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ccogta-my.sharepoint.com/personal/dominic_sampong_eccogta_gov_za/Documents/Documents/Budgets/Budget 2026 - 27/S40 Projections/"/>
    </mc:Choice>
  </mc:AlternateContent>
  <xr:revisionPtr revIDLastSave="0" documentId="8_{EF0F7A11-E154-4796-BBBF-A52CEB8E6C77}" xr6:coauthVersionLast="47" xr6:coauthVersionMax="47" xr10:uidLastSave="{00000000-0000-0000-0000-000000000000}"/>
  <bookViews>
    <workbookView xWindow="-108" yWindow="-108" windowWidth="23256" windowHeight="12456" xr2:uid="{56513088-918D-4498-AA3B-2C7D1325C8AA}"/>
  </bookViews>
  <sheets>
    <sheet name="Programme 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B5318" i="1" l="1"/>
  <c r="BA5318" i="1"/>
  <c r="AZ5318" i="1"/>
  <c r="BC5318" i="1" s="1"/>
  <c r="AY5318" i="1"/>
  <c r="AV5318" i="1"/>
  <c r="AE5318" i="1"/>
  <c r="AH5318" i="1" s="1"/>
  <c r="AA5318" i="1"/>
  <c r="X5318" i="1"/>
  <c r="T5318" i="1"/>
  <c r="AW5318" i="1" s="1"/>
  <c r="Q5318" i="1"/>
  <c r="K5318" i="1"/>
  <c r="H5318" i="1"/>
  <c r="E5318" i="1"/>
  <c r="BB5317" i="1"/>
  <c r="BA5317" i="1"/>
  <c r="AZ5317" i="1"/>
  <c r="AY5317" i="1"/>
  <c r="BC5317" i="1" s="1"/>
  <c r="AV5317" i="1"/>
  <c r="AE5317" i="1"/>
  <c r="AH5317" i="1" s="1"/>
  <c r="X5317" i="1"/>
  <c r="AA5317" i="1" s="1"/>
  <c r="Q5317" i="1"/>
  <c r="T5317" i="1" s="1"/>
  <c r="K5317" i="1"/>
  <c r="H5317" i="1"/>
  <c r="E5317" i="1"/>
  <c r="BB5316" i="1"/>
  <c r="BA5316" i="1"/>
  <c r="AZ5316" i="1"/>
  <c r="AY5316" i="1"/>
  <c r="BC5316" i="1" s="1"/>
  <c r="AV5316" i="1"/>
  <c r="AH5316" i="1"/>
  <c r="AE5316" i="1"/>
  <c r="AA5316" i="1"/>
  <c r="X5316" i="1"/>
  <c r="T5316" i="1"/>
  <c r="AW5316" i="1" s="1"/>
  <c r="Q5316" i="1"/>
  <c r="K5316" i="1"/>
  <c r="H5316" i="1"/>
  <c r="E5316" i="1"/>
  <c r="BC5314" i="1"/>
  <c r="BB5314" i="1"/>
  <c r="BA5314" i="1"/>
  <c r="AZ5314" i="1"/>
  <c r="AY5314" i="1"/>
  <c r="AV5314" i="1"/>
  <c r="AE5314" i="1"/>
  <c r="AH5314" i="1" s="1"/>
  <c r="X5314" i="1"/>
  <c r="AA5314" i="1" s="1"/>
  <c r="T5314" i="1"/>
  <c r="AW5314" i="1" s="1"/>
  <c r="Q5314" i="1"/>
  <c r="K5314" i="1"/>
  <c r="H5314" i="1"/>
  <c r="E5314" i="1"/>
  <c r="BB5313" i="1"/>
  <c r="BA5313" i="1"/>
  <c r="AZ5313" i="1"/>
  <c r="AY5313" i="1"/>
  <c r="BC5313" i="1" s="1"/>
  <c r="BD5313" i="1" s="1"/>
  <c r="AV5313" i="1"/>
  <c r="AH5313" i="1"/>
  <c r="AE5313" i="1"/>
  <c r="AA5313" i="1"/>
  <c r="X5313" i="1"/>
  <c r="T5313" i="1"/>
  <c r="AW5313" i="1" s="1"/>
  <c r="Q5313" i="1"/>
  <c r="K5313" i="1"/>
  <c r="H5313" i="1"/>
  <c r="E5313" i="1"/>
  <c r="BC5312" i="1"/>
  <c r="BB5312" i="1"/>
  <c r="BA5312" i="1"/>
  <c r="AZ5312" i="1"/>
  <c r="AY5312" i="1"/>
  <c r="AV5312" i="1"/>
  <c r="AE5312" i="1"/>
  <c r="AH5312" i="1" s="1"/>
  <c r="AA5312" i="1"/>
  <c r="X5312" i="1"/>
  <c r="Q5312" i="1"/>
  <c r="T5312" i="1" s="1"/>
  <c r="K5312" i="1"/>
  <c r="H5312" i="1"/>
  <c r="E5312" i="1"/>
  <c r="BC5311" i="1"/>
  <c r="BB5311" i="1"/>
  <c r="BA5311" i="1"/>
  <c r="AZ5311" i="1"/>
  <c r="AY5311" i="1"/>
  <c r="AV5311" i="1"/>
  <c r="AH5311" i="1"/>
  <c r="AE5311" i="1"/>
  <c r="AA5311" i="1"/>
  <c r="X5311" i="1"/>
  <c r="Q5311" i="1"/>
  <c r="T5311" i="1" s="1"/>
  <c r="K5311" i="1"/>
  <c r="H5311" i="1"/>
  <c r="E5311" i="1"/>
  <c r="BB5310" i="1"/>
  <c r="BA5310" i="1"/>
  <c r="AZ5310" i="1"/>
  <c r="AY5310" i="1"/>
  <c r="BC5310" i="1" s="1"/>
  <c r="AV5310" i="1"/>
  <c r="AH5310" i="1"/>
  <c r="AE5310" i="1"/>
  <c r="X5310" i="1"/>
  <c r="AA5310" i="1" s="1"/>
  <c r="Q5310" i="1"/>
  <c r="T5310" i="1" s="1"/>
  <c r="K5310" i="1"/>
  <c r="H5310" i="1"/>
  <c r="E5310" i="1"/>
  <c r="BB5309" i="1"/>
  <c r="BA5309" i="1"/>
  <c r="AZ5309" i="1"/>
  <c r="AY5309" i="1"/>
  <c r="BC5309" i="1" s="1"/>
  <c r="AV5309" i="1"/>
  <c r="AH5309" i="1"/>
  <c r="AE5309" i="1"/>
  <c r="X5309" i="1"/>
  <c r="AA5309" i="1" s="1"/>
  <c r="T5309" i="1"/>
  <c r="AW5309" i="1" s="1"/>
  <c r="Q5309" i="1"/>
  <c r="K5309" i="1"/>
  <c r="H5309" i="1"/>
  <c r="E5309" i="1"/>
  <c r="BB5308" i="1"/>
  <c r="BA5308" i="1"/>
  <c r="AZ5308" i="1"/>
  <c r="AY5308" i="1"/>
  <c r="BC5308" i="1" s="1"/>
  <c r="AV5308" i="1"/>
  <c r="AE5308" i="1"/>
  <c r="AH5308" i="1" s="1"/>
  <c r="X5308" i="1"/>
  <c r="AA5308" i="1" s="1"/>
  <c r="Q5308" i="1"/>
  <c r="T5308" i="1" s="1"/>
  <c r="K5308" i="1"/>
  <c r="H5308" i="1"/>
  <c r="E5308" i="1"/>
  <c r="BB5307" i="1"/>
  <c r="BA5307" i="1"/>
  <c r="AZ5307" i="1"/>
  <c r="AY5307" i="1"/>
  <c r="BC5307" i="1" s="1"/>
  <c r="AV5307" i="1"/>
  <c r="AE5307" i="1"/>
  <c r="AH5307" i="1" s="1"/>
  <c r="AA5307" i="1"/>
  <c r="X5307" i="1"/>
  <c r="T5307" i="1"/>
  <c r="AW5307" i="1" s="1"/>
  <c r="Q5307" i="1"/>
  <c r="K5307" i="1"/>
  <c r="H5307" i="1"/>
  <c r="E5307" i="1"/>
  <c r="BC5306" i="1"/>
  <c r="BB5306" i="1"/>
  <c r="BA5306" i="1"/>
  <c r="AZ5306" i="1"/>
  <c r="AY5306" i="1"/>
  <c r="AV5306" i="1"/>
  <c r="AE5306" i="1"/>
  <c r="AH5306" i="1" s="1"/>
  <c r="X5306" i="1"/>
  <c r="AA5306" i="1" s="1"/>
  <c r="T5306" i="1"/>
  <c r="AW5306" i="1" s="1"/>
  <c r="Q5306" i="1"/>
  <c r="K5306" i="1"/>
  <c r="H5306" i="1"/>
  <c r="E5306" i="1"/>
  <c r="BB5305" i="1"/>
  <c r="BC5305" i="1" s="1"/>
  <c r="BD5305" i="1" s="1"/>
  <c r="BA5305" i="1"/>
  <c r="AZ5305" i="1"/>
  <c r="AY5305" i="1"/>
  <c r="AV5305" i="1"/>
  <c r="AH5305" i="1"/>
  <c r="AE5305" i="1"/>
  <c r="AA5305" i="1"/>
  <c r="X5305" i="1"/>
  <c r="T5305" i="1"/>
  <c r="AW5305" i="1" s="1"/>
  <c r="Q5305" i="1"/>
  <c r="K5305" i="1"/>
  <c r="H5305" i="1"/>
  <c r="E5305" i="1"/>
  <c r="BC5304" i="1"/>
  <c r="BD5304" i="1" s="1"/>
  <c r="BB5304" i="1"/>
  <c r="BA5304" i="1"/>
  <c r="AZ5304" i="1"/>
  <c r="AY5304" i="1"/>
  <c r="AV5304" i="1"/>
  <c r="AW5304" i="1" s="1"/>
  <c r="AE5304" i="1"/>
  <c r="AH5304" i="1" s="1"/>
  <c r="AA5304" i="1"/>
  <c r="X5304" i="1"/>
  <c r="T5304" i="1"/>
  <c r="Q5304" i="1"/>
  <c r="K5304" i="1"/>
  <c r="H5304" i="1"/>
  <c r="E5304" i="1"/>
  <c r="BC5303" i="1"/>
  <c r="BB5303" i="1"/>
  <c r="BA5303" i="1"/>
  <c r="AZ5303" i="1"/>
  <c r="AY5303" i="1"/>
  <c r="AV5303" i="1"/>
  <c r="AH5303" i="1"/>
  <c r="AE5303" i="1"/>
  <c r="AA5303" i="1"/>
  <c r="X5303" i="1"/>
  <c r="Q5303" i="1"/>
  <c r="T5303" i="1" s="1"/>
  <c r="K5303" i="1"/>
  <c r="H5303" i="1"/>
  <c r="E5303" i="1"/>
  <c r="AY5302" i="1"/>
  <c r="AU5302" i="1"/>
  <c r="AT5302" i="1"/>
  <c r="AS5302" i="1"/>
  <c r="BB5302" i="1" s="1"/>
  <c r="AR5302" i="1"/>
  <c r="AQ5302" i="1"/>
  <c r="AP5302" i="1"/>
  <c r="BA5302" i="1" s="1"/>
  <c r="AO5302" i="1"/>
  <c r="AN5302" i="1"/>
  <c r="AV5302" i="1" s="1"/>
  <c r="AM5302" i="1"/>
  <c r="AZ5302" i="1" s="1"/>
  <c r="AL5302" i="1"/>
  <c r="AK5302" i="1"/>
  <c r="AJ5302" i="1"/>
  <c r="AG5302" i="1"/>
  <c r="AG5297" i="1" s="1"/>
  <c r="AF5302" i="1"/>
  <c r="AE5302" i="1"/>
  <c r="AH5302" i="1" s="1"/>
  <c r="AD5302" i="1"/>
  <c r="AC5302" i="1"/>
  <c r="Z5302" i="1"/>
  <c r="Y5302" i="1"/>
  <c r="X5302" i="1"/>
  <c r="AA5302" i="1" s="1"/>
  <c r="W5302" i="1"/>
  <c r="V5302" i="1"/>
  <c r="V5297" i="1" s="1"/>
  <c r="X5297" i="1" s="1"/>
  <c r="AA5297" i="1" s="1"/>
  <c r="S5302" i="1"/>
  <c r="R5302" i="1"/>
  <c r="P5302" i="1"/>
  <c r="O5302" i="1"/>
  <c r="Q5302" i="1" s="1"/>
  <c r="T5302" i="1" s="1"/>
  <c r="N5302" i="1"/>
  <c r="M5302" i="1"/>
  <c r="M5297" i="1" s="1"/>
  <c r="L5302" i="1"/>
  <c r="K5302" i="1"/>
  <c r="J5302" i="1"/>
  <c r="I5302" i="1"/>
  <c r="G5302" i="1"/>
  <c r="H5302" i="1" s="1"/>
  <c r="F5302" i="1"/>
  <c r="E5302" i="1"/>
  <c r="D5302" i="1"/>
  <c r="C5302" i="1"/>
  <c r="BB5301" i="1"/>
  <c r="BA5301" i="1"/>
  <c r="AZ5301" i="1"/>
  <c r="AY5301" i="1"/>
  <c r="BC5301" i="1" s="1"/>
  <c r="AV5301" i="1"/>
  <c r="AE5301" i="1"/>
  <c r="AH5301" i="1" s="1"/>
  <c r="X5301" i="1"/>
  <c r="AA5301" i="1" s="1"/>
  <c r="Q5301" i="1"/>
  <c r="T5301" i="1" s="1"/>
  <c r="K5301" i="1"/>
  <c r="H5301" i="1"/>
  <c r="E5301" i="1"/>
  <c r="BB5300" i="1"/>
  <c r="BA5300" i="1"/>
  <c r="AZ5300" i="1"/>
  <c r="AY5300" i="1"/>
  <c r="BC5300" i="1" s="1"/>
  <c r="AV5300" i="1"/>
  <c r="AE5300" i="1"/>
  <c r="AH5300" i="1" s="1"/>
  <c r="AA5300" i="1"/>
  <c r="X5300" i="1"/>
  <c r="T5300" i="1"/>
  <c r="AW5300" i="1" s="1"/>
  <c r="Q5300" i="1"/>
  <c r="K5300" i="1"/>
  <c r="H5300" i="1"/>
  <c r="E5300" i="1"/>
  <c r="BC5299" i="1"/>
  <c r="BB5299" i="1"/>
  <c r="BA5299" i="1"/>
  <c r="AZ5299" i="1"/>
  <c r="AY5299" i="1"/>
  <c r="AV5299" i="1"/>
  <c r="AE5299" i="1"/>
  <c r="AH5299" i="1" s="1"/>
  <c r="X5299" i="1"/>
  <c r="AA5299" i="1" s="1"/>
  <c r="T5299" i="1"/>
  <c r="AW5299" i="1" s="1"/>
  <c r="Q5299" i="1"/>
  <c r="K5299" i="1"/>
  <c r="H5299" i="1"/>
  <c r="E5299" i="1"/>
  <c r="AU5298" i="1"/>
  <c r="AU5297" i="1" s="1"/>
  <c r="AT5298" i="1"/>
  <c r="AT5297" i="1" s="1"/>
  <c r="AS5298" i="1"/>
  <c r="BB5298" i="1" s="1"/>
  <c r="AR5298" i="1"/>
  <c r="BA5298" i="1" s="1"/>
  <c r="AQ5298" i="1"/>
  <c r="AP5298" i="1"/>
  <c r="AO5298" i="1"/>
  <c r="AN5298" i="1"/>
  <c r="AM5298" i="1"/>
  <c r="AM5297" i="1" s="1"/>
  <c r="AL5298" i="1"/>
  <c r="AL5297" i="1" s="1"/>
  <c r="AK5298" i="1"/>
  <c r="AK5297" i="1" s="1"/>
  <c r="AJ5298" i="1"/>
  <c r="AY5298" i="1" s="1"/>
  <c r="AG5298" i="1"/>
  <c r="AF5298" i="1"/>
  <c r="AD5298" i="1"/>
  <c r="AD5297" i="1" s="1"/>
  <c r="AC5298" i="1"/>
  <c r="AC5297" i="1" s="1"/>
  <c r="AE5297" i="1" s="1"/>
  <c r="AH5297" i="1" s="1"/>
  <c r="Z5298" i="1"/>
  <c r="Y5298" i="1"/>
  <c r="W5298" i="1"/>
  <c r="V5298" i="1"/>
  <c r="X5298" i="1" s="1"/>
  <c r="AA5298" i="1" s="1"/>
  <c r="T5298" i="1"/>
  <c r="S5298" i="1"/>
  <c r="S5297" i="1" s="1"/>
  <c r="R5298" i="1"/>
  <c r="R5297" i="1" s="1"/>
  <c r="R5290" i="1" s="1"/>
  <c r="Q5298" i="1"/>
  <c r="P5298" i="1"/>
  <c r="O5298" i="1"/>
  <c r="N5298" i="1"/>
  <c r="M5298" i="1"/>
  <c r="L5298" i="1"/>
  <c r="L5297" i="1" s="1"/>
  <c r="J5298" i="1"/>
  <c r="J5297" i="1" s="1"/>
  <c r="I5298" i="1"/>
  <c r="G5298" i="1"/>
  <c r="F5298" i="1"/>
  <c r="H5298" i="1" s="1"/>
  <c r="D5298" i="1"/>
  <c r="D5297" i="1" s="1"/>
  <c r="E5297" i="1" s="1"/>
  <c r="C5298" i="1"/>
  <c r="C5297" i="1" s="1"/>
  <c r="AR5297" i="1"/>
  <c r="AQ5297" i="1"/>
  <c r="AO5297" i="1"/>
  <c r="AJ5297" i="1"/>
  <c r="AY5297" i="1" s="1"/>
  <c r="AF5297" i="1"/>
  <c r="Z5297" i="1"/>
  <c r="Y5297" i="1"/>
  <c r="W5297" i="1"/>
  <c r="P5297" i="1"/>
  <c r="N5297" i="1"/>
  <c r="I5297" i="1"/>
  <c r="F5297" i="1"/>
  <c r="BB5296" i="1"/>
  <c r="BA5296" i="1"/>
  <c r="AZ5296" i="1"/>
  <c r="AY5296" i="1"/>
  <c r="BC5296" i="1" s="1"/>
  <c r="AV5296" i="1"/>
  <c r="AE5296" i="1"/>
  <c r="AH5296" i="1" s="1"/>
  <c r="AA5296" i="1"/>
  <c r="X5296" i="1"/>
  <c r="T5296" i="1"/>
  <c r="AW5296" i="1" s="1"/>
  <c r="Q5296" i="1"/>
  <c r="K5296" i="1"/>
  <c r="H5296" i="1"/>
  <c r="E5296" i="1"/>
  <c r="AZ5295" i="1"/>
  <c r="AU5295" i="1"/>
  <c r="AT5295" i="1"/>
  <c r="AS5295" i="1"/>
  <c r="BB5295" i="1" s="1"/>
  <c r="AR5295" i="1"/>
  <c r="AR5291" i="1" s="1"/>
  <c r="AR5290" i="1" s="1"/>
  <c r="AQ5295" i="1"/>
  <c r="AQ5291" i="1" s="1"/>
  <c r="AQ5290" i="1" s="1"/>
  <c r="AP5295" i="1"/>
  <c r="AO5295" i="1"/>
  <c r="AN5295" i="1"/>
  <c r="AM5295" i="1"/>
  <c r="AL5295" i="1"/>
  <c r="AK5295" i="1"/>
  <c r="AJ5295" i="1"/>
  <c r="AY5295" i="1" s="1"/>
  <c r="AG5295" i="1"/>
  <c r="AF5295" i="1"/>
  <c r="AD5295" i="1"/>
  <c r="AC5295" i="1"/>
  <c r="AE5295" i="1" s="1"/>
  <c r="AH5295" i="1" s="1"/>
  <c r="Z5295" i="1"/>
  <c r="Z5291" i="1" s="1"/>
  <c r="Y5295" i="1"/>
  <c r="Y5291" i="1" s="1"/>
  <c r="Y5290" i="1" s="1"/>
  <c r="X5295" i="1"/>
  <c r="AA5295" i="1" s="1"/>
  <c r="W5295" i="1"/>
  <c r="V5295" i="1"/>
  <c r="S5295" i="1"/>
  <c r="R5295" i="1"/>
  <c r="Q5295" i="1"/>
  <c r="T5295" i="1" s="1"/>
  <c r="P5295" i="1"/>
  <c r="P5291" i="1" s="1"/>
  <c r="P5290" i="1" s="1"/>
  <c r="O5295" i="1"/>
  <c r="N5295" i="1"/>
  <c r="M5295" i="1"/>
  <c r="L5295" i="1"/>
  <c r="J5295" i="1"/>
  <c r="I5295" i="1"/>
  <c r="G5295" i="1"/>
  <c r="H5295" i="1" s="1"/>
  <c r="F5295" i="1"/>
  <c r="D5295" i="1"/>
  <c r="C5295" i="1"/>
  <c r="E5295" i="1" s="1"/>
  <c r="BC5294" i="1"/>
  <c r="BB5294" i="1"/>
  <c r="BA5294" i="1"/>
  <c r="AZ5294" i="1"/>
  <c r="AY5294" i="1"/>
  <c r="AV5294" i="1"/>
  <c r="AE5294" i="1"/>
  <c r="AH5294" i="1" s="1"/>
  <c r="X5294" i="1"/>
  <c r="AA5294" i="1" s="1"/>
  <c r="Q5294" i="1"/>
  <c r="T5294" i="1" s="1"/>
  <c r="K5294" i="1"/>
  <c r="H5294" i="1"/>
  <c r="E5294" i="1"/>
  <c r="BB5293" i="1"/>
  <c r="BC5293" i="1" s="1"/>
  <c r="BD5293" i="1" s="1"/>
  <c r="BA5293" i="1"/>
  <c r="AZ5293" i="1"/>
  <c r="AY5293" i="1"/>
  <c r="AW5293" i="1"/>
  <c r="AV5293" i="1"/>
  <c r="AH5293" i="1"/>
  <c r="AE5293" i="1"/>
  <c r="AA5293" i="1"/>
  <c r="X5293" i="1"/>
  <c r="T5293" i="1"/>
  <c r="Q5293" i="1"/>
  <c r="K5293" i="1"/>
  <c r="H5293" i="1"/>
  <c r="E5293" i="1"/>
  <c r="AU5292" i="1"/>
  <c r="AU5291" i="1" s="1"/>
  <c r="AT5292" i="1"/>
  <c r="AT5291" i="1" s="1"/>
  <c r="AT5290" i="1" s="1"/>
  <c r="AS5292" i="1"/>
  <c r="BB5292" i="1" s="1"/>
  <c r="AR5292" i="1"/>
  <c r="AQ5292" i="1"/>
  <c r="AP5292" i="1"/>
  <c r="BA5292" i="1" s="1"/>
  <c r="AO5292" i="1"/>
  <c r="AN5292" i="1"/>
  <c r="AN5291" i="1" s="1"/>
  <c r="AM5292" i="1"/>
  <c r="AM5291" i="1" s="1"/>
  <c r="AL5292" i="1"/>
  <c r="AL5291" i="1" s="1"/>
  <c r="AL5290" i="1" s="1"/>
  <c r="AK5292" i="1"/>
  <c r="AJ5292" i="1"/>
  <c r="AG5292" i="1"/>
  <c r="AF5292" i="1"/>
  <c r="AE5292" i="1"/>
  <c r="AH5292" i="1" s="1"/>
  <c r="AD5292" i="1"/>
  <c r="AD5291" i="1" s="1"/>
  <c r="AD5290" i="1" s="1"/>
  <c r="AC5292" i="1"/>
  <c r="AC5291" i="1" s="1"/>
  <c r="Z5292" i="1"/>
  <c r="Y5292" i="1"/>
  <c r="W5292" i="1"/>
  <c r="V5292" i="1"/>
  <c r="S5292" i="1"/>
  <c r="S5291" i="1" s="1"/>
  <c r="S5290" i="1" s="1"/>
  <c r="R5292" i="1"/>
  <c r="P5292" i="1"/>
  <c r="O5292" i="1"/>
  <c r="Q5292" i="1" s="1"/>
  <c r="T5292" i="1" s="1"/>
  <c r="N5292" i="1"/>
  <c r="M5292" i="1"/>
  <c r="M5291" i="1" s="1"/>
  <c r="M5290" i="1" s="1"/>
  <c r="L5292" i="1"/>
  <c r="L5291" i="1" s="1"/>
  <c r="L5290" i="1" s="1"/>
  <c r="K5292" i="1"/>
  <c r="J5292" i="1"/>
  <c r="I5292" i="1"/>
  <c r="G5292" i="1"/>
  <c r="H5292" i="1" s="1"/>
  <c r="F5292" i="1"/>
  <c r="E5292" i="1"/>
  <c r="D5292" i="1"/>
  <c r="D5291" i="1" s="1"/>
  <c r="C5292" i="1"/>
  <c r="C5291" i="1" s="1"/>
  <c r="C5290" i="1" s="1"/>
  <c r="AS5291" i="1"/>
  <c r="AP5291" i="1"/>
  <c r="AO5291" i="1"/>
  <c r="AO5290" i="1" s="1"/>
  <c r="AK5291" i="1"/>
  <c r="AG5291" i="1"/>
  <c r="AG5290" i="1" s="1"/>
  <c r="AF5291" i="1"/>
  <c r="AF5290" i="1" s="1"/>
  <c r="W5291" i="1"/>
  <c r="W5290" i="1" s="1"/>
  <c r="R5291" i="1"/>
  <c r="O5291" i="1"/>
  <c r="N5291" i="1"/>
  <c r="N5290" i="1" s="1"/>
  <c r="J5291" i="1"/>
  <c r="G5291" i="1"/>
  <c r="F5291" i="1"/>
  <c r="F5290" i="1" s="1"/>
  <c r="Z5290" i="1"/>
  <c r="BC5289" i="1"/>
  <c r="BB5289" i="1"/>
  <c r="BA5289" i="1"/>
  <c r="AZ5289" i="1"/>
  <c r="AY5289" i="1"/>
  <c r="AV5289" i="1"/>
  <c r="AE5289" i="1"/>
  <c r="AH5289" i="1" s="1"/>
  <c r="X5289" i="1"/>
  <c r="AA5289" i="1" s="1"/>
  <c r="T5289" i="1"/>
  <c r="AW5289" i="1" s="1"/>
  <c r="Q5289" i="1"/>
  <c r="K5289" i="1"/>
  <c r="H5289" i="1"/>
  <c r="E5289" i="1"/>
  <c r="AU5288" i="1"/>
  <c r="AU5283" i="1" s="1"/>
  <c r="AT5288" i="1"/>
  <c r="AS5288" i="1"/>
  <c r="BB5288" i="1" s="1"/>
  <c r="AR5288" i="1"/>
  <c r="AQ5288" i="1"/>
  <c r="AP5288" i="1"/>
  <c r="BA5288" i="1" s="1"/>
  <c r="AO5288" i="1"/>
  <c r="AO5283" i="1" s="1"/>
  <c r="AN5288" i="1"/>
  <c r="AM5288" i="1"/>
  <c r="AL5288" i="1"/>
  <c r="AK5288" i="1"/>
  <c r="AK5283" i="1" s="1"/>
  <c r="AJ5288" i="1"/>
  <c r="AY5288" i="1" s="1"/>
  <c r="AG5288" i="1"/>
  <c r="AF5288" i="1"/>
  <c r="AF5283" i="1" s="1"/>
  <c r="AD5288" i="1"/>
  <c r="AD5283" i="1" s="1"/>
  <c r="AC5288" i="1"/>
  <c r="AE5288" i="1" s="1"/>
  <c r="AH5288" i="1" s="1"/>
  <c r="Z5288" i="1"/>
  <c r="Y5288" i="1"/>
  <c r="W5288" i="1"/>
  <c r="W5283" i="1" s="1"/>
  <c r="V5288" i="1"/>
  <c r="X5288" i="1" s="1"/>
  <c r="AA5288" i="1" s="1"/>
  <c r="T5288" i="1"/>
  <c r="S5288" i="1"/>
  <c r="R5288" i="1"/>
  <c r="R5283" i="1" s="1"/>
  <c r="P5288" i="1"/>
  <c r="O5288" i="1"/>
  <c r="Q5288" i="1" s="1"/>
  <c r="N5288" i="1"/>
  <c r="N5283" i="1" s="1"/>
  <c r="M5288" i="1"/>
  <c r="L5288" i="1"/>
  <c r="L5283" i="1" s="1"/>
  <c r="J5288" i="1"/>
  <c r="K5288" i="1" s="1"/>
  <c r="I5288" i="1"/>
  <c r="G5288" i="1"/>
  <c r="H5288" i="1" s="1"/>
  <c r="F5288" i="1"/>
  <c r="F5283" i="1" s="1"/>
  <c r="D5288" i="1"/>
  <c r="C5288" i="1"/>
  <c r="BB5287" i="1"/>
  <c r="BA5287" i="1"/>
  <c r="AZ5287" i="1"/>
  <c r="AY5287" i="1"/>
  <c r="BC5287" i="1" s="1"/>
  <c r="BD5287" i="1" s="1"/>
  <c r="AW5287" i="1"/>
  <c r="AV5287" i="1"/>
  <c r="AH5287" i="1"/>
  <c r="AE5287" i="1"/>
  <c r="AA5287" i="1"/>
  <c r="X5287" i="1"/>
  <c r="T5287" i="1"/>
  <c r="Q5287" i="1"/>
  <c r="K5287" i="1"/>
  <c r="H5287" i="1"/>
  <c r="E5287" i="1"/>
  <c r="BB5286" i="1"/>
  <c r="BA5286" i="1"/>
  <c r="AZ5286" i="1"/>
  <c r="AY5286" i="1"/>
  <c r="BC5286" i="1" s="1"/>
  <c r="AV5286" i="1"/>
  <c r="AH5286" i="1"/>
  <c r="AE5286" i="1"/>
  <c r="X5286" i="1"/>
  <c r="AA5286" i="1" s="1"/>
  <c r="Q5286" i="1"/>
  <c r="T5286" i="1" s="1"/>
  <c r="K5286" i="1"/>
  <c r="H5286" i="1"/>
  <c r="E5286" i="1"/>
  <c r="BB5285" i="1"/>
  <c r="BA5285" i="1"/>
  <c r="AZ5285" i="1"/>
  <c r="AY5285" i="1"/>
  <c r="AV5285" i="1"/>
  <c r="AH5285" i="1"/>
  <c r="AE5285" i="1"/>
  <c r="AA5285" i="1"/>
  <c r="X5285" i="1"/>
  <c r="T5285" i="1"/>
  <c r="Q5285" i="1"/>
  <c r="K5285" i="1"/>
  <c r="H5285" i="1"/>
  <c r="E5285" i="1"/>
  <c r="BA5284" i="1"/>
  <c r="AZ5284" i="1"/>
  <c r="AU5284" i="1"/>
  <c r="AT5284" i="1"/>
  <c r="AS5284" i="1"/>
  <c r="BB5284" i="1" s="1"/>
  <c r="AR5284" i="1"/>
  <c r="AR5283" i="1" s="1"/>
  <c r="AQ5284" i="1"/>
  <c r="AQ5283" i="1" s="1"/>
  <c r="AP5284" i="1"/>
  <c r="AP5283" i="1" s="1"/>
  <c r="AO5284" i="1"/>
  <c r="AN5284" i="1"/>
  <c r="AM5284" i="1"/>
  <c r="AL5284" i="1"/>
  <c r="AK5284" i="1"/>
  <c r="AJ5284" i="1"/>
  <c r="AG5284" i="1"/>
  <c r="AG5283" i="1" s="1"/>
  <c r="AF5284" i="1"/>
  <c r="AD5284" i="1"/>
  <c r="AC5284" i="1"/>
  <c r="AE5284" i="1" s="1"/>
  <c r="AH5284" i="1" s="1"/>
  <c r="Z5284" i="1"/>
  <c r="Z5283" i="1" s="1"/>
  <c r="Y5284" i="1"/>
  <c r="Y5283" i="1" s="1"/>
  <c r="X5284" i="1"/>
  <c r="AA5284" i="1" s="1"/>
  <c r="W5284" i="1"/>
  <c r="V5284" i="1"/>
  <c r="S5284" i="1"/>
  <c r="R5284" i="1"/>
  <c r="Q5284" i="1"/>
  <c r="T5284" i="1" s="1"/>
  <c r="P5284" i="1"/>
  <c r="P5283" i="1" s="1"/>
  <c r="O5284" i="1"/>
  <c r="O5283" i="1" s="1"/>
  <c r="Q5283" i="1" s="1"/>
  <c r="N5284" i="1"/>
  <c r="M5284" i="1"/>
  <c r="L5284" i="1"/>
  <c r="J5284" i="1"/>
  <c r="I5284" i="1"/>
  <c r="G5284" i="1"/>
  <c r="G5283" i="1" s="1"/>
  <c r="H5283" i="1" s="1"/>
  <c r="F5284" i="1"/>
  <c r="D5284" i="1"/>
  <c r="C5284" i="1"/>
  <c r="E5284" i="1" s="1"/>
  <c r="AT5283" i="1"/>
  <c r="AN5283" i="1"/>
  <c r="AL5283" i="1"/>
  <c r="AC5283" i="1"/>
  <c r="AE5283" i="1" s="1"/>
  <c r="AH5283" i="1" s="1"/>
  <c r="V5283" i="1"/>
  <c r="S5283" i="1"/>
  <c r="M5283" i="1"/>
  <c r="C5283" i="1"/>
  <c r="BC5282" i="1"/>
  <c r="BB5282" i="1"/>
  <c r="BA5282" i="1"/>
  <c r="AZ5282" i="1"/>
  <c r="AY5282" i="1"/>
  <c r="AV5282" i="1"/>
  <c r="AE5282" i="1"/>
  <c r="AH5282" i="1" s="1"/>
  <c r="AA5282" i="1"/>
  <c r="X5282" i="1"/>
  <c r="Q5282" i="1"/>
  <c r="T5282" i="1" s="1"/>
  <c r="K5282" i="1"/>
  <c r="H5282" i="1"/>
  <c r="E5282" i="1"/>
  <c r="BB5281" i="1"/>
  <c r="BA5281" i="1"/>
  <c r="AZ5281" i="1"/>
  <c r="AY5281" i="1"/>
  <c r="BC5281" i="1" s="1"/>
  <c r="BD5281" i="1" s="1"/>
  <c r="AW5281" i="1"/>
  <c r="AV5281" i="1"/>
  <c r="AH5281" i="1"/>
  <c r="AE5281" i="1"/>
  <c r="AA5281" i="1"/>
  <c r="X5281" i="1"/>
  <c r="T5281" i="1"/>
  <c r="Q5281" i="1"/>
  <c r="K5281" i="1"/>
  <c r="H5281" i="1"/>
  <c r="E5281" i="1"/>
  <c r="BB5280" i="1"/>
  <c r="BA5280" i="1"/>
  <c r="AZ5280" i="1"/>
  <c r="AY5280" i="1"/>
  <c r="BC5280" i="1" s="1"/>
  <c r="AV5280" i="1"/>
  <c r="AH5280" i="1"/>
  <c r="AE5280" i="1"/>
  <c r="X5280" i="1"/>
  <c r="AA5280" i="1" s="1"/>
  <c r="Q5280" i="1"/>
  <c r="T5280" i="1" s="1"/>
  <c r="K5280" i="1"/>
  <c r="H5280" i="1"/>
  <c r="E5280" i="1"/>
  <c r="AZ5279" i="1"/>
  <c r="AY5279" i="1"/>
  <c r="AU5279" i="1"/>
  <c r="AT5279" i="1"/>
  <c r="AS5279" i="1"/>
  <c r="BB5279" i="1" s="1"/>
  <c r="AR5279" i="1"/>
  <c r="AQ5279" i="1"/>
  <c r="AP5279" i="1"/>
  <c r="AO5279" i="1"/>
  <c r="AN5279" i="1"/>
  <c r="AM5279" i="1"/>
  <c r="AL5279" i="1"/>
  <c r="AK5279" i="1"/>
  <c r="AJ5279" i="1"/>
  <c r="AV5279" i="1" s="1"/>
  <c r="AH5279" i="1"/>
  <c r="AG5279" i="1"/>
  <c r="AF5279" i="1"/>
  <c r="AE5279" i="1"/>
  <c r="AD5279" i="1"/>
  <c r="AC5279" i="1"/>
  <c r="Z5279" i="1"/>
  <c r="Y5279" i="1"/>
  <c r="W5279" i="1"/>
  <c r="X5279" i="1" s="1"/>
  <c r="V5279" i="1"/>
  <c r="S5279" i="1"/>
  <c r="R5279" i="1"/>
  <c r="P5279" i="1"/>
  <c r="P5268" i="1" s="1"/>
  <c r="O5279" i="1"/>
  <c r="N5279" i="1"/>
  <c r="M5279" i="1"/>
  <c r="L5279" i="1"/>
  <c r="J5279" i="1"/>
  <c r="K5279" i="1" s="1"/>
  <c r="I5279" i="1"/>
  <c r="H5279" i="1"/>
  <c r="G5279" i="1"/>
  <c r="F5279" i="1"/>
  <c r="E5279" i="1"/>
  <c r="D5279" i="1"/>
  <c r="C5279" i="1"/>
  <c r="BB5278" i="1"/>
  <c r="BA5278" i="1"/>
  <c r="AZ5278" i="1"/>
  <c r="AY5278" i="1"/>
  <c r="BC5278" i="1" s="1"/>
  <c r="AV5278" i="1"/>
  <c r="AH5278" i="1"/>
  <c r="AE5278" i="1"/>
  <c r="AA5278" i="1"/>
  <c r="X5278" i="1"/>
  <c r="T5278" i="1"/>
  <c r="AW5278" i="1" s="1"/>
  <c r="Q5278" i="1"/>
  <c r="K5278" i="1"/>
  <c r="H5278" i="1"/>
  <c r="E5278" i="1"/>
  <c r="BC5277" i="1"/>
  <c r="BB5277" i="1"/>
  <c r="BA5277" i="1"/>
  <c r="AZ5277" i="1"/>
  <c r="AY5277" i="1"/>
  <c r="AV5277" i="1"/>
  <c r="AE5277" i="1"/>
  <c r="AH5277" i="1" s="1"/>
  <c r="X5277" i="1"/>
  <c r="AA5277" i="1" s="1"/>
  <c r="T5277" i="1"/>
  <c r="AW5277" i="1" s="1"/>
  <c r="Q5277" i="1"/>
  <c r="K5277" i="1"/>
  <c r="H5277" i="1"/>
  <c r="E5277" i="1"/>
  <c r="BD5276" i="1"/>
  <c r="BB5276" i="1"/>
  <c r="BC5276" i="1" s="1"/>
  <c r="BA5276" i="1"/>
  <c r="AZ5276" i="1"/>
  <c r="AY5276" i="1"/>
  <c r="AW5276" i="1"/>
  <c r="AV5276" i="1"/>
  <c r="AH5276" i="1"/>
  <c r="AE5276" i="1"/>
  <c r="AA5276" i="1"/>
  <c r="X5276" i="1"/>
  <c r="T5276" i="1"/>
  <c r="Q5276" i="1"/>
  <c r="K5276" i="1"/>
  <c r="H5276" i="1"/>
  <c r="E5276" i="1"/>
  <c r="BC5275" i="1"/>
  <c r="BB5275" i="1"/>
  <c r="BA5275" i="1"/>
  <c r="AZ5275" i="1"/>
  <c r="AY5275" i="1"/>
  <c r="AV5275" i="1"/>
  <c r="AE5275" i="1"/>
  <c r="AH5275" i="1" s="1"/>
  <c r="AA5275" i="1"/>
  <c r="X5275" i="1"/>
  <c r="Q5275" i="1"/>
  <c r="T5275" i="1" s="1"/>
  <c r="K5275" i="1"/>
  <c r="H5275" i="1"/>
  <c r="E5275" i="1"/>
  <c r="AU5274" i="1"/>
  <c r="AT5274" i="1"/>
  <c r="AS5274" i="1"/>
  <c r="BB5274" i="1" s="1"/>
  <c r="AR5274" i="1"/>
  <c r="AQ5274" i="1"/>
  <c r="AP5274" i="1"/>
  <c r="BA5274" i="1" s="1"/>
  <c r="AO5274" i="1"/>
  <c r="AN5274" i="1"/>
  <c r="AM5274" i="1"/>
  <c r="AL5274" i="1"/>
  <c r="AY5274" i="1" s="1"/>
  <c r="AK5274" i="1"/>
  <c r="AJ5274" i="1"/>
  <c r="AG5274" i="1"/>
  <c r="AF5274" i="1"/>
  <c r="AD5274" i="1"/>
  <c r="AE5274" i="1" s="1"/>
  <c r="AC5274" i="1"/>
  <c r="Z5274" i="1"/>
  <c r="Y5274" i="1"/>
  <c r="W5274" i="1"/>
  <c r="V5274" i="1"/>
  <c r="S5274" i="1"/>
  <c r="R5274" i="1"/>
  <c r="P5274" i="1"/>
  <c r="O5274" i="1"/>
  <c r="Q5274" i="1" s="1"/>
  <c r="T5274" i="1" s="1"/>
  <c r="N5274" i="1"/>
  <c r="M5274" i="1"/>
  <c r="L5274" i="1"/>
  <c r="K5274" i="1"/>
  <c r="J5274" i="1"/>
  <c r="I5274" i="1"/>
  <c r="G5274" i="1"/>
  <c r="F5274" i="1"/>
  <c r="H5274" i="1" s="1"/>
  <c r="D5274" i="1"/>
  <c r="E5274" i="1" s="1"/>
  <c r="C5274" i="1"/>
  <c r="BB5273" i="1"/>
  <c r="BA5273" i="1"/>
  <c r="AZ5273" i="1"/>
  <c r="AY5273" i="1"/>
  <c r="BC5273" i="1" s="1"/>
  <c r="AV5273" i="1"/>
  <c r="AE5273" i="1"/>
  <c r="AH5273" i="1" s="1"/>
  <c r="AA5273" i="1"/>
  <c r="X5273" i="1"/>
  <c r="T5273" i="1"/>
  <c r="Q5273" i="1"/>
  <c r="K5273" i="1"/>
  <c r="H5273" i="1"/>
  <c r="E5273" i="1"/>
  <c r="BA5272" i="1"/>
  <c r="AZ5272" i="1"/>
  <c r="AU5272" i="1"/>
  <c r="AT5272" i="1"/>
  <c r="AS5272" i="1"/>
  <c r="BB5272" i="1" s="1"/>
  <c r="AR5272" i="1"/>
  <c r="AR5269" i="1" s="1"/>
  <c r="AQ5272" i="1"/>
  <c r="AQ5269" i="1" s="1"/>
  <c r="AQ5268" i="1" s="1"/>
  <c r="AP5272" i="1"/>
  <c r="AP5269" i="1" s="1"/>
  <c r="AO5272" i="1"/>
  <c r="AN5272" i="1"/>
  <c r="AM5272" i="1"/>
  <c r="AL5272" i="1"/>
  <c r="AK5272" i="1"/>
  <c r="AJ5272" i="1"/>
  <c r="AG5272" i="1"/>
  <c r="AG5269" i="1" s="1"/>
  <c r="AG5268" i="1" s="1"/>
  <c r="AF5272" i="1"/>
  <c r="AD5272" i="1"/>
  <c r="AC5272" i="1"/>
  <c r="AE5272" i="1" s="1"/>
  <c r="AH5272" i="1" s="1"/>
  <c r="Z5272" i="1"/>
  <c r="Z5269" i="1" s="1"/>
  <c r="Z5268" i="1" s="1"/>
  <c r="Y5272" i="1"/>
  <c r="Y5269" i="1" s="1"/>
  <c r="Y5268" i="1" s="1"/>
  <c r="X5272" i="1"/>
  <c r="W5272" i="1"/>
  <c r="V5272" i="1"/>
  <c r="S5272" i="1"/>
  <c r="R5272" i="1"/>
  <c r="Q5272" i="1"/>
  <c r="T5272" i="1" s="1"/>
  <c r="P5272" i="1"/>
  <c r="P5269" i="1" s="1"/>
  <c r="O5272" i="1"/>
  <c r="N5272" i="1"/>
  <c r="M5272" i="1"/>
  <c r="L5272" i="1"/>
  <c r="J5272" i="1"/>
  <c r="I5272" i="1"/>
  <c r="G5272" i="1"/>
  <c r="H5272" i="1" s="1"/>
  <c r="F5272" i="1"/>
  <c r="D5272" i="1"/>
  <c r="E5272" i="1" s="1"/>
  <c r="C5272" i="1"/>
  <c r="BC5271" i="1"/>
  <c r="BB5271" i="1"/>
  <c r="BA5271" i="1"/>
  <c r="AZ5271" i="1"/>
  <c r="AY5271" i="1"/>
  <c r="AV5271" i="1"/>
  <c r="AE5271" i="1"/>
  <c r="AH5271" i="1" s="1"/>
  <c r="X5271" i="1"/>
  <c r="AA5271" i="1" s="1"/>
  <c r="T5271" i="1"/>
  <c r="AW5271" i="1" s="1"/>
  <c r="Q5271" i="1"/>
  <c r="K5271" i="1"/>
  <c r="H5271" i="1"/>
  <c r="E5271" i="1"/>
  <c r="AU5270" i="1"/>
  <c r="AU5269" i="1" s="1"/>
  <c r="AU5268" i="1" s="1"/>
  <c r="AT5270" i="1"/>
  <c r="AT5269" i="1" s="1"/>
  <c r="AT5268" i="1" s="1"/>
  <c r="AS5270" i="1"/>
  <c r="AR5270" i="1"/>
  <c r="AQ5270" i="1"/>
  <c r="AP5270" i="1"/>
  <c r="BA5270" i="1" s="1"/>
  <c r="AO5270" i="1"/>
  <c r="AN5270" i="1"/>
  <c r="AM5270" i="1"/>
  <c r="AL5270" i="1"/>
  <c r="AL5269" i="1" s="1"/>
  <c r="AK5270" i="1"/>
  <c r="AK5269" i="1" s="1"/>
  <c r="AK5268" i="1" s="1"/>
  <c r="AJ5270" i="1"/>
  <c r="AY5270" i="1" s="1"/>
  <c r="AG5270" i="1"/>
  <c r="AF5270" i="1"/>
  <c r="AD5270" i="1"/>
  <c r="AD5269" i="1" s="1"/>
  <c r="AD5268" i="1" s="1"/>
  <c r="AC5270" i="1"/>
  <c r="AC5269" i="1" s="1"/>
  <c r="Z5270" i="1"/>
  <c r="Y5270" i="1"/>
  <c r="W5270" i="1"/>
  <c r="V5270" i="1"/>
  <c r="X5270" i="1" s="1"/>
  <c r="AA5270" i="1" s="1"/>
  <c r="T5270" i="1"/>
  <c r="S5270" i="1"/>
  <c r="S5269" i="1" s="1"/>
  <c r="S5268" i="1" s="1"/>
  <c r="R5270" i="1"/>
  <c r="R5269" i="1" s="1"/>
  <c r="R5268" i="1" s="1"/>
  <c r="Q5270" i="1"/>
  <c r="P5270" i="1"/>
  <c r="O5270" i="1"/>
  <c r="N5270" i="1"/>
  <c r="M5270" i="1"/>
  <c r="L5270" i="1"/>
  <c r="L5269" i="1" s="1"/>
  <c r="J5270" i="1"/>
  <c r="J5269" i="1" s="1"/>
  <c r="I5270" i="1"/>
  <c r="G5270" i="1"/>
  <c r="H5270" i="1" s="1"/>
  <c r="F5270" i="1"/>
  <c r="D5270" i="1"/>
  <c r="C5270" i="1"/>
  <c r="C5269" i="1" s="1"/>
  <c r="C5268" i="1" s="1"/>
  <c r="AO5269" i="1"/>
  <c r="AO5268" i="1" s="1"/>
  <c r="AN5269" i="1"/>
  <c r="AN5268" i="1" s="1"/>
  <c r="AF5269" i="1"/>
  <c r="W5269" i="1"/>
  <c r="W5268" i="1" s="1"/>
  <c r="V5269" i="1"/>
  <c r="V5268" i="1" s="1"/>
  <c r="O5269" i="1"/>
  <c r="N5269" i="1"/>
  <c r="N5268" i="1" s="1"/>
  <c r="M5269" i="1"/>
  <c r="M5268" i="1" s="1"/>
  <c r="G5269" i="1"/>
  <c r="F5269" i="1"/>
  <c r="AR5268" i="1"/>
  <c r="BC5267" i="1"/>
  <c r="BB5267" i="1"/>
  <c r="BA5267" i="1"/>
  <c r="AZ5267" i="1"/>
  <c r="AY5267" i="1"/>
  <c r="AV5267" i="1"/>
  <c r="AE5267" i="1"/>
  <c r="AH5267" i="1" s="1"/>
  <c r="AA5267" i="1"/>
  <c r="X5267" i="1"/>
  <c r="T5267" i="1"/>
  <c r="AW5267" i="1" s="1"/>
  <c r="Q5267" i="1"/>
  <c r="K5267" i="1"/>
  <c r="H5267" i="1"/>
  <c r="E5267" i="1"/>
  <c r="BB5266" i="1"/>
  <c r="BA5266" i="1"/>
  <c r="AZ5266" i="1"/>
  <c r="AY5266" i="1"/>
  <c r="BC5266" i="1" s="1"/>
  <c r="AV5266" i="1"/>
  <c r="AH5266" i="1"/>
  <c r="AE5266" i="1"/>
  <c r="X5266" i="1"/>
  <c r="AA5266" i="1" s="1"/>
  <c r="Q5266" i="1"/>
  <c r="T5266" i="1" s="1"/>
  <c r="AW5266" i="1" s="1"/>
  <c r="K5266" i="1"/>
  <c r="H5266" i="1"/>
  <c r="E5266" i="1"/>
  <c r="AZ5265" i="1"/>
  <c r="AU5265" i="1"/>
  <c r="AT5265" i="1"/>
  <c r="AS5265" i="1"/>
  <c r="AR5265" i="1"/>
  <c r="AQ5265" i="1"/>
  <c r="AP5265" i="1"/>
  <c r="BA5265" i="1" s="1"/>
  <c r="AO5265" i="1"/>
  <c r="AN5265" i="1"/>
  <c r="AM5265" i="1"/>
  <c r="AV5265" i="1" s="1"/>
  <c r="AL5265" i="1"/>
  <c r="AK5265" i="1"/>
  <c r="AY5265" i="1" s="1"/>
  <c r="AJ5265" i="1"/>
  <c r="AG5265" i="1"/>
  <c r="AF5265" i="1"/>
  <c r="AD5265" i="1"/>
  <c r="AE5265" i="1" s="1"/>
  <c r="AH5265" i="1" s="1"/>
  <c r="AC5265" i="1"/>
  <c r="Z5265" i="1"/>
  <c r="Y5265" i="1"/>
  <c r="W5265" i="1"/>
  <c r="V5265" i="1"/>
  <c r="X5265" i="1" s="1"/>
  <c r="AA5265" i="1" s="1"/>
  <c r="S5265" i="1"/>
  <c r="R5265" i="1"/>
  <c r="P5265" i="1"/>
  <c r="O5265" i="1"/>
  <c r="N5265" i="1"/>
  <c r="M5265" i="1"/>
  <c r="L5265" i="1"/>
  <c r="J5265" i="1"/>
  <c r="K5265" i="1" s="1"/>
  <c r="I5265" i="1"/>
  <c r="H5265" i="1"/>
  <c r="G5265" i="1"/>
  <c r="F5265" i="1"/>
  <c r="D5265" i="1"/>
  <c r="E5265" i="1" s="1"/>
  <c r="C5265" i="1"/>
  <c r="BB5264" i="1"/>
  <c r="BA5264" i="1"/>
  <c r="AZ5264" i="1"/>
  <c r="AY5264" i="1"/>
  <c r="AV5264" i="1"/>
  <c r="AH5264" i="1"/>
  <c r="AE5264" i="1"/>
  <c r="AA5264" i="1"/>
  <c r="X5264" i="1"/>
  <c r="Q5264" i="1"/>
  <c r="T5264" i="1" s="1"/>
  <c r="AW5264" i="1" s="1"/>
  <c r="K5264" i="1"/>
  <c r="H5264" i="1"/>
  <c r="E5264" i="1"/>
  <c r="AZ5263" i="1"/>
  <c r="AY5263" i="1"/>
  <c r="BC5263" i="1" s="1"/>
  <c r="AU5263" i="1"/>
  <c r="AT5263" i="1"/>
  <c r="AS5263" i="1"/>
  <c r="BB5263" i="1" s="1"/>
  <c r="AR5263" i="1"/>
  <c r="AQ5263" i="1"/>
  <c r="AP5263" i="1"/>
  <c r="BA5263" i="1" s="1"/>
  <c r="AO5263" i="1"/>
  <c r="AN5263" i="1"/>
  <c r="AM5263" i="1"/>
  <c r="AL5263" i="1"/>
  <c r="AK5263" i="1"/>
  <c r="AV5263" i="1" s="1"/>
  <c r="AJ5263" i="1"/>
  <c r="AG5263" i="1"/>
  <c r="AF5263" i="1"/>
  <c r="AD5263" i="1"/>
  <c r="AC5263" i="1"/>
  <c r="AE5263" i="1" s="1"/>
  <c r="AH5263" i="1" s="1"/>
  <c r="AA5263" i="1"/>
  <c r="Z5263" i="1"/>
  <c r="Y5263" i="1"/>
  <c r="X5263" i="1"/>
  <c r="W5263" i="1"/>
  <c r="V5263" i="1"/>
  <c r="S5263" i="1"/>
  <c r="R5263" i="1"/>
  <c r="P5263" i="1"/>
  <c r="O5263" i="1"/>
  <c r="Q5263" i="1" s="1"/>
  <c r="N5263" i="1"/>
  <c r="M5263" i="1"/>
  <c r="L5263" i="1"/>
  <c r="J5263" i="1"/>
  <c r="K5263" i="1" s="1"/>
  <c r="I5263" i="1"/>
  <c r="G5263" i="1"/>
  <c r="H5263" i="1" s="1"/>
  <c r="F5263" i="1"/>
  <c r="D5263" i="1"/>
  <c r="C5263" i="1"/>
  <c r="E5263" i="1" s="1"/>
  <c r="BB5262" i="1"/>
  <c r="BA5262" i="1"/>
  <c r="AZ5262" i="1"/>
  <c r="AY5262" i="1"/>
  <c r="AV5262" i="1"/>
  <c r="AH5262" i="1"/>
  <c r="AE5262" i="1"/>
  <c r="X5262" i="1"/>
  <c r="AA5262" i="1" s="1"/>
  <c r="Q5262" i="1"/>
  <c r="T5262" i="1" s="1"/>
  <c r="K5262" i="1"/>
  <c r="H5262" i="1"/>
  <c r="E5262" i="1"/>
  <c r="AU5261" i="1"/>
  <c r="AT5261" i="1"/>
  <c r="AS5261" i="1"/>
  <c r="BB5261" i="1" s="1"/>
  <c r="AR5261" i="1"/>
  <c r="AQ5261" i="1"/>
  <c r="BA5261" i="1" s="1"/>
  <c r="AP5261" i="1"/>
  <c r="AO5261" i="1"/>
  <c r="AN5261" i="1"/>
  <c r="AM5261" i="1"/>
  <c r="AL5261" i="1"/>
  <c r="AK5261" i="1"/>
  <c r="AJ5261" i="1"/>
  <c r="AG5261" i="1"/>
  <c r="AF5261" i="1"/>
  <c r="AE5261" i="1"/>
  <c r="AH5261" i="1" s="1"/>
  <c r="AD5261" i="1"/>
  <c r="AC5261" i="1"/>
  <c r="Z5261" i="1"/>
  <c r="Y5261" i="1"/>
  <c r="W5261" i="1"/>
  <c r="V5261" i="1"/>
  <c r="X5261" i="1" s="1"/>
  <c r="AA5261" i="1" s="1"/>
  <c r="S5261" i="1"/>
  <c r="R5261" i="1"/>
  <c r="P5261" i="1"/>
  <c r="Q5261" i="1" s="1"/>
  <c r="O5261" i="1"/>
  <c r="N5261" i="1"/>
  <c r="M5261" i="1"/>
  <c r="L5261" i="1"/>
  <c r="J5261" i="1"/>
  <c r="I5261" i="1"/>
  <c r="G5261" i="1"/>
  <c r="F5261" i="1"/>
  <c r="H5261" i="1" s="1"/>
  <c r="E5261" i="1"/>
  <c r="D5261" i="1"/>
  <c r="C5261" i="1"/>
  <c r="BC5260" i="1"/>
  <c r="BB5260" i="1"/>
  <c r="BA5260" i="1"/>
  <c r="AZ5260" i="1"/>
  <c r="AY5260" i="1"/>
  <c r="AV5260" i="1"/>
  <c r="AE5260" i="1"/>
  <c r="AH5260" i="1" s="1"/>
  <c r="AA5260" i="1"/>
  <c r="X5260" i="1"/>
  <c r="Q5260" i="1"/>
  <c r="T5260" i="1" s="1"/>
  <c r="K5260" i="1"/>
  <c r="H5260" i="1"/>
  <c r="E5260" i="1"/>
  <c r="BB5259" i="1"/>
  <c r="BA5259" i="1"/>
  <c r="AZ5259" i="1"/>
  <c r="AY5259" i="1"/>
  <c r="AV5259" i="1"/>
  <c r="AH5259" i="1"/>
  <c r="AE5259" i="1"/>
  <c r="X5259" i="1"/>
  <c r="AA5259" i="1" s="1"/>
  <c r="T5259" i="1"/>
  <c r="Q5259" i="1"/>
  <c r="K5259" i="1"/>
  <c r="H5259" i="1"/>
  <c r="E5259" i="1"/>
  <c r="BB5258" i="1"/>
  <c r="BA5258" i="1"/>
  <c r="AZ5258" i="1"/>
  <c r="AY5258" i="1"/>
  <c r="BC5258" i="1" s="1"/>
  <c r="AV5258" i="1"/>
  <c r="AH5258" i="1"/>
  <c r="AE5258" i="1"/>
  <c r="X5258" i="1"/>
  <c r="AA5258" i="1" s="1"/>
  <c r="Q5258" i="1"/>
  <c r="T5258" i="1" s="1"/>
  <c r="K5258" i="1"/>
  <c r="H5258" i="1"/>
  <c r="E5258" i="1"/>
  <c r="BB5257" i="1"/>
  <c r="BA5257" i="1"/>
  <c r="AZ5257" i="1"/>
  <c r="AY5257" i="1"/>
  <c r="BC5257" i="1" s="1"/>
  <c r="AW5257" i="1"/>
  <c r="AV5257" i="1"/>
  <c r="AE5257" i="1"/>
  <c r="AH5257" i="1" s="1"/>
  <c r="AA5257" i="1"/>
  <c r="X5257" i="1"/>
  <c r="Q5257" i="1"/>
  <c r="T5257" i="1" s="1"/>
  <c r="K5257" i="1"/>
  <c r="H5257" i="1"/>
  <c r="E5257" i="1"/>
  <c r="BB5256" i="1"/>
  <c r="BA5256" i="1"/>
  <c r="AZ5256" i="1"/>
  <c r="AY5256" i="1"/>
  <c r="BC5256" i="1" s="1"/>
  <c r="AV5256" i="1"/>
  <c r="AE5256" i="1"/>
  <c r="AH5256" i="1" s="1"/>
  <c r="X5256" i="1"/>
  <c r="AA5256" i="1" s="1"/>
  <c r="Q5256" i="1"/>
  <c r="T5256" i="1" s="1"/>
  <c r="K5256" i="1"/>
  <c r="H5256" i="1"/>
  <c r="E5256" i="1"/>
  <c r="BA5255" i="1"/>
  <c r="AU5255" i="1"/>
  <c r="AT5255" i="1"/>
  <c r="AS5255" i="1"/>
  <c r="BB5255" i="1" s="1"/>
  <c r="AR5255" i="1"/>
  <c r="AQ5255" i="1"/>
  <c r="AP5255" i="1"/>
  <c r="AO5255" i="1"/>
  <c r="AN5255" i="1"/>
  <c r="AM5255" i="1"/>
  <c r="AZ5255" i="1" s="1"/>
  <c r="AL5255" i="1"/>
  <c r="AK5255" i="1"/>
  <c r="AJ5255" i="1"/>
  <c r="AV5255" i="1" s="1"/>
  <c r="AG5255" i="1"/>
  <c r="AF5255" i="1"/>
  <c r="AD5255" i="1"/>
  <c r="AE5255" i="1" s="1"/>
  <c r="AH5255" i="1" s="1"/>
  <c r="AC5255" i="1"/>
  <c r="AA5255" i="1"/>
  <c r="Z5255" i="1"/>
  <c r="Y5255" i="1"/>
  <c r="W5255" i="1"/>
  <c r="V5255" i="1"/>
  <c r="X5255" i="1" s="1"/>
  <c r="S5255" i="1"/>
  <c r="R5255" i="1"/>
  <c r="Q5255" i="1"/>
  <c r="T5255" i="1" s="1"/>
  <c r="P5255" i="1"/>
  <c r="O5255" i="1"/>
  <c r="N5255" i="1"/>
  <c r="M5255" i="1"/>
  <c r="L5255" i="1"/>
  <c r="J5255" i="1"/>
  <c r="I5255" i="1"/>
  <c r="H5255" i="1"/>
  <c r="G5255" i="1"/>
  <c r="F5255" i="1"/>
  <c r="E5255" i="1"/>
  <c r="D5255" i="1"/>
  <c r="C5255" i="1"/>
  <c r="BB5254" i="1"/>
  <c r="BC5254" i="1" s="1"/>
  <c r="BA5254" i="1"/>
  <c r="AZ5254" i="1"/>
  <c r="AY5254" i="1"/>
  <c r="AV5254" i="1"/>
  <c r="AE5254" i="1"/>
  <c r="AH5254" i="1" s="1"/>
  <c r="AA5254" i="1"/>
  <c r="X5254" i="1"/>
  <c r="Q5254" i="1"/>
  <c r="T5254" i="1" s="1"/>
  <c r="AW5254" i="1" s="1"/>
  <c r="K5254" i="1"/>
  <c r="H5254" i="1"/>
  <c r="E5254" i="1"/>
  <c r="AZ5253" i="1"/>
  <c r="AU5253" i="1"/>
  <c r="AT5253" i="1"/>
  <c r="AS5253" i="1"/>
  <c r="AR5253" i="1"/>
  <c r="AQ5253" i="1"/>
  <c r="AP5253" i="1"/>
  <c r="BA5253" i="1" s="1"/>
  <c r="AO5253" i="1"/>
  <c r="AN5253" i="1"/>
  <c r="AM5253" i="1"/>
  <c r="AL5253" i="1"/>
  <c r="AY5253" i="1" s="1"/>
  <c r="AK5253" i="1"/>
  <c r="AJ5253" i="1"/>
  <c r="AG5253" i="1"/>
  <c r="AF5253" i="1"/>
  <c r="AD5253" i="1"/>
  <c r="AE5253" i="1" s="1"/>
  <c r="AH5253" i="1" s="1"/>
  <c r="AC5253" i="1"/>
  <c r="Z5253" i="1"/>
  <c r="Y5253" i="1"/>
  <c r="X5253" i="1"/>
  <c r="AA5253" i="1" s="1"/>
  <c r="W5253" i="1"/>
  <c r="V5253" i="1"/>
  <c r="S5253" i="1"/>
  <c r="T5253" i="1" s="1"/>
  <c r="R5253" i="1"/>
  <c r="P5253" i="1"/>
  <c r="O5253" i="1"/>
  <c r="Q5253" i="1" s="1"/>
  <c r="N5253" i="1"/>
  <c r="M5253" i="1"/>
  <c r="L5253" i="1"/>
  <c r="K5253" i="1"/>
  <c r="J5253" i="1"/>
  <c r="I5253" i="1"/>
  <c r="G5253" i="1"/>
  <c r="H5253" i="1" s="1"/>
  <c r="F5253" i="1"/>
  <c r="E5253" i="1"/>
  <c r="D5253" i="1"/>
  <c r="C5253" i="1"/>
  <c r="BB5252" i="1"/>
  <c r="BA5252" i="1"/>
  <c r="AZ5252" i="1"/>
  <c r="AY5252" i="1"/>
  <c r="BC5252" i="1" s="1"/>
  <c r="AW5252" i="1"/>
  <c r="AV5252" i="1"/>
  <c r="AE5252" i="1"/>
  <c r="AH5252" i="1" s="1"/>
  <c r="X5252" i="1"/>
  <c r="AA5252" i="1" s="1"/>
  <c r="Q5252" i="1"/>
  <c r="T5252" i="1" s="1"/>
  <c r="K5252" i="1"/>
  <c r="H5252" i="1"/>
  <c r="E5252" i="1"/>
  <c r="BB5251" i="1"/>
  <c r="BA5251" i="1"/>
  <c r="AZ5251" i="1"/>
  <c r="AY5251" i="1"/>
  <c r="BC5251" i="1" s="1"/>
  <c r="AW5251" i="1"/>
  <c r="AV5251" i="1"/>
  <c r="AE5251" i="1"/>
  <c r="AH5251" i="1" s="1"/>
  <c r="X5251" i="1"/>
  <c r="AA5251" i="1" s="1"/>
  <c r="Q5251" i="1"/>
  <c r="T5251" i="1" s="1"/>
  <c r="K5251" i="1"/>
  <c r="H5251" i="1"/>
  <c r="E5251" i="1"/>
  <c r="BB5250" i="1"/>
  <c r="BA5250" i="1"/>
  <c r="AZ5250" i="1"/>
  <c r="AY5250" i="1"/>
  <c r="BC5250" i="1" s="1"/>
  <c r="AV5250" i="1"/>
  <c r="AH5250" i="1"/>
  <c r="AE5250" i="1"/>
  <c r="X5250" i="1"/>
  <c r="AA5250" i="1" s="1"/>
  <c r="Q5250" i="1"/>
  <c r="T5250" i="1" s="1"/>
  <c r="K5250" i="1"/>
  <c r="H5250" i="1"/>
  <c r="E5250" i="1"/>
  <c r="BB5249" i="1"/>
  <c r="BA5249" i="1"/>
  <c r="AZ5249" i="1"/>
  <c r="AY5249" i="1"/>
  <c r="BC5249" i="1" s="1"/>
  <c r="AV5249" i="1"/>
  <c r="AH5249" i="1"/>
  <c r="AE5249" i="1"/>
  <c r="X5249" i="1"/>
  <c r="AA5249" i="1" s="1"/>
  <c r="T5249" i="1"/>
  <c r="Q5249" i="1"/>
  <c r="K5249" i="1"/>
  <c r="H5249" i="1"/>
  <c r="E5249" i="1"/>
  <c r="BB5248" i="1"/>
  <c r="BA5248" i="1"/>
  <c r="AZ5248" i="1"/>
  <c r="AY5248" i="1"/>
  <c r="AV5248" i="1"/>
  <c r="AE5248" i="1"/>
  <c r="AH5248" i="1" s="1"/>
  <c r="X5248" i="1"/>
  <c r="AA5248" i="1" s="1"/>
  <c r="Q5248" i="1"/>
  <c r="T5248" i="1" s="1"/>
  <c r="K5248" i="1"/>
  <c r="H5248" i="1"/>
  <c r="E5248" i="1"/>
  <c r="BB5247" i="1"/>
  <c r="BC5247" i="1" s="1"/>
  <c r="BA5247" i="1"/>
  <c r="AZ5247" i="1"/>
  <c r="AY5247" i="1"/>
  <c r="AV5247" i="1"/>
  <c r="AC5247" i="1"/>
  <c r="AC5246" i="1" s="1"/>
  <c r="AE5246" i="1" s="1"/>
  <c r="AH5246" i="1" s="1"/>
  <c r="X5247" i="1"/>
  <c r="AA5247" i="1" s="1"/>
  <c r="T5247" i="1"/>
  <c r="AW5247" i="1" s="1"/>
  <c r="Q5247" i="1"/>
  <c r="K5247" i="1"/>
  <c r="H5247" i="1"/>
  <c r="E5247" i="1"/>
  <c r="AU5246" i="1"/>
  <c r="AT5246" i="1"/>
  <c r="AS5246" i="1"/>
  <c r="BB5246" i="1" s="1"/>
  <c r="AR5246" i="1"/>
  <c r="BA5246" i="1" s="1"/>
  <c r="AQ5246" i="1"/>
  <c r="AP5246" i="1"/>
  <c r="AO5246" i="1"/>
  <c r="AN5246" i="1"/>
  <c r="AM5246" i="1"/>
  <c r="AZ5246" i="1" s="1"/>
  <c r="AL5246" i="1"/>
  <c r="AK5246" i="1"/>
  <c r="AJ5246" i="1"/>
  <c r="AY5246" i="1" s="1"/>
  <c r="BC5246" i="1" s="1"/>
  <c r="AG5246" i="1"/>
  <c r="AF5246" i="1"/>
  <c r="AD5246" i="1"/>
  <c r="Z5246" i="1"/>
  <c r="Y5246" i="1"/>
  <c r="W5246" i="1"/>
  <c r="V5246" i="1"/>
  <c r="X5246" i="1" s="1"/>
  <c r="AA5246" i="1" s="1"/>
  <c r="T5246" i="1"/>
  <c r="S5246" i="1"/>
  <c r="R5246" i="1"/>
  <c r="Q5246" i="1"/>
  <c r="P5246" i="1"/>
  <c r="O5246" i="1"/>
  <c r="N5246" i="1"/>
  <c r="M5246" i="1"/>
  <c r="L5246" i="1"/>
  <c r="J5246" i="1"/>
  <c r="K5246" i="1" s="1"/>
  <c r="I5246" i="1"/>
  <c r="G5246" i="1"/>
  <c r="H5246" i="1" s="1"/>
  <c r="F5246" i="1"/>
  <c r="D5246" i="1"/>
  <c r="E5246" i="1" s="1"/>
  <c r="C5246" i="1"/>
  <c r="BB5245" i="1"/>
  <c r="BA5245" i="1"/>
  <c r="AZ5245" i="1"/>
  <c r="AY5245" i="1"/>
  <c r="BC5245" i="1" s="1"/>
  <c r="AV5245" i="1"/>
  <c r="AE5245" i="1"/>
  <c r="AH5245" i="1" s="1"/>
  <c r="AA5245" i="1"/>
  <c r="X5245" i="1"/>
  <c r="Q5245" i="1"/>
  <c r="T5245" i="1" s="1"/>
  <c r="K5245" i="1"/>
  <c r="H5245" i="1"/>
  <c r="E5245" i="1"/>
  <c r="AZ5244" i="1"/>
  <c r="AY5244" i="1"/>
  <c r="AU5244" i="1"/>
  <c r="AT5244" i="1"/>
  <c r="AS5244" i="1"/>
  <c r="BB5244" i="1" s="1"/>
  <c r="AR5244" i="1"/>
  <c r="AQ5244" i="1"/>
  <c r="AP5244" i="1"/>
  <c r="AO5244" i="1"/>
  <c r="AN5244" i="1"/>
  <c r="AM5244" i="1"/>
  <c r="AL5244" i="1"/>
  <c r="AK5244" i="1"/>
  <c r="AJ5244" i="1"/>
  <c r="AG5244" i="1"/>
  <c r="AF5244" i="1"/>
  <c r="AD5244" i="1"/>
  <c r="AE5244" i="1" s="1"/>
  <c r="AH5244" i="1" s="1"/>
  <c r="AC5244" i="1"/>
  <c r="Z5244" i="1"/>
  <c r="Y5244" i="1"/>
  <c r="X5244" i="1"/>
  <c r="W5244" i="1"/>
  <c r="V5244" i="1"/>
  <c r="S5244" i="1"/>
  <c r="R5244" i="1"/>
  <c r="P5244" i="1"/>
  <c r="O5244" i="1"/>
  <c r="N5244" i="1"/>
  <c r="M5244" i="1"/>
  <c r="L5244" i="1"/>
  <c r="J5244" i="1"/>
  <c r="K5244" i="1" s="1"/>
  <c r="I5244" i="1"/>
  <c r="G5244" i="1"/>
  <c r="H5244" i="1" s="1"/>
  <c r="F5244" i="1"/>
  <c r="D5244" i="1"/>
  <c r="E5244" i="1" s="1"/>
  <c r="C5244" i="1"/>
  <c r="BB5243" i="1"/>
  <c r="BA5243" i="1"/>
  <c r="AZ5243" i="1"/>
  <c r="AY5243" i="1"/>
  <c r="BC5243" i="1" s="1"/>
  <c r="AV5243" i="1"/>
  <c r="AE5243" i="1"/>
  <c r="AH5243" i="1" s="1"/>
  <c r="AA5243" i="1"/>
  <c r="X5243" i="1"/>
  <c r="Q5243" i="1"/>
  <c r="T5243" i="1" s="1"/>
  <c r="K5243" i="1"/>
  <c r="H5243" i="1"/>
  <c r="E5243" i="1"/>
  <c r="BB5242" i="1"/>
  <c r="BC5242" i="1" s="1"/>
  <c r="BA5242" i="1"/>
  <c r="AZ5242" i="1"/>
  <c r="AY5242" i="1"/>
  <c r="AV5242" i="1"/>
  <c r="AE5242" i="1"/>
  <c r="AH5242" i="1" s="1"/>
  <c r="AA5242" i="1"/>
  <c r="X5242" i="1"/>
  <c r="Q5242" i="1"/>
  <c r="T5242" i="1" s="1"/>
  <c r="K5242" i="1"/>
  <c r="H5242" i="1"/>
  <c r="E5242" i="1"/>
  <c r="BC5241" i="1"/>
  <c r="BD5241" i="1" s="1"/>
  <c r="BB5241" i="1"/>
  <c r="BA5241" i="1"/>
  <c r="AZ5241" i="1"/>
  <c r="AY5241" i="1"/>
  <c r="AV5241" i="1"/>
  <c r="AE5241" i="1"/>
  <c r="AH5241" i="1" s="1"/>
  <c r="X5241" i="1"/>
  <c r="AA5241" i="1" s="1"/>
  <c r="T5241" i="1"/>
  <c r="AW5241" i="1" s="1"/>
  <c r="Q5241" i="1"/>
  <c r="K5241" i="1"/>
  <c r="H5241" i="1"/>
  <c r="E5241" i="1"/>
  <c r="BB5240" i="1"/>
  <c r="BA5240" i="1"/>
  <c r="AZ5240" i="1"/>
  <c r="AY5240" i="1"/>
  <c r="BC5240" i="1" s="1"/>
  <c r="AV5240" i="1"/>
  <c r="AH5240" i="1"/>
  <c r="AE5240" i="1"/>
  <c r="X5240" i="1"/>
  <c r="AA5240" i="1" s="1"/>
  <c r="Q5240" i="1"/>
  <c r="T5240" i="1" s="1"/>
  <c r="K5240" i="1"/>
  <c r="H5240" i="1"/>
  <c r="E5240" i="1"/>
  <c r="AU5239" i="1"/>
  <c r="AT5239" i="1"/>
  <c r="AS5239" i="1"/>
  <c r="BB5239" i="1" s="1"/>
  <c r="AR5239" i="1"/>
  <c r="AQ5239" i="1"/>
  <c r="AP5239" i="1"/>
  <c r="BA5239" i="1" s="1"/>
  <c r="AO5239" i="1"/>
  <c r="AN5239" i="1"/>
  <c r="AM5239" i="1"/>
  <c r="AL5239" i="1"/>
  <c r="AK5239" i="1"/>
  <c r="AJ5239" i="1"/>
  <c r="AY5239" i="1" s="1"/>
  <c r="AG5239" i="1"/>
  <c r="AF5239" i="1"/>
  <c r="AE5239" i="1"/>
  <c r="AH5239" i="1" s="1"/>
  <c r="AD5239" i="1"/>
  <c r="AC5239" i="1"/>
  <c r="Z5239" i="1"/>
  <c r="Y5239" i="1"/>
  <c r="W5239" i="1"/>
  <c r="V5239" i="1"/>
  <c r="X5239" i="1" s="1"/>
  <c r="AA5239" i="1" s="1"/>
  <c r="S5239" i="1"/>
  <c r="R5239" i="1"/>
  <c r="P5239" i="1"/>
  <c r="O5239" i="1"/>
  <c r="Q5239" i="1" s="1"/>
  <c r="T5239" i="1" s="1"/>
  <c r="N5239" i="1"/>
  <c r="M5239" i="1"/>
  <c r="L5239" i="1"/>
  <c r="J5239" i="1"/>
  <c r="K5239" i="1" s="1"/>
  <c r="I5239" i="1"/>
  <c r="G5239" i="1"/>
  <c r="F5239" i="1"/>
  <c r="H5239" i="1" s="1"/>
  <c r="E5239" i="1"/>
  <c r="D5239" i="1"/>
  <c r="C5239" i="1"/>
  <c r="BB5238" i="1"/>
  <c r="BA5238" i="1"/>
  <c r="AZ5238" i="1"/>
  <c r="AY5238" i="1"/>
  <c r="BC5238" i="1" s="1"/>
  <c r="AV5238" i="1"/>
  <c r="AH5238" i="1"/>
  <c r="AE5238" i="1"/>
  <c r="AA5238" i="1"/>
  <c r="X5238" i="1"/>
  <c r="Q5238" i="1"/>
  <c r="T5238" i="1" s="1"/>
  <c r="K5238" i="1"/>
  <c r="H5238" i="1"/>
  <c r="E5238" i="1"/>
  <c r="AZ5237" i="1"/>
  <c r="AU5237" i="1"/>
  <c r="AT5237" i="1"/>
  <c r="AS5237" i="1"/>
  <c r="BB5237" i="1" s="1"/>
  <c r="AR5237" i="1"/>
  <c r="AQ5237" i="1"/>
  <c r="BA5237" i="1" s="1"/>
  <c r="AP5237" i="1"/>
  <c r="AO5237" i="1"/>
  <c r="AN5237" i="1"/>
  <c r="AM5237" i="1"/>
  <c r="AL5237" i="1"/>
  <c r="AK5237" i="1"/>
  <c r="AJ5237" i="1"/>
  <c r="AH5237" i="1"/>
  <c r="AG5237" i="1"/>
  <c r="AF5237" i="1"/>
  <c r="AE5237" i="1"/>
  <c r="AD5237" i="1"/>
  <c r="AC5237" i="1"/>
  <c r="Z5237" i="1"/>
  <c r="Y5237" i="1"/>
  <c r="W5237" i="1"/>
  <c r="V5237" i="1"/>
  <c r="X5237" i="1" s="1"/>
  <c r="S5237" i="1"/>
  <c r="R5237" i="1"/>
  <c r="P5237" i="1"/>
  <c r="Q5237" i="1" s="1"/>
  <c r="T5237" i="1" s="1"/>
  <c r="O5237" i="1"/>
  <c r="N5237" i="1"/>
  <c r="M5237" i="1"/>
  <c r="L5237" i="1"/>
  <c r="J5237" i="1"/>
  <c r="I5237" i="1"/>
  <c r="K5237" i="1" s="1"/>
  <c r="H5237" i="1"/>
  <c r="G5237" i="1"/>
  <c r="F5237" i="1"/>
  <c r="E5237" i="1"/>
  <c r="D5237" i="1"/>
  <c r="C5237" i="1"/>
  <c r="BB5236" i="1"/>
  <c r="BC5236" i="1" s="1"/>
  <c r="BA5236" i="1"/>
  <c r="AZ5236" i="1"/>
  <c r="AY5236" i="1"/>
  <c r="AV5236" i="1"/>
  <c r="AE5236" i="1"/>
  <c r="AH5236" i="1" s="1"/>
  <c r="AA5236" i="1"/>
  <c r="X5236" i="1"/>
  <c r="Q5236" i="1"/>
  <c r="T5236" i="1" s="1"/>
  <c r="K5236" i="1"/>
  <c r="H5236" i="1"/>
  <c r="E5236" i="1"/>
  <c r="BD5235" i="1"/>
  <c r="BC5235" i="1"/>
  <c r="BB5235" i="1"/>
  <c r="BA5235" i="1"/>
  <c r="AZ5235" i="1"/>
  <c r="AY5235" i="1"/>
  <c r="AV5235" i="1"/>
  <c r="AE5235" i="1"/>
  <c r="AH5235" i="1" s="1"/>
  <c r="X5235" i="1"/>
  <c r="AA5235" i="1" s="1"/>
  <c r="T5235" i="1"/>
  <c r="AW5235" i="1" s="1"/>
  <c r="Q5235" i="1"/>
  <c r="K5235" i="1"/>
  <c r="H5235" i="1"/>
  <c r="E5235" i="1"/>
  <c r="BB5234" i="1"/>
  <c r="BA5234" i="1"/>
  <c r="AZ5234" i="1"/>
  <c r="AY5234" i="1"/>
  <c r="BC5234" i="1" s="1"/>
  <c r="AV5234" i="1"/>
  <c r="AH5234" i="1"/>
  <c r="AE5234" i="1"/>
  <c r="X5234" i="1"/>
  <c r="AA5234" i="1" s="1"/>
  <c r="Q5234" i="1"/>
  <c r="T5234" i="1" s="1"/>
  <c r="AW5234" i="1" s="1"/>
  <c r="K5234" i="1"/>
  <c r="H5234" i="1"/>
  <c r="E5234" i="1"/>
  <c r="BB5233" i="1"/>
  <c r="BC5233" i="1" s="1"/>
  <c r="BA5233" i="1"/>
  <c r="AZ5233" i="1"/>
  <c r="AY5233" i="1"/>
  <c r="AW5233" i="1"/>
  <c r="AV5233" i="1"/>
  <c r="AH5233" i="1"/>
  <c r="AE5233" i="1"/>
  <c r="AA5233" i="1"/>
  <c r="X5233" i="1"/>
  <c r="T5233" i="1"/>
  <c r="BD5233" i="1" s="1"/>
  <c r="Q5233" i="1"/>
  <c r="K5233" i="1"/>
  <c r="H5233" i="1"/>
  <c r="E5233" i="1"/>
  <c r="BB5232" i="1"/>
  <c r="BA5232" i="1"/>
  <c r="AZ5232" i="1"/>
  <c r="AY5232" i="1"/>
  <c r="BC5232" i="1" s="1"/>
  <c r="AV5232" i="1"/>
  <c r="AW5232" i="1" s="1"/>
  <c r="AE5232" i="1"/>
  <c r="AH5232" i="1" s="1"/>
  <c r="X5232" i="1"/>
  <c r="AA5232" i="1" s="1"/>
  <c r="Q5232" i="1"/>
  <c r="T5232" i="1" s="1"/>
  <c r="K5232" i="1"/>
  <c r="H5232" i="1"/>
  <c r="E5232" i="1"/>
  <c r="BB5231" i="1"/>
  <c r="BA5231" i="1"/>
  <c r="AZ5231" i="1"/>
  <c r="AY5231" i="1"/>
  <c r="AV5231" i="1"/>
  <c r="AH5231" i="1"/>
  <c r="AE5231" i="1"/>
  <c r="X5231" i="1"/>
  <c r="AA5231" i="1" s="1"/>
  <c r="Q5231" i="1"/>
  <c r="T5231" i="1" s="1"/>
  <c r="K5231" i="1"/>
  <c r="H5231" i="1"/>
  <c r="E5231" i="1"/>
  <c r="BB5230" i="1"/>
  <c r="BA5230" i="1"/>
  <c r="AZ5230" i="1"/>
  <c r="AY5230" i="1"/>
  <c r="BC5230" i="1" s="1"/>
  <c r="AV5230" i="1"/>
  <c r="AE5230" i="1"/>
  <c r="AH5230" i="1" s="1"/>
  <c r="X5230" i="1"/>
  <c r="AA5230" i="1" s="1"/>
  <c r="Q5230" i="1"/>
  <c r="T5230" i="1" s="1"/>
  <c r="K5230" i="1"/>
  <c r="H5230" i="1"/>
  <c r="E5230" i="1"/>
  <c r="BB5229" i="1"/>
  <c r="AZ5229" i="1"/>
  <c r="AU5229" i="1"/>
  <c r="AT5229" i="1"/>
  <c r="AS5229" i="1"/>
  <c r="AR5229" i="1"/>
  <c r="AQ5229" i="1"/>
  <c r="AP5229" i="1"/>
  <c r="AO5229" i="1"/>
  <c r="AN5229" i="1"/>
  <c r="AM5229" i="1"/>
  <c r="AL5229" i="1"/>
  <c r="AK5229" i="1"/>
  <c r="AJ5229" i="1"/>
  <c r="AH5229" i="1"/>
  <c r="AG5229" i="1"/>
  <c r="AF5229" i="1"/>
  <c r="AD5229" i="1"/>
  <c r="AC5229" i="1"/>
  <c r="AE5229" i="1" s="1"/>
  <c r="Z5229" i="1"/>
  <c r="Y5229" i="1"/>
  <c r="W5229" i="1"/>
  <c r="V5229" i="1"/>
  <c r="X5229" i="1" s="1"/>
  <c r="AA5229" i="1" s="1"/>
  <c r="S5229" i="1"/>
  <c r="R5229" i="1"/>
  <c r="P5229" i="1"/>
  <c r="Q5229" i="1" s="1"/>
  <c r="T5229" i="1" s="1"/>
  <c r="O5229" i="1"/>
  <c r="N5229" i="1"/>
  <c r="M5229" i="1"/>
  <c r="L5229" i="1"/>
  <c r="J5229" i="1"/>
  <c r="I5229" i="1"/>
  <c r="H5229" i="1"/>
  <c r="G5229" i="1"/>
  <c r="F5229" i="1"/>
  <c r="D5229" i="1"/>
  <c r="E5229" i="1" s="1"/>
  <c r="C5229" i="1"/>
  <c r="BD5228" i="1"/>
  <c r="BB5228" i="1"/>
  <c r="BC5228" i="1" s="1"/>
  <c r="BA5228" i="1"/>
  <c r="AZ5228" i="1"/>
  <c r="AY5228" i="1"/>
  <c r="AV5228" i="1"/>
  <c r="AE5228" i="1"/>
  <c r="AH5228" i="1" s="1"/>
  <c r="AA5228" i="1"/>
  <c r="X5228" i="1"/>
  <c r="T5228" i="1"/>
  <c r="AW5228" i="1" s="1"/>
  <c r="Q5228" i="1"/>
  <c r="K5228" i="1"/>
  <c r="H5228" i="1"/>
  <c r="E5228" i="1"/>
  <c r="BD5227" i="1"/>
  <c r="BC5227" i="1"/>
  <c r="BB5227" i="1"/>
  <c r="BA5227" i="1"/>
  <c r="AZ5227" i="1"/>
  <c r="AY5227" i="1"/>
  <c r="AV5227" i="1"/>
  <c r="AE5227" i="1"/>
  <c r="AH5227" i="1" s="1"/>
  <c r="X5227" i="1"/>
  <c r="AA5227" i="1" s="1"/>
  <c r="Q5227" i="1"/>
  <c r="T5227" i="1" s="1"/>
  <c r="K5227" i="1"/>
  <c r="H5227" i="1"/>
  <c r="E5227" i="1"/>
  <c r="BD5226" i="1"/>
  <c r="BB5226" i="1"/>
  <c r="BA5226" i="1"/>
  <c r="AZ5226" i="1"/>
  <c r="AY5226" i="1"/>
  <c r="BC5226" i="1" s="1"/>
  <c r="AV5226" i="1"/>
  <c r="AW5226" i="1" s="1"/>
  <c r="AH5226" i="1"/>
  <c r="AE5226" i="1"/>
  <c r="AA5226" i="1"/>
  <c r="X5226" i="1"/>
  <c r="T5226" i="1"/>
  <c r="Q5226" i="1"/>
  <c r="K5226" i="1"/>
  <c r="H5226" i="1"/>
  <c r="E5226" i="1"/>
  <c r="BB5225" i="1"/>
  <c r="BA5225" i="1"/>
  <c r="AZ5225" i="1"/>
  <c r="AY5225" i="1"/>
  <c r="BC5225" i="1" s="1"/>
  <c r="AV5225" i="1"/>
  <c r="AE5225" i="1"/>
  <c r="AH5225" i="1" s="1"/>
  <c r="X5225" i="1"/>
  <c r="AA5225" i="1" s="1"/>
  <c r="Q5225" i="1"/>
  <c r="T5225" i="1" s="1"/>
  <c r="K5225" i="1"/>
  <c r="H5225" i="1"/>
  <c r="E5225" i="1"/>
  <c r="BB5224" i="1"/>
  <c r="BA5224" i="1"/>
  <c r="AZ5224" i="1"/>
  <c r="AY5224" i="1"/>
  <c r="BC5224" i="1" s="1"/>
  <c r="AW5224" i="1"/>
  <c r="AV5224" i="1"/>
  <c r="AH5224" i="1"/>
  <c r="AE5224" i="1"/>
  <c r="AA5224" i="1"/>
  <c r="X5224" i="1"/>
  <c r="Q5224" i="1"/>
  <c r="T5224" i="1" s="1"/>
  <c r="BD5224" i="1" s="1"/>
  <c r="K5224" i="1"/>
  <c r="H5224" i="1"/>
  <c r="E5224" i="1"/>
  <c r="BB5223" i="1"/>
  <c r="BA5223" i="1"/>
  <c r="AZ5223" i="1"/>
  <c r="AY5223" i="1"/>
  <c r="BC5223" i="1" s="1"/>
  <c r="AV5223" i="1"/>
  <c r="AE5223" i="1"/>
  <c r="AH5223" i="1" s="1"/>
  <c r="X5223" i="1"/>
  <c r="AA5223" i="1" s="1"/>
  <c r="T5223" i="1"/>
  <c r="Q5223" i="1"/>
  <c r="K5223" i="1"/>
  <c r="H5223" i="1"/>
  <c r="E5223" i="1"/>
  <c r="BB5222" i="1"/>
  <c r="BA5222" i="1"/>
  <c r="AZ5222" i="1"/>
  <c r="AY5222" i="1"/>
  <c r="AV5222" i="1"/>
  <c r="AE5222" i="1"/>
  <c r="AH5222" i="1" s="1"/>
  <c r="X5222" i="1"/>
  <c r="AA5222" i="1" s="1"/>
  <c r="T5222" i="1"/>
  <c r="Q5222" i="1"/>
  <c r="K5222" i="1"/>
  <c r="H5222" i="1"/>
  <c r="E5222" i="1"/>
  <c r="BB5221" i="1"/>
  <c r="BA5221" i="1"/>
  <c r="BC5221" i="1" s="1"/>
  <c r="AZ5221" i="1"/>
  <c r="AY5221" i="1"/>
  <c r="AV5221" i="1"/>
  <c r="AE5221" i="1"/>
  <c r="AH5221" i="1" s="1"/>
  <c r="X5221" i="1"/>
  <c r="AA5221" i="1" s="1"/>
  <c r="Q5221" i="1"/>
  <c r="T5221" i="1" s="1"/>
  <c r="K5221" i="1"/>
  <c r="H5221" i="1"/>
  <c r="E5221" i="1"/>
  <c r="BD5220" i="1"/>
  <c r="BC5220" i="1"/>
  <c r="BB5220" i="1"/>
  <c r="BA5220" i="1"/>
  <c r="AZ5220" i="1"/>
  <c r="AY5220" i="1"/>
  <c r="AV5220" i="1"/>
  <c r="AE5220" i="1"/>
  <c r="AH5220" i="1" s="1"/>
  <c r="AA5220" i="1"/>
  <c r="X5220" i="1"/>
  <c r="T5220" i="1"/>
  <c r="AW5220" i="1" s="1"/>
  <c r="Q5220" i="1"/>
  <c r="K5220" i="1"/>
  <c r="H5220" i="1"/>
  <c r="E5220" i="1"/>
  <c r="BC5219" i="1"/>
  <c r="AU5219" i="1"/>
  <c r="AT5219" i="1"/>
  <c r="AS5219" i="1"/>
  <c r="BB5219" i="1" s="1"/>
  <c r="AR5219" i="1"/>
  <c r="BA5219" i="1" s="1"/>
  <c r="AQ5219" i="1"/>
  <c r="AP5219" i="1"/>
  <c r="AO5219" i="1"/>
  <c r="AN5219" i="1"/>
  <c r="AM5219" i="1"/>
  <c r="AZ5219" i="1" s="1"/>
  <c r="AL5219" i="1"/>
  <c r="AV5219" i="1" s="1"/>
  <c r="AK5219" i="1"/>
  <c r="AJ5219" i="1"/>
  <c r="AY5219" i="1" s="1"/>
  <c r="AG5219" i="1"/>
  <c r="AF5219" i="1"/>
  <c r="AE5219" i="1"/>
  <c r="AH5219" i="1" s="1"/>
  <c r="AD5219" i="1"/>
  <c r="AC5219" i="1"/>
  <c r="Z5219" i="1"/>
  <c r="Y5219" i="1"/>
  <c r="W5219" i="1"/>
  <c r="V5219" i="1"/>
  <c r="X5219" i="1" s="1"/>
  <c r="AA5219" i="1" s="1"/>
  <c r="S5219" i="1"/>
  <c r="T5219" i="1" s="1"/>
  <c r="R5219" i="1"/>
  <c r="Q5219" i="1"/>
  <c r="P5219" i="1"/>
  <c r="O5219" i="1"/>
  <c r="N5219" i="1"/>
  <c r="M5219" i="1"/>
  <c r="L5219" i="1"/>
  <c r="K5219" i="1"/>
  <c r="J5219" i="1"/>
  <c r="I5219" i="1"/>
  <c r="G5219" i="1"/>
  <c r="H5219" i="1" s="1"/>
  <c r="F5219" i="1"/>
  <c r="D5219" i="1"/>
  <c r="E5219" i="1" s="1"/>
  <c r="C5219" i="1"/>
  <c r="BB5218" i="1"/>
  <c r="BA5218" i="1"/>
  <c r="AZ5218" i="1"/>
  <c r="AY5218" i="1"/>
  <c r="BC5218" i="1" s="1"/>
  <c r="AV5218" i="1"/>
  <c r="AE5218" i="1"/>
  <c r="AH5218" i="1" s="1"/>
  <c r="X5218" i="1"/>
  <c r="AA5218" i="1" s="1"/>
  <c r="Q5218" i="1"/>
  <c r="T5218" i="1" s="1"/>
  <c r="K5218" i="1"/>
  <c r="H5218" i="1"/>
  <c r="E5218" i="1"/>
  <c r="AY5217" i="1"/>
  <c r="AU5217" i="1"/>
  <c r="AT5217" i="1"/>
  <c r="AS5217" i="1"/>
  <c r="BB5217" i="1" s="1"/>
  <c r="AR5217" i="1"/>
  <c r="AQ5217" i="1"/>
  <c r="AP5217" i="1"/>
  <c r="BA5217" i="1" s="1"/>
  <c r="AO5217" i="1"/>
  <c r="AZ5217" i="1" s="1"/>
  <c r="AN5217" i="1"/>
  <c r="AM5217" i="1"/>
  <c r="AL5217" i="1"/>
  <c r="AK5217" i="1"/>
  <c r="AJ5217" i="1"/>
  <c r="AG5217" i="1"/>
  <c r="AF5217" i="1"/>
  <c r="AD5217" i="1"/>
  <c r="AC5217" i="1"/>
  <c r="AE5217" i="1" s="1"/>
  <c r="AH5217" i="1" s="1"/>
  <c r="Z5217" i="1"/>
  <c r="Y5217" i="1"/>
  <c r="X5217" i="1"/>
  <c r="AA5217" i="1" s="1"/>
  <c r="W5217" i="1"/>
  <c r="V5217" i="1"/>
  <c r="S5217" i="1"/>
  <c r="R5217" i="1"/>
  <c r="P5217" i="1"/>
  <c r="O5217" i="1"/>
  <c r="Q5217" i="1" s="1"/>
  <c r="T5217" i="1" s="1"/>
  <c r="N5217" i="1"/>
  <c r="M5217" i="1"/>
  <c r="L5217" i="1"/>
  <c r="J5217" i="1"/>
  <c r="K5217" i="1" s="1"/>
  <c r="I5217" i="1"/>
  <c r="G5217" i="1"/>
  <c r="H5217" i="1" s="1"/>
  <c r="F5217" i="1"/>
  <c r="D5217" i="1"/>
  <c r="E5217" i="1" s="1"/>
  <c r="C5217" i="1"/>
  <c r="BB5216" i="1"/>
  <c r="BA5216" i="1"/>
  <c r="AZ5216" i="1"/>
  <c r="AY5216" i="1"/>
  <c r="BC5216" i="1" s="1"/>
  <c r="AV5216" i="1"/>
  <c r="AH5216" i="1"/>
  <c r="AE5216" i="1"/>
  <c r="AA5216" i="1"/>
  <c r="X5216" i="1"/>
  <c r="T5216" i="1"/>
  <c r="Q5216" i="1"/>
  <c r="K5216" i="1"/>
  <c r="H5216" i="1"/>
  <c r="E5216" i="1"/>
  <c r="AU5215" i="1"/>
  <c r="AT5215" i="1"/>
  <c r="AS5215" i="1"/>
  <c r="BB5215" i="1" s="1"/>
  <c r="AR5215" i="1"/>
  <c r="BA5215" i="1" s="1"/>
  <c r="AQ5215" i="1"/>
  <c r="AP5215" i="1"/>
  <c r="AO5215" i="1"/>
  <c r="AN5215" i="1"/>
  <c r="AM5215" i="1"/>
  <c r="AZ5215" i="1" s="1"/>
  <c r="AL5215" i="1"/>
  <c r="AK5215" i="1"/>
  <c r="AJ5215" i="1"/>
  <c r="AG5215" i="1"/>
  <c r="AF5215" i="1"/>
  <c r="AD5215" i="1"/>
  <c r="AC5215" i="1"/>
  <c r="AE5215" i="1" s="1"/>
  <c r="AH5215" i="1" s="1"/>
  <c r="Z5215" i="1"/>
  <c r="AA5215" i="1" s="1"/>
  <c r="Y5215" i="1"/>
  <c r="X5215" i="1"/>
  <c r="W5215" i="1"/>
  <c r="V5215" i="1"/>
  <c r="S5215" i="1"/>
  <c r="R5215" i="1"/>
  <c r="Q5215" i="1"/>
  <c r="T5215" i="1" s="1"/>
  <c r="P5215" i="1"/>
  <c r="O5215" i="1"/>
  <c r="N5215" i="1"/>
  <c r="M5215" i="1"/>
  <c r="L5215" i="1"/>
  <c r="J5215" i="1"/>
  <c r="I5215" i="1"/>
  <c r="K5215" i="1" s="1"/>
  <c r="G5215" i="1"/>
  <c r="H5215" i="1" s="1"/>
  <c r="F5215" i="1"/>
  <c r="D5215" i="1"/>
  <c r="C5215" i="1"/>
  <c r="BC5214" i="1"/>
  <c r="BB5214" i="1"/>
  <c r="BA5214" i="1"/>
  <c r="AZ5214" i="1"/>
  <c r="AY5214" i="1"/>
  <c r="AV5214" i="1"/>
  <c r="AH5214" i="1"/>
  <c r="AE5214" i="1"/>
  <c r="X5214" i="1"/>
  <c r="AA5214" i="1" s="1"/>
  <c r="Q5214" i="1"/>
  <c r="T5214" i="1" s="1"/>
  <c r="K5214" i="1"/>
  <c r="H5214" i="1"/>
  <c r="E5214" i="1"/>
  <c r="AU5213" i="1"/>
  <c r="AT5213" i="1"/>
  <c r="AS5213" i="1"/>
  <c r="BB5213" i="1" s="1"/>
  <c r="AR5213" i="1"/>
  <c r="AQ5213" i="1"/>
  <c r="AP5213" i="1"/>
  <c r="BA5213" i="1" s="1"/>
  <c r="AO5213" i="1"/>
  <c r="AN5213" i="1"/>
  <c r="AM5213" i="1"/>
  <c r="AL5213" i="1"/>
  <c r="AK5213" i="1"/>
  <c r="AJ5213" i="1"/>
  <c r="AY5213" i="1" s="1"/>
  <c r="AG5213" i="1"/>
  <c r="AF5213" i="1"/>
  <c r="AE5213" i="1"/>
  <c r="AD5213" i="1"/>
  <c r="AC5213" i="1"/>
  <c r="Z5213" i="1"/>
  <c r="Y5213" i="1"/>
  <c r="W5213" i="1"/>
  <c r="V5213" i="1"/>
  <c r="X5213" i="1" s="1"/>
  <c r="AA5213" i="1" s="1"/>
  <c r="T5213" i="1"/>
  <c r="S5213" i="1"/>
  <c r="R5213" i="1"/>
  <c r="P5213" i="1"/>
  <c r="O5213" i="1"/>
  <c r="Q5213" i="1" s="1"/>
  <c r="N5213" i="1"/>
  <c r="M5213" i="1"/>
  <c r="L5213" i="1"/>
  <c r="J5213" i="1"/>
  <c r="K5213" i="1" s="1"/>
  <c r="I5213" i="1"/>
  <c r="G5213" i="1"/>
  <c r="F5213" i="1"/>
  <c r="H5213" i="1" s="1"/>
  <c r="D5213" i="1"/>
  <c r="E5213" i="1" s="1"/>
  <c r="C5213" i="1"/>
  <c r="BB5212" i="1"/>
  <c r="BA5212" i="1"/>
  <c r="AZ5212" i="1"/>
  <c r="AY5212" i="1"/>
  <c r="AV5212" i="1"/>
  <c r="AH5212" i="1"/>
  <c r="AE5212" i="1"/>
  <c r="AA5212" i="1"/>
  <c r="X5212" i="1"/>
  <c r="T5212" i="1"/>
  <c r="Q5212" i="1"/>
  <c r="K5212" i="1"/>
  <c r="H5212" i="1"/>
  <c r="E5212" i="1"/>
  <c r="AZ5211" i="1"/>
  <c r="AY5211" i="1"/>
  <c r="AU5211" i="1"/>
  <c r="AT5211" i="1"/>
  <c r="AS5211" i="1"/>
  <c r="BB5211" i="1" s="1"/>
  <c r="AR5211" i="1"/>
  <c r="AQ5211" i="1"/>
  <c r="AP5211" i="1"/>
  <c r="BA5211" i="1" s="1"/>
  <c r="AO5211" i="1"/>
  <c r="AN5211" i="1"/>
  <c r="AM5211" i="1"/>
  <c r="AL5211" i="1"/>
  <c r="AK5211" i="1"/>
  <c r="AJ5211" i="1"/>
  <c r="AG5211" i="1"/>
  <c r="AH5211" i="1" s="1"/>
  <c r="AF5211" i="1"/>
  <c r="AE5211" i="1"/>
  <c r="AD5211" i="1"/>
  <c r="AC5211" i="1"/>
  <c r="Z5211" i="1"/>
  <c r="Y5211" i="1"/>
  <c r="X5211" i="1"/>
  <c r="AA5211" i="1" s="1"/>
  <c r="W5211" i="1"/>
  <c r="V5211" i="1"/>
  <c r="S5211" i="1"/>
  <c r="R5211" i="1"/>
  <c r="P5211" i="1"/>
  <c r="O5211" i="1"/>
  <c r="Q5211" i="1" s="1"/>
  <c r="T5211" i="1" s="1"/>
  <c r="N5211" i="1"/>
  <c r="M5211" i="1"/>
  <c r="L5211" i="1"/>
  <c r="J5211" i="1"/>
  <c r="I5211" i="1"/>
  <c r="K5211" i="1" s="1"/>
  <c r="G5211" i="1"/>
  <c r="H5211" i="1" s="1"/>
  <c r="F5211" i="1"/>
  <c r="E5211" i="1"/>
  <c r="D5211" i="1"/>
  <c r="C5211" i="1"/>
  <c r="BB5210" i="1"/>
  <c r="BC5210" i="1" s="1"/>
  <c r="BA5210" i="1"/>
  <c r="AZ5210" i="1"/>
  <c r="AY5210" i="1"/>
  <c r="AV5210" i="1"/>
  <c r="AE5210" i="1"/>
  <c r="AH5210" i="1" s="1"/>
  <c r="X5210" i="1"/>
  <c r="AA5210" i="1" s="1"/>
  <c r="Q5210" i="1"/>
  <c r="T5210" i="1" s="1"/>
  <c r="K5210" i="1"/>
  <c r="H5210" i="1"/>
  <c r="E5210" i="1"/>
  <c r="AU5209" i="1"/>
  <c r="BB5209" i="1" s="1"/>
  <c r="AT5209" i="1"/>
  <c r="AS5209" i="1"/>
  <c r="AR5209" i="1"/>
  <c r="AQ5209" i="1"/>
  <c r="AP5209" i="1"/>
  <c r="BA5209" i="1" s="1"/>
  <c r="AO5209" i="1"/>
  <c r="AN5209" i="1"/>
  <c r="AM5209" i="1"/>
  <c r="AZ5209" i="1" s="1"/>
  <c r="AL5209" i="1"/>
  <c r="AK5209" i="1"/>
  <c r="AJ5209" i="1"/>
  <c r="AG5209" i="1"/>
  <c r="AF5209" i="1"/>
  <c r="AD5209" i="1"/>
  <c r="AC5209" i="1"/>
  <c r="AE5209" i="1" s="1"/>
  <c r="AH5209" i="1" s="1"/>
  <c r="AA5209" i="1"/>
  <c r="Z5209" i="1"/>
  <c r="Y5209" i="1"/>
  <c r="W5209" i="1"/>
  <c r="X5209" i="1" s="1"/>
  <c r="V5209" i="1"/>
  <c r="S5209" i="1"/>
  <c r="R5209" i="1"/>
  <c r="P5209" i="1"/>
  <c r="O5209" i="1"/>
  <c r="Q5209" i="1" s="1"/>
  <c r="N5209" i="1"/>
  <c r="M5209" i="1"/>
  <c r="L5209" i="1"/>
  <c r="J5209" i="1"/>
  <c r="K5209" i="1" s="1"/>
  <c r="I5209" i="1"/>
  <c r="H5209" i="1"/>
  <c r="G5209" i="1"/>
  <c r="F5209" i="1"/>
  <c r="D5209" i="1"/>
  <c r="C5209" i="1"/>
  <c r="BB5208" i="1"/>
  <c r="BA5208" i="1"/>
  <c r="AZ5208" i="1"/>
  <c r="BC5208" i="1" s="1"/>
  <c r="BD5208" i="1" s="1"/>
  <c r="AY5208" i="1"/>
  <c r="AV5208" i="1"/>
  <c r="AW5208" i="1" s="1"/>
  <c r="AH5208" i="1"/>
  <c r="AE5208" i="1"/>
  <c r="AA5208" i="1"/>
  <c r="X5208" i="1"/>
  <c r="T5208" i="1"/>
  <c r="Q5208" i="1"/>
  <c r="K5208" i="1"/>
  <c r="H5208" i="1"/>
  <c r="E5208" i="1"/>
  <c r="AY5207" i="1"/>
  <c r="AU5207" i="1"/>
  <c r="AT5207" i="1"/>
  <c r="AS5207" i="1"/>
  <c r="BB5207" i="1" s="1"/>
  <c r="AR5207" i="1"/>
  <c r="AQ5207" i="1"/>
  <c r="AP5207" i="1"/>
  <c r="BA5207" i="1" s="1"/>
  <c r="AO5207" i="1"/>
  <c r="AN5207" i="1"/>
  <c r="AV5207" i="1" s="1"/>
  <c r="AM5207" i="1"/>
  <c r="AZ5207" i="1" s="1"/>
  <c r="AL5207" i="1"/>
  <c r="AK5207" i="1"/>
  <c r="AJ5207" i="1"/>
  <c r="AG5207" i="1"/>
  <c r="AF5207" i="1"/>
  <c r="AE5207" i="1"/>
  <c r="AD5207" i="1"/>
  <c r="AC5207" i="1"/>
  <c r="Z5207" i="1"/>
  <c r="Y5207" i="1"/>
  <c r="W5207" i="1"/>
  <c r="V5207" i="1"/>
  <c r="X5207" i="1" s="1"/>
  <c r="AA5207" i="1" s="1"/>
  <c r="S5207" i="1"/>
  <c r="R5207" i="1"/>
  <c r="P5207" i="1"/>
  <c r="O5207" i="1"/>
  <c r="Q5207" i="1" s="1"/>
  <c r="T5207" i="1" s="1"/>
  <c r="N5207" i="1"/>
  <c r="M5207" i="1"/>
  <c r="L5207" i="1"/>
  <c r="K5207" i="1"/>
  <c r="J5207" i="1"/>
  <c r="I5207" i="1"/>
  <c r="G5207" i="1"/>
  <c r="F5207" i="1"/>
  <c r="E5207" i="1"/>
  <c r="D5207" i="1"/>
  <c r="C5207" i="1"/>
  <c r="BB5206" i="1"/>
  <c r="BA5206" i="1"/>
  <c r="AZ5206" i="1"/>
  <c r="AY5206" i="1"/>
  <c r="BC5206" i="1" s="1"/>
  <c r="AV5206" i="1"/>
  <c r="AE5206" i="1"/>
  <c r="AH5206" i="1" s="1"/>
  <c r="X5206" i="1"/>
  <c r="AA5206" i="1" s="1"/>
  <c r="T5206" i="1"/>
  <c r="Q5206" i="1"/>
  <c r="K5206" i="1"/>
  <c r="H5206" i="1"/>
  <c r="E5206" i="1"/>
  <c r="BB5205" i="1"/>
  <c r="AZ5205" i="1"/>
  <c r="AU5205" i="1"/>
  <c r="AT5205" i="1"/>
  <c r="AS5205" i="1"/>
  <c r="AR5205" i="1"/>
  <c r="AQ5205" i="1"/>
  <c r="AP5205" i="1"/>
  <c r="AO5205" i="1"/>
  <c r="AN5205" i="1"/>
  <c r="AM5205" i="1"/>
  <c r="AL5205" i="1"/>
  <c r="AK5205" i="1"/>
  <c r="AJ5205" i="1"/>
  <c r="AH5205" i="1"/>
  <c r="AG5205" i="1"/>
  <c r="AF5205" i="1"/>
  <c r="AD5205" i="1"/>
  <c r="AE5205" i="1" s="1"/>
  <c r="AC5205" i="1"/>
  <c r="Z5205" i="1"/>
  <c r="Y5205" i="1"/>
  <c r="W5205" i="1"/>
  <c r="V5205" i="1"/>
  <c r="X5205" i="1" s="1"/>
  <c r="S5205" i="1"/>
  <c r="R5205" i="1"/>
  <c r="Q5205" i="1"/>
  <c r="T5205" i="1" s="1"/>
  <c r="P5205" i="1"/>
  <c r="O5205" i="1"/>
  <c r="N5205" i="1"/>
  <c r="M5205" i="1"/>
  <c r="L5205" i="1"/>
  <c r="J5205" i="1"/>
  <c r="I5205" i="1"/>
  <c r="H5205" i="1"/>
  <c r="G5205" i="1"/>
  <c r="F5205" i="1"/>
  <c r="D5205" i="1"/>
  <c r="E5205" i="1" s="1"/>
  <c r="C5205" i="1"/>
  <c r="BB5204" i="1"/>
  <c r="BC5204" i="1" s="1"/>
  <c r="BD5204" i="1" s="1"/>
  <c r="BA5204" i="1"/>
  <c r="AZ5204" i="1"/>
  <c r="AY5204" i="1"/>
  <c r="AV5204" i="1"/>
  <c r="AE5204" i="1"/>
  <c r="AH5204" i="1" s="1"/>
  <c r="AA5204" i="1"/>
  <c r="X5204" i="1"/>
  <c r="T5204" i="1"/>
  <c r="AW5204" i="1" s="1"/>
  <c r="Q5204" i="1"/>
  <c r="K5204" i="1"/>
  <c r="H5204" i="1"/>
  <c r="E5204" i="1"/>
  <c r="AU5203" i="1"/>
  <c r="AT5203" i="1"/>
  <c r="AS5203" i="1"/>
  <c r="AR5203" i="1"/>
  <c r="BA5203" i="1" s="1"/>
  <c r="AQ5203" i="1"/>
  <c r="AP5203" i="1"/>
  <c r="AO5203" i="1"/>
  <c r="AN5203" i="1"/>
  <c r="AM5203" i="1"/>
  <c r="AZ5203" i="1" s="1"/>
  <c r="AL5203" i="1"/>
  <c r="AK5203" i="1"/>
  <c r="AJ5203" i="1"/>
  <c r="AY5203" i="1" s="1"/>
  <c r="AG5203" i="1"/>
  <c r="AF5203" i="1"/>
  <c r="AD5203" i="1"/>
  <c r="AC5203" i="1"/>
  <c r="AE5203" i="1" s="1"/>
  <c r="AH5203" i="1" s="1"/>
  <c r="Z5203" i="1"/>
  <c r="Y5203" i="1"/>
  <c r="W5203" i="1"/>
  <c r="V5203" i="1"/>
  <c r="X5203" i="1" s="1"/>
  <c r="AA5203" i="1" s="1"/>
  <c r="T5203" i="1"/>
  <c r="S5203" i="1"/>
  <c r="R5203" i="1"/>
  <c r="Q5203" i="1"/>
  <c r="P5203" i="1"/>
  <c r="O5203" i="1"/>
  <c r="N5203" i="1"/>
  <c r="M5203" i="1"/>
  <c r="L5203" i="1"/>
  <c r="K5203" i="1"/>
  <c r="J5203" i="1"/>
  <c r="I5203" i="1"/>
  <c r="G5203" i="1"/>
  <c r="H5203" i="1" s="1"/>
  <c r="F5203" i="1"/>
  <c r="D5203" i="1"/>
  <c r="E5203" i="1" s="1"/>
  <c r="C5203" i="1"/>
  <c r="BB5202" i="1"/>
  <c r="BA5202" i="1"/>
  <c r="AZ5202" i="1"/>
  <c r="AY5202" i="1"/>
  <c r="BC5202" i="1" s="1"/>
  <c r="AV5202" i="1"/>
  <c r="AW5202" i="1" s="1"/>
  <c r="AE5202" i="1"/>
  <c r="AH5202" i="1" s="1"/>
  <c r="X5202" i="1"/>
  <c r="AA5202" i="1" s="1"/>
  <c r="Q5202" i="1"/>
  <c r="T5202" i="1" s="1"/>
  <c r="K5202" i="1"/>
  <c r="H5202" i="1"/>
  <c r="E5202" i="1"/>
  <c r="AY5201" i="1"/>
  <c r="AU5201" i="1"/>
  <c r="AT5201" i="1"/>
  <c r="AS5201" i="1"/>
  <c r="BB5201" i="1" s="1"/>
  <c r="AR5201" i="1"/>
  <c r="AQ5201" i="1"/>
  <c r="AP5201" i="1"/>
  <c r="BA5201" i="1" s="1"/>
  <c r="AO5201" i="1"/>
  <c r="AZ5201" i="1" s="1"/>
  <c r="AN5201" i="1"/>
  <c r="AM5201" i="1"/>
  <c r="AL5201" i="1"/>
  <c r="AK5201" i="1"/>
  <c r="AJ5201" i="1"/>
  <c r="AV5201" i="1" s="1"/>
  <c r="AG5201" i="1"/>
  <c r="AF5201" i="1"/>
  <c r="AD5201" i="1"/>
  <c r="AC5201" i="1"/>
  <c r="AE5201" i="1" s="1"/>
  <c r="Z5201" i="1"/>
  <c r="Y5201" i="1"/>
  <c r="X5201" i="1"/>
  <c r="AA5201" i="1" s="1"/>
  <c r="W5201" i="1"/>
  <c r="V5201" i="1"/>
  <c r="S5201" i="1"/>
  <c r="R5201" i="1"/>
  <c r="P5201" i="1"/>
  <c r="O5201" i="1"/>
  <c r="N5201" i="1"/>
  <c r="M5201" i="1"/>
  <c r="L5201" i="1"/>
  <c r="J5201" i="1"/>
  <c r="K5201" i="1" s="1"/>
  <c r="I5201" i="1"/>
  <c r="G5201" i="1"/>
  <c r="H5201" i="1" s="1"/>
  <c r="F5201" i="1"/>
  <c r="D5201" i="1"/>
  <c r="E5201" i="1" s="1"/>
  <c r="C5201" i="1"/>
  <c r="BB5200" i="1"/>
  <c r="BA5200" i="1"/>
  <c r="AZ5200" i="1"/>
  <c r="AY5200" i="1"/>
  <c r="AV5200" i="1"/>
  <c r="AH5200" i="1"/>
  <c r="AE5200" i="1"/>
  <c r="AA5200" i="1"/>
  <c r="X5200" i="1"/>
  <c r="T5200" i="1"/>
  <c r="Q5200" i="1"/>
  <c r="K5200" i="1"/>
  <c r="H5200" i="1"/>
  <c r="E5200" i="1"/>
  <c r="AU5199" i="1"/>
  <c r="AT5199" i="1"/>
  <c r="AS5199" i="1"/>
  <c r="AR5199" i="1"/>
  <c r="BA5199" i="1" s="1"/>
  <c r="AQ5199" i="1"/>
  <c r="AP5199" i="1"/>
  <c r="AO5199" i="1"/>
  <c r="AN5199" i="1"/>
  <c r="AM5199" i="1"/>
  <c r="AZ5199" i="1" s="1"/>
  <c r="AL5199" i="1"/>
  <c r="AK5199" i="1"/>
  <c r="AJ5199" i="1"/>
  <c r="AG5199" i="1"/>
  <c r="AF5199" i="1"/>
  <c r="AD5199" i="1"/>
  <c r="AC5199" i="1"/>
  <c r="AE5199" i="1" s="1"/>
  <c r="AH5199" i="1" s="1"/>
  <c r="Z5199" i="1"/>
  <c r="AA5199" i="1" s="1"/>
  <c r="Y5199" i="1"/>
  <c r="X5199" i="1"/>
  <c r="W5199" i="1"/>
  <c r="V5199" i="1"/>
  <c r="S5199" i="1"/>
  <c r="R5199" i="1"/>
  <c r="Q5199" i="1"/>
  <c r="P5199" i="1"/>
  <c r="O5199" i="1"/>
  <c r="N5199" i="1"/>
  <c r="M5199" i="1"/>
  <c r="L5199" i="1"/>
  <c r="K5199" i="1"/>
  <c r="J5199" i="1"/>
  <c r="I5199" i="1"/>
  <c r="G5199" i="1"/>
  <c r="H5199" i="1" s="1"/>
  <c r="F5199" i="1"/>
  <c r="D5199" i="1"/>
  <c r="C5199" i="1"/>
  <c r="E5199" i="1" s="1"/>
  <c r="BC5198" i="1"/>
  <c r="BB5198" i="1"/>
  <c r="BA5198" i="1"/>
  <c r="AZ5198" i="1"/>
  <c r="AY5198" i="1"/>
  <c r="AV5198" i="1"/>
  <c r="AE5198" i="1"/>
  <c r="AH5198" i="1" s="1"/>
  <c r="X5198" i="1"/>
  <c r="AA5198" i="1" s="1"/>
  <c r="Q5198" i="1"/>
  <c r="T5198" i="1" s="1"/>
  <c r="K5198" i="1"/>
  <c r="H5198" i="1"/>
  <c r="E5198" i="1"/>
  <c r="AU5197" i="1"/>
  <c r="AT5197" i="1"/>
  <c r="AS5197" i="1"/>
  <c r="AR5197" i="1"/>
  <c r="AQ5197" i="1"/>
  <c r="BA5197" i="1" s="1"/>
  <c r="AP5197" i="1"/>
  <c r="AO5197" i="1"/>
  <c r="AN5197" i="1"/>
  <c r="AM5197" i="1"/>
  <c r="AL5197" i="1"/>
  <c r="AK5197" i="1"/>
  <c r="AJ5197" i="1"/>
  <c r="AY5197" i="1" s="1"/>
  <c r="AG5197" i="1"/>
  <c r="AF5197" i="1"/>
  <c r="AD5197" i="1"/>
  <c r="AE5197" i="1" s="1"/>
  <c r="AH5197" i="1" s="1"/>
  <c r="AC5197" i="1"/>
  <c r="Z5197" i="1"/>
  <c r="Y5197" i="1"/>
  <c r="W5197" i="1"/>
  <c r="V5197" i="1"/>
  <c r="S5197" i="1"/>
  <c r="R5197" i="1"/>
  <c r="P5197" i="1"/>
  <c r="Q5197" i="1" s="1"/>
  <c r="T5197" i="1" s="1"/>
  <c r="O5197" i="1"/>
  <c r="N5197" i="1"/>
  <c r="M5197" i="1"/>
  <c r="L5197" i="1"/>
  <c r="J5197" i="1"/>
  <c r="K5197" i="1" s="1"/>
  <c r="I5197" i="1"/>
  <c r="G5197" i="1"/>
  <c r="F5197" i="1"/>
  <c r="H5197" i="1" s="1"/>
  <c r="D5197" i="1"/>
  <c r="E5197" i="1" s="1"/>
  <c r="C5197" i="1"/>
  <c r="BB5196" i="1"/>
  <c r="BA5196" i="1"/>
  <c r="AZ5196" i="1"/>
  <c r="AY5196" i="1"/>
  <c r="BC5196" i="1" s="1"/>
  <c r="AW5196" i="1"/>
  <c r="AV5196" i="1"/>
  <c r="AH5196" i="1"/>
  <c r="AE5196" i="1"/>
  <c r="AA5196" i="1"/>
  <c r="X5196" i="1"/>
  <c r="Q5196" i="1"/>
  <c r="T5196" i="1" s="1"/>
  <c r="BD5196" i="1" s="1"/>
  <c r="K5196" i="1"/>
  <c r="H5196" i="1"/>
  <c r="E5196" i="1"/>
  <c r="BB5195" i="1"/>
  <c r="BA5195" i="1"/>
  <c r="AZ5195" i="1"/>
  <c r="AY5195" i="1"/>
  <c r="AV5195" i="1"/>
  <c r="AE5195" i="1"/>
  <c r="AH5195" i="1" s="1"/>
  <c r="X5195" i="1"/>
  <c r="AA5195" i="1" s="1"/>
  <c r="Q5195" i="1"/>
  <c r="T5195" i="1" s="1"/>
  <c r="K5195" i="1"/>
  <c r="H5195" i="1"/>
  <c r="E5195" i="1"/>
  <c r="BB5194" i="1"/>
  <c r="BA5194" i="1"/>
  <c r="AZ5194" i="1"/>
  <c r="AY5194" i="1"/>
  <c r="AV5194" i="1"/>
  <c r="AH5194" i="1"/>
  <c r="AE5194" i="1"/>
  <c r="X5194" i="1"/>
  <c r="AA5194" i="1" s="1"/>
  <c r="T5194" i="1"/>
  <c r="Q5194" i="1"/>
  <c r="K5194" i="1"/>
  <c r="H5194" i="1"/>
  <c r="E5194" i="1"/>
  <c r="BC5193" i="1"/>
  <c r="BB5193" i="1"/>
  <c r="BA5193" i="1"/>
  <c r="AZ5193" i="1"/>
  <c r="AY5193" i="1"/>
  <c r="AV5193" i="1"/>
  <c r="AE5193" i="1"/>
  <c r="AH5193" i="1" s="1"/>
  <c r="X5193" i="1"/>
  <c r="AA5193" i="1" s="1"/>
  <c r="Q5193" i="1"/>
  <c r="T5193" i="1" s="1"/>
  <c r="K5193" i="1"/>
  <c r="H5193" i="1"/>
  <c r="E5193" i="1"/>
  <c r="BB5192" i="1"/>
  <c r="BC5192" i="1" s="1"/>
  <c r="BD5192" i="1" s="1"/>
  <c r="BA5192" i="1"/>
  <c r="AZ5192" i="1"/>
  <c r="AY5192" i="1"/>
  <c r="AV5192" i="1"/>
  <c r="AE5192" i="1"/>
  <c r="AH5192" i="1" s="1"/>
  <c r="AA5192" i="1"/>
  <c r="X5192" i="1"/>
  <c r="T5192" i="1"/>
  <c r="AW5192" i="1" s="1"/>
  <c r="Q5192" i="1"/>
  <c r="K5192" i="1"/>
  <c r="H5192" i="1"/>
  <c r="E5192" i="1"/>
  <c r="AU5191" i="1"/>
  <c r="AT5191" i="1"/>
  <c r="AS5191" i="1"/>
  <c r="AR5191" i="1"/>
  <c r="BA5191" i="1" s="1"/>
  <c r="AQ5191" i="1"/>
  <c r="AP5191" i="1"/>
  <c r="AO5191" i="1"/>
  <c r="AN5191" i="1"/>
  <c r="AM5191" i="1"/>
  <c r="AZ5191" i="1" s="1"/>
  <c r="AL5191" i="1"/>
  <c r="AK5191" i="1"/>
  <c r="AJ5191" i="1"/>
  <c r="AY5191" i="1" s="1"/>
  <c r="AG5191" i="1"/>
  <c r="AF5191" i="1"/>
  <c r="AD5191" i="1"/>
  <c r="AC5191" i="1"/>
  <c r="AE5191" i="1" s="1"/>
  <c r="AH5191" i="1" s="1"/>
  <c r="Z5191" i="1"/>
  <c r="Y5191" i="1"/>
  <c r="W5191" i="1"/>
  <c r="V5191" i="1"/>
  <c r="X5191" i="1" s="1"/>
  <c r="AA5191" i="1" s="1"/>
  <c r="S5191" i="1"/>
  <c r="T5191" i="1" s="1"/>
  <c r="R5191" i="1"/>
  <c r="Q5191" i="1"/>
  <c r="P5191" i="1"/>
  <c r="O5191" i="1"/>
  <c r="N5191" i="1"/>
  <c r="M5191" i="1"/>
  <c r="L5191" i="1"/>
  <c r="K5191" i="1"/>
  <c r="J5191" i="1"/>
  <c r="I5191" i="1"/>
  <c r="G5191" i="1"/>
  <c r="H5191" i="1" s="1"/>
  <c r="F5191" i="1"/>
  <c r="E5191" i="1"/>
  <c r="D5191" i="1"/>
  <c r="C5191" i="1"/>
  <c r="BB5190" i="1"/>
  <c r="BA5190" i="1"/>
  <c r="AZ5190" i="1"/>
  <c r="AY5190" i="1"/>
  <c r="BC5190" i="1" s="1"/>
  <c r="AV5190" i="1"/>
  <c r="AE5190" i="1"/>
  <c r="AH5190" i="1" s="1"/>
  <c r="X5190" i="1"/>
  <c r="AA5190" i="1" s="1"/>
  <c r="Q5190" i="1"/>
  <c r="T5190" i="1" s="1"/>
  <c r="K5190" i="1"/>
  <c r="H5190" i="1"/>
  <c r="E5190" i="1"/>
  <c r="AY5189" i="1"/>
  <c r="AU5189" i="1"/>
  <c r="AT5189" i="1"/>
  <c r="AS5189" i="1"/>
  <c r="BB5189" i="1" s="1"/>
  <c r="AR5189" i="1"/>
  <c r="AQ5189" i="1"/>
  <c r="AP5189" i="1"/>
  <c r="BA5189" i="1" s="1"/>
  <c r="AO5189" i="1"/>
  <c r="AZ5189" i="1" s="1"/>
  <c r="AN5189" i="1"/>
  <c r="AM5189" i="1"/>
  <c r="AL5189" i="1"/>
  <c r="AK5189" i="1"/>
  <c r="AJ5189" i="1"/>
  <c r="AV5189" i="1" s="1"/>
  <c r="AG5189" i="1"/>
  <c r="AF5189" i="1"/>
  <c r="AD5189" i="1"/>
  <c r="AC5189" i="1"/>
  <c r="AE5189" i="1" s="1"/>
  <c r="AH5189" i="1" s="1"/>
  <c r="Z5189" i="1"/>
  <c r="Y5189" i="1"/>
  <c r="X5189" i="1"/>
  <c r="AA5189" i="1" s="1"/>
  <c r="W5189" i="1"/>
  <c r="V5189" i="1"/>
  <c r="S5189" i="1"/>
  <c r="R5189" i="1"/>
  <c r="P5189" i="1"/>
  <c r="O5189" i="1"/>
  <c r="Q5189" i="1" s="1"/>
  <c r="T5189" i="1" s="1"/>
  <c r="N5189" i="1"/>
  <c r="M5189" i="1"/>
  <c r="L5189" i="1"/>
  <c r="J5189" i="1"/>
  <c r="K5189" i="1" s="1"/>
  <c r="I5189" i="1"/>
  <c r="G5189" i="1"/>
  <c r="F5189" i="1"/>
  <c r="D5189" i="1"/>
  <c r="E5189" i="1" s="1"/>
  <c r="C5189" i="1"/>
  <c r="BB5188" i="1"/>
  <c r="BA5188" i="1"/>
  <c r="AZ5188" i="1"/>
  <c r="AY5188" i="1"/>
  <c r="AV5188" i="1"/>
  <c r="AH5188" i="1"/>
  <c r="AE5188" i="1"/>
  <c r="AA5188" i="1"/>
  <c r="X5188" i="1"/>
  <c r="T5188" i="1"/>
  <c r="Q5188" i="1"/>
  <c r="K5188" i="1"/>
  <c r="H5188" i="1"/>
  <c r="E5188" i="1"/>
  <c r="BC5187" i="1"/>
  <c r="BB5187" i="1"/>
  <c r="BA5187" i="1"/>
  <c r="AZ5187" i="1"/>
  <c r="AY5187" i="1"/>
  <c r="AV5187" i="1"/>
  <c r="AE5187" i="1"/>
  <c r="AH5187" i="1" s="1"/>
  <c r="X5187" i="1"/>
  <c r="AA5187" i="1" s="1"/>
  <c r="Q5187" i="1"/>
  <c r="T5187" i="1" s="1"/>
  <c r="K5187" i="1"/>
  <c r="H5187" i="1"/>
  <c r="E5187" i="1"/>
  <c r="BB5186" i="1"/>
  <c r="BC5186" i="1" s="1"/>
  <c r="BD5186" i="1" s="1"/>
  <c r="BA5186" i="1"/>
  <c r="AZ5186" i="1"/>
  <c r="AY5186" i="1"/>
  <c r="AV5186" i="1"/>
  <c r="AH5186" i="1"/>
  <c r="AE5186" i="1"/>
  <c r="AA5186" i="1"/>
  <c r="X5186" i="1"/>
  <c r="T5186" i="1"/>
  <c r="AW5186" i="1" s="1"/>
  <c r="Q5186" i="1"/>
  <c r="K5186" i="1"/>
  <c r="H5186" i="1"/>
  <c r="E5186" i="1"/>
  <c r="AU5185" i="1"/>
  <c r="AT5185" i="1"/>
  <c r="AS5185" i="1"/>
  <c r="AR5185" i="1"/>
  <c r="BA5185" i="1" s="1"/>
  <c r="AQ5185" i="1"/>
  <c r="AP5185" i="1"/>
  <c r="AO5185" i="1"/>
  <c r="AN5185" i="1"/>
  <c r="AM5185" i="1"/>
  <c r="AZ5185" i="1" s="1"/>
  <c r="AL5185" i="1"/>
  <c r="AK5185" i="1"/>
  <c r="AJ5185" i="1"/>
  <c r="AG5185" i="1"/>
  <c r="AF5185" i="1"/>
  <c r="AD5185" i="1"/>
  <c r="AC5185" i="1"/>
  <c r="Z5185" i="1"/>
  <c r="Y5185" i="1"/>
  <c r="W5185" i="1"/>
  <c r="V5185" i="1"/>
  <c r="X5185" i="1" s="1"/>
  <c r="AA5185" i="1" s="1"/>
  <c r="S5185" i="1"/>
  <c r="T5185" i="1" s="1"/>
  <c r="R5185" i="1"/>
  <c r="Q5185" i="1"/>
  <c r="P5185" i="1"/>
  <c r="O5185" i="1"/>
  <c r="N5185" i="1"/>
  <c r="M5185" i="1"/>
  <c r="L5185" i="1"/>
  <c r="K5185" i="1"/>
  <c r="J5185" i="1"/>
  <c r="I5185" i="1"/>
  <c r="G5185" i="1"/>
  <c r="H5185" i="1" s="1"/>
  <c r="F5185" i="1"/>
  <c r="D5185" i="1"/>
  <c r="E5185" i="1" s="1"/>
  <c r="C5185" i="1"/>
  <c r="BB5184" i="1"/>
  <c r="BA5184" i="1"/>
  <c r="AZ5184" i="1"/>
  <c r="AY5184" i="1"/>
  <c r="BC5184" i="1" s="1"/>
  <c r="AV5184" i="1"/>
  <c r="AE5184" i="1"/>
  <c r="AH5184" i="1" s="1"/>
  <c r="X5184" i="1"/>
  <c r="AA5184" i="1" s="1"/>
  <c r="Q5184" i="1"/>
  <c r="T5184" i="1" s="1"/>
  <c r="K5184" i="1"/>
  <c r="H5184" i="1"/>
  <c r="E5184" i="1"/>
  <c r="BB5183" i="1"/>
  <c r="BA5183" i="1"/>
  <c r="AZ5183" i="1"/>
  <c r="AY5183" i="1"/>
  <c r="AV5183" i="1"/>
  <c r="AH5183" i="1"/>
  <c r="AE5183" i="1"/>
  <c r="AA5183" i="1"/>
  <c r="X5183" i="1"/>
  <c r="T5183" i="1"/>
  <c r="Q5183" i="1"/>
  <c r="K5183" i="1"/>
  <c r="H5183" i="1"/>
  <c r="E5183" i="1"/>
  <c r="BB5182" i="1"/>
  <c r="BA5182" i="1"/>
  <c r="AZ5182" i="1"/>
  <c r="AY5182" i="1"/>
  <c r="BC5182" i="1" s="1"/>
  <c r="AV5182" i="1"/>
  <c r="AE5182" i="1"/>
  <c r="AH5182" i="1" s="1"/>
  <c r="X5182" i="1"/>
  <c r="AA5182" i="1" s="1"/>
  <c r="Q5182" i="1"/>
  <c r="T5182" i="1" s="1"/>
  <c r="K5182" i="1"/>
  <c r="H5182" i="1"/>
  <c r="E5182" i="1"/>
  <c r="BB5181" i="1"/>
  <c r="AZ5181" i="1"/>
  <c r="AU5181" i="1"/>
  <c r="AT5181" i="1"/>
  <c r="AS5181" i="1"/>
  <c r="AR5181" i="1"/>
  <c r="AQ5181" i="1"/>
  <c r="BA5181" i="1" s="1"/>
  <c r="AP5181" i="1"/>
  <c r="AO5181" i="1"/>
  <c r="AN5181" i="1"/>
  <c r="AM5181" i="1"/>
  <c r="AL5181" i="1"/>
  <c r="AK5181" i="1"/>
  <c r="AJ5181" i="1"/>
  <c r="AH5181" i="1"/>
  <c r="AG5181" i="1"/>
  <c r="AF5181" i="1"/>
  <c r="AD5181" i="1"/>
  <c r="AE5181" i="1" s="1"/>
  <c r="AC5181" i="1"/>
  <c r="AA5181" i="1"/>
  <c r="Z5181" i="1"/>
  <c r="Y5181" i="1"/>
  <c r="W5181" i="1"/>
  <c r="V5181" i="1"/>
  <c r="X5181" i="1" s="1"/>
  <c r="S5181" i="1"/>
  <c r="R5181" i="1"/>
  <c r="P5181" i="1"/>
  <c r="Q5181" i="1" s="1"/>
  <c r="T5181" i="1" s="1"/>
  <c r="O5181" i="1"/>
  <c r="N5181" i="1"/>
  <c r="M5181" i="1"/>
  <c r="L5181" i="1"/>
  <c r="J5181" i="1"/>
  <c r="I5181" i="1"/>
  <c r="H5181" i="1"/>
  <c r="G5181" i="1"/>
  <c r="F5181" i="1"/>
  <c r="D5181" i="1"/>
  <c r="E5181" i="1" s="1"/>
  <c r="C5181" i="1"/>
  <c r="BB5180" i="1"/>
  <c r="BC5180" i="1" s="1"/>
  <c r="BD5180" i="1" s="1"/>
  <c r="BA5180" i="1"/>
  <c r="AZ5180" i="1"/>
  <c r="AY5180" i="1"/>
  <c r="AV5180" i="1"/>
  <c r="AH5180" i="1"/>
  <c r="AE5180" i="1"/>
  <c r="AA5180" i="1"/>
  <c r="X5180" i="1"/>
  <c r="T5180" i="1"/>
  <c r="AW5180" i="1" s="1"/>
  <c r="Q5180" i="1"/>
  <c r="K5180" i="1"/>
  <c r="H5180" i="1"/>
  <c r="E5180" i="1"/>
  <c r="AU5179" i="1"/>
  <c r="AT5179" i="1"/>
  <c r="AS5179" i="1"/>
  <c r="AR5179" i="1"/>
  <c r="BA5179" i="1" s="1"/>
  <c r="AQ5179" i="1"/>
  <c r="AP5179" i="1"/>
  <c r="AO5179" i="1"/>
  <c r="AN5179" i="1"/>
  <c r="AM5179" i="1"/>
  <c r="AZ5179" i="1" s="1"/>
  <c r="AL5179" i="1"/>
  <c r="AV5179" i="1" s="1"/>
  <c r="AK5179" i="1"/>
  <c r="AJ5179" i="1"/>
  <c r="AG5179" i="1"/>
  <c r="AF5179" i="1"/>
  <c r="AD5179" i="1"/>
  <c r="AC5179" i="1"/>
  <c r="Z5179" i="1"/>
  <c r="Y5179" i="1"/>
  <c r="W5179" i="1"/>
  <c r="V5179" i="1"/>
  <c r="X5179" i="1" s="1"/>
  <c r="AA5179" i="1" s="1"/>
  <c r="S5179" i="1"/>
  <c r="T5179" i="1" s="1"/>
  <c r="R5179" i="1"/>
  <c r="Q5179" i="1"/>
  <c r="P5179" i="1"/>
  <c r="O5179" i="1"/>
  <c r="N5179" i="1"/>
  <c r="M5179" i="1"/>
  <c r="L5179" i="1"/>
  <c r="K5179" i="1"/>
  <c r="J5179" i="1"/>
  <c r="I5179" i="1"/>
  <c r="G5179" i="1"/>
  <c r="H5179" i="1" s="1"/>
  <c r="F5179" i="1"/>
  <c r="D5179" i="1"/>
  <c r="E5179" i="1" s="1"/>
  <c r="C5179" i="1"/>
  <c r="BB5178" i="1"/>
  <c r="BA5178" i="1"/>
  <c r="AZ5178" i="1"/>
  <c r="AY5178" i="1"/>
  <c r="BC5178" i="1" s="1"/>
  <c r="AV5178" i="1"/>
  <c r="AE5178" i="1"/>
  <c r="AH5178" i="1" s="1"/>
  <c r="X5178" i="1"/>
  <c r="AA5178" i="1" s="1"/>
  <c r="Q5178" i="1"/>
  <c r="T5178" i="1" s="1"/>
  <c r="K5178" i="1"/>
  <c r="H5178" i="1"/>
  <c r="E5178" i="1"/>
  <c r="BB5177" i="1"/>
  <c r="BA5177" i="1"/>
  <c r="AZ5177" i="1"/>
  <c r="AY5177" i="1"/>
  <c r="AV5177" i="1"/>
  <c r="AH5177" i="1"/>
  <c r="AE5177" i="1"/>
  <c r="AA5177" i="1"/>
  <c r="X5177" i="1"/>
  <c r="T5177" i="1"/>
  <c r="Q5177" i="1"/>
  <c r="K5177" i="1"/>
  <c r="H5177" i="1"/>
  <c r="E5177" i="1"/>
  <c r="AZ5176" i="1"/>
  <c r="AU5176" i="1"/>
  <c r="AT5176" i="1"/>
  <c r="AS5176" i="1"/>
  <c r="BB5176" i="1" s="1"/>
  <c r="AR5176" i="1"/>
  <c r="AQ5176" i="1"/>
  <c r="AP5176" i="1"/>
  <c r="AO5176" i="1"/>
  <c r="AN5176" i="1"/>
  <c r="AM5176" i="1"/>
  <c r="AL5176" i="1"/>
  <c r="AK5176" i="1"/>
  <c r="AJ5176" i="1"/>
  <c r="AH5176" i="1"/>
  <c r="AG5176" i="1"/>
  <c r="AF5176" i="1"/>
  <c r="AE5176" i="1"/>
  <c r="AD5176" i="1"/>
  <c r="AC5176" i="1"/>
  <c r="Z5176" i="1"/>
  <c r="Y5176" i="1"/>
  <c r="X5176" i="1"/>
  <c r="AA5176" i="1" s="1"/>
  <c r="W5176" i="1"/>
  <c r="V5176" i="1"/>
  <c r="S5176" i="1"/>
  <c r="R5176" i="1"/>
  <c r="P5176" i="1"/>
  <c r="O5176" i="1"/>
  <c r="Q5176" i="1" s="1"/>
  <c r="T5176" i="1" s="1"/>
  <c r="N5176" i="1"/>
  <c r="M5176" i="1"/>
  <c r="L5176" i="1"/>
  <c r="J5176" i="1"/>
  <c r="I5176" i="1"/>
  <c r="K5176" i="1" s="1"/>
  <c r="G5176" i="1"/>
  <c r="H5176" i="1" s="1"/>
  <c r="F5176" i="1"/>
  <c r="E5176" i="1"/>
  <c r="D5176" i="1"/>
  <c r="C5176" i="1"/>
  <c r="BB5175" i="1"/>
  <c r="BA5175" i="1"/>
  <c r="AZ5175" i="1"/>
  <c r="AY5175" i="1"/>
  <c r="AV5175" i="1"/>
  <c r="AE5175" i="1"/>
  <c r="AH5175" i="1" s="1"/>
  <c r="X5175" i="1"/>
  <c r="AA5175" i="1" s="1"/>
  <c r="Q5175" i="1"/>
  <c r="T5175" i="1" s="1"/>
  <c r="K5175" i="1"/>
  <c r="H5175" i="1"/>
  <c r="E5175" i="1"/>
  <c r="AU5174" i="1"/>
  <c r="AT5174" i="1"/>
  <c r="AS5174" i="1"/>
  <c r="AR5174" i="1"/>
  <c r="AQ5174" i="1"/>
  <c r="AP5174" i="1"/>
  <c r="BA5174" i="1" s="1"/>
  <c r="AO5174" i="1"/>
  <c r="AN5174" i="1"/>
  <c r="AM5174" i="1"/>
  <c r="AZ5174" i="1" s="1"/>
  <c r="AL5174" i="1"/>
  <c r="AK5174" i="1"/>
  <c r="AJ5174" i="1"/>
  <c r="AG5174" i="1"/>
  <c r="AF5174" i="1"/>
  <c r="AD5174" i="1"/>
  <c r="AC5174" i="1"/>
  <c r="Z5174" i="1"/>
  <c r="Y5174" i="1"/>
  <c r="W5174" i="1"/>
  <c r="X5174" i="1" s="1"/>
  <c r="AA5174" i="1" s="1"/>
  <c r="V5174" i="1"/>
  <c r="S5174" i="1"/>
  <c r="R5174" i="1"/>
  <c r="P5174" i="1"/>
  <c r="O5174" i="1"/>
  <c r="Q5174" i="1" s="1"/>
  <c r="T5174" i="1" s="1"/>
  <c r="N5174" i="1"/>
  <c r="M5174" i="1"/>
  <c r="L5174" i="1"/>
  <c r="J5174" i="1"/>
  <c r="K5174" i="1" s="1"/>
  <c r="I5174" i="1"/>
  <c r="H5174" i="1"/>
  <c r="G5174" i="1"/>
  <c r="F5174" i="1"/>
  <c r="D5174" i="1"/>
  <c r="C5174" i="1"/>
  <c r="BD5173" i="1"/>
  <c r="BB5173" i="1"/>
  <c r="BA5173" i="1"/>
  <c r="AZ5173" i="1"/>
  <c r="BC5173" i="1" s="1"/>
  <c r="AY5173" i="1"/>
  <c r="AV5173" i="1"/>
  <c r="AW5173" i="1" s="1"/>
  <c r="AH5173" i="1"/>
  <c r="AE5173" i="1"/>
  <c r="AA5173" i="1"/>
  <c r="X5173" i="1"/>
  <c r="T5173" i="1"/>
  <c r="Q5173" i="1"/>
  <c r="K5173" i="1"/>
  <c r="H5173" i="1"/>
  <c r="E5173" i="1"/>
  <c r="BB5172" i="1"/>
  <c r="BA5172" i="1"/>
  <c r="AZ5172" i="1"/>
  <c r="AY5172" i="1"/>
  <c r="BC5172" i="1" s="1"/>
  <c r="AW5172" i="1"/>
  <c r="AV5172" i="1"/>
  <c r="AE5172" i="1"/>
  <c r="AH5172" i="1" s="1"/>
  <c r="X5172" i="1"/>
  <c r="AA5172" i="1" s="1"/>
  <c r="Q5172" i="1"/>
  <c r="T5172" i="1" s="1"/>
  <c r="BD5172" i="1" s="1"/>
  <c r="K5172" i="1"/>
  <c r="H5172" i="1"/>
  <c r="E5172" i="1"/>
  <c r="AZ5171" i="1"/>
  <c r="AY5171" i="1"/>
  <c r="AU5171" i="1"/>
  <c r="AT5171" i="1"/>
  <c r="AS5171" i="1"/>
  <c r="BB5171" i="1" s="1"/>
  <c r="AR5171" i="1"/>
  <c r="AQ5171" i="1"/>
  <c r="AP5171" i="1"/>
  <c r="BA5171" i="1" s="1"/>
  <c r="AO5171" i="1"/>
  <c r="AN5171" i="1"/>
  <c r="AM5171" i="1"/>
  <c r="AL5171" i="1"/>
  <c r="AK5171" i="1"/>
  <c r="AJ5171" i="1"/>
  <c r="AG5171" i="1"/>
  <c r="AF5171" i="1"/>
  <c r="AD5171" i="1"/>
  <c r="AC5171" i="1"/>
  <c r="AE5171" i="1" s="1"/>
  <c r="AH5171" i="1" s="1"/>
  <c r="Z5171" i="1"/>
  <c r="Y5171" i="1"/>
  <c r="W5171" i="1"/>
  <c r="X5171" i="1" s="1"/>
  <c r="V5171" i="1"/>
  <c r="S5171" i="1"/>
  <c r="R5171" i="1"/>
  <c r="P5171" i="1"/>
  <c r="O5171" i="1"/>
  <c r="Q5171" i="1" s="1"/>
  <c r="T5171" i="1" s="1"/>
  <c r="N5171" i="1"/>
  <c r="M5171" i="1"/>
  <c r="L5171" i="1"/>
  <c r="J5171" i="1"/>
  <c r="I5171" i="1"/>
  <c r="G5171" i="1"/>
  <c r="H5171" i="1" s="1"/>
  <c r="F5171" i="1"/>
  <c r="D5171" i="1"/>
  <c r="E5171" i="1" s="1"/>
  <c r="C5171" i="1"/>
  <c r="BB5170" i="1"/>
  <c r="BA5170" i="1"/>
  <c r="AZ5170" i="1"/>
  <c r="BC5170" i="1" s="1"/>
  <c r="AY5170" i="1"/>
  <c r="AV5170" i="1"/>
  <c r="AE5170" i="1"/>
  <c r="AH5170" i="1" s="1"/>
  <c r="X5170" i="1"/>
  <c r="AA5170" i="1" s="1"/>
  <c r="T5170" i="1"/>
  <c r="Q5170" i="1"/>
  <c r="K5170" i="1"/>
  <c r="H5170" i="1"/>
  <c r="E5170" i="1"/>
  <c r="BB5169" i="1"/>
  <c r="BA5169" i="1"/>
  <c r="AZ5169" i="1"/>
  <c r="AY5169" i="1"/>
  <c r="AV5169" i="1"/>
  <c r="AH5169" i="1"/>
  <c r="AE5169" i="1"/>
  <c r="X5169" i="1"/>
  <c r="AA5169" i="1" s="1"/>
  <c r="Q5169" i="1"/>
  <c r="T5169" i="1" s="1"/>
  <c r="AW5169" i="1" s="1"/>
  <c r="K5169" i="1"/>
  <c r="H5169" i="1"/>
  <c r="E5169" i="1"/>
  <c r="BB5168" i="1"/>
  <c r="BC5168" i="1" s="1"/>
  <c r="BD5168" i="1" s="1"/>
  <c r="BA5168" i="1"/>
  <c r="AZ5168" i="1"/>
  <c r="AY5168" i="1"/>
  <c r="AV5168" i="1"/>
  <c r="AH5168" i="1"/>
  <c r="AE5168" i="1"/>
  <c r="AA5168" i="1"/>
  <c r="X5168" i="1"/>
  <c r="T5168" i="1"/>
  <c r="Q5168" i="1"/>
  <c r="K5168" i="1"/>
  <c r="H5168" i="1"/>
  <c r="E5168" i="1"/>
  <c r="BC5167" i="1"/>
  <c r="BB5167" i="1"/>
  <c r="BA5167" i="1"/>
  <c r="AZ5167" i="1"/>
  <c r="AY5167" i="1"/>
  <c r="AW5167" i="1"/>
  <c r="AV5167" i="1"/>
  <c r="AH5167" i="1"/>
  <c r="AE5167" i="1"/>
  <c r="X5167" i="1"/>
  <c r="AA5167" i="1" s="1"/>
  <c r="Q5167" i="1"/>
  <c r="T5167" i="1" s="1"/>
  <c r="BD5167" i="1" s="1"/>
  <c r="K5167" i="1"/>
  <c r="H5167" i="1"/>
  <c r="E5167" i="1"/>
  <c r="AY5166" i="1"/>
  <c r="AU5166" i="1"/>
  <c r="AT5166" i="1"/>
  <c r="AS5166" i="1"/>
  <c r="AR5166" i="1"/>
  <c r="AQ5166" i="1"/>
  <c r="AP5166" i="1"/>
  <c r="BA5166" i="1" s="1"/>
  <c r="AO5166" i="1"/>
  <c r="AN5166" i="1"/>
  <c r="AM5166" i="1"/>
  <c r="AL5166" i="1"/>
  <c r="AK5166" i="1"/>
  <c r="AJ5166" i="1"/>
  <c r="AG5166" i="1"/>
  <c r="AF5166" i="1"/>
  <c r="AD5166" i="1"/>
  <c r="AE5166" i="1" s="1"/>
  <c r="AC5166" i="1"/>
  <c r="Z5166" i="1"/>
  <c r="Y5166" i="1"/>
  <c r="W5166" i="1"/>
  <c r="V5166" i="1"/>
  <c r="X5166" i="1" s="1"/>
  <c r="AA5166" i="1" s="1"/>
  <c r="S5166" i="1"/>
  <c r="R5166" i="1"/>
  <c r="P5166" i="1"/>
  <c r="O5166" i="1"/>
  <c r="Q5166" i="1" s="1"/>
  <c r="T5166" i="1" s="1"/>
  <c r="N5166" i="1"/>
  <c r="M5166" i="1"/>
  <c r="L5166" i="1"/>
  <c r="J5166" i="1"/>
  <c r="K5166" i="1" s="1"/>
  <c r="I5166" i="1"/>
  <c r="G5166" i="1"/>
  <c r="H5166" i="1" s="1"/>
  <c r="F5166" i="1"/>
  <c r="D5166" i="1"/>
  <c r="E5166" i="1" s="1"/>
  <c r="C5166" i="1"/>
  <c r="BB5165" i="1"/>
  <c r="BA5165" i="1"/>
  <c r="AZ5165" i="1"/>
  <c r="AY5165" i="1"/>
  <c r="BC5165" i="1" s="1"/>
  <c r="AV5165" i="1"/>
  <c r="AH5165" i="1"/>
  <c r="AE5165" i="1"/>
  <c r="X5165" i="1"/>
  <c r="AA5165" i="1" s="1"/>
  <c r="Q5165" i="1"/>
  <c r="T5165" i="1" s="1"/>
  <c r="K5165" i="1"/>
  <c r="H5165" i="1"/>
  <c r="E5165" i="1"/>
  <c r="BB5164" i="1"/>
  <c r="BA5164" i="1"/>
  <c r="AZ5164" i="1"/>
  <c r="AY5164" i="1"/>
  <c r="AV5164" i="1"/>
  <c r="AE5164" i="1"/>
  <c r="AH5164" i="1" s="1"/>
  <c r="X5164" i="1"/>
  <c r="AA5164" i="1" s="1"/>
  <c r="T5164" i="1"/>
  <c r="Q5164" i="1"/>
  <c r="K5164" i="1"/>
  <c r="H5164" i="1"/>
  <c r="E5164" i="1"/>
  <c r="BB5163" i="1"/>
  <c r="BA5163" i="1"/>
  <c r="AZ5163" i="1"/>
  <c r="BC5163" i="1" s="1"/>
  <c r="AY5163" i="1"/>
  <c r="AV5163" i="1"/>
  <c r="AE5163" i="1"/>
  <c r="AH5163" i="1" s="1"/>
  <c r="X5163" i="1"/>
  <c r="AA5163" i="1" s="1"/>
  <c r="T5163" i="1"/>
  <c r="Q5163" i="1"/>
  <c r="K5163" i="1"/>
  <c r="H5163" i="1"/>
  <c r="E5163" i="1"/>
  <c r="BB5162" i="1"/>
  <c r="BC5162" i="1" s="1"/>
  <c r="BA5162" i="1"/>
  <c r="AZ5162" i="1"/>
  <c r="AY5162" i="1"/>
  <c r="AV5162" i="1"/>
  <c r="AH5162" i="1"/>
  <c r="AE5162" i="1"/>
  <c r="X5162" i="1"/>
  <c r="AA5162" i="1" s="1"/>
  <c r="Q5162" i="1"/>
  <c r="T5162" i="1" s="1"/>
  <c r="AW5162" i="1" s="1"/>
  <c r="K5162" i="1"/>
  <c r="H5162" i="1"/>
  <c r="E5162" i="1"/>
  <c r="BB5161" i="1"/>
  <c r="BC5161" i="1" s="1"/>
  <c r="BD5161" i="1" s="1"/>
  <c r="BA5161" i="1"/>
  <c r="AZ5161" i="1"/>
  <c r="AY5161" i="1"/>
  <c r="AV5161" i="1"/>
  <c r="AH5161" i="1"/>
  <c r="AE5161" i="1"/>
  <c r="AA5161" i="1"/>
  <c r="X5161" i="1"/>
  <c r="T5161" i="1"/>
  <c r="AW5161" i="1" s="1"/>
  <c r="Q5161" i="1"/>
  <c r="K5161" i="1"/>
  <c r="H5161" i="1"/>
  <c r="E5161" i="1"/>
  <c r="BC5160" i="1"/>
  <c r="BB5160" i="1"/>
  <c r="BA5160" i="1"/>
  <c r="AZ5160" i="1"/>
  <c r="AY5160" i="1"/>
  <c r="AV5160" i="1"/>
  <c r="AH5160" i="1"/>
  <c r="AE5160" i="1"/>
  <c r="X5160" i="1"/>
  <c r="AA5160" i="1" s="1"/>
  <c r="Q5160" i="1"/>
  <c r="T5160" i="1" s="1"/>
  <c r="K5160" i="1"/>
  <c r="H5160" i="1"/>
  <c r="E5160" i="1"/>
  <c r="AY5159" i="1"/>
  <c r="AU5159" i="1"/>
  <c r="AT5159" i="1"/>
  <c r="AS5159" i="1"/>
  <c r="AR5159" i="1"/>
  <c r="AQ5159" i="1"/>
  <c r="AP5159" i="1"/>
  <c r="BA5159" i="1" s="1"/>
  <c r="AO5159" i="1"/>
  <c r="AN5159" i="1"/>
  <c r="AM5159" i="1"/>
  <c r="AL5159" i="1"/>
  <c r="AK5159" i="1"/>
  <c r="AJ5159" i="1"/>
  <c r="AG5159" i="1"/>
  <c r="AF5159" i="1"/>
  <c r="AD5159" i="1"/>
  <c r="AE5159" i="1" s="1"/>
  <c r="AH5159" i="1" s="1"/>
  <c r="AC5159" i="1"/>
  <c r="Z5159" i="1"/>
  <c r="Y5159" i="1"/>
  <c r="X5159" i="1"/>
  <c r="AA5159" i="1" s="1"/>
  <c r="W5159" i="1"/>
  <c r="V5159" i="1"/>
  <c r="S5159" i="1"/>
  <c r="R5159" i="1"/>
  <c r="P5159" i="1"/>
  <c r="O5159" i="1"/>
  <c r="Q5159" i="1" s="1"/>
  <c r="T5159" i="1" s="1"/>
  <c r="N5159" i="1"/>
  <c r="M5159" i="1"/>
  <c r="L5159" i="1"/>
  <c r="J5159" i="1"/>
  <c r="K5159" i="1" s="1"/>
  <c r="I5159" i="1"/>
  <c r="G5159" i="1"/>
  <c r="H5159" i="1" s="1"/>
  <c r="F5159" i="1"/>
  <c r="D5159" i="1"/>
  <c r="E5159" i="1" s="1"/>
  <c r="C5159" i="1"/>
  <c r="BB5158" i="1"/>
  <c r="BA5158" i="1"/>
  <c r="AZ5158" i="1"/>
  <c r="AY5158" i="1"/>
  <c r="BC5158" i="1" s="1"/>
  <c r="AV5158" i="1"/>
  <c r="AH5158" i="1"/>
  <c r="AE5158" i="1"/>
  <c r="X5158" i="1"/>
  <c r="AA5158" i="1" s="1"/>
  <c r="Q5158" i="1"/>
  <c r="T5158" i="1" s="1"/>
  <c r="K5158" i="1"/>
  <c r="H5158" i="1"/>
  <c r="E5158" i="1"/>
  <c r="BB5157" i="1"/>
  <c r="BA5157" i="1"/>
  <c r="AZ5157" i="1"/>
  <c r="AY5157" i="1"/>
  <c r="AV5157" i="1"/>
  <c r="AE5157" i="1"/>
  <c r="AH5157" i="1" s="1"/>
  <c r="X5157" i="1"/>
  <c r="AA5157" i="1" s="1"/>
  <c r="Q5157" i="1"/>
  <c r="T5157" i="1" s="1"/>
  <c r="K5157" i="1"/>
  <c r="H5157" i="1"/>
  <c r="E5157" i="1"/>
  <c r="BC5156" i="1"/>
  <c r="BB5156" i="1"/>
  <c r="BA5156" i="1"/>
  <c r="AZ5156" i="1"/>
  <c r="AY5156" i="1"/>
  <c r="AV5156" i="1"/>
  <c r="AE5156" i="1"/>
  <c r="AH5156" i="1" s="1"/>
  <c r="X5156" i="1"/>
  <c r="AA5156" i="1" s="1"/>
  <c r="T5156" i="1"/>
  <c r="Q5156" i="1"/>
  <c r="K5156" i="1"/>
  <c r="H5156" i="1"/>
  <c r="E5156" i="1"/>
  <c r="BB5155" i="1"/>
  <c r="BC5155" i="1" s="1"/>
  <c r="BA5155" i="1"/>
  <c r="AZ5155" i="1"/>
  <c r="AY5155" i="1"/>
  <c r="AV5155" i="1"/>
  <c r="AH5155" i="1"/>
  <c r="AE5155" i="1"/>
  <c r="X5155" i="1"/>
  <c r="AA5155" i="1" s="1"/>
  <c r="Q5155" i="1"/>
  <c r="T5155" i="1" s="1"/>
  <c r="AW5155" i="1" s="1"/>
  <c r="K5155" i="1"/>
  <c r="H5155" i="1"/>
  <c r="E5155" i="1"/>
  <c r="BD5154" i="1"/>
  <c r="BB5154" i="1"/>
  <c r="BC5154" i="1" s="1"/>
  <c r="BA5154" i="1"/>
  <c r="AZ5154" i="1"/>
  <c r="AY5154" i="1"/>
  <c r="AV5154" i="1"/>
  <c r="AH5154" i="1"/>
  <c r="AE5154" i="1"/>
  <c r="AA5154" i="1"/>
  <c r="X5154" i="1"/>
  <c r="T5154" i="1"/>
  <c r="Q5154" i="1"/>
  <c r="K5154" i="1"/>
  <c r="H5154" i="1"/>
  <c r="E5154" i="1"/>
  <c r="BD5153" i="1"/>
  <c r="BC5153" i="1"/>
  <c r="BB5153" i="1"/>
  <c r="BA5153" i="1"/>
  <c r="AZ5153" i="1"/>
  <c r="AY5153" i="1"/>
  <c r="AW5153" i="1"/>
  <c r="AV5153" i="1"/>
  <c r="AH5153" i="1"/>
  <c r="AE5153" i="1"/>
  <c r="X5153" i="1"/>
  <c r="AA5153" i="1" s="1"/>
  <c r="Q5153" i="1"/>
  <c r="T5153" i="1" s="1"/>
  <c r="K5153" i="1"/>
  <c r="H5153" i="1"/>
  <c r="E5153" i="1"/>
  <c r="AY5152" i="1"/>
  <c r="AU5152" i="1"/>
  <c r="AT5152" i="1"/>
  <c r="AS5152" i="1"/>
  <c r="AR5152" i="1"/>
  <c r="AQ5152" i="1"/>
  <c r="AP5152" i="1"/>
  <c r="BA5152" i="1" s="1"/>
  <c r="AO5152" i="1"/>
  <c r="AN5152" i="1"/>
  <c r="AM5152" i="1"/>
  <c r="AL5152" i="1"/>
  <c r="AK5152" i="1"/>
  <c r="AJ5152" i="1"/>
  <c r="AG5152" i="1"/>
  <c r="AF5152" i="1"/>
  <c r="AD5152" i="1"/>
  <c r="AE5152" i="1" s="1"/>
  <c r="AC5152" i="1"/>
  <c r="Z5152" i="1"/>
  <c r="Y5152" i="1"/>
  <c r="W5152" i="1"/>
  <c r="V5152" i="1"/>
  <c r="S5152" i="1"/>
  <c r="R5152" i="1"/>
  <c r="P5152" i="1"/>
  <c r="O5152" i="1"/>
  <c r="Q5152" i="1" s="1"/>
  <c r="T5152" i="1" s="1"/>
  <c r="N5152" i="1"/>
  <c r="M5152" i="1"/>
  <c r="L5152" i="1"/>
  <c r="J5152" i="1"/>
  <c r="K5152" i="1" s="1"/>
  <c r="I5152" i="1"/>
  <c r="G5152" i="1"/>
  <c r="H5152" i="1" s="1"/>
  <c r="F5152" i="1"/>
  <c r="D5152" i="1"/>
  <c r="E5152" i="1" s="1"/>
  <c r="C5152" i="1"/>
  <c r="BB5151" i="1"/>
  <c r="BA5151" i="1"/>
  <c r="AZ5151" i="1"/>
  <c r="AY5151" i="1"/>
  <c r="BC5151" i="1" s="1"/>
  <c r="AR5151" i="1"/>
  <c r="AV5151" i="1" s="1"/>
  <c r="AE5151" i="1"/>
  <c r="AH5151" i="1" s="1"/>
  <c r="AA5151" i="1"/>
  <c r="X5151" i="1"/>
  <c r="T5151" i="1"/>
  <c r="AW5151" i="1" s="1"/>
  <c r="Q5151" i="1"/>
  <c r="K5151" i="1"/>
  <c r="H5151" i="1"/>
  <c r="E5151" i="1"/>
  <c r="AZ5150" i="1"/>
  <c r="AU5150" i="1"/>
  <c r="AT5150" i="1"/>
  <c r="BB5150" i="1" s="1"/>
  <c r="AS5150" i="1"/>
  <c r="AR5150" i="1"/>
  <c r="AQ5150" i="1"/>
  <c r="AP5150" i="1"/>
  <c r="AO5150" i="1"/>
  <c r="AN5150" i="1"/>
  <c r="AM5150" i="1"/>
  <c r="AL5150" i="1"/>
  <c r="AK5150" i="1"/>
  <c r="AJ5150" i="1"/>
  <c r="AH5150" i="1"/>
  <c r="AG5150" i="1"/>
  <c r="AF5150" i="1"/>
  <c r="AD5150" i="1"/>
  <c r="AC5150" i="1"/>
  <c r="AE5150" i="1" s="1"/>
  <c r="AA5150" i="1"/>
  <c r="Z5150" i="1"/>
  <c r="Y5150" i="1"/>
  <c r="W5150" i="1"/>
  <c r="V5150" i="1"/>
  <c r="X5150" i="1" s="1"/>
  <c r="S5150" i="1"/>
  <c r="R5150" i="1"/>
  <c r="P5150" i="1"/>
  <c r="Q5150" i="1" s="1"/>
  <c r="T5150" i="1" s="1"/>
  <c r="O5150" i="1"/>
  <c r="N5150" i="1"/>
  <c r="M5150" i="1"/>
  <c r="L5150" i="1"/>
  <c r="K5150" i="1"/>
  <c r="J5150" i="1"/>
  <c r="I5150" i="1"/>
  <c r="H5150" i="1"/>
  <c r="G5150" i="1"/>
  <c r="F5150" i="1"/>
  <c r="D5150" i="1"/>
  <c r="C5150" i="1"/>
  <c r="BD5149" i="1"/>
  <c r="BC5149" i="1"/>
  <c r="BB5149" i="1"/>
  <c r="BA5149" i="1"/>
  <c r="AZ5149" i="1"/>
  <c r="AY5149" i="1"/>
  <c r="AV5149" i="1"/>
  <c r="AH5149" i="1"/>
  <c r="AE5149" i="1"/>
  <c r="AA5149" i="1"/>
  <c r="X5149" i="1"/>
  <c r="T5149" i="1"/>
  <c r="AW5149" i="1" s="1"/>
  <c r="Q5149" i="1"/>
  <c r="K5149" i="1"/>
  <c r="H5149" i="1"/>
  <c r="E5149" i="1"/>
  <c r="AU5148" i="1"/>
  <c r="AT5148" i="1"/>
  <c r="AS5148" i="1"/>
  <c r="BB5148" i="1" s="1"/>
  <c r="AR5148" i="1"/>
  <c r="BA5148" i="1" s="1"/>
  <c r="AQ5148" i="1"/>
  <c r="AP5148" i="1"/>
  <c r="AO5148" i="1"/>
  <c r="AN5148" i="1"/>
  <c r="AV5148" i="1" s="1"/>
  <c r="AM5148" i="1"/>
  <c r="AL5148" i="1"/>
  <c r="AK5148" i="1"/>
  <c r="AJ5148" i="1"/>
  <c r="AY5148" i="1" s="1"/>
  <c r="AG5148" i="1"/>
  <c r="AF5148" i="1"/>
  <c r="AD5148" i="1"/>
  <c r="AC5148" i="1"/>
  <c r="Z5148" i="1"/>
  <c r="Y5148" i="1"/>
  <c r="W5148" i="1"/>
  <c r="V5148" i="1"/>
  <c r="X5148" i="1" s="1"/>
  <c r="AA5148" i="1" s="1"/>
  <c r="T5148" i="1"/>
  <c r="S5148" i="1"/>
  <c r="R5148" i="1"/>
  <c r="Q5148" i="1"/>
  <c r="P5148" i="1"/>
  <c r="O5148" i="1"/>
  <c r="N5148" i="1"/>
  <c r="M5148" i="1"/>
  <c r="L5148" i="1"/>
  <c r="K5148" i="1"/>
  <c r="J5148" i="1"/>
  <c r="I5148" i="1"/>
  <c r="G5148" i="1"/>
  <c r="F5148" i="1"/>
  <c r="D5148" i="1"/>
  <c r="E5148" i="1" s="1"/>
  <c r="C5148" i="1"/>
  <c r="BB5147" i="1"/>
  <c r="BA5147" i="1"/>
  <c r="AZ5147" i="1"/>
  <c r="AY5147" i="1"/>
  <c r="BC5147" i="1" s="1"/>
  <c r="AW5147" i="1"/>
  <c r="AV5147" i="1"/>
  <c r="AE5147" i="1"/>
  <c r="AH5147" i="1" s="1"/>
  <c r="X5147" i="1"/>
  <c r="AA5147" i="1" s="1"/>
  <c r="T5147" i="1"/>
  <c r="BD5147" i="1" s="1"/>
  <c r="Q5147" i="1"/>
  <c r="K5147" i="1"/>
  <c r="H5147" i="1"/>
  <c r="E5147" i="1"/>
  <c r="AY5146" i="1"/>
  <c r="BC5146" i="1" s="1"/>
  <c r="AU5146" i="1"/>
  <c r="AT5146" i="1"/>
  <c r="AS5146" i="1"/>
  <c r="BB5146" i="1" s="1"/>
  <c r="AR5146" i="1"/>
  <c r="AQ5146" i="1"/>
  <c r="AP5146" i="1"/>
  <c r="BA5146" i="1" s="1"/>
  <c r="AO5146" i="1"/>
  <c r="AN5146" i="1"/>
  <c r="AM5146" i="1"/>
  <c r="AZ5146" i="1" s="1"/>
  <c r="AL5146" i="1"/>
  <c r="AK5146" i="1"/>
  <c r="AJ5146" i="1"/>
  <c r="AG5146" i="1"/>
  <c r="AF5146" i="1"/>
  <c r="AD5146" i="1"/>
  <c r="AC5146" i="1"/>
  <c r="AE5146" i="1" s="1"/>
  <c r="AH5146" i="1" s="1"/>
  <c r="Z5146" i="1"/>
  <c r="Z5134" i="1" s="1"/>
  <c r="Y5146" i="1"/>
  <c r="X5146" i="1"/>
  <c r="W5146" i="1"/>
  <c r="V5146" i="1"/>
  <c r="S5146" i="1"/>
  <c r="R5146" i="1"/>
  <c r="P5146" i="1"/>
  <c r="P5134" i="1" s="1"/>
  <c r="O5146" i="1"/>
  <c r="N5146" i="1"/>
  <c r="M5146" i="1"/>
  <c r="L5146" i="1"/>
  <c r="J5146" i="1"/>
  <c r="I5146" i="1"/>
  <c r="G5146" i="1"/>
  <c r="H5146" i="1" s="1"/>
  <c r="F5146" i="1"/>
  <c r="D5146" i="1"/>
  <c r="E5146" i="1" s="1"/>
  <c r="C5146" i="1"/>
  <c r="BB5145" i="1"/>
  <c r="BA5145" i="1"/>
  <c r="AZ5145" i="1"/>
  <c r="BC5145" i="1" s="1"/>
  <c r="AY5145" i="1"/>
  <c r="AW5145" i="1"/>
  <c r="AV5145" i="1"/>
  <c r="AE5145" i="1"/>
  <c r="AH5145" i="1" s="1"/>
  <c r="AA5145" i="1"/>
  <c r="X5145" i="1"/>
  <c r="T5145" i="1"/>
  <c r="Q5145" i="1"/>
  <c r="K5145" i="1"/>
  <c r="H5145" i="1"/>
  <c r="E5145" i="1"/>
  <c r="BB5144" i="1"/>
  <c r="BA5144" i="1"/>
  <c r="AZ5144" i="1"/>
  <c r="AY5144" i="1"/>
  <c r="BC5144" i="1" s="1"/>
  <c r="AV5144" i="1"/>
  <c r="AE5144" i="1"/>
  <c r="AH5144" i="1" s="1"/>
  <c r="AA5144" i="1"/>
  <c r="X5144" i="1"/>
  <c r="Q5144" i="1"/>
  <c r="T5144" i="1" s="1"/>
  <c r="AW5144" i="1" s="1"/>
  <c r="K5144" i="1"/>
  <c r="H5144" i="1"/>
  <c r="E5144" i="1"/>
  <c r="BB5143" i="1"/>
  <c r="BA5143" i="1"/>
  <c r="AZ5143" i="1"/>
  <c r="AY5143" i="1"/>
  <c r="AV5143" i="1"/>
  <c r="AH5143" i="1"/>
  <c r="AE5143" i="1"/>
  <c r="AA5143" i="1"/>
  <c r="X5143" i="1"/>
  <c r="T5143" i="1"/>
  <c r="Q5143" i="1"/>
  <c r="K5143" i="1"/>
  <c r="H5143" i="1"/>
  <c r="E5143" i="1"/>
  <c r="BC5142" i="1"/>
  <c r="BD5142" i="1" s="1"/>
  <c r="BB5142" i="1"/>
  <c r="BA5142" i="1"/>
  <c r="AZ5142" i="1"/>
  <c r="AY5142" i="1"/>
  <c r="AV5142" i="1"/>
  <c r="AW5142" i="1" s="1"/>
  <c r="AE5142" i="1"/>
  <c r="AH5142" i="1" s="1"/>
  <c r="X5142" i="1"/>
  <c r="AA5142" i="1" s="1"/>
  <c r="Q5142" i="1"/>
  <c r="T5142" i="1" s="1"/>
  <c r="K5142" i="1"/>
  <c r="H5142" i="1"/>
  <c r="E5142" i="1"/>
  <c r="AU5141" i="1"/>
  <c r="AT5141" i="1"/>
  <c r="AS5141" i="1"/>
  <c r="BB5141" i="1" s="1"/>
  <c r="AR5141" i="1"/>
  <c r="AQ5141" i="1"/>
  <c r="AP5141" i="1"/>
  <c r="BA5141" i="1" s="1"/>
  <c r="AO5141" i="1"/>
  <c r="AN5141" i="1"/>
  <c r="AM5141" i="1"/>
  <c r="AL5141" i="1"/>
  <c r="AK5141" i="1"/>
  <c r="AJ5141" i="1"/>
  <c r="AG5141" i="1"/>
  <c r="AF5141" i="1"/>
  <c r="AE5141" i="1"/>
  <c r="AH5141" i="1" s="1"/>
  <c r="AD5141" i="1"/>
  <c r="AC5141" i="1"/>
  <c r="AA5141" i="1"/>
  <c r="Z5141" i="1"/>
  <c r="Y5141" i="1"/>
  <c r="W5141" i="1"/>
  <c r="V5141" i="1"/>
  <c r="X5141" i="1" s="1"/>
  <c r="S5141" i="1"/>
  <c r="R5141" i="1"/>
  <c r="P5141" i="1"/>
  <c r="O5141" i="1"/>
  <c r="Q5141" i="1" s="1"/>
  <c r="T5141" i="1" s="1"/>
  <c r="N5141" i="1"/>
  <c r="M5141" i="1"/>
  <c r="L5141" i="1"/>
  <c r="J5141" i="1"/>
  <c r="K5141" i="1" s="1"/>
  <c r="I5141" i="1"/>
  <c r="G5141" i="1"/>
  <c r="H5141" i="1" s="1"/>
  <c r="F5141" i="1"/>
  <c r="E5141" i="1"/>
  <c r="D5141" i="1"/>
  <c r="C5141" i="1"/>
  <c r="BB5140" i="1"/>
  <c r="BA5140" i="1"/>
  <c r="AZ5140" i="1"/>
  <c r="AY5140" i="1"/>
  <c r="AW5140" i="1"/>
  <c r="AV5140" i="1"/>
  <c r="AH5140" i="1"/>
  <c r="AE5140" i="1"/>
  <c r="X5140" i="1"/>
  <c r="AA5140" i="1" s="1"/>
  <c r="Q5140" i="1"/>
  <c r="T5140" i="1" s="1"/>
  <c r="K5140" i="1"/>
  <c r="H5140" i="1"/>
  <c r="E5140" i="1"/>
  <c r="BB5139" i="1"/>
  <c r="BA5139" i="1"/>
  <c r="AZ5139" i="1"/>
  <c r="AY5139" i="1"/>
  <c r="AV5139" i="1"/>
  <c r="AE5139" i="1"/>
  <c r="AH5139" i="1" s="1"/>
  <c r="AA5139" i="1"/>
  <c r="X5139" i="1"/>
  <c r="Q5139" i="1"/>
  <c r="T5139" i="1" s="1"/>
  <c r="K5139" i="1"/>
  <c r="H5139" i="1"/>
  <c r="E5139" i="1"/>
  <c r="BB5138" i="1"/>
  <c r="BC5138" i="1" s="1"/>
  <c r="BA5138" i="1"/>
  <c r="AZ5138" i="1"/>
  <c r="AY5138" i="1"/>
  <c r="AV5138" i="1"/>
  <c r="AE5138" i="1"/>
  <c r="AH5138" i="1" s="1"/>
  <c r="X5138" i="1"/>
  <c r="AA5138" i="1" s="1"/>
  <c r="T5138" i="1"/>
  <c r="AW5138" i="1" s="1"/>
  <c r="Q5138" i="1"/>
  <c r="K5138" i="1"/>
  <c r="H5138" i="1"/>
  <c r="E5138" i="1"/>
  <c r="AU5137" i="1"/>
  <c r="AT5137" i="1"/>
  <c r="AS5137" i="1"/>
  <c r="AR5137" i="1"/>
  <c r="AR5134" i="1" s="1"/>
  <c r="AR5117" i="1" s="1"/>
  <c r="AQ5137" i="1"/>
  <c r="AP5137" i="1"/>
  <c r="AO5137" i="1"/>
  <c r="AN5137" i="1"/>
  <c r="AM5137" i="1"/>
  <c r="AL5137" i="1"/>
  <c r="AK5137" i="1"/>
  <c r="AJ5137" i="1"/>
  <c r="AJ5134" i="1" s="1"/>
  <c r="AG5137" i="1"/>
  <c r="AF5137" i="1"/>
  <c r="AD5137" i="1"/>
  <c r="AC5137" i="1"/>
  <c r="Z5137" i="1"/>
  <c r="Y5137" i="1"/>
  <c r="X5137" i="1"/>
  <c r="AA5137" i="1" s="1"/>
  <c r="W5137" i="1"/>
  <c r="V5137" i="1"/>
  <c r="S5137" i="1"/>
  <c r="R5137" i="1"/>
  <c r="P5137" i="1"/>
  <c r="O5137" i="1"/>
  <c r="Q5137" i="1" s="1"/>
  <c r="T5137" i="1" s="1"/>
  <c r="N5137" i="1"/>
  <c r="M5137" i="1"/>
  <c r="L5137" i="1"/>
  <c r="J5137" i="1"/>
  <c r="I5137" i="1"/>
  <c r="G5137" i="1"/>
  <c r="H5137" i="1" s="1"/>
  <c r="F5137" i="1"/>
  <c r="D5137" i="1"/>
  <c r="C5137" i="1"/>
  <c r="C5134" i="1" s="1"/>
  <c r="BC5136" i="1"/>
  <c r="BD5136" i="1" s="1"/>
  <c r="BB5136" i="1"/>
  <c r="BA5136" i="1"/>
  <c r="AZ5136" i="1"/>
  <c r="AY5136" i="1"/>
  <c r="AW5136" i="1"/>
  <c r="AV5136" i="1"/>
  <c r="AE5136" i="1"/>
  <c r="AH5136" i="1" s="1"/>
  <c r="X5136" i="1"/>
  <c r="AA5136" i="1" s="1"/>
  <c r="Q5136" i="1"/>
  <c r="T5136" i="1" s="1"/>
  <c r="K5136" i="1"/>
  <c r="H5136" i="1"/>
  <c r="E5136" i="1"/>
  <c r="AU5135" i="1"/>
  <c r="AT5135" i="1"/>
  <c r="AS5135" i="1"/>
  <c r="AR5135" i="1"/>
  <c r="AQ5135" i="1"/>
  <c r="AP5135" i="1"/>
  <c r="BA5135" i="1" s="1"/>
  <c r="AO5135" i="1"/>
  <c r="AO5134" i="1" s="1"/>
  <c r="AN5135" i="1"/>
  <c r="AM5135" i="1"/>
  <c r="AL5135" i="1"/>
  <c r="AK5135" i="1"/>
  <c r="AJ5135" i="1"/>
  <c r="AG5135" i="1"/>
  <c r="AF5135" i="1"/>
  <c r="AE5135" i="1"/>
  <c r="AH5135" i="1" s="1"/>
  <c r="AD5135" i="1"/>
  <c r="AC5135" i="1"/>
  <c r="Z5135" i="1"/>
  <c r="Y5135" i="1"/>
  <c r="W5135" i="1"/>
  <c r="V5135" i="1"/>
  <c r="S5135" i="1"/>
  <c r="R5135" i="1"/>
  <c r="P5135" i="1"/>
  <c r="O5135" i="1"/>
  <c r="N5135" i="1"/>
  <c r="M5135" i="1"/>
  <c r="L5135" i="1"/>
  <c r="J5135" i="1"/>
  <c r="K5135" i="1" s="1"/>
  <c r="I5135" i="1"/>
  <c r="G5135" i="1"/>
  <c r="F5135" i="1"/>
  <c r="F5134" i="1" s="1"/>
  <c r="E5135" i="1"/>
  <c r="D5135" i="1"/>
  <c r="C5135" i="1"/>
  <c r="W5134" i="1"/>
  <c r="W5117" i="1" s="1"/>
  <c r="W5319" i="1" s="1"/>
  <c r="N5134" i="1"/>
  <c r="I5134" i="1"/>
  <c r="I5117" i="1" s="1"/>
  <c r="BB5133" i="1"/>
  <c r="BA5133" i="1"/>
  <c r="AZ5133" i="1"/>
  <c r="AY5133" i="1"/>
  <c r="AV5133" i="1"/>
  <c r="AH5133" i="1"/>
  <c r="AE5133" i="1"/>
  <c r="X5133" i="1"/>
  <c r="AA5133" i="1" s="1"/>
  <c r="T5133" i="1"/>
  <c r="Q5133" i="1"/>
  <c r="K5133" i="1"/>
  <c r="H5133" i="1"/>
  <c r="E5133" i="1"/>
  <c r="BB5132" i="1"/>
  <c r="BA5132" i="1"/>
  <c r="AZ5132" i="1"/>
  <c r="AE5132" i="1"/>
  <c r="AH5132" i="1" s="1"/>
  <c r="AA5132" i="1"/>
  <c r="X5132" i="1"/>
  <c r="T5132" i="1"/>
  <c r="AJ5132" i="1" s="1"/>
  <c r="Q5132" i="1"/>
  <c r="K5132" i="1"/>
  <c r="H5132" i="1"/>
  <c r="E5132" i="1"/>
  <c r="BB5131" i="1"/>
  <c r="BA5131" i="1"/>
  <c r="AZ5131" i="1"/>
  <c r="AH5131" i="1"/>
  <c r="AE5131" i="1"/>
  <c r="AA5131" i="1"/>
  <c r="X5131" i="1"/>
  <c r="Q5131" i="1"/>
  <c r="T5131" i="1" s="1"/>
  <c r="K5131" i="1"/>
  <c r="H5131" i="1"/>
  <c r="E5131" i="1"/>
  <c r="BB5130" i="1"/>
  <c r="BA5130" i="1"/>
  <c r="AZ5130" i="1"/>
  <c r="AE5130" i="1"/>
  <c r="AH5130" i="1" s="1"/>
  <c r="AA5130" i="1"/>
  <c r="X5130" i="1"/>
  <c r="Q5130" i="1"/>
  <c r="T5130" i="1" s="1"/>
  <c r="K5130" i="1"/>
  <c r="H5130" i="1"/>
  <c r="E5130" i="1"/>
  <c r="AZ5129" i="1"/>
  <c r="AU5129" i="1"/>
  <c r="AT5129" i="1"/>
  <c r="AS5129" i="1"/>
  <c r="AR5129" i="1"/>
  <c r="AQ5129" i="1"/>
  <c r="AP5129" i="1"/>
  <c r="AO5129" i="1"/>
  <c r="AN5129" i="1"/>
  <c r="AM5129" i="1"/>
  <c r="AL5129" i="1"/>
  <c r="AK5129" i="1"/>
  <c r="AG5129" i="1"/>
  <c r="AF5129" i="1"/>
  <c r="AD5129" i="1"/>
  <c r="AD5118" i="1" s="1"/>
  <c r="AC5129" i="1"/>
  <c r="AA5129" i="1"/>
  <c r="Z5129" i="1"/>
  <c r="Y5129" i="1"/>
  <c r="X5129" i="1"/>
  <c r="W5129" i="1"/>
  <c r="V5129" i="1"/>
  <c r="S5129" i="1"/>
  <c r="S5118" i="1" s="1"/>
  <c r="R5129" i="1"/>
  <c r="T5129" i="1" s="1"/>
  <c r="P5129" i="1"/>
  <c r="O5129" i="1"/>
  <c r="Q5129" i="1" s="1"/>
  <c r="N5129" i="1"/>
  <c r="M5129" i="1"/>
  <c r="L5129" i="1"/>
  <c r="J5129" i="1"/>
  <c r="J5118" i="1" s="1"/>
  <c r="I5129" i="1"/>
  <c r="G5129" i="1"/>
  <c r="H5129" i="1" s="1"/>
  <c r="F5129" i="1"/>
  <c r="D5129" i="1"/>
  <c r="E5129" i="1" s="1"/>
  <c r="C5129" i="1"/>
  <c r="BB5128" i="1"/>
  <c r="BA5128" i="1"/>
  <c r="AZ5128" i="1"/>
  <c r="AJ5128" i="1"/>
  <c r="AE5128" i="1"/>
  <c r="AH5128" i="1" s="1"/>
  <c r="AA5128" i="1"/>
  <c r="X5128" i="1"/>
  <c r="Q5128" i="1"/>
  <c r="T5128" i="1" s="1"/>
  <c r="K5128" i="1"/>
  <c r="H5128" i="1"/>
  <c r="E5128" i="1"/>
  <c r="BB5127" i="1"/>
  <c r="BA5127" i="1"/>
  <c r="AZ5127" i="1"/>
  <c r="AH5127" i="1"/>
  <c r="AE5127" i="1"/>
  <c r="X5127" i="1"/>
  <c r="AA5127" i="1" s="1"/>
  <c r="T5127" i="1"/>
  <c r="Q5127" i="1"/>
  <c r="K5127" i="1"/>
  <c r="H5127" i="1"/>
  <c r="E5127" i="1"/>
  <c r="BB5126" i="1"/>
  <c r="BA5126" i="1"/>
  <c r="AZ5126" i="1"/>
  <c r="AH5126" i="1"/>
  <c r="AE5126" i="1"/>
  <c r="X5126" i="1"/>
  <c r="AA5126" i="1" s="1"/>
  <c r="T5126" i="1"/>
  <c r="Q5126" i="1"/>
  <c r="K5126" i="1"/>
  <c r="H5126" i="1"/>
  <c r="E5126" i="1"/>
  <c r="BB5125" i="1"/>
  <c r="BA5125" i="1"/>
  <c r="AZ5125" i="1"/>
  <c r="AY5125" i="1"/>
  <c r="AV5125" i="1"/>
  <c r="AH5125" i="1"/>
  <c r="AE5125" i="1"/>
  <c r="X5125" i="1"/>
  <c r="AA5125" i="1" s="1"/>
  <c r="Q5125" i="1"/>
  <c r="T5125" i="1" s="1"/>
  <c r="K5125" i="1"/>
  <c r="H5125" i="1"/>
  <c r="E5125" i="1"/>
  <c r="BB5124" i="1"/>
  <c r="BA5124" i="1"/>
  <c r="AZ5124" i="1"/>
  <c r="BC5124" i="1" s="1"/>
  <c r="AY5124" i="1"/>
  <c r="AV5124" i="1"/>
  <c r="AE5124" i="1"/>
  <c r="AH5124" i="1" s="1"/>
  <c r="AA5124" i="1"/>
  <c r="X5124" i="1"/>
  <c r="T5124" i="1"/>
  <c r="Q5124" i="1"/>
  <c r="K5124" i="1"/>
  <c r="H5124" i="1"/>
  <c r="E5124" i="1"/>
  <c r="BC5123" i="1"/>
  <c r="BD5123" i="1" s="1"/>
  <c r="BB5123" i="1"/>
  <c r="BA5123" i="1"/>
  <c r="AZ5123" i="1"/>
  <c r="AY5123" i="1"/>
  <c r="AW5123" i="1"/>
  <c r="AV5123" i="1"/>
  <c r="AE5123" i="1"/>
  <c r="AH5123" i="1" s="1"/>
  <c r="AA5123" i="1"/>
  <c r="X5123" i="1"/>
  <c r="Q5123" i="1"/>
  <c r="T5123" i="1" s="1"/>
  <c r="K5123" i="1"/>
  <c r="H5123" i="1"/>
  <c r="E5123" i="1"/>
  <c r="BB5122" i="1"/>
  <c r="BC5122" i="1" s="1"/>
  <c r="BA5122" i="1"/>
  <c r="AZ5122" i="1"/>
  <c r="AY5122" i="1"/>
  <c r="AV5122" i="1"/>
  <c r="AE5122" i="1"/>
  <c r="AH5122" i="1" s="1"/>
  <c r="AA5122" i="1"/>
  <c r="X5122" i="1"/>
  <c r="Q5122" i="1"/>
  <c r="T5122" i="1" s="1"/>
  <c r="K5122" i="1"/>
  <c r="H5122" i="1"/>
  <c r="E5122" i="1"/>
  <c r="BB5121" i="1"/>
  <c r="BA5121" i="1"/>
  <c r="AZ5121" i="1"/>
  <c r="AY5121" i="1"/>
  <c r="BC5121" i="1" s="1"/>
  <c r="BD5121" i="1" s="1"/>
  <c r="AV5121" i="1"/>
  <c r="AE5121" i="1"/>
  <c r="AH5121" i="1" s="1"/>
  <c r="X5121" i="1"/>
  <c r="AA5121" i="1" s="1"/>
  <c r="Q5121" i="1"/>
  <c r="T5121" i="1" s="1"/>
  <c r="AW5121" i="1" s="1"/>
  <c r="K5121" i="1"/>
  <c r="H5121" i="1"/>
  <c r="E5121" i="1"/>
  <c r="BB5120" i="1"/>
  <c r="BA5120" i="1"/>
  <c r="AZ5120" i="1"/>
  <c r="AT5120" i="1"/>
  <c r="AT5119" i="1" s="1"/>
  <c r="AT5118" i="1" s="1"/>
  <c r="AQ5120" i="1"/>
  <c r="AJ5120" i="1"/>
  <c r="AH5120" i="1"/>
  <c r="AE5120" i="1"/>
  <c r="X5120" i="1"/>
  <c r="AA5120" i="1" s="1"/>
  <c r="Q5120" i="1"/>
  <c r="T5120" i="1" s="1"/>
  <c r="K5120" i="1"/>
  <c r="H5120" i="1"/>
  <c r="E5120" i="1"/>
  <c r="AU5119" i="1"/>
  <c r="AU5118" i="1" s="1"/>
  <c r="AS5119" i="1"/>
  <c r="AR5119" i="1"/>
  <c r="AR5118" i="1" s="1"/>
  <c r="AQ5119" i="1"/>
  <c r="BA5119" i="1" s="1"/>
  <c r="AP5119" i="1"/>
  <c r="AO5119" i="1"/>
  <c r="AO5118" i="1" s="1"/>
  <c r="AN5119" i="1"/>
  <c r="AM5119" i="1"/>
  <c r="AL5119" i="1"/>
  <c r="AK5119" i="1"/>
  <c r="AG5119" i="1"/>
  <c r="AF5119" i="1"/>
  <c r="AF5118" i="1" s="1"/>
  <c r="AE5119" i="1"/>
  <c r="AD5119" i="1"/>
  <c r="AC5119" i="1"/>
  <c r="Z5119" i="1"/>
  <c r="Z5118" i="1" s="1"/>
  <c r="Z5117" i="1" s="1"/>
  <c r="Z5319" i="1" s="1"/>
  <c r="Y5119" i="1"/>
  <c r="W5119" i="1"/>
  <c r="W5118" i="1" s="1"/>
  <c r="V5119" i="1"/>
  <c r="S5119" i="1"/>
  <c r="R5119" i="1"/>
  <c r="P5119" i="1"/>
  <c r="O5119" i="1"/>
  <c r="N5119" i="1"/>
  <c r="N5118" i="1" s="1"/>
  <c r="N5117" i="1" s="1"/>
  <c r="N5319" i="1" s="1"/>
  <c r="M5119" i="1"/>
  <c r="M5118" i="1" s="1"/>
  <c r="L5119" i="1"/>
  <c r="L5118" i="1" s="1"/>
  <c r="K5119" i="1"/>
  <c r="J5119" i="1"/>
  <c r="I5119" i="1"/>
  <c r="I5118" i="1" s="1"/>
  <c r="H5119" i="1"/>
  <c r="G5119" i="1"/>
  <c r="F5119" i="1"/>
  <c r="F5118" i="1" s="1"/>
  <c r="F5117" i="1" s="1"/>
  <c r="D5119" i="1"/>
  <c r="C5119" i="1"/>
  <c r="C5118" i="1" s="1"/>
  <c r="C5117" i="1" s="1"/>
  <c r="C5319" i="1" s="1"/>
  <c r="AQ5118" i="1"/>
  <c r="AN5118" i="1"/>
  <c r="AM5118" i="1"/>
  <c r="AZ5118" i="1" s="1"/>
  <c r="AL5118" i="1"/>
  <c r="AG5118" i="1"/>
  <c r="Y5118" i="1"/>
  <c r="O5118" i="1"/>
  <c r="G5118" i="1"/>
  <c r="D5118" i="1"/>
  <c r="AO5117" i="1"/>
  <c r="AO5319" i="1" s="1"/>
  <c r="BB5114" i="1"/>
  <c r="BA5114" i="1"/>
  <c r="AZ5114" i="1"/>
  <c r="AY5114" i="1"/>
  <c r="AV5114" i="1"/>
  <c r="AE5114" i="1"/>
  <c r="AH5114" i="1" s="1"/>
  <c r="AA5114" i="1"/>
  <c r="X5114" i="1"/>
  <c r="T5114" i="1"/>
  <c r="Q5114" i="1"/>
  <c r="K5114" i="1"/>
  <c r="H5114" i="1"/>
  <c r="E5114" i="1"/>
  <c r="BC5113" i="1"/>
  <c r="BB5113" i="1"/>
  <c r="BA5113" i="1"/>
  <c r="AZ5113" i="1"/>
  <c r="AY5113" i="1"/>
  <c r="AW5113" i="1"/>
  <c r="AV5113" i="1"/>
  <c r="AE5113" i="1"/>
  <c r="AH5113" i="1" s="1"/>
  <c r="AA5113" i="1"/>
  <c r="X5113" i="1"/>
  <c r="Q5113" i="1"/>
  <c r="T5113" i="1" s="1"/>
  <c r="K5113" i="1"/>
  <c r="H5113" i="1"/>
  <c r="E5113" i="1"/>
  <c r="BB5112" i="1"/>
  <c r="BC5112" i="1" s="1"/>
  <c r="BA5112" i="1"/>
  <c r="AZ5112" i="1"/>
  <c r="AY5112" i="1"/>
  <c r="AV5112" i="1"/>
  <c r="AH5112" i="1"/>
  <c r="AE5112" i="1"/>
  <c r="AA5112" i="1"/>
  <c r="X5112" i="1"/>
  <c r="Q5112" i="1"/>
  <c r="T5112" i="1" s="1"/>
  <c r="K5112" i="1"/>
  <c r="H5112" i="1"/>
  <c r="E5112" i="1"/>
  <c r="BB5110" i="1"/>
  <c r="BA5110" i="1"/>
  <c r="AZ5110" i="1"/>
  <c r="BC5110" i="1" s="1"/>
  <c r="BD5110" i="1" s="1"/>
  <c r="AY5110" i="1"/>
  <c r="AV5110" i="1"/>
  <c r="AH5110" i="1"/>
  <c r="AE5110" i="1"/>
  <c r="X5110" i="1"/>
  <c r="AA5110" i="1" s="1"/>
  <c r="T5110" i="1"/>
  <c r="AW5110" i="1" s="1"/>
  <c r="Q5110" i="1"/>
  <c r="K5110" i="1"/>
  <c r="H5110" i="1"/>
  <c r="E5110" i="1"/>
  <c r="BB5109" i="1"/>
  <c r="BA5109" i="1"/>
  <c r="AZ5109" i="1"/>
  <c r="AY5109" i="1"/>
  <c r="BC5109" i="1" s="1"/>
  <c r="BD5109" i="1" s="1"/>
  <c r="AW5109" i="1"/>
  <c r="AV5109" i="1"/>
  <c r="AH5109" i="1"/>
  <c r="AE5109" i="1"/>
  <c r="X5109" i="1"/>
  <c r="AA5109" i="1" s="1"/>
  <c r="Q5109" i="1"/>
  <c r="T5109" i="1" s="1"/>
  <c r="K5109" i="1"/>
  <c r="H5109" i="1"/>
  <c r="E5109" i="1"/>
  <c r="BB5108" i="1"/>
  <c r="BA5108" i="1"/>
  <c r="AZ5108" i="1"/>
  <c r="AY5108" i="1"/>
  <c r="BC5108" i="1" s="1"/>
  <c r="AV5108" i="1"/>
  <c r="AW5108" i="1" s="1"/>
  <c r="AE5108" i="1"/>
  <c r="AH5108" i="1" s="1"/>
  <c r="AA5108" i="1"/>
  <c r="X5108" i="1"/>
  <c r="Q5108" i="1"/>
  <c r="T5108" i="1" s="1"/>
  <c r="K5108" i="1"/>
  <c r="H5108" i="1"/>
  <c r="E5108" i="1"/>
  <c r="BC5107" i="1"/>
  <c r="BB5107" i="1"/>
  <c r="BA5107" i="1"/>
  <c r="AZ5107" i="1"/>
  <c r="AY5107" i="1"/>
  <c r="AV5107" i="1"/>
  <c r="AE5107" i="1"/>
  <c r="AH5107" i="1" s="1"/>
  <c r="X5107" i="1"/>
  <c r="AA5107" i="1" s="1"/>
  <c r="Q5107" i="1"/>
  <c r="T5107" i="1" s="1"/>
  <c r="K5107" i="1"/>
  <c r="H5107" i="1"/>
  <c r="E5107" i="1"/>
  <c r="BB5106" i="1"/>
  <c r="BA5106" i="1"/>
  <c r="AZ5106" i="1"/>
  <c r="AY5106" i="1"/>
  <c r="BC5106" i="1" s="1"/>
  <c r="BD5106" i="1" s="1"/>
  <c r="AV5106" i="1"/>
  <c r="AH5106" i="1"/>
  <c r="AE5106" i="1"/>
  <c r="X5106" i="1"/>
  <c r="AA5106" i="1" s="1"/>
  <c r="Q5106" i="1"/>
  <c r="T5106" i="1" s="1"/>
  <c r="AW5106" i="1" s="1"/>
  <c r="K5106" i="1"/>
  <c r="H5106" i="1"/>
  <c r="E5106" i="1"/>
  <c r="BB5105" i="1"/>
  <c r="BA5105" i="1"/>
  <c r="AZ5105" i="1"/>
  <c r="AY5105" i="1"/>
  <c r="AV5105" i="1"/>
  <c r="AE5105" i="1"/>
  <c r="AH5105" i="1" s="1"/>
  <c r="AA5105" i="1"/>
  <c r="X5105" i="1"/>
  <c r="T5105" i="1"/>
  <c r="Q5105" i="1"/>
  <c r="K5105" i="1"/>
  <c r="H5105" i="1"/>
  <c r="E5105" i="1"/>
  <c r="BC5104" i="1"/>
  <c r="BB5104" i="1"/>
  <c r="BA5104" i="1"/>
  <c r="AZ5104" i="1"/>
  <c r="AY5104" i="1"/>
  <c r="AW5104" i="1"/>
  <c r="AV5104" i="1"/>
  <c r="AE5104" i="1"/>
  <c r="AH5104" i="1" s="1"/>
  <c r="AA5104" i="1"/>
  <c r="X5104" i="1"/>
  <c r="Q5104" i="1"/>
  <c r="T5104" i="1" s="1"/>
  <c r="K5104" i="1"/>
  <c r="H5104" i="1"/>
  <c r="E5104" i="1"/>
  <c r="BC5103" i="1"/>
  <c r="BB5103" i="1"/>
  <c r="BA5103" i="1"/>
  <c r="AZ5103" i="1"/>
  <c r="AY5103" i="1"/>
  <c r="AV5103" i="1"/>
  <c r="AH5103" i="1"/>
  <c r="AE5103" i="1"/>
  <c r="AA5103" i="1"/>
  <c r="X5103" i="1"/>
  <c r="Q5103" i="1"/>
  <c r="T5103" i="1" s="1"/>
  <c r="K5103" i="1"/>
  <c r="H5103" i="1"/>
  <c r="E5103" i="1"/>
  <c r="BD5102" i="1"/>
  <c r="BB5102" i="1"/>
  <c r="BA5102" i="1"/>
  <c r="AZ5102" i="1"/>
  <c r="BC5102" i="1" s="1"/>
  <c r="AY5102" i="1"/>
  <c r="AV5102" i="1"/>
  <c r="AE5102" i="1"/>
  <c r="AH5102" i="1" s="1"/>
  <c r="X5102" i="1"/>
  <c r="AA5102" i="1" s="1"/>
  <c r="T5102" i="1"/>
  <c r="AW5102" i="1" s="1"/>
  <c r="Q5102" i="1"/>
  <c r="K5102" i="1"/>
  <c r="H5102" i="1"/>
  <c r="E5102" i="1"/>
  <c r="BD5101" i="1"/>
  <c r="BB5101" i="1"/>
  <c r="BA5101" i="1"/>
  <c r="AZ5101" i="1"/>
  <c r="AY5101" i="1"/>
  <c r="BC5101" i="1" s="1"/>
  <c r="AW5101" i="1"/>
  <c r="AV5101" i="1"/>
  <c r="AH5101" i="1"/>
  <c r="AE5101" i="1"/>
  <c r="X5101" i="1"/>
  <c r="AA5101" i="1" s="1"/>
  <c r="Q5101" i="1"/>
  <c r="T5101" i="1" s="1"/>
  <c r="K5101" i="1"/>
  <c r="H5101" i="1"/>
  <c r="E5101" i="1"/>
  <c r="BB5100" i="1"/>
  <c r="BA5100" i="1"/>
  <c r="AZ5100" i="1"/>
  <c r="AY5100" i="1"/>
  <c r="BC5100" i="1" s="1"/>
  <c r="AV5100" i="1"/>
  <c r="AW5100" i="1" s="1"/>
  <c r="AE5100" i="1"/>
  <c r="AH5100" i="1" s="1"/>
  <c r="AA5100" i="1"/>
  <c r="X5100" i="1"/>
  <c r="Q5100" i="1"/>
  <c r="T5100" i="1" s="1"/>
  <c r="K5100" i="1"/>
  <c r="H5100" i="1"/>
  <c r="E5100" i="1"/>
  <c r="BC5099" i="1"/>
  <c r="BB5099" i="1"/>
  <c r="BA5099" i="1"/>
  <c r="AZ5099" i="1"/>
  <c r="AY5099" i="1"/>
  <c r="AV5099" i="1"/>
  <c r="AE5099" i="1"/>
  <c r="AH5099" i="1" s="1"/>
  <c r="X5099" i="1"/>
  <c r="AA5099" i="1" s="1"/>
  <c r="Q5099" i="1"/>
  <c r="T5099" i="1" s="1"/>
  <c r="K5099" i="1"/>
  <c r="H5099" i="1"/>
  <c r="E5099" i="1"/>
  <c r="AZ5098" i="1"/>
  <c r="AY5098" i="1"/>
  <c r="AU5098" i="1"/>
  <c r="AT5098" i="1"/>
  <c r="AS5098" i="1"/>
  <c r="AR5098" i="1"/>
  <c r="AQ5098" i="1"/>
  <c r="AP5098" i="1"/>
  <c r="BA5098" i="1" s="1"/>
  <c r="AO5098" i="1"/>
  <c r="AN5098" i="1"/>
  <c r="AM5098" i="1"/>
  <c r="AL5098" i="1"/>
  <c r="AK5098" i="1"/>
  <c r="AJ5098" i="1"/>
  <c r="AG5098" i="1"/>
  <c r="AF5098" i="1"/>
  <c r="AD5098" i="1"/>
  <c r="AE5098" i="1" s="1"/>
  <c r="AH5098" i="1" s="1"/>
  <c r="AC5098" i="1"/>
  <c r="Z5098" i="1"/>
  <c r="Y5098" i="1"/>
  <c r="X5098" i="1"/>
  <c r="AA5098" i="1" s="1"/>
  <c r="W5098" i="1"/>
  <c r="V5098" i="1"/>
  <c r="S5098" i="1"/>
  <c r="R5098" i="1"/>
  <c r="P5098" i="1"/>
  <c r="O5098" i="1"/>
  <c r="N5098" i="1"/>
  <c r="M5098" i="1"/>
  <c r="L5098" i="1"/>
  <c r="J5098" i="1"/>
  <c r="K5098" i="1" s="1"/>
  <c r="I5098" i="1"/>
  <c r="G5098" i="1"/>
  <c r="H5098" i="1" s="1"/>
  <c r="F5098" i="1"/>
  <c r="D5098" i="1"/>
  <c r="E5098" i="1" s="1"/>
  <c r="C5098" i="1"/>
  <c r="BB5097" i="1"/>
  <c r="BA5097" i="1"/>
  <c r="BC5097" i="1" s="1"/>
  <c r="AZ5097" i="1"/>
  <c r="AY5097" i="1"/>
  <c r="AV5097" i="1"/>
  <c r="AE5097" i="1"/>
  <c r="AH5097" i="1" s="1"/>
  <c r="X5097" i="1"/>
  <c r="AA5097" i="1" s="1"/>
  <c r="Q5097" i="1"/>
  <c r="T5097" i="1" s="1"/>
  <c r="K5097" i="1"/>
  <c r="H5097" i="1"/>
  <c r="E5097" i="1"/>
  <c r="BB5096" i="1"/>
  <c r="BC5096" i="1" s="1"/>
  <c r="BA5096" i="1"/>
  <c r="AZ5096" i="1"/>
  <c r="AY5096" i="1"/>
  <c r="AV5096" i="1"/>
  <c r="AE5096" i="1"/>
  <c r="AH5096" i="1" s="1"/>
  <c r="AA5096" i="1"/>
  <c r="X5096" i="1"/>
  <c r="Q5096" i="1"/>
  <c r="T5096" i="1" s="1"/>
  <c r="AW5096" i="1" s="1"/>
  <c r="P5096" i="1"/>
  <c r="L5096" i="1"/>
  <c r="K5096" i="1"/>
  <c r="H5096" i="1"/>
  <c r="E5096" i="1"/>
  <c r="AU5095" i="1"/>
  <c r="AT5095" i="1"/>
  <c r="AS5095" i="1"/>
  <c r="AR5095" i="1"/>
  <c r="AQ5095" i="1"/>
  <c r="AP5095" i="1"/>
  <c r="AO5095" i="1"/>
  <c r="AO5094" i="1" s="1"/>
  <c r="AO5093" i="1" s="1"/>
  <c r="AN5095" i="1"/>
  <c r="AM5095" i="1"/>
  <c r="AL5095" i="1"/>
  <c r="AK5095" i="1"/>
  <c r="AK5094" i="1" s="1"/>
  <c r="AK5093" i="1" s="1"/>
  <c r="AJ5095" i="1"/>
  <c r="AE5095" i="1"/>
  <c r="AH5095" i="1" s="1"/>
  <c r="X5095" i="1"/>
  <c r="AA5095" i="1" s="1"/>
  <c r="P5095" i="1"/>
  <c r="L5095" i="1"/>
  <c r="K5095" i="1"/>
  <c r="H5095" i="1"/>
  <c r="E5095" i="1"/>
  <c r="AU5094" i="1"/>
  <c r="AT5094" i="1"/>
  <c r="AR5094" i="1"/>
  <c r="AR5093" i="1" s="1"/>
  <c r="AR5086" i="1" s="1"/>
  <c r="AQ5094" i="1"/>
  <c r="AN5094" i="1"/>
  <c r="AN5093" i="1" s="1"/>
  <c r="AM5094" i="1"/>
  <c r="AL5094" i="1"/>
  <c r="AJ5094" i="1"/>
  <c r="AG5094" i="1"/>
  <c r="AF5094" i="1"/>
  <c r="AF5093" i="1" s="1"/>
  <c r="AE5094" i="1"/>
  <c r="AH5094" i="1" s="1"/>
  <c r="AD5094" i="1"/>
  <c r="AC5094" i="1"/>
  <c r="Z5094" i="1"/>
  <c r="Z5093" i="1" s="1"/>
  <c r="Y5094" i="1"/>
  <c r="W5094" i="1"/>
  <c r="V5094" i="1"/>
  <c r="S5094" i="1"/>
  <c r="R5094" i="1"/>
  <c r="O5094" i="1"/>
  <c r="N5094" i="1"/>
  <c r="M5094" i="1"/>
  <c r="M5093" i="1" s="1"/>
  <c r="L5094" i="1"/>
  <c r="J5094" i="1"/>
  <c r="I5094" i="1"/>
  <c r="I5093" i="1" s="1"/>
  <c r="K5093" i="1" s="1"/>
  <c r="G5094" i="1"/>
  <c r="F5094" i="1"/>
  <c r="H5094" i="1" s="1"/>
  <c r="E5094" i="1"/>
  <c r="D5094" i="1"/>
  <c r="D5093" i="1" s="1"/>
  <c r="C5094" i="1"/>
  <c r="AT5093" i="1"/>
  <c r="AT5086" i="1" s="1"/>
  <c r="AQ5093" i="1"/>
  <c r="AL5093" i="1"/>
  <c r="AG5093" i="1"/>
  <c r="AC5093" i="1"/>
  <c r="Y5093" i="1"/>
  <c r="W5093" i="1"/>
  <c r="S5093" i="1"/>
  <c r="R5093" i="1"/>
  <c r="N5093" i="1"/>
  <c r="J5093" i="1"/>
  <c r="G5093" i="1"/>
  <c r="H5093" i="1" s="1"/>
  <c r="F5093" i="1"/>
  <c r="C5093" i="1"/>
  <c r="BB5092" i="1"/>
  <c r="BA5092" i="1"/>
  <c r="AZ5092" i="1"/>
  <c r="AY5092" i="1"/>
  <c r="AV5092" i="1"/>
  <c r="AH5092" i="1"/>
  <c r="AE5092" i="1"/>
  <c r="AA5092" i="1"/>
  <c r="X5092" i="1"/>
  <c r="T5092" i="1"/>
  <c r="Q5092" i="1"/>
  <c r="K5092" i="1"/>
  <c r="H5092" i="1"/>
  <c r="E5092" i="1"/>
  <c r="BB5091" i="1"/>
  <c r="BA5091" i="1"/>
  <c r="AU5091" i="1"/>
  <c r="AT5091" i="1"/>
  <c r="AT5087" i="1" s="1"/>
  <c r="AS5091" i="1"/>
  <c r="AR5091" i="1"/>
  <c r="AQ5091" i="1"/>
  <c r="AP5091" i="1"/>
  <c r="AO5091" i="1"/>
  <c r="AN5091" i="1"/>
  <c r="AM5091" i="1"/>
  <c r="AZ5091" i="1" s="1"/>
  <c r="AL5091" i="1"/>
  <c r="AL5087" i="1" s="1"/>
  <c r="AL5086" i="1" s="1"/>
  <c r="AK5091" i="1"/>
  <c r="AJ5091" i="1"/>
  <c r="AG5091" i="1"/>
  <c r="AF5091" i="1"/>
  <c r="AD5091" i="1"/>
  <c r="AC5091" i="1"/>
  <c r="Z5091" i="1"/>
  <c r="Y5091" i="1"/>
  <c r="W5091" i="1"/>
  <c r="V5091" i="1"/>
  <c r="X5091" i="1" s="1"/>
  <c r="AA5091" i="1" s="1"/>
  <c r="S5091" i="1"/>
  <c r="S5087" i="1" s="1"/>
  <c r="S5086" i="1" s="1"/>
  <c r="R5091" i="1"/>
  <c r="Q5091" i="1"/>
  <c r="P5091" i="1"/>
  <c r="O5091" i="1"/>
  <c r="N5091" i="1"/>
  <c r="M5091" i="1"/>
  <c r="L5091" i="1"/>
  <c r="K5091" i="1"/>
  <c r="J5091" i="1"/>
  <c r="I5091" i="1"/>
  <c r="G5091" i="1"/>
  <c r="F5091" i="1"/>
  <c r="D5091" i="1"/>
  <c r="C5091" i="1"/>
  <c r="BC5090" i="1"/>
  <c r="BD5090" i="1" s="1"/>
  <c r="BB5090" i="1"/>
  <c r="BA5090" i="1"/>
  <c r="AZ5090" i="1"/>
  <c r="AY5090" i="1"/>
  <c r="AV5090" i="1"/>
  <c r="AE5090" i="1"/>
  <c r="AH5090" i="1" s="1"/>
  <c r="X5090" i="1"/>
  <c r="AA5090" i="1" s="1"/>
  <c r="T5090" i="1"/>
  <c r="AW5090" i="1" s="1"/>
  <c r="Q5090" i="1"/>
  <c r="K5090" i="1"/>
  <c r="H5090" i="1"/>
  <c r="E5090" i="1"/>
  <c r="BB5089" i="1"/>
  <c r="BA5089" i="1"/>
  <c r="AZ5089" i="1"/>
  <c r="AY5089" i="1"/>
  <c r="AV5089" i="1"/>
  <c r="AH5089" i="1"/>
  <c r="AE5089" i="1"/>
  <c r="X5089" i="1"/>
  <c r="AA5089" i="1" s="1"/>
  <c r="Q5089" i="1"/>
  <c r="T5089" i="1" s="1"/>
  <c r="K5089" i="1"/>
  <c r="H5089" i="1"/>
  <c r="E5089" i="1"/>
  <c r="AU5088" i="1"/>
  <c r="AT5088" i="1"/>
  <c r="AS5088" i="1"/>
  <c r="AS5087" i="1" s="1"/>
  <c r="BB5087" i="1" s="1"/>
  <c r="AR5088" i="1"/>
  <c r="AQ5088" i="1"/>
  <c r="AP5088" i="1"/>
  <c r="BA5088" i="1" s="1"/>
  <c r="AO5088" i="1"/>
  <c r="AN5088" i="1"/>
  <c r="AN5087" i="1" s="1"/>
  <c r="AN5086" i="1" s="1"/>
  <c r="AM5088" i="1"/>
  <c r="AZ5088" i="1" s="1"/>
  <c r="AL5088" i="1"/>
  <c r="AK5088" i="1"/>
  <c r="AJ5088" i="1"/>
  <c r="AG5088" i="1"/>
  <c r="AF5088" i="1"/>
  <c r="AE5088" i="1"/>
  <c r="AD5088" i="1"/>
  <c r="AC5088" i="1"/>
  <c r="Z5088" i="1"/>
  <c r="Y5088" i="1"/>
  <c r="X5088" i="1"/>
  <c r="AA5088" i="1" s="1"/>
  <c r="W5088" i="1"/>
  <c r="W5087" i="1" s="1"/>
  <c r="V5088" i="1"/>
  <c r="V5087" i="1" s="1"/>
  <c r="S5088" i="1"/>
  <c r="R5088" i="1"/>
  <c r="R5087" i="1" s="1"/>
  <c r="P5088" i="1"/>
  <c r="O5088" i="1"/>
  <c r="Q5088" i="1" s="1"/>
  <c r="T5088" i="1" s="1"/>
  <c r="N5088" i="1"/>
  <c r="N5087" i="1" s="1"/>
  <c r="N5086" i="1" s="1"/>
  <c r="M5088" i="1"/>
  <c r="M5087" i="1" s="1"/>
  <c r="M5086" i="1" s="1"/>
  <c r="L5088" i="1"/>
  <c r="J5088" i="1"/>
  <c r="I5088" i="1"/>
  <c r="G5088" i="1"/>
  <c r="H5088" i="1" s="1"/>
  <c r="F5088" i="1"/>
  <c r="E5088" i="1"/>
  <c r="D5088" i="1"/>
  <c r="C5088" i="1"/>
  <c r="AU5087" i="1"/>
  <c r="AR5087" i="1"/>
  <c r="AQ5087" i="1"/>
  <c r="AQ5086" i="1" s="1"/>
  <c r="AP5087" i="1"/>
  <c r="AM5087" i="1"/>
  <c r="AJ5087" i="1"/>
  <c r="AG5087" i="1"/>
  <c r="AG5086" i="1" s="1"/>
  <c r="AD5087" i="1"/>
  <c r="Z5087" i="1"/>
  <c r="Y5087" i="1"/>
  <c r="X5087" i="1"/>
  <c r="AA5087" i="1" s="1"/>
  <c r="P5087" i="1"/>
  <c r="L5087" i="1"/>
  <c r="I5087" i="1"/>
  <c r="G5087" i="1"/>
  <c r="G5086" i="1" s="1"/>
  <c r="D5087" i="1"/>
  <c r="Z5086" i="1"/>
  <c r="W5086" i="1"/>
  <c r="R5086" i="1"/>
  <c r="BC5085" i="1"/>
  <c r="BD5085" i="1" s="1"/>
  <c r="BB5085" i="1"/>
  <c r="BA5085" i="1"/>
  <c r="AZ5085" i="1"/>
  <c r="AY5085" i="1"/>
  <c r="AV5085" i="1"/>
  <c r="AE5085" i="1"/>
  <c r="AH5085" i="1" s="1"/>
  <c r="X5085" i="1"/>
  <c r="AA5085" i="1" s="1"/>
  <c r="T5085" i="1"/>
  <c r="AW5085" i="1" s="1"/>
  <c r="Q5085" i="1"/>
  <c r="K5085" i="1"/>
  <c r="H5085" i="1"/>
  <c r="E5085" i="1"/>
  <c r="BA5084" i="1"/>
  <c r="AU5084" i="1"/>
  <c r="AU5079" i="1" s="1"/>
  <c r="AT5084" i="1"/>
  <c r="AS5084" i="1"/>
  <c r="AR5084" i="1"/>
  <c r="AQ5084" i="1"/>
  <c r="AP5084" i="1"/>
  <c r="AO5084" i="1"/>
  <c r="AN5084" i="1"/>
  <c r="AM5084" i="1"/>
  <c r="AZ5084" i="1" s="1"/>
  <c r="AL5084" i="1"/>
  <c r="AV5084" i="1" s="1"/>
  <c r="AK5084" i="1"/>
  <c r="AJ5084" i="1"/>
  <c r="AG5084" i="1"/>
  <c r="AF5084" i="1"/>
  <c r="AD5084" i="1"/>
  <c r="AD5079" i="1" s="1"/>
  <c r="AC5084" i="1"/>
  <c r="AE5084" i="1" s="1"/>
  <c r="AH5084" i="1" s="1"/>
  <c r="Z5084" i="1"/>
  <c r="Y5084" i="1"/>
  <c r="W5084" i="1"/>
  <c r="V5084" i="1"/>
  <c r="S5084" i="1"/>
  <c r="R5084" i="1"/>
  <c r="Q5084" i="1"/>
  <c r="T5084" i="1" s="1"/>
  <c r="P5084" i="1"/>
  <c r="O5084" i="1"/>
  <c r="N5084" i="1"/>
  <c r="M5084" i="1"/>
  <c r="L5084" i="1"/>
  <c r="L5079" i="1" s="1"/>
  <c r="J5084" i="1"/>
  <c r="I5084" i="1"/>
  <c r="K5084" i="1" s="1"/>
  <c r="G5084" i="1"/>
  <c r="H5084" i="1" s="1"/>
  <c r="F5084" i="1"/>
  <c r="D5084" i="1"/>
  <c r="C5084" i="1"/>
  <c r="E5084" i="1" s="1"/>
  <c r="BB5083" i="1"/>
  <c r="BA5083" i="1"/>
  <c r="AZ5083" i="1"/>
  <c r="AY5083" i="1"/>
  <c r="BC5083" i="1" s="1"/>
  <c r="AV5083" i="1"/>
  <c r="AE5083" i="1"/>
  <c r="AH5083" i="1" s="1"/>
  <c r="X5083" i="1"/>
  <c r="AA5083" i="1" s="1"/>
  <c r="Q5083" i="1"/>
  <c r="T5083" i="1" s="1"/>
  <c r="K5083" i="1"/>
  <c r="H5083" i="1"/>
  <c r="E5083" i="1"/>
  <c r="BB5082" i="1"/>
  <c r="BA5082" i="1"/>
  <c r="AZ5082" i="1"/>
  <c r="AY5082" i="1"/>
  <c r="BC5082" i="1" s="1"/>
  <c r="AV5082" i="1"/>
  <c r="AH5082" i="1"/>
  <c r="AE5082" i="1"/>
  <c r="X5082" i="1"/>
  <c r="AA5082" i="1" s="1"/>
  <c r="T5082" i="1"/>
  <c r="AW5082" i="1" s="1"/>
  <c r="Q5082" i="1"/>
  <c r="K5082" i="1"/>
  <c r="H5082" i="1"/>
  <c r="E5082" i="1"/>
  <c r="BB5081" i="1"/>
  <c r="BA5081" i="1"/>
  <c r="AZ5081" i="1"/>
  <c r="AY5081" i="1"/>
  <c r="AV5081" i="1"/>
  <c r="AE5081" i="1"/>
  <c r="AH5081" i="1" s="1"/>
  <c r="X5081" i="1"/>
  <c r="AA5081" i="1" s="1"/>
  <c r="T5081" i="1"/>
  <c r="Q5081" i="1"/>
  <c r="K5081" i="1"/>
  <c r="H5081" i="1"/>
  <c r="E5081" i="1"/>
  <c r="BA5080" i="1"/>
  <c r="AU5080" i="1"/>
  <c r="AT5080" i="1"/>
  <c r="BB5080" i="1" s="1"/>
  <c r="AS5080" i="1"/>
  <c r="AR5080" i="1"/>
  <c r="AR5079" i="1" s="1"/>
  <c r="AQ5080" i="1"/>
  <c r="AQ5079" i="1" s="1"/>
  <c r="AP5080" i="1"/>
  <c r="AO5080" i="1"/>
  <c r="AN5080" i="1"/>
  <c r="AM5080" i="1"/>
  <c r="AL5080" i="1"/>
  <c r="AK5080" i="1"/>
  <c r="AJ5080" i="1"/>
  <c r="AG5080" i="1"/>
  <c r="AF5080" i="1"/>
  <c r="AD5080" i="1"/>
  <c r="AC5080" i="1"/>
  <c r="AE5080" i="1" s="1"/>
  <c r="AH5080" i="1" s="1"/>
  <c r="AA5080" i="1"/>
  <c r="Z5080" i="1"/>
  <c r="Y5080" i="1"/>
  <c r="Y5079" i="1" s="1"/>
  <c r="W5080" i="1"/>
  <c r="W5079" i="1" s="1"/>
  <c r="V5080" i="1"/>
  <c r="X5080" i="1" s="1"/>
  <c r="S5080" i="1"/>
  <c r="R5080" i="1"/>
  <c r="P5080" i="1"/>
  <c r="P5079" i="1" s="1"/>
  <c r="O5080" i="1"/>
  <c r="N5080" i="1"/>
  <c r="N5079" i="1" s="1"/>
  <c r="M5080" i="1"/>
  <c r="L5080" i="1"/>
  <c r="J5080" i="1"/>
  <c r="I5080" i="1"/>
  <c r="G5080" i="1"/>
  <c r="F5080" i="1"/>
  <c r="F5079" i="1" s="1"/>
  <c r="D5080" i="1"/>
  <c r="E5080" i="1" s="1"/>
  <c r="C5080" i="1"/>
  <c r="AS5079" i="1"/>
  <c r="AP5079" i="1"/>
  <c r="AN5079" i="1"/>
  <c r="AK5079" i="1"/>
  <c r="AG5079" i="1"/>
  <c r="V5079" i="1"/>
  <c r="X5079" i="1" s="1"/>
  <c r="S5079" i="1"/>
  <c r="R5079" i="1"/>
  <c r="O5079" i="1"/>
  <c r="M5079" i="1"/>
  <c r="J5079" i="1"/>
  <c r="H5079" i="1"/>
  <c r="G5079" i="1"/>
  <c r="D5079" i="1"/>
  <c r="C5079" i="1"/>
  <c r="BB5078" i="1"/>
  <c r="BA5078" i="1"/>
  <c r="AZ5078" i="1"/>
  <c r="AY5078" i="1"/>
  <c r="AV5078" i="1"/>
  <c r="AH5078" i="1"/>
  <c r="AE5078" i="1"/>
  <c r="AA5078" i="1"/>
  <c r="X5078" i="1"/>
  <c r="Q5078" i="1"/>
  <c r="T5078" i="1" s="1"/>
  <c r="K5078" i="1"/>
  <c r="H5078" i="1"/>
  <c r="E5078" i="1"/>
  <c r="BB5077" i="1"/>
  <c r="BA5077" i="1"/>
  <c r="AZ5077" i="1"/>
  <c r="AY5077" i="1"/>
  <c r="BC5077" i="1" s="1"/>
  <c r="AV5077" i="1"/>
  <c r="AE5077" i="1"/>
  <c r="AH5077" i="1" s="1"/>
  <c r="X5077" i="1"/>
  <c r="AA5077" i="1" s="1"/>
  <c r="Q5077" i="1"/>
  <c r="T5077" i="1" s="1"/>
  <c r="K5077" i="1"/>
  <c r="H5077" i="1"/>
  <c r="E5077" i="1"/>
  <c r="BB5076" i="1"/>
  <c r="BA5076" i="1"/>
  <c r="AZ5076" i="1"/>
  <c r="AY5076" i="1"/>
  <c r="BC5076" i="1" s="1"/>
  <c r="AW5076" i="1"/>
  <c r="AV5076" i="1"/>
  <c r="AH5076" i="1"/>
  <c r="AE5076" i="1"/>
  <c r="X5076" i="1"/>
  <c r="AA5076" i="1" s="1"/>
  <c r="T5076" i="1"/>
  <c r="Q5076" i="1"/>
  <c r="K5076" i="1"/>
  <c r="H5076" i="1"/>
  <c r="E5076" i="1"/>
  <c r="AZ5075" i="1"/>
  <c r="AU5075" i="1"/>
  <c r="AT5075" i="1"/>
  <c r="AS5075" i="1"/>
  <c r="BB5075" i="1" s="1"/>
  <c r="AR5075" i="1"/>
  <c r="AQ5075" i="1"/>
  <c r="AP5075" i="1"/>
  <c r="BA5075" i="1" s="1"/>
  <c r="AO5075" i="1"/>
  <c r="AN5075" i="1"/>
  <c r="AM5075" i="1"/>
  <c r="AL5075" i="1"/>
  <c r="AK5075" i="1"/>
  <c r="AV5075" i="1" s="1"/>
  <c r="AJ5075" i="1"/>
  <c r="AG5075" i="1"/>
  <c r="AF5075" i="1"/>
  <c r="AE5075" i="1"/>
  <c r="AD5075" i="1"/>
  <c r="AC5075" i="1"/>
  <c r="Z5075" i="1"/>
  <c r="Y5075" i="1"/>
  <c r="X5075" i="1"/>
  <c r="AA5075" i="1" s="1"/>
  <c r="W5075" i="1"/>
  <c r="V5075" i="1"/>
  <c r="S5075" i="1"/>
  <c r="R5075" i="1"/>
  <c r="Q5075" i="1"/>
  <c r="P5075" i="1"/>
  <c r="O5075" i="1"/>
  <c r="N5075" i="1"/>
  <c r="M5075" i="1"/>
  <c r="L5075" i="1"/>
  <c r="J5075" i="1"/>
  <c r="I5075" i="1"/>
  <c r="H5075" i="1"/>
  <c r="G5075" i="1"/>
  <c r="F5075" i="1"/>
  <c r="E5075" i="1"/>
  <c r="D5075" i="1"/>
  <c r="C5075" i="1"/>
  <c r="BB5074" i="1"/>
  <c r="BA5074" i="1"/>
  <c r="AZ5074" i="1"/>
  <c r="AY5074" i="1"/>
  <c r="BC5074" i="1" s="1"/>
  <c r="BD5074" i="1" s="1"/>
  <c r="AV5074" i="1"/>
  <c r="AE5074" i="1"/>
  <c r="AH5074" i="1" s="1"/>
  <c r="X5074" i="1"/>
  <c r="AA5074" i="1" s="1"/>
  <c r="Q5074" i="1"/>
  <c r="T5074" i="1" s="1"/>
  <c r="AW5074" i="1" s="1"/>
  <c r="K5074" i="1"/>
  <c r="H5074" i="1"/>
  <c r="E5074" i="1"/>
  <c r="BB5073" i="1"/>
  <c r="BC5073" i="1" s="1"/>
  <c r="BA5073" i="1"/>
  <c r="AZ5073" i="1"/>
  <c r="AY5073" i="1"/>
  <c r="AV5073" i="1"/>
  <c r="AH5073" i="1"/>
  <c r="AE5073" i="1"/>
  <c r="AA5073" i="1"/>
  <c r="X5073" i="1"/>
  <c r="T5073" i="1"/>
  <c r="Q5073" i="1"/>
  <c r="K5073" i="1"/>
  <c r="H5073" i="1"/>
  <c r="E5073" i="1"/>
  <c r="BC5072" i="1"/>
  <c r="BB5072" i="1"/>
  <c r="BA5072" i="1"/>
  <c r="AZ5072" i="1"/>
  <c r="AY5072" i="1"/>
  <c r="AV5072" i="1"/>
  <c r="AE5072" i="1"/>
  <c r="AH5072" i="1" s="1"/>
  <c r="X5072" i="1"/>
  <c r="AA5072" i="1" s="1"/>
  <c r="Q5072" i="1"/>
  <c r="T5072" i="1" s="1"/>
  <c r="AW5072" i="1" s="1"/>
  <c r="K5072" i="1"/>
  <c r="H5072" i="1"/>
  <c r="E5072" i="1"/>
  <c r="BB5071" i="1"/>
  <c r="BA5071" i="1"/>
  <c r="AZ5071" i="1"/>
  <c r="AY5071" i="1"/>
  <c r="BC5071" i="1" s="1"/>
  <c r="AV5071" i="1"/>
  <c r="AH5071" i="1"/>
  <c r="AE5071" i="1"/>
  <c r="AA5071" i="1"/>
  <c r="X5071" i="1"/>
  <c r="Q5071" i="1"/>
  <c r="T5071" i="1" s="1"/>
  <c r="AW5071" i="1" s="1"/>
  <c r="K5071" i="1"/>
  <c r="H5071" i="1"/>
  <c r="E5071" i="1"/>
  <c r="AY5070" i="1"/>
  <c r="AU5070" i="1"/>
  <c r="AT5070" i="1"/>
  <c r="AS5070" i="1"/>
  <c r="AR5070" i="1"/>
  <c r="AQ5070" i="1"/>
  <c r="AP5070" i="1"/>
  <c r="AO5070" i="1"/>
  <c r="AN5070" i="1"/>
  <c r="AN5064" i="1" s="1"/>
  <c r="AM5070" i="1"/>
  <c r="AL5070" i="1"/>
  <c r="AK5070" i="1"/>
  <c r="AJ5070" i="1"/>
  <c r="AG5070" i="1"/>
  <c r="AF5070" i="1"/>
  <c r="AE5070" i="1"/>
  <c r="AH5070" i="1" s="1"/>
  <c r="AD5070" i="1"/>
  <c r="AC5070" i="1"/>
  <c r="Z5070" i="1"/>
  <c r="Y5070" i="1"/>
  <c r="W5070" i="1"/>
  <c r="V5070" i="1"/>
  <c r="X5070" i="1" s="1"/>
  <c r="AA5070" i="1" s="1"/>
  <c r="S5070" i="1"/>
  <c r="R5070" i="1"/>
  <c r="P5070" i="1"/>
  <c r="O5070" i="1"/>
  <c r="N5070" i="1"/>
  <c r="M5070" i="1"/>
  <c r="L5070" i="1"/>
  <c r="K5070" i="1"/>
  <c r="J5070" i="1"/>
  <c r="I5070" i="1"/>
  <c r="G5070" i="1"/>
  <c r="F5070" i="1"/>
  <c r="H5070" i="1" s="1"/>
  <c r="D5070" i="1"/>
  <c r="C5070" i="1"/>
  <c r="E5070" i="1" s="1"/>
  <c r="BB5069" i="1"/>
  <c r="BA5069" i="1"/>
  <c r="AZ5069" i="1"/>
  <c r="AY5069" i="1"/>
  <c r="AV5069" i="1"/>
  <c r="AE5069" i="1"/>
  <c r="AH5069" i="1" s="1"/>
  <c r="X5069" i="1"/>
  <c r="AA5069" i="1" s="1"/>
  <c r="Q5069" i="1"/>
  <c r="T5069" i="1" s="1"/>
  <c r="K5069" i="1"/>
  <c r="H5069" i="1"/>
  <c r="E5069" i="1"/>
  <c r="AU5068" i="1"/>
  <c r="AT5068" i="1"/>
  <c r="AS5068" i="1"/>
  <c r="AR5068" i="1"/>
  <c r="BA5068" i="1" s="1"/>
  <c r="AQ5068" i="1"/>
  <c r="AP5068" i="1"/>
  <c r="AO5068" i="1"/>
  <c r="AO5065" i="1" s="1"/>
  <c r="AN5068" i="1"/>
  <c r="AM5068" i="1"/>
  <c r="AL5068" i="1"/>
  <c r="AK5068" i="1"/>
  <c r="AK5065" i="1" s="1"/>
  <c r="AJ5068" i="1"/>
  <c r="AG5068" i="1"/>
  <c r="AF5068" i="1"/>
  <c r="AD5068" i="1"/>
  <c r="AC5068" i="1"/>
  <c r="AE5068" i="1" s="1"/>
  <c r="Z5068" i="1"/>
  <c r="Z5065" i="1" s="1"/>
  <c r="Y5068" i="1"/>
  <c r="Y5065" i="1" s="1"/>
  <c r="Y5064" i="1" s="1"/>
  <c r="W5068" i="1"/>
  <c r="V5068" i="1"/>
  <c r="X5068" i="1" s="1"/>
  <c r="S5068" i="1"/>
  <c r="R5068" i="1"/>
  <c r="R5065" i="1" s="1"/>
  <c r="Q5068" i="1"/>
  <c r="P5068" i="1"/>
  <c r="O5068" i="1"/>
  <c r="N5068" i="1"/>
  <c r="M5068" i="1"/>
  <c r="L5068" i="1"/>
  <c r="K5068" i="1"/>
  <c r="J5068" i="1"/>
  <c r="I5068" i="1"/>
  <c r="G5068" i="1"/>
  <c r="F5068" i="1"/>
  <c r="H5068" i="1" s="1"/>
  <c r="D5068" i="1"/>
  <c r="C5068" i="1"/>
  <c r="BC5067" i="1"/>
  <c r="BD5067" i="1" s="1"/>
  <c r="BB5067" i="1"/>
  <c r="BA5067" i="1"/>
  <c r="AZ5067" i="1"/>
  <c r="AY5067" i="1"/>
  <c r="AV5067" i="1"/>
  <c r="AH5067" i="1"/>
  <c r="AE5067" i="1"/>
  <c r="AA5067" i="1"/>
  <c r="X5067" i="1"/>
  <c r="T5067" i="1"/>
  <c r="Q5067" i="1"/>
  <c r="K5067" i="1"/>
  <c r="H5067" i="1"/>
  <c r="E5067" i="1"/>
  <c r="AU5066" i="1"/>
  <c r="AT5066" i="1"/>
  <c r="AS5066" i="1"/>
  <c r="BB5066" i="1" s="1"/>
  <c r="AR5066" i="1"/>
  <c r="BA5066" i="1" s="1"/>
  <c r="AQ5066" i="1"/>
  <c r="AP5066" i="1"/>
  <c r="AO5066" i="1"/>
  <c r="AN5066" i="1"/>
  <c r="AN5065" i="1" s="1"/>
  <c r="AM5066" i="1"/>
  <c r="AZ5066" i="1" s="1"/>
  <c r="AL5066" i="1"/>
  <c r="AK5066" i="1"/>
  <c r="AJ5066" i="1"/>
  <c r="AY5066" i="1" s="1"/>
  <c r="BC5066" i="1" s="1"/>
  <c r="AG5066" i="1"/>
  <c r="AF5066" i="1"/>
  <c r="AD5066" i="1"/>
  <c r="AC5066" i="1"/>
  <c r="Z5066" i="1"/>
  <c r="Y5066" i="1"/>
  <c r="W5066" i="1"/>
  <c r="W5065" i="1" s="1"/>
  <c r="W5064" i="1" s="1"/>
  <c r="V5066" i="1"/>
  <c r="S5066" i="1"/>
  <c r="R5066" i="1"/>
  <c r="P5066" i="1"/>
  <c r="O5066" i="1"/>
  <c r="Q5066" i="1" s="1"/>
  <c r="T5066" i="1" s="1"/>
  <c r="N5066" i="1"/>
  <c r="M5066" i="1"/>
  <c r="M5065" i="1" s="1"/>
  <c r="L5066" i="1"/>
  <c r="J5066" i="1"/>
  <c r="I5066" i="1"/>
  <c r="G5066" i="1"/>
  <c r="H5066" i="1" s="1"/>
  <c r="F5066" i="1"/>
  <c r="E5066" i="1"/>
  <c r="D5066" i="1"/>
  <c r="C5066" i="1"/>
  <c r="AU5065" i="1"/>
  <c r="AT5065" i="1"/>
  <c r="AQ5065" i="1"/>
  <c r="AQ5064" i="1" s="1"/>
  <c r="AP5065" i="1"/>
  <c r="AP5064" i="1" s="1"/>
  <c r="AL5065" i="1"/>
  <c r="AG5065" i="1"/>
  <c r="AG5064" i="1" s="1"/>
  <c r="AD5065" i="1"/>
  <c r="AD5064" i="1" s="1"/>
  <c r="AC5065" i="1"/>
  <c r="AE5065" i="1" s="1"/>
  <c r="S5065" i="1"/>
  <c r="S5064" i="1" s="1"/>
  <c r="P5065" i="1"/>
  <c r="P5064" i="1" s="1"/>
  <c r="O5065" i="1"/>
  <c r="O5064" i="1" s="1"/>
  <c r="Q5064" i="1" s="1"/>
  <c r="L5065" i="1"/>
  <c r="L5064" i="1" s="1"/>
  <c r="I5065" i="1"/>
  <c r="G5065" i="1"/>
  <c r="G5064" i="1" s="1"/>
  <c r="D5065" i="1"/>
  <c r="C5065" i="1"/>
  <c r="C5064" i="1" s="1"/>
  <c r="R5064" i="1"/>
  <c r="M5064" i="1"/>
  <c r="BC5063" i="1"/>
  <c r="BD5063" i="1" s="1"/>
  <c r="BB5063" i="1"/>
  <c r="BA5063" i="1"/>
  <c r="AZ5063" i="1"/>
  <c r="AY5063" i="1"/>
  <c r="AV5063" i="1"/>
  <c r="AE5063" i="1"/>
  <c r="AH5063" i="1" s="1"/>
  <c r="X5063" i="1"/>
  <c r="AA5063" i="1" s="1"/>
  <c r="T5063" i="1"/>
  <c r="Q5063" i="1"/>
  <c r="K5063" i="1"/>
  <c r="H5063" i="1"/>
  <c r="E5063" i="1"/>
  <c r="BB5062" i="1"/>
  <c r="BA5062" i="1"/>
  <c r="AZ5062" i="1"/>
  <c r="AY5062" i="1"/>
  <c r="AV5062" i="1"/>
  <c r="AH5062" i="1"/>
  <c r="AE5062" i="1"/>
  <c r="X5062" i="1"/>
  <c r="AA5062" i="1" s="1"/>
  <c r="T5062" i="1"/>
  <c r="AW5062" i="1" s="1"/>
  <c r="Q5062" i="1"/>
  <c r="K5062" i="1"/>
  <c r="H5062" i="1"/>
  <c r="E5062" i="1"/>
  <c r="BB5061" i="1"/>
  <c r="AY5061" i="1"/>
  <c r="AU5061" i="1"/>
  <c r="AT5061" i="1"/>
  <c r="AS5061" i="1"/>
  <c r="AR5061" i="1"/>
  <c r="AQ5061" i="1"/>
  <c r="AP5061" i="1"/>
  <c r="BA5061" i="1" s="1"/>
  <c r="AO5061" i="1"/>
  <c r="AN5061" i="1"/>
  <c r="AM5061" i="1"/>
  <c r="AL5061" i="1"/>
  <c r="AK5061" i="1"/>
  <c r="AJ5061" i="1"/>
  <c r="AV5061" i="1" s="1"/>
  <c r="AG5061" i="1"/>
  <c r="AF5061" i="1"/>
  <c r="AE5061" i="1"/>
  <c r="AH5061" i="1" s="1"/>
  <c r="AD5061" i="1"/>
  <c r="AC5061" i="1"/>
  <c r="Z5061" i="1"/>
  <c r="Y5061" i="1"/>
  <c r="W5061" i="1"/>
  <c r="V5061" i="1"/>
  <c r="X5061" i="1" s="1"/>
  <c r="AA5061" i="1" s="1"/>
  <c r="S5061" i="1"/>
  <c r="R5061" i="1"/>
  <c r="P5061" i="1"/>
  <c r="O5061" i="1"/>
  <c r="Q5061" i="1" s="1"/>
  <c r="T5061" i="1" s="1"/>
  <c r="N5061" i="1"/>
  <c r="M5061" i="1"/>
  <c r="L5061" i="1"/>
  <c r="J5061" i="1"/>
  <c r="K5061" i="1" s="1"/>
  <c r="I5061" i="1"/>
  <c r="G5061" i="1"/>
  <c r="H5061" i="1" s="1"/>
  <c r="F5061" i="1"/>
  <c r="E5061" i="1"/>
  <c r="D5061" i="1"/>
  <c r="C5061" i="1"/>
  <c r="BB5060" i="1"/>
  <c r="BA5060" i="1"/>
  <c r="AZ5060" i="1"/>
  <c r="AY5060" i="1"/>
  <c r="BC5060" i="1" s="1"/>
  <c r="AV5060" i="1"/>
  <c r="AE5060" i="1"/>
  <c r="AH5060" i="1" s="1"/>
  <c r="X5060" i="1"/>
  <c r="AA5060" i="1" s="1"/>
  <c r="Q5060" i="1"/>
  <c r="T5060" i="1" s="1"/>
  <c r="K5060" i="1"/>
  <c r="H5060" i="1"/>
  <c r="E5060" i="1"/>
  <c r="BB5059" i="1"/>
  <c r="AU5059" i="1"/>
  <c r="AT5059" i="1"/>
  <c r="AS5059" i="1"/>
  <c r="AR5059" i="1"/>
  <c r="AQ5059" i="1"/>
  <c r="BA5059" i="1" s="1"/>
  <c r="AP5059" i="1"/>
  <c r="AO5059" i="1"/>
  <c r="AN5059" i="1"/>
  <c r="AZ5059" i="1" s="1"/>
  <c r="AM5059" i="1"/>
  <c r="AL5059" i="1"/>
  <c r="AK5059" i="1"/>
  <c r="AJ5059" i="1"/>
  <c r="AY5059" i="1" s="1"/>
  <c r="AH5059" i="1"/>
  <c r="AG5059" i="1"/>
  <c r="AF5059" i="1"/>
  <c r="AE5059" i="1"/>
  <c r="AD5059" i="1"/>
  <c r="AC5059" i="1"/>
  <c r="Z5059" i="1"/>
  <c r="Y5059" i="1"/>
  <c r="W5059" i="1"/>
  <c r="V5059" i="1"/>
  <c r="X5059" i="1" s="1"/>
  <c r="AA5059" i="1" s="1"/>
  <c r="S5059" i="1"/>
  <c r="R5059" i="1"/>
  <c r="P5059" i="1"/>
  <c r="Q5059" i="1" s="1"/>
  <c r="T5059" i="1" s="1"/>
  <c r="O5059" i="1"/>
  <c r="N5059" i="1"/>
  <c r="M5059" i="1"/>
  <c r="L5059" i="1"/>
  <c r="J5059" i="1"/>
  <c r="I5059" i="1"/>
  <c r="H5059" i="1"/>
  <c r="G5059" i="1"/>
  <c r="F5059" i="1"/>
  <c r="E5059" i="1"/>
  <c r="D5059" i="1"/>
  <c r="C5059" i="1"/>
  <c r="BC5058" i="1"/>
  <c r="BB5058" i="1"/>
  <c r="BA5058" i="1"/>
  <c r="AZ5058" i="1"/>
  <c r="AY5058" i="1"/>
  <c r="AV5058" i="1"/>
  <c r="AE5058" i="1"/>
  <c r="AH5058" i="1" s="1"/>
  <c r="AA5058" i="1"/>
  <c r="X5058" i="1"/>
  <c r="Q5058" i="1"/>
  <c r="T5058" i="1" s="1"/>
  <c r="AW5058" i="1" s="1"/>
  <c r="K5058" i="1"/>
  <c r="H5058" i="1"/>
  <c r="E5058" i="1"/>
  <c r="AY5057" i="1"/>
  <c r="AU5057" i="1"/>
  <c r="AT5057" i="1"/>
  <c r="AS5057" i="1"/>
  <c r="AR5057" i="1"/>
  <c r="AQ5057" i="1"/>
  <c r="AP5057" i="1"/>
  <c r="AO5057" i="1"/>
  <c r="AN5057" i="1"/>
  <c r="AV5057" i="1" s="1"/>
  <c r="AM5057" i="1"/>
  <c r="AZ5057" i="1" s="1"/>
  <c r="AL5057" i="1"/>
  <c r="AK5057" i="1"/>
  <c r="AJ5057" i="1"/>
  <c r="AG5057" i="1"/>
  <c r="AF5057" i="1"/>
  <c r="AE5057" i="1"/>
  <c r="AH5057" i="1" s="1"/>
  <c r="AD5057" i="1"/>
  <c r="AC5057" i="1"/>
  <c r="Z5057" i="1"/>
  <c r="Y5057" i="1"/>
  <c r="W5057" i="1"/>
  <c r="V5057" i="1"/>
  <c r="X5057" i="1" s="1"/>
  <c r="AA5057" i="1" s="1"/>
  <c r="S5057" i="1"/>
  <c r="R5057" i="1"/>
  <c r="P5057" i="1"/>
  <c r="O5057" i="1"/>
  <c r="N5057" i="1"/>
  <c r="M5057" i="1"/>
  <c r="L5057" i="1"/>
  <c r="K5057" i="1"/>
  <c r="J5057" i="1"/>
  <c r="I5057" i="1"/>
  <c r="H5057" i="1"/>
  <c r="G5057" i="1"/>
  <c r="F5057" i="1"/>
  <c r="D5057" i="1"/>
  <c r="E5057" i="1" s="1"/>
  <c r="C5057" i="1"/>
  <c r="BB5056" i="1"/>
  <c r="BA5056" i="1"/>
  <c r="AZ5056" i="1"/>
  <c r="AY5056" i="1"/>
  <c r="AW5056" i="1"/>
  <c r="AV5056" i="1"/>
  <c r="AH5056" i="1"/>
  <c r="AE5056" i="1"/>
  <c r="AA5056" i="1"/>
  <c r="X5056" i="1"/>
  <c r="Q5056" i="1"/>
  <c r="T5056" i="1" s="1"/>
  <c r="K5056" i="1"/>
  <c r="H5056" i="1"/>
  <c r="E5056" i="1"/>
  <c r="BB5055" i="1"/>
  <c r="BC5055" i="1" s="1"/>
  <c r="BA5055" i="1"/>
  <c r="AZ5055" i="1"/>
  <c r="AY5055" i="1"/>
  <c r="AV5055" i="1"/>
  <c r="AE5055" i="1"/>
  <c r="AH5055" i="1" s="1"/>
  <c r="AA5055" i="1"/>
  <c r="X5055" i="1"/>
  <c r="T5055" i="1"/>
  <c r="AW5055" i="1" s="1"/>
  <c r="Q5055" i="1"/>
  <c r="K5055" i="1"/>
  <c r="H5055" i="1"/>
  <c r="E5055" i="1"/>
  <c r="BC5054" i="1"/>
  <c r="BB5054" i="1"/>
  <c r="BA5054" i="1"/>
  <c r="AZ5054" i="1"/>
  <c r="AY5054" i="1"/>
  <c r="AV5054" i="1"/>
  <c r="AH5054" i="1"/>
  <c r="AE5054" i="1"/>
  <c r="X5054" i="1"/>
  <c r="AA5054" i="1" s="1"/>
  <c r="T5054" i="1"/>
  <c r="AW5054" i="1" s="1"/>
  <c r="Q5054" i="1"/>
  <c r="K5054" i="1"/>
  <c r="H5054" i="1"/>
  <c r="E5054" i="1"/>
  <c r="BB5053" i="1"/>
  <c r="BA5053" i="1"/>
  <c r="AZ5053" i="1"/>
  <c r="BC5053" i="1" s="1"/>
  <c r="AY5053" i="1"/>
  <c r="AV5053" i="1"/>
  <c r="AH5053" i="1"/>
  <c r="AE5053" i="1"/>
  <c r="AA5053" i="1"/>
  <c r="X5053" i="1"/>
  <c r="T5053" i="1"/>
  <c r="AW5053" i="1" s="1"/>
  <c r="Q5053" i="1"/>
  <c r="K5053" i="1"/>
  <c r="H5053" i="1"/>
  <c r="E5053" i="1"/>
  <c r="BB5052" i="1"/>
  <c r="BA5052" i="1"/>
  <c r="BC5052" i="1" s="1"/>
  <c r="AZ5052" i="1"/>
  <c r="AY5052" i="1"/>
  <c r="AW5052" i="1"/>
  <c r="AV5052" i="1"/>
  <c r="AE5052" i="1"/>
  <c r="AH5052" i="1" s="1"/>
  <c r="X5052" i="1"/>
  <c r="AA5052" i="1" s="1"/>
  <c r="Q5052" i="1"/>
  <c r="T5052" i="1" s="1"/>
  <c r="K5052" i="1"/>
  <c r="H5052" i="1"/>
  <c r="E5052" i="1"/>
  <c r="AU5051" i="1"/>
  <c r="AT5051" i="1"/>
  <c r="AS5051" i="1"/>
  <c r="BB5051" i="1" s="1"/>
  <c r="AR5051" i="1"/>
  <c r="AQ5051" i="1"/>
  <c r="AP5051" i="1"/>
  <c r="BA5051" i="1" s="1"/>
  <c r="AO5051" i="1"/>
  <c r="AN5051" i="1"/>
  <c r="AM5051" i="1"/>
  <c r="AZ5051" i="1" s="1"/>
  <c r="AL5051" i="1"/>
  <c r="AY5051" i="1" s="1"/>
  <c r="BC5051" i="1" s="1"/>
  <c r="AK5051" i="1"/>
  <c r="AJ5051" i="1"/>
  <c r="AG5051" i="1"/>
  <c r="AF5051" i="1"/>
  <c r="AD5051" i="1"/>
  <c r="AC5051" i="1"/>
  <c r="Z5051" i="1"/>
  <c r="Y5051" i="1"/>
  <c r="W5051" i="1"/>
  <c r="X5051" i="1" s="1"/>
  <c r="AA5051" i="1" s="1"/>
  <c r="V5051" i="1"/>
  <c r="S5051" i="1"/>
  <c r="R5051" i="1"/>
  <c r="T5051" i="1" s="1"/>
  <c r="P5051" i="1"/>
  <c r="O5051" i="1"/>
  <c r="Q5051" i="1" s="1"/>
  <c r="N5051" i="1"/>
  <c r="M5051" i="1"/>
  <c r="L5051" i="1"/>
  <c r="K5051" i="1"/>
  <c r="J5051" i="1"/>
  <c r="I5051" i="1"/>
  <c r="G5051" i="1"/>
  <c r="H5051" i="1" s="1"/>
  <c r="F5051" i="1"/>
  <c r="D5051" i="1"/>
  <c r="C5051" i="1"/>
  <c r="BB5050" i="1"/>
  <c r="BA5050" i="1"/>
  <c r="AZ5050" i="1"/>
  <c r="AY5050" i="1"/>
  <c r="BC5050" i="1" s="1"/>
  <c r="AW5050" i="1"/>
  <c r="AV5050" i="1"/>
  <c r="AH5050" i="1"/>
  <c r="AE5050" i="1"/>
  <c r="X5050" i="1"/>
  <c r="AA5050" i="1" s="1"/>
  <c r="T5050" i="1"/>
  <c r="BD5050" i="1" s="1"/>
  <c r="Q5050" i="1"/>
  <c r="K5050" i="1"/>
  <c r="H5050" i="1"/>
  <c r="E5050" i="1"/>
  <c r="BB5049" i="1"/>
  <c r="AY5049" i="1"/>
  <c r="AU5049" i="1"/>
  <c r="AT5049" i="1"/>
  <c r="AS5049" i="1"/>
  <c r="AR5049" i="1"/>
  <c r="AQ5049" i="1"/>
  <c r="AP5049" i="1"/>
  <c r="BA5049" i="1" s="1"/>
  <c r="AO5049" i="1"/>
  <c r="AN5049" i="1"/>
  <c r="AZ5049" i="1" s="1"/>
  <c r="AM5049" i="1"/>
  <c r="AL5049" i="1"/>
  <c r="AK5049" i="1"/>
  <c r="AJ5049" i="1"/>
  <c r="AG5049" i="1"/>
  <c r="AF5049" i="1"/>
  <c r="AE5049" i="1"/>
  <c r="AD5049" i="1"/>
  <c r="AC5049" i="1"/>
  <c r="Z5049" i="1"/>
  <c r="Y5049" i="1"/>
  <c r="W5049" i="1"/>
  <c r="V5049" i="1"/>
  <c r="X5049" i="1" s="1"/>
  <c r="AA5049" i="1" s="1"/>
  <c r="S5049" i="1"/>
  <c r="R5049" i="1"/>
  <c r="Q5049" i="1"/>
  <c r="P5049" i="1"/>
  <c r="O5049" i="1"/>
  <c r="N5049" i="1"/>
  <c r="M5049" i="1"/>
  <c r="L5049" i="1"/>
  <c r="J5049" i="1"/>
  <c r="I5049" i="1"/>
  <c r="G5049" i="1"/>
  <c r="H5049" i="1" s="1"/>
  <c r="F5049" i="1"/>
  <c r="E5049" i="1"/>
  <c r="D5049" i="1"/>
  <c r="C5049" i="1"/>
  <c r="BC5048" i="1"/>
  <c r="BB5048" i="1"/>
  <c r="BA5048" i="1"/>
  <c r="AZ5048" i="1"/>
  <c r="AY5048" i="1"/>
  <c r="AV5048" i="1"/>
  <c r="AH5048" i="1"/>
  <c r="AE5048" i="1"/>
  <c r="X5048" i="1"/>
  <c r="AA5048" i="1" s="1"/>
  <c r="T5048" i="1"/>
  <c r="AW5048" i="1" s="1"/>
  <c r="Q5048" i="1"/>
  <c r="K5048" i="1"/>
  <c r="H5048" i="1"/>
  <c r="E5048" i="1"/>
  <c r="BB5047" i="1"/>
  <c r="BA5047" i="1"/>
  <c r="AZ5047" i="1"/>
  <c r="BC5047" i="1" s="1"/>
  <c r="AY5047" i="1"/>
  <c r="AV5047" i="1"/>
  <c r="AH5047" i="1"/>
  <c r="AE5047" i="1"/>
  <c r="AA5047" i="1"/>
  <c r="X5047" i="1"/>
  <c r="T5047" i="1"/>
  <c r="AW5047" i="1" s="1"/>
  <c r="Q5047" i="1"/>
  <c r="K5047" i="1"/>
  <c r="H5047" i="1"/>
  <c r="E5047" i="1"/>
  <c r="BB5046" i="1"/>
  <c r="BA5046" i="1"/>
  <c r="BC5046" i="1" s="1"/>
  <c r="AZ5046" i="1"/>
  <c r="AY5046" i="1"/>
  <c r="AV5046" i="1"/>
  <c r="AU5046" i="1"/>
  <c r="AE5046" i="1"/>
  <c r="AH5046" i="1" s="1"/>
  <c r="AA5046" i="1"/>
  <c r="X5046" i="1"/>
  <c r="Q5046" i="1"/>
  <c r="T5046" i="1" s="1"/>
  <c r="K5046" i="1"/>
  <c r="H5046" i="1"/>
  <c r="E5046" i="1"/>
  <c r="BB5045" i="1"/>
  <c r="BA5045" i="1"/>
  <c r="AZ5045" i="1"/>
  <c r="BC5045" i="1" s="1"/>
  <c r="AY5045" i="1"/>
  <c r="AV5045" i="1"/>
  <c r="AH5045" i="1"/>
  <c r="AE5045" i="1"/>
  <c r="AA5045" i="1"/>
  <c r="X5045" i="1"/>
  <c r="Q5045" i="1"/>
  <c r="T5045" i="1" s="1"/>
  <c r="K5045" i="1"/>
  <c r="H5045" i="1"/>
  <c r="E5045" i="1"/>
  <c r="BB5044" i="1"/>
  <c r="BA5044" i="1"/>
  <c r="AZ5044" i="1"/>
  <c r="AY5044" i="1"/>
  <c r="BC5044" i="1" s="1"/>
  <c r="AW5044" i="1"/>
  <c r="AV5044" i="1"/>
  <c r="AH5044" i="1"/>
  <c r="AE5044" i="1"/>
  <c r="X5044" i="1"/>
  <c r="AA5044" i="1" s="1"/>
  <c r="T5044" i="1"/>
  <c r="BD5044" i="1" s="1"/>
  <c r="Q5044" i="1"/>
  <c r="K5044" i="1"/>
  <c r="H5044" i="1"/>
  <c r="E5044" i="1"/>
  <c r="BB5043" i="1"/>
  <c r="BA5043" i="1"/>
  <c r="AZ5043" i="1"/>
  <c r="AY5043" i="1"/>
  <c r="AV5043" i="1"/>
  <c r="AW5043" i="1" s="1"/>
  <c r="AU5043" i="1"/>
  <c r="AE5043" i="1"/>
  <c r="AH5043" i="1" s="1"/>
  <c r="AA5043" i="1"/>
  <c r="X5043" i="1"/>
  <c r="T5043" i="1"/>
  <c r="Q5043" i="1"/>
  <c r="L5043" i="1"/>
  <c r="K5043" i="1"/>
  <c r="H5043" i="1"/>
  <c r="E5043" i="1"/>
  <c r="BA5042" i="1"/>
  <c r="AU5042" i="1"/>
  <c r="AT5042" i="1"/>
  <c r="AS5042" i="1"/>
  <c r="BB5042" i="1" s="1"/>
  <c r="AR5042" i="1"/>
  <c r="AQ5042" i="1"/>
  <c r="AP5042" i="1"/>
  <c r="AO5042" i="1"/>
  <c r="AN5042" i="1"/>
  <c r="AM5042" i="1"/>
  <c r="AZ5042" i="1" s="1"/>
  <c r="AL5042" i="1"/>
  <c r="AK5042" i="1"/>
  <c r="AJ5042" i="1"/>
  <c r="AY5042" i="1" s="1"/>
  <c r="AG5042" i="1"/>
  <c r="AF5042" i="1"/>
  <c r="AD5042" i="1"/>
  <c r="AE5042" i="1" s="1"/>
  <c r="AH5042" i="1" s="1"/>
  <c r="AC5042" i="1"/>
  <c r="Z5042" i="1"/>
  <c r="Y5042" i="1"/>
  <c r="W5042" i="1"/>
  <c r="V5042" i="1"/>
  <c r="X5042" i="1" s="1"/>
  <c r="AA5042" i="1" s="1"/>
  <c r="S5042" i="1"/>
  <c r="R5042" i="1"/>
  <c r="P5042" i="1"/>
  <c r="Q5042" i="1" s="1"/>
  <c r="T5042" i="1" s="1"/>
  <c r="O5042" i="1"/>
  <c r="N5042" i="1"/>
  <c r="M5042" i="1"/>
  <c r="L5042" i="1"/>
  <c r="J5042" i="1"/>
  <c r="K5042" i="1" s="1"/>
  <c r="I5042" i="1"/>
  <c r="H5042" i="1"/>
  <c r="G5042" i="1"/>
  <c r="F5042" i="1"/>
  <c r="E5042" i="1"/>
  <c r="D5042" i="1"/>
  <c r="C5042" i="1"/>
  <c r="BB5041" i="1"/>
  <c r="BA5041" i="1"/>
  <c r="AZ5041" i="1"/>
  <c r="AY5041" i="1"/>
  <c r="BC5041" i="1" s="1"/>
  <c r="BD5041" i="1" s="1"/>
  <c r="AW5041" i="1"/>
  <c r="AV5041" i="1"/>
  <c r="AH5041" i="1"/>
  <c r="AE5041" i="1"/>
  <c r="AA5041" i="1"/>
  <c r="X5041" i="1"/>
  <c r="Q5041" i="1"/>
  <c r="T5041" i="1" s="1"/>
  <c r="K5041" i="1"/>
  <c r="H5041" i="1"/>
  <c r="E5041" i="1"/>
  <c r="AY5040" i="1"/>
  <c r="AU5040" i="1"/>
  <c r="AT5040" i="1"/>
  <c r="AS5040" i="1"/>
  <c r="BB5040" i="1" s="1"/>
  <c r="AR5040" i="1"/>
  <c r="AQ5040" i="1"/>
  <c r="AP5040" i="1"/>
  <c r="AO5040" i="1"/>
  <c r="AN5040" i="1"/>
  <c r="AM5040" i="1"/>
  <c r="AZ5040" i="1" s="1"/>
  <c r="AL5040" i="1"/>
  <c r="AV5040" i="1" s="1"/>
  <c r="AK5040" i="1"/>
  <c r="AJ5040" i="1"/>
  <c r="AG5040" i="1"/>
  <c r="AF5040" i="1"/>
  <c r="AD5040" i="1"/>
  <c r="AC5040" i="1"/>
  <c r="AE5040" i="1" s="1"/>
  <c r="AH5040" i="1" s="1"/>
  <c r="Z5040" i="1"/>
  <c r="Y5040" i="1"/>
  <c r="X5040" i="1"/>
  <c r="W5040" i="1"/>
  <c r="V5040" i="1"/>
  <c r="S5040" i="1"/>
  <c r="R5040" i="1"/>
  <c r="P5040" i="1"/>
  <c r="O5040" i="1"/>
  <c r="Q5040" i="1" s="1"/>
  <c r="T5040" i="1" s="1"/>
  <c r="N5040" i="1"/>
  <c r="M5040" i="1"/>
  <c r="L5040" i="1"/>
  <c r="K5040" i="1"/>
  <c r="J5040" i="1"/>
  <c r="I5040" i="1"/>
  <c r="G5040" i="1"/>
  <c r="H5040" i="1" s="1"/>
  <c r="F5040" i="1"/>
  <c r="D5040" i="1"/>
  <c r="E5040" i="1" s="1"/>
  <c r="C5040" i="1"/>
  <c r="BB5039" i="1"/>
  <c r="BA5039" i="1"/>
  <c r="AZ5039" i="1"/>
  <c r="AY5039" i="1"/>
  <c r="BC5039" i="1" s="1"/>
  <c r="AW5039" i="1"/>
  <c r="AV5039" i="1"/>
  <c r="AE5039" i="1"/>
  <c r="AH5039" i="1" s="1"/>
  <c r="X5039" i="1"/>
  <c r="AA5039" i="1" s="1"/>
  <c r="Q5039" i="1"/>
  <c r="T5039" i="1" s="1"/>
  <c r="K5039" i="1"/>
  <c r="H5039" i="1"/>
  <c r="E5039" i="1"/>
  <c r="BB5038" i="1"/>
  <c r="BA5038" i="1"/>
  <c r="AZ5038" i="1"/>
  <c r="BC5038" i="1" s="1"/>
  <c r="AY5038" i="1"/>
  <c r="AV5038" i="1"/>
  <c r="AE5038" i="1"/>
  <c r="AH5038" i="1" s="1"/>
  <c r="AA5038" i="1"/>
  <c r="X5038" i="1"/>
  <c r="Q5038" i="1"/>
  <c r="T5038" i="1" s="1"/>
  <c r="K5038" i="1"/>
  <c r="H5038" i="1"/>
  <c r="E5038" i="1"/>
  <c r="BB5037" i="1"/>
  <c r="BA5037" i="1"/>
  <c r="AZ5037" i="1"/>
  <c r="BC5037" i="1" s="1"/>
  <c r="BD5037" i="1" s="1"/>
  <c r="AY5037" i="1"/>
  <c r="AV5037" i="1"/>
  <c r="AH5037" i="1"/>
  <c r="AE5037" i="1"/>
  <c r="X5037" i="1"/>
  <c r="AA5037" i="1" s="1"/>
  <c r="T5037" i="1"/>
  <c r="AW5037" i="1" s="1"/>
  <c r="Q5037" i="1"/>
  <c r="K5037" i="1"/>
  <c r="H5037" i="1"/>
  <c r="E5037" i="1"/>
  <c r="BB5036" i="1"/>
  <c r="BA5036" i="1"/>
  <c r="AZ5036" i="1"/>
  <c r="AY5036" i="1"/>
  <c r="AV5036" i="1"/>
  <c r="AH5036" i="1"/>
  <c r="AE5036" i="1"/>
  <c r="AA5036" i="1"/>
  <c r="X5036" i="1"/>
  <c r="T5036" i="1"/>
  <c r="Q5036" i="1"/>
  <c r="K5036" i="1"/>
  <c r="H5036" i="1"/>
  <c r="E5036" i="1"/>
  <c r="BB5035" i="1"/>
  <c r="AU5035" i="1"/>
  <c r="AT5035" i="1"/>
  <c r="AS5035" i="1"/>
  <c r="AR5035" i="1"/>
  <c r="BA5035" i="1" s="1"/>
  <c r="AQ5035" i="1"/>
  <c r="AP5035" i="1"/>
  <c r="AO5035" i="1"/>
  <c r="AN5035" i="1"/>
  <c r="AM5035" i="1"/>
  <c r="AL5035" i="1"/>
  <c r="AK5035" i="1"/>
  <c r="AJ5035" i="1"/>
  <c r="AY5035" i="1" s="1"/>
  <c r="AG5035" i="1"/>
  <c r="AF5035" i="1"/>
  <c r="AE5035" i="1"/>
  <c r="AH5035" i="1" s="1"/>
  <c r="AD5035" i="1"/>
  <c r="AC5035" i="1"/>
  <c r="Z5035" i="1"/>
  <c r="Y5035" i="1"/>
  <c r="W5035" i="1"/>
  <c r="V5035" i="1"/>
  <c r="S5035" i="1"/>
  <c r="R5035" i="1"/>
  <c r="Q5035" i="1"/>
  <c r="P5035" i="1"/>
  <c r="O5035" i="1"/>
  <c r="N5035" i="1"/>
  <c r="M5035" i="1"/>
  <c r="L5035" i="1"/>
  <c r="K5035" i="1"/>
  <c r="J5035" i="1"/>
  <c r="I5035" i="1"/>
  <c r="G5035" i="1"/>
  <c r="H5035" i="1" s="1"/>
  <c r="F5035" i="1"/>
  <c r="E5035" i="1"/>
  <c r="D5035" i="1"/>
  <c r="C5035" i="1"/>
  <c r="BB5034" i="1"/>
  <c r="BA5034" i="1"/>
  <c r="AZ5034" i="1"/>
  <c r="AY5034" i="1"/>
  <c r="BC5034" i="1" s="1"/>
  <c r="AV5034" i="1"/>
  <c r="AE5034" i="1"/>
  <c r="AH5034" i="1" s="1"/>
  <c r="X5034" i="1"/>
  <c r="AA5034" i="1" s="1"/>
  <c r="Q5034" i="1"/>
  <c r="T5034" i="1" s="1"/>
  <c r="K5034" i="1"/>
  <c r="H5034" i="1"/>
  <c r="E5034" i="1"/>
  <c r="AU5033" i="1"/>
  <c r="AT5033" i="1"/>
  <c r="AS5033" i="1"/>
  <c r="BB5033" i="1" s="1"/>
  <c r="AR5033" i="1"/>
  <c r="AQ5033" i="1"/>
  <c r="BA5033" i="1" s="1"/>
  <c r="AP5033" i="1"/>
  <c r="AO5033" i="1"/>
  <c r="AN5033" i="1"/>
  <c r="AZ5033" i="1" s="1"/>
  <c r="AM5033" i="1"/>
  <c r="AL5033" i="1"/>
  <c r="AK5033" i="1"/>
  <c r="AJ5033" i="1"/>
  <c r="AY5033" i="1" s="1"/>
  <c r="AG5033" i="1"/>
  <c r="AF5033" i="1"/>
  <c r="AE5033" i="1"/>
  <c r="AH5033" i="1" s="1"/>
  <c r="AD5033" i="1"/>
  <c r="AC5033" i="1"/>
  <c r="Z5033" i="1"/>
  <c r="Y5033" i="1"/>
  <c r="W5033" i="1"/>
  <c r="V5033" i="1"/>
  <c r="S5033" i="1"/>
  <c r="R5033" i="1"/>
  <c r="P5033" i="1"/>
  <c r="Q5033" i="1" s="1"/>
  <c r="T5033" i="1" s="1"/>
  <c r="O5033" i="1"/>
  <c r="N5033" i="1"/>
  <c r="M5033" i="1"/>
  <c r="L5033" i="1"/>
  <c r="J5033" i="1"/>
  <c r="K5033" i="1" s="1"/>
  <c r="I5033" i="1"/>
  <c r="H5033" i="1"/>
  <c r="G5033" i="1"/>
  <c r="F5033" i="1"/>
  <c r="E5033" i="1"/>
  <c r="D5033" i="1"/>
  <c r="C5033" i="1"/>
  <c r="BB5032" i="1"/>
  <c r="BA5032" i="1"/>
  <c r="AZ5032" i="1"/>
  <c r="BC5032" i="1" s="1"/>
  <c r="AY5032" i="1"/>
  <c r="AV5032" i="1"/>
  <c r="AE5032" i="1"/>
  <c r="AH5032" i="1" s="1"/>
  <c r="AA5032" i="1"/>
  <c r="X5032" i="1"/>
  <c r="Q5032" i="1"/>
  <c r="T5032" i="1" s="1"/>
  <c r="K5032" i="1"/>
  <c r="H5032" i="1"/>
  <c r="E5032" i="1"/>
  <c r="BB5031" i="1"/>
  <c r="BA5031" i="1"/>
  <c r="AZ5031" i="1"/>
  <c r="BC5031" i="1" s="1"/>
  <c r="AY5031" i="1"/>
  <c r="AV5031" i="1"/>
  <c r="AH5031" i="1"/>
  <c r="AE5031" i="1"/>
  <c r="X5031" i="1"/>
  <c r="AA5031" i="1" s="1"/>
  <c r="Q5031" i="1"/>
  <c r="T5031" i="1" s="1"/>
  <c r="K5031" i="1"/>
  <c r="H5031" i="1"/>
  <c r="E5031" i="1"/>
  <c r="BB5030" i="1"/>
  <c r="BA5030" i="1"/>
  <c r="AZ5030" i="1"/>
  <c r="AY5030" i="1"/>
  <c r="AV5030" i="1"/>
  <c r="AH5030" i="1"/>
  <c r="AE5030" i="1"/>
  <c r="AA5030" i="1"/>
  <c r="X5030" i="1"/>
  <c r="T5030" i="1"/>
  <c r="Q5030" i="1"/>
  <c r="K5030" i="1"/>
  <c r="H5030" i="1"/>
  <c r="E5030" i="1"/>
  <c r="BC5029" i="1"/>
  <c r="BB5029" i="1"/>
  <c r="BA5029" i="1"/>
  <c r="AZ5029" i="1"/>
  <c r="AY5029" i="1"/>
  <c r="AV5029" i="1"/>
  <c r="AW5029" i="1" s="1"/>
  <c r="AE5029" i="1"/>
  <c r="AH5029" i="1" s="1"/>
  <c r="AA5029" i="1"/>
  <c r="X5029" i="1"/>
  <c r="Q5029" i="1"/>
  <c r="T5029" i="1" s="1"/>
  <c r="K5029" i="1"/>
  <c r="H5029" i="1"/>
  <c r="E5029" i="1"/>
  <c r="BB5028" i="1"/>
  <c r="BA5028" i="1"/>
  <c r="AZ5028" i="1"/>
  <c r="AY5028" i="1"/>
  <c r="BC5028" i="1" s="1"/>
  <c r="BD5028" i="1" s="1"/>
  <c r="AW5028" i="1"/>
  <c r="AV5028" i="1"/>
  <c r="AH5028" i="1"/>
  <c r="AE5028" i="1"/>
  <c r="AA5028" i="1"/>
  <c r="X5028" i="1"/>
  <c r="Q5028" i="1"/>
  <c r="T5028" i="1" s="1"/>
  <c r="K5028" i="1"/>
  <c r="H5028" i="1"/>
  <c r="E5028" i="1"/>
  <c r="BB5027" i="1"/>
  <c r="BA5027" i="1"/>
  <c r="AZ5027" i="1"/>
  <c r="AY5027" i="1"/>
  <c r="BC5027" i="1" s="1"/>
  <c r="BD5027" i="1" s="1"/>
  <c r="AV5027" i="1"/>
  <c r="AE5027" i="1"/>
  <c r="AH5027" i="1" s="1"/>
  <c r="AA5027" i="1"/>
  <c r="X5027" i="1"/>
  <c r="T5027" i="1"/>
  <c r="AW5027" i="1" s="1"/>
  <c r="Q5027" i="1"/>
  <c r="K5027" i="1"/>
  <c r="H5027" i="1"/>
  <c r="E5027" i="1"/>
  <c r="BB5026" i="1"/>
  <c r="BA5026" i="1"/>
  <c r="AZ5026" i="1"/>
  <c r="AY5026" i="1"/>
  <c r="AW5026" i="1"/>
  <c r="AV5026" i="1"/>
  <c r="AH5026" i="1"/>
  <c r="AE5026" i="1"/>
  <c r="X5026" i="1"/>
  <c r="AA5026" i="1" s="1"/>
  <c r="T5026" i="1"/>
  <c r="Q5026" i="1"/>
  <c r="K5026" i="1"/>
  <c r="H5026" i="1"/>
  <c r="E5026" i="1"/>
  <c r="BB5025" i="1"/>
  <c r="BA5025" i="1"/>
  <c r="AU5025" i="1"/>
  <c r="AT5025" i="1"/>
  <c r="AS5025" i="1"/>
  <c r="AR5025" i="1"/>
  <c r="AQ5025" i="1"/>
  <c r="AP5025" i="1"/>
  <c r="AO5025" i="1"/>
  <c r="AN5025" i="1"/>
  <c r="AM5025" i="1"/>
  <c r="AL5025" i="1"/>
  <c r="AK5025" i="1"/>
  <c r="AJ5025" i="1"/>
  <c r="AY5025" i="1" s="1"/>
  <c r="AG5025" i="1"/>
  <c r="AF5025" i="1"/>
  <c r="AE5025" i="1"/>
  <c r="AD5025" i="1"/>
  <c r="AC5025" i="1"/>
  <c r="Z5025" i="1"/>
  <c r="Y5025" i="1"/>
  <c r="X5025" i="1"/>
  <c r="AA5025" i="1" s="1"/>
  <c r="W5025" i="1"/>
  <c r="V5025" i="1"/>
  <c r="S5025" i="1"/>
  <c r="R5025" i="1"/>
  <c r="P5025" i="1"/>
  <c r="O5025" i="1"/>
  <c r="Q5025" i="1" s="1"/>
  <c r="T5025" i="1" s="1"/>
  <c r="N5025" i="1"/>
  <c r="M5025" i="1"/>
  <c r="L5025" i="1"/>
  <c r="J5025" i="1"/>
  <c r="K5025" i="1" s="1"/>
  <c r="I5025" i="1"/>
  <c r="G5025" i="1"/>
  <c r="H5025" i="1" s="1"/>
  <c r="F5025" i="1"/>
  <c r="E5025" i="1"/>
  <c r="D5025" i="1"/>
  <c r="C5025" i="1"/>
  <c r="BB5024" i="1"/>
  <c r="BA5024" i="1"/>
  <c r="AZ5024" i="1"/>
  <c r="AY5024" i="1"/>
  <c r="BC5024" i="1" s="1"/>
  <c r="AV5024" i="1"/>
  <c r="AE5024" i="1"/>
  <c r="AH5024" i="1" s="1"/>
  <c r="X5024" i="1"/>
  <c r="AA5024" i="1" s="1"/>
  <c r="Q5024" i="1"/>
  <c r="T5024" i="1" s="1"/>
  <c r="K5024" i="1"/>
  <c r="H5024" i="1"/>
  <c r="E5024" i="1"/>
  <c r="BB5023" i="1"/>
  <c r="BA5023" i="1"/>
  <c r="AZ5023" i="1"/>
  <c r="AY5023" i="1"/>
  <c r="AV5023" i="1"/>
  <c r="AH5023" i="1"/>
  <c r="AE5023" i="1"/>
  <c r="X5023" i="1"/>
  <c r="AA5023" i="1" s="1"/>
  <c r="T5023" i="1"/>
  <c r="AW5023" i="1" s="1"/>
  <c r="Q5023" i="1"/>
  <c r="K5023" i="1"/>
  <c r="H5023" i="1"/>
  <c r="E5023" i="1"/>
  <c r="BC5022" i="1"/>
  <c r="BB5022" i="1"/>
  <c r="BA5022" i="1"/>
  <c r="AZ5022" i="1"/>
  <c r="AY5022" i="1"/>
  <c r="AW5022" i="1"/>
  <c r="AV5022" i="1"/>
  <c r="AE5022" i="1"/>
  <c r="AH5022" i="1" s="1"/>
  <c r="AA5022" i="1"/>
  <c r="X5022" i="1"/>
  <c r="Q5022" i="1"/>
  <c r="T5022" i="1" s="1"/>
  <c r="K5022" i="1"/>
  <c r="H5022" i="1"/>
  <c r="E5022" i="1"/>
  <c r="BB5021" i="1"/>
  <c r="BC5021" i="1" s="1"/>
  <c r="BA5021" i="1"/>
  <c r="AZ5021" i="1"/>
  <c r="AY5021" i="1"/>
  <c r="AV5021" i="1"/>
  <c r="AE5021" i="1"/>
  <c r="AH5021" i="1" s="1"/>
  <c r="AA5021" i="1"/>
  <c r="X5021" i="1"/>
  <c r="Q5021" i="1"/>
  <c r="T5021" i="1" s="1"/>
  <c r="AW5021" i="1" s="1"/>
  <c r="K5021" i="1"/>
  <c r="H5021" i="1"/>
  <c r="E5021" i="1"/>
  <c r="BC5020" i="1"/>
  <c r="BB5020" i="1"/>
  <c r="BA5020" i="1"/>
  <c r="AZ5020" i="1"/>
  <c r="AY5020" i="1"/>
  <c r="AV5020" i="1"/>
  <c r="AH5020" i="1"/>
  <c r="AE5020" i="1"/>
  <c r="X5020" i="1"/>
  <c r="AA5020" i="1" s="1"/>
  <c r="T5020" i="1"/>
  <c r="Q5020" i="1"/>
  <c r="K5020" i="1"/>
  <c r="H5020" i="1"/>
  <c r="E5020" i="1"/>
  <c r="BB5019" i="1"/>
  <c r="BA5019" i="1"/>
  <c r="AZ5019" i="1"/>
  <c r="AY5019" i="1"/>
  <c r="AV5019" i="1"/>
  <c r="AH5019" i="1"/>
  <c r="AE5019" i="1"/>
  <c r="X5019" i="1"/>
  <c r="AA5019" i="1" s="1"/>
  <c r="T5019" i="1"/>
  <c r="AW5019" i="1" s="1"/>
  <c r="Q5019" i="1"/>
  <c r="K5019" i="1"/>
  <c r="H5019" i="1"/>
  <c r="E5019" i="1"/>
  <c r="BB5018" i="1"/>
  <c r="BA5018" i="1"/>
  <c r="AZ5018" i="1"/>
  <c r="AY5018" i="1"/>
  <c r="BC5018" i="1" s="1"/>
  <c r="AW5018" i="1"/>
  <c r="AV5018" i="1"/>
  <c r="AE5018" i="1"/>
  <c r="AH5018" i="1" s="1"/>
  <c r="AA5018" i="1"/>
  <c r="X5018" i="1"/>
  <c r="Q5018" i="1"/>
  <c r="T5018" i="1" s="1"/>
  <c r="K5018" i="1"/>
  <c r="H5018" i="1"/>
  <c r="E5018" i="1"/>
  <c r="BB5017" i="1"/>
  <c r="BA5017" i="1"/>
  <c r="AZ5017" i="1"/>
  <c r="AY5017" i="1"/>
  <c r="BC5017" i="1" s="1"/>
  <c r="AV5017" i="1"/>
  <c r="AE5017" i="1"/>
  <c r="AH5017" i="1" s="1"/>
  <c r="AA5017" i="1"/>
  <c r="X5017" i="1"/>
  <c r="T5017" i="1"/>
  <c r="AW5017" i="1" s="1"/>
  <c r="Q5017" i="1"/>
  <c r="K5017" i="1"/>
  <c r="H5017" i="1"/>
  <c r="E5017" i="1"/>
  <c r="BB5016" i="1"/>
  <c r="BA5016" i="1"/>
  <c r="AZ5016" i="1"/>
  <c r="AY5016" i="1"/>
  <c r="BC5016" i="1" s="1"/>
  <c r="BD5016" i="1" s="1"/>
  <c r="AV5016" i="1"/>
  <c r="AE5016" i="1"/>
  <c r="AH5016" i="1" s="1"/>
  <c r="X5016" i="1"/>
  <c r="AA5016" i="1" s="1"/>
  <c r="T5016" i="1"/>
  <c r="AW5016" i="1" s="1"/>
  <c r="Q5016" i="1"/>
  <c r="K5016" i="1"/>
  <c r="H5016" i="1"/>
  <c r="E5016" i="1"/>
  <c r="BB5015" i="1"/>
  <c r="AZ5015" i="1"/>
  <c r="AU5015" i="1"/>
  <c r="AT5015" i="1"/>
  <c r="AS5015" i="1"/>
  <c r="AR5015" i="1"/>
  <c r="AQ5015" i="1"/>
  <c r="BA5015" i="1" s="1"/>
  <c r="AP5015" i="1"/>
  <c r="AO5015" i="1"/>
  <c r="AN5015" i="1"/>
  <c r="AM5015" i="1"/>
  <c r="AL5015" i="1"/>
  <c r="AK5015" i="1"/>
  <c r="AJ5015" i="1"/>
  <c r="AY5015" i="1" s="1"/>
  <c r="AH5015" i="1"/>
  <c r="AG5015" i="1"/>
  <c r="AF5015" i="1"/>
  <c r="AE5015" i="1"/>
  <c r="AD5015" i="1"/>
  <c r="AC5015" i="1"/>
  <c r="Z5015" i="1"/>
  <c r="Y5015" i="1"/>
  <c r="W5015" i="1"/>
  <c r="V5015" i="1"/>
  <c r="X5015" i="1" s="1"/>
  <c r="AA5015" i="1" s="1"/>
  <c r="S5015" i="1"/>
  <c r="R5015" i="1"/>
  <c r="P5015" i="1"/>
  <c r="Q5015" i="1" s="1"/>
  <c r="T5015" i="1" s="1"/>
  <c r="O5015" i="1"/>
  <c r="N5015" i="1"/>
  <c r="M5015" i="1"/>
  <c r="L5015" i="1"/>
  <c r="J5015" i="1"/>
  <c r="I5015" i="1"/>
  <c r="H5015" i="1"/>
  <c r="G5015" i="1"/>
  <c r="F5015" i="1"/>
  <c r="D5015" i="1"/>
  <c r="E5015" i="1" s="1"/>
  <c r="C5015" i="1"/>
  <c r="BC5014" i="1"/>
  <c r="BB5014" i="1"/>
  <c r="BA5014" i="1"/>
  <c r="AZ5014" i="1"/>
  <c r="AY5014" i="1"/>
  <c r="AV5014" i="1"/>
  <c r="AE5014" i="1"/>
  <c r="AH5014" i="1" s="1"/>
  <c r="AA5014" i="1"/>
  <c r="X5014" i="1"/>
  <c r="Q5014" i="1"/>
  <c r="T5014" i="1" s="1"/>
  <c r="K5014" i="1"/>
  <c r="H5014" i="1"/>
  <c r="E5014" i="1"/>
  <c r="AY5013" i="1"/>
  <c r="AU5013" i="1"/>
  <c r="AT5013" i="1"/>
  <c r="AS5013" i="1"/>
  <c r="AR5013" i="1"/>
  <c r="AQ5013" i="1"/>
  <c r="AP5013" i="1"/>
  <c r="AO5013" i="1"/>
  <c r="AN5013" i="1"/>
  <c r="AV5013" i="1" s="1"/>
  <c r="AM5013" i="1"/>
  <c r="AZ5013" i="1" s="1"/>
  <c r="AL5013" i="1"/>
  <c r="AK5013" i="1"/>
  <c r="AJ5013" i="1"/>
  <c r="AG5013" i="1"/>
  <c r="AF5013" i="1"/>
  <c r="AE5013" i="1"/>
  <c r="AH5013" i="1" s="1"/>
  <c r="AD5013" i="1"/>
  <c r="AC5013" i="1"/>
  <c r="Z5013" i="1"/>
  <c r="Y5013" i="1"/>
  <c r="W5013" i="1"/>
  <c r="V5013" i="1"/>
  <c r="X5013" i="1" s="1"/>
  <c r="AA5013" i="1" s="1"/>
  <c r="S5013" i="1"/>
  <c r="R5013" i="1"/>
  <c r="P5013" i="1"/>
  <c r="O5013" i="1"/>
  <c r="N5013" i="1"/>
  <c r="M5013" i="1"/>
  <c r="L5013" i="1"/>
  <c r="K5013" i="1"/>
  <c r="J5013" i="1"/>
  <c r="I5013" i="1"/>
  <c r="H5013" i="1"/>
  <c r="G5013" i="1"/>
  <c r="F5013" i="1"/>
  <c r="D5013" i="1"/>
  <c r="C5013" i="1"/>
  <c r="BB5012" i="1"/>
  <c r="BA5012" i="1"/>
  <c r="AZ5012" i="1"/>
  <c r="AY5012" i="1"/>
  <c r="AW5012" i="1"/>
  <c r="AV5012" i="1"/>
  <c r="AE5012" i="1"/>
  <c r="AH5012" i="1" s="1"/>
  <c r="AA5012" i="1"/>
  <c r="X5012" i="1"/>
  <c r="Q5012" i="1"/>
  <c r="T5012" i="1" s="1"/>
  <c r="K5012" i="1"/>
  <c r="H5012" i="1"/>
  <c r="E5012" i="1"/>
  <c r="BB5011" i="1"/>
  <c r="AZ5011" i="1"/>
  <c r="AU5011" i="1"/>
  <c r="AT5011" i="1"/>
  <c r="AS5011" i="1"/>
  <c r="AR5011" i="1"/>
  <c r="AQ5011" i="1"/>
  <c r="AP5011" i="1"/>
  <c r="BA5011" i="1" s="1"/>
  <c r="AO5011" i="1"/>
  <c r="AN5011" i="1"/>
  <c r="AM5011" i="1"/>
  <c r="AL5011" i="1"/>
  <c r="AK5011" i="1"/>
  <c r="AY5011" i="1" s="1"/>
  <c r="BC5011" i="1" s="1"/>
  <c r="AJ5011" i="1"/>
  <c r="AG5011" i="1"/>
  <c r="AH5011" i="1" s="1"/>
  <c r="AF5011" i="1"/>
  <c r="AD5011" i="1"/>
  <c r="AC5011" i="1"/>
  <c r="AE5011" i="1" s="1"/>
  <c r="Z5011" i="1"/>
  <c r="Y5011" i="1"/>
  <c r="W5011" i="1"/>
  <c r="X5011" i="1" s="1"/>
  <c r="AA5011" i="1" s="1"/>
  <c r="V5011" i="1"/>
  <c r="S5011" i="1"/>
  <c r="R5011" i="1"/>
  <c r="P5011" i="1"/>
  <c r="O5011" i="1"/>
  <c r="Q5011" i="1" s="1"/>
  <c r="T5011" i="1" s="1"/>
  <c r="N5011" i="1"/>
  <c r="M5011" i="1"/>
  <c r="L5011" i="1"/>
  <c r="J5011" i="1"/>
  <c r="K5011" i="1" s="1"/>
  <c r="I5011" i="1"/>
  <c r="G5011" i="1"/>
  <c r="H5011" i="1" s="1"/>
  <c r="F5011" i="1"/>
  <c r="D5011" i="1"/>
  <c r="C5011" i="1"/>
  <c r="BB5010" i="1"/>
  <c r="BA5010" i="1"/>
  <c r="AZ5010" i="1"/>
  <c r="AY5010" i="1"/>
  <c r="AV5010" i="1"/>
  <c r="AH5010" i="1"/>
  <c r="AE5010" i="1"/>
  <c r="AA5010" i="1"/>
  <c r="X5010" i="1"/>
  <c r="T5010" i="1"/>
  <c r="AW5010" i="1" s="1"/>
  <c r="Q5010" i="1"/>
  <c r="K5010" i="1"/>
  <c r="H5010" i="1"/>
  <c r="E5010" i="1"/>
  <c r="AU5009" i="1"/>
  <c r="AT5009" i="1"/>
  <c r="AS5009" i="1"/>
  <c r="BB5009" i="1" s="1"/>
  <c r="AR5009" i="1"/>
  <c r="BA5009" i="1" s="1"/>
  <c r="AQ5009" i="1"/>
  <c r="AP5009" i="1"/>
  <c r="AO5009" i="1"/>
  <c r="AN5009" i="1"/>
  <c r="AM5009" i="1"/>
  <c r="AZ5009" i="1" s="1"/>
  <c r="AL5009" i="1"/>
  <c r="AK5009" i="1"/>
  <c r="AJ5009" i="1"/>
  <c r="AG5009" i="1"/>
  <c r="AF5009" i="1"/>
  <c r="AD5009" i="1"/>
  <c r="AC5009" i="1"/>
  <c r="AE5009" i="1" s="1"/>
  <c r="AH5009" i="1" s="1"/>
  <c r="Z5009" i="1"/>
  <c r="Y5009" i="1"/>
  <c r="W5009" i="1"/>
  <c r="V5009" i="1"/>
  <c r="X5009" i="1" s="1"/>
  <c r="AA5009" i="1" s="1"/>
  <c r="S5009" i="1"/>
  <c r="R5009" i="1"/>
  <c r="Q5009" i="1"/>
  <c r="T5009" i="1" s="1"/>
  <c r="P5009" i="1"/>
  <c r="O5009" i="1"/>
  <c r="N5009" i="1"/>
  <c r="M5009" i="1"/>
  <c r="L5009" i="1"/>
  <c r="J5009" i="1"/>
  <c r="I5009" i="1"/>
  <c r="K5009" i="1" s="1"/>
  <c r="G5009" i="1"/>
  <c r="F5009" i="1"/>
  <c r="E5009" i="1"/>
  <c r="D5009" i="1"/>
  <c r="C5009" i="1"/>
  <c r="BB5008" i="1"/>
  <c r="BA5008" i="1"/>
  <c r="AZ5008" i="1"/>
  <c r="AY5008" i="1"/>
  <c r="BC5008" i="1" s="1"/>
  <c r="AV5008" i="1"/>
  <c r="AH5008" i="1"/>
  <c r="AE5008" i="1"/>
  <c r="X5008" i="1"/>
  <c r="AA5008" i="1" s="1"/>
  <c r="T5008" i="1"/>
  <c r="AW5008" i="1" s="1"/>
  <c r="Q5008" i="1"/>
  <c r="K5008" i="1"/>
  <c r="H5008" i="1"/>
  <c r="E5008" i="1"/>
  <c r="AU5007" i="1"/>
  <c r="AT5007" i="1"/>
  <c r="AS5007" i="1"/>
  <c r="AR5007" i="1"/>
  <c r="AQ5007" i="1"/>
  <c r="BA5007" i="1" s="1"/>
  <c r="AP5007" i="1"/>
  <c r="AO5007" i="1"/>
  <c r="AN5007" i="1"/>
  <c r="AM5007" i="1"/>
  <c r="AZ5007" i="1" s="1"/>
  <c r="AL5007" i="1"/>
  <c r="AK5007" i="1"/>
  <c r="AJ5007" i="1"/>
  <c r="AY5007" i="1" s="1"/>
  <c r="AG5007" i="1"/>
  <c r="AF5007" i="1"/>
  <c r="AD5007" i="1"/>
  <c r="AE5007" i="1" s="1"/>
  <c r="AH5007" i="1" s="1"/>
  <c r="AC5007" i="1"/>
  <c r="Z5007" i="1"/>
  <c r="Y5007" i="1"/>
  <c r="W5007" i="1"/>
  <c r="V5007" i="1"/>
  <c r="S5007" i="1"/>
  <c r="R5007" i="1"/>
  <c r="Q5007" i="1"/>
  <c r="T5007" i="1" s="1"/>
  <c r="P5007" i="1"/>
  <c r="O5007" i="1"/>
  <c r="N5007" i="1"/>
  <c r="M5007" i="1"/>
  <c r="L5007" i="1"/>
  <c r="J5007" i="1"/>
  <c r="I5007" i="1"/>
  <c r="H5007" i="1"/>
  <c r="G5007" i="1"/>
  <c r="F5007" i="1"/>
  <c r="E5007" i="1"/>
  <c r="D5007" i="1"/>
  <c r="C5007" i="1"/>
  <c r="BB5006" i="1"/>
  <c r="BA5006" i="1"/>
  <c r="AZ5006" i="1"/>
  <c r="AY5006" i="1"/>
  <c r="BC5006" i="1" s="1"/>
  <c r="AV5006" i="1"/>
  <c r="AE5006" i="1"/>
  <c r="AH5006" i="1" s="1"/>
  <c r="AA5006" i="1"/>
  <c r="X5006" i="1"/>
  <c r="T5006" i="1"/>
  <c r="Q5006" i="1"/>
  <c r="K5006" i="1"/>
  <c r="H5006" i="1"/>
  <c r="E5006" i="1"/>
  <c r="AZ5005" i="1"/>
  <c r="AU5005" i="1"/>
  <c r="AT5005" i="1"/>
  <c r="AS5005" i="1"/>
  <c r="AR5005" i="1"/>
  <c r="AQ5005" i="1"/>
  <c r="AP5005" i="1"/>
  <c r="BA5005" i="1" s="1"/>
  <c r="AO5005" i="1"/>
  <c r="AN5005" i="1"/>
  <c r="AM5005" i="1"/>
  <c r="AL5005" i="1"/>
  <c r="AK5005" i="1"/>
  <c r="AJ5005" i="1"/>
  <c r="AG5005" i="1"/>
  <c r="AF5005" i="1"/>
  <c r="AD5005" i="1"/>
  <c r="AC5005" i="1"/>
  <c r="AE5005" i="1" s="1"/>
  <c r="AH5005" i="1" s="1"/>
  <c r="Z5005" i="1"/>
  <c r="Y5005" i="1"/>
  <c r="X5005" i="1"/>
  <c r="AA5005" i="1" s="1"/>
  <c r="W5005" i="1"/>
  <c r="V5005" i="1"/>
  <c r="S5005" i="1"/>
  <c r="R5005" i="1"/>
  <c r="P5005" i="1"/>
  <c r="O5005" i="1"/>
  <c r="Q5005" i="1" s="1"/>
  <c r="T5005" i="1" s="1"/>
  <c r="N5005" i="1"/>
  <c r="M5005" i="1"/>
  <c r="L5005" i="1"/>
  <c r="J5005" i="1"/>
  <c r="I5005" i="1"/>
  <c r="K5005" i="1" s="1"/>
  <c r="G5005" i="1"/>
  <c r="H5005" i="1" s="1"/>
  <c r="F5005" i="1"/>
  <c r="D5005" i="1"/>
  <c r="C5005" i="1"/>
  <c r="BB5004" i="1"/>
  <c r="BC5004" i="1" s="1"/>
  <c r="BA5004" i="1"/>
  <c r="AZ5004" i="1"/>
  <c r="AY5004" i="1"/>
  <c r="AV5004" i="1"/>
  <c r="AE5004" i="1"/>
  <c r="AH5004" i="1" s="1"/>
  <c r="X5004" i="1"/>
  <c r="AA5004" i="1" s="1"/>
  <c r="Q5004" i="1"/>
  <c r="T5004" i="1" s="1"/>
  <c r="AW5004" i="1" s="1"/>
  <c r="K5004" i="1"/>
  <c r="H5004" i="1"/>
  <c r="E5004" i="1"/>
  <c r="AU5003" i="1"/>
  <c r="AT5003" i="1"/>
  <c r="BB5003" i="1" s="1"/>
  <c r="AS5003" i="1"/>
  <c r="AR5003" i="1"/>
  <c r="AQ5003" i="1"/>
  <c r="AP5003" i="1"/>
  <c r="BA5003" i="1" s="1"/>
  <c r="AO5003" i="1"/>
  <c r="AN5003" i="1"/>
  <c r="AM5003" i="1"/>
  <c r="AL5003" i="1"/>
  <c r="AY5003" i="1" s="1"/>
  <c r="AK5003" i="1"/>
  <c r="AJ5003" i="1"/>
  <c r="AV5003" i="1" s="1"/>
  <c r="AG5003" i="1"/>
  <c r="AF5003" i="1"/>
  <c r="AD5003" i="1"/>
  <c r="AC5003" i="1"/>
  <c r="Z5003" i="1"/>
  <c r="Y5003" i="1"/>
  <c r="W5003" i="1"/>
  <c r="X5003" i="1" s="1"/>
  <c r="AA5003" i="1" s="1"/>
  <c r="V5003" i="1"/>
  <c r="T5003" i="1"/>
  <c r="AW5003" i="1" s="1"/>
  <c r="S5003" i="1"/>
  <c r="R5003" i="1"/>
  <c r="P5003" i="1"/>
  <c r="O5003" i="1"/>
  <c r="Q5003" i="1" s="1"/>
  <c r="N5003" i="1"/>
  <c r="M5003" i="1"/>
  <c r="L5003" i="1"/>
  <c r="K5003" i="1"/>
  <c r="J5003" i="1"/>
  <c r="I5003" i="1"/>
  <c r="G5003" i="1"/>
  <c r="H5003" i="1" s="1"/>
  <c r="F5003" i="1"/>
  <c r="D5003" i="1"/>
  <c r="C5003" i="1"/>
  <c r="BB5002" i="1"/>
  <c r="BA5002" i="1"/>
  <c r="AZ5002" i="1"/>
  <c r="AY5002" i="1"/>
  <c r="BC5002" i="1" s="1"/>
  <c r="AV5002" i="1"/>
  <c r="AH5002" i="1"/>
  <c r="AE5002" i="1"/>
  <c r="X5002" i="1"/>
  <c r="AA5002" i="1" s="1"/>
  <c r="T5002" i="1"/>
  <c r="BD5002" i="1" s="1"/>
  <c r="Q5002" i="1"/>
  <c r="K5002" i="1"/>
  <c r="H5002" i="1"/>
  <c r="E5002" i="1"/>
  <c r="BB5001" i="1"/>
  <c r="AU5001" i="1"/>
  <c r="AT5001" i="1"/>
  <c r="AS5001" i="1"/>
  <c r="AR5001" i="1"/>
  <c r="AQ5001" i="1"/>
  <c r="AP5001" i="1"/>
  <c r="BA5001" i="1" s="1"/>
  <c r="AO5001" i="1"/>
  <c r="AN5001" i="1"/>
  <c r="AM5001" i="1"/>
  <c r="AZ5001" i="1" s="1"/>
  <c r="AL5001" i="1"/>
  <c r="AK5001" i="1"/>
  <c r="AJ5001" i="1"/>
  <c r="AG5001" i="1"/>
  <c r="AF5001" i="1"/>
  <c r="AE5001" i="1"/>
  <c r="AD5001" i="1"/>
  <c r="AC5001" i="1"/>
  <c r="Z5001" i="1"/>
  <c r="Y5001" i="1"/>
  <c r="W5001" i="1"/>
  <c r="V5001" i="1"/>
  <c r="X5001" i="1" s="1"/>
  <c r="AA5001" i="1" s="1"/>
  <c r="S5001" i="1"/>
  <c r="R5001" i="1"/>
  <c r="P5001" i="1"/>
  <c r="O5001" i="1"/>
  <c r="Q5001" i="1" s="1"/>
  <c r="T5001" i="1" s="1"/>
  <c r="N5001" i="1"/>
  <c r="M5001" i="1"/>
  <c r="L5001" i="1"/>
  <c r="J5001" i="1"/>
  <c r="I5001" i="1"/>
  <c r="G5001" i="1"/>
  <c r="F5001" i="1"/>
  <c r="E5001" i="1"/>
  <c r="D5001" i="1"/>
  <c r="C5001" i="1"/>
  <c r="BB5000" i="1"/>
  <c r="BA5000" i="1"/>
  <c r="AZ5000" i="1"/>
  <c r="AY5000" i="1"/>
  <c r="BC5000" i="1" s="1"/>
  <c r="AV5000" i="1"/>
  <c r="AH5000" i="1"/>
  <c r="AE5000" i="1"/>
  <c r="X5000" i="1"/>
  <c r="AA5000" i="1" s="1"/>
  <c r="T5000" i="1"/>
  <c r="AW5000" i="1" s="1"/>
  <c r="Q5000" i="1"/>
  <c r="K5000" i="1"/>
  <c r="H5000" i="1"/>
  <c r="E5000" i="1"/>
  <c r="AU4999" i="1"/>
  <c r="AT4999" i="1"/>
  <c r="AS4999" i="1"/>
  <c r="BB4999" i="1" s="1"/>
  <c r="AR4999" i="1"/>
  <c r="AQ4999" i="1"/>
  <c r="BA4999" i="1" s="1"/>
  <c r="AP4999" i="1"/>
  <c r="AO4999" i="1"/>
  <c r="AN4999" i="1"/>
  <c r="AM4999" i="1"/>
  <c r="AZ4999" i="1" s="1"/>
  <c r="AL4999" i="1"/>
  <c r="AK4999" i="1"/>
  <c r="AJ4999" i="1"/>
  <c r="AY4999" i="1" s="1"/>
  <c r="AG4999" i="1"/>
  <c r="AF4999" i="1"/>
  <c r="AD4999" i="1"/>
  <c r="AE4999" i="1" s="1"/>
  <c r="AH4999" i="1" s="1"/>
  <c r="AC4999" i="1"/>
  <c r="Z4999" i="1"/>
  <c r="Y4999" i="1"/>
  <c r="W4999" i="1"/>
  <c r="V4999" i="1"/>
  <c r="X4999" i="1" s="1"/>
  <c r="AA4999" i="1" s="1"/>
  <c r="S4999" i="1"/>
  <c r="R4999" i="1"/>
  <c r="P4999" i="1"/>
  <c r="Q4999" i="1" s="1"/>
  <c r="T4999" i="1" s="1"/>
  <c r="O4999" i="1"/>
  <c r="N4999" i="1"/>
  <c r="M4999" i="1"/>
  <c r="L4999" i="1"/>
  <c r="J4999" i="1"/>
  <c r="I4999" i="1"/>
  <c r="H4999" i="1"/>
  <c r="G4999" i="1"/>
  <c r="F4999" i="1"/>
  <c r="D4999" i="1"/>
  <c r="E4999" i="1" s="1"/>
  <c r="C4999" i="1"/>
  <c r="BC4998" i="1"/>
  <c r="BD4998" i="1" s="1"/>
  <c r="BB4998" i="1"/>
  <c r="BA4998" i="1"/>
  <c r="AZ4998" i="1"/>
  <c r="AY4998" i="1"/>
  <c r="AW4998" i="1"/>
  <c r="AV4998" i="1"/>
  <c r="AE4998" i="1"/>
  <c r="AH4998" i="1" s="1"/>
  <c r="AA4998" i="1"/>
  <c r="X4998" i="1"/>
  <c r="Q4998" i="1"/>
  <c r="T4998" i="1" s="1"/>
  <c r="K4998" i="1"/>
  <c r="H4998" i="1"/>
  <c r="E4998" i="1"/>
  <c r="AU4997" i="1"/>
  <c r="AT4997" i="1"/>
  <c r="AS4997" i="1"/>
  <c r="AR4997" i="1"/>
  <c r="AQ4997" i="1"/>
  <c r="AP4997" i="1"/>
  <c r="AO4997" i="1"/>
  <c r="AN4997" i="1"/>
  <c r="AZ4997" i="1" s="1"/>
  <c r="AM4997" i="1"/>
  <c r="AL4997" i="1"/>
  <c r="AY4997" i="1" s="1"/>
  <c r="AK4997" i="1"/>
  <c r="AJ4997" i="1"/>
  <c r="AG4997" i="1"/>
  <c r="AF4997" i="1"/>
  <c r="AD4997" i="1"/>
  <c r="AC4997" i="1"/>
  <c r="AE4997" i="1" s="1"/>
  <c r="AH4997" i="1" s="1"/>
  <c r="Z4997" i="1"/>
  <c r="Y4997" i="1"/>
  <c r="X4997" i="1"/>
  <c r="AA4997" i="1" s="1"/>
  <c r="W4997" i="1"/>
  <c r="V4997" i="1"/>
  <c r="S4997" i="1"/>
  <c r="R4997" i="1"/>
  <c r="P4997" i="1"/>
  <c r="O4997" i="1"/>
  <c r="Q4997" i="1" s="1"/>
  <c r="T4997" i="1" s="1"/>
  <c r="N4997" i="1"/>
  <c r="M4997" i="1"/>
  <c r="L4997" i="1"/>
  <c r="K4997" i="1"/>
  <c r="J4997" i="1"/>
  <c r="I4997" i="1"/>
  <c r="G4997" i="1"/>
  <c r="H4997" i="1" s="1"/>
  <c r="F4997" i="1"/>
  <c r="D4997" i="1"/>
  <c r="E4997" i="1" s="1"/>
  <c r="C4997" i="1"/>
  <c r="BB4996" i="1"/>
  <c r="BA4996" i="1"/>
  <c r="AZ4996" i="1"/>
  <c r="AY4996" i="1"/>
  <c r="BC4996" i="1" s="1"/>
  <c r="AW4996" i="1"/>
  <c r="AV4996" i="1"/>
  <c r="AE4996" i="1"/>
  <c r="AH4996" i="1" s="1"/>
  <c r="AA4996" i="1"/>
  <c r="X4996" i="1"/>
  <c r="Q4996" i="1"/>
  <c r="T4996" i="1" s="1"/>
  <c r="K4996" i="1"/>
  <c r="H4996" i="1"/>
  <c r="E4996" i="1"/>
  <c r="AZ4995" i="1"/>
  <c r="AU4995" i="1"/>
  <c r="AT4995" i="1"/>
  <c r="AS4995" i="1"/>
  <c r="BB4995" i="1" s="1"/>
  <c r="AR4995" i="1"/>
  <c r="AQ4995" i="1"/>
  <c r="AP4995" i="1"/>
  <c r="AO4995" i="1"/>
  <c r="AN4995" i="1"/>
  <c r="AM4995" i="1"/>
  <c r="AL4995" i="1"/>
  <c r="AK4995" i="1"/>
  <c r="AY4995" i="1" s="1"/>
  <c r="AJ4995" i="1"/>
  <c r="AH4995" i="1"/>
  <c r="AG4995" i="1"/>
  <c r="AF4995" i="1"/>
  <c r="AD4995" i="1"/>
  <c r="AC4995" i="1"/>
  <c r="AE4995" i="1" s="1"/>
  <c r="AA4995" i="1"/>
  <c r="Z4995" i="1"/>
  <c r="Y4995" i="1"/>
  <c r="X4995" i="1"/>
  <c r="W4995" i="1"/>
  <c r="V4995" i="1"/>
  <c r="S4995" i="1"/>
  <c r="R4995" i="1"/>
  <c r="P4995" i="1"/>
  <c r="O4995" i="1"/>
  <c r="Q4995" i="1" s="1"/>
  <c r="T4995" i="1" s="1"/>
  <c r="N4995" i="1"/>
  <c r="M4995" i="1"/>
  <c r="L4995" i="1"/>
  <c r="J4995" i="1"/>
  <c r="K4995" i="1" s="1"/>
  <c r="I4995" i="1"/>
  <c r="G4995" i="1"/>
  <c r="H4995" i="1" s="1"/>
  <c r="F4995" i="1"/>
  <c r="D4995" i="1"/>
  <c r="E4995" i="1" s="1"/>
  <c r="C4995" i="1"/>
  <c r="BB4994" i="1"/>
  <c r="BA4994" i="1"/>
  <c r="AZ4994" i="1"/>
  <c r="AY4994" i="1"/>
  <c r="BC4994" i="1" s="1"/>
  <c r="AV4994" i="1"/>
  <c r="AH4994" i="1"/>
  <c r="AE4994" i="1"/>
  <c r="X4994" i="1"/>
  <c r="AA4994" i="1" s="1"/>
  <c r="T4994" i="1"/>
  <c r="Q4994" i="1"/>
  <c r="K4994" i="1"/>
  <c r="H4994" i="1"/>
  <c r="E4994" i="1"/>
  <c r="BA4993" i="1"/>
  <c r="AU4993" i="1"/>
  <c r="AT4993" i="1"/>
  <c r="AS4993" i="1"/>
  <c r="BB4993" i="1" s="1"/>
  <c r="AR4993" i="1"/>
  <c r="AQ4993" i="1"/>
  <c r="AP4993" i="1"/>
  <c r="AO4993" i="1"/>
  <c r="AN4993" i="1"/>
  <c r="AV4993" i="1" s="1"/>
  <c r="AM4993" i="1"/>
  <c r="AZ4993" i="1" s="1"/>
  <c r="AL4993" i="1"/>
  <c r="AK4993" i="1"/>
  <c r="AJ4993" i="1"/>
  <c r="AG4993" i="1"/>
  <c r="AF4993" i="1"/>
  <c r="AD4993" i="1"/>
  <c r="AC4993" i="1"/>
  <c r="AE4993" i="1" s="1"/>
  <c r="AH4993" i="1" s="1"/>
  <c r="Z4993" i="1"/>
  <c r="Y4993" i="1"/>
  <c r="W4993" i="1"/>
  <c r="V4993" i="1"/>
  <c r="X4993" i="1" s="1"/>
  <c r="AA4993" i="1" s="1"/>
  <c r="S4993" i="1"/>
  <c r="R4993" i="1"/>
  <c r="Q4993" i="1"/>
  <c r="T4993" i="1" s="1"/>
  <c r="P4993" i="1"/>
  <c r="O4993" i="1"/>
  <c r="N4993" i="1"/>
  <c r="M4993" i="1"/>
  <c r="L4993" i="1"/>
  <c r="J4993" i="1"/>
  <c r="I4993" i="1"/>
  <c r="G4993" i="1"/>
  <c r="F4993" i="1"/>
  <c r="D4993" i="1"/>
  <c r="C4993" i="1"/>
  <c r="E4993" i="1" s="1"/>
  <c r="BC4992" i="1"/>
  <c r="BB4992" i="1"/>
  <c r="BA4992" i="1"/>
  <c r="AZ4992" i="1"/>
  <c r="AY4992" i="1"/>
  <c r="AV4992" i="1"/>
  <c r="AH4992" i="1"/>
  <c r="AE4992" i="1"/>
  <c r="X4992" i="1"/>
  <c r="AA4992" i="1" s="1"/>
  <c r="T4992" i="1"/>
  <c r="Q4992" i="1"/>
  <c r="K4992" i="1"/>
  <c r="H4992" i="1"/>
  <c r="E4992" i="1"/>
  <c r="BB4991" i="1"/>
  <c r="BA4991" i="1"/>
  <c r="AZ4991" i="1"/>
  <c r="AY4991" i="1"/>
  <c r="AV4991" i="1"/>
  <c r="AE4991" i="1"/>
  <c r="AH4991" i="1" s="1"/>
  <c r="X4991" i="1"/>
  <c r="AA4991" i="1" s="1"/>
  <c r="Q4991" i="1"/>
  <c r="T4991" i="1" s="1"/>
  <c r="K4991" i="1"/>
  <c r="H4991" i="1"/>
  <c r="E4991" i="1"/>
  <c r="BB4990" i="1"/>
  <c r="BA4990" i="1"/>
  <c r="AZ4990" i="1"/>
  <c r="BC4990" i="1" s="1"/>
  <c r="AY4990" i="1"/>
  <c r="AV4990" i="1"/>
  <c r="AE4990" i="1"/>
  <c r="AH4990" i="1" s="1"/>
  <c r="X4990" i="1"/>
  <c r="AA4990" i="1" s="1"/>
  <c r="T4990" i="1"/>
  <c r="Q4990" i="1"/>
  <c r="K4990" i="1"/>
  <c r="H4990" i="1"/>
  <c r="E4990" i="1"/>
  <c r="BB4989" i="1"/>
  <c r="BA4989" i="1"/>
  <c r="AZ4989" i="1"/>
  <c r="AY4989" i="1"/>
  <c r="AV4989" i="1"/>
  <c r="AH4989" i="1"/>
  <c r="AE4989" i="1"/>
  <c r="X4989" i="1"/>
  <c r="AA4989" i="1" s="1"/>
  <c r="Q4989" i="1"/>
  <c r="T4989" i="1" s="1"/>
  <c r="P4989" i="1"/>
  <c r="K4989" i="1"/>
  <c r="H4989" i="1"/>
  <c r="E4989" i="1"/>
  <c r="BB4988" i="1"/>
  <c r="AZ4988" i="1"/>
  <c r="AQ4988" i="1"/>
  <c r="BA4988" i="1" s="1"/>
  <c r="AL4988" i="1"/>
  <c r="AH4988" i="1"/>
  <c r="AE4988" i="1"/>
  <c r="AA4988" i="1"/>
  <c r="X4988" i="1"/>
  <c r="T4988" i="1"/>
  <c r="Q4988" i="1"/>
  <c r="K4988" i="1"/>
  <c r="H4988" i="1"/>
  <c r="E4988" i="1"/>
  <c r="AU4987" i="1"/>
  <c r="AT4987" i="1"/>
  <c r="AS4987" i="1"/>
  <c r="BB4987" i="1" s="1"/>
  <c r="AR4987" i="1"/>
  <c r="AP4987" i="1"/>
  <c r="AO4987" i="1"/>
  <c r="AN4987" i="1"/>
  <c r="AM4987" i="1"/>
  <c r="AK4987" i="1"/>
  <c r="AJ4987" i="1"/>
  <c r="AG4987" i="1"/>
  <c r="AF4987" i="1"/>
  <c r="AE4987" i="1"/>
  <c r="AH4987" i="1" s="1"/>
  <c r="AD4987" i="1"/>
  <c r="AC4987" i="1"/>
  <c r="Z4987" i="1"/>
  <c r="Y4987" i="1"/>
  <c r="W4987" i="1"/>
  <c r="X4987" i="1" s="1"/>
  <c r="AA4987" i="1" s="1"/>
  <c r="V4987" i="1"/>
  <c r="S4987" i="1"/>
  <c r="R4987" i="1"/>
  <c r="P4987" i="1"/>
  <c r="O4987" i="1"/>
  <c r="Q4987" i="1" s="1"/>
  <c r="T4987" i="1" s="1"/>
  <c r="N4987" i="1"/>
  <c r="M4987" i="1"/>
  <c r="L4987" i="1"/>
  <c r="J4987" i="1"/>
  <c r="I4987" i="1"/>
  <c r="K4987" i="1" s="1"/>
  <c r="G4987" i="1"/>
  <c r="H4987" i="1" s="1"/>
  <c r="F4987" i="1"/>
  <c r="D4987" i="1"/>
  <c r="C4987" i="1"/>
  <c r="E4987" i="1" s="1"/>
  <c r="BB4986" i="1"/>
  <c r="BA4986" i="1"/>
  <c r="AZ4986" i="1"/>
  <c r="BC4986" i="1" s="1"/>
  <c r="AY4986" i="1"/>
  <c r="AV4986" i="1"/>
  <c r="AE4986" i="1"/>
  <c r="AH4986" i="1" s="1"/>
  <c r="X4986" i="1"/>
  <c r="AA4986" i="1" s="1"/>
  <c r="T4986" i="1"/>
  <c r="Q4986" i="1"/>
  <c r="K4986" i="1"/>
  <c r="H4986" i="1"/>
  <c r="E4986" i="1"/>
  <c r="BA4985" i="1"/>
  <c r="AU4985" i="1"/>
  <c r="AT4985" i="1"/>
  <c r="AS4985" i="1"/>
  <c r="BB4985" i="1" s="1"/>
  <c r="AR4985" i="1"/>
  <c r="AQ4985" i="1"/>
  <c r="AP4985" i="1"/>
  <c r="AO4985" i="1"/>
  <c r="AN4985" i="1"/>
  <c r="AM4985" i="1"/>
  <c r="AZ4985" i="1" s="1"/>
  <c r="AL4985" i="1"/>
  <c r="AK4985" i="1"/>
  <c r="AJ4985" i="1"/>
  <c r="AG4985" i="1"/>
  <c r="AF4985" i="1"/>
  <c r="AD4985" i="1"/>
  <c r="AC4985" i="1"/>
  <c r="AE4985" i="1" s="1"/>
  <c r="AH4985" i="1" s="1"/>
  <c r="Z4985" i="1"/>
  <c r="Y4985" i="1"/>
  <c r="W4985" i="1"/>
  <c r="X4985" i="1" s="1"/>
  <c r="V4985" i="1"/>
  <c r="S4985" i="1"/>
  <c r="R4985" i="1"/>
  <c r="Q4985" i="1"/>
  <c r="T4985" i="1" s="1"/>
  <c r="P4985" i="1"/>
  <c r="O4985" i="1"/>
  <c r="N4985" i="1"/>
  <c r="M4985" i="1"/>
  <c r="L4985" i="1"/>
  <c r="J4985" i="1"/>
  <c r="I4985" i="1"/>
  <c r="H4985" i="1"/>
  <c r="G4985" i="1"/>
  <c r="F4985" i="1"/>
  <c r="D4985" i="1"/>
  <c r="E4985" i="1" s="1"/>
  <c r="C4985" i="1"/>
  <c r="BC4984" i="1"/>
  <c r="BD4984" i="1" s="1"/>
  <c r="BB4984" i="1"/>
  <c r="BA4984" i="1"/>
  <c r="AZ4984" i="1"/>
  <c r="AY4984" i="1"/>
  <c r="AW4984" i="1"/>
  <c r="AV4984" i="1"/>
  <c r="AE4984" i="1"/>
  <c r="AH4984" i="1" s="1"/>
  <c r="AA4984" i="1"/>
  <c r="X4984" i="1"/>
  <c r="T4984" i="1"/>
  <c r="Q4984" i="1"/>
  <c r="K4984" i="1"/>
  <c r="H4984" i="1"/>
  <c r="E4984" i="1"/>
  <c r="BB4983" i="1"/>
  <c r="BA4983" i="1"/>
  <c r="AZ4983" i="1"/>
  <c r="AY4983" i="1"/>
  <c r="BC4983" i="1" s="1"/>
  <c r="AV4983" i="1"/>
  <c r="AH4983" i="1"/>
  <c r="AE4983" i="1"/>
  <c r="X4983" i="1"/>
  <c r="AA4983" i="1" s="1"/>
  <c r="Q4983" i="1"/>
  <c r="T4983" i="1" s="1"/>
  <c r="AW4983" i="1" s="1"/>
  <c r="K4983" i="1"/>
  <c r="H4983" i="1"/>
  <c r="E4983" i="1"/>
  <c r="BB4982" i="1"/>
  <c r="BA4982" i="1"/>
  <c r="AZ4982" i="1"/>
  <c r="AY4982" i="1"/>
  <c r="BC4982" i="1" s="1"/>
  <c r="AV4982" i="1"/>
  <c r="AW4982" i="1" s="1"/>
  <c r="AH4982" i="1"/>
  <c r="AE4982" i="1"/>
  <c r="AA4982" i="1"/>
  <c r="X4982" i="1"/>
  <c r="T4982" i="1"/>
  <c r="BD4982" i="1" s="1"/>
  <c r="Q4982" i="1"/>
  <c r="K4982" i="1"/>
  <c r="H4982" i="1"/>
  <c r="E4982" i="1"/>
  <c r="AY4981" i="1"/>
  <c r="AU4981" i="1"/>
  <c r="AT4981" i="1"/>
  <c r="AS4981" i="1"/>
  <c r="BB4981" i="1" s="1"/>
  <c r="AR4981" i="1"/>
  <c r="AQ4981" i="1"/>
  <c r="AP4981" i="1"/>
  <c r="BA4981" i="1" s="1"/>
  <c r="AO4981" i="1"/>
  <c r="AN4981" i="1"/>
  <c r="AM4981" i="1"/>
  <c r="AZ4981" i="1" s="1"/>
  <c r="AL4981" i="1"/>
  <c r="AK4981" i="1"/>
  <c r="AJ4981" i="1"/>
  <c r="AG4981" i="1"/>
  <c r="AF4981" i="1"/>
  <c r="AE4981" i="1"/>
  <c r="AH4981" i="1" s="1"/>
  <c r="AD4981" i="1"/>
  <c r="AC4981" i="1"/>
  <c r="Z4981" i="1"/>
  <c r="Y4981" i="1"/>
  <c r="W4981" i="1"/>
  <c r="X4981" i="1" s="1"/>
  <c r="AA4981" i="1" s="1"/>
  <c r="V4981" i="1"/>
  <c r="S4981" i="1"/>
  <c r="R4981" i="1"/>
  <c r="P4981" i="1"/>
  <c r="O4981" i="1"/>
  <c r="Q4981" i="1" s="1"/>
  <c r="T4981" i="1" s="1"/>
  <c r="N4981" i="1"/>
  <c r="M4981" i="1"/>
  <c r="L4981" i="1"/>
  <c r="J4981" i="1"/>
  <c r="I4981" i="1"/>
  <c r="K4981" i="1" s="1"/>
  <c r="G4981" i="1"/>
  <c r="H4981" i="1" s="1"/>
  <c r="F4981" i="1"/>
  <c r="E4981" i="1"/>
  <c r="D4981" i="1"/>
  <c r="C4981" i="1"/>
  <c r="BB4980" i="1"/>
  <c r="BA4980" i="1"/>
  <c r="AZ4980" i="1"/>
  <c r="BC4980" i="1" s="1"/>
  <c r="AY4980" i="1"/>
  <c r="AV4980" i="1"/>
  <c r="AE4980" i="1"/>
  <c r="AH4980" i="1" s="1"/>
  <c r="X4980" i="1"/>
  <c r="AA4980" i="1" s="1"/>
  <c r="T4980" i="1"/>
  <c r="Q4980" i="1"/>
  <c r="K4980" i="1"/>
  <c r="H4980" i="1"/>
  <c r="E4980" i="1"/>
  <c r="BB4979" i="1"/>
  <c r="BA4979" i="1"/>
  <c r="AZ4979" i="1"/>
  <c r="AY4979" i="1"/>
  <c r="AV4979" i="1"/>
  <c r="AH4979" i="1"/>
  <c r="AE4979" i="1"/>
  <c r="X4979" i="1"/>
  <c r="AA4979" i="1" s="1"/>
  <c r="T4979" i="1"/>
  <c r="AW4979" i="1" s="1"/>
  <c r="Q4979" i="1"/>
  <c r="K4979" i="1"/>
  <c r="H4979" i="1"/>
  <c r="E4979" i="1"/>
  <c r="BB4978" i="1"/>
  <c r="BC4978" i="1" s="1"/>
  <c r="BA4978" i="1"/>
  <c r="AZ4978" i="1"/>
  <c r="AY4978" i="1"/>
  <c r="AV4978" i="1"/>
  <c r="AE4978" i="1"/>
  <c r="AH4978" i="1" s="1"/>
  <c r="AA4978" i="1"/>
  <c r="X4978" i="1"/>
  <c r="Q4978" i="1"/>
  <c r="T4978" i="1" s="1"/>
  <c r="K4978" i="1"/>
  <c r="H4978" i="1"/>
  <c r="E4978" i="1"/>
  <c r="AU4977" i="1"/>
  <c r="AT4977" i="1"/>
  <c r="AS4977" i="1"/>
  <c r="AR4977" i="1"/>
  <c r="AQ4977" i="1"/>
  <c r="BA4977" i="1" s="1"/>
  <c r="AP4977" i="1"/>
  <c r="AO4977" i="1"/>
  <c r="AN4977" i="1"/>
  <c r="AM4977" i="1"/>
  <c r="AZ4977" i="1" s="1"/>
  <c r="AL4977" i="1"/>
  <c r="AK4977" i="1"/>
  <c r="AJ4977" i="1"/>
  <c r="AY4977" i="1" s="1"/>
  <c r="AG4977" i="1"/>
  <c r="AF4977" i="1"/>
  <c r="AD4977" i="1"/>
  <c r="AC4977" i="1"/>
  <c r="AE4977" i="1" s="1"/>
  <c r="AH4977" i="1" s="1"/>
  <c r="Z4977" i="1"/>
  <c r="Y4977" i="1"/>
  <c r="W4977" i="1"/>
  <c r="V4977" i="1"/>
  <c r="X4977" i="1" s="1"/>
  <c r="AA4977" i="1" s="1"/>
  <c r="S4977" i="1"/>
  <c r="R4977" i="1"/>
  <c r="P4977" i="1"/>
  <c r="Q4977" i="1" s="1"/>
  <c r="T4977" i="1" s="1"/>
  <c r="O4977" i="1"/>
  <c r="N4977" i="1"/>
  <c r="M4977" i="1"/>
  <c r="L4977" i="1"/>
  <c r="K4977" i="1"/>
  <c r="J4977" i="1"/>
  <c r="I4977" i="1"/>
  <c r="G4977" i="1"/>
  <c r="F4977" i="1"/>
  <c r="H4977" i="1" s="1"/>
  <c r="D4977" i="1"/>
  <c r="E4977" i="1" s="1"/>
  <c r="C4977" i="1"/>
  <c r="BB4976" i="1"/>
  <c r="BA4976" i="1"/>
  <c r="AZ4976" i="1"/>
  <c r="AY4976" i="1"/>
  <c r="BC4976" i="1" s="1"/>
  <c r="AW4976" i="1"/>
  <c r="AV4976" i="1"/>
  <c r="AH4976" i="1"/>
  <c r="AE4976" i="1"/>
  <c r="AA4976" i="1"/>
  <c r="X4976" i="1"/>
  <c r="T4976" i="1"/>
  <c r="BD4976" i="1" s="1"/>
  <c r="Q4976" i="1"/>
  <c r="K4976" i="1"/>
  <c r="H4976" i="1"/>
  <c r="E4976" i="1"/>
  <c r="AY4975" i="1"/>
  <c r="AU4975" i="1"/>
  <c r="AT4975" i="1"/>
  <c r="AS4975" i="1"/>
  <c r="BB4975" i="1" s="1"/>
  <c r="AR4975" i="1"/>
  <c r="AQ4975" i="1"/>
  <c r="AP4975" i="1"/>
  <c r="BA4975" i="1" s="1"/>
  <c r="AO4975" i="1"/>
  <c r="AN4975" i="1"/>
  <c r="AM4975" i="1"/>
  <c r="AZ4975" i="1" s="1"/>
  <c r="AL4975" i="1"/>
  <c r="AK4975" i="1"/>
  <c r="AJ4975" i="1"/>
  <c r="AV4975" i="1" s="1"/>
  <c r="AW4975" i="1" s="1"/>
  <c r="AG4975" i="1"/>
  <c r="AF4975" i="1"/>
  <c r="AE4975" i="1"/>
  <c r="AD4975" i="1"/>
  <c r="AC4975" i="1"/>
  <c r="Z4975" i="1"/>
  <c r="Y4975" i="1"/>
  <c r="X4975" i="1"/>
  <c r="AA4975" i="1" s="1"/>
  <c r="W4975" i="1"/>
  <c r="V4975" i="1"/>
  <c r="S4975" i="1"/>
  <c r="R4975" i="1"/>
  <c r="P4975" i="1"/>
  <c r="O4975" i="1"/>
  <c r="Q4975" i="1" s="1"/>
  <c r="T4975" i="1" s="1"/>
  <c r="N4975" i="1"/>
  <c r="M4975" i="1"/>
  <c r="L4975" i="1"/>
  <c r="J4975" i="1"/>
  <c r="I4975" i="1"/>
  <c r="K4975" i="1" s="1"/>
  <c r="G4975" i="1"/>
  <c r="H4975" i="1" s="1"/>
  <c r="F4975" i="1"/>
  <c r="E4975" i="1"/>
  <c r="D4975" i="1"/>
  <c r="C4975" i="1"/>
  <c r="BB4974" i="1"/>
  <c r="BA4974" i="1"/>
  <c r="AZ4974" i="1"/>
  <c r="AY4974" i="1"/>
  <c r="AV4974" i="1"/>
  <c r="AE4974" i="1"/>
  <c r="AH4974" i="1" s="1"/>
  <c r="X4974" i="1"/>
  <c r="AA4974" i="1" s="1"/>
  <c r="T4974" i="1"/>
  <c r="Q4974" i="1"/>
  <c r="K4974" i="1"/>
  <c r="H4974" i="1"/>
  <c r="E4974" i="1"/>
  <c r="BB4973" i="1"/>
  <c r="BA4973" i="1"/>
  <c r="AZ4973" i="1"/>
  <c r="AY4973" i="1"/>
  <c r="AV4973" i="1"/>
  <c r="AH4973" i="1"/>
  <c r="AE4973" i="1"/>
  <c r="AA4973" i="1"/>
  <c r="X4973" i="1"/>
  <c r="T4973" i="1"/>
  <c r="AW4973" i="1" s="1"/>
  <c r="Q4973" i="1"/>
  <c r="K4973" i="1"/>
  <c r="H4973" i="1"/>
  <c r="E4973" i="1"/>
  <c r="BB4972" i="1"/>
  <c r="AU4972" i="1"/>
  <c r="AT4972" i="1"/>
  <c r="AS4972" i="1"/>
  <c r="AR4972" i="1"/>
  <c r="AQ4972" i="1"/>
  <c r="AP4972" i="1"/>
  <c r="BA4972" i="1" s="1"/>
  <c r="AO4972" i="1"/>
  <c r="AN4972" i="1"/>
  <c r="AM4972" i="1"/>
  <c r="AZ4972" i="1" s="1"/>
  <c r="AL4972" i="1"/>
  <c r="AK4972" i="1"/>
  <c r="AJ4972" i="1"/>
  <c r="AY4972" i="1" s="1"/>
  <c r="BC4972" i="1" s="1"/>
  <c r="AG4972" i="1"/>
  <c r="AF4972" i="1"/>
  <c r="AD4972" i="1"/>
  <c r="AC4972" i="1"/>
  <c r="AE4972" i="1" s="1"/>
  <c r="AH4972" i="1" s="1"/>
  <c r="Z4972" i="1"/>
  <c r="Y4972" i="1"/>
  <c r="W4972" i="1"/>
  <c r="V4972" i="1"/>
  <c r="X4972" i="1" s="1"/>
  <c r="AA4972" i="1" s="1"/>
  <c r="S4972" i="1"/>
  <c r="R4972" i="1"/>
  <c r="P4972" i="1"/>
  <c r="O4972" i="1"/>
  <c r="Q4972" i="1" s="1"/>
  <c r="T4972" i="1" s="1"/>
  <c r="N4972" i="1"/>
  <c r="M4972" i="1"/>
  <c r="L4972" i="1"/>
  <c r="K4972" i="1"/>
  <c r="J4972" i="1"/>
  <c r="I4972" i="1"/>
  <c r="G4972" i="1"/>
  <c r="H4972" i="1" s="1"/>
  <c r="F4972" i="1"/>
  <c r="D4972" i="1"/>
  <c r="C4972" i="1"/>
  <c r="E4972" i="1" s="1"/>
  <c r="BB4971" i="1"/>
  <c r="BA4971" i="1"/>
  <c r="AZ4971" i="1"/>
  <c r="AY4971" i="1"/>
  <c r="BC4971" i="1" s="1"/>
  <c r="BD4971" i="1" s="1"/>
  <c r="AV4971" i="1"/>
  <c r="AH4971" i="1"/>
  <c r="AE4971" i="1"/>
  <c r="X4971" i="1"/>
  <c r="AA4971" i="1" s="1"/>
  <c r="Q4971" i="1"/>
  <c r="T4971" i="1" s="1"/>
  <c r="AW4971" i="1" s="1"/>
  <c r="K4971" i="1"/>
  <c r="H4971" i="1"/>
  <c r="E4971" i="1"/>
  <c r="AU4970" i="1"/>
  <c r="AT4970" i="1"/>
  <c r="AS4970" i="1"/>
  <c r="BB4970" i="1" s="1"/>
  <c r="AR4970" i="1"/>
  <c r="AQ4970" i="1"/>
  <c r="AP4970" i="1"/>
  <c r="BA4970" i="1" s="1"/>
  <c r="AO4970" i="1"/>
  <c r="AN4970" i="1"/>
  <c r="AZ4970" i="1" s="1"/>
  <c r="AM4970" i="1"/>
  <c r="AL4970" i="1"/>
  <c r="AK4970" i="1"/>
  <c r="AY4970" i="1" s="1"/>
  <c r="AJ4970" i="1"/>
  <c r="AG4970" i="1"/>
  <c r="AF4970" i="1"/>
  <c r="AE4970" i="1"/>
  <c r="AD4970" i="1"/>
  <c r="AC4970" i="1"/>
  <c r="Z4970" i="1"/>
  <c r="Y4970" i="1"/>
  <c r="W4970" i="1"/>
  <c r="V4970" i="1"/>
  <c r="S4970" i="1"/>
  <c r="R4970" i="1"/>
  <c r="P4970" i="1"/>
  <c r="O4970" i="1"/>
  <c r="N4970" i="1"/>
  <c r="M4970" i="1"/>
  <c r="L4970" i="1"/>
  <c r="J4970" i="1"/>
  <c r="K4970" i="1" s="1"/>
  <c r="I4970" i="1"/>
  <c r="G4970" i="1"/>
  <c r="H4970" i="1" s="1"/>
  <c r="F4970" i="1"/>
  <c r="E4970" i="1"/>
  <c r="D4970" i="1"/>
  <c r="C4970" i="1"/>
  <c r="BB4969" i="1"/>
  <c r="BA4969" i="1"/>
  <c r="AZ4969" i="1"/>
  <c r="AY4969" i="1"/>
  <c r="AV4969" i="1"/>
  <c r="AH4969" i="1"/>
  <c r="AE4969" i="1"/>
  <c r="X4969" i="1"/>
  <c r="AA4969" i="1" s="1"/>
  <c r="Q4969" i="1"/>
  <c r="T4969" i="1" s="1"/>
  <c r="K4969" i="1"/>
  <c r="H4969" i="1"/>
  <c r="E4969" i="1"/>
  <c r="BB4968" i="1"/>
  <c r="BA4968" i="1"/>
  <c r="AZ4968" i="1"/>
  <c r="AY4968" i="1"/>
  <c r="BC4968" i="1" s="1"/>
  <c r="AV4968" i="1"/>
  <c r="AE4968" i="1"/>
  <c r="AH4968" i="1" s="1"/>
  <c r="AA4968" i="1"/>
  <c r="X4968" i="1"/>
  <c r="T4968" i="1"/>
  <c r="AW4968" i="1" s="1"/>
  <c r="Q4968" i="1"/>
  <c r="K4968" i="1"/>
  <c r="H4968" i="1"/>
  <c r="E4968" i="1"/>
  <c r="AU4967" i="1"/>
  <c r="AT4967" i="1"/>
  <c r="AS4967" i="1"/>
  <c r="BB4967" i="1" s="1"/>
  <c r="AR4967" i="1"/>
  <c r="AQ4967" i="1"/>
  <c r="BA4967" i="1" s="1"/>
  <c r="AP4967" i="1"/>
  <c r="AO4967" i="1"/>
  <c r="AN4967" i="1"/>
  <c r="AM4967" i="1"/>
  <c r="AZ4967" i="1" s="1"/>
  <c r="AL4967" i="1"/>
  <c r="AY4967" i="1" s="1"/>
  <c r="AK4967" i="1"/>
  <c r="AJ4967" i="1"/>
  <c r="AH4967" i="1"/>
  <c r="AG4967" i="1"/>
  <c r="AF4967" i="1"/>
  <c r="AD4967" i="1"/>
  <c r="AC4967" i="1"/>
  <c r="AE4967" i="1" s="1"/>
  <c r="Z4967" i="1"/>
  <c r="Y4967" i="1"/>
  <c r="X4967" i="1"/>
  <c r="AA4967" i="1" s="1"/>
  <c r="W4967" i="1"/>
  <c r="V4967" i="1"/>
  <c r="S4967" i="1"/>
  <c r="R4967" i="1"/>
  <c r="P4967" i="1"/>
  <c r="O4967" i="1"/>
  <c r="Q4967" i="1" s="1"/>
  <c r="T4967" i="1" s="1"/>
  <c r="N4967" i="1"/>
  <c r="M4967" i="1"/>
  <c r="L4967" i="1"/>
  <c r="K4967" i="1"/>
  <c r="J4967" i="1"/>
  <c r="I4967" i="1"/>
  <c r="G4967" i="1"/>
  <c r="H4967" i="1" s="1"/>
  <c r="F4967" i="1"/>
  <c r="D4967" i="1"/>
  <c r="E4967" i="1" s="1"/>
  <c r="C4967" i="1"/>
  <c r="BB4966" i="1"/>
  <c r="BA4966" i="1"/>
  <c r="AZ4966" i="1"/>
  <c r="BC4966" i="1" s="1"/>
  <c r="AY4966" i="1"/>
  <c r="AV4966" i="1"/>
  <c r="AH4966" i="1"/>
  <c r="AE4966" i="1"/>
  <c r="AA4966" i="1"/>
  <c r="X4966" i="1"/>
  <c r="T4966" i="1"/>
  <c r="BD4966" i="1" s="1"/>
  <c r="Q4966" i="1"/>
  <c r="K4966" i="1"/>
  <c r="H4966" i="1"/>
  <c r="E4966" i="1"/>
  <c r="BB4965" i="1"/>
  <c r="BA4965" i="1"/>
  <c r="AZ4965" i="1"/>
  <c r="AY4965" i="1"/>
  <c r="BC4965" i="1" s="1"/>
  <c r="BD4965" i="1" s="1"/>
  <c r="AV4965" i="1"/>
  <c r="AH4965" i="1"/>
  <c r="AE4965" i="1"/>
  <c r="X4965" i="1"/>
  <c r="AA4965" i="1" s="1"/>
  <c r="Q4965" i="1"/>
  <c r="T4965" i="1" s="1"/>
  <c r="AW4965" i="1" s="1"/>
  <c r="K4965" i="1"/>
  <c r="H4965" i="1"/>
  <c r="E4965" i="1"/>
  <c r="BB4964" i="1"/>
  <c r="BA4964" i="1"/>
  <c r="AZ4964" i="1"/>
  <c r="AY4964" i="1"/>
  <c r="BC4964" i="1" s="1"/>
  <c r="AV4964" i="1"/>
  <c r="AH4964" i="1"/>
  <c r="AE4964" i="1"/>
  <c r="X4964" i="1"/>
  <c r="AA4964" i="1" s="1"/>
  <c r="Q4964" i="1"/>
  <c r="T4964" i="1" s="1"/>
  <c r="K4964" i="1"/>
  <c r="H4964" i="1"/>
  <c r="E4964" i="1"/>
  <c r="BB4963" i="1"/>
  <c r="BA4963" i="1"/>
  <c r="AZ4963" i="1"/>
  <c r="BC4963" i="1" s="1"/>
  <c r="AY4963" i="1"/>
  <c r="AW4963" i="1"/>
  <c r="AV4963" i="1"/>
  <c r="AH4963" i="1"/>
  <c r="AE4963" i="1"/>
  <c r="AA4963" i="1"/>
  <c r="X4963" i="1"/>
  <c r="T4963" i="1"/>
  <c r="BD4963" i="1" s="1"/>
  <c r="Q4963" i="1"/>
  <c r="K4963" i="1"/>
  <c r="H4963" i="1"/>
  <c r="E4963" i="1"/>
  <c r="AU4962" i="1"/>
  <c r="AT4962" i="1"/>
  <c r="AS4962" i="1"/>
  <c r="BB4962" i="1" s="1"/>
  <c r="AR4962" i="1"/>
  <c r="AQ4962" i="1"/>
  <c r="AP4962" i="1"/>
  <c r="BA4962" i="1" s="1"/>
  <c r="AO4962" i="1"/>
  <c r="AN4962" i="1"/>
  <c r="AM4962" i="1"/>
  <c r="AZ4962" i="1" s="1"/>
  <c r="AL4962" i="1"/>
  <c r="AY4962" i="1" s="1"/>
  <c r="AK4962" i="1"/>
  <c r="AJ4962" i="1"/>
  <c r="AV4962" i="1" s="1"/>
  <c r="AG4962" i="1"/>
  <c r="AF4962" i="1"/>
  <c r="AD4962" i="1"/>
  <c r="AC4962" i="1"/>
  <c r="AE4962" i="1" s="1"/>
  <c r="AH4962" i="1" s="1"/>
  <c r="Z4962" i="1"/>
  <c r="Y4962" i="1"/>
  <c r="X4962" i="1"/>
  <c r="AA4962" i="1" s="1"/>
  <c r="W4962" i="1"/>
  <c r="V4962" i="1"/>
  <c r="S4962" i="1"/>
  <c r="R4962" i="1"/>
  <c r="P4962" i="1"/>
  <c r="O4962" i="1"/>
  <c r="Q4962" i="1" s="1"/>
  <c r="T4962" i="1" s="1"/>
  <c r="N4962" i="1"/>
  <c r="M4962" i="1"/>
  <c r="L4962" i="1"/>
  <c r="K4962" i="1"/>
  <c r="J4962" i="1"/>
  <c r="I4962" i="1"/>
  <c r="G4962" i="1"/>
  <c r="H4962" i="1" s="1"/>
  <c r="F4962" i="1"/>
  <c r="D4962" i="1"/>
  <c r="C4962" i="1"/>
  <c r="E4962" i="1" s="1"/>
  <c r="BB4961" i="1"/>
  <c r="BA4961" i="1"/>
  <c r="AZ4961" i="1"/>
  <c r="BC4961" i="1" s="1"/>
  <c r="AY4961" i="1"/>
  <c r="AV4961" i="1"/>
  <c r="AE4961" i="1"/>
  <c r="AH4961" i="1" s="1"/>
  <c r="X4961" i="1"/>
  <c r="AA4961" i="1" s="1"/>
  <c r="T4961" i="1"/>
  <c r="AW4961" i="1" s="1"/>
  <c r="Q4961" i="1"/>
  <c r="K4961" i="1"/>
  <c r="H4961" i="1"/>
  <c r="E4961" i="1"/>
  <c r="BB4960" i="1"/>
  <c r="BA4960" i="1"/>
  <c r="AZ4960" i="1"/>
  <c r="AY4960" i="1"/>
  <c r="BC4960" i="1" s="1"/>
  <c r="BD4960" i="1" s="1"/>
  <c r="AW4960" i="1"/>
  <c r="AV4960" i="1"/>
  <c r="AH4960" i="1"/>
  <c r="AE4960" i="1"/>
  <c r="AA4960" i="1"/>
  <c r="X4960" i="1"/>
  <c r="T4960" i="1"/>
  <c r="Q4960" i="1"/>
  <c r="K4960" i="1"/>
  <c r="H4960" i="1"/>
  <c r="E4960" i="1"/>
  <c r="BB4959" i="1"/>
  <c r="BA4959" i="1"/>
  <c r="AZ4959" i="1"/>
  <c r="AY4959" i="1"/>
  <c r="BC4959" i="1" s="1"/>
  <c r="AV4959" i="1"/>
  <c r="AE4959" i="1"/>
  <c r="AH4959" i="1" s="1"/>
  <c r="AA4959" i="1"/>
  <c r="X4959" i="1"/>
  <c r="Q4959" i="1"/>
  <c r="T4959" i="1" s="1"/>
  <c r="K4959" i="1"/>
  <c r="H4959" i="1"/>
  <c r="E4959" i="1"/>
  <c r="BB4958" i="1"/>
  <c r="BA4958" i="1"/>
  <c r="AZ4958" i="1"/>
  <c r="BC4958" i="1" s="1"/>
  <c r="AY4958" i="1"/>
  <c r="AV4958" i="1"/>
  <c r="AH4958" i="1"/>
  <c r="AE4958" i="1"/>
  <c r="AA4958" i="1"/>
  <c r="X4958" i="1"/>
  <c r="T4958" i="1"/>
  <c r="Q4958" i="1"/>
  <c r="K4958" i="1"/>
  <c r="H4958" i="1"/>
  <c r="E4958" i="1"/>
  <c r="BB4957" i="1"/>
  <c r="BA4957" i="1"/>
  <c r="AZ4957" i="1"/>
  <c r="AY4957" i="1"/>
  <c r="BC4957" i="1" s="1"/>
  <c r="AV4957" i="1"/>
  <c r="AH4957" i="1"/>
  <c r="AE4957" i="1"/>
  <c r="X4957" i="1"/>
  <c r="AA4957" i="1" s="1"/>
  <c r="Q4957" i="1"/>
  <c r="T4957" i="1" s="1"/>
  <c r="K4957" i="1"/>
  <c r="H4957" i="1"/>
  <c r="E4957" i="1"/>
  <c r="BB4956" i="1"/>
  <c r="BA4956" i="1"/>
  <c r="AZ4956" i="1"/>
  <c r="AY4956" i="1"/>
  <c r="BC4956" i="1" s="1"/>
  <c r="AW4956" i="1"/>
  <c r="AV4956" i="1"/>
  <c r="AH4956" i="1"/>
  <c r="AE4956" i="1"/>
  <c r="AA4956" i="1"/>
  <c r="X4956" i="1"/>
  <c r="T4956" i="1"/>
  <c r="Q4956" i="1"/>
  <c r="K4956" i="1"/>
  <c r="H4956" i="1"/>
  <c r="E4956" i="1"/>
  <c r="AU4955" i="1"/>
  <c r="AT4955" i="1"/>
  <c r="AS4955" i="1"/>
  <c r="BB4955" i="1" s="1"/>
  <c r="AR4955" i="1"/>
  <c r="AQ4955" i="1"/>
  <c r="AP4955" i="1"/>
  <c r="BA4955" i="1" s="1"/>
  <c r="AO4955" i="1"/>
  <c r="AN4955" i="1"/>
  <c r="AM4955" i="1"/>
  <c r="AZ4955" i="1" s="1"/>
  <c r="AL4955" i="1"/>
  <c r="AY4955" i="1" s="1"/>
  <c r="AK4955" i="1"/>
  <c r="AJ4955" i="1"/>
  <c r="AV4955" i="1" s="1"/>
  <c r="AG4955" i="1"/>
  <c r="AF4955" i="1"/>
  <c r="AD4955" i="1"/>
  <c r="AC4955" i="1"/>
  <c r="AE4955" i="1" s="1"/>
  <c r="AH4955" i="1" s="1"/>
  <c r="Z4955" i="1"/>
  <c r="Y4955" i="1"/>
  <c r="X4955" i="1"/>
  <c r="AA4955" i="1" s="1"/>
  <c r="W4955" i="1"/>
  <c r="V4955" i="1"/>
  <c r="S4955" i="1"/>
  <c r="R4955" i="1"/>
  <c r="P4955" i="1"/>
  <c r="O4955" i="1"/>
  <c r="Q4955" i="1" s="1"/>
  <c r="T4955" i="1" s="1"/>
  <c r="N4955" i="1"/>
  <c r="M4955" i="1"/>
  <c r="L4955" i="1"/>
  <c r="K4955" i="1"/>
  <c r="J4955" i="1"/>
  <c r="I4955" i="1"/>
  <c r="G4955" i="1"/>
  <c r="H4955" i="1" s="1"/>
  <c r="F4955" i="1"/>
  <c r="D4955" i="1"/>
  <c r="C4955" i="1"/>
  <c r="E4955" i="1" s="1"/>
  <c r="BB4954" i="1"/>
  <c r="BA4954" i="1"/>
  <c r="BC4954" i="1" s="1"/>
  <c r="AZ4954" i="1"/>
  <c r="AY4954" i="1"/>
  <c r="AV4954" i="1"/>
  <c r="AE4954" i="1"/>
  <c r="AH4954" i="1" s="1"/>
  <c r="X4954" i="1"/>
  <c r="AA4954" i="1" s="1"/>
  <c r="T4954" i="1"/>
  <c r="AW4954" i="1" s="1"/>
  <c r="Q4954" i="1"/>
  <c r="K4954" i="1"/>
  <c r="H4954" i="1"/>
  <c r="E4954" i="1"/>
  <c r="BB4953" i="1"/>
  <c r="BA4953" i="1"/>
  <c r="AZ4953" i="1"/>
  <c r="BC4953" i="1" s="1"/>
  <c r="BD4953" i="1" s="1"/>
  <c r="AY4953" i="1"/>
  <c r="AW4953" i="1"/>
  <c r="AV4953" i="1"/>
  <c r="AH4953" i="1"/>
  <c r="AE4953" i="1"/>
  <c r="AA4953" i="1"/>
  <c r="X4953" i="1"/>
  <c r="T4953" i="1"/>
  <c r="Q4953" i="1"/>
  <c r="K4953" i="1"/>
  <c r="H4953" i="1"/>
  <c r="E4953" i="1"/>
  <c r="BB4952" i="1"/>
  <c r="BA4952" i="1"/>
  <c r="AZ4952" i="1"/>
  <c r="AY4952" i="1"/>
  <c r="BC4952" i="1" s="1"/>
  <c r="AV4952" i="1"/>
  <c r="AE4952" i="1"/>
  <c r="AH4952" i="1" s="1"/>
  <c r="AA4952" i="1"/>
  <c r="X4952" i="1"/>
  <c r="Q4952" i="1"/>
  <c r="T4952" i="1" s="1"/>
  <c r="K4952" i="1"/>
  <c r="H4952" i="1"/>
  <c r="E4952" i="1"/>
  <c r="BB4951" i="1"/>
  <c r="BA4951" i="1"/>
  <c r="AZ4951" i="1"/>
  <c r="BC4951" i="1" s="1"/>
  <c r="AY4951" i="1"/>
  <c r="AV4951" i="1"/>
  <c r="AH4951" i="1"/>
  <c r="AE4951" i="1"/>
  <c r="AA4951" i="1"/>
  <c r="X4951" i="1"/>
  <c r="T4951" i="1"/>
  <c r="Q4951" i="1"/>
  <c r="K4951" i="1"/>
  <c r="H4951" i="1"/>
  <c r="E4951" i="1"/>
  <c r="BB4950" i="1"/>
  <c r="BA4950" i="1"/>
  <c r="AZ4950" i="1"/>
  <c r="AY4950" i="1"/>
  <c r="BC4950" i="1" s="1"/>
  <c r="AV4950" i="1"/>
  <c r="AH4950" i="1"/>
  <c r="AE4950" i="1"/>
  <c r="X4950" i="1"/>
  <c r="AA4950" i="1" s="1"/>
  <c r="Q4950" i="1"/>
  <c r="T4950" i="1" s="1"/>
  <c r="K4950" i="1"/>
  <c r="H4950" i="1"/>
  <c r="E4950" i="1"/>
  <c r="BB4949" i="1"/>
  <c r="BA4949" i="1"/>
  <c r="AZ4949" i="1"/>
  <c r="AY4949" i="1"/>
  <c r="BC4949" i="1" s="1"/>
  <c r="AW4949" i="1"/>
  <c r="AV4949" i="1"/>
  <c r="AH4949" i="1"/>
  <c r="AE4949" i="1"/>
  <c r="AA4949" i="1"/>
  <c r="X4949" i="1"/>
  <c r="T4949" i="1"/>
  <c r="Q4949" i="1"/>
  <c r="K4949" i="1"/>
  <c r="H4949" i="1"/>
  <c r="E4949" i="1"/>
  <c r="AU4948" i="1"/>
  <c r="AT4948" i="1"/>
  <c r="AS4948" i="1"/>
  <c r="BB4948" i="1" s="1"/>
  <c r="AR4948" i="1"/>
  <c r="AQ4948" i="1"/>
  <c r="AP4948" i="1"/>
  <c r="BA4948" i="1" s="1"/>
  <c r="AO4948" i="1"/>
  <c r="AN4948" i="1"/>
  <c r="AM4948" i="1"/>
  <c r="AZ4948" i="1" s="1"/>
  <c r="AL4948" i="1"/>
  <c r="AY4948" i="1" s="1"/>
  <c r="BC4948" i="1" s="1"/>
  <c r="AK4948" i="1"/>
  <c r="AJ4948" i="1"/>
  <c r="AV4948" i="1" s="1"/>
  <c r="AG4948" i="1"/>
  <c r="AF4948" i="1"/>
  <c r="AD4948" i="1"/>
  <c r="AC4948" i="1"/>
  <c r="AE4948" i="1" s="1"/>
  <c r="AH4948" i="1" s="1"/>
  <c r="Z4948" i="1"/>
  <c r="Y4948" i="1"/>
  <c r="X4948" i="1"/>
  <c r="AA4948" i="1" s="1"/>
  <c r="W4948" i="1"/>
  <c r="V4948" i="1"/>
  <c r="S4948" i="1"/>
  <c r="R4948" i="1"/>
  <c r="P4948" i="1"/>
  <c r="O4948" i="1"/>
  <c r="Q4948" i="1" s="1"/>
  <c r="T4948" i="1" s="1"/>
  <c r="N4948" i="1"/>
  <c r="M4948" i="1"/>
  <c r="L4948" i="1"/>
  <c r="K4948" i="1"/>
  <c r="J4948" i="1"/>
  <c r="I4948" i="1"/>
  <c r="G4948" i="1"/>
  <c r="H4948" i="1" s="1"/>
  <c r="F4948" i="1"/>
  <c r="D4948" i="1"/>
  <c r="C4948" i="1"/>
  <c r="E4948" i="1" s="1"/>
  <c r="BB4947" i="1"/>
  <c r="BA4947" i="1"/>
  <c r="BC4947" i="1" s="1"/>
  <c r="AZ4947" i="1"/>
  <c r="AY4947" i="1"/>
  <c r="AV4947" i="1"/>
  <c r="AE4947" i="1"/>
  <c r="AH4947" i="1" s="1"/>
  <c r="X4947" i="1"/>
  <c r="AA4947" i="1" s="1"/>
  <c r="T4947" i="1"/>
  <c r="AW4947" i="1" s="1"/>
  <c r="Q4947" i="1"/>
  <c r="K4947" i="1"/>
  <c r="H4947" i="1"/>
  <c r="E4947" i="1"/>
  <c r="AU4946" i="1"/>
  <c r="AT4946" i="1"/>
  <c r="AS4946" i="1"/>
  <c r="BB4946" i="1" s="1"/>
  <c r="AR4946" i="1"/>
  <c r="AQ4946" i="1"/>
  <c r="BA4946" i="1" s="1"/>
  <c r="AP4946" i="1"/>
  <c r="AO4946" i="1"/>
  <c r="AN4946" i="1"/>
  <c r="AM4946" i="1"/>
  <c r="AZ4946" i="1" s="1"/>
  <c r="AL4946" i="1"/>
  <c r="AK4946" i="1"/>
  <c r="AJ4946" i="1"/>
  <c r="AY4946" i="1" s="1"/>
  <c r="AG4946" i="1"/>
  <c r="AF4946" i="1"/>
  <c r="AD4946" i="1"/>
  <c r="AE4946" i="1" s="1"/>
  <c r="AH4946" i="1" s="1"/>
  <c r="AC4946" i="1"/>
  <c r="Z4946" i="1"/>
  <c r="Y4946" i="1"/>
  <c r="W4946" i="1"/>
  <c r="V4946" i="1"/>
  <c r="X4946" i="1" s="1"/>
  <c r="AA4946" i="1" s="1"/>
  <c r="S4946" i="1"/>
  <c r="R4946" i="1"/>
  <c r="T4946" i="1" s="1"/>
  <c r="Q4946" i="1"/>
  <c r="P4946" i="1"/>
  <c r="O4946" i="1"/>
  <c r="N4946" i="1"/>
  <c r="M4946" i="1"/>
  <c r="L4946" i="1"/>
  <c r="J4946" i="1"/>
  <c r="K4946" i="1" s="1"/>
  <c r="I4946" i="1"/>
  <c r="G4946" i="1"/>
  <c r="F4946" i="1"/>
  <c r="H4946" i="1" s="1"/>
  <c r="D4946" i="1"/>
  <c r="E4946" i="1" s="1"/>
  <c r="C4946" i="1"/>
  <c r="BB4945" i="1"/>
  <c r="BA4945" i="1"/>
  <c r="AZ4945" i="1"/>
  <c r="AY4945" i="1"/>
  <c r="BC4945" i="1" s="1"/>
  <c r="AV4945" i="1"/>
  <c r="AH4945" i="1"/>
  <c r="AE4945" i="1"/>
  <c r="AA4945" i="1"/>
  <c r="X4945" i="1"/>
  <c r="T4945" i="1"/>
  <c r="BD4945" i="1" s="1"/>
  <c r="Q4945" i="1"/>
  <c r="K4945" i="1"/>
  <c r="H4945" i="1"/>
  <c r="E4945" i="1"/>
  <c r="AU4944" i="1"/>
  <c r="AT4944" i="1"/>
  <c r="AS4944" i="1"/>
  <c r="BB4944" i="1" s="1"/>
  <c r="AR4944" i="1"/>
  <c r="AQ4944" i="1"/>
  <c r="AP4944" i="1"/>
  <c r="BA4944" i="1" s="1"/>
  <c r="AO4944" i="1"/>
  <c r="AN4944" i="1"/>
  <c r="AM4944" i="1"/>
  <c r="AZ4944" i="1" s="1"/>
  <c r="AL4944" i="1"/>
  <c r="AK4944" i="1"/>
  <c r="AJ4944" i="1"/>
  <c r="AV4944" i="1" s="1"/>
  <c r="AG4944" i="1"/>
  <c r="AF4944" i="1"/>
  <c r="AE4944" i="1"/>
  <c r="AH4944" i="1" s="1"/>
  <c r="AD4944" i="1"/>
  <c r="AC4944" i="1"/>
  <c r="Z4944" i="1"/>
  <c r="Y4944" i="1"/>
  <c r="W4944" i="1"/>
  <c r="V4944" i="1"/>
  <c r="X4944" i="1" s="1"/>
  <c r="AA4944" i="1" s="1"/>
  <c r="S4944" i="1"/>
  <c r="R4944" i="1"/>
  <c r="Q4944" i="1"/>
  <c r="T4944" i="1" s="1"/>
  <c r="P4944" i="1"/>
  <c r="O4944" i="1"/>
  <c r="N4944" i="1"/>
  <c r="M4944" i="1"/>
  <c r="L4944" i="1"/>
  <c r="J4944" i="1"/>
  <c r="I4944" i="1"/>
  <c r="K4944" i="1" s="1"/>
  <c r="G4944" i="1"/>
  <c r="H4944" i="1" s="1"/>
  <c r="F4944" i="1"/>
  <c r="E4944" i="1"/>
  <c r="D4944" i="1"/>
  <c r="C4944" i="1"/>
  <c r="BB4943" i="1"/>
  <c r="BA4943" i="1"/>
  <c r="AZ4943" i="1"/>
  <c r="AY4943" i="1"/>
  <c r="BC4943" i="1" s="1"/>
  <c r="AV4943" i="1"/>
  <c r="AE4943" i="1"/>
  <c r="AH4943" i="1" s="1"/>
  <c r="X4943" i="1"/>
  <c r="AA4943" i="1" s="1"/>
  <c r="Q4943" i="1"/>
  <c r="T4943" i="1" s="1"/>
  <c r="K4943" i="1"/>
  <c r="H4943" i="1"/>
  <c r="E4943" i="1"/>
  <c r="AU4942" i="1"/>
  <c r="AT4942" i="1"/>
  <c r="AS4942" i="1"/>
  <c r="BB4942" i="1" s="1"/>
  <c r="AR4942" i="1"/>
  <c r="AQ4942" i="1"/>
  <c r="AP4942" i="1"/>
  <c r="BA4942" i="1" s="1"/>
  <c r="AO4942" i="1"/>
  <c r="AN4942" i="1"/>
  <c r="AM4942" i="1"/>
  <c r="AZ4942" i="1" s="1"/>
  <c r="AL4942" i="1"/>
  <c r="AK4942" i="1"/>
  <c r="AY4942" i="1" s="1"/>
  <c r="BC4942" i="1" s="1"/>
  <c r="AJ4942" i="1"/>
  <c r="AV4942" i="1" s="1"/>
  <c r="AG4942" i="1"/>
  <c r="AF4942" i="1"/>
  <c r="AD4942" i="1"/>
  <c r="AC4942" i="1"/>
  <c r="AE4942" i="1" s="1"/>
  <c r="AH4942" i="1" s="1"/>
  <c r="Z4942" i="1"/>
  <c r="Y4942" i="1"/>
  <c r="W4942" i="1"/>
  <c r="X4942" i="1" s="1"/>
  <c r="AA4942" i="1" s="1"/>
  <c r="V4942" i="1"/>
  <c r="S4942" i="1"/>
  <c r="R4942" i="1"/>
  <c r="P4942" i="1"/>
  <c r="O4942" i="1"/>
  <c r="Q4942" i="1" s="1"/>
  <c r="T4942" i="1" s="1"/>
  <c r="N4942" i="1"/>
  <c r="M4942" i="1"/>
  <c r="L4942" i="1"/>
  <c r="J4942" i="1"/>
  <c r="K4942" i="1" s="1"/>
  <c r="I4942" i="1"/>
  <c r="H4942" i="1"/>
  <c r="G4942" i="1"/>
  <c r="F4942" i="1"/>
  <c r="D4942" i="1"/>
  <c r="E4942" i="1" s="1"/>
  <c r="C4942" i="1"/>
  <c r="BB4941" i="1"/>
  <c r="BA4941" i="1"/>
  <c r="AZ4941" i="1"/>
  <c r="BC4941" i="1" s="1"/>
  <c r="BD4941" i="1" s="1"/>
  <c r="AY4941" i="1"/>
  <c r="AW4941" i="1"/>
  <c r="AV4941" i="1"/>
  <c r="AH4941" i="1"/>
  <c r="AE4941" i="1"/>
  <c r="AA4941" i="1"/>
  <c r="X4941" i="1"/>
  <c r="T4941" i="1"/>
  <c r="Q4941" i="1"/>
  <c r="K4941" i="1"/>
  <c r="H4941" i="1"/>
  <c r="E4941" i="1"/>
  <c r="BB4940" i="1"/>
  <c r="BA4940" i="1"/>
  <c r="AZ4940" i="1"/>
  <c r="AY4940" i="1"/>
  <c r="BC4940" i="1" s="1"/>
  <c r="AV4940" i="1"/>
  <c r="AE4940" i="1"/>
  <c r="AH4940" i="1" s="1"/>
  <c r="X4940" i="1"/>
  <c r="AA4940" i="1" s="1"/>
  <c r="Q4940" i="1"/>
  <c r="T4940" i="1" s="1"/>
  <c r="K4940" i="1"/>
  <c r="H4940" i="1"/>
  <c r="E4940" i="1"/>
  <c r="BB4939" i="1"/>
  <c r="BA4939" i="1"/>
  <c r="AZ4939" i="1"/>
  <c r="BC4939" i="1" s="1"/>
  <c r="AY4939" i="1"/>
  <c r="AV4939" i="1"/>
  <c r="AH4939" i="1"/>
  <c r="AE4939" i="1"/>
  <c r="AA4939" i="1"/>
  <c r="X4939" i="1"/>
  <c r="T4939" i="1"/>
  <c r="Q4939" i="1"/>
  <c r="K4939" i="1"/>
  <c r="H4939" i="1"/>
  <c r="E4939" i="1"/>
  <c r="BB4938" i="1"/>
  <c r="BA4938" i="1"/>
  <c r="AZ4938" i="1"/>
  <c r="AY4938" i="1"/>
  <c r="BC4938" i="1" s="1"/>
  <c r="AV4938" i="1"/>
  <c r="AH4938" i="1"/>
  <c r="AE4938" i="1"/>
  <c r="X4938" i="1"/>
  <c r="AA4938" i="1" s="1"/>
  <c r="Q4938" i="1"/>
  <c r="T4938" i="1" s="1"/>
  <c r="K4938" i="1"/>
  <c r="H4938" i="1"/>
  <c r="E4938" i="1"/>
  <c r="AU4937" i="1"/>
  <c r="AT4937" i="1"/>
  <c r="AS4937" i="1"/>
  <c r="BB4937" i="1" s="1"/>
  <c r="AR4937" i="1"/>
  <c r="AQ4937" i="1"/>
  <c r="BA4937" i="1" s="1"/>
  <c r="AP4937" i="1"/>
  <c r="AO4937" i="1"/>
  <c r="AZ4937" i="1" s="1"/>
  <c r="AN4937" i="1"/>
  <c r="AM4937" i="1"/>
  <c r="AL4937" i="1"/>
  <c r="AK4937" i="1"/>
  <c r="AV4937" i="1" s="1"/>
  <c r="AJ4937" i="1"/>
  <c r="AY4937" i="1" s="1"/>
  <c r="AG4937" i="1"/>
  <c r="AF4937" i="1"/>
  <c r="AH4937" i="1" s="1"/>
  <c r="AE4937" i="1"/>
  <c r="AD4937" i="1"/>
  <c r="AC4937" i="1"/>
  <c r="Z4937" i="1"/>
  <c r="Y4937" i="1"/>
  <c r="W4937" i="1"/>
  <c r="V4937" i="1"/>
  <c r="X4937" i="1" s="1"/>
  <c r="AA4937" i="1" s="1"/>
  <c r="S4937" i="1"/>
  <c r="R4937" i="1"/>
  <c r="P4937" i="1"/>
  <c r="Q4937" i="1" s="1"/>
  <c r="T4937" i="1" s="1"/>
  <c r="O4937" i="1"/>
  <c r="N4937" i="1"/>
  <c r="M4937" i="1"/>
  <c r="L4937" i="1"/>
  <c r="J4937" i="1"/>
  <c r="K4937" i="1" s="1"/>
  <c r="I4937" i="1"/>
  <c r="G4937" i="1"/>
  <c r="F4937" i="1"/>
  <c r="H4937" i="1" s="1"/>
  <c r="E4937" i="1"/>
  <c r="D4937" i="1"/>
  <c r="C4937" i="1"/>
  <c r="BB4936" i="1"/>
  <c r="BA4936" i="1"/>
  <c r="AZ4936" i="1"/>
  <c r="AY4936" i="1"/>
  <c r="BC4936" i="1" s="1"/>
  <c r="AV4936" i="1"/>
  <c r="AH4936" i="1"/>
  <c r="AE4936" i="1"/>
  <c r="AA4936" i="1"/>
  <c r="X4936" i="1"/>
  <c r="T4936" i="1"/>
  <c r="AW4936" i="1" s="1"/>
  <c r="Q4936" i="1"/>
  <c r="K4936" i="1"/>
  <c r="H4936" i="1"/>
  <c r="E4936" i="1"/>
  <c r="BB4935" i="1"/>
  <c r="BA4935" i="1"/>
  <c r="BC4935" i="1" s="1"/>
  <c r="AZ4935" i="1"/>
  <c r="AY4935" i="1"/>
  <c r="AV4935" i="1"/>
  <c r="AE4935" i="1"/>
  <c r="AH4935" i="1" s="1"/>
  <c r="X4935" i="1"/>
  <c r="AA4935" i="1" s="1"/>
  <c r="T4935" i="1"/>
  <c r="AW4935" i="1" s="1"/>
  <c r="Q4935" i="1"/>
  <c r="K4935" i="1"/>
  <c r="H4935" i="1"/>
  <c r="E4935" i="1"/>
  <c r="BB4934" i="1"/>
  <c r="BA4934" i="1"/>
  <c r="AZ4934" i="1"/>
  <c r="AY4934" i="1"/>
  <c r="BC4934" i="1" s="1"/>
  <c r="BD4934" i="1" s="1"/>
  <c r="AW4934" i="1"/>
  <c r="AV4934" i="1"/>
  <c r="AH4934" i="1"/>
  <c r="AE4934" i="1"/>
  <c r="AA4934" i="1"/>
  <c r="X4934" i="1"/>
  <c r="T4934" i="1"/>
  <c r="Q4934" i="1"/>
  <c r="K4934" i="1"/>
  <c r="H4934" i="1"/>
  <c r="E4934" i="1"/>
  <c r="AU4933" i="1"/>
  <c r="AT4933" i="1"/>
  <c r="AS4933" i="1"/>
  <c r="BB4933" i="1" s="1"/>
  <c r="AR4933" i="1"/>
  <c r="AQ4933" i="1"/>
  <c r="AP4933" i="1"/>
  <c r="BA4933" i="1" s="1"/>
  <c r="AO4933" i="1"/>
  <c r="AN4933" i="1"/>
  <c r="AM4933" i="1"/>
  <c r="AZ4933" i="1" s="1"/>
  <c r="AL4933" i="1"/>
  <c r="AY4933" i="1" s="1"/>
  <c r="AK4933" i="1"/>
  <c r="AJ4933" i="1"/>
  <c r="AG4933" i="1"/>
  <c r="AF4933" i="1"/>
  <c r="AD4933" i="1"/>
  <c r="AC4933" i="1"/>
  <c r="AE4933" i="1" s="1"/>
  <c r="AH4933" i="1" s="1"/>
  <c r="Z4933" i="1"/>
  <c r="Y4933" i="1"/>
  <c r="X4933" i="1"/>
  <c r="AA4933" i="1" s="1"/>
  <c r="W4933" i="1"/>
  <c r="V4933" i="1"/>
  <c r="S4933" i="1"/>
  <c r="R4933" i="1"/>
  <c r="P4933" i="1"/>
  <c r="O4933" i="1"/>
  <c r="Q4933" i="1" s="1"/>
  <c r="T4933" i="1" s="1"/>
  <c r="N4933" i="1"/>
  <c r="M4933" i="1"/>
  <c r="L4933" i="1"/>
  <c r="K4933" i="1"/>
  <c r="J4933" i="1"/>
  <c r="I4933" i="1"/>
  <c r="G4933" i="1"/>
  <c r="H4933" i="1" s="1"/>
  <c r="F4933" i="1"/>
  <c r="D4933" i="1"/>
  <c r="C4933" i="1"/>
  <c r="E4933" i="1" s="1"/>
  <c r="BB4932" i="1"/>
  <c r="BA4932" i="1"/>
  <c r="AZ4932" i="1"/>
  <c r="AY4932" i="1"/>
  <c r="BC4932" i="1" s="1"/>
  <c r="AV4932" i="1"/>
  <c r="AE4932" i="1"/>
  <c r="AH4932" i="1" s="1"/>
  <c r="X4932" i="1"/>
  <c r="AA4932" i="1" s="1"/>
  <c r="Q4932" i="1"/>
  <c r="T4932" i="1" s="1"/>
  <c r="K4932" i="1"/>
  <c r="H4932" i="1"/>
  <c r="E4932" i="1"/>
  <c r="AU4931" i="1"/>
  <c r="AT4931" i="1"/>
  <c r="AS4931" i="1"/>
  <c r="BB4931" i="1" s="1"/>
  <c r="AR4931" i="1"/>
  <c r="AQ4931" i="1"/>
  <c r="BA4931" i="1" s="1"/>
  <c r="AP4931" i="1"/>
  <c r="AO4931" i="1"/>
  <c r="AZ4931" i="1" s="1"/>
  <c r="AN4931" i="1"/>
  <c r="AN4930" i="1" s="1"/>
  <c r="AN4913" i="1" s="1"/>
  <c r="AN5115" i="1" s="1"/>
  <c r="AM4931" i="1"/>
  <c r="AL4931" i="1"/>
  <c r="AK4931" i="1"/>
  <c r="AJ4931" i="1"/>
  <c r="AV4931" i="1" s="1"/>
  <c r="AG4931" i="1"/>
  <c r="AF4931" i="1"/>
  <c r="AH4931" i="1" s="1"/>
  <c r="AE4931" i="1"/>
  <c r="AD4931" i="1"/>
  <c r="AC4931" i="1"/>
  <c r="Z4931" i="1"/>
  <c r="Y4931" i="1"/>
  <c r="W4931" i="1"/>
  <c r="V4931" i="1"/>
  <c r="X4931" i="1" s="1"/>
  <c r="AA4931" i="1" s="1"/>
  <c r="S4931" i="1"/>
  <c r="R4931" i="1"/>
  <c r="P4931" i="1"/>
  <c r="Q4931" i="1" s="1"/>
  <c r="T4931" i="1" s="1"/>
  <c r="O4931" i="1"/>
  <c r="N4931" i="1"/>
  <c r="M4931" i="1"/>
  <c r="L4931" i="1"/>
  <c r="J4931" i="1"/>
  <c r="K4931" i="1" s="1"/>
  <c r="I4931" i="1"/>
  <c r="G4931" i="1"/>
  <c r="F4931" i="1"/>
  <c r="H4931" i="1" s="1"/>
  <c r="D4931" i="1"/>
  <c r="E4931" i="1" s="1"/>
  <c r="C4931" i="1"/>
  <c r="AU4930" i="1"/>
  <c r="AT4930" i="1"/>
  <c r="AS4930" i="1"/>
  <c r="BB4930" i="1" s="1"/>
  <c r="AR4930" i="1"/>
  <c r="AP4930" i="1"/>
  <c r="AO4930" i="1"/>
  <c r="AM4930" i="1"/>
  <c r="AZ4930" i="1" s="1"/>
  <c r="AK4930" i="1"/>
  <c r="AJ4930" i="1"/>
  <c r="AG4930" i="1"/>
  <c r="AF4930" i="1"/>
  <c r="AD4930" i="1"/>
  <c r="AC4930" i="1"/>
  <c r="AE4930" i="1" s="1"/>
  <c r="AH4930" i="1" s="1"/>
  <c r="Z4930" i="1"/>
  <c r="Y4930" i="1"/>
  <c r="W4930" i="1"/>
  <c r="X4930" i="1" s="1"/>
  <c r="AA4930" i="1" s="1"/>
  <c r="V4930" i="1"/>
  <c r="S4930" i="1"/>
  <c r="R4930" i="1"/>
  <c r="P4930" i="1"/>
  <c r="O4930" i="1"/>
  <c r="Q4930" i="1" s="1"/>
  <c r="T4930" i="1" s="1"/>
  <c r="N4930" i="1"/>
  <c r="M4930" i="1"/>
  <c r="L4930" i="1"/>
  <c r="J4930" i="1"/>
  <c r="K4930" i="1" s="1"/>
  <c r="I4930" i="1"/>
  <c r="G4930" i="1"/>
  <c r="H4930" i="1" s="1"/>
  <c r="F4930" i="1"/>
  <c r="D4930" i="1"/>
  <c r="E4930" i="1" s="1"/>
  <c r="C4930" i="1"/>
  <c r="BB4929" i="1"/>
  <c r="BA4929" i="1"/>
  <c r="AZ4929" i="1"/>
  <c r="BC4929" i="1" s="1"/>
  <c r="AY4929" i="1"/>
  <c r="AV4929" i="1"/>
  <c r="AH4929" i="1"/>
  <c r="AE4929" i="1"/>
  <c r="X4929" i="1"/>
  <c r="AA4929" i="1" s="1"/>
  <c r="T4929" i="1"/>
  <c r="AW4929" i="1" s="1"/>
  <c r="Q4929" i="1"/>
  <c r="K4929" i="1"/>
  <c r="H4929" i="1"/>
  <c r="E4929" i="1"/>
  <c r="BB4928" i="1"/>
  <c r="BA4928" i="1"/>
  <c r="AZ4928" i="1"/>
  <c r="AE4928" i="1"/>
  <c r="AH4928" i="1" s="1"/>
  <c r="AA4928" i="1"/>
  <c r="X4928" i="1"/>
  <c r="T4928" i="1"/>
  <c r="Q4928" i="1"/>
  <c r="K4928" i="1"/>
  <c r="H4928" i="1"/>
  <c r="E4928" i="1"/>
  <c r="BB4927" i="1"/>
  <c r="BA4927" i="1"/>
  <c r="AZ4927" i="1"/>
  <c r="AH4927" i="1"/>
  <c r="AE4927" i="1"/>
  <c r="AA4927" i="1"/>
  <c r="X4927" i="1"/>
  <c r="T4927" i="1"/>
  <c r="Q4927" i="1"/>
  <c r="K4927" i="1"/>
  <c r="H4927" i="1"/>
  <c r="E4927" i="1"/>
  <c r="BB4926" i="1"/>
  <c r="BA4926" i="1"/>
  <c r="AZ4926" i="1"/>
  <c r="AH4926" i="1"/>
  <c r="AE4926" i="1"/>
  <c r="AA4926" i="1"/>
  <c r="X4926" i="1"/>
  <c r="Q4926" i="1"/>
  <c r="T4926" i="1" s="1"/>
  <c r="K4926" i="1"/>
  <c r="H4926" i="1"/>
  <c r="E4926" i="1"/>
  <c r="AU4925" i="1"/>
  <c r="AT4925" i="1"/>
  <c r="AS4925" i="1"/>
  <c r="BB4925" i="1" s="1"/>
  <c r="AR4925" i="1"/>
  <c r="AQ4925" i="1"/>
  <c r="AP4925" i="1"/>
  <c r="BA4925" i="1" s="1"/>
  <c r="AO4925" i="1"/>
  <c r="AN4925" i="1"/>
  <c r="AM4925" i="1"/>
  <c r="AZ4925" i="1" s="1"/>
  <c r="AL4925" i="1"/>
  <c r="AK4925" i="1"/>
  <c r="AG4925" i="1"/>
  <c r="AF4925" i="1"/>
  <c r="AE4925" i="1"/>
  <c r="AH4925" i="1" s="1"/>
  <c r="AD4925" i="1"/>
  <c r="AC4925" i="1"/>
  <c r="Z4925" i="1"/>
  <c r="Y4925" i="1"/>
  <c r="W4925" i="1"/>
  <c r="V4925" i="1"/>
  <c r="X4925" i="1" s="1"/>
  <c r="AA4925" i="1" s="1"/>
  <c r="S4925" i="1"/>
  <c r="R4925" i="1"/>
  <c r="P4925" i="1"/>
  <c r="O4925" i="1"/>
  <c r="Q4925" i="1" s="1"/>
  <c r="T4925" i="1" s="1"/>
  <c r="N4925" i="1"/>
  <c r="M4925" i="1"/>
  <c r="L4925" i="1"/>
  <c r="K4925" i="1"/>
  <c r="J4925" i="1"/>
  <c r="I4925" i="1"/>
  <c r="G4925" i="1"/>
  <c r="H4925" i="1" s="1"/>
  <c r="F4925" i="1"/>
  <c r="E4925" i="1"/>
  <c r="D4925" i="1"/>
  <c r="C4925" i="1"/>
  <c r="BB4924" i="1"/>
  <c r="BA4924" i="1"/>
  <c r="AZ4924" i="1"/>
  <c r="AE4924" i="1"/>
  <c r="AH4924" i="1" s="1"/>
  <c r="AA4924" i="1"/>
  <c r="X4924" i="1"/>
  <c r="T4924" i="1"/>
  <c r="Q4924" i="1"/>
  <c r="K4924" i="1"/>
  <c r="H4924" i="1"/>
  <c r="E4924" i="1"/>
  <c r="BB4923" i="1"/>
  <c r="BA4923" i="1"/>
  <c r="AZ4923" i="1"/>
  <c r="AH4923" i="1"/>
  <c r="AE4923" i="1"/>
  <c r="AA4923" i="1"/>
  <c r="X4923" i="1"/>
  <c r="T4923" i="1"/>
  <c r="Q4923" i="1"/>
  <c r="K4923" i="1"/>
  <c r="H4923" i="1"/>
  <c r="E4923" i="1"/>
  <c r="BB4922" i="1"/>
  <c r="BA4922" i="1"/>
  <c r="AZ4922" i="1"/>
  <c r="AH4922" i="1"/>
  <c r="AE4922" i="1"/>
  <c r="AA4922" i="1"/>
  <c r="X4922" i="1"/>
  <c r="Q4922" i="1"/>
  <c r="T4922" i="1" s="1"/>
  <c r="K4922" i="1"/>
  <c r="H4922" i="1"/>
  <c r="E4922" i="1"/>
  <c r="BB4921" i="1"/>
  <c r="BA4921" i="1"/>
  <c r="AZ4921" i="1"/>
  <c r="AY4921" i="1"/>
  <c r="BC4921" i="1" s="1"/>
  <c r="AV4921" i="1"/>
  <c r="AE4921" i="1"/>
  <c r="AH4921" i="1" s="1"/>
  <c r="X4921" i="1"/>
  <c r="AA4921" i="1" s="1"/>
  <c r="Q4921" i="1"/>
  <c r="T4921" i="1" s="1"/>
  <c r="K4921" i="1"/>
  <c r="H4921" i="1"/>
  <c r="E4921" i="1"/>
  <c r="BB4920" i="1"/>
  <c r="BA4920" i="1"/>
  <c r="AZ4920" i="1"/>
  <c r="BC4920" i="1" s="1"/>
  <c r="AY4920" i="1"/>
  <c r="AV4920" i="1"/>
  <c r="AH4920" i="1"/>
  <c r="AE4920" i="1"/>
  <c r="X4920" i="1"/>
  <c r="AA4920" i="1" s="1"/>
  <c r="T4920" i="1"/>
  <c r="AW4920" i="1" s="1"/>
  <c r="Q4920" i="1"/>
  <c r="K4920" i="1"/>
  <c r="H4920" i="1"/>
  <c r="E4920" i="1"/>
  <c r="BB4919" i="1"/>
  <c r="BA4919" i="1"/>
  <c r="AZ4919" i="1"/>
  <c r="AY4919" i="1"/>
  <c r="BC4919" i="1" s="1"/>
  <c r="AV4919" i="1"/>
  <c r="AE4919" i="1"/>
  <c r="AH4919" i="1" s="1"/>
  <c r="X4919" i="1"/>
  <c r="AA4919" i="1" s="1"/>
  <c r="Q4919" i="1"/>
  <c r="T4919" i="1" s="1"/>
  <c r="K4919" i="1"/>
  <c r="H4919" i="1"/>
  <c r="E4919" i="1"/>
  <c r="BB4918" i="1"/>
  <c r="BA4918" i="1"/>
  <c r="AZ4918" i="1"/>
  <c r="AY4918" i="1"/>
  <c r="BC4918" i="1" s="1"/>
  <c r="AV4918" i="1"/>
  <c r="AE4918" i="1"/>
  <c r="AH4918" i="1" s="1"/>
  <c r="AA4918" i="1"/>
  <c r="X4918" i="1"/>
  <c r="T4918" i="1"/>
  <c r="Q4918" i="1"/>
  <c r="K4918" i="1"/>
  <c r="H4918" i="1"/>
  <c r="E4918" i="1"/>
  <c r="BB4917" i="1"/>
  <c r="BA4917" i="1"/>
  <c r="BC4917" i="1" s="1"/>
  <c r="AZ4917" i="1"/>
  <c r="AY4917" i="1"/>
  <c r="AV4917" i="1"/>
  <c r="AE4917" i="1"/>
  <c r="AH4917" i="1" s="1"/>
  <c r="X4917" i="1"/>
  <c r="AA4917" i="1" s="1"/>
  <c r="Q4917" i="1"/>
  <c r="T4917" i="1" s="1"/>
  <c r="K4917" i="1"/>
  <c r="H4917" i="1"/>
  <c r="E4917" i="1"/>
  <c r="BA4916" i="1"/>
  <c r="AT4916" i="1"/>
  <c r="AT4915" i="1" s="1"/>
  <c r="AT4914" i="1" s="1"/>
  <c r="AT4913" i="1" s="1"/>
  <c r="AQ4916" i="1"/>
  <c r="AM4916" i="1"/>
  <c r="AZ4916" i="1" s="1"/>
  <c r="AH4916" i="1"/>
  <c r="AE4916" i="1"/>
  <c r="AA4916" i="1"/>
  <c r="X4916" i="1"/>
  <c r="T4916" i="1"/>
  <c r="Q4916" i="1"/>
  <c r="K4916" i="1"/>
  <c r="H4916" i="1"/>
  <c r="E4916" i="1"/>
  <c r="AU4915" i="1"/>
  <c r="AS4915" i="1"/>
  <c r="AR4915" i="1"/>
  <c r="AQ4915" i="1"/>
  <c r="AP4915" i="1"/>
  <c r="BA4915" i="1" s="1"/>
  <c r="AO4915" i="1"/>
  <c r="AO4914" i="1" s="1"/>
  <c r="AO4913" i="1" s="1"/>
  <c r="AN4915" i="1"/>
  <c r="AL4915" i="1"/>
  <c r="AK4915" i="1"/>
  <c r="AK4914" i="1" s="1"/>
  <c r="AK4913" i="1" s="1"/>
  <c r="AG4915" i="1"/>
  <c r="AF4915" i="1"/>
  <c r="AF4914" i="1" s="1"/>
  <c r="AF4913" i="1" s="1"/>
  <c r="AE4915" i="1"/>
  <c r="AH4915" i="1" s="1"/>
  <c r="AD4915" i="1"/>
  <c r="AC4915" i="1"/>
  <c r="Z4915" i="1"/>
  <c r="Y4915" i="1"/>
  <c r="X4915" i="1"/>
  <c r="AA4915" i="1" s="1"/>
  <c r="W4915" i="1"/>
  <c r="W4914" i="1" s="1"/>
  <c r="V4915" i="1"/>
  <c r="S4915" i="1"/>
  <c r="R4915" i="1"/>
  <c r="R4914" i="1" s="1"/>
  <c r="R4913" i="1" s="1"/>
  <c r="R5115" i="1" s="1"/>
  <c r="P4915" i="1"/>
  <c r="O4915" i="1"/>
  <c r="Q4915" i="1" s="1"/>
  <c r="T4915" i="1" s="1"/>
  <c r="N4915" i="1"/>
  <c r="N4914" i="1" s="1"/>
  <c r="N4913" i="1" s="1"/>
  <c r="M4915" i="1"/>
  <c r="L4915" i="1"/>
  <c r="J4915" i="1"/>
  <c r="K4915" i="1" s="1"/>
  <c r="I4915" i="1"/>
  <c r="G4915" i="1"/>
  <c r="H4915" i="1" s="1"/>
  <c r="F4915" i="1"/>
  <c r="F4914" i="1" s="1"/>
  <c r="F4913" i="1" s="1"/>
  <c r="E4915" i="1"/>
  <c r="D4915" i="1"/>
  <c r="C4915" i="1"/>
  <c r="AU4914" i="1"/>
  <c r="AU4913" i="1" s="1"/>
  <c r="AR4914" i="1"/>
  <c r="BA4914" i="1" s="1"/>
  <c r="AQ4914" i="1"/>
  <c r="AP4914" i="1"/>
  <c r="AN4914" i="1"/>
  <c r="AL4914" i="1"/>
  <c r="AG4914" i="1"/>
  <c r="AD4914" i="1"/>
  <c r="AD4913" i="1" s="1"/>
  <c r="AC4914" i="1"/>
  <c r="AE4914" i="1" s="1"/>
  <c r="AH4914" i="1" s="1"/>
  <c r="Z4914" i="1"/>
  <c r="Y4914" i="1"/>
  <c r="Y4913" i="1" s="1"/>
  <c r="V4914" i="1"/>
  <c r="S4914" i="1"/>
  <c r="Q4914" i="1"/>
  <c r="T4914" i="1" s="1"/>
  <c r="P4914" i="1"/>
  <c r="P4913" i="1" s="1"/>
  <c r="O4914" i="1"/>
  <c r="M4914" i="1"/>
  <c r="L4914" i="1"/>
  <c r="L4913" i="1" s="1"/>
  <c r="I4914" i="1"/>
  <c r="G4914" i="1"/>
  <c r="H4914" i="1" s="1"/>
  <c r="D4914" i="1"/>
  <c r="E4914" i="1" s="1"/>
  <c r="C4914" i="1"/>
  <c r="AR4913" i="1"/>
  <c r="AP4913" i="1"/>
  <c r="AG4913" i="1"/>
  <c r="AG5115" i="1" s="1"/>
  <c r="AC4913" i="1"/>
  <c r="Z4913" i="1"/>
  <c r="V4913" i="1"/>
  <c r="S4913" i="1"/>
  <c r="S5115" i="1" s="1"/>
  <c r="O4913" i="1"/>
  <c r="M4913" i="1"/>
  <c r="M5115" i="1" s="1"/>
  <c r="I4913" i="1"/>
  <c r="G4913" i="1"/>
  <c r="G5115" i="1" s="1"/>
  <c r="C4913" i="1"/>
  <c r="BB4910" i="1"/>
  <c r="BA4910" i="1"/>
  <c r="AZ4910" i="1"/>
  <c r="AY4910" i="1"/>
  <c r="BC4910" i="1" s="1"/>
  <c r="AV4910" i="1"/>
  <c r="AE4910" i="1"/>
  <c r="AH4910" i="1" s="1"/>
  <c r="X4910" i="1"/>
  <c r="AA4910" i="1" s="1"/>
  <c r="Q4910" i="1"/>
  <c r="T4910" i="1" s="1"/>
  <c r="K4910" i="1"/>
  <c r="H4910" i="1"/>
  <c r="E4910" i="1"/>
  <c r="BB4909" i="1"/>
  <c r="BA4909" i="1"/>
  <c r="AZ4909" i="1"/>
  <c r="AY4909" i="1"/>
  <c r="BC4909" i="1" s="1"/>
  <c r="AV4909" i="1"/>
  <c r="AH4909" i="1"/>
  <c r="AE4909" i="1"/>
  <c r="AA4909" i="1"/>
  <c r="X4909" i="1"/>
  <c r="T4909" i="1"/>
  <c r="BD4909" i="1" s="1"/>
  <c r="Q4909" i="1"/>
  <c r="K4909" i="1"/>
  <c r="H4909" i="1"/>
  <c r="E4909" i="1"/>
  <c r="BB4908" i="1"/>
  <c r="BA4908" i="1"/>
  <c r="BC4908" i="1" s="1"/>
  <c r="AZ4908" i="1"/>
  <c r="AY4908" i="1"/>
  <c r="AV4908" i="1"/>
  <c r="AE4908" i="1"/>
  <c r="AH4908" i="1" s="1"/>
  <c r="X4908" i="1"/>
  <c r="AA4908" i="1" s="1"/>
  <c r="Q4908" i="1"/>
  <c r="T4908" i="1" s="1"/>
  <c r="K4908" i="1"/>
  <c r="H4908" i="1"/>
  <c r="E4908" i="1"/>
  <c r="BB4906" i="1"/>
  <c r="BA4906" i="1"/>
  <c r="AZ4906" i="1"/>
  <c r="AY4906" i="1"/>
  <c r="BC4906" i="1" s="1"/>
  <c r="AV4906" i="1"/>
  <c r="AH4906" i="1"/>
  <c r="AE4906" i="1"/>
  <c r="AA4906" i="1"/>
  <c r="X4906" i="1"/>
  <c r="T4906" i="1"/>
  <c r="AW4906" i="1" s="1"/>
  <c r="Q4906" i="1"/>
  <c r="K4906" i="1"/>
  <c r="H4906" i="1"/>
  <c r="E4906" i="1"/>
  <c r="BC4905" i="1"/>
  <c r="BB4905" i="1"/>
  <c r="BA4905" i="1"/>
  <c r="AZ4905" i="1"/>
  <c r="AY4905" i="1"/>
  <c r="AV4905" i="1"/>
  <c r="AE4905" i="1"/>
  <c r="AH4905" i="1" s="1"/>
  <c r="X4905" i="1"/>
  <c r="AA4905" i="1" s="1"/>
  <c r="Q4905" i="1"/>
  <c r="T4905" i="1" s="1"/>
  <c r="K4905" i="1"/>
  <c r="H4905" i="1"/>
  <c r="E4905" i="1"/>
  <c r="BB4904" i="1"/>
  <c r="BA4904" i="1"/>
  <c r="AZ4904" i="1"/>
  <c r="AY4904" i="1"/>
  <c r="BC4904" i="1" s="1"/>
  <c r="BD4904" i="1" s="1"/>
  <c r="AW4904" i="1"/>
  <c r="AV4904" i="1"/>
  <c r="AH4904" i="1"/>
  <c r="AE4904" i="1"/>
  <c r="AA4904" i="1"/>
  <c r="X4904" i="1"/>
  <c r="T4904" i="1"/>
  <c r="Q4904" i="1"/>
  <c r="K4904" i="1"/>
  <c r="H4904" i="1"/>
  <c r="E4904" i="1"/>
  <c r="BB4903" i="1"/>
  <c r="BA4903" i="1"/>
  <c r="AZ4903" i="1"/>
  <c r="AY4903" i="1"/>
  <c r="BC4903" i="1" s="1"/>
  <c r="AV4903" i="1"/>
  <c r="AE4903" i="1"/>
  <c r="AH4903" i="1" s="1"/>
  <c r="X4903" i="1"/>
  <c r="AA4903" i="1" s="1"/>
  <c r="Q4903" i="1"/>
  <c r="T4903" i="1" s="1"/>
  <c r="K4903" i="1"/>
  <c r="H4903" i="1"/>
  <c r="E4903" i="1"/>
  <c r="BB4902" i="1"/>
  <c r="BA4902" i="1"/>
  <c r="AZ4902" i="1"/>
  <c r="AY4902" i="1"/>
  <c r="BC4902" i="1" s="1"/>
  <c r="AW4902" i="1"/>
  <c r="AV4902" i="1"/>
  <c r="AH4902" i="1"/>
  <c r="AE4902" i="1"/>
  <c r="AA4902" i="1"/>
  <c r="X4902" i="1"/>
  <c r="T4902" i="1"/>
  <c r="Q4902" i="1"/>
  <c r="K4902" i="1"/>
  <c r="H4902" i="1"/>
  <c r="E4902" i="1"/>
  <c r="BB4901" i="1"/>
  <c r="BA4901" i="1"/>
  <c r="AZ4901" i="1"/>
  <c r="AY4901" i="1"/>
  <c r="BC4901" i="1" s="1"/>
  <c r="AV4901" i="1"/>
  <c r="AE4901" i="1"/>
  <c r="AH4901" i="1" s="1"/>
  <c r="X4901" i="1"/>
  <c r="AA4901" i="1" s="1"/>
  <c r="Q4901" i="1"/>
  <c r="T4901" i="1" s="1"/>
  <c r="K4901" i="1"/>
  <c r="H4901" i="1"/>
  <c r="E4901" i="1"/>
  <c r="BB4900" i="1"/>
  <c r="BA4900" i="1"/>
  <c r="AZ4900" i="1"/>
  <c r="AY4900" i="1"/>
  <c r="BC4900" i="1" s="1"/>
  <c r="AV4900" i="1"/>
  <c r="AH4900" i="1"/>
  <c r="AE4900" i="1"/>
  <c r="AA4900" i="1"/>
  <c r="X4900" i="1"/>
  <c r="T4900" i="1"/>
  <c r="BD4900" i="1" s="1"/>
  <c r="Q4900" i="1"/>
  <c r="K4900" i="1"/>
  <c r="H4900" i="1"/>
  <c r="E4900" i="1"/>
  <c r="BB4899" i="1"/>
  <c r="BA4899" i="1"/>
  <c r="BC4899" i="1" s="1"/>
  <c r="AZ4899" i="1"/>
  <c r="AY4899" i="1"/>
  <c r="AV4899" i="1"/>
  <c r="AE4899" i="1"/>
  <c r="AH4899" i="1" s="1"/>
  <c r="X4899" i="1"/>
  <c r="AA4899" i="1" s="1"/>
  <c r="Q4899" i="1"/>
  <c r="T4899" i="1" s="1"/>
  <c r="K4899" i="1"/>
  <c r="H4899" i="1"/>
  <c r="E4899" i="1"/>
  <c r="BB4898" i="1"/>
  <c r="BA4898" i="1"/>
  <c r="AZ4898" i="1"/>
  <c r="AY4898" i="1"/>
  <c r="BC4898" i="1" s="1"/>
  <c r="BD4898" i="1" s="1"/>
  <c r="AV4898" i="1"/>
  <c r="AH4898" i="1"/>
  <c r="AE4898" i="1"/>
  <c r="AA4898" i="1"/>
  <c r="X4898" i="1"/>
  <c r="T4898" i="1"/>
  <c r="AW4898" i="1" s="1"/>
  <c r="Q4898" i="1"/>
  <c r="K4898" i="1"/>
  <c r="H4898" i="1"/>
  <c r="E4898" i="1"/>
  <c r="BC4897" i="1"/>
  <c r="BB4897" i="1"/>
  <c r="BA4897" i="1"/>
  <c r="AZ4897" i="1"/>
  <c r="AY4897" i="1"/>
  <c r="AV4897" i="1"/>
  <c r="AE4897" i="1"/>
  <c r="AH4897" i="1" s="1"/>
  <c r="X4897" i="1"/>
  <c r="AA4897" i="1" s="1"/>
  <c r="Q4897" i="1"/>
  <c r="T4897" i="1" s="1"/>
  <c r="K4897" i="1"/>
  <c r="H4897" i="1"/>
  <c r="E4897" i="1"/>
  <c r="BB4896" i="1"/>
  <c r="BA4896" i="1"/>
  <c r="AZ4896" i="1"/>
  <c r="AY4896" i="1"/>
  <c r="BC4896" i="1" s="1"/>
  <c r="BD4896" i="1" s="1"/>
  <c r="AW4896" i="1"/>
  <c r="AV4896" i="1"/>
  <c r="AH4896" i="1"/>
  <c r="AE4896" i="1"/>
  <c r="AA4896" i="1"/>
  <c r="X4896" i="1"/>
  <c r="T4896" i="1"/>
  <c r="Q4896" i="1"/>
  <c r="K4896" i="1"/>
  <c r="H4896" i="1"/>
  <c r="E4896" i="1"/>
  <c r="BB4895" i="1"/>
  <c r="BA4895" i="1"/>
  <c r="AZ4895" i="1"/>
  <c r="AY4895" i="1"/>
  <c r="BC4895" i="1" s="1"/>
  <c r="AV4895" i="1"/>
  <c r="AE4895" i="1"/>
  <c r="AH4895" i="1" s="1"/>
  <c r="X4895" i="1"/>
  <c r="AA4895" i="1" s="1"/>
  <c r="Q4895" i="1"/>
  <c r="T4895" i="1" s="1"/>
  <c r="K4895" i="1"/>
  <c r="H4895" i="1"/>
  <c r="E4895" i="1"/>
  <c r="AU4894" i="1"/>
  <c r="AT4894" i="1"/>
  <c r="AS4894" i="1"/>
  <c r="BB4894" i="1" s="1"/>
  <c r="AR4894" i="1"/>
  <c r="AQ4894" i="1"/>
  <c r="BA4894" i="1" s="1"/>
  <c r="AP4894" i="1"/>
  <c r="AO4894" i="1"/>
  <c r="AZ4894" i="1" s="1"/>
  <c r="AN4894" i="1"/>
  <c r="AM4894" i="1"/>
  <c r="AL4894" i="1"/>
  <c r="AK4894" i="1"/>
  <c r="AJ4894" i="1"/>
  <c r="AY4894" i="1" s="1"/>
  <c r="AG4894" i="1"/>
  <c r="AF4894" i="1"/>
  <c r="AD4894" i="1"/>
  <c r="AE4894" i="1" s="1"/>
  <c r="AH4894" i="1" s="1"/>
  <c r="AC4894" i="1"/>
  <c r="Z4894" i="1"/>
  <c r="Y4894" i="1"/>
  <c r="W4894" i="1"/>
  <c r="V4894" i="1"/>
  <c r="X4894" i="1" s="1"/>
  <c r="AA4894" i="1" s="1"/>
  <c r="S4894" i="1"/>
  <c r="R4894" i="1"/>
  <c r="P4894" i="1"/>
  <c r="Q4894" i="1" s="1"/>
  <c r="T4894" i="1" s="1"/>
  <c r="O4894" i="1"/>
  <c r="N4894" i="1"/>
  <c r="M4894" i="1"/>
  <c r="L4894" i="1"/>
  <c r="J4894" i="1"/>
  <c r="K4894" i="1" s="1"/>
  <c r="I4894" i="1"/>
  <c r="G4894" i="1"/>
  <c r="F4894" i="1"/>
  <c r="H4894" i="1" s="1"/>
  <c r="D4894" i="1"/>
  <c r="E4894" i="1" s="1"/>
  <c r="C4894" i="1"/>
  <c r="BB4893" i="1"/>
  <c r="BA4893" i="1"/>
  <c r="AZ4893" i="1"/>
  <c r="AY4893" i="1"/>
  <c r="BC4893" i="1" s="1"/>
  <c r="AV4893" i="1"/>
  <c r="AH4893" i="1"/>
  <c r="AE4893" i="1"/>
  <c r="AA4893" i="1"/>
  <c r="X4893" i="1"/>
  <c r="T4893" i="1"/>
  <c r="Q4893" i="1"/>
  <c r="K4893" i="1"/>
  <c r="H4893" i="1"/>
  <c r="E4893" i="1"/>
  <c r="BB4892" i="1"/>
  <c r="BA4892" i="1"/>
  <c r="BC4892" i="1" s="1"/>
  <c r="AZ4892" i="1"/>
  <c r="AY4892" i="1"/>
  <c r="AV4892" i="1"/>
  <c r="AE4892" i="1"/>
  <c r="AH4892" i="1" s="1"/>
  <c r="X4892" i="1"/>
  <c r="AA4892" i="1" s="1"/>
  <c r="Q4892" i="1"/>
  <c r="T4892" i="1" s="1"/>
  <c r="K4892" i="1"/>
  <c r="H4892" i="1"/>
  <c r="E4892" i="1"/>
  <c r="BB4891" i="1"/>
  <c r="BA4891" i="1"/>
  <c r="AZ4891" i="1"/>
  <c r="AY4891" i="1"/>
  <c r="BC4891" i="1" s="1"/>
  <c r="BD4891" i="1" s="1"/>
  <c r="AV4891" i="1"/>
  <c r="AH4891" i="1"/>
  <c r="AE4891" i="1"/>
  <c r="AA4891" i="1"/>
  <c r="X4891" i="1"/>
  <c r="T4891" i="1"/>
  <c r="AW4891" i="1" s="1"/>
  <c r="Q4891" i="1"/>
  <c r="K4891" i="1"/>
  <c r="H4891" i="1"/>
  <c r="E4891" i="1"/>
  <c r="AU4890" i="1"/>
  <c r="AT4890" i="1"/>
  <c r="AT4889" i="1" s="1"/>
  <c r="AS4890" i="1"/>
  <c r="BB4890" i="1" s="1"/>
  <c r="AR4890" i="1"/>
  <c r="BA4890" i="1" s="1"/>
  <c r="AQ4890" i="1"/>
  <c r="AP4890" i="1"/>
  <c r="AO4890" i="1"/>
  <c r="AO4889" i="1" s="1"/>
  <c r="AO4882" i="1" s="1"/>
  <c r="AN4890" i="1"/>
  <c r="AM4890" i="1"/>
  <c r="AZ4890" i="1" s="1"/>
  <c r="AL4890" i="1"/>
  <c r="AV4890" i="1" s="1"/>
  <c r="AK4890" i="1"/>
  <c r="AK4889" i="1" s="1"/>
  <c r="AJ4890" i="1"/>
  <c r="AY4890" i="1" s="1"/>
  <c r="AG4890" i="1"/>
  <c r="AF4890" i="1"/>
  <c r="AF4889" i="1" s="1"/>
  <c r="AF4882" i="1" s="1"/>
  <c r="AD4890" i="1"/>
  <c r="AC4890" i="1"/>
  <c r="AE4890" i="1" s="1"/>
  <c r="AH4890" i="1" s="1"/>
  <c r="Z4890" i="1"/>
  <c r="Y4890" i="1"/>
  <c r="W4890" i="1"/>
  <c r="W4889" i="1" s="1"/>
  <c r="W4882" i="1" s="1"/>
  <c r="X4882" i="1" s="1"/>
  <c r="AA4882" i="1" s="1"/>
  <c r="V4890" i="1"/>
  <c r="X4890" i="1" s="1"/>
  <c r="AA4890" i="1" s="1"/>
  <c r="S4890" i="1"/>
  <c r="R4890" i="1"/>
  <c r="R4889" i="1" s="1"/>
  <c r="R4882" i="1" s="1"/>
  <c r="Q4890" i="1"/>
  <c r="T4890" i="1" s="1"/>
  <c r="P4890" i="1"/>
  <c r="O4890" i="1"/>
  <c r="N4890" i="1"/>
  <c r="N4889" i="1" s="1"/>
  <c r="N4882" i="1" s="1"/>
  <c r="M4890" i="1"/>
  <c r="L4890" i="1"/>
  <c r="K4890" i="1"/>
  <c r="J4890" i="1"/>
  <c r="J4889" i="1" s="1"/>
  <c r="I4890" i="1"/>
  <c r="G4890" i="1"/>
  <c r="H4890" i="1" s="1"/>
  <c r="F4890" i="1"/>
  <c r="F4889" i="1" s="1"/>
  <c r="F4882" i="1" s="1"/>
  <c r="D4890" i="1"/>
  <c r="C4890" i="1"/>
  <c r="E4890" i="1" s="1"/>
  <c r="AU4889" i="1"/>
  <c r="AR4889" i="1"/>
  <c r="AQ4889" i="1"/>
  <c r="AP4889" i="1"/>
  <c r="BA4889" i="1" s="1"/>
  <c r="AN4889" i="1"/>
  <c r="AM4889" i="1"/>
  <c r="AL4889" i="1"/>
  <c r="AJ4889" i="1"/>
  <c r="AG4889" i="1"/>
  <c r="AE4889" i="1"/>
  <c r="AH4889" i="1" s="1"/>
  <c r="AD4889" i="1"/>
  <c r="AC4889" i="1"/>
  <c r="Z4889" i="1"/>
  <c r="Y4889" i="1"/>
  <c r="V4889" i="1"/>
  <c r="X4889" i="1" s="1"/>
  <c r="AA4889" i="1" s="1"/>
  <c r="S4889" i="1"/>
  <c r="P4889" i="1"/>
  <c r="O4889" i="1"/>
  <c r="Q4889" i="1" s="1"/>
  <c r="T4889" i="1" s="1"/>
  <c r="M4889" i="1"/>
  <c r="L4889" i="1"/>
  <c r="I4889" i="1"/>
  <c r="G4889" i="1"/>
  <c r="H4889" i="1" s="1"/>
  <c r="E4889" i="1"/>
  <c r="D4889" i="1"/>
  <c r="C4889" i="1"/>
  <c r="BB4888" i="1"/>
  <c r="BA4888" i="1"/>
  <c r="AZ4888" i="1"/>
  <c r="AY4888" i="1"/>
  <c r="BC4888" i="1" s="1"/>
  <c r="AV4888" i="1"/>
  <c r="AE4888" i="1"/>
  <c r="AH4888" i="1" s="1"/>
  <c r="X4888" i="1"/>
  <c r="AA4888" i="1" s="1"/>
  <c r="Q4888" i="1"/>
  <c r="T4888" i="1" s="1"/>
  <c r="K4888" i="1"/>
  <c r="H4888" i="1"/>
  <c r="E4888" i="1"/>
  <c r="AZ4887" i="1"/>
  <c r="AU4887" i="1"/>
  <c r="AT4887" i="1"/>
  <c r="AS4887" i="1"/>
  <c r="BB4887" i="1" s="1"/>
  <c r="AR4887" i="1"/>
  <c r="AQ4887" i="1"/>
  <c r="AP4887" i="1"/>
  <c r="BA4887" i="1" s="1"/>
  <c r="AO4887" i="1"/>
  <c r="AN4887" i="1"/>
  <c r="AM4887" i="1"/>
  <c r="AL4887" i="1"/>
  <c r="AK4887" i="1"/>
  <c r="AY4887" i="1" s="1"/>
  <c r="BC4887" i="1" s="1"/>
  <c r="AJ4887" i="1"/>
  <c r="AV4887" i="1" s="1"/>
  <c r="AG4887" i="1"/>
  <c r="AF4887" i="1"/>
  <c r="AD4887" i="1"/>
  <c r="AC4887" i="1"/>
  <c r="AE4887" i="1" s="1"/>
  <c r="AH4887" i="1" s="1"/>
  <c r="Z4887" i="1"/>
  <c r="Y4887" i="1"/>
  <c r="W4887" i="1"/>
  <c r="X4887" i="1" s="1"/>
  <c r="AA4887" i="1" s="1"/>
  <c r="V4887" i="1"/>
  <c r="S4887" i="1"/>
  <c r="R4887" i="1"/>
  <c r="P4887" i="1"/>
  <c r="O4887" i="1"/>
  <c r="Q4887" i="1" s="1"/>
  <c r="T4887" i="1" s="1"/>
  <c r="N4887" i="1"/>
  <c r="M4887" i="1"/>
  <c r="L4887" i="1"/>
  <c r="J4887" i="1"/>
  <c r="K4887" i="1" s="1"/>
  <c r="I4887" i="1"/>
  <c r="H4887" i="1"/>
  <c r="G4887" i="1"/>
  <c r="F4887" i="1"/>
  <c r="D4887" i="1"/>
  <c r="E4887" i="1" s="1"/>
  <c r="C4887" i="1"/>
  <c r="BB4886" i="1"/>
  <c r="BA4886" i="1"/>
  <c r="AZ4886" i="1"/>
  <c r="AY4886" i="1"/>
  <c r="BC4886" i="1" s="1"/>
  <c r="AV4886" i="1"/>
  <c r="AH4886" i="1"/>
  <c r="AE4886" i="1"/>
  <c r="AA4886" i="1"/>
  <c r="X4886" i="1"/>
  <c r="T4886" i="1"/>
  <c r="AW4886" i="1" s="1"/>
  <c r="Q4886" i="1"/>
  <c r="K4886" i="1"/>
  <c r="H4886" i="1"/>
  <c r="E4886" i="1"/>
  <c r="BC4885" i="1"/>
  <c r="BB4885" i="1"/>
  <c r="BA4885" i="1"/>
  <c r="AZ4885" i="1"/>
  <c r="AY4885" i="1"/>
  <c r="AV4885" i="1"/>
  <c r="AE4885" i="1"/>
  <c r="AH4885" i="1" s="1"/>
  <c r="X4885" i="1"/>
  <c r="AA4885" i="1" s="1"/>
  <c r="Q4885" i="1"/>
  <c r="T4885" i="1" s="1"/>
  <c r="K4885" i="1"/>
  <c r="H4885" i="1"/>
  <c r="E4885" i="1"/>
  <c r="AU4884" i="1"/>
  <c r="AU4883" i="1" s="1"/>
  <c r="AU4882" i="1" s="1"/>
  <c r="AT4884" i="1"/>
  <c r="AT4883" i="1" s="1"/>
  <c r="AT4882" i="1" s="1"/>
  <c r="AS4884" i="1"/>
  <c r="BB4884" i="1" s="1"/>
  <c r="AR4884" i="1"/>
  <c r="AQ4884" i="1"/>
  <c r="AP4884" i="1"/>
  <c r="AP4883" i="1" s="1"/>
  <c r="AO4884" i="1"/>
  <c r="AN4884" i="1"/>
  <c r="AM4884" i="1"/>
  <c r="AZ4884" i="1" s="1"/>
  <c r="AL4884" i="1"/>
  <c r="AL4883" i="1" s="1"/>
  <c r="AL4882" i="1" s="1"/>
  <c r="AK4884" i="1"/>
  <c r="AY4884" i="1" s="1"/>
  <c r="AJ4884" i="1"/>
  <c r="AV4884" i="1" s="1"/>
  <c r="AG4884" i="1"/>
  <c r="AG4883" i="1" s="1"/>
  <c r="AG4882" i="1" s="1"/>
  <c r="AF4884" i="1"/>
  <c r="AD4884" i="1"/>
  <c r="AC4884" i="1"/>
  <c r="AE4884" i="1" s="1"/>
  <c r="AH4884" i="1" s="1"/>
  <c r="Z4884" i="1"/>
  <c r="Y4884" i="1"/>
  <c r="W4884" i="1"/>
  <c r="X4884" i="1" s="1"/>
  <c r="AA4884" i="1" s="1"/>
  <c r="V4884" i="1"/>
  <c r="S4884" i="1"/>
  <c r="R4884" i="1"/>
  <c r="P4884" i="1"/>
  <c r="O4884" i="1"/>
  <c r="O4883" i="1" s="1"/>
  <c r="N4884" i="1"/>
  <c r="M4884" i="1"/>
  <c r="L4884" i="1"/>
  <c r="J4884" i="1"/>
  <c r="K4884" i="1" s="1"/>
  <c r="I4884" i="1"/>
  <c r="G4884" i="1"/>
  <c r="G4883" i="1" s="1"/>
  <c r="F4884" i="1"/>
  <c r="H4884" i="1" s="1"/>
  <c r="D4884" i="1"/>
  <c r="E4884" i="1" s="1"/>
  <c r="C4884" i="1"/>
  <c r="AS4883" i="1"/>
  <c r="BB4883" i="1" s="1"/>
  <c r="AR4883" i="1"/>
  <c r="AR4882" i="1" s="1"/>
  <c r="AQ4883" i="1"/>
  <c r="AO4883" i="1"/>
  <c r="AN4883" i="1"/>
  <c r="AK4883" i="1"/>
  <c r="AJ4883" i="1"/>
  <c r="AF4883" i="1"/>
  <c r="AD4883" i="1"/>
  <c r="Z4883" i="1"/>
  <c r="Y4883" i="1"/>
  <c r="W4883" i="1"/>
  <c r="V4883" i="1"/>
  <c r="X4883" i="1" s="1"/>
  <c r="AA4883" i="1" s="1"/>
  <c r="S4883" i="1"/>
  <c r="R4883" i="1"/>
  <c r="P4883" i="1"/>
  <c r="N4883" i="1"/>
  <c r="M4883" i="1"/>
  <c r="L4883" i="1"/>
  <c r="J4883" i="1"/>
  <c r="K4883" i="1" s="1"/>
  <c r="I4883" i="1"/>
  <c r="F4883" i="1"/>
  <c r="D4883" i="1"/>
  <c r="E4883" i="1" s="1"/>
  <c r="C4883" i="1"/>
  <c r="AQ4882" i="1"/>
  <c r="AN4882" i="1"/>
  <c r="AJ4882" i="1"/>
  <c r="AD4882" i="1"/>
  <c r="Z4882" i="1"/>
  <c r="Y4882" i="1"/>
  <c r="V4882" i="1"/>
  <c r="S4882" i="1"/>
  <c r="P4882" i="1"/>
  <c r="M4882" i="1"/>
  <c r="L4882" i="1"/>
  <c r="I4882" i="1"/>
  <c r="D4882" i="1"/>
  <c r="E4882" i="1" s="1"/>
  <c r="C4882" i="1"/>
  <c r="BB4881" i="1"/>
  <c r="BA4881" i="1"/>
  <c r="AZ4881" i="1"/>
  <c r="BC4881" i="1" s="1"/>
  <c r="AY4881" i="1"/>
  <c r="AV4881" i="1"/>
  <c r="AH4881" i="1"/>
  <c r="AE4881" i="1"/>
  <c r="AA4881" i="1"/>
  <c r="X4881" i="1"/>
  <c r="T4881" i="1"/>
  <c r="AW4881" i="1" s="1"/>
  <c r="Q4881" i="1"/>
  <c r="K4881" i="1"/>
  <c r="H4881" i="1"/>
  <c r="E4881" i="1"/>
  <c r="AU4880" i="1"/>
  <c r="AT4880" i="1"/>
  <c r="AS4880" i="1"/>
  <c r="BB4880" i="1" s="1"/>
  <c r="AR4880" i="1"/>
  <c r="BA4880" i="1" s="1"/>
  <c r="AQ4880" i="1"/>
  <c r="AP4880" i="1"/>
  <c r="AO4880" i="1"/>
  <c r="AN4880" i="1"/>
  <c r="AM4880" i="1"/>
  <c r="AZ4880" i="1" s="1"/>
  <c r="AL4880" i="1"/>
  <c r="AK4880" i="1"/>
  <c r="AJ4880" i="1"/>
  <c r="AY4880" i="1" s="1"/>
  <c r="BC4880" i="1" s="1"/>
  <c r="AG4880" i="1"/>
  <c r="AF4880" i="1"/>
  <c r="AD4880" i="1"/>
  <c r="AC4880" i="1"/>
  <c r="AE4880" i="1" s="1"/>
  <c r="AH4880" i="1" s="1"/>
  <c r="Z4880" i="1"/>
  <c r="Y4880" i="1"/>
  <c r="W4880" i="1"/>
  <c r="V4880" i="1"/>
  <c r="X4880" i="1" s="1"/>
  <c r="AA4880" i="1" s="1"/>
  <c r="S4880" i="1"/>
  <c r="R4880" i="1"/>
  <c r="Q4880" i="1"/>
  <c r="T4880" i="1" s="1"/>
  <c r="P4880" i="1"/>
  <c r="O4880" i="1"/>
  <c r="N4880" i="1"/>
  <c r="M4880" i="1"/>
  <c r="L4880" i="1"/>
  <c r="K4880" i="1"/>
  <c r="J4880" i="1"/>
  <c r="I4880" i="1"/>
  <c r="G4880" i="1"/>
  <c r="H4880" i="1" s="1"/>
  <c r="F4880" i="1"/>
  <c r="D4880" i="1"/>
  <c r="C4880" i="1"/>
  <c r="E4880" i="1" s="1"/>
  <c r="BB4879" i="1"/>
  <c r="BA4879" i="1"/>
  <c r="AZ4879" i="1"/>
  <c r="AY4879" i="1"/>
  <c r="BC4879" i="1" s="1"/>
  <c r="AV4879" i="1"/>
  <c r="AE4879" i="1"/>
  <c r="AH4879" i="1" s="1"/>
  <c r="X4879" i="1"/>
  <c r="AA4879" i="1" s="1"/>
  <c r="Q4879" i="1"/>
  <c r="T4879" i="1" s="1"/>
  <c r="K4879" i="1"/>
  <c r="H4879" i="1"/>
  <c r="E4879" i="1"/>
  <c r="BB4878" i="1"/>
  <c r="BA4878" i="1"/>
  <c r="AZ4878" i="1"/>
  <c r="AY4878" i="1"/>
  <c r="BC4878" i="1" s="1"/>
  <c r="AW4878" i="1"/>
  <c r="AV4878" i="1"/>
  <c r="AH4878" i="1"/>
  <c r="AE4878" i="1"/>
  <c r="AA4878" i="1"/>
  <c r="X4878" i="1"/>
  <c r="T4878" i="1"/>
  <c r="BD4878" i="1" s="1"/>
  <c r="Q4878" i="1"/>
  <c r="K4878" i="1"/>
  <c r="H4878" i="1"/>
  <c r="E4878" i="1"/>
  <c r="BB4877" i="1"/>
  <c r="BA4877" i="1"/>
  <c r="AZ4877" i="1"/>
  <c r="AY4877" i="1"/>
  <c r="BC4877" i="1" s="1"/>
  <c r="AV4877" i="1"/>
  <c r="AE4877" i="1"/>
  <c r="AH4877" i="1" s="1"/>
  <c r="X4877" i="1"/>
  <c r="AA4877" i="1" s="1"/>
  <c r="Q4877" i="1"/>
  <c r="T4877" i="1" s="1"/>
  <c r="K4877" i="1"/>
  <c r="H4877" i="1"/>
  <c r="E4877" i="1"/>
  <c r="AZ4876" i="1"/>
  <c r="AU4876" i="1"/>
  <c r="AT4876" i="1"/>
  <c r="AS4876" i="1"/>
  <c r="BB4876" i="1" s="1"/>
  <c r="AR4876" i="1"/>
  <c r="AQ4876" i="1"/>
  <c r="AQ4875" i="1" s="1"/>
  <c r="AP4876" i="1"/>
  <c r="BA4876" i="1" s="1"/>
  <c r="AO4876" i="1"/>
  <c r="AN4876" i="1"/>
  <c r="AM4876" i="1"/>
  <c r="AL4876" i="1"/>
  <c r="AK4876" i="1"/>
  <c r="AY4876" i="1" s="1"/>
  <c r="BC4876" i="1" s="1"/>
  <c r="AJ4876" i="1"/>
  <c r="AV4876" i="1" s="1"/>
  <c r="AG4876" i="1"/>
  <c r="AF4876" i="1"/>
  <c r="AD4876" i="1"/>
  <c r="AC4876" i="1"/>
  <c r="AE4876" i="1" s="1"/>
  <c r="AH4876" i="1" s="1"/>
  <c r="Z4876" i="1"/>
  <c r="Y4876" i="1"/>
  <c r="W4876" i="1"/>
  <c r="X4876" i="1" s="1"/>
  <c r="AA4876" i="1" s="1"/>
  <c r="V4876" i="1"/>
  <c r="S4876" i="1"/>
  <c r="R4876" i="1"/>
  <c r="P4876" i="1"/>
  <c r="O4876" i="1"/>
  <c r="Q4876" i="1" s="1"/>
  <c r="T4876" i="1" s="1"/>
  <c r="N4876" i="1"/>
  <c r="M4876" i="1"/>
  <c r="L4876" i="1"/>
  <c r="J4876" i="1"/>
  <c r="K4876" i="1" s="1"/>
  <c r="I4876" i="1"/>
  <c r="H4876" i="1"/>
  <c r="G4876" i="1"/>
  <c r="F4876" i="1"/>
  <c r="D4876" i="1"/>
  <c r="E4876" i="1" s="1"/>
  <c r="C4876" i="1"/>
  <c r="AU4875" i="1"/>
  <c r="AT4875" i="1"/>
  <c r="AS4875" i="1"/>
  <c r="BB4875" i="1" s="1"/>
  <c r="AR4875" i="1"/>
  <c r="AP4875" i="1"/>
  <c r="AO4875" i="1"/>
  <c r="AN4875" i="1"/>
  <c r="AM4875" i="1"/>
  <c r="AZ4875" i="1" s="1"/>
  <c r="AL4875" i="1"/>
  <c r="AK4875" i="1"/>
  <c r="AJ4875" i="1"/>
  <c r="AV4875" i="1" s="1"/>
  <c r="AG4875" i="1"/>
  <c r="AF4875" i="1"/>
  <c r="AD4875" i="1"/>
  <c r="AE4875" i="1" s="1"/>
  <c r="AH4875" i="1" s="1"/>
  <c r="AC4875" i="1"/>
  <c r="Z4875" i="1"/>
  <c r="Y4875" i="1"/>
  <c r="W4875" i="1"/>
  <c r="V4875" i="1"/>
  <c r="X4875" i="1" s="1"/>
  <c r="AA4875" i="1" s="1"/>
  <c r="S4875" i="1"/>
  <c r="R4875" i="1"/>
  <c r="P4875" i="1"/>
  <c r="Q4875" i="1" s="1"/>
  <c r="T4875" i="1" s="1"/>
  <c r="O4875" i="1"/>
  <c r="N4875" i="1"/>
  <c r="M4875" i="1"/>
  <c r="L4875" i="1"/>
  <c r="J4875" i="1"/>
  <c r="K4875" i="1" s="1"/>
  <c r="I4875" i="1"/>
  <c r="H4875" i="1"/>
  <c r="G4875" i="1"/>
  <c r="F4875" i="1"/>
  <c r="D4875" i="1"/>
  <c r="E4875" i="1" s="1"/>
  <c r="C4875" i="1"/>
  <c r="BB4874" i="1"/>
  <c r="BA4874" i="1"/>
  <c r="AZ4874" i="1"/>
  <c r="AY4874" i="1"/>
  <c r="BC4874" i="1" s="1"/>
  <c r="BD4874" i="1" s="1"/>
  <c r="AW4874" i="1"/>
  <c r="AV4874" i="1"/>
  <c r="AH4874" i="1"/>
  <c r="AE4874" i="1"/>
  <c r="AA4874" i="1"/>
  <c r="X4874" i="1"/>
  <c r="T4874" i="1"/>
  <c r="Q4874" i="1"/>
  <c r="K4874" i="1"/>
  <c r="H4874" i="1"/>
  <c r="E4874" i="1"/>
  <c r="BB4873" i="1"/>
  <c r="BA4873" i="1"/>
  <c r="AZ4873" i="1"/>
  <c r="AY4873" i="1"/>
  <c r="BC4873" i="1" s="1"/>
  <c r="AV4873" i="1"/>
  <c r="AE4873" i="1"/>
  <c r="AH4873" i="1" s="1"/>
  <c r="X4873" i="1"/>
  <c r="AA4873" i="1" s="1"/>
  <c r="Q4873" i="1"/>
  <c r="T4873" i="1" s="1"/>
  <c r="K4873" i="1"/>
  <c r="H4873" i="1"/>
  <c r="E4873" i="1"/>
  <c r="BB4872" i="1"/>
  <c r="BA4872" i="1"/>
  <c r="AZ4872" i="1"/>
  <c r="AY4872" i="1"/>
  <c r="BC4872" i="1" s="1"/>
  <c r="AW4872" i="1"/>
  <c r="AV4872" i="1"/>
  <c r="AH4872" i="1"/>
  <c r="AE4872" i="1"/>
  <c r="AA4872" i="1"/>
  <c r="X4872" i="1"/>
  <c r="T4872" i="1"/>
  <c r="BD4872" i="1" s="1"/>
  <c r="Q4872" i="1"/>
  <c r="K4872" i="1"/>
  <c r="H4872" i="1"/>
  <c r="E4872" i="1"/>
  <c r="AY4871" i="1"/>
  <c r="AU4871" i="1"/>
  <c r="AT4871" i="1"/>
  <c r="AS4871" i="1"/>
  <c r="BB4871" i="1" s="1"/>
  <c r="AR4871" i="1"/>
  <c r="AQ4871" i="1"/>
  <c r="AP4871" i="1"/>
  <c r="BA4871" i="1" s="1"/>
  <c r="AO4871" i="1"/>
  <c r="AN4871" i="1"/>
  <c r="AM4871" i="1"/>
  <c r="AZ4871" i="1" s="1"/>
  <c r="AL4871" i="1"/>
  <c r="AK4871" i="1"/>
  <c r="AJ4871" i="1"/>
  <c r="AV4871" i="1" s="1"/>
  <c r="AG4871" i="1"/>
  <c r="AF4871" i="1"/>
  <c r="AE4871" i="1"/>
  <c r="AH4871" i="1" s="1"/>
  <c r="AD4871" i="1"/>
  <c r="AC4871" i="1"/>
  <c r="Z4871" i="1"/>
  <c r="Y4871" i="1"/>
  <c r="X4871" i="1"/>
  <c r="AA4871" i="1" s="1"/>
  <c r="W4871" i="1"/>
  <c r="V4871" i="1"/>
  <c r="S4871" i="1"/>
  <c r="R4871" i="1"/>
  <c r="P4871" i="1"/>
  <c r="O4871" i="1"/>
  <c r="Q4871" i="1" s="1"/>
  <c r="T4871" i="1" s="1"/>
  <c r="N4871" i="1"/>
  <c r="M4871" i="1"/>
  <c r="L4871" i="1"/>
  <c r="J4871" i="1"/>
  <c r="I4871" i="1"/>
  <c r="K4871" i="1" s="1"/>
  <c r="G4871" i="1"/>
  <c r="H4871" i="1" s="1"/>
  <c r="F4871" i="1"/>
  <c r="E4871" i="1"/>
  <c r="D4871" i="1"/>
  <c r="C4871" i="1"/>
  <c r="BB4870" i="1"/>
  <c r="BA4870" i="1"/>
  <c r="BC4870" i="1" s="1"/>
  <c r="AZ4870" i="1"/>
  <c r="AY4870" i="1"/>
  <c r="AV4870" i="1"/>
  <c r="AE4870" i="1"/>
  <c r="AH4870" i="1" s="1"/>
  <c r="X4870" i="1"/>
  <c r="AA4870" i="1" s="1"/>
  <c r="Q4870" i="1"/>
  <c r="T4870" i="1" s="1"/>
  <c r="K4870" i="1"/>
  <c r="H4870" i="1"/>
  <c r="E4870" i="1"/>
  <c r="BB4869" i="1"/>
  <c r="BA4869" i="1"/>
  <c r="AZ4869" i="1"/>
  <c r="AY4869" i="1"/>
  <c r="BC4869" i="1" s="1"/>
  <c r="AV4869" i="1"/>
  <c r="AH4869" i="1"/>
  <c r="AE4869" i="1"/>
  <c r="AA4869" i="1"/>
  <c r="X4869" i="1"/>
  <c r="T4869" i="1"/>
  <c r="AW4869" i="1" s="1"/>
  <c r="Q4869" i="1"/>
  <c r="K4869" i="1"/>
  <c r="H4869" i="1"/>
  <c r="E4869" i="1"/>
  <c r="BC4868" i="1"/>
  <c r="BB4868" i="1"/>
  <c r="BA4868" i="1"/>
  <c r="AZ4868" i="1"/>
  <c r="AY4868" i="1"/>
  <c r="AV4868" i="1"/>
  <c r="AE4868" i="1"/>
  <c r="AH4868" i="1" s="1"/>
  <c r="X4868" i="1"/>
  <c r="AA4868" i="1" s="1"/>
  <c r="Q4868" i="1"/>
  <c r="T4868" i="1" s="1"/>
  <c r="K4868" i="1"/>
  <c r="H4868" i="1"/>
  <c r="E4868" i="1"/>
  <c r="BB4867" i="1"/>
  <c r="BA4867" i="1"/>
  <c r="AZ4867" i="1"/>
  <c r="AY4867" i="1"/>
  <c r="BC4867" i="1" s="1"/>
  <c r="BD4867" i="1" s="1"/>
  <c r="AW4867" i="1"/>
  <c r="AV4867" i="1"/>
  <c r="AH4867" i="1"/>
  <c r="AE4867" i="1"/>
  <c r="AA4867" i="1"/>
  <c r="X4867" i="1"/>
  <c r="T4867" i="1"/>
  <c r="Q4867" i="1"/>
  <c r="K4867" i="1"/>
  <c r="H4867" i="1"/>
  <c r="E4867" i="1"/>
  <c r="AU4866" i="1"/>
  <c r="AT4866" i="1"/>
  <c r="AS4866" i="1"/>
  <c r="BB4866" i="1" s="1"/>
  <c r="AR4866" i="1"/>
  <c r="AQ4866" i="1"/>
  <c r="AP4866" i="1"/>
  <c r="BA4866" i="1" s="1"/>
  <c r="AO4866" i="1"/>
  <c r="AN4866" i="1"/>
  <c r="AV4866" i="1" s="1"/>
  <c r="AM4866" i="1"/>
  <c r="AZ4866" i="1" s="1"/>
  <c r="AL4866" i="1"/>
  <c r="AY4866" i="1" s="1"/>
  <c r="AK4866" i="1"/>
  <c r="AJ4866" i="1"/>
  <c r="AG4866" i="1"/>
  <c r="AF4866" i="1"/>
  <c r="AE4866" i="1"/>
  <c r="AH4866" i="1" s="1"/>
  <c r="AD4866" i="1"/>
  <c r="AC4866" i="1"/>
  <c r="Z4866" i="1"/>
  <c r="Y4866" i="1"/>
  <c r="W4866" i="1"/>
  <c r="V4866" i="1"/>
  <c r="X4866" i="1" s="1"/>
  <c r="AA4866" i="1" s="1"/>
  <c r="S4866" i="1"/>
  <c r="R4866" i="1"/>
  <c r="P4866" i="1"/>
  <c r="O4866" i="1"/>
  <c r="Q4866" i="1" s="1"/>
  <c r="T4866" i="1" s="1"/>
  <c r="N4866" i="1"/>
  <c r="M4866" i="1"/>
  <c r="L4866" i="1"/>
  <c r="K4866" i="1"/>
  <c r="J4866" i="1"/>
  <c r="I4866" i="1"/>
  <c r="G4866" i="1"/>
  <c r="H4866" i="1" s="1"/>
  <c r="F4866" i="1"/>
  <c r="E4866" i="1"/>
  <c r="D4866" i="1"/>
  <c r="C4866" i="1"/>
  <c r="BB4865" i="1"/>
  <c r="BA4865" i="1"/>
  <c r="AZ4865" i="1"/>
  <c r="AY4865" i="1"/>
  <c r="BC4865" i="1" s="1"/>
  <c r="AV4865" i="1"/>
  <c r="AE4865" i="1"/>
  <c r="AH4865" i="1" s="1"/>
  <c r="X4865" i="1"/>
  <c r="AA4865" i="1" s="1"/>
  <c r="Q4865" i="1"/>
  <c r="T4865" i="1" s="1"/>
  <c r="K4865" i="1"/>
  <c r="H4865" i="1"/>
  <c r="E4865" i="1"/>
  <c r="AZ4864" i="1"/>
  <c r="AU4864" i="1"/>
  <c r="AT4864" i="1"/>
  <c r="AS4864" i="1"/>
  <c r="BB4864" i="1" s="1"/>
  <c r="AR4864" i="1"/>
  <c r="AQ4864" i="1"/>
  <c r="AP4864" i="1"/>
  <c r="BA4864" i="1" s="1"/>
  <c r="AO4864" i="1"/>
  <c r="AN4864" i="1"/>
  <c r="AM4864" i="1"/>
  <c r="AL4864" i="1"/>
  <c r="AK4864" i="1"/>
  <c r="AY4864" i="1" s="1"/>
  <c r="BC4864" i="1" s="1"/>
  <c r="AJ4864" i="1"/>
  <c r="AV4864" i="1" s="1"/>
  <c r="AG4864" i="1"/>
  <c r="AF4864" i="1"/>
  <c r="AD4864" i="1"/>
  <c r="AC4864" i="1"/>
  <c r="AE4864" i="1" s="1"/>
  <c r="AH4864" i="1" s="1"/>
  <c r="Z4864" i="1"/>
  <c r="Y4864" i="1"/>
  <c r="W4864" i="1"/>
  <c r="X4864" i="1" s="1"/>
  <c r="AA4864" i="1" s="1"/>
  <c r="V4864" i="1"/>
  <c r="S4864" i="1"/>
  <c r="R4864" i="1"/>
  <c r="P4864" i="1"/>
  <c r="O4864" i="1"/>
  <c r="Q4864" i="1" s="1"/>
  <c r="T4864" i="1" s="1"/>
  <c r="N4864" i="1"/>
  <c r="M4864" i="1"/>
  <c r="L4864" i="1"/>
  <c r="J4864" i="1"/>
  <c r="K4864" i="1" s="1"/>
  <c r="I4864" i="1"/>
  <c r="H4864" i="1"/>
  <c r="G4864" i="1"/>
  <c r="F4864" i="1"/>
  <c r="D4864" i="1"/>
  <c r="E4864" i="1" s="1"/>
  <c r="C4864" i="1"/>
  <c r="BB4863" i="1"/>
  <c r="BA4863" i="1"/>
  <c r="AZ4863" i="1"/>
  <c r="BC4863" i="1" s="1"/>
  <c r="AY4863" i="1"/>
  <c r="AV4863" i="1"/>
  <c r="AH4863" i="1"/>
  <c r="AE4863" i="1"/>
  <c r="AA4863" i="1"/>
  <c r="X4863" i="1"/>
  <c r="T4863" i="1"/>
  <c r="AW4863" i="1" s="1"/>
  <c r="Q4863" i="1"/>
  <c r="K4863" i="1"/>
  <c r="H4863" i="1"/>
  <c r="E4863" i="1"/>
  <c r="AU4862" i="1"/>
  <c r="AT4862" i="1"/>
  <c r="AT4861" i="1" s="1"/>
  <c r="AT4860" i="1" s="1"/>
  <c r="AS4862" i="1"/>
  <c r="BB4862" i="1" s="1"/>
  <c r="AR4862" i="1"/>
  <c r="AQ4862" i="1"/>
  <c r="AP4862" i="1"/>
  <c r="BA4862" i="1" s="1"/>
  <c r="AO4862" i="1"/>
  <c r="AN4862" i="1"/>
  <c r="AM4862" i="1"/>
  <c r="AZ4862" i="1" s="1"/>
  <c r="AL4862" i="1"/>
  <c r="AL4861" i="1" s="1"/>
  <c r="AK4862" i="1"/>
  <c r="AJ4862" i="1"/>
  <c r="AY4862" i="1" s="1"/>
  <c r="AG4862" i="1"/>
  <c r="AF4862" i="1"/>
  <c r="AD4862" i="1"/>
  <c r="AC4862" i="1"/>
  <c r="AE4862" i="1" s="1"/>
  <c r="AH4862" i="1" s="1"/>
  <c r="Z4862" i="1"/>
  <c r="Y4862" i="1"/>
  <c r="W4862" i="1"/>
  <c r="V4862" i="1"/>
  <c r="X4862" i="1" s="1"/>
  <c r="AA4862" i="1" s="1"/>
  <c r="S4862" i="1"/>
  <c r="S4861" i="1" s="1"/>
  <c r="S4860" i="1" s="1"/>
  <c r="R4862" i="1"/>
  <c r="Q4862" i="1"/>
  <c r="T4862" i="1" s="1"/>
  <c r="P4862" i="1"/>
  <c r="O4862" i="1"/>
  <c r="N4862" i="1"/>
  <c r="M4862" i="1"/>
  <c r="L4862" i="1"/>
  <c r="K4862" i="1"/>
  <c r="J4862" i="1"/>
  <c r="I4862" i="1"/>
  <c r="G4862" i="1"/>
  <c r="H4862" i="1" s="1"/>
  <c r="F4862" i="1"/>
  <c r="D4862" i="1"/>
  <c r="C4862" i="1"/>
  <c r="E4862" i="1" s="1"/>
  <c r="AU4861" i="1"/>
  <c r="AS4861" i="1"/>
  <c r="AR4861" i="1"/>
  <c r="AQ4861" i="1"/>
  <c r="AP4861" i="1"/>
  <c r="BA4861" i="1" s="1"/>
  <c r="AO4861" i="1"/>
  <c r="AN4861" i="1"/>
  <c r="AM4861" i="1"/>
  <c r="AZ4861" i="1" s="1"/>
  <c r="AK4861" i="1"/>
  <c r="AJ4861" i="1"/>
  <c r="AG4861" i="1"/>
  <c r="AF4861" i="1"/>
  <c r="AD4861" i="1"/>
  <c r="Z4861" i="1"/>
  <c r="Y4861" i="1"/>
  <c r="W4861" i="1"/>
  <c r="V4861" i="1"/>
  <c r="X4861" i="1" s="1"/>
  <c r="AA4861" i="1" s="1"/>
  <c r="R4861" i="1"/>
  <c r="P4861" i="1"/>
  <c r="O4861" i="1"/>
  <c r="Q4861" i="1" s="1"/>
  <c r="T4861" i="1" s="1"/>
  <c r="N4861" i="1"/>
  <c r="M4861" i="1"/>
  <c r="L4861" i="1"/>
  <c r="K4861" i="1"/>
  <c r="J4861" i="1"/>
  <c r="I4861" i="1"/>
  <c r="G4861" i="1"/>
  <c r="H4861" i="1" s="1"/>
  <c r="F4861" i="1"/>
  <c r="E4861" i="1"/>
  <c r="D4861" i="1"/>
  <c r="C4861" i="1"/>
  <c r="AU4860" i="1"/>
  <c r="AS4860" i="1"/>
  <c r="BB4860" i="1" s="1"/>
  <c r="AR4860" i="1"/>
  <c r="AP4860" i="1"/>
  <c r="AO4860" i="1"/>
  <c r="AN4860" i="1"/>
  <c r="AM4860" i="1"/>
  <c r="AZ4860" i="1" s="1"/>
  <c r="AK4860" i="1"/>
  <c r="AJ4860" i="1"/>
  <c r="AG4860" i="1"/>
  <c r="AF4860" i="1"/>
  <c r="AD4860" i="1"/>
  <c r="Z4860" i="1"/>
  <c r="Y4860" i="1"/>
  <c r="X4860" i="1"/>
  <c r="AA4860" i="1" s="1"/>
  <c r="W4860" i="1"/>
  <c r="V4860" i="1"/>
  <c r="R4860" i="1"/>
  <c r="P4860" i="1"/>
  <c r="O4860" i="1"/>
  <c r="Q4860" i="1" s="1"/>
  <c r="T4860" i="1" s="1"/>
  <c r="N4860" i="1"/>
  <c r="M4860" i="1"/>
  <c r="L4860" i="1"/>
  <c r="J4860" i="1"/>
  <c r="I4860" i="1"/>
  <c r="K4860" i="1" s="1"/>
  <c r="G4860" i="1"/>
  <c r="H4860" i="1" s="1"/>
  <c r="F4860" i="1"/>
  <c r="E4860" i="1"/>
  <c r="D4860" i="1"/>
  <c r="C4860" i="1"/>
  <c r="BB4859" i="1"/>
  <c r="BA4859" i="1"/>
  <c r="BC4859" i="1" s="1"/>
  <c r="AZ4859" i="1"/>
  <c r="AY4859" i="1"/>
  <c r="AV4859" i="1"/>
  <c r="AE4859" i="1"/>
  <c r="AH4859" i="1" s="1"/>
  <c r="X4859" i="1"/>
  <c r="AA4859" i="1" s="1"/>
  <c r="Q4859" i="1"/>
  <c r="T4859" i="1" s="1"/>
  <c r="K4859" i="1"/>
  <c r="H4859" i="1"/>
  <c r="E4859" i="1"/>
  <c r="BD4858" i="1"/>
  <c r="BB4858" i="1"/>
  <c r="BA4858" i="1"/>
  <c r="AZ4858" i="1"/>
  <c r="AY4858" i="1"/>
  <c r="BC4858" i="1" s="1"/>
  <c r="AV4858" i="1"/>
  <c r="AH4858" i="1"/>
  <c r="AE4858" i="1"/>
  <c r="AA4858" i="1"/>
  <c r="X4858" i="1"/>
  <c r="T4858" i="1"/>
  <c r="AW4858" i="1" s="1"/>
  <c r="Q4858" i="1"/>
  <c r="K4858" i="1"/>
  <c r="H4858" i="1"/>
  <c r="E4858" i="1"/>
  <c r="AU4857" i="1"/>
  <c r="AT4857" i="1"/>
  <c r="AS4857" i="1"/>
  <c r="BB4857" i="1" s="1"/>
  <c r="AR4857" i="1"/>
  <c r="AQ4857" i="1"/>
  <c r="AP4857" i="1"/>
  <c r="BA4857" i="1" s="1"/>
  <c r="AO4857" i="1"/>
  <c r="AN4857" i="1"/>
  <c r="AM4857" i="1"/>
  <c r="AL4857" i="1"/>
  <c r="AK4857" i="1"/>
  <c r="AJ4857" i="1"/>
  <c r="AY4857" i="1" s="1"/>
  <c r="AG4857" i="1"/>
  <c r="AF4857" i="1"/>
  <c r="AE4857" i="1"/>
  <c r="AH4857" i="1" s="1"/>
  <c r="AD4857" i="1"/>
  <c r="AC4857" i="1"/>
  <c r="Z4857" i="1"/>
  <c r="Y4857" i="1"/>
  <c r="W4857" i="1"/>
  <c r="V4857" i="1"/>
  <c r="X4857" i="1" s="1"/>
  <c r="AA4857" i="1" s="1"/>
  <c r="S4857" i="1"/>
  <c r="R4857" i="1"/>
  <c r="P4857" i="1"/>
  <c r="O4857" i="1"/>
  <c r="Q4857" i="1" s="1"/>
  <c r="T4857" i="1" s="1"/>
  <c r="N4857" i="1"/>
  <c r="M4857" i="1"/>
  <c r="L4857" i="1"/>
  <c r="J4857" i="1"/>
  <c r="K4857" i="1" s="1"/>
  <c r="I4857" i="1"/>
  <c r="G4857" i="1"/>
  <c r="H4857" i="1" s="1"/>
  <c r="F4857" i="1"/>
  <c r="D4857" i="1"/>
  <c r="E4857" i="1" s="1"/>
  <c r="C4857" i="1"/>
  <c r="BB4856" i="1"/>
  <c r="BA4856" i="1"/>
  <c r="AZ4856" i="1"/>
  <c r="AY4856" i="1"/>
  <c r="BC4856" i="1" s="1"/>
  <c r="AW4856" i="1"/>
  <c r="AV4856" i="1"/>
  <c r="AH4856" i="1"/>
  <c r="AE4856" i="1"/>
  <c r="X4856" i="1"/>
  <c r="AA4856" i="1" s="1"/>
  <c r="T4856" i="1"/>
  <c r="BD4856" i="1" s="1"/>
  <c r="Q4856" i="1"/>
  <c r="K4856" i="1"/>
  <c r="H4856" i="1"/>
  <c r="E4856" i="1"/>
  <c r="AY4855" i="1"/>
  <c r="AU4855" i="1"/>
  <c r="AT4855" i="1"/>
  <c r="AS4855" i="1"/>
  <c r="BB4855" i="1" s="1"/>
  <c r="AR4855" i="1"/>
  <c r="AQ4855" i="1"/>
  <c r="AP4855" i="1"/>
  <c r="BA4855" i="1" s="1"/>
  <c r="AO4855" i="1"/>
  <c r="AN4855" i="1"/>
  <c r="AM4855" i="1"/>
  <c r="AZ4855" i="1" s="1"/>
  <c r="AL4855" i="1"/>
  <c r="AK4855" i="1"/>
  <c r="AJ4855" i="1"/>
  <c r="AV4855" i="1" s="1"/>
  <c r="AG4855" i="1"/>
  <c r="AF4855" i="1"/>
  <c r="AE4855" i="1"/>
  <c r="AH4855" i="1" s="1"/>
  <c r="AD4855" i="1"/>
  <c r="AC4855" i="1"/>
  <c r="Z4855" i="1"/>
  <c r="Y4855" i="1"/>
  <c r="X4855" i="1"/>
  <c r="AA4855" i="1" s="1"/>
  <c r="W4855" i="1"/>
  <c r="V4855" i="1"/>
  <c r="S4855" i="1"/>
  <c r="R4855" i="1"/>
  <c r="P4855" i="1"/>
  <c r="O4855" i="1"/>
  <c r="Q4855" i="1" s="1"/>
  <c r="T4855" i="1" s="1"/>
  <c r="N4855" i="1"/>
  <c r="M4855" i="1"/>
  <c r="L4855" i="1"/>
  <c r="J4855" i="1"/>
  <c r="K4855" i="1" s="1"/>
  <c r="I4855" i="1"/>
  <c r="G4855" i="1"/>
  <c r="H4855" i="1" s="1"/>
  <c r="F4855" i="1"/>
  <c r="E4855" i="1"/>
  <c r="D4855" i="1"/>
  <c r="C4855" i="1"/>
  <c r="BB4854" i="1"/>
  <c r="BA4854" i="1"/>
  <c r="BC4854" i="1" s="1"/>
  <c r="AZ4854" i="1"/>
  <c r="AY4854" i="1"/>
  <c r="AV4854" i="1"/>
  <c r="AH4854" i="1"/>
  <c r="AE4854" i="1"/>
  <c r="X4854" i="1"/>
  <c r="AA4854" i="1" s="1"/>
  <c r="Q4854" i="1"/>
  <c r="T4854" i="1" s="1"/>
  <c r="K4854" i="1"/>
  <c r="H4854" i="1"/>
  <c r="E4854" i="1"/>
  <c r="AU4853" i="1"/>
  <c r="AT4853" i="1"/>
  <c r="AS4853" i="1"/>
  <c r="BB4853" i="1" s="1"/>
  <c r="AR4853" i="1"/>
  <c r="AQ4853" i="1"/>
  <c r="BA4853" i="1" s="1"/>
  <c r="AP4853" i="1"/>
  <c r="AO4853" i="1"/>
  <c r="AN4853" i="1"/>
  <c r="AM4853" i="1"/>
  <c r="AZ4853" i="1" s="1"/>
  <c r="AL4853" i="1"/>
  <c r="AK4853" i="1"/>
  <c r="AV4853" i="1" s="1"/>
  <c r="AJ4853" i="1"/>
  <c r="AY4853" i="1" s="1"/>
  <c r="AG4853" i="1"/>
  <c r="AF4853" i="1"/>
  <c r="AE4853" i="1"/>
  <c r="AH4853" i="1" s="1"/>
  <c r="AD4853" i="1"/>
  <c r="AC4853" i="1"/>
  <c r="Z4853" i="1"/>
  <c r="Y4853" i="1"/>
  <c r="W4853" i="1"/>
  <c r="V4853" i="1"/>
  <c r="X4853" i="1" s="1"/>
  <c r="AA4853" i="1" s="1"/>
  <c r="S4853" i="1"/>
  <c r="R4853" i="1"/>
  <c r="P4853" i="1"/>
  <c r="Q4853" i="1" s="1"/>
  <c r="T4853" i="1" s="1"/>
  <c r="O4853" i="1"/>
  <c r="N4853" i="1"/>
  <c r="M4853" i="1"/>
  <c r="L4853" i="1"/>
  <c r="J4853" i="1"/>
  <c r="K4853" i="1" s="1"/>
  <c r="I4853" i="1"/>
  <c r="H4853" i="1"/>
  <c r="G4853" i="1"/>
  <c r="F4853" i="1"/>
  <c r="E4853" i="1"/>
  <c r="D4853" i="1"/>
  <c r="C4853" i="1"/>
  <c r="BB4852" i="1"/>
  <c r="BA4852" i="1"/>
  <c r="AZ4852" i="1"/>
  <c r="AY4852" i="1"/>
  <c r="BC4852" i="1" s="1"/>
  <c r="AV4852" i="1"/>
  <c r="AH4852" i="1"/>
  <c r="AE4852" i="1"/>
  <c r="AA4852" i="1"/>
  <c r="X4852" i="1"/>
  <c r="Q4852" i="1"/>
  <c r="T4852" i="1" s="1"/>
  <c r="K4852" i="1"/>
  <c r="H4852" i="1"/>
  <c r="E4852" i="1"/>
  <c r="BB4851" i="1"/>
  <c r="BA4851" i="1"/>
  <c r="AZ4851" i="1"/>
  <c r="AY4851" i="1"/>
  <c r="BC4851" i="1" s="1"/>
  <c r="AV4851" i="1"/>
  <c r="AE4851" i="1"/>
  <c r="AH4851" i="1" s="1"/>
  <c r="X4851" i="1"/>
  <c r="AA4851" i="1" s="1"/>
  <c r="T4851" i="1"/>
  <c r="AW4851" i="1" s="1"/>
  <c r="Q4851" i="1"/>
  <c r="K4851" i="1"/>
  <c r="H4851" i="1"/>
  <c r="E4851" i="1"/>
  <c r="BB4850" i="1"/>
  <c r="BA4850" i="1"/>
  <c r="AZ4850" i="1"/>
  <c r="BC4850" i="1" s="1"/>
  <c r="AY4850" i="1"/>
  <c r="AW4850" i="1"/>
  <c r="AV4850" i="1"/>
  <c r="AH4850" i="1"/>
  <c r="AE4850" i="1"/>
  <c r="X4850" i="1"/>
  <c r="AA4850" i="1" s="1"/>
  <c r="T4850" i="1"/>
  <c r="Q4850" i="1"/>
  <c r="K4850" i="1"/>
  <c r="H4850" i="1"/>
  <c r="E4850" i="1"/>
  <c r="BB4849" i="1"/>
  <c r="BA4849" i="1"/>
  <c r="AZ4849" i="1"/>
  <c r="AY4849" i="1"/>
  <c r="BC4849" i="1" s="1"/>
  <c r="AV4849" i="1"/>
  <c r="AE4849" i="1"/>
  <c r="AH4849" i="1" s="1"/>
  <c r="AA4849" i="1"/>
  <c r="X4849" i="1"/>
  <c r="Q4849" i="1"/>
  <c r="T4849" i="1" s="1"/>
  <c r="K4849" i="1"/>
  <c r="H4849" i="1"/>
  <c r="E4849" i="1"/>
  <c r="BB4848" i="1"/>
  <c r="BA4848" i="1"/>
  <c r="AZ4848" i="1"/>
  <c r="BC4848" i="1" s="1"/>
  <c r="AY4848" i="1"/>
  <c r="AV4848" i="1"/>
  <c r="AE4848" i="1"/>
  <c r="AH4848" i="1" s="1"/>
  <c r="AA4848" i="1"/>
  <c r="X4848" i="1"/>
  <c r="T4848" i="1"/>
  <c r="BD4848" i="1" s="1"/>
  <c r="Q4848" i="1"/>
  <c r="K4848" i="1"/>
  <c r="H4848" i="1"/>
  <c r="E4848" i="1"/>
  <c r="AU4847" i="1"/>
  <c r="AT4847" i="1"/>
  <c r="AS4847" i="1"/>
  <c r="BB4847" i="1" s="1"/>
  <c r="AR4847" i="1"/>
  <c r="BA4847" i="1" s="1"/>
  <c r="AQ4847" i="1"/>
  <c r="AP4847" i="1"/>
  <c r="AO4847" i="1"/>
  <c r="AN4847" i="1"/>
  <c r="AM4847" i="1"/>
  <c r="AZ4847" i="1" s="1"/>
  <c r="AL4847" i="1"/>
  <c r="AK4847" i="1"/>
  <c r="AJ4847" i="1"/>
  <c r="AV4847" i="1" s="1"/>
  <c r="AG4847" i="1"/>
  <c r="AF4847" i="1"/>
  <c r="AD4847" i="1"/>
  <c r="AC4847" i="1"/>
  <c r="AE4847" i="1" s="1"/>
  <c r="AH4847" i="1" s="1"/>
  <c r="Z4847" i="1"/>
  <c r="Y4847" i="1"/>
  <c r="X4847" i="1"/>
  <c r="AA4847" i="1" s="1"/>
  <c r="W4847" i="1"/>
  <c r="V4847" i="1"/>
  <c r="S4847" i="1"/>
  <c r="R4847" i="1"/>
  <c r="Q4847" i="1"/>
  <c r="T4847" i="1" s="1"/>
  <c r="P4847" i="1"/>
  <c r="O4847" i="1"/>
  <c r="N4847" i="1"/>
  <c r="M4847" i="1"/>
  <c r="L4847" i="1"/>
  <c r="J4847" i="1"/>
  <c r="I4847" i="1"/>
  <c r="K4847" i="1" s="1"/>
  <c r="G4847" i="1"/>
  <c r="H4847" i="1" s="1"/>
  <c r="F4847" i="1"/>
  <c r="D4847" i="1"/>
  <c r="E4847" i="1" s="1"/>
  <c r="C4847" i="1"/>
  <c r="BC4846" i="1"/>
  <c r="BB4846" i="1"/>
  <c r="BA4846" i="1"/>
  <c r="AZ4846" i="1"/>
  <c r="AY4846" i="1"/>
  <c r="AV4846" i="1"/>
  <c r="AE4846" i="1"/>
  <c r="AH4846" i="1" s="1"/>
  <c r="X4846" i="1"/>
  <c r="AA4846" i="1" s="1"/>
  <c r="Q4846" i="1"/>
  <c r="T4846" i="1" s="1"/>
  <c r="K4846" i="1"/>
  <c r="H4846" i="1"/>
  <c r="E4846" i="1"/>
  <c r="AY4845" i="1"/>
  <c r="BC4845" i="1" s="1"/>
  <c r="AU4845" i="1"/>
  <c r="AT4845" i="1"/>
  <c r="AS4845" i="1"/>
  <c r="BB4845" i="1" s="1"/>
  <c r="AR4845" i="1"/>
  <c r="AQ4845" i="1"/>
  <c r="AP4845" i="1"/>
  <c r="BA4845" i="1" s="1"/>
  <c r="AO4845" i="1"/>
  <c r="AN4845" i="1"/>
  <c r="AM4845" i="1"/>
  <c r="AZ4845" i="1" s="1"/>
  <c r="AL4845" i="1"/>
  <c r="AK4845" i="1"/>
  <c r="AJ4845" i="1"/>
  <c r="AV4845" i="1" s="1"/>
  <c r="AG4845" i="1"/>
  <c r="AF4845" i="1"/>
  <c r="AD4845" i="1"/>
  <c r="AC4845" i="1"/>
  <c r="AE4845" i="1" s="1"/>
  <c r="AH4845" i="1" s="1"/>
  <c r="Z4845" i="1"/>
  <c r="Y4845" i="1"/>
  <c r="X4845" i="1"/>
  <c r="AA4845" i="1" s="1"/>
  <c r="W4845" i="1"/>
  <c r="V4845" i="1"/>
  <c r="S4845" i="1"/>
  <c r="R4845" i="1"/>
  <c r="P4845" i="1"/>
  <c r="O4845" i="1"/>
  <c r="Q4845" i="1" s="1"/>
  <c r="T4845" i="1" s="1"/>
  <c r="N4845" i="1"/>
  <c r="M4845" i="1"/>
  <c r="L4845" i="1"/>
  <c r="J4845" i="1"/>
  <c r="K4845" i="1" s="1"/>
  <c r="I4845" i="1"/>
  <c r="G4845" i="1"/>
  <c r="H4845" i="1" s="1"/>
  <c r="F4845" i="1"/>
  <c r="D4845" i="1"/>
  <c r="E4845" i="1" s="1"/>
  <c r="C4845" i="1"/>
  <c r="BB4844" i="1"/>
  <c r="BA4844" i="1"/>
  <c r="AZ4844" i="1"/>
  <c r="AY4844" i="1"/>
  <c r="BC4844" i="1" s="1"/>
  <c r="AW4844" i="1"/>
  <c r="AV4844" i="1"/>
  <c r="AH4844" i="1"/>
  <c r="AE4844" i="1"/>
  <c r="X4844" i="1"/>
  <c r="AA4844" i="1" s="1"/>
  <c r="T4844" i="1"/>
  <c r="BD4844" i="1" s="1"/>
  <c r="Q4844" i="1"/>
  <c r="K4844" i="1"/>
  <c r="H4844" i="1"/>
  <c r="E4844" i="1"/>
  <c r="BB4843" i="1"/>
  <c r="BA4843" i="1"/>
  <c r="AZ4843" i="1"/>
  <c r="AY4843" i="1"/>
  <c r="BC4843" i="1" s="1"/>
  <c r="AV4843" i="1"/>
  <c r="AE4843" i="1"/>
  <c r="AH4843" i="1" s="1"/>
  <c r="AA4843" i="1"/>
  <c r="X4843" i="1"/>
  <c r="Q4843" i="1"/>
  <c r="T4843" i="1" s="1"/>
  <c r="K4843" i="1"/>
  <c r="H4843" i="1"/>
  <c r="E4843" i="1"/>
  <c r="BB4842" i="1"/>
  <c r="AZ4842" i="1"/>
  <c r="AY4842" i="1"/>
  <c r="AT4842" i="1"/>
  <c r="AQ4842" i="1"/>
  <c r="BA4842" i="1" s="1"/>
  <c r="AN4842" i="1"/>
  <c r="AK4842" i="1"/>
  <c r="AV4842" i="1" s="1"/>
  <c r="AH4842" i="1"/>
  <c r="AE4842" i="1"/>
  <c r="AA4842" i="1"/>
  <c r="X4842" i="1"/>
  <c r="Q4842" i="1"/>
  <c r="T4842" i="1" s="1"/>
  <c r="K4842" i="1"/>
  <c r="H4842" i="1"/>
  <c r="E4842" i="1"/>
  <c r="BB4841" i="1"/>
  <c r="BA4841" i="1"/>
  <c r="AZ4841" i="1"/>
  <c r="BC4841" i="1" s="1"/>
  <c r="AY4841" i="1"/>
  <c r="AV4841" i="1"/>
  <c r="AE4841" i="1"/>
  <c r="AH4841" i="1" s="1"/>
  <c r="X4841" i="1"/>
  <c r="AA4841" i="1" s="1"/>
  <c r="T4841" i="1"/>
  <c r="AW4841" i="1" s="1"/>
  <c r="Q4841" i="1"/>
  <c r="K4841" i="1"/>
  <c r="H4841" i="1"/>
  <c r="E4841" i="1"/>
  <c r="BA4840" i="1"/>
  <c r="AZ4840" i="1"/>
  <c r="AT4840" i="1"/>
  <c r="BB4840" i="1" s="1"/>
  <c r="AQ4840" i="1"/>
  <c r="AN4840" i="1"/>
  <c r="AK4840" i="1"/>
  <c r="AK4838" i="1" s="1"/>
  <c r="AH4840" i="1"/>
  <c r="AE4840" i="1"/>
  <c r="AA4840" i="1"/>
  <c r="X4840" i="1"/>
  <c r="T4840" i="1"/>
  <c r="Q4840" i="1"/>
  <c r="K4840" i="1"/>
  <c r="H4840" i="1"/>
  <c r="E4840" i="1"/>
  <c r="BC4839" i="1"/>
  <c r="BB4839" i="1"/>
  <c r="BA4839" i="1"/>
  <c r="AZ4839" i="1"/>
  <c r="AY4839" i="1"/>
  <c r="AV4839" i="1"/>
  <c r="AK4839" i="1"/>
  <c r="AH4839" i="1"/>
  <c r="AE4839" i="1"/>
  <c r="AA4839" i="1"/>
  <c r="X4839" i="1"/>
  <c r="Q4839" i="1"/>
  <c r="T4839" i="1" s="1"/>
  <c r="K4839" i="1"/>
  <c r="H4839" i="1"/>
  <c r="E4839" i="1"/>
  <c r="AU4838" i="1"/>
  <c r="AT4838" i="1"/>
  <c r="AS4838" i="1"/>
  <c r="BB4838" i="1" s="1"/>
  <c r="AR4838" i="1"/>
  <c r="AQ4838" i="1"/>
  <c r="AP4838" i="1"/>
  <c r="BA4838" i="1" s="1"/>
  <c r="AO4838" i="1"/>
  <c r="AN4838" i="1"/>
  <c r="AZ4838" i="1" s="1"/>
  <c r="AM4838" i="1"/>
  <c r="AL4838" i="1"/>
  <c r="AJ4838" i="1"/>
  <c r="AG4838" i="1"/>
  <c r="AF4838" i="1"/>
  <c r="AE4838" i="1"/>
  <c r="AH4838" i="1" s="1"/>
  <c r="AD4838" i="1"/>
  <c r="AC4838" i="1"/>
  <c r="Z4838" i="1"/>
  <c r="Y4838" i="1"/>
  <c r="W4838" i="1"/>
  <c r="V4838" i="1"/>
  <c r="X4838" i="1" s="1"/>
  <c r="AA4838" i="1" s="1"/>
  <c r="S4838" i="1"/>
  <c r="R4838" i="1"/>
  <c r="P4838" i="1"/>
  <c r="O4838" i="1"/>
  <c r="Q4838" i="1" s="1"/>
  <c r="T4838" i="1" s="1"/>
  <c r="N4838" i="1"/>
  <c r="M4838" i="1"/>
  <c r="L4838" i="1"/>
  <c r="K4838" i="1"/>
  <c r="J4838" i="1"/>
  <c r="I4838" i="1"/>
  <c r="H4838" i="1"/>
  <c r="G4838" i="1"/>
  <c r="F4838" i="1"/>
  <c r="E4838" i="1"/>
  <c r="D4838" i="1"/>
  <c r="C4838" i="1"/>
  <c r="BB4837" i="1"/>
  <c r="BA4837" i="1"/>
  <c r="AZ4837" i="1"/>
  <c r="AY4837" i="1"/>
  <c r="BC4837" i="1" s="1"/>
  <c r="AV4837" i="1"/>
  <c r="AE4837" i="1"/>
  <c r="AH4837" i="1" s="1"/>
  <c r="AA4837" i="1"/>
  <c r="X4837" i="1"/>
  <c r="Q4837" i="1"/>
  <c r="T4837" i="1" s="1"/>
  <c r="K4837" i="1"/>
  <c r="H4837" i="1"/>
  <c r="E4837" i="1"/>
  <c r="AZ4836" i="1"/>
  <c r="AU4836" i="1"/>
  <c r="AT4836" i="1"/>
  <c r="AS4836" i="1"/>
  <c r="BB4836" i="1" s="1"/>
  <c r="AR4836" i="1"/>
  <c r="AQ4836" i="1"/>
  <c r="AP4836" i="1"/>
  <c r="BA4836" i="1" s="1"/>
  <c r="AO4836" i="1"/>
  <c r="AN4836" i="1"/>
  <c r="AM4836" i="1"/>
  <c r="AL4836" i="1"/>
  <c r="AK4836" i="1"/>
  <c r="AV4836" i="1" s="1"/>
  <c r="AJ4836" i="1"/>
  <c r="AG4836" i="1"/>
  <c r="AF4836" i="1"/>
  <c r="AD4836" i="1"/>
  <c r="AC4836" i="1"/>
  <c r="AE4836" i="1" s="1"/>
  <c r="AH4836" i="1" s="1"/>
  <c r="Z4836" i="1"/>
  <c r="Y4836" i="1"/>
  <c r="W4836" i="1"/>
  <c r="X4836" i="1" s="1"/>
  <c r="AA4836" i="1" s="1"/>
  <c r="V4836" i="1"/>
  <c r="S4836" i="1"/>
  <c r="R4836" i="1"/>
  <c r="P4836" i="1"/>
  <c r="O4836" i="1"/>
  <c r="Q4836" i="1" s="1"/>
  <c r="T4836" i="1" s="1"/>
  <c r="N4836" i="1"/>
  <c r="M4836" i="1"/>
  <c r="L4836" i="1"/>
  <c r="K4836" i="1"/>
  <c r="J4836" i="1"/>
  <c r="I4836" i="1"/>
  <c r="H4836" i="1"/>
  <c r="G4836" i="1"/>
  <c r="F4836" i="1"/>
  <c r="D4836" i="1"/>
  <c r="E4836" i="1" s="1"/>
  <c r="C4836" i="1"/>
  <c r="BB4835" i="1"/>
  <c r="BA4835" i="1"/>
  <c r="AZ4835" i="1"/>
  <c r="AY4835" i="1"/>
  <c r="BC4835" i="1" s="1"/>
  <c r="AV4835" i="1"/>
  <c r="AH4835" i="1"/>
  <c r="AE4835" i="1"/>
  <c r="AA4835" i="1"/>
  <c r="X4835" i="1"/>
  <c r="T4835" i="1"/>
  <c r="AW4835" i="1" s="1"/>
  <c r="Q4835" i="1"/>
  <c r="K4835" i="1"/>
  <c r="H4835" i="1"/>
  <c r="E4835" i="1"/>
  <c r="BC4834" i="1"/>
  <c r="BB4834" i="1"/>
  <c r="BA4834" i="1"/>
  <c r="AZ4834" i="1"/>
  <c r="AY4834" i="1"/>
  <c r="AV4834" i="1"/>
  <c r="AE4834" i="1"/>
  <c r="AH4834" i="1" s="1"/>
  <c r="X4834" i="1"/>
  <c r="AA4834" i="1" s="1"/>
  <c r="Q4834" i="1"/>
  <c r="T4834" i="1" s="1"/>
  <c r="K4834" i="1"/>
  <c r="H4834" i="1"/>
  <c r="E4834" i="1"/>
  <c r="BB4833" i="1"/>
  <c r="BA4833" i="1"/>
  <c r="AZ4833" i="1"/>
  <c r="AY4833" i="1"/>
  <c r="BC4833" i="1" s="1"/>
  <c r="AV4833" i="1"/>
  <c r="AH4833" i="1"/>
  <c r="AE4833" i="1"/>
  <c r="AA4833" i="1"/>
  <c r="X4833" i="1"/>
  <c r="Q4833" i="1"/>
  <c r="T4833" i="1" s="1"/>
  <c r="K4833" i="1"/>
  <c r="H4833" i="1"/>
  <c r="E4833" i="1"/>
  <c r="BB4832" i="1"/>
  <c r="BA4832" i="1"/>
  <c r="AZ4832" i="1"/>
  <c r="AY4832" i="1"/>
  <c r="BC4832" i="1" s="1"/>
  <c r="AV4832" i="1"/>
  <c r="AE4832" i="1"/>
  <c r="AH4832" i="1" s="1"/>
  <c r="X4832" i="1"/>
  <c r="AA4832" i="1" s="1"/>
  <c r="T4832" i="1"/>
  <c r="AW4832" i="1" s="1"/>
  <c r="Q4832" i="1"/>
  <c r="K4832" i="1"/>
  <c r="H4832" i="1"/>
  <c r="E4832" i="1"/>
  <c r="AU4831" i="1"/>
  <c r="AT4831" i="1"/>
  <c r="AS4831" i="1"/>
  <c r="BB4831" i="1" s="1"/>
  <c r="AR4831" i="1"/>
  <c r="BA4831" i="1" s="1"/>
  <c r="AQ4831" i="1"/>
  <c r="AP4831" i="1"/>
  <c r="AO4831" i="1"/>
  <c r="AN4831" i="1"/>
  <c r="AM4831" i="1"/>
  <c r="AZ4831" i="1" s="1"/>
  <c r="AL4831" i="1"/>
  <c r="AK4831" i="1"/>
  <c r="AJ4831" i="1"/>
  <c r="AY4831" i="1" s="1"/>
  <c r="BC4831" i="1" s="1"/>
  <c r="AG4831" i="1"/>
  <c r="AF4831" i="1"/>
  <c r="AE4831" i="1"/>
  <c r="AH4831" i="1" s="1"/>
  <c r="AD4831" i="1"/>
  <c r="AC4831" i="1"/>
  <c r="Z4831" i="1"/>
  <c r="Y4831" i="1"/>
  <c r="W4831" i="1"/>
  <c r="V4831" i="1"/>
  <c r="X4831" i="1" s="1"/>
  <c r="AA4831" i="1" s="1"/>
  <c r="S4831" i="1"/>
  <c r="R4831" i="1"/>
  <c r="Q4831" i="1"/>
  <c r="T4831" i="1" s="1"/>
  <c r="P4831" i="1"/>
  <c r="O4831" i="1"/>
  <c r="N4831" i="1"/>
  <c r="M4831" i="1"/>
  <c r="L4831" i="1"/>
  <c r="J4831" i="1"/>
  <c r="K4831" i="1" s="1"/>
  <c r="I4831" i="1"/>
  <c r="G4831" i="1"/>
  <c r="F4831" i="1"/>
  <c r="H4831" i="1" s="1"/>
  <c r="E4831" i="1"/>
  <c r="D4831" i="1"/>
  <c r="C4831" i="1"/>
  <c r="BB4830" i="1"/>
  <c r="BA4830" i="1"/>
  <c r="AZ4830" i="1"/>
  <c r="BC4830" i="1" s="1"/>
  <c r="AY4830" i="1"/>
  <c r="AV4830" i="1"/>
  <c r="AE4830" i="1"/>
  <c r="AH4830" i="1" s="1"/>
  <c r="AA4830" i="1"/>
  <c r="X4830" i="1"/>
  <c r="T4830" i="1"/>
  <c r="BD4830" i="1" s="1"/>
  <c r="Q4830" i="1"/>
  <c r="K4830" i="1"/>
  <c r="H4830" i="1"/>
  <c r="E4830" i="1"/>
  <c r="AU4829" i="1"/>
  <c r="AT4829" i="1"/>
  <c r="AS4829" i="1"/>
  <c r="BB4829" i="1" s="1"/>
  <c r="AR4829" i="1"/>
  <c r="BA4829" i="1" s="1"/>
  <c r="AQ4829" i="1"/>
  <c r="AP4829" i="1"/>
  <c r="AO4829" i="1"/>
  <c r="AN4829" i="1"/>
  <c r="AM4829" i="1"/>
  <c r="AZ4829" i="1" s="1"/>
  <c r="AL4829" i="1"/>
  <c r="AK4829" i="1"/>
  <c r="AJ4829" i="1"/>
  <c r="AV4829" i="1" s="1"/>
  <c r="AG4829" i="1"/>
  <c r="AF4829" i="1"/>
  <c r="AD4829" i="1"/>
  <c r="AC4829" i="1"/>
  <c r="AE4829" i="1" s="1"/>
  <c r="AH4829" i="1" s="1"/>
  <c r="Z4829" i="1"/>
  <c r="Y4829" i="1"/>
  <c r="X4829" i="1"/>
  <c r="AA4829" i="1" s="1"/>
  <c r="W4829" i="1"/>
  <c r="V4829" i="1"/>
  <c r="S4829" i="1"/>
  <c r="R4829" i="1"/>
  <c r="Q4829" i="1"/>
  <c r="T4829" i="1" s="1"/>
  <c r="P4829" i="1"/>
  <c r="O4829" i="1"/>
  <c r="N4829" i="1"/>
  <c r="M4829" i="1"/>
  <c r="L4829" i="1"/>
  <c r="J4829" i="1"/>
  <c r="I4829" i="1"/>
  <c r="K4829" i="1" s="1"/>
  <c r="H4829" i="1"/>
  <c r="G4829" i="1"/>
  <c r="F4829" i="1"/>
  <c r="D4829" i="1"/>
  <c r="E4829" i="1" s="1"/>
  <c r="C4829" i="1"/>
  <c r="BB4828" i="1"/>
  <c r="AT4828" i="1"/>
  <c r="AQ4828" i="1"/>
  <c r="BA4828" i="1" s="1"/>
  <c r="AN4828" i="1"/>
  <c r="AZ4828" i="1" s="1"/>
  <c r="AK4828" i="1"/>
  <c r="AY4828" i="1" s="1"/>
  <c r="AE4828" i="1"/>
  <c r="AH4828" i="1" s="1"/>
  <c r="X4828" i="1"/>
  <c r="AA4828" i="1" s="1"/>
  <c r="Q4828" i="1"/>
  <c r="T4828" i="1" s="1"/>
  <c r="K4828" i="1"/>
  <c r="H4828" i="1"/>
  <c r="E4828" i="1"/>
  <c r="BB4827" i="1"/>
  <c r="BA4827" i="1"/>
  <c r="AZ4827" i="1"/>
  <c r="AY4827" i="1"/>
  <c r="BC4827" i="1" s="1"/>
  <c r="AV4827" i="1"/>
  <c r="AE4827" i="1"/>
  <c r="AH4827" i="1" s="1"/>
  <c r="AA4827" i="1"/>
  <c r="X4827" i="1"/>
  <c r="T4827" i="1"/>
  <c r="Q4827" i="1"/>
  <c r="K4827" i="1"/>
  <c r="H4827" i="1"/>
  <c r="E4827" i="1"/>
  <c r="BB4826" i="1"/>
  <c r="BA4826" i="1"/>
  <c r="AZ4826" i="1"/>
  <c r="BC4826" i="1" s="1"/>
  <c r="AY4826" i="1"/>
  <c r="AV4826" i="1"/>
  <c r="AE4826" i="1"/>
  <c r="AH4826" i="1" s="1"/>
  <c r="X4826" i="1"/>
  <c r="AA4826" i="1" s="1"/>
  <c r="T4826" i="1"/>
  <c r="AW4826" i="1" s="1"/>
  <c r="Q4826" i="1"/>
  <c r="K4826" i="1"/>
  <c r="H4826" i="1"/>
  <c r="E4826" i="1"/>
  <c r="BB4825" i="1"/>
  <c r="BA4825" i="1"/>
  <c r="AZ4825" i="1"/>
  <c r="AY4825" i="1"/>
  <c r="BC4825" i="1" s="1"/>
  <c r="BD4825" i="1" s="1"/>
  <c r="AV4825" i="1"/>
  <c r="AH4825" i="1"/>
  <c r="AE4825" i="1"/>
  <c r="AA4825" i="1"/>
  <c r="X4825" i="1"/>
  <c r="T4825" i="1"/>
  <c r="AW4825" i="1" s="1"/>
  <c r="Q4825" i="1"/>
  <c r="K4825" i="1"/>
  <c r="H4825" i="1"/>
  <c r="E4825" i="1"/>
  <c r="BC4824" i="1"/>
  <c r="BB4824" i="1"/>
  <c r="BA4824" i="1"/>
  <c r="AZ4824" i="1"/>
  <c r="AY4824" i="1"/>
  <c r="AV4824" i="1"/>
  <c r="AE4824" i="1"/>
  <c r="AH4824" i="1" s="1"/>
  <c r="AA4824" i="1"/>
  <c r="X4824" i="1"/>
  <c r="Q4824" i="1"/>
  <c r="T4824" i="1" s="1"/>
  <c r="K4824" i="1"/>
  <c r="H4824" i="1"/>
  <c r="E4824" i="1"/>
  <c r="BB4823" i="1"/>
  <c r="BA4823" i="1"/>
  <c r="AZ4823" i="1"/>
  <c r="AY4823" i="1"/>
  <c r="BC4823" i="1" s="1"/>
  <c r="AV4823" i="1"/>
  <c r="AH4823" i="1"/>
  <c r="AE4823" i="1"/>
  <c r="AA4823" i="1"/>
  <c r="X4823" i="1"/>
  <c r="Q4823" i="1"/>
  <c r="T4823" i="1" s="1"/>
  <c r="K4823" i="1"/>
  <c r="H4823" i="1"/>
  <c r="E4823" i="1"/>
  <c r="BB4822" i="1"/>
  <c r="BA4822" i="1"/>
  <c r="AZ4822" i="1"/>
  <c r="AY4822" i="1"/>
  <c r="BC4822" i="1" s="1"/>
  <c r="AV4822" i="1"/>
  <c r="AH4822" i="1"/>
  <c r="AE4822" i="1"/>
  <c r="X4822" i="1"/>
  <c r="AA4822" i="1" s="1"/>
  <c r="T4822" i="1"/>
  <c r="AW4822" i="1" s="1"/>
  <c r="Q4822" i="1"/>
  <c r="K4822" i="1"/>
  <c r="H4822" i="1"/>
  <c r="E4822" i="1"/>
  <c r="AU4821" i="1"/>
  <c r="AT4821" i="1"/>
  <c r="AS4821" i="1"/>
  <c r="BB4821" i="1" s="1"/>
  <c r="AR4821" i="1"/>
  <c r="AQ4821" i="1"/>
  <c r="BA4821" i="1" s="1"/>
  <c r="AP4821" i="1"/>
  <c r="AO4821" i="1"/>
  <c r="AN4821" i="1"/>
  <c r="AZ4821" i="1" s="1"/>
  <c r="AM4821" i="1"/>
  <c r="AL4821" i="1"/>
  <c r="AK4821" i="1"/>
  <c r="AJ4821" i="1"/>
  <c r="AY4821" i="1" s="1"/>
  <c r="BC4821" i="1" s="1"/>
  <c r="AG4821" i="1"/>
  <c r="AF4821" i="1"/>
  <c r="AH4821" i="1" s="1"/>
  <c r="AE4821" i="1"/>
  <c r="AD4821" i="1"/>
  <c r="AC4821" i="1"/>
  <c r="Z4821" i="1"/>
  <c r="Y4821" i="1"/>
  <c r="W4821" i="1"/>
  <c r="V4821" i="1"/>
  <c r="X4821" i="1" s="1"/>
  <c r="AA4821" i="1" s="1"/>
  <c r="S4821" i="1"/>
  <c r="R4821" i="1"/>
  <c r="P4821" i="1"/>
  <c r="Q4821" i="1" s="1"/>
  <c r="T4821" i="1" s="1"/>
  <c r="O4821" i="1"/>
  <c r="N4821" i="1"/>
  <c r="M4821" i="1"/>
  <c r="L4821" i="1"/>
  <c r="J4821" i="1"/>
  <c r="K4821" i="1" s="1"/>
  <c r="I4821" i="1"/>
  <c r="G4821" i="1"/>
  <c r="F4821" i="1"/>
  <c r="H4821" i="1" s="1"/>
  <c r="E4821" i="1"/>
  <c r="D4821" i="1"/>
  <c r="C4821" i="1"/>
  <c r="BB4820" i="1"/>
  <c r="BA4820" i="1"/>
  <c r="AZ4820" i="1"/>
  <c r="BC4820" i="1" s="1"/>
  <c r="AY4820" i="1"/>
  <c r="AV4820" i="1"/>
  <c r="AE4820" i="1"/>
  <c r="AH4820" i="1" s="1"/>
  <c r="AA4820" i="1"/>
  <c r="X4820" i="1"/>
  <c r="T4820" i="1"/>
  <c r="Q4820" i="1"/>
  <c r="K4820" i="1"/>
  <c r="H4820" i="1"/>
  <c r="E4820" i="1"/>
  <c r="BB4819" i="1"/>
  <c r="BA4819" i="1"/>
  <c r="BC4819" i="1" s="1"/>
  <c r="BD4819" i="1" s="1"/>
  <c r="AZ4819" i="1"/>
  <c r="AY4819" i="1"/>
  <c r="AV4819" i="1"/>
  <c r="AE4819" i="1"/>
  <c r="AH4819" i="1" s="1"/>
  <c r="X4819" i="1"/>
  <c r="AA4819" i="1" s="1"/>
  <c r="T4819" i="1"/>
  <c r="AW4819" i="1" s="1"/>
  <c r="Q4819" i="1"/>
  <c r="K4819" i="1"/>
  <c r="H4819" i="1"/>
  <c r="E4819" i="1"/>
  <c r="BB4818" i="1"/>
  <c r="BA4818" i="1"/>
  <c r="AZ4818" i="1"/>
  <c r="AY4818" i="1"/>
  <c r="BC4818" i="1" s="1"/>
  <c r="BD4818" i="1" s="1"/>
  <c r="AV4818" i="1"/>
  <c r="AH4818" i="1"/>
  <c r="AE4818" i="1"/>
  <c r="AA4818" i="1"/>
  <c r="X4818" i="1"/>
  <c r="T4818" i="1"/>
  <c r="AW4818" i="1" s="1"/>
  <c r="Q4818" i="1"/>
  <c r="K4818" i="1"/>
  <c r="H4818" i="1"/>
  <c r="E4818" i="1"/>
  <c r="BC4817" i="1"/>
  <c r="BB4817" i="1"/>
  <c r="BA4817" i="1"/>
  <c r="AZ4817" i="1"/>
  <c r="AY4817" i="1"/>
  <c r="AV4817" i="1"/>
  <c r="AE4817" i="1"/>
  <c r="AH4817" i="1" s="1"/>
  <c r="AA4817" i="1"/>
  <c r="X4817" i="1"/>
  <c r="Q4817" i="1"/>
  <c r="T4817" i="1" s="1"/>
  <c r="K4817" i="1"/>
  <c r="H4817" i="1"/>
  <c r="F4817" i="1"/>
  <c r="E4817" i="1"/>
  <c r="BB4816" i="1"/>
  <c r="BA4816" i="1"/>
  <c r="AZ4816" i="1"/>
  <c r="AY4816" i="1"/>
  <c r="BC4816" i="1" s="1"/>
  <c r="AV4816" i="1"/>
  <c r="AE4816" i="1"/>
  <c r="AH4816" i="1" s="1"/>
  <c r="X4816" i="1"/>
  <c r="AA4816" i="1" s="1"/>
  <c r="Q4816" i="1"/>
  <c r="T4816" i="1" s="1"/>
  <c r="K4816" i="1"/>
  <c r="H4816" i="1"/>
  <c r="E4816" i="1"/>
  <c r="BB4815" i="1"/>
  <c r="BA4815" i="1"/>
  <c r="AZ4815" i="1"/>
  <c r="AY4815" i="1"/>
  <c r="BC4815" i="1" s="1"/>
  <c r="AV4815" i="1"/>
  <c r="AH4815" i="1"/>
  <c r="AE4815" i="1"/>
  <c r="X4815" i="1"/>
  <c r="AA4815" i="1" s="1"/>
  <c r="T4815" i="1"/>
  <c r="AW4815" i="1" s="1"/>
  <c r="Q4815" i="1"/>
  <c r="K4815" i="1"/>
  <c r="H4815" i="1"/>
  <c r="E4815" i="1"/>
  <c r="BB4814" i="1"/>
  <c r="BA4814" i="1"/>
  <c r="AZ4814" i="1"/>
  <c r="AY4814" i="1"/>
  <c r="BC4814" i="1" s="1"/>
  <c r="AV4814" i="1"/>
  <c r="AE4814" i="1"/>
  <c r="AH4814" i="1" s="1"/>
  <c r="X4814" i="1"/>
  <c r="AA4814" i="1" s="1"/>
  <c r="Q4814" i="1"/>
  <c r="T4814" i="1" s="1"/>
  <c r="K4814" i="1"/>
  <c r="H4814" i="1"/>
  <c r="E4814" i="1"/>
  <c r="BB4813" i="1"/>
  <c r="BA4813" i="1"/>
  <c r="AZ4813" i="1"/>
  <c r="BC4813" i="1" s="1"/>
  <c r="AY4813" i="1"/>
  <c r="AV4813" i="1"/>
  <c r="AE4813" i="1"/>
  <c r="AH4813" i="1" s="1"/>
  <c r="AA4813" i="1"/>
  <c r="X4813" i="1"/>
  <c r="T4813" i="1"/>
  <c r="Q4813" i="1"/>
  <c r="K4813" i="1"/>
  <c r="H4813" i="1"/>
  <c r="E4813" i="1"/>
  <c r="BC4812" i="1"/>
  <c r="BD4812" i="1" s="1"/>
  <c r="BB4812" i="1"/>
  <c r="BA4812" i="1"/>
  <c r="AZ4812" i="1"/>
  <c r="AY4812" i="1"/>
  <c r="AV4812" i="1"/>
  <c r="AE4812" i="1"/>
  <c r="AH4812" i="1" s="1"/>
  <c r="X4812" i="1"/>
  <c r="AA4812" i="1" s="1"/>
  <c r="T4812" i="1"/>
  <c r="AW4812" i="1" s="1"/>
  <c r="Q4812" i="1"/>
  <c r="K4812" i="1"/>
  <c r="H4812" i="1"/>
  <c r="E4812" i="1"/>
  <c r="AU4811" i="1"/>
  <c r="AT4811" i="1"/>
  <c r="AS4811" i="1"/>
  <c r="BB4811" i="1" s="1"/>
  <c r="AR4811" i="1"/>
  <c r="AQ4811" i="1"/>
  <c r="BA4811" i="1" s="1"/>
  <c r="AP4811" i="1"/>
  <c r="AO4811" i="1"/>
  <c r="AN4811" i="1"/>
  <c r="AM4811" i="1"/>
  <c r="AZ4811" i="1" s="1"/>
  <c r="AL4811" i="1"/>
  <c r="AK4811" i="1"/>
  <c r="AV4811" i="1" s="1"/>
  <c r="AJ4811" i="1"/>
  <c r="AY4811" i="1" s="1"/>
  <c r="AG4811" i="1"/>
  <c r="AF4811" i="1"/>
  <c r="AD4811" i="1"/>
  <c r="AE4811" i="1" s="1"/>
  <c r="AH4811" i="1" s="1"/>
  <c r="AC4811" i="1"/>
  <c r="Z4811" i="1"/>
  <c r="Y4811" i="1"/>
  <c r="W4811" i="1"/>
  <c r="V4811" i="1"/>
  <c r="X4811" i="1" s="1"/>
  <c r="AA4811" i="1" s="1"/>
  <c r="T4811" i="1"/>
  <c r="AW4811" i="1" s="1"/>
  <c r="S4811" i="1"/>
  <c r="R4811" i="1"/>
  <c r="Q4811" i="1"/>
  <c r="P4811" i="1"/>
  <c r="O4811" i="1"/>
  <c r="N4811" i="1"/>
  <c r="M4811" i="1"/>
  <c r="L4811" i="1"/>
  <c r="J4811" i="1"/>
  <c r="K4811" i="1" s="1"/>
  <c r="I4811" i="1"/>
  <c r="H4811" i="1"/>
  <c r="G4811" i="1"/>
  <c r="F4811" i="1"/>
  <c r="D4811" i="1"/>
  <c r="E4811" i="1" s="1"/>
  <c r="C4811" i="1"/>
  <c r="BB4810" i="1"/>
  <c r="BA4810" i="1"/>
  <c r="AZ4810" i="1"/>
  <c r="AY4810" i="1"/>
  <c r="BC4810" i="1" s="1"/>
  <c r="AV4810" i="1"/>
  <c r="AH4810" i="1"/>
  <c r="AE4810" i="1"/>
  <c r="AA4810" i="1"/>
  <c r="X4810" i="1"/>
  <c r="Q4810" i="1"/>
  <c r="T4810" i="1" s="1"/>
  <c r="K4810" i="1"/>
  <c r="H4810" i="1"/>
  <c r="E4810" i="1"/>
  <c r="AY4809" i="1"/>
  <c r="AU4809" i="1"/>
  <c r="AT4809" i="1"/>
  <c r="AS4809" i="1"/>
  <c r="BB4809" i="1" s="1"/>
  <c r="AR4809" i="1"/>
  <c r="AQ4809" i="1"/>
  <c r="AP4809" i="1"/>
  <c r="BA4809" i="1" s="1"/>
  <c r="AO4809" i="1"/>
  <c r="AN4809" i="1"/>
  <c r="AZ4809" i="1" s="1"/>
  <c r="AM4809" i="1"/>
  <c r="AL4809" i="1"/>
  <c r="AK4809" i="1"/>
  <c r="AJ4809" i="1"/>
  <c r="AG4809" i="1"/>
  <c r="AF4809" i="1"/>
  <c r="AE4809" i="1"/>
  <c r="AH4809" i="1" s="1"/>
  <c r="AD4809" i="1"/>
  <c r="AC4809" i="1"/>
  <c r="Z4809" i="1"/>
  <c r="Y4809" i="1"/>
  <c r="W4809" i="1"/>
  <c r="V4809" i="1"/>
  <c r="X4809" i="1" s="1"/>
  <c r="AA4809" i="1" s="1"/>
  <c r="S4809" i="1"/>
  <c r="R4809" i="1"/>
  <c r="P4809" i="1"/>
  <c r="O4809" i="1"/>
  <c r="Q4809" i="1" s="1"/>
  <c r="T4809" i="1" s="1"/>
  <c r="N4809" i="1"/>
  <c r="M4809" i="1"/>
  <c r="L4809" i="1"/>
  <c r="K4809" i="1"/>
  <c r="J4809" i="1"/>
  <c r="I4809" i="1"/>
  <c r="G4809" i="1"/>
  <c r="H4809" i="1" s="1"/>
  <c r="F4809" i="1"/>
  <c r="E4809" i="1"/>
  <c r="D4809" i="1"/>
  <c r="C4809" i="1"/>
  <c r="BB4808" i="1"/>
  <c r="BA4808" i="1"/>
  <c r="AZ4808" i="1"/>
  <c r="AY4808" i="1"/>
  <c r="BC4808" i="1" s="1"/>
  <c r="AV4808" i="1"/>
  <c r="AE4808" i="1"/>
  <c r="AH4808" i="1" s="1"/>
  <c r="X4808" i="1"/>
  <c r="AA4808" i="1" s="1"/>
  <c r="Q4808" i="1"/>
  <c r="T4808" i="1" s="1"/>
  <c r="K4808" i="1"/>
  <c r="H4808" i="1"/>
  <c r="E4808" i="1"/>
  <c r="AZ4807" i="1"/>
  <c r="AU4807" i="1"/>
  <c r="AT4807" i="1"/>
  <c r="AS4807" i="1"/>
  <c r="BB4807" i="1" s="1"/>
  <c r="AR4807" i="1"/>
  <c r="AQ4807" i="1"/>
  <c r="AP4807" i="1"/>
  <c r="BA4807" i="1" s="1"/>
  <c r="AO4807" i="1"/>
  <c r="AN4807" i="1"/>
  <c r="AM4807" i="1"/>
  <c r="AL4807" i="1"/>
  <c r="AK4807" i="1"/>
  <c r="AY4807" i="1" s="1"/>
  <c r="BC4807" i="1" s="1"/>
  <c r="AJ4807" i="1"/>
  <c r="AV4807" i="1" s="1"/>
  <c r="AG4807" i="1"/>
  <c r="AF4807" i="1"/>
  <c r="AD4807" i="1"/>
  <c r="AC4807" i="1"/>
  <c r="AE4807" i="1" s="1"/>
  <c r="AH4807" i="1" s="1"/>
  <c r="Z4807" i="1"/>
  <c r="Y4807" i="1"/>
  <c r="AA4807" i="1" s="1"/>
  <c r="X4807" i="1"/>
  <c r="W4807" i="1"/>
  <c r="V4807" i="1"/>
  <c r="S4807" i="1"/>
  <c r="R4807" i="1"/>
  <c r="P4807" i="1"/>
  <c r="O4807" i="1"/>
  <c r="Q4807" i="1" s="1"/>
  <c r="T4807" i="1" s="1"/>
  <c r="N4807" i="1"/>
  <c r="M4807" i="1"/>
  <c r="L4807" i="1"/>
  <c r="J4807" i="1"/>
  <c r="K4807" i="1" s="1"/>
  <c r="I4807" i="1"/>
  <c r="H4807" i="1"/>
  <c r="G4807" i="1"/>
  <c r="F4807" i="1"/>
  <c r="D4807" i="1"/>
  <c r="E4807" i="1" s="1"/>
  <c r="C4807" i="1"/>
  <c r="BB4806" i="1"/>
  <c r="BA4806" i="1"/>
  <c r="AZ4806" i="1"/>
  <c r="AY4806" i="1"/>
  <c r="BC4806" i="1" s="1"/>
  <c r="BD4806" i="1" s="1"/>
  <c r="AV4806" i="1"/>
  <c r="AH4806" i="1"/>
  <c r="AE4806" i="1"/>
  <c r="AA4806" i="1"/>
  <c r="X4806" i="1"/>
  <c r="T4806" i="1"/>
  <c r="AW4806" i="1" s="1"/>
  <c r="Q4806" i="1"/>
  <c r="K4806" i="1"/>
  <c r="H4806" i="1"/>
  <c r="E4806" i="1"/>
  <c r="AU4805" i="1"/>
  <c r="AT4805" i="1"/>
  <c r="AS4805" i="1"/>
  <c r="BB4805" i="1" s="1"/>
  <c r="AR4805" i="1"/>
  <c r="AQ4805" i="1"/>
  <c r="AP4805" i="1"/>
  <c r="BA4805" i="1" s="1"/>
  <c r="AO4805" i="1"/>
  <c r="AN4805" i="1"/>
  <c r="AM4805" i="1"/>
  <c r="AZ4805" i="1" s="1"/>
  <c r="AL4805" i="1"/>
  <c r="AV4805" i="1" s="1"/>
  <c r="AK4805" i="1"/>
  <c r="AJ4805" i="1"/>
  <c r="AY4805" i="1" s="1"/>
  <c r="AG4805" i="1"/>
  <c r="AF4805" i="1"/>
  <c r="AD4805" i="1"/>
  <c r="AC4805" i="1"/>
  <c r="AE4805" i="1" s="1"/>
  <c r="AH4805" i="1" s="1"/>
  <c r="Z4805" i="1"/>
  <c r="Y4805" i="1"/>
  <c r="W4805" i="1"/>
  <c r="V4805" i="1"/>
  <c r="X4805" i="1" s="1"/>
  <c r="AA4805" i="1" s="1"/>
  <c r="S4805" i="1"/>
  <c r="R4805" i="1"/>
  <c r="Q4805" i="1"/>
  <c r="T4805" i="1" s="1"/>
  <c r="P4805" i="1"/>
  <c r="O4805" i="1"/>
  <c r="N4805" i="1"/>
  <c r="M4805" i="1"/>
  <c r="L4805" i="1"/>
  <c r="K4805" i="1"/>
  <c r="J4805" i="1"/>
  <c r="I4805" i="1"/>
  <c r="G4805" i="1"/>
  <c r="H4805" i="1" s="1"/>
  <c r="F4805" i="1"/>
  <c r="D4805" i="1"/>
  <c r="C4805" i="1"/>
  <c r="E4805" i="1" s="1"/>
  <c r="BB4804" i="1"/>
  <c r="BA4804" i="1"/>
  <c r="AZ4804" i="1"/>
  <c r="AY4804" i="1"/>
  <c r="BC4804" i="1" s="1"/>
  <c r="AV4804" i="1"/>
  <c r="AE4804" i="1"/>
  <c r="AH4804" i="1" s="1"/>
  <c r="X4804" i="1"/>
  <c r="AA4804" i="1" s="1"/>
  <c r="Q4804" i="1"/>
  <c r="T4804" i="1" s="1"/>
  <c r="K4804" i="1"/>
  <c r="H4804" i="1"/>
  <c r="E4804" i="1"/>
  <c r="AU4803" i="1"/>
  <c r="AT4803" i="1"/>
  <c r="AS4803" i="1"/>
  <c r="BB4803" i="1" s="1"/>
  <c r="AR4803" i="1"/>
  <c r="AQ4803" i="1"/>
  <c r="BA4803" i="1" s="1"/>
  <c r="AP4803" i="1"/>
  <c r="AO4803" i="1"/>
  <c r="AZ4803" i="1" s="1"/>
  <c r="AN4803" i="1"/>
  <c r="AM4803" i="1"/>
  <c r="AL4803" i="1"/>
  <c r="AK4803" i="1"/>
  <c r="AJ4803" i="1"/>
  <c r="AY4803" i="1" s="1"/>
  <c r="BC4803" i="1" s="1"/>
  <c r="AG4803" i="1"/>
  <c r="AF4803" i="1"/>
  <c r="AH4803" i="1" s="1"/>
  <c r="AE4803" i="1"/>
  <c r="AD4803" i="1"/>
  <c r="AC4803" i="1"/>
  <c r="Z4803" i="1"/>
  <c r="Y4803" i="1"/>
  <c r="W4803" i="1"/>
  <c r="V4803" i="1"/>
  <c r="X4803" i="1" s="1"/>
  <c r="AA4803" i="1" s="1"/>
  <c r="S4803" i="1"/>
  <c r="R4803" i="1"/>
  <c r="P4803" i="1"/>
  <c r="Q4803" i="1" s="1"/>
  <c r="T4803" i="1" s="1"/>
  <c r="O4803" i="1"/>
  <c r="N4803" i="1"/>
  <c r="M4803" i="1"/>
  <c r="L4803" i="1"/>
  <c r="J4803" i="1"/>
  <c r="K4803" i="1" s="1"/>
  <c r="I4803" i="1"/>
  <c r="H4803" i="1"/>
  <c r="G4803" i="1"/>
  <c r="F4803" i="1"/>
  <c r="E4803" i="1"/>
  <c r="D4803" i="1"/>
  <c r="C4803" i="1"/>
  <c r="BB4802" i="1"/>
  <c r="BA4802" i="1"/>
  <c r="AZ4802" i="1"/>
  <c r="AY4802" i="1"/>
  <c r="BC4802" i="1" s="1"/>
  <c r="AV4802" i="1"/>
  <c r="AE4802" i="1"/>
  <c r="AH4802" i="1" s="1"/>
  <c r="AA4802" i="1"/>
  <c r="X4802" i="1"/>
  <c r="T4802" i="1"/>
  <c r="Q4802" i="1"/>
  <c r="K4802" i="1"/>
  <c r="H4802" i="1"/>
  <c r="E4802" i="1"/>
  <c r="AU4801" i="1"/>
  <c r="AT4801" i="1"/>
  <c r="AS4801" i="1"/>
  <c r="BB4801" i="1" s="1"/>
  <c r="AR4801" i="1"/>
  <c r="BA4801" i="1" s="1"/>
  <c r="AQ4801" i="1"/>
  <c r="AP4801" i="1"/>
  <c r="AO4801" i="1"/>
  <c r="AN4801" i="1"/>
  <c r="AM4801" i="1"/>
  <c r="AZ4801" i="1" s="1"/>
  <c r="AL4801" i="1"/>
  <c r="AK4801" i="1"/>
  <c r="AJ4801" i="1"/>
  <c r="AV4801" i="1" s="1"/>
  <c r="AG4801" i="1"/>
  <c r="AF4801" i="1"/>
  <c r="AD4801" i="1"/>
  <c r="AC4801" i="1"/>
  <c r="AE4801" i="1" s="1"/>
  <c r="AH4801" i="1" s="1"/>
  <c r="Z4801" i="1"/>
  <c r="Y4801" i="1"/>
  <c r="X4801" i="1"/>
  <c r="AA4801" i="1" s="1"/>
  <c r="W4801" i="1"/>
  <c r="V4801" i="1"/>
  <c r="S4801" i="1"/>
  <c r="R4801" i="1"/>
  <c r="Q4801" i="1"/>
  <c r="T4801" i="1" s="1"/>
  <c r="P4801" i="1"/>
  <c r="O4801" i="1"/>
  <c r="N4801" i="1"/>
  <c r="M4801" i="1"/>
  <c r="L4801" i="1"/>
  <c r="K4801" i="1"/>
  <c r="J4801" i="1"/>
  <c r="I4801" i="1"/>
  <c r="H4801" i="1"/>
  <c r="G4801" i="1"/>
  <c r="F4801" i="1"/>
  <c r="D4801" i="1"/>
  <c r="E4801" i="1" s="1"/>
  <c r="C4801" i="1"/>
  <c r="BC4800" i="1"/>
  <c r="BB4800" i="1"/>
  <c r="BA4800" i="1"/>
  <c r="AZ4800" i="1"/>
  <c r="AY4800" i="1"/>
  <c r="AV4800" i="1"/>
  <c r="AE4800" i="1"/>
  <c r="AH4800" i="1" s="1"/>
  <c r="AA4800" i="1"/>
  <c r="X4800" i="1"/>
  <c r="Q4800" i="1"/>
  <c r="T4800" i="1" s="1"/>
  <c r="K4800" i="1"/>
  <c r="H4800" i="1"/>
  <c r="E4800" i="1"/>
  <c r="AU4799" i="1"/>
  <c r="AT4799" i="1"/>
  <c r="AS4799" i="1"/>
  <c r="BB4799" i="1" s="1"/>
  <c r="AR4799" i="1"/>
  <c r="AQ4799" i="1"/>
  <c r="AP4799" i="1"/>
  <c r="BA4799" i="1" s="1"/>
  <c r="AO4799" i="1"/>
  <c r="AN4799" i="1"/>
  <c r="AM4799" i="1"/>
  <c r="AZ4799" i="1" s="1"/>
  <c r="AL4799" i="1"/>
  <c r="AK4799" i="1"/>
  <c r="AY4799" i="1" s="1"/>
  <c r="BC4799" i="1" s="1"/>
  <c r="AJ4799" i="1"/>
  <c r="AV4799" i="1" s="1"/>
  <c r="AG4799" i="1"/>
  <c r="AF4799" i="1"/>
  <c r="AD4799" i="1"/>
  <c r="AC4799" i="1"/>
  <c r="AE4799" i="1" s="1"/>
  <c r="AH4799" i="1" s="1"/>
  <c r="Z4799" i="1"/>
  <c r="Y4799" i="1"/>
  <c r="W4799" i="1"/>
  <c r="X4799" i="1" s="1"/>
  <c r="AA4799" i="1" s="1"/>
  <c r="V4799" i="1"/>
  <c r="S4799" i="1"/>
  <c r="R4799" i="1"/>
  <c r="P4799" i="1"/>
  <c r="O4799" i="1"/>
  <c r="Q4799" i="1" s="1"/>
  <c r="T4799" i="1" s="1"/>
  <c r="N4799" i="1"/>
  <c r="M4799" i="1"/>
  <c r="L4799" i="1"/>
  <c r="K4799" i="1"/>
  <c r="J4799" i="1"/>
  <c r="I4799" i="1"/>
  <c r="G4799" i="1"/>
  <c r="H4799" i="1" s="1"/>
  <c r="F4799" i="1"/>
  <c r="D4799" i="1"/>
  <c r="E4799" i="1" s="1"/>
  <c r="C4799" i="1"/>
  <c r="BB4798" i="1"/>
  <c r="BA4798" i="1"/>
  <c r="AZ4798" i="1"/>
  <c r="AY4798" i="1"/>
  <c r="BC4798" i="1" s="1"/>
  <c r="AV4798" i="1"/>
  <c r="AH4798" i="1"/>
  <c r="AE4798" i="1"/>
  <c r="X4798" i="1"/>
  <c r="AA4798" i="1" s="1"/>
  <c r="T4798" i="1"/>
  <c r="AW4798" i="1" s="1"/>
  <c r="Q4798" i="1"/>
  <c r="K4798" i="1"/>
  <c r="H4798" i="1"/>
  <c r="E4798" i="1"/>
  <c r="AU4797" i="1"/>
  <c r="AT4797" i="1"/>
  <c r="AS4797" i="1"/>
  <c r="BB4797" i="1" s="1"/>
  <c r="AR4797" i="1"/>
  <c r="AQ4797" i="1"/>
  <c r="AP4797" i="1"/>
  <c r="BA4797" i="1" s="1"/>
  <c r="AO4797" i="1"/>
  <c r="AN4797" i="1"/>
  <c r="AM4797" i="1"/>
  <c r="AZ4797" i="1" s="1"/>
  <c r="AL4797" i="1"/>
  <c r="AK4797" i="1"/>
  <c r="AJ4797" i="1"/>
  <c r="AY4797" i="1" s="1"/>
  <c r="BC4797" i="1" s="1"/>
  <c r="AG4797" i="1"/>
  <c r="AF4797" i="1"/>
  <c r="AE4797" i="1"/>
  <c r="AH4797" i="1" s="1"/>
  <c r="AD4797" i="1"/>
  <c r="AC4797" i="1"/>
  <c r="Z4797" i="1"/>
  <c r="Y4797" i="1"/>
  <c r="X4797" i="1"/>
  <c r="AA4797" i="1" s="1"/>
  <c r="W4797" i="1"/>
  <c r="V4797" i="1"/>
  <c r="S4797" i="1"/>
  <c r="R4797" i="1"/>
  <c r="P4797" i="1"/>
  <c r="O4797" i="1"/>
  <c r="Q4797" i="1" s="1"/>
  <c r="T4797" i="1" s="1"/>
  <c r="N4797" i="1"/>
  <c r="M4797" i="1"/>
  <c r="L4797" i="1"/>
  <c r="J4797" i="1"/>
  <c r="K4797" i="1" s="1"/>
  <c r="I4797" i="1"/>
  <c r="G4797" i="1"/>
  <c r="H4797" i="1" s="1"/>
  <c r="F4797" i="1"/>
  <c r="E4797" i="1"/>
  <c r="D4797" i="1"/>
  <c r="C4797" i="1"/>
  <c r="BC4796" i="1"/>
  <c r="BB4796" i="1"/>
  <c r="BA4796" i="1"/>
  <c r="AZ4796" i="1"/>
  <c r="AY4796" i="1"/>
  <c r="AV4796" i="1"/>
  <c r="AE4796" i="1"/>
  <c r="AH4796" i="1" s="1"/>
  <c r="X4796" i="1"/>
  <c r="AA4796" i="1" s="1"/>
  <c r="Q4796" i="1"/>
  <c r="T4796" i="1" s="1"/>
  <c r="K4796" i="1"/>
  <c r="H4796" i="1"/>
  <c r="E4796" i="1"/>
  <c r="AU4795" i="1"/>
  <c r="AT4795" i="1"/>
  <c r="AS4795" i="1"/>
  <c r="BB4795" i="1" s="1"/>
  <c r="AR4795" i="1"/>
  <c r="AQ4795" i="1"/>
  <c r="BA4795" i="1" s="1"/>
  <c r="AP4795" i="1"/>
  <c r="AO4795" i="1"/>
  <c r="AN4795" i="1"/>
  <c r="AM4795" i="1"/>
  <c r="AZ4795" i="1" s="1"/>
  <c r="AL4795" i="1"/>
  <c r="AK4795" i="1"/>
  <c r="AJ4795" i="1"/>
  <c r="AY4795" i="1" s="1"/>
  <c r="BC4795" i="1" s="1"/>
  <c r="AG4795" i="1"/>
  <c r="AF4795" i="1"/>
  <c r="AD4795" i="1"/>
  <c r="AE4795" i="1" s="1"/>
  <c r="AH4795" i="1" s="1"/>
  <c r="AC4795" i="1"/>
  <c r="Z4795" i="1"/>
  <c r="Y4795" i="1"/>
  <c r="W4795" i="1"/>
  <c r="V4795" i="1"/>
  <c r="X4795" i="1" s="1"/>
  <c r="AA4795" i="1" s="1"/>
  <c r="S4795" i="1"/>
  <c r="R4795" i="1"/>
  <c r="P4795" i="1"/>
  <c r="Q4795" i="1" s="1"/>
  <c r="T4795" i="1" s="1"/>
  <c r="O4795" i="1"/>
  <c r="N4795" i="1"/>
  <c r="M4795" i="1"/>
  <c r="L4795" i="1"/>
  <c r="J4795" i="1"/>
  <c r="K4795" i="1" s="1"/>
  <c r="I4795" i="1"/>
  <c r="H4795" i="1"/>
  <c r="G4795" i="1"/>
  <c r="F4795" i="1"/>
  <c r="D4795" i="1"/>
  <c r="E4795" i="1" s="1"/>
  <c r="C4795" i="1"/>
  <c r="BB4794" i="1"/>
  <c r="BA4794" i="1"/>
  <c r="AZ4794" i="1"/>
  <c r="AY4794" i="1"/>
  <c r="BC4794" i="1" s="1"/>
  <c r="AV4794" i="1"/>
  <c r="AH4794" i="1"/>
  <c r="AE4794" i="1"/>
  <c r="AA4794" i="1"/>
  <c r="X4794" i="1"/>
  <c r="Q4794" i="1"/>
  <c r="T4794" i="1" s="1"/>
  <c r="K4794" i="1"/>
  <c r="H4794" i="1"/>
  <c r="E4794" i="1"/>
  <c r="AY4793" i="1"/>
  <c r="AU4793" i="1"/>
  <c r="AT4793" i="1"/>
  <c r="AS4793" i="1"/>
  <c r="BB4793" i="1" s="1"/>
  <c r="AR4793" i="1"/>
  <c r="AQ4793" i="1"/>
  <c r="AP4793" i="1"/>
  <c r="BA4793" i="1" s="1"/>
  <c r="AO4793" i="1"/>
  <c r="AN4793" i="1"/>
  <c r="AV4793" i="1" s="1"/>
  <c r="AM4793" i="1"/>
  <c r="AZ4793" i="1" s="1"/>
  <c r="AL4793" i="1"/>
  <c r="AK4793" i="1"/>
  <c r="AJ4793" i="1"/>
  <c r="AG4793" i="1"/>
  <c r="AF4793" i="1"/>
  <c r="AE4793" i="1"/>
  <c r="AH4793" i="1" s="1"/>
  <c r="AD4793" i="1"/>
  <c r="AC4793" i="1"/>
  <c r="Z4793" i="1"/>
  <c r="Y4793" i="1"/>
  <c r="W4793" i="1"/>
  <c r="V4793" i="1"/>
  <c r="X4793" i="1" s="1"/>
  <c r="AA4793" i="1" s="1"/>
  <c r="S4793" i="1"/>
  <c r="R4793" i="1"/>
  <c r="P4793" i="1"/>
  <c r="O4793" i="1"/>
  <c r="Q4793" i="1" s="1"/>
  <c r="T4793" i="1" s="1"/>
  <c r="N4793" i="1"/>
  <c r="M4793" i="1"/>
  <c r="L4793" i="1"/>
  <c r="K4793" i="1"/>
  <c r="J4793" i="1"/>
  <c r="I4793" i="1"/>
  <c r="G4793" i="1"/>
  <c r="H4793" i="1" s="1"/>
  <c r="F4793" i="1"/>
  <c r="E4793" i="1"/>
  <c r="D4793" i="1"/>
  <c r="C4793" i="1"/>
  <c r="BB4792" i="1"/>
  <c r="BA4792" i="1"/>
  <c r="AZ4792" i="1"/>
  <c r="AY4792" i="1"/>
  <c r="BC4792" i="1" s="1"/>
  <c r="AV4792" i="1"/>
  <c r="AE4792" i="1"/>
  <c r="AH4792" i="1" s="1"/>
  <c r="X4792" i="1"/>
  <c r="AA4792" i="1" s="1"/>
  <c r="Q4792" i="1"/>
  <c r="T4792" i="1" s="1"/>
  <c r="K4792" i="1"/>
  <c r="H4792" i="1"/>
  <c r="E4792" i="1"/>
  <c r="AZ4791" i="1"/>
  <c r="AU4791" i="1"/>
  <c r="AT4791" i="1"/>
  <c r="AS4791" i="1"/>
  <c r="BB4791" i="1" s="1"/>
  <c r="AR4791" i="1"/>
  <c r="AQ4791" i="1"/>
  <c r="AP4791" i="1"/>
  <c r="BA4791" i="1" s="1"/>
  <c r="AO4791" i="1"/>
  <c r="AN4791" i="1"/>
  <c r="AM4791" i="1"/>
  <c r="AL4791" i="1"/>
  <c r="AK4791" i="1"/>
  <c r="AY4791" i="1" s="1"/>
  <c r="AJ4791" i="1"/>
  <c r="AV4791" i="1" s="1"/>
  <c r="AG4791" i="1"/>
  <c r="AF4791" i="1"/>
  <c r="AD4791" i="1"/>
  <c r="AC4791" i="1"/>
  <c r="AE4791" i="1" s="1"/>
  <c r="AH4791" i="1" s="1"/>
  <c r="Z4791" i="1"/>
  <c r="Y4791" i="1"/>
  <c r="W4791" i="1"/>
  <c r="X4791" i="1" s="1"/>
  <c r="AA4791" i="1" s="1"/>
  <c r="V4791" i="1"/>
  <c r="S4791" i="1"/>
  <c r="R4791" i="1"/>
  <c r="P4791" i="1"/>
  <c r="O4791" i="1"/>
  <c r="Q4791" i="1" s="1"/>
  <c r="T4791" i="1" s="1"/>
  <c r="N4791" i="1"/>
  <c r="M4791" i="1"/>
  <c r="L4791" i="1"/>
  <c r="J4791" i="1"/>
  <c r="K4791" i="1" s="1"/>
  <c r="I4791" i="1"/>
  <c r="H4791" i="1"/>
  <c r="G4791" i="1"/>
  <c r="F4791" i="1"/>
  <c r="D4791" i="1"/>
  <c r="E4791" i="1" s="1"/>
  <c r="C4791" i="1"/>
  <c r="BB4790" i="1"/>
  <c r="BA4790" i="1"/>
  <c r="AZ4790" i="1"/>
  <c r="AY4790" i="1"/>
  <c r="BC4790" i="1" s="1"/>
  <c r="BD4790" i="1" s="1"/>
  <c r="AV4790" i="1"/>
  <c r="AH4790" i="1"/>
  <c r="AE4790" i="1"/>
  <c r="AA4790" i="1"/>
  <c r="X4790" i="1"/>
  <c r="T4790" i="1"/>
  <c r="AW4790" i="1" s="1"/>
  <c r="Q4790" i="1"/>
  <c r="K4790" i="1"/>
  <c r="H4790" i="1"/>
  <c r="E4790" i="1"/>
  <c r="AU4789" i="1"/>
  <c r="AT4789" i="1"/>
  <c r="AS4789" i="1"/>
  <c r="BB4789" i="1" s="1"/>
  <c r="AR4789" i="1"/>
  <c r="BA4789" i="1" s="1"/>
  <c r="AQ4789" i="1"/>
  <c r="AP4789" i="1"/>
  <c r="AO4789" i="1"/>
  <c r="AN4789" i="1"/>
  <c r="AM4789" i="1"/>
  <c r="AZ4789" i="1" s="1"/>
  <c r="AL4789" i="1"/>
  <c r="AV4789" i="1" s="1"/>
  <c r="AK4789" i="1"/>
  <c r="AJ4789" i="1"/>
  <c r="AY4789" i="1" s="1"/>
  <c r="BC4789" i="1" s="1"/>
  <c r="AG4789" i="1"/>
  <c r="AF4789" i="1"/>
  <c r="AD4789" i="1"/>
  <c r="AC4789" i="1"/>
  <c r="AE4789" i="1" s="1"/>
  <c r="AH4789" i="1" s="1"/>
  <c r="Z4789" i="1"/>
  <c r="Y4789" i="1"/>
  <c r="W4789" i="1"/>
  <c r="V4789" i="1"/>
  <c r="X4789" i="1" s="1"/>
  <c r="AA4789" i="1" s="1"/>
  <c r="S4789" i="1"/>
  <c r="R4789" i="1"/>
  <c r="Q4789" i="1"/>
  <c r="T4789" i="1" s="1"/>
  <c r="P4789" i="1"/>
  <c r="O4789" i="1"/>
  <c r="N4789" i="1"/>
  <c r="M4789" i="1"/>
  <c r="L4789" i="1"/>
  <c r="K4789" i="1"/>
  <c r="J4789" i="1"/>
  <c r="I4789" i="1"/>
  <c r="G4789" i="1"/>
  <c r="H4789" i="1" s="1"/>
  <c r="F4789" i="1"/>
  <c r="D4789" i="1"/>
  <c r="C4789" i="1"/>
  <c r="E4789" i="1" s="1"/>
  <c r="BB4788" i="1"/>
  <c r="BA4788" i="1"/>
  <c r="AZ4788" i="1"/>
  <c r="AY4788" i="1"/>
  <c r="BC4788" i="1" s="1"/>
  <c r="AV4788" i="1"/>
  <c r="AE4788" i="1"/>
  <c r="AH4788" i="1" s="1"/>
  <c r="X4788" i="1"/>
  <c r="AA4788" i="1" s="1"/>
  <c r="Q4788" i="1"/>
  <c r="T4788" i="1" s="1"/>
  <c r="K4788" i="1"/>
  <c r="H4788" i="1"/>
  <c r="E4788" i="1"/>
  <c r="BB4787" i="1"/>
  <c r="BA4787" i="1"/>
  <c r="AZ4787" i="1"/>
  <c r="BC4787" i="1" s="1"/>
  <c r="AY4787" i="1"/>
  <c r="AW4787" i="1"/>
  <c r="AV4787" i="1"/>
  <c r="AH4787" i="1"/>
  <c r="AE4787" i="1"/>
  <c r="X4787" i="1"/>
  <c r="AA4787" i="1" s="1"/>
  <c r="T4787" i="1"/>
  <c r="Q4787" i="1"/>
  <c r="K4787" i="1"/>
  <c r="H4787" i="1"/>
  <c r="E4787" i="1"/>
  <c r="BB4786" i="1"/>
  <c r="BA4786" i="1"/>
  <c r="AZ4786" i="1"/>
  <c r="AY4786" i="1"/>
  <c r="BC4786" i="1" s="1"/>
  <c r="AV4786" i="1"/>
  <c r="AE4786" i="1"/>
  <c r="AH4786" i="1" s="1"/>
  <c r="X4786" i="1"/>
  <c r="AA4786" i="1" s="1"/>
  <c r="Q4786" i="1"/>
  <c r="T4786" i="1" s="1"/>
  <c r="K4786" i="1"/>
  <c r="H4786" i="1"/>
  <c r="E4786" i="1"/>
  <c r="BB4785" i="1"/>
  <c r="BA4785" i="1"/>
  <c r="AZ4785" i="1"/>
  <c r="AY4785" i="1"/>
  <c r="BC4785" i="1" s="1"/>
  <c r="AV4785" i="1"/>
  <c r="AE4785" i="1"/>
  <c r="AH4785" i="1" s="1"/>
  <c r="AA4785" i="1"/>
  <c r="X4785" i="1"/>
  <c r="T4785" i="1"/>
  <c r="Q4785" i="1"/>
  <c r="K4785" i="1"/>
  <c r="H4785" i="1"/>
  <c r="E4785" i="1"/>
  <c r="BB4784" i="1"/>
  <c r="BA4784" i="1"/>
  <c r="BC4784" i="1" s="1"/>
  <c r="AZ4784" i="1"/>
  <c r="AY4784" i="1"/>
  <c r="AV4784" i="1"/>
  <c r="AE4784" i="1"/>
  <c r="AH4784" i="1" s="1"/>
  <c r="X4784" i="1"/>
  <c r="AA4784" i="1" s="1"/>
  <c r="Q4784" i="1"/>
  <c r="T4784" i="1" s="1"/>
  <c r="K4784" i="1"/>
  <c r="H4784" i="1"/>
  <c r="E4784" i="1"/>
  <c r="AU4783" i="1"/>
  <c r="AT4783" i="1"/>
  <c r="AS4783" i="1"/>
  <c r="BB4783" i="1" s="1"/>
  <c r="AR4783" i="1"/>
  <c r="AQ4783" i="1"/>
  <c r="BA4783" i="1" s="1"/>
  <c r="AP4783" i="1"/>
  <c r="AO4783" i="1"/>
  <c r="AN4783" i="1"/>
  <c r="AM4783" i="1"/>
  <c r="AZ4783" i="1" s="1"/>
  <c r="AL4783" i="1"/>
  <c r="AK4783" i="1"/>
  <c r="AJ4783" i="1"/>
  <c r="AY4783" i="1" s="1"/>
  <c r="AG4783" i="1"/>
  <c r="AF4783" i="1"/>
  <c r="AD4783" i="1"/>
  <c r="AE4783" i="1" s="1"/>
  <c r="AH4783" i="1" s="1"/>
  <c r="AC4783" i="1"/>
  <c r="Z4783" i="1"/>
  <c r="Y4783" i="1"/>
  <c r="W4783" i="1"/>
  <c r="V4783" i="1"/>
  <c r="X4783" i="1" s="1"/>
  <c r="AA4783" i="1" s="1"/>
  <c r="S4783" i="1"/>
  <c r="R4783" i="1"/>
  <c r="P4783" i="1"/>
  <c r="Q4783" i="1" s="1"/>
  <c r="T4783" i="1" s="1"/>
  <c r="O4783" i="1"/>
  <c r="N4783" i="1"/>
  <c r="M4783" i="1"/>
  <c r="L4783" i="1"/>
  <c r="J4783" i="1"/>
  <c r="K4783" i="1" s="1"/>
  <c r="I4783" i="1"/>
  <c r="H4783" i="1"/>
  <c r="G4783" i="1"/>
  <c r="F4783" i="1"/>
  <c r="D4783" i="1"/>
  <c r="E4783" i="1" s="1"/>
  <c r="C4783" i="1"/>
  <c r="BB4782" i="1"/>
  <c r="BA4782" i="1"/>
  <c r="AZ4782" i="1"/>
  <c r="AY4782" i="1"/>
  <c r="BC4782" i="1" s="1"/>
  <c r="BD4782" i="1" s="1"/>
  <c r="AW4782" i="1"/>
  <c r="AV4782" i="1"/>
  <c r="AH4782" i="1"/>
  <c r="AE4782" i="1"/>
  <c r="AA4782" i="1"/>
  <c r="X4782" i="1"/>
  <c r="T4782" i="1"/>
  <c r="Q4782" i="1"/>
  <c r="K4782" i="1"/>
  <c r="H4782" i="1"/>
  <c r="E4782" i="1"/>
  <c r="AY4781" i="1"/>
  <c r="AU4781" i="1"/>
  <c r="AT4781" i="1"/>
  <c r="AS4781" i="1"/>
  <c r="BB4781" i="1" s="1"/>
  <c r="AR4781" i="1"/>
  <c r="AQ4781" i="1"/>
  <c r="AP4781" i="1"/>
  <c r="BA4781" i="1" s="1"/>
  <c r="AO4781" i="1"/>
  <c r="AN4781" i="1"/>
  <c r="AV4781" i="1" s="1"/>
  <c r="AM4781" i="1"/>
  <c r="AZ4781" i="1" s="1"/>
  <c r="AL4781" i="1"/>
  <c r="AK4781" i="1"/>
  <c r="AJ4781" i="1"/>
  <c r="AG4781" i="1"/>
  <c r="AF4781" i="1"/>
  <c r="AE4781" i="1"/>
  <c r="AH4781" i="1" s="1"/>
  <c r="AD4781" i="1"/>
  <c r="AC4781" i="1"/>
  <c r="Z4781" i="1"/>
  <c r="Y4781" i="1"/>
  <c r="W4781" i="1"/>
  <c r="V4781" i="1"/>
  <c r="X4781" i="1" s="1"/>
  <c r="AA4781" i="1" s="1"/>
  <c r="S4781" i="1"/>
  <c r="R4781" i="1"/>
  <c r="P4781" i="1"/>
  <c r="O4781" i="1"/>
  <c r="Q4781" i="1" s="1"/>
  <c r="T4781" i="1" s="1"/>
  <c r="N4781" i="1"/>
  <c r="M4781" i="1"/>
  <c r="L4781" i="1"/>
  <c r="K4781" i="1"/>
  <c r="J4781" i="1"/>
  <c r="I4781" i="1"/>
  <c r="G4781" i="1"/>
  <c r="H4781" i="1" s="1"/>
  <c r="F4781" i="1"/>
  <c r="E4781" i="1"/>
  <c r="D4781" i="1"/>
  <c r="C4781" i="1"/>
  <c r="BB4780" i="1"/>
  <c r="BA4780" i="1"/>
  <c r="AZ4780" i="1"/>
  <c r="AY4780" i="1"/>
  <c r="BC4780" i="1" s="1"/>
  <c r="AV4780" i="1"/>
  <c r="AE4780" i="1"/>
  <c r="AH4780" i="1" s="1"/>
  <c r="X4780" i="1"/>
  <c r="AA4780" i="1" s="1"/>
  <c r="Q4780" i="1"/>
  <c r="T4780" i="1" s="1"/>
  <c r="K4780" i="1"/>
  <c r="H4780" i="1"/>
  <c r="E4780" i="1"/>
  <c r="BB4779" i="1"/>
  <c r="BA4779" i="1"/>
  <c r="AZ4779" i="1"/>
  <c r="AY4779" i="1"/>
  <c r="BC4779" i="1" s="1"/>
  <c r="AV4779" i="1"/>
  <c r="AH4779" i="1"/>
  <c r="AE4779" i="1"/>
  <c r="AA4779" i="1"/>
  <c r="X4779" i="1"/>
  <c r="T4779" i="1"/>
  <c r="Q4779" i="1"/>
  <c r="K4779" i="1"/>
  <c r="H4779" i="1"/>
  <c r="E4779" i="1"/>
  <c r="BB4778" i="1"/>
  <c r="BA4778" i="1"/>
  <c r="BC4778" i="1" s="1"/>
  <c r="AZ4778" i="1"/>
  <c r="AY4778" i="1"/>
  <c r="AV4778" i="1"/>
  <c r="AE4778" i="1"/>
  <c r="AH4778" i="1" s="1"/>
  <c r="X4778" i="1"/>
  <c r="AA4778" i="1" s="1"/>
  <c r="Q4778" i="1"/>
  <c r="T4778" i="1" s="1"/>
  <c r="K4778" i="1"/>
  <c r="H4778" i="1"/>
  <c r="E4778" i="1"/>
  <c r="AU4777" i="1"/>
  <c r="AT4777" i="1"/>
  <c r="AS4777" i="1"/>
  <c r="BB4777" i="1" s="1"/>
  <c r="AR4777" i="1"/>
  <c r="AQ4777" i="1"/>
  <c r="BA4777" i="1" s="1"/>
  <c r="AP4777" i="1"/>
  <c r="AO4777" i="1"/>
  <c r="AN4777" i="1"/>
  <c r="AM4777" i="1"/>
  <c r="AZ4777" i="1" s="1"/>
  <c r="AL4777" i="1"/>
  <c r="AK4777" i="1"/>
  <c r="AJ4777" i="1"/>
  <c r="AY4777" i="1" s="1"/>
  <c r="AG4777" i="1"/>
  <c r="AF4777" i="1"/>
  <c r="AD4777" i="1"/>
  <c r="AE4777" i="1" s="1"/>
  <c r="AH4777" i="1" s="1"/>
  <c r="AC4777" i="1"/>
  <c r="Z4777" i="1"/>
  <c r="Y4777" i="1"/>
  <c r="W4777" i="1"/>
  <c r="V4777" i="1"/>
  <c r="X4777" i="1" s="1"/>
  <c r="AA4777" i="1" s="1"/>
  <c r="S4777" i="1"/>
  <c r="R4777" i="1"/>
  <c r="P4777" i="1"/>
  <c r="Q4777" i="1" s="1"/>
  <c r="T4777" i="1" s="1"/>
  <c r="O4777" i="1"/>
  <c r="N4777" i="1"/>
  <c r="M4777" i="1"/>
  <c r="L4777" i="1"/>
  <c r="J4777" i="1"/>
  <c r="K4777" i="1" s="1"/>
  <c r="I4777" i="1"/>
  <c r="H4777" i="1"/>
  <c r="G4777" i="1"/>
  <c r="F4777" i="1"/>
  <c r="D4777" i="1"/>
  <c r="E4777" i="1" s="1"/>
  <c r="C4777" i="1"/>
  <c r="BB4776" i="1"/>
  <c r="BA4776" i="1"/>
  <c r="AZ4776" i="1"/>
  <c r="AY4776" i="1"/>
  <c r="BC4776" i="1" s="1"/>
  <c r="BD4776" i="1" s="1"/>
  <c r="AW4776" i="1"/>
  <c r="AV4776" i="1"/>
  <c r="AH4776" i="1"/>
  <c r="AE4776" i="1"/>
  <c r="AA4776" i="1"/>
  <c r="X4776" i="1"/>
  <c r="T4776" i="1"/>
  <c r="Q4776" i="1"/>
  <c r="K4776" i="1"/>
  <c r="H4776" i="1"/>
  <c r="E4776" i="1"/>
  <c r="BB4775" i="1"/>
  <c r="BA4775" i="1"/>
  <c r="AZ4775" i="1"/>
  <c r="AY4775" i="1"/>
  <c r="BC4775" i="1" s="1"/>
  <c r="AV4775" i="1"/>
  <c r="AE4775" i="1"/>
  <c r="AH4775" i="1" s="1"/>
  <c r="X4775" i="1"/>
  <c r="AA4775" i="1" s="1"/>
  <c r="Q4775" i="1"/>
  <c r="T4775" i="1" s="1"/>
  <c r="K4775" i="1"/>
  <c r="H4775" i="1"/>
  <c r="E4775" i="1"/>
  <c r="BB4774" i="1"/>
  <c r="BA4774" i="1"/>
  <c r="AZ4774" i="1"/>
  <c r="BC4774" i="1" s="1"/>
  <c r="AY4774" i="1"/>
  <c r="AW4774" i="1"/>
  <c r="AV4774" i="1"/>
  <c r="AH4774" i="1"/>
  <c r="AE4774" i="1"/>
  <c r="AA4774" i="1"/>
  <c r="X4774" i="1"/>
  <c r="T4774" i="1"/>
  <c r="BD4774" i="1" s="1"/>
  <c r="Q4774" i="1"/>
  <c r="K4774" i="1"/>
  <c r="H4774" i="1"/>
  <c r="E4774" i="1"/>
  <c r="AY4773" i="1"/>
  <c r="AU4773" i="1"/>
  <c r="AT4773" i="1"/>
  <c r="AS4773" i="1"/>
  <c r="BB4773" i="1" s="1"/>
  <c r="AR4773" i="1"/>
  <c r="AQ4773" i="1"/>
  <c r="AP4773" i="1"/>
  <c r="BA4773" i="1" s="1"/>
  <c r="AO4773" i="1"/>
  <c r="AN4773" i="1"/>
  <c r="AM4773" i="1"/>
  <c r="AZ4773" i="1" s="1"/>
  <c r="AL4773" i="1"/>
  <c r="AK4773" i="1"/>
  <c r="AJ4773" i="1"/>
  <c r="AV4773" i="1" s="1"/>
  <c r="AG4773" i="1"/>
  <c r="AF4773" i="1"/>
  <c r="AE4773" i="1"/>
  <c r="AH4773" i="1" s="1"/>
  <c r="AD4773" i="1"/>
  <c r="AC4773" i="1"/>
  <c r="Z4773" i="1"/>
  <c r="Y4773" i="1"/>
  <c r="X4773" i="1"/>
  <c r="AA4773" i="1" s="1"/>
  <c r="W4773" i="1"/>
  <c r="V4773" i="1"/>
  <c r="S4773" i="1"/>
  <c r="R4773" i="1"/>
  <c r="P4773" i="1"/>
  <c r="O4773" i="1"/>
  <c r="Q4773" i="1" s="1"/>
  <c r="T4773" i="1" s="1"/>
  <c r="N4773" i="1"/>
  <c r="M4773" i="1"/>
  <c r="L4773" i="1"/>
  <c r="J4773" i="1"/>
  <c r="I4773" i="1"/>
  <c r="K4773" i="1" s="1"/>
  <c r="G4773" i="1"/>
  <c r="H4773" i="1" s="1"/>
  <c r="F4773" i="1"/>
  <c r="E4773" i="1"/>
  <c r="D4773" i="1"/>
  <c r="C4773" i="1"/>
  <c r="BB4772" i="1"/>
  <c r="BA4772" i="1"/>
  <c r="AZ4772" i="1"/>
  <c r="AY4772" i="1"/>
  <c r="BC4772" i="1" s="1"/>
  <c r="AV4772" i="1"/>
  <c r="AE4772" i="1"/>
  <c r="AH4772" i="1" s="1"/>
  <c r="X4772" i="1"/>
  <c r="AA4772" i="1" s="1"/>
  <c r="Q4772" i="1"/>
  <c r="T4772" i="1" s="1"/>
  <c r="K4772" i="1"/>
  <c r="H4772" i="1"/>
  <c r="E4772" i="1"/>
  <c r="AU4771" i="1"/>
  <c r="AT4771" i="1"/>
  <c r="AS4771" i="1"/>
  <c r="BB4771" i="1" s="1"/>
  <c r="AR4771" i="1"/>
  <c r="AQ4771" i="1"/>
  <c r="BA4771" i="1" s="1"/>
  <c r="AP4771" i="1"/>
  <c r="AO4771" i="1"/>
  <c r="AN4771" i="1"/>
  <c r="AM4771" i="1"/>
  <c r="AZ4771" i="1" s="1"/>
  <c r="AL4771" i="1"/>
  <c r="AK4771" i="1"/>
  <c r="AJ4771" i="1"/>
  <c r="AY4771" i="1" s="1"/>
  <c r="AG4771" i="1"/>
  <c r="AF4771" i="1"/>
  <c r="AD4771" i="1"/>
  <c r="AE4771" i="1" s="1"/>
  <c r="AH4771" i="1" s="1"/>
  <c r="AC4771" i="1"/>
  <c r="Z4771" i="1"/>
  <c r="Y4771" i="1"/>
  <c r="W4771" i="1"/>
  <c r="V4771" i="1"/>
  <c r="X4771" i="1" s="1"/>
  <c r="AA4771" i="1" s="1"/>
  <c r="S4771" i="1"/>
  <c r="R4771" i="1"/>
  <c r="P4771" i="1"/>
  <c r="Q4771" i="1" s="1"/>
  <c r="T4771" i="1" s="1"/>
  <c r="O4771" i="1"/>
  <c r="N4771" i="1"/>
  <c r="M4771" i="1"/>
  <c r="L4771" i="1"/>
  <c r="J4771" i="1"/>
  <c r="K4771" i="1" s="1"/>
  <c r="I4771" i="1"/>
  <c r="H4771" i="1"/>
  <c r="G4771" i="1"/>
  <c r="F4771" i="1"/>
  <c r="D4771" i="1"/>
  <c r="E4771" i="1" s="1"/>
  <c r="C4771" i="1"/>
  <c r="BB4770" i="1"/>
  <c r="BA4770" i="1"/>
  <c r="AZ4770" i="1"/>
  <c r="AY4770" i="1"/>
  <c r="BC4770" i="1" s="1"/>
  <c r="AV4770" i="1"/>
  <c r="AH4770" i="1"/>
  <c r="AE4770" i="1"/>
  <c r="AA4770" i="1"/>
  <c r="X4770" i="1"/>
  <c r="Q4770" i="1"/>
  <c r="T4770" i="1" s="1"/>
  <c r="K4770" i="1"/>
  <c r="H4770" i="1"/>
  <c r="E4770" i="1"/>
  <c r="BB4769" i="1"/>
  <c r="BA4769" i="1"/>
  <c r="AZ4769" i="1"/>
  <c r="AY4769" i="1"/>
  <c r="BC4769" i="1" s="1"/>
  <c r="AV4769" i="1"/>
  <c r="AE4769" i="1"/>
  <c r="AH4769" i="1" s="1"/>
  <c r="X4769" i="1"/>
  <c r="AA4769" i="1" s="1"/>
  <c r="Q4769" i="1"/>
  <c r="T4769" i="1" s="1"/>
  <c r="K4769" i="1"/>
  <c r="H4769" i="1"/>
  <c r="E4769" i="1"/>
  <c r="AU4768" i="1"/>
  <c r="AT4768" i="1"/>
  <c r="AS4768" i="1"/>
  <c r="BB4768" i="1" s="1"/>
  <c r="AR4768" i="1"/>
  <c r="AQ4768" i="1"/>
  <c r="BA4768" i="1" s="1"/>
  <c r="AP4768" i="1"/>
  <c r="AO4768" i="1"/>
  <c r="AN4768" i="1"/>
  <c r="AM4768" i="1"/>
  <c r="AZ4768" i="1" s="1"/>
  <c r="AL4768" i="1"/>
  <c r="AK4768" i="1"/>
  <c r="AJ4768" i="1"/>
  <c r="AY4768" i="1" s="1"/>
  <c r="AG4768" i="1"/>
  <c r="AF4768" i="1"/>
  <c r="AD4768" i="1"/>
  <c r="AE4768" i="1" s="1"/>
  <c r="AH4768" i="1" s="1"/>
  <c r="AC4768" i="1"/>
  <c r="Z4768" i="1"/>
  <c r="Y4768" i="1"/>
  <c r="W4768" i="1"/>
  <c r="V4768" i="1"/>
  <c r="X4768" i="1" s="1"/>
  <c r="AA4768" i="1" s="1"/>
  <c r="S4768" i="1"/>
  <c r="R4768" i="1"/>
  <c r="P4768" i="1"/>
  <c r="Q4768" i="1" s="1"/>
  <c r="T4768" i="1" s="1"/>
  <c r="O4768" i="1"/>
  <c r="N4768" i="1"/>
  <c r="M4768" i="1"/>
  <c r="L4768" i="1"/>
  <c r="J4768" i="1"/>
  <c r="K4768" i="1" s="1"/>
  <c r="I4768" i="1"/>
  <c r="G4768" i="1"/>
  <c r="F4768" i="1"/>
  <c r="H4768" i="1" s="1"/>
  <c r="D4768" i="1"/>
  <c r="E4768" i="1" s="1"/>
  <c r="C4768" i="1"/>
  <c r="BB4767" i="1"/>
  <c r="BA4767" i="1"/>
  <c r="AZ4767" i="1"/>
  <c r="AY4767" i="1"/>
  <c r="BC4767" i="1" s="1"/>
  <c r="AV4767" i="1"/>
  <c r="AH4767" i="1"/>
  <c r="AE4767" i="1"/>
  <c r="AA4767" i="1"/>
  <c r="X4767" i="1"/>
  <c r="T4767" i="1"/>
  <c r="Q4767" i="1"/>
  <c r="K4767" i="1"/>
  <c r="H4767" i="1"/>
  <c r="E4767" i="1"/>
  <c r="AU4766" i="1"/>
  <c r="AT4766" i="1"/>
  <c r="AS4766" i="1"/>
  <c r="BB4766" i="1" s="1"/>
  <c r="AR4766" i="1"/>
  <c r="BA4766" i="1" s="1"/>
  <c r="AQ4766" i="1"/>
  <c r="AP4766" i="1"/>
  <c r="AO4766" i="1"/>
  <c r="AN4766" i="1"/>
  <c r="AM4766" i="1"/>
  <c r="AZ4766" i="1" s="1"/>
  <c r="AL4766" i="1"/>
  <c r="AK4766" i="1"/>
  <c r="AJ4766" i="1"/>
  <c r="AV4766" i="1" s="1"/>
  <c r="AG4766" i="1"/>
  <c r="AF4766" i="1"/>
  <c r="AD4766" i="1"/>
  <c r="AC4766" i="1"/>
  <c r="AE4766" i="1" s="1"/>
  <c r="AH4766" i="1" s="1"/>
  <c r="Z4766" i="1"/>
  <c r="Y4766" i="1"/>
  <c r="W4766" i="1"/>
  <c r="V4766" i="1"/>
  <c r="X4766" i="1" s="1"/>
  <c r="AA4766" i="1" s="1"/>
  <c r="S4766" i="1"/>
  <c r="R4766" i="1"/>
  <c r="Q4766" i="1"/>
  <c r="T4766" i="1" s="1"/>
  <c r="P4766" i="1"/>
  <c r="O4766" i="1"/>
  <c r="N4766" i="1"/>
  <c r="M4766" i="1"/>
  <c r="L4766" i="1"/>
  <c r="J4766" i="1"/>
  <c r="I4766" i="1"/>
  <c r="K4766" i="1" s="1"/>
  <c r="G4766" i="1"/>
  <c r="H4766" i="1" s="1"/>
  <c r="F4766" i="1"/>
  <c r="E4766" i="1"/>
  <c r="D4766" i="1"/>
  <c r="C4766" i="1"/>
  <c r="BC4765" i="1"/>
  <c r="BB4765" i="1"/>
  <c r="BA4765" i="1"/>
  <c r="AZ4765" i="1"/>
  <c r="AY4765" i="1"/>
  <c r="AV4765" i="1"/>
  <c r="AE4765" i="1"/>
  <c r="AH4765" i="1" s="1"/>
  <c r="X4765" i="1"/>
  <c r="AA4765" i="1" s="1"/>
  <c r="Q4765" i="1"/>
  <c r="T4765" i="1" s="1"/>
  <c r="K4765" i="1"/>
  <c r="H4765" i="1"/>
  <c r="E4765" i="1"/>
  <c r="BB4764" i="1"/>
  <c r="BA4764" i="1"/>
  <c r="AZ4764" i="1"/>
  <c r="BC4764" i="1" s="1"/>
  <c r="AY4764" i="1"/>
  <c r="AV4764" i="1"/>
  <c r="AH4764" i="1"/>
  <c r="AE4764" i="1"/>
  <c r="AA4764" i="1"/>
  <c r="X4764" i="1"/>
  <c r="T4764" i="1"/>
  <c r="AW4764" i="1" s="1"/>
  <c r="Q4764" i="1"/>
  <c r="K4764" i="1"/>
  <c r="H4764" i="1"/>
  <c r="E4764" i="1"/>
  <c r="AU4763" i="1"/>
  <c r="AT4763" i="1"/>
  <c r="AS4763" i="1"/>
  <c r="BB4763" i="1" s="1"/>
  <c r="AR4763" i="1"/>
  <c r="AQ4763" i="1"/>
  <c r="AP4763" i="1"/>
  <c r="BA4763" i="1" s="1"/>
  <c r="AO4763" i="1"/>
  <c r="AN4763" i="1"/>
  <c r="AM4763" i="1"/>
  <c r="AZ4763" i="1" s="1"/>
  <c r="AL4763" i="1"/>
  <c r="AK4763" i="1"/>
  <c r="AJ4763" i="1"/>
  <c r="AY4763" i="1" s="1"/>
  <c r="BC4763" i="1" s="1"/>
  <c r="AG4763" i="1"/>
  <c r="AF4763" i="1"/>
  <c r="AE4763" i="1"/>
  <c r="AH4763" i="1" s="1"/>
  <c r="AD4763" i="1"/>
  <c r="AC4763" i="1"/>
  <c r="Z4763" i="1"/>
  <c r="Y4763" i="1"/>
  <c r="W4763" i="1"/>
  <c r="V4763" i="1"/>
  <c r="X4763" i="1" s="1"/>
  <c r="AA4763" i="1" s="1"/>
  <c r="S4763" i="1"/>
  <c r="R4763" i="1"/>
  <c r="P4763" i="1"/>
  <c r="O4763" i="1"/>
  <c r="Q4763" i="1" s="1"/>
  <c r="T4763" i="1" s="1"/>
  <c r="N4763" i="1"/>
  <c r="M4763" i="1"/>
  <c r="L4763" i="1"/>
  <c r="J4763" i="1"/>
  <c r="I4763" i="1"/>
  <c r="K4763" i="1" s="1"/>
  <c r="G4763" i="1"/>
  <c r="H4763" i="1" s="1"/>
  <c r="F4763" i="1"/>
  <c r="E4763" i="1"/>
  <c r="D4763" i="1"/>
  <c r="C4763" i="1"/>
  <c r="BB4762" i="1"/>
  <c r="BA4762" i="1"/>
  <c r="AZ4762" i="1"/>
  <c r="AY4762" i="1"/>
  <c r="BC4762" i="1" s="1"/>
  <c r="AV4762" i="1"/>
  <c r="AE4762" i="1"/>
  <c r="AH4762" i="1" s="1"/>
  <c r="X4762" i="1"/>
  <c r="AA4762" i="1" s="1"/>
  <c r="Q4762" i="1"/>
  <c r="T4762" i="1" s="1"/>
  <c r="K4762" i="1"/>
  <c r="H4762" i="1"/>
  <c r="E4762" i="1"/>
  <c r="BB4761" i="1"/>
  <c r="BA4761" i="1"/>
  <c r="AZ4761" i="1"/>
  <c r="AY4761" i="1"/>
  <c r="BC4761" i="1" s="1"/>
  <c r="AV4761" i="1"/>
  <c r="AH4761" i="1"/>
  <c r="AE4761" i="1"/>
  <c r="AA4761" i="1"/>
  <c r="X4761" i="1"/>
  <c r="T4761" i="1"/>
  <c r="Q4761" i="1"/>
  <c r="K4761" i="1"/>
  <c r="H4761" i="1"/>
  <c r="E4761" i="1"/>
  <c r="BB4760" i="1"/>
  <c r="BA4760" i="1"/>
  <c r="AZ4760" i="1"/>
  <c r="BC4760" i="1" s="1"/>
  <c r="AY4760" i="1"/>
  <c r="AV4760" i="1"/>
  <c r="AE4760" i="1"/>
  <c r="AH4760" i="1" s="1"/>
  <c r="X4760" i="1"/>
  <c r="AA4760" i="1" s="1"/>
  <c r="T4760" i="1"/>
  <c r="AW4760" i="1" s="1"/>
  <c r="Q4760" i="1"/>
  <c r="K4760" i="1"/>
  <c r="H4760" i="1"/>
  <c r="E4760" i="1"/>
  <c r="BB4759" i="1"/>
  <c r="BA4759" i="1"/>
  <c r="AZ4759" i="1"/>
  <c r="AY4759" i="1"/>
  <c r="BC4759" i="1" s="1"/>
  <c r="AW4759" i="1"/>
  <c r="AV4759" i="1"/>
  <c r="AH4759" i="1"/>
  <c r="AE4759" i="1"/>
  <c r="AA4759" i="1"/>
  <c r="X4759" i="1"/>
  <c r="T4759" i="1"/>
  <c r="Q4759" i="1"/>
  <c r="K4759" i="1"/>
  <c r="H4759" i="1"/>
  <c r="E4759" i="1"/>
  <c r="AU4758" i="1"/>
  <c r="AT4758" i="1"/>
  <c r="AS4758" i="1"/>
  <c r="BB4758" i="1" s="1"/>
  <c r="AR4758" i="1"/>
  <c r="AQ4758" i="1"/>
  <c r="AP4758" i="1"/>
  <c r="BA4758" i="1" s="1"/>
  <c r="AO4758" i="1"/>
  <c r="AN4758" i="1"/>
  <c r="AM4758" i="1"/>
  <c r="AZ4758" i="1" s="1"/>
  <c r="AL4758" i="1"/>
  <c r="AY4758" i="1" s="1"/>
  <c r="AK4758" i="1"/>
  <c r="AJ4758" i="1"/>
  <c r="AV4758" i="1" s="1"/>
  <c r="AG4758" i="1"/>
  <c r="AF4758" i="1"/>
  <c r="AD4758" i="1"/>
  <c r="AC4758" i="1"/>
  <c r="AE4758" i="1" s="1"/>
  <c r="AH4758" i="1" s="1"/>
  <c r="Z4758" i="1"/>
  <c r="Y4758" i="1"/>
  <c r="W4758" i="1"/>
  <c r="V4758" i="1"/>
  <c r="X4758" i="1" s="1"/>
  <c r="AA4758" i="1" s="1"/>
  <c r="S4758" i="1"/>
  <c r="R4758" i="1"/>
  <c r="P4758" i="1"/>
  <c r="O4758" i="1"/>
  <c r="Q4758" i="1" s="1"/>
  <c r="T4758" i="1" s="1"/>
  <c r="N4758" i="1"/>
  <c r="M4758" i="1"/>
  <c r="L4758" i="1"/>
  <c r="K4758" i="1"/>
  <c r="J4758" i="1"/>
  <c r="I4758" i="1"/>
  <c r="G4758" i="1"/>
  <c r="H4758" i="1" s="1"/>
  <c r="F4758" i="1"/>
  <c r="D4758" i="1"/>
  <c r="C4758" i="1"/>
  <c r="E4758" i="1" s="1"/>
  <c r="BB4757" i="1"/>
  <c r="BA4757" i="1"/>
  <c r="AZ4757" i="1"/>
  <c r="AY4757" i="1"/>
  <c r="BC4757" i="1" s="1"/>
  <c r="AV4757" i="1"/>
  <c r="AE4757" i="1"/>
  <c r="AH4757" i="1" s="1"/>
  <c r="X4757" i="1"/>
  <c r="AA4757" i="1" s="1"/>
  <c r="Q4757" i="1"/>
  <c r="T4757" i="1" s="1"/>
  <c r="K4757" i="1"/>
  <c r="H4757" i="1"/>
  <c r="E4757" i="1"/>
  <c r="BB4756" i="1"/>
  <c r="BA4756" i="1"/>
  <c r="AZ4756" i="1"/>
  <c r="AY4756" i="1"/>
  <c r="BC4756" i="1" s="1"/>
  <c r="AV4756" i="1"/>
  <c r="AH4756" i="1"/>
  <c r="AE4756" i="1"/>
  <c r="AA4756" i="1"/>
  <c r="X4756" i="1"/>
  <c r="T4756" i="1"/>
  <c r="AW4756" i="1" s="1"/>
  <c r="Q4756" i="1"/>
  <c r="K4756" i="1"/>
  <c r="H4756" i="1"/>
  <c r="E4756" i="1"/>
  <c r="BB4755" i="1"/>
  <c r="BA4755" i="1"/>
  <c r="AZ4755" i="1"/>
  <c r="AY4755" i="1"/>
  <c r="BC4755" i="1" s="1"/>
  <c r="AV4755" i="1"/>
  <c r="AE4755" i="1"/>
  <c r="AH4755" i="1" s="1"/>
  <c r="X4755" i="1"/>
  <c r="AA4755" i="1" s="1"/>
  <c r="Q4755" i="1"/>
  <c r="T4755" i="1" s="1"/>
  <c r="K4755" i="1"/>
  <c r="H4755" i="1"/>
  <c r="E4755" i="1"/>
  <c r="BB4754" i="1"/>
  <c r="BA4754" i="1"/>
  <c r="AZ4754" i="1"/>
  <c r="AY4754" i="1"/>
  <c r="BC4754" i="1" s="1"/>
  <c r="AV4754" i="1"/>
  <c r="AH4754" i="1"/>
  <c r="AE4754" i="1"/>
  <c r="AA4754" i="1"/>
  <c r="X4754" i="1"/>
  <c r="T4754" i="1"/>
  <c r="Q4754" i="1"/>
  <c r="K4754" i="1"/>
  <c r="H4754" i="1"/>
  <c r="E4754" i="1"/>
  <c r="BB4753" i="1"/>
  <c r="BA4753" i="1"/>
  <c r="AZ4753" i="1"/>
  <c r="AY4753" i="1"/>
  <c r="BC4753" i="1" s="1"/>
  <c r="AV4753" i="1"/>
  <c r="AE4753" i="1"/>
  <c r="AH4753" i="1" s="1"/>
  <c r="X4753" i="1"/>
  <c r="AA4753" i="1" s="1"/>
  <c r="T4753" i="1"/>
  <c r="AW4753" i="1" s="1"/>
  <c r="Q4753" i="1"/>
  <c r="K4753" i="1"/>
  <c r="H4753" i="1"/>
  <c r="E4753" i="1"/>
  <c r="BB4752" i="1"/>
  <c r="BA4752" i="1"/>
  <c r="AZ4752" i="1"/>
  <c r="AY4752" i="1"/>
  <c r="BC4752" i="1" s="1"/>
  <c r="AW4752" i="1"/>
  <c r="AV4752" i="1"/>
  <c r="AH4752" i="1"/>
  <c r="AE4752" i="1"/>
  <c r="AA4752" i="1"/>
  <c r="X4752" i="1"/>
  <c r="T4752" i="1"/>
  <c r="BD4752" i="1" s="1"/>
  <c r="Q4752" i="1"/>
  <c r="K4752" i="1"/>
  <c r="H4752" i="1"/>
  <c r="E4752" i="1"/>
  <c r="AU4751" i="1"/>
  <c r="AT4751" i="1"/>
  <c r="AS4751" i="1"/>
  <c r="BB4751" i="1" s="1"/>
  <c r="AR4751" i="1"/>
  <c r="AQ4751" i="1"/>
  <c r="AP4751" i="1"/>
  <c r="BA4751" i="1" s="1"/>
  <c r="AO4751" i="1"/>
  <c r="AN4751" i="1"/>
  <c r="AM4751" i="1"/>
  <c r="AZ4751" i="1" s="1"/>
  <c r="AL4751" i="1"/>
  <c r="AK4751" i="1"/>
  <c r="AY4751" i="1" s="1"/>
  <c r="BC4751" i="1" s="1"/>
  <c r="AJ4751" i="1"/>
  <c r="AV4751" i="1" s="1"/>
  <c r="AG4751" i="1"/>
  <c r="AF4751" i="1"/>
  <c r="AD4751" i="1"/>
  <c r="AC4751" i="1"/>
  <c r="AE4751" i="1" s="1"/>
  <c r="AH4751" i="1" s="1"/>
  <c r="Z4751" i="1"/>
  <c r="Y4751" i="1"/>
  <c r="X4751" i="1"/>
  <c r="AA4751" i="1" s="1"/>
  <c r="W4751" i="1"/>
  <c r="V4751" i="1"/>
  <c r="S4751" i="1"/>
  <c r="R4751" i="1"/>
  <c r="P4751" i="1"/>
  <c r="O4751" i="1"/>
  <c r="Q4751" i="1" s="1"/>
  <c r="T4751" i="1" s="1"/>
  <c r="N4751" i="1"/>
  <c r="M4751" i="1"/>
  <c r="L4751" i="1"/>
  <c r="K4751" i="1"/>
  <c r="J4751" i="1"/>
  <c r="I4751" i="1"/>
  <c r="G4751" i="1"/>
  <c r="H4751" i="1" s="1"/>
  <c r="F4751" i="1"/>
  <c r="D4751" i="1"/>
  <c r="C4751" i="1"/>
  <c r="E4751" i="1" s="1"/>
  <c r="BB4750" i="1"/>
  <c r="BA4750" i="1"/>
  <c r="AZ4750" i="1"/>
  <c r="AY4750" i="1"/>
  <c r="BC4750" i="1" s="1"/>
  <c r="AV4750" i="1"/>
  <c r="AH4750" i="1"/>
  <c r="AE4750" i="1"/>
  <c r="X4750" i="1"/>
  <c r="AA4750" i="1" s="1"/>
  <c r="Q4750" i="1"/>
  <c r="T4750" i="1" s="1"/>
  <c r="K4750" i="1"/>
  <c r="H4750" i="1"/>
  <c r="E4750" i="1"/>
  <c r="BB4749" i="1"/>
  <c r="BA4749" i="1"/>
  <c r="AZ4749" i="1"/>
  <c r="AY4749" i="1"/>
  <c r="BC4749" i="1" s="1"/>
  <c r="AW4749" i="1"/>
  <c r="AV4749" i="1"/>
  <c r="AH4749" i="1"/>
  <c r="AE4749" i="1"/>
  <c r="AA4749" i="1"/>
  <c r="X4749" i="1"/>
  <c r="T4749" i="1"/>
  <c r="Q4749" i="1"/>
  <c r="K4749" i="1"/>
  <c r="H4749" i="1"/>
  <c r="E4749" i="1"/>
  <c r="BB4748" i="1"/>
  <c r="BA4748" i="1"/>
  <c r="AZ4748" i="1"/>
  <c r="AY4748" i="1"/>
  <c r="BC4748" i="1" s="1"/>
  <c r="AV4748" i="1"/>
  <c r="AE4748" i="1"/>
  <c r="AH4748" i="1" s="1"/>
  <c r="X4748" i="1"/>
  <c r="AA4748" i="1" s="1"/>
  <c r="Q4748" i="1"/>
  <c r="T4748" i="1" s="1"/>
  <c r="K4748" i="1"/>
  <c r="H4748" i="1"/>
  <c r="E4748" i="1"/>
  <c r="BB4747" i="1"/>
  <c r="BA4747" i="1"/>
  <c r="AZ4747" i="1"/>
  <c r="AY4747" i="1"/>
  <c r="BC4747" i="1" s="1"/>
  <c r="AV4747" i="1"/>
  <c r="AH4747" i="1"/>
  <c r="AE4747" i="1"/>
  <c r="AA4747" i="1"/>
  <c r="X4747" i="1"/>
  <c r="T4747" i="1"/>
  <c r="BD4747" i="1" s="1"/>
  <c r="Q4747" i="1"/>
  <c r="K4747" i="1"/>
  <c r="H4747" i="1"/>
  <c r="E4747" i="1"/>
  <c r="BB4746" i="1"/>
  <c r="BA4746" i="1"/>
  <c r="AZ4746" i="1"/>
  <c r="AY4746" i="1"/>
  <c r="BC4746" i="1" s="1"/>
  <c r="AV4746" i="1"/>
  <c r="AE4746" i="1"/>
  <c r="AH4746" i="1" s="1"/>
  <c r="X4746" i="1"/>
  <c r="AA4746" i="1" s="1"/>
  <c r="T4746" i="1"/>
  <c r="AW4746" i="1" s="1"/>
  <c r="Q4746" i="1"/>
  <c r="K4746" i="1"/>
  <c r="H4746" i="1"/>
  <c r="E4746" i="1"/>
  <c r="BB4745" i="1"/>
  <c r="BA4745" i="1"/>
  <c r="AZ4745" i="1"/>
  <c r="AY4745" i="1"/>
  <c r="BC4745" i="1" s="1"/>
  <c r="AW4745" i="1"/>
  <c r="AV4745" i="1"/>
  <c r="AH4745" i="1"/>
  <c r="AE4745" i="1"/>
  <c r="AA4745" i="1"/>
  <c r="X4745" i="1"/>
  <c r="T4745" i="1"/>
  <c r="Q4745" i="1"/>
  <c r="K4745" i="1"/>
  <c r="H4745" i="1"/>
  <c r="E4745" i="1"/>
  <c r="AU4744" i="1"/>
  <c r="AT4744" i="1"/>
  <c r="AS4744" i="1"/>
  <c r="BB4744" i="1" s="1"/>
  <c r="AR4744" i="1"/>
  <c r="AQ4744" i="1"/>
  <c r="AP4744" i="1"/>
  <c r="BA4744" i="1" s="1"/>
  <c r="AO4744" i="1"/>
  <c r="AN4744" i="1"/>
  <c r="AM4744" i="1"/>
  <c r="AZ4744" i="1" s="1"/>
  <c r="AL4744" i="1"/>
  <c r="AK4744" i="1"/>
  <c r="AY4744" i="1" s="1"/>
  <c r="AJ4744" i="1"/>
  <c r="AV4744" i="1" s="1"/>
  <c r="AG4744" i="1"/>
  <c r="AF4744" i="1"/>
  <c r="AD4744" i="1"/>
  <c r="AC4744" i="1"/>
  <c r="AE4744" i="1" s="1"/>
  <c r="AH4744" i="1" s="1"/>
  <c r="Z4744" i="1"/>
  <c r="Y4744" i="1"/>
  <c r="X4744" i="1"/>
  <c r="AA4744" i="1" s="1"/>
  <c r="W4744" i="1"/>
  <c r="V4744" i="1"/>
  <c r="S4744" i="1"/>
  <c r="R4744" i="1"/>
  <c r="P4744" i="1"/>
  <c r="O4744" i="1"/>
  <c r="Q4744" i="1" s="1"/>
  <c r="T4744" i="1" s="1"/>
  <c r="N4744" i="1"/>
  <c r="M4744" i="1"/>
  <c r="L4744" i="1"/>
  <c r="K4744" i="1"/>
  <c r="J4744" i="1"/>
  <c r="I4744" i="1"/>
  <c r="G4744" i="1"/>
  <c r="H4744" i="1" s="1"/>
  <c r="F4744" i="1"/>
  <c r="D4744" i="1"/>
  <c r="C4744" i="1"/>
  <c r="E4744" i="1" s="1"/>
  <c r="BB4743" i="1"/>
  <c r="BA4743" i="1"/>
  <c r="AZ4743" i="1"/>
  <c r="AY4743" i="1"/>
  <c r="BC4743" i="1" s="1"/>
  <c r="AV4743" i="1"/>
  <c r="AQ4743" i="1"/>
  <c r="AQ4742" i="1" s="1"/>
  <c r="AQ4726" i="1" s="1"/>
  <c r="AH4743" i="1"/>
  <c r="AE4743" i="1"/>
  <c r="AA4743" i="1"/>
  <c r="X4743" i="1"/>
  <c r="T4743" i="1"/>
  <c r="AW4743" i="1" s="1"/>
  <c r="Q4743" i="1"/>
  <c r="K4743" i="1"/>
  <c r="H4743" i="1"/>
  <c r="E4743" i="1"/>
  <c r="AU4742" i="1"/>
  <c r="AT4742" i="1"/>
  <c r="AS4742" i="1"/>
  <c r="BB4742" i="1" s="1"/>
  <c r="AR4742" i="1"/>
  <c r="AP4742" i="1"/>
  <c r="AO4742" i="1"/>
  <c r="AN4742" i="1"/>
  <c r="AM4742" i="1"/>
  <c r="AZ4742" i="1" s="1"/>
  <c r="AL4742" i="1"/>
  <c r="AY4742" i="1" s="1"/>
  <c r="AK4742" i="1"/>
  <c r="AJ4742" i="1"/>
  <c r="AG4742" i="1"/>
  <c r="AF4742" i="1"/>
  <c r="AD4742" i="1"/>
  <c r="AC4742" i="1"/>
  <c r="AE4742" i="1" s="1"/>
  <c r="AH4742" i="1" s="1"/>
  <c r="Z4742" i="1"/>
  <c r="Y4742" i="1"/>
  <c r="X4742" i="1"/>
  <c r="AA4742" i="1" s="1"/>
  <c r="W4742" i="1"/>
  <c r="V4742" i="1"/>
  <c r="S4742" i="1"/>
  <c r="R4742" i="1"/>
  <c r="P4742" i="1"/>
  <c r="O4742" i="1"/>
  <c r="Q4742" i="1" s="1"/>
  <c r="T4742" i="1" s="1"/>
  <c r="N4742" i="1"/>
  <c r="M4742" i="1"/>
  <c r="L4742" i="1"/>
  <c r="K4742" i="1"/>
  <c r="J4742" i="1"/>
  <c r="I4742" i="1"/>
  <c r="G4742" i="1"/>
  <c r="H4742" i="1" s="1"/>
  <c r="F4742" i="1"/>
  <c r="D4742" i="1"/>
  <c r="C4742" i="1"/>
  <c r="E4742" i="1" s="1"/>
  <c r="BB4741" i="1"/>
  <c r="BA4741" i="1"/>
  <c r="AZ4741" i="1"/>
  <c r="AY4741" i="1"/>
  <c r="BC4741" i="1" s="1"/>
  <c r="AV4741" i="1"/>
  <c r="AE4741" i="1"/>
  <c r="AH4741" i="1" s="1"/>
  <c r="X4741" i="1"/>
  <c r="AA4741" i="1" s="1"/>
  <c r="Q4741" i="1"/>
  <c r="T4741" i="1" s="1"/>
  <c r="K4741" i="1"/>
  <c r="H4741" i="1"/>
  <c r="E4741" i="1"/>
  <c r="AU4740" i="1"/>
  <c r="AT4740" i="1"/>
  <c r="AS4740" i="1"/>
  <c r="BB4740" i="1" s="1"/>
  <c r="AR4740" i="1"/>
  <c r="AQ4740" i="1"/>
  <c r="BA4740" i="1" s="1"/>
  <c r="AP4740" i="1"/>
  <c r="AO4740" i="1"/>
  <c r="AN4740" i="1"/>
  <c r="AM4740" i="1"/>
  <c r="AZ4740" i="1" s="1"/>
  <c r="AL4740" i="1"/>
  <c r="AK4740" i="1"/>
  <c r="AJ4740" i="1"/>
  <c r="AY4740" i="1" s="1"/>
  <c r="AG4740" i="1"/>
  <c r="AF4740" i="1"/>
  <c r="AD4740" i="1"/>
  <c r="AE4740" i="1" s="1"/>
  <c r="AH4740" i="1" s="1"/>
  <c r="AC4740" i="1"/>
  <c r="Z4740" i="1"/>
  <c r="Y4740" i="1"/>
  <c r="W4740" i="1"/>
  <c r="V4740" i="1"/>
  <c r="X4740" i="1" s="1"/>
  <c r="AA4740" i="1" s="1"/>
  <c r="S4740" i="1"/>
  <c r="R4740" i="1"/>
  <c r="P4740" i="1"/>
  <c r="Q4740" i="1" s="1"/>
  <c r="T4740" i="1" s="1"/>
  <c r="O4740" i="1"/>
  <c r="N4740" i="1"/>
  <c r="M4740" i="1"/>
  <c r="L4740" i="1"/>
  <c r="J4740" i="1"/>
  <c r="K4740" i="1" s="1"/>
  <c r="I4740" i="1"/>
  <c r="G4740" i="1"/>
  <c r="F4740" i="1"/>
  <c r="H4740" i="1" s="1"/>
  <c r="D4740" i="1"/>
  <c r="E4740" i="1" s="1"/>
  <c r="C4740" i="1"/>
  <c r="BB4739" i="1"/>
  <c r="BA4739" i="1"/>
  <c r="AZ4739" i="1"/>
  <c r="BC4739" i="1" s="1"/>
  <c r="AY4739" i="1"/>
  <c r="AV4739" i="1"/>
  <c r="AE4739" i="1"/>
  <c r="AH4739" i="1" s="1"/>
  <c r="AA4739" i="1"/>
  <c r="X4739" i="1"/>
  <c r="T4739" i="1"/>
  <c r="AW4739" i="1" s="1"/>
  <c r="Q4739" i="1"/>
  <c r="K4739" i="1"/>
  <c r="H4739" i="1"/>
  <c r="E4739" i="1"/>
  <c r="AU4738" i="1"/>
  <c r="AT4738" i="1"/>
  <c r="AS4738" i="1"/>
  <c r="BB4738" i="1" s="1"/>
  <c r="AR4738" i="1"/>
  <c r="AQ4738" i="1"/>
  <c r="AP4738" i="1"/>
  <c r="BA4738" i="1" s="1"/>
  <c r="AO4738" i="1"/>
  <c r="AN4738" i="1"/>
  <c r="AM4738" i="1"/>
  <c r="AZ4738" i="1" s="1"/>
  <c r="AL4738" i="1"/>
  <c r="AK4738" i="1"/>
  <c r="AJ4738" i="1"/>
  <c r="AY4738" i="1" s="1"/>
  <c r="BC4738" i="1" s="1"/>
  <c r="AG4738" i="1"/>
  <c r="AF4738" i="1"/>
  <c r="AE4738" i="1"/>
  <c r="AH4738" i="1" s="1"/>
  <c r="AD4738" i="1"/>
  <c r="AC4738" i="1"/>
  <c r="Z4738" i="1"/>
  <c r="Y4738" i="1"/>
  <c r="W4738" i="1"/>
  <c r="V4738" i="1"/>
  <c r="X4738" i="1" s="1"/>
  <c r="AA4738" i="1" s="1"/>
  <c r="S4738" i="1"/>
  <c r="R4738" i="1"/>
  <c r="P4738" i="1"/>
  <c r="O4738" i="1"/>
  <c r="Q4738" i="1" s="1"/>
  <c r="T4738" i="1" s="1"/>
  <c r="N4738" i="1"/>
  <c r="M4738" i="1"/>
  <c r="L4738" i="1"/>
  <c r="J4738" i="1"/>
  <c r="I4738" i="1"/>
  <c r="K4738" i="1" s="1"/>
  <c r="G4738" i="1"/>
  <c r="H4738" i="1" s="1"/>
  <c r="F4738" i="1"/>
  <c r="D4738" i="1"/>
  <c r="E4738" i="1" s="1"/>
  <c r="C4738" i="1"/>
  <c r="BB4737" i="1"/>
  <c r="BA4737" i="1"/>
  <c r="AZ4737" i="1"/>
  <c r="AY4737" i="1"/>
  <c r="BC4737" i="1" s="1"/>
  <c r="AV4737" i="1"/>
  <c r="AE4737" i="1"/>
  <c r="AH4737" i="1" s="1"/>
  <c r="X4737" i="1"/>
  <c r="AA4737" i="1" s="1"/>
  <c r="Q4737" i="1"/>
  <c r="T4737" i="1" s="1"/>
  <c r="K4737" i="1"/>
  <c r="H4737" i="1"/>
  <c r="E4737" i="1"/>
  <c r="BB4736" i="1"/>
  <c r="BA4736" i="1"/>
  <c r="AZ4736" i="1"/>
  <c r="AY4736" i="1"/>
  <c r="BC4736" i="1" s="1"/>
  <c r="AV4736" i="1"/>
  <c r="AH4736" i="1"/>
  <c r="AE4736" i="1"/>
  <c r="AA4736" i="1"/>
  <c r="X4736" i="1"/>
  <c r="Q4736" i="1"/>
  <c r="T4736" i="1" s="1"/>
  <c r="K4736" i="1"/>
  <c r="H4736" i="1"/>
  <c r="E4736" i="1"/>
  <c r="BB4735" i="1"/>
  <c r="BA4735" i="1"/>
  <c r="AZ4735" i="1"/>
  <c r="AY4735" i="1"/>
  <c r="BC4735" i="1" s="1"/>
  <c r="AV4735" i="1"/>
  <c r="AE4735" i="1"/>
  <c r="AH4735" i="1" s="1"/>
  <c r="X4735" i="1"/>
  <c r="AA4735" i="1" s="1"/>
  <c r="T4735" i="1"/>
  <c r="AW4735" i="1" s="1"/>
  <c r="Q4735" i="1"/>
  <c r="K4735" i="1"/>
  <c r="H4735" i="1"/>
  <c r="E4735" i="1"/>
  <c r="BB4734" i="1"/>
  <c r="BA4734" i="1"/>
  <c r="AZ4734" i="1"/>
  <c r="AY4734" i="1"/>
  <c r="BC4734" i="1" s="1"/>
  <c r="AW4734" i="1"/>
  <c r="AV4734" i="1"/>
  <c r="AH4734" i="1"/>
  <c r="AE4734" i="1"/>
  <c r="X4734" i="1"/>
  <c r="AA4734" i="1" s="1"/>
  <c r="T4734" i="1"/>
  <c r="Q4734" i="1"/>
  <c r="K4734" i="1"/>
  <c r="H4734" i="1"/>
  <c r="E4734" i="1"/>
  <c r="AU4733" i="1"/>
  <c r="AT4733" i="1"/>
  <c r="AS4733" i="1"/>
  <c r="BB4733" i="1" s="1"/>
  <c r="AR4733" i="1"/>
  <c r="AQ4733" i="1"/>
  <c r="AP4733" i="1"/>
  <c r="BA4733" i="1" s="1"/>
  <c r="AO4733" i="1"/>
  <c r="AN4733" i="1"/>
  <c r="AM4733" i="1"/>
  <c r="AZ4733" i="1" s="1"/>
  <c r="AL4733" i="1"/>
  <c r="AK4733" i="1"/>
  <c r="AY4733" i="1" s="1"/>
  <c r="AJ4733" i="1"/>
  <c r="AV4733" i="1" s="1"/>
  <c r="AG4733" i="1"/>
  <c r="AF4733" i="1"/>
  <c r="AD4733" i="1"/>
  <c r="AC4733" i="1"/>
  <c r="AE4733" i="1" s="1"/>
  <c r="AH4733" i="1" s="1"/>
  <c r="Z4733" i="1"/>
  <c r="Y4733" i="1"/>
  <c r="X4733" i="1"/>
  <c r="AA4733" i="1" s="1"/>
  <c r="W4733" i="1"/>
  <c r="V4733" i="1"/>
  <c r="S4733" i="1"/>
  <c r="R4733" i="1"/>
  <c r="P4733" i="1"/>
  <c r="O4733" i="1"/>
  <c r="Q4733" i="1" s="1"/>
  <c r="T4733" i="1" s="1"/>
  <c r="N4733" i="1"/>
  <c r="M4733" i="1"/>
  <c r="L4733" i="1"/>
  <c r="K4733" i="1"/>
  <c r="J4733" i="1"/>
  <c r="I4733" i="1"/>
  <c r="G4733" i="1"/>
  <c r="H4733" i="1" s="1"/>
  <c r="F4733" i="1"/>
  <c r="D4733" i="1"/>
  <c r="C4733" i="1"/>
  <c r="E4733" i="1" s="1"/>
  <c r="BB4732" i="1"/>
  <c r="BA4732" i="1"/>
  <c r="AZ4732" i="1"/>
  <c r="AY4732" i="1"/>
  <c r="BC4732" i="1" s="1"/>
  <c r="AV4732" i="1"/>
  <c r="AH4732" i="1"/>
  <c r="AE4732" i="1"/>
  <c r="X4732" i="1"/>
  <c r="AA4732" i="1" s="1"/>
  <c r="Q4732" i="1"/>
  <c r="T4732" i="1" s="1"/>
  <c r="K4732" i="1"/>
  <c r="H4732" i="1"/>
  <c r="E4732" i="1"/>
  <c r="BB4731" i="1"/>
  <c r="BA4731" i="1"/>
  <c r="AZ4731" i="1"/>
  <c r="BC4731" i="1" s="1"/>
  <c r="AY4731" i="1"/>
  <c r="AW4731" i="1"/>
  <c r="AV4731" i="1"/>
  <c r="AH4731" i="1"/>
  <c r="AE4731" i="1"/>
  <c r="AA4731" i="1"/>
  <c r="X4731" i="1"/>
  <c r="T4731" i="1"/>
  <c r="BD4731" i="1" s="1"/>
  <c r="Q4731" i="1"/>
  <c r="K4731" i="1"/>
  <c r="H4731" i="1"/>
  <c r="E4731" i="1"/>
  <c r="BB4730" i="1"/>
  <c r="BA4730" i="1"/>
  <c r="AZ4730" i="1"/>
  <c r="AY4730" i="1"/>
  <c r="BC4730" i="1" s="1"/>
  <c r="AV4730" i="1"/>
  <c r="AE4730" i="1"/>
  <c r="AH4730" i="1" s="1"/>
  <c r="X4730" i="1"/>
  <c r="AA4730" i="1" s="1"/>
  <c r="Q4730" i="1"/>
  <c r="T4730" i="1" s="1"/>
  <c r="K4730" i="1"/>
  <c r="H4730" i="1"/>
  <c r="E4730" i="1"/>
  <c r="AY4729" i="1"/>
  <c r="AU4729" i="1"/>
  <c r="AT4729" i="1"/>
  <c r="AS4729" i="1"/>
  <c r="BB4729" i="1" s="1"/>
  <c r="AR4729" i="1"/>
  <c r="AQ4729" i="1"/>
  <c r="AP4729" i="1"/>
  <c r="BA4729" i="1" s="1"/>
  <c r="AO4729" i="1"/>
  <c r="AN4729" i="1"/>
  <c r="AM4729" i="1"/>
  <c r="AZ4729" i="1" s="1"/>
  <c r="AL4729" i="1"/>
  <c r="AK4729" i="1"/>
  <c r="AJ4729" i="1"/>
  <c r="AV4729" i="1" s="1"/>
  <c r="AG4729" i="1"/>
  <c r="AF4729" i="1"/>
  <c r="AD4729" i="1"/>
  <c r="AC4729" i="1"/>
  <c r="AE4729" i="1" s="1"/>
  <c r="AH4729" i="1" s="1"/>
  <c r="Z4729" i="1"/>
  <c r="Y4729" i="1"/>
  <c r="X4729" i="1"/>
  <c r="AA4729" i="1" s="1"/>
  <c r="W4729" i="1"/>
  <c r="V4729" i="1"/>
  <c r="S4729" i="1"/>
  <c r="R4729" i="1"/>
  <c r="P4729" i="1"/>
  <c r="O4729" i="1"/>
  <c r="Q4729" i="1" s="1"/>
  <c r="T4729" i="1" s="1"/>
  <c r="N4729" i="1"/>
  <c r="M4729" i="1"/>
  <c r="L4729" i="1"/>
  <c r="J4729" i="1"/>
  <c r="K4729" i="1" s="1"/>
  <c r="I4729" i="1"/>
  <c r="H4729" i="1"/>
  <c r="G4729" i="1"/>
  <c r="F4729" i="1"/>
  <c r="D4729" i="1"/>
  <c r="E4729" i="1" s="1"/>
  <c r="C4729" i="1"/>
  <c r="BB4728" i="1"/>
  <c r="BA4728" i="1"/>
  <c r="AZ4728" i="1"/>
  <c r="AY4728" i="1"/>
  <c r="BC4728" i="1" s="1"/>
  <c r="AW4728" i="1"/>
  <c r="AV4728" i="1"/>
  <c r="AH4728" i="1"/>
  <c r="AE4728" i="1"/>
  <c r="AA4728" i="1"/>
  <c r="X4728" i="1"/>
  <c r="T4728" i="1"/>
  <c r="BD4728" i="1" s="1"/>
  <c r="Q4728" i="1"/>
  <c r="K4728" i="1"/>
  <c r="H4728" i="1"/>
  <c r="E4728" i="1"/>
  <c r="AU4727" i="1"/>
  <c r="AT4727" i="1"/>
  <c r="AS4727" i="1"/>
  <c r="AS4726" i="1" s="1"/>
  <c r="BB4726" i="1" s="1"/>
  <c r="AR4727" i="1"/>
  <c r="AQ4727" i="1"/>
  <c r="AP4727" i="1"/>
  <c r="BA4727" i="1" s="1"/>
  <c r="AO4727" i="1"/>
  <c r="AO4726" i="1" s="1"/>
  <c r="AN4727" i="1"/>
  <c r="AM4727" i="1"/>
  <c r="AZ4727" i="1" s="1"/>
  <c r="AL4727" i="1"/>
  <c r="AK4727" i="1"/>
  <c r="AK4726" i="1" s="1"/>
  <c r="AJ4727" i="1"/>
  <c r="AV4727" i="1" s="1"/>
  <c r="AG4727" i="1"/>
  <c r="AF4727" i="1"/>
  <c r="AF4726" i="1" s="1"/>
  <c r="AD4727" i="1"/>
  <c r="AC4727" i="1"/>
  <c r="AE4727" i="1" s="1"/>
  <c r="AH4727" i="1" s="1"/>
  <c r="Z4727" i="1"/>
  <c r="Y4727" i="1"/>
  <c r="X4727" i="1"/>
  <c r="AA4727" i="1" s="1"/>
  <c r="W4727" i="1"/>
  <c r="V4727" i="1"/>
  <c r="S4727" i="1"/>
  <c r="R4727" i="1"/>
  <c r="R4726" i="1" s="1"/>
  <c r="P4727" i="1"/>
  <c r="O4727" i="1"/>
  <c r="Q4727" i="1" s="1"/>
  <c r="T4727" i="1" s="1"/>
  <c r="N4727" i="1"/>
  <c r="M4727" i="1"/>
  <c r="L4727" i="1"/>
  <c r="K4727" i="1"/>
  <c r="J4727" i="1"/>
  <c r="I4727" i="1"/>
  <c r="G4727" i="1"/>
  <c r="H4727" i="1" s="1"/>
  <c r="F4727" i="1"/>
  <c r="D4727" i="1"/>
  <c r="C4727" i="1"/>
  <c r="E4727" i="1" s="1"/>
  <c r="AU4726" i="1"/>
  <c r="AT4726" i="1"/>
  <c r="AR4726" i="1"/>
  <c r="AP4726" i="1"/>
  <c r="BA4726" i="1" s="1"/>
  <c r="AN4726" i="1"/>
  <c r="AM4726" i="1"/>
  <c r="AL4726" i="1"/>
  <c r="AJ4726" i="1"/>
  <c r="AY4726" i="1" s="1"/>
  <c r="AG4726" i="1"/>
  <c r="AD4726" i="1"/>
  <c r="AC4726" i="1"/>
  <c r="AE4726" i="1" s="1"/>
  <c r="AH4726" i="1" s="1"/>
  <c r="Z4726" i="1"/>
  <c r="Y4726" i="1"/>
  <c r="W4726" i="1"/>
  <c r="V4726" i="1"/>
  <c r="X4726" i="1" s="1"/>
  <c r="AA4726" i="1" s="1"/>
  <c r="S4726" i="1"/>
  <c r="Q4726" i="1"/>
  <c r="T4726" i="1" s="1"/>
  <c r="P4726" i="1"/>
  <c r="O4726" i="1"/>
  <c r="N4726" i="1"/>
  <c r="M4726" i="1"/>
  <c r="L4726" i="1"/>
  <c r="J4726" i="1"/>
  <c r="I4726" i="1"/>
  <c r="K4726" i="1" s="1"/>
  <c r="G4726" i="1"/>
  <c r="H4726" i="1" s="1"/>
  <c r="F4726" i="1"/>
  <c r="D4726" i="1"/>
  <c r="E4726" i="1" s="1"/>
  <c r="C4726" i="1"/>
  <c r="BC4725" i="1"/>
  <c r="BB4725" i="1"/>
  <c r="BA4725" i="1"/>
  <c r="AZ4725" i="1"/>
  <c r="AY4725" i="1"/>
  <c r="AV4725" i="1"/>
  <c r="AE4725" i="1"/>
  <c r="AH4725" i="1" s="1"/>
  <c r="X4725" i="1"/>
  <c r="AA4725" i="1" s="1"/>
  <c r="Q4725" i="1"/>
  <c r="T4725" i="1" s="1"/>
  <c r="K4725" i="1"/>
  <c r="H4725" i="1"/>
  <c r="E4725" i="1"/>
  <c r="BB4724" i="1"/>
  <c r="BA4724" i="1"/>
  <c r="AZ4724" i="1"/>
  <c r="AE4724" i="1"/>
  <c r="AH4724" i="1" s="1"/>
  <c r="X4724" i="1"/>
  <c r="AA4724" i="1" s="1"/>
  <c r="T4724" i="1"/>
  <c r="Q4724" i="1"/>
  <c r="K4724" i="1"/>
  <c r="H4724" i="1"/>
  <c r="E4724" i="1"/>
  <c r="BB4723" i="1"/>
  <c r="BA4723" i="1"/>
  <c r="AZ4723" i="1"/>
  <c r="AE4723" i="1"/>
  <c r="AH4723" i="1" s="1"/>
  <c r="AA4723" i="1"/>
  <c r="X4723" i="1"/>
  <c r="Q4723" i="1"/>
  <c r="T4723" i="1" s="1"/>
  <c r="K4723" i="1"/>
  <c r="H4723" i="1"/>
  <c r="E4723" i="1"/>
  <c r="BB4722" i="1"/>
  <c r="BA4722" i="1"/>
  <c r="AZ4722" i="1"/>
  <c r="AH4722" i="1"/>
  <c r="AE4722" i="1"/>
  <c r="X4722" i="1"/>
  <c r="AA4722" i="1" s="1"/>
  <c r="Q4722" i="1"/>
  <c r="T4722" i="1" s="1"/>
  <c r="K4722" i="1"/>
  <c r="H4722" i="1"/>
  <c r="E4722" i="1"/>
  <c r="AU4721" i="1"/>
  <c r="AT4721" i="1"/>
  <c r="AS4721" i="1"/>
  <c r="BB4721" i="1" s="1"/>
  <c r="AR4721" i="1"/>
  <c r="AQ4721" i="1"/>
  <c r="BA4721" i="1" s="1"/>
  <c r="AP4721" i="1"/>
  <c r="AO4721" i="1"/>
  <c r="AN4721" i="1"/>
  <c r="AM4721" i="1"/>
  <c r="AL4721" i="1"/>
  <c r="AK4721" i="1"/>
  <c r="AG4721" i="1"/>
  <c r="AF4721" i="1"/>
  <c r="AD4721" i="1"/>
  <c r="AE4721" i="1" s="1"/>
  <c r="AH4721" i="1" s="1"/>
  <c r="AC4721" i="1"/>
  <c r="Z4721" i="1"/>
  <c r="Y4721" i="1"/>
  <c r="W4721" i="1"/>
  <c r="V4721" i="1"/>
  <c r="X4721" i="1" s="1"/>
  <c r="AA4721" i="1" s="1"/>
  <c r="S4721" i="1"/>
  <c r="R4721" i="1"/>
  <c r="P4721" i="1"/>
  <c r="Q4721" i="1" s="1"/>
  <c r="T4721" i="1" s="1"/>
  <c r="O4721" i="1"/>
  <c r="N4721" i="1"/>
  <c r="M4721" i="1"/>
  <c r="L4721" i="1"/>
  <c r="J4721" i="1"/>
  <c r="K4721" i="1" s="1"/>
  <c r="I4721" i="1"/>
  <c r="H4721" i="1"/>
  <c r="G4721" i="1"/>
  <c r="F4721" i="1"/>
  <c r="E4721" i="1"/>
  <c r="D4721" i="1"/>
  <c r="C4721" i="1"/>
  <c r="BB4720" i="1"/>
  <c r="BA4720" i="1"/>
  <c r="AZ4720" i="1"/>
  <c r="AE4720" i="1"/>
  <c r="AH4720" i="1" s="1"/>
  <c r="X4720" i="1"/>
  <c r="AA4720" i="1" s="1"/>
  <c r="Q4720" i="1"/>
  <c r="T4720" i="1" s="1"/>
  <c r="K4720" i="1"/>
  <c r="H4720" i="1"/>
  <c r="E4720" i="1"/>
  <c r="BB4719" i="1"/>
  <c r="BA4719" i="1"/>
  <c r="AZ4719" i="1"/>
  <c r="AJ4719" i="1"/>
  <c r="AE4719" i="1"/>
  <c r="AH4719" i="1" s="1"/>
  <c r="X4719" i="1"/>
  <c r="AA4719" i="1" s="1"/>
  <c r="Q4719" i="1"/>
  <c r="T4719" i="1" s="1"/>
  <c r="K4719" i="1"/>
  <c r="H4719" i="1"/>
  <c r="E4719" i="1"/>
  <c r="BB4718" i="1"/>
  <c r="BA4718" i="1"/>
  <c r="AZ4718" i="1"/>
  <c r="AH4718" i="1"/>
  <c r="AE4718" i="1"/>
  <c r="X4718" i="1"/>
  <c r="AA4718" i="1" s="1"/>
  <c r="Q4718" i="1"/>
  <c r="T4718" i="1" s="1"/>
  <c r="K4718" i="1"/>
  <c r="H4718" i="1"/>
  <c r="E4718" i="1"/>
  <c r="BB4717" i="1"/>
  <c r="BA4717" i="1"/>
  <c r="AZ4717" i="1"/>
  <c r="AY4717" i="1"/>
  <c r="BC4717" i="1" s="1"/>
  <c r="BD4717" i="1" s="1"/>
  <c r="AV4717" i="1"/>
  <c r="AH4717" i="1"/>
  <c r="AE4717" i="1"/>
  <c r="AA4717" i="1"/>
  <c r="X4717" i="1"/>
  <c r="T4717" i="1"/>
  <c r="Q4717" i="1"/>
  <c r="K4717" i="1"/>
  <c r="H4717" i="1"/>
  <c r="E4717" i="1"/>
  <c r="BC4716" i="1"/>
  <c r="BB4716" i="1"/>
  <c r="BA4716" i="1"/>
  <c r="AZ4716" i="1"/>
  <c r="AY4716" i="1"/>
  <c r="AW4716" i="1"/>
  <c r="AV4716" i="1"/>
  <c r="AE4716" i="1"/>
  <c r="AH4716" i="1" s="1"/>
  <c r="X4716" i="1"/>
  <c r="AA4716" i="1" s="1"/>
  <c r="Q4716" i="1"/>
  <c r="T4716" i="1" s="1"/>
  <c r="K4716" i="1"/>
  <c r="H4716" i="1"/>
  <c r="E4716" i="1"/>
  <c r="BB4715" i="1"/>
  <c r="BA4715" i="1"/>
  <c r="AZ4715" i="1"/>
  <c r="AY4715" i="1"/>
  <c r="BC4715" i="1" s="1"/>
  <c r="BD4715" i="1" s="1"/>
  <c r="AV4715" i="1"/>
  <c r="AH4715" i="1"/>
  <c r="AE4715" i="1"/>
  <c r="AA4715" i="1"/>
  <c r="X4715" i="1"/>
  <c r="T4715" i="1"/>
  <c r="AW4715" i="1" s="1"/>
  <c r="Q4715" i="1"/>
  <c r="K4715" i="1"/>
  <c r="H4715" i="1"/>
  <c r="E4715" i="1"/>
  <c r="BC4714" i="1"/>
  <c r="BB4714" i="1"/>
  <c r="BA4714" i="1"/>
  <c r="AZ4714" i="1"/>
  <c r="AY4714" i="1"/>
  <c r="AV4714" i="1"/>
  <c r="AH4714" i="1"/>
  <c r="AE4714" i="1"/>
  <c r="X4714" i="1"/>
  <c r="AA4714" i="1" s="1"/>
  <c r="T4714" i="1"/>
  <c r="AW4714" i="1" s="1"/>
  <c r="Q4714" i="1"/>
  <c r="K4714" i="1"/>
  <c r="H4714" i="1"/>
  <c r="E4714" i="1"/>
  <c r="BB4713" i="1"/>
  <c r="BA4713" i="1"/>
  <c r="AZ4713" i="1"/>
  <c r="AY4713" i="1"/>
  <c r="AV4713" i="1"/>
  <c r="AH4713" i="1"/>
  <c r="AE4713" i="1"/>
  <c r="X4713" i="1"/>
  <c r="AA4713" i="1" s="1"/>
  <c r="T4713" i="1"/>
  <c r="AW4713" i="1" s="1"/>
  <c r="Q4713" i="1"/>
  <c r="K4713" i="1"/>
  <c r="H4713" i="1"/>
  <c r="E4713" i="1"/>
  <c r="BB4712" i="1"/>
  <c r="BA4712" i="1"/>
  <c r="AY4712" i="1"/>
  <c r="BC4712" i="1" s="1"/>
  <c r="AT4712" i="1"/>
  <c r="AQ4712" i="1"/>
  <c r="AQ4711" i="1" s="1"/>
  <c r="AM4712" i="1"/>
  <c r="AZ4712" i="1" s="1"/>
  <c r="AJ4712" i="1"/>
  <c r="AV4712" i="1" s="1"/>
  <c r="AE4712" i="1"/>
  <c r="AH4712" i="1" s="1"/>
  <c r="AA4712" i="1"/>
  <c r="X4712" i="1"/>
  <c r="T4712" i="1"/>
  <c r="AW4712" i="1" s="1"/>
  <c r="Q4712" i="1"/>
  <c r="K4712" i="1"/>
  <c r="H4712" i="1"/>
  <c r="E4712" i="1"/>
  <c r="AU4711" i="1"/>
  <c r="AT4711" i="1"/>
  <c r="AT4710" i="1" s="1"/>
  <c r="AT4709" i="1" s="1"/>
  <c r="AT4911" i="1" s="1"/>
  <c r="AS4711" i="1"/>
  <c r="BB4711" i="1" s="1"/>
  <c r="AR4711" i="1"/>
  <c r="AP4711" i="1"/>
  <c r="AP4710" i="1" s="1"/>
  <c r="AO4711" i="1"/>
  <c r="AN4711" i="1"/>
  <c r="AL4711" i="1"/>
  <c r="AK4711" i="1"/>
  <c r="AK4710" i="1" s="1"/>
  <c r="AK4709" i="1" s="1"/>
  <c r="AG4711" i="1"/>
  <c r="AF4711" i="1"/>
  <c r="AD4711" i="1"/>
  <c r="AD4710" i="1" s="1"/>
  <c r="AD4709" i="1" s="1"/>
  <c r="AD4911" i="1" s="1"/>
  <c r="AC4711" i="1"/>
  <c r="AA4711" i="1"/>
  <c r="Z4711" i="1"/>
  <c r="Y4711" i="1"/>
  <c r="X4711" i="1"/>
  <c r="W4711" i="1"/>
  <c r="V4711" i="1"/>
  <c r="S4711" i="1"/>
  <c r="R4711" i="1"/>
  <c r="R4710" i="1" s="1"/>
  <c r="R4709" i="1" s="1"/>
  <c r="R4911" i="1" s="1"/>
  <c r="Q4711" i="1"/>
  <c r="T4711" i="1" s="1"/>
  <c r="P4711" i="1"/>
  <c r="O4711" i="1"/>
  <c r="N4711" i="1"/>
  <c r="M4711" i="1"/>
  <c r="L4711" i="1"/>
  <c r="L4710" i="1" s="1"/>
  <c r="L4709" i="1" s="1"/>
  <c r="L4911" i="1" s="1"/>
  <c r="J4711" i="1"/>
  <c r="K4711" i="1" s="1"/>
  <c r="I4711" i="1"/>
  <c r="G4711" i="1"/>
  <c r="H4711" i="1" s="1"/>
  <c r="F4711" i="1"/>
  <c r="D4711" i="1"/>
  <c r="C4711" i="1"/>
  <c r="AU4710" i="1"/>
  <c r="AU4709" i="1" s="1"/>
  <c r="AU4911" i="1" s="1"/>
  <c r="AS4710" i="1"/>
  <c r="BB4710" i="1" s="1"/>
  <c r="AR4710" i="1"/>
  <c r="AR4709" i="1" s="1"/>
  <c r="AR4911" i="1" s="1"/>
  <c r="AO4710" i="1"/>
  <c r="AN4710" i="1"/>
  <c r="AL4710" i="1"/>
  <c r="AG4710" i="1"/>
  <c r="AF4710" i="1"/>
  <c r="AC4710" i="1"/>
  <c r="Z4710" i="1"/>
  <c r="Z4709" i="1" s="1"/>
  <c r="Z4911" i="1" s="1"/>
  <c r="Y4710" i="1"/>
  <c r="Y4709" i="1" s="1"/>
  <c r="Y4911" i="1" s="1"/>
  <c r="W4710" i="1"/>
  <c r="X4710" i="1" s="1"/>
  <c r="AA4710" i="1" s="1"/>
  <c r="V4710" i="1"/>
  <c r="S4710" i="1"/>
  <c r="Q4710" i="1"/>
  <c r="P4710" i="1"/>
  <c r="P4709" i="1" s="1"/>
  <c r="O4710" i="1"/>
  <c r="N4710" i="1"/>
  <c r="M4710" i="1"/>
  <c r="I4710" i="1"/>
  <c r="I4709" i="1" s="1"/>
  <c r="I4911" i="1" s="1"/>
  <c r="H4710" i="1"/>
  <c r="G4710" i="1"/>
  <c r="F4710" i="1"/>
  <c r="D4710" i="1"/>
  <c r="E4710" i="1" s="1"/>
  <c r="C4710" i="1"/>
  <c r="AS4709" i="1"/>
  <c r="AP4709" i="1"/>
  <c r="AO4709" i="1"/>
  <c r="AO4911" i="1" s="1"/>
  <c r="AN4709" i="1"/>
  <c r="AN4911" i="1" s="1"/>
  <c r="AL4709" i="1"/>
  <c r="AG4709" i="1"/>
  <c r="AG4911" i="1" s="1"/>
  <c r="AF4709" i="1"/>
  <c r="AF4911" i="1" s="1"/>
  <c r="AC4709" i="1"/>
  <c r="W4709" i="1"/>
  <c r="W4911" i="1" s="1"/>
  <c r="V4709" i="1"/>
  <c r="V4911" i="1" s="1"/>
  <c r="X4911" i="1" s="1"/>
  <c r="S4709" i="1"/>
  <c r="S4911" i="1" s="1"/>
  <c r="O4709" i="1"/>
  <c r="N4709" i="1"/>
  <c r="N4911" i="1" s="1"/>
  <c r="M4709" i="1"/>
  <c r="M4911" i="1" s="1"/>
  <c r="G4709" i="1"/>
  <c r="F4709" i="1"/>
  <c r="F4911" i="1" s="1"/>
  <c r="D4709" i="1"/>
  <c r="D4911" i="1" s="1"/>
  <c r="C4709" i="1"/>
  <c r="C4911" i="1" s="1"/>
  <c r="BB4706" i="1"/>
  <c r="BA4706" i="1"/>
  <c r="AZ4706" i="1"/>
  <c r="AY4706" i="1"/>
  <c r="BC4706" i="1" s="1"/>
  <c r="AV4706" i="1"/>
  <c r="AE4706" i="1"/>
  <c r="AH4706" i="1" s="1"/>
  <c r="X4706" i="1"/>
  <c r="AA4706" i="1" s="1"/>
  <c r="Q4706" i="1"/>
  <c r="T4706" i="1" s="1"/>
  <c r="K4706" i="1"/>
  <c r="H4706" i="1"/>
  <c r="E4706" i="1"/>
  <c r="BB4705" i="1"/>
  <c r="BA4705" i="1"/>
  <c r="AZ4705" i="1"/>
  <c r="AY4705" i="1"/>
  <c r="BC4705" i="1" s="1"/>
  <c r="AV4705" i="1"/>
  <c r="AE4705" i="1"/>
  <c r="AH4705" i="1" s="1"/>
  <c r="AA4705" i="1"/>
  <c r="X4705" i="1"/>
  <c r="T4705" i="1"/>
  <c r="Q4705" i="1"/>
  <c r="K4705" i="1"/>
  <c r="H4705" i="1"/>
  <c r="E4705" i="1"/>
  <c r="BB4704" i="1"/>
  <c r="BA4704" i="1"/>
  <c r="BC4704" i="1" s="1"/>
  <c r="AZ4704" i="1"/>
  <c r="AY4704" i="1"/>
  <c r="AV4704" i="1"/>
  <c r="AE4704" i="1"/>
  <c r="AH4704" i="1" s="1"/>
  <c r="X4704" i="1"/>
  <c r="AA4704" i="1" s="1"/>
  <c r="T4704" i="1"/>
  <c r="AW4704" i="1" s="1"/>
  <c r="Q4704" i="1"/>
  <c r="K4704" i="1"/>
  <c r="H4704" i="1"/>
  <c r="E4704" i="1"/>
  <c r="BB4702" i="1"/>
  <c r="BA4702" i="1"/>
  <c r="AZ4702" i="1"/>
  <c r="AY4702" i="1"/>
  <c r="BC4702" i="1" s="1"/>
  <c r="BD4702" i="1" s="1"/>
  <c r="AV4702" i="1"/>
  <c r="AH4702" i="1"/>
  <c r="AE4702" i="1"/>
  <c r="AA4702" i="1"/>
  <c r="X4702" i="1"/>
  <c r="T4702" i="1"/>
  <c r="AW4702" i="1" s="1"/>
  <c r="Q4702" i="1"/>
  <c r="K4702" i="1"/>
  <c r="H4702" i="1"/>
  <c r="E4702" i="1"/>
  <c r="BC4701" i="1"/>
  <c r="BB4701" i="1"/>
  <c r="BA4701" i="1"/>
  <c r="AZ4701" i="1"/>
  <c r="AY4701" i="1"/>
  <c r="AV4701" i="1"/>
  <c r="AE4701" i="1"/>
  <c r="AH4701" i="1" s="1"/>
  <c r="AA4701" i="1"/>
  <c r="X4701" i="1"/>
  <c r="Q4701" i="1"/>
  <c r="T4701" i="1" s="1"/>
  <c r="K4701" i="1"/>
  <c r="H4701" i="1"/>
  <c r="E4701" i="1"/>
  <c r="BC4700" i="1"/>
  <c r="BB4700" i="1"/>
  <c r="BA4700" i="1"/>
  <c r="AZ4700" i="1"/>
  <c r="AY4700" i="1"/>
  <c r="AV4700" i="1"/>
  <c r="AH4700" i="1"/>
  <c r="AE4700" i="1"/>
  <c r="AA4700" i="1"/>
  <c r="X4700" i="1"/>
  <c r="Q4700" i="1"/>
  <c r="T4700" i="1" s="1"/>
  <c r="K4700" i="1"/>
  <c r="H4700" i="1"/>
  <c r="E4700" i="1"/>
  <c r="BB4699" i="1"/>
  <c r="BA4699" i="1"/>
  <c r="AZ4699" i="1"/>
  <c r="AY4699" i="1"/>
  <c r="BC4699" i="1" s="1"/>
  <c r="AV4699" i="1"/>
  <c r="AH4699" i="1"/>
  <c r="AE4699" i="1"/>
  <c r="X4699" i="1"/>
  <c r="AA4699" i="1" s="1"/>
  <c r="Q4699" i="1"/>
  <c r="T4699" i="1" s="1"/>
  <c r="K4699" i="1"/>
  <c r="H4699" i="1"/>
  <c r="E4699" i="1"/>
  <c r="BB4698" i="1"/>
  <c r="BA4698" i="1"/>
  <c r="AZ4698" i="1"/>
  <c r="AY4698" i="1"/>
  <c r="BC4698" i="1" s="1"/>
  <c r="AW4698" i="1"/>
  <c r="AV4698" i="1"/>
  <c r="AH4698" i="1"/>
  <c r="AE4698" i="1"/>
  <c r="X4698" i="1"/>
  <c r="AA4698" i="1" s="1"/>
  <c r="T4698" i="1"/>
  <c r="Q4698" i="1"/>
  <c r="K4698" i="1"/>
  <c r="H4698" i="1"/>
  <c r="E4698" i="1"/>
  <c r="BB4697" i="1"/>
  <c r="BA4697" i="1"/>
  <c r="AZ4697" i="1"/>
  <c r="AY4697" i="1"/>
  <c r="BC4697" i="1" s="1"/>
  <c r="AV4697" i="1"/>
  <c r="AE4697" i="1"/>
  <c r="AH4697" i="1" s="1"/>
  <c r="X4697" i="1"/>
  <c r="AA4697" i="1" s="1"/>
  <c r="Q4697" i="1"/>
  <c r="T4697" i="1" s="1"/>
  <c r="K4697" i="1"/>
  <c r="H4697" i="1"/>
  <c r="E4697" i="1"/>
  <c r="BB4696" i="1"/>
  <c r="BA4696" i="1"/>
  <c r="AZ4696" i="1"/>
  <c r="AY4696" i="1"/>
  <c r="BC4696" i="1" s="1"/>
  <c r="AV4696" i="1"/>
  <c r="AE4696" i="1"/>
  <c r="AH4696" i="1" s="1"/>
  <c r="AA4696" i="1"/>
  <c r="X4696" i="1"/>
  <c r="T4696" i="1"/>
  <c r="BD4696" i="1" s="1"/>
  <c r="Q4696" i="1"/>
  <c r="K4696" i="1"/>
  <c r="H4696" i="1"/>
  <c r="E4696" i="1"/>
  <c r="BB4695" i="1"/>
  <c r="BA4695" i="1"/>
  <c r="BC4695" i="1" s="1"/>
  <c r="AZ4695" i="1"/>
  <c r="AY4695" i="1"/>
  <c r="AV4695" i="1"/>
  <c r="AE4695" i="1"/>
  <c r="AH4695" i="1" s="1"/>
  <c r="X4695" i="1"/>
  <c r="AA4695" i="1" s="1"/>
  <c r="T4695" i="1"/>
  <c r="AW4695" i="1" s="1"/>
  <c r="Q4695" i="1"/>
  <c r="K4695" i="1"/>
  <c r="H4695" i="1"/>
  <c r="E4695" i="1"/>
  <c r="BB4694" i="1"/>
  <c r="BA4694" i="1"/>
  <c r="AZ4694" i="1"/>
  <c r="AY4694" i="1"/>
  <c r="BC4694" i="1" s="1"/>
  <c r="BD4694" i="1" s="1"/>
  <c r="AV4694" i="1"/>
  <c r="AH4694" i="1"/>
  <c r="AE4694" i="1"/>
  <c r="AA4694" i="1"/>
  <c r="X4694" i="1"/>
  <c r="T4694" i="1"/>
  <c r="AW4694" i="1" s="1"/>
  <c r="Q4694" i="1"/>
  <c r="K4694" i="1"/>
  <c r="H4694" i="1"/>
  <c r="E4694" i="1"/>
  <c r="BC4693" i="1"/>
  <c r="BB4693" i="1"/>
  <c r="BA4693" i="1"/>
  <c r="AZ4693" i="1"/>
  <c r="AY4693" i="1"/>
  <c r="AV4693" i="1"/>
  <c r="AE4693" i="1"/>
  <c r="AH4693" i="1" s="1"/>
  <c r="AA4693" i="1"/>
  <c r="X4693" i="1"/>
  <c r="Q4693" i="1"/>
  <c r="T4693" i="1" s="1"/>
  <c r="K4693" i="1"/>
  <c r="H4693" i="1"/>
  <c r="E4693" i="1"/>
  <c r="BB4692" i="1"/>
  <c r="BA4692" i="1"/>
  <c r="AZ4692" i="1"/>
  <c r="AY4692" i="1"/>
  <c r="BC4692" i="1" s="1"/>
  <c r="AV4692" i="1"/>
  <c r="AH4692" i="1"/>
  <c r="AE4692" i="1"/>
  <c r="AA4692" i="1"/>
  <c r="X4692" i="1"/>
  <c r="Q4692" i="1"/>
  <c r="T4692" i="1" s="1"/>
  <c r="K4692" i="1"/>
  <c r="H4692" i="1"/>
  <c r="E4692" i="1"/>
  <c r="BB4691" i="1"/>
  <c r="BA4691" i="1"/>
  <c r="AZ4691" i="1"/>
  <c r="AY4691" i="1"/>
  <c r="BC4691" i="1" s="1"/>
  <c r="AV4691" i="1"/>
  <c r="AH4691" i="1"/>
  <c r="AE4691" i="1"/>
  <c r="X4691" i="1"/>
  <c r="AA4691" i="1" s="1"/>
  <c r="Q4691" i="1"/>
  <c r="T4691" i="1" s="1"/>
  <c r="K4691" i="1"/>
  <c r="H4691" i="1"/>
  <c r="E4691" i="1"/>
  <c r="AU4690" i="1"/>
  <c r="AT4690" i="1"/>
  <c r="AS4690" i="1"/>
  <c r="BB4690" i="1" s="1"/>
  <c r="AR4690" i="1"/>
  <c r="AQ4690" i="1"/>
  <c r="BA4690" i="1" s="1"/>
  <c r="AP4690" i="1"/>
  <c r="AO4690" i="1"/>
  <c r="AZ4690" i="1" s="1"/>
  <c r="AN4690" i="1"/>
  <c r="AM4690" i="1"/>
  <c r="AL4690" i="1"/>
  <c r="AK4690" i="1"/>
  <c r="AJ4690" i="1"/>
  <c r="AY4690" i="1" s="1"/>
  <c r="BC4690" i="1" s="1"/>
  <c r="AG4690" i="1"/>
  <c r="AF4690" i="1"/>
  <c r="AH4690" i="1" s="1"/>
  <c r="AE4690" i="1"/>
  <c r="AD4690" i="1"/>
  <c r="AC4690" i="1"/>
  <c r="Z4690" i="1"/>
  <c r="Y4690" i="1"/>
  <c r="W4690" i="1"/>
  <c r="V4690" i="1"/>
  <c r="X4690" i="1" s="1"/>
  <c r="AA4690" i="1" s="1"/>
  <c r="S4690" i="1"/>
  <c r="R4690" i="1"/>
  <c r="P4690" i="1"/>
  <c r="Q4690" i="1" s="1"/>
  <c r="T4690" i="1" s="1"/>
  <c r="O4690" i="1"/>
  <c r="N4690" i="1"/>
  <c r="M4690" i="1"/>
  <c r="L4690" i="1"/>
  <c r="J4690" i="1"/>
  <c r="K4690" i="1" s="1"/>
  <c r="I4690" i="1"/>
  <c r="G4690" i="1"/>
  <c r="F4690" i="1"/>
  <c r="H4690" i="1" s="1"/>
  <c r="E4690" i="1"/>
  <c r="D4690" i="1"/>
  <c r="C4690" i="1"/>
  <c r="BB4689" i="1"/>
  <c r="BA4689" i="1"/>
  <c r="AZ4689" i="1"/>
  <c r="BC4689" i="1" s="1"/>
  <c r="AY4689" i="1"/>
  <c r="AV4689" i="1"/>
  <c r="AE4689" i="1"/>
  <c r="AH4689" i="1" s="1"/>
  <c r="AA4689" i="1"/>
  <c r="X4689" i="1"/>
  <c r="T4689" i="1"/>
  <c r="Q4689" i="1"/>
  <c r="K4689" i="1"/>
  <c r="H4689" i="1"/>
  <c r="E4689" i="1"/>
  <c r="BC4688" i="1"/>
  <c r="BB4688" i="1"/>
  <c r="BA4688" i="1"/>
  <c r="AZ4688" i="1"/>
  <c r="AY4688" i="1"/>
  <c r="AV4688" i="1"/>
  <c r="AE4688" i="1"/>
  <c r="AH4688" i="1" s="1"/>
  <c r="X4688" i="1"/>
  <c r="AA4688" i="1" s="1"/>
  <c r="T4688" i="1"/>
  <c r="AW4688" i="1" s="1"/>
  <c r="Q4688" i="1"/>
  <c r="K4688" i="1"/>
  <c r="H4688" i="1"/>
  <c r="E4688" i="1"/>
  <c r="BB4687" i="1"/>
  <c r="BA4687" i="1"/>
  <c r="AZ4687" i="1"/>
  <c r="AY4687" i="1"/>
  <c r="BC4687" i="1" s="1"/>
  <c r="BD4687" i="1" s="1"/>
  <c r="AV4687" i="1"/>
  <c r="AW4687" i="1" s="1"/>
  <c r="AH4687" i="1"/>
  <c r="AE4687" i="1"/>
  <c r="AA4687" i="1"/>
  <c r="X4687" i="1"/>
  <c r="T4687" i="1"/>
  <c r="Q4687" i="1"/>
  <c r="K4687" i="1"/>
  <c r="H4687" i="1"/>
  <c r="E4687" i="1"/>
  <c r="AU4686" i="1"/>
  <c r="AT4686" i="1"/>
  <c r="AS4686" i="1"/>
  <c r="BB4686" i="1" s="1"/>
  <c r="AR4686" i="1"/>
  <c r="AQ4686" i="1"/>
  <c r="AP4686" i="1"/>
  <c r="BA4686" i="1" s="1"/>
  <c r="AO4686" i="1"/>
  <c r="AN4686" i="1"/>
  <c r="AM4686" i="1"/>
  <c r="AZ4686" i="1" s="1"/>
  <c r="AL4686" i="1"/>
  <c r="AV4686" i="1" s="1"/>
  <c r="AK4686" i="1"/>
  <c r="AY4686" i="1" s="1"/>
  <c r="AJ4686" i="1"/>
  <c r="AG4686" i="1"/>
  <c r="AF4686" i="1"/>
  <c r="AE4686" i="1"/>
  <c r="AH4686" i="1" s="1"/>
  <c r="AD4686" i="1"/>
  <c r="AC4686" i="1"/>
  <c r="Z4686" i="1"/>
  <c r="Y4686" i="1"/>
  <c r="W4686" i="1"/>
  <c r="V4686" i="1"/>
  <c r="X4686" i="1" s="1"/>
  <c r="AA4686" i="1" s="1"/>
  <c r="S4686" i="1"/>
  <c r="R4686" i="1"/>
  <c r="P4686" i="1"/>
  <c r="O4686" i="1"/>
  <c r="Q4686" i="1" s="1"/>
  <c r="T4686" i="1" s="1"/>
  <c r="N4686" i="1"/>
  <c r="M4686" i="1"/>
  <c r="L4686" i="1"/>
  <c r="K4686" i="1"/>
  <c r="J4686" i="1"/>
  <c r="I4686" i="1"/>
  <c r="G4686" i="1"/>
  <c r="H4686" i="1" s="1"/>
  <c r="F4686" i="1"/>
  <c r="E4686" i="1"/>
  <c r="D4686" i="1"/>
  <c r="C4686" i="1"/>
  <c r="AY4685" i="1"/>
  <c r="AU4685" i="1"/>
  <c r="AT4685" i="1"/>
  <c r="AS4685" i="1"/>
  <c r="BB4685" i="1" s="1"/>
  <c r="AR4685" i="1"/>
  <c r="AQ4685" i="1"/>
  <c r="AP4685" i="1"/>
  <c r="BA4685" i="1" s="1"/>
  <c r="AO4685" i="1"/>
  <c r="AN4685" i="1"/>
  <c r="AM4685" i="1"/>
  <c r="AZ4685" i="1" s="1"/>
  <c r="AL4685" i="1"/>
  <c r="AK4685" i="1"/>
  <c r="AJ4685" i="1"/>
  <c r="AV4685" i="1" s="1"/>
  <c r="AG4685" i="1"/>
  <c r="AF4685" i="1"/>
  <c r="AE4685" i="1"/>
  <c r="AH4685" i="1" s="1"/>
  <c r="AD4685" i="1"/>
  <c r="AC4685" i="1"/>
  <c r="Z4685" i="1"/>
  <c r="Y4685" i="1"/>
  <c r="X4685" i="1"/>
  <c r="AA4685" i="1" s="1"/>
  <c r="W4685" i="1"/>
  <c r="V4685" i="1"/>
  <c r="S4685" i="1"/>
  <c r="R4685" i="1"/>
  <c r="P4685" i="1"/>
  <c r="O4685" i="1"/>
  <c r="Q4685" i="1" s="1"/>
  <c r="T4685" i="1" s="1"/>
  <c r="N4685" i="1"/>
  <c r="M4685" i="1"/>
  <c r="L4685" i="1"/>
  <c r="J4685" i="1"/>
  <c r="I4685" i="1"/>
  <c r="K4685" i="1" s="1"/>
  <c r="G4685" i="1"/>
  <c r="H4685" i="1" s="1"/>
  <c r="F4685" i="1"/>
  <c r="E4685" i="1"/>
  <c r="D4685" i="1"/>
  <c r="C4685" i="1"/>
  <c r="BB4684" i="1"/>
  <c r="BA4684" i="1"/>
  <c r="AZ4684" i="1"/>
  <c r="AY4684" i="1"/>
  <c r="BC4684" i="1" s="1"/>
  <c r="AV4684" i="1"/>
  <c r="AE4684" i="1"/>
  <c r="AH4684" i="1" s="1"/>
  <c r="X4684" i="1"/>
  <c r="AA4684" i="1" s="1"/>
  <c r="Q4684" i="1"/>
  <c r="T4684" i="1" s="1"/>
  <c r="K4684" i="1"/>
  <c r="H4684" i="1"/>
  <c r="E4684" i="1"/>
  <c r="AU4683" i="1"/>
  <c r="AT4683" i="1"/>
  <c r="AS4683" i="1"/>
  <c r="BB4683" i="1" s="1"/>
  <c r="AR4683" i="1"/>
  <c r="AQ4683" i="1"/>
  <c r="AP4683" i="1"/>
  <c r="BA4683" i="1" s="1"/>
  <c r="AO4683" i="1"/>
  <c r="AN4683" i="1"/>
  <c r="AM4683" i="1"/>
  <c r="AZ4683" i="1" s="1"/>
  <c r="AL4683" i="1"/>
  <c r="AK4683" i="1"/>
  <c r="AY4683" i="1" s="1"/>
  <c r="AJ4683" i="1"/>
  <c r="AV4683" i="1" s="1"/>
  <c r="AG4683" i="1"/>
  <c r="AF4683" i="1"/>
  <c r="AD4683" i="1"/>
  <c r="AC4683" i="1"/>
  <c r="AE4683" i="1" s="1"/>
  <c r="AH4683" i="1" s="1"/>
  <c r="AA4683" i="1"/>
  <c r="Z4683" i="1"/>
  <c r="Y4683" i="1"/>
  <c r="X4683" i="1"/>
  <c r="W4683" i="1"/>
  <c r="V4683" i="1"/>
  <c r="S4683" i="1"/>
  <c r="R4683" i="1"/>
  <c r="P4683" i="1"/>
  <c r="O4683" i="1"/>
  <c r="Q4683" i="1" s="1"/>
  <c r="T4683" i="1" s="1"/>
  <c r="N4683" i="1"/>
  <c r="M4683" i="1"/>
  <c r="L4683" i="1"/>
  <c r="J4683" i="1"/>
  <c r="K4683" i="1" s="1"/>
  <c r="I4683" i="1"/>
  <c r="H4683" i="1"/>
  <c r="G4683" i="1"/>
  <c r="F4683" i="1"/>
  <c r="D4683" i="1"/>
  <c r="E4683" i="1" s="1"/>
  <c r="C4683" i="1"/>
  <c r="BB4682" i="1"/>
  <c r="BA4682" i="1"/>
  <c r="AZ4682" i="1"/>
  <c r="BC4682" i="1" s="1"/>
  <c r="BD4682" i="1" s="1"/>
  <c r="AY4682" i="1"/>
  <c r="AW4682" i="1"/>
  <c r="AV4682" i="1"/>
  <c r="AH4682" i="1"/>
  <c r="AE4682" i="1"/>
  <c r="AA4682" i="1"/>
  <c r="X4682" i="1"/>
  <c r="T4682" i="1"/>
  <c r="Q4682" i="1"/>
  <c r="K4682" i="1"/>
  <c r="H4682" i="1"/>
  <c r="E4682" i="1"/>
  <c r="BC4681" i="1"/>
  <c r="BB4681" i="1"/>
  <c r="BA4681" i="1"/>
  <c r="AZ4681" i="1"/>
  <c r="AY4681" i="1"/>
  <c r="AV4681" i="1"/>
  <c r="AE4681" i="1"/>
  <c r="AH4681" i="1" s="1"/>
  <c r="X4681" i="1"/>
  <c r="AA4681" i="1" s="1"/>
  <c r="Q4681" i="1"/>
  <c r="T4681" i="1" s="1"/>
  <c r="K4681" i="1"/>
  <c r="H4681" i="1"/>
  <c r="E4681" i="1"/>
  <c r="AU4680" i="1"/>
  <c r="AT4680" i="1"/>
  <c r="AS4680" i="1"/>
  <c r="BB4680" i="1" s="1"/>
  <c r="AR4680" i="1"/>
  <c r="AQ4680" i="1"/>
  <c r="AP4680" i="1"/>
  <c r="BA4680" i="1" s="1"/>
  <c r="AO4680" i="1"/>
  <c r="AN4680" i="1"/>
  <c r="AM4680" i="1"/>
  <c r="AZ4680" i="1" s="1"/>
  <c r="AL4680" i="1"/>
  <c r="AK4680" i="1"/>
  <c r="AY4680" i="1" s="1"/>
  <c r="BC4680" i="1" s="1"/>
  <c r="AJ4680" i="1"/>
  <c r="AV4680" i="1" s="1"/>
  <c r="AG4680" i="1"/>
  <c r="AF4680" i="1"/>
  <c r="AD4680" i="1"/>
  <c r="AC4680" i="1"/>
  <c r="AE4680" i="1" s="1"/>
  <c r="AH4680" i="1" s="1"/>
  <c r="Z4680" i="1"/>
  <c r="Y4680" i="1"/>
  <c r="W4680" i="1"/>
  <c r="X4680" i="1" s="1"/>
  <c r="AA4680" i="1" s="1"/>
  <c r="V4680" i="1"/>
  <c r="S4680" i="1"/>
  <c r="R4680" i="1"/>
  <c r="P4680" i="1"/>
  <c r="O4680" i="1"/>
  <c r="Q4680" i="1" s="1"/>
  <c r="T4680" i="1" s="1"/>
  <c r="N4680" i="1"/>
  <c r="M4680" i="1"/>
  <c r="L4680" i="1"/>
  <c r="J4680" i="1"/>
  <c r="K4680" i="1" s="1"/>
  <c r="I4680" i="1"/>
  <c r="G4680" i="1"/>
  <c r="F4680" i="1"/>
  <c r="H4680" i="1" s="1"/>
  <c r="D4680" i="1"/>
  <c r="E4680" i="1" s="1"/>
  <c r="C4680" i="1"/>
  <c r="AU4679" i="1"/>
  <c r="AT4679" i="1"/>
  <c r="AS4679" i="1"/>
  <c r="BB4679" i="1" s="1"/>
  <c r="AR4679" i="1"/>
  <c r="AQ4679" i="1"/>
  <c r="BA4679" i="1" s="1"/>
  <c r="AP4679" i="1"/>
  <c r="AO4679" i="1"/>
  <c r="AN4679" i="1"/>
  <c r="AM4679" i="1"/>
  <c r="AZ4679" i="1" s="1"/>
  <c r="AL4679" i="1"/>
  <c r="AK4679" i="1"/>
  <c r="AJ4679" i="1"/>
  <c r="AY4679" i="1" s="1"/>
  <c r="AG4679" i="1"/>
  <c r="AF4679" i="1"/>
  <c r="AD4679" i="1"/>
  <c r="AE4679" i="1" s="1"/>
  <c r="AH4679" i="1" s="1"/>
  <c r="AC4679" i="1"/>
  <c r="Z4679" i="1"/>
  <c r="Y4679" i="1"/>
  <c r="W4679" i="1"/>
  <c r="V4679" i="1"/>
  <c r="X4679" i="1" s="1"/>
  <c r="AA4679" i="1" s="1"/>
  <c r="S4679" i="1"/>
  <c r="R4679" i="1"/>
  <c r="P4679" i="1"/>
  <c r="Q4679" i="1" s="1"/>
  <c r="T4679" i="1" s="1"/>
  <c r="O4679" i="1"/>
  <c r="N4679" i="1"/>
  <c r="M4679" i="1"/>
  <c r="L4679" i="1"/>
  <c r="J4679" i="1"/>
  <c r="K4679" i="1" s="1"/>
  <c r="I4679" i="1"/>
  <c r="H4679" i="1"/>
  <c r="G4679" i="1"/>
  <c r="F4679" i="1"/>
  <c r="D4679" i="1"/>
  <c r="E4679" i="1" s="1"/>
  <c r="C4679" i="1"/>
  <c r="AU4678" i="1"/>
  <c r="AT4678" i="1"/>
  <c r="AS4678" i="1"/>
  <c r="BB4678" i="1" s="1"/>
  <c r="AR4678" i="1"/>
  <c r="AQ4678" i="1"/>
  <c r="AP4678" i="1"/>
  <c r="BA4678" i="1" s="1"/>
  <c r="AO4678" i="1"/>
  <c r="AN4678" i="1"/>
  <c r="AM4678" i="1"/>
  <c r="AZ4678" i="1" s="1"/>
  <c r="AL4678" i="1"/>
  <c r="AK4678" i="1"/>
  <c r="AY4678" i="1" s="1"/>
  <c r="AJ4678" i="1"/>
  <c r="AV4678" i="1" s="1"/>
  <c r="AG4678" i="1"/>
  <c r="AF4678" i="1"/>
  <c r="AD4678" i="1"/>
  <c r="AC4678" i="1"/>
  <c r="AE4678" i="1" s="1"/>
  <c r="AH4678" i="1" s="1"/>
  <c r="Z4678" i="1"/>
  <c r="Y4678" i="1"/>
  <c r="W4678" i="1"/>
  <c r="X4678" i="1" s="1"/>
  <c r="AA4678" i="1" s="1"/>
  <c r="V4678" i="1"/>
  <c r="S4678" i="1"/>
  <c r="R4678" i="1"/>
  <c r="P4678" i="1"/>
  <c r="O4678" i="1"/>
  <c r="Q4678" i="1" s="1"/>
  <c r="T4678" i="1" s="1"/>
  <c r="N4678" i="1"/>
  <c r="M4678" i="1"/>
  <c r="L4678" i="1"/>
  <c r="J4678" i="1"/>
  <c r="K4678" i="1" s="1"/>
  <c r="I4678" i="1"/>
  <c r="G4678" i="1"/>
  <c r="H4678" i="1" s="1"/>
  <c r="F4678" i="1"/>
  <c r="D4678" i="1"/>
  <c r="E4678" i="1" s="1"/>
  <c r="C4678" i="1"/>
  <c r="BB4677" i="1"/>
  <c r="BA4677" i="1"/>
  <c r="AZ4677" i="1"/>
  <c r="BC4677" i="1" s="1"/>
  <c r="AY4677" i="1"/>
  <c r="AV4677" i="1"/>
  <c r="AH4677" i="1"/>
  <c r="AE4677" i="1"/>
  <c r="X4677" i="1"/>
  <c r="AA4677" i="1" s="1"/>
  <c r="T4677" i="1"/>
  <c r="AW4677" i="1" s="1"/>
  <c r="Q4677" i="1"/>
  <c r="K4677" i="1"/>
  <c r="H4677" i="1"/>
  <c r="E4677" i="1"/>
  <c r="AU4676" i="1"/>
  <c r="AT4676" i="1"/>
  <c r="AS4676" i="1"/>
  <c r="BB4676" i="1" s="1"/>
  <c r="AR4676" i="1"/>
  <c r="AQ4676" i="1"/>
  <c r="AP4676" i="1"/>
  <c r="BA4676" i="1" s="1"/>
  <c r="AO4676" i="1"/>
  <c r="AN4676" i="1"/>
  <c r="AM4676" i="1"/>
  <c r="AZ4676" i="1" s="1"/>
  <c r="AL4676" i="1"/>
  <c r="AK4676" i="1"/>
  <c r="AJ4676" i="1"/>
  <c r="AY4676" i="1" s="1"/>
  <c r="AG4676" i="1"/>
  <c r="AF4676" i="1"/>
  <c r="AE4676" i="1"/>
  <c r="AH4676" i="1" s="1"/>
  <c r="AD4676" i="1"/>
  <c r="AC4676" i="1"/>
  <c r="Z4676" i="1"/>
  <c r="Y4676" i="1"/>
  <c r="X4676" i="1"/>
  <c r="AA4676" i="1" s="1"/>
  <c r="W4676" i="1"/>
  <c r="V4676" i="1"/>
  <c r="S4676" i="1"/>
  <c r="R4676" i="1"/>
  <c r="P4676" i="1"/>
  <c r="O4676" i="1"/>
  <c r="Q4676" i="1" s="1"/>
  <c r="T4676" i="1" s="1"/>
  <c r="N4676" i="1"/>
  <c r="M4676" i="1"/>
  <c r="L4676" i="1"/>
  <c r="J4676" i="1"/>
  <c r="I4676" i="1"/>
  <c r="K4676" i="1" s="1"/>
  <c r="G4676" i="1"/>
  <c r="H4676" i="1" s="1"/>
  <c r="F4676" i="1"/>
  <c r="E4676" i="1"/>
  <c r="D4676" i="1"/>
  <c r="C4676" i="1"/>
  <c r="BC4675" i="1"/>
  <c r="BB4675" i="1"/>
  <c r="BA4675" i="1"/>
  <c r="AZ4675" i="1"/>
  <c r="AY4675" i="1"/>
  <c r="AV4675" i="1"/>
  <c r="AE4675" i="1"/>
  <c r="AH4675" i="1" s="1"/>
  <c r="X4675" i="1"/>
  <c r="AA4675" i="1" s="1"/>
  <c r="Q4675" i="1"/>
  <c r="T4675" i="1" s="1"/>
  <c r="K4675" i="1"/>
  <c r="H4675" i="1"/>
  <c r="E4675" i="1"/>
  <c r="BB4674" i="1"/>
  <c r="BA4674" i="1"/>
  <c r="AZ4674" i="1"/>
  <c r="AY4674" i="1"/>
  <c r="BC4674" i="1" s="1"/>
  <c r="BD4674" i="1" s="1"/>
  <c r="AV4674" i="1"/>
  <c r="AH4674" i="1"/>
  <c r="AE4674" i="1"/>
  <c r="AA4674" i="1"/>
  <c r="X4674" i="1"/>
  <c r="T4674" i="1"/>
  <c r="AW4674" i="1" s="1"/>
  <c r="Q4674" i="1"/>
  <c r="K4674" i="1"/>
  <c r="H4674" i="1"/>
  <c r="E4674" i="1"/>
  <c r="BC4673" i="1"/>
  <c r="BB4673" i="1"/>
  <c r="BA4673" i="1"/>
  <c r="AZ4673" i="1"/>
  <c r="AY4673" i="1"/>
  <c r="AV4673" i="1"/>
  <c r="AE4673" i="1"/>
  <c r="AH4673" i="1" s="1"/>
  <c r="X4673" i="1"/>
  <c r="AA4673" i="1" s="1"/>
  <c r="Q4673" i="1"/>
  <c r="T4673" i="1" s="1"/>
  <c r="K4673" i="1"/>
  <c r="H4673" i="1"/>
  <c r="E4673" i="1"/>
  <c r="AU4672" i="1"/>
  <c r="AT4672" i="1"/>
  <c r="AS4672" i="1"/>
  <c r="BB4672" i="1" s="1"/>
  <c r="AR4672" i="1"/>
  <c r="AQ4672" i="1"/>
  <c r="AP4672" i="1"/>
  <c r="BA4672" i="1" s="1"/>
  <c r="AO4672" i="1"/>
  <c r="AN4672" i="1"/>
  <c r="AM4672" i="1"/>
  <c r="AZ4672" i="1" s="1"/>
  <c r="AL4672" i="1"/>
  <c r="AK4672" i="1"/>
  <c r="AY4672" i="1" s="1"/>
  <c r="AJ4672" i="1"/>
  <c r="AV4672" i="1" s="1"/>
  <c r="AG4672" i="1"/>
  <c r="AF4672" i="1"/>
  <c r="AD4672" i="1"/>
  <c r="AC4672" i="1"/>
  <c r="AE4672" i="1" s="1"/>
  <c r="AH4672" i="1" s="1"/>
  <c r="Z4672" i="1"/>
  <c r="Y4672" i="1"/>
  <c r="W4672" i="1"/>
  <c r="X4672" i="1" s="1"/>
  <c r="AA4672" i="1" s="1"/>
  <c r="V4672" i="1"/>
  <c r="S4672" i="1"/>
  <c r="R4672" i="1"/>
  <c r="P4672" i="1"/>
  <c r="O4672" i="1"/>
  <c r="Q4672" i="1" s="1"/>
  <c r="T4672" i="1" s="1"/>
  <c r="N4672" i="1"/>
  <c r="M4672" i="1"/>
  <c r="L4672" i="1"/>
  <c r="J4672" i="1"/>
  <c r="K4672" i="1" s="1"/>
  <c r="I4672" i="1"/>
  <c r="G4672" i="1"/>
  <c r="F4672" i="1"/>
  <c r="H4672" i="1" s="1"/>
  <c r="D4672" i="1"/>
  <c r="E4672" i="1" s="1"/>
  <c r="C4672" i="1"/>
  <c r="AU4671" i="1"/>
  <c r="AT4671" i="1"/>
  <c r="AS4671" i="1"/>
  <c r="BB4671" i="1" s="1"/>
  <c r="AR4671" i="1"/>
  <c r="AQ4671" i="1"/>
  <c r="BA4671" i="1" s="1"/>
  <c r="AP4671" i="1"/>
  <c r="AO4671" i="1"/>
  <c r="AN4671" i="1"/>
  <c r="AM4671" i="1"/>
  <c r="AZ4671" i="1" s="1"/>
  <c r="AL4671" i="1"/>
  <c r="AK4671" i="1"/>
  <c r="AJ4671" i="1"/>
  <c r="AY4671" i="1" s="1"/>
  <c r="BC4671" i="1" s="1"/>
  <c r="AG4671" i="1"/>
  <c r="AF4671" i="1"/>
  <c r="AD4671" i="1"/>
  <c r="AE4671" i="1" s="1"/>
  <c r="AH4671" i="1" s="1"/>
  <c r="AC4671" i="1"/>
  <c r="Z4671" i="1"/>
  <c r="Y4671" i="1"/>
  <c r="W4671" i="1"/>
  <c r="V4671" i="1"/>
  <c r="X4671" i="1" s="1"/>
  <c r="AA4671" i="1" s="1"/>
  <c r="S4671" i="1"/>
  <c r="R4671" i="1"/>
  <c r="P4671" i="1"/>
  <c r="Q4671" i="1" s="1"/>
  <c r="T4671" i="1" s="1"/>
  <c r="O4671" i="1"/>
  <c r="N4671" i="1"/>
  <c r="M4671" i="1"/>
  <c r="L4671" i="1"/>
  <c r="J4671" i="1"/>
  <c r="K4671" i="1" s="1"/>
  <c r="I4671" i="1"/>
  <c r="H4671" i="1"/>
  <c r="G4671" i="1"/>
  <c r="F4671" i="1"/>
  <c r="D4671" i="1"/>
  <c r="E4671" i="1" s="1"/>
  <c r="C4671" i="1"/>
  <c r="BB4670" i="1"/>
  <c r="BA4670" i="1"/>
  <c r="AZ4670" i="1"/>
  <c r="BC4670" i="1" s="1"/>
  <c r="AY4670" i="1"/>
  <c r="AV4670" i="1"/>
  <c r="AE4670" i="1"/>
  <c r="AH4670" i="1" s="1"/>
  <c r="AA4670" i="1"/>
  <c r="X4670" i="1"/>
  <c r="T4670" i="1"/>
  <c r="AW4670" i="1" s="1"/>
  <c r="Q4670" i="1"/>
  <c r="K4670" i="1"/>
  <c r="H4670" i="1"/>
  <c r="E4670" i="1"/>
  <c r="BC4669" i="1"/>
  <c r="BB4669" i="1"/>
  <c r="BA4669" i="1"/>
  <c r="AZ4669" i="1"/>
  <c r="AY4669" i="1"/>
  <c r="AV4669" i="1"/>
  <c r="AE4669" i="1"/>
  <c r="AH4669" i="1" s="1"/>
  <c r="X4669" i="1"/>
  <c r="AA4669" i="1" s="1"/>
  <c r="Q4669" i="1"/>
  <c r="T4669" i="1" s="1"/>
  <c r="K4669" i="1"/>
  <c r="H4669" i="1"/>
  <c r="E4669" i="1"/>
  <c r="BB4668" i="1"/>
  <c r="BA4668" i="1"/>
  <c r="AZ4668" i="1"/>
  <c r="AY4668" i="1"/>
  <c r="BC4668" i="1" s="1"/>
  <c r="AW4668" i="1"/>
  <c r="AV4668" i="1"/>
  <c r="AH4668" i="1"/>
  <c r="AE4668" i="1"/>
  <c r="AA4668" i="1"/>
  <c r="X4668" i="1"/>
  <c r="T4668" i="1"/>
  <c r="Q4668" i="1"/>
  <c r="K4668" i="1"/>
  <c r="H4668" i="1"/>
  <c r="E4668" i="1"/>
  <c r="AU4667" i="1"/>
  <c r="AT4667" i="1"/>
  <c r="AS4667" i="1"/>
  <c r="BB4667" i="1" s="1"/>
  <c r="AR4667" i="1"/>
  <c r="AQ4667" i="1"/>
  <c r="AP4667" i="1"/>
  <c r="BA4667" i="1" s="1"/>
  <c r="AO4667" i="1"/>
  <c r="AN4667" i="1"/>
  <c r="AM4667" i="1"/>
  <c r="AZ4667" i="1" s="1"/>
  <c r="AL4667" i="1"/>
  <c r="AK4667" i="1"/>
  <c r="AJ4667" i="1"/>
  <c r="AY4667" i="1" s="1"/>
  <c r="AG4667" i="1"/>
  <c r="AF4667" i="1"/>
  <c r="AE4667" i="1"/>
  <c r="AH4667" i="1" s="1"/>
  <c r="AD4667" i="1"/>
  <c r="AC4667" i="1"/>
  <c r="Z4667" i="1"/>
  <c r="Y4667" i="1"/>
  <c r="X4667" i="1"/>
  <c r="AA4667" i="1" s="1"/>
  <c r="W4667" i="1"/>
  <c r="V4667" i="1"/>
  <c r="S4667" i="1"/>
  <c r="R4667" i="1"/>
  <c r="P4667" i="1"/>
  <c r="O4667" i="1"/>
  <c r="Q4667" i="1" s="1"/>
  <c r="T4667" i="1" s="1"/>
  <c r="N4667" i="1"/>
  <c r="M4667" i="1"/>
  <c r="L4667" i="1"/>
  <c r="J4667" i="1"/>
  <c r="I4667" i="1"/>
  <c r="K4667" i="1" s="1"/>
  <c r="G4667" i="1"/>
  <c r="H4667" i="1" s="1"/>
  <c r="F4667" i="1"/>
  <c r="E4667" i="1"/>
  <c r="D4667" i="1"/>
  <c r="C4667" i="1"/>
  <c r="BB4666" i="1"/>
  <c r="BA4666" i="1"/>
  <c r="AZ4666" i="1"/>
  <c r="AY4666" i="1"/>
  <c r="BC4666" i="1" s="1"/>
  <c r="AV4666" i="1"/>
  <c r="AE4666" i="1"/>
  <c r="AH4666" i="1" s="1"/>
  <c r="X4666" i="1"/>
  <c r="AA4666" i="1" s="1"/>
  <c r="Q4666" i="1"/>
  <c r="T4666" i="1" s="1"/>
  <c r="K4666" i="1"/>
  <c r="H4666" i="1"/>
  <c r="E4666" i="1"/>
  <c r="BB4665" i="1"/>
  <c r="BA4665" i="1"/>
  <c r="AZ4665" i="1"/>
  <c r="AY4665" i="1"/>
  <c r="BC4665" i="1" s="1"/>
  <c r="AV4665" i="1"/>
  <c r="AH4665" i="1"/>
  <c r="AE4665" i="1"/>
  <c r="AA4665" i="1"/>
  <c r="X4665" i="1"/>
  <c r="T4665" i="1"/>
  <c r="AW4665" i="1" s="1"/>
  <c r="Q4665" i="1"/>
  <c r="K4665" i="1"/>
  <c r="H4665" i="1"/>
  <c r="E4665" i="1"/>
  <c r="BC4664" i="1"/>
  <c r="BB4664" i="1"/>
  <c r="BA4664" i="1"/>
  <c r="AZ4664" i="1"/>
  <c r="AY4664" i="1"/>
  <c r="AV4664" i="1"/>
  <c r="AE4664" i="1"/>
  <c r="AH4664" i="1" s="1"/>
  <c r="X4664" i="1"/>
  <c r="AA4664" i="1" s="1"/>
  <c r="Q4664" i="1"/>
  <c r="T4664" i="1" s="1"/>
  <c r="K4664" i="1"/>
  <c r="H4664" i="1"/>
  <c r="E4664" i="1"/>
  <c r="BB4663" i="1"/>
  <c r="BC4663" i="1" s="1"/>
  <c r="BD4663" i="1" s="1"/>
  <c r="BA4663" i="1"/>
  <c r="AZ4663" i="1"/>
  <c r="AY4663" i="1"/>
  <c r="AW4663" i="1"/>
  <c r="AV4663" i="1"/>
  <c r="AH4663" i="1"/>
  <c r="AE4663" i="1"/>
  <c r="AA4663" i="1"/>
  <c r="X4663" i="1"/>
  <c r="T4663" i="1"/>
  <c r="Q4663" i="1"/>
  <c r="K4663" i="1"/>
  <c r="H4663" i="1"/>
  <c r="E4663" i="1"/>
  <c r="AU4662" i="1"/>
  <c r="AT4662" i="1"/>
  <c r="AS4662" i="1"/>
  <c r="BB4662" i="1" s="1"/>
  <c r="AR4662" i="1"/>
  <c r="AQ4662" i="1"/>
  <c r="AP4662" i="1"/>
  <c r="BA4662" i="1" s="1"/>
  <c r="AO4662" i="1"/>
  <c r="AN4662" i="1"/>
  <c r="AM4662" i="1"/>
  <c r="AZ4662" i="1" s="1"/>
  <c r="AL4662" i="1"/>
  <c r="AY4662" i="1" s="1"/>
  <c r="BC4662" i="1" s="1"/>
  <c r="AK4662" i="1"/>
  <c r="AJ4662" i="1"/>
  <c r="AG4662" i="1"/>
  <c r="AF4662" i="1"/>
  <c r="AE4662" i="1"/>
  <c r="AH4662" i="1" s="1"/>
  <c r="AD4662" i="1"/>
  <c r="AC4662" i="1"/>
  <c r="Z4662" i="1"/>
  <c r="Y4662" i="1"/>
  <c r="W4662" i="1"/>
  <c r="V4662" i="1"/>
  <c r="X4662" i="1" s="1"/>
  <c r="AA4662" i="1" s="1"/>
  <c r="S4662" i="1"/>
  <c r="R4662" i="1"/>
  <c r="P4662" i="1"/>
  <c r="O4662" i="1"/>
  <c r="Q4662" i="1" s="1"/>
  <c r="T4662" i="1" s="1"/>
  <c r="N4662" i="1"/>
  <c r="M4662" i="1"/>
  <c r="L4662" i="1"/>
  <c r="K4662" i="1"/>
  <c r="J4662" i="1"/>
  <c r="I4662" i="1"/>
  <c r="G4662" i="1"/>
  <c r="H4662" i="1" s="1"/>
  <c r="F4662" i="1"/>
  <c r="E4662" i="1"/>
  <c r="D4662" i="1"/>
  <c r="C4662" i="1"/>
  <c r="BB4661" i="1"/>
  <c r="BA4661" i="1"/>
  <c r="AZ4661" i="1"/>
  <c r="AY4661" i="1"/>
  <c r="BC4661" i="1" s="1"/>
  <c r="AV4661" i="1"/>
  <c r="AE4661" i="1"/>
  <c r="AH4661" i="1" s="1"/>
  <c r="X4661" i="1"/>
  <c r="AA4661" i="1" s="1"/>
  <c r="Q4661" i="1"/>
  <c r="T4661" i="1" s="1"/>
  <c r="K4661" i="1"/>
  <c r="H4661" i="1"/>
  <c r="E4661" i="1"/>
  <c r="AZ4660" i="1"/>
  <c r="AY4660" i="1"/>
  <c r="AU4660" i="1"/>
  <c r="AT4660" i="1"/>
  <c r="AS4660" i="1"/>
  <c r="BB4660" i="1" s="1"/>
  <c r="AR4660" i="1"/>
  <c r="AQ4660" i="1"/>
  <c r="AP4660" i="1"/>
  <c r="BA4660" i="1" s="1"/>
  <c r="AO4660" i="1"/>
  <c r="AN4660" i="1"/>
  <c r="AM4660" i="1"/>
  <c r="AL4660" i="1"/>
  <c r="AK4660" i="1"/>
  <c r="AJ4660" i="1"/>
  <c r="AV4660" i="1" s="1"/>
  <c r="AG4660" i="1"/>
  <c r="AF4660" i="1"/>
  <c r="AD4660" i="1"/>
  <c r="AC4660" i="1"/>
  <c r="AE4660" i="1" s="1"/>
  <c r="AH4660" i="1" s="1"/>
  <c r="Z4660" i="1"/>
  <c r="Y4660" i="1"/>
  <c r="X4660" i="1"/>
  <c r="AA4660" i="1" s="1"/>
  <c r="W4660" i="1"/>
  <c r="V4660" i="1"/>
  <c r="S4660" i="1"/>
  <c r="R4660" i="1"/>
  <c r="P4660" i="1"/>
  <c r="O4660" i="1"/>
  <c r="Q4660" i="1" s="1"/>
  <c r="T4660" i="1" s="1"/>
  <c r="N4660" i="1"/>
  <c r="M4660" i="1"/>
  <c r="L4660" i="1"/>
  <c r="J4660" i="1"/>
  <c r="K4660" i="1" s="1"/>
  <c r="I4660" i="1"/>
  <c r="H4660" i="1"/>
  <c r="G4660" i="1"/>
  <c r="F4660" i="1"/>
  <c r="D4660" i="1"/>
  <c r="E4660" i="1" s="1"/>
  <c r="C4660" i="1"/>
  <c r="BB4659" i="1"/>
  <c r="BA4659" i="1"/>
  <c r="AZ4659" i="1"/>
  <c r="AY4659" i="1"/>
  <c r="BC4659" i="1" s="1"/>
  <c r="AV4659" i="1"/>
  <c r="AH4659" i="1"/>
  <c r="AE4659" i="1"/>
  <c r="AA4659" i="1"/>
  <c r="X4659" i="1"/>
  <c r="T4659" i="1"/>
  <c r="AW4659" i="1" s="1"/>
  <c r="Q4659" i="1"/>
  <c r="K4659" i="1"/>
  <c r="H4659" i="1"/>
  <c r="E4659" i="1"/>
  <c r="AU4658" i="1"/>
  <c r="AT4658" i="1"/>
  <c r="AS4658" i="1"/>
  <c r="AS4657" i="1" s="1"/>
  <c r="AR4658" i="1"/>
  <c r="BA4658" i="1" s="1"/>
  <c r="AQ4658" i="1"/>
  <c r="AP4658" i="1"/>
  <c r="AO4658" i="1"/>
  <c r="AN4658" i="1"/>
  <c r="AM4658" i="1"/>
  <c r="AZ4658" i="1" s="1"/>
  <c r="AL4658" i="1"/>
  <c r="AK4658" i="1"/>
  <c r="AK4657" i="1" s="1"/>
  <c r="AJ4658" i="1"/>
  <c r="AY4658" i="1" s="1"/>
  <c r="AG4658" i="1"/>
  <c r="AF4658" i="1"/>
  <c r="AD4658" i="1"/>
  <c r="AC4658" i="1"/>
  <c r="AE4658" i="1" s="1"/>
  <c r="AH4658" i="1" s="1"/>
  <c r="Z4658" i="1"/>
  <c r="Y4658" i="1"/>
  <c r="W4658" i="1"/>
  <c r="V4658" i="1"/>
  <c r="X4658" i="1" s="1"/>
  <c r="AA4658" i="1" s="1"/>
  <c r="S4658" i="1"/>
  <c r="R4658" i="1"/>
  <c r="R4657" i="1" s="1"/>
  <c r="R4656" i="1" s="1"/>
  <c r="Q4658" i="1"/>
  <c r="T4658" i="1" s="1"/>
  <c r="P4658" i="1"/>
  <c r="O4658" i="1"/>
  <c r="N4658" i="1"/>
  <c r="M4658" i="1"/>
  <c r="L4658" i="1"/>
  <c r="K4658" i="1"/>
  <c r="J4658" i="1"/>
  <c r="I4658" i="1"/>
  <c r="G4658" i="1"/>
  <c r="H4658" i="1" s="1"/>
  <c r="F4658" i="1"/>
  <c r="D4658" i="1"/>
  <c r="C4658" i="1"/>
  <c r="E4658" i="1" s="1"/>
  <c r="AU4657" i="1"/>
  <c r="AT4657" i="1"/>
  <c r="AR4657" i="1"/>
  <c r="AQ4657" i="1"/>
  <c r="AP4657" i="1"/>
  <c r="BA4657" i="1" s="1"/>
  <c r="AO4657" i="1"/>
  <c r="AN4657" i="1"/>
  <c r="AM4657" i="1"/>
  <c r="AZ4657" i="1" s="1"/>
  <c r="AL4657" i="1"/>
  <c r="AJ4657" i="1"/>
  <c r="AG4657" i="1"/>
  <c r="AF4657" i="1"/>
  <c r="AD4657" i="1"/>
  <c r="AE4657" i="1" s="1"/>
  <c r="AH4657" i="1" s="1"/>
  <c r="AC4657" i="1"/>
  <c r="Z4657" i="1"/>
  <c r="Y4657" i="1"/>
  <c r="W4657" i="1"/>
  <c r="V4657" i="1"/>
  <c r="X4657" i="1" s="1"/>
  <c r="AA4657" i="1" s="1"/>
  <c r="S4657" i="1"/>
  <c r="P4657" i="1"/>
  <c r="O4657" i="1"/>
  <c r="Q4657" i="1" s="1"/>
  <c r="T4657" i="1" s="1"/>
  <c r="N4657" i="1"/>
  <c r="M4657" i="1"/>
  <c r="L4657" i="1"/>
  <c r="K4657" i="1"/>
  <c r="J4657" i="1"/>
  <c r="I4657" i="1"/>
  <c r="G4657" i="1"/>
  <c r="H4657" i="1" s="1"/>
  <c r="F4657" i="1"/>
  <c r="D4657" i="1"/>
  <c r="E4657" i="1" s="1"/>
  <c r="C4657" i="1"/>
  <c r="AU4656" i="1"/>
  <c r="AT4656" i="1"/>
  <c r="AR4656" i="1"/>
  <c r="AQ4656" i="1"/>
  <c r="AP4656" i="1"/>
  <c r="BA4656" i="1" s="1"/>
  <c r="AO4656" i="1"/>
  <c r="AN4656" i="1"/>
  <c r="AM4656" i="1"/>
  <c r="AZ4656" i="1" s="1"/>
  <c r="AL4656" i="1"/>
  <c r="AJ4656" i="1"/>
  <c r="AG4656" i="1"/>
  <c r="AF4656" i="1"/>
  <c r="AD4656" i="1"/>
  <c r="AC4656" i="1"/>
  <c r="AE4656" i="1" s="1"/>
  <c r="AH4656" i="1" s="1"/>
  <c r="Z4656" i="1"/>
  <c r="Y4656" i="1"/>
  <c r="W4656" i="1"/>
  <c r="X4656" i="1" s="1"/>
  <c r="AA4656" i="1" s="1"/>
  <c r="V4656" i="1"/>
  <c r="S4656" i="1"/>
  <c r="P4656" i="1"/>
  <c r="O4656" i="1"/>
  <c r="Q4656" i="1" s="1"/>
  <c r="N4656" i="1"/>
  <c r="M4656" i="1"/>
  <c r="L4656" i="1"/>
  <c r="J4656" i="1"/>
  <c r="I4656" i="1"/>
  <c r="K4656" i="1" s="1"/>
  <c r="G4656" i="1"/>
  <c r="H4656" i="1" s="1"/>
  <c r="F4656" i="1"/>
  <c r="E4656" i="1"/>
  <c r="D4656" i="1"/>
  <c r="C4656" i="1"/>
  <c r="BB4655" i="1"/>
  <c r="BA4655" i="1"/>
  <c r="AZ4655" i="1"/>
  <c r="BC4655" i="1" s="1"/>
  <c r="AY4655" i="1"/>
  <c r="AV4655" i="1"/>
  <c r="AE4655" i="1"/>
  <c r="AH4655" i="1" s="1"/>
  <c r="X4655" i="1"/>
  <c r="AA4655" i="1" s="1"/>
  <c r="T4655" i="1"/>
  <c r="AW4655" i="1" s="1"/>
  <c r="Q4655" i="1"/>
  <c r="K4655" i="1"/>
  <c r="H4655" i="1"/>
  <c r="E4655" i="1"/>
  <c r="BB4654" i="1"/>
  <c r="BA4654" i="1"/>
  <c r="AZ4654" i="1"/>
  <c r="AY4654" i="1"/>
  <c r="BC4654" i="1" s="1"/>
  <c r="BD4654" i="1" s="1"/>
  <c r="AV4654" i="1"/>
  <c r="AH4654" i="1"/>
  <c r="AE4654" i="1"/>
  <c r="AA4654" i="1"/>
  <c r="X4654" i="1"/>
  <c r="T4654" i="1"/>
  <c r="AW4654" i="1" s="1"/>
  <c r="Q4654" i="1"/>
  <c r="K4654" i="1"/>
  <c r="H4654" i="1"/>
  <c r="E4654" i="1"/>
  <c r="AU4653" i="1"/>
  <c r="AT4653" i="1"/>
  <c r="AS4653" i="1"/>
  <c r="BB4653" i="1" s="1"/>
  <c r="AR4653" i="1"/>
  <c r="AQ4653" i="1"/>
  <c r="AP4653" i="1"/>
  <c r="BA4653" i="1" s="1"/>
  <c r="AO4653" i="1"/>
  <c r="AN4653" i="1"/>
  <c r="AZ4653" i="1" s="1"/>
  <c r="AM4653" i="1"/>
  <c r="AL4653" i="1"/>
  <c r="AK4653" i="1"/>
  <c r="AV4653" i="1" s="1"/>
  <c r="AJ4653" i="1"/>
  <c r="AY4653" i="1" s="1"/>
  <c r="AG4653" i="1"/>
  <c r="AF4653" i="1"/>
  <c r="AD4653" i="1"/>
  <c r="AC4653" i="1"/>
  <c r="AE4653" i="1" s="1"/>
  <c r="AH4653" i="1" s="1"/>
  <c r="Z4653" i="1"/>
  <c r="Y4653" i="1"/>
  <c r="W4653" i="1"/>
  <c r="V4653" i="1"/>
  <c r="X4653" i="1" s="1"/>
  <c r="AA4653" i="1" s="1"/>
  <c r="S4653" i="1"/>
  <c r="R4653" i="1"/>
  <c r="P4653" i="1"/>
  <c r="O4653" i="1"/>
  <c r="Q4653" i="1" s="1"/>
  <c r="T4653" i="1" s="1"/>
  <c r="N4653" i="1"/>
  <c r="M4653" i="1"/>
  <c r="L4653" i="1"/>
  <c r="K4653" i="1"/>
  <c r="J4653" i="1"/>
  <c r="I4653" i="1"/>
  <c r="G4653" i="1"/>
  <c r="H4653" i="1" s="1"/>
  <c r="F4653" i="1"/>
  <c r="D4653" i="1"/>
  <c r="C4653" i="1"/>
  <c r="E4653" i="1" s="1"/>
  <c r="BB4652" i="1"/>
  <c r="BA4652" i="1"/>
  <c r="AZ4652" i="1"/>
  <c r="AY4652" i="1"/>
  <c r="BC4652" i="1" s="1"/>
  <c r="AV4652" i="1"/>
  <c r="AH4652" i="1"/>
  <c r="AE4652" i="1"/>
  <c r="X4652" i="1"/>
  <c r="AA4652" i="1" s="1"/>
  <c r="Q4652" i="1"/>
  <c r="T4652" i="1" s="1"/>
  <c r="K4652" i="1"/>
  <c r="H4652" i="1"/>
  <c r="E4652" i="1"/>
  <c r="AU4651" i="1"/>
  <c r="AT4651" i="1"/>
  <c r="AS4651" i="1"/>
  <c r="BB4651" i="1" s="1"/>
  <c r="AR4651" i="1"/>
  <c r="AQ4651" i="1"/>
  <c r="BA4651" i="1" s="1"/>
  <c r="AP4651" i="1"/>
  <c r="AO4651" i="1"/>
  <c r="AN4651" i="1"/>
  <c r="AV4651" i="1" s="1"/>
  <c r="AM4651" i="1"/>
  <c r="AZ4651" i="1" s="1"/>
  <c r="AL4651" i="1"/>
  <c r="AK4651" i="1"/>
  <c r="AJ4651" i="1"/>
  <c r="AY4651" i="1" s="1"/>
  <c r="AG4651" i="1"/>
  <c r="AF4651" i="1"/>
  <c r="AE4651" i="1"/>
  <c r="AH4651" i="1" s="1"/>
  <c r="AD4651" i="1"/>
  <c r="AC4651" i="1"/>
  <c r="Z4651" i="1"/>
  <c r="Y4651" i="1"/>
  <c r="W4651" i="1"/>
  <c r="V4651" i="1"/>
  <c r="X4651" i="1" s="1"/>
  <c r="AA4651" i="1" s="1"/>
  <c r="S4651" i="1"/>
  <c r="R4651" i="1"/>
  <c r="P4651" i="1"/>
  <c r="Q4651" i="1" s="1"/>
  <c r="T4651" i="1" s="1"/>
  <c r="O4651" i="1"/>
  <c r="N4651" i="1"/>
  <c r="M4651" i="1"/>
  <c r="L4651" i="1"/>
  <c r="J4651" i="1"/>
  <c r="K4651" i="1" s="1"/>
  <c r="I4651" i="1"/>
  <c r="G4651" i="1"/>
  <c r="F4651" i="1"/>
  <c r="H4651" i="1" s="1"/>
  <c r="E4651" i="1"/>
  <c r="D4651" i="1"/>
  <c r="C4651" i="1"/>
  <c r="BB4650" i="1"/>
  <c r="AZ4650" i="1"/>
  <c r="AY4650" i="1"/>
  <c r="AP4650" i="1"/>
  <c r="BA4650" i="1" s="1"/>
  <c r="AM4650" i="1"/>
  <c r="AV4650" i="1" s="1"/>
  <c r="AH4650" i="1"/>
  <c r="AE4650" i="1"/>
  <c r="X4650" i="1"/>
  <c r="AA4650" i="1" s="1"/>
  <c r="P4650" i="1"/>
  <c r="Q4650" i="1" s="1"/>
  <c r="T4650" i="1" s="1"/>
  <c r="K4650" i="1"/>
  <c r="H4650" i="1"/>
  <c r="E4650" i="1"/>
  <c r="AU4649" i="1"/>
  <c r="AT4649" i="1"/>
  <c r="AS4649" i="1"/>
  <c r="BB4649" i="1" s="1"/>
  <c r="AR4649" i="1"/>
  <c r="AQ4649" i="1"/>
  <c r="AP4649" i="1"/>
  <c r="BA4649" i="1" s="1"/>
  <c r="AO4649" i="1"/>
  <c r="AN4649" i="1"/>
  <c r="AM4649" i="1"/>
  <c r="AZ4649" i="1" s="1"/>
  <c r="AL4649" i="1"/>
  <c r="AK4649" i="1"/>
  <c r="AY4649" i="1" s="1"/>
  <c r="BC4649" i="1" s="1"/>
  <c r="AJ4649" i="1"/>
  <c r="AV4649" i="1" s="1"/>
  <c r="AG4649" i="1"/>
  <c r="AF4649" i="1"/>
  <c r="AD4649" i="1"/>
  <c r="AC4649" i="1"/>
  <c r="AE4649" i="1" s="1"/>
  <c r="AH4649" i="1" s="1"/>
  <c r="Z4649" i="1"/>
  <c r="Y4649" i="1"/>
  <c r="W4649" i="1"/>
  <c r="X4649" i="1" s="1"/>
  <c r="AA4649" i="1" s="1"/>
  <c r="V4649" i="1"/>
  <c r="S4649" i="1"/>
  <c r="R4649" i="1"/>
  <c r="P4649" i="1"/>
  <c r="O4649" i="1"/>
  <c r="Q4649" i="1" s="1"/>
  <c r="T4649" i="1" s="1"/>
  <c r="N4649" i="1"/>
  <c r="M4649" i="1"/>
  <c r="L4649" i="1"/>
  <c r="K4649" i="1"/>
  <c r="J4649" i="1"/>
  <c r="I4649" i="1"/>
  <c r="G4649" i="1"/>
  <c r="H4649" i="1" s="1"/>
  <c r="F4649" i="1"/>
  <c r="D4649" i="1"/>
  <c r="E4649" i="1" s="1"/>
  <c r="C4649" i="1"/>
  <c r="BB4648" i="1"/>
  <c r="BA4648" i="1"/>
  <c r="AZ4648" i="1"/>
  <c r="AY4648" i="1"/>
  <c r="BC4648" i="1" s="1"/>
  <c r="AV4648" i="1"/>
  <c r="AW4648" i="1" s="1"/>
  <c r="AH4648" i="1"/>
  <c r="AE4648" i="1"/>
  <c r="X4648" i="1"/>
  <c r="AA4648" i="1" s="1"/>
  <c r="T4648" i="1"/>
  <c r="BD4648" i="1" s="1"/>
  <c r="Q4648" i="1"/>
  <c r="K4648" i="1"/>
  <c r="H4648" i="1"/>
  <c r="E4648" i="1"/>
  <c r="BB4647" i="1"/>
  <c r="BA4647" i="1"/>
  <c r="AZ4647" i="1"/>
  <c r="AY4647" i="1"/>
  <c r="BC4647" i="1" s="1"/>
  <c r="AV4647" i="1"/>
  <c r="AE4647" i="1"/>
  <c r="AH4647" i="1" s="1"/>
  <c r="AA4647" i="1"/>
  <c r="X4647" i="1"/>
  <c r="Q4647" i="1"/>
  <c r="T4647" i="1" s="1"/>
  <c r="K4647" i="1"/>
  <c r="H4647" i="1"/>
  <c r="E4647" i="1"/>
  <c r="BB4646" i="1"/>
  <c r="BA4646" i="1"/>
  <c r="AZ4646" i="1"/>
  <c r="AY4646" i="1"/>
  <c r="BC4646" i="1" s="1"/>
  <c r="AV4646" i="1"/>
  <c r="AE4646" i="1"/>
  <c r="AH4646" i="1" s="1"/>
  <c r="AA4646" i="1"/>
  <c r="X4646" i="1"/>
  <c r="T4646" i="1"/>
  <c r="BD4646" i="1" s="1"/>
  <c r="Q4646" i="1"/>
  <c r="K4646" i="1"/>
  <c r="H4646" i="1"/>
  <c r="E4646" i="1"/>
  <c r="BB4645" i="1"/>
  <c r="BA4645" i="1"/>
  <c r="AZ4645" i="1"/>
  <c r="AY4645" i="1"/>
  <c r="BC4645" i="1" s="1"/>
  <c r="AV4645" i="1"/>
  <c r="AH4645" i="1"/>
  <c r="AE4645" i="1"/>
  <c r="X4645" i="1"/>
  <c r="AA4645" i="1" s="1"/>
  <c r="T4645" i="1"/>
  <c r="AW4645" i="1" s="1"/>
  <c r="Q4645" i="1"/>
  <c r="K4645" i="1"/>
  <c r="H4645" i="1"/>
  <c r="E4645" i="1"/>
  <c r="BB4644" i="1"/>
  <c r="BA4644" i="1"/>
  <c r="AZ4644" i="1"/>
  <c r="AY4644" i="1"/>
  <c r="BC4644" i="1" s="1"/>
  <c r="AV4644" i="1"/>
  <c r="AW4644" i="1" s="1"/>
  <c r="AH4644" i="1"/>
  <c r="AE4644" i="1"/>
  <c r="AA4644" i="1"/>
  <c r="X4644" i="1"/>
  <c r="T4644" i="1"/>
  <c r="BD4644" i="1" s="1"/>
  <c r="Q4644" i="1"/>
  <c r="K4644" i="1"/>
  <c r="H4644" i="1"/>
  <c r="E4644" i="1"/>
  <c r="AU4643" i="1"/>
  <c r="AT4643" i="1"/>
  <c r="AS4643" i="1"/>
  <c r="BB4643" i="1" s="1"/>
  <c r="AR4643" i="1"/>
  <c r="AQ4643" i="1"/>
  <c r="AP4643" i="1"/>
  <c r="BA4643" i="1" s="1"/>
  <c r="AO4643" i="1"/>
  <c r="AN4643" i="1"/>
  <c r="AM4643" i="1"/>
  <c r="AZ4643" i="1" s="1"/>
  <c r="AL4643" i="1"/>
  <c r="AK4643" i="1"/>
  <c r="AY4643" i="1" s="1"/>
  <c r="AJ4643" i="1"/>
  <c r="AV4643" i="1" s="1"/>
  <c r="AG4643" i="1"/>
  <c r="AF4643" i="1"/>
  <c r="AD4643" i="1"/>
  <c r="AC4643" i="1"/>
  <c r="AE4643" i="1" s="1"/>
  <c r="AH4643" i="1" s="1"/>
  <c r="Z4643" i="1"/>
  <c r="Y4643" i="1"/>
  <c r="W4643" i="1"/>
  <c r="X4643" i="1" s="1"/>
  <c r="AA4643" i="1" s="1"/>
  <c r="V4643" i="1"/>
  <c r="S4643" i="1"/>
  <c r="R4643" i="1"/>
  <c r="P4643" i="1"/>
  <c r="O4643" i="1"/>
  <c r="Q4643" i="1" s="1"/>
  <c r="T4643" i="1" s="1"/>
  <c r="N4643" i="1"/>
  <c r="M4643" i="1"/>
  <c r="L4643" i="1"/>
  <c r="K4643" i="1"/>
  <c r="J4643" i="1"/>
  <c r="I4643" i="1"/>
  <c r="G4643" i="1"/>
  <c r="H4643" i="1" s="1"/>
  <c r="F4643" i="1"/>
  <c r="D4643" i="1"/>
  <c r="C4643" i="1"/>
  <c r="E4643" i="1" s="1"/>
  <c r="BB4642" i="1"/>
  <c r="BA4642" i="1"/>
  <c r="AZ4642" i="1"/>
  <c r="AY4642" i="1"/>
  <c r="BC4642" i="1" s="1"/>
  <c r="AV4642" i="1"/>
  <c r="AH4642" i="1"/>
  <c r="AE4642" i="1"/>
  <c r="X4642" i="1"/>
  <c r="AA4642" i="1" s="1"/>
  <c r="T4642" i="1"/>
  <c r="AW4642" i="1" s="1"/>
  <c r="Q4642" i="1"/>
  <c r="K4642" i="1"/>
  <c r="H4642" i="1"/>
  <c r="E4642" i="1"/>
  <c r="AU4641" i="1"/>
  <c r="AT4641" i="1"/>
  <c r="AS4641" i="1"/>
  <c r="BB4641" i="1" s="1"/>
  <c r="AR4641" i="1"/>
  <c r="BA4641" i="1" s="1"/>
  <c r="AQ4641" i="1"/>
  <c r="AP4641" i="1"/>
  <c r="AO4641" i="1"/>
  <c r="AN4641" i="1"/>
  <c r="AM4641" i="1"/>
  <c r="AZ4641" i="1" s="1"/>
  <c r="AL4641" i="1"/>
  <c r="AK4641" i="1"/>
  <c r="AJ4641" i="1"/>
  <c r="AY4641" i="1" s="1"/>
  <c r="AG4641" i="1"/>
  <c r="AF4641" i="1"/>
  <c r="AE4641" i="1"/>
  <c r="AH4641" i="1" s="1"/>
  <c r="AD4641" i="1"/>
  <c r="AC4641" i="1"/>
  <c r="Z4641" i="1"/>
  <c r="Y4641" i="1"/>
  <c r="W4641" i="1"/>
  <c r="V4641" i="1"/>
  <c r="X4641" i="1" s="1"/>
  <c r="AA4641" i="1" s="1"/>
  <c r="S4641" i="1"/>
  <c r="R4641" i="1"/>
  <c r="Q4641" i="1"/>
  <c r="T4641" i="1" s="1"/>
  <c r="P4641" i="1"/>
  <c r="O4641" i="1"/>
  <c r="N4641" i="1"/>
  <c r="M4641" i="1"/>
  <c r="L4641" i="1"/>
  <c r="J4641" i="1"/>
  <c r="K4641" i="1" s="1"/>
  <c r="I4641" i="1"/>
  <c r="G4641" i="1"/>
  <c r="F4641" i="1"/>
  <c r="H4641" i="1" s="1"/>
  <c r="E4641" i="1"/>
  <c r="D4641" i="1"/>
  <c r="C4641" i="1"/>
  <c r="BB4640" i="1"/>
  <c r="BA4640" i="1"/>
  <c r="AZ4640" i="1"/>
  <c r="AY4640" i="1"/>
  <c r="BC4640" i="1" s="1"/>
  <c r="AV4640" i="1"/>
  <c r="AE4640" i="1"/>
  <c r="AH4640" i="1" s="1"/>
  <c r="AA4640" i="1"/>
  <c r="X4640" i="1"/>
  <c r="Q4640" i="1"/>
  <c r="T4640" i="1" s="1"/>
  <c r="K4640" i="1"/>
  <c r="H4640" i="1"/>
  <c r="E4640" i="1"/>
  <c r="BB4639" i="1"/>
  <c r="BA4639" i="1"/>
  <c r="AZ4639" i="1"/>
  <c r="BC4639" i="1" s="1"/>
  <c r="AY4639" i="1"/>
  <c r="AV4639" i="1"/>
  <c r="AH4639" i="1"/>
  <c r="AE4639" i="1"/>
  <c r="X4639" i="1"/>
  <c r="AA4639" i="1" s="1"/>
  <c r="T4639" i="1"/>
  <c r="AW4639" i="1" s="1"/>
  <c r="Q4639" i="1"/>
  <c r="K4639" i="1"/>
  <c r="H4639" i="1"/>
  <c r="E4639" i="1"/>
  <c r="BB4638" i="1"/>
  <c r="BA4638" i="1"/>
  <c r="AZ4638" i="1"/>
  <c r="BC4638" i="1" s="1"/>
  <c r="AY4638" i="1"/>
  <c r="AW4638" i="1"/>
  <c r="AV4638" i="1"/>
  <c r="AH4638" i="1"/>
  <c r="AE4638" i="1"/>
  <c r="X4638" i="1"/>
  <c r="AA4638" i="1" s="1"/>
  <c r="T4638" i="1"/>
  <c r="Q4638" i="1"/>
  <c r="K4638" i="1"/>
  <c r="H4638" i="1"/>
  <c r="E4638" i="1"/>
  <c r="BC4637" i="1"/>
  <c r="BB4637" i="1"/>
  <c r="BA4637" i="1"/>
  <c r="AZ4637" i="1"/>
  <c r="AY4637" i="1"/>
  <c r="AV4637" i="1"/>
  <c r="AE4637" i="1"/>
  <c r="AH4637" i="1" s="1"/>
  <c r="AA4637" i="1"/>
  <c r="X4637" i="1"/>
  <c r="Q4637" i="1"/>
  <c r="T4637" i="1" s="1"/>
  <c r="K4637" i="1"/>
  <c r="H4637" i="1"/>
  <c r="E4637" i="1"/>
  <c r="BB4636" i="1"/>
  <c r="BA4636" i="1"/>
  <c r="AZ4636" i="1"/>
  <c r="AK4636" i="1"/>
  <c r="AY4636" i="1" s="1"/>
  <c r="BC4636" i="1" s="1"/>
  <c r="BD4636" i="1" s="1"/>
  <c r="AH4636" i="1"/>
  <c r="AE4636" i="1"/>
  <c r="X4636" i="1"/>
  <c r="AA4636" i="1" s="1"/>
  <c r="T4636" i="1"/>
  <c r="Q4636" i="1"/>
  <c r="K4636" i="1"/>
  <c r="H4636" i="1"/>
  <c r="E4636" i="1"/>
  <c r="BB4635" i="1"/>
  <c r="BA4635" i="1"/>
  <c r="AZ4635" i="1"/>
  <c r="AY4635" i="1"/>
  <c r="BC4635" i="1" s="1"/>
  <c r="AV4635" i="1"/>
  <c r="AK4635" i="1"/>
  <c r="AE4635" i="1"/>
  <c r="AH4635" i="1" s="1"/>
  <c r="AA4635" i="1"/>
  <c r="X4635" i="1"/>
  <c r="Q4635" i="1"/>
  <c r="T4635" i="1" s="1"/>
  <c r="K4635" i="1"/>
  <c r="H4635" i="1"/>
  <c r="E4635" i="1"/>
  <c r="AZ4634" i="1"/>
  <c r="AY4634" i="1"/>
  <c r="AU4634" i="1"/>
  <c r="AT4634" i="1"/>
  <c r="AS4634" i="1"/>
  <c r="BB4634" i="1" s="1"/>
  <c r="AR4634" i="1"/>
  <c r="AQ4634" i="1"/>
  <c r="AP4634" i="1"/>
  <c r="BA4634" i="1" s="1"/>
  <c r="AO4634" i="1"/>
  <c r="AN4634" i="1"/>
  <c r="AM4634" i="1"/>
  <c r="AL4634" i="1"/>
  <c r="AK4634" i="1"/>
  <c r="AJ4634" i="1"/>
  <c r="AV4634" i="1" s="1"/>
  <c r="AG4634" i="1"/>
  <c r="AF4634" i="1"/>
  <c r="AD4634" i="1"/>
  <c r="AC4634" i="1"/>
  <c r="AE4634" i="1" s="1"/>
  <c r="AH4634" i="1" s="1"/>
  <c r="Z4634" i="1"/>
  <c r="Y4634" i="1"/>
  <c r="X4634" i="1"/>
  <c r="AA4634" i="1" s="1"/>
  <c r="W4634" i="1"/>
  <c r="V4634" i="1"/>
  <c r="S4634" i="1"/>
  <c r="R4634" i="1"/>
  <c r="P4634" i="1"/>
  <c r="O4634" i="1"/>
  <c r="Q4634" i="1" s="1"/>
  <c r="T4634" i="1" s="1"/>
  <c r="N4634" i="1"/>
  <c r="M4634" i="1"/>
  <c r="L4634" i="1"/>
  <c r="K4634" i="1"/>
  <c r="J4634" i="1"/>
  <c r="I4634" i="1"/>
  <c r="H4634" i="1"/>
  <c r="G4634" i="1"/>
  <c r="F4634" i="1"/>
  <c r="D4634" i="1"/>
  <c r="E4634" i="1" s="1"/>
  <c r="C4634" i="1"/>
  <c r="BB4633" i="1"/>
  <c r="BA4633" i="1"/>
  <c r="BC4633" i="1" s="1"/>
  <c r="AZ4633" i="1"/>
  <c r="AY4633" i="1"/>
  <c r="AV4633" i="1"/>
  <c r="AW4633" i="1" s="1"/>
  <c r="AE4633" i="1"/>
  <c r="AH4633" i="1" s="1"/>
  <c r="AA4633" i="1"/>
  <c r="X4633" i="1"/>
  <c r="T4633" i="1"/>
  <c r="Q4633" i="1"/>
  <c r="K4633" i="1"/>
  <c r="H4633" i="1"/>
  <c r="E4633" i="1"/>
  <c r="AU4632" i="1"/>
  <c r="AT4632" i="1"/>
  <c r="AS4632" i="1"/>
  <c r="BB4632" i="1" s="1"/>
  <c r="AR4632" i="1"/>
  <c r="AQ4632" i="1"/>
  <c r="AP4632" i="1"/>
  <c r="BA4632" i="1" s="1"/>
  <c r="AO4632" i="1"/>
  <c r="AN4632" i="1"/>
  <c r="AM4632" i="1"/>
  <c r="AZ4632" i="1" s="1"/>
  <c r="AL4632" i="1"/>
  <c r="AK4632" i="1"/>
  <c r="AY4632" i="1" s="1"/>
  <c r="AJ4632" i="1"/>
  <c r="AG4632" i="1"/>
  <c r="AF4632" i="1"/>
  <c r="AD4632" i="1"/>
  <c r="AC4632" i="1"/>
  <c r="AE4632" i="1" s="1"/>
  <c r="AH4632" i="1" s="1"/>
  <c r="Z4632" i="1"/>
  <c r="Y4632" i="1"/>
  <c r="X4632" i="1"/>
  <c r="AA4632" i="1" s="1"/>
  <c r="W4632" i="1"/>
  <c r="V4632" i="1"/>
  <c r="S4632" i="1"/>
  <c r="R4632" i="1"/>
  <c r="P4632" i="1"/>
  <c r="O4632" i="1"/>
  <c r="Q4632" i="1" s="1"/>
  <c r="T4632" i="1" s="1"/>
  <c r="N4632" i="1"/>
  <c r="M4632" i="1"/>
  <c r="L4632" i="1"/>
  <c r="K4632" i="1"/>
  <c r="J4632" i="1"/>
  <c r="I4632" i="1"/>
  <c r="G4632" i="1"/>
  <c r="H4632" i="1" s="1"/>
  <c r="F4632" i="1"/>
  <c r="D4632" i="1"/>
  <c r="C4632" i="1"/>
  <c r="E4632" i="1" s="1"/>
  <c r="BB4631" i="1"/>
  <c r="BA4631" i="1"/>
  <c r="AZ4631" i="1"/>
  <c r="AY4631" i="1"/>
  <c r="BC4631" i="1" s="1"/>
  <c r="AV4631" i="1"/>
  <c r="AH4631" i="1"/>
  <c r="AE4631" i="1"/>
  <c r="X4631" i="1"/>
  <c r="AA4631" i="1" s="1"/>
  <c r="T4631" i="1"/>
  <c r="AW4631" i="1" s="1"/>
  <c r="Q4631" i="1"/>
  <c r="K4631" i="1"/>
  <c r="H4631" i="1"/>
  <c r="E4631" i="1"/>
  <c r="BB4630" i="1"/>
  <c r="BA4630" i="1"/>
  <c r="AZ4630" i="1"/>
  <c r="AY4630" i="1"/>
  <c r="BC4630" i="1" s="1"/>
  <c r="AW4630" i="1"/>
  <c r="AV4630" i="1"/>
  <c r="AE4630" i="1"/>
  <c r="AH4630" i="1" s="1"/>
  <c r="AA4630" i="1"/>
  <c r="X4630" i="1"/>
  <c r="T4630" i="1"/>
  <c r="BD4630" i="1" s="1"/>
  <c r="Q4630" i="1"/>
  <c r="K4630" i="1"/>
  <c r="H4630" i="1"/>
  <c r="E4630" i="1"/>
  <c r="BB4629" i="1"/>
  <c r="BA4629" i="1"/>
  <c r="AZ4629" i="1"/>
  <c r="AY4629" i="1"/>
  <c r="BC4629" i="1" s="1"/>
  <c r="AV4629" i="1"/>
  <c r="AE4629" i="1"/>
  <c r="AH4629" i="1" s="1"/>
  <c r="AA4629" i="1"/>
  <c r="X4629" i="1"/>
  <c r="Q4629" i="1"/>
  <c r="T4629" i="1" s="1"/>
  <c r="K4629" i="1"/>
  <c r="H4629" i="1"/>
  <c r="E4629" i="1"/>
  <c r="BB4628" i="1"/>
  <c r="BA4628" i="1"/>
  <c r="AZ4628" i="1"/>
  <c r="AY4628" i="1"/>
  <c r="BC4628" i="1" s="1"/>
  <c r="AV4628" i="1"/>
  <c r="AH4628" i="1"/>
  <c r="AE4628" i="1"/>
  <c r="AA4628" i="1"/>
  <c r="X4628" i="1"/>
  <c r="Q4628" i="1"/>
  <c r="T4628" i="1" s="1"/>
  <c r="K4628" i="1"/>
  <c r="H4628" i="1"/>
  <c r="E4628" i="1"/>
  <c r="AU4627" i="1"/>
  <c r="AT4627" i="1"/>
  <c r="AS4627" i="1"/>
  <c r="BB4627" i="1" s="1"/>
  <c r="AR4627" i="1"/>
  <c r="AQ4627" i="1"/>
  <c r="BA4627" i="1" s="1"/>
  <c r="AP4627" i="1"/>
  <c r="AO4627" i="1"/>
  <c r="AN4627" i="1"/>
  <c r="AZ4627" i="1" s="1"/>
  <c r="AM4627" i="1"/>
  <c r="AL4627" i="1"/>
  <c r="AK4627" i="1"/>
  <c r="AJ4627" i="1"/>
  <c r="AV4627" i="1" s="1"/>
  <c r="AH4627" i="1"/>
  <c r="AG4627" i="1"/>
  <c r="AF4627" i="1"/>
  <c r="AE4627" i="1"/>
  <c r="AD4627" i="1"/>
  <c r="AC4627" i="1"/>
  <c r="Z4627" i="1"/>
  <c r="Y4627" i="1"/>
  <c r="W4627" i="1"/>
  <c r="V4627" i="1"/>
  <c r="X4627" i="1" s="1"/>
  <c r="AA4627" i="1" s="1"/>
  <c r="S4627" i="1"/>
  <c r="R4627" i="1"/>
  <c r="Q4627" i="1"/>
  <c r="T4627" i="1" s="1"/>
  <c r="P4627" i="1"/>
  <c r="O4627" i="1"/>
  <c r="N4627" i="1"/>
  <c r="M4627" i="1"/>
  <c r="L4627" i="1"/>
  <c r="J4627" i="1"/>
  <c r="I4627" i="1"/>
  <c r="K4627" i="1" s="1"/>
  <c r="H4627" i="1"/>
  <c r="G4627" i="1"/>
  <c r="F4627" i="1"/>
  <c r="E4627" i="1"/>
  <c r="D4627" i="1"/>
  <c r="C4627" i="1"/>
  <c r="BC4626" i="1"/>
  <c r="BB4626" i="1"/>
  <c r="BA4626" i="1"/>
  <c r="AZ4626" i="1"/>
  <c r="AY4626" i="1"/>
  <c r="AV4626" i="1"/>
  <c r="AE4626" i="1"/>
  <c r="AH4626" i="1" s="1"/>
  <c r="AA4626" i="1"/>
  <c r="X4626" i="1"/>
  <c r="Q4626" i="1"/>
  <c r="T4626" i="1" s="1"/>
  <c r="K4626" i="1"/>
  <c r="H4626" i="1"/>
  <c r="E4626" i="1"/>
  <c r="AU4625" i="1"/>
  <c r="AT4625" i="1"/>
  <c r="AS4625" i="1"/>
  <c r="BB4625" i="1" s="1"/>
  <c r="AR4625" i="1"/>
  <c r="AQ4625" i="1"/>
  <c r="AP4625" i="1"/>
  <c r="BA4625" i="1" s="1"/>
  <c r="AO4625" i="1"/>
  <c r="AN4625" i="1"/>
  <c r="AM4625" i="1"/>
  <c r="AZ4625" i="1" s="1"/>
  <c r="AL4625" i="1"/>
  <c r="AK4625" i="1"/>
  <c r="AY4625" i="1" s="1"/>
  <c r="BC4625" i="1" s="1"/>
  <c r="AJ4625" i="1"/>
  <c r="AV4625" i="1" s="1"/>
  <c r="AG4625" i="1"/>
  <c r="AF4625" i="1"/>
  <c r="AD4625" i="1"/>
  <c r="AC4625" i="1"/>
  <c r="AE4625" i="1" s="1"/>
  <c r="AH4625" i="1" s="1"/>
  <c r="Z4625" i="1"/>
  <c r="Y4625" i="1"/>
  <c r="X4625" i="1"/>
  <c r="AA4625" i="1" s="1"/>
  <c r="W4625" i="1"/>
  <c r="V4625" i="1"/>
  <c r="S4625" i="1"/>
  <c r="R4625" i="1"/>
  <c r="P4625" i="1"/>
  <c r="O4625" i="1"/>
  <c r="Q4625" i="1" s="1"/>
  <c r="T4625" i="1" s="1"/>
  <c r="N4625" i="1"/>
  <c r="M4625" i="1"/>
  <c r="L4625" i="1"/>
  <c r="K4625" i="1"/>
  <c r="J4625" i="1"/>
  <c r="I4625" i="1"/>
  <c r="H4625" i="1"/>
  <c r="G4625" i="1"/>
  <c r="F4625" i="1"/>
  <c r="D4625" i="1"/>
  <c r="E4625" i="1" s="1"/>
  <c r="C4625" i="1"/>
  <c r="BB4624" i="1"/>
  <c r="BA4624" i="1"/>
  <c r="AZ4624" i="1"/>
  <c r="AY4624" i="1"/>
  <c r="BC4624" i="1" s="1"/>
  <c r="AW4624" i="1"/>
  <c r="AV4624" i="1"/>
  <c r="AH4624" i="1"/>
  <c r="AE4624" i="1"/>
  <c r="AA4624" i="1"/>
  <c r="X4624" i="1"/>
  <c r="T4624" i="1"/>
  <c r="Q4624" i="1"/>
  <c r="K4624" i="1"/>
  <c r="H4624" i="1"/>
  <c r="E4624" i="1"/>
  <c r="BB4623" i="1"/>
  <c r="BA4623" i="1"/>
  <c r="AZ4623" i="1"/>
  <c r="AY4623" i="1"/>
  <c r="BC4623" i="1" s="1"/>
  <c r="AV4623" i="1"/>
  <c r="AE4623" i="1"/>
  <c r="AH4623" i="1" s="1"/>
  <c r="AA4623" i="1"/>
  <c r="X4623" i="1"/>
  <c r="Q4623" i="1"/>
  <c r="T4623" i="1" s="1"/>
  <c r="K4623" i="1"/>
  <c r="H4623" i="1"/>
  <c r="E4623" i="1"/>
  <c r="BB4622" i="1"/>
  <c r="BA4622" i="1"/>
  <c r="AZ4622" i="1"/>
  <c r="AY4622" i="1"/>
  <c r="BC4622" i="1" s="1"/>
  <c r="AV4622" i="1"/>
  <c r="AH4622" i="1"/>
  <c r="AE4622" i="1"/>
  <c r="AA4622" i="1"/>
  <c r="X4622" i="1"/>
  <c r="T4622" i="1"/>
  <c r="Q4622" i="1"/>
  <c r="K4622" i="1"/>
  <c r="H4622" i="1"/>
  <c r="E4622" i="1"/>
  <c r="BB4621" i="1"/>
  <c r="BA4621" i="1"/>
  <c r="AZ4621" i="1"/>
  <c r="AY4621" i="1"/>
  <c r="BC4621" i="1" s="1"/>
  <c r="AV4621" i="1"/>
  <c r="AH4621" i="1"/>
  <c r="AE4621" i="1"/>
  <c r="X4621" i="1"/>
  <c r="AA4621" i="1" s="1"/>
  <c r="T4621" i="1"/>
  <c r="AW4621" i="1" s="1"/>
  <c r="Q4621" i="1"/>
  <c r="K4621" i="1"/>
  <c r="H4621" i="1"/>
  <c r="E4621" i="1"/>
  <c r="BB4620" i="1"/>
  <c r="BA4620" i="1"/>
  <c r="AZ4620" i="1"/>
  <c r="AY4620" i="1"/>
  <c r="BC4620" i="1" s="1"/>
  <c r="AV4620" i="1"/>
  <c r="AH4620" i="1"/>
  <c r="AE4620" i="1"/>
  <c r="AA4620" i="1"/>
  <c r="X4620" i="1"/>
  <c r="Q4620" i="1"/>
  <c r="T4620" i="1" s="1"/>
  <c r="K4620" i="1"/>
  <c r="H4620" i="1"/>
  <c r="E4620" i="1"/>
  <c r="BC4619" i="1"/>
  <c r="BB4619" i="1"/>
  <c r="BA4619" i="1"/>
  <c r="AZ4619" i="1"/>
  <c r="AY4619" i="1"/>
  <c r="AV4619" i="1"/>
  <c r="AE4619" i="1"/>
  <c r="AH4619" i="1" s="1"/>
  <c r="AA4619" i="1"/>
  <c r="X4619" i="1"/>
  <c r="Q4619" i="1"/>
  <c r="T4619" i="1" s="1"/>
  <c r="K4619" i="1"/>
  <c r="H4619" i="1"/>
  <c r="E4619" i="1"/>
  <c r="BB4618" i="1"/>
  <c r="BA4618" i="1"/>
  <c r="AZ4618" i="1"/>
  <c r="BC4618" i="1" s="1"/>
  <c r="AY4618" i="1"/>
  <c r="AV4618" i="1"/>
  <c r="AH4618" i="1"/>
  <c r="AE4618" i="1"/>
  <c r="X4618" i="1"/>
  <c r="AA4618" i="1" s="1"/>
  <c r="T4618" i="1"/>
  <c r="AW4618" i="1" s="1"/>
  <c r="Q4618" i="1"/>
  <c r="K4618" i="1"/>
  <c r="H4618" i="1"/>
  <c r="E4618" i="1"/>
  <c r="AU4617" i="1"/>
  <c r="AT4617" i="1"/>
  <c r="AS4617" i="1"/>
  <c r="BB4617" i="1" s="1"/>
  <c r="AR4617" i="1"/>
  <c r="AQ4617" i="1"/>
  <c r="AP4617" i="1"/>
  <c r="BA4617" i="1" s="1"/>
  <c r="AO4617" i="1"/>
  <c r="AN4617" i="1"/>
  <c r="AM4617" i="1"/>
  <c r="AZ4617" i="1" s="1"/>
  <c r="AL4617" i="1"/>
  <c r="AK4617" i="1"/>
  <c r="AJ4617" i="1"/>
  <c r="AY4617" i="1" s="1"/>
  <c r="AG4617" i="1"/>
  <c r="AF4617" i="1"/>
  <c r="AE4617" i="1"/>
  <c r="AH4617" i="1" s="1"/>
  <c r="AD4617" i="1"/>
  <c r="AC4617" i="1"/>
  <c r="Z4617" i="1"/>
  <c r="Y4617" i="1"/>
  <c r="W4617" i="1"/>
  <c r="V4617" i="1"/>
  <c r="X4617" i="1" s="1"/>
  <c r="AA4617" i="1" s="1"/>
  <c r="S4617" i="1"/>
  <c r="R4617" i="1"/>
  <c r="P4617" i="1"/>
  <c r="Q4617" i="1" s="1"/>
  <c r="T4617" i="1" s="1"/>
  <c r="O4617" i="1"/>
  <c r="N4617" i="1"/>
  <c r="M4617" i="1"/>
  <c r="L4617" i="1"/>
  <c r="J4617" i="1"/>
  <c r="K4617" i="1" s="1"/>
  <c r="I4617" i="1"/>
  <c r="H4617" i="1"/>
  <c r="G4617" i="1"/>
  <c r="F4617" i="1"/>
  <c r="E4617" i="1"/>
  <c r="D4617" i="1"/>
  <c r="C4617" i="1"/>
  <c r="BB4616" i="1"/>
  <c r="BA4616" i="1"/>
  <c r="AZ4616" i="1"/>
  <c r="AY4616" i="1"/>
  <c r="BC4616" i="1" s="1"/>
  <c r="AV4616" i="1"/>
  <c r="AE4616" i="1"/>
  <c r="AH4616" i="1" s="1"/>
  <c r="AA4616" i="1"/>
  <c r="X4616" i="1"/>
  <c r="Q4616" i="1"/>
  <c r="T4616" i="1" s="1"/>
  <c r="K4616" i="1"/>
  <c r="H4616" i="1"/>
  <c r="E4616" i="1"/>
  <c r="BB4615" i="1"/>
  <c r="BA4615" i="1"/>
  <c r="AZ4615" i="1"/>
  <c r="AY4615" i="1"/>
  <c r="BC4615" i="1" s="1"/>
  <c r="AV4615" i="1"/>
  <c r="AH4615" i="1"/>
  <c r="AE4615" i="1"/>
  <c r="AA4615" i="1"/>
  <c r="X4615" i="1"/>
  <c r="T4615" i="1"/>
  <c r="BD4615" i="1" s="1"/>
  <c r="Q4615" i="1"/>
  <c r="K4615" i="1"/>
  <c r="H4615" i="1"/>
  <c r="E4615" i="1"/>
  <c r="BB4614" i="1"/>
  <c r="BA4614" i="1"/>
  <c r="AZ4614" i="1"/>
  <c r="AY4614" i="1"/>
  <c r="BC4614" i="1" s="1"/>
  <c r="AV4614" i="1"/>
  <c r="AH4614" i="1"/>
  <c r="AE4614" i="1"/>
  <c r="X4614" i="1"/>
  <c r="AA4614" i="1" s="1"/>
  <c r="T4614" i="1"/>
  <c r="AW4614" i="1" s="1"/>
  <c r="Q4614" i="1"/>
  <c r="K4614" i="1"/>
  <c r="H4614" i="1"/>
  <c r="E4614" i="1"/>
  <c r="BB4613" i="1"/>
  <c r="BA4613" i="1"/>
  <c r="AZ4613" i="1"/>
  <c r="AY4613" i="1"/>
  <c r="BC4613" i="1" s="1"/>
  <c r="AV4613" i="1"/>
  <c r="AH4613" i="1"/>
  <c r="AE4613" i="1"/>
  <c r="AA4613" i="1"/>
  <c r="X4613" i="1"/>
  <c r="Q4613" i="1"/>
  <c r="T4613" i="1" s="1"/>
  <c r="K4613" i="1"/>
  <c r="H4613" i="1"/>
  <c r="E4613" i="1"/>
  <c r="BB4612" i="1"/>
  <c r="BA4612" i="1"/>
  <c r="AZ4612" i="1"/>
  <c r="AY4612" i="1"/>
  <c r="BC4612" i="1" s="1"/>
  <c r="AV4612" i="1"/>
  <c r="AE4612" i="1"/>
  <c r="AH4612" i="1" s="1"/>
  <c r="AA4612" i="1"/>
  <c r="X4612" i="1"/>
  <c r="Q4612" i="1"/>
  <c r="T4612" i="1" s="1"/>
  <c r="K4612" i="1"/>
  <c r="H4612" i="1"/>
  <c r="E4612" i="1"/>
  <c r="BB4611" i="1"/>
  <c r="BA4611" i="1"/>
  <c r="AZ4611" i="1"/>
  <c r="AY4611" i="1"/>
  <c r="BC4611" i="1" s="1"/>
  <c r="AV4611" i="1"/>
  <c r="AH4611" i="1"/>
  <c r="AE4611" i="1"/>
  <c r="X4611" i="1"/>
  <c r="AA4611" i="1" s="1"/>
  <c r="Q4611" i="1"/>
  <c r="T4611" i="1" s="1"/>
  <c r="K4611" i="1"/>
  <c r="H4611" i="1"/>
  <c r="E4611" i="1"/>
  <c r="BB4610" i="1"/>
  <c r="BA4610" i="1"/>
  <c r="AZ4610" i="1"/>
  <c r="AY4610" i="1"/>
  <c r="BC4610" i="1" s="1"/>
  <c r="AV4610" i="1"/>
  <c r="AH4610" i="1"/>
  <c r="AE4610" i="1"/>
  <c r="X4610" i="1"/>
  <c r="AA4610" i="1" s="1"/>
  <c r="T4610" i="1"/>
  <c r="AW4610" i="1" s="1"/>
  <c r="Q4610" i="1"/>
  <c r="K4610" i="1"/>
  <c r="H4610" i="1"/>
  <c r="E4610" i="1"/>
  <c r="BB4609" i="1"/>
  <c r="BA4609" i="1"/>
  <c r="BC4609" i="1" s="1"/>
  <c r="AZ4609" i="1"/>
  <c r="AY4609" i="1"/>
  <c r="AV4609" i="1"/>
  <c r="AE4609" i="1"/>
  <c r="AH4609" i="1" s="1"/>
  <c r="X4609" i="1"/>
  <c r="AA4609" i="1" s="1"/>
  <c r="Q4609" i="1"/>
  <c r="T4609" i="1" s="1"/>
  <c r="K4609" i="1"/>
  <c r="H4609" i="1"/>
  <c r="E4609" i="1"/>
  <c r="BB4608" i="1"/>
  <c r="BA4608" i="1"/>
  <c r="AZ4608" i="1"/>
  <c r="AY4608" i="1"/>
  <c r="BC4608" i="1" s="1"/>
  <c r="AV4608" i="1"/>
  <c r="AE4608" i="1"/>
  <c r="AH4608" i="1" s="1"/>
  <c r="AA4608" i="1"/>
  <c r="X4608" i="1"/>
  <c r="Q4608" i="1"/>
  <c r="T4608" i="1" s="1"/>
  <c r="K4608" i="1"/>
  <c r="H4608" i="1"/>
  <c r="E4608" i="1"/>
  <c r="AU4607" i="1"/>
  <c r="AT4607" i="1"/>
  <c r="AS4607" i="1"/>
  <c r="BB4607" i="1" s="1"/>
  <c r="AR4607" i="1"/>
  <c r="AQ4607" i="1"/>
  <c r="AP4607" i="1"/>
  <c r="BA4607" i="1" s="1"/>
  <c r="AO4607" i="1"/>
  <c r="AN4607" i="1"/>
  <c r="AM4607" i="1"/>
  <c r="AV4607" i="1" s="1"/>
  <c r="AL4607" i="1"/>
  <c r="AK4607" i="1"/>
  <c r="AJ4607" i="1"/>
  <c r="AY4607" i="1" s="1"/>
  <c r="AG4607" i="1"/>
  <c r="AF4607" i="1"/>
  <c r="AE4607" i="1"/>
  <c r="AH4607" i="1" s="1"/>
  <c r="AD4607" i="1"/>
  <c r="AC4607" i="1"/>
  <c r="Z4607" i="1"/>
  <c r="Y4607" i="1"/>
  <c r="W4607" i="1"/>
  <c r="V4607" i="1"/>
  <c r="X4607" i="1" s="1"/>
  <c r="AA4607" i="1" s="1"/>
  <c r="S4607" i="1"/>
  <c r="R4607" i="1"/>
  <c r="P4607" i="1"/>
  <c r="O4607" i="1"/>
  <c r="Q4607" i="1" s="1"/>
  <c r="T4607" i="1" s="1"/>
  <c r="N4607" i="1"/>
  <c r="M4607" i="1"/>
  <c r="L4607" i="1"/>
  <c r="K4607" i="1"/>
  <c r="J4607" i="1"/>
  <c r="I4607" i="1"/>
  <c r="G4607" i="1"/>
  <c r="H4607" i="1" s="1"/>
  <c r="F4607" i="1"/>
  <c r="E4607" i="1"/>
  <c r="D4607" i="1"/>
  <c r="C4607" i="1"/>
  <c r="BB4606" i="1"/>
  <c r="BA4606" i="1"/>
  <c r="AZ4606" i="1"/>
  <c r="AY4606" i="1"/>
  <c r="BC4606" i="1" s="1"/>
  <c r="AV4606" i="1"/>
  <c r="AE4606" i="1"/>
  <c r="AH4606" i="1" s="1"/>
  <c r="X4606" i="1"/>
  <c r="AA4606" i="1" s="1"/>
  <c r="Q4606" i="1"/>
  <c r="T4606" i="1" s="1"/>
  <c r="K4606" i="1"/>
  <c r="H4606" i="1"/>
  <c r="E4606" i="1"/>
  <c r="AZ4605" i="1"/>
  <c r="AU4605" i="1"/>
  <c r="AT4605" i="1"/>
  <c r="AS4605" i="1"/>
  <c r="BB4605" i="1" s="1"/>
  <c r="AR4605" i="1"/>
  <c r="AQ4605" i="1"/>
  <c r="AP4605" i="1"/>
  <c r="BA4605" i="1" s="1"/>
  <c r="AO4605" i="1"/>
  <c r="AN4605" i="1"/>
  <c r="AM4605" i="1"/>
  <c r="AL4605" i="1"/>
  <c r="AK4605" i="1"/>
  <c r="AY4605" i="1" s="1"/>
  <c r="AJ4605" i="1"/>
  <c r="AV4605" i="1" s="1"/>
  <c r="AG4605" i="1"/>
  <c r="AF4605" i="1"/>
  <c r="AD4605" i="1"/>
  <c r="AC4605" i="1"/>
  <c r="AE4605" i="1" s="1"/>
  <c r="AH4605" i="1" s="1"/>
  <c r="Z4605" i="1"/>
  <c r="Y4605" i="1"/>
  <c r="X4605" i="1"/>
  <c r="AA4605" i="1" s="1"/>
  <c r="W4605" i="1"/>
  <c r="V4605" i="1"/>
  <c r="S4605" i="1"/>
  <c r="R4605" i="1"/>
  <c r="P4605" i="1"/>
  <c r="O4605" i="1"/>
  <c r="Q4605" i="1" s="1"/>
  <c r="T4605" i="1" s="1"/>
  <c r="N4605" i="1"/>
  <c r="M4605" i="1"/>
  <c r="L4605" i="1"/>
  <c r="J4605" i="1"/>
  <c r="K4605" i="1" s="1"/>
  <c r="I4605" i="1"/>
  <c r="H4605" i="1"/>
  <c r="G4605" i="1"/>
  <c r="F4605" i="1"/>
  <c r="D4605" i="1"/>
  <c r="E4605" i="1" s="1"/>
  <c r="C4605" i="1"/>
  <c r="BB4604" i="1"/>
  <c r="BA4604" i="1"/>
  <c r="AZ4604" i="1"/>
  <c r="AY4604" i="1"/>
  <c r="BC4604" i="1" s="1"/>
  <c r="AV4604" i="1"/>
  <c r="AH4604" i="1"/>
  <c r="AE4604" i="1"/>
  <c r="AA4604" i="1"/>
  <c r="X4604" i="1"/>
  <c r="T4604" i="1"/>
  <c r="AW4604" i="1" s="1"/>
  <c r="Q4604" i="1"/>
  <c r="K4604" i="1"/>
  <c r="H4604" i="1"/>
  <c r="E4604" i="1"/>
  <c r="AU4603" i="1"/>
  <c r="AT4603" i="1"/>
  <c r="AS4603" i="1"/>
  <c r="BB4603" i="1" s="1"/>
  <c r="AR4603" i="1"/>
  <c r="AQ4603" i="1"/>
  <c r="AP4603" i="1"/>
  <c r="BA4603" i="1" s="1"/>
  <c r="AO4603" i="1"/>
  <c r="AN4603" i="1"/>
  <c r="AM4603" i="1"/>
  <c r="AZ4603" i="1" s="1"/>
  <c r="AL4603" i="1"/>
  <c r="AK4603" i="1"/>
  <c r="AJ4603" i="1"/>
  <c r="AY4603" i="1" s="1"/>
  <c r="BC4603" i="1" s="1"/>
  <c r="AG4603" i="1"/>
  <c r="AF4603" i="1"/>
  <c r="AD4603" i="1"/>
  <c r="AC4603" i="1"/>
  <c r="AE4603" i="1" s="1"/>
  <c r="AH4603" i="1" s="1"/>
  <c r="Z4603" i="1"/>
  <c r="Y4603" i="1"/>
  <c r="W4603" i="1"/>
  <c r="X4603" i="1" s="1"/>
  <c r="AA4603" i="1" s="1"/>
  <c r="V4603" i="1"/>
  <c r="S4603" i="1"/>
  <c r="R4603" i="1"/>
  <c r="P4603" i="1"/>
  <c r="O4603" i="1"/>
  <c r="Q4603" i="1" s="1"/>
  <c r="T4603" i="1" s="1"/>
  <c r="N4603" i="1"/>
  <c r="M4603" i="1"/>
  <c r="L4603" i="1"/>
  <c r="J4603" i="1"/>
  <c r="K4603" i="1" s="1"/>
  <c r="I4603" i="1"/>
  <c r="G4603" i="1"/>
  <c r="H4603" i="1" s="1"/>
  <c r="F4603" i="1"/>
  <c r="D4603" i="1"/>
  <c r="C4603" i="1"/>
  <c r="E4603" i="1" s="1"/>
  <c r="BB4602" i="1"/>
  <c r="BA4602" i="1"/>
  <c r="AZ4602" i="1"/>
  <c r="AY4602" i="1"/>
  <c r="BC4602" i="1" s="1"/>
  <c r="AV4602" i="1"/>
  <c r="AE4602" i="1"/>
  <c r="AH4602" i="1" s="1"/>
  <c r="X4602" i="1"/>
  <c r="AA4602" i="1" s="1"/>
  <c r="T4602" i="1"/>
  <c r="Q4602" i="1"/>
  <c r="K4602" i="1"/>
  <c r="H4602" i="1"/>
  <c r="E4602" i="1"/>
  <c r="AU4601" i="1"/>
  <c r="AT4601" i="1"/>
  <c r="AS4601" i="1"/>
  <c r="BB4601" i="1" s="1"/>
  <c r="AR4601" i="1"/>
  <c r="AQ4601" i="1"/>
  <c r="BA4601" i="1" s="1"/>
  <c r="AP4601" i="1"/>
  <c r="AO4601" i="1"/>
  <c r="AN4601" i="1"/>
  <c r="AM4601" i="1"/>
  <c r="AZ4601" i="1" s="1"/>
  <c r="AL4601" i="1"/>
  <c r="AK4601" i="1"/>
  <c r="AJ4601" i="1"/>
  <c r="AV4601" i="1" s="1"/>
  <c r="AG4601" i="1"/>
  <c r="AF4601" i="1"/>
  <c r="AE4601" i="1"/>
  <c r="AH4601" i="1" s="1"/>
  <c r="AD4601" i="1"/>
  <c r="AC4601" i="1"/>
  <c r="Z4601" i="1"/>
  <c r="Y4601" i="1"/>
  <c r="W4601" i="1"/>
  <c r="V4601" i="1"/>
  <c r="X4601" i="1" s="1"/>
  <c r="AA4601" i="1" s="1"/>
  <c r="S4601" i="1"/>
  <c r="R4601" i="1"/>
  <c r="Q4601" i="1"/>
  <c r="T4601" i="1" s="1"/>
  <c r="P4601" i="1"/>
  <c r="O4601" i="1"/>
  <c r="N4601" i="1"/>
  <c r="M4601" i="1"/>
  <c r="L4601" i="1"/>
  <c r="J4601" i="1"/>
  <c r="K4601" i="1" s="1"/>
  <c r="I4601" i="1"/>
  <c r="G4601" i="1"/>
  <c r="F4601" i="1"/>
  <c r="H4601" i="1" s="1"/>
  <c r="D4601" i="1"/>
  <c r="E4601" i="1" s="1"/>
  <c r="C4601" i="1"/>
  <c r="BB4600" i="1"/>
  <c r="BA4600" i="1"/>
  <c r="AZ4600" i="1"/>
  <c r="AY4600" i="1"/>
  <c r="BC4600" i="1" s="1"/>
  <c r="AV4600" i="1"/>
  <c r="AE4600" i="1"/>
  <c r="AH4600" i="1" s="1"/>
  <c r="AA4600" i="1"/>
  <c r="X4600" i="1"/>
  <c r="Q4600" i="1"/>
  <c r="T4600" i="1" s="1"/>
  <c r="K4600" i="1"/>
  <c r="H4600" i="1"/>
  <c r="E4600" i="1"/>
  <c r="AU4599" i="1"/>
  <c r="AT4599" i="1"/>
  <c r="AS4599" i="1"/>
  <c r="BB4599" i="1" s="1"/>
  <c r="AR4599" i="1"/>
  <c r="AQ4599" i="1"/>
  <c r="AP4599" i="1"/>
  <c r="BA4599" i="1" s="1"/>
  <c r="AO4599" i="1"/>
  <c r="AN4599" i="1"/>
  <c r="AM4599" i="1"/>
  <c r="AZ4599" i="1" s="1"/>
  <c r="AL4599" i="1"/>
  <c r="AK4599" i="1"/>
  <c r="AJ4599" i="1"/>
  <c r="AY4599" i="1" s="1"/>
  <c r="AG4599" i="1"/>
  <c r="AF4599" i="1"/>
  <c r="AE4599" i="1"/>
  <c r="AH4599" i="1" s="1"/>
  <c r="AD4599" i="1"/>
  <c r="AC4599" i="1"/>
  <c r="Z4599" i="1"/>
  <c r="Y4599" i="1"/>
  <c r="W4599" i="1"/>
  <c r="V4599" i="1"/>
  <c r="X4599" i="1" s="1"/>
  <c r="AA4599" i="1" s="1"/>
  <c r="S4599" i="1"/>
  <c r="R4599" i="1"/>
  <c r="P4599" i="1"/>
  <c r="O4599" i="1"/>
  <c r="Q4599" i="1" s="1"/>
  <c r="T4599" i="1" s="1"/>
  <c r="N4599" i="1"/>
  <c r="M4599" i="1"/>
  <c r="L4599" i="1"/>
  <c r="J4599" i="1"/>
  <c r="I4599" i="1"/>
  <c r="K4599" i="1" s="1"/>
  <c r="G4599" i="1"/>
  <c r="H4599" i="1" s="1"/>
  <c r="F4599" i="1"/>
  <c r="E4599" i="1"/>
  <c r="D4599" i="1"/>
  <c r="C4599" i="1"/>
  <c r="BB4598" i="1"/>
  <c r="BA4598" i="1"/>
  <c r="AZ4598" i="1"/>
  <c r="AY4598" i="1"/>
  <c r="BC4598" i="1" s="1"/>
  <c r="AV4598" i="1"/>
  <c r="AE4598" i="1"/>
  <c r="AH4598" i="1" s="1"/>
  <c r="X4598" i="1"/>
  <c r="AA4598" i="1" s="1"/>
  <c r="Q4598" i="1"/>
  <c r="T4598" i="1" s="1"/>
  <c r="K4598" i="1"/>
  <c r="H4598" i="1"/>
  <c r="E4598" i="1"/>
  <c r="AZ4597" i="1"/>
  <c r="AU4597" i="1"/>
  <c r="AT4597" i="1"/>
  <c r="AS4597" i="1"/>
  <c r="BB4597" i="1" s="1"/>
  <c r="AR4597" i="1"/>
  <c r="AQ4597" i="1"/>
  <c r="AP4597" i="1"/>
  <c r="BA4597" i="1" s="1"/>
  <c r="AO4597" i="1"/>
  <c r="AN4597" i="1"/>
  <c r="AM4597" i="1"/>
  <c r="AL4597" i="1"/>
  <c r="AK4597" i="1"/>
  <c r="AY4597" i="1" s="1"/>
  <c r="BC4597" i="1" s="1"/>
  <c r="AJ4597" i="1"/>
  <c r="AV4597" i="1" s="1"/>
  <c r="AG4597" i="1"/>
  <c r="AF4597" i="1"/>
  <c r="AD4597" i="1"/>
  <c r="AC4597" i="1"/>
  <c r="AE4597" i="1" s="1"/>
  <c r="AH4597" i="1" s="1"/>
  <c r="Z4597" i="1"/>
  <c r="Y4597" i="1"/>
  <c r="X4597" i="1"/>
  <c r="AA4597" i="1" s="1"/>
  <c r="W4597" i="1"/>
  <c r="V4597" i="1"/>
  <c r="S4597" i="1"/>
  <c r="R4597" i="1"/>
  <c r="P4597" i="1"/>
  <c r="O4597" i="1"/>
  <c r="Q4597" i="1" s="1"/>
  <c r="T4597" i="1" s="1"/>
  <c r="N4597" i="1"/>
  <c r="M4597" i="1"/>
  <c r="L4597" i="1"/>
  <c r="K4597" i="1"/>
  <c r="J4597" i="1"/>
  <c r="I4597" i="1"/>
  <c r="H4597" i="1"/>
  <c r="G4597" i="1"/>
  <c r="F4597" i="1"/>
  <c r="D4597" i="1"/>
  <c r="E4597" i="1" s="1"/>
  <c r="C4597" i="1"/>
  <c r="BB4596" i="1"/>
  <c r="BA4596" i="1"/>
  <c r="AZ4596" i="1"/>
  <c r="AY4596" i="1"/>
  <c r="BC4596" i="1" s="1"/>
  <c r="BD4596" i="1" s="1"/>
  <c r="AV4596" i="1"/>
  <c r="AW4596" i="1" s="1"/>
  <c r="AH4596" i="1"/>
  <c r="AE4596" i="1"/>
  <c r="AA4596" i="1"/>
  <c r="X4596" i="1"/>
  <c r="T4596" i="1"/>
  <c r="Q4596" i="1"/>
  <c r="K4596" i="1"/>
  <c r="H4596" i="1"/>
  <c r="E4596" i="1"/>
  <c r="AU4595" i="1"/>
  <c r="AT4595" i="1"/>
  <c r="AS4595" i="1"/>
  <c r="BB4595" i="1" s="1"/>
  <c r="AR4595" i="1"/>
  <c r="AQ4595" i="1"/>
  <c r="AP4595" i="1"/>
  <c r="BA4595" i="1" s="1"/>
  <c r="AO4595" i="1"/>
  <c r="AN4595" i="1"/>
  <c r="AM4595" i="1"/>
  <c r="AZ4595" i="1" s="1"/>
  <c r="AL4595" i="1"/>
  <c r="AV4595" i="1" s="1"/>
  <c r="AK4595" i="1"/>
  <c r="AJ4595" i="1"/>
  <c r="AY4595" i="1" s="1"/>
  <c r="AG4595" i="1"/>
  <c r="AF4595" i="1"/>
  <c r="AD4595" i="1"/>
  <c r="AC4595" i="1"/>
  <c r="AE4595" i="1" s="1"/>
  <c r="AH4595" i="1" s="1"/>
  <c r="Z4595" i="1"/>
  <c r="Y4595" i="1"/>
  <c r="W4595" i="1"/>
  <c r="V4595" i="1"/>
  <c r="X4595" i="1" s="1"/>
  <c r="AA4595" i="1" s="1"/>
  <c r="S4595" i="1"/>
  <c r="R4595" i="1"/>
  <c r="P4595" i="1"/>
  <c r="O4595" i="1"/>
  <c r="Q4595" i="1" s="1"/>
  <c r="T4595" i="1" s="1"/>
  <c r="N4595" i="1"/>
  <c r="M4595" i="1"/>
  <c r="L4595" i="1"/>
  <c r="K4595" i="1"/>
  <c r="J4595" i="1"/>
  <c r="I4595" i="1"/>
  <c r="G4595" i="1"/>
  <c r="H4595" i="1" s="1"/>
  <c r="F4595" i="1"/>
  <c r="D4595" i="1"/>
  <c r="C4595" i="1"/>
  <c r="E4595" i="1" s="1"/>
  <c r="BB4594" i="1"/>
  <c r="BA4594" i="1"/>
  <c r="AZ4594" i="1"/>
  <c r="AY4594" i="1"/>
  <c r="BC4594" i="1" s="1"/>
  <c r="AV4594" i="1"/>
  <c r="AH4594" i="1"/>
  <c r="AE4594" i="1"/>
  <c r="X4594" i="1"/>
  <c r="AA4594" i="1" s="1"/>
  <c r="T4594" i="1"/>
  <c r="AW4594" i="1" s="1"/>
  <c r="Q4594" i="1"/>
  <c r="K4594" i="1"/>
  <c r="H4594" i="1"/>
  <c r="E4594" i="1"/>
  <c r="AU4593" i="1"/>
  <c r="AT4593" i="1"/>
  <c r="AS4593" i="1"/>
  <c r="BB4593" i="1" s="1"/>
  <c r="AR4593" i="1"/>
  <c r="AQ4593" i="1"/>
  <c r="BA4593" i="1" s="1"/>
  <c r="AP4593" i="1"/>
  <c r="AO4593" i="1"/>
  <c r="AZ4593" i="1" s="1"/>
  <c r="AN4593" i="1"/>
  <c r="AM4593" i="1"/>
  <c r="AL4593" i="1"/>
  <c r="AK4593" i="1"/>
  <c r="AJ4593" i="1"/>
  <c r="AY4593" i="1" s="1"/>
  <c r="BC4593" i="1" s="1"/>
  <c r="AG4593" i="1"/>
  <c r="AF4593" i="1"/>
  <c r="AH4593" i="1" s="1"/>
  <c r="AE4593" i="1"/>
  <c r="AD4593" i="1"/>
  <c r="AC4593" i="1"/>
  <c r="Z4593" i="1"/>
  <c r="Y4593" i="1"/>
  <c r="W4593" i="1"/>
  <c r="V4593" i="1"/>
  <c r="X4593" i="1" s="1"/>
  <c r="AA4593" i="1" s="1"/>
  <c r="S4593" i="1"/>
  <c r="R4593" i="1"/>
  <c r="P4593" i="1"/>
  <c r="Q4593" i="1" s="1"/>
  <c r="T4593" i="1" s="1"/>
  <c r="O4593" i="1"/>
  <c r="N4593" i="1"/>
  <c r="M4593" i="1"/>
  <c r="L4593" i="1"/>
  <c r="J4593" i="1"/>
  <c r="K4593" i="1" s="1"/>
  <c r="I4593" i="1"/>
  <c r="H4593" i="1"/>
  <c r="G4593" i="1"/>
  <c r="F4593" i="1"/>
  <c r="E4593" i="1"/>
  <c r="D4593" i="1"/>
  <c r="C4593" i="1"/>
  <c r="BC4592" i="1"/>
  <c r="BB4592" i="1"/>
  <c r="BA4592" i="1"/>
  <c r="AZ4592" i="1"/>
  <c r="AY4592" i="1"/>
  <c r="AV4592" i="1"/>
  <c r="AE4592" i="1"/>
  <c r="AH4592" i="1" s="1"/>
  <c r="AA4592" i="1"/>
  <c r="X4592" i="1"/>
  <c r="T4592" i="1"/>
  <c r="BD4592" i="1" s="1"/>
  <c r="Q4592" i="1"/>
  <c r="K4592" i="1"/>
  <c r="H4592" i="1"/>
  <c r="E4592" i="1"/>
  <c r="AU4591" i="1"/>
  <c r="AT4591" i="1"/>
  <c r="AS4591" i="1"/>
  <c r="BB4591" i="1" s="1"/>
  <c r="AR4591" i="1"/>
  <c r="AQ4591" i="1"/>
  <c r="AP4591" i="1"/>
  <c r="BA4591" i="1" s="1"/>
  <c r="AO4591" i="1"/>
  <c r="AN4591" i="1"/>
  <c r="AM4591" i="1"/>
  <c r="AZ4591" i="1" s="1"/>
  <c r="AL4591" i="1"/>
  <c r="AK4591" i="1"/>
  <c r="AJ4591" i="1"/>
  <c r="AV4591" i="1" s="1"/>
  <c r="AG4591" i="1"/>
  <c r="AF4591" i="1"/>
  <c r="AD4591" i="1"/>
  <c r="AC4591" i="1"/>
  <c r="AE4591" i="1" s="1"/>
  <c r="AH4591" i="1" s="1"/>
  <c r="Z4591" i="1"/>
  <c r="Y4591" i="1"/>
  <c r="W4591" i="1"/>
  <c r="V4591" i="1"/>
  <c r="X4591" i="1" s="1"/>
  <c r="AA4591" i="1" s="1"/>
  <c r="S4591" i="1"/>
  <c r="R4591" i="1"/>
  <c r="P4591" i="1"/>
  <c r="O4591" i="1"/>
  <c r="Q4591" i="1" s="1"/>
  <c r="T4591" i="1" s="1"/>
  <c r="N4591" i="1"/>
  <c r="M4591" i="1"/>
  <c r="L4591" i="1"/>
  <c r="K4591" i="1"/>
  <c r="J4591" i="1"/>
  <c r="I4591" i="1"/>
  <c r="H4591" i="1"/>
  <c r="G4591" i="1"/>
  <c r="F4591" i="1"/>
  <c r="D4591" i="1"/>
  <c r="E4591" i="1" s="1"/>
  <c r="C4591" i="1"/>
  <c r="BB4590" i="1"/>
  <c r="BA4590" i="1"/>
  <c r="AZ4590" i="1"/>
  <c r="AY4590" i="1"/>
  <c r="BC4590" i="1" s="1"/>
  <c r="AV4590" i="1"/>
  <c r="AE4590" i="1"/>
  <c r="AH4590" i="1" s="1"/>
  <c r="AA4590" i="1"/>
  <c r="X4590" i="1"/>
  <c r="Q4590" i="1"/>
  <c r="T4590" i="1" s="1"/>
  <c r="K4590" i="1"/>
  <c r="H4590" i="1"/>
  <c r="E4590" i="1"/>
  <c r="AU4589" i="1"/>
  <c r="AT4589" i="1"/>
  <c r="AS4589" i="1"/>
  <c r="BB4589" i="1" s="1"/>
  <c r="AR4589" i="1"/>
  <c r="AQ4589" i="1"/>
  <c r="AP4589" i="1"/>
  <c r="BA4589" i="1" s="1"/>
  <c r="AO4589" i="1"/>
  <c r="AN4589" i="1"/>
  <c r="AM4589" i="1"/>
  <c r="AZ4589" i="1" s="1"/>
  <c r="AL4589" i="1"/>
  <c r="AY4589" i="1" s="1"/>
  <c r="AK4589" i="1"/>
  <c r="AJ4589" i="1"/>
  <c r="AV4589" i="1" s="1"/>
  <c r="AG4589" i="1"/>
  <c r="AF4589" i="1"/>
  <c r="AD4589" i="1"/>
  <c r="AC4589" i="1"/>
  <c r="AE4589" i="1" s="1"/>
  <c r="AH4589" i="1" s="1"/>
  <c r="Z4589" i="1"/>
  <c r="Y4589" i="1"/>
  <c r="W4589" i="1"/>
  <c r="X4589" i="1" s="1"/>
  <c r="AA4589" i="1" s="1"/>
  <c r="V4589" i="1"/>
  <c r="S4589" i="1"/>
  <c r="R4589" i="1"/>
  <c r="P4589" i="1"/>
  <c r="O4589" i="1"/>
  <c r="Q4589" i="1" s="1"/>
  <c r="T4589" i="1" s="1"/>
  <c r="N4589" i="1"/>
  <c r="M4589" i="1"/>
  <c r="L4589" i="1"/>
  <c r="K4589" i="1"/>
  <c r="J4589" i="1"/>
  <c r="I4589" i="1"/>
  <c r="G4589" i="1"/>
  <c r="H4589" i="1" s="1"/>
  <c r="F4589" i="1"/>
  <c r="D4589" i="1"/>
  <c r="E4589" i="1" s="1"/>
  <c r="C4589" i="1"/>
  <c r="BB4588" i="1"/>
  <c r="BA4588" i="1"/>
  <c r="AZ4588" i="1"/>
  <c r="AY4588" i="1"/>
  <c r="BC4588" i="1" s="1"/>
  <c r="AV4588" i="1"/>
  <c r="AH4588" i="1"/>
  <c r="AE4588" i="1"/>
  <c r="X4588" i="1"/>
  <c r="AA4588" i="1" s="1"/>
  <c r="T4588" i="1"/>
  <c r="AW4588" i="1" s="1"/>
  <c r="Q4588" i="1"/>
  <c r="K4588" i="1"/>
  <c r="H4588" i="1"/>
  <c r="E4588" i="1"/>
  <c r="AU4587" i="1"/>
  <c r="AT4587" i="1"/>
  <c r="AS4587" i="1"/>
  <c r="BB4587" i="1" s="1"/>
  <c r="AR4587" i="1"/>
  <c r="BA4587" i="1" s="1"/>
  <c r="AQ4587" i="1"/>
  <c r="AP4587" i="1"/>
  <c r="AO4587" i="1"/>
  <c r="AN4587" i="1"/>
  <c r="AM4587" i="1"/>
  <c r="AZ4587" i="1" s="1"/>
  <c r="AL4587" i="1"/>
  <c r="AK4587" i="1"/>
  <c r="AJ4587" i="1"/>
  <c r="AY4587" i="1" s="1"/>
  <c r="AG4587" i="1"/>
  <c r="AF4587" i="1"/>
  <c r="AD4587" i="1"/>
  <c r="AC4587" i="1"/>
  <c r="AE4587" i="1" s="1"/>
  <c r="AH4587" i="1" s="1"/>
  <c r="Z4587" i="1"/>
  <c r="Y4587" i="1"/>
  <c r="W4587" i="1"/>
  <c r="X4587" i="1" s="1"/>
  <c r="AA4587" i="1" s="1"/>
  <c r="V4587" i="1"/>
  <c r="S4587" i="1"/>
  <c r="R4587" i="1"/>
  <c r="Q4587" i="1"/>
  <c r="T4587" i="1" s="1"/>
  <c r="P4587" i="1"/>
  <c r="O4587" i="1"/>
  <c r="N4587" i="1"/>
  <c r="M4587" i="1"/>
  <c r="L4587" i="1"/>
  <c r="J4587" i="1"/>
  <c r="K4587" i="1" s="1"/>
  <c r="I4587" i="1"/>
  <c r="G4587" i="1"/>
  <c r="H4587" i="1" s="1"/>
  <c r="F4587" i="1"/>
  <c r="D4587" i="1"/>
  <c r="C4587" i="1"/>
  <c r="E4587" i="1" s="1"/>
  <c r="BC4586" i="1"/>
  <c r="BB4586" i="1"/>
  <c r="BA4586" i="1"/>
  <c r="AZ4586" i="1"/>
  <c r="AY4586" i="1"/>
  <c r="AV4586" i="1"/>
  <c r="AE4586" i="1"/>
  <c r="AH4586" i="1" s="1"/>
  <c r="X4586" i="1"/>
  <c r="AA4586" i="1" s="1"/>
  <c r="T4586" i="1"/>
  <c r="BD4586" i="1" s="1"/>
  <c r="Q4586" i="1"/>
  <c r="K4586" i="1"/>
  <c r="H4586" i="1"/>
  <c r="E4586" i="1"/>
  <c r="AU4585" i="1"/>
  <c r="AT4585" i="1"/>
  <c r="AS4585" i="1"/>
  <c r="BB4585" i="1" s="1"/>
  <c r="AR4585" i="1"/>
  <c r="BA4585" i="1" s="1"/>
  <c r="AQ4585" i="1"/>
  <c r="AP4585" i="1"/>
  <c r="AO4585" i="1"/>
  <c r="AN4585" i="1"/>
  <c r="AM4585" i="1"/>
  <c r="AZ4585" i="1" s="1"/>
  <c r="AL4585" i="1"/>
  <c r="AK4585" i="1"/>
  <c r="AJ4585" i="1"/>
  <c r="AV4585" i="1" s="1"/>
  <c r="AG4585" i="1"/>
  <c r="AF4585" i="1"/>
  <c r="AD4585" i="1"/>
  <c r="AE4585" i="1" s="1"/>
  <c r="AH4585" i="1" s="1"/>
  <c r="AC4585" i="1"/>
  <c r="Z4585" i="1"/>
  <c r="Y4585" i="1"/>
  <c r="W4585" i="1"/>
  <c r="V4585" i="1"/>
  <c r="X4585" i="1" s="1"/>
  <c r="AA4585" i="1" s="1"/>
  <c r="T4585" i="1"/>
  <c r="AW4585" i="1" s="1"/>
  <c r="S4585" i="1"/>
  <c r="R4585" i="1"/>
  <c r="Q4585" i="1"/>
  <c r="P4585" i="1"/>
  <c r="O4585" i="1"/>
  <c r="N4585" i="1"/>
  <c r="M4585" i="1"/>
  <c r="L4585" i="1"/>
  <c r="J4585" i="1"/>
  <c r="K4585" i="1" s="1"/>
  <c r="I4585" i="1"/>
  <c r="G4585" i="1"/>
  <c r="F4585" i="1"/>
  <c r="H4585" i="1" s="1"/>
  <c r="D4585" i="1"/>
  <c r="E4585" i="1" s="1"/>
  <c r="C4585" i="1"/>
  <c r="BB4584" i="1"/>
  <c r="BA4584" i="1"/>
  <c r="AZ4584" i="1"/>
  <c r="AY4584" i="1"/>
  <c r="BC4584" i="1" s="1"/>
  <c r="AV4584" i="1"/>
  <c r="AE4584" i="1"/>
  <c r="AH4584" i="1" s="1"/>
  <c r="AA4584" i="1"/>
  <c r="X4584" i="1"/>
  <c r="Q4584" i="1"/>
  <c r="T4584" i="1" s="1"/>
  <c r="K4584" i="1"/>
  <c r="H4584" i="1"/>
  <c r="E4584" i="1"/>
  <c r="BB4583" i="1"/>
  <c r="BA4583" i="1"/>
  <c r="AZ4583" i="1"/>
  <c r="AY4583" i="1"/>
  <c r="BC4583" i="1" s="1"/>
  <c r="AV4583" i="1"/>
  <c r="AH4583" i="1"/>
  <c r="AE4583" i="1"/>
  <c r="X4583" i="1"/>
  <c r="AA4583" i="1" s="1"/>
  <c r="Q4583" i="1"/>
  <c r="T4583" i="1" s="1"/>
  <c r="K4583" i="1"/>
  <c r="H4583" i="1"/>
  <c r="E4583" i="1"/>
  <c r="BB4582" i="1"/>
  <c r="BA4582" i="1"/>
  <c r="AZ4582" i="1"/>
  <c r="AY4582" i="1"/>
  <c r="BC4582" i="1" s="1"/>
  <c r="AV4582" i="1"/>
  <c r="AH4582" i="1"/>
  <c r="AE4582" i="1"/>
  <c r="X4582" i="1"/>
  <c r="AA4582" i="1" s="1"/>
  <c r="T4582" i="1"/>
  <c r="AW4582" i="1" s="1"/>
  <c r="Q4582" i="1"/>
  <c r="K4582" i="1"/>
  <c r="H4582" i="1"/>
  <c r="E4582" i="1"/>
  <c r="BB4581" i="1"/>
  <c r="BA4581" i="1"/>
  <c r="AZ4581" i="1"/>
  <c r="AY4581" i="1"/>
  <c r="BC4581" i="1" s="1"/>
  <c r="AV4581" i="1"/>
  <c r="AE4581" i="1"/>
  <c r="AH4581" i="1" s="1"/>
  <c r="X4581" i="1"/>
  <c r="AA4581" i="1" s="1"/>
  <c r="Q4581" i="1"/>
  <c r="T4581" i="1" s="1"/>
  <c r="K4581" i="1"/>
  <c r="H4581" i="1"/>
  <c r="E4581" i="1"/>
  <c r="BC4580" i="1"/>
  <c r="BB4580" i="1"/>
  <c r="BA4580" i="1"/>
  <c r="AZ4580" i="1"/>
  <c r="AY4580" i="1"/>
  <c r="AV4580" i="1"/>
  <c r="AE4580" i="1"/>
  <c r="AH4580" i="1" s="1"/>
  <c r="AA4580" i="1"/>
  <c r="X4580" i="1"/>
  <c r="Q4580" i="1"/>
  <c r="T4580" i="1" s="1"/>
  <c r="K4580" i="1"/>
  <c r="H4580" i="1"/>
  <c r="E4580" i="1"/>
  <c r="AU4579" i="1"/>
  <c r="AT4579" i="1"/>
  <c r="AS4579" i="1"/>
  <c r="BB4579" i="1" s="1"/>
  <c r="AR4579" i="1"/>
  <c r="AQ4579" i="1"/>
  <c r="AP4579" i="1"/>
  <c r="BA4579" i="1" s="1"/>
  <c r="AO4579" i="1"/>
  <c r="AN4579" i="1"/>
  <c r="AM4579" i="1"/>
  <c r="AZ4579" i="1" s="1"/>
  <c r="AL4579" i="1"/>
  <c r="AK4579" i="1"/>
  <c r="AJ4579" i="1"/>
  <c r="AV4579" i="1" s="1"/>
  <c r="AG4579" i="1"/>
  <c r="AF4579" i="1"/>
  <c r="AD4579" i="1"/>
  <c r="AC4579" i="1"/>
  <c r="AE4579" i="1" s="1"/>
  <c r="AH4579" i="1" s="1"/>
  <c r="Z4579" i="1"/>
  <c r="Y4579" i="1"/>
  <c r="W4579" i="1"/>
  <c r="V4579" i="1"/>
  <c r="X4579" i="1" s="1"/>
  <c r="AA4579" i="1" s="1"/>
  <c r="S4579" i="1"/>
  <c r="R4579" i="1"/>
  <c r="P4579" i="1"/>
  <c r="Q4579" i="1" s="1"/>
  <c r="T4579" i="1" s="1"/>
  <c r="O4579" i="1"/>
  <c r="N4579" i="1"/>
  <c r="M4579" i="1"/>
  <c r="L4579" i="1"/>
  <c r="K4579" i="1"/>
  <c r="J4579" i="1"/>
  <c r="I4579" i="1"/>
  <c r="H4579" i="1"/>
  <c r="G4579" i="1"/>
  <c r="F4579" i="1"/>
  <c r="D4579" i="1"/>
  <c r="E4579" i="1" s="1"/>
  <c r="C4579" i="1"/>
  <c r="BB4578" i="1"/>
  <c r="BA4578" i="1"/>
  <c r="AZ4578" i="1"/>
  <c r="AY4578" i="1"/>
  <c r="BC4578" i="1" s="1"/>
  <c r="AV4578" i="1"/>
  <c r="AE4578" i="1"/>
  <c r="AH4578" i="1" s="1"/>
  <c r="AA4578" i="1"/>
  <c r="X4578" i="1"/>
  <c r="Q4578" i="1"/>
  <c r="T4578" i="1" s="1"/>
  <c r="K4578" i="1"/>
  <c r="H4578" i="1"/>
  <c r="E4578" i="1"/>
  <c r="AU4577" i="1"/>
  <c r="AT4577" i="1"/>
  <c r="AS4577" i="1"/>
  <c r="BB4577" i="1" s="1"/>
  <c r="AR4577" i="1"/>
  <c r="AQ4577" i="1"/>
  <c r="AP4577" i="1"/>
  <c r="BA4577" i="1" s="1"/>
  <c r="AO4577" i="1"/>
  <c r="AN4577" i="1"/>
  <c r="AM4577" i="1"/>
  <c r="AZ4577" i="1" s="1"/>
  <c r="AL4577" i="1"/>
  <c r="AY4577" i="1" s="1"/>
  <c r="AK4577" i="1"/>
  <c r="AJ4577" i="1"/>
  <c r="AV4577" i="1" s="1"/>
  <c r="AG4577" i="1"/>
  <c r="AF4577" i="1"/>
  <c r="AD4577" i="1"/>
  <c r="AC4577" i="1"/>
  <c r="AE4577" i="1" s="1"/>
  <c r="AH4577" i="1" s="1"/>
  <c r="Z4577" i="1"/>
  <c r="Y4577" i="1"/>
  <c r="W4577" i="1"/>
  <c r="X4577" i="1" s="1"/>
  <c r="AA4577" i="1" s="1"/>
  <c r="V4577" i="1"/>
  <c r="S4577" i="1"/>
  <c r="R4577" i="1"/>
  <c r="P4577" i="1"/>
  <c r="O4577" i="1"/>
  <c r="Q4577" i="1" s="1"/>
  <c r="T4577" i="1" s="1"/>
  <c r="N4577" i="1"/>
  <c r="M4577" i="1"/>
  <c r="L4577" i="1"/>
  <c r="K4577" i="1"/>
  <c r="J4577" i="1"/>
  <c r="I4577" i="1"/>
  <c r="G4577" i="1"/>
  <c r="H4577" i="1" s="1"/>
  <c r="F4577" i="1"/>
  <c r="D4577" i="1"/>
  <c r="E4577" i="1" s="1"/>
  <c r="C4577" i="1"/>
  <c r="BB4576" i="1"/>
  <c r="BA4576" i="1"/>
  <c r="AZ4576" i="1"/>
  <c r="AY4576" i="1"/>
  <c r="BC4576" i="1" s="1"/>
  <c r="AV4576" i="1"/>
  <c r="AH4576" i="1"/>
  <c r="AE4576" i="1"/>
  <c r="X4576" i="1"/>
  <c r="AA4576" i="1" s="1"/>
  <c r="T4576" i="1"/>
  <c r="AW4576" i="1" s="1"/>
  <c r="Q4576" i="1"/>
  <c r="K4576" i="1"/>
  <c r="H4576" i="1"/>
  <c r="E4576" i="1"/>
  <c r="BB4575" i="1"/>
  <c r="BA4575" i="1"/>
  <c r="BC4575" i="1" s="1"/>
  <c r="AZ4575" i="1"/>
  <c r="AY4575" i="1"/>
  <c r="AV4575" i="1"/>
  <c r="AE4575" i="1"/>
  <c r="AH4575" i="1" s="1"/>
  <c r="AA4575" i="1"/>
  <c r="X4575" i="1"/>
  <c r="Q4575" i="1"/>
  <c r="T4575" i="1" s="1"/>
  <c r="K4575" i="1"/>
  <c r="H4575" i="1"/>
  <c r="E4575" i="1"/>
  <c r="BC4574" i="1"/>
  <c r="BB4574" i="1"/>
  <c r="BA4574" i="1"/>
  <c r="AZ4574" i="1"/>
  <c r="AY4574" i="1"/>
  <c r="AV4574" i="1"/>
  <c r="AE4574" i="1"/>
  <c r="AH4574" i="1" s="1"/>
  <c r="AA4574" i="1"/>
  <c r="X4574" i="1"/>
  <c r="Q4574" i="1"/>
  <c r="T4574" i="1" s="1"/>
  <c r="K4574" i="1"/>
  <c r="H4574" i="1"/>
  <c r="E4574" i="1"/>
  <c r="AU4573" i="1"/>
  <c r="AT4573" i="1"/>
  <c r="AS4573" i="1"/>
  <c r="BB4573" i="1" s="1"/>
  <c r="AR4573" i="1"/>
  <c r="AQ4573" i="1"/>
  <c r="AP4573" i="1"/>
  <c r="BA4573" i="1" s="1"/>
  <c r="AO4573" i="1"/>
  <c r="AN4573" i="1"/>
  <c r="AM4573" i="1"/>
  <c r="AZ4573" i="1" s="1"/>
  <c r="AL4573" i="1"/>
  <c r="AK4573" i="1"/>
  <c r="AJ4573" i="1"/>
  <c r="AV4573" i="1" s="1"/>
  <c r="AG4573" i="1"/>
  <c r="AF4573" i="1"/>
  <c r="AD4573" i="1"/>
  <c r="AC4573" i="1"/>
  <c r="AE4573" i="1" s="1"/>
  <c r="AH4573" i="1" s="1"/>
  <c r="Z4573" i="1"/>
  <c r="Y4573" i="1"/>
  <c r="W4573" i="1"/>
  <c r="V4573" i="1"/>
  <c r="X4573" i="1" s="1"/>
  <c r="AA4573" i="1" s="1"/>
  <c r="S4573" i="1"/>
  <c r="R4573" i="1"/>
  <c r="P4573" i="1"/>
  <c r="Q4573" i="1" s="1"/>
  <c r="T4573" i="1" s="1"/>
  <c r="O4573" i="1"/>
  <c r="N4573" i="1"/>
  <c r="M4573" i="1"/>
  <c r="L4573" i="1"/>
  <c r="K4573" i="1"/>
  <c r="J4573" i="1"/>
  <c r="I4573" i="1"/>
  <c r="H4573" i="1"/>
  <c r="G4573" i="1"/>
  <c r="F4573" i="1"/>
  <c r="D4573" i="1"/>
  <c r="E4573" i="1" s="1"/>
  <c r="C4573" i="1"/>
  <c r="BB4572" i="1"/>
  <c r="BA4572" i="1"/>
  <c r="AZ4572" i="1"/>
  <c r="AY4572" i="1"/>
  <c r="BC4572" i="1" s="1"/>
  <c r="AV4572" i="1"/>
  <c r="AE4572" i="1"/>
  <c r="AH4572" i="1" s="1"/>
  <c r="AA4572" i="1"/>
  <c r="X4572" i="1"/>
  <c r="Q4572" i="1"/>
  <c r="T4572" i="1" s="1"/>
  <c r="K4572" i="1"/>
  <c r="H4572" i="1"/>
  <c r="E4572" i="1"/>
  <c r="BC4571" i="1"/>
  <c r="BB4571" i="1"/>
  <c r="BA4571" i="1"/>
  <c r="AZ4571" i="1"/>
  <c r="AY4571" i="1"/>
  <c r="AV4571" i="1"/>
  <c r="AE4571" i="1"/>
  <c r="AH4571" i="1" s="1"/>
  <c r="AA4571" i="1"/>
  <c r="X4571" i="1"/>
  <c r="Q4571" i="1"/>
  <c r="T4571" i="1" s="1"/>
  <c r="K4571" i="1"/>
  <c r="H4571" i="1"/>
  <c r="E4571" i="1"/>
  <c r="BB4570" i="1"/>
  <c r="BA4570" i="1"/>
  <c r="AZ4570" i="1"/>
  <c r="AY4570" i="1"/>
  <c r="BC4570" i="1" s="1"/>
  <c r="AV4570" i="1"/>
  <c r="AH4570" i="1"/>
  <c r="AE4570" i="1"/>
  <c r="X4570" i="1"/>
  <c r="AA4570" i="1" s="1"/>
  <c r="Q4570" i="1"/>
  <c r="T4570" i="1" s="1"/>
  <c r="K4570" i="1"/>
  <c r="H4570" i="1"/>
  <c r="E4570" i="1"/>
  <c r="AU4569" i="1"/>
  <c r="AT4569" i="1"/>
  <c r="AS4569" i="1"/>
  <c r="BB4569" i="1" s="1"/>
  <c r="AR4569" i="1"/>
  <c r="AQ4569" i="1"/>
  <c r="BA4569" i="1" s="1"/>
  <c r="AP4569" i="1"/>
  <c r="AO4569" i="1"/>
  <c r="AN4569" i="1"/>
  <c r="AZ4569" i="1" s="1"/>
  <c r="AM4569" i="1"/>
  <c r="AL4569" i="1"/>
  <c r="AK4569" i="1"/>
  <c r="AJ4569" i="1"/>
  <c r="AY4569" i="1" s="1"/>
  <c r="AG4569" i="1"/>
  <c r="AF4569" i="1"/>
  <c r="AE4569" i="1"/>
  <c r="AH4569" i="1" s="1"/>
  <c r="AD4569" i="1"/>
  <c r="AC4569" i="1"/>
  <c r="Z4569" i="1"/>
  <c r="Y4569" i="1"/>
  <c r="W4569" i="1"/>
  <c r="V4569" i="1"/>
  <c r="X4569" i="1" s="1"/>
  <c r="AA4569" i="1" s="1"/>
  <c r="S4569" i="1"/>
  <c r="R4569" i="1"/>
  <c r="P4569" i="1"/>
  <c r="Q4569" i="1" s="1"/>
  <c r="T4569" i="1" s="1"/>
  <c r="O4569" i="1"/>
  <c r="N4569" i="1"/>
  <c r="M4569" i="1"/>
  <c r="L4569" i="1"/>
  <c r="J4569" i="1"/>
  <c r="K4569" i="1" s="1"/>
  <c r="I4569" i="1"/>
  <c r="H4569" i="1"/>
  <c r="G4569" i="1"/>
  <c r="F4569" i="1"/>
  <c r="E4569" i="1"/>
  <c r="D4569" i="1"/>
  <c r="C4569" i="1"/>
  <c r="BB4568" i="1"/>
  <c r="BA4568" i="1"/>
  <c r="AZ4568" i="1"/>
  <c r="AY4568" i="1"/>
  <c r="BC4568" i="1" s="1"/>
  <c r="AV4568" i="1"/>
  <c r="AE4568" i="1"/>
  <c r="AH4568" i="1" s="1"/>
  <c r="AA4568" i="1"/>
  <c r="X4568" i="1"/>
  <c r="Q4568" i="1"/>
  <c r="T4568" i="1" s="1"/>
  <c r="K4568" i="1"/>
  <c r="H4568" i="1"/>
  <c r="E4568" i="1"/>
  <c r="AZ4567" i="1"/>
  <c r="AU4567" i="1"/>
  <c r="AT4567" i="1"/>
  <c r="AS4567" i="1"/>
  <c r="BB4567" i="1" s="1"/>
  <c r="AR4567" i="1"/>
  <c r="AQ4567" i="1"/>
  <c r="AP4567" i="1"/>
  <c r="BA4567" i="1" s="1"/>
  <c r="AO4567" i="1"/>
  <c r="AN4567" i="1"/>
  <c r="AM4567" i="1"/>
  <c r="AL4567" i="1"/>
  <c r="AK4567" i="1"/>
  <c r="AJ4567" i="1"/>
  <c r="AV4567" i="1" s="1"/>
  <c r="AG4567" i="1"/>
  <c r="AF4567" i="1"/>
  <c r="AD4567" i="1"/>
  <c r="AC4567" i="1"/>
  <c r="AE4567" i="1" s="1"/>
  <c r="AH4567" i="1" s="1"/>
  <c r="Z4567" i="1"/>
  <c r="Y4567" i="1"/>
  <c r="X4567" i="1"/>
  <c r="AA4567" i="1" s="1"/>
  <c r="W4567" i="1"/>
  <c r="V4567" i="1"/>
  <c r="S4567" i="1"/>
  <c r="R4567" i="1"/>
  <c r="P4567" i="1"/>
  <c r="O4567" i="1"/>
  <c r="Q4567" i="1" s="1"/>
  <c r="T4567" i="1" s="1"/>
  <c r="N4567" i="1"/>
  <c r="M4567" i="1"/>
  <c r="L4567" i="1"/>
  <c r="K4567" i="1"/>
  <c r="J4567" i="1"/>
  <c r="I4567" i="1"/>
  <c r="H4567" i="1"/>
  <c r="G4567" i="1"/>
  <c r="F4567" i="1"/>
  <c r="D4567" i="1"/>
  <c r="E4567" i="1" s="1"/>
  <c r="C4567" i="1"/>
  <c r="BB4566" i="1"/>
  <c r="BA4566" i="1"/>
  <c r="AZ4566" i="1"/>
  <c r="AY4566" i="1"/>
  <c r="BC4566" i="1" s="1"/>
  <c r="AV4566" i="1"/>
  <c r="AE4566" i="1"/>
  <c r="AH4566" i="1" s="1"/>
  <c r="AA4566" i="1"/>
  <c r="X4566" i="1"/>
  <c r="Q4566" i="1"/>
  <c r="T4566" i="1" s="1"/>
  <c r="K4566" i="1"/>
  <c r="H4566" i="1"/>
  <c r="E4566" i="1"/>
  <c r="BC4565" i="1"/>
  <c r="BB4565" i="1"/>
  <c r="BA4565" i="1"/>
  <c r="AZ4565" i="1"/>
  <c r="AY4565" i="1"/>
  <c r="AV4565" i="1"/>
  <c r="AE4565" i="1"/>
  <c r="AH4565" i="1" s="1"/>
  <c r="AA4565" i="1"/>
  <c r="X4565" i="1"/>
  <c r="Q4565" i="1"/>
  <c r="T4565" i="1" s="1"/>
  <c r="K4565" i="1"/>
  <c r="H4565" i="1"/>
  <c r="E4565" i="1"/>
  <c r="AY4564" i="1"/>
  <c r="AU4564" i="1"/>
  <c r="AT4564" i="1"/>
  <c r="AS4564" i="1"/>
  <c r="BB4564" i="1" s="1"/>
  <c r="AR4564" i="1"/>
  <c r="AQ4564" i="1"/>
  <c r="AP4564" i="1"/>
  <c r="BA4564" i="1" s="1"/>
  <c r="AO4564" i="1"/>
  <c r="AN4564" i="1"/>
  <c r="AM4564" i="1"/>
  <c r="AZ4564" i="1" s="1"/>
  <c r="AL4564" i="1"/>
  <c r="AK4564" i="1"/>
  <c r="AJ4564" i="1"/>
  <c r="AV4564" i="1" s="1"/>
  <c r="AG4564" i="1"/>
  <c r="AF4564" i="1"/>
  <c r="AD4564" i="1"/>
  <c r="AC4564" i="1"/>
  <c r="AE4564" i="1" s="1"/>
  <c r="AH4564" i="1" s="1"/>
  <c r="Z4564" i="1"/>
  <c r="Y4564" i="1"/>
  <c r="X4564" i="1"/>
  <c r="AA4564" i="1" s="1"/>
  <c r="W4564" i="1"/>
  <c r="V4564" i="1"/>
  <c r="S4564" i="1"/>
  <c r="R4564" i="1"/>
  <c r="P4564" i="1"/>
  <c r="O4564" i="1"/>
  <c r="Q4564" i="1" s="1"/>
  <c r="T4564" i="1" s="1"/>
  <c r="N4564" i="1"/>
  <c r="M4564" i="1"/>
  <c r="L4564" i="1"/>
  <c r="K4564" i="1"/>
  <c r="J4564" i="1"/>
  <c r="I4564" i="1"/>
  <c r="G4564" i="1"/>
  <c r="H4564" i="1" s="1"/>
  <c r="F4564" i="1"/>
  <c r="D4564" i="1"/>
  <c r="E4564" i="1" s="1"/>
  <c r="C4564" i="1"/>
  <c r="BB4563" i="1"/>
  <c r="BA4563" i="1"/>
  <c r="AZ4563" i="1"/>
  <c r="AY4563" i="1"/>
  <c r="BC4563" i="1" s="1"/>
  <c r="AV4563" i="1"/>
  <c r="AE4563" i="1"/>
  <c r="AH4563" i="1" s="1"/>
  <c r="X4563" i="1"/>
  <c r="AA4563" i="1" s="1"/>
  <c r="Q4563" i="1"/>
  <c r="T4563" i="1" s="1"/>
  <c r="K4563" i="1"/>
  <c r="H4563" i="1"/>
  <c r="E4563" i="1"/>
  <c r="AU4562" i="1"/>
  <c r="AT4562" i="1"/>
  <c r="AS4562" i="1"/>
  <c r="BB4562" i="1" s="1"/>
  <c r="AR4562" i="1"/>
  <c r="AQ4562" i="1"/>
  <c r="AP4562" i="1"/>
  <c r="BA4562" i="1" s="1"/>
  <c r="AO4562" i="1"/>
  <c r="AN4562" i="1"/>
  <c r="AM4562" i="1"/>
  <c r="AZ4562" i="1" s="1"/>
  <c r="AL4562" i="1"/>
  <c r="AK4562" i="1"/>
  <c r="AY4562" i="1" s="1"/>
  <c r="AJ4562" i="1"/>
  <c r="AV4562" i="1" s="1"/>
  <c r="AG4562" i="1"/>
  <c r="AF4562" i="1"/>
  <c r="AD4562" i="1"/>
  <c r="AC4562" i="1"/>
  <c r="AE4562" i="1" s="1"/>
  <c r="AH4562" i="1" s="1"/>
  <c r="AA4562" i="1"/>
  <c r="Z4562" i="1"/>
  <c r="Y4562" i="1"/>
  <c r="X4562" i="1"/>
  <c r="W4562" i="1"/>
  <c r="V4562" i="1"/>
  <c r="S4562" i="1"/>
  <c r="R4562" i="1"/>
  <c r="P4562" i="1"/>
  <c r="O4562" i="1"/>
  <c r="Q4562" i="1" s="1"/>
  <c r="T4562" i="1" s="1"/>
  <c r="N4562" i="1"/>
  <c r="M4562" i="1"/>
  <c r="L4562" i="1"/>
  <c r="J4562" i="1"/>
  <c r="K4562" i="1" s="1"/>
  <c r="I4562" i="1"/>
  <c r="G4562" i="1"/>
  <c r="H4562" i="1" s="1"/>
  <c r="F4562" i="1"/>
  <c r="D4562" i="1"/>
  <c r="E4562" i="1" s="1"/>
  <c r="C4562" i="1"/>
  <c r="BB4561" i="1"/>
  <c r="BA4561" i="1"/>
  <c r="AZ4561" i="1"/>
  <c r="BC4561" i="1" s="1"/>
  <c r="AY4561" i="1"/>
  <c r="AV4561" i="1"/>
  <c r="AH4561" i="1"/>
  <c r="AE4561" i="1"/>
  <c r="X4561" i="1"/>
  <c r="AA4561" i="1" s="1"/>
  <c r="T4561" i="1"/>
  <c r="AW4561" i="1" s="1"/>
  <c r="Q4561" i="1"/>
  <c r="K4561" i="1"/>
  <c r="H4561" i="1"/>
  <c r="E4561" i="1"/>
  <c r="BB4560" i="1"/>
  <c r="BA4560" i="1"/>
  <c r="AZ4560" i="1"/>
  <c r="AY4560" i="1"/>
  <c r="BC4560" i="1" s="1"/>
  <c r="AV4560" i="1"/>
  <c r="AE4560" i="1"/>
  <c r="AH4560" i="1" s="1"/>
  <c r="X4560" i="1"/>
  <c r="AA4560" i="1" s="1"/>
  <c r="Q4560" i="1"/>
  <c r="T4560" i="1" s="1"/>
  <c r="K4560" i="1"/>
  <c r="H4560" i="1"/>
  <c r="E4560" i="1"/>
  <c r="AU4559" i="1"/>
  <c r="AT4559" i="1"/>
  <c r="AS4559" i="1"/>
  <c r="BB4559" i="1" s="1"/>
  <c r="AR4559" i="1"/>
  <c r="AQ4559" i="1"/>
  <c r="AP4559" i="1"/>
  <c r="BA4559" i="1" s="1"/>
  <c r="AO4559" i="1"/>
  <c r="AN4559" i="1"/>
  <c r="AM4559" i="1"/>
  <c r="AZ4559" i="1" s="1"/>
  <c r="AL4559" i="1"/>
  <c r="AK4559" i="1"/>
  <c r="AY4559" i="1" s="1"/>
  <c r="BC4559" i="1" s="1"/>
  <c r="AJ4559" i="1"/>
  <c r="AV4559" i="1" s="1"/>
  <c r="AG4559" i="1"/>
  <c r="AF4559" i="1"/>
  <c r="AD4559" i="1"/>
  <c r="AC4559" i="1"/>
  <c r="AE4559" i="1" s="1"/>
  <c r="AH4559" i="1" s="1"/>
  <c r="Z4559" i="1"/>
  <c r="Y4559" i="1"/>
  <c r="W4559" i="1"/>
  <c r="X4559" i="1" s="1"/>
  <c r="AA4559" i="1" s="1"/>
  <c r="V4559" i="1"/>
  <c r="S4559" i="1"/>
  <c r="R4559" i="1"/>
  <c r="P4559" i="1"/>
  <c r="O4559" i="1"/>
  <c r="Q4559" i="1" s="1"/>
  <c r="T4559" i="1" s="1"/>
  <c r="N4559" i="1"/>
  <c r="M4559" i="1"/>
  <c r="L4559" i="1"/>
  <c r="K4559" i="1"/>
  <c r="J4559" i="1"/>
  <c r="I4559" i="1"/>
  <c r="G4559" i="1"/>
  <c r="H4559" i="1" s="1"/>
  <c r="F4559" i="1"/>
  <c r="D4559" i="1"/>
  <c r="E4559" i="1" s="1"/>
  <c r="C4559" i="1"/>
  <c r="BB4558" i="1"/>
  <c r="BA4558" i="1"/>
  <c r="AZ4558" i="1"/>
  <c r="AY4558" i="1"/>
  <c r="BC4558" i="1" s="1"/>
  <c r="AV4558" i="1"/>
  <c r="AH4558" i="1"/>
  <c r="AE4558" i="1"/>
  <c r="X4558" i="1"/>
  <c r="AA4558" i="1" s="1"/>
  <c r="T4558" i="1"/>
  <c r="AW4558" i="1" s="1"/>
  <c r="Q4558" i="1"/>
  <c r="K4558" i="1"/>
  <c r="H4558" i="1"/>
  <c r="E4558" i="1"/>
  <c r="BB4557" i="1"/>
  <c r="BA4557" i="1"/>
  <c r="AZ4557" i="1"/>
  <c r="AY4557" i="1"/>
  <c r="BC4557" i="1" s="1"/>
  <c r="AV4557" i="1"/>
  <c r="AE4557" i="1"/>
  <c r="AH4557" i="1" s="1"/>
  <c r="X4557" i="1"/>
  <c r="AA4557" i="1" s="1"/>
  <c r="Q4557" i="1"/>
  <c r="T4557" i="1" s="1"/>
  <c r="K4557" i="1"/>
  <c r="H4557" i="1"/>
  <c r="E4557" i="1"/>
  <c r="BB4556" i="1"/>
  <c r="BA4556" i="1"/>
  <c r="AZ4556" i="1"/>
  <c r="AY4556" i="1"/>
  <c r="BC4556" i="1" s="1"/>
  <c r="AV4556" i="1"/>
  <c r="AE4556" i="1"/>
  <c r="AH4556" i="1" s="1"/>
  <c r="AA4556" i="1"/>
  <c r="X4556" i="1"/>
  <c r="Q4556" i="1"/>
  <c r="T4556" i="1" s="1"/>
  <c r="K4556" i="1"/>
  <c r="H4556" i="1"/>
  <c r="E4556" i="1"/>
  <c r="BB4555" i="1"/>
  <c r="BA4555" i="1"/>
  <c r="AZ4555" i="1"/>
  <c r="BC4555" i="1" s="1"/>
  <c r="AY4555" i="1"/>
  <c r="AV4555" i="1"/>
  <c r="AE4555" i="1"/>
  <c r="AH4555" i="1" s="1"/>
  <c r="X4555" i="1"/>
  <c r="AA4555" i="1" s="1"/>
  <c r="Q4555" i="1"/>
  <c r="T4555" i="1" s="1"/>
  <c r="K4555" i="1"/>
  <c r="H4555" i="1"/>
  <c r="E4555" i="1"/>
  <c r="AU4554" i="1"/>
  <c r="AT4554" i="1"/>
  <c r="AS4554" i="1"/>
  <c r="AR4554" i="1"/>
  <c r="AQ4554" i="1"/>
  <c r="BA4554" i="1" s="1"/>
  <c r="AP4554" i="1"/>
  <c r="AO4554" i="1"/>
  <c r="AN4554" i="1"/>
  <c r="AM4554" i="1"/>
  <c r="AZ4554" i="1" s="1"/>
  <c r="AL4554" i="1"/>
  <c r="AK4554" i="1"/>
  <c r="AJ4554" i="1"/>
  <c r="AY4554" i="1" s="1"/>
  <c r="AG4554" i="1"/>
  <c r="AF4554" i="1"/>
  <c r="AD4554" i="1"/>
  <c r="AE4554" i="1" s="1"/>
  <c r="AH4554" i="1" s="1"/>
  <c r="AC4554" i="1"/>
  <c r="Z4554" i="1"/>
  <c r="Y4554" i="1"/>
  <c r="W4554" i="1"/>
  <c r="V4554" i="1"/>
  <c r="S4554" i="1"/>
  <c r="R4554" i="1"/>
  <c r="P4554" i="1"/>
  <c r="O4554" i="1"/>
  <c r="Q4554" i="1" s="1"/>
  <c r="T4554" i="1" s="1"/>
  <c r="N4554" i="1"/>
  <c r="M4554" i="1"/>
  <c r="L4554" i="1"/>
  <c r="J4554" i="1"/>
  <c r="K4554" i="1" s="1"/>
  <c r="I4554" i="1"/>
  <c r="G4554" i="1"/>
  <c r="H4554" i="1" s="1"/>
  <c r="F4554" i="1"/>
  <c r="E4554" i="1"/>
  <c r="D4554" i="1"/>
  <c r="C4554" i="1"/>
  <c r="BB4553" i="1"/>
  <c r="BA4553" i="1"/>
  <c r="AZ4553" i="1"/>
  <c r="AY4553" i="1"/>
  <c r="BC4553" i="1" s="1"/>
  <c r="AV4553" i="1"/>
  <c r="AH4553" i="1"/>
  <c r="AE4553" i="1"/>
  <c r="X4553" i="1"/>
  <c r="AA4553" i="1" s="1"/>
  <c r="Q4553" i="1"/>
  <c r="T4553" i="1" s="1"/>
  <c r="K4553" i="1"/>
  <c r="H4553" i="1"/>
  <c r="E4553" i="1"/>
  <c r="BB4552" i="1"/>
  <c r="BA4552" i="1"/>
  <c r="AZ4552" i="1"/>
  <c r="AY4552" i="1"/>
  <c r="BC4552" i="1" s="1"/>
  <c r="AV4552" i="1"/>
  <c r="AH4552" i="1"/>
  <c r="AE4552" i="1"/>
  <c r="X4552" i="1"/>
  <c r="AA4552" i="1" s="1"/>
  <c r="T4552" i="1"/>
  <c r="AW4552" i="1" s="1"/>
  <c r="Q4552" i="1"/>
  <c r="K4552" i="1"/>
  <c r="H4552" i="1"/>
  <c r="E4552" i="1"/>
  <c r="BB4551" i="1"/>
  <c r="BA4551" i="1"/>
  <c r="BC4551" i="1" s="1"/>
  <c r="AZ4551" i="1"/>
  <c r="AY4551" i="1"/>
  <c r="AV4551" i="1"/>
  <c r="AE4551" i="1"/>
  <c r="AH4551" i="1" s="1"/>
  <c r="X4551" i="1"/>
  <c r="AA4551" i="1" s="1"/>
  <c r="Q4551" i="1"/>
  <c r="T4551" i="1" s="1"/>
  <c r="K4551" i="1"/>
  <c r="H4551" i="1"/>
  <c r="E4551" i="1"/>
  <c r="BB4550" i="1"/>
  <c r="BA4550" i="1"/>
  <c r="AZ4550" i="1"/>
  <c r="AY4550" i="1"/>
  <c r="BC4550" i="1" s="1"/>
  <c r="AV4550" i="1"/>
  <c r="AE4550" i="1"/>
  <c r="AH4550" i="1" s="1"/>
  <c r="AA4550" i="1"/>
  <c r="X4550" i="1"/>
  <c r="Q4550" i="1"/>
  <c r="T4550" i="1" s="1"/>
  <c r="K4550" i="1"/>
  <c r="H4550" i="1"/>
  <c r="E4550" i="1"/>
  <c r="BB4549" i="1"/>
  <c r="BA4549" i="1"/>
  <c r="AZ4549" i="1"/>
  <c r="BC4549" i="1" s="1"/>
  <c r="AY4549" i="1"/>
  <c r="AV4549" i="1"/>
  <c r="AE4549" i="1"/>
  <c r="AH4549" i="1" s="1"/>
  <c r="X4549" i="1"/>
  <c r="AA4549" i="1" s="1"/>
  <c r="T4549" i="1"/>
  <c r="AW4549" i="1" s="1"/>
  <c r="Q4549" i="1"/>
  <c r="K4549" i="1"/>
  <c r="H4549" i="1"/>
  <c r="E4549" i="1"/>
  <c r="BB4548" i="1"/>
  <c r="BA4548" i="1"/>
  <c r="AZ4548" i="1"/>
  <c r="AY4548" i="1"/>
  <c r="BC4548" i="1" s="1"/>
  <c r="BD4548" i="1" s="1"/>
  <c r="AV4548" i="1"/>
  <c r="AW4548" i="1" s="1"/>
  <c r="AH4548" i="1"/>
  <c r="AE4548" i="1"/>
  <c r="X4548" i="1"/>
  <c r="AA4548" i="1" s="1"/>
  <c r="T4548" i="1"/>
  <c r="Q4548" i="1"/>
  <c r="K4548" i="1"/>
  <c r="H4548" i="1"/>
  <c r="E4548" i="1"/>
  <c r="AU4547" i="1"/>
  <c r="AT4547" i="1"/>
  <c r="AS4547" i="1"/>
  <c r="BB4547" i="1" s="1"/>
  <c r="AR4547" i="1"/>
  <c r="AQ4547" i="1"/>
  <c r="AP4547" i="1"/>
  <c r="BA4547" i="1" s="1"/>
  <c r="AO4547" i="1"/>
  <c r="AN4547" i="1"/>
  <c r="AM4547" i="1"/>
  <c r="AZ4547" i="1" s="1"/>
  <c r="AL4547" i="1"/>
  <c r="AK4547" i="1"/>
  <c r="AY4547" i="1" s="1"/>
  <c r="BC4547" i="1" s="1"/>
  <c r="AJ4547" i="1"/>
  <c r="AG4547" i="1"/>
  <c r="AF4547" i="1"/>
  <c r="AE4547" i="1"/>
  <c r="AH4547" i="1" s="1"/>
  <c r="AD4547" i="1"/>
  <c r="AC4547" i="1"/>
  <c r="Z4547" i="1"/>
  <c r="Y4547" i="1"/>
  <c r="W4547" i="1"/>
  <c r="V4547" i="1"/>
  <c r="X4547" i="1" s="1"/>
  <c r="AA4547" i="1" s="1"/>
  <c r="S4547" i="1"/>
  <c r="R4547" i="1"/>
  <c r="P4547" i="1"/>
  <c r="O4547" i="1"/>
  <c r="Q4547" i="1" s="1"/>
  <c r="T4547" i="1" s="1"/>
  <c r="N4547" i="1"/>
  <c r="M4547" i="1"/>
  <c r="L4547" i="1"/>
  <c r="J4547" i="1"/>
  <c r="K4547" i="1" s="1"/>
  <c r="I4547" i="1"/>
  <c r="G4547" i="1"/>
  <c r="H4547" i="1" s="1"/>
  <c r="F4547" i="1"/>
  <c r="E4547" i="1"/>
  <c r="D4547" i="1"/>
  <c r="C4547" i="1"/>
  <c r="BB4546" i="1"/>
  <c r="BA4546" i="1"/>
  <c r="AZ4546" i="1"/>
  <c r="AY4546" i="1"/>
  <c r="BC4546" i="1" s="1"/>
  <c r="AV4546" i="1"/>
  <c r="AH4546" i="1"/>
  <c r="AE4546" i="1"/>
  <c r="X4546" i="1"/>
  <c r="AA4546" i="1" s="1"/>
  <c r="Q4546" i="1"/>
  <c r="T4546" i="1" s="1"/>
  <c r="K4546" i="1"/>
  <c r="H4546" i="1"/>
  <c r="E4546" i="1"/>
  <c r="BB4545" i="1"/>
  <c r="BA4545" i="1"/>
  <c r="AZ4545" i="1"/>
  <c r="AY4545" i="1"/>
  <c r="BC4545" i="1" s="1"/>
  <c r="AV4545" i="1"/>
  <c r="AH4545" i="1"/>
  <c r="AE4545" i="1"/>
  <c r="AA4545" i="1"/>
  <c r="X4545" i="1"/>
  <c r="T4545" i="1"/>
  <c r="AW4545" i="1" s="1"/>
  <c r="Q4545" i="1"/>
  <c r="K4545" i="1"/>
  <c r="H4545" i="1"/>
  <c r="E4545" i="1"/>
  <c r="BB4544" i="1"/>
  <c r="BA4544" i="1"/>
  <c r="BC4544" i="1" s="1"/>
  <c r="AZ4544" i="1"/>
  <c r="AY4544" i="1"/>
  <c r="AV4544" i="1"/>
  <c r="AE4544" i="1"/>
  <c r="AH4544" i="1" s="1"/>
  <c r="X4544" i="1"/>
  <c r="AA4544" i="1" s="1"/>
  <c r="Q4544" i="1"/>
  <c r="T4544" i="1" s="1"/>
  <c r="K4544" i="1"/>
  <c r="H4544" i="1"/>
  <c r="E4544" i="1"/>
  <c r="BB4543" i="1"/>
  <c r="BA4543" i="1"/>
  <c r="AZ4543" i="1"/>
  <c r="AY4543" i="1"/>
  <c r="BC4543" i="1" s="1"/>
  <c r="AV4543" i="1"/>
  <c r="AH4543" i="1"/>
  <c r="AE4543" i="1"/>
  <c r="AA4543" i="1"/>
  <c r="X4543" i="1"/>
  <c r="Q4543" i="1"/>
  <c r="T4543" i="1" s="1"/>
  <c r="K4543" i="1"/>
  <c r="H4543" i="1"/>
  <c r="E4543" i="1"/>
  <c r="BB4542" i="1"/>
  <c r="BA4542" i="1"/>
  <c r="AZ4542" i="1"/>
  <c r="BC4542" i="1" s="1"/>
  <c r="AY4542" i="1"/>
  <c r="AV4542" i="1"/>
  <c r="AE4542" i="1"/>
  <c r="AH4542" i="1" s="1"/>
  <c r="X4542" i="1"/>
  <c r="AA4542" i="1" s="1"/>
  <c r="T4542" i="1"/>
  <c r="AW4542" i="1" s="1"/>
  <c r="Q4542" i="1"/>
  <c r="K4542" i="1"/>
  <c r="H4542" i="1"/>
  <c r="E4542" i="1"/>
  <c r="BB4541" i="1"/>
  <c r="BA4541" i="1"/>
  <c r="AZ4541" i="1"/>
  <c r="AY4541" i="1"/>
  <c r="BC4541" i="1" s="1"/>
  <c r="BD4541" i="1" s="1"/>
  <c r="AW4541" i="1"/>
  <c r="AV4541" i="1"/>
  <c r="AH4541" i="1"/>
  <c r="AE4541" i="1"/>
  <c r="X4541" i="1"/>
  <c r="AA4541" i="1" s="1"/>
  <c r="T4541" i="1"/>
  <c r="Q4541" i="1"/>
  <c r="K4541" i="1"/>
  <c r="H4541" i="1"/>
  <c r="E4541" i="1"/>
  <c r="AU4540" i="1"/>
  <c r="AT4540" i="1"/>
  <c r="AS4540" i="1"/>
  <c r="BB4540" i="1" s="1"/>
  <c r="AR4540" i="1"/>
  <c r="AQ4540" i="1"/>
  <c r="AP4540" i="1"/>
  <c r="BA4540" i="1" s="1"/>
  <c r="AO4540" i="1"/>
  <c r="AN4540" i="1"/>
  <c r="AM4540" i="1"/>
  <c r="AZ4540" i="1" s="1"/>
  <c r="AL4540" i="1"/>
  <c r="AK4540" i="1"/>
  <c r="AY4540" i="1" s="1"/>
  <c r="BC4540" i="1" s="1"/>
  <c r="AJ4540" i="1"/>
  <c r="AG4540" i="1"/>
  <c r="AF4540" i="1"/>
  <c r="AE4540" i="1"/>
  <c r="AH4540" i="1" s="1"/>
  <c r="AD4540" i="1"/>
  <c r="AC4540" i="1"/>
  <c r="Z4540" i="1"/>
  <c r="Y4540" i="1"/>
  <c r="W4540" i="1"/>
  <c r="V4540" i="1"/>
  <c r="X4540" i="1" s="1"/>
  <c r="AA4540" i="1" s="1"/>
  <c r="S4540" i="1"/>
  <c r="R4540" i="1"/>
  <c r="P4540" i="1"/>
  <c r="O4540" i="1"/>
  <c r="Q4540" i="1" s="1"/>
  <c r="T4540" i="1" s="1"/>
  <c r="N4540" i="1"/>
  <c r="M4540" i="1"/>
  <c r="L4540" i="1"/>
  <c r="J4540" i="1"/>
  <c r="K4540" i="1" s="1"/>
  <c r="I4540" i="1"/>
  <c r="G4540" i="1"/>
  <c r="H4540" i="1" s="1"/>
  <c r="F4540" i="1"/>
  <c r="E4540" i="1"/>
  <c r="D4540" i="1"/>
  <c r="C4540" i="1"/>
  <c r="BB4539" i="1"/>
  <c r="BA4539" i="1"/>
  <c r="AZ4539" i="1"/>
  <c r="AY4539" i="1"/>
  <c r="BC4539" i="1" s="1"/>
  <c r="AV4539" i="1"/>
  <c r="AH4539" i="1"/>
  <c r="AE4539" i="1"/>
  <c r="X4539" i="1"/>
  <c r="AA4539" i="1" s="1"/>
  <c r="Q4539" i="1"/>
  <c r="T4539" i="1" s="1"/>
  <c r="K4539" i="1"/>
  <c r="H4539" i="1"/>
  <c r="E4539" i="1"/>
  <c r="AU4538" i="1"/>
  <c r="AT4538" i="1"/>
  <c r="AS4538" i="1"/>
  <c r="BB4538" i="1" s="1"/>
  <c r="AR4538" i="1"/>
  <c r="AQ4538" i="1"/>
  <c r="BA4538" i="1" s="1"/>
  <c r="AP4538" i="1"/>
  <c r="AO4538" i="1"/>
  <c r="AN4538" i="1"/>
  <c r="AZ4538" i="1" s="1"/>
  <c r="AM4538" i="1"/>
  <c r="AL4538" i="1"/>
  <c r="AK4538" i="1"/>
  <c r="AJ4538" i="1"/>
  <c r="AY4538" i="1" s="1"/>
  <c r="AG4538" i="1"/>
  <c r="AF4538" i="1"/>
  <c r="AE4538" i="1"/>
  <c r="AH4538" i="1" s="1"/>
  <c r="AD4538" i="1"/>
  <c r="AC4538" i="1"/>
  <c r="Z4538" i="1"/>
  <c r="Y4538" i="1"/>
  <c r="W4538" i="1"/>
  <c r="V4538" i="1"/>
  <c r="X4538" i="1" s="1"/>
  <c r="AA4538" i="1" s="1"/>
  <c r="S4538" i="1"/>
  <c r="R4538" i="1"/>
  <c r="P4538" i="1"/>
  <c r="Q4538" i="1" s="1"/>
  <c r="T4538" i="1" s="1"/>
  <c r="O4538" i="1"/>
  <c r="N4538" i="1"/>
  <c r="M4538" i="1"/>
  <c r="L4538" i="1"/>
  <c r="J4538" i="1"/>
  <c r="K4538" i="1" s="1"/>
  <c r="I4538" i="1"/>
  <c r="H4538" i="1"/>
  <c r="G4538" i="1"/>
  <c r="F4538" i="1"/>
  <c r="E4538" i="1"/>
  <c r="D4538" i="1"/>
  <c r="C4538" i="1"/>
  <c r="BB4537" i="1"/>
  <c r="BA4537" i="1"/>
  <c r="AZ4537" i="1"/>
  <c r="AY4537" i="1"/>
  <c r="BC4537" i="1" s="1"/>
  <c r="AV4537" i="1"/>
  <c r="AH4537" i="1"/>
  <c r="AE4537" i="1"/>
  <c r="AA4537" i="1"/>
  <c r="X4537" i="1"/>
  <c r="Q4537" i="1"/>
  <c r="T4537" i="1" s="1"/>
  <c r="K4537" i="1"/>
  <c r="H4537" i="1"/>
  <c r="E4537" i="1"/>
  <c r="AZ4536" i="1"/>
  <c r="AU4536" i="1"/>
  <c r="AT4536" i="1"/>
  <c r="AS4536" i="1"/>
  <c r="BB4536" i="1" s="1"/>
  <c r="AR4536" i="1"/>
  <c r="AQ4536" i="1"/>
  <c r="AP4536" i="1"/>
  <c r="BA4536" i="1" s="1"/>
  <c r="AO4536" i="1"/>
  <c r="AN4536" i="1"/>
  <c r="AM4536" i="1"/>
  <c r="AL4536" i="1"/>
  <c r="AV4536" i="1" s="1"/>
  <c r="AK4536" i="1"/>
  <c r="AJ4536" i="1"/>
  <c r="AY4536" i="1" s="1"/>
  <c r="AH4536" i="1"/>
  <c r="AG4536" i="1"/>
  <c r="AF4536" i="1"/>
  <c r="AE4536" i="1"/>
  <c r="AD4536" i="1"/>
  <c r="AC4536" i="1"/>
  <c r="Z4536" i="1"/>
  <c r="Y4536" i="1"/>
  <c r="W4536" i="1"/>
  <c r="V4536" i="1"/>
  <c r="X4536" i="1" s="1"/>
  <c r="AA4536" i="1" s="1"/>
  <c r="S4536" i="1"/>
  <c r="R4536" i="1"/>
  <c r="P4536" i="1"/>
  <c r="Q4536" i="1" s="1"/>
  <c r="T4536" i="1" s="1"/>
  <c r="O4536" i="1"/>
  <c r="N4536" i="1"/>
  <c r="M4536" i="1"/>
  <c r="L4536" i="1"/>
  <c r="K4536" i="1"/>
  <c r="J4536" i="1"/>
  <c r="I4536" i="1"/>
  <c r="H4536" i="1"/>
  <c r="G4536" i="1"/>
  <c r="F4536" i="1"/>
  <c r="E4536" i="1"/>
  <c r="D4536" i="1"/>
  <c r="C4536" i="1"/>
  <c r="BB4535" i="1"/>
  <c r="BA4535" i="1"/>
  <c r="AY4535" i="1"/>
  <c r="AV4535" i="1"/>
  <c r="AP4535" i="1"/>
  <c r="AM4535" i="1"/>
  <c r="AZ4535" i="1" s="1"/>
  <c r="AH4535" i="1"/>
  <c r="AE4535" i="1"/>
  <c r="X4535" i="1"/>
  <c r="AA4535" i="1" s="1"/>
  <c r="Q4535" i="1"/>
  <c r="T4535" i="1" s="1"/>
  <c r="K4535" i="1"/>
  <c r="H4535" i="1"/>
  <c r="E4535" i="1"/>
  <c r="AU4534" i="1"/>
  <c r="AT4534" i="1"/>
  <c r="AS4534" i="1"/>
  <c r="BB4534" i="1" s="1"/>
  <c r="AR4534" i="1"/>
  <c r="AQ4534" i="1"/>
  <c r="BA4534" i="1" s="1"/>
  <c r="AP4534" i="1"/>
  <c r="AO4534" i="1"/>
  <c r="AN4534" i="1"/>
  <c r="AZ4534" i="1" s="1"/>
  <c r="AM4534" i="1"/>
  <c r="AL4534" i="1"/>
  <c r="AK4534" i="1"/>
  <c r="AJ4534" i="1"/>
  <c r="AY4534" i="1" s="1"/>
  <c r="AG4534" i="1"/>
  <c r="AF4534" i="1"/>
  <c r="AE4534" i="1"/>
  <c r="AH4534" i="1" s="1"/>
  <c r="AD4534" i="1"/>
  <c r="AC4534" i="1"/>
  <c r="Z4534" i="1"/>
  <c r="Y4534" i="1"/>
  <c r="W4534" i="1"/>
  <c r="V4534" i="1"/>
  <c r="X4534" i="1" s="1"/>
  <c r="AA4534" i="1" s="1"/>
  <c r="S4534" i="1"/>
  <c r="R4534" i="1"/>
  <c r="P4534" i="1"/>
  <c r="Q4534" i="1" s="1"/>
  <c r="T4534" i="1" s="1"/>
  <c r="O4534" i="1"/>
  <c r="N4534" i="1"/>
  <c r="M4534" i="1"/>
  <c r="L4534" i="1"/>
  <c r="J4534" i="1"/>
  <c r="K4534" i="1" s="1"/>
  <c r="I4534" i="1"/>
  <c r="H4534" i="1"/>
  <c r="G4534" i="1"/>
  <c r="F4534" i="1"/>
  <c r="E4534" i="1"/>
  <c r="D4534" i="1"/>
  <c r="C4534" i="1"/>
  <c r="BB4533" i="1"/>
  <c r="BA4533" i="1"/>
  <c r="AZ4533" i="1"/>
  <c r="AY4533" i="1"/>
  <c r="BC4533" i="1" s="1"/>
  <c r="AV4533" i="1"/>
  <c r="AH4533" i="1"/>
  <c r="AE4533" i="1"/>
  <c r="AA4533" i="1"/>
  <c r="X4533" i="1"/>
  <c r="Q4533" i="1"/>
  <c r="T4533" i="1" s="1"/>
  <c r="K4533" i="1"/>
  <c r="H4533" i="1"/>
  <c r="E4533" i="1"/>
  <c r="BB4532" i="1"/>
  <c r="BA4532" i="1"/>
  <c r="AZ4532" i="1"/>
  <c r="BC4532" i="1" s="1"/>
  <c r="AY4532" i="1"/>
  <c r="AV4532" i="1"/>
  <c r="AE4532" i="1"/>
  <c r="AH4532" i="1" s="1"/>
  <c r="X4532" i="1"/>
  <c r="AA4532" i="1" s="1"/>
  <c r="T4532" i="1"/>
  <c r="AW4532" i="1" s="1"/>
  <c r="Q4532" i="1"/>
  <c r="K4532" i="1"/>
  <c r="H4532" i="1"/>
  <c r="E4532" i="1"/>
  <c r="BB4531" i="1"/>
  <c r="BA4531" i="1"/>
  <c r="AZ4531" i="1"/>
  <c r="BC4531" i="1" s="1"/>
  <c r="BD4531" i="1" s="1"/>
  <c r="AY4531" i="1"/>
  <c r="AW4531" i="1"/>
  <c r="AV4531" i="1"/>
  <c r="AH4531" i="1"/>
  <c r="AE4531" i="1"/>
  <c r="X4531" i="1"/>
  <c r="AA4531" i="1" s="1"/>
  <c r="T4531" i="1"/>
  <c r="Q4531" i="1"/>
  <c r="K4531" i="1"/>
  <c r="H4531" i="1"/>
  <c r="E4531" i="1"/>
  <c r="BB4530" i="1"/>
  <c r="BA4530" i="1"/>
  <c r="AZ4530" i="1"/>
  <c r="AY4530" i="1"/>
  <c r="BC4530" i="1" s="1"/>
  <c r="AV4530" i="1"/>
  <c r="AE4530" i="1"/>
  <c r="AH4530" i="1" s="1"/>
  <c r="AA4530" i="1"/>
  <c r="X4530" i="1"/>
  <c r="Q4530" i="1"/>
  <c r="T4530" i="1" s="1"/>
  <c r="K4530" i="1"/>
  <c r="H4530" i="1"/>
  <c r="E4530" i="1"/>
  <c r="AU4529" i="1"/>
  <c r="AT4529" i="1"/>
  <c r="AS4529" i="1"/>
  <c r="BB4529" i="1" s="1"/>
  <c r="AR4529" i="1"/>
  <c r="AQ4529" i="1"/>
  <c r="AP4529" i="1"/>
  <c r="BA4529" i="1" s="1"/>
  <c r="AO4529" i="1"/>
  <c r="AZ4529" i="1" s="1"/>
  <c r="AN4529" i="1"/>
  <c r="AM4529" i="1"/>
  <c r="AL4529" i="1"/>
  <c r="AY4529" i="1" s="1"/>
  <c r="BC4529" i="1" s="1"/>
  <c r="AK4529" i="1"/>
  <c r="AV4529" i="1" s="1"/>
  <c r="AJ4529" i="1"/>
  <c r="AG4529" i="1"/>
  <c r="AF4529" i="1"/>
  <c r="AD4529" i="1"/>
  <c r="AC4529" i="1"/>
  <c r="AE4529" i="1" s="1"/>
  <c r="AH4529" i="1" s="1"/>
  <c r="Z4529" i="1"/>
  <c r="Y4529" i="1"/>
  <c r="W4529" i="1"/>
  <c r="X4529" i="1" s="1"/>
  <c r="AA4529" i="1" s="1"/>
  <c r="V4529" i="1"/>
  <c r="S4529" i="1"/>
  <c r="R4529" i="1"/>
  <c r="P4529" i="1"/>
  <c r="O4529" i="1"/>
  <c r="Q4529" i="1" s="1"/>
  <c r="T4529" i="1" s="1"/>
  <c r="N4529" i="1"/>
  <c r="M4529" i="1"/>
  <c r="L4529" i="1"/>
  <c r="K4529" i="1"/>
  <c r="J4529" i="1"/>
  <c r="I4529" i="1"/>
  <c r="H4529" i="1"/>
  <c r="G4529" i="1"/>
  <c r="F4529" i="1"/>
  <c r="D4529" i="1"/>
  <c r="E4529" i="1" s="1"/>
  <c r="C4529" i="1"/>
  <c r="BB4528" i="1"/>
  <c r="BA4528" i="1"/>
  <c r="AZ4528" i="1"/>
  <c r="AY4528" i="1"/>
  <c r="BC4528" i="1" s="1"/>
  <c r="AV4528" i="1"/>
  <c r="AH4528" i="1"/>
  <c r="AE4528" i="1"/>
  <c r="AA4528" i="1"/>
  <c r="X4528" i="1"/>
  <c r="T4528" i="1"/>
  <c r="AW4528" i="1" s="1"/>
  <c r="Q4528" i="1"/>
  <c r="K4528" i="1"/>
  <c r="H4528" i="1"/>
  <c r="E4528" i="1"/>
  <c r="BC4527" i="1"/>
  <c r="BB4527" i="1"/>
  <c r="BA4527" i="1"/>
  <c r="AZ4527" i="1"/>
  <c r="AY4527" i="1"/>
  <c r="AV4527" i="1"/>
  <c r="AE4527" i="1"/>
  <c r="AH4527" i="1" s="1"/>
  <c r="X4527" i="1"/>
  <c r="AA4527" i="1" s="1"/>
  <c r="Q4527" i="1"/>
  <c r="T4527" i="1" s="1"/>
  <c r="K4527" i="1"/>
  <c r="H4527" i="1"/>
  <c r="E4527" i="1"/>
  <c r="BB4526" i="1"/>
  <c r="BA4526" i="1"/>
  <c r="AZ4526" i="1"/>
  <c r="AY4526" i="1"/>
  <c r="BC4526" i="1" s="1"/>
  <c r="AV4526" i="1"/>
  <c r="AH4526" i="1"/>
  <c r="AE4526" i="1"/>
  <c r="AA4526" i="1"/>
  <c r="X4526" i="1"/>
  <c r="Q4526" i="1"/>
  <c r="T4526" i="1" s="1"/>
  <c r="K4526" i="1"/>
  <c r="H4526" i="1"/>
  <c r="E4526" i="1"/>
  <c r="AZ4525" i="1"/>
  <c r="AU4525" i="1"/>
  <c r="AT4525" i="1"/>
  <c r="AS4525" i="1"/>
  <c r="BB4525" i="1" s="1"/>
  <c r="AR4525" i="1"/>
  <c r="AQ4525" i="1"/>
  <c r="AP4525" i="1"/>
  <c r="BA4525" i="1" s="1"/>
  <c r="AO4525" i="1"/>
  <c r="AN4525" i="1"/>
  <c r="AV4525" i="1" s="1"/>
  <c r="AM4525" i="1"/>
  <c r="AL4525" i="1"/>
  <c r="AK4525" i="1"/>
  <c r="AJ4525" i="1"/>
  <c r="AY4525" i="1" s="1"/>
  <c r="AH4525" i="1"/>
  <c r="AG4525" i="1"/>
  <c r="AF4525" i="1"/>
  <c r="AE4525" i="1"/>
  <c r="AD4525" i="1"/>
  <c r="AC4525" i="1"/>
  <c r="Z4525" i="1"/>
  <c r="Y4525" i="1"/>
  <c r="W4525" i="1"/>
  <c r="V4525" i="1"/>
  <c r="X4525" i="1" s="1"/>
  <c r="AA4525" i="1" s="1"/>
  <c r="S4525" i="1"/>
  <c r="R4525" i="1"/>
  <c r="P4525" i="1"/>
  <c r="Q4525" i="1" s="1"/>
  <c r="T4525" i="1" s="1"/>
  <c r="O4525" i="1"/>
  <c r="N4525" i="1"/>
  <c r="M4525" i="1"/>
  <c r="L4525" i="1"/>
  <c r="K4525" i="1"/>
  <c r="J4525" i="1"/>
  <c r="I4525" i="1"/>
  <c r="H4525" i="1"/>
  <c r="G4525" i="1"/>
  <c r="F4525" i="1"/>
  <c r="E4525" i="1"/>
  <c r="D4525" i="1"/>
  <c r="C4525" i="1"/>
  <c r="BB4524" i="1"/>
  <c r="BA4524" i="1"/>
  <c r="AZ4524" i="1"/>
  <c r="AY4524" i="1"/>
  <c r="BC4524" i="1" s="1"/>
  <c r="AV4524" i="1"/>
  <c r="AE4524" i="1"/>
  <c r="AH4524" i="1" s="1"/>
  <c r="AA4524" i="1"/>
  <c r="X4524" i="1"/>
  <c r="Q4524" i="1"/>
  <c r="T4524" i="1" s="1"/>
  <c r="K4524" i="1"/>
  <c r="H4524" i="1"/>
  <c r="E4524" i="1"/>
  <c r="AZ4523" i="1"/>
  <c r="AU4523" i="1"/>
  <c r="AT4523" i="1"/>
  <c r="AT4522" i="1" s="1"/>
  <c r="AT4505" i="1" s="1"/>
  <c r="AT4707" i="1" s="1"/>
  <c r="AS4523" i="1"/>
  <c r="BB4523" i="1" s="1"/>
  <c r="AR4523" i="1"/>
  <c r="AQ4523" i="1"/>
  <c r="AP4523" i="1"/>
  <c r="BA4523" i="1" s="1"/>
  <c r="AO4523" i="1"/>
  <c r="AO4522" i="1" s="1"/>
  <c r="AN4523" i="1"/>
  <c r="AM4523" i="1"/>
  <c r="AL4523" i="1"/>
  <c r="AL4522" i="1" s="1"/>
  <c r="AL4505" i="1" s="1"/>
  <c r="AL4707" i="1" s="1"/>
  <c r="AK4523" i="1"/>
  <c r="AJ4523" i="1"/>
  <c r="AV4523" i="1" s="1"/>
  <c r="AG4523" i="1"/>
  <c r="AG4522" i="1" s="1"/>
  <c r="AG4505" i="1" s="1"/>
  <c r="AG4707" i="1" s="1"/>
  <c r="AF4523" i="1"/>
  <c r="AD4523" i="1"/>
  <c r="AC4523" i="1"/>
  <c r="AC4522" i="1" s="1"/>
  <c r="Z4523" i="1"/>
  <c r="Y4523" i="1"/>
  <c r="W4523" i="1"/>
  <c r="X4523" i="1" s="1"/>
  <c r="AA4523" i="1" s="1"/>
  <c r="V4523" i="1"/>
  <c r="S4523" i="1"/>
  <c r="S4522" i="1" s="1"/>
  <c r="S4505" i="1" s="1"/>
  <c r="S4707" i="1" s="1"/>
  <c r="R4523" i="1"/>
  <c r="P4523" i="1"/>
  <c r="O4523" i="1"/>
  <c r="Q4523" i="1" s="1"/>
  <c r="T4523" i="1" s="1"/>
  <c r="N4523" i="1"/>
  <c r="M4523" i="1"/>
  <c r="L4523" i="1"/>
  <c r="K4523" i="1"/>
  <c r="J4523" i="1"/>
  <c r="I4523" i="1"/>
  <c r="H4523" i="1"/>
  <c r="G4523" i="1"/>
  <c r="F4523" i="1"/>
  <c r="D4523" i="1"/>
  <c r="E4523" i="1" s="1"/>
  <c r="C4523" i="1"/>
  <c r="C4522" i="1" s="1"/>
  <c r="AU4522" i="1"/>
  <c r="AS4522" i="1"/>
  <c r="AR4522" i="1"/>
  <c r="AQ4522" i="1"/>
  <c r="AN4522" i="1"/>
  <c r="AM4522" i="1"/>
  <c r="AK4522" i="1"/>
  <c r="AJ4522" i="1"/>
  <c r="AF4522" i="1"/>
  <c r="AD4522" i="1"/>
  <c r="Z4522" i="1"/>
  <c r="Y4522" i="1"/>
  <c r="W4522" i="1"/>
  <c r="V4522" i="1"/>
  <c r="X4522" i="1" s="1"/>
  <c r="AA4522" i="1" s="1"/>
  <c r="R4522" i="1"/>
  <c r="P4522" i="1"/>
  <c r="Q4522" i="1" s="1"/>
  <c r="T4522" i="1" s="1"/>
  <c r="O4522" i="1"/>
  <c r="N4522" i="1"/>
  <c r="M4522" i="1"/>
  <c r="L4522" i="1"/>
  <c r="J4522" i="1"/>
  <c r="K4522" i="1" s="1"/>
  <c r="I4522" i="1"/>
  <c r="G4522" i="1"/>
  <c r="F4522" i="1"/>
  <c r="H4522" i="1" s="1"/>
  <c r="D4522" i="1"/>
  <c r="BB4521" i="1"/>
  <c r="BA4521" i="1"/>
  <c r="AZ4521" i="1"/>
  <c r="AY4521" i="1"/>
  <c r="BC4521" i="1" s="1"/>
  <c r="AV4521" i="1"/>
  <c r="AH4521" i="1"/>
  <c r="AE4521" i="1"/>
  <c r="AA4521" i="1"/>
  <c r="X4521" i="1"/>
  <c r="Q4521" i="1"/>
  <c r="T4521" i="1" s="1"/>
  <c r="K4521" i="1"/>
  <c r="H4521" i="1"/>
  <c r="E4521" i="1"/>
  <c r="BB4520" i="1"/>
  <c r="BA4520" i="1"/>
  <c r="AZ4520" i="1"/>
  <c r="AV4520" i="1"/>
  <c r="AJ4520" i="1"/>
  <c r="AY4520" i="1" s="1"/>
  <c r="BC4520" i="1" s="1"/>
  <c r="BD4520" i="1" s="1"/>
  <c r="AH4520" i="1"/>
  <c r="AE4520" i="1"/>
  <c r="X4520" i="1"/>
  <c r="AA4520" i="1" s="1"/>
  <c r="T4520" i="1"/>
  <c r="AW4520" i="1" s="1"/>
  <c r="Q4520" i="1"/>
  <c r="K4520" i="1"/>
  <c r="H4520" i="1"/>
  <c r="E4520" i="1"/>
  <c r="BB4519" i="1"/>
  <c r="BA4519" i="1"/>
  <c r="AZ4519" i="1"/>
  <c r="AE4519" i="1"/>
  <c r="AH4519" i="1" s="1"/>
  <c r="AA4519" i="1"/>
  <c r="X4519" i="1"/>
  <c r="T4519" i="1"/>
  <c r="Q4519" i="1"/>
  <c r="K4519" i="1"/>
  <c r="H4519" i="1"/>
  <c r="E4519" i="1"/>
  <c r="BB4518" i="1"/>
  <c r="BA4518" i="1"/>
  <c r="AZ4518" i="1"/>
  <c r="AJ4518" i="1"/>
  <c r="AY4518" i="1" s="1"/>
  <c r="BC4518" i="1" s="1"/>
  <c r="BD4518" i="1" s="1"/>
  <c r="AH4518" i="1"/>
  <c r="AE4518" i="1"/>
  <c r="AA4518" i="1"/>
  <c r="X4518" i="1"/>
  <c r="T4518" i="1"/>
  <c r="Q4518" i="1"/>
  <c r="K4518" i="1"/>
  <c r="H4518" i="1"/>
  <c r="E4518" i="1"/>
  <c r="AU4517" i="1"/>
  <c r="AT4517" i="1"/>
  <c r="AS4517" i="1"/>
  <c r="BB4517" i="1" s="1"/>
  <c r="AR4517" i="1"/>
  <c r="AQ4517" i="1"/>
  <c r="AP4517" i="1"/>
  <c r="BA4517" i="1" s="1"/>
  <c r="AO4517" i="1"/>
  <c r="AN4517" i="1"/>
  <c r="AZ4517" i="1" s="1"/>
  <c r="AM4517" i="1"/>
  <c r="AL4517" i="1"/>
  <c r="AK4517" i="1"/>
  <c r="AG4517" i="1"/>
  <c r="AF4517" i="1"/>
  <c r="AD4517" i="1"/>
  <c r="AC4517" i="1"/>
  <c r="AE4517" i="1" s="1"/>
  <c r="AH4517" i="1" s="1"/>
  <c r="Z4517" i="1"/>
  <c r="Y4517" i="1"/>
  <c r="W4517" i="1"/>
  <c r="X4517" i="1" s="1"/>
  <c r="AA4517" i="1" s="1"/>
  <c r="V4517" i="1"/>
  <c r="S4517" i="1"/>
  <c r="R4517" i="1"/>
  <c r="P4517" i="1"/>
  <c r="O4517" i="1"/>
  <c r="Q4517" i="1" s="1"/>
  <c r="T4517" i="1" s="1"/>
  <c r="N4517" i="1"/>
  <c r="M4517" i="1"/>
  <c r="L4517" i="1"/>
  <c r="K4517" i="1"/>
  <c r="J4517" i="1"/>
  <c r="I4517" i="1"/>
  <c r="G4517" i="1"/>
  <c r="H4517" i="1" s="1"/>
  <c r="F4517" i="1"/>
  <c r="D4517" i="1"/>
  <c r="C4517" i="1"/>
  <c r="E4517" i="1" s="1"/>
  <c r="BB4516" i="1"/>
  <c r="BA4516" i="1"/>
  <c r="AZ4516" i="1"/>
  <c r="AV4516" i="1"/>
  <c r="AJ4516" i="1"/>
  <c r="AY4516" i="1" s="1"/>
  <c r="BC4516" i="1" s="1"/>
  <c r="AH4516" i="1"/>
  <c r="AE4516" i="1"/>
  <c r="AA4516" i="1"/>
  <c r="X4516" i="1"/>
  <c r="T4516" i="1"/>
  <c r="AW4516" i="1" s="1"/>
  <c r="Q4516" i="1"/>
  <c r="K4516" i="1"/>
  <c r="H4516" i="1"/>
  <c r="E4516" i="1"/>
  <c r="BB4515" i="1"/>
  <c r="BA4515" i="1"/>
  <c r="AZ4515" i="1"/>
  <c r="AH4515" i="1"/>
  <c r="AE4515" i="1"/>
  <c r="AA4515" i="1"/>
  <c r="X4515" i="1"/>
  <c r="T4515" i="1"/>
  <c r="Q4515" i="1"/>
  <c r="K4515" i="1"/>
  <c r="H4515" i="1"/>
  <c r="E4515" i="1"/>
  <c r="BB4514" i="1"/>
  <c r="BA4514" i="1"/>
  <c r="AZ4514" i="1"/>
  <c r="AH4514" i="1"/>
  <c r="AE4514" i="1"/>
  <c r="AA4514" i="1"/>
  <c r="X4514" i="1"/>
  <c r="T4514" i="1"/>
  <c r="Q4514" i="1"/>
  <c r="K4514" i="1"/>
  <c r="H4514" i="1"/>
  <c r="E4514" i="1"/>
  <c r="BC4513" i="1"/>
  <c r="BB4513" i="1"/>
  <c r="BA4513" i="1"/>
  <c r="AZ4513" i="1"/>
  <c r="AY4513" i="1"/>
  <c r="AV4513" i="1"/>
  <c r="AE4513" i="1"/>
  <c r="AH4513" i="1" s="1"/>
  <c r="AA4513" i="1"/>
  <c r="X4513" i="1"/>
  <c r="Q4513" i="1"/>
  <c r="T4513" i="1" s="1"/>
  <c r="K4513" i="1"/>
  <c r="H4513" i="1"/>
  <c r="E4513" i="1"/>
  <c r="BB4512" i="1"/>
  <c r="BA4512" i="1"/>
  <c r="AZ4512" i="1"/>
  <c r="AY4512" i="1"/>
  <c r="BC4512" i="1" s="1"/>
  <c r="BD4512" i="1" s="1"/>
  <c r="AV4512" i="1"/>
  <c r="AH4512" i="1"/>
  <c r="AE4512" i="1"/>
  <c r="AA4512" i="1"/>
  <c r="X4512" i="1"/>
  <c r="T4512" i="1"/>
  <c r="AW4512" i="1" s="1"/>
  <c r="Q4512" i="1"/>
  <c r="K4512" i="1"/>
  <c r="H4512" i="1"/>
  <c r="E4512" i="1"/>
  <c r="BB4511" i="1"/>
  <c r="BA4511" i="1"/>
  <c r="AZ4511" i="1"/>
  <c r="AY4511" i="1"/>
  <c r="BC4511" i="1" s="1"/>
  <c r="AV4511" i="1"/>
  <c r="AE4511" i="1"/>
  <c r="AH4511" i="1" s="1"/>
  <c r="X4511" i="1"/>
  <c r="AA4511" i="1" s="1"/>
  <c r="Q4511" i="1"/>
  <c r="T4511" i="1" s="1"/>
  <c r="K4511" i="1"/>
  <c r="H4511" i="1"/>
  <c r="E4511" i="1"/>
  <c r="BB4510" i="1"/>
  <c r="BA4510" i="1"/>
  <c r="AZ4510" i="1"/>
  <c r="AY4510" i="1"/>
  <c r="BC4510" i="1" s="1"/>
  <c r="AW4510" i="1"/>
  <c r="AV4510" i="1"/>
  <c r="AH4510" i="1"/>
  <c r="AE4510" i="1"/>
  <c r="AA4510" i="1"/>
  <c r="X4510" i="1"/>
  <c r="T4510" i="1"/>
  <c r="Q4510" i="1"/>
  <c r="K4510" i="1"/>
  <c r="H4510" i="1"/>
  <c r="E4510" i="1"/>
  <c r="BB4509" i="1"/>
  <c r="BA4509" i="1"/>
  <c r="AZ4509" i="1"/>
  <c r="AY4509" i="1"/>
  <c r="BC4509" i="1" s="1"/>
  <c r="AV4509" i="1"/>
  <c r="AE4509" i="1"/>
  <c r="AH4509" i="1" s="1"/>
  <c r="X4509" i="1"/>
  <c r="AA4509" i="1" s="1"/>
  <c r="Q4509" i="1"/>
  <c r="T4509" i="1" s="1"/>
  <c r="K4509" i="1"/>
  <c r="H4509" i="1"/>
  <c r="E4509" i="1"/>
  <c r="AZ4508" i="1"/>
  <c r="AT4508" i="1"/>
  <c r="BB4508" i="1" s="1"/>
  <c r="AQ4508" i="1"/>
  <c r="BA4508" i="1" s="1"/>
  <c r="AM4508" i="1"/>
  <c r="AH4508" i="1"/>
  <c r="AE4508" i="1"/>
  <c r="AA4508" i="1"/>
  <c r="X4508" i="1"/>
  <c r="Q4508" i="1"/>
  <c r="T4508" i="1" s="1"/>
  <c r="K4508" i="1"/>
  <c r="H4508" i="1"/>
  <c r="E4508" i="1"/>
  <c r="AU4507" i="1"/>
  <c r="AU4506" i="1" s="1"/>
  <c r="AU4505" i="1" s="1"/>
  <c r="AU4707" i="1" s="1"/>
  <c r="AT4507" i="1"/>
  <c r="AS4507" i="1"/>
  <c r="BB4507" i="1" s="1"/>
  <c r="AR4507" i="1"/>
  <c r="AQ4507" i="1"/>
  <c r="AQ4506" i="1" s="1"/>
  <c r="AQ4505" i="1" s="1"/>
  <c r="AQ4707" i="1" s="1"/>
  <c r="AP4507" i="1"/>
  <c r="BA4507" i="1" s="1"/>
  <c r="AO4507" i="1"/>
  <c r="AN4507" i="1"/>
  <c r="AN4506" i="1" s="1"/>
  <c r="AN4505" i="1" s="1"/>
  <c r="AN4707" i="1" s="1"/>
  <c r="AM4507" i="1"/>
  <c r="AM4506" i="1" s="1"/>
  <c r="AL4507" i="1"/>
  <c r="AK4507" i="1"/>
  <c r="AG4507" i="1"/>
  <c r="AF4507" i="1"/>
  <c r="AE4507" i="1"/>
  <c r="AH4507" i="1" s="1"/>
  <c r="AD4507" i="1"/>
  <c r="AD4506" i="1" s="1"/>
  <c r="AD4505" i="1" s="1"/>
  <c r="AD4707" i="1" s="1"/>
  <c r="AC4507" i="1"/>
  <c r="Z4507" i="1"/>
  <c r="Y4507" i="1"/>
  <c r="Y4506" i="1" s="1"/>
  <c r="Y4505" i="1" s="1"/>
  <c r="Y4707" i="1" s="1"/>
  <c r="W4507" i="1"/>
  <c r="V4507" i="1"/>
  <c r="X4507" i="1" s="1"/>
  <c r="AA4507" i="1" s="1"/>
  <c r="S4507" i="1"/>
  <c r="R4507" i="1"/>
  <c r="Q4507" i="1"/>
  <c r="T4507" i="1" s="1"/>
  <c r="P4507" i="1"/>
  <c r="P4506" i="1" s="1"/>
  <c r="P4505" i="1" s="1"/>
  <c r="O4507" i="1"/>
  <c r="N4507" i="1"/>
  <c r="M4507" i="1"/>
  <c r="L4507" i="1"/>
  <c r="L4506" i="1" s="1"/>
  <c r="L4505" i="1" s="1"/>
  <c r="L4707" i="1" s="1"/>
  <c r="J4507" i="1"/>
  <c r="I4507" i="1"/>
  <c r="K4507" i="1" s="1"/>
  <c r="G4507" i="1"/>
  <c r="H4507" i="1" s="1"/>
  <c r="F4507" i="1"/>
  <c r="E4507" i="1"/>
  <c r="D4507" i="1"/>
  <c r="D4506" i="1" s="1"/>
  <c r="C4507" i="1"/>
  <c r="AT4506" i="1"/>
  <c r="AS4506" i="1"/>
  <c r="AS4505" i="1" s="1"/>
  <c r="AR4506" i="1"/>
  <c r="AP4506" i="1"/>
  <c r="BA4506" i="1" s="1"/>
  <c r="AO4506" i="1"/>
  <c r="AL4506" i="1"/>
  <c r="AK4506" i="1"/>
  <c r="AK4505" i="1" s="1"/>
  <c r="AG4506" i="1"/>
  <c r="AF4506" i="1"/>
  <c r="AF4505" i="1" s="1"/>
  <c r="AF4707" i="1" s="1"/>
  <c r="AC4506" i="1"/>
  <c r="AE4506" i="1" s="1"/>
  <c r="AH4506" i="1" s="1"/>
  <c r="Z4506" i="1"/>
  <c r="X4506" i="1"/>
  <c r="W4506" i="1"/>
  <c r="W4505" i="1" s="1"/>
  <c r="W4707" i="1" s="1"/>
  <c r="V4506" i="1"/>
  <c r="S4506" i="1"/>
  <c r="R4506" i="1"/>
  <c r="R4505" i="1" s="1"/>
  <c r="R4707" i="1" s="1"/>
  <c r="O4506" i="1"/>
  <c r="Q4506" i="1" s="1"/>
  <c r="T4506" i="1" s="1"/>
  <c r="N4506" i="1"/>
  <c r="N4505" i="1" s="1"/>
  <c r="N4707" i="1" s="1"/>
  <c r="M4506" i="1"/>
  <c r="K4506" i="1"/>
  <c r="J4506" i="1"/>
  <c r="J4505" i="1" s="1"/>
  <c r="I4506" i="1"/>
  <c r="G4506" i="1"/>
  <c r="H4506" i="1" s="1"/>
  <c r="F4506" i="1"/>
  <c r="F4505" i="1" s="1"/>
  <c r="F4707" i="1" s="1"/>
  <c r="C4506" i="1"/>
  <c r="AR4505" i="1"/>
  <c r="AR4707" i="1" s="1"/>
  <c r="Z4505" i="1"/>
  <c r="Z4707" i="1" s="1"/>
  <c r="V4505" i="1"/>
  <c r="V4707" i="1" s="1"/>
  <c r="O4505" i="1"/>
  <c r="O4707" i="1" s="1"/>
  <c r="M4505" i="1"/>
  <c r="M4707" i="1" s="1"/>
  <c r="I4505" i="1"/>
  <c r="I4707" i="1" s="1"/>
  <c r="G4505" i="1"/>
  <c r="G4707" i="1" s="1"/>
  <c r="BB4502" i="1"/>
  <c r="BA4502" i="1"/>
  <c r="BC4502" i="1" s="1"/>
  <c r="AZ4502" i="1"/>
  <c r="AY4502" i="1"/>
  <c r="AV4502" i="1"/>
  <c r="AE4502" i="1"/>
  <c r="AH4502" i="1" s="1"/>
  <c r="X4502" i="1"/>
  <c r="AA4502" i="1" s="1"/>
  <c r="Q4502" i="1"/>
  <c r="T4502" i="1" s="1"/>
  <c r="K4502" i="1"/>
  <c r="H4502" i="1"/>
  <c r="E4502" i="1"/>
  <c r="BB4501" i="1"/>
  <c r="BA4501" i="1"/>
  <c r="AZ4501" i="1"/>
  <c r="AY4501" i="1"/>
  <c r="BC4501" i="1" s="1"/>
  <c r="BD4501" i="1" s="1"/>
  <c r="AW4501" i="1"/>
  <c r="AV4501" i="1"/>
  <c r="AH4501" i="1"/>
  <c r="AE4501" i="1"/>
  <c r="AA4501" i="1"/>
  <c r="X4501" i="1"/>
  <c r="T4501" i="1"/>
  <c r="Q4501" i="1"/>
  <c r="K4501" i="1"/>
  <c r="H4501" i="1"/>
  <c r="E4501" i="1"/>
  <c r="BB4500" i="1"/>
  <c r="BA4500" i="1"/>
  <c r="AZ4500" i="1"/>
  <c r="AY4500" i="1"/>
  <c r="BC4500" i="1" s="1"/>
  <c r="AV4500" i="1"/>
  <c r="AE4500" i="1"/>
  <c r="AH4500" i="1" s="1"/>
  <c r="X4500" i="1"/>
  <c r="AA4500" i="1" s="1"/>
  <c r="Q4500" i="1"/>
  <c r="T4500" i="1" s="1"/>
  <c r="K4500" i="1"/>
  <c r="H4500" i="1"/>
  <c r="E4500" i="1"/>
  <c r="BB4498" i="1"/>
  <c r="BA4498" i="1"/>
  <c r="AZ4498" i="1"/>
  <c r="AY4498" i="1"/>
  <c r="BC4498" i="1" s="1"/>
  <c r="AV4498" i="1"/>
  <c r="AH4498" i="1"/>
  <c r="AE4498" i="1"/>
  <c r="AA4498" i="1"/>
  <c r="X4498" i="1"/>
  <c r="Q4498" i="1"/>
  <c r="T4498" i="1" s="1"/>
  <c r="K4498" i="1"/>
  <c r="H4498" i="1"/>
  <c r="E4498" i="1"/>
  <c r="BB4497" i="1"/>
  <c r="BA4497" i="1"/>
  <c r="AZ4497" i="1"/>
  <c r="AY4497" i="1"/>
  <c r="BC4497" i="1" s="1"/>
  <c r="AV4497" i="1"/>
  <c r="AE4497" i="1"/>
  <c r="AH4497" i="1" s="1"/>
  <c r="X4497" i="1"/>
  <c r="AA4497" i="1" s="1"/>
  <c r="T4497" i="1"/>
  <c r="AW4497" i="1" s="1"/>
  <c r="Q4497" i="1"/>
  <c r="K4497" i="1"/>
  <c r="H4497" i="1"/>
  <c r="E4497" i="1"/>
  <c r="BB4496" i="1"/>
  <c r="BA4496" i="1"/>
  <c r="AZ4496" i="1"/>
  <c r="AY4496" i="1"/>
  <c r="BC4496" i="1" s="1"/>
  <c r="AW4496" i="1"/>
  <c r="AV4496" i="1"/>
  <c r="AH4496" i="1"/>
  <c r="AE4496" i="1"/>
  <c r="X4496" i="1"/>
  <c r="AA4496" i="1" s="1"/>
  <c r="T4496" i="1"/>
  <c r="Q4496" i="1"/>
  <c r="K4496" i="1"/>
  <c r="H4496" i="1"/>
  <c r="E4496" i="1"/>
  <c r="BB4495" i="1"/>
  <c r="BC4495" i="1" s="1"/>
  <c r="BA4495" i="1"/>
  <c r="AZ4495" i="1"/>
  <c r="AY4495" i="1"/>
  <c r="AV4495" i="1"/>
  <c r="AE4495" i="1"/>
  <c r="AH4495" i="1" s="1"/>
  <c r="AA4495" i="1"/>
  <c r="X4495" i="1"/>
  <c r="Q4495" i="1"/>
  <c r="T4495" i="1" s="1"/>
  <c r="K4495" i="1"/>
  <c r="H4495" i="1"/>
  <c r="E4495" i="1"/>
  <c r="BC4494" i="1"/>
  <c r="BD4494" i="1" s="1"/>
  <c r="BB4494" i="1"/>
  <c r="BA4494" i="1"/>
  <c r="AZ4494" i="1"/>
  <c r="AY4494" i="1"/>
  <c r="AV4494" i="1"/>
  <c r="AE4494" i="1"/>
  <c r="AH4494" i="1" s="1"/>
  <c r="AA4494" i="1"/>
  <c r="X4494" i="1"/>
  <c r="T4494" i="1"/>
  <c r="AW4494" i="1" s="1"/>
  <c r="Q4494" i="1"/>
  <c r="K4494" i="1"/>
  <c r="H4494" i="1"/>
  <c r="E4494" i="1"/>
  <c r="BB4493" i="1"/>
  <c r="BA4493" i="1"/>
  <c r="AZ4493" i="1"/>
  <c r="AY4493" i="1"/>
  <c r="BC4493" i="1" s="1"/>
  <c r="AV4493" i="1"/>
  <c r="AH4493" i="1"/>
  <c r="AE4493" i="1"/>
  <c r="X4493" i="1"/>
  <c r="AA4493" i="1" s="1"/>
  <c r="Q4493" i="1"/>
  <c r="T4493" i="1" s="1"/>
  <c r="K4493" i="1"/>
  <c r="H4493" i="1"/>
  <c r="E4493" i="1"/>
  <c r="BB4492" i="1"/>
  <c r="BA4492" i="1"/>
  <c r="AZ4492" i="1"/>
  <c r="BC4492" i="1" s="1"/>
  <c r="AY4492" i="1"/>
  <c r="AV4492" i="1"/>
  <c r="AW4492" i="1" s="1"/>
  <c r="AH4492" i="1"/>
  <c r="AE4492" i="1"/>
  <c r="AA4492" i="1"/>
  <c r="X4492" i="1"/>
  <c r="T4492" i="1"/>
  <c r="BD4492" i="1" s="1"/>
  <c r="Q4492" i="1"/>
  <c r="K4492" i="1"/>
  <c r="H4492" i="1"/>
  <c r="E4492" i="1"/>
  <c r="BB4491" i="1"/>
  <c r="BA4491" i="1"/>
  <c r="AZ4491" i="1"/>
  <c r="AY4491" i="1"/>
  <c r="BC4491" i="1" s="1"/>
  <c r="AV4491" i="1"/>
  <c r="AE4491" i="1"/>
  <c r="AH4491" i="1" s="1"/>
  <c r="AA4491" i="1"/>
  <c r="X4491" i="1"/>
  <c r="Q4491" i="1"/>
  <c r="T4491" i="1" s="1"/>
  <c r="K4491" i="1"/>
  <c r="H4491" i="1"/>
  <c r="E4491" i="1"/>
  <c r="BB4490" i="1"/>
  <c r="BA4490" i="1"/>
  <c r="AZ4490" i="1"/>
  <c r="AY4490" i="1"/>
  <c r="BC4490" i="1" s="1"/>
  <c r="AV4490" i="1"/>
  <c r="AE4490" i="1"/>
  <c r="AH4490" i="1" s="1"/>
  <c r="AA4490" i="1"/>
  <c r="X4490" i="1"/>
  <c r="Q4490" i="1"/>
  <c r="T4490" i="1" s="1"/>
  <c r="K4490" i="1"/>
  <c r="H4490" i="1"/>
  <c r="E4490" i="1"/>
  <c r="BB4489" i="1"/>
  <c r="BA4489" i="1"/>
  <c r="AZ4489" i="1"/>
  <c r="AY4489" i="1"/>
  <c r="BC4489" i="1" s="1"/>
  <c r="AV4489" i="1"/>
  <c r="AH4489" i="1"/>
  <c r="AE4489" i="1"/>
  <c r="X4489" i="1"/>
  <c r="AA4489" i="1" s="1"/>
  <c r="T4489" i="1"/>
  <c r="AW4489" i="1" s="1"/>
  <c r="Q4489" i="1"/>
  <c r="K4489" i="1"/>
  <c r="H4489" i="1"/>
  <c r="E4489" i="1"/>
  <c r="BB4488" i="1"/>
  <c r="BA4488" i="1"/>
  <c r="AZ4488" i="1"/>
  <c r="AY4488" i="1"/>
  <c r="BC4488" i="1" s="1"/>
  <c r="AV4488" i="1"/>
  <c r="AW4488" i="1" s="1"/>
  <c r="AH4488" i="1"/>
  <c r="AE4488" i="1"/>
  <c r="X4488" i="1"/>
  <c r="AA4488" i="1" s="1"/>
  <c r="T4488" i="1"/>
  <c r="BD4488" i="1" s="1"/>
  <c r="Q4488" i="1"/>
  <c r="K4488" i="1"/>
  <c r="H4488" i="1"/>
  <c r="E4488" i="1"/>
  <c r="BB4487" i="1"/>
  <c r="BC4487" i="1" s="1"/>
  <c r="BA4487" i="1"/>
  <c r="AZ4487" i="1"/>
  <c r="AY4487" i="1"/>
  <c r="AV4487" i="1"/>
  <c r="AE4487" i="1"/>
  <c r="AH4487" i="1" s="1"/>
  <c r="AA4487" i="1"/>
  <c r="X4487" i="1"/>
  <c r="Q4487" i="1"/>
  <c r="T4487" i="1" s="1"/>
  <c r="K4487" i="1"/>
  <c r="H4487" i="1"/>
  <c r="E4487" i="1"/>
  <c r="AU4486" i="1"/>
  <c r="AT4486" i="1"/>
  <c r="AT4481" i="1" s="1"/>
  <c r="AS4486" i="1"/>
  <c r="BB4486" i="1" s="1"/>
  <c r="AR4486" i="1"/>
  <c r="AQ4486" i="1"/>
  <c r="AP4486" i="1"/>
  <c r="BA4486" i="1" s="1"/>
  <c r="AO4486" i="1"/>
  <c r="AN4486" i="1"/>
  <c r="AM4486" i="1"/>
  <c r="AZ4486" i="1" s="1"/>
  <c r="AL4486" i="1"/>
  <c r="AL4481" i="1" s="1"/>
  <c r="AK4486" i="1"/>
  <c r="AJ4486" i="1"/>
  <c r="AV4486" i="1" s="1"/>
  <c r="AG4486" i="1"/>
  <c r="AG4481" i="1" s="1"/>
  <c r="AF4486" i="1"/>
  <c r="AD4486" i="1"/>
  <c r="AC4486" i="1"/>
  <c r="AE4486" i="1" s="1"/>
  <c r="AH4486" i="1" s="1"/>
  <c r="Z4486" i="1"/>
  <c r="Y4486" i="1"/>
  <c r="X4486" i="1"/>
  <c r="AA4486" i="1" s="1"/>
  <c r="W4486" i="1"/>
  <c r="V4486" i="1"/>
  <c r="S4486" i="1"/>
  <c r="S4481" i="1" s="1"/>
  <c r="R4486" i="1"/>
  <c r="P4486" i="1"/>
  <c r="O4486" i="1"/>
  <c r="Q4486" i="1" s="1"/>
  <c r="T4486" i="1" s="1"/>
  <c r="N4486" i="1"/>
  <c r="M4486" i="1"/>
  <c r="L4486" i="1"/>
  <c r="K4486" i="1"/>
  <c r="J4486" i="1"/>
  <c r="I4486" i="1"/>
  <c r="G4486" i="1"/>
  <c r="H4486" i="1" s="1"/>
  <c r="F4486" i="1"/>
  <c r="D4486" i="1"/>
  <c r="E4486" i="1" s="1"/>
  <c r="C4486" i="1"/>
  <c r="C4481" i="1" s="1"/>
  <c r="BB4485" i="1"/>
  <c r="BA4485" i="1"/>
  <c r="AZ4485" i="1"/>
  <c r="AY4485" i="1"/>
  <c r="BC4485" i="1" s="1"/>
  <c r="AV4485" i="1"/>
  <c r="AW4485" i="1" s="1"/>
  <c r="AH4485" i="1"/>
  <c r="AE4485" i="1"/>
  <c r="X4485" i="1"/>
  <c r="AA4485" i="1" s="1"/>
  <c r="T4485" i="1"/>
  <c r="BD4485" i="1" s="1"/>
  <c r="Q4485" i="1"/>
  <c r="K4485" i="1"/>
  <c r="H4485" i="1"/>
  <c r="E4485" i="1"/>
  <c r="BB4484" i="1"/>
  <c r="BA4484" i="1"/>
  <c r="AZ4484" i="1"/>
  <c r="AY4484" i="1"/>
  <c r="BC4484" i="1" s="1"/>
  <c r="AV4484" i="1"/>
  <c r="AE4484" i="1"/>
  <c r="AH4484" i="1" s="1"/>
  <c r="AA4484" i="1"/>
  <c r="X4484" i="1"/>
  <c r="Q4484" i="1"/>
  <c r="T4484" i="1" s="1"/>
  <c r="K4484" i="1"/>
  <c r="H4484" i="1"/>
  <c r="E4484" i="1"/>
  <c r="BC4483" i="1"/>
  <c r="BB4483" i="1"/>
  <c r="BA4483" i="1"/>
  <c r="AZ4483" i="1"/>
  <c r="AY4483" i="1"/>
  <c r="AV4483" i="1"/>
  <c r="AE4483" i="1"/>
  <c r="AH4483" i="1" s="1"/>
  <c r="AA4483" i="1"/>
  <c r="X4483" i="1"/>
  <c r="Q4483" i="1"/>
  <c r="T4483" i="1" s="1"/>
  <c r="K4483" i="1"/>
  <c r="H4483" i="1"/>
  <c r="E4483" i="1"/>
  <c r="AU4482" i="1"/>
  <c r="AU4481" i="1" s="1"/>
  <c r="AU4474" i="1" s="1"/>
  <c r="AT4482" i="1"/>
  <c r="AS4482" i="1"/>
  <c r="BB4482" i="1" s="1"/>
  <c r="AR4482" i="1"/>
  <c r="AR4481" i="1" s="1"/>
  <c r="AQ4482" i="1"/>
  <c r="BA4482" i="1" s="1"/>
  <c r="AP4482" i="1"/>
  <c r="AO4482" i="1"/>
  <c r="AN4482" i="1"/>
  <c r="AN4481" i="1" s="1"/>
  <c r="AM4482" i="1"/>
  <c r="AM4481" i="1" s="1"/>
  <c r="AL4482" i="1"/>
  <c r="AK4482" i="1"/>
  <c r="AJ4482" i="1"/>
  <c r="AY4482" i="1" s="1"/>
  <c r="AG4482" i="1"/>
  <c r="AF4482" i="1"/>
  <c r="AD4482" i="1"/>
  <c r="AD4481" i="1" s="1"/>
  <c r="AD4474" i="1" s="1"/>
  <c r="AC4482" i="1"/>
  <c r="Z4482" i="1"/>
  <c r="Y4482" i="1"/>
  <c r="Y4481" i="1" s="1"/>
  <c r="Y4474" i="1" s="1"/>
  <c r="W4482" i="1"/>
  <c r="V4482" i="1"/>
  <c r="X4482" i="1" s="1"/>
  <c r="AA4482" i="1" s="1"/>
  <c r="S4482" i="1"/>
  <c r="R4482" i="1"/>
  <c r="P4482" i="1"/>
  <c r="Q4482" i="1" s="1"/>
  <c r="T4482" i="1" s="1"/>
  <c r="O4482" i="1"/>
  <c r="N4482" i="1"/>
  <c r="M4482" i="1"/>
  <c r="M4481" i="1" s="1"/>
  <c r="L4482" i="1"/>
  <c r="L4481" i="1" s="1"/>
  <c r="L4474" i="1" s="1"/>
  <c r="J4482" i="1"/>
  <c r="I4482" i="1"/>
  <c r="K4482" i="1" s="1"/>
  <c r="H4482" i="1"/>
  <c r="G4482" i="1"/>
  <c r="F4482" i="1"/>
  <c r="D4482" i="1"/>
  <c r="D4481" i="1" s="1"/>
  <c r="C4482" i="1"/>
  <c r="AS4481" i="1"/>
  <c r="BB4481" i="1" s="1"/>
  <c r="AO4481" i="1"/>
  <c r="AK4481" i="1"/>
  <c r="AY4481" i="1" s="1"/>
  <c r="AJ4481" i="1"/>
  <c r="AF4481" i="1"/>
  <c r="Z4481" i="1"/>
  <c r="W4481" i="1"/>
  <c r="R4481" i="1"/>
  <c r="N4481" i="1"/>
  <c r="J4481" i="1"/>
  <c r="K4481" i="1" s="1"/>
  <c r="I4481" i="1"/>
  <c r="F4481" i="1"/>
  <c r="BB4480" i="1"/>
  <c r="BA4480" i="1"/>
  <c r="AZ4480" i="1"/>
  <c r="BC4480" i="1" s="1"/>
  <c r="AY4480" i="1"/>
  <c r="AV4480" i="1"/>
  <c r="AH4480" i="1"/>
  <c r="AE4480" i="1"/>
  <c r="X4480" i="1"/>
  <c r="AA4480" i="1" s="1"/>
  <c r="T4480" i="1"/>
  <c r="AW4480" i="1" s="1"/>
  <c r="Q4480" i="1"/>
  <c r="K4480" i="1"/>
  <c r="H4480" i="1"/>
  <c r="E4480" i="1"/>
  <c r="AU4479" i="1"/>
  <c r="AT4479" i="1"/>
  <c r="AS4479" i="1"/>
  <c r="BB4479" i="1" s="1"/>
  <c r="AR4479" i="1"/>
  <c r="BA4479" i="1" s="1"/>
  <c r="AQ4479" i="1"/>
  <c r="AP4479" i="1"/>
  <c r="AO4479" i="1"/>
  <c r="AN4479" i="1"/>
  <c r="AM4479" i="1"/>
  <c r="AZ4479" i="1" s="1"/>
  <c r="AL4479" i="1"/>
  <c r="AK4479" i="1"/>
  <c r="AJ4479" i="1"/>
  <c r="AY4479" i="1" s="1"/>
  <c r="BC4479" i="1" s="1"/>
  <c r="AG4479" i="1"/>
  <c r="AF4479" i="1"/>
  <c r="AE4479" i="1"/>
  <c r="AH4479" i="1" s="1"/>
  <c r="AD4479" i="1"/>
  <c r="AC4479" i="1"/>
  <c r="Z4479" i="1"/>
  <c r="Y4479" i="1"/>
  <c r="W4479" i="1"/>
  <c r="V4479" i="1"/>
  <c r="X4479" i="1" s="1"/>
  <c r="AA4479" i="1" s="1"/>
  <c r="S4479" i="1"/>
  <c r="R4479" i="1"/>
  <c r="Q4479" i="1"/>
  <c r="T4479" i="1" s="1"/>
  <c r="P4479" i="1"/>
  <c r="O4479" i="1"/>
  <c r="N4479" i="1"/>
  <c r="M4479" i="1"/>
  <c r="L4479" i="1"/>
  <c r="J4479" i="1"/>
  <c r="K4479" i="1" s="1"/>
  <c r="I4479" i="1"/>
  <c r="G4479" i="1"/>
  <c r="F4479" i="1"/>
  <c r="H4479" i="1" s="1"/>
  <c r="E4479" i="1"/>
  <c r="D4479" i="1"/>
  <c r="C4479" i="1"/>
  <c r="BB4478" i="1"/>
  <c r="BA4478" i="1"/>
  <c r="AZ4478" i="1"/>
  <c r="AY4478" i="1"/>
  <c r="BC4478" i="1" s="1"/>
  <c r="AV4478" i="1"/>
  <c r="AE4478" i="1"/>
  <c r="AH4478" i="1" s="1"/>
  <c r="AA4478" i="1"/>
  <c r="X4478" i="1"/>
  <c r="Q4478" i="1"/>
  <c r="T4478" i="1" s="1"/>
  <c r="K4478" i="1"/>
  <c r="H4478" i="1"/>
  <c r="E4478" i="1"/>
  <c r="BB4477" i="1"/>
  <c r="BA4477" i="1"/>
  <c r="AZ4477" i="1"/>
  <c r="AY4477" i="1"/>
  <c r="BC4477" i="1" s="1"/>
  <c r="AV4477" i="1"/>
  <c r="AH4477" i="1"/>
  <c r="AE4477" i="1"/>
  <c r="X4477" i="1"/>
  <c r="AA4477" i="1" s="1"/>
  <c r="T4477" i="1"/>
  <c r="AW4477" i="1" s="1"/>
  <c r="Q4477" i="1"/>
  <c r="K4477" i="1"/>
  <c r="H4477" i="1"/>
  <c r="E4477" i="1"/>
  <c r="AU4476" i="1"/>
  <c r="AT4476" i="1"/>
  <c r="AS4476" i="1"/>
  <c r="BB4476" i="1" s="1"/>
  <c r="AR4476" i="1"/>
  <c r="BA4476" i="1" s="1"/>
  <c r="AQ4476" i="1"/>
  <c r="AP4476" i="1"/>
  <c r="AO4476" i="1"/>
  <c r="AO4475" i="1" s="1"/>
  <c r="AO4474" i="1" s="1"/>
  <c r="AN4476" i="1"/>
  <c r="AN4475" i="1" s="1"/>
  <c r="AN4474" i="1" s="1"/>
  <c r="AM4476" i="1"/>
  <c r="AZ4476" i="1" s="1"/>
  <c r="AL4476" i="1"/>
  <c r="AK4476" i="1"/>
  <c r="AK4475" i="1" s="1"/>
  <c r="AK4474" i="1" s="1"/>
  <c r="AJ4476" i="1"/>
  <c r="AY4476" i="1" s="1"/>
  <c r="AG4476" i="1"/>
  <c r="AF4476" i="1"/>
  <c r="AF4475" i="1" s="1"/>
  <c r="AF4474" i="1" s="1"/>
  <c r="AE4476" i="1"/>
  <c r="AH4476" i="1" s="1"/>
  <c r="AD4476" i="1"/>
  <c r="AC4476" i="1"/>
  <c r="Z4476" i="1"/>
  <c r="Z4475" i="1" s="1"/>
  <c r="Z4474" i="1" s="1"/>
  <c r="Y4476" i="1"/>
  <c r="W4476" i="1"/>
  <c r="W4475" i="1" s="1"/>
  <c r="W4474" i="1" s="1"/>
  <c r="V4476" i="1"/>
  <c r="V4475" i="1" s="1"/>
  <c r="S4476" i="1"/>
  <c r="R4476" i="1"/>
  <c r="R4475" i="1" s="1"/>
  <c r="R4474" i="1" s="1"/>
  <c r="Q4476" i="1"/>
  <c r="T4476" i="1" s="1"/>
  <c r="P4476" i="1"/>
  <c r="O4476" i="1"/>
  <c r="N4476" i="1"/>
  <c r="N4475" i="1" s="1"/>
  <c r="N4474" i="1" s="1"/>
  <c r="M4476" i="1"/>
  <c r="M4475" i="1" s="1"/>
  <c r="M4474" i="1" s="1"/>
  <c r="L4476" i="1"/>
  <c r="J4476" i="1"/>
  <c r="K4476" i="1" s="1"/>
  <c r="I4476" i="1"/>
  <c r="I4475" i="1" s="1"/>
  <c r="I4474" i="1" s="1"/>
  <c r="G4476" i="1"/>
  <c r="F4476" i="1"/>
  <c r="H4476" i="1" s="1"/>
  <c r="E4476" i="1"/>
  <c r="D4476" i="1"/>
  <c r="C4476" i="1"/>
  <c r="AU4475" i="1"/>
  <c r="AT4475" i="1"/>
  <c r="AQ4475" i="1"/>
  <c r="AP4475" i="1"/>
  <c r="AM4475" i="1"/>
  <c r="AL4475" i="1"/>
  <c r="AG4475" i="1"/>
  <c r="AG4474" i="1" s="1"/>
  <c r="AD4475" i="1"/>
  <c r="AC4475" i="1"/>
  <c r="AE4475" i="1" s="1"/>
  <c r="AH4475" i="1" s="1"/>
  <c r="Y4475" i="1"/>
  <c r="S4475" i="1"/>
  <c r="S4474" i="1" s="1"/>
  <c r="P4475" i="1"/>
  <c r="O4475" i="1"/>
  <c r="L4475" i="1"/>
  <c r="G4475" i="1"/>
  <c r="F4475" i="1"/>
  <c r="D4475" i="1"/>
  <c r="E4475" i="1" s="1"/>
  <c r="C4475" i="1"/>
  <c r="F4474" i="1"/>
  <c r="BC4473" i="1"/>
  <c r="BB4473" i="1"/>
  <c r="BA4473" i="1"/>
  <c r="AZ4473" i="1"/>
  <c r="AY4473" i="1"/>
  <c r="AV4473" i="1"/>
  <c r="AE4473" i="1"/>
  <c r="AH4473" i="1" s="1"/>
  <c r="AA4473" i="1"/>
  <c r="X4473" i="1"/>
  <c r="Q4473" i="1"/>
  <c r="T4473" i="1" s="1"/>
  <c r="K4473" i="1"/>
  <c r="H4473" i="1"/>
  <c r="E4473" i="1"/>
  <c r="AU4472" i="1"/>
  <c r="AU4467" i="1" s="1"/>
  <c r="AT4472" i="1"/>
  <c r="AS4472" i="1"/>
  <c r="BB4472" i="1" s="1"/>
  <c r="AR4472" i="1"/>
  <c r="AQ4472" i="1"/>
  <c r="BA4472" i="1" s="1"/>
  <c r="AP4472" i="1"/>
  <c r="AO4472" i="1"/>
  <c r="AN4472" i="1"/>
  <c r="AM4472" i="1"/>
  <c r="AZ4472" i="1" s="1"/>
  <c r="AL4472" i="1"/>
  <c r="AK4472" i="1"/>
  <c r="AJ4472" i="1"/>
  <c r="AY4472" i="1" s="1"/>
  <c r="AG4472" i="1"/>
  <c r="AF4472" i="1"/>
  <c r="AD4472" i="1"/>
  <c r="AE4472" i="1" s="1"/>
  <c r="AH4472" i="1" s="1"/>
  <c r="AC4472" i="1"/>
  <c r="Z4472" i="1"/>
  <c r="Y4472" i="1"/>
  <c r="W4472" i="1"/>
  <c r="V4472" i="1"/>
  <c r="X4472" i="1" s="1"/>
  <c r="AA4472" i="1" s="1"/>
  <c r="S4472" i="1"/>
  <c r="R4472" i="1"/>
  <c r="P4472" i="1"/>
  <c r="Q4472" i="1" s="1"/>
  <c r="T4472" i="1" s="1"/>
  <c r="O4472" i="1"/>
  <c r="N4472" i="1"/>
  <c r="M4472" i="1"/>
  <c r="L4472" i="1"/>
  <c r="L4467" i="1" s="1"/>
  <c r="J4472" i="1"/>
  <c r="I4472" i="1"/>
  <c r="K4472" i="1" s="1"/>
  <c r="H4472" i="1"/>
  <c r="G4472" i="1"/>
  <c r="F4472" i="1"/>
  <c r="D4472" i="1"/>
  <c r="E4472" i="1" s="1"/>
  <c r="C4472" i="1"/>
  <c r="BB4471" i="1"/>
  <c r="BC4471" i="1" s="1"/>
  <c r="BA4471" i="1"/>
  <c r="AZ4471" i="1"/>
  <c r="AY4471" i="1"/>
  <c r="AV4471" i="1"/>
  <c r="AE4471" i="1"/>
  <c r="AH4471" i="1" s="1"/>
  <c r="AA4471" i="1"/>
  <c r="X4471" i="1"/>
  <c r="Q4471" i="1"/>
  <c r="T4471" i="1" s="1"/>
  <c r="K4471" i="1"/>
  <c r="H4471" i="1"/>
  <c r="E4471" i="1"/>
  <c r="BB4470" i="1"/>
  <c r="BA4470" i="1"/>
  <c r="AZ4470" i="1"/>
  <c r="AY4470" i="1"/>
  <c r="BC4470" i="1" s="1"/>
  <c r="AV4470" i="1"/>
  <c r="AE4470" i="1"/>
  <c r="AH4470" i="1" s="1"/>
  <c r="AA4470" i="1"/>
  <c r="X4470" i="1"/>
  <c r="Q4470" i="1"/>
  <c r="T4470" i="1" s="1"/>
  <c r="K4470" i="1"/>
  <c r="H4470" i="1"/>
  <c r="E4470" i="1"/>
  <c r="BB4469" i="1"/>
  <c r="BA4469" i="1"/>
  <c r="AZ4469" i="1"/>
  <c r="BC4469" i="1" s="1"/>
  <c r="AY4469" i="1"/>
  <c r="AV4469" i="1"/>
  <c r="AH4469" i="1"/>
  <c r="AE4469" i="1"/>
  <c r="X4469" i="1"/>
  <c r="AA4469" i="1" s="1"/>
  <c r="T4469" i="1"/>
  <c r="AW4469" i="1" s="1"/>
  <c r="Q4469" i="1"/>
  <c r="K4469" i="1"/>
  <c r="H4469" i="1"/>
  <c r="E4469" i="1"/>
  <c r="AU4468" i="1"/>
  <c r="AT4468" i="1"/>
  <c r="AS4468" i="1"/>
  <c r="BB4468" i="1" s="1"/>
  <c r="AR4468" i="1"/>
  <c r="AR4467" i="1" s="1"/>
  <c r="AQ4468" i="1"/>
  <c r="AP4468" i="1"/>
  <c r="AO4468" i="1"/>
  <c r="AO4467" i="1" s="1"/>
  <c r="AN4468" i="1"/>
  <c r="AN4467" i="1" s="1"/>
  <c r="AM4468" i="1"/>
  <c r="AZ4468" i="1" s="1"/>
  <c r="AL4468" i="1"/>
  <c r="AK4468" i="1"/>
  <c r="AK4467" i="1" s="1"/>
  <c r="AJ4468" i="1"/>
  <c r="AY4468" i="1" s="1"/>
  <c r="AG4468" i="1"/>
  <c r="AF4468" i="1"/>
  <c r="AF4467" i="1" s="1"/>
  <c r="AE4468" i="1"/>
  <c r="AH4468" i="1" s="1"/>
  <c r="AD4468" i="1"/>
  <c r="AC4468" i="1"/>
  <c r="Z4468" i="1"/>
  <c r="Z4467" i="1" s="1"/>
  <c r="Y4468" i="1"/>
  <c r="W4468" i="1"/>
  <c r="W4467" i="1" s="1"/>
  <c r="V4468" i="1"/>
  <c r="X4468" i="1" s="1"/>
  <c r="AA4468" i="1" s="1"/>
  <c r="S4468" i="1"/>
  <c r="R4468" i="1"/>
  <c r="R4467" i="1" s="1"/>
  <c r="Q4468" i="1"/>
  <c r="T4468" i="1" s="1"/>
  <c r="P4468" i="1"/>
  <c r="O4468" i="1"/>
  <c r="N4468" i="1"/>
  <c r="N4467" i="1" s="1"/>
  <c r="M4468" i="1"/>
  <c r="M4467" i="1" s="1"/>
  <c r="L4468" i="1"/>
  <c r="J4468" i="1"/>
  <c r="K4468" i="1" s="1"/>
  <c r="I4468" i="1"/>
  <c r="I4467" i="1" s="1"/>
  <c r="K4467" i="1" s="1"/>
  <c r="G4468" i="1"/>
  <c r="F4468" i="1"/>
  <c r="H4468" i="1" s="1"/>
  <c r="E4468" i="1"/>
  <c r="D4468" i="1"/>
  <c r="C4468" i="1"/>
  <c r="AT4467" i="1"/>
  <c r="AP4467" i="1"/>
  <c r="AL4467" i="1"/>
  <c r="AG4467" i="1"/>
  <c r="AC4467" i="1"/>
  <c r="Y4467" i="1"/>
  <c r="S4467" i="1"/>
  <c r="P4467" i="1"/>
  <c r="O4467" i="1"/>
  <c r="Q4467" i="1" s="1"/>
  <c r="T4467" i="1" s="1"/>
  <c r="J4467" i="1"/>
  <c r="G4467" i="1"/>
  <c r="H4467" i="1" s="1"/>
  <c r="F4467" i="1"/>
  <c r="C4467" i="1"/>
  <c r="BB4466" i="1"/>
  <c r="BA4466" i="1"/>
  <c r="AZ4466" i="1"/>
  <c r="BC4466" i="1" s="1"/>
  <c r="AY4466" i="1"/>
  <c r="AV4466" i="1"/>
  <c r="AW4466" i="1" s="1"/>
  <c r="AH4466" i="1"/>
  <c r="AE4466" i="1"/>
  <c r="X4466" i="1"/>
  <c r="AA4466" i="1" s="1"/>
  <c r="T4466" i="1"/>
  <c r="Q4466" i="1"/>
  <c r="K4466" i="1"/>
  <c r="H4466" i="1"/>
  <c r="E4466" i="1"/>
  <c r="BB4465" i="1"/>
  <c r="BA4465" i="1"/>
  <c r="AZ4465" i="1"/>
  <c r="AY4465" i="1"/>
  <c r="BC4465" i="1" s="1"/>
  <c r="AV4465" i="1"/>
  <c r="AE4465" i="1"/>
  <c r="AH4465" i="1" s="1"/>
  <c r="AA4465" i="1"/>
  <c r="X4465" i="1"/>
  <c r="Q4465" i="1"/>
  <c r="T4465" i="1" s="1"/>
  <c r="K4465" i="1"/>
  <c r="H4465" i="1"/>
  <c r="E4465" i="1"/>
  <c r="BB4464" i="1"/>
  <c r="BA4464" i="1"/>
  <c r="AZ4464" i="1"/>
  <c r="AY4464" i="1"/>
  <c r="BC4464" i="1" s="1"/>
  <c r="AV4464" i="1"/>
  <c r="AE4464" i="1"/>
  <c r="AH4464" i="1" s="1"/>
  <c r="AA4464" i="1"/>
  <c r="X4464" i="1"/>
  <c r="Q4464" i="1"/>
  <c r="T4464" i="1" s="1"/>
  <c r="K4464" i="1"/>
  <c r="H4464" i="1"/>
  <c r="E4464" i="1"/>
  <c r="AU4463" i="1"/>
  <c r="AT4463" i="1"/>
  <c r="AS4463" i="1"/>
  <c r="BB4463" i="1" s="1"/>
  <c r="AR4463" i="1"/>
  <c r="AQ4463" i="1"/>
  <c r="BA4463" i="1" s="1"/>
  <c r="AP4463" i="1"/>
  <c r="AO4463" i="1"/>
  <c r="AN4463" i="1"/>
  <c r="AM4463" i="1"/>
  <c r="AZ4463" i="1" s="1"/>
  <c r="AL4463" i="1"/>
  <c r="AK4463" i="1"/>
  <c r="AJ4463" i="1"/>
  <c r="AV4463" i="1" s="1"/>
  <c r="AG4463" i="1"/>
  <c r="AF4463" i="1"/>
  <c r="AD4463" i="1"/>
  <c r="AE4463" i="1" s="1"/>
  <c r="AH4463" i="1" s="1"/>
  <c r="AC4463" i="1"/>
  <c r="Z4463" i="1"/>
  <c r="Y4463" i="1"/>
  <c r="W4463" i="1"/>
  <c r="V4463" i="1"/>
  <c r="X4463" i="1" s="1"/>
  <c r="AA4463" i="1" s="1"/>
  <c r="S4463" i="1"/>
  <c r="R4463" i="1"/>
  <c r="P4463" i="1"/>
  <c r="Q4463" i="1" s="1"/>
  <c r="T4463" i="1" s="1"/>
  <c r="O4463" i="1"/>
  <c r="N4463" i="1"/>
  <c r="M4463" i="1"/>
  <c r="L4463" i="1"/>
  <c r="J4463" i="1"/>
  <c r="I4463" i="1"/>
  <c r="K4463" i="1" s="1"/>
  <c r="H4463" i="1"/>
  <c r="G4463" i="1"/>
  <c r="F4463" i="1"/>
  <c r="D4463" i="1"/>
  <c r="E4463" i="1" s="1"/>
  <c r="C4463" i="1"/>
  <c r="BB4462" i="1"/>
  <c r="BA4462" i="1"/>
  <c r="AZ4462" i="1"/>
  <c r="AY4462" i="1"/>
  <c r="BC4462" i="1" s="1"/>
  <c r="AV4462" i="1"/>
  <c r="AE4462" i="1"/>
  <c r="AH4462" i="1" s="1"/>
  <c r="AA4462" i="1"/>
  <c r="X4462" i="1"/>
  <c r="Q4462" i="1"/>
  <c r="T4462" i="1" s="1"/>
  <c r="K4462" i="1"/>
  <c r="H4462" i="1"/>
  <c r="E4462" i="1"/>
  <c r="BC4461" i="1"/>
  <c r="BB4461" i="1"/>
  <c r="BA4461" i="1"/>
  <c r="AZ4461" i="1"/>
  <c r="AY4461" i="1"/>
  <c r="AV4461" i="1"/>
  <c r="AE4461" i="1"/>
  <c r="AH4461" i="1" s="1"/>
  <c r="AA4461" i="1"/>
  <c r="X4461" i="1"/>
  <c r="Q4461" i="1"/>
  <c r="T4461" i="1" s="1"/>
  <c r="K4461" i="1"/>
  <c r="H4461" i="1"/>
  <c r="E4461" i="1"/>
  <c r="BB4460" i="1"/>
  <c r="BA4460" i="1"/>
  <c r="AZ4460" i="1"/>
  <c r="AY4460" i="1"/>
  <c r="BC4460" i="1" s="1"/>
  <c r="BD4460" i="1" s="1"/>
  <c r="AV4460" i="1"/>
  <c r="AH4460" i="1"/>
  <c r="AE4460" i="1"/>
  <c r="X4460" i="1"/>
  <c r="AA4460" i="1" s="1"/>
  <c r="T4460" i="1"/>
  <c r="AW4460" i="1" s="1"/>
  <c r="Q4460" i="1"/>
  <c r="K4460" i="1"/>
  <c r="H4460" i="1"/>
  <c r="E4460" i="1"/>
  <c r="BB4459" i="1"/>
  <c r="BA4459" i="1"/>
  <c r="AZ4459" i="1"/>
  <c r="AY4459" i="1"/>
  <c r="BC4459" i="1" s="1"/>
  <c r="AV4459" i="1"/>
  <c r="AW4459" i="1" s="1"/>
  <c r="AH4459" i="1"/>
  <c r="AE4459" i="1"/>
  <c r="X4459" i="1"/>
  <c r="AA4459" i="1" s="1"/>
  <c r="T4459" i="1"/>
  <c r="Q4459" i="1"/>
  <c r="K4459" i="1"/>
  <c r="H4459" i="1"/>
  <c r="E4459" i="1"/>
  <c r="AU4458" i="1"/>
  <c r="AT4458" i="1"/>
  <c r="AS4458" i="1"/>
  <c r="BB4458" i="1" s="1"/>
  <c r="AR4458" i="1"/>
  <c r="AQ4458" i="1"/>
  <c r="AP4458" i="1"/>
  <c r="BA4458" i="1" s="1"/>
  <c r="AO4458" i="1"/>
  <c r="AN4458" i="1"/>
  <c r="AM4458" i="1"/>
  <c r="AZ4458" i="1" s="1"/>
  <c r="AL4458" i="1"/>
  <c r="AK4458" i="1"/>
  <c r="AY4458" i="1" s="1"/>
  <c r="AJ4458" i="1"/>
  <c r="AV4458" i="1" s="1"/>
  <c r="AG4458" i="1"/>
  <c r="AF4458" i="1"/>
  <c r="AD4458" i="1"/>
  <c r="AC4458" i="1"/>
  <c r="AE4458" i="1" s="1"/>
  <c r="AH4458" i="1" s="1"/>
  <c r="Z4458" i="1"/>
  <c r="Y4458" i="1"/>
  <c r="W4458" i="1"/>
  <c r="X4458" i="1" s="1"/>
  <c r="AA4458" i="1" s="1"/>
  <c r="V4458" i="1"/>
  <c r="S4458" i="1"/>
  <c r="R4458" i="1"/>
  <c r="P4458" i="1"/>
  <c r="O4458" i="1"/>
  <c r="Q4458" i="1" s="1"/>
  <c r="T4458" i="1" s="1"/>
  <c r="N4458" i="1"/>
  <c r="M4458" i="1"/>
  <c r="L4458" i="1"/>
  <c r="J4458" i="1"/>
  <c r="K4458" i="1" s="1"/>
  <c r="I4458" i="1"/>
  <c r="G4458" i="1"/>
  <c r="H4458" i="1" s="1"/>
  <c r="F4458" i="1"/>
  <c r="D4458" i="1"/>
  <c r="C4458" i="1"/>
  <c r="E4458" i="1" s="1"/>
  <c r="BB4457" i="1"/>
  <c r="BA4457" i="1"/>
  <c r="AZ4457" i="1"/>
  <c r="AY4457" i="1"/>
  <c r="BC4457" i="1" s="1"/>
  <c r="AV4457" i="1"/>
  <c r="AH4457" i="1"/>
  <c r="AE4457" i="1"/>
  <c r="X4457" i="1"/>
  <c r="AA4457" i="1" s="1"/>
  <c r="T4457" i="1"/>
  <c r="AW4457" i="1" s="1"/>
  <c r="Q4457" i="1"/>
  <c r="K4457" i="1"/>
  <c r="H4457" i="1"/>
  <c r="E4457" i="1"/>
  <c r="AU4456" i="1"/>
  <c r="AT4456" i="1"/>
  <c r="AS4456" i="1"/>
  <c r="BB4456" i="1" s="1"/>
  <c r="AR4456" i="1"/>
  <c r="BA4456" i="1" s="1"/>
  <c r="AQ4456" i="1"/>
  <c r="AP4456" i="1"/>
  <c r="AO4456" i="1"/>
  <c r="AN4456" i="1"/>
  <c r="AM4456" i="1"/>
  <c r="AZ4456" i="1" s="1"/>
  <c r="AL4456" i="1"/>
  <c r="AK4456" i="1"/>
  <c r="AJ4456" i="1"/>
  <c r="AY4456" i="1" s="1"/>
  <c r="AG4456" i="1"/>
  <c r="AF4456" i="1"/>
  <c r="AE4456" i="1"/>
  <c r="AH4456" i="1" s="1"/>
  <c r="AD4456" i="1"/>
  <c r="AC4456" i="1"/>
  <c r="Z4456" i="1"/>
  <c r="Y4456" i="1"/>
  <c r="W4456" i="1"/>
  <c r="V4456" i="1"/>
  <c r="X4456" i="1" s="1"/>
  <c r="AA4456" i="1" s="1"/>
  <c r="S4456" i="1"/>
  <c r="R4456" i="1"/>
  <c r="Q4456" i="1"/>
  <c r="T4456" i="1" s="1"/>
  <c r="P4456" i="1"/>
  <c r="O4456" i="1"/>
  <c r="N4456" i="1"/>
  <c r="M4456" i="1"/>
  <c r="L4456" i="1"/>
  <c r="J4456" i="1"/>
  <c r="K4456" i="1" s="1"/>
  <c r="I4456" i="1"/>
  <c r="I4453" i="1" s="1"/>
  <c r="I4452" i="1" s="1"/>
  <c r="G4456" i="1"/>
  <c r="F4456" i="1"/>
  <c r="H4456" i="1" s="1"/>
  <c r="E4456" i="1"/>
  <c r="D4456" i="1"/>
  <c r="C4456" i="1"/>
  <c r="BC4455" i="1"/>
  <c r="BB4455" i="1"/>
  <c r="BA4455" i="1"/>
  <c r="AZ4455" i="1"/>
  <c r="AY4455" i="1"/>
  <c r="AV4455" i="1"/>
  <c r="AE4455" i="1"/>
  <c r="AH4455" i="1" s="1"/>
  <c r="AA4455" i="1"/>
  <c r="X4455" i="1"/>
  <c r="Q4455" i="1"/>
  <c r="T4455" i="1" s="1"/>
  <c r="K4455" i="1"/>
  <c r="H4455" i="1"/>
  <c r="E4455" i="1"/>
  <c r="AU4454" i="1"/>
  <c r="AU4453" i="1" s="1"/>
  <c r="AT4454" i="1"/>
  <c r="AS4454" i="1"/>
  <c r="BB4454" i="1" s="1"/>
  <c r="AR4454" i="1"/>
  <c r="AR4453" i="1" s="1"/>
  <c r="AQ4454" i="1"/>
  <c r="BA4454" i="1" s="1"/>
  <c r="AP4454" i="1"/>
  <c r="AO4454" i="1"/>
  <c r="AN4454" i="1"/>
  <c r="AN4453" i="1" s="1"/>
  <c r="AN4452" i="1" s="1"/>
  <c r="AM4454" i="1"/>
  <c r="AM4453" i="1" s="1"/>
  <c r="AL4454" i="1"/>
  <c r="AK4454" i="1"/>
  <c r="AJ4454" i="1"/>
  <c r="AY4454" i="1" s="1"/>
  <c r="AG4454" i="1"/>
  <c r="AF4454" i="1"/>
  <c r="AD4454" i="1"/>
  <c r="AD4453" i="1" s="1"/>
  <c r="AC4454" i="1"/>
  <c r="Z4454" i="1"/>
  <c r="Z4453" i="1" s="1"/>
  <c r="Y4454" i="1"/>
  <c r="Y4453" i="1" s="1"/>
  <c r="Y4452" i="1" s="1"/>
  <c r="W4454" i="1"/>
  <c r="V4454" i="1"/>
  <c r="X4454" i="1" s="1"/>
  <c r="AA4454" i="1" s="1"/>
  <c r="S4454" i="1"/>
  <c r="R4454" i="1"/>
  <c r="P4454" i="1"/>
  <c r="Q4454" i="1" s="1"/>
  <c r="T4454" i="1" s="1"/>
  <c r="O4454" i="1"/>
  <c r="N4454" i="1"/>
  <c r="M4454" i="1"/>
  <c r="M4453" i="1" s="1"/>
  <c r="M4452" i="1" s="1"/>
  <c r="L4454" i="1"/>
  <c r="L4453" i="1" s="1"/>
  <c r="L4452" i="1" s="1"/>
  <c r="J4454" i="1"/>
  <c r="I4454" i="1"/>
  <c r="K4454" i="1" s="1"/>
  <c r="H4454" i="1"/>
  <c r="G4454" i="1"/>
  <c r="F4454" i="1"/>
  <c r="D4454" i="1"/>
  <c r="D4453" i="1" s="1"/>
  <c r="C4454" i="1"/>
  <c r="AT4453" i="1"/>
  <c r="AS4453" i="1"/>
  <c r="BB4453" i="1" s="1"/>
  <c r="AP4453" i="1"/>
  <c r="AO4453" i="1"/>
  <c r="AO4452" i="1" s="1"/>
  <c r="AL4453" i="1"/>
  <c r="AK4453" i="1"/>
  <c r="AK4452" i="1" s="1"/>
  <c r="AG4453" i="1"/>
  <c r="AF4453" i="1"/>
  <c r="AF4452" i="1" s="1"/>
  <c r="AC4453" i="1"/>
  <c r="AE4453" i="1" s="1"/>
  <c r="AH4453" i="1" s="1"/>
  <c r="W4453" i="1"/>
  <c r="S4453" i="1"/>
  <c r="R4453" i="1"/>
  <c r="R4452" i="1" s="1"/>
  <c r="O4453" i="1"/>
  <c r="N4453" i="1"/>
  <c r="N4452" i="1" s="1"/>
  <c r="J4453" i="1"/>
  <c r="G4453" i="1"/>
  <c r="H4453" i="1" s="1"/>
  <c r="F4453" i="1"/>
  <c r="F4452" i="1" s="1"/>
  <c r="H4452" i="1" s="1"/>
  <c r="C4453" i="1"/>
  <c r="AT4452" i="1"/>
  <c r="AL4452" i="1"/>
  <c r="AG4452" i="1"/>
  <c r="AC4452" i="1"/>
  <c r="S4452" i="1"/>
  <c r="O4452" i="1"/>
  <c r="G4452" i="1"/>
  <c r="C4452" i="1"/>
  <c r="BB4451" i="1"/>
  <c r="BC4451" i="1" s="1"/>
  <c r="BA4451" i="1"/>
  <c r="AZ4451" i="1"/>
  <c r="AY4451" i="1"/>
  <c r="AV4451" i="1"/>
  <c r="AE4451" i="1"/>
  <c r="AH4451" i="1" s="1"/>
  <c r="AA4451" i="1"/>
  <c r="X4451" i="1"/>
  <c r="Q4451" i="1"/>
  <c r="T4451" i="1" s="1"/>
  <c r="K4451" i="1"/>
  <c r="H4451" i="1"/>
  <c r="E4451" i="1"/>
  <c r="BB4450" i="1"/>
  <c r="BA4450" i="1"/>
  <c r="AZ4450" i="1"/>
  <c r="AY4450" i="1"/>
  <c r="BC4450" i="1" s="1"/>
  <c r="AV4450" i="1"/>
  <c r="AE4450" i="1"/>
  <c r="AH4450" i="1" s="1"/>
  <c r="AA4450" i="1"/>
  <c r="X4450" i="1"/>
  <c r="Q4450" i="1"/>
  <c r="T4450" i="1" s="1"/>
  <c r="K4450" i="1"/>
  <c r="H4450" i="1"/>
  <c r="E4450" i="1"/>
  <c r="AU4449" i="1"/>
  <c r="AT4449" i="1"/>
  <c r="AS4449" i="1"/>
  <c r="BB4449" i="1" s="1"/>
  <c r="AR4449" i="1"/>
  <c r="AQ4449" i="1"/>
  <c r="BA4449" i="1" s="1"/>
  <c r="AP4449" i="1"/>
  <c r="AO4449" i="1"/>
  <c r="AN4449" i="1"/>
  <c r="AM4449" i="1"/>
  <c r="AZ4449" i="1" s="1"/>
  <c r="AL4449" i="1"/>
  <c r="AK4449" i="1"/>
  <c r="AJ4449" i="1"/>
  <c r="AY4449" i="1" s="1"/>
  <c r="BC4449" i="1" s="1"/>
  <c r="AG4449" i="1"/>
  <c r="AF4449" i="1"/>
  <c r="AD4449" i="1"/>
  <c r="AE4449" i="1" s="1"/>
  <c r="AH4449" i="1" s="1"/>
  <c r="AC4449" i="1"/>
  <c r="Z4449" i="1"/>
  <c r="Y4449" i="1"/>
  <c r="W4449" i="1"/>
  <c r="V4449" i="1"/>
  <c r="X4449" i="1" s="1"/>
  <c r="AA4449" i="1" s="1"/>
  <c r="S4449" i="1"/>
  <c r="R4449" i="1"/>
  <c r="P4449" i="1"/>
  <c r="Q4449" i="1" s="1"/>
  <c r="T4449" i="1" s="1"/>
  <c r="O4449" i="1"/>
  <c r="N4449" i="1"/>
  <c r="M4449" i="1"/>
  <c r="L4449" i="1"/>
  <c r="J4449" i="1"/>
  <c r="I4449" i="1"/>
  <c r="K4449" i="1" s="1"/>
  <c r="H4449" i="1"/>
  <c r="G4449" i="1"/>
  <c r="F4449" i="1"/>
  <c r="D4449" i="1"/>
  <c r="E4449" i="1" s="1"/>
  <c r="C4449" i="1"/>
  <c r="BB4448" i="1"/>
  <c r="BA4448" i="1"/>
  <c r="AZ4448" i="1"/>
  <c r="AY4448" i="1"/>
  <c r="BC4448" i="1" s="1"/>
  <c r="AV4448" i="1"/>
  <c r="AE4448" i="1"/>
  <c r="AH4448" i="1" s="1"/>
  <c r="AA4448" i="1"/>
  <c r="X4448" i="1"/>
  <c r="Q4448" i="1"/>
  <c r="T4448" i="1" s="1"/>
  <c r="K4448" i="1"/>
  <c r="H4448" i="1"/>
  <c r="E4448" i="1"/>
  <c r="AZ4447" i="1"/>
  <c r="AU4447" i="1"/>
  <c r="AT4447" i="1"/>
  <c r="AS4447" i="1"/>
  <c r="BB4447" i="1" s="1"/>
  <c r="AR4447" i="1"/>
  <c r="AQ4447" i="1"/>
  <c r="AP4447" i="1"/>
  <c r="BA4447" i="1" s="1"/>
  <c r="AO4447" i="1"/>
  <c r="AN4447" i="1"/>
  <c r="AM4447" i="1"/>
  <c r="AL4447" i="1"/>
  <c r="AY4447" i="1" s="1"/>
  <c r="AK4447" i="1"/>
  <c r="AJ4447" i="1"/>
  <c r="AV4447" i="1" s="1"/>
  <c r="AG4447" i="1"/>
  <c r="AF4447" i="1"/>
  <c r="AD4447" i="1"/>
  <c r="AC4447" i="1"/>
  <c r="AE4447" i="1" s="1"/>
  <c r="AH4447" i="1" s="1"/>
  <c r="Z4447" i="1"/>
  <c r="Y4447" i="1"/>
  <c r="X4447" i="1"/>
  <c r="AA4447" i="1" s="1"/>
  <c r="W4447" i="1"/>
  <c r="V4447" i="1"/>
  <c r="S4447" i="1"/>
  <c r="R4447" i="1"/>
  <c r="P4447" i="1"/>
  <c r="O4447" i="1"/>
  <c r="Q4447" i="1" s="1"/>
  <c r="T4447" i="1" s="1"/>
  <c r="N4447" i="1"/>
  <c r="M4447" i="1"/>
  <c r="L4447" i="1"/>
  <c r="K4447" i="1"/>
  <c r="J4447" i="1"/>
  <c r="I4447" i="1"/>
  <c r="G4447" i="1"/>
  <c r="H4447" i="1" s="1"/>
  <c r="F4447" i="1"/>
  <c r="D4447" i="1"/>
  <c r="E4447" i="1" s="1"/>
  <c r="C4447" i="1"/>
  <c r="BB4446" i="1"/>
  <c r="BA4446" i="1"/>
  <c r="AZ4446" i="1"/>
  <c r="AY4446" i="1"/>
  <c r="BC4446" i="1" s="1"/>
  <c r="BD4446" i="1" s="1"/>
  <c r="AV4446" i="1"/>
  <c r="AW4446" i="1" s="1"/>
  <c r="AH4446" i="1"/>
  <c r="AE4446" i="1"/>
  <c r="X4446" i="1"/>
  <c r="AA4446" i="1" s="1"/>
  <c r="T4446" i="1"/>
  <c r="Q4446" i="1"/>
  <c r="K4446" i="1"/>
  <c r="H4446" i="1"/>
  <c r="E4446" i="1"/>
  <c r="AU4445" i="1"/>
  <c r="AT4445" i="1"/>
  <c r="AS4445" i="1"/>
  <c r="BB4445" i="1" s="1"/>
  <c r="AR4445" i="1"/>
  <c r="AQ4445" i="1"/>
  <c r="AP4445" i="1"/>
  <c r="BA4445" i="1" s="1"/>
  <c r="AO4445" i="1"/>
  <c r="AN4445" i="1"/>
  <c r="AM4445" i="1"/>
  <c r="AZ4445" i="1" s="1"/>
  <c r="AL4445" i="1"/>
  <c r="AK4445" i="1"/>
  <c r="AY4445" i="1" s="1"/>
  <c r="BC4445" i="1" s="1"/>
  <c r="AJ4445" i="1"/>
  <c r="AG4445" i="1"/>
  <c r="AF4445" i="1"/>
  <c r="AD4445" i="1"/>
  <c r="AC4445" i="1"/>
  <c r="AE4445" i="1" s="1"/>
  <c r="AH4445" i="1" s="1"/>
  <c r="Z4445" i="1"/>
  <c r="Y4445" i="1"/>
  <c r="W4445" i="1"/>
  <c r="X4445" i="1" s="1"/>
  <c r="AA4445" i="1" s="1"/>
  <c r="V4445" i="1"/>
  <c r="S4445" i="1"/>
  <c r="R4445" i="1"/>
  <c r="P4445" i="1"/>
  <c r="O4445" i="1"/>
  <c r="Q4445" i="1" s="1"/>
  <c r="T4445" i="1" s="1"/>
  <c r="N4445" i="1"/>
  <c r="M4445" i="1"/>
  <c r="L4445" i="1"/>
  <c r="J4445" i="1"/>
  <c r="K4445" i="1" s="1"/>
  <c r="I4445" i="1"/>
  <c r="G4445" i="1"/>
  <c r="H4445" i="1" s="1"/>
  <c r="F4445" i="1"/>
  <c r="D4445" i="1"/>
  <c r="C4445" i="1"/>
  <c r="E4445" i="1" s="1"/>
  <c r="BB4444" i="1"/>
  <c r="BA4444" i="1"/>
  <c r="AZ4444" i="1"/>
  <c r="AY4444" i="1"/>
  <c r="BC4444" i="1" s="1"/>
  <c r="AV4444" i="1"/>
  <c r="AH4444" i="1"/>
  <c r="AE4444" i="1"/>
  <c r="X4444" i="1"/>
  <c r="AA4444" i="1" s="1"/>
  <c r="T4444" i="1"/>
  <c r="AW4444" i="1" s="1"/>
  <c r="Q4444" i="1"/>
  <c r="K4444" i="1"/>
  <c r="H4444" i="1"/>
  <c r="E4444" i="1"/>
  <c r="BB4443" i="1"/>
  <c r="BA4443" i="1"/>
  <c r="AZ4443" i="1"/>
  <c r="AY4443" i="1"/>
  <c r="BC4443" i="1" s="1"/>
  <c r="AV4443" i="1"/>
  <c r="AW4443" i="1" s="1"/>
  <c r="AH4443" i="1"/>
  <c r="AE4443" i="1"/>
  <c r="X4443" i="1"/>
  <c r="AA4443" i="1" s="1"/>
  <c r="T4443" i="1"/>
  <c r="BD4443" i="1" s="1"/>
  <c r="Q4443" i="1"/>
  <c r="K4443" i="1"/>
  <c r="H4443" i="1"/>
  <c r="E4443" i="1"/>
  <c r="BB4442" i="1"/>
  <c r="BA4442" i="1"/>
  <c r="AZ4442" i="1"/>
  <c r="AY4442" i="1"/>
  <c r="BC4442" i="1" s="1"/>
  <c r="AV4442" i="1"/>
  <c r="AE4442" i="1"/>
  <c r="AH4442" i="1" s="1"/>
  <c r="AA4442" i="1"/>
  <c r="X4442" i="1"/>
  <c r="Q4442" i="1"/>
  <c r="T4442" i="1" s="1"/>
  <c r="K4442" i="1"/>
  <c r="H4442" i="1"/>
  <c r="E4442" i="1"/>
  <c r="BB4441" i="1"/>
  <c r="BA4441" i="1"/>
  <c r="AZ4441" i="1"/>
  <c r="AY4441" i="1"/>
  <c r="BC4441" i="1" s="1"/>
  <c r="AV4441" i="1"/>
  <c r="AE4441" i="1"/>
  <c r="AH4441" i="1" s="1"/>
  <c r="AA4441" i="1"/>
  <c r="X4441" i="1"/>
  <c r="Q4441" i="1"/>
  <c r="T4441" i="1" s="1"/>
  <c r="K4441" i="1"/>
  <c r="H4441" i="1"/>
  <c r="E4441" i="1"/>
  <c r="BB4440" i="1"/>
  <c r="BA4440" i="1"/>
  <c r="AZ4440" i="1"/>
  <c r="AY4440" i="1"/>
  <c r="BC4440" i="1" s="1"/>
  <c r="AV4440" i="1"/>
  <c r="AH4440" i="1"/>
  <c r="AE4440" i="1"/>
  <c r="X4440" i="1"/>
  <c r="AA4440" i="1" s="1"/>
  <c r="T4440" i="1"/>
  <c r="AW4440" i="1" s="1"/>
  <c r="Q4440" i="1"/>
  <c r="K4440" i="1"/>
  <c r="H4440" i="1"/>
  <c r="E4440" i="1"/>
  <c r="AU4439" i="1"/>
  <c r="AT4439" i="1"/>
  <c r="AS4439" i="1"/>
  <c r="BB4439" i="1" s="1"/>
  <c r="AR4439" i="1"/>
  <c r="BA4439" i="1" s="1"/>
  <c r="AQ4439" i="1"/>
  <c r="AP4439" i="1"/>
  <c r="AO4439" i="1"/>
  <c r="AN4439" i="1"/>
  <c r="AM4439" i="1"/>
  <c r="AZ4439" i="1" s="1"/>
  <c r="AL4439" i="1"/>
  <c r="AK4439" i="1"/>
  <c r="AJ4439" i="1"/>
  <c r="AY4439" i="1" s="1"/>
  <c r="AG4439" i="1"/>
  <c r="AF4439" i="1"/>
  <c r="AE4439" i="1"/>
  <c r="AH4439" i="1" s="1"/>
  <c r="AD4439" i="1"/>
  <c r="AC4439" i="1"/>
  <c r="Z4439" i="1"/>
  <c r="Y4439" i="1"/>
  <c r="W4439" i="1"/>
  <c r="V4439" i="1"/>
  <c r="X4439" i="1" s="1"/>
  <c r="AA4439" i="1" s="1"/>
  <c r="S4439" i="1"/>
  <c r="R4439" i="1"/>
  <c r="Q4439" i="1"/>
  <c r="T4439" i="1" s="1"/>
  <c r="P4439" i="1"/>
  <c r="O4439" i="1"/>
  <c r="N4439" i="1"/>
  <c r="M4439" i="1"/>
  <c r="L4439" i="1"/>
  <c r="J4439" i="1"/>
  <c r="K4439" i="1" s="1"/>
  <c r="I4439" i="1"/>
  <c r="G4439" i="1"/>
  <c r="F4439" i="1"/>
  <c r="H4439" i="1" s="1"/>
  <c r="E4439" i="1"/>
  <c r="D4439" i="1"/>
  <c r="C4439" i="1"/>
  <c r="BB4438" i="1"/>
  <c r="BA4438" i="1"/>
  <c r="AZ4438" i="1"/>
  <c r="AY4438" i="1"/>
  <c r="BC4438" i="1" s="1"/>
  <c r="AV4438" i="1"/>
  <c r="AE4438" i="1"/>
  <c r="AH4438" i="1" s="1"/>
  <c r="AA4438" i="1"/>
  <c r="X4438" i="1"/>
  <c r="Q4438" i="1"/>
  <c r="T4438" i="1" s="1"/>
  <c r="K4438" i="1"/>
  <c r="H4438" i="1"/>
  <c r="E4438" i="1"/>
  <c r="AU4437" i="1"/>
  <c r="AT4437" i="1"/>
  <c r="AS4437" i="1"/>
  <c r="BB4437" i="1" s="1"/>
  <c r="AR4437" i="1"/>
  <c r="AQ4437" i="1"/>
  <c r="BA4437" i="1" s="1"/>
  <c r="AP4437" i="1"/>
  <c r="AO4437" i="1"/>
  <c r="AN4437" i="1"/>
  <c r="AM4437" i="1"/>
  <c r="AZ4437" i="1" s="1"/>
  <c r="AL4437" i="1"/>
  <c r="AK4437" i="1"/>
  <c r="AJ4437" i="1"/>
  <c r="AY4437" i="1" s="1"/>
  <c r="AG4437" i="1"/>
  <c r="AF4437" i="1"/>
  <c r="AD4437" i="1"/>
  <c r="AE4437" i="1" s="1"/>
  <c r="AH4437" i="1" s="1"/>
  <c r="AC4437" i="1"/>
  <c r="Z4437" i="1"/>
  <c r="Y4437" i="1"/>
  <c r="W4437" i="1"/>
  <c r="V4437" i="1"/>
  <c r="X4437" i="1" s="1"/>
  <c r="AA4437" i="1" s="1"/>
  <c r="S4437" i="1"/>
  <c r="R4437" i="1"/>
  <c r="P4437" i="1"/>
  <c r="Q4437" i="1" s="1"/>
  <c r="T4437" i="1" s="1"/>
  <c r="O4437" i="1"/>
  <c r="N4437" i="1"/>
  <c r="M4437" i="1"/>
  <c r="L4437" i="1"/>
  <c r="J4437" i="1"/>
  <c r="I4437" i="1"/>
  <c r="K4437" i="1" s="1"/>
  <c r="H4437" i="1"/>
  <c r="G4437" i="1"/>
  <c r="F4437" i="1"/>
  <c r="D4437" i="1"/>
  <c r="E4437" i="1" s="1"/>
  <c r="C4437" i="1"/>
  <c r="BB4436" i="1"/>
  <c r="BA4436" i="1"/>
  <c r="AZ4436" i="1"/>
  <c r="AY4436" i="1"/>
  <c r="BC4436" i="1" s="1"/>
  <c r="AV4436" i="1"/>
  <c r="AE4436" i="1"/>
  <c r="AH4436" i="1" s="1"/>
  <c r="AA4436" i="1"/>
  <c r="X4436" i="1"/>
  <c r="Q4436" i="1"/>
  <c r="T4436" i="1" s="1"/>
  <c r="K4436" i="1"/>
  <c r="H4436" i="1"/>
  <c r="E4436" i="1"/>
  <c r="BC4435" i="1"/>
  <c r="BB4435" i="1"/>
  <c r="BA4435" i="1"/>
  <c r="AZ4435" i="1"/>
  <c r="AY4435" i="1"/>
  <c r="AV4435" i="1"/>
  <c r="AE4435" i="1"/>
  <c r="AH4435" i="1" s="1"/>
  <c r="AA4435" i="1"/>
  <c r="X4435" i="1"/>
  <c r="Q4435" i="1"/>
  <c r="T4435" i="1" s="1"/>
  <c r="K4435" i="1"/>
  <c r="H4435" i="1"/>
  <c r="E4435" i="1"/>
  <c r="BA4434" i="1"/>
  <c r="AZ4434" i="1"/>
  <c r="AT4434" i="1"/>
  <c r="AT4430" i="1" s="1"/>
  <c r="AR4434" i="1"/>
  <c r="AN4434" i="1"/>
  <c r="AL4434" i="1"/>
  <c r="AV4434" i="1" s="1"/>
  <c r="AH4434" i="1"/>
  <c r="AE4434" i="1"/>
  <c r="X4434" i="1"/>
  <c r="AA4434" i="1" s="1"/>
  <c r="T4434" i="1"/>
  <c r="Q4434" i="1"/>
  <c r="K4434" i="1"/>
  <c r="H4434" i="1"/>
  <c r="E4434" i="1"/>
  <c r="BB4433" i="1"/>
  <c r="BA4433" i="1"/>
  <c r="AZ4433" i="1"/>
  <c r="BC4433" i="1" s="1"/>
  <c r="AY4433" i="1"/>
  <c r="AV4433" i="1"/>
  <c r="AW4433" i="1" s="1"/>
  <c r="AH4433" i="1"/>
  <c r="AE4433" i="1"/>
  <c r="X4433" i="1"/>
  <c r="AA4433" i="1" s="1"/>
  <c r="T4433" i="1"/>
  <c r="Q4433" i="1"/>
  <c r="K4433" i="1"/>
  <c r="H4433" i="1"/>
  <c r="E4433" i="1"/>
  <c r="BB4432" i="1"/>
  <c r="BA4432" i="1"/>
  <c r="AY4432" i="1"/>
  <c r="AR4432" i="1"/>
  <c r="AN4432" i="1"/>
  <c r="AZ4432" i="1" s="1"/>
  <c r="AH4432" i="1"/>
  <c r="AE4432" i="1"/>
  <c r="X4432" i="1"/>
  <c r="AA4432" i="1" s="1"/>
  <c r="T4432" i="1"/>
  <c r="Q4432" i="1"/>
  <c r="K4432" i="1"/>
  <c r="H4432" i="1"/>
  <c r="E4432" i="1"/>
  <c r="BB4431" i="1"/>
  <c r="BA4431" i="1"/>
  <c r="AY4431" i="1"/>
  <c r="BC4431" i="1" s="1"/>
  <c r="AV4431" i="1"/>
  <c r="AU4431" i="1"/>
  <c r="AQ4431" i="1"/>
  <c r="AM4431" i="1"/>
  <c r="AZ4431" i="1" s="1"/>
  <c r="AH4431" i="1"/>
  <c r="AE4431" i="1"/>
  <c r="X4431" i="1"/>
  <c r="AA4431" i="1" s="1"/>
  <c r="T4431" i="1"/>
  <c r="Q4431" i="1"/>
  <c r="K4431" i="1"/>
  <c r="H4431" i="1"/>
  <c r="E4431" i="1"/>
  <c r="AU4430" i="1"/>
  <c r="AS4430" i="1"/>
  <c r="BB4430" i="1" s="1"/>
  <c r="AR4430" i="1"/>
  <c r="BA4430" i="1" s="1"/>
  <c r="AQ4430" i="1"/>
  <c r="AP4430" i="1"/>
  <c r="AO4430" i="1"/>
  <c r="AN4430" i="1"/>
  <c r="AL4430" i="1"/>
  <c r="AK4430" i="1"/>
  <c r="AJ4430" i="1"/>
  <c r="AY4430" i="1" s="1"/>
  <c r="AG4430" i="1"/>
  <c r="AF4430" i="1"/>
  <c r="AE4430" i="1"/>
  <c r="AH4430" i="1" s="1"/>
  <c r="AD4430" i="1"/>
  <c r="AC4430" i="1"/>
  <c r="Z4430" i="1"/>
  <c r="Y4430" i="1"/>
  <c r="W4430" i="1"/>
  <c r="V4430" i="1"/>
  <c r="X4430" i="1" s="1"/>
  <c r="AA4430" i="1" s="1"/>
  <c r="S4430" i="1"/>
  <c r="R4430" i="1"/>
  <c r="Q4430" i="1"/>
  <c r="T4430" i="1" s="1"/>
  <c r="P4430" i="1"/>
  <c r="O4430" i="1"/>
  <c r="N4430" i="1"/>
  <c r="M4430" i="1"/>
  <c r="L4430" i="1"/>
  <c r="J4430" i="1"/>
  <c r="K4430" i="1" s="1"/>
  <c r="I4430" i="1"/>
  <c r="G4430" i="1"/>
  <c r="F4430" i="1"/>
  <c r="H4430" i="1" s="1"/>
  <c r="E4430" i="1"/>
  <c r="D4430" i="1"/>
  <c r="C4430" i="1"/>
  <c r="BC4429" i="1"/>
  <c r="BB4429" i="1"/>
  <c r="BA4429" i="1"/>
  <c r="AZ4429" i="1"/>
  <c r="AY4429" i="1"/>
  <c r="AV4429" i="1"/>
  <c r="AE4429" i="1"/>
  <c r="AH4429" i="1" s="1"/>
  <c r="AA4429" i="1"/>
  <c r="X4429" i="1"/>
  <c r="Q4429" i="1"/>
  <c r="T4429" i="1" s="1"/>
  <c r="K4429" i="1"/>
  <c r="H4429" i="1"/>
  <c r="E4429" i="1"/>
  <c r="AU4428" i="1"/>
  <c r="AT4428" i="1"/>
  <c r="AS4428" i="1"/>
  <c r="AR4428" i="1"/>
  <c r="AQ4428" i="1"/>
  <c r="BA4428" i="1" s="1"/>
  <c r="AP4428" i="1"/>
  <c r="AO4428" i="1"/>
  <c r="AN4428" i="1"/>
  <c r="AM4428" i="1"/>
  <c r="AZ4428" i="1" s="1"/>
  <c r="AL4428" i="1"/>
  <c r="AK4428" i="1"/>
  <c r="AJ4428" i="1"/>
  <c r="AG4428" i="1"/>
  <c r="AF4428" i="1"/>
  <c r="AD4428" i="1"/>
  <c r="AE4428" i="1" s="1"/>
  <c r="AH4428" i="1" s="1"/>
  <c r="AC4428" i="1"/>
  <c r="Z4428" i="1"/>
  <c r="Y4428" i="1"/>
  <c r="W4428" i="1"/>
  <c r="V4428" i="1"/>
  <c r="X4428" i="1" s="1"/>
  <c r="AA4428" i="1" s="1"/>
  <c r="S4428" i="1"/>
  <c r="R4428" i="1"/>
  <c r="Q4428" i="1"/>
  <c r="T4428" i="1" s="1"/>
  <c r="P4428" i="1"/>
  <c r="O4428" i="1"/>
  <c r="N4428" i="1"/>
  <c r="M4428" i="1"/>
  <c r="L4428" i="1"/>
  <c r="J4428" i="1"/>
  <c r="I4428" i="1"/>
  <c r="K4428" i="1" s="1"/>
  <c r="H4428" i="1"/>
  <c r="G4428" i="1"/>
  <c r="F4428" i="1"/>
  <c r="D4428" i="1"/>
  <c r="E4428" i="1" s="1"/>
  <c r="C4428" i="1"/>
  <c r="BB4427" i="1"/>
  <c r="BA4427" i="1"/>
  <c r="BC4427" i="1" s="1"/>
  <c r="AZ4427" i="1"/>
  <c r="AY4427" i="1"/>
  <c r="AV4427" i="1"/>
  <c r="AE4427" i="1"/>
  <c r="AH4427" i="1" s="1"/>
  <c r="X4427" i="1"/>
  <c r="AA4427" i="1" s="1"/>
  <c r="Q4427" i="1"/>
  <c r="T4427" i="1" s="1"/>
  <c r="AW4427" i="1" s="1"/>
  <c r="K4427" i="1"/>
  <c r="H4427" i="1"/>
  <c r="E4427" i="1"/>
  <c r="BB4426" i="1"/>
  <c r="BA4426" i="1"/>
  <c r="AZ4426" i="1"/>
  <c r="BC4426" i="1" s="1"/>
  <c r="AY4426" i="1"/>
  <c r="AV4426" i="1"/>
  <c r="AH4426" i="1"/>
  <c r="AE4426" i="1"/>
  <c r="AA4426" i="1"/>
  <c r="X4426" i="1"/>
  <c r="T4426" i="1"/>
  <c r="AW4426" i="1" s="1"/>
  <c r="Q4426" i="1"/>
  <c r="K4426" i="1"/>
  <c r="H4426" i="1"/>
  <c r="E4426" i="1"/>
  <c r="BB4425" i="1"/>
  <c r="BA4425" i="1"/>
  <c r="AZ4425" i="1"/>
  <c r="AY4425" i="1"/>
  <c r="BC4425" i="1" s="1"/>
  <c r="AV4425" i="1"/>
  <c r="AW4425" i="1" s="1"/>
  <c r="AH4425" i="1"/>
  <c r="AE4425" i="1"/>
  <c r="AA4425" i="1"/>
  <c r="X4425" i="1"/>
  <c r="T4425" i="1"/>
  <c r="Q4425" i="1"/>
  <c r="K4425" i="1"/>
  <c r="H4425" i="1"/>
  <c r="E4425" i="1"/>
  <c r="BC4424" i="1"/>
  <c r="BB4424" i="1"/>
  <c r="BA4424" i="1"/>
  <c r="AZ4424" i="1"/>
  <c r="AY4424" i="1"/>
  <c r="AV4424" i="1"/>
  <c r="AE4424" i="1"/>
  <c r="AH4424" i="1" s="1"/>
  <c r="AA4424" i="1"/>
  <c r="X4424" i="1"/>
  <c r="Q4424" i="1"/>
  <c r="T4424" i="1" s="1"/>
  <c r="K4424" i="1"/>
  <c r="H4424" i="1"/>
  <c r="E4424" i="1"/>
  <c r="AU4423" i="1"/>
  <c r="AT4423" i="1"/>
  <c r="AS4423" i="1"/>
  <c r="BB4423" i="1" s="1"/>
  <c r="AR4423" i="1"/>
  <c r="AQ4423" i="1"/>
  <c r="AP4423" i="1"/>
  <c r="BA4423" i="1" s="1"/>
  <c r="AO4423" i="1"/>
  <c r="AN4423" i="1"/>
  <c r="AM4423" i="1"/>
  <c r="AZ4423" i="1" s="1"/>
  <c r="AL4423" i="1"/>
  <c r="AY4423" i="1" s="1"/>
  <c r="BC4423" i="1" s="1"/>
  <c r="AK4423" i="1"/>
  <c r="AJ4423" i="1"/>
  <c r="AV4423" i="1" s="1"/>
  <c r="AG4423" i="1"/>
  <c r="AF4423" i="1"/>
  <c r="AD4423" i="1"/>
  <c r="AC4423" i="1"/>
  <c r="AE4423" i="1" s="1"/>
  <c r="AH4423" i="1" s="1"/>
  <c r="Z4423" i="1"/>
  <c r="Y4423" i="1"/>
  <c r="X4423" i="1"/>
  <c r="AA4423" i="1" s="1"/>
  <c r="W4423" i="1"/>
  <c r="V4423" i="1"/>
  <c r="S4423" i="1"/>
  <c r="R4423" i="1"/>
  <c r="P4423" i="1"/>
  <c r="O4423" i="1"/>
  <c r="Q4423" i="1" s="1"/>
  <c r="T4423" i="1" s="1"/>
  <c r="N4423" i="1"/>
  <c r="M4423" i="1"/>
  <c r="L4423" i="1"/>
  <c r="K4423" i="1"/>
  <c r="J4423" i="1"/>
  <c r="I4423" i="1"/>
  <c r="G4423" i="1"/>
  <c r="H4423" i="1" s="1"/>
  <c r="F4423" i="1"/>
  <c r="D4423" i="1"/>
  <c r="E4423" i="1" s="1"/>
  <c r="C4423" i="1"/>
  <c r="BB4422" i="1"/>
  <c r="BA4422" i="1"/>
  <c r="AZ4422" i="1"/>
  <c r="AY4422" i="1"/>
  <c r="BC4422" i="1" s="1"/>
  <c r="AW4422" i="1"/>
  <c r="AV4422" i="1"/>
  <c r="AH4422" i="1"/>
  <c r="AE4422" i="1"/>
  <c r="X4422" i="1"/>
  <c r="AA4422" i="1" s="1"/>
  <c r="T4422" i="1"/>
  <c r="Q4422" i="1"/>
  <c r="K4422" i="1"/>
  <c r="H4422" i="1"/>
  <c r="E4422" i="1"/>
  <c r="AY4421" i="1"/>
  <c r="BC4421" i="1" s="1"/>
  <c r="AU4421" i="1"/>
  <c r="AT4421" i="1"/>
  <c r="AS4421" i="1"/>
  <c r="BB4421" i="1" s="1"/>
  <c r="AR4421" i="1"/>
  <c r="AQ4421" i="1"/>
  <c r="AP4421" i="1"/>
  <c r="BA4421" i="1" s="1"/>
  <c r="AO4421" i="1"/>
  <c r="AN4421" i="1"/>
  <c r="AM4421" i="1"/>
  <c r="AZ4421" i="1" s="1"/>
  <c r="AL4421" i="1"/>
  <c r="AK4421" i="1"/>
  <c r="AJ4421" i="1"/>
  <c r="AV4421" i="1" s="1"/>
  <c r="AG4421" i="1"/>
  <c r="AF4421" i="1"/>
  <c r="AD4421" i="1"/>
  <c r="AC4421" i="1"/>
  <c r="AE4421" i="1" s="1"/>
  <c r="AH4421" i="1" s="1"/>
  <c r="Z4421" i="1"/>
  <c r="Y4421" i="1"/>
  <c r="X4421" i="1"/>
  <c r="AA4421" i="1" s="1"/>
  <c r="W4421" i="1"/>
  <c r="V4421" i="1"/>
  <c r="S4421" i="1"/>
  <c r="R4421" i="1"/>
  <c r="P4421" i="1"/>
  <c r="O4421" i="1"/>
  <c r="Q4421" i="1" s="1"/>
  <c r="T4421" i="1" s="1"/>
  <c r="N4421" i="1"/>
  <c r="M4421" i="1"/>
  <c r="L4421" i="1"/>
  <c r="J4421" i="1"/>
  <c r="K4421" i="1" s="1"/>
  <c r="I4421" i="1"/>
  <c r="G4421" i="1"/>
  <c r="H4421" i="1" s="1"/>
  <c r="F4421" i="1"/>
  <c r="D4421" i="1"/>
  <c r="C4421" i="1"/>
  <c r="E4421" i="1" s="1"/>
  <c r="BB4420" i="1"/>
  <c r="BA4420" i="1"/>
  <c r="AZ4420" i="1"/>
  <c r="AY4420" i="1"/>
  <c r="BC4420" i="1" s="1"/>
  <c r="AV4420" i="1"/>
  <c r="AH4420" i="1"/>
  <c r="AE4420" i="1"/>
  <c r="X4420" i="1"/>
  <c r="AA4420" i="1" s="1"/>
  <c r="T4420" i="1"/>
  <c r="AW4420" i="1" s="1"/>
  <c r="Q4420" i="1"/>
  <c r="K4420" i="1"/>
  <c r="H4420" i="1"/>
  <c r="E4420" i="1"/>
  <c r="BB4419" i="1"/>
  <c r="BA4419" i="1"/>
  <c r="AZ4419" i="1"/>
  <c r="AY4419" i="1"/>
  <c r="BC4419" i="1" s="1"/>
  <c r="AV4419" i="1"/>
  <c r="AW4419" i="1" s="1"/>
  <c r="AH4419" i="1"/>
  <c r="AE4419" i="1"/>
  <c r="AA4419" i="1"/>
  <c r="X4419" i="1"/>
  <c r="T4419" i="1"/>
  <c r="Q4419" i="1"/>
  <c r="K4419" i="1"/>
  <c r="H4419" i="1"/>
  <c r="E4419" i="1"/>
  <c r="BC4418" i="1"/>
  <c r="BB4418" i="1"/>
  <c r="BA4418" i="1"/>
  <c r="AZ4418" i="1"/>
  <c r="AY4418" i="1"/>
  <c r="AV4418" i="1"/>
  <c r="AE4418" i="1"/>
  <c r="AH4418" i="1" s="1"/>
  <c r="AA4418" i="1"/>
  <c r="X4418" i="1"/>
  <c r="Q4418" i="1"/>
  <c r="T4418" i="1" s="1"/>
  <c r="K4418" i="1"/>
  <c r="H4418" i="1"/>
  <c r="E4418" i="1"/>
  <c r="BB4417" i="1"/>
  <c r="BA4417" i="1"/>
  <c r="AZ4417" i="1"/>
  <c r="AY4417" i="1"/>
  <c r="BC4417" i="1" s="1"/>
  <c r="AV4417" i="1"/>
  <c r="AH4417" i="1"/>
  <c r="AE4417" i="1"/>
  <c r="AA4417" i="1"/>
  <c r="X4417" i="1"/>
  <c r="Q4417" i="1"/>
  <c r="T4417" i="1" s="1"/>
  <c r="K4417" i="1"/>
  <c r="H4417" i="1"/>
  <c r="E4417" i="1"/>
  <c r="BB4416" i="1"/>
  <c r="BA4416" i="1"/>
  <c r="AY4416" i="1"/>
  <c r="BC4416" i="1" s="1"/>
  <c r="AV4416" i="1"/>
  <c r="AM4416" i="1"/>
  <c r="AZ4416" i="1" s="1"/>
  <c r="AH4416" i="1"/>
  <c r="AE4416" i="1"/>
  <c r="X4416" i="1"/>
  <c r="AA4416" i="1" s="1"/>
  <c r="P4416" i="1"/>
  <c r="Q4416" i="1" s="1"/>
  <c r="T4416" i="1" s="1"/>
  <c r="K4416" i="1"/>
  <c r="H4416" i="1"/>
  <c r="E4416" i="1"/>
  <c r="BB4415" i="1"/>
  <c r="BA4415" i="1"/>
  <c r="AZ4415" i="1"/>
  <c r="AY4415" i="1"/>
  <c r="BC4415" i="1" s="1"/>
  <c r="AV4415" i="1"/>
  <c r="AE4415" i="1"/>
  <c r="AH4415" i="1" s="1"/>
  <c r="AA4415" i="1"/>
  <c r="X4415" i="1"/>
  <c r="T4415" i="1"/>
  <c r="AW4415" i="1" s="1"/>
  <c r="Q4415" i="1"/>
  <c r="K4415" i="1"/>
  <c r="H4415" i="1"/>
  <c r="E4415" i="1"/>
  <c r="BB4414" i="1"/>
  <c r="BA4414" i="1"/>
  <c r="AZ4414" i="1"/>
  <c r="BC4414" i="1" s="1"/>
  <c r="AY4414" i="1"/>
  <c r="AV4414" i="1"/>
  <c r="AH4414" i="1"/>
  <c r="AE4414" i="1"/>
  <c r="X4414" i="1"/>
  <c r="AA4414" i="1" s="1"/>
  <c r="T4414" i="1"/>
  <c r="AW4414" i="1" s="1"/>
  <c r="Q4414" i="1"/>
  <c r="K4414" i="1"/>
  <c r="H4414" i="1"/>
  <c r="E4414" i="1"/>
  <c r="AU4413" i="1"/>
  <c r="AT4413" i="1"/>
  <c r="AS4413" i="1"/>
  <c r="BB4413" i="1" s="1"/>
  <c r="AR4413" i="1"/>
  <c r="BA4413" i="1" s="1"/>
  <c r="AQ4413" i="1"/>
  <c r="AP4413" i="1"/>
  <c r="AO4413" i="1"/>
  <c r="AN4413" i="1"/>
  <c r="AL4413" i="1"/>
  <c r="AK4413" i="1"/>
  <c r="AJ4413" i="1"/>
  <c r="AY4413" i="1" s="1"/>
  <c r="AG4413" i="1"/>
  <c r="AF4413" i="1"/>
  <c r="AE4413" i="1"/>
  <c r="AH4413" i="1" s="1"/>
  <c r="AD4413" i="1"/>
  <c r="AC4413" i="1"/>
  <c r="Z4413" i="1"/>
  <c r="Y4413" i="1"/>
  <c r="W4413" i="1"/>
  <c r="V4413" i="1"/>
  <c r="X4413" i="1" s="1"/>
  <c r="AA4413" i="1" s="1"/>
  <c r="S4413" i="1"/>
  <c r="R4413" i="1"/>
  <c r="O4413" i="1"/>
  <c r="N4413" i="1"/>
  <c r="M4413" i="1"/>
  <c r="L4413" i="1"/>
  <c r="J4413" i="1"/>
  <c r="K4413" i="1" s="1"/>
  <c r="I4413" i="1"/>
  <c r="G4413" i="1"/>
  <c r="F4413" i="1"/>
  <c r="H4413" i="1" s="1"/>
  <c r="E4413" i="1"/>
  <c r="D4413" i="1"/>
  <c r="C4413" i="1"/>
  <c r="BB4412" i="1"/>
  <c r="BA4412" i="1"/>
  <c r="AZ4412" i="1"/>
  <c r="AY4412" i="1"/>
  <c r="BC4412" i="1" s="1"/>
  <c r="BD4412" i="1" s="1"/>
  <c r="AV4412" i="1"/>
  <c r="AH4412" i="1"/>
  <c r="AE4412" i="1"/>
  <c r="AA4412" i="1"/>
  <c r="X4412" i="1"/>
  <c r="T4412" i="1"/>
  <c r="AW4412" i="1" s="1"/>
  <c r="Q4412" i="1"/>
  <c r="K4412" i="1"/>
  <c r="H4412" i="1"/>
  <c r="E4412" i="1"/>
  <c r="BB4411" i="1"/>
  <c r="BA4411" i="1"/>
  <c r="AZ4411" i="1"/>
  <c r="AY4411" i="1"/>
  <c r="BC4411" i="1" s="1"/>
  <c r="AV4411" i="1"/>
  <c r="AH4411" i="1"/>
  <c r="AE4411" i="1"/>
  <c r="X4411" i="1"/>
  <c r="AA4411" i="1" s="1"/>
  <c r="T4411" i="1"/>
  <c r="AW4411" i="1" s="1"/>
  <c r="Q4411" i="1"/>
  <c r="K4411" i="1"/>
  <c r="H4411" i="1"/>
  <c r="E4411" i="1"/>
  <c r="BB4410" i="1"/>
  <c r="BA4410" i="1"/>
  <c r="AZ4410" i="1"/>
  <c r="AY4410" i="1"/>
  <c r="BC4410" i="1" s="1"/>
  <c r="AW4410" i="1"/>
  <c r="AV4410" i="1"/>
  <c r="AH4410" i="1"/>
  <c r="AE4410" i="1"/>
  <c r="AA4410" i="1"/>
  <c r="X4410" i="1"/>
  <c r="T4410" i="1"/>
  <c r="Q4410" i="1"/>
  <c r="K4410" i="1"/>
  <c r="H4410" i="1"/>
  <c r="E4410" i="1"/>
  <c r="BB4409" i="1"/>
  <c r="BA4409" i="1"/>
  <c r="AZ4409" i="1"/>
  <c r="AY4409" i="1"/>
  <c r="BC4409" i="1" s="1"/>
  <c r="AV4409" i="1"/>
  <c r="AE4409" i="1"/>
  <c r="AH4409" i="1" s="1"/>
  <c r="AA4409" i="1"/>
  <c r="X4409" i="1"/>
  <c r="Q4409" i="1"/>
  <c r="T4409" i="1" s="1"/>
  <c r="K4409" i="1"/>
  <c r="H4409" i="1"/>
  <c r="E4409" i="1"/>
  <c r="BB4408" i="1"/>
  <c r="BA4408" i="1"/>
  <c r="AZ4408" i="1"/>
  <c r="AY4408" i="1"/>
  <c r="BC4408" i="1" s="1"/>
  <c r="AV4408" i="1"/>
  <c r="AH4408" i="1"/>
  <c r="AE4408" i="1"/>
  <c r="AA4408" i="1"/>
  <c r="X4408" i="1"/>
  <c r="T4408" i="1"/>
  <c r="AW4408" i="1" s="1"/>
  <c r="Q4408" i="1"/>
  <c r="K4408" i="1"/>
  <c r="H4408" i="1"/>
  <c r="E4408" i="1"/>
  <c r="BB4407" i="1"/>
  <c r="BA4407" i="1"/>
  <c r="AZ4407" i="1"/>
  <c r="AY4407" i="1"/>
  <c r="BC4407" i="1" s="1"/>
  <c r="AV4407" i="1"/>
  <c r="AH4407" i="1"/>
  <c r="AE4407" i="1"/>
  <c r="X4407" i="1"/>
  <c r="AA4407" i="1" s="1"/>
  <c r="T4407" i="1"/>
  <c r="AW4407" i="1" s="1"/>
  <c r="Q4407" i="1"/>
  <c r="K4407" i="1"/>
  <c r="H4407" i="1"/>
  <c r="E4407" i="1"/>
  <c r="BB4406" i="1"/>
  <c r="BA4406" i="1"/>
  <c r="AZ4406" i="1"/>
  <c r="AY4406" i="1"/>
  <c r="BC4406" i="1" s="1"/>
  <c r="AW4406" i="1"/>
  <c r="AV4406" i="1"/>
  <c r="AH4406" i="1"/>
  <c r="AE4406" i="1"/>
  <c r="AA4406" i="1"/>
  <c r="X4406" i="1"/>
  <c r="T4406" i="1"/>
  <c r="Q4406" i="1"/>
  <c r="K4406" i="1"/>
  <c r="H4406" i="1"/>
  <c r="E4406" i="1"/>
  <c r="BC4405" i="1"/>
  <c r="BB4405" i="1"/>
  <c r="BA4405" i="1"/>
  <c r="AZ4405" i="1"/>
  <c r="AY4405" i="1"/>
  <c r="AV4405" i="1"/>
  <c r="AE4405" i="1"/>
  <c r="AH4405" i="1" s="1"/>
  <c r="AA4405" i="1"/>
  <c r="X4405" i="1"/>
  <c r="Q4405" i="1"/>
  <c r="T4405" i="1" s="1"/>
  <c r="K4405" i="1"/>
  <c r="H4405" i="1"/>
  <c r="E4405" i="1"/>
  <c r="BB4404" i="1"/>
  <c r="BA4404" i="1"/>
  <c r="AZ4404" i="1"/>
  <c r="AY4404" i="1"/>
  <c r="BC4404" i="1" s="1"/>
  <c r="BD4404" i="1" s="1"/>
  <c r="AV4404" i="1"/>
  <c r="AH4404" i="1"/>
  <c r="AE4404" i="1"/>
  <c r="AA4404" i="1"/>
  <c r="X4404" i="1"/>
  <c r="T4404" i="1"/>
  <c r="AW4404" i="1" s="1"/>
  <c r="Q4404" i="1"/>
  <c r="K4404" i="1"/>
  <c r="H4404" i="1"/>
  <c r="E4404" i="1"/>
  <c r="AU4403" i="1"/>
  <c r="AT4403" i="1"/>
  <c r="AS4403" i="1"/>
  <c r="BB4403" i="1" s="1"/>
  <c r="AR4403" i="1"/>
  <c r="BA4403" i="1" s="1"/>
  <c r="AQ4403" i="1"/>
  <c r="AP4403" i="1"/>
  <c r="AO4403" i="1"/>
  <c r="AN4403" i="1"/>
  <c r="AV4403" i="1" s="1"/>
  <c r="AM4403" i="1"/>
  <c r="AZ4403" i="1" s="1"/>
  <c r="AL4403" i="1"/>
  <c r="AK4403" i="1"/>
  <c r="AJ4403" i="1"/>
  <c r="AY4403" i="1" s="1"/>
  <c r="BC4403" i="1" s="1"/>
  <c r="AG4403" i="1"/>
  <c r="AF4403" i="1"/>
  <c r="AE4403" i="1"/>
  <c r="AH4403" i="1" s="1"/>
  <c r="AD4403" i="1"/>
  <c r="AC4403" i="1"/>
  <c r="Z4403" i="1"/>
  <c r="Y4403" i="1"/>
  <c r="W4403" i="1"/>
  <c r="V4403" i="1"/>
  <c r="X4403" i="1" s="1"/>
  <c r="AA4403" i="1" s="1"/>
  <c r="S4403" i="1"/>
  <c r="R4403" i="1"/>
  <c r="Q4403" i="1"/>
  <c r="T4403" i="1" s="1"/>
  <c r="P4403" i="1"/>
  <c r="O4403" i="1"/>
  <c r="N4403" i="1"/>
  <c r="M4403" i="1"/>
  <c r="L4403" i="1"/>
  <c r="J4403" i="1"/>
  <c r="I4403" i="1"/>
  <c r="K4403" i="1" s="1"/>
  <c r="H4403" i="1"/>
  <c r="G4403" i="1"/>
  <c r="F4403" i="1"/>
  <c r="E4403" i="1"/>
  <c r="D4403" i="1"/>
  <c r="C4403" i="1"/>
  <c r="BB4402" i="1"/>
  <c r="BA4402" i="1"/>
  <c r="AZ4402" i="1"/>
  <c r="AY4402" i="1"/>
  <c r="BC4402" i="1" s="1"/>
  <c r="AV4402" i="1"/>
  <c r="AE4402" i="1"/>
  <c r="AH4402" i="1" s="1"/>
  <c r="AA4402" i="1"/>
  <c r="X4402" i="1"/>
  <c r="Q4402" i="1"/>
  <c r="T4402" i="1" s="1"/>
  <c r="K4402" i="1"/>
  <c r="H4402" i="1"/>
  <c r="E4402" i="1"/>
  <c r="AZ4401" i="1"/>
  <c r="AU4401" i="1"/>
  <c r="AT4401" i="1"/>
  <c r="AS4401" i="1"/>
  <c r="BB4401" i="1" s="1"/>
  <c r="AR4401" i="1"/>
  <c r="AQ4401" i="1"/>
  <c r="AP4401" i="1"/>
  <c r="BA4401" i="1" s="1"/>
  <c r="AO4401" i="1"/>
  <c r="AN4401" i="1"/>
  <c r="AM4401" i="1"/>
  <c r="AL4401" i="1"/>
  <c r="AY4401" i="1" s="1"/>
  <c r="BC4401" i="1" s="1"/>
  <c r="AK4401" i="1"/>
  <c r="AJ4401" i="1"/>
  <c r="AV4401" i="1" s="1"/>
  <c r="AG4401" i="1"/>
  <c r="AF4401" i="1"/>
  <c r="AD4401" i="1"/>
  <c r="AC4401" i="1"/>
  <c r="AE4401" i="1" s="1"/>
  <c r="AH4401" i="1" s="1"/>
  <c r="Z4401" i="1"/>
  <c r="Y4401" i="1"/>
  <c r="X4401" i="1"/>
  <c r="AA4401" i="1" s="1"/>
  <c r="W4401" i="1"/>
  <c r="V4401" i="1"/>
  <c r="S4401" i="1"/>
  <c r="R4401" i="1"/>
  <c r="P4401" i="1"/>
  <c r="O4401" i="1"/>
  <c r="Q4401" i="1" s="1"/>
  <c r="T4401" i="1" s="1"/>
  <c r="N4401" i="1"/>
  <c r="M4401" i="1"/>
  <c r="L4401" i="1"/>
  <c r="K4401" i="1"/>
  <c r="J4401" i="1"/>
  <c r="I4401" i="1"/>
  <c r="H4401" i="1"/>
  <c r="G4401" i="1"/>
  <c r="F4401" i="1"/>
  <c r="D4401" i="1"/>
  <c r="E4401" i="1" s="1"/>
  <c r="C4401" i="1"/>
  <c r="BB4400" i="1"/>
  <c r="BA4400" i="1"/>
  <c r="AZ4400" i="1"/>
  <c r="BC4400" i="1" s="1"/>
  <c r="AY4400" i="1"/>
  <c r="AW4400" i="1"/>
  <c r="AV4400" i="1"/>
  <c r="AH4400" i="1"/>
  <c r="AE4400" i="1"/>
  <c r="AA4400" i="1"/>
  <c r="X4400" i="1"/>
  <c r="T4400" i="1"/>
  <c r="BD4400" i="1" s="1"/>
  <c r="Q4400" i="1"/>
  <c r="K4400" i="1"/>
  <c r="H4400" i="1"/>
  <c r="E4400" i="1"/>
  <c r="AU4399" i="1"/>
  <c r="AT4399" i="1"/>
  <c r="AS4399" i="1"/>
  <c r="BB4399" i="1" s="1"/>
  <c r="AR4399" i="1"/>
  <c r="AQ4399" i="1"/>
  <c r="AP4399" i="1"/>
  <c r="BA4399" i="1" s="1"/>
  <c r="AO4399" i="1"/>
  <c r="AN4399" i="1"/>
  <c r="AM4399" i="1"/>
  <c r="AZ4399" i="1" s="1"/>
  <c r="AL4399" i="1"/>
  <c r="AY4399" i="1" s="1"/>
  <c r="BC4399" i="1" s="1"/>
  <c r="AK4399" i="1"/>
  <c r="AJ4399" i="1"/>
  <c r="AV4399" i="1" s="1"/>
  <c r="AG4399" i="1"/>
  <c r="AF4399" i="1"/>
  <c r="AD4399" i="1"/>
  <c r="AC4399" i="1"/>
  <c r="AE4399" i="1" s="1"/>
  <c r="AH4399" i="1" s="1"/>
  <c r="Z4399" i="1"/>
  <c r="Y4399" i="1"/>
  <c r="X4399" i="1"/>
  <c r="AA4399" i="1" s="1"/>
  <c r="W4399" i="1"/>
  <c r="V4399" i="1"/>
  <c r="S4399" i="1"/>
  <c r="R4399" i="1"/>
  <c r="P4399" i="1"/>
  <c r="O4399" i="1"/>
  <c r="Q4399" i="1" s="1"/>
  <c r="T4399" i="1" s="1"/>
  <c r="N4399" i="1"/>
  <c r="M4399" i="1"/>
  <c r="L4399" i="1"/>
  <c r="K4399" i="1"/>
  <c r="J4399" i="1"/>
  <c r="I4399" i="1"/>
  <c r="G4399" i="1"/>
  <c r="H4399" i="1" s="1"/>
  <c r="F4399" i="1"/>
  <c r="D4399" i="1"/>
  <c r="C4399" i="1"/>
  <c r="E4399" i="1" s="1"/>
  <c r="BB4398" i="1"/>
  <c r="BA4398" i="1"/>
  <c r="AZ4398" i="1"/>
  <c r="AY4398" i="1"/>
  <c r="BC4398" i="1" s="1"/>
  <c r="AV4398" i="1"/>
  <c r="AH4398" i="1"/>
  <c r="AE4398" i="1"/>
  <c r="X4398" i="1"/>
  <c r="AA4398" i="1" s="1"/>
  <c r="T4398" i="1"/>
  <c r="AW4398" i="1" s="1"/>
  <c r="Q4398" i="1"/>
  <c r="K4398" i="1"/>
  <c r="H4398" i="1"/>
  <c r="E4398" i="1"/>
  <c r="AU4397" i="1"/>
  <c r="AT4397" i="1"/>
  <c r="AS4397" i="1"/>
  <c r="BB4397" i="1" s="1"/>
  <c r="AR4397" i="1"/>
  <c r="BA4397" i="1" s="1"/>
  <c r="AQ4397" i="1"/>
  <c r="AP4397" i="1"/>
  <c r="AO4397" i="1"/>
  <c r="AN4397" i="1"/>
  <c r="AM4397" i="1"/>
  <c r="AZ4397" i="1" s="1"/>
  <c r="AL4397" i="1"/>
  <c r="AK4397" i="1"/>
  <c r="AJ4397" i="1"/>
  <c r="AY4397" i="1" s="1"/>
  <c r="BC4397" i="1" s="1"/>
  <c r="AG4397" i="1"/>
  <c r="AF4397" i="1"/>
  <c r="AE4397" i="1"/>
  <c r="AH4397" i="1" s="1"/>
  <c r="AD4397" i="1"/>
  <c r="AC4397" i="1"/>
  <c r="Z4397" i="1"/>
  <c r="Y4397" i="1"/>
  <c r="W4397" i="1"/>
  <c r="V4397" i="1"/>
  <c r="X4397" i="1" s="1"/>
  <c r="AA4397" i="1" s="1"/>
  <c r="S4397" i="1"/>
  <c r="R4397" i="1"/>
  <c r="Q4397" i="1"/>
  <c r="T4397" i="1" s="1"/>
  <c r="P4397" i="1"/>
  <c r="O4397" i="1"/>
  <c r="N4397" i="1"/>
  <c r="M4397" i="1"/>
  <c r="L4397" i="1"/>
  <c r="J4397" i="1"/>
  <c r="K4397" i="1" s="1"/>
  <c r="I4397" i="1"/>
  <c r="G4397" i="1"/>
  <c r="F4397" i="1"/>
  <c r="H4397" i="1" s="1"/>
  <c r="E4397" i="1"/>
  <c r="D4397" i="1"/>
  <c r="C4397" i="1"/>
  <c r="BB4396" i="1"/>
  <c r="BA4396" i="1"/>
  <c r="AZ4396" i="1"/>
  <c r="AY4396" i="1"/>
  <c r="BC4396" i="1" s="1"/>
  <c r="AV4396" i="1"/>
  <c r="AH4396" i="1"/>
  <c r="AE4396" i="1"/>
  <c r="AA4396" i="1"/>
  <c r="X4396" i="1"/>
  <c r="T4396" i="1"/>
  <c r="AW4396" i="1" s="1"/>
  <c r="Q4396" i="1"/>
  <c r="K4396" i="1"/>
  <c r="H4396" i="1"/>
  <c r="E4396" i="1"/>
  <c r="AU4395" i="1"/>
  <c r="AT4395" i="1"/>
  <c r="AS4395" i="1"/>
  <c r="BB4395" i="1" s="1"/>
  <c r="AR4395" i="1"/>
  <c r="BA4395" i="1" s="1"/>
  <c r="AQ4395" i="1"/>
  <c r="AP4395" i="1"/>
  <c r="AO4395" i="1"/>
  <c r="AN4395" i="1"/>
  <c r="AM4395" i="1"/>
  <c r="AZ4395" i="1" s="1"/>
  <c r="AL4395" i="1"/>
  <c r="AK4395" i="1"/>
  <c r="AJ4395" i="1"/>
  <c r="AY4395" i="1" s="1"/>
  <c r="AG4395" i="1"/>
  <c r="AF4395" i="1"/>
  <c r="AE4395" i="1"/>
  <c r="AH4395" i="1" s="1"/>
  <c r="AD4395" i="1"/>
  <c r="AC4395" i="1"/>
  <c r="Z4395" i="1"/>
  <c r="Y4395" i="1"/>
  <c r="W4395" i="1"/>
  <c r="V4395" i="1"/>
  <c r="X4395" i="1" s="1"/>
  <c r="AA4395" i="1" s="1"/>
  <c r="S4395" i="1"/>
  <c r="R4395" i="1"/>
  <c r="Q4395" i="1"/>
  <c r="T4395" i="1" s="1"/>
  <c r="P4395" i="1"/>
  <c r="O4395" i="1"/>
  <c r="N4395" i="1"/>
  <c r="M4395" i="1"/>
  <c r="L4395" i="1"/>
  <c r="J4395" i="1"/>
  <c r="I4395" i="1"/>
  <c r="K4395" i="1" s="1"/>
  <c r="H4395" i="1"/>
  <c r="G4395" i="1"/>
  <c r="F4395" i="1"/>
  <c r="E4395" i="1"/>
  <c r="D4395" i="1"/>
  <c r="C4395" i="1"/>
  <c r="BC4394" i="1"/>
  <c r="BB4394" i="1"/>
  <c r="BA4394" i="1"/>
  <c r="AZ4394" i="1"/>
  <c r="AY4394" i="1"/>
  <c r="AV4394" i="1"/>
  <c r="AE4394" i="1"/>
  <c r="AH4394" i="1" s="1"/>
  <c r="AA4394" i="1"/>
  <c r="X4394" i="1"/>
  <c r="Q4394" i="1"/>
  <c r="T4394" i="1" s="1"/>
  <c r="K4394" i="1"/>
  <c r="H4394" i="1"/>
  <c r="E4394" i="1"/>
  <c r="AU4393" i="1"/>
  <c r="AT4393" i="1"/>
  <c r="AS4393" i="1"/>
  <c r="BB4393" i="1" s="1"/>
  <c r="AR4393" i="1"/>
  <c r="AQ4393" i="1"/>
  <c r="AP4393" i="1"/>
  <c r="BA4393" i="1" s="1"/>
  <c r="AO4393" i="1"/>
  <c r="AN4393" i="1"/>
  <c r="AM4393" i="1"/>
  <c r="AZ4393" i="1" s="1"/>
  <c r="AL4393" i="1"/>
  <c r="AY4393" i="1" s="1"/>
  <c r="AK4393" i="1"/>
  <c r="AJ4393" i="1"/>
  <c r="AV4393" i="1" s="1"/>
  <c r="AG4393" i="1"/>
  <c r="AF4393" i="1"/>
  <c r="AD4393" i="1"/>
  <c r="AC4393" i="1"/>
  <c r="AE4393" i="1" s="1"/>
  <c r="AH4393" i="1" s="1"/>
  <c r="Z4393" i="1"/>
  <c r="Y4393" i="1"/>
  <c r="X4393" i="1"/>
  <c r="AA4393" i="1" s="1"/>
  <c r="W4393" i="1"/>
  <c r="V4393" i="1"/>
  <c r="S4393" i="1"/>
  <c r="R4393" i="1"/>
  <c r="P4393" i="1"/>
  <c r="O4393" i="1"/>
  <c r="Q4393" i="1" s="1"/>
  <c r="T4393" i="1" s="1"/>
  <c r="N4393" i="1"/>
  <c r="M4393" i="1"/>
  <c r="L4393" i="1"/>
  <c r="K4393" i="1"/>
  <c r="J4393" i="1"/>
  <c r="I4393" i="1"/>
  <c r="H4393" i="1"/>
  <c r="G4393" i="1"/>
  <c r="F4393" i="1"/>
  <c r="D4393" i="1"/>
  <c r="E4393" i="1" s="1"/>
  <c r="C4393" i="1"/>
  <c r="BB4392" i="1"/>
  <c r="BA4392" i="1"/>
  <c r="AZ4392" i="1"/>
  <c r="BC4392" i="1" s="1"/>
  <c r="AY4392" i="1"/>
  <c r="AW4392" i="1"/>
  <c r="AV4392" i="1"/>
  <c r="AH4392" i="1"/>
  <c r="AE4392" i="1"/>
  <c r="AA4392" i="1"/>
  <c r="X4392" i="1"/>
  <c r="T4392" i="1"/>
  <c r="BD4392" i="1" s="1"/>
  <c r="Q4392" i="1"/>
  <c r="K4392" i="1"/>
  <c r="H4392" i="1"/>
  <c r="E4392" i="1"/>
  <c r="AY4391" i="1"/>
  <c r="BC4391" i="1" s="1"/>
  <c r="AU4391" i="1"/>
  <c r="AT4391" i="1"/>
  <c r="AS4391" i="1"/>
  <c r="BB4391" i="1" s="1"/>
  <c r="AR4391" i="1"/>
  <c r="AQ4391" i="1"/>
  <c r="AP4391" i="1"/>
  <c r="BA4391" i="1" s="1"/>
  <c r="AO4391" i="1"/>
  <c r="AN4391" i="1"/>
  <c r="AM4391" i="1"/>
  <c r="AZ4391" i="1" s="1"/>
  <c r="AL4391" i="1"/>
  <c r="AK4391" i="1"/>
  <c r="AJ4391" i="1"/>
  <c r="AV4391" i="1" s="1"/>
  <c r="AG4391" i="1"/>
  <c r="AF4391" i="1"/>
  <c r="AD4391" i="1"/>
  <c r="AC4391" i="1"/>
  <c r="AE4391" i="1" s="1"/>
  <c r="AH4391" i="1" s="1"/>
  <c r="Z4391" i="1"/>
  <c r="Y4391" i="1"/>
  <c r="X4391" i="1"/>
  <c r="AA4391" i="1" s="1"/>
  <c r="W4391" i="1"/>
  <c r="V4391" i="1"/>
  <c r="S4391" i="1"/>
  <c r="R4391" i="1"/>
  <c r="P4391" i="1"/>
  <c r="O4391" i="1"/>
  <c r="Q4391" i="1" s="1"/>
  <c r="T4391" i="1" s="1"/>
  <c r="N4391" i="1"/>
  <c r="M4391" i="1"/>
  <c r="L4391" i="1"/>
  <c r="K4391" i="1"/>
  <c r="J4391" i="1"/>
  <c r="I4391" i="1"/>
  <c r="G4391" i="1"/>
  <c r="H4391" i="1" s="1"/>
  <c r="F4391" i="1"/>
  <c r="D4391" i="1"/>
  <c r="C4391" i="1"/>
  <c r="E4391" i="1" s="1"/>
  <c r="BB4390" i="1"/>
  <c r="BA4390" i="1"/>
  <c r="AZ4390" i="1"/>
  <c r="AY4390" i="1"/>
  <c r="BC4390" i="1" s="1"/>
  <c r="AV4390" i="1"/>
  <c r="AH4390" i="1"/>
  <c r="AE4390" i="1"/>
  <c r="X4390" i="1"/>
  <c r="AA4390" i="1" s="1"/>
  <c r="T4390" i="1"/>
  <c r="AW4390" i="1" s="1"/>
  <c r="Q4390" i="1"/>
  <c r="K4390" i="1"/>
  <c r="H4390" i="1"/>
  <c r="E4390" i="1"/>
  <c r="AU4389" i="1"/>
  <c r="AT4389" i="1"/>
  <c r="AS4389" i="1"/>
  <c r="BB4389" i="1" s="1"/>
  <c r="AR4389" i="1"/>
  <c r="BA4389" i="1" s="1"/>
  <c r="AQ4389" i="1"/>
  <c r="AP4389" i="1"/>
  <c r="AO4389" i="1"/>
  <c r="AN4389" i="1"/>
  <c r="AM4389" i="1"/>
  <c r="AZ4389" i="1" s="1"/>
  <c r="AL4389" i="1"/>
  <c r="AK4389" i="1"/>
  <c r="AJ4389" i="1"/>
  <c r="AY4389" i="1" s="1"/>
  <c r="BC4389" i="1" s="1"/>
  <c r="AG4389" i="1"/>
  <c r="AF4389" i="1"/>
  <c r="AE4389" i="1"/>
  <c r="AH4389" i="1" s="1"/>
  <c r="AD4389" i="1"/>
  <c r="AC4389" i="1"/>
  <c r="Z4389" i="1"/>
  <c r="Y4389" i="1"/>
  <c r="W4389" i="1"/>
  <c r="V4389" i="1"/>
  <c r="X4389" i="1" s="1"/>
  <c r="AA4389" i="1" s="1"/>
  <c r="S4389" i="1"/>
  <c r="R4389" i="1"/>
  <c r="Q4389" i="1"/>
  <c r="T4389" i="1" s="1"/>
  <c r="P4389" i="1"/>
  <c r="O4389" i="1"/>
  <c r="N4389" i="1"/>
  <c r="M4389" i="1"/>
  <c r="L4389" i="1"/>
  <c r="J4389" i="1"/>
  <c r="K4389" i="1" s="1"/>
  <c r="I4389" i="1"/>
  <c r="G4389" i="1"/>
  <c r="F4389" i="1"/>
  <c r="H4389" i="1" s="1"/>
  <c r="E4389" i="1"/>
  <c r="D4389" i="1"/>
  <c r="C4389" i="1"/>
  <c r="BB4388" i="1"/>
  <c r="BA4388" i="1"/>
  <c r="AZ4388" i="1"/>
  <c r="AY4388" i="1"/>
  <c r="BC4388" i="1" s="1"/>
  <c r="BD4388" i="1" s="1"/>
  <c r="AV4388" i="1"/>
  <c r="AH4388" i="1"/>
  <c r="AE4388" i="1"/>
  <c r="AA4388" i="1"/>
  <c r="X4388" i="1"/>
  <c r="T4388" i="1"/>
  <c r="AW4388" i="1" s="1"/>
  <c r="Q4388" i="1"/>
  <c r="K4388" i="1"/>
  <c r="H4388" i="1"/>
  <c r="E4388" i="1"/>
  <c r="AU4387" i="1"/>
  <c r="AT4387" i="1"/>
  <c r="AS4387" i="1"/>
  <c r="BB4387" i="1" s="1"/>
  <c r="AR4387" i="1"/>
  <c r="BA4387" i="1" s="1"/>
  <c r="AQ4387" i="1"/>
  <c r="AP4387" i="1"/>
  <c r="AO4387" i="1"/>
  <c r="AN4387" i="1"/>
  <c r="AV4387" i="1" s="1"/>
  <c r="AM4387" i="1"/>
  <c r="AZ4387" i="1" s="1"/>
  <c r="AL4387" i="1"/>
  <c r="AK4387" i="1"/>
  <c r="AJ4387" i="1"/>
  <c r="AY4387" i="1" s="1"/>
  <c r="AG4387" i="1"/>
  <c r="AF4387" i="1"/>
  <c r="AE4387" i="1"/>
  <c r="AH4387" i="1" s="1"/>
  <c r="AD4387" i="1"/>
  <c r="AC4387" i="1"/>
  <c r="Z4387" i="1"/>
  <c r="Y4387" i="1"/>
  <c r="W4387" i="1"/>
  <c r="V4387" i="1"/>
  <c r="X4387" i="1" s="1"/>
  <c r="AA4387" i="1" s="1"/>
  <c r="S4387" i="1"/>
  <c r="R4387" i="1"/>
  <c r="Q4387" i="1"/>
  <c r="T4387" i="1" s="1"/>
  <c r="P4387" i="1"/>
  <c r="O4387" i="1"/>
  <c r="N4387" i="1"/>
  <c r="M4387" i="1"/>
  <c r="L4387" i="1"/>
  <c r="J4387" i="1"/>
  <c r="I4387" i="1"/>
  <c r="K4387" i="1" s="1"/>
  <c r="H4387" i="1"/>
  <c r="G4387" i="1"/>
  <c r="F4387" i="1"/>
  <c r="E4387" i="1"/>
  <c r="D4387" i="1"/>
  <c r="C4387" i="1"/>
  <c r="BB4386" i="1"/>
  <c r="BA4386" i="1"/>
  <c r="AZ4386" i="1"/>
  <c r="AY4386" i="1"/>
  <c r="BC4386" i="1" s="1"/>
  <c r="AV4386" i="1"/>
  <c r="AE4386" i="1"/>
  <c r="AH4386" i="1" s="1"/>
  <c r="AA4386" i="1"/>
  <c r="X4386" i="1"/>
  <c r="Q4386" i="1"/>
  <c r="T4386" i="1" s="1"/>
  <c r="K4386" i="1"/>
  <c r="H4386" i="1"/>
  <c r="E4386" i="1"/>
  <c r="AZ4385" i="1"/>
  <c r="AU4385" i="1"/>
  <c r="AT4385" i="1"/>
  <c r="AS4385" i="1"/>
  <c r="BB4385" i="1" s="1"/>
  <c r="AR4385" i="1"/>
  <c r="AQ4385" i="1"/>
  <c r="AP4385" i="1"/>
  <c r="BA4385" i="1" s="1"/>
  <c r="AO4385" i="1"/>
  <c r="AN4385" i="1"/>
  <c r="AM4385" i="1"/>
  <c r="AL4385" i="1"/>
  <c r="AY4385" i="1" s="1"/>
  <c r="AK4385" i="1"/>
  <c r="AJ4385" i="1"/>
  <c r="AV4385" i="1" s="1"/>
  <c r="AG4385" i="1"/>
  <c r="AF4385" i="1"/>
  <c r="AD4385" i="1"/>
  <c r="AC4385" i="1"/>
  <c r="AE4385" i="1" s="1"/>
  <c r="AH4385" i="1" s="1"/>
  <c r="Z4385" i="1"/>
  <c r="Y4385" i="1"/>
  <c r="X4385" i="1"/>
  <c r="AA4385" i="1" s="1"/>
  <c r="W4385" i="1"/>
  <c r="V4385" i="1"/>
  <c r="S4385" i="1"/>
  <c r="R4385" i="1"/>
  <c r="P4385" i="1"/>
  <c r="O4385" i="1"/>
  <c r="Q4385" i="1" s="1"/>
  <c r="T4385" i="1" s="1"/>
  <c r="N4385" i="1"/>
  <c r="M4385" i="1"/>
  <c r="L4385" i="1"/>
  <c r="K4385" i="1"/>
  <c r="J4385" i="1"/>
  <c r="I4385" i="1"/>
  <c r="H4385" i="1"/>
  <c r="G4385" i="1"/>
  <c r="F4385" i="1"/>
  <c r="D4385" i="1"/>
  <c r="E4385" i="1" s="1"/>
  <c r="C4385" i="1"/>
  <c r="BB4384" i="1"/>
  <c r="BA4384" i="1"/>
  <c r="AZ4384" i="1"/>
  <c r="AY4384" i="1"/>
  <c r="BC4384" i="1" s="1"/>
  <c r="AW4384" i="1"/>
  <c r="AV4384" i="1"/>
  <c r="AH4384" i="1"/>
  <c r="AE4384" i="1"/>
  <c r="AA4384" i="1"/>
  <c r="X4384" i="1"/>
  <c r="T4384" i="1"/>
  <c r="Q4384" i="1"/>
  <c r="K4384" i="1"/>
  <c r="H4384" i="1"/>
  <c r="E4384" i="1"/>
  <c r="AU4383" i="1"/>
  <c r="AT4383" i="1"/>
  <c r="AS4383" i="1"/>
  <c r="BB4383" i="1" s="1"/>
  <c r="AR4383" i="1"/>
  <c r="AQ4383" i="1"/>
  <c r="AP4383" i="1"/>
  <c r="BA4383" i="1" s="1"/>
  <c r="AO4383" i="1"/>
  <c r="AN4383" i="1"/>
  <c r="AM4383" i="1"/>
  <c r="AZ4383" i="1" s="1"/>
  <c r="AL4383" i="1"/>
  <c r="AY4383" i="1" s="1"/>
  <c r="AK4383" i="1"/>
  <c r="AJ4383" i="1"/>
  <c r="AV4383" i="1" s="1"/>
  <c r="AG4383" i="1"/>
  <c r="AF4383" i="1"/>
  <c r="AD4383" i="1"/>
  <c r="AC4383" i="1"/>
  <c r="AE4383" i="1" s="1"/>
  <c r="AH4383" i="1" s="1"/>
  <c r="Z4383" i="1"/>
  <c r="Y4383" i="1"/>
  <c r="X4383" i="1"/>
  <c r="AA4383" i="1" s="1"/>
  <c r="W4383" i="1"/>
  <c r="V4383" i="1"/>
  <c r="S4383" i="1"/>
  <c r="R4383" i="1"/>
  <c r="P4383" i="1"/>
  <c r="O4383" i="1"/>
  <c r="Q4383" i="1" s="1"/>
  <c r="T4383" i="1" s="1"/>
  <c r="N4383" i="1"/>
  <c r="M4383" i="1"/>
  <c r="L4383" i="1"/>
  <c r="K4383" i="1"/>
  <c r="J4383" i="1"/>
  <c r="I4383" i="1"/>
  <c r="G4383" i="1"/>
  <c r="H4383" i="1" s="1"/>
  <c r="F4383" i="1"/>
  <c r="D4383" i="1"/>
  <c r="C4383" i="1"/>
  <c r="E4383" i="1" s="1"/>
  <c r="BB4382" i="1"/>
  <c r="BA4382" i="1"/>
  <c r="AZ4382" i="1"/>
  <c r="AY4382" i="1"/>
  <c r="BC4382" i="1" s="1"/>
  <c r="AV4382" i="1"/>
  <c r="AH4382" i="1"/>
  <c r="AE4382" i="1"/>
  <c r="X4382" i="1"/>
  <c r="AA4382" i="1" s="1"/>
  <c r="T4382" i="1"/>
  <c r="AW4382" i="1" s="1"/>
  <c r="Q4382" i="1"/>
  <c r="K4382" i="1"/>
  <c r="H4382" i="1"/>
  <c r="E4382" i="1"/>
  <c r="AU4381" i="1"/>
  <c r="AT4381" i="1"/>
  <c r="AS4381" i="1"/>
  <c r="BB4381" i="1" s="1"/>
  <c r="AR4381" i="1"/>
  <c r="BA4381" i="1" s="1"/>
  <c r="AQ4381" i="1"/>
  <c r="AP4381" i="1"/>
  <c r="AO4381" i="1"/>
  <c r="AN4381" i="1"/>
  <c r="AM4381" i="1"/>
  <c r="AZ4381" i="1" s="1"/>
  <c r="AL4381" i="1"/>
  <c r="AK4381" i="1"/>
  <c r="AJ4381" i="1"/>
  <c r="AY4381" i="1" s="1"/>
  <c r="AG4381" i="1"/>
  <c r="AF4381" i="1"/>
  <c r="AE4381" i="1"/>
  <c r="AH4381" i="1" s="1"/>
  <c r="AD4381" i="1"/>
  <c r="AC4381" i="1"/>
  <c r="Z4381" i="1"/>
  <c r="Y4381" i="1"/>
  <c r="W4381" i="1"/>
  <c r="V4381" i="1"/>
  <c r="X4381" i="1" s="1"/>
  <c r="AA4381" i="1" s="1"/>
  <c r="S4381" i="1"/>
  <c r="R4381" i="1"/>
  <c r="Q4381" i="1"/>
  <c r="T4381" i="1" s="1"/>
  <c r="P4381" i="1"/>
  <c r="O4381" i="1"/>
  <c r="N4381" i="1"/>
  <c r="M4381" i="1"/>
  <c r="L4381" i="1"/>
  <c r="J4381" i="1"/>
  <c r="K4381" i="1" s="1"/>
  <c r="I4381" i="1"/>
  <c r="G4381" i="1"/>
  <c r="F4381" i="1"/>
  <c r="H4381" i="1" s="1"/>
  <c r="E4381" i="1"/>
  <c r="D4381" i="1"/>
  <c r="C4381" i="1"/>
  <c r="BB4380" i="1"/>
  <c r="BA4380" i="1"/>
  <c r="AZ4380" i="1"/>
  <c r="AY4380" i="1"/>
  <c r="BC4380" i="1" s="1"/>
  <c r="AV4380" i="1"/>
  <c r="AH4380" i="1"/>
  <c r="AE4380" i="1"/>
  <c r="AA4380" i="1"/>
  <c r="X4380" i="1"/>
  <c r="T4380" i="1"/>
  <c r="AW4380" i="1" s="1"/>
  <c r="Q4380" i="1"/>
  <c r="K4380" i="1"/>
  <c r="H4380" i="1"/>
  <c r="E4380" i="1"/>
  <c r="BB4379" i="1"/>
  <c r="BA4379" i="1"/>
  <c r="AZ4379" i="1"/>
  <c r="BC4379" i="1" s="1"/>
  <c r="AY4379" i="1"/>
  <c r="AV4379" i="1"/>
  <c r="AH4379" i="1"/>
  <c r="AE4379" i="1"/>
  <c r="X4379" i="1"/>
  <c r="AA4379" i="1" s="1"/>
  <c r="T4379" i="1"/>
  <c r="AW4379" i="1" s="1"/>
  <c r="Q4379" i="1"/>
  <c r="K4379" i="1"/>
  <c r="H4379" i="1"/>
  <c r="E4379" i="1"/>
  <c r="BB4378" i="1"/>
  <c r="BA4378" i="1"/>
  <c r="AZ4378" i="1"/>
  <c r="AY4378" i="1"/>
  <c r="BC4378" i="1" s="1"/>
  <c r="AW4378" i="1"/>
  <c r="AV4378" i="1"/>
  <c r="AH4378" i="1"/>
  <c r="AE4378" i="1"/>
  <c r="AA4378" i="1"/>
  <c r="X4378" i="1"/>
  <c r="T4378" i="1"/>
  <c r="Q4378" i="1"/>
  <c r="K4378" i="1"/>
  <c r="H4378" i="1"/>
  <c r="E4378" i="1"/>
  <c r="BC4377" i="1"/>
  <c r="BB4377" i="1"/>
  <c r="BA4377" i="1"/>
  <c r="AZ4377" i="1"/>
  <c r="AY4377" i="1"/>
  <c r="AV4377" i="1"/>
  <c r="AE4377" i="1"/>
  <c r="AH4377" i="1" s="1"/>
  <c r="AA4377" i="1"/>
  <c r="X4377" i="1"/>
  <c r="Q4377" i="1"/>
  <c r="T4377" i="1" s="1"/>
  <c r="K4377" i="1"/>
  <c r="H4377" i="1"/>
  <c r="E4377" i="1"/>
  <c r="BB4376" i="1"/>
  <c r="BA4376" i="1"/>
  <c r="AZ4376" i="1"/>
  <c r="AY4376" i="1"/>
  <c r="BC4376" i="1" s="1"/>
  <c r="BD4376" i="1" s="1"/>
  <c r="AV4376" i="1"/>
  <c r="AH4376" i="1"/>
  <c r="AE4376" i="1"/>
  <c r="AA4376" i="1"/>
  <c r="X4376" i="1"/>
  <c r="T4376" i="1"/>
  <c r="AW4376" i="1" s="1"/>
  <c r="Q4376" i="1"/>
  <c r="K4376" i="1"/>
  <c r="H4376" i="1"/>
  <c r="E4376" i="1"/>
  <c r="AU4375" i="1"/>
  <c r="AT4375" i="1"/>
  <c r="AS4375" i="1"/>
  <c r="BB4375" i="1" s="1"/>
  <c r="AR4375" i="1"/>
  <c r="BA4375" i="1" s="1"/>
  <c r="AQ4375" i="1"/>
  <c r="AP4375" i="1"/>
  <c r="AO4375" i="1"/>
  <c r="AN4375" i="1"/>
  <c r="AV4375" i="1" s="1"/>
  <c r="AM4375" i="1"/>
  <c r="AZ4375" i="1" s="1"/>
  <c r="AL4375" i="1"/>
  <c r="AK4375" i="1"/>
  <c r="AJ4375" i="1"/>
  <c r="AY4375" i="1" s="1"/>
  <c r="BC4375" i="1" s="1"/>
  <c r="AG4375" i="1"/>
  <c r="AF4375" i="1"/>
  <c r="AE4375" i="1"/>
  <c r="AH4375" i="1" s="1"/>
  <c r="AD4375" i="1"/>
  <c r="AC4375" i="1"/>
  <c r="Z4375" i="1"/>
  <c r="Y4375" i="1"/>
  <c r="W4375" i="1"/>
  <c r="V4375" i="1"/>
  <c r="X4375" i="1" s="1"/>
  <c r="AA4375" i="1" s="1"/>
  <c r="S4375" i="1"/>
  <c r="R4375" i="1"/>
  <c r="Q4375" i="1"/>
  <c r="T4375" i="1" s="1"/>
  <c r="P4375" i="1"/>
  <c r="O4375" i="1"/>
  <c r="N4375" i="1"/>
  <c r="M4375" i="1"/>
  <c r="L4375" i="1"/>
  <c r="J4375" i="1"/>
  <c r="I4375" i="1"/>
  <c r="K4375" i="1" s="1"/>
  <c r="H4375" i="1"/>
  <c r="G4375" i="1"/>
  <c r="F4375" i="1"/>
  <c r="E4375" i="1"/>
  <c r="D4375" i="1"/>
  <c r="C4375" i="1"/>
  <c r="BB4374" i="1"/>
  <c r="BA4374" i="1"/>
  <c r="AZ4374" i="1"/>
  <c r="AY4374" i="1"/>
  <c r="BC4374" i="1" s="1"/>
  <c r="AV4374" i="1"/>
  <c r="AE4374" i="1"/>
  <c r="AH4374" i="1" s="1"/>
  <c r="AA4374" i="1"/>
  <c r="X4374" i="1"/>
  <c r="Q4374" i="1"/>
  <c r="T4374" i="1" s="1"/>
  <c r="K4374" i="1"/>
  <c r="H4374" i="1"/>
  <c r="E4374" i="1"/>
  <c r="AZ4373" i="1"/>
  <c r="AU4373" i="1"/>
  <c r="AT4373" i="1"/>
  <c r="AS4373" i="1"/>
  <c r="BB4373" i="1" s="1"/>
  <c r="AR4373" i="1"/>
  <c r="AQ4373" i="1"/>
  <c r="AP4373" i="1"/>
  <c r="BA4373" i="1" s="1"/>
  <c r="AO4373" i="1"/>
  <c r="AN4373" i="1"/>
  <c r="AM4373" i="1"/>
  <c r="AL4373" i="1"/>
  <c r="AY4373" i="1" s="1"/>
  <c r="BC4373" i="1" s="1"/>
  <c r="AK4373" i="1"/>
  <c r="AJ4373" i="1"/>
  <c r="AV4373" i="1" s="1"/>
  <c r="AG4373" i="1"/>
  <c r="AF4373" i="1"/>
  <c r="AD4373" i="1"/>
  <c r="AC4373" i="1"/>
  <c r="AE4373" i="1" s="1"/>
  <c r="AH4373" i="1" s="1"/>
  <c r="Z4373" i="1"/>
  <c r="Y4373" i="1"/>
  <c r="X4373" i="1"/>
  <c r="AA4373" i="1" s="1"/>
  <c r="W4373" i="1"/>
  <c r="V4373" i="1"/>
  <c r="S4373" i="1"/>
  <c r="R4373" i="1"/>
  <c r="P4373" i="1"/>
  <c r="O4373" i="1"/>
  <c r="Q4373" i="1" s="1"/>
  <c r="T4373" i="1" s="1"/>
  <c r="N4373" i="1"/>
  <c r="M4373" i="1"/>
  <c r="L4373" i="1"/>
  <c r="K4373" i="1"/>
  <c r="J4373" i="1"/>
  <c r="I4373" i="1"/>
  <c r="H4373" i="1"/>
  <c r="G4373" i="1"/>
  <c r="F4373" i="1"/>
  <c r="D4373" i="1"/>
  <c r="E4373" i="1" s="1"/>
  <c r="C4373" i="1"/>
  <c r="BB4372" i="1"/>
  <c r="BA4372" i="1"/>
  <c r="AZ4372" i="1"/>
  <c r="AY4372" i="1"/>
  <c r="BC4372" i="1" s="1"/>
  <c r="AW4372" i="1"/>
  <c r="AV4372" i="1"/>
  <c r="AH4372" i="1"/>
  <c r="AE4372" i="1"/>
  <c r="AA4372" i="1"/>
  <c r="X4372" i="1"/>
  <c r="T4372" i="1"/>
  <c r="Q4372" i="1"/>
  <c r="K4372" i="1"/>
  <c r="H4372" i="1"/>
  <c r="E4372" i="1"/>
  <c r="BC4371" i="1"/>
  <c r="BB4371" i="1"/>
  <c r="BA4371" i="1"/>
  <c r="AZ4371" i="1"/>
  <c r="AY4371" i="1"/>
  <c r="AV4371" i="1"/>
  <c r="AE4371" i="1"/>
  <c r="AH4371" i="1" s="1"/>
  <c r="AA4371" i="1"/>
  <c r="X4371" i="1"/>
  <c r="Q4371" i="1"/>
  <c r="T4371" i="1" s="1"/>
  <c r="K4371" i="1"/>
  <c r="H4371" i="1"/>
  <c r="E4371" i="1"/>
  <c r="BB4370" i="1"/>
  <c r="BA4370" i="1"/>
  <c r="AZ4370" i="1"/>
  <c r="AY4370" i="1"/>
  <c r="BC4370" i="1" s="1"/>
  <c r="BD4370" i="1" s="1"/>
  <c r="AV4370" i="1"/>
  <c r="AH4370" i="1"/>
  <c r="AE4370" i="1"/>
  <c r="AA4370" i="1"/>
  <c r="X4370" i="1"/>
  <c r="T4370" i="1"/>
  <c r="AW4370" i="1" s="1"/>
  <c r="Q4370" i="1"/>
  <c r="K4370" i="1"/>
  <c r="H4370" i="1"/>
  <c r="E4370" i="1"/>
  <c r="AU4369" i="1"/>
  <c r="AT4369" i="1"/>
  <c r="AS4369" i="1"/>
  <c r="BB4369" i="1" s="1"/>
  <c r="AR4369" i="1"/>
  <c r="BA4369" i="1" s="1"/>
  <c r="AQ4369" i="1"/>
  <c r="AP4369" i="1"/>
  <c r="AO4369" i="1"/>
  <c r="AN4369" i="1"/>
  <c r="AV4369" i="1" s="1"/>
  <c r="AM4369" i="1"/>
  <c r="AZ4369" i="1" s="1"/>
  <c r="AL4369" i="1"/>
  <c r="AK4369" i="1"/>
  <c r="AJ4369" i="1"/>
  <c r="AY4369" i="1" s="1"/>
  <c r="BC4369" i="1" s="1"/>
  <c r="AG4369" i="1"/>
  <c r="AF4369" i="1"/>
  <c r="AE4369" i="1"/>
  <c r="AH4369" i="1" s="1"/>
  <c r="AD4369" i="1"/>
  <c r="AC4369" i="1"/>
  <c r="Z4369" i="1"/>
  <c r="Y4369" i="1"/>
  <c r="W4369" i="1"/>
  <c r="V4369" i="1"/>
  <c r="X4369" i="1" s="1"/>
  <c r="AA4369" i="1" s="1"/>
  <c r="S4369" i="1"/>
  <c r="R4369" i="1"/>
  <c r="Q4369" i="1"/>
  <c r="T4369" i="1" s="1"/>
  <c r="P4369" i="1"/>
  <c r="O4369" i="1"/>
  <c r="N4369" i="1"/>
  <c r="M4369" i="1"/>
  <c r="L4369" i="1"/>
  <c r="J4369" i="1"/>
  <c r="I4369" i="1"/>
  <c r="K4369" i="1" s="1"/>
  <c r="H4369" i="1"/>
  <c r="G4369" i="1"/>
  <c r="F4369" i="1"/>
  <c r="E4369" i="1"/>
  <c r="D4369" i="1"/>
  <c r="C4369" i="1"/>
  <c r="BB4368" i="1"/>
  <c r="BA4368" i="1"/>
  <c r="AZ4368" i="1"/>
  <c r="AY4368" i="1"/>
  <c r="BC4368" i="1" s="1"/>
  <c r="AV4368" i="1"/>
  <c r="AE4368" i="1"/>
  <c r="AH4368" i="1" s="1"/>
  <c r="AA4368" i="1"/>
  <c r="X4368" i="1"/>
  <c r="Q4368" i="1"/>
  <c r="T4368" i="1" s="1"/>
  <c r="K4368" i="1"/>
  <c r="H4368" i="1"/>
  <c r="E4368" i="1"/>
  <c r="BB4367" i="1"/>
  <c r="BA4367" i="1"/>
  <c r="AZ4367" i="1"/>
  <c r="AY4367" i="1"/>
  <c r="BC4367" i="1" s="1"/>
  <c r="AV4367" i="1"/>
  <c r="AH4367" i="1"/>
  <c r="AE4367" i="1"/>
  <c r="AA4367" i="1"/>
  <c r="X4367" i="1"/>
  <c r="T4367" i="1"/>
  <c r="AW4367" i="1" s="1"/>
  <c r="Q4367" i="1"/>
  <c r="K4367" i="1"/>
  <c r="H4367" i="1"/>
  <c r="E4367" i="1"/>
  <c r="BB4366" i="1"/>
  <c r="BA4366" i="1"/>
  <c r="AZ4366" i="1"/>
  <c r="AY4366" i="1"/>
  <c r="BC4366" i="1" s="1"/>
  <c r="AV4366" i="1"/>
  <c r="AH4366" i="1"/>
  <c r="AE4366" i="1"/>
  <c r="X4366" i="1"/>
  <c r="AA4366" i="1" s="1"/>
  <c r="T4366" i="1"/>
  <c r="AW4366" i="1" s="1"/>
  <c r="Q4366" i="1"/>
  <c r="K4366" i="1"/>
  <c r="H4366" i="1"/>
  <c r="E4366" i="1"/>
  <c r="AU4365" i="1"/>
  <c r="AT4365" i="1"/>
  <c r="AS4365" i="1"/>
  <c r="BB4365" i="1" s="1"/>
  <c r="AR4365" i="1"/>
  <c r="BA4365" i="1" s="1"/>
  <c r="AQ4365" i="1"/>
  <c r="AP4365" i="1"/>
  <c r="AO4365" i="1"/>
  <c r="AN4365" i="1"/>
  <c r="AM4365" i="1"/>
  <c r="AZ4365" i="1" s="1"/>
  <c r="AL4365" i="1"/>
  <c r="AK4365" i="1"/>
  <c r="AJ4365" i="1"/>
  <c r="AY4365" i="1" s="1"/>
  <c r="BC4365" i="1" s="1"/>
  <c r="AG4365" i="1"/>
  <c r="AF4365" i="1"/>
  <c r="AE4365" i="1"/>
  <c r="AH4365" i="1" s="1"/>
  <c r="AD4365" i="1"/>
  <c r="AC4365" i="1"/>
  <c r="Z4365" i="1"/>
  <c r="Y4365" i="1"/>
  <c r="W4365" i="1"/>
  <c r="V4365" i="1"/>
  <c r="X4365" i="1" s="1"/>
  <c r="AA4365" i="1" s="1"/>
  <c r="S4365" i="1"/>
  <c r="R4365" i="1"/>
  <c r="Q4365" i="1"/>
  <c r="T4365" i="1" s="1"/>
  <c r="P4365" i="1"/>
  <c r="O4365" i="1"/>
  <c r="N4365" i="1"/>
  <c r="M4365" i="1"/>
  <c r="L4365" i="1"/>
  <c r="J4365" i="1"/>
  <c r="K4365" i="1" s="1"/>
  <c r="I4365" i="1"/>
  <c r="G4365" i="1"/>
  <c r="F4365" i="1"/>
  <c r="H4365" i="1" s="1"/>
  <c r="E4365" i="1"/>
  <c r="D4365" i="1"/>
  <c r="C4365" i="1"/>
  <c r="BB4364" i="1"/>
  <c r="BA4364" i="1"/>
  <c r="AZ4364" i="1"/>
  <c r="AY4364" i="1"/>
  <c r="BC4364" i="1" s="1"/>
  <c r="BD4364" i="1" s="1"/>
  <c r="AV4364" i="1"/>
  <c r="AH4364" i="1"/>
  <c r="AE4364" i="1"/>
  <c r="AA4364" i="1"/>
  <c r="X4364" i="1"/>
  <c r="T4364" i="1"/>
  <c r="AW4364" i="1" s="1"/>
  <c r="Q4364" i="1"/>
  <c r="K4364" i="1"/>
  <c r="H4364" i="1"/>
  <c r="E4364" i="1"/>
  <c r="AU4363" i="1"/>
  <c r="AT4363" i="1"/>
  <c r="AS4363" i="1"/>
  <c r="BB4363" i="1" s="1"/>
  <c r="AR4363" i="1"/>
  <c r="BA4363" i="1" s="1"/>
  <c r="AQ4363" i="1"/>
  <c r="AP4363" i="1"/>
  <c r="AO4363" i="1"/>
  <c r="AN4363" i="1"/>
  <c r="AV4363" i="1" s="1"/>
  <c r="AM4363" i="1"/>
  <c r="AZ4363" i="1" s="1"/>
  <c r="AL4363" i="1"/>
  <c r="AK4363" i="1"/>
  <c r="AJ4363" i="1"/>
  <c r="AY4363" i="1" s="1"/>
  <c r="BC4363" i="1" s="1"/>
  <c r="AG4363" i="1"/>
  <c r="AF4363" i="1"/>
  <c r="AE4363" i="1"/>
  <c r="AH4363" i="1" s="1"/>
  <c r="AD4363" i="1"/>
  <c r="AC4363" i="1"/>
  <c r="Z4363" i="1"/>
  <c r="Y4363" i="1"/>
  <c r="W4363" i="1"/>
  <c r="V4363" i="1"/>
  <c r="X4363" i="1" s="1"/>
  <c r="AA4363" i="1" s="1"/>
  <c r="S4363" i="1"/>
  <c r="R4363" i="1"/>
  <c r="Q4363" i="1"/>
  <c r="T4363" i="1" s="1"/>
  <c r="P4363" i="1"/>
  <c r="O4363" i="1"/>
  <c r="N4363" i="1"/>
  <c r="M4363" i="1"/>
  <c r="L4363" i="1"/>
  <c r="J4363" i="1"/>
  <c r="I4363" i="1"/>
  <c r="K4363" i="1" s="1"/>
  <c r="H4363" i="1"/>
  <c r="G4363" i="1"/>
  <c r="F4363" i="1"/>
  <c r="E4363" i="1"/>
  <c r="D4363" i="1"/>
  <c r="C4363" i="1"/>
  <c r="BB4362" i="1"/>
  <c r="BA4362" i="1"/>
  <c r="AZ4362" i="1"/>
  <c r="AY4362" i="1"/>
  <c r="BC4362" i="1" s="1"/>
  <c r="AV4362" i="1"/>
  <c r="AE4362" i="1"/>
  <c r="AH4362" i="1" s="1"/>
  <c r="AA4362" i="1"/>
  <c r="X4362" i="1"/>
  <c r="Q4362" i="1"/>
  <c r="T4362" i="1" s="1"/>
  <c r="K4362" i="1"/>
  <c r="H4362" i="1"/>
  <c r="E4362" i="1"/>
  <c r="BB4361" i="1"/>
  <c r="BA4361" i="1"/>
  <c r="AZ4361" i="1"/>
  <c r="BC4361" i="1" s="1"/>
  <c r="AY4361" i="1"/>
  <c r="AV4361" i="1"/>
  <c r="AH4361" i="1"/>
  <c r="AE4361" i="1"/>
  <c r="AA4361" i="1"/>
  <c r="X4361" i="1"/>
  <c r="T4361" i="1"/>
  <c r="AW4361" i="1" s="1"/>
  <c r="Q4361" i="1"/>
  <c r="K4361" i="1"/>
  <c r="H4361" i="1"/>
  <c r="E4361" i="1"/>
  <c r="AU4360" i="1"/>
  <c r="AT4360" i="1"/>
  <c r="AS4360" i="1"/>
  <c r="BB4360" i="1" s="1"/>
  <c r="AR4360" i="1"/>
  <c r="BA4360" i="1" s="1"/>
  <c r="AQ4360" i="1"/>
  <c r="AP4360" i="1"/>
  <c r="AO4360" i="1"/>
  <c r="AN4360" i="1"/>
  <c r="AM4360" i="1"/>
  <c r="AZ4360" i="1" s="1"/>
  <c r="AL4360" i="1"/>
  <c r="AK4360" i="1"/>
  <c r="AJ4360" i="1"/>
  <c r="AY4360" i="1" s="1"/>
  <c r="BC4360" i="1" s="1"/>
  <c r="AG4360" i="1"/>
  <c r="AF4360" i="1"/>
  <c r="AE4360" i="1"/>
  <c r="AH4360" i="1" s="1"/>
  <c r="AD4360" i="1"/>
  <c r="AC4360" i="1"/>
  <c r="Z4360" i="1"/>
  <c r="Y4360" i="1"/>
  <c r="W4360" i="1"/>
  <c r="V4360" i="1"/>
  <c r="X4360" i="1" s="1"/>
  <c r="AA4360" i="1" s="1"/>
  <c r="S4360" i="1"/>
  <c r="R4360" i="1"/>
  <c r="Q4360" i="1"/>
  <c r="T4360" i="1" s="1"/>
  <c r="P4360" i="1"/>
  <c r="O4360" i="1"/>
  <c r="N4360" i="1"/>
  <c r="M4360" i="1"/>
  <c r="L4360" i="1"/>
  <c r="J4360" i="1"/>
  <c r="I4360" i="1"/>
  <c r="K4360" i="1" s="1"/>
  <c r="H4360" i="1"/>
  <c r="G4360" i="1"/>
  <c r="F4360" i="1"/>
  <c r="E4360" i="1"/>
  <c r="D4360" i="1"/>
  <c r="C4360" i="1"/>
  <c r="BC4359" i="1"/>
  <c r="BB4359" i="1"/>
  <c r="BA4359" i="1"/>
  <c r="AZ4359" i="1"/>
  <c r="AY4359" i="1"/>
  <c r="AV4359" i="1"/>
  <c r="AE4359" i="1"/>
  <c r="AH4359" i="1" s="1"/>
  <c r="AA4359" i="1"/>
  <c r="X4359" i="1"/>
  <c r="Q4359" i="1"/>
  <c r="T4359" i="1" s="1"/>
  <c r="K4359" i="1"/>
  <c r="H4359" i="1"/>
  <c r="E4359" i="1"/>
  <c r="AU4358" i="1"/>
  <c r="AT4358" i="1"/>
  <c r="AS4358" i="1"/>
  <c r="BB4358" i="1" s="1"/>
  <c r="AR4358" i="1"/>
  <c r="AQ4358" i="1"/>
  <c r="AP4358" i="1"/>
  <c r="BA4358" i="1" s="1"/>
  <c r="AO4358" i="1"/>
  <c r="AN4358" i="1"/>
  <c r="AM4358" i="1"/>
  <c r="AZ4358" i="1" s="1"/>
  <c r="AL4358" i="1"/>
  <c r="AY4358" i="1" s="1"/>
  <c r="BC4358" i="1" s="1"/>
  <c r="AK4358" i="1"/>
  <c r="AJ4358" i="1"/>
  <c r="AV4358" i="1" s="1"/>
  <c r="AG4358" i="1"/>
  <c r="AF4358" i="1"/>
  <c r="AD4358" i="1"/>
  <c r="AC4358" i="1"/>
  <c r="AE4358" i="1" s="1"/>
  <c r="AH4358" i="1" s="1"/>
  <c r="Z4358" i="1"/>
  <c r="Y4358" i="1"/>
  <c r="X4358" i="1"/>
  <c r="AA4358" i="1" s="1"/>
  <c r="W4358" i="1"/>
  <c r="V4358" i="1"/>
  <c r="S4358" i="1"/>
  <c r="R4358" i="1"/>
  <c r="P4358" i="1"/>
  <c r="O4358" i="1"/>
  <c r="Q4358" i="1" s="1"/>
  <c r="T4358" i="1" s="1"/>
  <c r="N4358" i="1"/>
  <c r="M4358" i="1"/>
  <c r="L4358" i="1"/>
  <c r="K4358" i="1"/>
  <c r="J4358" i="1"/>
  <c r="I4358" i="1"/>
  <c r="H4358" i="1"/>
  <c r="G4358" i="1"/>
  <c r="F4358" i="1"/>
  <c r="D4358" i="1"/>
  <c r="E4358" i="1" s="1"/>
  <c r="C4358" i="1"/>
  <c r="BB4357" i="1"/>
  <c r="BA4357" i="1"/>
  <c r="AZ4357" i="1"/>
  <c r="AY4357" i="1"/>
  <c r="BC4357" i="1" s="1"/>
  <c r="AW4357" i="1"/>
  <c r="AV4357" i="1"/>
  <c r="AH4357" i="1"/>
  <c r="AE4357" i="1"/>
  <c r="AA4357" i="1"/>
  <c r="X4357" i="1"/>
  <c r="T4357" i="1"/>
  <c r="Q4357" i="1"/>
  <c r="K4357" i="1"/>
  <c r="H4357" i="1"/>
  <c r="E4357" i="1"/>
  <c r="BB4356" i="1"/>
  <c r="BA4356" i="1"/>
  <c r="AZ4356" i="1"/>
  <c r="AY4356" i="1"/>
  <c r="BC4356" i="1" s="1"/>
  <c r="AV4356" i="1"/>
  <c r="AE4356" i="1"/>
  <c r="AH4356" i="1" s="1"/>
  <c r="AA4356" i="1"/>
  <c r="X4356" i="1"/>
  <c r="Q4356" i="1"/>
  <c r="T4356" i="1" s="1"/>
  <c r="K4356" i="1"/>
  <c r="H4356" i="1"/>
  <c r="E4356" i="1"/>
  <c r="AZ4355" i="1"/>
  <c r="AU4355" i="1"/>
  <c r="AT4355" i="1"/>
  <c r="AS4355" i="1"/>
  <c r="BB4355" i="1" s="1"/>
  <c r="AR4355" i="1"/>
  <c r="AQ4355" i="1"/>
  <c r="AP4355" i="1"/>
  <c r="BA4355" i="1" s="1"/>
  <c r="AO4355" i="1"/>
  <c r="AN4355" i="1"/>
  <c r="AM4355" i="1"/>
  <c r="AL4355" i="1"/>
  <c r="AY4355" i="1" s="1"/>
  <c r="BC4355" i="1" s="1"/>
  <c r="AK4355" i="1"/>
  <c r="AJ4355" i="1"/>
  <c r="AV4355" i="1" s="1"/>
  <c r="AG4355" i="1"/>
  <c r="AF4355" i="1"/>
  <c r="AD4355" i="1"/>
  <c r="AC4355" i="1"/>
  <c r="AE4355" i="1" s="1"/>
  <c r="AH4355" i="1" s="1"/>
  <c r="Z4355" i="1"/>
  <c r="Y4355" i="1"/>
  <c r="X4355" i="1"/>
  <c r="AA4355" i="1" s="1"/>
  <c r="W4355" i="1"/>
  <c r="V4355" i="1"/>
  <c r="S4355" i="1"/>
  <c r="R4355" i="1"/>
  <c r="P4355" i="1"/>
  <c r="O4355" i="1"/>
  <c r="Q4355" i="1" s="1"/>
  <c r="T4355" i="1" s="1"/>
  <c r="N4355" i="1"/>
  <c r="M4355" i="1"/>
  <c r="L4355" i="1"/>
  <c r="K4355" i="1"/>
  <c r="J4355" i="1"/>
  <c r="I4355" i="1"/>
  <c r="H4355" i="1"/>
  <c r="G4355" i="1"/>
  <c r="F4355" i="1"/>
  <c r="D4355" i="1"/>
  <c r="E4355" i="1" s="1"/>
  <c r="C4355" i="1"/>
  <c r="BB4354" i="1"/>
  <c r="BA4354" i="1"/>
  <c r="AZ4354" i="1"/>
  <c r="AY4354" i="1"/>
  <c r="BC4354" i="1" s="1"/>
  <c r="AW4354" i="1"/>
  <c r="AV4354" i="1"/>
  <c r="AH4354" i="1"/>
  <c r="AE4354" i="1"/>
  <c r="AA4354" i="1"/>
  <c r="X4354" i="1"/>
  <c r="T4354" i="1"/>
  <c r="Q4354" i="1"/>
  <c r="K4354" i="1"/>
  <c r="H4354" i="1"/>
  <c r="E4354" i="1"/>
  <c r="BC4353" i="1"/>
  <c r="BB4353" i="1"/>
  <c r="BA4353" i="1"/>
  <c r="AZ4353" i="1"/>
  <c r="AY4353" i="1"/>
  <c r="AV4353" i="1"/>
  <c r="AE4353" i="1"/>
  <c r="AH4353" i="1" s="1"/>
  <c r="AA4353" i="1"/>
  <c r="X4353" i="1"/>
  <c r="Q4353" i="1"/>
  <c r="T4353" i="1" s="1"/>
  <c r="K4353" i="1"/>
  <c r="H4353" i="1"/>
  <c r="E4353" i="1"/>
  <c r="BB4352" i="1"/>
  <c r="BA4352" i="1"/>
  <c r="AZ4352" i="1"/>
  <c r="AY4352" i="1"/>
  <c r="BC4352" i="1" s="1"/>
  <c r="BD4352" i="1" s="1"/>
  <c r="AV4352" i="1"/>
  <c r="AH4352" i="1"/>
  <c r="AE4352" i="1"/>
  <c r="AA4352" i="1"/>
  <c r="X4352" i="1"/>
  <c r="T4352" i="1"/>
  <c r="AW4352" i="1" s="1"/>
  <c r="Q4352" i="1"/>
  <c r="K4352" i="1"/>
  <c r="H4352" i="1"/>
  <c r="E4352" i="1"/>
  <c r="BB4351" i="1"/>
  <c r="BA4351" i="1"/>
  <c r="AZ4351" i="1"/>
  <c r="AY4351" i="1"/>
  <c r="BC4351" i="1" s="1"/>
  <c r="AV4351" i="1"/>
  <c r="AH4351" i="1"/>
  <c r="AE4351" i="1"/>
  <c r="X4351" i="1"/>
  <c r="AA4351" i="1" s="1"/>
  <c r="T4351" i="1"/>
  <c r="AW4351" i="1" s="1"/>
  <c r="Q4351" i="1"/>
  <c r="K4351" i="1"/>
  <c r="H4351" i="1"/>
  <c r="E4351" i="1"/>
  <c r="AU4350" i="1"/>
  <c r="AT4350" i="1"/>
  <c r="AS4350" i="1"/>
  <c r="BB4350" i="1" s="1"/>
  <c r="AR4350" i="1"/>
  <c r="BA4350" i="1" s="1"/>
  <c r="AQ4350" i="1"/>
  <c r="AP4350" i="1"/>
  <c r="AO4350" i="1"/>
  <c r="AN4350" i="1"/>
  <c r="AM4350" i="1"/>
  <c r="AZ4350" i="1" s="1"/>
  <c r="AL4350" i="1"/>
  <c r="AK4350" i="1"/>
  <c r="AJ4350" i="1"/>
  <c r="AY4350" i="1" s="1"/>
  <c r="AG4350" i="1"/>
  <c r="AF4350" i="1"/>
  <c r="AE4350" i="1"/>
  <c r="AH4350" i="1" s="1"/>
  <c r="AD4350" i="1"/>
  <c r="AC4350" i="1"/>
  <c r="Z4350" i="1"/>
  <c r="Y4350" i="1"/>
  <c r="W4350" i="1"/>
  <c r="V4350" i="1"/>
  <c r="X4350" i="1" s="1"/>
  <c r="AA4350" i="1" s="1"/>
  <c r="S4350" i="1"/>
  <c r="R4350" i="1"/>
  <c r="Q4350" i="1"/>
  <c r="T4350" i="1" s="1"/>
  <c r="P4350" i="1"/>
  <c r="O4350" i="1"/>
  <c r="N4350" i="1"/>
  <c r="M4350" i="1"/>
  <c r="L4350" i="1"/>
  <c r="J4350" i="1"/>
  <c r="K4350" i="1" s="1"/>
  <c r="I4350" i="1"/>
  <c r="G4350" i="1"/>
  <c r="F4350" i="1"/>
  <c r="H4350" i="1" s="1"/>
  <c r="E4350" i="1"/>
  <c r="D4350" i="1"/>
  <c r="C4350" i="1"/>
  <c r="BB4349" i="1"/>
  <c r="BA4349" i="1"/>
  <c r="AZ4349" i="1"/>
  <c r="AY4349" i="1"/>
  <c r="BC4349" i="1" s="1"/>
  <c r="AV4349" i="1"/>
  <c r="AH4349" i="1"/>
  <c r="AE4349" i="1"/>
  <c r="AA4349" i="1"/>
  <c r="X4349" i="1"/>
  <c r="T4349" i="1"/>
  <c r="AW4349" i="1" s="1"/>
  <c r="Q4349" i="1"/>
  <c r="K4349" i="1"/>
  <c r="H4349" i="1"/>
  <c r="E4349" i="1"/>
  <c r="BB4348" i="1"/>
  <c r="BA4348" i="1"/>
  <c r="AZ4348" i="1"/>
  <c r="AY4348" i="1"/>
  <c r="BC4348" i="1" s="1"/>
  <c r="AV4348" i="1"/>
  <c r="AH4348" i="1"/>
  <c r="AE4348" i="1"/>
  <c r="X4348" i="1"/>
  <c r="AA4348" i="1" s="1"/>
  <c r="T4348" i="1"/>
  <c r="AW4348" i="1" s="1"/>
  <c r="Q4348" i="1"/>
  <c r="K4348" i="1"/>
  <c r="H4348" i="1"/>
  <c r="E4348" i="1"/>
  <c r="BB4347" i="1"/>
  <c r="BA4347" i="1"/>
  <c r="AZ4347" i="1"/>
  <c r="AY4347" i="1"/>
  <c r="BC4347" i="1" s="1"/>
  <c r="AW4347" i="1"/>
  <c r="AV4347" i="1"/>
  <c r="AH4347" i="1"/>
  <c r="AE4347" i="1"/>
  <c r="AA4347" i="1"/>
  <c r="X4347" i="1"/>
  <c r="T4347" i="1"/>
  <c r="BD4347" i="1" s="1"/>
  <c r="Q4347" i="1"/>
  <c r="K4347" i="1"/>
  <c r="H4347" i="1"/>
  <c r="E4347" i="1"/>
  <c r="BC4346" i="1"/>
  <c r="BB4346" i="1"/>
  <c r="BA4346" i="1"/>
  <c r="AZ4346" i="1"/>
  <c r="AY4346" i="1"/>
  <c r="AV4346" i="1"/>
  <c r="AE4346" i="1"/>
  <c r="AH4346" i="1" s="1"/>
  <c r="AA4346" i="1"/>
  <c r="X4346" i="1"/>
  <c r="Q4346" i="1"/>
  <c r="T4346" i="1" s="1"/>
  <c r="K4346" i="1"/>
  <c r="H4346" i="1"/>
  <c r="E4346" i="1"/>
  <c r="BB4345" i="1"/>
  <c r="BA4345" i="1"/>
  <c r="AZ4345" i="1"/>
  <c r="AY4345" i="1"/>
  <c r="BC4345" i="1" s="1"/>
  <c r="BD4345" i="1" s="1"/>
  <c r="AV4345" i="1"/>
  <c r="AH4345" i="1"/>
  <c r="AE4345" i="1"/>
  <c r="AA4345" i="1"/>
  <c r="X4345" i="1"/>
  <c r="T4345" i="1"/>
  <c r="AW4345" i="1" s="1"/>
  <c r="Q4345" i="1"/>
  <c r="K4345" i="1"/>
  <c r="H4345" i="1"/>
  <c r="E4345" i="1"/>
  <c r="BB4344" i="1"/>
  <c r="BA4344" i="1"/>
  <c r="AZ4344" i="1"/>
  <c r="AY4344" i="1"/>
  <c r="BC4344" i="1" s="1"/>
  <c r="AV4344" i="1"/>
  <c r="AH4344" i="1"/>
  <c r="AE4344" i="1"/>
  <c r="X4344" i="1"/>
  <c r="AA4344" i="1" s="1"/>
  <c r="T4344" i="1"/>
  <c r="AW4344" i="1" s="1"/>
  <c r="Q4344" i="1"/>
  <c r="K4344" i="1"/>
  <c r="H4344" i="1"/>
  <c r="E4344" i="1"/>
  <c r="AU4343" i="1"/>
  <c r="AT4343" i="1"/>
  <c r="AS4343" i="1"/>
  <c r="BB4343" i="1" s="1"/>
  <c r="AR4343" i="1"/>
  <c r="BA4343" i="1" s="1"/>
  <c r="AQ4343" i="1"/>
  <c r="AP4343" i="1"/>
  <c r="AO4343" i="1"/>
  <c r="AN4343" i="1"/>
  <c r="AM4343" i="1"/>
  <c r="AZ4343" i="1" s="1"/>
  <c r="AL4343" i="1"/>
  <c r="AK4343" i="1"/>
  <c r="AJ4343" i="1"/>
  <c r="AY4343" i="1" s="1"/>
  <c r="AG4343" i="1"/>
  <c r="AF4343" i="1"/>
  <c r="AE4343" i="1"/>
  <c r="AH4343" i="1" s="1"/>
  <c r="AD4343" i="1"/>
  <c r="AC4343" i="1"/>
  <c r="Z4343" i="1"/>
  <c r="Y4343" i="1"/>
  <c r="W4343" i="1"/>
  <c r="V4343" i="1"/>
  <c r="X4343" i="1" s="1"/>
  <c r="AA4343" i="1" s="1"/>
  <c r="S4343" i="1"/>
  <c r="R4343" i="1"/>
  <c r="Q4343" i="1"/>
  <c r="T4343" i="1" s="1"/>
  <c r="P4343" i="1"/>
  <c r="O4343" i="1"/>
  <c r="N4343" i="1"/>
  <c r="M4343" i="1"/>
  <c r="L4343" i="1"/>
  <c r="J4343" i="1"/>
  <c r="K4343" i="1" s="1"/>
  <c r="I4343" i="1"/>
  <c r="G4343" i="1"/>
  <c r="F4343" i="1"/>
  <c r="H4343" i="1" s="1"/>
  <c r="E4343" i="1"/>
  <c r="D4343" i="1"/>
  <c r="C4343" i="1"/>
  <c r="BB4342" i="1"/>
  <c r="BA4342" i="1"/>
  <c r="AZ4342" i="1"/>
  <c r="AY4342" i="1"/>
  <c r="BC4342" i="1" s="1"/>
  <c r="AV4342" i="1"/>
  <c r="AH4342" i="1"/>
  <c r="AE4342" i="1"/>
  <c r="AA4342" i="1"/>
  <c r="X4342" i="1"/>
  <c r="T4342" i="1"/>
  <c r="AW4342" i="1" s="1"/>
  <c r="Q4342" i="1"/>
  <c r="K4342" i="1"/>
  <c r="H4342" i="1"/>
  <c r="E4342" i="1"/>
  <c r="BB4341" i="1"/>
  <c r="BA4341" i="1"/>
  <c r="AZ4341" i="1"/>
  <c r="AY4341" i="1"/>
  <c r="BC4341" i="1" s="1"/>
  <c r="AV4341" i="1"/>
  <c r="AH4341" i="1"/>
  <c r="AE4341" i="1"/>
  <c r="X4341" i="1"/>
  <c r="AA4341" i="1" s="1"/>
  <c r="T4341" i="1"/>
  <c r="AW4341" i="1" s="1"/>
  <c r="Q4341" i="1"/>
  <c r="K4341" i="1"/>
  <c r="H4341" i="1"/>
  <c r="E4341" i="1"/>
  <c r="BB4340" i="1"/>
  <c r="BA4340" i="1"/>
  <c r="AZ4340" i="1"/>
  <c r="AY4340" i="1"/>
  <c r="BC4340" i="1" s="1"/>
  <c r="AW4340" i="1"/>
  <c r="AV4340" i="1"/>
  <c r="AH4340" i="1"/>
  <c r="AE4340" i="1"/>
  <c r="AA4340" i="1"/>
  <c r="X4340" i="1"/>
  <c r="T4340" i="1"/>
  <c r="BD4340" i="1" s="1"/>
  <c r="Q4340" i="1"/>
  <c r="K4340" i="1"/>
  <c r="H4340" i="1"/>
  <c r="E4340" i="1"/>
  <c r="BC4339" i="1"/>
  <c r="BB4339" i="1"/>
  <c r="BA4339" i="1"/>
  <c r="AZ4339" i="1"/>
  <c r="AY4339" i="1"/>
  <c r="AV4339" i="1"/>
  <c r="AE4339" i="1"/>
  <c r="AH4339" i="1" s="1"/>
  <c r="AA4339" i="1"/>
  <c r="X4339" i="1"/>
  <c r="Q4339" i="1"/>
  <c r="T4339" i="1" s="1"/>
  <c r="K4339" i="1"/>
  <c r="H4339" i="1"/>
  <c r="E4339" i="1"/>
  <c r="BB4338" i="1"/>
  <c r="BA4338" i="1"/>
  <c r="AZ4338" i="1"/>
  <c r="AY4338" i="1"/>
  <c r="BC4338" i="1" s="1"/>
  <c r="BD4338" i="1" s="1"/>
  <c r="AV4338" i="1"/>
  <c r="AH4338" i="1"/>
  <c r="AE4338" i="1"/>
  <c r="AA4338" i="1"/>
  <c r="X4338" i="1"/>
  <c r="T4338" i="1"/>
  <c r="AW4338" i="1" s="1"/>
  <c r="Q4338" i="1"/>
  <c r="K4338" i="1"/>
  <c r="H4338" i="1"/>
  <c r="E4338" i="1"/>
  <c r="BB4337" i="1"/>
  <c r="BA4337" i="1"/>
  <c r="AZ4337" i="1"/>
  <c r="AY4337" i="1"/>
  <c r="BC4337" i="1" s="1"/>
  <c r="AV4337" i="1"/>
  <c r="AH4337" i="1"/>
  <c r="AE4337" i="1"/>
  <c r="X4337" i="1"/>
  <c r="AA4337" i="1" s="1"/>
  <c r="T4337" i="1"/>
  <c r="AW4337" i="1" s="1"/>
  <c r="Q4337" i="1"/>
  <c r="K4337" i="1"/>
  <c r="H4337" i="1"/>
  <c r="E4337" i="1"/>
  <c r="AU4336" i="1"/>
  <c r="AT4336" i="1"/>
  <c r="AS4336" i="1"/>
  <c r="BB4336" i="1" s="1"/>
  <c r="AR4336" i="1"/>
  <c r="BA4336" i="1" s="1"/>
  <c r="AQ4336" i="1"/>
  <c r="AP4336" i="1"/>
  <c r="AO4336" i="1"/>
  <c r="AN4336" i="1"/>
  <c r="AM4336" i="1"/>
  <c r="AZ4336" i="1" s="1"/>
  <c r="AL4336" i="1"/>
  <c r="AK4336" i="1"/>
  <c r="AJ4336" i="1"/>
  <c r="AY4336" i="1" s="1"/>
  <c r="AG4336" i="1"/>
  <c r="AF4336" i="1"/>
  <c r="AE4336" i="1"/>
  <c r="AH4336" i="1" s="1"/>
  <c r="AD4336" i="1"/>
  <c r="AC4336" i="1"/>
  <c r="Z4336" i="1"/>
  <c r="Y4336" i="1"/>
  <c r="W4336" i="1"/>
  <c r="V4336" i="1"/>
  <c r="X4336" i="1" s="1"/>
  <c r="AA4336" i="1" s="1"/>
  <c r="S4336" i="1"/>
  <c r="R4336" i="1"/>
  <c r="Q4336" i="1"/>
  <c r="T4336" i="1" s="1"/>
  <c r="P4336" i="1"/>
  <c r="O4336" i="1"/>
  <c r="N4336" i="1"/>
  <c r="M4336" i="1"/>
  <c r="L4336" i="1"/>
  <c r="J4336" i="1"/>
  <c r="K4336" i="1" s="1"/>
  <c r="I4336" i="1"/>
  <c r="G4336" i="1"/>
  <c r="F4336" i="1"/>
  <c r="H4336" i="1" s="1"/>
  <c r="E4336" i="1"/>
  <c r="D4336" i="1"/>
  <c r="C4336" i="1"/>
  <c r="BA4335" i="1"/>
  <c r="AZ4335" i="1"/>
  <c r="AY4335" i="1"/>
  <c r="AS4335" i="1"/>
  <c r="AS4334" i="1" s="1"/>
  <c r="AM4335" i="1"/>
  <c r="AV4335" i="1" s="1"/>
  <c r="AH4335" i="1"/>
  <c r="AE4335" i="1"/>
  <c r="AA4335" i="1"/>
  <c r="X4335" i="1"/>
  <c r="P4335" i="1"/>
  <c r="Q4335" i="1" s="1"/>
  <c r="T4335" i="1" s="1"/>
  <c r="K4335" i="1"/>
  <c r="H4335" i="1"/>
  <c r="E4335" i="1"/>
  <c r="AU4334" i="1"/>
  <c r="AT4334" i="1"/>
  <c r="AR4334" i="1"/>
  <c r="AQ4334" i="1"/>
  <c r="AP4334" i="1"/>
  <c r="BA4334" i="1" s="1"/>
  <c r="AO4334" i="1"/>
  <c r="AN4334" i="1"/>
  <c r="AM4334" i="1"/>
  <c r="AZ4334" i="1" s="1"/>
  <c r="AL4334" i="1"/>
  <c r="AY4334" i="1" s="1"/>
  <c r="AK4334" i="1"/>
  <c r="AJ4334" i="1"/>
  <c r="AV4334" i="1" s="1"/>
  <c r="AG4334" i="1"/>
  <c r="AF4334" i="1"/>
  <c r="AD4334" i="1"/>
  <c r="AC4334" i="1"/>
  <c r="AE4334" i="1" s="1"/>
  <c r="AH4334" i="1" s="1"/>
  <c r="Z4334" i="1"/>
  <c r="Y4334" i="1"/>
  <c r="X4334" i="1"/>
  <c r="AA4334" i="1" s="1"/>
  <c r="W4334" i="1"/>
  <c r="V4334" i="1"/>
  <c r="S4334" i="1"/>
  <c r="R4334" i="1"/>
  <c r="P4334" i="1"/>
  <c r="O4334" i="1"/>
  <c r="Q4334" i="1" s="1"/>
  <c r="T4334" i="1" s="1"/>
  <c r="N4334" i="1"/>
  <c r="M4334" i="1"/>
  <c r="L4334" i="1"/>
  <c r="K4334" i="1"/>
  <c r="J4334" i="1"/>
  <c r="I4334" i="1"/>
  <c r="H4334" i="1"/>
  <c r="G4334" i="1"/>
  <c r="F4334" i="1"/>
  <c r="D4334" i="1"/>
  <c r="E4334" i="1" s="1"/>
  <c r="C4334" i="1"/>
  <c r="BB4333" i="1"/>
  <c r="BA4333" i="1"/>
  <c r="AZ4333" i="1"/>
  <c r="AY4333" i="1"/>
  <c r="BC4333" i="1" s="1"/>
  <c r="AW4333" i="1"/>
  <c r="AV4333" i="1"/>
  <c r="AH4333" i="1"/>
  <c r="AE4333" i="1"/>
  <c r="AA4333" i="1"/>
  <c r="X4333" i="1"/>
  <c r="T4333" i="1"/>
  <c r="BD4333" i="1" s="1"/>
  <c r="Q4333" i="1"/>
  <c r="K4333" i="1"/>
  <c r="H4333" i="1"/>
  <c r="E4333" i="1"/>
  <c r="AU4332" i="1"/>
  <c r="AT4332" i="1"/>
  <c r="AS4332" i="1"/>
  <c r="BB4332" i="1" s="1"/>
  <c r="AR4332" i="1"/>
  <c r="AQ4332" i="1"/>
  <c r="AP4332" i="1"/>
  <c r="BA4332" i="1" s="1"/>
  <c r="AO4332" i="1"/>
  <c r="AN4332" i="1"/>
  <c r="AM4332" i="1"/>
  <c r="AZ4332" i="1" s="1"/>
  <c r="AL4332" i="1"/>
  <c r="AY4332" i="1" s="1"/>
  <c r="AK4332" i="1"/>
  <c r="AJ4332" i="1"/>
  <c r="AV4332" i="1" s="1"/>
  <c r="AG4332" i="1"/>
  <c r="AF4332" i="1"/>
  <c r="AD4332" i="1"/>
  <c r="AC4332" i="1"/>
  <c r="AE4332" i="1" s="1"/>
  <c r="AH4332" i="1" s="1"/>
  <c r="Z4332" i="1"/>
  <c r="Y4332" i="1"/>
  <c r="X4332" i="1"/>
  <c r="AA4332" i="1" s="1"/>
  <c r="W4332" i="1"/>
  <c r="V4332" i="1"/>
  <c r="S4332" i="1"/>
  <c r="R4332" i="1"/>
  <c r="P4332" i="1"/>
  <c r="O4332" i="1"/>
  <c r="Q4332" i="1" s="1"/>
  <c r="T4332" i="1" s="1"/>
  <c r="N4332" i="1"/>
  <c r="M4332" i="1"/>
  <c r="L4332" i="1"/>
  <c r="K4332" i="1"/>
  <c r="J4332" i="1"/>
  <c r="I4332" i="1"/>
  <c r="G4332" i="1"/>
  <c r="H4332" i="1" s="1"/>
  <c r="F4332" i="1"/>
  <c r="D4332" i="1"/>
  <c r="C4332" i="1"/>
  <c r="E4332" i="1" s="1"/>
  <c r="BB4331" i="1"/>
  <c r="BA4331" i="1"/>
  <c r="AZ4331" i="1"/>
  <c r="AY4331" i="1"/>
  <c r="BC4331" i="1" s="1"/>
  <c r="AV4331" i="1"/>
  <c r="AH4331" i="1"/>
  <c r="AE4331" i="1"/>
  <c r="X4331" i="1"/>
  <c r="AA4331" i="1" s="1"/>
  <c r="T4331" i="1"/>
  <c r="AW4331" i="1" s="1"/>
  <c r="Q4331" i="1"/>
  <c r="K4331" i="1"/>
  <c r="H4331" i="1"/>
  <c r="E4331" i="1"/>
  <c r="AU4330" i="1"/>
  <c r="AT4330" i="1"/>
  <c r="AS4330" i="1"/>
  <c r="BB4330" i="1" s="1"/>
  <c r="AR4330" i="1"/>
  <c r="BA4330" i="1" s="1"/>
  <c r="AQ4330" i="1"/>
  <c r="AP4330" i="1"/>
  <c r="AO4330" i="1"/>
  <c r="AN4330" i="1"/>
  <c r="AM4330" i="1"/>
  <c r="AZ4330" i="1" s="1"/>
  <c r="AL4330" i="1"/>
  <c r="AK4330" i="1"/>
  <c r="AJ4330" i="1"/>
  <c r="AY4330" i="1" s="1"/>
  <c r="BC4330" i="1" s="1"/>
  <c r="AG4330" i="1"/>
  <c r="AF4330" i="1"/>
  <c r="AE4330" i="1"/>
  <c r="AH4330" i="1" s="1"/>
  <c r="AD4330" i="1"/>
  <c r="AC4330" i="1"/>
  <c r="Z4330" i="1"/>
  <c r="Y4330" i="1"/>
  <c r="W4330" i="1"/>
  <c r="V4330" i="1"/>
  <c r="X4330" i="1" s="1"/>
  <c r="AA4330" i="1" s="1"/>
  <c r="S4330" i="1"/>
  <c r="R4330" i="1"/>
  <c r="Q4330" i="1"/>
  <c r="T4330" i="1" s="1"/>
  <c r="P4330" i="1"/>
  <c r="O4330" i="1"/>
  <c r="N4330" i="1"/>
  <c r="M4330" i="1"/>
  <c r="L4330" i="1"/>
  <c r="J4330" i="1"/>
  <c r="K4330" i="1" s="1"/>
  <c r="I4330" i="1"/>
  <c r="G4330" i="1"/>
  <c r="F4330" i="1"/>
  <c r="H4330" i="1" s="1"/>
  <c r="E4330" i="1"/>
  <c r="D4330" i="1"/>
  <c r="C4330" i="1"/>
  <c r="BB4329" i="1"/>
  <c r="BA4329" i="1"/>
  <c r="AZ4329" i="1"/>
  <c r="AY4329" i="1"/>
  <c r="BC4329" i="1" s="1"/>
  <c r="AV4329" i="1"/>
  <c r="AH4329" i="1"/>
  <c r="AE4329" i="1"/>
  <c r="AA4329" i="1"/>
  <c r="X4329" i="1"/>
  <c r="T4329" i="1"/>
  <c r="Q4329" i="1"/>
  <c r="K4329" i="1"/>
  <c r="H4329" i="1"/>
  <c r="E4329" i="1"/>
  <c r="BB4328" i="1"/>
  <c r="BA4328" i="1"/>
  <c r="AZ4328" i="1"/>
  <c r="BC4328" i="1" s="1"/>
  <c r="AY4328" i="1"/>
  <c r="AV4328" i="1"/>
  <c r="AH4328" i="1"/>
  <c r="AE4328" i="1"/>
  <c r="X4328" i="1"/>
  <c r="AA4328" i="1" s="1"/>
  <c r="T4328" i="1"/>
  <c r="AW4328" i="1" s="1"/>
  <c r="Q4328" i="1"/>
  <c r="K4328" i="1"/>
  <c r="H4328" i="1"/>
  <c r="E4328" i="1"/>
  <c r="BB4327" i="1"/>
  <c r="BA4327" i="1"/>
  <c r="AZ4327" i="1"/>
  <c r="AY4327" i="1"/>
  <c r="BC4327" i="1" s="1"/>
  <c r="AW4327" i="1"/>
  <c r="AV4327" i="1"/>
  <c r="AH4327" i="1"/>
  <c r="AE4327" i="1"/>
  <c r="AA4327" i="1"/>
  <c r="X4327" i="1"/>
  <c r="T4327" i="1"/>
  <c r="Q4327" i="1"/>
  <c r="K4327" i="1"/>
  <c r="H4327" i="1"/>
  <c r="E4327" i="1"/>
  <c r="BB4326" i="1"/>
  <c r="BA4326" i="1"/>
  <c r="AZ4326" i="1"/>
  <c r="AY4326" i="1"/>
  <c r="BC4326" i="1" s="1"/>
  <c r="AV4326" i="1"/>
  <c r="AE4326" i="1"/>
  <c r="AH4326" i="1" s="1"/>
  <c r="AA4326" i="1"/>
  <c r="X4326" i="1"/>
  <c r="Q4326" i="1"/>
  <c r="T4326" i="1" s="1"/>
  <c r="K4326" i="1"/>
  <c r="H4326" i="1"/>
  <c r="E4326" i="1"/>
  <c r="AU4325" i="1"/>
  <c r="AT4325" i="1"/>
  <c r="AS4325" i="1"/>
  <c r="BB4325" i="1" s="1"/>
  <c r="AR4325" i="1"/>
  <c r="AQ4325" i="1"/>
  <c r="AP4325" i="1"/>
  <c r="BA4325" i="1" s="1"/>
  <c r="AO4325" i="1"/>
  <c r="AN4325" i="1"/>
  <c r="AM4325" i="1"/>
  <c r="AZ4325" i="1" s="1"/>
  <c r="AL4325" i="1"/>
  <c r="AY4325" i="1" s="1"/>
  <c r="AK4325" i="1"/>
  <c r="AJ4325" i="1"/>
  <c r="AV4325" i="1" s="1"/>
  <c r="AG4325" i="1"/>
  <c r="AF4325" i="1"/>
  <c r="AD4325" i="1"/>
  <c r="AC4325" i="1"/>
  <c r="AE4325" i="1" s="1"/>
  <c r="AH4325" i="1" s="1"/>
  <c r="Z4325" i="1"/>
  <c r="Y4325" i="1"/>
  <c r="X4325" i="1"/>
  <c r="AA4325" i="1" s="1"/>
  <c r="W4325" i="1"/>
  <c r="V4325" i="1"/>
  <c r="S4325" i="1"/>
  <c r="R4325" i="1"/>
  <c r="P4325" i="1"/>
  <c r="O4325" i="1"/>
  <c r="Q4325" i="1" s="1"/>
  <c r="T4325" i="1" s="1"/>
  <c r="N4325" i="1"/>
  <c r="M4325" i="1"/>
  <c r="L4325" i="1"/>
  <c r="K4325" i="1"/>
  <c r="J4325" i="1"/>
  <c r="I4325" i="1"/>
  <c r="H4325" i="1"/>
  <c r="G4325" i="1"/>
  <c r="F4325" i="1"/>
  <c r="D4325" i="1"/>
  <c r="E4325" i="1" s="1"/>
  <c r="C4325" i="1"/>
  <c r="BB4324" i="1"/>
  <c r="BA4324" i="1"/>
  <c r="AZ4324" i="1"/>
  <c r="BC4324" i="1" s="1"/>
  <c r="AY4324" i="1"/>
  <c r="AW4324" i="1"/>
  <c r="AV4324" i="1"/>
  <c r="AH4324" i="1"/>
  <c r="AE4324" i="1"/>
  <c r="AA4324" i="1"/>
  <c r="X4324" i="1"/>
  <c r="T4324" i="1"/>
  <c r="BD4324" i="1" s="1"/>
  <c r="Q4324" i="1"/>
  <c r="K4324" i="1"/>
  <c r="H4324" i="1"/>
  <c r="E4324" i="1"/>
  <c r="BC4323" i="1"/>
  <c r="BB4323" i="1"/>
  <c r="BA4323" i="1"/>
  <c r="AZ4323" i="1"/>
  <c r="AY4323" i="1"/>
  <c r="AV4323" i="1"/>
  <c r="AE4323" i="1"/>
  <c r="AH4323" i="1" s="1"/>
  <c r="AA4323" i="1"/>
  <c r="X4323" i="1"/>
  <c r="Q4323" i="1"/>
  <c r="T4323" i="1" s="1"/>
  <c r="K4323" i="1"/>
  <c r="H4323" i="1"/>
  <c r="E4323" i="1"/>
  <c r="BB4322" i="1"/>
  <c r="BA4322" i="1"/>
  <c r="AZ4322" i="1"/>
  <c r="AY4322" i="1"/>
  <c r="BC4322" i="1" s="1"/>
  <c r="AV4322" i="1"/>
  <c r="AH4322" i="1"/>
  <c r="AE4322" i="1"/>
  <c r="AA4322" i="1"/>
  <c r="X4322" i="1"/>
  <c r="T4322" i="1"/>
  <c r="BD4322" i="1" s="1"/>
  <c r="Q4322" i="1"/>
  <c r="K4322" i="1"/>
  <c r="H4322" i="1"/>
  <c r="E4322" i="1"/>
  <c r="AU4321" i="1"/>
  <c r="AT4321" i="1"/>
  <c r="AS4321" i="1"/>
  <c r="BB4321" i="1" s="1"/>
  <c r="AR4321" i="1"/>
  <c r="BA4321" i="1" s="1"/>
  <c r="AQ4321" i="1"/>
  <c r="AP4321" i="1"/>
  <c r="AO4321" i="1"/>
  <c r="AN4321" i="1"/>
  <c r="AM4321" i="1"/>
  <c r="AZ4321" i="1" s="1"/>
  <c r="AL4321" i="1"/>
  <c r="AK4321" i="1"/>
  <c r="AJ4321" i="1"/>
  <c r="AV4321" i="1" s="1"/>
  <c r="AG4321" i="1"/>
  <c r="AF4321" i="1"/>
  <c r="AE4321" i="1"/>
  <c r="AH4321" i="1" s="1"/>
  <c r="AD4321" i="1"/>
  <c r="AC4321" i="1"/>
  <c r="Z4321" i="1"/>
  <c r="Y4321" i="1"/>
  <c r="W4321" i="1"/>
  <c r="V4321" i="1"/>
  <c r="X4321" i="1" s="1"/>
  <c r="AA4321" i="1" s="1"/>
  <c r="S4321" i="1"/>
  <c r="R4321" i="1"/>
  <c r="Q4321" i="1"/>
  <c r="T4321" i="1" s="1"/>
  <c r="P4321" i="1"/>
  <c r="O4321" i="1"/>
  <c r="N4321" i="1"/>
  <c r="M4321" i="1"/>
  <c r="L4321" i="1"/>
  <c r="J4321" i="1"/>
  <c r="I4321" i="1"/>
  <c r="K4321" i="1" s="1"/>
  <c r="H4321" i="1"/>
  <c r="G4321" i="1"/>
  <c r="F4321" i="1"/>
  <c r="E4321" i="1"/>
  <c r="D4321" i="1"/>
  <c r="C4321" i="1"/>
  <c r="BB4320" i="1"/>
  <c r="BA4320" i="1"/>
  <c r="AZ4320" i="1"/>
  <c r="AY4320" i="1"/>
  <c r="BC4320" i="1" s="1"/>
  <c r="AV4320" i="1"/>
  <c r="AE4320" i="1"/>
  <c r="AH4320" i="1" s="1"/>
  <c r="AA4320" i="1"/>
  <c r="X4320" i="1"/>
  <c r="Q4320" i="1"/>
  <c r="T4320" i="1" s="1"/>
  <c r="K4320" i="1"/>
  <c r="H4320" i="1"/>
  <c r="E4320" i="1"/>
  <c r="AU4319" i="1"/>
  <c r="AU4318" i="1" s="1"/>
  <c r="AT4319" i="1"/>
  <c r="AT4318" i="1" s="1"/>
  <c r="AS4319" i="1"/>
  <c r="BB4319" i="1" s="1"/>
  <c r="AR4319" i="1"/>
  <c r="AQ4319" i="1"/>
  <c r="AQ4318" i="1" s="1"/>
  <c r="AP4319" i="1"/>
  <c r="BA4319" i="1" s="1"/>
  <c r="AO4319" i="1"/>
  <c r="AN4319" i="1"/>
  <c r="AM4319" i="1"/>
  <c r="AZ4319" i="1" s="1"/>
  <c r="AL4319" i="1"/>
  <c r="AL4318" i="1" s="1"/>
  <c r="AK4319" i="1"/>
  <c r="AJ4319" i="1"/>
  <c r="AV4319" i="1" s="1"/>
  <c r="AG4319" i="1"/>
  <c r="AG4318" i="1" s="1"/>
  <c r="AF4319" i="1"/>
  <c r="AD4319" i="1"/>
  <c r="AC4319" i="1"/>
  <c r="AC4318" i="1" s="1"/>
  <c r="AE4318" i="1" s="1"/>
  <c r="Z4319" i="1"/>
  <c r="Y4319" i="1"/>
  <c r="X4319" i="1"/>
  <c r="AA4319" i="1" s="1"/>
  <c r="W4319" i="1"/>
  <c r="V4319" i="1"/>
  <c r="S4319" i="1"/>
  <c r="S4318" i="1" s="1"/>
  <c r="R4319" i="1"/>
  <c r="P4319" i="1"/>
  <c r="O4319" i="1"/>
  <c r="Q4319" i="1" s="1"/>
  <c r="T4319" i="1" s="1"/>
  <c r="N4319" i="1"/>
  <c r="M4319" i="1"/>
  <c r="L4319" i="1"/>
  <c r="K4319" i="1"/>
  <c r="J4319" i="1"/>
  <c r="I4319" i="1"/>
  <c r="H4319" i="1"/>
  <c r="G4319" i="1"/>
  <c r="G4318" i="1" s="1"/>
  <c r="H4318" i="1" s="1"/>
  <c r="F4319" i="1"/>
  <c r="D4319" i="1"/>
  <c r="E4319" i="1" s="1"/>
  <c r="C4319" i="1"/>
  <c r="AR4318" i="1"/>
  <c r="AO4318" i="1"/>
  <c r="AN4318" i="1"/>
  <c r="AK4318" i="1"/>
  <c r="AJ4318" i="1"/>
  <c r="AF4318" i="1"/>
  <c r="AD4318" i="1"/>
  <c r="Z4318" i="1"/>
  <c r="Y4318" i="1"/>
  <c r="W4318" i="1"/>
  <c r="V4318" i="1"/>
  <c r="X4318" i="1" s="1"/>
  <c r="AA4318" i="1" s="1"/>
  <c r="R4318" i="1"/>
  <c r="N4318" i="1"/>
  <c r="M4318" i="1"/>
  <c r="L4318" i="1"/>
  <c r="J4318" i="1"/>
  <c r="K4318" i="1" s="1"/>
  <c r="I4318" i="1"/>
  <c r="F4318" i="1"/>
  <c r="D4318" i="1"/>
  <c r="E4318" i="1" s="1"/>
  <c r="C4318" i="1"/>
  <c r="BB4317" i="1"/>
  <c r="BA4317" i="1"/>
  <c r="AZ4317" i="1"/>
  <c r="BC4317" i="1" s="1"/>
  <c r="AY4317" i="1"/>
  <c r="AV4317" i="1"/>
  <c r="AE4317" i="1"/>
  <c r="AH4317" i="1" s="1"/>
  <c r="AA4317" i="1"/>
  <c r="X4317" i="1"/>
  <c r="T4317" i="1"/>
  <c r="Q4317" i="1"/>
  <c r="K4317" i="1"/>
  <c r="H4317" i="1"/>
  <c r="E4317" i="1"/>
  <c r="BB4316" i="1"/>
  <c r="BA4316" i="1"/>
  <c r="AZ4316" i="1"/>
  <c r="AJ4316" i="1"/>
  <c r="AV4316" i="1" s="1"/>
  <c r="AH4316" i="1"/>
  <c r="AE4316" i="1"/>
  <c r="AA4316" i="1"/>
  <c r="X4316" i="1"/>
  <c r="T4316" i="1"/>
  <c r="AW4316" i="1" s="1"/>
  <c r="Q4316" i="1"/>
  <c r="K4316" i="1"/>
  <c r="H4316" i="1"/>
  <c r="E4316" i="1"/>
  <c r="BB4315" i="1"/>
  <c r="BA4315" i="1"/>
  <c r="AZ4315" i="1"/>
  <c r="AH4315" i="1"/>
  <c r="AE4315" i="1"/>
  <c r="AA4315" i="1"/>
  <c r="X4315" i="1"/>
  <c r="T4315" i="1"/>
  <c r="Q4315" i="1"/>
  <c r="K4315" i="1"/>
  <c r="H4315" i="1"/>
  <c r="E4315" i="1"/>
  <c r="BB4314" i="1"/>
  <c r="BA4314" i="1"/>
  <c r="AZ4314" i="1"/>
  <c r="AV4314" i="1"/>
  <c r="AJ4314" i="1"/>
  <c r="AY4314" i="1" s="1"/>
  <c r="BC4314" i="1" s="1"/>
  <c r="BD4314" i="1" s="1"/>
  <c r="AH4314" i="1"/>
  <c r="AE4314" i="1"/>
  <c r="AA4314" i="1"/>
  <c r="X4314" i="1"/>
  <c r="T4314" i="1"/>
  <c r="AW4314" i="1" s="1"/>
  <c r="Q4314" i="1"/>
  <c r="K4314" i="1"/>
  <c r="H4314" i="1"/>
  <c r="E4314" i="1"/>
  <c r="AU4313" i="1"/>
  <c r="AT4313" i="1"/>
  <c r="AS4313" i="1"/>
  <c r="BB4313" i="1" s="1"/>
  <c r="AR4313" i="1"/>
  <c r="AQ4313" i="1"/>
  <c r="AP4313" i="1"/>
  <c r="BA4313" i="1" s="1"/>
  <c r="AO4313" i="1"/>
  <c r="AN4313" i="1"/>
  <c r="AM4313" i="1"/>
  <c r="AZ4313" i="1" s="1"/>
  <c r="AL4313" i="1"/>
  <c r="AK4313" i="1"/>
  <c r="AG4313" i="1"/>
  <c r="AF4313" i="1"/>
  <c r="AD4313" i="1"/>
  <c r="AC4313" i="1"/>
  <c r="AE4313" i="1" s="1"/>
  <c r="AH4313" i="1" s="1"/>
  <c r="Z4313" i="1"/>
  <c r="Y4313" i="1"/>
  <c r="X4313" i="1"/>
  <c r="AA4313" i="1" s="1"/>
  <c r="W4313" i="1"/>
  <c r="V4313" i="1"/>
  <c r="S4313" i="1"/>
  <c r="R4313" i="1"/>
  <c r="P4313" i="1"/>
  <c r="O4313" i="1"/>
  <c r="Q4313" i="1" s="1"/>
  <c r="T4313" i="1" s="1"/>
  <c r="N4313" i="1"/>
  <c r="M4313" i="1"/>
  <c r="L4313" i="1"/>
  <c r="K4313" i="1"/>
  <c r="J4313" i="1"/>
  <c r="I4313" i="1"/>
  <c r="G4313" i="1"/>
  <c r="H4313" i="1" s="1"/>
  <c r="F4313" i="1"/>
  <c r="D4313" i="1"/>
  <c r="C4313" i="1"/>
  <c r="E4313" i="1" s="1"/>
  <c r="BB4312" i="1"/>
  <c r="BA4312" i="1"/>
  <c r="AZ4312" i="1"/>
  <c r="AV4312" i="1"/>
  <c r="AJ4312" i="1"/>
  <c r="AY4312" i="1" s="1"/>
  <c r="BC4312" i="1" s="1"/>
  <c r="BD4312" i="1" s="1"/>
  <c r="AH4312" i="1"/>
  <c r="AE4312" i="1"/>
  <c r="AA4312" i="1"/>
  <c r="X4312" i="1"/>
  <c r="T4312" i="1"/>
  <c r="AW4312" i="1" s="1"/>
  <c r="Q4312" i="1"/>
  <c r="K4312" i="1"/>
  <c r="H4312" i="1"/>
  <c r="E4312" i="1"/>
  <c r="BB4311" i="1"/>
  <c r="BA4311" i="1"/>
  <c r="AZ4311" i="1"/>
  <c r="AH4311" i="1"/>
  <c r="AE4311" i="1"/>
  <c r="AA4311" i="1"/>
  <c r="X4311" i="1"/>
  <c r="T4311" i="1"/>
  <c r="Q4311" i="1"/>
  <c r="K4311" i="1"/>
  <c r="H4311" i="1"/>
  <c r="E4311" i="1"/>
  <c r="BB4310" i="1"/>
  <c r="BA4310" i="1"/>
  <c r="AZ4310" i="1"/>
  <c r="AV4310" i="1"/>
  <c r="AJ4310" i="1"/>
  <c r="AY4310" i="1" s="1"/>
  <c r="BC4310" i="1" s="1"/>
  <c r="BD4310" i="1" s="1"/>
  <c r="AH4310" i="1"/>
  <c r="AE4310" i="1"/>
  <c r="AA4310" i="1"/>
  <c r="X4310" i="1"/>
  <c r="T4310" i="1"/>
  <c r="AW4310" i="1" s="1"/>
  <c r="Q4310" i="1"/>
  <c r="K4310" i="1"/>
  <c r="H4310" i="1"/>
  <c r="E4310" i="1"/>
  <c r="BB4309" i="1"/>
  <c r="BA4309" i="1"/>
  <c r="AZ4309" i="1"/>
  <c r="AY4309" i="1"/>
  <c r="BC4309" i="1" s="1"/>
  <c r="AV4309" i="1"/>
  <c r="AE4309" i="1"/>
  <c r="AH4309" i="1" s="1"/>
  <c r="AA4309" i="1"/>
  <c r="X4309" i="1"/>
  <c r="Q4309" i="1"/>
  <c r="T4309" i="1" s="1"/>
  <c r="K4309" i="1"/>
  <c r="H4309" i="1"/>
  <c r="E4309" i="1"/>
  <c r="BB4308" i="1"/>
  <c r="BA4308" i="1"/>
  <c r="AZ4308" i="1"/>
  <c r="BC4308" i="1" s="1"/>
  <c r="AY4308" i="1"/>
  <c r="AV4308" i="1"/>
  <c r="AH4308" i="1"/>
  <c r="AE4308" i="1"/>
  <c r="AA4308" i="1"/>
  <c r="X4308" i="1"/>
  <c r="T4308" i="1"/>
  <c r="Q4308" i="1"/>
  <c r="K4308" i="1"/>
  <c r="H4308" i="1"/>
  <c r="E4308" i="1"/>
  <c r="BB4307" i="1"/>
  <c r="BA4307" i="1"/>
  <c r="AZ4307" i="1"/>
  <c r="AY4307" i="1"/>
  <c r="BC4307" i="1" s="1"/>
  <c r="AV4307" i="1"/>
  <c r="AH4307" i="1"/>
  <c r="AE4307" i="1"/>
  <c r="X4307" i="1"/>
  <c r="AA4307" i="1" s="1"/>
  <c r="Q4307" i="1"/>
  <c r="T4307" i="1" s="1"/>
  <c r="K4307" i="1"/>
  <c r="H4307" i="1"/>
  <c r="E4307" i="1"/>
  <c r="BB4306" i="1"/>
  <c r="BA4306" i="1"/>
  <c r="AZ4306" i="1"/>
  <c r="AY4306" i="1"/>
  <c r="BC4306" i="1" s="1"/>
  <c r="AW4306" i="1"/>
  <c r="AV4306" i="1"/>
  <c r="AH4306" i="1"/>
  <c r="AE4306" i="1"/>
  <c r="AA4306" i="1"/>
  <c r="X4306" i="1"/>
  <c r="T4306" i="1"/>
  <c r="Q4306" i="1"/>
  <c r="K4306" i="1"/>
  <c r="H4306" i="1"/>
  <c r="E4306" i="1"/>
  <c r="BC4305" i="1"/>
  <c r="BB4305" i="1"/>
  <c r="BA4305" i="1"/>
  <c r="AZ4305" i="1"/>
  <c r="AY4305" i="1"/>
  <c r="AV4305" i="1"/>
  <c r="AE4305" i="1"/>
  <c r="AH4305" i="1" s="1"/>
  <c r="X4305" i="1"/>
  <c r="AA4305" i="1" s="1"/>
  <c r="Q4305" i="1"/>
  <c r="T4305" i="1" s="1"/>
  <c r="K4305" i="1"/>
  <c r="H4305" i="1"/>
  <c r="E4305" i="1"/>
  <c r="AZ4304" i="1"/>
  <c r="AT4304" i="1"/>
  <c r="AT4303" i="1" s="1"/>
  <c r="AT4302" i="1" s="1"/>
  <c r="AQ4304" i="1"/>
  <c r="BA4304" i="1" s="1"/>
  <c r="AM4304" i="1"/>
  <c r="AH4304" i="1"/>
  <c r="AE4304" i="1"/>
  <c r="AA4304" i="1"/>
  <c r="X4304" i="1"/>
  <c r="T4304" i="1"/>
  <c r="AJ4304" i="1" s="1"/>
  <c r="Q4304" i="1"/>
  <c r="K4304" i="1"/>
  <c r="H4304" i="1"/>
  <c r="E4304" i="1"/>
  <c r="AU4303" i="1"/>
  <c r="AU4302" i="1" s="1"/>
  <c r="AU4301" i="1" s="1"/>
  <c r="AS4303" i="1"/>
  <c r="BB4303" i="1" s="1"/>
  <c r="AR4303" i="1"/>
  <c r="BA4303" i="1" s="1"/>
  <c r="AQ4303" i="1"/>
  <c r="AQ4302" i="1" s="1"/>
  <c r="AQ4301" i="1" s="1"/>
  <c r="AP4303" i="1"/>
  <c r="AO4303" i="1"/>
  <c r="AN4303" i="1"/>
  <c r="AN4302" i="1" s="1"/>
  <c r="AN4301" i="1" s="1"/>
  <c r="AN4503" i="1" s="1"/>
  <c r="AM4303" i="1"/>
  <c r="AM4302" i="1" s="1"/>
  <c r="AL4303" i="1"/>
  <c r="AK4303" i="1"/>
  <c r="AG4303" i="1"/>
  <c r="AF4303" i="1"/>
  <c r="AE4303" i="1"/>
  <c r="AH4303" i="1" s="1"/>
  <c r="AD4303" i="1"/>
  <c r="AD4302" i="1" s="1"/>
  <c r="AD4301" i="1" s="1"/>
  <c r="AC4303" i="1"/>
  <c r="Z4303" i="1"/>
  <c r="Z4302" i="1" s="1"/>
  <c r="Z4301" i="1" s="1"/>
  <c r="Y4303" i="1"/>
  <c r="Y4302" i="1" s="1"/>
  <c r="Y4301" i="1" s="1"/>
  <c r="Y4503" i="1" s="1"/>
  <c r="W4303" i="1"/>
  <c r="V4303" i="1"/>
  <c r="V4302" i="1" s="1"/>
  <c r="S4303" i="1"/>
  <c r="R4303" i="1"/>
  <c r="Q4303" i="1"/>
  <c r="T4303" i="1" s="1"/>
  <c r="P4303" i="1"/>
  <c r="P4302" i="1" s="1"/>
  <c r="O4303" i="1"/>
  <c r="N4303" i="1"/>
  <c r="M4303" i="1"/>
  <c r="M4302" i="1" s="1"/>
  <c r="M4301" i="1" s="1"/>
  <c r="M4503" i="1" s="1"/>
  <c r="L4303" i="1"/>
  <c r="L4302" i="1" s="1"/>
  <c r="L4301" i="1" s="1"/>
  <c r="L4503" i="1" s="1"/>
  <c r="J4303" i="1"/>
  <c r="I4303" i="1"/>
  <c r="K4303" i="1" s="1"/>
  <c r="G4303" i="1"/>
  <c r="H4303" i="1" s="1"/>
  <c r="F4303" i="1"/>
  <c r="E4303" i="1"/>
  <c r="D4303" i="1"/>
  <c r="D4302" i="1" s="1"/>
  <c r="C4303" i="1"/>
  <c r="AS4302" i="1"/>
  <c r="AP4302" i="1"/>
  <c r="AO4302" i="1"/>
  <c r="AO4301" i="1" s="1"/>
  <c r="AO4503" i="1" s="1"/>
  <c r="AL4302" i="1"/>
  <c r="AL4301" i="1" s="1"/>
  <c r="AK4302" i="1"/>
  <c r="AK4301" i="1" s="1"/>
  <c r="AK4503" i="1" s="1"/>
  <c r="AG4302" i="1"/>
  <c r="AF4302" i="1"/>
  <c r="AF4301" i="1" s="1"/>
  <c r="AF4503" i="1" s="1"/>
  <c r="AC4302" i="1"/>
  <c r="W4302" i="1"/>
  <c r="W4301" i="1" s="1"/>
  <c r="S4302" i="1"/>
  <c r="S4301" i="1" s="1"/>
  <c r="S4503" i="1" s="1"/>
  <c r="R4302" i="1"/>
  <c r="R4301" i="1" s="1"/>
  <c r="R4503" i="1" s="1"/>
  <c r="O4302" i="1"/>
  <c r="N4302" i="1"/>
  <c r="N4301" i="1" s="1"/>
  <c r="N4503" i="1" s="1"/>
  <c r="J4302" i="1"/>
  <c r="J4301" i="1" s="1"/>
  <c r="G4302" i="1"/>
  <c r="H4302" i="1" s="1"/>
  <c r="F4302" i="1"/>
  <c r="F4301" i="1" s="1"/>
  <c r="F4503" i="1" s="1"/>
  <c r="C4302" i="1"/>
  <c r="C4301" i="1"/>
  <c r="BB4298" i="1"/>
  <c r="BA4298" i="1"/>
  <c r="AZ4298" i="1"/>
  <c r="AY4298" i="1"/>
  <c r="BC4298" i="1" s="1"/>
  <c r="AV4298" i="1"/>
  <c r="AH4298" i="1"/>
  <c r="AE4298" i="1"/>
  <c r="X4298" i="1"/>
  <c r="AA4298" i="1" s="1"/>
  <c r="Q4298" i="1"/>
  <c r="T4298" i="1" s="1"/>
  <c r="K4298" i="1"/>
  <c r="H4298" i="1"/>
  <c r="E4298" i="1"/>
  <c r="BB4297" i="1"/>
  <c r="BA4297" i="1"/>
  <c r="AZ4297" i="1"/>
  <c r="AY4297" i="1"/>
  <c r="BC4297" i="1" s="1"/>
  <c r="AW4297" i="1"/>
  <c r="AV4297" i="1"/>
  <c r="AH4297" i="1"/>
  <c r="AE4297" i="1"/>
  <c r="AA4297" i="1"/>
  <c r="X4297" i="1"/>
  <c r="T4297" i="1"/>
  <c r="Q4297" i="1"/>
  <c r="K4297" i="1"/>
  <c r="H4297" i="1"/>
  <c r="E4297" i="1"/>
  <c r="BB4296" i="1"/>
  <c r="BA4296" i="1"/>
  <c r="AZ4296" i="1"/>
  <c r="AY4296" i="1"/>
  <c r="BC4296" i="1" s="1"/>
  <c r="AV4296" i="1"/>
  <c r="AE4296" i="1"/>
  <c r="AH4296" i="1" s="1"/>
  <c r="X4296" i="1"/>
  <c r="AA4296" i="1" s="1"/>
  <c r="Q4296" i="1"/>
  <c r="T4296" i="1" s="1"/>
  <c r="K4296" i="1"/>
  <c r="H4296" i="1"/>
  <c r="E4296" i="1"/>
  <c r="BB4294" i="1"/>
  <c r="BA4294" i="1"/>
  <c r="AZ4294" i="1"/>
  <c r="AY4294" i="1"/>
  <c r="BC4294" i="1" s="1"/>
  <c r="AV4294" i="1"/>
  <c r="AH4294" i="1"/>
  <c r="AE4294" i="1"/>
  <c r="AA4294" i="1"/>
  <c r="X4294" i="1"/>
  <c r="T4294" i="1"/>
  <c r="AW4294" i="1" s="1"/>
  <c r="Q4294" i="1"/>
  <c r="K4294" i="1"/>
  <c r="H4294" i="1"/>
  <c r="E4294" i="1"/>
  <c r="BB4293" i="1"/>
  <c r="BA4293" i="1"/>
  <c r="AZ4293" i="1"/>
  <c r="BC4293" i="1" s="1"/>
  <c r="AY4293" i="1"/>
  <c r="AV4293" i="1"/>
  <c r="AE4293" i="1"/>
  <c r="AH4293" i="1" s="1"/>
  <c r="X4293" i="1"/>
  <c r="AA4293" i="1" s="1"/>
  <c r="T4293" i="1"/>
  <c r="AW4293" i="1" s="1"/>
  <c r="Q4293" i="1"/>
  <c r="K4293" i="1"/>
  <c r="H4293" i="1"/>
  <c r="E4293" i="1"/>
  <c r="BB4292" i="1"/>
  <c r="BA4292" i="1"/>
  <c r="AZ4292" i="1"/>
  <c r="AY4292" i="1"/>
  <c r="BC4292" i="1" s="1"/>
  <c r="BD4292" i="1" s="1"/>
  <c r="AW4292" i="1"/>
  <c r="AV4292" i="1"/>
  <c r="AH4292" i="1"/>
  <c r="AE4292" i="1"/>
  <c r="AA4292" i="1"/>
  <c r="X4292" i="1"/>
  <c r="T4292" i="1"/>
  <c r="Q4292" i="1"/>
  <c r="K4292" i="1"/>
  <c r="H4292" i="1"/>
  <c r="E4292" i="1"/>
  <c r="BB4291" i="1"/>
  <c r="BA4291" i="1"/>
  <c r="AZ4291" i="1"/>
  <c r="AY4291" i="1"/>
  <c r="BC4291" i="1" s="1"/>
  <c r="AV4291" i="1"/>
  <c r="AE4291" i="1"/>
  <c r="AH4291" i="1" s="1"/>
  <c r="AA4291" i="1"/>
  <c r="X4291" i="1"/>
  <c r="Q4291" i="1"/>
  <c r="T4291" i="1" s="1"/>
  <c r="K4291" i="1"/>
  <c r="H4291" i="1"/>
  <c r="E4291" i="1"/>
  <c r="BB4290" i="1"/>
  <c r="BA4290" i="1"/>
  <c r="AZ4290" i="1"/>
  <c r="BC4290" i="1" s="1"/>
  <c r="AY4290" i="1"/>
  <c r="AV4290" i="1"/>
  <c r="AH4290" i="1"/>
  <c r="AE4290" i="1"/>
  <c r="AA4290" i="1"/>
  <c r="X4290" i="1"/>
  <c r="T4290" i="1"/>
  <c r="BD4290" i="1" s="1"/>
  <c r="Q4290" i="1"/>
  <c r="K4290" i="1"/>
  <c r="H4290" i="1"/>
  <c r="E4290" i="1"/>
  <c r="BB4289" i="1"/>
  <c r="BA4289" i="1"/>
  <c r="AZ4289" i="1"/>
  <c r="AY4289" i="1"/>
  <c r="BC4289" i="1" s="1"/>
  <c r="AV4289" i="1"/>
  <c r="AH4289" i="1"/>
  <c r="AE4289" i="1"/>
  <c r="X4289" i="1"/>
  <c r="AA4289" i="1" s="1"/>
  <c r="Q4289" i="1"/>
  <c r="T4289" i="1" s="1"/>
  <c r="K4289" i="1"/>
  <c r="H4289" i="1"/>
  <c r="E4289" i="1"/>
  <c r="BB4288" i="1"/>
  <c r="BA4288" i="1"/>
  <c r="AZ4288" i="1"/>
  <c r="AY4288" i="1"/>
  <c r="BC4288" i="1" s="1"/>
  <c r="AW4288" i="1"/>
  <c r="AV4288" i="1"/>
  <c r="AH4288" i="1"/>
  <c r="AE4288" i="1"/>
  <c r="AA4288" i="1"/>
  <c r="X4288" i="1"/>
  <c r="T4288" i="1"/>
  <c r="BD4288" i="1" s="1"/>
  <c r="Q4288" i="1"/>
  <c r="K4288" i="1"/>
  <c r="H4288" i="1"/>
  <c r="E4288" i="1"/>
  <c r="BB4287" i="1"/>
  <c r="BA4287" i="1"/>
  <c r="AZ4287" i="1"/>
  <c r="AY4287" i="1"/>
  <c r="BC4287" i="1" s="1"/>
  <c r="AV4287" i="1"/>
  <c r="AE4287" i="1"/>
  <c r="AH4287" i="1" s="1"/>
  <c r="X4287" i="1"/>
  <c r="AA4287" i="1" s="1"/>
  <c r="Q4287" i="1"/>
  <c r="T4287" i="1" s="1"/>
  <c r="K4287" i="1"/>
  <c r="H4287" i="1"/>
  <c r="E4287" i="1"/>
  <c r="BB4286" i="1"/>
  <c r="BA4286" i="1"/>
  <c r="AZ4286" i="1"/>
  <c r="AY4286" i="1"/>
  <c r="BC4286" i="1" s="1"/>
  <c r="AV4286" i="1"/>
  <c r="AH4286" i="1"/>
  <c r="AE4286" i="1"/>
  <c r="AA4286" i="1"/>
  <c r="X4286" i="1"/>
  <c r="T4286" i="1"/>
  <c r="AW4286" i="1" s="1"/>
  <c r="Q4286" i="1"/>
  <c r="K4286" i="1"/>
  <c r="H4286" i="1"/>
  <c r="E4286" i="1"/>
  <c r="BB4285" i="1"/>
  <c r="BA4285" i="1"/>
  <c r="AZ4285" i="1"/>
  <c r="BC4285" i="1" s="1"/>
  <c r="AY4285" i="1"/>
  <c r="AV4285" i="1"/>
  <c r="AE4285" i="1"/>
  <c r="AH4285" i="1" s="1"/>
  <c r="X4285" i="1"/>
  <c r="AA4285" i="1" s="1"/>
  <c r="T4285" i="1"/>
  <c r="AW4285" i="1" s="1"/>
  <c r="Q4285" i="1"/>
  <c r="K4285" i="1"/>
  <c r="H4285" i="1"/>
  <c r="E4285" i="1"/>
  <c r="BB4284" i="1"/>
  <c r="BA4284" i="1"/>
  <c r="AZ4284" i="1"/>
  <c r="AY4284" i="1"/>
  <c r="BC4284" i="1" s="1"/>
  <c r="BD4284" i="1" s="1"/>
  <c r="AW4284" i="1"/>
  <c r="AV4284" i="1"/>
  <c r="AH4284" i="1"/>
  <c r="AE4284" i="1"/>
  <c r="AA4284" i="1"/>
  <c r="X4284" i="1"/>
  <c r="T4284" i="1"/>
  <c r="Q4284" i="1"/>
  <c r="K4284" i="1"/>
  <c r="H4284" i="1"/>
  <c r="E4284" i="1"/>
  <c r="BB4283" i="1"/>
  <c r="BA4283" i="1"/>
  <c r="AZ4283" i="1"/>
  <c r="AY4283" i="1"/>
  <c r="BC4283" i="1" s="1"/>
  <c r="AV4283" i="1"/>
  <c r="AE4283" i="1"/>
  <c r="AH4283" i="1" s="1"/>
  <c r="AA4283" i="1"/>
  <c r="X4283" i="1"/>
  <c r="Q4283" i="1"/>
  <c r="T4283" i="1" s="1"/>
  <c r="K4283" i="1"/>
  <c r="H4283" i="1"/>
  <c r="E4283" i="1"/>
  <c r="AU4282" i="1"/>
  <c r="AT4282" i="1"/>
  <c r="AS4282" i="1"/>
  <c r="BB4282" i="1" s="1"/>
  <c r="AR4282" i="1"/>
  <c r="AQ4282" i="1"/>
  <c r="AP4282" i="1"/>
  <c r="BA4282" i="1" s="1"/>
  <c r="AO4282" i="1"/>
  <c r="AN4282" i="1"/>
  <c r="AM4282" i="1"/>
  <c r="AZ4282" i="1" s="1"/>
  <c r="AL4282" i="1"/>
  <c r="AY4282" i="1" s="1"/>
  <c r="AK4282" i="1"/>
  <c r="AJ4282" i="1"/>
  <c r="AV4282" i="1" s="1"/>
  <c r="AG4282" i="1"/>
  <c r="AF4282" i="1"/>
  <c r="AD4282" i="1"/>
  <c r="AC4282" i="1"/>
  <c r="AE4282" i="1" s="1"/>
  <c r="AH4282" i="1" s="1"/>
  <c r="Z4282" i="1"/>
  <c r="Y4282" i="1"/>
  <c r="W4282" i="1"/>
  <c r="X4282" i="1" s="1"/>
  <c r="AA4282" i="1" s="1"/>
  <c r="V4282" i="1"/>
  <c r="S4282" i="1"/>
  <c r="R4282" i="1"/>
  <c r="P4282" i="1"/>
  <c r="O4282" i="1"/>
  <c r="Q4282" i="1" s="1"/>
  <c r="T4282" i="1" s="1"/>
  <c r="N4282" i="1"/>
  <c r="M4282" i="1"/>
  <c r="L4282" i="1"/>
  <c r="K4282" i="1"/>
  <c r="J4282" i="1"/>
  <c r="I4282" i="1"/>
  <c r="H4282" i="1"/>
  <c r="G4282" i="1"/>
  <c r="F4282" i="1"/>
  <c r="D4282" i="1"/>
  <c r="E4282" i="1" s="1"/>
  <c r="C4282" i="1"/>
  <c r="BB4281" i="1"/>
  <c r="BA4281" i="1"/>
  <c r="AZ4281" i="1"/>
  <c r="AY4281" i="1"/>
  <c r="BC4281" i="1" s="1"/>
  <c r="AW4281" i="1"/>
  <c r="AV4281" i="1"/>
  <c r="AH4281" i="1"/>
  <c r="AE4281" i="1"/>
  <c r="AA4281" i="1"/>
  <c r="X4281" i="1"/>
  <c r="T4281" i="1"/>
  <c r="BD4281" i="1" s="1"/>
  <c r="Q4281" i="1"/>
  <c r="K4281" i="1"/>
  <c r="H4281" i="1"/>
  <c r="E4281" i="1"/>
  <c r="BB4280" i="1"/>
  <c r="BA4280" i="1"/>
  <c r="AZ4280" i="1"/>
  <c r="AY4280" i="1"/>
  <c r="BC4280" i="1" s="1"/>
  <c r="AV4280" i="1"/>
  <c r="AE4280" i="1"/>
  <c r="AH4280" i="1" s="1"/>
  <c r="X4280" i="1"/>
  <c r="AA4280" i="1" s="1"/>
  <c r="Q4280" i="1"/>
  <c r="T4280" i="1" s="1"/>
  <c r="K4280" i="1"/>
  <c r="H4280" i="1"/>
  <c r="E4280" i="1"/>
  <c r="BB4279" i="1"/>
  <c r="BA4279" i="1"/>
  <c r="AZ4279" i="1"/>
  <c r="AY4279" i="1"/>
  <c r="BC4279" i="1" s="1"/>
  <c r="AV4279" i="1"/>
  <c r="AH4279" i="1"/>
  <c r="AE4279" i="1"/>
  <c r="AA4279" i="1"/>
  <c r="X4279" i="1"/>
  <c r="T4279" i="1"/>
  <c r="AW4279" i="1" s="1"/>
  <c r="Q4279" i="1"/>
  <c r="K4279" i="1"/>
  <c r="H4279" i="1"/>
  <c r="E4279" i="1"/>
  <c r="AU4278" i="1"/>
  <c r="AU4277" i="1" s="1"/>
  <c r="AT4278" i="1"/>
  <c r="AS4278" i="1"/>
  <c r="BB4278" i="1" s="1"/>
  <c r="AR4278" i="1"/>
  <c r="BA4278" i="1" s="1"/>
  <c r="AQ4278" i="1"/>
  <c r="AQ4277" i="1" s="1"/>
  <c r="AQ4270" i="1" s="1"/>
  <c r="AP4278" i="1"/>
  <c r="AO4278" i="1"/>
  <c r="AN4278" i="1"/>
  <c r="AZ4278" i="1" s="1"/>
  <c r="AM4278" i="1"/>
  <c r="AM4277" i="1" s="1"/>
  <c r="AZ4277" i="1" s="1"/>
  <c r="AL4278" i="1"/>
  <c r="AK4278" i="1"/>
  <c r="AJ4278" i="1"/>
  <c r="AY4278" i="1" s="1"/>
  <c r="AG4278" i="1"/>
  <c r="AF4278" i="1"/>
  <c r="AE4278" i="1"/>
  <c r="AH4278" i="1" s="1"/>
  <c r="AD4278" i="1"/>
  <c r="AD4277" i="1" s="1"/>
  <c r="AC4278" i="1"/>
  <c r="Z4278" i="1"/>
  <c r="Z4277" i="1" s="1"/>
  <c r="Y4278" i="1"/>
  <c r="Y4277" i="1" s="1"/>
  <c r="Y4270" i="1" s="1"/>
  <c r="W4278" i="1"/>
  <c r="V4278" i="1"/>
  <c r="X4278" i="1" s="1"/>
  <c r="AA4278" i="1" s="1"/>
  <c r="S4278" i="1"/>
  <c r="R4278" i="1"/>
  <c r="Q4278" i="1"/>
  <c r="T4278" i="1" s="1"/>
  <c r="P4278" i="1"/>
  <c r="P4277" i="1" s="1"/>
  <c r="P4270" i="1" s="1"/>
  <c r="O4278" i="1"/>
  <c r="N4278" i="1"/>
  <c r="M4278" i="1"/>
  <c r="L4278" i="1"/>
  <c r="L4277" i="1" s="1"/>
  <c r="J4278" i="1"/>
  <c r="I4278" i="1"/>
  <c r="I4277" i="1" s="1"/>
  <c r="K4277" i="1" s="1"/>
  <c r="H4278" i="1"/>
  <c r="G4278" i="1"/>
  <c r="F4278" i="1"/>
  <c r="E4278" i="1"/>
  <c r="D4278" i="1"/>
  <c r="D4277" i="1" s="1"/>
  <c r="C4278" i="1"/>
  <c r="AT4277" i="1"/>
  <c r="AS4277" i="1"/>
  <c r="AP4277" i="1"/>
  <c r="AO4277" i="1"/>
  <c r="AN4277" i="1"/>
  <c r="AL4277" i="1"/>
  <c r="AK4277" i="1"/>
  <c r="AG4277" i="1"/>
  <c r="AF4277" i="1"/>
  <c r="AC4277" i="1"/>
  <c r="AE4277" i="1" s="1"/>
  <c r="AH4277" i="1" s="1"/>
  <c r="X4277" i="1"/>
  <c r="W4277" i="1"/>
  <c r="V4277" i="1"/>
  <c r="S4277" i="1"/>
  <c r="R4277" i="1"/>
  <c r="O4277" i="1"/>
  <c r="N4277" i="1"/>
  <c r="M4277" i="1"/>
  <c r="J4277" i="1"/>
  <c r="G4277" i="1"/>
  <c r="H4277" i="1" s="1"/>
  <c r="F4277" i="1"/>
  <c r="C4277" i="1"/>
  <c r="BB4276" i="1"/>
  <c r="BA4276" i="1"/>
  <c r="AZ4276" i="1"/>
  <c r="AY4276" i="1"/>
  <c r="BC4276" i="1" s="1"/>
  <c r="AV4276" i="1"/>
  <c r="AH4276" i="1"/>
  <c r="AE4276" i="1"/>
  <c r="X4276" i="1"/>
  <c r="AA4276" i="1" s="1"/>
  <c r="Q4276" i="1"/>
  <c r="T4276" i="1" s="1"/>
  <c r="K4276" i="1"/>
  <c r="H4276" i="1"/>
  <c r="E4276" i="1"/>
  <c r="AU4275" i="1"/>
  <c r="AT4275" i="1"/>
  <c r="AS4275" i="1"/>
  <c r="BB4275" i="1" s="1"/>
  <c r="AR4275" i="1"/>
  <c r="AQ4275" i="1"/>
  <c r="BA4275" i="1" s="1"/>
  <c r="AP4275" i="1"/>
  <c r="AO4275" i="1"/>
  <c r="AN4275" i="1"/>
  <c r="AZ4275" i="1" s="1"/>
  <c r="AM4275" i="1"/>
  <c r="AL4275" i="1"/>
  <c r="AK4275" i="1"/>
  <c r="AV4275" i="1" s="1"/>
  <c r="AJ4275" i="1"/>
  <c r="AY4275" i="1" s="1"/>
  <c r="BC4275" i="1" s="1"/>
  <c r="AG4275" i="1"/>
  <c r="AF4275" i="1"/>
  <c r="AH4275" i="1" s="1"/>
  <c r="AE4275" i="1"/>
  <c r="AD4275" i="1"/>
  <c r="AC4275" i="1"/>
  <c r="Z4275" i="1"/>
  <c r="Y4275" i="1"/>
  <c r="W4275" i="1"/>
  <c r="V4275" i="1"/>
  <c r="X4275" i="1" s="1"/>
  <c r="AA4275" i="1" s="1"/>
  <c r="S4275" i="1"/>
  <c r="R4275" i="1"/>
  <c r="P4275" i="1"/>
  <c r="Q4275" i="1" s="1"/>
  <c r="T4275" i="1" s="1"/>
  <c r="O4275" i="1"/>
  <c r="N4275" i="1"/>
  <c r="M4275" i="1"/>
  <c r="L4275" i="1"/>
  <c r="J4275" i="1"/>
  <c r="K4275" i="1" s="1"/>
  <c r="I4275" i="1"/>
  <c r="G4275" i="1"/>
  <c r="F4275" i="1"/>
  <c r="H4275" i="1" s="1"/>
  <c r="E4275" i="1"/>
  <c r="D4275" i="1"/>
  <c r="C4275" i="1"/>
  <c r="BB4274" i="1"/>
  <c r="BA4274" i="1"/>
  <c r="AZ4274" i="1"/>
  <c r="AY4274" i="1"/>
  <c r="BC4274" i="1" s="1"/>
  <c r="AV4274" i="1"/>
  <c r="AH4274" i="1"/>
  <c r="AE4274" i="1"/>
  <c r="AA4274" i="1"/>
  <c r="X4274" i="1"/>
  <c r="T4274" i="1"/>
  <c r="AW4274" i="1" s="1"/>
  <c r="Q4274" i="1"/>
  <c r="K4274" i="1"/>
  <c r="H4274" i="1"/>
  <c r="E4274" i="1"/>
  <c r="BB4273" i="1"/>
  <c r="BA4273" i="1"/>
  <c r="BC4273" i="1" s="1"/>
  <c r="AZ4273" i="1"/>
  <c r="AY4273" i="1"/>
  <c r="AV4273" i="1"/>
  <c r="AE4273" i="1"/>
  <c r="AH4273" i="1" s="1"/>
  <c r="X4273" i="1"/>
  <c r="AA4273" i="1" s="1"/>
  <c r="T4273" i="1"/>
  <c r="AW4273" i="1" s="1"/>
  <c r="Q4273" i="1"/>
  <c r="K4273" i="1"/>
  <c r="H4273" i="1"/>
  <c r="E4273" i="1"/>
  <c r="AU4272" i="1"/>
  <c r="AT4272" i="1"/>
  <c r="AS4272" i="1"/>
  <c r="BB4272" i="1" s="1"/>
  <c r="AR4272" i="1"/>
  <c r="BA4272" i="1" s="1"/>
  <c r="AQ4272" i="1"/>
  <c r="AP4272" i="1"/>
  <c r="AO4272" i="1"/>
  <c r="AN4272" i="1"/>
  <c r="AN4271" i="1" s="1"/>
  <c r="AN4270" i="1" s="1"/>
  <c r="AM4272" i="1"/>
  <c r="AZ4272" i="1" s="1"/>
  <c r="AL4272" i="1"/>
  <c r="AK4272" i="1"/>
  <c r="AK4271" i="1" s="1"/>
  <c r="AK4270" i="1" s="1"/>
  <c r="AJ4272" i="1"/>
  <c r="AY4272" i="1" s="1"/>
  <c r="AG4272" i="1"/>
  <c r="AF4272" i="1"/>
  <c r="AD4272" i="1"/>
  <c r="AE4272" i="1" s="1"/>
  <c r="AH4272" i="1" s="1"/>
  <c r="AC4272" i="1"/>
  <c r="Z4272" i="1"/>
  <c r="Z4271" i="1" s="1"/>
  <c r="Z4270" i="1" s="1"/>
  <c r="Y4272" i="1"/>
  <c r="W4272" i="1"/>
  <c r="V4272" i="1"/>
  <c r="V4271" i="1" s="1"/>
  <c r="T4272" i="1"/>
  <c r="S4272" i="1"/>
  <c r="R4272" i="1"/>
  <c r="R4271" i="1" s="1"/>
  <c r="R4270" i="1" s="1"/>
  <c r="Q4272" i="1"/>
  <c r="P4272" i="1"/>
  <c r="O4272" i="1"/>
  <c r="N4272" i="1"/>
  <c r="M4272" i="1"/>
  <c r="M4271" i="1" s="1"/>
  <c r="M4270" i="1" s="1"/>
  <c r="L4272" i="1"/>
  <c r="J4272" i="1"/>
  <c r="K4272" i="1" s="1"/>
  <c r="I4272" i="1"/>
  <c r="I4271" i="1" s="1"/>
  <c r="I4270" i="1" s="1"/>
  <c r="G4272" i="1"/>
  <c r="F4272" i="1"/>
  <c r="H4272" i="1" s="1"/>
  <c r="D4272" i="1"/>
  <c r="E4272" i="1" s="1"/>
  <c r="C4272" i="1"/>
  <c r="AU4271" i="1"/>
  <c r="AU4270" i="1" s="1"/>
  <c r="AT4271" i="1"/>
  <c r="AT4270" i="1" s="1"/>
  <c r="AQ4271" i="1"/>
  <c r="AP4271" i="1"/>
  <c r="AP4270" i="1" s="1"/>
  <c r="AO4271" i="1"/>
  <c r="AM4271" i="1"/>
  <c r="AL4271" i="1"/>
  <c r="AL4270" i="1" s="1"/>
  <c r="AG4271" i="1"/>
  <c r="AG4270" i="1" s="1"/>
  <c r="AF4271" i="1"/>
  <c r="AD4271" i="1"/>
  <c r="AD4270" i="1" s="1"/>
  <c r="AC4271" i="1"/>
  <c r="AE4271" i="1" s="1"/>
  <c r="AH4271" i="1" s="1"/>
  <c r="Y4271" i="1"/>
  <c r="W4271" i="1"/>
  <c r="S4271" i="1"/>
  <c r="S4270" i="1" s="1"/>
  <c r="P4271" i="1"/>
  <c r="O4271" i="1"/>
  <c r="O4270" i="1" s="1"/>
  <c r="Q4270" i="1" s="1"/>
  <c r="N4271" i="1"/>
  <c r="L4271" i="1"/>
  <c r="L4270" i="1" s="1"/>
  <c r="G4271" i="1"/>
  <c r="G4270" i="1" s="1"/>
  <c r="H4270" i="1" s="1"/>
  <c r="F4271" i="1"/>
  <c r="H4271" i="1" s="1"/>
  <c r="D4271" i="1"/>
  <c r="E4271" i="1" s="1"/>
  <c r="C4271" i="1"/>
  <c r="C4270" i="1" s="1"/>
  <c r="AO4270" i="1"/>
  <c r="AF4270" i="1"/>
  <c r="W4270" i="1"/>
  <c r="N4270" i="1"/>
  <c r="F4270" i="1"/>
  <c r="BB4269" i="1"/>
  <c r="BA4269" i="1"/>
  <c r="AZ4269" i="1"/>
  <c r="AY4269" i="1"/>
  <c r="BC4269" i="1" s="1"/>
  <c r="AV4269" i="1"/>
  <c r="AH4269" i="1"/>
  <c r="AE4269" i="1"/>
  <c r="AA4269" i="1"/>
  <c r="X4269" i="1"/>
  <c r="T4269" i="1"/>
  <c r="AW4269" i="1" s="1"/>
  <c r="Q4269" i="1"/>
  <c r="K4269" i="1"/>
  <c r="H4269" i="1"/>
  <c r="E4269" i="1"/>
  <c r="AU4268" i="1"/>
  <c r="AT4268" i="1"/>
  <c r="AS4268" i="1"/>
  <c r="BB4268" i="1" s="1"/>
  <c r="AR4268" i="1"/>
  <c r="BA4268" i="1" s="1"/>
  <c r="AQ4268" i="1"/>
  <c r="AP4268" i="1"/>
  <c r="AO4268" i="1"/>
  <c r="AN4268" i="1"/>
  <c r="AM4268" i="1"/>
  <c r="AZ4268" i="1" s="1"/>
  <c r="AL4268" i="1"/>
  <c r="AK4268" i="1"/>
  <c r="AJ4268" i="1"/>
  <c r="AY4268" i="1" s="1"/>
  <c r="AG4268" i="1"/>
  <c r="AF4268" i="1"/>
  <c r="AD4268" i="1"/>
  <c r="AC4268" i="1"/>
  <c r="AE4268" i="1" s="1"/>
  <c r="AH4268" i="1" s="1"/>
  <c r="Z4268" i="1"/>
  <c r="Y4268" i="1"/>
  <c r="W4268" i="1"/>
  <c r="V4268" i="1"/>
  <c r="X4268" i="1" s="1"/>
  <c r="AA4268" i="1" s="1"/>
  <c r="S4268" i="1"/>
  <c r="R4268" i="1"/>
  <c r="Q4268" i="1"/>
  <c r="T4268" i="1" s="1"/>
  <c r="P4268" i="1"/>
  <c r="O4268" i="1"/>
  <c r="N4268" i="1"/>
  <c r="M4268" i="1"/>
  <c r="L4268" i="1"/>
  <c r="J4268" i="1"/>
  <c r="I4268" i="1"/>
  <c r="K4268" i="1" s="1"/>
  <c r="H4268" i="1"/>
  <c r="G4268" i="1"/>
  <c r="F4268" i="1"/>
  <c r="D4268" i="1"/>
  <c r="C4268" i="1"/>
  <c r="E4268" i="1" s="1"/>
  <c r="BC4267" i="1"/>
  <c r="BB4267" i="1"/>
  <c r="BA4267" i="1"/>
  <c r="AZ4267" i="1"/>
  <c r="AY4267" i="1"/>
  <c r="AV4267" i="1"/>
  <c r="AE4267" i="1"/>
  <c r="AH4267" i="1" s="1"/>
  <c r="AA4267" i="1"/>
  <c r="X4267" i="1"/>
  <c r="Q4267" i="1"/>
  <c r="T4267" i="1" s="1"/>
  <c r="K4267" i="1"/>
  <c r="H4267" i="1"/>
  <c r="E4267" i="1"/>
  <c r="BB4266" i="1"/>
  <c r="BA4266" i="1"/>
  <c r="AZ4266" i="1"/>
  <c r="AY4266" i="1"/>
  <c r="BC4266" i="1" s="1"/>
  <c r="BD4266" i="1" s="1"/>
  <c r="AW4266" i="1"/>
  <c r="AV4266" i="1"/>
  <c r="AH4266" i="1"/>
  <c r="AE4266" i="1"/>
  <c r="AA4266" i="1"/>
  <c r="X4266" i="1"/>
  <c r="T4266" i="1"/>
  <c r="Q4266" i="1"/>
  <c r="K4266" i="1"/>
  <c r="H4266" i="1"/>
  <c r="E4266" i="1"/>
  <c r="BB4265" i="1"/>
  <c r="BA4265" i="1"/>
  <c r="AZ4265" i="1"/>
  <c r="AY4265" i="1"/>
  <c r="BC4265" i="1" s="1"/>
  <c r="AV4265" i="1"/>
  <c r="AH4265" i="1"/>
  <c r="AE4265" i="1"/>
  <c r="X4265" i="1"/>
  <c r="AA4265" i="1" s="1"/>
  <c r="Q4265" i="1"/>
  <c r="T4265" i="1" s="1"/>
  <c r="K4265" i="1"/>
  <c r="H4265" i="1"/>
  <c r="E4265" i="1"/>
  <c r="AU4264" i="1"/>
  <c r="AT4264" i="1"/>
  <c r="AS4264" i="1"/>
  <c r="BB4264" i="1" s="1"/>
  <c r="AR4264" i="1"/>
  <c r="AR4263" i="1" s="1"/>
  <c r="AQ4264" i="1"/>
  <c r="BA4264" i="1" s="1"/>
  <c r="AP4264" i="1"/>
  <c r="AO4264" i="1"/>
  <c r="AO4263" i="1" s="1"/>
  <c r="AN4264" i="1"/>
  <c r="AN4263" i="1" s="1"/>
  <c r="AZ4263" i="1" s="1"/>
  <c r="AM4264" i="1"/>
  <c r="AL4264" i="1"/>
  <c r="AK4264" i="1"/>
  <c r="AJ4264" i="1"/>
  <c r="AY4264" i="1" s="1"/>
  <c r="AG4264" i="1"/>
  <c r="AF4264" i="1"/>
  <c r="AF4263" i="1" s="1"/>
  <c r="AE4264" i="1"/>
  <c r="AD4264" i="1"/>
  <c r="AC4264" i="1"/>
  <c r="Z4264" i="1"/>
  <c r="Z4263" i="1" s="1"/>
  <c r="Y4264" i="1"/>
  <c r="W4264" i="1"/>
  <c r="W4263" i="1" s="1"/>
  <c r="V4264" i="1"/>
  <c r="X4264" i="1" s="1"/>
  <c r="AA4264" i="1" s="1"/>
  <c r="S4264" i="1"/>
  <c r="R4264" i="1"/>
  <c r="P4264" i="1"/>
  <c r="Q4264" i="1" s="1"/>
  <c r="T4264" i="1" s="1"/>
  <c r="O4264" i="1"/>
  <c r="N4264" i="1"/>
  <c r="N4263" i="1" s="1"/>
  <c r="M4264" i="1"/>
  <c r="M4263" i="1" s="1"/>
  <c r="L4264" i="1"/>
  <c r="J4264" i="1"/>
  <c r="K4264" i="1" s="1"/>
  <c r="I4264" i="1"/>
  <c r="I4263" i="1" s="1"/>
  <c r="G4264" i="1"/>
  <c r="F4264" i="1"/>
  <c r="F4263" i="1" s="1"/>
  <c r="H4263" i="1" s="1"/>
  <c r="E4264" i="1"/>
  <c r="D4264" i="1"/>
  <c r="C4264" i="1"/>
  <c r="AU4263" i="1"/>
  <c r="AT4263" i="1"/>
  <c r="AS4263" i="1"/>
  <c r="BB4263" i="1" s="1"/>
  <c r="AQ4263" i="1"/>
  <c r="AP4263" i="1"/>
  <c r="BA4263" i="1" s="1"/>
  <c r="AM4263" i="1"/>
  <c r="AL4263" i="1"/>
  <c r="AK4263" i="1"/>
  <c r="AG4263" i="1"/>
  <c r="AD4263" i="1"/>
  <c r="AC4263" i="1"/>
  <c r="AE4263" i="1" s="1"/>
  <c r="AH4263" i="1" s="1"/>
  <c r="Y4263" i="1"/>
  <c r="S4263" i="1"/>
  <c r="R4263" i="1"/>
  <c r="P4263" i="1"/>
  <c r="O4263" i="1"/>
  <c r="Q4263" i="1" s="1"/>
  <c r="T4263" i="1" s="1"/>
  <c r="L4263" i="1"/>
  <c r="J4263" i="1"/>
  <c r="G4263" i="1"/>
  <c r="D4263" i="1"/>
  <c r="E4263" i="1" s="1"/>
  <c r="C4263" i="1"/>
  <c r="BB4262" i="1"/>
  <c r="BA4262" i="1"/>
  <c r="AZ4262" i="1"/>
  <c r="BC4262" i="1" s="1"/>
  <c r="BD4262" i="1" s="1"/>
  <c r="AY4262" i="1"/>
  <c r="AW4262" i="1"/>
  <c r="AV4262" i="1"/>
  <c r="AH4262" i="1"/>
  <c r="AE4262" i="1"/>
  <c r="AA4262" i="1"/>
  <c r="X4262" i="1"/>
  <c r="T4262" i="1"/>
  <c r="Q4262" i="1"/>
  <c r="K4262" i="1"/>
  <c r="H4262" i="1"/>
  <c r="E4262" i="1"/>
  <c r="BC4261" i="1"/>
  <c r="BB4261" i="1"/>
  <c r="BA4261" i="1"/>
  <c r="AZ4261" i="1"/>
  <c r="AY4261" i="1"/>
  <c r="AV4261" i="1"/>
  <c r="AE4261" i="1"/>
  <c r="AH4261" i="1" s="1"/>
  <c r="AA4261" i="1"/>
  <c r="X4261" i="1"/>
  <c r="Q4261" i="1"/>
  <c r="T4261" i="1" s="1"/>
  <c r="K4261" i="1"/>
  <c r="H4261" i="1"/>
  <c r="E4261" i="1"/>
  <c r="BB4260" i="1"/>
  <c r="BA4260" i="1"/>
  <c r="AZ4260" i="1"/>
  <c r="AY4260" i="1"/>
  <c r="BC4260" i="1" s="1"/>
  <c r="BD4260" i="1" s="1"/>
  <c r="AW4260" i="1"/>
  <c r="AV4260" i="1"/>
  <c r="AH4260" i="1"/>
  <c r="AE4260" i="1"/>
  <c r="AA4260" i="1"/>
  <c r="X4260" i="1"/>
  <c r="T4260" i="1"/>
  <c r="Q4260" i="1"/>
  <c r="K4260" i="1"/>
  <c r="H4260" i="1"/>
  <c r="E4260" i="1"/>
  <c r="AY4259" i="1"/>
  <c r="BC4259" i="1" s="1"/>
  <c r="AU4259" i="1"/>
  <c r="AT4259" i="1"/>
  <c r="AS4259" i="1"/>
  <c r="BB4259" i="1" s="1"/>
  <c r="AR4259" i="1"/>
  <c r="AQ4259" i="1"/>
  <c r="AP4259" i="1"/>
  <c r="BA4259" i="1" s="1"/>
  <c r="AO4259" i="1"/>
  <c r="AN4259" i="1"/>
  <c r="AV4259" i="1" s="1"/>
  <c r="AM4259" i="1"/>
  <c r="AZ4259" i="1" s="1"/>
  <c r="AL4259" i="1"/>
  <c r="AK4259" i="1"/>
  <c r="AJ4259" i="1"/>
  <c r="AG4259" i="1"/>
  <c r="AF4259" i="1"/>
  <c r="AE4259" i="1"/>
  <c r="AH4259" i="1" s="1"/>
  <c r="AD4259" i="1"/>
  <c r="AC4259" i="1"/>
  <c r="Z4259" i="1"/>
  <c r="Y4259" i="1"/>
  <c r="W4259" i="1"/>
  <c r="V4259" i="1"/>
  <c r="X4259" i="1" s="1"/>
  <c r="AA4259" i="1" s="1"/>
  <c r="S4259" i="1"/>
  <c r="R4259" i="1"/>
  <c r="P4259" i="1"/>
  <c r="O4259" i="1"/>
  <c r="Q4259" i="1" s="1"/>
  <c r="T4259" i="1" s="1"/>
  <c r="N4259" i="1"/>
  <c r="M4259" i="1"/>
  <c r="L4259" i="1"/>
  <c r="J4259" i="1"/>
  <c r="I4259" i="1"/>
  <c r="K4259" i="1" s="1"/>
  <c r="G4259" i="1"/>
  <c r="H4259" i="1" s="1"/>
  <c r="F4259" i="1"/>
  <c r="E4259" i="1"/>
  <c r="D4259" i="1"/>
  <c r="C4259" i="1"/>
  <c r="BB4258" i="1"/>
  <c r="BA4258" i="1"/>
  <c r="AZ4258" i="1"/>
  <c r="AY4258" i="1"/>
  <c r="BC4258" i="1" s="1"/>
  <c r="AV4258" i="1"/>
  <c r="AE4258" i="1"/>
  <c r="AH4258" i="1" s="1"/>
  <c r="X4258" i="1"/>
  <c r="AA4258" i="1" s="1"/>
  <c r="Q4258" i="1"/>
  <c r="T4258" i="1" s="1"/>
  <c r="K4258" i="1"/>
  <c r="H4258" i="1"/>
  <c r="E4258" i="1"/>
  <c r="BB4257" i="1"/>
  <c r="BA4257" i="1"/>
  <c r="AZ4257" i="1"/>
  <c r="AY4257" i="1"/>
  <c r="BC4257" i="1" s="1"/>
  <c r="AV4257" i="1"/>
  <c r="AH4257" i="1"/>
  <c r="AE4257" i="1"/>
  <c r="AA4257" i="1"/>
  <c r="X4257" i="1"/>
  <c r="T4257" i="1"/>
  <c r="AW4257" i="1" s="1"/>
  <c r="Q4257" i="1"/>
  <c r="K4257" i="1"/>
  <c r="H4257" i="1"/>
  <c r="E4257" i="1"/>
  <c r="BB4256" i="1"/>
  <c r="BA4256" i="1"/>
  <c r="BC4256" i="1" s="1"/>
  <c r="AZ4256" i="1"/>
  <c r="AY4256" i="1"/>
  <c r="AV4256" i="1"/>
  <c r="AE4256" i="1"/>
  <c r="AH4256" i="1" s="1"/>
  <c r="X4256" i="1"/>
  <c r="AA4256" i="1" s="1"/>
  <c r="T4256" i="1"/>
  <c r="AW4256" i="1" s="1"/>
  <c r="Q4256" i="1"/>
  <c r="K4256" i="1"/>
  <c r="H4256" i="1"/>
  <c r="E4256" i="1"/>
  <c r="BB4255" i="1"/>
  <c r="BA4255" i="1"/>
  <c r="AZ4255" i="1"/>
  <c r="AY4255" i="1"/>
  <c r="BC4255" i="1" s="1"/>
  <c r="BD4255" i="1" s="1"/>
  <c r="AW4255" i="1"/>
  <c r="AV4255" i="1"/>
  <c r="AH4255" i="1"/>
  <c r="AE4255" i="1"/>
  <c r="AA4255" i="1"/>
  <c r="X4255" i="1"/>
  <c r="T4255" i="1"/>
  <c r="Q4255" i="1"/>
  <c r="K4255" i="1"/>
  <c r="H4255" i="1"/>
  <c r="E4255" i="1"/>
  <c r="AU4254" i="1"/>
  <c r="AT4254" i="1"/>
  <c r="AS4254" i="1"/>
  <c r="BB4254" i="1" s="1"/>
  <c r="AR4254" i="1"/>
  <c r="AQ4254" i="1"/>
  <c r="AP4254" i="1"/>
  <c r="BA4254" i="1" s="1"/>
  <c r="AO4254" i="1"/>
  <c r="AN4254" i="1"/>
  <c r="AM4254" i="1"/>
  <c r="AZ4254" i="1" s="1"/>
  <c r="AL4254" i="1"/>
  <c r="AY4254" i="1" s="1"/>
  <c r="AK4254" i="1"/>
  <c r="AJ4254" i="1"/>
  <c r="AG4254" i="1"/>
  <c r="AF4254" i="1"/>
  <c r="AD4254" i="1"/>
  <c r="AC4254" i="1"/>
  <c r="AE4254" i="1" s="1"/>
  <c r="AH4254" i="1" s="1"/>
  <c r="Z4254" i="1"/>
  <c r="Y4254" i="1"/>
  <c r="W4254" i="1"/>
  <c r="V4254" i="1"/>
  <c r="X4254" i="1" s="1"/>
  <c r="AA4254" i="1" s="1"/>
  <c r="S4254" i="1"/>
  <c r="R4254" i="1"/>
  <c r="P4254" i="1"/>
  <c r="O4254" i="1"/>
  <c r="Q4254" i="1" s="1"/>
  <c r="N4254" i="1"/>
  <c r="M4254" i="1"/>
  <c r="L4254" i="1"/>
  <c r="K4254" i="1"/>
  <c r="J4254" i="1"/>
  <c r="I4254" i="1"/>
  <c r="G4254" i="1"/>
  <c r="H4254" i="1" s="1"/>
  <c r="F4254" i="1"/>
  <c r="D4254" i="1"/>
  <c r="C4254" i="1"/>
  <c r="E4254" i="1" s="1"/>
  <c r="BB4253" i="1"/>
  <c r="BA4253" i="1"/>
  <c r="AZ4253" i="1"/>
  <c r="AY4253" i="1"/>
  <c r="BC4253" i="1" s="1"/>
  <c r="AV4253" i="1"/>
  <c r="AH4253" i="1"/>
  <c r="AE4253" i="1"/>
  <c r="X4253" i="1"/>
  <c r="AA4253" i="1" s="1"/>
  <c r="Q4253" i="1"/>
  <c r="T4253" i="1" s="1"/>
  <c r="K4253" i="1"/>
  <c r="H4253" i="1"/>
  <c r="E4253" i="1"/>
  <c r="AU4252" i="1"/>
  <c r="AT4252" i="1"/>
  <c r="AS4252" i="1"/>
  <c r="BB4252" i="1" s="1"/>
  <c r="AR4252" i="1"/>
  <c r="AQ4252" i="1"/>
  <c r="BA4252" i="1" s="1"/>
  <c r="AP4252" i="1"/>
  <c r="AO4252" i="1"/>
  <c r="AZ4252" i="1" s="1"/>
  <c r="AN4252" i="1"/>
  <c r="AM4252" i="1"/>
  <c r="AL4252" i="1"/>
  <c r="AK4252" i="1"/>
  <c r="AJ4252" i="1"/>
  <c r="AY4252" i="1" s="1"/>
  <c r="AG4252" i="1"/>
  <c r="AF4252" i="1"/>
  <c r="AF4249" i="1" s="1"/>
  <c r="AF4248" i="1" s="1"/>
  <c r="AE4252" i="1"/>
  <c r="AD4252" i="1"/>
  <c r="AC4252" i="1"/>
  <c r="Z4252" i="1"/>
  <c r="Y4252" i="1"/>
  <c r="W4252" i="1"/>
  <c r="V4252" i="1"/>
  <c r="X4252" i="1" s="1"/>
  <c r="AA4252" i="1" s="1"/>
  <c r="S4252" i="1"/>
  <c r="R4252" i="1"/>
  <c r="P4252" i="1"/>
  <c r="Q4252" i="1" s="1"/>
  <c r="T4252" i="1" s="1"/>
  <c r="O4252" i="1"/>
  <c r="N4252" i="1"/>
  <c r="N4249" i="1" s="1"/>
  <c r="N4248" i="1" s="1"/>
  <c r="M4252" i="1"/>
  <c r="L4252" i="1"/>
  <c r="J4252" i="1"/>
  <c r="K4252" i="1" s="1"/>
  <c r="I4252" i="1"/>
  <c r="H4252" i="1"/>
  <c r="G4252" i="1"/>
  <c r="F4252" i="1"/>
  <c r="E4252" i="1"/>
  <c r="D4252" i="1"/>
  <c r="C4252" i="1"/>
  <c r="BB4251" i="1"/>
  <c r="BA4251" i="1"/>
  <c r="AZ4251" i="1"/>
  <c r="AY4251" i="1"/>
  <c r="BC4251" i="1" s="1"/>
  <c r="BD4251" i="1" s="1"/>
  <c r="AV4251" i="1"/>
  <c r="AE4251" i="1"/>
  <c r="AH4251" i="1" s="1"/>
  <c r="AA4251" i="1"/>
  <c r="X4251" i="1"/>
  <c r="T4251" i="1"/>
  <c r="AW4251" i="1" s="1"/>
  <c r="Q4251" i="1"/>
  <c r="K4251" i="1"/>
  <c r="H4251" i="1"/>
  <c r="E4251" i="1"/>
  <c r="AU4250" i="1"/>
  <c r="AU4249" i="1" s="1"/>
  <c r="AU4248" i="1" s="1"/>
  <c r="AT4250" i="1"/>
  <c r="AS4250" i="1"/>
  <c r="BB4250" i="1" s="1"/>
  <c r="AR4250" i="1"/>
  <c r="AR4249" i="1" s="1"/>
  <c r="AR4248" i="1" s="1"/>
  <c r="AQ4250" i="1"/>
  <c r="AQ4249" i="1" s="1"/>
  <c r="AP4250" i="1"/>
  <c r="BA4250" i="1" s="1"/>
  <c r="AO4250" i="1"/>
  <c r="AN4250" i="1"/>
  <c r="AN4249" i="1" s="1"/>
  <c r="AN4248" i="1" s="1"/>
  <c r="AM4250" i="1"/>
  <c r="AM4249" i="1" s="1"/>
  <c r="AL4250" i="1"/>
  <c r="AK4250" i="1"/>
  <c r="AJ4250" i="1"/>
  <c r="AY4250" i="1" s="1"/>
  <c r="AG4250" i="1"/>
  <c r="AF4250" i="1"/>
  <c r="AE4250" i="1"/>
  <c r="AH4250" i="1" s="1"/>
  <c r="AD4250" i="1"/>
  <c r="AD4249" i="1" s="1"/>
  <c r="AD4248" i="1" s="1"/>
  <c r="AC4250" i="1"/>
  <c r="Z4250" i="1"/>
  <c r="Z4249" i="1" s="1"/>
  <c r="Z4248" i="1" s="1"/>
  <c r="Y4250" i="1"/>
  <c r="X4250" i="1"/>
  <c r="W4250" i="1"/>
  <c r="V4250" i="1"/>
  <c r="T4250" i="1"/>
  <c r="S4250" i="1"/>
  <c r="S4249" i="1" s="1"/>
  <c r="S4248" i="1" s="1"/>
  <c r="R4250" i="1"/>
  <c r="Q4250" i="1"/>
  <c r="P4250" i="1"/>
  <c r="P4249" i="1" s="1"/>
  <c r="O4250" i="1"/>
  <c r="N4250" i="1"/>
  <c r="M4250" i="1"/>
  <c r="L4250" i="1"/>
  <c r="J4250" i="1"/>
  <c r="I4250" i="1"/>
  <c r="K4250" i="1" s="1"/>
  <c r="H4250" i="1"/>
  <c r="G4250" i="1"/>
  <c r="F4250" i="1"/>
  <c r="D4250" i="1"/>
  <c r="E4250" i="1" s="1"/>
  <c r="C4250" i="1"/>
  <c r="AT4249" i="1"/>
  <c r="BB4249" i="1" s="1"/>
  <c r="AS4249" i="1"/>
  <c r="AP4249" i="1"/>
  <c r="BA4249" i="1" s="1"/>
  <c r="AO4249" i="1"/>
  <c r="AL4249" i="1"/>
  <c r="AK4249" i="1"/>
  <c r="AJ4249" i="1"/>
  <c r="AY4249" i="1" s="1"/>
  <c r="AG4249" i="1"/>
  <c r="AG4248" i="1" s="1"/>
  <c r="AE4249" i="1"/>
  <c r="AC4249" i="1"/>
  <c r="W4249" i="1"/>
  <c r="V4249" i="1"/>
  <c r="X4249" i="1" s="1"/>
  <c r="R4249" i="1"/>
  <c r="R4248" i="1" s="1"/>
  <c r="O4249" i="1"/>
  <c r="Q4249" i="1" s="1"/>
  <c r="T4249" i="1" s="1"/>
  <c r="M4249" i="1"/>
  <c r="L4249" i="1"/>
  <c r="L4248" i="1" s="1"/>
  <c r="I4249" i="1"/>
  <c r="I4248" i="1" s="1"/>
  <c r="G4249" i="1"/>
  <c r="H4249" i="1" s="1"/>
  <c r="F4249" i="1"/>
  <c r="D4249" i="1"/>
  <c r="D4248" i="1" s="1"/>
  <c r="E4248" i="1" s="1"/>
  <c r="C4249" i="1"/>
  <c r="AT4248" i="1"/>
  <c r="AS4248" i="1"/>
  <c r="AQ4248" i="1"/>
  <c r="AO4248" i="1"/>
  <c r="AL4248" i="1"/>
  <c r="AK4248" i="1"/>
  <c r="AC4248" i="1"/>
  <c r="AE4248" i="1" s="1"/>
  <c r="W4248" i="1"/>
  <c r="P4248" i="1"/>
  <c r="M4248" i="1"/>
  <c r="F4248" i="1"/>
  <c r="C4248" i="1"/>
  <c r="BB4247" i="1"/>
  <c r="BA4247" i="1"/>
  <c r="AZ4247" i="1"/>
  <c r="AY4247" i="1"/>
  <c r="BC4247" i="1" s="1"/>
  <c r="AV4247" i="1"/>
  <c r="AE4247" i="1"/>
  <c r="AH4247" i="1" s="1"/>
  <c r="AA4247" i="1"/>
  <c r="X4247" i="1"/>
  <c r="T4247" i="1"/>
  <c r="AW4247" i="1" s="1"/>
  <c r="Q4247" i="1"/>
  <c r="K4247" i="1"/>
  <c r="H4247" i="1"/>
  <c r="E4247" i="1"/>
  <c r="BB4246" i="1"/>
  <c r="BA4246" i="1"/>
  <c r="AZ4246" i="1"/>
  <c r="BC4246" i="1" s="1"/>
  <c r="AY4246" i="1"/>
  <c r="AW4246" i="1"/>
  <c r="AV4246" i="1"/>
  <c r="AE4246" i="1"/>
  <c r="AH4246" i="1" s="1"/>
  <c r="X4246" i="1"/>
  <c r="AA4246" i="1" s="1"/>
  <c r="T4246" i="1"/>
  <c r="Q4246" i="1"/>
  <c r="K4246" i="1"/>
  <c r="H4246" i="1"/>
  <c r="E4246" i="1"/>
  <c r="AU4245" i="1"/>
  <c r="AT4245" i="1"/>
  <c r="AS4245" i="1"/>
  <c r="BB4245" i="1" s="1"/>
  <c r="AR4245" i="1"/>
  <c r="AQ4245" i="1"/>
  <c r="AP4245" i="1"/>
  <c r="BA4245" i="1" s="1"/>
  <c r="AO4245" i="1"/>
  <c r="AN4245" i="1"/>
  <c r="AM4245" i="1"/>
  <c r="AZ4245" i="1" s="1"/>
  <c r="AL4245" i="1"/>
  <c r="AK4245" i="1"/>
  <c r="AY4245" i="1" s="1"/>
  <c r="BC4245" i="1" s="1"/>
  <c r="AJ4245" i="1"/>
  <c r="AV4245" i="1" s="1"/>
  <c r="AG4245" i="1"/>
  <c r="AF4245" i="1"/>
  <c r="AD4245" i="1"/>
  <c r="AE4245" i="1" s="1"/>
  <c r="AH4245" i="1" s="1"/>
  <c r="AC4245" i="1"/>
  <c r="AA4245" i="1"/>
  <c r="Z4245" i="1"/>
  <c r="Y4245" i="1"/>
  <c r="X4245" i="1"/>
  <c r="W4245" i="1"/>
  <c r="V4245" i="1"/>
  <c r="S4245" i="1"/>
  <c r="R4245" i="1"/>
  <c r="P4245" i="1"/>
  <c r="O4245" i="1"/>
  <c r="Q4245" i="1" s="1"/>
  <c r="T4245" i="1" s="1"/>
  <c r="N4245" i="1"/>
  <c r="M4245" i="1"/>
  <c r="L4245" i="1"/>
  <c r="J4245" i="1"/>
  <c r="K4245" i="1" s="1"/>
  <c r="I4245" i="1"/>
  <c r="G4245" i="1"/>
  <c r="H4245" i="1" s="1"/>
  <c r="F4245" i="1"/>
  <c r="D4245" i="1"/>
  <c r="E4245" i="1" s="1"/>
  <c r="C4245" i="1"/>
  <c r="BB4244" i="1"/>
  <c r="BA4244" i="1"/>
  <c r="BC4244" i="1" s="1"/>
  <c r="AZ4244" i="1"/>
  <c r="AY4244" i="1"/>
  <c r="AV4244" i="1"/>
  <c r="AH4244" i="1"/>
  <c r="AE4244" i="1"/>
  <c r="X4244" i="1"/>
  <c r="AA4244" i="1" s="1"/>
  <c r="Q4244" i="1"/>
  <c r="T4244" i="1" s="1"/>
  <c r="K4244" i="1"/>
  <c r="H4244" i="1"/>
  <c r="E4244" i="1"/>
  <c r="AU4243" i="1"/>
  <c r="AT4243" i="1"/>
  <c r="AS4243" i="1"/>
  <c r="BB4243" i="1" s="1"/>
  <c r="AR4243" i="1"/>
  <c r="AQ4243" i="1"/>
  <c r="AP4243" i="1"/>
  <c r="BA4243" i="1" s="1"/>
  <c r="AO4243" i="1"/>
  <c r="AN4243" i="1"/>
  <c r="AV4243" i="1" s="1"/>
  <c r="AM4243" i="1"/>
  <c r="AZ4243" i="1" s="1"/>
  <c r="AL4243" i="1"/>
  <c r="AK4243" i="1"/>
  <c r="AY4243" i="1" s="1"/>
  <c r="AJ4243" i="1"/>
  <c r="AG4243" i="1"/>
  <c r="AF4243" i="1"/>
  <c r="AE4243" i="1"/>
  <c r="AH4243" i="1" s="1"/>
  <c r="AD4243" i="1"/>
  <c r="AC4243" i="1"/>
  <c r="Z4243" i="1"/>
  <c r="Y4243" i="1"/>
  <c r="W4243" i="1"/>
  <c r="V4243" i="1"/>
  <c r="X4243" i="1" s="1"/>
  <c r="AA4243" i="1" s="1"/>
  <c r="S4243" i="1"/>
  <c r="R4243" i="1"/>
  <c r="P4243" i="1"/>
  <c r="O4243" i="1"/>
  <c r="Q4243" i="1" s="1"/>
  <c r="T4243" i="1" s="1"/>
  <c r="N4243" i="1"/>
  <c r="M4243" i="1"/>
  <c r="L4243" i="1"/>
  <c r="J4243" i="1"/>
  <c r="K4243" i="1" s="1"/>
  <c r="I4243" i="1"/>
  <c r="G4243" i="1"/>
  <c r="H4243" i="1" s="1"/>
  <c r="F4243" i="1"/>
  <c r="E4243" i="1"/>
  <c r="D4243" i="1"/>
  <c r="C4243" i="1"/>
  <c r="BB4242" i="1"/>
  <c r="BA4242" i="1"/>
  <c r="AZ4242" i="1"/>
  <c r="AY4242" i="1"/>
  <c r="BC4242" i="1" s="1"/>
  <c r="AV4242" i="1"/>
  <c r="AH4242" i="1"/>
  <c r="AE4242" i="1"/>
  <c r="X4242" i="1"/>
  <c r="AA4242" i="1" s="1"/>
  <c r="Q4242" i="1"/>
  <c r="T4242" i="1" s="1"/>
  <c r="K4242" i="1"/>
  <c r="H4242" i="1"/>
  <c r="E4242" i="1"/>
  <c r="AZ4241" i="1"/>
  <c r="AU4241" i="1"/>
  <c r="AT4241" i="1"/>
  <c r="AS4241" i="1"/>
  <c r="BB4241" i="1" s="1"/>
  <c r="AR4241" i="1"/>
  <c r="AQ4241" i="1"/>
  <c r="AP4241" i="1"/>
  <c r="BA4241" i="1" s="1"/>
  <c r="AO4241" i="1"/>
  <c r="AN4241" i="1"/>
  <c r="AV4241" i="1" s="1"/>
  <c r="AM4241" i="1"/>
  <c r="AL4241" i="1"/>
  <c r="AK4241" i="1"/>
  <c r="AY4241" i="1" s="1"/>
  <c r="AJ4241" i="1"/>
  <c r="AH4241" i="1"/>
  <c r="AG4241" i="1"/>
  <c r="AF4241" i="1"/>
  <c r="AE4241" i="1"/>
  <c r="AD4241" i="1"/>
  <c r="AC4241" i="1"/>
  <c r="Z4241" i="1"/>
  <c r="Y4241" i="1"/>
  <c r="W4241" i="1"/>
  <c r="V4241" i="1"/>
  <c r="X4241" i="1" s="1"/>
  <c r="AA4241" i="1" s="1"/>
  <c r="S4241" i="1"/>
  <c r="R4241" i="1"/>
  <c r="P4241" i="1"/>
  <c r="O4241" i="1"/>
  <c r="Q4241" i="1" s="1"/>
  <c r="T4241" i="1" s="1"/>
  <c r="N4241" i="1"/>
  <c r="M4241" i="1"/>
  <c r="L4241" i="1"/>
  <c r="J4241" i="1"/>
  <c r="K4241" i="1" s="1"/>
  <c r="I4241" i="1"/>
  <c r="H4241" i="1"/>
  <c r="G4241" i="1"/>
  <c r="F4241" i="1"/>
  <c r="E4241" i="1"/>
  <c r="D4241" i="1"/>
  <c r="C4241" i="1"/>
  <c r="BB4240" i="1"/>
  <c r="BA4240" i="1"/>
  <c r="AZ4240" i="1"/>
  <c r="AY4240" i="1"/>
  <c r="BC4240" i="1" s="1"/>
  <c r="AV4240" i="1"/>
  <c r="AH4240" i="1"/>
  <c r="AE4240" i="1"/>
  <c r="AA4240" i="1"/>
  <c r="X4240" i="1"/>
  <c r="Q4240" i="1"/>
  <c r="T4240" i="1" s="1"/>
  <c r="K4240" i="1"/>
  <c r="H4240" i="1"/>
  <c r="E4240" i="1"/>
  <c r="BC4239" i="1"/>
  <c r="BB4239" i="1"/>
  <c r="BA4239" i="1"/>
  <c r="AZ4239" i="1"/>
  <c r="AY4239" i="1"/>
  <c r="AV4239" i="1"/>
  <c r="AE4239" i="1"/>
  <c r="AH4239" i="1" s="1"/>
  <c r="AA4239" i="1"/>
  <c r="X4239" i="1"/>
  <c r="T4239" i="1"/>
  <c r="AW4239" i="1" s="1"/>
  <c r="Q4239" i="1"/>
  <c r="K4239" i="1"/>
  <c r="H4239" i="1"/>
  <c r="E4239" i="1"/>
  <c r="BB4238" i="1"/>
  <c r="BA4238" i="1"/>
  <c r="BC4238" i="1" s="1"/>
  <c r="AZ4238" i="1"/>
  <c r="AY4238" i="1"/>
  <c r="AV4238" i="1"/>
  <c r="AH4238" i="1"/>
  <c r="AE4238" i="1"/>
  <c r="X4238" i="1"/>
  <c r="AA4238" i="1" s="1"/>
  <c r="Q4238" i="1"/>
  <c r="T4238" i="1" s="1"/>
  <c r="K4238" i="1"/>
  <c r="H4238" i="1"/>
  <c r="E4238" i="1"/>
  <c r="BB4237" i="1"/>
  <c r="BA4237" i="1"/>
  <c r="AZ4237" i="1"/>
  <c r="AY4237" i="1"/>
  <c r="BC4237" i="1" s="1"/>
  <c r="AV4237" i="1"/>
  <c r="AH4237" i="1"/>
  <c r="AE4237" i="1"/>
  <c r="AA4237" i="1"/>
  <c r="X4237" i="1"/>
  <c r="Q4237" i="1"/>
  <c r="T4237" i="1" s="1"/>
  <c r="K4237" i="1"/>
  <c r="H4237" i="1"/>
  <c r="E4237" i="1"/>
  <c r="BC4236" i="1"/>
  <c r="BB4236" i="1"/>
  <c r="BA4236" i="1"/>
  <c r="AZ4236" i="1"/>
  <c r="AY4236" i="1"/>
  <c r="AW4236" i="1"/>
  <c r="AV4236" i="1"/>
  <c r="AE4236" i="1"/>
  <c r="AH4236" i="1" s="1"/>
  <c r="X4236" i="1"/>
  <c r="AA4236" i="1" s="1"/>
  <c r="T4236" i="1"/>
  <c r="BD4236" i="1" s="1"/>
  <c r="Q4236" i="1"/>
  <c r="K4236" i="1"/>
  <c r="H4236" i="1"/>
  <c r="E4236" i="1"/>
  <c r="AY4235" i="1"/>
  <c r="AU4235" i="1"/>
  <c r="AT4235" i="1"/>
  <c r="AS4235" i="1"/>
  <c r="BB4235" i="1" s="1"/>
  <c r="AR4235" i="1"/>
  <c r="AQ4235" i="1"/>
  <c r="AP4235" i="1"/>
  <c r="BA4235" i="1" s="1"/>
  <c r="AO4235" i="1"/>
  <c r="AN4235" i="1"/>
  <c r="AM4235" i="1"/>
  <c r="AZ4235" i="1" s="1"/>
  <c r="AL4235" i="1"/>
  <c r="AK4235" i="1"/>
  <c r="AJ4235" i="1"/>
  <c r="AV4235" i="1" s="1"/>
  <c r="AG4235" i="1"/>
  <c r="AF4235" i="1"/>
  <c r="AD4235" i="1"/>
  <c r="AC4235" i="1"/>
  <c r="AE4235" i="1" s="1"/>
  <c r="AH4235" i="1" s="1"/>
  <c r="Z4235" i="1"/>
  <c r="Y4235" i="1"/>
  <c r="X4235" i="1"/>
  <c r="AA4235" i="1" s="1"/>
  <c r="W4235" i="1"/>
  <c r="V4235" i="1"/>
  <c r="S4235" i="1"/>
  <c r="R4235" i="1"/>
  <c r="P4235" i="1"/>
  <c r="O4235" i="1"/>
  <c r="Q4235" i="1" s="1"/>
  <c r="T4235" i="1" s="1"/>
  <c r="N4235" i="1"/>
  <c r="M4235" i="1"/>
  <c r="L4235" i="1"/>
  <c r="J4235" i="1"/>
  <c r="K4235" i="1" s="1"/>
  <c r="I4235" i="1"/>
  <c r="G4235" i="1"/>
  <c r="H4235" i="1" s="1"/>
  <c r="F4235" i="1"/>
  <c r="D4235" i="1"/>
  <c r="E4235" i="1" s="1"/>
  <c r="C4235" i="1"/>
  <c r="BB4234" i="1"/>
  <c r="BA4234" i="1"/>
  <c r="BC4234" i="1" s="1"/>
  <c r="AZ4234" i="1"/>
  <c r="AY4234" i="1"/>
  <c r="AW4234" i="1"/>
  <c r="AV4234" i="1"/>
  <c r="AE4234" i="1"/>
  <c r="AH4234" i="1" s="1"/>
  <c r="X4234" i="1"/>
  <c r="AA4234" i="1" s="1"/>
  <c r="T4234" i="1"/>
  <c r="BD4234" i="1" s="1"/>
  <c r="Q4234" i="1"/>
  <c r="K4234" i="1"/>
  <c r="H4234" i="1"/>
  <c r="E4234" i="1"/>
  <c r="AU4233" i="1"/>
  <c r="AT4233" i="1"/>
  <c r="AS4233" i="1"/>
  <c r="BB4233" i="1" s="1"/>
  <c r="AR4233" i="1"/>
  <c r="AQ4233" i="1"/>
  <c r="AP4233" i="1"/>
  <c r="BA4233" i="1" s="1"/>
  <c r="AO4233" i="1"/>
  <c r="AN4233" i="1"/>
  <c r="AM4233" i="1"/>
  <c r="AZ4233" i="1" s="1"/>
  <c r="AL4233" i="1"/>
  <c r="AK4233" i="1"/>
  <c r="AY4233" i="1" s="1"/>
  <c r="BC4233" i="1" s="1"/>
  <c r="AJ4233" i="1"/>
  <c r="AV4233" i="1" s="1"/>
  <c r="AG4233" i="1"/>
  <c r="AF4233" i="1"/>
  <c r="AD4233" i="1"/>
  <c r="AE4233" i="1" s="1"/>
  <c r="AH4233" i="1" s="1"/>
  <c r="AC4233" i="1"/>
  <c r="AA4233" i="1"/>
  <c r="Z4233" i="1"/>
  <c r="Y4233" i="1"/>
  <c r="X4233" i="1"/>
  <c r="W4233" i="1"/>
  <c r="V4233" i="1"/>
  <c r="S4233" i="1"/>
  <c r="R4233" i="1"/>
  <c r="P4233" i="1"/>
  <c r="O4233" i="1"/>
  <c r="Q4233" i="1" s="1"/>
  <c r="T4233" i="1" s="1"/>
  <c r="N4233" i="1"/>
  <c r="M4233" i="1"/>
  <c r="L4233" i="1"/>
  <c r="J4233" i="1"/>
  <c r="K4233" i="1" s="1"/>
  <c r="I4233" i="1"/>
  <c r="G4233" i="1"/>
  <c r="H4233" i="1" s="1"/>
  <c r="F4233" i="1"/>
  <c r="D4233" i="1"/>
  <c r="E4233" i="1" s="1"/>
  <c r="C4233" i="1"/>
  <c r="BB4232" i="1"/>
  <c r="BA4232" i="1"/>
  <c r="BC4232" i="1" s="1"/>
  <c r="AZ4232" i="1"/>
  <c r="AY4232" i="1"/>
  <c r="AV4232" i="1"/>
  <c r="AH4232" i="1"/>
  <c r="AE4232" i="1"/>
  <c r="X4232" i="1"/>
  <c r="AA4232" i="1" s="1"/>
  <c r="Q4232" i="1"/>
  <c r="T4232" i="1" s="1"/>
  <c r="K4232" i="1"/>
  <c r="H4232" i="1"/>
  <c r="E4232" i="1"/>
  <c r="BB4231" i="1"/>
  <c r="BA4231" i="1"/>
  <c r="AZ4231" i="1"/>
  <c r="AY4231" i="1"/>
  <c r="BC4231" i="1" s="1"/>
  <c r="AV4231" i="1"/>
  <c r="AH4231" i="1"/>
  <c r="AE4231" i="1"/>
  <c r="AA4231" i="1"/>
  <c r="X4231" i="1"/>
  <c r="Q4231" i="1"/>
  <c r="T4231" i="1" s="1"/>
  <c r="K4231" i="1"/>
  <c r="H4231" i="1"/>
  <c r="E4231" i="1"/>
  <c r="BB4230" i="1"/>
  <c r="AZ4230" i="1"/>
  <c r="AS4230" i="1"/>
  <c r="AQ4230" i="1"/>
  <c r="BA4230" i="1" s="1"/>
  <c r="AN4230" i="1"/>
  <c r="AK4230" i="1"/>
  <c r="AY4230" i="1" s="1"/>
  <c r="BC4230" i="1" s="1"/>
  <c r="AH4230" i="1"/>
  <c r="AE4230" i="1"/>
  <c r="AA4230" i="1"/>
  <c r="X4230" i="1"/>
  <c r="Q4230" i="1"/>
  <c r="T4230" i="1" s="1"/>
  <c r="K4230" i="1"/>
  <c r="H4230" i="1"/>
  <c r="E4230" i="1"/>
  <c r="BB4229" i="1"/>
  <c r="BA4229" i="1"/>
  <c r="AY4229" i="1"/>
  <c r="AP4229" i="1"/>
  <c r="AM4229" i="1"/>
  <c r="AZ4229" i="1" s="1"/>
  <c r="BC4229" i="1" s="1"/>
  <c r="AH4229" i="1"/>
  <c r="AE4229" i="1"/>
  <c r="AA4229" i="1"/>
  <c r="X4229" i="1"/>
  <c r="Q4229" i="1"/>
  <c r="T4229" i="1" s="1"/>
  <c r="K4229" i="1"/>
  <c r="H4229" i="1"/>
  <c r="E4229" i="1"/>
  <c r="BB4228" i="1"/>
  <c r="BA4228" i="1"/>
  <c r="AZ4228" i="1"/>
  <c r="AV4228" i="1"/>
  <c r="AK4228" i="1"/>
  <c r="AY4228" i="1" s="1"/>
  <c r="BC4228" i="1" s="1"/>
  <c r="AH4228" i="1"/>
  <c r="AE4228" i="1"/>
  <c r="X4228" i="1"/>
  <c r="AA4228" i="1" s="1"/>
  <c r="Q4228" i="1"/>
  <c r="T4228" i="1" s="1"/>
  <c r="K4228" i="1"/>
  <c r="H4228" i="1"/>
  <c r="E4228" i="1"/>
  <c r="BB4227" i="1"/>
  <c r="BA4227" i="1"/>
  <c r="AZ4227" i="1"/>
  <c r="AY4227" i="1"/>
  <c r="BC4227" i="1" s="1"/>
  <c r="AV4227" i="1"/>
  <c r="AE4227" i="1"/>
  <c r="AH4227" i="1" s="1"/>
  <c r="AA4227" i="1"/>
  <c r="X4227" i="1"/>
  <c r="T4227" i="1"/>
  <c r="AW4227" i="1" s="1"/>
  <c r="Q4227" i="1"/>
  <c r="K4227" i="1"/>
  <c r="H4227" i="1"/>
  <c r="E4227" i="1"/>
  <c r="AU4226" i="1"/>
  <c r="AT4226" i="1"/>
  <c r="AS4226" i="1"/>
  <c r="BB4226" i="1" s="1"/>
  <c r="AR4226" i="1"/>
  <c r="AP4226" i="1"/>
  <c r="AO4226" i="1"/>
  <c r="AN4226" i="1"/>
  <c r="AL4226" i="1"/>
  <c r="AJ4226" i="1"/>
  <c r="AG4226" i="1"/>
  <c r="AF4226" i="1"/>
  <c r="AD4226" i="1"/>
  <c r="AC4226" i="1"/>
  <c r="AE4226" i="1" s="1"/>
  <c r="AH4226" i="1" s="1"/>
  <c r="Z4226" i="1"/>
  <c r="Y4226" i="1"/>
  <c r="W4226" i="1"/>
  <c r="V4226" i="1"/>
  <c r="X4226" i="1" s="1"/>
  <c r="AA4226" i="1" s="1"/>
  <c r="S4226" i="1"/>
  <c r="R4226" i="1"/>
  <c r="Q4226" i="1"/>
  <c r="T4226" i="1" s="1"/>
  <c r="P4226" i="1"/>
  <c r="O4226" i="1"/>
  <c r="N4226" i="1"/>
  <c r="M4226" i="1"/>
  <c r="L4226" i="1"/>
  <c r="J4226" i="1"/>
  <c r="I4226" i="1"/>
  <c r="K4226" i="1" s="1"/>
  <c r="G4226" i="1"/>
  <c r="F4226" i="1"/>
  <c r="H4226" i="1" s="1"/>
  <c r="D4226" i="1"/>
  <c r="E4226" i="1" s="1"/>
  <c r="C4226" i="1"/>
  <c r="BC4225" i="1"/>
  <c r="BB4225" i="1"/>
  <c r="BA4225" i="1"/>
  <c r="AZ4225" i="1"/>
  <c r="AY4225" i="1"/>
  <c r="AV4225" i="1"/>
  <c r="AE4225" i="1"/>
  <c r="AH4225" i="1" s="1"/>
  <c r="AA4225" i="1"/>
  <c r="X4225" i="1"/>
  <c r="T4225" i="1"/>
  <c r="AW4225" i="1" s="1"/>
  <c r="Q4225" i="1"/>
  <c r="K4225" i="1"/>
  <c r="H4225" i="1"/>
  <c r="E4225" i="1"/>
  <c r="AU4224" i="1"/>
  <c r="AT4224" i="1"/>
  <c r="AS4224" i="1"/>
  <c r="BB4224" i="1" s="1"/>
  <c r="AR4224" i="1"/>
  <c r="BA4224" i="1" s="1"/>
  <c r="AQ4224" i="1"/>
  <c r="AP4224" i="1"/>
  <c r="AO4224" i="1"/>
  <c r="AN4224" i="1"/>
  <c r="AM4224" i="1"/>
  <c r="AZ4224" i="1" s="1"/>
  <c r="AL4224" i="1"/>
  <c r="AK4224" i="1"/>
  <c r="AJ4224" i="1"/>
  <c r="AY4224" i="1" s="1"/>
  <c r="AG4224" i="1"/>
  <c r="AF4224" i="1"/>
  <c r="AD4224" i="1"/>
  <c r="AC4224" i="1"/>
  <c r="AE4224" i="1" s="1"/>
  <c r="AH4224" i="1" s="1"/>
  <c r="Z4224" i="1"/>
  <c r="Y4224" i="1"/>
  <c r="W4224" i="1"/>
  <c r="X4224" i="1" s="1"/>
  <c r="AA4224" i="1" s="1"/>
  <c r="V4224" i="1"/>
  <c r="T4224" i="1"/>
  <c r="S4224" i="1"/>
  <c r="R4224" i="1"/>
  <c r="Q4224" i="1"/>
  <c r="P4224" i="1"/>
  <c r="O4224" i="1"/>
  <c r="N4224" i="1"/>
  <c r="M4224" i="1"/>
  <c r="L4224" i="1"/>
  <c r="J4224" i="1"/>
  <c r="I4224" i="1"/>
  <c r="K4224" i="1" s="1"/>
  <c r="G4224" i="1"/>
  <c r="H4224" i="1" s="1"/>
  <c r="F4224" i="1"/>
  <c r="D4224" i="1"/>
  <c r="E4224" i="1" s="1"/>
  <c r="C4224" i="1"/>
  <c r="BC4223" i="1"/>
  <c r="BB4223" i="1"/>
  <c r="BA4223" i="1"/>
  <c r="AZ4223" i="1"/>
  <c r="AY4223" i="1"/>
  <c r="AW4223" i="1"/>
  <c r="AV4223" i="1"/>
  <c r="AE4223" i="1"/>
  <c r="AH4223" i="1" s="1"/>
  <c r="X4223" i="1"/>
  <c r="AA4223" i="1" s="1"/>
  <c r="T4223" i="1"/>
  <c r="BD4223" i="1" s="1"/>
  <c r="Q4223" i="1"/>
  <c r="K4223" i="1"/>
  <c r="H4223" i="1"/>
  <c r="E4223" i="1"/>
  <c r="BB4222" i="1"/>
  <c r="BA4222" i="1"/>
  <c r="AZ4222" i="1"/>
  <c r="AY4222" i="1"/>
  <c r="BC4222" i="1" s="1"/>
  <c r="AV4222" i="1"/>
  <c r="AH4222" i="1"/>
  <c r="AE4222" i="1"/>
  <c r="X4222" i="1"/>
  <c r="AA4222" i="1" s="1"/>
  <c r="Q4222" i="1"/>
  <c r="T4222" i="1" s="1"/>
  <c r="K4222" i="1"/>
  <c r="H4222" i="1"/>
  <c r="E4222" i="1"/>
  <c r="BB4221" i="1"/>
  <c r="BA4221" i="1"/>
  <c r="AZ4221" i="1"/>
  <c r="AY4221" i="1"/>
  <c r="BC4221" i="1" s="1"/>
  <c r="AV4221" i="1"/>
  <c r="AH4221" i="1"/>
  <c r="AE4221" i="1"/>
  <c r="AA4221" i="1"/>
  <c r="X4221" i="1"/>
  <c r="T4221" i="1"/>
  <c r="AW4221" i="1" s="1"/>
  <c r="Q4221" i="1"/>
  <c r="K4221" i="1"/>
  <c r="H4221" i="1"/>
  <c r="E4221" i="1"/>
  <c r="BB4220" i="1"/>
  <c r="BA4220" i="1"/>
  <c r="AZ4220" i="1"/>
  <c r="BC4220" i="1" s="1"/>
  <c r="AY4220" i="1"/>
  <c r="AW4220" i="1"/>
  <c r="AV4220" i="1"/>
  <c r="AE4220" i="1"/>
  <c r="AH4220" i="1" s="1"/>
  <c r="X4220" i="1"/>
  <c r="AA4220" i="1" s="1"/>
  <c r="T4220" i="1"/>
  <c r="Q4220" i="1"/>
  <c r="K4220" i="1"/>
  <c r="H4220" i="1"/>
  <c r="E4220" i="1"/>
  <c r="AU4219" i="1"/>
  <c r="AT4219" i="1"/>
  <c r="AS4219" i="1"/>
  <c r="BB4219" i="1" s="1"/>
  <c r="AR4219" i="1"/>
  <c r="AQ4219" i="1"/>
  <c r="AP4219" i="1"/>
  <c r="BA4219" i="1" s="1"/>
  <c r="AO4219" i="1"/>
  <c r="AN4219" i="1"/>
  <c r="AM4219" i="1"/>
  <c r="AZ4219" i="1" s="1"/>
  <c r="AL4219" i="1"/>
  <c r="AK4219" i="1"/>
  <c r="AY4219" i="1" s="1"/>
  <c r="AJ4219" i="1"/>
  <c r="AV4219" i="1" s="1"/>
  <c r="AG4219" i="1"/>
  <c r="AF4219" i="1"/>
  <c r="AD4219" i="1"/>
  <c r="AE4219" i="1" s="1"/>
  <c r="AH4219" i="1" s="1"/>
  <c r="AC4219" i="1"/>
  <c r="AA4219" i="1"/>
  <c r="Z4219" i="1"/>
  <c r="Y4219" i="1"/>
  <c r="X4219" i="1"/>
  <c r="W4219" i="1"/>
  <c r="V4219" i="1"/>
  <c r="S4219" i="1"/>
  <c r="R4219" i="1"/>
  <c r="P4219" i="1"/>
  <c r="O4219" i="1"/>
  <c r="Q4219" i="1" s="1"/>
  <c r="T4219" i="1" s="1"/>
  <c r="N4219" i="1"/>
  <c r="M4219" i="1"/>
  <c r="L4219" i="1"/>
  <c r="J4219" i="1"/>
  <c r="K4219" i="1" s="1"/>
  <c r="I4219" i="1"/>
  <c r="G4219" i="1"/>
  <c r="H4219" i="1" s="1"/>
  <c r="F4219" i="1"/>
  <c r="D4219" i="1"/>
  <c r="E4219" i="1" s="1"/>
  <c r="C4219" i="1"/>
  <c r="BB4218" i="1"/>
  <c r="BA4218" i="1"/>
  <c r="BC4218" i="1" s="1"/>
  <c r="AZ4218" i="1"/>
  <c r="AY4218" i="1"/>
  <c r="AV4218" i="1"/>
  <c r="AH4218" i="1"/>
  <c r="AE4218" i="1"/>
  <c r="X4218" i="1"/>
  <c r="AA4218" i="1" s="1"/>
  <c r="Q4218" i="1"/>
  <c r="T4218" i="1" s="1"/>
  <c r="K4218" i="1"/>
  <c r="H4218" i="1"/>
  <c r="E4218" i="1"/>
  <c r="AU4217" i="1"/>
  <c r="AT4217" i="1"/>
  <c r="AS4217" i="1"/>
  <c r="BB4217" i="1" s="1"/>
  <c r="AR4217" i="1"/>
  <c r="AQ4217" i="1"/>
  <c r="AP4217" i="1"/>
  <c r="BA4217" i="1" s="1"/>
  <c r="AO4217" i="1"/>
  <c r="AN4217" i="1"/>
  <c r="AM4217" i="1"/>
  <c r="AZ4217" i="1" s="1"/>
  <c r="AL4217" i="1"/>
  <c r="AK4217" i="1"/>
  <c r="AV4217" i="1" s="1"/>
  <c r="AJ4217" i="1"/>
  <c r="AY4217" i="1" s="1"/>
  <c r="AG4217" i="1"/>
  <c r="AF4217" i="1"/>
  <c r="AE4217" i="1"/>
  <c r="AH4217" i="1" s="1"/>
  <c r="AD4217" i="1"/>
  <c r="AC4217" i="1"/>
  <c r="Z4217" i="1"/>
  <c r="Y4217" i="1"/>
  <c r="W4217" i="1"/>
  <c r="V4217" i="1"/>
  <c r="X4217" i="1" s="1"/>
  <c r="AA4217" i="1" s="1"/>
  <c r="S4217" i="1"/>
  <c r="R4217" i="1"/>
  <c r="P4217" i="1"/>
  <c r="O4217" i="1"/>
  <c r="Q4217" i="1" s="1"/>
  <c r="T4217" i="1" s="1"/>
  <c r="N4217" i="1"/>
  <c r="M4217" i="1"/>
  <c r="L4217" i="1"/>
  <c r="J4217" i="1"/>
  <c r="K4217" i="1" s="1"/>
  <c r="I4217" i="1"/>
  <c r="G4217" i="1"/>
  <c r="H4217" i="1" s="1"/>
  <c r="F4217" i="1"/>
  <c r="E4217" i="1"/>
  <c r="D4217" i="1"/>
  <c r="C4217" i="1"/>
  <c r="BB4216" i="1"/>
  <c r="BA4216" i="1"/>
  <c r="AZ4216" i="1"/>
  <c r="AY4216" i="1"/>
  <c r="BC4216" i="1" s="1"/>
  <c r="AV4216" i="1"/>
  <c r="AH4216" i="1"/>
  <c r="AE4216" i="1"/>
  <c r="X4216" i="1"/>
  <c r="AA4216" i="1" s="1"/>
  <c r="Q4216" i="1"/>
  <c r="T4216" i="1" s="1"/>
  <c r="K4216" i="1"/>
  <c r="H4216" i="1"/>
  <c r="E4216" i="1"/>
  <c r="BB4215" i="1"/>
  <c r="BA4215" i="1"/>
  <c r="AZ4215" i="1"/>
  <c r="AY4215" i="1"/>
  <c r="BC4215" i="1" s="1"/>
  <c r="AV4215" i="1"/>
  <c r="AE4215" i="1"/>
  <c r="AH4215" i="1" s="1"/>
  <c r="AA4215" i="1"/>
  <c r="X4215" i="1"/>
  <c r="T4215" i="1"/>
  <c r="AW4215" i="1" s="1"/>
  <c r="Q4215" i="1"/>
  <c r="K4215" i="1"/>
  <c r="H4215" i="1"/>
  <c r="E4215" i="1"/>
  <c r="BB4214" i="1"/>
  <c r="BA4214" i="1"/>
  <c r="BC4214" i="1" s="1"/>
  <c r="AZ4214" i="1"/>
  <c r="AY4214" i="1"/>
  <c r="AW4214" i="1"/>
  <c r="AV4214" i="1"/>
  <c r="AE4214" i="1"/>
  <c r="AH4214" i="1" s="1"/>
  <c r="X4214" i="1"/>
  <c r="AA4214" i="1" s="1"/>
  <c r="T4214" i="1"/>
  <c r="Q4214" i="1"/>
  <c r="K4214" i="1"/>
  <c r="H4214" i="1"/>
  <c r="E4214" i="1"/>
  <c r="BB4213" i="1"/>
  <c r="BA4213" i="1"/>
  <c r="AZ4213" i="1"/>
  <c r="AY4213" i="1"/>
  <c r="BC4213" i="1" s="1"/>
  <c r="AV4213" i="1"/>
  <c r="AH4213" i="1"/>
  <c r="AE4213" i="1"/>
  <c r="AA4213" i="1"/>
  <c r="X4213" i="1"/>
  <c r="Q4213" i="1"/>
  <c r="T4213" i="1" s="1"/>
  <c r="K4213" i="1"/>
  <c r="H4213" i="1"/>
  <c r="E4213" i="1"/>
  <c r="BB4212" i="1"/>
  <c r="BA4212" i="1"/>
  <c r="AZ4212" i="1"/>
  <c r="BC4212" i="1" s="1"/>
  <c r="AY4212" i="1"/>
  <c r="AV4212" i="1"/>
  <c r="AE4212" i="1"/>
  <c r="AH4212" i="1" s="1"/>
  <c r="AA4212" i="1"/>
  <c r="X4212" i="1"/>
  <c r="T4212" i="1"/>
  <c r="AW4212" i="1" s="1"/>
  <c r="Q4212" i="1"/>
  <c r="K4212" i="1"/>
  <c r="H4212" i="1"/>
  <c r="E4212" i="1"/>
  <c r="BB4211" i="1"/>
  <c r="BA4211" i="1"/>
  <c r="AZ4211" i="1"/>
  <c r="AY4211" i="1"/>
  <c r="BC4211" i="1" s="1"/>
  <c r="AV4211" i="1"/>
  <c r="AH4211" i="1"/>
  <c r="AE4211" i="1"/>
  <c r="X4211" i="1"/>
  <c r="AA4211" i="1" s="1"/>
  <c r="Q4211" i="1"/>
  <c r="T4211" i="1" s="1"/>
  <c r="K4211" i="1"/>
  <c r="H4211" i="1"/>
  <c r="E4211" i="1"/>
  <c r="BB4210" i="1"/>
  <c r="BA4210" i="1"/>
  <c r="AZ4210" i="1"/>
  <c r="AY4210" i="1"/>
  <c r="BC4210" i="1" s="1"/>
  <c r="AV4210" i="1"/>
  <c r="AH4210" i="1"/>
  <c r="AE4210" i="1"/>
  <c r="AA4210" i="1"/>
  <c r="X4210" i="1"/>
  <c r="Q4210" i="1"/>
  <c r="T4210" i="1" s="1"/>
  <c r="K4210" i="1"/>
  <c r="H4210" i="1"/>
  <c r="E4210" i="1"/>
  <c r="AU4209" i="1"/>
  <c r="AT4209" i="1"/>
  <c r="AS4209" i="1"/>
  <c r="BB4209" i="1" s="1"/>
  <c r="AR4209" i="1"/>
  <c r="AQ4209" i="1"/>
  <c r="BA4209" i="1" s="1"/>
  <c r="AP4209" i="1"/>
  <c r="AO4209" i="1"/>
  <c r="AZ4209" i="1" s="1"/>
  <c r="AN4209" i="1"/>
  <c r="AM4209" i="1"/>
  <c r="AL4209" i="1"/>
  <c r="AK4209" i="1"/>
  <c r="AJ4209" i="1"/>
  <c r="AY4209" i="1" s="1"/>
  <c r="AG4209" i="1"/>
  <c r="AF4209" i="1"/>
  <c r="AD4209" i="1"/>
  <c r="AC4209" i="1"/>
  <c r="AE4209" i="1" s="1"/>
  <c r="AH4209" i="1" s="1"/>
  <c r="Z4209" i="1"/>
  <c r="Y4209" i="1"/>
  <c r="W4209" i="1"/>
  <c r="V4209" i="1"/>
  <c r="X4209" i="1" s="1"/>
  <c r="AA4209" i="1" s="1"/>
  <c r="S4209" i="1"/>
  <c r="R4209" i="1"/>
  <c r="P4209" i="1"/>
  <c r="Q4209" i="1" s="1"/>
  <c r="T4209" i="1" s="1"/>
  <c r="O4209" i="1"/>
  <c r="N4209" i="1"/>
  <c r="M4209" i="1"/>
  <c r="L4209" i="1"/>
  <c r="K4209" i="1"/>
  <c r="J4209" i="1"/>
  <c r="I4209" i="1"/>
  <c r="G4209" i="1"/>
  <c r="F4209" i="1"/>
  <c r="H4209" i="1" s="1"/>
  <c r="D4209" i="1"/>
  <c r="C4209" i="1"/>
  <c r="E4209" i="1" s="1"/>
  <c r="BB4208" i="1"/>
  <c r="BA4208" i="1"/>
  <c r="AZ4208" i="1"/>
  <c r="BC4208" i="1" s="1"/>
  <c r="AY4208" i="1"/>
  <c r="AV4208" i="1"/>
  <c r="AE4208" i="1"/>
  <c r="AH4208" i="1" s="1"/>
  <c r="AA4208" i="1"/>
  <c r="X4208" i="1"/>
  <c r="T4208" i="1"/>
  <c r="AW4208" i="1" s="1"/>
  <c r="Q4208" i="1"/>
  <c r="K4208" i="1"/>
  <c r="H4208" i="1"/>
  <c r="E4208" i="1"/>
  <c r="BB4207" i="1"/>
  <c r="BA4207" i="1"/>
  <c r="BC4207" i="1" s="1"/>
  <c r="BD4207" i="1" s="1"/>
  <c r="AZ4207" i="1"/>
  <c r="AY4207" i="1"/>
  <c r="AW4207" i="1"/>
  <c r="AV4207" i="1"/>
  <c r="AE4207" i="1"/>
  <c r="AH4207" i="1" s="1"/>
  <c r="X4207" i="1"/>
  <c r="AA4207" i="1" s="1"/>
  <c r="T4207" i="1"/>
  <c r="Q4207" i="1"/>
  <c r="K4207" i="1"/>
  <c r="H4207" i="1"/>
  <c r="E4207" i="1"/>
  <c r="BB4206" i="1"/>
  <c r="BA4206" i="1"/>
  <c r="AZ4206" i="1"/>
  <c r="AY4206" i="1"/>
  <c r="BC4206" i="1" s="1"/>
  <c r="AV4206" i="1"/>
  <c r="AH4206" i="1"/>
  <c r="AE4206" i="1"/>
  <c r="AA4206" i="1"/>
  <c r="X4206" i="1"/>
  <c r="Q4206" i="1"/>
  <c r="T4206" i="1" s="1"/>
  <c r="K4206" i="1"/>
  <c r="H4206" i="1"/>
  <c r="E4206" i="1"/>
  <c r="BB4205" i="1"/>
  <c r="BA4205" i="1"/>
  <c r="AZ4205" i="1"/>
  <c r="BC4205" i="1" s="1"/>
  <c r="AY4205" i="1"/>
  <c r="AV4205" i="1"/>
  <c r="AE4205" i="1"/>
  <c r="AH4205" i="1" s="1"/>
  <c r="AA4205" i="1"/>
  <c r="X4205" i="1"/>
  <c r="T4205" i="1"/>
  <c r="AW4205" i="1" s="1"/>
  <c r="Q4205" i="1"/>
  <c r="K4205" i="1"/>
  <c r="H4205" i="1"/>
  <c r="E4205" i="1"/>
  <c r="BB4204" i="1"/>
  <c r="BA4204" i="1"/>
  <c r="AZ4204" i="1"/>
  <c r="AY4204" i="1"/>
  <c r="BC4204" i="1" s="1"/>
  <c r="AV4204" i="1"/>
  <c r="AH4204" i="1"/>
  <c r="AE4204" i="1"/>
  <c r="X4204" i="1"/>
  <c r="AA4204" i="1" s="1"/>
  <c r="Q4204" i="1"/>
  <c r="T4204" i="1" s="1"/>
  <c r="K4204" i="1"/>
  <c r="H4204" i="1"/>
  <c r="E4204" i="1"/>
  <c r="BB4203" i="1"/>
  <c r="BA4203" i="1"/>
  <c r="AZ4203" i="1"/>
  <c r="AY4203" i="1"/>
  <c r="BC4203" i="1" s="1"/>
  <c r="AV4203" i="1"/>
  <c r="AH4203" i="1"/>
  <c r="AE4203" i="1"/>
  <c r="AA4203" i="1"/>
  <c r="X4203" i="1"/>
  <c r="Q4203" i="1"/>
  <c r="T4203" i="1" s="1"/>
  <c r="K4203" i="1"/>
  <c r="H4203" i="1"/>
  <c r="E4203" i="1"/>
  <c r="BC4202" i="1"/>
  <c r="BB4202" i="1"/>
  <c r="BA4202" i="1"/>
  <c r="AZ4202" i="1"/>
  <c r="AY4202" i="1"/>
  <c r="AW4202" i="1"/>
  <c r="AV4202" i="1"/>
  <c r="AE4202" i="1"/>
  <c r="AH4202" i="1" s="1"/>
  <c r="X4202" i="1"/>
  <c r="AA4202" i="1" s="1"/>
  <c r="T4202" i="1"/>
  <c r="BD4202" i="1" s="1"/>
  <c r="Q4202" i="1"/>
  <c r="K4202" i="1"/>
  <c r="H4202" i="1"/>
  <c r="E4202" i="1"/>
  <c r="BB4201" i="1"/>
  <c r="BA4201" i="1"/>
  <c r="AZ4201" i="1"/>
  <c r="AY4201" i="1"/>
  <c r="BC4201" i="1" s="1"/>
  <c r="AV4201" i="1"/>
  <c r="AH4201" i="1"/>
  <c r="AE4201" i="1"/>
  <c r="X4201" i="1"/>
  <c r="AA4201" i="1" s="1"/>
  <c r="Q4201" i="1"/>
  <c r="T4201" i="1" s="1"/>
  <c r="K4201" i="1"/>
  <c r="H4201" i="1"/>
  <c r="E4201" i="1"/>
  <c r="BB4200" i="1"/>
  <c r="BA4200" i="1"/>
  <c r="AZ4200" i="1"/>
  <c r="BC4200" i="1" s="1"/>
  <c r="AY4200" i="1"/>
  <c r="AV4200" i="1"/>
  <c r="AE4200" i="1"/>
  <c r="AH4200" i="1" s="1"/>
  <c r="AA4200" i="1"/>
  <c r="X4200" i="1"/>
  <c r="T4200" i="1"/>
  <c r="AW4200" i="1" s="1"/>
  <c r="Q4200" i="1"/>
  <c r="K4200" i="1"/>
  <c r="H4200" i="1"/>
  <c r="E4200" i="1"/>
  <c r="AU4199" i="1"/>
  <c r="AT4199" i="1"/>
  <c r="AS4199" i="1"/>
  <c r="BB4199" i="1" s="1"/>
  <c r="AR4199" i="1"/>
  <c r="BA4199" i="1" s="1"/>
  <c r="AQ4199" i="1"/>
  <c r="AP4199" i="1"/>
  <c r="AO4199" i="1"/>
  <c r="AN4199" i="1"/>
  <c r="AM4199" i="1"/>
  <c r="AZ4199" i="1" s="1"/>
  <c r="AL4199" i="1"/>
  <c r="AK4199" i="1"/>
  <c r="AJ4199" i="1"/>
  <c r="AY4199" i="1" s="1"/>
  <c r="BC4199" i="1" s="1"/>
  <c r="AG4199" i="1"/>
  <c r="AF4199" i="1"/>
  <c r="AD4199" i="1"/>
  <c r="AC4199" i="1"/>
  <c r="AE4199" i="1" s="1"/>
  <c r="AH4199" i="1" s="1"/>
  <c r="Z4199" i="1"/>
  <c r="Y4199" i="1"/>
  <c r="W4199" i="1"/>
  <c r="V4199" i="1"/>
  <c r="X4199" i="1" s="1"/>
  <c r="AA4199" i="1" s="1"/>
  <c r="S4199" i="1"/>
  <c r="R4199" i="1"/>
  <c r="Q4199" i="1"/>
  <c r="T4199" i="1" s="1"/>
  <c r="P4199" i="1"/>
  <c r="O4199" i="1"/>
  <c r="N4199" i="1"/>
  <c r="M4199" i="1"/>
  <c r="L4199" i="1"/>
  <c r="J4199" i="1"/>
  <c r="I4199" i="1"/>
  <c r="K4199" i="1" s="1"/>
  <c r="G4199" i="1"/>
  <c r="F4199" i="1"/>
  <c r="H4199" i="1" s="1"/>
  <c r="D4199" i="1"/>
  <c r="C4199" i="1"/>
  <c r="E4199" i="1" s="1"/>
  <c r="BC4198" i="1"/>
  <c r="BB4198" i="1"/>
  <c r="BA4198" i="1"/>
  <c r="AZ4198" i="1"/>
  <c r="AY4198" i="1"/>
  <c r="AV4198" i="1"/>
  <c r="AE4198" i="1"/>
  <c r="AH4198" i="1" s="1"/>
  <c r="AA4198" i="1"/>
  <c r="X4198" i="1"/>
  <c r="T4198" i="1"/>
  <c r="AW4198" i="1" s="1"/>
  <c r="Q4198" i="1"/>
  <c r="K4198" i="1"/>
  <c r="H4198" i="1"/>
  <c r="E4198" i="1"/>
  <c r="AU4197" i="1"/>
  <c r="AT4197" i="1"/>
  <c r="AS4197" i="1"/>
  <c r="BB4197" i="1" s="1"/>
  <c r="AR4197" i="1"/>
  <c r="BA4197" i="1" s="1"/>
  <c r="AQ4197" i="1"/>
  <c r="AP4197" i="1"/>
  <c r="AO4197" i="1"/>
  <c r="AN4197" i="1"/>
  <c r="AM4197" i="1"/>
  <c r="AZ4197" i="1" s="1"/>
  <c r="AL4197" i="1"/>
  <c r="AK4197" i="1"/>
  <c r="AJ4197" i="1"/>
  <c r="AY4197" i="1" s="1"/>
  <c r="BC4197" i="1" s="1"/>
  <c r="AG4197" i="1"/>
  <c r="AF4197" i="1"/>
  <c r="AD4197" i="1"/>
  <c r="AC4197" i="1"/>
  <c r="AE4197" i="1" s="1"/>
  <c r="AH4197" i="1" s="1"/>
  <c r="Z4197" i="1"/>
  <c r="Y4197" i="1"/>
  <c r="W4197" i="1"/>
  <c r="X4197" i="1" s="1"/>
  <c r="AA4197" i="1" s="1"/>
  <c r="V4197" i="1"/>
  <c r="S4197" i="1"/>
  <c r="R4197" i="1"/>
  <c r="Q4197" i="1"/>
  <c r="T4197" i="1" s="1"/>
  <c r="P4197" i="1"/>
  <c r="O4197" i="1"/>
  <c r="N4197" i="1"/>
  <c r="M4197" i="1"/>
  <c r="L4197" i="1"/>
  <c r="J4197" i="1"/>
  <c r="I4197" i="1"/>
  <c r="K4197" i="1" s="1"/>
  <c r="H4197" i="1"/>
  <c r="G4197" i="1"/>
  <c r="F4197" i="1"/>
  <c r="D4197" i="1"/>
  <c r="E4197" i="1" s="1"/>
  <c r="C4197" i="1"/>
  <c r="BC4196" i="1"/>
  <c r="BB4196" i="1"/>
  <c r="BA4196" i="1"/>
  <c r="AZ4196" i="1"/>
  <c r="AY4196" i="1"/>
  <c r="AW4196" i="1"/>
  <c r="AV4196" i="1"/>
  <c r="AE4196" i="1"/>
  <c r="AH4196" i="1" s="1"/>
  <c r="AA4196" i="1"/>
  <c r="X4196" i="1"/>
  <c r="T4196" i="1"/>
  <c r="BD4196" i="1" s="1"/>
  <c r="Q4196" i="1"/>
  <c r="K4196" i="1"/>
  <c r="H4196" i="1"/>
  <c r="E4196" i="1"/>
  <c r="AY4195" i="1"/>
  <c r="AU4195" i="1"/>
  <c r="AT4195" i="1"/>
  <c r="AS4195" i="1"/>
  <c r="BB4195" i="1" s="1"/>
  <c r="AR4195" i="1"/>
  <c r="AQ4195" i="1"/>
  <c r="AP4195" i="1"/>
  <c r="BA4195" i="1" s="1"/>
  <c r="AO4195" i="1"/>
  <c r="AN4195" i="1"/>
  <c r="AM4195" i="1"/>
  <c r="AZ4195" i="1" s="1"/>
  <c r="AL4195" i="1"/>
  <c r="AK4195" i="1"/>
  <c r="AJ4195" i="1"/>
  <c r="AV4195" i="1" s="1"/>
  <c r="AG4195" i="1"/>
  <c r="AF4195" i="1"/>
  <c r="AD4195" i="1"/>
  <c r="AC4195" i="1"/>
  <c r="AE4195" i="1" s="1"/>
  <c r="AH4195" i="1" s="1"/>
  <c r="Z4195" i="1"/>
  <c r="Y4195" i="1"/>
  <c r="X4195" i="1"/>
  <c r="AA4195" i="1" s="1"/>
  <c r="W4195" i="1"/>
  <c r="V4195" i="1"/>
  <c r="S4195" i="1"/>
  <c r="R4195" i="1"/>
  <c r="P4195" i="1"/>
  <c r="O4195" i="1"/>
  <c r="Q4195" i="1" s="1"/>
  <c r="T4195" i="1" s="1"/>
  <c r="N4195" i="1"/>
  <c r="M4195" i="1"/>
  <c r="L4195" i="1"/>
  <c r="K4195" i="1"/>
  <c r="J4195" i="1"/>
  <c r="I4195" i="1"/>
  <c r="G4195" i="1"/>
  <c r="H4195" i="1" s="1"/>
  <c r="F4195" i="1"/>
  <c r="D4195" i="1"/>
  <c r="E4195" i="1" s="1"/>
  <c r="C4195" i="1"/>
  <c r="BB4194" i="1"/>
  <c r="BA4194" i="1"/>
  <c r="BC4194" i="1" s="1"/>
  <c r="BD4194" i="1" s="1"/>
  <c r="AZ4194" i="1"/>
  <c r="AY4194" i="1"/>
  <c r="AW4194" i="1"/>
  <c r="AV4194" i="1"/>
  <c r="AE4194" i="1"/>
  <c r="AH4194" i="1" s="1"/>
  <c r="X4194" i="1"/>
  <c r="AA4194" i="1" s="1"/>
  <c r="T4194" i="1"/>
  <c r="Q4194" i="1"/>
  <c r="K4194" i="1"/>
  <c r="H4194" i="1"/>
  <c r="E4194" i="1"/>
  <c r="AU4193" i="1"/>
  <c r="AT4193" i="1"/>
  <c r="AS4193" i="1"/>
  <c r="BB4193" i="1" s="1"/>
  <c r="AR4193" i="1"/>
  <c r="AQ4193" i="1"/>
  <c r="AP4193" i="1"/>
  <c r="BA4193" i="1" s="1"/>
  <c r="AO4193" i="1"/>
  <c r="AN4193" i="1"/>
  <c r="AM4193" i="1"/>
  <c r="AZ4193" i="1" s="1"/>
  <c r="AL4193" i="1"/>
  <c r="AK4193" i="1"/>
  <c r="AY4193" i="1" s="1"/>
  <c r="AJ4193" i="1"/>
  <c r="AG4193" i="1"/>
  <c r="AF4193" i="1"/>
  <c r="AD4193" i="1"/>
  <c r="AE4193" i="1" s="1"/>
  <c r="AH4193" i="1" s="1"/>
  <c r="AC4193" i="1"/>
  <c r="Z4193" i="1"/>
  <c r="Y4193" i="1"/>
  <c r="X4193" i="1"/>
  <c r="AA4193" i="1" s="1"/>
  <c r="W4193" i="1"/>
  <c r="V4193" i="1"/>
  <c r="S4193" i="1"/>
  <c r="R4193" i="1"/>
  <c r="P4193" i="1"/>
  <c r="O4193" i="1"/>
  <c r="Q4193" i="1" s="1"/>
  <c r="T4193" i="1" s="1"/>
  <c r="N4193" i="1"/>
  <c r="M4193" i="1"/>
  <c r="L4193" i="1"/>
  <c r="J4193" i="1"/>
  <c r="K4193" i="1" s="1"/>
  <c r="I4193" i="1"/>
  <c r="G4193" i="1"/>
  <c r="H4193" i="1" s="1"/>
  <c r="F4193" i="1"/>
  <c r="D4193" i="1"/>
  <c r="E4193" i="1" s="1"/>
  <c r="C4193" i="1"/>
  <c r="BB4192" i="1"/>
  <c r="BA4192" i="1"/>
  <c r="AZ4192" i="1"/>
  <c r="AY4192" i="1"/>
  <c r="BC4192" i="1" s="1"/>
  <c r="AV4192" i="1"/>
  <c r="AH4192" i="1"/>
  <c r="AE4192" i="1"/>
  <c r="X4192" i="1"/>
  <c r="AA4192" i="1" s="1"/>
  <c r="Q4192" i="1"/>
  <c r="T4192" i="1" s="1"/>
  <c r="K4192" i="1"/>
  <c r="H4192" i="1"/>
  <c r="E4192" i="1"/>
  <c r="AU4191" i="1"/>
  <c r="AT4191" i="1"/>
  <c r="AS4191" i="1"/>
  <c r="BB4191" i="1" s="1"/>
  <c r="AR4191" i="1"/>
  <c r="AQ4191" i="1"/>
  <c r="AP4191" i="1"/>
  <c r="BA4191" i="1" s="1"/>
  <c r="AO4191" i="1"/>
  <c r="AN4191" i="1"/>
  <c r="AZ4191" i="1" s="1"/>
  <c r="AM4191" i="1"/>
  <c r="AL4191" i="1"/>
  <c r="AK4191" i="1"/>
  <c r="AV4191" i="1" s="1"/>
  <c r="AJ4191" i="1"/>
  <c r="AY4191" i="1" s="1"/>
  <c r="AG4191" i="1"/>
  <c r="AF4191" i="1"/>
  <c r="AE4191" i="1"/>
  <c r="AH4191" i="1" s="1"/>
  <c r="AD4191" i="1"/>
  <c r="AC4191" i="1"/>
  <c r="Z4191" i="1"/>
  <c r="Y4191" i="1"/>
  <c r="W4191" i="1"/>
  <c r="V4191" i="1"/>
  <c r="X4191" i="1" s="1"/>
  <c r="AA4191" i="1" s="1"/>
  <c r="S4191" i="1"/>
  <c r="R4191" i="1"/>
  <c r="P4191" i="1"/>
  <c r="O4191" i="1"/>
  <c r="Q4191" i="1" s="1"/>
  <c r="T4191" i="1" s="1"/>
  <c r="N4191" i="1"/>
  <c r="M4191" i="1"/>
  <c r="L4191" i="1"/>
  <c r="J4191" i="1"/>
  <c r="K4191" i="1" s="1"/>
  <c r="I4191" i="1"/>
  <c r="H4191" i="1"/>
  <c r="G4191" i="1"/>
  <c r="F4191" i="1"/>
  <c r="E4191" i="1"/>
  <c r="D4191" i="1"/>
  <c r="C4191" i="1"/>
  <c r="BB4190" i="1"/>
  <c r="BA4190" i="1"/>
  <c r="AZ4190" i="1"/>
  <c r="AY4190" i="1"/>
  <c r="BC4190" i="1" s="1"/>
  <c r="AV4190" i="1"/>
  <c r="AH4190" i="1"/>
  <c r="AE4190" i="1"/>
  <c r="AA4190" i="1"/>
  <c r="X4190" i="1"/>
  <c r="Q4190" i="1"/>
  <c r="T4190" i="1" s="1"/>
  <c r="K4190" i="1"/>
  <c r="H4190" i="1"/>
  <c r="E4190" i="1"/>
  <c r="AU4189" i="1"/>
  <c r="AT4189" i="1"/>
  <c r="AS4189" i="1"/>
  <c r="BB4189" i="1" s="1"/>
  <c r="AR4189" i="1"/>
  <c r="AQ4189" i="1"/>
  <c r="AP4189" i="1"/>
  <c r="BA4189" i="1" s="1"/>
  <c r="AO4189" i="1"/>
  <c r="AN4189" i="1"/>
  <c r="AZ4189" i="1" s="1"/>
  <c r="AM4189" i="1"/>
  <c r="AL4189" i="1"/>
  <c r="AV4189" i="1" s="1"/>
  <c r="AK4189" i="1"/>
  <c r="AY4189" i="1" s="1"/>
  <c r="BC4189" i="1" s="1"/>
  <c r="AJ4189" i="1"/>
  <c r="AG4189" i="1"/>
  <c r="AF4189" i="1"/>
  <c r="AE4189" i="1"/>
  <c r="AH4189" i="1" s="1"/>
  <c r="AD4189" i="1"/>
  <c r="AC4189" i="1"/>
  <c r="Z4189" i="1"/>
  <c r="Y4189" i="1"/>
  <c r="W4189" i="1"/>
  <c r="V4189" i="1"/>
  <c r="X4189" i="1" s="1"/>
  <c r="AA4189" i="1" s="1"/>
  <c r="S4189" i="1"/>
  <c r="R4189" i="1"/>
  <c r="P4189" i="1"/>
  <c r="O4189" i="1"/>
  <c r="Q4189" i="1" s="1"/>
  <c r="T4189" i="1" s="1"/>
  <c r="N4189" i="1"/>
  <c r="M4189" i="1"/>
  <c r="L4189" i="1"/>
  <c r="K4189" i="1"/>
  <c r="J4189" i="1"/>
  <c r="I4189" i="1"/>
  <c r="H4189" i="1"/>
  <c r="G4189" i="1"/>
  <c r="F4189" i="1"/>
  <c r="E4189" i="1"/>
  <c r="D4189" i="1"/>
  <c r="C4189" i="1"/>
  <c r="BB4188" i="1"/>
  <c r="BA4188" i="1"/>
  <c r="AZ4188" i="1"/>
  <c r="AY4188" i="1"/>
  <c r="BC4188" i="1" s="1"/>
  <c r="AV4188" i="1"/>
  <c r="AH4188" i="1"/>
  <c r="AE4188" i="1"/>
  <c r="AA4188" i="1"/>
  <c r="X4188" i="1"/>
  <c r="Q4188" i="1"/>
  <c r="T4188" i="1" s="1"/>
  <c r="K4188" i="1"/>
  <c r="H4188" i="1"/>
  <c r="E4188" i="1"/>
  <c r="AZ4187" i="1"/>
  <c r="AU4187" i="1"/>
  <c r="AT4187" i="1"/>
  <c r="AS4187" i="1"/>
  <c r="BB4187" i="1" s="1"/>
  <c r="AR4187" i="1"/>
  <c r="AQ4187" i="1"/>
  <c r="AP4187" i="1"/>
  <c r="BA4187" i="1" s="1"/>
  <c r="AO4187" i="1"/>
  <c r="AN4187" i="1"/>
  <c r="AM4187" i="1"/>
  <c r="AL4187" i="1"/>
  <c r="AY4187" i="1" s="1"/>
  <c r="BC4187" i="1" s="1"/>
  <c r="AK4187" i="1"/>
  <c r="AJ4187" i="1"/>
  <c r="AG4187" i="1"/>
  <c r="AF4187" i="1"/>
  <c r="AD4187" i="1"/>
  <c r="AC4187" i="1"/>
  <c r="AE4187" i="1" s="1"/>
  <c r="AH4187" i="1" s="1"/>
  <c r="Z4187" i="1"/>
  <c r="Y4187" i="1"/>
  <c r="W4187" i="1"/>
  <c r="V4187" i="1"/>
  <c r="X4187" i="1" s="1"/>
  <c r="AA4187" i="1" s="1"/>
  <c r="S4187" i="1"/>
  <c r="R4187" i="1"/>
  <c r="P4187" i="1"/>
  <c r="O4187" i="1"/>
  <c r="Q4187" i="1" s="1"/>
  <c r="T4187" i="1" s="1"/>
  <c r="N4187" i="1"/>
  <c r="M4187" i="1"/>
  <c r="L4187" i="1"/>
  <c r="K4187" i="1"/>
  <c r="J4187" i="1"/>
  <c r="I4187" i="1"/>
  <c r="H4187" i="1"/>
  <c r="G4187" i="1"/>
  <c r="F4187" i="1"/>
  <c r="D4187" i="1"/>
  <c r="C4187" i="1"/>
  <c r="E4187" i="1" s="1"/>
  <c r="BB4186" i="1"/>
  <c r="BA4186" i="1"/>
  <c r="AZ4186" i="1"/>
  <c r="AY4186" i="1"/>
  <c r="BC4186" i="1" s="1"/>
  <c r="AV4186" i="1"/>
  <c r="AH4186" i="1"/>
  <c r="AE4186" i="1"/>
  <c r="AA4186" i="1"/>
  <c r="X4186" i="1"/>
  <c r="Q4186" i="1"/>
  <c r="T4186" i="1" s="1"/>
  <c r="K4186" i="1"/>
  <c r="H4186" i="1"/>
  <c r="E4186" i="1"/>
  <c r="AU4185" i="1"/>
  <c r="AT4185" i="1"/>
  <c r="AS4185" i="1"/>
  <c r="BB4185" i="1" s="1"/>
  <c r="AR4185" i="1"/>
  <c r="AQ4185" i="1"/>
  <c r="BA4185" i="1" s="1"/>
  <c r="AP4185" i="1"/>
  <c r="AO4185" i="1"/>
  <c r="AZ4185" i="1" s="1"/>
  <c r="AN4185" i="1"/>
  <c r="AM4185" i="1"/>
  <c r="AL4185" i="1"/>
  <c r="AK4185" i="1"/>
  <c r="AJ4185" i="1"/>
  <c r="AY4185" i="1" s="1"/>
  <c r="AG4185" i="1"/>
  <c r="AF4185" i="1"/>
  <c r="AD4185" i="1"/>
  <c r="AC4185" i="1"/>
  <c r="AE4185" i="1" s="1"/>
  <c r="AH4185" i="1" s="1"/>
  <c r="Z4185" i="1"/>
  <c r="Y4185" i="1"/>
  <c r="W4185" i="1"/>
  <c r="V4185" i="1"/>
  <c r="X4185" i="1" s="1"/>
  <c r="AA4185" i="1" s="1"/>
  <c r="S4185" i="1"/>
  <c r="R4185" i="1"/>
  <c r="P4185" i="1"/>
  <c r="Q4185" i="1" s="1"/>
  <c r="T4185" i="1" s="1"/>
  <c r="O4185" i="1"/>
  <c r="N4185" i="1"/>
  <c r="M4185" i="1"/>
  <c r="L4185" i="1"/>
  <c r="K4185" i="1"/>
  <c r="J4185" i="1"/>
  <c r="I4185" i="1"/>
  <c r="G4185" i="1"/>
  <c r="F4185" i="1"/>
  <c r="H4185" i="1" s="1"/>
  <c r="D4185" i="1"/>
  <c r="C4185" i="1"/>
  <c r="E4185" i="1" s="1"/>
  <c r="BB4184" i="1"/>
  <c r="BA4184" i="1"/>
  <c r="AZ4184" i="1"/>
  <c r="BC4184" i="1" s="1"/>
  <c r="AY4184" i="1"/>
  <c r="AV4184" i="1"/>
  <c r="AE4184" i="1"/>
  <c r="AH4184" i="1" s="1"/>
  <c r="AA4184" i="1"/>
  <c r="X4184" i="1"/>
  <c r="T4184" i="1"/>
  <c r="AW4184" i="1" s="1"/>
  <c r="Q4184" i="1"/>
  <c r="K4184" i="1"/>
  <c r="H4184" i="1"/>
  <c r="E4184" i="1"/>
  <c r="AU4183" i="1"/>
  <c r="AT4183" i="1"/>
  <c r="AS4183" i="1"/>
  <c r="BB4183" i="1" s="1"/>
  <c r="AR4183" i="1"/>
  <c r="BA4183" i="1" s="1"/>
  <c r="AQ4183" i="1"/>
  <c r="AP4183" i="1"/>
  <c r="AO4183" i="1"/>
  <c r="AN4183" i="1"/>
  <c r="AM4183" i="1"/>
  <c r="AZ4183" i="1" s="1"/>
  <c r="AL4183" i="1"/>
  <c r="AK4183" i="1"/>
  <c r="AJ4183" i="1"/>
  <c r="AY4183" i="1" s="1"/>
  <c r="AG4183" i="1"/>
  <c r="AF4183" i="1"/>
  <c r="AD4183" i="1"/>
  <c r="AC4183" i="1"/>
  <c r="AE4183" i="1" s="1"/>
  <c r="AH4183" i="1" s="1"/>
  <c r="Z4183" i="1"/>
  <c r="Y4183" i="1"/>
  <c r="W4183" i="1"/>
  <c r="V4183" i="1"/>
  <c r="X4183" i="1" s="1"/>
  <c r="AA4183" i="1" s="1"/>
  <c r="S4183" i="1"/>
  <c r="R4183" i="1"/>
  <c r="Q4183" i="1"/>
  <c r="T4183" i="1" s="1"/>
  <c r="P4183" i="1"/>
  <c r="O4183" i="1"/>
  <c r="N4183" i="1"/>
  <c r="M4183" i="1"/>
  <c r="L4183" i="1"/>
  <c r="J4183" i="1"/>
  <c r="I4183" i="1"/>
  <c r="K4183" i="1" s="1"/>
  <c r="G4183" i="1"/>
  <c r="F4183" i="1"/>
  <c r="H4183" i="1" s="1"/>
  <c r="D4183" i="1"/>
  <c r="E4183" i="1" s="1"/>
  <c r="C4183" i="1"/>
  <c r="BB4182" i="1"/>
  <c r="BA4182" i="1"/>
  <c r="AZ4182" i="1"/>
  <c r="BC4182" i="1" s="1"/>
  <c r="AY4182" i="1"/>
  <c r="AV4182" i="1"/>
  <c r="AE4182" i="1"/>
  <c r="AH4182" i="1" s="1"/>
  <c r="AA4182" i="1"/>
  <c r="X4182" i="1"/>
  <c r="T4182" i="1"/>
  <c r="AW4182" i="1" s="1"/>
  <c r="Q4182" i="1"/>
  <c r="K4182" i="1"/>
  <c r="H4182" i="1"/>
  <c r="E4182" i="1"/>
  <c r="AU4181" i="1"/>
  <c r="AT4181" i="1"/>
  <c r="AS4181" i="1"/>
  <c r="BB4181" i="1" s="1"/>
  <c r="AR4181" i="1"/>
  <c r="AQ4181" i="1"/>
  <c r="AP4181" i="1"/>
  <c r="BA4181" i="1" s="1"/>
  <c r="AO4181" i="1"/>
  <c r="AN4181" i="1"/>
  <c r="AM4181" i="1"/>
  <c r="AZ4181" i="1" s="1"/>
  <c r="AL4181" i="1"/>
  <c r="AK4181" i="1"/>
  <c r="AJ4181" i="1"/>
  <c r="AY4181" i="1" s="1"/>
  <c r="AG4181" i="1"/>
  <c r="AF4181" i="1"/>
  <c r="AD4181" i="1"/>
  <c r="AC4181" i="1"/>
  <c r="AE4181" i="1" s="1"/>
  <c r="AH4181" i="1" s="1"/>
  <c r="Z4181" i="1"/>
  <c r="Y4181" i="1"/>
  <c r="X4181" i="1"/>
  <c r="AA4181" i="1" s="1"/>
  <c r="W4181" i="1"/>
  <c r="V4181" i="1"/>
  <c r="S4181" i="1"/>
  <c r="R4181" i="1"/>
  <c r="P4181" i="1"/>
  <c r="O4181" i="1"/>
  <c r="Q4181" i="1" s="1"/>
  <c r="T4181" i="1" s="1"/>
  <c r="N4181" i="1"/>
  <c r="M4181" i="1"/>
  <c r="L4181" i="1"/>
  <c r="J4181" i="1"/>
  <c r="I4181" i="1"/>
  <c r="K4181" i="1" s="1"/>
  <c r="G4181" i="1"/>
  <c r="H4181" i="1" s="1"/>
  <c r="F4181" i="1"/>
  <c r="D4181" i="1"/>
  <c r="E4181" i="1" s="1"/>
  <c r="C4181" i="1"/>
  <c r="BB4180" i="1"/>
  <c r="BA4180" i="1"/>
  <c r="AZ4180" i="1"/>
  <c r="BC4180" i="1" s="1"/>
  <c r="AY4180" i="1"/>
  <c r="AV4180" i="1"/>
  <c r="AE4180" i="1"/>
  <c r="AH4180" i="1" s="1"/>
  <c r="X4180" i="1"/>
  <c r="AA4180" i="1" s="1"/>
  <c r="T4180" i="1"/>
  <c r="BD4180" i="1" s="1"/>
  <c r="Q4180" i="1"/>
  <c r="K4180" i="1"/>
  <c r="H4180" i="1"/>
  <c r="E4180" i="1"/>
  <c r="AU4179" i="1"/>
  <c r="AT4179" i="1"/>
  <c r="AS4179" i="1"/>
  <c r="BB4179" i="1" s="1"/>
  <c r="AR4179" i="1"/>
  <c r="AQ4179" i="1"/>
  <c r="AP4179" i="1"/>
  <c r="BA4179" i="1" s="1"/>
  <c r="AO4179" i="1"/>
  <c r="AN4179" i="1"/>
  <c r="AM4179" i="1"/>
  <c r="AZ4179" i="1" s="1"/>
  <c r="AL4179" i="1"/>
  <c r="AK4179" i="1"/>
  <c r="AJ4179" i="1"/>
  <c r="AV4179" i="1" s="1"/>
  <c r="AG4179" i="1"/>
  <c r="AF4179" i="1"/>
  <c r="AD4179" i="1"/>
  <c r="AC4179" i="1"/>
  <c r="AE4179" i="1" s="1"/>
  <c r="AH4179" i="1" s="1"/>
  <c r="AA4179" i="1"/>
  <c r="Z4179" i="1"/>
  <c r="Y4179" i="1"/>
  <c r="X4179" i="1"/>
  <c r="W4179" i="1"/>
  <c r="V4179" i="1"/>
  <c r="S4179" i="1"/>
  <c r="R4179" i="1"/>
  <c r="Q4179" i="1"/>
  <c r="T4179" i="1" s="1"/>
  <c r="P4179" i="1"/>
  <c r="O4179" i="1"/>
  <c r="N4179" i="1"/>
  <c r="M4179" i="1"/>
  <c r="L4179" i="1"/>
  <c r="J4179" i="1"/>
  <c r="K4179" i="1" s="1"/>
  <c r="I4179" i="1"/>
  <c r="G4179" i="1"/>
  <c r="H4179" i="1" s="1"/>
  <c r="F4179" i="1"/>
  <c r="D4179" i="1"/>
  <c r="E4179" i="1" s="1"/>
  <c r="C4179" i="1"/>
  <c r="BC4178" i="1"/>
  <c r="BD4178" i="1" s="1"/>
  <c r="BB4178" i="1"/>
  <c r="BA4178" i="1"/>
  <c r="AZ4178" i="1"/>
  <c r="AY4178" i="1"/>
  <c r="AW4178" i="1"/>
  <c r="AV4178" i="1"/>
  <c r="AE4178" i="1"/>
  <c r="AH4178" i="1" s="1"/>
  <c r="X4178" i="1"/>
  <c r="AA4178" i="1" s="1"/>
  <c r="T4178" i="1"/>
  <c r="Q4178" i="1"/>
  <c r="K4178" i="1"/>
  <c r="H4178" i="1"/>
  <c r="E4178" i="1"/>
  <c r="AU4177" i="1"/>
  <c r="AT4177" i="1"/>
  <c r="AS4177" i="1"/>
  <c r="BB4177" i="1" s="1"/>
  <c r="AR4177" i="1"/>
  <c r="AQ4177" i="1"/>
  <c r="AP4177" i="1"/>
  <c r="BA4177" i="1" s="1"/>
  <c r="AO4177" i="1"/>
  <c r="AN4177" i="1"/>
  <c r="AM4177" i="1"/>
  <c r="AZ4177" i="1" s="1"/>
  <c r="AL4177" i="1"/>
  <c r="AK4177" i="1"/>
  <c r="AY4177" i="1" s="1"/>
  <c r="AJ4177" i="1"/>
  <c r="AG4177" i="1"/>
  <c r="AF4177" i="1"/>
  <c r="AE4177" i="1"/>
  <c r="AH4177" i="1" s="1"/>
  <c r="AD4177" i="1"/>
  <c r="AC4177" i="1"/>
  <c r="Z4177" i="1"/>
  <c r="Y4177" i="1"/>
  <c r="W4177" i="1"/>
  <c r="V4177" i="1"/>
  <c r="X4177" i="1" s="1"/>
  <c r="AA4177" i="1" s="1"/>
  <c r="S4177" i="1"/>
  <c r="R4177" i="1"/>
  <c r="P4177" i="1"/>
  <c r="O4177" i="1"/>
  <c r="Q4177" i="1" s="1"/>
  <c r="T4177" i="1" s="1"/>
  <c r="N4177" i="1"/>
  <c r="M4177" i="1"/>
  <c r="L4177" i="1"/>
  <c r="J4177" i="1"/>
  <c r="K4177" i="1" s="1"/>
  <c r="I4177" i="1"/>
  <c r="G4177" i="1"/>
  <c r="H4177" i="1" s="1"/>
  <c r="F4177" i="1"/>
  <c r="E4177" i="1"/>
  <c r="D4177" i="1"/>
  <c r="C4177" i="1"/>
  <c r="BB4176" i="1"/>
  <c r="BA4176" i="1"/>
  <c r="AZ4176" i="1"/>
  <c r="AY4176" i="1"/>
  <c r="BC4176" i="1" s="1"/>
  <c r="AV4176" i="1"/>
  <c r="AH4176" i="1"/>
  <c r="AE4176" i="1"/>
  <c r="X4176" i="1"/>
  <c r="AA4176" i="1" s="1"/>
  <c r="Q4176" i="1"/>
  <c r="T4176" i="1" s="1"/>
  <c r="K4176" i="1"/>
  <c r="H4176" i="1"/>
  <c r="E4176" i="1"/>
  <c r="BB4175" i="1"/>
  <c r="BA4175" i="1"/>
  <c r="AZ4175" i="1"/>
  <c r="AY4175" i="1"/>
  <c r="BC4175" i="1" s="1"/>
  <c r="AV4175" i="1"/>
  <c r="AH4175" i="1"/>
  <c r="AE4175" i="1"/>
  <c r="AA4175" i="1"/>
  <c r="X4175" i="1"/>
  <c r="T4175" i="1"/>
  <c r="AW4175" i="1" s="1"/>
  <c r="Q4175" i="1"/>
  <c r="K4175" i="1"/>
  <c r="H4175" i="1"/>
  <c r="E4175" i="1"/>
  <c r="BB4174" i="1"/>
  <c r="BA4174" i="1"/>
  <c r="AZ4174" i="1"/>
  <c r="BC4174" i="1" s="1"/>
  <c r="AY4174" i="1"/>
  <c r="AV4174" i="1"/>
  <c r="AE4174" i="1"/>
  <c r="AH4174" i="1" s="1"/>
  <c r="X4174" i="1"/>
  <c r="AA4174" i="1" s="1"/>
  <c r="T4174" i="1"/>
  <c r="BD4174" i="1" s="1"/>
  <c r="Q4174" i="1"/>
  <c r="K4174" i="1"/>
  <c r="H4174" i="1"/>
  <c r="E4174" i="1"/>
  <c r="BB4173" i="1"/>
  <c r="BA4173" i="1"/>
  <c r="AZ4173" i="1"/>
  <c r="AY4173" i="1"/>
  <c r="BC4173" i="1" s="1"/>
  <c r="AV4173" i="1"/>
  <c r="AH4173" i="1"/>
  <c r="AE4173" i="1"/>
  <c r="AA4173" i="1"/>
  <c r="X4173" i="1"/>
  <c r="Q4173" i="1"/>
  <c r="T4173" i="1" s="1"/>
  <c r="K4173" i="1"/>
  <c r="H4173" i="1"/>
  <c r="E4173" i="1"/>
  <c r="BC4172" i="1"/>
  <c r="BB4172" i="1"/>
  <c r="BA4172" i="1"/>
  <c r="AZ4172" i="1"/>
  <c r="AY4172" i="1"/>
  <c r="AV4172" i="1"/>
  <c r="AE4172" i="1"/>
  <c r="AH4172" i="1" s="1"/>
  <c r="AA4172" i="1"/>
  <c r="X4172" i="1"/>
  <c r="T4172" i="1"/>
  <c r="AW4172" i="1" s="1"/>
  <c r="Q4172" i="1"/>
  <c r="K4172" i="1"/>
  <c r="H4172" i="1"/>
  <c r="E4172" i="1"/>
  <c r="AU4171" i="1"/>
  <c r="AT4171" i="1"/>
  <c r="AS4171" i="1"/>
  <c r="BB4171" i="1" s="1"/>
  <c r="AR4171" i="1"/>
  <c r="BA4171" i="1" s="1"/>
  <c r="AQ4171" i="1"/>
  <c r="AP4171" i="1"/>
  <c r="AO4171" i="1"/>
  <c r="AN4171" i="1"/>
  <c r="AM4171" i="1"/>
  <c r="AZ4171" i="1" s="1"/>
  <c r="AL4171" i="1"/>
  <c r="AK4171" i="1"/>
  <c r="AJ4171" i="1"/>
  <c r="AY4171" i="1" s="1"/>
  <c r="AG4171" i="1"/>
  <c r="AF4171" i="1"/>
  <c r="AD4171" i="1"/>
  <c r="AC4171" i="1"/>
  <c r="AE4171" i="1" s="1"/>
  <c r="AH4171" i="1" s="1"/>
  <c r="Z4171" i="1"/>
  <c r="Y4171" i="1"/>
  <c r="W4171" i="1"/>
  <c r="V4171" i="1"/>
  <c r="X4171" i="1" s="1"/>
  <c r="AA4171" i="1" s="1"/>
  <c r="T4171" i="1"/>
  <c r="S4171" i="1"/>
  <c r="R4171" i="1"/>
  <c r="Q4171" i="1"/>
  <c r="P4171" i="1"/>
  <c r="O4171" i="1"/>
  <c r="N4171" i="1"/>
  <c r="M4171" i="1"/>
  <c r="L4171" i="1"/>
  <c r="K4171" i="1"/>
  <c r="J4171" i="1"/>
  <c r="I4171" i="1"/>
  <c r="G4171" i="1"/>
  <c r="F4171" i="1"/>
  <c r="H4171" i="1" s="1"/>
  <c r="D4171" i="1"/>
  <c r="E4171" i="1" s="1"/>
  <c r="C4171" i="1"/>
  <c r="BB4170" i="1"/>
  <c r="BA4170" i="1"/>
  <c r="AZ4170" i="1"/>
  <c r="BC4170" i="1" s="1"/>
  <c r="AY4170" i="1"/>
  <c r="AV4170" i="1"/>
  <c r="AW4170" i="1" s="1"/>
  <c r="AE4170" i="1"/>
  <c r="AH4170" i="1" s="1"/>
  <c r="AA4170" i="1"/>
  <c r="X4170" i="1"/>
  <c r="T4170" i="1"/>
  <c r="BD4170" i="1" s="1"/>
  <c r="Q4170" i="1"/>
  <c r="K4170" i="1"/>
  <c r="H4170" i="1"/>
  <c r="E4170" i="1"/>
  <c r="AY4169" i="1"/>
  <c r="AU4169" i="1"/>
  <c r="AT4169" i="1"/>
  <c r="AS4169" i="1"/>
  <c r="BB4169" i="1" s="1"/>
  <c r="AR4169" i="1"/>
  <c r="AQ4169" i="1"/>
  <c r="AP4169" i="1"/>
  <c r="BA4169" i="1" s="1"/>
  <c r="AO4169" i="1"/>
  <c r="AN4169" i="1"/>
  <c r="AM4169" i="1"/>
  <c r="AZ4169" i="1" s="1"/>
  <c r="AL4169" i="1"/>
  <c r="AK4169" i="1"/>
  <c r="AJ4169" i="1"/>
  <c r="AV4169" i="1" s="1"/>
  <c r="AG4169" i="1"/>
  <c r="AF4169" i="1"/>
  <c r="AD4169" i="1"/>
  <c r="AC4169" i="1"/>
  <c r="AE4169" i="1" s="1"/>
  <c r="AH4169" i="1" s="1"/>
  <c r="Z4169" i="1"/>
  <c r="Y4169" i="1"/>
  <c r="X4169" i="1"/>
  <c r="AA4169" i="1" s="1"/>
  <c r="W4169" i="1"/>
  <c r="V4169" i="1"/>
  <c r="S4169" i="1"/>
  <c r="R4169" i="1"/>
  <c r="P4169" i="1"/>
  <c r="O4169" i="1"/>
  <c r="Q4169" i="1" s="1"/>
  <c r="T4169" i="1" s="1"/>
  <c r="N4169" i="1"/>
  <c r="M4169" i="1"/>
  <c r="L4169" i="1"/>
  <c r="J4169" i="1"/>
  <c r="I4169" i="1"/>
  <c r="K4169" i="1" s="1"/>
  <c r="G4169" i="1"/>
  <c r="H4169" i="1" s="1"/>
  <c r="F4169" i="1"/>
  <c r="D4169" i="1"/>
  <c r="E4169" i="1" s="1"/>
  <c r="C4169" i="1"/>
  <c r="BB4168" i="1"/>
  <c r="BA4168" i="1"/>
  <c r="AZ4168" i="1"/>
  <c r="BC4168" i="1" s="1"/>
  <c r="AY4168" i="1"/>
  <c r="AV4168" i="1"/>
  <c r="AE4168" i="1"/>
  <c r="AH4168" i="1" s="1"/>
  <c r="X4168" i="1"/>
  <c r="AA4168" i="1" s="1"/>
  <c r="T4168" i="1"/>
  <c r="Q4168" i="1"/>
  <c r="K4168" i="1"/>
  <c r="H4168" i="1"/>
  <c r="E4168" i="1"/>
  <c r="BB4167" i="1"/>
  <c r="BA4167" i="1"/>
  <c r="AZ4167" i="1"/>
  <c r="AY4167" i="1"/>
  <c r="BC4167" i="1" s="1"/>
  <c r="AV4167" i="1"/>
  <c r="AH4167" i="1"/>
  <c r="AE4167" i="1"/>
  <c r="AA4167" i="1"/>
  <c r="X4167" i="1"/>
  <c r="Q4167" i="1"/>
  <c r="T4167" i="1" s="1"/>
  <c r="K4167" i="1"/>
  <c r="H4167" i="1"/>
  <c r="E4167" i="1"/>
  <c r="BC4166" i="1"/>
  <c r="BB4166" i="1"/>
  <c r="BA4166" i="1"/>
  <c r="AZ4166" i="1"/>
  <c r="AY4166" i="1"/>
  <c r="AV4166" i="1"/>
  <c r="AE4166" i="1"/>
  <c r="AH4166" i="1" s="1"/>
  <c r="AA4166" i="1"/>
  <c r="X4166" i="1"/>
  <c r="T4166" i="1"/>
  <c r="AW4166" i="1" s="1"/>
  <c r="Q4166" i="1"/>
  <c r="K4166" i="1"/>
  <c r="H4166" i="1"/>
  <c r="E4166" i="1"/>
  <c r="AU4165" i="1"/>
  <c r="AT4165" i="1"/>
  <c r="AS4165" i="1"/>
  <c r="BB4165" i="1" s="1"/>
  <c r="AR4165" i="1"/>
  <c r="BA4165" i="1" s="1"/>
  <c r="AQ4165" i="1"/>
  <c r="AP4165" i="1"/>
  <c r="AO4165" i="1"/>
  <c r="AN4165" i="1"/>
  <c r="AM4165" i="1"/>
  <c r="AZ4165" i="1" s="1"/>
  <c r="AL4165" i="1"/>
  <c r="AK4165" i="1"/>
  <c r="AJ4165" i="1"/>
  <c r="AY4165" i="1" s="1"/>
  <c r="BC4165" i="1" s="1"/>
  <c r="AG4165" i="1"/>
  <c r="AF4165" i="1"/>
  <c r="AD4165" i="1"/>
  <c r="AC4165" i="1"/>
  <c r="AE4165" i="1" s="1"/>
  <c r="AH4165" i="1" s="1"/>
  <c r="Z4165" i="1"/>
  <c r="Y4165" i="1"/>
  <c r="W4165" i="1"/>
  <c r="V4165" i="1"/>
  <c r="X4165" i="1" s="1"/>
  <c r="AA4165" i="1" s="1"/>
  <c r="T4165" i="1"/>
  <c r="S4165" i="1"/>
  <c r="R4165" i="1"/>
  <c r="Q4165" i="1"/>
  <c r="P4165" i="1"/>
  <c r="O4165" i="1"/>
  <c r="N4165" i="1"/>
  <c r="M4165" i="1"/>
  <c r="L4165" i="1"/>
  <c r="K4165" i="1"/>
  <c r="J4165" i="1"/>
  <c r="I4165" i="1"/>
  <c r="G4165" i="1"/>
  <c r="F4165" i="1"/>
  <c r="H4165" i="1" s="1"/>
  <c r="D4165" i="1"/>
  <c r="E4165" i="1" s="1"/>
  <c r="C4165" i="1"/>
  <c r="BB4164" i="1"/>
  <c r="BA4164" i="1"/>
  <c r="AZ4164" i="1"/>
  <c r="BC4164" i="1" s="1"/>
  <c r="AY4164" i="1"/>
  <c r="AW4164" i="1"/>
  <c r="AV4164" i="1"/>
  <c r="AE4164" i="1"/>
  <c r="AH4164" i="1" s="1"/>
  <c r="AA4164" i="1"/>
  <c r="X4164" i="1"/>
  <c r="T4164" i="1"/>
  <c r="Q4164" i="1"/>
  <c r="K4164" i="1"/>
  <c r="H4164" i="1"/>
  <c r="E4164" i="1"/>
  <c r="BB4163" i="1"/>
  <c r="BA4163" i="1"/>
  <c r="AZ4163" i="1"/>
  <c r="AY4163" i="1"/>
  <c r="BC4163" i="1" s="1"/>
  <c r="AV4163" i="1"/>
  <c r="AH4163" i="1"/>
  <c r="AE4163" i="1"/>
  <c r="X4163" i="1"/>
  <c r="AA4163" i="1" s="1"/>
  <c r="Q4163" i="1"/>
  <c r="T4163" i="1" s="1"/>
  <c r="K4163" i="1"/>
  <c r="H4163" i="1"/>
  <c r="E4163" i="1"/>
  <c r="BB4162" i="1"/>
  <c r="BA4162" i="1"/>
  <c r="AZ4162" i="1"/>
  <c r="AY4162" i="1"/>
  <c r="BC4162" i="1" s="1"/>
  <c r="AV4162" i="1"/>
  <c r="AH4162" i="1"/>
  <c r="AE4162" i="1"/>
  <c r="AA4162" i="1"/>
  <c r="X4162" i="1"/>
  <c r="T4162" i="1"/>
  <c r="AW4162" i="1" s="1"/>
  <c r="Q4162" i="1"/>
  <c r="K4162" i="1"/>
  <c r="H4162" i="1"/>
  <c r="E4162" i="1"/>
  <c r="AZ4161" i="1"/>
  <c r="AU4161" i="1"/>
  <c r="AT4161" i="1"/>
  <c r="AS4161" i="1"/>
  <c r="BB4161" i="1" s="1"/>
  <c r="AR4161" i="1"/>
  <c r="BA4161" i="1" s="1"/>
  <c r="AQ4161" i="1"/>
  <c r="AP4161" i="1"/>
  <c r="AO4161" i="1"/>
  <c r="AN4161" i="1"/>
  <c r="AM4161" i="1"/>
  <c r="AL4161" i="1"/>
  <c r="AK4161" i="1"/>
  <c r="AJ4161" i="1"/>
  <c r="AY4161" i="1" s="1"/>
  <c r="AG4161" i="1"/>
  <c r="AF4161" i="1"/>
  <c r="AD4161" i="1"/>
  <c r="AC4161" i="1"/>
  <c r="AE4161" i="1" s="1"/>
  <c r="AH4161" i="1" s="1"/>
  <c r="Z4161" i="1"/>
  <c r="Y4161" i="1"/>
  <c r="W4161" i="1"/>
  <c r="V4161" i="1"/>
  <c r="X4161" i="1" s="1"/>
  <c r="AA4161" i="1" s="1"/>
  <c r="S4161" i="1"/>
  <c r="R4161" i="1"/>
  <c r="Q4161" i="1"/>
  <c r="T4161" i="1" s="1"/>
  <c r="P4161" i="1"/>
  <c r="O4161" i="1"/>
  <c r="N4161" i="1"/>
  <c r="M4161" i="1"/>
  <c r="L4161" i="1"/>
  <c r="J4161" i="1"/>
  <c r="I4161" i="1"/>
  <c r="K4161" i="1" s="1"/>
  <c r="H4161" i="1"/>
  <c r="G4161" i="1"/>
  <c r="F4161" i="1"/>
  <c r="D4161" i="1"/>
  <c r="C4161" i="1"/>
  <c r="E4161" i="1" s="1"/>
  <c r="BC4160" i="1"/>
  <c r="BB4160" i="1"/>
  <c r="BA4160" i="1"/>
  <c r="AZ4160" i="1"/>
  <c r="AY4160" i="1"/>
  <c r="AV4160" i="1"/>
  <c r="AE4160" i="1"/>
  <c r="AH4160" i="1" s="1"/>
  <c r="AA4160" i="1"/>
  <c r="X4160" i="1"/>
  <c r="T4160" i="1"/>
  <c r="AW4160" i="1" s="1"/>
  <c r="Q4160" i="1"/>
  <c r="K4160" i="1"/>
  <c r="H4160" i="1"/>
  <c r="E4160" i="1"/>
  <c r="AU4159" i="1"/>
  <c r="AT4159" i="1"/>
  <c r="AS4159" i="1"/>
  <c r="BB4159" i="1" s="1"/>
  <c r="AR4159" i="1"/>
  <c r="BA4159" i="1" s="1"/>
  <c r="AQ4159" i="1"/>
  <c r="AP4159" i="1"/>
  <c r="AO4159" i="1"/>
  <c r="AN4159" i="1"/>
  <c r="AM4159" i="1"/>
  <c r="AZ4159" i="1" s="1"/>
  <c r="AL4159" i="1"/>
  <c r="AK4159" i="1"/>
  <c r="AJ4159" i="1"/>
  <c r="AY4159" i="1" s="1"/>
  <c r="BC4159" i="1" s="1"/>
  <c r="AG4159" i="1"/>
  <c r="AF4159" i="1"/>
  <c r="AD4159" i="1"/>
  <c r="AC4159" i="1"/>
  <c r="AE4159" i="1" s="1"/>
  <c r="AH4159" i="1" s="1"/>
  <c r="Z4159" i="1"/>
  <c r="Y4159" i="1"/>
  <c r="W4159" i="1"/>
  <c r="V4159" i="1"/>
  <c r="X4159" i="1" s="1"/>
  <c r="AA4159" i="1" s="1"/>
  <c r="T4159" i="1"/>
  <c r="S4159" i="1"/>
  <c r="R4159" i="1"/>
  <c r="Q4159" i="1"/>
  <c r="P4159" i="1"/>
  <c r="O4159" i="1"/>
  <c r="N4159" i="1"/>
  <c r="M4159" i="1"/>
  <c r="L4159" i="1"/>
  <c r="K4159" i="1"/>
  <c r="J4159" i="1"/>
  <c r="I4159" i="1"/>
  <c r="G4159" i="1"/>
  <c r="F4159" i="1"/>
  <c r="H4159" i="1" s="1"/>
  <c r="D4159" i="1"/>
  <c r="E4159" i="1" s="1"/>
  <c r="C4159" i="1"/>
  <c r="BC4158" i="1"/>
  <c r="BB4158" i="1"/>
  <c r="BA4158" i="1"/>
  <c r="AZ4158" i="1"/>
  <c r="AY4158" i="1"/>
  <c r="AV4158" i="1"/>
  <c r="AE4158" i="1"/>
  <c r="AH4158" i="1" s="1"/>
  <c r="AA4158" i="1"/>
  <c r="X4158" i="1"/>
  <c r="Q4158" i="1"/>
  <c r="T4158" i="1" s="1"/>
  <c r="K4158" i="1"/>
  <c r="H4158" i="1"/>
  <c r="E4158" i="1"/>
  <c r="BB4157" i="1"/>
  <c r="BA4157" i="1"/>
  <c r="AZ4157" i="1"/>
  <c r="AY4157" i="1"/>
  <c r="BC4157" i="1" s="1"/>
  <c r="AV4157" i="1"/>
  <c r="AH4157" i="1"/>
  <c r="AE4157" i="1"/>
  <c r="X4157" i="1"/>
  <c r="AA4157" i="1" s="1"/>
  <c r="Q4157" i="1"/>
  <c r="T4157" i="1" s="1"/>
  <c r="K4157" i="1"/>
  <c r="H4157" i="1"/>
  <c r="E4157" i="1"/>
  <c r="AZ4156" i="1"/>
  <c r="AY4156" i="1"/>
  <c r="AU4156" i="1"/>
  <c r="AT4156" i="1"/>
  <c r="AS4156" i="1"/>
  <c r="BB4156" i="1" s="1"/>
  <c r="AR4156" i="1"/>
  <c r="AQ4156" i="1"/>
  <c r="AP4156" i="1"/>
  <c r="BA4156" i="1" s="1"/>
  <c r="AO4156" i="1"/>
  <c r="AN4156" i="1"/>
  <c r="AM4156" i="1"/>
  <c r="AL4156" i="1"/>
  <c r="AK4156" i="1"/>
  <c r="AJ4156" i="1"/>
  <c r="AV4156" i="1" s="1"/>
  <c r="AH4156" i="1"/>
  <c r="AG4156" i="1"/>
  <c r="AF4156" i="1"/>
  <c r="AE4156" i="1"/>
  <c r="AD4156" i="1"/>
  <c r="AC4156" i="1"/>
  <c r="Z4156" i="1"/>
  <c r="Y4156" i="1"/>
  <c r="X4156" i="1"/>
  <c r="AA4156" i="1" s="1"/>
  <c r="W4156" i="1"/>
  <c r="V4156" i="1"/>
  <c r="S4156" i="1"/>
  <c r="R4156" i="1"/>
  <c r="P4156" i="1"/>
  <c r="O4156" i="1"/>
  <c r="Q4156" i="1" s="1"/>
  <c r="T4156" i="1" s="1"/>
  <c r="N4156" i="1"/>
  <c r="M4156" i="1"/>
  <c r="L4156" i="1"/>
  <c r="J4156" i="1"/>
  <c r="K4156" i="1" s="1"/>
  <c r="I4156" i="1"/>
  <c r="H4156" i="1"/>
  <c r="G4156" i="1"/>
  <c r="F4156" i="1"/>
  <c r="E4156" i="1"/>
  <c r="D4156" i="1"/>
  <c r="C4156" i="1"/>
  <c r="BB4155" i="1"/>
  <c r="BA4155" i="1"/>
  <c r="AZ4155" i="1"/>
  <c r="AY4155" i="1"/>
  <c r="BC4155" i="1" s="1"/>
  <c r="AV4155" i="1"/>
  <c r="AE4155" i="1"/>
  <c r="AH4155" i="1" s="1"/>
  <c r="AA4155" i="1"/>
  <c r="X4155" i="1"/>
  <c r="Q4155" i="1"/>
  <c r="T4155" i="1" s="1"/>
  <c r="K4155" i="1"/>
  <c r="H4155" i="1"/>
  <c r="E4155" i="1"/>
  <c r="AU4154" i="1"/>
  <c r="AT4154" i="1"/>
  <c r="AS4154" i="1"/>
  <c r="BB4154" i="1" s="1"/>
  <c r="AR4154" i="1"/>
  <c r="AQ4154" i="1"/>
  <c r="AP4154" i="1"/>
  <c r="BA4154" i="1" s="1"/>
  <c r="AO4154" i="1"/>
  <c r="AN4154" i="1"/>
  <c r="AM4154" i="1"/>
  <c r="AZ4154" i="1" s="1"/>
  <c r="AL4154" i="1"/>
  <c r="AK4154" i="1"/>
  <c r="AV4154" i="1" s="1"/>
  <c r="AJ4154" i="1"/>
  <c r="AG4154" i="1"/>
  <c r="AF4154" i="1"/>
  <c r="AD4154" i="1"/>
  <c r="AC4154" i="1"/>
  <c r="AE4154" i="1" s="1"/>
  <c r="AH4154" i="1" s="1"/>
  <c r="Z4154" i="1"/>
  <c r="Y4154" i="1"/>
  <c r="W4154" i="1"/>
  <c r="V4154" i="1"/>
  <c r="X4154" i="1" s="1"/>
  <c r="AA4154" i="1" s="1"/>
  <c r="S4154" i="1"/>
  <c r="R4154" i="1"/>
  <c r="P4154" i="1"/>
  <c r="O4154" i="1"/>
  <c r="Q4154" i="1" s="1"/>
  <c r="T4154" i="1" s="1"/>
  <c r="N4154" i="1"/>
  <c r="M4154" i="1"/>
  <c r="L4154" i="1"/>
  <c r="K4154" i="1"/>
  <c r="J4154" i="1"/>
  <c r="I4154" i="1"/>
  <c r="H4154" i="1"/>
  <c r="G4154" i="1"/>
  <c r="F4154" i="1"/>
  <c r="D4154" i="1"/>
  <c r="C4154" i="1"/>
  <c r="E4154" i="1" s="1"/>
  <c r="BB4153" i="1"/>
  <c r="BA4153" i="1"/>
  <c r="AZ4153" i="1"/>
  <c r="AY4153" i="1"/>
  <c r="BC4153" i="1" s="1"/>
  <c r="AV4153" i="1"/>
  <c r="AH4153" i="1"/>
  <c r="AE4153" i="1"/>
  <c r="AA4153" i="1"/>
  <c r="X4153" i="1"/>
  <c r="Q4153" i="1"/>
  <c r="T4153" i="1" s="1"/>
  <c r="K4153" i="1"/>
  <c r="H4153" i="1"/>
  <c r="E4153" i="1"/>
  <c r="BB4152" i="1"/>
  <c r="BA4152" i="1"/>
  <c r="AZ4152" i="1"/>
  <c r="AY4152" i="1"/>
  <c r="BC4152" i="1" s="1"/>
  <c r="AW4152" i="1"/>
  <c r="AV4152" i="1"/>
  <c r="AE4152" i="1"/>
  <c r="AH4152" i="1" s="1"/>
  <c r="AA4152" i="1"/>
  <c r="X4152" i="1"/>
  <c r="T4152" i="1"/>
  <c r="Q4152" i="1"/>
  <c r="K4152" i="1"/>
  <c r="H4152" i="1"/>
  <c r="E4152" i="1"/>
  <c r="AY4151" i="1"/>
  <c r="AU4151" i="1"/>
  <c r="AT4151" i="1"/>
  <c r="AS4151" i="1"/>
  <c r="BB4151" i="1" s="1"/>
  <c r="AR4151" i="1"/>
  <c r="AQ4151" i="1"/>
  <c r="AP4151" i="1"/>
  <c r="BA4151" i="1" s="1"/>
  <c r="AO4151" i="1"/>
  <c r="AN4151" i="1"/>
  <c r="AM4151" i="1"/>
  <c r="AZ4151" i="1" s="1"/>
  <c r="AL4151" i="1"/>
  <c r="AK4151" i="1"/>
  <c r="AJ4151" i="1"/>
  <c r="AV4151" i="1" s="1"/>
  <c r="AG4151" i="1"/>
  <c r="AF4151" i="1"/>
  <c r="AD4151" i="1"/>
  <c r="AC4151" i="1"/>
  <c r="AE4151" i="1" s="1"/>
  <c r="AH4151" i="1" s="1"/>
  <c r="Z4151" i="1"/>
  <c r="Y4151" i="1"/>
  <c r="X4151" i="1"/>
  <c r="AA4151" i="1" s="1"/>
  <c r="W4151" i="1"/>
  <c r="V4151" i="1"/>
  <c r="S4151" i="1"/>
  <c r="R4151" i="1"/>
  <c r="P4151" i="1"/>
  <c r="O4151" i="1"/>
  <c r="Q4151" i="1" s="1"/>
  <c r="T4151" i="1" s="1"/>
  <c r="N4151" i="1"/>
  <c r="M4151" i="1"/>
  <c r="L4151" i="1"/>
  <c r="J4151" i="1"/>
  <c r="I4151" i="1"/>
  <c r="K4151" i="1" s="1"/>
  <c r="G4151" i="1"/>
  <c r="H4151" i="1" s="1"/>
  <c r="F4151" i="1"/>
  <c r="D4151" i="1"/>
  <c r="E4151" i="1" s="1"/>
  <c r="C4151" i="1"/>
  <c r="BB4150" i="1"/>
  <c r="BA4150" i="1"/>
  <c r="AZ4150" i="1"/>
  <c r="BC4150" i="1" s="1"/>
  <c r="AY4150" i="1"/>
  <c r="AV4150" i="1"/>
  <c r="AE4150" i="1"/>
  <c r="AH4150" i="1" s="1"/>
  <c r="X4150" i="1"/>
  <c r="AA4150" i="1" s="1"/>
  <c r="T4150" i="1"/>
  <c r="Q4150" i="1"/>
  <c r="K4150" i="1"/>
  <c r="H4150" i="1"/>
  <c r="E4150" i="1"/>
  <c r="BB4149" i="1"/>
  <c r="BC4149" i="1" s="1"/>
  <c r="BA4149" i="1"/>
  <c r="AZ4149" i="1"/>
  <c r="AY4149" i="1"/>
  <c r="AV4149" i="1"/>
  <c r="AE4149" i="1"/>
  <c r="AH4149" i="1" s="1"/>
  <c r="AA4149" i="1"/>
  <c r="X4149" i="1"/>
  <c r="Q4149" i="1"/>
  <c r="T4149" i="1" s="1"/>
  <c r="K4149" i="1"/>
  <c r="H4149" i="1"/>
  <c r="E4149" i="1"/>
  <c r="BC4148" i="1"/>
  <c r="BD4148" i="1" s="1"/>
  <c r="BB4148" i="1"/>
  <c r="BA4148" i="1"/>
  <c r="AZ4148" i="1"/>
  <c r="AY4148" i="1"/>
  <c r="AV4148" i="1"/>
  <c r="AE4148" i="1"/>
  <c r="AH4148" i="1" s="1"/>
  <c r="AA4148" i="1"/>
  <c r="X4148" i="1"/>
  <c r="T4148" i="1"/>
  <c r="AW4148" i="1" s="1"/>
  <c r="Q4148" i="1"/>
  <c r="K4148" i="1"/>
  <c r="H4148" i="1"/>
  <c r="E4148" i="1"/>
  <c r="BD4147" i="1"/>
  <c r="BC4147" i="1"/>
  <c r="BB4147" i="1"/>
  <c r="BA4147" i="1"/>
  <c r="AZ4147" i="1"/>
  <c r="AY4147" i="1"/>
  <c r="AV4147" i="1"/>
  <c r="AW4147" i="1" s="1"/>
  <c r="AH4147" i="1"/>
  <c r="AE4147" i="1"/>
  <c r="X4147" i="1"/>
  <c r="AA4147" i="1" s="1"/>
  <c r="T4147" i="1"/>
  <c r="Q4147" i="1"/>
  <c r="K4147" i="1"/>
  <c r="H4147" i="1"/>
  <c r="E4147" i="1"/>
  <c r="AY4146" i="1"/>
  <c r="AU4146" i="1"/>
  <c r="AT4146" i="1"/>
  <c r="AS4146" i="1"/>
  <c r="BB4146" i="1" s="1"/>
  <c r="AR4146" i="1"/>
  <c r="AQ4146" i="1"/>
  <c r="AP4146" i="1"/>
  <c r="BA4146" i="1" s="1"/>
  <c r="AO4146" i="1"/>
  <c r="AN4146" i="1"/>
  <c r="AV4146" i="1" s="1"/>
  <c r="AM4146" i="1"/>
  <c r="AZ4146" i="1" s="1"/>
  <c r="AL4146" i="1"/>
  <c r="AK4146" i="1"/>
  <c r="AJ4146" i="1"/>
  <c r="AG4146" i="1"/>
  <c r="AF4146" i="1"/>
  <c r="AE4146" i="1"/>
  <c r="AH4146" i="1" s="1"/>
  <c r="AD4146" i="1"/>
  <c r="AC4146" i="1"/>
  <c r="Z4146" i="1"/>
  <c r="Y4146" i="1"/>
  <c r="W4146" i="1"/>
  <c r="V4146" i="1"/>
  <c r="X4146" i="1" s="1"/>
  <c r="AA4146" i="1" s="1"/>
  <c r="S4146" i="1"/>
  <c r="R4146" i="1"/>
  <c r="P4146" i="1"/>
  <c r="O4146" i="1"/>
  <c r="Q4146" i="1" s="1"/>
  <c r="T4146" i="1" s="1"/>
  <c r="N4146" i="1"/>
  <c r="M4146" i="1"/>
  <c r="L4146" i="1"/>
  <c r="J4146" i="1"/>
  <c r="K4146" i="1" s="1"/>
  <c r="I4146" i="1"/>
  <c r="G4146" i="1"/>
  <c r="H4146" i="1" s="1"/>
  <c r="F4146" i="1"/>
  <c r="E4146" i="1"/>
  <c r="D4146" i="1"/>
  <c r="C4146" i="1"/>
  <c r="BB4145" i="1"/>
  <c r="BA4145" i="1"/>
  <c r="AZ4145" i="1"/>
  <c r="AY4145" i="1"/>
  <c r="BC4145" i="1" s="1"/>
  <c r="AV4145" i="1"/>
  <c r="AH4145" i="1"/>
  <c r="AE4145" i="1"/>
  <c r="X4145" i="1"/>
  <c r="AA4145" i="1" s="1"/>
  <c r="Q4145" i="1"/>
  <c r="T4145" i="1" s="1"/>
  <c r="K4145" i="1"/>
  <c r="H4145" i="1"/>
  <c r="E4145" i="1"/>
  <c r="BB4144" i="1"/>
  <c r="BA4144" i="1"/>
  <c r="AZ4144" i="1"/>
  <c r="AY4144" i="1"/>
  <c r="BC4144" i="1" s="1"/>
  <c r="AV4144" i="1"/>
  <c r="AH4144" i="1"/>
  <c r="AE4144" i="1"/>
  <c r="AA4144" i="1"/>
  <c r="X4144" i="1"/>
  <c r="T4144" i="1"/>
  <c r="AW4144" i="1" s="1"/>
  <c r="Q4144" i="1"/>
  <c r="K4144" i="1"/>
  <c r="H4144" i="1"/>
  <c r="E4144" i="1"/>
  <c r="BB4143" i="1"/>
  <c r="BA4143" i="1"/>
  <c r="BC4143" i="1" s="1"/>
  <c r="AZ4143" i="1"/>
  <c r="AY4143" i="1"/>
  <c r="AV4143" i="1"/>
  <c r="AE4143" i="1"/>
  <c r="AH4143" i="1" s="1"/>
  <c r="X4143" i="1"/>
  <c r="AA4143" i="1" s="1"/>
  <c r="T4143" i="1"/>
  <c r="BD4143" i="1" s="1"/>
  <c r="Q4143" i="1"/>
  <c r="K4143" i="1"/>
  <c r="H4143" i="1"/>
  <c r="E4143" i="1"/>
  <c r="BB4142" i="1"/>
  <c r="BC4142" i="1" s="1"/>
  <c r="BA4142" i="1"/>
  <c r="AZ4142" i="1"/>
  <c r="AY4142" i="1"/>
  <c r="AV4142" i="1"/>
  <c r="AH4142" i="1"/>
  <c r="AE4142" i="1"/>
  <c r="AA4142" i="1"/>
  <c r="X4142" i="1"/>
  <c r="Q4142" i="1"/>
  <c r="T4142" i="1" s="1"/>
  <c r="K4142" i="1"/>
  <c r="H4142" i="1"/>
  <c r="E4142" i="1"/>
  <c r="BC4141" i="1"/>
  <c r="BD4141" i="1" s="1"/>
  <c r="BB4141" i="1"/>
  <c r="BA4141" i="1"/>
  <c r="AZ4141" i="1"/>
  <c r="AY4141" i="1"/>
  <c r="AV4141" i="1"/>
  <c r="AE4141" i="1"/>
  <c r="AH4141" i="1" s="1"/>
  <c r="AA4141" i="1"/>
  <c r="X4141" i="1"/>
  <c r="T4141" i="1"/>
  <c r="AW4141" i="1" s="1"/>
  <c r="Q4141" i="1"/>
  <c r="K4141" i="1"/>
  <c r="H4141" i="1"/>
  <c r="E4141" i="1"/>
  <c r="BD4140" i="1"/>
  <c r="BC4140" i="1"/>
  <c r="BB4140" i="1"/>
  <c r="BA4140" i="1"/>
  <c r="AZ4140" i="1"/>
  <c r="AY4140" i="1"/>
  <c r="AW4140" i="1"/>
  <c r="AV4140" i="1"/>
  <c r="AH4140" i="1"/>
  <c r="AE4140" i="1"/>
  <c r="X4140" i="1"/>
  <c r="AA4140" i="1" s="1"/>
  <c r="T4140" i="1"/>
  <c r="Q4140" i="1"/>
  <c r="K4140" i="1"/>
  <c r="H4140" i="1"/>
  <c r="E4140" i="1"/>
  <c r="AY4139" i="1"/>
  <c r="BC4139" i="1" s="1"/>
  <c r="AU4139" i="1"/>
  <c r="AT4139" i="1"/>
  <c r="AS4139" i="1"/>
  <c r="BB4139" i="1" s="1"/>
  <c r="AR4139" i="1"/>
  <c r="AQ4139" i="1"/>
  <c r="AP4139" i="1"/>
  <c r="BA4139" i="1" s="1"/>
  <c r="AO4139" i="1"/>
  <c r="AN4139" i="1"/>
  <c r="AV4139" i="1" s="1"/>
  <c r="AM4139" i="1"/>
  <c r="AZ4139" i="1" s="1"/>
  <c r="AL4139" i="1"/>
  <c r="AK4139" i="1"/>
  <c r="AJ4139" i="1"/>
  <c r="AG4139" i="1"/>
  <c r="AF4139" i="1"/>
  <c r="AE4139" i="1"/>
  <c r="AH4139" i="1" s="1"/>
  <c r="AD4139" i="1"/>
  <c r="AC4139" i="1"/>
  <c r="Z4139" i="1"/>
  <c r="Y4139" i="1"/>
  <c r="W4139" i="1"/>
  <c r="V4139" i="1"/>
  <c r="X4139" i="1" s="1"/>
  <c r="AA4139" i="1" s="1"/>
  <c r="S4139" i="1"/>
  <c r="R4139" i="1"/>
  <c r="P4139" i="1"/>
  <c r="O4139" i="1"/>
  <c r="Q4139" i="1" s="1"/>
  <c r="T4139" i="1" s="1"/>
  <c r="N4139" i="1"/>
  <c r="M4139" i="1"/>
  <c r="L4139" i="1"/>
  <c r="J4139" i="1"/>
  <c r="K4139" i="1" s="1"/>
  <c r="I4139" i="1"/>
  <c r="G4139" i="1"/>
  <c r="H4139" i="1" s="1"/>
  <c r="F4139" i="1"/>
  <c r="E4139" i="1"/>
  <c r="D4139" i="1"/>
  <c r="C4139" i="1"/>
  <c r="BB4138" i="1"/>
  <c r="BA4138" i="1"/>
  <c r="AZ4138" i="1"/>
  <c r="AY4138" i="1"/>
  <c r="BC4138" i="1" s="1"/>
  <c r="AV4138" i="1"/>
  <c r="AH4138" i="1"/>
  <c r="AE4138" i="1"/>
  <c r="X4138" i="1"/>
  <c r="AA4138" i="1" s="1"/>
  <c r="Q4138" i="1"/>
  <c r="T4138" i="1" s="1"/>
  <c r="K4138" i="1"/>
  <c r="H4138" i="1"/>
  <c r="E4138" i="1"/>
  <c r="BB4137" i="1"/>
  <c r="BA4137" i="1"/>
  <c r="AZ4137" i="1"/>
  <c r="AY4137" i="1"/>
  <c r="BC4137" i="1" s="1"/>
  <c r="AV4137" i="1"/>
  <c r="AH4137" i="1"/>
  <c r="AE4137" i="1"/>
  <c r="AA4137" i="1"/>
  <c r="X4137" i="1"/>
  <c r="T4137" i="1"/>
  <c r="AW4137" i="1" s="1"/>
  <c r="Q4137" i="1"/>
  <c r="K4137" i="1"/>
  <c r="H4137" i="1"/>
  <c r="E4137" i="1"/>
  <c r="BB4136" i="1"/>
  <c r="BA4136" i="1"/>
  <c r="BC4136" i="1" s="1"/>
  <c r="AZ4136" i="1"/>
  <c r="AY4136" i="1"/>
  <c r="AV4136" i="1"/>
  <c r="AE4136" i="1"/>
  <c r="AH4136" i="1" s="1"/>
  <c r="X4136" i="1"/>
  <c r="AA4136" i="1" s="1"/>
  <c r="T4136" i="1"/>
  <c r="Q4136" i="1"/>
  <c r="K4136" i="1"/>
  <c r="H4136" i="1"/>
  <c r="E4136" i="1"/>
  <c r="BB4135" i="1"/>
  <c r="BC4135" i="1" s="1"/>
  <c r="BA4135" i="1"/>
  <c r="AZ4135" i="1"/>
  <c r="AY4135" i="1"/>
  <c r="AV4135" i="1"/>
  <c r="AH4135" i="1"/>
  <c r="AE4135" i="1"/>
  <c r="AA4135" i="1"/>
  <c r="X4135" i="1"/>
  <c r="Q4135" i="1"/>
  <c r="T4135" i="1" s="1"/>
  <c r="K4135" i="1"/>
  <c r="H4135" i="1"/>
  <c r="E4135" i="1"/>
  <c r="BC4134" i="1"/>
  <c r="BD4134" i="1" s="1"/>
  <c r="BB4134" i="1"/>
  <c r="BA4134" i="1"/>
  <c r="AZ4134" i="1"/>
  <c r="AY4134" i="1"/>
  <c r="AV4134" i="1"/>
  <c r="AE4134" i="1"/>
  <c r="AH4134" i="1" s="1"/>
  <c r="AA4134" i="1"/>
  <c r="X4134" i="1"/>
  <c r="T4134" i="1"/>
  <c r="AW4134" i="1" s="1"/>
  <c r="Q4134" i="1"/>
  <c r="K4134" i="1"/>
  <c r="H4134" i="1"/>
  <c r="E4134" i="1"/>
  <c r="BD4133" i="1"/>
  <c r="BC4133" i="1"/>
  <c r="BB4133" i="1"/>
  <c r="BA4133" i="1"/>
  <c r="AZ4133" i="1"/>
  <c r="AY4133" i="1"/>
  <c r="AW4133" i="1"/>
  <c r="AV4133" i="1"/>
  <c r="AH4133" i="1"/>
  <c r="AE4133" i="1"/>
  <c r="X4133" i="1"/>
  <c r="AA4133" i="1" s="1"/>
  <c r="T4133" i="1"/>
  <c r="Q4133" i="1"/>
  <c r="K4133" i="1"/>
  <c r="H4133" i="1"/>
  <c r="E4133" i="1"/>
  <c r="AY4132" i="1"/>
  <c r="AU4132" i="1"/>
  <c r="AT4132" i="1"/>
  <c r="AS4132" i="1"/>
  <c r="BB4132" i="1" s="1"/>
  <c r="AR4132" i="1"/>
  <c r="AQ4132" i="1"/>
  <c r="AP4132" i="1"/>
  <c r="BA4132" i="1" s="1"/>
  <c r="AO4132" i="1"/>
  <c r="AN4132" i="1"/>
  <c r="AV4132" i="1" s="1"/>
  <c r="AM4132" i="1"/>
  <c r="AZ4132" i="1" s="1"/>
  <c r="AL4132" i="1"/>
  <c r="AK4132" i="1"/>
  <c r="AJ4132" i="1"/>
  <c r="AG4132" i="1"/>
  <c r="AF4132" i="1"/>
  <c r="AE4132" i="1"/>
  <c r="AH4132" i="1" s="1"/>
  <c r="AD4132" i="1"/>
  <c r="AC4132" i="1"/>
  <c r="Z4132" i="1"/>
  <c r="Y4132" i="1"/>
  <c r="W4132" i="1"/>
  <c r="V4132" i="1"/>
  <c r="X4132" i="1" s="1"/>
  <c r="AA4132" i="1" s="1"/>
  <c r="S4132" i="1"/>
  <c r="R4132" i="1"/>
  <c r="P4132" i="1"/>
  <c r="O4132" i="1"/>
  <c r="Q4132" i="1" s="1"/>
  <c r="T4132" i="1" s="1"/>
  <c r="N4132" i="1"/>
  <c r="M4132" i="1"/>
  <c r="L4132" i="1"/>
  <c r="J4132" i="1"/>
  <c r="K4132" i="1" s="1"/>
  <c r="I4132" i="1"/>
  <c r="G4132" i="1"/>
  <c r="H4132" i="1" s="1"/>
  <c r="F4132" i="1"/>
  <c r="E4132" i="1"/>
  <c r="D4132" i="1"/>
  <c r="C4132" i="1"/>
  <c r="BB4131" i="1"/>
  <c r="BA4131" i="1"/>
  <c r="AZ4131" i="1"/>
  <c r="AY4131" i="1"/>
  <c r="BC4131" i="1" s="1"/>
  <c r="AV4131" i="1"/>
  <c r="AH4131" i="1"/>
  <c r="AE4131" i="1"/>
  <c r="X4131" i="1"/>
  <c r="AA4131" i="1" s="1"/>
  <c r="Q4131" i="1"/>
  <c r="T4131" i="1" s="1"/>
  <c r="K4131" i="1"/>
  <c r="H4131" i="1"/>
  <c r="E4131" i="1"/>
  <c r="AZ4130" i="1"/>
  <c r="AU4130" i="1"/>
  <c r="AT4130" i="1"/>
  <c r="AS4130" i="1"/>
  <c r="BB4130" i="1" s="1"/>
  <c r="AR4130" i="1"/>
  <c r="AQ4130" i="1"/>
  <c r="BA4130" i="1" s="1"/>
  <c r="AP4130" i="1"/>
  <c r="AO4130" i="1"/>
  <c r="AN4130" i="1"/>
  <c r="AM4130" i="1"/>
  <c r="AL4130" i="1"/>
  <c r="AK4130" i="1"/>
  <c r="AJ4130" i="1"/>
  <c r="AY4130" i="1" s="1"/>
  <c r="BC4130" i="1" s="1"/>
  <c r="AH4130" i="1"/>
  <c r="AG4130" i="1"/>
  <c r="AF4130" i="1"/>
  <c r="AE4130" i="1"/>
  <c r="AD4130" i="1"/>
  <c r="AC4130" i="1"/>
  <c r="Z4130" i="1"/>
  <c r="Y4130" i="1"/>
  <c r="AA4130" i="1" s="1"/>
  <c r="X4130" i="1"/>
  <c r="W4130" i="1"/>
  <c r="V4130" i="1"/>
  <c r="S4130" i="1"/>
  <c r="R4130" i="1"/>
  <c r="P4130" i="1"/>
  <c r="Q4130" i="1" s="1"/>
  <c r="T4130" i="1" s="1"/>
  <c r="O4130" i="1"/>
  <c r="N4130" i="1"/>
  <c r="M4130" i="1"/>
  <c r="L4130" i="1"/>
  <c r="J4130" i="1"/>
  <c r="K4130" i="1" s="1"/>
  <c r="I4130" i="1"/>
  <c r="H4130" i="1"/>
  <c r="G4130" i="1"/>
  <c r="F4130" i="1"/>
  <c r="E4130" i="1"/>
  <c r="D4130" i="1"/>
  <c r="C4130" i="1"/>
  <c r="BB4129" i="1"/>
  <c r="BC4129" i="1" s="1"/>
  <c r="BA4129" i="1"/>
  <c r="AZ4129" i="1"/>
  <c r="AY4129" i="1"/>
  <c r="AV4129" i="1"/>
  <c r="AH4129" i="1"/>
  <c r="AE4129" i="1"/>
  <c r="AA4129" i="1"/>
  <c r="X4129" i="1"/>
  <c r="Q4129" i="1"/>
  <c r="T4129" i="1" s="1"/>
  <c r="K4129" i="1"/>
  <c r="H4129" i="1"/>
  <c r="E4129" i="1"/>
  <c r="AU4128" i="1"/>
  <c r="AT4128" i="1"/>
  <c r="AS4128" i="1"/>
  <c r="BB4128" i="1" s="1"/>
  <c r="AR4128" i="1"/>
  <c r="AQ4128" i="1"/>
  <c r="AP4128" i="1"/>
  <c r="BA4128" i="1" s="1"/>
  <c r="AO4128" i="1"/>
  <c r="AN4128" i="1"/>
  <c r="AM4128" i="1"/>
  <c r="AZ4128" i="1" s="1"/>
  <c r="AL4128" i="1"/>
  <c r="AV4128" i="1" s="1"/>
  <c r="AK4128" i="1"/>
  <c r="AY4128" i="1" s="1"/>
  <c r="AJ4128" i="1"/>
  <c r="AG4128" i="1"/>
  <c r="AF4128" i="1"/>
  <c r="AD4128" i="1"/>
  <c r="AC4128" i="1"/>
  <c r="AE4128" i="1" s="1"/>
  <c r="AH4128" i="1" s="1"/>
  <c r="Z4128" i="1"/>
  <c r="Y4128" i="1"/>
  <c r="W4128" i="1"/>
  <c r="V4128" i="1"/>
  <c r="X4128" i="1" s="1"/>
  <c r="AA4128" i="1" s="1"/>
  <c r="S4128" i="1"/>
  <c r="R4128" i="1"/>
  <c r="P4128" i="1"/>
  <c r="O4128" i="1"/>
  <c r="Q4128" i="1" s="1"/>
  <c r="T4128" i="1" s="1"/>
  <c r="N4128" i="1"/>
  <c r="M4128" i="1"/>
  <c r="L4128" i="1"/>
  <c r="K4128" i="1"/>
  <c r="J4128" i="1"/>
  <c r="I4128" i="1"/>
  <c r="H4128" i="1"/>
  <c r="G4128" i="1"/>
  <c r="F4128" i="1"/>
  <c r="D4128" i="1"/>
  <c r="C4128" i="1"/>
  <c r="E4128" i="1" s="1"/>
  <c r="BB4127" i="1"/>
  <c r="BA4127" i="1"/>
  <c r="AZ4127" i="1"/>
  <c r="AY4127" i="1"/>
  <c r="BC4127" i="1" s="1"/>
  <c r="AV4127" i="1"/>
  <c r="AH4127" i="1"/>
  <c r="AE4127" i="1"/>
  <c r="AA4127" i="1"/>
  <c r="X4127" i="1"/>
  <c r="Q4127" i="1"/>
  <c r="T4127" i="1" s="1"/>
  <c r="K4127" i="1"/>
  <c r="H4127" i="1"/>
  <c r="E4127" i="1"/>
  <c r="AY4126" i="1"/>
  <c r="AU4126" i="1"/>
  <c r="AT4126" i="1"/>
  <c r="AS4126" i="1"/>
  <c r="BB4126" i="1" s="1"/>
  <c r="AR4126" i="1"/>
  <c r="AQ4126" i="1"/>
  <c r="AP4126" i="1"/>
  <c r="BA4126" i="1" s="1"/>
  <c r="AO4126" i="1"/>
  <c r="AZ4126" i="1" s="1"/>
  <c r="AN4126" i="1"/>
  <c r="AV4126" i="1" s="1"/>
  <c r="AM4126" i="1"/>
  <c r="AL4126" i="1"/>
  <c r="AK4126" i="1"/>
  <c r="AJ4126" i="1"/>
  <c r="AG4126" i="1"/>
  <c r="AF4126" i="1"/>
  <c r="AH4126" i="1" s="1"/>
  <c r="AE4126" i="1"/>
  <c r="AD4126" i="1"/>
  <c r="AC4126" i="1"/>
  <c r="Z4126" i="1"/>
  <c r="Y4126" i="1"/>
  <c r="W4126" i="1"/>
  <c r="X4126" i="1" s="1"/>
  <c r="AA4126" i="1" s="1"/>
  <c r="V4126" i="1"/>
  <c r="S4126" i="1"/>
  <c r="R4126" i="1"/>
  <c r="P4126" i="1"/>
  <c r="O4126" i="1"/>
  <c r="Q4126" i="1" s="1"/>
  <c r="T4126" i="1" s="1"/>
  <c r="N4126" i="1"/>
  <c r="M4126" i="1"/>
  <c r="L4126" i="1"/>
  <c r="K4126" i="1"/>
  <c r="J4126" i="1"/>
  <c r="I4126" i="1"/>
  <c r="H4126" i="1"/>
  <c r="G4126" i="1"/>
  <c r="F4126" i="1"/>
  <c r="E4126" i="1"/>
  <c r="D4126" i="1"/>
  <c r="C4126" i="1"/>
  <c r="BB4125" i="1"/>
  <c r="BA4125" i="1"/>
  <c r="AZ4125" i="1"/>
  <c r="AY4125" i="1"/>
  <c r="BC4125" i="1" s="1"/>
  <c r="AV4125" i="1"/>
  <c r="AH4125" i="1"/>
  <c r="AE4125" i="1"/>
  <c r="AA4125" i="1"/>
  <c r="X4125" i="1"/>
  <c r="T4125" i="1"/>
  <c r="AW4125" i="1" s="1"/>
  <c r="Q4125" i="1"/>
  <c r="K4125" i="1"/>
  <c r="H4125" i="1"/>
  <c r="E4125" i="1"/>
  <c r="BC4124" i="1"/>
  <c r="BB4124" i="1"/>
  <c r="BA4124" i="1"/>
  <c r="AZ4124" i="1"/>
  <c r="AY4124" i="1"/>
  <c r="AV4124" i="1"/>
  <c r="AE4124" i="1"/>
  <c r="AH4124" i="1" s="1"/>
  <c r="X4124" i="1"/>
  <c r="AA4124" i="1" s="1"/>
  <c r="T4124" i="1"/>
  <c r="BD4124" i="1" s="1"/>
  <c r="Q4124" i="1"/>
  <c r="K4124" i="1"/>
  <c r="H4124" i="1"/>
  <c r="E4124" i="1"/>
  <c r="BB4123" i="1"/>
  <c r="BC4123" i="1" s="1"/>
  <c r="BA4123" i="1"/>
  <c r="AZ4123" i="1"/>
  <c r="AY4123" i="1"/>
  <c r="AV4123" i="1"/>
  <c r="AH4123" i="1"/>
  <c r="AE4123" i="1"/>
  <c r="AA4123" i="1"/>
  <c r="X4123" i="1"/>
  <c r="Q4123" i="1"/>
  <c r="T4123" i="1" s="1"/>
  <c r="K4123" i="1"/>
  <c r="H4123" i="1"/>
  <c r="E4123" i="1"/>
  <c r="BC4122" i="1"/>
  <c r="BD4122" i="1" s="1"/>
  <c r="BB4122" i="1"/>
  <c r="BA4122" i="1"/>
  <c r="AZ4122" i="1"/>
  <c r="AY4122" i="1"/>
  <c r="AV4122" i="1"/>
  <c r="AE4122" i="1"/>
  <c r="AH4122" i="1" s="1"/>
  <c r="AA4122" i="1"/>
  <c r="X4122" i="1"/>
  <c r="T4122" i="1"/>
  <c r="AW4122" i="1" s="1"/>
  <c r="Q4122" i="1"/>
  <c r="K4122" i="1"/>
  <c r="H4122" i="1"/>
  <c r="E4122" i="1"/>
  <c r="AU4121" i="1"/>
  <c r="AT4121" i="1"/>
  <c r="AS4121" i="1"/>
  <c r="BB4121" i="1" s="1"/>
  <c r="AR4121" i="1"/>
  <c r="AQ4121" i="1"/>
  <c r="BA4121" i="1" s="1"/>
  <c r="AP4121" i="1"/>
  <c r="AO4121" i="1"/>
  <c r="AN4121" i="1"/>
  <c r="AM4121" i="1"/>
  <c r="AV4121" i="1" s="1"/>
  <c r="AL4121" i="1"/>
  <c r="AK4121" i="1"/>
  <c r="AJ4121" i="1"/>
  <c r="AY4121" i="1" s="1"/>
  <c r="AG4121" i="1"/>
  <c r="AF4121" i="1"/>
  <c r="AD4121" i="1"/>
  <c r="AE4121" i="1" s="1"/>
  <c r="AH4121" i="1" s="1"/>
  <c r="AC4121" i="1"/>
  <c r="Z4121" i="1"/>
  <c r="Y4121" i="1"/>
  <c r="W4121" i="1"/>
  <c r="V4121" i="1"/>
  <c r="X4121" i="1" s="1"/>
  <c r="AA4121" i="1" s="1"/>
  <c r="S4121" i="1"/>
  <c r="R4121" i="1"/>
  <c r="P4121" i="1"/>
  <c r="Q4121" i="1" s="1"/>
  <c r="T4121" i="1" s="1"/>
  <c r="O4121" i="1"/>
  <c r="N4121" i="1"/>
  <c r="M4121" i="1"/>
  <c r="L4121" i="1"/>
  <c r="K4121" i="1"/>
  <c r="J4121" i="1"/>
  <c r="I4121" i="1"/>
  <c r="G4121" i="1"/>
  <c r="F4121" i="1"/>
  <c r="H4121" i="1" s="1"/>
  <c r="D4121" i="1"/>
  <c r="E4121" i="1" s="1"/>
  <c r="C4121" i="1"/>
  <c r="BB4120" i="1"/>
  <c r="BA4120" i="1"/>
  <c r="AZ4120" i="1"/>
  <c r="AY4120" i="1"/>
  <c r="BC4120" i="1" s="1"/>
  <c r="AV4120" i="1"/>
  <c r="AE4120" i="1"/>
  <c r="AH4120" i="1" s="1"/>
  <c r="AA4120" i="1"/>
  <c r="X4120" i="1"/>
  <c r="T4120" i="1"/>
  <c r="AW4120" i="1" s="1"/>
  <c r="Q4120" i="1"/>
  <c r="K4120" i="1"/>
  <c r="H4120" i="1"/>
  <c r="E4120" i="1"/>
  <c r="BB4119" i="1"/>
  <c r="BA4119" i="1"/>
  <c r="AZ4119" i="1"/>
  <c r="AY4119" i="1"/>
  <c r="BC4119" i="1" s="1"/>
  <c r="AV4119" i="1"/>
  <c r="AE4119" i="1"/>
  <c r="AH4119" i="1" s="1"/>
  <c r="X4119" i="1"/>
  <c r="AA4119" i="1" s="1"/>
  <c r="Q4119" i="1"/>
  <c r="T4119" i="1" s="1"/>
  <c r="K4119" i="1"/>
  <c r="H4119" i="1"/>
  <c r="E4119" i="1"/>
  <c r="BB4118" i="1"/>
  <c r="BA4118" i="1"/>
  <c r="AZ4118" i="1"/>
  <c r="AY4118" i="1"/>
  <c r="BC4118" i="1" s="1"/>
  <c r="AV4118" i="1"/>
  <c r="AH4118" i="1"/>
  <c r="AE4118" i="1"/>
  <c r="AA4118" i="1"/>
  <c r="X4118" i="1"/>
  <c r="T4118" i="1"/>
  <c r="AW4118" i="1" s="1"/>
  <c r="Q4118" i="1"/>
  <c r="K4118" i="1"/>
  <c r="H4118" i="1"/>
  <c r="E4118" i="1"/>
  <c r="AU4117" i="1"/>
  <c r="AT4117" i="1"/>
  <c r="AS4117" i="1"/>
  <c r="BB4117" i="1" s="1"/>
  <c r="AR4117" i="1"/>
  <c r="BA4117" i="1" s="1"/>
  <c r="AQ4117" i="1"/>
  <c r="AP4117" i="1"/>
  <c r="AO4117" i="1"/>
  <c r="AZ4117" i="1" s="1"/>
  <c r="AN4117" i="1"/>
  <c r="AM4117" i="1"/>
  <c r="AL4117" i="1"/>
  <c r="AK4117" i="1"/>
  <c r="AJ4117" i="1"/>
  <c r="AY4117" i="1" s="1"/>
  <c r="AG4117" i="1"/>
  <c r="AF4117" i="1"/>
  <c r="AD4117" i="1"/>
  <c r="AC4117" i="1"/>
  <c r="AE4117" i="1" s="1"/>
  <c r="AH4117" i="1" s="1"/>
  <c r="Z4117" i="1"/>
  <c r="Y4117" i="1"/>
  <c r="W4117" i="1"/>
  <c r="V4117" i="1"/>
  <c r="X4117" i="1" s="1"/>
  <c r="AA4117" i="1" s="1"/>
  <c r="S4117" i="1"/>
  <c r="R4117" i="1"/>
  <c r="Q4117" i="1"/>
  <c r="T4117" i="1" s="1"/>
  <c r="P4117" i="1"/>
  <c r="O4117" i="1"/>
  <c r="N4117" i="1"/>
  <c r="M4117" i="1"/>
  <c r="L4117" i="1"/>
  <c r="K4117" i="1"/>
  <c r="J4117" i="1"/>
  <c r="I4117" i="1"/>
  <c r="H4117" i="1"/>
  <c r="G4117" i="1"/>
  <c r="F4117" i="1"/>
  <c r="D4117" i="1"/>
  <c r="C4117" i="1"/>
  <c r="E4117" i="1" s="1"/>
  <c r="BC4116" i="1"/>
  <c r="BD4116" i="1" s="1"/>
  <c r="BB4116" i="1"/>
  <c r="BA4116" i="1"/>
  <c r="AZ4116" i="1"/>
  <c r="AY4116" i="1"/>
  <c r="AV4116" i="1"/>
  <c r="AE4116" i="1"/>
  <c r="AH4116" i="1" s="1"/>
  <c r="AA4116" i="1"/>
  <c r="X4116" i="1"/>
  <c r="T4116" i="1"/>
  <c r="AW4116" i="1" s="1"/>
  <c r="Q4116" i="1"/>
  <c r="K4116" i="1"/>
  <c r="H4116" i="1"/>
  <c r="E4116" i="1"/>
  <c r="AU4115" i="1"/>
  <c r="AU4114" i="1" s="1"/>
  <c r="AU4097" i="1" s="1"/>
  <c r="AU4299" i="1" s="1"/>
  <c r="AT4115" i="1"/>
  <c r="AS4115" i="1"/>
  <c r="BB4115" i="1" s="1"/>
  <c r="AR4115" i="1"/>
  <c r="AR4114" i="1" s="1"/>
  <c r="AQ4115" i="1"/>
  <c r="BA4115" i="1" s="1"/>
  <c r="AP4115" i="1"/>
  <c r="AO4115" i="1"/>
  <c r="AN4115" i="1"/>
  <c r="AM4115" i="1"/>
  <c r="AV4115" i="1" s="1"/>
  <c r="AL4115" i="1"/>
  <c r="AK4115" i="1"/>
  <c r="AJ4115" i="1"/>
  <c r="AY4115" i="1" s="1"/>
  <c r="AG4115" i="1"/>
  <c r="AF4115" i="1"/>
  <c r="AD4115" i="1"/>
  <c r="AE4115" i="1" s="1"/>
  <c r="AH4115" i="1" s="1"/>
  <c r="AC4115" i="1"/>
  <c r="Z4115" i="1"/>
  <c r="Z4114" i="1" s="1"/>
  <c r="Y4115" i="1"/>
  <c r="W4115" i="1"/>
  <c r="V4115" i="1"/>
  <c r="X4115" i="1" s="1"/>
  <c r="AA4115" i="1" s="1"/>
  <c r="T4115" i="1"/>
  <c r="S4115" i="1"/>
  <c r="R4115" i="1"/>
  <c r="Q4115" i="1"/>
  <c r="P4115" i="1"/>
  <c r="O4115" i="1"/>
  <c r="N4115" i="1"/>
  <c r="M4115" i="1"/>
  <c r="L4115" i="1"/>
  <c r="L4114" i="1" s="1"/>
  <c r="L4097" i="1" s="1"/>
  <c r="K4115" i="1"/>
  <c r="J4115" i="1"/>
  <c r="I4115" i="1"/>
  <c r="I4114" i="1" s="1"/>
  <c r="K4114" i="1" s="1"/>
  <c r="G4115" i="1"/>
  <c r="F4115" i="1"/>
  <c r="H4115" i="1" s="1"/>
  <c r="D4115" i="1"/>
  <c r="E4115" i="1" s="1"/>
  <c r="C4115" i="1"/>
  <c r="AT4114" i="1"/>
  <c r="AS4114" i="1"/>
  <c r="AP4114" i="1"/>
  <c r="AO4114" i="1"/>
  <c r="AN4114" i="1"/>
  <c r="AL4114" i="1"/>
  <c r="AG4114" i="1"/>
  <c r="AF4114" i="1"/>
  <c r="AC4114" i="1"/>
  <c r="Y4114" i="1"/>
  <c r="W4114" i="1"/>
  <c r="X4114" i="1" s="1"/>
  <c r="V4114" i="1"/>
  <c r="S4114" i="1"/>
  <c r="R4114" i="1"/>
  <c r="P4114" i="1"/>
  <c r="O4114" i="1"/>
  <c r="Q4114" i="1" s="1"/>
  <c r="T4114" i="1" s="1"/>
  <c r="N4114" i="1"/>
  <c r="M4114" i="1"/>
  <c r="J4114" i="1"/>
  <c r="G4114" i="1"/>
  <c r="H4114" i="1" s="1"/>
  <c r="F4114" i="1"/>
  <c r="C4114" i="1"/>
  <c r="BB4113" i="1"/>
  <c r="BA4113" i="1"/>
  <c r="AZ4113" i="1"/>
  <c r="AY4113" i="1"/>
  <c r="BC4113" i="1" s="1"/>
  <c r="AV4113" i="1"/>
  <c r="AH4113" i="1"/>
  <c r="AE4113" i="1"/>
  <c r="X4113" i="1"/>
  <c r="AA4113" i="1" s="1"/>
  <c r="T4113" i="1"/>
  <c r="AW4113" i="1" s="1"/>
  <c r="Q4113" i="1"/>
  <c r="K4113" i="1"/>
  <c r="H4113" i="1"/>
  <c r="E4113" i="1"/>
  <c r="BB4112" i="1"/>
  <c r="BA4112" i="1"/>
  <c r="AZ4112" i="1"/>
  <c r="AE4112" i="1"/>
  <c r="AH4112" i="1" s="1"/>
  <c r="AA4112" i="1"/>
  <c r="X4112" i="1"/>
  <c r="Q4112" i="1"/>
  <c r="T4112" i="1" s="1"/>
  <c r="K4112" i="1"/>
  <c r="H4112" i="1"/>
  <c r="E4112" i="1"/>
  <c r="BB4111" i="1"/>
  <c r="BA4111" i="1"/>
  <c r="AZ4111" i="1"/>
  <c r="AJ4111" i="1"/>
  <c r="AV4111" i="1" s="1"/>
  <c r="AH4111" i="1"/>
  <c r="AE4111" i="1"/>
  <c r="X4111" i="1"/>
  <c r="AA4111" i="1" s="1"/>
  <c r="T4111" i="1"/>
  <c r="AW4111" i="1" s="1"/>
  <c r="Q4111" i="1"/>
  <c r="K4111" i="1"/>
  <c r="H4111" i="1"/>
  <c r="E4111" i="1"/>
  <c r="BB4110" i="1"/>
  <c r="BA4110" i="1"/>
  <c r="AZ4110" i="1"/>
  <c r="AE4110" i="1"/>
  <c r="AH4110" i="1" s="1"/>
  <c r="AA4110" i="1"/>
  <c r="X4110" i="1"/>
  <c r="Q4110" i="1"/>
  <c r="T4110" i="1" s="1"/>
  <c r="K4110" i="1"/>
  <c r="H4110" i="1"/>
  <c r="E4110" i="1"/>
  <c r="AU4109" i="1"/>
  <c r="AT4109" i="1"/>
  <c r="AS4109" i="1"/>
  <c r="BB4109" i="1" s="1"/>
  <c r="AR4109" i="1"/>
  <c r="AQ4109" i="1"/>
  <c r="AP4109" i="1"/>
  <c r="BA4109" i="1" s="1"/>
  <c r="AO4109" i="1"/>
  <c r="AN4109" i="1"/>
  <c r="AM4109" i="1"/>
  <c r="AZ4109" i="1" s="1"/>
  <c r="AL4109" i="1"/>
  <c r="AK4109" i="1"/>
  <c r="AG4109" i="1"/>
  <c r="AF4109" i="1"/>
  <c r="AD4109" i="1"/>
  <c r="AC4109" i="1"/>
  <c r="AE4109" i="1" s="1"/>
  <c r="AH4109" i="1" s="1"/>
  <c r="Z4109" i="1"/>
  <c r="Y4109" i="1"/>
  <c r="X4109" i="1"/>
  <c r="AA4109" i="1" s="1"/>
  <c r="W4109" i="1"/>
  <c r="V4109" i="1"/>
  <c r="S4109" i="1"/>
  <c r="R4109" i="1"/>
  <c r="P4109" i="1"/>
  <c r="O4109" i="1"/>
  <c r="Q4109" i="1" s="1"/>
  <c r="T4109" i="1" s="1"/>
  <c r="N4109" i="1"/>
  <c r="M4109" i="1"/>
  <c r="L4109" i="1"/>
  <c r="J4109" i="1"/>
  <c r="I4109" i="1"/>
  <c r="K4109" i="1" s="1"/>
  <c r="G4109" i="1"/>
  <c r="H4109" i="1" s="1"/>
  <c r="F4109" i="1"/>
  <c r="D4109" i="1"/>
  <c r="E4109" i="1" s="1"/>
  <c r="C4109" i="1"/>
  <c r="BB4108" i="1"/>
  <c r="BA4108" i="1"/>
  <c r="AZ4108" i="1"/>
  <c r="AE4108" i="1"/>
  <c r="AH4108" i="1" s="1"/>
  <c r="AA4108" i="1"/>
  <c r="X4108" i="1"/>
  <c r="Q4108" i="1"/>
  <c r="T4108" i="1" s="1"/>
  <c r="K4108" i="1"/>
  <c r="H4108" i="1"/>
  <c r="E4108" i="1"/>
  <c r="BB4107" i="1"/>
  <c r="BA4107" i="1"/>
  <c r="AZ4107" i="1"/>
  <c r="AJ4107" i="1"/>
  <c r="AV4107" i="1" s="1"/>
  <c r="AH4107" i="1"/>
  <c r="AE4107" i="1"/>
  <c r="X4107" i="1"/>
  <c r="AA4107" i="1" s="1"/>
  <c r="T4107" i="1"/>
  <c r="Q4107" i="1"/>
  <c r="K4107" i="1"/>
  <c r="H4107" i="1"/>
  <c r="E4107" i="1"/>
  <c r="BB4106" i="1"/>
  <c r="BA4106" i="1"/>
  <c r="AZ4106" i="1"/>
  <c r="AE4106" i="1"/>
  <c r="AH4106" i="1" s="1"/>
  <c r="AA4106" i="1"/>
  <c r="X4106" i="1"/>
  <c r="Q4106" i="1"/>
  <c r="T4106" i="1" s="1"/>
  <c r="K4106" i="1"/>
  <c r="H4106" i="1"/>
  <c r="E4106" i="1"/>
  <c r="BB4105" i="1"/>
  <c r="BA4105" i="1"/>
  <c r="AZ4105" i="1"/>
  <c r="AY4105" i="1"/>
  <c r="BC4105" i="1" s="1"/>
  <c r="AV4105" i="1"/>
  <c r="AH4105" i="1"/>
  <c r="AE4105" i="1"/>
  <c r="X4105" i="1"/>
  <c r="AA4105" i="1" s="1"/>
  <c r="Q4105" i="1"/>
  <c r="T4105" i="1" s="1"/>
  <c r="K4105" i="1"/>
  <c r="H4105" i="1"/>
  <c r="E4105" i="1"/>
  <c r="BB4104" i="1"/>
  <c r="BA4104" i="1"/>
  <c r="AZ4104" i="1"/>
  <c r="AY4104" i="1"/>
  <c r="BC4104" i="1" s="1"/>
  <c r="AV4104" i="1"/>
  <c r="AH4104" i="1"/>
  <c r="AE4104" i="1"/>
  <c r="X4104" i="1"/>
  <c r="AA4104" i="1" s="1"/>
  <c r="T4104" i="1"/>
  <c r="AW4104" i="1" s="1"/>
  <c r="Q4104" i="1"/>
  <c r="K4104" i="1"/>
  <c r="H4104" i="1"/>
  <c r="E4104" i="1"/>
  <c r="BB4103" i="1"/>
  <c r="BA4103" i="1"/>
  <c r="BC4103" i="1" s="1"/>
  <c r="AZ4103" i="1"/>
  <c r="AY4103" i="1"/>
  <c r="AW4103" i="1"/>
  <c r="AV4103" i="1"/>
  <c r="AE4103" i="1"/>
  <c r="AH4103" i="1" s="1"/>
  <c r="X4103" i="1"/>
  <c r="AA4103" i="1" s="1"/>
  <c r="T4103" i="1"/>
  <c r="BD4103" i="1" s="1"/>
  <c r="Q4103" i="1"/>
  <c r="K4103" i="1"/>
  <c r="H4103" i="1"/>
  <c r="E4103" i="1"/>
  <c r="BB4102" i="1"/>
  <c r="BA4102" i="1"/>
  <c r="AZ4102" i="1"/>
  <c r="AY4102" i="1"/>
  <c r="BC4102" i="1" s="1"/>
  <c r="AV4102" i="1"/>
  <c r="AE4102" i="1"/>
  <c r="AH4102" i="1" s="1"/>
  <c r="AA4102" i="1"/>
  <c r="X4102" i="1"/>
  <c r="Q4102" i="1"/>
  <c r="T4102" i="1" s="1"/>
  <c r="K4102" i="1"/>
  <c r="H4102" i="1"/>
  <c r="E4102" i="1"/>
  <c r="BC4101" i="1"/>
  <c r="BB4101" i="1"/>
  <c r="BA4101" i="1"/>
  <c r="AZ4101" i="1"/>
  <c r="AY4101" i="1"/>
  <c r="AV4101" i="1"/>
  <c r="AE4101" i="1"/>
  <c r="AH4101" i="1" s="1"/>
  <c r="AA4101" i="1"/>
  <c r="X4101" i="1"/>
  <c r="T4101" i="1"/>
  <c r="AW4101" i="1" s="1"/>
  <c r="Q4101" i="1"/>
  <c r="K4101" i="1"/>
  <c r="H4101" i="1"/>
  <c r="E4101" i="1"/>
  <c r="BA4100" i="1"/>
  <c r="AZ4100" i="1"/>
  <c r="AT4100" i="1"/>
  <c r="AT4099" i="1" s="1"/>
  <c r="AT4098" i="1" s="1"/>
  <c r="AT4097" i="1" s="1"/>
  <c r="AT4299" i="1" s="1"/>
  <c r="AM4100" i="1"/>
  <c r="AH4100" i="1"/>
  <c r="AE4100" i="1"/>
  <c r="X4100" i="1"/>
  <c r="AA4100" i="1" s="1"/>
  <c r="Q4100" i="1"/>
  <c r="T4100" i="1" s="1"/>
  <c r="K4100" i="1"/>
  <c r="H4100" i="1"/>
  <c r="E4100" i="1"/>
  <c r="AZ4099" i="1"/>
  <c r="AU4099" i="1"/>
  <c r="AS4099" i="1"/>
  <c r="BB4099" i="1" s="1"/>
  <c r="AR4099" i="1"/>
  <c r="AR4098" i="1" s="1"/>
  <c r="AR4097" i="1" s="1"/>
  <c r="AQ4099" i="1"/>
  <c r="BA4099" i="1" s="1"/>
  <c r="AP4099" i="1"/>
  <c r="AO4099" i="1"/>
  <c r="AN4099" i="1"/>
  <c r="AN4098" i="1" s="1"/>
  <c r="AN4097" i="1" s="1"/>
  <c r="AN4299" i="1" s="1"/>
  <c r="AM4099" i="1"/>
  <c r="AL4099" i="1"/>
  <c r="AK4099" i="1"/>
  <c r="AH4099" i="1"/>
  <c r="AG4099" i="1"/>
  <c r="AF4099" i="1"/>
  <c r="AE4099" i="1"/>
  <c r="AD4099" i="1"/>
  <c r="AC4099" i="1"/>
  <c r="Z4099" i="1"/>
  <c r="Z4098" i="1" s="1"/>
  <c r="Y4099" i="1"/>
  <c r="Y4098" i="1" s="1"/>
  <c r="Y4097" i="1" s="1"/>
  <c r="W4099" i="1"/>
  <c r="V4099" i="1"/>
  <c r="V4098" i="1" s="1"/>
  <c r="S4099" i="1"/>
  <c r="R4099" i="1"/>
  <c r="P4099" i="1"/>
  <c r="Q4099" i="1" s="1"/>
  <c r="T4099" i="1" s="1"/>
  <c r="O4099" i="1"/>
  <c r="N4099" i="1"/>
  <c r="M4099" i="1"/>
  <c r="M4098" i="1" s="1"/>
  <c r="M4097" i="1" s="1"/>
  <c r="M4299" i="1" s="1"/>
  <c r="L4099" i="1"/>
  <c r="J4099" i="1"/>
  <c r="K4099" i="1" s="1"/>
  <c r="I4099" i="1"/>
  <c r="I4098" i="1" s="1"/>
  <c r="I4097" i="1" s="1"/>
  <c r="I4299" i="1" s="1"/>
  <c r="H4099" i="1"/>
  <c r="G4099" i="1"/>
  <c r="F4099" i="1"/>
  <c r="E4099" i="1"/>
  <c r="D4099" i="1"/>
  <c r="C4099" i="1"/>
  <c r="AU4098" i="1"/>
  <c r="AS4098" i="1"/>
  <c r="BB4098" i="1" s="1"/>
  <c r="AP4098" i="1"/>
  <c r="AP4097" i="1" s="1"/>
  <c r="AO4098" i="1"/>
  <c r="AM4098" i="1"/>
  <c r="AZ4098" i="1" s="1"/>
  <c r="AL4098" i="1"/>
  <c r="AL4097" i="1" s="1"/>
  <c r="AL4299" i="1" s="1"/>
  <c r="AK4098" i="1"/>
  <c r="AG4098" i="1"/>
  <c r="AG4097" i="1" s="1"/>
  <c r="AF4098" i="1"/>
  <c r="AD4098" i="1"/>
  <c r="AC4098" i="1"/>
  <c r="AE4098" i="1" s="1"/>
  <c r="AH4098" i="1" s="1"/>
  <c r="W4098" i="1"/>
  <c r="S4098" i="1"/>
  <c r="S4097" i="1" s="1"/>
  <c r="S4299" i="1" s="1"/>
  <c r="R4098" i="1"/>
  <c r="R4097" i="1" s="1"/>
  <c r="R4299" i="1" s="1"/>
  <c r="O4098" i="1"/>
  <c r="O4097" i="1" s="1"/>
  <c r="N4098" i="1"/>
  <c r="L4098" i="1"/>
  <c r="J4098" i="1"/>
  <c r="K4098" i="1" s="1"/>
  <c r="G4098" i="1"/>
  <c r="G4097" i="1" s="1"/>
  <c r="F4098" i="1"/>
  <c r="D4098" i="1"/>
  <c r="E4098" i="1" s="1"/>
  <c r="C4098" i="1"/>
  <c r="C4097" i="1" s="1"/>
  <c r="C4299" i="1" s="1"/>
  <c r="AO4097" i="1"/>
  <c r="AO4299" i="1" s="1"/>
  <c r="AF4097" i="1"/>
  <c r="W4097" i="1"/>
  <c r="W4299" i="1" s="1"/>
  <c r="N4097" i="1"/>
  <c r="F4097" i="1"/>
  <c r="F4299" i="1" s="1"/>
  <c r="BB4094" i="1"/>
  <c r="BA4094" i="1"/>
  <c r="AZ4094" i="1"/>
  <c r="AY4094" i="1"/>
  <c r="BC4094" i="1" s="1"/>
  <c r="AV4094" i="1"/>
  <c r="AH4094" i="1"/>
  <c r="AE4094" i="1"/>
  <c r="AA4094" i="1"/>
  <c r="X4094" i="1"/>
  <c r="T4094" i="1"/>
  <c r="AW4094" i="1" s="1"/>
  <c r="Q4094" i="1"/>
  <c r="K4094" i="1"/>
  <c r="H4094" i="1"/>
  <c r="E4094" i="1"/>
  <c r="BC4093" i="1"/>
  <c r="BB4093" i="1"/>
  <c r="BA4093" i="1"/>
  <c r="AZ4093" i="1"/>
  <c r="AY4093" i="1"/>
  <c r="AW4093" i="1"/>
  <c r="AV4093" i="1"/>
  <c r="AE4093" i="1"/>
  <c r="AH4093" i="1" s="1"/>
  <c r="X4093" i="1"/>
  <c r="AA4093" i="1" s="1"/>
  <c r="T4093" i="1"/>
  <c r="BD4093" i="1" s="1"/>
  <c r="Q4093" i="1"/>
  <c r="K4093" i="1"/>
  <c r="H4093" i="1"/>
  <c r="E4093" i="1"/>
  <c r="BB4092" i="1"/>
  <c r="BA4092" i="1"/>
  <c r="AZ4092" i="1"/>
  <c r="AY4092" i="1"/>
  <c r="BC4092" i="1" s="1"/>
  <c r="AV4092" i="1"/>
  <c r="AH4092" i="1"/>
  <c r="AE4092" i="1"/>
  <c r="AA4092" i="1"/>
  <c r="X4092" i="1"/>
  <c r="Q4092" i="1"/>
  <c r="T4092" i="1" s="1"/>
  <c r="K4092" i="1"/>
  <c r="H4092" i="1"/>
  <c r="E4092" i="1"/>
  <c r="BC4090" i="1"/>
  <c r="BB4090" i="1"/>
  <c r="BA4090" i="1"/>
  <c r="AZ4090" i="1"/>
  <c r="AY4090" i="1"/>
  <c r="AV4090" i="1"/>
  <c r="AE4090" i="1"/>
  <c r="AH4090" i="1" s="1"/>
  <c r="AA4090" i="1"/>
  <c r="X4090" i="1"/>
  <c r="T4090" i="1"/>
  <c r="AW4090" i="1" s="1"/>
  <c r="Q4090" i="1"/>
  <c r="K4090" i="1"/>
  <c r="H4090" i="1"/>
  <c r="E4090" i="1"/>
  <c r="BB4089" i="1"/>
  <c r="BA4089" i="1"/>
  <c r="AZ4089" i="1"/>
  <c r="BC4089" i="1" s="1"/>
  <c r="BD4089" i="1" s="1"/>
  <c r="AY4089" i="1"/>
  <c r="AW4089" i="1"/>
  <c r="AV4089" i="1"/>
  <c r="AH4089" i="1"/>
  <c r="AE4089" i="1"/>
  <c r="X4089" i="1"/>
  <c r="AA4089" i="1" s="1"/>
  <c r="T4089" i="1"/>
  <c r="Q4089" i="1"/>
  <c r="K4089" i="1"/>
  <c r="H4089" i="1"/>
  <c r="E4089" i="1"/>
  <c r="BB4088" i="1"/>
  <c r="BA4088" i="1"/>
  <c r="AZ4088" i="1"/>
  <c r="AY4088" i="1"/>
  <c r="BC4088" i="1" s="1"/>
  <c r="AV4088" i="1"/>
  <c r="AH4088" i="1"/>
  <c r="AE4088" i="1"/>
  <c r="AA4088" i="1"/>
  <c r="X4088" i="1"/>
  <c r="Q4088" i="1"/>
  <c r="T4088" i="1" s="1"/>
  <c r="K4088" i="1"/>
  <c r="H4088" i="1"/>
  <c r="E4088" i="1"/>
  <c r="BB4087" i="1"/>
  <c r="BA4087" i="1"/>
  <c r="AZ4087" i="1"/>
  <c r="AY4087" i="1"/>
  <c r="BC4087" i="1" s="1"/>
  <c r="AV4087" i="1"/>
  <c r="AE4087" i="1"/>
  <c r="AH4087" i="1" s="1"/>
  <c r="AA4087" i="1"/>
  <c r="X4087" i="1"/>
  <c r="T4087" i="1"/>
  <c r="AW4087" i="1" s="1"/>
  <c r="Q4087" i="1"/>
  <c r="K4087" i="1"/>
  <c r="H4087" i="1"/>
  <c r="E4087" i="1"/>
  <c r="BB4086" i="1"/>
  <c r="BA4086" i="1"/>
  <c r="AZ4086" i="1"/>
  <c r="AY4086" i="1"/>
  <c r="BC4086" i="1" s="1"/>
  <c r="AV4086" i="1"/>
  <c r="AH4086" i="1"/>
  <c r="AE4086" i="1"/>
  <c r="X4086" i="1"/>
  <c r="AA4086" i="1" s="1"/>
  <c r="Q4086" i="1"/>
  <c r="T4086" i="1" s="1"/>
  <c r="K4086" i="1"/>
  <c r="H4086" i="1"/>
  <c r="E4086" i="1"/>
  <c r="BB4085" i="1"/>
  <c r="BA4085" i="1"/>
  <c r="AZ4085" i="1"/>
  <c r="AY4085" i="1"/>
  <c r="BC4085" i="1" s="1"/>
  <c r="AV4085" i="1"/>
  <c r="AH4085" i="1"/>
  <c r="AE4085" i="1"/>
  <c r="AA4085" i="1"/>
  <c r="X4085" i="1"/>
  <c r="T4085" i="1"/>
  <c r="AW4085" i="1" s="1"/>
  <c r="Q4085" i="1"/>
  <c r="K4085" i="1"/>
  <c r="H4085" i="1"/>
  <c r="E4085" i="1"/>
  <c r="BC4084" i="1"/>
  <c r="BB4084" i="1"/>
  <c r="BA4084" i="1"/>
  <c r="AZ4084" i="1"/>
  <c r="AY4084" i="1"/>
  <c r="AW4084" i="1"/>
  <c r="AV4084" i="1"/>
  <c r="AE4084" i="1"/>
  <c r="AH4084" i="1" s="1"/>
  <c r="X4084" i="1"/>
  <c r="AA4084" i="1" s="1"/>
  <c r="T4084" i="1"/>
  <c r="BD4084" i="1" s="1"/>
  <c r="Q4084" i="1"/>
  <c r="K4084" i="1"/>
  <c r="H4084" i="1"/>
  <c r="E4084" i="1"/>
  <c r="BC4083" i="1"/>
  <c r="BB4083" i="1"/>
  <c r="BA4083" i="1"/>
  <c r="AZ4083" i="1"/>
  <c r="AY4083" i="1"/>
  <c r="AV4083" i="1"/>
  <c r="AH4083" i="1"/>
  <c r="AE4083" i="1"/>
  <c r="AA4083" i="1"/>
  <c r="X4083" i="1"/>
  <c r="Q4083" i="1"/>
  <c r="T4083" i="1" s="1"/>
  <c r="K4083" i="1"/>
  <c r="H4083" i="1"/>
  <c r="E4083" i="1"/>
  <c r="BC4082" i="1"/>
  <c r="BB4082" i="1"/>
  <c r="BA4082" i="1"/>
  <c r="AZ4082" i="1"/>
  <c r="AY4082" i="1"/>
  <c r="AV4082" i="1"/>
  <c r="AE4082" i="1"/>
  <c r="AH4082" i="1" s="1"/>
  <c r="AA4082" i="1"/>
  <c r="X4082" i="1"/>
  <c r="T4082" i="1"/>
  <c r="AW4082" i="1" s="1"/>
  <c r="Q4082" i="1"/>
  <c r="K4082" i="1"/>
  <c r="H4082" i="1"/>
  <c r="E4082" i="1"/>
  <c r="BB4081" i="1"/>
  <c r="BA4081" i="1"/>
  <c r="AZ4081" i="1"/>
  <c r="BC4081" i="1" s="1"/>
  <c r="BD4081" i="1" s="1"/>
  <c r="AY4081" i="1"/>
  <c r="AW4081" i="1"/>
  <c r="AV4081" i="1"/>
  <c r="AH4081" i="1"/>
  <c r="AE4081" i="1"/>
  <c r="X4081" i="1"/>
  <c r="AA4081" i="1" s="1"/>
  <c r="T4081" i="1"/>
  <c r="Q4081" i="1"/>
  <c r="K4081" i="1"/>
  <c r="H4081" i="1"/>
  <c r="E4081" i="1"/>
  <c r="BB4080" i="1"/>
  <c r="BA4080" i="1"/>
  <c r="AZ4080" i="1"/>
  <c r="AY4080" i="1"/>
  <c r="BC4080" i="1" s="1"/>
  <c r="AV4080" i="1"/>
  <c r="AH4080" i="1"/>
  <c r="AE4080" i="1"/>
  <c r="AA4080" i="1"/>
  <c r="X4080" i="1"/>
  <c r="Q4080" i="1"/>
  <c r="T4080" i="1" s="1"/>
  <c r="K4080" i="1"/>
  <c r="H4080" i="1"/>
  <c r="E4080" i="1"/>
  <c r="BB4079" i="1"/>
  <c r="BA4079" i="1"/>
  <c r="AZ4079" i="1"/>
  <c r="AY4079" i="1"/>
  <c r="BC4079" i="1" s="1"/>
  <c r="AV4079" i="1"/>
  <c r="AE4079" i="1"/>
  <c r="AH4079" i="1" s="1"/>
  <c r="AA4079" i="1"/>
  <c r="X4079" i="1"/>
  <c r="T4079" i="1"/>
  <c r="AW4079" i="1" s="1"/>
  <c r="Q4079" i="1"/>
  <c r="K4079" i="1"/>
  <c r="H4079" i="1"/>
  <c r="E4079" i="1"/>
  <c r="AZ4078" i="1"/>
  <c r="AU4078" i="1"/>
  <c r="AT4078" i="1"/>
  <c r="AS4078" i="1"/>
  <c r="BB4078" i="1" s="1"/>
  <c r="AR4078" i="1"/>
  <c r="BA4078" i="1" s="1"/>
  <c r="AQ4078" i="1"/>
  <c r="AP4078" i="1"/>
  <c r="AO4078" i="1"/>
  <c r="AN4078" i="1"/>
  <c r="AM4078" i="1"/>
  <c r="AL4078" i="1"/>
  <c r="AK4078" i="1"/>
  <c r="AJ4078" i="1"/>
  <c r="AY4078" i="1" s="1"/>
  <c r="AG4078" i="1"/>
  <c r="AF4078" i="1"/>
  <c r="AD4078" i="1"/>
  <c r="AC4078" i="1"/>
  <c r="AE4078" i="1" s="1"/>
  <c r="AH4078" i="1" s="1"/>
  <c r="Z4078" i="1"/>
  <c r="Y4078" i="1"/>
  <c r="X4078" i="1"/>
  <c r="AA4078" i="1" s="1"/>
  <c r="W4078" i="1"/>
  <c r="V4078" i="1"/>
  <c r="S4078" i="1"/>
  <c r="R4078" i="1"/>
  <c r="Q4078" i="1"/>
  <c r="T4078" i="1" s="1"/>
  <c r="P4078" i="1"/>
  <c r="O4078" i="1"/>
  <c r="N4078" i="1"/>
  <c r="M4078" i="1"/>
  <c r="L4078" i="1"/>
  <c r="J4078" i="1"/>
  <c r="I4078" i="1"/>
  <c r="K4078" i="1" s="1"/>
  <c r="G4078" i="1"/>
  <c r="H4078" i="1" s="1"/>
  <c r="F4078" i="1"/>
  <c r="D4078" i="1"/>
  <c r="E4078" i="1" s="1"/>
  <c r="C4078" i="1"/>
  <c r="BC4077" i="1"/>
  <c r="BB4077" i="1"/>
  <c r="BA4077" i="1"/>
  <c r="AZ4077" i="1"/>
  <c r="AY4077" i="1"/>
  <c r="AW4077" i="1"/>
  <c r="AV4077" i="1"/>
  <c r="AE4077" i="1"/>
  <c r="AH4077" i="1" s="1"/>
  <c r="AA4077" i="1"/>
  <c r="X4077" i="1"/>
  <c r="T4077" i="1"/>
  <c r="BD4077" i="1" s="1"/>
  <c r="Q4077" i="1"/>
  <c r="K4077" i="1"/>
  <c r="H4077" i="1"/>
  <c r="E4077" i="1"/>
  <c r="BC4076" i="1"/>
  <c r="BB4076" i="1"/>
  <c r="BA4076" i="1"/>
  <c r="AZ4076" i="1"/>
  <c r="AY4076" i="1"/>
  <c r="AV4076" i="1"/>
  <c r="AH4076" i="1"/>
  <c r="AE4076" i="1"/>
  <c r="AA4076" i="1"/>
  <c r="X4076" i="1"/>
  <c r="Q4076" i="1"/>
  <c r="T4076" i="1" s="1"/>
  <c r="K4076" i="1"/>
  <c r="H4076" i="1"/>
  <c r="E4076" i="1"/>
  <c r="BC4075" i="1"/>
  <c r="BD4075" i="1" s="1"/>
  <c r="BB4075" i="1"/>
  <c r="BA4075" i="1"/>
  <c r="AZ4075" i="1"/>
  <c r="AY4075" i="1"/>
  <c r="AV4075" i="1"/>
  <c r="AE4075" i="1"/>
  <c r="AH4075" i="1" s="1"/>
  <c r="AA4075" i="1"/>
  <c r="X4075" i="1"/>
  <c r="T4075" i="1"/>
  <c r="AW4075" i="1" s="1"/>
  <c r="Q4075" i="1"/>
  <c r="K4075" i="1"/>
  <c r="H4075" i="1"/>
  <c r="E4075" i="1"/>
  <c r="AU4074" i="1"/>
  <c r="AU4073" i="1" s="1"/>
  <c r="AT4074" i="1"/>
  <c r="AS4074" i="1"/>
  <c r="BB4074" i="1" s="1"/>
  <c r="AR4074" i="1"/>
  <c r="AR4073" i="1" s="1"/>
  <c r="AR4066" i="1" s="1"/>
  <c r="AQ4074" i="1"/>
  <c r="AP4074" i="1"/>
  <c r="AO4074" i="1"/>
  <c r="AN4074" i="1"/>
  <c r="AN4073" i="1" s="1"/>
  <c r="AM4074" i="1"/>
  <c r="AV4074" i="1" s="1"/>
  <c r="AW4074" i="1" s="1"/>
  <c r="AL4074" i="1"/>
  <c r="AK4074" i="1"/>
  <c r="AJ4074" i="1"/>
  <c r="AY4074" i="1" s="1"/>
  <c r="AG4074" i="1"/>
  <c r="AF4074" i="1"/>
  <c r="AE4074" i="1"/>
  <c r="AH4074" i="1" s="1"/>
  <c r="AD4074" i="1"/>
  <c r="AD4073" i="1" s="1"/>
  <c r="AC4074" i="1"/>
  <c r="Z4074" i="1"/>
  <c r="Z4073" i="1" s="1"/>
  <c r="Z4066" i="1" s="1"/>
  <c r="Y4074" i="1"/>
  <c r="W4074" i="1"/>
  <c r="V4074" i="1"/>
  <c r="X4074" i="1" s="1"/>
  <c r="AA4074" i="1" s="1"/>
  <c r="T4074" i="1"/>
  <c r="S4074" i="1"/>
  <c r="R4074" i="1"/>
  <c r="Q4074" i="1"/>
  <c r="P4074" i="1"/>
  <c r="O4074" i="1"/>
  <c r="N4074" i="1"/>
  <c r="M4074" i="1"/>
  <c r="M4073" i="1" s="1"/>
  <c r="L4074" i="1"/>
  <c r="L4073" i="1" s="1"/>
  <c r="J4074" i="1"/>
  <c r="I4074" i="1"/>
  <c r="I4073" i="1" s="1"/>
  <c r="G4074" i="1"/>
  <c r="F4074" i="1"/>
  <c r="H4074" i="1" s="1"/>
  <c r="E4074" i="1"/>
  <c r="D4074" i="1"/>
  <c r="D4073" i="1" s="1"/>
  <c r="E4073" i="1" s="1"/>
  <c r="C4074" i="1"/>
  <c r="AT4073" i="1"/>
  <c r="AS4073" i="1"/>
  <c r="BB4073" i="1" s="1"/>
  <c r="AQ4073" i="1"/>
  <c r="AP4073" i="1"/>
  <c r="BA4073" i="1" s="1"/>
  <c r="AO4073" i="1"/>
  <c r="AL4073" i="1"/>
  <c r="AK4073" i="1"/>
  <c r="AG4073" i="1"/>
  <c r="AF4073" i="1"/>
  <c r="AC4073" i="1"/>
  <c r="Y4073" i="1"/>
  <c r="W4073" i="1"/>
  <c r="S4073" i="1"/>
  <c r="R4073" i="1"/>
  <c r="P4073" i="1"/>
  <c r="O4073" i="1"/>
  <c r="Q4073" i="1" s="1"/>
  <c r="T4073" i="1" s="1"/>
  <c r="N4073" i="1"/>
  <c r="J4073" i="1"/>
  <c r="H4073" i="1"/>
  <c r="G4073" i="1"/>
  <c r="F4073" i="1"/>
  <c r="C4073" i="1"/>
  <c r="BB4072" i="1"/>
  <c r="BA4072" i="1"/>
  <c r="AZ4072" i="1"/>
  <c r="AY4072" i="1"/>
  <c r="BC4072" i="1" s="1"/>
  <c r="AV4072" i="1"/>
  <c r="AH4072" i="1"/>
  <c r="AE4072" i="1"/>
  <c r="AA4072" i="1"/>
  <c r="X4072" i="1"/>
  <c r="T4072" i="1"/>
  <c r="AW4072" i="1" s="1"/>
  <c r="Q4072" i="1"/>
  <c r="K4072" i="1"/>
  <c r="H4072" i="1"/>
  <c r="E4072" i="1"/>
  <c r="AU4071" i="1"/>
  <c r="AT4071" i="1"/>
  <c r="AT4067" i="1" s="1"/>
  <c r="AT4066" i="1" s="1"/>
  <c r="AS4071" i="1"/>
  <c r="BB4071" i="1" s="1"/>
  <c r="AR4071" i="1"/>
  <c r="BA4071" i="1" s="1"/>
  <c r="AQ4071" i="1"/>
  <c r="AP4071" i="1"/>
  <c r="AO4071" i="1"/>
  <c r="AN4071" i="1"/>
  <c r="AZ4071" i="1" s="1"/>
  <c r="AM4071" i="1"/>
  <c r="AL4071" i="1"/>
  <c r="AL4067" i="1" s="1"/>
  <c r="AL4066" i="1" s="1"/>
  <c r="AK4071" i="1"/>
  <c r="AJ4071" i="1"/>
  <c r="AY4071" i="1" s="1"/>
  <c r="BC4071" i="1" s="1"/>
  <c r="AG4071" i="1"/>
  <c r="AF4071" i="1"/>
  <c r="AD4071" i="1"/>
  <c r="AC4071" i="1"/>
  <c r="AE4071" i="1" s="1"/>
  <c r="AH4071" i="1" s="1"/>
  <c r="Z4071" i="1"/>
  <c r="Y4071" i="1"/>
  <c r="W4071" i="1"/>
  <c r="V4071" i="1"/>
  <c r="X4071" i="1" s="1"/>
  <c r="AA4071" i="1" s="1"/>
  <c r="S4071" i="1"/>
  <c r="S4067" i="1" s="1"/>
  <c r="S4066" i="1" s="1"/>
  <c r="R4071" i="1"/>
  <c r="Q4071" i="1"/>
  <c r="T4071" i="1" s="1"/>
  <c r="P4071" i="1"/>
  <c r="O4071" i="1"/>
  <c r="N4071" i="1"/>
  <c r="M4071" i="1"/>
  <c r="L4071" i="1"/>
  <c r="K4071" i="1"/>
  <c r="J4071" i="1"/>
  <c r="I4071" i="1"/>
  <c r="G4071" i="1"/>
  <c r="F4071" i="1"/>
  <c r="H4071" i="1" s="1"/>
  <c r="D4071" i="1"/>
  <c r="C4071" i="1"/>
  <c r="E4071" i="1" s="1"/>
  <c r="BC4070" i="1"/>
  <c r="BB4070" i="1"/>
  <c r="BA4070" i="1"/>
  <c r="AZ4070" i="1"/>
  <c r="AY4070" i="1"/>
  <c r="AV4070" i="1"/>
  <c r="AE4070" i="1"/>
  <c r="AH4070" i="1" s="1"/>
  <c r="AA4070" i="1"/>
  <c r="X4070" i="1"/>
  <c r="T4070" i="1"/>
  <c r="AW4070" i="1" s="1"/>
  <c r="Q4070" i="1"/>
  <c r="K4070" i="1"/>
  <c r="H4070" i="1"/>
  <c r="E4070" i="1"/>
  <c r="BB4069" i="1"/>
  <c r="BA4069" i="1"/>
  <c r="BC4069" i="1" s="1"/>
  <c r="BD4069" i="1" s="1"/>
  <c r="AZ4069" i="1"/>
  <c r="AY4069" i="1"/>
  <c r="AW4069" i="1"/>
  <c r="AV4069" i="1"/>
  <c r="AH4069" i="1"/>
  <c r="AE4069" i="1"/>
  <c r="X4069" i="1"/>
  <c r="AA4069" i="1" s="1"/>
  <c r="T4069" i="1"/>
  <c r="Q4069" i="1"/>
  <c r="K4069" i="1"/>
  <c r="H4069" i="1"/>
  <c r="E4069" i="1"/>
  <c r="AY4068" i="1"/>
  <c r="AU4068" i="1"/>
  <c r="AT4068" i="1"/>
  <c r="AS4068" i="1"/>
  <c r="AS4067" i="1" s="1"/>
  <c r="AR4068" i="1"/>
  <c r="AQ4068" i="1"/>
  <c r="AP4068" i="1"/>
  <c r="BA4068" i="1" s="1"/>
  <c r="AO4068" i="1"/>
  <c r="AO4067" i="1" s="1"/>
  <c r="AO4066" i="1" s="1"/>
  <c r="AN4068" i="1"/>
  <c r="AV4068" i="1" s="1"/>
  <c r="AM4068" i="1"/>
  <c r="AZ4068" i="1" s="1"/>
  <c r="AL4068" i="1"/>
  <c r="AK4068" i="1"/>
  <c r="AK4067" i="1" s="1"/>
  <c r="AK4066" i="1" s="1"/>
  <c r="AJ4068" i="1"/>
  <c r="AG4068" i="1"/>
  <c r="AF4068" i="1"/>
  <c r="AF4067" i="1" s="1"/>
  <c r="AF4066" i="1" s="1"/>
  <c r="AE4068" i="1"/>
  <c r="AH4068" i="1" s="1"/>
  <c r="AD4068" i="1"/>
  <c r="AC4068" i="1"/>
  <c r="Z4068" i="1"/>
  <c r="Y4068" i="1"/>
  <c r="X4068" i="1"/>
  <c r="AA4068" i="1" s="1"/>
  <c r="W4068" i="1"/>
  <c r="W4067" i="1" s="1"/>
  <c r="W4066" i="1" s="1"/>
  <c r="V4068" i="1"/>
  <c r="V4067" i="1" s="1"/>
  <c r="S4068" i="1"/>
  <c r="R4068" i="1"/>
  <c r="R4067" i="1" s="1"/>
  <c r="R4066" i="1" s="1"/>
  <c r="P4068" i="1"/>
  <c r="O4068" i="1"/>
  <c r="Q4068" i="1" s="1"/>
  <c r="T4068" i="1" s="1"/>
  <c r="N4068" i="1"/>
  <c r="N4067" i="1" s="1"/>
  <c r="N4066" i="1" s="1"/>
  <c r="M4068" i="1"/>
  <c r="M4067" i="1" s="1"/>
  <c r="M4066" i="1" s="1"/>
  <c r="L4068" i="1"/>
  <c r="J4068" i="1"/>
  <c r="J4067" i="1" s="1"/>
  <c r="I4068" i="1"/>
  <c r="G4068" i="1"/>
  <c r="H4068" i="1" s="1"/>
  <c r="F4068" i="1"/>
  <c r="F4067" i="1" s="1"/>
  <c r="F4066" i="1" s="1"/>
  <c r="E4068" i="1"/>
  <c r="D4068" i="1"/>
  <c r="C4068" i="1"/>
  <c r="AU4067" i="1"/>
  <c r="AU4066" i="1" s="1"/>
  <c r="AR4067" i="1"/>
  <c r="BA4067" i="1" s="1"/>
  <c r="AQ4067" i="1"/>
  <c r="AQ4066" i="1" s="1"/>
  <c r="AP4067" i="1"/>
  <c r="AP4066" i="1" s="1"/>
  <c r="AM4067" i="1"/>
  <c r="AJ4067" i="1"/>
  <c r="AY4067" i="1" s="1"/>
  <c r="AG4067" i="1"/>
  <c r="AG4066" i="1" s="1"/>
  <c r="AD4067" i="1"/>
  <c r="AD4066" i="1" s="1"/>
  <c r="Z4067" i="1"/>
  <c r="Y4067" i="1"/>
  <c r="Y4066" i="1" s="1"/>
  <c r="Q4067" i="1"/>
  <c r="T4067" i="1" s="1"/>
  <c r="P4067" i="1"/>
  <c r="P4066" i="1" s="1"/>
  <c r="O4067" i="1"/>
  <c r="O4066" i="1" s="1"/>
  <c r="Q4066" i="1" s="1"/>
  <c r="T4066" i="1" s="1"/>
  <c r="L4067" i="1"/>
  <c r="L4066" i="1" s="1"/>
  <c r="I4067" i="1"/>
  <c r="G4067" i="1"/>
  <c r="H4067" i="1" s="1"/>
  <c r="D4067" i="1"/>
  <c r="D4066" i="1" s="1"/>
  <c r="E4066" i="1" s="1"/>
  <c r="C4067" i="1"/>
  <c r="C4066" i="1"/>
  <c r="BC4065" i="1"/>
  <c r="BB4065" i="1"/>
  <c r="BA4065" i="1"/>
  <c r="AZ4065" i="1"/>
  <c r="AY4065" i="1"/>
  <c r="AV4065" i="1"/>
  <c r="AE4065" i="1"/>
  <c r="AH4065" i="1" s="1"/>
  <c r="AA4065" i="1"/>
  <c r="X4065" i="1"/>
  <c r="T4065" i="1"/>
  <c r="AW4065" i="1" s="1"/>
  <c r="Q4065" i="1"/>
  <c r="K4065" i="1"/>
  <c r="H4065" i="1"/>
  <c r="E4065" i="1"/>
  <c r="AU4064" i="1"/>
  <c r="AT4064" i="1"/>
  <c r="AS4064" i="1"/>
  <c r="BB4064" i="1" s="1"/>
  <c r="AR4064" i="1"/>
  <c r="BA4064" i="1" s="1"/>
  <c r="AQ4064" i="1"/>
  <c r="AP4064" i="1"/>
  <c r="AO4064" i="1"/>
  <c r="AN4064" i="1"/>
  <c r="AM4064" i="1"/>
  <c r="AV4064" i="1" s="1"/>
  <c r="AW4064" i="1" s="1"/>
  <c r="AL4064" i="1"/>
  <c r="AK4064" i="1"/>
  <c r="AJ4064" i="1"/>
  <c r="AY4064" i="1" s="1"/>
  <c r="AG4064" i="1"/>
  <c r="AF4064" i="1"/>
  <c r="AD4064" i="1"/>
  <c r="AE4064" i="1" s="1"/>
  <c r="AH4064" i="1" s="1"/>
  <c r="AC4064" i="1"/>
  <c r="Z4064" i="1"/>
  <c r="Y4064" i="1"/>
  <c r="W4064" i="1"/>
  <c r="V4064" i="1"/>
  <c r="X4064" i="1" s="1"/>
  <c r="AA4064" i="1" s="1"/>
  <c r="T4064" i="1"/>
  <c r="S4064" i="1"/>
  <c r="R4064" i="1"/>
  <c r="Q4064" i="1"/>
  <c r="P4064" i="1"/>
  <c r="O4064" i="1"/>
  <c r="N4064" i="1"/>
  <c r="M4064" i="1"/>
  <c r="L4064" i="1"/>
  <c r="J4064" i="1"/>
  <c r="I4064" i="1"/>
  <c r="K4064" i="1" s="1"/>
  <c r="G4064" i="1"/>
  <c r="F4064" i="1"/>
  <c r="H4064" i="1" s="1"/>
  <c r="D4064" i="1"/>
  <c r="E4064" i="1" s="1"/>
  <c r="C4064" i="1"/>
  <c r="BB4063" i="1"/>
  <c r="BA4063" i="1"/>
  <c r="AZ4063" i="1"/>
  <c r="AY4063" i="1"/>
  <c r="BC4063" i="1" s="1"/>
  <c r="AV4063" i="1"/>
  <c r="AE4063" i="1"/>
  <c r="AH4063" i="1" s="1"/>
  <c r="AA4063" i="1"/>
  <c r="X4063" i="1"/>
  <c r="T4063" i="1"/>
  <c r="AW4063" i="1" s="1"/>
  <c r="Q4063" i="1"/>
  <c r="K4063" i="1"/>
  <c r="H4063" i="1"/>
  <c r="E4063" i="1"/>
  <c r="BB4062" i="1"/>
  <c r="BA4062" i="1"/>
  <c r="AZ4062" i="1"/>
  <c r="AY4062" i="1"/>
  <c r="BC4062" i="1" s="1"/>
  <c r="AV4062" i="1"/>
  <c r="AH4062" i="1"/>
  <c r="AE4062" i="1"/>
  <c r="X4062" i="1"/>
  <c r="AA4062" i="1" s="1"/>
  <c r="Q4062" i="1"/>
  <c r="T4062" i="1" s="1"/>
  <c r="K4062" i="1"/>
  <c r="H4062" i="1"/>
  <c r="E4062" i="1"/>
  <c r="BB4061" i="1"/>
  <c r="BA4061" i="1"/>
  <c r="AZ4061" i="1"/>
  <c r="AY4061" i="1"/>
  <c r="BC4061" i="1" s="1"/>
  <c r="AV4061" i="1"/>
  <c r="AH4061" i="1"/>
  <c r="AE4061" i="1"/>
  <c r="AA4061" i="1"/>
  <c r="X4061" i="1"/>
  <c r="T4061" i="1"/>
  <c r="AW4061" i="1" s="1"/>
  <c r="Q4061" i="1"/>
  <c r="K4061" i="1"/>
  <c r="H4061" i="1"/>
  <c r="E4061" i="1"/>
  <c r="AU4060" i="1"/>
  <c r="AT4060" i="1"/>
  <c r="AS4060" i="1"/>
  <c r="BB4060" i="1" s="1"/>
  <c r="AR4060" i="1"/>
  <c r="BA4060" i="1" s="1"/>
  <c r="AQ4060" i="1"/>
  <c r="AP4060" i="1"/>
  <c r="AO4060" i="1"/>
  <c r="AO4059" i="1" s="1"/>
  <c r="AN4060" i="1"/>
  <c r="AZ4060" i="1" s="1"/>
  <c r="AM4060" i="1"/>
  <c r="AL4060" i="1"/>
  <c r="AK4060" i="1"/>
  <c r="AK4059" i="1" s="1"/>
  <c r="AJ4060" i="1"/>
  <c r="AY4060" i="1" s="1"/>
  <c r="AG4060" i="1"/>
  <c r="AF4060" i="1"/>
  <c r="AF4059" i="1" s="1"/>
  <c r="AD4060" i="1"/>
  <c r="AC4060" i="1"/>
  <c r="AE4060" i="1" s="1"/>
  <c r="AH4060" i="1" s="1"/>
  <c r="Z4060" i="1"/>
  <c r="Z4059" i="1" s="1"/>
  <c r="Y4060" i="1"/>
  <c r="W4060" i="1"/>
  <c r="W4059" i="1" s="1"/>
  <c r="V4060" i="1"/>
  <c r="X4060" i="1" s="1"/>
  <c r="AA4060" i="1" s="1"/>
  <c r="S4060" i="1"/>
  <c r="R4060" i="1"/>
  <c r="R4059" i="1" s="1"/>
  <c r="R4044" i="1" s="1"/>
  <c r="Q4060" i="1"/>
  <c r="T4060" i="1" s="1"/>
  <c r="P4060" i="1"/>
  <c r="O4060" i="1"/>
  <c r="N4060" i="1"/>
  <c r="N4059" i="1" s="1"/>
  <c r="M4060" i="1"/>
  <c r="L4060" i="1"/>
  <c r="K4060" i="1"/>
  <c r="J4060" i="1"/>
  <c r="J4059" i="1" s="1"/>
  <c r="I4060" i="1"/>
  <c r="I4059" i="1" s="1"/>
  <c r="G4060" i="1"/>
  <c r="F4060" i="1"/>
  <c r="F4059" i="1" s="1"/>
  <c r="H4059" i="1" s="1"/>
  <c r="D4060" i="1"/>
  <c r="C4060" i="1"/>
  <c r="E4060" i="1" s="1"/>
  <c r="AU4059" i="1"/>
  <c r="AT4059" i="1"/>
  <c r="AQ4059" i="1"/>
  <c r="AP4059" i="1"/>
  <c r="AN4059" i="1"/>
  <c r="AM4059" i="1"/>
  <c r="AL4059" i="1"/>
  <c r="AG4059" i="1"/>
  <c r="AE4059" i="1"/>
  <c r="AD4059" i="1"/>
  <c r="AC4059" i="1"/>
  <c r="Y4059" i="1"/>
  <c r="V4059" i="1"/>
  <c r="X4059" i="1" s="1"/>
  <c r="AA4059" i="1" s="1"/>
  <c r="S4059" i="1"/>
  <c r="P4059" i="1"/>
  <c r="O4059" i="1"/>
  <c r="Q4059" i="1" s="1"/>
  <c r="T4059" i="1" s="1"/>
  <c r="M4059" i="1"/>
  <c r="L4059" i="1"/>
  <c r="G4059" i="1"/>
  <c r="E4059" i="1"/>
  <c r="D4059" i="1"/>
  <c r="C4059" i="1"/>
  <c r="BB4058" i="1"/>
  <c r="BA4058" i="1"/>
  <c r="AZ4058" i="1"/>
  <c r="AY4058" i="1"/>
  <c r="BC4058" i="1" s="1"/>
  <c r="AV4058" i="1"/>
  <c r="AH4058" i="1"/>
  <c r="AE4058" i="1"/>
  <c r="AA4058" i="1"/>
  <c r="X4058" i="1"/>
  <c r="Q4058" i="1"/>
  <c r="T4058" i="1" s="1"/>
  <c r="K4058" i="1"/>
  <c r="H4058" i="1"/>
  <c r="E4058" i="1"/>
  <c r="BB4057" i="1"/>
  <c r="BA4057" i="1"/>
  <c r="AZ4057" i="1"/>
  <c r="AY4057" i="1"/>
  <c r="BC4057" i="1" s="1"/>
  <c r="AV4057" i="1"/>
  <c r="AE4057" i="1"/>
  <c r="AH4057" i="1" s="1"/>
  <c r="AA4057" i="1"/>
  <c r="X4057" i="1"/>
  <c r="T4057" i="1"/>
  <c r="AW4057" i="1" s="1"/>
  <c r="Q4057" i="1"/>
  <c r="K4057" i="1"/>
  <c r="H4057" i="1"/>
  <c r="E4057" i="1"/>
  <c r="BB4056" i="1"/>
  <c r="BA4056" i="1"/>
  <c r="AZ4056" i="1"/>
  <c r="AY4056" i="1"/>
  <c r="BC4056" i="1" s="1"/>
  <c r="AV4056" i="1"/>
  <c r="AH4056" i="1"/>
  <c r="AE4056" i="1"/>
  <c r="X4056" i="1"/>
  <c r="AA4056" i="1" s="1"/>
  <c r="Q4056" i="1"/>
  <c r="T4056" i="1" s="1"/>
  <c r="K4056" i="1"/>
  <c r="H4056" i="1"/>
  <c r="E4056" i="1"/>
  <c r="AU4055" i="1"/>
  <c r="AT4055" i="1"/>
  <c r="AS4055" i="1"/>
  <c r="BB4055" i="1" s="1"/>
  <c r="AR4055" i="1"/>
  <c r="AQ4055" i="1"/>
  <c r="BA4055" i="1" s="1"/>
  <c r="AP4055" i="1"/>
  <c r="AO4055" i="1"/>
  <c r="AN4055" i="1"/>
  <c r="AZ4055" i="1" s="1"/>
  <c r="AM4055" i="1"/>
  <c r="AL4055" i="1"/>
  <c r="AK4055" i="1"/>
  <c r="AJ4055" i="1"/>
  <c r="AY4055" i="1" s="1"/>
  <c r="AH4055" i="1"/>
  <c r="AG4055" i="1"/>
  <c r="AF4055" i="1"/>
  <c r="AE4055" i="1"/>
  <c r="AD4055" i="1"/>
  <c r="AC4055" i="1"/>
  <c r="Z4055" i="1"/>
  <c r="Y4055" i="1"/>
  <c r="W4055" i="1"/>
  <c r="V4055" i="1"/>
  <c r="X4055" i="1" s="1"/>
  <c r="AA4055" i="1" s="1"/>
  <c r="S4055" i="1"/>
  <c r="R4055" i="1"/>
  <c r="P4055" i="1"/>
  <c r="Q4055" i="1" s="1"/>
  <c r="T4055" i="1" s="1"/>
  <c r="O4055" i="1"/>
  <c r="N4055" i="1"/>
  <c r="M4055" i="1"/>
  <c r="L4055" i="1"/>
  <c r="J4055" i="1"/>
  <c r="K4055" i="1" s="1"/>
  <c r="I4055" i="1"/>
  <c r="H4055" i="1"/>
  <c r="G4055" i="1"/>
  <c r="F4055" i="1"/>
  <c r="E4055" i="1"/>
  <c r="D4055" i="1"/>
  <c r="C4055" i="1"/>
  <c r="BC4054" i="1"/>
  <c r="BB4054" i="1"/>
  <c r="BA4054" i="1"/>
  <c r="AZ4054" i="1"/>
  <c r="AY4054" i="1"/>
  <c r="AV4054" i="1"/>
  <c r="AH4054" i="1"/>
  <c r="AE4054" i="1"/>
  <c r="AA4054" i="1"/>
  <c r="X4054" i="1"/>
  <c r="Q4054" i="1"/>
  <c r="T4054" i="1" s="1"/>
  <c r="K4054" i="1"/>
  <c r="H4054" i="1"/>
  <c r="E4054" i="1"/>
  <c r="BC4053" i="1"/>
  <c r="BD4053" i="1" s="1"/>
  <c r="BB4053" i="1"/>
  <c r="BA4053" i="1"/>
  <c r="AZ4053" i="1"/>
  <c r="AY4053" i="1"/>
  <c r="AV4053" i="1"/>
  <c r="AE4053" i="1"/>
  <c r="AH4053" i="1" s="1"/>
  <c r="AA4053" i="1"/>
  <c r="X4053" i="1"/>
  <c r="T4053" i="1"/>
  <c r="AW4053" i="1" s="1"/>
  <c r="Q4053" i="1"/>
  <c r="K4053" i="1"/>
  <c r="H4053" i="1"/>
  <c r="E4053" i="1"/>
  <c r="BB4052" i="1"/>
  <c r="BA4052" i="1"/>
  <c r="AZ4052" i="1"/>
  <c r="BC4052" i="1" s="1"/>
  <c r="BD4052" i="1" s="1"/>
  <c r="AY4052" i="1"/>
  <c r="AW4052" i="1"/>
  <c r="AV4052" i="1"/>
  <c r="AH4052" i="1"/>
  <c r="AE4052" i="1"/>
  <c r="X4052" i="1"/>
  <c r="AA4052" i="1" s="1"/>
  <c r="T4052" i="1"/>
  <c r="Q4052" i="1"/>
  <c r="K4052" i="1"/>
  <c r="H4052" i="1"/>
  <c r="E4052" i="1"/>
  <c r="BB4051" i="1"/>
  <c r="BA4051" i="1"/>
  <c r="AZ4051" i="1"/>
  <c r="AY4051" i="1"/>
  <c r="BC4051" i="1" s="1"/>
  <c r="AV4051" i="1"/>
  <c r="AH4051" i="1"/>
  <c r="AE4051" i="1"/>
  <c r="AA4051" i="1"/>
  <c r="X4051" i="1"/>
  <c r="Q4051" i="1"/>
  <c r="T4051" i="1" s="1"/>
  <c r="K4051" i="1"/>
  <c r="H4051" i="1"/>
  <c r="E4051" i="1"/>
  <c r="AY4050" i="1"/>
  <c r="AU4050" i="1"/>
  <c r="AT4050" i="1"/>
  <c r="AS4050" i="1"/>
  <c r="BB4050" i="1" s="1"/>
  <c r="AR4050" i="1"/>
  <c r="AQ4050" i="1"/>
  <c r="AP4050" i="1"/>
  <c r="BA4050" i="1" s="1"/>
  <c r="AO4050" i="1"/>
  <c r="AZ4050" i="1" s="1"/>
  <c r="AN4050" i="1"/>
  <c r="AM4050" i="1"/>
  <c r="AL4050" i="1"/>
  <c r="AK4050" i="1"/>
  <c r="AV4050" i="1" s="1"/>
  <c r="AJ4050" i="1"/>
  <c r="AG4050" i="1"/>
  <c r="AF4050" i="1"/>
  <c r="AD4050" i="1"/>
  <c r="AC4050" i="1"/>
  <c r="AE4050" i="1" s="1"/>
  <c r="AH4050" i="1" s="1"/>
  <c r="Z4050" i="1"/>
  <c r="Y4050" i="1"/>
  <c r="W4050" i="1"/>
  <c r="X4050" i="1" s="1"/>
  <c r="AA4050" i="1" s="1"/>
  <c r="V4050" i="1"/>
  <c r="S4050" i="1"/>
  <c r="R4050" i="1"/>
  <c r="P4050" i="1"/>
  <c r="O4050" i="1"/>
  <c r="Q4050" i="1" s="1"/>
  <c r="T4050" i="1" s="1"/>
  <c r="N4050" i="1"/>
  <c r="M4050" i="1"/>
  <c r="L4050" i="1"/>
  <c r="K4050" i="1"/>
  <c r="J4050" i="1"/>
  <c r="I4050" i="1"/>
  <c r="G4050" i="1"/>
  <c r="H4050" i="1" s="1"/>
  <c r="F4050" i="1"/>
  <c r="D4050" i="1"/>
  <c r="C4050" i="1"/>
  <c r="E4050" i="1" s="1"/>
  <c r="BB4049" i="1"/>
  <c r="BA4049" i="1"/>
  <c r="AZ4049" i="1"/>
  <c r="AY4049" i="1"/>
  <c r="BC4049" i="1" s="1"/>
  <c r="AV4049" i="1"/>
  <c r="AH4049" i="1"/>
  <c r="AE4049" i="1"/>
  <c r="AA4049" i="1"/>
  <c r="X4049" i="1"/>
  <c r="T4049" i="1"/>
  <c r="AW4049" i="1" s="1"/>
  <c r="Q4049" i="1"/>
  <c r="K4049" i="1"/>
  <c r="H4049" i="1"/>
  <c r="E4049" i="1"/>
  <c r="AU4048" i="1"/>
  <c r="AT4048" i="1"/>
  <c r="AS4048" i="1"/>
  <c r="BB4048" i="1" s="1"/>
  <c r="AR4048" i="1"/>
  <c r="BA4048" i="1" s="1"/>
  <c r="AQ4048" i="1"/>
  <c r="AP4048" i="1"/>
  <c r="AO4048" i="1"/>
  <c r="AN4048" i="1"/>
  <c r="AZ4048" i="1" s="1"/>
  <c r="AM4048" i="1"/>
  <c r="AL4048" i="1"/>
  <c r="AK4048" i="1"/>
  <c r="AK4045" i="1" s="1"/>
  <c r="AK4044" i="1" s="1"/>
  <c r="AJ4048" i="1"/>
  <c r="AY4048" i="1" s="1"/>
  <c r="AG4048" i="1"/>
  <c r="AF4048" i="1"/>
  <c r="AD4048" i="1"/>
  <c r="AC4048" i="1"/>
  <c r="AE4048" i="1" s="1"/>
  <c r="AH4048" i="1" s="1"/>
  <c r="Z4048" i="1"/>
  <c r="Y4048" i="1"/>
  <c r="W4048" i="1"/>
  <c r="V4048" i="1"/>
  <c r="X4048" i="1" s="1"/>
  <c r="AA4048" i="1" s="1"/>
  <c r="S4048" i="1"/>
  <c r="R4048" i="1"/>
  <c r="Q4048" i="1"/>
  <c r="T4048" i="1" s="1"/>
  <c r="P4048" i="1"/>
  <c r="O4048" i="1"/>
  <c r="N4048" i="1"/>
  <c r="M4048" i="1"/>
  <c r="L4048" i="1"/>
  <c r="K4048" i="1"/>
  <c r="J4048" i="1"/>
  <c r="I4048" i="1"/>
  <c r="G4048" i="1"/>
  <c r="F4048" i="1"/>
  <c r="H4048" i="1" s="1"/>
  <c r="D4048" i="1"/>
  <c r="C4048" i="1"/>
  <c r="E4048" i="1" s="1"/>
  <c r="BC4047" i="1"/>
  <c r="BD4047" i="1" s="1"/>
  <c r="BB4047" i="1"/>
  <c r="BA4047" i="1"/>
  <c r="AZ4047" i="1"/>
  <c r="AY4047" i="1"/>
  <c r="AV4047" i="1"/>
  <c r="AE4047" i="1"/>
  <c r="AH4047" i="1" s="1"/>
  <c r="AA4047" i="1"/>
  <c r="X4047" i="1"/>
  <c r="T4047" i="1"/>
  <c r="AW4047" i="1" s="1"/>
  <c r="Q4047" i="1"/>
  <c r="K4047" i="1"/>
  <c r="H4047" i="1"/>
  <c r="E4047" i="1"/>
  <c r="AU4046" i="1"/>
  <c r="AU4045" i="1" s="1"/>
  <c r="AU4044" i="1" s="1"/>
  <c r="AT4046" i="1"/>
  <c r="AS4046" i="1"/>
  <c r="BB4046" i="1" s="1"/>
  <c r="AR4046" i="1"/>
  <c r="AR4045" i="1" s="1"/>
  <c r="AQ4046" i="1"/>
  <c r="AP4046" i="1"/>
  <c r="AO4046" i="1"/>
  <c r="AN4046" i="1"/>
  <c r="AN4045" i="1" s="1"/>
  <c r="AN4044" i="1" s="1"/>
  <c r="AM4046" i="1"/>
  <c r="AV4046" i="1" s="1"/>
  <c r="AL4046" i="1"/>
  <c r="AK4046" i="1"/>
  <c r="AJ4046" i="1"/>
  <c r="AY4046" i="1" s="1"/>
  <c r="AG4046" i="1"/>
  <c r="AF4046" i="1"/>
  <c r="AD4046" i="1"/>
  <c r="AE4046" i="1" s="1"/>
  <c r="AH4046" i="1" s="1"/>
  <c r="AC4046" i="1"/>
  <c r="Z4046" i="1"/>
  <c r="Z4045" i="1" s="1"/>
  <c r="Z4044" i="1" s="1"/>
  <c r="Y4046" i="1"/>
  <c r="W4046" i="1"/>
  <c r="V4046" i="1"/>
  <c r="X4046" i="1" s="1"/>
  <c r="AA4046" i="1" s="1"/>
  <c r="T4046" i="1"/>
  <c r="AW4046" i="1" s="1"/>
  <c r="S4046" i="1"/>
  <c r="R4046" i="1"/>
  <c r="Q4046" i="1"/>
  <c r="P4046" i="1"/>
  <c r="O4046" i="1"/>
  <c r="N4046" i="1"/>
  <c r="M4046" i="1"/>
  <c r="M4045" i="1" s="1"/>
  <c r="M4044" i="1" s="1"/>
  <c r="L4046" i="1"/>
  <c r="L4045" i="1" s="1"/>
  <c r="L4044" i="1" s="1"/>
  <c r="J4046" i="1"/>
  <c r="I4046" i="1"/>
  <c r="I4045" i="1" s="1"/>
  <c r="G4046" i="1"/>
  <c r="F4046" i="1"/>
  <c r="H4046" i="1" s="1"/>
  <c r="D4046" i="1"/>
  <c r="E4046" i="1" s="1"/>
  <c r="C4046" i="1"/>
  <c r="AT4045" i="1"/>
  <c r="AT4044" i="1" s="1"/>
  <c r="AQ4045" i="1"/>
  <c r="AP4045" i="1"/>
  <c r="BA4045" i="1" s="1"/>
  <c r="AO4045" i="1"/>
  <c r="AL4045" i="1"/>
  <c r="AL4044" i="1" s="1"/>
  <c r="AG4045" i="1"/>
  <c r="AG4044" i="1" s="1"/>
  <c r="AF4045" i="1"/>
  <c r="AF4044" i="1" s="1"/>
  <c r="AC4045" i="1"/>
  <c r="AC4044" i="1" s="1"/>
  <c r="Y4045" i="1"/>
  <c r="W4045" i="1"/>
  <c r="W4044" i="1" s="1"/>
  <c r="S4045" i="1"/>
  <c r="S4044" i="1" s="1"/>
  <c r="R4045" i="1"/>
  <c r="P4045" i="1"/>
  <c r="O4045" i="1"/>
  <c r="Q4045" i="1" s="1"/>
  <c r="T4045" i="1" s="1"/>
  <c r="N4045" i="1"/>
  <c r="J4045" i="1"/>
  <c r="H4045" i="1"/>
  <c r="G4045" i="1"/>
  <c r="G4044" i="1" s="1"/>
  <c r="H4044" i="1" s="1"/>
  <c r="F4045" i="1"/>
  <c r="F4044" i="1" s="1"/>
  <c r="C4045" i="1"/>
  <c r="C4044" i="1" s="1"/>
  <c r="AQ4044" i="1"/>
  <c r="Y4044" i="1"/>
  <c r="P4044" i="1"/>
  <c r="BB4043" i="1"/>
  <c r="BC4043" i="1" s="1"/>
  <c r="BA4043" i="1"/>
  <c r="AZ4043" i="1"/>
  <c r="AY4043" i="1"/>
  <c r="AV4043" i="1"/>
  <c r="AH4043" i="1"/>
  <c r="AE4043" i="1"/>
  <c r="AA4043" i="1"/>
  <c r="X4043" i="1"/>
  <c r="Q4043" i="1"/>
  <c r="T4043" i="1" s="1"/>
  <c r="K4043" i="1"/>
  <c r="H4043" i="1"/>
  <c r="E4043" i="1"/>
  <c r="BC4042" i="1"/>
  <c r="BD4042" i="1" s="1"/>
  <c r="BB4042" i="1"/>
  <c r="BA4042" i="1"/>
  <c r="AZ4042" i="1"/>
  <c r="AY4042" i="1"/>
  <c r="AV4042" i="1"/>
  <c r="AE4042" i="1"/>
  <c r="AH4042" i="1" s="1"/>
  <c r="AA4042" i="1"/>
  <c r="X4042" i="1"/>
  <c r="T4042" i="1"/>
  <c r="AW4042" i="1" s="1"/>
  <c r="Q4042" i="1"/>
  <c r="K4042" i="1"/>
  <c r="H4042" i="1"/>
  <c r="E4042" i="1"/>
  <c r="AU4041" i="1"/>
  <c r="AT4041" i="1"/>
  <c r="AS4041" i="1"/>
  <c r="BB4041" i="1" s="1"/>
  <c r="AR4041" i="1"/>
  <c r="BA4041" i="1" s="1"/>
  <c r="AQ4041" i="1"/>
  <c r="AP4041" i="1"/>
  <c r="AO4041" i="1"/>
  <c r="AN4041" i="1"/>
  <c r="AM4041" i="1"/>
  <c r="AV4041" i="1" s="1"/>
  <c r="AL4041" i="1"/>
  <c r="AK4041" i="1"/>
  <c r="AJ4041" i="1"/>
  <c r="AY4041" i="1" s="1"/>
  <c r="AG4041" i="1"/>
  <c r="AF4041" i="1"/>
  <c r="AE4041" i="1"/>
  <c r="AH4041" i="1" s="1"/>
  <c r="AD4041" i="1"/>
  <c r="AC4041" i="1"/>
  <c r="Z4041" i="1"/>
  <c r="Y4041" i="1"/>
  <c r="W4041" i="1"/>
  <c r="V4041" i="1"/>
  <c r="X4041" i="1" s="1"/>
  <c r="AA4041" i="1" s="1"/>
  <c r="T4041" i="1"/>
  <c r="S4041" i="1"/>
  <c r="R4041" i="1"/>
  <c r="Q4041" i="1"/>
  <c r="P4041" i="1"/>
  <c r="O4041" i="1"/>
  <c r="N4041" i="1"/>
  <c r="M4041" i="1"/>
  <c r="L4041" i="1"/>
  <c r="J4041" i="1"/>
  <c r="I4041" i="1"/>
  <c r="K4041" i="1" s="1"/>
  <c r="G4041" i="1"/>
  <c r="F4041" i="1"/>
  <c r="H4041" i="1" s="1"/>
  <c r="E4041" i="1"/>
  <c r="D4041" i="1"/>
  <c r="C4041" i="1"/>
  <c r="BB4040" i="1"/>
  <c r="BA4040" i="1"/>
  <c r="AZ4040" i="1"/>
  <c r="AY4040" i="1"/>
  <c r="BC4040" i="1" s="1"/>
  <c r="AV4040" i="1"/>
  <c r="AE4040" i="1"/>
  <c r="AH4040" i="1" s="1"/>
  <c r="AA4040" i="1"/>
  <c r="X4040" i="1"/>
  <c r="Q4040" i="1"/>
  <c r="T4040" i="1" s="1"/>
  <c r="K4040" i="1"/>
  <c r="H4040" i="1"/>
  <c r="E4040" i="1"/>
  <c r="AZ4039" i="1"/>
  <c r="AU4039" i="1"/>
  <c r="AT4039" i="1"/>
  <c r="AS4039" i="1"/>
  <c r="BB4039" i="1" s="1"/>
  <c r="AR4039" i="1"/>
  <c r="AQ4039" i="1"/>
  <c r="BA4039" i="1" s="1"/>
  <c r="AP4039" i="1"/>
  <c r="AO4039" i="1"/>
  <c r="AN4039" i="1"/>
  <c r="AM4039" i="1"/>
  <c r="AL4039" i="1"/>
  <c r="AK4039" i="1"/>
  <c r="AJ4039" i="1"/>
  <c r="AY4039" i="1" s="1"/>
  <c r="AG4039" i="1"/>
  <c r="AF4039" i="1"/>
  <c r="AD4039" i="1"/>
  <c r="AC4039" i="1"/>
  <c r="AE4039" i="1" s="1"/>
  <c r="AH4039" i="1" s="1"/>
  <c r="Z4039" i="1"/>
  <c r="Y4039" i="1"/>
  <c r="X4039" i="1"/>
  <c r="AA4039" i="1" s="1"/>
  <c r="W4039" i="1"/>
  <c r="V4039" i="1"/>
  <c r="S4039" i="1"/>
  <c r="R4039" i="1"/>
  <c r="Q4039" i="1"/>
  <c r="T4039" i="1" s="1"/>
  <c r="P4039" i="1"/>
  <c r="O4039" i="1"/>
  <c r="N4039" i="1"/>
  <c r="M4039" i="1"/>
  <c r="L4039" i="1"/>
  <c r="J4039" i="1"/>
  <c r="I4039" i="1"/>
  <c r="K4039" i="1" s="1"/>
  <c r="H4039" i="1"/>
  <c r="G4039" i="1"/>
  <c r="F4039" i="1"/>
  <c r="D4039" i="1"/>
  <c r="E4039" i="1" s="1"/>
  <c r="C4039" i="1"/>
  <c r="BC4038" i="1"/>
  <c r="BB4038" i="1"/>
  <c r="BA4038" i="1"/>
  <c r="AZ4038" i="1"/>
  <c r="AY4038" i="1"/>
  <c r="AW4038" i="1"/>
  <c r="AV4038" i="1"/>
  <c r="AE4038" i="1"/>
  <c r="AH4038" i="1" s="1"/>
  <c r="AA4038" i="1"/>
  <c r="X4038" i="1"/>
  <c r="T4038" i="1"/>
  <c r="BD4038" i="1" s="1"/>
  <c r="Q4038" i="1"/>
  <c r="K4038" i="1"/>
  <c r="H4038" i="1"/>
  <c r="E4038" i="1"/>
  <c r="AU4037" i="1"/>
  <c r="AT4037" i="1"/>
  <c r="AS4037" i="1"/>
  <c r="BB4037" i="1" s="1"/>
  <c r="AR4037" i="1"/>
  <c r="AQ4037" i="1"/>
  <c r="AP4037" i="1"/>
  <c r="BA4037" i="1" s="1"/>
  <c r="AO4037" i="1"/>
  <c r="AN4037" i="1"/>
  <c r="AM4037" i="1"/>
  <c r="AZ4037" i="1" s="1"/>
  <c r="AL4037" i="1"/>
  <c r="AK4037" i="1"/>
  <c r="AY4037" i="1" s="1"/>
  <c r="AJ4037" i="1"/>
  <c r="AV4037" i="1" s="1"/>
  <c r="AG4037" i="1"/>
  <c r="AF4037" i="1"/>
  <c r="AD4037" i="1"/>
  <c r="AC4037" i="1"/>
  <c r="AE4037" i="1" s="1"/>
  <c r="AH4037" i="1" s="1"/>
  <c r="AA4037" i="1"/>
  <c r="Z4037" i="1"/>
  <c r="Y4037" i="1"/>
  <c r="X4037" i="1"/>
  <c r="W4037" i="1"/>
  <c r="V4037" i="1"/>
  <c r="S4037" i="1"/>
  <c r="R4037" i="1"/>
  <c r="P4037" i="1"/>
  <c r="O4037" i="1"/>
  <c r="Q4037" i="1" s="1"/>
  <c r="T4037" i="1" s="1"/>
  <c r="N4037" i="1"/>
  <c r="M4037" i="1"/>
  <c r="L4037" i="1"/>
  <c r="K4037" i="1"/>
  <c r="J4037" i="1"/>
  <c r="I4037" i="1"/>
  <c r="G4037" i="1"/>
  <c r="H4037" i="1" s="1"/>
  <c r="F4037" i="1"/>
  <c r="D4037" i="1"/>
  <c r="E4037" i="1" s="1"/>
  <c r="C4037" i="1"/>
  <c r="BB4036" i="1"/>
  <c r="BA4036" i="1"/>
  <c r="BC4036" i="1" s="1"/>
  <c r="BD4036" i="1" s="1"/>
  <c r="AZ4036" i="1"/>
  <c r="AY4036" i="1"/>
  <c r="AV4036" i="1"/>
  <c r="AW4036" i="1" s="1"/>
  <c r="AH4036" i="1"/>
  <c r="AE4036" i="1"/>
  <c r="X4036" i="1"/>
  <c r="AA4036" i="1" s="1"/>
  <c r="T4036" i="1"/>
  <c r="Q4036" i="1"/>
  <c r="K4036" i="1"/>
  <c r="H4036" i="1"/>
  <c r="E4036" i="1"/>
  <c r="BB4035" i="1"/>
  <c r="BA4035" i="1"/>
  <c r="AZ4035" i="1"/>
  <c r="AY4035" i="1"/>
  <c r="BC4035" i="1" s="1"/>
  <c r="AV4035" i="1"/>
  <c r="AH4035" i="1"/>
  <c r="AE4035" i="1"/>
  <c r="AA4035" i="1"/>
  <c r="X4035" i="1"/>
  <c r="Q4035" i="1"/>
  <c r="T4035" i="1" s="1"/>
  <c r="BD4035" i="1" s="1"/>
  <c r="K4035" i="1"/>
  <c r="H4035" i="1"/>
  <c r="E4035" i="1"/>
  <c r="BB4034" i="1"/>
  <c r="BA4034" i="1"/>
  <c r="AZ4034" i="1"/>
  <c r="AY4034" i="1"/>
  <c r="AW4034" i="1"/>
  <c r="AV4034" i="1"/>
  <c r="AE4034" i="1"/>
  <c r="AH4034" i="1" s="1"/>
  <c r="AA4034" i="1"/>
  <c r="X4034" i="1"/>
  <c r="T4034" i="1"/>
  <c r="Q4034" i="1"/>
  <c r="K4034" i="1"/>
  <c r="H4034" i="1"/>
  <c r="E4034" i="1"/>
  <c r="BB4033" i="1"/>
  <c r="BA4033" i="1"/>
  <c r="AZ4033" i="1"/>
  <c r="AY4033" i="1"/>
  <c r="BC4033" i="1" s="1"/>
  <c r="AV4033" i="1"/>
  <c r="AH4033" i="1"/>
  <c r="AE4033" i="1"/>
  <c r="X4033" i="1"/>
  <c r="AA4033" i="1" s="1"/>
  <c r="T4033" i="1"/>
  <c r="Q4033" i="1"/>
  <c r="K4033" i="1"/>
  <c r="H4033" i="1"/>
  <c r="E4033" i="1"/>
  <c r="BB4032" i="1"/>
  <c r="BA4032" i="1"/>
  <c r="AZ4032" i="1"/>
  <c r="AY4032" i="1"/>
  <c r="AV4032" i="1"/>
  <c r="AH4032" i="1"/>
  <c r="AE4032" i="1"/>
  <c r="AA4032" i="1"/>
  <c r="X4032" i="1"/>
  <c r="T4032" i="1"/>
  <c r="Q4032" i="1"/>
  <c r="K4032" i="1"/>
  <c r="H4032" i="1"/>
  <c r="E4032" i="1"/>
  <c r="BA4031" i="1"/>
  <c r="AU4031" i="1"/>
  <c r="AT4031" i="1"/>
  <c r="AS4031" i="1"/>
  <c r="BB4031" i="1" s="1"/>
  <c r="AR4031" i="1"/>
  <c r="AQ4031" i="1"/>
  <c r="AP4031" i="1"/>
  <c r="AO4031" i="1"/>
  <c r="AN4031" i="1"/>
  <c r="AZ4031" i="1" s="1"/>
  <c r="AM4031" i="1"/>
  <c r="AL4031" i="1"/>
  <c r="AK4031" i="1"/>
  <c r="AJ4031" i="1"/>
  <c r="AG4031" i="1"/>
  <c r="AF4031" i="1"/>
  <c r="AD4031" i="1"/>
  <c r="AC4031" i="1"/>
  <c r="AE4031" i="1" s="1"/>
  <c r="AH4031" i="1" s="1"/>
  <c r="Z4031" i="1"/>
  <c r="Y4031" i="1"/>
  <c r="W4031" i="1"/>
  <c r="V4031" i="1"/>
  <c r="X4031" i="1" s="1"/>
  <c r="AA4031" i="1" s="1"/>
  <c r="S4031" i="1"/>
  <c r="R4031" i="1"/>
  <c r="Q4031" i="1"/>
  <c r="T4031" i="1" s="1"/>
  <c r="P4031" i="1"/>
  <c r="O4031" i="1"/>
  <c r="N4031" i="1"/>
  <c r="M4031" i="1"/>
  <c r="L4031" i="1"/>
  <c r="J4031" i="1"/>
  <c r="I4031" i="1"/>
  <c r="K4031" i="1" s="1"/>
  <c r="G4031" i="1"/>
  <c r="F4031" i="1"/>
  <c r="H4031" i="1" s="1"/>
  <c r="D4031" i="1"/>
  <c r="C4031" i="1"/>
  <c r="E4031" i="1" s="1"/>
  <c r="BB4030" i="1"/>
  <c r="BA4030" i="1"/>
  <c r="AZ4030" i="1"/>
  <c r="AY4030" i="1"/>
  <c r="BC4030" i="1" s="1"/>
  <c r="AV4030" i="1"/>
  <c r="AE4030" i="1"/>
  <c r="AH4030" i="1" s="1"/>
  <c r="AA4030" i="1"/>
  <c r="X4030" i="1"/>
  <c r="T4030" i="1"/>
  <c r="AW4030" i="1" s="1"/>
  <c r="Q4030" i="1"/>
  <c r="K4030" i="1"/>
  <c r="H4030" i="1"/>
  <c r="E4030" i="1"/>
  <c r="AZ4029" i="1"/>
  <c r="AU4029" i="1"/>
  <c r="AT4029" i="1"/>
  <c r="AS4029" i="1"/>
  <c r="BB4029" i="1" s="1"/>
  <c r="AR4029" i="1"/>
  <c r="AQ4029" i="1"/>
  <c r="BA4029" i="1" s="1"/>
  <c r="AP4029" i="1"/>
  <c r="AO4029" i="1"/>
  <c r="AN4029" i="1"/>
  <c r="AV4029" i="1" s="1"/>
  <c r="AM4029" i="1"/>
  <c r="AL4029" i="1"/>
  <c r="AK4029" i="1"/>
  <c r="AJ4029" i="1"/>
  <c r="AY4029" i="1" s="1"/>
  <c r="BC4029" i="1" s="1"/>
  <c r="AG4029" i="1"/>
  <c r="AF4029" i="1"/>
  <c r="AE4029" i="1"/>
  <c r="AH4029" i="1" s="1"/>
  <c r="AD4029" i="1"/>
  <c r="AC4029" i="1"/>
  <c r="Z4029" i="1"/>
  <c r="Y4029" i="1"/>
  <c r="W4029" i="1"/>
  <c r="V4029" i="1"/>
  <c r="X4029" i="1" s="1"/>
  <c r="AA4029" i="1" s="1"/>
  <c r="S4029" i="1"/>
  <c r="R4029" i="1"/>
  <c r="P4029" i="1"/>
  <c r="Q4029" i="1" s="1"/>
  <c r="T4029" i="1" s="1"/>
  <c r="O4029" i="1"/>
  <c r="N4029" i="1"/>
  <c r="M4029" i="1"/>
  <c r="L4029" i="1"/>
  <c r="K4029" i="1"/>
  <c r="J4029" i="1"/>
  <c r="I4029" i="1"/>
  <c r="H4029" i="1"/>
  <c r="G4029" i="1"/>
  <c r="F4029" i="1"/>
  <c r="E4029" i="1"/>
  <c r="D4029" i="1"/>
  <c r="C4029" i="1"/>
  <c r="BB4028" i="1"/>
  <c r="BA4028" i="1"/>
  <c r="AZ4028" i="1"/>
  <c r="BC4028" i="1" s="1"/>
  <c r="AY4028" i="1"/>
  <c r="AW4028" i="1"/>
  <c r="AV4028" i="1"/>
  <c r="AE4028" i="1"/>
  <c r="AH4028" i="1" s="1"/>
  <c r="AA4028" i="1"/>
  <c r="X4028" i="1"/>
  <c r="T4028" i="1"/>
  <c r="Q4028" i="1"/>
  <c r="K4028" i="1"/>
  <c r="H4028" i="1"/>
  <c r="E4028" i="1"/>
  <c r="BB4027" i="1"/>
  <c r="BA4027" i="1"/>
  <c r="AZ4027" i="1"/>
  <c r="BC4027" i="1" s="1"/>
  <c r="AY4027" i="1"/>
  <c r="AW4027" i="1"/>
  <c r="AV4027" i="1"/>
  <c r="AH4027" i="1"/>
  <c r="AE4027" i="1"/>
  <c r="X4027" i="1"/>
  <c r="AA4027" i="1" s="1"/>
  <c r="T4027" i="1"/>
  <c r="BD4027" i="1" s="1"/>
  <c r="Q4027" i="1"/>
  <c r="K4027" i="1"/>
  <c r="H4027" i="1"/>
  <c r="E4027" i="1"/>
  <c r="BB4026" i="1"/>
  <c r="AZ4026" i="1"/>
  <c r="AY4026" i="1"/>
  <c r="AP4026" i="1"/>
  <c r="AV4026" i="1" s="1"/>
  <c r="AE4026" i="1"/>
  <c r="AH4026" i="1" s="1"/>
  <c r="AA4026" i="1"/>
  <c r="X4026" i="1"/>
  <c r="T4026" i="1"/>
  <c r="Q4026" i="1"/>
  <c r="K4026" i="1"/>
  <c r="H4026" i="1"/>
  <c r="E4026" i="1"/>
  <c r="BC4025" i="1"/>
  <c r="BB4025" i="1"/>
  <c r="BA4025" i="1"/>
  <c r="AZ4025" i="1"/>
  <c r="AY4025" i="1"/>
  <c r="AV4025" i="1"/>
  <c r="AE4025" i="1"/>
  <c r="AH4025" i="1" s="1"/>
  <c r="AA4025" i="1"/>
  <c r="X4025" i="1"/>
  <c r="Q4025" i="1"/>
  <c r="T4025" i="1" s="1"/>
  <c r="AW4025" i="1" s="1"/>
  <c r="K4025" i="1"/>
  <c r="H4025" i="1"/>
  <c r="E4025" i="1"/>
  <c r="BB4024" i="1"/>
  <c r="BA4024" i="1"/>
  <c r="AY4024" i="1"/>
  <c r="AO4024" i="1"/>
  <c r="AV4024" i="1" s="1"/>
  <c r="AE4024" i="1"/>
  <c r="AH4024" i="1" s="1"/>
  <c r="X4024" i="1"/>
  <c r="AA4024" i="1" s="1"/>
  <c r="T4024" i="1"/>
  <c r="Q4024" i="1"/>
  <c r="K4024" i="1"/>
  <c r="H4024" i="1"/>
  <c r="E4024" i="1"/>
  <c r="BB4023" i="1"/>
  <c r="AZ4023" i="1"/>
  <c r="AY4023" i="1"/>
  <c r="AP4023" i="1"/>
  <c r="AV4023" i="1" s="1"/>
  <c r="AE4023" i="1"/>
  <c r="AH4023" i="1" s="1"/>
  <c r="AA4023" i="1"/>
  <c r="X4023" i="1"/>
  <c r="Q4023" i="1"/>
  <c r="T4023" i="1" s="1"/>
  <c r="K4023" i="1"/>
  <c r="H4023" i="1"/>
  <c r="E4023" i="1"/>
  <c r="AU4022" i="1"/>
  <c r="AT4022" i="1"/>
  <c r="AS4022" i="1"/>
  <c r="AR4022" i="1"/>
  <c r="AQ4022" i="1"/>
  <c r="AN4022" i="1"/>
  <c r="AM4022" i="1"/>
  <c r="AL4022" i="1"/>
  <c r="AY4022" i="1" s="1"/>
  <c r="AK4022" i="1"/>
  <c r="AJ4022" i="1"/>
  <c r="AG4022" i="1"/>
  <c r="AF4022" i="1"/>
  <c r="AD4022" i="1"/>
  <c r="AC4022" i="1"/>
  <c r="Z4022" i="1"/>
  <c r="Y4022" i="1"/>
  <c r="X4022" i="1"/>
  <c r="W4022" i="1"/>
  <c r="V4022" i="1"/>
  <c r="S4022" i="1"/>
  <c r="R4022" i="1"/>
  <c r="Q4022" i="1"/>
  <c r="T4022" i="1" s="1"/>
  <c r="P4022" i="1"/>
  <c r="O4022" i="1"/>
  <c r="N4022" i="1"/>
  <c r="M4022" i="1"/>
  <c r="L4022" i="1"/>
  <c r="J4022" i="1"/>
  <c r="I4022" i="1"/>
  <c r="K4022" i="1" s="1"/>
  <c r="G4022" i="1"/>
  <c r="H4022" i="1" s="1"/>
  <c r="F4022" i="1"/>
  <c r="D4022" i="1"/>
  <c r="C4022" i="1"/>
  <c r="BB4021" i="1"/>
  <c r="BA4021" i="1"/>
  <c r="AZ4021" i="1"/>
  <c r="BC4021" i="1" s="1"/>
  <c r="AY4021" i="1"/>
  <c r="AV4021" i="1"/>
  <c r="AE4021" i="1"/>
  <c r="AH4021" i="1" s="1"/>
  <c r="AA4021" i="1"/>
  <c r="X4021" i="1"/>
  <c r="T4021" i="1"/>
  <c r="AW4021" i="1" s="1"/>
  <c r="Q4021" i="1"/>
  <c r="K4021" i="1"/>
  <c r="H4021" i="1"/>
  <c r="E4021" i="1"/>
  <c r="BA4020" i="1"/>
  <c r="AU4020" i="1"/>
  <c r="AT4020" i="1"/>
  <c r="AS4020" i="1"/>
  <c r="BB4020" i="1" s="1"/>
  <c r="AR4020" i="1"/>
  <c r="AQ4020" i="1"/>
  <c r="AP4020" i="1"/>
  <c r="AO4020" i="1"/>
  <c r="AN4020" i="1"/>
  <c r="AM4020" i="1"/>
  <c r="AL4020" i="1"/>
  <c r="AY4020" i="1" s="1"/>
  <c r="AK4020" i="1"/>
  <c r="AV4020" i="1" s="1"/>
  <c r="AJ4020" i="1"/>
  <c r="AG4020" i="1"/>
  <c r="AF4020" i="1"/>
  <c r="AD4020" i="1"/>
  <c r="AC4020" i="1"/>
  <c r="AE4020" i="1" s="1"/>
  <c r="AH4020" i="1" s="1"/>
  <c r="Z4020" i="1"/>
  <c r="Y4020" i="1"/>
  <c r="W4020" i="1"/>
  <c r="X4020" i="1" s="1"/>
  <c r="AA4020" i="1" s="1"/>
  <c r="V4020" i="1"/>
  <c r="S4020" i="1"/>
  <c r="R4020" i="1"/>
  <c r="P4020" i="1"/>
  <c r="O4020" i="1"/>
  <c r="Q4020" i="1" s="1"/>
  <c r="T4020" i="1" s="1"/>
  <c r="N4020" i="1"/>
  <c r="M4020" i="1"/>
  <c r="L4020" i="1"/>
  <c r="K4020" i="1"/>
  <c r="J4020" i="1"/>
  <c r="I4020" i="1"/>
  <c r="H4020" i="1"/>
  <c r="G4020" i="1"/>
  <c r="F4020" i="1"/>
  <c r="D4020" i="1"/>
  <c r="C4020" i="1"/>
  <c r="E4020" i="1" s="1"/>
  <c r="BB4019" i="1"/>
  <c r="BA4019" i="1"/>
  <c r="AZ4019" i="1"/>
  <c r="AY4019" i="1"/>
  <c r="BC4019" i="1" s="1"/>
  <c r="AV4019" i="1"/>
  <c r="AH4019" i="1"/>
  <c r="AE4019" i="1"/>
  <c r="AA4019" i="1"/>
  <c r="X4019" i="1"/>
  <c r="T4019" i="1"/>
  <c r="AW4019" i="1" s="1"/>
  <c r="Q4019" i="1"/>
  <c r="K4019" i="1"/>
  <c r="H4019" i="1"/>
  <c r="E4019" i="1"/>
  <c r="BC4018" i="1"/>
  <c r="BB4018" i="1"/>
  <c r="BA4018" i="1"/>
  <c r="AZ4018" i="1"/>
  <c r="AY4018" i="1"/>
  <c r="AW4018" i="1"/>
  <c r="AV4018" i="1"/>
  <c r="AE4018" i="1"/>
  <c r="AH4018" i="1" s="1"/>
  <c r="X4018" i="1"/>
  <c r="AA4018" i="1" s="1"/>
  <c r="T4018" i="1"/>
  <c r="BD4018" i="1" s="1"/>
  <c r="Q4018" i="1"/>
  <c r="K4018" i="1"/>
  <c r="H4018" i="1"/>
  <c r="E4018" i="1"/>
  <c r="BB4017" i="1"/>
  <c r="BA4017" i="1"/>
  <c r="AZ4017" i="1"/>
  <c r="AY4017" i="1"/>
  <c r="BC4017" i="1" s="1"/>
  <c r="AV4017" i="1"/>
  <c r="AH4017" i="1"/>
  <c r="AE4017" i="1"/>
  <c r="AA4017" i="1"/>
  <c r="X4017" i="1"/>
  <c r="Q4017" i="1"/>
  <c r="T4017" i="1" s="1"/>
  <c r="K4017" i="1"/>
  <c r="H4017" i="1"/>
  <c r="E4017" i="1"/>
  <c r="BB4016" i="1"/>
  <c r="BA4016" i="1"/>
  <c r="AZ4016" i="1"/>
  <c r="BC4016" i="1" s="1"/>
  <c r="AY4016" i="1"/>
  <c r="AV4016" i="1"/>
  <c r="AE4016" i="1"/>
  <c r="AH4016" i="1" s="1"/>
  <c r="AA4016" i="1"/>
  <c r="X4016" i="1"/>
  <c r="T4016" i="1"/>
  <c r="AW4016" i="1" s="1"/>
  <c r="Q4016" i="1"/>
  <c r="K4016" i="1"/>
  <c r="H4016" i="1"/>
  <c r="E4016" i="1"/>
  <c r="AU4015" i="1"/>
  <c r="AT4015" i="1"/>
  <c r="AS4015" i="1"/>
  <c r="BB4015" i="1" s="1"/>
  <c r="AR4015" i="1"/>
  <c r="BA4015" i="1" s="1"/>
  <c r="AQ4015" i="1"/>
  <c r="AP4015" i="1"/>
  <c r="AO4015" i="1"/>
  <c r="AN4015" i="1"/>
  <c r="AM4015" i="1"/>
  <c r="AZ4015" i="1" s="1"/>
  <c r="AL4015" i="1"/>
  <c r="AK4015" i="1"/>
  <c r="AJ4015" i="1"/>
  <c r="AY4015" i="1" s="1"/>
  <c r="BC4015" i="1" s="1"/>
  <c r="AG4015" i="1"/>
  <c r="AF4015" i="1"/>
  <c r="AD4015" i="1"/>
  <c r="AE4015" i="1" s="1"/>
  <c r="AH4015" i="1" s="1"/>
  <c r="AC4015" i="1"/>
  <c r="Z4015" i="1"/>
  <c r="Y4015" i="1"/>
  <c r="W4015" i="1"/>
  <c r="V4015" i="1"/>
  <c r="X4015" i="1" s="1"/>
  <c r="AA4015" i="1" s="1"/>
  <c r="S4015" i="1"/>
  <c r="R4015" i="1"/>
  <c r="Q4015" i="1"/>
  <c r="T4015" i="1" s="1"/>
  <c r="P4015" i="1"/>
  <c r="O4015" i="1"/>
  <c r="N4015" i="1"/>
  <c r="M4015" i="1"/>
  <c r="L4015" i="1"/>
  <c r="J4015" i="1"/>
  <c r="I4015" i="1"/>
  <c r="K4015" i="1" s="1"/>
  <c r="G4015" i="1"/>
  <c r="F4015" i="1"/>
  <c r="H4015" i="1" s="1"/>
  <c r="D4015" i="1"/>
  <c r="E4015" i="1" s="1"/>
  <c r="C4015" i="1"/>
  <c r="BB4014" i="1"/>
  <c r="BA4014" i="1"/>
  <c r="AZ4014" i="1"/>
  <c r="BC4014" i="1" s="1"/>
  <c r="AY4014" i="1"/>
  <c r="AV4014" i="1"/>
  <c r="AE4014" i="1"/>
  <c r="AH4014" i="1" s="1"/>
  <c r="AA4014" i="1"/>
  <c r="X4014" i="1"/>
  <c r="T4014" i="1"/>
  <c r="AW4014" i="1" s="1"/>
  <c r="Q4014" i="1"/>
  <c r="K4014" i="1"/>
  <c r="H4014" i="1"/>
  <c r="E4014" i="1"/>
  <c r="AU4013" i="1"/>
  <c r="AT4013" i="1"/>
  <c r="AS4013" i="1"/>
  <c r="BB4013" i="1" s="1"/>
  <c r="AR4013" i="1"/>
  <c r="BA4013" i="1" s="1"/>
  <c r="AQ4013" i="1"/>
  <c r="AP4013" i="1"/>
  <c r="AO4013" i="1"/>
  <c r="AN4013" i="1"/>
  <c r="AM4013" i="1"/>
  <c r="AZ4013" i="1" s="1"/>
  <c r="AL4013" i="1"/>
  <c r="AK4013" i="1"/>
  <c r="AJ4013" i="1"/>
  <c r="AY4013" i="1" s="1"/>
  <c r="AG4013" i="1"/>
  <c r="AF4013" i="1"/>
  <c r="AD4013" i="1"/>
  <c r="AC4013" i="1"/>
  <c r="AE4013" i="1" s="1"/>
  <c r="AH4013" i="1" s="1"/>
  <c r="Z4013" i="1"/>
  <c r="Y4013" i="1"/>
  <c r="X4013" i="1"/>
  <c r="AA4013" i="1" s="1"/>
  <c r="W4013" i="1"/>
  <c r="V4013" i="1"/>
  <c r="S4013" i="1"/>
  <c r="R4013" i="1"/>
  <c r="Q4013" i="1"/>
  <c r="T4013" i="1" s="1"/>
  <c r="P4013" i="1"/>
  <c r="O4013" i="1"/>
  <c r="N4013" i="1"/>
  <c r="M4013" i="1"/>
  <c r="L4013" i="1"/>
  <c r="J4013" i="1"/>
  <c r="I4013" i="1"/>
  <c r="K4013" i="1" s="1"/>
  <c r="G4013" i="1"/>
  <c r="H4013" i="1" s="1"/>
  <c r="F4013" i="1"/>
  <c r="D4013" i="1"/>
  <c r="E4013" i="1" s="1"/>
  <c r="C4013" i="1"/>
  <c r="BC4012" i="1"/>
  <c r="BB4012" i="1"/>
  <c r="BA4012" i="1"/>
  <c r="AZ4012" i="1"/>
  <c r="AY4012" i="1"/>
  <c r="AW4012" i="1"/>
  <c r="AV4012" i="1"/>
  <c r="AE4012" i="1"/>
  <c r="AH4012" i="1" s="1"/>
  <c r="AA4012" i="1"/>
  <c r="X4012" i="1"/>
  <c r="T4012" i="1"/>
  <c r="BD4012" i="1" s="1"/>
  <c r="Q4012" i="1"/>
  <c r="K4012" i="1"/>
  <c r="H4012" i="1"/>
  <c r="E4012" i="1"/>
  <c r="BB4011" i="1"/>
  <c r="BA4011" i="1"/>
  <c r="AZ4011" i="1"/>
  <c r="AY4011" i="1"/>
  <c r="BC4011" i="1" s="1"/>
  <c r="AV4011" i="1"/>
  <c r="AH4011" i="1"/>
  <c r="AE4011" i="1"/>
  <c r="AA4011" i="1"/>
  <c r="X4011" i="1"/>
  <c r="Q4011" i="1"/>
  <c r="T4011" i="1" s="1"/>
  <c r="K4011" i="1"/>
  <c r="H4011" i="1"/>
  <c r="E4011" i="1"/>
  <c r="BB4010" i="1"/>
  <c r="BA4010" i="1"/>
  <c r="AZ4010" i="1"/>
  <c r="BC4010" i="1" s="1"/>
  <c r="AY4010" i="1"/>
  <c r="AV4010" i="1"/>
  <c r="AE4010" i="1"/>
  <c r="AH4010" i="1" s="1"/>
  <c r="AA4010" i="1"/>
  <c r="X4010" i="1"/>
  <c r="T4010" i="1"/>
  <c r="AW4010" i="1" s="1"/>
  <c r="Q4010" i="1"/>
  <c r="K4010" i="1"/>
  <c r="H4010" i="1"/>
  <c r="E4010" i="1"/>
  <c r="BB4009" i="1"/>
  <c r="BA4009" i="1"/>
  <c r="AZ4009" i="1"/>
  <c r="BC4009" i="1" s="1"/>
  <c r="BD4009" i="1" s="1"/>
  <c r="AY4009" i="1"/>
  <c r="AW4009" i="1"/>
  <c r="AV4009" i="1"/>
  <c r="AH4009" i="1"/>
  <c r="AE4009" i="1"/>
  <c r="X4009" i="1"/>
  <c r="AA4009" i="1" s="1"/>
  <c r="T4009" i="1"/>
  <c r="Q4009" i="1"/>
  <c r="K4009" i="1"/>
  <c r="H4009" i="1"/>
  <c r="E4009" i="1"/>
  <c r="BB4008" i="1"/>
  <c r="BA4008" i="1"/>
  <c r="AZ4008" i="1"/>
  <c r="AY4008" i="1"/>
  <c r="BC4008" i="1" s="1"/>
  <c r="AV4008" i="1"/>
  <c r="AC4008" i="1"/>
  <c r="AE4008" i="1" s="1"/>
  <c r="AH4008" i="1" s="1"/>
  <c r="AA4008" i="1"/>
  <c r="X4008" i="1"/>
  <c r="T4008" i="1"/>
  <c r="AW4008" i="1" s="1"/>
  <c r="Q4008" i="1"/>
  <c r="K4008" i="1"/>
  <c r="H4008" i="1"/>
  <c r="E4008" i="1"/>
  <c r="BB4007" i="1"/>
  <c r="BA4007" i="1"/>
  <c r="AZ4007" i="1"/>
  <c r="AY4007" i="1"/>
  <c r="BC4007" i="1" s="1"/>
  <c r="AV4007" i="1"/>
  <c r="AH4007" i="1"/>
  <c r="AE4007" i="1"/>
  <c r="X4007" i="1"/>
  <c r="AA4007" i="1" s="1"/>
  <c r="Q4007" i="1"/>
  <c r="T4007" i="1" s="1"/>
  <c r="K4007" i="1"/>
  <c r="H4007" i="1"/>
  <c r="E4007" i="1"/>
  <c r="BB4006" i="1"/>
  <c r="BA4006" i="1"/>
  <c r="AZ4006" i="1"/>
  <c r="AY4006" i="1"/>
  <c r="BC4006" i="1" s="1"/>
  <c r="AV4006" i="1"/>
  <c r="AH4006" i="1"/>
  <c r="AE4006" i="1"/>
  <c r="AA4006" i="1"/>
  <c r="X4006" i="1"/>
  <c r="T4006" i="1"/>
  <c r="AW4006" i="1" s="1"/>
  <c r="Q4006" i="1"/>
  <c r="K4006" i="1"/>
  <c r="H4006" i="1"/>
  <c r="E4006" i="1"/>
  <c r="AU4005" i="1"/>
  <c r="AT4005" i="1"/>
  <c r="AS4005" i="1"/>
  <c r="BB4005" i="1" s="1"/>
  <c r="AR4005" i="1"/>
  <c r="BA4005" i="1" s="1"/>
  <c r="AQ4005" i="1"/>
  <c r="AP4005" i="1"/>
  <c r="AO4005" i="1"/>
  <c r="AN4005" i="1"/>
  <c r="AZ4005" i="1" s="1"/>
  <c r="AM4005" i="1"/>
  <c r="AL4005" i="1"/>
  <c r="AK4005" i="1"/>
  <c r="AJ4005" i="1"/>
  <c r="AY4005" i="1" s="1"/>
  <c r="AG4005" i="1"/>
  <c r="AF4005" i="1"/>
  <c r="AD4005" i="1"/>
  <c r="AC4005" i="1"/>
  <c r="AE4005" i="1" s="1"/>
  <c r="AH4005" i="1" s="1"/>
  <c r="Z4005" i="1"/>
  <c r="Y4005" i="1"/>
  <c r="W4005" i="1"/>
  <c r="V4005" i="1"/>
  <c r="X4005" i="1" s="1"/>
  <c r="AA4005" i="1" s="1"/>
  <c r="S4005" i="1"/>
  <c r="R4005" i="1"/>
  <c r="Q4005" i="1"/>
  <c r="T4005" i="1" s="1"/>
  <c r="P4005" i="1"/>
  <c r="O4005" i="1"/>
  <c r="N4005" i="1"/>
  <c r="M4005" i="1"/>
  <c r="L4005" i="1"/>
  <c r="K4005" i="1"/>
  <c r="J4005" i="1"/>
  <c r="I4005" i="1"/>
  <c r="G4005" i="1"/>
  <c r="F4005" i="1"/>
  <c r="H4005" i="1" s="1"/>
  <c r="D4005" i="1"/>
  <c r="C4005" i="1"/>
  <c r="E4005" i="1" s="1"/>
  <c r="BB4004" i="1"/>
  <c r="BA4004" i="1"/>
  <c r="AZ4004" i="1"/>
  <c r="BC4004" i="1" s="1"/>
  <c r="AY4004" i="1"/>
  <c r="AV4004" i="1"/>
  <c r="AE4004" i="1"/>
  <c r="AH4004" i="1" s="1"/>
  <c r="AA4004" i="1"/>
  <c r="X4004" i="1"/>
  <c r="T4004" i="1"/>
  <c r="AW4004" i="1" s="1"/>
  <c r="Q4004" i="1"/>
  <c r="K4004" i="1"/>
  <c r="H4004" i="1"/>
  <c r="E4004" i="1"/>
  <c r="BB4003" i="1"/>
  <c r="BA4003" i="1"/>
  <c r="BC4003" i="1" s="1"/>
  <c r="BD4003" i="1" s="1"/>
  <c r="AZ4003" i="1"/>
  <c r="AY4003" i="1"/>
  <c r="AW4003" i="1"/>
  <c r="AV4003" i="1"/>
  <c r="AH4003" i="1"/>
  <c r="AE4003" i="1"/>
  <c r="X4003" i="1"/>
  <c r="AA4003" i="1" s="1"/>
  <c r="T4003" i="1"/>
  <c r="Q4003" i="1"/>
  <c r="K4003" i="1"/>
  <c r="H4003" i="1"/>
  <c r="E4003" i="1"/>
  <c r="BB4002" i="1"/>
  <c r="BA4002" i="1"/>
  <c r="AZ4002" i="1"/>
  <c r="AY4002" i="1"/>
  <c r="BC4002" i="1" s="1"/>
  <c r="AV4002" i="1"/>
  <c r="AH4002" i="1"/>
  <c r="AE4002" i="1"/>
  <c r="AA4002" i="1"/>
  <c r="X4002" i="1"/>
  <c r="Q4002" i="1"/>
  <c r="T4002" i="1" s="1"/>
  <c r="K4002" i="1"/>
  <c r="H4002" i="1"/>
  <c r="E4002" i="1"/>
  <c r="BB4001" i="1"/>
  <c r="BA4001" i="1"/>
  <c r="AZ4001" i="1"/>
  <c r="BC4001" i="1" s="1"/>
  <c r="AY4001" i="1"/>
  <c r="AV4001" i="1"/>
  <c r="AE4001" i="1"/>
  <c r="AH4001" i="1" s="1"/>
  <c r="AA4001" i="1"/>
  <c r="X4001" i="1"/>
  <c r="T4001" i="1"/>
  <c r="AW4001" i="1" s="1"/>
  <c r="Q4001" i="1"/>
  <c r="K4001" i="1"/>
  <c r="H4001" i="1"/>
  <c r="E4001" i="1"/>
  <c r="BB4000" i="1"/>
  <c r="BA4000" i="1"/>
  <c r="AZ4000" i="1"/>
  <c r="AY4000" i="1"/>
  <c r="BC4000" i="1" s="1"/>
  <c r="AV4000" i="1"/>
  <c r="AH4000" i="1"/>
  <c r="AE4000" i="1"/>
  <c r="X4000" i="1"/>
  <c r="AA4000" i="1" s="1"/>
  <c r="Q4000" i="1"/>
  <c r="T4000" i="1" s="1"/>
  <c r="K4000" i="1"/>
  <c r="H4000" i="1"/>
  <c r="E4000" i="1"/>
  <c r="BB3999" i="1"/>
  <c r="BA3999" i="1"/>
  <c r="AZ3999" i="1"/>
  <c r="AY3999" i="1"/>
  <c r="BC3999" i="1" s="1"/>
  <c r="AV3999" i="1"/>
  <c r="AH3999" i="1"/>
  <c r="AE3999" i="1"/>
  <c r="AA3999" i="1"/>
  <c r="X3999" i="1"/>
  <c r="T3999" i="1"/>
  <c r="AW3999" i="1" s="1"/>
  <c r="Q3999" i="1"/>
  <c r="K3999" i="1"/>
  <c r="H3999" i="1"/>
  <c r="E3999" i="1"/>
  <c r="BC3998" i="1"/>
  <c r="BB3998" i="1"/>
  <c r="BA3998" i="1"/>
  <c r="AZ3998" i="1"/>
  <c r="AY3998" i="1"/>
  <c r="AW3998" i="1"/>
  <c r="AV3998" i="1"/>
  <c r="AE3998" i="1"/>
  <c r="AH3998" i="1" s="1"/>
  <c r="X3998" i="1"/>
  <c r="AA3998" i="1" s="1"/>
  <c r="T3998" i="1"/>
  <c r="BD3998" i="1" s="1"/>
  <c r="Q3998" i="1"/>
  <c r="K3998" i="1"/>
  <c r="H3998" i="1"/>
  <c r="E3998" i="1"/>
  <c r="BB3997" i="1"/>
  <c r="BA3997" i="1"/>
  <c r="AZ3997" i="1"/>
  <c r="AY3997" i="1"/>
  <c r="BC3997" i="1" s="1"/>
  <c r="AV3997" i="1"/>
  <c r="AH3997" i="1"/>
  <c r="AE3997" i="1"/>
  <c r="AA3997" i="1"/>
  <c r="X3997" i="1"/>
  <c r="Q3997" i="1"/>
  <c r="T3997" i="1" s="1"/>
  <c r="K3997" i="1"/>
  <c r="H3997" i="1"/>
  <c r="E3997" i="1"/>
  <c r="BB3996" i="1"/>
  <c r="BA3996" i="1"/>
  <c r="AZ3996" i="1"/>
  <c r="BC3996" i="1" s="1"/>
  <c r="AY3996" i="1"/>
  <c r="AV3996" i="1"/>
  <c r="AE3996" i="1"/>
  <c r="AH3996" i="1" s="1"/>
  <c r="AA3996" i="1"/>
  <c r="X3996" i="1"/>
  <c r="T3996" i="1"/>
  <c r="AW3996" i="1" s="1"/>
  <c r="Q3996" i="1"/>
  <c r="K3996" i="1"/>
  <c r="H3996" i="1"/>
  <c r="E3996" i="1"/>
  <c r="AU3995" i="1"/>
  <c r="AT3995" i="1"/>
  <c r="AS3995" i="1"/>
  <c r="BB3995" i="1" s="1"/>
  <c r="AR3995" i="1"/>
  <c r="BA3995" i="1" s="1"/>
  <c r="AQ3995" i="1"/>
  <c r="AP3995" i="1"/>
  <c r="AO3995" i="1"/>
  <c r="AN3995" i="1"/>
  <c r="AM3995" i="1"/>
  <c r="AZ3995" i="1" s="1"/>
  <c r="AL3995" i="1"/>
  <c r="AK3995" i="1"/>
  <c r="AJ3995" i="1"/>
  <c r="AY3995" i="1" s="1"/>
  <c r="AG3995" i="1"/>
  <c r="AF3995" i="1"/>
  <c r="AD3995" i="1"/>
  <c r="AE3995" i="1" s="1"/>
  <c r="AH3995" i="1" s="1"/>
  <c r="AC3995" i="1"/>
  <c r="Z3995" i="1"/>
  <c r="Y3995" i="1"/>
  <c r="W3995" i="1"/>
  <c r="V3995" i="1"/>
  <c r="X3995" i="1" s="1"/>
  <c r="AA3995" i="1" s="1"/>
  <c r="S3995" i="1"/>
  <c r="R3995" i="1"/>
  <c r="Q3995" i="1"/>
  <c r="T3995" i="1" s="1"/>
  <c r="P3995" i="1"/>
  <c r="O3995" i="1"/>
  <c r="N3995" i="1"/>
  <c r="M3995" i="1"/>
  <c r="L3995" i="1"/>
  <c r="J3995" i="1"/>
  <c r="I3995" i="1"/>
  <c r="K3995" i="1" s="1"/>
  <c r="G3995" i="1"/>
  <c r="F3995" i="1"/>
  <c r="H3995" i="1" s="1"/>
  <c r="D3995" i="1"/>
  <c r="E3995" i="1" s="1"/>
  <c r="C3995" i="1"/>
  <c r="BB3994" i="1"/>
  <c r="BA3994" i="1"/>
  <c r="AZ3994" i="1"/>
  <c r="BC3994" i="1" s="1"/>
  <c r="AY3994" i="1"/>
  <c r="AV3994" i="1"/>
  <c r="AE3994" i="1"/>
  <c r="AH3994" i="1" s="1"/>
  <c r="AA3994" i="1"/>
  <c r="X3994" i="1"/>
  <c r="T3994" i="1"/>
  <c r="AW3994" i="1" s="1"/>
  <c r="Q3994" i="1"/>
  <c r="K3994" i="1"/>
  <c r="H3994" i="1"/>
  <c r="E3994" i="1"/>
  <c r="AU3993" i="1"/>
  <c r="AT3993" i="1"/>
  <c r="AS3993" i="1"/>
  <c r="BB3993" i="1" s="1"/>
  <c r="AR3993" i="1"/>
  <c r="BA3993" i="1" s="1"/>
  <c r="AQ3993" i="1"/>
  <c r="AP3993" i="1"/>
  <c r="AO3993" i="1"/>
  <c r="AN3993" i="1"/>
  <c r="AM3993" i="1"/>
  <c r="AZ3993" i="1" s="1"/>
  <c r="AL3993" i="1"/>
  <c r="AK3993" i="1"/>
  <c r="AJ3993" i="1"/>
  <c r="AY3993" i="1" s="1"/>
  <c r="AG3993" i="1"/>
  <c r="AF3993" i="1"/>
  <c r="AD3993" i="1"/>
  <c r="AC3993" i="1"/>
  <c r="AE3993" i="1" s="1"/>
  <c r="AH3993" i="1" s="1"/>
  <c r="Z3993" i="1"/>
  <c r="Y3993" i="1"/>
  <c r="X3993" i="1"/>
  <c r="AA3993" i="1" s="1"/>
  <c r="W3993" i="1"/>
  <c r="V3993" i="1"/>
  <c r="S3993" i="1"/>
  <c r="R3993" i="1"/>
  <c r="Q3993" i="1"/>
  <c r="T3993" i="1" s="1"/>
  <c r="P3993" i="1"/>
  <c r="O3993" i="1"/>
  <c r="N3993" i="1"/>
  <c r="M3993" i="1"/>
  <c r="L3993" i="1"/>
  <c r="J3993" i="1"/>
  <c r="I3993" i="1"/>
  <c r="K3993" i="1" s="1"/>
  <c r="G3993" i="1"/>
  <c r="H3993" i="1" s="1"/>
  <c r="F3993" i="1"/>
  <c r="D3993" i="1"/>
  <c r="E3993" i="1" s="1"/>
  <c r="C3993" i="1"/>
  <c r="BC3992" i="1"/>
  <c r="BB3992" i="1"/>
  <c r="BA3992" i="1"/>
  <c r="AZ3992" i="1"/>
  <c r="AY3992" i="1"/>
  <c r="AW3992" i="1"/>
  <c r="AV3992" i="1"/>
  <c r="AE3992" i="1"/>
  <c r="AH3992" i="1" s="1"/>
  <c r="AA3992" i="1"/>
  <c r="X3992" i="1"/>
  <c r="T3992" i="1"/>
  <c r="BD3992" i="1" s="1"/>
  <c r="Q3992" i="1"/>
  <c r="K3992" i="1"/>
  <c r="H3992" i="1"/>
  <c r="E3992" i="1"/>
  <c r="AY3991" i="1"/>
  <c r="BC3991" i="1" s="1"/>
  <c r="AU3991" i="1"/>
  <c r="AT3991" i="1"/>
  <c r="AS3991" i="1"/>
  <c r="BB3991" i="1" s="1"/>
  <c r="AR3991" i="1"/>
  <c r="AQ3991" i="1"/>
  <c r="AP3991" i="1"/>
  <c r="BA3991" i="1" s="1"/>
  <c r="AO3991" i="1"/>
  <c r="AN3991" i="1"/>
  <c r="AM3991" i="1"/>
  <c r="AZ3991" i="1" s="1"/>
  <c r="AL3991" i="1"/>
  <c r="AK3991" i="1"/>
  <c r="AJ3991" i="1"/>
  <c r="AV3991" i="1" s="1"/>
  <c r="AG3991" i="1"/>
  <c r="AF3991" i="1"/>
  <c r="AD3991" i="1"/>
  <c r="AC3991" i="1"/>
  <c r="AE3991" i="1" s="1"/>
  <c r="AH3991" i="1" s="1"/>
  <c r="Z3991" i="1"/>
  <c r="Y3991" i="1"/>
  <c r="X3991" i="1"/>
  <c r="AA3991" i="1" s="1"/>
  <c r="W3991" i="1"/>
  <c r="V3991" i="1"/>
  <c r="S3991" i="1"/>
  <c r="R3991" i="1"/>
  <c r="P3991" i="1"/>
  <c r="O3991" i="1"/>
  <c r="Q3991" i="1" s="1"/>
  <c r="T3991" i="1" s="1"/>
  <c r="N3991" i="1"/>
  <c r="M3991" i="1"/>
  <c r="L3991" i="1"/>
  <c r="K3991" i="1"/>
  <c r="J3991" i="1"/>
  <c r="I3991" i="1"/>
  <c r="G3991" i="1"/>
  <c r="H3991" i="1" s="1"/>
  <c r="F3991" i="1"/>
  <c r="D3991" i="1"/>
  <c r="E3991" i="1" s="1"/>
  <c r="C3991" i="1"/>
  <c r="BB3990" i="1"/>
  <c r="BA3990" i="1"/>
  <c r="BC3990" i="1" s="1"/>
  <c r="BD3990" i="1" s="1"/>
  <c r="AZ3990" i="1"/>
  <c r="AY3990" i="1"/>
  <c r="AW3990" i="1"/>
  <c r="AV3990" i="1"/>
  <c r="AH3990" i="1"/>
  <c r="AE3990" i="1"/>
  <c r="X3990" i="1"/>
  <c r="AA3990" i="1" s="1"/>
  <c r="T3990" i="1"/>
  <c r="Q3990" i="1"/>
  <c r="K3990" i="1"/>
  <c r="H3990" i="1"/>
  <c r="E3990" i="1"/>
  <c r="AY3989" i="1"/>
  <c r="AU3989" i="1"/>
  <c r="AT3989" i="1"/>
  <c r="AS3989" i="1"/>
  <c r="BB3989" i="1" s="1"/>
  <c r="AR3989" i="1"/>
  <c r="AQ3989" i="1"/>
  <c r="AP3989" i="1"/>
  <c r="BA3989" i="1" s="1"/>
  <c r="AO3989" i="1"/>
  <c r="AN3989" i="1"/>
  <c r="AM3989" i="1"/>
  <c r="AZ3989" i="1" s="1"/>
  <c r="AL3989" i="1"/>
  <c r="AK3989" i="1"/>
  <c r="AV3989" i="1" s="1"/>
  <c r="AJ3989" i="1"/>
  <c r="AG3989" i="1"/>
  <c r="AF3989" i="1"/>
  <c r="AE3989" i="1"/>
  <c r="AH3989" i="1" s="1"/>
  <c r="AD3989" i="1"/>
  <c r="AC3989" i="1"/>
  <c r="Z3989" i="1"/>
  <c r="Y3989" i="1"/>
  <c r="X3989" i="1"/>
  <c r="AA3989" i="1" s="1"/>
  <c r="W3989" i="1"/>
  <c r="V3989" i="1"/>
  <c r="S3989" i="1"/>
  <c r="R3989" i="1"/>
  <c r="P3989" i="1"/>
  <c r="O3989" i="1"/>
  <c r="Q3989" i="1" s="1"/>
  <c r="T3989" i="1" s="1"/>
  <c r="N3989" i="1"/>
  <c r="M3989" i="1"/>
  <c r="L3989" i="1"/>
  <c r="J3989" i="1"/>
  <c r="K3989" i="1" s="1"/>
  <c r="I3989" i="1"/>
  <c r="G3989" i="1"/>
  <c r="H3989" i="1" s="1"/>
  <c r="F3989" i="1"/>
  <c r="E3989" i="1"/>
  <c r="D3989" i="1"/>
  <c r="C3989" i="1"/>
  <c r="BB3988" i="1"/>
  <c r="BA3988" i="1"/>
  <c r="AZ3988" i="1"/>
  <c r="AY3988" i="1"/>
  <c r="BC3988" i="1" s="1"/>
  <c r="AV3988" i="1"/>
  <c r="AH3988" i="1"/>
  <c r="AE3988" i="1"/>
  <c r="X3988" i="1"/>
  <c r="AA3988" i="1" s="1"/>
  <c r="Q3988" i="1"/>
  <c r="T3988" i="1" s="1"/>
  <c r="K3988" i="1"/>
  <c r="H3988" i="1"/>
  <c r="E3988" i="1"/>
  <c r="AU3987" i="1"/>
  <c r="AT3987" i="1"/>
  <c r="AS3987" i="1"/>
  <c r="BB3987" i="1" s="1"/>
  <c r="AR3987" i="1"/>
  <c r="AQ3987" i="1"/>
  <c r="BA3987" i="1" s="1"/>
  <c r="AP3987" i="1"/>
  <c r="AO3987" i="1"/>
  <c r="AN3987" i="1"/>
  <c r="AZ3987" i="1" s="1"/>
  <c r="AM3987" i="1"/>
  <c r="AL3987" i="1"/>
  <c r="AK3987" i="1"/>
  <c r="AV3987" i="1" s="1"/>
  <c r="AJ3987" i="1"/>
  <c r="AY3987" i="1" s="1"/>
  <c r="BC3987" i="1" s="1"/>
  <c r="AG3987" i="1"/>
  <c r="AF3987" i="1"/>
  <c r="AE3987" i="1"/>
  <c r="AH3987" i="1" s="1"/>
  <c r="AD3987" i="1"/>
  <c r="AC3987" i="1"/>
  <c r="Z3987" i="1"/>
  <c r="Y3987" i="1"/>
  <c r="W3987" i="1"/>
  <c r="V3987" i="1"/>
  <c r="X3987" i="1" s="1"/>
  <c r="AA3987" i="1" s="1"/>
  <c r="S3987" i="1"/>
  <c r="R3987" i="1"/>
  <c r="P3987" i="1"/>
  <c r="Q3987" i="1" s="1"/>
  <c r="T3987" i="1" s="1"/>
  <c r="O3987" i="1"/>
  <c r="N3987" i="1"/>
  <c r="M3987" i="1"/>
  <c r="L3987" i="1"/>
  <c r="J3987" i="1"/>
  <c r="K3987" i="1" s="1"/>
  <c r="I3987" i="1"/>
  <c r="H3987" i="1"/>
  <c r="G3987" i="1"/>
  <c r="F3987" i="1"/>
  <c r="E3987" i="1"/>
  <c r="D3987" i="1"/>
  <c r="C3987" i="1"/>
  <c r="BB3986" i="1"/>
  <c r="BA3986" i="1"/>
  <c r="AZ3986" i="1"/>
  <c r="AY3986" i="1"/>
  <c r="BC3986" i="1" s="1"/>
  <c r="AV3986" i="1"/>
  <c r="AH3986" i="1"/>
  <c r="AE3986" i="1"/>
  <c r="AA3986" i="1"/>
  <c r="X3986" i="1"/>
  <c r="Q3986" i="1"/>
  <c r="T3986" i="1" s="1"/>
  <c r="K3986" i="1"/>
  <c r="H3986" i="1"/>
  <c r="E3986" i="1"/>
  <c r="AU3985" i="1"/>
  <c r="AT3985" i="1"/>
  <c r="AS3985" i="1"/>
  <c r="BB3985" i="1" s="1"/>
  <c r="AR3985" i="1"/>
  <c r="AQ3985" i="1"/>
  <c r="AP3985" i="1"/>
  <c r="BA3985" i="1" s="1"/>
  <c r="AO3985" i="1"/>
  <c r="AN3985" i="1"/>
  <c r="AV3985" i="1" s="1"/>
  <c r="AM3985" i="1"/>
  <c r="AL3985" i="1"/>
  <c r="AK3985" i="1"/>
  <c r="AY3985" i="1" s="1"/>
  <c r="AJ3985" i="1"/>
  <c r="AG3985" i="1"/>
  <c r="AF3985" i="1"/>
  <c r="AE3985" i="1"/>
  <c r="AH3985" i="1" s="1"/>
  <c r="AD3985" i="1"/>
  <c r="AC3985" i="1"/>
  <c r="Z3985" i="1"/>
  <c r="Y3985" i="1"/>
  <c r="W3985" i="1"/>
  <c r="V3985" i="1"/>
  <c r="X3985" i="1" s="1"/>
  <c r="AA3985" i="1" s="1"/>
  <c r="S3985" i="1"/>
  <c r="R3985" i="1"/>
  <c r="P3985" i="1"/>
  <c r="O3985" i="1"/>
  <c r="Q3985" i="1" s="1"/>
  <c r="T3985" i="1" s="1"/>
  <c r="N3985" i="1"/>
  <c r="M3985" i="1"/>
  <c r="L3985" i="1"/>
  <c r="K3985" i="1"/>
  <c r="J3985" i="1"/>
  <c r="I3985" i="1"/>
  <c r="H3985" i="1"/>
  <c r="G3985" i="1"/>
  <c r="F3985" i="1"/>
  <c r="E3985" i="1"/>
  <c r="D3985" i="1"/>
  <c r="C3985" i="1"/>
  <c r="BB3984" i="1"/>
  <c r="BA3984" i="1"/>
  <c r="AZ3984" i="1"/>
  <c r="AY3984" i="1"/>
  <c r="BC3984" i="1" s="1"/>
  <c r="AV3984" i="1"/>
  <c r="AH3984" i="1"/>
  <c r="AE3984" i="1"/>
  <c r="AA3984" i="1"/>
  <c r="X3984" i="1"/>
  <c r="Q3984" i="1"/>
  <c r="T3984" i="1" s="1"/>
  <c r="K3984" i="1"/>
  <c r="H3984" i="1"/>
  <c r="E3984" i="1"/>
  <c r="AZ3983" i="1"/>
  <c r="AU3983" i="1"/>
  <c r="AT3983" i="1"/>
  <c r="AS3983" i="1"/>
  <c r="BB3983" i="1" s="1"/>
  <c r="AR3983" i="1"/>
  <c r="AQ3983" i="1"/>
  <c r="AP3983" i="1"/>
  <c r="BA3983" i="1" s="1"/>
  <c r="AO3983" i="1"/>
  <c r="AN3983" i="1"/>
  <c r="AM3983" i="1"/>
  <c r="AL3983" i="1"/>
  <c r="AY3983" i="1" s="1"/>
  <c r="BC3983" i="1" s="1"/>
  <c r="AK3983" i="1"/>
  <c r="AV3983" i="1" s="1"/>
  <c r="AJ3983" i="1"/>
  <c r="AG3983" i="1"/>
  <c r="AF3983" i="1"/>
  <c r="AD3983" i="1"/>
  <c r="AC3983" i="1"/>
  <c r="AE3983" i="1" s="1"/>
  <c r="AH3983" i="1" s="1"/>
  <c r="Z3983" i="1"/>
  <c r="Y3983" i="1"/>
  <c r="X3983" i="1"/>
  <c r="AA3983" i="1" s="1"/>
  <c r="W3983" i="1"/>
  <c r="V3983" i="1"/>
  <c r="S3983" i="1"/>
  <c r="R3983" i="1"/>
  <c r="P3983" i="1"/>
  <c r="O3983" i="1"/>
  <c r="Q3983" i="1" s="1"/>
  <c r="T3983" i="1" s="1"/>
  <c r="N3983" i="1"/>
  <c r="M3983" i="1"/>
  <c r="L3983" i="1"/>
  <c r="K3983" i="1"/>
  <c r="J3983" i="1"/>
  <c r="I3983" i="1"/>
  <c r="H3983" i="1"/>
  <c r="G3983" i="1"/>
  <c r="F3983" i="1"/>
  <c r="D3983" i="1"/>
  <c r="C3983" i="1"/>
  <c r="E3983" i="1" s="1"/>
  <c r="BB3982" i="1"/>
  <c r="BA3982" i="1"/>
  <c r="AZ3982" i="1"/>
  <c r="AY3982" i="1"/>
  <c r="BC3982" i="1" s="1"/>
  <c r="AV3982" i="1"/>
  <c r="AH3982" i="1"/>
  <c r="AE3982" i="1"/>
  <c r="AA3982" i="1"/>
  <c r="X3982" i="1"/>
  <c r="T3982" i="1"/>
  <c r="AW3982" i="1" s="1"/>
  <c r="Q3982" i="1"/>
  <c r="K3982" i="1"/>
  <c r="H3982" i="1"/>
  <c r="E3982" i="1"/>
  <c r="AU3981" i="1"/>
  <c r="AT3981" i="1"/>
  <c r="AS3981" i="1"/>
  <c r="BB3981" i="1" s="1"/>
  <c r="AR3981" i="1"/>
  <c r="BA3981" i="1" s="1"/>
  <c r="AQ3981" i="1"/>
  <c r="AP3981" i="1"/>
  <c r="AO3981" i="1"/>
  <c r="AN3981" i="1"/>
  <c r="AZ3981" i="1" s="1"/>
  <c r="AM3981" i="1"/>
  <c r="AL3981" i="1"/>
  <c r="AK3981" i="1"/>
  <c r="AJ3981" i="1"/>
  <c r="AY3981" i="1" s="1"/>
  <c r="AG3981" i="1"/>
  <c r="AF3981" i="1"/>
  <c r="AD3981" i="1"/>
  <c r="AC3981" i="1"/>
  <c r="AE3981" i="1" s="1"/>
  <c r="AH3981" i="1" s="1"/>
  <c r="Z3981" i="1"/>
  <c r="Y3981" i="1"/>
  <c r="W3981" i="1"/>
  <c r="V3981" i="1"/>
  <c r="X3981" i="1" s="1"/>
  <c r="AA3981" i="1" s="1"/>
  <c r="S3981" i="1"/>
  <c r="R3981" i="1"/>
  <c r="Q3981" i="1"/>
  <c r="T3981" i="1" s="1"/>
  <c r="P3981" i="1"/>
  <c r="O3981" i="1"/>
  <c r="N3981" i="1"/>
  <c r="M3981" i="1"/>
  <c r="L3981" i="1"/>
  <c r="K3981" i="1"/>
  <c r="J3981" i="1"/>
  <c r="I3981" i="1"/>
  <c r="G3981" i="1"/>
  <c r="F3981" i="1"/>
  <c r="H3981" i="1" s="1"/>
  <c r="D3981" i="1"/>
  <c r="C3981" i="1"/>
  <c r="E3981" i="1" s="1"/>
  <c r="BB3980" i="1"/>
  <c r="BA3980" i="1"/>
  <c r="AZ3980" i="1"/>
  <c r="BC3980" i="1" s="1"/>
  <c r="AY3980" i="1"/>
  <c r="AV3980" i="1"/>
  <c r="AE3980" i="1"/>
  <c r="AH3980" i="1" s="1"/>
  <c r="AA3980" i="1"/>
  <c r="X3980" i="1"/>
  <c r="T3980" i="1"/>
  <c r="AW3980" i="1" s="1"/>
  <c r="Q3980" i="1"/>
  <c r="K3980" i="1"/>
  <c r="H3980" i="1"/>
  <c r="E3980" i="1"/>
  <c r="AU3979" i="1"/>
  <c r="AT3979" i="1"/>
  <c r="AS3979" i="1"/>
  <c r="BB3979" i="1" s="1"/>
  <c r="AR3979" i="1"/>
  <c r="BA3979" i="1" s="1"/>
  <c r="AQ3979" i="1"/>
  <c r="AP3979" i="1"/>
  <c r="AO3979" i="1"/>
  <c r="AN3979" i="1"/>
  <c r="AM3979" i="1"/>
  <c r="AZ3979" i="1" s="1"/>
  <c r="AL3979" i="1"/>
  <c r="AK3979" i="1"/>
  <c r="AJ3979" i="1"/>
  <c r="AY3979" i="1" s="1"/>
  <c r="BC3979" i="1" s="1"/>
  <c r="AG3979" i="1"/>
  <c r="AF3979" i="1"/>
  <c r="AE3979" i="1"/>
  <c r="AH3979" i="1" s="1"/>
  <c r="AD3979" i="1"/>
  <c r="AC3979" i="1"/>
  <c r="Z3979" i="1"/>
  <c r="Y3979" i="1"/>
  <c r="W3979" i="1"/>
  <c r="V3979" i="1"/>
  <c r="X3979" i="1" s="1"/>
  <c r="AA3979" i="1" s="1"/>
  <c r="S3979" i="1"/>
  <c r="R3979" i="1"/>
  <c r="Q3979" i="1"/>
  <c r="T3979" i="1" s="1"/>
  <c r="P3979" i="1"/>
  <c r="O3979" i="1"/>
  <c r="N3979" i="1"/>
  <c r="M3979" i="1"/>
  <c r="L3979" i="1"/>
  <c r="J3979" i="1"/>
  <c r="I3979" i="1"/>
  <c r="K3979" i="1" s="1"/>
  <c r="G3979" i="1"/>
  <c r="F3979" i="1"/>
  <c r="H3979" i="1" s="1"/>
  <c r="D3979" i="1"/>
  <c r="E3979" i="1" s="1"/>
  <c r="C3979" i="1"/>
  <c r="BB3978" i="1"/>
  <c r="BA3978" i="1"/>
  <c r="AZ3978" i="1"/>
  <c r="BC3978" i="1" s="1"/>
  <c r="AY3978" i="1"/>
  <c r="AV3978" i="1"/>
  <c r="AE3978" i="1"/>
  <c r="AH3978" i="1" s="1"/>
  <c r="AA3978" i="1"/>
  <c r="X3978" i="1"/>
  <c r="T3978" i="1"/>
  <c r="AW3978" i="1" s="1"/>
  <c r="Q3978" i="1"/>
  <c r="K3978" i="1"/>
  <c r="H3978" i="1"/>
  <c r="E3978" i="1"/>
  <c r="AU3977" i="1"/>
  <c r="AT3977" i="1"/>
  <c r="AS3977" i="1"/>
  <c r="BB3977" i="1" s="1"/>
  <c r="AR3977" i="1"/>
  <c r="BA3977" i="1" s="1"/>
  <c r="AQ3977" i="1"/>
  <c r="AP3977" i="1"/>
  <c r="AO3977" i="1"/>
  <c r="AN3977" i="1"/>
  <c r="AM3977" i="1"/>
  <c r="AZ3977" i="1" s="1"/>
  <c r="AL3977" i="1"/>
  <c r="AK3977" i="1"/>
  <c r="AJ3977" i="1"/>
  <c r="AY3977" i="1" s="1"/>
  <c r="BC3977" i="1" s="1"/>
  <c r="AG3977" i="1"/>
  <c r="AF3977" i="1"/>
  <c r="AD3977" i="1"/>
  <c r="AC3977" i="1"/>
  <c r="AE3977" i="1" s="1"/>
  <c r="AH3977" i="1" s="1"/>
  <c r="Z3977" i="1"/>
  <c r="Y3977" i="1"/>
  <c r="X3977" i="1"/>
  <c r="AA3977" i="1" s="1"/>
  <c r="W3977" i="1"/>
  <c r="V3977" i="1"/>
  <c r="S3977" i="1"/>
  <c r="R3977" i="1"/>
  <c r="Q3977" i="1"/>
  <c r="T3977" i="1" s="1"/>
  <c r="P3977" i="1"/>
  <c r="O3977" i="1"/>
  <c r="N3977" i="1"/>
  <c r="M3977" i="1"/>
  <c r="L3977" i="1"/>
  <c r="J3977" i="1"/>
  <c r="I3977" i="1"/>
  <c r="K3977" i="1" s="1"/>
  <c r="G3977" i="1"/>
  <c r="H3977" i="1" s="1"/>
  <c r="F3977" i="1"/>
  <c r="D3977" i="1"/>
  <c r="E3977" i="1" s="1"/>
  <c r="C3977" i="1"/>
  <c r="BC3976" i="1"/>
  <c r="BB3976" i="1"/>
  <c r="BA3976" i="1"/>
  <c r="AZ3976" i="1"/>
  <c r="AY3976" i="1"/>
  <c r="AW3976" i="1"/>
  <c r="AV3976" i="1"/>
  <c r="AE3976" i="1"/>
  <c r="AH3976" i="1" s="1"/>
  <c r="X3976" i="1"/>
  <c r="AA3976" i="1" s="1"/>
  <c r="T3976" i="1"/>
  <c r="BD3976" i="1" s="1"/>
  <c r="Q3976" i="1"/>
  <c r="K3976" i="1"/>
  <c r="H3976" i="1"/>
  <c r="E3976" i="1"/>
  <c r="AY3975" i="1"/>
  <c r="AU3975" i="1"/>
  <c r="AT3975" i="1"/>
  <c r="AS3975" i="1"/>
  <c r="BB3975" i="1" s="1"/>
  <c r="AR3975" i="1"/>
  <c r="AQ3975" i="1"/>
  <c r="AP3975" i="1"/>
  <c r="BA3975" i="1" s="1"/>
  <c r="AO3975" i="1"/>
  <c r="AN3975" i="1"/>
  <c r="AM3975" i="1"/>
  <c r="AZ3975" i="1" s="1"/>
  <c r="AL3975" i="1"/>
  <c r="AK3975" i="1"/>
  <c r="AJ3975" i="1"/>
  <c r="AV3975" i="1" s="1"/>
  <c r="AG3975" i="1"/>
  <c r="AF3975" i="1"/>
  <c r="AD3975" i="1"/>
  <c r="AC3975" i="1"/>
  <c r="AE3975" i="1" s="1"/>
  <c r="AH3975" i="1" s="1"/>
  <c r="Z3975" i="1"/>
  <c r="Y3975" i="1"/>
  <c r="X3975" i="1"/>
  <c r="AA3975" i="1" s="1"/>
  <c r="W3975" i="1"/>
  <c r="V3975" i="1"/>
  <c r="S3975" i="1"/>
  <c r="R3975" i="1"/>
  <c r="P3975" i="1"/>
  <c r="O3975" i="1"/>
  <c r="Q3975" i="1" s="1"/>
  <c r="T3975" i="1" s="1"/>
  <c r="N3975" i="1"/>
  <c r="M3975" i="1"/>
  <c r="L3975" i="1"/>
  <c r="K3975" i="1"/>
  <c r="J3975" i="1"/>
  <c r="I3975" i="1"/>
  <c r="G3975" i="1"/>
  <c r="H3975" i="1" s="1"/>
  <c r="F3975" i="1"/>
  <c r="D3975" i="1"/>
  <c r="E3975" i="1" s="1"/>
  <c r="C3975" i="1"/>
  <c r="BB3974" i="1"/>
  <c r="BA3974" i="1"/>
  <c r="BC3974" i="1" s="1"/>
  <c r="BD3974" i="1" s="1"/>
  <c r="AZ3974" i="1"/>
  <c r="AY3974" i="1"/>
  <c r="AW3974" i="1"/>
  <c r="AV3974" i="1"/>
  <c r="AH3974" i="1"/>
  <c r="AE3974" i="1"/>
  <c r="X3974" i="1"/>
  <c r="AA3974" i="1" s="1"/>
  <c r="T3974" i="1"/>
  <c r="Q3974" i="1"/>
  <c r="K3974" i="1"/>
  <c r="H3974" i="1"/>
  <c r="E3974" i="1"/>
  <c r="AY3973" i="1"/>
  <c r="BC3973" i="1" s="1"/>
  <c r="AU3973" i="1"/>
  <c r="AT3973" i="1"/>
  <c r="AS3973" i="1"/>
  <c r="BB3973" i="1" s="1"/>
  <c r="AR3973" i="1"/>
  <c r="AQ3973" i="1"/>
  <c r="AP3973" i="1"/>
  <c r="BA3973" i="1" s="1"/>
  <c r="AO3973" i="1"/>
  <c r="AN3973" i="1"/>
  <c r="AM3973" i="1"/>
  <c r="AZ3973" i="1" s="1"/>
  <c r="AL3973" i="1"/>
  <c r="AK3973" i="1"/>
  <c r="AV3973" i="1" s="1"/>
  <c r="AJ3973" i="1"/>
  <c r="AG3973" i="1"/>
  <c r="AF3973" i="1"/>
  <c r="AE3973" i="1"/>
  <c r="AH3973" i="1" s="1"/>
  <c r="AD3973" i="1"/>
  <c r="AC3973" i="1"/>
  <c r="Z3973" i="1"/>
  <c r="Y3973" i="1"/>
  <c r="X3973" i="1"/>
  <c r="AA3973" i="1" s="1"/>
  <c r="W3973" i="1"/>
  <c r="V3973" i="1"/>
  <c r="S3973" i="1"/>
  <c r="R3973" i="1"/>
  <c r="P3973" i="1"/>
  <c r="O3973" i="1"/>
  <c r="Q3973" i="1" s="1"/>
  <c r="T3973" i="1" s="1"/>
  <c r="N3973" i="1"/>
  <c r="M3973" i="1"/>
  <c r="L3973" i="1"/>
  <c r="J3973" i="1"/>
  <c r="K3973" i="1" s="1"/>
  <c r="I3973" i="1"/>
  <c r="G3973" i="1"/>
  <c r="H3973" i="1" s="1"/>
  <c r="F3973" i="1"/>
  <c r="E3973" i="1"/>
  <c r="D3973" i="1"/>
  <c r="C3973" i="1"/>
  <c r="BB3972" i="1"/>
  <c r="BA3972" i="1"/>
  <c r="AZ3972" i="1"/>
  <c r="AY3972" i="1"/>
  <c r="BC3972" i="1" s="1"/>
  <c r="AV3972" i="1"/>
  <c r="AH3972" i="1"/>
  <c r="AE3972" i="1"/>
  <c r="X3972" i="1"/>
  <c r="AA3972" i="1" s="1"/>
  <c r="Q3972" i="1"/>
  <c r="T3972" i="1" s="1"/>
  <c r="K3972" i="1"/>
  <c r="H3972" i="1"/>
  <c r="E3972" i="1"/>
  <c r="BB3971" i="1"/>
  <c r="BA3971" i="1"/>
  <c r="AZ3971" i="1"/>
  <c r="AY3971" i="1"/>
  <c r="BC3971" i="1" s="1"/>
  <c r="AV3971" i="1"/>
  <c r="AH3971" i="1"/>
  <c r="AE3971" i="1"/>
  <c r="AA3971" i="1"/>
  <c r="X3971" i="1"/>
  <c r="T3971" i="1"/>
  <c r="AW3971" i="1" s="1"/>
  <c r="Q3971" i="1"/>
  <c r="K3971" i="1"/>
  <c r="H3971" i="1"/>
  <c r="E3971" i="1"/>
  <c r="BC3970" i="1"/>
  <c r="BB3970" i="1"/>
  <c r="BA3970" i="1"/>
  <c r="AZ3970" i="1"/>
  <c r="AY3970" i="1"/>
  <c r="AV3970" i="1"/>
  <c r="AW3970" i="1" s="1"/>
  <c r="AE3970" i="1"/>
  <c r="AH3970" i="1" s="1"/>
  <c r="X3970" i="1"/>
  <c r="AA3970" i="1" s="1"/>
  <c r="T3970" i="1"/>
  <c r="BD3970" i="1" s="1"/>
  <c r="Q3970" i="1"/>
  <c r="K3970" i="1"/>
  <c r="H3970" i="1"/>
  <c r="E3970" i="1"/>
  <c r="BB3969" i="1"/>
  <c r="BA3969" i="1"/>
  <c r="AZ3969" i="1"/>
  <c r="AY3969" i="1"/>
  <c r="BC3969" i="1" s="1"/>
  <c r="AW3969" i="1"/>
  <c r="AV3969" i="1"/>
  <c r="AH3969" i="1"/>
  <c r="AE3969" i="1"/>
  <c r="AA3969" i="1"/>
  <c r="X3969" i="1"/>
  <c r="Q3969" i="1"/>
  <c r="T3969" i="1" s="1"/>
  <c r="K3969" i="1"/>
  <c r="H3969" i="1"/>
  <c r="E3969" i="1"/>
  <c r="BB3968" i="1"/>
  <c r="BA3968" i="1"/>
  <c r="AZ3968" i="1"/>
  <c r="AY3968" i="1"/>
  <c r="BC3968" i="1" s="1"/>
  <c r="AV3968" i="1"/>
  <c r="AE3968" i="1"/>
  <c r="AH3968" i="1" s="1"/>
  <c r="AA3968" i="1"/>
  <c r="X3968" i="1"/>
  <c r="Q3968" i="1"/>
  <c r="T3968" i="1" s="1"/>
  <c r="K3968" i="1"/>
  <c r="H3968" i="1"/>
  <c r="E3968" i="1"/>
  <c r="AZ3967" i="1"/>
  <c r="AU3967" i="1"/>
  <c r="AT3967" i="1"/>
  <c r="AS3967" i="1"/>
  <c r="BB3967" i="1" s="1"/>
  <c r="AR3967" i="1"/>
  <c r="AQ3967" i="1"/>
  <c r="BA3967" i="1" s="1"/>
  <c r="AP3967" i="1"/>
  <c r="AO3967" i="1"/>
  <c r="AN3967" i="1"/>
  <c r="AM3967" i="1"/>
  <c r="AL3967" i="1"/>
  <c r="AK3967" i="1"/>
  <c r="AJ3967" i="1"/>
  <c r="AY3967" i="1" s="1"/>
  <c r="BC3967" i="1" s="1"/>
  <c r="AH3967" i="1"/>
  <c r="AG3967" i="1"/>
  <c r="AF3967" i="1"/>
  <c r="AE3967" i="1"/>
  <c r="AD3967" i="1"/>
  <c r="AC3967" i="1"/>
  <c r="Z3967" i="1"/>
  <c r="Y3967" i="1"/>
  <c r="W3967" i="1"/>
  <c r="V3967" i="1"/>
  <c r="X3967" i="1" s="1"/>
  <c r="S3967" i="1"/>
  <c r="R3967" i="1"/>
  <c r="P3967" i="1"/>
  <c r="Q3967" i="1" s="1"/>
  <c r="T3967" i="1" s="1"/>
  <c r="O3967" i="1"/>
  <c r="N3967" i="1"/>
  <c r="M3967" i="1"/>
  <c r="L3967" i="1"/>
  <c r="J3967" i="1"/>
  <c r="I3967" i="1"/>
  <c r="K3967" i="1" s="1"/>
  <c r="H3967" i="1"/>
  <c r="G3967" i="1"/>
  <c r="F3967" i="1"/>
  <c r="E3967" i="1"/>
  <c r="D3967" i="1"/>
  <c r="C3967" i="1"/>
  <c r="BB3966" i="1"/>
  <c r="BA3966" i="1"/>
  <c r="AZ3966" i="1"/>
  <c r="AY3966" i="1"/>
  <c r="AV3966" i="1"/>
  <c r="AE3966" i="1"/>
  <c r="AH3966" i="1" s="1"/>
  <c r="AA3966" i="1"/>
  <c r="X3966" i="1"/>
  <c r="T3966" i="1"/>
  <c r="AW3966" i="1" s="1"/>
  <c r="Q3966" i="1"/>
  <c r="K3966" i="1"/>
  <c r="H3966" i="1"/>
  <c r="E3966" i="1"/>
  <c r="AU3965" i="1"/>
  <c r="AT3965" i="1"/>
  <c r="AS3965" i="1"/>
  <c r="BB3965" i="1" s="1"/>
  <c r="AR3965" i="1"/>
  <c r="BA3965" i="1" s="1"/>
  <c r="AQ3965" i="1"/>
  <c r="AP3965" i="1"/>
  <c r="AO3965" i="1"/>
  <c r="AN3965" i="1"/>
  <c r="AM3965" i="1"/>
  <c r="AZ3965" i="1" s="1"/>
  <c r="AL3965" i="1"/>
  <c r="AK3965" i="1"/>
  <c r="AJ3965" i="1"/>
  <c r="AY3965" i="1" s="1"/>
  <c r="BC3965" i="1" s="1"/>
  <c r="AG3965" i="1"/>
  <c r="AF3965" i="1"/>
  <c r="AD3965" i="1"/>
  <c r="AC3965" i="1"/>
  <c r="AE3965" i="1" s="1"/>
  <c r="AH3965" i="1" s="1"/>
  <c r="Z3965" i="1"/>
  <c r="Y3965" i="1"/>
  <c r="X3965" i="1"/>
  <c r="AA3965" i="1" s="1"/>
  <c r="W3965" i="1"/>
  <c r="V3965" i="1"/>
  <c r="S3965" i="1"/>
  <c r="R3965" i="1"/>
  <c r="Q3965" i="1"/>
  <c r="P3965" i="1"/>
  <c r="O3965" i="1"/>
  <c r="N3965" i="1"/>
  <c r="M3965" i="1"/>
  <c r="L3965" i="1"/>
  <c r="K3965" i="1"/>
  <c r="J3965" i="1"/>
  <c r="I3965" i="1"/>
  <c r="H3965" i="1"/>
  <c r="G3965" i="1"/>
  <c r="F3965" i="1"/>
  <c r="D3965" i="1"/>
  <c r="E3965" i="1" s="1"/>
  <c r="C3965" i="1"/>
  <c r="BC3964" i="1"/>
  <c r="BB3964" i="1"/>
  <c r="BA3964" i="1"/>
  <c r="AZ3964" i="1"/>
  <c r="AY3964" i="1"/>
  <c r="AV3964" i="1"/>
  <c r="AW3964" i="1" s="1"/>
  <c r="AE3964" i="1"/>
  <c r="AH3964" i="1" s="1"/>
  <c r="AA3964" i="1"/>
  <c r="X3964" i="1"/>
  <c r="T3964" i="1"/>
  <c r="BD3964" i="1" s="1"/>
  <c r="Q3964" i="1"/>
  <c r="K3964" i="1"/>
  <c r="H3964" i="1"/>
  <c r="E3964" i="1"/>
  <c r="BB3963" i="1"/>
  <c r="BA3963" i="1"/>
  <c r="AZ3963" i="1"/>
  <c r="AY3963" i="1"/>
  <c r="BC3963" i="1" s="1"/>
  <c r="AV3963" i="1"/>
  <c r="AH3963" i="1"/>
  <c r="AE3963" i="1"/>
  <c r="AA3963" i="1"/>
  <c r="X3963" i="1"/>
  <c r="Q3963" i="1"/>
  <c r="T3963" i="1" s="1"/>
  <c r="AW3963" i="1" s="1"/>
  <c r="K3963" i="1"/>
  <c r="H3963" i="1"/>
  <c r="E3963" i="1"/>
  <c r="BB3962" i="1"/>
  <c r="BA3962" i="1"/>
  <c r="AZ3962" i="1"/>
  <c r="AY3962" i="1"/>
  <c r="BC3962" i="1" s="1"/>
  <c r="AV3962" i="1"/>
  <c r="AH3962" i="1"/>
  <c r="AE3962" i="1"/>
  <c r="AA3962" i="1"/>
  <c r="X3962" i="1"/>
  <c r="Q3962" i="1"/>
  <c r="T3962" i="1" s="1"/>
  <c r="K3962" i="1"/>
  <c r="H3962" i="1"/>
  <c r="E3962" i="1"/>
  <c r="AZ3961" i="1"/>
  <c r="AU3961" i="1"/>
  <c r="AT3961" i="1"/>
  <c r="AS3961" i="1"/>
  <c r="BB3961" i="1" s="1"/>
  <c r="AR3961" i="1"/>
  <c r="AQ3961" i="1"/>
  <c r="BA3961" i="1" s="1"/>
  <c r="AP3961" i="1"/>
  <c r="AO3961" i="1"/>
  <c r="AN3961" i="1"/>
  <c r="AM3961" i="1"/>
  <c r="AL3961" i="1"/>
  <c r="AK3961" i="1"/>
  <c r="AJ3961" i="1"/>
  <c r="AY3961" i="1" s="1"/>
  <c r="BC3961" i="1" s="1"/>
  <c r="AH3961" i="1"/>
  <c r="AG3961" i="1"/>
  <c r="AF3961" i="1"/>
  <c r="AE3961" i="1"/>
  <c r="AD3961" i="1"/>
  <c r="AC3961" i="1"/>
  <c r="Z3961" i="1"/>
  <c r="Y3961" i="1"/>
  <c r="W3961" i="1"/>
  <c r="V3961" i="1"/>
  <c r="X3961" i="1" s="1"/>
  <c r="S3961" i="1"/>
  <c r="R3961" i="1"/>
  <c r="P3961" i="1"/>
  <c r="Q3961" i="1" s="1"/>
  <c r="T3961" i="1" s="1"/>
  <c r="O3961" i="1"/>
  <c r="N3961" i="1"/>
  <c r="M3961" i="1"/>
  <c r="L3961" i="1"/>
  <c r="J3961" i="1"/>
  <c r="I3961" i="1"/>
  <c r="K3961" i="1" s="1"/>
  <c r="H3961" i="1"/>
  <c r="G3961" i="1"/>
  <c r="F3961" i="1"/>
  <c r="E3961" i="1"/>
  <c r="D3961" i="1"/>
  <c r="C3961" i="1"/>
  <c r="BB3960" i="1"/>
  <c r="BA3960" i="1"/>
  <c r="AZ3960" i="1"/>
  <c r="BC3960" i="1" s="1"/>
  <c r="AY3960" i="1"/>
  <c r="AV3960" i="1"/>
  <c r="AE3960" i="1"/>
  <c r="AH3960" i="1" s="1"/>
  <c r="AA3960" i="1"/>
  <c r="X3960" i="1"/>
  <c r="T3960" i="1"/>
  <c r="AW3960" i="1" s="1"/>
  <c r="Q3960" i="1"/>
  <c r="K3960" i="1"/>
  <c r="H3960" i="1"/>
  <c r="E3960" i="1"/>
  <c r="BC3959" i="1"/>
  <c r="BD3959" i="1" s="1"/>
  <c r="BB3959" i="1"/>
  <c r="BA3959" i="1"/>
  <c r="AZ3959" i="1"/>
  <c r="AY3959" i="1"/>
  <c r="AV3959" i="1"/>
  <c r="AE3959" i="1"/>
  <c r="AH3959" i="1" s="1"/>
  <c r="X3959" i="1"/>
  <c r="AA3959" i="1" s="1"/>
  <c r="T3959" i="1"/>
  <c r="AW3959" i="1" s="1"/>
  <c r="Q3959" i="1"/>
  <c r="K3959" i="1"/>
  <c r="H3959" i="1"/>
  <c r="E3959" i="1"/>
  <c r="BB3958" i="1"/>
  <c r="BA3958" i="1"/>
  <c r="AZ3958" i="1"/>
  <c r="AY3958" i="1"/>
  <c r="BC3958" i="1" s="1"/>
  <c r="BD3958" i="1" s="1"/>
  <c r="AV3958" i="1"/>
  <c r="AH3958" i="1"/>
  <c r="AE3958" i="1"/>
  <c r="AA3958" i="1"/>
  <c r="X3958" i="1"/>
  <c r="T3958" i="1"/>
  <c r="AW3958" i="1" s="1"/>
  <c r="Q3958" i="1"/>
  <c r="K3958" i="1"/>
  <c r="H3958" i="1"/>
  <c r="E3958" i="1"/>
  <c r="AU3957" i="1"/>
  <c r="AT3957" i="1"/>
  <c r="AS3957" i="1"/>
  <c r="BB3957" i="1" s="1"/>
  <c r="AR3957" i="1"/>
  <c r="BA3957" i="1" s="1"/>
  <c r="AQ3957" i="1"/>
  <c r="AP3957" i="1"/>
  <c r="AO3957" i="1"/>
  <c r="AN3957" i="1"/>
  <c r="AZ3957" i="1" s="1"/>
  <c r="AM3957" i="1"/>
  <c r="AL3957" i="1"/>
  <c r="AK3957" i="1"/>
  <c r="AJ3957" i="1"/>
  <c r="AY3957" i="1" s="1"/>
  <c r="AG3957" i="1"/>
  <c r="AF3957" i="1"/>
  <c r="AE3957" i="1"/>
  <c r="AH3957" i="1" s="1"/>
  <c r="AD3957" i="1"/>
  <c r="AC3957" i="1"/>
  <c r="Z3957" i="1"/>
  <c r="Y3957" i="1"/>
  <c r="W3957" i="1"/>
  <c r="V3957" i="1"/>
  <c r="X3957" i="1" s="1"/>
  <c r="AA3957" i="1" s="1"/>
  <c r="S3957" i="1"/>
  <c r="R3957" i="1"/>
  <c r="Q3957" i="1"/>
  <c r="T3957" i="1" s="1"/>
  <c r="P3957" i="1"/>
  <c r="O3957" i="1"/>
  <c r="N3957" i="1"/>
  <c r="M3957" i="1"/>
  <c r="L3957" i="1"/>
  <c r="K3957" i="1"/>
  <c r="J3957" i="1"/>
  <c r="I3957" i="1"/>
  <c r="G3957" i="1"/>
  <c r="F3957" i="1"/>
  <c r="H3957" i="1" s="1"/>
  <c r="E3957" i="1"/>
  <c r="D3957" i="1"/>
  <c r="C3957" i="1"/>
  <c r="BB3956" i="1"/>
  <c r="BA3956" i="1"/>
  <c r="AZ3956" i="1"/>
  <c r="AY3956" i="1"/>
  <c r="BC3956" i="1" s="1"/>
  <c r="AV3956" i="1"/>
  <c r="AE3956" i="1"/>
  <c r="AH3956" i="1" s="1"/>
  <c r="AA3956" i="1"/>
  <c r="X3956" i="1"/>
  <c r="Q3956" i="1"/>
  <c r="T3956" i="1" s="1"/>
  <c r="K3956" i="1"/>
  <c r="H3956" i="1"/>
  <c r="E3956" i="1"/>
  <c r="AZ3955" i="1"/>
  <c r="AU3955" i="1"/>
  <c r="AT3955" i="1"/>
  <c r="AS3955" i="1"/>
  <c r="BB3955" i="1" s="1"/>
  <c r="AR3955" i="1"/>
  <c r="AQ3955" i="1"/>
  <c r="BA3955" i="1" s="1"/>
  <c r="AP3955" i="1"/>
  <c r="AO3955" i="1"/>
  <c r="AN3955" i="1"/>
  <c r="AM3955" i="1"/>
  <c r="AL3955" i="1"/>
  <c r="AK3955" i="1"/>
  <c r="AJ3955" i="1"/>
  <c r="AY3955" i="1" s="1"/>
  <c r="AH3955" i="1"/>
  <c r="AG3955" i="1"/>
  <c r="AF3955" i="1"/>
  <c r="AD3955" i="1"/>
  <c r="AE3955" i="1" s="1"/>
  <c r="AC3955" i="1"/>
  <c r="Z3955" i="1"/>
  <c r="Y3955" i="1"/>
  <c r="W3955" i="1"/>
  <c r="V3955" i="1"/>
  <c r="X3955" i="1" s="1"/>
  <c r="S3955" i="1"/>
  <c r="R3955" i="1"/>
  <c r="P3955" i="1"/>
  <c r="Q3955" i="1" s="1"/>
  <c r="T3955" i="1" s="1"/>
  <c r="O3955" i="1"/>
  <c r="N3955" i="1"/>
  <c r="M3955" i="1"/>
  <c r="L3955" i="1"/>
  <c r="J3955" i="1"/>
  <c r="I3955" i="1"/>
  <c r="K3955" i="1" s="1"/>
  <c r="H3955" i="1"/>
  <c r="G3955" i="1"/>
  <c r="F3955" i="1"/>
  <c r="D3955" i="1"/>
  <c r="E3955" i="1" s="1"/>
  <c r="C3955" i="1"/>
  <c r="BB3954" i="1"/>
  <c r="BA3954" i="1"/>
  <c r="AZ3954" i="1"/>
  <c r="AY3954" i="1"/>
  <c r="AV3954" i="1"/>
  <c r="AE3954" i="1"/>
  <c r="AH3954" i="1" s="1"/>
  <c r="AA3954" i="1"/>
  <c r="X3954" i="1"/>
  <c r="T3954" i="1"/>
  <c r="AW3954" i="1" s="1"/>
  <c r="Q3954" i="1"/>
  <c r="K3954" i="1"/>
  <c r="H3954" i="1"/>
  <c r="E3954" i="1"/>
  <c r="BC3953" i="1"/>
  <c r="BB3953" i="1"/>
  <c r="BA3953" i="1"/>
  <c r="AZ3953" i="1"/>
  <c r="AY3953" i="1"/>
  <c r="AV3953" i="1"/>
  <c r="AE3953" i="1"/>
  <c r="AH3953" i="1" s="1"/>
  <c r="X3953" i="1"/>
  <c r="AA3953" i="1" s="1"/>
  <c r="Q3953" i="1"/>
  <c r="T3953" i="1" s="1"/>
  <c r="K3953" i="1"/>
  <c r="H3953" i="1"/>
  <c r="E3953" i="1"/>
  <c r="AU3952" i="1"/>
  <c r="AT3952" i="1"/>
  <c r="AS3952" i="1"/>
  <c r="BB3952" i="1" s="1"/>
  <c r="AR3952" i="1"/>
  <c r="AQ3952" i="1"/>
  <c r="BA3952" i="1" s="1"/>
  <c r="AP3952" i="1"/>
  <c r="AO3952" i="1"/>
  <c r="AN3952" i="1"/>
  <c r="AM3952" i="1"/>
  <c r="AZ3952" i="1" s="1"/>
  <c r="AL3952" i="1"/>
  <c r="AK3952" i="1"/>
  <c r="AJ3952" i="1"/>
  <c r="AG3952" i="1"/>
  <c r="AF3952" i="1"/>
  <c r="AD3952" i="1"/>
  <c r="AE3952" i="1" s="1"/>
  <c r="AH3952" i="1" s="1"/>
  <c r="AC3952" i="1"/>
  <c r="AA3952" i="1"/>
  <c r="Z3952" i="1"/>
  <c r="Y3952" i="1"/>
  <c r="W3952" i="1"/>
  <c r="V3952" i="1"/>
  <c r="X3952" i="1" s="1"/>
  <c r="S3952" i="1"/>
  <c r="R3952" i="1"/>
  <c r="P3952" i="1"/>
  <c r="Q3952" i="1" s="1"/>
  <c r="T3952" i="1" s="1"/>
  <c r="O3952" i="1"/>
  <c r="N3952" i="1"/>
  <c r="M3952" i="1"/>
  <c r="L3952" i="1"/>
  <c r="J3952" i="1"/>
  <c r="K3952" i="1" s="1"/>
  <c r="I3952" i="1"/>
  <c r="H3952" i="1"/>
  <c r="G3952" i="1"/>
  <c r="F3952" i="1"/>
  <c r="D3952" i="1"/>
  <c r="E3952" i="1" s="1"/>
  <c r="C3952" i="1"/>
  <c r="BB3951" i="1"/>
  <c r="BA3951" i="1"/>
  <c r="AZ3951" i="1"/>
  <c r="AY3951" i="1"/>
  <c r="BC3951" i="1" s="1"/>
  <c r="BD3951" i="1" s="1"/>
  <c r="AV3951" i="1"/>
  <c r="AH3951" i="1"/>
  <c r="AE3951" i="1"/>
  <c r="AA3951" i="1"/>
  <c r="X3951" i="1"/>
  <c r="Q3951" i="1"/>
  <c r="T3951" i="1" s="1"/>
  <c r="AW3951" i="1" s="1"/>
  <c r="K3951" i="1"/>
  <c r="H3951" i="1"/>
  <c r="E3951" i="1"/>
  <c r="AY3950" i="1"/>
  <c r="AU3950" i="1"/>
  <c r="AT3950" i="1"/>
  <c r="AS3950" i="1"/>
  <c r="BB3950" i="1" s="1"/>
  <c r="AR3950" i="1"/>
  <c r="AQ3950" i="1"/>
  <c r="AP3950" i="1"/>
  <c r="BA3950" i="1" s="1"/>
  <c r="AO3950" i="1"/>
  <c r="AN3950" i="1"/>
  <c r="AZ3950" i="1" s="1"/>
  <c r="AM3950" i="1"/>
  <c r="AL3950" i="1"/>
  <c r="AK3950" i="1"/>
  <c r="AJ3950" i="1"/>
  <c r="AG3950" i="1"/>
  <c r="AF3950" i="1"/>
  <c r="AE3950" i="1"/>
  <c r="AH3950" i="1" s="1"/>
  <c r="AD3950" i="1"/>
  <c r="AC3950" i="1"/>
  <c r="Z3950" i="1"/>
  <c r="Y3950" i="1"/>
  <c r="X3950" i="1"/>
  <c r="AA3950" i="1" s="1"/>
  <c r="W3950" i="1"/>
  <c r="V3950" i="1"/>
  <c r="S3950" i="1"/>
  <c r="R3950" i="1"/>
  <c r="P3950" i="1"/>
  <c r="O3950" i="1"/>
  <c r="Q3950" i="1" s="1"/>
  <c r="T3950" i="1" s="1"/>
  <c r="N3950" i="1"/>
  <c r="M3950" i="1"/>
  <c r="L3950" i="1"/>
  <c r="K3950" i="1"/>
  <c r="J3950" i="1"/>
  <c r="I3950" i="1"/>
  <c r="G3950" i="1"/>
  <c r="H3950" i="1" s="1"/>
  <c r="F3950" i="1"/>
  <c r="E3950" i="1"/>
  <c r="D3950" i="1"/>
  <c r="C3950" i="1"/>
  <c r="BB3949" i="1"/>
  <c r="BA3949" i="1"/>
  <c r="AZ3949" i="1"/>
  <c r="AY3949" i="1"/>
  <c r="BC3949" i="1" s="1"/>
  <c r="AV3949" i="1"/>
  <c r="AH3949" i="1"/>
  <c r="AE3949" i="1"/>
  <c r="X3949" i="1"/>
  <c r="AA3949" i="1" s="1"/>
  <c r="Q3949" i="1"/>
  <c r="T3949" i="1" s="1"/>
  <c r="K3949" i="1"/>
  <c r="H3949" i="1"/>
  <c r="E3949" i="1"/>
  <c r="BB3948" i="1"/>
  <c r="BA3948" i="1"/>
  <c r="AZ3948" i="1"/>
  <c r="BC3948" i="1" s="1"/>
  <c r="AY3948" i="1"/>
  <c r="AV3948" i="1"/>
  <c r="AE3948" i="1"/>
  <c r="AH3948" i="1" s="1"/>
  <c r="AA3948" i="1"/>
  <c r="X3948" i="1"/>
  <c r="T3948" i="1"/>
  <c r="Q3948" i="1"/>
  <c r="K3948" i="1"/>
  <c r="H3948" i="1"/>
  <c r="E3948" i="1"/>
  <c r="AU3947" i="1"/>
  <c r="AT3947" i="1"/>
  <c r="AS3947" i="1"/>
  <c r="BB3947" i="1" s="1"/>
  <c r="AR3947" i="1"/>
  <c r="BA3947" i="1" s="1"/>
  <c r="AQ3947" i="1"/>
  <c r="AP3947" i="1"/>
  <c r="AO3947" i="1"/>
  <c r="AN3947" i="1"/>
  <c r="AM3947" i="1"/>
  <c r="AZ3947" i="1" s="1"/>
  <c r="AL3947" i="1"/>
  <c r="AK3947" i="1"/>
  <c r="AJ3947" i="1"/>
  <c r="AG3947" i="1"/>
  <c r="AF3947" i="1"/>
  <c r="AD3947" i="1"/>
  <c r="AC3947" i="1"/>
  <c r="AE3947" i="1" s="1"/>
  <c r="AH3947" i="1" s="1"/>
  <c r="Z3947" i="1"/>
  <c r="Y3947" i="1"/>
  <c r="X3947" i="1"/>
  <c r="W3947" i="1"/>
  <c r="V3947" i="1"/>
  <c r="S3947" i="1"/>
  <c r="R3947" i="1"/>
  <c r="Q3947" i="1"/>
  <c r="T3947" i="1" s="1"/>
  <c r="P3947" i="1"/>
  <c r="O3947" i="1"/>
  <c r="N3947" i="1"/>
  <c r="M3947" i="1"/>
  <c r="L3947" i="1"/>
  <c r="J3947" i="1"/>
  <c r="I3947" i="1"/>
  <c r="K3947" i="1" s="1"/>
  <c r="G3947" i="1"/>
  <c r="H3947" i="1" s="1"/>
  <c r="F3947" i="1"/>
  <c r="D3947" i="1"/>
  <c r="C3947" i="1"/>
  <c r="BC3946" i="1"/>
  <c r="BB3946" i="1"/>
  <c r="BA3946" i="1"/>
  <c r="AZ3946" i="1"/>
  <c r="AY3946" i="1"/>
  <c r="AV3946" i="1"/>
  <c r="AW3946" i="1" s="1"/>
  <c r="AE3946" i="1"/>
  <c r="AH3946" i="1" s="1"/>
  <c r="AA3946" i="1"/>
  <c r="X3946" i="1"/>
  <c r="T3946" i="1"/>
  <c r="BD3946" i="1" s="1"/>
  <c r="Q3946" i="1"/>
  <c r="K3946" i="1"/>
  <c r="H3946" i="1"/>
  <c r="E3946" i="1"/>
  <c r="BB3945" i="1"/>
  <c r="BA3945" i="1"/>
  <c r="AZ3945" i="1"/>
  <c r="AY3945" i="1"/>
  <c r="BC3945" i="1" s="1"/>
  <c r="AW3945" i="1"/>
  <c r="AV3945" i="1"/>
  <c r="AH3945" i="1"/>
  <c r="AE3945" i="1"/>
  <c r="AA3945" i="1"/>
  <c r="X3945" i="1"/>
  <c r="Q3945" i="1"/>
  <c r="T3945" i="1" s="1"/>
  <c r="BD3945" i="1" s="1"/>
  <c r="K3945" i="1"/>
  <c r="H3945" i="1"/>
  <c r="E3945" i="1"/>
  <c r="BB3944" i="1"/>
  <c r="BA3944" i="1"/>
  <c r="AZ3944" i="1"/>
  <c r="AY3944" i="1"/>
  <c r="BC3944" i="1" s="1"/>
  <c r="AV3944" i="1"/>
  <c r="AE3944" i="1"/>
  <c r="AH3944" i="1" s="1"/>
  <c r="AA3944" i="1"/>
  <c r="X3944" i="1"/>
  <c r="Q3944" i="1"/>
  <c r="T3944" i="1" s="1"/>
  <c r="K3944" i="1"/>
  <c r="H3944" i="1"/>
  <c r="E3944" i="1"/>
  <c r="BB3943" i="1"/>
  <c r="BA3943" i="1"/>
  <c r="AZ3943" i="1"/>
  <c r="BC3943" i="1" s="1"/>
  <c r="AY3943" i="1"/>
  <c r="AV3943" i="1"/>
  <c r="AH3943" i="1"/>
  <c r="AE3943" i="1"/>
  <c r="X3943" i="1"/>
  <c r="AA3943" i="1" s="1"/>
  <c r="T3943" i="1"/>
  <c r="Q3943" i="1"/>
  <c r="K3943" i="1"/>
  <c r="H3943" i="1"/>
  <c r="E3943" i="1"/>
  <c r="BA3942" i="1"/>
  <c r="AU3942" i="1"/>
  <c r="AT3942" i="1"/>
  <c r="AS3942" i="1"/>
  <c r="BB3942" i="1" s="1"/>
  <c r="AR3942" i="1"/>
  <c r="AQ3942" i="1"/>
  <c r="AP3942" i="1"/>
  <c r="AO3942" i="1"/>
  <c r="AN3942" i="1"/>
  <c r="AM3942" i="1"/>
  <c r="AZ3942" i="1" s="1"/>
  <c r="AL3942" i="1"/>
  <c r="AK3942" i="1"/>
  <c r="AJ3942" i="1"/>
  <c r="AV3942" i="1" s="1"/>
  <c r="AG3942" i="1"/>
  <c r="AF3942" i="1"/>
  <c r="AE3942" i="1"/>
  <c r="AH3942" i="1" s="1"/>
  <c r="AD3942" i="1"/>
  <c r="AC3942" i="1"/>
  <c r="Z3942" i="1"/>
  <c r="Y3942" i="1"/>
  <c r="X3942" i="1"/>
  <c r="AA3942" i="1" s="1"/>
  <c r="W3942" i="1"/>
  <c r="V3942" i="1"/>
  <c r="S3942" i="1"/>
  <c r="R3942" i="1"/>
  <c r="P3942" i="1"/>
  <c r="O3942" i="1"/>
  <c r="Q3942" i="1" s="1"/>
  <c r="T3942" i="1" s="1"/>
  <c r="N3942" i="1"/>
  <c r="M3942" i="1"/>
  <c r="L3942" i="1"/>
  <c r="J3942" i="1"/>
  <c r="K3942" i="1" s="1"/>
  <c r="I3942" i="1"/>
  <c r="G3942" i="1"/>
  <c r="H3942" i="1" s="1"/>
  <c r="F3942" i="1"/>
  <c r="E3942" i="1"/>
  <c r="D3942" i="1"/>
  <c r="C3942" i="1"/>
  <c r="BC3941" i="1"/>
  <c r="BB3941" i="1"/>
  <c r="BA3941" i="1"/>
  <c r="AZ3941" i="1"/>
  <c r="AY3941" i="1"/>
  <c r="AV3941" i="1"/>
  <c r="AE3941" i="1"/>
  <c r="AH3941" i="1" s="1"/>
  <c r="X3941" i="1"/>
  <c r="AA3941" i="1" s="1"/>
  <c r="Q3941" i="1"/>
  <c r="T3941" i="1" s="1"/>
  <c r="K3941" i="1"/>
  <c r="H3941" i="1"/>
  <c r="E3941" i="1"/>
  <c r="BB3940" i="1"/>
  <c r="BA3940" i="1"/>
  <c r="AZ3940" i="1"/>
  <c r="AY3940" i="1"/>
  <c r="AV3940" i="1"/>
  <c r="AH3940" i="1"/>
  <c r="AE3940" i="1"/>
  <c r="AA3940" i="1"/>
  <c r="X3940" i="1"/>
  <c r="T3940" i="1"/>
  <c r="AW3940" i="1" s="1"/>
  <c r="Q3940" i="1"/>
  <c r="K3940" i="1"/>
  <c r="H3940" i="1"/>
  <c r="E3940" i="1"/>
  <c r="BC3939" i="1"/>
  <c r="BB3939" i="1"/>
  <c r="BA3939" i="1"/>
  <c r="AZ3939" i="1"/>
  <c r="AY3939" i="1"/>
  <c r="AV3939" i="1"/>
  <c r="AW3939" i="1" s="1"/>
  <c r="AE3939" i="1"/>
  <c r="AH3939" i="1" s="1"/>
  <c r="X3939" i="1"/>
  <c r="AA3939" i="1" s="1"/>
  <c r="T3939" i="1"/>
  <c r="BD3939" i="1" s="1"/>
  <c r="Q3939" i="1"/>
  <c r="K3939" i="1"/>
  <c r="H3939" i="1"/>
  <c r="E3939" i="1"/>
  <c r="BB3938" i="1"/>
  <c r="BA3938" i="1"/>
  <c r="AZ3938" i="1"/>
  <c r="AY3938" i="1"/>
  <c r="BC3938" i="1" s="1"/>
  <c r="AW3938" i="1"/>
  <c r="AV3938" i="1"/>
  <c r="AH3938" i="1"/>
  <c r="AE3938" i="1"/>
  <c r="AA3938" i="1"/>
  <c r="X3938" i="1"/>
  <c r="Q3938" i="1"/>
  <c r="T3938" i="1" s="1"/>
  <c r="BD3938" i="1" s="1"/>
  <c r="K3938" i="1"/>
  <c r="H3938" i="1"/>
  <c r="E3938" i="1"/>
  <c r="BB3937" i="1"/>
  <c r="BA3937" i="1"/>
  <c r="AZ3937" i="1"/>
  <c r="AY3937" i="1"/>
  <c r="BC3937" i="1" s="1"/>
  <c r="AV3937" i="1"/>
  <c r="AH3937" i="1"/>
  <c r="AE3937" i="1"/>
  <c r="AA3937" i="1"/>
  <c r="X3937" i="1"/>
  <c r="Q3937" i="1"/>
  <c r="T3937" i="1" s="1"/>
  <c r="K3937" i="1"/>
  <c r="H3937" i="1"/>
  <c r="E3937" i="1"/>
  <c r="BB3936" i="1"/>
  <c r="BA3936" i="1"/>
  <c r="AZ3936" i="1"/>
  <c r="BC3936" i="1" s="1"/>
  <c r="AY3936" i="1"/>
  <c r="AV3936" i="1"/>
  <c r="AH3936" i="1"/>
  <c r="AE3936" i="1"/>
  <c r="X3936" i="1"/>
  <c r="AA3936" i="1" s="1"/>
  <c r="T3936" i="1"/>
  <c r="BD3936" i="1" s="1"/>
  <c r="Q3936" i="1"/>
  <c r="K3936" i="1"/>
  <c r="H3936" i="1"/>
  <c r="E3936" i="1"/>
  <c r="AY3935" i="1"/>
  <c r="AU3935" i="1"/>
  <c r="AT3935" i="1"/>
  <c r="AS3935" i="1"/>
  <c r="BB3935" i="1" s="1"/>
  <c r="AR3935" i="1"/>
  <c r="AQ3935" i="1"/>
  <c r="AP3935" i="1"/>
  <c r="BA3935" i="1" s="1"/>
  <c r="AO3935" i="1"/>
  <c r="AN3935" i="1"/>
  <c r="AM3935" i="1"/>
  <c r="AZ3935" i="1" s="1"/>
  <c r="AL3935" i="1"/>
  <c r="AK3935" i="1"/>
  <c r="AJ3935" i="1"/>
  <c r="AG3935" i="1"/>
  <c r="AF3935" i="1"/>
  <c r="AE3935" i="1"/>
  <c r="AD3935" i="1"/>
  <c r="AC3935" i="1"/>
  <c r="Z3935" i="1"/>
  <c r="Y3935" i="1"/>
  <c r="X3935" i="1"/>
  <c r="W3935" i="1"/>
  <c r="V3935" i="1"/>
  <c r="S3935" i="1"/>
  <c r="R3935" i="1"/>
  <c r="P3935" i="1"/>
  <c r="O3935" i="1"/>
  <c r="Q3935" i="1" s="1"/>
  <c r="T3935" i="1" s="1"/>
  <c r="N3935" i="1"/>
  <c r="M3935" i="1"/>
  <c r="L3935" i="1"/>
  <c r="J3935" i="1"/>
  <c r="I3935" i="1"/>
  <c r="G3935" i="1"/>
  <c r="H3935" i="1" s="1"/>
  <c r="F3935" i="1"/>
  <c r="E3935" i="1"/>
  <c r="D3935" i="1"/>
  <c r="C3935" i="1"/>
  <c r="BC3934" i="1"/>
  <c r="BB3934" i="1"/>
  <c r="BA3934" i="1"/>
  <c r="AZ3934" i="1"/>
  <c r="AY3934" i="1"/>
  <c r="AV3934" i="1"/>
  <c r="AE3934" i="1"/>
  <c r="AH3934" i="1" s="1"/>
  <c r="X3934" i="1"/>
  <c r="AA3934" i="1" s="1"/>
  <c r="Q3934" i="1"/>
  <c r="T3934" i="1" s="1"/>
  <c r="K3934" i="1"/>
  <c r="H3934" i="1"/>
  <c r="E3934" i="1"/>
  <c r="BB3933" i="1"/>
  <c r="BA3933" i="1"/>
  <c r="AZ3933" i="1"/>
  <c r="AY3933" i="1"/>
  <c r="BC3933" i="1" s="1"/>
  <c r="BD3933" i="1" s="1"/>
  <c r="AV3933" i="1"/>
  <c r="AH3933" i="1"/>
  <c r="AE3933" i="1"/>
  <c r="AA3933" i="1"/>
  <c r="X3933" i="1"/>
  <c r="T3933" i="1"/>
  <c r="AW3933" i="1" s="1"/>
  <c r="Q3933" i="1"/>
  <c r="K3933" i="1"/>
  <c r="H3933" i="1"/>
  <c r="E3933" i="1"/>
  <c r="BC3932" i="1"/>
  <c r="BB3932" i="1"/>
  <c r="BA3932" i="1"/>
  <c r="AZ3932" i="1"/>
  <c r="AY3932" i="1"/>
  <c r="AV3932" i="1"/>
  <c r="AW3932" i="1" s="1"/>
  <c r="AE3932" i="1"/>
  <c r="AH3932" i="1" s="1"/>
  <c r="X3932" i="1"/>
  <c r="AA3932" i="1" s="1"/>
  <c r="T3932" i="1"/>
  <c r="BD3932" i="1" s="1"/>
  <c r="Q3932" i="1"/>
  <c r="K3932" i="1"/>
  <c r="H3932" i="1"/>
  <c r="E3932" i="1"/>
  <c r="BD3931" i="1"/>
  <c r="BB3931" i="1"/>
  <c r="BA3931" i="1"/>
  <c r="AZ3931" i="1"/>
  <c r="AY3931" i="1"/>
  <c r="BC3931" i="1" s="1"/>
  <c r="AW3931" i="1"/>
  <c r="AV3931" i="1"/>
  <c r="AH3931" i="1"/>
  <c r="AE3931" i="1"/>
  <c r="AA3931" i="1"/>
  <c r="X3931" i="1"/>
  <c r="Q3931" i="1"/>
  <c r="T3931" i="1" s="1"/>
  <c r="K3931" i="1"/>
  <c r="H3931" i="1"/>
  <c r="E3931" i="1"/>
  <c r="BB3930" i="1"/>
  <c r="BA3930" i="1"/>
  <c r="AZ3930" i="1"/>
  <c r="AY3930" i="1"/>
  <c r="BC3930" i="1" s="1"/>
  <c r="AV3930" i="1"/>
  <c r="AH3930" i="1"/>
  <c r="AE3930" i="1"/>
  <c r="AA3930" i="1"/>
  <c r="X3930" i="1"/>
  <c r="Q3930" i="1"/>
  <c r="T3930" i="1" s="1"/>
  <c r="K3930" i="1"/>
  <c r="H3930" i="1"/>
  <c r="E3930" i="1"/>
  <c r="BB3929" i="1"/>
  <c r="BA3929" i="1"/>
  <c r="AZ3929" i="1"/>
  <c r="BC3929" i="1" s="1"/>
  <c r="AY3929" i="1"/>
  <c r="AW3929" i="1"/>
  <c r="AV3929" i="1"/>
  <c r="AH3929" i="1"/>
  <c r="AE3929" i="1"/>
  <c r="X3929" i="1"/>
  <c r="AA3929" i="1" s="1"/>
  <c r="T3929" i="1"/>
  <c r="BD3929" i="1" s="1"/>
  <c r="Q3929" i="1"/>
  <c r="K3929" i="1"/>
  <c r="H3929" i="1"/>
  <c r="E3929" i="1"/>
  <c r="BA3928" i="1"/>
  <c r="AY3928" i="1"/>
  <c r="AU3928" i="1"/>
  <c r="AT3928" i="1"/>
  <c r="AS3928" i="1"/>
  <c r="BB3928" i="1" s="1"/>
  <c r="AR3928" i="1"/>
  <c r="AQ3928" i="1"/>
  <c r="AP3928" i="1"/>
  <c r="AO3928" i="1"/>
  <c r="AN3928" i="1"/>
  <c r="AM3928" i="1"/>
  <c r="AZ3928" i="1" s="1"/>
  <c r="AL3928" i="1"/>
  <c r="AK3928" i="1"/>
  <c r="AJ3928" i="1"/>
  <c r="AV3928" i="1" s="1"/>
  <c r="AG3928" i="1"/>
  <c r="AF3928" i="1"/>
  <c r="AE3928" i="1"/>
  <c r="AD3928" i="1"/>
  <c r="AC3928" i="1"/>
  <c r="Z3928" i="1"/>
  <c r="Y3928" i="1"/>
  <c r="X3928" i="1"/>
  <c r="W3928" i="1"/>
  <c r="V3928" i="1"/>
  <c r="S3928" i="1"/>
  <c r="R3928" i="1"/>
  <c r="Q3928" i="1"/>
  <c r="T3928" i="1" s="1"/>
  <c r="P3928" i="1"/>
  <c r="O3928" i="1"/>
  <c r="N3928" i="1"/>
  <c r="M3928" i="1"/>
  <c r="L3928" i="1"/>
  <c r="J3928" i="1"/>
  <c r="K3928" i="1" s="1"/>
  <c r="I3928" i="1"/>
  <c r="G3928" i="1"/>
  <c r="H3928" i="1" s="1"/>
  <c r="F3928" i="1"/>
  <c r="E3928" i="1"/>
  <c r="D3928" i="1"/>
  <c r="C3928" i="1"/>
  <c r="BB3927" i="1"/>
  <c r="BA3927" i="1"/>
  <c r="BC3927" i="1" s="1"/>
  <c r="BD3927" i="1" s="1"/>
  <c r="AZ3927" i="1"/>
  <c r="AY3927" i="1"/>
  <c r="AV3927" i="1"/>
  <c r="AE3927" i="1"/>
  <c r="AH3927" i="1" s="1"/>
  <c r="X3927" i="1"/>
  <c r="AA3927" i="1" s="1"/>
  <c r="T3927" i="1"/>
  <c r="AW3927" i="1" s="1"/>
  <c r="Q3927" i="1"/>
  <c r="K3927" i="1"/>
  <c r="H3927" i="1"/>
  <c r="E3927" i="1"/>
  <c r="AU3926" i="1"/>
  <c r="AT3926" i="1"/>
  <c r="AS3926" i="1"/>
  <c r="BB3926" i="1" s="1"/>
  <c r="AR3926" i="1"/>
  <c r="AQ3926" i="1"/>
  <c r="BA3926" i="1" s="1"/>
  <c r="AP3926" i="1"/>
  <c r="AO3926" i="1"/>
  <c r="AN3926" i="1"/>
  <c r="AM3926" i="1"/>
  <c r="AL3926" i="1"/>
  <c r="AK3926" i="1"/>
  <c r="AJ3926" i="1"/>
  <c r="AG3926" i="1"/>
  <c r="AF3926" i="1"/>
  <c r="AD3926" i="1"/>
  <c r="AC3926" i="1"/>
  <c r="AA3926" i="1"/>
  <c r="Z3926" i="1"/>
  <c r="Y3926" i="1"/>
  <c r="W3926" i="1"/>
  <c r="V3926" i="1"/>
  <c r="X3926" i="1" s="1"/>
  <c r="S3926" i="1"/>
  <c r="R3926" i="1"/>
  <c r="P3926" i="1"/>
  <c r="Q3926" i="1" s="1"/>
  <c r="T3926" i="1" s="1"/>
  <c r="O3926" i="1"/>
  <c r="N3926" i="1"/>
  <c r="M3926" i="1"/>
  <c r="L3926" i="1"/>
  <c r="L3910" i="1" s="1"/>
  <c r="J3926" i="1"/>
  <c r="K3926" i="1" s="1"/>
  <c r="I3926" i="1"/>
  <c r="H3926" i="1"/>
  <c r="G3926" i="1"/>
  <c r="F3926" i="1"/>
  <c r="D3926" i="1"/>
  <c r="C3926" i="1"/>
  <c r="BD3925" i="1"/>
  <c r="BB3925" i="1"/>
  <c r="BA3925" i="1"/>
  <c r="AZ3925" i="1"/>
  <c r="AY3925" i="1"/>
  <c r="BC3925" i="1" s="1"/>
  <c r="AV3925" i="1"/>
  <c r="AH3925" i="1"/>
  <c r="AE3925" i="1"/>
  <c r="AA3925" i="1"/>
  <c r="X3925" i="1"/>
  <c r="Q3925" i="1"/>
  <c r="T3925" i="1" s="1"/>
  <c r="AW3925" i="1" s="1"/>
  <c r="K3925" i="1"/>
  <c r="H3925" i="1"/>
  <c r="E3925" i="1"/>
  <c r="AY3924" i="1"/>
  <c r="AU3924" i="1"/>
  <c r="AT3924" i="1"/>
  <c r="AS3924" i="1"/>
  <c r="BB3924" i="1" s="1"/>
  <c r="AR3924" i="1"/>
  <c r="AQ3924" i="1"/>
  <c r="AP3924" i="1"/>
  <c r="AO3924" i="1"/>
  <c r="AN3924" i="1"/>
  <c r="AZ3924" i="1" s="1"/>
  <c r="AM3924" i="1"/>
  <c r="AL3924" i="1"/>
  <c r="AK3924" i="1"/>
  <c r="AJ3924" i="1"/>
  <c r="AG3924" i="1"/>
  <c r="AF3924" i="1"/>
  <c r="AE3924" i="1"/>
  <c r="AH3924" i="1" s="1"/>
  <c r="AD3924" i="1"/>
  <c r="AC3924" i="1"/>
  <c r="Z3924" i="1"/>
  <c r="Y3924" i="1"/>
  <c r="X3924" i="1"/>
  <c r="AA3924" i="1" s="1"/>
  <c r="W3924" i="1"/>
  <c r="V3924" i="1"/>
  <c r="S3924" i="1"/>
  <c r="R3924" i="1"/>
  <c r="P3924" i="1"/>
  <c r="O3924" i="1"/>
  <c r="N3924" i="1"/>
  <c r="M3924" i="1"/>
  <c r="L3924" i="1"/>
  <c r="K3924" i="1"/>
  <c r="J3924" i="1"/>
  <c r="I3924" i="1"/>
  <c r="G3924" i="1"/>
  <c r="F3924" i="1"/>
  <c r="E3924" i="1"/>
  <c r="D3924" i="1"/>
  <c r="C3924" i="1"/>
  <c r="BB3923" i="1"/>
  <c r="BA3923" i="1"/>
  <c r="AZ3923" i="1"/>
  <c r="AY3923" i="1"/>
  <c r="BC3923" i="1" s="1"/>
  <c r="AV3923" i="1"/>
  <c r="AH3923" i="1"/>
  <c r="AE3923" i="1"/>
  <c r="X3923" i="1"/>
  <c r="AA3923" i="1" s="1"/>
  <c r="Q3923" i="1"/>
  <c r="T3923" i="1" s="1"/>
  <c r="K3923" i="1"/>
  <c r="H3923" i="1"/>
  <c r="E3923" i="1"/>
  <c r="AZ3922" i="1"/>
  <c r="AU3922" i="1"/>
  <c r="AT3922" i="1"/>
  <c r="AS3922" i="1"/>
  <c r="BB3922" i="1" s="1"/>
  <c r="AR3922" i="1"/>
  <c r="AQ3922" i="1"/>
  <c r="AP3922" i="1"/>
  <c r="AO3922" i="1"/>
  <c r="AN3922" i="1"/>
  <c r="AM3922" i="1"/>
  <c r="AL3922" i="1"/>
  <c r="AK3922" i="1"/>
  <c r="AJ3922" i="1"/>
  <c r="AH3922" i="1"/>
  <c r="AG3922" i="1"/>
  <c r="AF3922" i="1"/>
  <c r="AD3922" i="1"/>
  <c r="AC3922" i="1"/>
  <c r="AE3922" i="1" s="1"/>
  <c r="Z3922" i="1"/>
  <c r="Y3922" i="1"/>
  <c r="W3922" i="1"/>
  <c r="X3922" i="1" s="1"/>
  <c r="AA3922" i="1" s="1"/>
  <c r="V3922" i="1"/>
  <c r="S3922" i="1"/>
  <c r="R3922" i="1"/>
  <c r="P3922" i="1"/>
  <c r="O3922" i="1"/>
  <c r="N3922" i="1"/>
  <c r="M3922" i="1"/>
  <c r="L3922" i="1"/>
  <c r="J3922" i="1"/>
  <c r="K3922" i="1" s="1"/>
  <c r="I3922" i="1"/>
  <c r="H3922" i="1"/>
  <c r="G3922" i="1"/>
  <c r="F3922" i="1"/>
  <c r="D3922" i="1"/>
  <c r="C3922" i="1"/>
  <c r="E3922" i="1" s="1"/>
  <c r="BD3921" i="1"/>
  <c r="BB3921" i="1"/>
  <c r="BA3921" i="1"/>
  <c r="AZ3921" i="1"/>
  <c r="AY3921" i="1"/>
  <c r="BC3921" i="1" s="1"/>
  <c r="AV3921" i="1"/>
  <c r="AH3921" i="1"/>
  <c r="AE3921" i="1"/>
  <c r="AA3921" i="1"/>
  <c r="X3921" i="1"/>
  <c r="T3921" i="1"/>
  <c r="AW3921" i="1" s="1"/>
  <c r="Q3921" i="1"/>
  <c r="K3921" i="1"/>
  <c r="H3921" i="1"/>
  <c r="E3921" i="1"/>
  <c r="BC3920" i="1"/>
  <c r="BB3920" i="1"/>
  <c r="BA3920" i="1"/>
  <c r="AZ3920" i="1"/>
  <c r="AY3920" i="1"/>
  <c r="AV3920" i="1"/>
  <c r="AW3920" i="1" s="1"/>
  <c r="AE3920" i="1"/>
  <c r="AH3920" i="1" s="1"/>
  <c r="X3920" i="1"/>
  <c r="AA3920" i="1" s="1"/>
  <c r="T3920" i="1"/>
  <c r="BD3920" i="1" s="1"/>
  <c r="Q3920" i="1"/>
  <c r="K3920" i="1"/>
  <c r="H3920" i="1"/>
  <c r="E3920" i="1"/>
  <c r="BB3919" i="1"/>
  <c r="BA3919" i="1"/>
  <c r="AZ3919" i="1"/>
  <c r="AY3919" i="1"/>
  <c r="BC3919" i="1" s="1"/>
  <c r="BD3919" i="1" s="1"/>
  <c r="AW3919" i="1"/>
  <c r="AV3919" i="1"/>
  <c r="AH3919" i="1"/>
  <c r="AE3919" i="1"/>
  <c r="AA3919" i="1"/>
  <c r="X3919" i="1"/>
  <c r="Q3919" i="1"/>
  <c r="T3919" i="1" s="1"/>
  <c r="K3919" i="1"/>
  <c r="H3919" i="1"/>
  <c r="E3919" i="1"/>
  <c r="BB3918" i="1"/>
  <c r="BA3918" i="1"/>
  <c r="AZ3918" i="1"/>
  <c r="AY3918" i="1"/>
  <c r="BC3918" i="1" s="1"/>
  <c r="AV3918" i="1"/>
  <c r="AE3918" i="1"/>
  <c r="AH3918" i="1" s="1"/>
  <c r="AA3918" i="1"/>
  <c r="X3918" i="1"/>
  <c r="Q3918" i="1"/>
  <c r="T3918" i="1" s="1"/>
  <c r="K3918" i="1"/>
  <c r="H3918" i="1"/>
  <c r="E3918" i="1"/>
  <c r="AU3917" i="1"/>
  <c r="AT3917" i="1"/>
  <c r="AS3917" i="1"/>
  <c r="BB3917" i="1" s="1"/>
  <c r="AR3917" i="1"/>
  <c r="AQ3917" i="1"/>
  <c r="BA3917" i="1" s="1"/>
  <c r="AP3917" i="1"/>
  <c r="AO3917" i="1"/>
  <c r="AZ3917" i="1" s="1"/>
  <c r="AN3917" i="1"/>
  <c r="AM3917" i="1"/>
  <c r="AL3917" i="1"/>
  <c r="AK3917" i="1"/>
  <c r="AJ3917" i="1"/>
  <c r="AY3917" i="1" s="1"/>
  <c r="AG3917" i="1"/>
  <c r="AF3917" i="1"/>
  <c r="AH3917" i="1" s="1"/>
  <c r="AE3917" i="1"/>
  <c r="AD3917" i="1"/>
  <c r="AC3917" i="1"/>
  <c r="Z3917" i="1"/>
  <c r="Y3917" i="1"/>
  <c r="W3917" i="1"/>
  <c r="V3917" i="1"/>
  <c r="X3917" i="1" s="1"/>
  <c r="S3917" i="1"/>
  <c r="R3917" i="1"/>
  <c r="P3917" i="1"/>
  <c r="Q3917" i="1" s="1"/>
  <c r="T3917" i="1" s="1"/>
  <c r="O3917" i="1"/>
  <c r="N3917" i="1"/>
  <c r="M3917" i="1"/>
  <c r="L3917" i="1"/>
  <c r="J3917" i="1"/>
  <c r="I3917" i="1"/>
  <c r="K3917" i="1" s="1"/>
  <c r="H3917" i="1"/>
  <c r="G3917" i="1"/>
  <c r="F3917" i="1"/>
  <c r="E3917" i="1"/>
  <c r="D3917" i="1"/>
  <c r="C3917" i="1"/>
  <c r="BB3916" i="1"/>
  <c r="BA3916" i="1"/>
  <c r="AZ3916" i="1"/>
  <c r="BC3916" i="1" s="1"/>
  <c r="AY3916" i="1"/>
  <c r="AV3916" i="1"/>
  <c r="AE3916" i="1"/>
  <c r="AH3916" i="1" s="1"/>
  <c r="AA3916" i="1"/>
  <c r="X3916" i="1"/>
  <c r="T3916" i="1"/>
  <c r="Q3916" i="1"/>
  <c r="K3916" i="1"/>
  <c r="H3916" i="1"/>
  <c r="E3916" i="1"/>
  <c r="BC3915" i="1"/>
  <c r="BB3915" i="1"/>
  <c r="BA3915" i="1"/>
  <c r="AZ3915" i="1"/>
  <c r="AY3915" i="1"/>
  <c r="AV3915" i="1"/>
  <c r="AE3915" i="1"/>
  <c r="AH3915" i="1" s="1"/>
  <c r="X3915" i="1"/>
  <c r="AA3915" i="1" s="1"/>
  <c r="Q3915" i="1"/>
  <c r="T3915" i="1" s="1"/>
  <c r="K3915" i="1"/>
  <c r="H3915" i="1"/>
  <c r="E3915" i="1"/>
  <c r="BB3914" i="1"/>
  <c r="BA3914" i="1"/>
  <c r="AZ3914" i="1"/>
  <c r="AY3914" i="1"/>
  <c r="AV3914" i="1"/>
  <c r="AH3914" i="1"/>
  <c r="AE3914" i="1"/>
  <c r="AA3914" i="1"/>
  <c r="X3914" i="1"/>
  <c r="T3914" i="1"/>
  <c r="AW3914" i="1" s="1"/>
  <c r="Q3914" i="1"/>
  <c r="K3914" i="1"/>
  <c r="H3914" i="1"/>
  <c r="E3914" i="1"/>
  <c r="AU3913" i="1"/>
  <c r="AT3913" i="1"/>
  <c r="AT3910" i="1" s="1"/>
  <c r="AS3913" i="1"/>
  <c r="AR3913" i="1"/>
  <c r="BA3913" i="1" s="1"/>
  <c r="AQ3913" i="1"/>
  <c r="AP3913" i="1"/>
  <c r="AO3913" i="1"/>
  <c r="AN3913" i="1"/>
  <c r="AM3913" i="1"/>
  <c r="AL3913" i="1"/>
  <c r="AL3910" i="1" s="1"/>
  <c r="AK3913" i="1"/>
  <c r="AJ3913" i="1"/>
  <c r="AG3913" i="1"/>
  <c r="AF3913" i="1"/>
  <c r="AD3913" i="1"/>
  <c r="AC3913" i="1"/>
  <c r="AC3910" i="1" s="1"/>
  <c r="Z3913" i="1"/>
  <c r="Y3913" i="1"/>
  <c r="W3913" i="1"/>
  <c r="V3913" i="1"/>
  <c r="S3913" i="1"/>
  <c r="R3913" i="1"/>
  <c r="Q3913" i="1"/>
  <c r="T3913" i="1" s="1"/>
  <c r="P3913" i="1"/>
  <c r="O3913" i="1"/>
  <c r="N3913" i="1"/>
  <c r="M3913" i="1"/>
  <c r="M3910" i="1" s="1"/>
  <c r="L3913" i="1"/>
  <c r="K3913" i="1"/>
  <c r="J3913" i="1"/>
  <c r="I3913" i="1"/>
  <c r="G3913" i="1"/>
  <c r="F3913" i="1"/>
  <c r="H3913" i="1" s="1"/>
  <c r="D3913" i="1"/>
  <c r="C3913" i="1"/>
  <c r="C3910" i="1" s="1"/>
  <c r="BB3912" i="1"/>
  <c r="BA3912" i="1"/>
  <c r="AZ3912" i="1"/>
  <c r="AY3912" i="1"/>
  <c r="BC3912" i="1" s="1"/>
  <c r="AV3912" i="1"/>
  <c r="AE3912" i="1"/>
  <c r="AH3912" i="1" s="1"/>
  <c r="AA3912" i="1"/>
  <c r="X3912" i="1"/>
  <c r="Q3912" i="1"/>
  <c r="T3912" i="1" s="1"/>
  <c r="K3912" i="1"/>
  <c r="H3912" i="1"/>
  <c r="E3912" i="1"/>
  <c r="AU3911" i="1"/>
  <c r="AU3910" i="1" s="1"/>
  <c r="AT3911" i="1"/>
  <c r="AS3911" i="1"/>
  <c r="BB3911" i="1" s="1"/>
  <c r="AR3911" i="1"/>
  <c r="AR3910" i="1" s="1"/>
  <c r="AQ3911" i="1"/>
  <c r="BA3911" i="1" s="1"/>
  <c r="AP3911" i="1"/>
  <c r="AO3911" i="1"/>
  <c r="AN3911" i="1"/>
  <c r="AM3911" i="1"/>
  <c r="AL3911" i="1"/>
  <c r="AK3911" i="1"/>
  <c r="AJ3911" i="1"/>
  <c r="AY3911" i="1" s="1"/>
  <c r="AG3911" i="1"/>
  <c r="AF3911" i="1"/>
  <c r="AF3910" i="1" s="1"/>
  <c r="AE3911" i="1"/>
  <c r="AD3911" i="1"/>
  <c r="AC3911" i="1"/>
  <c r="Z3911" i="1"/>
  <c r="Y3911" i="1"/>
  <c r="Y3910" i="1" s="1"/>
  <c r="W3911" i="1"/>
  <c r="W3910" i="1" s="1"/>
  <c r="V3911" i="1"/>
  <c r="X3911" i="1" s="1"/>
  <c r="AA3911" i="1" s="1"/>
  <c r="S3911" i="1"/>
  <c r="R3911" i="1"/>
  <c r="P3911" i="1"/>
  <c r="Q3911" i="1" s="1"/>
  <c r="T3911" i="1" s="1"/>
  <c r="O3911" i="1"/>
  <c r="N3911" i="1"/>
  <c r="M3911" i="1"/>
  <c r="L3911" i="1"/>
  <c r="J3911" i="1"/>
  <c r="I3911" i="1"/>
  <c r="I3910" i="1" s="1"/>
  <c r="G3911" i="1"/>
  <c r="F3911" i="1"/>
  <c r="F3910" i="1" s="1"/>
  <c r="E3911" i="1"/>
  <c r="D3911" i="1"/>
  <c r="C3911" i="1"/>
  <c r="AQ3910" i="1"/>
  <c r="AK3910" i="1"/>
  <c r="AK3893" i="1" s="1"/>
  <c r="AK4095" i="1" s="1"/>
  <c r="R3910" i="1"/>
  <c r="R3893" i="1" s="1"/>
  <c r="R4095" i="1" s="1"/>
  <c r="P3910" i="1"/>
  <c r="P3893" i="1" s="1"/>
  <c r="P4095" i="1" s="1"/>
  <c r="BB3909" i="1"/>
  <c r="BA3909" i="1"/>
  <c r="AZ3909" i="1"/>
  <c r="AY3909" i="1"/>
  <c r="BC3909" i="1" s="1"/>
  <c r="BD3909" i="1" s="1"/>
  <c r="AV3909" i="1"/>
  <c r="AH3909" i="1"/>
  <c r="AE3909" i="1"/>
  <c r="AA3909" i="1"/>
  <c r="X3909" i="1"/>
  <c r="T3909" i="1"/>
  <c r="AW3909" i="1" s="1"/>
  <c r="Q3909" i="1"/>
  <c r="K3909" i="1"/>
  <c r="H3909" i="1"/>
  <c r="E3909" i="1"/>
  <c r="BB3908" i="1"/>
  <c r="BA3908" i="1"/>
  <c r="AZ3908" i="1"/>
  <c r="AH3908" i="1"/>
  <c r="AE3908" i="1"/>
  <c r="AA3908" i="1"/>
  <c r="X3908" i="1"/>
  <c r="Q3908" i="1"/>
  <c r="T3908" i="1" s="1"/>
  <c r="K3908" i="1"/>
  <c r="H3908" i="1"/>
  <c r="E3908" i="1"/>
  <c r="BB3907" i="1"/>
  <c r="BA3907" i="1"/>
  <c r="AZ3907" i="1"/>
  <c r="AH3907" i="1"/>
  <c r="AE3907" i="1"/>
  <c r="X3907" i="1"/>
  <c r="AA3907" i="1" s="1"/>
  <c r="T3907" i="1"/>
  <c r="Q3907" i="1"/>
  <c r="K3907" i="1"/>
  <c r="H3907" i="1"/>
  <c r="E3907" i="1"/>
  <c r="BB3906" i="1"/>
  <c r="BA3906" i="1"/>
  <c r="AZ3906" i="1"/>
  <c r="AE3906" i="1"/>
  <c r="AH3906" i="1" s="1"/>
  <c r="AA3906" i="1"/>
  <c r="X3906" i="1"/>
  <c r="T3906" i="1"/>
  <c r="Q3906" i="1"/>
  <c r="K3906" i="1"/>
  <c r="H3906" i="1"/>
  <c r="E3906" i="1"/>
  <c r="AU3905" i="1"/>
  <c r="AT3905" i="1"/>
  <c r="AS3905" i="1"/>
  <c r="AR3905" i="1"/>
  <c r="BA3905" i="1" s="1"/>
  <c r="AQ3905" i="1"/>
  <c r="AP3905" i="1"/>
  <c r="AO3905" i="1"/>
  <c r="AN3905" i="1"/>
  <c r="AM3905" i="1"/>
  <c r="AZ3905" i="1" s="1"/>
  <c r="AL3905" i="1"/>
  <c r="AK3905" i="1"/>
  <c r="AG3905" i="1"/>
  <c r="AF3905" i="1"/>
  <c r="AD3905" i="1"/>
  <c r="AC3905" i="1"/>
  <c r="AE3905" i="1" s="1"/>
  <c r="AH3905" i="1" s="1"/>
  <c r="Z3905" i="1"/>
  <c r="Y3905" i="1"/>
  <c r="X3905" i="1"/>
  <c r="W3905" i="1"/>
  <c r="V3905" i="1"/>
  <c r="S3905" i="1"/>
  <c r="R3905" i="1"/>
  <c r="Q3905" i="1"/>
  <c r="P3905" i="1"/>
  <c r="O3905" i="1"/>
  <c r="N3905" i="1"/>
  <c r="M3905" i="1"/>
  <c r="L3905" i="1"/>
  <c r="K3905" i="1"/>
  <c r="J3905" i="1"/>
  <c r="I3905" i="1"/>
  <c r="G3905" i="1"/>
  <c r="H3905" i="1" s="1"/>
  <c r="F3905" i="1"/>
  <c r="D3905" i="1"/>
  <c r="C3905" i="1"/>
  <c r="BB3904" i="1"/>
  <c r="BA3904" i="1"/>
  <c r="AZ3904" i="1"/>
  <c r="AH3904" i="1"/>
  <c r="AE3904" i="1"/>
  <c r="AA3904" i="1"/>
  <c r="X3904" i="1"/>
  <c r="Q3904" i="1"/>
  <c r="T3904" i="1" s="1"/>
  <c r="K3904" i="1"/>
  <c r="H3904" i="1"/>
  <c r="E3904" i="1"/>
  <c r="BB3903" i="1"/>
  <c r="BA3903" i="1"/>
  <c r="AZ3903" i="1"/>
  <c r="AH3903" i="1"/>
  <c r="AE3903" i="1"/>
  <c r="X3903" i="1"/>
  <c r="AA3903" i="1" s="1"/>
  <c r="T3903" i="1"/>
  <c r="Q3903" i="1"/>
  <c r="K3903" i="1"/>
  <c r="H3903" i="1"/>
  <c r="E3903" i="1"/>
  <c r="BB3902" i="1"/>
  <c r="BA3902" i="1"/>
  <c r="AZ3902" i="1"/>
  <c r="AE3902" i="1"/>
  <c r="AH3902" i="1" s="1"/>
  <c r="AA3902" i="1"/>
  <c r="X3902" i="1"/>
  <c r="T3902" i="1"/>
  <c r="Q3902" i="1"/>
  <c r="K3902" i="1"/>
  <c r="H3902" i="1"/>
  <c r="E3902" i="1"/>
  <c r="BB3901" i="1"/>
  <c r="BA3901" i="1"/>
  <c r="BC3901" i="1" s="1"/>
  <c r="AZ3901" i="1"/>
  <c r="AY3901" i="1"/>
  <c r="AV3901" i="1"/>
  <c r="AE3901" i="1"/>
  <c r="AH3901" i="1" s="1"/>
  <c r="X3901" i="1"/>
  <c r="AA3901" i="1" s="1"/>
  <c r="Q3901" i="1"/>
  <c r="T3901" i="1" s="1"/>
  <c r="K3901" i="1"/>
  <c r="H3901" i="1"/>
  <c r="E3901" i="1"/>
  <c r="BD3900" i="1"/>
  <c r="BB3900" i="1"/>
  <c r="BA3900" i="1"/>
  <c r="AZ3900" i="1"/>
  <c r="BC3900" i="1" s="1"/>
  <c r="AY3900" i="1"/>
  <c r="AV3900" i="1"/>
  <c r="AH3900" i="1"/>
  <c r="AE3900" i="1"/>
  <c r="AA3900" i="1"/>
  <c r="X3900" i="1"/>
  <c r="T3900" i="1"/>
  <c r="AW3900" i="1" s="1"/>
  <c r="Q3900" i="1"/>
  <c r="K3900" i="1"/>
  <c r="H3900" i="1"/>
  <c r="E3900" i="1"/>
  <c r="BC3899" i="1"/>
  <c r="BB3899" i="1"/>
  <c r="BA3899" i="1"/>
  <c r="AZ3899" i="1"/>
  <c r="AY3899" i="1"/>
  <c r="AV3899" i="1"/>
  <c r="AE3899" i="1"/>
  <c r="AH3899" i="1" s="1"/>
  <c r="X3899" i="1"/>
  <c r="AA3899" i="1" s="1"/>
  <c r="Q3899" i="1"/>
  <c r="T3899" i="1" s="1"/>
  <c r="K3899" i="1"/>
  <c r="H3899" i="1"/>
  <c r="E3899" i="1"/>
  <c r="BB3898" i="1"/>
  <c r="BA3898" i="1"/>
  <c r="AZ3898" i="1"/>
  <c r="AY3898" i="1"/>
  <c r="BC3898" i="1" s="1"/>
  <c r="BD3898" i="1" s="1"/>
  <c r="AW3898" i="1"/>
  <c r="AV3898" i="1"/>
  <c r="AH3898" i="1"/>
  <c r="AE3898" i="1"/>
  <c r="AA3898" i="1"/>
  <c r="X3898" i="1"/>
  <c r="Q3898" i="1"/>
  <c r="T3898" i="1" s="1"/>
  <c r="K3898" i="1"/>
  <c r="H3898" i="1"/>
  <c r="E3898" i="1"/>
  <c r="BB3897" i="1"/>
  <c r="BA3897" i="1"/>
  <c r="AZ3897" i="1"/>
  <c r="AY3897" i="1"/>
  <c r="BC3897" i="1" s="1"/>
  <c r="AV3897" i="1"/>
  <c r="AH3897" i="1"/>
  <c r="AE3897" i="1"/>
  <c r="X3897" i="1"/>
  <c r="AA3897" i="1" s="1"/>
  <c r="Q3897" i="1"/>
  <c r="T3897" i="1" s="1"/>
  <c r="K3897" i="1"/>
  <c r="H3897" i="1"/>
  <c r="E3897" i="1"/>
  <c r="BB3896" i="1"/>
  <c r="BA3896" i="1"/>
  <c r="AZ3896" i="1"/>
  <c r="AN3896" i="1"/>
  <c r="AN3895" i="1" s="1"/>
  <c r="AE3896" i="1"/>
  <c r="AH3896" i="1" s="1"/>
  <c r="AA3896" i="1"/>
  <c r="X3896" i="1"/>
  <c r="T3896" i="1"/>
  <c r="Q3896" i="1"/>
  <c r="K3896" i="1"/>
  <c r="H3896" i="1"/>
  <c r="E3896" i="1"/>
  <c r="AU3895" i="1"/>
  <c r="AU3894" i="1" s="1"/>
  <c r="AU3893" i="1" s="1"/>
  <c r="AU4095" i="1" s="1"/>
  <c r="AT3895" i="1"/>
  <c r="AS3895" i="1"/>
  <c r="BB3895" i="1" s="1"/>
  <c r="AR3895" i="1"/>
  <c r="AR3894" i="1" s="1"/>
  <c r="AR3893" i="1" s="1"/>
  <c r="AQ3895" i="1"/>
  <c r="AQ3894" i="1" s="1"/>
  <c r="AP3895" i="1"/>
  <c r="AO3895" i="1"/>
  <c r="AM3895" i="1"/>
  <c r="AM3894" i="1" s="1"/>
  <c r="AL3895" i="1"/>
  <c r="AK3895" i="1"/>
  <c r="AG3895" i="1"/>
  <c r="AF3895" i="1"/>
  <c r="AD3895" i="1"/>
  <c r="AD3894" i="1" s="1"/>
  <c r="AC3895" i="1"/>
  <c r="AE3895" i="1" s="1"/>
  <c r="AH3895" i="1" s="1"/>
  <c r="Z3895" i="1"/>
  <c r="Y3895" i="1"/>
  <c r="Y3894" i="1" s="1"/>
  <c r="X3895" i="1"/>
  <c r="AA3895" i="1" s="1"/>
  <c r="W3895" i="1"/>
  <c r="V3895" i="1"/>
  <c r="S3895" i="1"/>
  <c r="R3895" i="1"/>
  <c r="Q3895" i="1"/>
  <c r="T3895" i="1" s="1"/>
  <c r="P3895" i="1"/>
  <c r="O3895" i="1"/>
  <c r="N3895" i="1"/>
  <c r="M3895" i="1"/>
  <c r="L3895" i="1"/>
  <c r="L3894" i="1" s="1"/>
  <c r="L3893" i="1" s="1"/>
  <c r="L4095" i="1" s="1"/>
  <c r="J3895" i="1"/>
  <c r="I3895" i="1"/>
  <c r="I3894" i="1" s="1"/>
  <c r="I3893" i="1" s="1"/>
  <c r="H3895" i="1"/>
  <c r="G3895" i="1"/>
  <c r="F3895" i="1"/>
  <c r="D3895" i="1"/>
  <c r="D3894" i="1" s="1"/>
  <c r="C3895" i="1"/>
  <c r="C3894" i="1" s="1"/>
  <c r="AT3894" i="1"/>
  <c r="AT3893" i="1" s="1"/>
  <c r="AT4095" i="1" s="1"/>
  <c r="AS3894" i="1"/>
  <c r="AP3894" i="1"/>
  <c r="AO3894" i="1"/>
  <c r="AN3894" i="1"/>
  <c r="AL3894" i="1"/>
  <c r="AL3893" i="1" s="1"/>
  <c r="AL4095" i="1" s="1"/>
  <c r="AK3894" i="1"/>
  <c r="AG3894" i="1"/>
  <c r="AF3894" i="1"/>
  <c r="AF3893" i="1" s="1"/>
  <c r="AF4095" i="1" s="1"/>
  <c r="W3894" i="1"/>
  <c r="W3893" i="1" s="1"/>
  <c r="W4095" i="1" s="1"/>
  <c r="V3894" i="1"/>
  <c r="X3894" i="1" s="1"/>
  <c r="S3894" i="1"/>
  <c r="R3894" i="1"/>
  <c r="Q3894" i="1"/>
  <c r="P3894" i="1"/>
  <c r="O3894" i="1"/>
  <c r="N3894" i="1"/>
  <c r="M3894" i="1"/>
  <c r="K3894" i="1"/>
  <c r="J3894" i="1"/>
  <c r="G3894" i="1"/>
  <c r="H3894" i="1" s="1"/>
  <c r="F3894" i="1"/>
  <c r="F3893" i="1" s="1"/>
  <c r="F4095" i="1" s="1"/>
  <c r="M3893" i="1"/>
  <c r="M4095" i="1" s="1"/>
  <c r="BB3890" i="1"/>
  <c r="BA3890" i="1"/>
  <c r="BC3890" i="1" s="1"/>
  <c r="AZ3890" i="1"/>
  <c r="AY3890" i="1"/>
  <c r="AV3890" i="1"/>
  <c r="AE3890" i="1"/>
  <c r="AH3890" i="1" s="1"/>
  <c r="X3890" i="1"/>
  <c r="AA3890" i="1" s="1"/>
  <c r="Q3890" i="1"/>
  <c r="T3890" i="1" s="1"/>
  <c r="K3890" i="1"/>
  <c r="H3890" i="1"/>
  <c r="E3890" i="1"/>
  <c r="BB3889" i="1"/>
  <c r="BA3889" i="1"/>
  <c r="AZ3889" i="1"/>
  <c r="AY3889" i="1"/>
  <c r="BC3889" i="1" s="1"/>
  <c r="AV3889" i="1"/>
  <c r="AH3889" i="1"/>
  <c r="AE3889" i="1"/>
  <c r="AA3889" i="1"/>
  <c r="X3889" i="1"/>
  <c r="Q3889" i="1"/>
  <c r="T3889" i="1" s="1"/>
  <c r="AW3889" i="1" s="1"/>
  <c r="K3889" i="1"/>
  <c r="H3889" i="1"/>
  <c r="E3889" i="1"/>
  <c r="BC3888" i="1"/>
  <c r="BB3888" i="1"/>
  <c r="BA3888" i="1"/>
  <c r="AZ3888" i="1"/>
  <c r="AY3888" i="1"/>
  <c r="AV3888" i="1"/>
  <c r="AE3888" i="1"/>
  <c r="AH3888" i="1" s="1"/>
  <c r="X3888" i="1"/>
  <c r="AA3888" i="1" s="1"/>
  <c r="Q3888" i="1"/>
  <c r="T3888" i="1" s="1"/>
  <c r="K3888" i="1"/>
  <c r="H3888" i="1"/>
  <c r="E3888" i="1"/>
  <c r="BD3886" i="1"/>
  <c r="BB3886" i="1"/>
  <c r="BA3886" i="1"/>
  <c r="AZ3886" i="1"/>
  <c r="AY3886" i="1"/>
  <c r="BC3886" i="1" s="1"/>
  <c r="AW3886" i="1"/>
  <c r="AV3886" i="1"/>
  <c r="AH3886" i="1"/>
  <c r="AE3886" i="1"/>
  <c r="X3886" i="1"/>
  <c r="AA3886" i="1" s="1"/>
  <c r="Q3886" i="1"/>
  <c r="T3886" i="1" s="1"/>
  <c r="K3886" i="1"/>
  <c r="H3886" i="1"/>
  <c r="E3886" i="1"/>
  <c r="BB3885" i="1"/>
  <c r="BA3885" i="1"/>
  <c r="AZ3885" i="1"/>
  <c r="AY3885" i="1"/>
  <c r="BC3885" i="1" s="1"/>
  <c r="AV3885" i="1"/>
  <c r="AE3885" i="1"/>
  <c r="AH3885" i="1" s="1"/>
  <c r="X3885" i="1"/>
  <c r="AA3885" i="1" s="1"/>
  <c r="Q3885" i="1"/>
  <c r="T3885" i="1" s="1"/>
  <c r="K3885" i="1"/>
  <c r="H3885" i="1"/>
  <c r="E3885" i="1"/>
  <c r="BB3884" i="1"/>
  <c r="BA3884" i="1"/>
  <c r="AZ3884" i="1"/>
  <c r="AY3884" i="1"/>
  <c r="BC3884" i="1" s="1"/>
  <c r="AW3884" i="1"/>
  <c r="AV3884" i="1"/>
  <c r="AE3884" i="1"/>
  <c r="AH3884" i="1" s="1"/>
  <c r="X3884" i="1"/>
  <c r="AA3884" i="1" s="1"/>
  <c r="T3884" i="1"/>
  <c r="Q3884" i="1"/>
  <c r="K3884" i="1"/>
  <c r="H3884" i="1"/>
  <c r="E3884" i="1"/>
  <c r="BB3883" i="1"/>
  <c r="BA3883" i="1"/>
  <c r="AZ3883" i="1"/>
  <c r="AY3883" i="1"/>
  <c r="AV3883" i="1"/>
  <c r="AE3883" i="1"/>
  <c r="AH3883" i="1" s="1"/>
  <c r="X3883" i="1"/>
  <c r="AA3883" i="1" s="1"/>
  <c r="Q3883" i="1"/>
  <c r="T3883" i="1" s="1"/>
  <c r="K3883" i="1"/>
  <c r="H3883" i="1"/>
  <c r="E3883" i="1"/>
  <c r="BB3882" i="1"/>
  <c r="BA3882" i="1"/>
  <c r="AZ3882" i="1"/>
  <c r="BC3882" i="1" s="1"/>
  <c r="AY3882" i="1"/>
  <c r="AV3882" i="1"/>
  <c r="AE3882" i="1"/>
  <c r="AH3882" i="1" s="1"/>
  <c r="AA3882" i="1"/>
  <c r="X3882" i="1"/>
  <c r="T3882" i="1"/>
  <c r="Q3882" i="1"/>
  <c r="K3882" i="1"/>
  <c r="H3882" i="1"/>
  <c r="E3882" i="1"/>
  <c r="BB3881" i="1"/>
  <c r="BA3881" i="1"/>
  <c r="BC3881" i="1" s="1"/>
  <c r="AZ3881" i="1"/>
  <c r="AY3881" i="1"/>
  <c r="AV3881" i="1"/>
  <c r="AE3881" i="1"/>
  <c r="AH3881" i="1" s="1"/>
  <c r="X3881" i="1"/>
  <c r="AA3881" i="1" s="1"/>
  <c r="P3881" i="1"/>
  <c r="Q3881" i="1" s="1"/>
  <c r="T3881" i="1" s="1"/>
  <c r="K3881" i="1"/>
  <c r="H3881" i="1"/>
  <c r="E3881" i="1"/>
  <c r="BC3880" i="1"/>
  <c r="BB3880" i="1"/>
  <c r="BA3880" i="1"/>
  <c r="AZ3880" i="1"/>
  <c r="AY3880" i="1"/>
  <c r="AV3880" i="1"/>
  <c r="AE3880" i="1"/>
  <c r="AH3880" i="1" s="1"/>
  <c r="X3880" i="1"/>
  <c r="AA3880" i="1" s="1"/>
  <c r="Q3880" i="1"/>
  <c r="T3880" i="1" s="1"/>
  <c r="K3880" i="1"/>
  <c r="H3880" i="1"/>
  <c r="E3880" i="1"/>
  <c r="BB3879" i="1"/>
  <c r="BA3879" i="1"/>
  <c r="AZ3879" i="1"/>
  <c r="AY3879" i="1"/>
  <c r="BC3879" i="1" s="1"/>
  <c r="AW3879" i="1"/>
  <c r="AV3879" i="1"/>
  <c r="AH3879" i="1"/>
  <c r="AE3879" i="1"/>
  <c r="AA3879" i="1"/>
  <c r="X3879" i="1"/>
  <c r="Q3879" i="1"/>
  <c r="T3879" i="1" s="1"/>
  <c r="BD3879" i="1" s="1"/>
  <c r="K3879" i="1"/>
  <c r="H3879" i="1"/>
  <c r="E3879" i="1"/>
  <c r="BB3878" i="1"/>
  <c r="BA3878" i="1"/>
  <c r="AZ3878" i="1"/>
  <c r="AY3878" i="1"/>
  <c r="BC3878" i="1" s="1"/>
  <c r="AV3878" i="1"/>
  <c r="AH3878" i="1"/>
  <c r="AE3878" i="1"/>
  <c r="X3878" i="1"/>
  <c r="AA3878" i="1" s="1"/>
  <c r="Q3878" i="1"/>
  <c r="T3878" i="1" s="1"/>
  <c r="K3878" i="1"/>
  <c r="H3878" i="1"/>
  <c r="E3878" i="1"/>
  <c r="BB3877" i="1"/>
  <c r="BA3877" i="1"/>
  <c r="AZ3877" i="1"/>
  <c r="AY3877" i="1"/>
  <c r="BC3877" i="1" s="1"/>
  <c r="AW3877" i="1"/>
  <c r="AV3877" i="1"/>
  <c r="AE3877" i="1"/>
  <c r="AH3877" i="1" s="1"/>
  <c r="X3877" i="1"/>
  <c r="AA3877" i="1" s="1"/>
  <c r="T3877" i="1"/>
  <c r="Q3877" i="1"/>
  <c r="K3877" i="1"/>
  <c r="H3877" i="1"/>
  <c r="E3877" i="1"/>
  <c r="BB3876" i="1"/>
  <c r="BA3876" i="1"/>
  <c r="AZ3876" i="1"/>
  <c r="AY3876" i="1"/>
  <c r="AV3876" i="1"/>
  <c r="AE3876" i="1"/>
  <c r="AH3876" i="1" s="1"/>
  <c r="X3876" i="1"/>
  <c r="AA3876" i="1" s="1"/>
  <c r="Q3876" i="1"/>
  <c r="T3876" i="1" s="1"/>
  <c r="K3876" i="1"/>
  <c r="H3876" i="1"/>
  <c r="E3876" i="1"/>
  <c r="BB3875" i="1"/>
  <c r="BA3875" i="1"/>
  <c r="AZ3875" i="1"/>
  <c r="BC3875" i="1" s="1"/>
  <c r="AY3875" i="1"/>
  <c r="AV3875" i="1"/>
  <c r="AE3875" i="1"/>
  <c r="AH3875" i="1" s="1"/>
  <c r="AA3875" i="1"/>
  <c r="X3875" i="1"/>
  <c r="T3875" i="1"/>
  <c r="Q3875" i="1"/>
  <c r="K3875" i="1"/>
  <c r="H3875" i="1"/>
  <c r="E3875" i="1"/>
  <c r="AU3874" i="1"/>
  <c r="AU3869" i="1" s="1"/>
  <c r="AT3874" i="1"/>
  <c r="AT3869" i="1" s="1"/>
  <c r="AS3874" i="1"/>
  <c r="BB3874" i="1" s="1"/>
  <c r="AR3874" i="1"/>
  <c r="BA3874" i="1" s="1"/>
  <c r="AQ3874" i="1"/>
  <c r="AP3874" i="1"/>
  <c r="AO3874" i="1"/>
  <c r="AN3874" i="1"/>
  <c r="AM3874" i="1"/>
  <c r="AZ3874" i="1" s="1"/>
  <c r="AL3874" i="1"/>
  <c r="AL3869" i="1" s="1"/>
  <c r="AK3874" i="1"/>
  <c r="AJ3874" i="1"/>
  <c r="AG3874" i="1"/>
  <c r="AF3874" i="1"/>
  <c r="AD3874" i="1"/>
  <c r="AD3869" i="1" s="1"/>
  <c r="AC3874" i="1"/>
  <c r="Z3874" i="1"/>
  <c r="Y3874" i="1"/>
  <c r="W3874" i="1"/>
  <c r="V3874" i="1"/>
  <c r="X3874" i="1" s="1"/>
  <c r="S3874" i="1"/>
  <c r="S3869" i="1" s="1"/>
  <c r="R3874" i="1"/>
  <c r="Q3874" i="1"/>
  <c r="P3874" i="1"/>
  <c r="O3874" i="1"/>
  <c r="N3874" i="1"/>
  <c r="M3874" i="1"/>
  <c r="L3874" i="1"/>
  <c r="L3869" i="1" s="1"/>
  <c r="K3874" i="1"/>
  <c r="J3874" i="1"/>
  <c r="I3874" i="1"/>
  <c r="G3874" i="1"/>
  <c r="H3874" i="1" s="1"/>
  <c r="F3874" i="1"/>
  <c r="D3874" i="1"/>
  <c r="C3874" i="1"/>
  <c r="C3869" i="1" s="1"/>
  <c r="BC3873" i="1"/>
  <c r="BB3873" i="1"/>
  <c r="BA3873" i="1"/>
  <c r="AZ3873" i="1"/>
  <c r="AY3873" i="1"/>
  <c r="AV3873" i="1"/>
  <c r="AW3873" i="1" s="1"/>
  <c r="AE3873" i="1"/>
  <c r="AH3873" i="1" s="1"/>
  <c r="X3873" i="1"/>
  <c r="AA3873" i="1" s="1"/>
  <c r="T3873" i="1"/>
  <c r="BD3873" i="1" s="1"/>
  <c r="Q3873" i="1"/>
  <c r="K3873" i="1"/>
  <c r="H3873" i="1"/>
  <c r="E3873" i="1"/>
  <c r="BD3872" i="1"/>
  <c r="BB3872" i="1"/>
  <c r="BA3872" i="1"/>
  <c r="AZ3872" i="1"/>
  <c r="AY3872" i="1"/>
  <c r="BC3872" i="1" s="1"/>
  <c r="AW3872" i="1"/>
  <c r="AV3872" i="1"/>
  <c r="AH3872" i="1"/>
  <c r="AE3872" i="1"/>
  <c r="X3872" i="1"/>
  <c r="AA3872" i="1" s="1"/>
  <c r="Q3872" i="1"/>
  <c r="T3872" i="1" s="1"/>
  <c r="K3872" i="1"/>
  <c r="H3872" i="1"/>
  <c r="E3872" i="1"/>
  <c r="BB3871" i="1"/>
  <c r="BA3871" i="1"/>
  <c r="AZ3871" i="1"/>
  <c r="AY3871" i="1"/>
  <c r="BC3871" i="1" s="1"/>
  <c r="AV3871" i="1"/>
  <c r="AE3871" i="1"/>
  <c r="AH3871" i="1" s="1"/>
  <c r="X3871" i="1"/>
  <c r="AA3871" i="1" s="1"/>
  <c r="Q3871" i="1"/>
  <c r="T3871" i="1" s="1"/>
  <c r="K3871" i="1"/>
  <c r="H3871" i="1"/>
  <c r="E3871" i="1"/>
  <c r="AU3870" i="1"/>
  <c r="AT3870" i="1"/>
  <c r="AS3870" i="1"/>
  <c r="BB3870" i="1" s="1"/>
  <c r="AR3870" i="1"/>
  <c r="AQ3870" i="1"/>
  <c r="BA3870" i="1" s="1"/>
  <c r="AP3870" i="1"/>
  <c r="AO3870" i="1"/>
  <c r="AO3869" i="1" s="1"/>
  <c r="AN3870" i="1"/>
  <c r="AM3870" i="1"/>
  <c r="AL3870" i="1"/>
  <c r="AK3870" i="1"/>
  <c r="AJ3870" i="1"/>
  <c r="AY3870" i="1" s="1"/>
  <c r="AG3870" i="1"/>
  <c r="AF3870" i="1"/>
  <c r="AF3869" i="1" s="1"/>
  <c r="AD3870" i="1"/>
  <c r="AC3870" i="1"/>
  <c r="AE3870" i="1" s="1"/>
  <c r="AH3870" i="1" s="1"/>
  <c r="Z3870" i="1"/>
  <c r="Z3869" i="1" s="1"/>
  <c r="Y3870" i="1"/>
  <c r="W3870" i="1"/>
  <c r="V3870" i="1"/>
  <c r="S3870" i="1"/>
  <c r="R3870" i="1"/>
  <c r="P3870" i="1"/>
  <c r="Q3870" i="1" s="1"/>
  <c r="T3870" i="1" s="1"/>
  <c r="O3870" i="1"/>
  <c r="N3870" i="1"/>
  <c r="N3869" i="1" s="1"/>
  <c r="M3870" i="1"/>
  <c r="L3870" i="1"/>
  <c r="J3870" i="1"/>
  <c r="I3870" i="1"/>
  <c r="I3869" i="1" s="1"/>
  <c r="G3870" i="1"/>
  <c r="F3870" i="1"/>
  <c r="F3869" i="1" s="1"/>
  <c r="H3869" i="1" s="1"/>
  <c r="D3870" i="1"/>
  <c r="E3870" i="1" s="1"/>
  <c r="C3870" i="1"/>
  <c r="AS3869" i="1"/>
  <c r="BB3869" i="1" s="1"/>
  <c r="AP3869" i="1"/>
  <c r="AN3869" i="1"/>
  <c r="AK3869" i="1"/>
  <c r="AG3869" i="1"/>
  <c r="Y3869" i="1"/>
  <c r="Y3862" i="1" s="1"/>
  <c r="V3869" i="1"/>
  <c r="R3869" i="1"/>
  <c r="P3869" i="1"/>
  <c r="P3862" i="1" s="1"/>
  <c r="O3869" i="1"/>
  <c r="Q3869" i="1" s="1"/>
  <c r="T3869" i="1" s="1"/>
  <c r="M3869" i="1"/>
  <c r="J3869" i="1"/>
  <c r="G3869" i="1"/>
  <c r="BB3868" i="1"/>
  <c r="BC3868" i="1" s="1"/>
  <c r="BD3868" i="1" s="1"/>
  <c r="BA3868" i="1"/>
  <c r="AZ3868" i="1"/>
  <c r="AY3868" i="1"/>
  <c r="AV3868" i="1"/>
  <c r="AW3868" i="1" s="1"/>
  <c r="AH3868" i="1"/>
  <c r="AE3868" i="1"/>
  <c r="AA3868" i="1"/>
  <c r="X3868" i="1"/>
  <c r="T3868" i="1"/>
  <c r="Q3868" i="1"/>
  <c r="K3868" i="1"/>
  <c r="H3868" i="1"/>
  <c r="E3868" i="1"/>
  <c r="BC3867" i="1"/>
  <c r="AU3867" i="1"/>
  <c r="AT3867" i="1"/>
  <c r="AS3867" i="1"/>
  <c r="BB3867" i="1" s="1"/>
  <c r="AR3867" i="1"/>
  <c r="AQ3867" i="1"/>
  <c r="AP3867" i="1"/>
  <c r="BA3867" i="1" s="1"/>
  <c r="AO3867" i="1"/>
  <c r="AO3863" i="1" s="1"/>
  <c r="AO3862" i="1" s="1"/>
  <c r="AN3867" i="1"/>
  <c r="AN3863" i="1" s="1"/>
  <c r="AM3867" i="1"/>
  <c r="AZ3867" i="1" s="1"/>
  <c r="AL3867" i="1"/>
  <c r="AV3867" i="1" s="1"/>
  <c r="AK3867" i="1"/>
  <c r="AJ3867" i="1"/>
  <c r="AY3867" i="1" s="1"/>
  <c r="AG3867" i="1"/>
  <c r="AF3867" i="1"/>
  <c r="AF3863" i="1" s="1"/>
  <c r="AF3862" i="1" s="1"/>
  <c r="AE3867" i="1"/>
  <c r="AH3867" i="1" s="1"/>
  <c r="AD3867" i="1"/>
  <c r="AC3867" i="1"/>
  <c r="AC3863" i="1" s="1"/>
  <c r="Z3867" i="1"/>
  <c r="Y3867" i="1"/>
  <c r="W3867" i="1"/>
  <c r="W3863" i="1" s="1"/>
  <c r="V3867" i="1"/>
  <c r="S3867" i="1"/>
  <c r="S3863" i="1" s="1"/>
  <c r="S3862" i="1" s="1"/>
  <c r="R3867" i="1"/>
  <c r="P3867" i="1"/>
  <c r="O3867" i="1"/>
  <c r="Q3867" i="1" s="1"/>
  <c r="T3867" i="1" s="1"/>
  <c r="N3867" i="1"/>
  <c r="N3863" i="1" s="1"/>
  <c r="M3867" i="1"/>
  <c r="M3863" i="1" s="1"/>
  <c r="L3867" i="1"/>
  <c r="K3867" i="1"/>
  <c r="J3867" i="1"/>
  <c r="I3867" i="1"/>
  <c r="G3867" i="1"/>
  <c r="H3867" i="1" s="1"/>
  <c r="F3867" i="1"/>
  <c r="F3863" i="1" s="1"/>
  <c r="F3862" i="1" s="1"/>
  <c r="D3867" i="1"/>
  <c r="C3867" i="1"/>
  <c r="E3867" i="1" s="1"/>
  <c r="BB3866" i="1"/>
  <c r="BA3866" i="1"/>
  <c r="AZ3866" i="1"/>
  <c r="AY3866" i="1"/>
  <c r="BC3866" i="1" s="1"/>
  <c r="AV3866" i="1"/>
  <c r="AE3866" i="1"/>
  <c r="AH3866" i="1" s="1"/>
  <c r="X3866" i="1"/>
  <c r="AA3866" i="1" s="1"/>
  <c r="Q3866" i="1"/>
  <c r="T3866" i="1" s="1"/>
  <c r="K3866" i="1"/>
  <c r="H3866" i="1"/>
  <c r="E3866" i="1"/>
  <c r="BB3865" i="1"/>
  <c r="BA3865" i="1"/>
  <c r="AZ3865" i="1"/>
  <c r="AY3865" i="1"/>
  <c r="BC3865" i="1" s="1"/>
  <c r="AW3865" i="1"/>
  <c r="AV3865" i="1"/>
  <c r="AH3865" i="1"/>
  <c r="AE3865" i="1"/>
  <c r="X3865" i="1"/>
  <c r="AA3865" i="1" s="1"/>
  <c r="T3865" i="1"/>
  <c r="Q3865" i="1"/>
  <c r="K3865" i="1"/>
  <c r="H3865" i="1"/>
  <c r="E3865" i="1"/>
  <c r="AY3864" i="1"/>
  <c r="AU3864" i="1"/>
  <c r="AT3864" i="1"/>
  <c r="AS3864" i="1"/>
  <c r="AS3863" i="1" s="1"/>
  <c r="AR3864" i="1"/>
  <c r="BA3864" i="1" s="1"/>
  <c r="AQ3864" i="1"/>
  <c r="AP3864" i="1"/>
  <c r="AP3863" i="1" s="1"/>
  <c r="AP3862" i="1" s="1"/>
  <c r="AO3864" i="1"/>
  <c r="AN3864" i="1"/>
  <c r="AZ3864" i="1" s="1"/>
  <c r="AM3864" i="1"/>
  <c r="AL3864" i="1"/>
  <c r="AK3864" i="1"/>
  <c r="AK3863" i="1" s="1"/>
  <c r="AJ3864" i="1"/>
  <c r="AV3864" i="1" s="1"/>
  <c r="AG3864" i="1"/>
  <c r="AG3863" i="1" s="1"/>
  <c r="AG3862" i="1" s="1"/>
  <c r="AF3864" i="1"/>
  <c r="AD3864" i="1"/>
  <c r="AC3864" i="1"/>
  <c r="AE3864" i="1" s="1"/>
  <c r="AH3864" i="1" s="1"/>
  <c r="Z3864" i="1"/>
  <c r="Y3864" i="1"/>
  <c r="X3864" i="1"/>
  <c r="AA3864" i="1" s="1"/>
  <c r="W3864" i="1"/>
  <c r="V3864" i="1"/>
  <c r="S3864" i="1"/>
  <c r="R3864" i="1"/>
  <c r="R3863" i="1" s="1"/>
  <c r="R3862" i="1" s="1"/>
  <c r="Q3864" i="1"/>
  <c r="T3864" i="1" s="1"/>
  <c r="P3864" i="1"/>
  <c r="O3864" i="1"/>
  <c r="O3863" i="1" s="1"/>
  <c r="O3862" i="1" s="1"/>
  <c r="Q3862" i="1" s="1"/>
  <c r="N3864" i="1"/>
  <c r="M3864" i="1"/>
  <c r="L3864" i="1"/>
  <c r="J3864" i="1"/>
  <c r="J3863" i="1" s="1"/>
  <c r="J3862" i="1" s="1"/>
  <c r="I3864" i="1"/>
  <c r="I3863" i="1" s="1"/>
  <c r="G3864" i="1"/>
  <c r="F3864" i="1"/>
  <c r="D3864" i="1"/>
  <c r="C3864" i="1"/>
  <c r="E3864" i="1" s="1"/>
  <c r="AU3863" i="1"/>
  <c r="AT3863" i="1"/>
  <c r="AR3863" i="1"/>
  <c r="AQ3863" i="1"/>
  <c r="AM3863" i="1"/>
  <c r="AL3863" i="1"/>
  <c r="AJ3863" i="1"/>
  <c r="AD3863" i="1"/>
  <c r="AD3862" i="1" s="1"/>
  <c r="Z3863" i="1"/>
  <c r="Y3863" i="1"/>
  <c r="Q3863" i="1"/>
  <c r="P3863" i="1"/>
  <c r="L3863" i="1"/>
  <c r="L3862" i="1" s="1"/>
  <c r="D3863" i="1"/>
  <c r="C3863" i="1"/>
  <c r="AT3862" i="1"/>
  <c r="AN3862" i="1"/>
  <c r="AL3862" i="1"/>
  <c r="M3862" i="1"/>
  <c r="C3862" i="1"/>
  <c r="BB3861" i="1"/>
  <c r="BA3861" i="1"/>
  <c r="AZ3861" i="1"/>
  <c r="AY3861" i="1"/>
  <c r="BC3861" i="1" s="1"/>
  <c r="AV3861" i="1"/>
  <c r="AE3861" i="1"/>
  <c r="AH3861" i="1" s="1"/>
  <c r="X3861" i="1"/>
  <c r="AA3861" i="1" s="1"/>
  <c r="Q3861" i="1"/>
  <c r="T3861" i="1" s="1"/>
  <c r="K3861" i="1"/>
  <c r="H3861" i="1"/>
  <c r="E3861" i="1"/>
  <c r="AU3860" i="1"/>
  <c r="AT3860" i="1"/>
  <c r="AS3860" i="1"/>
  <c r="BB3860" i="1" s="1"/>
  <c r="AR3860" i="1"/>
  <c r="AR3855" i="1" s="1"/>
  <c r="AQ3860" i="1"/>
  <c r="AP3860" i="1"/>
  <c r="AO3860" i="1"/>
  <c r="AZ3860" i="1" s="1"/>
  <c r="AN3860" i="1"/>
  <c r="AM3860" i="1"/>
  <c r="AL3860" i="1"/>
  <c r="AK3860" i="1"/>
  <c r="AJ3860" i="1"/>
  <c r="AY3860" i="1" s="1"/>
  <c r="AG3860" i="1"/>
  <c r="AF3860" i="1"/>
  <c r="AD3860" i="1"/>
  <c r="AE3860" i="1" s="1"/>
  <c r="AH3860" i="1" s="1"/>
  <c r="AC3860" i="1"/>
  <c r="Z3860" i="1"/>
  <c r="Z3855" i="1" s="1"/>
  <c r="Y3860" i="1"/>
  <c r="Y3855" i="1" s="1"/>
  <c r="W3860" i="1"/>
  <c r="X3860" i="1" s="1"/>
  <c r="V3860" i="1"/>
  <c r="S3860" i="1"/>
  <c r="R3860" i="1"/>
  <c r="P3860" i="1"/>
  <c r="O3860" i="1"/>
  <c r="N3860" i="1"/>
  <c r="M3860" i="1"/>
  <c r="L3860" i="1"/>
  <c r="J3860" i="1"/>
  <c r="K3860" i="1" s="1"/>
  <c r="I3860" i="1"/>
  <c r="I3855" i="1" s="1"/>
  <c r="K3855" i="1" s="1"/>
  <c r="G3860" i="1"/>
  <c r="F3860" i="1"/>
  <c r="H3860" i="1" s="1"/>
  <c r="E3860" i="1"/>
  <c r="D3860" i="1"/>
  <c r="C3860" i="1"/>
  <c r="BB3859" i="1"/>
  <c r="BA3859" i="1"/>
  <c r="AZ3859" i="1"/>
  <c r="AY3859" i="1"/>
  <c r="AV3859" i="1"/>
  <c r="AE3859" i="1"/>
  <c r="AH3859" i="1" s="1"/>
  <c r="AA3859" i="1"/>
  <c r="X3859" i="1"/>
  <c r="T3859" i="1"/>
  <c r="Q3859" i="1"/>
  <c r="K3859" i="1"/>
  <c r="H3859" i="1"/>
  <c r="E3859" i="1"/>
  <c r="BC3858" i="1"/>
  <c r="BD3858" i="1" s="1"/>
  <c r="BB3858" i="1"/>
  <c r="BA3858" i="1"/>
  <c r="AZ3858" i="1"/>
  <c r="AY3858" i="1"/>
  <c r="AV3858" i="1"/>
  <c r="AE3858" i="1"/>
  <c r="AH3858" i="1" s="1"/>
  <c r="X3858" i="1"/>
  <c r="AA3858" i="1" s="1"/>
  <c r="T3858" i="1"/>
  <c r="AW3858" i="1" s="1"/>
  <c r="Q3858" i="1"/>
  <c r="K3858" i="1"/>
  <c r="H3858" i="1"/>
  <c r="E3858" i="1"/>
  <c r="BB3857" i="1"/>
  <c r="BC3857" i="1" s="1"/>
  <c r="BD3857" i="1" s="1"/>
  <c r="BA3857" i="1"/>
  <c r="AZ3857" i="1"/>
  <c r="AY3857" i="1"/>
  <c r="AV3857" i="1"/>
  <c r="AW3857" i="1" s="1"/>
  <c r="AH3857" i="1"/>
  <c r="AE3857" i="1"/>
  <c r="AA3857" i="1"/>
  <c r="X3857" i="1"/>
  <c r="T3857" i="1"/>
  <c r="Q3857" i="1"/>
  <c r="K3857" i="1"/>
  <c r="H3857" i="1"/>
  <c r="E3857" i="1"/>
  <c r="AU3856" i="1"/>
  <c r="AT3856" i="1"/>
  <c r="AT3855" i="1" s="1"/>
  <c r="AS3856" i="1"/>
  <c r="BB3856" i="1" s="1"/>
  <c r="AR3856" i="1"/>
  <c r="AQ3856" i="1"/>
  <c r="AP3856" i="1"/>
  <c r="BA3856" i="1" s="1"/>
  <c r="AO3856" i="1"/>
  <c r="AO3855" i="1" s="1"/>
  <c r="AN3856" i="1"/>
  <c r="AM3856" i="1"/>
  <c r="AZ3856" i="1" s="1"/>
  <c r="AL3856" i="1"/>
  <c r="AL3855" i="1" s="1"/>
  <c r="AK3856" i="1"/>
  <c r="AY3856" i="1" s="1"/>
  <c r="BC3856" i="1" s="1"/>
  <c r="AJ3856" i="1"/>
  <c r="AG3856" i="1"/>
  <c r="AF3856" i="1"/>
  <c r="AF3855" i="1" s="1"/>
  <c r="AE3856" i="1"/>
  <c r="AH3856" i="1" s="1"/>
  <c r="AD3856" i="1"/>
  <c r="AC3856" i="1"/>
  <c r="AC3855" i="1" s="1"/>
  <c r="AE3855" i="1" s="1"/>
  <c r="AH3855" i="1" s="1"/>
  <c r="Z3856" i="1"/>
  <c r="Y3856" i="1"/>
  <c r="W3856" i="1"/>
  <c r="W3855" i="1" s="1"/>
  <c r="V3856" i="1"/>
  <c r="X3856" i="1" s="1"/>
  <c r="AA3856" i="1" s="1"/>
  <c r="S3856" i="1"/>
  <c r="S3855" i="1" s="1"/>
  <c r="R3856" i="1"/>
  <c r="P3856" i="1"/>
  <c r="O3856" i="1"/>
  <c r="Q3856" i="1" s="1"/>
  <c r="T3856" i="1" s="1"/>
  <c r="N3856" i="1"/>
  <c r="M3856" i="1"/>
  <c r="L3856" i="1"/>
  <c r="K3856" i="1"/>
  <c r="J3856" i="1"/>
  <c r="I3856" i="1"/>
  <c r="G3856" i="1"/>
  <c r="H3856" i="1" s="1"/>
  <c r="F3856" i="1"/>
  <c r="F3855" i="1" s="1"/>
  <c r="D3856" i="1"/>
  <c r="C3856" i="1"/>
  <c r="C3855" i="1" s="1"/>
  <c r="E3855" i="1" s="1"/>
  <c r="AU3855" i="1"/>
  <c r="AS3855" i="1"/>
  <c r="AP3855" i="1"/>
  <c r="AN3855" i="1"/>
  <c r="AM3855" i="1"/>
  <c r="AK3855" i="1"/>
  <c r="AG3855" i="1"/>
  <c r="AG3840" i="1" s="1"/>
  <c r="AD3855" i="1"/>
  <c r="V3855" i="1"/>
  <c r="X3855" i="1" s="1"/>
  <c r="AA3855" i="1" s="1"/>
  <c r="R3855" i="1"/>
  <c r="O3855" i="1"/>
  <c r="M3855" i="1"/>
  <c r="L3855" i="1"/>
  <c r="J3855" i="1"/>
  <c r="G3855" i="1"/>
  <c r="D3855" i="1"/>
  <c r="BB3854" i="1"/>
  <c r="BA3854" i="1"/>
  <c r="AZ3854" i="1"/>
  <c r="AY3854" i="1"/>
  <c r="AV3854" i="1"/>
  <c r="AE3854" i="1"/>
  <c r="AH3854" i="1" s="1"/>
  <c r="X3854" i="1"/>
  <c r="AA3854" i="1" s="1"/>
  <c r="Q3854" i="1"/>
  <c r="T3854" i="1" s="1"/>
  <c r="K3854" i="1"/>
  <c r="H3854" i="1"/>
  <c r="E3854" i="1"/>
  <c r="BB3853" i="1"/>
  <c r="BA3853" i="1"/>
  <c r="AZ3853" i="1"/>
  <c r="BC3853" i="1" s="1"/>
  <c r="AY3853" i="1"/>
  <c r="AV3853" i="1"/>
  <c r="AE3853" i="1"/>
  <c r="AH3853" i="1" s="1"/>
  <c r="AA3853" i="1"/>
  <c r="X3853" i="1"/>
  <c r="T3853" i="1"/>
  <c r="Q3853" i="1"/>
  <c r="K3853" i="1"/>
  <c r="H3853" i="1"/>
  <c r="E3853" i="1"/>
  <c r="BB3852" i="1"/>
  <c r="BA3852" i="1"/>
  <c r="BC3852" i="1" s="1"/>
  <c r="BD3852" i="1" s="1"/>
  <c r="AZ3852" i="1"/>
  <c r="AY3852" i="1"/>
  <c r="AV3852" i="1"/>
  <c r="AE3852" i="1"/>
  <c r="AH3852" i="1" s="1"/>
  <c r="X3852" i="1"/>
  <c r="AA3852" i="1" s="1"/>
  <c r="T3852" i="1"/>
  <c r="AW3852" i="1" s="1"/>
  <c r="Q3852" i="1"/>
  <c r="K3852" i="1"/>
  <c r="H3852" i="1"/>
  <c r="E3852" i="1"/>
  <c r="AU3851" i="1"/>
  <c r="AT3851" i="1"/>
  <c r="AS3851" i="1"/>
  <c r="BB3851" i="1" s="1"/>
  <c r="AR3851" i="1"/>
  <c r="AQ3851" i="1"/>
  <c r="BA3851" i="1" s="1"/>
  <c r="AP3851" i="1"/>
  <c r="AO3851" i="1"/>
  <c r="AN3851" i="1"/>
  <c r="AM3851" i="1"/>
  <c r="AZ3851" i="1" s="1"/>
  <c r="AL3851" i="1"/>
  <c r="AK3851" i="1"/>
  <c r="AV3851" i="1" s="1"/>
  <c r="AJ3851" i="1"/>
  <c r="AY3851" i="1" s="1"/>
  <c r="AG3851" i="1"/>
  <c r="AF3851" i="1"/>
  <c r="AD3851" i="1"/>
  <c r="AE3851" i="1" s="1"/>
  <c r="AH3851" i="1" s="1"/>
  <c r="AC3851" i="1"/>
  <c r="AA3851" i="1"/>
  <c r="Z3851" i="1"/>
  <c r="Y3851" i="1"/>
  <c r="W3851" i="1"/>
  <c r="V3851" i="1"/>
  <c r="X3851" i="1" s="1"/>
  <c r="S3851" i="1"/>
  <c r="R3851" i="1"/>
  <c r="P3851" i="1"/>
  <c r="Q3851" i="1" s="1"/>
  <c r="T3851" i="1" s="1"/>
  <c r="O3851" i="1"/>
  <c r="N3851" i="1"/>
  <c r="M3851" i="1"/>
  <c r="L3851" i="1"/>
  <c r="J3851" i="1"/>
  <c r="K3851" i="1" s="1"/>
  <c r="I3851" i="1"/>
  <c r="G3851" i="1"/>
  <c r="F3851" i="1"/>
  <c r="H3851" i="1" s="1"/>
  <c r="D3851" i="1"/>
  <c r="E3851" i="1" s="1"/>
  <c r="C3851" i="1"/>
  <c r="BB3850" i="1"/>
  <c r="BA3850" i="1"/>
  <c r="AZ3850" i="1"/>
  <c r="AY3850" i="1"/>
  <c r="BC3850" i="1" s="1"/>
  <c r="AV3850" i="1"/>
  <c r="AH3850" i="1"/>
  <c r="AE3850" i="1"/>
  <c r="AA3850" i="1"/>
  <c r="X3850" i="1"/>
  <c r="Q3850" i="1"/>
  <c r="T3850" i="1" s="1"/>
  <c r="BD3850" i="1" s="1"/>
  <c r="K3850" i="1"/>
  <c r="H3850" i="1"/>
  <c r="E3850" i="1"/>
  <c r="BB3849" i="1"/>
  <c r="BA3849" i="1"/>
  <c r="AZ3849" i="1"/>
  <c r="AY3849" i="1"/>
  <c r="BC3849" i="1" s="1"/>
  <c r="AV3849" i="1"/>
  <c r="AE3849" i="1"/>
  <c r="AH3849" i="1" s="1"/>
  <c r="X3849" i="1"/>
  <c r="AA3849" i="1" s="1"/>
  <c r="Q3849" i="1"/>
  <c r="T3849" i="1" s="1"/>
  <c r="K3849" i="1"/>
  <c r="H3849" i="1"/>
  <c r="E3849" i="1"/>
  <c r="BB3848" i="1"/>
  <c r="BA3848" i="1"/>
  <c r="AZ3848" i="1"/>
  <c r="AY3848" i="1"/>
  <c r="BC3848" i="1" s="1"/>
  <c r="AV3848" i="1"/>
  <c r="AH3848" i="1"/>
  <c r="AE3848" i="1"/>
  <c r="X3848" i="1"/>
  <c r="AA3848" i="1" s="1"/>
  <c r="T3848" i="1"/>
  <c r="BD3848" i="1" s="1"/>
  <c r="Q3848" i="1"/>
  <c r="K3848" i="1"/>
  <c r="H3848" i="1"/>
  <c r="E3848" i="1"/>
  <c r="BB3847" i="1"/>
  <c r="BA3847" i="1"/>
  <c r="AZ3847" i="1"/>
  <c r="AY3847" i="1"/>
  <c r="BC3847" i="1" s="1"/>
  <c r="AV3847" i="1"/>
  <c r="AE3847" i="1"/>
  <c r="AH3847" i="1" s="1"/>
  <c r="X3847" i="1"/>
  <c r="AA3847" i="1" s="1"/>
  <c r="Q3847" i="1"/>
  <c r="T3847" i="1" s="1"/>
  <c r="K3847" i="1"/>
  <c r="H3847" i="1"/>
  <c r="E3847" i="1"/>
  <c r="BB3846" i="1"/>
  <c r="AZ3846" i="1"/>
  <c r="AU3846" i="1"/>
  <c r="AT3846" i="1"/>
  <c r="AS3846" i="1"/>
  <c r="AR3846" i="1"/>
  <c r="AQ3846" i="1"/>
  <c r="AP3846" i="1"/>
  <c r="BA3846" i="1" s="1"/>
  <c r="AO3846" i="1"/>
  <c r="AN3846" i="1"/>
  <c r="AM3846" i="1"/>
  <c r="AL3846" i="1"/>
  <c r="AK3846" i="1"/>
  <c r="AJ3846" i="1"/>
  <c r="AY3846" i="1" s="1"/>
  <c r="AG3846" i="1"/>
  <c r="AF3846" i="1"/>
  <c r="AD3846" i="1"/>
  <c r="AC3846" i="1"/>
  <c r="AE3846" i="1" s="1"/>
  <c r="AH3846" i="1" s="1"/>
  <c r="Z3846" i="1"/>
  <c r="Y3846" i="1"/>
  <c r="AA3846" i="1" s="1"/>
  <c r="W3846" i="1"/>
  <c r="X3846" i="1" s="1"/>
  <c r="V3846" i="1"/>
  <c r="S3846" i="1"/>
  <c r="R3846" i="1"/>
  <c r="P3846" i="1"/>
  <c r="Q3846" i="1" s="1"/>
  <c r="T3846" i="1" s="1"/>
  <c r="O3846" i="1"/>
  <c r="N3846" i="1"/>
  <c r="M3846" i="1"/>
  <c r="L3846" i="1"/>
  <c r="J3846" i="1"/>
  <c r="K3846" i="1" s="1"/>
  <c r="I3846" i="1"/>
  <c r="H3846" i="1"/>
  <c r="G3846" i="1"/>
  <c r="F3846" i="1"/>
  <c r="D3846" i="1"/>
  <c r="E3846" i="1" s="1"/>
  <c r="C3846" i="1"/>
  <c r="BB3845" i="1"/>
  <c r="BC3845" i="1" s="1"/>
  <c r="BD3845" i="1" s="1"/>
  <c r="BA3845" i="1"/>
  <c r="AZ3845" i="1"/>
  <c r="AY3845" i="1"/>
  <c r="AV3845" i="1"/>
  <c r="AW3845" i="1" s="1"/>
  <c r="AH3845" i="1"/>
  <c r="AE3845" i="1"/>
  <c r="AA3845" i="1"/>
  <c r="X3845" i="1"/>
  <c r="T3845" i="1"/>
  <c r="Q3845" i="1"/>
  <c r="K3845" i="1"/>
  <c r="H3845" i="1"/>
  <c r="E3845" i="1"/>
  <c r="AU3844" i="1"/>
  <c r="AT3844" i="1"/>
  <c r="AT3841" i="1" s="1"/>
  <c r="AT3840" i="1" s="1"/>
  <c r="AS3844" i="1"/>
  <c r="AR3844" i="1"/>
  <c r="AQ3844" i="1"/>
  <c r="AP3844" i="1"/>
  <c r="BA3844" i="1" s="1"/>
  <c r="AO3844" i="1"/>
  <c r="AN3844" i="1"/>
  <c r="AM3844" i="1"/>
  <c r="AZ3844" i="1" s="1"/>
  <c r="AL3844" i="1"/>
  <c r="AL3841" i="1" s="1"/>
  <c r="AL3840" i="1" s="1"/>
  <c r="AK3844" i="1"/>
  <c r="AJ3844" i="1"/>
  <c r="AG3844" i="1"/>
  <c r="AF3844" i="1"/>
  <c r="AE3844" i="1"/>
  <c r="AH3844" i="1" s="1"/>
  <c r="AD3844" i="1"/>
  <c r="AC3844" i="1"/>
  <c r="AC3841" i="1" s="1"/>
  <c r="Z3844" i="1"/>
  <c r="Y3844" i="1"/>
  <c r="W3844" i="1"/>
  <c r="V3844" i="1"/>
  <c r="S3844" i="1"/>
  <c r="S3841" i="1" s="1"/>
  <c r="S3840" i="1" s="1"/>
  <c r="R3844" i="1"/>
  <c r="P3844" i="1"/>
  <c r="O3844" i="1"/>
  <c r="Q3844" i="1" s="1"/>
  <c r="N3844" i="1"/>
  <c r="M3844" i="1"/>
  <c r="M3841" i="1" s="1"/>
  <c r="L3844" i="1"/>
  <c r="K3844" i="1"/>
  <c r="J3844" i="1"/>
  <c r="I3844" i="1"/>
  <c r="G3844" i="1"/>
  <c r="H3844" i="1" s="1"/>
  <c r="F3844" i="1"/>
  <c r="E3844" i="1"/>
  <c r="D3844" i="1"/>
  <c r="C3844" i="1"/>
  <c r="C3841" i="1" s="1"/>
  <c r="C3840" i="1" s="1"/>
  <c r="BB3843" i="1"/>
  <c r="BA3843" i="1"/>
  <c r="AZ3843" i="1"/>
  <c r="AY3843" i="1"/>
  <c r="BC3843" i="1" s="1"/>
  <c r="AV3843" i="1"/>
  <c r="AE3843" i="1"/>
  <c r="AH3843" i="1" s="1"/>
  <c r="X3843" i="1"/>
  <c r="AA3843" i="1" s="1"/>
  <c r="Q3843" i="1"/>
  <c r="T3843" i="1" s="1"/>
  <c r="K3843" i="1"/>
  <c r="H3843" i="1"/>
  <c r="E3843" i="1"/>
  <c r="AU3842" i="1"/>
  <c r="AT3842" i="1"/>
  <c r="AS3842" i="1"/>
  <c r="BB3842" i="1" s="1"/>
  <c r="AR3842" i="1"/>
  <c r="AR3841" i="1" s="1"/>
  <c r="AR3840" i="1" s="1"/>
  <c r="AQ3842" i="1"/>
  <c r="BA3842" i="1" s="1"/>
  <c r="AP3842" i="1"/>
  <c r="AO3842" i="1"/>
  <c r="AO3841" i="1" s="1"/>
  <c r="AN3842" i="1"/>
  <c r="AN3841" i="1" s="1"/>
  <c r="AN3840" i="1" s="1"/>
  <c r="AM3842" i="1"/>
  <c r="AL3842" i="1"/>
  <c r="AK3842" i="1"/>
  <c r="AJ3842" i="1"/>
  <c r="AY3842" i="1" s="1"/>
  <c r="AH3842" i="1"/>
  <c r="AG3842" i="1"/>
  <c r="AF3842" i="1"/>
  <c r="AF3841" i="1" s="1"/>
  <c r="AE3842" i="1"/>
  <c r="AD3842" i="1"/>
  <c r="AC3842" i="1"/>
  <c r="Z3842" i="1"/>
  <c r="Z3841" i="1" s="1"/>
  <c r="Z3840" i="1" s="1"/>
  <c r="Y3842" i="1"/>
  <c r="W3842" i="1"/>
  <c r="V3842" i="1"/>
  <c r="S3842" i="1"/>
  <c r="R3842" i="1"/>
  <c r="P3842" i="1"/>
  <c r="Q3842" i="1" s="1"/>
  <c r="T3842" i="1" s="1"/>
  <c r="O3842" i="1"/>
  <c r="N3842" i="1"/>
  <c r="N3841" i="1" s="1"/>
  <c r="M3842" i="1"/>
  <c r="L3842" i="1"/>
  <c r="J3842" i="1"/>
  <c r="K3842" i="1" s="1"/>
  <c r="I3842" i="1"/>
  <c r="I3841" i="1" s="1"/>
  <c r="H3842" i="1"/>
  <c r="G3842" i="1"/>
  <c r="F3842" i="1"/>
  <c r="F3841" i="1" s="1"/>
  <c r="D3842" i="1"/>
  <c r="E3842" i="1" s="1"/>
  <c r="C3842" i="1"/>
  <c r="BB3841" i="1"/>
  <c r="AZ3841" i="1"/>
  <c r="AU3841" i="1"/>
  <c r="AS3841" i="1"/>
  <c r="AQ3841" i="1"/>
  <c r="AP3841" i="1"/>
  <c r="AM3841" i="1"/>
  <c r="AK3841" i="1"/>
  <c r="AK3840" i="1" s="1"/>
  <c r="AG3841" i="1"/>
  <c r="AD3841" i="1"/>
  <c r="Y3841" i="1"/>
  <c r="Y3840" i="1" s="1"/>
  <c r="R3841" i="1"/>
  <c r="P3841" i="1"/>
  <c r="O3841" i="1"/>
  <c r="L3841" i="1"/>
  <c r="J3841" i="1"/>
  <c r="K3841" i="1" s="1"/>
  <c r="H3841" i="1"/>
  <c r="G3841" i="1"/>
  <c r="D3841" i="1"/>
  <c r="E3841" i="1" s="1"/>
  <c r="BB3840" i="1"/>
  <c r="AU3840" i="1"/>
  <c r="AS3840" i="1"/>
  <c r="AM3840" i="1"/>
  <c r="AD3840" i="1"/>
  <c r="R3840" i="1"/>
  <c r="L3840" i="1"/>
  <c r="J3840" i="1"/>
  <c r="D3840" i="1"/>
  <c r="E3840" i="1" s="1"/>
  <c r="BB3839" i="1"/>
  <c r="BA3839" i="1"/>
  <c r="AZ3839" i="1"/>
  <c r="AY3839" i="1"/>
  <c r="BC3839" i="1" s="1"/>
  <c r="AW3839" i="1"/>
  <c r="AV3839" i="1"/>
  <c r="AH3839" i="1"/>
  <c r="AE3839" i="1"/>
  <c r="AA3839" i="1"/>
  <c r="X3839" i="1"/>
  <c r="Q3839" i="1"/>
  <c r="T3839" i="1" s="1"/>
  <c r="BD3839" i="1" s="1"/>
  <c r="K3839" i="1"/>
  <c r="H3839" i="1"/>
  <c r="E3839" i="1"/>
  <c r="BB3838" i="1"/>
  <c r="BA3838" i="1"/>
  <c r="AZ3838" i="1"/>
  <c r="AY3838" i="1"/>
  <c r="BC3838" i="1" s="1"/>
  <c r="AV3838" i="1"/>
  <c r="AH3838" i="1"/>
  <c r="AE3838" i="1"/>
  <c r="X3838" i="1"/>
  <c r="AA3838" i="1" s="1"/>
  <c r="Q3838" i="1"/>
  <c r="T3838" i="1" s="1"/>
  <c r="K3838" i="1"/>
  <c r="H3838" i="1"/>
  <c r="E3838" i="1"/>
  <c r="AU3837" i="1"/>
  <c r="AT3837" i="1"/>
  <c r="AS3837" i="1"/>
  <c r="BB3837" i="1" s="1"/>
  <c r="AR3837" i="1"/>
  <c r="AQ3837" i="1"/>
  <c r="BA3837" i="1" s="1"/>
  <c r="AP3837" i="1"/>
  <c r="AO3837" i="1"/>
  <c r="AZ3837" i="1" s="1"/>
  <c r="AN3837" i="1"/>
  <c r="AM3837" i="1"/>
  <c r="AL3837" i="1"/>
  <c r="AK3837" i="1"/>
  <c r="AJ3837" i="1"/>
  <c r="AY3837" i="1" s="1"/>
  <c r="AH3837" i="1"/>
  <c r="AG3837" i="1"/>
  <c r="AF3837" i="1"/>
  <c r="AE3837" i="1"/>
  <c r="AD3837" i="1"/>
  <c r="AC3837" i="1"/>
  <c r="Z3837" i="1"/>
  <c r="Y3837" i="1"/>
  <c r="W3837" i="1"/>
  <c r="X3837" i="1" s="1"/>
  <c r="AA3837" i="1" s="1"/>
  <c r="V3837" i="1"/>
  <c r="S3837" i="1"/>
  <c r="R3837" i="1"/>
  <c r="P3837" i="1"/>
  <c r="Q3837" i="1" s="1"/>
  <c r="T3837" i="1" s="1"/>
  <c r="O3837" i="1"/>
  <c r="N3837" i="1"/>
  <c r="M3837" i="1"/>
  <c r="L3837" i="1"/>
  <c r="J3837" i="1"/>
  <c r="K3837" i="1" s="1"/>
  <c r="I3837" i="1"/>
  <c r="H3837" i="1"/>
  <c r="G3837" i="1"/>
  <c r="F3837" i="1"/>
  <c r="E3837" i="1"/>
  <c r="D3837" i="1"/>
  <c r="C3837" i="1"/>
  <c r="BB3836" i="1"/>
  <c r="BA3836" i="1"/>
  <c r="AZ3836" i="1"/>
  <c r="AY3836" i="1"/>
  <c r="AV3836" i="1"/>
  <c r="AE3836" i="1"/>
  <c r="AH3836" i="1" s="1"/>
  <c r="AA3836" i="1"/>
  <c r="X3836" i="1"/>
  <c r="T3836" i="1"/>
  <c r="Q3836" i="1"/>
  <c r="K3836" i="1"/>
  <c r="H3836" i="1"/>
  <c r="E3836" i="1"/>
  <c r="AU3835" i="1"/>
  <c r="AT3835" i="1"/>
  <c r="AS3835" i="1"/>
  <c r="AR3835" i="1"/>
  <c r="BA3835" i="1" s="1"/>
  <c r="AQ3835" i="1"/>
  <c r="AP3835" i="1"/>
  <c r="AO3835" i="1"/>
  <c r="AN3835" i="1"/>
  <c r="AM3835" i="1"/>
  <c r="AZ3835" i="1" s="1"/>
  <c r="AL3835" i="1"/>
  <c r="AK3835" i="1"/>
  <c r="AJ3835" i="1"/>
  <c r="AG3835" i="1"/>
  <c r="AF3835" i="1"/>
  <c r="AD3835" i="1"/>
  <c r="AC3835" i="1"/>
  <c r="AE3835" i="1" s="1"/>
  <c r="AH3835" i="1" s="1"/>
  <c r="Z3835" i="1"/>
  <c r="Y3835" i="1"/>
  <c r="W3835" i="1"/>
  <c r="V3835" i="1"/>
  <c r="X3835" i="1" s="1"/>
  <c r="AA3835" i="1" s="1"/>
  <c r="S3835" i="1"/>
  <c r="R3835" i="1"/>
  <c r="Q3835" i="1"/>
  <c r="T3835" i="1" s="1"/>
  <c r="P3835" i="1"/>
  <c r="O3835" i="1"/>
  <c r="N3835" i="1"/>
  <c r="M3835" i="1"/>
  <c r="L3835" i="1"/>
  <c r="J3835" i="1"/>
  <c r="I3835" i="1"/>
  <c r="K3835" i="1" s="1"/>
  <c r="H3835" i="1"/>
  <c r="G3835" i="1"/>
  <c r="F3835" i="1"/>
  <c r="D3835" i="1"/>
  <c r="C3835" i="1"/>
  <c r="BC3834" i="1"/>
  <c r="BB3834" i="1"/>
  <c r="BA3834" i="1"/>
  <c r="AZ3834" i="1"/>
  <c r="AY3834" i="1"/>
  <c r="AV3834" i="1"/>
  <c r="AE3834" i="1"/>
  <c r="AH3834" i="1" s="1"/>
  <c r="AA3834" i="1"/>
  <c r="X3834" i="1"/>
  <c r="Q3834" i="1"/>
  <c r="T3834" i="1" s="1"/>
  <c r="K3834" i="1"/>
  <c r="H3834" i="1"/>
  <c r="E3834" i="1"/>
  <c r="AY3833" i="1"/>
  <c r="AU3833" i="1"/>
  <c r="AT3833" i="1"/>
  <c r="AS3833" i="1"/>
  <c r="BB3833" i="1" s="1"/>
  <c r="AR3833" i="1"/>
  <c r="AQ3833" i="1"/>
  <c r="AP3833" i="1"/>
  <c r="BA3833" i="1" s="1"/>
  <c r="AO3833" i="1"/>
  <c r="AN3833" i="1"/>
  <c r="AM3833" i="1"/>
  <c r="AL3833" i="1"/>
  <c r="AK3833" i="1"/>
  <c r="AJ3833" i="1"/>
  <c r="AG3833" i="1"/>
  <c r="AF3833" i="1"/>
  <c r="AD3833" i="1"/>
  <c r="AE3833" i="1" s="1"/>
  <c r="AC3833" i="1"/>
  <c r="Z3833" i="1"/>
  <c r="Y3833" i="1"/>
  <c r="W3833" i="1"/>
  <c r="X3833" i="1" s="1"/>
  <c r="AA3833" i="1" s="1"/>
  <c r="V3833" i="1"/>
  <c r="S3833" i="1"/>
  <c r="R3833" i="1"/>
  <c r="P3833" i="1"/>
  <c r="O3833" i="1"/>
  <c r="Q3833" i="1" s="1"/>
  <c r="T3833" i="1" s="1"/>
  <c r="N3833" i="1"/>
  <c r="M3833" i="1"/>
  <c r="L3833" i="1"/>
  <c r="J3833" i="1"/>
  <c r="K3833" i="1" s="1"/>
  <c r="I3833" i="1"/>
  <c r="G3833" i="1"/>
  <c r="F3833" i="1"/>
  <c r="D3833" i="1"/>
  <c r="E3833" i="1" s="1"/>
  <c r="C3833" i="1"/>
  <c r="BB3832" i="1"/>
  <c r="BA3832" i="1"/>
  <c r="AZ3832" i="1"/>
  <c r="AY3832" i="1"/>
  <c r="BC3832" i="1" s="1"/>
  <c r="AV3832" i="1"/>
  <c r="AE3832" i="1"/>
  <c r="AH3832" i="1" s="1"/>
  <c r="X3832" i="1"/>
  <c r="AA3832" i="1" s="1"/>
  <c r="T3832" i="1"/>
  <c r="AW3832" i="1" s="1"/>
  <c r="Q3832" i="1"/>
  <c r="K3832" i="1"/>
  <c r="H3832" i="1"/>
  <c r="E3832" i="1"/>
  <c r="BB3831" i="1"/>
  <c r="BA3831" i="1"/>
  <c r="AZ3831" i="1"/>
  <c r="AY3831" i="1"/>
  <c r="BC3831" i="1" s="1"/>
  <c r="AV3831" i="1"/>
  <c r="AE3831" i="1"/>
  <c r="AH3831" i="1" s="1"/>
  <c r="X3831" i="1"/>
  <c r="AA3831" i="1" s="1"/>
  <c r="Q3831" i="1"/>
  <c r="T3831" i="1" s="1"/>
  <c r="K3831" i="1"/>
  <c r="H3831" i="1"/>
  <c r="E3831" i="1"/>
  <c r="BB3830" i="1"/>
  <c r="BA3830" i="1"/>
  <c r="AZ3830" i="1"/>
  <c r="AY3830" i="1"/>
  <c r="AV3830" i="1"/>
  <c r="AE3830" i="1"/>
  <c r="AH3830" i="1" s="1"/>
  <c r="AA3830" i="1"/>
  <c r="X3830" i="1"/>
  <c r="T3830" i="1"/>
  <c r="Q3830" i="1"/>
  <c r="K3830" i="1"/>
  <c r="H3830" i="1"/>
  <c r="E3830" i="1"/>
  <c r="BC3829" i="1"/>
  <c r="BB3829" i="1"/>
  <c r="BA3829" i="1"/>
  <c r="AZ3829" i="1"/>
  <c r="AY3829" i="1"/>
  <c r="AV3829" i="1"/>
  <c r="AE3829" i="1"/>
  <c r="AH3829" i="1" s="1"/>
  <c r="X3829" i="1"/>
  <c r="AA3829" i="1" s="1"/>
  <c r="Q3829" i="1"/>
  <c r="T3829" i="1" s="1"/>
  <c r="K3829" i="1"/>
  <c r="H3829" i="1"/>
  <c r="E3829" i="1"/>
  <c r="BB3828" i="1"/>
  <c r="BA3828" i="1"/>
  <c r="AZ3828" i="1"/>
  <c r="AY3828" i="1"/>
  <c r="BC3828" i="1" s="1"/>
  <c r="AV3828" i="1"/>
  <c r="AH3828" i="1"/>
  <c r="AE3828" i="1"/>
  <c r="AA3828" i="1"/>
  <c r="X3828" i="1"/>
  <c r="Q3828" i="1"/>
  <c r="T3828" i="1" s="1"/>
  <c r="AW3828" i="1" s="1"/>
  <c r="K3828" i="1"/>
  <c r="H3828" i="1"/>
  <c r="E3828" i="1"/>
  <c r="AU3827" i="1"/>
  <c r="AT3827" i="1"/>
  <c r="AS3827" i="1"/>
  <c r="BB3827" i="1" s="1"/>
  <c r="AR3827" i="1"/>
  <c r="AQ3827" i="1"/>
  <c r="AP3827" i="1"/>
  <c r="BA3827" i="1" s="1"/>
  <c r="AO3827" i="1"/>
  <c r="AN3827" i="1"/>
  <c r="AV3827" i="1" s="1"/>
  <c r="AM3827" i="1"/>
  <c r="AL3827" i="1"/>
  <c r="AK3827" i="1"/>
  <c r="AJ3827" i="1"/>
  <c r="AG3827" i="1"/>
  <c r="AF3827" i="1"/>
  <c r="AE3827" i="1"/>
  <c r="AH3827" i="1" s="1"/>
  <c r="AD3827" i="1"/>
  <c r="AC3827" i="1"/>
  <c r="Z3827" i="1"/>
  <c r="Y3827" i="1"/>
  <c r="W3827" i="1"/>
  <c r="V3827" i="1"/>
  <c r="X3827" i="1" s="1"/>
  <c r="AA3827" i="1" s="1"/>
  <c r="S3827" i="1"/>
  <c r="R3827" i="1"/>
  <c r="P3827" i="1"/>
  <c r="O3827" i="1"/>
  <c r="Q3827" i="1" s="1"/>
  <c r="N3827" i="1"/>
  <c r="M3827" i="1"/>
  <c r="L3827" i="1"/>
  <c r="K3827" i="1"/>
  <c r="J3827" i="1"/>
  <c r="I3827" i="1"/>
  <c r="G3827" i="1"/>
  <c r="F3827" i="1"/>
  <c r="H3827" i="1" s="1"/>
  <c r="E3827" i="1"/>
  <c r="D3827" i="1"/>
  <c r="C3827" i="1"/>
  <c r="BB3826" i="1"/>
  <c r="BA3826" i="1"/>
  <c r="AZ3826" i="1"/>
  <c r="AY3826" i="1"/>
  <c r="BC3826" i="1" s="1"/>
  <c r="AV3826" i="1"/>
  <c r="AE3826" i="1"/>
  <c r="AH3826" i="1" s="1"/>
  <c r="AA3826" i="1"/>
  <c r="X3826" i="1"/>
  <c r="Q3826" i="1"/>
  <c r="T3826" i="1" s="1"/>
  <c r="K3826" i="1"/>
  <c r="H3826" i="1"/>
  <c r="E3826" i="1"/>
  <c r="AU3825" i="1"/>
  <c r="AT3825" i="1"/>
  <c r="AS3825" i="1"/>
  <c r="BB3825" i="1" s="1"/>
  <c r="AR3825" i="1"/>
  <c r="AQ3825" i="1"/>
  <c r="BA3825" i="1" s="1"/>
  <c r="AP3825" i="1"/>
  <c r="AO3825" i="1"/>
  <c r="AZ3825" i="1" s="1"/>
  <c r="AN3825" i="1"/>
  <c r="AM3825" i="1"/>
  <c r="AL3825" i="1"/>
  <c r="AK3825" i="1"/>
  <c r="AJ3825" i="1"/>
  <c r="AY3825" i="1" s="1"/>
  <c r="AG3825" i="1"/>
  <c r="AF3825" i="1"/>
  <c r="AD3825" i="1"/>
  <c r="AC3825" i="1"/>
  <c r="AE3825" i="1" s="1"/>
  <c r="AH3825" i="1" s="1"/>
  <c r="Z3825" i="1"/>
  <c r="Y3825" i="1"/>
  <c r="W3825" i="1"/>
  <c r="X3825" i="1" s="1"/>
  <c r="V3825" i="1"/>
  <c r="S3825" i="1"/>
  <c r="R3825" i="1"/>
  <c r="P3825" i="1"/>
  <c r="Q3825" i="1" s="1"/>
  <c r="T3825" i="1" s="1"/>
  <c r="O3825" i="1"/>
  <c r="N3825" i="1"/>
  <c r="M3825" i="1"/>
  <c r="L3825" i="1"/>
  <c r="J3825" i="1"/>
  <c r="I3825" i="1"/>
  <c r="K3825" i="1" s="1"/>
  <c r="G3825" i="1"/>
  <c r="F3825" i="1"/>
  <c r="H3825" i="1" s="1"/>
  <c r="D3825" i="1"/>
  <c r="E3825" i="1" s="1"/>
  <c r="C3825" i="1"/>
  <c r="BB3824" i="1"/>
  <c r="BA3824" i="1"/>
  <c r="AZ3824" i="1"/>
  <c r="BC3824" i="1" s="1"/>
  <c r="AY3824" i="1"/>
  <c r="AV3824" i="1"/>
  <c r="AE3824" i="1"/>
  <c r="AH3824" i="1" s="1"/>
  <c r="AA3824" i="1"/>
  <c r="X3824" i="1"/>
  <c r="T3824" i="1"/>
  <c r="Q3824" i="1"/>
  <c r="K3824" i="1"/>
  <c r="H3824" i="1"/>
  <c r="E3824" i="1"/>
  <c r="BC3823" i="1"/>
  <c r="BB3823" i="1"/>
  <c r="BA3823" i="1"/>
  <c r="AZ3823" i="1"/>
  <c r="AY3823" i="1"/>
  <c r="AV3823" i="1"/>
  <c r="AE3823" i="1"/>
  <c r="AH3823" i="1" s="1"/>
  <c r="X3823" i="1"/>
  <c r="AA3823" i="1" s="1"/>
  <c r="Q3823" i="1"/>
  <c r="T3823" i="1" s="1"/>
  <c r="K3823" i="1"/>
  <c r="H3823" i="1"/>
  <c r="E3823" i="1"/>
  <c r="BB3822" i="1"/>
  <c r="BA3822" i="1"/>
  <c r="AZ3822" i="1"/>
  <c r="AY3822" i="1"/>
  <c r="BC3822" i="1" s="1"/>
  <c r="BD3822" i="1" s="1"/>
  <c r="AV3822" i="1"/>
  <c r="AH3822" i="1"/>
  <c r="AE3822" i="1"/>
  <c r="AA3822" i="1"/>
  <c r="X3822" i="1"/>
  <c r="Q3822" i="1"/>
  <c r="T3822" i="1" s="1"/>
  <c r="AW3822" i="1" s="1"/>
  <c r="K3822" i="1"/>
  <c r="H3822" i="1"/>
  <c r="E3822" i="1"/>
  <c r="BC3821" i="1"/>
  <c r="BB3821" i="1"/>
  <c r="BA3821" i="1"/>
  <c r="AZ3821" i="1"/>
  <c r="AY3821" i="1"/>
  <c r="AV3821" i="1"/>
  <c r="AW3821" i="1" s="1"/>
  <c r="AE3821" i="1"/>
  <c r="AH3821" i="1" s="1"/>
  <c r="X3821" i="1"/>
  <c r="AA3821" i="1" s="1"/>
  <c r="T3821" i="1"/>
  <c r="BD3821" i="1" s="1"/>
  <c r="Q3821" i="1"/>
  <c r="K3821" i="1"/>
  <c r="H3821" i="1"/>
  <c r="E3821" i="1"/>
  <c r="BD3820" i="1"/>
  <c r="BB3820" i="1"/>
  <c r="BA3820" i="1"/>
  <c r="AZ3820" i="1"/>
  <c r="AY3820" i="1"/>
  <c r="BC3820" i="1" s="1"/>
  <c r="AW3820" i="1"/>
  <c r="AV3820" i="1"/>
  <c r="AH3820" i="1"/>
  <c r="AE3820" i="1"/>
  <c r="X3820" i="1"/>
  <c r="AA3820" i="1" s="1"/>
  <c r="Q3820" i="1"/>
  <c r="T3820" i="1" s="1"/>
  <c r="K3820" i="1"/>
  <c r="H3820" i="1"/>
  <c r="E3820" i="1"/>
  <c r="BB3819" i="1"/>
  <c r="BA3819" i="1"/>
  <c r="AZ3819" i="1"/>
  <c r="AY3819" i="1"/>
  <c r="BC3819" i="1" s="1"/>
  <c r="AV3819" i="1"/>
  <c r="AE3819" i="1"/>
  <c r="AH3819" i="1" s="1"/>
  <c r="AA3819" i="1"/>
  <c r="X3819" i="1"/>
  <c r="T3819" i="1"/>
  <c r="Q3819" i="1"/>
  <c r="K3819" i="1"/>
  <c r="H3819" i="1"/>
  <c r="E3819" i="1"/>
  <c r="AU3818" i="1"/>
  <c r="AT3818" i="1"/>
  <c r="AS3818" i="1"/>
  <c r="BB3818" i="1" s="1"/>
  <c r="AR3818" i="1"/>
  <c r="BA3818" i="1" s="1"/>
  <c r="AQ3818" i="1"/>
  <c r="AP3818" i="1"/>
  <c r="AO3818" i="1"/>
  <c r="AZ3818" i="1" s="1"/>
  <c r="AN3818" i="1"/>
  <c r="AM3818" i="1"/>
  <c r="AL3818" i="1"/>
  <c r="AK3818" i="1"/>
  <c r="AJ3818" i="1"/>
  <c r="AG3818" i="1"/>
  <c r="AF3818" i="1"/>
  <c r="AD3818" i="1"/>
  <c r="AC3818" i="1"/>
  <c r="AE3818" i="1" s="1"/>
  <c r="AH3818" i="1" s="1"/>
  <c r="Z3818" i="1"/>
  <c r="Y3818" i="1"/>
  <c r="W3818" i="1"/>
  <c r="X3818" i="1" s="1"/>
  <c r="AA3818" i="1" s="1"/>
  <c r="V3818" i="1"/>
  <c r="S3818" i="1"/>
  <c r="R3818" i="1"/>
  <c r="P3818" i="1"/>
  <c r="Q3818" i="1" s="1"/>
  <c r="T3818" i="1" s="1"/>
  <c r="O3818" i="1"/>
  <c r="N3818" i="1"/>
  <c r="M3818" i="1"/>
  <c r="L3818" i="1"/>
  <c r="J3818" i="1"/>
  <c r="I3818" i="1"/>
  <c r="K3818" i="1" s="1"/>
  <c r="H3818" i="1"/>
  <c r="G3818" i="1"/>
  <c r="F3818" i="1"/>
  <c r="D3818" i="1"/>
  <c r="E3818" i="1" s="1"/>
  <c r="C3818" i="1"/>
  <c r="BB3817" i="1"/>
  <c r="BA3817" i="1"/>
  <c r="AZ3817" i="1"/>
  <c r="BC3817" i="1" s="1"/>
  <c r="AY3817" i="1"/>
  <c r="AV3817" i="1"/>
  <c r="AE3817" i="1"/>
  <c r="AH3817" i="1" s="1"/>
  <c r="AA3817" i="1"/>
  <c r="X3817" i="1"/>
  <c r="T3817" i="1"/>
  <c r="Q3817" i="1"/>
  <c r="K3817" i="1"/>
  <c r="H3817" i="1"/>
  <c r="E3817" i="1"/>
  <c r="AU3816" i="1"/>
  <c r="AT3816" i="1"/>
  <c r="AS3816" i="1"/>
  <c r="AR3816" i="1"/>
  <c r="BA3816" i="1" s="1"/>
  <c r="AQ3816" i="1"/>
  <c r="AP3816" i="1"/>
  <c r="AO3816" i="1"/>
  <c r="AN3816" i="1"/>
  <c r="AM3816" i="1"/>
  <c r="AZ3816" i="1" s="1"/>
  <c r="AL3816" i="1"/>
  <c r="AK3816" i="1"/>
  <c r="AJ3816" i="1"/>
  <c r="AG3816" i="1"/>
  <c r="AF3816" i="1"/>
  <c r="AD3816" i="1"/>
  <c r="AC3816" i="1"/>
  <c r="Z3816" i="1"/>
  <c r="Y3816" i="1"/>
  <c r="W3816" i="1"/>
  <c r="V3816" i="1"/>
  <c r="X3816" i="1" s="1"/>
  <c r="S3816" i="1"/>
  <c r="R3816" i="1"/>
  <c r="Q3816" i="1"/>
  <c r="T3816" i="1" s="1"/>
  <c r="P3816" i="1"/>
  <c r="O3816" i="1"/>
  <c r="N3816" i="1"/>
  <c r="M3816" i="1"/>
  <c r="L3816" i="1"/>
  <c r="K3816" i="1"/>
  <c r="J3816" i="1"/>
  <c r="I3816" i="1"/>
  <c r="G3816" i="1"/>
  <c r="F3816" i="1"/>
  <c r="H3816" i="1" s="1"/>
  <c r="D3816" i="1"/>
  <c r="C3816" i="1"/>
  <c r="BC3815" i="1"/>
  <c r="BB3815" i="1"/>
  <c r="BA3815" i="1"/>
  <c r="AZ3815" i="1"/>
  <c r="AY3815" i="1"/>
  <c r="AV3815" i="1"/>
  <c r="AE3815" i="1"/>
  <c r="AH3815" i="1" s="1"/>
  <c r="AA3815" i="1"/>
  <c r="X3815" i="1"/>
  <c r="Q3815" i="1"/>
  <c r="T3815" i="1" s="1"/>
  <c r="BD3815" i="1" s="1"/>
  <c r="K3815" i="1"/>
  <c r="H3815" i="1"/>
  <c r="E3815" i="1"/>
  <c r="BB3814" i="1"/>
  <c r="BA3814" i="1"/>
  <c r="AZ3814" i="1"/>
  <c r="AY3814" i="1"/>
  <c r="BC3814" i="1" s="1"/>
  <c r="BD3814" i="1" s="1"/>
  <c r="AW3814" i="1"/>
  <c r="AV3814" i="1"/>
  <c r="AH3814" i="1"/>
  <c r="AE3814" i="1"/>
  <c r="X3814" i="1"/>
  <c r="AA3814" i="1" s="1"/>
  <c r="Q3814" i="1"/>
  <c r="T3814" i="1" s="1"/>
  <c r="K3814" i="1"/>
  <c r="H3814" i="1"/>
  <c r="E3814" i="1"/>
  <c r="BB3813" i="1"/>
  <c r="BA3813" i="1"/>
  <c r="AZ3813" i="1"/>
  <c r="AY3813" i="1"/>
  <c r="BC3813" i="1" s="1"/>
  <c r="AV3813" i="1"/>
  <c r="AH3813" i="1"/>
  <c r="AE3813" i="1"/>
  <c r="X3813" i="1"/>
  <c r="AA3813" i="1" s="1"/>
  <c r="T3813" i="1"/>
  <c r="Q3813" i="1"/>
  <c r="K3813" i="1"/>
  <c r="H3813" i="1"/>
  <c r="E3813" i="1"/>
  <c r="BB3812" i="1"/>
  <c r="BA3812" i="1"/>
  <c r="AZ3812" i="1"/>
  <c r="AY3812" i="1"/>
  <c r="AV3812" i="1"/>
  <c r="AE3812" i="1"/>
  <c r="AH3812" i="1" s="1"/>
  <c r="X3812" i="1"/>
  <c r="AA3812" i="1" s="1"/>
  <c r="T3812" i="1"/>
  <c r="AW3812" i="1" s="1"/>
  <c r="Q3812" i="1"/>
  <c r="K3812" i="1"/>
  <c r="H3812" i="1"/>
  <c r="E3812" i="1"/>
  <c r="BB3811" i="1"/>
  <c r="AU3811" i="1"/>
  <c r="AT3811" i="1"/>
  <c r="AS3811" i="1"/>
  <c r="AR3811" i="1"/>
  <c r="BA3811" i="1" s="1"/>
  <c r="AQ3811" i="1"/>
  <c r="AP3811" i="1"/>
  <c r="AO3811" i="1"/>
  <c r="AZ3811" i="1" s="1"/>
  <c r="AN3811" i="1"/>
  <c r="AM3811" i="1"/>
  <c r="AL3811" i="1"/>
  <c r="AK3811" i="1"/>
  <c r="AJ3811" i="1"/>
  <c r="AV3811" i="1" s="1"/>
  <c r="AG3811" i="1"/>
  <c r="AF3811" i="1"/>
  <c r="AD3811" i="1"/>
  <c r="AC3811" i="1"/>
  <c r="AE3811" i="1" s="1"/>
  <c r="Z3811" i="1"/>
  <c r="Y3811" i="1"/>
  <c r="X3811" i="1"/>
  <c r="AA3811" i="1" s="1"/>
  <c r="W3811" i="1"/>
  <c r="V3811" i="1"/>
  <c r="S3811" i="1"/>
  <c r="R3811" i="1"/>
  <c r="Q3811" i="1"/>
  <c r="T3811" i="1" s="1"/>
  <c r="P3811" i="1"/>
  <c r="O3811" i="1"/>
  <c r="N3811" i="1"/>
  <c r="M3811" i="1"/>
  <c r="L3811" i="1"/>
  <c r="J3811" i="1"/>
  <c r="K3811" i="1" s="1"/>
  <c r="I3811" i="1"/>
  <c r="G3811" i="1"/>
  <c r="H3811" i="1" s="1"/>
  <c r="F3811" i="1"/>
  <c r="D3811" i="1"/>
  <c r="C3811" i="1"/>
  <c r="E3811" i="1" s="1"/>
  <c r="BC3810" i="1"/>
  <c r="BB3810" i="1"/>
  <c r="BA3810" i="1"/>
  <c r="AZ3810" i="1"/>
  <c r="AY3810" i="1"/>
  <c r="AV3810" i="1"/>
  <c r="AH3810" i="1"/>
  <c r="AE3810" i="1"/>
  <c r="X3810" i="1"/>
  <c r="AA3810" i="1" s="1"/>
  <c r="Q3810" i="1"/>
  <c r="T3810" i="1" s="1"/>
  <c r="AW3810" i="1" s="1"/>
  <c r="K3810" i="1"/>
  <c r="H3810" i="1"/>
  <c r="E3810" i="1"/>
  <c r="BB3809" i="1"/>
  <c r="AU3809" i="1"/>
  <c r="AT3809" i="1"/>
  <c r="AS3809" i="1"/>
  <c r="AR3809" i="1"/>
  <c r="AQ3809" i="1"/>
  <c r="AP3809" i="1"/>
  <c r="BA3809" i="1" s="1"/>
  <c r="AO3809" i="1"/>
  <c r="AN3809" i="1"/>
  <c r="AM3809" i="1"/>
  <c r="AZ3809" i="1" s="1"/>
  <c r="AL3809" i="1"/>
  <c r="AK3809" i="1"/>
  <c r="AJ3809" i="1"/>
  <c r="AY3809" i="1" s="1"/>
  <c r="AG3809" i="1"/>
  <c r="AF3809" i="1"/>
  <c r="AE3809" i="1"/>
  <c r="AH3809" i="1" s="1"/>
  <c r="AD3809" i="1"/>
  <c r="AC3809" i="1"/>
  <c r="AA3809" i="1"/>
  <c r="Z3809" i="1"/>
  <c r="Y3809" i="1"/>
  <c r="W3809" i="1"/>
  <c r="V3809" i="1"/>
  <c r="X3809" i="1" s="1"/>
  <c r="T3809" i="1"/>
  <c r="S3809" i="1"/>
  <c r="R3809" i="1"/>
  <c r="P3809" i="1"/>
  <c r="O3809" i="1"/>
  <c r="Q3809" i="1" s="1"/>
  <c r="N3809" i="1"/>
  <c r="M3809" i="1"/>
  <c r="L3809" i="1"/>
  <c r="J3809" i="1"/>
  <c r="K3809" i="1" s="1"/>
  <c r="I3809" i="1"/>
  <c r="G3809" i="1"/>
  <c r="F3809" i="1"/>
  <c r="H3809" i="1" s="1"/>
  <c r="D3809" i="1"/>
  <c r="E3809" i="1" s="1"/>
  <c r="C3809" i="1"/>
  <c r="BB3808" i="1"/>
  <c r="BA3808" i="1"/>
  <c r="AZ3808" i="1"/>
  <c r="AY3808" i="1"/>
  <c r="BC3808" i="1" s="1"/>
  <c r="AV3808" i="1"/>
  <c r="AH3808" i="1"/>
  <c r="AE3808" i="1"/>
  <c r="AA3808" i="1"/>
  <c r="X3808" i="1"/>
  <c r="Q3808" i="1"/>
  <c r="T3808" i="1" s="1"/>
  <c r="AW3808" i="1" s="1"/>
  <c r="K3808" i="1"/>
  <c r="H3808" i="1"/>
  <c r="E3808" i="1"/>
  <c r="BB3807" i="1"/>
  <c r="BA3807" i="1"/>
  <c r="AZ3807" i="1"/>
  <c r="AY3807" i="1"/>
  <c r="AV3807" i="1"/>
  <c r="AE3807" i="1"/>
  <c r="AH3807" i="1" s="1"/>
  <c r="X3807" i="1"/>
  <c r="AA3807" i="1" s="1"/>
  <c r="Q3807" i="1"/>
  <c r="T3807" i="1" s="1"/>
  <c r="K3807" i="1"/>
  <c r="H3807" i="1"/>
  <c r="E3807" i="1"/>
  <c r="BB3806" i="1"/>
  <c r="BA3806" i="1"/>
  <c r="AZ3806" i="1"/>
  <c r="AY3806" i="1"/>
  <c r="AW3806" i="1"/>
  <c r="AV3806" i="1"/>
  <c r="AH3806" i="1"/>
  <c r="AE3806" i="1"/>
  <c r="X3806" i="1"/>
  <c r="AA3806" i="1" s="1"/>
  <c r="T3806" i="1"/>
  <c r="Q3806" i="1"/>
  <c r="K3806" i="1"/>
  <c r="H3806" i="1"/>
  <c r="E3806" i="1"/>
  <c r="BB3805" i="1"/>
  <c r="BA3805" i="1"/>
  <c r="AZ3805" i="1"/>
  <c r="AY3805" i="1"/>
  <c r="AV3805" i="1"/>
  <c r="AE3805" i="1"/>
  <c r="AH3805" i="1" s="1"/>
  <c r="AA3805" i="1"/>
  <c r="X3805" i="1"/>
  <c r="Q3805" i="1"/>
  <c r="T3805" i="1" s="1"/>
  <c r="K3805" i="1"/>
  <c r="H3805" i="1"/>
  <c r="E3805" i="1"/>
  <c r="BB3804" i="1"/>
  <c r="BA3804" i="1"/>
  <c r="AZ3804" i="1"/>
  <c r="BC3804" i="1" s="1"/>
  <c r="AY3804" i="1"/>
  <c r="AV3804" i="1"/>
  <c r="AE3804" i="1"/>
  <c r="AH3804" i="1" s="1"/>
  <c r="AA3804" i="1"/>
  <c r="X3804" i="1"/>
  <c r="T3804" i="1"/>
  <c r="Q3804" i="1"/>
  <c r="K3804" i="1"/>
  <c r="H3804" i="1"/>
  <c r="E3804" i="1"/>
  <c r="BC3803" i="1"/>
  <c r="BD3803" i="1" s="1"/>
  <c r="BB3803" i="1"/>
  <c r="BA3803" i="1"/>
  <c r="AZ3803" i="1"/>
  <c r="AY3803" i="1"/>
  <c r="AV3803" i="1"/>
  <c r="AE3803" i="1"/>
  <c r="AH3803" i="1" s="1"/>
  <c r="X3803" i="1"/>
  <c r="AA3803" i="1" s="1"/>
  <c r="Q3803" i="1"/>
  <c r="T3803" i="1" s="1"/>
  <c r="AW3803" i="1" s="1"/>
  <c r="K3803" i="1"/>
  <c r="H3803" i="1"/>
  <c r="E3803" i="1"/>
  <c r="BB3802" i="1"/>
  <c r="BA3802" i="1"/>
  <c r="AZ3802" i="1"/>
  <c r="BC3802" i="1" s="1"/>
  <c r="BD3802" i="1" s="1"/>
  <c r="AY3802" i="1"/>
  <c r="AV3802" i="1"/>
  <c r="AH3802" i="1"/>
  <c r="AE3802" i="1"/>
  <c r="AA3802" i="1"/>
  <c r="X3802" i="1"/>
  <c r="T3802" i="1"/>
  <c r="AW3802" i="1" s="1"/>
  <c r="Q3802" i="1"/>
  <c r="K3802" i="1"/>
  <c r="H3802" i="1"/>
  <c r="E3802" i="1"/>
  <c r="AU3801" i="1"/>
  <c r="AT3801" i="1"/>
  <c r="AS3801" i="1"/>
  <c r="AR3801" i="1"/>
  <c r="AQ3801" i="1"/>
  <c r="AP3801" i="1"/>
  <c r="BA3801" i="1" s="1"/>
  <c r="AO3801" i="1"/>
  <c r="AN3801" i="1"/>
  <c r="AM3801" i="1"/>
  <c r="AL3801" i="1"/>
  <c r="AV3801" i="1" s="1"/>
  <c r="AW3801" i="1" s="1"/>
  <c r="AK3801" i="1"/>
  <c r="AJ3801" i="1"/>
  <c r="AG3801" i="1"/>
  <c r="AF3801" i="1"/>
  <c r="AE3801" i="1"/>
  <c r="AH3801" i="1" s="1"/>
  <c r="AD3801" i="1"/>
  <c r="AC3801" i="1"/>
  <c r="Z3801" i="1"/>
  <c r="Y3801" i="1"/>
  <c r="W3801" i="1"/>
  <c r="V3801" i="1"/>
  <c r="X3801" i="1" s="1"/>
  <c r="AA3801" i="1" s="1"/>
  <c r="S3801" i="1"/>
  <c r="R3801" i="1"/>
  <c r="P3801" i="1"/>
  <c r="O3801" i="1"/>
  <c r="Q3801" i="1" s="1"/>
  <c r="T3801" i="1" s="1"/>
  <c r="N3801" i="1"/>
  <c r="M3801" i="1"/>
  <c r="L3801" i="1"/>
  <c r="K3801" i="1"/>
  <c r="J3801" i="1"/>
  <c r="I3801" i="1"/>
  <c r="G3801" i="1"/>
  <c r="F3801" i="1"/>
  <c r="E3801" i="1"/>
  <c r="D3801" i="1"/>
  <c r="C3801" i="1"/>
  <c r="BB3800" i="1"/>
  <c r="BA3800" i="1"/>
  <c r="AZ3800" i="1"/>
  <c r="AY3800" i="1"/>
  <c r="AV3800" i="1"/>
  <c r="AE3800" i="1"/>
  <c r="AH3800" i="1" s="1"/>
  <c r="X3800" i="1"/>
  <c r="AA3800" i="1" s="1"/>
  <c r="Q3800" i="1"/>
  <c r="T3800" i="1" s="1"/>
  <c r="K3800" i="1"/>
  <c r="H3800" i="1"/>
  <c r="E3800" i="1"/>
  <c r="BB3799" i="1"/>
  <c r="BA3799" i="1"/>
  <c r="AZ3799" i="1"/>
  <c r="AY3799" i="1"/>
  <c r="AV3799" i="1"/>
  <c r="AH3799" i="1"/>
  <c r="AE3799" i="1"/>
  <c r="X3799" i="1"/>
  <c r="AA3799" i="1" s="1"/>
  <c r="T3799" i="1"/>
  <c r="AW3799" i="1" s="1"/>
  <c r="Q3799" i="1"/>
  <c r="K3799" i="1"/>
  <c r="H3799" i="1"/>
  <c r="E3799" i="1"/>
  <c r="BB3798" i="1"/>
  <c r="BA3798" i="1"/>
  <c r="AZ3798" i="1"/>
  <c r="AY3798" i="1"/>
  <c r="BC3798" i="1" s="1"/>
  <c r="AV3798" i="1"/>
  <c r="AE3798" i="1"/>
  <c r="AH3798" i="1" s="1"/>
  <c r="AA3798" i="1"/>
  <c r="X3798" i="1"/>
  <c r="Q3798" i="1"/>
  <c r="T3798" i="1" s="1"/>
  <c r="K3798" i="1"/>
  <c r="H3798" i="1"/>
  <c r="E3798" i="1"/>
  <c r="BB3797" i="1"/>
  <c r="BA3797" i="1"/>
  <c r="AZ3797" i="1"/>
  <c r="BC3797" i="1" s="1"/>
  <c r="AY3797" i="1"/>
  <c r="AV3797" i="1"/>
  <c r="AE3797" i="1"/>
  <c r="AH3797" i="1" s="1"/>
  <c r="AA3797" i="1"/>
  <c r="X3797" i="1"/>
  <c r="T3797" i="1"/>
  <c r="Q3797" i="1"/>
  <c r="K3797" i="1"/>
  <c r="H3797" i="1"/>
  <c r="E3797" i="1"/>
  <c r="BC3796" i="1"/>
  <c r="BD3796" i="1" s="1"/>
  <c r="BB3796" i="1"/>
  <c r="BA3796" i="1"/>
  <c r="AZ3796" i="1"/>
  <c r="AY3796" i="1"/>
  <c r="AV3796" i="1"/>
  <c r="AE3796" i="1"/>
  <c r="AH3796" i="1" s="1"/>
  <c r="X3796" i="1"/>
  <c r="AA3796" i="1" s="1"/>
  <c r="Q3796" i="1"/>
  <c r="T3796" i="1" s="1"/>
  <c r="AW3796" i="1" s="1"/>
  <c r="K3796" i="1"/>
  <c r="H3796" i="1"/>
  <c r="E3796" i="1"/>
  <c r="BB3795" i="1"/>
  <c r="BA3795" i="1"/>
  <c r="AZ3795" i="1"/>
  <c r="BC3795" i="1" s="1"/>
  <c r="BD3795" i="1" s="1"/>
  <c r="AY3795" i="1"/>
  <c r="AV3795" i="1"/>
  <c r="AH3795" i="1"/>
  <c r="AE3795" i="1"/>
  <c r="AA3795" i="1"/>
  <c r="X3795" i="1"/>
  <c r="T3795" i="1"/>
  <c r="AW3795" i="1" s="1"/>
  <c r="Q3795" i="1"/>
  <c r="K3795" i="1"/>
  <c r="H3795" i="1"/>
  <c r="E3795" i="1"/>
  <c r="BC3794" i="1"/>
  <c r="BB3794" i="1"/>
  <c r="BA3794" i="1"/>
  <c r="AZ3794" i="1"/>
  <c r="AY3794" i="1"/>
  <c r="AV3794" i="1"/>
  <c r="AE3794" i="1"/>
  <c r="AH3794" i="1" s="1"/>
  <c r="X3794" i="1"/>
  <c r="AA3794" i="1" s="1"/>
  <c r="Q3794" i="1"/>
  <c r="T3794" i="1" s="1"/>
  <c r="BD3794" i="1" s="1"/>
  <c r="K3794" i="1"/>
  <c r="H3794" i="1"/>
  <c r="E3794" i="1"/>
  <c r="BB3793" i="1"/>
  <c r="BA3793" i="1"/>
  <c r="AZ3793" i="1"/>
  <c r="AY3793" i="1"/>
  <c r="BC3793" i="1" s="1"/>
  <c r="AW3793" i="1"/>
  <c r="AV3793" i="1"/>
  <c r="AH3793" i="1"/>
  <c r="AE3793" i="1"/>
  <c r="AA3793" i="1"/>
  <c r="X3793" i="1"/>
  <c r="Q3793" i="1"/>
  <c r="T3793" i="1" s="1"/>
  <c r="BD3793" i="1" s="1"/>
  <c r="K3793" i="1"/>
  <c r="H3793" i="1"/>
  <c r="E3793" i="1"/>
  <c r="BB3792" i="1"/>
  <c r="BA3792" i="1"/>
  <c r="AZ3792" i="1"/>
  <c r="AY3792" i="1"/>
  <c r="BC3792" i="1" s="1"/>
  <c r="AV3792" i="1"/>
  <c r="AE3792" i="1"/>
  <c r="AH3792" i="1" s="1"/>
  <c r="X3792" i="1"/>
  <c r="AA3792" i="1" s="1"/>
  <c r="Q3792" i="1"/>
  <c r="T3792" i="1" s="1"/>
  <c r="K3792" i="1"/>
  <c r="H3792" i="1"/>
  <c r="E3792" i="1"/>
  <c r="AU3791" i="1"/>
  <c r="AT3791" i="1"/>
  <c r="AS3791" i="1"/>
  <c r="BB3791" i="1" s="1"/>
  <c r="AR3791" i="1"/>
  <c r="AQ3791" i="1"/>
  <c r="BA3791" i="1" s="1"/>
  <c r="AP3791" i="1"/>
  <c r="AO3791" i="1"/>
  <c r="AZ3791" i="1" s="1"/>
  <c r="AN3791" i="1"/>
  <c r="AM3791" i="1"/>
  <c r="AL3791" i="1"/>
  <c r="AK3791" i="1"/>
  <c r="AJ3791" i="1"/>
  <c r="AG3791" i="1"/>
  <c r="AF3791" i="1"/>
  <c r="AH3791" i="1" s="1"/>
  <c r="AD3791" i="1"/>
  <c r="AE3791" i="1" s="1"/>
  <c r="AC3791" i="1"/>
  <c r="Z3791" i="1"/>
  <c r="Y3791" i="1"/>
  <c r="W3791" i="1"/>
  <c r="V3791" i="1"/>
  <c r="X3791" i="1" s="1"/>
  <c r="S3791" i="1"/>
  <c r="R3791" i="1"/>
  <c r="P3791" i="1"/>
  <c r="Q3791" i="1" s="1"/>
  <c r="T3791" i="1" s="1"/>
  <c r="O3791" i="1"/>
  <c r="N3791" i="1"/>
  <c r="M3791" i="1"/>
  <c r="L3791" i="1"/>
  <c r="J3791" i="1"/>
  <c r="I3791" i="1"/>
  <c r="G3791" i="1"/>
  <c r="F3791" i="1"/>
  <c r="H3791" i="1" s="1"/>
  <c r="D3791" i="1"/>
  <c r="E3791" i="1" s="1"/>
  <c r="C3791" i="1"/>
  <c r="BC3790" i="1"/>
  <c r="BB3790" i="1"/>
  <c r="BA3790" i="1"/>
  <c r="AZ3790" i="1"/>
  <c r="AY3790" i="1"/>
  <c r="AV3790" i="1"/>
  <c r="AE3790" i="1"/>
  <c r="AH3790" i="1" s="1"/>
  <c r="AA3790" i="1"/>
  <c r="X3790" i="1"/>
  <c r="T3790" i="1"/>
  <c r="Q3790" i="1"/>
  <c r="K3790" i="1"/>
  <c r="H3790" i="1"/>
  <c r="E3790" i="1"/>
  <c r="BA3789" i="1"/>
  <c r="AU3789" i="1"/>
  <c r="AT3789" i="1"/>
  <c r="AS3789" i="1"/>
  <c r="AR3789" i="1"/>
  <c r="AQ3789" i="1"/>
  <c r="AP3789" i="1"/>
  <c r="AO3789" i="1"/>
  <c r="AN3789" i="1"/>
  <c r="AM3789" i="1"/>
  <c r="AZ3789" i="1" s="1"/>
  <c r="AL3789" i="1"/>
  <c r="AK3789" i="1"/>
  <c r="AJ3789" i="1"/>
  <c r="AG3789" i="1"/>
  <c r="AF3789" i="1"/>
  <c r="AD3789" i="1"/>
  <c r="AC3789" i="1"/>
  <c r="AE3789" i="1" s="1"/>
  <c r="AH3789" i="1" s="1"/>
  <c r="Z3789" i="1"/>
  <c r="Y3789" i="1"/>
  <c r="X3789" i="1"/>
  <c r="AA3789" i="1" s="1"/>
  <c r="W3789" i="1"/>
  <c r="V3789" i="1"/>
  <c r="S3789" i="1"/>
  <c r="R3789" i="1"/>
  <c r="Q3789" i="1"/>
  <c r="T3789" i="1" s="1"/>
  <c r="P3789" i="1"/>
  <c r="O3789" i="1"/>
  <c r="N3789" i="1"/>
  <c r="M3789" i="1"/>
  <c r="L3789" i="1"/>
  <c r="K3789" i="1"/>
  <c r="J3789" i="1"/>
  <c r="I3789" i="1"/>
  <c r="G3789" i="1"/>
  <c r="H3789" i="1" s="1"/>
  <c r="F3789" i="1"/>
  <c r="D3789" i="1"/>
  <c r="C3789" i="1"/>
  <c r="BC3788" i="1"/>
  <c r="BB3788" i="1"/>
  <c r="BA3788" i="1"/>
  <c r="AZ3788" i="1"/>
  <c r="AY3788" i="1"/>
  <c r="AV3788" i="1"/>
  <c r="AE3788" i="1"/>
  <c r="AH3788" i="1" s="1"/>
  <c r="X3788" i="1"/>
  <c r="AA3788" i="1" s="1"/>
  <c r="Q3788" i="1"/>
  <c r="T3788" i="1" s="1"/>
  <c r="BD3788" i="1" s="1"/>
  <c r="K3788" i="1"/>
  <c r="H3788" i="1"/>
  <c r="E3788" i="1"/>
  <c r="AY3787" i="1"/>
  <c r="AU3787" i="1"/>
  <c r="AT3787" i="1"/>
  <c r="AS3787" i="1"/>
  <c r="BB3787" i="1" s="1"/>
  <c r="AR3787" i="1"/>
  <c r="AQ3787" i="1"/>
  <c r="AP3787" i="1"/>
  <c r="BA3787" i="1" s="1"/>
  <c r="AO3787" i="1"/>
  <c r="AN3787" i="1"/>
  <c r="AM3787" i="1"/>
  <c r="AL3787" i="1"/>
  <c r="AK3787" i="1"/>
  <c r="AV3787" i="1" s="1"/>
  <c r="AJ3787" i="1"/>
  <c r="AG3787" i="1"/>
  <c r="AF3787" i="1"/>
  <c r="AD3787" i="1"/>
  <c r="AC3787" i="1"/>
  <c r="AE3787" i="1" s="1"/>
  <c r="AH3787" i="1" s="1"/>
  <c r="Z3787" i="1"/>
  <c r="Y3787" i="1"/>
  <c r="X3787" i="1"/>
  <c r="AA3787" i="1" s="1"/>
  <c r="W3787" i="1"/>
  <c r="V3787" i="1"/>
  <c r="S3787" i="1"/>
  <c r="R3787" i="1"/>
  <c r="P3787" i="1"/>
  <c r="O3787" i="1"/>
  <c r="Q3787" i="1" s="1"/>
  <c r="T3787" i="1" s="1"/>
  <c r="N3787" i="1"/>
  <c r="M3787" i="1"/>
  <c r="L3787" i="1"/>
  <c r="J3787" i="1"/>
  <c r="K3787" i="1" s="1"/>
  <c r="I3787" i="1"/>
  <c r="G3787" i="1"/>
  <c r="H3787" i="1" s="1"/>
  <c r="F3787" i="1"/>
  <c r="D3787" i="1"/>
  <c r="E3787" i="1" s="1"/>
  <c r="C3787" i="1"/>
  <c r="BB3786" i="1"/>
  <c r="BA3786" i="1"/>
  <c r="AZ3786" i="1"/>
  <c r="AY3786" i="1"/>
  <c r="AW3786" i="1"/>
  <c r="AV3786" i="1"/>
  <c r="AH3786" i="1"/>
  <c r="AE3786" i="1"/>
  <c r="X3786" i="1"/>
  <c r="AA3786" i="1" s="1"/>
  <c r="T3786" i="1"/>
  <c r="Q3786" i="1"/>
  <c r="K3786" i="1"/>
  <c r="H3786" i="1"/>
  <c r="E3786" i="1"/>
  <c r="AU3785" i="1"/>
  <c r="AT3785" i="1"/>
  <c r="AS3785" i="1"/>
  <c r="BB3785" i="1" s="1"/>
  <c r="AR3785" i="1"/>
  <c r="BA3785" i="1" s="1"/>
  <c r="AQ3785" i="1"/>
  <c r="AP3785" i="1"/>
  <c r="AO3785" i="1"/>
  <c r="AN3785" i="1"/>
  <c r="AZ3785" i="1" s="1"/>
  <c r="AM3785" i="1"/>
  <c r="AL3785" i="1"/>
  <c r="AK3785" i="1"/>
  <c r="AJ3785" i="1"/>
  <c r="AV3785" i="1" s="1"/>
  <c r="AG3785" i="1"/>
  <c r="AF3785" i="1"/>
  <c r="AE3785" i="1"/>
  <c r="AH3785" i="1" s="1"/>
  <c r="AD3785" i="1"/>
  <c r="AC3785" i="1"/>
  <c r="Z3785" i="1"/>
  <c r="AA3785" i="1" s="1"/>
  <c r="Y3785" i="1"/>
  <c r="X3785" i="1"/>
  <c r="W3785" i="1"/>
  <c r="V3785" i="1"/>
  <c r="S3785" i="1"/>
  <c r="R3785" i="1"/>
  <c r="P3785" i="1"/>
  <c r="O3785" i="1"/>
  <c r="Q3785" i="1" s="1"/>
  <c r="T3785" i="1" s="1"/>
  <c r="N3785" i="1"/>
  <c r="M3785" i="1"/>
  <c r="L3785" i="1"/>
  <c r="J3785" i="1"/>
  <c r="I3785" i="1"/>
  <c r="G3785" i="1"/>
  <c r="H3785" i="1" s="1"/>
  <c r="F3785" i="1"/>
  <c r="E3785" i="1"/>
  <c r="D3785" i="1"/>
  <c r="C3785" i="1"/>
  <c r="BB3784" i="1"/>
  <c r="BA3784" i="1"/>
  <c r="BC3784" i="1" s="1"/>
  <c r="AZ3784" i="1"/>
  <c r="AY3784" i="1"/>
  <c r="AV3784" i="1"/>
  <c r="AE3784" i="1"/>
  <c r="AH3784" i="1" s="1"/>
  <c r="X3784" i="1"/>
  <c r="AA3784" i="1" s="1"/>
  <c r="Q3784" i="1"/>
  <c r="T3784" i="1" s="1"/>
  <c r="AW3784" i="1" s="1"/>
  <c r="K3784" i="1"/>
  <c r="H3784" i="1"/>
  <c r="E3784" i="1"/>
  <c r="BB3783" i="1"/>
  <c r="AU3783" i="1"/>
  <c r="AT3783" i="1"/>
  <c r="AS3783" i="1"/>
  <c r="AR3783" i="1"/>
  <c r="AQ3783" i="1"/>
  <c r="BA3783" i="1" s="1"/>
  <c r="AP3783" i="1"/>
  <c r="AO3783" i="1"/>
  <c r="AN3783" i="1"/>
  <c r="AV3783" i="1" s="1"/>
  <c r="AM3783" i="1"/>
  <c r="AL3783" i="1"/>
  <c r="AK3783" i="1"/>
  <c r="AJ3783" i="1"/>
  <c r="AY3783" i="1" s="1"/>
  <c r="AG3783" i="1"/>
  <c r="AF3783" i="1"/>
  <c r="AD3783" i="1"/>
  <c r="AE3783" i="1" s="1"/>
  <c r="AH3783" i="1" s="1"/>
  <c r="AC3783" i="1"/>
  <c r="AA3783" i="1"/>
  <c r="Z3783" i="1"/>
  <c r="Y3783" i="1"/>
  <c r="W3783" i="1"/>
  <c r="V3783" i="1"/>
  <c r="X3783" i="1" s="1"/>
  <c r="T3783" i="1"/>
  <c r="S3783" i="1"/>
  <c r="R3783" i="1"/>
  <c r="Q3783" i="1"/>
  <c r="P3783" i="1"/>
  <c r="O3783" i="1"/>
  <c r="N3783" i="1"/>
  <c r="M3783" i="1"/>
  <c r="L3783" i="1"/>
  <c r="J3783" i="1"/>
  <c r="K3783" i="1" s="1"/>
  <c r="I3783" i="1"/>
  <c r="H3783" i="1"/>
  <c r="G3783" i="1"/>
  <c r="F3783" i="1"/>
  <c r="E3783" i="1"/>
  <c r="D3783" i="1"/>
  <c r="C3783" i="1"/>
  <c r="BD3782" i="1"/>
  <c r="BB3782" i="1"/>
  <c r="BA3782" i="1"/>
  <c r="AZ3782" i="1"/>
  <c r="AY3782" i="1"/>
  <c r="BC3782" i="1" s="1"/>
  <c r="AW3782" i="1"/>
  <c r="AV3782" i="1"/>
  <c r="AH3782" i="1"/>
  <c r="AE3782" i="1"/>
  <c r="AA3782" i="1"/>
  <c r="X3782" i="1"/>
  <c r="Q3782" i="1"/>
  <c r="T3782" i="1" s="1"/>
  <c r="K3782" i="1"/>
  <c r="H3782" i="1"/>
  <c r="E3782" i="1"/>
  <c r="AZ3781" i="1"/>
  <c r="AY3781" i="1"/>
  <c r="BC3781" i="1" s="1"/>
  <c r="AU3781" i="1"/>
  <c r="AT3781" i="1"/>
  <c r="AS3781" i="1"/>
  <c r="BB3781" i="1" s="1"/>
  <c r="AR3781" i="1"/>
  <c r="AQ3781" i="1"/>
  <c r="AP3781" i="1"/>
  <c r="BA3781" i="1" s="1"/>
  <c r="AO3781" i="1"/>
  <c r="AN3781" i="1"/>
  <c r="AV3781" i="1" s="1"/>
  <c r="AM3781" i="1"/>
  <c r="AL3781" i="1"/>
  <c r="AK3781" i="1"/>
  <c r="AJ3781" i="1"/>
  <c r="AG3781" i="1"/>
  <c r="AF3781" i="1"/>
  <c r="AE3781" i="1"/>
  <c r="AH3781" i="1" s="1"/>
  <c r="AD3781" i="1"/>
  <c r="AC3781" i="1"/>
  <c r="Z3781" i="1"/>
  <c r="Y3781" i="1"/>
  <c r="W3781" i="1"/>
  <c r="V3781" i="1"/>
  <c r="X3781" i="1" s="1"/>
  <c r="AA3781" i="1" s="1"/>
  <c r="S3781" i="1"/>
  <c r="R3781" i="1"/>
  <c r="P3781" i="1"/>
  <c r="O3781" i="1"/>
  <c r="Q3781" i="1" s="1"/>
  <c r="T3781" i="1" s="1"/>
  <c r="N3781" i="1"/>
  <c r="M3781" i="1"/>
  <c r="L3781" i="1"/>
  <c r="J3781" i="1"/>
  <c r="K3781" i="1" s="1"/>
  <c r="I3781" i="1"/>
  <c r="H3781" i="1"/>
  <c r="G3781" i="1"/>
  <c r="F3781" i="1"/>
  <c r="E3781" i="1"/>
  <c r="D3781" i="1"/>
  <c r="C3781" i="1"/>
  <c r="BC3780" i="1"/>
  <c r="BB3780" i="1"/>
  <c r="BA3780" i="1"/>
  <c r="AZ3780" i="1"/>
  <c r="AY3780" i="1"/>
  <c r="AV3780" i="1"/>
  <c r="AE3780" i="1"/>
  <c r="AH3780" i="1" s="1"/>
  <c r="X3780" i="1"/>
  <c r="AA3780" i="1" s="1"/>
  <c r="Q3780" i="1"/>
  <c r="T3780" i="1" s="1"/>
  <c r="K3780" i="1"/>
  <c r="H3780" i="1"/>
  <c r="E3780" i="1"/>
  <c r="AY3779" i="1"/>
  <c r="BC3779" i="1" s="1"/>
  <c r="AU3779" i="1"/>
  <c r="AT3779" i="1"/>
  <c r="AS3779" i="1"/>
  <c r="BB3779" i="1" s="1"/>
  <c r="AR3779" i="1"/>
  <c r="AQ3779" i="1"/>
  <c r="AP3779" i="1"/>
  <c r="BA3779" i="1" s="1"/>
  <c r="AO3779" i="1"/>
  <c r="AN3779" i="1"/>
  <c r="AM3779" i="1"/>
  <c r="AZ3779" i="1" s="1"/>
  <c r="AL3779" i="1"/>
  <c r="AK3779" i="1"/>
  <c r="AV3779" i="1" s="1"/>
  <c r="AJ3779" i="1"/>
  <c r="AG3779" i="1"/>
  <c r="AF3779" i="1"/>
  <c r="AD3779" i="1"/>
  <c r="AE3779" i="1" s="1"/>
  <c r="AH3779" i="1" s="1"/>
  <c r="AC3779" i="1"/>
  <c r="Z3779" i="1"/>
  <c r="Y3779" i="1"/>
  <c r="X3779" i="1"/>
  <c r="AA3779" i="1" s="1"/>
  <c r="W3779" i="1"/>
  <c r="V3779" i="1"/>
  <c r="S3779" i="1"/>
  <c r="R3779" i="1"/>
  <c r="P3779" i="1"/>
  <c r="O3779" i="1"/>
  <c r="Q3779" i="1" s="1"/>
  <c r="T3779" i="1" s="1"/>
  <c r="N3779" i="1"/>
  <c r="M3779" i="1"/>
  <c r="L3779" i="1"/>
  <c r="J3779" i="1"/>
  <c r="K3779" i="1" s="1"/>
  <c r="I3779" i="1"/>
  <c r="G3779" i="1"/>
  <c r="H3779" i="1" s="1"/>
  <c r="F3779" i="1"/>
  <c r="D3779" i="1"/>
  <c r="E3779" i="1" s="1"/>
  <c r="C3779" i="1"/>
  <c r="BB3778" i="1"/>
  <c r="BA3778" i="1"/>
  <c r="AZ3778" i="1"/>
  <c r="AY3778" i="1"/>
  <c r="BC3778" i="1" s="1"/>
  <c r="AV3778" i="1"/>
  <c r="AH3778" i="1"/>
  <c r="AE3778" i="1"/>
  <c r="X3778" i="1"/>
  <c r="AA3778" i="1" s="1"/>
  <c r="Q3778" i="1"/>
  <c r="T3778" i="1" s="1"/>
  <c r="K3778" i="1"/>
  <c r="H3778" i="1"/>
  <c r="E3778" i="1"/>
  <c r="AU3777" i="1"/>
  <c r="AT3777" i="1"/>
  <c r="AS3777" i="1"/>
  <c r="BB3777" i="1" s="1"/>
  <c r="AR3777" i="1"/>
  <c r="AQ3777" i="1"/>
  <c r="AP3777" i="1"/>
  <c r="BA3777" i="1" s="1"/>
  <c r="AO3777" i="1"/>
  <c r="AN3777" i="1"/>
  <c r="AZ3777" i="1" s="1"/>
  <c r="AM3777" i="1"/>
  <c r="AL3777" i="1"/>
  <c r="AK3777" i="1"/>
  <c r="AY3777" i="1" s="1"/>
  <c r="AJ3777" i="1"/>
  <c r="AG3777" i="1"/>
  <c r="AF3777" i="1"/>
  <c r="AE3777" i="1"/>
  <c r="AH3777" i="1" s="1"/>
  <c r="AD3777" i="1"/>
  <c r="AC3777" i="1"/>
  <c r="Z3777" i="1"/>
  <c r="Y3777" i="1"/>
  <c r="X3777" i="1"/>
  <c r="AA3777" i="1" s="1"/>
  <c r="W3777" i="1"/>
  <c r="V3777" i="1"/>
  <c r="S3777" i="1"/>
  <c r="R3777" i="1"/>
  <c r="P3777" i="1"/>
  <c r="O3777" i="1"/>
  <c r="Q3777" i="1" s="1"/>
  <c r="T3777" i="1" s="1"/>
  <c r="N3777" i="1"/>
  <c r="M3777" i="1"/>
  <c r="L3777" i="1"/>
  <c r="J3777" i="1"/>
  <c r="K3777" i="1" s="1"/>
  <c r="I3777" i="1"/>
  <c r="G3777" i="1"/>
  <c r="H3777" i="1" s="1"/>
  <c r="F3777" i="1"/>
  <c r="E3777" i="1"/>
  <c r="D3777" i="1"/>
  <c r="C3777" i="1"/>
  <c r="BB3776" i="1"/>
  <c r="BA3776" i="1"/>
  <c r="AZ3776" i="1"/>
  <c r="AY3776" i="1"/>
  <c r="BC3776" i="1" s="1"/>
  <c r="AV3776" i="1"/>
  <c r="AH3776" i="1"/>
  <c r="AE3776" i="1"/>
  <c r="X3776" i="1"/>
  <c r="AA3776" i="1" s="1"/>
  <c r="Q3776" i="1"/>
  <c r="T3776" i="1" s="1"/>
  <c r="K3776" i="1"/>
  <c r="H3776" i="1"/>
  <c r="E3776" i="1"/>
  <c r="AU3775" i="1"/>
  <c r="AT3775" i="1"/>
  <c r="AS3775" i="1"/>
  <c r="BB3775" i="1" s="1"/>
  <c r="AR3775" i="1"/>
  <c r="AQ3775" i="1"/>
  <c r="AP3775" i="1"/>
  <c r="BA3775" i="1" s="1"/>
  <c r="AO3775" i="1"/>
  <c r="AN3775" i="1"/>
  <c r="AZ3775" i="1" s="1"/>
  <c r="AM3775" i="1"/>
  <c r="AL3775" i="1"/>
  <c r="AK3775" i="1"/>
  <c r="AV3775" i="1" s="1"/>
  <c r="AJ3775" i="1"/>
  <c r="AG3775" i="1"/>
  <c r="AF3775" i="1"/>
  <c r="AE3775" i="1"/>
  <c r="AH3775" i="1" s="1"/>
  <c r="AD3775" i="1"/>
  <c r="AC3775" i="1"/>
  <c r="Z3775" i="1"/>
  <c r="Y3775" i="1"/>
  <c r="W3775" i="1"/>
  <c r="V3775" i="1"/>
  <c r="X3775" i="1" s="1"/>
  <c r="AA3775" i="1" s="1"/>
  <c r="S3775" i="1"/>
  <c r="R3775" i="1"/>
  <c r="P3775" i="1"/>
  <c r="O3775" i="1"/>
  <c r="Q3775" i="1" s="1"/>
  <c r="T3775" i="1" s="1"/>
  <c r="N3775" i="1"/>
  <c r="M3775" i="1"/>
  <c r="L3775" i="1"/>
  <c r="J3775" i="1"/>
  <c r="K3775" i="1" s="1"/>
  <c r="I3775" i="1"/>
  <c r="H3775" i="1"/>
  <c r="G3775" i="1"/>
  <c r="F3775" i="1"/>
  <c r="E3775" i="1"/>
  <c r="D3775" i="1"/>
  <c r="C3775" i="1"/>
  <c r="BB3774" i="1"/>
  <c r="BA3774" i="1"/>
  <c r="AZ3774" i="1"/>
  <c r="AY3774" i="1"/>
  <c r="BC3774" i="1" s="1"/>
  <c r="AV3774" i="1"/>
  <c r="AH3774" i="1"/>
  <c r="AE3774" i="1"/>
  <c r="AA3774" i="1"/>
  <c r="X3774" i="1"/>
  <c r="Q3774" i="1"/>
  <c r="T3774" i="1" s="1"/>
  <c r="K3774" i="1"/>
  <c r="H3774" i="1"/>
  <c r="E3774" i="1"/>
  <c r="AU3773" i="1"/>
  <c r="AT3773" i="1"/>
  <c r="AS3773" i="1"/>
  <c r="BB3773" i="1" s="1"/>
  <c r="AR3773" i="1"/>
  <c r="AQ3773" i="1"/>
  <c r="BA3773" i="1" s="1"/>
  <c r="AP3773" i="1"/>
  <c r="AO3773" i="1"/>
  <c r="AN3773" i="1"/>
  <c r="AZ3773" i="1" s="1"/>
  <c r="AM3773" i="1"/>
  <c r="AL3773" i="1"/>
  <c r="AK3773" i="1"/>
  <c r="AJ3773" i="1"/>
  <c r="AY3773" i="1" s="1"/>
  <c r="AG3773" i="1"/>
  <c r="AF3773" i="1"/>
  <c r="AE3773" i="1"/>
  <c r="AH3773" i="1" s="1"/>
  <c r="AD3773" i="1"/>
  <c r="AC3773" i="1"/>
  <c r="Z3773" i="1"/>
  <c r="Y3773" i="1"/>
  <c r="W3773" i="1"/>
  <c r="V3773" i="1"/>
  <c r="X3773" i="1" s="1"/>
  <c r="AA3773" i="1" s="1"/>
  <c r="S3773" i="1"/>
  <c r="R3773" i="1"/>
  <c r="P3773" i="1"/>
  <c r="Q3773" i="1" s="1"/>
  <c r="T3773" i="1" s="1"/>
  <c r="O3773" i="1"/>
  <c r="N3773" i="1"/>
  <c r="M3773" i="1"/>
  <c r="L3773" i="1"/>
  <c r="K3773" i="1"/>
  <c r="J3773" i="1"/>
  <c r="I3773" i="1"/>
  <c r="H3773" i="1"/>
  <c r="G3773" i="1"/>
  <c r="F3773" i="1"/>
  <c r="E3773" i="1"/>
  <c r="D3773" i="1"/>
  <c r="C3773" i="1"/>
  <c r="BB3772" i="1"/>
  <c r="BA3772" i="1"/>
  <c r="AZ3772" i="1"/>
  <c r="AY3772" i="1"/>
  <c r="BC3772" i="1" s="1"/>
  <c r="AV3772" i="1"/>
  <c r="AE3772" i="1"/>
  <c r="AH3772" i="1" s="1"/>
  <c r="AA3772" i="1"/>
  <c r="X3772" i="1"/>
  <c r="Q3772" i="1"/>
  <c r="T3772" i="1" s="1"/>
  <c r="K3772" i="1"/>
  <c r="H3772" i="1"/>
  <c r="E3772" i="1"/>
  <c r="AZ3771" i="1"/>
  <c r="AU3771" i="1"/>
  <c r="AT3771" i="1"/>
  <c r="AS3771" i="1"/>
  <c r="BB3771" i="1" s="1"/>
  <c r="AR3771" i="1"/>
  <c r="AQ3771" i="1"/>
  <c r="BA3771" i="1" s="1"/>
  <c r="AP3771" i="1"/>
  <c r="AO3771" i="1"/>
  <c r="AN3771" i="1"/>
  <c r="AM3771" i="1"/>
  <c r="AL3771" i="1"/>
  <c r="AK3771" i="1"/>
  <c r="AJ3771" i="1"/>
  <c r="AY3771" i="1" s="1"/>
  <c r="AG3771" i="1"/>
  <c r="AF3771" i="1"/>
  <c r="AD3771" i="1"/>
  <c r="AC3771" i="1"/>
  <c r="AE3771" i="1" s="1"/>
  <c r="AH3771" i="1" s="1"/>
  <c r="Z3771" i="1"/>
  <c r="Y3771" i="1"/>
  <c r="W3771" i="1"/>
  <c r="V3771" i="1"/>
  <c r="X3771" i="1" s="1"/>
  <c r="AA3771" i="1" s="1"/>
  <c r="S3771" i="1"/>
  <c r="R3771" i="1"/>
  <c r="P3771" i="1"/>
  <c r="Q3771" i="1" s="1"/>
  <c r="T3771" i="1" s="1"/>
  <c r="O3771" i="1"/>
  <c r="N3771" i="1"/>
  <c r="M3771" i="1"/>
  <c r="L3771" i="1"/>
  <c r="K3771" i="1"/>
  <c r="J3771" i="1"/>
  <c r="I3771" i="1"/>
  <c r="H3771" i="1"/>
  <c r="G3771" i="1"/>
  <c r="F3771" i="1"/>
  <c r="D3771" i="1"/>
  <c r="E3771" i="1" s="1"/>
  <c r="C3771" i="1"/>
  <c r="BB3770" i="1"/>
  <c r="BA3770" i="1"/>
  <c r="AZ3770" i="1"/>
  <c r="BC3770" i="1" s="1"/>
  <c r="AY3770" i="1"/>
  <c r="AV3770" i="1"/>
  <c r="AE3770" i="1"/>
  <c r="AH3770" i="1" s="1"/>
  <c r="AA3770" i="1"/>
  <c r="X3770" i="1"/>
  <c r="T3770" i="1"/>
  <c r="BD3770" i="1" s="1"/>
  <c r="Q3770" i="1"/>
  <c r="K3770" i="1"/>
  <c r="H3770" i="1"/>
  <c r="E3770" i="1"/>
  <c r="AU3769" i="1"/>
  <c r="AT3769" i="1"/>
  <c r="AS3769" i="1"/>
  <c r="BB3769" i="1" s="1"/>
  <c r="AR3769" i="1"/>
  <c r="BA3769" i="1" s="1"/>
  <c r="AQ3769" i="1"/>
  <c r="AP3769" i="1"/>
  <c r="AO3769" i="1"/>
  <c r="AN3769" i="1"/>
  <c r="AM3769" i="1"/>
  <c r="AZ3769" i="1" s="1"/>
  <c r="AL3769" i="1"/>
  <c r="AK3769" i="1"/>
  <c r="AJ3769" i="1"/>
  <c r="AV3769" i="1" s="1"/>
  <c r="AG3769" i="1"/>
  <c r="AF3769" i="1"/>
  <c r="AD3769" i="1"/>
  <c r="AC3769" i="1"/>
  <c r="AE3769" i="1" s="1"/>
  <c r="AH3769" i="1" s="1"/>
  <c r="Z3769" i="1"/>
  <c r="Y3769" i="1"/>
  <c r="W3769" i="1"/>
  <c r="X3769" i="1" s="1"/>
  <c r="AA3769" i="1" s="1"/>
  <c r="V3769" i="1"/>
  <c r="S3769" i="1"/>
  <c r="R3769" i="1"/>
  <c r="Q3769" i="1"/>
  <c r="T3769" i="1" s="1"/>
  <c r="P3769" i="1"/>
  <c r="O3769" i="1"/>
  <c r="N3769" i="1"/>
  <c r="M3769" i="1"/>
  <c r="L3769" i="1"/>
  <c r="K3769" i="1"/>
  <c r="J3769" i="1"/>
  <c r="I3769" i="1"/>
  <c r="G3769" i="1"/>
  <c r="H3769" i="1" s="1"/>
  <c r="F3769" i="1"/>
  <c r="D3769" i="1"/>
  <c r="E3769" i="1" s="1"/>
  <c r="C3769" i="1"/>
  <c r="BB3768" i="1"/>
  <c r="BA3768" i="1"/>
  <c r="AZ3768" i="1"/>
  <c r="BC3768" i="1" s="1"/>
  <c r="AY3768" i="1"/>
  <c r="AV3768" i="1"/>
  <c r="AE3768" i="1"/>
  <c r="AH3768" i="1" s="1"/>
  <c r="X3768" i="1"/>
  <c r="AA3768" i="1" s="1"/>
  <c r="T3768" i="1"/>
  <c r="AW3768" i="1" s="1"/>
  <c r="Q3768" i="1"/>
  <c r="K3768" i="1"/>
  <c r="H3768" i="1"/>
  <c r="E3768" i="1"/>
  <c r="BB3767" i="1"/>
  <c r="BA3767" i="1"/>
  <c r="AZ3767" i="1"/>
  <c r="AY3767" i="1"/>
  <c r="BC3767" i="1" s="1"/>
  <c r="AV3767" i="1"/>
  <c r="AH3767" i="1"/>
  <c r="AE3767" i="1"/>
  <c r="X3767" i="1"/>
  <c r="AA3767" i="1" s="1"/>
  <c r="Q3767" i="1"/>
  <c r="T3767" i="1" s="1"/>
  <c r="K3767" i="1"/>
  <c r="H3767" i="1"/>
  <c r="E3767" i="1"/>
  <c r="BB3766" i="1"/>
  <c r="BA3766" i="1"/>
  <c r="AZ3766" i="1"/>
  <c r="AY3766" i="1"/>
  <c r="BC3766" i="1" s="1"/>
  <c r="AV3766" i="1"/>
  <c r="AE3766" i="1"/>
  <c r="AH3766" i="1" s="1"/>
  <c r="AA3766" i="1"/>
  <c r="X3766" i="1"/>
  <c r="Q3766" i="1"/>
  <c r="T3766" i="1" s="1"/>
  <c r="K3766" i="1"/>
  <c r="H3766" i="1"/>
  <c r="E3766" i="1"/>
  <c r="BB3765" i="1"/>
  <c r="BA3765" i="1"/>
  <c r="AZ3765" i="1"/>
  <c r="BC3765" i="1" s="1"/>
  <c r="AY3765" i="1"/>
  <c r="AV3765" i="1"/>
  <c r="AE3765" i="1"/>
  <c r="AH3765" i="1" s="1"/>
  <c r="X3765" i="1"/>
  <c r="AA3765" i="1" s="1"/>
  <c r="T3765" i="1"/>
  <c r="AW3765" i="1" s="1"/>
  <c r="Q3765" i="1"/>
  <c r="K3765" i="1"/>
  <c r="H3765" i="1"/>
  <c r="E3765" i="1"/>
  <c r="BB3764" i="1"/>
  <c r="BA3764" i="1"/>
  <c r="AZ3764" i="1"/>
  <c r="AY3764" i="1"/>
  <c r="BC3764" i="1" s="1"/>
  <c r="AV3764" i="1"/>
  <c r="AH3764" i="1"/>
  <c r="AE3764" i="1"/>
  <c r="X3764" i="1"/>
  <c r="AA3764" i="1" s="1"/>
  <c r="Q3764" i="1"/>
  <c r="T3764" i="1" s="1"/>
  <c r="K3764" i="1"/>
  <c r="H3764" i="1"/>
  <c r="E3764" i="1"/>
  <c r="AU3763" i="1"/>
  <c r="AT3763" i="1"/>
  <c r="AS3763" i="1"/>
  <c r="BB3763" i="1" s="1"/>
  <c r="AR3763" i="1"/>
  <c r="AQ3763" i="1"/>
  <c r="AP3763" i="1"/>
  <c r="BA3763" i="1" s="1"/>
  <c r="AO3763" i="1"/>
  <c r="AN3763" i="1"/>
  <c r="AZ3763" i="1" s="1"/>
  <c r="AM3763" i="1"/>
  <c r="AL3763" i="1"/>
  <c r="AK3763" i="1"/>
  <c r="AV3763" i="1" s="1"/>
  <c r="AJ3763" i="1"/>
  <c r="AG3763" i="1"/>
  <c r="AF3763" i="1"/>
  <c r="AE3763" i="1"/>
  <c r="AH3763" i="1" s="1"/>
  <c r="AD3763" i="1"/>
  <c r="AC3763" i="1"/>
  <c r="Z3763" i="1"/>
  <c r="Y3763" i="1"/>
  <c r="W3763" i="1"/>
  <c r="V3763" i="1"/>
  <c r="X3763" i="1" s="1"/>
  <c r="AA3763" i="1" s="1"/>
  <c r="S3763" i="1"/>
  <c r="R3763" i="1"/>
  <c r="P3763" i="1"/>
  <c r="O3763" i="1"/>
  <c r="Q3763" i="1" s="1"/>
  <c r="T3763" i="1" s="1"/>
  <c r="N3763" i="1"/>
  <c r="M3763" i="1"/>
  <c r="L3763" i="1"/>
  <c r="J3763" i="1"/>
  <c r="K3763" i="1" s="1"/>
  <c r="I3763" i="1"/>
  <c r="H3763" i="1"/>
  <c r="G3763" i="1"/>
  <c r="F3763" i="1"/>
  <c r="E3763" i="1"/>
  <c r="D3763" i="1"/>
  <c r="C3763" i="1"/>
  <c r="BB3762" i="1"/>
  <c r="BA3762" i="1"/>
  <c r="AZ3762" i="1"/>
  <c r="AY3762" i="1"/>
  <c r="BC3762" i="1" s="1"/>
  <c r="AV3762" i="1"/>
  <c r="AH3762" i="1"/>
  <c r="AE3762" i="1"/>
  <c r="AA3762" i="1"/>
  <c r="X3762" i="1"/>
  <c r="Q3762" i="1"/>
  <c r="T3762" i="1" s="1"/>
  <c r="K3762" i="1"/>
  <c r="H3762" i="1"/>
  <c r="E3762" i="1"/>
  <c r="AU3761" i="1"/>
  <c r="AT3761" i="1"/>
  <c r="AS3761" i="1"/>
  <c r="BB3761" i="1" s="1"/>
  <c r="AR3761" i="1"/>
  <c r="AQ3761" i="1"/>
  <c r="BA3761" i="1" s="1"/>
  <c r="AP3761" i="1"/>
  <c r="AO3761" i="1"/>
  <c r="AN3761" i="1"/>
  <c r="AZ3761" i="1" s="1"/>
  <c r="AM3761" i="1"/>
  <c r="AL3761" i="1"/>
  <c r="AK3761" i="1"/>
  <c r="AJ3761" i="1"/>
  <c r="AY3761" i="1" s="1"/>
  <c r="BC3761" i="1" s="1"/>
  <c r="AG3761" i="1"/>
  <c r="AF3761" i="1"/>
  <c r="AE3761" i="1"/>
  <c r="AH3761" i="1" s="1"/>
  <c r="AD3761" i="1"/>
  <c r="AC3761" i="1"/>
  <c r="Z3761" i="1"/>
  <c r="Y3761" i="1"/>
  <c r="W3761" i="1"/>
  <c r="V3761" i="1"/>
  <c r="X3761" i="1" s="1"/>
  <c r="AA3761" i="1" s="1"/>
  <c r="S3761" i="1"/>
  <c r="R3761" i="1"/>
  <c r="P3761" i="1"/>
  <c r="Q3761" i="1" s="1"/>
  <c r="T3761" i="1" s="1"/>
  <c r="O3761" i="1"/>
  <c r="N3761" i="1"/>
  <c r="M3761" i="1"/>
  <c r="L3761" i="1"/>
  <c r="K3761" i="1"/>
  <c r="J3761" i="1"/>
  <c r="I3761" i="1"/>
  <c r="H3761" i="1"/>
  <c r="G3761" i="1"/>
  <c r="F3761" i="1"/>
  <c r="E3761" i="1"/>
  <c r="D3761" i="1"/>
  <c r="C3761" i="1"/>
  <c r="BB3760" i="1"/>
  <c r="BA3760" i="1"/>
  <c r="AZ3760" i="1"/>
  <c r="AY3760" i="1"/>
  <c r="BC3760" i="1" s="1"/>
  <c r="AV3760" i="1"/>
  <c r="AE3760" i="1"/>
  <c r="AH3760" i="1" s="1"/>
  <c r="AA3760" i="1"/>
  <c r="X3760" i="1"/>
  <c r="Q3760" i="1"/>
  <c r="T3760" i="1" s="1"/>
  <c r="K3760" i="1"/>
  <c r="H3760" i="1"/>
  <c r="E3760" i="1"/>
  <c r="BC3759" i="1"/>
  <c r="BB3759" i="1"/>
  <c r="BA3759" i="1"/>
  <c r="AZ3759" i="1"/>
  <c r="AY3759" i="1"/>
  <c r="AV3759" i="1"/>
  <c r="AE3759" i="1"/>
  <c r="AH3759" i="1" s="1"/>
  <c r="X3759" i="1"/>
  <c r="AA3759" i="1" s="1"/>
  <c r="T3759" i="1"/>
  <c r="AW3759" i="1" s="1"/>
  <c r="Q3759" i="1"/>
  <c r="K3759" i="1"/>
  <c r="H3759" i="1"/>
  <c r="E3759" i="1"/>
  <c r="BB3758" i="1"/>
  <c r="BA3758" i="1"/>
  <c r="AZ3758" i="1"/>
  <c r="AY3758" i="1"/>
  <c r="BC3758" i="1" s="1"/>
  <c r="AV3758" i="1"/>
  <c r="AH3758" i="1"/>
  <c r="AE3758" i="1"/>
  <c r="X3758" i="1"/>
  <c r="AA3758" i="1" s="1"/>
  <c r="Q3758" i="1"/>
  <c r="T3758" i="1" s="1"/>
  <c r="K3758" i="1"/>
  <c r="H3758" i="1"/>
  <c r="E3758" i="1"/>
  <c r="AU3757" i="1"/>
  <c r="AT3757" i="1"/>
  <c r="AS3757" i="1"/>
  <c r="BB3757" i="1" s="1"/>
  <c r="AR3757" i="1"/>
  <c r="AQ3757" i="1"/>
  <c r="AP3757" i="1"/>
  <c r="BA3757" i="1" s="1"/>
  <c r="AO3757" i="1"/>
  <c r="AN3757" i="1"/>
  <c r="AZ3757" i="1" s="1"/>
  <c r="AM3757" i="1"/>
  <c r="AL3757" i="1"/>
  <c r="AK3757" i="1"/>
  <c r="AV3757" i="1" s="1"/>
  <c r="AJ3757" i="1"/>
  <c r="AG3757" i="1"/>
  <c r="AF3757" i="1"/>
  <c r="AE3757" i="1"/>
  <c r="AH3757" i="1" s="1"/>
  <c r="AD3757" i="1"/>
  <c r="AC3757" i="1"/>
  <c r="Z3757" i="1"/>
  <c r="Y3757" i="1"/>
  <c r="W3757" i="1"/>
  <c r="V3757" i="1"/>
  <c r="X3757" i="1" s="1"/>
  <c r="AA3757" i="1" s="1"/>
  <c r="S3757" i="1"/>
  <c r="R3757" i="1"/>
  <c r="P3757" i="1"/>
  <c r="O3757" i="1"/>
  <c r="Q3757" i="1" s="1"/>
  <c r="T3757" i="1" s="1"/>
  <c r="N3757" i="1"/>
  <c r="M3757" i="1"/>
  <c r="L3757" i="1"/>
  <c r="J3757" i="1"/>
  <c r="K3757" i="1" s="1"/>
  <c r="I3757" i="1"/>
  <c r="H3757" i="1"/>
  <c r="G3757" i="1"/>
  <c r="F3757" i="1"/>
  <c r="E3757" i="1"/>
  <c r="D3757" i="1"/>
  <c r="C3757" i="1"/>
  <c r="BB3756" i="1"/>
  <c r="BA3756" i="1"/>
  <c r="AZ3756" i="1"/>
  <c r="AY3756" i="1"/>
  <c r="BC3756" i="1" s="1"/>
  <c r="AV3756" i="1"/>
  <c r="AH3756" i="1"/>
  <c r="AE3756" i="1"/>
  <c r="AA3756" i="1"/>
  <c r="X3756" i="1"/>
  <c r="Q3756" i="1"/>
  <c r="T3756" i="1" s="1"/>
  <c r="K3756" i="1"/>
  <c r="H3756" i="1"/>
  <c r="E3756" i="1"/>
  <c r="BB3755" i="1"/>
  <c r="BA3755" i="1"/>
  <c r="AZ3755" i="1"/>
  <c r="BC3755" i="1" s="1"/>
  <c r="AY3755" i="1"/>
  <c r="AV3755" i="1"/>
  <c r="AE3755" i="1"/>
  <c r="AH3755" i="1" s="1"/>
  <c r="X3755" i="1"/>
  <c r="AA3755" i="1" s="1"/>
  <c r="T3755" i="1"/>
  <c r="AW3755" i="1" s="1"/>
  <c r="Q3755" i="1"/>
  <c r="K3755" i="1"/>
  <c r="H3755" i="1"/>
  <c r="E3755" i="1"/>
  <c r="BB3754" i="1"/>
  <c r="BA3754" i="1"/>
  <c r="BC3754" i="1" s="1"/>
  <c r="AZ3754" i="1"/>
  <c r="AY3754" i="1"/>
  <c r="AV3754" i="1"/>
  <c r="AH3754" i="1"/>
  <c r="AE3754" i="1"/>
  <c r="X3754" i="1"/>
  <c r="AA3754" i="1" s="1"/>
  <c r="Q3754" i="1"/>
  <c r="T3754" i="1" s="1"/>
  <c r="K3754" i="1"/>
  <c r="H3754" i="1"/>
  <c r="E3754" i="1"/>
  <c r="AU3753" i="1"/>
  <c r="AT3753" i="1"/>
  <c r="AS3753" i="1"/>
  <c r="BB3753" i="1" s="1"/>
  <c r="AR3753" i="1"/>
  <c r="AQ3753" i="1"/>
  <c r="AP3753" i="1"/>
  <c r="BA3753" i="1" s="1"/>
  <c r="AO3753" i="1"/>
  <c r="AN3753" i="1"/>
  <c r="AM3753" i="1"/>
  <c r="AZ3753" i="1" s="1"/>
  <c r="AL3753" i="1"/>
  <c r="AK3753" i="1"/>
  <c r="AY3753" i="1" s="1"/>
  <c r="AJ3753" i="1"/>
  <c r="AG3753" i="1"/>
  <c r="AF3753" i="1"/>
  <c r="AE3753" i="1"/>
  <c r="AH3753" i="1" s="1"/>
  <c r="AD3753" i="1"/>
  <c r="AC3753" i="1"/>
  <c r="Z3753" i="1"/>
  <c r="Y3753" i="1"/>
  <c r="X3753" i="1"/>
  <c r="AA3753" i="1" s="1"/>
  <c r="W3753" i="1"/>
  <c r="V3753" i="1"/>
  <c r="S3753" i="1"/>
  <c r="R3753" i="1"/>
  <c r="P3753" i="1"/>
  <c r="O3753" i="1"/>
  <c r="Q3753" i="1" s="1"/>
  <c r="T3753" i="1" s="1"/>
  <c r="N3753" i="1"/>
  <c r="M3753" i="1"/>
  <c r="L3753" i="1"/>
  <c r="J3753" i="1"/>
  <c r="K3753" i="1" s="1"/>
  <c r="I3753" i="1"/>
  <c r="G3753" i="1"/>
  <c r="H3753" i="1" s="1"/>
  <c r="F3753" i="1"/>
  <c r="E3753" i="1"/>
  <c r="D3753" i="1"/>
  <c r="C3753" i="1"/>
  <c r="BB3752" i="1"/>
  <c r="BA3752" i="1"/>
  <c r="AZ3752" i="1"/>
  <c r="AY3752" i="1"/>
  <c r="BC3752" i="1" s="1"/>
  <c r="AV3752" i="1"/>
  <c r="AH3752" i="1"/>
  <c r="AE3752" i="1"/>
  <c r="X3752" i="1"/>
  <c r="AA3752" i="1" s="1"/>
  <c r="Q3752" i="1"/>
  <c r="T3752" i="1" s="1"/>
  <c r="K3752" i="1"/>
  <c r="H3752" i="1"/>
  <c r="E3752" i="1"/>
  <c r="AU3751" i="1"/>
  <c r="AT3751" i="1"/>
  <c r="AS3751" i="1"/>
  <c r="BB3751" i="1" s="1"/>
  <c r="AR3751" i="1"/>
  <c r="AQ3751" i="1"/>
  <c r="AP3751" i="1"/>
  <c r="BA3751" i="1" s="1"/>
  <c r="AO3751" i="1"/>
  <c r="AN3751" i="1"/>
  <c r="AZ3751" i="1" s="1"/>
  <c r="AM3751" i="1"/>
  <c r="AL3751" i="1"/>
  <c r="AK3751" i="1"/>
  <c r="AV3751" i="1" s="1"/>
  <c r="AJ3751" i="1"/>
  <c r="AG3751" i="1"/>
  <c r="AF3751" i="1"/>
  <c r="AE3751" i="1"/>
  <c r="AH3751" i="1" s="1"/>
  <c r="AD3751" i="1"/>
  <c r="AC3751" i="1"/>
  <c r="Z3751" i="1"/>
  <c r="Y3751" i="1"/>
  <c r="W3751" i="1"/>
  <c r="V3751" i="1"/>
  <c r="X3751" i="1" s="1"/>
  <c r="AA3751" i="1" s="1"/>
  <c r="S3751" i="1"/>
  <c r="R3751" i="1"/>
  <c r="P3751" i="1"/>
  <c r="O3751" i="1"/>
  <c r="Q3751" i="1" s="1"/>
  <c r="T3751" i="1" s="1"/>
  <c r="N3751" i="1"/>
  <c r="M3751" i="1"/>
  <c r="L3751" i="1"/>
  <c r="J3751" i="1"/>
  <c r="K3751" i="1" s="1"/>
  <c r="I3751" i="1"/>
  <c r="H3751" i="1"/>
  <c r="G3751" i="1"/>
  <c r="F3751" i="1"/>
  <c r="E3751" i="1"/>
  <c r="D3751" i="1"/>
  <c r="C3751" i="1"/>
  <c r="BB3750" i="1"/>
  <c r="BA3750" i="1"/>
  <c r="AZ3750" i="1"/>
  <c r="AY3750" i="1"/>
  <c r="BC3750" i="1" s="1"/>
  <c r="AV3750" i="1"/>
  <c r="AH3750" i="1"/>
  <c r="AE3750" i="1"/>
  <c r="AA3750" i="1"/>
  <c r="X3750" i="1"/>
  <c r="Q3750" i="1"/>
  <c r="T3750" i="1" s="1"/>
  <c r="K3750" i="1"/>
  <c r="H3750" i="1"/>
  <c r="E3750" i="1"/>
  <c r="BB3749" i="1"/>
  <c r="BA3749" i="1"/>
  <c r="AZ3749" i="1"/>
  <c r="BC3749" i="1" s="1"/>
  <c r="AY3749" i="1"/>
  <c r="AV3749" i="1"/>
  <c r="AE3749" i="1"/>
  <c r="AH3749" i="1" s="1"/>
  <c r="X3749" i="1"/>
  <c r="AA3749" i="1" s="1"/>
  <c r="T3749" i="1"/>
  <c r="AW3749" i="1" s="1"/>
  <c r="Q3749" i="1"/>
  <c r="K3749" i="1"/>
  <c r="H3749" i="1"/>
  <c r="E3749" i="1"/>
  <c r="AU3748" i="1"/>
  <c r="AT3748" i="1"/>
  <c r="AS3748" i="1"/>
  <c r="BB3748" i="1" s="1"/>
  <c r="AR3748" i="1"/>
  <c r="BA3748" i="1" s="1"/>
  <c r="AQ3748" i="1"/>
  <c r="AP3748" i="1"/>
  <c r="AO3748" i="1"/>
  <c r="AN3748" i="1"/>
  <c r="AM3748" i="1"/>
  <c r="AZ3748" i="1" s="1"/>
  <c r="AL3748" i="1"/>
  <c r="AK3748" i="1"/>
  <c r="AJ3748" i="1"/>
  <c r="AY3748" i="1" s="1"/>
  <c r="AG3748" i="1"/>
  <c r="AF3748" i="1"/>
  <c r="AD3748" i="1"/>
  <c r="AC3748" i="1"/>
  <c r="AE3748" i="1" s="1"/>
  <c r="AH3748" i="1" s="1"/>
  <c r="Z3748" i="1"/>
  <c r="Y3748" i="1"/>
  <c r="W3748" i="1"/>
  <c r="X3748" i="1" s="1"/>
  <c r="AA3748" i="1" s="1"/>
  <c r="V3748" i="1"/>
  <c r="S3748" i="1"/>
  <c r="R3748" i="1"/>
  <c r="Q3748" i="1"/>
  <c r="T3748" i="1" s="1"/>
  <c r="P3748" i="1"/>
  <c r="O3748" i="1"/>
  <c r="N3748" i="1"/>
  <c r="M3748" i="1"/>
  <c r="L3748" i="1"/>
  <c r="J3748" i="1"/>
  <c r="K3748" i="1" s="1"/>
  <c r="I3748" i="1"/>
  <c r="G3748" i="1"/>
  <c r="H3748" i="1" s="1"/>
  <c r="F3748" i="1"/>
  <c r="D3748" i="1"/>
  <c r="E3748" i="1" s="1"/>
  <c r="C3748" i="1"/>
  <c r="BC3747" i="1"/>
  <c r="BB3747" i="1"/>
  <c r="BA3747" i="1"/>
  <c r="AZ3747" i="1"/>
  <c r="AY3747" i="1"/>
  <c r="AV3747" i="1"/>
  <c r="AE3747" i="1"/>
  <c r="AH3747" i="1" s="1"/>
  <c r="X3747" i="1"/>
  <c r="AA3747" i="1" s="1"/>
  <c r="T3747" i="1"/>
  <c r="AW3747" i="1" s="1"/>
  <c r="Q3747" i="1"/>
  <c r="K3747" i="1"/>
  <c r="H3747" i="1"/>
  <c r="E3747" i="1"/>
  <c r="AU3746" i="1"/>
  <c r="AT3746" i="1"/>
  <c r="AS3746" i="1"/>
  <c r="BB3746" i="1" s="1"/>
  <c r="AR3746" i="1"/>
  <c r="BA3746" i="1" s="1"/>
  <c r="AQ3746" i="1"/>
  <c r="AP3746" i="1"/>
  <c r="AO3746" i="1"/>
  <c r="AN3746" i="1"/>
  <c r="AM3746" i="1"/>
  <c r="AZ3746" i="1" s="1"/>
  <c r="AL3746" i="1"/>
  <c r="AK3746" i="1"/>
  <c r="AJ3746" i="1"/>
  <c r="AY3746" i="1" s="1"/>
  <c r="BC3746" i="1" s="1"/>
  <c r="AG3746" i="1"/>
  <c r="AF3746" i="1"/>
  <c r="AD3746" i="1"/>
  <c r="AE3746" i="1" s="1"/>
  <c r="AH3746" i="1" s="1"/>
  <c r="AC3746" i="1"/>
  <c r="Z3746" i="1"/>
  <c r="Y3746" i="1"/>
  <c r="X3746" i="1"/>
  <c r="AA3746" i="1" s="1"/>
  <c r="W3746" i="1"/>
  <c r="V3746" i="1"/>
  <c r="S3746" i="1"/>
  <c r="R3746" i="1"/>
  <c r="Q3746" i="1"/>
  <c r="T3746" i="1" s="1"/>
  <c r="P3746" i="1"/>
  <c r="O3746" i="1"/>
  <c r="N3746" i="1"/>
  <c r="M3746" i="1"/>
  <c r="L3746" i="1"/>
  <c r="J3746" i="1"/>
  <c r="K3746" i="1" s="1"/>
  <c r="I3746" i="1"/>
  <c r="G3746" i="1"/>
  <c r="H3746" i="1" s="1"/>
  <c r="F3746" i="1"/>
  <c r="D3746" i="1"/>
  <c r="E3746" i="1" s="1"/>
  <c r="C3746" i="1"/>
  <c r="BC3745" i="1"/>
  <c r="BB3745" i="1"/>
  <c r="BA3745" i="1"/>
  <c r="AZ3745" i="1"/>
  <c r="AY3745" i="1"/>
  <c r="AV3745" i="1"/>
  <c r="AE3745" i="1"/>
  <c r="AH3745" i="1" s="1"/>
  <c r="X3745" i="1"/>
  <c r="AA3745" i="1" s="1"/>
  <c r="Q3745" i="1"/>
  <c r="T3745" i="1" s="1"/>
  <c r="K3745" i="1"/>
  <c r="H3745" i="1"/>
  <c r="E3745" i="1"/>
  <c r="BB3744" i="1"/>
  <c r="BA3744" i="1"/>
  <c r="AZ3744" i="1"/>
  <c r="AY3744" i="1"/>
  <c r="BC3744" i="1" s="1"/>
  <c r="AV3744" i="1"/>
  <c r="AH3744" i="1"/>
  <c r="AE3744" i="1"/>
  <c r="AA3744" i="1"/>
  <c r="X3744" i="1"/>
  <c r="Q3744" i="1"/>
  <c r="T3744" i="1" s="1"/>
  <c r="K3744" i="1"/>
  <c r="H3744" i="1"/>
  <c r="E3744" i="1"/>
  <c r="AU3743" i="1"/>
  <c r="AT3743" i="1"/>
  <c r="AS3743" i="1"/>
  <c r="BB3743" i="1" s="1"/>
  <c r="AR3743" i="1"/>
  <c r="AQ3743" i="1"/>
  <c r="BA3743" i="1" s="1"/>
  <c r="AP3743" i="1"/>
  <c r="AO3743" i="1"/>
  <c r="AN3743" i="1"/>
  <c r="AZ3743" i="1" s="1"/>
  <c r="AM3743" i="1"/>
  <c r="AL3743" i="1"/>
  <c r="AK3743" i="1"/>
  <c r="AJ3743" i="1"/>
  <c r="AY3743" i="1" s="1"/>
  <c r="BC3743" i="1" s="1"/>
  <c r="AG3743" i="1"/>
  <c r="AF3743" i="1"/>
  <c r="AE3743" i="1"/>
  <c r="AH3743" i="1" s="1"/>
  <c r="AD3743" i="1"/>
  <c r="AC3743" i="1"/>
  <c r="Z3743" i="1"/>
  <c r="Y3743" i="1"/>
  <c r="W3743" i="1"/>
  <c r="V3743" i="1"/>
  <c r="X3743" i="1" s="1"/>
  <c r="AA3743" i="1" s="1"/>
  <c r="S3743" i="1"/>
  <c r="R3743" i="1"/>
  <c r="P3743" i="1"/>
  <c r="Q3743" i="1" s="1"/>
  <c r="T3743" i="1" s="1"/>
  <c r="O3743" i="1"/>
  <c r="N3743" i="1"/>
  <c r="M3743" i="1"/>
  <c r="L3743" i="1"/>
  <c r="J3743" i="1"/>
  <c r="I3743" i="1"/>
  <c r="K3743" i="1" s="1"/>
  <c r="H3743" i="1"/>
  <c r="G3743" i="1"/>
  <c r="F3743" i="1"/>
  <c r="E3743" i="1"/>
  <c r="D3743" i="1"/>
  <c r="C3743" i="1"/>
  <c r="BB3742" i="1"/>
  <c r="BA3742" i="1"/>
  <c r="AZ3742" i="1"/>
  <c r="AY3742" i="1"/>
  <c r="BC3742" i="1" s="1"/>
  <c r="AV3742" i="1"/>
  <c r="AE3742" i="1"/>
  <c r="AH3742" i="1" s="1"/>
  <c r="AA3742" i="1"/>
  <c r="X3742" i="1"/>
  <c r="Q3742" i="1"/>
  <c r="T3742" i="1" s="1"/>
  <c r="K3742" i="1"/>
  <c r="H3742" i="1"/>
  <c r="E3742" i="1"/>
  <c r="BC3741" i="1"/>
  <c r="BB3741" i="1"/>
  <c r="BA3741" i="1"/>
  <c r="AZ3741" i="1"/>
  <c r="AY3741" i="1"/>
  <c r="AV3741" i="1"/>
  <c r="AE3741" i="1"/>
  <c r="AH3741" i="1" s="1"/>
  <c r="X3741" i="1"/>
  <c r="AA3741" i="1" s="1"/>
  <c r="T3741" i="1"/>
  <c r="AW3741" i="1" s="1"/>
  <c r="Q3741" i="1"/>
  <c r="K3741" i="1"/>
  <c r="H3741" i="1"/>
  <c r="E3741" i="1"/>
  <c r="BB3740" i="1"/>
  <c r="BA3740" i="1"/>
  <c r="AZ3740" i="1"/>
  <c r="AY3740" i="1"/>
  <c r="BC3740" i="1" s="1"/>
  <c r="AV3740" i="1"/>
  <c r="AH3740" i="1"/>
  <c r="AE3740" i="1"/>
  <c r="X3740" i="1"/>
  <c r="AA3740" i="1" s="1"/>
  <c r="Q3740" i="1"/>
  <c r="T3740" i="1" s="1"/>
  <c r="K3740" i="1"/>
  <c r="H3740" i="1"/>
  <c r="E3740" i="1"/>
  <c r="BB3739" i="1"/>
  <c r="BA3739" i="1"/>
  <c r="AZ3739" i="1"/>
  <c r="BC3739" i="1" s="1"/>
  <c r="AY3739" i="1"/>
  <c r="AV3739" i="1"/>
  <c r="AW3739" i="1" s="1"/>
  <c r="AE3739" i="1"/>
  <c r="AH3739" i="1" s="1"/>
  <c r="AA3739" i="1"/>
  <c r="X3739" i="1"/>
  <c r="T3739" i="1"/>
  <c r="Q3739" i="1"/>
  <c r="K3739" i="1"/>
  <c r="H3739" i="1"/>
  <c r="E3739" i="1"/>
  <c r="AU3738" i="1"/>
  <c r="AT3738" i="1"/>
  <c r="AS3738" i="1"/>
  <c r="BB3738" i="1" s="1"/>
  <c r="AR3738" i="1"/>
  <c r="AQ3738" i="1"/>
  <c r="AP3738" i="1"/>
  <c r="BA3738" i="1" s="1"/>
  <c r="AO3738" i="1"/>
  <c r="AN3738" i="1"/>
  <c r="AM3738" i="1"/>
  <c r="AZ3738" i="1" s="1"/>
  <c r="AL3738" i="1"/>
  <c r="AK3738" i="1"/>
  <c r="AJ3738" i="1"/>
  <c r="AV3738" i="1" s="1"/>
  <c r="AG3738" i="1"/>
  <c r="AF3738" i="1"/>
  <c r="AD3738" i="1"/>
  <c r="AC3738" i="1"/>
  <c r="AE3738" i="1" s="1"/>
  <c r="AH3738" i="1" s="1"/>
  <c r="Z3738" i="1"/>
  <c r="Y3738" i="1"/>
  <c r="W3738" i="1"/>
  <c r="X3738" i="1" s="1"/>
  <c r="AA3738" i="1" s="1"/>
  <c r="V3738" i="1"/>
  <c r="S3738" i="1"/>
  <c r="R3738" i="1"/>
  <c r="P3738" i="1"/>
  <c r="O3738" i="1"/>
  <c r="Q3738" i="1" s="1"/>
  <c r="T3738" i="1" s="1"/>
  <c r="N3738" i="1"/>
  <c r="M3738" i="1"/>
  <c r="L3738" i="1"/>
  <c r="K3738" i="1"/>
  <c r="J3738" i="1"/>
  <c r="I3738" i="1"/>
  <c r="G3738" i="1"/>
  <c r="H3738" i="1" s="1"/>
  <c r="F3738" i="1"/>
  <c r="D3738" i="1"/>
  <c r="E3738" i="1" s="1"/>
  <c r="C3738" i="1"/>
  <c r="BB3737" i="1"/>
  <c r="BA3737" i="1"/>
  <c r="AZ3737" i="1"/>
  <c r="BC3737" i="1" s="1"/>
  <c r="AY3737" i="1"/>
  <c r="AV3737" i="1"/>
  <c r="AE3737" i="1"/>
  <c r="AH3737" i="1" s="1"/>
  <c r="X3737" i="1"/>
  <c r="AA3737" i="1" s="1"/>
  <c r="T3737" i="1"/>
  <c r="AW3737" i="1" s="1"/>
  <c r="Q3737" i="1"/>
  <c r="K3737" i="1"/>
  <c r="H3737" i="1"/>
  <c r="E3737" i="1"/>
  <c r="BB3736" i="1"/>
  <c r="BA3736" i="1"/>
  <c r="AZ3736" i="1"/>
  <c r="AY3736" i="1"/>
  <c r="BC3736" i="1" s="1"/>
  <c r="AV3736" i="1"/>
  <c r="AH3736" i="1"/>
  <c r="AE3736" i="1"/>
  <c r="X3736" i="1"/>
  <c r="AA3736" i="1" s="1"/>
  <c r="Q3736" i="1"/>
  <c r="T3736" i="1" s="1"/>
  <c r="K3736" i="1"/>
  <c r="H3736" i="1"/>
  <c r="E3736" i="1"/>
  <c r="BB3735" i="1"/>
  <c r="AY3735" i="1"/>
  <c r="AR3735" i="1"/>
  <c r="BA3735" i="1" s="1"/>
  <c r="AO3735" i="1"/>
  <c r="AZ3735" i="1" s="1"/>
  <c r="AH3735" i="1"/>
  <c r="AE3735" i="1"/>
  <c r="X3735" i="1"/>
  <c r="AA3735" i="1" s="1"/>
  <c r="Q3735" i="1"/>
  <c r="T3735" i="1" s="1"/>
  <c r="K3735" i="1"/>
  <c r="H3735" i="1"/>
  <c r="E3735" i="1"/>
  <c r="BB3734" i="1"/>
  <c r="AZ3734" i="1"/>
  <c r="AQ3734" i="1"/>
  <c r="BA3734" i="1" s="1"/>
  <c r="AO3734" i="1"/>
  <c r="AL3734" i="1"/>
  <c r="AV3734" i="1" s="1"/>
  <c r="AE3734" i="1"/>
  <c r="AH3734" i="1" s="1"/>
  <c r="X3734" i="1"/>
  <c r="AA3734" i="1" s="1"/>
  <c r="T3734" i="1"/>
  <c r="Q3734" i="1"/>
  <c r="K3734" i="1"/>
  <c r="H3734" i="1"/>
  <c r="E3734" i="1"/>
  <c r="BB3733" i="1"/>
  <c r="BA3733" i="1"/>
  <c r="AY3733" i="1"/>
  <c r="BC3733" i="1" s="1"/>
  <c r="AO3733" i="1"/>
  <c r="AZ3733" i="1" s="1"/>
  <c r="AE3733" i="1"/>
  <c r="AH3733" i="1" s="1"/>
  <c r="AA3733" i="1"/>
  <c r="X3733" i="1"/>
  <c r="Q3733" i="1"/>
  <c r="T3733" i="1" s="1"/>
  <c r="O3733" i="1"/>
  <c r="K3733" i="1"/>
  <c r="H3733" i="1"/>
  <c r="C3733" i="1"/>
  <c r="C3731" i="1" s="1"/>
  <c r="C3706" i="1" s="1"/>
  <c r="BB3732" i="1"/>
  <c r="BA3732" i="1"/>
  <c r="AZ3732" i="1"/>
  <c r="AY3732" i="1"/>
  <c r="BC3732" i="1" s="1"/>
  <c r="AV3732" i="1"/>
  <c r="AL3732" i="1"/>
  <c r="AE3732" i="1"/>
  <c r="AH3732" i="1" s="1"/>
  <c r="X3732" i="1"/>
  <c r="AA3732" i="1" s="1"/>
  <c r="Q3732" i="1"/>
  <c r="T3732" i="1" s="1"/>
  <c r="K3732" i="1"/>
  <c r="H3732" i="1"/>
  <c r="E3732" i="1"/>
  <c r="AU3731" i="1"/>
  <c r="AT3731" i="1"/>
  <c r="AS3731" i="1"/>
  <c r="BB3731" i="1" s="1"/>
  <c r="AR3731" i="1"/>
  <c r="AQ3731" i="1"/>
  <c r="AP3731" i="1"/>
  <c r="BA3731" i="1" s="1"/>
  <c r="AN3731" i="1"/>
  <c r="AM3731" i="1"/>
  <c r="AK3731" i="1"/>
  <c r="AJ3731" i="1"/>
  <c r="AG3731" i="1"/>
  <c r="AF3731" i="1"/>
  <c r="AD3731" i="1"/>
  <c r="AE3731" i="1" s="1"/>
  <c r="AH3731" i="1" s="1"/>
  <c r="AC3731" i="1"/>
  <c r="Z3731" i="1"/>
  <c r="Y3731" i="1"/>
  <c r="X3731" i="1"/>
  <c r="AA3731" i="1" s="1"/>
  <c r="W3731" i="1"/>
  <c r="V3731" i="1"/>
  <c r="S3731" i="1"/>
  <c r="R3731" i="1"/>
  <c r="P3731" i="1"/>
  <c r="O3731" i="1"/>
  <c r="Q3731" i="1" s="1"/>
  <c r="T3731" i="1" s="1"/>
  <c r="N3731" i="1"/>
  <c r="M3731" i="1"/>
  <c r="L3731" i="1"/>
  <c r="J3731" i="1"/>
  <c r="K3731" i="1" s="1"/>
  <c r="I3731" i="1"/>
  <c r="G3731" i="1"/>
  <c r="H3731" i="1" s="1"/>
  <c r="F3731" i="1"/>
  <c r="D3731" i="1"/>
  <c r="E3731" i="1" s="1"/>
  <c r="BB3730" i="1"/>
  <c r="BA3730" i="1"/>
  <c r="AZ3730" i="1"/>
  <c r="AY3730" i="1"/>
  <c r="BC3730" i="1" s="1"/>
  <c r="AV3730" i="1"/>
  <c r="AH3730" i="1"/>
  <c r="AE3730" i="1"/>
  <c r="X3730" i="1"/>
  <c r="AA3730" i="1" s="1"/>
  <c r="Q3730" i="1"/>
  <c r="T3730" i="1" s="1"/>
  <c r="K3730" i="1"/>
  <c r="H3730" i="1"/>
  <c r="E3730" i="1"/>
  <c r="BB3729" i="1"/>
  <c r="BA3729" i="1"/>
  <c r="AZ3729" i="1"/>
  <c r="AY3729" i="1"/>
  <c r="BC3729" i="1" s="1"/>
  <c r="AV3729" i="1"/>
  <c r="AE3729" i="1"/>
  <c r="AH3729" i="1" s="1"/>
  <c r="AA3729" i="1"/>
  <c r="X3729" i="1"/>
  <c r="Q3729" i="1"/>
  <c r="T3729" i="1" s="1"/>
  <c r="K3729" i="1"/>
  <c r="H3729" i="1"/>
  <c r="E3729" i="1"/>
  <c r="BC3728" i="1"/>
  <c r="BB3728" i="1"/>
  <c r="BA3728" i="1"/>
  <c r="AZ3728" i="1"/>
  <c r="AY3728" i="1"/>
  <c r="AV3728" i="1"/>
  <c r="AE3728" i="1"/>
  <c r="AH3728" i="1" s="1"/>
  <c r="X3728" i="1"/>
  <c r="AA3728" i="1" s="1"/>
  <c r="T3728" i="1"/>
  <c r="AW3728" i="1" s="1"/>
  <c r="Q3728" i="1"/>
  <c r="K3728" i="1"/>
  <c r="H3728" i="1"/>
  <c r="E3728" i="1"/>
  <c r="BB3727" i="1"/>
  <c r="BA3727" i="1"/>
  <c r="AZ3727" i="1"/>
  <c r="AY3727" i="1"/>
  <c r="BC3727" i="1" s="1"/>
  <c r="AV3727" i="1"/>
  <c r="AH3727" i="1"/>
  <c r="AE3727" i="1"/>
  <c r="X3727" i="1"/>
  <c r="AA3727" i="1" s="1"/>
  <c r="Q3727" i="1"/>
  <c r="T3727" i="1" s="1"/>
  <c r="K3727" i="1"/>
  <c r="H3727" i="1"/>
  <c r="E3727" i="1"/>
  <c r="BB3726" i="1"/>
  <c r="BA3726" i="1"/>
  <c r="AZ3726" i="1"/>
  <c r="AY3726" i="1"/>
  <c r="BC3726" i="1" s="1"/>
  <c r="AV3726" i="1"/>
  <c r="AE3726" i="1"/>
  <c r="AH3726" i="1" s="1"/>
  <c r="AA3726" i="1"/>
  <c r="X3726" i="1"/>
  <c r="T3726" i="1"/>
  <c r="BD3726" i="1" s="1"/>
  <c r="Q3726" i="1"/>
  <c r="K3726" i="1"/>
  <c r="H3726" i="1"/>
  <c r="E3726" i="1"/>
  <c r="BC3725" i="1"/>
  <c r="BB3725" i="1"/>
  <c r="BA3725" i="1"/>
  <c r="AZ3725" i="1"/>
  <c r="AY3725" i="1"/>
  <c r="AV3725" i="1"/>
  <c r="AE3725" i="1"/>
  <c r="AH3725" i="1" s="1"/>
  <c r="X3725" i="1"/>
  <c r="AA3725" i="1" s="1"/>
  <c r="Q3725" i="1"/>
  <c r="T3725" i="1" s="1"/>
  <c r="K3725" i="1"/>
  <c r="H3725" i="1"/>
  <c r="E3725" i="1"/>
  <c r="AY3724" i="1"/>
  <c r="AU3724" i="1"/>
  <c r="AT3724" i="1"/>
  <c r="AS3724" i="1"/>
  <c r="BB3724" i="1" s="1"/>
  <c r="AR3724" i="1"/>
  <c r="AQ3724" i="1"/>
  <c r="AP3724" i="1"/>
  <c r="BA3724" i="1" s="1"/>
  <c r="AO3724" i="1"/>
  <c r="AN3724" i="1"/>
  <c r="AM3724" i="1"/>
  <c r="AZ3724" i="1" s="1"/>
  <c r="AL3724" i="1"/>
  <c r="AK3724" i="1"/>
  <c r="AJ3724" i="1"/>
  <c r="AV3724" i="1" s="1"/>
  <c r="AG3724" i="1"/>
  <c r="AF3724" i="1"/>
  <c r="AD3724" i="1"/>
  <c r="AE3724" i="1" s="1"/>
  <c r="AH3724" i="1" s="1"/>
  <c r="AC3724" i="1"/>
  <c r="Z3724" i="1"/>
  <c r="Y3724" i="1"/>
  <c r="X3724" i="1"/>
  <c r="AA3724" i="1" s="1"/>
  <c r="W3724" i="1"/>
  <c r="V3724" i="1"/>
  <c r="S3724" i="1"/>
  <c r="R3724" i="1"/>
  <c r="P3724" i="1"/>
  <c r="O3724" i="1"/>
  <c r="Q3724" i="1" s="1"/>
  <c r="T3724" i="1" s="1"/>
  <c r="N3724" i="1"/>
  <c r="M3724" i="1"/>
  <c r="L3724" i="1"/>
  <c r="J3724" i="1"/>
  <c r="K3724" i="1" s="1"/>
  <c r="I3724" i="1"/>
  <c r="G3724" i="1"/>
  <c r="H3724" i="1" s="1"/>
  <c r="F3724" i="1"/>
  <c r="D3724" i="1"/>
  <c r="E3724" i="1" s="1"/>
  <c r="C3724" i="1"/>
  <c r="BB3723" i="1"/>
  <c r="BA3723" i="1"/>
  <c r="AZ3723" i="1"/>
  <c r="AY3723" i="1"/>
  <c r="BC3723" i="1" s="1"/>
  <c r="AV3723" i="1"/>
  <c r="AH3723" i="1"/>
  <c r="AE3723" i="1"/>
  <c r="X3723" i="1"/>
  <c r="AA3723" i="1" s="1"/>
  <c r="Q3723" i="1"/>
  <c r="T3723" i="1" s="1"/>
  <c r="K3723" i="1"/>
  <c r="H3723" i="1"/>
  <c r="E3723" i="1"/>
  <c r="AU3722" i="1"/>
  <c r="AT3722" i="1"/>
  <c r="AS3722" i="1"/>
  <c r="BB3722" i="1" s="1"/>
  <c r="AR3722" i="1"/>
  <c r="AQ3722" i="1"/>
  <c r="AP3722" i="1"/>
  <c r="BA3722" i="1" s="1"/>
  <c r="AO3722" i="1"/>
  <c r="AN3722" i="1"/>
  <c r="AM3722" i="1"/>
  <c r="AZ3722" i="1" s="1"/>
  <c r="AL3722" i="1"/>
  <c r="AK3722" i="1"/>
  <c r="AY3722" i="1" s="1"/>
  <c r="AJ3722" i="1"/>
  <c r="AG3722" i="1"/>
  <c r="AF3722" i="1"/>
  <c r="AD3722" i="1"/>
  <c r="AC3722" i="1"/>
  <c r="AE3722" i="1" s="1"/>
  <c r="AH3722" i="1" s="1"/>
  <c r="Z3722" i="1"/>
  <c r="Y3722" i="1"/>
  <c r="X3722" i="1"/>
  <c r="AA3722" i="1" s="1"/>
  <c r="W3722" i="1"/>
  <c r="V3722" i="1"/>
  <c r="S3722" i="1"/>
  <c r="R3722" i="1"/>
  <c r="P3722" i="1"/>
  <c r="O3722" i="1"/>
  <c r="Q3722" i="1" s="1"/>
  <c r="T3722" i="1" s="1"/>
  <c r="N3722" i="1"/>
  <c r="M3722" i="1"/>
  <c r="L3722" i="1"/>
  <c r="J3722" i="1"/>
  <c r="K3722" i="1" s="1"/>
  <c r="I3722" i="1"/>
  <c r="G3722" i="1"/>
  <c r="H3722" i="1" s="1"/>
  <c r="F3722" i="1"/>
  <c r="D3722" i="1"/>
  <c r="C3722" i="1"/>
  <c r="E3722" i="1" s="1"/>
  <c r="BB3721" i="1"/>
  <c r="BA3721" i="1"/>
  <c r="AZ3721" i="1"/>
  <c r="AY3721" i="1"/>
  <c r="BC3721" i="1" s="1"/>
  <c r="AV3721" i="1"/>
  <c r="AH3721" i="1"/>
  <c r="AE3721" i="1"/>
  <c r="X3721" i="1"/>
  <c r="AA3721" i="1" s="1"/>
  <c r="Q3721" i="1"/>
  <c r="T3721" i="1" s="1"/>
  <c r="K3721" i="1"/>
  <c r="H3721" i="1"/>
  <c r="E3721" i="1"/>
  <c r="AU3720" i="1"/>
  <c r="AT3720" i="1"/>
  <c r="AS3720" i="1"/>
  <c r="BB3720" i="1" s="1"/>
  <c r="AR3720" i="1"/>
  <c r="AQ3720" i="1"/>
  <c r="AP3720" i="1"/>
  <c r="BA3720" i="1" s="1"/>
  <c r="AO3720" i="1"/>
  <c r="AN3720" i="1"/>
  <c r="AZ3720" i="1" s="1"/>
  <c r="AM3720" i="1"/>
  <c r="AL3720" i="1"/>
  <c r="AK3720" i="1"/>
  <c r="AV3720" i="1" s="1"/>
  <c r="AJ3720" i="1"/>
  <c r="AG3720" i="1"/>
  <c r="AF3720" i="1"/>
  <c r="AE3720" i="1"/>
  <c r="AH3720" i="1" s="1"/>
  <c r="AD3720" i="1"/>
  <c r="AC3720" i="1"/>
  <c r="Z3720" i="1"/>
  <c r="Y3720" i="1"/>
  <c r="W3720" i="1"/>
  <c r="V3720" i="1"/>
  <c r="X3720" i="1" s="1"/>
  <c r="AA3720" i="1" s="1"/>
  <c r="S3720" i="1"/>
  <c r="R3720" i="1"/>
  <c r="P3720" i="1"/>
  <c r="O3720" i="1"/>
  <c r="Q3720" i="1" s="1"/>
  <c r="T3720" i="1" s="1"/>
  <c r="N3720" i="1"/>
  <c r="M3720" i="1"/>
  <c r="L3720" i="1"/>
  <c r="J3720" i="1"/>
  <c r="K3720" i="1" s="1"/>
  <c r="I3720" i="1"/>
  <c r="H3720" i="1"/>
  <c r="G3720" i="1"/>
  <c r="F3720" i="1"/>
  <c r="E3720" i="1"/>
  <c r="D3720" i="1"/>
  <c r="C3720" i="1"/>
  <c r="BB3719" i="1"/>
  <c r="BA3719" i="1"/>
  <c r="AZ3719" i="1"/>
  <c r="AY3719" i="1"/>
  <c r="BC3719" i="1" s="1"/>
  <c r="AV3719" i="1"/>
  <c r="AH3719" i="1"/>
  <c r="AE3719" i="1"/>
  <c r="AA3719" i="1"/>
  <c r="X3719" i="1"/>
  <c r="Q3719" i="1"/>
  <c r="T3719" i="1" s="1"/>
  <c r="K3719" i="1"/>
  <c r="H3719" i="1"/>
  <c r="E3719" i="1"/>
  <c r="AU3718" i="1"/>
  <c r="AT3718" i="1"/>
  <c r="AS3718" i="1"/>
  <c r="BB3718" i="1" s="1"/>
  <c r="AR3718" i="1"/>
  <c r="AQ3718" i="1"/>
  <c r="BA3718" i="1" s="1"/>
  <c r="AP3718" i="1"/>
  <c r="AO3718" i="1"/>
  <c r="AN3718" i="1"/>
  <c r="AZ3718" i="1" s="1"/>
  <c r="AM3718" i="1"/>
  <c r="AL3718" i="1"/>
  <c r="AK3718" i="1"/>
  <c r="AJ3718" i="1"/>
  <c r="AY3718" i="1" s="1"/>
  <c r="BC3718" i="1" s="1"/>
  <c r="AG3718" i="1"/>
  <c r="AF3718" i="1"/>
  <c r="AE3718" i="1"/>
  <c r="AH3718" i="1" s="1"/>
  <c r="AD3718" i="1"/>
  <c r="AC3718" i="1"/>
  <c r="Z3718" i="1"/>
  <c r="Y3718" i="1"/>
  <c r="W3718" i="1"/>
  <c r="V3718" i="1"/>
  <c r="X3718" i="1" s="1"/>
  <c r="AA3718" i="1" s="1"/>
  <c r="S3718" i="1"/>
  <c r="R3718" i="1"/>
  <c r="P3718" i="1"/>
  <c r="Q3718" i="1" s="1"/>
  <c r="T3718" i="1" s="1"/>
  <c r="O3718" i="1"/>
  <c r="N3718" i="1"/>
  <c r="M3718" i="1"/>
  <c r="L3718" i="1"/>
  <c r="J3718" i="1"/>
  <c r="I3718" i="1"/>
  <c r="K3718" i="1" s="1"/>
  <c r="H3718" i="1"/>
  <c r="G3718" i="1"/>
  <c r="F3718" i="1"/>
  <c r="E3718" i="1"/>
  <c r="D3718" i="1"/>
  <c r="C3718" i="1"/>
  <c r="BB3717" i="1"/>
  <c r="BA3717" i="1"/>
  <c r="AZ3717" i="1"/>
  <c r="AY3717" i="1"/>
  <c r="BC3717" i="1" s="1"/>
  <c r="AV3717" i="1"/>
  <c r="AE3717" i="1"/>
  <c r="AH3717" i="1" s="1"/>
  <c r="AA3717" i="1"/>
  <c r="X3717" i="1"/>
  <c r="Q3717" i="1"/>
  <c r="T3717" i="1" s="1"/>
  <c r="K3717" i="1"/>
  <c r="H3717" i="1"/>
  <c r="E3717" i="1"/>
  <c r="BC3716" i="1"/>
  <c r="BB3716" i="1"/>
  <c r="BA3716" i="1"/>
  <c r="AZ3716" i="1"/>
  <c r="AY3716" i="1"/>
  <c r="AV3716" i="1"/>
  <c r="AE3716" i="1"/>
  <c r="AH3716" i="1" s="1"/>
  <c r="X3716" i="1"/>
  <c r="AA3716" i="1" s="1"/>
  <c r="T3716" i="1"/>
  <c r="AW3716" i="1" s="1"/>
  <c r="Q3716" i="1"/>
  <c r="K3716" i="1"/>
  <c r="H3716" i="1"/>
  <c r="E3716" i="1"/>
  <c r="BB3715" i="1"/>
  <c r="BA3715" i="1"/>
  <c r="AZ3715" i="1"/>
  <c r="AY3715" i="1"/>
  <c r="BC3715" i="1" s="1"/>
  <c r="AV3715" i="1"/>
  <c r="AH3715" i="1"/>
  <c r="AE3715" i="1"/>
  <c r="X3715" i="1"/>
  <c r="AA3715" i="1" s="1"/>
  <c r="Q3715" i="1"/>
  <c r="T3715" i="1" s="1"/>
  <c r="K3715" i="1"/>
  <c r="H3715" i="1"/>
  <c r="E3715" i="1"/>
  <c r="BB3714" i="1"/>
  <c r="BA3714" i="1"/>
  <c r="AZ3714" i="1"/>
  <c r="AY3714" i="1"/>
  <c r="BC3714" i="1" s="1"/>
  <c r="AV3714" i="1"/>
  <c r="AW3714" i="1" s="1"/>
  <c r="AE3714" i="1"/>
  <c r="AH3714" i="1" s="1"/>
  <c r="AA3714" i="1"/>
  <c r="X3714" i="1"/>
  <c r="T3714" i="1"/>
  <c r="BD3714" i="1" s="1"/>
  <c r="Q3714" i="1"/>
  <c r="K3714" i="1"/>
  <c r="H3714" i="1"/>
  <c r="E3714" i="1"/>
  <c r="AU3713" i="1"/>
  <c r="AT3713" i="1"/>
  <c r="AS3713" i="1"/>
  <c r="BB3713" i="1" s="1"/>
  <c r="AR3713" i="1"/>
  <c r="AQ3713" i="1"/>
  <c r="AP3713" i="1"/>
  <c r="BA3713" i="1" s="1"/>
  <c r="AO3713" i="1"/>
  <c r="AN3713" i="1"/>
  <c r="AM3713" i="1"/>
  <c r="AZ3713" i="1" s="1"/>
  <c r="AL3713" i="1"/>
  <c r="AY3713" i="1" s="1"/>
  <c r="AK3713" i="1"/>
  <c r="AJ3713" i="1"/>
  <c r="AV3713" i="1" s="1"/>
  <c r="AG3713" i="1"/>
  <c r="AF3713" i="1"/>
  <c r="AD3713" i="1"/>
  <c r="AC3713" i="1"/>
  <c r="AE3713" i="1" s="1"/>
  <c r="AH3713" i="1" s="1"/>
  <c r="Z3713" i="1"/>
  <c r="Y3713" i="1"/>
  <c r="W3713" i="1"/>
  <c r="X3713" i="1" s="1"/>
  <c r="AA3713" i="1" s="1"/>
  <c r="V3713" i="1"/>
  <c r="S3713" i="1"/>
  <c r="R3713" i="1"/>
  <c r="P3713" i="1"/>
  <c r="O3713" i="1"/>
  <c r="Q3713" i="1" s="1"/>
  <c r="T3713" i="1" s="1"/>
  <c r="N3713" i="1"/>
  <c r="M3713" i="1"/>
  <c r="L3713" i="1"/>
  <c r="K3713" i="1"/>
  <c r="J3713" i="1"/>
  <c r="I3713" i="1"/>
  <c r="G3713" i="1"/>
  <c r="H3713" i="1" s="1"/>
  <c r="F3713" i="1"/>
  <c r="D3713" i="1"/>
  <c r="E3713" i="1" s="1"/>
  <c r="C3713" i="1"/>
  <c r="BB3712" i="1"/>
  <c r="BA3712" i="1"/>
  <c r="AZ3712" i="1"/>
  <c r="BC3712" i="1" s="1"/>
  <c r="AY3712" i="1"/>
  <c r="AV3712" i="1"/>
  <c r="AE3712" i="1"/>
  <c r="AH3712" i="1" s="1"/>
  <c r="X3712" i="1"/>
  <c r="AA3712" i="1" s="1"/>
  <c r="T3712" i="1"/>
  <c r="AW3712" i="1" s="1"/>
  <c r="Q3712" i="1"/>
  <c r="K3712" i="1"/>
  <c r="H3712" i="1"/>
  <c r="E3712" i="1"/>
  <c r="BB3711" i="1"/>
  <c r="BA3711" i="1"/>
  <c r="AZ3711" i="1"/>
  <c r="AY3711" i="1"/>
  <c r="BC3711" i="1" s="1"/>
  <c r="AV3711" i="1"/>
  <c r="AH3711" i="1"/>
  <c r="AE3711" i="1"/>
  <c r="X3711" i="1"/>
  <c r="AA3711" i="1" s="1"/>
  <c r="Q3711" i="1"/>
  <c r="T3711" i="1" s="1"/>
  <c r="K3711" i="1"/>
  <c r="H3711" i="1"/>
  <c r="E3711" i="1"/>
  <c r="BB3710" i="1"/>
  <c r="BA3710" i="1"/>
  <c r="AZ3710" i="1"/>
  <c r="AY3710" i="1"/>
  <c r="BC3710" i="1" s="1"/>
  <c r="AV3710" i="1"/>
  <c r="AE3710" i="1"/>
  <c r="AH3710" i="1" s="1"/>
  <c r="AA3710" i="1"/>
  <c r="X3710" i="1"/>
  <c r="Q3710" i="1"/>
  <c r="T3710" i="1" s="1"/>
  <c r="K3710" i="1"/>
  <c r="H3710" i="1"/>
  <c r="E3710" i="1"/>
  <c r="AZ3709" i="1"/>
  <c r="AU3709" i="1"/>
  <c r="AT3709" i="1"/>
  <c r="AS3709" i="1"/>
  <c r="BB3709" i="1" s="1"/>
  <c r="AR3709" i="1"/>
  <c r="AQ3709" i="1"/>
  <c r="BA3709" i="1" s="1"/>
  <c r="AP3709" i="1"/>
  <c r="AO3709" i="1"/>
  <c r="AN3709" i="1"/>
  <c r="AM3709" i="1"/>
  <c r="AL3709" i="1"/>
  <c r="AK3709" i="1"/>
  <c r="AJ3709" i="1"/>
  <c r="AY3709" i="1" s="1"/>
  <c r="AG3709" i="1"/>
  <c r="AF3709" i="1"/>
  <c r="AD3709" i="1"/>
  <c r="AC3709" i="1"/>
  <c r="AE3709" i="1" s="1"/>
  <c r="AH3709" i="1" s="1"/>
  <c r="Z3709" i="1"/>
  <c r="Y3709" i="1"/>
  <c r="W3709" i="1"/>
  <c r="V3709" i="1"/>
  <c r="X3709" i="1" s="1"/>
  <c r="AA3709" i="1" s="1"/>
  <c r="S3709" i="1"/>
  <c r="R3709" i="1"/>
  <c r="P3709" i="1"/>
  <c r="Q3709" i="1" s="1"/>
  <c r="T3709" i="1" s="1"/>
  <c r="O3709" i="1"/>
  <c r="N3709" i="1"/>
  <c r="M3709" i="1"/>
  <c r="L3709" i="1"/>
  <c r="K3709" i="1"/>
  <c r="J3709" i="1"/>
  <c r="I3709" i="1"/>
  <c r="H3709" i="1"/>
  <c r="G3709" i="1"/>
  <c r="F3709" i="1"/>
  <c r="D3709" i="1"/>
  <c r="E3709" i="1" s="1"/>
  <c r="C3709" i="1"/>
  <c r="BB3708" i="1"/>
  <c r="BA3708" i="1"/>
  <c r="AZ3708" i="1"/>
  <c r="AY3708" i="1"/>
  <c r="BC3708" i="1" s="1"/>
  <c r="AV3708" i="1"/>
  <c r="AE3708" i="1"/>
  <c r="AH3708" i="1" s="1"/>
  <c r="AA3708" i="1"/>
  <c r="X3708" i="1"/>
  <c r="T3708" i="1"/>
  <c r="Q3708" i="1"/>
  <c r="K3708" i="1"/>
  <c r="H3708" i="1"/>
  <c r="E3708" i="1"/>
  <c r="AU3707" i="1"/>
  <c r="AU3706" i="1" s="1"/>
  <c r="AT3707" i="1"/>
  <c r="AT3706" i="1" s="1"/>
  <c r="AS3707" i="1"/>
  <c r="BB3707" i="1" s="1"/>
  <c r="AR3707" i="1"/>
  <c r="AQ3707" i="1"/>
  <c r="AP3707" i="1"/>
  <c r="AP3706" i="1" s="1"/>
  <c r="BA3706" i="1" s="1"/>
  <c r="AO3707" i="1"/>
  <c r="AN3707" i="1"/>
  <c r="AM3707" i="1"/>
  <c r="AM3706" i="1" s="1"/>
  <c r="AL3707" i="1"/>
  <c r="AK3707" i="1"/>
  <c r="AJ3707" i="1"/>
  <c r="AV3707" i="1" s="1"/>
  <c r="AG3707" i="1"/>
  <c r="AG3706" i="1" s="1"/>
  <c r="AF3707" i="1"/>
  <c r="AF3706" i="1" s="1"/>
  <c r="AD3707" i="1"/>
  <c r="AD3706" i="1" s="1"/>
  <c r="AC3707" i="1"/>
  <c r="AE3707" i="1" s="1"/>
  <c r="AH3707" i="1" s="1"/>
  <c r="Z3707" i="1"/>
  <c r="Y3707" i="1"/>
  <c r="W3707" i="1"/>
  <c r="W3706" i="1" s="1"/>
  <c r="V3707" i="1"/>
  <c r="S3707" i="1"/>
  <c r="R3707" i="1"/>
  <c r="P3707" i="1"/>
  <c r="O3707" i="1"/>
  <c r="O3706" i="1" s="1"/>
  <c r="Q3706" i="1" s="1"/>
  <c r="T3706" i="1" s="1"/>
  <c r="N3707" i="1"/>
  <c r="N3706" i="1" s="1"/>
  <c r="N3689" i="1" s="1"/>
  <c r="M3707" i="1"/>
  <c r="L3707" i="1"/>
  <c r="L3706" i="1" s="1"/>
  <c r="K3707" i="1"/>
  <c r="J3707" i="1"/>
  <c r="I3707" i="1"/>
  <c r="G3707" i="1"/>
  <c r="G3706" i="1" s="1"/>
  <c r="H3706" i="1" s="1"/>
  <c r="F3707" i="1"/>
  <c r="F3706" i="1" s="1"/>
  <c r="F3689" i="1" s="1"/>
  <c r="D3707" i="1"/>
  <c r="E3707" i="1" s="1"/>
  <c r="C3707" i="1"/>
  <c r="AS3706" i="1"/>
  <c r="BB3706" i="1" s="1"/>
  <c r="AR3706" i="1"/>
  <c r="AQ3706" i="1"/>
  <c r="AN3706" i="1"/>
  <c r="AK3706" i="1"/>
  <c r="AJ3706" i="1"/>
  <c r="AC3706" i="1"/>
  <c r="AE3706" i="1" s="1"/>
  <c r="AH3706" i="1" s="1"/>
  <c r="Z3706" i="1"/>
  <c r="Y3706" i="1"/>
  <c r="V3706" i="1"/>
  <c r="S3706" i="1"/>
  <c r="R3706" i="1"/>
  <c r="P3706" i="1"/>
  <c r="M3706" i="1"/>
  <c r="J3706" i="1"/>
  <c r="I3706" i="1"/>
  <c r="K3706" i="1" s="1"/>
  <c r="BB3705" i="1"/>
  <c r="BA3705" i="1"/>
  <c r="AZ3705" i="1"/>
  <c r="AY3705" i="1"/>
  <c r="BC3705" i="1" s="1"/>
  <c r="AV3705" i="1"/>
  <c r="AE3705" i="1"/>
  <c r="AH3705" i="1" s="1"/>
  <c r="AA3705" i="1"/>
  <c r="X3705" i="1"/>
  <c r="Q3705" i="1"/>
  <c r="T3705" i="1" s="1"/>
  <c r="K3705" i="1"/>
  <c r="H3705" i="1"/>
  <c r="E3705" i="1"/>
  <c r="BB3704" i="1"/>
  <c r="BA3704" i="1"/>
  <c r="AZ3704" i="1"/>
  <c r="AH3704" i="1"/>
  <c r="AE3704" i="1"/>
  <c r="X3704" i="1"/>
  <c r="AA3704" i="1" s="1"/>
  <c r="Q3704" i="1"/>
  <c r="T3704" i="1" s="1"/>
  <c r="K3704" i="1"/>
  <c r="H3704" i="1"/>
  <c r="E3704" i="1"/>
  <c r="BB3703" i="1"/>
  <c r="BA3703" i="1"/>
  <c r="AZ3703" i="1"/>
  <c r="AE3703" i="1"/>
  <c r="AH3703" i="1" s="1"/>
  <c r="X3703" i="1"/>
  <c r="AA3703" i="1" s="1"/>
  <c r="Q3703" i="1"/>
  <c r="T3703" i="1" s="1"/>
  <c r="K3703" i="1"/>
  <c r="H3703" i="1"/>
  <c r="E3703" i="1"/>
  <c r="BB3702" i="1"/>
  <c r="BA3702" i="1"/>
  <c r="AZ3702" i="1"/>
  <c r="AE3702" i="1"/>
  <c r="AH3702" i="1" s="1"/>
  <c r="X3702" i="1"/>
  <c r="AA3702" i="1" s="1"/>
  <c r="T3702" i="1"/>
  <c r="Q3702" i="1"/>
  <c r="K3702" i="1"/>
  <c r="H3702" i="1"/>
  <c r="E3702" i="1"/>
  <c r="AU3701" i="1"/>
  <c r="AT3701" i="1"/>
  <c r="AS3701" i="1"/>
  <c r="BB3701" i="1" s="1"/>
  <c r="AR3701" i="1"/>
  <c r="BA3701" i="1" s="1"/>
  <c r="AQ3701" i="1"/>
  <c r="AP3701" i="1"/>
  <c r="AO3701" i="1"/>
  <c r="AN3701" i="1"/>
  <c r="AM3701" i="1"/>
  <c r="AZ3701" i="1" s="1"/>
  <c r="AL3701" i="1"/>
  <c r="AK3701" i="1"/>
  <c r="AG3701" i="1"/>
  <c r="AF3701" i="1"/>
  <c r="AD3701" i="1"/>
  <c r="AC3701" i="1"/>
  <c r="AE3701" i="1" s="1"/>
  <c r="AH3701" i="1" s="1"/>
  <c r="Z3701" i="1"/>
  <c r="Y3701" i="1"/>
  <c r="W3701" i="1"/>
  <c r="X3701" i="1" s="1"/>
  <c r="AA3701" i="1" s="1"/>
  <c r="V3701" i="1"/>
  <c r="S3701" i="1"/>
  <c r="R3701" i="1"/>
  <c r="Q3701" i="1"/>
  <c r="T3701" i="1" s="1"/>
  <c r="P3701" i="1"/>
  <c r="O3701" i="1"/>
  <c r="N3701" i="1"/>
  <c r="M3701" i="1"/>
  <c r="L3701" i="1"/>
  <c r="J3701" i="1"/>
  <c r="K3701" i="1" s="1"/>
  <c r="I3701" i="1"/>
  <c r="G3701" i="1"/>
  <c r="H3701" i="1" s="1"/>
  <c r="F3701" i="1"/>
  <c r="D3701" i="1"/>
  <c r="E3701" i="1" s="1"/>
  <c r="C3701" i="1"/>
  <c r="BB3700" i="1"/>
  <c r="BA3700" i="1"/>
  <c r="AZ3700" i="1"/>
  <c r="AH3700" i="1"/>
  <c r="AE3700" i="1"/>
  <c r="X3700" i="1"/>
  <c r="AA3700" i="1" s="1"/>
  <c r="Q3700" i="1"/>
  <c r="T3700" i="1" s="1"/>
  <c r="K3700" i="1"/>
  <c r="H3700" i="1"/>
  <c r="E3700" i="1"/>
  <c r="BB3699" i="1"/>
  <c r="BA3699" i="1"/>
  <c r="AZ3699" i="1"/>
  <c r="AE3699" i="1"/>
  <c r="AH3699" i="1" s="1"/>
  <c r="X3699" i="1"/>
  <c r="AA3699" i="1" s="1"/>
  <c r="Q3699" i="1"/>
  <c r="T3699" i="1" s="1"/>
  <c r="K3699" i="1"/>
  <c r="H3699" i="1"/>
  <c r="E3699" i="1"/>
  <c r="BB3698" i="1"/>
  <c r="BA3698" i="1"/>
  <c r="AZ3698" i="1"/>
  <c r="AE3698" i="1"/>
  <c r="AH3698" i="1" s="1"/>
  <c r="X3698" i="1"/>
  <c r="AA3698" i="1" s="1"/>
  <c r="T3698" i="1"/>
  <c r="Q3698" i="1"/>
  <c r="K3698" i="1"/>
  <c r="H3698" i="1"/>
  <c r="E3698" i="1"/>
  <c r="BB3697" i="1"/>
  <c r="BA3697" i="1"/>
  <c r="BC3697" i="1" s="1"/>
  <c r="AZ3697" i="1"/>
  <c r="AY3697" i="1"/>
  <c r="AV3697" i="1"/>
  <c r="AH3697" i="1"/>
  <c r="AE3697" i="1"/>
  <c r="X3697" i="1"/>
  <c r="AA3697" i="1" s="1"/>
  <c r="Q3697" i="1"/>
  <c r="T3697" i="1" s="1"/>
  <c r="K3697" i="1"/>
  <c r="H3697" i="1"/>
  <c r="E3697" i="1"/>
  <c r="BB3696" i="1"/>
  <c r="BA3696" i="1"/>
  <c r="AZ3696" i="1"/>
  <c r="AY3696" i="1"/>
  <c r="BC3696" i="1" s="1"/>
  <c r="AV3696" i="1"/>
  <c r="AE3696" i="1"/>
  <c r="AH3696" i="1" s="1"/>
  <c r="AA3696" i="1"/>
  <c r="X3696" i="1"/>
  <c r="Q3696" i="1"/>
  <c r="T3696" i="1" s="1"/>
  <c r="K3696" i="1"/>
  <c r="H3696" i="1"/>
  <c r="E3696" i="1"/>
  <c r="BC3695" i="1"/>
  <c r="BB3695" i="1"/>
  <c r="BA3695" i="1"/>
  <c r="AZ3695" i="1"/>
  <c r="AY3695" i="1"/>
  <c r="AV3695" i="1"/>
  <c r="AE3695" i="1"/>
  <c r="AH3695" i="1" s="1"/>
  <c r="X3695" i="1"/>
  <c r="AA3695" i="1" s="1"/>
  <c r="T3695" i="1"/>
  <c r="AW3695" i="1" s="1"/>
  <c r="Q3695" i="1"/>
  <c r="K3695" i="1"/>
  <c r="H3695" i="1"/>
  <c r="E3695" i="1"/>
  <c r="BB3694" i="1"/>
  <c r="BA3694" i="1"/>
  <c r="AZ3694" i="1"/>
  <c r="AY3694" i="1"/>
  <c r="BC3694" i="1" s="1"/>
  <c r="AV3694" i="1"/>
  <c r="AH3694" i="1"/>
  <c r="AE3694" i="1"/>
  <c r="X3694" i="1"/>
  <c r="AA3694" i="1" s="1"/>
  <c r="Q3694" i="1"/>
  <c r="T3694" i="1" s="1"/>
  <c r="K3694" i="1"/>
  <c r="H3694" i="1"/>
  <c r="E3694" i="1"/>
  <c r="BB3693" i="1"/>
  <c r="BA3693" i="1"/>
  <c r="AZ3693" i="1"/>
  <c r="AY3693" i="1"/>
  <c r="BC3693" i="1" s="1"/>
  <c r="AV3693" i="1"/>
  <c r="AW3693" i="1" s="1"/>
  <c r="AE3693" i="1"/>
  <c r="AH3693" i="1" s="1"/>
  <c r="AA3693" i="1"/>
  <c r="X3693" i="1"/>
  <c r="T3693" i="1"/>
  <c r="BD3693" i="1" s="1"/>
  <c r="Q3693" i="1"/>
  <c r="K3693" i="1"/>
  <c r="H3693" i="1"/>
  <c r="E3693" i="1"/>
  <c r="BB3692" i="1"/>
  <c r="BA3692" i="1"/>
  <c r="AZ3692" i="1"/>
  <c r="AN3692" i="1"/>
  <c r="AN3691" i="1" s="1"/>
  <c r="AN3690" i="1" s="1"/>
  <c r="AN3689" i="1" s="1"/>
  <c r="AN3891" i="1" s="1"/>
  <c r="AE3692" i="1"/>
  <c r="AH3692" i="1" s="1"/>
  <c r="X3692" i="1"/>
  <c r="AA3692" i="1" s="1"/>
  <c r="T3692" i="1"/>
  <c r="Q3692" i="1"/>
  <c r="K3692" i="1"/>
  <c r="H3692" i="1"/>
  <c r="E3692" i="1"/>
  <c r="AU3691" i="1"/>
  <c r="AT3691" i="1"/>
  <c r="AS3691" i="1"/>
  <c r="AS3690" i="1" s="1"/>
  <c r="AR3691" i="1"/>
  <c r="BA3691" i="1" s="1"/>
  <c r="AQ3691" i="1"/>
  <c r="AP3691" i="1"/>
  <c r="AP3690" i="1" s="1"/>
  <c r="AO3691" i="1"/>
  <c r="AO3690" i="1" s="1"/>
  <c r="AM3691" i="1"/>
  <c r="AL3691" i="1"/>
  <c r="AK3691" i="1"/>
  <c r="AK3690" i="1" s="1"/>
  <c r="AK3689" i="1" s="1"/>
  <c r="AG3691" i="1"/>
  <c r="AG3690" i="1" s="1"/>
  <c r="AG3689" i="1" s="1"/>
  <c r="AG3891" i="1" s="1"/>
  <c r="AF3691" i="1"/>
  <c r="AF3690" i="1" s="1"/>
  <c r="AF3689" i="1" s="1"/>
  <c r="AD3691" i="1"/>
  <c r="AC3691" i="1"/>
  <c r="AE3691" i="1" s="1"/>
  <c r="AH3691" i="1" s="1"/>
  <c r="Z3691" i="1"/>
  <c r="Z3690" i="1" s="1"/>
  <c r="Z3689" i="1" s="1"/>
  <c r="Y3691" i="1"/>
  <c r="W3691" i="1"/>
  <c r="X3691" i="1" s="1"/>
  <c r="AA3691" i="1" s="1"/>
  <c r="V3691" i="1"/>
  <c r="S3691" i="1"/>
  <c r="R3691" i="1"/>
  <c r="R3690" i="1" s="1"/>
  <c r="R3689" i="1" s="1"/>
  <c r="R3891" i="1" s="1"/>
  <c r="Q3691" i="1"/>
  <c r="T3691" i="1" s="1"/>
  <c r="P3691" i="1"/>
  <c r="O3691" i="1"/>
  <c r="O3690" i="1" s="1"/>
  <c r="N3691" i="1"/>
  <c r="M3691" i="1"/>
  <c r="L3691" i="1"/>
  <c r="J3691" i="1"/>
  <c r="J3690" i="1" s="1"/>
  <c r="I3691" i="1"/>
  <c r="I3690" i="1" s="1"/>
  <c r="I3689" i="1" s="1"/>
  <c r="G3691" i="1"/>
  <c r="H3691" i="1" s="1"/>
  <c r="F3691" i="1"/>
  <c r="D3691" i="1"/>
  <c r="E3691" i="1" s="1"/>
  <c r="C3691" i="1"/>
  <c r="AU3690" i="1"/>
  <c r="AU3689" i="1" s="1"/>
  <c r="AT3690" i="1"/>
  <c r="AQ3690" i="1"/>
  <c r="AM3690" i="1"/>
  <c r="AM3689" i="1" s="1"/>
  <c r="AL3690" i="1"/>
  <c r="AD3690" i="1"/>
  <c r="AC3690" i="1"/>
  <c r="AC3689" i="1" s="1"/>
  <c r="Y3690" i="1"/>
  <c r="V3690" i="1"/>
  <c r="S3690" i="1"/>
  <c r="S3689" i="1" s="1"/>
  <c r="S3891" i="1" s="1"/>
  <c r="P3690" i="1"/>
  <c r="N3690" i="1"/>
  <c r="M3690" i="1"/>
  <c r="L3690" i="1"/>
  <c r="F3690" i="1"/>
  <c r="D3690" i="1"/>
  <c r="C3690" i="1"/>
  <c r="C3689" i="1" s="1"/>
  <c r="C3891" i="1" s="1"/>
  <c r="AQ3689" i="1"/>
  <c r="Y3689" i="1"/>
  <c r="Y3891" i="1" s="1"/>
  <c r="V3689" i="1"/>
  <c r="P3689" i="1"/>
  <c r="M3689" i="1"/>
  <c r="BB3686" i="1"/>
  <c r="BA3686" i="1"/>
  <c r="BC3686" i="1" s="1"/>
  <c r="AZ3686" i="1"/>
  <c r="AY3686" i="1"/>
  <c r="AV3686" i="1"/>
  <c r="AH3686" i="1"/>
  <c r="AE3686" i="1"/>
  <c r="X3686" i="1"/>
  <c r="AA3686" i="1" s="1"/>
  <c r="Q3686" i="1"/>
  <c r="T3686" i="1" s="1"/>
  <c r="K3686" i="1"/>
  <c r="H3686" i="1"/>
  <c r="E3686" i="1"/>
  <c r="BB3685" i="1"/>
  <c r="BA3685" i="1"/>
  <c r="AZ3685" i="1"/>
  <c r="AY3685" i="1"/>
  <c r="BC3685" i="1" s="1"/>
  <c r="AV3685" i="1"/>
  <c r="AE3685" i="1"/>
  <c r="AH3685" i="1" s="1"/>
  <c r="AA3685" i="1"/>
  <c r="X3685" i="1"/>
  <c r="Q3685" i="1"/>
  <c r="T3685" i="1" s="1"/>
  <c r="K3685" i="1"/>
  <c r="H3685" i="1"/>
  <c r="E3685" i="1"/>
  <c r="BC3684" i="1"/>
  <c r="BB3684" i="1"/>
  <c r="BA3684" i="1"/>
  <c r="AZ3684" i="1"/>
  <c r="AY3684" i="1"/>
  <c r="AV3684" i="1"/>
  <c r="AE3684" i="1"/>
  <c r="AH3684" i="1" s="1"/>
  <c r="X3684" i="1"/>
  <c r="AA3684" i="1" s="1"/>
  <c r="T3684" i="1"/>
  <c r="AW3684" i="1" s="1"/>
  <c r="Q3684" i="1"/>
  <c r="K3684" i="1"/>
  <c r="H3684" i="1"/>
  <c r="E3684" i="1"/>
  <c r="BB3682" i="1"/>
  <c r="BA3682" i="1"/>
  <c r="AZ3682" i="1"/>
  <c r="AY3682" i="1"/>
  <c r="BC3682" i="1" s="1"/>
  <c r="AV3682" i="1"/>
  <c r="AH3682" i="1"/>
  <c r="AE3682" i="1"/>
  <c r="X3682" i="1"/>
  <c r="AA3682" i="1" s="1"/>
  <c r="Q3682" i="1"/>
  <c r="T3682" i="1" s="1"/>
  <c r="K3682" i="1"/>
  <c r="H3682" i="1"/>
  <c r="E3682" i="1"/>
  <c r="BB3681" i="1"/>
  <c r="BA3681" i="1"/>
  <c r="AZ3681" i="1"/>
  <c r="AY3681" i="1"/>
  <c r="BC3681" i="1" s="1"/>
  <c r="AV3681" i="1"/>
  <c r="AW3681" i="1" s="1"/>
  <c r="AE3681" i="1"/>
  <c r="AH3681" i="1" s="1"/>
  <c r="AA3681" i="1"/>
  <c r="X3681" i="1"/>
  <c r="T3681" i="1"/>
  <c r="Q3681" i="1"/>
  <c r="K3681" i="1"/>
  <c r="H3681" i="1"/>
  <c r="E3681" i="1"/>
  <c r="BB3680" i="1"/>
  <c r="BA3680" i="1"/>
  <c r="AZ3680" i="1"/>
  <c r="AY3680" i="1"/>
  <c r="BC3680" i="1" s="1"/>
  <c r="AV3680" i="1"/>
  <c r="AE3680" i="1"/>
  <c r="AH3680" i="1" s="1"/>
  <c r="X3680" i="1"/>
  <c r="AA3680" i="1" s="1"/>
  <c r="Q3680" i="1"/>
  <c r="T3680" i="1" s="1"/>
  <c r="K3680" i="1"/>
  <c r="H3680" i="1"/>
  <c r="E3680" i="1"/>
  <c r="BB3679" i="1"/>
  <c r="BA3679" i="1"/>
  <c r="AZ3679" i="1"/>
  <c r="AY3679" i="1"/>
  <c r="BC3679" i="1" s="1"/>
  <c r="AV3679" i="1"/>
  <c r="AH3679" i="1"/>
  <c r="AE3679" i="1"/>
  <c r="AA3679" i="1"/>
  <c r="X3679" i="1"/>
  <c r="Q3679" i="1"/>
  <c r="T3679" i="1" s="1"/>
  <c r="K3679" i="1"/>
  <c r="H3679" i="1"/>
  <c r="E3679" i="1"/>
  <c r="BB3678" i="1"/>
  <c r="BA3678" i="1"/>
  <c r="AZ3678" i="1"/>
  <c r="BC3678" i="1" s="1"/>
  <c r="AY3678" i="1"/>
  <c r="AV3678" i="1"/>
  <c r="AE3678" i="1"/>
  <c r="AH3678" i="1" s="1"/>
  <c r="X3678" i="1"/>
  <c r="AA3678" i="1" s="1"/>
  <c r="T3678" i="1"/>
  <c r="AW3678" i="1" s="1"/>
  <c r="Q3678" i="1"/>
  <c r="K3678" i="1"/>
  <c r="H3678" i="1"/>
  <c r="E3678" i="1"/>
  <c r="BB3677" i="1"/>
  <c r="BA3677" i="1"/>
  <c r="BC3677" i="1" s="1"/>
  <c r="AZ3677" i="1"/>
  <c r="AY3677" i="1"/>
  <c r="AV3677" i="1"/>
  <c r="AH3677" i="1"/>
  <c r="AE3677" i="1"/>
  <c r="X3677" i="1"/>
  <c r="AA3677" i="1" s="1"/>
  <c r="Q3677" i="1"/>
  <c r="T3677" i="1" s="1"/>
  <c r="K3677" i="1"/>
  <c r="H3677" i="1"/>
  <c r="E3677" i="1"/>
  <c r="BC3676" i="1"/>
  <c r="BB3676" i="1"/>
  <c r="BA3676" i="1"/>
  <c r="AZ3676" i="1"/>
  <c r="AY3676" i="1"/>
  <c r="AV3676" i="1"/>
  <c r="AE3676" i="1"/>
  <c r="AH3676" i="1" s="1"/>
  <c r="AA3676" i="1"/>
  <c r="X3676" i="1"/>
  <c r="Q3676" i="1"/>
  <c r="T3676" i="1" s="1"/>
  <c r="K3676" i="1"/>
  <c r="H3676" i="1"/>
  <c r="E3676" i="1"/>
  <c r="BC3675" i="1"/>
  <c r="BD3675" i="1" s="1"/>
  <c r="BB3675" i="1"/>
  <c r="BA3675" i="1"/>
  <c r="AZ3675" i="1"/>
  <c r="AY3675" i="1"/>
  <c r="AV3675" i="1"/>
  <c r="AE3675" i="1"/>
  <c r="AH3675" i="1" s="1"/>
  <c r="X3675" i="1"/>
  <c r="AA3675" i="1" s="1"/>
  <c r="T3675" i="1"/>
  <c r="AW3675" i="1" s="1"/>
  <c r="Q3675" i="1"/>
  <c r="K3675" i="1"/>
  <c r="H3675" i="1"/>
  <c r="E3675" i="1"/>
  <c r="BB3674" i="1"/>
  <c r="BA3674" i="1"/>
  <c r="AZ3674" i="1"/>
  <c r="AY3674" i="1"/>
  <c r="BC3674" i="1" s="1"/>
  <c r="AV3674" i="1"/>
  <c r="AH3674" i="1"/>
  <c r="AE3674" i="1"/>
  <c r="X3674" i="1"/>
  <c r="AA3674" i="1" s="1"/>
  <c r="Q3674" i="1"/>
  <c r="T3674" i="1" s="1"/>
  <c r="K3674" i="1"/>
  <c r="H3674" i="1"/>
  <c r="E3674" i="1"/>
  <c r="BB3673" i="1"/>
  <c r="BA3673" i="1"/>
  <c r="AZ3673" i="1"/>
  <c r="AY3673" i="1"/>
  <c r="BC3673" i="1" s="1"/>
  <c r="AV3673" i="1"/>
  <c r="AW3673" i="1" s="1"/>
  <c r="AE3673" i="1"/>
  <c r="AH3673" i="1" s="1"/>
  <c r="AA3673" i="1"/>
  <c r="X3673" i="1"/>
  <c r="T3673" i="1"/>
  <c r="BD3673" i="1" s="1"/>
  <c r="Q3673" i="1"/>
  <c r="K3673" i="1"/>
  <c r="H3673" i="1"/>
  <c r="E3673" i="1"/>
  <c r="BB3672" i="1"/>
  <c r="BA3672" i="1"/>
  <c r="AZ3672" i="1"/>
  <c r="AY3672" i="1"/>
  <c r="BC3672" i="1" s="1"/>
  <c r="AV3672" i="1"/>
  <c r="AE3672" i="1"/>
  <c r="AH3672" i="1" s="1"/>
  <c r="X3672" i="1"/>
  <c r="AA3672" i="1" s="1"/>
  <c r="Q3672" i="1"/>
  <c r="T3672" i="1" s="1"/>
  <c r="K3672" i="1"/>
  <c r="H3672" i="1"/>
  <c r="E3672" i="1"/>
  <c r="BB3671" i="1"/>
  <c r="BA3671" i="1"/>
  <c r="AZ3671" i="1"/>
  <c r="AY3671" i="1"/>
  <c r="BC3671" i="1" s="1"/>
  <c r="AV3671" i="1"/>
  <c r="AH3671" i="1"/>
  <c r="AE3671" i="1"/>
  <c r="AA3671" i="1"/>
  <c r="X3671" i="1"/>
  <c r="Q3671" i="1"/>
  <c r="T3671" i="1" s="1"/>
  <c r="K3671" i="1"/>
  <c r="H3671" i="1"/>
  <c r="E3671" i="1"/>
  <c r="AZ3670" i="1"/>
  <c r="AU3670" i="1"/>
  <c r="AT3670" i="1"/>
  <c r="AS3670" i="1"/>
  <c r="BB3670" i="1" s="1"/>
  <c r="AR3670" i="1"/>
  <c r="AR3665" i="1" s="1"/>
  <c r="AQ3670" i="1"/>
  <c r="BA3670" i="1" s="1"/>
  <c r="AP3670" i="1"/>
  <c r="AO3670" i="1"/>
  <c r="AN3670" i="1"/>
  <c r="AM3670" i="1"/>
  <c r="AL3670" i="1"/>
  <c r="AK3670" i="1"/>
  <c r="AJ3670" i="1"/>
  <c r="AY3670" i="1" s="1"/>
  <c r="AH3670" i="1"/>
  <c r="AG3670" i="1"/>
  <c r="AF3670" i="1"/>
  <c r="AE3670" i="1"/>
  <c r="AD3670" i="1"/>
  <c r="AC3670" i="1"/>
  <c r="Z3670" i="1"/>
  <c r="Z3665" i="1" s="1"/>
  <c r="Y3670" i="1"/>
  <c r="W3670" i="1"/>
  <c r="V3670" i="1"/>
  <c r="X3670" i="1" s="1"/>
  <c r="AA3670" i="1" s="1"/>
  <c r="S3670" i="1"/>
  <c r="R3670" i="1"/>
  <c r="Q3670" i="1"/>
  <c r="T3670" i="1" s="1"/>
  <c r="P3670" i="1"/>
  <c r="O3670" i="1"/>
  <c r="N3670" i="1"/>
  <c r="M3670" i="1"/>
  <c r="L3670" i="1"/>
  <c r="J3670" i="1"/>
  <c r="I3670" i="1"/>
  <c r="K3670" i="1" s="1"/>
  <c r="H3670" i="1"/>
  <c r="G3670" i="1"/>
  <c r="F3670" i="1"/>
  <c r="E3670" i="1"/>
  <c r="D3670" i="1"/>
  <c r="C3670" i="1"/>
  <c r="BC3669" i="1"/>
  <c r="BB3669" i="1"/>
  <c r="BA3669" i="1"/>
  <c r="AZ3669" i="1"/>
  <c r="AY3669" i="1"/>
  <c r="AV3669" i="1"/>
  <c r="AE3669" i="1"/>
  <c r="AH3669" i="1" s="1"/>
  <c r="AA3669" i="1"/>
  <c r="X3669" i="1"/>
  <c r="Q3669" i="1"/>
  <c r="T3669" i="1" s="1"/>
  <c r="K3669" i="1"/>
  <c r="H3669" i="1"/>
  <c r="E3669" i="1"/>
  <c r="BC3668" i="1"/>
  <c r="BD3668" i="1" s="1"/>
  <c r="BB3668" i="1"/>
  <c r="BA3668" i="1"/>
  <c r="AZ3668" i="1"/>
  <c r="AY3668" i="1"/>
  <c r="AV3668" i="1"/>
  <c r="AE3668" i="1"/>
  <c r="AH3668" i="1" s="1"/>
  <c r="X3668" i="1"/>
  <c r="AA3668" i="1" s="1"/>
  <c r="T3668" i="1"/>
  <c r="AW3668" i="1" s="1"/>
  <c r="Q3668" i="1"/>
  <c r="K3668" i="1"/>
  <c r="H3668" i="1"/>
  <c r="E3668" i="1"/>
  <c r="BB3667" i="1"/>
  <c r="BA3667" i="1"/>
  <c r="AZ3667" i="1"/>
  <c r="AY3667" i="1"/>
  <c r="BC3667" i="1" s="1"/>
  <c r="AV3667" i="1"/>
  <c r="AH3667" i="1"/>
  <c r="AE3667" i="1"/>
  <c r="X3667" i="1"/>
  <c r="AA3667" i="1" s="1"/>
  <c r="Q3667" i="1"/>
  <c r="T3667" i="1" s="1"/>
  <c r="K3667" i="1"/>
  <c r="H3667" i="1"/>
  <c r="E3667" i="1"/>
  <c r="AU3666" i="1"/>
  <c r="AT3666" i="1"/>
  <c r="AT3665" i="1" s="1"/>
  <c r="AS3666" i="1"/>
  <c r="BB3666" i="1" s="1"/>
  <c r="AR3666" i="1"/>
  <c r="AQ3666" i="1"/>
  <c r="AP3666" i="1"/>
  <c r="BA3666" i="1" s="1"/>
  <c r="AO3666" i="1"/>
  <c r="AO3665" i="1" s="1"/>
  <c r="AN3666" i="1"/>
  <c r="AV3666" i="1" s="1"/>
  <c r="AM3666" i="1"/>
  <c r="AL3666" i="1"/>
  <c r="AL3665" i="1" s="1"/>
  <c r="AK3666" i="1"/>
  <c r="AY3666" i="1" s="1"/>
  <c r="AJ3666" i="1"/>
  <c r="AG3666" i="1"/>
  <c r="AF3666" i="1"/>
  <c r="AF3665" i="1" s="1"/>
  <c r="AE3666" i="1"/>
  <c r="AH3666" i="1" s="1"/>
  <c r="AD3666" i="1"/>
  <c r="AC3666" i="1"/>
  <c r="AC3665" i="1" s="1"/>
  <c r="AE3665" i="1" s="1"/>
  <c r="AH3665" i="1" s="1"/>
  <c r="Z3666" i="1"/>
  <c r="Y3666" i="1"/>
  <c r="W3666" i="1"/>
  <c r="W3665" i="1" s="1"/>
  <c r="V3666" i="1"/>
  <c r="V3665" i="1" s="1"/>
  <c r="X3665" i="1" s="1"/>
  <c r="AA3665" i="1" s="1"/>
  <c r="S3666" i="1"/>
  <c r="S3665" i="1" s="1"/>
  <c r="R3666" i="1"/>
  <c r="P3666" i="1"/>
  <c r="O3666" i="1"/>
  <c r="Q3666" i="1" s="1"/>
  <c r="T3666" i="1" s="1"/>
  <c r="N3666" i="1"/>
  <c r="N3665" i="1" s="1"/>
  <c r="M3666" i="1"/>
  <c r="M3665" i="1" s="1"/>
  <c r="M3658" i="1" s="1"/>
  <c r="L3666" i="1"/>
  <c r="J3666" i="1"/>
  <c r="K3666" i="1" s="1"/>
  <c r="I3666" i="1"/>
  <c r="G3666" i="1"/>
  <c r="F3666" i="1"/>
  <c r="F3665" i="1" s="1"/>
  <c r="E3666" i="1"/>
  <c r="D3666" i="1"/>
  <c r="C3666" i="1"/>
  <c r="C3665" i="1" s="1"/>
  <c r="AU3665" i="1"/>
  <c r="AS3665" i="1"/>
  <c r="BB3665" i="1" s="1"/>
  <c r="AQ3665" i="1"/>
  <c r="AP3665" i="1"/>
  <c r="BA3665" i="1" s="1"/>
  <c r="AM3665" i="1"/>
  <c r="AK3665" i="1"/>
  <c r="AG3665" i="1"/>
  <c r="AD3665" i="1"/>
  <c r="Y3665" i="1"/>
  <c r="R3665" i="1"/>
  <c r="P3665" i="1"/>
  <c r="O3665" i="1"/>
  <c r="Q3665" i="1" s="1"/>
  <c r="T3665" i="1" s="1"/>
  <c r="L3665" i="1"/>
  <c r="J3665" i="1"/>
  <c r="G3665" i="1"/>
  <c r="D3665" i="1"/>
  <c r="E3665" i="1" s="1"/>
  <c r="BB3664" i="1"/>
  <c r="BA3664" i="1"/>
  <c r="BC3664" i="1" s="1"/>
  <c r="AZ3664" i="1"/>
  <c r="AY3664" i="1"/>
  <c r="AV3664" i="1"/>
  <c r="AH3664" i="1"/>
  <c r="AE3664" i="1"/>
  <c r="X3664" i="1"/>
  <c r="AA3664" i="1" s="1"/>
  <c r="Q3664" i="1"/>
  <c r="T3664" i="1" s="1"/>
  <c r="K3664" i="1"/>
  <c r="H3664" i="1"/>
  <c r="E3664" i="1"/>
  <c r="AU3663" i="1"/>
  <c r="AT3663" i="1"/>
  <c r="AS3663" i="1"/>
  <c r="BB3663" i="1" s="1"/>
  <c r="AR3663" i="1"/>
  <c r="AQ3663" i="1"/>
  <c r="AP3663" i="1"/>
  <c r="BA3663" i="1" s="1"/>
  <c r="AO3663" i="1"/>
  <c r="AN3663" i="1"/>
  <c r="AM3663" i="1"/>
  <c r="AZ3663" i="1" s="1"/>
  <c r="AL3663" i="1"/>
  <c r="AK3663" i="1"/>
  <c r="AY3663" i="1" s="1"/>
  <c r="AJ3663" i="1"/>
  <c r="AG3663" i="1"/>
  <c r="AF3663" i="1"/>
  <c r="AD3663" i="1"/>
  <c r="AC3663" i="1"/>
  <c r="AE3663" i="1" s="1"/>
  <c r="AH3663" i="1" s="1"/>
  <c r="AA3663" i="1"/>
  <c r="Z3663" i="1"/>
  <c r="Y3663" i="1"/>
  <c r="X3663" i="1"/>
  <c r="W3663" i="1"/>
  <c r="V3663" i="1"/>
  <c r="S3663" i="1"/>
  <c r="R3663" i="1"/>
  <c r="R3659" i="1" s="1"/>
  <c r="R3658" i="1" s="1"/>
  <c r="P3663" i="1"/>
  <c r="O3663" i="1"/>
  <c r="Q3663" i="1" s="1"/>
  <c r="T3663" i="1" s="1"/>
  <c r="N3663" i="1"/>
  <c r="M3663" i="1"/>
  <c r="L3663" i="1"/>
  <c r="J3663" i="1"/>
  <c r="J3659" i="1" s="1"/>
  <c r="J3658" i="1" s="1"/>
  <c r="I3663" i="1"/>
  <c r="G3663" i="1"/>
  <c r="H3663" i="1" s="1"/>
  <c r="F3663" i="1"/>
  <c r="D3663" i="1"/>
  <c r="C3663" i="1"/>
  <c r="E3663" i="1" s="1"/>
  <c r="BB3662" i="1"/>
  <c r="BA3662" i="1"/>
  <c r="AZ3662" i="1"/>
  <c r="AY3662" i="1"/>
  <c r="BC3662" i="1" s="1"/>
  <c r="AV3662" i="1"/>
  <c r="AH3662" i="1"/>
  <c r="AE3662" i="1"/>
  <c r="X3662" i="1"/>
  <c r="AA3662" i="1" s="1"/>
  <c r="Q3662" i="1"/>
  <c r="T3662" i="1" s="1"/>
  <c r="K3662" i="1"/>
  <c r="H3662" i="1"/>
  <c r="E3662" i="1"/>
  <c r="BB3661" i="1"/>
  <c r="BA3661" i="1"/>
  <c r="AZ3661" i="1"/>
  <c r="AY3661" i="1"/>
  <c r="BC3661" i="1" s="1"/>
  <c r="AV3661" i="1"/>
  <c r="AW3661" i="1" s="1"/>
  <c r="AE3661" i="1"/>
  <c r="AH3661" i="1" s="1"/>
  <c r="AA3661" i="1"/>
  <c r="X3661" i="1"/>
  <c r="T3661" i="1"/>
  <c r="BD3661" i="1" s="1"/>
  <c r="Q3661" i="1"/>
  <c r="K3661" i="1"/>
  <c r="H3661" i="1"/>
  <c r="E3661" i="1"/>
  <c r="AY3660" i="1"/>
  <c r="AU3660" i="1"/>
  <c r="AU3659" i="1" s="1"/>
  <c r="AU3658" i="1" s="1"/>
  <c r="AT3660" i="1"/>
  <c r="AS3660" i="1"/>
  <c r="BB3660" i="1" s="1"/>
  <c r="AR3660" i="1"/>
  <c r="AQ3660" i="1"/>
  <c r="AP3660" i="1"/>
  <c r="AP3659" i="1" s="1"/>
  <c r="AO3660" i="1"/>
  <c r="AO3659" i="1" s="1"/>
  <c r="AO3658" i="1" s="1"/>
  <c r="AN3660" i="1"/>
  <c r="AM3660" i="1"/>
  <c r="AM3659" i="1" s="1"/>
  <c r="AL3660" i="1"/>
  <c r="AK3660" i="1"/>
  <c r="AJ3660" i="1"/>
  <c r="AV3660" i="1" s="1"/>
  <c r="AG3660" i="1"/>
  <c r="AG3659" i="1" s="1"/>
  <c r="AG3658" i="1" s="1"/>
  <c r="AF3660" i="1"/>
  <c r="AF3659" i="1" s="1"/>
  <c r="AF3658" i="1" s="1"/>
  <c r="AD3660" i="1"/>
  <c r="AD3659" i="1" s="1"/>
  <c r="AD3658" i="1" s="1"/>
  <c r="AC3660" i="1"/>
  <c r="AE3660" i="1" s="1"/>
  <c r="AH3660" i="1" s="1"/>
  <c r="Z3660" i="1"/>
  <c r="Y3660" i="1"/>
  <c r="W3660" i="1"/>
  <c r="W3659" i="1" s="1"/>
  <c r="W3658" i="1" s="1"/>
  <c r="V3660" i="1"/>
  <c r="S3660" i="1"/>
  <c r="R3660" i="1"/>
  <c r="P3660" i="1"/>
  <c r="O3660" i="1"/>
  <c r="O3659" i="1" s="1"/>
  <c r="N3660" i="1"/>
  <c r="N3659" i="1" s="1"/>
  <c r="N3658" i="1" s="1"/>
  <c r="M3660" i="1"/>
  <c r="L3660" i="1"/>
  <c r="L3659" i="1" s="1"/>
  <c r="L3658" i="1" s="1"/>
  <c r="J3660" i="1"/>
  <c r="I3660" i="1"/>
  <c r="G3660" i="1"/>
  <c r="G3659" i="1" s="1"/>
  <c r="F3660" i="1"/>
  <c r="F3659" i="1" s="1"/>
  <c r="F3658" i="1" s="1"/>
  <c r="D3660" i="1"/>
  <c r="E3660" i="1" s="1"/>
  <c r="C3660" i="1"/>
  <c r="AT3659" i="1"/>
  <c r="AT3658" i="1" s="1"/>
  <c r="AR3659" i="1"/>
  <c r="AR3658" i="1" s="1"/>
  <c r="AQ3659" i="1"/>
  <c r="AQ3658" i="1" s="1"/>
  <c r="AN3659" i="1"/>
  <c r="AL3659" i="1"/>
  <c r="AL3658" i="1" s="1"/>
  <c r="AJ3659" i="1"/>
  <c r="AC3659" i="1"/>
  <c r="Z3659" i="1"/>
  <c r="Y3659" i="1"/>
  <c r="Y3658" i="1" s="1"/>
  <c r="V3659" i="1"/>
  <c r="S3659" i="1"/>
  <c r="S3658" i="1" s="1"/>
  <c r="P3659" i="1"/>
  <c r="P3658" i="1" s="1"/>
  <c r="M3659" i="1"/>
  <c r="C3659" i="1"/>
  <c r="C3658" i="1" s="1"/>
  <c r="V3658" i="1"/>
  <c r="X3658" i="1" s="1"/>
  <c r="BB3657" i="1"/>
  <c r="BA3657" i="1"/>
  <c r="AZ3657" i="1"/>
  <c r="AY3657" i="1"/>
  <c r="BC3657" i="1" s="1"/>
  <c r="AV3657" i="1"/>
  <c r="AH3657" i="1"/>
  <c r="AE3657" i="1"/>
  <c r="X3657" i="1"/>
  <c r="AA3657" i="1" s="1"/>
  <c r="Q3657" i="1"/>
  <c r="T3657" i="1" s="1"/>
  <c r="K3657" i="1"/>
  <c r="H3657" i="1"/>
  <c r="E3657" i="1"/>
  <c r="AZ3656" i="1"/>
  <c r="AU3656" i="1"/>
  <c r="AT3656" i="1"/>
  <c r="AS3656" i="1"/>
  <c r="BB3656" i="1" s="1"/>
  <c r="AR3656" i="1"/>
  <c r="AQ3656" i="1"/>
  <c r="AP3656" i="1"/>
  <c r="AO3656" i="1"/>
  <c r="AO3651" i="1" s="1"/>
  <c r="AN3656" i="1"/>
  <c r="AM3656" i="1"/>
  <c r="AL3656" i="1"/>
  <c r="AK3656" i="1"/>
  <c r="AY3656" i="1" s="1"/>
  <c r="AJ3656" i="1"/>
  <c r="AH3656" i="1"/>
  <c r="AG3656" i="1"/>
  <c r="AF3656" i="1"/>
  <c r="AF3651" i="1" s="1"/>
  <c r="AE3656" i="1"/>
  <c r="AD3656" i="1"/>
  <c r="AC3656" i="1"/>
  <c r="Z3656" i="1"/>
  <c r="Y3656" i="1"/>
  <c r="W3656" i="1"/>
  <c r="W3651" i="1" s="1"/>
  <c r="V3656" i="1"/>
  <c r="X3656" i="1" s="1"/>
  <c r="S3656" i="1"/>
  <c r="R3656" i="1"/>
  <c r="P3656" i="1"/>
  <c r="O3656" i="1"/>
  <c r="N3656" i="1"/>
  <c r="N3651" i="1" s="1"/>
  <c r="M3656" i="1"/>
  <c r="L3656" i="1"/>
  <c r="J3656" i="1"/>
  <c r="K3656" i="1" s="1"/>
  <c r="I3656" i="1"/>
  <c r="H3656" i="1"/>
  <c r="G3656" i="1"/>
  <c r="F3656" i="1"/>
  <c r="F3651" i="1" s="1"/>
  <c r="E3656" i="1"/>
  <c r="D3656" i="1"/>
  <c r="C3656" i="1"/>
  <c r="BB3655" i="1"/>
  <c r="BA3655" i="1"/>
  <c r="AZ3655" i="1"/>
  <c r="AY3655" i="1"/>
  <c r="BC3655" i="1" s="1"/>
  <c r="AV3655" i="1"/>
  <c r="AH3655" i="1"/>
  <c r="AE3655" i="1"/>
  <c r="AA3655" i="1"/>
  <c r="X3655" i="1"/>
  <c r="T3655" i="1"/>
  <c r="AW3655" i="1" s="1"/>
  <c r="Q3655" i="1"/>
  <c r="K3655" i="1"/>
  <c r="H3655" i="1"/>
  <c r="E3655" i="1"/>
  <c r="BC3654" i="1"/>
  <c r="BB3654" i="1"/>
  <c r="BA3654" i="1"/>
  <c r="AZ3654" i="1"/>
  <c r="AY3654" i="1"/>
  <c r="AV3654" i="1"/>
  <c r="AE3654" i="1"/>
  <c r="AH3654" i="1" s="1"/>
  <c r="X3654" i="1"/>
  <c r="AA3654" i="1" s="1"/>
  <c r="T3654" i="1"/>
  <c r="AW3654" i="1" s="1"/>
  <c r="Q3654" i="1"/>
  <c r="K3654" i="1"/>
  <c r="H3654" i="1"/>
  <c r="E3654" i="1"/>
  <c r="BB3653" i="1"/>
  <c r="BA3653" i="1"/>
  <c r="BC3653" i="1" s="1"/>
  <c r="AZ3653" i="1"/>
  <c r="AY3653" i="1"/>
  <c r="AV3653" i="1"/>
  <c r="AH3653" i="1"/>
  <c r="AE3653" i="1"/>
  <c r="AA3653" i="1"/>
  <c r="X3653" i="1"/>
  <c r="Q3653" i="1"/>
  <c r="T3653" i="1" s="1"/>
  <c r="AW3653" i="1" s="1"/>
  <c r="K3653" i="1"/>
  <c r="H3653" i="1"/>
  <c r="E3653" i="1"/>
  <c r="AU3652" i="1"/>
  <c r="AT3652" i="1"/>
  <c r="AT3651" i="1" s="1"/>
  <c r="AS3652" i="1"/>
  <c r="BB3652" i="1" s="1"/>
  <c r="AR3652" i="1"/>
  <c r="AQ3652" i="1"/>
  <c r="AP3652" i="1"/>
  <c r="BA3652" i="1" s="1"/>
  <c r="AO3652" i="1"/>
  <c r="AN3652" i="1"/>
  <c r="AN3651" i="1" s="1"/>
  <c r="AM3652" i="1"/>
  <c r="AL3652" i="1"/>
  <c r="AL3651" i="1" s="1"/>
  <c r="AY3651" i="1" s="1"/>
  <c r="AK3652" i="1"/>
  <c r="AK3651" i="1" s="1"/>
  <c r="AJ3652" i="1"/>
  <c r="AG3652" i="1"/>
  <c r="AF3652" i="1"/>
  <c r="AE3652" i="1"/>
  <c r="AH3652" i="1" s="1"/>
  <c r="AD3652" i="1"/>
  <c r="AC3652" i="1"/>
  <c r="AC3651" i="1" s="1"/>
  <c r="AE3651" i="1" s="1"/>
  <c r="Z3652" i="1"/>
  <c r="Y3652" i="1"/>
  <c r="W3652" i="1"/>
  <c r="V3652" i="1"/>
  <c r="S3652" i="1"/>
  <c r="S3651" i="1" s="1"/>
  <c r="R3652" i="1"/>
  <c r="R3651" i="1" s="1"/>
  <c r="P3652" i="1"/>
  <c r="P3651" i="1" s="1"/>
  <c r="O3652" i="1"/>
  <c r="Q3652" i="1" s="1"/>
  <c r="T3652" i="1" s="1"/>
  <c r="N3652" i="1"/>
  <c r="M3652" i="1"/>
  <c r="M3651" i="1" s="1"/>
  <c r="L3652" i="1"/>
  <c r="K3652" i="1"/>
  <c r="J3652" i="1"/>
  <c r="J3651" i="1" s="1"/>
  <c r="K3651" i="1" s="1"/>
  <c r="I3652" i="1"/>
  <c r="G3652" i="1"/>
  <c r="H3652" i="1" s="1"/>
  <c r="F3652" i="1"/>
  <c r="E3652" i="1"/>
  <c r="D3652" i="1"/>
  <c r="C3652" i="1"/>
  <c r="C3651" i="1" s="1"/>
  <c r="E3651" i="1" s="1"/>
  <c r="AU3651" i="1"/>
  <c r="AR3651" i="1"/>
  <c r="AP3651" i="1"/>
  <c r="AM3651" i="1"/>
  <c r="AJ3651" i="1"/>
  <c r="AG3651" i="1"/>
  <c r="AD3651" i="1"/>
  <c r="Z3651" i="1"/>
  <c r="O3651" i="1"/>
  <c r="L3651" i="1"/>
  <c r="I3651" i="1"/>
  <c r="G3651" i="1"/>
  <c r="H3651" i="1" s="1"/>
  <c r="D3651" i="1"/>
  <c r="BB3650" i="1"/>
  <c r="BA3650" i="1"/>
  <c r="AZ3650" i="1"/>
  <c r="AY3650" i="1"/>
  <c r="AV3650" i="1"/>
  <c r="AE3650" i="1"/>
  <c r="AH3650" i="1" s="1"/>
  <c r="X3650" i="1"/>
  <c r="AA3650" i="1" s="1"/>
  <c r="Q3650" i="1"/>
  <c r="T3650" i="1" s="1"/>
  <c r="K3650" i="1"/>
  <c r="H3650" i="1"/>
  <c r="E3650" i="1"/>
  <c r="BB3649" i="1"/>
  <c r="BA3649" i="1"/>
  <c r="AZ3649" i="1"/>
  <c r="AY3649" i="1"/>
  <c r="BC3649" i="1" s="1"/>
  <c r="AV3649" i="1"/>
  <c r="AH3649" i="1"/>
  <c r="AE3649" i="1"/>
  <c r="AA3649" i="1"/>
  <c r="X3649" i="1"/>
  <c r="T3649" i="1"/>
  <c r="AW3649" i="1" s="1"/>
  <c r="Q3649" i="1"/>
  <c r="K3649" i="1"/>
  <c r="H3649" i="1"/>
  <c r="E3649" i="1"/>
  <c r="BC3648" i="1"/>
  <c r="BB3648" i="1"/>
  <c r="BA3648" i="1"/>
  <c r="AZ3648" i="1"/>
  <c r="AY3648" i="1"/>
  <c r="AV3648" i="1"/>
  <c r="AE3648" i="1"/>
  <c r="AH3648" i="1" s="1"/>
  <c r="X3648" i="1"/>
  <c r="AA3648" i="1" s="1"/>
  <c r="T3648" i="1"/>
  <c r="AW3648" i="1" s="1"/>
  <c r="Q3648" i="1"/>
  <c r="K3648" i="1"/>
  <c r="H3648" i="1"/>
  <c r="E3648" i="1"/>
  <c r="AU3647" i="1"/>
  <c r="AT3647" i="1"/>
  <c r="AS3647" i="1"/>
  <c r="BB3647" i="1" s="1"/>
  <c r="AR3647" i="1"/>
  <c r="BA3647" i="1" s="1"/>
  <c r="AQ3647" i="1"/>
  <c r="AP3647" i="1"/>
  <c r="AO3647" i="1"/>
  <c r="AN3647" i="1"/>
  <c r="AM3647" i="1"/>
  <c r="AZ3647" i="1" s="1"/>
  <c r="AL3647" i="1"/>
  <c r="AK3647" i="1"/>
  <c r="AJ3647" i="1"/>
  <c r="AY3647" i="1" s="1"/>
  <c r="BC3647" i="1" s="1"/>
  <c r="BD3647" i="1" s="1"/>
  <c r="AG3647" i="1"/>
  <c r="AF3647" i="1"/>
  <c r="AD3647" i="1"/>
  <c r="AD3636" i="1" s="1"/>
  <c r="AC3647" i="1"/>
  <c r="AE3647" i="1" s="1"/>
  <c r="AH3647" i="1" s="1"/>
  <c r="Z3647" i="1"/>
  <c r="Y3647" i="1"/>
  <c r="W3647" i="1"/>
  <c r="X3647" i="1" s="1"/>
  <c r="AA3647" i="1" s="1"/>
  <c r="V3647" i="1"/>
  <c r="T3647" i="1"/>
  <c r="S3647" i="1"/>
  <c r="R3647" i="1"/>
  <c r="Q3647" i="1"/>
  <c r="P3647" i="1"/>
  <c r="O3647" i="1"/>
  <c r="N3647" i="1"/>
  <c r="M3647" i="1"/>
  <c r="L3647" i="1"/>
  <c r="J3647" i="1"/>
  <c r="K3647" i="1" s="1"/>
  <c r="I3647" i="1"/>
  <c r="G3647" i="1"/>
  <c r="H3647" i="1" s="1"/>
  <c r="F3647" i="1"/>
  <c r="D3647" i="1"/>
  <c r="E3647" i="1" s="1"/>
  <c r="C3647" i="1"/>
  <c r="BC3646" i="1"/>
  <c r="BD3646" i="1" s="1"/>
  <c r="BB3646" i="1"/>
  <c r="BA3646" i="1"/>
  <c r="AZ3646" i="1"/>
  <c r="AY3646" i="1"/>
  <c r="AW3646" i="1"/>
  <c r="AV3646" i="1"/>
  <c r="AE3646" i="1"/>
  <c r="AH3646" i="1" s="1"/>
  <c r="X3646" i="1"/>
  <c r="AA3646" i="1" s="1"/>
  <c r="T3646" i="1"/>
  <c r="Q3646" i="1"/>
  <c r="K3646" i="1"/>
  <c r="H3646" i="1"/>
  <c r="E3646" i="1"/>
  <c r="BB3645" i="1"/>
  <c r="BA3645" i="1"/>
  <c r="AZ3645" i="1"/>
  <c r="AY3645" i="1"/>
  <c r="BC3645" i="1" s="1"/>
  <c r="AV3645" i="1"/>
  <c r="AH3645" i="1"/>
  <c r="AE3645" i="1"/>
  <c r="X3645" i="1"/>
  <c r="AA3645" i="1" s="1"/>
  <c r="Q3645" i="1"/>
  <c r="T3645" i="1" s="1"/>
  <c r="K3645" i="1"/>
  <c r="H3645" i="1"/>
  <c r="E3645" i="1"/>
  <c r="BB3644" i="1"/>
  <c r="BA3644" i="1"/>
  <c r="AZ3644" i="1"/>
  <c r="AY3644" i="1"/>
  <c r="AV3644" i="1"/>
  <c r="AE3644" i="1"/>
  <c r="AH3644" i="1" s="1"/>
  <c r="AA3644" i="1"/>
  <c r="X3644" i="1"/>
  <c r="T3644" i="1"/>
  <c r="Q3644" i="1"/>
  <c r="K3644" i="1"/>
  <c r="H3644" i="1"/>
  <c r="E3644" i="1"/>
  <c r="BB3643" i="1"/>
  <c r="BA3643" i="1"/>
  <c r="AZ3643" i="1"/>
  <c r="AY3643" i="1"/>
  <c r="BC3643" i="1" s="1"/>
  <c r="AV3643" i="1"/>
  <c r="AE3643" i="1"/>
  <c r="AH3643" i="1" s="1"/>
  <c r="X3643" i="1"/>
  <c r="AA3643" i="1" s="1"/>
  <c r="Q3643" i="1"/>
  <c r="T3643" i="1" s="1"/>
  <c r="K3643" i="1"/>
  <c r="H3643" i="1"/>
  <c r="E3643" i="1"/>
  <c r="AZ3642" i="1"/>
  <c r="AU3642" i="1"/>
  <c r="AT3642" i="1"/>
  <c r="AS3642" i="1"/>
  <c r="BB3642" i="1" s="1"/>
  <c r="AR3642" i="1"/>
  <c r="AQ3642" i="1"/>
  <c r="AP3642" i="1"/>
  <c r="BA3642" i="1" s="1"/>
  <c r="AO3642" i="1"/>
  <c r="AN3642" i="1"/>
  <c r="AM3642" i="1"/>
  <c r="AL3642" i="1"/>
  <c r="AK3642" i="1"/>
  <c r="AY3642" i="1" s="1"/>
  <c r="AJ3642" i="1"/>
  <c r="AG3642" i="1"/>
  <c r="AF3642" i="1"/>
  <c r="AD3642" i="1"/>
  <c r="AE3642" i="1" s="1"/>
  <c r="AH3642" i="1" s="1"/>
  <c r="AC3642" i="1"/>
  <c r="AA3642" i="1"/>
  <c r="Z3642" i="1"/>
  <c r="Y3642" i="1"/>
  <c r="X3642" i="1"/>
  <c r="W3642" i="1"/>
  <c r="V3642" i="1"/>
  <c r="S3642" i="1"/>
  <c r="R3642" i="1"/>
  <c r="P3642" i="1"/>
  <c r="O3642" i="1"/>
  <c r="Q3642" i="1" s="1"/>
  <c r="N3642" i="1"/>
  <c r="M3642" i="1"/>
  <c r="L3642" i="1"/>
  <c r="J3642" i="1"/>
  <c r="K3642" i="1" s="1"/>
  <c r="I3642" i="1"/>
  <c r="G3642" i="1"/>
  <c r="H3642" i="1" s="1"/>
  <c r="F3642" i="1"/>
  <c r="D3642" i="1"/>
  <c r="E3642" i="1" s="1"/>
  <c r="C3642" i="1"/>
  <c r="BB3641" i="1"/>
  <c r="BA3641" i="1"/>
  <c r="AZ3641" i="1"/>
  <c r="AY3641" i="1"/>
  <c r="BC3641" i="1" s="1"/>
  <c r="BD3641" i="1" s="1"/>
  <c r="AV3641" i="1"/>
  <c r="AH3641" i="1"/>
  <c r="AE3641" i="1"/>
  <c r="AA3641" i="1"/>
  <c r="X3641" i="1"/>
  <c r="Q3641" i="1"/>
  <c r="T3641" i="1" s="1"/>
  <c r="AW3641" i="1" s="1"/>
  <c r="K3641" i="1"/>
  <c r="H3641" i="1"/>
  <c r="E3641" i="1"/>
  <c r="AU3640" i="1"/>
  <c r="AT3640" i="1"/>
  <c r="AS3640" i="1"/>
  <c r="BB3640" i="1" s="1"/>
  <c r="AR3640" i="1"/>
  <c r="AQ3640" i="1"/>
  <c r="AP3640" i="1"/>
  <c r="BA3640" i="1" s="1"/>
  <c r="AO3640" i="1"/>
  <c r="AN3640" i="1"/>
  <c r="AV3640" i="1" s="1"/>
  <c r="AM3640" i="1"/>
  <c r="AZ3640" i="1" s="1"/>
  <c r="AL3640" i="1"/>
  <c r="AK3640" i="1"/>
  <c r="AY3640" i="1" s="1"/>
  <c r="AJ3640" i="1"/>
  <c r="AG3640" i="1"/>
  <c r="AF3640" i="1"/>
  <c r="AE3640" i="1"/>
  <c r="AH3640" i="1" s="1"/>
  <c r="AD3640" i="1"/>
  <c r="AC3640" i="1"/>
  <c r="Z3640" i="1"/>
  <c r="Y3640" i="1"/>
  <c r="W3640" i="1"/>
  <c r="V3640" i="1"/>
  <c r="X3640" i="1" s="1"/>
  <c r="AA3640" i="1" s="1"/>
  <c r="S3640" i="1"/>
  <c r="R3640" i="1"/>
  <c r="P3640" i="1"/>
  <c r="O3640" i="1"/>
  <c r="Q3640" i="1" s="1"/>
  <c r="T3640" i="1" s="1"/>
  <c r="N3640" i="1"/>
  <c r="M3640" i="1"/>
  <c r="L3640" i="1"/>
  <c r="K3640" i="1"/>
  <c r="J3640" i="1"/>
  <c r="I3640" i="1"/>
  <c r="G3640" i="1"/>
  <c r="H3640" i="1" s="1"/>
  <c r="F3640" i="1"/>
  <c r="E3640" i="1"/>
  <c r="D3640" i="1"/>
  <c r="C3640" i="1"/>
  <c r="BB3639" i="1"/>
  <c r="BA3639" i="1"/>
  <c r="AZ3639" i="1"/>
  <c r="AY3639" i="1"/>
  <c r="BC3639" i="1" s="1"/>
  <c r="AV3639" i="1"/>
  <c r="AH3639" i="1"/>
  <c r="AE3639" i="1"/>
  <c r="X3639" i="1"/>
  <c r="AA3639" i="1" s="1"/>
  <c r="Q3639" i="1"/>
  <c r="T3639" i="1" s="1"/>
  <c r="K3639" i="1"/>
  <c r="H3639" i="1"/>
  <c r="E3639" i="1"/>
  <c r="AZ3638" i="1"/>
  <c r="AU3638" i="1"/>
  <c r="AT3638" i="1"/>
  <c r="AT3637" i="1" s="1"/>
  <c r="AT3636" i="1" s="1"/>
  <c r="AS3638" i="1"/>
  <c r="BB3638" i="1" s="1"/>
  <c r="AR3638" i="1"/>
  <c r="AQ3638" i="1"/>
  <c r="AQ3637" i="1" s="1"/>
  <c r="AP3638" i="1"/>
  <c r="BA3638" i="1" s="1"/>
  <c r="AO3638" i="1"/>
  <c r="AO3637" i="1" s="1"/>
  <c r="AN3638" i="1"/>
  <c r="AV3638" i="1" s="1"/>
  <c r="AM3638" i="1"/>
  <c r="AL3638" i="1"/>
  <c r="AL3637" i="1" s="1"/>
  <c r="AL3636" i="1" s="1"/>
  <c r="AK3638" i="1"/>
  <c r="AY3638" i="1" s="1"/>
  <c r="AJ3638" i="1"/>
  <c r="AH3638" i="1"/>
  <c r="AG3638" i="1"/>
  <c r="AF3638" i="1"/>
  <c r="AF3637" i="1" s="1"/>
  <c r="AE3638" i="1"/>
  <c r="AD3638" i="1"/>
  <c r="AC3638" i="1"/>
  <c r="AC3637" i="1" s="1"/>
  <c r="Z3638" i="1"/>
  <c r="Y3638" i="1"/>
  <c r="Y3637" i="1" s="1"/>
  <c r="W3638" i="1"/>
  <c r="W3637" i="1" s="1"/>
  <c r="V3638" i="1"/>
  <c r="S3638" i="1"/>
  <c r="S3637" i="1" s="1"/>
  <c r="R3638" i="1"/>
  <c r="P3638" i="1"/>
  <c r="O3638" i="1"/>
  <c r="Q3638" i="1" s="1"/>
  <c r="T3638" i="1" s="1"/>
  <c r="N3638" i="1"/>
  <c r="N3637" i="1" s="1"/>
  <c r="M3638" i="1"/>
  <c r="M3637" i="1" s="1"/>
  <c r="M3636" i="1" s="1"/>
  <c r="L3638" i="1"/>
  <c r="J3638" i="1"/>
  <c r="K3638" i="1" s="1"/>
  <c r="I3638" i="1"/>
  <c r="H3638" i="1"/>
  <c r="G3638" i="1"/>
  <c r="F3638" i="1"/>
  <c r="F3637" i="1" s="1"/>
  <c r="E3638" i="1"/>
  <c r="D3638" i="1"/>
  <c r="C3638" i="1"/>
  <c r="C3637" i="1" s="1"/>
  <c r="AU3637" i="1"/>
  <c r="AS3637" i="1"/>
  <c r="BB3637" i="1" s="1"/>
  <c r="AR3637" i="1"/>
  <c r="AP3637" i="1"/>
  <c r="AP3636" i="1" s="1"/>
  <c r="AM3637" i="1"/>
  <c r="AK3637" i="1"/>
  <c r="AY3637" i="1" s="1"/>
  <c r="AJ3637" i="1"/>
  <c r="AG3637" i="1"/>
  <c r="AG3636" i="1" s="1"/>
  <c r="AD3637" i="1"/>
  <c r="Z3637" i="1"/>
  <c r="R3637" i="1"/>
  <c r="P3637" i="1"/>
  <c r="P3636" i="1" s="1"/>
  <c r="O3637" i="1"/>
  <c r="L3637" i="1"/>
  <c r="J3637" i="1"/>
  <c r="K3637" i="1" s="1"/>
  <c r="I3637" i="1"/>
  <c r="G3637" i="1"/>
  <c r="G3636" i="1" s="1"/>
  <c r="H3636" i="1" s="1"/>
  <c r="D3637" i="1"/>
  <c r="E3637" i="1" s="1"/>
  <c r="AU3636" i="1"/>
  <c r="AR3636" i="1"/>
  <c r="AM3636" i="1"/>
  <c r="AJ3636" i="1"/>
  <c r="Z3636" i="1"/>
  <c r="W3636" i="1"/>
  <c r="R3636" i="1"/>
  <c r="N3636" i="1"/>
  <c r="L3636" i="1"/>
  <c r="J3636" i="1"/>
  <c r="K3636" i="1" s="1"/>
  <c r="I3636" i="1"/>
  <c r="F3636" i="1"/>
  <c r="BB3635" i="1"/>
  <c r="BA3635" i="1"/>
  <c r="AZ3635" i="1"/>
  <c r="BC3635" i="1" s="1"/>
  <c r="BD3635" i="1" s="1"/>
  <c r="AY3635" i="1"/>
  <c r="AW3635" i="1"/>
  <c r="AV3635" i="1"/>
  <c r="AH3635" i="1"/>
  <c r="AE3635" i="1"/>
  <c r="X3635" i="1"/>
  <c r="AA3635" i="1" s="1"/>
  <c r="T3635" i="1"/>
  <c r="Q3635" i="1"/>
  <c r="K3635" i="1"/>
  <c r="H3635" i="1"/>
  <c r="E3635" i="1"/>
  <c r="BB3634" i="1"/>
  <c r="BA3634" i="1"/>
  <c r="AZ3634" i="1"/>
  <c r="AY3634" i="1"/>
  <c r="BC3634" i="1" s="1"/>
  <c r="BD3634" i="1" s="1"/>
  <c r="AV3634" i="1"/>
  <c r="AH3634" i="1"/>
  <c r="AE3634" i="1"/>
  <c r="X3634" i="1"/>
  <c r="AA3634" i="1" s="1"/>
  <c r="Q3634" i="1"/>
  <c r="T3634" i="1" s="1"/>
  <c r="AW3634" i="1" s="1"/>
  <c r="K3634" i="1"/>
  <c r="H3634" i="1"/>
  <c r="E3634" i="1"/>
  <c r="BB3633" i="1"/>
  <c r="AU3633" i="1"/>
  <c r="AT3633" i="1"/>
  <c r="AS3633" i="1"/>
  <c r="AR3633" i="1"/>
  <c r="AQ3633" i="1"/>
  <c r="AP3633" i="1"/>
  <c r="BA3633" i="1" s="1"/>
  <c r="AO3633" i="1"/>
  <c r="AN3633" i="1"/>
  <c r="AZ3633" i="1" s="1"/>
  <c r="AM3633" i="1"/>
  <c r="AL3633" i="1"/>
  <c r="AK3633" i="1"/>
  <c r="AY3633" i="1" s="1"/>
  <c r="AJ3633" i="1"/>
  <c r="AG3633" i="1"/>
  <c r="AF3633" i="1"/>
  <c r="AE3633" i="1"/>
  <c r="AH3633" i="1" s="1"/>
  <c r="AD3633" i="1"/>
  <c r="AC3633" i="1"/>
  <c r="Z3633" i="1"/>
  <c r="Y3633" i="1"/>
  <c r="W3633" i="1"/>
  <c r="V3633" i="1"/>
  <c r="S3633" i="1"/>
  <c r="R3633" i="1"/>
  <c r="P3633" i="1"/>
  <c r="O3633" i="1"/>
  <c r="N3633" i="1"/>
  <c r="M3633" i="1"/>
  <c r="L3633" i="1"/>
  <c r="J3633" i="1"/>
  <c r="K3633" i="1" s="1"/>
  <c r="I3633" i="1"/>
  <c r="H3633" i="1"/>
  <c r="G3633" i="1"/>
  <c r="F3633" i="1"/>
  <c r="E3633" i="1"/>
  <c r="D3633" i="1"/>
  <c r="C3633" i="1"/>
  <c r="BB3632" i="1"/>
  <c r="BA3632" i="1"/>
  <c r="AZ3632" i="1"/>
  <c r="AY3632" i="1"/>
  <c r="AV3632" i="1"/>
  <c r="AH3632" i="1"/>
  <c r="AE3632" i="1"/>
  <c r="AA3632" i="1"/>
  <c r="X3632" i="1"/>
  <c r="Q3632" i="1"/>
  <c r="T3632" i="1" s="1"/>
  <c r="K3632" i="1"/>
  <c r="H3632" i="1"/>
  <c r="E3632" i="1"/>
  <c r="AU3631" i="1"/>
  <c r="AT3631" i="1"/>
  <c r="AS3631" i="1"/>
  <c r="BB3631" i="1" s="1"/>
  <c r="AR3631" i="1"/>
  <c r="AQ3631" i="1"/>
  <c r="BA3631" i="1" s="1"/>
  <c r="AP3631" i="1"/>
  <c r="AO3631" i="1"/>
  <c r="AZ3631" i="1" s="1"/>
  <c r="AN3631" i="1"/>
  <c r="AM3631" i="1"/>
  <c r="AL3631" i="1"/>
  <c r="AK3631" i="1"/>
  <c r="AV3631" i="1" s="1"/>
  <c r="AJ3631" i="1"/>
  <c r="AG3631" i="1"/>
  <c r="AF3631" i="1"/>
  <c r="AD3631" i="1"/>
  <c r="AC3631" i="1"/>
  <c r="AE3631" i="1" s="1"/>
  <c r="AH3631" i="1" s="1"/>
  <c r="Z3631" i="1"/>
  <c r="Y3631" i="1"/>
  <c r="AA3631" i="1" s="1"/>
  <c r="W3631" i="1"/>
  <c r="V3631" i="1"/>
  <c r="X3631" i="1" s="1"/>
  <c r="S3631" i="1"/>
  <c r="R3631" i="1"/>
  <c r="P3631" i="1"/>
  <c r="Q3631" i="1" s="1"/>
  <c r="T3631" i="1" s="1"/>
  <c r="O3631" i="1"/>
  <c r="N3631" i="1"/>
  <c r="M3631" i="1"/>
  <c r="L3631" i="1"/>
  <c r="J3631" i="1"/>
  <c r="K3631" i="1" s="1"/>
  <c r="I3631" i="1"/>
  <c r="G3631" i="1"/>
  <c r="F3631" i="1"/>
  <c r="H3631" i="1" s="1"/>
  <c r="E3631" i="1"/>
  <c r="D3631" i="1"/>
  <c r="C3631" i="1"/>
  <c r="BB3630" i="1"/>
  <c r="BA3630" i="1"/>
  <c r="AZ3630" i="1"/>
  <c r="AY3630" i="1"/>
  <c r="BC3630" i="1" s="1"/>
  <c r="AV3630" i="1"/>
  <c r="AE3630" i="1"/>
  <c r="AH3630" i="1" s="1"/>
  <c r="AA3630" i="1"/>
  <c r="X3630" i="1"/>
  <c r="Q3630" i="1"/>
  <c r="T3630" i="1" s="1"/>
  <c r="K3630" i="1"/>
  <c r="H3630" i="1"/>
  <c r="E3630" i="1"/>
  <c r="AU3629" i="1"/>
  <c r="AT3629" i="1"/>
  <c r="AS3629" i="1"/>
  <c r="BB3629" i="1" s="1"/>
  <c r="AR3629" i="1"/>
  <c r="AQ3629" i="1"/>
  <c r="BA3629" i="1" s="1"/>
  <c r="AP3629" i="1"/>
  <c r="AO3629" i="1"/>
  <c r="AN3629" i="1"/>
  <c r="AM3629" i="1"/>
  <c r="AZ3629" i="1" s="1"/>
  <c r="AL3629" i="1"/>
  <c r="AK3629" i="1"/>
  <c r="AJ3629" i="1"/>
  <c r="AY3629" i="1" s="1"/>
  <c r="AG3629" i="1"/>
  <c r="AF3629" i="1"/>
  <c r="AD3629" i="1"/>
  <c r="AE3629" i="1" s="1"/>
  <c r="AH3629" i="1" s="1"/>
  <c r="AC3629" i="1"/>
  <c r="Z3629" i="1"/>
  <c r="Y3629" i="1"/>
  <c r="W3629" i="1"/>
  <c r="V3629" i="1"/>
  <c r="S3629" i="1"/>
  <c r="R3629" i="1"/>
  <c r="P3629" i="1"/>
  <c r="Q3629" i="1" s="1"/>
  <c r="T3629" i="1" s="1"/>
  <c r="O3629" i="1"/>
  <c r="N3629" i="1"/>
  <c r="M3629" i="1"/>
  <c r="L3629" i="1"/>
  <c r="K3629" i="1"/>
  <c r="J3629" i="1"/>
  <c r="I3629" i="1"/>
  <c r="H3629" i="1"/>
  <c r="G3629" i="1"/>
  <c r="F3629" i="1"/>
  <c r="D3629" i="1"/>
  <c r="E3629" i="1" s="1"/>
  <c r="C3629" i="1"/>
  <c r="BB3628" i="1"/>
  <c r="BA3628" i="1"/>
  <c r="AZ3628" i="1"/>
  <c r="AY3628" i="1"/>
  <c r="BC3628" i="1" s="1"/>
  <c r="AV3628" i="1"/>
  <c r="AE3628" i="1"/>
  <c r="AH3628" i="1" s="1"/>
  <c r="AA3628" i="1"/>
  <c r="X3628" i="1"/>
  <c r="T3628" i="1"/>
  <c r="AW3628" i="1" s="1"/>
  <c r="Q3628" i="1"/>
  <c r="K3628" i="1"/>
  <c r="H3628" i="1"/>
  <c r="E3628" i="1"/>
  <c r="BB3627" i="1"/>
  <c r="BA3627" i="1"/>
  <c r="AZ3627" i="1"/>
  <c r="AY3627" i="1"/>
  <c r="BC3627" i="1" s="1"/>
  <c r="AV3627" i="1"/>
  <c r="AE3627" i="1"/>
  <c r="AH3627" i="1" s="1"/>
  <c r="X3627" i="1"/>
  <c r="AA3627" i="1" s="1"/>
  <c r="T3627" i="1"/>
  <c r="AW3627" i="1" s="1"/>
  <c r="Q3627" i="1"/>
  <c r="K3627" i="1"/>
  <c r="H3627" i="1"/>
  <c r="E3627" i="1"/>
  <c r="BB3626" i="1"/>
  <c r="BA3626" i="1"/>
  <c r="AZ3626" i="1"/>
  <c r="AY3626" i="1"/>
  <c r="AV3626" i="1"/>
  <c r="AH3626" i="1"/>
  <c r="AE3626" i="1"/>
  <c r="X3626" i="1"/>
  <c r="AA3626" i="1" s="1"/>
  <c r="Q3626" i="1"/>
  <c r="T3626" i="1" s="1"/>
  <c r="K3626" i="1"/>
  <c r="H3626" i="1"/>
  <c r="E3626" i="1"/>
  <c r="BB3625" i="1"/>
  <c r="BA3625" i="1"/>
  <c r="AZ3625" i="1"/>
  <c r="AT3625" i="1"/>
  <c r="AO3625" i="1"/>
  <c r="AO3623" i="1" s="1"/>
  <c r="AK3625" i="1"/>
  <c r="AK3623" i="1" s="1"/>
  <c r="AJ3625" i="1"/>
  <c r="AH3625" i="1"/>
  <c r="AE3625" i="1"/>
  <c r="AA3625" i="1"/>
  <c r="X3625" i="1"/>
  <c r="Q3625" i="1"/>
  <c r="T3625" i="1" s="1"/>
  <c r="P3625" i="1"/>
  <c r="K3625" i="1"/>
  <c r="H3625" i="1"/>
  <c r="E3625" i="1"/>
  <c r="BB3624" i="1"/>
  <c r="BA3624" i="1"/>
  <c r="AZ3624" i="1"/>
  <c r="AY3624" i="1"/>
  <c r="BC3624" i="1" s="1"/>
  <c r="AV3624" i="1"/>
  <c r="AE3624" i="1"/>
  <c r="AH3624" i="1" s="1"/>
  <c r="X3624" i="1"/>
  <c r="AA3624" i="1" s="1"/>
  <c r="T3624" i="1"/>
  <c r="Q3624" i="1"/>
  <c r="K3624" i="1"/>
  <c r="H3624" i="1"/>
  <c r="E3624" i="1"/>
  <c r="BB3623" i="1"/>
  <c r="AU3623" i="1"/>
  <c r="AT3623" i="1"/>
  <c r="AS3623" i="1"/>
  <c r="AR3623" i="1"/>
  <c r="AQ3623" i="1"/>
  <c r="AP3623" i="1"/>
  <c r="BA3623" i="1" s="1"/>
  <c r="AN3623" i="1"/>
  <c r="AM3623" i="1"/>
  <c r="AZ3623" i="1" s="1"/>
  <c r="AL3623" i="1"/>
  <c r="AG3623" i="1"/>
  <c r="AF3623" i="1"/>
  <c r="AD3623" i="1"/>
  <c r="AE3623" i="1" s="1"/>
  <c r="AH3623" i="1" s="1"/>
  <c r="AC3623" i="1"/>
  <c r="Z3623" i="1"/>
  <c r="Y3623" i="1"/>
  <c r="AA3623" i="1" s="1"/>
  <c r="X3623" i="1"/>
  <c r="W3623" i="1"/>
  <c r="V3623" i="1"/>
  <c r="S3623" i="1"/>
  <c r="R3623" i="1"/>
  <c r="P3623" i="1"/>
  <c r="O3623" i="1"/>
  <c r="Q3623" i="1" s="1"/>
  <c r="T3623" i="1" s="1"/>
  <c r="N3623" i="1"/>
  <c r="M3623" i="1"/>
  <c r="L3623" i="1"/>
  <c r="J3623" i="1"/>
  <c r="I3623" i="1"/>
  <c r="G3623" i="1"/>
  <c r="H3623" i="1" s="1"/>
  <c r="F3623" i="1"/>
  <c r="E3623" i="1"/>
  <c r="D3623" i="1"/>
  <c r="C3623" i="1"/>
  <c r="BB3622" i="1"/>
  <c r="BA3622" i="1"/>
  <c r="AZ3622" i="1"/>
  <c r="AY3622" i="1"/>
  <c r="BC3622" i="1" s="1"/>
  <c r="AV3622" i="1"/>
  <c r="AE3622" i="1"/>
  <c r="AH3622" i="1" s="1"/>
  <c r="X3622" i="1"/>
  <c r="AA3622" i="1" s="1"/>
  <c r="Q3622" i="1"/>
  <c r="T3622" i="1" s="1"/>
  <c r="AW3622" i="1" s="1"/>
  <c r="K3622" i="1"/>
  <c r="H3622" i="1"/>
  <c r="E3622" i="1"/>
  <c r="AZ3621" i="1"/>
  <c r="AU3621" i="1"/>
  <c r="AT3621" i="1"/>
  <c r="AS3621" i="1"/>
  <c r="BB3621" i="1" s="1"/>
  <c r="AR3621" i="1"/>
  <c r="AQ3621" i="1"/>
  <c r="AP3621" i="1"/>
  <c r="BA3621" i="1" s="1"/>
  <c r="AO3621" i="1"/>
  <c r="AN3621" i="1"/>
  <c r="AM3621" i="1"/>
  <c r="AL3621" i="1"/>
  <c r="AV3621" i="1" s="1"/>
  <c r="AK3621" i="1"/>
  <c r="AY3621" i="1" s="1"/>
  <c r="BC3621" i="1" s="1"/>
  <c r="AJ3621" i="1"/>
  <c r="AG3621" i="1"/>
  <c r="AF3621" i="1"/>
  <c r="AD3621" i="1"/>
  <c r="AC3621" i="1"/>
  <c r="AE3621" i="1" s="1"/>
  <c r="AH3621" i="1" s="1"/>
  <c r="Z3621" i="1"/>
  <c r="Y3621" i="1"/>
  <c r="X3621" i="1"/>
  <c r="AA3621" i="1" s="1"/>
  <c r="W3621" i="1"/>
  <c r="V3621" i="1"/>
  <c r="S3621" i="1"/>
  <c r="R3621" i="1"/>
  <c r="P3621" i="1"/>
  <c r="O3621" i="1"/>
  <c r="N3621" i="1"/>
  <c r="M3621" i="1"/>
  <c r="L3621" i="1"/>
  <c r="J3621" i="1"/>
  <c r="K3621" i="1" s="1"/>
  <c r="I3621" i="1"/>
  <c r="H3621" i="1"/>
  <c r="G3621" i="1"/>
  <c r="F3621" i="1"/>
  <c r="D3621" i="1"/>
  <c r="E3621" i="1" s="1"/>
  <c r="C3621" i="1"/>
  <c r="BB3620" i="1"/>
  <c r="BA3620" i="1"/>
  <c r="AZ3620" i="1"/>
  <c r="AY3620" i="1"/>
  <c r="BC3620" i="1" s="1"/>
  <c r="BD3620" i="1" s="1"/>
  <c r="AV3620" i="1"/>
  <c r="AW3620" i="1" s="1"/>
  <c r="AH3620" i="1"/>
  <c r="AE3620" i="1"/>
  <c r="X3620" i="1"/>
  <c r="AA3620" i="1" s="1"/>
  <c r="Q3620" i="1"/>
  <c r="T3620" i="1" s="1"/>
  <c r="K3620" i="1"/>
  <c r="H3620" i="1"/>
  <c r="E3620" i="1"/>
  <c r="BB3619" i="1"/>
  <c r="BA3619" i="1"/>
  <c r="AZ3619" i="1"/>
  <c r="AY3619" i="1"/>
  <c r="BC3619" i="1" s="1"/>
  <c r="AV3619" i="1"/>
  <c r="AE3619" i="1"/>
  <c r="AH3619" i="1" s="1"/>
  <c r="AA3619" i="1"/>
  <c r="X3619" i="1"/>
  <c r="Q3619" i="1"/>
  <c r="T3619" i="1" s="1"/>
  <c r="K3619" i="1"/>
  <c r="H3619" i="1"/>
  <c r="E3619" i="1"/>
  <c r="BB3618" i="1"/>
  <c r="BA3618" i="1"/>
  <c r="AO3618" i="1"/>
  <c r="AM3618" i="1"/>
  <c r="AZ3618" i="1" s="1"/>
  <c r="AL3618" i="1"/>
  <c r="AK3618" i="1"/>
  <c r="AK3614" i="1" s="1"/>
  <c r="AK3502" i="1" s="1"/>
  <c r="AK3485" i="1" s="1"/>
  <c r="AJ3618" i="1"/>
  <c r="AH3618" i="1"/>
  <c r="AE3618" i="1"/>
  <c r="X3618" i="1"/>
  <c r="AA3618" i="1" s="1"/>
  <c r="P3618" i="1"/>
  <c r="Q3618" i="1" s="1"/>
  <c r="T3618" i="1" s="1"/>
  <c r="J3618" i="1"/>
  <c r="J3614" i="1" s="1"/>
  <c r="I3618" i="1"/>
  <c r="H3618" i="1"/>
  <c r="E3618" i="1"/>
  <c r="BD3617" i="1"/>
  <c r="BB3617" i="1"/>
  <c r="BA3617" i="1"/>
  <c r="AZ3617" i="1"/>
  <c r="AY3617" i="1"/>
  <c r="BC3617" i="1" s="1"/>
  <c r="AV3617" i="1"/>
  <c r="AH3617" i="1"/>
  <c r="AE3617" i="1"/>
  <c r="AA3617" i="1"/>
  <c r="X3617" i="1"/>
  <c r="T3617" i="1"/>
  <c r="AW3617" i="1" s="1"/>
  <c r="Q3617" i="1"/>
  <c r="K3617" i="1"/>
  <c r="H3617" i="1"/>
  <c r="E3617" i="1"/>
  <c r="BB3616" i="1"/>
  <c r="AZ3616" i="1"/>
  <c r="AS3616" i="1"/>
  <c r="AP3616" i="1"/>
  <c r="BA3616" i="1" s="1"/>
  <c r="AM3616" i="1"/>
  <c r="AL3616" i="1"/>
  <c r="AV3616" i="1" s="1"/>
  <c r="AK3616" i="1"/>
  <c r="AJ3616" i="1"/>
  <c r="AE3616" i="1"/>
  <c r="AH3616" i="1" s="1"/>
  <c r="X3616" i="1"/>
  <c r="AA3616" i="1" s="1"/>
  <c r="P3616" i="1"/>
  <c r="Q3616" i="1" s="1"/>
  <c r="T3616" i="1" s="1"/>
  <c r="J3616" i="1"/>
  <c r="I3616" i="1"/>
  <c r="H3616" i="1"/>
  <c r="E3616" i="1"/>
  <c r="BB3615" i="1"/>
  <c r="AZ3615" i="1"/>
  <c r="AP3615" i="1"/>
  <c r="BA3615" i="1" s="1"/>
  <c r="AM3615" i="1"/>
  <c r="AM3614" i="1" s="1"/>
  <c r="AZ3614" i="1" s="1"/>
  <c r="AJ3615" i="1"/>
  <c r="AY3615" i="1" s="1"/>
  <c r="BC3615" i="1" s="1"/>
  <c r="AE3615" i="1"/>
  <c r="AH3615" i="1" s="1"/>
  <c r="AA3615" i="1"/>
  <c r="X3615" i="1"/>
  <c r="Q3615" i="1"/>
  <c r="T3615" i="1" s="1"/>
  <c r="P3615" i="1"/>
  <c r="K3615" i="1"/>
  <c r="J3615" i="1"/>
  <c r="I3615" i="1"/>
  <c r="I3614" i="1" s="1"/>
  <c r="I3502" i="1" s="1"/>
  <c r="H3615" i="1"/>
  <c r="E3615" i="1"/>
  <c r="AU3614" i="1"/>
  <c r="AT3614" i="1"/>
  <c r="AS3614" i="1"/>
  <c r="BB3614" i="1" s="1"/>
  <c r="AR3614" i="1"/>
  <c r="AQ3614" i="1"/>
  <c r="AP3614" i="1"/>
  <c r="BA3614" i="1" s="1"/>
  <c r="AO3614" i="1"/>
  <c r="AN3614" i="1"/>
  <c r="AL3614" i="1"/>
  <c r="AJ3614" i="1"/>
  <c r="AY3614" i="1" s="1"/>
  <c r="AG3614" i="1"/>
  <c r="AF3614" i="1"/>
  <c r="AD3614" i="1"/>
  <c r="AC3614" i="1"/>
  <c r="AE3614" i="1" s="1"/>
  <c r="Z3614" i="1"/>
  <c r="Y3614" i="1"/>
  <c r="X3614" i="1"/>
  <c r="AA3614" i="1" s="1"/>
  <c r="W3614" i="1"/>
  <c r="V3614" i="1"/>
  <c r="S3614" i="1"/>
  <c r="R3614" i="1"/>
  <c r="O3614" i="1"/>
  <c r="N3614" i="1"/>
  <c r="M3614" i="1"/>
  <c r="L3614" i="1"/>
  <c r="G3614" i="1"/>
  <c r="H3614" i="1" s="1"/>
  <c r="F3614" i="1"/>
  <c r="D3614" i="1"/>
  <c r="E3614" i="1" s="1"/>
  <c r="C3614" i="1"/>
  <c r="BB3613" i="1"/>
  <c r="BA3613" i="1"/>
  <c r="AZ3613" i="1"/>
  <c r="BC3613" i="1" s="1"/>
  <c r="BD3613" i="1" s="1"/>
  <c r="AY3613" i="1"/>
  <c r="AW3613" i="1"/>
  <c r="AV3613" i="1"/>
  <c r="AH3613" i="1"/>
  <c r="AE3613" i="1"/>
  <c r="X3613" i="1"/>
  <c r="AA3613" i="1" s="1"/>
  <c r="T3613" i="1"/>
  <c r="Q3613" i="1"/>
  <c r="K3613" i="1"/>
  <c r="H3613" i="1"/>
  <c r="E3613" i="1"/>
  <c r="BA3612" i="1"/>
  <c r="AU3612" i="1"/>
  <c r="AT3612" i="1"/>
  <c r="AS3612" i="1"/>
  <c r="BB3612" i="1" s="1"/>
  <c r="AR3612" i="1"/>
  <c r="AQ3612" i="1"/>
  <c r="AP3612" i="1"/>
  <c r="AO3612" i="1"/>
  <c r="AN3612" i="1"/>
  <c r="AM3612" i="1"/>
  <c r="AL3612" i="1"/>
  <c r="AK3612" i="1"/>
  <c r="AJ3612" i="1"/>
  <c r="AY3612" i="1" s="1"/>
  <c r="AG3612" i="1"/>
  <c r="AF3612" i="1"/>
  <c r="AE3612" i="1"/>
  <c r="AH3612" i="1" s="1"/>
  <c r="AD3612" i="1"/>
  <c r="AC3612" i="1"/>
  <c r="Z3612" i="1"/>
  <c r="Y3612" i="1"/>
  <c r="W3612" i="1"/>
  <c r="V3612" i="1"/>
  <c r="X3612" i="1" s="1"/>
  <c r="AA3612" i="1" s="1"/>
  <c r="S3612" i="1"/>
  <c r="R3612" i="1"/>
  <c r="Q3612" i="1"/>
  <c r="T3612" i="1" s="1"/>
  <c r="P3612" i="1"/>
  <c r="O3612" i="1"/>
  <c r="N3612" i="1"/>
  <c r="M3612" i="1"/>
  <c r="L3612" i="1"/>
  <c r="J3612" i="1"/>
  <c r="K3612" i="1" s="1"/>
  <c r="I3612" i="1"/>
  <c r="G3612" i="1"/>
  <c r="H3612" i="1" s="1"/>
  <c r="F3612" i="1"/>
  <c r="E3612" i="1"/>
  <c r="D3612" i="1"/>
  <c r="C3612" i="1"/>
  <c r="BB3611" i="1"/>
  <c r="BA3611" i="1"/>
  <c r="BC3611" i="1" s="1"/>
  <c r="AZ3611" i="1"/>
  <c r="AY3611" i="1"/>
  <c r="AV3611" i="1"/>
  <c r="AE3611" i="1"/>
  <c r="AH3611" i="1" s="1"/>
  <c r="X3611" i="1"/>
  <c r="AA3611" i="1" s="1"/>
  <c r="T3611" i="1"/>
  <c r="AW3611" i="1" s="1"/>
  <c r="Q3611" i="1"/>
  <c r="K3611" i="1"/>
  <c r="H3611" i="1"/>
  <c r="E3611" i="1"/>
  <c r="BB3610" i="1"/>
  <c r="BA3610" i="1"/>
  <c r="AZ3610" i="1"/>
  <c r="AY3610" i="1"/>
  <c r="AV3610" i="1"/>
  <c r="AH3610" i="1"/>
  <c r="AE3610" i="1"/>
  <c r="X3610" i="1"/>
  <c r="AA3610" i="1" s="1"/>
  <c r="Q3610" i="1"/>
  <c r="T3610" i="1" s="1"/>
  <c r="K3610" i="1"/>
  <c r="H3610" i="1"/>
  <c r="E3610" i="1"/>
  <c r="BB3609" i="1"/>
  <c r="BA3609" i="1"/>
  <c r="BC3609" i="1" s="1"/>
  <c r="AZ3609" i="1"/>
  <c r="AY3609" i="1"/>
  <c r="AV3609" i="1"/>
  <c r="AE3609" i="1"/>
  <c r="AH3609" i="1" s="1"/>
  <c r="AA3609" i="1"/>
  <c r="X3609" i="1"/>
  <c r="T3609" i="1"/>
  <c r="AW3609" i="1" s="1"/>
  <c r="Q3609" i="1"/>
  <c r="K3609" i="1"/>
  <c r="H3609" i="1"/>
  <c r="E3609" i="1"/>
  <c r="BB3608" i="1"/>
  <c r="BA3608" i="1"/>
  <c r="AZ3608" i="1"/>
  <c r="AY3608" i="1"/>
  <c r="BC3608" i="1" s="1"/>
  <c r="BD3608" i="1" s="1"/>
  <c r="AW3608" i="1"/>
  <c r="AV3608" i="1"/>
  <c r="AE3608" i="1"/>
  <c r="AH3608" i="1" s="1"/>
  <c r="X3608" i="1"/>
  <c r="AA3608" i="1" s="1"/>
  <c r="Q3608" i="1"/>
  <c r="T3608" i="1" s="1"/>
  <c r="K3608" i="1"/>
  <c r="H3608" i="1"/>
  <c r="E3608" i="1"/>
  <c r="AU3607" i="1"/>
  <c r="AT3607" i="1"/>
  <c r="BB3607" i="1" s="1"/>
  <c r="AS3607" i="1"/>
  <c r="AR3607" i="1"/>
  <c r="AQ3607" i="1"/>
  <c r="AP3607" i="1"/>
  <c r="BA3607" i="1" s="1"/>
  <c r="AO3607" i="1"/>
  <c r="AN3607" i="1"/>
  <c r="AZ3607" i="1" s="1"/>
  <c r="AM3607" i="1"/>
  <c r="AL3607" i="1"/>
  <c r="AK3607" i="1"/>
  <c r="AY3607" i="1" s="1"/>
  <c r="AJ3607" i="1"/>
  <c r="AG3607" i="1"/>
  <c r="AF3607" i="1"/>
  <c r="AE3607" i="1"/>
  <c r="AH3607" i="1" s="1"/>
  <c r="AD3607" i="1"/>
  <c r="AC3607" i="1"/>
  <c r="Z3607" i="1"/>
  <c r="Y3607" i="1"/>
  <c r="X3607" i="1"/>
  <c r="AA3607" i="1" s="1"/>
  <c r="W3607" i="1"/>
  <c r="V3607" i="1"/>
  <c r="S3607" i="1"/>
  <c r="R3607" i="1"/>
  <c r="P3607" i="1"/>
  <c r="O3607" i="1"/>
  <c r="N3607" i="1"/>
  <c r="M3607" i="1"/>
  <c r="L3607" i="1"/>
  <c r="J3607" i="1"/>
  <c r="K3607" i="1" s="1"/>
  <c r="I3607" i="1"/>
  <c r="H3607" i="1"/>
  <c r="G3607" i="1"/>
  <c r="F3607" i="1"/>
  <c r="D3607" i="1"/>
  <c r="E3607" i="1" s="1"/>
  <c r="C3607" i="1"/>
  <c r="BB3606" i="1"/>
  <c r="BA3606" i="1"/>
  <c r="AZ3606" i="1"/>
  <c r="AY3606" i="1"/>
  <c r="BC3606" i="1" s="1"/>
  <c r="BD3606" i="1" s="1"/>
  <c r="AV3606" i="1"/>
  <c r="AH3606" i="1"/>
  <c r="AE3606" i="1"/>
  <c r="X3606" i="1"/>
  <c r="AA3606" i="1" s="1"/>
  <c r="Q3606" i="1"/>
  <c r="T3606" i="1" s="1"/>
  <c r="AW3606" i="1" s="1"/>
  <c r="K3606" i="1"/>
  <c r="H3606" i="1"/>
  <c r="E3606" i="1"/>
  <c r="AU3605" i="1"/>
  <c r="AT3605" i="1"/>
  <c r="BB3605" i="1" s="1"/>
  <c r="AS3605" i="1"/>
  <c r="AR3605" i="1"/>
  <c r="AQ3605" i="1"/>
  <c r="AP3605" i="1"/>
  <c r="BA3605" i="1" s="1"/>
  <c r="AO3605" i="1"/>
  <c r="AN3605" i="1"/>
  <c r="AZ3605" i="1" s="1"/>
  <c r="AM3605" i="1"/>
  <c r="AL3605" i="1"/>
  <c r="AY3605" i="1" s="1"/>
  <c r="AK3605" i="1"/>
  <c r="AJ3605" i="1"/>
  <c r="AG3605" i="1"/>
  <c r="AF3605" i="1"/>
  <c r="AE3605" i="1"/>
  <c r="AH3605" i="1" s="1"/>
  <c r="AD3605" i="1"/>
  <c r="AC3605" i="1"/>
  <c r="Z3605" i="1"/>
  <c r="Y3605" i="1"/>
  <c r="W3605" i="1"/>
  <c r="V3605" i="1"/>
  <c r="X3605" i="1" s="1"/>
  <c r="AA3605" i="1" s="1"/>
  <c r="S3605" i="1"/>
  <c r="R3605" i="1"/>
  <c r="P3605" i="1"/>
  <c r="O3605" i="1"/>
  <c r="Q3605" i="1" s="1"/>
  <c r="T3605" i="1" s="1"/>
  <c r="N3605" i="1"/>
  <c r="M3605" i="1"/>
  <c r="L3605" i="1"/>
  <c r="K3605" i="1"/>
  <c r="J3605" i="1"/>
  <c r="I3605" i="1"/>
  <c r="G3605" i="1"/>
  <c r="H3605" i="1" s="1"/>
  <c r="F3605" i="1"/>
  <c r="E3605" i="1"/>
  <c r="D3605" i="1"/>
  <c r="C3605" i="1"/>
  <c r="BB3604" i="1"/>
  <c r="BA3604" i="1"/>
  <c r="AZ3604" i="1"/>
  <c r="AY3604" i="1"/>
  <c r="BC3604" i="1" s="1"/>
  <c r="AV3604" i="1"/>
  <c r="AE3604" i="1"/>
  <c r="AH3604" i="1" s="1"/>
  <c r="X3604" i="1"/>
  <c r="AA3604" i="1" s="1"/>
  <c r="Q3604" i="1"/>
  <c r="T3604" i="1" s="1"/>
  <c r="K3604" i="1"/>
  <c r="H3604" i="1"/>
  <c r="E3604" i="1"/>
  <c r="BB3603" i="1"/>
  <c r="BA3603" i="1"/>
  <c r="AZ3603" i="1"/>
  <c r="BC3603" i="1" s="1"/>
  <c r="AY3603" i="1"/>
  <c r="AV3603" i="1"/>
  <c r="AH3603" i="1"/>
  <c r="AE3603" i="1"/>
  <c r="AA3603" i="1"/>
  <c r="X3603" i="1"/>
  <c r="T3603" i="1"/>
  <c r="BD3603" i="1" s="1"/>
  <c r="Q3603" i="1"/>
  <c r="K3603" i="1"/>
  <c r="H3603" i="1"/>
  <c r="E3603" i="1"/>
  <c r="BB3602" i="1"/>
  <c r="BA3602" i="1"/>
  <c r="AZ3602" i="1"/>
  <c r="AY3602" i="1"/>
  <c r="BC3602" i="1" s="1"/>
  <c r="AV3602" i="1"/>
  <c r="AE3602" i="1"/>
  <c r="AH3602" i="1" s="1"/>
  <c r="X3602" i="1"/>
  <c r="AA3602" i="1" s="1"/>
  <c r="Q3602" i="1"/>
  <c r="T3602" i="1" s="1"/>
  <c r="K3602" i="1"/>
  <c r="H3602" i="1"/>
  <c r="E3602" i="1"/>
  <c r="BB3601" i="1"/>
  <c r="BA3601" i="1"/>
  <c r="AZ3601" i="1"/>
  <c r="AY3601" i="1"/>
  <c r="BC3601" i="1" s="1"/>
  <c r="AV3601" i="1"/>
  <c r="AH3601" i="1"/>
  <c r="AE3601" i="1"/>
  <c r="AA3601" i="1"/>
  <c r="X3601" i="1"/>
  <c r="T3601" i="1"/>
  <c r="AW3601" i="1" s="1"/>
  <c r="Q3601" i="1"/>
  <c r="K3601" i="1"/>
  <c r="H3601" i="1"/>
  <c r="E3601" i="1"/>
  <c r="BC3600" i="1"/>
  <c r="BB3600" i="1"/>
  <c r="BA3600" i="1"/>
  <c r="AZ3600" i="1"/>
  <c r="AY3600" i="1"/>
  <c r="AV3600" i="1"/>
  <c r="AE3600" i="1"/>
  <c r="AH3600" i="1" s="1"/>
  <c r="X3600" i="1"/>
  <c r="AA3600" i="1" s="1"/>
  <c r="Q3600" i="1"/>
  <c r="T3600" i="1" s="1"/>
  <c r="K3600" i="1"/>
  <c r="H3600" i="1"/>
  <c r="E3600" i="1"/>
  <c r="BB3599" i="1"/>
  <c r="BA3599" i="1"/>
  <c r="AZ3599" i="1"/>
  <c r="AY3599" i="1"/>
  <c r="BC3599" i="1" s="1"/>
  <c r="BD3599" i="1" s="1"/>
  <c r="AW3599" i="1"/>
  <c r="AV3599" i="1"/>
  <c r="AH3599" i="1"/>
  <c r="AE3599" i="1"/>
  <c r="AA3599" i="1"/>
  <c r="X3599" i="1"/>
  <c r="T3599" i="1"/>
  <c r="Q3599" i="1"/>
  <c r="K3599" i="1"/>
  <c r="H3599" i="1"/>
  <c r="E3599" i="1"/>
  <c r="BB3598" i="1"/>
  <c r="BA3598" i="1"/>
  <c r="AZ3598" i="1"/>
  <c r="AY3598" i="1"/>
  <c r="BC3598" i="1" s="1"/>
  <c r="AV3598" i="1"/>
  <c r="AE3598" i="1"/>
  <c r="AH3598" i="1" s="1"/>
  <c r="X3598" i="1"/>
  <c r="AA3598" i="1" s="1"/>
  <c r="Q3598" i="1"/>
  <c r="T3598" i="1" s="1"/>
  <c r="K3598" i="1"/>
  <c r="H3598" i="1"/>
  <c r="E3598" i="1"/>
  <c r="AU3597" i="1"/>
  <c r="AT3597" i="1"/>
  <c r="AS3597" i="1"/>
  <c r="BB3597" i="1" s="1"/>
  <c r="AR3597" i="1"/>
  <c r="AQ3597" i="1"/>
  <c r="AP3597" i="1"/>
  <c r="BA3597" i="1" s="1"/>
  <c r="AO3597" i="1"/>
  <c r="AN3597" i="1"/>
  <c r="AM3597" i="1"/>
  <c r="AZ3597" i="1" s="1"/>
  <c r="AL3597" i="1"/>
  <c r="AK3597" i="1"/>
  <c r="AY3597" i="1" s="1"/>
  <c r="AJ3597" i="1"/>
  <c r="AV3597" i="1" s="1"/>
  <c r="AG3597" i="1"/>
  <c r="AF3597" i="1"/>
  <c r="AD3597" i="1"/>
  <c r="AC3597" i="1"/>
  <c r="AE3597" i="1" s="1"/>
  <c r="AH3597" i="1" s="1"/>
  <c r="Z3597" i="1"/>
  <c r="Y3597" i="1"/>
  <c r="W3597" i="1"/>
  <c r="X3597" i="1" s="1"/>
  <c r="AA3597" i="1" s="1"/>
  <c r="V3597" i="1"/>
  <c r="S3597" i="1"/>
  <c r="R3597" i="1"/>
  <c r="P3597" i="1"/>
  <c r="O3597" i="1"/>
  <c r="Q3597" i="1" s="1"/>
  <c r="T3597" i="1" s="1"/>
  <c r="N3597" i="1"/>
  <c r="M3597" i="1"/>
  <c r="L3597" i="1"/>
  <c r="J3597" i="1"/>
  <c r="K3597" i="1" s="1"/>
  <c r="I3597" i="1"/>
  <c r="G3597" i="1"/>
  <c r="F3597" i="1"/>
  <c r="H3597" i="1" s="1"/>
  <c r="D3597" i="1"/>
  <c r="E3597" i="1" s="1"/>
  <c r="C3597" i="1"/>
  <c r="BB3596" i="1"/>
  <c r="BA3596" i="1"/>
  <c r="AZ3596" i="1"/>
  <c r="BC3596" i="1" s="1"/>
  <c r="AY3596" i="1"/>
  <c r="AV3596" i="1"/>
  <c r="AH3596" i="1"/>
  <c r="AE3596" i="1"/>
  <c r="AA3596" i="1"/>
  <c r="X3596" i="1"/>
  <c r="T3596" i="1"/>
  <c r="Q3596" i="1"/>
  <c r="K3596" i="1"/>
  <c r="H3596" i="1"/>
  <c r="E3596" i="1"/>
  <c r="BB3595" i="1"/>
  <c r="BA3595" i="1"/>
  <c r="AZ3595" i="1"/>
  <c r="AY3595" i="1"/>
  <c r="BC3595" i="1" s="1"/>
  <c r="AV3595" i="1"/>
  <c r="AE3595" i="1"/>
  <c r="AH3595" i="1" s="1"/>
  <c r="X3595" i="1"/>
  <c r="AA3595" i="1" s="1"/>
  <c r="Q3595" i="1"/>
  <c r="T3595" i="1" s="1"/>
  <c r="K3595" i="1"/>
  <c r="H3595" i="1"/>
  <c r="E3595" i="1"/>
  <c r="BB3594" i="1"/>
  <c r="BA3594" i="1"/>
  <c r="AZ3594" i="1"/>
  <c r="BC3594" i="1" s="1"/>
  <c r="AY3594" i="1"/>
  <c r="AV3594" i="1"/>
  <c r="AH3594" i="1"/>
  <c r="AE3594" i="1"/>
  <c r="AA3594" i="1"/>
  <c r="X3594" i="1"/>
  <c r="T3594" i="1"/>
  <c r="AW3594" i="1" s="1"/>
  <c r="Q3594" i="1"/>
  <c r="K3594" i="1"/>
  <c r="H3594" i="1"/>
  <c r="E3594" i="1"/>
  <c r="BC3593" i="1"/>
  <c r="BB3593" i="1"/>
  <c r="BA3593" i="1"/>
  <c r="AZ3593" i="1"/>
  <c r="AY3593" i="1"/>
  <c r="AV3593" i="1"/>
  <c r="AE3593" i="1"/>
  <c r="AH3593" i="1" s="1"/>
  <c r="X3593" i="1"/>
  <c r="AA3593" i="1" s="1"/>
  <c r="Q3593" i="1"/>
  <c r="T3593" i="1" s="1"/>
  <c r="K3593" i="1"/>
  <c r="H3593" i="1"/>
  <c r="E3593" i="1"/>
  <c r="BB3592" i="1"/>
  <c r="BA3592" i="1"/>
  <c r="AZ3592" i="1"/>
  <c r="AY3592" i="1"/>
  <c r="BC3592" i="1" s="1"/>
  <c r="BD3592" i="1" s="1"/>
  <c r="AW3592" i="1"/>
  <c r="AV3592" i="1"/>
  <c r="AH3592" i="1"/>
  <c r="AE3592" i="1"/>
  <c r="AA3592" i="1"/>
  <c r="X3592" i="1"/>
  <c r="T3592" i="1"/>
  <c r="Q3592" i="1"/>
  <c r="K3592" i="1"/>
  <c r="H3592" i="1"/>
  <c r="E3592" i="1"/>
  <c r="BB3591" i="1"/>
  <c r="BA3591" i="1"/>
  <c r="AZ3591" i="1"/>
  <c r="AY3591" i="1"/>
  <c r="BC3591" i="1" s="1"/>
  <c r="AV3591" i="1"/>
  <c r="AE3591" i="1"/>
  <c r="AH3591" i="1" s="1"/>
  <c r="X3591" i="1"/>
  <c r="AA3591" i="1" s="1"/>
  <c r="Q3591" i="1"/>
  <c r="T3591" i="1" s="1"/>
  <c r="K3591" i="1"/>
  <c r="H3591" i="1"/>
  <c r="E3591" i="1"/>
  <c r="BB3590" i="1"/>
  <c r="BA3590" i="1"/>
  <c r="AZ3590" i="1"/>
  <c r="AY3590" i="1"/>
  <c r="BC3590" i="1" s="1"/>
  <c r="AW3590" i="1"/>
  <c r="AV3590" i="1"/>
  <c r="AH3590" i="1"/>
  <c r="AE3590" i="1"/>
  <c r="AA3590" i="1"/>
  <c r="X3590" i="1"/>
  <c r="T3590" i="1"/>
  <c r="BD3590" i="1" s="1"/>
  <c r="Q3590" i="1"/>
  <c r="K3590" i="1"/>
  <c r="H3590" i="1"/>
  <c r="E3590" i="1"/>
  <c r="BB3589" i="1"/>
  <c r="BA3589" i="1"/>
  <c r="AZ3589" i="1"/>
  <c r="AY3589" i="1"/>
  <c r="BC3589" i="1" s="1"/>
  <c r="AV3589" i="1"/>
  <c r="AE3589" i="1"/>
  <c r="AH3589" i="1" s="1"/>
  <c r="X3589" i="1"/>
  <c r="AA3589" i="1" s="1"/>
  <c r="Q3589" i="1"/>
  <c r="T3589" i="1" s="1"/>
  <c r="K3589" i="1"/>
  <c r="H3589" i="1"/>
  <c r="E3589" i="1"/>
  <c r="BB3588" i="1"/>
  <c r="BA3588" i="1"/>
  <c r="AZ3588" i="1"/>
  <c r="BC3588" i="1" s="1"/>
  <c r="AY3588" i="1"/>
  <c r="AV3588" i="1"/>
  <c r="AH3588" i="1"/>
  <c r="AE3588" i="1"/>
  <c r="AA3588" i="1"/>
  <c r="X3588" i="1"/>
  <c r="T3588" i="1"/>
  <c r="Q3588" i="1"/>
  <c r="K3588" i="1"/>
  <c r="H3588" i="1"/>
  <c r="E3588" i="1"/>
  <c r="AU3587" i="1"/>
  <c r="AT3587" i="1"/>
  <c r="AS3587" i="1"/>
  <c r="BB3587" i="1" s="1"/>
  <c r="AR3587" i="1"/>
  <c r="BA3587" i="1" s="1"/>
  <c r="AQ3587" i="1"/>
  <c r="AP3587" i="1"/>
  <c r="AO3587" i="1"/>
  <c r="AN3587" i="1"/>
  <c r="AM3587" i="1"/>
  <c r="AZ3587" i="1" s="1"/>
  <c r="AL3587" i="1"/>
  <c r="AK3587" i="1"/>
  <c r="AJ3587" i="1"/>
  <c r="AV3587" i="1" s="1"/>
  <c r="AG3587" i="1"/>
  <c r="AF3587" i="1"/>
  <c r="AD3587" i="1"/>
  <c r="AC3587" i="1"/>
  <c r="AE3587" i="1" s="1"/>
  <c r="AH3587" i="1" s="1"/>
  <c r="Z3587" i="1"/>
  <c r="Y3587" i="1"/>
  <c r="X3587" i="1"/>
  <c r="AA3587" i="1" s="1"/>
  <c r="W3587" i="1"/>
  <c r="V3587" i="1"/>
  <c r="S3587" i="1"/>
  <c r="R3587" i="1"/>
  <c r="Q3587" i="1"/>
  <c r="T3587" i="1" s="1"/>
  <c r="P3587" i="1"/>
  <c r="O3587" i="1"/>
  <c r="N3587" i="1"/>
  <c r="M3587" i="1"/>
  <c r="L3587" i="1"/>
  <c r="J3587" i="1"/>
  <c r="I3587" i="1"/>
  <c r="K3587" i="1" s="1"/>
  <c r="G3587" i="1"/>
  <c r="H3587" i="1" s="1"/>
  <c r="F3587" i="1"/>
  <c r="D3587" i="1"/>
  <c r="C3587" i="1"/>
  <c r="E3587" i="1" s="1"/>
  <c r="BC3586" i="1"/>
  <c r="BB3586" i="1"/>
  <c r="BA3586" i="1"/>
  <c r="AZ3586" i="1"/>
  <c r="AY3586" i="1"/>
  <c r="AV3586" i="1"/>
  <c r="AE3586" i="1"/>
  <c r="AH3586" i="1" s="1"/>
  <c r="X3586" i="1"/>
  <c r="AA3586" i="1" s="1"/>
  <c r="Q3586" i="1"/>
  <c r="T3586" i="1" s="1"/>
  <c r="K3586" i="1"/>
  <c r="H3586" i="1"/>
  <c r="E3586" i="1"/>
  <c r="AU3585" i="1"/>
  <c r="AT3585" i="1"/>
  <c r="AS3585" i="1"/>
  <c r="BB3585" i="1" s="1"/>
  <c r="AR3585" i="1"/>
  <c r="AQ3585" i="1"/>
  <c r="BA3585" i="1" s="1"/>
  <c r="AP3585" i="1"/>
  <c r="AO3585" i="1"/>
  <c r="AN3585" i="1"/>
  <c r="AM3585" i="1"/>
  <c r="AZ3585" i="1" s="1"/>
  <c r="AL3585" i="1"/>
  <c r="AK3585" i="1"/>
  <c r="AJ3585" i="1"/>
  <c r="AY3585" i="1" s="1"/>
  <c r="BC3585" i="1" s="1"/>
  <c r="AG3585" i="1"/>
  <c r="AF3585" i="1"/>
  <c r="AD3585" i="1"/>
  <c r="AE3585" i="1" s="1"/>
  <c r="AH3585" i="1" s="1"/>
  <c r="AC3585" i="1"/>
  <c r="Z3585" i="1"/>
  <c r="Y3585" i="1"/>
  <c r="W3585" i="1"/>
  <c r="V3585" i="1"/>
  <c r="X3585" i="1" s="1"/>
  <c r="AA3585" i="1" s="1"/>
  <c r="S3585" i="1"/>
  <c r="R3585" i="1"/>
  <c r="P3585" i="1"/>
  <c r="Q3585" i="1" s="1"/>
  <c r="T3585" i="1" s="1"/>
  <c r="O3585" i="1"/>
  <c r="N3585" i="1"/>
  <c r="M3585" i="1"/>
  <c r="L3585" i="1"/>
  <c r="J3585" i="1"/>
  <c r="K3585" i="1" s="1"/>
  <c r="I3585" i="1"/>
  <c r="G3585" i="1"/>
  <c r="F3585" i="1"/>
  <c r="H3585" i="1" s="1"/>
  <c r="D3585" i="1"/>
  <c r="E3585" i="1" s="1"/>
  <c r="C3585" i="1"/>
  <c r="BB3584" i="1"/>
  <c r="BA3584" i="1"/>
  <c r="AZ3584" i="1"/>
  <c r="AY3584" i="1"/>
  <c r="BC3584" i="1" s="1"/>
  <c r="AW3584" i="1"/>
  <c r="AV3584" i="1"/>
  <c r="AH3584" i="1"/>
  <c r="AE3584" i="1"/>
  <c r="AA3584" i="1"/>
  <c r="X3584" i="1"/>
  <c r="T3584" i="1"/>
  <c r="BD3584" i="1" s="1"/>
  <c r="Q3584" i="1"/>
  <c r="K3584" i="1"/>
  <c r="H3584" i="1"/>
  <c r="E3584" i="1"/>
  <c r="AY3583" i="1"/>
  <c r="AU3583" i="1"/>
  <c r="AT3583" i="1"/>
  <c r="AS3583" i="1"/>
  <c r="BB3583" i="1" s="1"/>
  <c r="AR3583" i="1"/>
  <c r="AQ3583" i="1"/>
  <c r="AP3583" i="1"/>
  <c r="BA3583" i="1" s="1"/>
  <c r="AO3583" i="1"/>
  <c r="AN3583" i="1"/>
  <c r="AM3583" i="1"/>
  <c r="AZ3583" i="1" s="1"/>
  <c r="AL3583" i="1"/>
  <c r="AK3583" i="1"/>
  <c r="AJ3583" i="1"/>
  <c r="AV3583" i="1" s="1"/>
  <c r="AG3583" i="1"/>
  <c r="AF3583" i="1"/>
  <c r="AE3583" i="1"/>
  <c r="AH3583" i="1" s="1"/>
  <c r="AD3583" i="1"/>
  <c r="AC3583" i="1"/>
  <c r="Z3583" i="1"/>
  <c r="Y3583" i="1"/>
  <c r="X3583" i="1"/>
  <c r="AA3583" i="1" s="1"/>
  <c r="W3583" i="1"/>
  <c r="V3583" i="1"/>
  <c r="S3583" i="1"/>
  <c r="R3583" i="1"/>
  <c r="P3583" i="1"/>
  <c r="O3583" i="1"/>
  <c r="Q3583" i="1" s="1"/>
  <c r="T3583" i="1" s="1"/>
  <c r="N3583" i="1"/>
  <c r="M3583" i="1"/>
  <c r="L3583" i="1"/>
  <c r="J3583" i="1"/>
  <c r="I3583" i="1"/>
  <c r="K3583" i="1" s="1"/>
  <c r="G3583" i="1"/>
  <c r="H3583" i="1" s="1"/>
  <c r="F3583" i="1"/>
  <c r="E3583" i="1"/>
  <c r="D3583" i="1"/>
  <c r="C3583" i="1"/>
  <c r="BB3582" i="1"/>
  <c r="BA3582" i="1"/>
  <c r="AZ3582" i="1"/>
  <c r="AY3582" i="1"/>
  <c r="BC3582" i="1" s="1"/>
  <c r="AV3582" i="1"/>
  <c r="AE3582" i="1"/>
  <c r="AH3582" i="1" s="1"/>
  <c r="X3582" i="1"/>
  <c r="AA3582" i="1" s="1"/>
  <c r="Q3582" i="1"/>
  <c r="T3582" i="1" s="1"/>
  <c r="K3582" i="1"/>
  <c r="H3582" i="1"/>
  <c r="E3582" i="1"/>
  <c r="AU3581" i="1"/>
  <c r="AT3581" i="1"/>
  <c r="AS3581" i="1"/>
  <c r="BB3581" i="1" s="1"/>
  <c r="AR3581" i="1"/>
  <c r="AQ3581" i="1"/>
  <c r="AP3581" i="1"/>
  <c r="BA3581" i="1" s="1"/>
  <c r="AO3581" i="1"/>
  <c r="AN3581" i="1"/>
  <c r="AM3581" i="1"/>
  <c r="AZ3581" i="1" s="1"/>
  <c r="AL3581" i="1"/>
  <c r="AK3581" i="1"/>
  <c r="AV3581" i="1" s="1"/>
  <c r="AJ3581" i="1"/>
  <c r="AG3581" i="1"/>
  <c r="AF3581" i="1"/>
  <c r="AD3581" i="1"/>
  <c r="AC3581" i="1"/>
  <c r="AE3581" i="1" s="1"/>
  <c r="AH3581" i="1" s="1"/>
  <c r="Z3581" i="1"/>
  <c r="Y3581" i="1"/>
  <c r="W3581" i="1"/>
  <c r="X3581" i="1" s="1"/>
  <c r="AA3581" i="1" s="1"/>
  <c r="V3581" i="1"/>
  <c r="S3581" i="1"/>
  <c r="R3581" i="1"/>
  <c r="P3581" i="1"/>
  <c r="O3581" i="1"/>
  <c r="Q3581" i="1" s="1"/>
  <c r="T3581" i="1" s="1"/>
  <c r="N3581" i="1"/>
  <c r="M3581" i="1"/>
  <c r="L3581" i="1"/>
  <c r="J3581" i="1"/>
  <c r="K3581" i="1" s="1"/>
  <c r="I3581" i="1"/>
  <c r="H3581" i="1"/>
  <c r="G3581" i="1"/>
  <c r="F3581" i="1"/>
  <c r="D3581" i="1"/>
  <c r="E3581" i="1" s="1"/>
  <c r="C3581" i="1"/>
  <c r="BB3580" i="1"/>
  <c r="BA3580" i="1"/>
  <c r="AZ3580" i="1"/>
  <c r="AY3580" i="1"/>
  <c r="BC3580" i="1" s="1"/>
  <c r="BD3580" i="1" s="1"/>
  <c r="AW3580" i="1"/>
  <c r="AV3580" i="1"/>
  <c r="AH3580" i="1"/>
  <c r="AE3580" i="1"/>
  <c r="AA3580" i="1"/>
  <c r="X3580" i="1"/>
  <c r="T3580" i="1"/>
  <c r="Q3580" i="1"/>
  <c r="K3580" i="1"/>
  <c r="H3580" i="1"/>
  <c r="E3580" i="1"/>
  <c r="AU3579" i="1"/>
  <c r="AT3579" i="1"/>
  <c r="AS3579" i="1"/>
  <c r="BB3579" i="1" s="1"/>
  <c r="AR3579" i="1"/>
  <c r="AQ3579" i="1"/>
  <c r="AP3579" i="1"/>
  <c r="BA3579" i="1" s="1"/>
  <c r="AO3579" i="1"/>
  <c r="AN3579" i="1"/>
  <c r="AZ3579" i="1" s="1"/>
  <c r="AM3579" i="1"/>
  <c r="AL3579" i="1"/>
  <c r="AY3579" i="1" s="1"/>
  <c r="AK3579" i="1"/>
  <c r="AJ3579" i="1"/>
  <c r="AG3579" i="1"/>
  <c r="AF3579" i="1"/>
  <c r="AE3579" i="1"/>
  <c r="AH3579" i="1" s="1"/>
  <c r="AD3579" i="1"/>
  <c r="AC3579" i="1"/>
  <c r="Z3579" i="1"/>
  <c r="Y3579" i="1"/>
  <c r="W3579" i="1"/>
  <c r="V3579" i="1"/>
  <c r="X3579" i="1" s="1"/>
  <c r="AA3579" i="1" s="1"/>
  <c r="S3579" i="1"/>
  <c r="R3579" i="1"/>
  <c r="P3579" i="1"/>
  <c r="O3579" i="1"/>
  <c r="Q3579" i="1" s="1"/>
  <c r="T3579" i="1" s="1"/>
  <c r="N3579" i="1"/>
  <c r="M3579" i="1"/>
  <c r="L3579" i="1"/>
  <c r="K3579" i="1"/>
  <c r="J3579" i="1"/>
  <c r="I3579" i="1"/>
  <c r="G3579" i="1"/>
  <c r="H3579" i="1" s="1"/>
  <c r="F3579" i="1"/>
  <c r="E3579" i="1"/>
  <c r="D3579" i="1"/>
  <c r="C3579" i="1"/>
  <c r="BB3578" i="1"/>
  <c r="BA3578" i="1"/>
  <c r="AZ3578" i="1"/>
  <c r="AY3578" i="1"/>
  <c r="BC3578" i="1" s="1"/>
  <c r="AV3578" i="1"/>
  <c r="AE3578" i="1"/>
  <c r="AH3578" i="1" s="1"/>
  <c r="X3578" i="1"/>
  <c r="AA3578" i="1" s="1"/>
  <c r="Q3578" i="1"/>
  <c r="T3578" i="1" s="1"/>
  <c r="K3578" i="1"/>
  <c r="H3578" i="1"/>
  <c r="E3578" i="1"/>
  <c r="AZ3577" i="1"/>
  <c r="AU3577" i="1"/>
  <c r="AT3577" i="1"/>
  <c r="AS3577" i="1"/>
  <c r="BB3577" i="1" s="1"/>
  <c r="AR3577" i="1"/>
  <c r="AQ3577" i="1"/>
  <c r="BA3577" i="1" s="1"/>
  <c r="AP3577" i="1"/>
  <c r="AO3577" i="1"/>
  <c r="AN3577" i="1"/>
  <c r="AM3577" i="1"/>
  <c r="AL3577" i="1"/>
  <c r="AK3577" i="1"/>
  <c r="AJ3577" i="1"/>
  <c r="AY3577" i="1" s="1"/>
  <c r="AG3577" i="1"/>
  <c r="AF3577" i="1"/>
  <c r="AD3577" i="1"/>
  <c r="AE3577" i="1" s="1"/>
  <c r="AH3577" i="1" s="1"/>
  <c r="AC3577" i="1"/>
  <c r="Z3577" i="1"/>
  <c r="Y3577" i="1"/>
  <c r="W3577" i="1"/>
  <c r="V3577" i="1"/>
  <c r="X3577" i="1" s="1"/>
  <c r="AA3577" i="1" s="1"/>
  <c r="S3577" i="1"/>
  <c r="R3577" i="1"/>
  <c r="P3577" i="1"/>
  <c r="Q3577" i="1" s="1"/>
  <c r="T3577" i="1" s="1"/>
  <c r="O3577" i="1"/>
  <c r="N3577" i="1"/>
  <c r="M3577" i="1"/>
  <c r="L3577" i="1"/>
  <c r="J3577" i="1"/>
  <c r="K3577" i="1" s="1"/>
  <c r="I3577" i="1"/>
  <c r="H3577" i="1"/>
  <c r="G3577" i="1"/>
  <c r="F3577" i="1"/>
  <c r="D3577" i="1"/>
  <c r="E3577" i="1" s="1"/>
  <c r="C3577" i="1"/>
  <c r="BB3576" i="1"/>
  <c r="BA3576" i="1"/>
  <c r="AZ3576" i="1"/>
  <c r="AY3576" i="1"/>
  <c r="BC3576" i="1" s="1"/>
  <c r="AV3576" i="1"/>
  <c r="AH3576" i="1"/>
  <c r="AE3576" i="1"/>
  <c r="AA3576" i="1"/>
  <c r="X3576" i="1"/>
  <c r="T3576" i="1"/>
  <c r="AW3576" i="1" s="1"/>
  <c r="Q3576" i="1"/>
  <c r="K3576" i="1"/>
  <c r="H3576" i="1"/>
  <c r="E3576" i="1"/>
  <c r="AU3575" i="1"/>
  <c r="AT3575" i="1"/>
  <c r="AS3575" i="1"/>
  <c r="BB3575" i="1" s="1"/>
  <c r="AR3575" i="1"/>
  <c r="BA3575" i="1" s="1"/>
  <c r="AQ3575" i="1"/>
  <c r="AP3575" i="1"/>
  <c r="AO3575" i="1"/>
  <c r="AN3575" i="1"/>
  <c r="AM3575" i="1"/>
  <c r="AZ3575" i="1" s="1"/>
  <c r="AL3575" i="1"/>
  <c r="AK3575" i="1"/>
  <c r="AJ3575" i="1"/>
  <c r="AY3575" i="1" s="1"/>
  <c r="AG3575" i="1"/>
  <c r="AF3575" i="1"/>
  <c r="AD3575" i="1"/>
  <c r="AC3575" i="1"/>
  <c r="AE3575" i="1" s="1"/>
  <c r="AH3575" i="1" s="1"/>
  <c r="Z3575" i="1"/>
  <c r="Y3575" i="1"/>
  <c r="W3575" i="1"/>
  <c r="V3575" i="1"/>
  <c r="X3575" i="1" s="1"/>
  <c r="AA3575" i="1" s="1"/>
  <c r="S3575" i="1"/>
  <c r="R3575" i="1"/>
  <c r="Q3575" i="1"/>
  <c r="T3575" i="1" s="1"/>
  <c r="P3575" i="1"/>
  <c r="O3575" i="1"/>
  <c r="N3575" i="1"/>
  <c r="M3575" i="1"/>
  <c r="L3575" i="1"/>
  <c r="K3575" i="1"/>
  <c r="J3575" i="1"/>
  <c r="I3575" i="1"/>
  <c r="G3575" i="1"/>
  <c r="H3575" i="1" s="1"/>
  <c r="F3575" i="1"/>
  <c r="D3575" i="1"/>
  <c r="C3575" i="1"/>
  <c r="E3575" i="1" s="1"/>
  <c r="BB3574" i="1"/>
  <c r="BA3574" i="1"/>
  <c r="AZ3574" i="1"/>
  <c r="AY3574" i="1"/>
  <c r="BC3574" i="1" s="1"/>
  <c r="AV3574" i="1"/>
  <c r="AE3574" i="1"/>
  <c r="AH3574" i="1" s="1"/>
  <c r="X3574" i="1"/>
  <c r="AA3574" i="1" s="1"/>
  <c r="Q3574" i="1"/>
  <c r="T3574" i="1" s="1"/>
  <c r="K3574" i="1"/>
  <c r="H3574" i="1"/>
  <c r="E3574" i="1"/>
  <c r="AU3573" i="1"/>
  <c r="AT3573" i="1"/>
  <c r="AS3573" i="1"/>
  <c r="BB3573" i="1" s="1"/>
  <c r="AR3573" i="1"/>
  <c r="AQ3573" i="1"/>
  <c r="AP3573" i="1"/>
  <c r="BA3573" i="1" s="1"/>
  <c r="AO3573" i="1"/>
  <c r="AZ3573" i="1" s="1"/>
  <c r="AN3573" i="1"/>
  <c r="AM3573" i="1"/>
  <c r="AL3573" i="1"/>
  <c r="AK3573" i="1"/>
  <c r="AY3573" i="1" s="1"/>
  <c r="BC3573" i="1" s="1"/>
  <c r="AJ3573" i="1"/>
  <c r="AV3573" i="1" s="1"/>
  <c r="AG3573" i="1"/>
  <c r="AF3573" i="1"/>
  <c r="AD3573" i="1"/>
  <c r="AC3573" i="1"/>
  <c r="AE3573" i="1" s="1"/>
  <c r="AH3573" i="1" s="1"/>
  <c r="Z3573" i="1"/>
  <c r="Y3573" i="1"/>
  <c r="W3573" i="1"/>
  <c r="X3573" i="1" s="1"/>
  <c r="AA3573" i="1" s="1"/>
  <c r="V3573" i="1"/>
  <c r="S3573" i="1"/>
  <c r="R3573" i="1"/>
  <c r="P3573" i="1"/>
  <c r="O3573" i="1"/>
  <c r="Q3573" i="1" s="1"/>
  <c r="T3573" i="1" s="1"/>
  <c r="N3573" i="1"/>
  <c r="M3573" i="1"/>
  <c r="L3573" i="1"/>
  <c r="J3573" i="1"/>
  <c r="K3573" i="1" s="1"/>
  <c r="I3573" i="1"/>
  <c r="G3573" i="1"/>
  <c r="F3573" i="1"/>
  <c r="H3573" i="1" s="1"/>
  <c r="D3573" i="1"/>
  <c r="E3573" i="1" s="1"/>
  <c r="C3573" i="1"/>
  <c r="BB3572" i="1"/>
  <c r="BA3572" i="1"/>
  <c r="AZ3572" i="1"/>
  <c r="BC3572" i="1" s="1"/>
  <c r="AY3572" i="1"/>
  <c r="AV3572" i="1"/>
  <c r="AH3572" i="1"/>
  <c r="AE3572" i="1"/>
  <c r="AA3572" i="1"/>
  <c r="X3572" i="1"/>
  <c r="T3572" i="1"/>
  <c r="BD3572" i="1" s="1"/>
  <c r="Q3572" i="1"/>
  <c r="K3572" i="1"/>
  <c r="H3572" i="1"/>
  <c r="E3572" i="1"/>
  <c r="AU3571" i="1"/>
  <c r="AT3571" i="1"/>
  <c r="AS3571" i="1"/>
  <c r="BB3571" i="1" s="1"/>
  <c r="AR3571" i="1"/>
  <c r="BA3571" i="1" s="1"/>
  <c r="AQ3571" i="1"/>
  <c r="AP3571" i="1"/>
  <c r="AO3571" i="1"/>
  <c r="AN3571" i="1"/>
  <c r="AM3571" i="1"/>
  <c r="AZ3571" i="1" s="1"/>
  <c r="AL3571" i="1"/>
  <c r="AK3571" i="1"/>
  <c r="AJ3571" i="1"/>
  <c r="AV3571" i="1" s="1"/>
  <c r="AG3571" i="1"/>
  <c r="AF3571" i="1"/>
  <c r="AD3571" i="1"/>
  <c r="AC3571" i="1"/>
  <c r="AE3571" i="1" s="1"/>
  <c r="AH3571" i="1" s="1"/>
  <c r="Z3571" i="1"/>
  <c r="Y3571" i="1"/>
  <c r="X3571" i="1"/>
  <c r="AA3571" i="1" s="1"/>
  <c r="W3571" i="1"/>
  <c r="V3571" i="1"/>
  <c r="S3571" i="1"/>
  <c r="R3571" i="1"/>
  <c r="Q3571" i="1"/>
  <c r="T3571" i="1" s="1"/>
  <c r="P3571" i="1"/>
  <c r="O3571" i="1"/>
  <c r="N3571" i="1"/>
  <c r="M3571" i="1"/>
  <c r="L3571" i="1"/>
  <c r="J3571" i="1"/>
  <c r="I3571" i="1"/>
  <c r="K3571" i="1" s="1"/>
  <c r="G3571" i="1"/>
  <c r="H3571" i="1" s="1"/>
  <c r="F3571" i="1"/>
  <c r="D3571" i="1"/>
  <c r="C3571" i="1"/>
  <c r="E3571" i="1" s="1"/>
  <c r="BC3570" i="1"/>
  <c r="BB3570" i="1"/>
  <c r="BA3570" i="1"/>
  <c r="AZ3570" i="1"/>
  <c r="AY3570" i="1"/>
  <c r="AV3570" i="1"/>
  <c r="AE3570" i="1"/>
  <c r="AH3570" i="1" s="1"/>
  <c r="X3570" i="1"/>
  <c r="AA3570" i="1" s="1"/>
  <c r="Q3570" i="1"/>
  <c r="T3570" i="1" s="1"/>
  <c r="K3570" i="1"/>
  <c r="H3570" i="1"/>
  <c r="E3570" i="1"/>
  <c r="AU3569" i="1"/>
  <c r="AT3569" i="1"/>
  <c r="AS3569" i="1"/>
  <c r="BB3569" i="1" s="1"/>
  <c r="AR3569" i="1"/>
  <c r="AQ3569" i="1"/>
  <c r="BA3569" i="1" s="1"/>
  <c r="AP3569" i="1"/>
  <c r="AO3569" i="1"/>
  <c r="AN3569" i="1"/>
  <c r="AM3569" i="1"/>
  <c r="AZ3569" i="1" s="1"/>
  <c r="AL3569" i="1"/>
  <c r="AK3569" i="1"/>
  <c r="AJ3569" i="1"/>
  <c r="AY3569" i="1" s="1"/>
  <c r="AG3569" i="1"/>
  <c r="AF3569" i="1"/>
  <c r="AD3569" i="1"/>
  <c r="AE3569" i="1" s="1"/>
  <c r="AH3569" i="1" s="1"/>
  <c r="AC3569" i="1"/>
  <c r="Z3569" i="1"/>
  <c r="Y3569" i="1"/>
  <c r="W3569" i="1"/>
  <c r="V3569" i="1"/>
  <c r="X3569" i="1" s="1"/>
  <c r="AA3569" i="1" s="1"/>
  <c r="S3569" i="1"/>
  <c r="R3569" i="1"/>
  <c r="P3569" i="1"/>
  <c r="Q3569" i="1" s="1"/>
  <c r="T3569" i="1" s="1"/>
  <c r="O3569" i="1"/>
  <c r="N3569" i="1"/>
  <c r="M3569" i="1"/>
  <c r="L3569" i="1"/>
  <c r="J3569" i="1"/>
  <c r="K3569" i="1" s="1"/>
  <c r="I3569" i="1"/>
  <c r="G3569" i="1"/>
  <c r="F3569" i="1"/>
  <c r="H3569" i="1" s="1"/>
  <c r="D3569" i="1"/>
  <c r="E3569" i="1" s="1"/>
  <c r="C3569" i="1"/>
  <c r="BB3568" i="1"/>
  <c r="BA3568" i="1"/>
  <c r="AZ3568" i="1"/>
  <c r="AY3568" i="1"/>
  <c r="BC3568" i="1" s="1"/>
  <c r="AW3568" i="1"/>
  <c r="AV3568" i="1"/>
  <c r="AH3568" i="1"/>
  <c r="AE3568" i="1"/>
  <c r="AA3568" i="1"/>
  <c r="X3568" i="1"/>
  <c r="T3568" i="1"/>
  <c r="BD3568" i="1" s="1"/>
  <c r="Q3568" i="1"/>
  <c r="K3568" i="1"/>
  <c r="H3568" i="1"/>
  <c r="E3568" i="1"/>
  <c r="AY3567" i="1"/>
  <c r="AU3567" i="1"/>
  <c r="AT3567" i="1"/>
  <c r="AS3567" i="1"/>
  <c r="BB3567" i="1" s="1"/>
  <c r="AR3567" i="1"/>
  <c r="AQ3567" i="1"/>
  <c r="AP3567" i="1"/>
  <c r="BA3567" i="1" s="1"/>
  <c r="AO3567" i="1"/>
  <c r="AN3567" i="1"/>
  <c r="AM3567" i="1"/>
  <c r="AZ3567" i="1" s="1"/>
  <c r="AL3567" i="1"/>
  <c r="AK3567" i="1"/>
  <c r="AJ3567" i="1"/>
  <c r="AV3567" i="1" s="1"/>
  <c r="AG3567" i="1"/>
  <c r="AF3567" i="1"/>
  <c r="AE3567" i="1"/>
  <c r="AH3567" i="1" s="1"/>
  <c r="AD3567" i="1"/>
  <c r="AC3567" i="1"/>
  <c r="Z3567" i="1"/>
  <c r="Y3567" i="1"/>
  <c r="X3567" i="1"/>
  <c r="AA3567" i="1" s="1"/>
  <c r="W3567" i="1"/>
  <c r="V3567" i="1"/>
  <c r="S3567" i="1"/>
  <c r="R3567" i="1"/>
  <c r="P3567" i="1"/>
  <c r="O3567" i="1"/>
  <c r="Q3567" i="1" s="1"/>
  <c r="T3567" i="1" s="1"/>
  <c r="N3567" i="1"/>
  <c r="M3567" i="1"/>
  <c r="L3567" i="1"/>
  <c r="J3567" i="1"/>
  <c r="I3567" i="1"/>
  <c r="K3567" i="1" s="1"/>
  <c r="G3567" i="1"/>
  <c r="H3567" i="1" s="1"/>
  <c r="F3567" i="1"/>
  <c r="E3567" i="1"/>
  <c r="D3567" i="1"/>
  <c r="C3567" i="1"/>
  <c r="BB3566" i="1"/>
  <c r="BA3566" i="1"/>
  <c r="AZ3566" i="1"/>
  <c r="AY3566" i="1"/>
  <c r="BC3566" i="1" s="1"/>
  <c r="AV3566" i="1"/>
  <c r="AE3566" i="1"/>
  <c r="AH3566" i="1" s="1"/>
  <c r="X3566" i="1"/>
  <c r="AA3566" i="1" s="1"/>
  <c r="Q3566" i="1"/>
  <c r="T3566" i="1" s="1"/>
  <c r="K3566" i="1"/>
  <c r="H3566" i="1"/>
  <c r="E3566" i="1"/>
  <c r="AU3565" i="1"/>
  <c r="AT3565" i="1"/>
  <c r="AS3565" i="1"/>
  <c r="BB3565" i="1" s="1"/>
  <c r="AR3565" i="1"/>
  <c r="AQ3565" i="1"/>
  <c r="AP3565" i="1"/>
  <c r="BA3565" i="1" s="1"/>
  <c r="AO3565" i="1"/>
  <c r="AN3565" i="1"/>
  <c r="AM3565" i="1"/>
  <c r="AZ3565" i="1" s="1"/>
  <c r="AL3565" i="1"/>
  <c r="AK3565" i="1"/>
  <c r="AY3565" i="1" s="1"/>
  <c r="BC3565" i="1" s="1"/>
  <c r="AJ3565" i="1"/>
  <c r="AV3565" i="1" s="1"/>
  <c r="AG3565" i="1"/>
  <c r="AF3565" i="1"/>
  <c r="AD3565" i="1"/>
  <c r="AC3565" i="1"/>
  <c r="AE3565" i="1" s="1"/>
  <c r="AH3565" i="1" s="1"/>
  <c r="Z3565" i="1"/>
  <c r="Y3565" i="1"/>
  <c r="W3565" i="1"/>
  <c r="X3565" i="1" s="1"/>
  <c r="AA3565" i="1" s="1"/>
  <c r="V3565" i="1"/>
  <c r="S3565" i="1"/>
  <c r="R3565" i="1"/>
  <c r="P3565" i="1"/>
  <c r="O3565" i="1"/>
  <c r="Q3565" i="1" s="1"/>
  <c r="T3565" i="1" s="1"/>
  <c r="N3565" i="1"/>
  <c r="M3565" i="1"/>
  <c r="L3565" i="1"/>
  <c r="J3565" i="1"/>
  <c r="K3565" i="1" s="1"/>
  <c r="I3565" i="1"/>
  <c r="H3565" i="1"/>
  <c r="G3565" i="1"/>
  <c r="F3565" i="1"/>
  <c r="D3565" i="1"/>
  <c r="E3565" i="1" s="1"/>
  <c r="C3565" i="1"/>
  <c r="BB3564" i="1"/>
  <c r="BA3564" i="1"/>
  <c r="AZ3564" i="1"/>
  <c r="AY3564" i="1"/>
  <c r="BC3564" i="1" s="1"/>
  <c r="BD3564" i="1" s="1"/>
  <c r="AW3564" i="1"/>
  <c r="AV3564" i="1"/>
  <c r="AH3564" i="1"/>
  <c r="AE3564" i="1"/>
  <c r="AA3564" i="1"/>
  <c r="X3564" i="1"/>
  <c r="T3564" i="1"/>
  <c r="Q3564" i="1"/>
  <c r="K3564" i="1"/>
  <c r="H3564" i="1"/>
  <c r="E3564" i="1"/>
  <c r="BB3563" i="1"/>
  <c r="BA3563" i="1"/>
  <c r="AZ3563" i="1"/>
  <c r="AY3563" i="1"/>
  <c r="BC3563" i="1" s="1"/>
  <c r="AV3563" i="1"/>
  <c r="AE3563" i="1"/>
  <c r="AH3563" i="1" s="1"/>
  <c r="X3563" i="1"/>
  <c r="AA3563" i="1" s="1"/>
  <c r="Q3563" i="1"/>
  <c r="T3563" i="1" s="1"/>
  <c r="K3563" i="1"/>
  <c r="H3563" i="1"/>
  <c r="E3563" i="1"/>
  <c r="BB3562" i="1"/>
  <c r="BA3562" i="1"/>
  <c r="AZ3562" i="1"/>
  <c r="AY3562" i="1"/>
  <c r="BC3562" i="1" s="1"/>
  <c r="AW3562" i="1"/>
  <c r="AV3562" i="1"/>
  <c r="AH3562" i="1"/>
  <c r="AE3562" i="1"/>
  <c r="AA3562" i="1"/>
  <c r="X3562" i="1"/>
  <c r="T3562" i="1"/>
  <c r="BD3562" i="1" s="1"/>
  <c r="Q3562" i="1"/>
  <c r="K3562" i="1"/>
  <c r="H3562" i="1"/>
  <c r="E3562" i="1"/>
  <c r="BB3561" i="1"/>
  <c r="BA3561" i="1"/>
  <c r="AZ3561" i="1"/>
  <c r="AY3561" i="1"/>
  <c r="BC3561" i="1" s="1"/>
  <c r="AV3561" i="1"/>
  <c r="AE3561" i="1"/>
  <c r="AH3561" i="1" s="1"/>
  <c r="X3561" i="1"/>
  <c r="AA3561" i="1" s="1"/>
  <c r="Q3561" i="1"/>
  <c r="T3561" i="1" s="1"/>
  <c r="K3561" i="1"/>
  <c r="H3561" i="1"/>
  <c r="E3561" i="1"/>
  <c r="BB3560" i="1"/>
  <c r="BA3560" i="1"/>
  <c r="AZ3560" i="1"/>
  <c r="AY3560" i="1"/>
  <c r="BC3560" i="1" s="1"/>
  <c r="AV3560" i="1"/>
  <c r="AH3560" i="1"/>
  <c r="AE3560" i="1"/>
  <c r="AA3560" i="1"/>
  <c r="X3560" i="1"/>
  <c r="T3560" i="1"/>
  <c r="Q3560" i="1"/>
  <c r="K3560" i="1"/>
  <c r="H3560" i="1"/>
  <c r="E3560" i="1"/>
  <c r="AU3559" i="1"/>
  <c r="AT3559" i="1"/>
  <c r="AS3559" i="1"/>
  <c r="BB3559" i="1" s="1"/>
  <c r="AR3559" i="1"/>
  <c r="BA3559" i="1" s="1"/>
  <c r="AQ3559" i="1"/>
  <c r="AP3559" i="1"/>
  <c r="AO3559" i="1"/>
  <c r="AN3559" i="1"/>
  <c r="AM3559" i="1"/>
  <c r="AZ3559" i="1" s="1"/>
  <c r="AL3559" i="1"/>
  <c r="AK3559" i="1"/>
  <c r="AJ3559" i="1"/>
  <c r="AV3559" i="1" s="1"/>
  <c r="AG3559" i="1"/>
  <c r="AF3559" i="1"/>
  <c r="AD3559" i="1"/>
  <c r="AC3559" i="1"/>
  <c r="AE3559" i="1" s="1"/>
  <c r="AH3559" i="1" s="1"/>
  <c r="Z3559" i="1"/>
  <c r="Y3559" i="1"/>
  <c r="X3559" i="1"/>
  <c r="AA3559" i="1" s="1"/>
  <c r="W3559" i="1"/>
  <c r="V3559" i="1"/>
  <c r="S3559" i="1"/>
  <c r="R3559" i="1"/>
  <c r="Q3559" i="1"/>
  <c r="T3559" i="1" s="1"/>
  <c r="P3559" i="1"/>
  <c r="O3559" i="1"/>
  <c r="N3559" i="1"/>
  <c r="M3559" i="1"/>
  <c r="L3559" i="1"/>
  <c r="J3559" i="1"/>
  <c r="I3559" i="1"/>
  <c r="K3559" i="1" s="1"/>
  <c r="G3559" i="1"/>
  <c r="H3559" i="1" s="1"/>
  <c r="F3559" i="1"/>
  <c r="D3559" i="1"/>
  <c r="C3559" i="1"/>
  <c r="E3559" i="1" s="1"/>
  <c r="BC3558" i="1"/>
  <c r="BB3558" i="1"/>
  <c r="BA3558" i="1"/>
  <c r="AZ3558" i="1"/>
  <c r="AY3558" i="1"/>
  <c r="AV3558" i="1"/>
  <c r="AE3558" i="1"/>
  <c r="AH3558" i="1" s="1"/>
  <c r="X3558" i="1"/>
  <c r="AA3558" i="1" s="1"/>
  <c r="Q3558" i="1"/>
  <c r="T3558" i="1" s="1"/>
  <c r="K3558" i="1"/>
  <c r="H3558" i="1"/>
  <c r="E3558" i="1"/>
  <c r="AU3557" i="1"/>
  <c r="AT3557" i="1"/>
  <c r="AS3557" i="1"/>
  <c r="BB3557" i="1" s="1"/>
  <c r="AR3557" i="1"/>
  <c r="AQ3557" i="1"/>
  <c r="BA3557" i="1" s="1"/>
  <c r="AP3557" i="1"/>
  <c r="AO3557" i="1"/>
  <c r="AN3557" i="1"/>
  <c r="AM3557" i="1"/>
  <c r="AZ3557" i="1" s="1"/>
  <c r="AL3557" i="1"/>
  <c r="AK3557" i="1"/>
  <c r="AJ3557" i="1"/>
  <c r="AY3557" i="1" s="1"/>
  <c r="BC3557" i="1" s="1"/>
  <c r="AG3557" i="1"/>
  <c r="AF3557" i="1"/>
  <c r="AD3557" i="1"/>
  <c r="AE3557" i="1" s="1"/>
  <c r="AH3557" i="1" s="1"/>
  <c r="AC3557" i="1"/>
  <c r="Z3557" i="1"/>
  <c r="Y3557" i="1"/>
  <c r="W3557" i="1"/>
  <c r="V3557" i="1"/>
  <c r="X3557" i="1" s="1"/>
  <c r="AA3557" i="1" s="1"/>
  <c r="S3557" i="1"/>
  <c r="R3557" i="1"/>
  <c r="P3557" i="1"/>
  <c r="Q3557" i="1" s="1"/>
  <c r="T3557" i="1" s="1"/>
  <c r="O3557" i="1"/>
  <c r="N3557" i="1"/>
  <c r="M3557" i="1"/>
  <c r="L3557" i="1"/>
  <c r="J3557" i="1"/>
  <c r="K3557" i="1" s="1"/>
  <c r="I3557" i="1"/>
  <c r="G3557" i="1"/>
  <c r="F3557" i="1"/>
  <c r="H3557" i="1" s="1"/>
  <c r="D3557" i="1"/>
  <c r="E3557" i="1" s="1"/>
  <c r="C3557" i="1"/>
  <c r="BB3556" i="1"/>
  <c r="BA3556" i="1"/>
  <c r="AZ3556" i="1"/>
  <c r="AY3556" i="1"/>
  <c r="BC3556" i="1" s="1"/>
  <c r="AW3556" i="1"/>
  <c r="AV3556" i="1"/>
  <c r="AH3556" i="1"/>
  <c r="AE3556" i="1"/>
  <c r="AA3556" i="1"/>
  <c r="X3556" i="1"/>
  <c r="T3556" i="1"/>
  <c r="BD3556" i="1" s="1"/>
  <c r="Q3556" i="1"/>
  <c r="K3556" i="1"/>
  <c r="H3556" i="1"/>
  <c r="E3556" i="1"/>
  <c r="BB3555" i="1"/>
  <c r="BA3555" i="1"/>
  <c r="AZ3555" i="1"/>
  <c r="AY3555" i="1"/>
  <c r="BC3555" i="1" s="1"/>
  <c r="AV3555" i="1"/>
  <c r="AE3555" i="1"/>
  <c r="AH3555" i="1" s="1"/>
  <c r="X3555" i="1"/>
  <c r="AA3555" i="1" s="1"/>
  <c r="Q3555" i="1"/>
  <c r="T3555" i="1" s="1"/>
  <c r="K3555" i="1"/>
  <c r="H3555" i="1"/>
  <c r="E3555" i="1"/>
  <c r="BB3554" i="1"/>
  <c r="BA3554" i="1"/>
  <c r="AZ3554" i="1"/>
  <c r="BC3554" i="1" s="1"/>
  <c r="AY3554" i="1"/>
  <c r="AV3554" i="1"/>
  <c r="AH3554" i="1"/>
  <c r="AE3554" i="1"/>
  <c r="AA3554" i="1"/>
  <c r="X3554" i="1"/>
  <c r="T3554" i="1"/>
  <c r="Q3554" i="1"/>
  <c r="K3554" i="1"/>
  <c r="H3554" i="1"/>
  <c r="E3554" i="1"/>
  <c r="AU3553" i="1"/>
  <c r="AT3553" i="1"/>
  <c r="AS3553" i="1"/>
  <c r="BB3553" i="1" s="1"/>
  <c r="AR3553" i="1"/>
  <c r="BA3553" i="1" s="1"/>
  <c r="AQ3553" i="1"/>
  <c r="AP3553" i="1"/>
  <c r="AO3553" i="1"/>
  <c r="AN3553" i="1"/>
  <c r="AM3553" i="1"/>
  <c r="AZ3553" i="1" s="1"/>
  <c r="AL3553" i="1"/>
  <c r="AK3553" i="1"/>
  <c r="AJ3553" i="1"/>
  <c r="AV3553" i="1" s="1"/>
  <c r="AG3553" i="1"/>
  <c r="AF3553" i="1"/>
  <c r="AD3553" i="1"/>
  <c r="AC3553" i="1"/>
  <c r="AE3553" i="1" s="1"/>
  <c r="AH3553" i="1" s="1"/>
  <c r="Z3553" i="1"/>
  <c r="Y3553" i="1"/>
  <c r="X3553" i="1"/>
  <c r="AA3553" i="1" s="1"/>
  <c r="W3553" i="1"/>
  <c r="V3553" i="1"/>
  <c r="S3553" i="1"/>
  <c r="R3553" i="1"/>
  <c r="Q3553" i="1"/>
  <c r="T3553" i="1" s="1"/>
  <c r="P3553" i="1"/>
  <c r="O3553" i="1"/>
  <c r="N3553" i="1"/>
  <c r="M3553" i="1"/>
  <c r="L3553" i="1"/>
  <c r="J3553" i="1"/>
  <c r="I3553" i="1"/>
  <c r="K3553" i="1" s="1"/>
  <c r="G3553" i="1"/>
  <c r="H3553" i="1" s="1"/>
  <c r="F3553" i="1"/>
  <c r="D3553" i="1"/>
  <c r="C3553" i="1"/>
  <c r="E3553" i="1" s="1"/>
  <c r="BC3552" i="1"/>
  <c r="BB3552" i="1"/>
  <c r="BA3552" i="1"/>
  <c r="AZ3552" i="1"/>
  <c r="AY3552" i="1"/>
  <c r="AV3552" i="1"/>
  <c r="AE3552" i="1"/>
  <c r="AH3552" i="1" s="1"/>
  <c r="X3552" i="1"/>
  <c r="AA3552" i="1" s="1"/>
  <c r="Q3552" i="1"/>
  <c r="T3552" i="1" s="1"/>
  <c r="K3552" i="1"/>
  <c r="H3552" i="1"/>
  <c r="E3552" i="1"/>
  <c r="BB3551" i="1"/>
  <c r="BA3551" i="1"/>
  <c r="AZ3551" i="1"/>
  <c r="AY3551" i="1"/>
  <c r="BC3551" i="1" s="1"/>
  <c r="BD3551" i="1" s="1"/>
  <c r="AW3551" i="1"/>
  <c r="AV3551" i="1"/>
  <c r="AH3551" i="1"/>
  <c r="AE3551" i="1"/>
  <c r="AA3551" i="1"/>
  <c r="X3551" i="1"/>
  <c r="T3551" i="1"/>
  <c r="Q3551" i="1"/>
  <c r="K3551" i="1"/>
  <c r="H3551" i="1"/>
  <c r="E3551" i="1"/>
  <c r="BB3550" i="1"/>
  <c r="BA3550" i="1"/>
  <c r="AZ3550" i="1"/>
  <c r="AY3550" i="1"/>
  <c r="BC3550" i="1" s="1"/>
  <c r="AV3550" i="1"/>
  <c r="AE3550" i="1"/>
  <c r="AH3550" i="1" s="1"/>
  <c r="X3550" i="1"/>
  <c r="AA3550" i="1" s="1"/>
  <c r="Q3550" i="1"/>
  <c r="T3550" i="1" s="1"/>
  <c r="K3550" i="1"/>
  <c r="H3550" i="1"/>
  <c r="E3550" i="1"/>
  <c r="AU3549" i="1"/>
  <c r="AT3549" i="1"/>
  <c r="AS3549" i="1"/>
  <c r="BB3549" i="1" s="1"/>
  <c r="AR3549" i="1"/>
  <c r="AQ3549" i="1"/>
  <c r="AP3549" i="1"/>
  <c r="BA3549" i="1" s="1"/>
  <c r="AO3549" i="1"/>
  <c r="AN3549" i="1"/>
  <c r="AM3549" i="1"/>
  <c r="AZ3549" i="1" s="1"/>
  <c r="AL3549" i="1"/>
  <c r="AK3549" i="1"/>
  <c r="AY3549" i="1" s="1"/>
  <c r="AJ3549" i="1"/>
  <c r="AV3549" i="1" s="1"/>
  <c r="AG3549" i="1"/>
  <c r="AF3549" i="1"/>
  <c r="AD3549" i="1"/>
  <c r="AC3549" i="1"/>
  <c r="AE3549" i="1" s="1"/>
  <c r="AH3549" i="1" s="1"/>
  <c r="Z3549" i="1"/>
  <c r="Y3549" i="1"/>
  <c r="W3549" i="1"/>
  <c r="X3549" i="1" s="1"/>
  <c r="AA3549" i="1" s="1"/>
  <c r="V3549" i="1"/>
  <c r="S3549" i="1"/>
  <c r="R3549" i="1"/>
  <c r="P3549" i="1"/>
  <c r="O3549" i="1"/>
  <c r="Q3549" i="1" s="1"/>
  <c r="T3549" i="1" s="1"/>
  <c r="N3549" i="1"/>
  <c r="M3549" i="1"/>
  <c r="L3549" i="1"/>
  <c r="J3549" i="1"/>
  <c r="K3549" i="1" s="1"/>
  <c r="I3549" i="1"/>
  <c r="G3549" i="1"/>
  <c r="F3549" i="1"/>
  <c r="H3549" i="1" s="1"/>
  <c r="D3549" i="1"/>
  <c r="E3549" i="1" s="1"/>
  <c r="C3549" i="1"/>
  <c r="BB3548" i="1"/>
  <c r="BA3548" i="1"/>
  <c r="AZ3548" i="1"/>
  <c r="AY3548" i="1"/>
  <c r="BC3548" i="1" s="1"/>
  <c r="AV3548" i="1"/>
  <c r="AH3548" i="1"/>
  <c r="AE3548" i="1"/>
  <c r="AA3548" i="1"/>
  <c r="X3548" i="1"/>
  <c r="T3548" i="1"/>
  <c r="Q3548" i="1"/>
  <c r="K3548" i="1"/>
  <c r="H3548" i="1"/>
  <c r="E3548" i="1"/>
  <c r="AU3547" i="1"/>
  <c r="AT3547" i="1"/>
  <c r="AS3547" i="1"/>
  <c r="BB3547" i="1" s="1"/>
  <c r="AR3547" i="1"/>
  <c r="BA3547" i="1" s="1"/>
  <c r="AQ3547" i="1"/>
  <c r="AP3547" i="1"/>
  <c r="AO3547" i="1"/>
  <c r="AN3547" i="1"/>
  <c r="AM3547" i="1"/>
  <c r="AZ3547" i="1" s="1"/>
  <c r="AL3547" i="1"/>
  <c r="AK3547" i="1"/>
  <c r="AJ3547" i="1"/>
  <c r="AV3547" i="1" s="1"/>
  <c r="AG3547" i="1"/>
  <c r="AF3547" i="1"/>
  <c r="AD3547" i="1"/>
  <c r="AC3547" i="1"/>
  <c r="AE3547" i="1" s="1"/>
  <c r="AH3547" i="1" s="1"/>
  <c r="Z3547" i="1"/>
  <c r="Y3547" i="1"/>
  <c r="X3547" i="1"/>
  <c r="AA3547" i="1" s="1"/>
  <c r="W3547" i="1"/>
  <c r="V3547" i="1"/>
  <c r="S3547" i="1"/>
  <c r="R3547" i="1"/>
  <c r="Q3547" i="1"/>
  <c r="T3547" i="1" s="1"/>
  <c r="P3547" i="1"/>
  <c r="O3547" i="1"/>
  <c r="N3547" i="1"/>
  <c r="M3547" i="1"/>
  <c r="L3547" i="1"/>
  <c r="J3547" i="1"/>
  <c r="I3547" i="1"/>
  <c r="K3547" i="1" s="1"/>
  <c r="G3547" i="1"/>
  <c r="H3547" i="1" s="1"/>
  <c r="F3547" i="1"/>
  <c r="D3547" i="1"/>
  <c r="C3547" i="1"/>
  <c r="E3547" i="1" s="1"/>
  <c r="BC3546" i="1"/>
  <c r="BB3546" i="1"/>
  <c r="BA3546" i="1"/>
  <c r="AZ3546" i="1"/>
  <c r="AY3546" i="1"/>
  <c r="AV3546" i="1"/>
  <c r="AE3546" i="1"/>
  <c r="AH3546" i="1" s="1"/>
  <c r="X3546" i="1"/>
  <c r="AA3546" i="1" s="1"/>
  <c r="Q3546" i="1"/>
  <c r="T3546" i="1" s="1"/>
  <c r="K3546" i="1"/>
  <c r="H3546" i="1"/>
  <c r="E3546" i="1"/>
  <c r="BB3545" i="1"/>
  <c r="BA3545" i="1"/>
  <c r="AZ3545" i="1"/>
  <c r="BC3545" i="1" s="1"/>
  <c r="BD3545" i="1" s="1"/>
  <c r="AY3545" i="1"/>
  <c r="AW3545" i="1"/>
  <c r="AV3545" i="1"/>
  <c r="AH3545" i="1"/>
  <c r="AE3545" i="1"/>
  <c r="AA3545" i="1"/>
  <c r="X3545" i="1"/>
  <c r="T3545" i="1"/>
  <c r="Q3545" i="1"/>
  <c r="K3545" i="1"/>
  <c r="H3545" i="1"/>
  <c r="E3545" i="1"/>
  <c r="AU3544" i="1"/>
  <c r="AT3544" i="1"/>
  <c r="AS3544" i="1"/>
  <c r="BB3544" i="1" s="1"/>
  <c r="AR3544" i="1"/>
  <c r="AQ3544" i="1"/>
  <c r="AP3544" i="1"/>
  <c r="BA3544" i="1" s="1"/>
  <c r="AO3544" i="1"/>
  <c r="AN3544" i="1"/>
  <c r="AV3544" i="1" s="1"/>
  <c r="AM3544" i="1"/>
  <c r="AZ3544" i="1" s="1"/>
  <c r="AL3544" i="1"/>
  <c r="AY3544" i="1" s="1"/>
  <c r="BC3544" i="1" s="1"/>
  <c r="AK3544" i="1"/>
  <c r="AJ3544" i="1"/>
  <c r="AG3544" i="1"/>
  <c r="AF3544" i="1"/>
  <c r="AE3544" i="1"/>
  <c r="AH3544" i="1" s="1"/>
  <c r="AD3544" i="1"/>
  <c r="AC3544" i="1"/>
  <c r="Z3544" i="1"/>
  <c r="Y3544" i="1"/>
  <c r="W3544" i="1"/>
  <c r="V3544" i="1"/>
  <c r="X3544" i="1" s="1"/>
  <c r="AA3544" i="1" s="1"/>
  <c r="S3544" i="1"/>
  <c r="R3544" i="1"/>
  <c r="P3544" i="1"/>
  <c r="O3544" i="1"/>
  <c r="Q3544" i="1" s="1"/>
  <c r="T3544" i="1" s="1"/>
  <c r="N3544" i="1"/>
  <c r="M3544" i="1"/>
  <c r="L3544" i="1"/>
  <c r="K3544" i="1"/>
  <c r="J3544" i="1"/>
  <c r="I3544" i="1"/>
  <c r="G3544" i="1"/>
  <c r="H3544" i="1" s="1"/>
  <c r="F3544" i="1"/>
  <c r="E3544" i="1"/>
  <c r="D3544" i="1"/>
  <c r="C3544" i="1"/>
  <c r="BB3543" i="1"/>
  <c r="BA3543" i="1"/>
  <c r="AZ3543" i="1"/>
  <c r="AY3543" i="1"/>
  <c r="BC3543" i="1" s="1"/>
  <c r="AV3543" i="1"/>
  <c r="AE3543" i="1"/>
  <c r="AH3543" i="1" s="1"/>
  <c r="X3543" i="1"/>
  <c r="AA3543" i="1" s="1"/>
  <c r="Q3543" i="1"/>
  <c r="T3543" i="1" s="1"/>
  <c r="K3543" i="1"/>
  <c r="H3543" i="1"/>
  <c r="E3543" i="1"/>
  <c r="AZ3542" i="1"/>
  <c r="AU3542" i="1"/>
  <c r="AT3542" i="1"/>
  <c r="AS3542" i="1"/>
  <c r="BB3542" i="1" s="1"/>
  <c r="AR3542" i="1"/>
  <c r="AQ3542" i="1"/>
  <c r="BA3542" i="1" s="1"/>
  <c r="AP3542" i="1"/>
  <c r="AO3542" i="1"/>
  <c r="AN3542" i="1"/>
  <c r="AM3542" i="1"/>
  <c r="AL3542" i="1"/>
  <c r="AK3542" i="1"/>
  <c r="AJ3542" i="1"/>
  <c r="AY3542" i="1" s="1"/>
  <c r="AG3542" i="1"/>
  <c r="AF3542" i="1"/>
  <c r="AD3542" i="1"/>
  <c r="AE3542" i="1" s="1"/>
  <c r="AH3542" i="1" s="1"/>
  <c r="AC3542" i="1"/>
  <c r="Z3542" i="1"/>
  <c r="Y3542" i="1"/>
  <c r="W3542" i="1"/>
  <c r="V3542" i="1"/>
  <c r="X3542" i="1" s="1"/>
  <c r="AA3542" i="1" s="1"/>
  <c r="S3542" i="1"/>
  <c r="R3542" i="1"/>
  <c r="P3542" i="1"/>
  <c r="Q3542" i="1" s="1"/>
  <c r="T3542" i="1" s="1"/>
  <c r="O3542" i="1"/>
  <c r="N3542" i="1"/>
  <c r="M3542" i="1"/>
  <c r="L3542" i="1"/>
  <c r="J3542" i="1"/>
  <c r="K3542" i="1" s="1"/>
  <c r="I3542" i="1"/>
  <c r="H3542" i="1"/>
  <c r="G3542" i="1"/>
  <c r="F3542" i="1"/>
  <c r="D3542" i="1"/>
  <c r="E3542" i="1" s="1"/>
  <c r="C3542" i="1"/>
  <c r="BB3541" i="1"/>
  <c r="BA3541" i="1"/>
  <c r="AZ3541" i="1"/>
  <c r="BC3541" i="1" s="1"/>
  <c r="AY3541" i="1"/>
  <c r="AV3541" i="1"/>
  <c r="AH3541" i="1"/>
  <c r="AE3541" i="1"/>
  <c r="AA3541" i="1"/>
  <c r="X3541" i="1"/>
  <c r="T3541" i="1"/>
  <c r="AW3541" i="1" s="1"/>
  <c r="Q3541" i="1"/>
  <c r="K3541" i="1"/>
  <c r="H3541" i="1"/>
  <c r="E3541" i="1"/>
  <c r="BC3540" i="1"/>
  <c r="BB3540" i="1"/>
  <c r="BA3540" i="1"/>
  <c r="AZ3540" i="1"/>
  <c r="AY3540" i="1"/>
  <c r="AV3540" i="1"/>
  <c r="AE3540" i="1"/>
  <c r="AH3540" i="1" s="1"/>
  <c r="X3540" i="1"/>
  <c r="AA3540" i="1" s="1"/>
  <c r="Q3540" i="1"/>
  <c r="T3540" i="1" s="1"/>
  <c r="K3540" i="1"/>
  <c r="H3540" i="1"/>
  <c r="E3540" i="1"/>
  <c r="AU3539" i="1"/>
  <c r="AT3539" i="1"/>
  <c r="AS3539" i="1"/>
  <c r="BB3539" i="1" s="1"/>
  <c r="AR3539" i="1"/>
  <c r="AQ3539" i="1"/>
  <c r="BA3539" i="1" s="1"/>
  <c r="AP3539" i="1"/>
  <c r="AO3539" i="1"/>
  <c r="AN3539" i="1"/>
  <c r="AM3539" i="1"/>
  <c r="AZ3539" i="1" s="1"/>
  <c r="AL3539" i="1"/>
  <c r="AK3539" i="1"/>
  <c r="AJ3539" i="1"/>
  <c r="AY3539" i="1" s="1"/>
  <c r="AG3539" i="1"/>
  <c r="AF3539" i="1"/>
  <c r="AD3539" i="1"/>
  <c r="AE3539" i="1" s="1"/>
  <c r="AH3539" i="1" s="1"/>
  <c r="AC3539" i="1"/>
  <c r="Z3539" i="1"/>
  <c r="Y3539" i="1"/>
  <c r="W3539" i="1"/>
  <c r="V3539" i="1"/>
  <c r="X3539" i="1" s="1"/>
  <c r="AA3539" i="1" s="1"/>
  <c r="S3539" i="1"/>
  <c r="R3539" i="1"/>
  <c r="P3539" i="1"/>
  <c r="Q3539" i="1" s="1"/>
  <c r="T3539" i="1" s="1"/>
  <c r="O3539" i="1"/>
  <c r="N3539" i="1"/>
  <c r="M3539" i="1"/>
  <c r="L3539" i="1"/>
  <c r="J3539" i="1"/>
  <c r="K3539" i="1" s="1"/>
  <c r="I3539" i="1"/>
  <c r="G3539" i="1"/>
  <c r="F3539" i="1"/>
  <c r="H3539" i="1" s="1"/>
  <c r="D3539" i="1"/>
  <c r="E3539" i="1" s="1"/>
  <c r="C3539" i="1"/>
  <c r="BB3538" i="1"/>
  <c r="BA3538" i="1"/>
  <c r="AZ3538" i="1"/>
  <c r="AY3538" i="1"/>
  <c r="BC3538" i="1" s="1"/>
  <c r="AW3538" i="1"/>
  <c r="AV3538" i="1"/>
  <c r="AH3538" i="1"/>
  <c r="AE3538" i="1"/>
  <c r="AA3538" i="1"/>
  <c r="X3538" i="1"/>
  <c r="T3538" i="1"/>
  <c r="BD3538" i="1" s="1"/>
  <c r="Q3538" i="1"/>
  <c r="K3538" i="1"/>
  <c r="H3538" i="1"/>
  <c r="E3538" i="1"/>
  <c r="BB3537" i="1"/>
  <c r="BA3537" i="1"/>
  <c r="AZ3537" i="1"/>
  <c r="AY3537" i="1"/>
  <c r="BC3537" i="1" s="1"/>
  <c r="AV3537" i="1"/>
  <c r="AE3537" i="1"/>
  <c r="AH3537" i="1" s="1"/>
  <c r="X3537" i="1"/>
  <c r="AA3537" i="1" s="1"/>
  <c r="Q3537" i="1"/>
  <c r="T3537" i="1" s="1"/>
  <c r="K3537" i="1"/>
  <c r="H3537" i="1"/>
  <c r="E3537" i="1"/>
  <c r="BB3536" i="1"/>
  <c r="BA3536" i="1"/>
  <c r="AZ3536" i="1"/>
  <c r="AY3536" i="1"/>
  <c r="BC3536" i="1" s="1"/>
  <c r="AV3536" i="1"/>
  <c r="AH3536" i="1"/>
  <c r="AE3536" i="1"/>
  <c r="AA3536" i="1"/>
  <c r="X3536" i="1"/>
  <c r="T3536" i="1"/>
  <c r="Q3536" i="1"/>
  <c r="K3536" i="1"/>
  <c r="H3536" i="1"/>
  <c r="E3536" i="1"/>
  <c r="BB3535" i="1"/>
  <c r="BA3535" i="1"/>
  <c r="AZ3535" i="1"/>
  <c r="AY3535" i="1"/>
  <c r="BC3535" i="1" s="1"/>
  <c r="AV3535" i="1"/>
  <c r="AE3535" i="1"/>
  <c r="AH3535" i="1" s="1"/>
  <c r="X3535" i="1"/>
  <c r="AA3535" i="1" s="1"/>
  <c r="Q3535" i="1"/>
  <c r="T3535" i="1" s="1"/>
  <c r="K3535" i="1"/>
  <c r="H3535" i="1"/>
  <c r="E3535" i="1"/>
  <c r="AU3534" i="1"/>
  <c r="AT3534" i="1"/>
  <c r="AS3534" i="1"/>
  <c r="BB3534" i="1" s="1"/>
  <c r="AR3534" i="1"/>
  <c r="AQ3534" i="1"/>
  <c r="AP3534" i="1"/>
  <c r="BA3534" i="1" s="1"/>
  <c r="AO3534" i="1"/>
  <c r="AN3534" i="1"/>
  <c r="AM3534" i="1"/>
  <c r="AZ3534" i="1" s="1"/>
  <c r="AL3534" i="1"/>
  <c r="AK3534" i="1"/>
  <c r="AY3534" i="1" s="1"/>
  <c r="BC3534" i="1" s="1"/>
  <c r="AJ3534" i="1"/>
  <c r="AV3534" i="1" s="1"/>
  <c r="AG3534" i="1"/>
  <c r="AF3534" i="1"/>
  <c r="AD3534" i="1"/>
  <c r="AC3534" i="1"/>
  <c r="AE3534" i="1" s="1"/>
  <c r="AH3534" i="1" s="1"/>
  <c r="Z3534" i="1"/>
  <c r="Y3534" i="1"/>
  <c r="W3534" i="1"/>
  <c r="X3534" i="1" s="1"/>
  <c r="AA3534" i="1" s="1"/>
  <c r="V3534" i="1"/>
  <c r="S3534" i="1"/>
  <c r="R3534" i="1"/>
  <c r="P3534" i="1"/>
  <c r="O3534" i="1"/>
  <c r="Q3534" i="1" s="1"/>
  <c r="T3534" i="1" s="1"/>
  <c r="N3534" i="1"/>
  <c r="M3534" i="1"/>
  <c r="L3534" i="1"/>
  <c r="J3534" i="1"/>
  <c r="K3534" i="1" s="1"/>
  <c r="I3534" i="1"/>
  <c r="H3534" i="1"/>
  <c r="G3534" i="1"/>
  <c r="F3534" i="1"/>
  <c r="D3534" i="1"/>
  <c r="E3534" i="1" s="1"/>
  <c r="C3534" i="1"/>
  <c r="BB3533" i="1"/>
  <c r="BA3533" i="1"/>
  <c r="AZ3533" i="1"/>
  <c r="AY3533" i="1"/>
  <c r="BC3533" i="1" s="1"/>
  <c r="BD3533" i="1" s="1"/>
  <c r="AW3533" i="1"/>
  <c r="AV3533" i="1"/>
  <c r="AH3533" i="1"/>
  <c r="AE3533" i="1"/>
  <c r="AA3533" i="1"/>
  <c r="X3533" i="1"/>
  <c r="T3533" i="1"/>
  <c r="Q3533" i="1"/>
  <c r="K3533" i="1"/>
  <c r="H3533" i="1"/>
  <c r="E3533" i="1"/>
  <c r="BB3532" i="1"/>
  <c r="BA3532" i="1"/>
  <c r="AZ3532" i="1"/>
  <c r="AY3532" i="1"/>
  <c r="BC3532" i="1" s="1"/>
  <c r="AV3532" i="1"/>
  <c r="AE3532" i="1"/>
  <c r="AH3532" i="1" s="1"/>
  <c r="X3532" i="1"/>
  <c r="AA3532" i="1" s="1"/>
  <c r="Q3532" i="1"/>
  <c r="T3532" i="1" s="1"/>
  <c r="K3532" i="1"/>
  <c r="H3532" i="1"/>
  <c r="E3532" i="1"/>
  <c r="BB3531" i="1"/>
  <c r="BA3531" i="1"/>
  <c r="AZ3531" i="1"/>
  <c r="AY3531" i="1"/>
  <c r="BC3531" i="1" s="1"/>
  <c r="AW3531" i="1"/>
  <c r="AV3531" i="1"/>
  <c r="AH3531" i="1"/>
  <c r="AE3531" i="1"/>
  <c r="AA3531" i="1"/>
  <c r="X3531" i="1"/>
  <c r="T3531" i="1"/>
  <c r="Q3531" i="1"/>
  <c r="K3531" i="1"/>
  <c r="H3531" i="1"/>
  <c r="E3531" i="1"/>
  <c r="BB3530" i="1"/>
  <c r="BA3530" i="1"/>
  <c r="AZ3530" i="1"/>
  <c r="AY3530" i="1"/>
  <c r="BC3530" i="1" s="1"/>
  <c r="AV3530" i="1"/>
  <c r="AE3530" i="1"/>
  <c r="AH3530" i="1" s="1"/>
  <c r="X3530" i="1"/>
  <c r="AA3530" i="1" s="1"/>
  <c r="Q3530" i="1"/>
  <c r="T3530" i="1" s="1"/>
  <c r="K3530" i="1"/>
  <c r="H3530" i="1"/>
  <c r="E3530" i="1"/>
  <c r="BB3529" i="1"/>
  <c r="BA3529" i="1"/>
  <c r="AZ3529" i="1"/>
  <c r="AY3529" i="1"/>
  <c r="BC3529" i="1" s="1"/>
  <c r="AV3529" i="1"/>
  <c r="AH3529" i="1"/>
  <c r="AE3529" i="1"/>
  <c r="AA3529" i="1"/>
  <c r="X3529" i="1"/>
  <c r="T3529" i="1"/>
  <c r="BD3529" i="1" s="1"/>
  <c r="Q3529" i="1"/>
  <c r="K3529" i="1"/>
  <c r="H3529" i="1"/>
  <c r="E3529" i="1"/>
  <c r="BB3528" i="1"/>
  <c r="BA3528" i="1"/>
  <c r="AZ3528" i="1"/>
  <c r="AY3528" i="1"/>
  <c r="BC3528" i="1" s="1"/>
  <c r="AV3528" i="1"/>
  <c r="AE3528" i="1"/>
  <c r="AH3528" i="1" s="1"/>
  <c r="X3528" i="1"/>
  <c r="AA3528" i="1" s="1"/>
  <c r="Q3528" i="1"/>
  <c r="T3528" i="1" s="1"/>
  <c r="K3528" i="1"/>
  <c r="H3528" i="1"/>
  <c r="E3528" i="1"/>
  <c r="AU3527" i="1"/>
  <c r="AT3527" i="1"/>
  <c r="AS3527" i="1"/>
  <c r="BB3527" i="1" s="1"/>
  <c r="AR3527" i="1"/>
  <c r="AQ3527" i="1"/>
  <c r="AP3527" i="1"/>
  <c r="BA3527" i="1" s="1"/>
  <c r="AO3527" i="1"/>
  <c r="AN3527" i="1"/>
  <c r="AM3527" i="1"/>
  <c r="AZ3527" i="1" s="1"/>
  <c r="AL3527" i="1"/>
  <c r="AK3527" i="1"/>
  <c r="AY3527" i="1" s="1"/>
  <c r="AJ3527" i="1"/>
  <c r="AV3527" i="1" s="1"/>
  <c r="AG3527" i="1"/>
  <c r="AF3527" i="1"/>
  <c r="AD3527" i="1"/>
  <c r="AC3527" i="1"/>
  <c r="AE3527" i="1" s="1"/>
  <c r="AH3527" i="1" s="1"/>
  <c r="Z3527" i="1"/>
  <c r="Y3527" i="1"/>
  <c r="W3527" i="1"/>
  <c r="X3527" i="1" s="1"/>
  <c r="AA3527" i="1" s="1"/>
  <c r="V3527" i="1"/>
  <c r="S3527" i="1"/>
  <c r="R3527" i="1"/>
  <c r="P3527" i="1"/>
  <c r="O3527" i="1"/>
  <c r="Q3527" i="1" s="1"/>
  <c r="T3527" i="1" s="1"/>
  <c r="N3527" i="1"/>
  <c r="M3527" i="1"/>
  <c r="L3527" i="1"/>
  <c r="J3527" i="1"/>
  <c r="K3527" i="1" s="1"/>
  <c r="I3527" i="1"/>
  <c r="H3527" i="1"/>
  <c r="G3527" i="1"/>
  <c r="F3527" i="1"/>
  <c r="D3527" i="1"/>
  <c r="E3527" i="1" s="1"/>
  <c r="C3527" i="1"/>
  <c r="BB3526" i="1"/>
  <c r="BA3526" i="1"/>
  <c r="AZ3526" i="1"/>
  <c r="AY3526" i="1"/>
  <c r="BC3526" i="1" s="1"/>
  <c r="BD3526" i="1" s="1"/>
  <c r="AW3526" i="1"/>
  <c r="AV3526" i="1"/>
  <c r="AH3526" i="1"/>
  <c r="AE3526" i="1"/>
  <c r="AA3526" i="1"/>
  <c r="X3526" i="1"/>
  <c r="T3526" i="1"/>
  <c r="Q3526" i="1"/>
  <c r="K3526" i="1"/>
  <c r="H3526" i="1"/>
  <c r="E3526" i="1"/>
  <c r="BC3525" i="1"/>
  <c r="BB3525" i="1"/>
  <c r="BA3525" i="1"/>
  <c r="AZ3525" i="1"/>
  <c r="AY3525" i="1"/>
  <c r="AV3525" i="1"/>
  <c r="AE3525" i="1"/>
  <c r="AH3525" i="1" s="1"/>
  <c r="X3525" i="1"/>
  <c r="AA3525" i="1" s="1"/>
  <c r="Q3525" i="1"/>
  <c r="T3525" i="1" s="1"/>
  <c r="K3525" i="1"/>
  <c r="H3525" i="1"/>
  <c r="E3525" i="1"/>
  <c r="BB3524" i="1"/>
  <c r="BA3524" i="1"/>
  <c r="AZ3524" i="1"/>
  <c r="BC3524" i="1" s="1"/>
  <c r="BD3524" i="1" s="1"/>
  <c r="AY3524" i="1"/>
  <c r="AW3524" i="1"/>
  <c r="AV3524" i="1"/>
  <c r="AH3524" i="1"/>
  <c r="AE3524" i="1"/>
  <c r="AA3524" i="1"/>
  <c r="X3524" i="1"/>
  <c r="T3524" i="1"/>
  <c r="Q3524" i="1"/>
  <c r="K3524" i="1"/>
  <c r="H3524" i="1"/>
  <c r="E3524" i="1"/>
  <c r="BB3523" i="1"/>
  <c r="BA3523" i="1"/>
  <c r="AZ3523" i="1"/>
  <c r="AY3523" i="1"/>
  <c r="BC3523" i="1" s="1"/>
  <c r="AV3523" i="1"/>
  <c r="AE3523" i="1"/>
  <c r="AH3523" i="1" s="1"/>
  <c r="X3523" i="1"/>
  <c r="AA3523" i="1" s="1"/>
  <c r="Q3523" i="1"/>
  <c r="T3523" i="1" s="1"/>
  <c r="K3523" i="1"/>
  <c r="H3523" i="1"/>
  <c r="E3523" i="1"/>
  <c r="BC3522" i="1"/>
  <c r="BB3522" i="1"/>
  <c r="BA3522" i="1"/>
  <c r="AZ3522" i="1"/>
  <c r="AY3522" i="1"/>
  <c r="AV3522" i="1"/>
  <c r="AE3522" i="1"/>
  <c r="AH3522" i="1" s="1"/>
  <c r="AA3522" i="1"/>
  <c r="X3522" i="1"/>
  <c r="T3522" i="1"/>
  <c r="BD3522" i="1" s="1"/>
  <c r="Q3522" i="1"/>
  <c r="K3522" i="1"/>
  <c r="H3522" i="1"/>
  <c r="E3522" i="1"/>
  <c r="BB3521" i="1"/>
  <c r="BA3521" i="1"/>
  <c r="AZ3521" i="1"/>
  <c r="AY3521" i="1"/>
  <c r="BC3521" i="1" s="1"/>
  <c r="AV3521" i="1"/>
  <c r="AH3521" i="1"/>
  <c r="AE3521" i="1"/>
  <c r="X3521" i="1"/>
  <c r="AA3521" i="1" s="1"/>
  <c r="Q3521" i="1"/>
  <c r="T3521" i="1" s="1"/>
  <c r="K3521" i="1"/>
  <c r="H3521" i="1"/>
  <c r="E3521" i="1"/>
  <c r="AU3520" i="1"/>
  <c r="AT3520" i="1"/>
  <c r="AS3520" i="1"/>
  <c r="BB3520" i="1" s="1"/>
  <c r="AR3520" i="1"/>
  <c r="AQ3520" i="1"/>
  <c r="AP3520" i="1"/>
  <c r="BA3520" i="1" s="1"/>
  <c r="AO3520" i="1"/>
  <c r="AN3520" i="1"/>
  <c r="AV3520" i="1" s="1"/>
  <c r="AM3520" i="1"/>
  <c r="AL3520" i="1"/>
  <c r="AK3520" i="1"/>
  <c r="AY3520" i="1" s="1"/>
  <c r="AJ3520" i="1"/>
  <c r="AG3520" i="1"/>
  <c r="AF3520" i="1"/>
  <c r="AE3520" i="1"/>
  <c r="AH3520" i="1" s="1"/>
  <c r="AD3520" i="1"/>
  <c r="AC3520" i="1"/>
  <c r="Z3520" i="1"/>
  <c r="Y3520" i="1"/>
  <c r="W3520" i="1"/>
  <c r="V3520" i="1"/>
  <c r="X3520" i="1" s="1"/>
  <c r="AA3520" i="1" s="1"/>
  <c r="S3520" i="1"/>
  <c r="R3520" i="1"/>
  <c r="P3520" i="1"/>
  <c r="O3520" i="1"/>
  <c r="Q3520" i="1" s="1"/>
  <c r="T3520" i="1" s="1"/>
  <c r="N3520" i="1"/>
  <c r="M3520" i="1"/>
  <c r="L3520" i="1"/>
  <c r="J3520" i="1"/>
  <c r="K3520" i="1" s="1"/>
  <c r="I3520" i="1"/>
  <c r="H3520" i="1"/>
  <c r="G3520" i="1"/>
  <c r="F3520" i="1"/>
  <c r="E3520" i="1"/>
  <c r="D3520" i="1"/>
  <c r="C3520" i="1"/>
  <c r="BB3519" i="1"/>
  <c r="BA3519" i="1"/>
  <c r="AZ3519" i="1"/>
  <c r="AY3519" i="1"/>
  <c r="BC3519" i="1" s="1"/>
  <c r="AV3519" i="1"/>
  <c r="AH3519" i="1"/>
  <c r="AE3519" i="1"/>
  <c r="AA3519" i="1"/>
  <c r="X3519" i="1"/>
  <c r="Q3519" i="1"/>
  <c r="T3519" i="1" s="1"/>
  <c r="K3519" i="1"/>
  <c r="H3519" i="1"/>
  <c r="E3519" i="1"/>
  <c r="AZ3518" i="1"/>
  <c r="AU3518" i="1"/>
  <c r="AT3518" i="1"/>
  <c r="AS3518" i="1"/>
  <c r="BB3518" i="1" s="1"/>
  <c r="AR3518" i="1"/>
  <c r="AQ3518" i="1"/>
  <c r="AP3518" i="1"/>
  <c r="BA3518" i="1" s="1"/>
  <c r="AO3518" i="1"/>
  <c r="AN3518" i="1"/>
  <c r="AV3518" i="1" s="1"/>
  <c r="AM3518" i="1"/>
  <c r="AL3518" i="1"/>
  <c r="AY3518" i="1" s="1"/>
  <c r="AK3518" i="1"/>
  <c r="AJ3518" i="1"/>
  <c r="AH3518" i="1"/>
  <c r="AG3518" i="1"/>
  <c r="AF3518" i="1"/>
  <c r="AE3518" i="1"/>
  <c r="AD3518" i="1"/>
  <c r="AC3518" i="1"/>
  <c r="Z3518" i="1"/>
  <c r="Y3518" i="1"/>
  <c r="W3518" i="1"/>
  <c r="V3518" i="1"/>
  <c r="X3518" i="1" s="1"/>
  <c r="AA3518" i="1" s="1"/>
  <c r="S3518" i="1"/>
  <c r="R3518" i="1"/>
  <c r="P3518" i="1"/>
  <c r="O3518" i="1"/>
  <c r="Q3518" i="1" s="1"/>
  <c r="T3518" i="1" s="1"/>
  <c r="N3518" i="1"/>
  <c r="M3518" i="1"/>
  <c r="L3518" i="1"/>
  <c r="K3518" i="1"/>
  <c r="J3518" i="1"/>
  <c r="I3518" i="1"/>
  <c r="H3518" i="1"/>
  <c r="G3518" i="1"/>
  <c r="F3518" i="1"/>
  <c r="E3518" i="1"/>
  <c r="D3518" i="1"/>
  <c r="C3518" i="1"/>
  <c r="BB3517" i="1"/>
  <c r="BA3517" i="1"/>
  <c r="AZ3517" i="1"/>
  <c r="AY3517" i="1"/>
  <c r="BC3517" i="1" s="1"/>
  <c r="AV3517" i="1"/>
  <c r="AE3517" i="1"/>
  <c r="AH3517" i="1" s="1"/>
  <c r="AA3517" i="1"/>
  <c r="X3517" i="1"/>
  <c r="Q3517" i="1"/>
  <c r="T3517" i="1" s="1"/>
  <c r="K3517" i="1"/>
  <c r="H3517" i="1"/>
  <c r="E3517" i="1"/>
  <c r="AZ3516" i="1"/>
  <c r="AU3516" i="1"/>
  <c r="AT3516" i="1"/>
  <c r="AT3502" i="1" s="1"/>
  <c r="AS3516" i="1"/>
  <c r="BB3516" i="1" s="1"/>
  <c r="AR3516" i="1"/>
  <c r="AQ3516" i="1"/>
  <c r="BA3516" i="1" s="1"/>
  <c r="AP3516" i="1"/>
  <c r="AO3516" i="1"/>
  <c r="AN3516" i="1"/>
  <c r="AM3516" i="1"/>
  <c r="AL3516" i="1"/>
  <c r="AL3502" i="1" s="1"/>
  <c r="AK3516" i="1"/>
  <c r="AJ3516" i="1"/>
  <c r="AY3516" i="1" s="1"/>
  <c r="AG3516" i="1"/>
  <c r="AF3516" i="1"/>
  <c r="AD3516" i="1"/>
  <c r="AC3516" i="1"/>
  <c r="AE3516" i="1" s="1"/>
  <c r="AH3516" i="1" s="1"/>
  <c r="Z3516" i="1"/>
  <c r="Y3516" i="1"/>
  <c r="W3516" i="1"/>
  <c r="V3516" i="1"/>
  <c r="X3516" i="1" s="1"/>
  <c r="AA3516" i="1" s="1"/>
  <c r="S3516" i="1"/>
  <c r="S3502" i="1" s="1"/>
  <c r="R3516" i="1"/>
  <c r="P3516" i="1"/>
  <c r="Q3516" i="1" s="1"/>
  <c r="T3516" i="1" s="1"/>
  <c r="O3516" i="1"/>
  <c r="N3516" i="1"/>
  <c r="M3516" i="1"/>
  <c r="L3516" i="1"/>
  <c r="K3516" i="1"/>
  <c r="J3516" i="1"/>
  <c r="I3516" i="1"/>
  <c r="H3516" i="1"/>
  <c r="G3516" i="1"/>
  <c r="F3516" i="1"/>
  <c r="D3516" i="1"/>
  <c r="E3516" i="1" s="1"/>
  <c r="C3516" i="1"/>
  <c r="C3502" i="1" s="1"/>
  <c r="BB3515" i="1"/>
  <c r="BA3515" i="1"/>
  <c r="AZ3515" i="1"/>
  <c r="AY3515" i="1"/>
  <c r="BC3515" i="1" s="1"/>
  <c r="AV3515" i="1"/>
  <c r="AH3515" i="1"/>
  <c r="AE3515" i="1"/>
  <c r="AA3515" i="1"/>
  <c r="X3515" i="1"/>
  <c r="T3515" i="1"/>
  <c r="AW3515" i="1" s="1"/>
  <c r="Q3515" i="1"/>
  <c r="K3515" i="1"/>
  <c r="H3515" i="1"/>
  <c r="E3515" i="1"/>
  <c r="AU3514" i="1"/>
  <c r="AT3514" i="1"/>
  <c r="AS3514" i="1"/>
  <c r="BB3514" i="1" s="1"/>
  <c r="AR3514" i="1"/>
  <c r="BA3514" i="1" s="1"/>
  <c r="AQ3514" i="1"/>
  <c r="AP3514" i="1"/>
  <c r="AO3514" i="1"/>
  <c r="AN3514" i="1"/>
  <c r="AM3514" i="1"/>
  <c r="AZ3514" i="1" s="1"/>
  <c r="AL3514" i="1"/>
  <c r="AK3514" i="1"/>
  <c r="AJ3514" i="1"/>
  <c r="AY3514" i="1" s="1"/>
  <c r="AG3514" i="1"/>
  <c r="AF3514" i="1"/>
  <c r="AD3514" i="1"/>
  <c r="AC3514" i="1"/>
  <c r="AE3514" i="1" s="1"/>
  <c r="AH3514" i="1" s="1"/>
  <c r="Z3514" i="1"/>
  <c r="Y3514" i="1"/>
  <c r="W3514" i="1"/>
  <c r="V3514" i="1"/>
  <c r="X3514" i="1" s="1"/>
  <c r="AA3514" i="1" s="1"/>
  <c r="S3514" i="1"/>
  <c r="R3514" i="1"/>
  <c r="Q3514" i="1"/>
  <c r="T3514" i="1" s="1"/>
  <c r="P3514" i="1"/>
  <c r="O3514" i="1"/>
  <c r="N3514" i="1"/>
  <c r="M3514" i="1"/>
  <c r="L3514" i="1"/>
  <c r="K3514" i="1"/>
  <c r="J3514" i="1"/>
  <c r="I3514" i="1"/>
  <c r="G3514" i="1"/>
  <c r="H3514" i="1" s="1"/>
  <c r="F3514" i="1"/>
  <c r="D3514" i="1"/>
  <c r="C3514" i="1"/>
  <c r="E3514" i="1" s="1"/>
  <c r="BB3513" i="1"/>
  <c r="BA3513" i="1"/>
  <c r="AZ3513" i="1"/>
  <c r="AY3513" i="1"/>
  <c r="BC3513" i="1" s="1"/>
  <c r="AV3513" i="1"/>
  <c r="AE3513" i="1"/>
  <c r="AH3513" i="1" s="1"/>
  <c r="X3513" i="1"/>
  <c r="AA3513" i="1" s="1"/>
  <c r="T3513" i="1"/>
  <c r="AW3513" i="1" s="1"/>
  <c r="Q3513" i="1"/>
  <c r="K3513" i="1"/>
  <c r="H3513" i="1"/>
  <c r="E3513" i="1"/>
  <c r="BB3512" i="1"/>
  <c r="BA3512" i="1"/>
  <c r="AZ3512" i="1"/>
  <c r="AY3512" i="1"/>
  <c r="BC3512" i="1" s="1"/>
  <c r="AW3512" i="1"/>
  <c r="AV3512" i="1"/>
  <c r="AH3512" i="1"/>
  <c r="AE3512" i="1"/>
  <c r="X3512" i="1"/>
  <c r="AA3512" i="1" s="1"/>
  <c r="T3512" i="1"/>
  <c r="BD3512" i="1" s="1"/>
  <c r="Q3512" i="1"/>
  <c r="K3512" i="1"/>
  <c r="H3512" i="1"/>
  <c r="E3512" i="1"/>
  <c r="BB3511" i="1"/>
  <c r="BA3511" i="1"/>
  <c r="AZ3511" i="1"/>
  <c r="AY3511" i="1"/>
  <c r="BC3511" i="1" s="1"/>
  <c r="AV3511" i="1"/>
  <c r="AE3511" i="1"/>
  <c r="AH3511" i="1" s="1"/>
  <c r="AA3511" i="1"/>
  <c r="X3511" i="1"/>
  <c r="Q3511" i="1"/>
  <c r="T3511" i="1" s="1"/>
  <c r="K3511" i="1"/>
  <c r="H3511" i="1"/>
  <c r="E3511" i="1"/>
  <c r="BC3510" i="1"/>
  <c r="BB3510" i="1"/>
  <c r="BA3510" i="1"/>
  <c r="AZ3510" i="1"/>
  <c r="AY3510" i="1"/>
  <c r="AV3510" i="1"/>
  <c r="AE3510" i="1"/>
  <c r="AH3510" i="1" s="1"/>
  <c r="AA3510" i="1"/>
  <c r="X3510" i="1"/>
  <c r="T3510" i="1"/>
  <c r="BD3510" i="1" s="1"/>
  <c r="Q3510" i="1"/>
  <c r="K3510" i="1"/>
  <c r="H3510" i="1"/>
  <c r="E3510" i="1"/>
  <c r="AU3509" i="1"/>
  <c r="AT3509" i="1"/>
  <c r="AS3509" i="1"/>
  <c r="BB3509" i="1" s="1"/>
  <c r="AR3509" i="1"/>
  <c r="BA3509" i="1" s="1"/>
  <c r="AQ3509" i="1"/>
  <c r="AP3509" i="1"/>
  <c r="AO3509" i="1"/>
  <c r="AN3509" i="1"/>
  <c r="AM3509" i="1"/>
  <c r="AZ3509" i="1" s="1"/>
  <c r="AL3509" i="1"/>
  <c r="AK3509" i="1"/>
  <c r="AJ3509" i="1"/>
  <c r="AV3509" i="1" s="1"/>
  <c r="AG3509" i="1"/>
  <c r="AF3509" i="1"/>
  <c r="AD3509" i="1"/>
  <c r="AC3509" i="1"/>
  <c r="AE3509" i="1" s="1"/>
  <c r="AH3509" i="1" s="1"/>
  <c r="Z3509" i="1"/>
  <c r="Y3509" i="1"/>
  <c r="X3509" i="1"/>
  <c r="AA3509" i="1" s="1"/>
  <c r="W3509" i="1"/>
  <c r="V3509" i="1"/>
  <c r="T3509" i="1"/>
  <c r="S3509" i="1"/>
  <c r="R3509" i="1"/>
  <c r="Q3509" i="1"/>
  <c r="P3509" i="1"/>
  <c r="O3509" i="1"/>
  <c r="N3509" i="1"/>
  <c r="M3509" i="1"/>
  <c r="L3509" i="1"/>
  <c r="J3509" i="1"/>
  <c r="I3509" i="1"/>
  <c r="K3509" i="1" s="1"/>
  <c r="G3509" i="1"/>
  <c r="H3509" i="1" s="1"/>
  <c r="F3509" i="1"/>
  <c r="D3509" i="1"/>
  <c r="E3509" i="1" s="1"/>
  <c r="C3509" i="1"/>
  <c r="BC3508" i="1"/>
  <c r="BB3508" i="1"/>
  <c r="BA3508" i="1"/>
  <c r="AZ3508" i="1"/>
  <c r="AY3508" i="1"/>
  <c r="AV3508" i="1"/>
  <c r="AE3508" i="1"/>
  <c r="AH3508" i="1" s="1"/>
  <c r="X3508" i="1"/>
  <c r="AA3508" i="1" s="1"/>
  <c r="Q3508" i="1"/>
  <c r="T3508" i="1" s="1"/>
  <c r="K3508" i="1"/>
  <c r="H3508" i="1"/>
  <c r="E3508" i="1"/>
  <c r="BB3507" i="1"/>
  <c r="BA3507" i="1"/>
  <c r="AZ3507" i="1"/>
  <c r="AY3507" i="1"/>
  <c r="BC3507" i="1" s="1"/>
  <c r="AV3507" i="1"/>
  <c r="AH3507" i="1"/>
  <c r="AE3507" i="1"/>
  <c r="AA3507" i="1"/>
  <c r="X3507" i="1"/>
  <c r="Q3507" i="1"/>
  <c r="T3507" i="1" s="1"/>
  <c r="K3507" i="1"/>
  <c r="H3507" i="1"/>
  <c r="E3507" i="1"/>
  <c r="BB3506" i="1"/>
  <c r="BA3506" i="1"/>
  <c r="AZ3506" i="1"/>
  <c r="AV3506" i="1"/>
  <c r="AQ3506" i="1"/>
  <c r="AL3506" i="1"/>
  <c r="AY3506" i="1" s="1"/>
  <c r="BC3506" i="1" s="1"/>
  <c r="AE3506" i="1"/>
  <c r="AH3506" i="1" s="1"/>
  <c r="AA3506" i="1"/>
  <c r="X3506" i="1"/>
  <c r="Q3506" i="1"/>
  <c r="T3506" i="1" s="1"/>
  <c r="P3506" i="1"/>
  <c r="K3506" i="1"/>
  <c r="H3506" i="1"/>
  <c r="E3506" i="1"/>
  <c r="AU3505" i="1"/>
  <c r="AT3505" i="1"/>
  <c r="AS3505" i="1"/>
  <c r="BB3505" i="1" s="1"/>
  <c r="AR3505" i="1"/>
  <c r="BA3505" i="1" s="1"/>
  <c r="AQ3505" i="1"/>
  <c r="AP3505" i="1"/>
  <c r="AO3505" i="1"/>
  <c r="AN3505" i="1"/>
  <c r="AM3505" i="1"/>
  <c r="AZ3505" i="1" s="1"/>
  <c r="AL3505" i="1"/>
  <c r="AK3505" i="1"/>
  <c r="AJ3505" i="1"/>
  <c r="AV3505" i="1" s="1"/>
  <c r="AG3505" i="1"/>
  <c r="AF3505" i="1"/>
  <c r="AD3505" i="1"/>
  <c r="AC3505" i="1"/>
  <c r="AE3505" i="1" s="1"/>
  <c r="AH3505" i="1" s="1"/>
  <c r="Z3505" i="1"/>
  <c r="Y3505" i="1"/>
  <c r="X3505" i="1"/>
  <c r="AA3505" i="1" s="1"/>
  <c r="W3505" i="1"/>
  <c r="V3505" i="1"/>
  <c r="T3505" i="1"/>
  <c r="S3505" i="1"/>
  <c r="R3505" i="1"/>
  <c r="Q3505" i="1"/>
  <c r="P3505" i="1"/>
  <c r="O3505" i="1"/>
  <c r="N3505" i="1"/>
  <c r="M3505" i="1"/>
  <c r="L3505" i="1"/>
  <c r="L3502" i="1" s="1"/>
  <c r="J3505" i="1"/>
  <c r="I3505" i="1"/>
  <c r="K3505" i="1" s="1"/>
  <c r="G3505" i="1"/>
  <c r="H3505" i="1" s="1"/>
  <c r="F3505" i="1"/>
  <c r="D3505" i="1"/>
  <c r="E3505" i="1" s="1"/>
  <c r="C3505" i="1"/>
  <c r="BC3504" i="1"/>
  <c r="BB3504" i="1"/>
  <c r="BA3504" i="1"/>
  <c r="AZ3504" i="1"/>
  <c r="AY3504" i="1"/>
  <c r="AV3504" i="1"/>
  <c r="AE3504" i="1"/>
  <c r="AH3504" i="1" s="1"/>
  <c r="X3504" i="1"/>
  <c r="AA3504" i="1" s="1"/>
  <c r="Q3504" i="1"/>
  <c r="T3504" i="1" s="1"/>
  <c r="K3504" i="1"/>
  <c r="H3504" i="1"/>
  <c r="E3504" i="1"/>
  <c r="AY3503" i="1"/>
  <c r="AU3503" i="1"/>
  <c r="AU3502" i="1" s="1"/>
  <c r="AT3503" i="1"/>
  <c r="AS3503" i="1"/>
  <c r="BB3503" i="1" s="1"/>
  <c r="AR3503" i="1"/>
  <c r="AQ3503" i="1"/>
  <c r="AP3503" i="1"/>
  <c r="AP3502" i="1" s="1"/>
  <c r="AO3503" i="1"/>
  <c r="AN3503" i="1"/>
  <c r="AN3502" i="1" s="1"/>
  <c r="AM3503" i="1"/>
  <c r="AZ3503" i="1" s="1"/>
  <c r="AL3503" i="1"/>
  <c r="AK3503" i="1"/>
  <c r="AJ3503" i="1"/>
  <c r="AV3503" i="1" s="1"/>
  <c r="AG3503" i="1"/>
  <c r="AG3502" i="1" s="1"/>
  <c r="AG3485" i="1" s="1"/>
  <c r="AG3687" i="1" s="1"/>
  <c r="AF3503" i="1"/>
  <c r="AD3503" i="1"/>
  <c r="AE3503" i="1" s="1"/>
  <c r="AH3503" i="1" s="1"/>
  <c r="AC3503" i="1"/>
  <c r="Z3503" i="1"/>
  <c r="Y3503" i="1"/>
  <c r="X3503" i="1"/>
  <c r="AA3503" i="1" s="1"/>
  <c r="W3503" i="1"/>
  <c r="V3503" i="1"/>
  <c r="V3502" i="1" s="1"/>
  <c r="X3502" i="1" s="1"/>
  <c r="AA3502" i="1" s="1"/>
  <c r="S3503" i="1"/>
  <c r="R3503" i="1"/>
  <c r="P3503" i="1"/>
  <c r="O3503" i="1"/>
  <c r="O3502" i="1" s="1"/>
  <c r="N3503" i="1"/>
  <c r="M3503" i="1"/>
  <c r="M3502" i="1" s="1"/>
  <c r="L3503" i="1"/>
  <c r="J3503" i="1"/>
  <c r="K3503" i="1" s="1"/>
  <c r="I3503" i="1"/>
  <c r="G3503" i="1"/>
  <c r="H3503" i="1" s="1"/>
  <c r="F3503" i="1"/>
  <c r="D3503" i="1"/>
  <c r="E3503" i="1" s="1"/>
  <c r="C3503" i="1"/>
  <c r="AS3502" i="1"/>
  <c r="AR3502" i="1"/>
  <c r="AQ3502" i="1"/>
  <c r="AO3502" i="1"/>
  <c r="AF3502" i="1"/>
  <c r="Z3502" i="1"/>
  <c r="Y3502" i="1"/>
  <c r="W3502" i="1"/>
  <c r="R3502" i="1"/>
  <c r="N3502" i="1"/>
  <c r="F3502" i="1"/>
  <c r="BC3501" i="1"/>
  <c r="BB3501" i="1"/>
  <c r="BA3501" i="1"/>
  <c r="AZ3501" i="1"/>
  <c r="AY3501" i="1"/>
  <c r="AV3501" i="1"/>
  <c r="AE3501" i="1"/>
  <c r="AH3501" i="1" s="1"/>
  <c r="AA3501" i="1"/>
  <c r="X3501" i="1"/>
  <c r="T3501" i="1"/>
  <c r="BD3501" i="1" s="1"/>
  <c r="Q3501" i="1"/>
  <c r="K3501" i="1"/>
  <c r="H3501" i="1"/>
  <c r="E3501" i="1"/>
  <c r="BB3500" i="1"/>
  <c r="BA3500" i="1"/>
  <c r="AZ3500" i="1"/>
  <c r="AJ3500" i="1"/>
  <c r="AV3500" i="1" s="1"/>
  <c r="AH3500" i="1"/>
  <c r="AE3500" i="1"/>
  <c r="AA3500" i="1"/>
  <c r="X3500" i="1"/>
  <c r="T3500" i="1"/>
  <c r="Q3500" i="1"/>
  <c r="J3500" i="1"/>
  <c r="K3500" i="1" s="1"/>
  <c r="I3500" i="1"/>
  <c r="H3500" i="1"/>
  <c r="E3500" i="1"/>
  <c r="BB3499" i="1"/>
  <c r="BA3499" i="1"/>
  <c r="AZ3499" i="1"/>
  <c r="AH3499" i="1"/>
  <c r="AE3499" i="1"/>
  <c r="X3499" i="1"/>
  <c r="AA3499" i="1" s="1"/>
  <c r="T3499" i="1"/>
  <c r="Q3499" i="1"/>
  <c r="K3499" i="1"/>
  <c r="H3499" i="1"/>
  <c r="E3499" i="1"/>
  <c r="BB3498" i="1"/>
  <c r="BA3498" i="1"/>
  <c r="AZ3498" i="1"/>
  <c r="AE3498" i="1"/>
  <c r="AH3498" i="1" s="1"/>
  <c r="AA3498" i="1"/>
  <c r="X3498" i="1"/>
  <c r="T3498" i="1"/>
  <c r="Q3498" i="1"/>
  <c r="J3498" i="1"/>
  <c r="J3497" i="1" s="1"/>
  <c r="K3497" i="1" s="1"/>
  <c r="I3498" i="1"/>
  <c r="K3498" i="1" s="1"/>
  <c r="H3498" i="1"/>
  <c r="E3498" i="1"/>
  <c r="AU3497" i="1"/>
  <c r="AT3497" i="1"/>
  <c r="AS3497" i="1"/>
  <c r="BB3497" i="1" s="1"/>
  <c r="AR3497" i="1"/>
  <c r="AQ3497" i="1"/>
  <c r="AP3497" i="1"/>
  <c r="BA3497" i="1" s="1"/>
  <c r="AO3497" i="1"/>
  <c r="AN3497" i="1"/>
  <c r="AZ3497" i="1" s="1"/>
  <c r="AM3497" i="1"/>
  <c r="AL3497" i="1"/>
  <c r="AK3497" i="1"/>
  <c r="AG3497" i="1"/>
  <c r="AF3497" i="1"/>
  <c r="AD3497" i="1"/>
  <c r="AC3497" i="1"/>
  <c r="AE3497" i="1" s="1"/>
  <c r="AH3497" i="1" s="1"/>
  <c r="Z3497" i="1"/>
  <c r="Y3497" i="1"/>
  <c r="W3497" i="1"/>
  <c r="V3497" i="1"/>
  <c r="X3497" i="1" s="1"/>
  <c r="AA3497" i="1" s="1"/>
  <c r="S3497" i="1"/>
  <c r="R3497" i="1"/>
  <c r="P3497" i="1"/>
  <c r="O3497" i="1"/>
  <c r="Q3497" i="1" s="1"/>
  <c r="T3497" i="1" s="1"/>
  <c r="N3497" i="1"/>
  <c r="M3497" i="1"/>
  <c r="L3497" i="1"/>
  <c r="I3497" i="1"/>
  <c r="G3497" i="1"/>
  <c r="H3497" i="1" s="1"/>
  <c r="F3497" i="1"/>
  <c r="D3497" i="1"/>
  <c r="C3497" i="1"/>
  <c r="E3497" i="1" s="1"/>
  <c r="BB3496" i="1"/>
  <c r="BA3496" i="1"/>
  <c r="AZ3496" i="1"/>
  <c r="AH3496" i="1"/>
  <c r="AE3496" i="1"/>
  <c r="X3496" i="1"/>
  <c r="AA3496" i="1" s="1"/>
  <c r="T3496" i="1"/>
  <c r="Q3496" i="1"/>
  <c r="K3496" i="1"/>
  <c r="J3496" i="1"/>
  <c r="I3496" i="1"/>
  <c r="H3496" i="1"/>
  <c r="E3496" i="1"/>
  <c r="BB3495" i="1"/>
  <c r="BA3495" i="1"/>
  <c r="AZ3495" i="1"/>
  <c r="AJ3495" i="1"/>
  <c r="AV3495" i="1" s="1"/>
  <c r="AH3495" i="1"/>
  <c r="AE3495" i="1"/>
  <c r="AA3495" i="1"/>
  <c r="X3495" i="1"/>
  <c r="T3495" i="1"/>
  <c r="Q3495" i="1"/>
  <c r="J3495" i="1"/>
  <c r="K3495" i="1" s="1"/>
  <c r="I3495" i="1"/>
  <c r="H3495" i="1"/>
  <c r="E3495" i="1"/>
  <c r="BB3494" i="1"/>
  <c r="BA3494" i="1"/>
  <c r="AZ3494" i="1"/>
  <c r="AH3494" i="1"/>
  <c r="AE3494" i="1"/>
  <c r="X3494" i="1"/>
  <c r="AA3494" i="1" s="1"/>
  <c r="T3494" i="1"/>
  <c r="Q3494" i="1"/>
  <c r="K3494" i="1"/>
  <c r="J3494" i="1"/>
  <c r="I3494" i="1"/>
  <c r="H3494" i="1"/>
  <c r="E3494" i="1"/>
  <c r="BB3493" i="1"/>
  <c r="BA3493" i="1"/>
  <c r="BC3493" i="1" s="1"/>
  <c r="AZ3493" i="1"/>
  <c r="AY3493" i="1"/>
  <c r="AV3493" i="1"/>
  <c r="AH3493" i="1"/>
  <c r="AE3493" i="1"/>
  <c r="X3493" i="1"/>
  <c r="AA3493" i="1" s="1"/>
  <c r="Q3493" i="1"/>
  <c r="T3493" i="1" s="1"/>
  <c r="K3493" i="1"/>
  <c r="H3493" i="1"/>
  <c r="E3493" i="1"/>
  <c r="BB3492" i="1"/>
  <c r="BA3492" i="1"/>
  <c r="AZ3492" i="1"/>
  <c r="AY3492" i="1"/>
  <c r="BC3492" i="1" s="1"/>
  <c r="BD3492" i="1" s="1"/>
  <c r="AV3492" i="1"/>
  <c r="AW3492" i="1" s="1"/>
  <c r="AH3492" i="1"/>
  <c r="AE3492" i="1"/>
  <c r="AA3492" i="1"/>
  <c r="X3492" i="1"/>
  <c r="T3492" i="1"/>
  <c r="Q3492" i="1"/>
  <c r="K3492" i="1"/>
  <c r="H3492" i="1"/>
  <c r="E3492" i="1"/>
  <c r="BC3491" i="1"/>
  <c r="BB3491" i="1"/>
  <c r="BA3491" i="1"/>
  <c r="AZ3491" i="1"/>
  <c r="AY3491" i="1"/>
  <c r="AV3491" i="1"/>
  <c r="AE3491" i="1"/>
  <c r="AH3491" i="1" s="1"/>
  <c r="X3491" i="1"/>
  <c r="AA3491" i="1" s="1"/>
  <c r="Q3491" i="1"/>
  <c r="T3491" i="1" s="1"/>
  <c r="K3491" i="1"/>
  <c r="H3491" i="1"/>
  <c r="E3491" i="1"/>
  <c r="BB3490" i="1"/>
  <c r="BA3490" i="1"/>
  <c r="AZ3490" i="1"/>
  <c r="AY3490" i="1"/>
  <c r="BC3490" i="1" s="1"/>
  <c r="AV3490" i="1"/>
  <c r="AH3490" i="1"/>
  <c r="AE3490" i="1"/>
  <c r="AA3490" i="1"/>
  <c r="X3490" i="1"/>
  <c r="Q3490" i="1"/>
  <c r="T3490" i="1" s="1"/>
  <c r="K3490" i="1"/>
  <c r="H3490" i="1"/>
  <c r="E3490" i="1"/>
  <c r="BB3489" i="1"/>
  <c r="BA3489" i="1"/>
  <c r="AZ3489" i="1"/>
  <c r="AY3489" i="1"/>
  <c r="BC3489" i="1" s="1"/>
  <c r="AV3489" i="1"/>
  <c r="AE3489" i="1"/>
  <c r="AH3489" i="1" s="1"/>
  <c r="X3489" i="1"/>
  <c r="AA3489" i="1" s="1"/>
  <c r="T3489" i="1"/>
  <c r="AW3489" i="1" s="1"/>
  <c r="Q3489" i="1"/>
  <c r="K3489" i="1"/>
  <c r="H3489" i="1"/>
  <c r="E3489" i="1"/>
  <c r="BB3488" i="1"/>
  <c r="BA3488" i="1"/>
  <c r="AZ3488" i="1"/>
  <c r="AN3488" i="1"/>
  <c r="AE3488" i="1"/>
  <c r="AH3488" i="1" s="1"/>
  <c r="AA3488" i="1"/>
  <c r="X3488" i="1"/>
  <c r="T3488" i="1"/>
  <c r="Q3488" i="1"/>
  <c r="J3488" i="1"/>
  <c r="J3487" i="1" s="1"/>
  <c r="I3488" i="1"/>
  <c r="K3488" i="1" s="1"/>
  <c r="H3488" i="1"/>
  <c r="E3488" i="1"/>
  <c r="AU3487" i="1"/>
  <c r="AU3486" i="1" s="1"/>
  <c r="AU3485" i="1" s="1"/>
  <c r="AU3687" i="1" s="1"/>
  <c r="AT3487" i="1"/>
  <c r="AT3486" i="1" s="1"/>
  <c r="AS3487" i="1"/>
  <c r="BB3487" i="1" s="1"/>
  <c r="AR3487" i="1"/>
  <c r="AQ3487" i="1"/>
  <c r="AP3487" i="1"/>
  <c r="BA3487" i="1" s="1"/>
  <c r="AO3487" i="1"/>
  <c r="AO3486" i="1" s="1"/>
  <c r="AO3485" i="1" s="1"/>
  <c r="AN3487" i="1"/>
  <c r="AZ3487" i="1" s="1"/>
  <c r="AM3487" i="1"/>
  <c r="AM3486" i="1" s="1"/>
  <c r="AL3487" i="1"/>
  <c r="AL3486" i="1" s="1"/>
  <c r="AK3487" i="1"/>
  <c r="AG3487" i="1"/>
  <c r="AF3487" i="1"/>
  <c r="AF3486" i="1" s="1"/>
  <c r="AF3485" i="1" s="1"/>
  <c r="AD3487" i="1"/>
  <c r="AD3486" i="1" s="1"/>
  <c r="AC3487" i="1"/>
  <c r="AE3487" i="1" s="1"/>
  <c r="AH3487" i="1" s="1"/>
  <c r="Z3487" i="1"/>
  <c r="Y3487" i="1"/>
  <c r="W3487" i="1"/>
  <c r="X3487" i="1" s="1"/>
  <c r="AA3487" i="1" s="1"/>
  <c r="V3487" i="1"/>
  <c r="S3487" i="1"/>
  <c r="S3486" i="1" s="1"/>
  <c r="S3485" i="1" s="1"/>
  <c r="R3487" i="1"/>
  <c r="P3487" i="1"/>
  <c r="O3487" i="1"/>
  <c r="Q3487" i="1" s="1"/>
  <c r="T3487" i="1" s="1"/>
  <c r="N3487" i="1"/>
  <c r="N3486" i="1" s="1"/>
  <c r="N3485" i="1" s="1"/>
  <c r="N3687" i="1" s="1"/>
  <c r="M3487" i="1"/>
  <c r="L3487" i="1"/>
  <c r="L3486" i="1" s="1"/>
  <c r="L3485" i="1" s="1"/>
  <c r="L3687" i="1" s="1"/>
  <c r="G3487" i="1"/>
  <c r="H3487" i="1" s="1"/>
  <c r="F3487" i="1"/>
  <c r="F3486" i="1" s="1"/>
  <c r="D3487" i="1"/>
  <c r="D3486" i="1" s="1"/>
  <c r="C3487" i="1"/>
  <c r="E3487" i="1" s="1"/>
  <c r="AS3486" i="1"/>
  <c r="AR3486" i="1"/>
  <c r="AQ3486" i="1"/>
  <c r="AQ3485" i="1" s="1"/>
  <c r="AP3486" i="1"/>
  <c r="BA3486" i="1" s="1"/>
  <c r="AN3486" i="1"/>
  <c r="AN3485" i="1" s="1"/>
  <c r="AK3486" i="1"/>
  <c r="AG3486" i="1"/>
  <c r="Z3486" i="1"/>
  <c r="Y3486" i="1"/>
  <c r="Y3485" i="1" s="1"/>
  <c r="V3486" i="1"/>
  <c r="R3486" i="1"/>
  <c r="P3486" i="1"/>
  <c r="Q3486" i="1" s="1"/>
  <c r="O3486" i="1"/>
  <c r="M3486" i="1"/>
  <c r="M3485" i="1" s="1"/>
  <c r="M3687" i="1" s="1"/>
  <c r="G3486" i="1"/>
  <c r="AS3485" i="1"/>
  <c r="AR3485" i="1"/>
  <c r="AR3687" i="1" s="1"/>
  <c r="Z3485" i="1"/>
  <c r="R3485" i="1"/>
  <c r="R3687" i="1" s="1"/>
  <c r="BC3482" i="1"/>
  <c r="BB3482" i="1"/>
  <c r="BA3482" i="1"/>
  <c r="AZ3482" i="1"/>
  <c r="AY3482" i="1"/>
  <c r="AV3482" i="1"/>
  <c r="AE3482" i="1"/>
  <c r="AH3482" i="1" s="1"/>
  <c r="X3482" i="1"/>
  <c r="AA3482" i="1" s="1"/>
  <c r="Q3482" i="1"/>
  <c r="T3482" i="1" s="1"/>
  <c r="K3482" i="1"/>
  <c r="H3482" i="1"/>
  <c r="E3482" i="1"/>
  <c r="BB3481" i="1"/>
  <c r="BA3481" i="1"/>
  <c r="AZ3481" i="1"/>
  <c r="AY3481" i="1"/>
  <c r="BC3481" i="1" s="1"/>
  <c r="AV3481" i="1"/>
  <c r="AH3481" i="1"/>
  <c r="AE3481" i="1"/>
  <c r="AA3481" i="1"/>
  <c r="X3481" i="1"/>
  <c r="Q3481" i="1"/>
  <c r="T3481" i="1" s="1"/>
  <c r="K3481" i="1"/>
  <c r="H3481" i="1"/>
  <c r="E3481" i="1"/>
  <c r="BB3480" i="1"/>
  <c r="BA3480" i="1"/>
  <c r="AZ3480" i="1"/>
  <c r="AY3480" i="1"/>
  <c r="BC3480" i="1" s="1"/>
  <c r="AV3480" i="1"/>
  <c r="AE3480" i="1"/>
  <c r="AH3480" i="1" s="1"/>
  <c r="X3480" i="1"/>
  <c r="AA3480" i="1" s="1"/>
  <c r="T3480" i="1"/>
  <c r="AW3480" i="1" s="1"/>
  <c r="Q3480" i="1"/>
  <c r="K3480" i="1"/>
  <c r="H3480" i="1"/>
  <c r="E3480" i="1"/>
  <c r="BB3478" i="1"/>
  <c r="BA3478" i="1"/>
  <c r="AZ3478" i="1"/>
  <c r="BC3478" i="1" s="1"/>
  <c r="AY3478" i="1"/>
  <c r="AW3478" i="1"/>
  <c r="AV3478" i="1"/>
  <c r="AH3478" i="1"/>
  <c r="AE3478" i="1"/>
  <c r="X3478" i="1"/>
  <c r="AA3478" i="1" s="1"/>
  <c r="T3478" i="1"/>
  <c r="Q3478" i="1"/>
  <c r="K3478" i="1"/>
  <c r="H3478" i="1"/>
  <c r="E3478" i="1"/>
  <c r="BB3477" i="1"/>
  <c r="BA3477" i="1"/>
  <c r="AZ3477" i="1"/>
  <c r="AY3477" i="1"/>
  <c r="BC3477" i="1" s="1"/>
  <c r="AV3477" i="1"/>
  <c r="AE3477" i="1"/>
  <c r="AH3477" i="1" s="1"/>
  <c r="AA3477" i="1"/>
  <c r="X3477" i="1"/>
  <c r="Q3477" i="1"/>
  <c r="T3477" i="1" s="1"/>
  <c r="K3477" i="1"/>
  <c r="H3477" i="1"/>
  <c r="E3477" i="1"/>
  <c r="BC3476" i="1"/>
  <c r="BB3476" i="1"/>
  <c r="BA3476" i="1"/>
  <c r="AZ3476" i="1"/>
  <c r="AY3476" i="1"/>
  <c r="AV3476" i="1"/>
  <c r="AE3476" i="1"/>
  <c r="AH3476" i="1" s="1"/>
  <c r="AA3476" i="1"/>
  <c r="X3476" i="1"/>
  <c r="T3476" i="1"/>
  <c r="BD3476" i="1" s="1"/>
  <c r="Q3476" i="1"/>
  <c r="K3476" i="1"/>
  <c r="H3476" i="1"/>
  <c r="E3476" i="1"/>
  <c r="BB3475" i="1"/>
  <c r="BA3475" i="1"/>
  <c r="BC3475" i="1" s="1"/>
  <c r="AZ3475" i="1"/>
  <c r="AY3475" i="1"/>
  <c r="AV3475" i="1"/>
  <c r="AH3475" i="1"/>
  <c r="AE3475" i="1"/>
  <c r="X3475" i="1"/>
  <c r="AA3475" i="1" s="1"/>
  <c r="Q3475" i="1"/>
  <c r="T3475" i="1" s="1"/>
  <c r="K3475" i="1"/>
  <c r="H3475" i="1"/>
  <c r="E3475" i="1"/>
  <c r="BB3474" i="1"/>
  <c r="BA3474" i="1"/>
  <c r="AZ3474" i="1"/>
  <c r="AY3474" i="1"/>
  <c r="BC3474" i="1" s="1"/>
  <c r="BD3474" i="1" s="1"/>
  <c r="AV3474" i="1"/>
  <c r="AW3474" i="1" s="1"/>
  <c r="AH3474" i="1"/>
  <c r="AE3474" i="1"/>
  <c r="AA3474" i="1"/>
  <c r="X3474" i="1"/>
  <c r="T3474" i="1"/>
  <c r="Q3474" i="1"/>
  <c r="K3474" i="1"/>
  <c r="H3474" i="1"/>
  <c r="E3474" i="1"/>
  <c r="BC3473" i="1"/>
  <c r="BB3473" i="1"/>
  <c r="BA3473" i="1"/>
  <c r="AZ3473" i="1"/>
  <c r="AY3473" i="1"/>
  <c r="AV3473" i="1"/>
  <c r="AE3473" i="1"/>
  <c r="AH3473" i="1" s="1"/>
  <c r="X3473" i="1"/>
  <c r="AA3473" i="1" s="1"/>
  <c r="Q3473" i="1"/>
  <c r="T3473" i="1" s="1"/>
  <c r="K3473" i="1"/>
  <c r="H3473" i="1"/>
  <c r="E3473" i="1"/>
  <c r="BB3472" i="1"/>
  <c r="BA3472" i="1"/>
  <c r="AZ3472" i="1"/>
  <c r="AY3472" i="1"/>
  <c r="BC3472" i="1" s="1"/>
  <c r="AV3472" i="1"/>
  <c r="AH3472" i="1"/>
  <c r="AE3472" i="1"/>
  <c r="AA3472" i="1"/>
  <c r="X3472" i="1"/>
  <c r="Q3472" i="1"/>
  <c r="T3472" i="1" s="1"/>
  <c r="K3472" i="1"/>
  <c r="H3472" i="1"/>
  <c r="E3472" i="1"/>
  <c r="BB3471" i="1"/>
  <c r="BA3471" i="1"/>
  <c r="AZ3471" i="1"/>
  <c r="AY3471" i="1"/>
  <c r="BC3471" i="1" s="1"/>
  <c r="AV3471" i="1"/>
  <c r="AE3471" i="1"/>
  <c r="AH3471" i="1" s="1"/>
  <c r="X3471" i="1"/>
  <c r="AA3471" i="1" s="1"/>
  <c r="T3471" i="1"/>
  <c r="AW3471" i="1" s="1"/>
  <c r="Q3471" i="1"/>
  <c r="K3471" i="1"/>
  <c r="H3471" i="1"/>
  <c r="E3471" i="1"/>
  <c r="BB3470" i="1"/>
  <c r="BA3470" i="1"/>
  <c r="AZ3470" i="1"/>
  <c r="BC3470" i="1" s="1"/>
  <c r="AY3470" i="1"/>
  <c r="AW3470" i="1"/>
  <c r="AV3470" i="1"/>
  <c r="AH3470" i="1"/>
  <c r="AE3470" i="1"/>
  <c r="X3470" i="1"/>
  <c r="AA3470" i="1" s="1"/>
  <c r="T3470" i="1"/>
  <c r="BD3470" i="1" s="1"/>
  <c r="Q3470" i="1"/>
  <c r="K3470" i="1"/>
  <c r="H3470" i="1"/>
  <c r="E3470" i="1"/>
  <c r="BB3469" i="1"/>
  <c r="BA3469" i="1"/>
  <c r="AZ3469" i="1"/>
  <c r="AY3469" i="1"/>
  <c r="BC3469" i="1" s="1"/>
  <c r="AV3469" i="1"/>
  <c r="AE3469" i="1"/>
  <c r="AH3469" i="1" s="1"/>
  <c r="AA3469" i="1"/>
  <c r="X3469" i="1"/>
  <c r="Q3469" i="1"/>
  <c r="T3469" i="1" s="1"/>
  <c r="K3469" i="1"/>
  <c r="H3469" i="1"/>
  <c r="E3469" i="1"/>
  <c r="BC3468" i="1"/>
  <c r="BB3468" i="1"/>
  <c r="BA3468" i="1"/>
  <c r="AZ3468" i="1"/>
  <c r="AY3468" i="1"/>
  <c r="AV3468" i="1"/>
  <c r="AE3468" i="1"/>
  <c r="AH3468" i="1" s="1"/>
  <c r="AA3468" i="1"/>
  <c r="X3468" i="1"/>
  <c r="T3468" i="1"/>
  <c r="BD3468" i="1" s="1"/>
  <c r="Q3468" i="1"/>
  <c r="K3468" i="1"/>
  <c r="H3468" i="1"/>
  <c r="E3468" i="1"/>
  <c r="BB3467" i="1"/>
  <c r="BA3467" i="1"/>
  <c r="BC3467" i="1" s="1"/>
  <c r="AZ3467" i="1"/>
  <c r="AY3467" i="1"/>
  <c r="AV3467" i="1"/>
  <c r="AH3467" i="1"/>
  <c r="AE3467" i="1"/>
  <c r="X3467" i="1"/>
  <c r="AA3467" i="1" s="1"/>
  <c r="Q3467" i="1"/>
  <c r="T3467" i="1" s="1"/>
  <c r="K3467" i="1"/>
  <c r="H3467" i="1"/>
  <c r="E3467" i="1"/>
  <c r="AU3466" i="1"/>
  <c r="AT3466" i="1"/>
  <c r="AS3466" i="1"/>
  <c r="BB3466" i="1" s="1"/>
  <c r="AR3466" i="1"/>
  <c r="AQ3466" i="1"/>
  <c r="AQ3461" i="1" s="1"/>
  <c r="AP3466" i="1"/>
  <c r="BA3466" i="1" s="1"/>
  <c r="AO3466" i="1"/>
  <c r="AO3461" i="1" s="1"/>
  <c r="AO3454" i="1" s="1"/>
  <c r="AN3466" i="1"/>
  <c r="AN3461" i="1" s="1"/>
  <c r="AM3466" i="1"/>
  <c r="AZ3466" i="1" s="1"/>
  <c r="AL3466" i="1"/>
  <c r="AK3466" i="1"/>
  <c r="AY3466" i="1" s="1"/>
  <c r="BC3466" i="1" s="1"/>
  <c r="AJ3466" i="1"/>
  <c r="AG3466" i="1"/>
  <c r="AF3466" i="1"/>
  <c r="AF3461" i="1" s="1"/>
  <c r="AF3454" i="1" s="1"/>
  <c r="AE3466" i="1"/>
  <c r="AH3466" i="1" s="1"/>
  <c r="AD3466" i="1"/>
  <c r="AC3466" i="1"/>
  <c r="Z3466" i="1"/>
  <c r="Y3466" i="1"/>
  <c r="Y3461" i="1" s="1"/>
  <c r="W3466" i="1"/>
  <c r="W3461" i="1" s="1"/>
  <c r="W3454" i="1" s="1"/>
  <c r="V3466" i="1"/>
  <c r="V3461" i="1" s="1"/>
  <c r="X3461" i="1" s="1"/>
  <c r="S3466" i="1"/>
  <c r="R3466" i="1"/>
  <c r="P3466" i="1"/>
  <c r="P3461" i="1" s="1"/>
  <c r="O3466" i="1"/>
  <c r="Q3466" i="1" s="1"/>
  <c r="T3466" i="1" s="1"/>
  <c r="N3466" i="1"/>
  <c r="N3461" i="1" s="1"/>
  <c r="N3454" i="1" s="1"/>
  <c r="M3466" i="1"/>
  <c r="M3461" i="1" s="1"/>
  <c r="L3466" i="1"/>
  <c r="J3466" i="1"/>
  <c r="K3466" i="1" s="1"/>
  <c r="I3466" i="1"/>
  <c r="G3466" i="1"/>
  <c r="F3466" i="1"/>
  <c r="H3466" i="1" s="1"/>
  <c r="E3466" i="1"/>
  <c r="D3466" i="1"/>
  <c r="C3466" i="1"/>
  <c r="BB3465" i="1"/>
  <c r="BA3465" i="1"/>
  <c r="AZ3465" i="1"/>
  <c r="AY3465" i="1"/>
  <c r="BC3465" i="1" s="1"/>
  <c r="AV3465" i="1"/>
  <c r="AH3465" i="1"/>
  <c r="AE3465" i="1"/>
  <c r="AA3465" i="1"/>
  <c r="X3465" i="1"/>
  <c r="Q3465" i="1"/>
  <c r="T3465" i="1" s="1"/>
  <c r="K3465" i="1"/>
  <c r="H3465" i="1"/>
  <c r="E3465" i="1"/>
  <c r="BB3464" i="1"/>
  <c r="BA3464" i="1"/>
  <c r="AZ3464" i="1"/>
  <c r="AY3464" i="1"/>
  <c r="BC3464" i="1" s="1"/>
  <c r="AV3464" i="1"/>
  <c r="AE3464" i="1"/>
  <c r="AH3464" i="1" s="1"/>
  <c r="X3464" i="1"/>
  <c r="AA3464" i="1" s="1"/>
  <c r="T3464" i="1"/>
  <c r="AW3464" i="1" s="1"/>
  <c r="Q3464" i="1"/>
  <c r="K3464" i="1"/>
  <c r="H3464" i="1"/>
  <c r="E3464" i="1"/>
  <c r="BB3463" i="1"/>
  <c r="BA3463" i="1"/>
  <c r="AZ3463" i="1"/>
  <c r="BC3463" i="1" s="1"/>
  <c r="AY3463" i="1"/>
  <c r="AW3463" i="1"/>
  <c r="AV3463" i="1"/>
  <c r="AH3463" i="1"/>
  <c r="AE3463" i="1"/>
  <c r="X3463" i="1"/>
  <c r="AA3463" i="1" s="1"/>
  <c r="T3463" i="1"/>
  <c r="BD3463" i="1" s="1"/>
  <c r="Q3463" i="1"/>
  <c r="K3463" i="1"/>
  <c r="H3463" i="1"/>
  <c r="E3463" i="1"/>
  <c r="AU3462" i="1"/>
  <c r="AT3462" i="1"/>
  <c r="AS3462" i="1"/>
  <c r="BB3462" i="1" s="1"/>
  <c r="AR3462" i="1"/>
  <c r="AQ3462" i="1"/>
  <c r="AP3462" i="1"/>
  <c r="BA3462" i="1" s="1"/>
  <c r="AO3462" i="1"/>
  <c r="AN3462" i="1"/>
  <c r="AM3462" i="1"/>
  <c r="AZ3462" i="1" s="1"/>
  <c r="AL3462" i="1"/>
  <c r="AK3462" i="1"/>
  <c r="AK3461" i="1" s="1"/>
  <c r="AJ3462" i="1"/>
  <c r="AV3462" i="1" s="1"/>
  <c r="AG3462" i="1"/>
  <c r="AG3461" i="1" s="1"/>
  <c r="AF3462" i="1"/>
  <c r="AD3462" i="1"/>
  <c r="AC3462" i="1"/>
  <c r="AE3462" i="1" s="1"/>
  <c r="AH3462" i="1" s="1"/>
  <c r="AA3462" i="1"/>
  <c r="Z3462" i="1"/>
  <c r="Y3462" i="1"/>
  <c r="X3462" i="1"/>
  <c r="W3462" i="1"/>
  <c r="V3462" i="1"/>
  <c r="S3462" i="1"/>
  <c r="R3462" i="1"/>
  <c r="R3461" i="1" s="1"/>
  <c r="P3462" i="1"/>
  <c r="O3462" i="1"/>
  <c r="Q3462" i="1" s="1"/>
  <c r="T3462" i="1" s="1"/>
  <c r="N3462" i="1"/>
  <c r="M3462" i="1"/>
  <c r="L3462" i="1"/>
  <c r="J3462" i="1"/>
  <c r="K3462" i="1" s="1"/>
  <c r="I3462" i="1"/>
  <c r="G3462" i="1"/>
  <c r="H3462" i="1" s="1"/>
  <c r="F3462" i="1"/>
  <c r="D3462" i="1"/>
  <c r="C3462" i="1"/>
  <c r="E3462" i="1" s="1"/>
  <c r="AU3461" i="1"/>
  <c r="AT3461" i="1"/>
  <c r="AR3461" i="1"/>
  <c r="AR3454" i="1" s="1"/>
  <c r="AM3461" i="1"/>
  <c r="AL3461" i="1"/>
  <c r="AJ3461" i="1"/>
  <c r="AD3461" i="1"/>
  <c r="AE3461" i="1" s="1"/>
  <c r="AH3461" i="1" s="1"/>
  <c r="AC3461" i="1"/>
  <c r="Z3461" i="1"/>
  <c r="S3461" i="1"/>
  <c r="L3461" i="1"/>
  <c r="I3461" i="1"/>
  <c r="D3461" i="1"/>
  <c r="E3461" i="1" s="1"/>
  <c r="C3461" i="1"/>
  <c r="BC3460" i="1"/>
  <c r="BB3460" i="1"/>
  <c r="BA3460" i="1"/>
  <c r="AZ3460" i="1"/>
  <c r="AY3460" i="1"/>
  <c r="AV3460" i="1"/>
  <c r="AE3460" i="1"/>
  <c r="AH3460" i="1" s="1"/>
  <c r="X3460" i="1"/>
  <c r="AA3460" i="1" s="1"/>
  <c r="Q3460" i="1"/>
  <c r="T3460" i="1" s="1"/>
  <c r="K3460" i="1"/>
  <c r="H3460" i="1"/>
  <c r="E3460" i="1"/>
  <c r="AY3459" i="1"/>
  <c r="AU3459" i="1"/>
  <c r="AT3459" i="1"/>
  <c r="AS3459" i="1"/>
  <c r="BB3459" i="1" s="1"/>
  <c r="AR3459" i="1"/>
  <c r="AQ3459" i="1"/>
  <c r="AP3459" i="1"/>
  <c r="BA3459" i="1" s="1"/>
  <c r="AO3459" i="1"/>
  <c r="AN3459" i="1"/>
  <c r="AM3459" i="1"/>
  <c r="AZ3459" i="1" s="1"/>
  <c r="AL3459" i="1"/>
  <c r="AK3459" i="1"/>
  <c r="AJ3459" i="1"/>
  <c r="AV3459" i="1" s="1"/>
  <c r="AG3459" i="1"/>
  <c r="AG3455" i="1" s="1"/>
  <c r="AG3454" i="1" s="1"/>
  <c r="AF3459" i="1"/>
  <c r="AD3459" i="1"/>
  <c r="AE3459" i="1" s="1"/>
  <c r="AH3459" i="1" s="1"/>
  <c r="AC3459" i="1"/>
  <c r="Z3459" i="1"/>
  <c r="Y3459" i="1"/>
  <c r="X3459" i="1"/>
  <c r="AA3459" i="1" s="1"/>
  <c r="W3459" i="1"/>
  <c r="V3459" i="1"/>
  <c r="S3459" i="1"/>
  <c r="R3459" i="1"/>
  <c r="P3459" i="1"/>
  <c r="O3459" i="1"/>
  <c r="Q3459" i="1" s="1"/>
  <c r="T3459" i="1" s="1"/>
  <c r="N3459" i="1"/>
  <c r="M3459" i="1"/>
  <c r="L3459" i="1"/>
  <c r="J3459" i="1"/>
  <c r="K3459" i="1" s="1"/>
  <c r="I3459" i="1"/>
  <c r="G3459" i="1"/>
  <c r="H3459" i="1" s="1"/>
  <c r="F3459" i="1"/>
  <c r="D3459" i="1"/>
  <c r="D3455" i="1" s="1"/>
  <c r="C3459" i="1"/>
  <c r="BB3458" i="1"/>
  <c r="BA3458" i="1"/>
  <c r="AZ3458" i="1"/>
  <c r="BC3458" i="1" s="1"/>
  <c r="AY3458" i="1"/>
  <c r="AW3458" i="1"/>
  <c r="AV3458" i="1"/>
  <c r="AH3458" i="1"/>
  <c r="AE3458" i="1"/>
  <c r="X3458" i="1"/>
  <c r="AA3458" i="1" s="1"/>
  <c r="T3458" i="1"/>
  <c r="Q3458" i="1"/>
  <c r="K3458" i="1"/>
  <c r="H3458" i="1"/>
  <c r="E3458" i="1"/>
  <c r="BB3457" i="1"/>
  <c r="BA3457" i="1"/>
  <c r="AZ3457" i="1"/>
  <c r="AY3457" i="1"/>
  <c r="BC3457" i="1" s="1"/>
  <c r="AV3457" i="1"/>
  <c r="AE3457" i="1"/>
  <c r="AH3457" i="1" s="1"/>
  <c r="AA3457" i="1"/>
  <c r="X3457" i="1"/>
  <c r="Q3457" i="1"/>
  <c r="T3457" i="1" s="1"/>
  <c r="K3457" i="1"/>
  <c r="H3457" i="1"/>
  <c r="E3457" i="1"/>
  <c r="AZ3456" i="1"/>
  <c r="AU3456" i="1"/>
  <c r="AU3455" i="1" s="1"/>
  <c r="AU3454" i="1" s="1"/>
  <c r="AT3456" i="1"/>
  <c r="AT3455" i="1" s="1"/>
  <c r="AT3454" i="1" s="1"/>
  <c r="AS3456" i="1"/>
  <c r="BB3456" i="1" s="1"/>
  <c r="AR3456" i="1"/>
  <c r="AQ3456" i="1"/>
  <c r="AQ3455" i="1" s="1"/>
  <c r="AQ3454" i="1" s="1"/>
  <c r="AP3456" i="1"/>
  <c r="BA3456" i="1" s="1"/>
  <c r="AO3456" i="1"/>
  <c r="AN3456" i="1"/>
  <c r="AM3456" i="1"/>
  <c r="AM3455" i="1" s="1"/>
  <c r="AL3456" i="1"/>
  <c r="AL3455" i="1" s="1"/>
  <c r="AK3456" i="1"/>
  <c r="AV3456" i="1" s="1"/>
  <c r="AJ3456" i="1"/>
  <c r="AY3456" i="1" s="1"/>
  <c r="AG3456" i="1"/>
  <c r="AF3456" i="1"/>
  <c r="AD3456" i="1"/>
  <c r="AD3455" i="1" s="1"/>
  <c r="AD3454" i="1" s="1"/>
  <c r="AC3456" i="1"/>
  <c r="AC3455" i="1" s="1"/>
  <c r="Z3456" i="1"/>
  <c r="Y3456" i="1"/>
  <c r="Y3455" i="1" s="1"/>
  <c r="W3456" i="1"/>
  <c r="V3456" i="1"/>
  <c r="X3456" i="1" s="1"/>
  <c r="AA3456" i="1" s="1"/>
  <c r="S3456" i="1"/>
  <c r="S3455" i="1" s="1"/>
  <c r="S3454" i="1" s="1"/>
  <c r="R3456" i="1"/>
  <c r="P3456" i="1"/>
  <c r="Q3456" i="1" s="1"/>
  <c r="T3456" i="1" s="1"/>
  <c r="O3456" i="1"/>
  <c r="N3456" i="1"/>
  <c r="M3456" i="1"/>
  <c r="L3456" i="1"/>
  <c r="L3455" i="1" s="1"/>
  <c r="L3454" i="1" s="1"/>
  <c r="K3456" i="1"/>
  <c r="J3456" i="1"/>
  <c r="I3456" i="1"/>
  <c r="H3456" i="1"/>
  <c r="G3456" i="1"/>
  <c r="F3456" i="1"/>
  <c r="D3456" i="1"/>
  <c r="E3456" i="1" s="1"/>
  <c r="C3456" i="1"/>
  <c r="C3455" i="1" s="1"/>
  <c r="C3454" i="1" s="1"/>
  <c r="AS3455" i="1"/>
  <c r="AR3455" i="1"/>
  <c r="AO3455" i="1"/>
  <c r="AN3455" i="1"/>
  <c r="AN3454" i="1" s="1"/>
  <c r="AK3455" i="1"/>
  <c r="AK3454" i="1" s="1"/>
  <c r="AJ3455" i="1"/>
  <c r="AF3455" i="1"/>
  <c r="Z3455" i="1"/>
  <c r="W3455" i="1"/>
  <c r="V3455" i="1"/>
  <c r="V3454" i="1" s="1"/>
  <c r="X3454" i="1" s="1"/>
  <c r="R3455" i="1"/>
  <c r="R3454" i="1" s="1"/>
  <c r="N3455" i="1"/>
  <c r="M3455" i="1"/>
  <c r="M3454" i="1" s="1"/>
  <c r="J3455" i="1"/>
  <c r="K3455" i="1" s="1"/>
  <c r="I3455" i="1"/>
  <c r="F3455" i="1"/>
  <c r="AJ3454" i="1"/>
  <c r="Z3454" i="1"/>
  <c r="I3454" i="1"/>
  <c r="BB3453" i="1"/>
  <c r="BA3453" i="1"/>
  <c r="AZ3453" i="1"/>
  <c r="BC3453" i="1" s="1"/>
  <c r="AY3453" i="1"/>
  <c r="AW3453" i="1"/>
  <c r="AV3453" i="1"/>
  <c r="AH3453" i="1"/>
  <c r="AE3453" i="1"/>
  <c r="X3453" i="1"/>
  <c r="AA3453" i="1" s="1"/>
  <c r="T3453" i="1"/>
  <c r="BD3453" i="1" s="1"/>
  <c r="Q3453" i="1"/>
  <c r="K3453" i="1"/>
  <c r="H3453" i="1"/>
  <c r="E3453" i="1"/>
  <c r="AU3452" i="1"/>
  <c r="AT3452" i="1"/>
  <c r="AT3447" i="1" s="1"/>
  <c r="AS3452" i="1"/>
  <c r="AS3447" i="1" s="1"/>
  <c r="AR3452" i="1"/>
  <c r="AQ3452" i="1"/>
  <c r="AP3452" i="1"/>
  <c r="BA3452" i="1" s="1"/>
  <c r="AO3452" i="1"/>
  <c r="AN3452" i="1"/>
  <c r="AM3452" i="1"/>
  <c r="AZ3452" i="1" s="1"/>
  <c r="AL3452" i="1"/>
  <c r="AL3447" i="1" s="1"/>
  <c r="AK3452" i="1"/>
  <c r="AK3447" i="1" s="1"/>
  <c r="AJ3452" i="1"/>
  <c r="AV3452" i="1" s="1"/>
  <c r="AG3452" i="1"/>
  <c r="AF3452" i="1"/>
  <c r="AD3452" i="1"/>
  <c r="AC3452" i="1"/>
  <c r="AE3452" i="1" s="1"/>
  <c r="AH3452" i="1" s="1"/>
  <c r="AA3452" i="1"/>
  <c r="Z3452" i="1"/>
  <c r="Y3452" i="1"/>
  <c r="X3452" i="1"/>
  <c r="W3452" i="1"/>
  <c r="V3452" i="1"/>
  <c r="S3452" i="1"/>
  <c r="R3452" i="1"/>
  <c r="R3447" i="1" s="1"/>
  <c r="P3452" i="1"/>
  <c r="O3452" i="1"/>
  <c r="Q3452" i="1" s="1"/>
  <c r="T3452" i="1" s="1"/>
  <c r="N3452" i="1"/>
  <c r="M3452" i="1"/>
  <c r="L3452" i="1"/>
  <c r="J3452" i="1"/>
  <c r="K3452" i="1" s="1"/>
  <c r="I3452" i="1"/>
  <c r="G3452" i="1"/>
  <c r="H3452" i="1" s="1"/>
  <c r="F3452" i="1"/>
  <c r="D3452" i="1"/>
  <c r="C3452" i="1"/>
  <c r="E3452" i="1" s="1"/>
  <c r="BB3451" i="1"/>
  <c r="BA3451" i="1"/>
  <c r="BC3451" i="1" s="1"/>
  <c r="AZ3451" i="1"/>
  <c r="AY3451" i="1"/>
  <c r="AV3451" i="1"/>
  <c r="AH3451" i="1"/>
  <c r="AE3451" i="1"/>
  <c r="X3451" i="1"/>
  <c r="AA3451" i="1" s="1"/>
  <c r="Q3451" i="1"/>
  <c r="T3451" i="1" s="1"/>
  <c r="K3451" i="1"/>
  <c r="H3451" i="1"/>
  <c r="E3451" i="1"/>
  <c r="BB3450" i="1"/>
  <c r="BA3450" i="1"/>
  <c r="AZ3450" i="1"/>
  <c r="AY3450" i="1"/>
  <c r="BC3450" i="1" s="1"/>
  <c r="BD3450" i="1" s="1"/>
  <c r="AV3450" i="1"/>
  <c r="AW3450" i="1" s="1"/>
  <c r="AH3450" i="1"/>
  <c r="AE3450" i="1"/>
  <c r="AA3450" i="1"/>
  <c r="X3450" i="1"/>
  <c r="T3450" i="1"/>
  <c r="Q3450" i="1"/>
  <c r="K3450" i="1"/>
  <c r="H3450" i="1"/>
  <c r="E3450" i="1"/>
  <c r="BC3449" i="1"/>
  <c r="BB3449" i="1"/>
  <c r="BA3449" i="1"/>
  <c r="AZ3449" i="1"/>
  <c r="AY3449" i="1"/>
  <c r="AV3449" i="1"/>
  <c r="AE3449" i="1"/>
  <c r="AH3449" i="1" s="1"/>
  <c r="X3449" i="1"/>
  <c r="AA3449" i="1" s="1"/>
  <c r="Q3449" i="1"/>
  <c r="T3449" i="1" s="1"/>
  <c r="K3449" i="1"/>
  <c r="H3449" i="1"/>
  <c r="E3449" i="1"/>
  <c r="AY3448" i="1"/>
  <c r="AU3448" i="1"/>
  <c r="AU3447" i="1" s="1"/>
  <c r="AT3448" i="1"/>
  <c r="AS3448" i="1"/>
  <c r="BB3448" i="1" s="1"/>
  <c r="AR3448" i="1"/>
  <c r="AQ3448" i="1"/>
  <c r="AP3448" i="1"/>
  <c r="AP3447" i="1" s="1"/>
  <c r="BA3447" i="1" s="1"/>
  <c r="AO3448" i="1"/>
  <c r="AN3448" i="1"/>
  <c r="AM3448" i="1"/>
  <c r="AZ3448" i="1" s="1"/>
  <c r="AL3448" i="1"/>
  <c r="AK3448" i="1"/>
  <c r="AJ3448" i="1"/>
  <c r="AV3448" i="1" s="1"/>
  <c r="AG3448" i="1"/>
  <c r="AG3447" i="1" s="1"/>
  <c r="AF3448" i="1"/>
  <c r="AD3448" i="1"/>
  <c r="AE3448" i="1" s="1"/>
  <c r="AH3448" i="1" s="1"/>
  <c r="AC3448" i="1"/>
  <c r="Z3448" i="1"/>
  <c r="Y3448" i="1"/>
  <c r="X3448" i="1"/>
  <c r="AA3448" i="1" s="1"/>
  <c r="W3448" i="1"/>
  <c r="V3448" i="1"/>
  <c r="S3448" i="1"/>
  <c r="R3448" i="1"/>
  <c r="P3448" i="1"/>
  <c r="O3448" i="1"/>
  <c r="O3447" i="1" s="1"/>
  <c r="Q3447" i="1" s="1"/>
  <c r="T3447" i="1" s="1"/>
  <c r="N3448" i="1"/>
  <c r="M3448" i="1"/>
  <c r="L3448" i="1"/>
  <c r="L3447" i="1" s="1"/>
  <c r="J3448" i="1"/>
  <c r="K3448" i="1" s="1"/>
  <c r="I3448" i="1"/>
  <c r="G3448" i="1"/>
  <c r="H3448" i="1" s="1"/>
  <c r="F3448" i="1"/>
  <c r="D3448" i="1"/>
  <c r="E3448" i="1" s="1"/>
  <c r="C3448" i="1"/>
  <c r="AR3447" i="1"/>
  <c r="AQ3447" i="1"/>
  <c r="AO3447" i="1"/>
  <c r="AN3447" i="1"/>
  <c r="AJ3447" i="1"/>
  <c r="AF3447" i="1"/>
  <c r="AC3447" i="1"/>
  <c r="Z3447" i="1"/>
  <c r="Y3447" i="1"/>
  <c r="W3447" i="1"/>
  <c r="V3447" i="1"/>
  <c r="X3447" i="1" s="1"/>
  <c r="AA3447" i="1" s="1"/>
  <c r="S3447" i="1"/>
  <c r="P3447" i="1"/>
  <c r="N3447" i="1"/>
  <c r="M3447" i="1"/>
  <c r="I3447" i="1"/>
  <c r="F3447" i="1"/>
  <c r="C3447" i="1"/>
  <c r="BC3446" i="1"/>
  <c r="BB3446" i="1"/>
  <c r="BA3446" i="1"/>
  <c r="AZ3446" i="1"/>
  <c r="AY3446" i="1"/>
  <c r="AV3446" i="1"/>
  <c r="AE3446" i="1"/>
  <c r="AH3446" i="1" s="1"/>
  <c r="AA3446" i="1"/>
  <c r="X3446" i="1"/>
  <c r="T3446" i="1"/>
  <c r="BD3446" i="1" s="1"/>
  <c r="Q3446" i="1"/>
  <c r="K3446" i="1"/>
  <c r="H3446" i="1"/>
  <c r="E3446" i="1"/>
  <c r="BB3445" i="1"/>
  <c r="BA3445" i="1"/>
  <c r="BC3445" i="1" s="1"/>
  <c r="AZ3445" i="1"/>
  <c r="AY3445" i="1"/>
  <c r="AV3445" i="1"/>
  <c r="AH3445" i="1"/>
  <c r="AE3445" i="1"/>
  <c r="X3445" i="1"/>
  <c r="AA3445" i="1" s="1"/>
  <c r="Q3445" i="1"/>
  <c r="T3445" i="1" s="1"/>
  <c r="K3445" i="1"/>
  <c r="H3445" i="1"/>
  <c r="E3445" i="1"/>
  <c r="BB3444" i="1"/>
  <c r="BA3444" i="1"/>
  <c r="AZ3444" i="1"/>
  <c r="AY3444" i="1"/>
  <c r="BC3444" i="1" s="1"/>
  <c r="BD3444" i="1" s="1"/>
  <c r="AV3444" i="1"/>
  <c r="AW3444" i="1" s="1"/>
  <c r="AH3444" i="1"/>
  <c r="AE3444" i="1"/>
  <c r="AA3444" i="1"/>
  <c r="X3444" i="1"/>
  <c r="T3444" i="1"/>
  <c r="Q3444" i="1"/>
  <c r="K3444" i="1"/>
  <c r="H3444" i="1"/>
  <c r="E3444" i="1"/>
  <c r="AU3443" i="1"/>
  <c r="AT3443" i="1"/>
  <c r="AS3443" i="1"/>
  <c r="BB3443" i="1" s="1"/>
  <c r="AR3443" i="1"/>
  <c r="AQ3443" i="1"/>
  <c r="AP3443" i="1"/>
  <c r="BA3443" i="1" s="1"/>
  <c r="AO3443" i="1"/>
  <c r="AN3443" i="1"/>
  <c r="AM3443" i="1"/>
  <c r="AZ3443" i="1" s="1"/>
  <c r="AL3443" i="1"/>
  <c r="AY3443" i="1" s="1"/>
  <c r="AK3443" i="1"/>
  <c r="AJ3443" i="1"/>
  <c r="AG3443" i="1"/>
  <c r="AF3443" i="1"/>
  <c r="AD3443" i="1"/>
  <c r="AC3443" i="1"/>
  <c r="AE3443" i="1" s="1"/>
  <c r="AH3443" i="1" s="1"/>
  <c r="Z3443" i="1"/>
  <c r="Y3443" i="1"/>
  <c r="W3443" i="1"/>
  <c r="X3443" i="1" s="1"/>
  <c r="AA3443" i="1" s="1"/>
  <c r="V3443" i="1"/>
  <c r="S3443" i="1"/>
  <c r="R3443" i="1"/>
  <c r="P3443" i="1"/>
  <c r="O3443" i="1"/>
  <c r="Q3443" i="1" s="1"/>
  <c r="T3443" i="1" s="1"/>
  <c r="N3443" i="1"/>
  <c r="M3443" i="1"/>
  <c r="L3443" i="1"/>
  <c r="K3443" i="1"/>
  <c r="J3443" i="1"/>
  <c r="I3443" i="1"/>
  <c r="G3443" i="1"/>
  <c r="H3443" i="1" s="1"/>
  <c r="F3443" i="1"/>
  <c r="D3443" i="1"/>
  <c r="C3443" i="1"/>
  <c r="E3443" i="1" s="1"/>
  <c r="BB3442" i="1"/>
  <c r="BA3442" i="1"/>
  <c r="AZ3442" i="1"/>
  <c r="AY3442" i="1"/>
  <c r="BC3442" i="1" s="1"/>
  <c r="AV3442" i="1"/>
  <c r="AE3442" i="1"/>
  <c r="AH3442" i="1" s="1"/>
  <c r="X3442" i="1"/>
  <c r="AA3442" i="1" s="1"/>
  <c r="T3442" i="1"/>
  <c r="AW3442" i="1" s="1"/>
  <c r="Q3442" i="1"/>
  <c r="K3442" i="1"/>
  <c r="H3442" i="1"/>
  <c r="E3442" i="1"/>
  <c r="BB3441" i="1"/>
  <c r="BA3441" i="1"/>
  <c r="AZ3441" i="1"/>
  <c r="AY3441" i="1"/>
  <c r="BC3441" i="1" s="1"/>
  <c r="AW3441" i="1"/>
  <c r="AV3441" i="1"/>
  <c r="AH3441" i="1"/>
  <c r="AE3441" i="1"/>
  <c r="X3441" i="1"/>
  <c r="AA3441" i="1" s="1"/>
  <c r="T3441" i="1"/>
  <c r="Q3441" i="1"/>
  <c r="K3441" i="1"/>
  <c r="H3441" i="1"/>
  <c r="E3441" i="1"/>
  <c r="BB3440" i="1"/>
  <c r="BA3440" i="1"/>
  <c r="AZ3440" i="1"/>
  <c r="AY3440" i="1"/>
  <c r="BC3440" i="1" s="1"/>
  <c r="AV3440" i="1"/>
  <c r="AE3440" i="1"/>
  <c r="AH3440" i="1" s="1"/>
  <c r="AA3440" i="1"/>
  <c r="X3440" i="1"/>
  <c r="Q3440" i="1"/>
  <c r="T3440" i="1" s="1"/>
  <c r="K3440" i="1"/>
  <c r="H3440" i="1"/>
  <c r="E3440" i="1"/>
  <c r="BC3439" i="1"/>
  <c r="BB3439" i="1"/>
  <c r="BA3439" i="1"/>
  <c r="AZ3439" i="1"/>
  <c r="AY3439" i="1"/>
  <c r="AV3439" i="1"/>
  <c r="AE3439" i="1"/>
  <c r="AH3439" i="1" s="1"/>
  <c r="AA3439" i="1"/>
  <c r="X3439" i="1"/>
  <c r="T3439" i="1"/>
  <c r="BD3439" i="1" s="1"/>
  <c r="Q3439" i="1"/>
  <c r="K3439" i="1"/>
  <c r="H3439" i="1"/>
  <c r="E3439" i="1"/>
  <c r="AU3438" i="1"/>
  <c r="AT3438" i="1"/>
  <c r="AS3438" i="1"/>
  <c r="BB3438" i="1" s="1"/>
  <c r="AR3438" i="1"/>
  <c r="BA3438" i="1" s="1"/>
  <c r="AQ3438" i="1"/>
  <c r="AP3438" i="1"/>
  <c r="AO3438" i="1"/>
  <c r="AN3438" i="1"/>
  <c r="AM3438" i="1"/>
  <c r="AZ3438" i="1" s="1"/>
  <c r="AL3438" i="1"/>
  <c r="AK3438" i="1"/>
  <c r="AJ3438" i="1"/>
  <c r="AV3438" i="1" s="1"/>
  <c r="AG3438" i="1"/>
  <c r="AF3438" i="1"/>
  <c r="AD3438" i="1"/>
  <c r="AE3438" i="1" s="1"/>
  <c r="AH3438" i="1" s="1"/>
  <c r="AC3438" i="1"/>
  <c r="Z3438" i="1"/>
  <c r="Y3438" i="1"/>
  <c r="W3438" i="1"/>
  <c r="V3438" i="1"/>
  <c r="X3438" i="1" s="1"/>
  <c r="AA3438" i="1" s="1"/>
  <c r="T3438" i="1"/>
  <c r="S3438" i="1"/>
  <c r="R3438" i="1"/>
  <c r="Q3438" i="1"/>
  <c r="P3438" i="1"/>
  <c r="O3438" i="1"/>
  <c r="N3438" i="1"/>
  <c r="M3438" i="1"/>
  <c r="L3438" i="1"/>
  <c r="J3438" i="1"/>
  <c r="I3438" i="1"/>
  <c r="K3438" i="1" s="1"/>
  <c r="G3438" i="1"/>
  <c r="H3438" i="1" s="1"/>
  <c r="F3438" i="1"/>
  <c r="D3438" i="1"/>
  <c r="E3438" i="1" s="1"/>
  <c r="C3438" i="1"/>
  <c r="BC3437" i="1"/>
  <c r="BB3437" i="1"/>
  <c r="BA3437" i="1"/>
  <c r="AZ3437" i="1"/>
  <c r="AY3437" i="1"/>
  <c r="AV3437" i="1"/>
  <c r="AE3437" i="1"/>
  <c r="AH3437" i="1" s="1"/>
  <c r="X3437" i="1"/>
  <c r="AA3437" i="1" s="1"/>
  <c r="Q3437" i="1"/>
  <c r="T3437" i="1" s="1"/>
  <c r="K3437" i="1"/>
  <c r="H3437" i="1"/>
  <c r="E3437" i="1"/>
  <c r="AY3436" i="1"/>
  <c r="BC3436" i="1" s="1"/>
  <c r="AU3436" i="1"/>
  <c r="AT3436" i="1"/>
  <c r="AS3436" i="1"/>
  <c r="BB3436" i="1" s="1"/>
  <c r="AR3436" i="1"/>
  <c r="AQ3436" i="1"/>
  <c r="AQ3433" i="1" s="1"/>
  <c r="AQ3432" i="1" s="1"/>
  <c r="AP3436" i="1"/>
  <c r="BA3436" i="1" s="1"/>
  <c r="AO3436" i="1"/>
  <c r="AN3436" i="1"/>
  <c r="AM3436" i="1"/>
  <c r="AZ3436" i="1" s="1"/>
  <c r="AL3436" i="1"/>
  <c r="AK3436" i="1"/>
  <c r="AJ3436" i="1"/>
  <c r="AV3436" i="1" s="1"/>
  <c r="AG3436" i="1"/>
  <c r="AF3436" i="1"/>
  <c r="AD3436" i="1"/>
  <c r="AC3436" i="1"/>
  <c r="AE3436" i="1" s="1"/>
  <c r="AH3436" i="1" s="1"/>
  <c r="Z3436" i="1"/>
  <c r="Y3436" i="1"/>
  <c r="X3436" i="1"/>
  <c r="AA3436" i="1" s="1"/>
  <c r="W3436" i="1"/>
  <c r="V3436" i="1"/>
  <c r="S3436" i="1"/>
  <c r="R3436" i="1"/>
  <c r="P3436" i="1"/>
  <c r="O3436" i="1"/>
  <c r="Q3436" i="1" s="1"/>
  <c r="T3436" i="1" s="1"/>
  <c r="N3436" i="1"/>
  <c r="M3436" i="1"/>
  <c r="L3436" i="1"/>
  <c r="J3436" i="1"/>
  <c r="K3436" i="1" s="1"/>
  <c r="I3436" i="1"/>
  <c r="G3436" i="1"/>
  <c r="H3436" i="1" s="1"/>
  <c r="F3436" i="1"/>
  <c r="D3436" i="1"/>
  <c r="E3436" i="1" s="1"/>
  <c r="C3436" i="1"/>
  <c r="BB3435" i="1"/>
  <c r="BA3435" i="1"/>
  <c r="AZ3435" i="1"/>
  <c r="AY3435" i="1"/>
  <c r="BC3435" i="1" s="1"/>
  <c r="AW3435" i="1"/>
  <c r="AV3435" i="1"/>
  <c r="AH3435" i="1"/>
  <c r="AE3435" i="1"/>
  <c r="X3435" i="1"/>
  <c r="AA3435" i="1" s="1"/>
  <c r="T3435" i="1"/>
  <c r="Q3435" i="1"/>
  <c r="K3435" i="1"/>
  <c r="H3435" i="1"/>
  <c r="E3435" i="1"/>
  <c r="AU3434" i="1"/>
  <c r="AT3434" i="1"/>
  <c r="AT3433" i="1" s="1"/>
  <c r="AS3434" i="1"/>
  <c r="BB3434" i="1" s="1"/>
  <c r="AR3434" i="1"/>
  <c r="AQ3434" i="1"/>
  <c r="AP3434" i="1"/>
  <c r="BA3434" i="1" s="1"/>
  <c r="AO3434" i="1"/>
  <c r="AN3434" i="1"/>
  <c r="AM3434" i="1"/>
  <c r="AZ3434" i="1" s="1"/>
  <c r="AL3434" i="1"/>
  <c r="AL3433" i="1" s="1"/>
  <c r="AK3434" i="1"/>
  <c r="AK3433" i="1" s="1"/>
  <c r="AK3432" i="1" s="1"/>
  <c r="AJ3434" i="1"/>
  <c r="AV3434" i="1" s="1"/>
  <c r="AG3434" i="1"/>
  <c r="AG3433" i="1" s="1"/>
  <c r="AG3432" i="1" s="1"/>
  <c r="AF3434" i="1"/>
  <c r="AD3434" i="1"/>
  <c r="AC3434" i="1"/>
  <c r="AC3433" i="1" s="1"/>
  <c r="AA3434" i="1"/>
  <c r="Z3434" i="1"/>
  <c r="Y3434" i="1"/>
  <c r="X3434" i="1"/>
  <c r="W3434" i="1"/>
  <c r="V3434" i="1"/>
  <c r="S3434" i="1"/>
  <c r="S3433" i="1" s="1"/>
  <c r="S3432" i="1" s="1"/>
  <c r="R3434" i="1"/>
  <c r="R3433" i="1" s="1"/>
  <c r="R3432" i="1" s="1"/>
  <c r="P3434" i="1"/>
  <c r="O3434" i="1"/>
  <c r="Q3434" i="1" s="1"/>
  <c r="T3434" i="1" s="1"/>
  <c r="N3434" i="1"/>
  <c r="M3434" i="1"/>
  <c r="L3434" i="1"/>
  <c r="J3434" i="1"/>
  <c r="K3434" i="1" s="1"/>
  <c r="I3434" i="1"/>
  <c r="G3434" i="1"/>
  <c r="H3434" i="1" s="1"/>
  <c r="F3434" i="1"/>
  <c r="D3434" i="1"/>
  <c r="C3434" i="1"/>
  <c r="C3433" i="1" s="1"/>
  <c r="C3432" i="1" s="1"/>
  <c r="AU3433" i="1"/>
  <c r="AR3433" i="1"/>
  <c r="AR3432" i="1" s="1"/>
  <c r="AO3433" i="1"/>
  <c r="AN3433" i="1"/>
  <c r="AN3432" i="1" s="1"/>
  <c r="AM3433" i="1"/>
  <c r="AJ3433" i="1"/>
  <c r="AF3433" i="1"/>
  <c r="AD3433" i="1"/>
  <c r="Z3433" i="1"/>
  <c r="Z3432" i="1" s="1"/>
  <c r="Y3433" i="1"/>
  <c r="W3433" i="1"/>
  <c r="V3433" i="1"/>
  <c r="V3432" i="1" s="1"/>
  <c r="X3432" i="1" s="1"/>
  <c r="AA3432" i="1" s="1"/>
  <c r="P3433" i="1"/>
  <c r="N3433" i="1"/>
  <c r="M3433" i="1"/>
  <c r="L3433" i="1"/>
  <c r="L3432" i="1" s="1"/>
  <c r="I3433" i="1"/>
  <c r="I3432" i="1" s="1"/>
  <c r="F3433" i="1"/>
  <c r="D3433" i="1"/>
  <c r="AO3432" i="1"/>
  <c r="AF3432" i="1"/>
  <c r="Y3432" i="1"/>
  <c r="W3432" i="1"/>
  <c r="P3432" i="1"/>
  <c r="N3432" i="1"/>
  <c r="M3432" i="1"/>
  <c r="F3432" i="1"/>
  <c r="BB3431" i="1"/>
  <c r="BA3431" i="1"/>
  <c r="AZ3431" i="1"/>
  <c r="AY3431" i="1"/>
  <c r="BC3431" i="1" s="1"/>
  <c r="AV3431" i="1"/>
  <c r="AE3431" i="1"/>
  <c r="AH3431" i="1" s="1"/>
  <c r="X3431" i="1"/>
  <c r="AA3431" i="1" s="1"/>
  <c r="T3431" i="1"/>
  <c r="AW3431" i="1" s="1"/>
  <c r="Q3431" i="1"/>
  <c r="K3431" i="1"/>
  <c r="H3431" i="1"/>
  <c r="E3431" i="1"/>
  <c r="BB3430" i="1"/>
  <c r="BA3430" i="1"/>
  <c r="AZ3430" i="1"/>
  <c r="AY3430" i="1"/>
  <c r="BC3430" i="1" s="1"/>
  <c r="AW3430" i="1"/>
  <c r="AV3430" i="1"/>
  <c r="AH3430" i="1"/>
  <c r="AE3430" i="1"/>
  <c r="X3430" i="1"/>
  <c r="AA3430" i="1" s="1"/>
  <c r="T3430" i="1"/>
  <c r="Q3430" i="1"/>
  <c r="K3430" i="1"/>
  <c r="H3430" i="1"/>
  <c r="E3430" i="1"/>
  <c r="AU3429" i="1"/>
  <c r="AT3429" i="1"/>
  <c r="AS3429" i="1"/>
  <c r="BB3429" i="1" s="1"/>
  <c r="AR3429" i="1"/>
  <c r="AQ3429" i="1"/>
  <c r="AP3429" i="1"/>
  <c r="BA3429" i="1" s="1"/>
  <c r="AO3429" i="1"/>
  <c r="AN3429" i="1"/>
  <c r="AM3429" i="1"/>
  <c r="AZ3429" i="1" s="1"/>
  <c r="AL3429" i="1"/>
  <c r="AK3429" i="1"/>
  <c r="AY3429" i="1" s="1"/>
  <c r="BC3429" i="1" s="1"/>
  <c r="AJ3429" i="1"/>
  <c r="AV3429" i="1" s="1"/>
  <c r="AG3429" i="1"/>
  <c r="AF3429" i="1"/>
  <c r="AD3429" i="1"/>
  <c r="AC3429" i="1"/>
  <c r="AE3429" i="1" s="1"/>
  <c r="AH3429" i="1" s="1"/>
  <c r="AA3429" i="1"/>
  <c r="Z3429" i="1"/>
  <c r="Y3429" i="1"/>
  <c r="X3429" i="1"/>
  <c r="W3429" i="1"/>
  <c r="V3429" i="1"/>
  <c r="S3429" i="1"/>
  <c r="R3429" i="1"/>
  <c r="P3429" i="1"/>
  <c r="O3429" i="1"/>
  <c r="Q3429" i="1" s="1"/>
  <c r="T3429" i="1" s="1"/>
  <c r="N3429" i="1"/>
  <c r="M3429" i="1"/>
  <c r="L3429" i="1"/>
  <c r="J3429" i="1"/>
  <c r="K3429" i="1" s="1"/>
  <c r="I3429" i="1"/>
  <c r="G3429" i="1"/>
  <c r="H3429" i="1" s="1"/>
  <c r="F3429" i="1"/>
  <c r="D3429" i="1"/>
  <c r="C3429" i="1"/>
  <c r="E3429" i="1" s="1"/>
  <c r="BB3428" i="1"/>
  <c r="BA3428" i="1"/>
  <c r="AZ3428" i="1"/>
  <c r="AY3428" i="1"/>
  <c r="BC3428" i="1" s="1"/>
  <c r="AV3428" i="1"/>
  <c r="AH3428" i="1"/>
  <c r="AE3428" i="1"/>
  <c r="X3428" i="1"/>
  <c r="AA3428" i="1" s="1"/>
  <c r="Q3428" i="1"/>
  <c r="T3428" i="1" s="1"/>
  <c r="K3428" i="1"/>
  <c r="H3428" i="1"/>
  <c r="E3428" i="1"/>
  <c r="AU3427" i="1"/>
  <c r="AT3427" i="1"/>
  <c r="AS3427" i="1"/>
  <c r="BB3427" i="1" s="1"/>
  <c r="AR3427" i="1"/>
  <c r="AQ3427" i="1"/>
  <c r="BA3427" i="1" s="1"/>
  <c r="AP3427" i="1"/>
  <c r="AO3427" i="1"/>
  <c r="AN3427" i="1"/>
  <c r="AV3427" i="1" s="1"/>
  <c r="AM3427" i="1"/>
  <c r="AZ3427" i="1" s="1"/>
  <c r="AL3427" i="1"/>
  <c r="AK3427" i="1"/>
  <c r="AJ3427" i="1"/>
  <c r="AY3427" i="1" s="1"/>
  <c r="BC3427" i="1" s="1"/>
  <c r="AG3427" i="1"/>
  <c r="AF3427" i="1"/>
  <c r="AE3427" i="1"/>
  <c r="AH3427" i="1" s="1"/>
  <c r="AD3427" i="1"/>
  <c r="AC3427" i="1"/>
  <c r="Z3427" i="1"/>
  <c r="Y3427" i="1"/>
  <c r="W3427" i="1"/>
  <c r="V3427" i="1"/>
  <c r="X3427" i="1" s="1"/>
  <c r="AA3427" i="1" s="1"/>
  <c r="S3427" i="1"/>
  <c r="R3427" i="1"/>
  <c r="P3427" i="1"/>
  <c r="Q3427" i="1" s="1"/>
  <c r="T3427" i="1" s="1"/>
  <c r="O3427" i="1"/>
  <c r="N3427" i="1"/>
  <c r="M3427" i="1"/>
  <c r="L3427" i="1"/>
  <c r="J3427" i="1"/>
  <c r="K3427" i="1" s="1"/>
  <c r="I3427" i="1"/>
  <c r="G3427" i="1"/>
  <c r="F3427" i="1"/>
  <c r="H3427" i="1" s="1"/>
  <c r="E3427" i="1"/>
  <c r="D3427" i="1"/>
  <c r="C3427" i="1"/>
  <c r="BB3426" i="1"/>
  <c r="BA3426" i="1"/>
  <c r="AY3426" i="1"/>
  <c r="AN3426" i="1"/>
  <c r="AZ3426" i="1" s="1"/>
  <c r="AM3426" i="1"/>
  <c r="AM3425" i="1" s="1"/>
  <c r="AK3426" i="1"/>
  <c r="AJ3426" i="1"/>
  <c r="AV3426" i="1" s="1"/>
  <c r="AE3426" i="1"/>
  <c r="AH3426" i="1" s="1"/>
  <c r="V3426" i="1"/>
  <c r="V3425" i="1" s="1"/>
  <c r="X3425" i="1" s="1"/>
  <c r="AA3425" i="1" s="1"/>
  <c r="T3426" i="1"/>
  <c r="Q3426" i="1"/>
  <c r="P3426" i="1"/>
  <c r="K3426" i="1"/>
  <c r="H3426" i="1"/>
  <c r="E3426" i="1"/>
  <c r="AU3425" i="1"/>
  <c r="AT3425" i="1"/>
  <c r="AS3425" i="1"/>
  <c r="BB3425" i="1" s="1"/>
  <c r="AR3425" i="1"/>
  <c r="AQ3425" i="1"/>
  <c r="AP3425" i="1"/>
  <c r="BA3425" i="1" s="1"/>
  <c r="AO3425" i="1"/>
  <c r="AL3425" i="1"/>
  <c r="AY3425" i="1" s="1"/>
  <c r="AK3425" i="1"/>
  <c r="AJ3425" i="1"/>
  <c r="AG3425" i="1"/>
  <c r="AF3425" i="1"/>
  <c r="AD3425" i="1"/>
  <c r="AC3425" i="1"/>
  <c r="AE3425" i="1" s="1"/>
  <c r="AH3425" i="1" s="1"/>
  <c r="Z3425" i="1"/>
  <c r="Y3425" i="1"/>
  <c r="W3425" i="1"/>
  <c r="S3425" i="1"/>
  <c r="R3425" i="1"/>
  <c r="P3425" i="1"/>
  <c r="O3425" i="1"/>
  <c r="Q3425" i="1" s="1"/>
  <c r="T3425" i="1" s="1"/>
  <c r="N3425" i="1"/>
  <c r="M3425" i="1"/>
  <c r="L3425" i="1"/>
  <c r="K3425" i="1"/>
  <c r="J3425" i="1"/>
  <c r="I3425" i="1"/>
  <c r="G3425" i="1"/>
  <c r="H3425" i="1" s="1"/>
  <c r="F3425" i="1"/>
  <c r="D3425" i="1"/>
  <c r="C3425" i="1"/>
  <c r="E3425" i="1" s="1"/>
  <c r="BB3424" i="1"/>
  <c r="BA3424" i="1"/>
  <c r="AZ3424" i="1"/>
  <c r="AY3424" i="1"/>
  <c r="BC3424" i="1" s="1"/>
  <c r="AV3424" i="1"/>
  <c r="AE3424" i="1"/>
  <c r="AH3424" i="1" s="1"/>
  <c r="X3424" i="1"/>
  <c r="AA3424" i="1" s="1"/>
  <c r="T3424" i="1"/>
  <c r="AW3424" i="1" s="1"/>
  <c r="Q3424" i="1"/>
  <c r="K3424" i="1"/>
  <c r="H3424" i="1"/>
  <c r="E3424" i="1"/>
  <c r="BB3423" i="1"/>
  <c r="BA3423" i="1"/>
  <c r="AZ3423" i="1"/>
  <c r="AY3423" i="1"/>
  <c r="BC3423" i="1" s="1"/>
  <c r="AW3423" i="1"/>
  <c r="AV3423" i="1"/>
  <c r="AH3423" i="1"/>
  <c r="AE3423" i="1"/>
  <c r="X3423" i="1"/>
  <c r="AA3423" i="1" s="1"/>
  <c r="T3423" i="1"/>
  <c r="Q3423" i="1"/>
  <c r="K3423" i="1"/>
  <c r="H3423" i="1"/>
  <c r="E3423" i="1"/>
  <c r="BB3422" i="1"/>
  <c r="BA3422" i="1"/>
  <c r="AZ3422" i="1"/>
  <c r="AY3422" i="1"/>
  <c r="BC3422" i="1" s="1"/>
  <c r="AV3422" i="1"/>
  <c r="AE3422" i="1"/>
  <c r="AH3422" i="1" s="1"/>
  <c r="AA3422" i="1"/>
  <c r="X3422" i="1"/>
  <c r="Q3422" i="1"/>
  <c r="T3422" i="1" s="1"/>
  <c r="K3422" i="1"/>
  <c r="H3422" i="1"/>
  <c r="E3422" i="1"/>
  <c r="BC3421" i="1"/>
  <c r="BB3421" i="1"/>
  <c r="BA3421" i="1"/>
  <c r="AZ3421" i="1"/>
  <c r="AY3421" i="1"/>
  <c r="AV3421" i="1"/>
  <c r="AE3421" i="1"/>
  <c r="AH3421" i="1" s="1"/>
  <c r="AA3421" i="1"/>
  <c r="X3421" i="1"/>
  <c r="T3421" i="1"/>
  <c r="BD3421" i="1" s="1"/>
  <c r="Q3421" i="1"/>
  <c r="K3421" i="1"/>
  <c r="H3421" i="1"/>
  <c r="E3421" i="1"/>
  <c r="BB3420" i="1"/>
  <c r="BA3420" i="1"/>
  <c r="AZ3420" i="1"/>
  <c r="AY3420" i="1"/>
  <c r="BC3420" i="1" s="1"/>
  <c r="BD3420" i="1" s="1"/>
  <c r="AV3420" i="1"/>
  <c r="AH3420" i="1"/>
  <c r="AE3420" i="1"/>
  <c r="X3420" i="1"/>
  <c r="AA3420" i="1" s="1"/>
  <c r="T3420" i="1"/>
  <c r="AW3420" i="1" s="1"/>
  <c r="Q3420" i="1"/>
  <c r="K3420" i="1"/>
  <c r="H3420" i="1"/>
  <c r="E3420" i="1"/>
  <c r="AU3419" i="1"/>
  <c r="AT3419" i="1"/>
  <c r="AS3419" i="1"/>
  <c r="BB3419" i="1" s="1"/>
  <c r="AR3419" i="1"/>
  <c r="BA3419" i="1" s="1"/>
  <c r="AQ3419" i="1"/>
  <c r="AP3419" i="1"/>
  <c r="AO3419" i="1"/>
  <c r="AN3419" i="1"/>
  <c r="AV3419" i="1" s="1"/>
  <c r="AM3419" i="1"/>
  <c r="AZ3419" i="1" s="1"/>
  <c r="AL3419" i="1"/>
  <c r="AK3419" i="1"/>
  <c r="AJ3419" i="1"/>
  <c r="AY3419" i="1" s="1"/>
  <c r="BC3419" i="1" s="1"/>
  <c r="AG3419" i="1"/>
  <c r="AF3419" i="1"/>
  <c r="AE3419" i="1"/>
  <c r="AH3419" i="1" s="1"/>
  <c r="AD3419" i="1"/>
  <c r="AC3419" i="1"/>
  <c r="Z3419" i="1"/>
  <c r="Y3419" i="1"/>
  <c r="W3419" i="1"/>
  <c r="V3419" i="1"/>
  <c r="X3419" i="1" s="1"/>
  <c r="AA3419" i="1" s="1"/>
  <c r="S3419" i="1"/>
  <c r="R3419" i="1"/>
  <c r="Q3419" i="1"/>
  <c r="T3419" i="1" s="1"/>
  <c r="P3419" i="1"/>
  <c r="O3419" i="1"/>
  <c r="N3419" i="1"/>
  <c r="M3419" i="1"/>
  <c r="L3419" i="1"/>
  <c r="J3419" i="1"/>
  <c r="K3419" i="1" s="1"/>
  <c r="I3419" i="1"/>
  <c r="G3419" i="1"/>
  <c r="F3419" i="1"/>
  <c r="H3419" i="1" s="1"/>
  <c r="E3419" i="1"/>
  <c r="D3419" i="1"/>
  <c r="C3419" i="1"/>
  <c r="BB3418" i="1"/>
  <c r="BA3418" i="1"/>
  <c r="AZ3418" i="1"/>
  <c r="AY3418" i="1"/>
  <c r="BC3418" i="1" s="1"/>
  <c r="AV3418" i="1"/>
  <c r="AH3418" i="1"/>
  <c r="AE3418" i="1"/>
  <c r="AA3418" i="1"/>
  <c r="X3418" i="1"/>
  <c r="Q3418" i="1"/>
  <c r="T3418" i="1" s="1"/>
  <c r="K3418" i="1"/>
  <c r="H3418" i="1"/>
  <c r="E3418" i="1"/>
  <c r="AZ3417" i="1"/>
  <c r="AU3417" i="1"/>
  <c r="AT3417" i="1"/>
  <c r="AS3417" i="1"/>
  <c r="BB3417" i="1" s="1"/>
  <c r="AR3417" i="1"/>
  <c r="AQ3417" i="1"/>
  <c r="BA3417" i="1" s="1"/>
  <c r="AP3417" i="1"/>
  <c r="AO3417" i="1"/>
  <c r="AN3417" i="1"/>
  <c r="AV3417" i="1" s="1"/>
  <c r="AM3417" i="1"/>
  <c r="AL3417" i="1"/>
  <c r="AK3417" i="1"/>
  <c r="AJ3417" i="1"/>
  <c r="AY3417" i="1" s="1"/>
  <c r="BC3417" i="1" s="1"/>
  <c r="AH3417" i="1"/>
  <c r="AG3417" i="1"/>
  <c r="AF3417" i="1"/>
  <c r="AE3417" i="1"/>
  <c r="AD3417" i="1"/>
  <c r="AC3417" i="1"/>
  <c r="Z3417" i="1"/>
  <c r="Y3417" i="1"/>
  <c r="W3417" i="1"/>
  <c r="V3417" i="1"/>
  <c r="X3417" i="1" s="1"/>
  <c r="AA3417" i="1" s="1"/>
  <c r="S3417" i="1"/>
  <c r="R3417" i="1"/>
  <c r="P3417" i="1"/>
  <c r="Q3417" i="1" s="1"/>
  <c r="T3417" i="1" s="1"/>
  <c r="O3417" i="1"/>
  <c r="N3417" i="1"/>
  <c r="M3417" i="1"/>
  <c r="L3417" i="1"/>
  <c r="J3417" i="1"/>
  <c r="I3417" i="1"/>
  <c r="K3417" i="1" s="1"/>
  <c r="H3417" i="1"/>
  <c r="G3417" i="1"/>
  <c r="F3417" i="1"/>
  <c r="E3417" i="1"/>
  <c r="D3417" i="1"/>
  <c r="C3417" i="1"/>
  <c r="BB3416" i="1"/>
  <c r="BA3416" i="1"/>
  <c r="AZ3416" i="1"/>
  <c r="AY3416" i="1"/>
  <c r="BC3416" i="1" s="1"/>
  <c r="AV3416" i="1"/>
  <c r="AE3416" i="1"/>
  <c r="AH3416" i="1" s="1"/>
  <c r="AA3416" i="1"/>
  <c r="X3416" i="1"/>
  <c r="Q3416" i="1"/>
  <c r="T3416" i="1" s="1"/>
  <c r="K3416" i="1"/>
  <c r="H3416" i="1"/>
  <c r="E3416" i="1"/>
  <c r="BC3415" i="1"/>
  <c r="BB3415" i="1"/>
  <c r="BA3415" i="1"/>
  <c r="AZ3415" i="1"/>
  <c r="AY3415" i="1"/>
  <c r="AV3415" i="1"/>
  <c r="AE3415" i="1"/>
  <c r="AH3415" i="1" s="1"/>
  <c r="AA3415" i="1"/>
  <c r="X3415" i="1"/>
  <c r="T3415" i="1"/>
  <c r="BD3415" i="1" s="1"/>
  <c r="Q3415" i="1"/>
  <c r="K3415" i="1"/>
  <c r="H3415" i="1"/>
  <c r="E3415" i="1"/>
  <c r="BB3414" i="1"/>
  <c r="AZ3414" i="1"/>
  <c r="AQ3414" i="1"/>
  <c r="AQ3410" i="1" s="1"/>
  <c r="AP3414" i="1"/>
  <c r="AM3414" i="1"/>
  <c r="AL3414" i="1"/>
  <c r="AV3414" i="1" s="1"/>
  <c r="AK3414" i="1"/>
  <c r="AJ3414" i="1"/>
  <c r="AY3414" i="1" s="1"/>
  <c r="AE3414" i="1"/>
  <c r="AH3414" i="1" s="1"/>
  <c r="AA3414" i="1"/>
  <c r="X3414" i="1"/>
  <c r="Q3414" i="1"/>
  <c r="T3414" i="1" s="1"/>
  <c r="P3414" i="1"/>
  <c r="K3414" i="1"/>
  <c r="H3414" i="1"/>
  <c r="E3414" i="1"/>
  <c r="BB3413" i="1"/>
  <c r="BA3413" i="1"/>
  <c r="AZ3413" i="1"/>
  <c r="AY3413" i="1"/>
  <c r="BC3413" i="1" s="1"/>
  <c r="BD3413" i="1" s="1"/>
  <c r="AV3413" i="1"/>
  <c r="AH3413" i="1"/>
  <c r="AE3413" i="1"/>
  <c r="X3413" i="1"/>
  <c r="AA3413" i="1" s="1"/>
  <c r="T3413" i="1"/>
  <c r="AW3413" i="1" s="1"/>
  <c r="Q3413" i="1"/>
  <c r="K3413" i="1"/>
  <c r="H3413" i="1"/>
  <c r="E3413" i="1"/>
  <c r="BB3412" i="1"/>
  <c r="BA3412" i="1"/>
  <c r="AY3412" i="1"/>
  <c r="AV3412" i="1"/>
  <c r="AN3412" i="1"/>
  <c r="AZ3412" i="1" s="1"/>
  <c r="AE3412" i="1"/>
  <c r="AH3412" i="1" s="1"/>
  <c r="AA3412" i="1"/>
  <c r="X3412" i="1"/>
  <c r="Q3412" i="1"/>
  <c r="T3412" i="1" s="1"/>
  <c r="K3412" i="1"/>
  <c r="H3412" i="1"/>
  <c r="E3412" i="1"/>
  <c r="AZ3411" i="1"/>
  <c r="AS3411" i="1"/>
  <c r="BB3411" i="1" s="1"/>
  <c r="AQ3411" i="1"/>
  <c r="AP3411" i="1"/>
  <c r="BA3411" i="1" s="1"/>
  <c r="AM3411" i="1"/>
  <c r="AL3411" i="1"/>
  <c r="AL3410" i="1" s="1"/>
  <c r="AJ3411" i="1"/>
  <c r="AY3411" i="1" s="1"/>
  <c r="AE3411" i="1"/>
  <c r="AH3411" i="1" s="1"/>
  <c r="AA3411" i="1"/>
  <c r="X3411" i="1"/>
  <c r="P3411" i="1"/>
  <c r="Q3411" i="1" s="1"/>
  <c r="T3411" i="1" s="1"/>
  <c r="K3411" i="1"/>
  <c r="H3411" i="1"/>
  <c r="E3411" i="1"/>
  <c r="AU3410" i="1"/>
  <c r="AT3410" i="1"/>
  <c r="AR3410" i="1"/>
  <c r="AP3410" i="1"/>
  <c r="BA3410" i="1" s="1"/>
  <c r="AO3410" i="1"/>
  <c r="AN3410" i="1"/>
  <c r="AM3410" i="1"/>
  <c r="AZ3410" i="1" s="1"/>
  <c r="AK3410" i="1"/>
  <c r="AG3410" i="1"/>
  <c r="AF3410" i="1"/>
  <c r="AD3410" i="1"/>
  <c r="AC3410" i="1"/>
  <c r="AE3410" i="1" s="1"/>
  <c r="AH3410" i="1" s="1"/>
  <c r="Z3410" i="1"/>
  <c r="Y3410" i="1"/>
  <c r="X3410" i="1"/>
  <c r="AA3410" i="1" s="1"/>
  <c r="W3410" i="1"/>
  <c r="V3410" i="1"/>
  <c r="S3410" i="1"/>
  <c r="R3410" i="1"/>
  <c r="P3410" i="1"/>
  <c r="O3410" i="1"/>
  <c r="Q3410" i="1" s="1"/>
  <c r="T3410" i="1" s="1"/>
  <c r="N3410" i="1"/>
  <c r="M3410" i="1"/>
  <c r="L3410" i="1"/>
  <c r="K3410" i="1"/>
  <c r="J3410" i="1"/>
  <c r="I3410" i="1"/>
  <c r="G3410" i="1"/>
  <c r="H3410" i="1" s="1"/>
  <c r="F3410" i="1"/>
  <c r="D3410" i="1"/>
  <c r="E3410" i="1" s="1"/>
  <c r="C3410" i="1"/>
  <c r="BB3409" i="1"/>
  <c r="BA3409" i="1"/>
  <c r="AZ3409" i="1"/>
  <c r="AY3409" i="1"/>
  <c r="BC3409" i="1" s="1"/>
  <c r="AV3409" i="1"/>
  <c r="AH3409" i="1"/>
  <c r="AE3409" i="1"/>
  <c r="X3409" i="1"/>
  <c r="AA3409" i="1" s="1"/>
  <c r="Q3409" i="1"/>
  <c r="T3409" i="1" s="1"/>
  <c r="K3409" i="1"/>
  <c r="H3409" i="1"/>
  <c r="E3409" i="1"/>
  <c r="AU3408" i="1"/>
  <c r="AT3408" i="1"/>
  <c r="AS3408" i="1"/>
  <c r="BB3408" i="1" s="1"/>
  <c r="AR3408" i="1"/>
  <c r="AQ3408" i="1"/>
  <c r="AP3408" i="1"/>
  <c r="BA3408" i="1" s="1"/>
  <c r="AO3408" i="1"/>
  <c r="AN3408" i="1"/>
  <c r="AM3408" i="1"/>
  <c r="AZ3408" i="1" s="1"/>
  <c r="AL3408" i="1"/>
  <c r="AK3408" i="1"/>
  <c r="AY3408" i="1" s="1"/>
  <c r="BC3408" i="1" s="1"/>
  <c r="AJ3408" i="1"/>
  <c r="AV3408" i="1" s="1"/>
  <c r="AG3408" i="1"/>
  <c r="AF3408" i="1"/>
  <c r="AD3408" i="1"/>
  <c r="AC3408" i="1"/>
  <c r="AE3408" i="1" s="1"/>
  <c r="AH3408" i="1" s="1"/>
  <c r="AA3408" i="1"/>
  <c r="Z3408" i="1"/>
  <c r="Y3408" i="1"/>
  <c r="X3408" i="1"/>
  <c r="W3408" i="1"/>
  <c r="V3408" i="1"/>
  <c r="S3408" i="1"/>
  <c r="R3408" i="1"/>
  <c r="P3408" i="1"/>
  <c r="O3408" i="1"/>
  <c r="Q3408" i="1" s="1"/>
  <c r="T3408" i="1" s="1"/>
  <c r="N3408" i="1"/>
  <c r="M3408" i="1"/>
  <c r="L3408" i="1"/>
  <c r="J3408" i="1"/>
  <c r="K3408" i="1" s="1"/>
  <c r="I3408" i="1"/>
  <c r="G3408" i="1"/>
  <c r="H3408" i="1" s="1"/>
  <c r="F3408" i="1"/>
  <c r="D3408" i="1"/>
  <c r="C3408" i="1"/>
  <c r="E3408" i="1" s="1"/>
  <c r="BB3407" i="1"/>
  <c r="BA3407" i="1"/>
  <c r="AZ3407" i="1"/>
  <c r="AY3407" i="1"/>
  <c r="BC3407" i="1" s="1"/>
  <c r="AV3407" i="1"/>
  <c r="AH3407" i="1"/>
  <c r="AE3407" i="1"/>
  <c r="X3407" i="1"/>
  <c r="AA3407" i="1" s="1"/>
  <c r="Q3407" i="1"/>
  <c r="T3407" i="1" s="1"/>
  <c r="K3407" i="1"/>
  <c r="H3407" i="1"/>
  <c r="E3407" i="1"/>
  <c r="BB3406" i="1"/>
  <c r="BA3406" i="1"/>
  <c r="AZ3406" i="1"/>
  <c r="AY3406" i="1"/>
  <c r="BC3406" i="1" s="1"/>
  <c r="AV3406" i="1"/>
  <c r="AW3406" i="1" s="1"/>
  <c r="AE3406" i="1"/>
  <c r="AH3406" i="1" s="1"/>
  <c r="AA3406" i="1"/>
  <c r="X3406" i="1"/>
  <c r="T3406" i="1"/>
  <c r="Q3406" i="1"/>
  <c r="K3406" i="1"/>
  <c r="H3406" i="1"/>
  <c r="E3406" i="1"/>
  <c r="BB3405" i="1"/>
  <c r="BA3405" i="1"/>
  <c r="AZ3405" i="1"/>
  <c r="AY3405" i="1"/>
  <c r="BC3405" i="1" s="1"/>
  <c r="AV3405" i="1"/>
  <c r="AE3405" i="1"/>
  <c r="AH3405" i="1" s="1"/>
  <c r="X3405" i="1"/>
  <c r="AA3405" i="1" s="1"/>
  <c r="Q3405" i="1"/>
  <c r="T3405" i="1" s="1"/>
  <c r="K3405" i="1"/>
  <c r="H3405" i="1"/>
  <c r="E3405" i="1"/>
  <c r="BB3404" i="1"/>
  <c r="BA3404" i="1"/>
  <c r="AZ3404" i="1"/>
  <c r="AY3404" i="1"/>
  <c r="BC3404" i="1" s="1"/>
  <c r="AV3404" i="1"/>
  <c r="AH3404" i="1"/>
  <c r="AE3404" i="1"/>
  <c r="AA3404" i="1"/>
  <c r="X3404" i="1"/>
  <c r="Q3404" i="1"/>
  <c r="T3404" i="1" s="1"/>
  <c r="K3404" i="1"/>
  <c r="H3404" i="1"/>
  <c r="E3404" i="1"/>
  <c r="AZ3403" i="1"/>
  <c r="AU3403" i="1"/>
  <c r="AT3403" i="1"/>
  <c r="AS3403" i="1"/>
  <c r="BB3403" i="1" s="1"/>
  <c r="AR3403" i="1"/>
  <c r="AQ3403" i="1"/>
  <c r="BA3403" i="1" s="1"/>
  <c r="AP3403" i="1"/>
  <c r="AO3403" i="1"/>
  <c r="AN3403" i="1"/>
  <c r="AM3403" i="1"/>
  <c r="AL3403" i="1"/>
  <c r="AK3403" i="1"/>
  <c r="AJ3403" i="1"/>
  <c r="AY3403" i="1" s="1"/>
  <c r="AH3403" i="1"/>
  <c r="AG3403" i="1"/>
  <c r="AF3403" i="1"/>
  <c r="AE3403" i="1"/>
  <c r="AD3403" i="1"/>
  <c r="AC3403" i="1"/>
  <c r="Z3403" i="1"/>
  <c r="Y3403" i="1"/>
  <c r="W3403" i="1"/>
  <c r="V3403" i="1"/>
  <c r="X3403" i="1" s="1"/>
  <c r="AA3403" i="1" s="1"/>
  <c r="S3403" i="1"/>
  <c r="R3403" i="1"/>
  <c r="P3403" i="1"/>
  <c r="Q3403" i="1" s="1"/>
  <c r="T3403" i="1" s="1"/>
  <c r="O3403" i="1"/>
  <c r="N3403" i="1"/>
  <c r="M3403" i="1"/>
  <c r="L3403" i="1"/>
  <c r="J3403" i="1"/>
  <c r="I3403" i="1"/>
  <c r="K3403" i="1" s="1"/>
  <c r="H3403" i="1"/>
  <c r="G3403" i="1"/>
  <c r="F3403" i="1"/>
  <c r="E3403" i="1"/>
  <c r="D3403" i="1"/>
  <c r="C3403" i="1"/>
  <c r="BB3402" i="1"/>
  <c r="BC3402" i="1" s="1"/>
  <c r="BA3402" i="1"/>
  <c r="AZ3402" i="1"/>
  <c r="AY3402" i="1"/>
  <c r="AV3402" i="1"/>
  <c r="AE3402" i="1"/>
  <c r="AH3402" i="1" s="1"/>
  <c r="AA3402" i="1"/>
  <c r="X3402" i="1"/>
  <c r="Q3402" i="1"/>
  <c r="T3402" i="1" s="1"/>
  <c r="K3402" i="1"/>
  <c r="H3402" i="1"/>
  <c r="E3402" i="1"/>
  <c r="AU3401" i="1"/>
  <c r="AT3401" i="1"/>
  <c r="AS3401" i="1"/>
  <c r="BB3401" i="1" s="1"/>
  <c r="AR3401" i="1"/>
  <c r="AQ3401" i="1"/>
  <c r="AP3401" i="1"/>
  <c r="BA3401" i="1" s="1"/>
  <c r="AO3401" i="1"/>
  <c r="AN3401" i="1"/>
  <c r="AM3401" i="1"/>
  <c r="AZ3401" i="1" s="1"/>
  <c r="AL3401" i="1"/>
  <c r="AK3401" i="1"/>
  <c r="AJ3401" i="1"/>
  <c r="AY3401" i="1" s="1"/>
  <c r="AG3401" i="1"/>
  <c r="AF3401" i="1"/>
  <c r="AD3401" i="1"/>
  <c r="AC3401" i="1"/>
  <c r="AE3401" i="1" s="1"/>
  <c r="AH3401" i="1" s="1"/>
  <c r="Z3401" i="1"/>
  <c r="Y3401" i="1"/>
  <c r="X3401" i="1"/>
  <c r="AA3401" i="1" s="1"/>
  <c r="W3401" i="1"/>
  <c r="V3401" i="1"/>
  <c r="S3401" i="1"/>
  <c r="R3401" i="1"/>
  <c r="P3401" i="1"/>
  <c r="O3401" i="1"/>
  <c r="Q3401" i="1" s="1"/>
  <c r="T3401" i="1" s="1"/>
  <c r="N3401" i="1"/>
  <c r="M3401" i="1"/>
  <c r="L3401" i="1"/>
  <c r="K3401" i="1"/>
  <c r="J3401" i="1"/>
  <c r="I3401" i="1"/>
  <c r="H3401" i="1"/>
  <c r="G3401" i="1"/>
  <c r="F3401" i="1"/>
  <c r="D3401" i="1"/>
  <c r="E3401" i="1" s="1"/>
  <c r="C3401" i="1"/>
  <c r="BB3400" i="1"/>
  <c r="BA3400" i="1"/>
  <c r="AZ3400" i="1"/>
  <c r="BC3400" i="1" s="1"/>
  <c r="AY3400" i="1"/>
  <c r="AV3400" i="1"/>
  <c r="AW3400" i="1" s="1"/>
  <c r="AE3400" i="1"/>
  <c r="AH3400" i="1" s="1"/>
  <c r="AA3400" i="1"/>
  <c r="X3400" i="1"/>
  <c r="T3400" i="1"/>
  <c r="BD3400" i="1" s="1"/>
  <c r="Q3400" i="1"/>
  <c r="K3400" i="1"/>
  <c r="H3400" i="1"/>
  <c r="E3400" i="1"/>
  <c r="BB3399" i="1"/>
  <c r="BA3399" i="1"/>
  <c r="AZ3399" i="1"/>
  <c r="AY3399" i="1"/>
  <c r="BC3399" i="1" s="1"/>
  <c r="AV3399" i="1"/>
  <c r="AE3399" i="1"/>
  <c r="AH3399" i="1" s="1"/>
  <c r="AA3399" i="1"/>
  <c r="X3399" i="1"/>
  <c r="Q3399" i="1"/>
  <c r="T3399" i="1" s="1"/>
  <c r="K3399" i="1"/>
  <c r="H3399" i="1"/>
  <c r="E3399" i="1"/>
  <c r="BB3398" i="1"/>
  <c r="BA3398" i="1"/>
  <c r="AZ3398" i="1"/>
  <c r="AY3398" i="1"/>
  <c r="BC3398" i="1" s="1"/>
  <c r="AV3398" i="1"/>
  <c r="AH3398" i="1"/>
  <c r="AE3398" i="1"/>
  <c r="X3398" i="1"/>
  <c r="AA3398" i="1" s="1"/>
  <c r="Q3398" i="1"/>
  <c r="T3398" i="1" s="1"/>
  <c r="K3398" i="1"/>
  <c r="H3398" i="1"/>
  <c r="E3398" i="1"/>
  <c r="BB3397" i="1"/>
  <c r="BA3397" i="1"/>
  <c r="AZ3397" i="1"/>
  <c r="AY3397" i="1"/>
  <c r="BC3397" i="1" s="1"/>
  <c r="AV3397" i="1"/>
  <c r="AH3397" i="1"/>
  <c r="AE3397" i="1"/>
  <c r="X3397" i="1"/>
  <c r="AA3397" i="1" s="1"/>
  <c r="T3397" i="1"/>
  <c r="AW3397" i="1" s="1"/>
  <c r="Q3397" i="1"/>
  <c r="K3397" i="1"/>
  <c r="H3397" i="1"/>
  <c r="E3397" i="1"/>
  <c r="BB3396" i="1"/>
  <c r="BA3396" i="1"/>
  <c r="AZ3396" i="1"/>
  <c r="AY3396" i="1"/>
  <c r="BC3396" i="1" s="1"/>
  <c r="AV3396" i="1"/>
  <c r="AE3396" i="1"/>
  <c r="AH3396" i="1" s="1"/>
  <c r="X3396" i="1"/>
  <c r="AA3396" i="1" s="1"/>
  <c r="Q3396" i="1"/>
  <c r="T3396" i="1" s="1"/>
  <c r="K3396" i="1"/>
  <c r="H3396" i="1"/>
  <c r="E3396" i="1"/>
  <c r="BB3395" i="1"/>
  <c r="BA3395" i="1"/>
  <c r="AZ3395" i="1"/>
  <c r="AY3395" i="1"/>
  <c r="BC3395" i="1" s="1"/>
  <c r="AV3395" i="1"/>
  <c r="AE3395" i="1"/>
  <c r="AH3395" i="1" s="1"/>
  <c r="AA3395" i="1"/>
  <c r="X3395" i="1"/>
  <c r="Q3395" i="1"/>
  <c r="T3395" i="1" s="1"/>
  <c r="K3395" i="1"/>
  <c r="H3395" i="1"/>
  <c r="E3395" i="1"/>
  <c r="BC3394" i="1"/>
  <c r="BB3394" i="1"/>
  <c r="BA3394" i="1"/>
  <c r="AZ3394" i="1"/>
  <c r="AY3394" i="1"/>
  <c r="AV3394" i="1"/>
  <c r="AE3394" i="1"/>
  <c r="AH3394" i="1" s="1"/>
  <c r="X3394" i="1"/>
  <c r="AA3394" i="1" s="1"/>
  <c r="T3394" i="1"/>
  <c r="BD3394" i="1" s="1"/>
  <c r="Q3394" i="1"/>
  <c r="K3394" i="1"/>
  <c r="H3394" i="1"/>
  <c r="E3394" i="1"/>
  <c r="AU3393" i="1"/>
  <c r="AT3393" i="1"/>
  <c r="AS3393" i="1"/>
  <c r="BB3393" i="1" s="1"/>
  <c r="AR3393" i="1"/>
  <c r="AQ3393" i="1"/>
  <c r="AP3393" i="1"/>
  <c r="BA3393" i="1" s="1"/>
  <c r="AO3393" i="1"/>
  <c r="AN3393" i="1"/>
  <c r="AM3393" i="1"/>
  <c r="AZ3393" i="1" s="1"/>
  <c r="AL3393" i="1"/>
  <c r="AK3393" i="1"/>
  <c r="AJ3393" i="1"/>
  <c r="AV3393" i="1" s="1"/>
  <c r="AG3393" i="1"/>
  <c r="AF3393" i="1"/>
  <c r="AD3393" i="1"/>
  <c r="AE3393" i="1" s="1"/>
  <c r="AH3393" i="1" s="1"/>
  <c r="AC3393" i="1"/>
  <c r="Z3393" i="1"/>
  <c r="Y3393" i="1"/>
  <c r="W3393" i="1"/>
  <c r="V3393" i="1"/>
  <c r="X3393" i="1" s="1"/>
  <c r="AA3393" i="1" s="1"/>
  <c r="T3393" i="1"/>
  <c r="S3393" i="1"/>
  <c r="R3393" i="1"/>
  <c r="P3393" i="1"/>
  <c r="Q3393" i="1" s="1"/>
  <c r="O3393" i="1"/>
  <c r="N3393" i="1"/>
  <c r="M3393" i="1"/>
  <c r="L3393" i="1"/>
  <c r="J3393" i="1"/>
  <c r="K3393" i="1" s="1"/>
  <c r="I3393" i="1"/>
  <c r="H3393" i="1"/>
  <c r="G3393" i="1"/>
  <c r="F3393" i="1"/>
  <c r="D3393" i="1"/>
  <c r="E3393" i="1" s="1"/>
  <c r="C3393" i="1"/>
  <c r="BB3392" i="1"/>
  <c r="BA3392" i="1"/>
  <c r="AZ3392" i="1"/>
  <c r="AY3392" i="1"/>
  <c r="BC3392" i="1" s="1"/>
  <c r="AV3392" i="1"/>
  <c r="AE3392" i="1"/>
  <c r="AH3392" i="1" s="1"/>
  <c r="AA3392" i="1"/>
  <c r="X3392" i="1"/>
  <c r="Q3392" i="1"/>
  <c r="T3392" i="1" s="1"/>
  <c r="AW3392" i="1" s="1"/>
  <c r="K3392" i="1"/>
  <c r="H3392" i="1"/>
  <c r="E3392" i="1"/>
  <c r="BB3391" i="1"/>
  <c r="BA3391" i="1"/>
  <c r="AZ3391" i="1"/>
  <c r="AY3391" i="1"/>
  <c r="BC3391" i="1" s="1"/>
  <c r="AV3391" i="1"/>
  <c r="AE3391" i="1"/>
  <c r="AH3391" i="1" s="1"/>
  <c r="X3391" i="1"/>
  <c r="AA3391" i="1" s="1"/>
  <c r="Q3391" i="1"/>
  <c r="T3391" i="1" s="1"/>
  <c r="K3391" i="1"/>
  <c r="H3391" i="1"/>
  <c r="E3391" i="1"/>
  <c r="BB3390" i="1"/>
  <c r="BA3390" i="1"/>
  <c r="AZ3390" i="1"/>
  <c r="AY3390" i="1"/>
  <c r="BC3390" i="1" s="1"/>
  <c r="AV3390" i="1"/>
  <c r="AH3390" i="1"/>
  <c r="AE3390" i="1"/>
  <c r="X3390" i="1"/>
  <c r="AA3390" i="1" s="1"/>
  <c r="T3390" i="1"/>
  <c r="Q3390" i="1"/>
  <c r="K3390" i="1"/>
  <c r="H3390" i="1"/>
  <c r="E3390" i="1"/>
  <c r="BB3389" i="1"/>
  <c r="BA3389" i="1"/>
  <c r="AZ3389" i="1"/>
  <c r="AY3389" i="1"/>
  <c r="BC3389" i="1" s="1"/>
  <c r="AV3389" i="1"/>
  <c r="AE3389" i="1"/>
  <c r="AH3389" i="1" s="1"/>
  <c r="X3389" i="1"/>
  <c r="AA3389" i="1" s="1"/>
  <c r="Q3389" i="1"/>
  <c r="T3389" i="1" s="1"/>
  <c r="K3389" i="1"/>
  <c r="H3389" i="1"/>
  <c r="E3389" i="1"/>
  <c r="BB3388" i="1"/>
  <c r="BA3388" i="1"/>
  <c r="AZ3388" i="1"/>
  <c r="AY3388" i="1"/>
  <c r="AV3388" i="1"/>
  <c r="AE3388" i="1"/>
  <c r="AH3388" i="1" s="1"/>
  <c r="AA3388" i="1"/>
  <c r="X3388" i="1"/>
  <c r="T3388" i="1"/>
  <c r="AW3388" i="1" s="1"/>
  <c r="Q3388" i="1"/>
  <c r="K3388" i="1"/>
  <c r="H3388" i="1"/>
  <c r="E3388" i="1"/>
  <c r="BC3387" i="1"/>
  <c r="BB3387" i="1"/>
  <c r="BA3387" i="1"/>
  <c r="AZ3387" i="1"/>
  <c r="AY3387" i="1"/>
  <c r="AV3387" i="1"/>
  <c r="AE3387" i="1"/>
  <c r="AH3387" i="1" s="1"/>
  <c r="X3387" i="1"/>
  <c r="AA3387" i="1" s="1"/>
  <c r="Q3387" i="1"/>
  <c r="T3387" i="1" s="1"/>
  <c r="K3387" i="1"/>
  <c r="H3387" i="1"/>
  <c r="E3387" i="1"/>
  <c r="BB3386" i="1"/>
  <c r="BA3386" i="1"/>
  <c r="AZ3386" i="1"/>
  <c r="AY3386" i="1"/>
  <c r="BC3386" i="1" s="1"/>
  <c r="BD3386" i="1" s="1"/>
  <c r="AV3386" i="1"/>
  <c r="AH3386" i="1"/>
  <c r="AE3386" i="1"/>
  <c r="AA3386" i="1"/>
  <c r="X3386" i="1"/>
  <c r="T3386" i="1"/>
  <c r="AW3386" i="1" s="1"/>
  <c r="Q3386" i="1"/>
  <c r="K3386" i="1"/>
  <c r="H3386" i="1"/>
  <c r="E3386" i="1"/>
  <c r="BC3385" i="1"/>
  <c r="BB3385" i="1"/>
  <c r="BA3385" i="1"/>
  <c r="AZ3385" i="1"/>
  <c r="AY3385" i="1"/>
  <c r="AV3385" i="1"/>
  <c r="AE3385" i="1"/>
  <c r="AH3385" i="1" s="1"/>
  <c r="X3385" i="1"/>
  <c r="AA3385" i="1" s="1"/>
  <c r="Q3385" i="1"/>
  <c r="T3385" i="1" s="1"/>
  <c r="K3385" i="1"/>
  <c r="H3385" i="1"/>
  <c r="E3385" i="1"/>
  <c r="BB3384" i="1"/>
  <c r="BA3384" i="1"/>
  <c r="AZ3384" i="1"/>
  <c r="AY3384" i="1"/>
  <c r="BC3384" i="1" s="1"/>
  <c r="AW3384" i="1"/>
  <c r="AV3384" i="1"/>
  <c r="AH3384" i="1"/>
  <c r="AE3384" i="1"/>
  <c r="AA3384" i="1"/>
  <c r="X3384" i="1"/>
  <c r="Q3384" i="1"/>
  <c r="T3384" i="1" s="1"/>
  <c r="K3384" i="1"/>
  <c r="H3384" i="1"/>
  <c r="E3384" i="1"/>
  <c r="AY3383" i="1"/>
  <c r="AU3383" i="1"/>
  <c r="AT3383" i="1"/>
  <c r="AS3383" i="1"/>
  <c r="BB3383" i="1" s="1"/>
  <c r="AR3383" i="1"/>
  <c r="AQ3383" i="1"/>
  <c r="AP3383" i="1"/>
  <c r="BA3383" i="1" s="1"/>
  <c r="AO3383" i="1"/>
  <c r="AN3383" i="1"/>
  <c r="AM3383" i="1"/>
  <c r="AZ3383" i="1" s="1"/>
  <c r="AL3383" i="1"/>
  <c r="AK3383" i="1"/>
  <c r="AJ3383" i="1"/>
  <c r="AG3383" i="1"/>
  <c r="AF3383" i="1"/>
  <c r="AD3383" i="1"/>
  <c r="AC3383" i="1"/>
  <c r="AE3383" i="1" s="1"/>
  <c r="Z3383" i="1"/>
  <c r="Y3383" i="1"/>
  <c r="X3383" i="1"/>
  <c r="AA3383" i="1" s="1"/>
  <c r="W3383" i="1"/>
  <c r="V3383" i="1"/>
  <c r="S3383" i="1"/>
  <c r="R3383" i="1"/>
  <c r="P3383" i="1"/>
  <c r="O3383" i="1"/>
  <c r="Q3383" i="1" s="1"/>
  <c r="T3383" i="1" s="1"/>
  <c r="N3383" i="1"/>
  <c r="M3383" i="1"/>
  <c r="L3383" i="1"/>
  <c r="J3383" i="1"/>
  <c r="I3383" i="1"/>
  <c r="K3383" i="1" s="1"/>
  <c r="G3383" i="1"/>
  <c r="H3383" i="1" s="1"/>
  <c r="F3383" i="1"/>
  <c r="D3383" i="1"/>
  <c r="E3383" i="1" s="1"/>
  <c r="C3383" i="1"/>
  <c r="BB3382" i="1"/>
  <c r="BA3382" i="1"/>
  <c r="AZ3382" i="1"/>
  <c r="AY3382" i="1"/>
  <c r="BC3382" i="1" s="1"/>
  <c r="AV3382" i="1"/>
  <c r="AE3382" i="1"/>
  <c r="AH3382" i="1" s="1"/>
  <c r="X3382" i="1"/>
  <c r="AA3382" i="1" s="1"/>
  <c r="Q3382" i="1"/>
  <c r="T3382" i="1" s="1"/>
  <c r="K3382" i="1"/>
  <c r="H3382" i="1"/>
  <c r="E3382" i="1"/>
  <c r="AZ3381" i="1"/>
  <c r="AU3381" i="1"/>
  <c r="AT3381" i="1"/>
  <c r="AS3381" i="1"/>
  <c r="BB3381" i="1" s="1"/>
  <c r="AR3381" i="1"/>
  <c r="AQ3381" i="1"/>
  <c r="AP3381" i="1"/>
  <c r="BA3381" i="1" s="1"/>
  <c r="AO3381" i="1"/>
  <c r="AN3381" i="1"/>
  <c r="AM3381" i="1"/>
  <c r="AL3381" i="1"/>
  <c r="AK3381" i="1"/>
  <c r="AJ3381" i="1"/>
  <c r="AY3381" i="1" s="1"/>
  <c r="AG3381" i="1"/>
  <c r="AF3381" i="1"/>
  <c r="AD3381" i="1"/>
  <c r="AC3381" i="1"/>
  <c r="AE3381" i="1" s="1"/>
  <c r="AH3381" i="1" s="1"/>
  <c r="AA3381" i="1"/>
  <c r="Z3381" i="1"/>
  <c r="Y3381" i="1"/>
  <c r="X3381" i="1"/>
  <c r="W3381" i="1"/>
  <c r="V3381" i="1"/>
  <c r="S3381" i="1"/>
  <c r="R3381" i="1"/>
  <c r="P3381" i="1"/>
  <c r="O3381" i="1"/>
  <c r="Q3381" i="1" s="1"/>
  <c r="T3381" i="1" s="1"/>
  <c r="N3381" i="1"/>
  <c r="M3381" i="1"/>
  <c r="L3381" i="1"/>
  <c r="J3381" i="1"/>
  <c r="K3381" i="1" s="1"/>
  <c r="I3381" i="1"/>
  <c r="G3381" i="1"/>
  <c r="H3381" i="1" s="1"/>
  <c r="F3381" i="1"/>
  <c r="D3381" i="1"/>
  <c r="E3381" i="1" s="1"/>
  <c r="C3381" i="1"/>
  <c r="BB3380" i="1"/>
  <c r="BA3380" i="1"/>
  <c r="AZ3380" i="1"/>
  <c r="AY3380" i="1"/>
  <c r="BC3380" i="1" s="1"/>
  <c r="AV3380" i="1"/>
  <c r="AH3380" i="1"/>
  <c r="AE3380" i="1"/>
  <c r="X3380" i="1"/>
  <c r="AA3380" i="1" s="1"/>
  <c r="Q3380" i="1"/>
  <c r="T3380" i="1" s="1"/>
  <c r="K3380" i="1"/>
  <c r="H3380" i="1"/>
  <c r="E3380" i="1"/>
  <c r="AU3379" i="1"/>
  <c r="AT3379" i="1"/>
  <c r="AS3379" i="1"/>
  <c r="BB3379" i="1" s="1"/>
  <c r="AR3379" i="1"/>
  <c r="AQ3379" i="1"/>
  <c r="AP3379" i="1"/>
  <c r="BA3379" i="1" s="1"/>
  <c r="AO3379" i="1"/>
  <c r="AN3379" i="1"/>
  <c r="AV3379" i="1" s="1"/>
  <c r="AM3379" i="1"/>
  <c r="AZ3379" i="1" s="1"/>
  <c r="AL3379" i="1"/>
  <c r="AK3379" i="1"/>
  <c r="AY3379" i="1" s="1"/>
  <c r="BC3379" i="1" s="1"/>
  <c r="AJ3379" i="1"/>
  <c r="AG3379" i="1"/>
  <c r="AF3379" i="1"/>
  <c r="AE3379" i="1"/>
  <c r="AH3379" i="1" s="1"/>
  <c r="AD3379" i="1"/>
  <c r="AC3379" i="1"/>
  <c r="Z3379" i="1"/>
  <c r="Y3379" i="1"/>
  <c r="W3379" i="1"/>
  <c r="V3379" i="1"/>
  <c r="X3379" i="1" s="1"/>
  <c r="AA3379" i="1" s="1"/>
  <c r="S3379" i="1"/>
  <c r="R3379" i="1"/>
  <c r="P3379" i="1"/>
  <c r="O3379" i="1"/>
  <c r="Q3379" i="1" s="1"/>
  <c r="T3379" i="1" s="1"/>
  <c r="N3379" i="1"/>
  <c r="M3379" i="1"/>
  <c r="L3379" i="1"/>
  <c r="J3379" i="1"/>
  <c r="K3379" i="1" s="1"/>
  <c r="I3379" i="1"/>
  <c r="G3379" i="1"/>
  <c r="H3379" i="1" s="1"/>
  <c r="F3379" i="1"/>
  <c r="E3379" i="1"/>
  <c r="D3379" i="1"/>
  <c r="C3379" i="1"/>
  <c r="BB3378" i="1"/>
  <c r="BA3378" i="1"/>
  <c r="AZ3378" i="1"/>
  <c r="AY3378" i="1"/>
  <c r="BC3378" i="1" s="1"/>
  <c r="AV3378" i="1"/>
  <c r="AH3378" i="1"/>
  <c r="AE3378" i="1"/>
  <c r="X3378" i="1"/>
  <c r="AA3378" i="1" s="1"/>
  <c r="Q3378" i="1"/>
  <c r="T3378" i="1" s="1"/>
  <c r="K3378" i="1"/>
  <c r="H3378" i="1"/>
  <c r="E3378" i="1"/>
  <c r="AZ3377" i="1"/>
  <c r="AU3377" i="1"/>
  <c r="AT3377" i="1"/>
  <c r="AS3377" i="1"/>
  <c r="BB3377" i="1" s="1"/>
  <c r="AR3377" i="1"/>
  <c r="AQ3377" i="1"/>
  <c r="BA3377" i="1" s="1"/>
  <c r="AP3377" i="1"/>
  <c r="AO3377" i="1"/>
  <c r="AN3377" i="1"/>
  <c r="AM3377" i="1"/>
  <c r="AL3377" i="1"/>
  <c r="AK3377" i="1"/>
  <c r="AJ3377" i="1"/>
  <c r="AY3377" i="1" s="1"/>
  <c r="AH3377" i="1"/>
  <c r="AG3377" i="1"/>
  <c r="AF3377" i="1"/>
  <c r="AE3377" i="1"/>
  <c r="AD3377" i="1"/>
  <c r="AC3377" i="1"/>
  <c r="Z3377" i="1"/>
  <c r="Y3377" i="1"/>
  <c r="W3377" i="1"/>
  <c r="V3377" i="1"/>
  <c r="X3377" i="1" s="1"/>
  <c r="AA3377" i="1" s="1"/>
  <c r="S3377" i="1"/>
  <c r="R3377" i="1"/>
  <c r="P3377" i="1"/>
  <c r="Q3377" i="1" s="1"/>
  <c r="T3377" i="1" s="1"/>
  <c r="O3377" i="1"/>
  <c r="N3377" i="1"/>
  <c r="M3377" i="1"/>
  <c r="L3377" i="1"/>
  <c r="J3377" i="1"/>
  <c r="K3377" i="1" s="1"/>
  <c r="I3377" i="1"/>
  <c r="H3377" i="1"/>
  <c r="G3377" i="1"/>
  <c r="F3377" i="1"/>
  <c r="E3377" i="1"/>
  <c r="D3377" i="1"/>
  <c r="C3377" i="1"/>
  <c r="BC3376" i="1"/>
  <c r="BB3376" i="1"/>
  <c r="BA3376" i="1"/>
  <c r="AZ3376" i="1"/>
  <c r="AY3376" i="1"/>
  <c r="AV3376" i="1"/>
  <c r="AE3376" i="1"/>
  <c r="AH3376" i="1" s="1"/>
  <c r="AA3376" i="1"/>
  <c r="X3376" i="1"/>
  <c r="Q3376" i="1"/>
  <c r="T3376" i="1" s="1"/>
  <c r="K3376" i="1"/>
  <c r="H3376" i="1"/>
  <c r="E3376" i="1"/>
  <c r="AU3375" i="1"/>
  <c r="AT3375" i="1"/>
  <c r="AS3375" i="1"/>
  <c r="BB3375" i="1" s="1"/>
  <c r="AR3375" i="1"/>
  <c r="AQ3375" i="1"/>
  <c r="AP3375" i="1"/>
  <c r="BA3375" i="1" s="1"/>
  <c r="AO3375" i="1"/>
  <c r="AN3375" i="1"/>
  <c r="AM3375" i="1"/>
  <c r="AZ3375" i="1" s="1"/>
  <c r="AL3375" i="1"/>
  <c r="AV3375" i="1" s="1"/>
  <c r="AK3375" i="1"/>
  <c r="AJ3375" i="1"/>
  <c r="AY3375" i="1" s="1"/>
  <c r="AG3375" i="1"/>
  <c r="AF3375" i="1"/>
  <c r="AD3375" i="1"/>
  <c r="AC3375" i="1"/>
  <c r="AE3375" i="1" s="1"/>
  <c r="AH3375" i="1" s="1"/>
  <c r="Z3375" i="1"/>
  <c r="Y3375" i="1"/>
  <c r="W3375" i="1"/>
  <c r="V3375" i="1"/>
  <c r="X3375" i="1" s="1"/>
  <c r="AA3375" i="1" s="1"/>
  <c r="S3375" i="1"/>
  <c r="R3375" i="1"/>
  <c r="P3375" i="1"/>
  <c r="O3375" i="1"/>
  <c r="Q3375" i="1" s="1"/>
  <c r="T3375" i="1" s="1"/>
  <c r="N3375" i="1"/>
  <c r="M3375" i="1"/>
  <c r="L3375" i="1"/>
  <c r="K3375" i="1"/>
  <c r="J3375" i="1"/>
  <c r="I3375" i="1"/>
  <c r="H3375" i="1"/>
  <c r="G3375" i="1"/>
  <c r="F3375" i="1"/>
  <c r="D3375" i="1"/>
  <c r="E3375" i="1" s="1"/>
  <c r="C3375" i="1"/>
  <c r="BB3374" i="1"/>
  <c r="BA3374" i="1"/>
  <c r="AZ3374" i="1"/>
  <c r="AY3374" i="1"/>
  <c r="BC3374" i="1" s="1"/>
  <c r="AV3374" i="1"/>
  <c r="AH3374" i="1"/>
  <c r="AE3374" i="1"/>
  <c r="AA3374" i="1"/>
  <c r="X3374" i="1"/>
  <c r="Q3374" i="1"/>
  <c r="T3374" i="1" s="1"/>
  <c r="K3374" i="1"/>
  <c r="H3374" i="1"/>
  <c r="E3374" i="1"/>
  <c r="AY3373" i="1"/>
  <c r="AU3373" i="1"/>
  <c r="AT3373" i="1"/>
  <c r="AS3373" i="1"/>
  <c r="BB3373" i="1" s="1"/>
  <c r="AR3373" i="1"/>
  <c r="AQ3373" i="1"/>
  <c r="AP3373" i="1"/>
  <c r="BA3373" i="1" s="1"/>
  <c r="AO3373" i="1"/>
  <c r="AZ3373" i="1" s="1"/>
  <c r="AN3373" i="1"/>
  <c r="AM3373" i="1"/>
  <c r="AL3373" i="1"/>
  <c r="AK3373" i="1"/>
  <c r="AJ3373" i="1"/>
  <c r="AV3373" i="1" s="1"/>
  <c r="AG3373" i="1"/>
  <c r="AF3373" i="1"/>
  <c r="AD3373" i="1"/>
  <c r="AC3373" i="1"/>
  <c r="AE3373" i="1" s="1"/>
  <c r="AH3373" i="1" s="1"/>
  <c r="Z3373" i="1"/>
  <c r="Y3373" i="1"/>
  <c r="W3373" i="1"/>
  <c r="X3373" i="1" s="1"/>
  <c r="AA3373" i="1" s="1"/>
  <c r="V3373" i="1"/>
  <c r="S3373" i="1"/>
  <c r="R3373" i="1"/>
  <c r="P3373" i="1"/>
  <c r="O3373" i="1"/>
  <c r="Q3373" i="1" s="1"/>
  <c r="T3373" i="1" s="1"/>
  <c r="N3373" i="1"/>
  <c r="M3373" i="1"/>
  <c r="L3373" i="1"/>
  <c r="K3373" i="1"/>
  <c r="J3373" i="1"/>
  <c r="I3373" i="1"/>
  <c r="G3373" i="1"/>
  <c r="H3373" i="1" s="1"/>
  <c r="F3373" i="1"/>
  <c r="D3373" i="1"/>
  <c r="C3373" i="1"/>
  <c r="E3373" i="1" s="1"/>
  <c r="BB3372" i="1"/>
  <c r="BA3372" i="1"/>
  <c r="AZ3372" i="1"/>
  <c r="BC3372" i="1" s="1"/>
  <c r="AY3372" i="1"/>
  <c r="AV3372" i="1"/>
  <c r="AE3372" i="1"/>
  <c r="AH3372" i="1" s="1"/>
  <c r="X3372" i="1"/>
  <c r="AA3372" i="1" s="1"/>
  <c r="T3372" i="1"/>
  <c r="AW3372" i="1" s="1"/>
  <c r="Q3372" i="1"/>
  <c r="K3372" i="1"/>
  <c r="H3372" i="1"/>
  <c r="E3372" i="1"/>
  <c r="AU3371" i="1"/>
  <c r="AT3371" i="1"/>
  <c r="AS3371" i="1"/>
  <c r="BB3371" i="1" s="1"/>
  <c r="AR3371" i="1"/>
  <c r="BA3371" i="1" s="1"/>
  <c r="AQ3371" i="1"/>
  <c r="AP3371" i="1"/>
  <c r="AO3371" i="1"/>
  <c r="AN3371" i="1"/>
  <c r="AM3371" i="1"/>
  <c r="AZ3371" i="1" s="1"/>
  <c r="AL3371" i="1"/>
  <c r="AK3371" i="1"/>
  <c r="AJ3371" i="1"/>
  <c r="AY3371" i="1" s="1"/>
  <c r="AG3371" i="1"/>
  <c r="AF3371" i="1"/>
  <c r="AD3371" i="1"/>
  <c r="AC3371" i="1"/>
  <c r="AE3371" i="1" s="1"/>
  <c r="AH3371" i="1" s="1"/>
  <c r="Z3371" i="1"/>
  <c r="Y3371" i="1"/>
  <c r="W3371" i="1"/>
  <c r="V3371" i="1"/>
  <c r="X3371" i="1" s="1"/>
  <c r="AA3371" i="1" s="1"/>
  <c r="S3371" i="1"/>
  <c r="R3371" i="1"/>
  <c r="Q3371" i="1"/>
  <c r="T3371" i="1" s="1"/>
  <c r="P3371" i="1"/>
  <c r="O3371" i="1"/>
  <c r="N3371" i="1"/>
  <c r="M3371" i="1"/>
  <c r="L3371" i="1"/>
  <c r="J3371" i="1"/>
  <c r="K3371" i="1" s="1"/>
  <c r="I3371" i="1"/>
  <c r="G3371" i="1"/>
  <c r="F3371" i="1"/>
  <c r="H3371" i="1" s="1"/>
  <c r="D3371" i="1"/>
  <c r="E3371" i="1" s="1"/>
  <c r="C3371" i="1"/>
  <c r="BC3370" i="1"/>
  <c r="BD3370" i="1" s="1"/>
  <c r="BB3370" i="1"/>
  <c r="BA3370" i="1"/>
  <c r="AZ3370" i="1"/>
  <c r="AY3370" i="1"/>
  <c r="AV3370" i="1"/>
  <c r="AE3370" i="1"/>
  <c r="AH3370" i="1" s="1"/>
  <c r="AA3370" i="1"/>
  <c r="X3370" i="1"/>
  <c r="T3370" i="1"/>
  <c r="AW3370" i="1" s="1"/>
  <c r="Q3370" i="1"/>
  <c r="K3370" i="1"/>
  <c r="H3370" i="1"/>
  <c r="E3370" i="1"/>
  <c r="AU3369" i="1"/>
  <c r="AT3369" i="1"/>
  <c r="AS3369" i="1"/>
  <c r="BB3369" i="1" s="1"/>
  <c r="AR3369" i="1"/>
  <c r="BA3369" i="1" s="1"/>
  <c r="AQ3369" i="1"/>
  <c r="AP3369" i="1"/>
  <c r="AO3369" i="1"/>
  <c r="AN3369" i="1"/>
  <c r="AM3369" i="1"/>
  <c r="AV3369" i="1" s="1"/>
  <c r="AL3369" i="1"/>
  <c r="AK3369" i="1"/>
  <c r="AJ3369" i="1"/>
  <c r="AY3369" i="1" s="1"/>
  <c r="AG3369" i="1"/>
  <c r="AF3369" i="1"/>
  <c r="AE3369" i="1"/>
  <c r="AH3369" i="1" s="1"/>
  <c r="AD3369" i="1"/>
  <c r="AC3369" i="1"/>
  <c r="Z3369" i="1"/>
  <c r="Y3369" i="1"/>
  <c r="W3369" i="1"/>
  <c r="V3369" i="1"/>
  <c r="X3369" i="1" s="1"/>
  <c r="AA3369" i="1" s="1"/>
  <c r="T3369" i="1"/>
  <c r="AW3369" i="1" s="1"/>
  <c r="S3369" i="1"/>
  <c r="R3369" i="1"/>
  <c r="Q3369" i="1"/>
  <c r="P3369" i="1"/>
  <c r="O3369" i="1"/>
  <c r="N3369" i="1"/>
  <c r="M3369" i="1"/>
  <c r="L3369" i="1"/>
  <c r="J3369" i="1"/>
  <c r="I3369" i="1"/>
  <c r="K3369" i="1" s="1"/>
  <c r="G3369" i="1"/>
  <c r="H3369" i="1" s="1"/>
  <c r="F3369" i="1"/>
  <c r="D3369" i="1"/>
  <c r="E3369" i="1" s="1"/>
  <c r="C3369" i="1"/>
  <c r="BB3368" i="1"/>
  <c r="BA3368" i="1"/>
  <c r="AZ3368" i="1"/>
  <c r="AY3368" i="1"/>
  <c r="BC3368" i="1" s="1"/>
  <c r="AV3368" i="1"/>
  <c r="AE3368" i="1"/>
  <c r="AH3368" i="1" s="1"/>
  <c r="X3368" i="1"/>
  <c r="AA3368" i="1" s="1"/>
  <c r="Q3368" i="1"/>
  <c r="T3368" i="1" s="1"/>
  <c r="K3368" i="1"/>
  <c r="H3368" i="1"/>
  <c r="E3368" i="1"/>
  <c r="AZ3367" i="1"/>
  <c r="AY3367" i="1"/>
  <c r="AU3367" i="1"/>
  <c r="AT3367" i="1"/>
  <c r="AS3367" i="1"/>
  <c r="BB3367" i="1" s="1"/>
  <c r="AR3367" i="1"/>
  <c r="AQ3367" i="1"/>
  <c r="AP3367" i="1"/>
  <c r="BA3367" i="1" s="1"/>
  <c r="AO3367" i="1"/>
  <c r="AN3367" i="1"/>
  <c r="AM3367" i="1"/>
  <c r="AL3367" i="1"/>
  <c r="AK3367" i="1"/>
  <c r="AJ3367" i="1"/>
  <c r="AV3367" i="1" s="1"/>
  <c r="AG3367" i="1"/>
  <c r="AF3367" i="1"/>
  <c r="AD3367" i="1"/>
  <c r="AE3367" i="1" s="1"/>
  <c r="AH3367" i="1" s="1"/>
  <c r="AC3367" i="1"/>
  <c r="Z3367" i="1"/>
  <c r="Y3367" i="1"/>
  <c r="X3367" i="1"/>
  <c r="AA3367" i="1" s="1"/>
  <c r="W3367" i="1"/>
  <c r="V3367" i="1"/>
  <c r="S3367" i="1"/>
  <c r="R3367" i="1"/>
  <c r="P3367" i="1"/>
  <c r="O3367" i="1"/>
  <c r="Q3367" i="1" s="1"/>
  <c r="T3367" i="1" s="1"/>
  <c r="N3367" i="1"/>
  <c r="M3367" i="1"/>
  <c r="L3367" i="1"/>
  <c r="J3367" i="1"/>
  <c r="K3367" i="1" s="1"/>
  <c r="I3367" i="1"/>
  <c r="H3367" i="1"/>
  <c r="G3367" i="1"/>
  <c r="F3367" i="1"/>
  <c r="D3367" i="1"/>
  <c r="E3367" i="1" s="1"/>
  <c r="C3367" i="1"/>
  <c r="BB3366" i="1"/>
  <c r="BA3366" i="1"/>
  <c r="BC3366" i="1" s="1"/>
  <c r="AZ3366" i="1"/>
  <c r="AY3366" i="1"/>
  <c r="AW3366" i="1"/>
  <c r="AV3366" i="1"/>
  <c r="AE3366" i="1"/>
  <c r="AH3366" i="1" s="1"/>
  <c r="AA3366" i="1"/>
  <c r="X3366" i="1"/>
  <c r="T3366" i="1"/>
  <c r="BD3366" i="1" s="1"/>
  <c r="Q3366" i="1"/>
  <c r="K3366" i="1"/>
  <c r="H3366" i="1"/>
  <c r="E3366" i="1"/>
  <c r="AU3365" i="1"/>
  <c r="AT3365" i="1"/>
  <c r="AS3365" i="1"/>
  <c r="BB3365" i="1" s="1"/>
  <c r="AR3365" i="1"/>
  <c r="AQ3365" i="1"/>
  <c r="AP3365" i="1"/>
  <c r="BA3365" i="1" s="1"/>
  <c r="AO3365" i="1"/>
  <c r="AN3365" i="1"/>
  <c r="AM3365" i="1"/>
  <c r="AZ3365" i="1" s="1"/>
  <c r="AL3365" i="1"/>
  <c r="AK3365" i="1"/>
  <c r="AY3365" i="1" s="1"/>
  <c r="BC3365" i="1" s="1"/>
  <c r="AJ3365" i="1"/>
  <c r="AV3365" i="1" s="1"/>
  <c r="AG3365" i="1"/>
  <c r="AF3365" i="1"/>
  <c r="AD3365" i="1"/>
  <c r="AC3365" i="1"/>
  <c r="AE3365" i="1" s="1"/>
  <c r="AH3365" i="1" s="1"/>
  <c r="AA3365" i="1"/>
  <c r="Z3365" i="1"/>
  <c r="Y3365" i="1"/>
  <c r="X3365" i="1"/>
  <c r="W3365" i="1"/>
  <c r="V3365" i="1"/>
  <c r="S3365" i="1"/>
  <c r="R3365" i="1"/>
  <c r="P3365" i="1"/>
  <c r="O3365" i="1"/>
  <c r="Q3365" i="1" s="1"/>
  <c r="T3365" i="1" s="1"/>
  <c r="N3365" i="1"/>
  <c r="M3365" i="1"/>
  <c r="L3365" i="1"/>
  <c r="K3365" i="1"/>
  <c r="J3365" i="1"/>
  <c r="I3365" i="1"/>
  <c r="G3365" i="1"/>
  <c r="H3365" i="1" s="1"/>
  <c r="F3365" i="1"/>
  <c r="D3365" i="1"/>
  <c r="E3365" i="1" s="1"/>
  <c r="C3365" i="1"/>
  <c r="BB3364" i="1"/>
  <c r="BA3364" i="1"/>
  <c r="AZ3364" i="1"/>
  <c r="AY3364" i="1"/>
  <c r="BC3364" i="1" s="1"/>
  <c r="AV3364" i="1"/>
  <c r="AH3364" i="1"/>
  <c r="AE3364" i="1"/>
  <c r="X3364" i="1"/>
  <c r="AA3364" i="1" s="1"/>
  <c r="Q3364" i="1"/>
  <c r="T3364" i="1" s="1"/>
  <c r="K3364" i="1"/>
  <c r="H3364" i="1"/>
  <c r="E3364" i="1"/>
  <c r="AU3363" i="1"/>
  <c r="AT3363" i="1"/>
  <c r="AS3363" i="1"/>
  <c r="BB3363" i="1" s="1"/>
  <c r="AR3363" i="1"/>
  <c r="AQ3363" i="1"/>
  <c r="AP3363" i="1"/>
  <c r="BA3363" i="1" s="1"/>
  <c r="AO3363" i="1"/>
  <c r="AN3363" i="1"/>
  <c r="AV3363" i="1" s="1"/>
  <c r="AM3363" i="1"/>
  <c r="AZ3363" i="1" s="1"/>
  <c r="AL3363" i="1"/>
  <c r="AK3363" i="1"/>
  <c r="AY3363" i="1" s="1"/>
  <c r="BC3363" i="1" s="1"/>
  <c r="AJ3363" i="1"/>
  <c r="AG3363" i="1"/>
  <c r="AF3363" i="1"/>
  <c r="AE3363" i="1"/>
  <c r="AH3363" i="1" s="1"/>
  <c r="AD3363" i="1"/>
  <c r="AC3363" i="1"/>
  <c r="Z3363" i="1"/>
  <c r="Y3363" i="1"/>
  <c r="W3363" i="1"/>
  <c r="V3363" i="1"/>
  <c r="X3363" i="1" s="1"/>
  <c r="AA3363" i="1" s="1"/>
  <c r="S3363" i="1"/>
  <c r="R3363" i="1"/>
  <c r="P3363" i="1"/>
  <c r="O3363" i="1"/>
  <c r="Q3363" i="1" s="1"/>
  <c r="T3363" i="1" s="1"/>
  <c r="N3363" i="1"/>
  <c r="M3363" i="1"/>
  <c r="L3363" i="1"/>
  <c r="J3363" i="1"/>
  <c r="K3363" i="1" s="1"/>
  <c r="I3363" i="1"/>
  <c r="G3363" i="1"/>
  <c r="H3363" i="1" s="1"/>
  <c r="F3363" i="1"/>
  <c r="E3363" i="1"/>
  <c r="D3363" i="1"/>
  <c r="C3363" i="1"/>
  <c r="BB3362" i="1"/>
  <c r="BA3362" i="1"/>
  <c r="AZ3362" i="1"/>
  <c r="AY3362" i="1"/>
  <c r="BC3362" i="1" s="1"/>
  <c r="AV3362" i="1"/>
  <c r="AH3362" i="1"/>
  <c r="AE3362" i="1"/>
  <c r="X3362" i="1"/>
  <c r="AA3362" i="1" s="1"/>
  <c r="Q3362" i="1"/>
  <c r="T3362" i="1" s="1"/>
  <c r="K3362" i="1"/>
  <c r="H3362" i="1"/>
  <c r="E3362" i="1"/>
  <c r="AZ3361" i="1"/>
  <c r="AU3361" i="1"/>
  <c r="AT3361" i="1"/>
  <c r="AS3361" i="1"/>
  <c r="BB3361" i="1" s="1"/>
  <c r="AR3361" i="1"/>
  <c r="AQ3361" i="1"/>
  <c r="BA3361" i="1" s="1"/>
  <c r="AP3361" i="1"/>
  <c r="AO3361" i="1"/>
  <c r="AN3361" i="1"/>
  <c r="AM3361" i="1"/>
  <c r="AL3361" i="1"/>
  <c r="AK3361" i="1"/>
  <c r="AJ3361" i="1"/>
  <c r="AY3361" i="1" s="1"/>
  <c r="AH3361" i="1"/>
  <c r="AG3361" i="1"/>
  <c r="AF3361" i="1"/>
  <c r="AE3361" i="1"/>
  <c r="AD3361" i="1"/>
  <c r="AC3361" i="1"/>
  <c r="Z3361" i="1"/>
  <c r="Y3361" i="1"/>
  <c r="W3361" i="1"/>
  <c r="V3361" i="1"/>
  <c r="X3361" i="1" s="1"/>
  <c r="AA3361" i="1" s="1"/>
  <c r="S3361" i="1"/>
  <c r="R3361" i="1"/>
  <c r="Q3361" i="1"/>
  <c r="T3361" i="1" s="1"/>
  <c r="P3361" i="1"/>
  <c r="O3361" i="1"/>
  <c r="N3361" i="1"/>
  <c r="M3361" i="1"/>
  <c r="L3361" i="1"/>
  <c r="J3361" i="1"/>
  <c r="K3361" i="1" s="1"/>
  <c r="I3361" i="1"/>
  <c r="H3361" i="1"/>
  <c r="G3361" i="1"/>
  <c r="F3361" i="1"/>
  <c r="E3361" i="1"/>
  <c r="D3361" i="1"/>
  <c r="C3361" i="1"/>
  <c r="BC3360" i="1"/>
  <c r="BB3360" i="1"/>
  <c r="BA3360" i="1"/>
  <c r="AZ3360" i="1"/>
  <c r="AY3360" i="1"/>
  <c r="AV3360" i="1"/>
  <c r="AE3360" i="1"/>
  <c r="AH3360" i="1" s="1"/>
  <c r="AA3360" i="1"/>
  <c r="X3360" i="1"/>
  <c r="Q3360" i="1"/>
  <c r="T3360" i="1" s="1"/>
  <c r="K3360" i="1"/>
  <c r="H3360" i="1"/>
  <c r="E3360" i="1"/>
  <c r="BC3359" i="1"/>
  <c r="BD3359" i="1" s="1"/>
  <c r="BB3359" i="1"/>
  <c r="BA3359" i="1"/>
  <c r="AZ3359" i="1"/>
  <c r="AY3359" i="1"/>
  <c r="AV3359" i="1"/>
  <c r="AE3359" i="1"/>
  <c r="AH3359" i="1" s="1"/>
  <c r="AA3359" i="1"/>
  <c r="X3359" i="1"/>
  <c r="T3359" i="1"/>
  <c r="AW3359" i="1" s="1"/>
  <c r="Q3359" i="1"/>
  <c r="K3359" i="1"/>
  <c r="H3359" i="1"/>
  <c r="E3359" i="1"/>
  <c r="BB3358" i="1"/>
  <c r="BA3358" i="1"/>
  <c r="AZ3358" i="1"/>
  <c r="AY3358" i="1"/>
  <c r="BC3358" i="1" s="1"/>
  <c r="AV3358" i="1"/>
  <c r="AH3358" i="1"/>
  <c r="AE3358" i="1"/>
  <c r="X3358" i="1"/>
  <c r="AA3358" i="1" s="1"/>
  <c r="Q3358" i="1"/>
  <c r="T3358" i="1" s="1"/>
  <c r="K3358" i="1"/>
  <c r="H3358" i="1"/>
  <c r="E3358" i="1"/>
  <c r="BB3357" i="1"/>
  <c r="BA3357" i="1"/>
  <c r="AZ3357" i="1"/>
  <c r="AY3357" i="1"/>
  <c r="BC3357" i="1" s="1"/>
  <c r="AV3357" i="1"/>
  <c r="AH3357" i="1"/>
  <c r="AE3357" i="1"/>
  <c r="AA3357" i="1"/>
  <c r="X3357" i="1"/>
  <c r="Q3357" i="1"/>
  <c r="T3357" i="1" s="1"/>
  <c r="K3357" i="1"/>
  <c r="H3357" i="1"/>
  <c r="E3357" i="1"/>
  <c r="BB3356" i="1"/>
  <c r="BA3356" i="1"/>
  <c r="AZ3356" i="1"/>
  <c r="AY3356" i="1"/>
  <c r="BC3356" i="1" s="1"/>
  <c r="AV3356" i="1"/>
  <c r="AE3356" i="1"/>
  <c r="AH3356" i="1" s="1"/>
  <c r="X3356" i="1"/>
  <c r="AA3356" i="1" s="1"/>
  <c r="Q3356" i="1"/>
  <c r="T3356" i="1" s="1"/>
  <c r="K3356" i="1"/>
  <c r="H3356" i="1"/>
  <c r="E3356" i="1"/>
  <c r="AZ3355" i="1"/>
  <c r="AY3355" i="1"/>
  <c r="AU3355" i="1"/>
  <c r="AT3355" i="1"/>
  <c r="AS3355" i="1"/>
  <c r="BB3355" i="1" s="1"/>
  <c r="AR3355" i="1"/>
  <c r="AQ3355" i="1"/>
  <c r="AP3355" i="1"/>
  <c r="BA3355" i="1" s="1"/>
  <c r="AO3355" i="1"/>
  <c r="AN3355" i="1"/>
  <c r="AM3355" i="1"/>
  <c r="AL3355" i="1"/>
  <c r="AK3355" i="1"/>
  <c r="AJ3355" i="1"/>
  <c r="AV3355" i="1" s="1"/>
  <c r="AG3355" i="1"/>
  <c r="AF3355" i="1"/>
  <c r="AD3355" i="1"/>
  <c r="AC3355" i="1"/>
  <c r="AE3355" i="1" s="1"/>
  <c r="AH3355" i="1" s="1"/>
  <c r="Z3355" i="1"/>
  <c r="Y3355" i="1"/>
  <c r="X3355" i="1"/>
  <c r="AA3355" i="1" s="1"/>
  <c r="W3355" i="1"/>
  <c r="V3355" i="1"/>
  <c r="S3355" i="1"/>
  <c r="R3355" i="1"/>
  <c r="P3355" i="1"/>
  <c r="O3355" i="1"/>
  <c r="Q3355" i="1" s="1"/>
  <c r="T3355" i="1" s="1"/>
  <c r="N3355" i="1"/>
  <c r="M3355" i="1"/>
  <c r="L3355" i="1"/>
  <c r="J3355" i="1"/>
  <c r="K3355" i="1" s="1"/>
  <c r="I3355" i="1"/>
  <c r="H3355" i="1"/>
  <c r="G3355" i="1"/>
  <c r="F3355" i="1"/>
  <c r="D3355" i="1"/>
  <c r="E3355" i="1" s="1"/>
  <c r="C3355" i="1"/>
  <c r="BB3354" i="1"/>
  <c r="BA3354" i="1"/>
  <c r="BC3354" i="1" s="1"/>
  <c r="AZ3354" i="1"/>
  <c r="AY3354" i="1"/>
  <c r="AW3354" i="1"/>
  <c r="AV3354" i="1"/>
  <c r="AE3354" i="1"/>
  <c r="AH3354" i="1" s="1"/>
  <c r="AA3354" i="1"/>
  <c r="X3354" i="1"/>
  <c r="T3354" i="1"/>
  <c r="BD3354" i="1" s="1"/>
  <c r="Q3354" i="1"/>
  <c r="K3354" i="1"/>
  <c r="H3354" i="1"/>
  <c r="E3354" i="1"/>
  <c r="AU3353" i="1"/>
  <c r="AT3353" i="1"/>
  <c r="AS3353" i="1"/>
  <c r="BB3353" i="1" s="1"/>
  <c r="AR3353" i="1"/>
  <c r="AQ3353" i="1"/>
  <c r="AP3353" i="1"/>
  <c r="BA3353" i="1" s="1"/>
  <c r="AO3353" i="1"/>
  <c r="AN3353" i="1"/>
  <c r="AM3353" i="1"/>
  <c r="AZ3353" i="1" s="1"/>
  <c r="AL3353" i="1"/>
  <c r="AK3353" i="1"/>
  <c r="AY3353" i="1" s="1"/>
  <c r="BC3353" i="1" s="1"/>
  <c r="AJ3353" i="1"/>
  <c r="AV3353" i="1" s="1"/>
  <c r="AG3353" i="1"/>
  <c r="AF3353" i="1"/>
  <c r="AD3353" i="1"/>
  <c r="AC3353" i="1"/>
  <c r="AE3353" i="1" s="1"/>
  <c r="AH3353" i="1" s="1"/>
  <c r="AA3353" i="1"/>
  <c r="Z3353" i="1"/>
  <c r="Y3353" i="1"/>
  <c r="X3353" i="1"/>
  <c r="W3353" i="1"/>
  <c r="V3353" i="1"/>
  <c r="S3353" i="1"/>
  <c r="R3353" i="1"/>
  <c r="P3353" i="1"/>
  <c r="O3353" i="1"/>
  <c r="Q3353" i="1" s="1"/>
  <c r="T3353" i="1" s="1"/>
  <c r="N3353" i="1"/>
  <c r="M3353" i="1"/>
  <c r="L3353" i="1"/>
  <c r="K3353" i="1"/>
  <c r="J3353" i="1"/>
  <c r="I3353" i="1"/>
  <c r="G3353" i="1"/>
  <c r="H3353" i="1" s="1"/>
  <c r="F3353" i="1"/>
  <c r="D3353" i="1"/>
  <c r="E3353" i="1" s="1"/>
  <c r="C3353" i="1"/>
  <c r="BB3352" i="1"/>
  <c r="BA3352" i="1"/>
  <c r="AZ3352" i="1"/>
  <c r="AY3352" i="1"/>
  <c r="BC3352" i="1" s="1"/>
  <c r="AV3352" i="1"/>
  <c r="AH3352" i="1"/>
  <c r="AE3352" i="1"/>
  <c r="X3352" i="1"/>
  <c r="AA3352" i="1" s="1"/>
  <c r="Q3352" i="1"/>
  <c r="T3352" i="1" s="1"/>
  <c r="K3352" i="1"/>
  <c r="H3352" i="1"/>
  <c r="E3352" i="1"/>
  <c r="BB3351" i="1"/>
  <c r="BA3351" i="1"/>
  <c r="AZ3351" i="1"/>
  <c r="AY3351" i="1"/>
  <c r="BC3351" i="1" s="1"/>
  <c r="AV3351" i="1"/>
  <c r="AH3351" i="1"/>
  <c r="AE3351" i="1"/>
  <c r="AA3351" i="1"/>
  <c r="X3351" i="1"/>
  <c r="Q3351" i="1"/>
  <c r="T3351" i="1" s="1"/>
  <c r="K3351" i="1"/>
  <c r="H3351" i="1"/>
  <c r="E3351" i="1"/>
  <c r="BB3350" i="1"/>
  <c r="BA3350" i="1"/>
  <c r="AZ3350" i="1"/>
  <c r="AY3350" i="1"/>
  <c r="BC3350" i="1" s="1"/>
  <c r="AV3350" i="1"/>
  <c r="AE3350" i="1"/>
  <c r="AH3350" i="1" s="1"/>
  <c r="X3350" i="1"/>
  <c r="AA3350" i="1" s="1"/>
  <c r="Q3350" i="1"/>
  <c r="T3350" i="1" s="1"/>
  <c r="K3350" i="1"/>
  <c r="H3350" i="1"/>
  <c r="E3350" i="1"/>
  <c r="AZ3349" i="1"/>
  <c r="AY3349" i="1"/>
  <c r="AU3349" i="1"/>
  <c r="AT3349" i="1"/>
  <c r="AS3349" i="1"/>
  <c r="BB3349" i="1" s="1"/>
  <c r="AR3349" i="1"/>
  <c r="AQ3349" i="1"/>
  <c r="AP3349" i="1"/>
  <c r="BA3349" i="1" s="1"/>
  <c r="AO3349" i="1"/>
  <c r="AN3349" i="1"/>
  <c r="AM3349" i="1"/>
  <c r="AL3349" i="1"/>
  <c r="AK3349" i="1"/>
  <c r="AJ3349" i="1"/>
  <c r="AV3349" i="1" s="1"/>
  <c r="AG3349" i="1"/>
  <c r="AF3349" i="1"/>
  <c r="AD3349" i="1"/>
  <c r="AC3349" i="1"/>
  <c r="AE3349" i="1" s="1"/>
  <c r="AH3349" i="1" s="1"/>
  <c r="Z3349" i="1"/>
  <c r="Y3349" i="1"/>
  <c r="X3349" i="1"/>
  <c r="AA3349" i="1" s="1"/>
  <c r="W3349" i="1"/>
  <c r="V3349" i="1"/>
  <c r="S3349" i="1"/>
  <c r="R3349" i="1"/>
  <c r="P3349" i="1"/>
  <c r="O3349" i="1"/>
  <c r="Q3349" i="1" s="1"/>
  <c r="T3349" i="1" s="1"/>
  <c r="N3349" i="1"/>
  <c r="M3349" i="1"/>
  <c r="L3349" i="1"/>
  <c r="J3349" i="1"/>
  <c r="K3349" i="1" s="1"/>
  <c r="I3349" i="1"/>
  <c r="G3349" i="1"/>
  <c r="H3349" i="1" s="1"/>
  <c r="F3349" i="1"/>
  <c r="D3349" i="1"/>
  <c r="E3349" i="1" s="1"/>
  <c r="C3349" i="1"/>
  <c r="BB3348" i="1"/>
  <c r="BA3348" i="1"/>
  <c r="BC3348" i="1" s="1"/>
  <c r="AZ3348" i="1"/>
  <c r="AY3348" i="1"/>
  <c r="AW3348" i="1"/>
  <c r="AV3348" i="1"/>
  <c r="AE3348" i="1"/>
  <c r="AH3348" i="1" s="1"/>
  <c r="X3348" i="1"/>
  <c r="AA3348" i="1" s="1"/>
  <c r="T3348" i="1"/>
  <c r="BD3348" i="1" s="1"/>
  <c r="Q3348" i="1"/>
  <c r="K3348" i="1"/>
  <c r="H3348" i="1"/>
  <c r="E3348" i="1"/>
  <c r="BC3347" i="1"/>
  <c r="BB3347" i="1"/>
  <c r="BA3347" i="1"/>
  <c r="AZ3347" i="1"/>
  <c r="AY3347" i="1"/>
  <c r="AV3347" i="1"/>
  <c r="AE3347" i="1"/>
  <c r="AH3347" i="1" s="1"/>
  <c r="AA3347" i="1"/>
  <c r="X3347" i="1"/>
  <c r="Q3347" i="1"/>
  <c r="T3347" i="1" s="1"/>
  <c r="K3347" i="1"/>
  <c r="H3347" i="1"/>
  <c r="E3347" i="1"/>
  <c r="BC3346" i="1"/>
  <c r="BD3346" i="1" s="1"/>
  <c r="BB3346" i="1"/>
  <c r="BA3346" i="1"/>
  <c r="AZ3346" i="1"/>
  <c r="AY3346" i="1"/>
  <c r="AV3346" i="1"/>
  <c r="AE3346" i="1"/>
  <c r="AH3346" i="1" s="1"/>
  <c r="AA3346" i="1"/>
  <c r="X3346" i="1"/>
  <c r="T3346" i="1"/>
  <c r="AW3346" i="1" s="1"/>
  <c r="Q3346" i="1"/>
  <c r="K3346" i="1"/>
  <c r="H3346" i="1"/>
  <c r="E3346" i="1"/>
  <c r="AU3345" i="1"/>
  <c r="AT3345" i="1"/>
  <c r="AS3345" i="1"/>
  <c r="BB3345" i="1" s="1"/>
  <c r="AR3345" i="1"/>
  <c r="BA3345" i="1" s="1"/>
  <c r="AQ3345" i="1"/>
  <c r="AP3345" i="1"/>
  <c r="AO3345" i="1"/>
  <c r="AN3345" i="1"/>
  <c r="AM3345" i="1"/>
  <c r="AV3345" i="1" s="1"/>
  <c r="AL3345" i="1"/>
  <c r="AK3345" i="1"/>
  <c r="AJ3345" i="1"/>
  <c r="AY3345" i="1" s="1"/>
  <c r="AG3345" i="1"/>
  <c r="AF3345" i="1"/>
  <c r="AE3345" i="1"/>
  <c r="AH3345" i="1" s="1"/>
  <c r="AD3345" i="1"/>
  <c r="AC3345" i="1"/>
  <c r="Z3345" i="1"/>
  <c r="Y3345" i="1"/>
  <c r="W3345" i="1"/>
  <c r="V3345" i="1"/>
  <c r="X3345" i="1" s="1"/>
  <c r="AA3345" i="1" s="1"/>
  <c r="T3345" i="1"/>
  <c r="AW3345" i="1" s="1"/>
  <c r="S3345" i="1"/>
  <c r="R3345" i="1"/>
  <c r="Q3345" i="1"/>
  <c r="P3345" i="1"/>
  <c r="O3345" i="1"/>
  <c r="N3345" i="1"/>
  <c r="M3345" i="1"/>
  <c r="L3345" i="1"/>
  <c r="J3345" i="1"/>
  <c r="I3345" i="1"/>
  <c r="K3345" i="1" s="1"/>
  <c r="G3345" i="1"/>
  <c r="H3345" i="1" s="1"/>
  <c r="F3345" i="1"/>
  <c r="E3345" i="1"/>
  <c r="D3345" i="1"/>
  <c r="C3345" i="1"/>
  <c r="BB3344" i="1"/>
  <c r="BA3344" i="1"/>
  <c r="AZ3344" i="1"/>
  <c r="AY3344" i="1"/>
  <c r="BC3344" i="1" s="1"/>
  <c r="AV3344" i="1"/>
  <c r="AE3344" i="1"/>
  <c r="AH3344" i="1" s="1"/>
  <c r="X3344" i="1"/>
  <c r="AA3344" i="1" s="1"/>
  <c r="Q3344" i="1"/>
  <c r="T3344" i="1" s="1"/>
  <c r="K3344" i="1"/>
  <c r="H3344" i="1"/>
  <c r="E3344" i="1"/>
  <c r="AZ3343" i="1"/>
  <c r="AY3343" i="1"/>
  <c r="AU3343" i="1"/>
  <c r="AT3343" i="1"/>
  <c r="AS3343" i="1"/>
  <c r="BB3343" i="1" s="1"/>
  <c r="AR3343" i="1"/>
  <c r="AQ3343" i="1"/>
  <c r="AP3343" i="1"/>
  <c r="BA3343" i="1" s="1"/>
  <c r="AO3343" i="1"/>
  <c r="AN3343" i="1"/>
  <c r="AM3343" i="1"/>
  <c r="AL3343" i="1"/>
  <c r="AK3343" i="1"/>
  <c r="AJ3343" i="1"/>
  <c r="AV3343" i="1" s="1"/>
  <c r="AG3343" i="1"/>
  <c r="AF3343" i="1"/>
  <c r="AD3343" i="1"/>
  <c r="AE3343" i="1" s="1"/>
  <c r="AH3343" i="1" s="1"/>
  <c r="AC3343" i="1"/>
  <c r="Z3343" i="1"/>
  <c r="Y3343" i="1"/>
  <c r="X3343" i="1"/>
  <c r="AA3343" i="1" s="1"/>
  <c r="W3343" i="1"/>
  <c r="V3343" i="1"/>
  <c r="S3343" i="1"/>
  <c r="R3343" i="1"/>
  <c r="P3343" i="1"/>
  <c r="O3343" i="1"/>
  <c r="Q3343" i="1" s="1"/>
  <c r="T3343" i="1" s="1"/>
  <c r="N3343" i="1"/>
  <c r="M3343" i="1"/>
  <c r="L3343" i="1"/>
  <c r="J3343" i="1"/>
  <c r="K3343" i="1" s="1"/>
  <c r="I3343" i="1"/>
  <c r="H3343" i="1"/>
  <c r="G3343" i="1"/>
  <c r="F3343" i="1"/>
  <c r="D3343" i="1"/>
  <c r="E3343" i="1" s="1"/>
  <c r="C3343" i="1"/>
  <c r="BB3342" i="1"/>
  <c r="BA3342" i="1"/>
  <c r="BC3342" i="1" s="1"/>
  <c r="AZ3342" i="1"/>
  <c r="AY3342" i="1"/>
  <c r="AW3342" i="1"/>
  <c r="AV3342" i="1"/>
  <c r="AE3342" i="1"/>
  <c r="AH3342" i="1" s="1"/>
  <c r="AA3342" i="1"/>
  <c r="X3342" i="1"/>
  <c r="T3342" i="1"/>
  <c r="BD3342" i="1" s="1"/>
  <c r="Q3342" i="1"/>
  <c r="K3342" i="1"/>
  <c r="H3342" i="1"/>
  <c r="E3342" i="1"/>
  <c r="BC3341" i="1"/>
  <c r="BB3341" i="1"/>
  <c r="BA3341" i="1"/>
  <c r="AZ3341" i="1"/>
  <c r="AY3341" i="1"/>
  <c r="AV3341" i="1"/>
  <c r="AE3341" i="1"/>
  <c r="AH3341" i="1" s="1"/>
  <c r="AA3341" i="1"/>
  <c r="X3341" i="1"/>
  <c r="Q3341" i="1"/>
  <c r="T3341" i="1" s="1"/>
  <c r="K3341" i="1"/>
  <c r="H3341" i="1"/>
  <c r="E3341" i="1"/>
  <c r="AU3340" i="1"/>
  <c r="AT3340" i="1"/>
  <c r="AS3340" i="1"/>
  <c r="BB3340" i="1" s="1"/>
  <c r="AR3340" i="1"/>
  <c r="AQ3340" i="1"/>
  <c r="AP3340" i="1"/>
  <c r="BA3340" i="1" s="1"/>
  <c r="AO3340" i="1"/>
  <c r="AN3340" i="1"/>
  <c r="AM3340" i="1"/>
  <c r="AZ3340" i="1" s="1"/>
  <c r="AL3340" i="1"/>
  <c r="AV3340" i="1" s="1"/>
  <c r="AK3340" i="1"/>
  <c r="AJ3340" i="1"/>
  <c r="AY3340" i="1" s="1"/>
  <c r="BC3340" i="1" s="1"/>
  <c r="AG3340" i="1"/>
  <c r="AF3340" i="1"/>
  <c r="AD3340" i="1"/>
  <c r="AC3340" i="1"/>
  <c r="AE3340" i="1" s="1"/>
  <c r="AH3340" i="1" s="1"/>
  <c r="Z3340" i="1"/>
  <c r="Y3340" i="1"/>
  <c r="W3340" i="1"/>
  <c r="V3340" i="1"/>
  <c r="X3340" i="1" s="1"/>
  <c r="AA3340" i="1" s="1"/>
  <c r="S3340" i="1"/>
  <c r="R3340" i="1"/>
  <c r="P3340" i="1"/>
  <c r="O3340" i="1"/>
  <c r="Q3340" i="1" s="1"/>
  <c r="T3340" i="1" s="1"/>
  <c r="N3340" i="1"/>
  <c r="M3340" i="1"/>
  <c r="L3340" i="1"/>
  <c r="K3340" i="1"/>
  <c r="J3340" i="1"/>
  <c r="I3340" i="1"/>
  <c r="H3340" i="1"/>
  <c r="G3340" i="1"/>
  <c r="F3340" i="1"/>
  <c r="D3340" i="1"/>
  <c r="E3340" i="1" s="1"/>
  <c r="C3340" i="1"/>
  <c r="BB3339" i="1"/>
  <c r="BA3339" i="1"/>
  <c r="AZ3339" i="1"/>
  <c r="AY3339" i="1"/>
  <c r="BC3339" i="1" s="1"/>
  <c r="AV3339" i="1"/>
  <c r="AH3339" i="1"/>
  <c r="AE3339" i="1"/>
  <c r="AA3339" i="1"/>
  <c r="X3339" i="1"/>
  <c r="Q3339" i="1"/>
  <c r="T3339" i="1" s="1"/>
  <c r="K3339" i="1"/>
  <c r="H3339" i="1"/>
  <c r="E3339" i="1"/>
  <c r="AY3338" i="1"/>
  <c r="AU3338" i="1"/>
  <c r="AT3338" i="1"/>
  <c r="AS3338" i="1"/>
  <c r="BB3338" i="1" s="1"/>
  <c r="AR3338" i="1"/>
  <c r="AQ3338" i="1"/>
  <c r="AP3338" i="1"/>
  <c r="BA3338" i="1" s="1"/>
  <c r="AO3338" i="1"/>
  <c r="AZ3338" i="1" s="1"/>
  <c r="AN3338" i="1"/>
  <c r="AM3338" i="1"/>
  <c r="AL3338" i="1"/>
  <c r="AK3338" i="1"/>
  <c r="AJ3338" i="1"/>
  <c r="AV3338" i="1" s="1"/>
  <c r="AG3338" i="1"/>
  <c r="AF3338" i="1"/>
  <c r="AD3338" i="1"/>
  <c r="AC3338" i="1"/>
  <c r="AE3338" i="1" s="1"/>
  <c r="AH3338" i="1" s="1"/>
  <c r="Z3338" i="1"/>
  <c r="Y3338" i="1"/>
  <c r="W3338" i="1"/>
  <c r="X3338" i="1" s="1"/>
  <c r="AA3338" i="1" s="1"/>
  <c r="V3338" i="1"/>
  <c r="S3338" i="1"/>
  <c r="R3338" i="1"/>
  <c r="P3338" i="1"/>
  <c r="O3338" i="1"/>
  <c r="Q3338" i="1" s="1"/>
  <c r="T3338" i="1" s="1"/>
  <c r="N3338" i="1"/>
  <c r="M3338" i="1"/>
  <c r="L3338" i="1"/>
  <c r="K3338" i="1"/>
  <c r="J3338" i="1"/>
  <c r="I3338" i="1"/>
  <c r="G3338" i="1"/>
  <c r="H3338" i="1" s="1"/>
  <c r="F3338" i="1"/>
  <c r="D3338" i="1"/>
  <c r="C3338" i="1"/>
  <c r="E3338" i="1" s="1"/>
  <c r="BB3337" i="1"/>
  <c r="BA3337" i="1"/>
  <c r="AZ3337" i="1"/>
  <c r="BC3337" i="1" s="1"/>
  <c r="AY3337" i="1"/>
  <c r="AV3337" i="1"/>
  <c r="AE3337" i="1"/>
  <c r="AH3337" i="1" s="1"/>
  <c r="X3337" i="1"/>
  <c r="AA3337" i="1" s="1"/>
  <c r="T3337" i="1"/>
  <c r="AW3337" i="1" s="1"/>
  <c r="Q3337" i="1"/>
  <c r="K3337" i="1"/>
  <c r="H3337" i="1"/>
  <c r="E3337" i="1"/>
  <c r="BB3336" i="1"/>
  <c r="BA3336" i="1"/>
  <c r="BC3336" i="1" s="1"/>
  <c r="AZ3336" i="1"/>
  <c r="AY3336" i="1"/>
  <c r="AW3336" i="1"/>
  <c r="AV3336" i="1"/>
  <c r="AE3336" i="1"/>
  <c r="AH3336" i="1" s="1"/>
  <c r="X3336" i="1"/>
  <c r="AA3336" i="1" s="1"/>
  <c r="T3336" i="1"/>
  <c r="Q3336" i="1"/>
  <c r="K3336" i="1"/>
  <c r="H3336" i="1"/>
  <c r="E3336" i="1"/>
  <c r="AU3335" i="1"/>
  <c r="AT3335" i="1"/>
  <c r="AS3335" i="1"/>
  <c r="BB3335" i="1" s="1"/>
  <c r="AR3335" i="1"/>
  <c r="AQ3335" i="1"/>
  <c r="AP3335" i="1"/>
  <c r="BA3335" i="1" s="1"/>
  <c r="AO3335" i="1"/>
  <c r="AN3335" i="1"/>
  <c r="AM3335" i="1"/>
  <c r="AZ3335" i="1" s="1"/>
  <c r="AL3335" i="1"/>
  <c r="AK3335" i="1"/>
  <c r="AV3335" i="1" s="1"/>
  <c r="AJ3335" i="1"/>
  <c r="AG3335" i="1"/>
  <c r="AF3335" i="1"/>
  <c r="AD3335" i="1"/>
  <c r="AC3335" i="1"/>
  <c r="AE3335" i="1" s="1"/>
  <c r="AH3335" i="1" s="1"/>
  <c r="AA3335" i="1"/>
  <c r="Z3335" i="1"/>
  <c r="Y3335" i="1"/>
  <c r="X3335" i="1"/>
  <c r="W3335" i="1"/>
  <c r="V3335" i="1"/>
  <c r="S3335" i="1"/>
  <c r="R3335" i="1"/>
  <c r="P3335" i="1"/>
  <c r="O3335" i="1"/>
  <c r="Q3335" i="1" s="1"/>
  <c r="T3335" i="1" s="1"/>
  <c r="N3335" i="1"/>
  <c r="M3335" i="1"/>
  <c r="L3335" i="1"/>
  <c r="K3335" i="1"/>
  <c r="J3335" i="1"/>
  <c r="I3335" i="1"/>
  <c r="G3335" i="1"/>
  <c r="H3335" i="1" s="1"/>
  <c r="F3335" i="1"/>
  <c r="D3335" i="1"/>
  <c r="E3335" i="1" s="1"/>
  <c r="C3335" i="1"/>
  <c r="BB3334" i="1"/>
  <c r="BA3334" i="1"/>
  <c r="AZ3334" i="1"/>
  <c r="AY3334" i="1"/>
  <c r="BC3334" i="1" s="1"/>
  <c r="AV3334" i="1"/>
  <c r="AH3334" i="1"/>
  <c r="AE3334" i="1"/>
  <c r="X3334" i="1"/>
  <c r="AA3334" i="1" s="1"/>
  <c r="Q3334" i="1"/>
  <c r="T3334" i="1" s="1"/>
  <c r="K3334" i="1"/>
  <c r="H3334" i="1"/>
  <c r="E3334" i="1"/>
  <c r="BB3333" i="1"/>
  <c r="BA3333" i="1"/>
  <c r="AZ3333" i="1"/>
  <c r="AY3333" i="1"/>
  <c r="BC3333" i="1" s="1"/>
  <c r="AV3333" i="1"/>
  <c r="AH3333" i="1"/>
  <c r="AE3333" i="1"/>
  <c r="AA3333" i="1"/>
  <c r="X3333" i="1"/>
  <c r="Q3333" i="1"/>
  <c r="T3333" i="1" s="1"/>
  <c r="K3333" i="1"/>
  <c r="H3333" i="1"/>
  <c r="E3333" i="1"/>
  <c r="BB3332" i="1"/>
  <c r="BA3332" i="1"/>
  <c r="AZ3332" i="1"/>
  <c r="AY3332" i="1"/>
  <c r="BC3332" i="1" s="1"/>
  <c r="AV3332" i="1"/>
  <c r="AE3332" i="1"/>
  <c r="AH3332" i="1" s="1"/>
  <c r="X3332" i="1"/>
  <c r="AA3332" i="1" s="1"/>
  <c r="Q3332" i="1"/>
  <c r="T3332" i="1" s="1"/>
  <c r="K3332" i="1"/>
  <c r="H3332" i="1"/>
  <c r="E3332" i="1"/>
  <c r="BB3331" i="1"/>
  <c r="BA3331" i="1"/>
  <c r="AZ3331" i="1"/>
  <c r="AY3331" i="1"/>
  <c r="BC3331" i="1" s="1"/>
  <c r="AV3331" i="1"/>
  <c r="AH3331" i="1"/>
  <c r="AE3331" i="1"/>
  <c r="X3331" i="1"/>
  <c r="AA3331" i="1" s="1"/>
  <c r="Q3331" i="1"/>
  <c r="T3331" i="1" s="1"/>
  <c r="K3331" i="1"/>
  <c r="H3331" i="1"/>
  <c r="E3331" i="1"/>
  <c r="AZ3330" i="1"/>
  <c r="AU3330" i="1"/>
  <c r="AT3330" i="1"/>
  <c r="AS3330" i="1"/>
  <c r="BB3330" i="1" s="1"/>
  <c r="AR3330" i="1"/>
  <c r="AQ3330" i="1"/>
  <c r="BA3330" i="1" s="1"/>
  <c r="AP3330" i="1"/>
  <c r="AO3330" i="1"/>
  <c r="AN3330" i="1"/>
  <c r="AM3330" i="1"/>
  <c r="AL3330" i="1"/>
  <c r="AK3330" i="1"/>
  <c r="AJ3330" i="1"/>
  <c r="AY3330" i="1" s="1"/>
  <c r="AH3330" i="1"/>
  <c r="AG3330" i="1"/>
  <c r="AF3330" i="1"/>
  <c r="AE3330" i="1"/>
  <c r="AD3330" i="1"/>
  <c r="AC3330" i="1"/>
  <c r="Z3330" i="1"/>
  <c r="Y3330" i="1"/>
  <c r="W3330" i="1"/>
  <c r="V3330" i="1"/>
  <c r="X3330" i="1" s="1"/>
  <c r="AA3330" i="1" s="1"/>
  <c r="S3330" i="1"/>
  <c r="R3330" i="1"/>
  <c r="Q3330" i="1"/>
  <c r="T3330" i="1" s="1"/>
  <c r="P3330" i="1"/>
  <c r="O3330" i="1"/>
  <c r="N3330" i="1"/>
  <c r="M3330" i="1"/>
  <c r="L3330" i="1"/>
  <c r="J3330" i="1"/>
  <c r="K3330" i="1" s="1"/>
  <c r="I3330" i="1"/>
  <c r="H3330" i="1"/>
  <c r="G3330" i="1"/>
  <c r="F3330" i="1"/>
  <c r="E3330" i="1"/>
  <c r="D3330" i="1"/>
  <c r="C3330" i="1"/>
  <c r="BC3329" i="1"/>
  <c r="BB3329" i="1"/>
  <c r="BA3329" i="1"/>
  <c r="AZ3329" i="1"/>
  <c r="AY3329" i="1"/>
  <c r="AV3329" i="1"/>
  <c r="AE3329" i="1"/>
  <c r="AH3329" i="1" s="1"/>
  <c r="AA3329" i="1"/>
  <c r="X3329" i="1"/>
  <c r="Q3329" i="1"/>
  <c r="T3329" i="1" s="1"/>
  <c r="K3329" i="1"/>
  <c r="H3329" i="1"/>
  <c r="E3329" i="1"/>
  <c r="BC3328" i="1"/>
  <c r="BD3328" i="1" s="1"/>
  <c r="BB3328" i="1"/>
  <c r="BA3328" i="1"/>
  <c r="AZ3328" i="1"/>
  <c r="AY3328" i="1"/>
  <c r="AV3328" i="1"/>
  <c r="AE3328" i="1"/>
  <c r="AH3328" i="1" s="1"/>
  <c r="AA3328" i="1"/>
  <c r="X3328" i="1"/>
  <c r="T3328" i="1"/>
  <c r="AW3328" i="1" s="1"/>
  <c r="Q3328" i="1"/>
  <c r="K3328" i="1"/>
  <c r="H3328" i="1"/>
  <c r="E3328" i="1"/>
  <c r="BB3327" i="1"/>
  <c r="BA3327" i="1"/>
  <c r="AZ3327" i="1"/>
  <c r="AY3327" i="1"/>
  <c r="BC3327" i="1" s="1"/>
  <c r="AV3327" i="1"/>
  <c r="AH3327" i="1"/>
  <c r="AE3327" i="1"/>
  <c r="X3327" i="1"/>
  <c r="AA3327" i="1" s="1"/>
  <c r="Q3327" i="1"/>
  <c r="T3327" i="1" s="1"/>
  <c r="K3327" i="1"/>
  <c r="H3327" i="1"/>
  <c r="E3327" i="1"/>
  <c r="BB3326" i="1"/>
  <c r="BA3326" i="1"/>
  <c r="AZ3326" i="1"/>
  <c r="AY3326" i="1"/>
  <c r="BC3326" i="1" s="1"/>
  <c r="AV3326" i="1"/>
  <c r="AH3326" i="1"/>
  <c r="AE3326" i="1"/>
  <c r="AA3326" i="1"/>
  <c r="X3326" i="1"/>
  <c r="Q3326" i="1"/>
  <c r="T3326" i="1" s="1"/>
  <c r="K3326" i="1"/>
  <c r="H3326" i="1"/>
  <c r="E3326" i="1"/>
  <c r="BB3325" i="1"/>
  <c r="BA3325" i="1"/>
  <c r="AZ3325" i="1"/>
  <c r="AY3325" i="1"/>
  <c r="BC3325" i="1" s="1"/>
  <c r="AV3325" i="1"/>
  <c r="AE3325" i="1"/>
  <c r="AH3325" i="1" s="1"/>
  <c r="X3325" i="1"/>
  <c r="AA3325" i="1" s="1"/>
  <c r="Q3325" i="1"/>
  <c r="T3325" i="1" s="1"/>
  <c r="K3325" i="1"/>
  <c r="H3325" i="1"/>
  <c r="E3325" i="1"/>
  <c r="BB3324" i="1"/>
  <c r="BA3324" i="1"/>
  <c r="AZ3324" i="1"/>
  <c r="AY3324" i="1"/>
  <c r="BC3324" i="1" s="1"/>
  <c r="AV3324" i="1"/>
  <c r="AH3324" i="1"/>
  <c r="AE3324" i="1"/>
  <c r="X3324" i="1"/>
  <c r="AA3324" i="1" s="1"/>
  <c r="T3324" i="1"/>
  <c r="AW3324" i="1" s="1"/>
  <c r="Q3324" i="1"/>
  <c r="K3324" i="1"/>
  <c r="H3324" i="1"/>
  <c r="E3324" i="1"/>
  <c r="AZ3323" i="1"/>
  <c r="AU3323" i="1"/>
  <c r="AT3323" i="1"/>
  <c r="AS3323" i="1"/>
  <c r="BB3323" i="1" s="1"/>
  <c r="AR3323" i="1"/>
  <c r="AQ3323" i="1"/>
  <c r="BA3323" i="1" s="1"/>
  <c r="AP3323" i="1"/>
  <c r="AO3323" i="1"/>
  <c r="AN3323" i="1"/>
  <c r="AM3323" i="1"/>
  <c r="AL3323" i="1"/>
  <c r="AK3323" i="1"/>
  <c r="AJ3323" i="1"/>
  <c r="AY3323" i="1" s="1"/>
  <c r="AH3323" i="1"/>
  <c r="AG3323" i="1"/>
  <c r="AF3323" i="1"/>
  <c r="AE3323" i="1"/>
  <c r="AD3323" i="1"/>
  <c r="AC3323" i="1"/>
  <c r="Z3323" i="1"/>
  <c r="Y3323" i="1"/>
  <c r="W3323" i="1"/>
  <c r="V3323" i="1"/>
  <c r="X3323" i="1" s="1"/>
  <c r="AA3323" i="1" s="1"/>
  <c r="S3323" i="1"/>
  <c r="R3323" i="1"/>
  <c r="Q3323" i="1"/>
  <c r="T3323" i="1" s="1"/>
  <c r="P3323" i="1"/>
  <c r="O3323" i="1"/>
  <c r="N3323" i="1"/>
  <c r="M3323" i="1"/>
  <c r="L3323" i="1"/>
  <c r="J3323" i="1"/>
  <c r="K3323" i="1" s="1"/>
  <c r="I3323" i="1"/>
  <c r="H3323" i="1"/>
  <c r="G3323" i="1"/>
  <c r="F3323" i="1"/>
  <c r="E3323" i="1"/>
  <c r="D3323" i="1"/>
  <c r="C3323" i="1"/>
  <c r="BC3322" i="1"/>
  <c r="BB3322" i="1"/>
  <c r="BA3322" i="1"/>
  <c r="AZ3322" i="1"/>
  <c r="AY3322" i="1"/>
  <c r="AV3322" i="1"/>
  <c r="AE3322" i="1"/>
  <c r="AH3322" i="1" s="1"/>
  <c r="AA3322" i="1"/>
  <c r="X3322" i="1"/>
  <c r="Q3322" i="1"/>
  <c r="T3322" i="1" s="1"/>
  <c r="K3322" i="1"/>
  <c r="H3322" i="1"/>
  <c r="E3322" i="1"/>
  <c r="BC3321" i="1"/>
  <c r="BD3321" i="1" s="1"/>
  <c r="BB3321" i="1"/>
  <c r="BA3321" i="1"/>
  <c r="AZ3321" i="1"/>
  <c r="AY3321" i="1"/>
  <c r="AV3321" i="1"/>
  <c r="AE3321" i="1"/>
  <c r="AH3321" i="1" s="1"/>
  <c r="AA3321" i="1"/>
  <c r="X3321" i="1"/>
  <c r="T3321" i="1"/>
  <c r="AW3321" i="1" s="1"/>
  <c r="Q3321" i="1"/>
  <c r="K3321" i="1"/>
  <c r="H3321" i="1"/>
  <c r="E3321" i="1"/>
  <c r="BB3320" i="1"/>
  <c r="BA3320" i="1"/>
  <c r="AZ3320" i="1"/>
  <c r="AY3320" i="1"/>
  <c r="BC3320" i="1" s="1"/>
  <c r="AV3320" i="1"/>
  <c r="AH3320" i="1"/>
  <c r="AE3320" i="1"/>
  <c r="X3320" i="1"/>
  <c r="AA3320" i="1" s="1"/>
  <c r="Q3320" i="1"/>
  <c r="T3320" i="1" s="1"/>
  <c r="K3320" i="1"/>
  <c r="H3320" i="1"/>
  <c r="E3320" i="1"/>
  <c r="BB3319" i="1"/>
  <c r="BA3319" i="1"/>
  <c r="AZ3319" i="1"/>
  <c r="AY3319" i="1"/>
  <c r="BC3319" i="1" s="1"/>
  <c r="AV3319" i="1"/>
  <c r="AH3319" i="1"/>
  <c r="AE3319" i="1"/>
  <c r="AA3319" i="1"/>
  <c r="X3319" i="1"/>
  <c r="Q3319" i="1"/>
  <c r="T3319" i="1" s="1"/>
  <c r="K3319" i="1"/>
  <c r="H3319" i="1"/>
  <c r="E3319" i="1"/>
  <c r="BB3318" i="1"/>
  <c r="BA3318" i="1"/>
  <c r="AZ3318" i="1"/>
  <c r="AY3318" i="1"/>
  <c r="BC3318" i="1" s="1"/>
  <c r="AV3318" i="1"/>
  <c r="AE3318" i="1"/>
  <c r="AH3318" i="1" s="1"/>
  <c r="X3318" i="1"/>
  <c r="AA3318" i="1" s="1"/>
  <c r="Q3318" i="1"/>
  <c r="T3318" i="1" s="1"/>
  <c r="K3318" i="1"/>
  <c r="H3318" i="1"/>
  <c r="E3318" i="1"/>
  <c r="BB3317" i="1"/>
  <c r="BA3317" i="1"/>
  <c r="AZ3317" i="1"/>
  <c r="AY3317" i="1"/>
  <c r="BC3317" i="1" s="1"/>
  <c r="AV3317" i="1"/>
  <c r="AH3317" i="1"/>
  <c r="AE3317" i="1"/>
  <c r="X3317" i="1"/>
  <c r="AA3317" i="1" s="1"/>
  <c r="T3317" i="1"/>
  <c r="AW3317" i="1" s="1"/>
  <c r="Q3317" i="1"/>
  <c r="K3317" i="1"/>
  <c r="H3317" i="1"/>
  <c r="E3317" i="1"/>
  <c r="AZ3316" i="1"/>
  <c r="AU3316" i="1"/>
  <c r="AT3316" i="1"/>
  <c r="AS3316" i="1"/>
  <c r="BB3316" i="1" s="1"/>
  <c r="AR3316" i="1"/>
  <c r="AQ3316" i="1"/>
  <c r="BA3316" i="1" s="1"/>
  <c r="AP3316" i="1"/>
  <c r="AO3316" i="1"/>
  <c r="AN3316" i="1"/>
  <c r="AM3316" i="1"/>
  <c r="AL3316" i="1"/>
  <c r="AK3316" i="1"/>
  <c r="AJ3316" i="1"/>
  <c r="AY3316" i="1" s="1"/>
  <c r="AH3316" i="1"/>
  <c r="AG3316" i="1"/>
  <c r="AF3316" i="1"/>
  <c r="AE3316" i="1"/>
  <c r="AD3316" i="1"/>
  <c r="AC3316" i="1"/>
  <c r="Z3316" i="1"/>
  <c r="Y3316" i="1"/>
  <c r="W3316" i="1"/>
  <c r="V3316" i="1"/>
  <c r="X3316" i="1" s="1"/>
  <c r="AA3316" i="1" s="1"/>
  <c r="S3316" i="1"/>
  <c r="R3316" i="1"/>
  <c r="Q3316" i="1"/>
  <c r="T3316" i="1" s="1"/>
  <c r="P3316" i="1"/>
  <c r="O3316" i="1"/>
  <c r="N3316" i="1"/>
  <c r="M3316" i="1"/>
  <c r="L3316" i="1"/>
  <c r="J3316" i="1"/>
  <c r="K3316" i="1" s="1"/>
  <c r="I3316" i="1"/>
  <c r="H3316" i="1"/>
  <c r="G3316" i="1"/>
  <c r="F3316" i="1"/>
  <c r="E3316" i="1"/>
  <c r="D3316" i="1"/>
  <c r="C3316" i="1"/>
  <c r="BB3315" i="1"/>
  <c r="AQ3315" i="1"/>
  <c r="BA3315" i="1" s="1"/>
  <c r="AN3315" i="1"/>
  <c r="AZ3315" i="1" s="1"/>
  <c r="AK3315" i="1"/>
  <c r="AK3314" i="1" s="1"/>
  <c r="AJ3315" i="1"/>
  <c r="AV3315" i="1" s="1"/>
  <c r="AE3315" i="1"/>
  <c r="AH3315" i="1" s="1"/>
  <c r="X3315" i="1"/>
  <c r="AA3315" i="1" s="1"/>
  <c r="Q3315" i="1"/>
  <c r="T3315" i="1" s="1"/>
  <c r="P3315" i="1"/>
  <c r="K3315" i="1"/>
  <c r="H3315" i="1"/>
  <c r="E3315" i="1"/>
  <c r="AU3314" i="1"/>
  <c r="AT3314" i="1"/>
  <c r="AS3314" i="1"/>
  <c r="BB3314" i="1" s="1"/>
  <c r="AR3314" i="1"/>
  <c r="AQ3314" i="1"/>
  <c r="BA3314" i="1" s="1"/>
  <c r="AP3314" i="1"/>
  <c r="AO3314" i="1"/>
  <c r="AM3314" i="1"/>
  <c r="AL3314" i="1"/>
  <c r="AJ3314" i="1"/>
  <c r="AH3314" i="1"/>
  <c r="AG3314" i="1"/>
  <c r="AF3314" i="1"/>
  <c r="AE3314" i="1"/>
  <c r="AD3314" i="1"/>
  <c r="AC3314" i="1"/>
  <c r="Z3314" i="1"/>
  <c r="Y3314" i="1"/>
  <c r="W3314" i="1"/>
  <c r="V3314" i="1"/>
  <c r="X3314" i="1" s="1"/>
  <c r="AA3314" i="1" s="1"/>
  <c r="S3314" i="1"/>
  <c r="R3314" i="1"/>
  <c r="Q3314" i="1"/>
  <c r="T3314" i="1" s="1"/>
  <c r="P3314" i="1"/>
  <c r="O3314" i="1"/>
  <c r="N3314" i="1"/>
  <c r="M3314" i="1"/>
  <c r="L3314" i="1"/>
  <c r="J3314" i="1"/>
  <c r="K3314" i="1" s="1"/>
  <c r="I3314" i="1"/>
  <c r="H3314" i="1"/>
  <c r="G3314" i="1"/>
  <c r="F3314" i="1"/>
  <c r="E3314" i="1"/>
  <c r="D3314" i="1"/>
  <c r="C3314" i="1"/>
  <c r="BC3313" i="1"/>
  <c r="BB3313" i="1"/>
  <c r="BA3313" i="1"/>
  <c r="AZ3313" i="1"/>
  <c r="AY3313" i="1"/>
  <c r="AV3313" i="1"/>
  <c r="AE3313" i="1"/>
  <c r="AH3313" i="1" s="1"/>
  <c r="AA3313" i="1"/>
  <c r="X3313" i="1"/>
  <c r="Q3313" i="1"/>
  <c r="T3313" i="1" s="1"/>
  <c r="K3313" i="1"/>
  <c r="H3313" i="1"/>
  <c r="E3313" i="1"/>
  <c r="AU3312" i="1"/>
  <c r="AT3312" i="1"/>
  <c r="AS3312" i="1"/>
  <c r="BB3312" i="1" s="1"/>
  <c r="AR3312" i="1"/>
  <c r="AQ3312" i="1"/>
  <c r="AP3312" i="1"/>
  <c r="BA3312" i="1" s="1"/>
  <c r="AO3312" i="1"/>
  <c r="AN3312" i="1"/>
  <c r="AM3312" i="1"/>
  <c r="AZ3312" i="1" s="1"/>
  <c r="AL3312" i="1"/>
  <c r="AV3312" i="1" s="1"/>
  <c r="AK3312" i="1"/>
  <c r="AJ3312" i="1"/>
  <c r="AY3312" i="1" s="1"/>
  <c r="AG3312" i="1"/>
  <c r="AF3312" i="1"/>
  <c r="AD3312" i="1"/>
  <c r="AC3312" i="1"/>
  <c r="AE3312" i="1" s="1"/>
  <c r="AH3312" i="1" s="1"/>
  <c r="Z3312" i="1"/>
  <c r="Y3312" i="1"/>
  <c r="W3312" i="1"/>
  <c r="V3312" i="1"/>
  <c r="X3312" i="1" s="1"/>
  <c r="AA3312" i="1" s="1"/>
  <c r="S3312" i="1"/>
  <c r="R3312" i="1"/>
  <c r="P3312" i="1"/>
  <c r="O3312" i="1"/>
  <c r="Q3312" i="1" s="1"/>
  <c r="T3312" i="1" s="1"/>
  <c r="N3312" i="1"/>
  <c r="M3312" i="1"/>
  <c r="L3312" i="1"/>
  <c r="K3312" i="1"/>
  <c r="J3312" i="1"/>
  <c r="I3312" i="1"/>
  <c r="H3312" i="1"/>
  <c r="G3312" i="1"/>
  <c r="F3312" i="1"/>
  <c r="D3312" i="1"/>
  <c r="E3312" i="1" s="1"/>
  <c r="C3312" i="1"/>
  <c r="BB3311" i="1"/>
  <c r="BA3311" i="1"/>
  <c r="AZ3311" i="1"/>
  <c r="AY3311" i="1"/>
  <c r="BC3311" i="1" s="1"/>
  <c r="AV3311" i="1"/>
  <c r="AH3311" i="1"/>
  <c r="AE3311" i="1"/>
  <c r="AA3311" i="1"/>
  <c r="X3311" i="1"/>
  <c r="Q3311" i="1"/>
  <c r="T3311" i="1" s="1"/>
  <c r="K3311" i="1"/>
  <c r="H3311" i="1"/>
  <c r="E3311" i="1"/>
  <c r="AY3310" i="1"/>
  <c r="AU3310" i="1"/>
  <c r="AT3310" i="1"/>
  <c r="AS3310" i="1"/>
  <c r="BB3310" i="1" s="1"/>
  <c r="AR3310" i="1"/>
  <c r="AQ3310" i="1"/>
  <c r="AP3310" i="1"/>
  <c r="BA3310" i="1" s="1"/>
  <c r="AO3310" i="1"/>
  <c r="AZ3310" i="1" s="1"/>
  <c r="AN3310" i="1"/>
  <c r="AM3310" i="1"/>
  <c r="AL3310" i="1"/>
  <c r="AK3310" i="1"/>
  <c r="AJ3310" i="1"/>
  <c r="AV3310" i="1" s="1"/>
  <c r="AG3310" i="1"/>
  <c r="AF3310" i="1"/>
  <c r="AD3310" i="1"/>
  <c r="AC3310" i="1"/>
  <c r="AE3310" i="1" s="1"/>
  <c r="AH3310" i="1" s="1"/>
  <c r="Z3310" i="1"/>
  <c r="Y3310" i="1"/>
  <c r="X3310" i="1"/>
  <c r="AA3310" i="1" s="1"/>
  <c r="W3310" i="1"/>
  <c r="V3310" i="1"/>
  <c r="S3310" i="1"/>
  <c r="R3310" i="1"/>
  <c r="P3310" i="1"/>
  <c r="O3310" i="1"/>
  <c r="Q3310" i="1" s="1"/>
  <c r="T3310" i="1" s="1"/>
  <c r="N3310" i="1"/>
  <c r="M3310" i="1"/>
  <c r="L3310" i="1"/>
  <c r="K3310" i="1"/>
  <c r="J3310" i="1"/>
  <c r="I3310" i="1"/>
  <c r="G3310" i="1"/>
  <c r="H3310" i="1" s="1"/>
  <c r="F3310" i="1"/>
  <c r="D3310" i="1"/>
  <c r="C3310" i="1"/>
  <c r="E3310" i="1" s="1"/>
  <c r="BB3309" i="1"/>
  <c r="BA3309" i="1"/>
  <c r="AZ3309" i="1"/>
  <c r="AY3309" i="1"/>
  <c r="BC3309" i="1" s="1"/>
  <c r="AV3309" i="1"/>
  <c r="AE3309" i="1"/>
  <c r="AH3309" i="1" s="1"/>
  <c r="X3309" i="1"/>
  <c r="AA3309" i="1" s="1"/>
  <c r="T3309" i="1"/>
  <c r="AW3309" i="1" s="1"/>
  <c r="Q3309" i="1"/>
  <c r="K3309" i="1"/>
  <c r="H3309" i="1"/>
  <c r="E3309" i="1"/>
  <c r="BB3308" i="1"/>
  <c r="BA3308" i="1"/>
  <c r="BC3308" i="1" s="1"/>
  <c r="AZ3308" i="1"/>
  <c r="AY3308" i="1"/>
  <c r="AW3308" i="1"/>
  <c r="AV3308" i="1"/>
  <c r="AE3308" i="1"/>
  <c r="AH3308" i="1" s="1"/>
  <c r="AA3308" i="1"/>
  <c r="X3308" i="1"/>
  <c r="T3308" i="1"/>
  <c r="BD3308" i="1" s="1"/>
  <c r="Q3308" i="1"/>
  <c r="K3308" i="1"/>
  <c r="H3308" i="1"/>
  <c r="E3308" i="1"/>
  <c r="BC3307" i="1"/>
  <c r="BB3307" i="1"/>
  <c r="BA3307" i="1"/>
  <c r="AZ3307" i="1"/>
  <c r="AY3307" i="1"/>
  <c r="AV3307" i="1"/>
  <c r="AE3307" i="1"/>
  <c r="AH3307" i="1" s="1"/>
  <c r="AA3307" i="1"/>
  <c r="X3307" i="1"/>
  <c r="Q3307" i="1"/>
  <c r="T3307" i="1" s="1"/>
  <c r="K3307" i="1"/>
  <c r="H3307" i="1"/>
  <c r="E3307" i="1"/>
  <c r="BD3306" i="1"/>
  <c r="BC3306" i="1"/>
  <c r="BB3306" i="1"/>
  <c r="BA3306" i="1"/>
  <c r="AZ3306" i="1"/>
  <c r="AY3306" i="1"/>
  <c r="AV3306" i="1"/>
  <c r="AH3306" i="1"/>
  <c r="AE3306" i="1"/>
  <c r="AA3306" i="1"/>
  <c r="X3306" i="1"/>
  <c r="T3306" i="1"/>
  <c r="AW3306" i="1" s="1"/>
  <c r="Q3306" i="1"/>
  <c r="K3306" i="1"/>
  <c r="H3306" i="1"/>
  <c r="E3306" i="1"/>
  <c r="AU3305" i="1"/>
  <c r="AT3305" i="1"/>
  <c r="AS3305" i="1"/>
  <c r="BB3305" i="1" s="1"/>
  <c r="AR3305" i="1"/>
  <c r="BA3305" i="1" s="1"/>
  <c r="AQ3305" i="1"/>
  <c r="AP3305" i="1"/>
  <c r="AO3305" i="1"/>
  <c r="AN3305" i="1"/>
  <c r="AV3305" i="1" s="1"/>
  <c r="AM3305" i="1"/>
  <c r="AZ3305" i="1" s="1"/>
  <c r="AL3305" i="1"/>
  <c r="AK3305" i="1"/>
  <c r="AJ3305" i="1"/>
  <c r="AY3305" i="1" s="1"/>
  <c r="BC3305" i="1" s="1"/>
  <c r="AG3305" i="1"/>
  <c r="AF3305" i="1"/>
  <c r="AE3305" i="1"/>
  <c r="AH3305" i="1" s="1"/>
  <c r="AD3305" i="1"/>
  <c r="AC3305" i="1"/>
  <c r="Z3305" i="1"/>
  <c r="Y3305" i="1"/>
  <c r="W3305" i="1"/>
  <c r="V3305" i="1"/>
  <c r="X3305" i="1" s="1"/>
  <c r="AA3305" i="1" s="1"/>
  <c r="T3305" i="1"/>
  <c r="S3305" i="1"/>
  <c r="R3305" i="1"/>
  <c r="Q3305" i="1"/>
  <c r="P3305" i="1"/>
  <c r="O3305" i="1"/>
  <c r="N3305" i="1"/>
  <c r="M3305" i="1"/>
  <c r="L3305" i="1"/>
  <c r="J3305" i="1"/>
  <c r="I3305" i="1"/>
  <c r="K3305" i="1" s="1"/>
  <c r="G3305" i="1"/>
  <c r="H3305" i="1" s="1"/>
  <c r="F3305" i="1"/>
  <c r="E3305" i="1"/>
  <c r="D3305" i="1"/>
  <c r="C3305" i="1"/>
  <c r="BB3304" i="1"/>
  <c r="BA3304" i="1"/>
  <c r="AZ3304" i="1"/>
  <c r="AY3304" i="1"/>
  <c r="BC3304" i="1" s="1"/>
  <c r="AV3304" i="1"/>
  <c r="AE3304" i="1"/>
  <c r="AH3304" i="1" s="1"/>
  <c r="X3304" i="1"/>
  <c r="AA3304" i="1" s="1"/>
  <c r="Q3304" i="1"/>
  <c r="T3304" i="1" s="1"/>
  <c r="K3304" i="1"/>
  <c r="H3304" i="1"/>
  <c r="E3304" i="1"/>
  <c r="BB3303" i="1"/>
  <c r="BA3303" i="1"/>
  <c r="AZ3303" i="1"/>
  <c r="AY3303" i="1"/>
  <c r="BC3303" i="1" s="1"/>
  <c r="AV3303" i="1"/>
  <c r="AH3303" i="1"/>
  <c r="AE3303" i="1"/>
  <c r="X3303" i="1"/>
  <c r="AA3303" i="1" s="1"/>
  <c r="T3303" i="1"/>
  <c r="AW3303" i="1" s="1"/>
  <c r="Q3303" i="1"/>
  <c r="K3303" i="1"/>
  <c r="H3303" i="1"/>
  <c r="E3303" i="1"/>
  <c r="BB3302" i="1"/>
  <c r="BA3302" i="1"/>
  <c r="AZ3302" i="1"/>
  <c r="BC3302" i="1" s="1"/>
  <c r="AY3302" i="1"/>
  <c r="AV3302" i="1"/>
  <c r="AE3302" i="1"/>
  <c r="AH3302" i="1" s="1"/>
  <c r="X3302" i="1"/>
  <c r="AA3302" i="1" s="1"/>
  <c r="T3302" i="1"/>
  <c r="AW3302" i="1" s="1"/>
  <c r="Q3302" i="1"/>
  <c r="K3302" i="1"/>
  <c r="H3302" i="1"/>
  <c r="E3302" i="1"/>
  <c r="AU3301" i="1"/>
  <c r="AT3301" i="1"/>
  <c r="AS3301" i="1"/>
  <c r="BB3301" i="1" s="1"/>
  <c r="AR3301" i="1"/>
  <c r="BA3301" i="1" s="1"/>
  <c r="AQ3301" i="1"/>
  <c r="AP3301" i="1"/>
  <c r="AO3301" i="1"/>
  <c r="AN3301" i="1"/>
  <c r="AM3301" i="1"/>
  <c r="AZ3301" i="1" s="1"/>
  <c r="AL3301" i="1"/>
  <c r="AK3301" i="1"/>
  <c r="AK3298" i="1" s="1"/>
  <c r="AJ3301" i="1"/>
  <c r="AG3301" i="1"/>
  <c r="AF3301" i="1"/>
  <c r="AD3301" i="1"/>
  <c r="AC3301" i="1"/>
  <c r="AE3301" i="1" s="1"/>
  <c r="AH3301" i="1" s="1"/>
  <c r="Z3301" i="1"/>
  <c r="Y3301" i="1"/>
  <c r="W3301" i="1"/>
  <c r="V3301" i="1"/>
  <c r="X3301" i="1" s="1"/>
  <c r="AA3301" i="1" s="1"/>
  <c r="S3301" i="1"/>
  <c r="R3301" i="1"/>
  <c r="R3298" i="1" s="1"/>
  <c r="Q3301" i="1"/>
  <c r="T3301" i="1" s="1"/>
  <c r="P3301" i="1"/>
  <c r="O3301" i="1"/>
  <c r="N3301" i="1"/>
  <c r="M3301" i="1"/>
  <c r="L3301" i="1"/>
  <c r="J3301" i="1"/>
  <c r="K3301" i="1" s="1"/>
  <c r="I3301" i="1"/>
  <c r="G3301" i="1"/>
  <c r="F3301" i="1"/>
  <c r="H3301" i="1" s="1"/>
  <c r="D3301" i="1"/>
  <c r="E3301" i="1" s="1"/>
  <c r="C3301" i="1"/>
  <c r="BC3300" i="1"/>
  <c r="BD3300" i="1" s="1"/>
  <c r="BB3300" i="1"/>
  <c r="BA3300" i="1"/>
  <c r="AZ3300" i="1"/>
  <c r="AY3300" i="1"/>
  <c r="AV3300" i="1"/>
  <c r="AE3300" i="1"/>
  <c r="AH3300" i="1" s="1"/>
  <c r="AA3300" i="1"/>
  <c r="X3300" i="1"/>
  <c r="T3300" i="1"/>
  <c r="AW3300" i="1" s="1"/>
  <c r="Q3300" i="1"/>
  <c r="K3300" i="1"/>
  <c r="H3300" i="1"/>
  <c r="E3300" i="1"/>
  <c r="AU3299" i="1"/>
  <c r="AU3298" i="1" s="1"/>
  <c r="AU3281" i="1" s="1"/>
  <c r="AT3299" i="1"/>
  <c r="AS3299" i="1"/>
  <c r="BB3299" i="1" s="1"/>
  <c r="AR3299" i="1"/>
  <c r="AR3298" i="1" s="1"/>
  <c r="AQ3299" i="1"/>
  <c r="AP3299" i="1"/>
  <c r="AO3299" i="1"/>
  <c r="AN3299" i="1"/>
  <c r="AM3299" i="1"/>
  <c r="AV3299" i="1" s="1"/>
  <c r="AL3299" i="1"/>
  <c r="AK3299" i="1"/>
  <c r="AJ3299" i="1"/>
  <c r="AY3299" i="1" s="1"/>
  <c r="AG3299" i="1"/>
  <c r="AF3299" i="1"/>
  <c r="AE3299" i="1"/>
  <c r="AH3299" i="1" s="1"/>
  <c r="AD3299" i="1"/>
  <c r="AD3298" i="1" s="1"/>
  <c r="AD3281" i="1" s="1"/>
  <c r="AC3299" i="1"/>
  <c r="Z3299" i="1"/>
  <c r="Y3299" i="1"/>
  <c r="W3299" i="1"/>
  <c r="V3299" i="1"/>
  <c r="X3299" i="1" s="1"/>
  <c r="AA3299" i="1" s="1"/>
  <c r="T3299" i="1"/>
  <c r="S3299" i="1"/>
  <c r="R3299" i="1"/>
  <c r="Q3299" i="1"/>
  <c r="P3299" i="1"/>
  <c r="O3299" i="1"/>
  <c r="N3299" i="1"/>
  <c r="M3299" i="1"/>
  <c r="M3298" i="1" s="1"/>
  <c r="L3299" i="1"/>
  <c r="L3298" i="1" s="1"/>
  <c r="L3281" i="1" s="1"/>
  <c r="L3483" i="1" s="1"/>
  <c r="J3299" i="1"/>
  <c r="I3299" i="1"/>
  <c r="K3299" i="1" s="1"/>
  <c r="G3299" i="1"/>
  <c r="H3299" i="1" s="1"/>
  <c r="F3299" i="1"/>
  <c r="E3299" i="1"/>
  <c r="D3299" i="1"/>
  <c r="D3298" i="1" s="1"/>
  <c r="C3299" i="1"/>
  <c r="AT3298" i="1"/>
  <c r="AQ3298" i="1"/>
  <c r="AP3298" i="1"/>
  <c r="BA3298" i="1" s="1"/>
  <c r="AO3298" i="1"/>
  <c r="AL3298" i="1"/>
  <c r="AG3298" i="1"/>
  <c r="AF3298" i="1"/>
  <c r="AC3298" i="1"/>
  <c r="Z3298" i="1"/>
  <c r="Y3298" i="1"/>
  <c r="W3298" i="1"/>
  <c r="S3298" i="1"/>
  <c r="P3298" i="1"/>
  <c r="O3298" i="1"/>
  <c r="Q3298" i="1" s="1"/>
  <c r="T3298" i="1" s="1"/>
  <c r="N3298" i="1"/>
  <c r="I3298" i="1"/>
  <c r="G3298" i="1"/>
  <c r="H3298" i="1" s="1"/>
  <c r="F3298" i="1"/>
  <c r="C3298" i="1"/>
  <c r="BB3297" i="1"/>
  <c r="BA3297" i="1"/>
  <c r="AZ3297" i="1"/>
  <c r="BC3297" i="1" s="1"/>
  <c r="AY3297" i="1"/>
  <c r="AV3297" i="1"/>
  <c r="AE3297" i="1"/>
  <c r="AH3297" i="1" s="1"/>
  <c r="X3297" i="1"/>
  <c r="AA3297" i="1" s="1"/>
  <c r="T3297" i="1"/>
  <c r="AW3297" i="1" s="1"/>
  <c r="Q3297" i="1"/>
  <c r="K3297" i="1"/>
  <c r="H3297" i="1"/>
  <c r="E3297" i="1"/>
  <c r="BB3296" i="1"/>
  <c r="BA3296" i="1"/>
  <c r="AZ3296" i="1"/>
  <c r="AE3296" i="1"/>
  <c r="AH3296" i="1" s="1"/>
  <c r="AA3296" i="1"/>
  <c r="X3296" i="1"/>
  <c r="Q3296" i="1"/>
  <c r="T3296" i="1" s="1"/>
  <c r="K3296" i="1"/>
  <c r="H3296" i="1"/>
  <c r="E3296" i="1"/>
  <c r="BB3295" i="1"/>
  <c r="BA3295" i="1"/>
  <c r="AZ3295" i="1"/>
  <c r="AH3295" i="1"/>
  <c r="AE3295" i="1"/>
  <c r="X3295" i="1"/>
  <c r="AA3295" i="1" s="1"/>
  <c r="Q3295" i="1"/>
  <c r="T3295" i="1" s="1"/>
  <c r="K3295" i="1"/>
  <c r="H3295" i="1"/>
  <c r="E3295" i="1"/>
  <c r="BB3294" i="1"/>
  <c r="BA3294" i="1"/>
  <c r="AZ3294" i="1"/>
  <c r="AE3294" i="1"/>
  <c r="AH3294" i="1" s="1"/>
  <c r="X3294" i="1"/>
  <c r="AA3294" i="1" s="1"/>
  <c r="Q3294" i="1"/>
  <c r="T3294" i="1" s="1"/>
  <c r="K3294" i="1"/>
  <c r="H3294" i="1"/>
  <c r="E3294" i="1"/>
  <c r="AU3293" i="1"/>
  <c r="AT3293" i="1"/>
  <c r="AS3293" i="1"/>
  <c r="BB3293" i="1" s="1"/>
  <c r="AR3293" i="1"/>
  <c r="AQ3293" i="1"/>
  <c r="AP3293" i="1"/>
  <c r="BA3293" i="1" s="1"/>
  <c r="AO3293" i="1"/>
  <c r="AN3293" i="1"/>
  <c r="AM3293" i="1"/>
  <c r="AZ3293" i="1" s="1"/>
  <c r="AL3293" i="1"/>
  <c r="AK3293" i="1"/>
  <c r="AG3293" i="1"/>
  <c r="AF3293" i="1"/>
  <c r="AD3293" i="1"/>
  <c r="AE3293" i="1" s="1"/>
  <c r="AH3293" i="1" s="1"/>
  <c r="AC3293" i="1"/>
  <c r="Z3293" i="1"/>
  <c r="Y3293" i="1"/>
  <c r="X3293" i="1"/>
  <c r="AA3293" i="1" s="1"/>
  <c r="W3293" i="1"/>
  <c r="V3293" i="1"/>
  <c r="S3293" i="1"/>
  <c r="R3293" i="1"/>
  <c r="P3293" i="1"/>
  <c r="O3293" i="1"/>
  <c r="Q3293" i="1" s="1"/>
  <c r="T3293" i="1" s="1"/>
  <c r="N3293" i="1"/>
  <c r="M3293" i="1"/>
  <c r="L3293" i="1"/>
  <c r="J3293" i="1"/>
  <c r="K3293" i="1" s="1"/>
  <c r="I3293" i="1"/>
  <c r="G3293" i="1"/>
  <c r="H3293" i="1" s="1"/>
  <c r="F3293" i="1"/>
  <c r="D3293" i="1"/>
  <c r="E3293" i="1" s="1"/>
  <c r="C3293" i="1"/>
  <c r="BB3292" i="1"/>
  <c r="BA3292" i="1"/>
  <c r="AZ3292" i="1"/>
  <c r="AE3292" i="1"/>
  <c r="AH3292" i="1" s="1"/>
  <c r="AA3292" i="1"/>
  <c r="X3292" i="1"/>
  <c r="Q3292" i="1"/>
  <c r="T3292" i="1" s="1"/>
  <c r="K3292" i="1"/>
  <c r="H3292" i="1"/>
  <c r="E3292" i="1"/>
  <c r="BB3291" i="1"/>
  <c r="BA3291" i="1"/>
  <c r="AZ3291" i="1"/>
  <c r="AH3291" i="1"/>
  <c r="AE3291" i="1"/>
  <c r="X3291" i="1"/>
  <c r="AA3291" i="1" s="1"/>
  <c r="Q3291" i="1"/>
  <c r="T3291" i="1" s="1"/>
  <c r="K3291" i="1"/>
  <c r="H3291" i="1"/>
  <c r="E3291" i="1"/>
  <c r="BB3290" i="1"/>
  <c r="BA3290" i="1"/>
  <c r="AZ3290" i="1"/>
  <c r="AE3290" i="1"/>
  <c r="AH3290" i="1" s="1"/>
  <c r="X3290" i="1"/>
  <c r="AA3290" i="1" s="1"/>
  <c r="Q3290" i="1"/>
  <c r="T3290" i="1" s="1"/>
  <c r="K3290" i="1"/>
  <c r="H3290" i="1"/>
  <c r="E3290" i="1"/>
  <c r="BB3289" i="1"/>
  <c r="BA3289" i="1"/>
  <c r="AZ3289" i="1"/>
  <c r="AY3289" i="1"/>
  <c r="BC3289" i="1" s="1"/>
  <c r="AV3289" i="1"/>
  <c r="AH3289" i="1"/>
  <c r="AE3289" i="1"/>
  <c r="X3289" i="1"/>
  <c r="AA3289" i="1" s="1"/>
  <c r="Q3289" i="1"/>
  <c r="T3289" i="1" s="1"/>
  <c r="K3289" i="1"/>
  <c r="H3289" i="1"/>
  <c r="E3289" i="1"/>
  <c r="BB3288" i="1"/>
  <c r="BA3288" i="1"/>
  <c r="AZ3288" i="1"/>
  <c r="BC3288" i="1" s="1"/>
  <c r="AY3288" i="1"/>
  <c r="AV3288" i="1"/>
  <c r="AE3288" i="1"/>
  <c r="AH3288" i="1" s="1"/>
  <c r="X3288" i="1"/>
  <c r="AA3288" i="1" s="1"/>
  <c r="T3288" i="1"/>
  <c r="AW3288" i="1" s="1"/>
  <c r="Q3288" i="1"/>
  <c r="K3288" i="1"/>
  <c r="H3288" i="1"/>
  <c r="E3288" i="1"/>
  <c r="BB3287" i="1"/>
  <c r="BA3287" i="1"/>
  <c r="BC3287" i="1" s="1"/>
  <c r="BD3287" i="1" s="1"/>
  <c r="AZ3287" i="1"/>
  <c r="AY3287" i="1"/>
  <c r="AW3287" i="1"/>
  <c r="AV3287" i="1"/>
  <c r="AE3287" i="1"/>
  <c r="AH3287" i="1" s="1"/>
  <c r="X3287" i="1"/>
  <c r="AA3287" i="1" s="1"/>
  <c r="T3287" i="1"/>
  <c r="Q3287" i="1"/>
  <c r="K3287" i="1"/>
  <c r="H3287" i="1"/>
  <c r="E3287" i="1"/>
  <c r="BB3286" i="1"/>
  <c r="BA3286" i="1"/>
  <c r="AZ3286" i="1"/>
  <c r="AY3286" i="1"/>
  <c r="BC3286" i="1" s="1"/>
  <c r="AV3286" i="1"/>
  <c r="AE3286" i="1"/>
  <c r="AH3286" i="1" s="1"/>
  <c r="AA3286" i="1"/>
  <c r="X3286" i="1"/>
  <c r="Q3286" i="1"/>
  <c r="T3286" i="1" s="1"/>
  <c r="K3286" i="1"/>
  <c r="H3286" i="1"/>
  <c r="E3286" i="1"/>
  <c r="BC3285" i="1"/>
  <c r="BB3285" i="1"/>
  <c r="BA3285" i="1"/>
  <c r="AZ3285" i="1"/>
  <c r="AY3285" i="1"/>
  <c r="AV3285" i="1"/>
  <c r="AE3285" i="1"/>
  <c r="AH3285" i="1" s="1"/>
  <c r="AA3285" i="1"/>
  <c r="X3285" i="1"/>
  <c r="T3285" i="1"/>
  <c r="AW3285" i="1" s="1"/>
  <c r="Q3285" i="1"/>
  <c r="K3285" i="1"/>
  <c r="H3285" i="1"/>
  <c r="E3285" i="1"/>
  <c r="BA3284" i="1"/>
  <c r="AS3284" i="1"/>
  <c r="AS3283" i="1" s="1"/>
  <c r="AN3284" i="1"/>
  <c r="AZ3284" i="1" s="1"/>
  <c r="AH3284" i="1"/>
  <c r="AE3284" i="1"/>
  <c r="X3284" i="1"/>
  <c r="AA3284" i="1" s="1"/>
  <c r="Q3284" i="1"/>
  <c r="T3284" i="1" s="1"/>
  <c r="K3284" i="1"/>
  <c r="H3284" i="1"/>
  <c r="E3284" i="1"/>
  <c r="AZ3283" i="1"/>
  <c r="AU3283" i="1"/>
  <c r="AT3283" i="1"/>
  <c r="AR3283" i="1"/>
  <c r="AR3282" i="1" s="1"/>
  <c r="AR3281" i="1" s="1"/>
  <c r="AR3483" i="1" s="1"/>
  <c r="AQ3283" i="1"/>
  <c r="BA3283" i="1" s="1"/>
  <c r="AP3283" i="1"/>
  <c r="AO3283" i="1"/>
  <c r="AN3283" i="1"/>
  <c r="AN3282" i="1" s="1"/>
  <c r="AM3283" i="1"/>
  <c r="AL3283" i="1"/>
  <c r="AK3283" i="1"/>
  <c r="AH3283" i="1"/>
  <c r="AG3283" i="1"/>
  <c r="AF3283" i="1"/>
  <c r="AE3283" i="1"/>
  <c r="AD3283" i="1"/>
  <c r="AC3283" i="1"/>
  <c r="Z3283" i="1"/>
  <c r="Z3282" i="1" s="1"/>
  <c r="Z3281" i="1" s="1"/>
  <c r="Z3483" i="1" s="1"/>
  <c r="Y3283" i="1"/>
  <c r="Y3282" i="1" s="1"/>
  <c r="Y3281" i="1" s="1"/>
  <c r="W3283" i="1"/>
  <c r="V3283" i="1"/>
  <c r="V3282" i="1" s="1"/>
  <c r="S3283" i="1"/>
  <c r="R3283" i="1"/>
  <c r="P3283" i="1"/>
  <c r="Q3283" i="1" s="1"/>
  <c r="T3283" i="1" s="1"/>
  <c r="O3283" i="1"/>
  <c r="N3283" i="1"/>
  <c r="M3283" i="1"/>
  <c r="M3282" i="1" s="1"/>
  <c r="M3281" i="1" s="1"/>
  <c r="M3483" i="1" s="1"/>
  <c r="L3283" i="1"/>
  <c r="J3283" i="1"/>
  <c r="K3283" i="1" s="1"/>
  <c r="I3283" i="1"/>
  <c r="I3282" i="1" s="1"/>
  <c r="I3281" i="1" s="1"/>
  <c r="I3483" i="1" s="1"/>
  <c r="H3283" i="1"/>
  <c r="G3283" i="1"/>
  <c r="F3283" i="1"/>
  <c r="E3283" i="1"/>
  <c r="D3283" i="1"/>
  <c r="C3283" i="1"/>
  <c r="AU3282" i="1"/>
  <c r="AT3282" i="1"/>
  <c r="AT3281" i="1" s="1"/>
  <c r="AP3282" i="1"/>
  <c r="AP3281" i="1" s="1"/>
  <c r="AO3282" i="1"/>
  <c r="AM3282" i="1"/>
  <c r="AL3282" i="1"/>
  <c r="AL3281" i="1" s="1"/>
  <c r="AK3282" i="1"/>
  <c r="AK3281" i="1" s="1"/>
  <c r="AK3483" i="1" s="1"/>
  <c r="AG3282" i="1"/>
  <c r="AG3281" i="1" s="1"/>
  <c r="AG3483" i="1" s="1"/>
  <c r="AF3282" i="1"/>
  <c r="AD3282" i="1"/>
  <c r="AC3282" i="1"/>
  <c r="AE3282" i="1" s="1"/>
  <c r="AH3282" i="1" s="1"/>
  <c r="W3282" i="1"/>
  <c r="S3282" i="1"/>
  <c r="S3281" i="1" s="1"/>
  <c r="S3483" i="1" s="1"/>
  <c r="R3282" i="1"/>
  <c r="R3281" i="1" s="1"/>
  <c r="R3483" i="1" s="1"/>
  <c r="O3282" i="1"/>
  <c r="O3281" i="1" s="1"/>
  <c r="N3282" i="1"/>
  <c r="L3282" i="1"/>
  <c r="J3282" i="1"/>
  <c r="K3282" i="1" s="1"/>
  <c r="G3282" i="1"/>
  <c r="G3281" i="1" s="1"/>
  <c r="F3282" i="1"/>
  <c r="D3282" i="1"/>
  <c r="E3282" i="1" s="1"/>
  <c r="C3282" i="1"/>
  <c r="C3281" i="1" s="1"/>
  <c r="C3483" i="1" s="1"/>
  <c r="AO3281" i="1"/>
  <c r="AO3483" i="1" s="1"/>
  <c r="AF3281" i="1"/>
  <c r="AF3483" i="1" s="1"/>
  <c r="W3281" i="1"/>
  <c r="W3483" i="1" s="1"/>
  <c r="N3281" i="1"/>
  <c r="N3483" i="1" s="1"/>
  <c r="F3281" i="1"/>
  <c r="BB3278" i="1"/>
  <c r="BA3278" i="1"/>
  <c r="AZ3278" i="1"/>
  <c r="BC3278" i="1" s="1"/>
  <c r="AY3278" i="1"/>
  <c r="AV3278" i="1"/>
  <c r="AE3278" i="1"/>
  <c r="AH3278" i="1" s="1"/>
  <c r="X3278" i="1"/>
  <c r="AA3278" i="1" s="1"/>
  <c r="T3278" i="1"/>
  <c r="AW3278" i="1" s="1"/>
  <c r="Q3278" i="1"/>
  <c r="K3278" i="1"/>
  <c r="H3278" i="1"/>
  <c r="E3278" i="1"/>
  <c r="BB3277" i="1"/>
  <c r="BA3277" i="1"/>
  <c r="BC3277" i="1" s="1"/>
  <c r="AZ3277" i="1"/>
  <c r="AY3277" i="1"/>
  <c r="AV3277" i="1"/>
  <c r="AE3277" i="1"/>
  <c r="AH3277" i="1" s="1"/>
  <c r="X3277" i="1"/>
  <c r="AA3277" i="1" s="1"/>
  <c r="Q3277" i="1"/>
  <c r="T3277" i="1" s="1"/>
  <c r="K3277" i="1"/>
  <c r="H3277" i="1"/>
  <c r="E3277" i="1"/>
  <c r="BB3276" i="1"/>
  <c r="BA3276" i="1"/>
  <c r="AZ3276" i="1"/>
  <c r="AY3276" i="1"/>
  <c r="BC3276" i="1" s="1"/>
  <c r="AV3276" i="1"/>
  <c r="AE3276" i="1"/>
  <c r="AH3276" i="1" s="1"/>
  <c r="AA3276" i="1"/>
  <c r="X3276" i="1"/>
  <c r="Q3276" i="1"/>
  <c r="T3276" i="1" s="1"/>
  <c r="K3276" i="1"/>
  <c r="H3276" i="1"/>
  <c r="E3276" i="1"/>
  <c r="BC3274" i="1"/>
  <c r="BB3274" i="1"/>
  <c r="BA3274" i="1"/>
  <c r="AZ3274" i="1"/>
  <c r="AY3274" i="1"/>
  <c r="AV3274" i="1"/>
  <c r="AE3274" i="1"/>
  <c r="AH3274" i="1" s="1"/>
  <c r="X3274" i="1"/>
  <c r="AA3274" i="1" s="1"/>
  <c r="T3274" i="1"/>
  <c r="AW3274" i="1" s="1"/>
  <c r="Q3274" i="1"/>
  <c r="K3274" i="1"/>
  <c r="H3274" i="1"/>
  <c r="E3274" i="1"/>
  <c r="BB3273" i="1"/>
  <c r="BA3273" i="1"/>
  <c r="AZ3273" i="1"/>
  <c r="AY3273" i="1"/>
  <c r="BC3273" i="1" s="1"/>
  <c r="AV3273" i="1"/>
  <c r="AH3273" i="1"/>
  <c r="AE3273" i="1"/>
  <c r="X3273" i="1"/>
  <c r="AA3273" i="1" s="1"/>
  <c r="Q3273" i="1"/>
  <c r="T3273" i="1" s="1"/>
  <c r="K3273" i="1"/>
  <c r="H3273" i="1"/>
  <c r="E3273" i="1"/>
  <c r="BB3272" i="1"/>
  <c r="BA3272" i="1"/>
  <c r="AZ3272" i="1"/>
  <c r="AY3272" i="1"/>
  <c r="BC3272" i="1" s="1"/>
  <c r="AV3272" i="1"/>
  <c r="AE3272" i="1"/>
  <c r="AH3272" i="1" s="1"/>
  <c r="AA3272" i="1"/>
  <c r="X3272" i="1"/>
  <c r="Q3272" i="1"/>
  <c r="T3272" i="1" s="1"/>
  <c r="K3272" i="1"/>
  <c r="H3272" i="1"/>
  <c r="E3272" i="1"/>
  <c r="BC3271" i="1"/>
  <c r="BB3271" i="1"/>
  <c r="BA3271" i="1"/>
  <c r="AZ3271" i="1"/>
  <c r="AY3271" i="1"/>
  <c r="AV3271" i="1"/>
  <c r="AE3271" i="1"/>
  <c r="AH3271" i="1" s="1"/>
  <c r="X3271" i="1"/>
  <c r="AA3271" i="1" s="1"/>
  <c r="Q3271" i="1"/>
  <c r="T3271" i="1" s="1"/>
  <c r="K3271" i="1"/>
  <c r="H3271" i="1"/>
  <c r="E3271" i="1"/>
  <c r="BB3270" i="1"/>
  <c r="BA3270" i="1"/>
  <c r="AZ3270" i="1"/>
  <c r="AY3270" i="1"/>
  <c r="BC3270" i="1" s="1"/>
  <c r="AV3270" i="1"/>
  <c r="AH3270" i="1"/>
  <c r="AE3270" i="1"/>
  <c r="X3270" i="1"/>
  <c r="AA3270" i="1" s="1"/>
  <c r="Q3270" i="1"/>
  <c r="T3270" i="1" s="1"/>
  <c r="K3270" i="1"/>
  <c r="H3270" i="1"/>
  <c r="E3270" i="1"/>
  <c r="BB3269" i="1"/>
  <c r="BA3269" i="1"/>
  <c r="AZ3269" i="1"/>
  <c r="BC3269" i="1" s="1"/>
  <c r="AY3269" i="1"/>
  <c r="AV3269" i="1"/>
  <c r="AE3269" i="1"/>
  <c r="AH3269" i="1" s="1"/>
  <c r="X3269" i="1"/>
  <c r="AA3269" i="1" s="1"/>
  <c r="T3269" i="1"/>
  <c r="AW3269" i="1" s="1"/>
  <c r="Q3269" i="1"/>
  <c r="K3269" i="1"/>
  <c r="H3269" i="1"/>
  <c r="E3269" i="1"/>
  <c r="BB3268" i="1"/>
  <c r="BA3268" i="1"/>
  <c r="BC3268" i="1" s="1"/>
  <c r="BD3268" i="1" s="1"/>
  <c r="AZ3268" i="1"/>
  <c r="AY3268" i="1"/>
  <c r="AW3268" i="1"/>
  <c r="AV3268" i="1"/>
  <c r="AE3268" i="1"/>
  <c r="AH3268" i="1" s="1"/>
  <c r="X3268" i="1"/>
  <c r="AA3268" i="1" s="1"/>
  <c r="T3268" i="1"/>
  <c r="Q3268" i="1"/>
  <c r="K3268" i="1"/>
  <c r="H3268" i="1"/>
  <c r="E3268" i="1"/>
  <c r="BB3267" i="1"/>
  <c r="BA3267" i="1"/>
  <c r="AZ3267" i="1"/>
  <c r="AY3267" i="1"/>
  <c r="BC3267" i="1" s="1"/>
  <c r="AV3267" i="1"/>
  <c r="AE3267" i="1"/>
  <c r="AH3267" i="1" s="1"/>
  <c r="AA3267" i="1"/>
  <c r="X3267" i="1"/>
  <c r="Q3267" i="1"/>
  <c r="T3267" i="1" s="1"/>
  <c r="K3267" i="1"/>
  <c r="H3267" i="1"/>
  <c r="E3267" i="1"/>
  <c r="BC3266" i="1"/>
  <c r="BB3266" i="1"/>
  <c r="BA3266" i="1"/>
  <c r="AZ3266" i="1"/>
  <c r="AY3266" i="1"/>
  <c r="AV3266" i="1"/>
  <c r="AE3266" i="1"/>
  <c r="AH3266" i="1" s="1"/>
  <c r="AA3266" i="1"/>
  <c r="X3266" i="1"/>
  <c r="T3266" i="1"/>
  <c r="AW3266" i="1" s="1"/>
  <c r="Q3266" i="1"/>
  <c r="K3266" i="1"/>
  <c r="H3266" i="1"/>
  <c r="E3266" i="1"/>
  <c r="BB3265" i="1"/>
  <c r="BA3265" i="1"/>
  <c r="AZ3265" i="1"/>
  <c r="AY3265" i="1"/>
  <c r="BC3265" i="1" s="1"/>
  <c r="AV3265" i="1"/>
  <c r="AH3265" i="1"/>
  <c r="AE3265" i="1"/>
  <c r="X3265" i="1"/>
  <c r="AA3265" i="1" s="1"/>
  <c r="Q3265" i="1"/>
  <c r="T3265" i="1" s="1"/>
  <c r="K3265" i="1"/>
  <c r="H3265" i="1"/>
  <c r="E3265" i="1"/>
  <c r="BB3264" i="1"/>
  <c r="BA3264" i="1"/>
  <c r="AZ3264" i="1"/>
  <c r="AY3264" i="1"/>
  <c r="BC3264" i="1" s="1"/>
  <c r="AV3264" i="1"/>
  <c r="AH3264" i="1"/>
  <c r="AE3264" i="1"/>
  <c r="AA3264" i="1"/>
  <c r="X3264" i="1"/>
  <c r="Q3264" i="1"/>
  <c r="T3264" i="1" s="1"/>
  <c r="K3264" i="1"/>
  <c r="H3264" i="1"/>
  <c r="E3264" i="1"/>
  <c r="BC3263" i="1"/>
  <c r="BB3263" i="1"/>
  <c r="BA3263" i="1"/>
  <c r="AZ3263" i="1"/>
  <c r="AY3263" i="1"/>
  <c r="AV3263" i="1"/>
  <c r="AE3263" i="1"/>
  <c r="AH3263" i="1" s="1"/>
  <c r="X3263" i="1"/>
  <c r="AA3263" i="1" s="1"/>
  <c r="Q3263" i="1"/>
  <c r="T3263" i="1" s="1"/>
  <c r="K3263" i="1"/>
  <c r="H3263" i="1"/>
  <c r="E3263" i="1"/>
  <c r="AY3262" i="1"/>
  <c r="AU3262" i="1"/>
  <c r="AT3262" i="1"/>
  <c r="AS3262" i="1"/>
  <c r="BB3262" i="1" s="1"/>
  <c r="AR3262" i="1"/>
  <c r="AQ3262" i="1"/>
  <c r="AP3262" i="1"/>
  <c r="BA3262" i="1" s="1"/>
  <c r="AO3262" i="1"/>
  <c r="AN3262" i="1"/>
  <c r="AM3262" i="1"/>
  <c r="AZ3262" i="1" s="1"/>
  <c r="AL3262" i="1"/>
  <c r="AK3262" i="1"/>
  <c r="AJ3262" i="1"/>
  <c r="AV3262" i="1" s="1"/>
  <c r="AG3262" i="1"/>
  <c r="AF3262" i="1"/>
  <c r="AD3262" i="1"/>
  <c r="AE3262" i="1" s="1"/>
  <c r="AH3262" i="1" s="1"/>
  <c r="AC3262" i="1"/>
  <c r="Z3262" i="1"/>
  <c r="Y3262" i="1"/>
  <c r="X3262" i="1"/>
  <c r="AA3262" i="1" s="1"/>
  <c r="W3262" i="1"/>
  <c r="V3262" i="1"/>
  <c r="S3262" i="1"/>
  <c r="R3262" i="1"/>
  <c r="P3262" i="1"/>
  <c r="O3262" i="1"/>
  <c r="Q3262" i="1" s="1"/>
  <c r="T3262" i="1" s="1"/>
  <c r="N3262" i="1"/>
  <c r="M3262" i="1"/>
  <c r="L3262" i="1"/>
  <c r="J3262" i="1"/>
  <c r="K3262" i="1" s="1"/>
  <c r="I3262" i="1"/>
  <c r="G3262" i="1"/>
  <c r="H3262" i="1" s="1"/>
  <c r="F3262" i="1"/>
  <c r="D3262" i="1"/>
  <c r="E3262" i="1" s="1"/>
  <c r="C3262" i="1"/>
  <c r="BB3261" i="1"/>
  <c r="BA3261" i="1"/>
  <c r="BC3261" i="1" s="1"/>
  <c r="AZ3261" i="1"/>
  <c r="AY3261" i="1"/>
  <c r="AW3261" i="1"/>
  <c r="AV3261" i="1"/>
  <c r="AE3261" i="1"/>
  <c r="AH3261" i="1" s="1"/>
  <c r="X3261" i="1"/>
  <c r="AA3261" i="1" s="1"/>
  <c r="T3261" i="1"/>
  <c r="Q3261" i="1"/>
  <c r="K3261" i="1"/>
  <c r="H3261" i="1"/>
  <c r="E3261" i="1"/>
  <c r="BB3260" i="1"/>
  <c r="BA3260" i="1"/>
  <c r="AZ3260" i="1"/>
  <c r="AY3260" i="1"/>
  <c r="BC3260" i="1" s="1"/>
  <c r="AV3260" i="1"/>
  <c r="AE3260" i="1"/>
  <c r="AH3260" i="1" s="1"/>
  <c r="AA3260" i="1"/>
  <c r="X3260" i="1"/>
  <c r="Q3260" i="1"/>
  <c r="T3260" i="1" s="1"/>
  <c r="K3260" i="1"/>
  <c r="H3260" i="1"/>
  <c r="E3260" i="1"/>
  <c r="BC3259" i="1"/>
  <c r="BB3259" i="1"/>
  <c r="BA3259" i="1"/>
  <c r="AZ3259" i="1"/>
  <c r="AY3259" i="1"/>
  <c r="AV3259" i="1"/>
  <c r="AE3259" i="1"/>
  <c r="AH3259" i="1" s="1"/>
  <c r="AA3259" i="1"/>
  <c r="X3259" i="1"/>
  <c r="T3259" i="1"/>
  <c r="AW3259" i="1" s="1"/>
  <c r="Q3259" i="1"/>
  <c r="K3259" i="1"/>
  <c r="H3259" i="1"/>
  <c r="E3259" i="1"/>
  <c r="AU3258" i="1"/>
  <c r="AU3257" i="1" s="1"/>
  <c r="AT3258" i="1"/>
  <c r="AS3258" i="1"/>
  <c r="BB3258" i="1" s="1"/>
  <c r="AR3258" i="1"/>
  <c r="AR3257" i="1" s="1"/>
  <c r="AR3250" i="1" s="1"/>
  <c r="AQ3258" i="1"/>
  <c r="AP3258" i="1"/>
  <c r="AO3258" i="1"/>
  <c r="AN3258" i="1"/>
  <c r="AN3257" i="1" s="1"/>
  <c r="AM3258" i="1"/>
  <c r="AM3257" i="1" s="1"/>
  <c r="AL3258" i="1"/>
  <c r="AK3258" i="1"/>
  <c r="AJ3258" i="1"/>
  <c r="AY3258" i="1" s="1"/>
  <c r="AG3258" i="1"/>
  <c r="AF3258" i="1"/>
  <c r="AD3258" i="1"/>
  <c r="AE3258" i="1" s="1"/>
  <c r="AH3258" i="1" s="1"/>
  <c r="AC3258" i="1"/>
  <c r="Z3258" i="1"/>
  <c r="Z3257" i="1" s="1"/>
  <c r="Z3250" i="1" s="1"/>
  <c r="Y3258" i="1"/>
  <c r="W3258" i="1"/>
  <c r="V3258" i="1"/>
  <c r="X3258" i="1" s="1"/>
  <c r="AA3258" i="1" s="1"/>
  <c r="T3258" i="1"/>
  <c r="S3258" i="1"/>
  <c r="R3258" i="1"/>
  <c r="Q3258" i="1"/>
  <c r="P3258" i="1"/>
  <c r="O3258" i="1"/>
  <c r="N3258" i="1"/>
  <c r="M3258" i="1"/>
  <c r="M3257" i="1" s="1"/>
  <c r="L3258" i="1"/>
  <c r="L3257" i="1" s="1"/>
  <c r="J3258" i="1"/>
  <c r="I3258" i="1"/>
  <c r="I3257" i="1" s="1"/>
  <c r="G3258" i="1"/>
  <c r="H3258" i="1" s="1"/>
  <c r="F3258" i="1"/>
  <c r="D3258" i="1"/>
  <c r="E3258" i="1" s="1"/>
  <c r="C3258" i="1"/>
  <c r="AT3257" i="1"/>
  <c r="AS3257" i="1"/>
  <c r="BB3257" i="1" s="1"/>
  <c r="AQ3257" i="1"/>
  <c r="AP3257" i="1"/>
  <c r="BA3257" i="1" s="1"/>
  <c r="AO3257" i="1"/>
  <c r="AL3257" i="1"/>
  <c r="AK3257" i="1"/>
  <c r="AG3257" i="1"/>
  <c r="AF3257" i="1"/>
  <c r="AC3257" i="1"/>
  <c r="Y3257" i="1"/>
  <c r="W3257" i="1"/>
  <c r="S3257" i="1"/>
  <c r="R3257" i="1"/>
  <c r="P3257" i="1"/>
  <c r="O3257" i="1"/>
  <c r="Q3257" i="1" s="1"/>
  <c r="T3257" i="1" s="1"/>
  <c r="N3257" i="1"/>
  <c r="J3257" i="1"/>
  <c r="G3257" i="1"/>
  <c r="H3257" i="1" s="1"/>
  <c r="F3257" i="1"/>
  <c r="C3257" i="1"/>
  <c r="BB3256" i="1"/>
  <c r="BA3256" i="1"/>
  <c r="AZ3256" i="1"/>
  <c r="BC3256" i="1" s="1"/>
  <c r="AY3256" i="1"/>
  <c r="AV3256" i="1"/>
  <c r="AE3256" i="1"/>
  <c r="AH3256" i="1" s="1"/>
  <c r="X3256" i="1"/>
  <c r="AA3256" i="1" s="1"/>
  <c r="T3256" i="1"/>
  <c r="AW3256" i="1" s="1"/>
  <c r="Q3256" i="1"/>
  <c r="K3256" i="1"/>
  <c r="H3256" i="1"/>
  <c r="E3256" i="1"/>
  <c r="AU3255" i="1"/>
  <c r="AT3255" i="1"/>
  <c r="AT3251" i="1" s="1"/>
  <c r="AT3250" i="1" s="1"/>
  <c r="AS3255" i="1"/>
  <c r="BB3255" i="1" s="1"/>
  <c r="AR3255" i="1"/>
  <c r="BA3255" i="1" s="1"/>
  <c r="AQ3255" i="1"/>
  <c r="AP3255" i="1"/>
  <c r="AO3255" i="1"/>
  <c r="AN3255" i="1"/>
  <c r="AM3255" i="1"/>
  <c r="AZ3255" i="1" s="1"/>
  <c r="AL3255" i="1"/>
  <c r="AL3251" i="1" s="1"/>
  <c r="AL3250" i="1" s="1"/>
  <c r="AK3255" i="1"/>
  <c r="AJ3255" i="1"/>
  <c r="AY3255" i="1" s="1"/>
  <c r="AG3255" i="1"/>
  <c r="AF3255" i="1"/>
  <c r="AD3255" i="1"/>
  <c r="AC3255" i="1"/>
  <c r="AE3255" i="1" s="1"/>
  <c r="AH3255" i="1" s="1"/>
  <c r="Z3255" i="1"/>
  <c r="Y3255" i="1"/>
  <c r="W3255" i="1"/>
  <c r="V3255" i="1"/>
  <c r="X3255" i="1" s="1"/>
  <c r="AA3255" i="1" s="1"/>
  <c r="S3255" i="1"/>
  <c r="R3255" i="1"/>
  <c r="Q3255" i="1"/>
  <c r="T3255" i="1" s="1"/>
  <c r="P3255" i="1"/>
  <c r="O3255" i="1"/>
  <c r="N3255" i="1"/>
  <c r="M3255" i="1"/>
  <c r="L3255" i="1"/>
  <c r="J3255" i="1"/>
  <c r="K3255" i="1" s="1"/>
  <c r="I3255" i="1"/>
  <c r="G3255" i="1"/>
  <c r="F3255" i="1"/>
  <c r="H3255" i="1" s="1"/>
  <c r="D3255" i="1"/>
  <c r="E3255" i="1" s="1"/>
  <c r="C3255" i="1"/>
  <c r="BC3254" i="1"/>
  <c r="BB3254" i="1"/>
  <c r="BA3254" i="1"/>
  <c r="AZ3254" i="1"/>
  <c r="AY3254" i="1"/>
  <c r="AV3254" i="1"/>
  <c r="AE3254" i="1"/>
  <c r="AH3254" i="1" s="1"/>
  <c r="AA3254" i="1"/>
  <c r="X3254" i="1"/>
  <c r="T3254" i="1"/>
  <c r="AW3254" i="1" s="1"/>
  <c r="Q3254" i="1"/>
  <c r="K3254" i="1"/>
  <c r="H3254" i="1"/>
  <c r="E3254" i="1"/>
  <c r="BB3253" i="1"/>
  <c r="BA3253" i="1"/>
  <c r="AZ3253" i="1"/>
  <c r="AY3253" i="1"/>
  <c r="BC3253" i="1" s="1"/>
  <c r="AV3253" i="1"/>
  <c r="AH3253" i="1"/>
  <c r="AE3253" i="1"/>
  <c r="X3253" i="1"/>
  <c r="AA3253" i="1" s="1"/>
  <c r="Q3253" i="1"/>
  <c r="T3253" i="1" s="1"/>
  <c r="K3253" i="1"/>
  <c r="H3253" i="1"/>
  <c r="E3253" i="1"/>
  <c r="AU3252" i="1"/>
  <c r="AT3252" i="1"/>
  <c r="AS3252" i="1"/>
  <c r="AS3251" i="1" s="1"/>
  <c r="AR3252" i="1"/>
  <c r="AQ3252" i="1"/>
  <c r="AP3252" i="1"/>
  <c r="BA3252" i="1" s="1"/>
  <c r="AO3252" i="1"/>
  <c r="AO3251" i="1" s="1"/>
  <c r="AO3250" i="1" s="1"/>
  <c r="AN3252" i="1"/>
  <c r="AV3252" i="1" s="1"/>
  <c r="AM3252" i="1"/>
  <c r="AZ3252" i="1" s="1"/>
  <c r="AL3252" i="1"/>
  <c r="AK3252" i="1"/>
  <c r="AK3251" i="1" s="1"/>
  <c r="AJ3252" i="1"/>
  <c r="AG3252" i="1"/>
  <c r="AF3252" i="1"/>
  <c r="AF3251" i="1" s="1"/>
  <c r="AF3250" i="1" s="1"/>
  <c r="AE3252" i="1"/>
  <c r="AH3252" i="1" s="1"/>
  <c r="AD3252" i="1"/>
  <c r="AC3252" i="1"/>
  <c r="Z3252" i="1"/>
  <c r="Y3252" i="1"/>
  <c r="W3252" i="1"/>
  <c r="W3251" i="1" s="1"/>
  <c r="W3250" i="1" s="1"/>
  <c r="V3252" i="1"/>
  <c r="X3252" i="1" s="1"/>
  <c r="AA3252" i="1" s="1"/>
  <c r="S3252" i="1"/>
  <c r="R3252" i="1"/>
  <c r="R3251" i="1" s="1"/>
  <c r="R3250" i="1" s="1"/>
  <c r="P3252" i="1"/>
  <c r="O3252" i="1"/>
  <c r="Q3252" i="1" s="1"/>
  <c r="T3252" i="1" s="1"/>
  <c r="N3252" i="1"/>
  <c r="N3251" i="1" s="1"/>
  <c r="N3250" i="1" s="1"/>
  <c r="M3252" i="1"/>
  <c r="M3251" i="1" s="1"/>
  <c r="M3250" i="1" s="1"/>
  <c r="L3252" i="1"/>
  <c r="J3252" i="1"/>
  <c r="J3251" i="1" s="1"/>
  <c r="I3252" i="1"/>
  <c r="G3252" i="1"/>
  <c r="H3252" i="1" s="1"/>
  <c r="F3252" i="1"/>
  <c r="F3251" i="1" s="1"/>
  <c r="F3250" i="1" s="1"/>
  <c r="E3252" i="1"/>
  <c r="D3252" i="1"/>
  <c r="C3252" i="1"/>
  <c r="AU3251" i="1"/>
  <c r="AU3250" i="1" s="1"/>
  <c r="AR3251" i="1"/>
  <c r="AQ3251" i="1"/>
  <c r="AQ3250" i="1" s="1"/>
  <c r="AP3251" i="1"/>
  <c r="BA3251" i="1" s="1"/>
  <c r="AM3251" i="1"/>
  <c r="AM3250" i="1" s="1"/>
  <c r="AJ3251" i="1"/>
  <c r="AG3251" i="1"/>
  <c r="AG3250" i="1" s="1"/>
  <c r="AD3251" i="1"/>
  <c r="Z3251" i="1"/>
  <c r="Y3251" i="1"/>
  <c r="Y3250" i="1" s="1"/>
  <c r="S3251" i="1"/>
  <c r="P3251" i="1"/>
  <c r="P3250" i="1" s="1"/>
  <c r="O3251" i="1"/>
  <c r="Q3251" i="1" s="1"/>
  <c r="T3251" i="1" s="1"/>
  <c r="L3251" i="1"/>
  <c r="L3250" i="1" s="1"/>
  <c r="I3251" i="1"/>
  <c r="G3251" i="1"/>
  <c r="H3251" i="1" s="1"/>
  <c r="D3251" i="1"/>
  <c r="C3251" i="1"/>
  <c r="S3250" i="1"/>
  <c r="C3250" i="1"/>
  <c r="BC3249" i="1"/>
  <c r="BB3249" i="1"/>
  <c r="BA3249" i="1"/>
  <c r="AZ3249" i="1"/>
  <c r="AY3249" i="1"/>
  <c r="AV3249" i="1"/>
  <c r="AE3249" i="1"/>
  <c r="AH3249" i="1" s="1"/>
  <c r="AA3249" i="1"/>
  <c r="X3249" i="1"/>
  <c r="T3249" i="1"/>
  <c r="AW3249" i="1" s="1"/>
  <c r="Q3249" i="1"/>
  <c r="K3249" i="1"/>
  <c r="H3249" i="1"/>
  <c r="E3249" i="1"/>
  <c r="AU3248" i="1"/>
  <c r="AT3248" i="1"/>
  <c r="AS3248" i="1"/>
  <c r="BB3248" i="1" s="1"/>
  <c r="AR3248" i="1"/>
  <c r="BA3248" i="1" s="1"/>
  <c r="AQ3248" i="1"/>
  <c r="AP3248" i="1"/>
  <c r="AO3248" i="1"/>
  <c r="AN3248" i="1"/>
  <c r="AM3248" i="1"/>
  <c r="AZ3248" i="1" s="1"/>
  <c r="AL3248" i="1"/>
  <c r="AK3248" i="1"/>
  <c r="AJ3248" i="1"/>
  <c r="AY3248" i="1" s="1"/>
  <c r="AG3248" i="1"/>
  <c r="AF3248" i="1"/>
  <c r="AD3248" i="1"/>
  <c r="AE3248" i="1" s="1"/>
  <c r="AH3248" i="1" s="1"/>
  <c r="AC3248" i="1"/>
  <c r="Z3248" i="1"/>
  <c r="Y3248" i="1"/>
  <c r="W3248" i="1"/>
  <c r="V3248" i="1"/>
  <c r="X3248" i="1" s="1"/>
  <c r="AA3248" i="1" s="1"/>
  <c r="T3248" i="1"/>
  <c r="S3248" i="1"/>
  <c r="R3248" i="1"/>
  <c r="Q3248" i="1"/>
  <c r="P3248" i="1"/>
  <c r="O3248" i="1"/>
  <c r="N3248" i="1"/>
  <c r="M3248" i="1"/>
  <c r="L3248" i="1"/>
  <c r="J3248" i="1"/>
  <c r="I3248" i="1"/>
  <c r="K3248" i="1" s="1"/>
  <c r="G3248" i="1"/>
  <c r="H3248" i="1" s="1"/>
  <c r="F3248" i="1"/>
  <c r="D3248" i="1"/>
  <c r="E3248" i="1" s="1"/>
  <c r="C3248" i="1"/>
  <c r="BC3247" i="1"/>
  <c r="BB3247" i="1"/>
  <c r="BA3247" i="1"/>
  <c r="AZ3247" i="1"/>
  <c r="AY3247" i="1"/>
  <c r="AV3247" i="1"/>
  <c r="AE3247" i="1"/>
  <c r="AH3247" i="1" s="1"/>
  <c r="X3247" i="1"/>
  <c r="AA3247" i="1" s="1"/>
  <c r="Q3247" i="1"/>
  <c r="T3247" i="1" s="1"/>
  <c r="K3247" i="1"/>
  <c r="H3247" i="1"/>
  <c r="E3247" i="1"/>
  <c r="BB3246" i="1"/>
  <c r="BA3246" i="1"/>
  <c r="AZ3246" i="1"/>
  <c r="AY3246" i="1"/>
  <c r="BC3246" i="1" s="1"/>
  <c r="AV3246" i="1"/>
  <c r="AH3246" i="1"/>
  <c r="AE3246" i="1"/>
  <c r="X3246" i="1"/>
  <c r="AA3246" i="1" s="1"/>
  <c r="Q3246" i="1"/>
  <c r="T3246" i="1" s="1"/>
  <c r="K3246" i="1"/>
  <c r="H3246" i="1"/>
  <c r="E3246" i="1"/>
  <c r="BB3245" i="1"/>
  <c r="BA3245" i="1"/>
  <c r="AZ3245" i="1"/>
  <c r="AY3245" i="1"/>
  <c r="BC3245" i="1" s="1"/>
  <c r="AV3245" i="1"/>
  <c r="AE3245" i="1"/>
  <c r="AH3245" i="1" s="1"/>
  <c r="X3245" i="1"/>
  <c r="AA3245" i="1" s="1"/>
  <c r="T3245" i="1"/>
  <c r="AW3245" i="1" s="1"/>
  <c r="Q3245" i="1"/>
  <c r="K3245" i="1"/>
  <c r="H3245" i="1"/>
  <c r="E3245" i="1"/>
  <c r="AU3244" i="1"/>
  <c r="AT3244" i="1"/>
  <c r="AS3244" i="1"/>
  <c r="BB3244" i="1" s="1"/>
  <c r="AR3244" i="1"/>
  <c r="BA3244" i="1" s="1"/>
  <c r="AQ3244" i="1"/>
  <c r="AP3244" i="1"/>
  <c r="AO3244" i="1"/>
  <c r="AO3243" i="1" s="1"/>
  <c r="AZ3243" i="1" s="1"/>
  <c r="AN3244" i="1"/>
  <c r="AM3244" i="1"/>
  <c r="AZ3244" i="1" s="1"/>
  <c r="AL3244" i="1"/>
  <c r="AK3244" i="1"/>
  <c r="AK3243" i="1" s="1"/>
  <c r="AK3228" i="1" s="1"/>
  <c r="AJ3244" i="1"/>
  <c r="AY3244" i="1" s="1"/>
  <c r="BC3244" i="1" s="1"/>
  <c r="AG3244" i="1"/>
  <c r="AF3244" i="1"/>
  <c r="AF3243" i="1" s="1"/>
  <c r="AD3244" i="1"/>
  <c r="AC3244" i="1"/>
  <c r="AE3244" i="1" s="1"/>
  <c r="AH3244" i="1" s="1"/>
  <c r="Z3244" i="1"/>
  <c r="Z3243" i="1" s="1"/>
  <c r="Y3244" i="1"/>
  <c r="W3244" i="1"/>
  <c r="W3243" i="1" s="1"/>
  <c r="V3244" i="1"/>
  <c r="X3244" i="1" s="1"/>
  <c r="AA3244" i="1" s="1"/>
  <c r="S3244" i="1"/>
  <c r="R3244" i="1"/>
  <c r="R3243" i="1" s="1"/>
  <c r="R3228" i="1" s="1"/>
  <c r="Q3244" i="1"/>
  <c r="T3244" i="1" s="1"/>
  <c r="P3244" i="1"/>
  <c r="O3244" i="1"/>
  <c r="N3244" i="1"/>
  <c r="N3243" i="1" s="1"/>
  <c r="M3244" i="1"/>
  <c r="L3244" i="1"/>
  <c r="J3244" i="1"/>
  <c r="K3244" i="1" s="1"/>
  <c r="I3244" i="1"/>
  <c r="I3243" i="1" s="1"/>
  <c r="G3244" i="1"/>
  <c r="H3244" i="1" s="1"/>
  <c r="F3244" i="1"/>
  <c r="F3243" i="1" s="1"/>
  <c r="H3243" i="1" s="1"/>
  <c r="D3244" i="1"/>
  <c r="E3244" i="1" s="1"/>
  <c r="C3244" i="1"/>
  <c r="AU3243" i="1"/>
  <c r="AT3243" i="1"/>
  <c r="AQ3243" i="1"/>
  <c r="AP3243" i="1"/>
  <c r="AN3243" i="1"/>
  <c r="AM3243" i="1"/>
  <c r="AL3243" i="1"/>
  <c r="AG3243" i="1"/>
  <c r="AD3243" i="1"/>
  <c r="AC3243" i="1"/>
  <c r="AE3243" i="1" s="1"/>
  <c r="AH3243" i="1" s="1"/>
  <c r="Y3243" i="1"/>
  <c r="V3243" i="1"/>
  <c r="S3243" i="1"/>
  <c r="P3243" i="1"/>
  <c r="O3243" i="1"/>
  <c r="Q3243" i="1" s="1"/>
  <c r="T3243" i="1" s="1"/>
  <c r="M3243" i="1"/>
  <c r="L3243" i="1"/>
  <c r="G3243" i="1"/>
  <c r="D3243" i="1"/>
  <c r="E3243" i="1" s="1"/>
  <c r="C3243" i="1"/>
  <c r="BB3242" i="1"/>
  <c r="BA3242" i="1"/>
  <c r="AZ3242" i="1"/>
  <c r="AY3242" i="1"/>
  <c r="BC3242" i="1" s="1"/>
  <c r="AV3242" i="1"/>
  <c r="AE3242" i="1"/>
  <c r="AH3242" i="1" s="1"/>
  <c r="AA3242" i="1"/>
  <c r="X3242" i="1"/>
  <c r="Q3242" i="1"/>
  <c r="T3242" i="1" s="1"/>
  <c r="K3242" i="1"/>
  <c r="H3242" i="1"/>
  <c r="E3242" i="1"/>
  <c r="BC3241" i="1"/>
  <c r="BB3241" i="1"/>
  <c r="BA3241" i="1"/>
  <c r="AZ3241" i="1"/>
  <c r="AY3241" i="1"/>
  <c r="AV3241" i="1"/>
  <c r="AE3241" i="1"/>
  <c r="AH3241" i="1" s="1"/>
  <c r="AA3241" i="1"/>
  <c r="X3241" i="1"/>
  <c r="Q3241" i="1"/>
  <c r="T3241" i="1" s="1"/>
  <c r="K3241" i="1"/>
  <c r="H3241" i="1"/>
  <c r="E3241" i="1"/>
  <c r="BB3240" i="1"/>
  <c r="BA3240" i="1"/>
  <c r="AZ3240" i="1"/>
  <c r="AY3240" i="1"/>
  <c r="BC3240" i="1" s="1"/>
  <c r="AV3240" i="1"/>
  <c r="AH3240" i="1"/>
  <c r="AE3240" i="1"/>
  <c r="X3240" i="1"/>
  <c r="AA3240" i="1" s="1"/>
  <c r="Q3240" i="1"/>
  <c r="T3240" i="1" s="1"/>
  <c r="K3240" i="1"/>
  <c r="H3240" i="1"/>
  <c r="E3240" i="1"/>
  <c r="AZ3239" i="1"/>
  <c r="AU3239" i="1"/>
  <c r="AT3239" i="1"/>
  <c r="AS3239" i="1"/>
  <c r="BB3239" i="1" s="1"/>
  <c r="AR3239" i="1"/>
  <c r="AQ3239" i="1"/>
  <c r="BA3239" i="1" s="1"/>
  <c r="AP3239" i="1"/>
  <c r="AO3239" i="1"/>
  <c r="AN3239" i="1"/>
  <c r="AV3239" i="1" s="1"/>
  <c r="AM3239" i="1"/>
  <c r="AL3239" i="1"/>
  <c r="AK3239" i="1"/>
  <c r="AJ3239" i="1"/>
  <c r="AY3239" i="1" s="1"/>
  <c r="AH3239" i="1"/>
  <c r="AG3239" i="1"/>
  <c r="AF3239" i="1"/>
  <c r="AE3239" i="1"/>
  <c r="AD3239" i="1"/>
  <c r="AC3239" i="1"/>
  <c r="Z3239" i="1"/>
  <c r="Y3239" i="1"/>
  <c r="W3239" i="1"/>
  <c r="V3239" i="1"/>
  <c r="X3239" i="1" s="1"/>
  <c r="AA3239" i="1" s="1"/>
  <c r="S3239" i="1"/>
  <c r="R3239" i="1"/>
  <c r="P3239" i="1"/>
  <c r="Q3239" i="1" s="1"/>
  <c r="T3239" i="1" s="1"/>
  <c r="O3239" i="1"/>
  <c r="N3239" i="1"/>
  <c r="M3239" i="1"/>
  <c r="L3239" i="1"/>
  <c r="J3239" i="1"/>
  <c r="K3239" i="1" s="1"/>
  <c r="I3239" i="1"/>
  <c r="H3239" i="1"/>
  <c r="G3239" i="1"/>
  <c r="F3239" i="1"/>
  <c r="E3239" i="1"/>
  <c r="D3239" i="1"/>
  <c r="C3239" i="1"/>
  <c r="BB3238" i="1"/>
  <c r="BA3238" i="1"/>
  <c r="AZ3238" i="1"/>
  <c r="AY3238" i="1"/>
  <c r="BC3238" i="1" s="1"/>
  <c r="AV3238" i="1"/>
  <c r="AE3238" i="1"/>
  <c r="AH3238" i="1" s="1"/>
  <c r="AA3238" i="1"/>
  <c r="X3238" i="1"/>
  <c r="Q3238" i="1"/>
  <c r="T3238" i="1" s="1"/>
  <c r="K3238" i="1"/>
  <c r="H3238" i="1"/>
  <c r="E3238" i="1"/>
  <c r="BC3237" i="1"/>
  <c r="BB3237" i="1"/>
  <c r="BA3237" i="1"/>
  <c r="AZ3237" i="1"/>
  <c r="AY3237" i="1"/>
  <c r="AV3237" i="1"/>
  <c r="AE3237" i="1"/>
  <c r="AH3237" i="1" s="1"/>
  <c r="X3237" i="1"/>
  <c r="AA3237" i="1" s="1"/>
  <c r="T3237" i="1"/>
  <c r="AW3237" i="1" s="1"/>
  <c r="Q3237" i="1"/>
  <c r="K3237" i="1"/>
  <c r="H3237" i="1"/>
  <c r="E3237" i="1"/>
  <c r="BB3236" i="1"/>
  <c r="BA3236" i="1"/>
  <c r="AZ3236" i="1"/>
  <c r="AY3236" i="1"/>
  <c r="BC3236" i="1" s="1"/>
  <c r="AV3236" i="1"/>
  <c r="AH3236" i="1"/>
  <c r="AE3236" i="1"/>
  <c r="X3236" i="1"/>
  <c r="AA3236" i="1" s="1"/>
  <c r="Q3236" i="1"/>
  <c r="T3236" i="1" s="1"/>
  <c r="K3236" i="1"/>
  <c r="H3236" i="1"/>
  <c r="E3236" i="1"/>
  <c r="BB3235" i="1"/>
  <c r="BA3235" i="1"/>
  <c r="AZ3235" i="1"/>
  <c r="AY3235" i="1"/>
  <c r="BC3235" i="1" s="1"/>
  <c r="AV3235" i="1"/>
  <c r="AE3235" i="1"/>
  <c r="AH3235" i="1" s="1"/>
  <c r="AA3235" i="1"/>
  <c r="X3235" i="1"/>
  <c r="Q3235" i="1"/>
  <c r="T3235" i="1" s="1"/>
  <c r="K3235" i="1"/>
  <c r="H3235" i="1"/>
  <c r="E3235" i="1"/>
  <c r="AU3234" i="1"/>
  <c r="AT3234" i="1"/>
  <c r="AS3234" i="1"/>
  <c r="BB3234" i="1" s="1"/>
  <c r="AR3234" i="1"/>
  <c r="AQ3234" i="1"/>
  <c r="AP3234" i="1"/>
  <c r="BA3234" i="1" s="1"/>
  <c r="AO3234" i="1"/>
  <c r="AZ3234" i="1" s="1"/>
  <c r="AN3234" i="1"/>
  <c r="AM3234" i="1"/>
  <c r="AL3234" i="1"/>
  <c r="AY3234" i="1" s="1"/>
  <c r="BC3234" i="1" s="1"/>
  <c r="AK3234" i="1"/>
  <c r="AJ3234" i="1"/>
  <c r="AV3234" i="1" s="1"/>
  <c r="AG3234" i="1"/>
  <c r="AF3234" i="1"/>
  <c r="AD3234" i="1"/>
  <c r="AC3234" i="1"/>
  <c r="AE3234" i="1" s="1"/>
  <c r="AH3234" i="1" s="1"/>
  <c r="Z3234" i="1"/>
  <c r="Y3234" i="1"/>
  <c r="W3234" i="1"/>
  <c r="X3234" i="1" s="1"/>
  <c r="AA3234" i="1" s="1"/>
  <c r="V3234" i="1"/>
  <c r="S3234" i="1"/>
  <c r="R3234" i="1"/>
  <c r="P3234" i="1"/>
  <c r="O3234" i="1"/>
  <c r="Q3234" i="1" s="1"/>
  <c r="T3234" i="1" s="1"/>
  <c r="N3234" i="1"/>
  <c r="M3234" i="1"/>
  <c r="L3234" i="1"/>
  <c r="K3234" i="1"/>
  <c r="J3234" i="1"/>
  <c r="I3234" i="1"/>
  <c r="G3234" i="1"/>
  <c r="H3234" i="1" s="1"/>
  <c r="F3234" i="1"/>
  <c r="D3234" i="1"/>
  <c r="E3234" i="1" s="1"/>
  <c r="C3234" i="1"/>
  <c r="BB3233" i="1"/>
  <c r="BA3233" i="1"/>
  <c r="AZ3233" i="1"/>
  <c r="BC3233" i="1" s="1"/>
  <c r="AY3233" i="1"/>
  <c r="AV3233" i="1"/>
  <c r="AE3233" i="1"/>
  <c r="AH3233" i="1" s="1"/>
  <c r="X3233" i="1"/>
  <c r="AA3233" i="1" s="1"/>
  <c r="T3233" i="1"/>
  <c r="AW3233" i="1" s="1"/>
  <c r="Q3233" i="1"/>
  <c r="K3233" i="1"/>
  <c r="H3233" i="1"/>
  <c r="E3233" i="1"/>
  <c r="AU3232" i="1"/>
  <c r="AT3232" i="1"/>
  <c r="AS3232" i="1"/>
  <c r="BB3232" i="1" s="1"/>
  <c r="AR3232" i="1"/>
  <c r="BA3232" i="1" s="1"/>
  <c r="AQ3232" i="1"/>
  <c r="AP3232" i="1"/>
  <c r="AO3232" i="1"/>
  <c r="AN3232" i="1"/>
  <c r="AM3232" i="1"/>
  <c r="AZ3232" i="1" s="1"/>
  <c r="AL3232" i="1"/>
  <c r="AK3232" i="1"/>
  <c r="AJ3232" i="1"/>
  <c r="AY3232" i="1" s="1"/>
  <c r="BC3232" i="1" s="1"/>
  <c r="AG3232" i="1"/>
  <c r="AF3232" i="1"/>
  <c r="AD3232" i="1"/>
  <c r="AC3232" i="1"/>
  <c r="AE3232" i="1" s="1"/>
  <c r="AH3232" i="1" s="1"/>
  <c r="Z3232" i="1"/>
  <c r="Y3232" i="1"/>
  <c r="W3232" i="1"/>
  <c r="V3232" i="1"/>
  <c r="X3232" i="1" s="1"/>
  <c r="AA3232" i="1" s="1"/>
  <c r="S3232" i="1"/>
  <c r="R3232" i="1"/>
  <c r="Q3232" i="1"/>
  <c r="T3232" i="1" s="1"/>
  <c r="P3232" i="1"/>
  <c r="O3232" i="1"/>
  <c r="N3232" i="1"/>
  <c r="M3232" i="1"/>
  <c r="L3232" i="1"/>
  <c r="J3232" i="1"/>
  <c r="K3232" i="1" s="1"/>
  <c r="I3232" i="1"/>
  <c r="G3232" i="1"/>
  <c r="H3232" i="1" s="1"/>
  <c r="F3232" i="1"/>
  <c r="D3232" i="1"/>
  <c r="E3232" i="1" s="1"/>
  <c r="C3232" i="1"/>
  <c r="BC3231" i="1"/>
  <c r="BB3231" i="1"/>
  <c r="BA3231" i="1"/>
  <c r="AZ3231" i="1"/>
  <c r="AY3231" i="1"/>
  <c r="AV3231" i="1"/>
  <c r="AE3231" i="1"/>
  <c r="AH3231" i="1" s="1"/>
  <c r="AA3231" i="1"/>
  <c r="X3231" i="1"/>
  <c r="T3231" i="1"/>
  <c r="AW3231" i="1" s="1"/>
  <c r="Q3231" i="1"/>
  <c r="K3231" i="1"/>
  <c r="H3231" i="1"/>
  <c r="E3231" i="1"/>
  <c r="AU3230" i="1"/>
  <c r="AU3229" i="1" s="1"/>
  <c r="AU3228" i="1" s="1"/>
  <c r="AT3230" i="1"/>
  <c r="AS3230" i="1"/>
  <c r="BB3230" i="1" s="1"/>
  <c r="AR3230" i="1"/>
  <c r="AR3229" i="1" s="1"/>
  <c r="AQ3230" i="1"/>
  <c r="AP3230" i="1"/>
  <c r="AO3230" i="1"/>
  <c r="AN3230" i="1"/>
  <c r="AN3229" i="1" s="1"/>
  <c r="AN3228" i="1" s="1"/>
  <c r="AM3230" i="1"/>
  <c r="AM3229" i="1" s="1"/>
  <c r="AL3230" i="1"/>
  <c r="AK3230" i="1"/>
  <c r="AJ3230" i="1"/>
  <c r="AY3230" i="1" s="1"/>
  <c r="AG3230" i="1"/>
  <c r="AF3230" i="1"/>
  <c r="AD3230" i="1"/>
  <c r="AE3230" i="1" s="1"/>
  <c r="AH3230" i="1" s="1"/>
  <c r="AC3230" i="1"/>
  <c r="Z3230" i="1"/>
  <c r="Z3229" i="1" s="1"/>
  <c r="Z3228" i="1" s="1"/>
  <c r="Y3230" i="1"/>
  <c r="W3230" i="1"/>
  <c r="V3230" i="1"/>
  <c r="X3230" i="1" s="1"/>
  <c r="AA3230" i="1" s="1"/>
  <c r="T3230" i="1"/>
  <c r="S3230" i="1"/>
  <c r="R3230" i="1"/>
  <c r="Q3230" i="1"/>
  <c r="P3230" i="1"/>
  <c r="O3230" i="1"/>
  <c r="N3230" i="1"/>
  <c r="M3230" i="1"/>
  <c r="M3229" i="1" s="1"/>
  <c r="M3228" i="1" s="1"/>
  <c r="L3230" i="1"/>
  <c r="L3229" i="1" s="1"/>
  <c r="L3228" i="1" s="1"/>
  <c r="J3230" i="1"/>
  <c r="K3230" i="1" s="1"/>
  <c r="I3230" i="1"/>
  <c r="I3229" i="1" s="1"/>
  <c r="G3230" i="1"/>
  <c r="F3230" i="1"/>
  <c r="H3230" i="1" s="1"/>
  <c r="D3230" i="1"/>
  <c r="E3230" i="1" s="1"/>
  <c r="C3230" i="1"/>
  <c r="AT3229" i="1"/>
  <c r="AT3228" i="1" s="1"/>
  <c r="AS3229" i="1"/>
  <c r="AQ3229" i="1"/>
  <c r="AP3229" i="1"/>
  <c r="AO3229" i="1"/>
  <c r="AO3228" i="1" s="1"/>
  <c r="AL3229" i="1"/>
  <c r="AL3228" i="1" s="1"/>
  <c r="AK3229" i="1"/>
  <c r="AG3229" i="1"/>
  <c r="AF3229" i="1"/>
  <c r="AF3228" i="1" s="1"/>
  <c r="AC3229" i="1"/>
  <c r="Y3229" i="1"/>
  <c r="W3229" i="1"/>
  <c r="W3228" i="1" s="1"/>
  <c r="S3229" i="1"/>
  <c r="R3229" i="1"/>
  <c r="P3229" i="1"/>
  <c r="O3229" i="1"/>
  <c r="Q3229" i="1" s="1"/>
  <c r="T3229" i="1" s="1"/>
  <c r="N3229" i="1"/>
  <c r="N3228" i="1" s="1"/>
  <c r="J3229" i="1"/>
  <c r="G3229" i="1"/>
  <c r="H3229" i="1" s="1"/>
  <c r="F3229" i="1"/>
  <c r="F3228" i="1" s="1"/>
  <c r="H3228" i="1" s="1"/>
  <c r="C3229" i="1"/>
  <c r="AQ3228" i="1"/>
  <c r="AG3228" i="1"/>
  <c r="AC3228" i="1"/>
  <c r="Y3228" i="1"/>
  <c r="S3228" i="1"/>
  <c r="P3228" i="1"/>
  <c r="Q3228" i="1" s="1"/>
  <c r="T3228" i="1" s="1"/>
  <c r="O3228" i="1"/>
  <c r="G3228" i="1"/>
  <c r="C3228" i="1"/>
  <c r="BB3227" i="1"/>
  <c r="BC3227" i="1" s="1"/>
  <c r="BA3227" i="1"/>
  <c r="AZ3227" i="1"/>
  <c r="AY3227" i="1"/>
  <c r="AV3227" i="1"/>
  <c r="AE3227" i="1"/>
  <c r="AH3227" i="1" s="1"/>
  <c r="AA3227" i="1"/>
  <c r="X3227" i="1"/>
  <c r="Q3227" i="1"/>
  <c r="T3227" i="1" s="1"/>
  <c r="K3227" i="1"/>
  <c r="H3227" i="1"/>
  <c r="E3227" i="1"/>
  <c r="BC3226" i="1"/>
  <c r="BD3226" i="1" s="1"/>
  <c r="BB3226" i="1"/>
  <c r="BA3226" i="1"/>
  <c r="AZ3226" i="1"/>
  <c r="AY3226" i="1"/>
  <c r="AV3226" i="1"/>
  <c r="AE3226" i="1"/>
  <c r="AH3226" i="1" s="1"/>
  <c r="AA3226" i="1"/>
  <c r="X3226" i="1"/>
  <c r="T3226" i="1"/>
  <c r="AW3226" i="1" s="1"/>
  <c r="Q3226" i="1"/>
  <c r="K3226" i="1"/>
  <c r="H3226" i="1"/>
  <c r="E3226" i="1"/>
  <c r="AU3225" i="1"/>
  <c r="AT3225" i="1"/>
  <c r="AS3225" i="1"/>
  <c r="BB3225" i="1" s="1"/>
  <c r="AR3225" i="1"/>
  <c r="BA3225" i="1" s="1"/>
  <c r="AQ3225" i="1"/>
  <c r="AP3225" i="1"/>
  <c r="AO3225" i="1"/>
  <c r="AN3225" i="1"/>
  <c r="AM3225" i="1"/>
  <c r="AV3225" i="1" s="1"/>
  <c r="AL3225" i="1"/>
  <c r="AK3225" i="1"/>
  <c r="AJ3225" i="1"/>
  <c r="AY3225" i="1" s="1"/>
  <c r="AG3225" i="1"/>
  <c r="AF3225" i="1"/>
  <c r="AD3225" i="1"/>
  <c r="AE3225" i="1" s="1"/>
  <c r="AH3225" i="1" s="1"/>
  <c r="AC3225" i="1"/>
  <c r="Z3225" i="1"/>
  <c r="Y3225" i="1"/>
  <c r="W3225" i="1"/>
  <c r="V3225" i="1"/>
  <c r="X3225" i="1" s="1"/>
  <c r="AA3225" i="1" s="1"/>
  <c r="T3225" i="1"/>
  <c r="S3225" i="1"/>
  <c r="R3225" i="1"/>
  <c r="Q3225" i="1"/>
  <c r="P3225" i="1"/>
  <c r="O3225" i="1"/>
  <c r="N3225" i="1"/>
  <c r="M3225" i="1"/>
  <c r="L3225" i="1"/>
  <c r="J3225" i="1"/>
  <c r="K3225" i="1" s="1"/>
  <c r="I3225" i="1"/>
  <c r="G3225" i="1"/>
  <c r="H3225" i="1" s="1"/>
  <c r="F3225" i="1"/>
  <c r="D3225" i="1"/>
  <c r="E3225" i="1" s="1"/>
  <c r="C3225" i="1"/>
  <c r="BB3224" i="1"/>
  <c r="BA3224" i="1"/>
  <c r="AZ3224" i="1"/>
  <c r="AY3224" i="1"/>
  <c r="BC3224" i="1" s="1"/>
  <c r="AV3224" i="1"/>
  <c r="AE3224" i="1"/>
  <c r="AH3224" i="1" s="1"/>
  <c r="X3224" i="1"/>
  <c r="AA3224" i="1" s="1"/>
  <c r="Q3224" i="1"/>
  <c r="T3224" i="1" s="1"/>
  <c r="K3224" i="1"/>
  <c r="H3224" i="1"/>
  <c r="E3224" i="1"/>
  <c r="AZ3223" i="1"/>
  <c r="AY3223" i="1"/>
  <c r="AU3223" i="1"/>
  <c r="AT3223" i="1"/>
  <c r="AS3223" i="1"/>
  <c r="BB3223" i="1" s="1"/>
  <c r="AR3223" i="1"/>
  <c r="AQ3223" i="1"/>
  <c r="AP3223" i="1"/>
  <c r="BA3223" i="1" s="1"/>
  <c r="AO3223" i="1"/>
  <c r="AN3223" i="1"/>
  <c r="AM3223" i="1"/>
  <c r="AL3223" i="1"/>
  <c r="AK3223" i="1"/>
  <c r="AJ3223" i="1"/>
  <c r="AV3223" i="1" s="1"/>
  <c r="AG3223" i="1"/>
  <c r="AF3223" i="1"/>
  <c r="AD3223" i="1"/>
  <c r="AE3223" i="1" s="1"/>
  <c r="AH3223" i="1" s="1"/>
  <c r="AC3223" i="1"/>
  <c r="Z3223" i="1"/>
  <c r="Y3223" i="1"/>
  <c r="X3223" i="1"/>
  <c r="AA3223" i="1" s="1"/>
  <c r="W3223" i="1"/>
  <c r="V3223" i="1"/>
  <c r="S3223" i="1"/>
  <c r="R3223" i="1"/>
  <c r="P3223" i="1"/>
  <c r="O3223" i="1"/>
  <c r="Q3223" i="1" s="1"/>
  <c r="T3223" i="1" s="1"/>
  <c r="N3223" i="1"/>
  <c r="M3223" i="1"/>
  <c r="L3223" i="1"/>
  <c r="J3223" i="1"/>
  <c r="K3223" i="1" s="1"/>
  <c r="I3223" i="1"/>
  <c r="G3223" i="1"/>
  <c r="H3223" i="1" s="1"/>
  <c r="F3223" i="1"/>
  <c r="D3223" i="1"/>
  <c r="E3223" i="1" s="1"/>
  <c r="C3223" i="1"/>
  <c r="BB3222" i="1"/>
  <c r="BA3222" i="1"/>
  <c r="BC3222" i="1" s="1"/>
  <c r="AZ3222" i="1"/>
  <c r="AY3222" i="1"/>
  <c r="AP3222" i="1"/>
  <c r="AV3222" i="1" s="1"/>
  <c r="AE3222" i="1"/>
  <c r="AH3222" i="1" s="1"/>
  <c r="AA3222" i="1"/>
  <c r="X3222" i="1"/>
  <c r="Q3222" i="1"/>
  <c r="T3222" i="1" s="1"/>
  <c r="P3222" i="1"/>
  <c r="K3222" i="1"/>
  <c r="H3222" i="1"/>
  <c r="E3222" i="1"/>
  <c r="AU3221" i="1"/>
  <c r="AT3221" i="1"/>
  <c r="AS3221" i="1"/>
  <c r="BB3221" i="1" s="1"/>
  <c r="AR3221" i="1"/>
  <c r="BA3221" i="1" s="1"/>
  <c r="AQ3221" i="1"/>
  <c r="AP3221" i="1"/>
  <c r="AO3221" i="1"/>
  <c r="AN3221" i="1"/>
  <c r="AM3221" i="1"/>
  <c r="AV3221" i="1" s="1"/>
  <c r="AL3221" i="1"/>
  <c r="AK3221" i="1"/>
  <c r="AJ3221" i="1"/>
  <c r="AY3221" i="1" s="1"/>
  <c r="AG3221" i="1"/>
  <c r="AF3221" i="1"/>
  <c r="AE3221" i="1"/>
  <c r="AH3221" i="1" s="1"/>
  <c r="AD3221" i="1"/>
  <c r="AC3221" i="1"/>
  <c r="Z3221" i="1"/>
  <c r="Y3221" i="1"/>
  <c r="W3221" i="1"/>
  <c r="V3221" i="1"/>
  <c r="X3221" i="1" s="1"/>
  <c r="AA3221" i="1" s="1"/>
  <c r="T3221" i="1"/>
  <c r="S3221" i="1"/>
  <c r="R3221" i="1"/>
  <c r="Q3221" i="1"/>
  <c r="P3221" i="1"/>
  <c r="O3221" i="1"/>
  <c r="N3221" i="1"/>
  <c r="M3221" i="1"/>
  <c r="L3221" i="1"/>
  <c r="J3221" i="1"/>
  <c r="I3221" i="1"/>
  <c r="K3221" i="1" s="1"/>
  <c r="G3221" i="1"/>
  <c r="H3221" i="1" s="1"/>
  <c r="F3221" i="1"/>
  <c r="E3221" i="1"/>
  <c r="D3221" i="1"/>
  <c r="C3221" i="1"/>
  <c r="BB3220" i="1"/>
  <c r="BA3220" i="1"/>
  <c r="AZ3220" i="1"/>
  <c r="AY3220" i="1"/>
  <c r="BC3220" i="1" s="1"/>
  <c r="AV3220" i="1"/>
  <c r="AE3220" i="1"/>
  <c r="AH3220" i="1" s="1"/>
  <c r="X3220" i="1"/>
  <c r="AA3220" i="1" s="1"/>
  <c r="Q3220" i="1"/>
  <c r="T3220" i="1" s="1"/>
  <c r="K3220" i="1"/>
  <c r="H3220" i="1"/>
  <c r="E3220" i="1"/>
  <c r="BB3219" i="1"/>
  <c r="BA3219" i="1"/>
  <c r="AZ3219" i="1"/>
  <c r="AY3219" i="1"/>
  <c r="BC3219" i="1" s="1"/>
  <c r="AV3219" i="1"/>
  <c r="AH3219" i="1"/>
  <c r="AE3219" i="1"/>
  <c r="X3219" i="1"/>
  <c r="AA3219" i="1" s="1"/>
  <c r="Q3219" i="1"/>
  <c r="T3219" i="1" s="1"/>
  <c r="K3219" i="1"/>
  <c r="H3219" i="1"/>
  <c r="E3219" i="1"/>
  <c r="BB3218" i="1"/>
  <c r="BA3218" i="1"/>
  <c r="AZ3218" i="1"/>
  <c r="AY3218" i="1"/>
  <c r="BC3218" i="1" s="1"/>
  <c r="AV3218" i="1"/>
  <c r="AE3218" i="1"/>
  <c r="AH3218" i="1" s="1"/>
  <c r="X3218" i="1"/>
  <c r="AA3218" i="1" s="1"/>
  <c r="T3218" i="1"/>
  <c r="AW3218" i="1" s="1"/>
  <c r="Q3218" i="1"/>
  <c r="K3218" i="1"/>
  <c r="H3218" i="1"/>
  <c r="E3218" i="1"/>
  <c r="BB3217" i="1"/>
  <c r="BA3217" i="1"/>
  <c r="BC3217" i="1" s="1"/>
  <c r="AZ3217" i="1"/>
  <c r="AY3217" i="1"/>
  <c r="AV3217" i="1"/>
  <c r="AE3217" i="1"/>
  <c r="AH3217" i="1" s="1"/>
  <c r="AA3217" i="1"/>
  <c r="X3217" i="1"/>
  <c r="T3217" i="1"/>
  <c r="Q3217" i="1"/>
  <c r="K3217" i="1"/>
  <c r="H3217" i="1"/>
  <c r="E3217" i="1"/>
  <c r="BC3216" i="1"/>
  <c r="BB3216" i="1"/>
  <c r="BA3216" i="1"/>
  <c r="AZ3216" i="1"/>
  <c r="AY3216" i="1"/>
  <c r="AV3216" i="1"/>
  <c r="AE3216" i="1"/>
  <c r="AH3216" i="1" s="1"/>
  <c r="AA3216" i="1"/>
  <c r="X3216" i="1"/>
  <c r="Q3216" i="1"/>
  <c r="T3216" i="1" s="1"/>
  <c r="K3216" i="1"/>
  <c r="H3216" i="1"/>
  <c r="E3216" i="1"/>
  <c r="AU3215" i="1"/>
  <c r="AT3215" i="1"/>
  <c r="AS3215" i="1"/>
  <c r="BB3215" i="1" s="1"/>
  <c r="AR3215" i="1"/>
  <c r="AQ3215" i="1"/>
  <c r="AP3215" i="1"/>
  <c r="BA3215" i="1" s="1"/>
  <c r="AO3215" i="1"/>
  <c r="AN3215" i="1"/>
  <c r="AM3215" i="1"/>
  <c r="AZ3215" i="1" s="1"/>
  <c r="AL3215" i="1"/>
  <c r="AK3215" i="1"/>
  <c r="AJ3215" i="1"/>
  <c r="AV3215" i="1" s="1"/>
  <c r="AG3215" i="1"/>
  <c r="AF3215" i="1"/>
  <c r="AD3215" i="1"/>
  <c r="AC3215" i="1"/>
  <c r="AE3215" i="1" s="1"/>
  <c r="AH3215" i="1" s="1"/>
  <c r="Z3215" i="1"/>
  <c r="Y3215" i="1"/>
  <c r="W3215" i="1"/>
  <c r="V3215" i="1"/>
  <c r="X3215" i="1" s="1"/>
  <c r="AA3215" i="1" s="1"/>
  <c r="S3215" i="1"/>
  <c r="R3215" i="1"/>
  <c r="P3215" i="1"/>
  <c r="O3215" i="1"/>
  <c r="Q3215" i="1" s="1"/>
  <c r="T3215" i="1" s="1"/>
  <c r="N3215" i="1"/>
  <c r="M3215" i="1"/>
  <c r="L3215" i="1"/>
  <c r="K3215" i="1"/>
  <c r="J3215" i="1"/>
  <c r="I3215" i="1"/>
  <c r="G3215" i="1"/>
  <c r="H3215" i="1" s="1"/>
  <c r="F3215" i="1"/>
  <c r="D3215" i="1"/>
  <c r="E3215" i="1" s="1"/>
  <c r="C3215" i="1"/>
  <c r="BB3214" i="1"/>
  <c r="BA3214" i="1"/>
  <c r="AZ3214" i="1"/>
  <c r="AY3214" i="1"/>
  <c r="BC3214" i="1" s="1"/>
  <c r="AV3214" i="1"/>
  <c r="AE3214" i="1"/>
  <c r="AH3214" i="1" s="1"/>
  <c r="X3214" i="1"/>
  <c r="AA3214" i="1" s="1"/>
  <c r="Q3214" i="1"/>
  <c r="T3214" i="1" s="1"/>
  <c r="K3214" i="1"/>
  <c r="H3214" i="1"/>
  <c r="E3214" i="1"/>
  <c r="AY3213" i="1"/>
  <c r="AU3213" i="1"/>
  <c r="AT3213" i="1"/>
  <c r="AS3213" i="1"/>
  <c r="BB3213" i="1" s="1"/>
  <c r="AR3213" i="1"/>
  <c r="AQ3213" i="1"/>
  <c r="AP3213" i="1"/>
  <c r="BA3213" i="1" s="1"/>
  <c r="AO3213" i="1"/>
  <c r="AN3213" i="1"/>
  <c r="AM3213" i="1"/>
  <c r="AZ3213" i="1" s="1"/>
  <c r="AL3213" i="1"/>
  <c r="AK3213" i="1"/>
  <c r="AJ3213" i="1"/>
  <c r="AV3213" i="1" s="1"/>
  <c r="AG3213" i="1"/>
  <c r="AF3213" i="1"/>
  <c r="AD3213" i="1"/>
  <c r="AC3213" i="1"/>
  <c r="AE3213" i="1" s="1"/>
  <c r="AH3213" i="1" s="1"/>
  <c r="Z3213" i="1"/>
  <c r="Y3213" i="1"/>
  <c r="W3213" i="1"/>
  <c r="X3213" i="1" s="1"/>
  <c r="AA3213" i="1" s="1"/>
  <c r="V3213" i="1"/>
  <c r="S3213" i="1"/>
  <c r="R3213" i="1"/>
  <c r="P3213" i="1"/>
  <c r="O3213" i="1"/>
  <c r="Q3213" i="1" s="1"/>
  <c r="T3213" i="1" s="1"/>
  <c r="N3213" i="1"/>
  <c r="M3213" i="1"/>
  <c r="L3213" i="1"/>
  <c r="J3213" i="1"/>
  <c r="K3213" i="1" s="1"/>
  <c r="I3213" i="1"/>
  <c r="G3213" i="1"/>
  <c r="H3213" i="1" s="1"/>
  <c r="F3213" i="1"/>
  <c r="D3213" i="1"/>
  <c r="E3213" i="1" s="1"/>
  <c r="C3213" i="1"/>
  <c r="BB3212" i="1"/>
  <c r="BA3212" i="1"/>
  <c r="AZ3212" i="1"/>
  <c r="AY3212" i="1"/>
  <c r="BC3212" i="1" s="1"/>
  <c r="AV3212" i="1"/>
  <c r="AE3212" i="1"/>
  <c r="AH3212" i="1" s="1"/>
  <c r="X3212" i="1"/>
  <c r="AA3212" i="1" s="1"/>
  <c r="T3212" i="1"/>
  <c r="AW3212" i="1" s="1"/>
  <c r="Q3212" i="1"/>
  <c r="K3212" i="1"/>
  <c r="H3212" i="1"/>
  <c r="E3212" i="1"/>
  <c r="BB3211" i="1"/>
  <c r="BA3211" i="1"/>
  <c r="BC3211" i="1" s="1"/>
  <c r="AZ3211" i="1"/>
  <c r="AY3211" i="1"/>
  <c r="AV3211" i="1"/>
  <c r="AE3211" i="1"/>
  <c r="AH3211" i="1" s="1"/>
  <c r="X3211" i="1"/>
  <c r="AA3211" i="1" s="1"/>
  <c r="T3211" i="1"/>
  <c r="BD3211" i="1" s="1"/>
  <c r="Q3211" i="1"/>
  <c r="K3211" i="1"/>
  <c r="H3211" i="1"/>
  <c r="E3211" i="1"/>
  <c r="BB3210" i="1"/>
  <c r="BA3210" i="1"/>
  <c r="AN3210" i="1"/>
  <c r="AZ3210" i="1" s="1"/>
  <c r="AL3210" i="1"/>
  <c r="AK3210" i="1"/>
  <c r="AV3210" i="1" s="1"/>
  <c r="AH3210" i="1"/>
  <c r="AE3210" i="1"/>
  <c r="X3210" i="1"/>
  <c r="AA3210" i="1" s="1"/>
  <c r="P3210" i="1"/>
  <c r="Q3210" i="1" s="1"/>
  <c r="T3210" i="1" s="1"/>
  <c r="K3210" i="1"/>
  <c r="J3210" i="1"/>
  <c r="I3210" i="1"/>
  <c r="H3210" i="1"/>
  <c r="E3210" i="1"/>
  <c r="BC3209" i="1"/>
  <c r="BB3209" i="1"/>
  <c r="BA3209" i="1"/>
  <c r="AZ3209" i="1"/>
  <c r="AY3209" i="1"/>
  <c r="AV3209" i="1"/>
  <c r="AE3209" i="1"/>
  <c r="AH3209" i="1" s="1"/>
  <c r="AA3209" i="1"/>
  <c r="X3209" i="1"/>
  <c r="T3209" i="1"/>
  <c r="BD3209" i="1" s="1"/>
  <c r="Q3209" i="1"/>
  <c r="K3209" i="1"/>
  <c r="H3209" i="1"/>
  <c r="E3209" i="1"/>
  <c r="BB3208" i="1"/>
  <c r="AP3208" i="1"/>
  <c r="BA3208" i="1" s="1"/>
  <c r="AN3208" i="1"/>
  <c r="AZ3208" i="1" s="1"/>
  <c r="AL3208" i="1"/>
  <c r="AY3208" i="1" s="1"/>
  <c r="BC3208" i="1" s="1"/>
  <c r="AK3208" i="1"/>
  <c r="AV3208" i="1" s="1"/>
  <c r="AE3208" i="1"/>
  <c r="AH3208" i="1" s="1"/>
  <c r="AA3208" i="1"/>
  <c r="X3208" i="1"/>
  <c r="Q3208" i="1"/>
  <c r="T3208" i="1" s="1"/>
  <c r="P3208" i="1"/>
  <c r="J3208" i="1"/>
  <c r="K3208" i="1" s="1"/>
  <c r="I3208" i="1"/>
  <c r="H3208" i="1"/>
  <c r="E3208" i="1"/>
  <c r="BB3207" i="1"/>
  <c r="AY3207" i="1"/>
  <c r="AP3207" i="1"/>
  <c r="BA3207" i="1" s="1"/>
  <c r="AN3207" i="1"/>
  <c r="AV3207" i="1" s="1"/>
  <c r="AL3207" i="1"/>
  <c r="AK3207" i="1"/>
  <c r="AE3207" i="1"/>
  <c r="AH3207" i="1" s="1"/>
  <c r="X3207" i="1"/>
  <c r="AA3207" i="1" s="1"/>
  <c r="Q3207" i="1"/>
  <c r="T3207" i="1" s="1"/>
  <c r="P3207" i="1"/>
  <c r="J3207" i="1"/>
  <c r="K3207" i="1" s="1"/>
  <c r="I3207" i="1"/>
  <c r="H3207" i="1"/>
  <c r="E3207" i="1"/>
  <c r="AU3206" i="1"/>
  <c r="AT3206" i="1"/>
  <c r="AS3206" i="1"/>
  <c r="BB3206" i="1" s="1"/>
  <c r="AR3206" i="1"/>
  <c r="AQ3206" i="1"/>
  <c r="AP3206" i="1"/>
  <c r="BA3206" i="1" s="1"/>
  <c r="AO3206" i="1"/>
  <c r="AN3206" i="1"/>
  <c r="AM3206" i="1"/>
  <c r="AZ3206" i="1" s="1"/>
  <c r="AL3206" i="1"/>
  <c r="AV3206" i="1" s="1"/>
  <c r="AK3206" i="1"/>
  <c r="AY3206" i="1" s="1"/>
  <c r="AJ3206" i="1"/>
  <c r="AG3206" i="1"/>
  <c r="AF3206" i="1"/>
  <c r="AD3206" i="1"/>
  <c r="AC3206" i="1"/>
  <c r="AE3206" i="1" s="1"/>
  <c r="AH3206" i="1" s="1"/>
  <c r="Z3206" i="1"/>
  <c r="Y3206" i="1"/>
  <c r="W3206" i="1"/>
  <c r="V3206" i="1"/>
  <c r="X3206" i="1" s="1"/>
  <c r="AA3206" i="1" s="1"/>
  <c r="S3206" i="1"/>
  <c r="R3206" i="1"/>
  <c r="P3206" i="1"/>
  <c r="O3206" i="1"/>
  <c r="Q3206" i="1" s="1"/>
  <c r="T3206" i="1" s="1"/>
  <c r="N3206" i="1"/>
  <c r="M3206" i="1"/>
  <c r="L3206" i="1"/>
  <c r="K3206" i="1"/>
  <c r="J3206" i="1"/>
  <c r="I3206" i="1"/>
  <c r="G3206" i="1"/>
  <c r="H3206" i="1" s="1"/>
  <c r="F3206" i="1"/>
  <c r="D3206" i="1"/>
  <c r="C3206" i="1"/>
  <c r="E3206" i="1" s="1"/>
  <c r="BB3205" i="1"/>
  <c r="BA3205" i="1"/>
  <c r="AZ3205" i="1"/>
  <c r="AY3205" i="1"/>
  <c r="BC3205" i="1" s="1"/>
  <c r="AV3205" i="1"/>
  <c r="AH3205" i="1"/>
  <c r="AE3205" i="1"/>
  <c r="X3205" i="1"/>
  <c r="AA3205" i="1" s="1"/>
  <c r="Q3205" i="1"/>
  <c r="T3205" i="1" s="1"/>
  <c r="K3205" i="1"/>
  <c r="H3205" i="1"/>
  <c r="E3205" i="1"/>
  <c r="AU3204" i="1"/>
  <c r="AT3204" i="1"/>
  <c r="AS3204" i="1"/>
  <c r="BB3204" i="1" s="1"/>
  <c r="AR3204" i="1"/>
  <c r="AQ3204" i="1"/>
  <c r="AP3204" i="1"/>
  <c r="BA3204" i="1" s="1"/>
  <c r="AO3204" i="1"/>
  <c r="AZ3204" i="1" s="1"/>
  <c r="AN3204" i="1"/>
  <c r="AM3204" i="1"/>
  <c r="AL3204" i="1"/>
  <c r="AK3204" i="1"/>
  <c r="AJ3204" i="1"/>
  <c r="AY3204" i="1" s="1"/>
  <c r="AG3204" i="1"/>
  <c r="AF3204" i="1"/>
  <c r="AH3204" i="1" s="1"/>
  <c r="AE3204" i="1"/>
  <c r="AD3204" i="1"/>
  <c r="AC3204" i="1"/>
  <c r="Z3204" i="1"/>
  <c r="Y3204" i="1"/>
  <c r="W3204" i="1"/>
  <c r="X3204" i="1" s="1"/>
  <c r="AA3204" i="1" s="1"/>
  <c r="V3204" i="1"/>
  <c r="S3204" i="1"/>
  <c r="R3204" i="1"/>
  <c r="P3204" i="1"/>
  <c r="O3204" i="1"/>
  <c r="Q3204" i="1" s="1"/>
  <c r="T3204" i="1" s="1"/>
  <c r="N3204" i="1"/>
  <c r="M3204" i="1"/>
  <c r="L3204" i="1"/>
  <c r="J3204" i="1"/>
  <c r="K3204" i="1" s="1"/>
  <c r="I3204" i="1"/>
  <c r="G3204" i="1"/>
  <c r="H3204" i="1" s="1"/>
  <c r="F3204" i="1"/>
  <c r="E3204" i="1"/>
  <c r="D3204" i="1"/>
  <c r="C3204" i="1"/>
  <c r="BB3203" i="1"/>
  <c r="BA3203" i="1"/>
  <c r="AZ3203" i="1"/>
  <c r="BC3203" i="1" s="1"/>
  <c r="AY3203" i="1"/>
  <c r="AV3203" i="1"/>
  <c r="AE3203" i="1"/>
  <c r="AH3203" i="1" s="1"/>
  <c r="X3203" i="1"/>
  <c r="AA3203" i="1" s="1"/>
  <c r="T3203" i="1"/>
  <c r="AW3203" i="1" s="1"/>
  <c r="Q3203" i="1"/>
  <c r="K3203" i="1"/>
  <c r="H3203" i="1"/>
  <c r="E3203" i="1"/>
  <c r="BC3202" i="1"/>
  <c r="BD3202" i="1" s="1"/>
  <c r="BB3202" i="1"/>
  <c r="BA3202" i="1"/>
  <c r="AZ3202" i="1"/>
  <c r="AY3202" i="1"/>
  <c r="AV3202" i="1"/>
  <c r="AE3202" i="1"/>
  <c r="AH3202" i="1" s="1"/>
  <c r="AA3202" i="1"/>
  <c r="X3202" i="1"/>
  <c r="T3202" i="1"/>
  <c r="AW3202" i="1" s="1"/>
  <c r="Q3202" i="1"/>
  <c r="K3202" i="1"/>
  <c r="H3202" i="1"/>
  <c r="E3202" i="1"/>
  <c r="BC3201" i="1"/>
  <c r="BB3201" i="1"/>
  <c r="BA3201" i="1"/>
  <c r="AZ3201" i="1"/>
  <c r="AY3201" i="1"/>
  <c r="AV3201" i="1"/>
  <c r="AH3201" i="1"/>
  <c r="AE3201" i="1"/>
  <c r="AA3201" i="1"/>
  <c r="X3201" i="1"/>
  <c r="Q3201" i="1"/>
  <c r="T3201" i="1" s="1"/>
  <c r="K3201" i="1"/>
  <c r="H3201" i="1"/>
  <c r="E3201" i="1"/>
  <c r="BB3200" i="1"/>
  <c r="BA3200" i="1"/>
  <c r="AZ3200" i="1"/>
  <c r="AY3200" i="1"/>
  <c r="BC3200" i="1" s="1"/>
  <c r="AV3200" i="1"/>
  <c r="AH3200" i="1"/>
  <c r="AE3200" i="1"/>
  <c r="X3200" i="1"/>
  <c r="AA3200" i="1" s="1"/>
  <c r="Q3200" i="1"/>
  <c r="T3200" i="1" s="1"/>
  <c r="K3200" i="1"/>
  <c r="H3200" i="1"/>
  <c r="E3200" i="1"/>
  <c r="AY3199" i="1"/>
  <c r="AU3199" i="1"/>
  <c r="AT3199" i="1"/>
  <c r="AS3199" i="1"/>
  <c r="BB3199" i="1" s="1"/>
  <c r="AR3199" i="1"/>
  <c r="AQ3199" i="1"/>
  <c r="AP3199" i="1"/>
  <c r="BA3199" i="1" s="1"/>
  <c r="AO3199" i="1"/>
  <c r="AN3199" i="1"/>
  <c r="AV3199" i="1" s="1"/>
  <c r="AM3199" i="1"/>
  <c r="AZ3199" i="1" s="1"/>
  <c r="AL3199" i="1"/>
  <c r="AK3199" i="1"/>
  <c r="AJ3199" i="1"/>
  <c r="AG3199" i="1"/>
  <c r="AF3199" i="1"/>
  <c r="AE3199" i="1"/>
  <c r="AH3199" i="1" s="1"/>
  <c r="AD3199" i="1"/>
  <c r="AC3199" i="1"/>
  <c r="Z3199" i="1"/>
  <c r="Y3199" i="1"/>
  <c r="W3199" i="1"/>
  <c r="X3199" i="1" s="1"/>
  <c r="AA3199" i="1" s="1"/>
  <c r="V3199" i="1"/>
  <c r="S3199" i="1"/>
  <c r="R3199" i="1"/>
  <c r="P3199" i="1"/>
  <c r="O3199" i="1"/>
  <c r="Q3199" i="1" s="1"/>
  <c r="T3199" i="1" s="1"/>
  <c r="N3199" i="1"/>
  <c r="M3199" i="1"/>
  <c r="L3199" i="1"/>
  <c r="J3199" i="1"/>
  <c r="I3199" i="1"/>
  <c r="K3199" i="1" s="1"/>
  <c r="G3199" i="1"/>
  <c r="H3199" i="1" s="1"/>
  <c r="F3199" i="1"/>
  <c r="E3199" i="1"/>
  <c r="D3199" i="1"/>
  <c r="C3199" i="1"/>
  <c r="BB3198" i="1"/>
  <c r="BA3198" i="1"/>
  <c r="AZ3198" i="1"/>
  <c r="AY3198" i="1"/>
  <c r="BC3198" i="1" s="1"/>
  <c r="AV3198" i="1"/>
  <c r="AE3198" i="1"/>
  <c r="AH3198" i="1" s="1"/>
  <c r="X3198" i="1"/>
  <c r="AA3198" i="1" s="1"/>
  <c r="T3198" i="1"/>
  <c r="AW3198" i="1" s="1"/>
  <c r="Q3198" i="1"/>
  <c r="K3198" i="1"/>
  <c r="H3198" i="1"/>
  <c r="E3198" i="1"/>
  <c r="AU3197" i="1"/>
  <c r="AT3197" i="1"/>
  <c r="AS3197" i="1"/>
  <c r="BB3197" i="1" s="1"/>
  <c r="AR3197" i="1"/>
  <c r="AQ3197" i="1"/>
  <c r="BA3197" i="1" s="1"/>
  <c r="AP3197" i="1"/>
  <c r="AO3197" i="1"/>
  <c r="AN3197" i="1"/>
  <c r="AM3197" i="1"/>
  <c r="AZ3197" i="1" s="1"/>
  <c r="AL3197" i="1"/>
  <c r="AK3197" i="1"/>
  <c r="AJ3197" i="1"/>
  <c r="AY3197" i="1" s="1"/>
  <c r="BC3197" i="1" s="1"/>
  <c r="AG3197" i="1"/>
  <c r="AF3197" i="1"/>
  <c r="AD3197" i="1"/>
  <c r="AC3197" i="1"/>
  <c r="AE3197" i="1" s="1"/>
  <c r="AH3197" i="1" s="1"/>
  <c r="Z3197" i="1"/>
  <c r="Y3197" i="1"/>
  <c r="W3197" i="1"/>
  <c r="X3197" i="1" s="1"/>
  <c r="AA3197" i="1" s="1"/>
  <c r="V3197" i="1"/>
  <c r="S3197" i="1"/>
  <c r="R3197" i="1"/>
  <c r="Q3197" i="1"/>
  <c r="T3197" i="1" s="1"/>
  <c r="P3197" i="1"/>
  <c r="O3197" i="1"/>
  <c r="N3197" i="1"/>
  <c r="M3197" i="1"/>
  <c r="L3197" i="1"/>
  <c r="J3197" i="1"/>
  <c r="K3197" i="1" s="1"/>
  <c r="I3197" i="1"/>
  <c r="G3197" i="1"/>
  <c r="F3197" i="1"/>
  <c r="H3197" i="1" s="1"/>
  <c r="D3197" i="1"/>
  <c r="E3197" i="1" s="1"/>
  <c r="C3197" i="1"/>
  <c r="BC3196" i="1"/>
  <c r="BD3196" i="1" s="1"/>
  <c r="BB3196" i="1"/>
  <c r="BA3196" i="1"/>
  <c r="AZ3196" i="1"/>
  <c r="AY3196" i="1"/>
  <c r="AV3196" i="1"/>
  <c r="AE3196" i="1"/>
  <c r="AH3196" i="1" s="1"/>
  <c r="AA3196" i="1"/>
  <c r="X3196" i="1"/>
  <c r="T3196" i="1"/>
  <c r="AW3196" i="1" s="1"/>
  <c r="Q3196" i="1"/>
  <c r="K3196" i="1"/>
  <c r="H3196" i="1"/>
  <c r="E3196" i="1"/>
  <c r="BB3195" i="1"/>
  <c r="BA3195" i="1"/>
  <c r="AZ3195" i="1"/>
  <c r="AY3195" i="1"/>
  <c r="BC3195" i="1" s="1"/>
  <c r="AV3195" i="1"/>
  <c r="AH3195" i="1"/>
  <c r="AE3195" i="1"/>
  <c r="X3195" i="1"/>
  <c r="AA3195" i="1" s="1"/>
  <c r="Q3195" i="1"/>
  <c r="T3195" i="1" s="1"/>
  <c r="K3195" i="1"/>
  <c r="H3195" i="1"/>
  <c r="E3195" i="1"/>
  <c r="BB3194" i="1"/>
  <c r="BA3194" i="1"/>
  <c r="AZ3194" i="1"/>
  <c r="AY3194" i="1"/>
  <c r="BC3194" i="1" s="1"/>
  <c r="AV3194" i="1"/>
  <c r="AH3194" i="1"/>
  <c r="AE3194" i="1"/>
  <c r="X3194" i="1"/>
  <c r="AA3194" i="1" s="1"/>
  <c r="Q3194" i="1"/>
  <c r="T3194" i="1" s="1"/>
  <c r="K3194" i="1"/>
  <c r="H3194" i="1"/>
  <c r="E3194" i="1"/>
  <c r="BB3193" i="1"/>
  <c r="BA3193" i="1"/>
  <c r="AZ3193" i="1"/>
  <c r="AY3193" i="1"/>
  <c r="BC3193" i="1" s="1"/>
  <c r="AV3193" i="1"/>
  <c r="AE3193" i="1"/>
  <c r="AH3193" i="1" s="1"/>
  <c r="X3193" i="1"/>
  <c r="AA3193" i="1" s="1"/>
  <c r="Q3193" i="1"/>
  <c r="T3193" i="1" s="1"/>
  <c r="K3193" i="1"/>
  <c r="H3193" i="1"/>
  <c r="E3193" i="1"/>
  <c r="BB3192" i="1"/>
  <c r="BA3192" i="1"/>
  <c r="AZ3192" i="1"/>
  <c r="AY3192" i="1"/>
  <c r="BC3192" i="1" s="1"/>
  <c r="AV3192" i="1"/>
  <c r="AE3192" i="1"/>
  <c r="AH3192" i="1" s="1"/>
  <c r="X3192" i="1"/>
  <c r="AA3192" i="1" s="1"/>
  <c r="Q3192" i="1"/>
  <c r="T3192" i="1" s="1"/>
  <c r="P3192" i="1"/>
  <c r="K3192" i="1"/>
  <c r="H3192" i="1"/>
  <c r="E3192" i="1"/>
  <c r="BB3191" i="1"/>
  <c r="BA3191" i="1"/>
  <c r="BC3191" i="1" s="1"/>
  <c r="AZ3191" i="1"/>
  <c r="AY3191" i="1"/>
  <c r="AV3191" i="1"/>
  <c r="AE3191" i="1"/>
  <c r="AH3191" i="1" s="1"/>
  <c r="X3191" i="1"/>
  <c r="AA3191" i="1" s="1"/>
  <c r="T3191" i="1"/>
  <c r="AW3191" i="1" s="1"/>
  <c r="Q3191" i="1"/>
  <c r="K3191" i="1"/>
  <c r="H3191" i="1"/>
  <c r="E3191" i="1"/>
  <c r="BC3190" i="1"/>
  <c r="BB3190" i="1"/>
  <c r="BA3190" i="1"/>
  <c r="AZ3190" i="1"/>
  <c r="AY3190" i="1"/>
  <c r="AV3190" i="1"/>
  <c r="AE3190" i="1"/>
  <c r="AH3190" i="1" s="1"/>
  <c r="AA3190" i="1"/>
  <c r="X3190" i="1"/>
  <c r="Q3190" i="1"/>
  <c r="T3190" i="1" s="1"/>
  <c r="K3190" i="1"/>
  <c r="H3190" i="1"/>
  <c r="E3190" i="1"/>
  <c r="AU3189" i="1"/>
  <c r="AT3189" i="1"/>
  <c r="AS3189" i="1"/>
  <c r="BB3189" i="1" s="1"/>
  <c r="AR3189" i="1"/>
  <c r="AQ3189" i="1"/>
  <c r="AP3189" i="1"/>
  <c r="BA3189" i="1" s="1"/>
  <c r="AO3189" i="1"/>
  <c r="AN3189" i="1"/>
  <c r="AM3189" i="1"/>
  <c r="AZ3189" i="1" s="1"/>
  <c r="AL3189" i="1"/>
  <c r="AK3189" i="1"/>
  <c r="AV3189" i="1" s="1"/>
  <c r="AJ3189" i="1"/>
  <c r="AY3189" i="1" s="1"/>
  <c r="BC3189" i="1" s="1"/>
  <c r="AG3189" i="1"/>
  <c r="AF3189" i="1"/>
  <c r="AD3189" i="1"/>
  <c r="AE3189" i="1" s="1"/>
  <c r="AH3189" i="1" s="1"/>
  <c r="AC3189" i="1"/>
  <c r="Z3189" i="1"/>
  <c r="Y3189" i="1"/>
  <c r="W3189" i="1"/>
  <c r="V3189" i="1"/>
  <c r="X3189" i="1" s="1"/>
  <c r="AA3189" i="1" s="1"/>
  <c r="S3189" i="1"/>
  <c r="R3189" i="1"/>
  <c r="P3189" i="1"/>
  <c r="O3189" i="1"/>
  <c r="Q3189" i="1" s="1"/>
  <c r="T3189" i="1" s="1"/>
  <c r="N3189" i="1"/>
  <c r="M3189" i="1"/>
  <c r="L3189" i="1"/>
  <c r="K3189" i="1"/>
  <c r="J3189" i="1"/>
  <c r="I3189" i="1"/>
  <c r="G3189" i="1"/>
  <c r="H3189" i="1" s="1"/>
  <c r="F3189" i="1"/>
  <c r="D3189" i="1"/>
  <c r="E3189" i="1" s="1"/>
  <c r="C3189" i="1"/>
  <c r="BB3188" i="1"/>
  <c r="BA3188" i="1"/>
  <c r="AZ3188" i="1"/>
  <c r="AY3188" i="1"/>
  <c r="BC3188" i="1" s="1"/>
  <c r="AV3188" i="1"/>
  <c r="AH3188" i="1"/>
  <c r="AE3188" i="1"/>
  <c r="X3188" i="1"/>
  <c r="AA3188" i="1" s="1"/>
  <c r="Q3188" i="1"/>
  <c r="T3188" i="1" s="1"/>
  <c r="K3188" i="1"/>
  <c r="H3188" i="1"/>
  <c r="E3188" i="1"/>
  <c r="BB3187" i="1"/>
  <c r="BA3187" i="1"/>
  <c r="AZ3187" i="1"/>
  <c r="AY3187" i="1"/>
  <c r="BC3187" i="1" s="1"/>
  <c r="AV3187" i="1"/>
  <c r="AE3187" i="1"/>
  <c r="AH3187" i="1" s="1"/>
  <c r="X3187" i="1"/>
  <c r="AA3187" i="1" s="1"/>
  <c r="T3187" i="1"/>
  <c r="AW3187" i="1" s="1"/>
  <c r="Q3187" i="1"/>
  <c r="K3187" i="1"/>
  <c r="H3187" i="1"/>
  <c r="E3187" i="1"/>
  <c r="BB3186" i="1"/>
  <c r="BA3186" i="1"/>
  <c r="AZ3186" i="1"/>
  <c r="AY3186" i="1"/>
  <c r="BC3186" i="1" s="1"/>
  <c r="AV3186" i="1"/>
  <c r="AE3186" i="1"/>
  <c r="AH3186" i="1" s="1"/>
  <c r="X3186" i="1"/>
  <c r="AA3186" i="1" s="1"/>
  <c r="Q3186" i="1"/>
  <c r="T3186" i="1" s="1"/>
  <c r="K3186" i="1"/>
  <c r="H3186" i="1"/>
  <c r="E3186" i="1"/>
  <c r="BB3185" i="1"/>
  <c r="BC3185" i="1" s="1"/>
  <c r="BA3185" i="1"/>
  <c r="AZ3185" i="1"/>
  <c r="AY3185" i="1"/>
  <c r="AV3185" i="1"/>
  <c r="AE3185" i="1"/>
  <c r="AH3185" i="1" s="1"/>
  <c r="AA3185" i="1"/>
  <c r="X3185" i="1"/>
  <c r="T3185" i="1"/>
  <c r="AW3185" i="1" s="1"/>
  <c r="Q3185" i="1"/>
  <c r="K3185" i="1"/>
  <c r="H3185" i="1"/>
  <c r="E3185" i="1"/>
  <c r="BC3184" i="1"/>
  <c r="BD3184" i="1" s="1"/>
  <c r="BB3184" i="1"/>
  <c r="BA3184" i="1"/>
  <c r="AZ3184" i="1"/>
  <c r="AY3184" i="1"/>
  <c r="AV3184" i="1"/>
  <c r="AE3184" i="1"/>
  <c r="AH3184" i="1" s="1"/>
  <c r="X3184" i="1"/>
  <c r="AA3184" i="1" s="1"/>
  <c r="T3184" i="1"/>
  <c r="AW3184" i="1" s="1"/>
  <c r="Q3184" i="1"/>
  <c r="K3184" i="1"/>
  <c r="H3184" i="1"/>
  <c r="E3184" i="1"/>
  <c r="BC3183" i="1"/>
  <c r="BB3183" i="1"/>
  <c r="BA3183" i="1"/>
  <c r="AZ3183" i="1"/>
  <c r="AY3183" i="1"/>
  <c r="AV3183" i="1"/>
  <c r="AE3183" i="1"/>
  <c r="AH3183" i="1" s="1"/>
  <c r="AA3183" i="1"/>
  <c r="X3183" i="1"/>
  <c r="Q3183" i="1"/>
  <c r="T3183" i="1" s="1"/>
  <c r="K3183" i="1"/>
  <c r="H3183" i="1"/>
  <c r="E3183" i="1"/>
  <c r="BB3182" i="1"/>
  <c r="BA3182" i="1"/>
  <c r="AZ3182" i="1"/>
  <c r="AY3182" i="1"/>
  <c r="BC3182" i="1" s="1"/>
  <c r="AV3182" i="1"/>
  <c r="AH3182" i="1"/>
  <c r="AE3182" i="1"/>
  <c r="AA3182" i="1"/>
  <c r="X3182" i="1"/>
  <c r="Q3182" i="1"/>
  <c r="T3182" i="1" s="1"/>
  <c r="K3182" i="1"/>
  <c r="H3182" i="1"/>
  <c r="E3182" i="1"/>
  <c r="BB3181" i="1"/>
  <c r="BA3181" i="1"/>
  <c r="AZ3181" i="1"/>
  <c r="AY3181" i="1"/>
  <c r="BC3181" i="1" s="1"/>
  <c r="AV3181" i="1"/>
  <c r="AH3181" i="1"/>
  <c r="AE3181" i="1"/>
  <c r="X3181" i="1"/>
  <c r="AA3181" i="1" s="1"/>
  <c r="Q3181" i="1"/>
  <c r="T3181" i="1" s="1"/>
  <c r="K3181" i="1"/>
  <c r="H3181" i="1"/>
  <c r="E3181" i="1"/>
  <c r="BB3180" i="1"/>
  <c r="BA3180" i="1"/>
  <c r="AZ3180" i="1"/>
  <c r="AY3180" i="1"/>
  <c r="BC3180" i="1" s="1"/>
  <c r="AV3180" i="1"/>
  <c r="AH3180" i="1"/>
  <c r="AE3180" i="1"/>
  <c r="X3180" i="1"/>
  <c r="AA3180" i="1" s="1"/>
  <c r="Q3180" i="1"/>
  <c r="T3180" i="1" s="1"/>
  <c r="K3180" i="1"/>
  <c r="H3180" i="1"/>
  <c r="E3180" i="1"/>
  <c r="AZ3179" i="1"/>
  <c r="AU3179" i="1"/>
  <c r="AT3179" i="1"/>
  <c r="AS3179" i="1"/>
  <c r="BB3179" i="1" s="1"/>
  <c r="AR3179" i="1"/>
  <c r="AQ3179" i="1"/>
  <c r="AP3179" i="1"/>
  <c r="BA3179" i="1" s="1"/>
  <c r="AO3179" i="1"/>
  <c r="AN3179" i="1"/>
  <c r="AM3179" i="1"/>
  <c r="AL3179" i="1"/>
  <c r="AK3179" i="1"/>
  <c r="AJ3179" i="1"/>
  <c r="AV3179" i="1" s="1"/>
  <c r="AH3179" i="1"/>
  <c r="AG3179" i="1"/>
  <c r="AF3179" i="1"/>
  <c r="AE3179" i="1"/>
  <c r="AD3179" i="1"/>
  <c r="AC3179" i="1"/>
  <c r="Z3179" i="1"/>
  <c r="Y3179" i="1"/>
  <c r="X3179" i="1"/>
  <c r="AA3179" i="1" s="1"/>
  <c r="W3179" i="1"/>
  <c r="V3179" i="1"/>
  <c r="S3179" i="1"/>
  <c r="R3179" i="1"/>
  <c r="P3179" i="1"/>
  <c r="Q3179" i="1" s="1"/>
  <c r="T3179" i="1" s="1"/>
  <c r="O3179" i="1"/>
  <c r="N3179" i="1"/>
  <c r="M3179" i="1"/>
  <c r="L3179" i="1"/>
  <c r="J3179" i="1"/>
  <c r="K3179" i="1" s="1"/>
  <c r="I3179" i="1"/>
  <c r="H3179" i="1"/>
  <c r="G3179" i="1"/>
  <c r="F3179" i="1"/>
  <c r="E3179" i="1"/>
  <c r="D3179" i="1"/>
  <c r="C3179" i="1"/>
  <c r="BC3178" i="1"/>
  <c r="BB3178" i="1"/>
  <c r="BA3178" i="1"/>
  <c r="AZ3178" i="1"/>
  <c r="AY3178" i="1"/>
  <c r="AV3178" i="1"/>
  <c r="AE3178" i="1"/>
  <c r="AH3178" i="1" s="1"/>
  <c r="AA3178" i="1"/>
  <c r="X3178" i="1"/>
  <c r="T3178" i="1"/>
  <c r="AW3178" i="1" s="1"/>
  <c r="Q3178" i="1"/>
  <c r="K3178" i="1"/>
  <c r="H3178" i="1"/>
  <c r="E3178" i="1"/>
  <c r="AU3177" i="1"/>
  <c r="AT3177" i="1"/>
  <c r="AS3177" i="1"/>
  <c r="BB3177" i="1" s="1"/>
  <c r="AR3177" i="1"/>
  <c r="AQ3177" i="1"/>
  <c r="AP3177" i="1"/>
  <c r="BA3177" i="1" s="1"/>
  <c r="AO3177" i="1"/>
  <c r="AN3177" i="1"/>
  <c r="AM3177" i="1"/>
  <c r="AZ3177" i="1" s="1"/>
  <c r="AL3177" i="1"/>
  <c r="AK3177" i="1"/>
  <c r="AJ3177" i="1"/>
  <c r="AY3177" i="1" s="1"/>
  <c r="AG3177" i="1"/>
  <c r="AF3177" i="1"/>
  <c r="AD3177" i="1"/>
  <c r="AC3177" i="1"/>
  <c r="AE3177" i="1" s="1"/>
  <c r="AH3177" i="1" s="1"/>
  <c r="Z3177" i="1"/>
  <c r="Y3177" i="1"/>
  <c r="W3177" i="1"/>
  <c r="V3177" i="1"/>
  <c r="X3177" i="1" s="1"/>
  <c r="AA3177" i="1" s="1"/>
  <c r="S3177" i="1"/>
  <c r="R3177" i="1"/>
  <c r="P3177" i="1"/>
  <c r="Q3177" i="1" s="1"/>
  <c r="T3177" i="1" s="1"/>
  <c r="O3177" i="1"/>
  <c r="N3177" i="1"/>
  <c r="M3177" i="1"/>
  <c r="L3177" i="1"/>
  <c r="K3177" i="1"/>
  <c r="J3177" i="1"/>
  <c r="I3177" i="1"/>
  <c r="H3177" i="1"/>
  <c r="G3177" i="1"/>
  <c r="F3177" i="1"/>
  <c r="D3177" i="1"/>
  <c r="E3177" i="1" s="1"/>
  <c r="C3177" i="1"/>
  <c r="BC3176" i="1"/>
  <c r="BB3176" i="1"/>
  <c r="BA3176" i="1"/>
  <c r="AZ3176" i="1"/>
  <c r="AY3176" i="1"/>
  <c r="AV3176" i="1"/>
  <c r="AE3176" i="1"/>
  <c r="AH3176" i="1" s="1"/>
  <c r="AA3176" i="1"/>
  <c r="X3176" i="1"/>
  <c r="Q3176" i="1"/>
  <c r="T3176" i="1" s="1"/>
  <c r="K3176" i="1"/>
  <c r="H3176" i="1"/>
  <c r="E3176" i="1"/>
  <c r="AU3175" i="1"/>
  <c r="AT3175" i="1"/>
  <c r="AS3175" i="1"/>
  <c r="BB3175" i="1" s="1"/>
  <c r="AR3175" i="1"/>
  <c r="AQ3175" i="1"/>
  <c r="AP3175" i="1"/>
  <c r="BA3175" i="1" s="1"/>
  <c r="AO3175" i="1"/>
  <c r="AN3175" i="1"/>
  <c r="AM3175" i="1"/>
  <c r="AZ3175" i="1" s="1"/>
  <c r="AL3175" i="1"/>
  <c r="AY3175" i="1" s="1"/>
  <c r="AK3175" i="1"/>
  <c r="AJ3175" i="1"/>
  <c r="AG3175" i="1"/>
  <c r="AF3175" i="1"/>
  <c r="AE3175" i="1"/>
  <c r="AH3175" i="1" s="1"/>
  <c r="AD3175" i="1"/>
  <c r="AC3175" i="1"/>
  <c r="Z3175" i="1"/>
  <c r="Y3175" i="1"/>
  <c r="W3175" i="1"/>
  <c r="V3175" i="1"/>
  <c r="X3175" i="1" s="1"/>
  <c r="AA3175" i="1" s="1"/>
  <c r="S3175" i="1"/>
  <c r="R3175" i="1"/>
  <c r="P3175" i="1"/>
  <c r="O3175" i="1"/>
  <c r="Q3175" i="1" s="1"/>
  <c r="T3175" i="1" s="1"/>
  <c r="N3175" i="1"/>
  <c r="M3175" i="1"/>
  <c r="L3175" i="1"/>
  <c r="K3175" i="1"/>
  <c r="J3175" i="1"/>
  <c r="I3175" i="1"/>
  <c r="G3175" i="1"/>
  <c r="H3175" i="1" s="1"/>
  <c r="F3175" i="1"/>
  <c r="D3175" i="1"/>
  <c r="E3175" i="1" s="1"/>
  <c r="C3175" i="1"/>
  <c r="BB3174" i="1"/>
  <c r="BA3174" i="1"/>
  <c r="AZ3174" i="1"/>
  <c r="AY3174" i="1"/>
  <c r="BC3174" i="1" s="1"/>
  <c r="AV3174" i="1"/>
  <c r="AE3174" i="1"/>
  <c r="AH3174" i="1" s="1"/>
  <c r="X3174" i="1"/>
  <c r="AA3174" i="1" s="1"/>
  <c r="Q3174" i="1"/>
  <c r="T3174" i="1" s="1"/>
  <c r="K3174" i="1"/>
  <c r="H3174" i="1"/>
  <c r="E3174" i="1"/>
  <c r="AZ3173" i="1"/>
  <c r="AU3173" i="1"/>
  <c r="AT3173" i="1"/>
  <c r="AS3173" i="1"/>
  <c r="BB3173" i="1" s="1"/>
  <c r="AR3173" i="1"/>
  <c r="AQ3173" i="1"/>
  <c r="AP3173" i="1"/>
  <c r="BA3173" i="1" s="1"/>
  <c r="AO3173" i="1"/>
  <c r="AN3173" i="1"/>
  <c r="AM3173" i="1"/>
  <c r="AL3173" i="1"/>
  <c r="AK3173" i="1"/>
  <c r="AJ3173" i="1"/>
  <c r="AY3173" i="1" s="1"/>
  <c r="AG3173" i="1"/>
  <c r="AF3173" i="1"/>
  <c r="AD3173" i="1"/>
  <c r="AC3173" i="1"/>
  <c r="AE3173" i="1" s="1"/>
  <c r="AH3173" i="1" s="1"/>
  <c r="Z3173" i="1"/>
  <c r="Y3173" i="1"/>
  <c r="X3173" i="1"/>
  <c r="AA3173" i="1" s="1"/>
  <c r="W3173" i="1"/>
  <c r="V3173" i="1"/>
  <c r="S3173" i="1"/>
  <c r="R3173" i="1"/>
  <c r="P3173" i="1"/>
  <c r="O3173" i="1"/>
  <c r="Q3173" i="1" s="1"/>
  <c r="T3173" i="1" s="1"/>
  <c r="N3173" i="1"/>
  <c r="M3173" i="1"/>
  <c r="L3173" i="1"/>
  <c r="J3173" i="1"/>
  <c r="K3173" i="1" s="1"/>
  <c r="I3173" i="1"/>
  <c r="G3173" i="1"/>
  <c r="H3173" i="1" s="1"/>
  <c r="F3173" i="1"/>
  <c r="D3173" i="1"/>
  <c r="E3173" i="1" s="1"/>
  <c r="C3173" i="1"/>
  <c r="BB3172" i="1"/>
  <c r="BA3172" i="1"/>
  <c r="BC3172" i="1" s="1"/>
  <c r="AZ3172" i="1"/>
  <c r="AY3172" i="1"/>
  <c r="AV3172" i="1"/>
  <c r="AE3172" i="1"/>
  <c r="AH3172" i="1" s="1"/>
  <c r="X3172" i="1"/>
  <c r="AA3172" i="1" s="1"/>
  <c r="T3172" i="1"/>
  <c r="AW3172" i="1" s="1"/>
  <c r="Q3172" i="1"/>
  <c r="K3172" i="1"/>
  <c r="H3172" i="1"/>
  <c r="E3172" i="1"/>
  <c r="AU3171" i="1"/>
  <c r="AT3171" i="1"/>
  <c r="AS3171" i="1"/>
  <c r="BB3171" i="1" s="1"/>
  <c r="AR3171" i="1"/>
  <c r="AQ3171" i="1"/>
  <c r="AP3171" i="1"/>
  <c r="BA3171" i="1" s="1"/>
  <c r="AO3171" i="1"/>
  <c r="AN3171" i="1"/>
  <c r="AM3171" i="1"/>
  <c r="AZ3171" i="1" s="1"/>
  <c r="AL3171" i="1"/>
  <c r="AK3171" i="1"/>
  <c r="AV3171" i="1" s="1"/>
  <c r="AJ3171" i="1"/>
  <c r="AY3171" i="1" s="1"/>
  <c r="AG3171" i="1"/>
  <c r="AF3171" i="1"/>
  <c r="AD3171" i="1"/>
  <c r="AC3171" i="1"/>
  <c r="AE3171" i="1" s="1"/>
  <c r="AH3171" i="1" s="1"/>
  <c r="Z3171" i="1"/>
  <c r="Y3171" i="1"/>
  <c r="W3171" i="1"/>
  <c r="V3171" i="1"/>
  <c r="X3171" i="1" s="1"/>
  <c r="AA3171" i="1" s="1"/>
  <c r="S3171" i="1"/>
  <c r="R3171" i="1"/>
  <c r="P3171" i="1"/>
  <c r="O3171" i="1"/>
  <c r="Q3171" i="1" s="1"/>
  <c r="T3171" i="1" s="1"/>
  <c r="N3171" i="1"/>
  <c r="M3171" i="1"/>
  <c r="L3171" i="1"/>
  <c r="K3171" i="1"/>
  <c r="J3171" i="1"/>
  <c r="I3171" i="1"/>
  <c r="G3171" i="1"/>
  <c r="F3171" i="1"/>
  <c r="H3171" i="1" s="1"/>
  <c r="D3171" i="1"/>
  <c r="E3171" i="1" s="1"/>
  <c r="C3171" i="1"/>
  <c r="BB3170" i="1"/>
  <c r="BA3170" i="1"/>
  <c r="AZ3170" i="1"/>
  <c r="AY3170" i="1"/>
  <c r="BC3170" i="1" s="1"/>
  <c r="AV3170" i="1"/>
  <c r="AE3170" i="1"/>
  <c r="AH3170" i="1" s="1"/>
  <c r="AA3170" i="1"/>
  <c r="X3170" i="1"/>
  <c r="Q3170" i="1"/>
  <c r="T3170" i="1" s="1"/>
  <c r="K3170" i="1"/>
  <c r="H3170" i="1"/>
  <c r="E3170" i="1"/>
  <c r="AU3169" i="1"/>
  <c r="AT3169" i="1"/>
  <c r="AS3169" i="1"/>
  <c r="BB3169" i="1" s="1"/>
  <c r="AR3169" i="1"/>
  <c r="AQ3169" i="1"/>
  <c r="AP3169" i="1"/>
  <c r="BA3169" i="1" s="1"/>
  <c r="AO3169" i="1"/>
  <c r="AN3169" i="1"/>
  <c r="AM3169" i="1"/>
  <c r="AZ3169" i="1" s="1"/>
  <c r="AL3169" i="1"/>
  <c r="AK3169" i="1"/>
  <c r="AJ3169" i="1"/>
  <c r="AV3169" i="1" s="1"/>
  <c r="AG3169" i="1"/>
  <c r="AF3169" i="1"/>
  <c r="AE3169" i="1"/>
  <c r="AH3169" i="1" s="1"/>
  <c r="AD3169" i="1"/>
  <c r="AC3169" i="1"/>
  <c r="Z3169" i="1"/>
  <c r="Y3169" i="1"/>
  <c r="W3169" i="1"/>
  <c r="V3169" i="1"/>
  <c r="X3169" i="1" s="1"/>
  <c r="AA3169" i="1" s="1"/>
  <c r="S3169" i="1"/>
  <c r="R3169" i="1"/>
  <c r="P3169" i="1"/>
  <c r="O3169" i="1"/>
  <c r="Q3169" i="1" s="1"/>
  <c r="T3169" i="1" s="1"/>
  <c r="N3169" i="1"/>
  <c r="M3169" i="1"/>
  <c r="L3169" i="1"/>
  <c r="J3169" i="1"/>
  <c r="I3169" i="1"/>
  <c r="K3169" i="1" s="1"/>
  <c r="G3169" i="1"/>
  <c r="H3169" i="1" s="1"/>
  <c r="F3169" i="1"/>
  <c r="E3169" i="1"/>
  <c r="D3169" i="1"/>
  <c r="C3169" i="1"/>
  <c r="BB3168" i="1"/>
  <c r="BA3168" i="1"/>
  <c r="AZ3168" i="1"/>
  <c r="AY3168" i="1"/>
  <c r="BC3168" i="1" s="1"/>
  <c r="AV3168" i="1"/>
  <c r="AE3168" i="1"/>
  <c r="AH3168" i="1" s="1"/>
  <c r="X3168" i="1"/>
  <c r="AA3168" i="1" s="1"/>
  <c r="T3168" i="1"/>
  <c r="AW3168" i="1" s="1"/>
  <c r="Q3168" i="1"/>
  <c r="K3168" i="1"/>
  <c r="H3168" i="1"/>
  <c r="E3168" i="1"/>
  <c r="AU3167" i="1"/>
  <c r="AT3167" i="1"/>
  <c r="AS3167" i="1"/>
  <c r="BB3167" i="1" s="1"/>
  <c r="AR3167" i="1"/>
  <c r="AQ3167" i="1"/>
  <c r="AP3167" i="1"/>
  <c r="BA3167" i="1" s="1"/>
  <c r="AO3167" i="1"/>
  <c r="AN3167" i="1"/>
  <c r="AM3167" i="1"/>
  <c r="AZ3167" i="1" s="1"/>
  <c r="AL3167" i="1"/>
  <c r="AK3167" i="1"/>
  <c r="AJ3167" i="1"/>
  <c r="AY3167" i="1" s="1"/>
  <c r="BC3167" i="1" s="1"/>
  <c r="AG3167" i="1"/>
  <c r="AF3167" i="1"/>
  <c r="AD3167" i="1"/>
  <c r="AC3167" i="1"/>
  <c r="AE3167" i="1" s="1"/>
  <c r="AH3167" i="1" s="1"/>
  <c r="Z3167" i="1"/>
  <c r="AA3167" i="1" s="1"/>
  <c r="Y3167" i="1"/>
  <c r="X3167" i="1"/>
  <c r="W3167" i="1"/>
  <c r="V3167" i="1"/>
  <c r="S3167" i="1"/>
  <c r="R3167" i="1"/>
  <c r="Q3167" i="1"/>
  <c r="T3167" i="1" s="1"/>
  <c r="P3167" i="1"/>
  <c r="O3167" i="1"/>
  <c r="N3167" i="1"/>
  <c r="M3167" i="1"/>
  <c r="L3167" i="1"/>
  <c r="J3167" i="1"/>
  <c r="K3167" i="1" s="1"/>
  <c r="I3167" i="1"/>
  <c r="G3167" i="1"/>
  <c r="H3167" i="1" s="1"/>
  <c r="F3167" i="1"/>
  <c r="D3167" i="1"/>
  <c r="E3167" i="1" s="1"/>
  <c r="C3167" i="1"/>
  <c r="BC3166" i="1"/>
  <c r="BD3166" i="1" s="1"/>
  <c r="BB3166" i="1"/>
  <c r="BA3166" i="1"/>
  <c r="AZ3166" i="1"/>
  <c r="AY3166" i="1"/>
  <c r="AV3166" i="1"/>
  <c r="AW3166" i="1" s="1"/>
  <c r="AE3166" i="1"/>
  <c r="AH3166" i="1" s="1"/>
  <c r="AA3166" i="1"/>
  <c r="X3166" i="1"/>
  <c r="T3166" i="1"/>
  <c r="Q3166" i="1"/>
  <c r="K3166" i="1"/>
  <c r="H3166" i="1"/>
  <c r="E3166" i="1"/>
  <c r="AU3165" i="1"/>
  <c r="AT3165" i="1"/>
  <c r="AS3165" i="1"/>
  <c r="BB3165" i="1" s="1"/>
  <c r="AR3165" i="1"/>
  <c r="AQ3165" i="1"/>
  <c r="AP3165" i="1"/>
  <c r="BA3165" i="1" s="1"/>
  <c r="AO3165" i="1"/>
  <c r="AN3165" i="1"/>
  <c r="AM3165" i="1"/>
  <c r="AZ3165" i="1" s="1"/>
  <c r="AL3165" i="1"/>
  <c r="AY3165" i="1" s="1"/>
  <c r="AK3165" i="1"/>
  <c r="AJ3165" i="1"/>
  <c r="AG3165" i="1"/>
  <c r="AF3165" i="1"/>
  <c r="AE3165" i="1"/>
  <c r="AH3165" i="1" s="1"/>
  <c r="AD3165" i="1"/>
  <c r="AC3165" i="1"/>
  <c r="Z3165" i="1"/>
  <c r="Y3165" i="1"/>
  <c r="W3165" i="1"/>
  <c r="V3165" i="1"/>
  <c r="X3165" i="1" s="1"/>
  <c r="AA3165" i="1" s="1"/>
  <c r="S3165" i="1"/>
  <c r="R3165" i="1"/>
  <c r="P3165" i="1"/>
  <c r="O3165" i="1"/>
  <c r="Q3165" i="1" s="1"/>
  <c r="T3165" i="1" s="1"/>
  <c r="N3165" i="1"/>
  <c r="M3165" i="1"/>
  <c r="L3165" i="1"/>
  <c r="K3165" i="1"/>
  <c r="J3165" i="1"/>
  <c r="I3165" i="1"/>
  <c r="G3165" i="1"/>
  <c r="H3165" i="1" s="1"/>
  <c r="F3165" i="1"/>
  <c r="E3165" i="1"/>
  <c r="D3165" i="1"/>
  <c r="C3165" i="1"/>
  <c r="BB3164" i="1"/>
  <c r="BA3164" i="1"/>
  <c r="AZ3164" i="1"/>
  <c r="AY3164" i="1"/>
  <c r="BC3164" i="1" s="1"/>
  <c r="AV3164" i="1"/>
  <c r="AE3164" i="1"/>
  <c r="AH3164" i="1" s="1"/>
  <c r="X3164" i="1"/>
  <c r="AA3164" i="1" s="1"/>
  <c r="Q3164" i="1"/>
  <c r="T3164" i="1" s="1"/>
  <c r="K3164" i="1"/>
  <c r="H3164" i="1"/>
  <c r="E3164" i="1"/>
  <c r="AZ3163" i="1"/>
  <c r="AU3163" i="1"/>
  <c r="AT3163" i="1"/>
  <c r="AS3163" i="1"/>
  <c r="BB3163" i="1" s="1"/>
  <c r="AR3163" i="1"/>
  <c r="AQ3163" i="1"/>
  <c r="AP3163" i="1"/>
  <c r="BA3163" i="1" s="1"/>
  <c r="AO3163" i="1"/>
  <c r="AN3163" i="1"/>
  <c r="AM3163" i="1"/>
  <c r="AL3163" i="1"/>
  <c r="AK3163" i="1"/>
  <c r="AJ3163" i="1"/>
  <c r="AV3163" i="1" s="1"/>
  <c r="AG3163" i="1"/>
  <c r="AF3163" i="1"/>
  <c r="AD3163" i="1"/>
  <c r="AC3163" i="1"/>
  <c r="AE3163" i="1" s="1"/>
  <c r="AH3163" i="1" s="1"/>
  <c r="Z3163" i="1"/>
  <c r="Y3163" i="1"/>
  <c r="X3163" i="1"/>
  <c r="AA3163" i="1" s="1"/>
  <c r="W3163" i="1"/>
  <c r="V3163" i="1"/>
  <c r="S3163" i="1"/>
  <c r="R3163" i="1"/>
  <c r="P3163" i="1"/>
  <c r="O3163" i="1"/>
  <c r="Q3163" i="1" s="1"/>
  <c r="T3163" i="1" s="1"/>
  <c r="N3163" i="1"/>
  <c r="M3163" i="1"/>
  <c r="L3163" i="1"/>
  <c r="K3163" i="1"/>
  <c r="J3163" i="1"/>
  <c r="I3163" i="1"/>
  <c r="H3163" i="1"/>
  <c r="G3163" i="1"/>
  <c r="F3163" i="1"/>
  <c r="D3163" i="1"/>
  <c r="C3163" i="1"/>
  <c r="E3163" i="1" s="1"/>
  <c r="BC3162" i="1"/>
  <c r="BB3162" i="1"/>
  <c r="BA3162" i="1"/>
  <c r="AZ3162" i="1"/>
  <c r="AY3162" i="1"/>
  <c r="AV3162" i="1"/>
  <c r="AE3162" i="1"/>
  <c r="AH3162" i="1" s="1"/>
  <c r="AA3162" i="1"/>
  <c r="X3162" i="1"/>
  <c r="T3162" i="1"/>
  <c r="AW3162" i="1" s="1"/>
  <c r="Q3162" i="1"/>
  <c r="K3162" i="1"/>
  <c r="H3162" i="1"/>
  <c r="E3162" i="1"/>
  <c r="AU3161" i="1"/>
  <c r="AT3161" i="1"/>
  <c r="AS3161" i="1"/>
  <c r="BB3161" i="1" s="1"/>
  <c r="AR3161" i="1"/>
  <c r="AQ3161" i="1"/>
  <c r="AP3161" i="1"/>
  <c r="BA3161" i="1" s="1"/>
  <c r="AO3161" i="1"/>
  <c r="AN3161" i="1"/>
  <c r="AM3161" i="1"/>
  <c r="AZ3161" i="1" s="1"/>
  <c r="AL3161" i="1"/>
  <c r="AK3161" i="1"/>
  <c r="AJ3161" i="1"/>
  <c r="AY3161" i="1" s="1"/>
  <c r="AG3161" i="1"/>
  <c r="AF3161" i="1"/>
  <c r="AD3161" i="1"/>
  <c r="AC3161" i="1"/>
  <c r="AE3161" i="1" s="1"/>
  <c r="AH3161" i="1" s="1"/>
  <c r="Z3161" i="1"/>
  <c r="Y3161" i="1"/>
  <c r="W3161" i="1"/>
  <c r="V3161" i="1"/>
  <c r="X3161" i="1" s="1"/>
  <c r="AA3161" i="1" s="1"/>
  <c r="T3161" i="1"/>
  <c r="S3161" i="1"/>
  <c r="R3161" i="1"/>
  <c r="Q3161" i="1"/>
  <c r="P3161" i="1"/>
  <c r="O3161" i="1"/>
  <c r="N3161" i="1"/>
  <c r="M3161" i="1"/>
  <c r="L3161" i="1"/>
  <c r="K3161" i="1"/>
  <c r="J3161" i="1"/>
  <c r="I3161" i="1"/>
  <c r="G3161" i="1"/>
  <c r="H3161" i="1" s="1"/>
  <c r="F3161" i="1"/>
  <c r="D3161" i="1"/>
  <c r="E3161" i="1" s="1"/>
  <c r="C3161" i="1"/>
  <c r="BB3160" i="1"/>
  <c r="BA3160" i="1"/>
  <c r="AZ3160" i="1"/>
  <c r="AY3160" i="1"/>
  <c r="BC3160" i="1" s="1"/>
  <c r="AV3160" i="1"/>
  <c r="AH3160" i="1"/>
  <c r="AE3160" i="1"/>
  <c r="X3160" i="1"/>
  <c r="AA3160" i="1" s="1"/>
  <c r="T3160" i="1"/>
  <c r="AW3160" i="1" s="1"/>
  <c r="Q3160" i="1"/>
  <c r="K3160" i="1"/>
  <c r="H3160" i="1"/>
  <c r="E3160" i="1"/>
  <c r="AU3159" i="1"/>
  <c r="AT3159" i="1"/>
  <c r="AS3159" i="1"/>
  <c r="BB3159" i="1" s="1"/>
  <c r="AR3159" i="1"/>
  <c r="BA3159" i="1" s="1"/>
  <c r="AQ3159" i="1"/>
  <c r="AP3159" i="1"/>
  <c r="AO3159" i="1"/>
  <c r="AN3159" i="1"/>
  <c r="AM3159" i="1"/>
  <c r="AZ3159" i="1" s="1"/>
  <c r="AL3159" i="1"/>
  <c r="AK3159" i="1"/>
  <c r="AJ3159" i="1"/>
  <c r="AY3159" i="1" s="1"/>
  <c r="AG3159" i="1"/>
  <c r="AF3159" i="1"/>
  <c r="AE3159" i="1"/>
  <c r="AH3159" i="1" s="1"/>
  <c r="AD3159" i="1"/>
  <c r="AC3159" i="1"/>
  <c r="Z3159" i="1"/>
  <c r="Y3159" i="1"/>
  <c r="X3159" i="1"/>
  <c r="AA3159" i="1" s="1"/>
  <c r="W3159" i="1"/>
  <c r="V3159" i="1"/>
  <c r="S3159" i="1"/>
  <c r="R3159" i="1"/>
  <c r="Q3159" i="1"/>
  <c r="T3159" i="1" s="1"/>
  <c r="P3159" i="1"/>
  <c r="O3159" i="1"/>
  <c r="N3159" i="1"/>
  <c r="M3159" i="1"/>
  <c r="L3159" i="1"/>
  <c r="J3159" i="1"/>
  <c r="I3159" i="1"/>
  <c r="K3159" i="1" s="1"/>
  <c r="G3159" i="1"/>
  <c r="H3159" i="1" s="1"/>
  <c r="F3159" i="1"/>
  <c r="E3159" i="1"/>
  <c r="D3159" i="1"/>
  <c r="C3159" i="1"/>
  <c r="BC3158" i="1"/>
  <c r="BB3158" i="1"/>
  <c r="BA3158" i="1"/>
  <c r="AZ3158" i="1"/>
  <c r="AY3158" i="1"/>
  <c r="AV3158" i="1"/>
  <c r="AE3158" i="1"/>
  <c r="AH3158" i="1" s="1"/>
  <c r="X3158" i="1"/>
  <c r="AA3158" i="1" s="1"/>
  <c r="Q3158" i="1"/>
  <c r="T3158" i="1" s="1"/>
  <c r="K3158" i="1"/>
  <c r="H3158" i="1"/>
  <c r="E3158" i="1"/>
  <c r="AU3157" i="1"/>
  <c r="AT3157" i="1"/>
  <c r="AS3157" i="1"/>
  <c r="BB3157" i="1" s="1"/>
  <c r="AR3157" i="1"/>
  <c r="AQ3157" i="1"/>
  <c r="AP3157" i="1"/>
  <c r="BA3157" i="1" s="1"/>
  <c r="AO3157" i="1"/>
  <c r="AN3157" i="1"/>
  <c r="AM3157" i="1"/>
  <c r="AZ3157" i="1" s="1"/>
  <c r="AL3157" i="1"/>
  <c r="AK3157" i="1"/>
  <c r="AJ3157" i="1"/>
  <c r="AY3157" i="1" s="1"/>
  <c r="AG3157" i="1"/>
  <c r="AF3157" i="1"/>
  <c r="AD3157" i="1"/>
  <c r="AC3157" i="1"/>
  <c r="AE3157" i="1" s="1"/>
  <c r="AH3157" i="1" s="1"/>
  <c r="AA3157" i="1"/>
  <c r="Z3157" i="1"/>
  <c r="Y3157" i="1"/>
  <c r="X3157" i="1"/>
  <c r="W3157" i="1"/>
  <c r="V3157" i="1"/>
  <c r="S3157" i="1"/>
  <c r="R3157" i="1"/>
  <c r="P3157" i="1"/>
  <c r="O3157" i="1"/>
  <c r="Q3157" i="1" s="1"/>
  <c r="T3157" i="1" s="1"/>
  <c r="N3157" i="1"/>
  <c r="M3157" i="1"/>
  <c r="L3157" i="1"/>
  <c r="J3157" i="1"/>
  <c r="K3157" i="1" s="1"/>
  <c r="I3157" i="1"/>
  <c r="G3157" i="1"/>
  <c r="H3157" i="1" s="1"/>
  <c r="F3157" i="1"/>
  <c r="D3157" i="1"/>
  <c r="E3157" i="1" s="1"/>
  <c r="C3157" i="1"/>
  <c r="BB3156" i="1"/>
  <c r="BA3156" i="1"/>
  <c r="AZ3156" i="1"/>
  <c r="AY3156" i="1"/>
  <c r="BC3156" i="1" s="1"/>
  <c r="AV3156" i="1"/>
  <c r="AH3156" i="1"/>
  <c r="AE3156" i="1"/>
  <c r="AA3156" i="1"/>
  <c r="X3156" i="1"/>
  <c r="Q3156" i="1"/>
  <c r="T3156" i="1" s="1"/>
  <c r="K3156" i="1"/>
  <c r="H3156" i="1"/>
  <c r="E3156" i="1"/>
  <c r="BB3155" i="1"/>
  <c r="BA3155" i="1"/>
  <c r="AZ3155" i="1"/>
  <c r="AY3155" i="1"/>
  <c r="BC3155" i="1" s="1"/>
  <c r="AV3155" i="1"/>
  <c r="AE3155" i="1"/>
  <c r="AH3155" i="1" s="1"/>
  <c r="X3155" i="1"/>
  <c r="AA3155" i="1" s="1"/>
  <c r="Q3155" i="1"/>
  <c r="T3155" i="1" s="1"/>
  <c r="K3155" i="1"/>
  <c r="H3155" i="1"/>
  <c r="E3155" i="1"/>
  <c r="BB3154" i="1"/>
  <c r="BA3154" i="1"/>
  <c r="AZ3154" i="1"/>
  <c r="AY3154" i="1"/>
  <c r="BC3154" i="1" s="1"/>
  <c r="AV3154" i="1"/>
  <c r="AH3154" i="1"/>
  <c r="AE3154" i="1"/>
  <c r="X3154" i="1"/>
  <c r="AA3154" i="1" s="1"/>
  <c r="T3154" i="1"/>
  <c r="AW3154" i="1" s="1"/>
  <c r="Q3154" i="1"/>
  <c r="K3154" i="1"/>
  <c r="H3154" i="1"/>
  <c r="E3154" i="1"/>
  <c r="BB3153" i="1"/>
  <c r="BA3153" i="1"/>
  <c r="AZ3153" i="1"/>
  <c r="AY3153" i="1"/>
  <c r="AV3153" i="1"/>
  <c r="AE3153" i="1"/>
  <c r="AH3153" i="1" s="1"/>
  <c r="X3153" i="1"/>
  <c r="AA3153" i="1" s="1"/>
  <c r="Q3153" i="1"/>
  <c r="T3153" i="1" s="1"/>
  <c r="K3153" i="1"/>
  <c r="H3153" i="1"/>
  <c r="E3153" i="1"/>
  <c r="BB3152" i="1"/>
  <c r="BA3152" i="1"/>
  <c r="AZ3152" i="1"/>
  <c r="AY3152" i="1"/>
  <c r="BC3152" i="1" s="1"/>
  <c r="AV3152" i="1"/>
  <c r="AE3152" i="1"/>
  <c r="AH3152" i="1" s="1"/>
  <c r="AA3152" i="1"/>
  <c r="X3152" i="1"/>
  <c r="T3152" i="1"/>
  <c r="Q3152" i="1"/>
  <c r="K3152" i="1"/>
  <c r="H3152" i="1"/>
  <c r="E3152" i="1"/>
  <c r="AU3151" i="1"/>
  <c r="AT3151" i="1"/>
  <c r="AS3151" i="1"/>
  <c r="BB3151" i="1" s="1"/>
  <c r="AR3151" i="1"/>
  <c r="AQ3151" i="1"/>
  <c r="AP3151" i="1"/>
  <c r="BA3151" i="1" s="1"/>
  <c r="AO3151" i="1"/>
  <c r="AN3151" i="1"/>
  <c r="AM3151" i="1"/>
  <c r="AZ3151" i="1" s="1"/>
  <c r="AL3151" i="1"/>
  <c r="AK3151" i="1"/>
  <c r="AJ3151" i="1"/>
  <c r="AG3151" i="1"/>
  <c r="AF3151" i="1"/>
  <c r="AD3151" i="1"/>
  <c r="AC3151" i="1"/>
  <c r="AE3151" i="1" s="1"/>
  <c r="AH3151" i="1" s="1"/>
  <c r="Z3151" i="1"/>
  <c r="Y3151" i="1"/>
  <c r="X3151" i="1"/>
  <c r="AA3151" i="1" s="1"/>
  <c r="W3151" i="1"/>
  <c r="V3151" i="1"/>
  <c r="S3151" i="1"/>
  <c r="R3151" i="1"/>
  <c r="P3151" i="1"/>
  <c r="O3151" i="1"/>
  <c r="Q3151" i="1" s="1"/>
  <c r="N3151" i="1"/>
  <c r="M3151" i="1"/>
  <c r="L3151" i="1"/>
  <c r="K3151" i="1"/>
  <c r="J3151" i="1"/>
  <c r="I3151" i="1"/>
  <c r="G3151" i="1"/>
  <c r="H3151" i="1" s="1"/>
  <c r="F3151" i="1"/>
  <c r="D3151" i="1"/>
  <c r="C3151" i="1"/>
  <c r="BC3150" i="1"/>
  <c r="BB3150" i="1"/>
  <c r="BA3150" i="1"/>
  <c r="AZ3150" i="1"/>
  <c r="AY3150" i="1"/>
  <c r="AV3150" i="1"/>
  <c r="AE3150" i="1"/>
  <c r="AH3150" i="1" s="1"/>
  <c r="X3150" i="1"/>
  <c r="AA3150" i="1" s="1"/>
  <c r="Q3150" i="1"/>
  <c r="T3150" i="1" s="1"/>
  <c r="K3150" i="1"/>
  <c r="H3150" i="1"/>
  <c r="E3150" i="1"/>
  <c r="AU3149" i="1"/>
  <c r="AT3149" i="1"/>
  <c r="AS3149" i="1"/>
  <c r="BB3149" i="1" s="1"/>
  <c r="AR3149" i="1"/>
  <c r="AQ3149" i="1"/>
  <c r="AP3149" i="1"/>
  <c r="BA3149" i="1" s="1"/>
  <c r="AO3149" i="1"/>
  <c r="AN3149" i="1"/>
  <c r="AM3149" i="1"/>
  <c r="AZ3149" i="1" s="1"/>
  <c r="AL3149" i="1"/>
  <c r="AK3149" i="1"/>
  <c r="AJ3149" i="1"/>
  <c r="AY3149" i="1" s="1"/>
  <c r="AG3149" i="1"/>
  <c r="AF3149" i="1"/>
  <c r="AE3149" i="1"/>
  <c r="AD3149" i="1"/>
  <c r="AC3149" i="1"/>
  <c r="Z3149" i="1"/>
  <c r="Y3149" i="1"/>
  <c r="W3149" i="1"/>
  <c r="V3149" i="1"/>
  <c r="X3149" i="1" s="1"/>
  <c r="AA3149" i="1" s="1"/>
  <c r="S3149" i="1"/>
  <c r="R3149" i="1"/>
  <c r="P3149" i="1"/>
  <c r="O3149" i="1"/>
  <c r="Q3149" i="1" s="1"/>
  <c r="T3149" i="1" s="1"/>
  <c r="N3149" i="1"/>
  <c r="M3149" i="1"/>
  <c r="L3149" i="1"/>
  <c r="J3149" i="1"/>
  <c r="K3149" i="1" s="1"/>
  <c r="I3149" i="1"/>
  <c r="G3149" i="1"/>
  <c r="F3149" i="1"/>
  <c r="D3149" i="1"/>
  <c r="E3149" i="1" s="1"/>
  <c r="C3149" i="1"/>
  <c r="BB3148" i="1"/>
  <c r="BA3148" i="1"/>
  <c r="AZ3148" i="1"/>
  <c r="AY3148" i="1"/>
  <c r="BC3148" i="1" s="1"/>
  <c r="AV3148" i="1"/>
  <c r="AE3148" i="1"/>
  <c r="AH3148" i="1" s="1"/>
  <c r="X3148" i="1"/>
  <c r="AA3148" i="1" s="1"/>
  <c r="T3148" i="1"/>
  <c r="Q3148" i="1"/>
  <c r="K3148" i="1"/>
  <c r="H3148" i="1"/>
  <c r="E3148" i="1"/>
  <c r="BB3147" i="1"/>
  <c r="BA3147" i="1"/>
  <c r="AZ3147" i="1"/>
  <c r="AY3147" i="1"/>
  <c r="BC3147" i="1" s="1"/>
  <c r="AV3147" i="1"/>
  <c r="AH3147" i="1"/>
  <c r="AE3147" i="1"/>
  <c r="X3147" i="1"/>
  <c r="AA3147" i="1" s="1"/>
  <c r="Q3147" i="1"/>
  <c r="T3147" i="1" s="1"/>
  <c r="K3147" i="1"/>
  <c r="H3147" i="1"/>
  <c r="E3147" i="1"/>
  <c r="BB3146" i="1"/>
  <c r="BC3146" i="1" s="1"/>
  <c r="BA3146" i="1"/>
  <c r="AZ3146" i="1"/>
  <c r="AY3146" i="1"/>
  <c r="AW3146" i="1"/>
  <c r="AV3146" i="1"/>
  <c r="AE3146" i="1"/>
  <c r="AH3146" i="1" s="1"/>
  <c r="AA3146" i="1"/>
  <c r="X3146" i="1"/>
  <c r="T3146" i="1"/>
  <c r="Q3146" i="1"/>
  <c r="K3146" i="1"/>
  <c r="H3146" i="1"/>
  <c r="E3146" i="1"/>
  <c r="AU3145" i="1"/>
  <c r="AT3145" i="1"/>
  <c r="AS3145" i="1"/>
  <c r="AR3145" i="1"/>
  <c r="AQ3145" i="1"/>
  <c r="AP3145" i="1"/>
  <c r="BA3145" i="1" s="1"/>
  <c r="AO3145" i="1"/>
  <c r="AN3145" i="1"/>
  <c r="AM3145" i="1"/>
  <c r="AZ3145" i="1" s="1"/>
  <c r="AL3145" i="1"/>
  <c r="AK3145" i="1"/>
  <c r="AJ3145" i="1"/>
  <c r="AG3145" i="1"/>
  <c r="AF3145" i="1"/>
  <c r="AD3145" i="1"/>
  <c r="AC3145" i="1"/>
  <c r="AE3145" i="1" s="1"/>
  <c r="AH3145" i="1" s="1"/>
  <c r="Z3145" i="1"/>
  <c r="Y3145" i="1"/>
  <c r="X3145" i="1"/>
  <c r="AA3145" i="1" s="1"/>
  <c r="W3145" i="1"/>
  <c r="V3145" i="1"/>
  <c r="S3145" i="1"/>
  <c r="R3145" i="1"/>
  <c r="P3145" i="1"/>
  <c r="O3145" i="1"/>
  <c r="Q3145" i="1" s="1"/>
  <c r="T3145" i="1" s="1"/>
  <c r="N3145" i="1"/>
  <c r="M3145" i="1"/>
  <c r="L3145" i="1"/>
  <c r="K3145" i="1"/>
  <c r="J3145" i="1"/>
  <c r="I3145" i="1"/>
  <c r="G3145" i="1"/>
  <c r="H3145" i="1" s="1"/>
  <c r="F3145" i="1"/>
  <c r="D3145" i="1"/>
  <c r="E3145" i="1" s="1"/>
  <c r="C3145" i="1"/>
  <c r="BB3144" i="1"/>
  <c r="BA3144" i="1"/>
  <c r="AZ3144" i="1"/>
  <c r="BC3144" i="1" s="1"/>
  <c r="AY3144" i="1"/>
  <c r="AV3144" i="1"/>
  <c r="AW3144" i="1" s="1"/>
  <c r="AE3144" i="1"/>
  <c r="AH3144" i="1" s="1"/>
  <c r="X3144" i="1"/>
  <c r="AA3144" i="1" s="1"/>
  <c r="T3144" i="1"/>
  <c r="BD3144" i="1" s="1"/>
  <c r="Q3144" i="1"/>
  <c r="K3144" i="1"/>
  <c r="H3144" i="1"/>
  <c r="E3144" i="1"/>
  <c r="BB3143" i="1"/>
  <c r="BA3143" i="1"/>
  <c r="AZ3143" i="1"/>
  <c r="AY3143" i="1"/>
  <c r="BC3143" i="1" s="1"/>
  <c r="AV3143" i="1"/>
  <c r="AH3143" i="1"/>
  <c r="AE3143" i="1"/>
  <c r="AA3143" i="1"/>
  <c r="X3143" i="1"/>
  <c r="Q3143" i="1"/>
  <c r="T3143" i="1" s="1"/>
  <c r="BD3143" i="1" s="1"/>
  <c r="K3143" i="1"/>
  <c r="H3143" i="1"/>
  <c r="E3143" i="1"/>
  <c r="BB3142" i="1"/>
  <c r="BA3142" i="1"/>
  <c r="AZ3142" i="1"/>
  <c r="AY3142" i="1"/>
  <c r="BC3142" i="1" s="1"/>
  <c r="AV3142" i="1"/>
  <c r="AE3142" i="1"/>
  <c r="AH3142" i="1" s="1"/>
  <c r="AA3142" i="1"/>
  <c r="X3142" i="1"/>
  <c r="Q3142" i="1"/>
  <c r="T3142" i="1" s="1"/>
  <c r="K3142" i="1"/>
  <c r="H3142" i="1"/>
  <c r="E3142" i="1"/>
  <c r="AZ3141" i="1"/>
  <c r="AU3141" i="1"/>
  <c r="AT3141" i="1"/>
  <c r="AS3141" i="1"/>
  <c r="BB3141" i="1" s="1"/>
  <c r="AR3141" i="1"/>
  <c r="AQ3141" i="1"/>
  <c r="AP3141" i="1"/>
  <c r="BA3141" i="1" s="1"/>
  <c r="AO3141" i="1"/>
  <c r="AN3141" i="1"/>
  <c r="AM3141" i="1"/>
  <c r="AL3141" i="1"/>
  <c r="AK3141" i="1"/>
  <c r="AJ3141" i="1"/>
  <c r="AY3141" i="1" s="1"/>
  <c r="AG3141" i="1"/>
  <c r="AF3141" i="1"/>
  <c r="AD3141" i="1"/>
  <c r="AC3141" i="1"/>
  <c r="AE3141" i="1" s="1"/>
  <c r="AH3141" i="1" s="1"/>
  <c r="Z3141" i="1"/>
  <c r="Y3141" i="1"/>
  <c r="W3141" i="1"/>
  <c r="X3141" i="1" s="1"/>
  <c r="V3141" i="1"/>
  <c r="S3141" i="1"/>
  <c r="R3141" i="1"/>
  <c r="P3141" i="1"/>
  <c r="Q3141" i="1" s="1"/>
  <c r="T3141" i="1" s="1"/>
  <c r="O3141" i="1"/>
  <c r="N3141" i="1"/>
  <c r="M3141" i="1"/>
  <c r="L3141" i="1"/>
  <c r="J3141" i="1"/>
  <c r="I3141" i="1"/>
  <c r="K3141" i="1" s="1"/>
  <c r="H3141" i="1"/>
  <c r="G3141" i="1"/>
  <c r="F3141" i="1"/>
  <c r="D3141" i="1"/>
  <c r="E3141" i="1" s="1"/>
  <c r="C3141" i="1"/>
  <c r="BB3140" i="1"/>
  <c r="BC3140" i="1" s="1"/>
  <c r="BA3140" i="1"/>
  <c r="AZ3140" i="1"/>
  <c r="AY3140" i="1"/>
  <c r="AV3140" i="1"/>
  <c r="AE3140" i="1"/>
  <c r="AH3140" i="1" s="1"/>
  <c r="AA3140" i="1"/>
  <c r="X3140" i="1"/>
  <c r="Q3140" i="1"/>
  <c r="T3140" i="1" s="1"/>
  <c r="K3140" i="1"/>
  <c r="H3140" i="1"/>
  <c r="E3140" i="1"/>
  <c r="AU3139" i="1"/>
  <c r="AT3139" i="1"/>
  <c r="AS3139" i="1"/>
  <c r="BB3139" i="1" s="1"/>
  <c r="AR3139" i="1"/>
  <c r="AQ3139" i="1"/>
  <c r="AP3139" i="1"/>
  <c r="BA3139" i="1" s="1"/>
  <c r="AO3139" i="1"/>
  <c r="AN3139" i="1"/>
  <c r="AM3139" i="1"/>
  <c r="AZ3139" i="1" s="1"/>
  <c r="AL3139" i="1"/>
  <c r="AK3139" i="1"/>
  <c r="AJ3139" i="1"/>
  <c r="AG3139" i="1"/>
  <c r="AF3139" i="1"/>
  <c r="AD3139" i="1"/>
  <c r="AC3139" i="1"/>
  <c r="AE3139" i="1" s="1"/>
  <c r="AH3139" i="1" s="1"/>
  <c r="Z3139" i="1"/>
  <c r="Y3139" i="1"/>
  <c r="X3139" i="1"/>
  <c r="AA3139" i="1" s="1"/>
  <c r="W3139" i="1"/>
  <c r="V3139" i="1"/>
  <c r="S3139" i="1"/>
  <c r="R3139" i="1"/>
  <c r="P3139" i="1"/>
  <c r="O3139" i="1"/>
  <c r="Q3139" i="1" s="1"/>
  <c r="N3139" i="1"/>
  <c r="M3139" i="1"/>
  <c r="L3139" i="1"/>
  <c r="K3139" i="1"/>
  <c r="J3139" i="1"/>
  <c r="I3139" i="1"/>
  <c r="G3139" i="1"/>
  <c r="H3139" i="1" s="1"/>
  <c r="F3139" i="1"/>
  <c r="D3139" i="1"/>
  <c r="C3139" i="1"/>
  <c r="BB3138" i="1"/>
  <c r="BA3138" i="1"/>
  <c r="BC3138" i="1" s="1"/>
  <c r="AZ3138" i="1"/>
  <c r="AY3138" i="1"/>
  <c r="AV3138" i="1"/>
  <c r="AE3138" i="1"/>
  <c r="AH3138" i="1" s="1"/>
  <c r="X3138" i="1"/>
  <c r="AA3138" i="1" s="1"/>
  <c r="Q3138" i="1"/>
  <c r="T3138" i="1" s="1"/>
  <c r="K3138" i="1"/>
  <c r="H3138" i="1"/>
  <c r="E3138" i="1"/>
  <c r="BB3137" i="1"/>
  <c r="BA3137" i="1"/>
  <c r="AZ3137" i="1"/>
  <c r="AY3137" i="1"/>
  <c r="BC3137" i="1" s="1"/>
  <c r="AW3137" i="1"/>
  <c r="AV3137" i="1"/>
  <c r="AH3137" i="1"/>
  <c r="AE3137" i="1"/>
  <c r="AA3137" i="1"/>
  <c r="X3137" i="1"/>
  <c r="Q3137" i="1"/>
  <c r="T3137" i="1" s="1"/>
  <c r="K3137" i="1"/>
  <c r="H3137" i="1"/>
  <c r="E3137" i="1"/>
  <c r="AY3136" i="1"/>
  <c r="AU3136" i="1"/>
  <c r="AT3136" i="1"/>
  <c r="AS3136" i="1"/>
  <c r="BB3136" i="1" s="1"/>
  <c r="AR3136" i="1"/>
  <c r="AQ3136" i="1"/>
  <c r="AP3136" i="1"/>
  <c r="BA3136" i="1" s="1"/>
  <c r="AO3136" i="1"/>
  <c r="AN3136" i="1"/>
  <c r="AM3136" i="1"/>
  <c r="AZ3136" i="1" s="1"/>
  <c r="AL3136" i="1"/>
  <c r="AK3136" i="1"/>
  <c r="AJ3136" i="1"/>
  <c r="AG3136" i="1"/>
  <c r="AF3136" i="1"/>
  <c r="AD3136" i="1"/>
  <c r="AC3136" i="1"/>
  <c r="AE3136" i="1" s="1"/>
  <c r="Z3136" i="1"/>
  <c r="Y3136" i="1"/>
  <c r="X3136" i="1"/>
  <c r="AA3136" i="1" s="1"/>
  <c r="W3136" i="1"/>
  <c r="V3136" i="1"/>
  <c r="S3136" i="1"/>
  <c r="R3136" i="1"/>
  <c r="P3136" i="1"/>
  <c r="O3136" i="1"/>
  <c r="Q3136" i="1" s="1"/>
  <c r="T3136" i="1" s="1"/>
  <c r="N3136" i="1"/>
  <c r="M3136" i="1"/>
  <c r="L3136" i="1"/>
  <c r="K3136" i="1"/>
  <c r="J3136" i="1"/>
  <c r="I3136" i="1"/>
  <c r="G3136" i="1"/>
  <c r="H3136" i="1" s="1"/>
  <c r="F3136" i="1"/>
  <c r="D3136" i="1"/>
  <c r="E3136" i="1" s="1"/>
  <c r="C3136" i="1"/>
  <c r="BB3135" i="1"/>
  <c r="BA3135" i="1"/>
  <c r="AZ3135" i="1"/>
  <c r="AY3135" i="1"/>
  <c r="AV3135" i="1"/>
  <c r="AE3135" i="1"/>
  <c r="AH3135" i="1" s="1"/>
  <c r="X3135" i="1"/>
  <c r="AA3135" i="1" s="1"/>
  <c r="Q3135" i="1"/>
  <c r="T3135" i="1" s="1"/>
  <c r="K3135" i="1"/>
  <c r="H3135" i="1"/>
  <c r="E3135" i="1"/>
  <c r="AU3134" i="1"/>
  <c r="AT3134" i="1"/>
  <c r="AS3134" i="1"/>
  <c r="BB3134" i="1" s="1"/>
  <c r="AR3134" i="1"/>
  <c r="AQ3134" i="1"/>
  <c r="AP3134" i="1"/>
  <c r="BA3134" i="1" s="1"/>
  <c r="AO3134" i="1"/>
  <c r="AN3134" i="1"/>
  <c r="AM3134" i="1"/>
  <c r="AZ3134" i="1" s="1"/>
  <c r="AL3134" i="1"/>
  <c r="AK3134" i="1"/>
  <c r="AJ3134" i="1"/>
  <c r="AV3134" i="1" s="1"/>
  <c r="AG3134" i="1"/>
  <c r="AF3134" i="1"/>
  <c r="AD3134" i="1"/>
  <c r="AC3134" i="1"/>
  <c r="AE3134" i="1" s="1"/>
  <c r="AH3134" i="1" s="1"/>
  <c r="AA3134" i="1"/>
  <c r="Z3134" i="1"/>
  <c r="Y3134" i="1"/>
  <c r="W3134" i="1"/>
  <c r="V3134" i="1"/>
  <c r="X3134" i="1" s="1"/>
  <c r="S3134" i="1"/>
  <c r="R3134" i="1"/>
  <c r="P3134" i="1"/>
  <c r="O3134" i="1"/>
  <c r="Q3134" i="1" s="1"/>
  <c r="N3134" i="1"/>
  <c r="M3134" i="1"/>
  <c r="L3134" i="1"/>
  <c r="J3134" i="1"/>
  <c r="K3134" i="1" s="1"/>
  <c r="I3134" i="1"/>
  <c r="G3134" i="1"/>
  <c r="F3134" i="1"/>
  <c r="H3134" i="1" s="1"/>
  <c r="D3134" i="1"/>
  <c r="E3134" i="1" s="1"/>
  <c r="C3134" i="1"/>
  <c r="BB3133" i="1"/>
  <c r="BA3133" i="1"/>
  <c r="AZ3133" i="1"/>
  <c r="AY3133" i="1"/>
  <c r="BC3133" i="1" s="1"/>
  <c r="BD3133" i="1" s="1"/>
  <c r="AV3133" i="1"/>
  <c r="AH3133" i="1"/>
  <c r="AE3133" i="1"/>
  <c r="AA3133" i="1"/>
  <c r="X3133" i="1"/>
  <c r="Q3133" i="1"/>
  <c r="T3133" i="1" s="1"/>
  <c r="AW3133" i="1" s="1"/>
  <c r="K3133" i="1"/>
  <c r="H3133" i="1"/>
  <c r="E3133" i="1"/>
  <c r="BB3132" i="1"/>
  <c r="BA3132" i="1"/>
  <c r="AZ3132" i="1"/>
  <c r="AY3132" i="1"/>
  <c r="BC3132" i="1" s="1"/>
  <c r="AV3132" i="1"/>
  <c r="AE3132" i="1"/>
  <c r="AH3132" i="1" s="1"/>
  <c r="X3132" i="1"/>
  <c r="AA3132" i="1" s="1"/>
  <c r="Q3132" i="1"/>
  <c r="T3132" i="1" s="1"/>
  <c r="K3132" i="1"/>
  <c r="H3132" i="1"/>
  <c r="E3132" i="1"/>
  <c r="AU3131" i="1"/>
  <c r="AT3131" i="1"/>
  <c r="AS3131" i="1"/>
  <c r="BB3131" i="1" s="1"/>
  <c r="AR3131" i="1"/>
  <c r="AQ3131" i="1"/>
  <c r="AP3131" i="1"/>
  <c r="BA3131" i="1" s="1"/>
  <c r="AO3131" i="1"/>
  <c r="AN3131" i="1"/>
  <c r="AM3131" i="1"/>
  <c r="AL3131" i="1"/>
  <c r="AK3131" i="1"/>
  <c r="AJ3131" i="1"/>
  <c r="AY3131" i="1" s="1"/>
  <c r="AG3131" i="1"/>
  <c r="AF3131" i="1"/>
  <c r="AD3131" i="1"/>
  <c r="AC3131" i="1"/>
  <c r="AE3131" i="1" s="1"/>
  <c r="Z3131" i="1"/>
  <c r="Y3131" i="1"/>
  <c r="W3131" i="1"/>
  <c r="X3131" i="1" s="1"/>
  <c r="AA3131" i="1" s="1"/>
  <c r="V3131" i="1"/>
  <c r="S3131" i="1"/>
  <c r="R3131" i="1"/>
  <c r="P3131" i="1"/>
  <c r="O3131" i="1"/>
  <c r="Q3131" i="1" s="1"/>
  <c r="T3131" i="1" s="1"/>
  <c r="N3131" i="1"/>
  <c r="M3131" i="1"/>
  <c r="L3131" i="1"/>
  <c r="J3131" i="1"/>
  <c r="K3131" i="1" s="1"/>
  <c r="I3131" i="1"/>
  <c r="G3131" i="1"/>
  <c r="H3131" i="1" s="1"/>
  <c r="F3131" i="1"/>
  <c r="D3131" i="1"/>
  <c r="E3131" i="1" s="1"/>
  <c r="C3131" i="1"/>
  <c r="BB3130" i="1"/>
  <c r="BA3130" i="1"/>
  <c r="AZ3130" i="1"/>
  <c r="BC3130" i="1" s="1"/>
  <c r="AY3130" i="1"/>
  <c r="AV3130" i="1"/>
  <c r="AE3130" i="1"/>
  <c r="AH3130" i="1" s="1"/>
  <c r="X3130" i="1"/>
  <c r="AA3130" i="1" s="1"/>
  <c r="T3130" i="1"/>
  <c r="Q3130" i="1"/>
  <c r="K3130" i="1"/>
  <c r="H3130" i="1"/>
  <c r="E3130" i="1"/>
  <c r="BB3129" i="1"/>
  <c r="BA3129" i="1"/>
  <c r="BC3129" i="1" s="1"/>
  <c r="AZ3129" i="1"/>
  <c r="AY3129" i="1"/>
  <c r="AV3129" i="1"/>
  <c r="AE3129" i="1"/>
  <c r="AH3129" i="1" s="1"/>
  <c r="X3129" i="1"/>
  <c r="AA3129" i="1" s="1"/>
  <c r="Q3129" i="1"/>
  <c r="T3129" i="1" s="1"/>
  <c r="K3129" i="1"/>
  <c r="H3129" i="1"/>
  <c r="E3129" i="1"/>
  <c r="BB3128" i="1"/>
  <c r="BC3128" i="1" s="1"/>
  <c r="BA3128" i="1"/>
  <c r="AZ3128" i="1"/>
  <c r="AY3128" i="1"/>
  <c r="AV3128" i="1"/>
  <c r="AE3128" i="1"/>
  <c r="AH3128" i="1" s="1"/>
  <c r="AA3128" i="1"/>
  <c r="X3128" i="1"/>
  <c r="Q3128" i="1"/>
  <c r="T3128" i="1" s="1"/>
  <c r="K3128" i="1"/>
  <c r="H3128" i="1"/>
  <c r="E3128" i="1"/>
  <c r="BC3127" i="1"/>
  <c r="BB3127" i="1"/>
  <c r="BA3127" i="1"/>
  <c r="AZ3127" i="1"/>
  <c r="AY3127" i="1"/>
  <c r="AV3127" i="1"/>
  <c r="AE3127" i="1"/>
  <c r="AH3127" i="1" s="1"/>
  <c r="X3127" i="1"/>
  <c r="AA3127" i="1" s="1"/>
  <c r="Q3127" i="1"/>
  <c r="T3127" i="1" s="1"/>
  <c r="K3127" i="1"/>
  <c r="H3127" i="1"/>
  <c r="E3127" i="1"/>
  <c r="AY3126" i="1"/>
  <c r="AU3126" i="1"/>
  <c r="AT3126" i="1"/>
  <c r="AS3126" i="1"/>
  <c r="AR3126" i="1"/>
  <c r="AQ3126" i="1"/>
  <c r="AP3126" i="1"/>
  <c r="BA3126" i="1" s="1"/>
  <c r="AO3126" i="1"/>
  <c r="AN3126" i="1"/>
  <c r="AM3126" i="1"/>
  <c r="AL3126" i="1"/>
  <c r="AK3126" i="1"/>
  <c r="AJ3126" i="1"/>
  <c r="AG3126" i="1"/>
  <c r="AF3126" i="1"/>
  <c r="AD3126" i="1"/>
  <c r="AE3126" i="1" s="1"/>
  <c r="AC3126" i="1"/>
  <c r="Z3126" i="1"/>
  <c r="Y3126" i="1"/>
  <c r="W3126" i="1"/>
  <c r="V3126" i="1"/>
  <c r="X3126" i="1" s="1"/>
  <c r="AA3126" i="1" s="1"/>
  <c r="S3126" i="1"/>
  <c r="R3126" i="1"/>
  <c r="P3126" i="1"/>
  <c r="O3126" i="1"/>
  <c r="Q3126" i="1" s="1"/>
  <c r="T3126" i="1" s="1"/>
  <c r="N3126" i="1"/>
  <c r="M3126" i="1"/>
  <c r="L3126" i="1"/>
  <c r="J3126" i="1"/>
  <c r="K3126" i="1" s="1"/>
  <c r="I3126" i="1"/>
  <c r="G3126" i="1"/>
  <c r="H3126" i="1" s="1"/>
  <c r="F3126" i="1"/>
  <c r="D3126" i="1"/>
  <c r="E3126" i="1" s="1"/>
  <c r="C3126" i="1"/>
  <c r="BB3125" i="1"/>
  <c r="BA3125" i="1"/>
  <c r="AZ3125" i="1"/>
  <c r="AY3125" i="1"/>
  <c r="BC3125" i="1" s="1"/>
  <c r="AV3125" i="1"/>
  <c r="AE3125" i="1"/>
  <c r="AH3125" i="1" s="1"/>
  <c r="X3125" i="1"/>
  <c r="AA3125" i="1" s="1"/>
  <c r="Q3125" i="1"/>
  <c r="T3125" i="1" s="1"/>
  <c r="K3125" i="1"/>
  <c r="H3125" i="1"/>
  <c r="E3125" i="1"/>
  <c r="BC3124" i="1"/>
  <c r="BB3124" i="1"/>
  <c r="BA3124" i="1"/>
  <c r="AZ3124" i="1"/>
  <c r="AY3124" i="1"/>
  <c r="AW3124" i="1"/>
  <c r="AV3124" i="1"/>
  <c r="AE3124" i="1"/>
  <c r="AH3124" i="1" s="1"/>
  <c r="AA3124" i="1"/>
  <c r="X3124" i="1"/>
  <c r="T3124" i="1"/>
  <c r="BD3124" i="1" s="1"/>
  <c r="Q3124" i="1"/>
  <c r="K3124" i="1"/>
  <c r="H3124" i="1"/>
  <c r="E3124" i="1"/>
  <c r="BB3123" i="1"/>
  <c r="BA3123" i="1"/>
  <c r="AZ3123" i="1"/>
  <c r="AY3123" i="1"/>
  <c r="BC3123" i="1" s="1"/>
  <c r="AV3123" i="1"/>
  <c r="AH3123" i="1"/>
  <c r="AE3123" i="1"/>
  <c r="X3123" i="1"/>
  <c r="AA3123" i="1" s="1"/>
  <c r="Q3123" i="1"/>
  <c r="T3123" i="1" s="1"/>
  <c r="K3123" i="1"/>
  <c r="H3123" i="1"/>
  <c r="E3123" i="1"/>
  <c r="BB3122" i="1"/>
  <c r="BA3122" i="1"/>
  <c r="AZ3122" i="1"/>
  <c r="AY3122" i="1"/>
  <c r="BC3122" i="1" s="1"/>
  <c r="AV3122" i="1"/>
  <c r="AH3122" i="1"/>
  <c r="AE3122" i="1"/>
  <c r="AA3122" i="1"/>
  <c r="X3122" i="1"/>
  <c r="T3122" i="1"/>
  <c r="AW3122" i="1" s="1"/>
  <c r="Q3122" i="1"/>
  <c r="K3122" i="1"/>
  <c r="H3122" i="1"/>
  <c r="E3122" i="1"/>
  <c r="BB3121" i="1"/>
  <c r="BA3121" i="1"/>
  <c r="BC3121" i="1" s="1"/>
  <c r="AZ3121" i="1"/>
  <c r="AY3121" i="1"/>
  <c r="AW3121" i="1"/>
  <c r="AV3121" i="1"/>
  <c r="AE3121" i="1"/>
  <c r="AH3121" i="1" s="1"/>
  <c r="X3121" i="1"/>
  <c r="AA3121" i="1" s="1"/>
  <c r="T3121" i="1"/>
  <c r="Q3121" i="1"/>
  <c r="K3121" i="1"/>
  <c r="H3121" i="1"/>
  <c r="E3121" i="1"/>
  <c r="BB3120" i="1"/>
  <c r="BA3120" i="1"/>
  <c r="AZ3120" i="1"/>
  <c r="AY3120" i="1"/>
  <c r="BC3120" i="1" s="1"/>
  <c r="AV3120" i="1"/>
  <c r="AH3120" i="1"/>
  <c r="AE3120" i="1"/>
  <c r="AA3120" i="1"/>
  <c r="X3120" i="1"/>
  <c r="Q3120" i="1"/>
  <c r="T3120" i="1" s="1"/>
  <c r="K3120" i="1"/>
  <c r="H3120" i="1"/>
  <c r="E3120" i="1"/>
  <c r="AZ3119" i="1"/>
  <c r="AU3119" i="1"/>
  <c r="AT3119" i="1"/>
  <c r="AS3119" i="1"/>
  <c r="BB3119" i="1" s="1"/>
  <c r="AR3119" i="1"/>
  <c r="AQ3119" i="1"/>
  <c r="AP3119" i="1"/>
  <c r="BA3119" i="1" s="1"/>
  <c r="AO3119" i="1"/>
  <c r="AN3119" i="1"/>
  <c r="AM3119" i="1"/>
  <c r="AL3119" i="1"/>
  <c r="AV3119" i="1" s="1"/>
  <c r="AK3119" i="1"/>
  <c r="AJ3119" i="1"/>
  <c r="AG3119" i="1"/>
  <c r="AF3119" i="1"/>
  <c r="AD3119" i="1"/>
  <c r="AC3119" i="1"/>
  <c r="AE3119" i="1" s="1"/>
  <c r="AH3119" i="1" s="1"/>
  <c r="Z3119" i="1"/>
  <c r="Y3119" i="1"/>
  <c r="W3119" i="1"/>
  <c r="V3119" i="1"/>
  <c r="X3119" i="1" s="1"/>
  <c r="AA3119" i="1" s="1"/>
  <c r="S3119" i="1"/>
  <c r="R3119" i="1"/>
  <c r="P3119" i="1"/>
  <c r="O3119" i="1"/>
  <c r="Q3119" i="1" s="1"/>
  <c r="T3119" i="1" s="1"/>
  <c r="N3119" i="1"/>
  <c r="M3119" i="1"/>
  <c r="L3119" i="1"/>
  <c r="K3119" i="1"/>
  <c r="J3119" i="1"/>
  <c r="I3119" i="1"/>
  <c r="H3119" i="1"/>
  <c r="G3119" i="1"/>
  <c r="F3119" i="1"/>
  <c r="D3119" i="1"/>
  <c r="C3119" i="1"/>
  <c r="E3119" i="1" s="1"/>
  <c r="BB3118" i="1"/>
  <c r="BA3118" i="1"/>
  <c r="AZ3118" i="1"/>
  <c r="AY3118" i="1"/>
  <c r="BC3118" i="1" s="1"/>
  <c r="AV3118" i="1"/>
  <c r="AH3118" i="1"/>
  <c r="AE3118" i="1"/>
  <c r="AA3118" i="1"/>
  <c r="X3118" i="1"/>
  <c r="Q3118" i="1"/>
  <c r="T3118" i="1" s="1"/>
  <c r="K3118" i="1"/>
  <c r="H3118" i="1"/>
  <c r="E3118" i="1"/>
  <c r="BC3117" i="1"/>
  <c r="BB3117" i="1"/>
  <c r="BA3117" i="1"/>
  <c r="AZ3117" i="1"/>
  <c r="AY3117" i="1"/>
  <c r="AW3117" i="1"/>
  <c r="AV3117" i="1"/>
  <c r="AE3117" i="1"/>
  <c r="AH3117" i="1" s="1"/>
  <c r="AA3117" i="1"/>
  <c r="X3117" i="1"/>
  <c r="T3117" i="1"/>
  <c r="BD3117" i="1" s="1"/>
  <c r="Q3117" i="1"/>
  <c r="K3117" i="1"/>
  <c r="H3117" i="1"/>
  <c r="E3117" i="1"/>
  <c r="BB3116" i="1"/>
  <c r="BA3116" i="1"/>
  <c r="AZ3116" i="1"/>
  <c r="AY3116" i="1"/>
  <c r="BC3116" i="1" s="1"/>
  <c r="AV3116" i="1"/>
  <c r="AH3116" i="1"/>
  <c r="AE3116" i="1"/>
  <c r="X3116" i="1"/>
  <c r="AA3116" i="1" s="1"/>
  <c r="Q3116" i="1"/>
  <c r="T3116" i="1" s="1"/>
  <c r="K3116" i="1"/>
  <c r="H3116" i="1"/>
  <c r="E3116" i="1"/>
  <c r="BB3115" i="1"/>
  <c r="BA3115" i="1"/>
  <c r="AZ3115" i="1"/>
  <c r="AY3115" i="1"/>
  <c r="BC3115" i="1" s="1"/>
  <c r="AV3115" i="1"/>
  <c r="AH3115" i="1"/>
  <c r="AE3115" i="1"/>
  <c r="AA3115" i="1"/>
  <c r="X3115" i="1"/>
  <c r="T3115" i="1"/>
  <c r="AW3115" i="1" s="1"/>
  <c r="Q3115" i="1"/>
  <c r="K3115" i="1"/>
  <c r="H3115" i="1"/>
  <c r="E3115" i="1"/>
  <c r="BB3114" i="1"/>
  <c r="BA3114" i="1"/>
  <c r="BC3114" i="1" s="1"/>
  <c r="AZ3114" i="1"/>
  <c r="AY3114" i="1"/>
  <c r="AW3114" i="1"/>
  <c r="AV3114" i="1"/>
  <c r="AE3114" i="1"/>
  <c r="AH3114" i="1" s="1"/>
  <c r="X3114" i="1"/>
  <c r="AA3114" i="1" s="1"/>
  <c r="T3114" i="1"/>
  <c r="Q3114" i="1"/>
  <c r="K3114" i="1"/>
  <c r="H3114" i="1"/>
  <c r="E3114" i="1"/>
  <c r="BB3113" i="1"/>
  <c r="BA3113" i="1"/>
  <c r="AZ3113" i="1"/>
  <c r="AY3113" i="1"/>
  <c r="BC3113" i="1" s="1"/>
  <c r="AV3113" i="1"/>
  <c r="AH3113" i="1"/>
  <c r="AE3113" i="1"/>
  <c r="AA3113" i="1"/>
  <c r="X3113" i="1"/>
  <c r="Q3113" i="1"/>
  <c r="T3113" i="1" s="1"/>
  <c r="K3113" i="1"/>
  <c r="H3113" i="1"/>
  <c r="E3113" i="1"/>
  <c r="AZ3112" i="1"/>
  <c r="AU3112" i="1"/>
  <c r="AT3112" i="1"/>
  <c r="AS3112" i="1"/>
  <c r="BB3112" i="1" s="1"/>
  <c r="AR3112" i="1"/>
  <c r="AQ3112" i="1"/>
  <c r="AP3112" i="1"/>
  <c r="BA3112" i="1" s="1"/>
  <c r="AO3112" i="1"/>
  <c r="AN3112" i="1"/>
  <c r="AM3112" i="1"/>
  <c r="AL3112" i="1"/>
  <c r="AV3112" i="1" s="1"/>
  <c r="AK3112" i="1"/>
  <c r="AJ3112" i="1"/>
  <c r="AG3112" i="1"/>
  <c r="AF3112" i="1"/>
  <c r="AD3112" i="1"/>
  <c r="AC3112" i="1"/>
  <c r="AE3112" i="1" s="1"/>
  <c r="AH3112" i="1" s="1"/>
  <c r="Z3112" i="1"/>
  <c r="Y3112" i="1"/>
  <c r="W3112" i="1"/>
  <c r="V3112" i="1"/>
  <c r="X3112" i="1" s="1"/>
  <c r="AA3112" i="1" s="1"/>
  <c r="S3112" i="1"/>
  <c r="R3112" i="1"/>
  <c r="P3112" i="1"/>
  <c r="O3112" i="1"/>
  <c r="Q3112" i="1" s="1"/>
  <c r="T3112" i="1" s="1"/>
  <c r="N3112" i="1"/>
  <c r="M3112" i="1"/>
  <c r="L3112" i="1"/>
  <c r="K3112" i="1"/>
  <c r="J3112" i="1"/>
  <c r="I3112" i="1"/>
  <c r="H3112" i="1"/>
  <c r="G3112" i="1"/>
  <c r="F3112" i="1"/>
  <c r="D3112" i="1"/>
  <c r="C3112" i="1"/>
  <c r="E3112" i="1" s="1"/>
  <c r="BB3111" i="1"/>
  <c r="BA3111" i="1"/>
  <c r="AZ3111" i="1"/>
  <c r="AY3111" i="1"/>
  <c r="BC3111" i="1" s="1"/>
  <c r="AV3111" i="1"/>
  <c r="AH3111" i="1"/>
  <c r="AE3111" i="1"/>
  <c r="AA3111" i="1"/>
  <c r="X3111" i="1"/>
  <c r="Q3111" i="1"/>
  <c r="T3111" i="1" s="1"/>
  <c r="P3111" i="1"/>
  <c r="K3111" i="1"/>
  <c r="J3111" i="1"/>
  <c r="I3111" i="1"/>
  <c r="H3111" i="1"/>
  <c r="E3111" i="1"/>
  <c r="AU3110" i="1"/>
  <c r="AT3110" i="1"/>
  <c r="AS3110" i="1"/>
  <c r="BB3110" i="1" s="1"/>
  <c r="AR3110" i="1"/>
  <c r="BA3110" i="1" s="1"/>
  <c r="AQ3110" i="1"/>
  <c r="AP3110" i="1"/>
  <c r="AO3110" i="1"/>
  <c r="AN3110" i="1"/>
  <c r="AM3110" i="1"/>
  <c r="AZ3110" i="1" s="1"/>
  <c r="AL3110" i="1"/>
  <c r="AK3110" i="1"/>
  <c r="AJ3110" i="1"/>
  <c r="AY3110" i="1" s="1"/>
  <c r="BC3110" i="1" s="1"/>
  <c r="AG3110" i="1"/>
  <c r="AF3110" i="1"/>
  <c r="AD3110" i="1"/>
  <c r="AC3110" i="1"/>
  <c r="AE3110" i="1" s="1"/>
  <c r="AH3110" i="1" s="1"/>
  <c r="Z3110" i="1"/>
  <c r="Y3110" i="1"/>
  <c r="W3110" i="1"/>
  <c r="V3110" i="1"/>
  <c r="X3110" i="1" s="1"/>
  <c r="AA3110" i="1" s="1"/>
  <c r="S3110" i="1"/>
  <c r="R3110" i="1"/>
  <c r="Q3110" i="1"/>
  <c r="T3110" i="1" s="1"/>
  <c r="P3110" i="1"/>
  <c r="O3110" i="1"/>
  <c r="N3110" i="1"/>
  <c r="M3110" i="1"/>
  <c r="L3110" i="1"/>
  <c r="J3110" i="1"/>
  <c r="I3110" i="1"/>
  <c r="K3110" i="1" s="1"/>
  <c r="G3110" i="1"/>
  <c r="H3110" i="1" s="1"/>
  <c r="F3110" i="1"/>
  <c r="D3110" i="1"/>
  <c r="C3110" i="1"/>
  <c r="E3110" i="1" s="1"/>
  <c r="BB3109" i="1"/>
  <c r="BA3109" i="1"/>
  <c r="AZ3109" i="1"/>
  <c r="BC3109" i="1" s="1"/>
  <c r="AY3109" i="1"/>
  <c r="AV3109" i="1"/>
  <c r="AE3109" i="1"/>
  <c r="AH3109" i="1" s="1"/>
  <c r="X3109" i="1"/>
  <c r="AA3109" i="1" s="1"/>
  <c r="T3109" i="1"/>
  <c r="AW3109" i="1" s="1"/>
  <c r="Q3109" i="1"/>
  <c r="K3109" i="1"/>
  <c r="H3109" i="1"/>
  <c r="E3109" i="1"/>
  <c r="AU3108" i="1"/>
  <c r="AT3108" i="1"/>
  <c r="AS3108" i="1"/>
  <c r="BB3108" i="1" s="1"/>
  <c r="AR3108" i="1"/>
  <c r="BA3108" i="1" s="1"/>
  <c r="AQ3108" i="1"/>
  <c r="AP3108" i="1"/>
  <c r="AO3108" i="1"/>
  <c r="AN3108" i="1"/>
  <c r="AM3108" i="1"/>
  <c r="AZ3108" i="1" s="1"/>
  <c r="AL3108" i="1"/>
  <c r="AK3108" i="1"/>
  <c r="AJ3108" i="1"/>
  <c r="AY3108" i="1" s="1"/>
  <c r="BC3108" i="1" s="1"/>
  <c r="AG3108" i="1"/>
  <c r="AF3108" i="1"/>
  <c r="AD3108" i="1"/>
  <c r="AE3108" i="1" s="1"/>
  <c r="AH3108" i="1" s="1"/>
  <c r="AC3108" i="1"/>
  <c r="Z3108" i="1"/>
  <c r="Y3108" i="1"/>
  <c r="W3108" i="1"/>
  <c r="V3108" i="1"/>
  <c r="X3108" i="1" s="1"/>
  <c r="AA3108" i="1" s="1"/>
  <c r="S3108" i="1"/>
  <c r="R3108" i="1"/>
  <c r="Q3108" i="1"/>
  <c r="T3108" i="1" s="1"/>
  <c r="P3108" i="1"/>
  <c r="O3108" i="1"/>
  <c r="N3108" i="1"/>
  <c r="M3108" i="1"/>
  <c r="L3108" i="1"/>
  <c r="J3108" i="1"/>
  <c r="K3108" i="1" s="1"/>
  <c r="I3108" i="1"/>
  <c r="H3108" i="1"/>
  <c r="G3108" i="1"/>
  <c r="F3108" i="1"/>
  <c r="D3108" i="1"/>
  <c r="E3108" i="1" s="1"/>
  <c r="C3108" i="1"/>
  <c r="BC3107" i="1"/>
  <c r="BB3107" i="1"/>
  <c r="BA3107" i="1"/>
  <c r="AZ3107" i="1"/>
  <c r="AY3107" i="1"/>
  <c r="AW3107" i="1"/>
  <c r="AV3107" i="1"/>
  <c r="AE3107" i="1"/>
  <c r="AH3107" i="1" s="1"/>
  <c r="AA3107" i="1"/>
  <c r="X3107" i="1"/>
  <c r="T3107" i="1"/>
  <c r="BD3107" i="1" s="1"/>
  <c r="Q3107" i="1"/>
  <c r="K3107" i="1"/>
  <c r="H3107" i="1"/>
  <c r="E3107" i="1"/>
  <c r="AU3106" i="1"/>
  <c r="AT3106" i="1"/>
  <c r="AS3106" i="1"/>
  <c r="BB3106" i="1" s="1"/>
  <c r="AR3106" i="1"/>
  <c r="AQ3106" i="1"/>
  <c r="AP3106" i="1"/>
  <c r="BA3106" i="1" s="1"/>
  <c r="AO3106" i="1"/>
  <c r="AN3106" i="1"/>
  <c r="AM3106" i="1"/>
  <c r="AZ3106" i="1" s="1"/>
  <c r="AL3106" i="1"/>
  <c r="AY3106" i="1" s="1"/>
  <c r="BC3106" i="1" s="1"/>
  <c r="AK3106" i="1"/>
  <c r="AJ3106" i="1"/>
  <c r="AV3106" i="1" s="1"/>
  <c r="AG3106" i="1"/>
  <c r="AF3106" i="1"/>
  <c r="AD3106" i="1"/>
  <c r="AC3106" i="1"/>
  <c r="AE3106" i="1" s="1"/>
  <c r="AH3106" i="1" s="1"/>
  <c r="Z3106" i="1"/>
  <c r="Y3106" i="1"/>
  <c r="X3106" i="1"/>
  <c r="AA3106" i="1" s="1"/>
  <c r="W3106" i="1"/>
  <c r="V3106" i="1"/>
  <c r="S3106" i="1"/>
  <c r="R3106" i="1"/>
  <c r="P3106" i="1"/>
  <c r="O3106" i="1"/>
  <c r="Q3106" i="1" s="1"/>
  <c r="T3106" i="1" s="1"/>
  <c r="N3106" i="1"/>
  <c r="M3106" i="1"/>
  <c r="L3106" i="1"/>
  <c r="K3106" i="1"/>
  <c r="J3106" i="1"/>
  <c r="I3106" i="1"/>
  <c r="H3106" i="1"/>
  <c r="G3106" i="1"/>
  <c r="F3106" i="1"/>
  <c r="D3106" i="1"/>
  <c r="E3106" i="1" s="1"/>
  <c r="C3106" i="1"/>
  <c r="BB3105" i="1"/>
  <c r="BA3105" i="1"/>
  <c r="BC3105" i="1" s="1"/>
  <c r="AZ3105" i="1"/>
  <c r="AY3105" i="1"/>
  <c r="AV3105" i="1"/>
  <c r="AE3105" i="1"/>
  <c r="AH3105" i="1" s="1"/>
  <c r="AA3105" i="1"/>
  <c r="X3105" i="1"/>
  <c r="Q3105" i="1"/>
  <c r="T3105" i="1" s="1"/>
  <c r="K3105" i="1"/>
  <c r="H3105" i="1"/>
  <c r="E3105" i="1"/>
  <c r="BC3104" i="1"/>
  <c r="BB3104" i="1"/>
  <c r="BA3104" i="1"/>
  <c r="AZ3104" i="1"/>
  <c r="AY3104" i="1"/>
  <c r="AV3104" i="1"/>
  <c r="AE3104" i="1"/>
  <c r="AH3104" i="1" s="1"/>
  <c r="AA3104" i="1"/>
  <c r="X3104" i="1"/>
  <c r="Q3104" i="1"/>
  <c r="T3104" i="1" s="1"/>
  <c r="K3104" i="1"/>
  <c r="H3104" i="1"/>
  <c r="E3104" i="1"/>
  <c r="BB3103" i="1"/>
  <c r="BA3103" i="1"/>
  <c r="AZ3103" i="1"/>
  <c r="AY3103" i="1"/>
  <c r="BC3103" i="1" s="1"/>
  <c r="BD3103" i="1" s="1"/>
  <c r="AV3103" i="1"/>
  <c r="AH3103" i="1"/>
  <c r="AE3103" i="1"/>
  <c r="X3103" i="1"/>
  <c r="AA3103" i="1" s="1"/>
  <c r="T3103" i="1"/>
  <c r="AW3103" i="1" s="1"/>
  <c r="Q3103" i="1"/>
  <c r="K3103" i="1"/>
  <c r="H3103" i="1"/>
  <c r="E3103" i="1"/>
  <c r="BB3102" i="1"/>
  <c r="BA3102" i="1"/>
  <c r="AZ3102" i="1"/>
  <c r="BC3102" i="1" s="1"/>
  <c r="AY3102" i="1"/>
  <c r="AV3102" i="1"/>
  <c r="AH3102" i="1"/>
  <c r="AE3102" i="1"/>
  <c r="X3102" i="1"/>
  <c r="AA3102" i="1" s="1"/>
  <c r="T3102" i="1"/>
  <c r="AW3102" i="1" s="1"/>
  <c r="Q3102" i="1"/>
  <c r="K3102" i="1"/>
  <c r="H3102" i="1"/>
  <c r="E3102" i="1"/>
  <c r="AU3101" i="1"/>
  <c r="AT3101" i="1"/>
  <c r="AS3101" i="1"/>
  <c r="BB3101" i="1" s="1"/>
  <c r="AR3101" i="1"/>
  <c r="AQ3101" i="1"/>
  <c r="AP3101" i="1"/>
  <c r="BA3101" i="1" s="1"/>
  <c r="AO3101" i="1"/>
  <c r="AN3101" i="1"/>
  <c r="AM3101" i="1"/>
  <c r="AZ3101" i="1" s="1"/>
  <c r="AL3101" i="1"/>
  <c r="AK3101" i="1"/>
  <c r="AJ3101" i="1"/>
  <c r="AY3101" i="1" s="1"/>
  <c r="AG3101" i="1"/>
  <c r="AF3101" i="1"/>
  <c r="AE3101" i="1"/>
  <c r="AH3101" i="1" s="1"/>
  <c r="AD3101" i="1"/>
  <c r="AC3101" i="1"/>
  <c r="Z3101" i="1"/>
  <c r="Y3101" i="1"/>
  <c r="W3101" i="1"/>
  <c r="V3101" i="1"/>
  <c r="X3101" i="1" s="1"/>
  <c r="AA3101" i="1" s="1"/>
  <c r="S3101" i="1"/>
  <c r="R3101" i="1"/>
  <c r="Q3101" i="1"/>
  <c r="T3101" i="1" s="1"/>
  <c r="P3101" i="1"/>
  <c r="O3101" i="1"/>
  <c r="N3101" i="1"/>
  <c r="M3101" i="1"/>
  <c r="L3101" i="1"/>
  <c r="J3101" i="1"/>
  <c r="K3101" i="1" s="1"/>
  <c r="I3101" i="1"/>
  <c r="G3101" i="1"/>
  <c r="H3101" i="1" s="1"/>
  <c r="F3101" i="1"/>
  <c r="E3101" i="1"/>
  <c r="D3101" i="1"/>
  <c r="C3101" i="1"/>
  <c r="BB3100" i="1"/>
  <c r="BA3100" i="1"/>
  <c r="AZ3100" i="1"/>
  <c r="AY3100" i="1"/>
  <c r="BC3100" i="1" s="1"/>
  <c r="AV3100" i="1"/>
  <c r="AH3100" i="1"/>
  <c r="AE3100" i="1"/>
  <c r="X3100" i="1"/>
  <c r="AA3100" i="1" s="1"/>
  <c r="T3100" i="1"/>
  <c r="AW3100" i="1" s="1"/>
  <c r="Q3100" i="1"/>
  <c r="K3100" i="1"/>
  <c r="H3100" i="1"/>
  <c r="E3100" i="1"/>
  <c r="BB3099" i="1"/>
  <c r="BA3099" i="1"/>
  <c r="AZ3099" i="1"/>
  <c r="AY3099" i="1"/>
  <c r="BC3099" i="1" s="1"/>
  <c r="AV3099" i="1"/>
  <c r="AH3099" i="1"/>
  <c r="AE3099" i="1"/>
  <c r="X3099" i="1"/>
  <c r="AA3099" i="1" s="1"/>
  <c r="T3099" i="1"/>
  <c r="AW3099" i="1" s="1"/>
  <c r="Q3099" i="1"/>
  <c r="K3099" i="1"/>
  <c r="H3099" i="1"/>
  <c r="E3099" i="1"/>
  <c r="BB3098" i="1"/>
  <c r="BA3098" i="1"/>
  <c r="AZ3098" i="1"/>
  <c r="AY3098" i="1"/>
  <c r="BC3098" i="1" s="1"/>
  <c r="AV3098" i="1"/>
  <c r="AE3098" i="1"/>
  <c r="AH3098" i="1" s="1"/>
  <c r="AA3098" i="1"/>
  <c r="X3098" i="1"/>
  <c r="Q3098" i="1"/>
  <c r="T3098" i="1" s="1"/>
  <c r="K3098" i="1"/>
  <c r="H3098" i="1"/>
  <c r="E3098" i="1"/>
  <c r="AU3097" i="1"/>
  <c r="AT3097" i="1"/>
  <c r="AT3094" i="1" s="1"/>
  <c r="AS3097" i="1"/>
  <c r="BB3097" i="1" s="1"/>
  <c r="AR3097" i="1"/>
  <c r="AQ3097" i="1"/>
  <c r="AP3097" i="1"/>
  <c r="BA3097" i="1" s="1"/>
  <c r="AO3097" i="1"/>
  <c r="AN3097" i="1"/>
  <c r="AM3097" i="1"/>
  <c r="AZ3097" i="1" s="1"/>
  <c r="AL3097" i="1"/>
  <c r="AY3097" i="1" s="1"/>
  <c r="BC3097" i="1" s="1"/>
  <c r="AK3097" i="1"/>
  <c r="AJ3097" i="1"/>
  <c r="AV3097" i="1" s="1"/>
  <c r="AG3097" i="1"/>
  <c r="AF3097" i="1"/>
  <c r="AD3097" i="1"/>
  <c r="AC3097" i="1"/>
  <c r="AE3097" i="1" s="1"/>
  <c r="AH3097" i="1" s="1"/>
  <c r="Z3097" i="1"/>
  <c r="Y3097" i="1"/>
  <c r="X3097" i="1"/>
  <c r="AA3097" i="1" s="1"/>
  <c r="W3097" i="1"/>
  <c r="V3097" i="1"/>
  <c r="S3097" i="1"/>
  <c r="S3094" i="1" s="1"/>
  <c r="R3097" i="1"/>
  <c r="P3097" i="1"/>
  <c r="O3097" i="1"/>
  <c r="Q3097" i="1" s="1"/>
  <c r="T3097" i="1" s="1"/>
  <c r="N3097" i="1"/>
  <c r="M3097" i="1"/>
  <c r="L3097" i="1"/>
  <c r="K3097" i="1"/>
  <c r="J3097" i="1"/>
  <c r="I3097" i="1"/>
  <c r="G3097" i="1"/>
  <c r="H3097" i="1" s="1"/>
  <c r="F3097" i="1"/>
  <c r="D3097" i="1"/>
  <c r="E3097" i="1" s="1"/>
  <c r="C3097" i="1"/>
  <c r="C3094" i="1" s="1"/>
  <c r="BB3096" i="1"/>
  <c r="BA3096" i="1"/>
  <c r="AZ3096" i="1"/>
  <c r="AY3096" i="1"/>
  <c r="BC3096" i="1" s="1"/>
  <c r="AV3096" i="1"/>
  <c r="AH3096" i="1"/>
  <c r="AE3096" i="1"/>
  <c r="X3096" i="1"/>
  <c r="AA3096" i="1" s="1"/>
  <c r="T3096" i="1"/>
  <c r="AW3096" i="1" s="1"/>
  <c r="Q3096" i="1"/>
  <c r="K3096" i="1"/>
  <c r="H3096" i="1"/>
  <c r="E3096" i="1"/>
  <c r="AU3095" i="1"/>
  <c r="AT3095" i="1"/>
  <c r="AS3095" i="1"/>
  <c r="AS3094" i="1" s="1"/>
  <c r="AR3095" i="1"/>
  <c r="AQ3095" i="1"/>
  <c r="AP3095" i="1"/>
  <c r="BA3095" i="1" s="1"/>
  <c r="AO3095" i="1"/>
  <c r="AO3094" i="1" s="1"/>
  <c r="AZ3094" i="1" s="1"/>
  <c r="AN3095" i="1"/>
  <c r="AM3095" i="1"/>
  <c r="AZ3095" i="1" s="1"/>
  <c r="AL3095" i="1"/>
  <c r="AK3095" i="1"/>
  <c r="AJ3095" i="1"/>
  <c r="AY3095" i="1" s="1"/>
  <c r="AG3095" i="1"/>
  <c r="AF3095" i="1"/>
  <c r="AF3094" i="1" s="1"/>
  <c r="AF3077" i="1" s="1"/>
  <c r="AF3279" i="1" s="1"/>
  <c r="AE3095" i="1"/>
  <c r="AH3095" i="1" s="1"/>
  <c r="AD3095" i="1"/>
  <c r="AC3095" i="1"/>
  <c r="Z3095" i="1"/>
  <c r="Y3095" i="1"/>
  <c r="W3095" i="1"/>
  <c r="W3094" i="1" s="1"/>
  <c r="V3095" i="1"/>
  <c r="X3095" i="1" s="1"/>
  <c r="AA3095" i="1" s="1"/>
  <c r="S3095" i="1"/>
  <c r="R3095" i="1"/>
  <c r="P3095" i="1"/>
  <c r="O3095" i="1"/>
  <c r="Q3095" i="1" s="1"/>
  <c r="T3095" i="1" s="1"/>
  <c r="N3095" i="1"/>
  <c r="N3094" i="1" s="1"/>
  <c r="N3077" i="1" s="1"/>
  <c r="N3279" i="1" s="1"/>
  <c r="M3095" i="1"/>
  <c r="L3095" i="1"/>
  <c r="J3095" i="1"/>
  <c r="K3095" i="1" s="1"/>
  <c r="I3095" i="1"/>
  <c r="G3095" i="1"/>
  <c r="H3095" i="1" s="1"/>
  <c r="F3095" i="1"/>
  <c r="F3094" i="1" s="1"/>
  <c r="E3095" i="1"/>
  <c r="D3095" i="1"/>
  <c r="C3095" i="1"/>
  <c r="AU3094" i="1"/>
  <c r="AR3094" i="1"/>
  <c r="AQ3094" i="1"/>
  <c r="AQ3077" i="1" s="1"/>
  <c r="AQ3279" i="1" s="1"/>
  <c r="AP3094" i="1"/>
  <c r="BA3094" i="1" s="1"/>
  <c r="AN3094" i="1"/>
  <c r="AM3094" i="1"/>
  <c r="AK3094" i="1"/>
  <c r="AJ3094" i="1"/>
  <c r="AG3094" i="1"/>
  <c r="AD3094" i="1"/>
  <c r="Z3094" i="1"/>
  <c r="Y3094" i="1"/>
  <c r="Y3077" i="1" s="1"/>
  <c r="Y3279" i="1" s="1"/>
  <c r="V3094" i="1"/>
  <c r="R3094" i="1"/>
  <c r="R3077" i="1" s="1"/>
  <c r="R3279" i="1" s="1"/>
  <c r="P3094" i="1"/>
  <c r="P3077" i="1" s="1"/>
  <c r="P3279" i="1" s="1"/>
  <c r="O3094" i="1"/>
  <c r="Q3094" i="1" s="1"/>
  <c r="T3094" i="1" s="1"/>
  <c r="M3094" i="1"/>
  <c r="L3094" i="1"/>
  <c r="J3094" i="1"/>
  <c r="K3094" i="1" s="1"/>
  <c r="I3094" i="1"/>
  <c r="G3094" i="1"/>
  <c r="D3094" i="1"/>
  <c r="E3094" i="1" s="1"/>
  <c r="BD3093" i="1"/>
  <c r="BB3093" i="1"/>
  <c r="BA3093" i="1"/>
  <c r="BC3093" i="1" s="1"/>
  <c r="AZ3093" i="1"/>
  <c r="AY3093" i="1"/>
  <c r="AV3093" i="1"/>
  <c r="AH3093" i="1"/>
  <c r="AE3093" i="1"/>
  <c r="AA3093" i="1"/>
  <c r="X3093" i="1"/>
  <c r="Q3093" i="1"/>
  <c r="T3093" i="1" s="1"/>
  <c r="AW3093" i="1" s="1"/>
  <c r="K3093" i="1"/>
  <c r="H3093" i="1"/>
  <c r="E3093" i="1"/>
  <c r="BB3092" i="1"/>
  <c r="BA3092" i="1"/>
  <c r="AZ3092" i="1"/>
  <c r="AH3092" i="1"/>
  <c r="AE3092" i="1"/>
  <c r="X3092" i="1"/>
  <c r="AA3092" i="1" s="1"/>
  <c r="T3092" i="1"/>
  <c r="Q3092" i="1"/>
  <c r="K3092" i="1"/>
  <c r="J3092" i="1"/>
  <c r="I3092" i="1"/>
  <c r="H3092" i="1"/>
  <c r="E3092" i="1"/>
  <c r="BB3091" i="1"/>
  <c r="BA3091" i="1"/>
  <c r="AZ3091" i="1"/>
  <c r="AH3091" i="1"/>
  <c r="AE3091" i="1"/>
  <c r="AA3091" i="1"/>
  <c r="X3091" i="1"/>
  <c r="T3091" i="1"/>
  <c r="Q3091" i="1"/>
  <c r="J3091" i="1"/>
  <c r="K3091" i="1" s="1"/>
  <c r="I3091" i="1"/>
  <c r="H3091" i="1"/>
  <c r="E3091" i="1"/>
  <c r="BB3090" i="1"/>
  <c r="BA3090" i="1"/>
  <c r="AZ3090" i="1"/>
  <c r="AH3090" i="1"/>
  <c r="AE3090" i="1"/>
  <c r="X3090" i="1"/>
  <c r="AA3090" i="1" s="1"/>
  <c r="T3090" i="1"/>
  <c r="Q3090" i="1"/>
  <c r="K3090" i="1"/>
  <c r="J3090" i="1"/>
  <c r="J3089" i="1" s="1"/>
  <c r="I3090" i="1"/>
  <c r="H3090" i="1"/>
  <c r="E3090" i="1"/>
  <c r="BA3089" i="1"/>
  <c r="AU3089" i="1"/>
  <c r="AT3089" i="1"/>
  <c r="AS3089" i="1"/>
  <c r="BB3089" i="1" s="1"/>
  <c r="AR3089" i="1"/>
  <c r="AR3078" i="1" s="1"/>
  <c r="AR3077" i="1" s="1"/>
  <c r="AQ3089" i="1"/>
  <c r="AP3089" i="1"/>
  <c r="AO3089" i="1"/>
  <c r="AZ3089" i="1" s="1"/>
  <c r="AN3089" i="1"/>
  <c r="AM3089" i="1"/>
  <c r="AL3089" i="1"/>
  <c r="AK3089" i="1"/>
  <c r="AG3089" i="1"/>
  <c r="AF3089" i="1"/>
  <c r="AD3089" i="1"/>
  <c r="AC3089" i="1"/>
  <c r="AE3089" i="1" s="1"/>
  <c r="AH3089" i="1" s="1"/>
  <c r="Z3089" i="1"/>
  <c r="Z3078" i="1" s="1"/>
  <c r="Z3077" i="1" s="1"/>
  <c r="Z3279" i="1" s="1"/>
  <c r="Y3089" i="1"/>
  <c r="X3089" i="1"/>
  <c r="W3089" i="1"/>
  <c r="V3089" i="1"/>
  <c r="S3089" i="1"/>
  <c r="R3089" i="1"/>
  <c r="Q3089" i="1"/>
  <c r="T3089" i="1" s="1"/>
  <c r="P3089" i="1"/>
  <c r="O3089" i="1"/>
  <c r="N3089" i="1"/>
  <c r="M3089" i="1"/>
  <c r="L3089" i="1"/>
  <c r="I3089" i="1"/>
  <c r="G3089" i="1"/>
  <c r="H3089" i="1" s="1"/>
  <c r="F3089" i="1"/>
  <c r="D3089" i="1"/>
  <c r="E3089" i="1" s="1"/>
  <c r="C3089" i="1"/>
  <c r="BB3088" i="1"/>
  <c r="BA3088" i="1"/>
  <c r="AZ3088" i="1"/>
  <c r="AH3088" i="1"/>
  <c r="AE3088" i="1"/>
  <c r="AA3088" i="1"/>
  <c r="X3088" i="1"/>
  <c r="T3088" i="1"/>
  <c r="Q3088" i="1"/>
  <c r="J3088" i="1"/>
  <c r="I3088" i="1"/>
  <c r="K3088" i="1" s="1"/>
  <c r="H3088" i="1"/>
  <c r="E3088" i="1"/>
  <c r="BB3087" i="1"/>
  <c r="BA3087" i="1"/>
  <c r="AZ3087" i="1"/>
  <c r="AH3087" i="1"/>
  <c r="AE3087" i="1"/>
  <c r="AA3087" i="1"/>
  <c r="X3087" i="1"/>
  <c r="T3087" i="1"/>
  <c r="Q3087" i="1"/>
  <c r="J3087" i="1"/>
  <c r="I3087" i="1"/>
  <c r="K3087" i="1" s="1"/>
  <c r="H3087" i="1"/>
  <c r="E3087" i="1"/>
  <c r="BB3086" i="1"/>
  <c r="BA3086" i="1"/>
  <c r="AZ3086" i="1"/>
  <c r="AH3086" i="1"/>
  <c r="AE3086" i="1"/>
  <c r="AA3086" i="1"/>
  <c r="X3086" i="1"/>
  <c r="T3086" i="1"/>
  <c r="Q3086" i="1"/>
  <c r="J3086" i="1"/>
  <c r="I3086" i="1"/>
  <c r="K3086" i="1" s="1"/>
  <c r="H3086" i="1"/>
  <c r="E3086" i="1"/>
  <c r="BB3085" i="1"/>
  <c r="BA3085" i="1"/>
  <c r="AZ3085" i="1"/>
  <c r="AY3085" i="1"/>
  <c r="BC3085" i="1" s="1"/>
  <c r="AV3085" i="1"/>
  <c r="AE3085" i="1"/>
  <c r="AH3085" i="1" s="1"/>
  <c r="X3085" i="1"/>
  <c r="AA3085" i="1" s="1"/>
  <c r="Q3085" i="1"/>
  <c r="T3085" i="1" s="1"/>
  <c r="K3085" i="1"/>
  <c r="H3085" i="1"/>
  <c r="E3085" i="1"/>
  <c r="BB3084" i="1"/>
  <c r="BA3084" i="1"/>
  <c r="AZ3084" i="1"/>
  <c r="AY3084" i="1"/>
  <c r="AV3084" i="1"/>
  <c r="AH3084" i="1"/>
  <c r="AE3084" i="1"/>
  <c r="AA3084" i="1"/>
  <c r="X3084" i="1"/>
  <c r="T3084" i="1"/>
  <c r="Q3084" i="1"/>
  <c r="K3084" i="1"/>
  <c r="H3084" i="1"/>
  <c r="E3084" i="1"/>
  <c r="BB3083" i="1"/>
  <c r="BA3083" i="1"/>
  <c r="AZ3083" i="1"/>
  <c r="AY3083" i="1"/>
  <c r="BC3083" i="1" s="1"/>
  <c r="AV3083" i="1"/>
  <c r="AE3083" i="1"/>
  <c r="AH3083" i="1" s="1"/>
  <c r="X3083" i="1"/>
  <c r="AA3083" i="1" s="1"/>
  <c r="Q3083" i="1"/>
  <c r="T3083" i="1" s="1"/>
  <c r="K3083" i="1"/>
  <c r="H3083" i="1"/>
  <c r="E3083" i="1"/>
  <c r="BB3082" i="1"/>
  <c r="BA3082" i="1"/>
  <c r="AZ3082" i="1"/>
  <c r="AY3082" i="1"/>
  <c r="AW3082" i="1"/>
  <c r="AV3082" i="1"/>
  <c r="AH3082" i="1"/>
  <c r="AE3082" i="1"/>
  <c r="AA3082" i="1"/>
  <c r="X3082" i="1"/>
  <c r="T3082" i="1"/>
  <c r="Q3082" i="1"/>
  <c r="K3082" i="1"/>
  <c r="H3082" i="1"/>
  <c r="E3082" i="1"/>
  <c r="BC3081" i="1"/>
  <c r="BB3081" i="1"/>
  <c r="BA3081" i="1"/>
  <c r="AZ3081" i="1"/>
  <c r="AY3081" i="1"/>
  <c r="AV3081" i="1"/>
  <c r="AE3081" i="1"/>
  <c r="AH3081" i="1" s="1"/>
  <c r="X3081" i="1"/>
  <c r="AA3081" i="1" s="1"/>
  <c r="Q3081" i="1"/>
  <c r="T3081" i="1" s="1"/>
  <c r="K3081" i="1"/>
  <c r="H3081" i="1"/>
  <c r="E3081" i="1"/>
  <c r="BB3080" i="1"/>
  <c r="BA3080" i="1"/>
  <c r="AO3080" i="1"/>
  <c r="AN3080" i="1"/>
  <c r="AK3080" i="1"/>
  <c r="AK3079" i="1" s="1"/>
  <c r="AK3078" i="1" s="1"/>
  <c r="AK3077" i="1" s="1"/>
  <c r="AH3080" i="1"/>
  <c r="AE3080" i="1"/>
  <c r="AA3080" i="1"/>
  <c r="X3080" i="1"/>
  <c r="T3080" i="1"/>
  <c r="Q3080" i="1"/>
  <c r="J3080" i="1"/>
  <c r="I3080" i="1"/>
  <c r="K3080" i="1" s="1"/>
  <c r="H3080" i="1"/>
  <c r="E3080" i="1"/>
  <c r="AU3079" i="1"/>
  <c r="AT3079" i="1"/>
  <c r="AT3078" i="1" s="1"/>
  <c r="AT3077" i="1" s="1"/>
  <c r="AT3279" i="1" s="1"/>
  <c r="AS3079" i="1"/>
  <c r="AR3079" i="1"/>
  <c r="AQ3079" i="1"/>
  <c r="AP3079" i="1"/>
  <c r="BA3079" i="1" s="1"/>
  <c r="AN3079" i="1"/>
  <c r="AM3079" i="1"/>
  <c r="AL3079" i="1"/>
  <c r="AL3078" i="1" s="1"/>
  <c r="AG3079" i="1"/>
  <c r="AG3078" i="1" s="1"/>
  <c r="AF3079" i="1"/>
  <c r="AD3079" i="1"/>
  <c r="AC3079" i="1"/>
  <c r="Z3079" i="1"/>
  <c r="Y3079" i="1"/>
  <c r="X3079" i="1"/>
  <c r="AA3079" i="1" s="1"/>
  <c r="W3079" i="1"/>
  <c r="V3079" i="1"/>
  <c r="S3079" i="1"/>
  <c r="S3078" i="1" s="1"/>
  <c r="S3077" i="1" s="1"/>
  <c r="S3279" i="1" s="1"/>
  <c r="R3079" i="1"/>
  <c r="P3079" i="1"/>
  <c r="O3079" i="1"/>
  <c r="Q3079" i="1" s="1"/>
  <c r="T3079" i="1" s="1"/>
  <c r="N3079" i="1"/>
  <c r="M3079" i="1"/>
  <c r="L3079" i="1"/>
  <c r="J3079" i="1"/>
  <c r="G3079" i="1"/>
  <c r="H3079" i="1" s="1"/>
  <c r="F3079" i="1"/>
  <c r="D3079" i="1"/>
  <c r="C3079" i="1"/>
  <c r="AU3078" i="1"/>
  <c r="AS3078" i="1"/>
  <c r="BB3078" i="1" s="1"/>
  <c r="AQ3078" i="1"/>
  <c r="AN3078" i="1"/>
  <c r="AN3077" i="1" s="1"/>
  <c r="AM3078" i="1"/>
  <c r="AF3078" i="1"/>
  <c r="AD3078" i="1"/>
  <c r="Y3078" i="1"/>
  <c r="W3078" i="1"/>
  <c r="V3078" i="1"/>
  <c r="R3078" i="1"/>
  <c r="P3078" i="1"/>
  <c r="N3078" i="1"/>
  <c r="M3078" i="1"/>
  <c r="M3077" i="1" s="1"/>
  <c r="M3279" i="1" s="1"/>
  <c r="L3078" i="1"/>
  <c r="F3078" i="1"/>
  <c r="D3078" i="1"/>
  <c r="AU3077" i="1"/>
  <c r="AU3279" i="1" s="1"/>
  <c r="AM3077" i="1"/>
  <c r="AG3077" i="1"/>
  <c r="AG3279" i="1" s="1"/>
  <c r="AD3077" i="1"/>
  <c r="L3077" i="1"/>
  <c r="L3279" i="1" s="1"/>
  <c r="D3077" i="1"/>
  <c r="BC3074" i="1"/>
  <c r="BB3074" i="1"/>
  <c r="BA3074" i="1"/>
  <c r="AZ3074" i="1"/>
  <c r="AY3074" i="1"/>
  <c r="AV3074" i="1"/>
  <c r="AE3074" i="1"/>
  <c r="AH3074" i="1" s="1"/>
  <c r="X3074" i="1"/>
  <c r="AA3074" i="1" s="1"/>
  <c r="Q3074" i="1"/>
  <c r="T3074" i="1" s="1"/>
  <c r="K3074" i="1"/>
  <c r="H3074" i="1"/>
  <c r="E3074" i="1"/>
  <c r="BB3073" i="1"/>
  <c r="BA3073" i="1"/>
  <c r="AZ3073" i="1"/>
  <c r="AY3073" i="1"/>
  <c r="BC3073" i="1" s="1"/>
  <c r="BD3073" i="1" s="1"/>
  <c r="AV3073" i="1"/>
  <c r="AH3073" i="1"/>
  <c r="AE3073" i="1"/>
  <c r="AA3073" i="1"/>
  <c r="X3073" i="1"/>
  <c r="T3073" i="1"/>
  <c r="AW3073" i="1" s="1"/>
  <c r="Q3073" i="1"/>
  <c r="K3073" i="1"/>
  <c r="H3073" i="1"/>
  <c r="E3073" i="1"/>
  <c r="BB3072" i="1"/>
  <c r="BA3072" i="1"/>
  <c r="BC3072" i="1" s="1"/>
  <c r="AZ3072" i="1"/>
  <c r="AY3072" i="1"/>
  <c r="AV3072" i="1"/>
  <c r="AE3072" i="1"/>
  <c r="AH3072" i="1" s="1"/>
  <c r="X3072" i="1"/>
  <c r="AA3072" i="1" s="1"/>
  <c r="Q3072" i="1"/>
  <c r="T3072" i="1" s="1"/>
  <c r="K3072" i="1"/>
  <c r="H3072" i="1"/>
  <c r="E3072" i="1"/>
  <c r="BB3070" i="1"/>
  <c r="BA3070" i="1"/>
  <c r="AZ3070" i="1"/>
  <c r="BC3070" i="1" s="1"/>
  <c r="BD3070" i="1" s="1"/>
  <c r="AY3070" i="1"/>
  <c r="AW3070" i="1"/>
  <c r="AV3070" i="1"/>
  <c r="AH3070" i="1"/>
  <c r="AE3070" i="1"/>
  <c r="AA3070" i="1"/>
  <c r="X3070" i="1"/>
  <c r="T3070" i="1"/>
  <c r="Q3070" i="1"/>
  <c r="K3070" i="1"/>
  <c r="H3070" i="1"/>
  <c r="E3070" i="1"/>
  <c r="BB3069" i="1"/>
  <c r="BA3069" i="1"/>
  <c r="AZ3069" i="1"/>
  <c r="AY3069" i="1"/>
  <c r="BC3069" i="1" s="1"/>
  <c r="AV3069" i="1"/>
  <c r="AE3069" i="1"/>
  <c r="AH3069" i="1" s="1"/>
  <c r="X3069" i="1"/>
  <c r="AA3069" i="1" s="1"/>
  <c r="Q3069" i="1"/>
  <c r="T3069" i="1" s="1"/>
  <c r="K3069" i="1"/>
  <c r="H3069" i="1"/>
  <c r="E3069" i="1"/>
  <c r="BB3068" i="1"/>
  <c r="BA3068" i="1"/>
  <c r="AZ3068" i="1"/>
  <c r="AY3068" i="1"/>
  <c r="BC3068" i="1" s="1"/>
  <c r="AV3068" i="1"/>
  <c r="AH3068" i="1"/>
  <c r="AE3068" i="1"/>
  <c r="AA3068" i="1"/>
  <c r="X3068" i="1"/>
  <c r="T3068" i="1"/>
  <c r="Q3068" i="1"/>
  <c r="K3068" i="1"/>
  <c r="H3068" i="1"/>
  <c r="E3068" i="1"/>
  <c r="BB3067" i="1"/>
  <c r="BA3067" i="1"/>
  <c r="AZ3067" i="1"/>
  <c r="AY3067" i="1"/>
  <c r="BC3067" i="1" s="1"/>
  <c r="AV3067" i="1"/>
  <c r="AE3067" i="1"/>
  <c r="AH3067" i="1" s="1"/>
  <c r="X3067" i="1"/>
  <c r="AA3067" i="1" s="1"/>
  <c r="Q3067" i="1"/>
  <c r="T3067" i="1" s="1"/>
  <c r="K3067" i="1"/>
  <c r="H3067" i="1"/>
  <c r="E3067" i="1"/>
  <c r="BB3066" i="1"/>
  <c r="BA3066" i="1"/>
  <c r="AZ3066" i="1"/>
  <c r="AY3066" i="1"/>
  <c r="AW3066" i="1"/>
  <c r="AV3066" i="1"/>
  <c r="AH3066" i="1"/>
  <c r="AE3066" i="1"/>
  <c r="AA3066" i="1"/>
  <c r="X3066" i="1"/>
  <c r="T3066" i="1"/>
  <c r="Q3066" i="1"/>
  <c r="K3066" i="1"/>
  <c r="H3066" i="1"/>
  <c r="E3066" i="1"/>
  <c r="BC3065" i="1"/>
  <c r="BB3065" i="1"/>
  <c r="BA3065" i="1"/>
  <c r="AZ3065" i="1"/>
  <c r="AY3065" i="1"/>
  <c r="AV3065" i="1"/>
  <c r="AE3065" i="1"/>
  <c r="AH3065" i="1" s="1"/>
  <c r="X3065" i="1"/>
  <c r="AA3065" i="1" s="1"/>
  <c r="Q3065" i="1"/>
  <c r="T3065" i="1" s="1"/>
  <c r="K3065" i="1"/>
  <c r="H3065" i="1"/>
  <c r="E3065" i="1"/>
  <c r="BB3064" i="1"/>
  <c r="BA3064" i="1"/>
  <c r="AZ3064" i="1"/>
  <c r="AY3064" i="1"/>
  <c r="BC3064" i="1" s="1"/>
  <c r="BD3064" i="1" s="1"/>
  <c r="AV3064" i="1"/>
  <c r="AH3064" i="1"/>
  <c r="AE3064" i="1"/>
  <c r="AA3064" i="1"/>
  <c r="X3064" i="1"/>
  <c r="T3064" i="1"/>
  <c r="AW3064" i="1" s="1"/>
  <c r="Q3064" i="1"/>
  <c r="K3064" i="1"/>
  <c r="H3064" i="1"/>
  <c r="E3064" i="1"/>
  <c r="BB3063" i="1"/>
  <c r="BA3063" i="1"/>
  <c r="BC3063" i="1" s="1"/>
  <c r="AZ3063" i="1"/>
  <c r="AY3063" i="1"/>
  <c r="AV3063" i="1"/>
  <c r="AE3063" i="1"/>
  <c r="AH3063" i="1" s="1"/>
  <c r="X3063" i="1"/>
  <c r="AA3063" i="1" s="1"/>
  <c r="Q3063" i="1"/>
  <c r="T3063" i="1" s="1"/>
  <c r="K3063" i="1"/>
  <c r="H3063" i="1"/>
  <c r="E3063" i="1"/>
  <c r="BB3062" i="1"/>
  <c r="BA3062" i="1"/>
  <c r="AZ3062" i="1"/>
  <c r="BC3062" i="1" s="1"/>
  <c r="BD3062" i="1" s="1"/>
  <c r="AY3062" i="1"/>
  <c r="AW3062" i="1"/>
  <c r="AV3062" i="1"/>
  <c r="AH3062" i="1"/>
  <c r="AE3062" i="1"/>
  <c r="AA3062" i="1"/>
  <c r="X3062" i="1"/>
  <c r="T3062" i="1"/>
  <c r="Q3062" i="1"/>
  <c r="K3062" i="1"/>
  <c r="H3062" i="1"/>
  <c r="E3062" i="1"/>
  <c r="BB3061" i="1"/>
  <c r="BA3061" i="1"/>
  <c r="AZ3061" i="1"/>
  <c r="AY3061" i="1"/>
  <c r="BC3061" i="1" s="1"/>
  <c r="AV3061" i="1"/>
  <c r="AE3061" i="1"/>
  <c r="AH3061" i="1" s="1"/>
  <c r="X3061" i="1"/>
  <c r="AA3061" i="1" s="1"/>
  <c r="Q3061" i="1"/>
  <c r="T3061" i="1" s="1"/>
  <c r="K3061" i="1"/>
  <c r="H3061" i="1"/>
  <c r="E3061" i="1"/>
  <c r="BB3060" i="1"/>
  <c r="BA3060" i="1"/>
  <c r="AZ3060" i="1"/>
  <c r="AY3060" i="1"/>
  <c r="BC3060" i="1" s="1"/>
  <c r="AV3060" i="1"/>
  <c r="AH3060" i="1"/>
  <c r="AE3060" i="1"/>
  <c r="AA3060" i="1"/>
  <c r="X3060" i="1"/>
  <c r="T3060" i="1"/>
  <c r="Q3060" i="1"/>
  <c r="K3060" i="1"/>
  <c r="H3060" i="1"/>
  <c r="E3060" i="1"/>
  <c r="BB3059" i="1"/>
  <c r="BA3059" i="1"/>
  <c r="AZ3059" i="1"/>
  <c r="AY3059" i="1"/>
  <c r="BC3059" i="1" s="1"/>
  <c r="AV3059" i="1"/>
  <c r="AE3059" i="1"/>
  <c r="AH3059" i="1" s="1"/>
  <c r="X3059" i="1"/>
  <c r="AA3059" i="1" s="1"/>
  <c r="Q3059" i="1"/>
  <c r="T3059" i="1" s="1"/>
  <c r="K3059" i="1"/>
  <c r="H3059" i="1"/>
  <c r="E3059" i="1"/>
  <c r="BB3058" i="1"/>
  <c r="AU3058" i="1"/>
  <c r="AU3053" i="1" s="1"/>
  <c r="AT3058" i="1"/>
  <c r="AS3058" i="1"/>
  <c r="AS3053" i="1" s="1"/>
  <c r="AR3058" i="1"/>
  <c r="AQ3058" i="1"/>
  <c r="AQ3053" i="1" s="1"/>
  <c r="AP3058" i="1"/>
  <c r="BA3058" i="1" s="1"/>
  <c r="AO3058" i="1"/>
  <c r="AZ3058" i="1" s="1"/>
  <c r="AN3058" i="1"/>
  <c r="AM3058" i="1"/>
  <c r="AM3053" i="1" s="1"/>
  <c r="AL3058" i="1"/>
  <c r="AK3058" i="1"/>
  <c r="AJ3058" i="1"/>
  <c r="AG3058" i="1"/>
  <c r="AF3058" i="1"/>
  <c r="AF3053" i="1" s="1"/>
  <c r="AD3058" i="1"/>
  <c r="AE3058" i="1" s="1"/>
  <c r="AH3058" i="1" s="1"/>
  <c r="AC3058" i="1"/>
  <c r="Z3058" i="1"/>
  <c r="Y3058" i="1"/>
  <c r="Y3053" i="1" s="1"/>
  <c r="W3058" i="1"/>
  <c r="X3058" i="1" s="1"/>
  <c r="AA3058" i="1" s="1"/>
  <c r="V3058" i="1"/>
  <c r="S3058" i="1"/>
  <c r="R3058" i="1"/>
  <c r="R3053" i="1" s="1"/>
  <c r="P3058" i="1"/>
  <c r="P3053" i="1" s="1"/>
  <c r="O3058" i="1"/>
  <c r="Q3058" i="1" s="1"/>
  <c r="N3058" i="1"/>
  <c r="N3053" i="1" s="1"/>
  <c r="M3058" i="1"/>
  <c r="L3058" i="1"/>
  <c r="L3053" i="1" s="1"/>
  <c r="J3058" i="1"/>
  <c r="I3058" i="1"/>
  <c r="G3058" i="1"/>
  <c r="F3058" i="1"/>
  <c r="H3058" i="1" s="1"/>
  <c r="D3058" i="1"/>
  <c r="E3058" i="1" s="1"/>
  <c r="C3058" i="1"/>
  <c r="BB3057" i="1"/>
  <c r="BA3057" i="1"/>
  <c r="AZ3057" i="1"/>
  <c r="BC3057" i="1" s="1"/>
  <c r="BD3057" i="1" s="1"/>
  <c r="AY3057" i="1"/>
  <c r="AV3057" i="1"/>
  <c r="AH3057" i="1"/>
  <c r="AE3057" i="1"/>
  <c r="AA3057" i="1"/>
  <c r="X3057" i="1"/>
  <c r="T3057" i="1"/>
  <c r="AW3057" i="1" s="1"/>
  <c r="Q3057" i="1"/>
  <c r="K3057" i="1"/>
  <c r="H3057" i="1"/>
  <c r="E3057" i="1"/>
  <c r="BB3056" i="1"/>
  <c r="BA3056" i="1"/>
  <c r="BC3056" i="1" s="1"/>
  <c r="AZ3056" i="1"/>
  <c r="AY3056" i="1"/>
  <c r="AV3056" i="1"/>
  <c r="AE3056" i="1"/>
  <c r="AH3056" i="1" s="1"/>
  <c r="X3056" i="1"/>
  <c r="AA3056" i="1" s="1"/>
  <c r="Q3056" i="1"/>
  <c r="T3056" i="1" s="1"/>
  <c r="K3056" i="1"/>
  <c r="H3056" i="1"/>
  <c r="E3056" i="1"/>
  <c r="BB3055" i="1"/>
  <c r="BA3055" i="1"/>
  <c r="AZ3055" i="1"/>
  <c r="BC3055" i="1" s="1"/>
  <c r="BD3055" i="1" s="1"/>
  <c r="AY3055" i="1"/>
  <c r="AW3055" i="1"/>
  <c r="AV3055" i="1"/>
  <c r="AH3055" i="1"/>
  <c r="AE3055" i="1"/>
  <c r="AA3055" i="1"/>
  <c r="X3055" i="1"/>
  <c r="T3055" i="1"/>
  <c r="Q3055" i="1"/>
  <c r="K3055" i="1"/>
  <c r="H3055" i="1"/>
  <c r="E3055" i="1"/>
  <c r="AY3054" i="1"/>
  <c r="AU3054" i="1"/>
  <c r="AT3054" i="1"/>
  <c r="AT3053" i="1" s="1"/>
  <c r="AT3046" i="1" s="1"/>
  <c r="AS3054" i="1"/>
  <c r="BB3054" i="1" s="1"/>
  <c r="AR3054" i="1"/>
  <c r="AQ3054" i="1"/>
  <c r="AP3054" i="1"/>
  <c r="AO3054" i="1"/>
  <c r="AN3054" i="1"/>
  <c r="AM3054" i="1"/>
  <c r="AZ3054" i="1" s="1"/>
  <c r="AL3054" i="1"/>
  <c r="AV3054" i="1" s="1"/>
  <c r="AK3054" i="1"/>
  <c r="AJ3054" i="1"/>
  <c r="AG3054" i="1"/>
  <c r="AG3053" i="1" s="1"/>
  <c r="AG3046" i="1" s="1"/>
  <c r="AF3054" i="1"/>
  <c r="AD3054" i="1"/>
  <c r="AC3054" i="1"/>
  <c r="AE3054" i="1" s="1"/>
  <c r="AH3054" i="1" s="1"/>
  <c r="Z3054" i="1"/>
  <c r="Y3054" i="1"/>
  <c r="X3054" i="1"/>
  <c r="AA3054" i="1" s="1"/>
  <c r="W3054" i="1"/>
  <c r="V3054" i="1"/>
  <c r="S3054" i="1"/>
  <c r="S3053" i="1" s="1"/>
  <c r="S3046" i="1" s="1"/>
  <c r="R3054" i="1"/>
  <c r="P3054" i="1"/>
  <c r="O3054" i="1"/>
  <c r="N3054" i="1"/>
  <c r="M3054" i="1"/>
  <c r="L3054" i="1"/>
  <c r="K3054" i="1"/>
  <c r="J3054" i="1"/>
  <c r="I3054" i="1"/>
  <c r="G3054" i="1"/>
  <c r="F3054" i="1"/>
  <c r="D3054" i="1"/>
  <c r="C3054" i="1"/>
  <c r="E3054" i="1" s="1"/>
  <c r="AR3053" i="1"/>
  <c r="AR3046" i="1" s="1"/>
  <c r="AN3053" i="1"/>
  <c r="AN3046" i="1" s="1"/>
  <c r="AJ3053" i="1"/>
  <c r="Z3053" i="1"/>
  <c r="Z3046" i="1" s="1"/>
  <c r="V3053" i="1"/>
  <c r="M3053" i="1"/>
  <c r="M3046" i="1" s="1"/>
  <c r="I3053" i="1"/>
  <c r="I3046" i="1" s="1"/>
  <c r="BC3052" i="1"/>
  <c r="BB3052" i="1"/>
  <c r="BA3052" i="1"/>
  <c r="AZ3052" i="1"/>
  <c r="AY3052" i="1"/>
  <c r="AV3052" i="1"/>
  <c r="AE3052" i="1"/>
  <c r="AH3052" i="1" s="1"/>
  <c r="X3052" i="1"/>
  <c r="AA3052" i="1" s="1"/>
  <c r="Q3052" i="1"/>
  <c r="T3052" i="1" s="1"/>
  <c r="K3052" i="1"/>
  <c r="H3052" i="1"/>
  <c r="E3052" i="1"/>
  <c r="AU3051" i="1"/>
  <c r="AT3051" i="1"/>
  <c r="AS3051" i="1"/>
  <c r="BB3051" i="1" s="1"/>
  <c r="AR3051" i="1"/>
  <c r="AQ3051" i="1"/>
  <c r="BA3051" i="1" s="1"/>
  <c r="AP3051" i="1"/>
  <c r="AO3051" i="1"/>
  <c r="AN3051" i="1"/>
  <c r="AM3051" i="1"/>
  <c r="AZ3051" i="1" s="1"/>
  <c r="AL3051" i="1"/>
  <c r="AK3051" i="1"/>
  <c r="AJ3051" i="1"/>
  <c r="AY3051" i="1" s="1"/>
  <c r="AG3051" i="1"/>
  <c r="AF3051" i="1"/>
  <c r="AD3051" i="1"/>
  <c r="AC3051" i="1"/>
  <c r="Z3051" i="1"/>
  <c r="Y3051" i="1"/>
  <c r="W3051" i="1"/>
  <c r="V3051" i="1"/>
  <c r="X3051" i="1" s="1"/>
  <c r="AA3051" i="1" s="1"/>
  <c r="T3051" i="1"/>
  <c r="S3051" i="1"/>
  <c r="R3051" i="1"/>
  <c r="P3051" i="1"/>
  <c r="Q3051" i="1" s="1"/>
  <c r="O3051" i="1"/>
  <c r="N3051" i="1"/>
  <c r="M3051" i="1"/>
  <c r="L3051" i="1"/>
  <c r="J3051" i="1"/>
  <c r="K3051" i="1" s="1"/>
  <c r="I3051" i="1"/>
  <c r="H3051" i="1"/>
  <c r="G3051" i="1"/>
  <c r="F3051" i="1"/>
  <c r="D3051" i="1"/>
  <c r="E3051" i="1" s="1"/>
  <c r="C3051" i="1"/>
  <c r="BB3050" i="1"/>
  <c r="BA3050" i="1"/>
  <c r="AZ3050" i="1"/>
  <c r="BC3050" i="1" s="1"/>
  <c r="BD3050" i="1" s="1"/>
  <c r="AY3050" i="1"/>
  <c r="AW3050" i="1"/>
  <c r="AV3050" i="1"/>
  <c r="AH3050" i="1"/>
  <c r="AE3050" i="1"/>
  <c r="AA3050" i="1"/>
  <c r="X3050" i="1"/>
  <c r="T3050" i="1"/>
  <c r="Q3050" i="1"/>
  <c r="K3050" i="1"/>
  <c r="H3050" i="1"/>
  <c r="E3050" i="1"/>
  <c r="BB3049" i="1"/>
  <c r="BA3049" i="1"/>
  <c r="AZ3049" i="1"/>
  <c r="AY3049" i="1"/>
  <c r="BC3049" i="1" s="1"/>
  <c r="AV3049" i="1"/>
  <c r="AE3049" i="1"/>
  <c r="AH3049" i="1" s="1"/>
  <c r="X3049" i="1"/>
  <c r="AA3049" i="1" s="1"/>
  <c r="Q3049" i="1"/>
  <c r="T3049" i="1" s="1"/>
  <c r="K3049" i="1"/>
  <c r="H3049" i="1"/>
  <c r="E3049" i="1"/>
  <c r="AZ3048" i="1"/>
  <c r="AU3048" i="1"/>
  <c r="AT3048" i="1"/>
  <c r="AS3048" i="1"/>
  <c r="BB3048" i="1" s="1"/>
  <c r="AR3048" i="1"/>
  <c r="AQ3048" i="1"/>
  <c r="AQ3047" i="1" s="1"/>
  <c r="AQ3046" i="1" s="1"/>
  <c r="AP3048" i="1"/>
  <c r="AO3048" i="1"/>
  <c r="AN3048" i="1"/>
  <c r="AM3048" i="1"/>
  <c r="AL3048" i="1"/>
  <c r="AK3048" i="1"/>
  <c r="AJ3048" i="1"/>
  <c r="AY3048" i="1" s="1"/>
  <c r="AH3048" i="1"/>
  <c r="AG3048" i="1"/>
  <c r="AF3048" i="1"/>
  <c r="AD3048" i="1"/>
  <c r="AE3048" i="1" s="1"/>
  <c r="AC3048" i="1"/>
  <c r="Z3048" i="1"/>
  <c r="Y3048" i="1"/>
  <c r="Y3047" i="1" s="1"/>
  <c r="Y3046" i="1" s="1"/>
  <c r="W3048" i="1"/>
  <c r="V3048" i="1"/>
  <c r="X3048" i="1" s="1"/>
  <c r="AA3048" i="1" s="1"/>
  <c r="S3048" i="1"/>
  <c r="R3048" i="1"/>
  <c r="P3048" i="1"/>
  <c r="P3047" i="1" s="1"/>
  <c r="O3048" i="1"/>
  <c r="N3048" i="1"/>
  <c r="M3048" i="1"/>
  <c r="L3048" i="1"/>
  <c r="L3047" i="1" s="1"/>
  <c r="J3048" i="1"/>
  <c r="K3048" i="1" s="1"/>
  <c r="I3048" i="1"/>
  <c r="H3048" i="1"/>
  <c r="G3048" i="1"/>
  <c r="F3048" i="1"/>
  <c r="D3048" i="1"/>
  <c r="E3048" i="1" s="1"/>
  <c r="C3048" i="1"/>
  <c r="AT3047" i="1"/>
  <c r="AS3047" i="1"/>
  <c r="AS3046" i="1" s="1"/>
  <c r="AR3047" i="1"/>
  <c r="AP3047" i="1"/>
  <c r="AO3047" i="1"/>
  <c r="AN3047" i="1"/>
  <c r="AL3047" i="1"/>
  <c r="AK3047" i="1"/>
  <c r="AJ3047" i="1"/>
  <c r="AY3047" i="1" s="1"/>
  <c r="AG3047" i="1"/>
  <c r="AF3047" i="1"/>
  <c r="AF3046" i="1" s="1"/>
  <c r="AC3047" i="1"/>
  <c r="Z3047" i="1"/>
  <c r="W3047" i="1"/>
  <c r="X3047" i="1" s="1"/>
  <c r="AA3047" i="1" s="1"/>
  <c r="V3047" i="1"/>
  <c r="S3047" i="1"/>
  <c r="R3047" i="1"/>
  <c r="O3047" i="1"/>
  <c r="Q3047" i="1" s="1"/>
  <c r="T3047" i="1" s="1"/>
  <c r="N3047" i="1"/>
  <c r="N3046" i="1" s="1"/>
  <c r="M3047" i="1"/>
  <c r="J3047" i="1"/>
  <c r="I3047" i="1"/>
  <c r="G3047" i="1"/>
  <c r="F3047" i="1"/>
  <c r="H3047" i="1" s="1"/>
  <c r="C3047" i="1"/>
  <c r="L3046" i="1"/>
  <c r="BB3045" i="1"/>
  <c r="BA3045" i="1"/>
  <c r="AZ3045" i="1"/>
  <c r="BC3045" i="1" s="1"/>
  <c r="BD3045" i="1" s="1"/>
  <c r="AY3045" i="1"/>
  <c r="AW3045" i="1"/>
  <c r="AV3045" i="1"/>
  <c r="AH3045" i="1"/>
  <c r="AE3045" i="1"/>
  <c r="AA3045" i="1"/>
  <c r="X3045" i="1"/>
  <c r="T3045" i="1"/>
  <c r="Q3045" i="1"/>
  <c r="K3045" i="1"/>
  <c r="H3045" i="1"/>
  <c r="E3045" i="1"/>
  <c r="AY3044" i="1"/>
  <c r="AU3044" i="1"/>
  <c r="AT3044" i="1"/>
  <c r="AT3039" i="1" s="1"/>
  <c r="AS3044" i="1"/>
  <c r="BB3044" i="1" s="1"/>
  <c r="AR3044" i="1"/>
  <c r="AQ3044" i="1"/>
  <c r="AP3044" i="1"/>
  <c r="AO3044" i="1"/>
  <c r="AN3044" i="1"/>
  <c r="AN3039" i="1" s="1"/>
  <c r="AM3044" i="1"/>
  <c r="AZ3044" i="1" s="1"/>
  <c r="AL3044" i="1"/>
  <c r="AK3044" i="1"/>
  <c r="AJ3044" i="1"/>
  <c r="AG3044" i="1"/>
  <c r="AG3039" i="1" s="1"/>
  <c r="AF3044" i="1"/>
  <c r="AD3044" i="1"/>
  <c r="AC3044" i="1"/>
  <c r="AE3044" i="1" s="1"/>
  <c r="AH3044" i="1" s="1"/>
  <c r="Z3044" i="1"/>
  <c r="Y3044" i="1"/>
  <c r="X3044" i="1"/>
  <c r="AA3044" i="1" s="1"/>
  <c r="W3044" i="1"/>
  <c r="V3044" i="1"/>
  <c r="V3039" i="1" s="1"/>
  <c r="S3044" i="1"/>
  <c r="S3039" i="1" s="1"/>
  <c r="R3044" i="1"/>
  <c r="P3044" i="1"/>
  <c r="O3044" i="1"/>
  <c r="N3044" i="1"/>
  <c r="M3044" i="1"/>
  <c r="M3039" i="1" s="1"/>
  <c r="L3044" i="1"/>
  <c r="K3044" i="1"/>
  <c r="J3044" i="1"/>
  <c r="I3044" i="1"/>
  <c r="G3044" i="1"/>
  <c r="F3044" i="1"/>
  <c r="D3044" i="1"/>
  <c r="C3044" i="1"/>
  <c r="E3044" i="1" s="1"/>
  <c r="BB3043" i="1"/>
  <c r="BA3043" i="1"/>
  <c r="AZ3043" i="1"/>
  <c r="AY3043" i="1"/>
  <c r="BC3043" i="1" s="1"/>
  <c r="AV3043" i="1"/>
  <c r="AE3043" i="1"/>
  <c r="AH3043" i="1" s="1"/>
  <c r="X3043" i="1"/>
  <c r="AA3043" i="1" s="1"/>
  <c r="Q3043" i="1"/>
  <c r="T3043" i="1" s="1"/>
  <c r="K3043" i="1"/>
  <c r="H3043" i="1"/>
  <c r="E3043" i="1"/>
  <c r="BB3042" i="1"/>
  <c r="BA3042" i="1"/>
  <c r="AZ3042" i="1"/>
  <c r="AY3042" i="1"/>
  <c r="AW3042" i="1"/>
  <c r="AV3042" i="1"/>
  <c r="AH3042" i="1"/>
  <c r="AE3042" i="1"/>
  <c r="AA3042" i="1"/>
  <c r="X3042" i="1"/>
  <c r="T3042" i="1"/>
  <c r="Q3042" i="1"/>
  <c r="K3042" i="1"/>
  <c r="H3042" i="1"/>
  <c r="E3042" i="1"/>
  <c r="BC3041" i="1"/>
  <c r="BB3041" i="1"/>
  <c r="BA3041" i="1"/>
  <c r="AZ3041" i="1"/>
  <c r="AY3041" i="1"/>
  <c r="AV3041" i="1"/>
  <c r="AE3041" i="1"/>
  <c r="AH3041" i="1" s="1"/>
  <c r="X3041" i="1"/>
  <c r="AA3041" i="1" s="1"/>
  <c r="Q3041" i="1"/>
  <c r="T3041" i="1" s="1"/>
  <c r="K3041" i="1"/>
  <c r="H3041" i="1"/>
  <c r="E3041" i="1"/>
  <c r="AU3040" i="1"/>
  <c r="AU3039" i="1" s="1"/>
  <c r="AT3040" i="1"/>
  <c r="AS3040" i="1"/>
  <c r="AR3040" i="1"/>
  <c r="AQ3040" i="1"/>
  <c r="AQ3039" i="1" s="1"/>
  <c r="AP3040" i="1"/>
  <c r="BA3040" i="1" s="1"/>
  <c r="AO3040" i="1"/>
  <c r="AN3040" i="1"/>
  <c r="AM3040" i="1"/>
  <c r="AL3040" i="1"/>
  <c r="AK3040" i="1"/>
  <c r="AJ3040" i="1"/>
  <c r="AY3040" i="1" s="1"/>
  <c r="AG3040" i="1"/>
  <c r="AF3040" i="1"/>
  <c r="AD3040" i="1"/>
  <c r="AD3039" i="1" s="1"/>
  <c r="AC3040" i="1"/>
  <c r="AE3040" i="1" s="1"/>
  <c r="AH3040" i="1" s="1"/>
  <c r="Z3040" i="1"/>
  <c r="Y3040" i="1"/>
  <c r="Y3039" i="1" s="1"/>
  <c r="W3040" i="1"/>
  <c r="V3040" i="1"/>
  <c r="X3040" i="1" s="1"/>
  <c r="AA3040" i="1" s="1"/>
  <c r="T3040" i="1"/>
  <c r="S3040" i="1"/>
  <c r="R3040" i="1"/>
  <c r="P3040" i="1"/>
  <c r="P3039" i="1" s="1"/>
  <c r="O3040" i="1"/>
  <c r="Q3040" i="1" s="1"/>
  <c r="N3040" i="1"/>
  <c r="M3040" i="1"/>
  <c r="L3040" i="1"/>
  <c r="L3039" i="1" s="1"/>
  <c r="J3040" i="1"/>
  <c r="K3040" i="1" s="1"/>
  <c r="I3040" i="1"/>
  <c r="H3040" i="1"/>
  <c r="G3040" i="1"/>
  <c r="F3040" i="1"/>
  <c r="D3040" i="1"/>
  <c r="C3040" i="1"/>
  <c r="AS3039" i="1"/>
  <c r="BB3039" i="1" s="1"/>
  <c r="AR3039" i="1"/>
  <c r="AO3039" i="1"/>
  <c r="AO3024" i="1" s="1"/>
  <c r="AK3039" i="1"/>
  <c r="AJ3039" i="1"/>
  <c r="AF3039" i="1"/>
  <c r="AF3024" i="1" s="1"/>
  <c r="Z3039" i="1"/>
  <c r="W3039" i="1"/>
  <c r="W3024" i="1" s="1"/>
  <c r="R3039" i="1"/>
  <c r="N3039" i="1"/>
  <c r="N3024" i="1" s="1"/>
  <c r="J3039" i="1"/>
  <c r="K3039" i="1" s="1"/>
  <c r="I3039" i="1"/>
  <c r="F3039" i="1"/>
  <c r="F3024" i="1" s="1"/>
  <c r="BB3038" i="1"/>
  <c r="BA3038" i="1"/>
  <c r="AZ3038" i="1"/>
  <c r="BC3038" i="1" s="1"/>
  <c r="AY3038" i="1"/>
  <c r="AV3038" i="1"/>
  <c r="AH3038" i="1"/>
  <c r="AE3038" i="1"/>
  <c r="AA3038" i="1"/>
  <c r="X3038" i="1"/>
  <c r="T3038" i="1"/>
  <c r="Q3038" i="1"/>
  <c r="K3038" i="1"/>
  <c r="H3038" i="1"/>
  <c r="E3038" i="1"/>
  <c r="BB3037" i="1"/>
  <c r="BA3037" i="1"/>
  <c r="AZ3037" i="1"/>
  <c r="AY3037" i="1"/>
  <c r="AV3037" i="1"/>
  <c r="AE3037" i="1"/>
  <c r="AH3037" i="1" s="1"/>
  <c r="X3037" i="1"/>
  <c r="AA3037" i="1" s="1"/>
  <c r="Q3037" i="1"/>
  <c r="T3037" i="1" s="1"/>
  <c r="K3037" i="1"/>
  <c r="H3037" i="1"/>
  <c r="E3037" i="1"/>
  <c r="BB3036" i="1"/>
  <c r="BA3036" i="1"/>
  <c r="AZ3036" i="1"/>
  <c r="AY3036" i="1"/>
  <c r="BC3036" i="1" s="1"/>
  <c r="AW3036" i="1"/>
  <c r="AV3036" i="1"/>
  <c r="AH3036" i="1"/>
  <c r="AE3036" i="1"/>
  <c r="AA3036" i="1"/>
  <c r="X3036" i="1"/>
  <c r="T3036" i="1"/>
  <c r="Q3036" i="1"/>
  <c r="K3036" i="1"/>
  <c r="H3036" i="1"/>
  <c r="E3036" i="1"/>
  <c r="AU3035" i="1"/>
  <c r="AT3035" i="1"/>
  <c r="AS3035" i="1"/>
  <c r="BB3035" i="1" s="1"/>
  <c r="AR3035" i="1"/>
  <c r="AQ3035" i="1"/>
  <c r="AP3035" i="1"/>
  <c r="BA3035" i="1" s="1"/>
  <c r="AO3035" i="1"/>
  <c r="AN3035" i="1"/>
  <c r="AM3035" i="1"/>
  <c r="AZ3035" i="1" s="1"/>
  <c r="AL3035" i="1"/>
  <c r="AY3035" i="1" s="1"/>
  <c r="BC3035" i="1" s="1"/>
  <c r="AK3035" i="1"/>
  <c r="AJ3035" i="1"/>
  <c r="AV3035" i="1" s="1"/>
  <c r="AG3035" i="1"/>
  <c r="AF3035" i="1"/>
  <c r="AD3035" i="1"/>
  <c r="AC3035" i="1"/>
  <c r="AE3035" i="1" s="1"/>
  <c r="AH3035" i="1" s="1"/>
  <c r="Z3035" i="1"/>
  <c r="Y3035" i="1"/>
  <c r="X3035" i="1"/>
  <c r="AA3035" i="1" s="1"/>
  <c r="W3035" i="1"/>
  <c r="V3035" i="1"/>
  <c r="S3035" i="1"/>
  <c r="R3035" i="1"/>
  <c r="P3035" i="1"/>
  <c r="O3035" i="1"/>
  <c r="Q3035" i="1" s="1"/>
  <c r="N3035" i="1"/>
  <c r="M3035" i="1"/>
  <c r="L3035" i="1"/>
  <c r="K3035" i="1"/>
  <c r="J3035" i="1"/>
  <c r="I3035" i="1"/>
  <c r="G3035" i="1"/>
  <c r="H3035" i="1" s="1"/>
  <c r="F3035" i="1"/>
  <c r="D3035" i="1"/>
  <c r="C3035" i="1"/>
  <c r="E3035" i="1" s="1"/>
  <c r="BB3034" i="1"/>
  <c r="BA3034" i="1"/>
  <c r="BC3034" i="1" s="1"/>
  <c r="AZ3034" i="1"/>
  <c r="AY3034" i="1"/>
  <c r="AV3034" i="1"/>
  <c r="AE3034" i="1"/>
  <c r="AH3034" i="1" s="1"/>
  <c r="X3034" i="1"/>
  <c r="AA3034" i="1" s="1"/>
  <c r="Q3034" i="1"/>
  <c r="T3034" i="1" s="1"/>
  <c r="K3034" i="1"/>
  <c r="H3034" i="1"/>
  <c r="E3034" i="1"/>
  <c r="BB3033" i="1"/>
  <c r="BA3033" i="1"/>
  <c r="AZ3033" i="1"/>
  <c r="AY3033" i="1"/>
  <c r="BC3033" i="1" s="1"/>
  <c r="BD3033" i="1" s="1"/>
  <c r="AW3033" i="1"/>
  <c r="AV3033" i="1"/>
  <c r="AH3033" i="1"/>
  <c r="AE3033" i="1"/>
  <c r="AA3033" i="1"/>
  <c r="X3033" i="1"/>
  <c r="T3033" i="1"/>
  <c r="Q3033" i="1"/>
  <c r="K3033" i="1"/>
  <c r="H3033" i="1"/>
  <c r="E3033" i="1"/>
  <c r="BB3032" i="1"/>
  <c r="BA3032" i="1"/>
  <c r="AZ3032" i="1"/>
  <c r="AY3032" i="1"/>
  <c r="BC3032" i="1" s="1"/>
  <c r="AV3032" i="1"/>
  <c r="AE3032" i="1"/>
  <c r="AH3032" i="1" s="1"/>
  <c r="X3032" i="1"/>
  <c r="AA3032" i="1" s="1"/>
  <c r="Q3032" i="1"/>
  <c r="T3032" i="1" s="1"/>
  <c r="K3032" i="1"/>
  <c r="H3032" i="1"/>
  <c r="E3032" i="1"/>
  <c r="BB3031" i="1"/>
  <c r="BA3031" i="1"/>
  <c r="AZ3031" i="1"/>
  <c r="BC3031" i="1" s="1"/>
  <c r="AY3031" i="1"/>
  <c r="AV3031" i="1"/>
  <c r="AH3031" i="1"/>
  <c r="AE3031" i="1"/>
  <c r="AA3031" i="1"/>
  <c r="X3031" i="1"/>
  <c r="T3031" i="1"/>
  <c r="Q3031" i="1"/>
  <c r="K3031" i="1"/>
  <c r="H3031" i="1"/>
  <c r="E3031" i="1"/>
  <c r="AU3030" i="1"/>
  <c r="AT3030" i="1"/>
  <c r="AS3030" i="1"/>
  <c r="BB3030" i="1" s="1"/>
  <c r="AR3030" i="1"/>
  <c r="BA3030" i="1" s="1"/>
  <c r="AQ3030" i="1"/>
  <c r="AP3030" i="1"/>
  <c r="AO3030" i="1"/>
  <c r="AN3030" i="1"/>
  <c r="AM3030" i="1"/>
  <c r="AZ3030" i="1" s="1"/>
  <c r="AL3030" i="1"/>
  <c r="AK3030" i="1"/>
  <c r="AJ3030" i="1"/>
  <c r="AG3030" i="1"/>
  <c r="AF3030" i="1"/>
  <c r="AE3030" i="1"/>
  <c r="AH3030" i="1" s="1"/>
  <c r="AD3030" i="1"/>
  <c r="AC3030" i="1"/>
  <c r="Z3030" i="1"/>
  <c r="Y3030" i="1"/>
  <c r="W3030" i="1"/>
  <c r="V3030" i="1"/>
  <c r="X3030" i="1" s="1"/>
  <c r="AA3030" i="1" s="1"/>
  <c r="S3030" i="1"/>
  <c r="R3030" i="1"/>
  <c r="Q3030" i="1"/>
  <c r="T3030" i="1" s="1"/>
  <c r="P3030" i="1"/>
  <c r="O3030" i="1"/>
  <c r="N3030" i="1"/>
  <c r="M3030" i="1"/>
  <c r="L3030" i="1"/>
  <c r="J3030" i="1"/>
  <c r="I3030" i="1"/>
  <c r="K3030" i="1" s="1"/>
  <c r="G3030" i="1"/>
  <c r="H3030" i="1" s="1"/>
  <c r="F3030" i="1"/>
  <c r="E3030" i="1"/>
  <c r="D3030" i="1"/>
  <c r="C3030" i="1"/>
  <c r="BC3029" i="1"/>
  <c r="BB3029" i="1"/>
  <c r="BA3029" i="1"/>
  <c r="AZ3029" i="1"/>
  <c r="AY3029" i="1"/>
  <c r="AV3029" i="1"/>
  <c r="AE3029" i="1"/>
  <c r="AH3029" i="1" s="1"/>
  <c r="X3029" i="1"/>
  <c r="AA3029" i="1" s="1"/>
  <c r="Q3029" i="1"/>
  <c r="T3029" i="1" s="1"/>
  <c r="K3029" i="1"/>
  <c r="H3029" i="1"/>
  <c r="E3029" i="1"/>
  <c r="AU3028" i="1"/>
  <c r="AU3025" i="1" s="1"/>
  <c r="AT3028" i="1"/>
  <c r="AS3028" i="1"/>
  <c r="BB3028" i="1" s="1"/>
  <c r="AR3028" i="1"/>
  <c r="AQ3028" i="1"/>
  <c r="AP3028" i="1"/>
  <c r="BA3028" i="1" s="1"/>
  <c r="AO3028" i="1"/>
  <c r="AN3028" i="1"/>
  <c r="AM3028" i="1"/>
  <c r="AL3028" i="1"/>
  <c r="AK3028" i="1"/>
  <c r="AJ3028" i="1"/>
  <c r="AY3028" i="1" s="1"/>
  <c r="AG3028" i="1"/>
  <c r="AF3028" i="1"/>
  <c r="AD3028" i="1"/>
  <c r="AD3025" i="1" s="1"/>
  <c r="AD3024" i="1" s="1"/>
  <c r="AC3028" i="1"/>
  <c r="Z3028" i="1"/>
  <c r="Y3028" i="1"/>
  <c r="W3028" i="1"/>
  <c r="V3028" i="1"/>
  <c r="X3028" i="1" s="1"/>
  <c r="AA3028" i="1" s="1"/>
  <c r="T3028" i="1"/>
  <c r="S3028" i="1"/>
  <c r="R3028" i="1"/>
  <c r="P3028" i="1"/>
  <c r="O3028" i="1"/>
  <c r="Q3028" i="1" s="1"/>
  <c r="N3028" i="1"/>
  <c r="M3028" i="1"/>
  <c r="L3028" i="1"/>
  <c r="L3025" i="1" s="1"/>
  <c r="L3024" i="1" s="1"/>
  <c r="J3028" i="1"/>
  <c r="K3028" i="1" s="1"/>
  <c r="I3028" i="1"/>
  <c r="H3028" i="1"/>
  <c r="G3028" i="1"/>
  <c r="F3028" i="1"/>
  <c r="D3028" i="1"/>
  <c r="C3028" i="1"/>
  <c r="BB3027" i="1"/>
  <c r="BA3027" i="1"/>
  <c r="AZ3027" i="1"/>
  <c r="BC3027" i="1" s="1"/>
  <c r="BD3027" i="1" s="1"/>
  <c r="AY3027" i="1"/>
  <c r="AW3027" i="1"/>
  <c r="AV3027" i="1"/>
  <c r="AH3027" i="1"/>
  <c r="AE3027" i="1"/>
  <c r="AA3027" i="1"/>
  <c r="X3027" i="1"/>
  <c r="T3027" i="1"/>
  <c r="Q3027" i="1"/>
  <c r="K3027" i="1"/>
  <c r="H3027" i="1"/>
  <c r="E3027" i="1"/>
  <c r="AY3026" i="1"/>
  <c r="AU3026" i="1"/>
  <c r="AT3026" i="1"/>
  <c r="AT3025" i="1" s="1"/>
  <c r="AS3026" i="1"/>
  <c r="BB3026" i="1" s="1"/>
  <c r="AR3026" i="1"/>
  <c r="AQ3026" i="1"/>
  <c r="AQ3025" i="1" s="1"/>
  <c r="AP3026" i="1"/>
  <c r="AO3026" i="1"/>
  <c r="AN3026" i="1"/>
  <c r="AM3026" i="1"/>
  <c r="AZ3026" i="1" s="1"/>
  <c r="AL3026" i="1"/>
  <c r="AV3026" i="1" s="1"/>
  <c r="AK3026" i="1"/>
  <c r="AJ3026" i="1"/>
  <c r="AG3026" i="1"/>
  <c r="AG3025" i="1" s="1"/>
  <c r="AG3024" i="1" s="1"/>
  <c r="AF3026" i="1"/>
  <c r="AD3026" i="1"/>
  <c r="AC3026" i="1"/>
  <c r="AE3026" i="1" s="1"/>
  <c r="AH3026" i="1" s="1"/>
  <c r="Z3026" i="1"/>
  <c r="Y3026" i="1"/>
  <c r="Y3025" i="1" s="1"/>
  <c r="Y3024" i="1" s="1"/>
  <c r="X3026" i="1"/>
  <c r="AA3026" i="1" s="1"/>
  <c r="W3026" i="1"/>
  <c r="V3026" i="1"/>
  <c r="S3026" i="1"/>
  <c r="S3025" i="1" s="1"/>
  <c r="R3026" i="1"/>
  <c r="P3026" i="1"/>
  <c r="P3025" i="1" s="1"/>
  <c r="P3024" i="1" s="1"/>
  <c r="O3026" i="1"/>
  <c r="N3026" i="1"/>
  <c r="M3026" i="1"/>
  <c r="L3026" i="1"/>
  <c r="K3026" i="1"/>
  <c r="J3026" i="1"/>
  <c r="I3026" i="1"/>
  <c r="G3026" i="1"/>
  <c r="F3026" i="1"/>
  <c r="D3026" i="1"/>
  <c r="C3026" i="1"/>
  <c r="E3026" i="1" s="1"/>
  <c r="AS3025" i="1"/>
  <c r="AS3024" i="1" s="1"/>
  <c r="AR3025" i="1"/>
  <c r="AO3025" i="1"/>
  <c r="AN3025" i="1"/>
  <c r="AK3025" i="1"/>
  <c r="AK3024" i="1" s="1"/>
  <c r="AJ3025" i="1"/>
  <c r="AF3025" i="1"/>
  <c r="Z3025" i="1"/>
  <c r="Z3024" i="1" s="1"/>
  <c r="W3025" i="1"/>
  <c r="V3025" i="1"/>
  <c r="X3025" i="1" s="1"/>
  <c r="R3025" i="1"/>
  <c r="R3024" i="1" s="1"/>
  <c r="N3025" i="1"/>
  <c r="M3025" i="1"/>
  <c r="M3024" i="1" s="1"/>
  <c r="J3025" i="1"/>
  <c r="J3024" i="1" s="1"/>
  <c r="I3025" i="1"/>
  <c r="I3024" i="1" s="1"/>
  <c r="K3024" i="1" s="1"/>
  <c r="F3025" i="1"/>
  <c r="AT3024" i="1"/>
  <c r="S3024" i="1"/>
  <c r="BB3023" i="1"/>
  <c r="BA3023" i="1"/>
  <c r="BC3023" i="1" s="1"/>
  <c r="AZ3023" i="1"/>
  <c r="AY3023" i="1"/>
  <c r="AV3023" i="1"/>
  <c r="AW3023" i="1" s="1"/>
  <c r="AE3023" i="1"/>
  <c r="AH3023" i="1" s="1"/>
  <c r="X3023" i="1"/>
  <c r="AA3023" i="1" s="1"/>
  <c r="T3023" i="1"/>
  <c r="BD3023" i="1" s="1"/>
  <c r="Q3023" i="1"/>
  <c r="K3023" i="1"/>
  <c r="H3023" i="1"/>
  <c r="E3023" i="1"/>
  <c r="BB3022" i="1"/>
  <c r="BA3022" i="1"/>
  <c r="AZ3022" i="1"/>
  <c r="AY3022" i="1"/>
  <c r="BC3022" i="1" s="1"/>
  <c r="AW3022" i="1"/>
  <c r="AV3022" i="1"/>
  <c r="AH3022" i="1"/>
  <c r="AE3022" i="1"/>
  <c r="AA3022" i="1"/>
  <c r="X3022" i="1"/>
  <c r="Q3022" i="1"/>
  <c r="T3022" i="1" s="1"/>
  <c r="K3022" i="1"/>
  <c r="H3022" i="1"/>
  <c r="E3022" i="1"/>
  <c r="AZ3021" i="1"/>
  <c r="AY3021" i="1"/>
  <c r="BC3021" i="1" s="1"/>
  <c r="AU3021" i="1"/>
  <c r="AT3021" i="1"/>
  <c r="AS3021" i="1"/>
  <c r="BB3021" i="1" s="1"/>
  <c r="AR3021" i="1"/>
  <c r="AQ3021" i="1"/>
  <c r="AP3021" i="1"/>
  <c r="BA3021" i="1" s="1"/>
  <c r="AO3021" i="1"/>
  <c r="AN3021" i="1"/>
  <c r="AM3021" i="1"/>
  <c r="AL3021" i="1"/>
  <c r="AV3021" i="1" s="1"/>
  <c r="AK3021" i="1"/>
  <c r="AJ3021" i="1"/>
  <c r="AG3021" i="1"/>
  <c r="AF3021" i="1"/>
  <c r="AD3021" i="1"/>
  <c r="AC3021" i="1"/>
  <c r="AE3021" i="1" s="1"/>
  <c r="AH3021" i="1" s="1"/>
  <c r="Z3021" i="1"/>
  <c r="Y3021" i="1"/>
  <c r="X3021" i="1"/>
  <c r="AA3021" i="1" s="1"/>
  <c r="W3021" i="1"/>
  <c r="V3021" i="1"/>
  <c r="S3021" i="1"/>
  <c r="R3021" i="1"/>
  <c r="P3021" i="1"/>
  <c r="O3021" i="1"/>
  <c r="Q3021" i="1" s="1"/>
  <c r="T3021" i="1" s="1"/>
  <c r="N3021" i="1"/>
  <c r="M3021" i="1"/>
  <c r="L3021" i="1"/>
  <c r="K3021" i="1"/>
  <c r="J3021" i="1"/>
  <c r="I3021" i="1"/>
  <c r="G3021" i="1"/>
  <c r="H3021" i="1" s="1"/>
  <c r="F3021" i="1"/>
  <c r="D3021" i="1"/>
  <c r="C3021" i="1"/>
  <c r="E3021" i="1" s="1"/>
  <c r="BB3020" i="1"/>
  <c r="BA3020" i="1"/>
  <c r="AZ3020" i="1"/>
  <c r="AY3020" i="1"/>
  <c r="BC3020" i="1" s="1"/>
  <c r="AV3020" i="1"/>
  <c r="AH3020" i="1"/>
  <c r="AE3020" i="1"/>
  <c r="X3020" i="1"/>
  <c r="AA3020" i="1" s="1"/>
  <c r="Q3020" i="1"/>
  <c r="T3020" i="1" s="1"/>
  <c r="K3020" i="1"/>
  <c r="H3020" i="1"/>
  <c r="E3020" i="1"/>
  <c r="BB3019" i="1"/>
  <c r="AU3019" i="1"/>
  <c r="AT3019" i="1"/>
  <c r="AS3019" i="1"/>
  <c r="AR3019" i="1"/>
  <c r="AQ3019" i="1"/>
  <c r="AP3019" i="1"/>
  <c r="BA3019" i="1" s="1"/>
  <c r="AO3019" i="1"/>
  <c r="AZ3019" i="1" s="1"/>
  <c r="AN3019" i="1"/>
  <c r="AM3019" i="1"/>
  <c r="AL3019" i="1"/>
  <c r="AK3019" i="1"/>
  <c r="AJ3019" i="1"/>
  <c r="AY3019" i="1" s="1"/>
  <c r="AG3019" i="1"/>
  <c r="AF3019" i="1"/>
  <c r="AD3019" i="1"/>
  <c r="AC3019" i="1"/>
  <c r="AE3019" i="1" s="1"/>
  <c r="AH3019" i="1" s="1"/>
  <c r="AA3019" i="1"/>
  <c r="Z3019" i="1"/>
  <c r="Y3019" i="1"/>
  <c r="W3019" i="1"/>
  <c r="V3019" i="1"/>
  <c r="X3019" i="1" s="1"/>
  <c r="S3019" i="1"/>
  <c r="R3019" i="1"/>
  <c r="P3019" i="1"/>
  <c r="O3019" i="1"/>
  <c r="Q3019" i="1" s="1"/>
  <c r="T3019" i="1" s="1"/>
  <c r="N3019" i="1"/>
  <c r="M3019" i="1"/>
  <c r="L3019" i="1"/>
  <c r="J3019" i="1"/>
  <c r="K3019" i="1" s="1"/>
  <c r="I3019" i="1"/>
  <c r="G3019" i="1"/>
  <c r="F3019" i="1"/>
  <c r="H3019" i="1" s="1"/>
  <c r="D3019" i="1"/>
  <c r="C3019" i="1"/>
  <c r="E3019" i="1" s="1"/>
  <c r="BB3018" i="1"/>
  <c r="BA3018" i="1"/>
  <c r="AZ3018" i="1"/>
  <c r="AY3018" i="1"/>
  <c r="BC3018" i="1" s="1"/>
  <c r="BD3018" i="1" s="1"/>
  <c r="AV3018" i="1"/>
  <c r="AH3018" i="1"/>
  <c r="AE3018" i="1"/>
  <c r="AA3018" i="1"/>
  <c r="X3018" i="1"/>
  <c r="T3018" i="1"/>
  <c r="AW3018" i="1" s="1"/>
  <c r="Q3018" i="1"/>
  <c r="K3018" i="1"/>
  <c r="H3018" i="1"/>
  <c r="E3018" i="1"/>
  <c r="AU3017" i="1"/>
  <c r="AT3017" i="1"/>
  <c r="AS3017" i="1"/>
  <c r="BB3017" i="1" s="1"/>
  <c r="AR3017" i="1"/>
  <c r="BA3017" i="1" s="1"/>
  <c r="AQ3017" i="1"/>
  <c r="AP3017" i="1"/>
  <c r="AO3017" i="1"/>
  <c r="AN3017" i="1"/>
  <c r="AV3017" i="1" s="1"/>
  <c r="AM3017" i="1"/>
  <c r="AZ3017" i="1" s="1"/>
  <c r="AL3017" i="1"/>
  <c r="AK3017" i="1"/>
  <c r="AJ3017" i="1"/>
  <c r="AY3017" i="1" s="1"/>
  <c r="AG3017" i="1"/>
  <c r="AF3017" i="1"/>
  <c r="AE3017" i="1"/>
  <c r="AH3017" i="1" s="1"/>
  <c r="AD3017" i="1"/>
  <c r="AC3017" i="1"/>
  <c r="Z3017" i="1"/>
  <c r="Y3017" i="1"/>
  <c r="W3017" i="1"/>
  <c r="V3017" i="1"/>
  <c r="X3017" i="1" s="1"/>
  <c r="AA3017" i="1" s="1"/>
  <c r="S3017" i="1"/>
  <c r="R3017" i="1"/>
  <c r="Q3017" i="1"/>
  <c r="T3017" i="1" s="1"/>
  <c r="P3017" i="1"/>
  <c r="O3017" i="1"/>
  <c r="N3017" i="1"/>
  <c r="M3017" i="1"/>
  <c r="L3017" i="1"/>
  <c r="J3017" i="1"/>
  <c r="I3017" i="1"/>
  <c r="K3017" i="1" s="1"/>
  <c r="G3017" i="1"/>
  <c r="F3017" i="1"/>
  <c r="H3017" i="1" s="1"/>
  <c r="E3017" i="1"/>
  <c r="D3017" i="1"/>
  <c r="C3017" i="1"/>
  <c r="BB3016" i="1"/>
  <c r="BA3016" i="1"/>
  <c r="AZ3016" i="1"/>
  <c r="AY3016" i="1"/>
  <c r="BC3016" i="1" s="1"/>
  <c r="AV3016" i="1"/>
  <c r="AE3016" i="1"/>
  <c r="AH3016" i="1" s="1"/>
  <c r="AA3016" i="1"/>
  <c r="X3016" i="1"/>
  <c r="Q3016" i="1"/>
  <c r="T3016" i="1" s="1"/>
  <c r="K3016" i="1"/>
  <c r="H3016" i="1"/>
  <c r="E3016" i="1"/>
  <c r="BB3015" i="1"/>
  <c r="BA3015" i="1"/>
  <c r="AZ3015" i="1"/>
  <c r="BC3015" i="1" s="1"/>
  <c r="AY3015" i="1"/>
  <c r="AV3015" i="1"/>
  <c r="AH3015" i="1"/>
  <c r="AE3015" i="1"/>
  <c r="X3015" i="1"/>
  <c r="AA3015" i="1" s="1"/>
  <c r="T3015" i="1"/>
  <c r="Q3015" i="1"/>
  <c r="K3015" i="1"/>
  <c r="H3015" i="1"/>
  <c r="E3015" i="1"/>
  <c r="BB3014" i="1"/>
  <c r="BA3014" i="1"/>
  <c r="AZ3014" i="1"/>
  <c r="AY3014" i="1"/>
  <c r="AV3014" i="1"/>
  <c r="AH3014" i="1"/>
  <c r="AE3014" i="1"/>
  <c r="X3014" i="1"/>
  <c r="AA3014" i="1" s="1"/>
  <c r="Q3014" i="1"/>
  <c r="T3014" i="1" s="1"/>
  <c r="K3014" i="1"/>
  <c r="H3014" i="1"/>
  <c r="E3014" i="1"/>
  <c r="BB3013" i="1"/>
  <c r="BC3013" i="1" s="1"/>
  <c r="BA3013" i="1"/>
  <c r="AZ3013" i="1"/>
  <c r="AY3013" i="1"/>
  <c r="AW3013" i="1"/>
  <c r="AV3013" i="1"/>
  <c r="AE3013" i="1"/>
  <c r="AH3013" i="1" s="1"/>
  <c r="AA3013" i="1"/>
  <c r="X3013" i="1"/>
  <c r="T3013" i="1"/>
  <c r="Q3013" i="1"/>
  <c r="K3013" i="1"/>
  <c r="H3013" i="1"/>
  <c r="E3013" i="1"/>
  <c r="BC3012" i="1"/>
  <c r="BB3012" i="1"/>
  <c r="BA3012" i="1"/>
  <c r="AZ3012" i="1"/>
  <c r="AY3012" i="1"/>
  <c r="AV3012" i="1"/>
  <c r="AE3012" i="1"/>
  <c r="AH3012" i="1" s="1"/>
  <c r="X3012" i="1"/>
  <c r="AA3012" i="1" s="1"/>
  <c r="Q3012" i="1"/>
  <c r="T3012" i="1" s="1"/>
  <c r="K3012" i="1"/>
  <c r="H3012" i="1"/>
  <c r="E3012" i="1"/>
  <c r="AU3011" i="1"/>
  <c r="AT3011" i="1"/>
  <c r="AS3011" i="1"/>
  <c r="BB3011" i="1" s="1"/>
  <c r="AR3011" i="1"/>
  <c r="AQ3011" i="1"/>
  <c r="AP3011" i="1"/>
  <c r="BA3011" i="1" s="1"/>
  <c r="AO3011" i="1"/>
  <c r="AN3011" i="1"/>
  <c r="AM3011" i="1"/>
  <c r="AL3011" i="1"/>
  <c r="AK3011" i="1"/>
  <c r="AY3011" i="1" s="1"/>
  <c r="AJ3011" i="1"/>
  <c r="AG3011" i="1"/>
  <c r="AF3011" i="1"/>
  <c r="AD3011" i="1"/>
  <c r="AE3011" i="1" s="1"/>
  <c r="AH3011" i="1" s="1"/>
  <c r="AC3011" i="1"/>
  <c r="Z3011" i="1"/>
  <c r="Y3011" i="1"/>
  <c r="W3011" i="1"/>
  <c r="V3011" i="1"/>
  <c r="X3011" i="1" s="1"/>
  <c r="AA3011" i="1" s="1"/>
  <c r="S3011" i="1"/>
  <c r="R3011" i="1"/>
  <c r="P3011" i="1"/>
  <c r="O3011" i="1"/>
  <c r="Q3011" i="1" s="1"/>
  <c r="T3011" i="1" s="1"/>
  <c r="N3011" i="1"/>
  <c r="M3011" i="1"/>
  <c r="L3011" i="1"/>
  <c r="J3011" i="1"/>
  <c r="K3011" i="1" s="1"/>
  <c r="I3011" i="1"/>
  <c r="H3011" i="1"/>
  <c r="G3011" i="1"/>
  <c r="F3011" i="1"/>
  <c r="D3011" i="1"/>
  <c r="E3011" i="1" s="1"/>
  <c r="C3011" i="1"/>
  <c r="BB3010" i="1"/>
  <c r="BA3010" i="1"/>
  <c r="AZ3010" i="1"/>
  <c r="AY3010" i="1"/>
  <c r="BC3010" i="1" s="1"/>
  <c r="AV3010" i="1"/>
  <c r="AH3010" i="1"/>
  <c r="AE3010" i="1"/>
  <c r="AA3010" i="1"/>
  <c r="X3010" i="1"/>
  <c r="Q3010" i="1"/>
  <c r="T3010" i="1" s="1"/>
  <c r="BD3010" i="1" s="1"/>
  <c r="K3010" i="1"/>
  <c r="H3010" i="1"/>
  <c r="E3010" i="1"/>
  <c r="AZ3009" i="1"/>
  <c r="AY3009" i="1"/>
  <c r="BC3009" i="1" s="1"/>
  <c r="AU3009" i="1"/>
  <c r="AT3009" i="1"/>
  <c r="AS3009" i="1"/>
  <c r="BB3009" i="1" s="1"/>
  <c r="AR3009" i="1"/>
  <c r="AQ3009" i="1"/>
  <c r="AP3009" i="1"/>
  <c r="BA3009" i="1" s="1"/>
  <c r="AO3009" i="1"/>
  <c r="AN3009" i="1"/>
  <c r="AM3009" i="1"/>
  <c r="AL3009" i="1"/>
  <c r="AK3009" i="1"/>
  <c r="AJ3009" i="1"/>
  <c r="AG3009" i="1"/>
  <c r="AF3009" i="1"/>
  <c r="AD3009" i="1"/>
  <c r="AC3009" i="1"/>
  <c r="AE3009" i="1" s="1"/>
  <c r="AH3009" i="1" s="1"/>
  <c r="Z3009" i="1"/>
  <c r="Y3009" i="1"/>
  <c r="X3009" i="1"/>
  <c r="AA3009" i="1" s="1"/>
  <c r="W3009" i="1"/>
  <c r="V3009" i="1"/>
  <c r="S3009" i="1"/>
  <c r="R3009" i="1"/>
  <c r="P3009" i="1"/>
  <c r="O3009" i="1"/>
  <c r="Q3009" i="1" s="1"/>
  <c r="T3009" i="1" s="1"/>
  <c r="N3009" i="1"/>
  <c r="M3009" i="1"/>
  <c r="L3009" i="1"/>
  <c r="K3009" i="1"/>
  <c r="J3009" i="1"/>
  <c r="I3009" i="1"/>
  <c r="G3009" i="1"/>
  <c r="H3009" i="1" s="1"/>
  <c r="F3009" i="1"/>
  <c r="D3009" i="1"/>
  <c r="C3009" i="1"/>
  <c r="E3009" i="1" s="1"/>
  <c r="BB3008" i="1"/>
  <c r="BA3008" i="1"/>
  <c r="AZ3008" i="1"/>
  <c r="AY3008" i="1"/>
  <c r="BC3008" i="1" s="1"/>
  <c r="AV3008" i="1"/>
  <c r="AE3008" i="1"/>
  <c r="AH3008" i="1" s="1"/>
  <c r="X3008" i="1"/>
  <c r="AA3008" i="1" s="1"/>
  <c r="Q3008" i="1"/>
  <c r="T3008" i="1" s="1"/>
  <c r="K3008" i="1"/>
  <c r="H3008" i="1"/>
  <c r="E3008" i="1"/>
  <c r="BB3007" i="1"/>
  <c r="BC3007" i="1" s="1"/>
  <c r="BA3007" i="1"/>
  <c r="AZ3007" i="1"/>
  <c r="AY3007" i="1"/>
  <c r="AW3007" i="1"/>
  <c r="AV3007" i="1"/>
  <c r="AE3007" i="1"/>
  <c r="AH3007" i="1" s="1"/>
  <c r="AA3007" i="1"/>
  <c r="X3007" i="1"/>
  <c r="T3007" i="1"/>
  <c r="BD3007" i="1" s="1"/>
  <c r="Q3007" i="1"/>
  <c r="K3007" i="1"/>
  <c r="H3007" i="1"/>
  <c r="E3007" i="1"/>
  <c r="BC3006" i="1"/>
  <c r="BB3006" i="1"/>
  <c r="BA3006" i="1"/>
  <c r="AZ3006" i="1"/>
  <c r="AY3006" i="1"/>
  <c r="AV3006" i="1"/>
  <c r="AE3006" i="1"/>
  <c r="AH3006" i="1" s="1"/>
  <c r="X3006" i="1"/>
  <c r="AA3006" i="1" s="1"/>
  <c r="Q3006" i="1"/>
  <c r="T3006" i="1" s="1"/>
  <c r="K3006" i="1"/>
  <c r="H3006" i="1"/>
  <c r="E3006" i="1"/>
  <c r="BD3005" i="1"/>
  <c r="BB3005" i="1"/>
  <c r="BA3005" i="1"/>
  <c r="AZ3005" i="1"/>
  <c r="AY3005" i="1"/>
  <c r="BC3005" i="1" s="1"/>
  <c r="AV3005" i="1"/>
  <c r="AH3005" i="1"/>
  <c r="AE3005" i="1"/>
  <c r="AA3005" i="1"/>
  <c r="X3005" i="1"/>
  <c r="T3005" i="1"/>
  <c r="AW3005" i="1" s="1"/>
  <c r="Q3005" i="1"/>
  <c r="K3005" i="1"/>
  <c r="H3005" i="1"/>
  <c r="E3005" i="1"/>
  <c r="BB3004" i="1"/>
  <c r="BA3004" i="1"/>
  <c r="AZ3004" i="1"/>
  <c r="AY3004" i="1"/>
  <c r="BC3004" i="1" s="1"/>
  <c r="AV3004" i="1"/>
  <c r="AE3004" i="1"/>
  <c r="AH3004" i="1" s="1"/>
  <c r="X3004" i="1"/>
  <c r="AA3004" i="1" s="1"/>
  <c r="Q3004" i="1"/>
  <c r="T3004" i="1" s="1"/>
  <c r="K3004" i="1"/>
  <c r="H3004" i="1"/>
  <c r="E3004" i="1"/>
  <c r="BB3003" i="1"/>
  <c r="BA3003" i="1"/>
  <c r="AZ3003" i="1"/>
  <c r="AY3003" i="1"/>
  <c r="BC3003" i="1" s="1"/>
  <c r="AW3003" i="1"/>
  <c r="AV3003" i="1"/>
  <c r="AH3003" i="1"/>
  <c r="AE3003" i="1"/>
  <c r="AA3003" i="1"/>
  <c r="X3003" i="1"/>
  <c r="Q3003" i="1"/>
  <c r="T3003" i="1" s="1"/>
  <c r="K3003" i="1"/>
  <c r="H3003" i="1"/>
  <c r="E3003" i="1"/>
  <c r="AZ3002" i="1"/>
  <c r="AY3002" i="1"/>
  <c r="AU3002" i="1"/>
  <c r="AT3002" i="1"/>
  <c r="AS3002" i="1"/>
  <c r="BB3002" i="1" s="1"/>
  <c r="AR3002" i="1"/>
  <c r="AQ3002" i="1"/>
  <c r="AP3002" i="1"/>
  <c r="BA3002" i="1" s="1"/>
  <c r="AO3002" i="1"/>
  <c r="AN3002" i="1"/>
  <c r="AM3002" i="1"/>
  <c r="AL3002" i="1"/>
  <c r="AK3002" i="1"/>
  <c r="AJ3002" i="1"/>
  <c r="AG3002" i="1"/>
  <c r="AF3002" i="1"/>
  <c r="AD3002" i="1"/>
  <c r="AC3002" i="1"/>
  <c r="AE3002" i="1" s="1"/>
  <c r="Z3002" i="1"/>
  <c r="Y3002" i="1"/>
  <c r="X3002" i="1"/>
  <c r="AA3002" i="1" s="1"/>
  <c r="W3002" i="1"/>
  <c r="V3002" i="1"/>
  <c r="S3002" i="1"/>
  <c r="R3002" i="1"/>
  <c r="P3002" i="1"/>
  <c r="O3002" i="1"/>
  <c r="Q3002" i="1" s="1"/>
  <c r="T3002" i="1" s="1"/>
  <c r="N3002" i="1"/>
  <c r="M3002" i="1"/>
  <c r="L3002" i="1"/>
  <c r="K3002" i="1"/>
  <c r="J3002" i="1"/>
  <c r="I3002" i="1"/>
  <c r="G3002" i="1"/>
  <c r="H3002" i="1" s="1"/>
  <c r="F3002" i="1"/>
  <c r="D3002" i="1"/>
  <c r="C3002" i="1"/>
  <c r="E3002" i="1" s="1"/>
  <c r="BB3001" i="1"/>
  <c r="BA3001" i="1"/>
  <c r="AZ3001" i="1"/>
  <c r="AY3001" i="1"/>
  <c r="AV3001" i="1"/>
  <c r="AE3001" i="1"/>
  <c r="AH3001" i="1" s="1"/>
  <c r="X3001" i="1"/>
  <c r="AA3001" i="1" s="1"/>
  <c r="Q3001" i="1"/>
  <c r="T3001" i="1" s="1"/>
  <c r="K3001" i="1"/>
  <c r="H3001" i="1"/>
  <c r="E3001" i="1"/>
  <c r="AU3000" i="1"/>
  <c r="AT3000" i="1"/>
  <c r="AS3000" i="1"/>
  <c r="BB3000" i="1" s="1"/>
  <c r="AR3000" i="1"/>
  <c r="AQ3000" i="1"/>
  <c r="AP3000" i="1"/>
  <c r="BA3000" i="1" s="1"/>
  <c r="AO3000" i="1"/>
  <c r="AN3000" i="1"/>
  <c r="AM3000" i="1"/>
  <c r="AZ3000" i="1" s="1"/>
  <c r="AL3000" i="1"/>
  <c r="AK3000" i="1"/>
  <c r="AJ3000" i="1"/>
  <c r="AG3000" i="1"/>
  <c r="AF3000" i="1"/>
  <c r="AD3000" i="1"/>
  <c r="AC3000" i="1"/>
  <c r="AE3000" i="1" s="1"/>
  <c r="AH3000" i="1" s="1"/>
  <c r="AA3000" i="1"/>
  <c r="Z3000" i="1"/>
  <c r="Y3000" i="1"/>
  <c r="W3000" i="1"/>
  <c r="X3000" i="1" s="1"/>
  <c r="V3000" i="1"/>
  <c r="S3000" i="1"/>
  <c r="R3000" i="1"/>
  <c r="P3000" i="1"/>
  <c r="O3000" i="1"/>
  <c r="Q3000" i="1" s="1"/>
  <c r="N3000" i="1"/>
  <c r="M3000" i="1"/>
  <c r="L3000" i="1"/>
  <c r="J3000" i="1"/>
  <c r="K3000" i="1" s="1"/>
  <c r="I3000" i="1"/>
  <c r="G3000" i="1"/>
  <c r="F3000" i="1"/>
  <c r="H3000" i="1" s="1"/>
  <c r="D3000" i="1"/>
  <c r="C3000" i="1"/>
  <c r="E3000" i="1" s="1"/>
  <c r="BB2999" i="1"/>
  <c r="BA2999" i="1"/>
  <c r="AZ2999" i="1"/>
  <c r="AY2999" i="1"/>
  <c r="BC2999" i="1" s="1"/>
  <c r="BD2999" i="1" s="1"/>
  <c r="AV2999" i="1"/>
  <c r="AH2999" i="1"/>
  <c r="AE2999" i="1"/>
  <c r="AA2999" i="1"/>
  <c r="X2999" i="1"/>
  <c r="T2999" i="1"/>
  <c r="AW2999" i="1" s="1"/>
  <c r="Q2999" i="1"/>
  <c r="K2999" i="1"/>
  <c r="H2999" i="1"/>
  <c r="E2999" i="1"/>
  <c r="BB2998" i="1"/>
  <c r="BA2998" i="1"/>
  <c r="BC2998" i="1" s="1"/>
  <c r="AZ2998" i="1"/>
  <c r="AY2998" i="1"/>
  <c r="AV2998" i="1"/>
  <c r="AE2998" i="1"/>
  <c r="AH2998" i="1" s="1"/>
  <c r="X2998" i="1"/>
  <c r="AA2998" i="1" s="1"/>
  <c r="Q2998" i="1"/>
  <c r="T2998" i="1" s="1"/>
  <c r="K2998" i="1"/>
  <c r="H2998" i="1"/>
  <c r="E2998" i="1"/>
  <c r="BB2997" i="1"/>
  <c r="BA2997" i="1"/>
  <c r="AZ2997" i="1"/>
  <c r="AY2997" i="1"/>
  <c r="BC2997" i="1" s="1"/>
  <c r="AV2997" i="1"/>
  <c r="AH2997" i="1"/>
  <c r="AE2997" i="1"/>
  <c r="AA2997" i="1"/>
  <c r="X2997" i="1"/>
  <c r="Q2997" i="1"/>
  <c r="T2997" i="1" s="1"/>
  <c r="BD2997" i="1" s="1"/>
  <c r="K2997" i="1"/>
  <c r="H2997" i="1"/>
  <c r="E2997" i="1"/>
  <c r="BB2996" i="1"/>
  <c r="BA2996" i="1"/>
  <c r="AZ2996" i="1"/>
  <c r="AY2996" i="1"/>
  <c r="BC2996" i="1" s="1"/>
  <c r="AV2996" i="1"/>
  <c r="AE2996" i="1"/>
  <c r="AH2996" i="1" s="1"/>
  <c r="X2996" i="1"/>
  <c r="AA2996" i="1" s="1"/>
  <c r="Q2996" i="1"/>
  <c r="T2996" i="1" s="1"/>
  <c r="K2996" i="1"/>
  <c r="H2996" i="1"/>
  <c r="E2996" i="1"/>
  <c r="AZ2995" i="1"/>
  <c r="AU2995" i="1"/>
  <c r="AT2995" i="1"/>
  <c r="AS2995" i="1"/>
  <c r="BB2995" i="1" s="1"/>
  <c r="AR2995" i="1"/>
  <c r="AQ2995" i="1"/>
  <c r="BA2995" i="1" s="1"/>
  <c r="AP2995" i="1"/>
  <c r="AO2995" i="1"/>
  <c r="AN2995" i="1"/>
  <c r="AM2995" i="1"/>
  <c r="AL2995" i="1"/>
  <c r="AK2995" i="1"/>
  <c r="AJ2995" i="1"/>
  <c r="AY2995" i="1" s="1"/>
  <c r="AG2995" i="1"/>
  <c r="AF2995" i="1"/>
  <c r="AD2995" i="1"/>
  <c r="AC2995" i="1"/>
  <c r="AE2995" i="1" s="1"/>
  <c r="AH2995" i="1" s="1"/>
  <c r="Z2995" i="1"/>
  <c r="Y2995" i="1"/>
  <c r="W2995" i="1"/>
  <c r="X2995" i="1" s="1"/>
  <c r="AA2995" i="1" s="1"/>
  <c r="V2995" i="1"/>
  <c r="S2995" i="1"/>
  <c r="R2995" i="1"/>
  <c r="P2995" i="1"/>
  <c r="Q2995" i="1" s="1"/>
  <c r="T2995" i="1" s="1"/>
  <c r="O2995" i="1"/>
  <c r="N2995" i="1"/>
  <c r="M2995" i="1"/>
  <c r="L2995" i="1"/>
  <c r="J2995" i="1"/>
  <c r="I2995" i="1"/>
  <c r="K2995" i="1" s="1"/>
  <c r="H2995" i="1"/>
  <c r="G2995" i="1"/>
  <c r="F2995" i="1"/>
  <c r="D2995" i="1"/>
  <c r="E2995" i="1" s="1"/>
  <c r="C2995" i="1"/>
  <c r="BB2994" i="1"/>
  <c r="BC2994" i="1" s="1"/>
  <c r="BA2994" i="1"/>
  <c r="AZ2994" i="1"/>
  <c r="AY2994" i="1"/>
  <c r="AW2994" i="1"/>
  <c r="AV2994" i="1"/>
  <c r="AE2994" i="1"/>
  <c r="AH2994" i="1" s="1"/>
  <c r="AA2994" i="1"/>
  <c r="X2994" i="1"/>
  <c r="T2994" i="1"/>
  <c r="Q2994" i="1"/>
  <c r="K2994" i="1"/>
  <c r="H2994" i="1"/>
  <c r="E2994" i="1"/>
  <c r="AU2993" i="1"/>
  <c r="AT2993" i="1"/>
  <c r="AS2993" i="1"/>
  <c r="AR2993" i="1"/>
  <c r="AQ2993" i="1"/>
  <c r="AP2993" i="1"/>
  <c r="BA2993" i="1" s="1"/>
  <c r="AO2993" i="1"/>
  <c r="AN2993" i="1"/>
  <c r="AM2993" i="1"/>
  <c r="AZ2993" i="1" s="1"/>
  <c r="AL2993" i="1"/>
  <c r="AY2993" i="1" s="1"/>
  <c r="AK2993" i="1"/>
  <c r="AJ2993" i="1"/>
  <c r="AG2993" i="1"/>
  <c r="AF2993" i="1"/>
  <c r="AD2993" i="1"/>
  <c r="AC2993" i="1"/>
  <c r="AE2993" i="1" s="1"/>
  <c r="AH2993" i="1" s="1"/>
  <c r="Z2993" i="1"/>
  <c r="Y2993" i="1"/>
  <c r="X2993" i="1"/>
  <c r="AA2993" i="1" s="1"/>
  <c r="W2993" i="1"/>
  <c r="V2993" i="1"/>
  <c r="S2993" i="1"/>
  <c r="R2993" i="1"/>
  <c r="P2993" i="1"/>
  <c r="O2993" i="1"/>
  <c r="Q2993" i="1" s="1"/>
  <c r="N2993" i="1"/>
  <c r="M2993" i="1"/>
  <c r="L2993" i="1"/>
  <c r="K2993" i="1"/>
  <c r="J2993" i="1"/>
  <c r="I2993" i="1"/>
  <c r="G2993" i="1"/>
  <c r="H2993" i="1" s="1"/>
  <c r="F2993" i="1"/>
  <c r="D2993" i="1"/>
  <c r="E2993" i="1" s="1"/>
  <c r="C2993" i="1"/>
  <c r="BB2992" i="1"/>
  <c r="BA2992" i="1"/>
  <c r="BC2992" i="1" s="1"/>
  <c r="AZ2992" i="1"/>
  <c r="AY2992" i="1"/>
  <c r="AV2992" i="1"/>
  <c r="AE2992" i="1"/>
  <c r="AH2992" i="1" s="1"/>
  <c r="X2992" i="1"/>
  <c r="AA2992" i="1" s="1"/>
  <c r="Q2992" i="1"/>
  <c r="T2992" i="1" s="1"/>
  <c r="K2992" i="1"/>
  <c r="H2992" i="1"/>
  <c r="E2992" i="1"/>
  <c r="BB2991" i="1"/>
  <c r="BA2991" i="1"/>
  <c r="AZ2991" i="1"/>
  <c r="AY2991" i="1"/>
  <c r="BC2991" i="1" s="1"/>
  <c r="AV2991" i="1"/>
  <c r="AE2991" i="1"/>
  <c r="AH2991" i="1" s="1"/>
  <c r="AA2991" i="1"/>
  <c r="X2991" i="1"/>
  <c r="Q2991" i="1"/>
  <c r="T2991" i="1" s="1"/>
  <c r="AW2991" i="1" s="1"/>
  <c r="K2991" i="1"/>
  <c r="H2991" i="1"/>
  <c r="E2991" i="1"/>
  <c r="BB2990" i="1"/>
  <c r="BA2990" i="1"/>
  <c r="AZ2990" i="1"/>
  <c r="AY2990" i="1"/>
  <c r="BC2990" i="1" s="1"/>
  <c r="AV2990" i="1"/>
  <c r="AE2990" i="1"/>
  <c r="AH2990" i="1" s="1"/>
  <c r="X2990" i="1"/>
  <c r="AA2990" i="1" s="1"/>
  <c r="Q2990" i="1"/>
  <c r="T2990" i="1" s="1"/>
  <c r="K2990" i="1"/>
  <c r="H2990" i="1"/>
  <c r="E2990" i="1"/>
  <c r="BB2989" i="1"/>
  <c r="BA2989" i="1"/>
  <c r="AZ2989" i="1"/>
  <c r="AY2989" i="1"/>
  <c r="BC2989" i="1" s="1"/>
  <c r="AV2989" i="1"/>
  <c r="AH2989" i="1"/>
  <c r="AE2989" i="1"/>
  <c r="X2989" i="1"/>
  <c r="AA2989" i="1" s="1"/>
  <c r="T2989" i="1"/>
  <c r="Q2989" i="1"/>
  <c r="K2989" i="1"/>
  <c r="H2989" i="1"/>
  <c r="E2989" i="1"/>
  <c r="BB2988" i="1"/>
  <c r="BA2988" i="1"/>
  <c r="AZ2988" i="1"/>
  <c r="AY2988" i="1"/>
  <c r="BC2988" i="1" s="1"/>
  <c r="AV2988" i="1"/>
  <c r="AE2988" i="1"/>
  <c r="AH2988" i="1" s="1"/>
  <c r="X2988" i="1"/>
  <c r="AA2988" i="1" s="1"/>
  <c r="Q2988" i="1"/>
  <c r="T2988" i="1" s="1"/>
  <c r="K2988" i="1"/>
  <c r="H2988" i="1"/>
  <c r="E2988" i="1"/>
  <c r="BB2987" i="1"/>
  <c r="BC2987" i="1" s="1"/>
  <c r="BA2987" i="1"/>
  <c r="AZ2987" i="1"/>
  <c r="AY2987" i="1"/>
  <c r="AV2987" i="1"/>
  <c r="AE2987" i="1"/>
  <c r="AH2987" i="1" s="1"/>
  <c r="AA2987" i="1"/>
  <c r="X2987" i="1"/>
  <c r="Q2987" i="1"/>
  <c r="T2987" i="1" s="1"/>
  <c r="K2987" i="1"/>
  <c r="H2987" i="1"/>
  <c r="E2987" i="1"/>
  <c r="BC2986" i="1"/>
  <c r="BB2986" i="1"/>
  <c r="BA2986" i="1"/>
  <c r="AZ2986" i="1"/>
  <c r="AY2986" i="1"/>
  <c r="AV2986" i="1"/>
  <c r="AE2986" i="1"/>
  <c r="AH2986" i="1" s="1"/>
  <c r="AA2986" i="1"/>
  <c r="X2986" i="1"/>
  <c r="Q2986" i="1"/>
  <c r="T2986" i="1" s="1"/>
  <c r="K2986" i="1"/>
  <c r="H2986" i="1"/>
  <c r="E2986" i="1"/>
  <c r="AU2985" i="1"/>
  <c r="AT2985" i="1"/>
  <c r="AS2985" i="1"/>
  <c r="AR2985" i="1"/>
  <c r="AQ2985" i="1"/>
  <c r="AP2985" i="1"/>
  <c r="BA2985" i="1" s="1"/>
  <c r="AO2985" i="1"/>
  <c r="AN2985" i="1"/>
  <c r="AM2985" i="1"/>
  <c r="AL2985" i="1"/>
  <c r="AK2985" i="1"/>
  <c r="AJ2985" i="1"/>
  <c r="AY2985" i="1" s="1"/>
  <c r="AG2985" i="1"/>
  <c r="AF2985" i="1"/>
  <c r="AD2985" i="1"/>
  <c r="AE2985" i="1" s="1"/>
  <c r="AH2985" i="1" s="1"/>
  <c r="AC2985" i="1"/>
  <c r="Z2985" i="1"/>
  <c r="Y2985" i="1"/>
  <c r="W2985" i="1"/>
  <c r="V2985" i="1"/>
  <c r="X2985" i="1" s="1"/>
  <c r="AA2985" i="1" s="1"/>
  <c r="S2985" i="1"/>
  <c r="R2985" i="1"/>
  <c r="P2985" i="1"/>
  <c r="Q2985" i="1" s="1"/>
  <c r="T2985" i="1" s="1"/>
  <c r="O2985" i="1"/>
  <c r="N2985" i="1"/>
  <c r="M2985" i="1"/>
  <c r="L2985" i="1"/>
  <c r="J2985" i="1"/>
  <c r="I2985" i="1"/>
  <c r="K2985" i="1" s="1"/>
  <c r="H2985" i="1"/>
  <c r="G2985" i="1"/>
  <c r="F2985" i="1"/>
  <c r="D2985" i="1"/>
  <c r="E2985" i="1" s="1"/>
  <c r="C2985" i="1"/>
  <c r="BB2984" i="1"/>
  <c r="BA2984" i="1"/>
  <c r="AZ2984" i="1"/>
  <c r="AY2984" i="1"/>
  <c r="BC2984" i="1" s="1"/>
  <c r="AW2984" i="1"/>
  <c r="AV2984" i="1"/>
  <c r="AE2984" i="1"/>
  <c r="AH2984" i="1" s="1"/>
  <c r="AA2984" i="1"/>
  <c r="X2984" i="1"/>
  <c r="Q2984" i="1"/>
  <c r="T2984" i="1" s="1"/>
  <c r="K2984" i="1"/>
  <c r="H2984" i="1"/>
  <c r="E2984" i="1"/>
  <c r="BB2983" i="1"/>
  <c r="BA2983" i="1"/>
  <c r="AZ2983" i="1"/>
  <c r="AY2983" i="1"/>
  <c r="BC2983" i="1" s="1"/>
  <c r="AV2983" i="1"/>
  <c r="AE2983" i="1"/>
  <c r="AH2983" i="1" s="1"/>
  <c r="AA2983" i="1"/>
  <c r="X2983" i="1"/>
  <c r="Q2983" i="1"/>
  <c r="T2983" i="1" s="1"/>
  <c r="K2983" i="1"/>
  <c r="H2983" i="1"/>
  <c r="E2983" i="1"/>
  <c r="BB2982" i="1"/>
  <c r="BA2982" i="1"/>
  <c r="AZ2982" i="1"/>
  <c r="AY2982" i="1"/>
  <c r="AV2982" i="1"/>
  <c r="AH2982" i="1"/>
  <c r="AE2982" i="1"/>
  <c r="X2982" i="1"/>
  <c r="AA2982" i="1" s="1"/>
  <c r="T2982" i="1"/>
  <c r="Q2982" i="1"/>
  <c r="K2982" i="1"/>
  <c r="H2982" i="1"/>
  <c r="E2982" i="1"/>
  <c r="BB2981" i="1"/>
  <c r="BA2981" i="1"/>
  <c r="AZ2981" i="1"/>
  <c r="AY2981" i="1"/>
  <c r="BC2981" i="1" s="1"/>
  <c r="AV2981" i="1"/>
  <c r="AW2981" i="1" s="1"/>
  <c r="AE2981" i="1"/>
  <c r="AH2981" i="1" s="1"/>
  <c r="X2981" i="1"/>
  <c r="AA2981" i="1" s="1"/>
  <c r="T2981" i="1"/>
  <c r="BD2981" i="1" s="1"/>
  <c r="Q2981" i="1"/>
  <c r="K2981" i="1"/>
  <c r="H2981" i="1"/>
  <c r="E2981" i="1"/>
  <c r="BB2980" i="1"/>
  <c r="BC2980" i="1" s="1"/>
  <c r="BA2980" i="1"/>
  <c r="AZ2980" i="1"/>
  <c r="AY2980" i="1"/>
  <c r="AV2980" i="1"/>
  <c r="AE2980" i="1"/>
  <c r="AH2980" i="1" s="1"/>
  <c r="AA2980" i="1"/>
  <c r="X2980" i="1"/>
  <c r="Q2980" i="1"/>
  <c r="T2980" i="1" s="1"/>
  <c r="K2980" i="1"/>
  <c r="H2980" i="1"/>
  <c r="E2980" i="1"/>
  <c r="BC2979" i="1"/>
  <c r="BB2979" i="1"/>
  <c r="BA2979" i="1"/>
  <c r="AZ2979" i="1"/>
  <c r="AY2979" i="1"/>
  <c r="AV2979" i="1"/>
  <c r="AE2979" i="1"/>
  <c r="AH2979" i="1" s="1"/>
  <c r="X2979" i="1"/>
  <c r="AA2979" i="1" s="1"/>
  <c r="Q2979" i="1"/>
  <c r="T2979" i="1" s="1"/>
  <c r="K2979" i="1"/>
  <c r="H2979" i="1"/>
  <c r="E2979" i="1"/>
  <c r="BD2978" i="1"/>
  <c r="BB2978" i="1"/>
  <c r="BA2978" i="1"/>
  <c r="AZ2978" i="1"/>
  <c r="AY2978" i="1"/>
  <c r="BC2978" i="1" s="1"/>
  <c r="AV2978" i="1"/>
  <c r="AH2978" i="1"/>
  <c r="AE2978" i="1"/>
  <c r="X2978" i="1"/>
  <c r="AA2978" i="1" s="1"/>
  <c r="T2978" i="1"/>
  <c r="AW2978" i="1" s="1"/>
  <c r="Q2978" i="1"/>
  <c r="K2978" i="1"/>
  <c r="H2978" i="1"/>
  <c r="E2978" i="1"/>
  <c r="BB2977" i="1"/>
  <c r="BA2977" i="1"/>
  <c r="AZ2977" i="1"/>
  <c r="AY2977" i="1"/>
  <c r="BC2977" i="1" s="1"/>
  <c r="AV2977" i="1"/>
  <c r="AW2977" i="1" s="1"/>
  <c r="AE2977" i="1"/>
  <c r="AH2977" i="1" s="1"/>
  <c r="X2977" i="1"/>
  <c r="AA2977" i="1" s="1"/>
  <c r="T2977" i="1"/>
  <c r="Q2977" i="1"/>
  <c r="K2977" i="1"/>
  <c r="H2977" i="1"/>
  <c r="E2977" i="1"/>
  <c r="BB2976" i="1"/>
  <c r="BA2976" i="1"/>
  <c r="AZ2976" i="1"/>
  <c r="AY2976" i="1"/>
  <c r="BC2976" i="1" s="1"/>
  <c r="AV2976" i="1"/>
  <c r="AE2976" i="1"/>
  <c r="AH2976" i="1" s="1"/>
  <c r="AA2976" i="1"/>
  <c r="X2976" i="1"/>
  <c r="Q2976" i="1"/>
  <c r="T2976" i="1" s="1"/>
  <c r="BD2976" i="1" s="1"/>
  <c r="K2976" i="1"/>
  <c r="H2976" i="1"/>
  <c r="E2976" i="1"/>
  <c r="AZ2975" i="1"/>
  <c r="AY2975" i="1"/>
  <c r="BC2975" i="1" s="1"/>
  <c r="AU2975" i="1"/>
  <c r="AT2975" i="1"/>
  <c r="AS2975" i="1"/>
  <c r="BB2975" i="1" s="1"/>
  <c r="AR2975" i="1"/>
  <c r="AQ2975" i="1"/>
  <c r="AP2975" i="1"/>
  <c r="BA2975" i="1" s="1"/>
  <c r="AO2975" i="1"/>
  <c r="AN2975" i="1"/>
  <c r="AM2975" i="1"/>
  <c r="AL2975" i="1"/>
  <c r="AK2975" i="1"/>
  <c r="AJ2975" i="1"/>
  <c r="AV2975" i="1" s="1"/>
  <c r="AG2975" i="1"/>
  <c r="AF2975" i="1"/>
  <c r="AD2975" i="1"/>
  <c r="AC2975" i="1"/>
  <c r="AE2975" i="1" s="1"/>
  <c r="AH2975" i="1" s="1"/>
  <c r="Z2975" i="1"/>
  <c r="Y2975" i="1"/>
  <c r="X2975" i="1"/>
  <c r="AA2975" i="1" s="1"/>
  <c r="W2975" i="1"/>
  <c r="V2975" i="1"/>
  <c r="S2975" i="1"/>
  <c r="R2975" i="1"/>
  <c r="P2975" i="1"/>
  <c r="O2975" i="1"/>
  <c r="Q2975" i="1" s="1"/>
  <c r="T2975" i="1" s="1"/>
  <c r="N2975" i="1"/>
  <c r="M2975" i="1"/>
  <c r="L2975" i="1"/>
  <c r="K2975" i="1"/>
  <c r="J2975" i="1"/>
  <c r="I2975" i="1"/>
  <c r="G2975" i="1"/>
  <c r="H2975" i="1" s="1"/>
  <c r="F2975" i="1"/>
  <c r="D2975" i="1"/>
  <c r="E2975" i="1" s="1"/>
  <c r="C2975" i="1"/>
  <c r="BB2974" i="1"/>
  <c r="BA2974" i="1"/>
  <c r="AZ2974" i="1"/>
  <c r="AY2974" i="1"/>
  <c r="AV2974" i="1"/>
  <c r="AE2974" i="1"/>
  <c r="AH2974" i="1" s="1"/>
  <c r="X2974" i="1"/>
  <c r="AA2974" i="1" s="1"/>
  <c r="Q2974" i="1"/>
  <c r="T2974" i="1" s="1"/>
  <c r="K2974" i="1"/>
  <c r="H2974" i="1"/>
  <c r="E2974" i="1"/>
  <c r="AU2973" i="1"/>
  <c r="AT2973" i="1"/>
  <c r="AS2973" i="1"/>
  <c r="BB2973" i="1" s="1"/>
  <c r="AR2973" i="1"/>
  <c r="AQ2973" i="1"/>
  <c r="AP2973" i="1"/>
  <c r="BA2973" i="1" s="1"/>
  <c r="AO2973" i="1"/>
  <c r="AN2973" i="1"/>
  <c r="AM2973" i="1"/>
  <c r="AZ2973" i="1" s="1"/>
  <c r="AL2973" i="1"/>
  <c r="AK2973" i="1"/>
  <c r="AJ2973" i="1"/>
  <c r="AG2973" i="1"/>
  <c r="AF2973" i="1"/>
  <c r="AD2973" i="1"/>
  <c r="AC2973" i="1"/>
  <c r="AE2973" i="1" s="1"/>
  <c r="AH2973" i="1" s="1"/>
  <c r="AA2973" i="1"/>
  <c r="Z2973" i="1"/>
  <c r="Y2973" i="1"/>
  <c r="W2973" i="1"/>
  <c r="V2973" i="1"/>
  <c r="X2973" i="1" s="1"/>
  <c r="S2973" i="1"/>
  <c r="R2973" i="1"/>
  <c r="P2973" i="1"/>
  <c r="O2973" i="1"/>
  <c r="Q2973" i="1" s="1"/>
  <c r="T2973" i="1" s="1"/>
  <c r="N2973" i="1"/>
  <c r="M2973" i="1"/>
  <c r="L2973" i="1"/>
  <c r="J2973" i="1"/>
  <c r="K2973" i="1" s="1"/>
  <c r="I2973" i="1"/>
  <c r="G2973" i="1"/>
  <c r="H2973" i="1" s="1"/>
  <c r="F2973" i="1"/>
  <c r="D2973" i="1"/>
  <c r="E2973" i="1" s="1"/>
  <c r="C2973" i="1"/>
  <c r="BD2972" i="1"/>
  <c r="BB2972" i="1"/>
  <c r="BA2972" i="1"/>
  <c r="AZ2972" i="1"/>
  <c r="AY2972" i="1"/>
  <c r="BC2972" i="1" s="1"/>
  <c r="AV2972" i="1"/>
  <c r="AH2972" i="1"/>
  <c r="AE2972" i="1"/>
  <c r="X2972" i="1"/>
  <c r="AA2972" i="1" s="1"/>
  <c r="T2972" i="1"/>
  <c r="AW2972" i="1" s="1"/>
  <c r="Q2972" i="1"/>
  <c r="K2972" i="1"/>
  <c r="H2972" i="1"/>
  <c r="E2972" i="1"/>
  <c r="AU2971" i="1"/>
  <c r="AT2971" i="1"/>
  <c r="AS2971" i="1"/>
  <c r="BB2971" i="1" s="1"/>
  <c r="AR2971" i="1"/>
  <c r="AQ2971" i="1"/>
  <c r="AP2971" i="1"/>
  <c r="BA2971" i="1" s="1"/>
  <c r="AO2971" i="1"/>
  <c r="AN2971" i="1"/>
  <c r="AV2971" i="1" s="1"/>
  <c r="AM2971" i="1"/>
  <c r="AZ2971" i="1" s="1"/>
  <c r="AL2971" i="1"/>
  <c r="AK2971" i="1"/>
  <c r="AJ2971" i="1"/>
  <c r="AY2971" i="1" s="1"/>
  <c r="AG2971" i="1"/>
  <c r="AF2971" i="1"/>
  <c r="AE2971" i="1"/>
  <c r="AH2971" i="1" s="1"/>
  <c r="AD2971" i="1"/>
  <c r="AC2971" i="1"/>
  <c r="Z2971" i="1"/>
  <c r="Y2971" i="1"/>
  <c r="W2971" i="1"/>
  <c r="V2971" i="1"/>
  <c r="X2971" i="1" s="1"/>
  <c r="AA2971" i="1" s="1"/>
  <c r="S2971" i="1"/>
  <c r="R2971" i="1"/>
  <c r="Q2971" i="1"/>
  <c r="T2971" i="1" s="1"/>
  <c r="P2971" i="1"/>
  <c r="O2971" i="1"/>
  <c r="N2971" i="1"/>
  <c r="M2971" i="1"/>
  <c r="L2971" i="1"/>
  <c r="J2971" i="1"/>
  <c r="K2971" i="1" s="1"/>
  <c r="I2971" i="1"/>
  <c r="G2971" i="1"/>
  <c r="H2971" i="1" s="1"/>
  <c r="F2971" i="1"/>
  <c r="E2971" i="1"/>
  <c r="D2971" i="1"/>
  <c r="C2971" i="1"/>
  <c r="BB2970" i="1"/>
  <c r="BA2970" i="1"/>
  <c r="AZ2970" i="1"/>
  <c r="AY2970" i="1"/>
  <c r="BC2970" i="1" s="1"/>
  <c r="AV2970" i="1"/>
  <c r="AE2970" i="1"/>
  <c r="AH2970" i="1" s="1"/>
  <c r="AA2970" i="1"/>
  <c r="X2970" i="1"/>
  <c r="Q2970" i="1"/>
  <c r="T2970" i="1" s="1"/>
  <c r="K2970" i="1"/>
  <c r="H2970" i="1"/>
  <c r="E2970" i="1"/>
  <c r="AZ2969" i="1"/>
  <c r="AU2969" i="1"/>
  <c r="AT2969" i="1"/>
  <c r="AS2969" i="1"/>
  <c r="BB2969" i="1" s="1"/>
  <c r="AR2969" i="1"/>
  <c r="AQ2969" i="1"/>
  <c r="BA2969" i="1" s="1"/>
  <c r="AP2969" i="1"/>
  <c r="AO2969" i="1"/>
  <c r="AN2969" i="1"/>
  <c r="AM2969" i="1"/>
  <c r="AL2969" i="1"/>
  <c r="AK2969" i="1"/>
  <c r="AJ2969" i="1"/>
  <c r="AY2969" i="1" s="1"/>
  <c r="AG2969" i="1"/>
  <c r="AF2969" i="1"/>
  <c r="AD2969" i="1"/>
  <c r="AC2969" i="1"/>
  <c r="AE2969" i="1" s="1"/>
  <c r="AH2969" i="1" s="1"/>
  <c r="Z2969" i="1"/>
  <c r="Y2969" i="1"/>
  <c r="W2969" i="1"/>
  <c r="V2969" i="1"/>
  <c r="X2969" i="1" s="1"/>
  <c r="S2969" i="1"/>
  <c r="R2969" i="1"/>
  <c r="P2969" i="1"/>
  <c r="Q2969" i="1" s="1"/>
  <c r="T2969" i="1" s="1"/>
  <c r="O2969" i="1"/>
  <c r="N2969" i="1"/>
  <c r="M2969" i="1"/>
  <c r="L2969" i="1"/>
  <c r="J2969" i="1"/>
  <c r="I2969" i="1"/>
  <c r="K2969" i="1" s="1"/>
  <c r="H2969" i="1"/>
  <c r="G2969" i="1"/>
  <c r="F2969" i="1"/>
  <c r="D2969" i="1"/>
  <c r="E2969" i="1" s="1"/>
  <c r="C2969" i="1"/>
  <c r="BB2968" i="1"/>
  <c r="BC2968" i="1" s="1"/>
  <c r="BA2968" i="1"/>
  <c r="AZ2968" i="1"/>
  <c r="AY2968" i="1"/>
  <c r="AV2968" i="1"/>
  <c r="AE2968" i="1"/>
  <c r="AH2968" i="1" s="1"/>
  <c r="AA2968" i="1"/>
  <c r="X2968" i="1"/>
  <c r="Q2968" i="1"/>
  <c r="T2968" i="1" s="1"/>
  <c r="K2968" i="1"/>
  <c r="H2968" i="1"/>
  <c r="E2968" i="1"/>
  <c r="BC2967" i="1"/>
  <c r="AU2967" i="1"/>
  <c r="AT2967" i="1"/>
  <c r="AS2967" i="1"/>
  <c r="BB2967" i="1" s="1"/>
  <c r="AR2967" i="1"/>
  <c r="AQ2967" i="1"/>
  <c r="AP2967" i="1"/>
  <c r="BA2967" i="1" s="1"/>
  <c r="AO2967" i="1"/>
  <c r="AN2967" i="1"/>
  <c r="AM2967" i="1"/>
  <c r="AZ2967" i="1" s="1"/>
  <c r="AL2967" i="1"/>
  <c r="AK2967" i="1"/>
  <c r="AJ2967" i="1"/>
  <c r="AY2967" i="1" s="1"/>
  <c r="AG2967" i="1"/>
  <c r="AF2967" i="1"/>
  <c r="AD2967" i="1"/>
  <c r="AC2967" i="1"/>
  <c r="AE2967" i="1" s="1"/>
  <c r="AH2967" i="1" s="1"/>
  <c r="Z2967" i="1"/>
  <c r="Y2967" i="1"/>
  <c r="X2967" i="1"/>
  <c r="AA2967" i="1" s="1"/>
  <c r="W2967" i="1"/>
  <c r="V2967" i="1"/>
  <c r="S2967" i="1"/>
  <c r="R2967" i="1"/>
  <c r="P2967" i="1"/>
  <c r="O2967" i="1"/>
  <c r="Q2967" i="1" s="1"/>
  <c r="T2967" i="1" s="1"/>
  <c r="N2967" i="1"/>
  <c r="M2967" i="1"/>
  <c r="L2967" i="1"/>
  <c r="K2967" i="1"/>
  <c r="J2967" i="1"/>
  <c r="I2967" i="1"/>
  <c r="G2967" i="1"/>
  <c r="H2967" i="1" s="1"/>
  <c r="F2967" i="1"/>
  <c r="D2967" i="1"/>
  <c r="C2967" i="1"/>
  <c r="BB2966" i="1"/>
  <c r="BA2966" i="1"/>
  <c r="AZ2966" i="1"/>
  <c r="AY2966" i="1"/>
  <c r="BC2966" i="1" s="1"/>
  <c r="AV2966" i="1"/>
  <c r="AW2966" i="1" s="1"/>
  <c r="AE2966" i="1"/>
  <c r="AH2966" i="1" s="1"/>
  <c r="X2966" i="1"/>
  <c r="AA2966" i="1" s="1"/>
  <c r="T2966" i="1"/>
  <c r="Q2966" i="1"/>
  <c r="K2966" i="1"/>
  <c r="H2966" i="1"/>
  <c r="E2966" i="1"/>
  <c r="AY2965" i="1"/>
  <c r="AU2965" i="1"/>
  <c r="AT2965" i="1"/>
  <c r="AS2965" i="1"/>
  <c r="BB2965" i="1" s="1"/>
  <c r="AR2965" i="1"/>
  <c r="AQ2965" i="1"/>
  <c r="AP2965" i="1"/>
  <c r="BA2965" i="1" s="1"/>
  <c r="AO2965" i="1"/>
  <c r="AN2965" i="1"/>
  <c r="AM2965" i="1"/>
  <c r="AL2965" i="1"/>
  <c r="AK2965" i="1"/>
  <c r="AJ2965" i="1"/>
  <c r="AG2965" i="1"/>
  <c r="AF2965" i="1"/>
  <c r="AD2965" i="1"/>
  <c r="AC2965" i="1"/>
  <c r="AE2965" i="1" s="1"/>
  <c r="Z2965" i="1"/>
  <c r="Y2965" i="1"/>
  <c r="W2965" i="1"/>
  <c r="X2965" i="1" s="1"/>
  <c r="AA2965" i="1" s="1"/>
  <c r="V2965" i="1"/>
  <c r="S2965" i="1"/>
  <c r="R2965" i="1"/>
  <c r="P2965" i="1"/>
  <c r="O2965" i="1"/>
  <c r="Q2965" i="1" s="1"/>
  <c r="T2965" i="1" s="1"/>
  <c r="N2965" i="1"/>
  <c r="M2965" i="1"/>
  <c r="L2965" i="1"/>
  <c r="K2965" i="1"/>
  <c r="J2965" i="1"/>
  <c r="I2965" i="1"/>
  <c r="G2965" i="1"/>
  <c r="H2965" i="1" s="1"/>
  <c r="F2965" i="1"/>
  <c r="D2965" i="1"/>
  <c r="E2965" i="1" s="1"/>
  <c r="C2965" i="1"/>
  <c r="BB2964" i="1"/>
  <c r="BA2964" i="1"/>
  <c r="AZ2964" i="1"/>
  <c r="BC2964" i="1" s="1"/>
  <c r="AY2964" i="1"/>
  <c r="AV2964" i="1"/>
  <c r="AE2964" i="1"/>
  <c r="AH2964" i="1" s="1"/>
  <c r="X2964" i="1"/>
  <c r="AA2964" i="1" s="1"/>
  <c r="T2964" i="1"/>
  <c r="Q2964" i="1"/>
  <c r="K2964" i="1"/>
  <c r="H2964" i="1"/>
  <c r="E2964" i="1"/>
  <c r="BA2963" i="1"/>
  <c r="AU2963" i="1"/>
  <c r="AT2963" i="1"/>
  <c r="AS2963" i="1"/>
  <c r="BB2963" i="1" s="1"/>
  <c r="AR2963" i="1"/>
  <c r="AQ2963" i="1"/>
  <c r="AP2963" i="1"/>
  <c r="AO2963" i="1"/>
  <c r="AN2963" i="1"/>
  <c r="AM2963" i="1"/>
  <c r="AZ2963" i="1" s="1"/>
  <c r="AL2963" i="1"/>
  <c r="AK2963" i="1"/>
  <c r="AJ2963" i="1"/>
  <c r="AG2963" i="1"/>
  <c r="AF2963" i="1"/>
  <c r="AE2963" i="1"/>
  <c r="AH2963" i="1" s="1"/>
  <c r="AD2963" i="1"/>
  <c r="AC2963" i="1"/>
  <c r="Z2963" i="1"/>
  <c r="Y2963" i="1"/>
  <c r="W2963" i="1"/>
  <c r="V2963" i="1"/>
  <c r="X2963" i="1" s="1"/>
  <c r="S2963" i="1"/>
  <c r="R2963" i="1"/>
  <c r="Q2963" i="1"/>
  <c r="T2963" i="1" s="1"/>
  <c r="P2963" i="1"/>
  <c r="O2963" i="1"/>
  <c r="N2963" i="1"/>
  <c r="M2963" i="1"/>
  <c r="L2963" i="1"/>
  <c r="J2963" i="1"/>
  <c r="I2963" i="1"/>
  <c r="G2963" i="1"/>
  <c r="H2963" i="1" s="1"/>
  <c r="F2963" i="1"/>
  <c r="E2963" i="1"/>
  <c r="D2963" i="1"/>
  <c r="C2963" i="1"/>
  <c r="BC2962" i="1"/>
  <c r="BD2962" i="1" s="1"/>
  <c r="BB2962" i="1"/>
  <c r="BA2962" i="1"/>
  <c r="AZ2962" i="1"/>
  <c r="AY2962" i="1"/>
  <c r="AV2962" i="1"/>
  <c r="AE2962" i="1"/>
  <c r="AH2962" i="1" s="1"/>
  <c r="X2962" i="1"/>
  <c r="AA2962" i="1" s="1"/>
  <c r="T2962" i="1"/>
  <c r="AW2962" i="1" s="1"/>
  <c r="Q2962" i="1"/>
  <c r="K2962" i="1"/>
  <c r="H2962" i="1"/>
  <c r="E2962" i="1"/>
  <c r="AU2961" i="1"/>
  <c r="AT2961" i="1"/>
  <c r="AS2961" i="1"/>
  <c r="AR2961" i="1"/>
  <c r="AQ2961" i="1"/>
  <c r="BA2961" i="1" s="1"/>
  <c r="AP2961" i="1"/>
  <c r="AO2961" i="1"/>
  <c r="AN2961" i="1"/>
  <c r="AM2961" i="1"/>
  <c r="AL2961" i="1"/>
  <c r="AK2961" i="1"/>
  <c r="AJ2961" i="1"/>
  <c r="AY2961" i="1" s="1"/>
  <c r="AG2961" i="1"/>
  <c r="AF2961" i="1"/>
  <c r="AD2961" i="1"/>
  <c r="AE2961" i="1" s="1"/>
  <c r="AH2961" i="1" s="1"/>
  <c r="AC2961" i="1"/>
  <c r="Z2961" i="1"/>
  <c r="Y2961" i="1"/>
  <c r="W2961" i="1"/>
  <c r="V2961" i="1"/>
  <c r="X2961" i="1" s="1"/>
  <c r="AA2961" i="1" s="1"/>
  <c r="T2961" i="1"/>
  <c r="S2961" i="1"/>
  <c r="R2961" i="1"/>
  <c r="Q2961" i="1"/>
  <c r="P2961" i="1"/>
  <c r="O2961" i="1"/>
  <c r="N2961" i="1"/>
  <c r="M2961" i="1"/>
  <c r="L2961" i="1"/>
  <c r="J2961" i="1"/>
  <c r="K2961" i="1" s="1"/>
  <c r="I2961" i="1"/>
  <c r="H2961" i="1"/>
  <c r="G2961" i="1"/>
  <c r="F2961" i="1"/>
  <c r="D2961" i="1"/>
  <c r="E2961" i="1" s="1"/>
  <c r="C2961" i="1"/>
  <c r="BB2960" i="1"/>
  <c r="BA2960" i="1"/>
  <c r="AZ2960" i="1"/>
  <c r="AY2960" i="1"/>
  <c r="BC2960" i="1" s="1"/>
  <c r="AV2960" i="1"/>
  <c r="AE2960" i="1"/>
  <c r="AH2960" i="1" s="1"/>
  <c r="AA2960" i="1"/>
  <c r="X2960" i="1"/>
  <c r="Q2960" i="1"/>
  <c r="T2960" i="1" s="1"/>
  <c r="BD2960" i="1" s="1"/>
  <c r="K2960" i="1"/>
  <c r="H2960" i="1"/>
  <c r="E2960" i="1"/>
  <c r="AZ2959" i="1"/>
  <c r="AY2959" i="1"/>
  <c r="AU2959" i="1"/>
  <c r="AT2959" i="1"/>
  <c r="AS2959" i="1"/>
  <c r="BB2959" i="1" s="1"/>
  <c r="AR2959" i="1"/>
  <c r="AQ2959" i="1"/>
  <c r="AP2959" i="1"/>
  <c r="BA2959" i="1" s="1"/>
  <c r="AO2959" i="1"/>
  <c r="AN2959" i="1"/>
  <c r="AM2959" i="1"/>
  <c r="AL2959" i="1"/>
  <c r="AV2959" i="1" s="1"/>
  <c r="AK2959" i="1"/>
  <c r="AJ2959" i="1"/>
  <c r="AG2959" i="1"/>
  <c r="AF2959" i="1"/>
  <c r="AD2959" i="1"/>
  <c r="AC2959" i="1"/>
  <c r="AE2959" i="1" s="1"/>
  <c r="Z2959" i="1"/>
  <c r="Y2959" i="1"/>
  <c r="X2959" i="1"/>
  <c r="AA2959" i="1" s="1"/>
  <c r="W2959" i="1"/>
  <c r="V2959" i="1"/>
  <c r="S2959" i="1"/>
  <c r="R2959" i="1"/>
  <c r="P2959" i="1"/>
  <c r="O2959" i="1"/>
  <c r="Q2959" i="1" s="1"/>
  <c r="T2959" i="1" s="1"/>
  <c r="N2959" i="1"/>
  <c r="M2959" i="1"/>
  <c r="L2959" i="1"/>
  <c r="K2959" i="1"/>
  <c r="J2959" i="1"/>
  <c r="I2959" i="1"/>
  <c r="G2959" i="1"/>
  <c r="H2959" i="1" s="1"/>
  <c r="F2959" i="1"/>
  <c r="D2959" i="1"/>
  <c r="E2959" i="1" s="1"/>
  <c r="C2959" i="1"/>
  <c r="BB2958" i="1"/>
  <c r="BA2958" i="1"/>
  <c r="AZ2958" i="1"/>
  <c r="AY2958" i="1"/>
  <c r="AV2958" i="1"/>
  <c r="AE2958" i="1"/>
  <c r="AH2958" i="1" s="1"/>
  <c r="X2958" i="1"/>
  <c r="AA2958" i="1" s="1"/>
  <c r="Q2958" i="1"/>
  <c r="T2958" i="1" s="1"/>
  <c r="K2958" i="1"/>
  <c r="H2958" i="1"/>
  <c r="E2958" i="1"/>
  <c r="AU2957" i="1"/>
  <c r="AT2957" i="1"/>
  <c r="AS2957" i="1"/>
  <c r="BB2957" i="1" s="1"/>
  <c r="AR2957" i="1"/>
  <c r="AQ2957" i="1"/>
  <c r="AP2957" i="1"/>
  <c r="BA2957" i="1" s="1"/>
  <c r="AO2957" i="1"/>
  <c r="AN2957" i="1"/>
  <c r="AM2957" i="1"/>
  <c r="AZ2957" i="1" s="1"/>
  <c r="AL2957" i="1"/>
  <c r="AK2957" i="1"/>
  <c r="AY2957" i="1" s="1"/>
  <c r="AJ2957" i="1"/>
  <c r="AV2957" i="1" s="1"/>
  <c r="AG2957" i="1"/>
  <c r="AF2957" i="1"/>
  <c r="AD2957" i="1"/>
  <c r="AC2957" i="1"/>
  <c r="AE2957" i="1" s="1"/>
  <c r="AH2957" i="1" s="1"/>
  <c r="AA2957" i="1"/>
  <c r="Z2957" i="1"/>
  <c r="Y2957" i="1"/>
  <c r="X2957" i="1"/>
  <c r="W2957" i="1"/>
  <c r="V2957" i="1"/>
  <c r="S2957" i="1"/>
  <c r="R2957" i="1"/>
  <c r="P2957" i="1"/>
  <c r="O2957" i="1"/>
  <c r="Q2957" i="1" s="1"/>
  <c r="N2957" i="1"/>
  <c r="M2957" i="1"/>
  <c r="L2957" i="1"/>
  <c r="J2957" i="1"/>
  <c r="K2957" i="1" s="1"/>
  <c r="I2957" i="1"/>
  <c r="G2957" i="1"/>
  <c r="H2957" i="1" s="1"/>
  <c r="F2957" i="1"/>
  <c r="D2957" i="1"/>
  <c r="C2957" i="1"/>
  <c r="E2957" i="1" s="1"/>
  <c r="BD2956" i="1"/>
  <c r="BB2956" i="1"/>
  <c r="BA2956" i="1"/>
  <c r="AZ2956" i="1"/>
  <c r="BC2956" i="1" s="1"/>
  <c r="AY2956" i="1"/>
  <c r="AV2956" i="1"/>
  <c r="AH2956" i="1"/>
  <c r="AE2956" i="1"/>
  <c r="X2956" i="1"/>
  <c r="AA2956" i="1" s="1"/>
  <c r="T2956" i="1"/>
  <c r="AW2956" i="1" s="1"/>
  <c r="Q2956" i="1"/>
  <c r="K2956" i="1"/>
  <c r="H2956" i="1"/>
  <c r="E2956" i="1"/>
  <c r="AU2955" i="1"/>
  <c r="AT2955" i="1"/>
  <c r="AS2955" i="1"/>
  <c r="BB2955" i="1" s="1"/>
  <c r="AR2955" i="1"/>
  <c r="AQ2955" i="1"/>
  <c r="BA2955" i="1" s="1"/>
  <c r="AP2955" i="1"/>
  <c r="AO2955" i="1"/>
  <c r="AN2955" i="1"/>
  <c r="AV2955" i="1" s="1"/>
  <c r="AM2955" i="1"/>
  <c r="AZ2955" i="1" s="1"/>
  <c r="AL2955" i="1"/>
  <c r="AK2955" i="1"/>
  <c r="AJ2955" i="1"/>
  <c r="AY2955" i="1" s="1"/>
  <c r="AG2955" i="1"/>
  <c r="AF2955" i="1"/>
  <c r="AE2955" i="1"/>
  <c r="AH2955" i="1" s="1"/>
  <c r="AD2955" i="1"/>
  <c r="AC2955" i="1"/>
  <c r="Z2955" i="1"/>
  <c r="Y2955" i="1"/>
  <c r="W2955" i="1"/>
  <c r="V2955" i="1"/>
  <c r="X2955" i="1" s="1"/>
  <c r="AA2955" i="1" s="1"/>
  <c r="S2955" i="1"/>
  <c r="R2955" i="1"/>
  <c r="Q2955" i="1"/>
  <c r="T2955" i="1" s="1"/>
  <c r="P2955" i="1"/>
  <c r="O2955" i="1"/>
  <c r="N2955" i="1"/>
  <c r="M2955" i="1"/>
  <c r="L2955" i="1"/>
  <c r="J2955" i="1"/>
  <c r="K2955" i="1" s="1"/>
  <c r="I2955" i="1"/>
  <c r="G2955" i="1"/>
  <c r="F2955" i="1"/>
  <c r="H2955" i="1" s="1"/>
  <c r="E2955" i="1"/>
  <c r="D2955" i="1"/>
  <c r="C2955" i="1"/>
  <c r="BB2954" i="1"/>
  <c r="BA2954" i="1"/>
  <c r="AZ2954" i="1"/>
  <c r="AY2954" i="1"/>
  <c r="BC2954" i="1" s="1"/>
  <c r="AV2954" i="1"/>
  <c r="AE2954" i="1"/>
  <c r="AH2954" i="1" s="1"/>
  <c r="AA2954" i="1"/>
  <c r="X2954" i="1"/>
  <c r="Q2954" i="1"/>
  <c r="T2954" i="1" s="1"/>
  <c r="K2954" i="1"/>
  <c r="H2954" i="1"/>
  <c r="E2954" i="1"/>
  <c r="AZ2953" i="1"/>
  <c r="AU2953" i="1"/>
  <c r="AT2953" i="1"/>
  <c r="AS2953" i="1"/>
  <c r="BB2953" i="1" s="1"/>
  <c r="AR2953" i="1"/>
  <c r="AQ2953" i="1"/>
  <c r="BA2953" i="1" s="1"/>
  <c r="AP2953" i="1"/>
  <c r="AO2953" i="1"/>
  <c r="AN2953" i="1"/>
  <c r="AM2953" i="1"/>
  <c r="AL2953" i="1"/>
  <c r="AK2953" i="1"/>
  <c r="AJ2953" i="1"/>
  <c r="AY2953" i="1" s="1"/>
  <c r="AH2953" i="1"/>
  <c r="AG2953" i="1"/>
  <c r="AF2953" i="1"/>
  <c r="AE2953" i="1"/>
  <c r="AD2953" i="1"/>
  <c r="AC2953" i="1"/>
  <c r="Z2953" i="1"/>
  <c r="Y2953" i="1"/>
  <c r="W2953" i="1"/>
  <c r="V2953" i="1"/>
  <c r="X2953" i="1" s="1"/>
  <c r="S2953" i="1"/>
  <c r="R2953" i="1"/>
  <c r="P2953" i="1"/>
  <c r="Q2953" i="1" s="1"/>
  <c r="T2953" i="1" s="1"/>
  <c r="O2953" i="1"/>
  <c r="N2953" i="1"/>
  <c r="M2953" i="1"/>
  <c r="L2953" i="1"/>
  <c r="J2953" i="1"/>
  <c r="I2953" i="1"/>
  <c r="K2953" i="1" s="1"/>
  <c r="H2953" i="1"/>
  <c r="G2953" i="1"/>
  <c r="F2953" i="1"/>
  <c r="E2953" i="1"/>
  <c r="D2953" i="1"/>
  <c r="C2953" i="1"/>
  <c r="BB2952" i="1"/>
  <c r="BC2952" i="1" s="1"/>
  <c r="BA2952" i="1"/>
  <c r="AZ2952" i="1"/>
  <c r="AY2952" i="1"/>
  <c r="AV2952" i="1"/>
  <c r="AE2952" i="1"/>
  <c r="AH2952" i="1" s="1"/>
  <c r="AA2952" i="1"/>
  <c r="X2952" i="1"/>
  <c r="Q2952" i="1"/>
  <c r="T2952" i="1" s="1"/>
  <c r="K2952" i="1"/>
  <c r="H2952" i="1"/>
  <c r="E2952" i="1"/>
  <c r="BC2951" i="1"/>
  <c r="BD2951" i="1" s="1"/>
  <c r="BB2951" i="1"/>
  <c r="BA2951" i="1"/>
  <c r="AZ2951" i="1"/>
  <c r="AY2951" i="1"/>
  <c r="AV2951" i="1"/>
  <c r="AE2951" i="1"/>
  <c r="AH2951" i="1" s="1"/>
  <c r="X2951" i="1"/>
  <c r="AA2951" i="1" s="1"/>
  <c r="T2951" i="1"/>
  <c r="AW2951" i="1" s="1"/>
  <c r="Q2951" i="1"/>
  <c r="K2951" i="1"/>
  <c r="H2951" i="1"/>
  <c r="E2951" i="1"/>
  <c r="BD2950" i="1"/>
  <c r="BB2950" i="1"/>
  <c r="BA2950" i="1"/>
  <c r="AZ2950" i="1"/>
  <c r="BC2950" i="1" s="1"/>
  <c r="AY2950" i="1"/>
  <c r="AV2950" i="1"/>
  <c r="AH2950" i="1"/>
  <c r="AE2950" i="1"/>
  <c r="X2950" i="1"/>
  <c r="AA2950" i="1" s="1"/>
  <c r="T2950" i="1"/>
  <c r="AW2950" i="1" s="1"/>
  <c r="Q2950" i="1"/>
  <c r="K2950" i="1"/>
  <c r="H2950" i="1"/>
  <c r="E2950" i="1"/>
  <c r="BB2949" i="1"/>
  <c r="BC2949" i="1" s="1"/>
  <c r="BA2949" i="1"/>
  <c r="AZ2949" i="1"/>
  <c r="AY2949" i="1"/>
  <c r="AV2949" i="1"/>
  <c r="AW2949" i="1" s="1"/>
  <c r="AE2949" i="1"/>
  <c r="AH2949" i="1" s="1"/>
  <c r="AA2949" i="1"/>
  <c r="X2949" i="1"/>
  <c r="T2949" i="1"/>
  <c r="BD2949" i="1" s="1"/>
  <c r="Q2949" i="1"/>
  <c r="K2949" i="1"/>
  <c r="H2949" i="1"/>
  <c r="E2949" i="1"/>
  <c r="BB2948" i="1"/>
  <c r="BA2948" i="1"/>
  <c r="AZ2948" i="1"/>
  <c r="AY2948" i="1"/>
  <c r="BC2948" i="1" s="1"/>
  <c r="AV2948" i="1"/>
  <c r="AE2948" i="1"/>
  <c r="AH2948" i="1" s="1"/>
  <c r="AA2948" i="1"/>
  <c r="X2948" i="1"/>
  <c r="Q2948" i="1"/>
  <c r="T2948" i="1" s="1"/>
  <c r="AW2948" i="1" s="1"/>
  <c r="K2948" i="1"/>
  <c r="H2948" i="1"/>
  <c r="E2948" i="1"/>
  <c r="AZ2947" i="1"/>
  <c r="AY2947" i="1"/>
  <c r="BC2947" i="1" s="1"/>
  <c r="AU2947" i="1"/>
  <c r="AT2947" i="1"/>
  <c r="AS2947" i="1"/>
  <c r="BB2947" i="1" s="1"/>
  <c r="AR2947" i="1"/>
  <c r="AQ2947" i="1"/>
  <c r="AP2947" i="1"/>
  <c r="BA2947" i="1" s="1"/>
  <c r="AO2947" i="1"/>
  <c r="AN2947" i="1"/>
  <c r="AM2947" i="1"/>
  <c r="AL2947" i="1"/>
  <c r="AV2947" i="1" s="1"/>
  <c r="AK2947" i="1"/>
  <c r="AJ2947" i="1"/>
  <c r="AG2947" i="1"/>
  <c r="AH2947" i="1" s="1"/>
  <c r="AF2947" i="1"/>
  <c r="AE2947" i="1"/>
  <c r="AD2947" i="1"/>
  <c r="AC2947" i="1"/>
  <c r="Z2947" i="1"/>
  <c r="Y2947" i="1"/>
  <c r="X2947" i="1"/>
  <c r="AA2947" i="1" s="1"/>
  <c r="W2947" i="1"/>
  <c r="V2947" i="1"/>
  <c r="S2947" i="1"/>
  <c r="R2947" i="1"/>
  <c r="P2947" i="1"/>
  <c r="O2947" i="1"/>
  <c r="Q2947" i="1" s="1"/>
  <c r="T2947" i="1" s="1"/>
  <c r="N2947" i="1"/>
  <c r="M2947" i="1"/>
  <c r="L2947" i="1"/>
  <c r="K2947" i="1"/>
  <c r="J2947" i="1"/>
  <c r="I2947" i="1"/>
  <c r="G2947" i="1"/>
  <c r="H2947" i="1" s="1"/>
  <c r="F2947" i="1"/>
  <c r="D2947" i="1"/>
  <c r="E2947" i="1" s="1"/>
  <c r="C2947" i="1"/>
  <c r="BB2946" i="1"/>
  <c r="BA2946" i="1"/>
  <c r="AZ2946" i="1"/>
  <c r="AY2946" i="1"/>
  <c r="BC2946" i="1" s="1"/>
  <c r="AV2946" i="1"/>
  <c r="AE2946" i="1"/>
  <c r="AH2946" i="1" s="1"/>
  <c r="X2946" i="1"/>
  <c r="AA2946" i="1" s="1"/>
  <c r="Q2946" i="1"/>
  <c r="T2946" i="1" s="1"/>
  <c r="K2946" i="1"/>
  <c r="H2946" i="1"/>
  <c r="E2946" i="1"/>
  <c r="BB2945" i="1"/>
  <c r="AU2945" i="1"/>
  <c r="AT2945" i="1"/>
  <c r="AS2945" i="1"/>
  <c r="AR2945" i="1"/>
  <c r="AQ2945" i="1"/>
  <c r="AP2945" i="1"/>
  <c r="BA2945" i="1" s="1"/>
  <c r="AO2945" i="1"/>
  <c r="AN2945" i="1"/>
  <c r="AM2945" i="1"/>
  <c r="AZ2945" i="1" s="1"/>
  <c r="AL2945" i="1"/>
  <c r="AK2945" i="1"/>
  <c r="AJ2945" i="1"/>
  <c r="AY2945" i="1" s="1"/>
  <c r="AG2945" i="1"/>
  <c r="AF2945" i="1"/>
  <c r="AD2945" i="1"/>
  <c r="AC2945" i="1"/>
  <c r="AE2945" i="1" s="1"/>
  <c r="AH2945" i="1" s="1"/>
  <c r="AA2945" i="1"/>
  <c r="Z2945" i="1"/>
  <c r="Y2945" i="1"/>
  <c r="X2945" i="1"/>
  <c r="W2945" i="1"/>
  <c r="V2945" i="1"/>
  <c r="S2945" i="1"/>
  <c r="R2945" i="1"/>
  <c r="P2945" i="1"/>
  <c r="O2945" i="1"/>
  <c r="Q2945" i="1" s="1"/>
  <c r="N2945" i="1"/>
  <c r="M2945" i="1"/>
  <c r="L2945" i="1"/>
  <c r="J2945" i="1"/>
  <c r="K2945" i="1" s="1"/>
  <c r="I2945" i="1"/>
  <c r="G2945" i="1"/>
  <c r="H2945" i="1" s="1"/>
  <c r="F2945" i="1"/>
  <c r="D2945" i="1"/>
  <c r="E2945" i="1" s="1"/>
  <c r="C2945" i="1"/>
  <c r="BB2944" i="1"/>
  <c r="BA2944" i="1"/>
  <c r="AZ2944" i="1"/>
  <c r="AY2944" i="1"/>
  <c r="BC2944" i="1" s="1"/>
  <c r="BD2944" i="1" s="1"/>
  <c r="AV2944" i="1"/>
  <c r="AH2944" i="1"/>
  <c r="AE2944" i="1"/>
  <c r="X2944" i="1"/>
  <c r="AA2944" i="1" s="1"/>
  <c r="Q2944" i="1"/>
  <c r="T2944" i="1" s="1"/>
  <c r="AW2944" i="1" s="1"/>
  <c r="K2944" i="1"/>
  <c r="H2944" i="1"/>
  <c r="E2944" i="1"/>
  <c r="BB2943" i="1"/>
  <c r="BA2943" i="1"/>
  <c r="AZ2943" i="1"/>
  <c r="AY2943" i="1"/>
  <c r="BC2943" i="1" s="1"/>
  <c r="AV2943" i="1"/>
  <c r="AE2943" i="1"/>
  <c r="AH2943" i="1" s="1"/>
  <c r="X2943" i="1"/>
  <c r="AA2943" i="1" s="1"/>
  <c r="Q2943" i="1"/>
  <c r="T2943" i="1" s="1"/>
  <c r="K2943" i="1"/>
  <c r="H2943" i="1"/>
  <c r="E2943" i="1"/>
  <c r="BB2942" i="1"/>
  <c r="BA2942" i="1"/>
  <c r="AZ2942" i="1"/>
  <c r="AY2942" i="1"/>
  <c r="BC2942" i="1" s="1"/>
  <c r="AW2942" i="1"/>
  <c r="AV2942" i="1"/>
  <c r="AE2942" i="1"/>
  <c r="AH2942" i="1" s="1"/>
  <c r="X2942" i="1"/>
  <c r="AA2942" i="1" s="1"/>
  <c r="Q2942" i="1"/>
  <c r="T2942" i="1" s="1"/>
  <c r="BD2942" i="1" s="1"/>
  <c r="K2942" i="1"/>
  <c r="H2942" i="1"/>
  <c r="E2942" i="1"/>
  <c r="AZ2941" i="1"/>
  <c r="AY2941" i="1"/>
  <c r="BC2941" i="1" s="1"/>
  <c r="AU2941" i="1"/>
  <c r="AT2941" i="1"/>
  <c r="AS2941" i="1"/>
  <c r="BB2941" i="1" s="1"/>
  <c r="AR2941" i="1"/>
  <c r="AQ2941" i="1"/>
  <c r="AP2941" i="1"/>
  <c r="BA2941" i="1" s="1"/>
  <c r="AO2941" i="1"/>
  <c r="AN2941" i="1"/>
  <c r="AM2941" i="1"/>
  <c r="AL2941" i="1"/>
  <c r="AK2941" i="1"/>
  <c r="AJ2941" i="1"/>
  <c r="AV2941" i="1" s="1"/>
  <c r="AG2941" i="1"/>
  <c r="AF2941" i="1"/>
  <c r="AD2941" i="1"/>
  <c r="AC2941" i="1"/>
  <c r="AE2941" i="1" s="1"/>
  <c r="AH2941" i="1" s="1"/>
  <c r="Z2941" i="1"/>
  <c r="Y2941" i="1"/>
  <c r="X2941" i="1"/>
  <c r="AA2941" i="1" s="1"/>
  <c r="W2941" i="1"/>
  <c r="V2941" i="1"/>
  <c r="S2941" i="1"/>
  <c r="R2941" i="1"/>
  <c r="P2941" i="1"/>
  <c r="O2941" i="1"/>
  <c r="Q2941" i="1" s="1"/>
  <c r="T2941" i="1" s="1"/>
  <c r="N2941" i="1"/>
  <c r="M2941" i="1"/>
  <c r="L2941" i="1"/>
  <c r="J2941" i="1"/>
  <c r="I2941" i="1"/>
  <c r="K2941" i="1" s="1"/>
  <c r="G2941" i="1"/>
  <c r="H2941" i="1" s="1"/>
  <c r="F2941" i="1"/>
  <c r="D2941" i="1"/>
  <c r="E2941" i="1" s="1"/>
  <c r="C2941" i="1"/>
  <c r="BB2940" i="1"/>
  <c r="BA2940" i="1"/>
  <c r="AZ2940" i="1"/>
  <c r="AY2940" i="1"/>
  <c r="BC2940" i="1" s="1"/>
  <c r="AV2940" i="1"/>
  <c r="AE2940" i="1"/>
  <c r="AH2940" i="1" s="1"/>
  <c r="X2940" i="1"/>
  <c r="AA2940" i="1" s="1"/>
  <c r="Q2940" i="1"/>
  <c r="T2940" i="1" s="1"/>
  <c r="K2940" i="1"/>
  <c r="H2940" i="1"/>
  <c r="E2940" i="1"/>
  <c r="BB2939" i="1"/>
  <c r="BC2939" i="1" s="1"/>
  <c r="BA2939" i="1"/>
  <c r="AZ2939" i="1"/>
  <c r="AY2939" i="1"/>
  <c r="AV2939" i="1"/>
  <c r="AE2939" i="1"/>
  <c r="AH2939" i="1" s="1"/>
  <c r="AA2939" i="1"/>
  <c r="X2939" i="1"/>
  <c r="Q2939" i="1"/>
  <c r="T2939" i="1" s="1"/>
  <c r="K2939" i="1"/>
  <c r="H2939" i="1"/>
  <c r="E2939" i="1"/>
  <c r="BC2938" i="1"/>
  <c r="BD2938" i="1" s="1"/>
  <c r="BB2938" i="1"/>
  <c r="BA2938" i="1"/>
  <c r="AZ2938" i="1"/>
  <c r="AY2938" i="1"/>
  <c r="AV2938" i="1"/>
  <c r="AE2938" i="1"/>
  <c r="AH2938" i="1" s="1"/>
  <c r="X2938" i="1"/>
  <c r="AA2938" i="1" s="1"/>
  <c r="T2938" i="1"/>
  <c r="AW2938" i="1" s="1"/>
  <c r="Q2938" i="1"/>
  <c r="K2938" i="1"/>
  <c r="H2938" i="1"/>
  <c r="E2938" i="1"/>
  <c r="AU2937" i="1"/>
  <c r="AT2937" i="1"/>
  <c r="AS2937" i="1"/>
  <c r="AR2937" i="1"/>
  <c r="AQ2937" i="1"/>
  <c r="BA2937" i="1" s="1"/>
  <c r="AP2937" i="1"/>
  <c r="AO2937" i="1"/>
  <c r="AN2937" i="1"/>
  <c r="AM2937" i="1"/>
  <c r="AL2937" i="1"/>
  <c r="AK2937" i="1"/>
  <c r="AJ2937" i="1"/>
  <c r="AY2937" i="1" s="1"/>
  <c r="AG2937" i="1"/>
  <c r="AF2937" i="1"/>
  <c r="AD2937" i="1"/>
  <c r="AE2937" i="1" s="1"/>
  <c r="AH2937" i="1" s="1"/>
  <c r="AC2937" i="1"/>
  <c r="Z2937" i="1"/>
  <c r="Y2937" i="1"/>
  <c r="W2937" i="1"/>
  <c r="V2937" i="1"/>
  <c r="X2937" i="1" s="1"/>
  <c r="AA2937" i="1" s="1"/>
  <c r="S2937" i="1"/>
  <c r="R2937" i="1"/>
  <c r="P2937" i="1"/>
  <c r="Q2937" i="1" s="1"/>
  <c r="T2937" i="1" s="1"/>
  <c r="O2937" i="1"/>
  <c r="N2937" i="1"/>
  <c r="M2937" i="1"/>
  <c r="L2937" i="1"/>
  <c r="J2937" i="1"/>
  <c r="K2937" i="1" s="1"/>
  <c r="I2937" i="1"/>
  <c r="H2937" i="1"/>
  <c r="G2937" i="1"/>
  <c r="F2937" i="1"/>
  <c r="D2937" i="1"/>
  <c r="E2937" i="1" s="1"/>
  <c r="C2937" i="1"/>
  <c r="BB2936" i="1"/>
  <c r="BA2936" i="1"/>
  <c r="AZ2936" i="1"/>
  <c r="AY2936" i="1"/>
  <c r="BC2936" i="1" s="1"/>
  <c r="AW2936" i="1"/>
  <c r="AV2936" i="1"/>
  <c r="AE2936" i="1"/>
  <c r="AH2936" i="1" s="1"/>
  <c r="AA2936" i="1"/>
  <c r="X2936" i="1"/>
  <c r="Q2936" i="1"/>
  <c r="T2936" i="1" s="1"/>
  <c r="K2936" i="1"/>
  <c r="H2936" i="1"/>
  <c r="E2936" i="1"/>
  <c r="AZ2935" i="1"/>
  <c r="AY2935" i="1"/>
  <c r="AU2935" i="1"/>
  <c r="AT2935" i="1"/>
  <c r="AS2935" i="1"/>
  <c r="BB2935" i="1" s="1"/>
  <c r="AR2935" i="1"/>
  <c r="AQ2935" i="1"/>
  <c r="AP2935" i="1"/>
  <c r="BA2935" i="1" s="1"/>
  <c r="AO2935" i="1"/>
  <c r="AN2935" i="1"/>
  <c r="AM2935" i="1"/>
  <c r="AL2935" i="1"/>
  <c r="AK2935" i="1"/>
  <c r="AJ2935" i="1"/>
  <c r="AG2935" i="1"/>
  <c r="AF2935" i="1"/>
  <c r="AD2935" i="1"/>
  <c r="AE2935" i="1" s="1"/>
  <c r="AH2935" i="1" s="1"/>
  <c r="AC2935" i="1"/>
  <c r="Z2935" i="1"/>
  <c r="Y2935" i="1"/>
  <c r="X2935" i="1"/>
  <c r="AA2935" i="1" s="1"/>
  <c r="W2935" i="1"/>
  <c r="V2935" i="1"/>
  <c r="S2935" i="1"/>
  <c r="R2935" i="1"/>
  <c r="P2935" i="1"/>
  <c r="O2935" i="1"/>
  <c r="Q2935" i="1" s="1"/>
  <c r="T2935" i="1" s="1"/>
  <c r="N2935" i="1"/>
  <c r="M2935" i="1"/>
  <c r="L2935" i="1"/>
  <c r="K2935" i="1"/>
  <c r="J2935" i="1"/>
  <c r="I2935" i="1"/>
  <c r="G2935" i="1"/>
  <c r="H2935" i="1" s="1"/>
  <c r="F2935" i="1"/>
  <c r="D2935" i="1"/>
  <c r="E2935" i="1" s="1"/>
  <c r="C2935" i="1"/>
  <c r="BB2934" i="1"/>
  <c r="BA2934" i="1"/>
  <c r="AZ2934" i="1"/>
  <c r="AY2934" i="1"/>
  <c r="BC2934" i="1" s="1"/>
  <c r="AV2934" i="1"/>
  <c r="AE2934" i="1"/>
  <c r="AH2934" i="1" s="1"/>
  <c r="X2934" i="1"/>
  <c r="AA2934" i="1" s="1"/>
  <c r="Q2934" i="1"/>
  <c r="T2934" i="1" s="1"/>
  <c r="K2934" i="1"/>
  <c r="H2934" i="1"/>
  <c r="E2934" i="1"/>
  <c r="BB2933" i="1"/>
  <c r="BC2933" i="1" s="1"/>
  <c r="BA2933" i="1"/>
  <c r="AZ2933" i="1"/>
  <c r="AY2933" i="1"/>
  <c r="AV2933" i="1"/>
  <c r="AE2933" i="1"/>
  <c r="AH2933" i="1" s="1"/>
  <c r="AA2933" i="1"/>
  <c r="X2933" i="1"/>
  <c r="Q2933" i="1"/>
  <c r="T2933" i="1" s="1"/>
  <c r="K2933" i="1"/>
  <c r="H2933" i="1"/>
  <c r="E2933" i="1"/>
  <c r="AU2932" i="1"/>
  <c r="AT2932" i="1"/>
  <c r="AS2932" i="1"/>
  <c r="BB2932" i="1" s="1"/>
  <c r="AR2932" i="1"/>
  <c r="AQ2932" i="1"/>
  <c r="AP2932" i="1"/>
  <c r="BA2932" i="1" s="1"/>
  <c r="AO2932" i="1"/>
  <c r="AN2932" i="1"/>
  <c r="AM2932" i="1"/>
  <c r="AZ2932" i="1" s="1"/>
  <c r="AL2932" i="1"/>
  <c r="AK2932" i="1"/>
  <c r="AJ2932" i="1"/>
  <c r="AY2932" i="1" s="1"/>
  <c r="BC2932" i="1" s="1"/>
  <c r="AG2932" i="1"/>
  <c r="AF2932" i="1"/>
  <c r="AD2932" i="1"/>
  <c r="AC2932" i="1"/>
  <c r="AE2932" i="1" s="1"/>
  <c r="AH2932" i="1" s="1"/>
  <c r="Z2932" i="1"/>
  <c r="Y2932" i="1"/>
  <c r="X2932" i="1"/>
  <c r="AA2932" i="1" s="1"/>
  <c r="W2932" i="1"/>
  <c r="V2932" i="1"/>
  <c r="S2932" i="1"/>
  <c r="R2932" i="1"/>
  <c r="P2932" i="1"/>
  <c r="O2932" i="1"/>
  <c r="Q2932" i="1" s="1"/>
  <c r="N2932" i="1"/>
  <c r="M2932" i="1"/>
  <c r="L2932" i="1"/>
  <c r="K2932" i="1"/>
  <c r="J2932" i="1"/>
  <c r="I2932" i="1"/>
  <c r="H2932" i="1"/>
  <c r="G2932" i="1"/>
  <c r="F2932" i="1"/>
  <c r="D2932" i="1"/>
  <c r="C2932" i="1"/>
  <c r="BB2931" i="1"/>
  <c r="BC2931" i="1" s="1"/>
  <c r="BA2931" i="1"/>
  <c r="AZ2931" i="1"/>
  <c r="AY2931" i="1"/>
  <c r="AV2931" i="1"/>
  <c r="AE2931" i="1"/>
  <c r="AH2931" i="1" s="1"/>
  <c r="AA2931" i="1"/>
  <c r="X2931" i="1"/>
  <c r="Q2931" i="1"/>
  <c r="T2931" i="1" s="1"/>
  <c r="K2931" i="1"/>
  <c r="H2931" i="1"/>
  <c r="E2931" i="1"/>
  <c r="AY2930" i="1"/>
  <c r="AU2930" i="1"/>
  <c r="AT2930" i="1"/>
  <c r="AS2930" i="1"/>
  <c r="BB2930" i="1" s="1"/>
  <c r="AR2930" i="1"/>
  <c r="AQ2930" i="1"/>
  <c r="AP2930" i="1"/>
  <c r="BA2930" i="1" s="1"/>
  <c r="AO2930" i="1"/>
  <c r="AN2930" i="1"/>
  <c r="AM2930" i="1"/>
  <c r="AZ2930" i="1" s="1"/>
  <c r="AL2930" i="1"/>
  <c r="AK2930" i="1"/>
  <c r="AV2930" i="1" s="1"/>
  <c r="AJ2930" i="1"/>
  <c r="AG2930" i="1"/>
  <c r="AF2930" i="1"/>
  <c r="AD2930" i="1"/>
  <c r="AC2930" i="1"/>
  <c r="AE2930" i="1" s="1"/>
  <c r="Z2930" i="1"/>
  <c r="Y2930" i="1"/>
  <c r="W2930" i="1"/>
  <c r="X2930" i="1" s="1"/>
  <c r="AA2930" i="1" s="1"/>
  <c r="V2930" i="1"/>
  <c r="S2930" i="1"/>
  <c r="R2930" i="1"/>
  <c r="P2930" i="1"/>
  <c r="O2930" i="1"/>
  <c r="Q2930" i="1" s="1"/>
  <c r="T2930" i="1" s="1"/>
  <c r="N2930" i="1"/>
  <c r="M2930" i="1"/>
  <c r="L2930" i="1"/>
  <c r="K2930" i="1"/>
  <c r="J2930" i="1"/>
  <c r="I2930" i="1"/>
  <c r="G2930" i="1"/>
  <c r="F2930" i="1"/>
  <c r="D2930" i="1"/>
  <c r="E2930" i="1" s="1"/>
  <c r="C2930" i="1"/>
  <c r="BB2929" i="1"/>
  <c r="BA2929" i="1"/>
  <c r="AZ2929" i="1"/>
  <c r="AY2929" i="1"/>
  <c r="AV2929" i="1"/>
  <c r="AH2929" i="1"/>
  <c r="AE2929" i="1"/>
  <c r="X2929" i="1"/>
  <c r="AA2929" i="1" s="1"/>
  <c r="T2929" i="1"/>
  <c r="Q2929" i="1"/>
  <c r="K2929" i="1"/>
  <c r="H2929" i="1"/>
  <c r="E2929" i="1"/>
  <c r="BB2928" i="1"/>
  <c r="BA2928" i="1"/>
  <c r="AZ2928" i="1"/>
  <c r="AY2928" i="1"/>
  <c r="AV2928" i="1"/>
  <c r="AE2928" i="1"/>
  <c r="AH2928" i="1" s="1"/>
  <c r="X2928" i="1"/>
  <c r="AA2928" i="1" s="1"/>
  <c r="Q2928" i="1"/>
  <c r="T2928" i="1" s="1"/>
  <c r="K2928" i="1"/>
  <c r="H2928" i="1"/>
  <c r="E2928" i="1"/>
  <c r="BB2927" i="1"/>
  <c r="AU2927" i="1"/>
  <c r="AT2927" i="1"/>
  <c r="AS2927" i="1"/>
  <c r="AS2890" i="1" s="1"/>
  <c r="AR2927" i="1"/>
  <c r="AQ2927" i="1"/>
  <c r="AP2927" i="1"/>
  <c r="BA2927" i="1" s="1"/>
  <c r="AO2927" i="1"/>
  <c r="AN2927" i="1"/>
  <c r="AM2927" i="1"/>
  <c r="AZ2927" i="1" s="1"/>
  <c r="AL2927" i="1"/>
  <c r="AK2927" i="1"/>
  <c r="AJ2927" i="1"/>
  <c r="AG2927" i="1"/>
  <c r="AF2927" i="1"/>
  <c r="AD2927" i="1"/>
  <c r="AC2927" i="1"/>
  <c r="AE2927" i="1" s="1"/>
  <c r="AH2927" i="1" s="1"/>
  <c r="AA2927" i="1"/>
  <c r="Z2927" i="1"/>
  <c r="Y2927" i="1"/>
  <c r="X2927" i="1"/>
  <c r="W2927" i="1"/>
  <c r="V2927" i="1"/>
  <c r="S2927" i="1"/>
  <c r="R2927" i="1"/>
  <c r="P2927" i="1"/>
  <c r="O2927" i="1"/>
  <c r="Q2927" i="1" s="1"/>
  <c r="T2927" i="1" s="1"/>
  <c r="N2927" i="1"/>
  <c r="M2927" i="1"/>
  <c r="L2927" i="1"/>
  <c r="J2927" i="1"/>
  <c r="I2927" i="1"/>
  <c r="G2927" i="1"/>
  <c r="H2927" i="1" s="1"/>
  <c r="F2927" i="1"/>
  <c r="D2927" i="1"/>
  <c r="E2927" i="1" s="1"/>
  <c r="C2927" i="1"/>
  <c r="BB2926" i="1"/>
  <c r="BA2926" i="1"/>
  <c r="AZ2926" i="1"/>
  <c r="BC2926" i="1" s="1"/>
  <c r="BD2926" i="1" s="1"/>
  <c r="AY2926" i="1"/>
  <c r="AV2926" i="1"/>
  <c r="AH2926" i="1"/>
  <c r="AE2926" i="1"/>
  <c r="X2926" i="1"/>
  <c r="AA2926" i="1" s="1"/>
  <c r="T2926" i="1"/>
  <c r="AW2926" i="1" s="1"/>
  <c r="Q2926" i="1"/>
  <c r="K2926" i="1"/>
  <c r="H2926" i="1"/>
  <c r="E2926" i="1"/>
  <c r="BB2925" i="1"/>
  <c r="BA2925" i="1"/>
  <c r="AZ2925" i="1"/>
  <c r="AY2925" i="1"/>
  <c r="BC2925" i="1" s="1"/>
  <c r="AV2925" i="1"/>
  <c r="AE2925" i="1"/>
  <c r="AH2925" i="1" s="1"/>
  <c r="AA2925" i="1"/>
  <c r="X2925" i="1"/>
  <c r="Q2925" i="1"/>
  <c r="T2925" i="1" s="1"/>
  <c r="K2925" i="1"/>
  <c r="H2925" i="1"/>
  <c r="E2925" i="1"/>
  <c r="BB2924" i="1"/>
  <c r="BA2924" i="1"/>
  <c r="AZ2924" i="1"/>
  <c r="AY2924" i="1"/>
  <c r="BC2924" i="1" s="1"/>
  <c r="AV2924" i="1"/>
  <c r="AE2924" i="1"/>
  <c r="AH2924" i="1" s="1"/>
  <c r="AA2924" i="1"/>
  <c r="X2924" i="1"/>
  <c r="Q2924" i="1"/>
  <c r="T2924" i="1" s="1"/>
  <c r="BD2924" i="1" s="1"/>
  <c r="K2924" i="1"/>
  <c r="H2924" i="1"/>
  <c r="E2924" i="1"/>
  <c r="BB2923" i="1"/>
  <c r="BA2923" i="1"/>
  <c r="AZ2923" i="1"/>
  <c r="AY2923" i="1"/>
  <c r="BC2923" i="1" s="1"/>
  <c r="AV2923" i="1"/>
  <c r="AH2923" i="1"/>
  <c r="AE2923" i="1"/>
  <c r="X2923" i="1"/>
  <c r="AA2923" i="1" s="1"/>
  <c r="Q2923" i="1"/>
  <c r="T2923" i="1" s="1"/>
  <c r="K2923" i="1"/>
  <c r="H2923" i="1"/>
  <c r="E2923" i="1"/>
  <c r="AZ2922" i="1"/>
  <c r="AU2922" i="1"/>
  <c r="AT2922" i="1"/>
  <c r="AS2922" i="1"/>
  <c r="BB2922" i="1" s="1"/>
  <c r="AR2922" i="1"/>
  <c r="AQ2922" i="1"/>
  <c r="BA2922" i="1" s="1"/>
  <c r="AP2922" i="1"/>
  <c r="AO2922" i="1"/>
  <c r="AN2922" i="1"/>
  <c r="AM2922" i="1"/>
  <c r="AL2922" i="1"/>
  <c r="AK2922" i="1"/>
  <c r="AJ2922" i="1"/>
  <c r="AY2922" i="1" s="1"/>
  <c r="AH2922" i="1"/>
  <c r="AG2922" i="1"/>
  <c r="AF2922" i="1"/>
  <c r="AE2922" i="1"/>
  <c r="AD2922" i="1"/>
  <c r="AC2922" i="1"/>
  <c r="Z2922" i="1"/>
  <c r="Y2922" i="1"/>
  <c r="W2922" i="1"/>
  <c r="V2922" i="1"/>
  <c r="X2922" i="1" s="1"/>
  <c r="S2922" i="1"/>
  <c r="R2922" i="1"/>
  <c r="P2922" i="1"/>
  <c r="Q2922" i="1" s="1"/>
  <c r="T2922" i="1" s="1"/>
  <c r="O2922" i="1"/>
  <c r="N2922" i="1"/>
  <c r="M2922" i="1"/>
  <c r="L2922" i="1"/>
  <c r="J2922" i="1"/>
  <c r="K2922" i="1" s="1"/>
  <c r="I2922" i="1"/>
  <c r="H2922" i="1"/>
  <c r="G2922" i="1"/>
  <c r="F2922" i="1"/>
  <c r="E2922" i="1"/>
  <c r="D2922" i="1"/>
  <c r="C2922" i="1"/>
  <c r="BB2921" i="1"/>
  <c r="BC2921" i="1" s="1"/>
  <c r="BA2921" i="1"/>
  <c r="AZ2921" i="1"/>
  <c r="AY2921" i="1"/>
  <c r="AV2921" i="1"/>
  <c r="AE2921" i="1"/>
  <c r="AH2921" i="1" s="1"/>
  <c r="AA2921" i="1"/>
  <c r="X2921" i="1"/>
  <c r="Q2921" i="1"/>
  <c r="T2921" i="1" s="1"/>
  <c r="K2921" i="1"/>
  <c r="H2921" i="1"/>
  <c r="E2921" i="1"/>
  <c r="BC2920" i="1"/>
  <c r="BD2920" i="1" s="1"/>
  <c r="BB2920" i="1"/>
  <c r="BA2920" i="1"/>
  <c r="AZ2920" i="1"/>
  <c r="AY2920" i="1"/>
  <c r="AV2920" i="1"/>
  <c r="AE2920" i="1"/>
  <c r="AH2920" i="1" s="1"/>
  <c r="AA2920" i="1"/>
  <c r="X2920" i="1"/>
  <c r="T2920" i="1"/>
  <c r="AW2920" i="1" s="1"/>
  <c r="Q2920" i="1"/>
  <c r="K2920" i="1"/>
  <c r="H2920" i="1"/>
  <c r="E2920" i="1"/>
  <c r="BD2919" i="1"/>
  <c r="BB2919" i="1"/>
  <c r="BA2919" i="1"/>
  <c r="BC2919" i="1" s="1"/>
  <c r="AZ2919" i="1"/>
  <c r="AY2919" i="1"/>
  <c r="AV2919" i="1"/>
  <c r="AH2919" i="1"/>
  <c r="AE2919" i="1"/>
  <c r="X2919" i="1"/>
  <c r="AA2919" i="1" s="1"/>
  <c r="T2919" i="1"/>
  <c r="AW2919" i="1" s="1"/>
  <c r="Q2919" i="1"/>
  <c r="K2919" i="1"/>
  <c r="H2919" i="1"/>
  <c r="E2919" i="1"/>
  <c r="BB2918" i="1"/>
  <c r="BA2918" i="1"/>
  <c r="AZ2918" i="1"/>
  <c r="AY2918" i="1"/>
  <c r="BC2918" i="1" s="1"/>
  <c r="AV2918" i="1"/>
  <c r="AH2918" i="1"/>
  <c r="AE2918" i="1"/>
  <c r="AA2918" i="1"/>
  <c r="X2918" i="1"/>
  <c r="Q2918" i="1"/>
  <c r="T2918" i="1" s="1"/>
  <c r="K2918" i="1"/>
  <c r="H2918" i="1"/>
  <c r="E2918" i="1"/>
  <c r="BB2917" i="1"/>
  <c r="BA2917" i="1"/>
  <c r="AZ2917" i="1"/>
  <c r="AY2917" i="1"/>
  <c r="BC2917" i="1" s="1"/>
  <c r="AW2917" i="1"/>
  <c r="AV2917" i="1"/>
  <c r="AE2917" i="1"/>
  <c r="AH2917" i="1" s="1"/>
  <c r="AA2917" i="1"/>
  <c r="X2917" i="1"/>
  <c r="Q2917" i="1"/>
  <c r="T2917" i="1" s="1"/>
  <c r="BD2917" i="1" s="1"/>
  <c r="K2917" i="1"/>
  <c r="H2917" i="1"/>
  <c r="E2917" i="1"/>
  <c r="BB2916" i="1"/>
  <c r="BA2916" i="1"/>
  <c r="AZ2916" i="1"/>
  <c r="AY2916" i="1"/>
  <c r="BC2916" i="1" s="1"/>
  <c r="AV2916" i="1"/>
  <c r="AH2916" i="1"/>
  <c r="AE2916" i="1"/>
  <c r="X2916" i="1"/>
  <c r="AA2916" i="1" s="1"/>
  <c r="Q2916" i="1"/>
  <c r="T2916" i="1" s="1"/>
  <c r="K2916" i="1"/>
  <c r="H2916" i="1"/>
  <c r="E2916" i="1"/>
  <c r="AZ2915" i="1"/>
  <c r="AU2915" i="1"/>
  <c r="AT2915" i="1"/>
  <c r="AS2915" i="1"/>
  <c r="BB2915" i="1" s="1"/>
  <c r="AR2915" i="1"/>
  <c r="AQ2915" i="1"/>
  <c r="BA2915" i="1" s="1"/>
  <c r="AP2915" i="1"/>
  <c r="AO2915" i="1"/>
  <c r="AN2915" i="1"/>
  <c r="AM2915" i="1"/>
  <c r="AL2915" i="1"/>
  <c r="AK2915" i="1"/>
  <c r="AJ2915" i="1"/>
  <c r="AY2915" i="1" s="1"/>
  <c r="BC2915" i="1" s="1"/>
  <c r="AH2915" i="1"/>
  <c r="AG2915" i="1"/>
  <c r="AF2915" i="1"/>
  <c r="AE2915" i="1"/>
  <c r="AD2915" i="1"/>
  <c r="AC2915" i="1"/>
  <c r="Z2915" i="1"/>
  <c r="Y2915" i="1"/>
  <c r="W2915" i="1"/>
  <c r="V2915" i="1"/>
  <c r="X2915" i="1" s="1"/>
  <c r="S2915" i="1"/>
  <c r="R2915" i="1"/>
  <c r="P2915" i="1"/>
  <c r="Q2915" i="1" s="1"/>
  <c r="T2915" i="1" s="1"/>
  <c r="O2915" i="1"/>
  <c r="N2915" i="1"/>
  <c r="M2915" i="1"/>
  <c r="L2915" i="1"/>
  <c r="J2915" i="1"/>
  <c r="K2915" i="1" s="1"/>
  <c r="I2915" i="1"/>
  <c r="H2915" i="1"/>
  <c r="G2915" i="1"/>
  <c r="F2915" i="1"/>
  <c r="E2915" i="1"/>
  <c r="D2915" i="1"/>
  <c r="C2915" i="1"/>
  <c r="BB2914" i="1"/>
  <c r="BC2914" i="1" s="1"/>
  <c r="BA2914" i="1"/>
  <c r="AZ2914" i="1"/>
  <c r="AY2914" i="1"/>
  <c r="AV2914" i="1"/>
  <c r="AE2914" i="1"/>
  <c r="AH2914" i="1" s="1"/>
  <c r="AA2914" i="1"/>
  <c r="X2914" i="1"/>
  <c r="Q2914" i="1"/>
  <c r="T2914" i="1" s="1"/>
  <c r="K2914" i="1"/>
  <c r="H2914" i="1"/>
  <c r="E2914" i="1"/>
  <c r="BC2913" i="1"/>
  <c r="BD2913" i="1" s="1"/>
  <c r="BB2913" i="1"/>
  <c r="BA2913" i="1"/>
  <c r="AZ2913" i="1"/>
  <c r="AY2913" i="1"/>
  <c r="AV2913" i="1"/>
  <c r="AE2913" i="1"/>
  <c r="AH2913" i="1" s="1"/>
  <c r="X2913" i="1"/>
  <c r="AA2913" i="1" s="1"/>
  <c r="T2913" i="1"/>
  <c r="AW2913" i="1" s="1"/>
  <c r="Q2913" i="1"/>
  <c r="K2913" i="1"/>
  <c r="H2913" i="1"/>
  <c r="E2913" i="1"/>
  <c r="BD2912" i="1"/>
  <c r="BB2912" i="1"/>
  <c r="BA2912" i="1"/>
  <c r="BC2912" i="1" s="1"/>
  <c r="AZ2912" i="1"/>
  <c r="AY2912" i="1"/>
  <c r="AV2912" i="1"/>
  <c r="AH2912" i="1"/>
  <c r="AE2912" i="1"/>
  <c r="X2912" i="1"/>
  <c r="AA2912" i="1" s="1"/>
  <c r="T2912" i="1"/>
  <c r="AW2912" i="1" s="1"/>
  <c r="Q2912" i="1"/>
  <c r="K2912" i="1"/>
  <c r="H2912" i="1"/>
  <c r="E2912" i="1"/>
  <c r="BB2911" i="1"/>
  <c r="BC2911" i="1" s="1"/>
  <c r="BA2911" i="1"/>
  <c r="AZ2911" i="1"/>
  <c r="AY2911" i="1"/>
  <c r="AV2911" i="1"/>
  <c r="AE2911" i="1"/>
  <c r="AH2911" i="1" s="1"/>
  <c r="AA2911" i="1"/>
  <c r="X2911" i="1"/>
  <c r="Q2911" i="1"/>
  <c r="T2911" i="1" s="1"/>
  <c r="K2911" i="1"/>
  <c r="H2911" i="1"/>
  <c r="E2911" i="1"/>
  <c r="BB2910" i="1"/>
  <c r="BA2910" i="1"/>
  <c r="AZ2910" i="1"/>
  <c r="AY2910" i="1"/>
  <c r="BC2910" i="1" s="1"/>
  <c r="AW2910" i="1"/>
  <c r="AV2910" i="1"/>
  <c r="AE2910" i="1"/>
  <c r="AH2910" i="1" s="1"/>
  <c r="AA2910" i="1"/>
  <c r="X2910" i="1"/>
  <c r="Q2910" i="1"/>
  <c r="T2910" i="1" s="1"/>
  <c r="K2910" i="1"/>
  <c r="H2910" i="1"/>
  <c r="E2910" i="1"/>
  <c r="BB2909" i="1"/>
  <c r="BA2909" i="1"/>
  <c r="AZ2909" i="1"/>
  <c r="AY2909" i="1"/>
  <c r="BC2909" i="1" s="1"/>
  <c r="AV2909" i="1"/>
  <c r="AH2909" i="1"/>
  <c r="AE2909" i="1"/>
  <c r="X2909" i="1"/>
  <c r="AA2909" i="1" s="1"/>
  <c r="Q2909" i="1"/>
  <c r="T2909" i="1" s="1"/>
  <c r="K2909" i="1"/>
  <c r="H2909" i="1"/>
  <c r="E2909" i="1"/>
  <c r="AZ2908" i="1"/>
  <c r="AU2908" i="1"/>
  <c r="AT2908" i="1"/>
  <c r="AS2908" i="1"/>
  <c r="BB2908" i="1" s="1"/>
  <c r="AR2908" i="1"/>
  <c r="AQ2908" i="1"/>
  <c r="BA2908" i="1" s="1"/>
  <c r="AP2908" i="1"/>
  <c r="AO2908" i="1"/>
  <c r="AN2908" i="1"/>
  <c r="AM2908" i="1"/>
  <c r="AL2908" i="1"/>
  <c r="AK2908" i="1"/>
  <c r="AJ2908" i="1"/>
  <c r="AY2908" i="1" s="1"/>
  <c r="AH2908" i="1"/>
  <c r="AG2908" i="1"/>
  <c r="AF2908" i="1"/>
  <c r="AE2908" i="1"/>
  <c r="AD2908" i="1"/>
  <c r="AC2908" i="1"/>
  <c r="Z2908" i="1"/>
  <c r="Y2908" i="1"/>
  <c r="W2908" i="1"/>
  <c r="V2908" i="1"/>
  <c r="X2908" i="1" s="1"/>
  <c r="AA2908" i="1" s="1"/>
  <c r="S2908" i="1"/>
  <c r="R2908" i="1"/>
  <c r="P2908" i="1"/>
  <c r="Q2908" i="1" s="1"/>
  <c r="T2908" i="1" s="1"/>
  <c r="O2908" i="1"/>
  <c r="N2908" i="1"/>
  <c r="M2908" i="1"/>
  <c r="L2908" i="1"/>
  <c r="J2908" i="1"/>
  <c r="K2908" i="1" s="1"/>
  <c r="I2908" i="1"/>
  <c r="H2908" i="1"/>
  <c r="G2908" i="1"/>
  <c r="F2908" i="1"/>
  <c r="E2908" i="1"/>
  <c r="D2908" i="1"/>
  <c r="C2908" i="1"/>
  <c r="BB2907" i="1"/>
  <c r="BC2907" i="1" s="1"/>
  <c r="BA2907" i="1"/>
  <c r="AZ2907" i="1"/>
  <c r="AY2907" i="1"/>
  <c r="AV2907" i="1"/>
  <c r="AE2907" i="1"/>
  <c r="AH2907" i="1" s="1"/>
  <c r="AA2907" i="1"/>
  <c r="X2907" i="1"/>
  <c r="Q2907" i="1"/>
  <c r="T2907" i="1" s="1"/>
  <c r="K2907" i="1"/>
  <c r="H2907" i="1"/>
  <c r="E2907" i="1"/>
  <c r="BC2906" i="1"/>
  <c r="AU2906" i="1"/>
  <c r="AT2906" i="1"/>
  <c r="AT2890" i="1" s="1"/>
  <c r="AS2906" i="1"/>
  <c r="BB2906" i="1" s="1"/>
  <c r="AR2906" i="1"/>
  <c r="AQ2906" i="1"/>
  <c r="BA2906" i="1" s="1"/>
  <c r="AP2906" i="1"/>
  <c r="AO2906" i="1"/>
  <c r="AN2906" i="1"/>
  <c r="AM2906" i="1"/>
  <c r="AZ2906" i="1" s="1"/>
  <c r="AL2906" i="1"/>
  <c r="AL2890" i="1" s="1"/>
  <c r="AK2906" i="1"/>
  <c r="AJ2906" i="1"/>
  <c r="AY2906" i="1" s="1"/>
  <c r="AG2906" i="1"/>
  <c r="AF2906" i="1"/>
  <c r="AD2906" i="1"/>
  <c r="AC2906" i="1"/>
  <c r="Z2906" i="1"/>
  <c r="Y2906" i="1"/>
  <c r="AA2906" i="1" s="1"/>
  <c r="X2906" i="1"/>
  <c r="W2906" i="1"/>
  <c r="V2906" i="1"/>
  <c r="S2906" i="1"/>
  <c r="S2890" i="1" s="1"/>
  <c r="R2906" i="1"/>
  <c r="P2906" i="1"/>
  <c r="Q2906" i="1" s="1"/>
  <c r="T2906" i="1" s="1"/>
  <c r="O2906" i="1"/>
  <c r="N2906" i="1"/>
  <c r="M2906" i="1"/>
  <c r="L2906" i="1"/>
  <c r="K2906" i="1"/>
  <c r="J2906" i="1"/>
  <c r="I2906" i="1"/>
  <c r="H2906" i="1"/>
  <c r="G2906" i="1"/>
  <c r="F2906" i="1"/>
  <c r="D2906" i="1"/>
  <c r="E2906" i="1" s="1"/>
  <c r="C2906" i="1"/>
  <c r="BB2905" i="1"/>
  <c r="BC2905" i="1" s="1"/>
  <c r="BA2905" i="1"/>
  <c r="AZ2905" i="1"/>
  <c r="AY2905" i="1"/>
  <c r="AV2905" i="1"/>
  <c r="AE2905" i="1"/>
  <c r="AH2905" i="1" s="1"/>
  <c r="AA2905" i="1"/>
  <c r="X2905" i="1"/>
  <c r="Q2905" i="1"/>
  <c r="T2905" i="1" s="1"/>
  <c r="K2905" i="1"/>
  <c r="H2905" i="1"/>
  <c r="E2905" i="1"/>
  <c r="AY2904" i="1"/>
  <c r="AU2904" i="1"/>
  <c r="AT2904" i="1"/>
  <c r="AS2904" i="1"/>
  <c r="BB2904" i="1" s="1"/>
  <c r="AR2904" i="1"/>
  <c r="AQ2904" i="1"/>
  <c r="AP2904" i="1"/>
  <c r="BA2904" i="1" s="1"/>
  <c r="AO2904" i="1"/>
  <c r="AN2904" i="1"/>
  <c r="AM2904" i="1"/>
  <c r="AZ2904" i="1" s="1"/>
  <c r="AL2904" i="1"/>
  <c r="AK2904" i="1"/>
  <c r="AJ2904" i="1"/>
  <c r="AG2904" i="1"/>
  <c r="AF2904" i="1"/>
  <c r="AF2890" i="1" s="1"/>
  <c r="AF2873" i="1" s="1"/>
  <c r="AF3075" i="1" s="1"/>
  <c r="AD2904" i="1"/>
  <c r="AC2904" i="1"/>
  <c r="AE2904" i="1" s="1"/>
  <c r="Z2904" i="1"/>
  <c r="Y2904" i="1"/>
  <c r="W2904" i="1"/>
  <c r="V2904" i="1"/>
  <c r="S2904" i="1"/>
  <c r="R2904" i="1"/>
  <c r="P2904" i="1"/>
  <c r="O2904" i="1"/>
  <c r="Q2904" i="1" s="1"/>
  <c r="T2904" i="1" s="1"/>
  <c r="N2904" i="1"/>
  <c r="N2890" i="1" s="1"/>
  <c r="M2904" i="1"/>
  <c r="L2904" i="1"/>
  <c r="K2904" i="1"/>
  <c r="J2904" i="1"/>
  <c r="I2904" i="1"/>
  <c r="G2904" i="1"/>
  <c r="H2904" i="1" s="1"/>
  <c r="F2904" i="1"/>
  <c r="F2890" i="1" s="1"/>
  <c r="D2904" i="1"/>
  <c r="C2904" i="1"/>
  <c r="E2904" i="1" s="1"/>
  <c r="BB2903" i="1"/>
  <c r="BA2903" i="1"/>
  <c r="AZ2903" i="1"/>
  <c r="AY2903" i="1"/>
  <c r="BC2903" i="1" s="1"/>
  <c r="AV2903" i="1"/>
  <c r="AH2903" i="1"/>
  <c r="AE2903" i="1"/>
  <c r="X2903" i="1"/>
  <c r="AA2903" i="1" s="1"/>
  <c r="T2903" i="1"/>
  <c r="Q2903" i="1"/>
  <c r="K2903" i="1"/>
  <c r="H2903" i="1"/>
  <c r="E2903" i="1"/>
  <c r="BA2902" i="1"/>
  <c r="AU2902" i="1"/>
  <c r="AT2902" i="1"/>
  <c r="AS2902" i="1"/>
  <c r="BB2902" i="1" s="1"/>
  <c r="AR2902" i="1"/>
  <c r="AQ2902" i="1"/>
  <c r="AP2902" i="1"/>
  <c r="AO2902" i="1"/>
  <c r="AZ2902" i="1" s="1"/>
  <c r="AN2902" i="1"/>
  <c r="AM2902" i="1"/>
  <c r="AL2902" i="1"/>
  <c r="AK2902" i="1"/>
  <c r="AJ2902" i="1"/>
  <c r="AG2902" i="1"/>
  <c r="AF2902" i="1"/>
  <c r="AH2902" i="1" s="1"/>
  <c r="AE2902" i="1"/>
  <c r="AD2902" i="1"/>
  <c r="AC2902" i="1"/>
  <c r="Z2902" i="1"/>
  <c r="Y2902" i="1"/>
  <c r="W2902" i="1"/>
  <c r="X2902" i="1" s="1"/>
  <c r="V2902" i="1"/>
  <c r="S2902" i="1"/>
  <c r="R2902" i="1"/>
  <c r="Q2902" i="1"/>
  <c r="T2902" i="1" s="1"/>
  <c r="P2902" i="1"/>
  <c r="O2902" i="1"/>
  <c r="N2902" i="1"/>
  <c r="M2902" i="1"/>
  <c r="L2902" i="1"/>
  <c r="J2902" i="1"/>
  <c r="K2902" i="1" s="1"/>
  <c r="I2902" i="1"/>
  <c r="G2902" i="1"/>
  <c r="F2902" i="1"/>
  <c r="H2902" i="1" s="1"/>
  <c r="E2902" i="1"/>
  <c r="D2902" i="1"/>
  <c r="C2902" i="1"/>
  <c r="BC2901" i="1"/>
  <c r="BD2901" i="1" s="1"/>
  <c r="BB2901" i="1"/>
  <c r="BA2901" i="1"/>
  <c r="AZ2901" i="1"/>
  <c r="AY2901" i="1"/>
  <c r="AV2901" i="1"/>
  <c r="AE2901" i="1"/>
  <c r="AH2901" i="1" s="1"/>
  <c r="AA2901" i="1"/>
  <c r="X2901" i="1"/>
  <c r="T2901" i="1"/>
  <c r="AW2901" i="1" s="1"/>
  <c r="Q2901" i="1"/>
  <c r="K2901" i="1"/>
  <c r="H2901" i="1"/>
  <c r="E2901" i="1"/>
  <c r="BD2900" i="1"/>
  <c r="BC2900" i="1"/>
  <c r="BB2900" i="1"/>
  <c r="BA2900" i="1"/>
  <c r="AZ2900" i="1"/>
  <c r="AY2900" i="1"/>
  <c r="AV2900" i="1"/>
  <c r="AH2900" i="1"/>
  <c r="AE2900" i="1"/>
  <c r="X2900" i="1"/>
  <c r="AA2900" i="1" s="1"/>
  <c r="T2900" i="1"/>
  <c r="AW2900" i="1" s="1"/>
  <c r="Q2900" i="1"/>
  <c r="K2900" i="1"/>
  <c r="H2900" i="1"/>
  <c r="E2900" i="1"/>
  <c r="BB2899" i="1"/>
  <c r="BC2899" i="1" s="1"/>
  <c r="BA2899" i="1"/>
  <c r="AZ2899" i="1"/>
  <c r="AY2899" i="1"/>
  <c r="AV2899" i="1"/>
  <c r="AH2899" i="1"/>
  <c r="AE2899" i="1"/>
  <c r="AA2899" i="1"/>
  <c r="X2899" i="1"/>
  <c r="Q2899" i="1"/>
  <c r="T2899" i="1" s="1"/>
  <c r="K2899" i="1"/>
  <c r="H2899" i="1"/>
  <c r="E2899" i="1"/>
  <c r="BB2898" i="1"/>
  <c r="BA2898" i="1"/>
  <c r="AZ2898" i="1"/>
  <c r="AY2898" i="1"/>
  <c r="BC2898" i="1" s="1"/>
  <c r="AV2898" i="1"/>
  <c r="AE2898" i="1"/>
  <c r="AH2898" i="1" s="1"/>
  <c r="AA2898" i="1"/>
  <c r="X2898" i="1"/>
  <c r="Q2898" i="1"/>
  <c r="T2898" i="1" s="1"/>
  <c r="BD2898" i="1" s="1"/>
  <c r="K2898" i="1"/>
  <c r="H2898" i="1"/>
  <c r="E2898" i="1"/>
  <c r="AZ2897" i="1"/>
  <c r="AY2897" i="1"/>
  <c r="AU2897" i="1"/>
  <c r="AT2897" i="1"/>
  <c r="AS2897" i="1"/>
  <c r="BB2897" i="1" s="1"/>
  <c r="AR2897" i="1"/>
  <c r="AQ2897" i="1"/>
  <c r="AP2897" i="1"/>
  <c r="BA2897" i="1" s="1"/>
  <c r="AO2897" i="1"/>
  <c r="AN2897" i="1"/>
  <c r="AM2897" i="1"/>
  <c r="AV2897" i="1" s="1"/>
  <c r="AL2897" i="1"/>
  <c r="AK2897" i="1"/>
  <c r="AJ2897" i="1"/>
  <c r="AG2897" i="1"/>
  <c r="AF2897" i="1"/>
  <c r="AD2897" i="1"/>
  <c r="AE2897" i="1" s="1"/>
  <c r="AC2897" i="1"/>
  <c r="Z2897" i="1"/>
  <c r="Y2897" i="1"/>
  <c r="X2897" i="1"/>
  <c r="AA2897" i="1" s="1"/>
  <c r="W2897" i="1"/>
  <c r="V2897" i="1"/>
  <c r="S2897" i="1"/>
  <c r="R2897" i="1"/>
  <c r="P2897" i="1"/>
  <c r="O2897" i="1"/>
  <c r="Q2897" i="1" s="1"/>
  <c r="T2897" i="1" s="1"/>
  <c r="N2897" i="1"/>
  <c r="M2897" i="1"/>
  <c r="L2897" i="1"/>
  <c r="K2897" i="1"/>
  <c r="J2897" i="1"/>
  <c r="I2897" i="1"/>
  <c r="G2897" i="1"/>
  <c r="H2897" i="1" s="1"/>
  <c r="F2897" i="1"/>
  <c r="D2897" i="1"/>
  <c r="E2897" i="1" s="1"/>
  <c r="C2897" i="1"/>
  <c r="BB2896" i="1"/>
  <c r="BA2896" i="1"/>
  <c r="AZ2896" i="1"/>
  <c r="AY2896" i="1"/>
  <c r="AV2896" i="1"/>
  <c r="AE2896" i="1"/>
  <c r="AH2896" i="1" s="1"/>
  <c r="X2896" i="1"/>
  <c r="AA2896" i="1" s="1"/>
  <c r="Q2896" i="1"/>
  <c r="T2896" i="1" s="1"/>
  <c r="K2896" i="1"/>
  <c r="H2896" i="1"/>
  <c r="E2896" i="1"/>
  <c r="BB2895" i="1"/>
  <c r="BC2895" i="1" s="1"/>
  <c r="BA2895" i="1"/>
  <c r="AZ2895" i="1"/>
  <c r="AY2895" i="1"/>
  <c r="AV2895" i="1"/>
  <c r="AE2895" i="1"/>
  <c r="AH2895" i="1" s="1"/>
  <c r="AA2895" i="1"/>
  <c r="X2895" i="1"/>
  <c r="Q2895" i="1"/>
  <c r="T2895" i="1" s="1"/>
  <c r="K2895" i="1"/>
  <c r="H2895" i="1"/>
  <c r="E2895" i="1"/>
  <c r="BC2894" i="1"/>
  <c r="BD2894" i="1" s="1"/>
  <c r="BB2894" i="1"/>
  <c r="BA2894" i="1"/>
  <c r="AZ2894" i="1"/>
  <c r="AY2894" i="1"/>
  <c r="AV2894" i="1"/>
  <c r="AE2894" i="1"/>
  <c r="AH2894" i="1" s="1"/>
  <c r="X2894" i="1"/>
  <c r="AA2894" i="1" s="1"/>
  <c r="T2894" i="1"/>
  <c r="AW2894" i="1" s="1"/>
  <c r="Q2894" i="1"/>
  <c r="K2894" i="1"/>
  <c r="H2894" i="1"/>
  <c r="E2894" i="1"/>
  <c r="AU2893" i="1"/>
  <c r="AT2893" i="1"/>
  <c r="AS2893" i="1"/>
  <c r="AR2893" i="1"/>
  <c r="BA2893" i="1" s="1"/>
  <c r="AQ2893" i="1"/>
  <c r="AP2893" i="1"/>
  <c r="AO2893" i="1"/>
  <c r="AN2893" i="1"/>
  <c r="AN2890" i="1" s="1"/>
  <c r="AM2893" i="1"/>
  <c r="AL2893" i="1"/>
  <c r="AK2893" i="1"/>
  <c r="AJ2893" i="1"/>
  <c r="AY2893" i="1" s="1"/>
  <c r="AG2893" i="1"/>
  <c r="AF2893" i="1"/>
  <c r="AD2893" i="1"/>
  <c r="AC2893" i="1"/>
  <c r="Z2893" i="1"/>
  <c r="Y2893" i="1"/>
  <c r="W2893" i="1"/>
  <c r="V2893" i="1"/>
  <c r="V2890" i="1" s="1"/>
  <c r="T2893" i="1"/>
  <c r="S2893" i="1"/>
  <c r="R2893" i="1"/>
  <c r="Q2893" i="1"/>
  <c r="P2893" i="1"/>
  <c r="O2893" i="1"/>
  <c r="N2893" i="1"/>
  <c r="M2893" i="1"/>
  <c r="M2890" i="1" s="1"/>
  <c r="L2893" i="1"/>
  <c r="L2890" i="1" s="1"/>
  <c r="J2893" i="1"/>
  <c r="K2893" i="1" s="1"/>
  <c r="I2893" i="1"/>
  <c r="H2893" i="1"/>
  <c r="G2893" i="1"/>
  <c r="F2893" i="1"/>
  <c r="D2893" i="1"/>
  <c r="C2893" i="1"/>
  <c r="BB2892" i="1"/>
  <c r="BA2892" i="1"/>
  <c r="AZ2892" i="1"/>
  <c r="AY2892" i="1"/>
  <c r="BC2892" i="1" s="1"/>
  <c r="AW2892" i="1"/>
  <c r="AV2892" i="1"/>
  <c r="AE2892" i="1"/>
  <c r="AH2892" i="1" s="1"/>
  <c r="AA2892" i="1"/>
  <c r="X2892" i="1"/>
  <c r="Q2892" i="1"/>
  <c r="T2892" i="1" s="1"/>
  <c r="K2892" i="1"/>
  <c r="H2892" i="1"/>
  <c r="E2892" i="1"/>
  <c r="AZ2891" i="1"/>
  <c r="AY2891" i="1"/>
  <c r="AU2891" i="1"/>
  <c r="AT2891" i="1"/>
  <c r="AS2891" i="1"/>
  <c r="BB2891" i="1" s="1"/>
  <c r="AR2891" i="1"/>
  <c r="AQ2891" i="1"/>
  <c r="AQ2890" i="1" s="1"/>
  <c r="AP2891" i="1"/>
  <c r="AO2891" i="1"/>
  <c r="AN2891" i="1"/>
  <c r="AM2891" i="1"/>
  <c r="AL2891" i="1"/>
  <c r="AK2891" i="1"/>
  <c r="AJ2891" i="1"/>
  <c r="AG2891" i="1"/>
  <c r="AF2891" i="1"/>
  <c r="AE2891" i="1"/>
  <c r="AD2891" i="1"/>
  <c r="AC2891" i="1"/>
  <c r="Z2891" i="1"/>
  <c r="Y2891" i="1"/>
  <c r="X2891" i="1"/>
  <c r="AA2891" i="1" s="1"/>
  <c r="W2891" i="1"/>
  <c r="V2891" i="1"/>
  <c r="S2891" i="1"/>
  <c r="R2891" i="1"/>
  <c r="P2891" i="1"/>
  <c r="O2891" i="1"/>
  <c r="N2891" i="1"/>
  <c r="M2891" i="1"/>
  <c r="L2891" i="1"/>
  <c r="K2891" i="1"/>
  <c r="J2891" i="1"/>
  <c r="I2891" i="1"/>
  <c r="G2891" i="1"/>
  <c r="F2891" i="1"/>
  <c r="D2891" i="1"/>
  <c r="E2891" i="1" s="1"/>
  <c r="C2891" i="1"/>
  <c r="AR2890" i="1"/>
  <c r="AJ2890" i="1"/>
  <c r="Z2890" i="1"/>
  <c r="I2890" i="1"/>
  <c r="BC2889" i="1"/>
  <c r="BD2889" i="1" s="1"/>
  <c r="BB2889" i="1"/>
  <c r="BA2889" i="1"/>
  <c r="AZ2889" i="1"/>
  <c r="AY2889" i="1"/>
  <c r="AV2889" i="1"/>
  <c r="AH2889" i="1"/>
  <c r="AE2889" i="1"/>
  <c r="X2889" i="1"/>
  <c r="AA2889" i="1" s="1"/>
  <c r="T2889" i="1"/>
  <c r="AW2889" i="1" s="1"/>
  <c r="Q2889" i="1"/>
  <c r="K2889" i="1"/>
  <c r="H2889" i="1"/>
  <c r="E2889" i="1"/>
  <c r="BB2888" i="1"/>
  <c r="BA2888" i="1"/>
  <c r="AZ2888" i="1"/>
  <c r="AV2888" i="1"/>
  <c r="AJ2888" i="1"/>
  <c r="AY2888" i="1" s="1"/>
  <c r="BC2888" i="1" s="1"/>
  <c r="BD2888" i="1" s="1"/>
  <c r="AE2888" i="1"/>
  <c r="AH2888" i="1" s="1"/>
  <c r="AA2888" i="1"/>
  <c r="X2888" i="1"/>
  <c r="Q2888" i="1"/>
  <c r="T2888" i="1" s="1"/>
  <c r="K2888" i="1"/>
  <c r="H2888" i="1"/>
  <c r="E2888" i="1"/>
  <c r="BB2887" i="1"/>
  <c r="BA2887" i="1"/>
  <c r="AZ2887" i="1"/>
  <c r="AY2887" i="1"/>
  <c r="BC2887" i="1" s="1"/>
  <c r="AV2887" i="1"/>
  <c r="AE2887" i="1"/>
  <c r="AH2887" i="1" s="1"/>
  <c r="X2887" i="1"/>
  <c r="AA2887" i="1" s="1"/>
  <c r="Q2887" i="1"/>
  <c r="T2887" i="1" s="1"/>
  <c r="BD2887" i="1" s="1"/>
  <c r="K2887" i="1"/>
  <c r="H2887" i="1"/>
  <c r="E2887" i="1"/>
  <c r="BB2886" i="1"/>
  <c r="BA2886" i="1"/>
  <c r="AZ2886" i="1"/>
  <c r="AE2886" i="1"/>
  <c r="AH2886" i="1" s="1"/>
  <c r="X2886" i="1"/>
  <c r="AA2886" i="1" s="1"/>
  <c r="T2886" i="1"/>
  <c r="Q2886" i="1"/>
  <c r="K2886" i="1"/>
  <c r="H2886" i="1"/>
  <c r="E2886" i="1"/>
  <c r="BB2885" i="1"/>
  <c r="BA2885" i="1"/>
  <c r="AU2885" i="1"/>
  <c r="AT2885" i="1"/>
  <c r="AS2885" i="1"/>
  <c r="AS2874" i="1" s="1"/>
  <c r="AR2885" i="1"/>
  <c r="AQ2885" i="1"/>
  <c r="AP2885" i="1"/>
  <c r="AO2885" i="1"/>
  <c r="AZ2885" i="1" s="1"/>
  <c r="AN2885" i="1"/>
  <c r="AM2885" i="1"/>
  <c r="AL2885" i="1"/>
  <c r="AK2885" i="1"/>
  <c r="AK2874" i="1" s="1"/>
  <c r="AG2885" i="1"/>
  <c r="AF2885" i="1"/>
  <c r="AD2885" i="1"/>
  <c r="AC2885" i="1"/>
  <c r="AE2885" i="1" s="1"/>
  <c r="AH2885" i="1" s="1"/>
  <c r="Z2885" i="1"/>
  <c r="AA2885" i="1" s="1"/>
  <c r="Y2885" i="1"/>
  <c r="W2885" i="1"/>
  <c r="X2885" i="1" s="1"/>
  <c r="V2885" i="1"/>
  <c r="S2885" i="1"/>
  <c r="R2885" i="1"/>
  <c r="R2874" i="1" s="1"/>
  <c r="Q2885" i="1"/>
  <c r="P2885" i="1"/>
  <c r="O2885" i="1"/>
  <c r="N2885" i="1"/>
  <c r="M2885" i="1"/>
  <c r="L2885" i="1"/>
  <c r="J2885" i="1"/>
  <c r="I2885" i="1"/>
  <c r="G2885" i="1"/>
  <c r="H2885" i="1" s="1"/>
  <c r="F2885" i="1"/>
  <c r="D2885" i="1"/>
  <c r="E2885" i="1" s="1"/>
  <c r="C2885" i="1"/>
  <c r="BB2884" i="1"/>
  <c r="BA2884" i="1"/>
  <c r="AN2884" i="1"/>
  <c r="AZ2884" i="1" s="1"/>
  <c r="AJ2884" i="1"/>
  <c r="AE2884" i="1"/>
  <c r="AH2884" i="1" s="1"/>
  <c r="AA2884" i="1"/>
  <c r="X2884" i="1"/>
  <c r="Q2884" i="1"/>
  <c r="T2884" i="1" s="1"/>
  <c r="K2884" i="1"/>
  <c r="H2884" i="1"/>
  <c r="E2884" i="1"/>
  <c r="BB2883" i="1"/>
  <c r="BA2883" i="1"/>
  <c r="AN2883" i="1"/>
  <c r="AZ2883" i="1" s="1"/>
  <c r="AE2883" i="1"/>
  <c r="AH2883" i="1" s="1"/>
  <c r="X2883" i="1"/>
  <c r="AA2883" i="1" s="1"/>
  <c r="T2883" i="1"/>
  <c r="Q2883" i="1"/>
  <c r="K2883" i="1"/>
  <c r="H2883" i="1"/>
  <c r="E2883" i="1"/>
  <c r="BB2882" i="1"/>
  <c r="BA2882" i="1"/>
  <c r="AZ2882" i="1"/>
  <c r="AE2882" i="1"/>
  <c r="AH2882" i="1" s="1"/>
  <c r="AA2882" i="1"/>
  <c r="X2882" i="1"/>
  <c r="Q2882" i="1"/>
  <c r="T2882" i="1" s="1"/>
  <c r="K2882" i="1"/>
  <c r="H2882" i="1"/>
  <c r="E2882" i="1"/>
  <c r="BD2881" i="1"/>
  <c r="BC2881" i="1"/>
  <c r="BB2881" i="1"/>
  <c r="BA2881" i="1"/>
  <c r="AZ2881" i="1"/>
  <c r="AY2881" i="1"/>
  <c r="AV2881" i="1"/>
  <c r="AE2881" i="1"/>
  <c r="AH2881" i="1" s="1"/>
  <c r="X2881" i="1"/>
  <c r="AA2881" i="1" s="1"/>
  <c r="T2881" i="1"/>
  <c r="AW2881" i="1" s="1"/>
  <c r="Q2881" i="1"/>
  <c r="K2881" i="1"/>
  <c r="H2881" i="1"/>
  <c r="E2881" i="1"/>
  <c r="BB2880" i="1"/>
  <c r="BA2880" i="1"/>
  <c r="BC2880" i="1" s="1"/>
  <c r="AZ2880" i="1"/>
  <c r="AY2880" i="1"/>
  <c r="AV2880" i="1"/>
  <c r="AH2880" i="1"/>
  <c r="AE2880" i="1"/>
  <c r="X2880" i="1"/>
  <c r="AA2880" i="1" s="1"/>
  <c r="Q2880" i="1"/>
  <c r="T2880" i="1" s="1"/>
  <c r="AW2880" i="1" s="1"/>
  <c r="K2880" i="1"/>
  <c r="H2880" i="1"/>
  <c r="E2880" i="1"/>
  <c r="BB2879" i="1"/>
  <c r="BA2879" i="1"/>
  <c r="AZ2879" i="1"/>
  <c r="AY2879" i="1"/>
  <c r="BC2879" i="1" s="1"/>
  <c r="AW2879" i="1"/>
  <c r="AV2879" i="1"/>
  <c r="AE2879" i="1"/>
  <c r="AH2879" i="1" s="1"/>
  <c r="AA2879" i="1"/>
  <c r="X2879" i="1"/>
  <c r="Q2879" i="1"/>
  <c r="T2879" i="1" s="1"/>
  <c r="K2879" i="1"/>
  <c r="H2879" i="1"/>
  <c r="E2879" i="1"/>
  <c r="BB2878" i="1"/>
  <c r="BA2878" i="1"/>
  <c r="AZ2878" i="1"/>
  <c r="AY2878" i="1"/>
  <c r="BC2878" i="1" s="1"/>
  <c r="AV2878" i="1"/>
  <c r="AE2878" i="1"/>
  <c r="AH2878" i="1" s="1"/>
  <c r="X2878" i="1"/>
  <c r="AA2878" i="1" s="1"/>
  <c r="Q2878" i="1"/>
  <c r="T2878" i="1" s="1"/>
  <c r="BD2878" i="1" s="1"/>
  <c r="K2878" i="1"/>
  <c r="H2878" i="1"/>
  <c r="E2878" i="1"/>
  <c r="BB2877" i="1"/>
  <c r="BA2877" i="1"/>
  <c r="AZ2877" i="1"/>
  <c r="AY2877" i="1"/>
  <c r="BC2877" i="1" s="1"/>
  <c r="AV2877" i="1"/>
  <c r="AH2877" i="1"/>
  <c r="AE2877" i="1"/>
  <c r="X2877" i="1"/>
  <c r="AA2877" i="1" s="1"/>
  <c r="Q2877" i="1"/>
  <c r="T2877" i="1" s="1"/>
  <c r="K2877" i="1"/>
  <c r="H2877" i="1"/>
  <c r="E2877" i="1"/>
  <c r="BB2876" i="1"/>
  <c r="BA2876" i="1"/>
  <c r="AZ2876" i="1"/>
  <c r="AN2876" i="1"/>
  <c r="AK2876" i="1"/>
  <c r="AE2876" i="1"/>
  <c r="AH2876" i="1" s="1"/>
  <c r="X2876" i="1"/>
  <c r="AA2876" i="1" s="1"/>
  <c r="T2876" i="1"/>
  <c r="Q2876" i="1"/>
  <c r="K2876" i="1"/>
  <c r="H2876" i="1"/>
  <c r="E2876" i="1"/>
  <c r="AU2875" i="1"/>
  <c r="AU2874" i="1" s="1"/>
  <c r="AT2875" i="1"/>
  <c r="AS2875" i="1"/>
  <c r="BB2875" i="1" s="1"/>
  <c r="AR2875" i="1"/>
  <c r="BA2875" i="1" s="1"/>
  <c r="AQ2875" i="1"/>
  <c r="AP2875" i="1"/>
  <c r="AO2875" i="1"/>
  <c r="AN2875" i="1"/>
  <c r="AN2874" i="1" s="1"/>
  <c r="AN2873" i="1" s="1"/>
  <c r="AM2875" i="1"/>
  <c r="AL2875" i="1"/>
  <c r="AK2875" i="1"/>
  <c r="AG2875" i="1"/>
  <c r="AF2875" i="1"/>
  <c r="AD2875" i="1"/>
  <c r="AD2874" i="1" s="1"/>
  <c r="AC2875" i="1"/>
  <c r="Z2875" i="1"/>
  <c r="Z2874" i="1" s="1"/>
  <c r="Z2873" i="1" s="1"/>
  <c r="Z3075" i="1" s="1"/>
  <c r="Y2875" i="1"/>
  <c r="W2875" i="1"/>
  <c r="V2875" i="1"/>
  <c r="T2875" i="1"/>
  <c r="S2875" i="1"/>
  <c r="R2875" i="1"/>
  <c r="Q2875" i="1"/>
  <c r="P2875" i="1"/>
  <c r="O2875" i="1"/>
  <c r="N2875" i="1"/>
  <c r="M2875" i="1"/>
  <c r="M2874" i="1" s="1"/>
  <c r="L2875" i="1"/>
  <c r="L2874" i="1" s="1"/>
  <c r="J2875" i="1"/>
  <c r="K2875" i="1" s="1"/>
  <c r="I2875" i="1"/>
  <c r="G2875" i="1"/>
  <c r="H2875" i="1" s="1"/>
  <c r="F2875" i="1"/>
  <c r="D2875" i="1"/>
  <c r="D2874" i="1" s="1"/>
  <c r="E2874" i="1" s="1"/>
  <c r="C2875" i="1"/>
  <c r="AT2874" i="1"/>
  <c r="AT2873" i="1" s="1"/>
  <c r="AT3075" i="1" s="1"/>
  <c r="AQ2874" i="1"/>
  <c r="AP2874" i="1"/>
  <c r="AO2874" i="1"/>
  <c r="AL2874" i="1"/>
  <c r="AL2873" i="1" s="1"/>
  <c r="AG2874" i="1"/>
  <c r="AF2874" i="1"/>
  <c r="AC2874" i="1"/>
  <c r="Y2874" i="1"/>
  <c r="W2874" i="1"/>
  <c r="S2874" i="1"/>
  <c r="P2874" i="1"/>
  <c r="O2874" i="1"/>
  <c r="Q2874" i="1" s="1"/>
  <c r="N2874" i="1"/>
  <c r="G2874" i="1"/>
  <c r="F2874" i="1"/>
  <c r="C2874" i="1"/>
  <c r="AQ2873" i="1"/>
  <c r="S2873" i="1"/>
  <c r="S3075" i="1" s="1"/>
  <c r="N2873" i="1"/>
  <c r="N3075" i="1" s="1"/>
  <c r="M2873" i="1"/>
  <c r="M3075" i="1" s="1"/>
  <c r="L2873" i="1"/>
  <c r="F2873" i="1"/>
  <c r="BB2870" i="1"/>
  <c r="BA2870" i="1"/>
  <c r="AZ2870" i="1"/>
  <c r="AY2870" i="1"/>
  <c r="BC2870" i="1" s="1"/>
  <c r="AV2870" i="1"/>
  <c r="AE2870" i="1"/>
  <c r="AH2870" i="1" s="1"/>
  <c r="AA2870" i="1"/>
  <c r="X2870" i="1"/>
  <c r="Q2870" i="1"/>
  <c r="T2870" i="1" s="1"/>
  <c r="K2870" i="1"/>
  <c r="H2870" i="1"/>
  <c r="E2870" i="1"/>
  <c r="BC2869" i="1"/>
  <c r="BB2869" i="1"/>
  <c r="BA2869" i="1"/>
  <c r="AZ2869" i="1"/>
  <c r="AY2869" i="1"/>
  <c r="AV2869" i="1"/>
  <c r="AE2869" i="1"/>
  <c r="AH2869" i="1" s="1"/>
  <c r="X2869" i="1"/>
  <c r="AA2869" i="1" s="1"/>
  <c r="T2869" i="1"/>
  <c r="AW2869" i="1" s="1"/>
  <c r="Q2869" i="1"/>
  <c r="K2869" i="1"/>
  <c r="H2869" i="1"/>
  <c r="E2869" i="1"/>
  <c r="BB2868" i="1"/>
  <c r="BA2868" i="1"/>
  <c r="BC2868" i="1" s="1"/>
  <c r="BD2868" i="1" s="1"/>
  <c r="AZ2868" i="1"/>
  <c r="AY2868" i="1"/>
  <c r="AV2868" i="1"/>
  <c r="AH2868" i="1"/>
  <c r="AE2868" i="1"/>
  <c r="X2868" i="1"/>
  <c r="AA2868" i="1" s="1"/>
  <c r="T2868" i="1"/>
  <c r="AW2868" i="1" s="1"/>
  <c r="Q2868" i="1"/>
  <c r="K2868" i="1"/>
  <c r="H2868" i="1"/>
  <c r="E2868" i="1"/>
  <c r="BB2866" i="1"/>
  <c r="BC2866" i="1" s="1"/>
  <c r="BA2866" i="1"/>
  <c r="AZ2866" i="1"/>
  <c r="AY2866" i="1"/>
  <c r="AV2866" i="1"/>
  <c r="AE2866" i="1"/>
  <c r="AH2866" i="1" s="1"/>
  <c r="AA2866" i="1"/>
  <c r="X2866" i="1"/>
  <c r="Q2866" i="1"/>
  <c r="T2866" i="1" s="1"/>
  <c r="K2866" i="1"/>
  <c r="H2866" i="1"/>
  <c r="E2866" i="1"/>
  <c r="BB2865" i="1"/>
  <c r="BA2865" i="1"/>
  <c r="AZ2865" i="1"/>
  <c r="AY2865" i="1"/>
  <c r="BC2865" i="1" s="1"/>
  <c r="AV2865" i="1"/>
  <c r="AE2865" i="1"/>
  <c r="AH2865" i="1" s="1"/>
  <c r="AA2865" i="1"/>
  <c r="X2865" i="1"/>
  <c r="Q2865" i="1"/>
  <c r="T2865" i="1" s="1"/>
  <c r="K2865" i="1"/>
  <c r="H2865" i="1"/>
  <c r="E2865" i="1"/>
  <c r="BB2864" i="1"/>
  <c r="BA2864" i="1"/>
  <c r="AZ2864" i="1"/>
  <c r="AY2864" i="1"/>
  <c r="BC2864" i="1" s="1"/>
  <c r="AV2864" i="1"/>
  <c r="AH2864" i="1"/>
  <c r="AE2864" i="1"/>
  <c r="X2864" i="1"/>
  <c r="AA2864" i="1" s="1"/>
  <c r="Q2864" i="1"/>
  <c r="T2864" i="1" s="1"/>
  <c r="K2864" i="1"/>
  <c r="H2864" i="1"/>
  <c r="E2864" i="1"/>
  <c r="BB2863" i="1"/>
  <c r="BA2863" i="1"/>
  <c r="AZ2863" i="1"/>
  <c r="AY2863" i="1"/>
  <c r="BC2863" i="1" s="1"/>
  <c r="AV2863" i="1"/>
  <c r="AH2863" i="1"/>
  <c r="AE2863" i="1"/>
  <c r="X2863" i="1"/>
  <c r="AA2863" i="1" s="1"/>
  <c r="T2863" i="1"/>
  <c r="AW2863" i="1" s="1"/>
  <c r="Q2863" i="1"/>
  <c r="K2863" i="1"/>
  <c r="H2863" i="1"/>
  <c r="E2863" i="1"/>
  <c r="BB2862" i="1"/>
  <c r="BA2862" i="1"/>
  <c r="AZ2862" i="1"/>
  <c r="AY2862" i="1"/>
  <c r="BC2862" i="1" s="1"/>
  <c r="AV2862" i="1"/>
  <c r="AE2862" i="1"/>
  <c r="AH2862" i="1" s="1"/>
  <c r="X2862" i="1"/>
  <c r="AA2862" i="1" s="1"/>
  <c r="Q2862" i="1"/>
  <c r="T2862" i="1" s="1"/>
  <c r="K2862" i="1"/>
  <c r="H2862" i="1"/>
  <c r="E2862" i="1"/>
  <c r="BB2861" i="1"/>
  <c r="BA2861" i="1"/>
  <c r="AZ2861" i="1"/>
  <c r="AY2861" i="1"/>
  <c r="BC2861" i="1" s="1"/>
  <c r="AV2861" i="1"/>
  <c r="AE2861" i="1"/>
  <c r="AH2861" i="1" s="1"/>
  <c r="AA2861" i="1"/>
  <c r="X2861" i="1"/>
  <c r="Q2861" i="1"/>
  <c r="T2861" i="1" s="1"/>
  <c r="K2861" i="1"/>
  <c r="H2861" i="1"/>
  <c r="E2861" i="1"/>
  <c r="BC2860" i="1"/>
  <c r="BB2860" i="1"/>
  <c r="BA2860" i="1"/>
  <c r="AZ2860" i="1"/>
  <c r="AY2860" i="1"/>
  <c r="AV2860" i="1"/>
  <c r="AE2860" i="1"/>
  <c r="AH2860" i="1" s="1"/>
  <c r="X2860" i="1"/>
  <c r="AA2860" i="1" s="1"/>
  <c r="T2860" i="1"/>
  <c r="AW2860" i="1" s="1"/>
  <c r="Q2860" i="1"/>
  <c r="K2860" i="1"/>
  <c r="H2860" i="1"/>
  <c r="E2860" i="1"/>
  <c r="BB2859" i="1"/>
  <c r="BA2859" i="1"/>
  <c r="BC2859" i="1" s="1"/>
  <c r="BD2859" i="1" s="1"/>
  <c r="AZ2859" i="1"/>
  <c r="AY2859" i="1"/>
  <c r="AV2859" i="1"/>
  <c r="AH2859" i="1"/>
  <c r="AE2859" i="1"/>
  <c r="X2859" i="1"/>
  <c r="AA2859" i="1" s="1"/>
  <c r="T2859" i="1"/>
  <c r="AW2859" i="1" s="1"/>
  <c r="Q2859" i="1"/>
  <c r="K2859" i="1"/>
  <c r="H2859" i="1"/>
  <c r="E2859" i="1"/>
  <c r="BB2858" i="1"/>
  <c r="BC2858" i="1" s="1"/>
  <c r="BA2858" i="1"/>
  <c r="AZ2858" i="1"/>
  <c r="AY2858" i="1"/>
  <c r="AV2858" i="1"/>
  <c r="AE2858" i="1"/>
  <c r="AH2858" i="1" s="1"/>
  <c r="AA2858" i="1"/>
  <c r="X2858" i="1"/>
  <c r="Q2858" i="1"/>
  <c r="T2858" i="1" s="1"/>
  <c r="K2858" i="1"/>
  <c r="H2858" i="1"/>
  <c r="E2858" i="1"/>
  <c r="BB2857" i="1"/>
  <c r="BA2857" i="1"/>
  <c r="AZ2857" i="1"/>
  <c r="AY2857" i="1"/>
  <c r="BC2857" i="1" s="1"/>
  <c r="AV2857" i="1"/>
  <c r="AE2857" i="1"/>
  <c r="AH2857" i="1" s="1"/>
  <c r="AA2857" i="1"/>
  <c r="X2857" i="1"/>
  <c r="Q2857" i="1"/>
  <c r="T2857" i="1" s="1"/>
  <c r="K2857" i="1"/>
  <c r="H2857" i="1"/>
  <c r="E2857" i="1"/>
  <c r="BB2856" i="1"/>
  <c r="BA2856" i="1"/>
  <c r="AZ2856" i="1"/>
  <c r="AY2856" i="1"/>
  <c r="BC2856" i="1" s="1"/>
  <c r="AV2856" i="1"/>
  <c r="AH2856" i="1"/>
  <c r="AE2856" i="1"/>
  <c r="X2856" i="1"/>
  <c r="AA2856" i="1" s="1"/>
  <c r="Q2856" i="1"/>
  <c r="T2856" i="1" s="1"/>
  <c r="K2856" i="1"/>
  <c r="H2856" i="1"/>
  <c r="E2856" i="1"/>
  <c r="BB2855" i="1"/>
  <c r="BA2855" i="1"/>
  <c r="AZ2855" i="1"/>
  <c r="AY2855" i="1"/>
  <c r="BC2855" i="1" s="1"/>
  <c r="AV2855" i="1"/>
  <c r="AH2855" i="1"/>
  <c r="AE2855" i="1"/>
  <c r="X2855" i="1"/>
  <c r="AA2855" i="1" s="1"/>
  <c r="T2855" i="1"/>
  <c r="AW2855" i="1" s="1"/>
  <c r="Q2855" i="1"/>
  <c r="K2855" i="1"/>
  <c r="H2855" i="1"/>
  <c r="E2855" i="1"/>
  <c r="AU2854" i="1"/>
  <c r="AT2854" i="1"/>
  <c r="AS2854" i="1"/>
  <c r="BB2854" i="1" s="1"/>
  <c r="AR2854" i="1"/>
  <c r="AR2849" i="1" s="1"/>
  <c r="AQ2854" i="1"/>
  <c r="AP2854" i="1"/>
  <c r="AO2854" i="1"/>
  <c r="AZ2854" i="1" s="1"/>
  <c r="AN2854" i="1"/>
  <c r="AM2854" i="1"/>
  <c r="AL2854" i="1"/>
  <c r="AK2854" i="1"/>
  <c r="AJ2854" i="1"/>
  <c r="AY2854" i="1" s="1"/>
  <c r="AG2854" i="1"/>
  <c r="AF2854" i="1"/>
  <c r="AD2854" i="1"/>
  <c r="AC2854" i="1"/>
  <c r="AE2854" i="1" s="1"/>
  <c r="AH2854" i="1" s="1"/>
  <c r="Z2854" i="1"/>
  <c r="Z2849" i="1" s="1"/>
  <c r="Y2854" i="1"/>
  <c r="W2854" i="1"/>
  <c r="X2854" i="1" s="1"/>
  <c r="AA2854" i="1" s="1"/>
  <c r="V2854" i="1"/>
  <c r="S2854" i="1"/>
  <c r="R2854" i="1"/>
  <c r="Q2854" i="1"/>
  <c r="T2854" i="1" s="1"/>
  <c r="P2854" i="1"/>
  <c r="O2854" i="1"/>
  <c r="N2854" i="1"/>
  <c r="M2854" i="1"/>
  <c r="L2854" i="1"/>
  <c r="J2854" i="1"/>
  <c r="K2854" i="1" s="1"/>
  <c r="I2854" i="1"/>
  <c r="I2849" i="1" s="1"/>
  <c r="G2854" i="1"/>
  <c r="F2854" i="1"/>
  <c r="H2854" i="1" s="1"/>
  <c r="D2854" i="1"/>
  <c r="C2854" i="1"/>
  <c r="E2854" i="1" s="1"/>
  <c r="BC2853" i="1"/>
  <c r="BB2853" i="1"/>
  <c r="BA2853" i="1"/>
  <c r="AZ2853" i="1"/>
  <c r="AY2853" i="1"/>
  <c r="AV2853" i="1"/>
  <c r="AE2853" i="1"/>
  <c r="AH2853" i="1" s="1"/>
  <c r="AA2853" i="1"/>
  <c r="X2853" i="1"/>
  <c r="T2853" i="1"/>
  <c r="AW2853" i="1" s="1"/>
  <c r="Q2853" i="1"/>
  <c r="K2853" i="1"/>
  <c r="H2853" i="1"/>
  <c r="E2853" i="1"/>
  <c r="BB2852" i="1"/>
  <c r="BA2852" i="1"/>
  <c r="BC2852" i="1" s="1"/>
  <c r="BD2852" i="1" s="1"/>
  <c r="AZ2852" i="1"/>
  <c r="AY2852" i="1"/>
  <c r="AV2852" i="1"/>
  <c r="AH2852" i="1"/>
  <c r="AE2852" i="1"/>
  <c r="X2852" i="1"/>
  <c r="AA2852" i="1" s="1"/>
  <c r="T2852" i="1"/>
  <c r="AW2852" i="1" s="1"/>
  <c r="Q2852" i="1"/>
  <c r="K2852" i="1"/>
  <c r="H2852" i="1"/>
  <c r="E2852" i="1"/>
  <c r="BB2851" i="1"/>
  <c r="BC2851" i="1" s="1"/>
  <c r="BA2851" i="1"/>
  <c r="AZ2851" i="1"/>
  <c r="AY2851" i="1"/>
  <c r="AV2851" i="1"/>
  <c r="AH2851" i="1"/>
  <c r="AE2851" i="1"/>
  <c r="AA2851" i="1"/>
  <c r="X2851" i="1"/>
  <c r="Q2851" i="1"/>
  <c r="T2851" i="1" s="1"/>
  <c r="K2851" i="1"/>
  <c r="H2851" i="1"/>
  <c r="E2851" i="1"/>
  <c r="AU2850" i="1"/>
  <c r="AU2849" i="1" s="1"/>
  <c r="AT2850" i="1"/>
  <c r="AT2849" i="1" s="1"/>
  <c r="AS2850" i="1"/>
  <c r="BB2850" i="1" s="1"/>
  <c r="AR2850" i="1"/>
  <c r="AQ2850" i="1"/>
  <c r="AP2850" i="1"/>
  <c r="BA2850" i="1" s="1"/>
  <c r="AO2850" i="1"/>
  <c r="AO2849" i="1" s="1"/>
  <c r="AN2850" i="1"/>
  <c r="AM2850" i="1"/>
  <c r="AM2849" i="1" s="1"/>
  <c r="AZ2849" i="1" s="1"/>
  <c r="AL2850" i="1"/>
  <c r="AV2850" i="1" s="1"/>
  <c r="AK2850" i="1"/>
  <c r="AJ2850" i="1"/>
  <c r="AG2850" i="1"/>
  <c r="AF2850" i="1"/>
  <c r="AF2849" i="1" s="1"/>
  <c r="AD2850" i="1"/>
  <c r="AD2849" i="1" s="1"/>
  <c r="AC2850" i="1"/>
  <c r="AE2850" i="1" s="1"/>
  <c r="AH2850" i="1" s="1"/>
  <c r="Z2850" i="1"/>
  <c r="Y2850" i="1"/>
  <c r="W2850" i="1"/>
  <c r="W2849" i="1" s="1"/>
  <c r="V2850" i="1"/>
  <c r="S2850" i="1"/>
  <c r="S2849" i="1" s="1"/>
  <c r="R2850" i="1"/>
  <c r="P2850" i="1"/>
  <c r="O2850" i="1"/>
  <c r="Q2850" i="1" s="1"/>
  <c r="T2850" i="1" s="1"/>
  <c r="N2850" i="1"/>
  <c r="N2849" i="1" s="1"/>
  <c r="M2850" i="1"/>
  <c r="L2850" i="1"/>
  <c r="L2849" i="1" s="1"/>
  <c r="K2850" i="1"/>
  <c r="J2850" i="1"/>
  <c r="I2850" i="1"/>
  <c r="G2850" i="1"/>
  <c r="H2850" i="1" s="1"/>
  <c r="F2850" i="1"/>
  <c r="F2849" i="1" s="1"/>
  <c r="H2849" i="1" s="1"/>
  <c r="D2850" i="1"/>
  <c r="D2849" i="1" s="1"/>
  <c r="C2850" i="1"/>
  <c r="E2850" i="1" s="1"/>
  <c r="AS2849" i="1"/>
  <c r="BB2849" i="1" s="1"/>
  <c r="AQ2849" i="1"/>
  <c r="AQ2842" i="1" s="1"/>
  <c r="AP2849" i="1"/>
  <c r="AN2849" i="1"/>
  <c r="AK2849" i="1"/>
  <c r="AG2849" i="1"/>
  <c r="Y2849" i="1"/>
  <c r="Y2842" i="1" s="1"/>
  <c r="V2849" i="1"/>
  <c r="R2849" i="1"/>
  <c r="P2849" i="1"/>
  <c r="P2842" i="1" s="1"/>
  <c r="O2849" i="1"/>
  <c r="M2849" i="1"/>
  <c r="J2849" i="1"/>
  <c r="G2849" i="1"/>
  <c r="BB2848" i="1"/>
  <c r="BC2848" i="1" s="1"/>
  <c r="BA2848" i="1"/>
  <c r="AZ2848" i="1"/>
  <c r="AY2848" i="1"/>
  <c r="AV2848" i="1"/>
  <c r="AE2848" i="1"/>
  <c r="AH2848" i="1" s="1"/>
  <c r="AA2848" i="1"/>
  <c r="X2848" i="1"/>
  <c r="Q2848" i="1"/>
  <c r="T2848" i="1" s="1"/>
  <c r="K2848" i="1"/>
  <c r="H2848" i="1"/>
  <c r="E2848" i="1"/>
  <c r="AU2847" i="1"/>
  <c r="AT2847" i="1"/>
  <c r="AT2843" i="1" s="1"/>
  <c r="AT2842" i="1" s="1"/>
  <c r="AS2847" i="1"/>
  <c r="BB2847" i="1" s="1"/>
  <c r="AR2847" i="1"/>
  <c r="AQ2847" i="1"/>
  <c r="BA2847" i="1" s="1"/>
  <c r="AP2847" i="1"/>
  <c r="AO2847" i="1"/>
  <c r="AN2847" i="1"/>
  <c r="AM2847" i="1"/>
  <c r="AZ2847" i="1" s="1"/>
  <c r="AL2847" i="1"/>
  <c r="AL2843" i="1" s="1"/>
  <c r="AK2847" i="1"/>
  <c r="AJ2847" i="1"/>
  <c r="AY2847" i="1" s="1"/>
  <c r="AG2847" i="1"/>
  <c r="AF2847" i="1"/>
  <c r="AD2847" i="1"/>
  <c r="AC2847" i="1"/>
  <c r="AE2847" i="1" s="1"/>
  <c r="AH2847" i="1" s="1"/>
  <c r="Z2847" i="1"/>
  <c r="Y2847" i="1"/>
  <c r="W2847" i="1"/>
  <c r="V2847" i="1"/>
  <c r="X2847" i="1" s="1"/>
  <c r="AA2847" i="1" s="1"/>
  <c r="S2847" i="1"/>
  <c r="S2843" i="1" s="1"/>
  <c r="S2842" i="1" s="1"/>
  <c r="R2847" i="1"/>
  <c r="P2847" i="1"/>
  <c r="Q2847" i="1" s="1"/>
  <c r="T2847" i="1" s="1"/>
  <c r="O2847" i="1"/>
  <c r="N2847" i="1"/>
  <c r="M2847" i="1"/>
  <c r="L2847" i="1"/>
  <c r="K2847" i="1"/>
  <c r="J2847" i="1"/>
  <c r="I2847" i="1"/>
  <c r="H2847" i="1"/>
  <c r="G2847" i="1"/>
  <c r="F2847" i="1"/>
  <c r="D2847" i="1"/>
  <c r="E2847" i="1" s="1"/>
  <c r="C2847" i="1"/>
  <c r="C2843" i="1" s="1"/>
  <c r="BB2846" i="1"/>
  <c r="BC2846" i="1" s="1"/>
  <c r="BA2846" i="1"/>
  <c r="AZ2846" i="1"/>
  <c r="AY2846" i="1"/>
  <c r="AV2846" i="1"/>
  <c r="AH2846" i="1"/>
  <c r="AE2846" i="1"/>
  <c r="AA2846" i="1"/>
  <c r="X2846" i="1"/>
  <c r="Q2846" i="1"/>
  <c r="T2846" i="1" s="1"/>
  <c r="K2846" i="1"/>
  <c r="H2846" i="1"/>
  <c r="E2846" i="1"/>
  <c r="BB2845" i="1"/>
  <c r="BA2845" i="1"/>
  <c r="AZ2845" i="1"/>
  <c r="AY2845" i="1"/>
  <c r="BC2845" i="1" s="1"/>
  <c r="AV2845" i="1"/>
  <c r="AE2845" i="1"/>
  <c r="AH2845" i="1" s="1"/>
  <c r="AA2845" i="1"/>
  <c r="X2845" i="1"/>
  <c r="Q2845" i="1"/>
  <c r="T2845" i="1" s="1"/>
  <c r="K2845" i="1"/>
  <c r="H2845" i="1"/>
  <c r="E2845" i="1"/>
  <c r="AY2844" i="1"/>
  <c r="AU2844" i="1"/>
  <c r="AU2843" i="1" s="1"/>
  <c r="AT2844" i="1"/>
  <c r="AS2844" i="1"/>
  <c r="BB2844" i="1" s="1"/>
  <c r="AR2844" i="1"/>
  <c r="AQ2844" i="1"/>
  <c r="AP2844" i="1"/>
  <c r="AP2843" i="1" s="1"/>
  <c r="AO2844" i="1"/>
  <c r="AN2844" i="1"/>
  <c r="AN2843" i="1" s="1"/>
  <c r="AN2842" i="1" s="1"/>
  <c r="AM2844" i="1"/>
  <c r="AV2844" i="1" s="1"/>
  <c r="AL2844" i="1"/>
  <c r="AK2844" i="1"/>
  <c r="AJ2844" i="1"/>
  <c r="AG2844" i="1"/>
  <c r="AG2843" i="1" s="1"/>
  <c r="AG2842" i="1" s="1"/>
  <c r="AF2844" i="1"/>
  <c r="AD2844" i="1"/>
  <c r="AE2844" i="1" s="1"/>
  <c r="AH2844" i="1" s="1"/>
  <c r="AC2844" i="1"/>
  <c r="Z2844" i="1"/>
  <c r="Y2844" i="1"/>
  <c r="X2844" i="1"/>
  <c r="AA2844" i="1" s="1"/>
  <c r="W2844" i="1"/>
  <c r="V2844" i="1"/>
  <c r="V2843" i="1" s="1"/>
  <c r="S2844" i="1"/>
  <c r="R2844" i="1"/>
  <c r="P2844" i="1"/>
  <c r="O2844" i="1"/>
  <c r="O2843" i="1" s="1"/>
  <c r="N2844" i="1"/>
  <c r="M2844" i="1"/>
  <c r="M2843" i="1" s="1"/>
  <c r="M2842" i="1" s="1"/>
  <c r="L2844" i="1"/>
  <c r="L2843" i="1" s="1"/>
  <c r="J2844" i="1"/>
  <c r="I2844" i="1"/>
  <c r="K2844" i="1" s="1"/>
  <c r="G2844" i="1"/>
  <c r="G2843" i="1" s="1"/>
  <c r="F2844" i="1"/>
  <c r="D2844" i="1"/>
  <c r="E2844" i="1" s="1"/>
  <c r="C2844" i="1"/>
  <c r="AS2843" i="1"/>
  <c r="BB2843" i="1" s="1"/>
  <c r="AR2843" i="1"/>
  <c r="AQ2843" i="1"/>
  <c r="AO2843" i="1"/>
  <c r="AO2842" i="1" s="1"/>
  <c r="AK2843" i="1"/>
  <c r="AJ2843" i="1"/>
  <c r="AY2843" i="1" s="1"/>
  <c r="AF2843" i="1"/>
  <c r="AF2842" i="1" s="1"/>
  <c r="Z2843" i="1"/>
  <c r="Z2842" i="1" s="1"/>
  <c r="Y2843" i="1"/>
  <c r="W2843" i="1"/>
  <c r="R2843" i="1"/>
  <c r="P2843" i="1"/>
  <c r="N2843" i="1"/>
  <c r="J2843" i="1"/>
  <c r="K2843" i="1" s="1"/>
  <c r="I2843" i="1"/>
  <c r="I2842" i="1" s="1"/>
  <c r="K2842" i="1" s="1"/>
  <c r="F2843" i="1"/>
  <c r="F2842" i="1" s="1"/>
  <c r="AS2842" i="1"/>
  <c r="AK2842" i="1"/>
  <c r="R2842" i="1"/>
  <c r="J2842" i="1"/>
  <c r="BB2841" i="1"/>
  <c r="BC2841" i="1" s="1"/>
  <c r="BA2841" i="1"/>
  <c r="AZ2841" i="1"/>
  <c r="AY2841" i="1"/>
  <c r="AV2841" i="1"/>
  <c r="AE2841" i="1"/>
  <c r="AH2841" i="1" s="1"/>
  <c r="AA2841" i="1"/>
  <c r="X2841" i="1"/>
  <c r="Q2841" i="1"/>
  <c r="T2841" i="1" s="1"/>
  <c r="K2841" i="1"/>
  <c r="H2841" i="1"/>
  <c r="E2841" i="1"/>
  <c r="AU2840" i="1"/>
  <c r="AT2840" i="1"/>
  <c r="AS2840" i="1"/>
  <c r="BB2840" i="1" s="1"/>
  <c r="AR2840" i="1"/>
  <c r="AQ2840" i="1"/>
  <c r="AP2840" i="1"/>
  <c r="BA2840" i="1" s="1"/>
  <c r="AO2840" i="1"/>
  <c r="AO2835" i="1" s="1"/>
  <c r="AN2840" i="1"/>
  <c r="AM2840" i="1"/>
  <c r="AZ2840" i="1" s="1"/>
  <c r="AL2840" i="1"/>
  <c r="AV2840" i="1" s="1"/>
  <c r="AK2840" i="1"/>
  <c r="AJ2840" i="1"/>
  <c r="AG2840" i="1"/>
  <c r="AF2840" i="1"/>
  <c r="AF2835" i="1" s="1"/>
  <c r="AD2840" i="1"/>
  <c r="AC2840" i="1"/>
  <c r="AE2840" i="1" s="1"/>
  <c r="AH2840" i="1" s="1"/>
  <c r="Z2840" i="1"/>
  <c r="Y2840" i="1"/>
  <c r="W2840" i="1"/>
  <c r="X2840" i="1" s="1"/>
  <c r="AA2840" i="1" s="1"/>
  <c r="V2840" i="1"/>
  <c r="S2840" i="1"/>
  <c r="R2840" i="1"/>
  <c r="P2840" i="1"/>
  <c r="O2840" i="1"/>
  <c r="Q2840" i="1" s="1"/>
  <c r="T2840" i="1" s="1"/>
  <c r="N2840" i="1"/>
  <c r="N2835" i="1" s="1"/>
  <c r="M2840" i="1"/>
  <c r="L2840" i="1"/>
  <c r="K2840" i="1"/>
  <c r="J2840" i="1"/>
  <c r="I2840" i="1"/>
  <c r="G2840" i="1"/>
  <c r="H2840" i="1" s="1"/>
  <c r="F2840" i="1"/>
  <c r="F2835" i="1" s="1"/>
  <c r="D2840" i="1"/>
  <c r="E2840" i="1" s="1"/>
  <c r="C2840" i="1"/>
  <c r="BB2839" i="1"/>
  <c r="BA2839" i="1"/>
  <c r="AZ2839" i="1"/>
  <c r="AY2839" i="1"/>
  <c r="BC2839" i="1" s="1"/>
  <c r="AV2839" i="1"/>
  <c r="AH2839" i="1"/>
  <c r="AE2839" i="1"/>
  <c r="X2839" i="1"/>
  <c r="AA2839" i="1" s="1"/>
  <c r="T2839" i="1"/>
  <c r="AW2839" i="1" s="1"/>
  <c r="Q2839" i="1"/>
  <c r="K2839" i="1"/>
  <c r="H2839" i="1"/>
  <c r="E2839" i="1"/>
  <c r="BB2838" i="1"/>
  <c r="BA2838" i="1"/>
  <c r="AZ2838" i="1"/>
  <c r="AY2838" i="1"/>
  <c r="BC2838" i="1" s="1"/>
  <c r="AV2838" i="1"/>
  <c r="AE2838" i="1"/>
  <c r="AH2838" i="1" s="1"/>
  <c r="X2838" i="1"/>
  <c r="AA2838" i="1" s="1"/>
  <c r="Q2838" i="1"/>
  <c r="T2838" i="1" s="1"/>
  <c r="K2838" i="1"/>
  <c r="H2838" i="1"/>
  <c r="E2838" i="1"/>
  <c r="BB2837" i="1"/>
  <c r="BA2837" i="1"/>
  <c r="AZ2837" i="1"/>
  <c r="AY2837" i="1"/>
  <c r="BC2837" i="1" s="1"/>
  <c r="AV2837" i="1"/>
  <c r="AE2837" i="1"/>
  <c r="AH2837" i="1" s="1"/>
  <c r="AA2837" i="1"/>
  <c r="X2837" i="1"/>
  <c r="Q2837" i="1"/>
  <c r="T2837" i="1" s="1"/>
  <c r="K2837" i="1"/>
  <c r="H2837" i="1"/>
  <c r="E2837" i="1"/>
  <c r="AU2836" i="1"/>
  <c r="AT2836" i="1"/>
  <c r="AT2835" i="1" s="1"/>
  <c r="AS2836" i="1"/>
  <c r="BB2836" i="1" s="1"/>
  <c r="AR2836" i="1"/>
  <c r="AR2835" i="1" s="1"/>
  <c r="AR2820" i="1" s="1"/>
  <c r="AQ2836" i="1"/>
  <c r="BA2836" i="1" s="1"/>
  <c r="AP2836" i="1"/>
  <c r="AO2836" i="1"/>
  <c r="AN2836" i="1"/>
  <c r="AM2836" i="1"/>
  <c r="AZ2836" i="1" s="1"/>
  <c r="AL2836" i="1"/>
  <c r="AL2835" i="1" s="1"/>
  <c r="AK2836" i="1"/>
  <c r="AJ2836" i="1"/>
  <c r="AY2836" i="1" s="1"/>
  <c r="AG2836" i="1"/>
  <c r="AF2836" i="1"/>
  <c r="AD2836" i="1"/>
  <c r="AC2836" i="1"/>
  <c r="AC2835" i="1" s="1"/>
  <c r="AE2835" i="1" s="1"/>
  <c r="AH2835" i="1" s="1"/>
  <c r="Z2836" i="1"/>
  <c r="Z2835" i="1" s="1"/>
  <c r="Z2820" i="1" s="1"/>
  <c r="Y2836" i="1"/>
  <c r="Y2835" i="1" s="1"/>
  <c r="W2836" i="1"/>
  <c r="V2836" i="1"/>
  <c r="X2836" i="1" s="1"/>
  <c r="AA2836" i="1" s="1"/>
  <c r="S2836" i="1"/>
  <c r="S2835" i="1" s="1"/>
  <c r="R2836" i="1"/>
  <c r="P2836" i="1"/>
  <c r="Q2836" i="1" s="1"/>
  <c r="T2836" i="1" s="1"/>
  <c r="O2836" i="1"/>
  <c r="N2836" i="1"/>
  <c r="M2836" i="1"/>
  <c r="L2836" i="1"/>
  <c r="K2836" i="1"/>
  <c r="J2836" i="1"/>
  <c r="I2836" i="1"/>
  <c r="I2835" i="1" s="1"/>
  <c r="I2820" i="1" s="1"/>
  <c r="H2836" i="1"/>
  <c r="G2836" i="1"/>
  <c r="F2836" i="1"/>
  <c r="D2836" i="1"/>
  <c r="E2836" i="1" s="1"/>
  <c r="C2836" i="1"/>
  <c r="C2835" i="1" s="1"/>
  <c r="E2835" i="1" s="1"/>
  <c r="AU2835" i="1"/>
  <c r="AS2835" i="1"/>
  <c r="AP2835" i="1"/>
  <c r="AN2835" i="1"/>
  <c r="AM2835" i="1"/>
  <c r="AZ2835" i="1" s="1"/>
  <c r="AK2835" i="1"/>
  <c r="AG2835" i="1"/>
  <c r="AD2835" i="1"/>
  <c r="V2835" i="1"/>
  <c r="R2835" i="1"/>
  <c r="O2835" i="1"/>
  <c r="M2835" i="1"/>
  <c r="L2835" i="1"/>
  <c r="J2835" i="1"/>
  <c r="K2835" i="1" s="1"/>
  <c r="G2835" i="1"/>
  <c r="H2835" i="1" s="1"/>
  <c r="D2835" i="1"/>
  <c r="BB2834" i="1"/>
  <c r="BA2834" i="1"/>
  <c r="AZ2834" i="1"/>
  <c r="AY2834" i="1"/>
  <c r="BC2834" i="1" s="1"/>
  <c r="AV2834" i="1"/>
  <c r="AH2834" i="1"/>
  <c r="AE2834" i="1"/>
  <c r="X2834" i="1"/>
  <c r="AA2834" i="1" s="1"/>
  <c r="Q2834" i="1"/>
  <c r="T2834" i="1" s="1"/>
  <c r="K2834" i="1"/>
  <c r="H2834" i="1"/>
  <c r="E2834" i="1"/>
  <c r="BB2833" i="1"/>
  <c r="BA2833" i="1"/>
  <c r="AZ2833" i="1"/>
  <c r="AY2833" i="1"/>
  <c r="BC2833" i="1" s="1"/>
  <c r="AV2833" i="1"/>
  <c r="AH2833" i="1"/>
  <c r="AE2833" i="1"/>
  <c r="X2833" i="1"/>
  <c r="AA2833" i="1" s="1"/>
  <c r="T2833" i="1"/>
  <c r="AW2833" i="1" s="1"/>
  <c r="Q2833" i="1"/>
  <c r="K2833" i="1"/>
  <c r="H2833" i="1"/>
  <c r="E2833" i="1"/>
  <c r="BB2832" i="1"/>
  <c r="BA2832" i="1"/>
  <c r="AZ2832" i="1"/>
  <c r="AY2832" i="1"/>
  <c r="BC2832" i="1" s="1"/>
  <c r="AV2832" i="1"/>
  <c r="AE2832" i="1"/>
  <c r="AH2832" i="1" s="1"/>
  <c r="X2832" i="1"/>
  <c r="AA2832" i="1" s="1"/>
  <c r="Q2832" i="1"/>
  <c r="T2832" i="1" s="1"/>
  <c r="K2832" i="1"/>
  <c r="H2832" i="1"/>
  <c r="E2832" i="1"/>
  <c r="AZ2831" i="1"/>
  <c r="AU2831" i="1"/>
  <c r="AT2831" i="1"/>
  <c r="AS2831" i="1"/>
  <c r="BB2831" i="1" s="1"/>
  <c r="AR2831" i="1"/>
  <c r="AQ2831" i="1"/>
  <c r="AP2831" i="1"/>
  <c r="BA2831" i="1" s="1"/>
  <c r="AO2831" i="1"/>
  <c r="AN2831" i="1"/>
  <c r="AM2831" i="1"/>
  <c r="AL2831" i="1"/>
  <c r="AK2831" i="1"/>
  <c r="AJ2831" i="1"/>
  <c r="AY2831" i="1" s="1"/>
  <c r="AG2831" i="1"/>
  <c r="AF2831" i="1"/>
  <c r="AD2831" i="1"/>
  <c r="AC2831" i="1"/>
  <c r="AE2831" i="1" s="1"/>
  <c r="AH2831" i="1" s="1"/>
  <c r="AA2831" i="1"/>
  <c r="Z2831" i="1"/>
  <c r="Y2831" i="1"/>
  <c r="X2831" i="1"/>
  <c r="W2831" i="1"/>
  <c r="V2831" i="1"/>
  <c r="S2831" i="1"/>
  <c r="R2831" i="1"/>
  <c r="P2831" i="1"/>
  <c r="O2831" i="1"/>
  <c r="Q2831" i="1" s="1"/>
  <c r="T2831" i="1" s="1"/>
  <c r="N2831" i="1"/>
  <c r="M2831" i="1"/>
  <c r="L2831" i="1"/>
  <c r="J2831" i="1"/>
  <c r="K2831" i="1" s="1"/>
  <c r="I2831" i="1"/>
  <c r="G2831" i="1"/>
  <c r="H2831" i="1" s="1"/>
  <c r="F2831" i="1"/>
  <c r="D2831" i="1"/>
  <c r="E2831" i="1" s="1"/>
  <c r="C2831" i="1"/>
  <c r="BB2830" i="1"/>
  <c r="BA2830" i="1"/>
  <c r="BC2830" i="1" s="1"/>
  <c r="BD2830" i="1" s="1"/>
  <c r="AZ2830" i="1"/>
  <c r="AY2830" i="1"/>
  <c r="AV2830" i="1"/>
  <c r="AH2830" i="1"/>
  <c r="AE2830" i="1"/>
  <c r="X2830" i="1"/>
  <c r="AA2830" i="1" s="1"/>
  <c r="T2830" i="1"/>
  <c r="AW2830" i="1" s="1"/>
  <c r="Q2830" i="1"/>
  <c r="K2830" i="1"/>
  <c r="H2830" i="1"/>
  <c r="E2830" i="1"/>
  <c r="BB2829" i="1"/>
  <c r="BC2829" i="1" s="1"/>
  <c r="BA2829" i="1"/>
  <c r="AZ2829" i="1"/>
  <c r="AY2829" i="1"/>
  <c r="AV2829" i="1"/>
  <c r="AE2829" i="1"/>
  <c r="AH2829" i="1" s="1"/>
  <c r="AA2829" i="1"/>
  <c r="X2829" i="1"/>
  <c r="Q2829" i="1"/>
  <c r="T2829" i="1" s="1"/>
  <c r="K2829" i="1"/>
  <c r="H2829" i="1"/>
  <c r="E2829" i="1"/>
  <c r="BB2828" i="1"/>
  <c r="BA2828" i="1"/>
  <c r="AZ2828" i="1"/>
  <c r="AY2828" i="1"/>
  <c r="BC2828" i="1" s="1"/>
  <c r="AV2828" i="1"/>
  <c r="AE2828" i="1"/>
  <c r="AH2828" i="1" s="1"/>
  <c r="AA2828" i="1"/>
  <c r="X2828" i="1"/>
  <c r="Q2828" i="1"/>
  <c r="T2828" i="1" s="1"/>
  <c r="K2828" i="1"/>
  <c r="H2828" i="1"/>
  <c r="E2828" i="1"/>
  <c r="BB2827" i="1"/>
  <c r="BA2827" i="1"/>
  <c r="AZ2827" i="1"/>
  <c r="AY2827" i="1"/>
  <c r="BC2827" i="1" s="1"/>
  <c r="AV2827" i="1"/>
  <c r="AH2827" i="1"/>
  <c r="AE2827" i="1"/>
  <c r="X2827" i="1"/>
  <c r="AA2827" i="1" s="1"/>
  <c r="Q2827" i="1"/>
  <c r="T2827" i="1" s="1"/>
  <c r="K2827" i="1"/>
  <c r="H2827" i="1"/>
  <c r="E2827" i="1"/>
  <c r="AZ2826" i="1"/>
  <c r="AU2826" i="1"/>
  <c r="AT2826" i="1"/>
  <c r="AS2826" i="1"/>
  <c r="BB2826" i="1" s="1"/>
  <c r="AR2826" i="1"/>
  <c r="AQ2826" i="1"/>
  <c r="AP2826" i="1"/>
  <c r="BA2826" i="1" s="1"/>
  <c r="AO2826" i="1"/>
  <c r="AN2826" i="1"/>
  <c r="AM2826" i="1"/>
  <c r="AL2826" i="1"/>
  <c r="AK2826" i="1"/>
  <c r="AJ2826" i="1"/>
  <c r="AY2826" i="1" s="1"/>
  <c r="AH2826" i="1"/>
  <c r="AG2826" i="1"/>
  <c r="AF2826" i="1"/>
  <c r="AE2826" i="1"/>
  <c r="AD2826" i="1"/>
  <c r="AC2826" i="1"/>
  <c r="Z2826" i="1"/>
  <c r="Y2826" i="1"/>
  <c r="W2826" i="1"/>
  <c r="V2826" i="1"/>
  <c r="X2826" i="1" s="1"/>
  <c r="AA2826" i="1" s="1"/>
  <c r="S2826" i="1"/>
  <c r="R2826" i="1"/>
  <c r="P2826" i="1"/>
  <c r="Q2826" i="1" s="1"/>
  <c r="T2826" i="1" s="1"/>
  <c r="O2826" i="1"/>
  <c r="N2826" i="1"/>
  <c r="M2826" i="1"/>
  <c r="L2826" i="1"/>
  <c r="J2826" i="1"/>
  <c r="K2826" i="1" s="1"/>
  <c r="I2826" i="1"/>
  <c r="H2826" i="1"/>
  <c r="G2826" i="1"/>
  <c r="F2826" i="1"/>
  <c r="E2826" i="1"/>
  <c r="D2826" i="1"/>
  <c r="C2826" i="1"/>
  <c r="BB2825" i="1"/>
  <c r="BA2825" i="1"/>
  <c r="AZ2825" i="1"/>
  <c r="AY2825" i="1"/>
  <c r="BC2825" i="1" s="1"/>
  <c r="AV2825" i="1"/>
  <c r="AE2825" i="1"/>
  <c r="AH2825" i="1" s="1"/>
  <c r="AA2825" i="1"/>
  <c r="X2825" i="1"/>
  <c r="Q2825" i="1"/>
  <c r="T2825" i="1" s="1"/>
  <c r="K2825" i="1"/>
  <c r="H2825" i="1"/>
  <c r="E2825" i="1"/>
  <c r="AU2824" i="1"/>
  <c r="AT2824" i="1"/>
  <c r="AS2824" i="1"/>
  <c r="BB2824" i="1" s="1"/>
  <c r="AR2824" i="1"/>
  <c r="AQ2824" i="1"/>
  <c r="BA2824" i="1" s="1"/>
  <c r="AP2824" i="1"/>
  <c r="AO2824" i="1"/>
  <c r="AN2824" i="1"/>
  <c r="AM2824" i="1"/>
  <c r="AZ2824" i="1" s="1"/>
  <c r="AL2824" i="1"/>
  <c r="AK2824" i="1"/>
  <c r="AJ2824" i="1"/>
  <c r="AY2824" i="1" s="1"/>
  <c r="BC2824" i="1" s="1"/>
  <c r="AG2824" i="1"/>
  <c r="AF2824" i="1"/>
  <c r="AD2824" i="1"/>
  <c r="AC2824" i="1"/>
  <c r="AE2824" i="1" s="1"/>
  <c r="AH2824" i="1" s="1"/>
  <c r="Z2824" i="1"/>
  <c r="Y2824" i="1"/>
  <c r="W2824" i="1"/>
  <c r="V2824" i="1"/>
  <c r="X2824" i="1" s="1"/>
  <c r="AA2824" i="1" s="1"/>
  <c r="S2824" i="1"/>
  <c r="R2824" i="1"/>
  <c r="P2824" i="1"/>
  <c r="Q2824" i="1" s="1"/>
  <c r="T2824" i="1" s="1"/>
  <c r="O2824" i="1"/>
  <c r="N2824" i="1"/>
  <c r="M2824" i="1"/>
  <c r="L2824" i="1"/>
  <c r="K2824" i="1"/>
  <c r="J2824" i="1"/>
  <c r="I2824" i="1"/>
  <c r="H2824" i="1"/>
  <c r="G2824" i="1"/>
  <c r="F2824" i="1"/>
  <c r="D2824" i="1"/>
  <c r="E2824" i="1" s="1"/>
  <c r="C2824" i="1"/>
  <c r="BB2823" i="1"/>
  <c r="BC2823" i="1" s="1"/>
  <c r="BA2823" i="1"/>
  <c r="AZ2823" i="1"/>
  <c r="AY2823" i="1"/>
  <c r="AV2823" i="1"/>
  <c r="AE2823" i="1"/>
  <c r="AH2823" i="1" s="1"/>
  <c r="AA2823" i="1"/>
  <c r="X2823" i="1"/>
  <c r="Q2823" i="1"/>
  <c r="T2823" i="1" s="1"/>
  <c r="K2823" i="1"/>
  <c r="H2823" i="1"/>
  <c r="E2823" i="1"/>
  <c r="AU2822" i="1"/>
  <c r="AU2821" i="1" s="1"/>
  <c r="AU2820" i="1" s="1"/>
  <c r="AT2822" i="1"/>
  <c r="AT2821" i="1" s="1"/>
  <c r="AS2822" i="1"/>
  <c r="BB2822" i="1" s="1"/>
  <c r="AR2822" i="1"/>
  <c r="AQ2822" i="1"/>
  <c r="AP2822" i="1"/>
  <c r="BA2822" i="1" s="1"/>
  <c r="AO2822" i="1"/>
  <c r="AO2821" i="1" s="1"/>
  <c r="AN2822" i="1"/>
  <c r="AM2822" i="1"/>
  <c r="AM2821" i="1" s="1"/>
  <c r="AL2822" i="1"/>
  <c r="AV2822" i="1" s="1"/>
  <c r="AK2822" i="1"/>
  <c r="AJ2822" i="1"/>
  <c r="AG2822" i="1"/>
  <c r="AF2822" i="1"/>
  <c r="AF2821" i="1" s="1"/>
  <c r="AD2822" i="1"/>
  <c r="AD2821" i="1" s="1"/>
  <c r="AD2820" i="1" s="1"/>
  <c r="AC2822" i="1"/>
  <c r="AE2822" i="1" s="1"/>
  <c r="AH2822" i="1" s="1"/>
  <c r="Z2822" i="1"/>
  <c r="Y2822" i="1"/>
  <c r="W2822" i="1"/>
  <c r="W2821" i="1" s="1"/>
  <c r="V2822" i="1"/>
  <c r="S2822" i="1"/>
  <c r="S2821" i="1" s="1"/>
  <c r="S2820" i="1" s="1"/>
  <c r="R2822" i="1"/>
  <c r="P2822" i="1"/>
  <c r="O2822" i="1"/>
  <c r="Q2822" i="1" s="1"/>
  <c r="T2822" i="1" s="1"/>
  <c r="N2822" i="1"/>
  <c r="N2821" i="1" s="1"/>
  <c r="N2820" i="1" s="1"/>
  <c r="M2822" i="1"/>
  <c r="L2822" i="1"/>
  <c r="L2821" i="1" s="1"/>
  <c r="L2820" i="1" s="1"/>
  <c r="K2822" i="1"/>
  <c r="J2822" i="1"/>
  <c r="I2822" i="1"/>
  <c r="G2822" i="1"/>
  <c r="H2822" i="1" s="1"/>
  <c r="F2822" i="1"/>
  <c r="F2821" i="1" s="1"/>
  <c r="D2822" i="1"/>
  <c r="E2822" i="1" s="1"/>
  <c r="C2822" i="1"/>
  <c r="C2821" i="1" s="1"/>
  <c r="AS2821" i="1"/>
  <c r="BB2821" i="1" s="1"/>
  <c r="AR2821" i="1"/>
  <c r="AQ2821" i="1"/>
  <c r="AP2821" i="1"/>
  <c r="BA2821" i="1" s="1"/>
  <c r="AN2821" i="1"/>
  <c r="AN2820" i="1" s="1"/>
  <c r="AK2821" i="1"/>
  <c r="AJ2821" i="1"/>
  <c r="AG2821" i="1"/>
  <c r="Z2821" i="1"/>
  <c r="Y2821" i="1"/>
  <c r="V2821" i="1"/>
  <c r="X2821" i="1" s="1"/>
  <c r="AA2821" i="1" s="1"/>
  <c r="R2821" i="1"/>
  <c r="P2821" i="1"/>
  <c r="O2821" i="1"/>
  <c r="M2821" i="1"/>
  <c r="M2820" i="1" s="1"/>
  <c r="J2821" i="1"/>
  <c r="K2821" i="1" s="1"/>
  <c r="I2821" i="1"/>
  <c r="G2821" i="1"/>
  <c r="AS2820" i="1"/>
  <c r="AP2820" i="1"/>
  <c r="AK2820" i="1"/>
  <c r="AG2820" i="1"/>
  <c r="R2820" i="1"/>
  <c r="O2820" i="1"/>
  <c r="J2820" i="1"/>
  <c r="K2820" i="1" s="1"/>
  <c r="G2820" i="1"/>
  <c r="BB2819" i="1"/>
  <c r="BA2819" i="1"/>
  <c r="BC2819" i="1" s="1"/>
  <c r="BD2819" i="1" s="1"/>
  <c r="AZ2819" i="1"/>
  <c r="AY2819" i="1"/>
  <c r="AV2819" i="1"/>
  <c r="AH2819" i="1"/>
  <c r="AE2819" i="1"/>
  <c r="X2819" i="1"/>
  <c r="AA2819" i="1" s="1"/>
  <c r="T2819" i="1"/>
  <c r="AW2819" i="1" s="1"/>
  <c r="Q2819" i="1"/>
  <c r="K2819" i="1"/>
  <c r="H2819" i="1"/>
  <c r="E2819" i="1"/>
  <c r="BB2818" i="1"/>
  <c r="BC2818" i="1" s="1"/>
  <c r="BA2818" i="1"/>
  <c r="AZ2818" i="1"/>
  <c r="AY2818" i="1"/>
  <c r="AV2818" i="1"/>
  <c r="AH2818" i="1"/>
  <c r="AE2818" i="1"/>
  <c r="AA2818" i="1"/>
  <c r="X2818" i="1"/>
  <c r="Q2818" i="1"/>
  <c r="T2818" i="1" s="1"/>
  <c r="K2818" i="1"/>
  <c r="H2818" i="1"/>
  <c r="E2818" i="1"/>
  <c r="AU2817" i="1"/>
  <c r="AT2817" i="1"/>
  <c r="AS2817" i="1"/>
  <c r="BB2817" i="1" s="1"/>
  <c r="AR2817" i="1"/>
  <c r="AQ2817" i="1"/>
  <c r="AP2817" i="1"/>
  <c r="BA2817" i="1" s="1"/>
  <c r="AO2817" i="1"/>
  <c r="AN2817" i="1"/>
  <c r="AV2817" i="1" s="1"/>
  <c r="AM2817" i="1"/>
  <c r="AZ2817" i="1" s="1"/>
  <c r="AL2817" i="1"/>
  <c r="AY2817" i="1" s="1"/>
  <c r="AK2817" i="1"/>
  <c r="AJ2817" i="1"/>
  <c r="AG2817" i="1"/>
  <c r="AF2817" i="1"/>
  <c r="AE2817" i="1"/>
  <c r="AH2817" i="1" s="1"/>
  <c r="AD2817" i="1"/>
  <c r="AC2817" i="1"/>
  <c r="Z2817" i="1"/>
  <c r="Y2817" i="1"/>
  <c r="W2817" i="1"/>
  <c r="V2817" i="1"/>
  <c r="X2817" i="1" s="1"/>
  <c r="AA2817" i="1" s="1"/>
  <c r="S2817" i="1"/>
  <c r="R2817" i="1"/>
  <c r="P2817" i="1"/>
  <c r="O2817" i="1"/>
  <c r="Q2817" i="1" s="1"/>
  <c r="T2817" i="1" s="1"/>
  <c r="N2817" i="1"/>
  <c r="M2817" i="1"/>
  <c r="L2817" i="1"/>
  <c r="K2817" i="1"/>
  <c r="J2817" i="1"/>
  <c r="I2817" i="1"/>
  <c r="G2817" i="1"/>
  <c r="H2817" i="1" s="1"/>
  <c r="F2817" i="1"/>
  <c r="E2817" i="1"/>
  <c r="D2817" i="1"/>
  <c r="C2817" i="1"/>
  <c r="BB2816" i="1"/>
  <c r="BA2816" i="1"/>
  <c r="AZ2816" i="1"/>
  <c r="AY2816" i="1"/>
  <c r="BC2816" i="1" s="1"/>
  <c r="AV2816" i="1"/>
  <c r="AH2816" i="1"/>
  <c r="AE2816" i="1"/>
  <c r="X2816" i="1"/>
  <c r="AA2816" i="1" s="1"/>
  <c r="T2816" i="1"/>
  <c r="AW2816" i="1" s="1"/>
  <c r="Q2816" i="1"/>
  <c r="K2816" i="1"/>
  <c r="H2816" i="1"/>
  <c r="E2816" i="1"/>
  <c r="AZ2815" i="1"/>
  <c r="AU2815" i="1"/>
  <c r="AT2815" i="1"/>
  <c r="AS2815" i="1"/>
  <c r="BB2815" i="1" s="1"/>
  <c r="AR2815" i="1"/>
  <c r="BA2815" i="1" s="1"/>
  <c r="AQ2815" i="1"/>
  <c r="AP2815" i="1"/>
  <c r="AO2815" i="1"/>
  <c r="AN2815" i="1"/>
  <c r="AM2815" i="1"/>
  <c r="AL2815" i="1"/>
  <c r="AK2815" i="1"/>
  <c r="AJ2815" i="1"/>
  <c r="AY2815" i="1" s="1"/>
  <c r="AG2815" i="1"/>
  <c r="AF2815" i="1"/>
  <c r="AD2815" i="1"/>
  <c r="AC2815" i="1"/>
  <c r="AE2815" i="1" s="1"/>
  <c r="AH2815" i="1" s="1"/>
  <c r="Z2815" i="1"/>
  <c r="Y2815" i="1"/>
  <c r="W2815" i="1"/>
  <c r="X2815" i="1" s="1"/>
  <c r="AA2815" i="1" s="1"/>
  <c r="V2815" i="1"/>
  <c r="S2815" i="1"/>
  <c r="R2815" i="1"/>
  <c r="Q2815" i="1"/>
  <c r="T2815" i="1" s="1"/>
  <c r="P2815" i="1"/>
  <c r="O2815" i="1"/>
  <c r="N2815" i="1"/>
  <c r="M2815" i="1"/>
  <c r="L2815" i="1"/>
  <c r="J2815" i="1"/>
  <c r="K2815" i="1" s="1"/>
  <c r="I2815" i="1"/>
  <c r="H2815" i="1"/>
  <c r="G2815" i="1"/>
  <c r="F2815" i="1"/>
  <c r="D2815" i="1"/>
  <c r="C2815" i="1"/>
  <c r="E2815" i="1" s="1"/>
  <c r="BC2814" i="1"/>
  <c r="BB2814" i="1"/>
  <c r="BA2814" i="1"/>
  <c r="AZ2814" i="1"/>
  <c r="AY2814" i="1"/>
  <c r="AV2814" i="1"/>
  <c r="AE2814" i="1"/>
  <c r="AH2814" i="1" s="1"/>
  <c r="AA2814" i="1"/>
  <c r="X2814" i="1"/>
  <c r="T2814" i="1"/>
  <c r="AW2814" i="1" s="1"/>
  <c r="Q2814" i="1"/>
  <c r="K2814" i="1"/>
  <c r="H2814" i="1"/>
  <c r="E2814" i="1"/>
  <c r="AU2813" i="1"/>
  <c r="AT2813" i="1"/>
  <c r="AS2813" i="1"/>
  <c r="BB2813" i="1" s="1"/>
  <c r="AR2813" i="1"/>
  <c r="BA2813" i="1" s="1"/>
  <c r="AQ2813" i="1"/>
  <c r="AP2813" i="1"/>
  <c r="AO2813" i="1"/>
  <c r="AN2813" i="1"/>
  <c r="AM2813" i="1"/>
  <c r="AZ2813" i="1" s="1"/>
  <c r="AL2813" i="1"/>
  <c r="AK2813" i="1"/>
  <c r="AJ2813" i="1"/>
  <c r="AY2813" i="1" s="1"/>
  <c r="BC2813" i="1" s="1"/>
  <c r="AG2813" i="1"/>
  <c r="AF2813" i="1"/>
  <c r="AD2813" i="1"/>
  <c r="AC2813" i="1"/>
  <c r="AE2813" i="1" s="1"/>
  <c r="AH2813" i="1" s="1"/>
  <c r="Z2813" i="1"/>
  <c r="Y2813" i="1"/>
  <c r="W2813" i="1"/>
  <c r="V2813" i="1"/>
  <c r="X2813" i="1" s="1"/>
  <c r="AA2813" i="1" s="1"/>
  <c r="T2813" i="1"/>
  <c r="S2813" i="1"/>
  <c r="R2813" i="1"/>
  <c r="Q2813" i="1"/>
  <c r="P2813" i="1"/>
  <c r="O2813" i="1"/>
  <c r="N2813" i="1"/>
  <c r="M2813" i="1"/>
  <c r="L2813" i="1"/>
  <c r="K2813" i="1"/>
  <c r="J2813" i="1"/>
  <c r="I2813" i="1"/>
  <c r="G2813" i="1"/>
  <c r="F2813" i="1"/>
  <c r="H2813" i="1" s="1"/>
  <c r="D2813" i="1"/>
  <c r="E2813" i="1" s="1"/>
  <c r="C2813" i="1"/>
  <c r="BB2812" i="1"/>
  <c r="BA2812" i="1"/>
  <c r="AZ2812" i="1"/>
  <c r="AY2812" i="1"/>
  <c r="BC2812" i="1" s="1"/>
  <c r="AV2812" i="1"/>
  <c r="AE2812" i="1"/>
  <c r="AH2812" i="1" s="1"/>
  <c r="X2812" i="1"/>
  <c r="AA2812" i="1" s="1"/>
  <c r="Q2812" i="1"/>
  <c r="T2812" i="1" s="1"/>
  <c r="K2812" i="1"/>
  <c r="H2812" i="1"/>
  <c r="E2812" i="1"/>
  <c r="BB2811" i="1"/>
  <c r="BA2811" i="1"/>
  <c r="AZ2811" i="1"/>
  <c r="AY2811" i="1"/>
  <c r="BC2811" i="1" s="1"/>
  <c r="AV2811" i="1"/>
  <c r="AH2811" i="1"/>
  <c r="AE2811" i="1"/>
  <c r="X2811" i="1"/>
  <c r="AA2811" i="1" s="1"/>
  <c r="Q2811" i="1"/>
  <c r="T2811" i="1" s="1"/>
  <c r="K2811" i="1"/>
  <c r="H2811" i="1"/>
  <c r="E2811" i="1"/>
  <c r="BB2810" i="1"/>
  <c r="BA2810" i="1"/>
  <c r="AZ2810" i="1"/>
  <c r="AY2810" i="1"/>
  <c r="BC2810" i="1" s="1"/>
  <c r="AV2810" i="1"/>
  <c r="AE2810" i="1"/>
  <c r="AH2810" i="1" s="1"/>
  <c r="X2810" i="1"/>
  <c r="AA2810" i="1" s="1"/>
  <c r="T2810" i="1"/>
  <c r="AW2810" i="1" s="1"/>
  <c r="Q2810" i="1"/>
  <c r="K2810" i="1"/>
  <c r="H2810" i="1"/>
  <c r="E2810" i="1"/>
  <c r="BB2809" i="1"/>
  <c r="BA2809" i="1"/>
  <c r="AZ2809" i="1"/>
  <c r="AY2809" i="1"/>
  <c r="BC2809" i="1" s="1"/>
  <c r="AV2809" i="1"/>
  <c r="AE2809" i="1"/>
  <c r="AH2809" i="1" s="1"/>
  <c r="X2809" i="1"/>
  <c r="AA2809" i="1" s="1"/>
  <c r="T2809" i="1"/>
  <c r="AW2809" i="1" s="1"/>
  <c r="Q2809" i="1"/>
  <c r="K2809" i="1"/>
  <c r="H2809" i="1"/>
  <c r="E2809" i="1"/>
  <c r="BB2808" i="1"/>
  <c r="BA2808" i="1"/>
  <c r="AZ2808" i="1"/>
  <c r="AY2808" i="1"/>
  <c r="BC2808" i="1" s="1"/>
  <c r="AV2808" i="1"/>
  <c r="AE2808" i="1"/>
  <c r="AH2808" i="1" s="1"/>
  <c r="AA2808" i="1"/>
  <c r="X2808" i="1"/>
  <c r="Q2808" i="1"/>
  <c r="T2808" i="1" s="1"/>
  <c r="K2808" i="1"/>
  <c r="H2808" i="1"/>
  <c r="E2808" i="1"/>
  <c r="AU2807" i="1"/>
  <c r="AT2807" i="1"/>
  <c r="AS2807" i="1"/>
  <c r="BB2807" i="1" s="1"/>
  <c r="AR2807" i="1"/>
  <c r="AQ2807" i="1"/>
  <c r="BA2807" i="1" s="1"/>
  <c r="AP2807" i="1"/>
  <c r="AO2807" i="1"/>
  <c r="AN2807" i="1"/>
  <c r="AM2807" i="1"/>
  <c r="AZ2807" i="1" s="1"/>
  <c r="AL2807" i="1"/>
  <c r="AK2807" i="1"/>
  <c r="AJ2807" i="1"/>
  <c r="AY2807" i="1" s="1"/>
  <c r="AG2807" i="1"/>
  <c r="AF2807" i="1"/>
  <c r="AD2807" i="1"/>
  <c r="AC2807" i="1"/>
  <c r="AE2807" i="1" s="1"/>
  <c r="AH2807" i="1" s="1"/>
  <c r="Z2807" i="1"/>
  <c r="Y2807" i="1"/>
  <c r="W2807" i="1"/>
  <c r="V2807" i="1"/>
  <c r="X2807" i="1" s="1"/>
  <c r="AA2807" i="1" s="1"/>
  <c r="S2807" i="1"/>
  <c r="R2807" i="1"/>
  <c r="P2807" i="1"/>
  <c r="Q2807" i="1" s="1"/>
  <c r="T2807" i="1" s="1"/>
  <c r="O2807" i="1"/>
  <c r="N2807" i="1"/>
  <c r="M2807" i="1"/>
  <c r="L2807" i="1"/>
  <c r="K2807" i="1"/>
  <c r="J2807" i="1"/>
  <c r="I2807" i="1"/>
  <c r="H2807" i="1"/>
  <c r="G2807" i="1"/>
  <c r="F2807" i="1"/>
  <c r="D2807" i="1"/>
  <c r="E2807" i="1" s="1"/>
  <c r="C2807" i="1"/>
  <c r="BB2806" i="1"/>
  <c r="BC2806" i="1" s="1"/>
  <c r="BD2806" i="1" s="1"/>
  <c r="BA2806" i="1"/>
  <c r="AZ2806" i="1"/>
  <c r="AY2806" i="1"/>
  <c r="AV2806" i="1"/>
  <c r="AW2806" i="1" s="1"/>
  <c r="AH2806" i="1"/>
  <c r="AE2806" i="1"/>
  <c r="AA2806" i="1"/>
  <c r="X2806" i="1"/>
  <c r="T2806" i="1"/>
  <c r="Q2806" i="1"/>
  <c r="K2806" i="1"/>
  <c r="H2806" i="1"/>
  <c r="E2806" i="1"/>
  <c r="AU2805" i="1"/>
  <c r="AT2805" i="1"/>
  <c r="AS2805" i="1"/>
  <c r="BB2805" i="1" s="1"/>
  <c r="AR2805" i="1"/>
  <c r="AQ2805" i="1"/>
  <c r="AP2805" i="1"/>
  <c r="BA2805" i="1" s="1"/>
  <c r="AO2805" i="1"/>
  <c r="AN2805" i="1"/>
  <c r="AV2805" i="1" s="1"/>
  <c r="AM2805" i="1"/>
  <c r="AZ2805" i="1" s="1"/>
  <c r="AL2805" i="1"/>
  <c r="AY2805" i="1" s="1"/>
  <c r="BC2805" i="1" s="1"/>
  <c r="AK2805" i="1"/>
  <c r="AJ2805" i="1"/>
  <c r="AG2805" i="1"/>
  <c r="AF2805" i="1"/>
  <c r="AE2805" i="1"/>
  <c r="AH2805" i="1" s="1"/>
  <c r="AD2805" i="1"/>
  <c r="AC2805" i="1"/>
  <c r="Z2805" i="1"/>
  <c r="Y2805" i="1"/>
  <c r="W2805" i="1"/>
  <c r="V2805" i="1"/>
  <c r="X2805" i="1" s="1"/>
  <c r="AA2805" i="1" s="1"/>
  <c r="S2805" i="1"/>
  <c r="R2805" i="1"/>
  <c r="P2805" i="1"/>
  <c r="O2805" i="1"/>
  <c r="Q2805" i="1" s="1"/>
  <c r="T2805" i="1" s="1"/>
  <c r="N2805" i="1"/>
  <c r="M2805" i="1"/>
  <c r="L2805" i="1"/>
  <c r="K2805" i="1"/>
  <c r="J2805" i="1"/>
  <c r="I2805" i="1"/>
  <c r="G2805" i="1"/>
  <c r="H2805" i="1" s="1"/>
  <c r="F2805" i="1"/>
  <c r="E2805" i="1"/>
  <c r="D2805" i="1"/>
  <c r="C2805" i="1"/>
  <c r="BB2804" i="1"/>
  <c r="BA2804" i="1"/>
  <c r="AZ2804" i="1"/>
  <c r="AY2804" i="1"/>
  <c r="BC2804" i="1" s="1"/>
  <c r="AV2804" i="1"/>
  <c r="AE2804" i="1"/>
  <c r="AH2804" i="1" s="1"/>
  <c r="X2804" i="1"/>
  <c r="AA2804" i="1" s="1"/>
  <c r="T2804" i="1"/>
  <c r="AW2804" i="1" s="1"/>
  <c r="Q2804" i="1"/>
  <c r="K2804" i="1"/>
  <c r="H2804" i="1"/>
  <c r="E2804" i="1"/>
  <c r="BB2803" i="1"/>
  <c r="BA2803" i="1"/>
  <c r="AZ2803" i="1"/>
  <c r="AY2803" i="1"/>
  <c r="BC2803" i="1" s="1"/>
  <c r="AV2803" i="1"/>
  <c r="AH2803" i="1"/>
  <c r="AE2803" i="1"/>
  <c r="X2803" i="1"/>
  <c r="AA2803" i="1" s="1"/>
  <c r="T2803" i="1"/>
  <c r="AW2803" i="1" s="1"/>
  <c r="Q2803" i="1"/>
  <c r="K2803" i="1"/>
  <c r="H2803" i="1"/>
  <c r="E2803" i="1"/>
  <c r="BB2802" i="1"/>
  <c r="BA2802" i="1"/>
  <c r="BC2802" i="1" s="1"/>
  <c r="AZ2802" i="1"/>
  <c r="AY2802" i="1"/>
  <c r="AV2802" i="1"/>
  <c r="AE2802" i="1"/>
  <c r="AH2802" i="1" s="1"/>
  <c r="AA2802" i="1"/>
  <c r="X2802" i="1"/>
  <c r="Q2802" i="1"/>
  <c r="T2802" i="1" s="1"/>
  <c r="J2802" i="1"/>
  <c r="K2802" i="1" s="1"/>
  <c r="I2802" i="1"/>
  <c r="H2802" i="1"/>
  <c r="E2802" i="1"/>
  <c r="BB2801" i="1"/>
  <c r="BC2801" i="1" s="1"/>
  <c r="BD2801" i="1" s="1"/>
  <c r="BA2801" i="1"/>
  <c r="AZ2801" i="1"/>
  <c r="AY2801" i="1"/>
  <c r="AV2801" i="1"/>
  <c r="AW2801" i="1" s="1"/>
  <c r="AH2801" i="1"/>
  <c r="AE2801" i="1"/>
  <c r="AA2801" i="1"/>
  <c r="X2801" i="1"/>
  <c r="T2801" i="1"/>
  <c r="Q2801" i="1"/>
  <c r="K2801" i="1"/>
  <c r="H2801" i="1"/>
  <c r="E2801" i="1"/>
  <c r="BB2800" i="1"/>
  <c r="BA2800" i="1"/>
  <c r="AZ2800" i="1"/>
  <c r="AY2800" i="1"/>
  <c r="BC2800" i="1" s="1"/>
  <c r="AV2800" i="1"/>
  <c r="AE2800" i="1"/>
  <c r="AH2800" i="1" s="1"/>
  <c r="X2800" i="1"/>
  <c r="AA2800" i="1" s="1"/>
  <c r="Q2800" i="1"/>
  <c r="T2800" i="1" s="1"/>
  <c r="K2800" i="1"/>
  <c r="J2800" i="1"/>
  <c r="I2800" i="1"/>
  <c r="H2800" i="1"/>
  <c r="E2800" i="1"/>
  <c r="BB2799" i="1"/>
  <c r="BA2799" i="1"/>
  <c r="AZ2799" i="1"/>
  <c r="AY2799" i="1"/>
  <c r="BC2799" i="1" s="1"/>
  <c r="AV2799" i="1"/>
  <c r="AE2799" i="1"/>
  <c r="AH2799" i="1" s="1"/>
  <c r="X2799" i="1"/>
  <c r="AA2799" i="1" s="1"/>
  <c r="T2799" i="1"/>
  <c r="AW2799" i="1" s="1"/>
  <c r="Q2799" i="1"/>
  <c r="K2799" i="1"/>
  <c r="J2799" i="1"/>
  <c r="I2799" i="1"/>
  <c r="H2799" i="1"/>
  <c r="E2799" i="1"/>
  <c r="AU2798" i="1"/>
  <c r="AT2798" i="1"/>
  <c r="AS2798" i="1"/>
  <c r="BB2798" i="1" s="1"/>
  <c r="AR2798" i="1"/>
  <c r="BA2798" i="1" s="1"/>
  <c r="AQ2798" i="1"/>
  <c r="AP2798" i="1"/>
  <c r="AO2798" i="1"/>
  <c r="AN2798" i="1"/>
  <c r="AM2798" i="1"/>
  <c r="AZ2798" i="1" s="1"/>
  <c r="AL2798" i="1"/>
  <c r="AK2798" i="1"/>
  <c r="AJ2798" i="1"/>
  <c r="AY2798" i="1" s="1"/>
  <c r="AG2798" i="1"/>
  <c r="AF2798" i="1"/>
  <c r="AD2798" i="1"/>
  <c r="AC2798" i="1"/>
  <c r="AE2798" i="1" s="1"/>
  <c r="AH2798" i="1" s="1"/>
  <c r="Z2798" i="1"/>
  <c r="Y2798" i="1"/>
  <c r="W2798" i="1"/>
  <c r="V2798" i="1"/>
  <c r="X2798" i="1" s="1"/>
  <c r="AA2798" i="1" s="1"/>
  <c r="T2798" i="1"/>
  <c r="S2798" i="1"/>
  <c r="R2798" i="1"/>
  <c r="Q2798" i="1"/>
  <c r="P2798" i="1"/>
  <c r="O2798" i="1"/>
  <c r="N2798" i="1"/>
  <c r="M2798" i="1"/>
  <c r="L2798" i="1"/>
  <c r="K2798" i="1"/>
  <c r="J2798" i="1"/>
  <c r="I2798" i="1"/>
  <c r="G2798" i="1"/>
  <c r="H2798" i="1" s="1"/>
  <c r="F2798" i="1"/>
  <c r="D2798" i="1"/>
  <c r="E2798" i="1" s="1"/>
  <c r="C2798" i="1"/>
  <c r="BB2797" i="1"/>
  <c r="BA2797" i="1"/>
  <c r="AZ2797" i="1"/>
  <c r="AY2797" i="1"/>
  <c r="BC2797" i="1" s="1"/>
  <c r="AV2797" i="1"/>
  <c r="AE2797" i="1"/>
  <c r="AH2797" i="1" s="1"/>
  <c r="X2797" i="1"/>
  <c r="AA2797" i="1" s="1"/>
  <c r="Q2797" i="1"/>
  <c r="T2797" i="1" s="1"/>
  <c r="K2797" i="1"/>
  <c r="H2797" i="1"/>
  <c r="E2797" i="1"/>
  <c r="AY2796" i="1"/>
  <c r="AU2796" i="1"/>
  <c r="AT2796" i="1"/>
  <c r="AS2796" i="1"/>
  <c r="BB2796" i="1" s="1"/>
  <c r="AR2796" i="1"/>
  <c r="AQ2796" i="1"/>
  <c r="AP2796" i="1"/>
  <c r="BA2796" i="1" s="1"/>
  <c r="AO2796" i="1"/>
  <c r="AN2796" i="1"/>
  <c r="AM2796" i="1"/>
  <c r="AV2796" i="1" s="1"/>
  <c r="AL2796" i="1"/>
  <c r="AK2796" i="1"/>
  <c r="AJ2796" i="1"/>
  <c r="AG2796" i="1"/>
  <c r="AF2796" i="1"/>
  <c r="AD2796" i="1"/>
  <c r="AE2796" i="1" s="1"/>
  <c r="AH2796" i="1" s="1"/>
  <c r="AC2796" i="1"/>
  <c r="Z2796" i="1"/>
  <c r="Y2796" i="1"/>
  <c r="X2796" i="1"/>
  <c r="AA2796" i="1" s="1"/>
  <c r="W2796" i="1"/>
  <c r="V2796" i="1"/>
  <c r="S2796" i="1"/>
  <c r="R2796" i="1"/>
  <c r="P2796" i="1"/>
  <c r="O2796" i="1"/>
  <c r="Q2796" i="1" s="1"/>
  <c r="T2796" i="1" s="1"/>
  <c r="N2796" i="1"/>
  <c r="M2796" i="1"/>
  <c r="L2796" i="1"/>
  <c r="J2796" i="1"/>
  <c r="I2796" i="1"/>
  <c r="K2796" i="1" s="1"/>
  <c r="G2796" i="1"/>
  <c r="H2796" i="1" s="1"/>
  <c r="F2796" i="1"/>
  <c r="D2796" i="1"/>
  <c r="E2796" i="1" s="1"/>
  <c r="C2796" i="1"/>
  <c r="BB2795" i="1"/>
  <c r="BA2795" i="1"/>
  <c r="AZ2795" i="1"/>
  <c r="AY2795" i="1"/>
  <c r="BC2795" i="1" s="1"/>
  <c r="AV2795" i="1"/>
  <c r="AE2795" i="1"/>
  <c r="AH2795" i="1" s="1"/>
  <c r="X2795" i="1"/>
  <c r="AA2795" i="1" s="1"/>
  <c r="T2795" i="1"/>
  <c r="AW2795" i="1" s="1"/>
  <c r="Q2795" i="1"/>
  <c r="K2795" i="1"/>
  <c r="H2795" i="1"/>
  <c r="E2795" i="1"/>
  <c r="BB2794" i="1"/>
  <c r="BA2794" i="1"/>
  <c r="BC2794" i="1" s="1"/>
  <c r="AZ2794" i="1"/>
  <c r="AY2794" i="1"/>
  <c r="AV2794" i="1"/>
  <c r="AE2794" i="1"/>
  <c r="AH2794" i="1" s="1"/>
  <c r="AA2794" i="1"/>
  <c r="X2794" i="1"/>
  <c r="Q2794" i="1"/>
  <c r="T2794" i="1" s="1"/>
  <c r="K2794" i="1"/>
  <c r="H2794" i="1"/>
  <c r="E2794" i="1"/>
  <c r="BB2793" i="1"/>
  <c r="AZ2793" i="1"/>
  <c r="AY2793" i="1"/>
  <c r="AT2793" i="1"/>
  <c r="AQ2793" i="1"/>
  <c r="BA2793" i="1" s="1"/>
  <c r="BC2793" i="1" s="1"/>
  <c r="AH2793" i="1"/>
  <c r="AE2793" i="1"/>
  <c r="AA2793" i="1"/>
  <c r="X2793" i="1"/>
  <c r="Q2793" i="1"/>
  <c r="T2793" i="1" s="1"/>
  <c r="K2793" i="1"/>
  <c r="H2793" i="1"/>
  <c r="E2793" i="1"/>
  <c r="BB2792" i="1"/>
  <c r="BA2792" i="1"/>
  <c r="AZ2792" i="1"/>
  <c r="AY2792" i="1"/>
  <c r="BC2792" i="1" s="1"/>
  <c r="AV2792" i="1"/>
  <c r="AE2792" i="1"/>
  <c r="AH2792" i="1" s="1"/>
  <c r="AA2792" i="1"/>
  <c r="X2792" i="1"/>
  <c r="Q2792" i="1"/>
  <c r="T2792" i="1" s="1"/>
  <c r="K2792" i="1"/>
  <c r="H2792" i="1"/>
  <c r="E2792" i="1"/>
  <c r="AY2791" i="1"/>
  <c r="AU2791" i="1"/>
  <c r="AT2791" i="1"/>
  <c r="AS2791" i="1"/>
  <c r="BB2791" i="1" s="1"/>
  <c r="AR2791" i="1"/>
  <c r="AP2791" i="1"/>
  <c r="AO2791" i="1"/>
  <c r="AN2791" i="1"/>
  <c r="AM2791" i="1"/>
  <c r="AL2791" i="1"/>
  <c r="AK2791" i="1"/>
  <c r="AJ2791" i="1"/>
  <c r="AG2791" i="1"/>
  <c r="AF2791" i="1"/>
  <c r="AD2791" i="1"/>
  <c r="AE2791" i="1" s="1"/>
  <c r="AH2791" i="1" s="1"/>
  <c r="AC2791" i="1"/>
  <c r="Z2791" i="1"/>
  <c r="Y2791" i="1"/>
  <c r="X2791" i="1"/>
  <c r="AA2791" i="1" s="1"/>
  <c r="W2791" i="1"/>
  <c r="V2791" i="1"/>
  <c r="S2791" i="1"/>
  <c r="R2791" i="1"/>
  <c r="P2791" i="1"/>
  <c r="O2791" i="1"/>
  <c r="Q2791" i="1" s="1"/>
  <c r="T2791" i="1" s="1"/>
  <c r="N2791" i="1"/>
  <c r="M2791" i="1"/>
  <c r="L2791" i="1"/>
  <c r="J2791" i="1"/>
  <c r="K2791" i="1" s="1"/>
  <c r="I2791" i="1"/>
  <c r="G2791" i="1"/>
  <c r="H2791" i="1" s="1"/>
  <c r="F2791" i="1"/>
  <c r="D2791" i="1"/>
  <c r="E2791" i="1" s="1"/>
  <c r="C2791" i="1"/>
  <c r="BB2790" i="1"/>
  <c r="BA2790" i="1"/>
  <c r="AZ2790" i="1"/>
  <c r="AY2790" i="1"/>
  <c r="BC2790" i="1" s="1"/>
  <c r="AV2790" i="1"/>
  <c r="AE2790" i="1"/>
  <c r="AH2790" i="1" s="1"/>
  <c r="X2790" i="1"/>
  <c r="AA2790" i="1" s="1"/>
  <c r="T2790" i="1"/>
  <c r="AW2790" i="1" s="1"/>
  <c r="Q2790" i="1"/>
  <c r="K2790" i="1"/>
  <c r="H2790" i="1"/>
  <c r="E2790" i="1"/>
  <c r="AU2789" i="1"/>
  <c r="AT2789" i="1"/>
  <c r="AS2789" i="1"/>
  <c r="BB2789" i="1" s="1"/>
  <c r="AR2789" i="1"/>
  <c r="AQ2789" i="1"/>
  <c r="AP2789" i="1"/>
  <c r="BA2789" i="1" s="1"/>
  <c r="AO2789" i="1"/>
  <c r="AN2789" i="1"/>
  <c r="AM2789" i="1"/>
  <c r="AZ2789" i="1" s="1"/>
  <c r="AL2789" i="1"/>
  <c r="AK2789" i="1"/>
  <c r="AJ2789" i="1"/>
  <c r="AY2789" i="1" s="1"/>
  <c r="AG2789" i="1"/>
  <c r="AF2789" i="1"/>
  <c r="AD2789" i="1"/>
  <c r="AC2789" i="1"/>
  <c r="AE2789" i="1" s="1"/>
  <c r="AH2789" i="1" s="1"/>
  <c r="AA2789" i="1"/>
  <c r="Z2789" i="1"/>
  <c r="Y2789" i="1"/>
  <c r="X2789" i="1"/>
  <c r="W2789" i="1"/>
  <c r="V2789" i="1"/>
  <c r="S2789" i="1"/>
  <c r="R2789" i="1"/>
  <c r="Q2789" i="1"/>
  <c r="T2789" i="1" s="1"/>
  <c r="P2789" i="1"/>
  <c r="O2789" i="1"/>
  <c r="N2789" i="1"/>
  <c r="M2789" i="1"/>
  <c r="L2789" i="1"/>
  <c r="J2789" i="1"/>
  <c r="K2789" i="1" s="1"/>
  <c r="I2789" i="1"/>
  <c r="G2789" i="1"/>
  <c r="H2789" i="1" s="1"/>
  <c r="F2789" i="1"/>
  <c r="D2789" i="1"/>
  <c r="C2789" i="1"/>
  <c r="E2789" i="1" s="1"/>
  <c r="BC2788" i="1"/>
  <c r="BB2788" i="1"/>
  <c r="BA2788" i="1"/>
  <c r="AZ2788" i="1"/>
  <c r="AY2788" i="1"/>
  <c r="AV2788" i="1"/>
  <c r="AH2788" i="1"/>
  <c r="AE2788" i="1"/>
  <c r="X2788" i="1"/>
  <c r="AA2788" i="1" s="1"/>
  <c r="Q2788" i="1"/>
  <c r="T2788" i="1" s="1"/>
  <c r="K2788" i="1"/>
  <c r="H2788" i="1"/>
  <c r="E2788" i="1"/>
  <c r="BC2787" i="1"/>
  <c r="BD2787" i="1" s="1"/>
  <c r="BB2787" i="1"/>
  <c r="BA2787" i="1"/>
  <c r="AZ2787" i="1"/>
  <c r="AY2787" i="1"/>
  <c r="AV2787" i="1"/>
  <c r="AW2787" i="1" s="1"/>
  <c r="AE2787" i="1"/>
  <c r="AH2787" i="1" s="1"/>
  <c r="AA2787" i="1"/>
  <c r="X2787" i="1"/>
  <c r="T2787" i="1"/>
  <c r="Q2787" i="1"/>
  <c r="K2787" i="1"/>
  <c r="H2787" i="1"/>
  <c r="E2787" i="1"/>
  <c r="BB2786" i="1"/>
  <c r="BA2786" i="1"/>
  <c r="AZ2786" i="1"/>
  <c r="AY2786" i="1"/>
  <c r="BC2786" i="1" s="1"/>
  <c r="AV2786" i="1"/>
  <c r="AH2786" i="1"/>
  <c r="AE2786" i="1"/>
  <c r="X2786" i="1"/>
  <c r="AA2786" i="1" s="1"/>
  <c r="Q2786" i="1"/>
  <c r="T2786" i="1" s="1"/>
  <c r="K2786" i="1"/>
  <c r="H2786" i="1"/>
  <c r="E2786" i="1"/>
  <c r="BB2785" i="1"/>
  <c r="BA2785" i="1"/>
  <c r="AZ2785" i="1"/>
  <c r="AY2785" i="1"/>
  <c r="BC2785" i="1" s="1"/>
  <c r="AV2785" i="1"/>
  <c r="AH2785" i="1"/>
  <c r="AE2785" i="1"/>
  <c r="AA2785" i="1"/>
  <c r="X2785" i="1"/>
  <c r="Q2785" i="1"/>
  <c r="T2785" i="1" s="1"/>
  <c r="K2785" i="1"/>
  <c r="H2785" i="1"/>
  <c r="E2785" i="1"/>
  <c r="BB2784" i="1"/>
  <c r="BA2784" i="1"/>
  <c r="AZ2784" i="1"/>
  <c r="AY2784" i="1"/>
  <c r="BC2784" i="1" s="1"/>
  <c r="AV2784" i="1"/>
  <c r="AE2784" i="1"/>
  <c r="AH2784" i="1" s="1"/>
  <c r="X2784" i="1"/>
  <c r="AA2784" i="1" s="1"/>
  <c r="T2784" i="1"/>
  <c r="AW2784" i="1" s="1"/>
  <c r="Q2784" i="1"/>
  <c r="K2784" i="1"/>
  <c r="H2784" i="1"/>
  <c r="E2784" i="1"/>
  <c r="BB2783" i="1"/>
  <c r="BA2783" i="1"/>
  <c r="AZ2783" i="1"/>
  <c r="AY2783" i="1"/>
  <c r="BC2783" i="1" s="1"/>
  <c r="AV2783" i="1"/>
  <c r="AE2783" i="1"/>
  <c r="AH2783" i="1" s="1"/>
  <c r="X2783" i="1"/>
  <c r="AA2783" i="1" s="1"/>
  <c r="Q2783" i="1"/>
  <c r="T2783" i="1" s="1"/>
  <c r="K2783" i="1"/>
  <c r="H2783" i="1"/>
  <c r="E2783" i="1"/>
  <c r="BB2782" i="1"/>
  <c r="BA2782" i="1"/>
  <c r="AZ2782" i="1"/>
  <c r="AY2782" i="1"/>
  <c r="BC2782" i="1" s="1"/>
  <c r="AV2782" i="1"/>
  <c r="AE2782" i="1"/>
  <c r="AH2782" i="1" s="1"/>
  <c r="AA2782" i="1"/>
  <c r="X2782" i="1"/>
  <c r="T2782" i="1"/>
  <c r="AW2782" i="1" s="1"/>
  <c r="Q2782" i="1"/>
  <c r="K2782" i="1"/>
  <c r="H2782" i="1"/>
  <c r="E2782" i="1"/>
  <c r="AU2781" i="1"/>
  <c r="AT2781" i="1"/>
  <c r="AS2781" i="1"/>
  <c r="BB2781" i="1" s="1"/>
  <c r="AR2781" i="1"/>
  <c r="AQ2781" i="1"/>
  <c r="AP2781" i="1"/>
  <c r="BA2781" i="1" s="1"/>
  <c r="AO2781" i="1"/>
  <c r="AN2781" i="1"/>
  <c r="AM2781" i="1"/>
  <c r="AZ2781" i="1" s="1"/>
  <c r="AL2781" i="1"/>
  <c r="AK2781" i="1"/>
  <c r="AJ2781" i="1"/>
  <c r="AY2781" i="1" s="1"/>
  <c r="BC2781" i="1" s="1"/>
  <c r="AG2781" i="1"/>
  <c r="AF2781" i="1"/>
  <c r="AD2781" i="1"/>
  <c r="AC2781" i="1"/>
  <c r="AE2781" i="1" s="1"/>
  <c r="AH2781" i="1" s="1"/>
  <c r="Z2781" i="1"/>
  <c r="Y2781" i="1"/>
  <c r="W2781" i="1"/>
  <c r="V2781" i="1"/>
  <c r="X2781" i="1" s="1"/>
  <c r="AA2781" i="1" s="1"/>
  <c r="S2781" i="1"/>
  <c r="R2781" i="1"/>
  <c r="Q2781" i="1"/>
  <c r="T2781" i="1" s="1"/>
  <c r="P2781" i="1"/>
  <c r="O2781" i="1"/>
  <c r="N2781" i="1"/>
  <c r="M2781" i="1"/>
  <c r="L2781" i="1"/>
  <c r="K2781" i="1"/>
  <c r="J2781" i="1"/>
  <c r="I2781" i="1"/>
  <c r="G2781" i="1"/>
  <c r="H2781" i="1" s="1"/>
  <c r="F2781" i="1"/>
  <c r="D2781" i="1"/>
  <c r="E2781" i="1" s="1"/>
  <c r="C2781" i="1"/>
  <c r="BB2780" i="1"/>
  <c r="BA2780" i="1"/>
  <c r="AZ2780" i="1"/>
  <c r="AY2780" i="1"/>
  <c r="BC2780" i="1" s="1"/>
  <c r="AV2780" i="1"/>
  <c r="AE2780" i="1"/>
  <c r="AH2780" i="1" s="1"/>
  <c r="X2780" i="1"/>
  <c r="AA2780" i="1" s="1"/>
  <c r="Q2780" i="1"/>
  <c r="T2780" i="1" s="1"/>
  <c r="K2780" i="1"/>
  <c r="H2780" i="1"/>
  <c r="E2780" i="1"/>
  <c r="BB2779" i="1"/>
  <c r="BA2779" i="1"/>
  <c r="AZ2779" i="1"/>
  <c r="AY2779" i="1"/>
  <c r="BC2779" i="1" s="1"/>
  <c r="AV2779" i="1"/>
  <c r="AE2779" i="1"/>
  <c r="AH2779" i="1" s="1"/>
  <c r="X2779" i="1"/>
  <c r="AA2779" i="1" s="1"/>
  <c r="Q2779" i="1"/>
  <c r="T2779" i="1" s="1"/>
  <c r="K2779" i="1"/>
  <c r="H2779" i="1"/>
  <c r="E2779" i="1"/>
  <c r="BB2778" i="1"/>
  <c r="BA2778" i="1"/>
  <c r="AZ2778" i="1"/>
  <c r="AY2778" i="1"/>
  <c r="BC2778" i="1" s="1"/>
  <c r="AV2778" i="1"/>
  <c r="AE2778" i="1"/>
  <c r="AH2778" i="1" s="1"/>
  <c r="X2778" i="1"/>
  <c r="AA2778" i="1" s="1"/>
  <c r="Q2778" i="1"/>
  <c r="T2778" i="1" s="1"/>
  <c r="K2778" i="1"/>
  <c r="H2778" i="1"/>
  <c r="E2778" i="1"/>
  <c r="BB2777" i="1"/>
  <c r="BA2777" i="1"/>
  <c r="AZ2777" i="1"/>
  <c r="AY2777" i="1"/>
  <c r="BC2777" i="1" s="1"/>
  <c r="AV2777" i="1"/>
  <c r="AE2777" i="1"/>
  <c r="AH2777" i="1" s="1"/>
  <c r="AA2777" i="1"/>
  <c r="X2777" i="1"/>
  <c r="T2777" i="1"/>
  <c r="AW2777" i="1" s="1"/>
  <c r="Q2777" i="1"/>
  <c r="K2777" i="1"/>
  <c r="H2777" i="1"/>
  <c r="E2777" i="1"/>
  <c r="BB2776" i="1"/>
  <c r="BA2776" i="1"/>
  <c r="AY2776" i="1"/>
  <c r="BC2776" i="1" s="1"/>
  <c r="AM2776" i="1"/>
  <c r="AZ2776" i="1" s="1"/>
  <c r="AH2776" i="1"/>
  <c r="AE2776" i="1"/>
  <c r="AA2776" i="1"/>
  <c r="X2776" i="1"/>
  <c r="O2776" i="1"/>
  <c r="Q2776" i="1" s="1"/>
  <c r="T2776" i="1" s="1"/>
  <c r="K2776" i="1"/>
  <c r="H2776" i="1"/>
  <c r="E2776" i="1"/>
  <c r="BB2775" i="1"/>
  <c r="BA2775" i="1"/>
  <c r="AZ2775" i="1"/>
  <c r="AY2775" i="1"/>
  <c r="BC2775" i="1" s="1"/>
  <c r="AV2775" i="1"/>
  <c r="AH2775" i="1"/>
  <c r="AE2775" i="1"/>
  <c r="X2775" i="1"/>
  <c r="AA2775" i="1" s="1"/>
  <c r="Q2775" i="1"/>
  <c r="T2775" i="1" s="1"/>
  <c r="K2775" i="1"/>
  <c r="H2775" i="1"/>
  <c r="E2775" i="1"/>
  <c r="BB2774" i="1"/>
  <c r="BA2774" i="1"/>
  <c r="AZ2774" i="1"/>
  <c r="AY2774" i="1"/>
  <c r="BC2774" i="1" s="1"/>
  <c r="AV2774" i="1"/>
  <c r="AE2774" i="1"/>
  <c r="AH2774" i="1" s="1"/>
  <c r="X2774" i="1"/>
  <c r="AA2774" i="1" s="1"/>
  <c r="Q2774" i="1"/>
  <c r="T2774" i="1" s="1"/>
  <c r="K2774" i="1"/>
  <c r="H2774" i="1"/>
  <c r="E2774" i="1"/>
  <c r="BC2773" i="1"/>
  <c r="BB2773" i="1"/>
  <c r="BA2773" i="1"/>
  <c r="AZ2773" i="1"/>
  <c r="AY2773" i="1"/>
  <c r="AW2773" i="1"/>
  <c r="AV2773" i="1"/>
  <c r="AE2773" i="1"/>
  <c r="AH2773" i="1" s="1"/>
  <c r="X2773" i="1"/>
  <c r="AA2773" i="1" s="1"/>
  <c r="T2773" i="1"/>
  <c r="BD2773" i="1" s="1"/>
  <c r="Q2773" i="1"/>
  <c r="K2773" i="1"/>
  <c r="H2773" i="1"/>
  <c r="E2773" i="1"/>
  <c r="BB2772" i="1"/>
  <c r="BA2772" i="1"/>
  <c r="AZ2772" i="1"/>
  <c r="AY2772" i="1"/>
  <c r="BC2772" i="1" s="1"/>
  <c r="AV2772" i="1"/>
  <c r="AH2772" i="1"/>
  <c r="AE2772" i="1"/>
  <c r="X2772" i="1"/>
  <c r="AA2772" i="1" s="1"/>
  <c r="Q2772" i="1"/>
  <c r="T2772" i="1" s="1"/>
  <c r="K2772" i="1"/>
  <c r="H2772" i="1"/>
  <c r="E2772" i="1"/>
  <c r="AZ2771" i="1"/>
  <c r="AU2771" i="1"/>
  <c r="AT2771" i="1"/>
  <c r="AS2771" i="1"/>
  <c r="BB2771" i="1" s="1"/>
  <c r="AR2771" i="1"/>
  <c r="AQ2771" i="1"/>
  <c r="AP2771" i="1"/>
  <c r="BA2771" i="1" s="1"/>
  <c r="AO2771" i="1"/>
  <c r="AN2771" i="1"/>
  <c r="AM2771" i="1"/>
  <c r="AL2771" i="1"/>
  <c r="AK2771" i="1"/>
  <c r="AY2771" i="1" s="1"/>
  <c r="BC2771" i="1" s="1"/>
  <c r="AJ2771" i="1"/>
  <c r="AH2771" i="1"/>
  <c r="AG2771" i="1"/>
  <c r="AF2771" i="1"/>
  <c r="AE2771" i="1"/>
  <c r="AD2771" i="1"/>
  <c r="AC2771" i="1"/>
  <c r="Z2771" i="1"/>
  <c r="Y2771" i="1"/>
  <c r="W2771" i="1"/>
  <c r="V2771" i="1"/>
  <c r="X2771" i="1" s="1"/>
  <c r="AA2771" i="1" s="1"/>
  <c r="S2771" i="1"/>
  <c r="R2771" i="1"/>
  <c r="P2771" i="1"/>
  <c r="O2771" i="1"/>
  <c r="Q2771" i="1" s="1"/>
  <c r="T2771" i="1" s="1"/>
  <c r="N2771" i="1"/>
  <c r="M2771" i="1"/>
  <c r="L2771" i="1"/>
  <c r="J2771" i="1"/>
  <c r="K2771" i="1" s="1"/>
  <c r="I2771" i="1"/>
  <c r="H2771" i="1"/>
  <c r="G2771" i="1"/>
  <c r="F2771" i="1"/>
  <c r="E2771" i="1"/>
  <c r="D2771" i="1"/>
  <c r="C2771" i="1"/>
  <c r="BB2770" i="1"/>
  <c r="BA2770" i="1"/>
  <c r="AZ2770" i="1"/>
  <c r="AY2770" i="1"/>
  <c r="BC2770" i="1" s="1"/>
  <c r="AV2770" i="1"/>
  <c r="AH2770" i="1"/>
  <c r="AE2770" i="1"/>
  <c r="AA2770" i="1"/>
  <c r="X2770" i="1"/>
  <c r="Q2770" i="1"/>
  <c r="T2770" i="1" s="1"/>
  <c r="K2770" i="1"/>
  <c r="H2770" i="1"/>
  <c r="E2770" i="1"/>
  <c r="AU2769" i="1"/>
  <c r="AT2769" i="1"/>
  <c r="AS2769" i="1"/>
  <c r="BB2769" i="1" s="1"/>
  <c r="AR2769" i="1"/>
  <c r="AQ2769" i="1"/>
  <c r="AP2769" i="1"/>
  <c r="BA2769" i="1" s="1"/>
  <c r="AO2769" i="1"/>
  <c r="AN2769" i="1"/>
  <c r="AZ2769" i="1" s="1"/>
  <c r="AM2769" i="1"/>
  <c r="AL2769" i="1"/>
  <c r="AK2769" i="1"/>
  <c r="AJ2769" i="1"/>
  <c r="AY2769" i="1" s="1"/>
  <c r="AG2769" i="1"/>
  <c r="AF2769" i="1"/>
  <c r="AD2769" i="1"/>
  <c r="AC2769" i="1"/>
  <c r="AE2769" i="1" s="1"/>
  <c r="AH2769" i="1" s="1"/>
  <c r="Z2769" i="1"/>
  <c r="Y2769" i="1"/>
  <c r="W2769" i="1"/>
  <c r="V2769" i="1"/>
  <c r="X2769" i="1" s="1"/>
  <c r="AA2769" i="1" s="1"/>
  <c r="S2769" i="1"/>
  <c r="R2769" i="1"/>
  <c r="P2769" i="1"/>
  <c r="O2769" i="1"/>
  <c r="Q2769" i="1" s="1"/>
  <c r="T2769" i="1" s="1"/>
  <c r="N2769" i="1"/>
  <c r="M2769" i="1"/>
  <c r="L2769" i="1"/>
  <c r="K2769" i="1"/>
  <c r="J2769" i="1"/>
  <c r="I2769" i="1"/>
  <c r="H2769" i="1"/>
  <c r="G2769" i="1"/>
  <c r="F2769" i="1"/>
  <c r="D2769" i="1"/>
  <c r="C2769" i="1"/>
  <c r="E2769" i="1" s="1"/>
  <c r="BB2768" i="1"/>
  <c r="BA2768" i="1"/>
  <c r="AZ2768" i="1"/>
  <c r="AY2768" i="1"/>
  <c r="BC2768" i="1" s="1"/>
  <c r="AV2768" i="1"/>
  <c r="AE2768" i="1"/>
  <c r="AH2768" i="1" s="1"/>
  <c r="AA2768" i="1"/>
  <c r="X2768" i="1"/>
  <c r="Q2768" i="1"/>
  <c r="T2768" i="1" s="1"/>
  <c r="K2768" i="1"/>
  <c r="H2768" i="1"/>
  <c r="E2768" i="1"/>
  <c r="AU2767" i="1"/>
  <c r="AT2767" i="1"/>
  <c r="AS2767" i="1"/>
  <c r="BB2767" i="1" s="1"/>
  <c r="AR2767" i="1"/>
  <c r="AQ2767" i="1"/>
  <c r="AP2767" i="1"/>
  <c r="BA2767" i="1" s="1"/>
  <c r="AO2767" i="1"/>
  <c r="AN2767" i="1"/>
  <c r="AM2767" i="1"/>
  <c r="AZ2767" i="1" s="1"/>
  <c r="AL2767" i="1"/>
  <c r="AK2767" i="1"/>
  <c r="AJ2767" i="1"/>
  <c r="AV2767" i="1" s="1"/>
  <c r="AG2767" i="1"/>
  <c r="AF2767" i="1"/>
  <c r="AD2767" i="1"/>
  <c r="AC2767" i="1"/>
  <c r="AE2767" i="1" s="1"/>
  <c r="AH2767" i="1" s="1"/>
  <c r="Z2767" i="1"/>
  <c r="Y2767" i="1"/>
  <c r="W2767" i="1"/>
  <c r="V2767" i="1"/>
  <c r="X2767" i="1" s="1"/>
  <c r="AA2767" i="1" s="1"/>
  <c r="S2767" i="1"/>
  <c r="R2767" i="1"/>
  <c r="P2767" i="1"/>
  <c r="O2767" i="1"/>
  <c r="Q2767" i="1" s="1"/>
  <c r="T2767" i="1" s="1"/>
  <c r="N2767" i="1"/>
  <c r="M2767" i="1"/>
  <c r="L2767" i="1"/>
  <c r="K2767" i="1"/>
  <c r="J2767" i="1"/>
  <c r="I2767" i="1"/>
  <c r="G2767" i="1"/>
  <c r="F2767" i="1"/>
  <c r="H2767" i="1" s="1"/>
  <c r="D2767" i="1"/>
  <c r="E2767" i="1" s="1"/>
  <c r="C2767" i="1"/>
  <c r="BB2766" i="1"/>
  <c r="BA2766" i="1"/>
  <c r="AZ2766" i="1"/>
  <c r="AY2766" i="1"/>
  <c r="BC2766" i="1" s="1"/>
  <c r="AV2766" i="1"/>
  <c r="AE2766" i="1"/>
  <c r="AH2766" i="1" s="1"/>
  <c r="AA2766" i="1"/>
  <c r="X2766" i="1"/>
  <c r="T2766" i="1"/>
  <c r="AW2766" i="1" s="1"/>
  <c r="Q2766" i="1"/>
  <c r="K2766" i="1"/>
  <c r="H2766" i="1"/>
  <c r="E2766" i="1"/>
  <c r="AU2765" i="1"/>
  <c r="AT2765" i="1"/>
  <c r="AS2765" i="1"/>
  <c r="BB2765" i="1" s="1"/>
  <c r="AR2765" i="1"/>
  <c r="BA2765" i="1" s="1"/>
  <c r="AQ2765" i="1"/>
  <c r="AP2765" i="1"/>
  <c r="AO2765" i="1"/>
  <c r="AN2765" i="1"/>
  <c r="AM2765" i="1"/>
  <c r="AZ2765" i="1" s="1"/>
  <c r="AL2765" i="1"/>
  <c r="AK2765" i="1"/>
  <c r="AJ2765" i="1"/>
  <c r="AY2765" i="1" s="1"/>
  <c r="AG2765" i="1"/>
  <c r="AF2765" i="1"/>
  <c r="AD2765" i="1"/>
  <c r="AC2765" i="1"/>
  <c r="AE2765" i="1" s="1"/>
  <c r="AH2765" i="1" s="1"/>
  <c r="Z2765" i="1"/>
  <c r="Y2765" i="1"/>
  <c r="W2765" i="1"/>
  <c r="X2765" i="1" s="1"/>
  <c r="AA2765" i="1" s="1"/>
  <c r="V2765" i="1"/>
  <c r="S2765" i="1"/>
  <c r="R2765" i="1"/>
  <c r="Q2765" i="1"/>
  <c r="T2765" i="1" s="1"/>
  <c r="P2765" i="1"/>
  <c r="O2765" i="1"/>
  <c r="N2765" i="1"/>
  <c r="M2765" i="1"/>
  <c r="L2765" i="1"/>
  <c r="J2765" i="1"/>
  <c r="I2765" i="1"/>
  <c r="K2765" i="1" s="1"/>
  <c r="G2765" i="1"/>
  <c r="H2765" i="1" s="1"/>
  <c r="F2765" i="1"/>
  <c r="D2765" i="1"/>
  <c r="E2765" i="1" s="1"/>
  <c r="C2765" i="1"/>
  <c r="BC2764" i="1"/>
  <c r="BB2764" i="1"/>
  <c r="BA2764" i="1"/>
  <c r="AZ2764" i="1"/>
  <c r="AY2764" i="1"/>
  <c r="AV2764" i="1"/>
  <c r="AE2764" i="1"/>
  <c r="AH2764" i="1" s="1"/>
  <c r="X2764" i="1"/>
  <c r="AA2764" i="1" s="1"/>
  <c r="T2764" i="1"/>
  <c r="AW2764" i="1" s="1"/>
  <c r="Q2764" i="1"/>
  <c r="K2764" i="1"/>
  <c r="H2764" i="1"/>
  <c r="E2764" i="1"/>
  <c r="AU2763" i="1"/>
  <c r="AT2763" i="1"/>
  <c r="AS2763" i="1"/>
  <c r="BB2763" i="1" s="1"/>
  <c r="AR2763" i="1"/>
  <c r="AQ2763" i="1"/>
  <c r="AP2763" i="1"/>
  <c r="BA2763" i="1" s="1"/>
  <c r="AO2763" i="1"/>
  <c r="AN2763" i="1"/>
  <c r="AM2763" i="1"/>
  <c r="AZ2763" i="1" s="1"/>
  <c r="AL2763" i="1"/>
  <c r="AK2763" i="1"/>
  <c r="AJ2763" i="1"/>
  <c r="AY2763" i="1" s="1"/>
  <c r="AG2763" i="1"/>
  <c r="AF2763" i="1"/>
  <c r="AD2763" i="1"/>
  <c r="AC2763" i="1"/>
  <c r="AE2763" i="1" s="1"/>
  <c r="AH2763" i="1" s="1"/>
  <c r="Z2763" i="1"/>
  <c r="Y2763" i="1"/>
  <c r="W2763" i="1"/>
  <c r="X2763" i="1" s="1"/>
  <c r="AA2763" i="1" s="1"/>
  <c r="V2763" i="1"/>
  <c r="S2763" i="1"/>
  <c r="R2763" i="1"/>
  <c r="P2763" i="1"/>
  <c r="O2763" i="1"/>
  <c r="Q2763" i="1" s="1"/>
  <c r="T2763" i="1" s="1"/>
  <c r="N2763" i="1"/>
  <c r="M2763" i="1"/>
  <c r="L2763" i="1"/>
  <c r="J2763" i="1"/>
  <c r="K2763" i="1" s="1"/>
  <c r="I2763" i="1"/>
  <c r="G2763" i="1"/>
  <c r="H2763" i="1" s="1"/>
  <c r="F2763" i="1"/>
  <c r="D2763" i="1"/>
  <c r="E2763" i="1" s="1"/>
  <c r="C2763" i="1"/>
  <c r="BB2762" i="1"/>
  <c r="BA2762" i="1"/>
  <c r="AZ2762" i="1"/>
  <c r="BC2762" i="1" s="1"/>
  <c r="AY2762" i="1"/>
  <c r="AW2762" i="1"/>
  <c r="AV2762" i="1"/>
  <c r="AH2762" i="1"/>
  <c r="AE2762" i="1"/>
  <c r="X2762" i="1"/>
  <c r="AA2762" i="1" s="1"/>
  <c r="T2762" i="1"/>
  <c r="Q2762" i="1"/>
  <c r="K2762" i="1"/>
  <c r="H2762" i="1"/>
  <c r="E2762" i="1"/>
  <c r="AY2761" i="1"/>
  <c r="AU2761" i="1"/>
  <c r="AT2761" i="1"/>
  <c r="AS2761" i="1"/>
  <c r="BB2761" i="1" s="1"/>
  <c r="AR2761" i="1"/>
  <c r="AQ2761" i="1"/>
  <c r="AP2761" i="1"/>
  <c r="BA2761" i="1" s="1"/>
  <c r="AO2761" i="1"/>
  <c r="AN2761" i="1"/>
  <c r="AM2761" i="1"/>
  <c r="AZ2761" i="1" s="1"/>
  <c r="AL2761" i="1"/>
  <c r="AK2761" i="1"/>
  <c r="AJ2761" i="1"/>
  <c r="AV2761" i="1" s="1"/>
  <c r="AG2761" i="1"/>
  <c r="AF2761" i="1"/>
  <c r="AE2761" i="1"/>
  <c r="AH2761" i="1" s="1"/>
  <c r="AD2761" i="1"/>
  <c r="AC2761" i="1"/>
  <c r="Z2761" i="1"/>
  <c r="Y2761" i="1"/>
  <c r="X2761" i="1"/>
  <c r="AA2761" i="1" s="1"/>
  <c r="W2761" i="1"/>
  <c r="V2761" i="1"/>
  <c r="S2761" i="1"/>
  <c r="R2761" i="1"/>
  <c r="P2761" i="1"/>
  <c r="O2761" i="1"/>
  <c r="Q2761" i="1" s="1"/>
  <c r="T2761" i="1" s="1"/>
  <c r="N2761" i="1"/>
  <c r="M2761" i="1"/>
  <c r="L2761" i="1"/>
  <c r="J2761" i="1"/>
  <c r="K2761" i="1" s="1"/>
  <c r="I2761" i="1"/>
  <c r="G2761" i="1"/>
  <c r="H2761" i="1" s="1"/>
  <c r="F2761" i="1"/>
  <c r="D2761" i="1"/>
  <c r="E2761" i="1" s="1"/>
  <c r="C2761" i="1"/>
  <c r="BB2760" i="1"/>
  <c r="BA2760" i="1"/>
  <c r="BC2760" i="1" s="1"/>
  <c r="AZ2760" i="1"/>
  <c r="AY2760" i="1"/>
  <c r="AV2760" i="1"/>
  <c r="AE2760" i="1"/>
  <c r="AH2760" i="1" s="1"/>
  <c r="X2760" i="1"/>
  <c r="AA2760" i="1" s="1"/>
  <c r="Q2760" i="1"/>
  <c r="T2760" i="1" s="1"/>
  <c r="K2760" i="1"/>
  <c r="H2760" i="1"/>
  <c r="E2760" i="1"/>
  <c r="AU2759" i="1"/>
  <c r="AT2759" i="1"/>
  <c r="AS2759" i="1"/>
  <c r="BB2759" i="1" s="1"/>
  <c r="AR2759" i="1"/>
  <c r="AQ2759" i="1"/>
  <c r="AP2759" i="1"/>
  <c r="BA2759" i="1" s="1"/>
  <c r="AO2759" i="1"/>
  <c r="AN2759" i="1"/>
  <c r="AM2759" i="1"/>
  <c r="AZ2759" i="1" s="1"/>
  <c r="AL2759" i="1"/>
  <c r="AK2759" i="1"/>
  <c r="AJ2759" i="1"/>
  <c r="AY2759" i="1" s="1"/>
  <c r="AG2759" i="1"/>
  <c r="AF2759" i="1"/>
  <c r="AE2759" i="1"/>
  <c r="AH2759" i="1" s="1"/>
  <c r="AD2759" i="1"/>
  <c r="AC2759" i="1"/>
  <c r="Z2759" i="1"/>
  <c r="Y2759" i="1"/>
  <c r="W2759" i="1"/>
  <c r="V2759" i="1"/>
  <c r="X2759" i="1" s="1"/>
  <c r="AA2759" i="1" s="1"/>
  <c r="S2759" i="1"/>
  <c r="R2759" i="1"/>
  <c r="P2759" i="1"/>
  <c r="O2759" i="1"/>
  <c r="Q2759" i="1" s="1"/>
  <c r="T2759" i="1" s="1"/>
  <c r="N2759" i="1"/>
  <c r="M2759" i="1"/>
  <c r="L2759" i="1"/>
  <c r="J2759" i="1"/>
  <c r="K2759" i="1" s="1"/>
  <c r="I2759" i="1"/>
  <c r="G2759" i="1"/>
  <c r="H2759" i="1" s="1"/>
  <c r="F2759" i="1"/>
  <c r="D2759" i="1"/>
  <c r="E2759" i="1" s="1"/>
  <c r="C2759" i="1"/>
  <c r="BB2758" i="1"/>
  <c r="BA2758" i="1"/>
  <c r="AZ2758" i="1"/>
  <c r="AY2758" i="1"/>
  <c r="BC2758" i="1" s="1"/>
  <c r="AV2758" i="1"/>
  <c r="AH2758" i="1"/>
  <c r="AE2758" i="1"/>
  <c r="X2758" i="1"/>
  <c r="AA2758" i="1" s="1"/>
  <c r="Q2758" i="1"/>
  <c r="T2758" i="1" s="1"/>
  <c r="K2758" i="1"/>
  <c r="H2758" i="1"/>
  <c r="E2758" i="1"/>
  <c r="AU2757" i="1"/>
  <c r="AT2757" i="1"/>
  <c r="AS2757" i="1"/>
  <c r="BB2757" i="1" s="1"/>
  <c r="AR2757" i="1"/>
  <c r="AQ2757" i="1"/>
  <c r="AP2757" i="1"/>
  <c r="BA2757" i="1" s="1"/>
  <c r="AO2757" i="1"/>
  <c r="AN2757" i="1"/>
  <c r="AV2757" i="1" s="1"/>
  <c r="AM2757" i="1"/>
  <c r="AZ2757" i="1" s="1"/>
  <c r="AL2757" i="1"/>
  <c r="AK2757" i="1"/>
  <c r="AY2757" i="1" s="1"/>
  <c r="AJ2757" i="1"/>
  <c r="AG2757" i="1"/>
  <c r="AF2757" i="1"/>
  <c r="AE2757" i="1"/>
  <c r="AH2757" i="1" s="1"/>
  <c r="AD2757" i="1"/>
  <c r="AC2757" i="1"/>
  <c r="Z2757" i="1"/>
  <c r="Y2757" i="1"/>
  <c r="W2757" i="1"/>
  <c r="V2757" i="1"/>
  <c r="X2757" i="1" s="1"/>
  <c r="AA2757" i="1" s="1"/>
  <c r="S2757" i="1"/>
  <c r="R2757" i="1"/>
  <c r="P2757" i="1"/>
  <c r="O2757" i="1"/>
  <c r="Q2757" i="1" s="1"/>
  <c r="T2757" i="1" s="1"/>
  <c r="N2757" i="1"/>
  <c r="M2757" i="1"/>
  <c r="L2757" i="1"/>
  <c r="J2757" i="1"/>
  <c r="K2757" i="1" s="1"/>
  <c r="I2757" i="1"/>
  <c r="G2757" i="1"/>
  <c r="H2757" i="1" s="1"/>
  <c r="F2757" i="1"/>
  <c r="E2757" i="1"/>
  <c r="D2757" i="1"/>
  <c r="C2757" i="1"/>
  <c r="BB2756" i="1"/>
  <c r="BA2756" i="1"/>
  <c r="AZ2756" i="1"/>
  <c r="AY2756" i="1"/>
  <c r="BC2756" i="1" s="1"/>
  <c r="AV2756" i="1"/>
  <c r="AH2756" i="1"/>
  <c r="AE2756" i="1"/>
  <c r="AA2756" i="1"/>
  <c r="X2756" i="1"/>
  <c r="Q2756" i="1"/>
  <c r="T2756" i="1" s="1"/>
  <c r="K2756" i="1"/>
  <c r="H2756" i="1"/>
  <c r="E2756" i="1"/>
  <c r="AZ2755" i="1"/>
  <c r="AU2755" i="1"/>
  <c r="AT2755" i="1"/>
  <c r="AS2755" i="1"/>
  <c r="BB2755" i="1" s="1"/>
  <c r="AR2755" i="1"/>
  <c r="AQ2755" i="1"/>
  <c r="AP2755" i="1"/>
  <c r="BA2755" i="1" s="1"/>
  <c r="AO2755" i="1"/>
  <c r="AN2755" i="1"/>
  <c r="AM2755" i="1"/>
  <c r="AL2755" i="1"/>
  <c r="AK2755" i="1"/>
  <c r="AJ2755" i="1"/>
  <c r="AY2755" i="1" s="1"/>
  <c r="BC2755" i="1" s="1"/>
  <c r="AG2755" i="1"/>
  <c r="AF2755" i="1"/>
  <c r="AD2755" i="1"/>
  <c r="AC2755" i="1"/>
  <c r="AE2755" i="1" s="1"/>
  <c r="AH2755" i="1" s="1"/>
  <c r="Z2755" i="1"/>
  <c r="Y2755" i="1"/>
  <c r="W2755" i="1"/>
  <c r="V2755" i="1"/>
  <c r="X2755" i="1" s="1"/>
  <c r="AA2755" i="1" s="1"/>
  <c r="S2755" i="1"/>
  <c r="R2755" i="1"/>
  <c r="P2755" i="1"/>
  <c r="O2755" i="1"/>
  <c r="Q2755" i="1" s="1"/>
  <c r="T2755" i="1" s="1"/>
  <c r="N2755" i="1"/>
  <c r="M2755" i="1"/>
  <c r="L2755" i="1"/>
  <c r="K2755" i="1"/>
  <c r="J2755" i="1"/>
  <c r="I2755" i="1"/>
  <c r="H2755" i="1"/>
  <c r="G2755" i="1"/>
  <c r="F2755" i="1"/>
  <c r="D2755" i="1"/>
  <c r="C2755" i="1"/>
  <c r="E2755" i="1" s="1"/>
  <c r="BB2754" i="1"/>
  <c r="BA2754" i="1"/>
  <c r="AZ2754" i="1"/>
  <c r="AY2754" i="1"/>
  <c r="BC2754" i="1" s="1"/>
  <c r="AV2754" i="1"/>
  <c r="AE2754" i="1"/>
  <c r="AH2754" i="1" s="1"/>
  <c r="AA2754" i="1"/>
  <c r="X2754" i="1"/>
  <c r="Q2754" i="1"/>
  <c r="T2754" i="1" s="1"/>
  <c r="K2754" i="1"/>
  <c r="H2754" i="1"/>
  <c r="E2754" i="1"/>
  <c r="AU2753" i="1"/>
  <c r="AT2753" i="1"/>
  <c r="AS2753" i="1"/>
  <c r="BB2753" i="1" s="1"/>
  <c r="AR2753" i="1"/>
  <c r="AQ2753" i="1"/>
  <c r="AP2753" i="1"/>
  <c r="BA2753" i="1" s="1"/>
  <c r="AO2753" i="1"/>
  <c r="AN2753" i="1"/>
  <c r="AM2753" i="1"/>
  <c r="AZ2753" i="1" s="1"/>
  <c r="AL2753" i="1"/>
  <c r="AK2753" i="1"/>
  <c r="AJ2753" i="1"/>
  <c r="AY2753" i="1" s="1"/>
  <c r="AG2753" i="1"/>
  <c r="AF2753" i="1"/>
  <c r="AD2753" i="1"/>
  <c r="AC2753" i="1"/>
  <c r="AE2753" i="1" s="1"/>
  <c r="AH2753" i="1" s="1"/>
  <c r="Z2753" i="1"/>
  <c r="Y2753" i="1"/>
  <c r="W2753" i="1"/>
  <c r="V2753" i="1"/>
  <c r="X2753" i="1" s="1"/>
  <c r="AA2753" i="1" s="1"/>
  <c r="S2753" i="1"/>
  <c r="R2753" i="1"/>
  <c r="P2753" i="1"/>
  <c r="O2753" i="1"/>
  <c r="Q2753" i="1" s="1"/>
  <c r="T2753" i="1" s="1"/>
  <c r="N2753" i="1"/>
  <c r="M2753" i="1"/>
  <c r="L2753" i="1"/>
  <c r="K2753" i="1"/>
  <c r="J2753" i="1"/>
  <c r="I2753" i="1"/>
  <c r="G2753" i="1"/>
  <c r="H2753" i="1" s="1"/>
  <c r="F2753" i="1"/>
  <c r="D2753" i="1"/>
  <c r="C2753" i="1"/>
  <c r="E2753" i="1" s="1"/>
  <c r="BB2752" i="1"/>
  <c r="BA2752" i="1"/>
  <c r="AZ2752" i="1"/>
  <c r="AY2752" i="1"/>
  <c r="BC2752" i="1" s="1"/>
  <c r="AV2752" i="1"/>
  <c r="AE2752" i="1"/>
  <c r="AH2752" i="1" s="1"/>
  <c r="X2752" i="1"/>
  <c r="AA2752" i="1" s="1"/>
  <c r="Q2752" i="1"/>
  <c r="T2752" i="1" s="1"/>
  <c r="K2752" i="1"/>
  <c r="H2752" i="1"/>
  <c r="E2752" i="1"/>
  <c r="AU2751" i="1"/>
  <c r="AT2751" i="1"/>
  <c r="AS2751" i="1"/>
  <c r="BB2751" i="1" s="1"/>
  <c r="AR2751" i="1"/>
  <c r="AQ2751" i="1"/>
  <c r="AP2751" i="1"/>
  <c r="BA2751" i="1" s="1"/>
  <c r="AO2751" i="1"/>
  <c r="AN2751" i="1"/>
  <c r="AZ2751" i="1" s="1"/>
  <c r="AM2751" i="1"/>
  <c r="AL2751" i="1"/>
  <c r="AK2751" i="1"/>
  <c r="AJ2751" i="1"/>
  <c r="AV2751" i="1" s="1"/>
  <c r="AG2751" i="1"/>
  <c r="AF2751" i="1"/>
  <c r="AD2751" i="1"/>
  <c r="AC2751" i="1"/>
  <c r="AE2751" i="1" s="1"/>
  <c r="AH2751" i="1" s="1"/>
  <c r="Z2751" i="1"/>
  <c r="Y2751" i="1"/>
  <c r="W2751" i="1"/>
  <c r="V2751" i="1"/>
  <c r="X2751" i="1" s="1"/>
  <c r="AA2751" i="1" s="1"/>
  <c r="S2751" i="1"/>
  <c r="R2751" i="1"/>
  <c r="Q2751" i="1"/>
  <c r="T2751" i="1" s="1"/>
  <c r="P2751" i="1"/>
  <c r="O2751" i="1"/>
  <c r="N2751" i="1"/>
  <c r="M2751" i="1"/>
  <c r="L2751" i="1"/>
  <c r="J2751" i="1"/>
  <c r="K2751" i="1" s="1"/>
  <c r="I2751" i="1"/>
  <c r="G2751" i="1"/>
  <c r="F2751" i="1"/>
  <c r="H2751" i="1" s="1"/>
  <c r="D2751" i="1"/>
  <c r="C2751" i="1"/>
  <c r="E2751" i="1" s="1"/>
  <c r="BB2750" i="1"/>
  <c r="BA2750" i="1"/>
  <c r="AZ2750" i="1"/>
  <c r="BC2750" i="1" s="1"/>
  <c r="AY2750" i="1"/>
  <c r="AV2750" i="1"/>
  <c r="AE2750" i="1"/>
  <c r="AH2750" i="1" s="1"/>
  <c r="AA2750" i="1"/>
  <c r="X2750" i="1"/>
  <c r="T2750" i="1"/>
  <c r="AW2750" i="1" s="1"/>
  <c r="Q2750" i="1"/>
  <c r="K2750" i="1"/>
  <c r="H2750" i="1"/>
  <c r="E2750" i="1"/>
  <c r="AU2749" i="1"/>
  <c r="AT2749" i="1"/>
  <c r="AS2749" i="1"/>
  <c r="BB2749" i="1" s="1"/>
  <c r="AR2749" i="1"/>
  <c r="BA2749" i="1" s="1"/>
  <c r="AQ2749" i="1"/>
  <c r="AP2749" i="1"/>
  <c r="AO2749" i="1"/>
  <c r="AN2749" i="1"/>
  <c r="AM2749" i="1"/>
  <c r="AZ2749" i="1" s="1"/>
  <c r="AL2749" i="1"/>
  <c r="AK2749" i="1"/>
  <c r="AJ2749" i="1"/>
  <c r="AY2749" i="1" s="1"/>
  <c r="BC2749" i="1" s="1"/>
  <c r="AG2749" i="1"/>
  <c r="AF2749" i="1"/>
  <c r="AD2749" i="1"/>
  <c r="AE2749" i="1" s="1"/>
  <c r="AH2749" i="1" s="1"/>
  <c r="AC2749" i="1"/>
  <c r="Z2749" i="1"/>
  <c r="Y2749" i="1"/>
  <c r="W2749" i="1"/>
  <c r="V2749" i="1"/>
  <c r="X2749" i="1" s="1"/>
  <c r="AA2749" i="1" s="1"/>
  <c r="S2749" i="1"/>
  <c r="R2749" i="1"/>
  <c r="Q2749" i="1"/>
  <c r="T2749" i="1" s="1"/>
  <c r="P2749" i="1"/>
  <c r="O2749" i="1"/>
  <c r="N2749" i="1"/>
  <c r="M2749" i="1"/>
  <c r="L2749" i="1"/>
  <c r="J2749" i="1"/>
  <c r="K2749" i="1" s="1"/>
  <c r="I2749" i="1"/>
  <c r="G2749" i="1"/>
  <c r="H2749" i="1" s="1"/>
  <c r="F2749" i="1"/>
  <c r="D2749" i="1"/>
  <c r="E2749" i="1" s="1"/>
  <c r="C2749" i="1"/>
  <c r="BC2748" i="1"/>
  <c r="BB2748" i="1"/>
  <c r="BA2748" i="1"/>
  <c r="AZ2748" i="1"/>
  <c r="AY2748" i="1"/>
  <c r="AV2748" i="1"/>
  <c r="AE2748" i="1"/>
  <c r="AH2748" i="1" s="1"/>
  <c r="AA2748" i="1"/>
  <c r="X2748" i="1"/>
  <c r="Q2748" i="1"/>
  <c r="T2748" i="1" s="1"/>
  <c r="K2748" i="1"/>
  <c r="H2748" i="1"/>
  <c r="E2748" i="1"/>
  <c r="BB2747" i="1"/>
  <c r="BA2747" i="1"/>
  <c r="AZ2747" i="1"/>
  <c r="AY2747" i="1"/>
  <c r="BC2747" i="1" s="1"/>
  <c r="AV2747" i="1"/>
  <c r="AH2747" i="1"/>
  <c r="AE2747" i="1"/>
  <c r="X2747" i="1"/>
  <c r="AA2747" i="1" s="1"/>
  <c r="Q2747" i="1"/>
  <c r="T2747" i="1" s="1"/>
  <c r="K2747" i="1"/>
  <c r="H2747" i="1"/>
  <c r="E2747" i="1"/>
  <c r="BB2746" i="1"/>
  <c r="BA2746" i="1"/>
  <c r="AZ2746" i="1"/>
  <c r="AY2746" i="1"/>
  <c r="BC2746" i="1" s="1"/>
  <c r="AV2746" i="1"/>
  <c r="AH2746" i="1"/>
  <c r="AE2746" i="1"/>
  <c r="X2746" i="1"/>
  <c r="AA2746" i="1" s="1"/>
  <c r="T2746" i="1"/>
  <c r="BD2746" i="1" s="1"/>
  <c r="Q2746" i="1"/>
  <c r="K2746" i="1"/>
  <c r="H2746" i="1"/>
  <c r="E2746" i="1"/>
  <c r="BB2745" i="1"/>
  <c r="BA2745" i="1"/>
  <c r="AZ2745" i="1"/>
  <c r="BC2745" i="1" s="1"/>
  <c r="AY2745" i="1"/>
  <c r="AW2745" i="1"/>
  <c r="AV2745" i="1"/>
  <c r="AE2745" i="1"/>
  <c r="AH2745" i="1" s="1"/>
  <c r="X2745" i="1"/>
  <c r="AA2745" i="1" s="1"/>
  <c r="T2745" i="1"/>
  <c r="BD2745" i="1" s="1"/>
  <c r="Q2745" i="1"/>
  <c r="K2745" i="1"/>
  <c r="H2745" i="1"/>
  <c r="E2745" i="1"/>
  <c r="BB2744" i="1"/>
  <c r="BA2744" i="1"/>
  <c r="AZ2744" i="1"/>
  <c r="AY2744" i="1"/>
  <c r="BC2744" i="1" s="1"/>
  <c r="AV2744" i="1"/>
  <c r="AE2744" i="1"/>
  <c r="AH2744" i="1" s="1"/>
  <c r="AA2744" i="1"/>
  <c r="X2744" i="1"/>
  <c r="Q2744" i="1"/>
  <c r="T2744" i="1" s="1"/>
  <c r="K2744" i="1"/>
  <c r="H2744" i="1"/>
  <c r="E2744" i="1"/>
  <c r="AZ2743" i="1"/>
  <c r="AU2743" i="1"/>
  <c r="AT2743" i="1"/>
  <c r="AS2743" i="1"/>
  <c r="BB2743" i="1" s="1"/>
  <c r="AR2743" i="1"/>
  <c r="AQ2743" i="1"/>
  <c r="AP2743" i="1"/>
  <c r="BA2743" i="1" s="1"/>
  <c r="AO2743" i="1"/>
  <c r="AN2743" i="1"/>
  <c r="AM2743" i="1"/>
  <c r="AL2743" i="1"/>
  <c r="AK2743" i="1"/>
  <c r="AV2743" i="1" s="1"/>
  <c r="AJ2743" i="1"/>
  <c r="AY2743" i="1" s="1"/>
  <c r="BC2743" i="1" s="1"/>
  <c r="AH2743" i="1"/>
  <c r="AG2743" i="1"/>
  <c r="AF2743" i="1"/>
  <c r="AE2743" i="1"/>
  <c r="AD2743" i="1"/>
  <c r="AC2743" i="1"/>
  <c r="Z2743" i="1"/>
  <c r="Y2743" i="1"/>
  <c r="W2743" i="1"/>
  <c r="V2743" i="1"/>
  <c r="X2743" i="1" s="1"/>
  <c r="AA2743" i="1" s="1"/>
  <c r="S2743" i="1"/>
  <c r="R2743" i="1"/>
  <c r="P2743" i="1"/>
  <c r="O2743" i="1"/>
  <c r="Q2743" i="1" s="1"/>
  <c r="T2743" i="1" s="1"/>
  <c r="N2743" i="1"/>
  <c r="M2743" i="1"/>
  <c r="L2743" i="1"/>
  <c r="K2743" i="1"/>
  <c r="J2743" i="1"/>
  <c r="I2743" i="1"/>
  <c r="H2743" i="1"/>
  <c r="G2743" i="1"/>
  <c r="F2743" i="1"/>
  <c r="D2743" i="1"/>
  <c r="C2743" i="1"/>
  <c r="E2743" i="1" s="1"/>
  <c r="BB2742" i="1"/>
  <c r="BA2742" i="1"/>
  <c r="AZ2742" i="1"/>
  <c r="AY2742" i="1"/>
  <c r="BC2742" i="1" s="1"/>
  <c r="AV2742" i="1"/>
  <c r="AE2742" i="1"/>
  <c r="AH2742" i="1" s="1"/>
  <c r="AA2742" i="1"/>
  <c r="X2742" i="1"/>
  <c r="Q2742" i="1"/>
  <c r="T2742" i="1" s="1"/>
  <c r="K2742" i="1"/>
  <c r="H2742" i="1"/>
  <c r="E2742" i="1"/>
  <c r="AU2741" i="1"/>
  <c r="AT2741" i="1"/>
  <c r="AS2741" i="1"/>
  <c r="BB2741" i="1" s="1"/>
  <c r="AR2741" i="1"/>
  <c r="AQ2741" i="1"/>
  <c r="AP2741" i="1"/>
  <c r="BA2741" i="1" s="1"/>
  <c r="AO2741" i="1"/>
  <c r="AN2741" i="1"/>
  <c r="AM2741" i="1"/>
  <c r="AZ2741" i="1" s="1"/>
  <c r="AL2741" i="1"/>
  <c r="AK2741" i="1"/>
  <c r="AY2741" i="1" s="1"/>
  <c r="BC2741" i="1" s="1"/>
  <c r="AJ2741" i="1"/>
  <c r="AG2741" i="1"/>
  <c r="AF2741" i="1"/>
  <c r="AD2741" i="1"/>
  <c r="AC2741" i="1"/>
  <c r="AE2741" i="1" s="1"/>
  <c r="AH2741" i="1" s="1"/>
  <c r="Z2741" i="1"/>
  <c r="Y2741" i="1"/>
  <c r="W2741" i="1"/>
  <c r="V2741" i="1"/>
  <c r="X2741" i="1" s="1"/>
  <c r="AA2741" i="1" s="1"/>
  <c r="S2741" i="1"/>
  <c r="R2741" i="1"/>
  <c r="P2741" i="1"/>
  <c r="O2741" i="1"/>
  <c r="Q2741" i="1" s="1"/>
  <c r="T2741" i="1" s="1"/>
  <c r="N2741" i="1"/>
  <c r="M2741" i="1"/>
  <c r="L2741" i="1"/>
  <c r="K2741" i="1"/>
  <c r="J2741" i="1"/>
  <c r="I2741" i="1"/>
  <c r="G2741" i="1"/>
  <c r="F2741" i="1"/>
  <c r="H2741" i="1" s="1"/>
  <c r="D2741" i="1"/>
  <c r="C2741" i="1"/>
  <c r="E2741" i="1" s="1"/>
  <c r="BB2740" i="1"/>
  <c r="BA2740" i="1"/>
  <c r="AZ2740" i="1"/>
  <c r="AY2740" i="1"/>
  <c r="BC2740" i="1" s="1"/>
  <c r="AV2740" i="1"/>
  <c r="AH2740" i="1"/>
  <c r="AE2740" i="1"/>
  <c r="AA2740" i="1"/>
  <c r="X2740" i="1"/>
  <c r="T2740" i="1"/>
  <c r="BD2740" i="1" s="1"/>
  <c r="Q2740" i="1"/>
  <c r="K2740" i="1"/>
  <c r="H2740" i="1"/>
  <c r="E2740" i="1"/>
  <c r="BC2739" i="1"/>
  <c r="BB2739" i="1"/>
  <c r="BA2739" i="1"/>
  <c r="AZ2739" i="1"/>
  <c r="AY2739" i="1"/>
  <c r="AV2739" i="1"/>
  <c r="AE2739" i="1"/>
  <c r="AH2739" i="1" s="1"/>
  <c r="X2739" i="1"/>
  <c r="AA2739" i="1" s="1"/>
  <c r="Q2739" i="1"/>
  <c r="T2739" i="1" s="1"/>
  <c r="K2739" i="1"/>
  <c r="H2739" i="1"/>
  <c r="E2739" i="1"/>
  <c r="BB2738" i="1"/>
  <c r="BA2738" i="1"/>
  <c r="AZ2738" i="1"/>
  <c r="AY2738" i="1"/>
  <c r="BC2738" i="1" s="1"/>
  <c r="AV2738" i="1"/>
  <c r="AH2738" i="1"/>
  <c r="AE2738" i="1"/>
  <c r="AA2738" i="1"/>
  <c r="X2738" i="1"/>
  <c r="Q2738" i="1"/>
  <c r="T2738" i="1" s="1"/>
  <c r="K2738" i="1"/>
  <c r="H2738" i="1"/>
  <c r="E2738" i="1"/>
  <c r="AZ2737" i="1"/>
  <c r="AU2737" i="1"/>
  <c r="AT2737" i="1"/>
  <c r="AS2737" i="1"/>
  <c r="BB2737" i="1" s="1"/>
  <c r="AR2737" i="1"/>
  <c r="AQ2737" i="1"/>
  <c r="BA2737" i="1" s="1"/>
  <c r="AP2737" i="1"/>
  <c r="AO2737" i="1"/>
  <c r="AN2737" i="1"/>
  <c r="AM2737" i="1"/>
  <c r="AL2737" i="1"/>
  <c r="AV2737" i="1" s="1"/>
  <c r="AK2737" i="1"/>
  <c r="AJ2737" i="1"/>
  <c r="AY2737" i="1" s="1"/>
  <c r="BC2737" i="1" s="1"/>
  <c r="AH2737" i="1"/>
  <c r="AG2737" i="1"/>
  <c r="AF2737" i="1"/>
  <c r="AE2737" i="1"/>
  <c r="AD2737" i="1"/>
  <c r="AC2737" i="1"/>
  <c r="Z2737" i="1"/>
  <c r="Y2737" i="1"/>
  <c r="W2737" i="1"/>
  <c r="V2737" i="1"/>
  <c r="X2737" i="1" s="1"/>
  <c r="AA2737" i="1" s="1"/>
  <c r="S2737" i="1"/>
  <c r="R2737" i="1"/>
  <c r="P2737" i="1"/>
  <c r="Q2737" i="1" s="1"/>
  <c r="T2737" i="1" s="1"/>
  <c r="O2737" i="1"/>
  <c r="N2737" i="1"/>
  <c r="M2737" i="1"/>
  <c r="L2737" i="1"/>
  <c r="K2737" i="1"/>
  <c r="J2737" i="1"/>
  <c r="I2737" i="1"/>
  <c r="H2737" i="1"/>
  <c r="G2737" i="1"/>
  <c r="F2737" i="1"/>
  <c r="E2737" i="1"/>
  <c r="D2737" i="1"/>
  <c r="C2737" i="1"/>
  <c r="BB2736" i="1"/>
  <c r="BA2736" i="1"/>
  <c r="AZ2736" i="1"/>
  <c r="AY2736" i="1"/>
  <c r="BC2736" i="1" s="1"/>
  <c r="AV2736" i="1"/>
  <c r="AT2736" i="1"/>
  <c r="AE2736" i="1"/>
  <c r="AH2736" i="1" s="1"/>
  <c r="X2736" i="1"/>
  <c r="AA2736" i="1" s="1"/>
  <c r="T2736" i="1"/>
  <c r="AW2736" i="1" s="1"/>
  <c r="Q2736" i="1"/>
  <c r="K2736" i="1"/>
  <c r="H2736" i="1"/>
  <c r="E2736" i="1"/>
  <c r="BB2735" i="1"/>
  <c r="BA2735" i="1"/>
  <c r="AZ2735" i="1"/>
  <c r="AY2735" i="1"/>
  <c r="BC2735" i="1" s="1"/>
  <c r="AV2735" i="1"/>
  <c r="AH2735" i="1"/>
  <c r="AE2735" i="1"/>
  <c r="X2735" i="1"/>
  <c r="AA2735" i="1" s="1"/>
  <c r="Q2735" i="1"/>
  <c r="T2735" i="1" s="1"/>
  <c r="K2735" i="1"/>
  <c r="H2735" i="1"/>
  <c r="E2735" i="1"/>
  <c r="BB2734" i="1"/>
  <c r="BA2734" i="1"/>
  <c r="AZ2734" i="1"/>
  <c r="AY2734" i="1"/>
  <c r="BC2734" i="1" s="1"/>
  <c r="AV2734" i="1"/>
  <c r="AE2734" i="1"/>
  <c r="AH2734" i="1" s="1"/>
  <c r="AA2734" i="1"/>
  <c r="X2734" i="1"/>
  <c r="T2734" i="1"/>
  <c r="BD2734" i="1" s="1"/>
  <c r="Q2734" i="1"/>
  <c r="K2734" i="1"/>
  <c r="H2734" i="1"/>
  <c r="E2734" i="1"/>
  <c r="AU2733" i="1"/>
  <c r="AT2733" i="1"/>
  <c r="AS2733" i="1"/>
  <c r="BB2733" i="1" s="1"/>
  <c r="AR2733" i="1"/>
  <c r="AQ2733" i="1"/>
  <c r="AP2733" i="1"/>
  <c r="BA2733" i="1" s="1"/>
  <c r="AO2733" i="1"/>
  <c r="AZ2733" i="1" s="1"/>
  <c r="AN2733" i="1"/>
  <c r="AM2733" i="1"/>
  <c r="AL2733" i="1"/>
  <c r="AK2733" i="1"/>
  <c r="AJ2733" i="1"/>
  <c r="AV2733" i="1" s="1"/>
  <c r="AG2733" i="1"/>
  <c r="AF2733" i="1"/>
  <c r="AD2733" i="1"/>
  <c r="AC2733" i="1"/>
  <c r="AE2733" i="1" s="1"/>
  <c r="AH2733" i="1" s="1"/>
  <c r="Z2733" i="1"/>
  <c r="Y2733" i="1"/>
  <c r="W2733" i="1"/>
  <c r="X2733" i="1" s="1"/>
  <c r="AA2733" i="1" s="1"/>
  <c r="V2733" i="1"/>
  <c r="S2733" i="1"/>
  <c r="R2733" i="1"/>
  <c r="P2733" i="1"/>
  <c r="O2733" i="1"/>
  <c r="Q2733" i="1" s="1"/>
  <c r="T2733" i="1" s="1"/>
  <c r="N2733" i="1"/>
  <c r="M2733" i="1"/>
  <c r="L2733" i="1"/>
  <c r="J2733" i="1"/>
  <c r="I2733" i="1"/>
  <c r="K2733" i="1" s="1"/>
  <c r="G2733" i="1"/>
  <c r="H2733" i="1" s="1"/>
  <c r="F2733" i="1"/>
  <c r="D2733" i="1"/>
  <c r="E2733" i="1" s="1"/>
  <c r="C2733" i="1"/>
  <c r="BB2732" i="1"/>
  <c r="BA2732" i="1"/>
  <c r="AZ2732" i="1"/>
  <c r="BC2732" i="1" s="1"/>
  <c r="AY2732" i="1"/>
  <c r="AV2732" i="1"/>
  <c r="AE2732" i="1"/>
  <c r="AH2732" i="1" s="1"/>
  <c r="X2732" i="1"/>
  <c r="AA2732" i="1" s="1"/>
  <c r="T2732" i="1"/>
  <c r="AW2732" i="1" s="1"/>
  <c r="Q2732" i="1"/>
  <c r="K2732" i="1"/>
  <c r="H2732" i="1"/>
  <c r="E2732" i="1"/>
  <c r="AU2731" i="1"/>
  <c r="AT2731" i="1"/>
  <c r="AS2731" i="1"/>
  <c r="BB2731" i="1" s="1"/>
  <c r="AR2731" i="1"/>
  <c r="BA2731" i="1" s="1"/>
  <c r="AQ2731" i="1"/>
  <c r="AP2731" i="1"/>
  <c r="AO2731" i="1"/>
  <c r="AN2731" i="1"/>
  <c r="AM2731" i="1"/>
  <c r="AZ2731" i="1" s="1"/>
  <c r="AL2731" i="1"/>
  <c r="AK2731" i="1"/>
  <c r="AJ2731" i="1"/>
  <c r="AY2731" i="1" s="1"/>
  <c r="AG2731" i="1"/>
  <c r="AF2731" i="1"/>
  <c r="AD2731" i="1"/>
  <c r="AC2731" i="1"/>
  <c r="AE2731" i="1" s="1"/>
  <c r="AH2731" i="1" s="1"/>
  <c r="Z2731" i="1"/>
  <c r="Y2731" i="1"/>
  <c r="W2731" i="1"/>
  <c r="V2731" i="1"/>
  <c r="X2731" i="1" s="1"/>
  <c r="AA2731" i="1" s="1"/>
  <c r="S2731" i="1"/>
  <c r="R2731" i="1"/>
  <c r="Q2731" i="1"/>
  <c r="T2731" i="1" s="1"/>
  <c r="P2731" i="1"/>
  <c r="O2731" i="1"/>
  <c r="N2731" i="1"/>
  <c r="M2731" i="1"/>
  <c r="L2731" i="1"/>
  <c r="J2731" i="1"/>
  <c r="K2731" i="1" s="1"/>
  <c r="I2731" i="1"/>
  <c r="G2731" i="1"/>
  <c r="H2731" i="1" s="1"/>
  <c r="F2731" i="1"/>
  <c r="D2731" i="1"/>
  <c r="E2731" i="1" s="1"/>
  <c r="C2731" i="1"/>
  <c r="BC2730" i="1"/>
  <c r="BB2730" i="1"/>
  <c r="BA2730" i="1"/>
  <c r="AZ2730" i="1"/>
  <c r="AY2730" i="1"/>
  <c r="AV2730" i="1"/>
  <c r="AE2730" i="1"/>
  <c r="AH2730" i="1" s="1"/>
  <c r="X2730" i="1"/>
  <c r="AA2730" i="1" s="1"/>
  <c r="T2730" i="1"/>
  <c r="AW2730" i="1" s="1"/>
  <c r="Q2730" i="1"/>
  <c r="K2730" i="1"/>
  <c r="H2730" i="1"/>
  <c r="E2730" i="1"/>
  <c r="BB2729" i="1"/>
  <c r="BA2729" i="1"/>
  <c r="AZ2729" i="1"/>
  <c r="AY2729" i="1"/>
  <c r="BC2729" i="1" s="1"/>
  <c r="AV2729" i="1"/>
  <c r="AH2729" i="1"/>
  <c r="AE2729" i="1"/>
  <c r="X2729" i="1"/>
  <c r="AA2729" i="1" s="1"/>
  <c r="Q2729" i="1"/>
  <c r="T2729" i="1" s="1"/>
  <c r="K2729" i="1"/>
  <c r="H2729" i="1"/>
  <c r="E2729" i="1"/>
  <c r="AU2728" i="1"/>
  <c r="AT2728" i="1"/>
  <c r="AS2728" i="1"/>
  <c r="BB2728" i="1" s="1"/>
  <c r="AR2728" i="1"/>
  <c r="AQ2728" i="1"/>
  <c r="AP2728" i="1"/>
  <c r="BA2728" i="1" s="1"/>
  <c r="AO2728" i="1"/>
  <c r="AN2728" i="1"/>
  <c r="AN2686" i="1" s="1"/>
  <c r="AN2669" i="1" s="1"/>
  <c r="AM2728" i="1"/>
  <c r="AZ2728" i="1" s="1"/>
  <c r="AL2728" i="1"/>
  <c r="AK2728" i="1"/>
  <c r="AJ2728" i="1"/>
  <c r="AY2728" i="1" s="1"/>
  <c r="AG2728" i="1"/>
  <c r="AF2728" i="1"/>
  <c r="AE2728" i="1"/>
  <c r="AH2728" i="1" s="1"/>
  <c r="AD2728" i="1"/>
  <c r="AC2728" i="1"/>
  <c r="Z2728" i="1"/>
  <c r="Y2728" i="1"/>
  <c r="W2728" i="1"/>
  <c r="V2728" i="1"/>
  <c r="S2728" i="1"/>
  <c r="R2728" i="1"/>
  <c r="P2728" i="1"/>
  <c r="O2728" i="1"/>
  <c r="Q2728" i="1" s="1"/>
  <c r="T2728" i="1" s="1"/>
  <c r="N2728" i="1"/>
  <c r="M2728" i="1"/>
  <c r="M2686" i="1" s="1"/>
  <c r="M2669" i="1" s="1"/>
  <c r="M2871" i="1" s="1"/>
  <c r="L2728" i="1"/>
  <c r="J2728" i="1"/>
  <c r="K2728" i="1" s="1"/>
  <c r="I2728" i="1"/>
  <c r="H2728" i="1"/>
  <c r="G2728" i="1"/>
  <c r="F2728" i="1"/>
  <c r="E2728" i="1"/>
  <c r="D2728" i="1"/>
  <c r="C2728" i="1"/>
  <c r="BB2727" i="1"/>
  <c r="BA2727" i="1"/>
  <c r="AZ2727" i="1"/>
  <c r="AY2727" i="1"/>
  <c r="BC2727" i="1" s="1"/>
  <c r="AV2727" i="1"/>
  <c r="AH2727" i="1"/>
  <c r="AE2727" i="1"/>
  <c r="AA2727" i="1"/>
  <c r="X2727" i="1"/>
  <c r="Q2727" i="1"/>
  <c r="T2727" i="1" s="1"/>
  <c r="K2727" i="1"/>
  <c r="H2727" i="1"/>
  <c r="E2727" i="1"/>
  <c r="AZ2726" i="1"/>
  <c r="AU2726" i="1"/>
  <c r="AT2726" i="1"/>
  <c r="AS2726" i="1"/>
  <c r="BB2726" i="1" s="1"/>
  <c r="AR2726" i="1"/>
  <c r="AQ2726" i="1"/>
  <c r="AP2726" i="1"/>
  <c r="BA2726" i="1" s="1"/>
  <c r="AO2726" i="1"/>
  <c r="AN2726" i="1"/>
  <c r="AM2726" i="1"/>
  <c r="AL2726" i="1"/>
  <c r="AK2726" i="1"/>
  <c r="AJ2726" i="1"/>
  <c r="AY2726" i="1" s="1"/>
  <c r="AG2726" i="1"/>
  <c r="AF2726" i="1"/>
  <c r="AD2726" i="1"/>
  <c r="AC2726" i="1"/>
  <c r="AE2726" i="1" s="1"/>
  <c r="AH2726" i="1" s="1"/>
  <c r="Z2726" i="1"/>
  <c r="Y2726" i="1"/>
  <c r="W2726" i="1"/>
  <c r="V2726" i="1"/>
  <c r="X2726" i="1" s="1"/>
  <c r="S2726" i="1"/>
  <c r="R2726" i="1"/>
  <c r="P2726" i="1"/>
  <c r="O2726" i="1"/>
  <c r="Q2726" i="1" s="1"/>
  <c r="T2726" i="1" s="1"/>
  <c r="N2726" i="1"/>
  <c r="M2726" i="1"/>
  <c r="L2726" i="1"/>
  <c r="K2726" i="1"/>
  <c r="J2726" i="1"/>
  <c r="I2726" i="1"/>
  <c r="H2726" i="1"/>
  <c r="G2726" i="1"/>
  <c r="F2726" i="1"/>
  <c r="D2726" i="1"/>
  <c r="E2726" i="1" s="1"/>
  <c r="C2726" i="1"/>
  <c r="BB2725" i="1"/>
  <c r="BA2725" i="1"/>
  <c r="AZ2725" i="1"/>
  <c r="AY2725" i="1"/>
  <c r="BC2725" i="1" s="1"/>
  <c r="AV2725" i="1"/>
  <c r="AE2725" i="1"/>
  <c r="AH2725" i="1" s="1"/>
  <c r="AA2725" i="1"/>
  <c r="X2725" i="1"/>
  <c r="Q2725" i="1"/>
  <c r="T2725" i="1" s="1"/>
  <c r="K2725" i="1"/>
  <c r="H2725" i="1"/>
  <c r="E2725" i="1"/>
  <c r="BC2724" i="1"/>
  <c r="BB2724" i="1"/>
  <c r="BA2724" i="1"/>
  <c r="AZ2724" i="1"/>
  <c r="AY2724" i="1"/>
  <c r="AV2724" i="1"/>
  <c r="AE2724" i="1"/>
  <c r="AH2724" i="1" s="1"/>
  <c r="AA2724" i="1"/>
  <c r="X2724" i="1"/>
  <c r="Q2724" i="1"/>
  <c r="T2724" i="1" s="1"/>
  <c r="K2724" i="1"/>
  <c r="H2724" i="1"/>
  <c r="E2724" i="1"/>
  <c r="AU2723" i="1"/>
  <c r="AT2723" i="1"/>
  <c r="AS2723" i="1"/>
  <c r="BB2723" i="1" s="1"/>
  <c r="AR2723" i="1"/>
  <c r="AQ2723" i="1"/>
  <c r="AP2723" i="1"/>
  <c r="BA2723" i="1" s="1"/>
  <c r="AO2723" i="1"/>
  <c r="AN2723" i="1"/>
  <c r="AM2723" i="1"/>
  <c r="AZ2723" i="1" s="1"/>
  <c r="AL2723" i="1"/>
  <c r="AK2723" i="1"/>
  <c r="AJ2723" i="1"/>
  <c r="AY2723" i="1" s="1"/>
  <c r="AG2723" i="1"/>
  <c r="AF2723" i="1"/>
  <c r="AD2723" i="1"/>
  <c r="AC2723" i="1"/>
  <c r="AE2723" i="1" s="1"/>
  <c r="AH2723" i="1" s="1"/>
  <c r="Z2723" i="1"/>
  <c r="Y2723" i="1"/>
  <c r="X2723" i="1"/>
  <c r="AA2723" i="1" s="1"/>
  <c r="W2723" i="1"/>
  <c r="V2723" i="1"/>
  <c r="T2723" i="1"/>
  <c r="S2723" i="1"/>
  <c r="R2723" i="1"/>
  <c r="P2723" i="1"/>
  <c r="O2723" i="1"/>
  <c r="Q2723" i="1" s="1"/>
  <c r="N2723" i="1"/>
  <c r="M2723" i="1"/>
  <c r="L2723" i="1"/>
  <c r="J2723" i="1"/>
  <c r="I2723" i="1"/>
  <c r="K2723" i="1" s="1"/>
  <c r="G2723" i="1"/>
  <c r="H2723" i="1" s="1"/>
  <c r="F2723" i="1"/>
  <c r="D2723" i="1"/>
  <c r="E2723" i="1" s="1"/>
  <c r="C2723" i="1"/>
  <c r="BB2722" i="1"/>
  <c r="BA2722" i="1"/>
  <c r="BC2722" i="1" s="1"/>
  <c r="AZ2722" i="1"/>
  <c r="AY2722" i="1"/>
  <c r="AW2722" i="1"/>
  <c r="AV2722" i="1"/>
  <c r="AE2722" i="1"/>
  <c r="AH2722" i="1" s="1"/>
  <c r="X2722" i="1"/>
  <c r="AA2722" i="1" s="1"/>
  <c r="Q2722" i="1"/>
  <c r="T2722" i="1" s="1"/>
  <c r="K2722" i="1"/>
  <c r="H2722" i="1"/>
  <c r="E2722" i="1"/>
  <c r="BB2721" i="1"/>
  <c r="BA2721" i="1"/>
  <c r="AZ2721" i="1"/>
  <c r="AY2721" i="1"/>
  <c r="BC2721" i="1" s="1"/>
  <c r="AV2721" i="1"/>
  <c r="AE2721" i="1"/>
  <c r="AH2721" i="1" s="1"/>
  <c r="AA2721" i="1"/>
  <c r="X2721" i="1"/>
  <c r="Q2721" i="1"/>
  <c r="T2721" i="1" s="1"/>
  <c r="K2721" i="1"/>
  <c r="H2721" i="1"/>
  <c r="E2721" i="1"/>
  <c r="BB2720" i="1"/>
  <c r="BA2720" i="1"/>
  <c r="AZ2720" i="1"/>
  <c r="BC2720" i="1" s="1"/>
  <c r="AY2720" i="1"/>
  <c r="AV2720" i="1"/>
  <c r="AE2720" i="1"/>
  <c r="AH2720" i="1" s="1"/>
  <c r="X2720" i="1"/>
  <c r="AA2720" i="1" s="1"/>
  <c r="T2720" i="1"/>
  <c r="Q2720" i="1"/>
  <c r="K2720" i="1"/>
  <c r="H2720" i="1"/>
  <c r="E2720" i="1"/>
  <c r="BB2719" i="1"/>
  <c r="BA2719" i="1"/>
  <c r="BC2719" i="1" s="1"/>
  <c r="AZ2719" i="1"/>
  <c r="AY2719" i="1"/>
  <c r="AV2719" i="1"/>
  <c r="AW2719" i="1" s="1"/>
  <c r="AH2719" i="1"/>
  <c r="AE2719" i="1"/>
  <c r="X2719" i="1"/>
  <c r="AA2719" i="1" s="1"/>
  <c r="T2719" i="1"/>
  <c r="BD2719" i="1" s="1"/>
  <c r="Q2719" i="1"/>
  <c r="K2719" i="1"/>
  <c r="H2719" i="1"/>
  <c r="E2719" i="1"/>
  <c r="BB2718" i="1"/>
  <c r="AU2718" i="1"/>
  <c r="AT2718" i="1"/>
  <c r="AS2718" i="1"/>
  <c r="AR2718" i="1"/>
  <c r="AQ2718" i="1"/>
  <c r="AP2718" i="1"/>
  <c r="BA2718" i="1" s="1"/>
  <c r="AO2718" i="1"/>
  <c r="AN2718" i="1"/>
  <c r="AM2718" i="1"/>
  <c r="AZ2718" i="1" s="1"/>
  <c r="AL2718" i="1"/>
  <c r="AK2718" i="1"/>
  <c r="AJ2718" i="1"/>
  <c r="AG2718" i="1"/>
  <c r="AF2718" i="1"/>
  <c r="AE2718" i="1"/>
  <c r="AH2718" i="1" s="1"/>
  <c r="AD2718" i="1"/>
  <c r="AC2718" i="1"/>
  <c r="Z2718" i="1"/>
  <c r="Y2718" i="1"/>
  <c r="W2718" i="1"/>
  <c r="V2718" i="1"/>
  <c r="X2718" i="1" s="1"/>
  <c r="AA2718" i="1" s="1"/>
  <c r="S2718" i="1"/>
  <c r="R2718" i="1"/>
  <c r="P2718" i="1"/>
  <c r="O2718" i="1"/>
  <c r="Q2718" i="1" s="1"/>
  <c r="N2718" i="1"/>
  <c r="M2718" i="1"/>
  <c r="L2718" i="1"/>
  <c r="J2718" i="1"/>
  <c r="K2718" i="1" s="1"/>
  <c r="I2718" i="1"/>
  <c r="G2718" i="1"/>
  <c r="H2718" i="1" s="1"/>
  <c r="F2718" i="1"/>
  <c r="E2718" i="1"/>
  <c r="D2718" i="1"/>
  <c r="C2718" i="1"/>
  <c r="BB2717" i="1"/>
  <c r="BA2717" i="1"/>
  <c r="AZ2717" i="1"/>
  <c r="AY2717" i="1"/>
  <c r="BC2717" i="1" s="1"/>
  <c r="AV2717" i="1"/>
  <c r="AH2717" i="1"/>
  <c r="AE2717" i="1"/>
  <c r="X2717" i="1"/>
  <c r="AA2717" i="1" s="1"/>
  <c r="Q2717" i="1"/>
  <c r="T2717" i="1" s="1"/>
  <c r="AW2717" i="1" s="1"/>
  <c r="K2717" i="1"/>
  <c r="H2717" i="1"/>
  <c r="E2717" i="1"/>
  <c r="BB2716" i="1"/>
  <c r="BA2716" i="1"/>
  <c r="AZ2716" i="1"/>
  <c r="AY2716" i="1"/>
  <c r="BC2716" i="1" s="1"/>
  <c r="AV2716" i="1"/>
  <c r="AE2716" i="1"/>
  <c r="AH2716" i="1" s="1"/>
  <c r="AA2716" i="1"/>
  <c r="X2716" i="1"/>
  <c r="T2716" i="1"/>
  <c r="BD2716" i="1" s="1"/>
  <c r="Q2716" i="1"/>
  <c r="K2716" i="1"/>
  <c r="H2716" i="1"/>
  <c r="E2716" i="1"/>
  <c r="BB2715" i="1"/>
  <c r="BA2715" i="1"/>
  <c r="BC2715" i="1" s="1"/>
  <c r="AZ2715" i="1"/>
  <c r="AY2715" i="1"/>
  <c r="AW2715" i="1"/>
  <c r="AV2715" i="1"/>
  <c r="AE2715" i="1"/>
  <c r="AH2715" i="1" s="1"/>
  <c r="X2715" i="1"/>
  <c r="AA2715" i="1" s="1"/>
  <c r="Q2715" i="1"/>
  <c r="T2715" i="1" s="1"/>
  <c r="K2715" i="1"/>
  <c r="H2715" i="1"/>
  <c r="E2715" i="1"/>
  <c r="BB2714" i="1"/>
  <c r="BA2714" i="1"/>
  <c r="AZ2714" i="1"/>
  <c r="AY2714" i="1"/>
  <c r="BC2714" i="1" s="1"/>
  <c r="AV2714" i="1"/>
  <c r="AH2714" i="1"/>
  <c r="AE2714" i="1"/>
  <c r="AA2714" i="1"/>
  <c r="X2714" i="1"/>
  <c r="Q2714" i="1"/>
  <c r="T2714" i="1" s="1"/>
  <c r="K2714" i="1"/>
  <c r="H2714" i="1"/>
  <c r="E2714" i="1"/>
  <c r="BB2713" i="1"/>
  <c r="BA2713" i="1"/>
  <c r="AZ2713" i="1"/>
  <c r="BC2713" i="1" s="1"/>
  <c r="AY2713" i="1"/>
  <c r="AV2713" i="1"/>
  <c r="AE2713" i="1"/>
  <c r="AH2713" i="1" s="1"/>
  <c r="X2713" i="1"/>
  <c r="AA2713" i="1" s="1"/>
  <c r="T2713" i="1"/>
  <c r="Q2713" i="1"/>
  <c r="K2713" i="1"/>
  <c r="H2713" i="1"/>
  <c r="E2713" i="1"/>
  <c r="BB2712" i="1"/>
  <c r="BA2712" i="1"/>
  <c r="BC2712" i="1" s="1"/>
  <c r="BD2712" i="1" s="1"/>
  <c r="AZ2712" i="1"/>
  <c r="AY2712" i="1"/>
  <c r="AW2712" i="1"/>
  <c r="AV2712" i="1"/>
  <c r="AH2712" i="1"/>
  <c r="AE2712" i="1"/>
  <c r="X2712" i="1"/>
  <c r="AA2712" i="1" s="1"/>
  <c r="T2712" i="1"/>
  <c r="Q2712" i="1"/>
  <c r="K2712" i="1"/>
  <c r="H2712" i="1"/>
  <c r="E2712" i="1"/>
  <c r="AU2711" i="1"/>
  <c r="AT2711" i="1"/>
  <c r="AS2711" i="1"/>
  <c r="AR2711" i="1"/>
  <c r="AQ2711" i="1"/>
  <c r="AP2711" i="1"/>
  <c r="BA2711" i="1" s="1"/>
  <c r="AO2711" i="1"/>
  <c r="AN2711" i="1"/>
  <c r="AM2711" i="1"/>
  <c r="AZ2711" i="1" s="1"/>
  <c r="AL2711" i="1"/>
  <c r="AK2711" i="1"/>
  <c r="AJ2711" i="1"/>
  <c r="AG2711" i="1"/>
  <c r="AF2711" i="1"/>
  <c r="AE2711" i="1"/>
  <c r="AH2711" i="1" s="1"/>
  <c r="AD2711" i="1"/>
  <c r="AC2711" i="1"/>
  <c r="Z2711" i="1"/>
  <c r="Y2711" i="1"/>
  <c r="W2711" i="1"/>
  <c r="V2711" i="1"/>
  <c r="X2711" i="1" s="1"/>
  <c r="AA2711" i="1" s="1"/>
  <c r="S2711" i="1"/>
  <c r="R2711" i="1"/>
  <c r="P2711" i="1"/>
  <c r="O2711" i="1"/>
  <c r="Q2711" i="1" s="1"/>
  <c r="T2711" i="1" s="1"/>
  <c r="N2711" i="1"/>
  <c r="M2711" i="1"/>
  <c r="L2711" i="1"/>
  <c r="J2711" i="1"/>
  <c r="I2711" i="1"/>
  <c r="G2711" i="1"/>
  <c r="H2711" i="1" s="1"/>
  <c r="F2711" i="1"/>
  <c r="E2711" i="1"/>
  <c r="D2711" i="1"/>
  <c r="C2711" i="1"/>
  <c r="BB2710" i="1"/>
  <c r="BA2710" i="1"/>
  <c r="AZ2710" i="1"/>
  <c r="AY2710" i="1"/>
  <c r="BC2710" i="1" s="1"/>
  <c r="AV2710" i="1"/>
  <c r="AH2710" i="1"/>
  <c r="AE2710" i="1"/>
  <c r="X2710" i="1"/>
  <c r="AA2710" i="1" s="1"/>
  <c r="Q2710" i="1"/>
  <c r="T2710" i="1" s="1"/>
  <c r="K2710" i="1"/>
  <c r="H2710" i="1"/>
  <c r="E2710" i="1"/>
  <c r="BB2709" i="1"/>
  <c r="BA2709" i="1"/>
  <c r="AZ2709" i="1"/>
  <c r="AY2709" i="1"/>
  <c r="BC2709" i="1" s="1"/>
  <c r="AV2709" i="1"/>
  <c r="AT2709" i="1"/>
  <c r="AE2709" i="1"/>
  <c r="AH2709" i="1" s="1"/>
  <c r="X2709" i="1"/>
  <c r="AA2709" i="1" s="1"/>
  <c r="T2709" i="1"/>
  <c r="Q2709" i="1"/>
  <c r="K2709" i="1"/>
  <c r="H2709" i="1"/>
  <c r="E2709" i="1"/>
  <c r="BB2708" i="1"/>
  <c r="BA2708" i="1"/>
  <c r="AZ2708" i="1"/>
  <c r="AY2708" i="1"/>
  <c r="BC2708" i="1" s="1"/>
  <c r="AV2708" i="1"/>
  <c r="AH2708" i="1"/>
  <c r="AE2708" i="1"/>
  <c r="AA2708" i="1"/>
  <c r="X2708" i="1"/>
  <c r="Q2708" i="1"/>
  <c r="T2708" i="1" s="1"/>
  <c r="K2708" i="1"/>
  <c r="H2708" i="1"/>
  <c r="E2708" i="1"/>
  <c r="BB2707" i="1"/>
  <c r="BA2707" i="1"/>
  <c r="AZ2707" i="1"/>
  <c r="BC2707" i="1" s="1"/>
  <c r="AY2707" i="1"/>
  <c r="AV2707" i="1"/>
  <c r="AE2707" i="1"/>
  <c r="AH2707" i="1" s="1"/>
  <c r="AA2707" i="1"/>
  <c r="X2707" i="1"/>
  <c r="T2707" i="1"/>
  <c r="Q2707" i="1"/>
  <c r="K2707" i="1"/>
  <c r="H2707" i="1"/>
  <c r="E2707" i="1"/>
  <c r="BB2706" i="1"/>
  <c r="BA2706" i="1"/>
  <c r="BC2706" i="1" s="1"/>
  <c r="AZ2706" i="1"/>
  <c r="AY2706" i="1"/>
  <c r="AV2706" i="1"/>
  <c r="AH2706" i="1"/>
  <c r="AE2706" i="1"/>
  <c r="X2706" i="1"/>
  <c r="AA2706" i="1" s="1"/>
  <c r="Q2706" i="1"/>
  <c r="T2706" i="1" s="1"/>
  <c r="K2706" i="1"/>
  <c r="H2706" i="1"/>
  <c r="E2706" i="1"/>
  <c r="BB2705" i="1"/>
  <c r="AT2705" i="1"/>
  <c r="AS2705" i="1"/>
  <c r="AR2705" i="1"/>
  <c r="AR2704" i="1" s="1"/>
  <c r="AQ2705" i="1"/>
  <c r="AP2705" i="1"/>
  <c r="BA2705" i="1" s="1"/>
  <c r="AO2705" i="1"/>
  <c r="AO2704" i="1" s="1"/>
  <c r="AN2705" i="1"/>
  <c r="AM2705" i="1"/>
  <c r="AZ2705" i="1" s="1"/>
  <c r="AL2705" i="1"/>
  <c r="AK2705" i="1"/>
  <c r="AJ2705" i="1"/>
  <c r="AE2705" i="1"/>
  <c r="AH2705" i="1" s="1"/>
  <c r="V2705" i="1"/>
  <c r="X2705" i="1" s="1"/>
  <c r="AA2705" i="1" s="1"/>
  <c r="P2705" i="1"/>
  <c r="Q2705" i="1" s="1"/>
  <c r="T2705" i="1" s="1"/>
  <c r="K2705" i="1"/>
  <c r="H2705" i="1"/>
  <c r="E2705" i="1"/>
  <c r="AZ2704" i="1"/>
  <c r="AU2704" i="1"/>
  <c r="AT2704" i="1"/>
  <c r="AS2704" i="1"/>
  <c r="BB2704" i="1" s="1"/>
  <c r="AQ2704" i="1"/>
  <c r="AP2704" i="1"/>
  <c r="AN2704" i="1"/>
  <c r="AM2704" i="1"/>
  <c r="AL2704" i="1"/>
  <c r="AK2704" i="1"/>
  <c r="AH2704" i="1"/>
  <c r="AG2704" i="1"/>
  <c r="AF2704" i="1"/>
  <c r="AD2704" i="1"/>
  <c r="AC2704" i="1"/>
  <c r="AE2704" i="1" s="1"/>
  <c r="Z2704" i="1"/>
  <c r="Y2704" i="1"/>
  <c r="W2704" i="1"/>
  <c r="V2704" i="1"/>
  <c r="X2704" i="1" s="1"/>
  <c r="AA2704" i="1" s="1"/>
  <c r="S2704" i="1"/>
  <c r="R2704" i="1"/>
  <c r="P2704" i="1"/>
  <c r="O2704" i="1"/>
  <c r="N2704" i="1"/>
  <c r="M2704" i="1"/>
  <c r="L2704" i="1"/>
  <c r="K2704" i="1"/>
  <c r="J2704" i="1"/>
  <c r="I2704" i="1"/>
  <c r="H2704" i="1"/>
  <c r="G2704" i="1"/>
  <c r="F2704" i="1"/>
  <c r="D2704" i="1"/>
  <c r="C2704" i="1"/>
  <c r="E2704" i="1" s="1"/>
  <c r="BB2703" i="1"/>
  <c r="BA2703" i="1"/>
  <c r="AZ2703" i="1"/>
  <c r="AY2703" i="1"/>
  <c r="BC2703" i="1" s="1"/>
  <c r="AV2703" i="1"/>
  <c r="AE2703" i="1"/>
  <c r="AH2703" i="1" s="1"/>
  <c r="AA2703" i="1"/>
  <c r="X2703" i="1"/>
  <c r="Q2703" i="1"/>
  <c r="T2703" i="1" s="1"/>
  <c r="K2703" i="1"/>
  <c r="H2703" i="1"/>
  <c r="E2703" i="1"/>
  <c r="AU2702" i="1"/>
  <c r="AT2702" i="1"/>
  <c r="AT2686" i="1" s="1"/>
  <c r="AT2669" i="1" s="1"/>
  <c r="AS2702" i="1"/>
  <c r="AR2702" i="1"/>
  <c r="AQ2702" i="1"/>
  <c r="AP2702" i="1"/>
  <c r="BA2702" i="1" s="1"/>
  <c r="AO2702" i="1"/>
  <c r="AN2702" i="1"/>
  <c r="AM2702" i="1"/>
  <c r="AZ2702" i="1" s="1"/>
  <c r="AL2702" i="1"/>
  <c r="AK2702" i="1"/>
  <c r="AJ2702" i="1"/>
  <c r="AG2702" i="1"/>
  <c r="AF2702" i="1"/>
  <c r="AD2702" i="1"/>
  <c r="AC2702" i="1"/>
  <c r="Z2702" i="1"/>
  <c r="Y2702" i="1"/>
  <c r="W2702" i="1"/>
  <c r="V2702" i="1"/>
  <c r="X2702" i="1" s="1"/>
  <c r="AA2702" i="1" s="1"/>
  <c r="S2702" i="1"/>
  <c r="S2686" i="1" s="1"/>
  <c r="S2669" i="1" s="1"/>
  <c r="R2702" i="1"/>
  <c r="P2702" i="1"/>
  <c r="O2702" i="1"/>
  <c r="Q2702" i="1" s="1"/>
  <c r="T2702" i="1" s="1"/>
  <c r="N2702" i="1"/>
  <c r="M2702" i="1"/>
  <c r="L2702" i="1"/>
  <c r="K2702" i="1"/>
  <c r="J2702" i="1"/>
  <c r="I2702" i="1"/>
  <c r="G2702" i="1"/>
  <c r="F2702" i="1"/>
  <c r="H2702" i="1" s="1"/>
  <c r="D2702" i="1"/>
  <c r="E2702" i="1" s="1"/>
  <c r="C2702" i="1"/>
  <c r="C2686" i="1" s="1"/>
  <c r="C2669" i="1" s="1"/>
  <c r="BB2701" i="1"/>
  <c r="BA2701" i="1"/>
  <c r="AZ2701" i="1"/>
  <c r="AY2701" i="1"/>
  <c r="BC2701" i="1" s="1"/>
  <c r="AV2701" i="1"/>
  <c r="AE2701" i="1"/>
  <c r="AH2701" i="1" s="1"/>
  <c r="AA2701" i="1"/>
  <c r="X2701" i="1"/>
  <c r="T2701" i="1"/>
  <c r="BD2701" i="1" s="1"/>
  <c r="Q2701" i="1"/>
  <c r="K2701" i="1"/>
  <c r="H2701" i="1"/>
  <c r="E2701" i="1"/>
  <c r="AU2700" i="1"/>
  <c r="AT2700" i="1"/>
  <c r="AS2700" i="1"/>
  <c r="BB2700" i="1" s="1"/>
  <c r="AR2700" i="1"/>
  <c r="AQ2700" i="1"/>
  <c r="AP2700" i="1"/>
  <c r="BA2700" i="1" s="1"/>
  <c r="AO2700" i="1"/>
  <c r="AN2700" i="1"/>
  <c r="AM2700" i="1"/>
  <c r="AL2700" i="1"/>
  <c r="AK2700" i="1"/>
  <c r="AJ2700" i="1"/>
  <c r="AG2700" i="1"/>
  <c r="AF2700" i="1"/>
  <c r="AF2686" i="1" s="1"/>
  <c r="AD2700" i="1"/>
  <c r="AC2700" i="1"/>
  <c r="AE2700" i="1" s="1"/>
  <c r="AH2700" i="1" s="1"/>
  <c r="Z2700" i="1"/>
  <c r="Y2700" i="1"/>
  <c r="W2700" i="1"/>
  <c r="V2700" i="1"/>
  <c r="S2700" i="1"/>
  <c r="R2700" i="1"/>
  <c r="Q2700" i="1"/>
  <c r="T2700" i="1" s="1"/>
  <c r="P2700" i="1"/>
  <c r="O2700" i="1"/>
  <c r="N2700" i="1"/>
  <c r="N2686" i="1" s="1"/>
  <c r="M2700" i="1"/>
  <c r="L2700" i="1"/>
  <c r="J2700" i="1"/>
  <c r="I2700" i="1"/>
  <c r="K2700" i="1" s="1"/>
  <c r="G2700" i="1"/>
  <c r="H2700" i="1" s="1"/>
  <c r="F2700" i="1"/>
  <c r="F2686" i="1" s="1"/>
  <c r="D2700" i="1"/>
  <c r="E2700" i="1" s="1"/>
  <c r="C2700" i="1"/>
  <c r="BB2699" i="1"/>
  <c r="BA2699" i="1"/>
  <c r="AZ2699" i="1"/>
  <c r="BC2699" i="1" s="1"/>
  <c r="AY2699" i="1"/>
  <c r="AV2699" i="1"/>
  <c r="AE2699" i="1"/>
  <c r="AH2699" i="1" s="1"/>
  <c r="X2699" i="1"/>
  <c r="AA2699" i="1" s="1"/>
  <c r="T2699" i="1"/>
  <c r="Q2699" i="1"/>
  <c r="K2699" i="1"/>
  <c r="H2699" i="1"/>
  <c r="E2699" i="1"/>
  <c r="BA2698" i="1"/>
  <c r="AU2698" i="1"/>
  <c r="AT2698" i="1"/>
  <c r="AS2698" i="1"/>
  <c r="BB2698" i="1" s="1"/>
  <c r="AR2698" i="1"/>
  <c r="AQ2698" i="1"/>
  <c r="AP2698" i="1"/>
  <c r="AO2698" i="1"/>
  <c r="AN2698" i="1"/>
  <c r="AM2698" i="1"/>
  <c r="AZ2698" i="1" s="1"/>
  <c r="AL2698" i="1"/>
  <c r="AK2698" i="1"/>
  <c r="AJ2698" i="1"/>
  <c r="AG2698" i="1"/>
  <c r="AF2698" i="1"/>
  <c r="AD2698" i="1"/>
  <c r="AC2698" i="1"/>
  <c r="AE2698" i="1" s="1"/>
  <c r="AH2698" i="1" s="1"/>
  <c r="Z2698" i="1"/>
  <c r="Y2698" i="1"/>
  <c r="W2698" i="1"/>
  <c r="V2698" i="1"/>
  <c r="X2698" i="1" s="1"/>
  <c r="S2698" i="1"/>
  <c r="R2698" i="1"/>
  <c r="Q2698" i="1"/>
  <c r="T2698" i="1" s="1"/>
  <c r="P2698" i="1"/>
  <c r="O2698" i="1"/>
  <c r="N2698" i="1"/>
  <c r="M2698" i="1"/>
  <c r="L2698" i="1"/>
  <c r="J2698" i="1"/>
  <c r="K2698" i="1" s="1"/>
  <c r="I2698" i="1"/>
  <c r="G2698" i="1"/>
  <c r="H2698" i="1" s="1"/>
  <c r="F2698" i="1"/>
  <c r="D2698" i="1"/>
  <c r="E2698" i="1" s="1"/>
  <c r="C2698" i="1"/>
  <c r="BC2697" i="1"/>
  <c r="BB2697" i="1"/>
  <c r="BA2697" i="1"/>
  <c r="AZ2697" i="1"/>
  <c r="AY2697" i="1"/>
  <c r="AW2697" i="1"/>
  <c r="AV2697" i="1"/>
  <c r="AE2697" i="1"/>
  <c r="AH2697" i="1" s="1"/>
  <c r="X2697" i="1"/>
  <c r="AA2697" i="1" s="1"/>
  <c r="T2697" i="1"/>
  <c r="Q2697" i="1"/>
  <c r="K2697" i="1"/>
  <c r="H2697" i="1"/>
  <c r="E2697" i="1"/>
  <c r="BB2696" i="1"/>
  <c r="BA2696" i="1"/>
  <c r="AZ2696" i="1"/>
  <c r="AY2696" i="1"/>
  <c r="BC2696" i="1" s="1"/>
  <c r="AV2696" i="1"/>
  <c r="AH2696" i="1"/>
  <c r="AE2696" i="1"/>
  <c r="X2696" i="1"/>
  <c r="AA2696" i="1" s="1"/>
  <c r="Q2696" i="1"/>
  <c r="T2696" i="1" s="1"/>
  <c r="K2696" i="1"/>
  <c r="H2696" i="1"/>
  <c r="E2696" i="1"/>
  <c r="BB2695" i="1"/>
  <c r="BA2695" i="1"/>
  <c r="AZ2695" i="1"/>
  <c r="AY2695" i="1"/>
  <c r="BC2695" i="1" s="1"/>
  <c r="AV2695" i="1"/>
  <c r="AE2695" i="1"/>
  <c r="AH2695" i="1" s="1"/>
  <c r="AA2695" i="1"/>
  <c r="X2695" i="1"/>
  <c r="T2695" i="1"/>
  <c r="Q2695" i="1"/>
  <c r="K2695" i="1"/>
  <c r="H2695" i="1"/>
  <c r="E2695" i="1"/>
  <c r="BB2694" i="1"/>
  <c r="BA2694" i="1"/>
  <c r="AZ2694" i="1"/>
  <c r="AY2694" i="1"/>
  <c r="BC2694" i="1" s="1"/>
  <c r="AV2694" i="1"/>
  <c r="AE2694" i="1"/>
  <c r="AH2694" i="1" s="1"/>
  <c r="X2694" i="1"/>
  <c r="AA2694" i="1" s="1"/>
  <c r="Q2694" i="1"/>
  <c r="T2694" i="1" s="1"/>
  <c r="BD2694" i="1" s="1"/>
  <c r="K2694" i="1"/>
  <c r="H2694" i="1"/>
  <c r="E2694" i="1"/>
  <c r="AY2693" i="1"/>
  <c r="AU2693" i="1"/>
  <c r="AT2693" i="1"/>
  <c r="AS2693" i="1"/>
  <c r="BB2693" i="1" s="1"/>
  <c r="AR2693" i="1"/>
  <c r="AQ2693" i="1"/>
  <c r="AP2693" i="1"/>
  <c r="BA2693" i="1" s="1"/>
  <c r="AO2693" i="1"/>
  <c r="AN2693" i="1"/>
  <c r="AM2693" i="1"/>
  <c r="AZ2693" i="1" s="1"/>
  <c r="AL2693" i="1"/>
  <c r="AK2693" i="1"/>
  <c r="AJ2693" i="1"/>
  <c r="AV2693" i="1" s="1"/>
  <c r="AG2693" i="1"/>
  <c r="AF2693" i="1"/>
  <c r="AD2693" i="1"/>
  <c r="AC2693" i="1"/>
  <c r="AE2693" i="1" s="1"/>
  <c r="AH2693" i="1" s="1"/>
  <c r="Z2693" i="1"/>
  <c r="Y2693" i="1"/>
  <c r="X2693" i="1"/>
  <c r="AA2693" i="1" s="1"/>
  <c r="W2693" i="1"/>
  <c r="V2693" i="1"/>
  <c r="S2693" i="1"/>
  <c r="R2693" i="1"/>
  <c r="P2693" i="1"/>
  <c r="O2693" i="1"/>
  <c r="Q2693" i="1" s="1"/>
  <c r="T2693" i="1" s="1"/>
  <c r="N2693" i="1"/>
  <c r="M2693" i="1"/>
  <c r="L2693" i="1"/>
  <c r="J2693" i="1"/>
  <c r="K2693" i="1" s="1"/>
  <c r="I2693" i="1"/>
  <c r="G2693" i="1"/>
  <c r="H2693" i="1" s="1"/>
  <c r="F2693" i="1"/>
  <c r="D2693" i="1"/>
  <c r="E2693" i="1" s="1"/>
  <c r="C2693" i="1"/>
  <c r="BB2692" i="1"/>
  <c r="BA2692" i="1"/>
  <c r="BC2692" i="1" s="1"/>
  <c r="AZ2692" i="1"/>
  <c r="AY2692" i="1"/>
  <c r="AV2692" i="1"/>
  <c r="AE2692" i="1"/>
  <c r="AH2692" i="1" s="1"/>
  <c r="X2692" i="1"/>
  <c r="AA2692" i="1" s="1"/>
  <c r="Q2692" i="1"/>
  <c r="T2692" i="1" s="1"/>
  <c r="K2692" i="1"/>
  <c r="H2692" i="1"/>
  <c r="E2692" i="1"/>
  <c r="BB2691" i="1"/>
  <c r="BC2691" i="1" s="1"/>
  <c r="BA2691" i="1"/>
  <c r="AZ2691" i="1"/>
  <c r="AY2691" i="1"/>
  <c r="AV2691" i="1"/>
  <c r="AH2691" i="1"/>
  <c r="AE2691" i="1"/>
  <c r="AA2691" i="1"/>
  <c r="X2691" i="1"/>
  <c r="Q2691" i="1"/>
  <c r="T2691" i="1" s="1"/>
  <c r="K2691" i="1"/>
  <c r="H2691" i="1"/>
  <c r="E2691" i="1"/>
  <c r="BC2690" i="1"/>
  <c r="BB2690" i="1"/>
  <c r="BA2690" i="1"/>
  <c r="AZ2690" i="1"/>
  <c r="AY2690" i="1"/>
  <c r="AV2690" i="1"/>
  <c r="AE2690" i="1"/>
  <c r="AH2690" i="1" s="1"/>
  <c r="X2690" i="1"/>
  <c r="AA2690" i="1" s="1"/>
  <c r="Q2690" i="1"/>
  <c r="T2690" i="1" s="1"/>
  <c r="K2690" i="1"/>
  <c r="H2690" i="1"/>
  <c r="E2690" i="1"/>
  <c r="AY2689" i="1"/>
  <c r="AU2689" i="1"/>
  <c r="AU2686" i="1" s="1"/>
  <c r="AT2689" i="1"/>
  <c r="AS2689" i="1"/>
  <c r="BB2689" i="1" s="1"/>
  <c r="AR2689" i="1"/>
  <c r="AQ2689" i="1"/>
  <c r="AP2689" i="1"/>
  <c r="BA2689" i="1" s="1"/>
  <c r="AO2689" i="1"/>
  <c r="AN2689" i="1"/>
  <c r="AM2689" i="1"/>
  <c r="AL2689" i="1"/>
  <c r="AK2689" i="1"/>
  <c r="AJ2689" i="1"/>
  <c r="AG2689" i="1"/>
  <c r="AF2689" i="1"/>
  <c r="AD2689" i="1"/>
  <c r="AC2689" i="1"/>
  <c r="Z2689" i="1"/>
  <c r="Y2689" i="1"/>
  <c r="X2689" i="1"/>
  <c r="AA2689" i="1" s="1"/>
  <c r="W2689" i="1"/>
  <c r="V2689" i="1"/>
  <c r="T2689" i="1"/>
  <c r="S2689" i="1"/>
  <c r="R2689" i="1"/>
  <c r="P2689" i="1"/>
  <c r="O2689" i="1"/>
  <c r="Q2689" i="1" s="1"/>
  <c r="N2689" i="1"/>
  <c r="M2689" i="1"/>
  <c r="L2689" i="1"/>
  <c r="J2689" i="1"/>
  <c r="K2689" i="1" s="1"/>
  <c r="I2689" i="1"/>
  <c r="G2689" i="1"/>
  <c r="H2689" i="1" s="1"/>
  <c r="F2689" i="1"/>
  <c r="D2689" i="1"/>
  <c r="C2689" i="1"/>
  <c r="BB2688" i="1"/>
  <c r="BA2688" i="1"/>
  <c r="AZ2688" i="1"/>
  <c r="AY2688" i="1"/>
  <c r="BC2688" i="1" s="1"/>
  <c r="AW2688" i="1"/>
  <c r="AV2688" i="1"/>
  <c r="AE2688" i="1"/>
  <c r="AH2688" i="1" s="1"/>
  <c r="X2688" i="1"/>
  <c r="AA2688" i="1" s="1"/>
  <c r="T2688" i="1"/>
  <c r="BD2688" i="1" s="1"/>
  <c r="Q2688" i="1"/>
  <c r="K2688" i="1"/>
  <c r="H2688" i="1"/>
  <c r="E2688" i="1"/>
  <c r="AY2687" i="1"/>
  <c r="AU2687" i="1"/>
  <c r="AT2687" i="1"/>
  <c r="AS2687" i="1"/>
  <c r="BB2687" i="1" s="1"/>
  <c r="AR2687" i="1"/>
  <c r="AQ2687" i="1"/>
  <c r="AP2687" i="1"/>
  <c r="AO2687" i="1"/>
  <c r="AN2687" i="1"/>
  <c r="AM2687" i="1"/>
  <c r="AZ2687" i="1" s="1"/>
  <c r="AL2687" i="1"/>
  <c r="AK2687" i="1"/>
  <c r="AJ2687" i="1"/>
  <c r="AG2687" i="1"/>
  <c r="AG2686" i="1" s="1"/>
  <c r="AG2669" i="1" s="1"/>
  <c r="AG2871" i="1" s="1"/>
  <c r="AF2687" i="1"/>
  <c r="AD2687" i="1"/>
  <c r="AC2687" i="1"/>
  <c r="AE2687" i="1" s="1"/>
  <c r="AH2687" i="1" s="1"/>
  <c r="Z2687" i="1"/>
  <c r="Y2687" i="1"/>
  <c r="X2687" i="1"/>
  <c r="AA2687" i="1" s="1"/>
  <c r="W2687" i="1"/>
  <c r="V2687" i="1"/>
  <c r="S2687" i="1"/>
  <c r="R2687" i="1"/>
  <c r="P2687" i="1"/>
  <c r="O2687" i="1"/>
  <c r="N2687" i="1"/>
  <c r="M2687" i="1"/>
  <c r="L2687" i="1"/>
  <c r="J2687" i="1"/>
  <c r="K2687" i="1" s="1"/>
  <c r="I2687" i="1"/>
  <c r="G2687" i="1"/>
  <c r="F2687" i="1"/>
  <c r="D2687" i="1"/>
  <c r="E2687" i="1" s="1"/>
  <c r="C2687" i="1"/>
  <c r="AR2686" i="1"/>
  <c r="Z2686" i="1"/>
  <c r="Z2669" i="1" s="1"/>
  <c r="I2686" i="1"/>
  <c r="BC2685" i="1"/>
  <c r="BB2685" i="1"/>
  <c r="BA2685" i="1"/>
  <c r="AZ2685" i="1"/>
  <c r="AY2685" i="1"/>
  <c r="AV2685" i="1"/>
  <c r="AE2685" i="1"/>
  <c r="AH2685" i="1" s="1"/>
  <c r="X2685" i="1"/>
  <c r="AA2685" i="1" s="1"/>
  <c r="T2685" i="1"/>
  <c r="AW2685" i="1" s="1"/>
  <c r="Q2685" i="1"/>
  <c r="K2685" i="1"/>
  <c r="H2685" i="1"/>
  <c r="E2685" i="1"/>
  <c r="BB2684" i="1"/>
  <c r="BA2684" i="1"/>
  <c r="AZ2684" i="1"/>
  <c r="AJ2684" i="1"/>
  <c r="AE2684" i="1"/>
  <c r="AH2684" i="1" s="1"/>
  <c r="AA2684" i="1"/>
  <c r="X2684" i="1"/>
  <c r="Q2684" i="1"/>
  <c r="T2684" i="1" s="1"/>
  <c r="J2684" i="1"/>
  <c r="K2684" i="1" s="1"/>
  <c r="I2684" i="1"/>
  <c r="H2684" i="1"/>
  <c r="E2684" i="1"/>
  <c r="BB2683" i="1"/>
  <c r="BA2683" i="1"/>
  <c r="AZ2683" i="1"/>
  <c r="AE2683" i="1"/>
  <c r="AH2683" i="1" s="1"/>
  <c r="X2683" i="1"/>
  <c r="AA2683" i="1" s="1"/>
  <c r="Q2683" i="1"/>
  <c r="T2683" i="1" s="1"/>
  <c r="J2683" i="1"/>
  <c r="I2683" i="1"/>
  <c r="K2683" i="1" s="1"/>
  <c r="H2683" i="1"/>
  <c r="E2683" i="1"/>
  <c r="BB2682" i="1"/>
  <c r="BA2682" i="1"/>
  <c r="AZ2682" i="1"/>
  <c r="AH2682" i="1"/>
  <c r="AE2682" i="1"/>
  <c r="AA2682" i="1"/>
  <c r="X2682" i="1"/>
  <c r="Q2682" i="1"/>
  <c r="T2682" i="1" s="1"/>
  <c r="AJ2682" i="1" s="1"/>
  <c r="J2682" i="1"/>
  <c r="I2682" i="1"/>
  <c r="H2682" i="1"/>
  <c r="E2682" i="1"/>
  <c r="AZ2681" i="1"/>
  <c r="AU2681" i="1"/>
  <c r="AT2681" i="1"/>
  <c r="AS2681" i="1"/>
  <c r="BB2681" i="1" s="1"/>
  <c r="AR2681" i="1"/>
  <c r="AQ2681" i="1"/>
  <c r="AP2681" i="1"/>
  <c r="AO2681" i="1"/>
  <c r="AN2681" i="1"/>
  <c r="AM2681" i="1"/>
  <c r="AL2681" i="1"/>
  <c r="AK2681" i="1"/>
  <c r="AG2681" i="1"/>
  <c r="AF2681" i="1"/>
  <c r="AD2681" i="1"/>
  <c r="AC2681" i="1"/>
  <c r="AE2681" i="1" s="1"/>
  <c r="AH2681" i="1" s="1"/>
  <c r="Z2681" i="1"/>
  <c r="Y2681" i="1"/>
  <c r="Y2670" i="1" s="1"/>
  <c r="W2681" i="1"/>
  <c r="V2681" i="1"/>
  <c r="X2681" i="1" s="1"/>
  <c r="S2681" i="1"/>
  <c r="R2681" i="1"/>
  <c r="P2681" i="1"/>
  <c r="O2681" i="1"/>
  <c r="N2681" i="1"/>
  <c r="M2681" i="1"/>
  <c r="L2681" i="1"/>
  <c r="I2681" i="1"/>
  <c r="H2681" i="1"/>
  <c r="G2681" i="1"/>
  <c r="F2681" i="1"/>
  <c r="D2681" i="1"/>
  <c r="C2681" i="1"/>
  <c r="E2681" i="1" s="1"/>
  <c r="BB2680" i="1"/>
  <c r="BA2680" i="1"/>
  <c r="AZ2680" i="1"/>
  <c r="AK2680" i="1"/>
  <c r="AH2680" i="1"/>
  <c r="AE2680" i="1"/>
  <c r="X2680" i="1"/>
  <c r="AA2680" i="1" s="1"/>
  <c r="Q2680" i="1"/>
  <c r="T2680" i="1" s="1"/>
  <c r="J2680" i="1"/>
  <c r="I2680" i="1"/>
  <c r="K2680" i="1" s="1"/>
  <c r="H2680" i="1"/>
  <c r="E2680" i="1"/>
  <c r="BB2679" i="1"/>
  <c r="BA2679" i="1"/>
  <c r="AZ2679" i="1"/>
  <c r="AE2679" i="1"/>
  <c r="AH2679" i="1" s="1"/>
  <c r="AA2679" i="1"/>
  <c r="X2679" i="1"/>
  <c r="T2679" i="1"/>
  <c r="Q2679" i="1"/>
  <c r="J2679" i="1"/>
  <c r="K2679" i="1" s="1"/>
  <c r="I2679" i="1"/>
  <c r="H2679" i="1"/>
  <c r="E2679" i="1"/>
  <c r="BB2678" i="1"/>
  <c r="BA2678" i="1"/>
  <c r="AZ2678" i="1"/>
  <c r="AH2678" i="1"/>
  <c r="AE2678" i="1"/>
  <c r="X2678" i="1"/>
  <c r="AA2678" i="1" s="1"/>
  <c r="Q2678" i="1"/>
  <c r="T2678" i="1" s="1"/>
  <c r="J2678" i="1"/>
  <c r="I2678" i="1"/>
  <c r="H2678" i="1"/>
  <c r="E2678" i="1"/>
  <c r="BB2677" i="1"/>
  <c r="BA2677" i="1"/>
  <c r="AZ2677" i="1"/>
  <c r="AY2677" i="1"/>
  <c r="BC2677" i="1" s="1"/>
  <c r="AV2677" i="1"/>
  <c r="AH2677" i="1"/>
  <c r="AE2677" i="1"/>
  <c r="AA2677" i="1"/>
  <c r="X2677" i="1"/>
  <c r="Q2677" i="1"/>
  <c r="T2677" i="1" s="1"/>
  <c r="K2677" i="1"/>
  <c r="H2677" i="1"/>
  <c r="E2677" i="1"/>
  <c r="BB2676" i="1"/>
  <c r="BA2676" i="1"/>
  <c r="AZ2676" i="1"/>
  <c r="BC2676" i="1" s="1"/>
  <c r="AY2676" i="1"/>
  <c r="AV2676" i="1"/>
  <c r="AE2676" i="1"/>
  <c r="AH2676" i="1" s="1"/>
  <c r="AA2676" i="1"/>
  <c r="X2676" i="1"/>
  <c r="T2676" i="1"/>
  <c r="Q2676" i="1"/>
  <c r="K2676" i="1"/>
  <c r="H2676" i="1"/>
  <c r="E2676" i="1"/>
  <c r="BB2675" i="1"/>
  <c r="BA2675" i="1"/>
  <c r="BC2675" i="1" s="1"/>
  <c r="AZ2675" i="1"/>
  <c r="AY2675" i="1"/>
  <c r="AV2675" i="1"/>
  <c r="AE2675" i="1"/>
  <c r="AH2675" i="1" s="1"/>
  <c r="X2675" i="1"/>
  <c r="AA2675" i="1" s="1"/>
  <c r="Q2675" i="1"/>
  <c r="T2675" i="1" s="1"/>
  <c r="K2675" i="1"/>
  <c r="H2675" i="1"/>
  <c r="E2675" i="1"/>
  <c r="BB2674" i="1"/>
  <c r="BA2674" i="1"/>
  <c r="AZ2674" i="1"/>
  <c r="AY2674" i="1"/>
  <c r="BC2674" i="1" s="1"/>
  <c r="AV2674" i="1"/>
  <c r="AH2674" i="1"/>
  <c r="AE2674" i="1"/>
  <c r="AA2674" i="1"/>
  <c r="X2674" i="1"/>
  <c r="Q2674" i="1"/>
  <c r="T2674" i="1" s="1"/>
  <c r="K2674" i="1"/>
  <c r="H2674" i="1"/>
  <c r="E2674" i="1"/>
  <c r="BC2673" i="1"/>
  <c r="BB2673" i="1"/>
  <c r="BA2673" i="1"/>
  <c r="AZ2673" i="1"/>
  <c r="AY2673" i="1"/>
  <c r="AW2673" i="1"/>
  <c r="AV2673" i="1"/>
  <c r="AE2673" i="1"/>
  <c r="AH2673" i="1" s="1"/>
  <c r="X2673" i="1"/>
  <c r="AA2673" i="1" s="1"/>
  <c r="T2673" i="1"/>
  <c r="BD2673" i="1" s="1"/>
  <c r="Q2673" i="1"/>
  <c r="K2673" i="1"/>
  <c r="H2673" i="1"/>
  <c r="E2673" i="1"/>
  <c r="BB2672" i="1"/>
  <c r="AZ2672" i="1"/>
  <c r="AY2672" i="1"/>
  <c r="AR2672" i="1"/>
  <c r="AO2672" i="1"/>
  <c r="AL2672" i="1"/>
  <c r="AK2672" i="1"/>
  <c r="AK2671" i="1" s="1"/>
  <c r="AK2670" i="1" s="1"/>
  <c r="AJ2672" i="1"/>
  <c r="AV2672" i="1" s="1"/>
  <c r="AW2672" i="1" s="1"/>
  <c r="AH2672" i="1"/>
  <c r="AE2672" i="1"/>
  <c r="X2672" i="1"/>
  <c r="AA2672" i="1" s="1"/>
  <c r="T2672" i="1"/>
  <c r="Q2672" i="1"/>
  <c r="J2672" i="1"/>
  <c r="K2672" i="1" s="1"/>
  <c r="I2672" i="1"/>
  <c r="H2672" i="1"/>
  <c r="E2672" i="1"/>
  <c r="AU2671" i="1"/>
  <c r="AU2670" i="1" s="1"/>
  <c r="AT2671" i="1"/>
  <c r="AS2671" i="1"/>
  <c r="AQ2671" i="1"/>
  <c r="AP2671" i="1"/>
  <c r="AO2671" i="1"/>
  <c r="AN2671" i="1"/>
  <c r="AM2671" i="1"/>
  <c r="AL2671" i="1"/>
  <c r="AG2671" i="1"/>
  <c r="AF2671" i="1"/>
  <c r="AD2671" i="1"/>
  <c r="AC2671" i="1"/>
  <c r="Z2671" i="1"/>
  <c r="Y2671" i="1"/>
  <c r="X2671" i="1"/>
  <c r="AA2671" i="1" s="1"/>
  <c r="W2671" i="1"/>
  <c r="V2671" i="1"/>
  <c r="S2671" i="1"/>
  <c r="R2671" i="1"/>
  <c r="P2671" i="1"/>
  <c r="O2671" i="1"/>
  <c r="Q2671" i="1" s="1"/>
  <c r="T2671" i="1" s="1"/>
  <c r="N2671" i="1"/>
  <c r="M2671" i="1"/>
  <c r="L2671" i="1"/>
  <c r="L2670" i="1" s="1"/>
  <c r="J2671" i="1"/>
  <c r="G2671" i="1"/>
  <c r="H2671" i="1" s="1"/>
  <c r="F2671" i="1"/>
  <c r="D2671" i="1"/>
  <c r="C2671" i="1"/>
  <c r="AT2670" i="1"/>
  <c r="AS2670" i="1"/>
  <c r="AP2670" i="1"/>
  <c r="AO2670" i="1"/>
  <c r="AN2670" i="1"/>
  <c r="AL2670" i="1"/>
  <c r="AG2670" i="1"/>
  <c r="AF2670" i="1"/>
  <c r="AF2669" i="1" s="1"/>
  <c r="AC2670" i="1"/>
  <c r="Z2670" i="1"/>
  <c r="W2670" i="1"/>
  <c r="V2670" i="1"/>
  <c r="S2670" i="1"/>
  <c r="R2670" i="1"/>
  <c r="O2670" i="1"/>
  <c r="N2670" i="1"/>
  <c r="M2670" i="1"/>
  <c r="G2670" i="1"/>
  <c r="F2670" i="1"/>
  <c r="C2670" i="1"/>
  <c r="BB2666" i="1"/>
  <c r="BA2666" i="1"/>
  <c r="AZ2666" i="1"/>
  <c r="AY2666" i="1"/>
  <c r="BC2666" i="1" s="1"/>
  <c r="AV2666" i="1"/>
  <c r="AH2666" i="1"/>
  <c r="AE2666" i="1"/>
  <c r="AA2666" i="1"/>
  <c r="X2666" i="1"/>
  <c r="T2666" i="1"/>
  <c r="AW2666" i="1" s="1"/>
  <c r="Q2666" i="1"/>
  <c r="K2666" i="1"/>
  <c r="H2666" i="1"/>
  <c r="E2666" i="1"/>
  <c r="BB2665" i="1"/>
  <c r="BA2665" i="1"/>
  <c r="BC2665" i="1" s="1"/>
  <c r="AZ2665" i="1"/>
  <c r="AY2665" i="1"/>
  <c r="AV2665" i="1"/>
  <c r="AE2665" i="1"/>
  <c r="AH2665" i="1" s="1"/>
  <c r="X2665" i="1"/>
  <c r="AA2665" i="1" s="1"/>
  <c r="Q2665" i="1"/>
  <c r="T2665" i="1" s="1"/>
  <c r="K2665" i="1"/>
  <c r="H2665" i="1"/>
  <c r="E2665" i="1"/>
  <c r="BB2664" i="1"/>
  <c r="BA2664" i="1"/>
  <c r="AZ2664" i="1"/>
  <c r="AY2664" i="1"/>
  <c r="AV2664" i="1"/>
  <c r="AH2664" i="1"/>
  <c r="AE2664" i="1"/>
  <c r="AA2664" i="1"/>
  <c r="X2664" i="1"/>
  <c r="Q2664" i="1"/>
  <c r="T2664" i="1" s="1"/>
  <c r="K2664" i="1"/>
  <c r="H2664" i="1"/>
  <c r="E2664" i="1"/>
  <c r="BB2662" i="1"/>
  <c r="BA2662" i="1"/>
  <c r="AZ2662" i="1"/>
  <c r="AY2662" i="1"/>
  <c r="BC2662" i="1" s="1"/>
  <c r="AV2662" i="1"/>
  <c r="AE2662" i="1"/>
  <c r="AH2662" i="1" s="1"/>
  <c r="X2662" i="1"/>
  <c r="AA2662" i="1" s="1"/>
  <c r="Q2662" i="1"/>
  <c r="T2662" i="1" s="1"/>
  <c r="K2662" i="1"/>
  <c r="H2662" i="1"/>
  <c r="E2662" i="1"/>
  <c r="BB2661" i="1"/>
  <c r="BA2661" i="1"/>
  <c r="AZ2661" i="1"/>
  <c r="AY2661" i="1"/>
  <c r="AV2661" i="1"/>
  <c r="AH2661" i="1"/>
  <c r="AE2661" i="1"/>
  <c r="X2661" i="1"/>
  <c r="AA2661" i="1" s="1"/>
  <c r="T2661" i="1"/>
  <c r="AW2661" i="1" s="1"/>
  <c r="Q2661" i="1"/>
  <c r="K2661" i="1"/>
  <c r="H2661" i="1"/>
  <c r="E2661" i="1"/>
  <c r="BB2660" i="1"/>
  <c r="BA2660" i="1"/>
  <c r="AZ2660" i="1"/>
  <c r="AY2660" i="1"/>
  <c r="BC2660" i="1" s="1"/>
  <c r="AV2660" i="1"/>
  <c r="AE2660" i="1"/>
  <c r="AH2660" i="1" s="1"/>
  <c r="X2660" i="1"/>
  <c r="AA2660" i="1" s="1"/>
  <c r="Q2660" i="1"/>
  <c r="T2660" i="1" s="1"/>
  <c r="K2660" i="1"/>
  <c r="H2660" i="1"/>
  <c r="E2660" i="1"/>
  <c r="BB2659" i="1"/>
  <c r="BA2659" i="1"/>
  <c r="AZ2659" i="1"/>
  <c r="AY2659" i="1"/>
  <c r="AW2659" i="1"/>
  <c r="AV2659" i="1"/>
  <c r="AE2659" i="1"/>
  <c r="AH2659" i="1" s="1"/>
  <c r="AA2659" i="1"/>
  <c r="X2659" i="1"/>
  <c r="T2659" i="1"/>
  <c r="Q2659" i="1"/>
  <c r="K2659" i="1"/>
  <c r="H2659" i="1"/>
  <c r="E2659" i="1"/>
  <c r="BB2658" i="1"/>
  <c r="BA2658" i="1"/>
  <c r="AZ2658" i="1"/>
  <c r="AY2658" i="1"/>
  <c r="BC2658" i="1" s="1"/>
  <c r="AV2658" i="1"/>
  <c r="AE2658" i="1"/>
  <c r="AH2658" i="1" s="1"/>
  <c r="X2658" i="1"/>
  <c r="AA2658" i="1" s="1"/>
  <c r="Q2658" i="1"/>
  <c r="T2658" i="1" s="1"/>
  <c r="K2658" i="1"/>
  <c r="H2658" i="1"/>
  <c r="E2658" i="1"/>
  <c r="BB2657" i="1"/>
  <c r="BA2657" i="1"/>
  <c r="AZ2657" i="1"/>
  <c r="AY2657" i="1"/>
  <c r="AV2657" i="1"/>
  <c r="AH2657" i="1"/>
  <c r="AE2657" i="1"/>
  <c r="AA2657" i="1"/>
  <c r="X2657" i="1"/>
  <c r="T2657" i="1"/>
  <c r="AW2657" i="1" s="1"/>
  <c r="Q2657" i="1"/>
  <c r="K2657" i="1"/>
  <c r="H2657" i="1"/>
  <c r="E2657" i="1"/>
  <c r="BB2656" i="1"/>
  <c r="BA2656" i="1"/>
  <c r="BC2656" i="1" s="1"/>
  <c r="AZ2656" i="1"/>
  <c r="AY2656" i="1"/>
  <c r="AV2656" i="1"/>
  <c r="AE2656" i="1"/>
  <c r="AH2656" i="1" s="1"/>
  <c r="X2656" i="1"/>
  <c r="AA2656" i="1" s="1"/>
  <c r="Q2656" i="1"/>
  <c r="T2656" i="1" s="1"/>
  <c r="K2656" i="1"/>
  <c r="H2656" i="1"/>
  <c r="E2656" i="1"/>
  <c r="BB2655" i="1"/>
  <c r="BA2655" i="1"/>
  <c r="AZ2655" i="1"/>
  <c r="AY2655" i="1"/>
  <c r="BC2655" i="1" s="1"/>
  <c r="AW2655" i="1"/>
  <c r="AV2655" i="1"/>
  <c r="AH2655" i="1"/>
  <c r="AE2655" i="1"/>
  <c r="AA2655" i="1"/>
  <c r="X2655" i="1"/>
  <c r="Q2655" i="1"/>
  <c r="T2655" i="1" s="1"/>
  <c r="K2655" i="1"/>
  <c r="H2655" i="1"/>
  <c r="E2655" i="1"/>
  <c r="BC2654" i="1"/>
  <c r="BB2654" i="1"/>
  <c r="BA2654" i="1"/>
  <c r="AZ2654" i="1"/>
  <c r="AY2654" i="1"/>
  <c r="AV2654" i="1"/>
  <c r="AE2654" i="1"/>
  <c r="AH2654" i="1" s="1"/>
  <c r="X2654" i="1"/>
  <c r="AA2654" i="1" s="1"/>
  <c r="Q2654" i="1"/>
  <c r="T2654" i="1" s="1"/>
  <c r="K2654" i="1"/>
  <c r="H2654" i="1"/>
  <c r="E2654" i="1"/>
  <c r="BB2653" i="1"/>
  <c r="BA2653" i="1"/>
  <c r="AZ2653" i="1"/>
  <c r="AY2653" i="1"/>
  <c r="BC2653" i="1" s="1"/>
  <c r="AV2653" i="1"/>
  <c r="AH2653" i="1"/>
  <c r="AE2653" i="1"/>
  <c r="X2653" i="1"/>
  <c r="AA2653" i="1" s="1"/>
  <c r="T2653" i="1"/>
  <c r="Q2653" i="1"/>
  <c r="K2653" i="1"/>
  <c r="H2653" i="1"/>
  <c r="E2653" i="1"/>
  <c r="BB2652" i="1"/>
  <c r="BA2652" i="1"/>
  <c r="AZ2652" i="1"/>
  <c r="AY2652" i="1"/>
  <c r="BC2652" i="1" s="1"/>
  <c r="AV2652" i="1"/>
  <c r="AE2652" i="1"/>
  <c r="AH2652" i="1" s="1"/>
  <c r="X2652" i="1"/>
  <c r="AA2652" i="1" s="1"/>
  <c r="Q2652" i="1"/>
  <c r="T2652" i="1" s="1"/>
  <c r="K2652" i="1"/>
  <c r="H2652" i="1"/>
  <c r="E2652" i="1"/>
  <c r="BB2651" i="1"/>
  <c r="BA2651" i="1"/>
  <c r="AZ2651" i="1"/>
  <c r="AY2651" i="1"/>
  <c r="AW2651" i="1"/>
  <c r="AV2651" i="1"/>
  <c r="AH2651" i="1"/>
  <c r="AE2651" i="1"/>
  <c r="AA2651" i="1"/>
  <c r="X2651" i="1"/>
  <c r="T2651" i="1"/>
  <c r="Q2651" i="1"/>
  <c r="K2651" i="1"/>
  <c r="H2651" i="1"/>
  <c r="E2651" i="1"/>
  <c r="AY2650" i="1"/>
  <c r="AU2650" i="1"/>
  <c r="AT2650" i="1"/>
  <c r="AT2645" i="1" s="1"/>
  <c r="AS2650" i="1"/>
  <c r="BB2650" i="1" s="1"/>
  <c r="AR2650" i="1"/>
  <c r="AQ2650" i="1"/>
  <c r="AP2650" i="1"/>
  <c r="AO2650" i="1"/>
  <c r="AN2650" i="1"/>
  <c r="AM2650" i="1"/>
  <c r="AZ2650" i="1" s="1"/>
  <c r="AL2650" i="1"/>
  <c r="AL2645" i="1" s="1"/>
  <c r="AK2650" i="1"/>
  <c r="AJ2650" i="1"/>
  <c r="AG2650" i="1"/>
  <c r="AG2645" i="1" s="1"/>
  <c r="AF2650" i="1"/>
  <c r="AD2650" i="1"/>
  <c r="AC2650" i="1"/>
  <c r="Z2650" i="1"/>
  <c r="Y2650" i="1"/>
  <c r="X2650" i="1"/>
  <c r="AA2650" i="1" s="1"/>
  <c r="W2650" i="1"/>
  <c r="V2650" i="1"/>
  <c r="S2650" i="1"/>
  <c r="S2645" i="1" s="1"/>
  <c r="R2650" i="1"/>
  <c r="P2650" i="1"/>
  <c r="O2650" i="1"/>
  <c r="N2650" i="1"/>
  <c r="M2650" i="1"/>
  <c r="L2650" i="1"/>
  <c r="K2650" i="1"/>
  <c r="J2650" i="1"/>
  <c r="I2650" i="1"/>
  <c r="G2650" i="1"/>
  <c r="H2650" i="1" s="1"/>
  <c r="F2650" i="1"/>
  <c r="D2650" i="1"/>
  <c r="C2650" i="1"/>
  <c r="BB2649" i="1"/>
  <c r="BA2649" i="1"/>
  <c r="AZ2649" i="1"/>
  <c r="AY2649" i="1"/>
  <c r="BC2649" i="1" s="1"/>
  <c r="AV2649" i="1"/>
  <c r="AE2649" i="1"/>
  <c r="AH2649" i="1" s="1"/>
  <c r="X2649" i="1"/>
  <c r="AA2649" i="1" s="1"/>
  <c r="T2649" i="1"/>
  <c r="BD2649" i="1" s="1"/>
  <c r="Q2649" i="1"/>
  <c r="K2649" i="1"/>
  <c r="H2649" i="1"/>
  <c r="E2649" i="1"/>
  <c r="BB2648" i="1"/>
  <c r="BA2648" i="1"/>
  <c r="AZ2648" i="1"/>
  <c r="AY2648" i="1"/>
  <c r="AW2648" i="1"/>
  <c r="AV2648" i="1"/>
  <c r="AH2648" i="1"/>
  <c r="AE2648" i="1"/>
  <c r="AA2648" i="1"/>
  <c r="X2648" i="1"/>
  <c r="Q2648" i="1"/>
  <c r="T2648" i="1" s="1"/>
  <c r="K2648" i="1"/>
  <c r="H2648" i="1"/>
  <c r="E2648" i="1"/>
  <c r="BC2647" i="1"/>
  <c r="BB2647" i="1"/>
  <c r="BA2647" i="1"/>
  <c r="AZ2647" i="1"/>
  <c r="AY2647" i="1"/>
  <c r="AV2647" i="1"/>
  <c r="AE2647" i="1"/>
  <c r="AH2647" i="1" s="1"/>
  <c r="X2647" i="1"/>
  <c r="AA2647" i="1" s="1"/>
  <c r="Q2647" i="1"/>
  <c r="T2647" i="1" s="1"/>
  <c r="K2647" i="1"/>
  <c r="H2647" i="1"/>
  <c r="E2647" i="1"/>
  <c r="AZ2646" i="1"/>
  <c r="AU2646" i="1"/>
  <c r="AU2645" i="1" s="1"/>
  <c r="AT2646" i="1"/>
  <c r="AS2646" i="1"/>
  <c r="BB2646" i="1" s="1"/>
  <c r="AR2646" i="1"/>
  <c r="AQ2646" i="1"/>
  <c r="AQ2645" i="1" s="1"/>
  <c r="AP2646" i="1"/>
  <c r="AO2646" i="1"/>
  <c r="AN2646" i="1"/>
  <c r="AM2646" i="1"/>
  <c r="AM2645" i="1" s="1"/>
  <c r="AL2646" i="1"/>
  <c r="AK2646" i="1"/>
  <c r="AJ2646" i="1"/>
  <c r="AY2646" i="1" s="1"/>
  <c r="AG2646" i="1"/>
  <c r="AF2646" i="1"/>
  <c r="AD2646" i="1"/>
  <c r="AD2645" i="1" s="1"/>
  <c r="AC2646" i="1"/>
  <c r="Z2646" i="1"/>
  <c r="Y2646" i="1"/>
  <c r="Y2645" i="1" s="1"/>
  <c r="X2646" i="1"/>
  <c r="W2646" i="1"/>
  <c r="V2646" i="1"/>
  <c r="S2646" i="1"/>
  <c r="R2646" i="1"/>
  <c r="P2646" i="1"/>
  <c r="P2645" i="1" s="1"/>
  <c r="O2646" i="1"/>
  <c r="Q2646" i="1" s="1"/>
  <c r="T2646" i="1" s="1"/>
  <c r="N2646" i="1"/>
  <c r="M2646" i="1"/>
  <c r="L2646" i="1"/>
  <c r="K2646" i="1"/>
  <c r="J2646" i="1"/>
  <c r="I2646" i="1"/>
  <c r="H2646" i="1"/>
  <c r="G2646" i="1"/>
  <c r="F2646" i="1"/>
  <c r="D2646" i="1"/>
  <c r="C2646" i="1"/>
  <c r="AS2645" i="1"/>
  <c r="BB2645" i="1" s="1"/>
  <c r="AR2645" i="1"/>
  <c r="AO2645" i="1"/>
  <c r="AN2645" i="1"/>
  <c r="AK2645" i="1"/>
  <c r="AJ2645" i="1"/>
  <c r="AF2645" i="1"/>
  <c r="Z2645" i="1"/>
  <c r="W2645" i="1"/>
  <c r="V2645" i="1"/>
  <c r="X2645" i="1" s="1"/>
  <c r="AA2645" i="1" s="1"/>
  <c r="R2645" i="1"/>
  <c r="R2638" i="1" s="1"/>
  <c r="N2645" i="1"/>
  <c r="M2645" i="1"/>
  <c r="L2645" i="1"/>
  <c r="J2645" i="1"/>
  <c r="I2645" i="1"/>
  <c r="I2638" i="1" s="1"/>
  <c r="G2645" i="1"/>
  <c r="F2645" i="1"/>
  <c r="C2645" i="1"/>
  <c r="BB2644" i="1"/>
  <c r="BA2644" i="1"/>
  <c r="BC2644" i="1" s="1"/>
  <c r="AZ2644" i="1"/>
  <c r="AY2644" i="1"/>
  <c r="AW2644" i="1"/>
  <c r="AV2644" i="1"/>
  <c r="AE2644" i="1"/>
  <c r="AH2644" i="1" s="1"/>
  <c r="X2644" i="1"/>
  <c r="AA2644" i="1" s="1"/>
  <c r="T2644" i="1"/>
  <c r="Q2644" i="1"/>
  <c r="K2644" i="1"/>
  <c r="H2644" i="1"/>
  <c r="E2644" i="1"/>
  <c r="BB2643" i="1"/>
  <c r="AU2643" i="1"/>
  <c r="AU2639" i="1" s="1"/>
  <c r="AU2638" i="1" s="1"/>
  <c r="AT2643" i="1"/>
  <c r="AS2643" i="1"/>
  <c r="AS2639" i="1" s="1"/>
  <c r="AR2643" i="1"/>
  <c r="AQ2643" i="1"/>
  <c r="AP2643" i="1"/>
  <c r="BA2643" i="1" s="1"/>
  <c r="AO2643" i="1"/>
  <c r="AN2643" i="1"/>
  <c r="AM2643" i="1"/>
  <c r="AZ2643" i="1" s="1"/>
  <c r="AL2643" i="1"/>
  <c r="AK2643" i="1"/>
  <c r="AJ2643" i="1"/>
  <c r="AV2643" i="1" s="1"/>
  <c r="AG2643" i="1"/>
  <c r="AF2643" i="1"/>
  <c r="AD2643" i="1"/>
  <c r="AD2639" i="1" s="1"/>
  <c r="AD2638" i="1" s="1"/>
  <c r="AC2643" i="1"/>
  <c r="AE2643" i="1" s="1"/>
  <c r="AH2643" i="1" s="1"/>
  <c r="AA2643" i="1"/>
  <c r="Z2643" i="1"/>
  <c r="Y2643" i="1"/>
  <c r="X2643" i="1"/>
  <c r="W2643" i="1"/>
  <c r="V2643" i="1"/>
  <c r="S2643" i="1"/>
  <c r="R2643" i="1"/>
  <c r="R2639" i="1" s="1"/>
  <c r="P2643" i="1"/>
  <c r="O2643" i="1"/>
  <c r="Q2643" i="1" s="1"/>
  <c r="T2643" i="1" s="1"/>
  <c r="N2643" i="1"/>
  <c r="M2643" i="1"/>
  <c r="L2643" i="1"/>
  <c r="L2639" i="1" s="1"/>
  <c r="L2638" i="1" s="1"/>
  <c r="J2643" i="1"/>
  <c r="I2643" i="1"/>
  <c r="G2643" i="1"/>
  <c r="H2643" i="1" s="1"/>
  <c r="F2643" i="1"/>
  <c r="D2643" i="1"/>
  <c r="D2639" i="1" s="1"/>
  <c r="C2643" i="1"/>
  <c r="BD2642" i="1"/>
  <c r="BB2642" i="1"/>
  <c r="BA2642" i="1"/>
  <c r="BC2642" i="1" s="1"/>
  <c r="AZ2642" i="1"/>
  <c r="AY2642" i="1"/>
  <c r="AW2642" i="1"/>
  <c r="AV2642" i="1"/>
  <c r="AH2642" i="1"/>
  <c r="AE2642" i="1"/>
  <c r="X2642" i="1"/>
  <c r="AA2642" i="1" s="1"/>
  <c r="T2642" i="1"/>
  <c r="Q2642" i="1"/>
  <c r="K2642" i="1"/>
  <c r="H2642" i="1"/>
  <c r="E2642" i="1"/>
  <c r="BB2641" i="1"/>
  <c r="BA2641" i="1"/>
  <c r="AZ2641" i="1"/>
  <c r="AY2641" i="1"/>
  <c r="BC2641" i="1" s="1"/>
  <c r="AV2641" i="1"/>
  <c r="AH2641" i="1"/>
  <c r="AE2641" i="1"/>
  <c r="AA2641" i="1"/>
  <c r="X2641" i="1"/>
  <c r="Q2641" i="1"/>
  <c r="T2641" i="1" s="1"/>
  <c r="K2641" i="1"/>
  <c r="H2641" i="1"/>
  <c r="E2641" i="1"/>
  <c r="AU2640" i="1"/>
  <c r="AT2640" i="1"/>
  <c r="AT2639" i="1" s="1"/>
  <c r="AT2638" i="1" s="1"/>
  <c r="AS2640" i="1"/>
  <c r="BB2640" i="1" s="1"/>
  <c r="AR2640" i="1"/>
  <c r="AQ2640" i="1"/>
  <c r="AP2640" i="1"/>
  <c r="BA2640" i="1" s="1"/>
  <c r="AO2640" i="1"/>
  <c r="AN2640" i="1"/>
  <c r="AM2640" i="1"/>
  <c r="AL2640" i="1"/>
  <c r="AV2640" i="1" s="1"/>
  <c r="AK2640" i="1"/>
  <c r="AY2640" i="1" s="1"/>
  <c r="AJ2640" i="1"/>
  <c r="AG2640" i="1"/>
  <c r="AF2640" i="1"/>
  <c r="AF2639" i="1" s="1"/>
  <c r="AF2638" i="1" s="1"/>
  <c r="AD2640" i="1"/>
  <c r="AC2640" i="1"/>
  <c r="AE2640" i="1" s="1"/>
  <c r="AH2640" i="1" s="1"/>
  <c r="Z2640" i="1"/>
  <c r="Y2640" i="1"/>
  <c r="W2640" i="1"/>
  <c r="W2639" i="1" s="1"/>
  <c r="W2638" i="1" s="1"/>
  <c r="V2640" i="1"/>
  <c r="S2640" i="1"/>
  <c r="S2639" i="1" s="1"/>
  <c r="S2638" i="1" s="1"/>
  <c r="R2640" i="1"/>
  <c r="P2640" i="1"/>
  <c r="O2640" i="1"/>
  <c r="Q2640" i="1" s="1"/>
  <c r="T2640" i="1" s="1"/>
  <c r="N2640" i="1"/>
  <c r="N2639" i="1" s="1"/>
  <c r="N2638" i="1" s="1"/>
  <c r="M2640" i="1"/>
  <c r="L2640" i="1"/>
  <c r="K2640" i="1"/>
  <c r="J2640" i="1"/>
  <c r="I2640" i="1"/>
  <c r="G2640" i="1"/>
  <c r="F2640" i="1"/>
  <c r="D2640" i="1"/>
  <c r="C2640" i="1"/>
  <c r="E2640" i="1" s="1"/>
  <c r="AR2639" i="1"/>
  <c r="AQ2639" i="1"/>
  <c r="AQ2638" i="1" s="1"/>
  <c r="AP2639" i="1"/>
  <c r="AN2639" i="1"/>
  <c r="AN2638" i="1" s="1"/>
  <c r="AJ2639" i="1"/>
  <c r="AG2639" i="1"/>
  <c r="Z2639" i="1"/>
  <c r="Y2639" i="1"/>
  <c r="Y2638" i="1" s="1"/>
  <c r="V2639" i="1"/>
  <c r="X2639" i="1" s="1"/>
  <c r="AA2639" i="1" s="1"/>
  <c r="P2639" i="1"/>
  <c r="P2638" i="1" s="1"/>
  <c r="O2639" i="1"/>
  <c r="M2639" i="1"/>
  <c r="M2638" i="1" s="1"/>
  <c r="I2639" i="1"/>
  <c r="G2639" i="1"/>
  <c r="AS2638" i="1"/>
  <c r="BB2638" i="1" s="1"/>
  <c r="AR2638" i="1"/>
  <c r="AJ2638" i="1"/>
  <c r="AG2638" i="1"/>
  <c r="Z2638" i="1"/>
  <c r="BD2637" i="1"/>
  <c r="BC2637" i="1"/>
  <c r="BB2637" i="1"/>
  <c r="BA2637" i="1"/>
  <c r="AZ2637" i="1"/>
  <c r="AY2637" i="1"/>
  <c r="AW2637" i="1"/>
  <c r="AV2637" i="1"/>
  <c r="AH2637" i="1"/>
  <c r="AE2637" i="1"/>
  <c r="X2637" i="1"/>
  <c r="AA2637" i="1" s="1"/>
  <c r="T2637" i="1"/>
  <c r="Q2637" i="1"/>
  <c r="K2637" i="1"/>
  <c r="H2637" i="1"/>
  <c r="E2637" i="1"/>
  <c r="AY2636" i="1"/>
  <c r="AU2636" i="1"/>
  <c r="AT2636" i="1"/>
  <c r="AS2636" i="1"/>
  <c r="BB2636" i="1" s="1"/>
  <c r="AR2636" i="1"/>
  <c r="AQ2636" i="1"/>
  <c r="AP2636" i="1"/>
  <c r="BA2636" i="1" s="1"/>
  <c r="AO2636" i="1"/>
  <c r="AN2636" i="1"/>
  <c r="AV2636" i="1" s="1"/>
  <c r="AM2636" i="1"/>
  <c r="AZ2636" i="1" s="1"/>
  <c r="AL2636" i="1"/>
  <c r="AK2636" i="1"/>
  <c r="AJ2636" i="1"/>
  <c r="AG2636" i="1"/>
  <c r="AF2636" i="1"/>
  <c r="AE2636" i="1"/>
  <c r="AH2636" i="1" s="1"/>
  <c r="AD2636" i="1"/>
  <c r="AC2636" i="1"/>
  <c r="Z2636" i="1"/>
  <c r="Y2636" i="1"/>
  <c r="W2636" i="1"/>
  <c r="V2636" i="1"/>
  <c r="X2636" i="1" s="1"/>
  <c r="AA2636" i="1" s="1"/>
  <c r="S2636" i="1"/>
  <c r="R2636" i="1"/>
  <c r="P2636" i="1"/>
  <c r="O2636" i="1"/>
  <c r="Q2636" i="1" s="1"/>
  <c r="T2636" i="1" s="1"/>
  <c r="N2636" i="1"/>
  <c r="M2636" i="1"/>
  <c r="L2636" i="1"/>
  <c r="J2636" i="1"/>
  <c r="K2636" i="1" s="1"/>
  <c r="I2636" i="1"/>
  <c r="G2636" i="1"/>
  <c r="H2636" i="1" s="1"/>
  <c r="F2636" i="1"/>
  <c r="E2636" i="1"/>
  <c r="D2636" i="1"/>
  <c r="C2636" i="1"/>
  <c r="BB2635" i="1"/>
  <c r="BA2635" i="1"/>
  <c r="AZ2635" i="1"/>
  <c r="AY2635" i="1"/>
  <c r="BC2635" i="1" s="1"/>
  <c r="AV2635" i="1"/>
  <c r="AH2635" i="1"/>
  <c r="AE2635" i="1"/>
  <c r="X2635" i="1"/>
  <c r="AA2635" i="1" s="1"/>
  <c r="Q2635" i="1"/>
  <c r="T2635" i="1" s="1"/>
  <c r="K2635" i="1"/>
  <c r="H2635" i="1"/>
  <c r="E2635" i="1"/>
  <c r="BB2634" i="1"/>
  <c r="BA2634" i="1"/>
  <c r="AZ2634" i="1"/>
  <c r="AY2634" i="1"/>
  <c r="BC2634" i="1" s="1"/>
  <c r="AV2634" i="1"/>
  <c r="AH2634" i="1"/>
  <c r="AE2634" i="1"/>
  <c r="AA2634" i="1"/>
  <c r="X2634" i="1"/>
  <c r="T2634" i="1"/>
  <c r="Q2634" i="1"/>
  <c r="K2634" i="1"/>
  <c r="H2634" i="1"/>
  <c r="E2634" i="1"/>
  <c r="BB2633" i="1"/>
  <c r="BA2633" i="1"/>
  <c r="BC2633" i="1" s="1"/>
  <c r="AZ2633" i="1"/>
  <c r="AY2633" i="1"/>
  <c r="AU2633" i="1"/>
  <c r="AR2633" i="1"/>
  <c r="AV2633" i="1" s="1"/>
  <c r="AE2633" i="1"/>
  <c r="AH2633" i="1" s="1"/>
  <c r="AA2633" i="1"/>
  <c r="X2633" i="1"/>
  <c r="T2633" i="1"/>
  <c r="Q2633" i="1"/>
  <c r="O2633" i="1"/>
  <c r="K2633" i="1"/>
  <c r="H2633" i="1"/>
  <c r="E2633" i="1"/>
  <c r="AY2632" i="1"/>
  <c r="AU2632" i="1"/>
  <c r="AT2632" i="1"/>
  <c r="AS2632" i="1"/>
  <c r="BB2632" i="1" s="1"/>
  <c r="AQ2632" i="1"/>
  <c r="AP2632" i="1"/>
  <c r="AO2632" i="1"/>
  <c r="AN2632" i="1"/>
  <c r="AN2631" i="1" s="1"/>
  <c r="AM2632" i="1"/>
  <c r="AZ2632" i="1" s="1"/>
  <c r="AL2632" i="1"/>
  <c r="AK2632" i="1"/>
  <c r="AK2631" i="1" s="1"/>
  <c r="AJ2632" i="1"/>
  <c r="AG2632" i="1"/>
  <c r="AF2632" i="1"/>
  <c r="AE2632" i="1"/>
  <c r="AH2632" i="1" s="1"/>
  <c r="AD2632" i="1"/>
  <c r="AC2632" i="1"/>
  <c r="Z2632" i="1"/>
  <c r="Y2632" i="1"/>
  <c r="W2632" i="1"/>
  <c r="V2632" i="1"/>
  <c r="S2632" i="1"/>
  <c r="R2632" i="1"/>
  <c r="R2631" i="1" s="1"/>
  <c r="P2632" i="1"/>
  <c r="O2632" i="1"/>
  <c r="Q2632" i="1" s="1"/>
  <c r="T2632" i="1" s="1"/>
  <c r="N2632" i="1"/>
  <c r="M2632" i="1"/>
  <c r="L2632" i="1"/>
  <c r="J2632" i="1"/>
  <c r="K2632" i="1" s="1"/>
  <c r="I2632" i="1"/>
  <c r="G2632" i="1"/>
  <c r="H2632" i="1" s="1"/>
  <c r="F2632" i="1"/>
  <c r="E2632" i="1"/>
  <c r="D2632" i="1"/>
  <c r="C2632" i="1"/>
  <c r="AY2631" i="1"/>
  <c r="AU2631" i="1"/>
  <c r="AT2631" i="1"/>
  <c r="AQ2631" i="1"/>
  <c r="AP2631" i="1"/>
  <c r="AO2631" i="1"/>
  <c r="AM2631" i="1"/>
  <c r="AL2631" i="1"/>
  <c r="AJ2631" i="1"/>
  <c r="AG2631" i="1"/>
  <c r="AF2631" i="1"/>
  <c r="AD2631" i="1"/>
  <c r="AC2631" i="1"/>
  <c r="AE2631" i="1" s="1"/>
  <c r="AH2631" i="1" s="1"/>
  <c r="Z2631" i="1"/>
  <c r="Z2616" i="1" s="1"/>
  <c r="Y2631" i="1"/>
  <c r="W2631" i="1"/>
  <c r="S2631" i="1"/>
  <c r="P2631" i="1"/>
  <c r="O2631" i="1"/>
  <c r="Q2631" i="1" s="1"/>
  <c r="T2631" i="1" s="1"/>
  <c r="N2631" i="1"/>
  <c r="L2631" i="1"/>
  <c r="I2631" i="1"/>
  <c r="I2616" i="1" s="1"/>
  <c r="G2631" i="1"/>
  <c r="H2631" i="1" s="1"/>
  <c r="F2631" i="1"/>
  <c r="D2631" i="1"/>
  <c r="E2631" i="1" s="1"/>
  <c r="C2631" i="1"/>
  <c r="BB2630" i="1"/>
  <c r="BA2630" i="1"/>
  <c r="BC2630" i="1" s="1"/>
  <c r="AZ2630" i="1"/>
  <c r="AY2630" i="1"/>
  <c r="AV2630" i="1"/>
  <c r="AE2630" i="1"/>
  <c r="AH2630" i="1" s="1"/>
  <c r="X2630" i="1"/>
  <c r="AA2630" i="1" s="1"/>
  <c r="T2630" i="1"/>
  <c r="AW2630" i="1" s="1"/>
  <c r="Q2630" i="1"/>
  <c r="K2630" i="1"/>
  <c r="H2630" i="1"/>
  <c r="E2630" i="1"/>
  <c r="BB2629" i="1"/>
  <c r="BA2629" i="1"/>
  <c r="AZ2629" i="1"/>
  <c r="AY2629" i="1"/>
  <c r="BC2629" i="1" s="1"/>
  <c r="AV2629" i="1"/>
  <c r="AH2629" i="1"/>
  <c r="AE2629" i="1"/>
  <c r="AA2629" i="1"/>
  <c r="X2629" i="1"/>
  <c r="Q2629" i="1"/>
  <c r="T2629" i="1" s="1"/>
  <c r="K2629" i="1"/>
  <c r="H2629" i="1"/>
  <c r="E2629" i="1"/>
  <c r="BC2628" i="1"/>
  <c r="BB2628" i="1"/>
  <c r="BA2628" i="1"/>
  <c r="AZ2628" i="1"/>
  <c r="AY2628" i="1"/>
  <c r="AV2628" i="1"/>
  <c r="AE2628" i="1"/>
  <c r="AH2628" i="1" s="1"/>
  <c r="AA2628" i="1"/>
  <c r="X2628" i="1"/>
  <c r="Q2628" i="1"/>
  <c r="T2628" i="1" s="1"/>
  <c r="K2628" i="1"/>
  <c r="H2628" i="1"/>
  <c r="E2628" i="1"/>
  <c r="AU2627" i="1"/>
  <c r="AU2616" i="1" s="1"/>
  <c r="AT2627" i="1"/>
  <c r="AS2627" i="1"/>
  <c r="AR2627" i="1"/>
  <c r="AQ2627" i="1"/>
  <c r="BA2627" i="1" s="1"/>
  <c r="AP2627" i="1"/>
  <c r="AO2627" i="1"/>
  <c r="AN2627" i="1"/>
  <c r="AM2627" i="1"/>
  <c r="AL2627" i="1"/>
  <c r="AK2627" i="1"/>
  <c r="AJ2627" i="1"/>
  <c r="AY2627" i="1" s="1"/>
  <c r="AG2627" i="1"/>
  <c r="AF2627" i="1"/>
  <c r="AD2627" i="1"/>
  <c r="AC2627" i="1"/>
  <c r="Z2627" i="1"/>
  <c r="Y2627" i="1"/>
  <c r="W2627" i="1"/>
  <c r="V2627" i="1"/>
  <c r="X2627" i="1" s="1"/>
  <c r="AA2627" i="1" s="1"/>
  <c r="S2627" i="1"/>
  <c r="R2627" i="1"/>
  <c r="P2627" i="1"/>
  <c r="Q2627" i="1" s="1"/>
  <c r="T2627" i="1" s="1"/>
  <c r="O2627" i="1"/>
  <c r="N2627" i="1"/>
  <c r="M2627" i="1"/>
  <c r="L2627" i="1"/>
  <c r="L2616" i="1" s="1"/>
  <c r="K2627" i="1"/>
  <c r="J2627" i="1"/>
  <c r="I2627" i="1"/>
  <c r="G2627" i="1"/>
  <c r="F2627" i="1"/>
  <c r="H2627" i="1" s="1"/>
  <c r="D2627" i="1"/>
  <c r="E2627" i="1" s="1"/>
  <c r="C2627" i="1"/>
  <c r="BB2626" i="1"/>
  <c r="BA2626" i="1"/>
  <c r="AZ2626" i="1"/>
  <c r="BC2626" i="1" s="1"/>
  <c r="AY2626" i="1"/>
  <c r="AW2626" i="1"/>
  <c r="AV2626" i="1"/>
  <c r="AE2626" i="1"/>
  <c r="AH2626" i="1" s="1"/>
  <c r="AA2626" i="1"/>
  <c r="X2626" i="1"/>
  <c r="T2626" i="1"/>
  <c r="BD2626" i="1" s="1"/>
  <c r="Q2626" i="1"/>
  <c r="K2626" i="1"/>
  <c r="H2626" i="1"/>
  <c r="E2626" i="1"/>
  <c r="BB2625" i="1"/>
  <c r="BA2625" i="1"/>
  <c r="AZ2625" i="1"/>
  <c r="AY2625" i="1"/>
  <c r="BC2625" i="1" s="1"/>
  <c r="AV2625" i="1"/>
  <c r="AE2625" i="1"/>
  <c r="AH2625" i="1" s="1"/>
  <c r="X2625" i="1"/>
  <c r="AA2625" i="1" s="1"/>
  <c r="Q2625" i="1"/>
  <c r="T2625" i="1" s="1"/>
  <c r="K2625" i="1"/>
  <c r="H2625" i="1"/>
  <c r="E2625" i="1"/>
  <c r="BB2624" i="1"/>
  <c r="BA2624" i="1"/>
  <c r="AZ2624" i="1"/>
  <c r="AY2624" i="1"/>
  <c r="AV2624" i="1"/>
  <c r="AH2624" i="1"/>
  <c r="AE2624" i="1"/>
  <c r="AA2624" i="1"/>
  <c r="X2624" i="1"/>
  <c r="T2624" i="1"/>
  <c r="Q2624" i="1"/>
  <c r="K2624" i="1"/>
  <c r="H2624" i="1"/>
  <c r="E2624" i="1"/>
  <c r="BB2623" i="1"/>
  <c r="BA2623" i="1"/>
  <c r="BC2623" i="1" s="1"/>
  <c r="AZ2623" i="1"/>
  <c r="AY2623" i="1"/>
  <c r="AV2623" i="1"/>
  <c r="AE2623" i="1"/>
  <c r="AH2623" i="1" s="1"/>
  <c r="X2623" i="1"/>
  <c r="AA2623" i="1" s="1"/>
  <c r="T2623" i="1"/>
  <c r="AW2623" i="1" s="1"/>
  <c r="Q2623" i="1"/>
  <c r="K2623" i="1"/>
  <c r="H2623" i="1"/>
  <c r="E2623" i="1"/>
  <c r="AU2622" i="1"/>
  <c r="AT2622" i="1"/>
  <c r="AS2622" i="1"/>
  <c r="BB2622" i="1" s="1"/>
  <c r="AR2622" i="1"/>
  <c r="BA2622" i="1" s="1"/>
  <c r="AQ2622" i="1"/>
  <c r="AP2622" i="1"/>
  <c r="AO2622" i="1"/>
  <c r="AN2622" i="1"/>
  <c r="AM2622" i="1"/>
  <c r="AZ2622" i="1" s="1"/>
  <c r="AL2622" i="1"/>
  <c r="AK2622" i="1"/>
  <c r="AJ2622" i="1"/>
  <c r="AG2622" i="1"/>
  <c r="AF2622" i="1"/>
  <c r="AD2622" i="1"/>
  <c r="AC2622" i="1"/>
  <c r="AE2622" i="1" s="1"/>
  <c r="AH2622" i="1" s="1"/>
  <c r="Z2622" i="1"/>
  <c r="Y2622" i="1"/>
  <c r="W2622" i="1"/>
  <c r="X2622" i="1" s="1"/>
  <c r="AA2622" i="1" s="1"/>
  <c r="V2622" i="1"/>
  <c r="S2622" i="1"/>
  <c r="R2622" i="1"/>
  <c r="T2622" i="1" s="1"/>
  <c r="Q2622" i="1"/>
  <c r="P2622" i="1"/>
  <c r="O2622" i="1"/>
  <c r="N2622" i="1"/>
  <c r="M2622" i="1"/>
  <c r="L2622" i="1"/>
  <c r="J2622" i="1"/>
  <c r="K2622" i="1" s="1"/>
  <c r="I2622" i="1"/>
  <c r="G2622" i="1"/>
  <c r="H2622" i="1" s="1"/>
  <c r="F2622" i="1"/>
  <c r="D2622" i="1"/>
  <c r="E2622" i="1" s="1"/>
  <c r="C2622" i="1"/>
  <c r="BD2621" i="1"/>
  <c r="BC2621" i="1"/>
  <c r="BB2621" i="1"/>
  <c r="BA2621" i="1"/>
  <c r="AZ2621" i="1"/>
  <c r="AY2621" i="1"/>
  <c r="AW2621" i="1"/>
  <c r="AV2621" i="1"/>
  <c r="AH2621" i="1"/>
  <c r="AE2621" i="1"/>
  <c r="X2621" i="1"/>
  <c r="AA2621" i="1" s="1"/>
  <c r="T2621" i="1"/>
  <c r="Q2621" i="1"/>
  <c r="K2621" i="1"/>
  <c r="H2621" i="1"/>
  <c r="E2621" i="1"/>
  <c r="AY2620" i="1"/>
  <c r="AU2620" i="1"/>
  <c r="AT2620" i="1"/>
  <c r="AS2620" i="1"/>
  <c r="BB2620" i="1" s="1"/>
  <c r="AR2620" i="1"/>
  <c r="AQ2620" i="1"/>
  <c r="AP2620" i="1"/>
  <c r="AP2617" i="1" s="1"/>
  <c r="AO2620" i="1"/>
  <c r="AN2620" i="1"/>
  <c r="AV2620" i="1" s="1"/>
  <c r="AM2620" i="1"/>
  <c r="AL2620" i="1"/>
  <c r="AK2620" i="1"/>
  <c r="AJ2620" i="1"/>
  <c r="AG2620" i="1"/>
  <c r="AG2617" i="1" s="1"/>
  <c r="AG2616" i="1" s="1"/>
  <c r="AF2620" i="1"/>
  <c r="AE2620" i="1"/>
  <c r="AH2620" i="1" s="1"/>
  <c r="AD2620" i="1"/>
  <c r="AC2620" i="1"/>
  <c r="Z2620" i="1"/>
  <c r="Y2620" i="1"/>
  <c r="W2620" i="1"/>
  <c r="V2620" i="1"/>
  <c r="X2620" i="1" s="1"/>
  <c r="AA2620" i="1" s="1"/>
  <c r="S2620" i="1"/>
  <c r="R2620" i="1"/>
  <c r="P2620" i="1"/>
  <c r="O2620" i="1"/>
  <c r="O2617" i="1" s="1"/>
  <c r="N2620" i="1"/>
  <c r="M2620" i="1"/>
  <c r="L2620" i="1"/>
  <c r="J2620" i="1"/>
  <c r="K2620" i="1" s="1"/>
  <c r="I2620" i="1"/>
  <c r="G2620" i="1"/>
  <c r="G2617" i="1" s="1"/>
  <c r="F2620" i="1"/>
  <c r="E2620" i="1"/>
  <c r="D2620" i="1"/>
  <c r="C2620" i="1"/>
  <c r="BB2619" i="1"/>
  <c r="BA2619" i="1"/>
  <c r="AZ2619" i="1"/>
  <c r="AY2619" i="1"/>
  <c r="BC2619" i="1" s="1"/>
  <c r="AV2619" i="1"/>
  <c r="AE2619" i="1"/>
  <c r="AH2619" i="1" s="1"/>
  <c r="X2619" i="1"/>
  <c r="AA2619" i="1" s="1"/>
  <c r="Q2619" i="1"/>
  <c r="T2619" i="1" s="1"/>
  <c r="K2619" i="1"/>
  <c r="H2619" i="1"/>
  <c r="E2619" i="1"/>
  <c r="AZ2618" i="1"/>
  <c r="AU2618" i="1"/>
  <c r="AT2618" i="1"/>
  <c r="AS2618" i="1"/>
  <c r="BB2618" i="1" s="1"/>
  <c r="AR2618" i="1"/>
  <c r="AQ2618" i="1"/>
  <c r="AQ2617" i="1" s="1"/>
  <c r="AQ2616" i="1" s="1"/>
  <c r="AP2618" i="1"/>
  <c r="BA2618" i="1" s="1"/>
  <c r="AO2618" i="1"/>
  <c r="AN2618" i="1"/>
  <c r="AN2617" i="1" s="1"/>
  <c r="AN2616" i="1" s="1"/>
  <c r="AM2618" i="1"/>
  <c r="AL2618" i="1"/>
  <c r="AK2618" i="1"/>
  <c r="AY2618" i="1" s="1"/>
  <c r="AJ2618" i="1"/>
  <c r="AG2618" i="1"/>
  <c r="AF2618" i="1"/>
  <c r="AD2618" i="1"/>
  <c r="AE2618" i="1" s="1"/>
  <c r="AH2618" i="1" s="1"/>
  <c r="AC2618" i="1"/>
  <c r="Z2618" i="1"/>
  <c r="Y2618" i="1"/>
  <c r="X2618" i="1"/>
  <c r="W2618" i="1"/>
  <c r="V2618" i="1"/>
  <c r="V2617" i="1" s="1"/>
  <c r="S2618" i="1"/>
  <c r="R2618" i="1"/>
  <c r="P2618" i="1"/>
  <c r="P2617" i="1" s="1"/>
  <c r="P2616" i="1" s="1"/>
  <c r="O2618" i="1"/>
  <c r="N2618" i="1"/>
  <c r="M2618" i="1"/>
  <c r="M2617" i="1" s="1"/>
  <c r="L2618" i="1"/>
  <c r="J2618" i="1"/>
  <c r="K2618" i="1" s="1"/>
  <c r="I2618" i="1"/>
  <c r="H2618" i="1"/>
  <c r="G2618" i="1"/>
  <c r="F2618" i="1"/>
  <c r="D2618" i="1"/>
  <c r="E2618" i="1" s="1"/>
  <c r="C2618" i="1"/>
  <c r="AU2617" i="1"/>
  <c r="AT2617" i="1"/>
  <c r="AS2617" i="1"/>
  <c r="BB2617" i="1" s="1"/>
  <c r="AR2617" i="1"/>
  <c r="AO2617" i="1"/>
  <c r="AM2617" i="1"/>
  <c r="AL2617" i="1"/>
  <c r="AK2617" i="1"/>
  <c r="AK2616" i="1" s="1"/>
  <c r="AJ2617" i="1"/>
  <c r="AY2617" i="1" s="1"/>
  <c r="AF2617" i="1"/>
  <c r="AD2617" i="1"/>
  <c r="AC2617" i="1"/>
  <c r="AE2617" i="1" s="1"/>
  <c r="Z2617" i="1"/>
  <c r="W2617" i="1"/>
  <c r="S2617" i="1"/>
  <c r="R2617" i="1"/>
  <c r="R2616" i="1" s="1"/>
  <c r="N2617" i="1"/>
  <c r="L2617" i="1"/>
  <c r="J2617" i="1"/>
  <c r="I2617" i="1"/>
  <c r="F2617" i="1"/>
  <c r="D2617" i="1"/>
  <c r="E2617" i="1" s="1"/>
  <c r="C2617" i="1"/>
  <c r="AT2616" i="1"/>
  <c r="AO2616" i="1"/>
  <c r="AL2616" i="1"/>
  <c r="AF2616" i="1"/>
  <c r="AD2616" i="1"/>
  <c r="AC2616" i="1"/>
  <c r="AE2616" i="1" s="1"/>
  <c r="AH2616" i="1" s="1"/>
  <c r="W2616" i="1"/>
  <c r="S2616" i="1"/>
  <c r="N2616" i="1"/>
  <c r="F2616" i="1"/>
  <c r="D2616" i="1"/>
  <c r="E2616" i="1" s="1"/>
  <c r="C2616" i="1"/>
  <c r="BB2615" i="1"/>
  <c r="BA2615" i="1"/>
  <c r="AZ2615" i="1"/>
  <c r="BC2615" i="1" s="1"/>
  <c r="AY2615" i="1"/>
  <c r="AW2615" i="1"/>
  <c r="AV2615" i="1"/>
  <c r="AE2615" i="1"/>
  <c r="AH2615" i="1" s="1"/>
  <c r="AA2615" i="1"/>
  <c r="X2615" i="1"/>
  <c r="T2615" i="1"/>
  <c r="BD2615" i="1" s="1"/>
  <c r="Q2615" i="1"/>
  <c r="K2615" i="1"/>
  <c r="H2615" i="1"/>
  <c r="E2615" i="1"/>
  <c r="BB2614" i="1"/>
  <c r="BA2614" i="1"/>
  <c r="AZ2614" i="1"/>
  <c r="AY2614" i="1"/>
  <c r="BC2614" i="1" s="1"/>
  <c r="AV2614" i="1"/>
  <c r="AE2614" i="1"/>
  <c r="AH2614" i="1" s="1"/>
  <c r="X2614" i="1"/>
  <c r="AA2614" i="1" s="1"/>
  <c r="Q2614" i="1"/>
  <c r="T2614" i="1" s="1"/>
  <c r="K2614" i="1"/>
  <c r="H2614" i="1"/>
  <c r="E2614" i="1"/>
  <c r="AZ2613" i="1"/>
  <c r="AU2613" i="1"/>
  <c r="AT2613" i="1"/>
  <c r="AS2613" i="1"/>
  <c r="BB2613" i="1" s="1"/>
  <c r="AR2613" i="1"/>
  <c r="AQ2613" i="1"/>
  <c r="AP2613" i="1"/>
  <c r="BA2613" i="1" s="1"/>
  <c r="AO2613" i="1"/>
  <c r="AN2613" i="1"/>
  <c r="AM2613" i="1"/>
  <c r="AL2613" i="1"/>
  <c r="AK2613" i="1"/>
  <c r="AY2613" i="1" s="1"/>
  <c r="AJ2613" i="1"/>
  <c r="AG2613" i="1"/>
  <c r="AF2613" i="1"/>
  <c r="AD2613" i="1"/>
  <c r="AE2613" i="1" s="1"/>
  <c r="AH2613" i="1" s="1"/>
  <c r="AC2613" i="1"/>
  <c r="Z2613" i="1"/>
  <c r="Y2613" i="1"/>
  <c r="AA2613" i="1" s="1"/>
  <c r="X2613" i="1"/>
  <c r="W2613" i="1"/>
  <c r="V2613" i="1"/>
  <c r="S2613" i="1"/>
  <c r="R2613" i="1"/>
  <c r="P2613" i="1"/>
  <c r="O2613" i="1"/>
  <c r="N2613" i="1"/>
  <c r="M2613" i="1"/>
  <c r="L2613" i="1"/>
  <c r="J2613" i="1"/>
  <c r="K2613" i="1" s="1"/>
  <c r="I2613" i="1"/>
  <c r="H2613" i="1"/>
  <c r="G2613" i="1"/>
  <c r="F2613" i="1"/>
  <c r="D2613" i="1"/>
  <c r="E2613" i="1" s="1"/>
  <c r="C2613" i="1"/>
  <c r="BB2612" i="1"/>
  <c r="BA2612" i="1"/>
  <c r="AZ2612" i="1"/>
  <c r="AY2612" i="1"/>
  <c r="BC2612" i="1" s="1"/>
  <c r="AV2612" i="1"/>
  <c r="AH2612" i="1"/>
  <c r="AE2612" i="1"/>
  <c r="AA2612" i="1"/>
  <c r="X2612" i="1"/>
  <c r="Q2612" i="1"/>
  <c r="T2612" i="1" s="1"/>
  <c r="K2612" i="1"/>
  <c r="H2612" i="1"/>
  <c r="E2612" i="1"/>
  <c r="AU2611" i="1"/>
  <c r="AT2611" i="1"/>
  <c r="AS2611" i="1"/>
  <c r="AR2611" i="1"/>
  <c r="AQ2611" i="1"/>
  <c r="AP2611" i="1"/>
  <c r="BA2611" i="1" s="1"/>
  <c r="AO2611" i="1"/>
  <c r="AN2611" i="1"/>
  <c r="AZ2611" i="1" s="1"/>
  <c r="AM2611" i="1"/>
  <c r="AL2611" i="1"/>
  <c r="AV2611" i="1" s="1"/>
  <c r="AK2611" i="1"/>
  <c r="AJ2611" i="1"/>
  <c r="AG2611" i="1"/>
  <c r="AF2611" i="1"/>
  <c r="AD2611" i="1"/>
  <c r="AC2611" i="1"/>
  <c r="AE2611" i="1" s="1"/>
  <c r="AH2611" i="1" s="1"/>
  <c r="Z2611" i="1"/>
  <c r="Y2611" i="1"/>
  <c r="W2611" i="1"/>
  <c r="V2611" i="1"/>
  <c r="X2611" i="1" s="1"/>
  <c r="AA2611" i="1" s="1"/>
  <c r="S2611" i="1"/>
  <c r="R2611" i="1"/>
  <c r="P2611" i="1"/>
  <c r="O2611" i="1"/>
  <c r="Q2611" i="1" s="1"/>
  <c r="N2611" i="1"/>
  <c r="M2611" i="1"/>
  <c r="L2611" i="1"/>
  <c r="K2611" i="1"/>
  <c r="J2611" i="1"/>
  <c r="I2611" i="1"/>
  <c r="G2611" i="1"/>
  <c r="H2611" i="1" s="1"/>
  <c r="F2611" i="1"/>
  <c r="D2611" i="1"/>
  <c r="C2611" i="1"/>
  <c r="E2611" i="1" s="1"/>
  <c r="Z2610" i="1"/>
  <c r="T2610" i="1"/>
  <c r="H2610" i="1"/>
  <c r="E2610" i="1"/>
  <c r="AZ2609" i="1"/>
  <c r="AU2609" i="1"/>
  <c r="AT2609" i="1"/>
  <c r="AS2609" i="1"/>
  <c r="BB2609" i="1" s="1"/>
  <c r="AR2609" i="1"/>
  <c r="BA2609" i="1" s="1"/>
  <c r="AQ2609" i="1"/>
  <c r="AP2609" i="1"/>
  <c r="AO2609" i="1"/>
  <c r="AN2609" i="1"/>
  <c r="AM2609" i="1"/>
  <c r="AL2609" i="1"/>
  <c r="AK2609" i="1"/>
  <c r="AJ2609" i="1"/>
  <c r="AG2609" i="1"/>
  <c r="AF2609" i="1"/>
  <c r="AD2609" i="1"/>
  <c r="AC2609" i="1"/>
  <c r="AE2609" i="1" s="1"/>
  <c r="AH2609" i="1" s="1"/>
  <c r="Z2609" i="1"/>
  <c r="Y2609" i="1"/>
  <c r="W2609" i="1"/>
  <c r="V2609" i="1"/>
  <c r="X2609" i="1" s="1"/>
  <c r="AA2609" i="1" s="1"/>
  <c r="S2609" i="1"/>
  <c r="R2609" i="1"/>
  <c r="Q2609" i="1"/>
  <c r="T2609" i="1" s="1"/>
  <c r="P2609" i="1"/>
  <c r="O2609" i="1"/>
  <c r="N2609" i="1"/>
  <c r="M2609" i="1"/>
  <c r="L2609" i="1"/>
  <c r="J2609" i="1"/>
  <c r="I2609" i="1"/>
  <c r="K2609" i="1" s="1"/>
  <c r="H2609" i="1"/>
  <c r="G2609" i="1"/>
  <c r="F2609" i="1"/>
  <c r="D2609" i="1"/>
  <c r="C2609" i="1"/>
  <c r="E2609" i="1" s="1"/>
  <c r="BC2608" i="1"/>
  <c r="BB2608" i="1"/>
  <c r="BA2608" i="1"/>
  <c r="AZ2608" i="1"/>
  <c r="AY2608" i="1"/>
  <c r="AV2608" i="1"/>
  <c r="AE2608" i="1"/>
  <c r="AH2608" i="1" s="1"/>
  <c r="AA2608" i="1"/>
  <c r="X2608" i="1"/>
  <c r="Q2608" i="1"/>
  <c r="T2608" i="1" s="1"/>
  <c r="K2608" i="1"/>
  <c r="H2608" i="1"/>
  <c r="E2608" i="1"/>
  <c r="BD2607" i="1"/>
  <c r="BC2607" i="1"/>
  <c r="BB2607" i="1"/>
  <c r="BA2607" i="1"/>
  <c r="AZ2607" i="1"/>
  <c r="AY2607" i="1"/>
  <c r="AW2607" i="1"/>
  <c r="AV2607" i="1"/>
  <c r="AH2607" i="1"/>
  <c r="AE2607" i="1"/>
  <c r="X2607" i="1"/>
  <c r="AA2607" i="1" s="1"/>
  <c r="T2607" i="1"/>
  <c r="Q2607" i="1"/>
  <c r="K2607" i="1"/>
  <c r="H2607" i="1"/>
  <c r="E2607" i="1"/>
  <c r="BB2606" i="1"/>
  <c r="BA2606" i="1"/>
  <c r="AZ2606" i="1"/>
  <c r="AY2606" i="1"/>
  <c r="BC2606" i="1" s="1"/>
  <c r="AV2606" i="1"/>
  <c r="AH2606" i="1"/>
  <c r="AE2606" i="1"/>
  <c r="X2606" i="1"/>
  <c r="AA2606" i="1" s="1"/>
  <c r="Q2606" i="1"/>
  <c r="T2606" i="1" s="1"/>
  <c r="K2606" i="1"/>
  <c r="H2606" i="1"/>
  <c r="E2606" i="1"/>
  <c r="BB2605" i="1"/>
  <c r="BA2605" i="1"/>
  <c r="AZ2605" i="1"/>
  <c r="AY2605" i="1"/>
  <c r="BC2605" i="1" s="1"/>
  <c r="AW2605" i="1"/>
  <c r="AV2605" i="1"/>
  <c r="AE2605" i="1"/>
  <c r="AH2605" i="1" s="1"/>
  <c r="AA2605" i="1"/>
  <c r="X2605" i="1"/>
  <c r="T2605" i="1"/>
  <c r="BD2605" i="1" s="1"/>
  <c r="Q2605" i="1"/>
  <c r="K2605" i="1"/>
  <c r="H2605" i="1"/>
  <c r="E2605" i="1"/>
  <c r="BB2604" i="1"/>
  <c r="BA2604" i="1"/>
  <c r="AZ2604" i="1"/>
  <c r="AY2604" i="1"/>
  <c r="BC2604" i="1" s="1"/>
  <c r="AV2604" i="1"/>
  <c r="AE2604" i="1"/>
  <c r="AH2604" i="1" s="1"/>
  <c r="X2604" i="1"/>
  <c r="AA2604" i="1" s="1"/>
  <c r="Q2604" i="1"/>
  <c r="T2604" i="1" s="1"/>
  <c r="K2604" i="1"/>
  <c r="H2604" i="1"/>
  <c r="E2604" i="1"/>
  <c r="AZ2603" i="1"/>
  <c r="AU2603" i="1"/>
  <c r="AT2603" i="1"/>
  <c r="AS2603" i="1"/>
  <c r="BB2603" i="1" s="1"/>
  <c r="AR2603" i="1"/>
  <c r="AQ2603" i="1"/>
  <c r="AP2603" i="1"/>
  <c r="BA2603" i="1" s="1"/>
  <c r="AO2603" i="1"/>
  <c r="AN2603" i="1"/>
  <c r="AM2603" i="1"/>
  <c r="AL2603" i="1"/>
  <c r="AK2603" i="1"/>
  <c r="AY2603" i="1" s="1"/>
  <c r="AJ2603" i="1"/>
  <c r="AV2603" i="1" s="1"/>
  <c r="AG2603" i="1"/>
  <c r="AF2603" i="1"/>
  <c r="AD2603" i="1"/>
  <c r="AE2603" i="1" s="1"/>
  <c r="AH2603" i="1" s="1"/>
  <c r="AC2603" i="1"/>
  <c r="Z2603" i="1"/>
  <c r="Y2603" i="1"/>
  <c r="AA2603" i="1" s="1"/>
  <c r="X2603" i="1"/>
  <c r="W2603" i="1"/>
  <c r="V2603" i="1"/>
  <c r="S2603" i="1"/>
  <c r="R2603" i="1"/>
  <c r="P2603" i="1"/>
  <c r="O2603" i="1"/>
  <c r="N2603" i="1"/>
  <c r="M2603" i="1"/>
  <c r="L2603" i="1"/>
  <c r="J2603" i="1"/>
  <c r="K2603" i="1" s="1"/>
  <c r="I2603" i="1"/>
  <c r="H2603" i="1"/>
  <c r="G2603" i="1"/>
  <c r="F2603" i="1"/>
  <c r="D2603" i="1"/>
  <c r="E2603" i="1" s="1"/>
  <c r="C2603" i="1"/>
  <c r="BB2602" i="1"/>
  <c r="BA2602" i="1"/>
  <c r="BC2602" i="1" s="1"/>
  <c r="AZ2602" i="1"/>
  <c r="AY2602" i="1"/>
  <c r="AV2602" i="1"/>
  <c r="AH2602" i="1"/>
  <c r="AE2602" i="1"/>
  <c r="AA2602" i="1"/>
  <c r="X2602" i="1"/>
  <c r="Q2602" i="1"/>
  <c r="T2602" i="1" s="1"/>
  <c r="K2602" i="1"/>
  <c r="H2602" i="1"/>
  <c r="E2602" i="1"/>
  <c r="AU2601" i="1"/>
  <c r="AT2601" i="1"/>
  <c r="AS2601" i="1"/>
  <c r="AR2601" i="1"/>
  <c r="AQ2601" i="1"/>
  <c r="AP2601" i="1"/>
  <c r="BA2601" i="1" s="1"/>
  <c r="AO2601" i="1"/>
  <c r="AN2601" i="1"/>
  <c r="AM2601" i="1"/>
  <c r="AZ2601" i="1" s="1"/>
  <c r="AL2601" i="1"/>
  <c r="AV2601" i="1" s="1"/>
  <c r="AK2601" i="1"/>
  <c r="AJ2601" i="1"/>
  <c r="AG2601" i="1"/>
  <c r="AF2601" i="1"/>
  <c r="AD2601" i="1"/>
  <c r="AC2601" i="1"/>
  <c r="AE2601" i="1" s="1"/>
  <c r="AH2601" i="1" s="1"/>
  <c r="Z2601" i="1"/>
  <c r="Y2601" i="1"/>
  <c r="W2601" i="1"/>
  <c r="V2601" i="1"/>
  <c r="X2601" i="1" s="1"/>
  <c r="AA2601" i="1" s="1"/>
  <c r="S2601" i="1"/>
  <c r="R2601" i="1"/>
  <c r="P2601" i="1"/>
  <c r="O2601" i="1"/>
  <c r="Q2601" i="1" s="1"/>
  <c r="N2601" i="1"/>
  <c r="M2601" i="1"/>
  <c r="L2601" i="1"/>
  <c r="K2601" i="1"/>
  <c r="J2601" i="1"/>
  <c r="I2601" i="1"/>
  <c r="G2601" i="1"/>
  <c r="H2601" i="1" s="1"/>
  <c r="F2601" i="1"/>
  <c r="D2601" i="1"/>
  <c r="C2601" i="1"/>
  <c r="E2601" i="1" s="1"/>
  <c r="BB2600" i="1"/>
  <c r="BA2600" i="1"/>
  <c r="AZ2600" i="1"/>
  <c r="AY2600" i="1"/>
  <c r="BC2600" i="1" s="1"/>
  <c r="AV2600" i="1"/>
  <c r="AH2600" i="1"/>
  <c r="AE2600" i="1"/>
  <c r="X2600" i="1"/>
  <c r="AA2600" i="1" s="1"/>
  <c r="Q2600" i="1"/>
  <c r="T2600" i="1" s="1"/>
  <c r="K2600" i="1"/>
  <c r="H2600" i="1"/>
  <c r="E2600" i="1"/>
  <c r="BB2599" i="1"/>
  <c r="BA2599" i="1"/>
  <c r="AZ2599" i="1"/>
  <c r="AY2599" i="1"/>
  <c r="BC2599" i="1" s="1"/>
  <c r="AW2599" i="1"/>
  <c r="AV2599" i="1"/>
  <c r="AE2599" i="1"/>
  <c r="AH2599" i="1" s="1"/>
  <c r="AA2599" i="1"/>
  <c r="X2599" i="1"/>
  <c r="T2599" i="1"/>
  <c r="Q2599" i="1"/>
  <c r="K2599" i="1"/>
  <c r="H2599" i="1"/>
  <c r="E2599" i="1"/>
  <c r="BB2598" i="1"/>
  <c r="BA2598" i="1"/>
  <c r="AZ2598" i="1"/>
  <c r="AY2598" i="1"/>
  <c r="BC2598" i="1" s="1"/>
  <c r="AV2598" i="1"/>
  <c r="AE2598" i="1"/>
  <c r="AH2598" i="1" s="1"/>
  <c r="X2598" i="1"/>
  <c r="AA2598" i="1" s="1"/>
  <c r="Q2598" i="1"/>
  <c r="T2598" i="1" s="1"/>
  <c r="K2598" i="1"/>
  <c r="H2598" i="1"/>
  <c r="E2598" i="1"/>
  <c r="BB2597" i="1"/>
  <c r="BA2597" i="1"/>
  <c r="AZ2597" i="1"/>
  <c r="AY2597" i="1"/>
  <c r="AV2597" i="1"/>
  <c r="AH2597" i="1"/>
  <c r="AE2597" i="1"/>
  <c r="AA2597" i="1"/>
  <c r="X2597" i="1"/>
  <c r="T2597" i="1"/>
  <c r="Q2597" i="1"/>
  <c r="K2597" i="1"/>
  <c r="H2597" i="1"/>
  <c r="E2597" i="1"/>
  <c r="BB2596" i="1"/>
  <c r="BA2596" i="1"/>
  <c r="AZ2596" i="1"/>
  <c r="AL2596" i="1"/>
  <c r="AK2596" i="1"/>
  <c r="AV2596" i="1" s="1"/>
  <c r="AJ2596" i="1"/>
  <c r="AY2596" i="1" s="1"/>
  <c r="BC2596" i="1" s="1"/>
  <c r="AH2596" i="1"/>
  <c r="AE2596" i="1"/>
  <c r="X2596" i="1"/>
  <c r="AA2596" i="1" s="1"/>
  <c r="T2596" i="1"/>
  <c r="Q2596" i="1"/>
  <c r="K2596" i="1"/>
  <c r="H2596" i="1"/>
  <c r="E2596" i="1"/>
  <c r="BB2595" i="1"/>
  <c r="BA2595" i="1"/>
  <c r="AZ2595" i="1"/>
  <c r="AY2595" i="1"/>
  <c r="BC2595" i="1" s="1"/>
  <c r="AV2595" i="1"/>
  <c r="AL2595" i="1"/>
  <c r="AK2595" i="1"/>
  <c r="AJ2595" i="1"/>
  <c r="AH2595" i="1"/>
  <c r="AE2595" i="1"/>
  <c r="AA2595" i="1"/>
  <c r="X2595" i="1"/>
  <c r="T2595" i="1"/>
  <c r="Q2595" i="1"/>
  <c r="K2595" i="1"/>
  <c r="H2595" i="1"/>
  <c r="E2595" i="1"/>
  <c r="AZ2594" i="1"/>
  <c r="AU2594" i="1"/>
  <c r="AT2594" i="1"/>
  <c r="AS2594" i="1"/>
  <c r="BB2594" i="1" s="1"/>
  <c r="AR2594" i="1"/>
  <c r="BA2594" i="1" s="1"/>
  <c r="AQ2594" i="1"/>
  <c r="AP2594" i="1"/>
  <c r="AO2594" i="1"/>
  <c r="AN2594" i="1"/>
  <c r="AM2594" i="1"/>
  <c r="AL2594" i="1"/>
  <c r="AJ2594" i="1"/>
  <c r="AG2594" i="1"/>
  <c r="AF2594" i="1"/>
  <c r="AD2594" i="1"/>
  <c r="AC2594" i="1"/>
  <c r="AE2594" i="1" s="1"/>
  <c r="AH2594" i="1" s="1"/>
  <c r="Z2594" i="1"/>
  <c r="Y2594" i="1"/>
  <c r="W2594" i="1"/>
  <c r="V2594" i="1"/>
  <c r="X2594" i="1" s="1"/>
  <c r="S2594" i="1"/>
  <c r="R2594" i="1"/>
  <c r="Q2594" i="1"/>
  <c r="T2594" i="1" s="1"/>
  <c r="P2594" i="1"/>
  <c r="O2594" i="1"/>
  <c r="N2594" i="1"/>
  <c r="M2594" i="1"/>
  <c r="L2594" i="1"/>
  <c r="J2594" i="1"/>
  <c r="I2594" i="1"/>
  <c r="K2594" i="1" s="1"/>
  <c r="H2594" i="1"/>
  <c r="G2594" i="1"/>
  <c r="F2594" i="1"/>
  <c r="D2594" i="1"/>
  <c r="C2594" i="1"/>
  <c r="E2594" i="1" s="1"/>
  <c r="BC2593" i="1"/>
  <c r="BB2593" i="1"/>
  <c r="BA2593" i="1"/>
  <c r="AZ2593" i="1"/>
  <c r="AY2593" i="1"/>
  <c r="AV2593" i="1"/>
  <c r="AE2593" i="1"/>
  <c r="AH2593" i="1" s="1"/>
  <c r="AA2593" i="1"/>
  <c r="X2593" i="1"/>
  <c r="Q2593" i="1"/>
  <c r="T2593" i="1" s="1"/>
  <c r="K2593" i="1"/>
  <c r="H2593" i="1"/>
  <c r="E2593" i="1"/>
  <c r="AU2592" i="1"/>
  <c r="AT2592" i="1"/>
  <c r="AS2592" i="1"/>
  <c r="BB2592" i="1" s="1"/>
  <c r="AR2592" i="1"/>
  <c r="AQ2592" i="1"/>
  <c r="BA2592" i="1" s="1"/>
  <c r="AP2592" i="1"/>
  <c r="AO2592" i="1"/>
  <c r="AN2592" i="1"/>
  <c r="AM2592" i="1"/>
  <c r="AL2592" i="1"/>
  <c r="AK2592" i="1"/>
  <c r="AJ2592" i="1"/>
  <c r="AY2592" i="1" s="1"/>
  <c r="AG2592" i="1"/>
  <c r="AF2592" i="1"/>
  <c r="AD2592" i="1"/>
  <c r="AC2592" i="1"/>
  <c r="Z2592" i="1"/>
  <c r="Y2592" i="1"/>
  <c r="W2592" i="1"/>
  <c r="V2592" i="1"/>
  <c r="T2592" i="1"/>
  <c r="S2592" i="1"/>
  <c r="R2592" i="1"/>
  <c r="P2592" i="1"/>
  <c r="Q2592" i="1" s="1"/>
  <c r="O2592" i="1"/>
  <c r="N2592" i="1"/>
  <c r="M2592" i="1"/>
  <c r="L2592" i="1"/>
  <c r="K2592" i="1"/>
  <c r="J2592" i="1"/>
  <c r="I2592" i="1"/>
  <c r="G2592" i="1"/>
  <c r="F2592" i="1"/>
  <c r="H2592" i="1" s="1"/>
  <c r="D2592" i="1"/>
  <c r="E2592" i="1" s="1"/>
  <c r="C2592" i="1"/>
  <c r="BB2591" i="1"/>
  <c r="BA2591" i="1"/>
  <c r="AZ2591" i="1"/>
  <c r="AY2591" i="1"/>
  <c r="BC2591" i="1" s="1"/>
  <c r="AV2591" i="1"/>
  <c r="AE2591" i="1"/>
  <c r="AH2591" i="1" s="1"/>
  <c r="AA2591" i="1"/>
  <c r="X2591" i="1"/>
  <c r="T2591" i="1"/>
  <c r="Q2591" i="1"/>
  <c r="K2591" i="1"/>
  <c r="H2591" i="1"/>
  <c r="E2591" i="1"/>
  <c r="BB2590" i="1"/>
  <c r="BA2590" i="1"/>
  <c r="AZ2590" i="1"/>
  <c r="AY2590" i="1"/>
  <c r="BC2590" i="1" s="1"/>
  <c r="AV2590" i="1"/>
  <c r="AE2590" i="1"/>
  <c r="AH2590" i="1" s="1"/>
  <c r="X2590" i="1"/>
  <c r="AA2590" i="1" s="1"/>
  <c r="Q2590" i="1"/>
  <c r="T2590" i="1" s="1"/>
  <c r="K2590" i="1"/>
  <c r="H2590" i="1"/>
  <c r="E2590" i="1"/>
  <c r="BB2589" i="1"/>
  <c r="BA2589" i="1"/>
  <c r="AZ2589" i="1"/>
  <c r="AY2589" i="1"/>
  <c r="AV2589" i="1"/>
  <c r="AH2589" i="1"/>
  <c r="AE2589" i="1"/>
  <c r="AA2589" i="1"/>
  <c r="X2589" i="1"/>
  <c r="T2589" i="1"/>
  <c r="Q2589" i="1"/>
  <c r="K2589" i="1"/>
  <c r="H2589" i="1"/>
  <c r="E2589" i="1"/>
  <c r="BB2588" i="1"/>
  <c r="BA2588" i="1"/>
  <c r="BC2588" i="1" s="1"/>
  <c r="AZ2588" i="1"/>
  <c r="AY2588" i="1"/>
  <c r="AV2588" i="1"/>
  <c r="AE2588" i="1"/>
  <c r="AH2588" i="1" s="1"/>
  <c r="X2588" i="1"/>
  <c r="AA2588" i="1" s="1"/>
  <c r="T2588" i="1"/>
  <c r="AW2588" i="1" s="1"/>
  <c r="Q2588" i="1"/>
  <c r="K2588" i="1"/>
  <c r="H2588" i="1"/>
  <c r="E2588" i="1"/>
  <c r="AU2587" i="1"/>
  <c r="AT2587" i="1"/>
  <c r="AS2587" i="1"/>
  <c r="BB2587" i="1" s="1"/>
  <c r="AR2587" i="1"/>
  <c r="BA2587" i="1" s="1"/>
  <c r="AQ2587" i="1"/>
  <c r="AP2587" i="1"/>
  <c r="AO2587" i="1"/>
  <c r="AN2587" i="1"/>
  <c r="AM2587" i="1"/>
  <c r="AZ2587" i="1" s="1"/>
  <c r="AL2587" i="1"/>
  <c r="AK2587" i="1"/>
  <c r="AJ2587" i="1"/>
  <c r="AY2587" i="1" s="1"/>
  <c r="BC2587" i="1" s="1"/>
  <c r="AG2587" i="1"/>
  <c r="AF2587" i="1"/>
  <c r="AD2587" i="1"/>
  <c r="AC2587" i="1"/>
  <c r="Z2587" i="1"/>
  <c r="Y2587" i="1"/>
  <c r="W2587" i="1"/>
  <c r="X2587" i="1" s="1"/>
  <c r="AA2587" i="1" s="1"/>
  <c r="V2587" i="1"/>
  <c r="T2587" i="1"/>
  <c r="BD2587" i="1" s="1"/>
  <c r="S2587" i="1"/>
  <c r="R2587" i="1"/>
  <c r="Q2587" i="1"/>
  <c r="P2587" i="1"/>
  <c r="O2587" i="1"/>
  <c r="N2587" i="1"/>
  <c r="M2587" i="1"/>
  <c r="L2587" i="1"/>
  <c r="J2587" i="1"/>
  <c r="K2587" i="1" s="1"/>
  <c r="I2587" i="1"/>
  <c r="G2587" i="1"/>
  <c r="H2587" i="1" s="1"/>
  <c r="F2587" i="1"/>
  <c r="D2587" i="1"/>
  <c r="E2587" i="1" s="1"/>
  <c r="C2587" i="1"/>
  <c r="BD2586" i="1"/>
  <c r="BC2586" i="1"/>
  <c r="BB2586" i="1"/>
  <c r="BA2586" i="1"/>
  <c r="AZ2586" i="1"/>
  <c r="AY2586" i="1"/>
  <c r="AW2586" i="1"/>
  <c r="AV2586" i="1"/>
  <c r="AH2586" i="1"/>
  <c r="AE2586" i="1"/>
  <c r="X2586" i="1"/>
  <c r="AA2586" i="1" s="1"/>
  <c r="T2586" i="1"/>
  <c r="Q2586" i="1"/>
  <c r="K2586" i="1"/>
  <c r="H2586" i="1"/>
  <c r="E2586" i="1"/>
  <c r="AY2585" i="1"/>
  <c r="AU2585" i="1"/>
  <c r="AT2585" i="1"/>
  <c r="AS2585" i="1"/>
  <c r="BB2585" i="1" s="1"/>
  <c r="AR2585" i="1"/>
  <c r="AQ2585" i="1"/>
  <c r="AP2585" i="1"/>
  <c r="BA2585" i="1" s="1"/>
  <c r="AO2585" i="1"/>
  <c r="AN2585" i="1"/>
  <c r="AM2585" i="1"/>
  <c r="AL2585" i="1"/>
  <c r="AK2585" i="1"/>
  <c r="AJ2585" i="1"/>
  <c r="AG2585" i="1"/>
  <c r="AF2585" i="1"/>
  <c r="AE2585" i="1"/>
  <c r="AD2585" i="1"/>
  <c r="AC2585" i="1"/>
  <c r="Z2585" i="1"/>
  <c r="Y2585" i="1"/>
  <c r="W2585" i="1"/>
  <c r="V2585" i="1"/>
  <c r="X2585" i="1" s="1"/>
  <c r="AA2585" i="1" s="1"/>
  <c r="S2585" i="1"/>
  <c r="R2585" i="1"/>
  <c r="P2585" i="1"/>
  <c r="O2585" i="1"/>
  <c r="Q2585" i="1" s="1"/>
  <c r="T2585" i="1" s="1"/>
  <c r="N2585" i="1"/>
  <c r="M2585" i="1"/>
  <c r="L2585" i="1"/>
  <c r="J2585" i="1"/>
  <c r="K2585" i="1" s="1"/>
  <c r="I2585" i="1"/>
  <c r="G2585" i="1"/>
  <c r="H2585" i="1" s="1"/>
  <c r="F2585" i="1"/>
  <c r="E2585" i="1"/>
  <c r="D2585" i="1"/>
  <c r="C2585" i="1"/>
  <c r="BB2584" i="1"/>
  <c r="BA2584" i="1"/>
  <c r="AZ2584" i="1"/>
  <c r="AY2584" i="1"/>
  <c r="AV2584" i="1"/>
  <c r="AE2584" i="1"/>
  <c r="AH2584" i="1" s="1"/>
  <c r="X2584" i="1"/>
  <c r="AA2584" i="1" s="1"/>
  <c r="Q2584" i="1"/>
  <c r="T2584" i="1" s="1"/>
  <c r="K2584" i="1"/>
  <c r="H2584" i="1"/>
  <c r="E2584" i="1"/>
  <c r="BB2583" i="1"/>
  <c r="BA2583" i="1"/>
  <c r="AZ2583" i="1"/>
  <c r="AY2583" i="1"/>
  <c r="AV2583" i="1"/>
  <c r="AH2583" i="1"/>
  <c r="AE2583" i="1"/>
  <c r="AA2583" i="1"/>
  <c r="X2583" i="1"/>
  <c r="T2583" i="1"/>
  <c r="Q2583" i="1"/>
  <c r="K2583" i="1"/>
  <c r="H2583" i="1"/>
  <c r="E2583" i="1"/>
  <c r="BC2582" i="1"/>
  <c r="BB2582" i="1"/>
  <c r="BA2582" i="1"/>
  <c r="AZ2582" i="1"/>
  <c r="AY2582" i="1"/>
  <c r="AV2582" i="1"/>
  <c r="AE2582" i="1"/>
  <c r="AH2582" i="1" s="1"/>
  <c r="X2582" i="1"/>
  <c r="AA2582" i="1" s="1"/>
  <c r="T2582" i="1"/>
  <c r="AW2582" i="1" s="1"/>
  <c r="Q2582" i="1"/>
  <c r="K2582" i="1"/>
  <c r="H2582" i="1"/>
  <c r="E2582" i="1"/>
  <c r="BB2581" i="1"/>
  <c r="BA2581" i="1"/>
  <c r="AZ2581" i="1"/>
  <c r="AY2581" i="1"/>
  <c r="AV2581" i="1"/>
  <c r="AH2581" i="1"/>
  <c r="AE2581" i="1"/>
  <c r="AA2581" i="1"/>
  <c r="X2581" i="1"/>
  <c r="Q2581" i="1"/>
  <c r="T2581" i="1" s="1"/>
  <c r="AW2581" i="1" s="1"/>
  <c r="K2581" i="1"/>
  <c r="H2581" i="1"/>
  <c r="E2581" i="1"/>
  <c r="BC2580" i="1"/>
  <c r="BB2580" i="1"/>
  <c r="BA2580" i="1"/>
  <c r="AZ2580" i="1"/>
  <c r="AY2580" i="1"/>
  <c r="AV2580" i="1"/>
  <c r="AE2580" i="1"/>
  <c r="AH2580" i="1" s="1"/>
  <c r="AA2580" i="1"/>
  <c r="X2580" i="1"/>
  <c r="Q2580" i="1"/>
  <c r="T2580" i="1" s="1"/>
  <c r="K2580" i="1"/>
  <c r="H2580" i="1"/>
  <c r="E2580" i="1"/>
  <c r="BD2579" i="1"/>
  <c r="BC2579" i="1"/>
  <c r="BB2579" i="1"/>
  <c r="BA2579" i="1"/>
  <c r="AZ2579" i="1"/>
  <c r="AY2579" i="1"/>
  <c r="AW2579" i="1"/>
  <c r="AV2579" i="1"/>
  <c r="AH2579" i="1"/>
  <c r="AE2579" i="1"/>
  <c r="X2579" i="1"/>
  <c r="AA2579" i="1" s="1"/>
  <c r="T2579" i="1"/>
  <c r="Q2579" i="1"/>
  <c r="K2579" i="1"/>
  <c r="H2579" i="1"/>
  <c r="E2579" i="1"/>
  <c r="BB2578" i="1"/>
  <c r="BA2578" i="1"/>
  <c r="AZ2578" i="1"/>
  <c r="AY2578" i="1"/>
  <c r="BC2578" i="1" s="1"/>
  <c r="AV2578" i="1"/>
  <c r="AH2578" i="1"/>
  <c r="AE2578" i="1"/>
  <c r="X2578" i="1"/>
  <c r="AA2578" i="1" s="1"/>
  <c r="Q2578" i="1"/>
  <c r="T2578" i="1" s="1"/>
  <c r="K2578" i="1"/>
  <c r="H2578" i="1"/>
  <c r="E2578" i="1"/>
  <c r="AU2577" i="1"/>
  <c r="AT2577" i="1"/>
  <c r="AS2577" i="1"/>
  <c r="BB2577" i="1" s="1"/>
  <c r="AR2577" i="1"/>
  <c r="AQ2577" i="1"/>
  <c r="AP2577" i="1"/>
  <c r="AO2577" i="1"/>
  <c r="AZ2577" i="1" s="1"/>
  <c r="AN2577" i="1"/>
  <c r="AM2577" i="1"/>
  <c r="AL2577" i="1"/>
  <c r="AK2577" i="1"/>
  <c r="AY2577" i="1" s="1"/>
  <c r="AJ2577" i="1"/>
  <c r="AH2577" i="1"/>
  <c r="AG2577" i="1"/>
  <c r="AF2577" i="1"/>
  <c r="AE2577" i="1"/>
  <c r="AD2577" i="1"/>
  <c r="AC2577" i="1"/>
  <c r="Z2577" i="1"/>
  <c r="Y2577" i="1"/>
  <c r="W2577" i="1"/>
  <c r="V2577" i="1"/>
  <c r="S2577" i="1"/>
  <c r="R2577" i="1"/>
  <c r="P2577" i="1"/>
  <c r="O2577" i="1"/>
  <c r="N2577" i="1"/>
  <c r="M2577" i="1"/>
  <c r="L2577" i="1"/>
  <c r="J2577" i="1"/>
  <c r="K2577" i="1" s="1"/>
  <c r="I2577" i="1"/>
  <c r="G2577" i="1"/>
  <c r="F2577" i="1"/>
  <c r="H2577" i="1" s="1"/>
  <c r="E2577" i="1"/>
  <c r="D2577" i="1"/>
  <c r="C2577" i="1"/>
  <c r="BB2576" i="1"/>
  <c r="BA2576" i="1"/>
  <c r="AZ2576" i="1"/>
  <c r="AY2576" i="1"/>
  <c r="BC2576" i="1" s="1"/>
  <c r="AV2576" i="1"/>
  <c r="AH2576" i="1"/>
  <c r="AE2576" i="1"/>
  <c r="AA2576" i="1"/>
  <c r="X2576" i="1"/>
  <c r="T2576" i="1"/>
  <c r="Q2576" i="1"/>
  <c r="K2576" i="1"/>
  <c r="H2576" i="1"/>
  <c r="E2576" i="1"/>
  <c r="BB2575" i="1"/>
  <c r="BA2575" i="1"/>
  <c r="BC2575" i="1" s="1"/>
  <c r="AZ2575" i="1"/>
  <c r="AY2575" i="1"/>
  <c r="AV2575" i="1"/>
  <c r="AE2575" i="1"/>
  <c r="AH2575" i="1" s="1"/>
  <c r="X2575" i="1"/>
  <c r="AA2575" i="1" s="1"/>
  <c r="T2575" i="1"/>
  <c r="AW2575" i="1" s="1"/>
  <c r="Q2575" i="1"/>
  <c r="K2575" i="1"/>
  <c r="H2575" i="1"/>
  <c r="E2575" i="1"/>
  <c r="BB2574" i="1"/>
  <c r="BA2574" i="1"/>
  <c r="BC2574" i="1" s="1"/>
  <c r="AZ2574" i="1"/>
  <c r="AY2574" i="1"/>
  <c r="AV2574" i="1"/>
  <c r="AH2574" i="1"/>
  <c r="AE2574" i="1"/>
  <c r="AA2574" i="1"/>
  <c r="X2574" i="1"/>
  <c r="Q2574" i="1"/>
  <c r="T2574" i="1" s="1"/>
  <c r="K2574" i="1"/>
  <c r="H2574" i="1"/>
  <c r="E2574" i="1"/>
  <c r="BC2573" i="1"/>
  <c r="BB2573" i="1"/>
  <c r="BA2573" i="1"/>
  <c r="AZ2573" i="1"/>
  <c r="AY2573" i="1"/>
  <c r="AV2573" i="1"/>
  <c r="AE2573" i="1"/>
  <c r="AH2573" i="1" s="1"/>
  <c r="AA2573" i="1"/>
  <c r="X2573" i="1"/>
  <c r="Q2573" i="1"/>
  <c r="T2573" i="1" s="1"/>
  <c r="K2573" i="1"/>
  <c r="H2573" i="1"/>
  <c r="E2573" i="1"/>
  <c r="BD2572" i="1"/>
  <c r="BC2572" i="1"/>
  <c r="BB2572" i="1"/>
  <c r="BA2572" i="1"/>
  <c r="AZ2572" i="1"/>
  <c r="AY2572" i="1"/>
  <c r="AW2572" i="1"/>
  <c r="AV2572" i="1"/>
  <c r="AH2572" i="1"/>
  <c r="AE2572" i="1"/>
  <c r="X2572" i="1"/>
  <c r="AA2572" i="1" s="1"/>
  <c r="T2572" i="1"/>
  <c r="Q2572" i="1"/>
  <c r="K2572" i="1"/>
  <c r="H2572" i="1"/>
  <c r="E2572" i="1"/>
  <c r="BB2571" i="1"/>
  <c r="BA2571" i="1"/>
  <c r="AZ2571" i="1"/>
  <c r="AY2571" i="1"/>
  <c r="BC2571" i="1" s="1"/>
  <c r="AV2571" i="1"/>
  <c r="AH2571" i="1"/>
  <c r="AE2571" i="1"/>
  <c r="X2571" i="1"/>
  <c r="AA2571" i="1" s="1"/>
  <c r="Q2571" i="1"/>
  <c r="T2571" i="1" s="1"/>
  <c r="K2571" i="1"/>
  <c r="H2571" i="1"/>
  <c r="E2571" i="1"/>
  <c r="BB2570" i="1"/>
  <c r="BA2570" i="1"/>
  <c r="AZ2570" i="1"/>
  <c r="AY2570" i="1"/>
  <c r="BC2570" i="1" s="1"/>
  <c r="AV2570" i="1"/>
  <c r="AE2570" i="1"/>
  <c r="AH2570" i="1" s="1"/>
  <c r="AA2570" i="1"/>
  <c r="X2570" i="1"/>
  <c r="T2570" i="1"/>
  <c r="Q2570" i="1"/>
  <c r="K2570" i="1"/>
  <c r="H2570" i="1"/>
  <c r="E2570" i="1"/>
  <c r="BB2569" i="1"/>
  <c r="BA2569" i="1"/>
  <c r="AZ2569" i="1"/>
  <c r="AY2569" i="1"/>
  <c r="BC2569" i="1" s="1"/>
  <c r="AV2569" i="1"/>
  <c r="AE2569" i="1"/>
  <c r="AH2569" i="1" s="1"/>
  <c r="X2569" i="1"/>
  <c r="AA2569" i="1" s="1"/>
  <c r="Q2569" i="1"/>
  <c r="T2569" i="1" s="1"/>
  <c r="K2569" i="1"/>
  <c r="H2569" i="1"/>
  <c r="E2569" i="1"/>
  <c r="BB2568" i="1"/>
  <c r="BA2568" i="1"/>
  <c r="AZ2568" i="1"/>
  <c r="AY2568" i="1"/>
  <c r="AV2568" i="1"/>
  <c r="AH2568" i="1"/>
  <c r="AE2568" i="1"/>
  <c r="AA2568" i="1"/>
  <c r="X2568" i="1"/>
  <c r="T2568" i="1"/>
  <c r="Q2568" i="1"/>
  <c r="K2568" i="1"/>
  <c r="H2568" i="1"/>
  <c r="E2568" i="1"/>
  <c r="AZ2567" i="1"/>
  <c r="AU2567" i="1"/>
  <c r="AT2567" i="1"/>
  <c r="AS2567" i="1"/>
  <c r="AR2567" i="1"/>
  <c r="BA2567" i="1" s="1"/>
  <c r="AQ2567" i="1"/>
  <c r="AP2567" i="1"/>
  <c r="AO2567" i="1"/>
  <c r="AN2567" i="1"/>
  <c r="AM2567" i="1"/>
  <c r="AL2567" i="1"/>
  <c r="AK2567" i="1"/>
  <c r="AJ2567" i="1"/>
  <c r="AG2567" i="1"/>
  <c r="AF2567" i="1"/>
  <c r="AD2567" i="1"/>
  <c r="AC2567" i="1"/>
  <c r="AE2567" i="1" s="1"/>
  <c r="AH2567" i="1" s="1"/>
  <c r="Z2567" i="1"/>
  <c r="Y2567" i="1"/>
  <c r="W2567" i="1"/>
  <c r="V2567" i="1"/>
  <c r="X2567" i="1" s="1"/>
  <c r="AA2567" i="1" s="1"/>
  <c r="S2567" i="1"/>
  <c r="R2567" i="1"/>
  <c r="Q2567" i="1"/>
  <c r="P2567" i="1"/>
  <c r="O2567" i="1"/>
  <c r="N2567" i="1"/>
  <c r="M2567" i="1"/>
  <c r="L2567" i="1"/>
  <c r="K2567" i="1"/>
  <c r="J2567" i="1"/>
  <c r="I2567" i="1"/>
  <c r="H2567" i="1"/>
  <c r="G2567" i="1"/>
  <c r="F2567" i="1"/>
  <c r="D2567" i="1"/>
  <c r="C2567" i="1"/>
  <c r="E2567" i="1" s="1"/>
  <c r="BC2566" i="1"/>
  <c r="BB2566" i="1"/>
  <c r="BA2566" i="1"/>
  <c r="AZ2566" i="1"/>
  <c r="AY2566" i="1"/>
  <c r="AV2566" i="1"/>
  <c r="AE2566" i="1"/>
  <c r="AH2566" i="1" s="1"/>
  <c r="AA2566" i="1"/>
  <c r="X2566" i="1"/>
  <c r="Q2566" i="1"/>
  <c r="T2566" i="1" s="1"/>
  <c r="K2566" i="1"/>
  <c r="H2566" i="1"/>
  <c r="E2566" i="1"/>
  <c r="AU2565" i="1"/>
  <c r="AT2565" i="1"/>
  <c r="AS2565" i="1"/>
  <c r="AR2565" i="1"/>
  <c r="AQ2565" i="1"/>
  <c r="BA2565" i="1" s="1"/>
  <c r="AP2565" i="1"/>
  <c r="AO2565" i="1"/>
  <c r="AO2482" i="1" s="1"/>
  <c r="AN2565" i="1"/>
  <c r="AM2565" i="1"/>
  <c r="AL2565" i="1"/>
  <c r="AK2565" i="1"/>
  <c r="AJ2565" i="1"/>
  <c r="AY2565" i="1" s="1"/>
  <c r="AG2565" i="1"/>
  <c r="AF2565" i="1"/>
  <c r="AD2565" i="1"/>
  <c r="AC2565" i="1"/>
  <c r="Z2565" i="1"/>
  <c r="Y2565" i="1"/>
  <c r="W2565" i="1"/>
  <c r="V2565" i="1"/>
  <c r="X2565" i="1" s="1"/>
  <c r="AA2565" i="1" s="1"/>
  <c r="T2565" i="1"/>
  <c r="S2565" i="1"/>
  <c r="R2565" i="1"/>
  <c r="P2565" i="1"/>
  <c r="Q2565" i="1" s="1"/>
  <c r="O2565" i="1"/>
  <c r="N2565" i="1"/>
  <c r="M2565" i="1"/>
  <c r="L2565" i="1"/>
  <c r="K2565" i="1"/>
  <c r="J2565" i="1"/>
  <c r="I2565" i="1"/>
  <c r="G2565" i="1"/>
  <c r="F2565" i="1"/>
  <c r="H2565" i="1" s="1"/>
  <c r="D2565" i="1"/>
  <c r="E2565" i="1" s="1"/>
  <c r="C2565" i="1"/>
  <c r="BB2564" i="1"/>
  <c r="BA2564" i="1"/>
  <c r="AZ2564" i="1"/>
  <c r="AY2564" i="1"/>
  <c r="BC2564" i="1" s="1"/>
  <c r="AV2564" i="1"/>
  <c r="AE2564" i="1"/>
  <c r="AH2564" i="1" s="1"/>
  <c r="AA2564" i="1"/>
  <c r="X2564" i="1"/>
  <c r="T2564" i="1"/>
  <c r="Q2564" i="1"/>
  <c r="K2564" i="1"/>
  <c r="H2564" i="1"/>
  <c r="E2564" i="1"/>
  <c r="AU2563" i="1"/>
  <c r="AT2563" i="1"/>
  <c r="AS2563" i="1"/>
  <c r="BB2563" i="1" s="1"/>
  <c r="AR2563" i="1"/>
  <c r="AQ2563" i="1"/>
  <c r="AP2563" i="1"/>
  <c r="BA2563" i="1" s="1"/>
  <c r="AO2563" i="1"/>
  <c r="AZ2563" i="1" s="1"/>
  <c r="AN2563" i="1"/>
  <c r="AM2563" i="1"/>
  <c r="AL2563" i="1"/>
  <c r="AK2563" i="1"/>
  <c r="AJ2563" i="1"/>
  <c r="AG2563" i="1"/>
  <c r="AF2563" i="1"/>
  <c r="AD2563" i="1"/>
  <c r="AC2563" i="1"/>
  <c r="AE2563" i="1" s="1"/>
  <c r="Z2563" i="1"/>
  <c r="Y2563" i="1"/>
  <c r="X2563" i="1"/>
  <c r="AA2563" i="1" s="1"/>
  <c r="W2563" i="1"/>
  <c r="V2563" i="1"/>
  <c r="S2563" i="1"/>
  <c r="R2563" i="1"/>
  <c r="P2563" i="1"/>
  <c r="O2563" i="1"/>
  <c r="Q2563" i="1" s="1"/>
  <c r="T2563" i="1" s="1"/>
  <c r="N2563" i="1"/>
  <c r="M2563" i="1"/>
  <c r="L2563" i="1"/>
  <c r="J2563" i="1"/>
  <c r="I2563" i="1"/>
  <c r="K2563" i="1" s="1"/>
  <c r="G2563" i="1"/>
  <c r="H2563" i="1" s="1"/>
  <c r="F2563" i="1"/>
  <c r="D2563" i="1"/>
  <c r="E2563" i="1" s="1"/>
  <c r="C2563" i="1"/>
  <c r="BC2562" i="1"/>
  <c r="BB2562" i="1"/>
  <c r="BA2562" i="1"/>
  <c r="AZ2562" i="1"/>
  <c r="AY2562" i="1"/>
  <c r="AV2562" i="1"/>
  <c r="AE2562" i="1"/>
  <c r="AH2562" i="1" s="1"/>
  <c r="X2562" i="1"/>
  <c r="AA2562" i="1" s="1"/>
  <c r="T2562" i="1"/>
  <c r="AW2562" i="1" s="1"/>
  <c r="Q2562" i="1"/>
  <c r="K2562" i="1"/>
  <c r="H2562" i="1"/>
  <c r="E2562" i="1"/>
  <c r="BB2561" i="1"/>
  <c r="AU2561" i="1"/>
  <c r="AT2561" i="1"/>
  <c r="AS2561" i="1"/>
  <c r="AR2561" i="1"/>
  <c r="BA2561" i="1" s="1"/>
  <c r="AQ2561" i="1"/>
  <c r="AP2561" i="1"/>
  <c r="AO2561" i="1"/>
  <c r="AN2561" i="1"/>
  <c r="AM2561" i="1"/>
  <c r="AZ2561" i="1" s="1"/>
  <c r="AL2561" i="1"/>
  <c r="AK2561" i="1"/>
  <c r="AJ2561" i="1"/>
  <c r="AY2561" i="1" s="1"/>
  <c r="BC2561" i="1" s="1"/>
  <c r="AG2561" i="1"/>
  <c r="AF2561" i="1"/>
  <c r="AD2561" i="1"/>
  <c r="AC2561" i="1"/>
  <c r="AE2561" i="1" s="1"/>
  <c r="AH2561" i="1" s="1"/>
  <c r="Z2561" i="1"/>
  <c r="Y2561" i="1"/>
  <c r="W2561" i="1"/>
  <c r="X2561" i="1" s="1"/>
  <c r="AA2561" i="1" s="1"/>
  <c r="V2561" i="1"/>
  <c r="S2561" i="1"/>
  <c r="R2561" i="1"/>
  <c r="T2561" i="1" s="1"/>
  <c r="Q2561" i="1"/>
  <c r="P2561" i="1"/>
  <c r="O2561" i="1"/>
  <c r="N2561" i="1"/>
  <c r="M2561" i="1"/>
  <c r="L2561" i="1"/>
  <c r="J2561" i="1"/>
  <c r="K2561" i="1" s="1"/>
  <c r="I2561" i="1"/>
  <c r="G2561" i="1"/>
  <c r="H2561" i="1" s="1"/>
  <c r="F2561" i="1"/>
  <c r="D2561" i="1"/>
  <c r="E2561" i="1" s="1"/>
  <c r="C2561" i="1"/>
  <c r="BD2560" i="1"/>
  <c r="BC2560" i="1"/>
  <c r="BB2560" i="1"/>
  <c r="BA2560" i="1"/>
  <c r="AZ2560" i="1"/>
  <c r="AY2560" i="1"/>
  <c r="AW2560" i="1"/>
  <c r="AV2560" i="1"/>
  <c r="AH2560" i="1"/>
  <c r="AE2560" i="1"/>
  <c r="X2560" i="1"/>
  <c r="AA2560" i="1" s="1"/>
  <c r="T2560" i="1"/>
  <c r="Q2560" i="1"/>
  <c r="K2560" i="1"/>
  <c r="H2560" i="1"/>
  <c r="E2560" i="1"/>
  <c r="AY2559" i="1"/>
  <c r="AU2559" i="1"/>
  <c r="AT2559" i="1"/>
  <c r="AS2559" i="1"/>
  <c r="BB2559" i="1" s="1"/>
  <c r="AR2559" i="1"/>
  <c r="AQ2559" i="1"/>
  <c r="AP2559" i="1"/>
  <c r="BA2559" i="1" s="1"/>
  <c r="AO2559" i="1"/>
  <c r="AN2559" i="1"/>
  <c r="AV2559" i="1" s="1"/>
  <c r="AM2559" i="1"/>
  <c r="AL2559" i="1"/>
  <c r="AK2559" i="1"/>
  <c r="AJ2559" i="1"/>
  <c r="AG2559" i="1"/>
  <c r="AF2559" i="1"/>
  <c r="AE2559" i="1"/>
  <c r="AH2559" i="1" s="1"/>
  <c r="AD2559" i="1"/>
  <c r="AC2559" i="1"/>
  <c r="Z2559" i="1"/>
  <c r="Y2559" i="1"/>
  <c r="X2559" i="1"/>
  <c r="AA2559" i="1" s="1"/>
  <c r="W2559" i="1"/>
  <c r="V2559" i="1"/>
  <c r="S2559" i="1"/>
  <c r="R2559" i="1"/>
  <c r="P2559" i="1"/>
  <c r="O2559" i="1"/>
  <c r="Q2559" i="1" s="1"/>
  <c r="T2559" i="1" s="1"/>
  <c r="N2559" i="1"/>
  <c r="M2559" i="1"/>
  <c r="L2559" i="1"/>
  <c r="J2559" i="1"/>
  <c r="K2559" i="1" s="1"/>
  <c r="I2559" i="1"/>
  <c r="G2559" i="1"/>
  <c r="H2559" i="1" s="1"/>
  <c r="F2559" i="1"/>
  <c r="E2559" i="1"/>
  <c r="D2559" i="1"/>
  <c r="C2559" i="1"/>
  <c r="BB2558" i="1"/>
  <c r="BA2558" i="1"/>
  <c r="AZ2558" i="1"/>
  <c r="AY2558" i="1"/>
  <c r="AV2558" i="1"/>
  <c r="AE2558" i="1"/>
  <c r="AH2558" i="1" s="1"/>
  <c r="X2558" i="1"/>
  <c r="AA2558" i="1" s="1"/>
  <c r="Q2558" i="1"/>
  <c r="T2558" i="1" s="1"/>
  <c r="K2558" i="1"/>
  <c r="H2558" i="1"/>
  <c r="E2558" i="1"/>
  <c r="AZ2557" i="1"/>
  <c r="AU2557" i="1"/>
  <c r="AT2557" i="1"/>
  <c r="AS2557" i="1"/>
  <c r="BB2557" i="1" s="1"/>
  <c r="AR2557" i="1"/>
  <c r="AQ2557" i="1"/>
  <c r="AP2557" i="1"/>
  <c r="AO2557" i="1"/>
  <c r="AN2557" i="1"/>
  <c r="AM2557" i="1"/>
  <c r="AL2557" i="1"/>
  <c r="AK2557" i="1"/>
  <c r="AY2557" i="1" s="1"/>
  <c r="AJ2557" i="1"/>
  <c r="AH2557" i="1"/>
  <c r="AG2557" i="1"/>
  <c r="AF2557" i="1"/>
  <c r="AD2557" i="1"/>
  <c r="AE2557" i="1" s="1"/>
  <c r="AC2557" i="1"/>
  <c r="AA2557" i="1"/>
  <c r="Z2557" i="1"/>
  <c r="Y2557" i="1"/>
  <c r="X2557" i="1"/>
  <c r="W2557" i="1"/>
  <c r="V2557" i="1"/>
  <c r="S2557" i="1"/>
  <c r="R2557" i="1"/>
  <c r="P2557" i="1"/>
  <c r="O2557" i="1"/>
  <c r="Q2557" i="1" s="1"/>
  <c r="T2557" i="1" s="1"/>
  <c r="N2557" i="1"/>
  <c r="M2557" i="1"/>
  <c r="L2557" i="1"/>
  <c r="J2557" i="1"/>
  <c r="K2557" i="1" s="1"/>
  <c r="I2557" i="1"/>
  <c r="H2557" i="1"/>
  <c r="G2557" i="1"/>
  <c r="F2557" i="1"/>
  <c r="D2557" i="1"/>
  <c r="E2557" i="1" s="1"/>
  <c r="C2557" i="1"/>
  <c r="BB2556" i="1"/>
  <c r="BA2556" i="1"/>
  <c r="AZ2556" i="1"/>
  <c r="AY2556" i="1"/>
  <c r="AV2556" i="1"/>
  <c r="AH2556" i="1"/>
  <c r="AE2556" i="1"/>
  <c r="AA2556" i="1"/>
  <c r="X2556" i="1"/>
  <c r="Q2556" i="1"/>
  <c r="T2556" i="1" s="1"/>
  <c r="AW2556" i="1" s="1"/>
  <c r="K2556" i="1"/>
  <c r="H2556" i="1"/>
  <c r="E2556" i="1"/>
  <c r="AU2555" i="1"/>
  <c r="AT2555" i="1"/>
  <c r="AS2555" i="1"/>
  <c r="AR2555" i="1"/>
  <c r="AQ2555" i="1"/>
  <c r="AP2555" i="1"/>
  <c r="BA2555" i="1" s="1"/>
  <c r="AO2555" i="1"/>
  <c r="AN2555" i="1"/>
  <c r="AV2555" i="1" s="1"/>
  <c r="AM2555" i="1"/>
  <c r="AL2555" i="1"/>
  <c r="AK2555" i="1"/>
  <c r="AJ2555" i="1"/>
  <c r="AG2555" i="1"/>
  <c r="AF2555" i="1"/>
  <c r="AD2555" i="1"/>
  <c r="AC2555" i="1"/>
  <c r="AE2555" i="1" s="1"/>
  <c r="AH2555" i="1" s="1"/>
  <c r="Z2555" i="1"/>
  <c r="Y2555" i="1"/>
  <c r="W2555" i="1"/>
  <c r="V2555" i="1"/>
  <c r="X2555" i="1" s="1"/>
  <c r="AA2555" i="1" s="1"/>
  <c r="S2555" i="1"/>
  <c r="R2555" i="1"/>
  <c r="P2555" i="1"/>
  <c r="O2555" i="1"/>
  <c r="Q2555" i="1" s="1"/>
  <c r="N2555" i="1"/>
  <c r="M2555" i="1"/>
  <c r="L2555" i="1"/>
  <c r="K2555" i="1"/>
  <c r="J2555" i="1"/>
  <c r="I2555" i="1"/>
  <c r="G2555" i="1"/>
  <c r="H2555" i="1" s="1"/>
  <c r="F2555" i="1"/>
  <c r="D2555" i="1"/>
  <c r="C2555" i="1"/>
  <c r="E2555" i="1" s="1"/>
  <c r="BB2554" i="1"/>
  <c r="BA2554" i="1"/>
  <c r="AZ2554" i="1"/>
  <c r="AY2554" i="1"/>
  <c r="BC2554" i="1" s="1"/>
  <c r="AV2554" i="1"/>
  <c r="AH2554" i="1"/>
  <c r="AE2554" i="1"/>
  <c r="X2554" i="1"/>
  <c r="AA2554" i="1" s="1"/>
  <c r="Q2554" i="1"/>
  <c r="T2554" i="1" s="1"/>
  <c r="K2554" i="1"/>
  <c r="H2554" i="1"/>
  <c r="E2554" i="1"/>
  <c r="AU2553" i="1"/>
  <c r="AT2553" i="1"/>
  <c r="AS2553" i="1"/>
  <c r="BB2553" i="1" s="1"/>
  <c r="AR2553" i="1"/>
  <c r="AQ2553" i="1"/>
  <c r="AP2553" i="1"/>
  <c r="BA2553" i="1" s="1"/>
  <c r="AO2553" i="1"/>
  <c r="AZ2553" i="1" s="1"/>
  <c r="AN2553" i="1"/>
  <c r="AM2553" i="1"/>
  <c r="AL2553" i="1"/>
  <c r="AK2553" i="1"/>
  <c r="AY2553" i="1" s="1"/>
  <c r="AJ2553" i="1"/>
  <c r="AG2553" i="1"/>
  <c r="AF2553" i="1"/>
  <c r="AH2553" i="1" s="1"/>
  <c r="AE2553" i="1"/>
  <c r="AD2553" i="1"/>
  <c r="AC2553" i="1"/>
  <c r="Z2553" i="1"/>
  <c r="Y2553" i="1"/>
  <c r="W2553" i="1"/>
  <c r="V2553" i="1"/>
  <c r="X2553" i="1" s="1"/>
  <c r="S2553" i="1"/>
  <c r="R2553" i="1"/>
  <c r="P2553" i="1"/>
  <c r="O2553" i="1"/>
  <c r="Q2553" i="1" s="1"/>
  <c r="T2553" i="1" s="1"/>
  <c r="N2553" i="1"/>
  <c r="M2553" i="1"/>
  <c r="L2553" i="1"/>
  <c r="J2553" i="1"/>
  <c r="K2553" i="1" s="1"/>
  <c r="I2553" i="1"/>
  <c r="G2553" i="1"/>
  <c r="F2553" i="1"/>
  <c r="H2553" i="1" s="1"/>
  <c r="E2553" i="1"/>
  <c r="D2553" i="1"/>
  <c r="C2553" i="1"/>
  <c r="BB2552" i="1"/>
  <c r="BA2552" i="1"/>
  <c r="AZ2552" i="1"/>
  <c r="AY2552" i="1"/>
  <c r="AV2552" i="1"/>
  <c r="AH2552" i="1"/>
  <c r="AE2552" i="1"/>
  <c r="AA2552" i="1"/>
  <c r="X2552" i="1"/>
  <c r="T2552" i="1"/>
  <c r="Q2552" i="1"/>
  <c r="K2552" i="1"/>
  <c r="H2552" i="1"/>
  <c r="E2552" i="1"/>
  <c r="AZ2551" i="1"/>
  <c r="AU2551" i="1"/>
  <c r="AT2551" i="1"/>
  <c r="AS2551" i="1"/>
  <c r="AR2551" i="1"/>
  <c r="BA2551" i="1" s="1"/>
  <c r="AQ2551" i="1"/>
  <c r="AP2551" i="1"/>
  <c r="AO2551" i="1"/>
  <c r="AN2551" i="1"/>
  <c r="AM2551" i="1"/>
  <c r="AL2551" i="1"/>
  <c r="AK2551" i="1"/>
  <c r="AJ2551" i="1"/>
  <c r="AG2551" i="1"/>
  <c r="AF2551" i="1"/>
  <c r="AD2551" i="1"/>
  <c r="AC2551" i="1"/>
  <c r="AE2551" i="1" s="1"/>
  <c r="AH2551" i="1" s="1"/>
  <c r="Z2551" i="1"/>
  <c r="Y2551" i="1"/>
  <c r="W2551" i="1"/>
  <c r="V2551" i="1"/>
  <c r="X2551" i="1" s="1"/>
  <c r="AA2551" i="1" s="1"/>
  <c r="S2551" i="1"/>
  <c r="R2551" i="1"/>
  <c r="Q2551" i="1"/>
  <c r="P2551" i="1"/>
  <c r="O2551" i="1"/>
  <c r="N2551" i="1"/>
  <c r="M2551" i="1"/>
  <c r="L2551" i="1"/>
  <c r="K2551" i="1"/>
  <c r="J2551" i="1"/>
  <c r="I2551" i="1"/>
  <c r="H2551" i="1"/>
  <c r="G2551" i="1"/>
  <c r="F2551" i="1"/>
  <c r="D2551" i="1"/>
  <c r="C2551" i="1"/>
  <c r="E2551" i="1" s="1"/>
  <c r="BC2550" i="1"/>
  <c r="BB2550" i="1"/>
  <c r="BA2550" i="1"/>
  <c r="AZ2550" i="1"/>
  <c r="AY2550" i="1"/>
  <c r="AV2550" i="1"/>
  <c r="AE2550" i="1"/>
  <c r="AH2550" i="1" s="1"/>
  <c r="AA2550" i="1"/>
  <c r="X2550" i="1"/>
  <c r="Q2550" i="1"/>
  <c r="T2550" i="1" s="1"/>
  <c r="K2550" i="1"/>
  <c r="H2550" i="1"/>
  <c r="E2550" i="1"/>
  <c r="AU2549" i="1"/>
  <c r="AT2549" i="1"/>
  <c r="AS2549" i="1"/>
  <c r="BB2549" i="1" s="1"/>
  <c r="AR2549" i="1"/>
  <c r="AQ2549" i="1"/>
  <c r="BA2549" i="1" s="1"/>
  <c r="AP2549" i="1"/>
  <c r="AO2549" i="1"/>
  <c r="AN2549" i="1"/>
  <c r="AM2549" i="1"/>
  <c r="AZ2549" i="1" s="1"/>
  <c r="AL2549" i="1"/>
  <c r="AK2549" i="1"/>
  <c r="AJ2549" i="1"/>
  <c r="AY2549" i="1" s="1"/>
  <c r="AG2549" i="1"/>
  <c r="AF2549" i="1"/>
  <c r="AD2549" i="1"/>
  <c r="AC2549" i="1"/>
  <c r="Z2549" i="1"/>
  <c r="Y2549" i="1"/>
  <c r="W2549" i="1"/>
  <c r="V2549" i="1"/>
  <c r="T2549" i="1"/>
  <c r="S2549" i="1"/>
  <c r="R2549" i="1"/>
  <c r="P2549" i="1"/>
  <c r="Q2549" i="1" s="1"/>
  <c r="O2549" i="1"/>
  <c r="N2549" i="1"/>
  <c r="M2549" i="1"/>
  <c r="L2549" i="1"/>
  <c r="K2549" i="1"/>
  <c r="J2549" i="1"/>
  <c r="I2549" i="1"/>
  <c r="G2549" i="1"/>
  <c r="F2549" i="1"/>
  <c r="H2549" i="1" s="1"/>
  <c r="D2549" i="1"/>
  <c r="E2549" i="1" s="1"/>
  <c r="C2549" i="1"/>
  <c r="BB2548" i="1"/>
  <c r="BA2548" i="1"/>
  <c r="AZ2548" i="1"/>
  <c r="AY2548" i="1"/>
  <c r="AV2548" i="1"/>
  <c r="AE2548" i="1"/>
  <c r="AH2548" i="1" s="1"/>
  <c r="AA2548" i="1"/>
  <c r="X2548" i="1"/>
  <c r="T2548" i="1"/>
  <c r="AW2548" i="1" s="1"/>
  <c r="Q2548" i="1"/>
  <c r="K2548" i="1"/>
  <c r="H2548" i="1"/>
  <c r="E2548" i="1"/>
  <c r="AY2547" i="1"/>
  <c r="AU2547" i="1"/>
  <c r="AT2547" i="1"/>
  <c r="AS2547" i="1"/>
  <c r="BB2547" i="1" s="1"/>
  <c r="AR2547" i="1"/>
  <c r="AQ2547" i="1"/>
  <c r="AP2547" i="1"/>
  <c r="BA2547" i="1" s="1"/>
  <c r="AO2547" i="1"/>
  <c r="AZ2547" i="1" s="1"/>
  <c r="AN2547" i="1"/>
  <c r="AM2547" i="1"/>
  <c r="AL2547" i="1"/>
  <c r="AK2547" i="1"/>
  <c r="AJ2547" i="1"/>
  <c r="AG2547" i="1"/>
  <c r="AF2547" i="1"/>
  <c r="AD2547" i="1"/>
  <c r="AC2547" i="1"/>
  <c r="AE2547" i="1" s="1"/>
  <c r="AH2547" i="1" s="1"/>
  <c r="Z2547" i="1"/>
  <c r="Y2547" i="1"/>
  <c r="X2547" i="1"/>
  <c r="AA2547" i="1" s="1"/>
  <c r="W2547" i="1"/>
  <c r="V2547" i="1"/>
  <c r="S2547" i="1"/>
  <c r="R2547" i="1"/>
  <c r="Q2547" i="1"/>
  <c r="T2547" i="1" s="1"/>
  <c r="P2547" i="1"/>
  <c r="O2547" i="1"/>
  <c r="N2547" i="1"/>
  <c r="M2547" i="1"/>
  <c r="L2547" i="1"/>
  <c r="J2547" i="1"/>
  <c r="I2547" i="1"/>
  <c r="K2547" i="1" s="1"/>
  <c r="G2547" i="1"/>
  <c r="H2547" i="1" s="1"/>
  <c r="F2547" i="1"/>
  <c r="D2547" i="1"/>
  <c r="E2547" i="1" s="1"/>
  <c r="C2547" i="1"/>
  <c r="BB2546" i="1"/>
  <c r="BA2546" i="1"/>
  <c r="BC2546" i="1" s="1"/>
  <c r="AZ2546" i="1"/>
  <c r="AY2546" i="1"/>
  <c r="AV2546" i="1"/>
  <c r="AE2546" i="1"/>
  <c r="AH2546" i="1" s="1"/>
  <c r="X2546" i="1"/>
  <c r="AA2546" i="1" s="1"/>
  <c r="T2546" i="1"/>
  <c r="AW2546" i="1" s="1"/>
  <c r="Q2546" i="1"/>
  <c r="K2546" i="1"/>
  <c r="H2546" i="1"/>
  <c r="E2546" i="1"/>
  <c r="BB2545" i="1"/>
  <c r="AU2545" i="1"/>
  <c r="AT2545" i="1"/>
  <c r="AS2545" i="1"/>
  <c r="AR2545" i="1"/>
  <c r="BA2545" i="1" s="1"/>
  <c r="AQ2545" i="1"/>
  <c r="AP2545" i="1"/>
  <c r="AO2545" i="1"/>
  <c r="AN2545" i="1"/>
  <c r="AM2545" i="1"/>
  <c r="AZ2545" i="1" s="1"/>
  <c r="AL2545" i="1"/>
  <c r="AK2545" i="1"/>
  <c r="AJ2545" i="1"/>
  <c r="AY2545" i="1" s="1"/>
  <c r="AG2545" i="1"/>
  <c r="AF2545" i="1"/>
  <c r="AD2545" i="1"/>
  <c r="AC2545" i="1"/>
  <c r="AE2545" i="1" s="1"/>
  <c r="AH2545" i="1" s="1"/>
  <c r="Z2545" i="1"/>
  <c r="Y2545" i="1"/>
  <c r="W2545" i="1"/>
  <c r="X2545" i="1" s="1"/>
  <c r="AA2545" i="1" s="1"/>
  <c r="V2545" i="1"/>
  <c r="T2545" i="1"/>
  <c r="S2545" i="1"/>
  <c r="R2545" i="1"/>
  <c r="Q2545" i="1"/>
  <c r="P2545" i="1"/>
  <c r="O2545" i="1"/>
  <c r="N2545" i="1"/>
  <c r="M2545" i="1"/>
  <c r="L2545" i="1"/>
  <c r="J2545" i="1"/>
  <c r="K2545" i="1" s="1"/>
  <c r="I2545" i="1"/>
  <c r="G2545" i="1"/>
  <c r="H2545" i="1" s="1"/>
  <c r="F2545" i="1"/>
  <c r="D2545" i="1"/>
  <c r="E2545" i="1" s="1"/>
  <c r="C2545" i="1"/>
  <c r="BD2544" i="1"/>
  <c r="BC2544" i="1"/>
  <c r="BB2544" i="1"/>
  <c r="BA2544" i="1"/>
  <c r="AZ2544" i="1"/>
  <c r="AY2544" i="1"/>
  <c r="AW2544" i="1"/>
  <c r="AV2544" i="1"/>
  <c r="AH2544" i="1"/>
  <c r="AE2544" i="1"/>
  <c r="X2544" i="1"/>
  <c r="AA2544" i="1" s="1"/>
  <c r="T2544" i="1"/>
  <c r="Q2544" i="1"/>
  <c r="K2544" i="1"/>
  <c r="H2544" i="1"/>
  <c r="E2544" i="1"/>
  <c r="BB2543" i="1"/>
  <c r="BA2543" i="1"/>
  <c r="AZ2543" i="1"/>
  <c r="AY2543" i="1"/>
  <c r="BC2543" i="1" s="1"/>
  <c r="AV2543" i="1"/>
  <c r="AH2543" i="1"/>
  <c r="AE2543" i="1"/>
  <c r="X2543" i="1"/>
  <c r="AA2543" i="1" s="1"/>
  <c r="Q2543" i="1"/>
  <c r="T2543" i="1" s="1"/>
  <c r="K2543" i="1"/>
  <c r="H2543" i="1"/>
  <c r="E2543" i="1"/>
  <c r="BB2542" i="1"/>
  <c r="BA2542" i="1"/>
  <c r="AZ2542" i="1"/>
  <c r="AY2542" i="1"/>
  <c r="BC2542" i="1" s="1"/>
  <c r="AW2542" i="1"/>
  <c r="AV2542" i="1"/>
  <c r="AE2542" i="1"/>
  <c r="AH2542" i="1" s="1"/>
  <c r="AA2542" i="1"/>
  <c r="X2542" i="1"/>
  <c r="T2542" i="1"/>
  <c r="Q2542" i="1"/>
  <c r="K2542" i="1"/>
  <c r="H2542" i="1"/>
  <c r="E2542" i="1"/>
  <c r="BB2541" i="1"/>
  <c r="BA2541" i="1"/>
  <c r="AZ2541" i="1"/>
  <c r="AY2541" i="1"/>
  <c r="AV2541" i="1"/>
  <c r="AE2541" i="1"/>
  <c r="AH2541" i="1" s="1"/>
  <c r="X2541" i="1"/>
  <c r="AA2541" i="1" s="1"/>
  <c r="Q2541" i="1"/>
  <c r="T2541" i="1" s="1"/>
  <c r="K2541" i="1"/>
  <c r="H2541" i="1"/>
  <c r="E2541" i="1"/>
  <c r="BB2540" i="1"/>
  <c r="BA2540" i="1"/>
  <c r="AZ2540" i="1"/>
  <c r="AY2540" i="1"/>
  <c r="AV2540" i="1"/>
  <c r="AH2540" i="1"/>
  <c r="AE2540" i="1"/>
  <c r="AA2540" i="1"/>
  <c r="X2540" i="1"/>
  <c r="T2540" i="1"/>
  <c r="Q2540" i="1"/>
  <c r="K2540" i="1"/>
  <c r="H2540" i="1"/>
  <c r="E2540" i="1"/>
  <c r="AZ2539" i="1"/>
  <c r="AU2539" i="1"/>
  <c r="AT2539" i="1"/>
  <c r="AS2539" i="1"/>
  <c r="AR2539" i="1"/>
  <c r="BA2539" i="1" s="1"/>
  <c r="AQ2539" i="1"/>
  <c r="AP2539" i="1"/>
  <c r="AO2539" i="1"/>
  <c r="AN2539" i="1"/>
  <c r="AM2539" i="1"/>
  <c r="AL2539" i="1"/>
  <c r="AK2539" i="1"/>
  <c r="AJ2539" i="1"/>
  <c r="AG2539" i="1"/>
  <c r="AF2539" i="1"/>
  <c r="AD2539" i="1"/>
  <c r="AC2539" i="1"/>
  <c r="AE2539" i="1" s="1"/>
  <c r="AH2539" i="1" s="1"/>
  <c r="Z2539" i="1"/>
  <c r="Y2539" i="1"/>
  <c r="W2539" i="1"/>
  <c r="V2539" i="1"/>
  <c r="X2539" i="1" s="1"/>
  <c r="AA2539" i="1" s="1"/>
  <c r="S2539" i="1"/>
  <c r="R2539" i="1"/>
  <c r="Q2539" i="1"/>
  <c r="T2539" i="1" s="1"/>
  <c r="P2539" i="1"/>
  <c r="O2539" i="1"/>
  <c r="N2539" i="1"/>
  <c r="M2539" i="1"/>
  <c r="L2539" i="1"/>
  <c r="J2539" i="1"/>
  <c r="I2539" i="1"/>
  <c r="K2539" i="1" s="1"/>
  <c r="H2539" i="1"/>
  <c r="G2539" i="1"/>
  <c r="F2539" i="1"/>
  <c r="D2539" i="1"/>
  <c r="C2539" i="1"/>
  <c r="E2539" i="1" s="1"/>
  <c r="BC2538" i="1"/>
  <c r="BB2538" i="1"/>
  <c r="BA2538" i="1"/>
  <c r="AZ2538" i="1"/>
  <c r="AY2538" i="1"/>
  <c r="AV2538" i="1"/>
  <c r="AE2538" i="1"/>
  <c r="AH2538" i="1" s="1"/>
  <c r="AA2538" i="1"/>
  <c r="X2538" i="1"/>
  <c r="Q2538" i="1"/>
  <c r="T2538" i="1" s="1"/>
  <c r="K2538" i="1"/>
  <c r="H2538" i="1"/>
  <c r="E2538" i="1"/>
  <c r="AU2537" i="1"/>
  <c r="AT2537" i="1"/>
  <c r="AS2537" i="1"/>
  <c r="AR2537" i="1"/>
  <c r="AQ2537" i="1"/>
  <c r="BA2537" i="1" s="1"/>
  <c r="AP2537" i="1"/>
  <c r="AO2537" i="1"/>
  <c r="AN2537" i="1"/>
  <c r="AM2537" i="1"/>
  <c r="AZ2537" i="1" s="1"/>
  <c r="AL2537" i="1"/>
  <c r="AK2537" i="1"/>
  <c r="AJ2537" i="1"/>
  <c r="AY2537" i="1" s="1"/>
  <c r="AG2537" i="1"/>
  <c r="AF2537" i="1"/>
  <c r="AD2537" i="1"/>
  <c r="AC2537" i="1"/>
  <c r="Z2537" i="1"/>
  <c r="Y2537" i="1"/>
  <c r="W2537" i="1"/>
  <c r="V2537" i="1"/>
  <c r="S2537" i="1"/>
  <c r="R2537" i="1"/>
  <c r="P2537" i="1"/>
  <c r="Q2537" i="1" s="1"/>
  <c r="T2537" i="1" s="1"/>
  <c r="O2537" i="1"/>
  <c r="N2537" i="1"/>
  <c r="M2537" i="1"/>
  <c r="L2537" i="1"/>
  <c r="K2537" i="1"/>
  <c r="J2537" i="1"/>
  <c r="I2537" i="1"/>
  <c r="G2537" i="1"/>
  <c r="F2537" i="1"/>
  <c r="H2537" i="1" s="1"/>
  <c r="D2537" i="1"/>
  <c r="E2537" i="1" s="1"/>
  <c r="C2537" i="1"/>
  <c r="BB2536" i="1"/>
  <c r="BA2536" i="1"/>
  <c r="AZ2536" i="1"/>
  <c r="AY2536" i="1"/>
  <c r="BC2536" i="1" s="1"/>
  <c r="AW2536" i="1"/>
  <c r="AV2536" i="1"/>
  <c r="AE2536" i="1"/>
  <c r="AH2536" i="1" s="1"/>
  <c r="AA2536" i="1"/>
  <c r="X2536" i="1"/>
  <c r="T2536" i="1"/>
  <c r="Q2536" i="1"/>
  <c r="K2536" i="1"/>
  <c r="H2536" i="1"/>
  <c r="E2536" i="1"/>
  <c r="BB2535" i="1"/>
  <c r="BA2535" i="1"/>
  <c r="AZ2535" i="1"/>
  <c r="AY2535" i="1"/>
  <c r="AV2535" i="1"/>
  <c r="AE2535" i="1"/>
  <c r="AH2535" i="1" s="1"/>
  <c r="X2535" i="1"/>
  <c r="AA2535" i="1" s="1"/>
  <c r="Q2535" i="1"/>
  <c r="T2535" i="1" s="1"/>
  <c r="K2535" i="1"/>
  <c r="H2535" i="1"/>
  <c r="E2535" i="1"/>
  <c r="BB2534" i="1"/>
  <c r="BA2534" i="1"/>
  <c r="AZ2534" i="1"/>
  <c r="AY2534" i="1"/>
  <c r="AV2534" i="1"/>
  <c r="AH2534" i="1"/>
  <c r="AE2534" i="1"/>
  <c r="AA2534" i="1"/>
  <c r="X2534" i="1"/>
  <c r="T2534" i="1"/>
  <c r="Q2534" i="1"/>
  <c r="K2534" i="1"/>
  <c r="H2534" i="1"/>
  <c r="E2534" i="1"/>
  <c r="AZ2533" i="1"/>
  <c r="AU2533" i="1"/>
  <c r="AT2533" i="1"/>
  <c r="AS2533" i="1"/>
  <c r="AR2533" i="1"/>
  <c r="BA2533" i="1" s="1"/>
  <c r="AQ2533" i="1"/>
  <c r="AP2533" i="1"/>
  <c r="AO2533" i="1"/>
  <c r="AN2533" i="1"/>
  <c r="AM2533" i="1"/>
  <c r="AL2533" i="1"/>
  <c r="AK2533" i="1"/>
  <c r="AJ2533" i="1"/>
  <c r="AG2533" i="1"/>
  <c r="AF2533" i="1"/>
  <c r="AD2533" i="1"/>
  <c r="AC2533" i="1"/>
  <c r="AE2533" i="1" s="1"/>
  <c r="AH2533" i="1" s="1"/>
  <c r="Z2533" i="1"/>
  <c r="Y2533" i="1"/>
  <c r="W2533" i="1"/>
  <c r="V2533" i="1"/>
  <c r="X2533" i="1" s="1"/>
  <c r="AA2533" i="1" s="1"/>
  <c r="S2533" i="1"/>
  <c r="R2533" i="1"/>
  <c r="Q2533" i="1"/>
  <c r="T2533" i="1" s="1"/>
  <c r="P2533" i="1"/>
  <c r="O2533" i="1"/>
  <c r="N2533" i="1"/>
  <c r="M2533" i="1"/>
  <c r="L2533" i="1"/>
  <c r="J2533" i="1"/>
  <c r="I2533" i="1"/>
  <c r="K2533" i="1" s="1"/>
  <c r="H2533" i="1"/>
  <c r="G2533" i="1"/>
  <c r="F2533" i="1"/>
  <c r="D2533" i="1"/>
  <c r="C2533" i="1"/>
  <c r="E2533" i="1" s="1"/>
  <c r="BC2532" i="1"/>
  <c r="BB2532" i="1"/>
  <c r="BA2532" i="1"/>
  <c r="AZ2532" i="1"/>
  <c r="AY2532" i="1"/>
  <c r="AV2532" i="1"/>
  <c r="AE2532" i="1"/>
  <c r="AH2532" i="1" s="1"/>
  <c r="AA2532" i="1"/>
  <c r="X2532" i="1"/>
  <c r="Q2532" i="1"/>
  <c r="T2532" i="1" s="1"/>
  <c r="K2532" i="1"/>
  <c r="H2532" i="1"/>
  <c r="E2532" i="1"/>
  <c r="BD2531" i="1"/>
  <c r="BC2531" i="1"/>
  <c r="BB2531" i="1"/>
  <c r="BA2531" i="1"/>
  <c r="AZ2531" i="1"/>
  <c r="AY2531" i="1"/>
  <c r="AW2531" i="1"/>
  <c r="AV2531" i="1"/>
  <c r="AH2531" i="1"/>
  <c r="AE2531" i="1"/>
  <c r="X2531" i="1"/>
  <c r="AA2531" i="1" s="1"/>
  <c r="T2531" i="1"/>
  <c r="Q2531" i="1"/>
  <c r="K2531" i="1"/>
  <c r="H2531" i="1"/>
  <c r="E2531" i="1"/>
  <c r="BB2530" i="1"/>
  <c r="BA2530" i="1"/>
  <c r="AZ2530" i="1"/>
  <c r="AY2530" i="1"/>
  <c r="BC2530" i="1" s="1"/>
  <c r="AV2530" i="1"/>
  <c r="AH2530" i="1"/>
  <c r="AE2530" i="1"/>
  <c r="X2530" i="1"/>
  <c r="AA2530" i="1" s="1"/>
  <c r="Q2530" i="1"/>
  <c r="T2530" i="1" s="1"/>
  <c r="K2530" i="1"/>
  <c r="H2530" i="1"/>
  <c r="E2530" i="1"/>
  <c r="AU2529" i="1"/>
  <c r="AT2529" i="1"/>
  <c r="AS2529" i="1"/>
  <c r="BB2529" i="1" s="1"/>
  <c r="AR2529" i="1"/>
  <c r="AQ2529" i="1"/>
  <c r="AP2529" i="1"/>
  <c r="AO2529" i="1"/>
  <c r="AZ2529" i="1" s="1"/>
  <c r="AN2529" i="1"/>
  <c r="AM2529" i="1"/>
  <c r="AL2529" i="1"/>
  <c r="AK2529" i="1"/>
  <c r="AY2529" i="1" s="1"/>
  <c r="AJ2529" i="1"/>
  <c r="AH2529" i="1"/>
  <c r="AG2529" i="1"/>
  <c r="AF2529" i="1"/>
  <c r="AF2482" i="1" s="1"/>
  <c r="AF2465" i="1" s="1"/>
  <c r="AF2667" i="1" s="1"/>
  <c r="AE2529" i="1"/>
  <c r="AD2529" i="1"/>
  <c r="AC2529" i="1"/>
  <c r="Z2529" i="1"/>
  <c r="Y2529" i="1"/>
  <c r="W2529" i="1"/>
  <c r="W2482" i="1" s="1"/>
  <c r="W2465" i="1" s="1"/>
  <c r="W2667" i="1" s="1"/>
  <c r="V2529" i="1"/>
  <c r="S2529" i="1"/>
  <c r="R2529" i="1"/>
  <c r="P2529" i="1"/>
  <c r="O2529" i="1"/>
  <c r="N2529" i="1"/>
  <c r="M2529" i="1"/>
  <c r="L2529" i="1"/>
  <c r="J2529" i="1"/>
  <c r="K2529" i="1" s="1"/>
  <c r="I2529" i="1"/>
  <c r="H2529" i="1"/>
  <c r="G2529" i="1"/>
  <c r="F2529" i="1"/>
  <c r="E2529" i="1"/>
  <c r="D2529" i="1"/>
  <c r="C2529" i="1"/>
  <c r="BB2528" i="1"/>
  <c r="BA2528" i="1"/>
  <c r="AZ2528" i="1"/>
  <c r="AY2528" i="1"/>
  <c r="AV2528" i="1"/>
  <c r="AH2528" i="1"/>
  <c r="AE2528" i="1"/>
  <c r="AA2528" i="1"/>
  <c r="X2528" i="1"/>
  <c r="T2528" i="1"/>
  <c r="Q2528" i="1"/>
  <c r="K2528" i="1"/>
  <c r="H2528" i="1"/>
  <c r="E2528" i="1"/>
  <c r="BA2527" i="1"/>
  <c r="AZ2527" i="1"/>
  <c r="AU2527" i="1"/>
  <c r="AT2527" i="1"/>
  <c r="AS2527" i="1"/>
  <c r="AR2527" i="1"/>
  <c r="AQ2527" i="1"/>
  <c r="AP2527" i="1"/>
  <c r="AO2527" i="1"/>
  <c r="AN2527" i="1"/>
  <c r="AM2527" i="1"/>
  <c r="AL2527" i="1"/>
  <c r="AK2527" i="1"/>
  <c r="AJ2527" i="1"/>
  <c r="AG2527" i="1"/>
  <c r="AF2527" i="1"/>
  <c r="AD2527" i="1"/>
  <c r="AC2527" i="1"/>
  <c r="AE2527" i="1" s="1"/>
  <c r="AH2527" i="1" s="1"/>
  <c r="Z2527" i="1"/>
  <c r="Y2527" i="1"/>
  <c r="W2527" i="1"/>
  <c r="V2527" i="1"/>
  <c r="X2527" i="1" s="1"/>
  <c r="S2527" i="1"/>
  <c r="R2527" i="1"/>
  <c r="Q2527" i="1"/>
  <c r="T2527" i="1" s="1"/>
  <c r="P2527" i="1"/>
  <c r="O2527" i="1"/>
  <c r="N2527" i="1"/>
  <c r="M2527" i="1"/>
  <c r="L2527" i="1"/>
  <c r="J2527" i="1"/>
  <c r="I2527" i="1"/>
  <c r="K2527" i="1" s="1"/>
  <c r="H2527" i="1"/>
  <c r="G2527" i="1"/>
  <c r="F2527" i="1"/>
  <c r="D2527" i="1"/>
  <c r="C2527" i="1"/>
  <c r="E2527" i="1" s="1"/>
  <c r="BC2526" i="1"/>
  <c r="BB2526" i="1"/>
  <c r="BA2526" i="1"/>
  <c r="AZ2526" i="1"/>
  <c r="AY2526" i="1"/>
  <c r="AV2526" i="1"/>
  <c r="AE2526" i="1"/>
  <c r="AH2526" i="1" s="1"/>
  <c r="AA2526" i="1"/>
  <c r="X2526" i="1"/>
  <c r="Q2526" i="1"/>
  <c r="T2526" i="1" s="1"/>
  <c r="K2526" i="1"/>
  <c r="H2526" i="1"/>
  <c r="E2526" i="1"/>
  <c r="BD2525" i="1"/>
  <c r="BC2525" i="1"/>
  <c r="BB2525" i="1"/>
  <c r="BA2525" i="1"/>
  <c r="AZ2525" i="1"/>
  <c r="AY2525" i="1"/>
  <c r="AW2525" i="1"/>
  <c r="AV2525" i="1"/>
  <c r="AH2525" i="1"/>
  <c r="AE2525" i="1"/>
  <c r="X2525" i="1"/>
  <c r="AA2525" i="1" s="1"/>
  <c r="T2525" i="1"/>
  <c r="Q2525" i="1"/>
  <c r="K2525" i="1"/>
  <c r="H2525" i="1"/>
  <c r="E2525" i="1"/>
  <c r="AY2524" i="1"/>
  <c r="AU2524" i="1"/>
  <c r="AT2524" i="1"/>
  <c r="AS2524" i="1"/>
  <c r="BB2524" i="1" s="1"/>
  <c r="AR2524" i="1"/>
  <c r="AQ2524" i="1"/>
  <c r="AP2524" i="1"/>
  <c r="BA2524" i="1" s="1"/>
  <c r="AO2524" i="1"/>
  <c r="AN2524" i="1"/>
  <c r="AM2524" i="1"/>
  <c r="AL2524" i="1"/>
  <c r="AK2524" i="1"/>
  <c r="AJ2524" i="1"/>
  <c r="AG2524" i="1"/>
  <c r="AF2524" i="1"/>
  <c r="AE2524" i="1"/>
  <c r="AH2524" i="1" s="1"/>
  <c r="AD2524" i="1"/>
  <c r="AC2524" i="1"/>
  <c r="Z2524" i="1"/>
  <c r="Y2524" i="1"/>
  <c r="X2524" i="1"/>
  <c r="AA2524" i="1" s="1"/>
  <c r="W2524" i="1"/>
  <c r="V2524" i="1"/>
  <c r="S2524" i="1"/>
  <c r="R2524" i="1"/>
  <c r="P2524" i="1"/>
  <c r="O2524" i="1"/>
  <c r="Q2524" i="1" s="1"/>
  <c r="T2524" i="1" s="1"/>
  <c r="N2524" i="1"/>
  <c r="M2524" i="1"/>
  <c r="M2482" i="1" s="1"/>
  <c r="L2524" i="1"/>
  <c r="J2524" i="1"/>
  <c r="K2524" i="1" s="1"/>
  <c r="I2524" i="1"/>
  <c r="G2524" i="1"/>
  <c r="H2524" i="1" s="1"/>
  <c r="F2524" i="1"/>
  <c r="E2524" i="1"/>
  <c r="D2524" i="1"/>
  <c r="C2524" i="1"/>
  <c r="BB2523" i="1"/>
  <c r="BA2523" i="1"/>
  <c r="AZ2523" i="1"/>
  <c r="AY2523" i="1"/>
  <c r="AV2523" i="1"/>
  <c r="AE2523" i="1"/>
  <c r="AH2523" i="1" s="1"/>
  <c r="X2523" i="1"/>
  <c r="AA2523" i="1" s="1"/>
  <c r="Q2523" i="1"/>
  <c r="T2523" i="1" s="1"/>
  <c r="K2523" i="1"/>
  <c r="H2523" i="1"/>
  <c r="E2523" i="1"/>
  <c r="AZ2522" i="1"/>
  <c r="AU2522" i="1"/>
  <c r="AT2522" i="1"/>
  <c r="AS2522" i="1"/>
  <c r="BB2522" i="1" s="1"/>
  <c r="AR2522" i="1"/>
  <c r="AQ2522" i="1"/>
  <c r="AP2522" i="1"/>
  <c r="AO2522" i="1"/>
  <c r="AN2522" i="1"/>
  <c r="AM2522" i="1"/>
  <c r="AL2522" i="1"/>
  <c r="AK2522" i="1"/>
  <c r="AY2522" i="1" s="1"/>
  <c r="AJ2522" i="1"/>
  <c r="AH2522" i="1"/>
  <c r="AG2522" i="1"/>
  <c r="AF2522" i="1"/>
  <c r="AD2522" i="1"/>
  <c r="AE2522" i="1" s="1"/>
  <c r="AC2522" i="1"/>
  <c r="Z2522" i="1"/>
  <c r="Y2522" i="1"/>
  <c r="AA2522" i="1" s="1"/>
  <c r="X2522" i="1"/>
  <c r="W2522" i="1"/>
  <c r="V2522" i="1"/>
  <c r="S2522" i="1"/>
  <c r="R2522" i="1"/>
  <c r="P2522" i="1"/>
  <c r="O2522" i="1"/>
  <c r="Q2522" i="1" s="1"/>
  <c r="T2522" i="1" s="1"/>
  <c r="N2522" i="1"/>
  <c r="M2522" i="1"/>
  <c r="L2522" i="1"/>
  <c r="J2522" i="1"/>
  <c r="K2522" i="1" s="1"/>
  <c r="I2522" i="1"/>
  <c r="H2522" i="1"/>
  <c r="G2522" i="1"/>
  <c r="F2522" i="1"/>
  <c r="D2522" i="1"/>
  <c r="E2522" i="1" s="1"/>
  <c r="C2522" i="1"/>
  <c r="BB2521" i="1"/>
  <c r="BA2521" i="1"/>
  <c r="AZ2521" i="1"/>
  <c r="AY2521" i="1"/>
  <c r="AV2521" i="1"/>
  <c r="AH2521" i="1"/>
  <c r="AE2521" i="1"/>
  <c r="AA2521" i="1"/>
  <c r="X2521" i="1"/>
  <c r="Q2521" i="1"/>
  <c r="T2521" i="1" s="1"/>
  <c r="AW2521" i="1" s="1"/>
  <c r="K2521" i="1"/>
  <c r="H2521" i="1"/>
  <c r="E2521" i="1"/>
  <c r="BC2520" i="1"/>
  <c r="BB2520" i="1"/>
  <c r="BA2520" i="1"/>
  <c r="AZ2520" i="1"/>
  <c r="AY2520" i="1"/>
  <c r="AV2520" i="1"/>
  <c r="AE2520" i="1"/>
  <c r="AH2520" i="1" s="1"/>
  <c r="AA2520" i="1"/>
  <c r="X2520" i="1"/>
  <c r="Q2520" i="1"/>
  <c r="T2520" i="1" s="1"/>
  <c r="K2520" i="1"/>
  <c r="H2520" i="1"/>
  <c r="E2520" i="1"/>
  <c r="AU2519" i="1"/>
  <c r="AT2519" i="1"/>
  <c r="AS2519" i="1"/>
  <c r="AR2519" i="1"/>
  <c r="AQ2519" i="1"/>
  <c r="BA2519" i="1" s="1"/>
  <c r="AP2519" i="1"/>
  <c r="AO2519" i="1"/>
  <c r="AN2519" i="1"/>
  <c r="AM2519" i="1"/>
  <c r="AZ2519" i="1" s="1"/>
  <c r="AL2519" i="1"/>
  <c r="AK2519" i="1"/>
  <c r="AJ2519" i="1"/>
  <c r="AY2519" i="1" s="1"/>
  <c r="AG2519" i="1"/>
  <c r="AF2519" i="1"/>
  <c r="AD2519" i="1"/>
  <c r="AC2519" i="1"/>
  <c r="Z2519" i="1"/>
  <c r="Y2519" i="1"/>
  <c r="W2519" i="1"/>
  <c r="V2519" i="1"/>
  <c r="S2519" i="1"/>
  <c r="R2519" i="1"/>
  <c r="P2519" i="1"/>
  <c r="Q2519" i="1" s="1"/>
  <c r="T2519" i="1" s="1"/>
  <c r="O2519" i="1"/>
  <c r="N2519" i="1"/>
  <c r="M2519" i="1"/>
  <c r="L2519" i="1"/>
  <c r="K2519" i="1"/>
  <c r="J2519" i="1"/>
  <c r="I2519" i="1"/>
  <c r="G2519" i="1"/>
  <c r="F2519" i="1"/>
  <c r="H2519" i="1" s="1"/>
  <c r="D2519" i="1"/>
  <c r="E2519" i="1" s="1"/>
  <c r="C2519" i="1"/>
  <c r="BB2518" i="1"/>
  <c r="BA2518" i="1"/>
  <c r="AZ2518" i="1"/>
  <c r="AY2518" i="1"/>
  <c r="BC2518" i="1" s="1"/>
  <c r="AW2518" i="1"/>
  <c r="AV2518" i="1"/>
  <c r="AE2518" i="1"/>
  <c r="AH2518" i="1" s="1"/>
  <c r="AA2518" i="1"/>
  <c r="X2518" i="1"/>
  <c r="T2518" i="1"/>
  <c r="Q2518" i="1"/>
  <c r="K2518" i="1"/>
  <c r="H2518" i="1"/>
  <c r="E2518" i="1"/>
  <c r="BB2517" i="1"/>
  <c r="BA2517" i="1"/>
  <c r="AZ2517" i="1"/>
  <c r="AY2517" i="1"/>
  <c r="AV2517" i="1"/>
  <c r="AE2517" i="1"/>
  <c r="AH2517" i="1" s="1"/>
  <c r="X2517" i="1"/>
  <c r="AA2517" i="1" s="1"/>
  <c r="Q2517" i="1"/>
  <c r="T2517" i="1" s="1"/>
  <c r="K2517" i="1"/>
  <c r="H2517" i="1"/>
  <c r="E2517" i="1"/>
  <c r="BB2516" i="1"/>
  <c r="BA2516" i="1"/>
  <c r="AZ2516" i="1"/>
  <c r="AY2516" i="1"/>
  <c r="AV2516" i="1"/>
  <c r="AH2516" i="1"/>
  <c r="AE2516" i="1"/>
  <c r="AA2516" i="1"/>
  <c r="X2516" i="1"/>
  <c r="T2516" i="1"/>
  <c r="Q2516" i="1"/>
  <c r="K2516" i="1"/>
  <c r="H2516" i="1"/>
  <c r="E2516" i="1"/>
  <c r="BC2515" i="1"/>
  <c r="BB2515" i="1"/>
  <c r="BA2515" i="1"/>
  <c r="AZ2515" i="1"/>
  <c r="AY2515" i="1"/>
  <c r="AV2515" i="1"/>
  <c r="AE2515" i="1"/>
  <c r="AH2515" i="1" s="1"/>
  <c r="X2515" i="1"/>
  <c r="AA2515" i="1" s="1"/>
  <c r="T2515" i="1"/>
  <c r="AW2515" i="1" s="1"/>
  <c r="Q2515" i="1"/>
  <c r="K2515" i="1"/>
  <c r="H2515" i="1"/>
  <c r="E2515" i="1"/>
  <c r="BB2514" i="1"/>
  <c r="AU2514" i="1"/>
  <c r="AT2514" i="1"/>
  <c r="AS2514" i="1"/>
  <c r="AR2514" i="1"/>
  <c r="BA2514" i="1" s="1"/>
  <c r="AQ2514" i="1"/>
  <c r="AP2514" i="1"/>
  <c r="AO2514" i="1"/>
  <c r="AN2514" i="1"/>
  <c r="AM2514" i="1"/>
  <c r="AZ2514" i="1" s="1"/>
  <c r="AL2514" i="1"/>
  <c r="AK2514" i="1"/>
  <c r="AJ2514" i="1"/>
  <c r="AG2514" i="1"/>
  <c r="AF2514" i="1"/>
  <c r="AD2514" i="1"/>
  <c r="AC2514" i="1"/>
  <c r="AE2514" i="1" s="1"/>
  <c r="AH2514" i="1" s="1"/>
  <c r="AA2514" i="1"/>
  <c r="Z2514" i="1"/>
  <c r="Y2514" i="1"/>
  <c r="W2514" i="1"/>
  <c r="X2514" i="1" s="1"/>
  <c r="V2514" i="1"/>
  <c r="S2514" i="1"/>
  <c r="R2514" i="1"/>
  <c r="T2514" i="1" s="1"/>
  <c r="Q2514" i="1"/>
  <c r="P2514" i="1"/>
  <c r="O2514" i="1"/>
  <c r="N2514" i="1"/>
  <c r="M2514" i="1"/>
  <c r="L2514" i="1"/>
  <c r="J2514" i="1"/>
  <c r="K2514" i="1" s="1"/>
  <c r="I2514" i="1"/>
  <c r="G2514" i="1"/>
  <c r="H2514" i="1" s="1"/>
  <c r="F2514" i="1"/>
  <c r="D2514" i="1"/>
  <c r="E2514" i="1" s="1"/>
  <c r="C2514" i="1"/>
  <c r="BD2513" i="1"/>
  <c r="BC2513" i="1"/>
  <c r="BB2513" i="1"/>
  <c r="BA2513" i="1"/>
  <c r="AZ2513" i="1"/>
  <c r="AY2513" i="1"/>
  <c r="AW2513" i="1"/>
  <c r="AV2513" i="1"/>
  <c r="AH2513" i="1"/>
  <c r="AE2513" i="1"/>
  <c r="X2513" i="1"/>
  <c r="AA2513" i="1" s="1"/>
  <c r="T2513" i="1"/>
  <c r="Q2513" i="1"/>
  <c r="K2513" i="1"/>
  <c r="H2513" i="1"/>
  <c r="E2513" i="1"/>
  <c r="BB2512" i="1"/>
  <c r="BA2512" i="1"/>
  <c r="AZ2512" i="1"/>
  <c r="AY2512" i="1"/>
  <c r="BC2512" i="1" s="1"/>
  <c r="AV2512" i="1"/>
  <c r="AH2512" i="1"/>
  <c r="AE2512" i="1"/>
  <c r="X2512" i="1"/>
  <c r="AA2512" i="1" s="1"/>
  <c r="Q2512" i="1"/>
  <c r="T2512" i="1" s="1"/>
  <c r="K2512" i="1"/>
  <c r="H2512" i="1"/>
  <c r="E2512" i="1"/>
  <c r="BB2511" i="1"/>
  <c r="BA2511" i="1"/>
  <c r="AZ2511" i="1"/>
  <c r="AY2511" i="1"/>
  <c r="AV2511" i="1"/>
  <c r="AE2511" i="1"/>
  <c r="AH2511" i="1" s="1"/>
  <c r="AA2511" i="1"/>
  <c r="X2511" i="1"/>
  <c r="T2511" i="1"/>
  <c r="AW2511" i="1" s="1"/>
  <c r="Q2511" i="1"/>
  <c r="K2511" i="1"/>
  <c r="H2511" i="1"/>
  <c r="E2511" i="1"/>
  <c r="BB2510" i="1"/>
  <c r="BA2510" i="1"/>
  <c r="AZ2510" i="1"/>
  <c r="AY2510" i="1"/>
  <c r="AV2510" i="1"/>
  <c r="AE2510" i="1"/>
  <c r="AH2510" i="1" s="1"/>
  <c r="X2510" i="1"/>
  <c r="AA2510" i="1" s="1"/>
  <c r="Q2510" i="1"/>
  <c r="T2510" i="1" s="1"/>
  <c r="K2510" i="1"/>
  <c r="H2510" i="1"/>
  <c r="E2510" i="1"/>
  <c r="BB2509" i="1"/>
  <c r="BA2509" i="1"/>
  <c r="AZ2509" i="1"/>
  <c r="AY2509" i="1"/>
  <c r="AV2509" i="1"/>
  <c r="AH2509" i="1"/>
  <c r="AE2509" i="1"/>
  <c r="AA2509" i="1"/>
  <c r="X2509" i="1"/>
  <c r="T2509" i="1"/>
  <c r="Q2509" i="1"/>
  <c r="K2509" i="1"/>
  <c r="H2509" i="1"/>
  <c r="E2509" i="1"/>
  <c r="BC2508" i="1"/>
  <c r="BB2508" i="1"/>
  <c r="BA2508" i="1"/>
  <c r="AZ2508" i="1"/>
  <c r="AY2508" i="1"/>
  <c r="AV2508" i="1"/>
  <c r="AE2508" i="1"/>
  <c r="AH2508" i="1" s="1"/>
  <c r="X2508" i="1"/>
  <c r="AA2508" i="1" s="1"/>
  <c r="T2508" i="1"/>
  <c r="AW2508" i="1" s="1"/>
  <c r="Q2508" i="1"/>
  <c r="K2508" i="1"/>
  <c r="H2508" i="1"/>
  <c r="E2508" i="1"/>
  <c r="BB2507" i="1"/>
  <c r="AU2507" i="1"/>
  <c r="AT2507" i="1"/>
  <c r="AS2507" i="1"/>
  <c r="AR2507" i="1"/>
  <c r="BA2507" i="1" s="1"/>
  <c r="AQ2507" i="1"/>
  <c r="AP2507" i="1"/>
  <c r="AO2507" i="1"/>
  <c r="AN2507" i="1"/>
  <c r="AM2507" i="1"/>
  <c r="AZ2507" i="1" s="1"/>
  <c r="AL2507" i="1"/>
  <c r="AK2507" i="1"/>
  <c r="AJ2507" i="1"/>
  <c r="AY2507" i="1" s="1"/>
  <c r="BC2507" i="1" s="1"/>
  <c r="AG2507" i="1"/>
  <c r="AF2507" i="1"/>
  <c r="AD2507" i="1"/>
  <c r="AC2507" i="1"/>
  <c r="AE2507" i="1" s="1"/>
  <c r="AH2507" i="1" s="1"/>
  <c r="Z2507" i="1"/>
  <c r="Y2507" i="1"/>
  <c r="W2507" i="1"/>
  <c r="X2507" i="1" s="1"/>
  <c r="AA2507" i="1" s="1"/>
  <c r="V2507" i="1"/>
  <c r="S2507" i="1"/>
  <c r="R2507" i="1"/>
  <c r="T2507" i="1" s="1"/>
  <c r="Q2507" i="1"/>
  <c r="P2507" i="1"/>
  <c r="O2507" i="1"/>
  <c r="N2507" i="1"/>
  <c r="M2507" i="1"/>
  <c r="L2507" i="1"/>
  <c r="J2507" i="1"/>
  <c r="K2507" i="1" s="1"/>
  <c r="I2507" i="1"/>
  <c r="G2507" i="1"/>
  <c r="H2507" i="1" s="1"/>
  <c r="F2507" i="1"/>
  <c r="D2507" i="1"/>
  <c r="E2507" i="1" s="1"/>
  <c r="C2507" i="1"/>
  <c r="BD2506" i="1"/>
  <c r="BC2506" i="1"/>
  <c r="BB2506" i="1"/>
  <c r="BA2506" i="1"/>
  <c r="AZ2506" i="1"/>
  <c r="AY2506" i="1"/>
  <c r="AW2506" i="1"/>
  <c r="AV2506" i="1"/>
  <c r="AH2506" i="1"/>
  <c r="AE2506" i="1"/>
  <c r="X2506" i="1"/>
  <c r="AA2506" i="1" s="1"/>
  <c r="T2506" i="1"/>
  <c r="Q2506" i="1"/>
  <c r="K2506" i="1"/>
  <c r="H2506" i="1"/>
  <c r="E2506" i="1"/>
  <c r="BB2505" i="1"/>
  <c r="BA2505" i="1"/>
  <c r="AZ2505" i="1"/>
  <c r="AY2505" i="1"/>
  <c r="BC2505" i="1" s="1"/>
  <c r="AV2505" i="1"/>
  <c r="AH2505" i="1"/>
  <c r="AE2505" i="1"/>
  <c r="X2505" i="1"/>
  <c r="AA2505" i="1" s="1"/>
  <c r="Q2505" i="1"/>
  <c r="T2505" i="1" s="1"/>
  <c r="K2505" i="1"/>
  <c r="H2505" i="1"/>
  <c r="E2505" i="1"/>
  <c r="BB2504" i="1"/>
  <c r="BA2504" i="1"/>
  <c r="AZ2504" i="1"/>
  <c r="AY2504" i="1"/>
  <c r="BC2504" i="1" s="1"/>
  <c r="AV2504" i="1"/>
  <c r="AE2504" i="1"/>
  <c r="AH2504" i="1" s="1"/>
  <c r="AA2504" i="1"/>
  <c r="X2504" i="1"/>
  <c r="T2504" i="1"/>
  <c r="Q2504" i="1"/>
  <c r="K2504" i="1"/>
  <c r="H2504" i="1"/>
  <c r="E2504" i="1"/>
  <c r="BB2503" i="1"/>
  <c r="BA2503" i="1"/>
  <c r="AZ2503" i="1"/>
  <c r="AY2503" i="1"/>
  <c r="BC2503" i="1" s="1"/>
  <c r="AV2503" i="1"/>
  <c r="AE2503" i="1"/>
  <c r="AH2503" i="1" s="1"/>
  <c r="X2503" i="1"/>
  <c r="AA2503" i="1" s="1"/>
  <c r="Q2503" i="1"/>
  <c r="T2503" i="1" s="1"/>
  <c r="K2503" i="1"/>
  <c r="H2503" i="1"/>
  <c r="E2503" i="1"/>
  <c r="BB2502" i="1"/>
  <c r="BA2502" i="1"/>
  <c r="AZ2502" i="1"/>
  <c r="AY2502" i="1"/>
  <c r="AV2502" i="1"/>
  <c r="AH2502" i="1"/>
  <c r="AE2502" i="1"/>
  <c r="AA2502" i="1"/>
  <c r="X2502" i="1"/>
  <c r="T2502" i="1"/>
  <c r="Q2502" i="1"/>
  <c r="K2502" i="1"/>
  <c r="H2502" i="1"/>
  <c r="E2502" i="1"/>
  <c r="BB2501" i="1"/>
  <c r="BA2501" i="1"/>
  <c r="BC2501" i="1" s="1"/>
  <c r="AZ2501" i="1"/>
  <c r="AY2501" i="1"/>
  <c r="AV2501" i="1"/>
  <c r="AE2501" i="1"/>
  <c r="AH2501" i="1" s="1"/>
  <c r="X2501" i="1"/>
  <c r="AA2501" i="1" s="1"/>
  <c r="T2501" i="1"/>
  <c r="AW2501" i="1" s="1"/>
  <c r="Q2501" i="1"/>
  <c r="K2501" i="1"/>
  <c r="H2501" i="1"/>
  <c r="E2501" i="1"/>
  <c r="AU2500" i="1"/>
  <c r="AT2500" i="1"/>
  <c r="AS2500" i="1"/>
  <c r="BB2500" i="1" s="1"/>
  <c r="AR2500" i="1"/>
  <c r="BA2500" i="1" s="1"/>
  <c r="AQ2500" i="1"/>
  <c r="AP2500" i="1"/>
  <c r="AO2500" i="1"/>
  <c r="AN2500" i="1"/>
  <c r="AM2500" i="1"/>
  <c r="AZ2500" i="1" s="1"/>
  <c r="AL2500" i="1"/>
  <c r="AK2500" i="1"/>
  <c r="AJ2500" i="1"/>
  <c r="AY2500" i="1" s="1"/>
  <c r="BC2500" i="1" s="1"/>
  <c r="AG2500" i="1"/>
  <c r="AF2500" i="1"/>
  <c r="AD2500" i="1"/>
  <c r="AC2500" i="1"/>
  <c r="Z2500" i="1"/>
  <c r="Y2500" i="1"/>
  <c r="W2500" i="1"/>
  <c r="X2500" i="1" s="1"/>
  <c r="AA2500" i="1" s="1"/>
  <c r="V2500" i="1"/>
  <c r="T2500" i="1"/>
  <c r="S2500" i="1"/>
  <c r="R2500" i="1"/>
  <c r="Q2500" i="1"/>
  <c r="P2500" i="1"/>
  <c r="O2500" i="1"/>
  <c r="N2500" i="1"/>
  <c r="M2500" i="1"/>
  <c r="L2500" i="1"/>
  <c r="J2500" i="1"/>
  <c r="K2500" i="1" s="1"/>
  <c r="I2500" i="1"/>
  <c r="G2500" i="1"/>
  <c r="H2500" i="1" s="1"/>
  <c r="F2500" i="1"/>
  <c r="D2500" i="1"/>
  <c r="E2500" i="1" s="1"/>
  <c r="C2500" i="1"/>
  <c r="BB2499" i="1"/>
  <c r="BA2499" i="1"/>
  <c r="AZ2499" i="1"/>
  <c r="AJ2499" i="1"/>
  <c r="AH2499" i="1"/>
  <c r="AE2499" i="1"/>
  <c r="X2499" i="1"/>
  <c r="AA2499" i="1" s="1"/>
  <c r="Q2499" i="1"/>
  <c r="T2499" i="1" s="1"/>
  <c r="K2499" i="1"/>
  <c r="H2499" i="1"/>
  <c r="E2499" i="1"/>
  <c r="AU2498" i="1"/>
  <c r="AT2498" i="1"/>
  <c r="AS2498" i="1"/>
  <c r="BB2498" i="1" s="1"/>
  <c r="AR2498" i="1"/>
  <c r="AQ2498" i="1"/>
  <c r="AP2498" i="1"/>
  <c r="AO2498" i="1"/>
  <c r="AZ2498" i="1" s="1"/>
  <c r="AN2498" i="1"/>
  <c r="AM2498" i="1"/>
  <c r="AL2498" i="1"/>
  <c r="AK2498" i="1"/>
  <c r="AH2498" i="1"/>
  <c r="AG2498" i="1"/>
  <c r="AF2498" i="1"/>
  <c r="AE2498" i="1"/>
  <c r="AD2498" i="1"/>
  <c r="AC2498" i="1"/>
  <c r="Z2498" i="1"/>
  <c r="Y2498" i="1"/>
  <c r="W2498" i="1"/>
  <c r="V2498" i="1"/>
  <c r="S2498" i="1"/>
  <c r="R2498" i="1"/>
  <c r="P2498" i="1"/>
  <c r="P2482" i="1" s="1"/>
  <c r="O2498" i="1"/>
  <c r="Q2498" i="1" s="1"/>
  <c r="T2498" i="1" s="1"/>
  <c r="N2498" i="1"/>
  <c r="M2498" i="1"/>
  <c r="L2498" i="1"/>
  <c r="J2498" i="1"/>
  <c r="K2498" i="1" s="1"/>
  <c r="I2498" i="1"/>
  <c r="G2498" i="1"/>
  <c r="F2498" i="1"/>
  <c r="H2498" i="1" s="1"/>
  <c r="E2498" i="1"/>
  <c r="D2498" i="1"/>
  <c r="C2498" i="1"/>
  <c r="BB2497" i="1"/>
  <c r="BA2497" i="1"/>
  <c r="AZ2497" i="1"/>
  <c r="AY2497" i="1"/>
  <c r="AV2497" i="1"/>
  <c r="AH2497" i="1"/>
  <c r="AE2497" i="1"/>
  <c r="AA2497" i="1"/>
  <c r="X2497" i="1"/>
  <c r="T2497" i="1"/>
  <c r="Q2497" i="1"/>
  <c r="K2497" i="1"/>
  <c r="H2497" i="1"/>
  <c r="E2497" i="1"/>
  <c r="AZ2496" i="1"/>
  <c r="AU2496" i="1"/>
  <c r="AT2496" i="1"/>
  <c r="AS2496" i="1"/>
  <c r="AR2496" i="1"/>
  <c r="BA2496" i="1" s="1"/>
  <c r="AQ2496" i="1"/>
  <c r="AP2496" i="1"/>
  <c r="AO2496" i="1"/>
  <c r="AN2496" i="1"/>
  <c r="AM2496" i="1"/>
  <c r="AL2496" i="1"/>
  <c r="AK2496" i="1"/>
  <c r="AJ2496" i="1"/>
  <c r="AG2496" i="1"/>
  <c r="AF2496" i="1"/>
  <c r="AD2496" i="1"/>
  <c r="AC2496" i="1"/>
  <c r="Z2496" i="1"/>
  <c r="Y2496" i="1"/>
  <c r="W2496" i="1"/>
  <c r="V2496" i="1"/>
  <c r="X2496" i="1" s="1"/>
  <c r="AA2496" i="1" s="1"/>
  <c r="S2496" i="1"/>
  <c r="R2496" i="1"/>
  <c r="Q2496" i="1"/>
  <c r="T2496" i="1" s="1"/>
  <c r="P2496" i="1"/>
  <c r="O2496" i="1"/>
  <c r="N2496" i="1"/>
  <c r="M2496" i="1"/>
  <c r="L2496" i="1"/>
  <c r="K2496" i="1"/>
  <c r="J2496" i="1"/>
  <c r="I2496" i="1"/>
  <c r="H2496" i="1"/>
  <c r="G2496" i="1"/>
  <c r="F2496" i="1"/>
  <c r="D2496" i="1"/>
  <c r="C2496" i="1"/>
  <c r="BC2495" i="1"/>
  <c r="BB2495" i="1"/>
  <c r="BA2495" i="1"/>
  <c r="AZ2495" i="1"/>
  <c r="AY2495" i="1"/>
  <c r="AV2495" i="1"/>
  <c r="AE2495" i="1"/>
  <c r="AH2495" i="1" s="1"/>
  <c r="AA2495" i="1"/>
  <c r="X2495" i="1"/>
  <c r="Q2495" i="1"/>
  <c r="T2495" i="1" s="1"/>
  <c r="K2495" i="1"/>
  <c r="H2495" i="1"/>
  <c r="E2495" i="1"/>
  <c r="AU2494" i="1"/>
  <c r="AT2494" i="1"/>
  <c r="AS2494" i="1"/>
  <c r="AR2494" i="1"/>
  <c r="AQ2494" i="1"/>
  <c r="BA2494" i="1" s="1"/>
  <c r="AP2494" i="1"/>
  <c r="AO2494" i="1"/>
  <c r="AN2494" i="1"/>
  <c r="AM2494" i="1"/>
  <c r="AL2494" i="1"/>
  <c r="AK2494" i="1"/>
  <c r="AJ2494" i="1"/>
  <c r="AY2494" i="1" s="1"/>
  <c r="AG2494" i="1"/>
  <c r="AF2494" i="1"/>
  <c r="AD2494" i="1"/>
  <c r="AC2494" i="1"/>
  <c r="Z2494" i="1"/>
  <c r="Y2494" i="1"/>
  <c r="W2494" i="1"/>
  <c r="V2494" i="1"/>
  <c r="S2494" i="1"/>
  <c r="R2494" i="1"/>
  <c r="P2494" i="1"/>
  <c r="Q2494" i="1" s="1"/>
  <c r="T2494" i="1" s="1"/>
  <c r="O2494" i="1"/>
  <c r="N2494" i="1"/>
  <c r="M2494" i="1"/>
  <c r="L2494" i="1"/>
  <c r="K2494" i="1"/>
  <c r="J2494" i="1"/>
  <c r="I2494" i="1"/>
  <c r="G2494" i="1"/>
  <c r="F2494" i="1"/>
  <c r="D2494" i="1"/>
  <c r="E2494" i="1" s="1"/>
  <c r="C2494" i="1"/>
  <c r="BB2493" i="1"/>
  <c r="BA2493" i="1"/>
  <c r="AZ2493" i="1"/>
  <c r="AY2493" i="1"/>
  <c r="BC2493" i="1" s="1"/>
  <c r="AW2493" i="1"/>
  <c r="AV2493" i="1"/>
  <c r="AE2493" i="1"/>
  <c r="AH2493" i="1" s="1"/>
  <c r="AA2493" i="1"/>
  <c r="X2493" i="1"/>
  <c r="T2493" i="1"/>
  <c r="Q2493" i="1"/>
  <c r="K2493" i="1"/>
  <c r="H2493" i="1"/>
  <c r="E2493" i="1"/>
  <c r="BB2492" i="1"/>
  <c r="BA2492" i="1"/>
  <c r="AZ2492" i="1"/>
  <c r="AY2492" i="1"/>
  <c r="AV2492" i="1"/>
  <c r="AE2492" i="1"/>
  <c r="AH2492" i="1" s="1"/>
  <c r="X2492" i="1"/>
  <c r="AA2492" i="1" s="1"/>
  <c r="Q2492" i="1"/>
  <c r="T2492" i="1" s="1"/>
  <c r="K2492" i="1"/>
  <c r="H2492" i="1"/>
  <c r="E2492" i="1"/>
  <c r="BB2491" i="1"/>
  <c r="BA2491" i="1"/>
  <c r="AZ2491" i="1"/>
  <c r="AY2491" i="1"/>
  <c r="AV2491" i="1"/>
  <c r="AH2491" i="1"/>
  <c r="AE2491" i="1"/>
  <c r="AA2491" i="1"/>
  <c r="X2491" i="1"/>
  <c r="T2491" i="1"/>
  <c r="Q2491" i="1"/>
  <c r="K2491" i="1"/>
  <c r="H2491" i="1"/>
  <c r="E2491" i="1"/>
  <c r="BC2490" i="1"/>
  <c r="BB2490" i="1"/>
  <c r="BA2490" i="1"/>
  <c r="AZ2490" i="1"/>
  <c r="AY2490" i="1"/>
  <c r="AV2490" i="1"/>
  <c r="AE2490" i="1"/>
  <c r="AH2490" i="1" s="1"/>
  <c r="X2490" i="1"/>
  <c r="AA2490" i="1" s="1"/>
  <c r="T2490" i="1"/>
  <c r="AW2490" i="1" s="1"/>
  <c r="Q2490" i="1"/>
  <c r="K2490" i="1"/>
  <c r="H2490" i="1"/>
  <c r="E2490" i="1"/>
  <c r="BB2489" i="1"/>
  <c r="AU2489" i="1"/>
  <c r="AT2489" i="1"/>
  <c r="AS2489" i="1"/>
  <c r="AR2489" i="1"/>
  <c r="BA2489" i="1" s="1"/>
  <c r="AQ2489" i="1"/>
  <c r="AP2489" i="1"/>
  <c r="AO2489" i="1"/>
  <c r="AN2489" i="1"/>
  <c r="AM2489" i="1"/>
  <c r="AZ2489" i="1" s="1"/>
  <c r="AL2489" i="1"/>
  <c r="AK2489" i="1"/>
  <c r="AJ2489" i="1"/>
  <c r="AG2489" i="1"/>
  <c r="AF2489" i="1"/>
  <c r="AD2489" i="1"/>
  <c r="AC2489" i="1"/>
  <c r="AE2489" i="1" s="1"/>
  <c r="AH2489" i="1" s="1"/>
  <c r="AA2489" i="1"/>
  <c r="Z2489" i="1"/>
  <c r="Y2489" i="1"/>
  <c r="W2489" i="1"/>
  <c r="X2489" i="1" s="1"/>
  <c r="V2489" i="1"/>
  <c r="S2489" i="1"/>
  <c r="R2489" i="1"/>
  <c r="T2489" i="1" s="1"/>
  <c r="Q2489" i="1"/>
  <c r="P2489" i="1"/>
  <c r="O2489" i="1"/>
  <c r="N2489" i="1"/>
  <c r="M2489" i="1"/>
  <c r="L2489" i="1"/>
  <c r="J2489" i="1"/>
  <c r="K2489" i="1" s="1"/>
  <c r="I2489" i="1"/>
  <c r="G2489" i="1"/>
  <c r="H2489" i="1" s="1"/>
  <c r="F2489" i="1"/>
  <c r="D2489" i="1"/>
  <c r="E2489" i="1" s="1"/>
  <c r="C2489" i="1"/>
  <c r="BD2488" i="1"/>
  <c r="BC2488" i="1"/>
  <c r="BB2488" i="1"/>
  <c r="BA2488" i="1"/>
  <c r="AZ2488" i="1"/>
  <c r="AY2488" i="1"/>
  <c r="AW2488" i="1"/>
  <c r="AV2488" i="1"/>
  <c r="AH2488" i="1"/>
  <c r="AE2488" i="1"/>
  <c r="X2488" i="1"/>
  <c r="AA2488" i="1" s="1"/>
  <c r="T2488" i="1"/>
  <c r="Q2488" i="1"/>
  <c r="K2488" i="1"/>
  <c r="H2488" i="1"/>
  <c r="E2488" i="1"/>
  <c r="BB2487" i="1"/>
  <c r="BA2487" i="1"/>
  <c r="AZ2487" i="1"/>
  <c r="AY2487" i="1"/>
  <c r="BC2487" i="1" s="1"/>
  <c r="AV2487" i="1"/>
  <c r="AH2487" i="1"/>
  <c r="AE2487" i="1"/>
  <c r="X2487" i="1"/>
  <c r="AA2487" i="1" s="1"/>
  <c r="Q2487" i="1"/>
  <c r="T2487" i="1" s="1"/>
  <c r="K2487" i="1"/>
  <c r="H2487" i="1"/>
  <c r="E2487" i="1"/>
  <c r="BB2486" i="1"/>
  <c r="BA2486" i="1"/>
  <c r="AZ2486" i="1"/>
  <c r="AY2486" i="1"/>
  <c r="AV2486" i="1"/>
  <c r="AE2486" i="1"/>
  <c r="AH2486" i="1" s="1"/>
  <c r="AA2486" i="1"/>
  <c r="X2486" i="1"/>
  <c r="T2486" i="1"/>
  <c r="AW2486" i="1" s="1"/>
  <c r="Q2486" i="1"/>
  <c r="K2486" i="1"/>
  <c r="H2486" i="1"/>
  <c r="E2486" i="1"/>
  <c r="AY2485" i="1"/>
  <c r="BC2485" i="1" s="1"/>
  <c r="AU2485" i="1"/>
  <c r="AT2485" i="1"/>
  <c r="AS2485" i="1"/>
  <c r="BB2485" i="1" s="1"/>
  <c r="AR2485" i="1"/>
  <c r="AQ2485" i="1"/>
  <c r="AP2485" i="1"/>
  <c r="BA2485" i="1" s="1"/>
  <c r="AO2485" i="1"/>
  <c r="AZ2485" i="1" s="1"/>
  <c r="AN2485" i="1"/>
  <c r="AM2485" i="1"/>
  <c r="AL2485" i="1"/>
  <c r="AK2485" i="1"/>
  <c r="AJ2485" i="1"/>
  <c r="AG2485" i="1"/>
  <c r="AF2485" i="1"/>
  <c r="AD2485" i="1"/>
  <c r="AC2485" i="1"/>
  <c r="AE2485" i="1" s="1"/>
  <c r="AH2485" i="1" s="1"/>
  <c r="Z2485" i="1"/>
  <c r="Y2485" i="1"/>
  <c r="X2485" i="1"/>
  <c r="AA2485" i="1" s="1"/>
  <c r="W2485" i="1"/>
  <c r="V2485" i="1"/>
  <c r="S2485" i="1"/>
  <c r="R2485" i="1"/>
  <c r="Q2485" i="1"/>
  <c r="T2485" i="1" s="1"/>
  <c r="P2485" i="1"/>
  <c r="O2485" i="1"/>
  <c r="N2485" i="1"/>
  <c r="M2485" i="1"/>
  <c r="L2485" i="1"/>
  <c r="J2485" i="1"/>
  <c r="I2485" i="1"/>
  <c r="K2485" i="1" s="1"/>
  <c r="G2485" i="1"/>
  <c r="H2485" i="1" s="1"/>
  <c r="F2485" i="1"/>
  <c r="D2485" i="1"/>
  <c r="E2485" i="1" s="1"/>
  <c r="C2485" i="1"/>
  <c r="BB2484" i="1"/>
  <c r="BA2484" i="1"/>
  <c r="BC2484" i="1" s="1"/>
  <c r="AZ2484" i="1"/>
  <c r="AY2484" i="1"/>
  <c r="AV2484" i="1"/>
  <c r="AE2484" i="1"/>
  <c r="AH2484" i="1" s="1"/>
  <c r="X2484" i="1"/>
  <c r="AA2484" i="1" s="1"/>
  <c r="T2484" i="1"/>
  <c r="AW2484" i="1" s="1"/>
  <c r="Q2484" i="1"/>
  <c r="K2484" i="1"/>
  <c r="H2484" i="1"/>
  <c r="E2484" i="1"/>
  <c r="BB2483" i="1"/>
  <c r="AU2483" i="1"/>
  <c r="AT2483" i="1"/>
  <c r="AS2483" i="1"/>
  <c r="AR2483" i="1"/>
  <c r="BA2483" i="1" s="1"/>
  <c r="AQ2483" i="1"/>
  <c r="AP2483" i="1"/>
  <c r="AO2483" i="1"/>
  <c r="AN2483" i="1"/>
  <c r="AM2483" i="1"/>
  <c r="AZ2483" i="1" s="1"/>
  <c r="AL2483" i="1"/>
  <c r="AK2483" i="1"/>
  <c r="AJ2483" i="1"/>
  <c r="AY2483" i="1" s="1"/>
  <c r="BC2483" i="1" s="1"/>
  <c r="AG2483" i="1"/>
  <c r="AG2482" i="1" s="1"/>
  <c r="AF2483" i="1"/>
  <c r="AD2483" i="1"/>
  <c r="AD2482" i="1" s="1"/>
  <c r="AC2483" i="1"/>
  <c r="AE2483" i="1" s="1"/>
  <c r="AH2483" i="1" s="1"/>
  <c r="Z2483" i="1"/>
  <c r="Y2483" i="1"/>
  <c r="W2483" i="1"/>
  <c r="X2483" i="1" s="1"/>
  <c r="AA2483" i="1" s="1"/>
  <c r="V2483" i="1"/>
  <c r="T2483" i="1"/>
  <c r="S2483" i="1"/>
  <c r="R2483" i="1"/>
  <c r="Q2483" i="1"/>
  <c r="P2483" i="1"/>
  <c r="O2483" i="1"/>
  <c r="N2483" i="1"/>
  <c r="M2483" i="1"/>
  <c r="L2483" i="1"/>
  <c r="L2482" i="1" s="1"/>
  <c r="J2483" i="1"/>
  <c r="I2483" i="1"/>
  <c r="G2483" i="1"/>
  <c r="H2483" i="1" s="1"/>
  <c r="F2483" i="1"/>
  <c r="D2483" i="1"/>
  <c r="E2483" i="1" s="1"/>
  <c r="C2483" i="1"/>
  <c r="N2482" i="1"/>
  <c r="N2465" i="1" s="1"/>
  <c r="N2667" i="1" s="1"/>
  <c r="D2482" i="1"/>
  <c r="BB2481" i="1"/>
  <c r="BA2481" i="1"/>
  <c r="AZ2481" i="1"/>
  <c r="AY2481" i="1"/>
  <c r="AW2481" i="1"/>
  <c r="AV2481" i="1"/>
  <c r="AE2481" i="1"/>
  <c r="AH2481" i="1" s="1"/>
  <c r="AA2481" i="1"/>
  <c r="X2481" i="1"/>
  <c r="T2481" i="1"/>
  <c r="Q2481" i="1"/>
  <c r="K2481" i="1"/>
  <c r="H2481" i="1"/>
  <c r="E2481" i="1"/>
  <c r="BB2480" i="1"/>
  <c r="BA2480" i="1"/>
  <c r="AZ2480" i="1"/>
  <c r="AH2480" i="1"/>
  <c r="AE2480" i="1"/>
  <c r="AA2480" i="1"/>
  <c r="X2480" i="1"/>
  <c r="T2480" i="1"/>
  <c r="Q2480" i="1"/>
  <c r="K2480" i="1"/>
  <c r="H2480" i="1"/>
  <c r="E2480" i="1"/>
  <c r="BB2479" i="1"/>
  <c r="BA2479" i="1"/>
  <c r="AZ2479" i="1"/>
  <c r="AH2479" i="1"/>
  <c r="AE2479" i="1"/>
  <c r="AA2479" i="1"/>
  <c r="X2479" i="1"/>
  <c r="Q2479" i="1"/>
  <c r="T2479" i="1" s="1"/>
  <c r="K2479" i="1"/>
  <c r="H2479" i="1"/>
  <c r="E2479" i="1"/>
  <c r="BB2478" i="1"/>
  <c r="BA2478" i="1"/>
  <c r="AZ2478" i="1"/>
  <c r="AH2478" i="1"/>
  <c r="AE2478" i="1"/>
  <c r="X2478" i="1"/>
  <c r="AA2478" i="1" s="1"/>
  <c r="T2478" i="1"/>
  <c r="Q2478" i="1"/>
  <c r="K2478" i="1"/>
  <c r="H2478" i="1"/>
  <c r="E2478" i="1"/>
  <c r="AU2477" i="1"/>
  <c r="AT2477" i="1"/>
  <c r="AS2477" i="1"/>
  <c r="BB2477" i="1" s="1"/>
  <c r="AR2477" i="1"/>
  <c r="AQ2477" i="1"/>
  <c r="AP2477" i="1"/>
  <c r="BA2477" i="1" s="1"/>
  <c r="AO2477" i="1"/>
  <c r="AN2477" i="1"/>
  <c r="AM2477" i="1"/>
  <c r="AZ2477" i="1" s="1"/>
  <c r="AL2477" i="1"/>
  <c r="AK2477" i="1"/>
  <c r="AG2477" i="1"/>
  <c r="AF2477" i="1"/>
  <c r="AE2477" i="1"/>
  <c r="AH2477" i="1" s="1"/>
  <c r="AD2477" i="1"/>
  <c r="AC2477" i="1"/>
  <c r="Z2477" i="1"/>
  <c r="Y2477" i="1"/>
  <c r="W2477" i="1"/>
  <c r="V2477" i="1"/>
  <c r="X2477" i="1" s="1"/>
  <c r="AA2477" i="1" s="1"/>
  <c r="S2477" i="1"/>
  <c r="R2477" i="1"/>
  <c r="P2477" i="1"/>
  <c r="O2477" i="1"/>
  <c r="Q2477" i="1" s="1"/>
  <c r="T2477" i="1" s="1"/>
  <c r="N2477" i="1"/>
  <c r="M2477" i="1"/>
  <c r="L2477" i="1"/>
  <c r="J2477" i="1"/>
  <c r="K2477" i="1" s="1"/>
  <c r="I2477" i="1"/>
  <c r="G2477" i="1"/>
  <c r="H2477" i="1" s="1"/>
  <c r="F2477" i="1"/>
  <c r="E2477" i="1"/>
  <c r="D2477" i="1"/>
  <c r="C2477" i="1"/>
  <c r="BB2476" i="1"/>
  <c r="BA2476" i="1"/>
  <c r="AZ2476" i="1"/>
  <c r="AK2476" i="1"/>
  <c r="AE2476" i="1"/>
  <c r="AH2476" i="1" s="1"/>
  <c r="X2476" i="1"/>
  <c r="AA2476" i="1" s="1"/>
  <c r="T2476" i="1"/>
  <c r="Q2476" i="1"/>
  <c r="K2476" i="1"/>
  <c r="H2476" i="1"/>
  <c r="E2476" i="1"/>
  <c r="BB2475" i="1"/>
  <c r="BA2475" i="1"/>
  <c r="AZ2475" i="1"/>
  <c r="AE2475" i="1"/>
  <c r="AH2475" i="1" s="1"/>
  <c r="AA2475" i="1"/>
  <c r="X2475" i="1"/>
  <c r="Q2475" i="1"/>
  <c r="T2475" i="1" s="1"/>
  <c r="AJ2475" i="1" s="1"/>
  <c r="K2475" i="1"/>
  <c r="H2475" i="1"/>
  <c r="E2475" i="1"/>
  <c r="BB2474" i="1"/>
  <c r="BA2474" i="1"/>
  <c r="AZ2474" i="1"/>
  <c r="AJ2474" i="1"/>
  <c r="AH2474" i="1"/>
  <c r="AE2474" i="1"/>
  <c r="X2474" i="1"/>
  <c r="AA2474" i="1" s="1"/>
  <c r="Q2474" i="1"/>
  <c r="T2474" i="1" s="1"/>
  <c r="K2474" i="1"/>
  <c r="H2474" i="1"/>
  <c r="E2474" i="1"/>
  <c r="BB2473" i="1"/>
  <c r="BA2473" i="1"/>
  <c r="AZ2473" i="1"/>
  <c r="AY2473" i="1"/>
  <c r="AW2473" i="1"/>
  <c r="AV2473" i="1"/>
  <c r="AE2473" i="1"/>
  <c r="AH2473" i="1" s="1"/>
  <c r="AA2473" i="1"/>
  <c r="X2473" i="1"/>
  <c r="T2473" i="1"/>
  <c r="Q2473" i="1"/>
  <c r="K2473" i="1"/>
  <c r="H2473" i="1"/>
  <c r="E2473" i="1"/>
  <c r="BB2472" i="1"/>
  <c r="BA2472" i="1"/>
  <c r="AZ2472" i="1"/>
  <c r="AY2472" i="1"/>
  <c r="BC2472" i="1" s="1"/>
  <c r="AV2472" i="1"/>
  <c r="AE2472" i="1"/>
  <c r="AH2472" i="1" s="1"/>
  <c r="X2472" i="1"/>
  <c r="AA2472" i="1" s="1"/>
  <c r="Q2472" i="1"/>
  <c r="T2472" i="1" s="1"/>
  <c r="K2472" i="1"/>
  <c r="H2472" i="1"/>
  <c r="E2472" i="1"/>
  <c r="BB2471" i="1"/>
  <c r="BA2471" i="1"/>
  <c r="AZ2471" i="1"/>
  <c r="AY2471" i="1"/>
  <c r="BC2471" i="1" s="1"/>
  <c r="AV2471" i="1"/>
  <c r="AH2471" i="1"/>
  <c r="AE2471" i="1"/>
  <c r="AA2471" i="1"/>
  <c r="X2471" i="1"/>
  <c r="T2471" i="1"/>
  <c r="Q2471" i="1"/>
  <c r="K2471" i="1"/>
  <c r="H2471" i="1"/>
  <c r="E2471" i="1"/>
  <c r="BB2470" i="1"/>
  <c r="BA2470" i="1"/>
  <c r="BC2470" i="1" s="1"/>
  <c r="AZ2470" i="1"/>
  <c r="AY2470" i="1"/>
  <c r="AV2470" i="1"/>
  <c r="AE2470" i="1"/>
  <c r="AH2470" i="1" s="1"/>
  <c r="X2470" i="1"/>
  <c r="AA2470" i="1" s="1"/>
  <c r="T2470" i="1"/>
  <c r="AW2470" i="1" s="1"/>
  <c r="Q2470" i="1"/>
  <c r="K2470" i="1"/>
  <c r="H2470" i="1"/>
  <c r="E2470" i="1"/>
  <c r="BB2469" i="1"/>
  <c r="BA2469" i="1"/>
  <c r="BC2469" i="1" s="1"/>
  <c r="AZ2469" i="1"/>
  <c r="AY2469" i="1"/>
  <c r="AV2469" i="1"/>
  <c r="AH2469" i="1"/>
  <c r="AE2469" i="1"/>
  <c r="AA2469" i="1"/>
  <c r="X2469" i="1"/>
  <c r="Q2469" i="1"/>
  <c r="T2469" i="1" s="1"/>
  <c r="K2469" i="1"/>
  <c r="H2469" i="1"/>
  <c r="E2469" i="1"/>
  <c r="BB2468" i="1"/>
  <c r="AR2468" i="1"/>
  <c r="BA2468" i="1" s="1"/>
  <c r="AO2468" i="1"/>
  <c r="AK2468" i="1"/>
  <c r="AE2468" i="1"/>
  <c r="AH2468" i="1" s="1"/>
  <c r="X2468" i="1"/>
  <c r="AA2468" i="1" s="1"/>
  <c r="Q2468" i="1"/>
  <c r="T2468" i="1" s="1"/>
  <c r="K2468" i="1"/>
  <c r="H2468" i="1"/>
  <c r="E2468" i="1"/>
  <c r="BB2467" i="1"/>
  <c r="AU2467" i="1"/>
  <c r="AT2467" i="1"/>
  <c r="AS2467" i="1"/>
  <c r="AR2467" i="1"/>
  <c r="AQ2467" i="1"/>
  <c r="AQ2466" i="1" s="1"/>
  <c r="AP2467" i="1"/>
  <c r="AP2466" i="1" s="1"/>
  <c r="AN2467" i="1"/>
  <c r="AN2466" i="1" s="1"/>
  <c r="AM2467" i="1"/>
  <c r="AL2467" i="1"/>
  <c r="AK2467" i="1"/>
  <c r="AK2466" i="1" s="1"/>
  <c r="AG2467" i="1"/>
  <c r="AG2466" i="1" s="1"/>
  <c r="AF2467" i="1"/>
  <c r="AD2467" i="1"/>
  <c r="AE2467" i="1" s="1"/>
  <c r="AH2467" i="1" s="1"/>
  <c r="AC2467" i="1"/>
  <c r="Z2467" i="1"/>
  <c r="Y2467" i="1"/>
  <c r="Y2466" i="1" s="1"/>
  <c r="X2467" i="1"/>
  <c r="W2467" i="1"/>
  <c r="V2467" i="1"/>
  <c r="V2466" i="1" s="1"/>
  <c r="S2467" i="1"/>
  <c r="R2467" i="1"/>
  <c r="R2466" i="1" s="1"/>
  <c r="P2467" i="1"/>
  <c r="P2466" i="1" s="1"/>
  <c r="P2465" i="1" s="1"/>
  <c r="P2667" i="1" s="1"/>
  <c r="O2467" i="1"/>
  <c r="O2466" i="1" s="1"/>
  <c r="N2467" i="1"/>
  <c r="M2467" i="1"/>
  <c r="M2466" i="1" s="1"/>
  <c r="L2467" i="1"/>
  <c r="J2467" i="1"/>
  <c r="K2467" i="1" s="1"/>
  <c r="I2467" i="1"/>
  <c r="H2467" i="1"/>
  <c r="G2467" i="1"/>
  <c r="F2467" i="1"/>
  <c r="D2467" i="1"/>
  <c r="E2467" i="1" s="1"/>
  <c r="C2467" i="1"/>
  <c r="BB2466" i="1"/>
  <c r="AU2466" i="1"/>
  <c r="AT2466" i="1"/>
  <c r="AS2466" i="1"/>
  <c r="AR2466" i="1"/>
  <c r="AM2466" i="1"/>
  <c r="AL2466" i="1"/>
  <c r="AF2466" i="1"/>
  <c r="AD2466" i="1"/>
  <c r="AD2465" i="1" s="1"/>
  <c r="AD2667" i="1" s="1"/>
  <c r="AC2466" i="1"/>
  <c r="AE2466" i="1" s="1"/>
  <c r="AH2466" i="1" s="1"/>
  <c r="Z2466" i="1"/>
  <c r="W2466" i="1"/>
  <c r="S2466" i="1"/>
  <c r="N2466" i="1"/>
  <c r="L2466" i="1"/>
  <c r="L2465" i="1" s="1"/>
  <c r="L2667" i="1" s="1"/>
  <c r="I2466" i="1"/>
  <c r="F2466" i="1"/>
  <c r="D2466" i="1"/>
  <c r="E2466" i="1" s="1"/>
  <c r="C2466" i="1"/>
  <c r="D2465" i="1"/>
  <c r="BB2462" i="1"/>
  <c r="BA2462" i="1"/>
  <c r="AZ2462" i="1"/>
  <c r="AY2462" i="1"/>
  <c r="AV2462" i="1"/>
  <c r="AH2462" i="1"/>
  <c r="AE2462" i="1"/>
  <c r="X2462" i="1"/>
  <c r="AA2462" i="1" s="1"/>
  <c r="T2462" i="1"/>
  <c r="Q2462" i="1"/>
  <c r="K2462" i="1"/>
  <c r="H2462" i="1"/>
  <c r="E2462" i="1"/>
  <c r="BC2461" i="1"/>
  <c r="BB2461" i="1"/>
  <c r="BA2461" i="1"/>
  <c r="AZ2461" i="1"/>
  <c r="AY2461" i="1"/>
  <c r="AV2461" i="1"/>
  <c r="AE2461" i="1"/>
  <c r="AH2461" i="1" s="1"/>
  <c r="X2461" i="1"/>
  <c r="AA2461" i="1" s="1"/>
  <c r="T2461" i="1"/>
  <c r="Q2461" i="1"/>
  <c r="K2461" i="1"/>
  <c r="H2461" i="1"/>
  <c r="E2461" i="1"/>
  <c r="BB2460" i="1"/>
  <c r="BA2460" i="1"/>
  <c r="AZ2460" i="1"/>
  <c r="AY2460" i="1"/>
  <c r="AV2460" i="1"/>
  <c r="AH2460" i="1"/>
  <c r="AE2460" i="1"/>
  <c r="AA2460" i="1"/>
  <c r="X2460" i="1"/>
  <c r="Q2460" i="1"/>
  <c r="T2460" i="1" s="1"/>
  <c r="AW2460" i="1" s="1"/>
  <c r="K2460" i="1"/>
  <c r="H2460" i="1"/>
  <c r="E2460" i="1"/>
  <c r="BB2458" i="1"/>
  <c r="BA2458" i="1"/>
  <c r="AZ2458" i="1"/>
  <c r="AY2458" i="1"/>
  <c r="BC2458" i="1" s="1"/>
  <c r="BD2458" i="1" s="1"/>
  <c r="AV2458" i="1"/>
  <c r="AE2458" i="1"/>
  <c r="AH2458" i="1" s="1"/>
  <c r="AA2458" i="1"/>
  <c r="X2458" i="1"/>
  <c r="Q2458" i="1"/>
  <c r="T2458" i="1" s="1"/>
  <c r="AW2458" i="1" s="1"/>
  <c r="K2458" i="1"/>
  <c r="H2458" i="1"/>
  <c r="E2458" i="1"/>
  <c r="BC2457" i="1"/>
  <c r="BB2457" i="1"/>
  <c r="BA2457" i="1"/>
  <c r="AZ2457" i="1"/>
  <c r="AY2457" i="1"/>
  <c r="AV2457" i="1"/>
  <c r="AE2457" i="1"/>
  <c r="AH2457" i="1" s="1"/>
  <c r="X2457" i="1"/>
  <c r="AA2457" i="1" s="1"/>
  <c r="T2457" i="1"/>
  <c r="Q2457" i="1"/>
  <c r="K2457" i="1"/>
  <c r="H2457" i="1"/>
  <c r="E2457" i="1"/>
  <c r="BB2456" i="1"/>
  <c r="BA2456" i="1"/>
  <c r="AZ2456" i="1"/>
  <c r="AY2456" i="1"/>
  <c r="BC2456" i="1" s="1"/>
  <c r="AW2456" i="1"/>
  <c r="AV2456" i="1"/>
  <c r="AH2456" i="1"/>
  <c r="AE2456" i="1"/>
  <c r="X2456" i="1"/>
  <c r="AA2456" i="1" s="1"/>
  <c r="Q2456" i="1"/>
  <c r="T2456" i="1" s="1"/>
  <c r="BD2456" i="1" s="1"/>
  <c r="K2456" i="1"/>
  <c r="H2456" i="1"/>
  <c r="E2456" i="1"/>
  <c r="BB2455" i="1"/>
  <c r="BA2455" i="1"/>
  <c r="AZ2455" i="1"/>
  <c r="AY2455" i="1"/>
  <c r="BC2455" i="1" s="1"/>
  <c r="AV2455" i="1"/>
  <c r="AW2455" i="1" s="1"/>
  <c r="AE2455" i="1"/>
  <c r="AH2455" i="1" s="1"/>
  <c r="AA2455" i="1"/>
  <c r="X2455" i="1"/>
  <c r="T2455" i="1"/>
  <c r="Q2455" i="1"/>
  <c r="K2455" i="1"/>
  <c r="H2455" i="1"/>
  <c r="E2455" i="1"/>
  <c r="BC2454" i="1"/>
  <c r="BB2454" i="1"/>
  <c r="BA2454" i="1"/>
  <c r="AZ2454" i="1"/>
  <c r="AY2454" i="1"/>
  <c r="AW2454" i="1"/>
  <c r="AV2454" i="1"/>
  <c r="AE2454" i="1"/>
  <c r="AH2454" i="1" s="1"/>
  <c r="X2454" i="1"/>
  <c r="AA2454" i="1" s="1"/>
  <c r="T2454" i="1"/>
  <c r="BD2454" i="1" s="1"/>
  <c r="Q2454" i="1"/>
  <c r="K2454" i="1"/>
  <c r="H2454" i="1"/>
  <c r="E2454" i="1"/>
  <c r="BB2453" i="1"/>
  <c r="BA2453" i="1"/>
  <c r="AZ2453" i="1"/>
  <c r="AY2453" i="1"/>
  <c r="AV2453" i="1"/>
  <c r="AH2453" i="1"/>
  <c r="AE2453" i="1"/>
  <c r="X2453" i="1"/>
  <c r="AA2453" i="1" s="1"/>
  <c r="Q2453" i="1"/>
  <c r="T2453" i="1" s="1"/>
  <c r="K2453" i="1"/>
  <c r="H2453" i="1"/>
  <c r="E2453" i="1"/>
  <c r="BB2452" i="1"/>
  <c r="BA2452" i="1"/>
  <c r="BC2452" i="1" s="1"/>
  <c r="AZ2452" i="1"/>
  <c r="AY2452" i="1"/>
  <c r="AV2452" i="1"/>
  <c r="AE2452" i="1"/>
  <c r="AH2452" i="1" s="1"/>
  <c r="X2452" i="1"/>
  <c r="AA2452" i="1" s="1"/>
  <c r="T2452" i="1"/>
  <c r="Q2452" i="1"/>
  <c r="K2452" i="1"/>
  <c r="H2452" i="1"/>
  <c r="E2452" i="1"/>
  <c r="BB2451" i="1"/>
  <c r="BA2451" i="1"/>
  <c r="BC2451" i="1" s="1"/>
  <c r="AZ2451" i="1"/>
  <c r="AY2451" i="1"/>
  <c r="AV2451" i="1"/>
  <c r="AH2451" i="1"/>
  <c r="AE2451" i="1"/>
  <c r="AA2451" i="1"/>
  <c r="X2451" i="1"/>
  <c r="Q2451" i="1"/>
  <c r="T2451" i="1" s="1"/>
  <c r="K2451" i="1"/>
  <c r="H2451" i="1"/>
  <c r="E2451" i="1"/>
  <c r="BB2450" i="1"/>
  <c r="BA2450" i="1"/>
  <c r="AZ2450" i="1"/>
  <c r="AY2450" i="1"/>
  <c r="BC2450" i="1" s="1"/>
  <c r="AV2450" i="1"/>
  <c r="AH2450" i="1"/>
  <c r="AE2450" i="1"/>
  <c r="AA2450" i="1"/>
  <c r="X2450" i="1"/>
  <c r="Q2450" i="1"/>
  <c r="T2450" i="1" s="1"/>
  <c r="K2450" i="1"/>
  <c r="H2450" i="1"/>
  <c r="E2450" i="1"/>
  <c r="BB2449" i="1"/>
  <c r="BA2449" i="1"/>
  <c r="AZ2449" i="1"/>
  <c r="BC2449" i="1" s="1"/>
  <c r="AY2449" i="1"/>
  <c r="AV2449" i="1"/>
  <c r="AH2449" i="1"/>
  <c r="AE2449" i="1"/>
  <c r="X2449" i="1"/>
  <c r="AA2449" i="1" s="1"/>
  <c r="T2449" i="1"/>
  <c r="AW2449" i="1" s="1"/>
  <c r="Q2449" i="1"/>
  <c r="K2449" i="1"/>
  <c r="H2449" i="1"/>
  <c r="E2449" i="1"/>
  <c r="BD2448" i="1"/>
  <c r="BB2448" i="1"/>
  <c r="BA2448" i="1"/>
  <c r="AZ2448" i="1"/>
  <c r="AY2448" i="1"/>
  <c r="BC2448" i="1" s="1"/>
  <c r="AW2448" i="1"/>
  <c r="AV2448" i="1"/>
  <c r="AH2448" i="1"/>
  <c r="AE2448" i="1"/>
  <c r="X2448" i="1"/>
  <c r="AA2448" i="1" s="1"/>
  <c r="Q2448" i="1"/>
  <c r="T2448" i="1" s="1"/>
  <c r="K2448" i="1"/>
  <c r="H2448" i="1"/>
  <c r="E2448" i="1"/>
  <c r="BB2447" i="1"/>
  <c r="BA2447" i="1"/>
  <c r="AZ2447" i="1"/>
  <c r="AY2447" i="1"/>
  <c r="AV2447" i="1"/>
  <c r="AE2447" i="1"/>
  <c r="AH2447" i="1" s="1"/>
  <c r="AA2447" i="1"/>
  <c r="X2447" i="1"/>
  <c r="T2447" i="1"/>
  <c r="AW2447" i="1" s="1"/>
  <c r="Q2447" i="1"/>
  <c r="K2447" i="1"/>
  <c r="H2447" i="1"/>
  <c r="E2447" i="1"/>
  <c r="BA2446" i="1"/>
  <c r="AY2446" i="1"/>
  <c r="AU2446" i="1"/>
  <c r="AT2446" i="1"/>
  <c r="AS2446" i="1"/>
  <c r="BB2446" i="1" s="1"/>
  <c r="AR2446" i="1"/>
  <c r="AQ2446" i="1"/>
  <c r="AP2446" i="1"/>
  <c r="AP2441" i="1" s="1"/>
  <c r="AO2446" i="1"/>
  <c r="AZ2446" i="1" s="1"/>
  <c r="AN2446" i="1"/>
  <c r="AM2446" i="1"/>
  <c r="AL2446" i="1"/>
  <c r="AK2446" i="1"/>
  <c r="AJ2446" i="1"/>
  <c r="AH2446" i="1"/>
  <c r="AG2446" i="1"/>
  <c r="AF2446" i="1"/>
  <c r="AD2446" i="1"/>
  <c r="AC2446" i="1"/>
  <c r="AE2446" i="1" s="1"/>
  <c r="Z2446" i="1"/>
  <c r="Y2446" i="1"/>
  <c r="Y2441" i="1" s="1"/>
  <c r="W2446" i="1"/>
  <c r="X2446" i="1" s="1"/>
  <c r="AA2446" i="1" s="1"/>
  <c r="V2446" i="1"/>
  <c r="S2446" i="1"/>
  <c r="S2441" i="1" s="1"/>
  <c r="R2446" i="1"/>
  <c r="P2446" i="1"/>
  <c r="O2446" i="1"/>
  <c r="Q2446" i="1" s="1"/>
  <c r="T2446" i="1" s="1"/>
  <c r="N2446" i="1"/>
  <c r="M2446" i="1"/>
  <c r="L2446" i="1"/>
  <c r="K2446" i="1"/>
  <c r="J2446" i="1"/>
  <c r="I2446" i="1"/>
  <c r="G2446" i="1"/>
  <c r="G2441" i="1" s="1"/>
  <c r="F2446" i="1"/>
  <c r="D2446" i="1"/>
  <c r="E2446" i="1" s="1"/>
  <c r="C2446" i="1"/>
  <c r="BC2445" i="1"/>
  <c r="BB2445" i="1"/>
  <c r="BA2445" i="1"/>
  <c r="AZ2445" i="1"/>
  <c r="AY2445" i="1"/>
  <c r="AV2445" i="1"/>
  <c r="AE2445" i="1"/>
  <c r="AH2445" i="1" s="1"/>
  <c r="X2445" i="1"/>
  <c r="AA2445" i="1" s="1"/>
  <c r="T2445" i="1"/>
  <c r="Q2445" i="1"/>
  <c r="K2445" i="1"/>
  <c r="H2445" i="1"/>
  <c r="E2445" i="1"/>
  <c r="BB2444" i="1"/>
  <c r="BC2444" i="1" s="1"/>
  <c r="BD2444" i="1" s="1"/>
  <c r="BA2444" i="1"/>
  <c r="AZ2444" i="1"/>
  <c r="AY2444" i="1"/>
  <c r="AW2444" i="1"/>
  <c r="AV2444" i="1"/>
  <c r="AH2444" i="1"/>
  <c r="AE2444" i="1"/>
  <c r="AA2444" i="1"/>
  <c r="X2444" i="1"/>
  <c r="Q2444" i="1"/>
  <c r="T2444" i="1" s="1"/>
  <c r="K2444" i="1"/>
  <c r="H2444" i="1"/>
  <c r="E2444" i="1"/>
  <c r="BB2443" i="1"/>
  <c r="BC2443" i="1" s="1"/>
  <c r="BD2443" i="1" s="1"/>
  <c r="BA2443" i="1"/>
  <c r="AZ2443" i="1"/>
  <c r="AY2443" i="1"/>
  <c r="AV2443" i="1"/>
  <c r="AE2443" i="1"/>
  <c r="AH2443" i="1" s="1"/>
  <c r="AA2443" i="1"/>
  <c r="X2443" i="1"/>
  <c r="Q2443" i="1"/>
  <c r="T2443" i="1" s="1"/>
  <c r="K2443" i="1"/>
  <c r="H2443" i="1"/>
  <c r="E2443" i="1"/>
  <c r="AU2442" i="1"/>
  <c r="AU2441" i="1" s="1"/>
  <c r="AT2442" i="1"/>
  <c r="AS2442" i="1"/>
  <c r="BB2442" i="1" s="1"/>
  <c r="AR2442" i="1"/>
  <c r="AR2441" i="1" s="1"/>
  <c r="AQ2442" i="1"/>
  <c r="AP2442" i="1"/>
  <c r="AO2442" i="1"/>
  <c r="AZ2442" i="1" s="1"/>
  <c r="AN2442" i="1"/>
  <c r="AM2442" i="1"/>
  <c r="AM2441" i="1" s="1"/>
  <c r="AL2442" i="1"/>
  <c r="AK2442" i="1"/>
  <c r="AJ2442" i="1"/>
  <c r="AY2442" i="1" s="1"/>
  <c r="AH2442" i="1"/>
  <c r="AG2442" i="1"/>
  <c r="AF2442" i="1"/>
  <c r="AF2441" i="1" s="1"/>
  <c r="AH2441" i="1" s="1"/>
  <c r="AE2442" i="1"/>
  <c r="AD2442" i="1"/>
  <c r="AD2441" i="1" s="1"/>
  <c r="AC2442" i="1"/>
  <c r="Z2442" i="1"/>
  <c r="Z2441" i="1" s="1"/>
  <c r="Y2442" i="1"/>
  <c r="W2442" i="1"/>
  <c r="W2441" i="1" s="1"/>
  <c r="X2441" i="1" s="1"/>
  <c r="AA2441" i="1" s="1"/>
  <c r="V2442" i="1"/>
  <c r="T2442" i="1"/>
  <c r="S2442" i="1"/>
  <c r="R2442" i="1"/>
  <c r="P2442" i="1"/>
  <c r="Q2442" i="1" s="1"/>
  <c r="O2442" i="1"/>
  <c r="N2442" i="1"/>
  <c r="M2442" i="1"/>
  <c r="M2441" i="1" s="1"/>
  <c r="L2442" i="1"/>
  <c r="L2441" i="1" s="1"/>
  <c r="K2442" i="1"/>
  <c r="J2442" i="1"/>
  <c r="I2442" i="1"/>
  <c r="I2441" i="1" s="1"/>
  <c r="G2442" i="1"/>
  <c r="F2442" i="1"/>
  <c r="H2442" i="1" s="1"/>
  <c r="E2442" i="1"/>
  <c r="D2442" i="1"/>
  <c r="D2441" i="1" s="1"/>
  <c r="C2442" i="1"/>
  <c r="C2441" i="1" s="1"/>
  <c r="E2441" i="1" s="1"/>
  <c r="AT2441" i="1"/>
  <c r="AS2441" i="1"/>
  <c r="BB2441" i="1" s="1"/>
  <c r="AN2441" i="1"/>
  <c r="AL2441" i="1"/>
  <c r="AK2441" i="1"/>
  <c r="AG2441" i="1"/>
  <c r="AE2441" i="1"/>
  <c r="AC2441" i="1"/>
  <c r="V2441" i="1"/>
  <c r="R2441" i="1"/>
  <c r="P2441" i="1"/>
  <c r="O2441" i="1"/>
  <c r="Q2441" i="1" s="1"/>
  <c r="N2441" i="1"/>
  <c r="J2441" i="1"/>
  <c r="K2441" i="1" s="1"/>
  <c r="BB2440" i="1"/>
  <c r="BA2440" i="1"/>
  <c r="AZ2440" i="1"/>
  <c r="AY2440" i="1"/>
  <c r="AV2440" i="1"/>
  <c r="AH2440" i="1"/>
  <c r="AE2440" i="1"/>
  <c r="AA2440" i="1"/>
  <c r="X2440" i="1"/>
  <c r="T2440" i="1"/>
  <c r="AW2440" i="1" s="1"/>
  <c r="Q2440" i="1"/>
  <c r="K2440" i="1"/>
  <c r="H2440" i="1"/>
  <c r="E2440" i="1"/>
  <c r="BB2439" i="1"/>
  <c r="AZ2439" i="1"/>
  <c r="AU2439" i="1"/>
  <c r="AT2439" i="1"/>
  <c r="AT2435" i="1" s="1"/>
  <c r="AT2434" i="1" s="1"/>
  <c r="AS2439" i="1"/>
  <c r="AR2439" i="1"/>
  <c r="AR2435" i="1" s="1"/>
  <c r="AQ2439" i="1"/>
  <c r="BA2439" i="1" s="1"/>
  <c r="AP2439" i="1"/>
  <c r="AO2439" i="1"/>
  <c r="AN2439" i="1"/>
  <c r="AM2439" i="1"/>
  <c r="AL2439" i="1"/>
  <c r="AL2435" i="1" s="1"/>
  <c r="AL2434" i="1" s="1"/>
  <c r="AK2439" i="1"/>
  <c r="AJ2439" i="1"/>
  <c r="AG2439" i="1"/>
  <c r="AF2439" i="1"/>
  <c r="AD2439" i="1"/>
  <c r="AC2439" i="1"/>
  <c r="AE2439" i="1" s="1"/>
  <c r="AH2439" i="1" s="1"/>
  <c r="Z2439" i="1"/>
  <c r="Z2435" i="1" s="1"/>
  <c r="Z2434" i="1" s="1"/>
  <c r="Y2439" i="1"/>
  <c r="Y2435" i="1" s="1"/>
  <c r="Y2434" i="1" s="1"/>
  <c r="W2439" i="1"/>
  <c r="V2439" i="1"/>
  <c r="S2439" i="1"/>
  <c r="R2439" i="1"/>
  <c r="Q2439" i="1"/>
  <c r="T2439" i="1" s="1"/>
  <c r="P2439" i="1"/>
  <c r="P2435" i="1" s="1"/>
  <c r="P2434" i="1" s="1"/>
  <c r="Q2434" i="1" s="1"/>
  <c r="O2439" i="1"/>
  <c r="N2439" i="1"/>
  <c r="M2439" i="1"/>
  <c r="L2439" i="1"/>
  <c r="J2439" i="1"/>
  <c r="I2439" i="1"/>
  <c r="K2439" i="1" s="1"/>
  <c r="G2439" i="1"/>
  <c r="F2439" i="1"/>
  <c r="H2439" i="1" s="1"/>
  <c r="E2439" i="1"/>
  <c r="D2439" i="1"/>
  <c r="C2439" i="1"/>
  <c r="BC2438" i="1"/>
  <c r="BB2438" i="1"/>
  <c r="BA2438" i="1"/>
  <c r="AZ2438" i="1"/>
  <c r="AY2438" i="1"/>
  <c r="AV2438" i="1"/>
  <c r="AH2438" i="1"/>
  <c r="AE2438" i="1"/>
  <c r="AA2438" i="1"/>
  <c r="X2438" i="1"/>
  <c r="T2438" i="1"/>
  <c r="Q2438" i="1"/>
  <c r="K2438" i="1"/>
  <c r="H2438" i="1"/>
  <c r="E2438" i="1"/>
  <c r="BB2437" i="1"/>
  <c r="BA2437" i="1"/>
  <c r="BC2437" i="1" s="1"/>
  <c r="AZ2437" i="1"/>
  <c r="AY2437" i="1"/>
  <c r="AV2437" i="1"/>
  <c r="AE2437" i="1"/>
  <c r="AH2437" i="1" s="1"/>
  <c r="X2437" i="1"/>
  <c r="AA2437" i="1" s="1"/>
  <c r="T2437" i="1"/>
  <c r="Q2437" i="1"/>
  <c r="K2437" i="1"/>
  <c r="H2437" i="1"/>
  <c r="E2437" i="1"/>
  <c r="BB2436" i="1"/>
  <c r="AY2436" i="1"/>
  <c r="AU2436" i="1"/>
  <c r="AT2436" i="1"/>
  <c r="AS2436" i="1"/>
  <c r="AR2436" i="1"/>
  <c r="AQ2436" i="1"/>
  <c r="AP2436" i="1"/>
  <c r="AO2436" i="1"/>
  <c r="AO2435" i="1" s="1"/>
  <c r="AN2436" i="1"/>
  <c r="AN2435" i="1" s="1"/>
  <c r="AN2434" i="1" s="1"/>
  <c r="AM2436" i="1"/>
  <c r="AL2436" i="1"/>
  <c r="AK2436" i="1"/>
  <c r="AJ2436" i="1"/>
  <c r="AV2436" i="1" s="1"/>
  <c r="AG2436" i="1"/>
  <c r="AF2436" i="1"/>
  <c r="AF2435" i="1" s="1"/>
  <c r="AD2436" i="1"/>
  <c r="AE2436" i="1" s="1"/>
  <c r="AH2436" i="1" s="1"/>
  <c r="AC2436" i="1"/>
  <c r="Z2436" i="1"/>
  <c r="Y2436" i="1"/>
  <c r="W2436" i="1"/>
  <c r="W2435" i="1" s="1"/>
  <c r="V2436" i="1"/>
  <c r="V2435" i="1" s="1"/>
  <c r="V2434" i="1" s="1"/>
  <c r="S2436" i="1"/>
  <c r="R2436" i="1"/>
  <c r="R2435" i="1" s="1"/>
  <c r="P2436" i="1"/>
  <c r="O2436" i="1"/>
  <c r="Q2436" i="1" s="1"/>
  <c r="T2436" i="1" s="1"/>
  <c r="N2436" i="1"/>
  <c r="N2435" i="1" s="1"/>
  <c r="N2434" i="1" s="1"/>
  <c r="M2436" i="1"/>
  <c r="L2436" i="1"/>
  <c r="J2436" i="1"/>
  <c r="I2436" i="1"/>
  <c r="G2436" i="1"/>
  <c r="F2436" i="1"/>
  <c r="F2435" i="1" s="1"/>
  <c r="D2436" i="1"/>
  <c r="C2436" i="1"/>
  <c r="AU2435" i="1"/>
  <c r="AU2434" i="1" s="1"/>
  <c r="AQ2435" i="1"/>
  <c r="AM2435" i="1"/>
  <c r="AM2434" i="1" s="1"/>
  <c r="AJ2435" i="1"/>
  <c r="AG2435" i="1"/>
  <c r="AG2434" i="1" s="1"/>
  <c r="X2435" i="1"/>
  <c r="S2435" i="1"/>
  <c r="O2435" i="1"/>
  <c r="O2434" i="1" s="1"/>
  <c r="L2435" i="1"/>
  <c r="L2434" i="1" s="1"/>
  <c r="I2435" i="1"/>
  <c r="G2435" i="1"/>
  <c r="C2435" i="1"/>
  <c r="C2434" i="1" s="1"/>
  <c r="AR2434" i="1"/>
  <c r="AF2434" i="1"/>
  <c r="S2434" i="1"/>
  <c r="R2434" i="1"/>
  <c r="I2434" i="1"/>
  <c r="BC2433" i="1"/>
  <c r="BB2433" i="1"/>
  <c r="BA2433" i="1"/>
  <c r="AZ2433" i="1"/>
  <c r="AY2433" i="1"/>
  <c r="AV2433" i="1"/>
  <c r="AH2433" i="1"/>
  <c r="AE2433" i="1"/>
  <c r="AA2433" i="1"/>
  <c r="X2433" i="1"/>
  <c r="T2433" i="1"/>
  <c r="Q2433" i="1"/>
  <c r="K2433" i="1"/>
  <c r="H2433" i="1"/>
  <c r="E2433" i="1"/>
  <c r="AZ2432" i="1"/>
  <c r="AU2432" i="1"/>
  <c r="AT2432" i="1"/>
  <c r="AS2432" i="1"/>
  <c r="AR2432" i="1"/>
  <c r="AR2427" i="1" s="1"/>
  <c r="AQ2432" i="1"/>
  <c r="BA2432" i="1" s="1"/>
  <c r="AP2432" i="1"/>
  <c r="AO2432" i="1"/>
  <c r="AN2432" i="1"/>
  <c r="AN2427" i="1" s="1"/>
  <c r="AM2432" i="1"/>
  <c r="AL2432" i="1"/>
  <c r="AK2432" i="1"/>
  <c r="AJ2432" i="1"/>
  <c r="AY2432" i="1" s="1"/>
  <c r="AG2432" i="1"/>
  <c r="AF2432" i="1"/>
  <c r="AE2432" i="1"/>
  <c r="AH2432" i="1" s="1"/>
  <c r="AD2432" i="1"/>
  <c r="AC2432" i="1"/>
  <c r="Z2432" i="1"/>
  <c r="Y2432" i="1"/>
  <c r="W2432" i="1"/>
  <c r="V2432" i="1"/>
  <c r="S2432" i="1"/>
  <c r="S2427" i="1" s="1"/>
  <c r="R2432" i="1"/>
  <c r="P2432" i="1"/>
  <c r="O2432" i="1"/>
  <c r="Q2432" i="1" s="1"/>
  <c r="T2432" i="1" s="1"/>
  <c r="N2432" i="1"/>
  <c r="M2432" i="1"/>
  <c r="M2427" i="1" s="1"/>
  <c r="L2432" i="1"/>
  <c r="K2432" i="1"/>
  <c r="J2432" i="1"/>
  <c r="I2432" i="1"/>
  <c r="G2432" i="1"/>
  <c r="H2432" i="1" s="1"/>
  <c r="F2432" i="1"/>
  <c r="E2432" i="1"/>
  <c r="D2432" i="1"/>
  <c r="C2432" i="1"/>
  <c r="C2427" i="1" s="1"/>
  <c r="BB2431" i="1"/>
  <c r="BA2431" i="1"/>
  <c r="AZ2431" i="1"/>
  <c r="AY2431" i="1"/>
  <c r="BC2431" i="1" s="1"/>
  <c r="AV2431" i="1"/>
  <c r="AH2431" i="1"/>
  <c r="AE2431" i="1"/>
  <c r="X2431" i="1"/>
  <c r="AA2431" i="1" s="1"/>
  <c r="Q2431" i="1"/>
  <c r="T2431" i="1" s="1"/>
  <c r="K2431" i="1"/>
  <c r="H2431" i="1"/>
  <c r="E2431" i="1"/>
  <c r="BB2430" i="1"/>
  <c r="BA2430" i="1"/>
  <c r="AZ2430" i="1"/>
  <c r="AY2430" i="1"/>
  <c r="BC2430" i="1" s="1"/>
  <c r="AV2430" i="1"/>
  <c r="AE2430" i="1"/>
  <c r="AH2430" i="1" s="1"/>
  <c r="AA2430" i="1"/>
  <c r="X2430" i="1"/>
  <c r="T2430" i="1"/>
  <c r="Q2430" i="1"/>
  <c r="K2430" i="1"/>
  <c r="H2430" i="1"/>
  <c r="E2430" i="1"/>
  <c r="BB2429" i="1"/>
  <c r="BA2429" i="1"/>
  <c r="BC2429" i="1" s="1"/>
  <c r="AZ2429" i="1"/>
  <c r="AY2429" i="1"/>
  <c r="AV2429" i="1"/>
  <c r="AE2429" i="1"/>
  <c r="AH2429" i="1" s="1"/>
  <c r="X2429" i="1"/>
  <c r="AA2429" i="1" s="1"/>
  <c r="Q2429" i="1"/>
  <c r="T2429" i="1" s="1"/>
  <c r="K2429" i="1"/>
  <c r="H2429" i="1"/>
  <c r="E2429" i="1"/>
  <c r="AU2428" i="1"/>
  <c r="AT2428" i="1"/>
  <c r="AS2428" i="1"/>
  <c r="AS2427" i="1" s="1"/>
  <c r="AR2428" i="1"/>
  <c r="AQ2428" i="1"/>
  <c r="BA2428" i="1" s="1"/>
  <c r="AP2428" i="1"/>
  <c r="AP2427" i="1" s="1"/>
  <c r="AO2428" i="1"/>
  <c r="AN2428" i="1"/>
  <c r="AM2428" i="1"/>
  <c r="AZ2428" i="1" s="1"/>
  <c r="AL2428" i="1"/>
  <c r="AK2428" i="1"/>
  <c r="AK2427" i="1" s="1"/>
  <c r="AJ2428" i="1"/>
  <c r="AG2428" i="1"/>
  <c r="AG2427" i="1" s="1"/>
  <c r="AF2428" i="1"/>
  <c r="AD2428" i="1"/>
  <c r="AC2428" i="1"/>
  <c r="AE2428" i="1" s="1"/>
  <c r="AH2428" i="1" s="1"/>
  <c r="AA2428" i="1"/>
  <c r="Z2428" i="1"/>
  <c r="Y2428" i="1"/>
  <c r="Y2427" i="1" s="1"/>
  <c r="X2428" i="1"/>
  <c r="W2428" i="1"/>
  <c r="V2428" i="1"/>
  <c r="S2428" i="1"/>
  <c r="R2428" i="1"/>
  <c r="R2427" i="1" s="1"/>
  <c r="P2428" i="1"/>
  <c r="Q2428" i="1" s="1"/>
  <c r="T2428" i="1" s="1"/>
  <c r="O2428" i="1"/>
  <c r="O2427" i="1" s="1"/>
  <c r="N2428" i="1"/>
  <c r="M2428" i="1"/>
  <c r="L2428" i="1"/>
  <c r="J2428" i="1"/>
  <c r="I2428" i="1"/>
  <c r="H2428" i="1"/>
  <c r="G2428" i="1"/>
  <c r="G2427" i="1" s="1"/>
  <c r="H2427" i="1" s="1"/>
  <c r="F2428" i="1"/>
  <c r="D2428" i="1"/>
  <c r="E2428" i="1" s="1"/>
  <c r="C2428" i="1"/>
  <c r="AU2427" i="1"/>
  <c r="AT2427" i="1"/>
  <c r="AO2427" i="1"/>
  <c r="AM2427" i="1"/>
  <c r="AZ2427" i="1" s="1"/>
  <c r="AL2427" i="1"/>
  <c r="AF2427" i="1"/>
  <c r="AD2427" i="1"/>
  <c r="AC2427" i="1"/>
  <c r="Z2427" i="1"/>
  <c r="W2427" i="1"/>
  <c r="N2427" i="1"/>
  <c r="L2427" i="1"/>
  <c r="I2427" i="1"/>
  <c r="F2427" i="1"/>
  <c r="D2427" i="1"/>
  <c r="BB2426" i="1"/>
  <c r="BA2426" i="1"/>
  <c r="AZ2426" i="1"/>
  <c r="BC2426" i="1" s="1"/>
  <c r="AY2426" i="1"/>
  <c r="AW2426" i="1"/>
  <c r="AV2426" i="1"/>
  <c r="AH2426" i="1"/>
  <c r="AE2426" i="1"/>
  <c r="X2426" i="1"/>
  <c r="AA2426" i="1" s="1"/>
  <c r="T2426" i="1"/>
  <c r="Q2426" i="1"/>
  <c r="K2426" i="1"/>
  <c r="H2426" i="1"/>
  <c r="E2426" i="1"/>
  <c r="BB2425" i="1"/>
  <c r="BA2425" i="1"/>
  <c r="AZ2425" i="1"/>
  <c r="AY2425" i="1"/>
  <c r="BC2425" i="1" s="1"/>
  <c r="AV2425" i="1"/>
  <c r="AH2425" i="1"/>
  <c r="AE2425" i="1"/>
  <c r="X2425" i="1"/>
  <c r="AA2425" i="1" s="1"/>
  <c r="Q2425" i="1"/>
  <c r="T2425" i="1" s="1"/>
  <c r="K2425" i="1"/>
  <c r="H2425" i="1"/>
  <c r="E2425" i="1"/>
  <c r="BB2424" i="1"/>
  <c r="BA2424" i="1"/>
  <c r="AZ2424" i="1"/>
  <c r="AY2424" i="1"/>
  <c r="BC2424" i="1" s="1"/>
  <c r="AV2424" i="1"/>
  <c r="AE2424" i="1"/>
  <c r="AH2424" i="1" s="1"/>
  <c r="AA2424" i="1"/>
  <c r="X2424" i="1"/>
  <c r="T2424" i="1"/>
  <c r="Q2424" i="1"/>
  <c r="K2424" i="1"/>
  <c r="H2424" i="1"/>
  <c r="E2424" i="1"/>
  <c r="BA2423" i="1"/>
  <c r="AZ2423" i="1"/>
  <c r="AU2423" i="1"/>
  <c r="AT2423" i="1"/>
  <c r="AS2423" i="1"/>
  <c r="BB2423" i="1" s="1"/>
  <c r="AR2423" i="1"/>
  <c r="AQ2423" i="1"/>
  <c r="AP2423" i="1"/>
  <c r="AO2423" i="1"/>
  <c r="AN2423" i="1"/>
  <c r="AM2423" i="1"/>
  <c r="AL2423" i="1"/>
  <c r="AK2423" i="1"/>
  <c r="AJ2423" i="1"/>
  <c r="AG2423" i="1"/>
  <c r="AF2423" i="1"/>
  <c r="AD2423" i="1"/>
  <c r="AC2423" i="1"/>
  <c r="AE2423" i="1" s="1"/>
  <c r="AH2423" i="1" s="1"/>
  <c r="Z2423" i="1"/>
  <c r="Y2423" i="1"/>
  <c r="X2423" i="1"/>
  <c r="AA2423" i="1" s="1"/>
  <c r="W2423" i="1"/>
  <c r="V2423" i="1"/>
  <c r="S2423" i="1"/>
  <c r="R2423" i="1"/>
  <c r="Q2423" i="1"/>
  <c r="T2423" i="1" s="1"/>
  <c r="P2423" i="1"/>
  <c r="O2423" i="1"/>
  <c r="N2423" i="1"/>
  <c r="M2423" i="1"/>
  <c r="L2423" i="1"/>
  <c r="J2423" i="1"/>
  <c r="I2423" i="1"/>
  <c r="K2423" i="1" s="1"/>
  <c r="G2423" i="1"/>
  <c r="H2423" i="1" s="1"/>
  <c r="F2423" i="1"/>
  <c r="D2423" i="1"/>
  <c r="E2423" i="1" s="1"/>
  <c r="C2423" i="1"/>
  <c r="BC2422" i="1"/>
  <c r="BB2422" i="1"/>
  <c r="BA2422" i="1"/>
  <c r="AZ2422" i="1"/>
  <c r="AY2422" i="1"/>
  <c r="AV2422" i="1"/>
  <c r="AE2422" i="1"/>
  <c r="AH2422" i="1" s="1"/>
  <c r="X2422" i="1"/>
  <c r="AA2422" i="1" s="1"/>
  <c r="T2422" i="1"/>
  <c r="AW2422" i="1" s="1"/>
  <c r="Q2422" i="1"/>
  <c r="K2422" i="1"/>
  <c r="H2422" i="1"/>
  <c r="E2422" i="1"/>
  <c r="BB2421" i="1"/>
  <c r="BC2421" i="1" s="1"/>
  <c r="BA2421" i="1"/>
  <c r="AZ2421" i="1"/>
  <c r="AY2421" i="1"/>
  <c r="AV2421" i="1"/>
  <c r="AH2421" i="1"/>
  <c r="AE2421" i="1"/>
  <c r="AA2421" i="1"/>
  <c r="X2421" i="1"/>
  <c r="Q2421" i="1"/>
  <c r="T2421" i="1" s="1"/>
  <c r="AW2421" i="1" s="1"/>
  <c r="K2421" i="1"/>
  <c r="H2421" i="1"/>
  <c r="E2421" i="1"/>
  <c r="BB2420" i="1"/>
  <c r="BA2420" i="1"/>
  <c r="AZ2420" i="1"/>
  <c r="AY2420" i="1"/>
  <c r="BC2420" i="1" s="1"/>
  <c r="AV2420" i="1"/>
  <c r="AE2420" i="1"/>
  <c r="AH2420" i="1" s="1"/>
  <c r="AA2420" i="1"/>
  <c r="X2420" i="1"/>
  <c r="Q2420" i="1"/>
  <c r="T2420" i="1" s="1"/>
  <c r="K2420" i="1"/>
  <c r="H2420" i="1"/>
  <c r="E2420" i="1"/>
  <c r="BB2419" i="1"/>
  <c r="BA2419" i="1"/>
  <c r="AZ2419" i="1"/>
  <c r="BC2419" i="1" s="1"/>
  <c r="AY2419" i="1"/>
  <c r="AW2419" i="1"/>
  <c r="AV2419" i="1"/>
  <c r="AH2419" i="1"/>
  <c r="AE2419" i="1"/>
  <c r="AA2419" i="1"/>
  <c r="X2419" i="1"/>
  <c r="T2419" i="1"/>
  <c r="BD2419" i="1" s="1"/>
  <c r="Q2419" i="1"/>
  <c r="K2419" i="1"/>
  <c r="H2419" i="1"/>
  <c r="E2419" i="1"/>
  <c r="AY2418" i="1"/>
  <c r="AU2418" i="1"/>
  <c r="AT2418" i="1"/>
  <c r="AS2418" i="1"/>
  <c r="BB2418" i="1" s="1"/>
  <c r="AR2418" i="1"/>
  <c r="AQ2418" i="1"/>
  <c r="AP2418" i="1"/>
  <c r="BA2418" i="1" s="1"/>
  <c r="AO2418" i="1"/>
  <c r="AN2418" i="1"/>
  <c r="AM2418" i="1"/>
  <c r="AZ2418" i="1" s="1"/>
  <c r="AL2418" i="1"/>
  <c r="AK2418" i="1"/>
  <c r="AJ2418" i="1"/>
  <c r="AG2418" i="1"/>
  <c r="AF2418" i="1"/>
  <c r="AE2418" i="1"/>
  <c r="AH2418" i="1" s="1"/>
  <c r="AD2418" i="1"/>
  <c r="AC2418" i="1"/>
  <c r="Z2418" i="1"/>
  <c r="Y2418" i="1"/>
  <c r="X2418" i="1"/>
  <c r="AA2418" i="1" s="1"/>
  <c r="W2418" i="1"/>
  <c r="V2418" i="1"/>
  <c r="S2418" i="1"/>
  <c r="R2418" i="1"/>
  <c r="P2418" i="1"/>
  <c r="O2418" i="1"/>
  <c r="Q2418" i="1" s="1"/>
  <c r="T2418" i="1" s="1"/>
  <c r="N2418" i="1"/>
  <c r="M2418" i="1"/>
  <c r="L2418" i="1"/>
  <c r="J2418" i="1"/>
  <c r="K2418" i="1" s="1"/>
  <c r="I2418" i="1"/>
  <c r="G2418" i="1"/>
  <c r="H2418" i="1" s="1"/>
  <c r="F2418" i="1"/>
  <c r="E2418" i="1"/>
  <c r="D2418" i="1"/>
  <c r="C2418" i="1"/>
  <c r="BB2417" i="1"/>
  <c r="BA2417" i="1"/>
  <c r="BC2417" i="1" s="1"/>
  <c r="AZ2417" i="1"/>
  <c r="AY2417" i="1"/>
  <c r="AV2417" i="1"/>
  <c r="AE2417" i="1"/>
  <c r="AH2417" i="1" s="1"/>
  <c r="X2417" i="1"/>
  <c r="AA2417" i="1" s="1"/>
  <c r="Q2417" i="1"/>
  <c r="T2417" i="1" s="1"/>
  <c r="K2417" i="1"/>
  <c r="H2417" i="1"/>
  <c r="E2417" i="1"/>
  <c r="AU2416" i="1"/>
  <c r="AU2413" i="1" s="1"/>
  <c r="AT2416" i="1"/>
  <c r="AS2416" i="1"/>
  <c r="BB2416" i="1" s="1"/>
  <c r="AR2416" i="1"/>
  <c r="AQ2416" i="1"/>
  <c r="BA2416" i="1" s="1"/>
  <c r="AP2416" i="1"/>
  <c r="AO2416" i="1"/>
  <c r="AN2416" i="1"/>
  <c r="AM2416" i="1"/>
  <c r="AZ2416" i="1" s="1"/>
  <c r="AL2416" i="1"/>
  <c r="AK2416" i="1"/>
  <c r="AJ2416" i="1"/>
  <c r="AG2416" i="1"/>
  <c r="AF2416" i="1"/>
  <c r="AD2416" i="1"/>
  <c r="AD2413" i="1" s="1"/>
  <c r="AD2412" i="1" s="1"/>
  <c r="AC2416" i="1"/>
  <c r="AE2416" i="1" s="1"/>
  <c r="AH2416" i="1" s="1"/>
  <c r="AA2416" i="1"/>
  <c r="Z2416" i="1"/>
  <c r="Y2416" i="1"/>
  <c r="Y2413" i="1" s="1"/>
  <c r="Y2412" i="1" s="1"/>
  <c r="X2416" i="1"/>
  <c r="W2416" i="1"/>
  <c r="V2416" i="1"/>
  <c r="S2416" i="1"/>
  <c r="R2416" i="1"/>
  <c r="P2416" i="1"/>
  <c r="Q2416" i="1" s="1"/>
  <c r="T2416" i="1" s="1"/>
  <c r="O2416" i="1"/>
  <c r="N2416" i="1"/>
  <c r="M2416" i="1"/>
  <c r="L2416" i="1"/>
  <c r="L2413" i="1" s="1"/>
  <c r="L2412" i="1" s="1"/>
  <c r="J2416" i="1"/>
  <c r="K2416" i="1" s="1"/>
  <c r="I2416" i="1"/>
  <c r="H2416" i="1"/>
  <c r="G2416" i="1"/>
  <c r="F2416" i="1"/>
  <c r="D2416" i="1"/>
  <c r="D2413" i="1" s="1"/>
  <c r="C2416" i="1"/>
  <c r="BB2415" i="1"/>
  <c r="BC2415" i="1" s="1"/>
  <c r="BA2415" i="1"/>
  <c r="AZ2415" i="1"/>
  <c r="AY2415" i="1"/>
  <c r="AV2415" i="1"/>
  <c r="AH2415" i="1"/>
  <c r="AE2415" i="1"/>
  <c r="AA2415" i="1"/>
  <c r="X2415" i="1"/>
  <c r="Q2415" i="1"/>
  <c r="T2415" i="1" s="1"/>
  <c r="AW2415" i="1" s="1"/>
  <c r="K2415" i="1"/>
  <c r="H2415" i="1"/>
  <c r="E2415" i="1"/>
  <c r="AU2414" i="1"/>
  <c r="AT2414" i="1"/>
  <c r="AT2413" i="1" s="1"/>
  <c r="AT2412" i="1" s="1"/>
  <c r="AS2414" i="1"/>
  <c r="BB2414" i="1" s="1"/>
  <c r="AR2414" i="1"/>
  <c r="AQ2414" i="1"/>
  <c r="AP2414" i="1"/>
  <c r="BA2414" i="1" s="1"/>
  <c r="AO2414" i="1"/>
  <c r="AN2414" i="1"/>
  <c r="AN2413" i="1" s="1"/>
  <c r="AN2412" i="1" s="1"/>
  <c r="AM2414" i="1"/>
  <c r="AL2414" i="1"/>
  <c r="AL2413" i="1" s="1"/>
  <c r="AL2412" i="1" s="1"/>
  <c r="AK2414" i="1"/>
  <c r="AK2413" i="1" s="1"/>
  <c r="AK2412" i="1" s="1"/>
  <c r="AJ2414" i="1"/>
  <c r="AG2414" i="1"/>
  <c r="AF2414" i="1"/>
  <c r="AE2414" i="1"/>
  <c r="AH2414" i="1" s="1"/>
  <c r="AD2414" i="1"/>
  <c r="AC2414" i="1"/>
  <c r="AC2413" i="1" s="1"/>
  <c r="Z2414" i="1"/>
  <c r="Y2414" i="1"/>
  <c r="W2414" i="1"/>
  <c r="V2414" i="1"/>
  <c r="S2414" i="1"/>
  <c r="S2413" i="1" s="1"/>
  <c r="S2412" i="1" s="1"/>
  <c r="R2414" i="1"/>
  <c r="P2414" i="1"/>
  <c r="O2414" i="1"/>
  <c r="Q2414" i="1" s="1"/>
  <c r="T2414" i="1" s="1"/>
  <c r="N2414" i="1"/>
  <c r="M2414" i="1"/>
  <c r="M2413" i="1" s="1"/>
  <c r="M2412" i="1" s="1"/>
  <c r="L2414" i="1"/>
  <c r="K2414" i="1"/>
  <c r="J2414" i="1"/>
  <c r="I2414" i="1"/>
  <c r="G2414" i="1"/>
  <c r="H2414" i="1" s="1"/>
  <c r="F2414" i="1"/>
  <c r="E2414" i="1"/>
  <c r="D2414" i="1"/>
  <c r="C2414" i="1"/>
  <c r="C2413" i="1" s="1"/>
  <c r="C2412" i="1" s="1"/>
  <c r="AR2413" i="1"/>
  <c r="AP2413" i="1"/>
  <c r="AO2413" i="1"/>
  <c r="AJ2413" i="1"/>
  <c r="AG2413" i="1"/>
  <c r="AG2412" i="1" s="1"/>
  <c r="AF2413" i="1"/>
  <c r="Z2413" i="1"/>
  <c r="W2413" i="1"/>
  <c r="O2413" i="1"/>
  <c r="N2413" i="1"/>
  <c r="I2413" i="1"/>
  <c r="G2413" i="1"/>
  <c r="F2413" i="1"/>
  <c r="AR2412" i="1"/>
  <c r="AO2412" i="1"/>
  <c r="AF2412" i="1"/>
  <c r="Z2412" i="1"/>
  <c r="W2412" i="1"/>
  <c r="N2412" i="1"/>
  <c r="I2412" i="1"/>
  <c r="F2412" i="1"/>
  <c r="BC2411" i="1"/>
  <c r="BB2411" i="1"/>
  <c r="BA2411" i="1"/>
  <c r="AZ2411" i="1"/>
  <c r="AY2411" i="1"/>
  <c r="AV2411" i="1"/>
  <c r="AE2411" i="1"/>
  <c r="AH2411" i="1" s="1"/>
  <c r="X2411" i="1"/>
  <c r="AA2411" i="1" s="1"/>
  <c r="T2411" i="1"/>
  <c r="AW2411" i="1" s="1"/>
  <c r="Q2411" i="1"/>
  <c r="K2411" i="1"/>
  <c r="H2411" i="1"/>
  <c r="E2411" i="1"/>
  <c r="BB2410" i="1"/>
  <c r="BA2410" i="1"/>
  <c r="BC2410" i="1" s="1"/>
  <c r="AZ2410" i="1"/>
  <c r="AY2410" i="1"/>
  <c r="AV2410" i="1"/>
  <c r="AH2410" i="1"/>
  <c r="AE2410" i="1"/>
  <c r="AA2410" i="1"/>
  <c r="X2410" i="1"/>
  <c r="Q2410" i="1"/>
  <c r="T2410" i="1" s="1"/>
  <c r="AW2410" i="1" s="1"/>
  <c r="K2410" i="1"/>
  <c r="H2410" i="1"/>
  <c r="E2410" i="1"/>
  <c r="AU2409" i="1"/>
  <c r="AT2409" i="1"/>
  <c r="AS2409" i="1"/>
  <c r="BB2409" i="1" s="1"/>
  <c r="AR2409" i="1"/>
  <c r="AQ2409" i="1"/>
  <c r="AP2409" i="1"/>
  <c r="BA2409" i="1" s="1"/>
  <c r="AO2409" i="1"/>
  <c r="AN2409" i="1"/>
  <c r="AV2409" i="1" s="1"/>
  <c r="AM2409" i="1"/>
  <c r="AZ2409" i="1" s="1"/>
  <c r="AL2409" i="1"/>
  <c r="AY2409" i="1" s="1"/>
  <c r="AK2409" i="1"/>
  <c r="AJ2409" i="1"/>
  <c r="AG2409" i="1"/>
  <c r="AF2409" i="1"/>
  <c r="AE2409" i="1"/>
  <c r="AH2409" i="1" s="1"/>
  <c r="AD2409" i="1"/>
  <c r="AC2409" i="1"/>
  <c r="Z2409" i="1"/>
  <c r="Y2409" i="1"/>
  <c r="W2409" i="1"/>
  <c r="V2409" i="1"/>
  <c r="X2409" i="1" s="1"/>
  <c r="AA2409" i="1" s="1"/>
  <c r="S2409" i="1"/>
  <c r="R2409" i="1"/>
  <c r="P2409" i="1"/>
  <c r="O2409" i="1"/>
  <c r="Q2409" i="1" s="1"/>
  <c r="T2409" i="1" s="1"/>
  <c r="N2409" i="1"/>
  <c r="M2409" i="1"/>
  <c r="L2409" i="1"/>
  <c r="K2409" i="1"/>
  <c r="J2409" i="1"/>
  <c r="I2409" i="1"/>
  <c r="G2409" i="1"/>
  <c r="H2409" i="1" s="1"/>
  <c r="F2409" i="1"/>
  <c r="E2409" i="1"/>
  <c r="D2409" i="1"/>
  <c r="C2409" i="1"/>
  <c r="BB2408" i="1"/>
  <c r="BA2408" i="1"/>
  <c r="AZ2408" i="1"/>
  <c r="AY2408" i="1"/>
  <c r="BC2408" i="1" s="1"/>
  <c r="AV2408" i="1"/>
  <c r="AH2408" i="1"/>
  <c r="AE2408" i="1"/>
  <c r="X2408" i="1"/>
  <c r="AA2408" i="1" s="1"/>
  <c r="Q2408" i="1"/>
  <c r="T2408" i="1" s="1"/>
  <c r="K2408" i="1"/>
  <c r="H2408" i="1"/>
  <c r="E2408" i="1"/>
  <c r="AZ2407" i="1"/>
  <c r="AU2407" i="1"/>
  <c r="AT2407" i="1"/>
  <c r="AS2407" i="1"/>
  <c r="BB2407" i="1" s="1"/>
  <c r="AR2407" i="1"/>
  <c r="AQ2407" i="1"/>
  <c r="AP2407" i="1"/>
  <c r="AO2407" i="1"/>
  <c r="AN2407" i="1"/>
  <c r="AM2407" i="1"/>
  <c r="AL2407" i="1"/>
  <c r="AK2407" i="1"/>
  <c r="AY2407" i="1" s="1"/>
  <c r="AJ2407" i="1"/>
  <c r="AH2407" i="1"/>
  <c r="AG2407" i="1"/>
  <c r="AF2407" i="1"/>
  <c r="AE2407" i="1"/>
  <c r="AD2407" i="1"/>
  <c r="AC2407" i="1"/>
  <c r="Z2407" i="1"/>
  <c r="Y2407" i="1"/>
  <c r="W2407" i="1"/>
  <c r="V2407" i="1"/>
  <c r="X2407" i="1" s="1"/>
  <c r="AA2407" i="1" s="1"/>
  <c r="S2407" i="1"/>
  <c r="R2407" i="1"/>
  <c r="P2407" i="1"/>
  <c r="O2407" i="1"/>
  <c r="Q2407" i="1" s="1"/>
  <c r="T2407" i="1" s="1"/>
  <c r="N2407" i="1"/>
  <c r="M2407" i="1"/>
  <c r="L2407" i="1"/>
  <c r="J2407" i="1"/>
  <c r="K2407" i="1" s="1"/>
  <c r="I2407" i="1"/>
  <c r="H2407" i="1"/>
  <c r="G2407" i="1"/>
  <c r="F2407" i="1"/>
  <c r="E2407" i="1"/>
  <c r="D2407" i="1"/>
  <c r="C2407" i="1"/>
  <c r="BB2406" i="1"/>
  <c r="BA2406" i="1"/>
  <c r="AZ2406" i="1"/>
  <c r="AY2406" i="1"/>
  <c r="BC2406" i="1" s="1"/>
  <c r="AV2406" i="1"/>
  <c r="AH2406" i="1"/>
  <c r="AE2406" i="1"/>
  <c r="AA2406" i="1"/>
  <c r="X2406" i="1"/>
  <c r="T2406" i="1"/>
  <c r="AW2406" i="1" s="1"/>
  <c r="Q2406" i="1"/>
  <c r="K2406" i="1"/>
  <c r="H2406" i="1"/>
  <c r="E2406" i="1"/>
  <c r="AU2405" i="1"/>
  <c r="AT2405" i="1"/>
  <c r="AS2405" i="1"/>
  <c r="BB2405" i="1" s="1"/>
  <c r="AR2405" i="1"/>
  <c r="BA2405" i="1" s="1"/>
  <c r="AQ2405" i="1"/>
  <c r="AP2405" i="1"/>
  <c r="AO2405" i="1"/>
  <c r="AN2405" i="1"/>
  <c r="AZ2405" i="1" s="1"/>
  <c r="AM2405" i="1"/>
  <c r="AL2405" i="1"/>
  <c r="AV2405" i="1" s="1"/>
  <c r="AK2405" i="1"/>
  <c r="AJ2405" i="1"/>
  <c r="AY2405" i="1" s="1"/>
  <c r="BC2405" i="1" s="1"/>
  <c r="AG2405" i="1"/>
  <c r="AF2405" i="1"/>
  <c r="AD2405" i="1"/>
  <c r="AC2405" i="1"/>
  <c r="AE2405" i="1" s="1"/>
  <c r="AH2405" i="1" s="1"/>
  <c r="Z2405" i="1"/>
  <c r="Y2405" i="1"/>
  <c r="W2405" i="1"/>
  <c r="V2405" i="1"/>
  <c r="X2405" i="1" s="1"/>
  <c r="AA2405" i="1" s="1"/>
  <c r="S2405" i="1"/>
  <c r="R2405" i="1"/>
  <c r="Q2405" i="1"/>
  <c r="T2405" i="1" s="1"/>
  <c r="P2405" i="1"/>
  <c r="O2405" i="1"/>
  <c r="N2405" i="1"/>
  <c r="M2405" i="1"/>
  <c r="L2405" i="1"/>
  <c r="K2405" i="1"/>
  <c r="J2405" i="1"/>
  <c r="I2405" i="1"/>
  <c r="H2405" i="1"/>
  <c r="G2405" i="1"/>
  <c r="F2405" i="1"/>
  <c r="D2405" i="1"/>
  <c r="C2405" i="1"/>
  <c r="E2405" i="1" s="1"/>
  <c r="BB2404" i="1"/>
  <c r="BA2404" i="1"/>
  <c r="AZ2404" i="1"/>
  <c r="AY2404" i="1"/>
  <c r="BC2404" i="1" s="1"/>
  <c r="AV2404" i="1"/>
  <c r="AE2404" i="1"/>
  <c r="AH2404" i="1" s="1"/>
  <c r="AA2404" i="1"/>
  <c r="X2404" i="1"/>
  <c r="Q2404" i="1"/>
  <c r="T2404" i="1" s="1"/>
  <c r="K2404" i="1"/>
  <c r="H2404" i="1"/>
  <c r="E2404" i="1"/>
  <c r="BB2403" i="1"/>
  <c r="BA2403" i="1"/>
  <c r="AZ2403" i="1"/>
  <c r="BC2403" i="1" s="1"/>
  <c r="AY2403" i="1"/>
  <c r="AW2403" i="1"/>
  <c r="AV2403" i="1"/>
  <c r="AH2403" i="1"/>
  <c r="AE2403" i="1"/>
  <c r="X2403" i="1"/>
  <c r="AA2403" i="1" s="1"/>
  <c r="T2403" i="1"/>
  <c r="Q2403" i="1"/>
  <c r="K2403" i="1"/>
  <c r="H2403" i="1"/>
  <c r="E2403" i="1"/>
  <c r="BA2402" i="1"/>
  <c r="AZ2402" i="1"/>
  <c r="AY2402" i="1"/>
  <c r="BC2402" i="1" s="1"/>
  <c r="AV2402" i="1"/>
  <c r="AT2402" i="1"/>
  <c r="BB2402" i="1" s="1"/>
  <c r="AH2402" i="1"/>
  <c r="AE2402" i="1"/>
  <c r="AA2402" i="1"/>
  <c r="X2402" i="1"/>
  <c r="T2402" i="1"/>
  <c r="Q2402" i="1"/>
  <c r="K2402" i="1"/>
  <c r="H2402" i="1"/>
  <c r="E2402" i="1"/>
  <c r="BB2401" i="1"/>
  <c r="BA2401" i="1"/>
  <c r="AZ2401" i="1"/>
  <c r="AY2401" i="1"/>
  <c r="BC2401" i="1" s="1"/>
  <c r="AV2401" i="1"/>
  <c r="AE2401" i="1"/>
  <c r="AH2401" i="1" s="1"/>
  <c r="X2401" i="1"/>
  <c r="AA2401" i="1" s="1"/>
  <c r="Q2401" i="1"/>
  <c r="T2401" i="1" s="1"/>
  <c r="K2401" i="1"/>
  <c r="H2401" i="1"/>
  <c r="E2401" i="1"/>
  <c r="BB2400" i="1"/>
  <c r="BA2400" i="1"/>
  <c r="AZ2400" i="1"/>
  <c r="AY2400" i="1"/>
  <c r="BC2400" i="1" s="1"/>
  <c r="AV2400" i="1"/>
  <c r="AH2400" i="1"/>
  <c r="AE2400" i="1"/>
  <c r="AA2400" i="1"/>
  <c r="X2400" i="1"/>
  <c r="T2400" i="1"/>
  <c r="AW2400" i="1" s="1"/>
  <c r="Q2400" i="1"/>
  <c r="K2400" i="1"/>
  <c r="H2400" i="1"/>
  <c r="E2400" i="1"/>
  <c r="AU2399" i="1"/>
  <c r="AT2399" i="1"/>
  <c r="AS2399" i="1"/>
  <c r="BB2399" i="1" s="1"/>
  <c r="AR2399" i="1"/>
  <c r="BA2399" i="1" s="1"/>
  <c r="AQ2399" i="1"/>
  <c r="AP2399" i="1"/>
  <c r="AO2399" i="1"/>
  <c r="AN2399" i="1"/>
  <c r="AZ2399" i="1" s="1"/>
  <c r="AM2399" i="1"/>
  <c r="AL2399" i="1"/>
  <c r="AK2399" i="1"/>
  <c r="AJ2399" i="1"/>
  <c r="AG2399" i="1"/>
  <c r="AF2399" i="1"/>
  <c r="AD2399" i="1"/>
  <c r="AC2399" i="1"/>
  <c r="AE2399" i="1" s="1"/>
  <c r="AH2399" i="1" s="1"/>
  <c r="Z2399" i="1"/>
  <c r="Y2399" i="1"/>
  <c r="W2399" i="1"/>
  <c r="V2399" i="1"/>
  <c r="X2399" i="1" s="1"/>
  <c r="AA2399" i="1" s="1"/>
  <c r="S2399" i="1"/>
  <c r="R2399" i="1"/>
  <c r="Q2399" i="1"/>
  <c r="P2399" i="1"/>
  <c r="O2399" i="1"/>
  <c r="N2399" i="1"/>
  <c r="M2399" i="1"/>
  <c r="L2399" i="1"/>
  <c r="K2399" i="1"/>
  <c r="J2399" i="1"/>
  <c r="I2399" i="1"/>
  <c r="H2399" i="1"/>
  <c r="G2399" i="1"/>
  <c r="F2399" i="1"/>
  <c r="D2399" i="1"/>
  <c r="C2399" i="1"/>
  <c r="E2399" i="1" s="1"/>
  <c r="BB2398" i="1"/>
  <c r="BA2398" i="1"/>
  <c r="AZ2398" i="1"/>
  <c r="AY2398" i="1"/>
  <c r="BC2398" i="1" s="1"/>
  <c r="AV2398" i="1"/>
  <c r="AE2398" i="1"/>
  <c r="AH2398" i="1" s="1"/>
  <c r="AA2398" i="1"/>
  <c r="X2398" i="1"/>
  <c r="Q2398" i="1"/>
  <c r="T2398" i="1" s="1"/>
  <c r="K2398" i="1"/>
  <c r="H2398" i="1"/>
  <c r="E2398" i="1"/>
  <c r="AU2397" i="1"/>
  <c r="AT2397" i="1"/>
  <c r="AS2397" i="1"/>
  <c r="BB2397" i="1" s="1"/>
  <c r="AR2397" i="1"/>
  <c r="AQ2397" i="1"/>
  <c r="AP2397" i="1"/>
  <c r="BA2397" i="1" s="1"/>
  <c r="AO2397" i="1"/>
  <c r="AN2397" i="1"/>
  <c r="AM2397" i="1"/>
  <c r="AL2397" i="1"/>
  <c r="AV2397" i="1" s="1"/>
  <c r="AK2397" i="1"/>
  <c r="AJ2397" i="1"/>
  <c r="AG2397" i="1"/>
  <c r="AF2397" i="1"/>
  <c r="AD2397" i="1"/>
  <c r="AC2397" i="1"/>
  <c r="AE2397" i="1" s="1"/>
  <c r="AH2397" i="1" s="1"/>
  <c r="Z2397" i="1"/>
  <c r="Y2397" i="1"/>
  <c r="W2397" i="1"/>
  <c r="V2397" i="1"/>
  <c r="X2397" i="1" s="1"/>
  <c r="AA2397" i="1" s="1"/>
  <c r="S2397" i="1"/>
  <c r="R2397" i="1"/>
  <c r="P2397" i="1"/>
  <c r="O2397" i="1"/>
  <c r="Q2397" i="1" s="1"/>
  <c r="T2397" i="1" s="1"/>
  <c r="N2397" i="1"/>
  <c r="M2397" i="1"/>
  <c r="L2397" i="1"/>
  <c r="K2397" i="1"/>
  <c r="J2397" i="1"/>
  <c r="I2397" i="1"/>
  <c r="G2397" i="1"/>
  <c r="F2397" i="1"/>
  <c r="H2397" i="1" s="1"/>
  <c r="D2397" i="1"/>
  <c r="E2397" i="1" s="1"/>
  <c r="C2397" i="1"/>
  <c r="BB2396" i="1"/>
  <c r="BA2396" i="1"/>
  <c r="AZ2396" i="1"/>
  <c r="AY2396" i="1"/>
  <c r="AV2396" i="1"/>
  <c r="AE2396" i="1"/>
  <c r="AH2396" i="1" s="1"/>
  <c r="AA2396" i="1"/>
  <c r="X2396" i="1"/>
  <c r="T2396" i="1"/>
  <c r="Q2396" i="1"/>
  <c r="K2396" i="1"/>
  <c r="H2396" i="1"/>
  <c r="E2396" i="1"/>
  <c r="BB2395" i="1"/>
  <c r="BA2395" i="1"/>
  <c r="BC2395" i="1" s="1"/>
  <c r="AZ2395" i="1"/>
  <c r="AY2395" i="1"/>
  <c r="AV2395" i="1"/>
  <c r="AE2395" i="1"/>
  <c r="AH2395" i="1" s="1"/>
  <c r="X2395" i="1"/>
  <c r="AA2395" i="1" s="1"/>
  <c r="Q2395" i="1"/>
  <c r="T2395" i="1" s="1"/>
  <c r="K2395" i="1"/>
  <c r="H2395" i="1"/>
  <c r="E2395" i="1"/>
  <c r="BB2394" i="1"/>
  <c r="BA2394" i="1"/>
  <c r="AZ2394" i="1"/>
  <c r="AY2394" i="1"/>
  <c r="BC2394" i="1" s="1"/>
  <c r="AV2394" i="1"/>
  <c r="AH2394" i="1"/>
  <c r="AE2394" i="1"/>
  <c r="AA2394" i="1"/>
  <c r="X2394" i="1"/>
  <c r="T2394" i="1"/>
  <c r="AW2394" i="1" s="1"/>
  <c r="Q2394" i="1"/>
  <c r="K2394" i="1"/>
  <c r="H2394" i="1"/>
  <c r="E2394" i="1"/>
  <c r="BC2393" i="1"/>
  <c r="BB2393" i="1"/>
  <c r="BA2393" i="1"/>
  <c r="AZ2393" i="1"/>
  <c r="AY2393" i="1"/>
  <c r="AV2393" i="1"/>
  <c r="AE2393" i="1"/>
  <c r="AH2393" i="1" s="1"/>
  <c r="X2393" i="1"/>
  <c r="AA2393" i="1" s="1"/>
  <c r="T2393" i="1"/>
  <c r="AW2393" i="1" s="1"/>
  <c r="Q2393" i="1"/>
  <c r="K2393" i="1"/>
  <c r="H2393" i="1"/>
  <c r="E2393" i="1"/>
  <c r="BB2392" i="1"/>
  <c r="BA2392" i="1"/>
  <c r="BC2392" i="1" s="1"/>
  <c r="AZ2392" i="1"/>
  <c r="AY2392" i="1"/>
  <c r="AV2392" i="1"/>
  <c r="AH2392" i="1"/>
  <c r="AE2392" i="1"/>
  <c r="AA2392" i="1"/>
  <c r="X2392" i="1"/>
  <c r="Q2392" i="1"/>
  <c r="T2392" i="1" s="1"/>
  <c r="AW2392" i="1" s="1"/>
  <c r="K2392" i="1"/>
  <c r="H2392" i="1"/>
  <c r="E2392" i="1"/>
  <c r="AY2391" i="1"/>
  <c r="AV2391" i="1"/>
  <c r="AS2391" i="1"/>
  <c r="BB2391" i="1" s="1"/>
  <c r="AP2391" i="1"/>
  <c r="BA2391" i="1" s="1"/>
  <c r="AN2391" i="1"/>
  <c r="AM2391" i="1"/>
  <c r="AZ2391" i="1" s="1"/>
  <c r="AK2391" i="1"/>
  <c r="AH2391" i="1"/>
  <c r="AE2391" i="1"/>
  <c r="AA2391" i="1"/>
  <c r="X2391" i="1"/>
  <c r="T2391" i="1"/>
  <c r="Q2391" i="1"/>
  <c r="K2391" i="1"/>
  <c r="H2391" i="1"/>
  <c r="E2391" i="1"/>
  <c r="AU2390" i="1"/>
  <c r="AT2390" i="1"/>
  <c r="AS2390" i="1"/>
  <c r="AR2390" i="1"/>
  <c r="AQ2390" i="1"/>
  <c r="AO2390" i="1"/>
  <c r="AN2390" i="1"/>
  <c r="AZ2390" i="1" s="1"/>
  <c r="AM2390" i="1"/>
  <c r="AL2390" i="1"/>
  <c r="AK2390" i="1"/>
  <c r="AJ2390" i="1"/>
  <c r="AG2390" i="1"/>
  <c r="AF2390" i="1"/>
  <c r="AD2390" i="1"/>
  <c r="AC2390" i="1"/>
  <c r="AE2390" i="1" s="1"/>
  <c r="AH2390" i="1" s="1"/>
  <c r="Z2390" i="1"/>
  <c r="Y2390" i="1"/>
  <c r="W2390" i="1"/>
  <c r="V2390" i="1"/>
  <c r="X2390" i="1" s="1"/>
  <c r="AA2390" i="1" s="1"/>
  <c r="S2390" i="1"/>
  <c r="R2390" i="1"/>
  <c r="Q2390" i="1"/>
  <c r="P2390" i="1"/>
  <c r="O2390" i="1"/>
  <c r="N2390" i="1"/>
  <c r="M2390" i="1"/>
  <c r="L2390" i="1"/>
  <c r="K2390" i="1"/>
  <c r="J2390" i="1"/>
  <c r="I2390" i="1"/>
  <c r="H2390" i="1"/>
  <c r="G2390" i="1"/>
  <c r="F2390" i="1"/>
  <c r="D2390" i="1"/>
  <c r="C2390" i="1"/>
  <c r="E2390" i="1" s="1"/>
  <c r="BB2389" i="1"/>
  <c r="BA2389" i="1"/>
  <c r="AZ2389" i="1"/>
  <c r="AY2389" i="1"/>
  <c r="BC2389" i="1" s="1"/>
  <c r="AV2389" i="1"/>
  <c r="AE2389" i="1"/>
  <c r="AH2389" i="1" s="1"/>
  <c r="AA2389" i="1"/>
  <c r="X2389" i="1"/>
  <c r="Q2389" i="1"/>
  <c r="T2389" i="1" s="1"/>
  <c r="K2389" i="1"/>
  <c r="H2389" i="1"/>
  <c r="E2389" i="1"/>
  <c r="AU2388" i="1"/>
  <c r="AT2388" i="1"/>
  <c r="AS2388" i="1"/>
  <c r="BB2388" i="1" s="1"/>
  <c r="AR2388" i="1"/>
  <c r="AQ2388" i="1"/>
  <c r="AP2388" i="1"/>
  <c r="BA2388" i="1" s="1"/>
  <c r="AO2388" i="1"/>
  <c r="AN2388" i="1"/>
  <c r="AM2388" i="1"/>
  <c r="AZ2388" i="1" s="1"/>
  <c r="AL2388" i="1"/>
  <c r="AK2388" i="1"/>
  <c r="AJ2388" i="1"/>
  <c r="AG2388" i="1"/>
  <c r="AF2388" i="1"/>
  <c r="AD2388" i="1"/>
  <c r="AE2388" i="1" s="1"/>
  <c r="AC2388" i="1"/>
  <c r="Z2388" i="1"/>
  <c r="Y2388" i="1"/>
  <c r="W2388" i="1"/>
  <c r="V2388" i="1"/>
  <c r="X2388" i="1" s="1"/>
  <c r="AA2388" i="1" s="1"/>
  <c r="S2388" i="1"/>
  <c r="R2388" i="1"/>
  <c r="P2388" i="1"/>
  <c r="O2388" i="1"/>
  <c r="Q2388" i="1" s="1"/>
  <c r="T2388" i="1" s="1"/>
  <c r="N2388" i="1"/>
  <c r="M2388" i="1"/>
  <c r="L2388" i="1"/>
  <c r="K2388" i="1"/>
  <c r="J2388" i="1"/>
  <c r="I2388" i="1"/>
  <c r="G2388" i="1"/>
  <c r="F2388" i="1"/>
  <c r="H2388" i="1" s="1"/>
  <c r="D2388" i="1"/>
  <c r="E2388" i="1" s="1"/>
  <c r="C2388" i="1"/>
  <c r="BB2387" i="1"/>
  <c r="BA2387" i="1"/>
  <c r="AZ2387" i="1"/>
  <c r="AY2387" i="1"/>
  <c r="BC2387" i="1" s="1"/>
  <c r="AV2387" i="1"/>
  <c r="AE2387" i="1"/>
  <c r="AH2387" i="1" s="1"/>
  <c r="AA2387" i="1"/>
  <c r="X2387" i="1"/>
  <c r="T2387" i="1"/>
  <c r="Q2387" i="1"/>
  <c r="K2387" i="1"/>
  <c r="H2387" i="1"/>
  <c r="E2387" i="1"/>
  <c r="BB2386" i="1"/>
  <c r="BA2386" i="1"/>
  <c r="BC2386" i="1" s="1"/>
  <c r="AZ2386" i="1"/>
  <c r="AY2386" i="1"/>
  <c r="AV2386" i="1"/>
  <c r="AE2386" i="1"/>
  <c r="AH2386" i="1" s="1"/>
  <c r="X2386" i="1"/>
  <c r="AA2386" i="1" s="1"/>
  <c r="Q2386" i="1"/>
  <c r="T2386" i="1" s="1"/>
  <c r="K2386" i="1"/>
  <c r="H2386" i="1"/>
  <c r="E2386" i="1"/>
  <c r="BB2385" i="1"/>
  <c r="BA2385" i="1"/>
  <c r="AZ2385" i="1"/>
  <c r="AY2385" i="1"/>
  <c r="BC2385" i="1" s="1"/>
  <c r="AV2385" i="1"/>
  <c r="AH2385" i="1"/>
  <c r="AE2385" i="1"/>
  <c r="AA2385" i="1"/>
  <c r="X2385" i="1"/>
  <c r="T2385" i="1"/>
  <c r="AW2385" i="1" s="1"/>
  <c r="Q2385" i="1"/>
  <c r="K2385" i="1"/>
  <c r="H2385" i="1"/>
  <c r="E2385" i="1"/>
  <c r="BC2384" i="1"/>
  <c r="BB2384" i="1"/>
  <c r="BA2384" i="1"/>
  <c r="AZ2384" i="1"/>
  <c r="AY2384" i="1"/>
  <c r="AV2384" i="1"/>
  <c r="AE2384" i="1"/>
  <c r="AH2384" i="1" s="1"/>
  <c r="X2384" i="1"/>
  <c r="AA2384" i="1" s="1"/>
  <c r="T2384" i="1"/>
  <c r="AW2384" i="1" s="1"/>
  <c r="Q2384" i="1"/>
  <c r="K2384" i="1"/>
  <c r="H2384" i="1"/>
  <c r="E2384" i="1"/>
  <c r="AU2383" i="1"/>
  <c r="AT2383" i="1"/>
  <c r="AS2383" i="1"/>
  <c r="BB2383" i="1" s="1"/>
  <c r="AR2383" i="1"/>
  <c r="BA2383" i="1" s="1"/>
  <c r="AQ2383" i="1"/>
  <c r="AP2383" i="1"/>
  <c r="AO2383" i="1"/>
  <c r="AN2383" i="1"/>
  <c r="AM2383" i="1"/>
  <c r="AZ2383" i="1" s="1"/>
  <c r="AL2383" i="1"/>
  <c r="AK2383" i="1"/>
  <c r="AJ2383" i="1"/>
  <c r="AY2383" i="1" s="1"/>
  <c r="AG2383" i="1"/>
  <c r="AF2383" i="1"/>
  <c r="AD2383" i="1"/>
  <c r="AC2383" i="1"/>
  <c r="AE2383" i="1" s="1"/>
  <c r="AH2383" i="1" s="1"/>
  <c r="Z2383" i="1"/>
  <c r="Y2383" i="1"/>
  <c r="W2383" i="1"/>
  <c r="V2383" i="1"/>
  <c r="X2383" i="1" s="1"/>
  <c r="AA2383" i="1" s="1"/>
  <c r="T2383" i="1"/>
  <c r="S2383" i="1"/>
  <c r="R2383" i="1"/>
  <c r="Q2383" i="1"/>
  <c r="P2383" i="1"/>
  <c r="O2383" i="1"/>
  <c r="N2383" i="1"/>
  <c r="M2383" i="1"/>
  <c r="L2383" i="1"/>
  <c r="J2383" i="1"/>
  <c r="K2383" i="1" s="1"/>
  <c r="I2383" i="1"/>
  <c r="G2383" i="1"/>
  <c r="H2383" i="1" s="1"/>
  <c r="F2383" i="1"/>
  <c r="D2383" i="1"/>
  <c r="E2383" i="1" s="1"/>
  <c r="C2383" i="1"/>
  <c r="BB2382" i="1"/>
  <c r="BA2382" i="1"/>
  <c r="AZ2382" i="1"/>
  <c r="BC2382" i="1" s="1"/>
  <c r="AY2382" i="1"/>
  <c r="AW2382" i="1"/>
  <c r="AV2382" i="1"/>
  <c r="AH2382" i="1"/>
  <c r="AE2382" i="1"/>
  <c r="X2382" i="1"/>
  <c r="AA2382" i="1" s="1"/>
  <c r="T2382" i="1"/>
  <c r="Q2382" i="1"/>
  <c r="K2382" i="1"/>
  <c r="H2382" i="1"/>
  <c r="E2382" i="1"/>
  <c r="AY2381" i="1"/>
  <c r="AU2381" i="1"/>
  <c r="AT2381" i="1"/>
  <c r="AS2381" i="1"/>
  <c r="BB2381" i="1" s="1"/>
  <c r="AR2381" i="1"/>
  <c r="AQ2381" i="1"/>
  <c r="AP2381" i="1"/>
  <c r="BA2381" i="1" s="1"/>
  <c r="AO2381" i="1"/>
  <c r="AN2381" i="1"/>
  <c r="AM2381" i="1"/>
  <c r="AZ2381" i="1" s="1"/>
  <c r="AL2381" i="1"/>
  <c r="AK2381" i="1"/>
  <c r="AJ2381" i="1"/>
  <c r="AG2381" i="1"/>
  <c r="AF2381" i="1"/>
  <c r="AE2381" i="1"/>
  <c r="AH2381" i="1" s="1"/>
  <c r="AD2381" i="1"/>
  <c r="AC2381" i="1"/>
  <c r="Z2381" i="1"/>
  <c r="Y2381" i="1"/>
  <c r="X2381" i="1"/>
  <c r="AA2381" i="1" s="1"/>
  <c r="W2381" i="1"/>
  <c r="V2381" i="1"/>
  <c r="S2381" i="1"/>
  <c r="R2381" i="1"/>
  <c r="P2381" i="1"/>
  <c r="O2381" i="1"/>
  <c r="Q2381" i="1" s="1"/>
  <c r="T2381" i="1" s="1"/>
  <c r="N2381" i="1"/>
  <c r="M2381" i="1"/>
  <c r="L2381" i="1"/>
  <c r="J2381" i="1"/>
  <c r="K2381" i="1" s="1"/>
  <c r="I2381" i="1"/>
  <c r="G2381" i="1"/>
  <c r="H2381" i="1" s="1"/>
  <c r="F2381" i="1"/>
  <c r="E2381" i="1"/>
  <c r="D2381" i="1"/>
  <c r="C2381" i="1"/>
  <c r="BB2380" i="1"/>
  <c r="BA2380" i="1"/>
  <c r="BC2380" i="1" s="1"/>
  <c r="AZ2380" i="1"/>
  <c r="AY2380" i="1"/>
  <c r="AV2380" i="1"/>
  <c r="AE2380" i="1"/>
  <c r="AH2380" i="1" s="1"/>
  <c r="X2380" i="1"/>
  <c r="AA2380" i="1" s="1"/>
  <c r="Q2380" i="1"/>
  <c r="T2380" i="1" s="1"/>
  <c r="K2380" i="1"/>
  <c r="H2380" i="1"/>
  <c r="E2380" i="1"/>
  <c r="BB2379" i="1"/>
  <c r="BA2379" i="1"/>
  <c r="AZ2379" i="1"/>
  <c r="AY2379" i="1"/>
  <c r="AV2379" i="1"/>
  <c r="AH2379" i="1"/>
  <c r="AE2379" i="1"/>
  <c r="AA2379" i="1"/>
  <c r="X2379" i="1"/>
  <c r="T2379" i="1"/>
  <c r="AW2379" i="1" s="1"/>
  <c r="Q2379" i="1"/>
  <c r="K2379" i="1"/>
  <c r="H2379" i="1"/>
  <c r="E2379" i="1"/>
  <c r="BC2378" i="1"/>
  <c r="BB2378" i="1"/>
  <c r="BA2378" i="1"/>
  <c r="AZ2378" i="1"/>
  <c r="AY2378" i="1"/>
  <c r="AV2378" i="1"/>
  <c r="AE2378" i="1"/>
  <c r="AH2378" i="1" s="1"/>
  <c r="X2378" i="1"/>
  <c r="AA2378" i="1" s="1"/>
  <c r="T2378" i="1"/>
  <c r="AW2378" i="1" s="1"/>
  <c r="Q2378" i="1"/>
  <c r="K2378" i="1"/>
  <c r="H2378" i="1"/>
  <c r="E2378" i="1"/>
  <c r="BB2377" i="1"/>
  <c r="BC2377" i="1" s="1"/>
  <c r="BD2377" i="1" s="1"/>
  <c r="BA2377" i="1"/>
  <c r="AZ2377" i="1"/>
  <c r="AY2377" i="1"/>
  <c r="AV2377" i="1"/>
  <c r="AH2377" i="1"/>
  <c r="AE2377" i="1"/>
  <c r="AA2377" i="1"/>
  <c r="X2377" i="1"/>
  <c r="Q2377" i="1"/>
  <c r="T2377" i="1" s="1"/>
  <c r="AW2377" i="1" s="1"/>
  <c r="K2377" i="1"/>
  <c r="H2377" i="1"/>
  <c r="E2377" i="1"/>
  <c r="BB2376" i="1"/>
  <c r="BA2376" i="1"/>
  <c r="AZ2376" i="1"/>
  <c r="AY2376" i="1"/>
  <c r="BC2376" i="1" s="1"/>
  <c r="AV2376" i="1"/>
  <c r="AE2376" i="1"/>
  <c r="AH2376" i="1" s="1"/>
  <c r="AA2376" i="1"/>
  <c r="X2376" i="1"/>
  <c r="Q2376" i="1"/>
  <c r="T2376" i="1" s="1"/>
  <c r="K2376" i="1"/>
  <c r="H2376" i="1"/>
  <c r="E2376" i="1"/>
  <c r="BB2375" i="1"/>
  <c r="BA2375" i="1"/>
  <c r="AZ2375" i="1"/>
  <c r="BC2375" i="1" s="1"/>
  <c r="AY2375" i="1"/>
  <c r="AW2375" i="1"/>
  <c r="AV2375" i="1"/>
  <c r="AH2375" i="1"/>
  <c r="AE2375" i="1"/>
  <c r="X2375" i="1"/>
  <c r="AA2375" i="1" s="1"/>
  <c r="T2375" i="1"/>
  <c r="BD2375" i="1" s="1"/>
  <c r="Q2375" i="1"/>
  <c r="K2375" i="1"/>
  <c r="H2375" i="1"/>
  <c r="E2375" i="1"/>
  <c r="BB2374" i="1"/>
  <c r="BA2374" i="1"/>
  <c r="AZ2374" i="1"/>
  <c r="AY2374" i="1"/>
  <c r="BC2374" i="1" s="1"/>
  <c r="AV2374" i="1"/>
  <c r="AH2374" i="1"/>
  <c r="AE2374" i="1"/>
  <c r="X2374" i="1"/>
  <c r="AA2374" i="1" s="1"/>
  <c r="Q2374" i="1"/>
  <c r="T2374" i="1" s="1"/>
  <c r="K2374" i="1"/>
  <c r="H2374" i="1"/>
  <c r="E2374" i="1"/>
  <c r="AZ2373" i="1"/>
  <c r="AU2373" i="1"/>
  <c r="AT2373" i="1"/>
  <c r="AS2373" i="1"/>
  <c r="BB2373" i="1" s="1"/>
  <c r="AR2373" i="1"/>
  <c r="AQ2373" i="1"/>
  <c r="AP2373" i="1"/>
  <c r="AO2373" i="1"/>
  <c r="AN2373" i="1"/>
  <c r="AM2373" i="1"/>
  <c r="AL2373" i="1"/>
  <c r="AK2373" i="1"/>
  <c r="AY2373" i="1" s="1"/>
  <c r="AJ2373" i="1"/>
  <c r="AH2373" i="1"/>
  <c r="AG2373" i="1"/>
  <c r="AF2373" i="1"/>
  <c r="AE2373" i="1"/>
  <c r="AD2373" i="1"/>
  <c r="AC2373" i="1"/>
  <c r="Z2373" i="1"/>
  <c r="Y2373" i="1"/>
  <c r="W2373" i="1"/>
  <c r="V2373" i="1"/>
  <c r="X2373" i="1" s="1"/>
  <c r="S2373" i="1"/>
  <c r="R2373" i="1"/>
  <c r="P2373" i="1"/>
  <c r="O2373" i="1"/>
  <c r="Q2373" i="1" s="1"/>
  <c r="T2373" i="1" s="1"/>
  <c r="N2373" i="1"/>
  <c r="M2373" i="1"/>
  <c r="L2373" i="1"/>
  <c r="J2373" i="1"/>
  <c r="K2373" i="1" s="1"/>
  <c r="I2373" i="1"/>
  <c r="H2373" i="1"/>
  <c r="G2373" i="1"/>
  <c r="F2373" i="1"/>
  <c r="E2373" i="1"/>
  <c r="D2373" i="1"/>
  <c r="C2373" i="1"/>
  <c r="BB2372" i="1"/>
  <c r="BA2372" i="1"/>
  <c r="AZ2372" i="1"/>
  <c r="AY2372" i="1"/>
  <c r="BC2372" i="1" s="1"/>
  <c r="AV2372" i="1"/>
  <c r="AH2372" i="1"/>
  <c r="AE2372" i="1"/>
  <c r="AA2372" i="1"/>
  <c r="X2372" i="1"/>
  <c r="T2372" i="1"/>
  <c r="AW2372" i="1" s="1"/>
  <c r="Q2372" i="1"/>
  <c r="K2372" i="1"/>
  <c r="H2372" i="1"/>
  <c r="E2372" i="1"/>
  <c r="BC2371" i="1"/>
  <c r="BB2371" i="1"/>
  <c r="BA2371" i="1"/>
  <c r="AZ2371" i="1"/>
  <c r="AY2371" i="1"/>
  <c r="AV2371" i="1"/>
  <c r="AE2371" i="1"/>
  <c r="AH2371" i="1" s="1"/>
  <c r="X2371" i="1"/>
  <c r="AA2371" i="1" s="1"/>
  <c r="T2371" i="1"/>
  <c r="AW2371" i="1" s="1"/>
  <c r="Q2371" i="1"/>
  <c r="K2371" i="1"/>
  <c r="H2371" i="1"/>
  <c r="E2371" i="1"/>
  <c r="BB2370" i="1"/>
  <c r="BC2370" i="1" s="1"/>
  <c r="BD2370" i="1" s="1"/>
  <c r="BA2370" i="1"/>
  <c r="AZ2370" i="1"/>
  <c r="AY2370" i="1"/>
  <c r="AV2370" i="1"/>
  <c r="AH2370" i="1"/>
  <c r="AE2370" i="1"/>
  <c r="AA2370" i="1"/>
  <c r="X2370" i="1"/>
  <c r="Q2370" i="1"/>
  <c r="T2370" i="1" s="1"/>
  <c r="AW2370" i="1" s="1"/>
  <c r="K2370" i="1"/>
  <c r="H2370" i="1"/>
  <c r="E2370" i="1"/>
  <c r="BB2369" i="1"/>
  <c r="BA2369" i="1"/>
  <c r="AZ2369" i="1"/>
  <c r="AY2369" i="1"/>
  <c r="BC2369" i="1" s="1"/>
  <c r="AV2369" i="1"/>
  <c r="AE2369" i="1"/>
  <c r="AH2369" i="1" s="1"/>
  <c r="AA2369" i="1"/>
  <c r="X2369" i="1"/>
  <c r="Q2369" i="1"/>
  <c r="T2369" i="1" s="1"/>
  <c r="K2369" i="1"/>
  <c r="H2369" i="1"/>
  <c r="E2369" i="1"/>
  <c r="BB2368" i="1"/>
  <c r="BA2368" i="1"/>
  <c r="AZ2368" i="1"/>
  <c r="BC2368" i="1" s="1"/>
  <c r="AY2368" i="1"/>
  <c r="AW2368" i="1"/>
  <c r="AV2368" i="1"/>
  <c r="AH2368" i="1"/>
  <c r="AE2368" i="1"/>
  <c r="X2368" i="1"/>
  <c r="AA2368" i="1" s="1"/>
  <c r="T2368" i="1"/>
  <c r="Q2368" i="1"/>
  <c r="K2368" i="1"/>
  <c r="H2368" i="1"/>
  <c r="E2368" i="1"/>
  <c r="BB2367" i="1"/>
  <c r="BA2367" i="1"/>
  <c r="AZ2367" i="1"/>
  <c r="AY2367" i="1"/>
  <c r="BC2367" i="1" s="1"/>
  <c r="AV2367" i="1"/>
  <c r="AH2367" i="1"/>
  <c r="AE2367" i="1"/>
  <c r="X2367" i="1"/>
  <c r="AA2367" i="1" s="1"/>
  <c r="Q2367" i="1"/>
  <c r="T2367" i="1" s="1"/>
  <c r="K2367" i="1"/>
  <c r="H2367" i="1"/>
  <c r="E2367" i="1"/>
  <c r="BB2366" i="1"/>
  <c r="BA2366" i="1"/>
  <c r="AZ2366" i="1"/>
  <c r="AY2366" i="1"/>
  <c r="AV2366" i="1"/>
  <c r="AE2366" i="1"/>
  <c r="AH2366" i="1" s="1"/>
  <c r="AA2366" i="1"/>
  <c r="X2366" i="1"/>
  <c r="T2366" i="1"/>
  <c r="Q2366" i="1"/>
  <c r="K2366" i="1"/>
  <c r="H2366" i="1"/>
  <c r="E2366" i="1"/>
  <c r="BB2365" i="1"/>
  <c r="BA2365" i="1"/>
  <c r="AZ2365" i="1"/>
  <c r="AY2365" i="1"/>
  <c r="BC2365" i="1" s="1"/>
  <c r="AV2365" i="1"/>
  <c r="AE2365" i="1"/>
  <c r="AH2365" i="1" s="1"/>
  <c r="X2365" i="1"/>
  <c r="AA2365" i="1" s="1"/>
  <c r="Q2365" i="1"/>
  <c r="T2365" i="1" s="1"/>
  <c r="K2365" i="1"/>
  <c r="H2365" i="1"/>
  <c r="E2365" i="1"/>
  <c r="BB2364" i="1"/>
  <c r="BA2364" i="1"/>
  <c r="AZ2364" i="1"/>
  <c r="AY2364" i="1"/>
  <c r="AV2364" i="1"/>
  <c r="AH2364" i="1"/>
  <c r="AE2364" i="1"/>
  <c r="AA2364" i="1"/>
  <c r="X2364" i="1"/>
  <c r="T2364" i="1"/>
  <c r="AW2364" i="1" s="1"/>
  <c r="Q2364" i="1"/>
  <c r="K2364" i="1"/>
  <c r="H2364" i="1"/>
  <c r="E2364" i="1"/>
  <c r="AU2363" i="1"/>
  <c r="AT2363" i="1"/>
  <c r="AS2363" i="1"/>
  <c r="AR2363" i="1"/>
  <c r="BA2363" i="1" s="1"/>
  <c r="AQ2363" i="1"/>
  <c r="AP2363" i="1"/>
  <c r="AO2363" i="1"/>
  <c r="AN2363" i="1"/>
  <c r="AZ2363" i="1" s="1"/>
  <c r="AM2363" i="1"/>
  <c r="AL2363" i="1"/>
  <c r="AK2363" i="1"/>
  <c r="AJ2363" i="1"/>
  <c r="AY2363" i="1" s="1"/>
  <c r="AG2363" i="1"/>
  <c r="AF2363" i="1"/>
  <c r="AD2363" i="1"/>
  <c r="AC2363" i="1"/>
  <c r="AE2363" i="1" s="1"/>
  <c r="AH2363" i="1" s="1"/>
  <c r="Z2363" i="1"/>
  <c r="Y2363" i="1"/>
  <c r="W2363" i="1"/>
  <c r="V2363" i="1"/>
  <c r="X2363" i="1" s="1"/>
  <c r="AA2363" i="1" s="1"/>
  <c r="S2363" i="1"/>
  <c r="R2363" i="1"/>
  <c r="Q2363" i="1"/>
  <c r="T2363" i="1" s="1"/>
  <c r="P2363" i="1"/>
  <c r="O2363" i="1"/>
  <c r="N2363" i="1"/>
  <c r="M2363" i="1"/>
  <c r="L2363" i="1"/>
  <c r="K2363" i="1"/>
  <c r="J2363" i="1"/>
  <c r="I2363" i="1"/>
  <c r="H2363" i="1"/>
  <c r="G2363" i="1"/>
  <c r="F2363" i="1"/>
  <c r="D2363" i="1"/>
  <c r="C2363" i="1"/>
  <c r="E2363" i="1" s="1"/>
  <c r="BB2362" i="1"/>
  <c r="BA2362" i="1"/>
  <c r="AZ2362" i="1"/>
  <c r="AY2362" i="1"/>
  <c r="BC2362" i="1" s="1"/>
  <c r="AV2362" i="1"/>
  <c r="AE2362" i="1"/>
  <c r="AH2362" i="1" s="1"/>
  <c r="AA2362" i="1"/>
  <c r="X2362" i="1"/>
  <c r="Q2362" i="1"/>
  <c r="T2362" i="1" s="1"/>
  <c r="K2362" i="1"/>
  <c r="H2362" i="1"/>
  <c r="E2362" i="1"/>
  <c r="AU2361" i="1"/>
  <c r="AT2361" i="1"/>
  <c r="AS2361" i="1"/>
  <c r="BB2361" i="1" s="1"/>
  <c r="AR2361" i="1"/>
  <c r="AQ2361" i="1"/>
  <c r="AP2361" i="1"/>
  <c r="BA2361" i="1" s="1"/>
  <c r="AO2361" i="1"/>
  <c r="AN2361" i="1"/>
  <c r="AM2361" i="1"/>
  <c r="AZ2361" i="1" s="1"/>
  <c r="AL2361" i="1"/>
  <c r="AK2361" i="1"/>
  <c r="AJ2361" i="1"/>
  <c r="AG2361" i="1"/>
  <c r="AF2361" i="1"/>
  <c r="AD2361" i="1"/>
  <c r="AE2361" i="1" s="1"/>
  <c r="AC2361" i="1"/>
  <c r="Z2361" i="1"/>
  <c r="Y2361" i="1"/>
  <c r="W2361" i="1"/>
  <c r="V2361" i="1"/>
  <c r="S2361" i="1"/>
  <c r="R2361" i="1"/>
  <c r="P2361" i="1"/>
  <c r="O2361" i="1"/>
  <c r="Q2361" i="1" s="1"/>
  <c r="T2361" i="1" s="1"/>
  <c r="N2361" i="1"/>
  <c r="M2361" i="1"/>
  <c r="L2361" i="1"/>
  <c r="K2361" i="1"/>
  <c r="J2361" i="1"/>
  <c r="I2361" i="1"/>
  <c r="G2361" i="1"/>
  <c r="F2361" i="1"/>
  <c r="H2361" i="1" s="1"/>
  <c r="D2361" i="1"/>
  <c r="E2361" i="1" s="1"/>
  <c r="C2361" i="1"/>
  <c r="BB2360" i="1"/>
  <c r="BA2360" i="1"/>
  <c r="AZ2360" i="1"/>
  <c r="AY2360" i="1"/>
  <c r="BC2360" i="1" s="1"/>
  <c r="AV2360" i="1"/>
  <c r="AE2360" i="1"/>
  <c r="AH2360" i="1" s="1"/>
  <c r="AA2360" i="1"/>
  <c r="X2360" i="1"/>
  <c r="T2360" i="1"/>
  <c r="Q2360" i="1"/>
  <c r="K2360" i="1"/>
  <c r="H2360" i="1"/>
  <c r="E2360" i="1"/>
  <c r="BA2359" i="1"/>
  <c r="AU2359" i="1"/>
  <c r="AT2359" i="1"/>
  <c r="AS2359" i="1"/>
  <c r="BB2359" i="1" s="1"/>
  <c r="AR2359" i="1"/>
  <c r="AQ2359" i="1"/>
  <c r="AP2359" i="1"/>
  <c r="AO2359" i="1"/>
  <c r="AZ2359" i="1" s="1"/>
  <c r="AN2359" i="1"/>
  <c r="AM2359" i="1"/>
  <c r="AL2359" i="1"/>
  <c r="AK2359" i="1"/>
  <c r="AJ2359" i="1"/>
  <c r="AG2359" i="1"/>
  <c r="AF2359" i="1"/>
  <c r="AD2359" i="1"/>
  <c r="AC2359" i="1"/>
  <c r="AE2359" i="1" s="1"/>
  <c r="AH2359" i="1" s="1"/>
  <c r="Z2359" i="1"/>
  <c r="Y2359" i="1"/>
  <c r="X2359" i="1"/>
  <c r="AA2359" i="1" s="1"/>
  <c r="W2359" i="1"/>
  <c r="V2359" i="1"/>
  <c r="S2359" i="1"/>
  <c r="R2359" i="1"/>
  <c r="Q2359" i="1"/>
  <c r="T2359" i="1" s="1"/>
  <c r="P2359" i="1"/>
  <c r="O2359" i="1"/>
  <c r="N2359" i="1"/>
  <c r="M2359" i="1"/>
  <c r="L2359" i="1"/>
  <c r="J2359" i="1"/>
  <c r="I2359" i="1"/>
  <c r="K2359" i="1" s="1"/>
  <c r="G2359" i="1"/>
  <c r="H2359" i="1" s="1"/>
  <c r="F2359" i="1"/>
  <c r="D2359" i="1"/>
  <c r="E2359" i="1" s="1"/>
  <c r="C2359" i="1"/>
  <c r="BC2358" i="1"/>
  <c r="BB2358" i="1"/>
  <c r="BA2358" i="1"/>
  <c r="AZ2358" i="1"/>
  <c r="AY2358" i="1"/>
  <c r="AV2358" i="1"/>
  <c r="AE2358" i="1"/>
  <c r="AH2358" i="1" s="1"/>
  <c r="X2358" i="1"/>
  <c r="AA2358" i="1" s="1"/>
  <c r="T2358" i="1"/>
  <c r="AW2358" i="1" s="1"/>
  <c r="Q2358" i="1"/>
  <c r="K2358" i="1"/>
  <c r="H2358" i="1"/>
  <c r="E2358" i="1"/>
  <c r="AU2357" i="1"/>
  <c r="AT2357" i="1"/>
  <c r="AS2357" i="1"/>
  <c r="BB2357" i="1" s="1"/>
  <c r="AR2357" i="1"/>
  <c r="BA2357" i="1" s="1"/>
  <c r="AQ2357" i="1"/>
  <c r="AP2357" i="1"/>
  <c r="AO2357" i="1"/>
  <c r="AN2357" i="1"/>
  <c r="AM2357" i="1"/>
  <c r="AZ2357" i="1" s="1"/>
  <c r="AL2357" i="1"/>
  <c r="AK2357" i="1"/>
  <c r="AJ2357" i="1"/>
  <c r="AY2357" i="1" s="1"/>
  <c r="AG2357" i="1"/>
  <c r="AF2357" i="1"/>
  <c r="AD2357" i="1"/>
  <c r="AC2357" i="1"/>
  <c r="AE2357" i="1" s="1"/>
  <c r="AH2357" i="1" s="1"/>
  <c r="Z2357" i="1"/>
  <c r="Y2357" i="1"/>
  <c r="W2357" i="1"/>
  <c r="V2357" i="1"/>
  <c r="X2357" i="1" s="1"/>
  <c r="AA2357" i="1" s="1"/>
  <c r="T2357" i="1"/>
  <c r="S2357" i="1"/>
  <c r="R2357" i="1"/>
  <c r="Q2357" i="1"/>
  <c r="P2357" i="1"/>
  <c r="O2357" i="1"/>
  <c r="N2357" i="1"/>
  <c r="M2357" i="1"/>
  <c r="L2357" i="1"/>
  <c r="J2357" i="1"/>
  <c r="K2357" i="1" s="1"/>
  <c r="I2357" i="1"/>
  <c r="G2357" i="1"/>
  <c r="H2357" i="1" s="1"/>
  <c r="F2357" i="1"/>
  <c r="D2357" i="1"/>
  <c r="E2357" i="1" s="1"/>
  <c r="C2357" i="1"/>
  <c r="BB2356" i="1"/>
  <c r="BA2356" i="1"/>
  <c r="AZ2356" i="1"/>
  <c r="BC2356" i="1" s="1"/>
  <c r="AY2356" i="1"/>
  <c r="AW2356" i="1"/>
  <c r="AV2356" i="1"/>
  <c r="AH2356" i="1"/>
  <c r="AE2356" i="1"/>
  <c r="X2356" i="1"/>
  <c r="AA2356" i="1" s="1"/>
  <c r="T2356" i="1"/>
  <c r="BD2356" i="1" s="1"/>
  <c r="Q2356" i="1"/>
  <c r="K2356" i="1"/>
  <c r="H2356" i="1"/>
  <c r="E2356" i="1"/>
  <c r="AY2355" i="1"/>
  <c r="AU2355" i="1"/>
  <c r="AT2355" i="1"/>
  <c r="AS2355" i="1"/>
  <c r="BB2355" i="1" s="1"/>
  <c r="AR2355" i="1"/>
  <c r="AQ2355" i="1"/>
  <c r="AP2355" i="1"/>
  <c r="BA2355" i="1" s="1"/>
  <c r="AO2355" i="1"/>
  <c r="AN2355" i="1"/>
  <c r="AM2355" i="1"/>
  <c r="AZ2355" i="1" s="1"/>
  <c r="AL2355" i="1"/>
  <c r="AK2355" i="1"/>
  <c r="AJ2355" i="1"/>
  <c r="AG2355" i="1"/>
  <c r="AF2355" i="1"/>
  <c r="AE2355" i="1"/>
  <c r="AD2355" i="1"/>
  <c r="AC2355" i="1"/>
  <c r="Z2355" i="1"/>
  <c r="Y2355" i="1"/>
  <c r="X2355" i="1"/>
  <c r="AA2355" i="1" s="1"/>
  <c r="W2355" i="1"/>
  <c r="V2355" i="1"/>
  <c r="S2355" i="1"/>
  <c r="R2355" i="1"/>
  <c r="P2355" i="1"/>
  <c r="O2355" i="1"/>
  <c r="Q2355" i="1" s="1"/>
  <c r="T2355" i="1" s="1"/>
  <c r="N2355" i="1"/>
  <c r="M2355" i="1"/>
  <c r="L2355" i="1"/>
  <c r="J2355" i="1"/>
  <c r="K2355" i="1" s="1"/>
  <c r="I2355" i="1"/>
  <c r="G2355" i="1"/>
  <c r="H2355" i="1" s="1"/>
  <c r="F2355" i="1"/>
  <c r="E2355" i="1"/>
  <c r="D2355" i="1"/>
  <c r="C2355" i="1"/>
  <c r="BB2354" i="1"/>
  <c r="BA2354" i="1"/>
  <c r="AZ2354" i="1"/>
  <c r="AY2354" i="1"/>
  <c r="BC2354" i="1" s="1"/>
  <c r="AV2354" i="1"/>
  <c r="AE2354" i="1"/>
  <c r="AH2354" i="1" s="1"/>
  <c r="X2354" i="1"/>
  <c r="AA2354" i="1" s="1"/>
  <c r="Q2354" i="1"/>
  <c r="T2354" i="1" s="1"/>
  <c r="K2354" i="1"/>
  <c r="H2354" i="1"/>
  <c r="E2354" i="1"/>
  <c r="AU2353" i="1"/>
  <c r="AT2353" i="1"/>
  <c r="AS2353" i="1"/>
  <c r="BB2353" i="1" s="1"/>
  <c r="AR2353" i="1"/>
  <c r="AQ2353" i="1"/>
  <c r="AP2353" i="1"/>
  <c r="BA2353" i="1" s="1"/>
  <c r="AO2353" i="1"/>
  <c r="AN2353" i="1"/>
  <c r="AM2353" i="1"/>
  <c r="AZ2353" i="1" s="1"/>
  <c r="AL2353" i="1"/>
  <c r="AK2353" i="1"/>
  <c r="AJ2353" i="1"/>
  <c r="AG2353" i="1"/>
  <c r="AF2353" i="1"/>
  <c r="AD2353" i="1"/>
  <c r="AC2353" i="1"/>
  <c r="AE2353" i="1" s="1"/>
  <c r="AH2353" i="1" s="1"/>
  <c r="AA2353" i="1"/>
  <c r="Z2353" i="1"/>
  <c r="Y2353" i="1"/>
  <c r="X2353" i="1"/>
  <c r="W2353" i="1"/>
  <c r="V2353" i="1"/>
  <c r="S2353" i="1"/>
  <c r="R2353" i="1"/>
  <c r="P2353" i="1"/>
  <c r="O2353" i="1"/>
  <c r="Q2353" i="1" s="1"/>
  <c r="N2353" i="1"/>
  <c r="M2353" i="1"/>
  <c r="L2353" i="1"/>
  <c r="J2353" i="1"/>
  <c r="K2353" i="1" s="1"/>
  <c r="I2353" i="1"/>
  <c r="H2353" i="1"/>
  <c r="G2353" i="1"/>
  <c r="F2353" i="1"/>
  <c r="D2353" i="1"/>
  <c r="E2353" i="1" s="1"/>
  <c r="C2353" i="1"/>
  <c r="BB2352" i="1"/>
  <c r="BC2352" i="1" s="1"/>
  <c r="BD2352" i="1" s="1"/>
  <c r="BA2352" i="1"/>
  <c r="AZ2352" i="1"/>
  <c r="AY2352" i="1"/>
  <c r="AV2352" i="1"/>
  <c r="AH2352" i="1"/>
  <c r="AE2352" i="1"/>
  <c r="AA2352" i="1"/>
  <c r="X2352" i="1"/>
  <c r="Q2352" i="1"/>
  <c r="T2352" i="1" s="1"/>
  <c r="AW2352" i="1" s="1"/>
  <c r="K2352" i="1"/>
  <c r="H2352" i="1"/>
  <c r="E2352" i="1"/>
  <c r="AU2351" i="1"/>
  <c r="AT2351" i="1"/>
  <c r="AS2351" i="1"/>
  <c r="BB2351" i="1" s="1"/>
  <c r="AR2351" i="1"/>
  <c r="AQ2351" i="1"/>
  <c r="AP2351" i="1"/>
  <c r="BA2351" i="1" s="1"/>
  <c r="AO2351" i="1"/>
  <c r="AN2351" i="1"/>
  <c r="AV2351" i="1" s="1"/>
  <c r="AM2351" i="1"/>
  <c r="AL2351" i="1"/>
  <c r="AY2351" i="1" s="1"/>
  <c r="AK2351" i="1"/>
  <c r="AJ2351" i="1"/>
  <c r="AG2351" i="1"/>
  <c r="AF2351" i="1"/>
  <c r="AE2351" i="1"/>
  <c r="AH2351" i="1" s="1"/>
  <c r="AD2351" i="1"/>
  <c r="AC2351" i="1"/>
  <c r="Z2351" i="1"/>
  <c r="Y2351" i="1"/>
  <c r="W2351" i="1"/>
  <c r="V2351" i="1"/>
  <c r="X2351" i="1" s="1"/>
  <c r="AA2351" i="1" s="1"/>
  <c r="S2351" i="1"/>
  <c r="R2351" i="1"/>
  <c r="P2351" i="1"/>
  <c r="O2351" i="1"/>
  <c r="Q2351" i="1" s="1"/>
  <c r="T2351" i="1" s="1"/>
  <c r="N2351" i="1"/>
  <c r="M2351" i="1"/>
  <c r="L2351" i="1"/>
  <c r="K2351" i="1"/>
  <c r="J2351" i="1"/>
  <c r="I2351" i="1"/>
  <c r="G2351" i="1"/>
  <c r="H2351" i="1" s="1"/>
  <c r="F2351" i="1"/>
  <c r="E2351" i="1"/>
  <c r="D2351" i="1"/>
  <c r="C2351" i="1"/>
  <c r="BB2350" i="1"/>
  <c r="BA2350" i="1"/>
  <c r="AZ2350" i="1"/>
  <c r="AY2350" i="1"/>
  <c r="BC2350" i="1" s="1"/>
  <c r="AV2350" i="1"/>
  <c r="AH2350" i="1"/>
  <c r="AE2350" i="1"/>
  <c r="X2350" i="1"/>
  <c r="AA2350" i="1" s="1"/>
  <c r="Q2350" i="1"/>
  <c r="T2350" i="1" s="1"/>
  <c r="K2350" i="1"/>
  <c r="H2350" i="1"/>
  <c r="E2350" i="1"/>
  <c r="AZ2349" i="1"/>
  <c r="AU2349" i="1"/>
  <c r="AT2349" i="1"/>
  <c r="AS2349" i="1"/>
  <c r="BB2349" i="1" s="1"/>
  <c r="AR2349" i="1"/>
  <c r="AQ2349" i="1"/>
  <c r="AP2349" i="1"/>
  <c r="AO2349" i="1"/>
  <c r="AN2349" i="1"/>
  <c r="AM2349" i="1"/>
  <c r="AL2349" i="1"/>
  <c r="AK2349" i="1"/>
  <c r="AY2349" i="1" s="1"/>
  <c r="AJ2349" i="1"/>
  <c r="AH2349" i="1"/>
  <c r="AG2349" i="1"/>
  <c r="AF2349" i="1"/>
  <c r="AE2349" i="1"/>
  <c r="AD2349" i="1"/>
  <c r="AC2349" i="1"/>
  <c r="Z2349" i="1"/>
  <c r="Y2349" i="1"/>
  <c r="W2349" i="1"/>
  <c r="X2349" i="1" s="1"/>
  <c r="V2349" i="1"/>
  <c r="S2349" i="1"/>
  <c r="R2349" i="1"/>
  <c r="P2349" i="1"/>
  <c r="O2349" i="1"/>
  <c r="Q2349" i="1" s="1"/>
  <c r="T2349" i="1" s="1"/>
  <c r="N2349" i="1"/>
  <c r="M2349" i="1"/>
  <c r="L2349" i="1"/>
  <c r="J2349" i="1"/>
  <c r="K2349" i="1" s="1"/>
  <c r="I2349" i="1"/>
  <c r="H2349" i="1"/>
  <c r="G2349" i="1"/>
  <c r="F2349" i="1"/>
  <c r="E2349" i="1"/>
  <c r="D2349" i="1"/>
  <c r="C2349" i="1"/>
  <c r="BB2348" i="1"/>
  <c r="BA2348" i="1"/>
  <c r="AZ2348" i="1"/>
  <c r="AY2348" i="1"/>
  <c r="BC2348" i="1" s="1"/>
  <c r="AV2348" i="1"/>
  <c r="AH2348" i="1"/>
  <c r="AE2348" i="1"/>
  <c r="AA2348" i="1"/>
  <c r="X2348" i="1"/>
  <c r="T2348" i="1"/>
  <c r="AW2348" i="1" s="1"/>
  <c r="Q2348" i="1"/>
  <c r="K2348" i="1"/>
  <c r="H2348" i="1"/>
  <c r="E2348" i="1"/>
  <c r="AU2347" i="1"/>
  <c r="AT2347" i="1"/>
  <c r="AS2347" i="1"/>
  <c r="BB2347" i="1" s="1"/>
  <c r="AR2347" i="1"/>
  <c r="BA2347" i="1" s="1"/>
  <c r="AQ2347" i="1"/>
  <c r="AP2347" i="1"/>
  <c r="AO2347" i="1"/>
  <c r="AN2347" i="1"/>
  <c r="AZ2347" i="1" s="1"/>
  <c r="BC2347" i="1" s="1"/>
  <c r="AM2347" i="1"/>
  <c r="AL2347" i="1"/>
  <c r="AK2347" i="1"/>
  <c r="AJ2347" i="1"/>
  <c r="AY2347" i="1" s="1"/>
  <c r="AG2347" i="1"/>
  <c r="AF2347" i="1"/>
  <c r="AD2347" i="1"/>
  <c r="AC2347" i="1"/>
  <c r="AE2347" i="1" s="1"/>
  <c r="AH2347" i="1" s="1"/>
  <c r="Z2347" i="1"/>
  <c r="Y2347" i="1"/>
  <c r="W2347" i="1"/>
  <c r="V2347" i="1"/>
  <c r="X2347" i="1" s="1"/>
  <c r="AA2347" i="1" s="1"/>
  <c r="S2347" i="1"/>
  <c r="R2347" i="1"/>
  <c r="Q2347" i="1"/>
  <c r="P2347" i="1"/>
  <c r="O2347" i="1"/>
  <c r="N2347" i="1"/>
  <c r="M2347" i="1"/>
  <c r="L2347" i="1"/>
  <c r="K2347" i="1"/>
  <c r="J2347" i="1"/>
  <c r="I2347" i="1"/>
  <c r="H2347" i="1"/>
  <c r="G2347" i="1"/>
  <c r="F2347" i="1"/>
  <c r="D2347" i="1"/>
  <c r="C2347" i="1"/>
  <c r="E2347" i="1" s="1"/>
  <c r="BB2346" i="1"/>
  <c r="BA2346" i="1"/>
  <c r="AZ2346" i="1"/>
  <c r="AY2346" i="1"/>
  <c r="BC2346" i="1" s="1"/>
  <c r="AV2346" i="1"/>
  <c r="AE2346" i="1"/>
  <c r="AH2346" i="1" s="1"/>
  <c r="AA2346" i="1"/>
  <c r="X2346" i="1"/>
  <c r="Q2346" i="1"/>
  <c r="T2346" i="1" s="1"/>
  <c r="K2346" i="1"/>
  <c r="H2346" i="1"/>
  <c r="E2346" i="1"/>
  <c r="AU2345" i="1"/>
  <c r="AT2345" i="1"/>
  <c r="AS2345" i="1"/>
  <c r="BB2345" i="1" s="1"/>
  <c r="AR2345" i="1"/>
  <c r="AQ2345" i="1"/>
  <c r="AP2345" i="1"/>
  <c r="BA2345" i="1" s="1"/>
  <c r="AO2345" i="1"/>
  <c r="AN2345" i="1"/>
  <c r="AM2345" i="1"/>
  <c r="AL2345" i="1"/>
  <c r="AV2345" i="1" s="1"/>
  <c r="AK2345" i="1"/>
  <c r="AJ2345" i="1"/>
  <c r="AG2345" i="1"/>
  <c r="AF2345" i="1"/>
  <c r="AD2345" i="1"/>
  <c r="AE2345" i="1" s="1"/>
  <c r="AH2345" i="1" s="1"/>
  <c r="AC2345" i="1"/>
  <c r="Z2345" i="1"/>
  <c r="Y2345" i="1"/>
  <c r="W2345" i="1"/>
  <c r="V2345" i="1"/>
  <c r="S2345" i="1"/>
  <c r="R2345" i="1"/>
  <c r="P2345" i="1"/>
  <c r="O2345" i="1"/>
  <c r="Q2345" i="1" s="1"/>
  <c r="T2345" i="1" s="1"/>
  <c r="N2345" i="1"/>
  <c r="M2345" i="1"/>
  <c r="L2345" i="1"/>
  <c r="K2345" i="1"/>
  <c r="J2345" i="1"/>
  <c r="I2345" i="1"/>
  <c r="G2345" i="1"/>
  <c r="F2345" i="1"/>
  <c r="H2345" i="1" s="1"/>
  <c r="D2345" i="1"/>
  <c r="E2345" i="1" s="1"/>
  <c r="C2345" i="1"/>
  <c r="BB2344" i="1"/>
  <c r="BA2344" i="1"/>
  <c r="AZ2344" i="1"/>
  <c r="AY2344" i="1"/>
  <c r="AV2344" i="1"/>
  <c r="AE2344" i="1"/>
  <c r="AH2344" i="1" s="1"/>
  <c r="AA2344" i="1"/>
  <c r="X2344" i="1"/>
  <c r="T2344" i="1"/>
  <c r="Q2344" i="1"/>
  <c r="K2344" i="1"/>
  <c r="H2344" i="1"/>
  <c r="E2344" i="1"/>
  <c r="BA2343" i="1"/>
  <c r="AU2343" i="1"/>
  <c r="AT2343" i="1"/>
  <c r="AS2343" i="1"/>
  <c r="BB2343" i="1" s="1"/>
  <c r="AR2343" i="1"/>
  <c r="AR2278" i="1" s="1"/>
  <c r="AQ2343" i="1"/>
  <c r="AP2343" i="1"/>
  <c r="AO2343" i="1"/>
  <c r="AZ2343" i="1" s="1"/>
  <c r="AN2343" i="1"/>
  <c r="AM2343" i="1"/>
  <c r="AL2343" i="1"/>
  <c r="AK2343" i="1"/>
  <c r="AJ2343" i="1"/>
  <c r="AG2343" i="1"/>
  <c r="AF2343" i="1"/>
  <c r="AD2343" i="1"/>
  <c r="AC2343" i="1"/>
  <c r="AE2343" i="1" s="1"/>
  <c r="AH2343" i="1" s="1"/>
  <c r="Z2343" i="1"/>
  <c r="Z2278" i="1" s="1"/>
  <c r="Y2343" i="1"/>
  <c r="X2343" i="1"/>
  <c r="AA2343" i="1" s="1"/>
  <c r="W2343" i="1"/>
  <c r="V2343" i="1"/>
  <c r="S2343" i="1"/>
  <c r="R2343" i="1"/>
  <c r="Q2343" i="1"/>
  <c r="T2343" i="1" s="1"/>
  <c r="P2343" i="1"/>
  <c r="O2343" i="1"/>
  <c r="N2343" i="1"/>
  <c r="M2343" i="1"/>
  <c r="L2343" i="1"/>
  <c r="J2343" i="1"/>
  <c r="I2343" i="1"/>
  <c r="G2343" i="1"/>
  <c r="H2343" i="1" s="1"/>
  <c r="F2343" i="1"/>
  <c r="D2343" i="1"/>
  <c r="C2343" i="1"/>
  <c r="E2343" i="1" s="1"/>
  <c r="BC2342" i="1"/>
  <c r="BB2342" i="1"/>
  <c r="BA2342" i="1"/>
  <c r="AZ2342" i="1"/>
  <c r="AY2342" i="1"/>
  <c r="AV2342" i="1"/>
  <c r="AE2342" i="1"/>
  <c r="AH2342" i="1" s="1"/>
  <c r="X2342" i="1"/>
  <c r="AA2342" i="1" s="1"/>
  <c r="T2342" i="1"/>
  <c r="AW2342" i="1" s="1"/>
  <c r="Q2342" i="1"/>
  <c r="K2342" i="1"/>
  <c r="H2342" i="1"/>
  <c r="E2342" i="1"/>
  <c r="AU2341" i="1"/>
  <c r="AT2341" i="1"/>
  <c r="AS2341" i="1"/>
  <c r="AR2341" i="1"/>
  <c r="BA2341" i="1" s="1"/>
  <c r="AQ2341" i="1"/>
  <c r="AP2341" i="1"/>
  <c r="AO2341" i="1"/>
  <c r="AN2341" i="1"/>
  <c r="AM2341" i="1"/>
  <c r="AZ2341" i="1" s="1"/>
  <c r="AL2341" i="1"/>
  <c r="AK2341" i="1"/>
  <c r="AJ2341" i="1"/>
  <c r="AY2341" i="1" s="1"/>
  <c r="AG2341" i="1"/>
  <c r="AF2341" i="1"/>
  <c r="AD2341" i="1"/>
  <c r="AC2341" i="1"/>
  <c r="Z2341" i="1"/>
  <c r="Y2341" i="1"/>
  <c r="W2341" i="1"/>
  <c r="V2341" i="1"/>
  <c r="X2341" i="1" s="1"/>
  <c r="AA2341" i="1" s="1"/>
  <c r="T2341" i="1"/>
  <c r="S2341" i="1"/>
  <c r="R2341" i="1"/>
  <c r="Q2341" i="1"/>
  <c r="P2341" i="1"/>
  <c r="O2341" i="1"/>
  <c r="N2341" i="1"/>
  <c r="M2341" i="1"/>
  <c r="L2341" i="1"/>
  <c r="J2341" i="1"/>
  <c r="K2341" i="1" s="1"/>
  <c r="I2341" i="1"/>
  <c r="G2341" i="1"/>
  <c r="H2341" i="1" s="1"/>
  <c r="F2341" i="1"/>
  <c r="D2341" i="1"/>
  <c r="E2341" i="1" s="1"/>
  <c r="C2341" i="1"/>
  <c r="BB2340" i="1"/>
  <c r="BA2340" i="1"/>
  <c r="AZ2340" i="1"/>
  <c r="BC2340" i="1" s="1"/>
  <c r="AY2340" i="1"/>
  <c r="AW2340" i="1"/>
  <c r="AV2340" i="1"/>
  <c r="AH2340" i="1"/>
  <c r="AE2340" i="1"/>
  <c r="X2340" i="1"/>
  <c r="AA2340" i="1" s="1"/>
  <c r="T2340" i="1"/>
  <c r="Q2340" i="1"/>
  <c r="K2340" i="1"/>
  <c r="H2340" i="1"/>
  <c r="E2340" i="1"/>
  <c r="BB2339" i="1"/>
  <c r="BA2339" i="1"/>
  <c r="AZ2339" i="1"/>
  <c r="AY2339" i="1"/>
  <c r="BC2339" i="1" s="1"/>
  <c r="AV2339" i="1"/>
  <c r="AH2339" i="1"/>
  <c r="AE2339" i="1"/>
  <c r="X2339" i="1"/>
  <c r="AA2339" i="1" s="1"/>
  <c r="Q2339" i="1"/>
  <c r="T2339" i="1" s="1"/>
  <c r="K2339" i="1"/>
  <c r="H2339" i="1"/>
  <c r="E2339" i="1"/>
  <c r="BB2338" i="1"/>
  <c r="BA2338" i="1"/>
  <c r="AZ2338" i="1"/>
  <c r="AY2338" i="1"/>
  <c r="BC2338" i="1" s="1"/>
  <c r="AV2338" i="1"/>
  <c r="AE2338" i="1"/>
  <c r="AH2338" i="1" s="1"/>
  <c r="AA2338" i="1"/>
  <c r="X2338" i="1"/>
  <c r="T2338" i="1"/>
  <c r="Q2338" i="1"/>
  <c r="K2338" i="1"/>
  <c r="H2338" i="1"/>
  <c r="E2338" i="1"/>
  <c r="BB2337" i="1"/>
  <c r="BA2337" i="1"/>
  <c r="AZ2337" i="1"/>
  <c r="AY2337" i="1"/>
  <c r="BC2337" i="1" s="1"/>
  <c r="AV2337" i="1"/>
  <c r="AE2337" i="1"/>
  <c r="AH2337" i="1" s="1"/>
  <c r="X2337" i="1"/>
  <c r="AA2337" i="1" s="1"/>
  <c r="Q2337" i="1"/>
  <c r="T2337" i="1" s="1"/>
  <c r="K2337" i="1"/>
  <c r="H2337" i="1"/>
  <c r="E2337" i="1"/>
  <c r="BB2336" i="1"/>
  <c r="BA2336" i="1"/>
  <c r="AZ2336" i="1"/>
  <c r="AY2336" i="1"/>
  <c r="BC2336" i="1" s="1"/>
  <c r="AV2336" i="1"/>
  <c r="AH2336" i="1"/>
  <c r="AE2336" i="1"/>
  <c r="AA2336" i="1"/>
  <c r="X2336" i="1"/>
  <c r="T2336" i="1"/>
  <c r="AW2336" i="1" s="1"/>
  <c r="Q2336" i="1"/>
  <c r="K2336" i="1"/>
  <c r="H2336" i="1"/>
  <c r="E2336" i="1"/>
  <c r="AU2335" i="1"/>
  <c r="AT2335" i="1"/>
  <c r="AS2335" i="1"/>
  <c r="AR2335" i="1"/>
  <c r="BA2335" i="1" s="1"/>
  <c r="AQ2335" i="1"/>
  <c r="AP2335" i="1"/>
  <c r="AO2335" i="1"/>
  <c r="AN2335" i="1"/>
  <c r="AZ2335" i="1" s="1"/>
  <c r="AM2335" i="1"/>
  <c r="AL2335" i="1"/>
  <c r="AK2335" i="1"/>
  <c r="AJ2335" i="1"/>
  <c r="AG2335" i="1"/>
  <c r="AF2335" i="1"/>
  <c r="AD2335" i="1"/>
  <c r="AC2335" i="1"/>
  <c r="AE2335" i="1" s="1"/>
  <c r="AH2335" i="1" s="1"/>
  <c r="Z2335" i="1"/>
  <c r="Y2335" i="1"/>
  <c r="W2335" i="1"/>
  <c r="V2335" i="1"/>
  <c r="X2335" i="1" s="1"/>
  <c r="AA2335" i="1" s="1"/>
  <c r="S2335" i="1"/>
  <c r="R2335" i="1"/>
  <c r="Q2335" i="1"/>
  <c r="P2335" i="1"/>
  <c r="O2335" i="1"/>
  <c r="N2335" i="1"/>
  <c r="M2335" i="1"/>
  <c r="L2335" i="1"/>
  <c r="K2335" i="1"/>
  <c r="J2335" i="1"/>
  <c r="I2335" i="1"/>
  <c r="H2335" i="1"/>
  <c r="G2335" i="1"/>
  <c r="F2335" i="1"/>
  <c r="D2335" i="1"/>
  <c r="C2335" i="1"/>
  <c r="E2335" i="1" s="1"/>
  <c r="BB2334" i="1"/>
  <c r="BA2334" i="1"/>
  <c r="AZ2334" i="1"/>
  <c r="AY2334" i="1"/>
  <c r="BC2334" i="1" s="1"/>
  <c r="AV2334" i="1"/>
  <c r="AE2334" i="1"/>
  <c r="AH2334" i="1" s="1"/>
  <c r="AA2334" i="1"/>
  <c r="X2334" i="1"/>
  <c r="Q2334" i="1"/>
  <c r="T2334" i="1" s="1"/>
  <c r="K2334" i="1"/>
  <c r="H2334" i="1"/>
  <c r="E2334" i="1"/>
  <c r="AU2333" i="1"/>
  <c r="AT2333" i="1"/>
  <c r="AS2333" i="1"/>
  <c r="BB2333" i="1" s="1"/>
  <c r="AR2333" i="1"/>
  <c r="AQ2333" i="1"/>
  <c r="AP2333" i="1"/>
  <c r="BA2333" i="1" s="1"/>
  <c r="AO2333" i="1"/>
  <c r="AN2333" i="1"/>
  <c r="AM2333" i="1"/>
  <c r="AZ2333" i="1" s="1"/>
  <c r="AL2333" i="1"/>
  <c r="AK2333" i="1"/>
  <c r="AJ2333" i="1"/>
  <c r="AG2333" i="1"/>
  <c r="AF2333" i="1"/>
  <c r="AD2333" i="1"/>
  <c r="AC2333" i="1"/>
  <c r="AE2333" i="1" s="1"/>
  <c r="Z2333" i="1"/>
  <c r="Y2333" i="1"/>
  <c r="W2333" i="1"/>
  <c r="V2333" i="1"/>
  <c r="X2333" i="1" s="1"/>
  <c r="AA2333" i="1" s="1"/>
  <c r="S2333" i="1"/>
  <c r="R2333" i="1"/>
  <c r="P2333" i="1"/>
  <c r="O2333" i="1"/>
  <c r="Q2333" i="1" s="1"/>
  <c r="T2333" i="1" s="1"/>
  <c r="N2333" i="1"/>
  <c r="M2333" i="1"/>
  <c r="L2333" i="1"/>
  <c r="K2333" i="1"/>
  <c r="J2333" i="1"/>
  <c r="I2333" i="1"/>
  <c r="G2333" i="1"/>
  <c r="F2333" i="1"/>
  <c r="H2333" i="1" s="1"/>
  <c r="D2333" i="1"/>
  <c r="E2333" i="1" s="1"/>
  <c r="C2333" i="1"/>
  <c r="BB2332" i="1"/>
  <c r="BA2332" i="1"/>
  <c r="AZ2332" i="1"/>
  <c r="AY2332" i="1"/>
  <c r="BC2332" i="1" s="1"/>
  <c r="AV2332" i="1"/>
  <c r="AE2332" i="1"/>
  <c r="AH2332" i="1" s="1"/>
  <c r="AA2332" i="1"/>
  <c r="X2332" i="1"/>
  <c r="T2332" i="1"/>
  <c r="Q2332" i="1"/>
  <c r="K2332" i="1"/>
  <c r="H2332" i="1"/>
  <c r="E2332" i="1"/>
  <c r="BB2331" i="1"/>
  <c r="BA2331" i="1"/>
  <c r="AZ2331" i="1"/>
  <c r="AY2331" i="1"/>
  <c r="AV2331" i="1"/>
  <c r="AE2331" i="1"/>
  <c r="AH2331" i="1" s="1"/>
  <c r="X2331" i="1"/>
  <c r="AA2331" i="1" s="1"/>
  <c r="Q2331" i="1"/>
  <c r="T2331" i="1" s="1"/>
  <c r="K2331" i="1"/>
  <c r="H2331" i="1"/>
  <c r="E2331" i="1"/>
  <c r="BB2330" i="1"/>
  <c r="BA2330" i="1"/>
  <c r="AZ2330" i="1"/>
  <c r="AY2330" i="1"/>
  <c r="BC2330" i="1" s="1"/>
  <c r="AV2330" i="1"/>
  <c r="AH2330" i="1"/>
  <c r="AE2330" i="1"/>
  <c r="AA2330" i="1"/>
  <c r="X2330" i="1"/>
  <c r="T2330" i="1"/>
  <c r="AW2330" i="1" s="1"/>
  <c r="Q2330" i="1"/>
  <c r="K2330" i="1"/>
  <c r="H2330" i="1"/>
  <c r="E2330" i="1"/>
  <c r="AU2329" i="1"/>
  <c r="AT2329" i="1"/>
  <c r="AS2329" i="1"/>
  <c r="BB2329" i="1" s="1"/>
  <c r="AR2329" i="1"/>
  <c r="BA2329" i="1" s="1"/>
  <c r="AQ2329" i="1"/>
  <c r="AP2329" i="1"/>
  <c r="AO2329" i="1"/>
  <c r="AN2329" i="1"/>
  <c r="AZ2329" i="1" s="1"/>
  <c r="AM2329" i="1"/>
  <c r="AL2329" i="1"/>
  <c r="AK2329" i="1"/>
  <c r="AJ2329" i="1"/>
  <c r="AG2329" i="1"/>
  <c r="AF2329" i="1"/>
  <c r="AD2329" i="1"/>
  <c r="AC2329" i="1"/>
  <c r="AE2329" i="1" s="1"/>
  <c r="AH2329" i="1" s="1"/>
  <c r="Z2329" i="1"/>
  <c r="Y2329" i="1"/>
  <c r="W2329" i="1"/>
  <c r="V2329" i="1"/>
  <c r="X2329" i="1" s="1"/>
  <c r="AA2329" i="1" s="1"/>
  <c r="S2329" i="1"/>
  <c r="R2329" i="1"/>
  <c r="Q2329" i="1"/>
  <c r="P2329" i="1"/>
  <c r="O2329" i="1"/>
  <c r="N2329" i="1"/>
  <c r="M2329" i="1"/>
  <c r="L2329" i="1"/>
  <c r="K2329" i="1"/>
  <c r="J2329" i="1"/>
  <c r="I2329" i="1"/>
  <c r="H2329" i="1"/>
  <c r="G2329" i="1"/>
  <c r="F2329" i="1"/>
  <c r="D2329" i="1"/>
  <c r="C2329" i="1"/>
  <c r="E2329" i="1" s="1"/>
  <c r="BB2328" i="1"/>
  <c r="BA2328" i="1"/>
  <c r="AZ2328" i="1"/>
  <c r="AY2328" i="1"/>
  <c r="BC2328" i="1" s="1"/>
  <c r="AV2328" i="1"/>
  <c r="AE2328" i="1"/>
  <c r="AH2328" i="1" s="1"/>
  <c r="AA2328" i="1"/>
  <c r="X2328" i="1"/>
  <c r="Q2328" i="1"/>
  <c r="T2328" i="1" s="1"/>
  <c r="K2328" i="1"/>
  <c r="H2328" i="1"/>
  <c r="E2328" i="1"/>
  <c r="BB2327" i="1"/>
  <c r="BA2327" i="1"/>
  <c r="AZ2327" i="1"/>
  <c r="BC2327" i="1" s="1"/>
  <c r="AY2327" i="1"/>
  <c r="AW2327" i="1"/>
  <c r="AV2327" i="1"/>
  <c r="AH2327" i="1"/>
  <c r="AE2327" i="1"/>
  <c r="X2327" i="1"/>
  <c r="AA2327" i="1" s="1"/>
  <c r="T2327" i="1"/>
  <c r="Q2327" i="1"/>
  <c r="K2327" i="1"/>
  <c r="H2327" i="1"/>
  <c r="E2327" i="1"/>
  <c r="BB2326" i="1"/>
  <c r="BA2326" i="1"/>
  <c r="AZ2326" i="1"/>
  <c r="AY2326" i="1"/>
  <c r="BC2326" i="1" s="1"/>
  <c r="AV2326" i="1"/>
  <c r="AH2326" i="1"/>
  <c r="AE2326" i="1"/>
  <c r="X2326" i="1"/>
  <c r="AA2326" i="1" s="1"/>
  <c r="Q2326" i="1"/>
  <c r="T2326" i="1" s="1"/>
  <c r="K2326" i="1"/>
  <c r="H2326" i="1"/>
  <c r="E2326" i="1"/>
  <c r="AZ2325" i="1"/>
  <c r="AU2325" i="1"/>
  <c r="AT2325" i="1"/>
  <c r="AS2325" i="1"/>
  <c r="BB2325" i="1" s="1"/>
  <c r="AR2325" i="1"/>
  <c r="AQ2325" i="1"/>
  <c r="AP2325" i="1"/>
  <c r="AO2325" i="1"/>
  <c r="AN2325" i="1"/>
  <c r="AM2325" i="1"/>
  <c r="AL2325" i="1"/>
  <c r="AK2325" i="1"/>
  <c r="AY2325" i="1" s="1"/>
  <c r="AJ2325" i="1"/>
  <c r="AH2325" i="1"/>
  <c r="AG2325" i="1"/>
  <c r="AF2325" i="1"/>
  <c r="AE2325" i="1"/>
  <c r="AD2325" i="1"/>
  <c r="AC2325" i="1"/>
  <c r="Z2325" i="1"/>
  <c r="Y2325" i="1"/>
  <c r="W2325" i="1"/>
  <c r="V2325" i="1"/>
  <c r="X2325" i="1" s="1"/>
  <c r="AA2325" i="1" s="1"/>
  <c r="S2325" i="1"/>
  <c r="R2325" i="1"/>
  <c r="P2325" i="1"/>
  <c r="O2325" i="1"/>
  <c r="Q2325" i="1" s="1"/>
  <c r="T2325" i="1" s="1"/>
  <c r="N2325" i="1"/>
  <c r="M2325" i="1"/>
  <c r="L2325" i="1"/>
  <c r="J2325" i="1"/>
  <c r="K2325" i="1" s="1"/>
  <c r="I2325" i="1"/>
  <c r="H2325" i="1"/>
  <c r="G2325" i="1"/>
  <c r="F2325" i="1"/>
  <c r="E2325" i="1"/>
  <c r="D2325" i="1"/>
  <c r="C2325" i="1"/>
  <c r="BB2324" i="1"/>
  <c r="BA2324" i="1"/>
  <c r="AZ2324" i="1"/>
  <c r="AY2324" i="1"/>
  <c r="AV2324" i="1"/>
  <c r="AH2324" i="1"/>
  <c r="AE2324" i="1"/>
  <c r="AA2324" i="1"/>
  <c r="X2324" i="1"/>
  <c r="T2324" i="1"/>
  <c r="AW2324" i="1" s="1"/>
  <c r="Q2324" i="1"/>
  <c r="K2324" i="1"/>
  <c r="H2324" i="1"/>
  <c r="E2324" i="1"/>
  <c r="AU2323" i="1"/>
  <c r="AT2323" i="1"/>
  <c r="AS2323" i="1"/>
  <c r="BB2323" i="1" s="1"/>
  <c r="AR2323" i="1"/>
  <c r="BA2323" i="1" s="1"/>
  <c r="AQ2323" i="1"/>
  <c r="AP2323" i="1"/>
  <c r="AO2323" i="1"/>
  <c r="AN2323" i="1"/>
  <c r="AZ2323" i="1" s="1"/>
  <c r="AM2323" i="1"/>
  <c r="AL2323" i="1"/>
  <c r="AK2323" i="1"/>
  <c r="AJ2323" i="1"/>
  <c r="AY2323" i="1" s="1"/>
  <c r="BC2323" i="1" s="1"/>
  <c r="AG2323" i="1"/>
  <c r="AF2323" i="1"/>
  <c r="AD2323" i="1"/>
  <c r="AC2323" i="1"/>
  <c r="AE2323" i="1" s="1"/>
  <c r="AH2323" i="1" s="1"/>
  <c r="Z2323" i="1"/>
  <c r="Y2323" i="1"/>
  <c r="W2323" i="1"/>
  <c r="V2323" i="1"/>
  <c r="X2323" i="1" s="1"/>
  <c r="AA2323" i="1" s="1"/>
  <c r="S2323" i="1"/>
  <c r="R2323" i="1"/>
  <c r="Q2323" i="1"/>
  <c r="T2323" i="1" s="1"/>
  <c r="P2323" i="1"/>
  <c r="O2323" i="1"/>
  <c r="N2323" i="1"/>
  <c r="M2323" i="1"/>
  <c r="L2323" i="1"/>
  <c r="K2323" i="1"/>
  <c r="J2323" i="1"/>
  <c r="I2323" i="1"/>
  <c r="H2323" i="1"/>
  <c r="G2323" i="1"/>
  <c r="F2323" i="1"/>
  <c r="D2323" i="1"/>
  <c r="C2323" i="1"/>
  <c r="E2323" i="1" s="1"/>
  <c r="BB2322" i="1"/>
  <c r="BA2322" i="1"/>
  <c r="AZ2322" i="1"/>
  <c r="AY2322" i="1"/>
  <c r="BC2322" i="1" s="1"/>
  <c r="AV2322" i="1"/>
  <c r="AE2322" i="1"/>
  <c r="AH2322" i="1" s="1"/>
  <c r="AA2322" i="1"/>
  <c r="X2322" i="1"/>
  <c r="Q2322" i="1"/>
  <c r="T2322" i="1" s="1"/>
  <c r="K2322" i="1"/>
  <c r="H2322" i="1"/>
  <c r="E2322" i="1"/>
  <c r="BB2321" i="1"/>
  <c r="BA2321" i="1"/>
  <c r="AZ2321" i="1"/>
  <c r="BC2321" i="1" s="1"/>
  <c r="AY2321" i="1"/>
  <c r="AW2321" i="1"/>
  <c r="AV2321" i="1"/>
  <c r="AH2321" i="1"/>
  <c r="AE2321" i="1"/>
  <c r="AA2321" i="1"/>
  <c r="X2321" i="1"/>
  <c r="T2321" i="1"/>
  <c r="BD2321" i="1" s="1"/>
  <c r="Q2321" i="1"/>
  <c r="K2321" i="1"/>
  <c r="H2321" i="1"/>
  <c r="E2321" i="1"/>
  <c r="AY2320" i="1"/>
  <c r="AU2320" i="1"/>
  <c r="AT2320" i="1"/>
  <c r="AS2320" i="1"/>
  <c r="BB2320" i="1" s="1"/>
  <c r="AR2320" i="1"/>
  <c r="AQ2320" i="1"/>
  <c r="AP2320" i="1"/>
  <c r="BA2320" i="1" s="1"/>
  <c r="AO2320" i="1"/>
  <c r="AN2320" i="1"/>
  <c r="AM2320" i="1"/>
  <c r="AZ2320" i="1" s="1"/>
  <c r="AL2320" i="1"/>
  <c r="AK2320" i="1"/>
  <c r="AJ2320" i="1"/>
  <c r="AV2320" i="1" s="1"/>
  <c r="AG2320" i="1"/>
  <c r="AF2320" i="1"/>
  <c r="AE2320" i="1"/>
  <c r="AD2320" i="1"/>
  <c r="AC2320" i="1"/>
  <c r="Z2320" i="1"/>
  <c r="Y2320" i="1"/>
  <c r="X2320" i="1"/>
  <c r="AA2320" i="1" s="1"/>
  <c r="W2320" i="1"/>
  <c r="V2320" i="1"/>
  <c r="S2320" i="1"/>
  <c r="R2320" i="1"/>
  <c r="P2320" i="1"/>
  <c r="O2320" i="1"/>
  <c r="Q2320" i="1" s="1"/>
  <c r="T2320" i="1" s="1"/>
  <c r="N2320" i="1"/>
  <c r="M2320" i="1"/>
  <c r="L2320" i="1"/>
  <c r="J2320" i="1"/>
  <c r="I2320" i="1"/>
  <c r="K2320" i="1" s="1"/>
  <c r="G2320" i="1"/>
  <c r="H2320" i="1" s="1"/>
  <c r="F2320" i="1"/>
  <c r="E2320" i="1"/>
  <c r="D2320" i="1"/>
  <c r="C2320" i="1"/>
  <c r="BB2319" i="1"/>
  <c r="BA2319" i="1"/>
  <c r="BC2319" i="1" s="1"/>
  <c r="AZ2319" i="1"/>
  <c r="AY2319" i="1"/>
  <c r="AV2319" i="1"/>
  <c r="AE2319" i="1"/>
  <c r="AH2319" i="1" s="1"/>
  <c r="X2319" i="1"/>
  <c r="AA2319" i="1" s="1"/>
  <c r="Q2319" i="1"/>
  <c r="T2319" i="1" s="1"/>
  <c r="K2319" i="1"/>
  <c r="H2319" i="1"/>
  <c r="E2319" i="1"/>
  <c r="AU2318" i="1"/>
  <c r="AT2318" i="1"/>
  <c r="AS2318" i="1"/>
  <c r="BB2318" i="1" s="1"/>
  <c r="AR2318" i="1"/>
  <c r="AQ2318" i="1"/>
  <c r="AP2318" i="1"/>
  <c r="BA2318" i="1" s="1"/>
  <c r="AO2318" i="1"/>
  <c r="AN2318" i="1"/>
  <c r="AM2318" i="1"/>
  <c r="AZ2318" i="1" s="1"/>
  <c r="AL2318" i="1"/>
  <c r="AK2318" i="1"/>
  <c r="AJ2318" i="1"/>
  <c r="AY2318" i="1" s="1"/>
  <c r="AG2318" i="1"/>
  <c r="AF2318" i="1"/>
  <c r="AD2318" i="1"/>
  <c r="AC2318" i="1"/>
  <c r="AE2318" i="1" s="1"/>
  <c r="AH2318" i="1" s="1"/>
  <c r="AA2318" i="1"/>
  <c r="Z2318" i="1"/>
  <c r="Y2318" i="1"/>
  <c r="X2318" i="1"/>
  <c r="W2318" i="1"/>
  <c r="V2318" i="1"/>
  <c r="S2318" i="1"/>
  <c r="R2318" i="1"/>
  <c r="P2318" i="1"/>
  <c r="O2318" i="1"/>
  <c r="Q2318" i="1" s="1"/>
  <c r="T2318" i="1" s="1"/>
  <c r="N2318" i="1"/>
  <c r="M2318" i="1"/>
  <c r="L2318" i="1"/>
  <c r="J2318" i="1"/>
  <c r="K2318" i="1" s="1"/>
  <c r="I2318" i="1"/>
  <c r="H2318" i="1"/>
  <c r="G2318" i="1"/>
  <c r="F2318" i="1"/>
  <c r="D2318" i="1"/>
  <c r="E2318" i="1" s="1"/>
  <c r="C2318" i="1"/>
  <c r="BB2317" i="1"/>
  <c r="BC2317" i="1" s="1"/>
  <c r="BD2317" i="1" s="1"/>
  <c r="BA2317" i="1"/>
  <c r="AZ2317" i="1"/>
  <c r="AY2317" i="1"/>
  <c r="AV2317" i="1"/>
  <c r="AH2317" i="1"/>
  <c r="AE2317" i="1"/>
  <c r="AA2317" i="1"/>
  <c r="X2317" i="1"/>
  <c r="Q2317" i="1"/>
  <c r="T2317" i="1" s="1"/>
  <c r="AW2317" i="1" s="1"/>
  <c r="K2317" i="1"/>
  <c r="H2317" i="1"/>
  <c r="E2317" i="1"/>
  <c r="BB2316" i="1"/>
  <c r="BA2316" i="1"/>
  <c r="AZ2316" i="1"/>
  <c r="AY2316" i="1"/>
  <c r="BC2316" i="1" s="1"/>
  <c r="AV2316" i="1"/>
  <c r="AE2316" i="1"/>
  <c r="AH2316" i="1" s="1"/>
  <c r="AA2316" i="1"/>
  <c r="X2316" i="1"/>
  <c r="Q2316" i="1"/>
  <c r="T2316" i="1" s="1"/>
  <c r="K2316" i="1"/>
  <c r="H2316" i="1"/>
  <c r="E2316" i="1"/>
  <c r="AU2315" i="1"/>
  <c r="AT2315" i="1"/>
  <c r="AS2315" i="1"/>
  <c r="BB2315" i="1" s="1"/>
  <c r="AR2315" i="1"/>
  <c r="AQ2315" i="1"/>
  <c r="AP2315" i="1"/>
  <c r="BA2315" i="1" s="1"/>
  <c r="AO2315" i="1"/>
  <c r="AN2315" i="1"/>
  <c r="AM2315" i="1"/>
  <c r="AL2315" i="1"/>
  <c r="AV2315" i="1" s="1"/>
  <c r="AK2315" i="1"/>
  <c r="AJ2315" i="1"/>
  <c r="AG2315" i="1"/>
  <c r="AF2315" i="1"/>
  <c r="AD2315" i="1"/>
  <c r="AE2315" i="1" s="1"/>
  <c r="AH2315" i="1" s="1"/>
  <c r="AC2315" i="1"/>
  <c r="Z2315" i="1"/>
  <c r="Y2315" i="1"/>
  <c r="W2315" i="1"/>
  <c r="W2278" i="1" s="1"/>
  <c r="W2261" i="1" s="1"/>
  <c r="V2315" i="1"/>
  <c r="X2315" i="1" s="1"/>
  <c r="AA2315" i="1" s="1"/>
  <c r="S2315" i="1"/>
  <c r="R2315" i="1"/>
  <c r="P2315" i="1"/>
  <c r="O2315" i="1"/>
  <c r="Q2315" i="1" s="1"/>
  <c r="T2315" i="1" s="1"/>
  <c r="N2315" i="1"/>
  <c r="M2315" i="1"/>
  <c r="L2315" i="1"/>
  <c r="K2315" i="1"/>
  <c r="J2315" i="1"/>
  <c r="I2315" i="1"/>
  <c r="G2315" i="1"/>
  <c r="F2315" i="1"/>
  <c r="D2315" i="1"/>
  <c r="E2315" i="1" s="1"/>
  <c r="C2315" i="1"/>
  <c r="BB2314" i="1"/>
  <c r="BA2314" i="1"/>
  <c r="AZ2314" i="1"/>
  <c r="AY2314" i="1"/>
  <c r="AV2314" i="1"/>
  <c r="AE2314" i="1"/>
  <c r="AH2314" i="1" s="1"/>
  <c r="AA2314" i="1"/>
  <c r="X2314" i="1"/>
  <c r="T2314" i="1"/>
  <c r="Q2314" i="1"/>
  <c r="K2314" i="1"/>
  <c r="H2314" i="1"/>
  <c r="E2314" i="1"/>
  <c r="BB2313" i="1"/>
  <c r="BA2313" i="1"/>
  <c r="AZ2313" i="1"/>
  <c r="AY2313" i="1"/>
  <c r="BC2313" i="1" s="1"/>
  <c r="AV2313" i="1"/>
  <c r="AE2313" i="1"/>
  <c r="AH2313" i="1" s="1"/>
  <c r="X2313" i="1"/>
  <c r="AA2313" i="1" s="1"/>
  <c r="Q2313" i="1"/>
  <c r="T2313" i="1" s="1"/>
  <c r="K2313" i="1"/>
  <c r="H2313" i="1"/>
  <c r="E2313" i="1"/>
  <c r="BB2312" i="1"/>
  <c r="BA2312" i="1"/>
  <c r="AZ2312" i="1"/>
  <c r="AY2312" i="1"/>
  <c r="AV2312" i="1"/>
  <c r="AH2312" i="1"/>
  <c r="AE2312" i="1"/>
  <c r="AA2312" i="1"/>
  <c r="X2312" i="1"/>
  <c r="T2312" i="1"/>
  <c r="AW2312" i="1" s="1"/>
  <c r="Q2312" i="1"/>
  <c r="K2312" i="1"/>
  <c r="H2312" i="1"/>
  <c r="E2312" i="1"/>
  <c r="BC2311" i="1"/>
  <c r="BB2311" i="1"/>
  <c r="BA2311" i="1"/>
  <c r="AZ2311" i="1"/>
  <c r="AY2311" i="1"/>
  <c r="AV2311" i="1"/>
  <c r="AE2311" i="1"/>
  <c r="AH2311" i="1" s="1"/>
  <c r="X2311" i="1"/>
  <c r="AA2311" i="1" s="1"/>
  <c r="T2311" i="1"/>
  <c r="AW2311" i="1" s="1"/>
  <c r="Q2311" i="1"/>
  <c r="K2311" i="1"/>
  <c r="H2311" i="1"/>
  <c r="E2311" i="1"/>
  <c r="AU2310" i="1"/>
  <c r="AT2310" i="1"/>
  <c r="AS2310" i="1"/>
  <c r="AR2310" i="1"/>
  <c r="BA2310" i="1" s="1"/>
  <c r="AQ2310" i="1"/>
  <c r="AP2310" i="1"/>
  <c r="AO2310" i="1"/>
  <c r="AN2310" i="1"/>
  <c r="AM2310" i="1"/>
  <c r="AZ2310" i="1" s="1"/>
  <c r="AL2310" i="1"/>
  <c r="AK2310" i="1"/>
  <c r="AJ2310" i="1"/>
  <c r="AY2310" i="1" s="1"/>
  <c r="AG2310" i="1"/>
  <c r="AF2310" i="1"/>
  <c r="AD2310" i="1"/>
  <c r="AC2310" i="1"/>
  <c r="Z2310" i="1"/>
  <c r="Y2310" i="1"/>
  <c r="W2310" i="1"/>
  <c r="V2310" i="1"/>
  <c r="X2310" i="1" s="1"/>
  <c r="AA2310" i="1" s="1"/>
  <c r="T2310" i="1"/>
  <c r="S2310" i="1"/>
  <c r="R2310" i="1"/>
  <c r="Q2310" i="1"/>
  <c r="P2310" i="1"/>
  <c r="O2310" i="1"/>
  <c r="N2310" i="1"/>
  <c r="M2310" i="1"/>
  <c r="L2310" i="1"/>
  <c r="J2310" i="1"/>
  <c r="K2310" i="1" s="1"/>
  <c r="I2310" i="1"/>
  <c r="G2310" i="1"/>
  <c r="H2310" i="1" s="1"/>
  <c r="F2310" i="1"/>
  <c r="D2310" i="1"/>
  <c r="E2310" i="1" s="1"/>
  <c r="C2310" i="1"/>
  <c r="BB2309" i="1"/>
  <c r="BA2309" i="1"/>
  <c r="AZ2309" i="1"/>
  <c r="BC2309" i="1" s="1"/>
  <c r="AY2309" i="1"/>
  <c r="AW2309" i="1"/>
  <c r="AV2309" i="1"/>
  <c r="AH2309" i="1"/>
  <c r="AE2309" i="1"/>
  <c r="X2309" i="1"/>
  <c r="AA2309" i="1" s="1"/>
  <c r="T2309" i="1"/>
  <c r="BD2309" i="1" s="1"/>
  <c r="Q2309" i="1"/>
  <c r="K2309" i="1"/>
  <c r="H2309" i="1"/>
  <c r="E2309" i="1"/>
  <c r="BB2308" i="1"/>
  <c r="BA2308" i="1"/>
  <c r="AZ2308" i="1"/>
  <c r="AY2308" i="1"/>
  <c r="BC2308" i="1" s="1"/>
  <c r="AV2308" i="1"/>
  <c r="AH2308" i="1"/>
  <c r="AE2308" i="1"/>
  <c r="X2308" i="1"/>
  <c r="AA2308" i="1" s="1"/>
  <c r="Q2308" i="1"/>
  <c r="T2308" i="1" s="1"/>
  <c r="K2308" i="1"/>
  <c r="H2308" i="1"/>
  <c r="E2308" i="1"/>
  <c r="BB2307" i="1"/>
  <c r="BA2307" i="1"/>
  <c r="AZ2307" i="1"/>
  <c r="AY2307" i="1"/>
  <c r="AV2307" i="1"/>
  <c r="AE2307" i="1"/>
  <c r="AH2307" i="1" s="1"/>
  <c r="AA2307" i="1"/>
  <c r="X2307" i="1"/>
  <c r="T2307" i="1"/>
  <c r="Q2307" i="1"/>
  <c r="K2307" i="1"/>
  <c r="H2307" i="1"/>
  <c r="E2307" i="1"/>
  <c r="BB2306" i="1"/>
  <c r="BA2306" i="1"/>
  <c r="AZ2306" i="1"/>
  <c r="AY2306" i="1"/>
  <c r="AV2306" i="1"/>
  <c r="AE2306" i="1"/>
  <c r="AH2306" i="1" s="1"/>
  <c r="X2306" i="1"/>
  <c r="AA2306" i="1" s="1"/>
  <c r="Q2306" i="1"/>
  <c r="T2306" i="1" s="1"/>
  <c r="K2306" i="1"/>
  <c r="H2306" i="1"/>
  <c r="E2306" i="1"/>
  <c r="BB2305" i="1"/>
  <c r="BA2305" i="1"/>
  <c r="AZ2305" i="1"/>
  <c r="AY2305" i="1"/>
  <c r="BC2305" i="1" s="1"/>
  <c r="AV2305" i="1"/>
  <c r="AH2305" i="1"/>
  <c r="AE2305" i="1"/>
  <c r="AA2305" i="1"/>
  <c r="X2305" i="1"/>
  <c r="T2305" i="1"/>
  <c r="AW2305" i="1" s="1"/>
  <c r="Q2305" i="1"/>
  <c r="K2305" i="1"/>
  <c r="H2305" i="1"/>
  <c r="E2305" i="1"/>
  <c r="BC2304" i="1"/>
  <c r="BB2304" i="1"/>
  <c r="BA2304" i="1"/>
  <c r="AZ2304" i="1"/>
  <c r="AY2304" i="1"/>
  <c r="AV2304" i="1"/>
  <c r="AE2304" i="1"/>
  <c r="AH2304" i="1" s="1"/>
  <c r="X2304" i="1"/>
  <c r="AA2304" i="1" s="1"/>
  <c r="T2304" i="1"/>
  <c r="AW2304" i="1" s="1"/>
  <c r="Q2304" i="1"/>
  <c r="K2304" i="1"/>
  <c r="H2304" i="1"/>
  <c r="E2304" i="1"/>
  <c r="AU2303" i="1"/>
  <c r="AT2303" i="1"/>
  <c r="AS2303" i="1"/>
  <c r="BB2303" i="1" s="1"/>
  <c r="AR2303" i="1"/>
  <c r="BA2303" i="1" s="1"/>
  <c r="AQ2303" i="1"/>
  <c r="AP2303" i="1"/>
  <c r="AO2303" i="1"/>
  <c r="AN2303" i="1"/>
  <c r="AM2303" i="1"/>
  <c r="AZ2303" i="1" s="1"/>
  <c r="AL2303" i="1"/>
  <c r="AK2303" i="1"/>
  <c r="AJ2303" i="1"/>
  <c r="AY2303" i="1" s="1"/>
  <c r="BC2303" i="1" s="1"/>
  <c r="BD2303" i="1" s="1"/>
  <c r="AG2303" i="1"/>
  <c r="AF2303" i="1"/>
  <c r="AD2303" i="1"/>
  <c r="AC2303" i="1"/>
  <c r="Z2303" i="1"/>
  <c r="Y2303" i="1"/>
  <c r="W2303" i="1"/>
  <c r="V2303" i="1"/>
  <c r="X2303" i="1" s="1"/>
  <c r="AA2303" i="1" s="1"/>
  <c r="T2303" i="1"/>
  <c r="S2303" i="1"/>
  <c r="R2303" i="1"/>
  <c r="Q2303" i="1"/>
  <c r="P2303" i="1"/>
  <c r="O2303" i="1"/>
  <c r="N2303" i="1"/>
  <c r="M2303" i="1"/>
  <c r="L2303" i="1"/>
  <c r="J2303" i="1"/>
  <c r="K2303" i="1" s="1"/>
  <c r="I2303" i="1"/>
  <c r="G2303" i="1"/>
  <c r="H2303" i="1" s="1"/>
  <c r="F2303" i="1"/>
  <c r="D2303" i="1"/>
  <c r="E2303" i="1" s="1"/>
  <c r="C2303" i="1"/>
  <c r="BB2302" i="1"/>
  <c r="BA2302" i="1"/>
  <c r="AZ2302" i="1"/>
  <c r="BC2302" i="1" s="1"/>
  <c r="AY2302" i="1"/>
  <c r="AW2302" i="1"/>
  <c r="AV2302" i="1"/>
  <c r="AH2302" i="1"/>
  <c r="AE2302" i="1"/>
  <c r="AA2302" i="1"/>
  <c r="X2302" i="1"/>
  <c r="T2302" i="1"/>
  <c r="BD2302" i="1" s="1"/>
  <c r="Q2302" i="1"/>
  <c r="K2302" i="1"/>
  <c r="H2302" i="1"/>
  <c r="E2302" i="1"/>
  <c r="BB2301" i="1"/>
  <c r="BA2301" i="1"/>
  <c r="AZ2301" i="1"/>
  <c r="AY2301" i="1"/>
  <c r="BC2301" i="1" s="1"/>
  <c r="AV2301" i="1"/>
  <c r="AH2301" i="1"/>
  <c r="AE2301" i="1"/>
  <c r="X2301" i="1"/>
  <c r="AA2301" i="1" s="1"/>
  <c r="Q2301" i="1"/>
  <c r="T2301" i="1" s="1"/>
  <c r="K2301" i="1"/>
  <c r="H2301" i="1"/>
  <c r="E2301" i="1"/>
  <c r="BB2300" i="1"/>
  <c r="BA2300" i="1"/>
  <c r="AZ2300" i="1"/>
  <c r="AY2300" i="1"/>
  <c r="BC2300" i="1" s="1"/>
  <c r="AV2300" i="1"/>
  <c r="AE2300" i="1"/>
  <c r="AH2300" i="1" s="1"/>
  <c r="AA2300" i="1"/>
  <c r="X2300" i="1"/>
  <c r="T2300" i="1"/>
  <c r="Q2300" i="1"/>
  <c r="K2300" i="1"/>
  <c r="H2300" i="1"/>
  <c r="E2300" i="1"/>
  <c r="BB2299" i="1"/>
  <c r="BA2299" i="1"/>
  <c r="AZ2299" i="1"/>
  <c r="AY2299" i="1"/>
  <c r="BC2299" i="1" s="1"/>
  <c r="AV2299" i="1"/>
  <c r="AE2299" i="1"/>
  <c r="AH2299" i="1" s="1"/>
  <c r="X2299" i="1"/>
  <c r="AA2299" i="1" s="1"/>
  <c r="Q2299" i="1"/>
  <c r="T2299" i="1" s="1"/>
  <c r="K2299" i="1"/>
  <c r="H2299" i="1"/>
  <c r="E2299" i="1"/>
  <c r="BB2298" i="1"/>
  <c r="BA2298" i="1"/>
  <c r="AZ2298" i="1"/>
  <c r="AY2298" i="1"/>
  <c r="AV2298" i="1"/>
  <c r="AH2298" i="1"/>
  <c r="AE2298" i="1"/>
  <c r="AA2298" i="1"/>
  <c r="X2298" i="1"/>
  <c r="T2298" i="1"/>
  <c r="AW2298" i="1" s="1"/>
  <c r="Q2298" i="1"/>
  <c r="K2298" i="1"/>
  <c r="H2298" i="1"/>
  <c r="E2298" i="1"/>
  <c r="BC2297" i="1"/>
  <c r="BB2297" i="1"/>
  <c r="BA2297" i="1"/>
  <c r="AZ2297" i="1"/>
  <c r="AY2297" i="1"/>
  <c r="AV2297" i="1"/>
  <c r="AE2297" i="1"/>
  <c r="AH2297" i="1" s="1"/>
  <c r="X2297" i="1"/>
  <c r="AA2297" i="1" s="1"/>
  <c r="T2297" i="1"/>
  <c r="AW2297" i="1" s="1"/>
  <c r="Q2297" i="1"/>
  <c r="K2297" i="1"/>
  <c r="H2297" i="1"/>
  <c r="E2297" i="1"/>
  <c r="AU2296" i="1"/>
  <c r="AT2296" i="1"/>
  <c r="AS2296" i="1"/>
  <c r="AR2296" i="1"/>
  <c r="BA2296" i="1" s="1"/>
  <c r="AQ2296" i="1"/>
  <c r="AP2296" i="1"/>
  <c r="AO2296" i="1"/>
  <c r="AN2296" i="1"/>
  <c r="AM2296" i="1"/>
  <c r="AL2296" i="1"/>
  <c r="AK2296" i="1"/>
  <c r="AJ2296" i="1"/>
  <c r="AY2296" i="1" s="1"/>
  <c r="AG2296" i="1"/>
  <c r="AF2296" i="1"/>
  <c r="AD2296" i="1"/>
  <c r="AC2296" i="1"/>
  <c r="AE2296" i="1" s="1"/>
  <c r="AH2296" i="1" s="1"/>
  <c r="Z2296" i="1"/>
  <c r="Y2296" i="1"/>
  <c r="W2296" i="1"/>
  <c r="V2296" i="1"/>
  <c r="X2296" i="1" s="1"/>
  <c r="AA2296" i="1" s="1"/>
  <c r="T2296" i="1"/>
  <c r="S2296" i="1"/>
  <c r="R2296" i="1"/>
  <c r="Q2296" i="1"/>
  <c r="P2296" i="1"/>
  <c r="O2296" i="1"/>
  <c r="N2296" i="1"/>
  <c r="M2296" i="1"/>
  <c r="L2296" i="1"/>
  <c r="J2296" i="1"/>
  <c r="K2296" i="1" s="1"/>
  <c r="I2296" i="1"/>
  <c r="G2296" i="1"/>
  <c r="H2296" i="1" s="1"/>
  <c r="F2296" i="1"/>
  <c r="D2296" i="1"/>
  <c r="C2296" i="1"/>
  <c r="BB2295" i="1"/>
  <c r="BA2295" i="1"/>
  <c r="AZ2295" i="1"/>
  <c r="BC2295" i="1" s="1"/>
  <c r="AY2295" i="1"/>
  <c r="AW2295" i="1"/>
  <c r="AV2295" i="1"/>
  <c r="AH2295" i="1"/>
  <c r="AE2295" i="1"/>
  <c r="AA2295" i="1"/>
  <c r="X2295" i="1"/>
  <c r="T2295" i="1"/>
  <c r="BD2295" i="1" s="1"/>
  <c r="Q2295" i="1"/>
  <c r="K2295" i="1"/>
  <c r="H2295" i="1"/>
  <c r="E2295" i="1"/>
  <c r="AY2294" i="1"/>
  <c r="AU2294" i="1"/>
  <c r="AT2294" i="1"/>
  <c r="AS2294" i="1"/>
  <c r="BB2294" i="1" s="1"/>
  <c r="AR2294" i="1"/>
  <c r="AQ2294" i="1"/>
  <c r="AP2294" i="1"/>
  <c r="BA2294" i="1" s="1"/>
  <c r="AO2294" i="1"/>
  <c r="AN2294" i="1"/>
  <c r="AM2294" i="1"/>
  <c r="AZ2294" i="1" s="1"/>
  <c r="AL2294" i="1"/>
  <c r="AK2294" i="1"/>
  <c r="AJ2294" i="1"/>
  <c r="AG2294" i="1"/>
  <c r="AF2294" i="1"/>
  <c r="AE2294" i="1"/>
  <c r="AH2294" i="1" s="1"/>
  <c r="AD2294" i="1"/>
  <c r="AC2294" i="1"/>
  <c r="Z2294" i="1"/>
  <c r="Y2294" i="1"/>
  <c r="X2294" i="1"/>
  <c r="AA2294" i="1" s="1"/>
  <c r="W2294" i="1"/>
  <c r="V2294" i="1"/>
  <c r="S2294" i="1"/>
  <c r="R2294" i="1"/>
  <c r="P2294" i="1"/>
  <c r="O2294" i="1"/>
  <c r="Q2294" i="1" s="1"/>
  <c r="T2294" i="1" s="1"/>
  <c r="N2294" i="1"/>
  <c r="M2294" i="1"/>
  <c r="L2294" i="1"/>
  <c r="J2294" i="1"/>
  <c r="K2294" i="1" s="1"/>
  <c r="I2294" i="1"/>
  <c r="G2294" i="1"/>
  <c r="H2294" i="1" s="1"/>
  <c r="F2294" i="1"/>
  <c r="E2294" i="1"/>
  <c r="D2294" i="1"/>
  <c r="C2294" i="1"/>
  <c r="BB2293" i="1"/>
  <c r="BA2293" i="1"/>
  <c r="AZ2293" i="1"/>
  <c r="AY2293" i="1"/>
  <c r="AV2293" i="1"/>
  <c r="AE2293" i="1"/>
  <c r="AH2293" i="1" s="1"/>
  <c r="X2293" i="1"/>
  <c r="AA2293" i="1" s="1"/>
  <c r="Q2293" i="1"/>
  <c r="T2293" i="1" s="1"/>
  <c r="K2293" i="1"/>
  <c r="H2293" i="1"/>
  <c r="E2293" i="1"/>
  <c r="AU2292" i="1"/>
  <c r="AT2292" i="1"/>
  <c r="AS2292" i="1"/>
  <c r="BB2292" i="1" s="1"/>
  <c r="AR2292" i="1"/>
  <c r="AQ2292" i="1"/>
  <c r="AP2292" i="1"/>
  <c r="BA2292" i="1" s="1"/>
  <c r="AO2292" i="1"/>
  <c r="AN2292" i="1"/>
  <c r="AM2292" i="1"/>
  <c r="AZ2292" i="1" s="1"/>
  <c r="AL2292" i="1"/>
  <c r="AK2292" i="1"/>
  <c r="AJ2292" i="1"/>
  <c r="AG2292" i="1"/>
  <c r="AF2292" i="1"/>
  <c r="AD2292" i="1"/>
  <c r="AC2292" i="1"/>
  <c r="AE2292" i="1" s="1"/>
  <c r="AH2292" i="1" s="1"/>
  <c r="AA2292" i="1"/>
  <c r="Z2292" i="1"/>
  <c r="Y2292" i="1"/>
  <c r="X2292" i="1"/>
  <c r="W2292" i="1"/>
  <c r="V2292" i="1"/>
  <c r="S2292" i="1"/>
  <c r="R2292" i="1"/>
  <c r="P2292" i="1"/>
  <c r="O2292" i="1"/>
  <c r="Q2292" i="1" s="1"/>
  <c r="T2292" i="1" s="1"/>
  <c r="N2292" i="1"/>
  <c r="M2292" i="1"/>
  <c r="L2292" i="1"/>
  <c r="J2292" i="1"/>
  <c r="K2292" i="1" s="1"/>
  <c r="I2292" i="1"/>
  <c r="H2292" i="1"/>
  <c r="G2292" i="1"/>
  <c r="F2292" i="1"/>
  <c r="D2292" i="1"/>
  <c r="E2292" i="1" s="1"/>
  <c r="C2292" i="1"/>
  <c r="BB2291" i="1"/>
  <c r="BC2291" i="1" s="1"/>
  <c r="BA2291" i="1"/>
  <c r="AZ2291" i="1"/>
  <c r="AY2291" i="1"/>
  <c r="AV2291" i="1"/>
  <c r="AH2291" i="1"/>
  <c r="AE2291" i="1"/>
  <c r="AA2291" i="1"/>
  <c r="X2291" i="1"/>
  <c r="Q2291" i="1"/>
  <c r="T2291" i="1" s="1"/>
  <c r="AW2291" i="1" s="1"/>
  <c r="K2291" i="1"/>
  <c r="H2291" i="1"/>
  <c r="E2291" i="1"/>
  <c r="AU2290" i="1"/>
  <c r="AT2290" i="1"/>
  <c r="AS2290" i="1"/>
  <c r="BB2290" i="1" s="1"/>
  <c r="AR2290" i="1"/>
  <c r="AQ2290" i="1"/>
  <c r="AP2290" i="1"/>
  <c r="BA2290" i="1" s="1"/>
  <c r="AO2290" i="1"/>
  <c r="AN2290" i="1"/>
  <c r="AV2290" i="1" s="1"/>
  <c r="AM2290" i="1"/>
  <c r="AL2290" i="1"/>
  <c r="AY2290" i="1" s="1"/>
  <c r="AK2290" i="1"/>
  <c r="AJ2290" i="1"/>
  <c r="AG2290" i="1"/>
  <c r="AF2290" i="1"/>
  <c r="AE2290" i="1"/>
  <c r="AH2290" i="1" s="1"/>
  <c r="AD2290" i="1"/>
  <c r="AC2290" i="1"/>
  <c r="Z2290" i="1"/>
  <c r="Y2290" i="1"/>
  <c r="W2290" i="1"/>
  <c r="V2290" i="1"/>
  <c r="X2290" i="1" s="1"/>
  <c r="AA2290" i="1" s="1"/>
  <c r="S2290" i="1"/>
  <c r="R2290" i="1"/>
  <c r="P2290" i="1"/>
  <c r="O2290" i="1"/>
  <c r="Q2290" i="1" s="1"/>
  <c r="T2290" i="1" s="1"/>
  <c r="N2290" i="1"/>
  <c r="M2290" i="1"/>
  <c r="L2290" i="1"/>
  <c r="K2290" i="1"/>
  <c r="J2290" i="1"/>
  <c r="I2290" i="1"/>
  <c r="G2290" i="1"/>
  <c r="H2290" i="1" s="1"/>
  <c r="F2290" i="1"/>
  <c r="E2290" i="1"/>
  <c r="D2290" i="1"/>
  <c r="C2290" i="1"/>
  <c r="BB2289" i="1"/>
  <c r="BA2289" i="1"/>
  <c r="AZ2289" i="1"/>
  <c r="AY2289" i="1"/>
  <c r="BC2289" i="1" s="1"/>
  <c r="AV2289" i="1"/>
  <c r="AH2289" i="1"/>
  <c r="AE2289" i="1"/>
  <c r="X2289" i="1"/>
  <c r="AA2289" i="1" s="1"/>
  <c r="Q2289" i="1"/>
  <c r="T2289" i="1" s="1"/>
  <c r="K2289" i="1"/>
  <c r="H2289" i="1"/>
  <c r="E2289" i="1"/>
  <c r="BB2288" i="1"/>
  <c r="BA2288" i="1"/>
  <c r="AZ2288" i="1"/>
  <c r="AY2288" i="1"/>
  <c r="AV2288" i="1"/>
  <c r="AE2288" i="1"/>
  <c r="AH2288" i="1" s="1"/>
  <c r="AA2288" i="1"/>
  <c r="X2288" i="1"/>
  <c r="T2288" i="1"/>
  <c r="Q2288" i="1"/>
  <c r="K2288" i="1"/>
  <c r="H2288" i="1"/>
  <c r="E2288" i="1"/>
  <c r="BB2287" i="1"/>
  <c r="BA2287" i="1"/>
  <c r="AZ2287" i="1"/>
  <c r="AY2287" i="1"/>
  <c r="AV2287" i="1"/>
  <c r="AE2287" i="1"/>
  <c r="AH2287" i="1" s="1"/>
  <c r="X2287" i="1"/>
  <c r="AA2287" i="1" s="1"/>
  <c r="Q2287" i="1"/>
  <c r="T2287" i="1" s="1"/>
  <c r="K2287" i="1"/>
  <c r="H2287" i="1"/>
  <c r="E2287" i="1"/>
  <c r="BB2286" i="1"/>
  <c r="BA2286" i="1"/>
  <c r="AZ2286" i="1"/>
  <c r="AY2286" i="1"/>
  <c r="BC2286" i="1" s="1"/>
  <c r="AV2286" i="1"/>
  <c r="AH2286" i="1"/>
  <c r="AE2286" i="1"/>
  <c r="AA2286" i="1"/>
  <c r="X2286" i="1"/>
  <c r="T2286" i="1"/>
  <c r="AW2286" i="1" s="1"/>
  <c r="Q2286" i="1"/>
  <c r="K2286" i="1"/>
  <c r="H2286" i="1"/>
  <c r="E2286" i="1"/>
  <c r="AU2285" i="1"/>
  <c r="AT2285" i="1"/>
  <c r="AS2285" i="1"/>
  <c r="AR2285" i="1"/>
  <c r="BA2285" i="1" s="1"/>
  <c r="AQ2285" i="1"/>
  <c r="AP2285" i="1"/>
  <c r="AO2285" i="1"/>
  <c r="AN2285" i="1"/>
  <c r="AZ2285" i="1" s="1"/>
  <c r="AM2285" i="1"/>
  <c r="AL2285" i="1"/>
  <c r="AK2285" i="1"/>
  <c r="AJ2285" i="1"/>
  <c r="AY2285" i="1" s="1"/>
  <c r="AG2285" i="1"/>
  <c r="AF2285" i="1"/>
  <c r="AD2285" i="1"/>
  <c r="AC2285" i="1"/>
  <c r="AE2285" i="1" s="1"/>
  <c r="AH2285" i="1" s="1"/>
  <c r="Z2285" i="1"/>
  <c r="Y2285" i="1"/>
  <c r="W2285" i="1"/>
  <c r="V2285" i="1"/>
  <c r="X2285" i="1" s="1"/>
  <c r="AA2285" i="1" s="1"/>
  <c r="S2285" i="1"/>
  <c r="R2285" i="1"/>
  <c r="Q2285" i="1"/>
  <c r="T2285" i="1" s="1"/>
  <c r="P2285" i="1"/>
  <c r="O2285" i="1"/>
  <c r="N2285" i="1"/>
  <c r="M2285" i="1"/>
  <c r="L2285" i="1"/>
  <c r="K2285" i="1"/>
  <c r="J2285" i="1"/>
  <c r="I2285" i="1"/>
  <c r="H2285" i="1"/>
  <c r="G2285" i="1"/>
  <c r="F2285" i="1"/>
  <c r="D2285" i="1"/>
  <c r="C2285" i="1"/>
  <c r="E2285" i="1" s="1"/>
  <c r="BB2284" i="1"/>
  <c r="BA2284" i="1"/>
  <c r="AZ2284" i="1"/>
  <c r="AY2284" i="1"/>
  <c r="BC2284" i="1" s="1"/>
  <c r="AV2284" i="1"/>
  <c r="AE2284" i="1"/>
  <c r="AH2284" i="1" s="1"/>
  <c r="AA2284" i="1"/>
  <c r="X2284" i="1"/>
  <c r="Q2284" i="1"/>
  <c r="T2284" i="1" s="1"/>
  <c r="K2284" i="1"/>
  <c r="H2284" i="1"/>
  <c r="E2284" i="1"/>
  <c r="BB2283" i="1"/>
  <c r="AZ2283" i="1"/>
  <c r="AY2283" i="1"/>
  <c r="AW2283" i="1"/>
  <c r="AQ2283" i="1"/>
  <c r="BA2283" i="1" s="1"/>
  <c r="AO2283" i="1"/>
  <c r="AV2283" i="1" s="1"/>
  <c r="AE2283" i="1"/>
  <c r="AH2283" i="1" s="1"/>
  <c r="AA2283" i="1"/>
  <c r="X2283" i="1"/>
  <c r="T2283" i="1"/>
  <c r="Q2283" i="1"/>
  <c r="K2283" i="1"/>
  <c r="H2283" i="1"/>
  <c r="E2283" i="1"/>
  <c r="BB2282" i="1"/>
  <c r="BA2282" i="1"/>
  <c r="AZ2282" i="1"/>
  <c r="AY2282" i="1"/>
  <c r="AV2282" i="1"/>
  <c r="AE2282" i="1"/>
  <c r="AH2282" i="1" s="1"/>
  <c r="X2282" i="1"/>
  <c r="AA2282" i="1" s="1"/>
  <c r="Q2282" i="1"/>
  <c r="T2282" i="1" s="1"/>
  <c r="K2282" i="1"/>
  <c r="H2282" i="1"/>
  <c r="E2282" i="1"/>
  <c r="AU2281" i="1"/>
  <c r="AT2281" i="1"/>
  <c r="AS2281" i="1"/>
  <c r="BB2281" i="1" s="1"/>
  <c r="AR2281" i="1"/>
  <c r="AQ2281" i="1"/>
  <c r="AQ2278" i="1" s="1"/>
  <c r="AP2281" i="1"/>
  <c r="BA2281" i="1" s="1"/>
  <c r="AN2281" i="1"/>
  <c r="AM2281" i="1"/>
  <c r="AL2281" i="1"/>
  <c r="AK2281" i="1"/>
  <c r="AJ2281" i="1"/>
  <c r="AY2281" i="1" s="1"/>
  <c r="AG2281" i="1"/>
  <c r="AF2281" i="1"/>
  <c r="AD2281" i="1"/>
  <c r="AC2281" i="1"/>
  <c r="AE2281" i="1" s="1"/>
  <c r="AH2281" i="1" s="1"/>
  <c r="AA2281" i="1"/>
  <c r="Z2281" i="1"/>
  <c r="Y2281" i="1"/>
  <c r="Y2278" i="1" s="1"/>
  <c r="X2281" i="1"/>
  <c r="W2281" i="1"/>
  <c r="V2281" i="1"/>
  <c r="S2281" i="1"/>
  <c r="R2281" i="1"/>
  <c r="P2281" i="1"/>
  <c r="P2278" i="1" s="1"/>
  <c r="O2281" i="1"/>
  <c r="Q2281" i="1" s="1"/>
  <c r="N2281" i="1"/>
  <c r="M2281" i="1"/>
  <c r="L2281" i="1"/>
  <c r="J2281" i="1"/>
  <c r="K2281" i="1" s="1"/>
  <c r="I2281" i="1"/>
  <c r="H2281" i="1"/>
  <c r="G2281" i="1"/>
  <c r="F2281" i="1"/>
  <c r="D2281" i="1"/>
  <c r="E2281" i="1" s="1"/>
  <c r="C2281" i="1"/>
  <c r="BB2280" i="1"/>
  <c r="BC2280" i="1" s="1"/>
  <c r="BA2280" i="1"/>
  <c r="AZ2280" i="1"/>
  <c r="AY2280" i="1"/>
  <c r="AV2280" i="1"/>
  <c r="AH2280" i="1"/>
  <c r="AE2280" i="1"/>
  <c r="AA2280" i="1"/>
  <c r="X2280" i="1"/>
  <c r="Q2280" i="1"/>
  <c r="T2280" i="1" s="1"/>
  <c r="AW2280" i="1" s="1"/>
  <c r="K2280" i="1"/>
  <c r="H2280" i="1"/>
  <c r="E2280" i="1"/>
  <c r="AU2279" i="1"/>
  <c r="AT2279" i="1"/>
  <c r="AT2278" i="1" s="1"/>
  <c r="AS2279" i="1"/>
  <c r="BB2279" i="1" s="1"/>
  <c r="AR2279" i="1"/>
  <c r="AQ2279" i="1"/>
  <c r="AP2279" i="1"/>
  <c r="BA2279" i="1" s="1"/>
  <c r="AO2279" i="1"/>
  <c r="AN2279" i="1"/>
  <c r="AM2279" i="1"/>
  <c r="AL2279" i="1"/>
  <c r="AK2279" i="1"/>
  <c r="AK2278" i="1" s="1"/>
  <c r="AJ2279" i="1"/>
  <c r="AG2279" i="1"/>
  <c r="AF2279" i="1"/>
  <c r="AE2279" i="1"/>
  <c r="AH2279" i="1" s="1"/>
  <c r="AD2279" i="1"/>
  <c r="AC2279" i="1"/>
  <c r="AC2278" i="1" s="1"/>
  <c r="Z2279" i="1"/>
  <c r="Y2279" i="1"/>
  <c r="W2279" i="1"/>
  <c r="V2279" i="1"/>
  <c r="S2279" i="1"/>
  <c r="R2279" i="1"/>
  <c r="R2278" i="1" s="1"/>
  <c r="P2279" i="1"/>
  <c r="O2279" i="1"/>
  <c r="Q2279" i="1" s="1"/>
  <c r="T2279" i="1" s="1"/>
  <c r="N2279" i="1"/>
  <c r="M2279" i="1"/>
  <c r="M2278" i="1" s="1"/>
  <c r="L2279" i="1"/>
  <c r="K2279" i="1"/>
  <c r="J2279" i="1"/>
  <c r="I2279" i="1"/>
  <c r="G2279" i="1"/>
  <c r="H2279" i="1" s="1"/>
  <c r="F2279" i="1"/>
  <c r="E2279" i="1"/>
  <c r="D2279" i="1"/>
  <c r="C2279" i="1"/>
  <c r="AG2278" i="1"/>
  <c r="O2278" i="1"/>
  <c r="Q2278" i="1" s="1"/>
  <c r="G2278" i="1"/>
  <c r="BB2277" i="1"/>
  <c r="BA2277" i="1"/>
  <c r="BC2277" i="1" s="1"/>
  <c r="AZ2277" i="1"/>
  <c r="AY2277" i="1"/>
  <c r="AV2277" i="1"/>
  <c r="AE2277" i="1"/>
  <c r="AH2277" i="1" s="1"/>
  <c r="X2277" i="1"/>
  <c r="AA2277" i="1" s="1"/>
  <c r="Q2277" i="1"/>
  <c r="T2277" i="1" s="1"/>
  <c r="K2277" i="1"/>
  <c r="H2277" i="1"/>
  <c r="E2277" i="1"/>
  <c r="BB2276" i="1"/>
  <c r="BA2276" i="1"/>
  <c r="AZ2276" i="1"/>
  <c r="AJ2276" i="1"/>
  <c r="AY2276" i="1" s="1"/>
  <c r="AE2276" i="1"/>
  <c r="AH2276" i="1" s="1"/>
  <c r="X2276" i="1"/>
  <c r="AA2276" i="1" s="1"/>
  <c r="T2276" i="1"/>
  <c r="Q2276" i="1"/>
  <c r="K2276" i="1"/>
  <c r="H2276" i="1"/>
  <c r="E2276" i="1"/>
  <c r="BB2275" i="1"/>
  <c r="BA2275" i="1"/>
  <c r="AZ2275" i="1"/>
  <c r="AE2275" i="1"/>
  <c r="AH2275" i="1" s="1"/>
  <c r="AA2275" i="1"/>
  <c r="X2275" i="1"/>
  <c r="Q2275" i="1"/>
  <c r="T2275" i="1" s="1"/>
  <c r="K2275" i="1"/>
  <c r="H2275" i="1"/>
  <c r="E2275" i="1"/>
  <c r="BB2274" i="1"/>
  <c r="BA2274" i="1"/>
  <c r="AZ2274" i="1"/>
  <c r="AH2274" i="1"/>
  <c r="AE2274" i="1"/>
  <c r="X2274" i="1"/>
  <c r="AA2274" i="1" s="1"/>
  <c r="Q2274" i="1"/>
  <c r="T2274" i="1" s="1"/>
  <c r="K2274" i="1"/>
  <c r="H2274" i="1"/>
  <c r="E2274" i="1"/>
  <c r="AZ2273" i="1"/>
  <c r="AU2273" i="1"/>
  <c r="AT2273" i="1"/>
  <c r="AS2273" i="1"/>
  <c r="BB2273" i="1" s="1"/>
  <c r="AR2273" i="1"/>
  <c r="AQ2273" i="1"/>
  <c r="AQ2262" i="1" s="1"/>
  <c r="AP2273" i="1"/>
  <c r="BA2273" i="1" s="1"/>
  <c r="AO2273" i="1"/>
  <c r="AN2273" i="1"/>
  <c r="AM2273" i="1"/>
  <c r="AL2273" i="1"/>
  <c r="AK2273" i="1"/>
  <c r="AH2273" i="1"/>
  <c r="AG2273" i="1"/>
  <c r="AF2273" i="1"/>
  <c r="AE2273" i="1"/>
  <c r="AD2273" i="1"/>
  <c r="AC2273" i="1"/>
  <c r="Z2273" i="1"/>
  <c r="Y2273" i="1"/>
  <c r="Y2262" i="1" s="1"/>
  <c r="Y2261" i="1" s="1"/>
  <c r="Y2463" i="1" s="1"/>
  <c r="W2273" i="1"/>
  <c r="X2273" i="1" s="1"/>
  <c r="V2273" i="1"/>
  <c r="S2273" i="1"/>
  <c r="R2273" i="1"/>
  <c r="P2273" i="1"/>
  <c r="P2262" i="1" s="1"/>
  <c r="P2261" i="1" s="1"/>
  <c r="O2273" i="1"/>
  <c r="Q2273" i="1" s="1"/>
  <c r="T2273" i="1" s="1"/>
  <c r="N2273" i="1"/>
  <c r="M2273" i="1"/>
  <c r="L2273" i="1"/>
  <c r="J2273" i="1"/>
  <c r="K2273" i="1" s="1"/>
  <c r="I2273" i="1"/>
  <c r="H2273" i="1"/>
  <c r="G2273" i="1"/>
  <c r="F2273" i="1"/>
  <c r="E2273" i="1"/>
  <c r="D2273" i="1"/>
  <c r="C2273" i="1"/>
  <c r="BB2272" i="1"/>
  <c r="BA2272" i="1"/>
  <c r="AZ2272" i="1"/>
  <c r="AK2272" i="1"/>
  <c r="AH2272" i="1"/>
  <c r="AE2272" i="1"/>
  <c r="AA2272" i="1"/>
  <c r="X2272" i="1"/>
  <c r="Q2272" i="1"/>
  <c r="T2272" i="1" s="1"/>
  <c r="K2272" i="1"/>
  <c r="H2272" i="1"/>
  <c r="E2272" i="1"/>
  <c r="BB2271" i="1"/>
  <c r="BA2271" i="1"/>
  <c r="AZ2271" i="1"/>
  <c r="AH2271" i="1"/>
  <c r="AE2271" i="1"/>
  <c r="X2271" i="1"/>
  <c r="AA2271" i="1" s="1"/>
  <c r="T2271" i="1"/>
  <c r="Q2271" i="1"/>
  <c r="K2271" i="1"/>
  <c r="H2271" i="1"/>
  <c r="E2271" i="1"/>
  <c r="BB2270" i="1"/>
  <c r="BA2270" i="1"/>
  <c r="AZ2270" i="1"/>
  <c r="AE2270" i="1"/>
  <c r="AH2270" i="1" s="1"/>
  <c r="X2270" i="1"/>
  <c r="AA2270" i="1" s="1"/>
  <c r="Q2270" i="1"/>
  <c r="T2270" i="1" s="1"/>
  <c r="K2270" i="1"/>
  <c r="H2270" i="1"/>
  <c r="E2270" i="1"/>
  <c r="BB2269" i="1"/>
  <c r="BA2269" i="1"/>
  <c r="AZ2269" i="1"/>
  <c r="AY2269" i="1"/>
  <c r="BC2269" i="1" s="1"/>
  <c r="BD2269" i="1" s="1"/>
  <c r="AV2269" i="1"/>
  <c r="AH2269" i="1"/>
  <c r="AE2269" i="1"/>
  <c r="AA2269" i="1"/>
  <c r="X2269" i="1"/>
  <c r="T2269" i="1"/>
  <c r="AW2269" i="1" s="1"/>
  <c r="Q2269" i="1"/>
  <c r="K2269" i="1"/>
  <c r="H2269" i="1"/>
  <c r="E2269" i="1"/>
  <c r="BC2268" i="1"/>
  <c r="BB2268" i="1"/>
  <c r="BA2268" i="1"/>
  <c r="AZ2268" i="1"/>
  <c r="AY2268" i="1"/>
  <c r="AV2268" i="1"/>
  <c r="AE2268" i="1"/>
  <c r="AH2268" i="1" s="1"/>
  <c r="X2268" i="1"/>
  <c r="AA2268" i="1" s="1"/>
  <c r="T2268" i="1"/>
  <c r="AW2268" i="1" s="1"/>
  <c r="Q2268" i="1"/>
  <c r="K2268" i="1"/>
  <c r="H2268" i="1"/>
  <c r="E2268" i="1"/>
  <c r="BB2267" i="1"/>
  <c r="BC2267" i="1" s="1"/>
  <c r="BD2267" i="1" s="1"/>
  <c r="BA2267" i="1"/>
  <c r="AZ2267" i="1"/>
  <c r="AY2267" i="1"/>
  <c r="AW2267" i="1"/>
  <c r="AV2267" i="1"/>
  <c r="AH2267" i="1"/>
  <c r="AE2267" i="1"/>
  <c r="AA2267" i="1"/>
  <c r="X2267" i="1"/>
  <c r="T2267" i="1"/>
  <c r="Q2267" i="1"/>
  <c r="K2267" i="1"/>
  <c r="H2267" i="1"/>
  <c r="E2267" i="1"/>
  <c r="BB2266" i="1"/>
  <c r="BA2266" i="1"/>
  <c r="AZ2266" i="1"/>
  <c r="AY2266" i="1"/>
  <c r="BC2266" i="1" s="1"/>
  <c r="AV2266" i="1"/>
  <c r="AE2266" i="1"/>
  <c r="AH2266" i="1" s="1"/>
  <c r="AA2266" i="1"/>
  <c r="X2266" i="1"/>
  <c r="Q2266" i="1"/>
  <c r="T2266" i="1" s="1"/>
  <c r="K2266" i="1"/>
  <c r="H2266" i="1"/>
  <c r="E2266" i="1"/>
  <c r="BB2265" i="1"/>
  <c r="BA2265" i="1"/>
  <c r="AZ2265" i="1"/>
  <c r="BC2265" i="1" s="1"/>
  <c r="AY2265" i="1"/>
  <c r="AW2265" i="1"/>
  <c r="AV2265" i="1"/>
  <c r="AH2265" i="1"/>
  <c r="AE2265" i="1"/>
  <c r="X2265" i="1"/>
  <c r="AA2265" i="1" s="1"/>
  <c r="T2265" i="1"/>
  <c r="Q2265" i="1"/>
  <c r="K2265" i="1"/>
  <c r="H2265" i="1"/>
  <c r="E2265" i="1"/>
  <c r="BB2264" i="1"/>
  <c r="BA2264" i="1"/>
  <c r="AY2264" i="1"/>
  <c r="AR2264" i="1"/>
  <c r="AR2263" i="1" s="1"/>
  <c r="AR2262" i="1" s="1"/>
  <c r="AO2264" i="1"/>
  <c r="AZ2264" i="1" s="1"/>
  <c r="AL2264" i="1"/>
  <c r="AK2264" i="1"/>
  <c r="AK2263" i="1" s="1"/>
  <c r="AK2262" i="1" s="1"/>
  <c r="AH2264" i="1"/>
  <c r="AE2264" i="1"/>
  <c r="AA2264" i="1"/>
  <c r="X2264" i="1"/>
  <c r="T2264" i="1"/>
  <c r="AJ2264" i="1" s="1"/>
  <c r="Q2264" i="1"/>
  <c r="K2264" i="1"/>
  <c r="H2264" i="1"/>
  <c r="E2264" i="1"/>
  <c r="AU2263" i="1"/>
  <c r="AT2263" i="1"/>
  <c r="AT2262" i="1" s="1"/>
  <c r="AT2261" i="1" s="1"/>
  <c r="AS2263" i="1"/>
  <c r="BB2263" i="1" s="1"/>
  <c r="AQ2263" i="1"/>
  <c r="AP2263" i="1"/>
  <c r="BA2263" i="1" s="1"/>
  <c r="AN2263" i="1"/>
  <c r="AN2262" i="1" s="1"/>
  <c r="AM2263" i="1"/>
  <c r="AL2263" i="1"/>
  <c r="AL2262" i="1" s="1"/>
  <c r="AG2263" i="1"/>
  <c r="AF2263" i="1"/>
  <c r="AE2263" i="1"/>
  <c r="AH2263" i="1" s="1"/>
  <c r="AD2263" i="1"/>
  <c r="AC2263" i="1"/>
  <c r="AC2262" i="1" s="1"/>
  <c r="Z2263" i="1"/>
  <c r="Y2263" i="1"/>
  <c r="W2263" i="1"/>
  <c r="V2263" i="1"/>
  <c r="S2263" i="1"/>
  <c r="S2262" i="1" s="1"/>
  <c r="R2263" i="1"/>
  <c r="R2262" i="1" s="1"/>
  <c r="R2261" i="1" s="1"/>
  <c r="P2263" i="1"/>
  <c r="O2263" i="1"/>
  <c r="Q2263" i="1" s="1"/>
  <c r="T2263" i="1" s="1"/>
  <c r="N2263" i="1"/>
  <c r="M2263" i="1"/>
  <c r="M2262" i="1" s="1"/>
  <c r="M2261" i="1" s="1"/>
  <c r="L2263" i="1"/>
  <c r="K2263" i="1"/>
  <c r="J2263" i="1"/>
  <c r="J2262" i="1" s="1"/>
  <c r="I2263" i="1"/>
  <c r="G2263" i="1"/>
  <c r="H2263" i="1" s="1"/>
  <c r="F2263" i="1"/>
  <c r="E2263" i="1"/>
  <c r="D2263" i="1"/>
  <c r="C2263" i="1"/>
  <c r="C2262" i="1" s="1"/>
  <c r="AU2262" i="1"/>
  <c r="AP2262" i="1"/>
  <c r="AM2262" i="1"/>
  <c r="AG2262" i="1"/>
  <c r="AG2261" i="1" s="1"/>
  <c r="AG2463" i="1" s="1"/>
  <c r="AF2262" i="1"/>
  <c r="AD2262" i="1"/>
  <c r="Z2262" i="1"/>
  <c r="W2262" i="1"/>
  <c r="O2262" i="1"/>
  <c r="N2262" i="1"/>
  <c r="L2262" i="1"/>
  <c r="I2262" i="1"/>
  <c r="G2262" i="1"/>
  <c r="F2262" i="1"/>
  <c r="D2262" i="1"/>
  <c r="AR2261" i="1"/>
  <c r="AR2463" i="1" s="1"/>
  <c r="Z2261" i="1"/>
  <c r="Z2463" i="1" s="1"/>
  <c r="BB2258" i="1"/>
  <c r="BA2258" i="1"/>
  <c r="AZ2258" i="1"/>
  <c r="AY2258" i="1"/>
  <c r="BC2258" i="1" s="1"/>
  <c r="AV2258" i="1"/>
  <c r="AE2258" i="1"/>
  <c r="AH2258" i="1" s="1"/>
  <c r="AA2258" i="1"/>
  <c r="X2258" i="1"/>
  <c r="Q2258" i="1"/>
  <c r="T2258" i="1" s="1"/>
  <c r="K2258" i="1"/>
  <c r="H2258" i="1"/>
  <c r="E2258" i="1"/>
  <c r="BB2257" i="1"/>
  <c r="BA2257" i="1"/>
  <c r="AZ2257" i="1"/>
  <c r="BC2257" i="1" s="1"/>
  <c r="AY2257" i="1"/>
  <c r="AW2257" i="1"/>
  <c r="AV2257" i="1"/>
  <c r="AH2257" i="1"/>
  <c r="AE2257" i="1"/>
  <c r="AA2257" i="1"/>
  <c r="X2257" i="1"/>
  <c r="T2257" i="1"/>
  <c r="BD2257" i="1" s="1"/>
  <c r="Q2257" i="1"/>
  <c r="K2257" i="1"/>
  <c r="H2257" i="1"/>
  <c r="E2257" i="1"/>
  <c r="BB2256" i="1"/>
  <c r="BA2256" i="1"/>
  <c r="AZ2256" i="1"/>
  <c r="AY2256" i="1"/>
  <c r="BC2256" i="1" s="1"/>
  <c r="AV2256" i="1"/>
  <c r="AH2256" i="1"/>
  <c r="AE2256" i="1"/>
  <c r="X2256" i="1"/>
  <c r="AA2256" i="1" s="1"/>
  <c r="Q2256" i="1"/>
  <c r="T2256" i="1" s="1"/>
  <c r="K2256" i="1"/>
  <c r="H2256" i="1"/>
  <c r="E2256" i="1"/>
  <c r="BB2254" i="1"/>
  <c r="BA2254" i="1"/>
  <c r="AZ2254" i="1"/>
  <c r="AY2254" i="1"/>
  <c r="AV2254" i="1"/>
  <c r="AE2254" i="1"/>
  <c r="AH2254" i="1" s="1"/>
  <c r="AA2254" i="1"/>
  <c r="X2254" i="1"/>
  <c r="T2254" i="1"/>
  <c r="Q2254" i="1"/>
  <c r="K2254" i="1"/>
  <c r="H2254" i="1"/>
  <c r="E2254" i="1"/>
  <c r="BB2253" i="1"/>
  <c r="BA2253" i="1"/>
  <c r="BC2253" i="1" s="1"/>
  <c r="AZ2253" i="1"/>
  <c r="AY2253" i="1"/>
  <c r="AV2253" i="1"/>
  <c r="AE2253" i="1"/>
  <c r="AH2253" i="1" s="1"/>
  <c r="X2253" i="1"/>
  <c r="AA2253" i="1" s="1"/>
  <c r="Q2253" i="1"/>
  <c r="T2253" i="1" s="1"/>
  <c r="K2253" i="1"/>
  <c r="H2253" i="1"/>
  <c r="E2253" i="1"/>
  <c r="BB2252" i="1"/>
  <c r="BA2252" i="1"/>
  <c r="AZ2252" i="1"/>
  <c r="AY2252" i="1"/>
  <c r="AV2252" i="1"/>
  <c r="AH2252" i="1"/>
  <c r="AE2252" i="1"/>
  <c r="AA2252" i="1"/>
  <c r="X2252" i="1"/>
  <c r="T2252" i="1"/>
  <c r="AW2252" i="1" s="1"/>
  <c r="Q2252" i="1"/>
  <c r="K2252" i="1"/>
  <c r="H2252" i="1"/>
  <c r="E2252" i="1"/>
  <c r="BC2251" i="1"/>
  <c r="BB2251" i="1"/>
  <c r="BA2251" i="1"/>
  <c r="AZ2251" i="1"/>
  <c r="AY2251" i="1"/>
  <c r="AV2251" i="1"/>
  <c r="AE2251" i="1"/>
  <c r="AH2251" i="1" s="1"/>
  <c r="X2251" i="1"/>
  <c r="AA2251" i="1" s="1"/>
  <c r="T2251" i="1"/>
  <c r="AW2251" i="1" s="1"/>
  <c r="Q2251" i="1"/>
  <c r="K2251" i="1"/>
  <c r="H2251" i="1"/>
  <c r="E2251" i="1"/>
  <c r="BB2250" i="1"/>
  <c r="BC2250" i="1" s="1"/>
  <c r="BD2250" i="1" s="1"/>
  <c r="BA2250" i="1"/>
  <c r="AZ2250" i="1"/>
  <c r="AY2250" i="1"/>
  <c r="AW2250" i="1"/>
  <c r="AV2250" i="1"/>
  <c r="AH2250" i="1"/>
  <c r="AE2250" i="1"/>
  <c r="AA2250" i="1"/>
  <c r="X2250" i="1"/>
  <c r="T2250" i="1"/>
  <c r="Q2250" i="1"/>
  <c r="K2250" i="1"/>
  <c r="H2250" i="1"/>
  <c r="E2250" i="1"/>
  <c r="BB2249" i="1"/>
  <c r="BA2249" i="1"/>
  <c r="AZ2249" i="1"/>
  <c r="AY2249" i="1"/>
  <c r="BC2249" i="1" s="1"/>
  <c r="AV2249" i="1"/>
  <c r="AE2249" i="1"/>
  <c r="AH2249" i="1" s="1"/>
  <c r="AA2249" i="1"/>
  <c r="X2249" i="1"/>
  <c r="Q2249" i="1"/>
  <c r="T2249" i="1" s="1"/>
  <c r="K2249" i="1"/>
  <c r="H2249" i="1"/>
  <c r="E2249" i="1"/>
  <c r="BB2248" i="1"/>
  <c r="BA2248" i="1"/>
  <c r="AZ2248" i="1"/>
  <c r="BC2248" i="1" s="1"/>
  <c r="AY2248" i="1"/>
  <c r="AW2248" i="1"/>
  <c r="AV2248" i="1"/>
  <c r="AH2248" i="1"/>
  <c r="AE2248" i="1"/>
  <c r="X2248" i="1"/>
  <c r="AA2248" i="1" s="1"/>
  <c r="T2248" i="1"/>
  <c r="Q2248" i="1"/>
  <c r="K2248" i="1"/>
  <c r="H2248" i="1"/>
  <c r="E2248" i="1"/>
  <c r="BB2247" i="1"/>
  <c r="BA2247" i="1"/>
  <c r="AZ2247" i="1"/>
  <c r="AY2247" i="1"/>
  <c r="BC2247" i="1" s="1"/>
  <c r="AV2247" i="1"/>
  <c r="AH2247" i="1"/>
  <c r="AE2247" i="1"/>
  <c r="X2247" i="1"/>
  <c r="AA2247" i="1" s="1"/>
  <c r="Q2247" i="1"/>
  <c r="T2247" i="1" s="1"/>
  <c r="K2247" i="1"/>
  <c r="H2247" i="1"/>
  <c r="E2247" i="1"/>
  <c r="BB2246" i="1"/>
  <c r="BA2246" i="1"/>
  <c r="AZ2246" i="1"/>
  <c r="AY2246" i="1"/>
  <c r="BC2246" i="1" s="1"/>
  <c r="AV2246" i="1"/>
  <c r="AH2246" i="1"/>
  <c r="AE2246" i="1"/>
  <c r="AA2246" i="1"/>
  <c r="X2246" i="1"/>
  <c r="T2246" i="1"/>
  <c r="Q2246" i="1"/>
  <c r="K2246" i="1"/>
  <c r="H2246" i="1"/>
  <c r="E2246" i="1"/>
  <c r="BB2245" i="1"/>
  <c r="BA2245" i="1"/>
  <c r="BC2245" i="1" s="1"/>
  <c r="AZ2245" i="1"/>
  <c r="AY2245" i="1"/>
  <c r="AV2245" i="1"/>
  <c r="AE2245" i="1"/>
  <c r="AH2245" i="1" s="1"/>
  <c r="X2245" i="1"/>
  <c r="AA2245" i="1" s="1"/>
  <c r="Q2245" i="1"/>
  <c r="T2245" i="1" s="1"/>
  <c r="K2245" i="1"/>
  <c r="H2245" i="1"/>
  <c r="E2245" i="1"/>
  <c r="BB2244" i="1"/>
  <c r="BA2244" i="1"/>
  <c r="AZ2244" i="1"/>
  <c r="AY2244" i="1"/>
  <c r="BC2244" i="1" s="1"/>
  <c r="BD2244" i="1" s="1"/>
  <c r="AV2244" i="1"/>
  <c r="AH2244" i="1"/>
  <c r="AE2244" i="1"/>
  <c r="AA2244" i="1"/>
  <c r="X2244" i="1"/>
  <c r="T2244" i="1"/>
  <c r="AW2244" i="1" s="1"/>
  <c r="Q2244" i="1"/>
  <c r="K2244" i="1"/>
  <c r="H2244" i="1"/>
  <c r="E2244" i="1"/>
  <c r="BC2243" i="1"/>
  <c r="BB2243" i="1"/>
  <c r="BA2243" i="1"/>
  <c r="AZ2243" i="1"/>
  <c r="AY2243" i="1"/>
  <c r="AV2243" i="1"/>
  <c r="AE2243" i="1"/>
  <c r="AH2243" i="1" s="1"/>
  <c r="X2243" i="1"/>
  <c r="AA2243" i="1" s="1"/>
  <c r="T2243" i="1"/>
  <c r="AW2243" i="1" s="1"/>
  <c r="Q2243" i="1"/>
  <c r="K2243" i="1"/>
  <c r="H2243" i="1"/>
  <c r="E2243" i="1"/>
  <c r="AU2242" i="1"/>
  <c r="AU2237" i="1" s="1"/>
  <c r="AT2242" i="1"/>
  <c r="AS2242" i="1"/>
  <c r="AR2242" i="1"/>
  <c r="BA2242" i="1" s="1"/>
  <c r="AQ2242" i="1"/>
  <c r="AP2242" i="1"/>
  <c r="AO2242" i="1"/>
  <c r="AN2242" i="1"/>
  <c r="AM2242" i="1"/>
  <c r="AL2242" i="1"/>
  <c r="AK2242" i="1"/>
  <c r="AJ2242" i="1"/>
  <c r="AY2242" i="1" s="1"/>
  <c r="AG2242" i="1"/>
  <c r="AF2242" i="1"/>
  <c r="AD2242" i="1"/>
  <c r="AD2237" i="1" s="1"/>
  <c r="AC2242" i="1"/>
  <c r="Z2242" i="1"/>
  <c r="Y2242" i="1"/>
  <c r="W2242" i="1"/>
  <c r="X2242" i="1" s="1"/>
  <c r="AA2242" i="1" s="1"/>
  <c r="V2242" i="1"/>
  <c r="T2242" i="1"/>
  <c r="S2242" i="1"/>
  <c r="R2242" i="1"/>
  <c r="Q2242" i="1"/>
  <c r="P2242" i="1"/>
  <c r="O2242" i="1"/>
  <c r="N2242" i="1"/>
  <c r="M2242" i="1"/>
  <c r="L2242" i="1"/>
  <c r="L2237" i="1" s="1"/>
  <c r="J2242" i="1"/>
  <c r="K2242" i="1" s="1"/>
  <c r="I2242" i="1"/>
  <c r="G2242" i="1"/>
  <c r="H2242" i="1" s="1"/>
  <c r="F2242" i="1"/>
  <c r="D2242" i="1"/>
  <c r="C2242" i="1"/>
  <c r="BB2241" i="1"/>
  <c r="BA2241" i="1"/>
  <c r="AZ2241" i="1"/>
  <c r="BC2241" i="1" s="1"/>
  <c r="AY2241" i="1"/>
  <c r="AW2241" i="1"/>
  <c r="AV2241" i="1"/>
  <c r="AH2241" i="1"/>
  <c r="AE2241" i="1"/>
  <c r="AA2241" i="1"/>
  <c r="X2241" i="1"/>
  <c r="T2241" i="1"/>
  <c r="BD2241" i="1" s="1"/>
  <c r="Q2241" i="1"/>
  <c r="K2241" i="1"/>
  <c r="H2241" i="1"/>
  <c r="E2241" i="1"/>
  <c r="BB2240" i="1"/>
  <c r="BA2240" i="1"/>
  <c r="AZ2240" i="1"/>
  <c r="AY2240" i="1"/>
  <c r="BC2240" i="1" s="1"/>
  <c r="AV2240" i="1"/>
  <c r="AH2240" i="1"/>
  <c r="AE2240" i="1"/>
  <c r="X2240" i="1"/>
  <c r="AA2240" i="1" s="1"/>
  <c r="Q2240" i="1"/>
  <c r="T2240" i="1" s="1"/>
  <c r="K2240" i="1"/>
  <c r="H2240" i="1"/>
  <c r="E2240" i="1"/>
  <c r="BB2239" i="1"/>
  <c r="BA2239" i="1"/>
  <c r="AZ2239" i="1"/>
  <c r="AY2239" i="1"/>
  <c r="BC2239" i="1" s="1"/>
  <c r="AV2239" i="1"/>
  <c r="AE2239" i="1"/>
  <c r="AH2239" i="1" s="1"/>
  <c r="AA2239" i="1"/>
  <c r="X2239" i="1"/>
  <c r="T2239" i="1"/>
  <c r="Q2239" i="1"/>
  <c r="K2239" i="1"/>
  <c r="H2239" i="1"/>
  <c r="E2239" i="1"/>
  <c r="BA2238" i="1"/>
  <c r="AU2238" i="1"/>
  <c r="AT2238" i="1"/>
  <c r="AS2238" i="1"/>
  <c r="BB2238" i="1" s="1"/>
  <c r="AR2238" i="1"/>
  <c r="AR2237" i="1" s="1"/>
  <c r="AQ2238" i="1"/>
  <c r="AP2238" i="1"/>
  <c r="AP2237" i="1" s="1"/>
  <c r="BA2237" i="1" s="1"/>
  <c r="AO2238" i="1"/>
  <c r="AZ2238" i="1" s="1"/>
  <c r="AN2238" i="1"/>
  <c r="AM2238" i="1"/>
  <c r="AL2238" i="1"/>
  <c r="AK2238" i="1"/>
  <c r="AJ2238" i="1"/>
  <c r="AG2238" i="1"/>
  <c r="AG2237" i="1" s="1"/>
  <c r="AF2238" i="1"/>
  <c r="AF2237" i="1" s="1"/>
  <c r="AD2238" i="1"/>
  <c r="AC2238" i="1"/>
  <c r="AE2238" i="1" s="1"/>
  <c r="AH2238" i="1" s="1"/>
  <c r="Z2238" i="1"/>
  <c r="Z2237" i="1" s="1"/>
  <c r="Y2238" i="1"/>
  <c r="X2238" i="1"/>
  <c r="AA2238" i="1" s="1"/>
  <c r="W2238" i="1"/>
  <c r="W2237" i="1" s="1"/>
  <c r="V2238" i="1"/>
  <c r="S2238" i="1"/>
  <c r="R2238" i="1"/>
  <c r="Q2238" i="1"/>
  <c r="T2238" i="1" s="1"/>
  <c r="P2238" i="1"/>
  <c r="O2238" i="1"/>
  <c r="O2237" i="1" s="1"/>
  <c r="Q2237" i="1" s="1"/>
  <c r="N2238" i="1"/>
  <c r="N2237" i="1" s="1"/>
  <c r="M2238" i="1"/>
  <c r="L2238" i="1"/>
  <c r="J2238" i="1"/>
  <c r="I2238" i="1"/>
  <c r="G2238" i="1"/>
  <c r="H2238" i="1" s="1"/>
  <c r="F2238" i="1"/>
  <c r="F2237" i="1" s="1"/>
  <c r="D2238" i="1"/>
  <c r="E2238" i="1" s="1"/>
  <c r="C2238" i="1"/>
  <c r="AT2237" i="1"/>
  <c r="AT2230" i="1" s="1"/>
  <c r="AS2237" i="1"/>
  <c r="BB2237" i="1" s="1"/>
  <c r="AQ2237" i="1"/>
  <c r="AN2237" i="1"/>
  <c r="AL2237" i="1"/>
  <c r="AL2230" i="1" s="1"/>
  <c r="AK2237" i="1"/>
  <c r="AC2237" i="1"/>
  <c r="Y2237" i="1"/>
  <c r="V2237" i="1"/>
  <c r="X2237" i="1" s="1"/>
  <c r="AA2237" i="1" s="1"/>
  <c r="S2237" i="1"/>
  <c r="S2230" i="1" s="1"/>
  <c r="R2237" i="1"/>
  <c r="P2237" i="1"/>
  <c r="M2237" i="1"/>
  <c r="J2237" i="1"/>
  <c r="C2237" i="1"/>
  <c r="C2230" i="1" s="1"/>
  <c r="BB2236" i="1"/>
  <c r="BA2236" i="1"/>
  <c r="AZ2236" i="1"/>
  <c r="AY2236" i="1"/>
  <c r="BC2236" i="1" s="1"/>
  <c r="AV2236" i="1"/>
  <c r="AE2236" i="1"/>
  <c r="AH2236" i="1" s="1"/>
  <c r="AA2236" i="1"/>
  <c r="X2236" i="1"/>
  <c r="Q2236" i="1"/>
  <c r="T2236" i="1" s="1"/>
  <c r="K2236" i="1"/>
  <c r="H2236" i="1"/>
  <c r="E2236" i="1"/>
  <c r="AU2235" i="1"/>
  <c r="AT2235" i="1"/>
  <c r="AS2235" i="1"/>
  <c r="BB2235" i="1" s="1"/>
  <c r="AR2235" i="1"/>
  <c r="AQ2235" i="1"/>
  <c r="BA2235" i="1" s="1"/>
  <c r="AP2235" i="1"/>
  <c r="AO2235" i="1"/>
  <c r="AN2235" i="1"/>
  <c r="AN2231" i="1" s="1"/>
  <c r="AN2230" i="1" s="1"/>
  <c r="AM2235" i="1"/>
  <c r="AL2235" i="1"/>
  <c r="AK2235" i="1"/>
  <c r="AJ2235" i="1"/>
  <c r="AY2235" i="1" s="1"/>
  <c r="AG2235" i="1"/>
  <c r="AF2235" i="1"/>
  <c r="AF2231" i="1" s="1"/>
  <c r="AD2235" i="1"/>
  <c r="AE2235" i="1" s="1"/>
  <c r="AH2235" i="1" s="1"/>
  <c r="AC2235" i="1"/>
  <c r="Z2235" i="1"/>
  <c r="Y2235" i="1"/>
  <c r="W2235" i="1"/>
  <c r="W2231" i="1" s="1"/>
  <c r="V2235" i="1"/>
  <c r="X2235" i="1" s="1"/>
  <c r="AA2235" i="1" s="1"/>
  <c r="S2235" i="1"/>
  <c r="R2235" i="1"/>
  <c r="P2235" i="1"/>
  <c r="Q2235" i="1" s="1"/>
  <c r="T2235" i="1" s="1"/>
  <c r="O2235" i="1"/>
  <c r="N2235" i="1"/>
  <c r="N2231" i="1" s="1"/>
  <c r="M2235" i="1"/>
  <c r="M2231" i="1" s="1"/>
  <c r="M2230" i="1" s="1"/>
  <c r="L2235" i="1"/>
  <c r="K2235" i="1"/>
  <c r="J2235" i="1"/>
  <c r="I2235" i="1"/>
  <c r="G2235" i="1"/>
  <c r="F2235" i="1"/>
  <c r="D2235" i="1"/>
  <c r="E2235" i="1" s="1"/>
  <c r="C2235" i="1"/>
  <c r="BB2234" i="1"/>
  <c r="BA2234" i="1"/>
  <c r="AZ2234" i="1"/>
  <c r="AY2234" i="1"/>
  <c r="AV2234" i="1"/>
  <c r="AE2234" i="1"/>
  <c r="AH2234" i="1" s="1"/>
  <c r="AA2234" i="1"/>
  <c r="X2234" i="1"/>
  <c r="T2234" i="1"/>
  <c r="Q2234" i="1"/>
  <c r="K2234" i="1"/>
  <c r="H2234" i="1"/>
  <c r="E2234" i="1"/>
  <c r="BB2233" i="1"/>
  <c r="BA2233" i="1"/>
  <c r="BC2233" i="1" s="1"/>
  <c r="AZ2233" i="1"/>
  <c r="AY2233" i="1"/>
  <c r="AV2233" i="1"/>
  <c r="AE2233" i="1"/>
  <c r="AH2233" i="1" s="1"/>
  <c r="X2233" i="1"/>
  <c r="AA2233" i="1" s="1"/>
  <c r="Q2233" i="1"/>
  <c r="T2233" i="1" s="1"/>
  <c r="K2233" i="1"/>
  <c r="H2233" i="1"/>
  <c r="E2233" i="1"/>
  <c r="BB2232" i="1"/>
  <c r="AU2232" i="1"/>
  <c r="AT2232" i="1"/>
  <c r="AS2232" i="1"/>
  <c r="AS2231" i="1" s="1"/>
  <c r="AR2232" i="1"/>
  <c r="AQ2232" i="1"/>
  <c r="AQ2231" i="1" s="1"/>
  <c r="AQ2230" i="1" s="1"/>
  <c r="AP2232" i="1"/>
  <c r="BA2232" i="1" s="1"/>
  <c r="AO2232" i="1"/>
  <c r="AN2232" i="1"/>
  <c r="AM2232" i="1"/>
  <c r="AZ2232" i="1" s="1"/>
  <c r="AL2232" i="1"/>
  <c r="AK2232" i="1"/>
  <c r="AK2231" i="1" s="1"/>
  <c r="AK2230" i="1" s="1"/>
  <c r="AJ2232" i="1"/>
  <c r="AY2232" i="1" s="1"/>
  <c r="BC2232" i="1" s="1"/>
  <c r="AG2232" i="1"/>
  <c r="AG2231" i="1" s="1"/>
  <c r="AG2230" i="1" s="1"/>
  <c r="AF2232" i="1"/>
  <c r="AD2232" i="1"/>
  <c r="AE2232" i="1" s="1"/>
  <c r="AH2232" i="1" s="1"/>
  <c r="AC2232" i="1"/>
  <c r="AA2232" i="1"/>
  <c r="Z2232" i="1"/>
  <c r="Y2232" i="1"/>
  <c r="Y2231" i="1" s="1"/>
  <c r="Y2230" i="1" s="1"/>
  <c r="X2232" i="1"/>
  <c r="W2232" i="1"/>
  <c r="V2232" i="1"/>
  <c r="S2232" i="1"/>
  <c r="R2232" i="1"/>
  <c r="R2231" i="1" s="1"/>
  <c r="R2230" i="1" s="1"/>
  <c r="P2232" i="1"/>
  <c r="P2231" i="1" s="1"/>
  <c r="P2230" i="1" s="1"/>
  <c r="O2232" i="1"/>
  <c r="Q2232" i="1" s="1"/>
  <c r="T2232" i="1" s="1"/>
  <c r="N2232" i="1"/>
  <c r="M2232" i="1"/>
  <c r="L2232" i="1"/>
  <c r="J2232" i="1"/>
  <c r="I2232" i="1"/>
  <c r="H2232" i="1"/>
  <c r="G2232" i="1"/>
  <c r="G2231" i="1" s="1"/>
  <c r="F2232" i="1"/>
  <c r="D2232" i="1"/>
  <c r="E2232" i="1" s="1"/>
  <c r="C2232" i="1"/>
  <c r="AU2231" i="1"/>
  <c r="AU2230" i="1" s="1"/>
  <c r="AT2231" i="1"/>
  <c r="AR2231" i="1"/>
  <c r="AR2230" i="1" s="1"/>
  <c r="AM2231" i="1"/>
  <c r="AL2231" i="1"/>
  <c r="AJ2231" i="1"/>
  <c r="AY2231" i="1" s="1"/>
  <c r="AD2231" i="1"/>
  <c r="AD2230" i="1" s="1"/>
  <c r="AC2231" i="1"/>
  <c r="Z2231" i="1"/>
  <c r="Z2230" i="1" s="1"/>
  <c r="S2231" i="1"/>
  <c r="L2231" i="1"/>
  <c r="L2230" i="1" s="1"/>
  <c r="I2231" i="1"/>
  <c r="D2231" i="1"/>
  <c r="C2231" i="1"/>
  <c r="AF2230" i="1"/>
  <c r="W2230" i="1"/>
  <c r="N2230" i="1"/>
  <c r="BB2229" i="1"/>
  <c r="BA2229" i="1"/>
  <c r="AZ2229" i="1"/>
  <c r="AY2229" i="1"/>
  <c r="AV2229" i="1"/>
  <c r="AE2229" i="1"/>
  <c r="AH2229" i="1" s="1"/>
  <c r="AA2229" i="1"/>
  <c r="X2229" i="1"/>
  <c r="T2229" i="1"/>
  <c r="Q2229" i="1"/>
  <c r="K2229" i="1"/>
  <c r="H2229" i="1"/>
  <c r="E2229" i="1"/>
  <c r="AU2228" i="1"/>
  <c r="AT2228" i="1"/>
  <c r="AS2228" i="1"/>
  <c r="BB2228" i="1" s="1"/>
  <c r="AR2228" i="1"/>
  <c r="BA2228" i="1" s="1"/>
  <c r="AQ2228" i="1"/>
  <c r="AP2228" i="1"/>
  <c r="AO2228" i="1"/>
  <c r="AZ2228" i="1" s="1"/>
  <c r="AN2228" i="1"/>
  <c r="AM2228" i="1"/>
  <c r="AL2228" i="1"/>
  <c r="AK2228" i="1"/>
  <c r="AJ2228" i="1"/>
  <c r="AG2228" i="1"/>
  <c r="AF2228" i="1"/>
  <c r="AD2228" i="1"/>
  <c r="AC2228" i="1"/>
  <c r="AE2228" i="1" s="1"/>
  <c r="AH2228" i="1" s="1"/>
  <c r="Z2228" i="1"/>
  <c r="Y2228" i="1"/>
  <c r="X2228" i="1"/>
  <c r="W2228" i="1"/>
  <c r="V2228" i="1"/>
  <c r="S2228" i="1"/>
  <c r="R2228" i="1"/>
  <c r="Q2228" i="1"/>
  <c r="T2228" i="1" s="1"/>
  <c r="P2228" i="1"/>
  <c r="O2228" i="1"/>
  <c r="N2228" i="1"/>
  <c r="M2228" i="1"/>
  <c r="L2228" i="1"/>
  <c r="J2228" i="1"/>
  <c r="I2228" i="1"/>
  <c r="G2228" i="1"/>
  <c r="H2228" i="1" s="1"/>
  <c r="F2228" i="1"/>
  <c r="D2228" i="1"/>
  <c r="E2228" i="1" s="1"/>
  <c r="C2228" i="1"/>
  <c r="BC2227" i="1"/>
  <c r="BB2227" i="1"/>
  <c r="BA2227" i="1"/>
  <c r="AZ2227" i="1"/>
  <c r="AY2227" i="1"/>
  <c r="AV2227" i="1"/>
  <c r="AE2227" i="1"/>
  <c r="AH2227" i="1" s="1"/>
  <c r="X2227" i="1"/>
  <c r="AA2227" i="1" s="1"/>
  <c r="T2227" i="1"/>
  <c r="AW2227" i="1" s="1"/>
  <c r="Q2227" i="1"/>
  <c r="K2227" i="1"/>
  <c r="H2227" i="1"/>
  <c r="E2227" i="1"/>
  <c r="BB2226" i="1"/>
  <c r="BC2226" i="1" s="1"/>
  <c r="BA2226" i="1"/>
  <c r="AZ2226" i="1"/>
  <c r="AY2226" i="1"/>
  <c r="AV2226" i="1"/>
  <c r="AH2226" i="1"/>
  <c r="AE2226" i="1"/>
  <c r="AA2226" i="1"/>
  <c r="X2226" i="1"/>
  <c r="Q2226" i="1"/>
  <c r="T2226" i="1" s="1"/>
  <c r="AW2226" i="1" s="1"/>
  <c r="K2226" i="1"/>
  <c r="H2226" i="1"/>
  <c r="E2226" i="1"/>
  <c r="BB2225" i="1"/>
  <c r="BA2225" i="1"/>
  <c r="AZ2225" i="1"/>
  <c r="AY2225" i="1"/>
  <c r="BC2225" i="1" s="1"/>
  <c r="AV2225" i="1"/>
  <c r="AE2225" i="1"/>
  <c r="AH2225" i="1" s="1"/>
  <c r="AA2225" i="1"/>
  <c r="X2225" i="1"/>
  <c r="Q2225" i="1"/>
  <c r="T2225" i="1" s="1"/>
  <c r="K2225" i="1"/>
  <c r="H2225" i="1"/>
  <c r="E2225" i="1"/>
  <c r="AU2224" i="1"/>
  <c r="AU2223" i="1" s="1"/>
  <c r="AT2224" i="1"/>
  <c r="AT2223" i="1" s="1"/>
  <c r="AS2224" i="1"/>
  <c r="BB2224" i="1" s="1"/>
  <c r="AR2224" i="1"/>
  <c r="AQ2224" i="1"/>
  <c r="BA2224" i="1" s="1"/>
  <c r="AP2224" i="1"/>
  <c r="AO2224" i="1"/>
  <c r="AO2223" i="1" s="1"/>
  <c r="AN2224" i="1"/>
  <c r="AM2224" i="1"/>
  <c r="AM2223" i="1" s="1"/>
  <c r="AZ2223" i="1" s="1"/>
  <c r="AL2224" i="1"/>
  <c r="AK2224" i="1"/>
  <c r="AJ2224" i="1"/>
  <c r="AY2224" i="1" s="1"/>
  <c r="AG2224" i="1"/>
  <c r="AF2224" i="1"/>
  <c r="AF2223" i="1" s="1"/>
  <c r="AD2224" i="1"/>
  <c r="AE2224" i="1" s="1"/>
  <c r="AH2224" i="1" s="1"/>
  <c r="AC2224" i="1"/>
  <c r="AC2223" i="1" s="1"/>
  <c r="Z2224" i="1"/>
  <c r="Z2223" i="1" s="1"/>
  <c r="Y2224" i="1"/>
  <c r="W2224" i="1"/>
  <c r="W2223" i="1" s="1"/>
  <c r="V2224" i="1"/>
  <c r="X2224" i="1" s="1"/>
  <c r="AA2224" i="1" s="1"/>
  <c r="S2224" i="1"/>
  <c r="S2223" i="1" s="1"/>
  <c r="R2224" i="1"/>
  <c r="P2224" i="1"/>
  <c r="Q2224" i="1" s="1"/>
  <c r="T2224" i="1" s="1"/>
  <c r="O2224" i="1"/>
  <c r="N2224" i="1"/>
  <c r="N2223" i="1" s="1"/>
  <c r="M2224" i="1"/>
  <c r="L2224" i="1"/>
  <c r="L2223" i="1" s="1"/>
  <c r="K2224" i="1"/>
  <c r="J2224" i="1"/>
  <c r="I2224" i="1"/>
  <c r="G2224" i="1"/>
  <c r="F2224" i="1"/>
  <c r="D2224" i="1"/>
  <c r="E2224" i="1" s="1"/>
  <c r="C2224" i="1"/>
  <c r="C2223" i="1" s="1"/>
  <c r="AS2223" i="1"/>
  <c r="AQ2223" i="1"/>
  <c r="AP2223" i="1"/>
  <c r="AN2223" i="1"/>
  <c r="AK2223" i="1"/>
  <c r="AG2223" i="1"/>
  <c r="Y2223" i="1"/>
  <c r="V2223" i="1"/>
  <c r="X2223" i="1" s="1"/>
  <c r="R2223" i="1"/>
  <c r="P2223" i="1"/>
  <c r="O2223" i="1"/>
  <c r="Q2223" i="1" s="1"/>
  <c r="T2223" i="1" s="1"/>
  <c r="M2223" i="1"/>
  <c r="J2223" i="1"/>
  <c r="G2223" i="1"/>
  <c r="BB2222" i="1"/>
  <c r="BA2222" i="1"/>
  <c r="AZ2222" i="1"/>
  <c r="AY2222" i="1"/>
  <c r="BC2222" i="1" s="1"/>
  <c r="AV2222" i="1"/>
  <c r="AH2222" i="1"/>
  <c r="AE2222" i="1"/>
  <c r="AA2222" i="1"/>
  <c r="X2222" i="1"/>
  <c r="T2222" i="1"/>
  <c r="AW2222" i="1" s="1"/>
  <c r="Q2222" i="1"/>
  <c r="K2222" i="1"/>
  <c r="H2222" i="1"/>
  <c r="E2222" i="1"/>
  <c r="BC2221" i="1"/>
  <c r="BB2221" i="1"/>
  <c r="BA2221" i="1"/>
  <c r="AZ2221" i="1"/>
  <c r="AY2221" i="1"/>
  <c r="AV2221" i="1"/>
  <c r="AE2221" i="1"/>
  <c r="AH2221" i="1" s="1"/>
  <c r="X2221" i="1"/>
  <c r="AA2221" i="1" s="1"/>
  <c r="T2221" i="1"/>
  <c r="AW2221" i="1" s="1"/>
  <c r="Q2221" i="1"/>
  <c r="K2221" i="1"/>
  <c r="H2221" i="1"/>
  <c r="E2221" i="1"/>
  <c r="BB2220" i="1"/>
  <c r="BC2220" i="1" s="1"/>
  <c r="BA2220" i="1"/>
  <c r="AZ2220" i="1"/>
  <c r="AY2220" i="1"/>
  <c r="AV2220" i="1"/>
  <c r="AH2220" i="1"/>
  <c r="AE2220" i="1"/>
  <c r="AA2220" i="1"/>
  <c r="X2220" i="1"/>
  <c r="Q2220" i="1"/>
  <c r="T2220" i="1" s="1"/>
  <c r="AW2220" i="1" s="1"/>
  <c r="K2220" i="1"/>
  <c r="H2220" i="1"/>
  <c r="E2220" i="1"/>
  <c r="AU2219" i="1"/>
  <c r="AT2219" i="1"/>
  <c r="AS2219" i="1"/>
  <c r="BB2219" i="1" s="1"/>
  <c r="AR2219" i="1"/>
  <c r="AQ2219" i="1"/>
  <c r="AP2219" i="1"/>
  <c r="BA2219" i="1" s="1"/>
  <c r="AO2219" i="1"/>
  <c r="AN2219" i="1"/>
  <c r="AV2219" i="1" s="1"/>
  <c r="AM2219" i="1"/>
  <c r="AL2219" i="1"/>
  <c r="AY2219" i="1" s="1"/>
  <c r="AK2219" i="1"/>
  <c r="AJ2219" i="1"/>
  <c r="AG2219" i="1"/>
  <c r="AF2219" i="1"/>
  <c r="AE2219" i="1"/>
  <c r="AH2219" i="1" s="1"/>
  <c r="AD2219" i="1"/>
  <c r="AC2219" i="1"/>
  <c r="Z2219" i="1"/>
  <c r="Y2219" i="1"/>
  <c r="W2219" i="1"/>
  <c r="V2219" i="1"/>
  <c r="X2219" i="1" s="1"/>
  <c r="AA2219" i="1" s="1"/>
  <c r="S2219" i="1"/>
  <c r="R2219" i="1"/>
  <c r="P2219" i="1"/>
  <c r="O2219" i="1"/>
  <c r="Q2219" i="1" s="1"/>
  <c r="T2219" i="1" s="1"/>
  <c r="N2219" i="1"/>
  <c r="M2219" i="1"/>
  <c r="L2219" i="1"/>
  <c r="K2219" i="1"/>
  <c r="J2219" i="1"/>
  <c r="I2219" i="1"/>
  <c r="G2219" i="1"/>
  <c r="H2219" i="1" s="1"/>
  <c r="F2219" i="1"/>
  <c r="E2219" i="1"/>
  <c r="D2219" i="1"/>
  <c r="C2219" i="1"/>
  <c r="BB2218" i="1"/>
  <c r="BA2218" i="1"/>
  <c r="AZ2218" i="1"/>
  <c r="AY2218" i="1"/>
  <c r="BC2218" i="1" s="1"/>
  <c r="AV2218" i="1"/>
  <c r="AH2218" i="1"/>
  <c r="AE2218" i="1"/>
  <c r="X2218" i="1"/>
  <c r="AA2218" i="1" s="1"/>
  <c r="Q2218" i="1"/>
  <c r="T2218" i="1" s="1"/>
  <c r="K2218" i="1"/>
  <c r="H2218" i="1"/>
  <c r="E2218" i="1"/>
  <c r="BB2217" i="1"/>
  <c r="BA2217" i="1"/>
  <c r="AZ2217" i="1"/>
  <c r="AY2217" i="1"/>
  <c r="BC2217" i="1" s="1"/>
  <c r="AV2217" i="1"/>
  <c r="AE2217" i="1"/>
  <c r="AH2217" i="1" s="1"/>
  <c r="AA2217" i="1"/>
  <c r="X2217" i="1"/>
  <c r="T2217" i="1"/>
  <c r="Q2217" i="1"/>
  <c r="K2217" i="1"/>
  <c r="H2217" i="1"/>
  <c r="E2217" i="1"/>
  <c r="BB2216" i="1"/>
  <c r="BA2216" i="1"/>
  <c r="AZ2216" i="1"/>
  <c r="AY2216" i="1"/>
  <c r="AV2216" i="1"/>
  <c r="AE2216" i="1"/>
  <c r="AH2216" i="1" s="1"/>
  <c r="X2216" i="1"/>
  <c r="AA2216" i="1" s="1"/>
  <c r="Q2216" i="1"/>
  <c r="T2216" i="1" s="1"/>
  <c r="K2216" i="1"/>
  <c r="H2216" i="1"/>
  <c r="E2216" i="1"/>
  <c r="BB2215" i="1"/>
  <c r="BA2215" i="1"/>
  <c r="AZ2215" i="1"/>
  <c r="AY2215" i="1"/>
  <c r="BC2215" i="1" s="1"/>
  <c r="AV2215" i="1"/>
  <c r="AH2215" i="1"/>
  <c r="AE2215" i="1"/>
  <c r="AA2215" i="1"/>
  <c r="X2215" i="1"/>
  <c r="T2215" i="1"/>
  <c r="AW2215" i="1" s="1"/>
  <c r="Q2215" i="1"/>
  <c r="K2215" i="1"/>
  <c r="H2215" i="1"/>
  <c r="E2215" i="1"/>
  <c r="AU2214" i="1"/>
  <c r="AT2214" i="1"/>
  <c r="AS2214" i="1"/>
  <c r="BB2214" i="1" s="1"/>
  <c r="AR2214" i="1"/>
  <c r="BA2214" i="1" s="1"/>
  <c r="AQ2214" i="1"/>
  <c r="AP2214" i="1"/>
  <c r="AO2214" i="1"/>
  <c r="AN2214" i="1"/>
  <c r="AZ2214" i="1" s="1"/>
  <c r="AM2214" i="1"/>
  <c r="AL2214" i="1"/>
  <c r="AK2214" i="1"/>
  <c r="AJ2214" i="1"/>
  <c r="AG2214" i="1"/>
  <c r="AF2214" i="1"/>
  <c r="AD2214" i="1"/>
  <c r="AC2214" i="1"/>
  <c r="AE2214" i="1" s="1"/>
  <c r="AH2214" i="1" s="1"/>
  <c r="Z2214" i="1"/>
  <c r="Y2214" i="1"/>
  <c r="W2214" i="1"/>
  <c r="V2214" i="1"/>
  <c r="X2214" i="1" s="1"/>
  <c r="AA2214" i="1" s="1"/>
  <c r="S2214" i="1"/>
  <c r="R2214" i="1"/>
  <c r="Q2214" i="1"/>
  <c r="P2214" i="1"/>
  <c r="O2214" i="1"/>
  <c r="N2214" i="1"/>
  <c r="M2214" i="1"/>
  <c r="L2214" i="1"/>
  <c r="K2214" i="1"/>
  <c r="J2214" i="1"/>
  <c r="I2214" i="1"/>
  <c r="H2214" i="1"/>
  <c r="G2214" i="1"/>
  <c r="F2214" i="1"/>
  <c r="D2214" i="1"/>
  <c r="C2214" i="1"/>
  <c r="E2214" i="1" s="1"/>
  <c r="BC2213" i="1"/>
  <c r="BB2213" i="1"/>
  <c r="BA2213" i="1"/>
  <c r="AZ2213" i="1"/>
  <c r="AY2213" i="1"/>
  <c r="AV2213" i="1"/>
  <c r="AE2213" i="1"/>
  <c r="AH2213" i="1" s="1"/>
  <c r="AA2213" i="1"/>
  <c r="X2213" i="1"/>
  <c r="Q2213" i="1"/>
  <c r="T2213" i="1" s="1"/>
  <c r="K2213" i="1"/>
  <c r="H2213" i="1"/>
  <c r="E2213" i="1"/>
  <c r="AU2212" i="1"/>
  <c r="AU2209" i="1" s="1"/>
  <c r="AT2212" i="1"/>
  <c r="AS2212" i="1"/>
  <c r="BB2212" i="1" s="1"/>
  <c r="AR2212" i="1"/>
  <c r="AQ2212" i="1"/>
  <c r="BA2212" i="1" s="1"/>
  <c r="AP2212" i="1"/>
  <c r="AO2212" i="1"/>
  <c r="AN2212" i="1"/>
  <c r="AM2212" i="1"/>
  <c r="AZ2212" i="1" s="1"/>
  <c r="AL2212" i="1"/>
  <c r="AV2212" i="1" s="1"/>
  <c r="AK2212" i="1"/>
  <c r="AJ2212" i="1"/>
  <c r="AY2212" i="1" s="1"/>
  <c r="AG2212" i="1"/>
  <c r="AF2212" i="1"/>
  <c r="AD2212" i="1"/>
  <c r="AE2212" i="1" s="1"/>
  <c r="AC2212" i="1"/>
  <c r="Z2212" i="1"/>
  <c r="Y2212" i="1"/>
  <c r="W2212" i="1"/>
  <c r="V2212" i="1"/>
  <c r="S2212" i="1"/>
  <c r="R2212" i="1"/>
  <c r="P2212" i="1"/>
  <c r="Q2212" i="1" s="1"/>
  <c r="T2212" i="1" s="1"/>
  <c r="AW2212" i="1" s="1"/>
  <c r="O2212" i="1"/>
  <c r="N2212" i="1"/>
  <c r="M2212" i="1"/>
  <c r="L2212" i="1"/>
  <c r="L2209" i="1" s="1"/>
  <c r="L2208" i="1" s="1"/>
  <c r="K2212" i="1"/>
  <c r="J2212" i="1"/>
  <c r="I2212" i="1"/>
  <c r="G2212" i="1"/>
  <c r="F2212" i="1"/>
  <c r="H2212" i="1" s="1"/>
  <c r="D2212" i="1"/>
  <c r="E2212" i="1" s="1"/>
  <c r="C2212" i="1"/>
  <c r="BB2211" i="1"/>
  <c r="BA2211" i="1"/>
  <c r="AZ2211" i="1"/>
  <c r="AY2211" i="1"/>
  <c r="BC2211" i="1" s="1"/>
  <c r="AV2211" i="1"/>
  <c r="AE2211" i="1"/>
  <c r="AH2211" i="1" s="1"/>
  <c r="AA2211" i="1"/>
  <c r="X2211" i="1"/>
  <c r="T2211" i="1"/>
  <c r="Q2211" i="1"/>
  <c r="K2211" i="1"/>
  <c r="H2211" i="1"/>
  <c r="E2211" i="1"/>
  <c r="BA2210" i="1"/>
  <c r="AU2210" i="1"/>
  <c r="AT2210" i="1"/>
  <c r="AS2210" i="1"/>
  <c r="BB2210" i="1" s="1"/>
  <c r="AR2210" i="1"/>
  <c r="AR2209" i="1" s="1"/>
  <c r="AQ2210" i="1"/>
  <c r="AP2210" i="1"/>
  <c r="AP2209" i="1" s="1"/>
  <c r="AO2210" i="1"/>
  <c r="AZ2210" i="1" s="1"/>
  <c r="AN2210" i="1"/>
  <c r="AM2210" i="1"/>
  <c r="AL2210" i="1"/>
  <c r="AK2210" i="1"/>
  <c r="AJ2210" i="1"/>
  <c r="AG2210" i="1"/>
  <c r="AG2209" i="1" s="1"/>
  <c r="AG2208" i="1" s="1"/>
  <c r="AF2210" i="1"/>
  <c r="AF2209" i="1" s="1"/>
  <c r="AF2208" i="1" s="1"/>
  <c r="AD2210" i="1"/>
  <c r="AC2210" i="1"/>
  <c r="AE2210" i="1" s="1"/>
  <c r="AH2210" i="1" s="1"/>
  <c r="Z2210" i="1"/>
  <c r="Z2209" i="1" s="1"/>
  <c r="Y2210" i="1"/>
  <c r="X2210" i="1"/>
  <c r="AA2210" i="1" s="1"/>
  <c r="W2210" i="1"/>
  <c r="V2210" i="1"/>
  <c r="S2210" i="1"/>
  <c r="R2210" i="1"/>
  <c r="Q2210" i="1"/>
  <c r="T2210" i="1" s="1"/>
  <c r="P2210" i="1"/>
  <c r="O2210" i="1"/>
  <c r="O2209" i="1" s="1"/>
  <c r="N2210" i="1"/>
  <c r="N2209" i="1" s="1"/>
  <c r="N2208" i="1" s="1"/>
  <c r="M2210" i="1"/>
  <c r="L2210" i="1"/>
  <c r="J2210" i="1"/>
  <c r="I2210" i="1"/>
  <c r="G2210" i="1"/>
  <c r="H2210" i="1" s="1"/>
  <c r="F2210" i="1"/>
  <c r="F2209" i="1" s="1"/>
  <c r="D2210" i="1"/>
  <c r="E2210" i="1" s="1"/>
  <c r="C2210" i="1"/>
  <c r="AT2209" i="1"/>
  <c r="AS2209" i="1"/>
  <c r="BB2209" i="1" s="1"/>
  <c r="AQ2209" i="1"/>
  <c r="AQ2208" i="1" s="1"/>
  <c r="AN2209" i="1"/>
  <c r="AL2209" i="1"/>
  <c r="AK2209" i="1"/>
  <c r="AC2209" i="1"/>
  <c r="Y2209" i="1"/>
  <c r="Y2208" i="1" s="1"/>
  <c r="V2209" i="1"/>
  <c r="S2209" i="1"/>
  <c r="R2209" i="1"/>
  <c r="P2209" i="1"/>
  <c r="P2208" i="1" s="1"/>
  <c r="M2209" i="1"/>
  <c r="J2209" i="1"/>
  <c r="C2209" i="1"/>
  <c r="C2208" i="1" s="1"/>
  <c r="AS2208" i="1"/>
  <c r="AN2208" i="1"/>
  <c r="AK2208" i="1"/>
  <c r="V2208" i="1"/>
  <c r="R2208" i="1"/>
  <c r="M2208" i="1"/>
  <c r="J2208" i="1"/>
  <c r="BB2207" i="1"/>
  <c r="BA2207" i="1"/>
  <c r="AZ2207" i="1"/>
  <c r="AY2207" i="1"/>
  <c r="BC2207" i="1" s="1"/>
  <c r="AV2207" i="1"/>
  <c r="AH2207" i="1"/>
  <c r="AE2207" i="1"/>
  <c r="X2207" i="1"/>
  <c r="AA2207" i="1" s="1"/>
  <c r="Q2207" i="1"/>
  <c r="T2207" i="1" s="1"/>
  <c r="K2207" i="1"/>
  <c r="H2207" i="1"/>
  <c r="E2207" i="1"/>
  <c r="BB2206" i="1"/>
  <c r="BA2206" i="1"/>
  <c r="AZ2206" i="1"/>
  <c r="AY2206" i="1"/>
  <c r="BC2206" i="1" s="1"/>
  <c r="AV2206" i="1"/>
  <c r="AE2206" i="1"/>
  <c r="AH2206" i="1" s="1"/>
  <c r="AA2206" i="1"/>
  <c r="X2206" i="1"/>
  <c r="T2206" i="1"/>
  <c r="Q2206" i="1"/>
  <c r="K2206" i="1"/>
  <c r="H2206" i="1"/>
  <c r="E2206" i="1"/>
  <c r="AU2205" i="1"/>
  <c r="AT2205" i="1"/>
  <c r="AS2205" i="1"/>
  <c r="BB2205" i="1" s="1"/>
  <c r="AR2205" i="1"/>
  <c r="BA2205" i="1" s="1"/>
  <c r="AQ2205" i="1"/>
  <c r="AP2205" i="1"/>
  <c r="AO2205" i="1"/>
  <c r="AZ2205" i="1" s="1"/>
  <c r="AN2205" i="1"/>
  <c r="AM2205" i="1"/>
  <c r="AL2205" i="1"/>
  <c r="AK2205" i="1"/>
  <c r="AJ2205" i="1"/>
  <c r="AG2205" i="1"/>
  <c r="AF2205" i="1"/>
  <c r="AD2205" i="1"/>
  <c r="AC2205" i="1"/>
  <c r="AE2205" i="1" s="1"/>
  <c r="AH2205" i="1" s="1"/>
  <c r="Z2205" i="1"/>
  <c r="Y2205" i="1"/>
  <c r="X2205" i="1"/>
  <c r="AA2205" i="1" s="1"/>
  <c r="W2205" i="1"/>
  <c r="V2205" i="1"/>
  <c r="S2205" i="1"/>
  <c r="R2205" i="1"/>
  <c r="Q2205" i="1"/>
  <c r="T2205" i="1" s="1"/>
  <c r="P2205" i="1"/>
  <c r="O2205" i="1"/>
  <c r="N2205" i="1"/>
  <c r="M2205" i="1"/>
  <c r="L2205" i="1"/>
  <c r="J2205" i="1"/>
  <c r="I2205" i="1"/>
  <c r="K2205" i="1" s="1"/>
  <c r="G2205" i="1"/>
  <c r="H2205" i="1" s="1"/>
  <c r="F2205" i="1"/>
  <c r="D2205" i="1"/>
  <c r="E2205" i="1" s="1"/>
  <c r="C2205" i="1"/>
  <c r="BC2204" i="1"/>
  <c r="BB2204" i="1"/>
  <c r="BA2204" i="1"/>
  <c r="AZ2204" i="1"/>
  <c r="AY2204" i="1"/>
  <c r="AV2204" i="1"/>
  <c r="AE2204" i="1"/>
  <c r="AH2204" i="1" s="1"/>
  <c r="X2204" i="1"/>
  <c r="AA2204" i="1" s="1"/>
  <c r="T2204" i="1"/>
  <c r="AW2204" i="1" s="1"/>
  <c r="Q2204" i="1"/>
  <c r="K2204" i="1"/>
  <c r="H2204" i="1"/>
  <c r="E2204" i="1"/>
  <c r="AU2203" i="1"/>
  <c r="AT2203" i="1"/>
  <c r="AS2203" i="1"/>
  <c r="BB2203" i="1" s="1"/>
  <c r="AR2203" i="1"/>
  <c r="BA2203" i="1" s="1"/>
  <c r="AQ2203" i="1"/>
  <c r="AP2203" i="1"/>
  <c r="AO2203" i="1"/>
  <c r="AN2203" i="1"/>
  <c r="AM2203" i="1"/>
  <c r="AZ2203" i="1" s="1"/>
  <c r="AL2203" i="1"/>
  <c r="AK2203" i="1"/>
  <c r="AJ2203" i="1"/>
  <c r="AY2203" i="1" s="1"/>
  <c r="AG2203" i="1"/>
  <c r="AF2203" i="1"/>
  <c r="AD2203" i="1"/>
  <c r="AC2203" i="1"/>
  <c r="AE2203" i="1" s="1"/>
  <c r="AH2203" i="1" s="1"/>
  <c r="Z2203" i="1"/>
  <c r="Y2203" i="1"/>
  <c r="W2203" i="1"/>
  <c r="X2203" i="1" s="1"/>
  <c r="AA2203" i="1" s="1"/>
  <c r="V2203" i="1"/>
  <c r="T2203" i="1"/>
  <c r="S2203" i="1"/>
  <c r="R2203" i="1"/>
  <c r="Q2203" i="1"/>
  <c r="P2203" i="1"/>
  <c r="O2203" i="1"/>
  <c r="N2203" i="1"/>
  <c r="M2203" i="1"/>
  <c r="L2203" i="1"/>
  <c r="J2203" i="1"/>
  <c r="K2203" i="1" s="1"/>
  <c r="I2203" i="1"/>
  <c r="G2203" i="1"/>
  <c r="H2203" i="1" s="1"/>
  <c r="F2203" i="1"/>
  <c r="D2203" i="1"/>
  <c r="E2203" i="1" s="1"/>
  <c r="C2203" i="1"/>
  <c r="BB2202" i="1"/>
  <c r="BA2202" i="1"/>
  <c r="AZ2202" i="1"/>
  <c r="BC2202" i="1" s="1"/>
  <c r="AY2202" i="1"/>
  <c r="AW2202" i="1"/>
  <c r="AV2202" i="1"/>
  <c r="AH2202" i="1"/>
  <c r="AE2202" i="1"/>
  <c r="X2202" i="1"/>
  <c r="AA2202" i="1" s="1"/>
  <c r="T2202" i="1"/>
  <c r="BD2202" i="1" s="1"/>
  <c r="Q2202" i="1"/>
  <c r="K2202" i="1"/>
  <c r="H2202" i="1"/>
  <c r="E2202" i="1"/>
  <c r="AY2201" i="1"/>
  <c r="BC2201" i="1" s="1"/>
  <c r="AU2201" i="1"/>
  <c r="AT2201" i="1"/>
  <c r="AS2201" i="1"/>
  <c r="BB2201" i="1" s="1"/>
  <c r="AR2201" i="1"/>
  <c r="AQ2201" i="1"/>
  <c r="AP2201" i="1"/>
  <c r="BA2201" i="1" s="1"/>
  <c r="AO2201" i="1"/>
  <c r="AN2201" i="1"/>
  <c r="AM2201" i="1"/>
  <c r="AZ2201" i="1" s="1"/>
  <c r="AL2201" i="1"/>
  <c r="AK2201" i="1"/>
  <c r="AJ2201" i="1"/>
  <c r="AG2201" i="1"/>
  <c r="AF2201" i="1"/>
  <c r="AE2201" i="1"/>
  <c r="AD2201" i="1"/>
  <c r="AC2201" i="1"/>
  <c r="Z2201" i="1"/>
  <c r="Y2201" i="1"/>
  <c r="X2201" i="1"/>
  <c r="AA2201" i="1" s="1"/>
  <c r="W2201" i="1"/>
  <c r="V2201" i="1"/>
  <c r="S2201" i="1"/>
  <c r="R2201" i="1"/>
  <c r="P2201" i="1"/>
  <c r="O2201" i="1"/>
  <c r="Q2201" i="1" s="1"/>
  <c r="T2201" i="1" s="1"/>
  <c r="N2201" i="1"/>
  <c r="M2201" i="1"/>
  <c r="L2201" i="1"/>
  <c r="J2201" i="1"/>
  <c r="K2201" i="1" s="1"/>
  <c r="I2201" i="1"/>
  <c r="G2201" i="1"/>
  <c r="H2201" i="1" s="1"/>
  <c r="F2201" i="1"/>
  <c r="E2201" i="1"/>
  <c r="D2201" i="1"/>
  <c r="C2201" i="1"/>
  <c r="BB2200" i="1"/>
  <c r="BA2200" i="1"/>
  <c r="AZ2200" i="1"/>
  <c r="AY2200" i="1"/>
  <c r="BC2200" i="1" s="1"/>
  <c r="AV2200" i="1"/>
  <c r="AE2200" i="1"/>
  <c r="AH2200" i="1" s="1"/>
  <c r="X2200" i="1"/>
  <c r="AA2200" i="1" s="1"/>
  <c r="Q2200" i="1"/>
  <c r="T2200" i="1" s="1"/>
  <c r="K2200" i="1"/>
  <c r="H2200" i="1"/>
  <c r="E2200" i="1"/>
  <c r="BB2199" i="1"/>
  <c r="BA2199" i="1"/>
  <c r="AZ2199" i="1"/>
  <c r="AY2199" i="1"/>
  <c r="AV2199" i="1"/>
  <c r="AH2199" i="1"/>
  <c r="AE2199" i="1"/>
  <c r="AA2199" i="1"/>
  <c r="X2199" i="1"/>
  <c r="T2199" i="1"/>
  <c r="AW2199" i="1" s="1"/>
  <c r="Q2199" i="1"/>
  <c r="K2199" i="1"/>
  <c r="H2199" i="1"/>
  <c r="E2199" i="1"/>
  <c r="BC2198" i="1"/>
  <c r="BB2198" i="1"/>
  <c r="BA2198" i="1"/>
  <c r="AZ2198" i="1"/>
  <c r="AY2198" i="1"/>
  <c r="AV2198" i="1"/>
  <c r="AE2198" i="1"/>
  <c r="AH2198" i="1" s="1"/>
  <c r="X2198" i="1"/>
  <c r="AA2198" i="1" s="1"/>
  <c r="T2198" i="1"/>
  <c r="AW2198" i="1" s="1"/>
  <c r="Q2198" i="1"/>
  <c r="K2198" i="1"/>
  <c r="H2198" i="1"/>
  <c r="E2198" i="1"/>
  <c r="BB2197" i="1"/>
  <c r="BC2197" i="1" s="1"/>
  <c r="BD2197" i="1" s="1"/>
  <c r="BA2197" i="1"/>
  <c r="AZ2197" i="1"/>
  <c r="AY2197" i="1"/>
  <c r="AV2197" i="1"/>
  <c r="AH2197" i="1"/>
  <c r="AE2197" i="1"/>
  <c r="AA2197" i="1"/>
  <c r="X2197" i="1"/>
  <c r="Q2197" i="1"/>
  <c r="T2197" i="1" s="1"/>
  <c r="AW2197" i="1" s="1"/>
  <c r="K2197" i="1"/>
  <c r="H2197" i="1"/>
  <c r="E2197" i="1"/>
  <c r="BB2196" i="1"/>
  <c r="BA2196" i="1"/>
  <c r="AZ2196" i="1"/>
  <c r="AY2196" i="1"/>
  <c r="BC2196" i="1" s="1"/>
  <c r="AV2196" i="1"/>
  <c r="AE2196" i="1"/>
  <c r="AH2196" i="1" s="1"/>
  <c r="AA2196" i="1"/>
  <c r="X2196" i="1"/>
  <c r="Q2196" i="1"/>
  <c r="T2196" i="1" s="1"/>
  <c r="K2196" i="1"/>
  <c r="H2196" i="1"/>
  <c r="E2196" i="1"/>
  <c r="AU2195" i="1"/>
  <c r="AT2195" i="1"/>
  <c r="AS2195" i="1"/>
  <c r="BB2195" i="1" s="1"/>
  <c r="AR2195" i="1"/>
  <c r="AQ2195" i="1"/>
  <c r="BA2195" i="1" s="1"/>
  <c r="AP2195" i="1"/>
  <c r="AO2195" i="1"/>
  <c r="AN2195" i="1"/>
  <c r="AM2195" i="1"/>
  <c r="AV2195" i="1" s="1"/>
  <c r="AL2195" i="1"/>
  <c r="AK2195" i="1"/>
  <c r="AJ2195" i="1"/>
  <c r="AY2195" i="1" s="1"/>
  <c r="AG2195" i="1"/>
  <c r="AF2195" i="1"/>
  <c r="AD2195" i="1"/>
  <c r="AE2195" i="1" s="1"/>
  <c r="AH2195" i="1" s="1"/>
  <c r="AC2195" i="1"/>
  <c r="Z2195" i="1"/>
  <c r="Y2195" i="1"/>
  <c r="W2195" i="1"/>
  <c r="V2195" i="1"/>
  <c r="S2195" i="1"/>
  <c r="R2195" i="1"/>
  <c r="P2195" i="1"/>
  <c r="Q2195" i="1" s="1"/>
  <c r="T2195" i="1" s="1"/>
  <c r="AW2195" i="1" s="1"/>
  <c r="O2195" i="1"/>
  <c r="N2195" i="1"/>
  <c r="M2195" i="1"/>
  <c r="L2195" i="1"/>
  <c r="K2195" i="1"/>
  <c r="J2195" i="1"/>
  <c r="I2195" i="1"/>
  <c r="G2195" i="1"/>
  <c r="F2195" i="1"/>
  <c r="H2195" i="1" s="1"/>
  <c r="D2195" i="1"/>
  <c r="E2195" i="1" s="1"/>
  <c r="C2195" i="1"/>
  <c r="BB2194" i="1"/>
  <c r="BA2194" i="1"/>
  <c r="AZ2194" i="1"/>
  <c r="AY2194" i="1"/>
  <c r="BC2194" i="1" s="1"/>
  <c r="AV2194" i="1"/>
  <c r="AE2194" i="1"/>
  <c r="AH2194" i="1" s="1"/>
  <c r="AA2194" i="1"/>
  <c r="X2194" i="1"/>
  <c r="T2194" i="1"/>
  <c r="Q2194" i="1"/>
  <c r="K2194" i="1"/>
  <c r="H2194" i="1"/>
  <c r="G2194" i="1"/>
  <c r="F2194" i="1"/>
  <c r="E2194" i="1"/>
  <c r="AU2193" i="1"/>
  <c r="AT2193" i="1"/>
  <c r="AS2193" i="1"/>
  <c r="AR2193" i="1"/>
  <c r="BA2193" i="1" s="1"/>
  <c r="AQ2193" i="1"/>
  <c r="AP2193" i="1"/>
  <c r="AO2193" i="1"/>
  <c r="AN2193" i="1"/>
  <c r="AZ2193" i="1" s="1"/>
  <c r="AM2193" i="1"/>
  <c r="AL2193" i="1"/>
  <c r="AK2193" i="1"/>
  <c r="AJ2193" i="1"/>
  <c r="AY2193" i="1" s="1"/>
  <c r="AG2193" i="1"/>
  <c r="AF2193" i="1"/>
  <c r="AD2193" i="1"/>
  <c r="AC2193" i="1"/>
  <c r="AE2193" i="1" s="1"/>
  <c r="AH2193" i="1" s="1"/>
  <c r="Z2193" i="1"/>
  <c r="Y2193" i="1"/>
  <c r="W2193" i="1"/>
  <c r="V2193" i="1"/>
  <c r="X2193" i="1" s="1"/>
  <c r="AA2193" i="1" s="1"/>
  <c r="S2193" i="1"/>
  <c r="R2193" i="1"/>
  <c r="Q2193" i="1"/>
  <c r="T2193" i="1" s="1"/>
  <c r="P2193" i="1"/>
  <c r="O2193" i="1"/>
  <c r="N2193" i="1"/>
  <c r="M2193" i="1"/>
  <c r="L2193" i="1"/>
  <c r="K2193" i="1"/>
  <c r="J2193" i="1"/>
  <c r="I2193" i="1"/>
  <c r="H2193" i="1"/>
  <c r="G2193" i="1"/>
  <c r="F2193" i="1"/>
  <c r="D2193" i="1"/>
  <c r="C2193" i="1"/>
  <c r="E2193" i="1" s="1"/>
  <c r="BB2192" i="1"/>
  <c r="BA2192" i="1"/>
  <c r="AZ2192" i="1"/>
  <c r="AY2192" i="1"/>
  <c r="BC2192" i="1" s="1"/>
  <c r="AV2192" i="1"/>
  <c r="AE2192" i="1"/>
  <c r="AH2192" i="1" s="1"/>
  <c r="AA2192" i="1"/>
  <c r="X2192" i="1"/>
  <c r="Q2192" i="1"/>
  <c r="T2192" i="1" s="1"/>
  <c r="K2192" i="1"/>
  <c r="H2192" i="1"/>
  <c r="E2192" i="1"/>
  <c r="BB2191" i="1"/>
  <c r="BA2191" i="1"/>
  <c r="AZ2191" i="1"/>
  <c r="BC2191" i="1" s="1"/>
  <c r="AY2191" i="1"/>
  <c r="AW2191" i="1"/>
  <c r="AV2191" i="1"/>
  <c r="AH2191" i="1"/>
  <c r="AE2191" i="1"/>
  <c r="X2191" i="1"/>
  <c r="AA2191" i="1" s="1"/>
  <c r="T2191" i="1"/>
  <c r="BD2191" i="1" s="1"/>
  <c r="Q2191" i="1"/>
  <c r="K2191" i="1"/>
  <c r="H2191" i="1"/>
  <c r="E2191" i="1"/>
  <c r="BA2190" i="1"/>
  <c r="AY2190" i="1"/>
  <c r="AV2190" i="1"/>
  <c r="AT2190" i="1"/>
  <c r="BB2190" i="1" s="1"/>
  <c r="AM2190" i="1"/>
  <c r="AZ2190" i="1" s="1"/>
  <c r="AE2190" i="1"/>
  <c r="AH2190" i="1" s="1"/>
  <c r="X2190" i="1"/>
  <c r="AA2190" i="1" s="1"/>
  <c r="Q2190" i="1"/>
  <c r="T2190" i="1" s="1"/>
  <c r="K2190" i="1"/>
  <c r="H2190" i="1"/>
  <c r="E2190" i="1"/>
  <c r="BB2189" i="1"/>
  <c r="BA2189" i="1"/>
  <c r="AZ2189" i="1"/>
  <c r="AY2189" i="1"/>
  <c r="BC2189" i="1" s="1"/>
  <c r="AV2189" i="1"/>
  <c r="AH2189" i="1"/>
  <c r="AE2189" i="1"/>
  <c r="AA2189" i="1"/>
  <c r="X2189" i="1"/>
  <c r="T2189" i="1"/>
  <c r="AW2189" i="1" s="1"/>
  <c r="Q2189" i="1"/>
  <c r="K2189" i="1"/>
  <c r="H2189" i="1"/>
  <c r="E2189" i="1"/>
  <c r="BB2188" i="1"/>
  <c r="BA2188" i="1"/>
  <c r="AY2188" i="1"/>
  <c r="AT2188" i="1"/>
  <c r="AM2188" i="1"/>
  <c r="AE2188" i="1"/>
  <c r="AH2188" i="1" s="1"/>
  <c r="AA2188" i="1"/>
  <c r="X2188" i="1"/>
  <c r="Q2188" i="1"/>
  <c r="T2188" i="1" s="1"/>
  <c r="K2188" i="1"/>
  <c r="H2188" i="1"/>
  <c r="E2188" i="1"/>
  <c r="BA2187" i="1"/>
  <c r="AZ2187" i="1"/>
  <c r="AY2187" i="1"/>
  <c r="AW2187" i="1"/>
  <c r="AT2187" i="1"/>
  <c r="BB2187" i="1" s="1"/>
  <c r="AM2187" i="1"/>
  <c r="AV2187" i="1" s="1"/>
  <c r="AE2187" i="1"/>
  <c r="AH2187" i="1" s="1"/>
  <c r="AA2187" i="1"/>
  <c r="X2187" i="1"/>
  <c r="T2187" i="1"/>
  <c r="Q2187" i="1"/>
  <c r="K2187" i="1"/>
  <c r="H2187" i="1"/>
  <c r="E2187" i="1"/>
  <c r="AU2186" i="1"/>
  <c r="AT2186" i="1"/>
  <c r="AS2186" i="1"/>
  <c r="BB2186" i="1" s="1"/>
  <c r="AR2186" i="1"/>
  <c r="BA2186" i="1" s="1"/>
  <c r="AQ2186" i="1"/>
  <c r="AP2186" i="1"/>
  <c r="AO2186" i="1"/>
  <c r="AN2186" i="1"/>
  <c r="AL2186" i="1"/>
  <c r="AK2186" i="1"/>
  <c r="AJ2186" i="1"/>
  <c r="AG2186" i="1"/>
  <c r="AF2186" i="1"/>
  <c r="AD2186" i="1"/>
  <c r="AC2186" i="1"/>
  <c r="AE2186" i="1" s="1"/>
  <c r="AH2186" i="1" s="1"/>
  <c r="Z2186" i="1"/>
  <c r="Y2186" i="1"/>
  <c r="X2186" i="1"/>
  <c r="AA2186" i="1" s="1"/>
  <c r="W2186" i="1"/>
  <c r="V2186" i="1"/>
  <c r="S2186" i="1"/>
  <c r="R2186" i="1"/>
  <c r="Q2186" i="1"/>
  <c r="T2186" i="1" s="1"/>
  <c r="P2186" i="1"/>
  <c r="O2186" i="1"/>
  <c r="N2186" i="1"/>
  <c r="M2186" i="1"/>
  <c r="L2186" i="1"/>
  <c r="J2186" i="1"/>
  <c r="I2186" i="1"/>
  <c r="K2186" i="1" s="1"/>
  <c r="G2186" i="1"/>
  <c r="H2186" i="1" s="1"/>
  <c r="F2186" i="1"/>
  <c r="D2186" i="1"/>
  <c r="E2186" i="1" s="1"/>
  <c r="C2186" i="1"/>
  <c r="BC2185" i="1"/>
  <c r="BB2185" i="1"/>
  <c r="BA2185" i="1"/>
  <c r="AZ2185" i="1"/>
  <c r="AY2185" i="1"/>
  <c r="AV2185" i="1"/>
  <c r="AE2185" i="1"/>
  <c r="AH2185" i="1" s="1"/>
  <c r="X2185" i="1"/>
  <c r="AA2185" i="1" s="1"/>
  <c r="T2185" i="1"/>
  <c r="AW2185" i="1" s="1"/>
  <c r="Q2185" i="1"/>
  <c r="K2185" i="1"/>
  <c r="H2185" i="1"/>
  <c r="E2185" i="1"/>
  <c r="AU2184" i="1"/>
  <c r="AT2184" i="1"/>
  <c r="AS2184" i="1"/>
  <c r="AR2184" i="1"/>
  <c r="BA2184" i="1" s="1"/>
  <c r="AQ2184" i="1"/>
  <c r="AP2184" i="1"/>
  <c r="AO2184" i="1"/>
  <c r="AN2184" i="1"/>
  <c r="AM2184" i="1"/>
  <c r="AZ2184" i="1" s="1"/>
  <c r="AL2184" i="1"/>
  <c r="AK2184" i="1"/>
  <c r="AJ2184" i="1"/>
  <c r="AY2184" i="1" s="1"/>
  <c r="AG2184" i="1"/>
  <c r="AF2184" i="1"/>
  <c r="AD2184" i="1"/>
  <c r="AC2184" i="1"/>
  <c r="Z2184" i="1"/>
  <c r="Y2184" i="1"/>
  <c r="W2184" i="1"/>
  <c r="X2184" i="1" s="1"/>
  <c r="AA2184" i="1" s="1"/>
  <c r="V2184" i="1"/>
  <c r="T2184" i="1"/>
  <c r="S2184" i="1"/>
  <c r="R2184" i="1"/>
  <c r="Q2184" i="1"/>
  <c r="P2184" i="1"/>
  <c r="O2184" i="1"/>
  <c r="N2184" i="1"/>
  <c r="M2184" i="1"/>
  <c r="L2184" i="1"/>
  <c r="J2184" i="1"/>
  <c r="K2184" i="1" s="1"/>
  <c r="I2184" i="1"/>
  <c r="G2184" i="1"/>
  <c r="F2184" i="1"/>
  <c r="H2184" i="1" s="1"/>
  <c r="D2184" i="1"/>
  <c r="E2184" i="1" s="1"/>
  <c r="C2184" i="1"/>
  <c r="BB2183" i="1"/>
  <c r="BA2183" i="1"/>
  <c r="AZ2183" i="1"/>
  <c r="BC2183" i="1" s="1"/>
  <c r="AY2183" i="1"/>
  <c r="AW2183" i="1"/>
  <c r="AV2183" i="1"/>
  <c r="AH2183" i="1"/>
  <c r="AE2183" i="1"/>
  <c r="AA2183" i="1"/>
  <c r="X2183" i="1"/>
  <c r="T2183" i="1"/>
  <c r="BD2183" i="1" s="1"/>
  <c r="Q2183" i="1"/>
  <c r="K2183" i="1"/>
  <c r="H2183" i="1"/>
  <c r="E2183" i="1"/>
  <c r="BB2182" i="1"/>
  <c r="BA2182" i="1"/>
  <c r="AZ2182" i="1"/>
  <c r="AY2182" i="1"/>
  <c r="BC2182" i="1" s="1"/>
  <c r="AV2182" i="1"/>
  <c r="AH2182" i="1"/>
  <c r="AE2182" i="1"/>
  <c r="X2182" i="1"/>
  <c r="AA2182" i="1" s="1"/>
  <c r="Q2182" i="1"/>
  <c r="T2182" i="1" s="1"/>
  <c r="K2182" i="1"/>
  <c r="H2182" i="1"/>
  <c r="E2182" i="1"/>
  <c r="BB2181" i="1"/>
  <c r="BA2181" i="1"/>
  <c r="AZ2181" i="1"/>
  <c r="AY2181" i="1"/>
  <c r="BC2181" i="1" s="1"/>
  <c r="AV2181" i="1"/>
  <c r="AE2181" i="1"/>
  <c r="AH2181" i="1" s="1"/>
  <c r="AA2181" i="1"/>
  <c r="X2181" i="1"/>
  <c r="T2181" i="1"/>
  <c r="Q2181" i="1"/>
  <c r="K2181" i="1"/>
  <c r="H2181" i="1"/>
  <c r="E2181" i="1"/>
  <c r="BB2180" i="1"/>
  <c r="BA2180" i="1"/>
  <c r="AZ2180" i="1"/>
  <c r="AY2180" i="1"/>
  <c r="BC2180" i="1" s="1"/>
  <c r="AV2180" i="1"/>
  <c r="AE2180" i="1"/>
  <c r="AH2180" i="1" s="1"/>
  <c r="X2180" i="1"/>
  <c r="AA2180" i="1" s="1"/>
  <c r="Q2180" i="1"/>
  <c r="T2180" i="1" s="1"/>
  <c r="K2180" i="1"/>
  <c r="H2180" i="1"/>
  <c r="E2180" i="1"/>
  <c r="AU2179" i="1"/>
  <c r="AT2179" i="1"/>
  <c r="AS2179" i="1"/>
  <c r="BB2179" i="1" s="1"/>
  <c r="AR2179" i="1"/>
  <c r="AQ2179" i="1"/>
  <c r="AP2179" i="1"/>
  <c r="BA2179" i="1" s="1"/>
  <c r="AO2179" i="1"/>
  <c r="AN2179" i="1"/>
  <c r="AM2179" i="1"/>
  <c r="AZ2179" i="1" s="1"/>
  <c r="AL2179" i="1"/>
  <c r="AK2179" i="1"/>
  <c r="AJ2179" i="1"/>
  <c r="AG2179" i="1"/>
  <c r="AF2179" i="1"/>
  <c r="AD2179" i="1"/>
  <c r="AE2179" i="1" s="1"/>
  <c r="AH2179" i="1" s="1"/>
  <c r="AC2179" i="1"/>
  <c r="AA2179" i="1"/>
  <c r="Z2179" i="1"/>
  <c r="Y2179" i="1"/>
  <c r="X2179" i="1"/>
  <c r="W2179" i="1"/>
  <c r="V2179" i="1"/>
  <c r="S2179" i="1"/>
  <c r="R2179" i="1"/>
  <c r="P2179" i="1"/>
  <c r="O2179" i="1"/>
  <c r="Q2179" i="1" s="1"/>
  <c r="T2179" i="1" s="1"/>
  <c r="N2179" i="1"/>
  <c r="M2179" i="1"/>
  <c r="L2179" i="1"/>
  <c r="J2179" i="1"/>
  <c r="K2179" i="1" s="1"/>
  <c r="I2179" i="1"/>
  <c r="H2179" i="1"/>
  <c r="G2179" i="1"/>
  <c r="F2179" i="1"/>
  <c r="D2179" i="1"/>
  <c r="E2179" i="1" s="1"/>
  <c r="C2179" i="1"/>
  <c r="BB2178" i="1"/>
  <c r="BC2178" i="1" s="1"/>
  <c r="BA2178" i="1"/>
  <c r="AZ2178" i="1"/>
  <c r="AY2178" i="1"/>
  <c r="AV2178" i="1"/>
  <c r="AH2178" i="1"/>
  <c r="AE2178" i="1"/>
  <c r="AA2178" i="1"/>
  <c r="X2178" i="1"/>
  <c r="Q2178" i="1"/>
  <c r="T2178" i="1" s="1"/>
  <c r="AW2178" i="1" s="1"/>
  <c r="K2178" i="1"/>
  <c r="H2178" i="1"/>
  <c r="E2178" i="1"/>
  <c r="AU2177" i="1"/>
  <c r="AT2177" i="1"/>
  <c r="AS2177" i="1"/>
  <c r="BB2177" i="1" s="1"/>
  <c r="AR2177" i="1"/>
  <c r="AQ2177" i="1"/>
  <c r="AP2177" i="1"/>
  <c r="BA2177" i="1" s="1"/>
  <c r="AO2177" i="1"/>
  <c r="AN2177" i="1"/>
  <c r="AV2177" i="1" s="1"/>
  <c r="AM2177" i="1"/>
  <c r="AL2177" i="1"/>
  <c r="AY2177" i="1" s="1"/>
  <c r="AK2177" i="1"/>
  <c r="AJ2177" i="1"/>
  <c r="AG2177" i="1"/>
  <c r="AF2177" i="1"/>
  <c r="AE2177" i="1"/>
  <c r="AH2177" i="1" s="1"/>
  <c r="AD2177" i="1"/>
  <c r="AC2177" i="1"/>
  <c r="Z2177" i="1"/>
  <c r="Y2177" i="1"/>
  <c r="W2177" i="1"/>
  <c r="V2177" i="1"/>
  <c r="X2177" i="1" s="1"/>
  <c r="AA2177" i="1" s="1"/>
  <c r="S2177" i="1"/>
  <c r="R2177" i="1"/>
  <c r="P2177" i="1"/>
  <c r="O2177" i="1"/>
  <c r="Q2177" i="1" s="1"/>
  <c r="T2177" i="1" s="1"/>
  <c r="N2177" i="1"/>
  <c r="M2177" i="1"/>
  <c r="L2177" i="1"/>
  <c r="K2177" i="1"/>
  <c r="J2177" i="1"/>
  <c r="I2177" i="1"/>
  <c r="G2177" i="1"/>
  <c r="H2177" i="1" s="1"/>
  <c r="F2177" i="1"/>
  <c r="E2177" i="1"/>
  <c r="D2177" i="1"/>
  <c r="C2177" i="1"/>
  <c r="BB2176" i="1"/>
  <c r="BA2176" i="1"/>
  <c r="AZ2176" i="1"/>
  <c r="AY2176" i="1"/>
  <c r="BC2176" i="1" s="1"/>
  <c r="AV2176" i="1"/>
  <c r="AH2176" i="1"/>
  <c r="AE2176" i="1"/>
  <c r="X2176" i="1"/>
  <c r="AA2176" i="1" s="1"/>
  <c r="Q2176" i="1"/>
  <c r="T2176" i="1" s="1"/>
  <c r="K2176" i="1"/>
  <c r="H2176" i="1"/>
  <c r="E2176" i="1"/>
  <c r="BB2175" i="1"/>
  <c r="BA2175" i="1"/>
  <c r="AZ2175" i="1"/>
  <c r="AY2175" i="1"/>
  <c r="BC2175" i="1" s="1"/>
  <c r="AV2175" i="1"/>
  <c r="AE2175" i="1"/>
  <c r="AH2175" i="1" s="1"/>
  <c r="AA2175" i="1"/>
  <c r="X2175" i="1"/>
  <c r="T2175" i="1"/>
  <c r="Q2175" i="1"/>
  <c r="K2175" i="1"/>
  <c r="H2175" i="1"/>
  <c r="E2175" i="1"/>
  <c r="BB2174" i="1"/>
  <c r="BA2174" i="1"/>
  <c r="AZ2174" i="1"/>
  <c r="AY2174" i="1"/>
  <c r="BC2174" i="1" s="1"/>
  <c r="AV2174" i="1"/>
  <c r="AE2174" i="1"/>
  <c r="AH2174" i="1" s="1"/>
  <c r="X2174" i="1"/>
  <c r="AA2174" i="1" s="1"/>
  <c r="Q2174" i="1"/>
  <c r="T2174" i="1" s="1"/>
  <c r="K2174" i="1"/>
  <c r="H2174" i="1"/>
  <c r="E2174" i="1"/>
  <c r="BB2173" i="1"/>
  <c r="BA2173" i="1"/>
  <c r="AZ2173" i="1"/>
  <c r="AY2173" i="1"/>
  <c r="BC2173" i="1" s="1"/>
  <c r="AV2173" i="1"/>
  <c r="AH2173" i="1"/>
  <c r="AE2173" i="1"/>
  <c r="AA2173" i="1"/>
  <c r="X2173" i="1"/>
  <c r="T2173" i="1"/>
  <c r="AW2173" i="1" s="1"/>
  <c r="Q2173" i="1"/>
  <c r="K2173" i="1"/>
  <c r="H2173" i="1"/>
  <c r="E2173" i="1"/>
  <c r="BC2172" i="1"/>
  <c r="BB2172" i="1"/>
  <c r="BA2172" i="1"/>
  <c r="AZ2172" i="1"/>
  <c r="AY2172" i="1"/>
  <c r="AV2172" i="1"/>
  <c r="AE2172" i="1"/>
  <c r="AH2172" i="1" s="1"/>
  <c r="X2172" i="1"/>
  <c r="AA2172" i="1" s="1"/>
  <c r="T2172" i="1"/>
  <c r="AW2172" i="1" s="1"/>
  <c r="Q2172" i="1"/>
  <c r="K2172" i="1"/>
  <c r="H2172" i="1"/>
  <c r="E2172" i="1"/>
  <c r="BD2171" i="1"/>
  <c r="BB2171" i="1"/>
  <c r="BA2171" i="1"/>
  <c r="BC2171" i="1" s="1"/>
  <c r="AZ2171" i="1"/>
  <c r="AY2171" i="1"/>
  <c r="AV2171" i="1"/>
  <c r="AH2171" i="1"/>
  <c r="AE2171" i="1"/>
  <c r="AA2171" i="1"/>
  <c r="X2171" i="1"/>
  <c r="Q2171" i="1"/>
  <c r="T2171" i="1" s="1"/>
  <c r="AW2171" i="1" s="1"/>
  <c r="K2171" i="1"/>
  <c r="H2171" i="1"/>
  <c r="E2171" i="1"/>
  <c r="BB2170" i="1"/>
  <c r="BA2170" i="1"/>
  <c r="AZ2170" i="1"/>
  <c r="AY2170" i="1"/>
  <c r="BC2170" i="1" s="1"/>
  <c r="AV2170" i="1"/>
  <c r="AE2170" i="1"/>
  <c r="AH2170" i="1" s="1"/>
  <c r="AA2170" i="1"/>
  <c r="X2170" i="1"/>
  <c r="Q2170" i="1"/>
  <c r="T2170" i="1" s="1"/>
  <c r="K2170" i="1"/>
  <c r="H2170" i="1"/>
  <c r="E2170" i="1"/>
  <c r="AU2169" i="1"/>
  <c r="AT2169" i="1"/>
  <c r="AS2169" i="1"/>
  <c r="BB2169" i="1" s="1"/>
  <c r="AR2169" i="1"/>
  <c r="AQ2169" i="1"/>
  <c r="BA2169" i="1" s="1"/>
  <c r="AP2169" i="1"/>
  <c r="AO2169" i="1"/>
  <c r="AN2169" i="1"/>
  <c r="AM2169" i="1"/>
  <c r="AL2169" i="1"/>
  <c r="AV2169" i="1" s="1"/>
  <c r="AK2169" i="1"/>
  <c r="AJ2169" i="1"/>
  <c r="AY2169" i="1" s="1"/>
  <c r="AG2169" i="1"/>
  <c r="AF2169" i="1"/>
  <c r="AD2169" i="1"/>
  <c r="AE2169" i="1" s="1"/>
  <c r="AC2169" i="1"/>
  <c r="Z2169" i="1"/>
  <c r="Y2169" i="1"/>
  <c r="W2169" i="1"/>
  <c r="V2169" i="1"/>
  <c r="X2169" i="1" s="1"/>
  <c r="AA2169" i="1" s="1"/>
  <c r="S2169" i="1"/>
  <c r="R2169" i="1"/>
  <c r="P2169" i="1"/>
  <c r="Q2169" i="1" s="1"/>
  <c r="T2169" i="1" s="1"/>
  <c r="AW2169" i="1" s="1"/>
  <c r="O2169" i="1"/>
  <c r="N2169" i="1"/>
  <c r="M2169" i="1"/>
  <c r="L2169" i="1"/>
  <c r="K2169" i="1"/>
  <c r="J2169" i="1"/>
  <c r="I2169" i="1"/>
  <c r="G2169" i="1"/>
  <c r="F2169" i="1"/>
  <c r="H2169" i="1" s="1"/>
  <c r="D2169" i="1"/>
  <c r="E2169" i="1" s="1"/>
  <c r="C2169" i="1"/>
  <c r="BB2168" i="1"/>
  <c r="BA2168" i="1"/>
  <c r="AZ2168" i="1"/>
  <c r="AY2168" i="1"/>
  <c r="BC2168" i="1" s="1"/>
  <c r="AV2168" i="1"/>
  <c r="AE2168" i="1"/>
  <c r="AH2168" i="1" s="1"/>
  <c r="AA2168" i="1"/>
  <c r="X2168" i="1"/>
  <c r="T2168" i="1"/>
  <c r="Q2168" i="1"/>
  <c r="K2168" i="1"/>
  <c r="H2168" i="1"/>
  <c r="E2168" i="1"/>
  <c r="BB2167" i="1"/>
  <c r="BA2167" i="1"/>
  <c r="AZ2167" i="1"/>
  <c r="AY2167" i="1"/>
  <c r="BC2167" i="1" s="1"/>
  <c r="AV2167" i="1"/>
  <c r="AE2167" i="1"/>
  <c r="AH2167" i="1" s="1"/>
  <c r="X2167" i="1"/>
  <c r="AA2167" i="1" s="1"/>
  <c r="Q2167" i="1"/>
  <c r="T2167" i="1" s="1"/>
  <c r="K2167" i="1"/>
  <c r="H2167" i="1"/>
  <c r="E2167" i="1"/>
  <c r="BB2166" i="1"/>
  <c r="BA2166" i="1"/>
  <c r="AZ2166" i="1"/>
  <c r="AY2166" i="1"/>
  <c r="BC2166" i="1" s="1"/>
  <c r="AV2166" i="1"/>
  <c r="AH2166" i="1"/>
  <c r="AE2166" i="1"/>
  <c r="AA2166" i="1"/>
  <c r="X2166" i="1"/>
  <c r="T2166" i="1"/>
  <c r="AW2166" i="1" s="1"/>
  <c r="Q2166" i="1"/>
  <c r="K2166" i="1"/>
  <c r="H2166" i="1"/>
  <c r="E2166" i="1"/>
  <c r="BC2165" i="1"/>
  <c r="BB2165" i="1"/>
  <c r="BA2165" i="1"/>
  <c r="AZ2165" i="1"/>
  <c r="AY2165" i="1"/>
  <c r="AV2165" i="1"/>
  <c r="AE2165" i="1"/>
  <c r="AH2165" i="1" s="1"/>
  <c r="X2165" i="1"/>
  <c r="AA2165" i="1" s="1"/>
  <c r="T2165" i="1"/>
  <c r="AW2165" i="1" s="1"/>
  <c r="Q2165" i="1"/>
  <c r="K2165" i="1"/>
  <c r="H2165" i="1"/>
  <c r="E2165" i="1"/>
  <c r="BD2164" i="1"/>
  <c r="BB2164" i="1"/>
  <c r="BC2164" i="1" s="1"/>
  <c r="BA2164" i="1"/>
  <c r="AZ2164" i="1"/>
  <c r="AY2164" i="1"/>
  <c r="AV2164" i="1"/>
  <c r="AH2164" i="1"/>
  <c r="AE2164" i="1"/>
  <c r="AA2164" i="1"/>
  <c r="X2164" i="1"/>
  <c r="Q2164" i="1"/>
  <c r="T2164" i="1" s="1"/>
  <c r="AW2164" i="1" s="1"/>
  <c r="K2164" i="1"/>
  <c r="H2164" i="1"/>
  <c r="E2164" i="1"/>
  <c r="BB2163" i="1"/>
  <c r="BA2163" i="1"/>
  <c r="AZ2163" i="1"/>
  <c r="AY2163" i="1"/>
  <c r="BC2163" i="1" s="1"/>
  <c r="AV2163" i="1"/>
  <c r="AE2163" i="1"/>
  <c r="AH2163" i="1" s="1"/>
  <c r="AA2163" i="1"/>
  <c r="X2163" i="1"/>
  <c r="Q2163" i="1"/>
  <c r="T2163" i="1" s="1"/>
  <c r="K2163" i="1"/>
  <c r="H2163" i="1"/>
  <c r="E2163" i="1"/>
  <c r="BB2162" i="1"/>
  <c r="BA2162" i="1"/>
  <c r="AZ2162" i="1"/>
  <c r="BC2162" i="1" s="1"/>
  <c r="AY2162" i="1"/>
  <c r="AW2162" i="1"/>
  <c r="AV2162" i="1"/>
  <c r="AH2162" i="1"/>
  <c r="AE2162" i="1"/>
  <c r="X2162" i="1"/>
  <c r="AA2162" i="1" s="1"/>
  <c r="T2162" i="1"/>
  <c r="Q2162" i="1"/>
  <c r="K2162" i="1"/>
  <c r="H2162" i="1"/>
  <c r="E2162" i="1"/>
  <c r="BB2161" i="1"/>
  <c r="BA2161" i="1"/>
  <c r="AZ2161" i="1"/>
  <c r="AY2161" i="1"/>
  <c r="BC2161" i="1" s="1"/>
  <c r="AV2161" i="1"/>
  <c r="AH2161" i="1"/>
  <c r="AE2161" i="1"/>
  <c r="X2161" i="1"/>
  <c r="AA2161" i="1" s="1"/>
  <c r="Q2161" i="1"/>
  <c r="T2161" i="1" s="1"/>
  <c r="K2161" i="1"/>
  <c r="H2161" i="1"/>
  <c r="E2161" i="1"/>
  <c r="BB2160" i="1"/>
  <c r="BA2160" i="1"/>
  <c r="AZ2160" i="1"/>
  <c r="AY2160" i="1"/>
  <c r="AV2160" i="1"/>
  <c r="AE2160" i="1"/>
  <c r="AH2160" i="1" s="1"/>
  <c r="AA2160" i="1"/>
  <c r="X2160" i="1"/>
  <c r="T2160" i="1"/>
  <c r="Q2160" i="1"/>
  <c r="K2160" i="1"/>
  <c r="H2160" i="1"/>
  <c r="E2160" i="1"/>
  <c r="AZ2159" i="1"/>
  <c r="AU2159" i="1"/>
  <c r="AT2159" i="1"/>
  <c r="AS2159" i="1"/>
  <c r="BB2159" i="1" s="1"/>
  <c r="AR2159" i="1"/>
  <c r="BA2159" i="1" s="1"/>
  <c r="AQ2159" i="1"/>
  <c r="AP2159" i="1"/>
  <c r="AO2159" i="1"/>
  <c r="AN2159" i="1"/>
  <c r="AM2159" i="1"/>
  <c r="AL2159" i="1"/>
  <c r="AK2159" i="1"/>
  <c r="AJ2159" i="1"/>
  <c r="AG2159" i="1"/>
  <c r="AF2159" i="1"/>
  <c r="AD2159" i="1"/>
  <c r="AC2159" i="1"/>
  <c r="AE2159" i="1" s="1"/>
  <c r="AH2159" i="1" s="1"/>
  <c r="Z2159" i="1"/>
  <c r="Y2159" i="1"/>
  <c r="X2159" i="1"/>
  <c r="W2159" i="1"/>
  <c r="V2159" i="1"/>
  <c r="S2159" i="1"/>
  <c r="R2159" i="1"/>
  <c r="Q2159" i="1"/>
  <c r="T2159" i="1" s="1"/>
  <c r="P2159" i="1"/>
  <c r="O2159" i="1"/>
  <c r="N2159" i="1"/>
  <c r="M2159" i="1"/>
  <c r="L2159" i="1"/>
  <c r="J2159" i="1"/>
  <c r="I2159" i="1"/>
  <c r="K2159" i="1" s="1"/>
  <c r="H2159" i="1"/>
  <c r="G2159" i="1"/>
  <c r="F2159" i="1"/>
  <c r="D2159" i="1"/>
  <c r="E2159" i="1" s="1"/>
  <c r="C2159" i="1"/>
  <c r="BC2158" i="1"/>
  <c r="BB2158" i="1"/>
  <c r="BA2158" i="1"/>
  <c r="AZ2158" i="1"/>
  <c r="AY2158" i="1"/>
  <c r="AV2158" i="1"/>
  <c r="AE2158" i="1"/>
  <c r="AH2158" i="1" s="1"/>
  <c r="AA2158" i="1"/>
  <c r="X2158" i="1"/>
  <c r="T2158" i="1"/>
  <c r="AW2158" i="1" s="1"/>
  <c r="Q2158" i="1"/>
  <c r="K2158" i="1"/>
  <c r="H2158" i="1"/>
  <c r="E2158" i="1"/>
  <c r="AU2157" i="1"/>
  <c r="AT2157" i="1"/>
  <c r="AS2157" i="1"/>
  <c r="BB2157" i="1" s="1"/>
  <c r="AR2157" i="1"/>
  <c r="BA2157" i="1" s="1"/>
  <c r="AQ2157" i="1"/>
  <c r="AP2157" i="1"/>
  <c r="AO2157" i="1"/>
  <c r="AN2157" i="1"/>
  <c r="AM2157" i="1"/>
  <c r="AZ2157" i="1" s="1"/>
  <c r="AL2157" i="1"/>
  <c r="AK2157" i="1"/>
  <c r="AJ2157" i="1"/>
  <c r="AY2157" i="1" s="1"/>
  <c r="AG2157" i="1"/>
  <c r="AF2157" i="1"/>
  <c r="AD2157" i="1"/>
  <c r="AC2157" i="1"/>
  <c r="AE2157" i="1" s="1"/>
  <c r="AH2157" i="1" s="1"/>
  <c r="Z2157" i="1"/>
  <c r="Y2157" i="1"/>
  <c r="W2157" i="1"/>
  <c r="X2157" i="1" s="1"/>
  <c r="AA2157" i="1" s="1"/>
  <c r="V2157" i="1"/>
  <c r="T2157" i="1"/>
  <c r="S2157" i="1"/>
  <c r="R2157" i="1"/>
  <c r="Q2157" i="1"/>
  <c r="P2157" i="1"/>
  <c r="O2157" i="1"/>
  <c r="N2157" i="1"/>
  <c r="M2157" i="1"/>
  <c r="L2157" i="1"/>
  <c r="K2157" i="1"/>
  <c r="J2157" i="1"/>
  <c r="I2157" i="1"/>
  <c r="G2157" i="1"/>
  <c r="H2157" i="1" s="1"/>
  <c r="F2157" i="1"/>
  <c r="D2157" i="1"/>
  <c r="E2157" i="1" s="1"/>
  <c r="C2157" i="1"/>
  <c r="BB2156" i="1"/>
  <c r="BA2156" i="1"/>
  <c r="AZ2156" i="1"/>
  <c r="BC2156" i="1" s="1"/>
  <c r="AY2156" i="1"/>
  <c r="AW2156" i="1"/>
  <c r="AV2156" i="1"/>
  <c r="AH2156" i="1"/>
  <c r="AE2156" i="1"/>
  <c r="X2156" i="1"/>
  <c r="AA2156" i="1" s="1"/>
  <c r="T2156" i="1"/>
  <c r="BD2156" i="1" s="1"/>
  <c r="Q2156" i="1"/>
  <c r="K2156" i="1"/>
  <c r="H2156" i="1"/>
  <c r="E2156" i="1"/>
  <c r="AY2155" i="1"/>
  <c r="BC2155" i="1" s="1"/>
  <c r="AU2155" i="1"/>
  <c r="AT2155" i="1"/>
  <c r="AS2155" i="1"/>
  <c r="BB2155" i="1" s="1"/>
  <c r="AR2155" i="1"/>
  <c r="AQ2155" i="1"/>
  <c r="AP2155" i="1"/>
  <c r="BA2155" i="1" s="1"/>
  <c r="AO2155" i="1"/>
  <c r="AN2155" i="1"/>
  <c r="AM2155" i="1"/>
  <c r="AZ2155" i="1" s="1"/>
  <c r="AL2155" i="1"/>
  <c r="AK2155" i="1"/>
  <c r="AJ2155" i="1"/>
  <c r="AG2155" i="1"/>
  <c r="AF2155" i="1"/>
  <c r="AE2155" i="1"/>
  <c r="AD2155" i="1"/>
  <c r="AC2155" i="1"/>
  <c r="Z2155" i="1"/>
  <c r="Y2155" i="1"/>
  <c r="X2155" i="1"/>
  <c r="AA2155" i="1" s="1"/>
  <c r="W2155" i="1"/>
  <c r="V2155" i="1"/>
  <c r="S2155" i="1"/>
  <c r="R2155" i="1"/>
  <c r="P2155" i="1"/>
  <c r="O2155" i="1"/>
  <c r="Q2155" i="1" s="1"/>
  <c r="T2155" i="1" s="1"/>
  <c r="N2155" i="1"/>
  <c r="M2155" i="1"/>
  <c r="L2155" i="1"/>
  <c r="J2155" i="1"/>
  <c r="K2155" i="1" s="1"/>
  <c r="I2155" i="1"/>
  <c r="G2155" i="1"/>
  <c r="H2155" i="1" s="1"/>
  <c r="F2155" i="1"/>
  <c r="E2155" i="1"/>
  <c r="D2155" i="1"/>
  <c r="C2155" i="1"/>
  <c r="BB2154" i="1"/>
  <c r="BA2154" i="1"/>
  <c r="AZ2154" i="1"/>
  <c r="AY2154" i="1"/>
  <c r="BC2154" i="1" s="1"/>
  <c r="AV2154" i="1"/>
  <c r="AE2154" i="1"/>
  <c r="AH2154" i="1" s="1"/>
  <c r="X2154" i="1"/>
  <c r="AA2154" i="1" s="1"/>
  <c r="T2154" i="1"/>
  <c r="AW2154" i="1" s="1"/>
  <c r="Q2154" i="1"/>
  <c r="K2154" i="1"/>
  <c r="H2154" i="1"/>
  <c r="E2154" i="1"/>
  <c r="BB2153" i="1"/>
  <c r="AU2153" i="1"/>
  <c r="AT2153" i="1"/>
  <c r="AS2153" i="1"/>
  <c r="AR2153" i="1"/>
  <c r="BA2153" i="1" s="1"/>
  <c r="AQ2153" i="1"/>
  <c r="AP2153" i="1"/>
  <c r="AO2153" i="1"/>
  <c r="AN2153" i="1"/>
  <c r="AM2153" i="1"/>
  <c r="AZ2153" i="1" s="1"/>
  <c r="AL2153" i="1"/>
  <c r="AK2153" i="1"/>
  <c r="AJ2153" i="1"/>
  <c r="AY2153" i="1" s="1"/>
  <c r="AG2153" i="1"/>
  <c r="AF2153" i="1"/>
  <c r="AD2153" i="1"/>
  <c r="AE2153" i="1" s="1"/>
  <c r="AH2153" i="1" s="1"/>
  <c r="AC2153" i="1"/>
  <c r="AA2153" i="1"/>
  <c r="Z2153" i="1"/>
  <c r="Y2153" i="1"/>
  <c r="X2153" i="1"/>
  <c r="W2153" i="1"/>
  <c r="V2153" i="1"/>
  <c r="S2153" i="1"/>
  <c r="R2153" i="1"/>
  <c r="Q2153" i="1"/>
  <c r="P2153" i="1"/>
  <c r="O2153" i="1"/>
  <c r="N2153" i="1"/>
  <c r="M2153" i="1"/>
  <c r="L2153" i="1"/>
  <c r="J2153" i="1"/>
  <c r="K2153" i="1" s="1"/>
  <c r="I2153" i="1"/>
  <c r="H2153" i="1"/>
  <c r="G2153" i="1"/>
  <c r="F2153" i="1"/>
  <c r="D2153" i="1"/>
  <c r="E2153" i="1" s="1"/>
  <c r="C2153" i="1"/>
  <c r="BD2152" i="1"/>
  <c r="BC2152" i="1"/>
  <c r="BB2152" i="1"/>
  <c r="BA2152" i="1"/>
  <c r="AZ2152" i="1"/>
  <c r="AY2152" i="1"/>
  <c r="AV2152" i="1"/>
  <c r="AH2152" i="1"/>
  <c r="AE2152" i="1"/>
  <c r="AA2152" i="1"/>
  <c r="X2152" i="1"/>
  <c r="Q2152" i="1"/>
  <c r="T2152" i="1" s="1"/>
  <c r="AW2152" i="1" s="1"/>
  <c r="K2152" i="1"/>
  <c r="H2152" i="1"/>
  <c r="E2152" i="1"/>
  <c r="AU2151" i="1"/>
  <c r="AT2151" i="1"/>
  <c r="AS2151" i="1"/>
  <c r="BB2151" i="1" s="1"/>
  <c r="AR2151" i="1"/>
  <c r="AQ2151" i="1"/>
  <c r="AP2151" i="1"/>
  <c r="BA2151" i="1" s="1"/>
  <c r="AO2151" i="1"/>
  <c r="AN2151" i="1"/>
  <c r="AV2151" i="1" s="1"/>
  <c r="AM2151" i="1"/>
  <c r="AL2151" i="1"/>
  <c r="AY2151" i="1" s="1"/>
  <c r="AK2151" i="1"/>
  <c r="AJ2151" i="1"/>
  <c r="AG2151" i="1"/>
  <c r="AF2151" i="1"/>
  <c r="AE2151" i="1"/>
  <c r="AH2151" i="1" s="1"/>
  <c r="AD2151" i="1"/>
  <c r="AC2151" i="1"/>
  <c r="Z2151" i="1"/>
  <c r="Y2151" i="1"/>
  <c r="W2151" i="1"/>
  <c r="V2151" i="1"/>
  <c r="X2151" i="1" s="1"/>
  <c r="AA2151" i="1" s="1"/>
  <c r="S2151" i="1"/>
  <c r="R2151" i="1"/>
  <c r="P2151" i="1"/>
  <c r="O2151" i="1"/>
  <c r="Q2151" i="1" s="1"/>
  <c r="T2151" i="1" s="1"/>
  <c r="N2151" i="1"/>
  <c r="M2151" i="1"/>
  <c r="L2151" i="1"/>
  <c r="K2151" i="1"/>
  <c r="J2151" i="1"/>
  <c r="I2151" i="1"/>
  <c r="G2151" i="1"/>
  <c r="H2151" i="1" s="1"/>
  <c r="F2151" i="1"/>
  <c r="E2151" i="1"/>
  <c r="D2151" i="1"/>
  <c r="C2151" i="1"/>
  <c r="BB2150" i="1"/>
  <c r="BA2150" i="1"/>
  <c r="AZ2150" i="1"/>
  <c r="AY2150" i="1"/>
  <c r="BC2150" i="1" s="1"/>
  <c r="AV2150" i="1"/>
  <c r="AH2150" i="1"/>
  <c r="AE2150" i="1"/>
  <c r="X2150" i="1"/>
  <c r="AA2150" i="1" s="1"/>
  <c r="Q2150" i="1"/>
  <c r="T2150" i="1" s="1"/>
  <c r="K2150" i="1"/>
  <c r="H2150" i="1"/>
  <c r="E2150" i="1"/>
  <c r="AZ2149" i="1"/>
  <c r="AY2149" i="1"/>
  <c r="BC2149" i="1" s="1"/>
  <c r="AU2149" i="1"/>
  <c r="AT2149" i="1"/>
  <c r="AS2149" i="1"/>
  <c r="BB2149" i="1" s="1"/>
  <c r="AR2149" i="1"/>
  <c r="AQ2149" i="1"/>
  <c r="AP2149" i="1"/>
  <c r="BA2149" i="1" s="1"/>
  <c r="AO2149" i="1"/>
  <c r="AN2149" i="1"/>
  <c r="AM2149" i="1"/>
  <c r="AL2149" i="1"/>
  <c r="AK2149" i="1"/>
  <c r="AJ2149" i="1"/>
  <c r="AH2149" i="1"/>
  <c r="AG2149" i="1"/>
  <c r="AF2149" i="1"/>
  <c r="AE2149" i="1"/>
  <c r="AD2149" i="1"/>
  <c r="AC2149" i="1"/>
  <c r="Z2149" i="1"/>
  <c r="Y2149" i="1"/>
  <c r="X2149" i="1"/>
  <c r="AA2149" i="1" s="1"/>
  <c r="W2149" i="1"/>
  <c r="V2149" i="1"/>
  <c r="S2149" i="1"/>
  <c r="R2149" i="1"/>
  <c r="P2149" i="1"/>
  <c r="O2149" i="1"/>
  <c r="Q2149" i="1" s="1"/>
  <c r="T2149" i="1" s="1"/>
  <c r="N2149" i="1"/>
  <c r="M2149" i="1"/>
  <c r="L2149" i="1"/>
  <c r="J2149" i="1"/>
  <c r="K2149" i="1" s="1"/>
  <c r="I2149" i="1"/>
  <c r="H2149" i="1"/>
  <c r="G2149" i="1"/>
  <c r="F2149" i="1"/>
  <c r="E2149" i="1"/>
  <c r="D2149" i="1"/>
  <c r="C2149" i="1"/>
  <c r="BB2148" i="1"/>
  <c r="BA2148" i="1"/>
  <c r="AZ2148" i="1"/>
  <c r="AY2148" i="1"/>
  <c r="AV2148" i="1"/>
  <c r="AH2148" i="1"/>
  <c r="AE2148" i="1"/>
  <c r="AA2148" i="1"/>
  <c r="X2148" i="1"/>
  <c r="T2148" i="1"/>
  <c r="AW2148" i="1" s="1"/>
  <c r="Q2148" i="1"/>
  <c r="K2148" i="1"/>
  <c r="H2148" i="1"/>
  <c r="E2148" i="1"/>
  <c r="AU2147" i="1"/>
  <c r="AT2147" i="1"/>
  <c r="AS2147" i="1"/>
  <c r="BB2147" i="1" s="1"/>
  <c r="AR2147" i="1"/>
  <c r="BA2147" i="1" s="1"/>
  <c r="AQ2147" i="1"/>
  <c r="AP2147" i="1"/>
  <c r="AO2147" i="1"/>
  <c r="AN2147" i="1"/>
  <c r="AZ2147" i="1" s="1"/>
  <c r="BC2147" i="1" s="1"/>
  <c r="AM2147" i="1"/>
  <c r="AL2147" i="1"/>
  <c r="AK2147" i="1"/>
  <c r="AJ2147" i="1"/>
  <c r="AY2147" i="1" s="1"/>
  <c r="AG2147" i="1"/>
  <c r="AF2147" i="1"/>
  <c r="AD2147" i="1"/>
  <c r="AC2147" i="1"/>
  <c r="AE2147" i="1" s="1"/>
  <c r="AH2147" i="1" s="1"/>
  <c r="Z2147" i="1"/>
  <c r="Y2147" i="1"/>
  <c r="W2147" i="1"/>
  <c r="V2147" i="1"/>
  <c r="X2147" i="1" s="1"/>
  <c r="AA2147" i="1" s="1"/>
  <c r="S2147" i="1"/>
  <c r="R2147" i="1"/>
  <c r="Q2147" i="1"/>
  <c r="T2147" i="1" s="1"/>
  <c r="P2147" i="1"/>
  <c r="O2147" i="1"/>
  <c r="N2147" i="1"/>
  <c r="M2147" i="1"/>
  <c r="L2147" i="1"/>
  <c r="K2147" i="1"/>
  <c r="J2147" i="1"/>
  <c r="I2147" i="1"/>
  <c r="H2147" i="1"/>
  <c r="G2147" i="1"/>
  <c r="F2147" i="1"/>
  <c r="D2147" i="1"/>
  <c r="C2147" i="1"/>
  <c r="E2147" i="1" s="1"/>
  <c r="BB2146" i="1"/>
  <c r="BA2146" i="1"/>
  <c r="AZ2146" i="1"/>
  <c r="AY2146" i="1"/>
  <c r="BC2146" i="1" s="1"/>
  <c r="AV2146" i="1"/>
  <c r="AH2146" i="1"/>
  <c r="AE2146" i="1"/>
  <c r="AA2146" i="1"/>
  <c r="X2146" i="1"/>
  <c r="Q2146" i="1"/>
  <c r="T2146" i="1" s="1"/>
  <c r="K2146" i="1"/>
  <c r="H2146" i="1"/>
  <c r="E2146" i="1"/>
  <c r="AU2145" i="1"/>
  <c r="AT2145" i="1"/>
  <c r="AS2145" i="1"/>
  <c r="BB2145" i="1" s="1"/>
  <c r="AR2145" i="1"/>
  <c r="AQ2145" i="1"/>
  <c r="BA2145" i="1" s="1"/>
  <c r="AP2145" i="1"/>
  <c r="AO2145" i="1"/>
  <c r="AN2145" i="1"/>
  <c r="AM2145" i="1"/>
  <c r="AZ2145" i="1" s="1"/>
  <c r="AL2145" i="1"/>
  <c r="AK2145" i="1"/>
  <c r="AJ2145" i="1"/>
  <c r="AY2145" i="1" s="1"/>
  <c r="AG2145" i="1"/>
  <c r="AF2145" i="1"/>
  <c r="AE2145" i="1"/>
  <c r="AD2145" i="1"/>
  <c r="AC2145" i="1"/>
  <c r="Z2145" i="1"/>
  <c r="Y2145" i="1"/>
  <c r="W2145" i="1"/>
  <c r="V2145" i="1"/>
  <c r="S2145" i="1"/>
  <c r="R2145" i="1"/>
  <c r="P2145" i="1"/>
  <c r="Q2145" i="1" s="1"/>
  <c r="T2145" i="1" s="1"/>
  <c r="O2145" i="1"/>
  <c r="N2145" i="1"/>
  <c r="M2145" i="1"/>
  <c r="L2145" i="1"/>
  <c r="K2145" i="1"/>
  <c r="J2145" i="1"/>
  <c r="I2145" i="1"/>
  <c r="G2145" i="1"/>
  <c r="F2145" i="1"/>
  <c r="H2145" i="1" s="1"/>
  <c r="E2145" i="1"/>
  <c r="D2145" i="1"/>
  <c r="C2145" i="1"/>
  <c r="BB2144" i="1"/>
  <c r="BA2144" i="1"/>
  <c r="AZ2144" i="1"/>
  <c r="AY2144" i="1"/>
  <c r="AV2144" i="1"/>
  <c r="AE2144" i="1"/>
  <c r="AH2144" i="1" s="1"/>
  <c r="AA2144" i="1"/>
  <c r="X2144" i="1"/>
  <c r="T2144" i="1"/>
  <c r="Q2144" i="1"/>
  <c r="K2144" i="1"/>
  <c r="H2144" i="1"/>
  <c r="E2144" i="1"/>
  <c r="AZ2143" i="1"/>
  <c r="AU2143" i="1"/>
  <c r="AT2143" i="1"/>
  <c r="AS2143" i="1"/>
  <c r="BB2143" i="1" s="1"/>
  <c r="AR2143" i="1"/>
  <c r="BA2143" i="1" s="1"/>
  <c r="AQ2143" i="1"/>
  <c r="AP2143" i="1"/>
  <c r="AO2143" i="1"/>
  <c r="AN2143" i="1"/>
  <c r="AM2143" i="1"/>
  <c r="AL2143" i="1"/>
  <c r="AK2143" i="1"/>
  <c r="AJ2143" i="1"/>
  <c r="AG2143" i="1"/>
  <c r="AF2143" i="1"/>
  <c r="AD2143" i="1"/>
  <c r="AC2143" i="1"/>
  <c r="AE2143" i="1" s="1"/>
  <c r="AH2143" i="1" s="1"/>
  <c r="Z2143" i="1"/>
  <c r="Y2143" i="1"/>
  <c r="X2143" i="1"/>
  <c r="W2143" i="1"/>
  <c r="V2143" i="1"/>
  <c r="S2143" i="1"/>
  <c r="R2143" i="1"/>
  <c r="Q2143" i="1"/>
  <c r="T2143" i="1" s="1"/>
  <c r="P2143" i="1"/>
  <c r="O2143" i="1"/>
  <c r="N2143" i="1"/>
  <c r="M2143" i="1"/>
  <c r="L2143" i="1"/>
  <c r="J2143" i="1"/>
  <c r="I2143" i="1"/>
  <c r="K2143" i="1" s="1"/>
  <c r="H2143" i="1"/>
  <c r="G2143" i="1"/>
  <c r="F2143" i="1"/>
  <c r="D2143" i="1"/>
  <c r="E2143" i="1" s="1"/>
  <c r="C2143" i="1"/>
  <c r="BC2142" i="1"/>
  <c r="BB2142" i="1"/>
  <c r="BA2142" i="1"/>
  <c r="AZ2142" i="1"/>
  <c r="AY2142" i="1"/>
  <c r="AV2142" i="1"/>
  <c r="AE2142" i="1"/>
  <c r="AH2142" i="1" s="1"/>
  <c r="AA2142" i="1"/>
  <c r="X2142" i="1"/>
  <c r="T2142" i="1"/>
  <c r="AW2142" i="1" s="1"/>
  <c r="Q2142" i="1"/>
  <c r="K2142" i="1"/>
  <c r="H2142" i="1"/>
  <c r="E2142" i="1"/>
  <c r="AU2141" i="1"/>
  <c r="AT2141" i="1"/>
  <c r="AS2141" i="1"/>
  <c r="BB2141" i="1" s="1"/>
  <c r="AR2141" i="1"/>
  <c r="BA2141" i="1" s="1"/>
  <c r="AQ2141" i="1"/>
  <c r="AP2141" i="1"/>
  <c r="AO2141" i="1"/>
  <c r="AN2141" i="1"/>
  <c r="AM2141" i="1"/>
  <c r="AZ2141" i="1" s="1"/>
  <c r="AL2141" i="1"/>
  <c r="AK2141" i="1"/>
  <c r="AJ2141" i="1"/>
  <c r="AY2141" i="1" s="1"/>
  <c r="AG2141" i="1"/>
  <c r="AF2141" i="1"/>
  <c r="AD2141" i="1"/>
  <c r="AC2141" i="1"/>
  <c r="AE2141" i="1" s="1"/>
  <c r="AH2141" i="1" s="1"/>
  <c r="Z2141" i="1"/>
  <c r="Y2141" i="1"/>
  <c r="W2141" i="1"/>
  <c r="X2141" i="1" s="1"/>
  <c r="AA2141" i="1" s="1"/>
  <c r="V2141" i="1"/>
  <c r="T2141" i="1"/>
  <c r="S2141" i="1"/>
  <c r="R2141" i="1"/>
  <c r="Q2141" i="1"/>
  <c r="P2141" i="1"/>
  <c r="O2141" i="1"/>
  <c r="N2141" i="1"/>
  <c r="M2141" i="1"/>
  <c r="L2141" i="1"/>
  <c r="K2141" i="1"/>
  <c r="J2141" i="1"/>
  <c r="I2141" i="1"/>
  <c r="G2141" i="1"/>
  <c r="F2141" i="1"/>
  <c r="H2141" i="1" s="1"/>
  <c r="D2141" i="1"/>
  <c r="E2141" i="1" s="1"/>
  <c r="C2141" i="1"/>
  <c r="BB2140" i="1"/>
  <c r="BA2140" i="1"/>
  <c r="AZ2140" i="1"/>
  <c r="BC2140" i="1" s="1"/>
  <c r="AY2140" i="1"/>
  <c r="AW2140" i="1"/>
  <c r="AV2140" i="1"/>
  <c r="AH2140" i="1"/>
  <c r="AE2140" i="1"/>
  <c r="AA2140" i="1"/>
  <c r="X2140" i="1"/>
  <c r="T2140" i="1"/>
  <c r="BD2140" i="1" s="1"/>
  <c r="Q2140" i="1"/>
  <c r="K2140" i="1"/>
  <c r="H2140" i="1"/>
  <c r="E2140" i="1"/>
  <c r="AY2139" i="1"/>
  <c r="BC2139" i="1" s="1"/>
  <c r="AU2139" i="1"/>
  <c r="AT2139" i="1"/>
  <c r="AS2139" i="1"/>
  <c r="BB2139" i="1" s="1"/>
  <c r="AR2139" i="1"/>
  <c r="AQ2139" i="1"/>
  <c r="AP2139" i="1"/>
  <c r="BA2139" i="1" s="1"/>
  <c r="AO2139" i="1"/>
  <c r="AN2139" i="1"/>
  <c r="AM2139" i="1"/>
  <c r="AZ2139" i="1" s="1"/>
  <c r="AL2139" i="1"/>
  <c r="AK2139" i="1"/>
  <c r="AJ2139" i="1"/>
  <c r="AV2139" i="1" s="1"/>
  <c r="AG2139" i="1"/>
  <c r="AF2139" i="1"/>
  <c r="AE2139" i="1"/>
  <c r="AH2139" i="1" s="1"/>
  <c r="AD2139" i="1"/>
  <c r="AC2139" i="1"/>
  <c r="Z2139" i="1"/>
  <c r="Y2139" i="1"/>
  <c r="X2139" i="1"/>
  <c r="AA2139" i="1" s="1"/>
  <c r="W2139" i="1"/>
  <c r="V2139" i="1"/>
  <c r="S2139" i="1"/>
  <c r="R2139" i="1"/>
  <c r="P2139" i="1"/>
  <c r="O2139" i="1"/>
  <c r="Q2139" i="1" s="1"/>
  <c r="T2139" i="1" s="1"/>
  <c r="N2139" i="1"/>
  <c r="M2139" i="1"/>
  <c r="L2139" i="1"/>
  <c r="J2139" i="1"/>
  <c r="I2139" i="1"/>
  <c r="K2139" i="1" s="1"/>
  <c r="G2139" i="1"/>
  <c r="H2139" i="1" s="1"/>
  <c r="F2139" i="1"/>
  <c r="E2139" i="1"/>
  <c r="D2139" i="1"/>
  <c r="C2139" i="1"/>
  <c r="BB2138" i="1"/>
  <c r="BA2138" i="1"/>
  <c r="AZ2138" i="1"/>
  <c r="AY2138" i="1"/>
  <c r="BC2138" i="1" s="1"/>
  <c r="AV2138" i="1"/>
  <c r="AE2138" i="1"/>
  <c r="AH2138" i="1" s="1"/>
  <c r="X2138" i="1"/>
  <c r="AA2138" i="1" s="1"/>
  <c r="T2138" i="1"/>
  <c r="AW2138" i="1" s="1"/>
  <c r="Q2138" i="1"/>
  <c r="K2138" i="1"/>
  <c r="H2138" i="1"/>
  <c r="E2138" i="1"/>
  <c r="AU2137" i="1"/>
  <c r="AT2137" i="1"/>
  <c r="AS2137" i="1"/>
  <c r="BB2137" i="1" s="1"/>
  <c r="AR2137" i="1"/>
  <c r="BA2137" i="1" s="1"/>
  <c r="AQ2137" i="1"/>
  <c r="AP2137" i="1"/>
  <c r="AO2137" i="1"/>
  <c r="AN2137" i="1"/>
  <c r="AM2137" i="1"/>
  <c r="AZ2137" i="1" s="1"/>
  <c r="AL2137" i="1"/>
  <c r="AK2137" i="1"/>
  <c r="AJ2137" i="1"/>
  <c r="AG2137" i="1"/>
  <c r="AF2137" i="1"/>
  <c r="AD2137" i="1"/>
  <c r="AE2137" i="1" s="1"/>
  <c r="AH2137" i="1" s="1"/>
  <c r="AC2137" i="1"/>
  <c r="AA2137" i="1"/>
  <c r="Z2137" i="1"/>
  <c r="Y2137" i="1"/>
  <c r="X2137" i="1"/>
  <c r="W2137" i="1"/>
  <c r="V2137" i="1"/>
  <c r="S2137" i="1"/>
  <c r="R2137" i="1"/>
  <c r="Q2137" i="1"/>
  <c r="T2137" i="1" s="1"/>
  <c r="P2137" i="1"/>
  <c r="O2137" i="1"/>
  <c r="N2137" i="1"/>
  <c r="M2137" i="1"/>
  <c r="L2137" i="1"/>
  <c r="J2137" i="1"/>
  <c r="K2137" i="1" s="1"/>
  <c r="I2137" i="1"/>
  <c r="H2137" i="1"/>
  <c r="G2137" i="1"/>
  <c r="F2137" i="1"/>
  <c r="D2137" i="1"/>
  <c r="E2137" i="1" s="1"/>
  <c r="C2137" i="1"/>
  <c r="BD2136" i="1"/>
  <c r="BC2136" i="1"/>
  <c r="BB2136" i="1"/>
  <c r="BA2136" i="1"/>
  <c r="AZ2136" i="1"/>
  <c r="AY2136" i="1"/>
  <c r="AW2136" i="1"/>
  <c r="AV2136" i="1"/>
  <c r="AH2136" i="1"/>
  <c r="AE2136" i="1"/>
  <c r="AA2136" i="1"/>
  <c r="X2136" i="1"/>
  <c r="T2136" i="1"/>
  <c r="Q2136" i="1"/>
  <c r="K2136" i="1"/>
  <c r="H2136" i="1"/>
  <c r="E2136" i="1"/>
  <c r="BB2135" i="1"/>
  <c r="BA2135" i="1"/>
  <c r="AZ2135" i="1"/>
  <c r="AY2135" i="1"/>
  <c r="BC2135" i="1" s="1"/>
  <c r="AV2135" i="1"/>
  <c r="AH2135" i="1"/>
  <c r="AE2135" i="1"/>
  <c r="AA2135" i="1"/>
  <c r="X2135" i="1"/>
  <c r="Q2135" i="1"/>
  <c r="T2135" i="1" s="1"/>
  <c r="K2135" i="1"/>
  <c r="H2135" i="1"/>
  <c r="E2135" i="1"/>
  <c r="BB2134" i="1"/>
  <c r="BA2134" i="1"/>
  <c r="AZ2134" i="1"/>
  <c r="BC2134" i="1" s="1"/>
  <c r="AY2134" i="1"/>
  <c r="AW2134" i="1"/>
  <c r="AV2134" i="1"/>
  <c r="AH2134" i="1"/>
  <c r="AE2134" i="1"/>
  <c r="AA2134" i="1"/>
  <c r="X2134" i="1"/>
  <c r="T2134" i="1"/>
  <c r="BD2134" i="1" s="1"/>
  <c r="Q2134" i="1"/>
  <c r="K2134" i="1"/>
  <c r="H2134" i="1"/>
  <c r="E2134" i="1"/>
  <c r="BB2133" i="1"/>
  <c r="BA2133" i="1"/>
  <c r="AZ2133" i="1"/>
  <c r="AY2133" i="1"/>
  <c r="BC2133" i="1" s="1"/>
  <c r="AV2133" i="1"/>
  <c r="AH2133" i="1"/>
  <c r="AE2133" i="1"/>
  <c r="X2133" i="1"/>
  <c r="AA2133" i="1" s="1"/>
  <c r="Q2133" i="1"/>
  <c r="T2133" i="1" s="1"/>
  <c r="K2133" i="1"/>
  <c r="H2133" i="1"/>
  <c r="E2133" i="1"/>
  <c r="BB2132" i="1"/>
  <c r="BA2132" i="1"/>
  <c r="AZ2132" i="1"/>
  <c r="AY2132" i="1"/>
  <c r="AV2132" i="1"/>
  <c r="AH2132" i="1"/>
  <c r="AE2132" i="1"/>
  <c r="AA2132" i="1"/>
  <c r="X2132" i="1"/>
  <c r="T2132" i="1"/>
  <c r="Q2132" i="1"/>
  <c r="K2132" i="1"/>
  <c r="H2132" i="1"/>
  <c r="E2132" i="1"/>
  <c r="AZ2131" i="1"/>
  <c r="AU2131" i="1"/>
  <c r="AT2131" i="1"/>
  <c r="AS2131" i="1"/>
  <c r="BB2131" i="1" s="1"/>
  <c r="AR2131" i="1"/>
  <c r="BA2131" i="1" s="1"/>
  <c r="AQ2131" i="1"/>
  <c r="AP2131" i="1"/>
  <c r="AO2131" i="1"/>
  <c r="AN2131" i="1"/>
  <c r="AM2131" i="1"/>
  <c r="AL2131" i="1"/>
  <c r="AK2131" i="1"/>
  <c r="AJ2131" i="1"/>
  <c r="AG2131" i="1"/>
  <c r="AF2131" i="1"/>
  <c r="AD2131" i="1"/>
  <c r="AC2131" i="1"/>
  <c r="AE2131" i="1" s="1"/>
  <c r="AH2131" i="1" s="1"/>
  <c r="Z2131" i="1"/>
  <c r="Y2131" i="1"/>
  <c r="X2131" i="1"/>
  <c r="AA2131" i="1" s="1"/>
  <c r="W2131" i="1"/>
  <c r="V2131" i="1"/>
  <c r="S2131" i="1"/>
  <c r="R2131" i="1"/>
  <c r="Q2131" i="1"/>
  <c r="T2131" i="1" s="1"/>
  <c r="P2131" i="1"/>
  <c r="O2131" i="1"/>
  <c r="N2131" i="1"/>
  <c r="M2131" i="1"/>
  <c r="L2131" i="1"/>
  <c r="J2131" i="1"/>
  <c r="I2131" i="1"/>
  <c r="K2131" i="1" s="1"/>
  <c r="H2131" i="1"/>
  <c r="G2131" i="1"/>
  <c r="F2131" i="1"/>
  <c r="D2131" i="1"/>
  <c r="C2131" i="1"/>
  <c r="E2131" i="1" s="1"/>
  <c r="BC2130" i="1"/>
  <c r="BB2130" i="1"/>
  <c r="BA2130" i="1"/>
  <c r="AZ2130" i="1"/>
  <c r="AY2130" i="1"/>
  <c r="AV2130" i="1"/>
  <c r="AE2130" i="1"/>
  <c r="AH2130" i="1" s="1"/>
  <c r="AA2130" i="1"/>
  <c r="X2130" i="1"/>
  <c r="T2130" i="1"/>
  <c r="AW2130" i="1" s="1"/>
  <c r="Q2130" i="1"/>
  <c r="K2130" i="1"/>
  <c r="H2130" i="1"/>
  <c r="E2130" i="1"/>
  <c r="AU2129" i="1"/>
  <c r="AT2129" i="1"/>
  <c r="AS2129" i="1"/>
  <c r="BB2129" i="1" s="1"/>
  <c r="AR2129" i="1"/>
  <c r="BA2129" i="1" s="1"/>
  <c r="AQ2129" i="1"/>
  <c r="AP2129" i="1"/>
  <c r="AO2129" i="1"/>
  <c r="AN2129" i="1"/>
  <c r="AM2129" i="1"/>
  <c r="AZ2129" i="1" s="1"/>
  <c r="AL2129" i="1"/>
  <c r="AK2129" i="1"/>
  <c r="AJ2129" i="1"/>
  <c r="AY2129" i="1" s="1"/>
  <c r="AG2129" i="1"/>
  <c r="AF2129" i="1"/>
  <c r="AD2129" i="1"/>
  <c r="AC2129" i="1"/>
  <c r="AE2129" i="1" s="1"/>
  <c r="AH2129" i="1" s="1"/>
  <c r="Z2129" i="1"/>
  <c r="Y2129" i="1"/>
  <c r="W2129" i="1"/>
  <c r="X2129" i="1" s="1"/>
  <c r="AA2129" i="1" s="1"/>
  <c r="V2129" i="1"/>
  <c r="T2129" i="1"/>
  <c r="S2129" i="1"/>
  <c r="R2129" i="1"/>
  <c r="Q2129" i="1"/>
  <c r="P2129" i="1"/>
  <c r="O2129" i="1"/>
  <c r="N2129" i="1"/>
  <c r="M2129" i="1"/>
  <c r="L2129" i="1"/>
  <c r="K2129" i="1"/>
  <c r="J2129" i="1"/>
  <c r="I2129" i="1"/>
  <c r="G2129" i="1"/>
  <c r="F2129" i="1"/>
  <c r="H2129" i="1" s="1"/>
  <c r="D2129" i="1"/>
  <c r="E2129" i="1" s="1"/>
  <c r="C2129" i="1"/>
  <c r="BB2128" i="1"/>
  <c r="BA2128" i="1"/>
  <c r="AZ2128" i="1"/>
  <c r="BC2128" i="1" s="1"/>
  <c r="AY2128" i="1"/>
  <c r="AW2128" i="1"/>
  <c r="AV2128" i="1"/>
  <c r="AH2128" i="1"/>
  <c r="AE2128" i="1"/>
  <c r="AA2128" i="1"/>
  <c r="X2128" i="1"/>
  <c r="T2128" i="1"/>
  <c r="BD2128" i="1" s="1"/>
  <c r="Q2128" i="1"/>
  <c r="K2128" i="1"/>
  <c r="H2128" i="1"/>
  <c r="E2128" i="1"/>
  <c r="BB2127" i="1"/>
  <c r="BA2127" i="1"/>
  <c r="AZ2127" i="1"/>
  <c r="AY2127" i="1"/>
  <c r="BC2127" i="1" s="1"/>
  <c r="AV2127" i="1"/>
  <c r="AH2127" i="1"/>
  <c r="AE2127" i="1"/>
  <c r="X2127" i="1"/>
  <c r="AA2127" i="1" s="1"/>
  <c r="Q2127" i="1"/>
  <c r="T2127" i="1" s="1"/>
  <c r="K2127" i="1"/>
  <c r="H2127" i="1"/>
  <c r="E2127" i="1"/>
  <c r="BB2126" i="1"/>
  <c r="BA2126" i="1"/>
  <c r="AZ2126" i="1"/>
  <c r="AY2126" i="1"/>
  <c r="AV2126" i="1"/>
  <c r="AH2126" i="1"/>
  <c r="AE2126" i="1"/>
  <c r="AA2126" i="1"/>
  <c r="X2126" i="1"/>
  <c r="T2126" i="1"/>
  <c r="Q2126" i="1"/>
  <c r="K2126" i="1"/>
  <c r="H2126" i="1"/>
  <c r="E2126" i="1"/>
  <c r="AZ2125" i="1"/>
  <c r="AU2125" i="1"/>
  <c r="AT2125" i="1"/>
  <c r="AS2125" i="1"/>
  <c r="BB2125" i="1" s="1"/>
  <c r="AR2125" i="1"/>
  <c r="BA2125" i="1" s="1"/>
  <c r="AQ2125" i="1"/>
  <c r="AP2125" i="1"/>
  <c r="AO2125" i="1"/>
  <c r="AN2125" i="1"/>
  <c r="AM2125" i="1"/>
  <c r="AL2125" i="1"/>
  <c r="AK2125" i="1"/>
  <c r="AJ2125" i="1"/>
  <c r="AG2125" i="1"/>
  <c r="AF2125" i="1"/>
  <c r="AD2125" i="1"/>
  <c r="AC2125" i="1"/>
  <c r="AE2125" i="1" s="1"/>
  <c r="AH2125" i="1" s="1"/>
  <c r="Z2125" i="1"/>
  <c r="Y2125" i="1"/>
  <c r="X2125" i="1"/>
  <c r="W2125" i="1"/>
  <c r="V2125" i="1"/>
  <c r="S2125" i="1"/>
  <c r="R2125" i="1"/>
  <c r="Q2125" i="1"/>
  <c r="T2125" i="1" s="1"/>
  <c r="P2125" i="1"/>
  <c r="O2125" i="1"/>
  <c r="N2125" i="1"/>
  <c r="M2125" i="1"/>
  <c r="L2125" i="1"/>
  <c r="J2125" i="1"/>
  <c r="I2125" i="1"/>
  <c r="K2125" i="1" s="1"/>
  <c r="H2125" i="1"/>
  <c r="G2125" i="1"/>
  <c r="F2125" i="1"/>
  <c r="D2125" i="1"/>
  <c r="C2125" i="1"/>
  <c r="E2125" i="1" s="1"/>
  <c r="BC2124" i="1"/>
  <c r="BB2124" i="1"/>
  <c r="BA2124" i="1"/>
  <c r="AZ2124" i="1"/>
  <c r="AY2124" i="1"/>
  <c r="AV2124" i="1"/>
  <c r="AE2124" i="1"/>
  <c r="AH2124" i="1" s="1"/>
  <c r="AA2124" i="1"/>
  <c r="X2124" i="1"/>
  <c r="T2124" i="1"/>
  <c r="AW2124" i="1" s="1"/>
  <c r="Q2124" i="1"/>
  <c r="K2124" i="1"/>
  <c r="H2124" i="1"/>
  <c r="E2124" i="1"/>
  <c r="BD2123" i="1"/>
  <c r="BC2123" i="1"/>
  <c r="BB2123" i="1"/>
  <c r="BA2123" i="1"/>
  <c r="AZ2123" i="1"/>
  <c r="AY2123" i="1"/>
  <c r="AW2123" i="1"/>
  <c r="AV2123" i="1"/>
  <c r="AH2123" i="1"/>
  <c r="AE2123" i="1"/>
  <c r="AA2123" i="1"/>
  <c r="X2123" i="1"/>
  <c r="T2123" i="1"/>
  <c r="Q2123" i="1"/>
  <c r="K2123" i="1"/>
  <c r="H2123" i="1"/>
  <c r="E2123" i="1"/>
  <c r="BB2122" i="1"/>
  <c r="BA2122" i="1"/>
  <c r="AZ2122" i="1"/>
  <c r="AY2122" i="1"/>
  <c r="BC2122" i="1" s="1"/>
  <c r="AV2122" i="1"/>
  <c r="AH2122" i="1"/>
  <c r="AE2122" i="1"/>
  <c r="AA2122" i="1"/>
  <c r="X2122" i="1"/>
  <c r="Q2122" i="1"/>
  <c r="T2122" i="1" s="1"/>
  <c r="K2122" i="1"/>
  <c r="H2122" i="1"/>
  <c r="E2122" i="1"/>
  <c r="AU2121" i="1"/>
  <c r="AT2121" i="1"/>
  <c r="AS2121" i="1"/>
  <c r="BB2121" i="1" s="1"/>
  <c r="AR2121" i="1"/>
  <c r="AQ2121" i="1"/>
  <c r="BA2121" i="1" s="1"/>
  <c r="AP2121" i="1"/>
  <c r="AO2121" i="1"/>
  <c r="AN2121" i="1"/>
  <c r="AV2121" i="1" s="1"/>
  <c r="AM2121" i="1"/>
  <c r="AZ2121" i="1" s="1"/>
  <c r="AL2121" i="1"/>
  <c r="AK2121" i="1"/>
  <c r="AJ2121" i="1"/>
  <c r="AY2121" i="1" s="1"/>
  <c r="AG2121" i="1"/>
  <c r="AF2121" i="1"/>
  <c r="AE2121" i="1"/>
  <c r="AD2121" i="1"/>
  <c r="AC2121" i="1"/>
  <c r="Z2121" i="1"/>
  <c r="Y2121" i="1"/>
  <c r="W2121" i="1"/>
  <c r="V2121" i="1"/>
  <c r="X2121" i="1" s="1"/>
  <c r="AA2121" i="1" s="1"/>
  <c r="S2121" i="1"/>
  <c r="R2121" i="1"/>
  <c r="P2121" i="1"/>
  <c r="Q2121" i="1" s="1"/>
  <c r="T2121" i="1" s="1"/>
  <c r="O2121" i="1"/>
  <c r="N2121" i="1"/>
  <c r="M2121" i="1"/>
  <c r="L2121" i="1"/>
  <c r="K2121" i="1"/>
  <c r="J2121" i="1"/>
  <c r="I2121" i="1"/>
  <c r="G2121" i="1"/>
  <c r="F2121" i="1"/>
  <c r="H2121" i="1" s="1"/>
  <c r="E2121" i="1"/>
  <c r="D2121" i="1"/>
  <c r="C2121" i="1"/>
  <c r="BB2120" i="1"/>
  <c r="BA2120" i="1"/>
  <c r="AZ2120" i="1"/>
  <c r="AY2120" i="1"/>
  <c r="BC2120" i="1" s="1"/>
  <c r="AV2120" i="1"/>
  <c r="AH2120" i="1"/>
  <c r="AE2120" i="1"/>
  <c r="AA2120" i="1"/>
  <c r="X2120" i="1"/>
  <c r="T2120" i="1"/>
  <c r="Q2120" i="1"/>
  <c r="K2120" i="1"/>
  <c r="H2120" i="1"/>
  <c r="E2120" i="1"/>
  <c r="AZ2119" i="1"/>
  <c r="AU2119" i="1"/>
  <c r="AT2119" i="1"/>
  <c r="AS2119" i="1"/>
  <c r="BB2119" i="1" s="1"/>
  <c r="AR2119" i="1"/>
  <c r="BA2119" i="1" s="1"/>
  <c r="AQ2119" i="1"/>
  <c r="AP2119" i="1"/>
  <c r="AO2119" i="1"/>
  <c r="AN2119" i="1"/>
  <c r="AM2119" i="1"/>
  <c r="AL2119" i="1"/>
  <c r="AK2119" i="1"/>
  <c r="AJ2119" i="1"/>
  <c r="AG2119" i="1"/>
  <c r="AF2119" i="1"/>
  <c r="AD2119" i="1"/>
  <c r="AC2119" i="1"/>
  <c r="AE2119" i="1" s="1"/>
  <c r="AH2119" i="1" s="1"/>
  <c r="Z2119" i="1"/>
  <c r="Y2119" i="1"/>
  <c r="X2119" i="1"/>
  <c r="W2119" i="1"/>
  <c r="V2119" i="1"/>
  <c r="S2119" i="1"/>
  <c r="R2119" i="1"/>
  <c r="Q2119" i="1"/>
  <c r="T2119" i="1" s="1"/>
  <c r="P2119" i="1"/>
  <c r="O2119" i="1"/>
  <c r="N2119" i="1"/>
  <c r="M2119" i="1"/>
  <c r="L2119" i="1"/>
  <c r="J2119" i="1"/>
  <c r="I2119" i="1"/>
  <c r="K2119" i="1" s="1"/>
  <c r="H2119" i="1"/>
  <c r="G2119" i="1"/>
  <c r="F2119" i="1"/>
  <c r="D2119" i="1"/>
  <c r="C2119" i="1"/>
  <c r="E2119" i="1" s="1"/>
  <c r="BC2118" i="1"/>
  <c r="BB2118" i="1"/>
  <c r="BA2118" i="1"/>
  <c r="AZ2118" i="1"/>
  <c r="AY2118" i="1"/>
  <c r="AV2118" i="1"/>
  <c r="AE2118" i="1"/>
  <c r="AH2118" i="1" s="1"/>
  <c r="AA2118" i="1"/>
  <c r="X2118" i="1"/>
  <c r="T2118" i="1"/>
  <c r="AW2118" i="1" s="1"/>
  <c r="Q2118" i="1"/>
  <c r="K2118" i="1"/>
  <c r="H2118" i="1"/>
  <c r="E2118" i="1"/>
  <c r="BD2117" i="1"/>
  <c r="BC2117" i="1"/>
  <c r="BB2117" i="1"/>
  <c r="BA2117" i="1"/>
  <c r="AZ2117" i="1"/>
  <c r="AY2117" i="1"/>
  <c r="AW2117" i="1"/>
  <c r="AV2117" i="1"/>
  <c r="AH2117" i="1"/>
  <c r="AE2117" i="1"/>
  <c r="AA2117" i="1"/>
  <c r="X2117" i="1"/>
  <c r="T2117" i="1"/>
  <c r="Q2117" i="1"/>
  <c r="K2117" i="1"/>
  <c r="H2117" i="1"/>
  <c r="E2117" i="1"/>
  <c r="AU2116" i="1"/>
  <c r="AT2116" i="1"/>
  <c r="AS2116" i="1"/>
  <c r="BB2116" i="1" s="1"/>
  <c r="AR2116" i="1"/>
  <c r="AQ2116" i="1"/>
  <c r="AP2116" i="1"/>
  <c r="BA2116" i="1" s="1"/>
  <c r="AO2116" i="1"/>
  <c r="AN2116" i="1"/>
  <c r="AN2074" i="1" s="1"/>
  <c r="AM2116" i="1"/>
  <c r="AL2116" i="1"/>
  <c r="AY2116" i="1" s="1"/>
  <c r="AK2116" i="1"/>
  <c r="AJ2116" i="1"/>
  <c r="AG2116" i="1"/>
  <c r="AF2116" i="1"/>
  <c r="AE2116" i="1"/>
  <c r="AH2116" i="1" s="1"/>
  <c r="AD2116" i="1"/>
  <c r="AC2116" i="1"/>
  <c r="Z2116" i="1"/>
  <c r="Y2116" i="1"/>
  <c r="W2116" i="1"/>
  <c r="V2116" i="1"/>
  <c r="S2116" i="1"/>
  <c r="R2116" i="1"/>
  <c r="P2116" i="1"/>
  <c r="O2116" i="1"/>
  <c r="Q2116" i="1" s="1"/>
  <c r="T2116" i="1" s="1"/>
  <c r="N2116" i="1"/>
  <c r="M2116" i="1"/>
  <c r="M2074" i="1" s="1"/>
  <c r="L2116" i="1"/>
  <c r="K2116" i="1"/>
  <c r="J2116" i="1"/>
  <c r="I2116" i="1"/>
  <c r="G2116" i="1"/>
  <c r="H2116" i="1" s="1"/>
  <c r="F2116" i="1"/>
  <c r="E2116" i="1"/>
  <c r="D2116" i="1"/>
  <c r="C2116" i="1"/>
  <c r="BB2115" i="1"/>
  <c r="BA2115" i="1"/>
  <c r="AZ2115" i="1"/>
  <c r="AY2115" i="1"/>
  <c r="BC2115" i="1" s="1"/>
  <c r="AV2115" i="1"/>
  <c r="AH2115" i="1"/>
  <c r="AE2115" i="1"/>
  <c r="X2115" i="1"/>
  <c r="AA2115" i="1" s="1"/>
  <c r="Q2115" i="1"/>
  <c r="T2115" i="1" s="1"/>
  <c r="K2115" i="1"/>
  <c r="H2115" i="1"/>
  <c r="E2115" i="1"/>
  <c r="AZ2114" i="1"/>
  <c r="AY2114" i="1"/>
  <c r="AU2114" i="1"/>
  <c r="AT2114" i="1"/>
  <c r="AS2114" i="1"/>
  <c r="BB2114" i="1" s="1"/>
  <c r="AR2114" i="1"/>
  <c r="AQ2114" i="1"/>
  <c r="AQ2074" i="1" s="1"/>
  <c r="AQ2057" i="1" s="1"/>
  <c r="AQ2259" i="1" s="1"/>
  <c r="AP2114" i="1"/>
  <c r="BA2114" i="1" s="1"/>
  <c r="AO2114" i="1"/>
  <c r="AN2114" i="1"/>
  <c r="AM2114" i="1"/>
  <c r="AL2114" i="1"/>
  <c r="AK2114" i="1"/>
  <c r="AV2114" i="1" s="1"/>
  <c r="AJ2114" i="1"/>
  <c r="AH2114" i="1"/>
  <c r="AG2114" i="1"/>
  <c r="AF2114" i="1"/>
  <c r="AE2114" i="1"/>
  <c r="AD2114" i="1"/>
  <c r="AC2114" i="1"/>
  <c r="Z2114" i="1"/>
  <c r="Y2114" i="1"/>
  <c r="Y2074" i="1" s="1"/>
  <c r="Y2057" i="1" s="1"/>
  <c r="Y2259" i="1" s="1"/>
  <c r="X2114" i="1"/>
  <c r="AA2114" i="1" s="1"/>
  <c r="W2114" i="1"/>
  <c r="V2114" i="1"/>
  <c r="S2114" i="1"/>
  <c r="R2114" i="1"/>
  <c r="P2114" i="1"/>
  <c r="P2074" i="1" s="1"/>
  <c r="P2057" i="1" s="1"/>
  <c r="P2259" i="1" s="1"/>
  <c r="O2114" i="1"/>
  <c r="Q2114" i="1" s="1"/>
  <c r="T2114" i="1" s="1"/>
  <c r="N2114" i="1"/>
  <c r="M2114" i="1"/>
  <c r="L2114" i="1"/>
  <c r="J2114" i="1"/>
  <c r="K2114" i="1" s="1"/>
  <c r="I2114" i="1"/>
  <c r="H2114" i="1"/>
  <c r="G2114" i="1"/>
  <c r="F2114" i="1"/>
  <c r="E2114" i="1"/>
  <c r="D2114" i="1"/>
  <c r="C2114" i="1"/>
  <c r="BB2113" i="1"/>
  <c r="BA2113" i="1"/>
  <c r="AZ2113" i="1"/>
  <c r="AY2113" i="1"/>
  <c r="BC2113" i="1" s="1"/>
  <c r="AV2113" i="1"/>
  <c r="AH2113" i="1"/>
  <c r="AE2113" i="1"/>
  <c r="AA2113" i="1"/>
  <c r="X2113" i="1"/>
  <c r="T2113" i="1"/>
  <c r="AW2113" i="1" s="1"/>
  <c r="Q2113" i="1"/>
  <c r="K2113" i="1"/>
  <c r="H2113" i="1"/>
  <c r="E2113" i="1"/>
  <c r="BC2112" i="1"/>
  <c r="BB2112" i="1"/>
  <c r="BA2112" i="1"/>
  <c r="AZ2112" i="1"/>
  <c r="AY2112" i="1"/>
  <c r="AV2112" i="1"/>
  <c r="AE2112" i="1"/>
  <c r="AH2112" i="1" s="1"/>
  <c r="AA2112" i="1"/>
  <c r="X2112" i="1"/>
  <c r="T2112" i="1"/>
  <c r="AW2112" i="1" s="1"/>
  <c r="Q2112" i="1"/>
  <c r="K2112" i="1"/>
  <c r="H2112" i="1"/>
  <c r="E2112" i="1"/>
  <c r="AU2111" i="1"/>
  <c r="AT2111" i="1"/>
  <c r="AS2111" i="1"/>
  <c r="BB2111" i="1" s="1"/>
  <c r="AR2111" i="1"/>
  <c r="BA2111" i="1" s="1"/>
  <c r="AQ2111" i="1"/>
  <c r="AP2111" i="1"/>
  <c r="AO2111" i="1"/>
  <c r="AN2111" i="1"/>
  <c r="AM2111" i="1"/>
  <c r="AZ2111" i="1" s="1"/>
  <c r="AL2111" i="1"/>
  <c r="AK2111" i="1"/>
  <c r="AJ2111" i="1"/>
  <c r="AY2111" i="1" s="1"/>
  <c r="AG2111" i="1"/>
  <c r="AF2111" i="1"/>
  <c r="AD2111" i="1"/>
  <c r="AC2111" i="1"/>
  <c r="AE2111" i="1" s="1"/>
  <c r="AH2111" i="1" s="1"/>
  <c r="Z2111" i="1"/>
  <c r="Y2111" i="1"/>
  <c r="W2111" i="1"/>
  <c r="X2111" i="1" s="1"/>
  <c r="AA2111" i="1" s="1"/>
  <c r="V2111" i="1"/>
  <c r="T2111" i="1"/>
  <c r="S2111" i="1"/>
  <c r="R2111" i="1"/>
  <c r="Q2111" i="1"/>
  <c r="P2111" i="1"/>
  <c r="O2111" i="1"/>
  <c r="N2111" i="1"/>
  <c r="M2111" i="1"/>
  <c r="L2111" i="1"/>
  <c r="K2111" i="1"/>
  <c r="J2111" i="1"/>
  <c r="I2111" i="1"/>
  <c r="G2111" i="1"/>
  <c r="F2111" i="1"/>
  <c r="H2111" i="1" s="1"/>
  <c r="D2111" i="1"/>
  <c r="E2111" i="1" s="1"/>
  <c r="C2111" i="1"/>
  <c r="BB2110" i="1"/>
  <c r="BA2110" i="1"/>
  <c r="AZ2110" i="1"/>
  <c r="BC2110" i="1" s="1"/>
  <c r="AY2110" i="1"/>
  <c r="AW2110" i="1"/>
  <c r="AV2110" i="1"/>
  <c r="AH2110" i="1"/>
  <c r="AE2110" i="1"/>
  <c r="AA2110" i="1"/>
  <c r="X2110" i="1"/>
  <c r="T2110" i="1"/>
  <c r="BD2110" i="1" s="1"/>
  <c r="Q2110" i="1"/>
  <c r="K2110" i="1"/>
  <c r="H2110" i="1"/>
  <c r="E2110" i="1"/>
  <c r="BB2109" i="1"/>
  <c r="BA2109" i="1"/>
  <c r="AZ2109" i="1"/>
  <c r="AY2109" i="1"/>
  <c r="BC2109" i="1" s="1"/>
  <c r="AV2109" i="1"/>
  <c r="AH2109" i="1"/>
  <c r="AE2109" i="1"/>
  <c r="X2109" i="1"/>
  <c r="AA2109" i="1" s="1"/>
  <c r="Q2109" i="1"/>
  <c r="T2109" i="1" s="1"/>
  <c r="K2109" i="1"/>
  <c r="H2109" i="1"/>
  <c r="E2109" i="1"/>
  <c r="BB2108" i="1"/>
  <c r="BA2108" i="1"/>
  <c r="AZ2108" i="1"/>
  <c r="AY2108" i="1"/>
  <c r="BC2108" i="1" s="1"/>
  <c r="AV2108" i="1"/>
  <c r="AH2108" i="1"/>
  <c r="AE2108" i="1"/>
  <c r="AA2108" i="1"/>
  <c r="X2108" i="1"/>
  <c r="T2108" i="1"/>
  <c r="Q2108" i="1"/>
  <c r="K2108" i="1"/>
  <c r="H2108" i="1"/>
  <c r="E2108" i="1"/>
  <c r="BB2107" i="1"/>
  <c r="BA2107" i="1"/>
  <c r="AZ2107" i="1"/>
  <c r="AY2107" i="1"/>
  <c r="BC2107" i="1" s="1"/>
  <c r="AV2107" i="1"/>
  <c r="AE2107" i="1"/>
  <c r="AH2107" i="1" s="1"/>
  <c r="X2107" i="1"/>
  <c r="AA2107" i="1" s="1"/>
  <c r="T2107" i="1"/>
  <c r="AW2107" i="1" s="1"/>
  <c r="Q2107" i="1"/>
  <c r="K2107" i="1"/>
  <c r="H2107" i="1"/>
  <c r="E2107" i="1"/>
  <c r="AU2106" i="1"/>
  <c r="AT2106" i="1"/>
  <c r="AS2106" i="1"/>
  <c r="BB2106" i="1" s="1"/>
  <c r="AR2106" i="1"/>
  <c r="BA2106" i="1" s="1"/>
  <c r="AQ2106" i="1"/>
  <c r="AP2106" i="1"/>
  <c r="AO2106" i="1"/>
  <c r="AN2106" i="1"/>
  <c r="AM2106" i="1"/>
  <c r="AZ2106" i="1" s="1"/>
  <c r="AL2106" i="1"/>
  <c r="AK2106" i="1"/>
  <c r="AJ2106" i="1"/>
  <c r="AG2106" i="1"/>
  <c r="AF2106" i="1"/>
  <c r="AD2106" i="1"/>
  <c r="AE2106" i="1" s="1"/>
  <c r="AH2106" i="1" s="1"/>
  <c r="AC2106" i="1"/>
  <c r="AA2106" i="1"/>
  <c r="Z2106" i="1"/>
  <c r="Y2106" i="1"/>
  <c r="X2106" i="1"/>
  <c r="W2106" i="1"/>
  <c r="V2106" i="1"/>
  <c r="S2106" i="1"/>
  <c r="R2106" i="1"/>
  <c r="Q2106" i="1"/>
  <c r="T2106" i="1" s="1"/>
  <c r="P2106" i="1"/>
  <c r="O2106" i="1"/>
  <c r="N2106" i="1"/>
  <c r="M2106" i="1"/>
  <c r="L2106" i="1"/>
  <c r="J2106" i="1"/>
  <c r="K2106" i="1" s="1"/>
  <c r="I2106" i="1"/>
  <c r="H2106" i="1"/>
  <c r="G2106" i="1"/>
  <c r="F2106" i="1"/>
  <c r="D2106" i="1"/>
  <c r="E2106" i="1" s="1"/>
  <c r="C2106" i="1"/>
  <c r="BD2105" i="1"/>
  <c r="BC2105" i="1"/>
  <c r="BB2105" i="1"/>
  <c r="BA2105" i="1"/>
  <c r="AZ2105" i="1"/>
  <c r="AY2105" i="1"/>
  <c r="AW2105" i="1"/>
  <c r="AV2105" i="1"/>
  <c r="AH2105" i="1"/>
  <c r="AE2105" i="1"/>
  <c r="AA2105" i="1"/>
  <c r="X2105" i="1"/>
  <c r="T2105" i="1"/>
  <c r="Q2105" i="1"/>
  <c r="K2105" i="1"/>
  <c r="H2105" i="1"/>
  <c r="E2105" i="1"/>
  <c r="BB2104" i="1"/>
  <c r="BA2104" i="1"/>
  <c r="AZ2104" i="1"/>
  <c r="AY2104" i="1"/>
  <c r="BC2104" i="1" s="1"/>
  <c r="AV2104" i="1"/>
  <c r="AH2104" i="1"/>
  <c r="AE2104" i="1"/>
  <c r="AA2104" i="1"/>
  <c r="X2104" i="1"/>
  <c r="Q2104" i="1"/>
  <c r="T2104" i="1" s="1"/>
  <c r="K2104" i="1"/>
  <c r="H2104" i="1"/>
  <c r="E2104" i="1"/>
  <c r="BB2103" i="1"/>
  <c r="BA2103" i="1"/>
  <c r="AZ2103" i="1"/>
  <c r="BC2103" i="1" s="1"/>
  <c r="AY2103" i="1"/>
  <c r="AW2103" i="1"/>
  <c r="AV2103" i="1"/>
  <c r="AH2103" i="1"/>
  <c r="AE2103" i="1"/>
  <c r="AA2103" i="1"/>
  <c r="X2103" i="1"/>
  <c r="T2103" i="1"/>
  <c r="BD2103" i="1" s="1"/>
  <c r="Q2103" i="1"/>
  <c r="K2103" i="1"/>
  <c r="H2103" i="1"/>
  <c r="E2103" i="1"/>
  <c r="BB2102" i="1"/>
  <c r="BA2102" i="1"/>
  <c r="AZ2102" i="1"/>
  <c r="AY2102" i="1"/>
  <c r="BC2102" i="1" s="1"/>
  <c r="AV2102" i="1"/>
  <c r="AH2102" i="1"/>
  <c r="AE2102" i="1"/>
  <c r="X2102" i="1"/>
  <c r="AA2102" i="1" s="1"/>
  <c r="Q2102" i="1"/>
  <c r="T2102" i="1" s="1"/>
  <c r="K2102" i="1"/>
  <c r="H2102" i="1"/>
  <c r="E2102" i="1"/>
  <c r="BB2101" i="1"/>
  <c r="BA2101" i="1"/>
  <c r="AZ2101" i="1"/>
  <c r="AY2101" i="1"/>
  <c r="AV2101" i="1"/>
  <c r="AH2101" i="1"/>
  <c r="AE2101" i="1"/>
  <c r="AA2101" i="1"/>
  <c r="X2101" i="1"/>
  <c r="T2101" i="1"/>
  <c r="Q2101" i="1"/>
  <c r="K2101" i="1"/>
  <c r="H2101" i="1"/>
  <c r="E2101" i="1"/>
  <c r="BB2100" i="1"/>
  <c r="BA2100" i="1"/>
  <c r="AZ2100" i="1"/>
  <c r="AY2100" i="1"/>
  <c r="AV2100" i="1"/>
  <c r="AE2100" i="1"/>
  <c r="AH2100" i="1" s="1"/>
  <c r="X2100" i="1"/>
  <c r="AA2100" i="1" s="1"/>
  <c r="T2100" i="1"/>
  <c r="AW2100" i="1" s="1"/>
  <c r="Q2100" i="1"/>
  <c r="K2100" i="1"/>
  <c r="H2100" i="1"/>
  <c r="E2100" i="1"/>
  <c r="BB2099" i="1"/>
  <c r="AU2099" i="1"/>
  <c r="AT2099" i="1"/>
  <c r="AS2099" i="1"/>
  <c r="AR2099" i="1"/>
  <c r="BA2099" i="1" s="1"/>
  <c r="AQ2099" i="1"/>
  <c r="AP2099" i="1"/>
  <c r="AO2099" i="1"/>
  <c r="AN2099" i="1"/>
  <c r="AM2099" i="1"/>
  <c r="AZ2099" i="1" s="1"/>
  <c r="AL2099" i="1"/>
  <c r="AK2099" i="1"/>
  <c r="AJ2099" i="1"/>
  <c r="AG2099" i="1"/>
  <c r="AF2099" i="1"/>
  <c r="AD2099" i="1"/>
  <c r="AE2099" i="1" s="1"/>
  <c r="AH2099" i="1" s="1"/>
  <c r="AC2099" i="1"/>
  <c r="AA2099" i="1"/>
  <c r="Z2099" i="1"/>
  <c r="Y2099" i="1"/>
  <c r="X2099" i="1"/>
  <c r="W2099" i="1"/>
  <c r="V2099" i="1"/>
  <c r="S2099" i="1"/>
  <c r="R2099" i="1"/>
  <c r="Q2099" i="1"/>
  <c r="P2099" i="1"/>
  <c r="O2099" i="1"/>
  <c r="N2099" i="1"/>
  <c r="M2099" i="1"/>
  <c r="L2099" i="1"/>
  <c r="J2099" i="1"/>
  <c r="K2099" i="1" s="1"/>
  <c r="I2099" i="1"/>
  <c r="H2099" i="1"/>
  <c r="G2099" i="1"/>
  <c r="F2099" i="1"/>
  <c r="D2099" i="1"/>
  <c r="E2099" i="1" s="1"/>
  <c r="C2099" i="1"/>
  <c r="BD2098" i="1"/>
  <c r="BC2098" i="1"/>
  <c r="BB2098" i="1"/>
  <c r="BA2098" i="1"/>
  <c r="AZ2098" i="1"/>
  <c r="AY2098" i="1"/>
  <c r="AV2098" i="1"/>
  <c r="AH2098" i="1"/>
  <c r="AE2098" i="1"/>
  <c r="AA2098" i="1"/>
  <c r="X2098" i="1"/>
  <c r="Q2098" i="1"/>
  <c r="T2098" i="1" s="1"/>
  <c r="AW2098" i="1" s="1"/>
  <c r="K2098" i="1"/>
  <c r="H2098" i="1"/>
  <c r="E2098" i="1"/>
  <c r="BC2097" i="1"/>
  <c r="BB2097" i="1"/>
  <c r="BA2097" i="1"/>
  <c r="AZ2097" i="1"/>
  <c r="AY2097" i="1"/>
  <c r="AV2097" i="1"/>
  <c r="AH2097" i="1"/>
  <c r="AE2097" i="1"/>
  <c r="AA2097" i="1"/>
  <c r="X2097" i="1"/>
  <c r="Q2097" i="1"/>
  <c r="T2097" i="1" s="1"/>
  <c r="K2097" i="1"/>
  <c r="H2097" i="1"/>
  <c r="E2097" i="1"/>
  <c r="BC2096" i="1"/>
  <c r="BB2096" i="1"/>
  <c r="BA2096" i="1"/>
  <c r="AZ2096" i="1"/>
  <c r="AY2096" i="1"/>
  <c r="AW2096" i="1"/>
  <c r="AV2096" i="1"/>
  <c r="AH2096" i="1"/>
  <c r="AE2096" i="1"/>
  <c r="X2096" i="1"/>
  <c r="AA2096" i="1" s="1"/>
  <c r="T2096" i="1"/>
  <c r="BD2096" i="1" s="1"/>
  <c r="Q2096" i="1"/>
  <c r="K2096" i="1"/>
  <c r="H2096" i="1"/>
  <c r="E2096" i="1"/>
  <c r="BB2095" i="1"/>
  <c r="BA2095" i="1"/>
  <c r="AZ2095" i="1"/>
  <c r="AY2095" i="1"/>
  <c r="BC2095" i="1" s="1"/>
  <c r="AV2095" i="1"/>
  <c r="AH2095" i="1"/>
  <c r="AE2095" i="1"/>
  <c r="X2095" i="1"/>
  <c r="AA2095" i="1" s="1"/>
  <c r="Q2095" i="1"/>
  <c r="T2095" i="1" s="1"/>
  <c r="K2095" i="1"/>
  <c r="H2095" i="1"/>
  <c r="E2095" i="1"/>
  <c r="BB2094" i="1"/>
  <c r="BA2094" i="1"/>
  <c r="AZ2094" i="1"/>
  <c r="AY2094" i="1"/>
  <c r="AV2094" i="1"/>
  <c r="AE2094" i="1"/>
  <c r="AH2094" i="1" s="1"/>
  <c r="AA2094" i="1"/>
  <c r="X2094" i="1"/>
  <c r="T2094" i="1"/>
  <c r="Q2094" i="1"/>
  <c r="K2094" i="1"/>
  <c r="H2094" i="1"/>
  <c r="E2094" i="1"/>
  <c r="BB2093" i="1"/>
  <c r="BA2093" i="1"/>
  <c r="AZ2093" i="1"/>
  <c r="AY2093" i="1"/>
  <c r="BC2093" i="1" s="1"/>
  <c r="AV2093" i="1"/>
  <c r="AE2093" i="1"/>
  <c r="AH2093" i="1" s="1"/>
  <c r="X2093" i="1"/>
  <c r="AA2093" i="1" s="1"/>
  <c r="T2093" i="1"/>
  <c r="AW2093" i="1" s="1"/>
  <c r="Q2093" i="1"/>
  <c r="K2093" i="1"/>
  <c r="H2093" i="1"/>
  <c r="E2093" i="1"/>
  <c r="BB2092" i="1"/>
  <c r="AZ2092" i="1"/>
  <c r="AU2092" i="1"/>
  <c r="AT2092" i="1"/>
  <c r="AS2092" i="1"/>
  <c r="AR2092" i="1"/>
  <c r="AQ2092" i="1"/>
  <c r="AP2092" i="1"/>
  <c r="BA2092" i="1" s="1"/>
  <c r="AO2092" i="1"/>
  <c r="AN2092" i="1"/>
  <c r="AM2092" i="1"/>
  <c r="AL2092" i="1"/>
  <c r="AK2092" i="1"/>
  <c r="AJ2092" i="1"/>
  <c r="AG2092" i="1"/>
  <c r="AF2092" i="1"/>
  <c r="AD2092" i="1"/>
  <c r="AE2092" i="1" s="1"/>
  <c r="AH2092" i="1" s="1"/>
  <c r="AC2092" i="1"/>
  <c r="AA2092" i="1"/>
  <c r="Z2092" i="1"/>
  <c r="Y2092" i="1"/>
  <c r="X2092" i="1"/>
  <c r="W2092" i="1"/>
  <c r="V2092" i="1"/>
  <c r="S2092" i="1"/>
  <c r="R2092" i="1"/>
  <c r="Q2092" i="1"/>
  <c r="P2092" i="1"/>
  <c r="O2092" i="1"/>
  <c r="N2092" i="1"/>
  <c r="M2092" i="1"/>
  <c r="L2092" i="1"/>
  <c r="J2092" i="1"/>
  <c r="K2092" i="1" s="1"/>
  <c r="I2092" i="1"/>
  <c r="H2092" i="1"/>
  <c r="G2092" i="1"/>
  <c r="F2092" i="1"/>
  <c r="D2092" i="1"/>
  <c r="E2092" i="1" s="1"/>
  <c r="C2092" i="1"/>
  <c r="BB2091" i="1"/>
  <c r="AZ2091" i="1"/>
  <c r="AY2091" i="1"/>
  <c r="AR2091" i="1"/>
  <c r="AH2091" i="1"/>
  <c r="AE2091" i="1"/>
  <c r="AA2091" i="1"/>
  <c r="X2091" i="1"/>
  <c r="Q2091" i="1"/>
  <c r="T2091" i="1" s="1"/>
  <c r="K2091" i="1"/>
  <c r="H2091" i="1"/>
  <c r="E2091" i="1"/>
  <c r="AU2090" i="1"/>
  <c r="AT2090" i="1"/>
  <c r="AS2090" i="1"/>
  <c r="BB2090" i="1" s="1"/>
  <c r="AQ2090" i="1"/>
  <c r="AP2090" i="1"/>
  <c r="AO2090" i="1"/>
  <c r="AN2090" i="1"/>
  <c r="AM2090" i="1"/>
  <c r="AZ2090" i="1" s="1"/>
  <c r="AL2090" i="1"/>
  <c r="AK2090" i="1"/>
  <c r="AJ2090" i="1"/>
  <c r="AY2090" i="1" s="1"/>
  <c r="AG2090" i="1"/>
  <c r="AF2090" i="1"/>
  <c r="AF2074" i="1" s="1"/>
  <c r="AE2090" i="1"/>
  <c r="AD2090" i="1"/>
  <c r="AC2090" i="1"/>
  <c r="Z2090" i="1"/>
  <c r="Y2090" i="1"/>
  <c r="W2090" i="1"/>
  <c r="V2090" i="1"/>
  <c r="X2090" i="1" s="1"/>
  <c r="AA2090" i="1" s="1"/>
  <c r="S2090" i="1"/>
  <c r="R2090" i="1"/>
  <c r="P2090" i="1"/>
  <c r="Q2090" i="1" s="1"/>
  <c r="T2090" i="1" s="1"/>
  <c r="O2090" i="1"/>
  <c r="N2090" i="1"/>
  <c r="M2090" i="1"/>
  <c r="L2090" i="1"/>
  <c r="K2090" i="1"/>
  <c r="J2090" i="1"/>
  <c r="I2090" i="1"/>
  <c r="G2090" i="1"/>
  <c r="F2090" i="1"/>
  <c r="H2090" i="1" s="1"/>
  <c r="E2090" i="1"/>
  <c r="D2090" i="1"/>
  <c r="C2090" i="1"/>
  <c r="BB2089" i="1"/>
  <c r="BA2089" i="1"/>
  <c r="AZ2089" i="1"/>
  <c r="AY2089" i="1"/>
  <c r="BC2089" i="1" s="1"/>
  <c r="AV2089" i="1"/>
  <c r="AT2089" i="1"/>
  <c r="AJ2089" i="1"/>
  <c r="AH2089" i="1"/>
  <c r="AE2089" i="1"/>
  <c r="AA2089" i="1"/>
  <c r="X2089" i="1"/>
  <c r="Q2089" i="1"/>
  <c r="T2089" i="1" s="1"/>
  <c r="K2089" i="1"/>
  <c r="H2089" i="1"/>
  <c r="E2089" i="1"/>
  <c r="AZ2088" i="1"/>
  <c r="AU2088" i="1"/>
  <c r="AT2088" i="1"/>
  <c r="AT2074" i="1" s="1"/>
  <c r="AS2088" i="1"/>
  <c r="BB2088" i="1" s="1"/>
  <c r="AR2088" i="1"/>
  <c r="AQ2088" i="1"/>
  <c r="BA2088" i="1" s="1"/>
  <c r="AP2088" i="1"/>
  <c r="AO2088" i="1"/>
  <c r="AN2088" i="1"/>
  <c r="AM2088" i="1"/>
  <c r="AL2088" i="1"/>
  <c r="AL2074" i="1" s="1"/>
  <c r="AK2088" i="1"/>
  <c r="AJ2088" i="1"/>
  <c r="AG2088" i="1"/>
  <c r="AF2088" i="1"/>
  <c r="AD2088" i="1"/>
  <c r="AC2088" i="1"/>
  <c r="Z2088" i="1"/>
  <c r="Y2088" i="1"/>
  <c r="W2088" i="1"/>
  <c r="V2088" i="1"/>
  <c r="X2088" i="1" s="1"/>
  <c r="AA2088" i="1" s="1"/>
  <c r="S2088" i="1"/>
  <c r="S2074" i="1" s="1"/>
  <c r="R2088" i="1"/>
  <c r="Q2088" i="1"/>
  <c r="T2088" i="1" s="1"/>
  <c r="P2088" i="1"/>
  <c r="O2088" i="1"/>
  <c r="N2088" i="1"/>
  <c r="M2088" i="1"/>
  <c r="L2088" i="1"/>
  <c r="K2088" i="1"/>
  <c r="J2088" i="1"/>
  <c r="I2088" i="1"/>
  <c r="H2088" i="1"/>
  <c r="G2088" i="1"/>
  <c r="F2088" i="1"/>
  <c r="D2088" i="1"/>
  <c r="C2088" i="1"/>
  <c r="BC2087" i="1"/>
  <c r="BB2087" i="1"/>
  <c r="BA2087" i="1"/>
  <c r="AZ2087" i="1"/>
  <c r="AY2087" i="1"/>
  <c r="AV2087" i="1"/>
  <c r="AE2087" i="1"/>
  <c r="AH2087" i="1" s="1"/>
  <c r="AA2087" i="1"/>
  <c r="X2087" i="1"/>
  <c r="Q2087" i="1"/>
  <c r="T2087" i="1" s="1"/>
  <c r="K2087" i="1"/>
  <c r="H2087" i="1"/>
  <c r="E2087" i="1"/>
  <c r="AU2086" i="1"/>
  <c r="AT2086" i="1"/>
  <c r="AS2086" i="1"/>
  <c r="BB2086" i="1" s="1"/>
  <c r="AR2086" i="1"/>
  <c r="AQ2086" i="1"/>
  <c r="BA2086" i="1" s="1"/>
  <c r="AP2086" i="1"/>
  <c r="AO2086" i="1"/>
  <c r="AN2086" i="1"/>
  <c r="AM2086" i="1"/>
  <c r="AL2086" i="1"/>
  <c r="AK2086" i="1"/>
  <c r="AJ2086" i="1"/>
  <c r="AY2086" i="1" s="1"/>
  <c r="AG2086" i="1"/>
  <c r="AF2086" i="1"/>
  <c r="AE2086" i="1"/>
  <c r="AH2086" i="1" s="1"/>
  <c r="AD2086" i="1"/>
  <c r="AC2086" i="1"/>
  <c r="Z2086" i="1"/>
  <c r="Y2086" i="1"/>
  <c r="W2086" i="1"/>
  <c r="W2074" i="1" s="1"/>
  <c r="V2086" i="1"/>
  <c r="S2086" i="1"/>
  <c r="R2086" i="1"/>
  <c r="P2086" i="1"/>
  <c r="Q2086" i="1" s="1"/>
  <c r="T2086" i="1" s="1"/>
  <c r="O2086" i="1"/>
  <c r="N2086" i="1"/>
  <c r="M2086" i="1"/>
  <c r="L2086" i="1"/>
  <c r="K2086" i="1"/>
  <c r="J2086" i="1"/>
  <c r="I2086" i="1"/>
  <c r="G2086" i="1"/>
  <c r="F2086" i="1"/>
  <c r="H2086" i="1" s="1"/>
  <c r="E2086" i="1"/>
  <c r="D2086" i="1"/>
  <c r="C2086" i="1"/>
  <c r="BB2085" i="1"/>
  <c r="BA2085" i="1"/>
  <c r="AZ2085" i="1"/>
  <c r="AY2085" i="1"/>
  <c r="AV2085" i="1"/>
  <c r="AE2085" i="1"/>
  <c r="AH2085" i="1" s="1"/>
  <c r="AA2085" i="1"/>
  <c r="X2085" i="1"/>
  <c r="T2085" i="1"/>
  <c r="Q2085" i="1"/>
  <c r="K2085" i="1"/>
  <c r="H2085" i="1"/>
  <c r="E2085" i="1"/>
  <c r="BB2084" i="1"/>
  <c r="BA2084" i="1"/>
  <c r="AZ2084" i="1"/>
  <c r="AY2084" i="1"/>
  <c r="BC2084" i="1" s="1"/>
  <c r="AV2084" i="1"/>
  <c r="AE2084" i="1"/>
  <c r="AH2084" i="1" s="1"/>
  <c r="X2084" i="1"/>
  <c r="AA2084" i="1" s="1"/>
  <c r="T2084" i="1"/>
  <c r="AW2084" i="1" s="1"/>
  <c r="Q2084" i="1"/>
  <c r="K2084" i="1"/>
  <c r="H2084" i="1"/>
  <c r="E2084" i="1"/>
  <c r="BB2083" i="1"/>
  <c r="BA2083" i="1"/>
  <c r="AZ2083" i="1"/>
  <c r="AY2083" i="1"/>
  <c r="BC2083" i="1" s="1"/>
  <c r="AV2083" i="1"/>
  <c r="AH2083" i="1"/>
  <c r="AE2083" i="1"/>
  <c r="AA2083" i="1"/>
  <c r="X2083" i="1"/>
  <c r="T2083" i="1"/>
  <c r="AW2083" i="1" s="1"/>
  <c r="Q2083" i="1"/>
  <c r="K2083" i="1"/>
  <c r="H2083" i="1"/>
  <c r="E2083" i="1"/>
  <c r="BC2082" i="1"/>
  <c r="BB2082" i="1"/>
  <c r="BA2082" i="1"/>
  <c r="AZ2082" i="1"/>
  <c r="AY2082" i="1"/>
  <c r="AV2082" i="1"/>
  <c r="AE2082" i="1"/>
  <c r="AH2082" i="1" s="1"/>
  <c r="AA2082" i="1"/>
  <c r="X2082" i="1"/>
  <c r="T2082" i="1"/>
  <c r="AW2082" i="1" s="1"/>
  <c r="Q2082" i="1"/>
  <c r="K2082" i="1"/>
  <c r="H2082" i="1"/>
  <c r="E2082" i="1"/>
  <c r="AU2081" i="1"/>
  <c r="AT2081" i="1"/>
  <c r="AS2081" i="1"/>
  <c r="BB2081" i="1" s="1"/>
  <c r="AR2081" i="1"/>
  <c r="BA2081" i="1" s="1"/>
  <c r="AQ2081" i="1"/>
  <c r="AP2081" i="1"/>
  <c r="AO2081" i="1"/>
  <c r="AN2081" i="1"/>
  <c r="AM2081" i="1"/>
  <c r="AZ2081" i="1" s="1"/>
  <c r="AL2081" i="1"/>
  <c r="AK2081" i="1"/>
  <c r="AJ2081" i="1"/>
  <c r="AY2081" i="1" s="1"/>
  <c r="BC2081" i="1" s="1"/>
  <c r="AG2081" i="1"/>
  <c r="AF2081" i="1"/>
  <c r="AD2081" i="1"/>
  <c r="AC2081" i="1"/>
  <c r="Z2081" i="1"/>
  <c r="Y2081" i="1"/>
  <c r="W2081" i="1"/>
  <c r="X2081" i="1" s="1"/>
  <c r="AA2081" i="1" s="1"/>
  <c r="V2081" i="1"/>
  <c r="T2081" i="1"/>
  <c r="BD2081" i="1" s="1"/>
  <c r="S2081" i="1"/>
  <c r="R2081" i="1"/>
  <c r="Q2081" i="1"/>
  <c r="P2081" i="1"/>
  <c r="O2081" i="1"/>
  <c r="N2081" i="1"/>
  <c r="M2081" i="1"/>
  <c r="L2081" i="1"/>
  <c r="J2081" i="1"/>
  <c r="K2081" i="1" s="1"/>
  <c r="I2081" i="1"/>
  <c r="G2081" i="1"/>
  <c r="H2081" i="1" s="1"/>
  <c r="F2081" i="1"/>
  <c r="D2081" i="1"/>
  <c r="E2081" i="1" s="1"/>
  <c r="C2081" i="1"/>
  <c r="BC2080" i="1"/>
  <c r="BD2080" i="1" s="1"/>
  <c r="BB2080" i="1"/>
  <c r="BA2080" i="1"/>
  <c r="AZ2080" i="1"/>
  <c r="AY2080" i="1"/>
  <c r="AW2080" i="1"/>
  <c r="AV2080" i="1"/>
  <c r="AH2080" i="1"/>
  <c r="AE2080" i="1"/>
  <c r="X2080" i="1"/>
  <c r="AA2080" i="1" s="1"/>
  <c r="T2080" i="1"/>
  <c r="Q2080" i="1"/>
  <c r="K2080" i="1"/>
  <c r="H2080" i="1"/>
  <c r="E2080" i="1"/>
  <c r="BB2079" i="1"/>
  <c r="BA2079" i="1"/>
  <c r="AZ2079" i="1"/>
  <c r="AY2079" i="1"/>
  <c r="BC2079" i="1" s="1"/>
  <c r="AV2079" i="1"/>
  <c r="AH2079" i="1"/>
  <c r="AE2079" i="1"/>
  <c r="X2079" i="1"/>
  <c r="AA2079" i="1" s="1"/>
  <c r="Q2079" i="1"/>
  <c r="T2079" i="1" s="1"/>
  <c r="K2079" i="1"/>
  <c r="H2079" i="1"/>
  <c r="E2079" i="1"/>
  <c r="BB2078" i="1"/>
  <c r="BA2078" i="1"/>
  <c r="AZ2078" i="1"/>
  <c r="AY2078" i="1"/>
  <c r="BC2078" i="1" s="1"/>
  <c r="AV2078" i="1"/>
  <c r="AE2078" i="1"/>
  <c r="AH2078" i="1" s="1"/>
  <c r="AA2078" i="1"/>
  <c r="X2078" i="1"/>
  <c r="T2078" i="1"/>
  <c r="Q2078" i="1"/>
  <c r="K2078" i="1"/>
  <c r="H2078" i="1"/>
  <c r="E2078" i="1"/>
  <c r="BA2077" i="1"/>
  <c r="AZ2077" i="1"/>
  <c r="AU2077" i="1"/>
  <c r="AT2077" i="1"/>
  <c r="AS2077" i="1"/>
  <c r="BB2077" i="1" s="1"/>
  <c r="AR2077" i="1"/>
  <c r="AQ2077" i="1"/>
  <c r="AP2077" i="1"/>
  <c r="AO2077" i="1"/>
  <c r="AN2077" i="1"/>
  <c r="AM2077" i="1"/>
  <c r="AL2077" i="1"/>
  <c r="AK2077" i="1"/>
  <c r="AJ2077" i="1"/>
  <c r="AG2077" i="1"/>
  <c r="AF2077" i="1"/>
  <c r="AD2077" i="1"/>
  <c r="AC2077" i="1"/>
  <c r="AE2077" i="1" s="1"/>
  <c r="AH2077" i="1" s="1"/>
  <c r="Z2077" i="1"/>
  <c r="Y2077" i="1"/>
  <c r="X2077" i="1"/>
  <c r="W2077" i="1"/>
  <c r="V2077" i="1"/>
  <c r="S2077" i="1"/>
  <c r="R2077" i="1"/>
  <c r="Q2077" i="1"/>
  <c r="T2077" i="1" s="1"/>
  <c r="P2077" i="1"/>
  <c r="O2077" i="1"/>
  <c r="N2077" i="1"/>
  <c r="M2077" i="1"/>
  <c r="L2077" i="1"/>
  <c r="J2077" i="1"/>
  <c r="I2077" i="1"/>
  <c r="K2077" i="1" s="1"/>
  <c r="G2077" i="1"/>
  <c r="H2077" i="1" s="1"/>
  <c r="F2077" i="1"/>
  <c r="D2077" i="1"/>
  <c r="E2077" i="1" s="1"/>
  <c r="C2077" i="1"/>
  <c r="BC2076" i="1"/>
  <c r="BB2076" i="1"/>
  <c r="BA2076" i="1"/>
  <c r="AZ2076" i="1"/>
  <c r="AY2076" i="1"/>
  <c r="AV2076" i="1"/>
  <c r="AE2076" i="1"/>
  <c r="AH2076" i="1" s="1"/>
  <c r="AA2076" i="1"/>
  <c r="X2076" i="1"/>
  <c r="T2076" i="1"/>
  <c r="AW2076" i="1" s="1"/>
  <c r="Q2076" i="1"/>
  <c r="K2076" i="1"/>
  <c r="H2076" i="1"/>
  <c r="E2076" i="1"/>
  <c r="AU2075" i="1"/>
  <c r="AU2074" i="1" s="1"/>
  <c r="AT2075" i="1"/>
  <c r="AS2075" i="1"/>
  <c r="BB2075" i="1" s="1"/>
  <c r="AR2075" i="1"/>
  <c r="BA2075" i="1" s="1"/>
  <c r="AQ2075" i="1"/>
  <c r="AP2075" i="1"/>
  <c r="AP2074" i="1" s="1"/>
  <c r="AO2075" i="1"/>
  <c r="AN2075" i="1"/>
  <c r="AM2075" i="1"/>
  <c r="AL2075" i="1"/>
  <c r="AK2075" i="1"/>
  <c r="AK2074" i="1" s="1"/>
  <c r="AJ2075" i="1"/>
  <c r="AY2075" i="1" s="1"/>
  <c r="AG2075" i="1"/>
  <c r="AG2074" i="1" s="1"/>
  <c r="AF2075" i="1"/>
  <c r="AD2075" i="1"/>
  <c r="AD2074" i="1" s="1"/>
  <c r="AC2075" i="1"/>
  <c r="Z2075" i="1"/>
  <c r="Y2075" i="1"/>
  <c r="W2075" i="1"/>
  <c r="X2075" i="1" s="1"/>
  <c r="AA2075" i="1" s="1"/>
  <c r="V2075" i="1"/>
  <c r="T2075" i="1"/>
  <c r="S2075" i="1"/>
  <c r="R2075" i="1"/>
  <c r="Q2075" i="1"/>
  <c r="P2075" i="1"/>
  <c r="O2075" i="1"/>
  <c r="N2075" i="1"/>
  <c r="M2075" i="1"/>
  <c r="L2075" i="1"/>
  <c r="K2075" i="1"/>
  <c r="J2075" i="1"/>
  <c r="I2075" i="1"/>
  <c r="G2075" i="1"/>
  <c r="H2075" i="1" s="1"/>
  <c r="F2075" i="1"/>
  <c r="D2075" i="1"/>
  <c r="C2075" i="1"/>
  <c r="AO2074" i="1"/>
  <c r="N2074" i="1"/>
  <c r="BB2073" i="1"/>
  <c r="BA2073" i="1"/>
  <c r="AZ2073" i="1"/>
  <c r="AY2073" i="1"/>
  <c r="BC2073" i="1" s="1"/>
  <c r="AV2073" i="1"/>
  <c r="AE2073" i="1"/>
  <c r="AH2073" i="1" s="1"/>
  <c r="AA2073" i="1"/>
  <c r="X2073" i="1"/>
  <c r="T2073" i="1"/>
  <c r="Q2073" i="1"/>
  <c r="K2073" i="1"/>
  <c r="H2073" i="1"/>
  <c r="E2073" i="1"/>
  <c r="BB2072" i="1"/>
  <c r="BA2072" i="1"/>
  <c r="AZ2072" i="1"/>
  <c r="AO2072" i="1"/>
  <c r="AN2072" i="1"/>
  <c r="AN2069" i="1" s="1"/>
  <c r="AZ2069" i="1" s="1"/>
  <c r="AM2072" i="1"/>
  <c r="AJ2072" i="1"/>
  <c r="AE2072" i="1"/>
  <c r="AH2072" i="1" s="1"/>
  <c r="AA2072" i="1"/>
  <c r="X2072" i="1"/>
  <c r="Q2072" i="1"/>
  <c r="T2072" i="1" s="1"/>
  <c r="K2072" i="1"/>
  <c r="H2072" i="1"/>
  <c r="E2072" i="1"/>
  <c r="BB2071" i="1"/>
  <c r="BA2071" i="1"/>
  <c r="AZ2071" i="1"/>
  <c r="AH2071" i="1"/>
  <c r="AE2071" i="1"/>
  <c r="X2071" i="1"/>
  <c r="AA2071" i="1" s="1"/>
  <c r="Q2071" i="1"/>
  <c r="T2071" i="1" s="1"/>
  <c r="K2071" i="1"/>
  <c r="H2071" i="1"/>
  <c r="E2071" i="1"/>
  <c r="BB2070" i="1"/>
  <c r="BA2070" i="1"/>
  <c r="AZ2070" i="1"/>
  <c r="AE2070" i="1"/>
  <c r="AH2070" i="1" s="1"/>
  <c r="X2070" i="1"/>
  <c r="AA2070" i="1" s="1"/>
  <c r="Q2070" i="1"/>
  <c r="T2070" i="1" s="1"/>
  <c r="K2070" i="1"/>
  <c r="H2070" i="1"/>
  <c r="E2070" i="1"/>
  <c r="AU2069" i="1"/>
  <c r="AT2069" i="1"/>
  <c r="AS2069" i="1"/>
  <c r="BB2069" i="1" s="1"/>
  <c r="AR2069" i="1"/>
  <c r="AQ2069" i="1"/>
  <c r="AP2069" i="1"/>
  <c r="BA2069" i="1" s="1"/>
  <c r="AO2069" i="1"/>
  <c r="AM2069" i="1"/>
  <c r="AL2069" i="1"/>
  <c r="AK2069" i="1"/>
  <c r="AG2069" i="1"/>
  <c r="AF2069" i="1"/>
  <c r="AD2069" i="1"/>
  <c r="AE2069" i="1" s="1"/>
  <c r="AH2069" i="1" s="1"/>
  <c r="AC2069" i="1"/>
  <c r="AA2069" i="1"/>
  <c r="Z2069" i="1"/>
  <c r="Y2069" i="1"/>
  <c r="X2069" i="1"/>
  <c r="W2069" i="1"/>
  <c r="V2069" i="1"/>
  <c r="S2069" i="1"/>
  <c r="R2069" i="1"/>
  <c r="P2069" i="1"/>
  <c r="O2069" i="1"/>
  <c r="Q2069" i="1" s="1"/>
  <c r="T2069" i="1" s="1"/>
  <c r="N2069" i="1"/>
  <c r="M2069" i="1"/>
  <c r="L2069" i="1"/>
  <c r="J2069" i="1"/>
  <c r="K2069" i="1" s="1"/>
  <c r="I2069" i="1"/>
  <c r="G2069" i="1"/>
  <c r="H2069" i="1" s="1"/>
  <c r="F2069" i="1"/>
  <c r="D2069" i="1"/>
  <c r="E2069" i="1" s="1"/>
  <c r="C2069" i="1"/>
  <c r="BB2068" i="1"/>
  <c r="BA2068" i="1"/>
  <c r="AZ2068" i="1"/>
  <c r="AK2068" i="1"/>
  <c r="AJ2068" i="1"/>
  <c r="AY2068" i="1" s="1"/>
  <c r="BC2068" i="1" s="1"/>
  <c r="BD2068" i="1" s="1"/>
  <c r="AE2068" i="1"/>
  <c r="AH2068" i="1" s="1"/>
  <c r="X2068" i="1"/>
  <c r="AA2068" i="1" s="1"/>
  <c r="T2068" i="1"/>
  <c r="Q2068" i="1"/>
  <c r="K2068" i="1"/>
  <c r="H2068" i="1"/>
  <c r="E2068" i="1"/>
  <c r="BB2067" i="1"/>
  <c r="BA2067" i="1"/>
  <c r="AZ2067" i="1"/>
  <c r="AH2067" i="1"/>
  <c r="AE2067" i="1"/>
  <c r="AA2067" i="1"/>
  <c r="X2067" i="1"/>
  <c r="T2067" i="1"/>
  <c r="Q2067" i="1"/>
  <c r="K2067" i="1"/>
  <c r="H2067" i="1"/>
  <c r="E2067" i="1"/>
  <c r="BB2066" i="1"/>
  <c r="BA2066" i="1"/>
  <c r="AZ2066" i="1"/>
  <c r="AH2066" i="1"/>
  <c r="AE2066" i="1"/>
  <c r="AA2066" i="1"/>
  <c r="X2066" i="1"/>
  <c r="Q2066" i="1"/>
  <c r="T2066" i="1" s="1"/>
  <c r="K2066" i="1"/>
  <c r="H2066" i="1"/>
  <c r="E2066" i="1"/>
  <c r="BC2065" i="1"/>
  <c r="BB2065" i="1"/>
  <c r="BA2065" i="1"/>
  <c r="AZ2065" i="1"/>
  <c r="AY2065" i="1"/>
  <c r="AV2065" i="1"/>
  <c r="AE2065" i="1"/>
  <c r="AH2065" i="1" s="1"/>
  <c r="X2065" i="1"/>
  <c r="AA2065" i="1" s="1"/>
  <c r="T2065" i="1"/>
  <c r="AW2065" i="1" s="1"/>
  <c r="Q2065" i="1"/>
  <c r="K2065" i="1"/>
  <c r="H2065" i="1"/>
  <c r="E2065" i="1"/>
  <c r="BD2064" i="1"/>
  <c r="BB2064" i="1"/>
  <c r="BA2064" i="1"/>
  <c r="BC2064" i="1" s="1"/>
  <c r="AZ2064" i="1"/>
  <c r="AY2064" i="1"/>
  <c r="AV2064" i="1"/>
  <c r="AH2064" i="1"/>
  <c r="AE2064" i="1"/>
  <c r="X2064" i="1"/>
  <c r="AA2064" i="1" s="1"/>
  <c r="Q2064" i="1"/>
  <c r="T2064" i="1" s="1"/>
  <c r="AW2064" i="1" s="1"/>
  <c r="K2064" i="1"/>
  <c r="H2064" i="1"/>
  <c r="E2064" i="1"/>
  <c r="BC2063" i="1"/>
  <c r="BB2063" i="1"/>
  <c r="BA2063" i="1"/>
  <c r="AZ2063" i="1"/>
  <c r="AY2063" i="1"/>
  <c r="AV2063" i="1"/>
  <c r="AE2063" i="1"/>
  <c r="AH2063" i="1" s="1"/>
  <c r="AA2063" i="1"/>
  <c r="X2063" i="1"/>
  <c r="Q2063" i="1"/>
  <c r="T2063" i="1" s="1"/>
  <c r="K2063" i="1"/>
  <c r="H2063" i="1"/>
  <c r="E2063" i="1"/>
  <c r="BD2062" i="1"/>
  <c r="BC2062" i="1"/>
  <c r="BB2062" i="1"/>
  <c r="BA2062" i="1"/>
  <c r="AZ2062" i="1"/>
  <c r="AY2062" i="1"/>
  <c r="AW2062" i="1"/>
  <c r="AV2062" i="1"/>
  <c r="AH2062" i="1"/>
  <c r="AE2062" i="1"/>
  <c r="X2062" i="1"/>
  <c r="AA2062" i="1" s="1"/>
  <c r="T2062" i="1"/>
  <c r="Q2062" i="1"/>
  <c r="K2062" i="1"/>
  <c r="H2062" i="1"/>
  <c r="E2062" i="1"/>
  <c r="BB2061" i="1"/>
  <c r="BA2061" i="1"/>
  <c r="AZ2061" i="1"/>
  <c r="AY2061" i="1"/>
  <c r="BC2061" i="1" s="1"/>
  <c r="AV2061" i="1"/>
  <c r="AH2061" i="1"/>
  <c r="AE2061" i="1"/>
  <c r="X2061" i="1"/>
  <c r="AA2061" i="1" s="1"/>
  <c r="Q2061" i="1"/>
  <c r="T2061" i="1" s="1"/>
  <c r="K2061" i="1"/>
  <c r="H2061" i="1"/>
  <c r="E2061" i="1"/>
  <c r="BB2060" i="1"/>
  <c r="AZ2060" i="1"/>
  <c r="AS2060" i="1"/>
  <c r="AR2060" i="1"/>
  <c r="BA2060" i="1" s="1"/>
  <c r="AO2060" i="1"/>
  <c r="AL2060" i="1"/>
  <c r="AK2060" i="1"/>
  <c r="AJ2060" i="1"/>
  <c r="AY2060" i="1" s="1"/>
  <c r="BC2060" i="1" s="1"/>
  <c r="AH2060" i="1"/>
  <c r="AE2060" i="1"/>
  <c r="X2060" i="1"/>
  <c r="AA2060" i="1" s="1"/>
  <c r="T2060" i="1"/>
  <c r="Q2060" i="1"/>
  <c r="K2060" i="1"/>
  <c r="H2060" i="1"/>
  <c r="E2060" i="1"/>
  <c r="AU2059" i="1"/>
  <c r="AU2058" i="1" s="1"/>
  <c r="AU2057" i="1" s="1"/>
  <c r="AT2059" i="1"/>
  <c r="AS2059" i="1"/>
  <c r="BB2059" i="1" s="1"/>
  <c r="AR2059" i="1"/>
  <c r="AQ2059" i="1"/>
  <c r="AP2059" i="1"/>
  <c r="AO2059" i="1"/>
  <c r="AN2059" i="1"/>
  <c r="AN2058" i="1" s="1"/>
  <c r="AM2059" i="1"/>
  <c r="AM2058" i="1" s="1"/>
  <c r="AL2059" i="1"/>
  <c r="AG2059" i="1"/>
  <c r="AG2058" i="1" s="1"/>
  <c r="AG2057" i="1" s="1"/>
  <c r="AG2259" i="1" s="1"/>
  <c r="AF2059" i="1"/>
  <c r="AE2059" i="1"/>
  <c r="AD2059" i="1"/>
  <c r="AD2058" i="1" s="1"/>
  <c r="AD2057" i="1" s="1"/>
  <c r="AC2059" i="1"/>
  <c r="Z2059" i="1"/>
  <c r="Y2059" i="1"/>
  <c r="X2059" i="1"/>
  <c r="AA2059" i="1" s="1"/>
  <c r="W2059" i="1"/>
  <c r="V2059" i="1"/>
  <c r="V2058" i="1" s="1"/>
  <c r="S2059" i="1"/>
  <c r="R2059" i="1"/>
  <c r="R2058" i="1" s="1"/>
  <c r="P2059" i="1"/>
  <c r="O2059" i="1"/>
  <c r="N2059" i="1"/>
  <c r="M2059" i="1"/>
  <c r="M2058" i="1" s="1"/>
  <c r="M2057" i="1" s="1"/>
  <c r="M2259" i="1" s="1"/>
  <c r="L2059" i="1"/>
  <c r="L2058" i="1" s="1"/>
  <c r="J2059" i="1"/>
  <c r="K2059" i="1" s="1"/>
  <c r="I2059" i="1"/>
  <c r="G2059" i="1"/>
  <c r="F2059" i="1"/>
  <c r="E2059" i="1"/>
  <c r="D2059" i="1"/>
  <c r="D2058" i="1" s="1"/>
  <c r="C2059" i="1"/>
  <c r="AT2058" i="1"/>
  <c r="AR2058" i="1"/>
  <c r="AQ2058" i="1"/>
  <c r="AO2058" i="1"/>
  <c r="AO2057" i="1" s="1"/>
  <c r="AL2058" i="1"/>
  <c r="AF2058" i="1"/>
  <c r="AC2058" i="1"/>
  <c r="AE2058" i="1" s="1"/>
  <c r="AH2058" i="1" s="1"/>
  <c r="Z2058" i="1"/>
  <c r="Y2058" i="1"/>
  <c r="W2058" i="1"/>
  <c r="S2058" i="1"/>
  <c r="P2058" i="1"/>
  <c r="N2058" i="1"/>
  <c r="N2057" i="1" s="1"/>
  <c r="I2058" i="1"/>
  <c r="F2058" i="1"/>
  <c r="C2058" i="1"/>
  <c r="AT2057" i="1"/>
  <c r="AL2057" i="1"/>
  <c r="S2057" i="1"/>
  <c r="BB2054" i="1"/>
  <c r="BA2054" i="1"/>
  <c r="AZ2054" i="1"/>
  <c r="AY2054" i="1"/>
  <c r="BC2054" i="1" s="1"/>
  <c r="AV2054" i="1"/>
  <c r="AH2054" i="1"/>
  <c r="AE2054" i="1"/>
  <c r="X2054" i="1"/>
  <c r="AA2054" i="1" s="1"/>
  <c r="Q2054" i="1"/>
  <c r="T2054" i="1" s="1"/>
  <c r="K2054" i="1"/>
  <c r="H2054" i="1"/>
  <c r="E2054" i="1"/>
  <c r="BB2053" i="1"/>
  <c r="BA2053" i="1"/>
  <c r="AZ2053" i="1"/>
  <c r="AY2053" i="1"/>
  <c r="BC2053" i="1" s="1"/>
  <c r="AV2053" i="1"/>
  <c r="AH2053" i="1"/>
  <c r="AE2053" i="1"/>
  <c r="AA2053" i="1"/>
  <c r="X2053" i="1"/>
  <c r="T2053" i="1"/>
  <c r="Q2053" i="1"/>
  <c r="K2053" i="1"/>
  <c r="H2053" i="1"/>
  <c r="E2053" i="1"/>
  <c r="BB2052" i="1"/>
  <c r="BA2052" i="1"/>
  <c r="AZ2052" i="1"/>
  <c r="AY2052" i="1"/>
  <c r="AV2052" i="1"/>
  <c r="AE2052" i="1"/>
  <c r="AH2052" i="1" s="1"/>
  <c r="X2052" i="1"/>
  <c r="AA2052" i="1" s="1"/>
  <c r="Q2052" i="1"/>
  <c r="T2052" i="1" s="1"/>
  <c r="K2052" i="1"/>
  <c r="H2052" i="1"/>
  <c r="E2052" i="1"/>
  <c r="BB2050" i="1"/>
  <c r="BA2050" i="1"/>
  <c r="AZ2050" i="1"/>
  <c r="AY2050" i="1"/>
  <c r="BC2050" i="1" s="1"/>
  <c r="AV2050" i="1"/>
  <c r="AH2050" i="1"/>
  <c r="AE2050" i="1"/>
  <c r="AA2050" i="1"/>
  <c r="X2050" i="1"/>
  <c r="T2050" i="1"/>
  <c r="AW2050" i="1" s="1"/>
  <c r="Q2050" i="1"/>
  <c r="K2050" i="1"/>
  <c r="H2050" i="1"/>
  <c r="E2050" i="1"/>
  <c r="BC2049" i="1"/>
  <c r="BB2049" i="1"/>
  <c r="BA2049" i="1"/>
  <c r="AZ2049" i="1"/>
  <c r="AY2049" i="1"/>
  <c r="AV2049" i="1"/>
  <c r="AE2049" i="1"/>
  <c r="AH2049" i="1" s="1"/>
  <c r="X2049" i="1"/>
  <c r="AA2049" i="1" s="1"/>
  <c r="T2049" i="1"/>
  <c r="AW2049" i="1" s="1"/>
  <c r="Q2049" i="1"/>
  <c r="K2049" i="1"/>
  <c r="H2049" i="1"/>
  <c r="E2049" i="1"/>
  <c r="BD2048" i="1"/>
  <c r="BB2048" i="1"/>
  <c r="BC2048" i="1" s="1"/>
  <c r="BA2048" i="1"/>
  <c r="AZ2048" i="1"/>
  <c r="AY2048" i="1"/>
  <c r="AV2048" i="1"/>
  <c r="AH2048" i="1"/>
  <c r="AE2048" i="1"/>
  <c r="AA2048" i="1"/>
  <c r="X2048" i="1"/>
  <c r="Q2048" i="1"/>
  <c r="T2048" i="1" s="1"/>
  <c r="AW2048" i="1" s="1"/>
  <c r="K2048" i="1"/>
  <c r="H2048" i="1"/>
  <c r="E2048" i="1"/>
  <c r="BC2047" i="1"/>
  <c r="BB2047" i="1"/>
  <c r="BA2047" i="1"/>
  <c r="AZ2047" i="1"/>
  <c r="AY2047" i="1"/>
  <c r="AV2047" i="1"/>
  <c r="AE2047" i="1"/>
  <c r="AH2047" i="1" s="1"/>
  <c r="AA2047" i="1"/>
  <c r="X2047" i="1"/>
  <c r="Q2047" i="1"/>
  <c r="T2047" i="1" s="1"/>
  <c r="K2047" i="1"/>
  <c r="H2047" i="1"/>
  <c r="E2047" i="1"/>
  <c r="BD2046" i="1"/>
  <c r="BC2046" i="1"/>
  <c r="BB2046" i="1"/>
  <c r="BA2046" i="1"/>
  <c r="AZ2046" i="1"/>
  <c r="AY2046" i="1"/>
  <c r="AW2046" i="1"/>
  <c r="AV2046" i="1"/>
  <c r="AH2046" i="1"/>
  <c r="AE2046" i="1"/>
  <c r="X2046" i="1"/>
  <c r="AA2046" i="1" s="1"/>
  <c r="T2046" i="1"/>
  <c r="Q2046" i="1"/>
  <c r="K2046" i="1"/>
  <c r="H2046" i="1"/>
  <c r="E2046" i="1"/>
  <c r="BB2045" i="1"/>
  <c r="BA2045" i="1"/>
  <c r="AZ2045" i="1"/>
  <c r="AY2045" i="1"/>
  <c r="BC2045" i="1" s="1"/>
  <c r="AV2045" i="1"/>
  <c r="AH2045" i="1"/>
  <c r="AE2045" i="1"/>
  <c r="X2045" i="1"/>
  <c r="AA2045" i="1" s="1"/>
  <c r="Q2045" i="1"/>
  <c r="T2045" i="1" s="1"/>
  <c r="K2045" i="1"/>
  <c r="H2045" i="1"/>
  <c r="E2045" i="1"/>
  <c r="BB2044" i="1"/>
  <c r="BA2044" i="1"/>
  <c r="AZ2044" i="1"/>
  <c r="AY2044" i="1"/>
  <c r="BC2044" i="1" s="1"/>
  <c r="AV2044" i="1"/>
  <c r="AE2044" i="1"/>
  <c r="AH2044" i="1" s="1"/>
  <c r="AA2044" i="1"/>
  <c r="X2044" i="1"/>
  <c r="T2044" i="1"/>
  <c r="Q2044" i="1"/>
  <c r="K2044" i="1"/>
  <c r="H2044" i="1"/>
  <c r="E2044" i="1"/>
  <c r="BB2043" i="1"/>
  <c r="BA2043" i="1"/>
  <c r="AZ2043" i="1"/>
  <c r="AY2043" i="1"/>
  <c r="BC2043" i="1" s="1"/>
  <c r="AV2043" i="1"/>
  <c r="AE2043" i="1"/>
  <c r="AH2043" i="1" s="1"/>
  <c r="X2043" i="1"/>
  <c r="AA2043" i="1" s="1"/>
  <c r="Q2043" i="1"/>
  <c r="T2043" i="1" s="1"/>
  <c r="K2043" i="1"/>
  <c r="H2043" i="1"/>
  <c r="E2043" i="1"/>
  <c r="BB2042" i="1"/>
  <c r="BA2042" i="1"/>
  <c r="AZ2042" i="1"/>
  <c r="AY2042" i="1"/>
  <c r="AV2042" i="1"/>
  <c r="AH2042" i="1"/>
  <c r="AE2042" i="1"/>
  <c r="AA2042" i="1"/>
  <c r="X2042" i="1"/>
  <c r="T2042" i="1"/>
  <c r="AW2042" i="1" s="1"/>
  <c r="Q2042" i="1"/>
  <c r="K2042" i="1"/>
  <c r="H2042" i="1"/>
  <c r="E2042" i="1"/>
  <c r="BC2041" i="1"/>
  <c r="BB2041" i="1"/>
  <c r="BA2041" i="1"/>
  <c r="AZ2041" i="1"/>
  <c r="AY2041" i="1"/>
  <c r="AV2041" i="1"/>
  <c r="AE2041" i="1"/>
  <c r="AH2041" i="1" s="1"/>
  <c r="X2041" i="1"/>
  <c r="AA2041" i="1" s="1"/>
  <c r="T2041" i="1"/>
  <c r="AW2041" i="1" s="1"/>
  <c r="Q2041" i="1"/>
  <c r="K2041" i="1"/>
  <c r="H2041" i="1"/>
  <c r="E2041" i="1"/>
  <c r="BB2040" i="1"/>
  <c r="BC2040" i="1" s="1"/>
  <c r="BA2040" i="1"/>
  <c r="AZ2040" i="1"/>
  <c r="AY2040" i="1"/>
  <c r="AV2040" i="1"/>
  <c r="AH2040" i="1"/>
  <c r="AE2040" i="1"/>
  <c r="AA2040" i="1"/>
  <c r="X2040" i="1"/>
  <c r="Q2040" i="1"/>
  <c r="T2040" i="1" s="1"/>
  <c r="AW2040" i="1" s="1"/>
  <c r="K2040" i="1"/>
  <c r="H2040" i="1"/>
  <c r="E2040" i="1"/>
  <c r="BC2039" i="1"/>
  <c r="BB2039" i="1"/>
  <c r="BA2039" i="1"/>
  <c r="AZ2039" i="1"/>
  <c r="AY2039" i="1"/>
  <c r="AV2039" i="1"/>
  <c r="AE2039" i="1"/>
  <c r="AH2039" i="1" s="1"/>
  <c r="AA2039" i="1"/>
  <c r="X2039" i="1"/>
  <c r="Q2039" i="1"/>
  <c r="T2039" i="1" s="1"/>
  <c r="K2039" i="1"/>
  <c r="H2039" i="1"/>
  <c r="E2039" i="1"/>
  <c r="AU2038" i="1"/>
  <c r="AT2038" i="1"/>
  <c r="AS2038" i="1"/>
  <c r="BB2038" i="1" s="1"/>
  <c r="AR2038" i="1"/>
  <c r="AQ2038" i="1"/>
  <c r="BA2038" i="1" s="1"/>
  <c r="AP2038" i="1"/>
  <c r="AO2038" i="1"/>
  <c r="AN2038" i="1"/>
  <c r="AM2038" i="1"/>
  <c r="AL2038" i="1"/>
  <c r="AK2038" i="1"/>
  <c r="AJ2038" i="1"/>
  <c r="AY2038" i="1" s="1"/>
  <c r="AG2038" i="1"/>
  <c r="AF2038" i="1"/>
  <c r="AD2038" i="1"/>
  <c r="AE2038" i="1" s="1"/>
  <c r="AH2038" i="1" s="1"/>
  <c r="AC2038" i="1"/>
  <c r="Z2038" i="1"/>
  <c r="Y2038" i="1"/>
  <c r="W2038" i="1"/>
  <c r="V2038" i="1"/>
  <c r="S2038" i="1"/>
  <c r="R2038" i="1"/>
  <c r="P2038" i="1"/>
  <c r="Q2038" i="1" s="1"/>
  <c r="T2038" i="1" s="1"/>
  <c r="O2038" i="1"/>
  <c r="N2038" i="1"/>
  <c r="M2038" i="1"/>
  <c r="L2038" i="1"/>
  <c r="K2038" i="1"/>
  <c r="J2038" i="1"/>
  <c r="I2038" i="1"/>
  <c r="G2038" i="1"/>
  <c r="F2038" i="1"/>
  <c r="H2038" i="1" s="1"/>
  <c r="D2038" i="1"/>
  <c r="E2038" i="1" s="1"/>
  <c r="C2038" i="1"/>
  <c r="BB2037" i="1"/>
  <c r="BA2037" i="1"/>
  <c r="AZ2037" i="1"/>
  <c r="AY2037" i="1"/>
  <c r="BC2037" i="1" s="1"/>
  <c r="AV2037" i="1"/>
  <c r="AE2037" i="1"/>
  <c r="AH2037" i="1" s="1"/>
  <c r="AA2037" i="1"/>
  <c r="X2037" i="1"/>
  <c r="T2037" i="1"/>
  <c r="Q2037" i="1"/>
  <c r="K2037" i="1"/>
  <c r="H2037" i="1"/>
  <c r="E2037" i="1"/>
  <c r="BB2036" i="1"/>
  <c r="BA2036" i="1"/>
  <c r="AZ2036" i="1"/>
  <c r="AY2036" i="1"/>
  <c r="BC2036" i="1" s="1"/>
  <c r="AV2036" i="1"/>
  <c r="AE2036" i="1"/>
  <c r="AH2036" i="1" s="1"/>
  <c r="X2036" i="1"/>
  <c r="AA2036" i="1" s="1"/>
  <c r="Q2036" i="1"/>
  <c r="T2036" i="1" s="1"/>
  <c r="K2036" i="1"/>
  <c r="H2036" i="1"/>
  <c r="E2036" i="1"/>
  <c r="BB2035" i="1"/>
  <c r="BA2035" i="1"/>
  <c r="AZ2035" i="1"/>
  <c r="AY2035" i="1"/>
  <c r="AV2035" i="1"/>
  <c r="AH2035" i="1"/>
  <c r="AE2035" i="1"/>
  <c r="AA2035" i="1"/>
  <c r="X2035" i="1"/>
  <c r="T2035" i="1"/>
  <c r="AW2035" i="1" s="1"/>
  <c r="Q2035" i="1"/>
  <c r="K2035" i="1"/>
  <c r="H2035" i="1"/>
  <c r="E2035" i="1"/>
  <c r="AZ2034" i="1"/>
  <c r="AU2034" i="1"/>
  <c r="AT2034" i="1"/>
  <c r="AT2033" i="1" s="1"/>
  <c r="AS2034" i="1"/>
  <c r="BB2034" i="1" s="1"/>
  <c r="AR2034" i="1"/>
  <c r="BA2034" i="1" s="1"/>
  <c r="AQ2034" i="1"/>
  <c r="AQ2033" i="1" s="1"/>
  <c r="AQ2026" i="1" s="1"/>
  <c r="AP2034" i="1"/>
  <c r="AO2034" i="1"/>
  <c r="AN2034" i="1"/>
  <c r="AM2034" i="1"/>
  <c r="AL2034" i="1"/>
  <c r="AL2033" i="1" s="1"/>
  <c r="AK2034" i="1"/>
  <c r="AJ2034" i="1"/>
  <c r="AY2034" i="1" s="1"/>
  <c r="BC2034" i="1" s="1"/>
  <c r="AG2034" i="1"/>
  <c r="AF2034" i="1"/>
  <c r="AD2034" i="1"/>
  <c r="AC2034" i="1"/>
  <c r="Z2034" i="1"/>
  <c r="Z2033" i="1" s="1"/>
  <c r="Y2034" i="1"/>
  <c r="Y2033" i="1" s="1"/>
  <c r="W2034" i="1"/>
  <c r="V2034" i="1"/>
  <c r="X2034" i="1" s="1"/>
  <c r="AA2034" i="1" s="1"/>
  <c r="S2034" i="1"/>
  <c r="S2033" i="1" s="1"/>
  <c r="R2034" i="1"/>
  <c r="Q2034" i="1"/>
  <c r="P2034" i="1"/>
  <c r="P2033" i="1" s="1"/>
  <c r="P2026" i="1" s="1"/>
  <c r="O2034" i="1"/>
  <c r="N2034" i="1"/>
  <c r="M2034" i="1"/>
  <c r="L2034" i="1"/>
  <c r="K2034" i="1"/>
  <c r="J2034" i="1"/>
  <c r="I2034" i="1"/>
  <c r="I2033" i="1" s="1"/>
  <c r="K2033" i="1" s="1"/>
  <c r="H2034" i="1"/>
  <c r="G2034" i="1"/>
  <c r="F2034" i="1"/>
  <c r="F2033" i="1" s="1"/>
  <c r="D2034" i="1"/>
  <c r="C2034" i="1"/>
  <c r="AU2033" i="1"/>
  <c r="AS2033" i="1"/>
  <c r="BB2033" i="1" s="1"/>
  <c r="AP2033" i="1"/>
  <c r="AN2033" i="1"/>
  <c r="AM2033" i="1"/>
  <c r="AK2033" i="1"/>
  <c r="AG2033" i="1"/>
  <c r="AD2033" i="1"/>
  <c r="V2033" i="1"/>
  <c r="R2033" i="1"/>
  <c r="O2033" i="1"/>
  <c r="M2033" i="1"/>
  <c r="L2033" i="1"/>
  <c r="J2033" i="1"/>
  <c r="G2033" i="1"/>
  <c r="H2033" i="1" s="1"/>
  <c r="D2033" i="1"/>
  <c r="BB2032" i="1"/>
  <c r="BA2032" i="1"/>
  <c r="AZ2032" i="1"/>
  <c r="AY2032" i="1"/>
  <c r="BC2032" i="1" s="1"/>
  <c r="AV2032" i="1"/>
  <c r="AH2032" i="1"/>
  <c r="AE2032" i="1"/>
  <c r="X2032" i="1"/>
  <c r="AA2032" i="1" s="1"/>
  <c r="Q2032" i="1"/>
  <c r="T2032" i="1" s="1"/>
  <c r="K2032" i="1"/>
  <c r="H2032" i="1"/>
  <c r="E2032" i="1"/>
  <c r="AZ2031" i="1"/>
  <c r="AY2031" i="1"/>
  <c r="BC2031" i="1" s="1"/>
  <c r="AU2031" i="1"/>
  <c r="AT2031" i="1"/>
  <c r="AS2031" i="1"/>
  <c r="BB2031" i="1" s="1"/>
  <c r="AR2031" i="1"/>
  <c r="AQ2031" i="1"/>
  <c r="AQ2027" i="1" s="1"/>
  <c r="AP2031" i="1"/>
  <c r="BA2031" i="1" s="1"/>
  <c r="AO2031" i="1"/>
  <c r="AN2031" i="1"/>
  <c r="AV2031" i="1" s="1"/>
  <c r="AM2031" i="1"/>
  <c r="AL2031" i="1"/>
  <c r="AK2031" i="1"/>
  <c r="AJ2031" i="1"/>
  <c r="AH2031" i="1"/>
  <c r="AG2031" i="1"/>
  <c r="AF2031" i="1"/>
  <c r="AE2031" i="1"/>
  <c r="AD2031" i="1"/>
  <c r="AC2031" i="1"/>
  <c r="Z2031" i="1"/>
  <c r="Y2031" i="1"/>
  <c r="Y2027" i="1" s="1"/>
  <c r="Y2026" i="1" s="1"/>
  <c r="W2031" i="1"/>
  <c r="X2031" i="1" s="1"/>
  <c r="V2031" i="1"/>
  <c r="S2031" i="1"/>
  <c r="R2031" i="1"/>
  <c r="P2031" i="1"/>
  <c r="P2027" i="1" s="1"/>
  <c r="O2031" i="1"/>
  <c r="Q2031" i="1" s="1"/>
  <c r="T2031" i="1" s="1"/>
  <c r="N2031" i="1"/>
  <c r="M2031" i="1"/>
  <c r="L2031" i="1"/>
  <c r="J2031" i="1"/>
  <c r="K2031" i="1" s="1"/>
  <c r="I2031" i="1"/>
  <c r="H2031" i="1"/>
  <c r="G2031" i="1"/>
  <c r="F2031" i="1"/>
  <c r="E2031" i="1"/>
  <c r="D2031" i="1"/>
  <c r="C2031" i="1"/>
  <c r="BB2030" i="1"/>
  <c r="BA2030" i="1"/>
  <c r="AZ2030" i="1"/>
  <c r="AY2030" i="1"/>
  <c r="AV2030" i="1"/>
  <c r="AH2030" i="1"/>
  <c r="AE2030" i="1"/>
  <c r="AA2030" i="1"/>
  <c r="X2030" i="1"/>
  <c r="T2030" i="1"/>
  <c r="AW2030" i="1" s="1"/>
  <c r="Q2030" i="1"/>
  <c r="K2030" i="1"/>
  <c r="H2030" i="1"/>
  <c r="E2030" i="1"/>
  <c r="BC2029" i="1"/>
  <c r="BB2029" i="1"/>
  <c r="BA2029" i="1"/>
  <c r="AZ2029" i="1"/>
  <c r="AY2029" i="1"/>
  <c r="AV2029" i="1"/>
  <c r="AE2029" i="1"/>
  <c r="AH2029" i="1" s="1"/>
  <c r="X2029" i="1"/>
  <c r="AA2029" i="1" s="1"/>
  <c r="T2029" i="1"/>
  <c r="AW2029" i="1" s="1"/>
  <c r="Q2029" i="1"/>
  <c r="K2029" i="1"/>
  <c r="H2029" i="1"/>
  <c r="E2029" i="1"/>
  <c r="AU2028" i="1"/>
  <c r="AT2028" i="1"/>
  <c r="AS2028" i="1"/>
  <c r="BB2028" i="1" s="1"/>
  <c r="AR2028" i="1"/>
  <c r="BA2028" i="1" s="1"/>
  <c r="AQ2028" i="1"/>
  <c r="AP2028" i="1"/>
  <c r="AP2027" i="1" s="1"/>
  <c r="AO2028" i="1"/>
  <c r="AN2028" i="1"/>
  <c r="AM2028" i="1"/>
  <c r="AZ2028" i="1" s="1"/>
  <c r="AL2028" i="1"/>
  <c r="AK2028" i="1"/>
  <c r="AK2027" i="1" s="1"/>
  <c r="AK2026" i="1" s="1"/>
  <c r="AJ2028" i="1"/>
  <c r="AY2028" i="1" s="1"/>
  <c r="AG2028" i="1"/>
  <c r="AG2027" i="1" s="1"/>
  <c r="AF2028" i="1"/>
  <c r="AD2028" i="1"/>
  <c r="AD2027" i="1" s="1"/>
  <c r="AC2028" i="1"/>
  <c r="Z2028" i="1"/>
  <c r="Z2027" i="1" s="1"/>
  <c r="Z2026" i="1" s="1"/>
  <c r="Y2028" i="1"/>
  <c r="W2028" i="1"/>
  <c r="X2028" i="1" s="1"/>
  <c r="AA2028" i="1" s="1"/>
  <c r="V2028" i="1"/>
  <c r="T2028" i="1"/>
  <c r="S2028" i="1"/>
  <c r="R2028" i="1"/>
  <c r="R2027" i="1" s="1"/>
  <c r="R2026" i="1" s="1"/>
  <c r="Q2028" i="1"/>
  <c r="P2028" i="1"/>
  <c r="O2028" i="1"/>
  <c r="O2027" i="1" s="1"/>
  <c r="Q2027" i="1" s="1"/>
  <c r="N2028" i="1"/>
  <c r="M2028" i="1"/>
  <c r="L2028" i="1"/>
  <c r="J2028" i="1"/>
  <c r="K2028" i="1" s="1"/>
  <c r="I2028" i="1"/>
  <c r="I2027" i="1" s="1"/>
  <c r="I2026" i="1" s="1"/>
  <c r="G2028" i="1"/>
  <c r="H2028" i="1" s="1"/>
  <c r="F2028" i="1"/>
  <c r="D2028" i="1"/>
  <c r="E2028" i="1" s="1"/>
  <c r="C2028" i="1"/>
  <c r="AU2027" i="1"/>
  <c r="AU2026" i="1" s="1"/>
  <c r="AT2027" i="1"/>
  <c r="AT2026" i="1" s="1"/>
  <c r="AO2027" i="1"/>
  <c r="AN2027" i="1"/>
  <c r="AM2027" i="1"/>
  <c r="AL2027" i="1"/>
  <c r="AL2026" i="1" s="1"/>
  <c r="AF2027" i="1"/>
  <c r="AC2027" i="1"/>
  <c r="W2027" i="1"/>
  <c r="V2027" i="1"/>
  <c r="X2027" i="1" s="1"/>
  <c r="AA2027" i="1" s="1"/>
  <c r="S2027" i="1"/>
  <c r="N2027" i="1"/>
  <c r="M2027" i="1"/>
  <c r="L2027" i="1"/>
  <c r="L2026" i="1" s="1"/>
  <c r="F2027" i="1"/>
  <c r="D2027" i="1"/>
  <c r="D2026" i="1" s="1"/>
  <c r="C2027" i="1"/>
  <c r="AP2026" i="1"/>
  <c r="AN2026" i="1"/>
  <c r="AG2026" i="1"/>
  <c r="V2026" i="1"/>
  <c r="M2026" i="1"/>
  <c r="F2026" i="1"/>
  <c r="BB2025" i="1"/>
  <c r="BA2025" i="1"/>
  <c r="AZ2025" i="1"/>
  <c r="AY2025" i="1"/>
  <c r="AV2025" i="1"/>
  <c r="AH2025" i="1"/>
  <c r="AE2025" i="1"/>
  <c r="X2025" i="1"/>
  <c r="AA2025" i="1" s="1"/>
  <c r="T2025" i="1"/>
  <c r="AW2025" i="1" s="1"/>
  <c r="Q2025" i="1"/>
  <c r="K2025" i="1"/>
  <c r="H2025" i="1"/>
  <c r="E2025" i="1"/>
  <c r="BA2024" i="1"/>
  <c r="AZ2024" i="1"/>
  <c r="AU2024" i="1"/>
  <c r="AT2024" i="1"/>
  <c r="AS2024" i="1"/>
  <c r="BB2024" i="1" s="1"/>
  <c r="AR2024" i="1"/>
  <c r="AQ2024" i="1"/>
  <c r="AP2024" i="1"/>
  <c r="AO2024" i="1"/>
  <c r="AN2024" i="1"/>
  <c r="AM2024" i="1"/>
  <c r="AL2024" i="1"/>
  <c r="AK2024" i="1"/>
  <c r="AK2019" i="1" s="1"/>
  <c r="AK2004" i="1" s="1"/>
  <c r="AJ2024" i="1"/>
  <c r="AG2024" i="1"/>
  <c r="AF2024" i="1"/>
  <c r="AD2024" i="1"/>
  <c r="AC2024" i="1"/>
  <c r="AE2024" i="1" s="1"/>
  <c r="AH2024" i="1" s="1"/>
  <c r="Z2024" i="1"/>
  <c r="Y2024" i="1"/>
  <c r="W2024" i="1"/>
  <c r="V2024" i="1"/>
  <c r="X2024" i="1" s="1"/>
  <c r="AA2024" i="1" s="1"/>
  <c r="S2024" i="1"/>
  <c r="R2024" i="1"/>
  <c r="Q2024" i="1"/>
  <c r="T2024" i="1" s="1"/>
  <c r="P2024" i="1"/>
  <c r="P2019" i="1" s="1"/>
  <c r="O2024" i="1"/>
  <c r="N2024" i="1"/>
  <c r="M2024" i="1"/>
  <c r="L2024" i="1"/>
  <c r="J2024" i="1"/>
  <c r="K2024" i="1" s="1"/>
  <c r="I2024" i="1"/>
  <c r="I2019" i="1" s="1"/>
  <c r="H2024" i="1"/>
  <c r="G2024" i="1"/>
  <c r="F2024" i="1"/>
  <c r="E2024" i="1"/>
  <c r="D2024" i="1"/>
  <c r="C2024" i="1"/>
  <c r="BC2023" i="1"/>
  <c r="BD2023" i="1" s="1"/>
  <c r="BB2023" i="1"/>
  <c r="BA2023" i="1"/>
  <c r="AZ2023" i="1"/>
  <c r="AY2023" i="1"/>
  <c r="AV2023" i="1"/>
  <c r="AE2023" i="1"/>
  <c r="AH2023" i="1" s="1"/>
  <c r="AA2023" i="1"/>
  <c r="X2023" i="1"/>
  <c r="Q2023" i="1"/>
  <c r="T2023" i="1" s="1"/>
  <c r="K2023" i="1"/>
  <c r="H2023" i="1"/>
  <c r="E2023" i="1"/>
  <c r="BC2022" i="1"/>
  <c r="BB2022" i="1"/>
  <c r="BA2022" i="1"/>
  <c r="AZ2022" i="1"/>
  <c r="AY2022" i="1"/>
  <c r="AV2022" i="1"/>
  <c r="AE2022" i="1"/>
  <c r="AH2022" i="1" s="1"/>
  <c r="X2022" i="1"/>
  <c r="AA2022" i="1" s="1"/>
  <c r="T2022" i="1"/>
  <c r="BD2022" i="1" s="1"/>
  <c r="Q2022" i="1"/>
  <c r="K2022" i="1"/>
  <c r="H2022" i="1"/>
  <c r="E2022" i="1"/>
  <c r="BB2021" i="1"/>
  <c r="BA2021" i="1"/>
  <c r="AZ2021" i="1"/>
  <c r="AY2021" i="1"/>
  <c r="AV2021" i="1"/>
  <c r="AH2021" i="1"/>
  <c r="AE2021" i="1"/>
  <c r="X2021" i="1"/>
  <c r="AA2021" i="1" s="1"/>
  <c r="Q2021" i="1"/>
  <c r="T2021" i="1" s="1"/>
  <c r="K2021" i="1"/>
  <c r="H2021" i="1"/>
  <c r="E2021" i="1"/>
  <c r="BB2020" i="1"/>
  <c r="AZ2020" i="1"/>
  <c r="AU2020" i="1"/>
  <c r="AT2020" i="1"/>
  <c r="AS2020" i="1"/>
  <c r="AS2019" i="1" s="1"/>
  <c r="AR2020" i="1"/>
  <c r="AQ2020" i="1"/>
  <c r="AQ2019" i="1" s="1"/>
  <c r="AP2020" i="1"/>
  <c r="AO2020" i="1"/>
  <c r="AO2019" i="1" s="1"/>
  <c r="AN2020" i="1"/>
  <c r="AN2019" i="1" s="1"/>
  <c r="AZ2019" i="1" s="1"/>
  <c r="AM2020" i="1"/>
  <c r="AL2020" i="1"/>
  <c r="AK2020" i="1"/>
  <c r="AY2020" i="1" s="1"/>
  <c r="AJ2020" i="1"/>
  <c r="AH2020" i="1"/>
  <c r="AG2020" i="1"/>
  <c r="AF2020" i="1"/>
  <c r="AF2019" i="1" s="1"/>
  <c r="AE2020" i="1"/>
  <c r="AD2020" i="1"/>
  <c r="AC2020" i="1"/>
  <c r="Z2020" i="1"/>
  <c r="Y2020" i="1"/>
  <c r="Y2019" i="1" s="1"/>
  <c r="W2020" i="1"/>
  <c r="W2019" i="1" s="1"/>
  <c r="V2020" i="1"/>
  <c r="S2020" i="1"/>
  <c r="S2019" i="1" s="1"/>
  <c r="R2020" i="1"/>
  <c r="P2020" i="1"/>
  <c r="O2020" i="1"/>
  <c r="Q2020" i="1" s="1"/>
  <c r="T2020" i="1" s="1"/>
  <c r="N2020" i="1"/>
  <c r="N2019" i="1" s="1"/>
  <c r="M2020" i="1"/>
  <c r="L2020" i="1"/>
  <c r="J2020" i="1"/>
  <c r="K2020" i="1" s="1"/>
  <c r="I2020" i="1"/>
  <c r="G2020" i="1"/>
  <c r="H2020" i="1" s="1"/>
  <c r="F2020" i="1"/>
  <c r="F2019" i="1" s="1"/>
  <c r="E2020" i="1"/>
  <c r="D2020" i="1"/>
  <c r="C2020" i="1"/>
  <c r="C2019" i="1" s="1"/>
  <c r="AU2019" i="1"/>
  <c r="AR2019" i="1"/>
  <c r="AP2019" i="1"/>
  <c r="BA2019" i="1" s="1"/>
  <c r="AM2019" i="1"/>
  <c r="AJ2019" i="1"/>
  <c r="AG2019" i="1"/>
  <c r="AD2019" i="1"/>
  <c r="Z2019" i="1"/>
  <c r="R2019" i="1"/>
  <c r="R2004" i="1" s="1"/>
  <c r="O2019" i="1"/>
  <c r="Q2019" i="1" s="1"/>
  <c r="T2019" i="1" s="1"/>
  <c r="L2019" i="1"/>
  <c r="G2019" i="1"/>
  <c r="H2019" i="1" s="1"/>
  <c r="D2019" i="1"/>
  <c r="BC2018" i="1"/>
  <c r="BB2018" i="1"/>
  <c r="BA2018" i="1"/>
  <c r="AZ2018" i="1"/>
  <c r="AY2018" i="1"/>
  <c r="AV2018" i="1"/>
  <c r="AE2018" i="1"/>
  <c r="AH2018" i="1" s="1"/>
  <c r="AA2018" i="1"/>
  <c r="X2018" i="1"/>
  <c r="Q2018" i="1"/>
  <c r="T2018" i="1" s="1"/>
  <c r="K2018" i="1"/>
  <c r="H2018" i="1"/>
  <c r="E2018" i="1"/>
  <c r="BB2017" i="1"/>
  <c r="BA2017" i="1"/>
  <c r="AZ2017" i="1"/>
  <c r="AY2017" i="1"/>
  <c r="BC2017" i="1" s="1"/>
  <c r="AV2017" i="1"/>
  <c r="AE2017" i="1"/>
  <c r="AH2017" i="1" s="1"/>
  <c r="AA2017" i="1"/>
  <c r="X2017" i="1"/>
  <c r="Q2017" i="1"/>
  <c r="T2017" i="1" s="1"/>
  <c r="K2017" i="1"/>
  <c r="H2017" i="1"/>
  <c r="E2017" i="1"/>
  <c r="BD2016" i="1"/>
  <c r="BC2016" i="1"/>
  <c r="BB2016" i="1"/>
  <c r="BA2016" i="1"/>
  <c r="AZ2016" i="1"/>
  <c r="AY2016" i="1"/>
  <c r="AV2016" i="1"/>
  <c r="AH2016" i="1"/>
  <c r="AE2016" i="1"/>
  <c r="X2016" i="1"/>
  <c r="AA2016" i="1" s="1"/>
  <c r="T2016" i="1"/>
  <c r="AW2016" i="1" s="1"/>
  <c r="Q2016" i="1"/>
  <c r="K2016" i="1"/>
  <c r="H2016" i="1"/>
  <c r="E2016" i="1"/>
  <c r="AY2015" i="1"/>
  <c r="AU2015" i="1"/>
  <c r="AT2015" i="1"/>
  <c r="BB2015" i="1" s="1"/>
  <c r="AS2015" i="1"/>
  <c r="AR2015" i="1"/>
  <c r="AQ2015" i="1"/>
  <c r="AP2015" i="1"/>
  <c r="AP2004" i="1" s="1"/>
  <c r="AO2015" i="1"/>
  <c r="AN2015" i="1"/>
  <c r="AM2015" i="1"/>
  <c r="AZ2015" i="1" s="1"/>
  <c r="AL2015" i="1"/>
  <c r="AV2015" i="1" s="1"/>
  <c r="AK2015" i="1"/>
  <c r="AJ2015" i="1"/>
  <c r="AG2015" i="1"/>
  <c r="AF2015" i="1"/>
  <c r="AD2015" i="1"/>
  <c r="AC2015" i="1"/>
  <c r="AE2015" i="1" s="1"/>
  <c r="AH2015" i="1" s="1"/>
  <c r="Z2015" i="1"/>
  <c r="Y2015" i="1"/>
  <c r="W2015" i="1"/>
  <c r="X2015" i="1" s="1"/>
  <c r="AA2015" i="1" s="1"/>
  <c r="V2015" i="1"/>
  <c r="S2015" i="1"/>
  <c r="R2015" i="1"/>
  <c r="P2015" i="1"/>
  <c r="O2015" i="1"/>
  <c r="Q2015" i="1" s="1"/>
  <c r="T2015" i="1" s="1"/>
  <c r="N2015" i="1"/>
  <c r="M2015" i="1"/>
  <c r="L2015" i="1"/>
  <c r="K2015" i="1"/>
  <c r="J2015" i="1"/>
  <c r="I2015" i="1"/>
  <c r="G2015" i="1"/>
  <c r="F2015" i="1"/>
  <c r="E2015" i="1"/>
  <c r="D2015" i="1"/>
  <c r="C2015" i="1"/>
  <c r="BB2014" i="1"/>
  <c r="BA2014" i="1"/>
  <c r="AZ2014" i="1"/>
  <c r="AY2014" i="1"/>
  <c r="BC2014" i="1" s="1"/>
  <c r="AV2014" i="1"/>
  <c r="AH2014" i="1"/>
  <c r="AE2014" i="1"/>
  <c r="X2014" i="1"/>
  <c r="AA2014" i="1" s="1"/>
  <c r="Q2014" i="1"/>
  <c r="T2014" i="1" s="1"/>
  <c r="K2014" i="1"/>
  <c r="H2014" i="1"/>
  <c r="E2014" i="1"/>
  <c r="BB2013" i="1"/>
  <c r="BA2013" i="1"/>
  <c r="AZ2013" i="1"/>
  <c r="AY2013" i="1"/>
  <c r="AV2013" i="1"/>
  <c r="AH2013" i="1"/>
  <c r="AE2013" i="1"/>
  <c r="AA2013" i="1"/>
  <c r="X2013" i="1"/>
  <c r="Q2013" i="1"/>
  <c r="T2013" i="1" s="1"/>
  <c r="K2013" i="1"/>
  <c r="H2013" i="1"/>
  <c r="E2013" i="1"/>
  <c r="BC2012" i="1"/>
  <c r="BB2012" i="1"/>
  <c r="BA2012" i="1"/>
  <c r="AZ2012" i="1"/>
  <c r="AY2012" i="1"/>
  <c r="AV2012" i="1"/>
  <c r="AE2012" i="1"/>
  <c r="AH2012" i="1" s="1"/>
  <c r="AA2012" i="1"/>
  <c r="X2012" i="1"/>
  <c r="Q2012" i="1"/>
  <c r="T2012" i="1" s="1"/>
  <c r="K2012" i="1"/>
  <c r="H2012" i="1"/>
  <c r="E2012" i="1"/>
  <c r="BC2011" i="1"/>
  <c r="BB2011" i="1"/>
  <c r="BA2011" i="1"/>
  <c r="AZ2011" i="1"/>
  <c r="AY2011" i="1"/>
  <c r="AV2011" i="1"/>
  <c r="AE2011" i="1"/>
  <c r="AH2011" i="1" s="1"/>
  <c r="AA2011" i="1"/>
  <c r="X2011" i="1"/>
  <c r="Q2011" i="1"/>
  <c r="T2011" i="1" s="1"/>
  <c r="K2011" i="1"/>
  <c r="H2011" i="1"/>
  <c r="E2011" i="1"/>
  <c r="AY2010" i="1"/>
  <c r="AU2010" i="1"/>
  <c r="AT2010" i="1"/>
  <c r="AS2010" i="1"/>
  <c r="BB2010" i="1" s="1"/>
  <c r="AR2010" i="1"/>
  <c r="AQ2010" i="1"/>
  <c r="AP2010" i="1"/>
  <c r="BA2010" i="1" s="1"/>
  <c r="AO2010" i="1"/>
  <c r="AN2010" i="1"/>
  <c r="AV2010" i="1" s="1"/>
  <c r="AM2010" i="1"/>
  <c r="AL2010" i="1"/>
  <c r="AK2010" i="1"/>
  <c r="AJ2010" i="1"/>
  <c r="AG2010" i="1"/>
  <c r="AF2010" i="1"/>
  <c r="AE2010" i="1"/>
  <c r="AH2010" i="1" s="1"/>
  <c r="AD2010" i="1"/>
  <c r="AC2010" i="1"/>
  <c r="Z2010" i="1"/>
  <c r="Y2010" i="1"/>
  <c r="W2010" i="1"/>
  <c r="V2010" i="1"/>
  <c r="X2010" i="1" s="1"/>
  <c r="AA2010" i="1" s="1"/>
  <c r="S2010" i="1"/>
  <c r="R2010" i="1"/>
  <c r="P2010" i="1"/>
  <c r="O2010" i="1"/>
  <c r="Q2010" i="1" s="1"/>
  <c r="T2010" i="1" s="1"/>
  <c r="N2010" i="1"/>
  <c r="M2010" i="1"/>
  <c r="L2010" i="1"/>
  <c r="K2010" i="1"/>
  <c r="J2010" i="1"/>
  <c r="I2010" i="1"/>
  <c r="G2010" i="1"/>
  <c r="H2010" i="1" s="1"/>
  <c r="F2010" i="1"/>
  <c r="E2010" i="1"/>
  <c r="D2010" i="1"/>
  <c r="C2010" i="1"/>
  <c r="BB2009" i="1"/>
  <c r="BA2009" i="1"/>
  <c r="AZ2009" i="1"/>
  <c r="AY2009" i="1"/>
  <c r="BC2009" i="1" s="1"/>
  <c r="AV2009" i="1"/>
  <c r="AH2009" i="1"/>
  <c r="AE2009" i="1"/>
  <c r="X2009" i="1"/>
  <c r="AA2009" i="1" s="1"/>
  <c r="T2009" i="1"/>
  <c r="AW2009" i="1" s="1"/>
  <c r="Q2009" i="1"/>
  <c r="K2009" i="1"/>
  <c r="H2009" i="1"/>
  <c r="E2009" i="1"/>
  <c r="AZ2008" i="1"/>
  <c r="AU2008" i="1"/>
  <c r="AT2008" i="1"/>
  <c r="AS2008" i="1"/>
  <c r="BB2008" i="1" s="1"/>
  <c r="AR2008" i="1"/>
  <c r="BA2008" i="1" s="1"/>
  <c r="AQ2008" i="1"/>
  <c r="AP2008" i="1"/>
  <c r="AO2008" i="1"/>
  <c r="AN2008" i="1"/>
  <c r="AM2008" i="1"/>
  <c r="AL2008" i="1"/>
  <c r="AK2008" i="1"/>
  <c r="AJ2008" i="1"/>
  <c r="AY2008" i="1" s="1"/>
  <c r="BC2008" i="1" s="1"/>
  <c r="AH2008" i="1"/>
  <c r="AG2008" i="1"/>
  <c r="AF2008" i="1"/>
  <c r="AE2008" i="1"/>
  <c r="AD2008" i="1"/>
  <c r="AC2008" i="1"/>
  <c r="Z2008" i="1"/>
  <c r="Y2008" i="1"/>
  <c r="W2008" i="1"/>
  <c r="V2008" i="1"/>
  <c r="X2008" i="1" s="1"/>
  <c r="AA2008" i="1" s="1"/>
  <c r="S2008" i="1"/>
  <c r="R2008" i="1"/>
  <c r="Q2008" i="1"/>
  <c r="T2008" i="1" s="1"/>
  <c r="P2008" i="1"/>
  <c r="O2008" i="1"/>
  <c r="N2008" i="1"/>
  <c r="M2008" i="1"/>
  <c r="L2008" i="1"/>
  <c r="J2008" i="1"/>
  <c r="K2008" i="1" s="1"/>
  <c r="I2008" i="1"/>
  <c r="H2008" i="1"/>
  <c r="G2008" i="1"/>
  <c r="F2008" i="1"/>
  <c r="E2008" i="1"/>
  <c r="D2008" i="1"/>
  <c r="C2008" i="1"/>
  <c r="BC2007" i="1"/>
  <c r="BB2007" i="1"/>
  <c r="BA2007" i="1"/>
  <c r="AZ2007" i="1"/>
  <c r="AY2007" i="1"/>
  <c r="AV2007" i="1"/>
  <c r="AE2007" i="1"/>
  <c r="AH2007" i="1" s="1"/>
  <c r="AA2007" i="1"/>
  <c r="X2007" i="1"/>
  <c r="T2007" i="1"/>
  <c r="AW2007" i="1" s="1"/>
  <c r="Q2007" i="1"/>
  <c r="K2007" i="1"/>
  <c r="H2007" i="1"/>
  <c r="E2007" i="1"/>
  <c r="AU2006" i="1"/>
  <c r="AU2005" i="1" s="1"/>
  <c r="AU2004" i="1" s="1"/>
  <c r="AT2006" i="1"/>
  <c r="AT2005" i="1" s="1"/>
  <c r="AS2006" i="1"/>
  <c r="BB2006" i="1" s="1"/>
  <c r="AR2006" i="1"/>
  <c r="BA2006" i="1" s="1"/>
  <c r="AQ2006" i="1"/>
  <c r="AQ2005" i="1" s="1"/>
  <c r="AQ2004" i="1" s="1"/>
  <c r="AP2006" i="1"/>
  <c r="AO2006" i="1"/>
  <c r="AN2006" i="1"/>
  <c r="AM2006" i="1"/>
  <c r="AM2005" i="1" s="1"/>
  <c r="AL2006" i="1"/>
  <c r="AL2005" i="1" s="1"/>
  <c r="AK2006" i="1"/>
  <c r="AJ2006" i="1"/>
  <c r="AY2006" i="1" s="1"/>
  <c r="AG2006" i="1"/>
  <c r="AF2006" i="1"/>
  <c r="AD2006" i="1"/>
  <c r="AD2005" i="1" s="1"/>
  <c r="AD2004" i="1" s="1"/>
  <c r="AC2006" i="1"/>
  <c r="AC2005" i="1" s="1"/>
  <c r="Z2006" i="1"/>
  <c r="Z2005" i="1" s="1"/>
  <c r="Z2004" i="1" s="1"/>
  <c r="Y2006" i="1"/>
  <c r="Y2005" i="1" s="1"/>
  <c r="Y2004" i="1" s="1"/>
  <c r="W2006" i="1"/>
  <c r="V2006" i="1"/>
  <c r="X2006" i="1" s="1"/>
  <c r="AA2006" i="1" s="1"/>
  <c r="T2006" i="1"/>
  <c r="S2006" i="1"/>
  <c r="S2005" i="1" s="1"/>
  <c r="S2004" i="1" s="1"/>
  <c r="R2006" i="1"/>
  <c r="Q2006" i="1"/>
  <c r="P2006" i="1"/>
  <c r="P2005" i="1" s="1"/>
  <c r="P2004" i="1" s="1"/>
  <c r="O2006" i="1"/>
  <c r="N2006" i="1"/>
  <c r="M2006" i="1"/>
  <c r="L2006" i="1"/>
  <c r="L2005" i="1" s="1"/>
  <c r="L2004" i="1" s="1"/>
  <c r="K2006" i="1"/>
  <c r="J2006" i="1"/>
  <c r="I2006" i="1"/>
  <c r="I2005" i="1" s="1"/>
  <c r="H2006" i="1"/>
  <c r="G2006" i="1"/>
  <c r="F2006" i="1"/>
  <c r="D2006" i="1"/>
  <c r="D2005" i="1" s="1"/>
  <c r="C2006" i="1"/>
  <c r="C2005" i="1" s="1"/>
  <c r="C2004" i="1" s="1"/>
  <c r="AS2005" i="1"/>
  <c r="BB2005" i="1" s="1"/>
  <c r="AP2005" i="1"/>
  <c r="AO2005" i="1"/>
  <c r="AO2004" i="1" s="1"/>
  <c r="AN2005" i="1"/>
  <c r="AN2004" i="1" s="1"/>
  <c r="AK2005" i="1"/>
  <c r="AG2005" i="1"/>
  <c r="AF2005" i="1"/>
  <c r="AF2004" i="1" s="1"/>
  <c r="W2005" i="1"/>
  <c r="W2004" i="1" s="1"/>
  <c r="V2005" i="1"/>
  <c r="R2005" i="1"/>
  <c r="O2005" i="1"/>
  <c r="N2005" i="1"/>
  <c r="N2004" i="1" s="1"/>
  <c r="M2005" i="1"/>
  <c r="J2005" i="1"/>
  <c r="G2005" i="1"/>
  <c r="H2005" i="1" s="1"/>
  <c r="F2005" i="1"/>
  <c r="F2004" i="1" s="1"/>
  <c r="H2004" i="1" s="1"/>
  <c r="AG2004" i="1"/>
  <c r="O2004" i="1"/>
  <c r="G2004" i="1"/>
  <c r="BB2003" i="1"/>
  <c r="BA2003" i="1"/>
  <c r="AZ2003" i="1"/>
  <c r="AY2003" i="1"/>
  <c r="BC2003" i="1" s="1"/>
  <c r="AV2003" i="1"/>
  <c r="AE2003" i="1"/>
  <c r="AH2003" i="1" s="1"/>
  <c r="AA2003" i="1"/>
  <c r="X2003" i="1"/>
  <c r="Q2003" i="1"/>
  <c r="T2003" i="1" s="1"/>
  <c r="K2003" i="1"/>
  <c r="H2003" i="1"/>
  <c r="E2003" i="1"/>
  <c r="BC2002" i="1"/>
  <c r="BB2002" i="1"/>
  <c r="BA2002" i="1"/>
  <c r="AZ2002" i="1"/>
  <c r="AY2002" i="1"/>
  <c r="AV2002" i="1"/>
  <c r="AE2002" i="1"/>
  <c r="AH2002" i="1" s="1"/>
  <c r="AA2002" i="1"/>
  <c r="X2002" i="1"/>
  <c r="T2002" i="1"/>
  <c r="AW2002" i="1" s="1"/>
  <c r="Q2002" i="1"/>
  <c r="K2002" i="1"/>
  <c r="H2002" i="1"/>
  <c r="E2002" i="1"/>
  <c r="AU2001" i="1"/>
  <c r="AT2001" i="1"/>
  <c r="AS2001" i="1"/>
  <c r="BB2001" i="1" s="1"/>
  <c r="AR2001" i="1"/>
  <c r="BA2001" i="1" s="1"/>
  <c r="AQ2001" i="1"/>
  <c r="AP2001" i="1"/>
  <c r="AO2001" i="1"/>
  <c r="AN2001" i="1"/>
  <c r="AM2001" i="1"/>
  <c r="AZ2001" i="1" s="1"/>
  <c r="AL2001" i="1"/>
  <c r="AK2001" i="1"/>
  <c r="AJ2001" i="1"/>
  <c r="AY2001" i="1" s="1"/>
  <c r="AG2001" i="1"/>
  <c r="AF2001" i="1"/>
  <c r="AD2001" i="1"/>
  <c r="AC2001" i="1"/>
  <c r="AE2001" i="1" s="1"/>
  <c r="AH2001" i="1" s="1"/>
  <c r="Z2001" i="1"/>
  <c r="Y2001" i="1"/>
  <c r="W2001" i="1"/>
  <c r="V2001" i="1"/>
  <c r="X2001" i="1" s="1"/>
  <c r="AA2001" i="1" s="1"/>
  <c r="T2001" i="1"/>
  <c r="S2001" i="1"/>
  <c r="R2001" i="1"/>
  <c r="Q2001" i="1"/>
  <c r="P2001" i="1"/>
  <c r="O2001" i="1"/>
  <c r="N2001" i="1"/>
  <c r="M2001" i="1"/>
  <c r="L2001" i="1"/>
  <c r="K2001" i="1"/>
  <c r="J2001" i="1"/>
  <c r="I2001" i="1"/>
  <c r="H2001" i="1"/>
  <c r="G2001" i="1"/>
  <c r="F2001" i="1"/>
  <c r="D2001" i="1"/>
  <c r="E2001" i="1" s="1"/>
  <c r="C2001" i="1"/>
  <c r="BC2000" i="1"/>
  <c r="BB2000" i="1"/>
  <c r="BA2000" i="1"/>
  <c r="AZ2000" i="1"/>
  <c r="AY2000" i="1"/>
  <c r="AV2000" i="1"/>
  <c r="AE2000" i="1"/>
  <c r="AH2000" i="1" s="1"/>
  <c r="AA2000" i="1"/>
  <c r="X2000" i="1"/>
  <c r="Q2000" i="1"/>
  <c r="T2000" i="1" s="1"/>
  <c r="K2000" i="1"/>
  <c r="H2000" i="1"/>
  <c r="E2000" i="1"/>
  <c r="AY1999" i="1"/>
  <c r="BC1999" i="1" s="1"/>
  <c r="AU1999" i="1"/>
  <c r="AT1999" i="1"/>
  <c r="AS1999" i="1"/>
  <c r="BB1999" i="1" s="1"/>
  <c r="AR1999" i="1"/>
  <c r="AQ1999" i="1"/>
  <c r="AP1999" i="1"/>
  <c r="BA1999" i="1" s="1"/>
  <c r="AO1999" i="1"/>
  <c r="AN1999" i="1"/>
  <c r="AM1999" i="1"/>
  <c r="AZ1999" i="1" s="1"/>
  <c r="AL1999" i="1"/>
  <c r="AK1999" i="1"/>
  <c r="AJ1999" i="1"/>
  <c r="AV1999" i="1" s="1"/>
  <c r="AG1999" i="1"/>
  <c r="AF1999" i="1"/>
  <c r="AD1999" i="1"/>
  <c r="AC1999" i="1"/>
  <c r="AE1999" i="1" s="1"/>
  <c r="AH1999" i="1" s="1"/>
  <c r="Z1999" i="1"/>
  <c r="Y1999" i="1"/>
  <c r="X1999" i="1"/>
  <c r="AA1999" i="1" s="1"/>
  <c r="W1999" i="1"/>
  <c r="V1999" i="1"/>
  <c r="S1999" i="1"/>
  <c r="R1999" i="1"/>
  <c r="P1999" i="1"/>
  <c r="O1999" i="1"/>
  <c r="Q1999" i="1" s="1"/>
  <c r="T1999" i="1" s="1"/>
  <c r="N1999" i="1"/>
  <c r="M1999" i="1"/>
  <c r="L1999" i="1"/>
  <c r="K1999" i="1"/>
  <c r="J1999" i="1"/>
  <c r="I1999" i="1"/>
  <c r="G1999" i="1"/>
  <c r="H1999" i="1" s="1"/>
  <c r="F1999" i="1"/>
  <c r="D1999" i="1"/>
  <c r="E1999" i="1" s="1"/>
  <c r="C1999" i="1"/>
  <c r="BB1998" i="1"/>
  <c r="BA1998" i="1"/>
  <c r="AZ1998" i="1"/>
  <c r="BC1998" i="1" s="1"/>
  <c r="AY1998" i="1"/>
  <c r="AV1998" i="1"/>
  <c r="AS1998" i="1"/>
  <c r="AE1998" i="1"/>
  <c r="AH1998" i="1" s="1"/>
  <c r="AA1998" i="1"/>
  <c r="X1998" i="1"/>
  <c r="Q1998" i="1"/>
  <c r="T1998" i="1" s="1"/>
  <c r="K1998" i="1"/>
  <c r="H1998" i="1"/>
  <c r="E1998" i="1"/>
  <c r="AZ1997" i="1"/>
  <c r="AU1997" i="1"/>
  <c r="AT1997" i="1"/>
  <c r="AS1997" i="1"/>
  <c r="BB1997" i="1" s="1"/>
  <c r="AR1997" i="1"/>
  <c r="AQ1997" i="1"/>
  <c r="AP1997" i="1"/>
  <c r="BA1997" i="1" s="1"/>
  <c r="AO1997" i="1"/>
  <c r="AN1997" i="1"/>
  <c r="AM1997" i="1"/>
  <c r="AL1997" i="1"/>
  <c r="AK1997" i="1"/>
  <c r="AY1997" i="1" s="1"/>
  <c r="BC1997" i="1" s="1"/>
  <c r="AJ1997" i="1"/>
  <c r="AG1997" i="1"/>
  <c r="AF1997" i="1"/>
  <c r="AD1997" i="1"/>
  <c r="AC1997" i="1"/>
  <c r="AE1997" i="1" s="1"/>
  <c r="AH1997" i="1" s="1"/>
  <c r="Z1997" i="1"/>
  <c r="Y1997" i="1"/>
  <c r="W1997" i="1"/>
  <c r="X1997" i="1" s="1"/>
  <c r="AA1997" i="1" s="1"/>
  <c r="V1997" i="1"/>
  <c r="S1997" i="1"/>
  <c r="R1997" i="1"/>
  <c r="P1997" i="1"/>
  <c r="O1997" i="1"/>
  <c r="Q1997" i="1" s="1"/>
  <c r="T1997" i="1" s="1"/>
  <c r="N1997" i="1"/>
  <c r="M1997" i="1"/>
  <c r="L1997" i="1"/>
  <c r="K1997" i="1"/>
  <c r="J1997" i="1"/>
  <c r="I1997" i="1"/>
  <c r="H1997" i="1"/>
  <c r="G1997" i="1"/>
  <c r="F1997" i="1"/>
  <c r="D1997" i="1"/>
  <c r="E1997" i="1" s="1"/>
  <c r="C1997" i="1"/>
  <c r="BB1996" i="1"/>
  <c r="BA1996" i="1"/>
  <c r="AZ1996" i="1"/>
  <c r="AY1996" i="1"/>
  <c r="BC1996" i="1" s="1"/>
  <c r="BD1996" i="1" s="1"/>
  <c r="AV1996" i="1"/>
  <c r="AH1996" i="1"/>
  <c r="AE1996" i="1"/>
  <c r="AA1996" i="1"/>
  <c r="X1996" i="1"/>
  <c r="T1996" i="1"/>
  <c r="AW1996" i="1" s="1"/>
  <c r="Q1996" i="1"/>
  <c r="K1996" i="1"/>
  <c r="H1996" i="1"/>
  <c r="E1996" i="1"/>
  <c r="BC1995" i="1"/>
  <c r="BB1995" i="1"/>
  <c r="BA1995" i="1"/>
  <c r="AZ1995" i="1"/>
  <c r="AY1995" i="1"/>
  <c r="AV1995" i="1"/>
  <c r="AE1995" i="1"/>
  <c r="AH1995" i="1" s="1"/>
  <c r="X1995" i="1"/>
  <c r="AA1995" i="1" s="1"/>
  <c r="Q1995" i="1"/>
  <c r="T1995" i="1" s="1"/>
  <c r="K1995" i="1"/>
  <c r="H1995" i="1"/>
  <c r="E1995" i="1"/>
  <c r="BB1994" i="1"/>
  <c r="BA1994" i="1"/>
  <c r="AZ1994" i="1"/>
  <c r="AY1994" i="1"/>
  <c r="BC1994" i="1" s="1"/>
  <c r="AV1994" i="1"/>
  <c r="AH1994" i="1"/>
  <c r="AE1994" i="1"/>
  <c r="AA1994" i="1"/>
  <c r="X1994" i="1"/>
  <c r="Q1994" i="1"/>
  <c r="T1994" i="1" s="1"/>
  <c r="K1994" i="1"/>
  <c r="H1994" i="1"/>
  <c r="E1994" i="1"/>
  <c r="BB1993" i="1"/>
  <c r="BA1993" i="1"/>
  <c r="AZ1993" i="1"/>
  <c r="AY1993" i="1"/>
  <c r="BC1993" i="1" s="1"/>
  <c r="AV1993" i="1"/>
  <c r="AE1993" i="1"/>
  <c r="AH1993" i="1" s="1"/>
  <c r="X1993" i="1"/>
  <c r="AA1993" i="1" s="1"/>
  <c r="T1993" i="1"/>
  <c r="AW1993" i="1" s="1"/>
  <c r="Q1993" i="1"/>
  <c r="K1993" i="1"/>
  <c r="H1993" i="1"/>
  <c r="E1993" i="1"/>
  <c r="BB1992" i="1"/>
  <c r="BA1992" i="1"/>
  <c r="AZ1992" i="1"/>
  <c r="AY1992" i="1"/>
  <c r="BC1992" i="1" s="1"/>
  <c r="AV1992" i="1"/>
  <c r="AH1992" i="1"/>
  <c r="AE1992" i="1"/>
  <c r="X1992" i="1"/>
  <c r="AA1992" i="1" s="1"/>
  <c r="T1992" i="1"/>
  <c r="AW1992" i="1" s="1"/>
  <c r="Q1992" i="1"/>
  <c r="K1992" i="1"/>
  <c r="H1992" i="1"/>
  <c r="E1992" i="1"/>
  <c r="AU1991" i="1"/>
  <c r="AT1991" i="1"/>
  <c r="AS1991" i="1"/>
  <c r="BB1991" i="1" s="1"/>
  <c r="AR1991" i="1"/>
  <c r="BA1991" i="1" s="1"/>
  <c r="AQ1991" i="1"/>
  <c r="AP1991" i="1"/>
  <c r="AO1991" i="1"/>
  <c r="AN1991" i="1"/>
  <c r="AM1991" i="1"/>
  <c r="AZ1991" i="1" s="1"/>
  <c r="AL1991" i="1"/>
  <c r="AK1991" i="1"/>
  <c r="AJ1991" i="1"/>
  <c r="AY1991" i="1" s="1"/>
  <c r="BC1991" i="1" s="1"/>
  <c r="AG1991" i="1"/>
  <c r="AF1991" i="1"/>
  <c r="AE1991" i="1"/>
  <c r="AH1991" i="1" s="1"/>
  <c r="AD1991" i="1"/>
  <c r="AC1991" i="1"/>
  <c r="AA1991" i="1"/>
  <c r="Z1991" i="1"/>
  <c r="Y1991" i="1"/>
  <c r="X1991" i="1"/>
  <c r="W1991" i="1"/>
  <c r="V1991" i="1"/>
  <c r="S1991" i="1"/>
  <c r="R1991" i="1"/>
  <c r="Q1991" i="1"/>
  <c r="T1991" i="1" s="1"/>
  <c r="P1991" i="1"/>
  <c r="O1991" i="1"/>
  <c r="N1991" i="1"/>
  <c r="M1991" i="1"/>
  <c r="L1991" i="1"/>
  <c r="J1991" i="1"/>
  <c r="K1991" i="1" s="1"/>
  <c r="I1991" i="1"/>
  <c r="G1991" i="1"/>
  <c r="H1991" i="1" s="1"/>
  <c r="F1991" i="1"/>
  <c r="E1991" i="1"/>
  <c r="D1991" i="1"/>
  <c r="C1991" i="1"/>
  <c r="BC1990" i="1"/>
  <c r="BB1990" i="1"/>
  <c r="BA1990" i="1"/>
  <c r="AZ1990" i="1"/>
  <c r="AY1990" i="1"/>
  <c r="AV1990" i="1"/>
  <c r="AH1990" i="1"/>
  <c r="AE1990" i="1"/>
  <c r="X1990" i="1"/>
  <c r="AA1990" i="1" s="1"/>
  <c r="Q1990" i="1"/>
  <c r="T1990" i="1" s="1"/>
  <c r="K1990" i="1"/>
  <c r="H1990" i="1"/>
  <c r="E1990" i="1"/>
  <c r="AU1989" i="1"/>
  <c r="AT1989" i="1"/>
  <c r="AS1989" i="1"/>
  <c r="BB1989" i="1" s="1"/>
  <c r="AR1989" i="1"/>
  <c r="AQ1989" i="1"/>
  <c r="AP1989" i="1"/>
  <c r="BA1989" i="1" s="1"/>
  <c r="AO1989" i="1"/>
  <c r="AN1989" i="1"/>
  <c r="AV1989" i="1" s="1"/>
  <c r="AM1989" i="1"/>
  <c r="AZ1989" i="1" s="1"/>
  <c r="AL1989" i="1"/>
  <c r="AK1989" i="1"/>
  <c r="AJ1989" i="1"/>
  <c r="AY1989" i="1" s="1"/>
  <c r="AG1989" i="1"/>
  <c r="AF1989" i="1"/>
  <c r="AE1989" i="1"/>
  <c r="AH1989" i="1" s="1"/>
  <c r="AD1989" i="1"/>
  <c r="AC1989" i="1"/>
  <c r="Z1989" i="1"/>
  <c r="Y1989" i="1"/>
  <c r="W1989" i="1"/>
  <c r="V1989" i="1"/>
  <c r="X1989" i="1" s="1"/>
  <c r="AA1989" i="1" s="1"/>
  <c r="S1989" i="1"/>
  <c r="R1989" i="1"/>
  <c r="P1989" i="1"/>
  <c r="Q1989" i="1" s="1"/>
  <c r="T1989" i="1" s="1"/>
  <c r="O1989" i="1"/>
  <c r="N1989" i="1"/>
  <c r="M1989" i="1"/>
  <c r="L1989" i="1"/>
  <c r="J1989" i="1"/>
  <c r="K1989" i="1" s="1"/>
  <c r="I1989" i="1"/>
  <c r="H1989" i="1"/>
  <c r="G1989" i="1"/>
  <c r="F1989" i="1"/>
  <c r="E1989" i="1"/>
  <c r="D1989" i="1"/>
  <c r="C1989" i="1"/>
  <c r="BB1988" i="1"/>
  <c r="BA1988" i="1"/>
  <c r="AZ1988" i="1"/>
  <c r="AY1988" i="1"/>
  <c r="BC1988" i="1" s="1"/>
  <c r="AV1988" i="1"/>
  <c r="AH1988" i="1"/>
  <c r="AE1988" i="1"/>
  <c r="AA1988" i="1"/>
  <c r="X1988" i="1"/>
  <c r="Q1988" i="1"/>
  <c r="T1988" i="1" s="1"/>
  <c r="K1988" i="1"/>
  <c r="H1988" i="1"/>
  <c r="E1988" i="1"/>
  <c r="BB1987" i="1"/>
  <c r="BA1987" i="1"/>
  <c r="AZ1987" i="1"/>
  <c r="AY1987" i="1"/>
  <c r="BC1987" i="1" s="1"/>
  <c r="AV1987" i="1"/>
  <c r="AE1987" i="1"/>
  <c r="AH1987" i="1" s="1"/>
  <c r="X1987" i="1"/>
  <c r="AA1987" i="1" s="1"/>
  <c r="T1987" i="1"/>
  <c r="AW1987" i="1" s="1"/>
  <c r="Q1987" i="1"/>
  <c r="K1987" i="1"/>
  <c r="H1987" i="1"/>
  <c r="E1987" i="1"/>
  <c r="BA1986" i="1"/>
  <c r="AZ1986" i="1"/>
  <c r="AY1986" i="1"/>
  <c r="AS1986" i="1"/>
  <c r="AS1982" i="1" s="1"/>
  <c r="AO1986" i="1"/>
  <c r="AM1986" i="1"/>
  <c r="AV1986" i="1" s="1"/>
  <c r="AH1986" i="1"/>
  <c r="AE1986" i="1"/>
  <c r="X1986" i="1"/>
  <c r="AA1986" i="1" s="1"/>
  <c r="Q1986" i="1"/>
  <c r="T1986" i="1" s="1"/>
  <c r="K1986" i="1"/>
  <c r="H1986" i="1"/>
  <c r="E1986" i="1"/>
  <c r="BB1985" i="1"/>
  <c r="BA1985" i="1"/>
  <c r="AZ1985" i="1"/>
  <c r="AY1985" i="1"/>
  <c r="BC1985" i="1" s="1"/>
  <c r="BD1985" i="1" s="1"/>
  <c r="AV1985" i="1"/>
  <c r="AH1985" i="1"/>
  <c r="AE1985" i="1"/>
  <c r="AA1985" i="1"/>
  <c r="X1985" i="1"/>
  <c r="T1985" i="1"/>
  <c r="AW1985" i="1" s="1"/>
  <c r="Q1985" i="1"/>
  <c r="K1985" i="1"/>
  <c r="H1985" i="1"/>
  <c r="E1985" i="1"/>
  <c r="BA1984" i="1"/>
  <c r="AZ1984" i="1"/>
  <c r="AY1984" i="1"/>
  <c r="AV1984" i="1"/>
  <c r="AS1984" i="1"/>
  <c r="BB1984" i="1" s="1"/>
  <c r="BC1984" i="1" s="1"/>
  <c r="AH1984" i="1"/>
  <c r="AE1984" i="1"/>
  <c r="AA1984" i="1"/>
  <c r="X1984" i="1"/>
  <c r="Q1984" i="1"/>
  <c r="T1984" i="1" s="1"/>
  <c r="K1984" i="1"/>
  <c r="H1984" i="1"/>
  <c r="E1984" i="1"/>
  <c r="AZ1983" i="1"/>
  <c r="AY1983" i="1"/>
  <c r="AV1983" i="1"/>
  <c r="AS1983" i="1"/>
  <c r="BB1983" i="1" s="1"/>
  <c r="AP1983" i="1"/>
  <c r="BA1983" i="1" s="1"/>
  <c r="AM1983" i="1"/>
  <c r="AE1983" i="1"/>
  <c r="AH1983" i="1" s="1"/>
  <c r="AA1983" i="1"/>
  <c r="X1983" i="1"/>
  <c r="T1983" i="1"/>
  <c r="AW1983" i="1" s="1"/>
  <c r="Q1983" i="1"/>
  <c r="K1983" i="1"/>
  <c r="H1983" i="1"/>
  <c r="E1983" i="1"/>
  <c r="AU1982" i="1"/>
  <c r="AT1982" i="1"/>
  <c r="AR1982" i="1"/>
  <c r="BA1982" i="1" s="1"/>
  <c r="AQ1982" i="1"/>
  <c r="AP1982" i="1"/>
  <c r="AO1982" i="1"/>
  <c r="AN1982" i="1"/>
  <c r="AM1982" i="1"/>
  <c r="AZ1982" i="1" s="1"/>
  <c r="AL1982" i="1"/>
  <c r="AK1982" i="1"/>
  <c r="AJ1982" i="1"/>
  <c r="AY1982" i="1" s="1"/>
  <c r="AG1982" i="1"/>
  <c r="AF1982" i="1"/>
  <c r="AD1982" i="1"/>
  <c r="AC1982" i="1"/>
  <c r="AE1982" i="1" s="1"/>
  <c r="AH1982" i="1" s="1"/>
  <c r="Z1982" i="1"/>
  <c r="Y1982" i="1"/>
  <c r="X1982" i="1"/>
  <c r="AA1982" i="1" s="1"/>
  <c r="W1982" i="1"/>
  <c r="V1982" i="1"/>
  <c r="T1982" i="1"/>
  <c r="S1982" i="1"/>
  <c r="R1982" i="1"/>
  <c r="Q1982" i="1"/>
  <c r="P1982" i="1"/>
  <c r="O1982" i="1"/>
  <c r="N1982" i="1"/>
  <c r="M1982" i="1"/>
  <c r="L1982" i="1"/>
  <c r="K1982" i="1"/>
  <c r="J1982" i="1"/>
  <c r="I1982" i="1"/>
  <c r="G1982" i="1"/>
  <c r="H1982" i="1" s="1"/>
  <c r="F1982" i="1"/>
  <c r="D1982" i="1"/>
  <c r="E1982" i="1" s="1"/>
  <c r="C1982" i="1"/>
  <c r="BC1981" i="1"/>
  <c r="BB1981" i="1"/>
  <c r="BA1981" i="1"/>
  <c r="AZ1981" i="1"/>
  <c r="AY1981" i="1"/>
  <c r="AV1981" i="1"/>
  <c r="AE1981" i="1"/>
  <c r="AH1981" i="1" s="1"/>
  <c r="X1981" i="1"/>
  <c r="AA1981" i="1" s="1"/>
  <c r="Q1981" i="1"/>
  <c r="T1981" i="1" s="1"/>
  <c r="K1981" i="1"/>
  <c r="H1981" i="1"/>
  <c r="E1981" i="1"/>
  <c r="AY1980" i="1"/>
  <c r="AU1980" i="1"/>
  <c r="AT1980" i="1"/>
  <c r="AS1980" i="1"/>
  <c r="BB1980" i="1" s="1"/>
  <c r="AR1980" i="1"/>
  <c r="AQ1980" i="1"/>
  <c r="AP1980" i="1"/>
  <c r="BA1980" i="1" s="1"/>
  <c r="AO1980" i="1"/>
  <c r="AN1980" i="1"/>
  <c r="AM1980" i="1"/>
  <c r="AZ1980" i="1" s="1"/>
  <c r="AL1980" i="1"/>
  <c r="AK1980" i="1"/>
  <c r="AV1980" i="1" s="1"/>
  <c r="AJ1980" i="1"/>
  <c r="AG1980" i="1"/>
  <c r="AF1980" i="1"/>
  <c r="AD1980" i="1"/>
  <c r="AE1980" i="1" s="1"/>
  <c r="AH1980" i="1" s="1"/>
  <c r="AC1980" i="1"/>
  <c r="Z1980" i="1"/>
  <c r="Y1980" i="1"/>
  <c r="X1980" i="1"/>
  <c r="AA1980" i="1" s="1"/>
  <c r="W1980" i="1"/>
  <c r="V1980" i="1"/>
  <c r="S1980" i="1"/>
  <c r="R1980" i="1"/>
  <c r="P1980" i="1"/>
  <c r="O1980" i="1"/>
  <c r="Q1980" i="1" s="1"/>
  <c r="T1980" i="1" s="1"/>
  <c r="N1980" i="1"/>
  <c r="M1980" i="1"/>
  <c r="L1980" i="1"/>
  <c r="J1980" i="1"/>
  <c r="K1980" i="1" s="1"/>
  <c r="I1980" i="1"/>
  <c r="G1980" i="1"/>
  <c r="H1980" i="1" s="1"/>
  <c r="F1980" i="1"/>
  <c r="D1980" i="1"/>
  <c r="E1980" i="1" s="1"/>
  <c r="C1980" i="1"/>
  <c r="BB1979" i="1"/>
  <c r="BA1979" i="1"/>
  <c r="AZ1979" i="1"/>
  <c r="AY1979" i="1"/>
  <c r="BC1979" i="1" s="1"/>
  <c r="AV1979" i="1"/>
  <c r="AH1979" i="1"/>
  <c r="AE1979" i="1"/>
  <c r="X1979" i="1"/>
  <c r="AA1979" i="1" s="1"/>
  <c r="T1979" i="1"/>
  <c r="AW1979" i="1" s="1"/>
  <c r="Q1979" i="1"/>
  <c r="K1979" i="1"/>
  <c r="H1979" i="1"/>
  <c r="E1979" i="1"/>
  <c r="BB1978" i="1"/>
  <c r="BA1978" i="1"/>
  <c r="AZ1978" i="1"/>
  <c r="AY1978" i="1"/>
  <c r="BC1978" i="1" s="1"/>
  <c r="AV1978" i="1"/>
  <c r="AE1978" i="1"/>
  <c r="AH1978" i="1" s="1"/>
  <c r="AA1978" i="1"/>
  <c r="X1978" i="1"/>
  <c r="Q1978" i="1"/>
  <c r="T1978" i="1" s="1"/>
  <c r="K1978" i="1"/>
  <c r="H1978" i="1"/>
  <c r="E1978" i="1"/>
  <c r="BC1977" i="1"/>
  <c r="BB1977" i="1"/>
  <c r="BA1977" i="1"/>
  <c r="AZ1977" i="1"/>
  <c r="AY1977" i="1"/>
  <c r="AV1977" i="1"/>
  <c r="AE1977" i="1"/>
  <c r="AH1977" i="1" s="1"/>
  <c r="AA1977" i="1"/>
  <c r="X1977" i="1"/>
  <c r="T1977" i="1"/>
  <c r="AW1977" i="1" s="1"/>
  <c r="Q1977" i="1"/>
  <c r="K1977" i="1"/>
  <c r="H1977" i="1"/>
  <c r="E1977" i="1"/>
  <c r="BC1976" i="1"/>
  <c r="BB1976" i="1"/>
  <c r="BA1976" i="1"/>
  <c r="AZ1976" i="1"/>
  <c r="AY1976" i="1"/>
  <c r="AV1976" i="1"/>
  <c r="AH1976" i="1"/>
  <c r="AE1976" i="1"/>
  <c r="X1976" i="1"/>
  <c r="AA1976" i="1" s="1"/>
  <c r="Q1976" i="1"/>
  <c r="T1976" i="1" s="1"/>
  <c r="K1976" i="1"/>
  <c r="H1976" i="1"/>
  <c r="E1976" i="1"/>
  <c r="AU1975" i="1"/>
  <c r="AT1975" i="1"/>
  <c r="AS1975" i="1"/>
  <c r="BB1975" i="1" s="1"/>
  <c r="AR1975" i="1"/>
  <c r="AQ1975" i="1"/>
  <c r="AP1975" i="1"/>
  <c r="BA1975" i="1" s="1"/>
  <c r="AO1975" i="1"/>
  <c r="AN1975" i="1"/>
  <c r="AV1975" i="1" s="1"/>
  <c r="AM1975" i="1"/>
  <c r="AZ1975" i="1" s="1"/>
  <c r="AL1975" i="1"/>
  <c r="AK1975" i="1"/>
  <c r="AJ1975" i="1"/>
  <c r="AY1975" i="1" s="1"/>
  <c r="AG1975" i="1"/>
  <c r="AF1975" i="1"/>
  <c r="AE1975" i="1"/>
  <c r="AH1975" i="1" s="1"/>
  <c r="AD1975" i="1"/>
  <c r="AC1975" i="1"/>
  <c r="Z1975" i="1"/>
  <c r="Y1975" i="1"/>
  <c r="W1975" i="1"/>
  <c r="V1975" i="1"/>
  <c r="X1975" i="1" s="1"/>
  <c r="AA1975" i="1" s="1"/>
  <c r="S1975" i="1"/>
  <c r="R1975" i="1"/>
  <c r="P1975" i="1"/>
  <c r="Q1975" i="1" s="1"/>
  <c r="T1975" i="1" s="1"/>
  <c r="O1975" i="1"/>
  <c r="N1975" i="1"/>
  <c r="M1975" i="1"/>
  <c r="L1975" i="1"/>
  <c r="J1975" i="1"/>
  <c r="K1975" i="1" s="1"/>
  <c r="I1975" i="1"/>
  <c r="H1975" i="1"/>
  <c r="G1975" i="1"/>
  <c r="F1975" i="1"/>
  <c r="E1975" i="1"/>
  <c r="D1975" i="1"/>
  <c r="C1975" i="1"/>
  <c r="BB1974" i="1"/>
  <c r="BA1974" i="1"/>
  <c r="AZ1974" i="1"/>
  <c r="AY1974" i="1"/>
  <c r="BC1974" i="1" s="1"/>
  <c r="AV1974" i="1"/>
  <c r="AH1974" i="1"/>
  <c r="AE1974" i="1"/>
  <c r="AA1974" i="1"/>
  <c r="X1974" i="1"/>
  <c r="Q1974" i="1"/>
  <c r="T1974" i="1" s="1"/>
  <c r="K1974" i="1"/>
  <c r="H1974" i="1"/>
  <c r="E1974" i="1"/>
  <c r="AZ1973" i="1"/>
  <c r="AY1973" i="1"/>
  <c r="BC1973" i="1" s="1"/>
  <c r="AU1973" i="1"/>
  <c r="AT1973" i="1"/>
  <c r="AS1973" i="1"/>
  <c r="BB1973" i="1" s="1"/>
  <c r="AR1973" i="1"/>
  <c r="AQ1973" i="1"/>
  <c r="AP1973" i="1"/>
  <c r="BA1973" i="1" s="1"/>
  <c r="AO1973" i="1"/>
  <c r="AN1973" i="1"/>
  <c r="AV1973" i="1" s="1"/>
  <c r="AM1973" i="1"/>
  <c r="AL1973" i="1"/>
  <c r="AK1973" i="1"/>
  <c r="AJ1973" i="1"/>
  <c r="AH1973" i="1"/>
  <c r="AG1973" i="1"/>
  <c r="AF1973" i="1"/>
  <c r="AE1973" i="1"/>
  <c r="AD1973" i="1"/>
  <c r="AC1973" i="1"/>
  <c r="Z1973" i="1"/>
  <c r="Y1973" i="1"/>
  <c r="X1973" i="1"/>
  <c r="AA1973" i="1" s="1"/>
  <c r="W1973" i="1"/>
  <c r="V1973" i="1"/>
  <c r="S1973" i="1"/>
  <c r="R1973" i="1"/>
  <c r="P1973" i="1"/>
  <c r="O1973" i="1"/>
  <c r="Q1973" i="1" s="1"/>
  <c r="T1973" i="1" s="1"/>
  <c r="N1973" i="1"/>
  <c r="M1973" i="1"/>
  <c r="L1973" i="1"/>
  <c r="K1973" i="1"/>
  <c r="J1973" i="1"/>
  <c r="I1973" i="1"/>
  <c r="H1973" i="1"/>
  <c r="G1973" i="1"/>
  <c r="F1973" i="1"/>
  <c r="E1973" i="1"/>
  <c r="D1973" i="1"/>
  <c r="C1973" i="1"/>
  <c r="BB1972" i="1"/>
  <c r="BA1972" i="1"/>
  <c r="AZ1972" i="1"/>
  <c r="AY1972" i="1"/>
  <c r="BC1972" i="1" s="1"/>
  <c r="AV1972" i="1"/>
  <c r="AE1972" i="1"/>
  <c r="AH1972" i="1" s="1"/>
  <c r="AA1972" i="1"/>
  <c r="X1972" i="1"/>
  <c r="Q1972" i="1"/>
  <c r="T1972" i="1" s="1"/>
  <c r="K1972" i="1"/>
  <c r="H1972" i="1"/>
  <c r="E1972" i="1"/>
  <c r="BC1971" i="1"/>
  <c r="BB1971" i="1"/>
  <c r="BA1971" i="1"/>
  <c r="AZ1971" i="1"/>
  <c r="AY1971" i="1"/>
  <c r="AV1971" i="1"/>
  <c r="AE1971" i="1"/>
  <c r="AH1971" i="1" s="1"/>
  <c r="AA1971" i="1"/>
  <c r="X1971" i="1"/>
  <c r="T1971" i="1"/>
  <c r="AW1971" i="1" s="1"/>
  <c r="Q1971" i="1"/>
  <c r="K1971" i="1"/>
  <c r="H1971" i="1"/>
  <c r="E1971" i="1"/>
  <c r="BC1970" i="1"/>
  <c r="BB1970" i="1"/>
  <c r="BA1970" i="1"/>
  <c r="AZ1970" i="1"/>
  <c r="AY1970" i="1"/>
  <c r="AV1970" i="1"/>
  <c r="AH1970" i="1"/>
  <c r="AE1970" i="1"/>
  <c r="X1970" i="1"/>
  <c r="AA1970" i="1" s="1"/>
  <c r="Q1970" i="1"/>
  <c r="T1970" i="1" s="1"/>
  <c r="K1970" i="1"/>
  <c r="H1970" i="1"/>
  <c r="E1970" i="1"/>
  <c r="BB1969" i="1"/>
  <c r="BA1969" i="1"/>
  <c r="AZ1969" i="1"/>
  <c r="AY1969" i="1"/>
  <c r="BC1969" i="1" s="1"/>
  <c r="BD1969" i="1" s="1"/>
  <c r="AV1969" i="1"/>
  <c r="AH1969" i="1"/>
  <c r="AE1969" i="1"/>
  <c r="AA1969" i="1"/>
  <c r="X1969" i="1"/>
  <c r="T1969" i="1"/>
  <c r="AW1969" i="1" s="1"/>
  <c r="Q1969" i="1"/>
  <c r="K1969" i="1"/>
  <c r="H1969" i="1"/>
  <c r="E1969" i="1"/>
  <c r="BB1968" i="1"/>
  <c r="BA1968" i="1"/>
  <c r="AY1968" i="1"/>
  <c r="AV1968" i="1"/>
  <c r="AO1968" i="1"/>
  <c r="AZ1968" i="1" s="1"/>
  <c r="BC1968" i="1" s="1"/>
  <c r="AH1968" i="1"/>
  <c r="AE1968" i="1"/>
  <c r="AA1968" i="1"/>
  <c r="X1968" i="1"/>
  <c r="Q1968" i="1"/>
  <c r="T1968" i="1" s="1"/>
  <c r="O1968" i="1"/>
  <c r="O1965" i="1" s="1"/>
  <c r="Q1965" i="1" s="1"/>
  <c r="T1965" i="1" s="1"/>
  <c r="K1968" i="1"/>
  <c r="H1968" i="1"/>
  <c r="E1968" i="1"/>
  <c r="BB1967" i="1"/>
  <c r="BA1967" i="1"/>
  <c r="AZ1967" i="1"/>
  <c r="AY1967" i="1"/>
  <c r="BC1967" i="1" s="1"/>
  <c r="AV1967" i="1"/>
  <c r="AH1967" i="1"/>
  <c r="AE1967" i="1"/>
  <c r="X1967" i="1"/>
  <c r="AA1967" i="1" s="1"/>
  <c r="T1967" i="1"/>
  <c r="AW1967" i="1" s="1"/>
  <c r="Q1967" i="1"/>
  <c r="K1967" i="1"/>
  <c r="H1967" i="1"/>
  <c r="E1967" i="1"/>
  <c r="BB1966" i="1"/>
  <c r="BA1966" i="1"/>
  <c r="AZ1966" i="1"/>
  <c r="AY1966" i="1"/>
  <c r="BC1966" i="1" s="1"/>
  <c r="AV1966" i="1"/>
  <c r="AE1966" i="1"/>
  <c r="AH1966" i="1" s="1"/>
  <c r="AA1966" i="1"/>
  <c r="X1966" i="1"/>
  <c r="Q1966" i="1"/>
  <c r="T1966" i="1" s="1"/>
  <c r="K1966" i="1"/>
  <c r="H1966" i="1"/>
  <c r="E1966" i="1"/>
  <c r="AZ1965" i="1"/>
  <c r="AU1965" i="1"/>
  <c r="AT1965" i="1"/>
  <c r="AS1965" i="1"/>
  <c r="BB1965" i="1" s="1"/>
  <c r="AR1965" i="1"/>
  <c r="AQ1965" i="1"/>
  <c r="AP1965" i="1"/>
  <c r="BA1965" i="1" s="1"/>
  <c r="AO1965" i="1"/>
  <c r="AN1965" i="1"/>
  <c r="AM1965" i="1"/>
  <c r="AL1965" i="1"/>
  <c r="AK1965" i="1"/>
  <c r="AJ1965" i="1"/>
  <c r="AY1965" i="1" s="1"/>
  <c r="BC1965" i="1" s="1"/>
  <c r="AG1965" i="1"/>
  <c r="AF1965" i="1"/>
  <c r="AD1965" i="1"/>
  <c r="AC1965" i="1"/>
  <c r="AE1965" i="1" s="1"/>
  <c r="AH1965" i="1" s="1"/>
  <c r="Z1965" i="1"/>
  <c r="Y1965" i="1"/>
  <c r="W1965" i="1"/>
  <c r="V1965" i="1"/>
  <c r="X1965" i="1" s="1"/>
  <c r="AA1965" i="1" s="1"/>
  <c r="S1965" i="1"/>
  <c r="R1965" i="1"/>
  <c r="P1965" i="1"/>
  <c r="N1965" i="1"/>
  <c r="M1965" i="1"/>
  <c r="L1965" i="1"/>
  <c r="K1965" i="1"/>
  <c r="J1965" i="1"/>
  <c r="I1965" i="1"/>
  <c r="H1965" i="1"/>
  <c r="G1965" i="1"/>
  <c r="F1965" i="1"/>
  <c r="D1965" i="1"/>
  <c r="C1965" i="1"/>
  <c r="E1965" i="1" s="1"/>
  <c r="BB1964" i="1"/>
  <c r="BA1964" i="1"/>
  <c r="AZ1964" i="1"/>
  <c r="AY1964" i="1"/>
  <c r="BC1964" i="1" s="1"/>
  <c r="BD1964" i="1" s="1"/>
  <c r="AV1964" i="1"/>
  <c r="AH1964" i="1"/>
  <c r="AE1964" i="1"/>
  <c r="AA1964" i="1"/>
  <c r="X1964" i="1"/>
  <c r="T1964" i="1"/>
  <c r="AW1964" i="1" s="1"/>
  <c r="Q1964" i="1"/>
  <c r="K1964" i="1"/>
  <c r="H1964" i="1"/>
  <c r="E1964" i="1"/>
  <c r="BC1963" i="1"/>
  <c r="BB1963" i="1"/>
  <c r="BA1963" i="1"/>
  <c r="AZ1963" i="1"/>
  <c r="AY1963" i="1"/>
  <c r="AW1963" i="1"/>
  <c r="AV1963" i="1"/>
  <c r="AE1963" i="1"/>
  <c r="AH1963" i="1" s="1"/>
  <c r="X1963" i="1"/>
  <c r="AA1963" i="1" s="1"/>
  <c r="T1963" i="1"/>
  <c r="BD1963" i="1" s="1"/>
  <c r="Q1963" i="1"/>
  <c r="K1963" i="1"/>
  <c r="H1963" i="1"/>
  <c r="E1963" i="1"/>
  <c r="BB1962" i="1"/>
  <c r="BA1962" i="1"/>
  <c r="AZ1962" i="1"/>
  <c r="AY1962" i="1"/>
  <c r="BC1962" i="1" s="1"/>
  <c r="AV1962" i="1"/>
  <c r="AH1962" i="1"/>
  <c r="AE1962" i="1"/>
  <c r="AA1962" i="1"/>
  <c r="X1962" i="1"/>
  <c r="Q1962" i="1"/>
  <c r="T1962" i="1" s="1"/>
  <c r="K1962" i="1"/>
  <c r="H1962" i="1"/>
  <c r="E1962" i="1"/>
  <c r="BB1961" i="1"/>
  <c r="BA1961" i="1"/>
  <c r="AZ1961" i="1"/>
  <c r="AY1961" i="1"/>
  <c r="BC1961" i="1" s="1"/>
  <c r="AV1961" i="1"/>
  <c r="AE1961" i="1"/>
  <c r="AH1961" i="1" s="1"/>
  <c r="AA1961" i="1"/>
  <c r="X1961" i="1"/>
  <c r="T1961" i="1"/>
  <c r="AW1961" i="1" s="1"/>
  <c r="Q1961" i="1"/>
  <c r="K1961" i="1"/>
  <c r="H1961" i="1"/>
  <c r="E1961" i="1"/>
  <c r="BB1960" i="1"/>
  <c r="BA1960" i="1"/>
  <c r="AZ1960" i="1"/>
  <c r="AY1960" i="1"/>
  <c r="BC1960" i="1" s="1"/>
  <c r="AV1960" i="1"/>
  <c r="AH1960" i="1"/>
  <c r="AE1960" i="1"/>
  <c r="X1960" i="1"/>
  <c r="AA1960" i="1" s="1"/>
  <c r="T1960" i="1"/>
  <c r="AW1960" i="1" s="1"/>
  <c r="Q1960" i="1"/>
  <c r="K1960" i="1"/>
  <c r="H1960" i="1"/>
  <c r="E1960" i="1"/>
  <c r="BB1959" i="1"/>
  <c r="BA1959" i="1"/>
  <c r="AZ1959" i="1"/>
  <c r="AY1959" i="1"/>
  <c r="BC1959" i="1" s="1"/>
  <c r="AV1959" i="1"/>
  <c r="AH1959" i="1"/>
  <c r="AE1959" i="1"/>
  <c r="AA1959" i="1"/>
  <c r="X1959" i="1"/>
  <c r="Q1959" i="1"/>
  <c r="T1959" i="1" s="1"/>
  <c r="K1959" i="1"/>
  <c r="H1959" i="1"/>
  <c r="E1959" i="1"/>
  <c r="BC1958" i="1"/>
  <c r="BB1958" i="1"/>
  <c r="BA1958" i="1"/>
  <c r="AZ1958" i="1"/>
  <c r="AY1958" i="1"/>
  <c r="AV1958" i="1"/>
  <c r="AE1958" i="1"/>
  <c r="AH1958" i="1" s="1"/>
  <c r="AA1958" i="1"/>
  <c r="X1958" i="1"/>
  <c r="T1958" i="1"/>
  <c r="AW1958" i="1" s="1"/>
  <c r="Q1958" i="1"/>
  <c r="K1958" i="1"/>
  <c r="H1958" i="1"/>
  <c r="E1958" i="1"/>
  <c r="BC1957" i="1"/>
  <c r="BB1957" i="1"/>
  <c r="BA1957" i="1"/>
  <c r="AZ1957" i="1"/>
  <c r="AY1957" i="1"/>
  <c r="AV1957" i="1"/>
  <c r="AH1957" i="1"/>
  <c r="AE1957" i="1"/>
  <c r="X1957" i="1"/>
  <c r="AA1957" i="1" s="1"/>
  <c r="Q1957" i="1"/>
  <c r="T1957" i="1" s="1"/>
  <c r="K1957" i="1"/>
  <c r="H1957" i="1"/>
  <c r="E1957" i="1"/>
  <c r="BB1956" i="1"/>
  <c r="BA1956" i="1"/>
  <c r="AZ1956" i="1"/>
  <c r="AY1956" i="1"/>
  <c r="BC1956" i="1" s="1"/>
  <c r="BD1956" i="1" s="1"/>
  <c r="AV1956" i="1"/>
  <c r="AH1956" i="1"/>
  <c r="AE1956" i="1"/>
  <c r="AA1956" i="1"/>
  <c r="X1956" i="1"/>
  <c r="T1956" i="1"/>
  <c r="AW1956" i="1" s="1"/>
  <c r="Q1956" i="1"/>
  <c r="K1956" i="1"/>
  <c r="H1956" i="1"/>
  <c r="E1956" i="1"/>
  <c r="AU1955" i="1"/>
  <c r="AT1955" i="1"/>
  <c r="AS1955" i="1"/>
  <c r="BB1955" i="1" s="1"/>
  <c r="AR1955" i="1"/>
  <c r="BA1955" i="1" s="1"/>
  <c r="AQ1955" i="1"/>
  <c r="AP1955" i="1"/>
  <c r="AO1955" i="1"/>
  <c r="AN1955" i="1"/>
  <c r="AV1955" i="1" s="1"/>
  <c r="AM1955" i="1"/>
  <c r="AZ1955" i="1" s="1"/>
  <c r="AL1955" i="1"/>
  <c r="AK1955" i="1"/>
  <c r="AJ1955" i="1"/>
  <c r="AY1955" i="1" s="1"/>
  <c r="AG1955" i="1"/>
  <c r="AF1955" i="1"/>
  <c r="AE1955" i="1"/>
  <c r="AH1955" i="1" s="1"/>
  <c r="AD1955" i="1"/>
  <c r="AC1955" i="1"/>
  <c r="Z1955" i="1"/>
  <c r="Y1955" i="1"/>
  <c r="W1955" i="1"/>
  <c r="V1955" i="1"/>
  <c r="X1955" i="1" s="1"/>
  <c r="AA1955" i="1" s="1"/>
  <c r="S1955" i="1"/>
  <c r="R1955" i="1"/>
  <c r="Q1955" i="1"/>
  <c r="T1955" i="1" s="1"/>
  <c r="P1955" i="1"/>
  <c r="O1955" i="1"/>
  <c r="N1955" i="1"/>
  <c r="M1955" i="1"/>
  <c r="L1955" i="1"/>
  <c r="K1955" i="1"/>
  <c r="J1955" i="1"/>
  <c r="I1955" i="1"/>
  <c r="G1955" i="1"/>
  <c r="F1955" i="1"/>
  <c r="H1955" i="1" s="1"/>
  <c r="E1955" i="1"/>
  <c r="D1955" i="1"/>
  <c r="C1955" i="1"/>
  <c r="BB1954" i="1"/>
  <c r="BA1954" i="1"/>
  <c r="AZ1954" i="1"/>
  <c r="AY1954" i="1"/>
  <c r="BC1954" i="1" s="1"/>
  <c r="AV1954" i="1"/>
  <c r="AE1954" i="1"/>
  <c r="AH1954" i="1" s="1"/>
  <c r="AA1954" i="1"/>
  <c r="X1954" i="1"/>
  <c r="T1954" i="1"/>
  <c r="AW1954" i="1" s="1"/>
  <c r="Q1954" i="1"/>
  <c r="K1954" i="1"/>
  <c r="H1954" i="1"/>
  <c r="E1954" i="1"/>
  <c r="AZ1953" i="1"/>
  <c r="AU1953" i="1"/>
  <c r="AT1953" i="1"/>
  <c r="AS1953" i="1"/>
  <c r="BB1953" i="1" s="1"/>
  <c r="AR1953" i="1"/>
  <c r="BA1953" i="1" s="1"/>
  <c r="AQ1953" i="1"/>
  <c r="AP1953" i="1"/>
  <c r="AO1953" i="1"/>
  <c r="AN1953" i="1"/>
  <c r="AM1953" i="1"/>
  <c r="AL1953" i="1"/>
  <c r="AK1953" i="1"/>
  <c r="AJ1953" i="1"/>
  <c r="AY1953" i="1" s="1"/>
  <c r="AG1953" i="1"/>
  <c r="AF1953" i="1"/>
  <c r="AD1953" i="1"/>
  <c r="AC1953" i="1"/>
  <c r="AE1953" i="1" s="1"/>
  <c r="AH1953" i="1" s="1"/>
  <c r="Z1953" i="1"/>
  <c r="Y1953" i="1"/>
  <c r="W1953" i="1"/>
  <c r="X1953" i="1" s="1"/>
  <c r="AA1953" i="1" s="1"/>
  <c r="V1953" i="1"/>
  <c r="S1953" i="1"/>
  <c r="R1953" i="1"/>
  <c r="Q1953" i="1"/>
  <c r="T1953" i="1" s="1"/>
  <c r="P1953" i="1"/>
  <c r="O1953" i="1"/>
  <c r="N1953" i="1"/>
  <c r="M1953" i="1"/>
  <c r="L1953" i="1"/>
  <c r="J1953" i="1"/>
  <c r="I1953" i="1"/>
  <c r="K1953" i="1" s="1"/>
  <c r="H1953" i="1"/>
  <c r="G1953" i="1"/>
  <c r="F1953" i="1"/>
  <c r="D1953" i="1"/>
  <c r="E1953" i="1" s="1"/>
  <c r="C1953" i="1"/>
  <c r="BC1952" i="1"/>
  <c r="BB1952" i="1"/>
  <c r="BA1952" i="1"/>
  <c r="AZ1952" i="1"/>
  <c r="AY1952" i="1"/>
  <c r="AV1952" i="1"/>
  <c r="AE1952" i="1"/>
  <c r="AH1952" i="1" s="1"/>
  <c r="AA1952" i="1"/>
  <c r="X1952" i="1"/>
  <c r="T1952" i="1"/>
  <c r="AW1952" i="1" s="1"/>
  <c r="Q1952" i="1"/>
  <c r="K1952" i="1"/>
  <c r="H1952" i="1"/>
  <c r="E1952" i="1"/>
  <c r="AU1951" i="1"/>
  <c r="AT1951" i="1"/>
  <c r="AS1951" i="1"/>
  <c r="BB1951" i="1" s="1"/>
  <c r="AR1951" i="1"/>
  <c r="BA1951" i="1" s="1"/>
  <c r="AQ1951" i="1"/>
  <c r="AP1951" i="1"/>
  <c r="AO1951" i="1"/>
  <c r="AN1951" i="1"/>
  <c r="AM1951" i="1"/>
  <c r="AZ1951" i="1" s="1"/>
  <c r="AL1951" i="1"/>
  <c r="AK1951" i="1"/>
  <c r="AJ1951" i="1"/>
  <c r="AY1951" i="1" s="1"/>
  <c r="AG1951" i="1"/>
  <c r="AF1951" i="1"/>
  <c r="AD1951" i="1"/>
  <c r="AC1951" i="1"/>
  <c r="AE1951" i="1" s="1"/>
  <c r="AH1951" i="1" s="1"/>
  <c r="Z1951" i="1"/>
  <c r="Y1951" i="1"/>
  <c r="X1951" i="1"/>
  <c r="AA1951" i="1" s="1"/>
  <c r="W1951" i="1"/>
  <c r="V1951" i="1"/>
  <c r="T1951" i="1"/>
  <c r="S1951" i="1"/>
  <c r="R1951" i="1"/>
  <c r="Q1951" i="1"/>
  <c r="P1951" i="1"/>
  <c r="O1951" i="1"/>
  <c r="N1951" i="1"/>
  <c r="M1951" i="1"/>
  <c r="L1951" i="1"/>
  <c r="K1951" i="1"/>
  <c r="J1951" i="1"/>
  <c r="I1951" i="1"/>
  <c r="G1951" i="1"/>
  <c r="H1951" i="1" s="1"/>
  <c r="F1951" i="1"/>
  <c r="D1951" i="1"/>
  <c r="E1951" i="1" s="1"/>
  <c r="C1951" i="1"/>
  <c r="BC1950" i="1"/>
  <c r="BB1950" i="1"/>
  <c r="BA1950" i="1"/>
  <c r="AZ1950" i="1"/>
  <c r="AY1950" i="1"/>
  <c r="AV1950" i="1"/>
  <c r="AE1950" i="1"/>
  <c r="AH1950" i="1" s="1"/>
  <c r="X1950" i="1"/>
  <c r="AA1950" i="1" s="1"/>
  <c r="Q1950" i="1"/>
  <c r="T1950" i="1" s="1"/>
  <c r="K1950" i="1"/>
  <c r="H1950" i="1"/>
  <c r="E1950" i="1"/>
  <c r="AY1949" i="1"/>
  <c r="AU1949" i="1"/>
  <c r="AT1949" i="1"/>
  <c r="AS1949" i="1"/>
  <c r="BB1949" i="1" s="1"/>
  <c r="AR1949" i="1"/>
  <c r="AQ1949" i="1"/>
  <c r="AP1949" i="1"/>
  <c r="BA1949" i="1" s="1"/>
  <c r="AO1949" i="1"/>
  <c r="AN1949" i="1"/>
  <c r="AM1949" i="1"/>
  <c r="AZ1949" i="1" s="1"/>
  <c r="AL1949" i="1"/>
  <c r="AK1949" i="1"/>
  <c r="AJ1949" i="1"/>
  <c r="AV1949" i="1" s="1"/>
  <c r="AG1949" i="1"/>
  <c r="AF1949" i="1"/>
  <c r="AD1949" i="1"/>
  <c r="AE1949" i="1" s="1"/>
  <c r="AH1949" i="1" s="1"/>
  <c r="AC1949" i="1"/>
  <c r="Z1949" i="1"/>
  <c r="Y1949" i="1"/>
  <c r="X1949" i="1"/>
  <c r="AA1949" i="1" s="1"/>
  <c r="W1949" i="1"/>
  <c r="V1949" i="1"/>
  <c r="S1949" i="1"/>
  <c r="R1949" i="1"/>
  <c r="P1949" i="1"/>
  <c r="O1949" i="1"/>
  <c r="Q1949" i="1" s="1"/>
  <c r="T1949" i="1" s="1"/>
  <c r="N1949" i="1"/>
  <c r="M1949" i="1"/>
  <c r="L1949" i="1"/>
  <c r="J1949" i="1"/>
  <c r="K1949" i="1" s="1"/>
  <c r="I1949" i="1"/>
  <c r="G1949" i="1"/>
  <c r="H1949" i="1" s="1"/>
  <c r="F1949" i="1"/>
  <c r="D1949" i="1"/>
  <c r="E1949" i="1" s="1"/>
  <c r="C1949" i="1"/>
  <c r="BB1948" i="1"/>
  <c r="BA1948" i="1"/>
  <c r="AZ1948" i="1"/>
  <c r="BC1948" i="1" s="1"/>
  <c r="AY1948" i="1"/>
  <c r="AV1948" i="1"/>
  <c r="AE1948" i="1"/>
  <c r="AH1948" i="1" s="1"/>
  <c r="X1948" i="1"/>
  <c r="AA1948" i="1" s="1"/>
  <c r="T1948" i="1"/>
  <c r="AW1948" i="1" s="1"/>
  <c r="Q1948" i="1"/>
  <c r="K1948" i="1"/>
  <c r="H1948" i="1"/>
  <c r="E1948" i="1"/>
  <c r="AU1947" i="1"/>
  <c r="AT1947" i="1"/>
  <c r="AS1947" i="1"/>
  <c r="BB1947" i="1" s="1"/>
  <c r="AR1947" i="1"/>
  <c r="BA1947" i="1" s="1"/>
  <c r="AQ1947" i="1"/>
  <c r="AP1947" i="1"/>
  <c r="AO1947" i="1"/>
  <c r="AN1947" i="1"/>
  <c r="AM1947" i="1"/>
  <c r="AZ1947" i="1" s="1"/>
  <c r="AL1947" i="1"/>
  <c r="AK1947" i="1"/>
  <c r="AJ1947" i="1"/>
  <c r="AY1947" i="1" s="1"/>
  <c r="AG1947" i="1"/>
  <c r="AF1947" i="1"/>
  <c r="AD1947" i="1"/>
  <c r="AE1947" i="1" s="1"/>
  <c r="AH1947" i="1" s="1"/>
  <c r="AC1947" i="1"/>
  <c r="AA1947" i="1"/>
  <c r="Z1947" i="1"/>
  <c r="Y1947" i="1"/>
  <c r="X1947" i="1"/>
  <c r="W1947" i="1"/>
  <c r="V1947" i="1"/>
  <c r="S1947" i="1"/>
  <c r="R1947" i="1"/>
  <c r="Q1947" i="1"/>
  <c r="T1947" i="1" s="1"/>
  <c r="P1947" i="1"/>
  <c r="O1947" i="1"/>
  <c r="N1947" i="1"/>
  <c r="M1947" i="1"/>
  <c r="L1947" i="1"/>
  <c r="J1947" i="1"/>
  <c r="K1947" i="1" s="1"/>
  <c r="I1947" i="1"/>
  <c r="G1947" i="1"/>
  <c r="H1947" i="1" s="1"/>
  <c r="F1947" i="1"/>
  <c r="D1947" i="1"/>
  <c r="E1947" i="1" s="1"/>
  <c r="C1947" i="1"/>
  <c r="BC1946" i="1"/>
  <c r="BB1946" i="1"/>
  <c r="BA1946" i="1"/>
  <c r="AZ1946" i="1"/>
  <c r="AY1946" i="1"/>
  <c r="AV1946" i="1"/>
  <c r="AH1946" i="1"/>
  <c r="AE1946" i="1"/>
  <c r="X1946" i="1"/>
  <c r="AA1946" i="1" s="1"/>
  <c r="Q1946" i="1"/>
  <c r="T1946" i="1" s="1"/>
  <c r="K1946" i="1"/>
  <c r="H1946" i="1"/>
  <c r="E1946" i="1"/>
  <c r="AY1945" i="1"/>
  <c r="AU1945" i="1"/>
  <c r="AT1945" i="1"/>
  <c r="AS1945" i="1"/>
  <c r="BB1945" i="1" s="1"/>
  <c r="AR1945" i="1"/>
  <c r="AQ1945" i="1"/>
  <c r="AP1945" i="1"/>
  <c r="BA1945" i="1" s="1"/>
  <c r="AO1945" i="1"/>
  <c r="AN1945" i="1"/>
  <c r="AV1945" i="1" s="1"/>
  <c r="AM1945" i="1"/>
  <c r="AZ1945" i="1" s="1"/>
  <c r="AL1945" i="1"/>
  <c r="AK1945" i="1"/>
  <c r="AJ1945" i="1"/>
  <c r="AG1945" i="1"/>
  <c r="AF1945" i="1"/>
  <c r="AE1945" i="1"/>
  <c r="AH1945" i="1" s="1"/>
  <c r="AD1945" i="1"/>
  <c r="AC1945" i="1"/>
  <c r="Z1945" i="1"/>
  <c r="Y1945" i="1"/>
  <c r="W1945" i="1"/>
  <c r="V1945" i="1"/>
  <c r="X1945" i="1" s="1"/>
  <c r="AA1945" i="1" s="1"/>
  <c r="S1945" i="1"/>
  <c r="R1945" i="1"/>
  <c r="P1945" i="1"/>
  <c r="O1945" i="1"/>
  <c r="Q1945" i="1" s="1"/>
  <c r="T1945" i="1" s="1"/>
  <c r="N1945" i="1"/>
  <c r="M1945" i="1"/>
  <c r="L1945" i="1"/>
  <c r="J1945" i="1"/>
  <c r="K1945" i="1" s="1"/>
  <c r="I1945" i="1"/>
  <c r="G1945" i="1"/>
  <c r="H1945" i="1" s="1"/>
  <c r="F1945" i="1"/>
  <c r="E1945" i="1"/>
  <c r="D1945" i="1"/>
  <c r="C1945" i="1"/>
  <c r="BB1944" i="1"/>
  <c r="BA1944" i="1"/>
  <c r="AZ1944" i="1"/>
  <c r="AY1944" i="1"/>
  <c r="BC1944" i="1" s="1"/>
  <c r="AV1944" i="1"/>
  <c r="AH1944" i="1"/>
  <c r="AE1944" i="1"/>
  <c r="X1944" i="1"/>
  <c r="AA1944" i="1" s="1"/>
  <c r="Q1944" i="1"/>
  <c r="T1944" i="1" s="1"/>
  <c r="K1944" i="1"/>
  <c r="H1944" i="1"/>
  <c r="E1944" i="1"/>
  <c r="AZ1943" i="1"/>
  <c r="AY1943" i="1"/>
  <c r="AU1943" i="1"/>
  <c r="AT1943" i="1"/>
  <c r="AS1943" i="1"/>
  <c r="BB1943" i="1" s="1"/>
  <c r="AR1943" i="1"/>
  <c r="AQ1943" i="1"/>
  <c r="AP1943" i="1"/>
  <c r="BA1943" i="1" s="1"/>
  <c r="AO1943" i="1"/>
  <c r="AN1943" i="1"/>
  <c r="AM1943" i="1"/>
  <c r="AL1943" i="1"/>
  <c r="AK1943" i="1"/>
  <c r="AV1943" i="1" s="1"/>
  <c r="AJ1943" i="1"/>
  <c r="AH1943" i="1"/>
  <c r="AG1943" i="1"/>
  <c r="AF1943" i="1"/>
  <c r="AE1943" i="1"/>
  <c r="AD1943" i="1"/>
  <c r="AC1943" i="1"/>
  <c r="Z1943" i="1"/>
  <c r="Y1943" i="1"/>
  <c r="X1943" i="1"/>
  <c r="AA1943" i="1" s="1"/>
  <c r="W1943" i="1"/>
  <c r="V1943" i="1"/>
  <c r="S1943" i="1"/>
  <c r="R1943" i="1"/>
  <c r="P1943" i="1"/>
  <c r="O1943" i="1"/>
  <c r="Q1943" i="1" s="1"/>
  <c r="T1943" i="1" s="1"/>
  <c r="N1943" i="1"/>
  <c r="M1943" i="1"/>
  <c r="L1943" i="1"/>
  <c r="J1943" i="1"/>
  <c r="K1943" i="1" s="1"/>
  <c r="I1943" i="1"/>
  <c r="H1943" i="1"/>
  <c r="G1943" i="1"/>
  <c r="F1943" i="1"/>
  <c r="E1943" i="1"/>
  <c r="D1943" i="1"/>
  <c r="C1943" i="1"/>
  <c r="BB1942" i="1"/>
  <c r="BA1942" i="1"/>
  <c r="AZ1942" i="1"/>
  <c r="AY1942" i="1"/>
  <c r="BC1942" i="1" s="1"/>
  <c r="AV1942" i="1"/>
  <c r="AH1942" i="1"/>
  <c r="AE1942" i="1"/>
  <c r="AA1942" i="1"/>
  <c r="X1942" i="1"/>
  <c r="Q1942" i="1"/>
  <c r="T1942" i="1" s="1"/>
  <c r="K1942" i="1"/>
  <c r="H1942" i="1"/>
  <c r="E1942" i="1"/>
  <c r="AU1941" i="1"/>
  <c r="AT1941" i="1"/>
  <c r="AS1941" i="1"/>
  <c r="BB1941" i="1" s="1"/>
  <c r="AR1941" i="1"/>
  <c r="AQ1941" i="1"/>
  <c r="BA1941" i="1" s="1"/>
  <c r="AP1941" i="1"/>
  <c r="AO1941" i="1"/>
  <c r="AN1941" i="1"/>
  <c r="AZ1941" i="1" s="1"/>
  <c r="AM1941" i="1"/>
  <c r="AL1941" i="1"/>
  <c r="AK1941" i="1"/>
  <c r="AV1941" i="1" s="1"/>
  <c r="AJ1941" i="1"/>
  <c r="AY1941" i="1" s="1"/>
  <c r="BC1941" i="1" s="1"/>
  <c r="AG1941" i="1"/>
  <c r="AF1941" i="1"/>
  <c r="AD1941" i="1"/>
  <c r="AC1941" i="1"/>
  <c r="AE1941" i="1" s="1"/>
  <c r="AH1941" i="1" s="1"/>
  <c r="Z1941" i="1"/>
  <c r="Y1941" i="1"/>
  <c r="W1941" i="1"/>
  <c r="V1941" i="1"/>
  <c r="X1941" i="1" s="1"/>
  <c r="AA1941" i="1" s="1"/>
  <c r="S1941" i="1"/>
  <c r="R1941" i="1"/>
  <c r="P1941" i="1"/>
  <c r="Q1941" i="1" s="1"/>
  <c r="T1941" i="1" s="1"/>
  <c r="O1941" i="1"/>
  <c r="N1941" i="1"/>
  <c r="M1941" i="1"/>
  <c r="L1941" i="1"/>
  <c r="K1941" i="1"/>
  <c r="J1941" i="1"/>
  <c r="I1941" i="1"/>
  <c r="H1941" i="1"/>
  <c r="G1941" i="1"/>
  <c r="F1941" i="1"/>
  <c r="D1941" i="1"/>
  <c r="C1941" i="1"/>
  <c r="E1941" i="1" s="1"/>
  <c r="BB1940" i="1"/>
  <c r="BA1940" i="1"/>
  <c r="AZ1940" i="1"/>
  <c r="AY1940" i="1"/>
  <c r="BC1940" i="1" s="1"/>
  <c r="AV1940" i="1"/>
  <c r="AH1940" i="1"/>
  <c r="AE1940" i="1"/>
  <c r="AA1940" i="1"/>
  <c r="X1940" i="1"/>
  <c r="Q1940" i="1"/>
  <c r="T1940" i="1" s="1"/>
  <c r="K1940" i="1"/>
  <c r="H1940" i="1"/>
  <c r="E1940" i="1"/>
  <c r="AU1939" i="1"/>
  <c r="AT1939" i="1"/>
  <c r="AS1939" i="1"/>
  <c r="BB1939" i="1" s="1"/>
  <c r="AR1939" i="1"/>
  <c r="AQ1939" i="1"/>
  <c r="BA1939" i="1" s="1"/>
  <c r="AP1939" i="1"/>
  <c r="AO1939" i="1"/>
  <c r="AN1939" i="1"/>
  <c r="AV1939" i="1" s="1"/>
  <c r="AM1939" i="1"/>
  <c r="AL1939" i="1"/>
  <c r="AK1939" i="1"/>
  <c r="AJ1939" i="1"/>
  <c r="AY1939" i="1" s="1"/>
  <c r="AG1939" i="1"/>
  <c r="AF1939" i="1"/>
  <c r="AE1939" i="1"/>
  <c r="AH1939" i="1" s="1"/>
  <c r="AD1939" i="1"/>
  <c r="AC1939" i="1"/>
  <c r="Z1939" i="1"/>
  <c r="Y1939" i="1"/>
  <c r="W1939" i="1"/>
  <c r="V1939" i="1"/>
  <c r="X1939" i="1" s="1"/>
  <c r="AA1939" i="1" s="1"/>
  <c r="S1939" i="1"/>
  <c r="R1939" i="1"/>
  <c r="P1939" i="1"/>
  <c r="Q1939" i="1" s="1"/>
  <c r="T1939" i="1" s="1"/>
  <c r="O1939" i="1"/>
  <c r="N1939" i="1"/>
  <c r="M1939" i="1"/>
  <c r="L1939" i="1"/>
  <c r="K1939" i="1"/>
  <c r="J1939" i="1"/>
  <c r="I1939" i="1"/>
  <c r="G1939" i="1"/>
  <c r="F1939" i="1"/>
  <c r="H1939" i="1" s="1"/>
  <c r="E1939" i="1"/>
  <c r="D1939" i="1"/>
  <c r="C1939" i="1"/>
  <c r="BB1938" i="1"/>
  <c r="BA1938" i="1"/>
  <c r="AZ1938" i="1"/>
  <c r="AY1938" i="1"/>
  <c r="BC1938" i="1" s="1"/>
  <c r="AV1938" i="1"/>
  <c r="AE1938" i="1"/>
  <c r="AH1938" i="1" s="1"/>
  <c r="AA1938" i="1"/>
  <c r="X1938" i="1"/>
  <c r="T1938" i="1"/>
  <c r="AW1938" i="1" s="1"/>
  <c r="Q1938" i="1"/>
  <c r="K1938" i="1"/>
  <c r="H1938" i="1"/>
  <c r="E1938" i="1"/>
  <c r="AZ1937" i="1"/>
  <c r="AU1937" i="1"/>
  <c r="AT1937" i="1"/>
  <c r="AS1937" i="1"/>
  <c r="BB1937" i="1" s="1"/>
  <c r="AR1937" i="1"/>
  <c r="BA1937" i="1" s="1"/>
  <c r="AQ1937" i="1"/>
  <c r="AP1937" i="1"/>
  <c r="AO1937" i="1"/>
  <c r="AN1937" i="1"/>
  <c r="AM1937" i="1"/>
  <c r="AL1937" i="1"/>
  <c r="AK1937" i="1"/>
  <c r="AJ1937" i="1"/>
  <c r="AY1937" i="1" s="1"/>
  <c r="AG1937" i="1"/>
  <c r="AF1937" i="1"/>
  <c r="AD1937" i="1"/>
  <c r="AC1937" i="1"/>
  <c r="AE1937" i="1" s="1"/>
  <c r="AH1937" i="1" s="1"/>
  <c r="Z1937" i="1"/>
  <c r="Y1937" i="1"/>
  <c r="W1937" i="1"/>
  <c r="X1937" i="1" s="1"/>
  <c r="AA1937" i="1" s="1"/>
  <c r="V1937" i="1"/>
  <c r="S1937" i="1"/>
  <c r="R1937" i="1"/>
  <c r="Q1937" i="1"/>
  <c r="T1937" i="1" s="1"/>
  <c r="P1937" i="1"/>
  <c r="O1937" i="1"/>
  <c r="N1937" i="1"/>
  <c r="M1937" i="1"/>
  <c r="L1937" i="1"/>
  <c r="J1937" i="1"/>
  <c r="I1937" i="1"/>
  <c r="K1937" i="1" s="1"/>
  <c r="H1937" i="1"/>
  <c r="G1937" i="1"/>
  <c r="F1937" i="1"/>
  <c r="D1937" i="1"/>
  <c r="E1937" i="1" s="1"/>
  <c r="C1937" i="1"/>
  <c r="BC1936" i="1"/>
  <c r="BB1936" i="1"/>
  <c r="BA1936" i="1"/>
  <c r="AZ1936" i="1"/>
  <c r="AY1936" i="1"/>
  <c r="AV1936" i="1"/>
  <c r="AE1936" i="1"/>
  <c r="AH1936" i="1" s="1"/>
  <c r="AA1936" i="1"/>
  <c r="X1936" i="1"/>
  <c r="T1936" i="1"/>
  <c r="AW1936" i="1" s="1"/>
  <c r="Q1936" i="1"/>
  <c r="K1936" i="1"/>
  <c r="H1936" i="1"/>
  <c r="E1936" i="1"/>
  <c r="AU1935" i="1"/>
  <c r="AT1935" i="1"/>
  <c r="AS1935" i="1"/>
  <c r="BB1935" i="1" s="1"/>
  <c r="AR1935" i="1"/>
  <c r="BA1935" i="1" s="1"/>
  <c r="AQ1935" i="1"/>
  <c r="AP1935" i="1"/>
  <c r="AO1935" i="1"/>
  <c r="AN1935" i="1"/>
  <c r="AM1935" i="1"/>
  <c r="AZ1935" i="1" s="1"/>
  <c r="AL1935" i="1"/>
  <c r="AK1935" i="1"/>
  <c r="AJ1935" i="1"/>
  <c r="AY1935" i="1" s="1"/>
  <c r="BC1935" i="1" s="1"/>
  <c r="AG1935" i="1"/>
  <c r="AF1935" i="1"/>
  <c r="AD1935" i="1"/>
  <c r="AC1935" i="1"/>
  <c r="AE1935" i="1" s="1"/>
  <c r="AH1935" i="1" s="1"/>
  <c r="Z1935" i="1"/>
  <c r="Y1935" i="1"/>
  <c r="W1935" i="1"/>
  <c r="X1935" i="1" s="1"/>
  <c r="AA1935" i="1" s="1"/>
  <c r="V1935" i="1"/>
  <c r="T1935" i="1"/>
  <c r="S1935" i="1"/>
  <c r="R1935" i="1"/>
  <c r="Q1935" i="1"/>
  <c r="P1935" i="1"/>
  <c r="O1935" i="1"/>
  <c r="N1935" i="1"/>
  <c r="M1935" i="1"/>
  <c r="L1935" i="1"/>
  <c r="K1935" i="1"/>
  <c r="J1935" i="1"/>
  <c r="I1935" i="1"/>
  <c r="G1935" i="1"/>
  <c r="H1935" i="1" s="1"/>
  <c r="F1935" i="1"/>
  <c r="D1935" i="1"/>
  <c r="E1935" i="1" s="1"/>
  <c r="C1935" i="1"/>
  <c r="BB1934" i="1"/>
  <c r="BA1934" i="1"/>
  <c r="AZ1934" i="1"/>
  <c r="BC1934" i="1" s="1"/>
  <c r="AY1934" i="1"/>
  <c r="AW1934" i="1"/>
  <c r="AV1934" i="1"/>
  <c r="AE1934" i="1"/>
  <c r="AH1934" i="1" s="1"/>
  <c r="X1934" i="1"/>
  <c r="AA1934" i="1" s="1"/>
  <c r="T1934" i="1"/>
  <c r="BD1934" i="1" s="1"/>
  <c r="Q1934" i="1"/>
  <c r="K1934" i="1"/>
  <c r="H1934" i="1"/>
  <c r="E1934" i="1"/>
  <c r="AY1933" i="1"/>
  <c r="AU1933" i="1"/>
  <c r="AT1933" i="1"/>
  <c r="AS1933" i="1"/>
  <c r="BB1933" i="1" s="1"/>
  <c r="AR1933" i="1"/>
  <c r="AQ1933" i="1"/>
  <c r="AP1933" i="1"/>
  <c r="BA1933" i="1" s="1"/>
  <c r="AO1933" i="1"/>
  <c r="AN1933" i="1"/>
  <c r="AM1933" i="1"/>
  <c r="AZ1933" i="1" s="1"/>
  <c r="AL1933" i="1"/>
  <c r="AK1933" i="1"/>
  <c r="AJ1933" i="1"/>
  <c r="AV1933" i="1" s="1"/>
  <c r="AG1933" i="1"/>
  <c r="AF1933" i="1"/>
  <c r="AD1933" i="1"/>
  <c r="AE1933" i="1" s="1"/>
  <c r="AH1933" i="1" s="1"/>
  <c r="AC1933" i="1"/>
  <c r="Z1933" i="1"/>
  <c r="Y1933" i="1"/>
  <c r="X1933" i="1"/>
  <c r="AA1933" i="1" s="1"/>
  <c r="W1933" i="1"/>
  <c r="V1933" i="1"/>
  <c r="S1933" i="1"/>
  <c r="R1933" i="1"/>
  <c r="P1933" i="1"/>
  <c r="O1933" i="1"/>
  <c r="Q1933" i="1" s="1"/>
  <c r="T1933" i="1" s="1"/>
  <c r="N1933" i="1"/>
  <c r="M1933" i="1"/>
  <c r="L1933" i="1"/>
  <c r="J1933" i="1"/>
  <c r="K1933" i="1" s="1"/>
  <c r="I1933" i="1"/>
  <c r="G1933" i="1"/>
  <c r="H1933" i="1" s="1"/>
  <c r="F1933" i="1"/>
  <c r="D1933" i="1"/>
  <c r="E1933" i="1" s="1"/>
  <c r="C1933" i="1"/>
  <c r="BB1932" i="1"/>
  <c r="BA1932" i="1"/>
  <c r="AZ1932" i="1"/>
  <c r="BC1932" i="1" s="1"/>
  <c r="AY1932" i="1"/>
  <c r="AV1932" i="1"/>
  <c r="AE1932" i="1"/>
  <c r="AH1932" i="1" s="1"/>
  <c r="X1932" i="1"/>
  <c r="AA1932" i="1" s="1"/>
  <c r="T1932" i="1"/>
  <c r="AW1932" i="1" s="1"/>
  <c r="Q1932" i="1"/>
  <c r="K1932" i="1"/>
  <c r="H1932" i="1"/>
  <c r="E1932" i="1"/>
  <c r="BB1931" i="1"/>
  <c r="BA1931" i="1"/>
  <c r="AZ1931" i="1"/>
  <c r="AY1931" i="1"/>
  <c r="BC1931" i="1" s="1"/>
  <c r="AV1931" i="1"/>
  <c r="AH1931" i="1"/>
  <c r="AE1931" i="1"/>
  <c r="AA1931" i="1"/>
  <c r="X1931" i="1"/>
  <c r="Q1931" i="1"/>
  <c r="T1931" i="1" s="1"/>
  <c r="K1931" i="1"/>
  <c r="H1931" i="1"/>
  <c r="E1931" i="1"/>
  <c r="BC1930" i="1"/>
  <c r="BB1930" i="1"/>
  <c r="BA1930" i="1"/>
  <c r="AZ1930" i="1"/>
  <c r="AY1930" i="1"/>
  <c r="AV1930" i="1"/>
  <c r="AE1930" i="1"/>
  <c r="AH1930" i="1" s="1"/>
  <c r="AA1930" i="1"/>
  <c r="X1930" i="1"/>
  <c r="T1930" i="1"/>
  <c r="AW1930" i="1" s="1"/>
  <c r="Q1930" i="1"/>
  <c r="K1930" i="1"/>
  <c r="H1930" i="1"/>
  <c r="E1930" i="1"/>
  <c r="BC1929" i="1"/>
  <c r="BB1929" i="1"/>
  <c r="BA1929" i="1"/>
  <c r="AZ1929" i="1"/>
  <c r="AY1929" i="1"/>
  <c r="AV1929" i="1"/>
  <c r="AH1929" i="1"/>
  <c r="AE1929" i="1"/>
  <c r="X1929" i="1"/>
  <c r="AA1929" i="1" s="1"/>
  <c r="Q1929" i="1"/>
  <c r="T1929" i="1" s="1"/>
  <c r="K1929" i="1"/>
  <c r="H1929" i="1"/>
  <c r="E1929" i="1"/>
  <c r="BB1928" i="1"/>
  <c r="BA1928" i="1"/>
  <c r="AZ1928" i="1"/>
  <c r="AY1928" i="1"/>
  <c r="BC1928" i="1" s="1"/>
  <c r="AV1928" i="1"/>
  <c r="AH1928" i="1"/>
  <c r="AE1928" i="1"/>
  <c r="AA1928" i="1"/>
  <c r="X1928" i="1"/>
  <c r="Q1928" i="1"/>
  <c r="T1928" i="1" s="1"/>
  <c r="K1928" i="1"/>
  <c r="H1928" i="1"/>
  <c r="E1928" i="1"/>
  <c r="AU1927" i="1"/>
  <c r="AT1927" i="1"/>
  <c r="AS1927" i="1"/>
  <c r="BB1927" i="1" s="1"/>
  <c r="AR1927" i="1"/>
  <c r="AQ1927" i="1"/>
  <c r="BA1927" i="1" s="1"/>
  <c r="AP1927" i="1"/>
  <c r="AO1927" i="1"/>
  <c r="AN1927" i="1"/>
  <c r="AV1927" i="1" s="1"/>
  <c r="AM1927" i="1"/>
  <c r="AL1927" i="1"/>
  <c r="AK1927" i="1"/>
  <c r="AJ1927" i="1"/>
  <c r="AY1927" i="1" s="1"/>
  <c r="AG1927" i="1"/>
  <c r="AF1927" i="1"/>
  <c r="AE1927" i="1"/>
  <c r="AH1927" i="1" s="1"/>
  <c r="AD1927" i="1"/>
  <c r="AC1927" i="1"/>
  <c r="Z1927" i="1"/>
  <c r="Y1927" i="1"/>
  <c r="W1927" i="1"/>
  <c r="V1927" i="1"/>
  <c r="X1927" i="1" s="1"/>
  <c r="AA1927" i="1" s="1"/>
  <c r="S1927" i="1"/>
  <c r="R1927" i="1"/>
  <c r="P1927" i="1"/>
  <c r="Q1927" i="1" s="1"/>
  <c r="T1927" i="1" s="1"/>
  <c r="O1927" i="1"/>
  <c r="N1927" i="1"/>
  <c r="M1927" i="1"/>
  <c r="L1927" i="1"/>
  <c r="K1927" i="1"/>
  <c r="J1927" i="1"/>
  <c r="I1927" i="1"/>
  <c r="G1927" i="1"/>
  <c r="F1927" i="1"/>
  <c r="H1927" i="1" s="1"/>
  <c r="E1927" i="1"/>
  <c r="D1927" i="1"/>
  <c r="C1927" i="1"/>
  <c r="BB1926" i="1"/>
  <c r="BA1926" i="1"/>
  <c r="AZ1926" i="1"/>
  <c r="AY1926" i="1"/>
  <c r="BC1926" i="1" s="1"/>
  <c r="AV1926" i="1"/>
  <c r="AE1926" i="1"/>
  <c r="AH1926" i="1" s="1"/>
  <c r="AA1926" i="1"/>
  <c r="X1926" i="1"/>
  <c r="T1926" i="1"/>
  <c r="AW1926" i="1" s="1"/>
  <c r="Q1926" i="1"/>
  <c r="K1926" i="1"/>
  <c r="H1926" i="1"/>
  <c r="E1926" i="1"/>
  <c r="AZ1925" i="1"/>
  <c r="AU1925" i="1"/>
  <c r="AT1925" i="1"/>
  <c r="AS1925" i="1"/>
  <c r="BB1925" i="1" s="1"/>
  <c r="AR1925" i="1"/>
  <c r="BA1925" i="1" s="1"/>
  <c r="AQ1925" i="1"/>
  <c r="AP1925" i="1"/>
  <c r="AO1925" i="1"/>
  <c r="AN1925" i="1"/>
  <c r="AM1925" i="1"/>
  <c r="AL1925" i="1"/>
  <c r="AK1925" i="1"/>
  <c r="AJ1925" i="1"/>
  <c r="AY1925" i="1" s="1"/>
  <c r="AG1925" i="1"/>
  <c r="AF1925" i="1"/>
  <c r="AD1925" i="1"/>
  <c r="AC1925" i="1"/>
  <c r="AE1925" i="1" s="1"/>
  <c r="AH1925" i="1" s="1"/>
  <c r="Z1925" i="1"/>
  <c r="Y1925" i="1"/>
  <c r="W1925" i="1"/>
  <c r="X1925" i="1" s="1"/>
  <c r="AA1925" i="1" s="1"/>
  <c r="V1925" i="1"/>
  <c r="S1925" i="1"/>
  <c r="R1925" i="1"/>
  <c r="Q1925" i="1"/>
  <c r="T1925" i="1" s="1"/>
  <c r="P1925" i="1"/>
  <c r="O1925" i="1"/>
  <c r="N1925" i="1"/>
  <c r="M1925" i="1"/>
  <c r="L1925" i="1"/>
  <c r="J1925" i="1"/>
  <c r="I1925" i="1"/>
  <c r="K1925" i="1" s="1"/>
  <c r="H1925" i="1"/>
  <c r="G1925" i="1"/>
  <c r="F1925" i="1"/>
  <c r="D1925" i="1"/>
  <c r="E1925" i="1" s="1"/>
  <c r="C1925" i="1"/>
  <c r="BC1924" i="1"/>
  <c r="BB1924" i="1"/>
  <c r="BA1924" i="1"/>
  <c r="AZ1924" i="1"/>
  <c r="AY1924" i="1"/>
  <c r="AV1924" i="1"/>
  <c r="AE1924" i="1"/>
  <c r="AH1924" i="1" s="1"/>
  <c r="AA1924" i="1"/>
  <c r="X1924" i="1"/>
  <c r="T1924" i="1"/>
  <c r="AW1924" i="1" s="1"/>
  <c r="Q1924" i="1"/>
  <c r="K1924" i="1"/>
  <c r="H1924" i="1"/>
  <c r="E1924" i="1"/>
  <c r="BC1923" i="1"/>
  <c r="BB1923" i="1"/>
  <c r="BA1923" i="1"/>
  <c r="AZ1923" i="1"/>
  <c r="AY1923" i="1"/>
  <c r="AV1923" i="1"/>
  <c r="AH1923" i="1"/>
  <c r="AE1923" i="1"/>
  <c r="X1923" i="1"/>
  <c r="AA1923" i="1" s="1"/>
  <c r="Q1923" i="1"/>
  <c r="T1923" i="1" s="1"/>
  <c r="K1923" i="1"/>
  <c r="H1923" i="1"/>
  <c r="E1923" i="1"/>
  <c r="BB1922" i="1"/>
  <c r="BA1922" i="1"/>
  <c r="AZ1922" i="1"/>
  <c r="AY1922" i="1"/>
  <c r="BC1922" i="1" s="1"/>
  <c r="AV1922" i="1"/>
  <c r="AH1922" i="1"/>
  <c r="AE1922" i="1"/>
  <c r="AA1922" i="1"/>
  <c r="X1922" i="1"/>
  <c r="Q1922" i="1"/>
  <c r="T1922" i="1" s="1"/>
  <c r="K1922" i="1"/>
  <c r="H1922" i="1"/>
  <c r="E1922" i="1"/>
  <c r="AU1921" i="1"/>
  <c r="AT1921" i="1"/>
  <c r="AS1921" i="1"/>
  <c r="BB1921" i="1" s="1"/>
  <c r="AR1921" i="1"/>
  <c r="AQ1921" i="1"/>
  <c r="BA1921" i="1" s="1"/>
  <c r="AP1921" i="1"/>
  <c r="AO1921" i="1"/>
  <c r="AN1921" i="1"/>
  <c r="AV1921" i="1" s="1"/>
  <c r="AM1921" i="1"/>
  <c r="AL1921" i="1"/>
  <c r="AK1921" i="1"/>
  <c r="AJ1921" i="1"/>
  <c r="AY1921" i="1" s="1"/>
  <c r="AG1921" i="1"/>
  <c r="AF1921" i="1"/>
  <c r="AE1921" i="1"/>
  <c r="AH1921" i="1" s="1"/>
  <c r="AD1921" i="1"/>
  <c r="AC1921" i="1"/>
  <c r="Z1921" i="1"/>
  <c r="Y1921" i="1"/>
  <c r="W1921" i="1"/>
  <c r="V1921" i="1"/>
  <c r="X1921" i="1" s="1"/>
  <c r="AA1921" i="1" s="1"/>
  <c r="S1921" i="1"/>
  <c r="R1921" i="1"/>
  <c r="P1921" i="1"/>
  <c r="Q1921" i="1" s="1"/>
  <c r="T1921" i="1" s="1"/>
  <c r="O1921" i="1"/>
  <c r="N1921" i="1"/>
  <c r="M1921" i="1"/>
  <c r="L1921" i="1"/>
  <c r="K1921" i="1"/>
  <c r="J1921" i="1"/>
  <c r="I1921" i="1"/>
  <c r="G1921" i="1"/>
  <c r="F1921" i="1"/>
  <c r="H1921" i="1" s="1"/>
  <c r="E1921" i="1"/>
  <c r="D1921" i="1"/>
  <c r="C1921" i="1"/>
  <c r="BB1920" i="1"/>
  <c r="BA1920" i="1"/>
  <c r="AZ1920" i="1"/>
  <c r="AY1920" i="1"/>
  <c r="BC1920" i="1" s="1"/>
  <c r="AV1920" i="1"/>
  <c r="AE1920" i="1"/>
  <c r="AH1920" i="1" s="1"/>
  <c r="AA1920" i="1"/>
  <c r="X1920" i="1"/>
  <c r="T1920" i="1"/>
  <c r="AW1920" i="1" s="1"/>
  <c r="Q1920" i="1"/>
  <c r="K1920" i="1"/>
  <c r="H1920" i="1"/>
  <c r="E1920" i="1"/>
  <c r="BB1919" i="1"/>
  <c r="BA1919" i="1"/>
  <c r="AZ1919" i="1"/>
  <c r="BC1919" i="1" s="1"/>
  <c r="AY1919" i="1"/>
  <c r="AV1919" i="1"/>
  <c r="AE1919" i="1"/>
  <c r="AH1919" i="1" s="1"/>
  <c r="X1919" i="1"/>
  <c r="AA1919" i="1" s="1"/>
  <c r="T1919" i="1"/>
  <c r="AW1919" i="1" s="1"/>
  <c r="Q1919" i="1"/>
  <c r="K1919" i="1"/>
  <c r="H1919" i="1"/>
  <c r="E1919" i="1"/>
  <c r="BB1918" i="1"/>
  <c r="BA1918" i="1"/>
  <c r="AZ1918" i="1"/>
  <c r="AY1918" i="1"/>
  <c r="BC1918" i="1" s="1"/>
  <c r="AV1918" i="1"/>
  <c r="AH1918" i="1"/>
  <c r="AE1918" i="1"/>
  <c r="AA1918" i="1"/>
  <c r="X1918" i="1"/>
  <c r="Q1918" i="1"/>
  <c r="T1918" i="1" s="1"/>
  <c r="K1918" i="1"/>
  <c r="H1918" i="1"/>
  <c r="E1918" i="1"/>
  <c r="AU1917" i="1"/>
  <c r="AT1917" i="1"/>
  <c r="AS1917" i="1"/>
  <c r="BB1917" i="1" s="1"/>
  <c r="AR1917" i="1"/>
  <c r="AQ1917" i="1"/>
  <c r="BA1917" i="1" s="1"/>
  <c r="AP1917" i="1"/>
  <c r="AO1917" i="1"/>
  <c r="AN1917" i="1"/>
  <c r="AZ1917" i="1" s="1"/>
  <c r="AM1917" i="1"/>
  <c r="AL1917" i="1"/>
  <c r="AK1917" i="1"/>
  <c r="AV1917" i="1" s="1"/>
  <c r="AJ1917" i="1"/>
  <c r="AY1917" i="1" s="1"/>
  <c r="AG1917" i="1"/>
  <c r="AF1917" i="1"/>
  <c r="AD1917" i="1"/>
  <c r="AC1917" i="1"/>
  <c r="AE1917" i="1" s="1"/>
  <c r="AH1917" i="1" s="1"/>
  <c r="Z1917" i="1"/>
  <c r="Y1917" i="1"/>
  <c r="W1917" i="1"/>
  <c r="V1917" i="1"/>
  <c r="X1917" i="1" s="1"/>
  <c r="AA1917" i="1" s="1"/>
  <c r="S1917" i="1"/>
  <c r="R1917" i="1"/>
  <c r="P1917" i="1"/>
  <c r="Q1917" i="1" s="1"/>
  <c r="T1917" i="1" s="1"/>
  <c r="O1917" i="1"/>
  <c r="N1917" i="1"/>
  <c r="M1917" i="1"/>
  <c r="L1917" i="1"/>
  <c r="K1917" i="1"/>
  <c r="J1917" i="1"/>
  <c r="I1917" i="1"/>
  <c r="H1917" i="1"/>
  <c r="G1917" i="1"/>
  <c r="F1917" i="1"/>
  <c r="D1917" i="1"/>
  <c r="C1917" i="1"/>
  <c r="E1917" i="1" s="1"/>
  <c r="BB1916" i="1"/>
  <c r="BA1916" i="1"/>
  <c r="AZ1916" i="1"/>
  <c r="AY1916" i="1"/>
  <c r="BC1916" i="1" s="1"/>
  <c r="AV1916" i="1"/>
  <c r="AH1916" i="1"/>
  <c r="AE1916" i="1"/>
  <c r="AA1916" i="1"/>
  <c r="X1916" i="1"/>
  <c r="Q1916" i="1"/>
  <c r="T1916" i="1" s="1"/>
  <c r="K1916" i="1"/>
  <c r="H1916" i="1"/>
  <c r="E1916" i="1"/>
  <c r="AU1915" i="1"/>
  <c r="AT1915" i="1"/>
  <c r="AS1915" i="1"/>
  <c r="BB1915" i="1" s="1"/>
  <c r="AR1915" i="1"/>
  <c r="AQ1915" i="1"/>
  <c r="BA1915" i="1" s="1"/>
  <c r="AP1915" i="1"/>
  <c r="AO1915" i="1"/>
  <c r="AN1915" i="1"/>
  <c r="AV1915" i="1" s="1"/>
  <c r="AM1915" i="1"/>
  <c r="AL1915" i="1"/>
  <c r="AK1915" i="1"/>
  <c r="AJ1915" i="1"/>
  <c r="AY1915" i="1" s="1"/>
  <c r="AG1915" i="1"/>
  <c r="AF1915" i="1"/>
  <c r="AE1915" i="1"/>
  <c r="AH1915" i="1" s="1"/>
  <c r="AD1915" i="1"/>
  <c r="AC1915" i="1"/>
  <c r="Z1915" i="1"/>
  <c r="Y1915" i="1"/>
  <c r="W1915" i="1"/>
  <c r="V1915" i="1"/>
  <c r="X1915" i="1" s="1"/>
  <c r="AA1915" i="1" s="1"/>
  <c r="S1915" i="1"/>
  <c r="R1915" i="1"/>
  <c r="P1915" i="1"/>
  <c r="Q1915" i="1" s="1"/>
  <c r="T1915" i="1" s="1"/>
  <c r="O1915" i="1"/>
  <c r="N1915" i="1"/>
  <c r="M1915" i="1"/>
  <c r="L1915" i="1"/>
  <c r="K1915" i="1"/>
  <c r="J1915" i="1"/>
  <c r="I1915" i="1"/>
  <c r="G1915" i="1"/>
  <c r="F1915" i="1"/>
  <c r="H1915" i="1" s="1"/>
  <c r="E1915" i="1"/>
  <c r="D1915" i="1"/>
  <c r="C1915" i="1"/>
  <c r="BB1914" i="1"/>
  <c r="BA1914" i="1"/>
  <c r="AZ1914" i="1"/>
  <c r="AY1914" i="1"/>
  <c r="BC1914" i="1" s="1"/>
  <c r="AV1914" i="1"/>
  <c r="AE1914" i="1"/>
  <c r="AH1914" i="1" s="1"/>
  <c r="AA1914" i="1"/>
  <c r="X1914" i="1"/>
  <c r="T1914" i="1"/>
  <c r="AW1914" i="1" s="1"/>
  <c r="Q1914" i="1"/>
  <c r="K1914" i="1"/>
  <c r="H1914" i="1"/>
  <c r="E1914" i="1"/>
  <c r="BB1913" i="1"/>
  <c r="BA1913" i="1"/>
  <c r="AZ1913" i="1"/>
  <c r="BC1913" i="1" s="1"/>
  <c r="AY1913" i="1"/>
  <c r="AV1913" i="1"/>
  <c r="AE1913" i="1"/>
  <c r="AH1913" i="1" s="1"/>
  <c r="X1913" i="1"/>
  <c r="AA1913" i="1" s="1"/>
  <c r="T1913" i="1"/>
  <c r="AW1913" i="1" s="1"/>
  <c r="Q1913" i="1"/>
  <c r="K1913" i="1"/>
  <c r="H1913" i="1"/>
  <c r="E1913" i="1"/>
  <c r="AU1912" i="1"/>
  <c r="AT1912" i="1"/>
  <c r="AS1912" i="1"/>
  <c r="BB1912" i="1" s="1"/>
  <c r="AR1912" i="1"/>
  <c r="BA1912" i="1" s="1"/>
  <c r="AQ1912" i="1"/>
  <c r="AP1912" i="1"/>
  <c r="AO1912" i="1"/>
  <c r="AN1912" i="1"/>
  <c r="AM1912" i="1"/>
  <c r="AZ1912" i="1" s="1"/>
  <c r="AL1912" i="1"/>
  <c r="AK1912" i="1"/>
  <c r="AJ1912" i="1"/>
  <c r="AY1912" i="1" s="1"/>
  <c r="AG1912" i="1"/>
  <c r="AF1912" i="1"/>
  <c r="AD1912" i="1"/>
  <c r="AE1912" i="1" s="1"/>
  <c r="AH1912" i="1" s="1"/>
  <c r="AC1912" i="1"/>
  <c r="AA1912" i="1"/>
  <c r="Z1912" i="1"/>
  <c r="Y1912" i="1"/>
  <c r="X1912" i="1"/>
  <c r="W1912" i="1"/>
  <c r="V1912" i="1"/>
  <c r="S1912" i="1"/>
  <c r="R1912" i="1"/>
  <c r="Q1912" i="1"/>
  <c r="T1912" i="1" s="1"/>
  <c r="P1912" i="1"/>
  <c r="O1912" i="1"/>
  <c r="N1912" i="1"/>
  <c r="M1912" i="1"/>
  <c r="L1912" i="1"/>
  <c r="J1912" i="1"/>
  <c r="K1912" i="1" s="1"/>
  <c r="I1912" i="1"/>
  <c r="G1912" i="1"/>
  <c r="H1912" i="1" s="1"/>
  <c r="F1912" i="1"/>
  <c r="D1912" i="1"/>
  <c r="E1912" i="1" s="1"/>
  <c r="C1912" i="1"/>
  <c r="BC1911" i="1"/>
  <c r="BB1911" i="1"/>
  <c r="BA1911" i="1"/>
  <c r="AZ1911" i="1"/>
  <c r="AY1911" i="1"/>
  <c r="AV1911" i="1"/>
  <c r="AH1911" i="1"/>
  <c r="AE1911" i="1"/>
  <c r="X1911" i="1"/>
  <c r="AA1911" i="1" s="1"/>
  <c r="Q1911" i="1"/>
  <c r="T1911" i="1" s="1"/>
  <c r="K1911" i="1"/>
  <c r="H1911" i="1"/>
  <c r="E1911" i="1"/>
  <c r="AY1910" i="1"/>
  <c r="AU1910" i="1"/>
  <c r="AT1910" i="1"/>
  <c r="AS1910" i="1"/>
  <c r="BB1910" i="1" s="1"/>
  <c r="AR1910" i="1"/>
  <c r="AQ1910" i="1"/>
  <c r="AP1910" i="1"/>
  <c r="BA1910" i="1" s="1"/>
  <c r="AO1910" i="1"/>
  <c r="AN1910" i="1"/>
  <c r="AV1910" i="1" s="1"/>
  <c r="AM1910" i="1"/>
  <c r="AZ1910" i="1" s="1"/>
  <c r="AL1910" i="1"/>
  <c r="AK1910" i="1"/>
  <c r="AJ1910" i="1"/>
  <c r="AG1910" i="1"/>
  <c r="AF1910" i="1"/>
  <c r="AE1910" i="1"/>
  <c r="AH1910" i="1" s="1"/>
  <c r="AD1910" i="1"/>
  <c r="AC1910" i="1"/>
  <c r="Z1910" i="1"/>
  <c r="Y1910" i="1"/>
  <c r="W1910" i="1"/>
  <c r="V1910" i="1"/>
  <c r="X1910" i="1" s="1"/>
  <c r="AA1910" i="1" s="1"/>
  <c r="S1910" i="1"/>
  <c r="R1910" i="1"/>
  <c r="P1910" i="1"/>
  <c r="O1910" i="1"/>
  <c r="Q1910" i="1" s="1"/>
  <c r="T1910" i="1" s="1"/>
  <c r="N1910" i="1"/>
  <c r="M1910" i="1"/>
  <c r="L1910" i="1"/>
  <c r="J1910" i="1"/>
  <c r="K1910" i="1" s="1"/>
  <c r="I1910" i="1"/>
  <c r="G1910" i="1"/>
  <c r="H1910" i="1" s="1"/>
  <c r="F1910" i="1"/>
  <c r="E1910" i="1"/>
  <c r="D1910" i="1"/>
  <c r="C1910" i="1"/>
  <c r="BB1909" i="1"/>
  <c r="BA1909" i="1"/>
  <c r="AZ1909" i="1"/>
  <c r="AY1909" i="1"/>
  <c r="BC1909" i="1" s="1"/>
  <c r="AV1909" i="1"/>
  <c r="AH1909" i="1"/>
  <c r="AE1909" i="1"/>
  <c r="X1909" i="1"/>
  <c r="AA1909" i="1" s="1"/>
  <c r="Q1909" i="1"/>
  <c r="T1909" i="1" s="1"/>
  <c r="K1909" i="1"/>
  <c r="H1909" i="1"/>
  <c r="E1909" i="1"/>
  <c r="BB1908" i="1"/>
  <c r="BA1908" i="1"/>
  <c r="AZ1908" i="1"/>
  <c r="AY1908" i="1"/>
  <c r="BC1908" i="1" s="1"/>
  <c r="AV1908" i="1"/>
  <c r="AE1908" i="1"/>
  <c r="AH1908" i="1" s="1"/>
  <c r="AA1908" i="1"/>
  <c r="X1908" i="1"/>
  <c r="T1908" i="1"/>
  <c r="AW1908" i="1" s="1"/>
  <c r="Q1908" i="1"/>
  <c r="K1908" i="1"/>
  <c r="H1908" i="1"/>
  <c r="E1908" i="1"/>
  <c r="AZ1907" i="1"/>
  <c r="AU1907" i="1"/>
  <c r="AT1907" i="1"/>
  <c r="AS1907" i="1"/>
  <c r="BB1907" i="1" s="1"/>
  <c r="AR1907" i="1"/>
  <c r="BA1907" i="1" s="1"/>
  <c r="AQ1907" i="1"/>
  <c r="AP1907" i="1"/>
  <c r="AO1907" i="1"/>
  <c r="AN1907" i="1"/>
  <c r="AM1907" i="1"/>
  <c r="AL1907" i="1"/>
  <c r="AK1907" i="1"/>
  <c r="AJ1907" i="1"/>
  <c r="AY1907" i="1" s="1"/>
  <c r="BC1907" i="1" s="1"/>
  <c r="AG1907" i="1"/>
  <c r="AF1907" i="1"/>
  <c r="AD1907" i="1"/>
  <c r="AC1907" i="1"/>
  <c r="AE1907" i="1" s="1"/>
  <c r="AH1907" i="1" s="1"/>
  <c r="Z1907" i="1"/>
  <c r="Y1907" i="1"/>
  <c r="W1907" i="1"/>
  <c r="X1907" i="1" s="1"/>
  <c r="AA1907" i="1" s="1"/>
  <c r="V1907" i="1"/>
  <c r="S1907" i="1"/>
  <c r="R1907" i="1"/>
  <c r="Q1907" i="1"/>
  <c r="T1907" i="1" s="1"/>
  <c r="P1907" i="1"/>
  <c r="O1907" i="1"/>
  <c r="N1907" i="1"/>
  <c r="M1907" i="1"/>
  <c r="L1907" i="1"/>
  <c r="J1907" i="1"/>
  <c r="I1907" i="1"/>
  <c r="K1907" i="1" s="1"/>
  <c r="H1907" i="1"/>
  <c r="G1907" i="1"/>
  <c r="F1907" i="1"/>
  <c r="D1907" i="1"/>
  <c r="E1907" i="1" s="1"/>
  <c r="C1907" i="1"/>
  <c r="BC1906" i="1"/>
  <c r="BB1906" i="1"/>
  <c r="BA1906" i="1"/>
  <c r="AZ1906" i="1"/>
  <c r="AY1906" i="1"/>
  <c r="AV1906" i="1"/>
  <c r="AE1906" i="1"/>
  <c r="AH1906" i="1" s="1"/>
  <c r="AA1906" i="1"/>
  <c r="X1906" i="1"/>
  <c r="T1906" i="1"/>
  <c r="AW1906" i="1" s="1"/>
  <c r="Q1906" i="1"/>
  <c r="K1906" i="1"/>
  <c r="H1906" i="1"/>
  <c r="E1906" i="1"/>
  <c r="BC1905" i="1"/>
  <c r="BB1905" i="1"/>
  <c r="BA1905" i="1"/>
  <c r="AZ1905" i="1"/>
  <c r="AY1905" i="1"/>
  <c r="AV1905" i="1"/>
  <c r="AH1905" i="1"/>
  <c r="AE1905" i="1"/>
  <c r="X1905" i="1"/>
  <c r="AA1905" i="1" s="1"/>
  <c r="Q1905" i="1"/>
  <c r="T1905" i="1" s="1"/>
  <c r="K1905" i="1"/>
  <c r="H1905" i="1"/>
  <c r="E1905" i="1"/>
  <c r="BB1904" i="1"/>
  <c r="BA1904" i="1"/>
  <c r="AZ1904" i="1"/>
  <c r="AY1904" i="1"/>
  <c r="BC1904" i="1" s="1"/>
  <c r="AV1904" i="1"/>
  <c r="AH1904" i="1"/>
  <c r="AE1904" i="1"/>
  <c r="AA1904" i="1"/>
  <c r="X1904" i="1"/>
  <c r="Q1904" i="1"/>
  <c r="T1904" i="1" s="1"/>
  <c r="K1904" i="1"/>
  <c r="H1904" i="1"/>
  <c r="E1904" i="1"/>
  <c r="BB1903" i="1"/>
  <c r="BA1903" i="1"/>
  <c r="AZ1903" i="1"/>
  <c r="BC1903" i="1" s="1"/>
  <c r="AY1903" i="1"/>
  <c r="AW1903" i="1"/>
  <c r="AV1903" i="1"/>
  <c r="AE1903" i="1"/>
  <c r="AH1903" i="1" s="1"/>
  <c r="X1903" i="1"/>
  <c r="AA1903" i="1" s="1"/>
  <c r="T1903" i="1"/>
  <c r="BD1903" i="1" s="1"/>
  <c r="Q1903" i="1"/>
  <c r="K1903" i="1"/>
  <c r="H1903" i="1"/>
  <c r="E1903" i="1"/>
  <c r="AY1902" i="1"/>
  <c r="AU1902" i="1"/>
  <c r="AT1902" i="1"/>
  <c r="AS1902" i="1"/>
  <c r="BB1902" i="1" s="1"/>
  <c r="AR1902" i="1"/>
  <c r="AQ1902" i="1"/>
  <c r="AP1902" i="1"/>
  <c r="BA1902" i="1" s="1"/>
  <c r="AO1902" i="1"/>
  <c r="AN1902" i="1"/>
  <c r="AM1902" i="1"/>
  <c r="AZ1902" i="1" s="1"/>
  <c r="AL1902" i="1"/>
  <c r="AK1902" i="1"/>
  <c r="AJ1902" i="1"/>
  <c r="AV1902" i="1" s="1"/>
  <c r="AG1902" i="1"/>
  <c r="AF1902" i="1"/>
  <c r="AD1902" i="1"/>
  <c r="AE1902" i="1" s="1"/>
  <c r="AH1902" i="1" s="1"/>
  <c r="AC1902" i="1"/>
  <c r="Z1902" i="1"/>
  <c r="Y1902" i="1"/>
  <c r="X1902" i="1"/>
  <c r="AA1902" i="1" s="1"/>
  <c r="W1902" i="1"/>
  <c r="V1902" i="1"/>
  <c r="S1902" i="1"/>
  <c r="R1902" i="1"/>
  <c r="P1902" i="1"/>
  <c r="O1902" i="1"/>
  <c r="Q1902" i="1" s="1"/>
  <c r="T1902" i="1" s="1"/>
  <c r="N1902" i="1"/>
  <c r="M1902" i="1"/>
  <c r="L1902" i="1"/>
  <c r="J1902" i="1"/>
  <c r="K1902" i="1" s="1"/>
  <c r="I1902" i="1"/>
  <c r="G1902" i="1"/>
  <c r="H1902" i="1" s="1"/>
  <c r="F1902" i="1"/>
  <c r="D1902" i="1"/>
  <c r="E1902" i="1" s="1"/>
  <c r="C1902" i="1"/>
  <c r="BB1901" i="1"/>
  <c r="BA1901" i="1"/>
  <c r="AZ1901" i="1"/>
  <c r="BC1901" i="1" s="1"/>
  <c r="AY1901" i="1"/>
  <c r="AV1901" i="1"/>
  <c r="AE1901" i="1"/>
  <c r="AH1901" i="1" s="1"/>
  <c r="X1901" i="1"/>
  <c r="AA1901" i="1" s="1"/>
  <c r="T1901" i="1"/>
  <c r="AW1901" i="1" s="1"/>
  <c r="Q1901" i="1"/>
  <c r="K1901" i="1"/>
  <c r="H1901" i="1"/>
  <c r="E1901" i="1"/>
  <c r="BB1900" i="1"/>
  <c r="BA1900" i="1"/>
  <c r="AZ1900" i="1"/>
  <c r="AY1900" i="1"/>
  <c r="BC1900" i="1" s="1"/>
  <c r="AV1900" i="1"/>
  <c r="AH1900" i="1"/>
  <c r="AE1900" i="1"/>
  <c r="AA1900" i="1"/>
  <c r="X1900" i="1"/>
  <c r="Q1900" i="1"/>
  <c r="T1900" i="1" s="1"/>
  <c r="K1900" i="1"/>
  <c r="H1900" i="1"/>
  <c r="E1900" i="1"/>
  <c r="BC1899" i="1"/>
  <c r="BB1899" i="1"/>
  <c r="BA1899" i="1"/>
  <c r="AZ1899" i="1"/>
  <c r="AY1899" i="1"/>
  <c r="AV1899" i="1"/>
  <c r="AE1899" i="1"/>
  <c r="AH1899" i="1" s="1"/>
  <c r="AA1899" i="1"/>
  <c r="X1899" i="1"/>
  <c r="T1899" i="1"/>
  <c r="AW1899" i="1" s="1"/>
  <c r="Q1899" i="1"/>
  <c r="K1899" i="1"/>
  <c r="H1899" i="1"/>
  <c r="E1899" i="1"/>
  <c r="BC1898" i="1"/>
  <c r="BB1898" i="1"/>
  <c r="BA1898" i="1"/>
  <c r="AZ1898" i="1"/>
  <c r="AY1898" i="1"/>
  <c r="AV1898" i="1"/>
  <c r="AH1898" i="1"/>
  <c r="AE1898" i="1"/>
  <c r="X1898" i="1"/>
  <c r="AA1898" i="1" s="1"/>
  <c r="Q1898" i="1"/>
  <c r="T1898" i="1" s="1"/>
  <c r="K1898" i="1"/>
  <c r="H1898" i="1"/>
  <c r="E1898" i="1"/>
  <c r="BB1897" i="1"/>
  <c r="BA1897" i="1"/>
  <c r="AZ1897" i="1"/>
  <c r="AY1897" i="1"/>
  <c r="BC1897" i="1" s="1"/>
  <c r="AV1897" i="1"/>
  <c r="AH1897" i="1"/>
  <c r="AE1897" i="1"/>
  <c r="AA1897" i="1"/>
  <c r="X1897" i="1"/>
  <c r="Q1897" i="1"/>
  <c r="T1897" i="1" s="1"/>
  <c r="K1897" i="1"/>
  <c r="H1897" i="1"/>
  <c r="E1897" i="1"/>
  <c r="BB1896" i="1"/>
  <c r="BA1896" i="1"/>
  <c r="AZ1896" i="1"/>
  <c r="BC1896" i="1" s="1"/>
  <c r="AY1896" i="1"/>
  <c r="AW1896" i="1"/>
  <c r="AV1896" i="1"/>
  <c r="AE1896" i="1"/>
  <c r="AH1896" i="1" s="1"/>
  <c r="X1896" i="1"/>
  <c r="AA1896" i="1" s="1"/>
  <c r="T1896" i="1"/>
  <c r="BD1896" i="1" s="1"/>
  <c r="Q1896" i="1"/>
  <c r="K1896" i="1"/>
  <c r="H1896" i="1"/>
  <c r="E1896" i="1"/>
  <c r="AY1895" i="1"/>
  <c r="BC1895" i="1" s="1"/>
  <c r="AU1895" i="1"/>
  <c r="AT1895" i="1"/>
  <c r="AS1895" i="1"/>
  <c r="BB1895" i="1" s="1"/>
  <c r="AR1895" i="1"/>
  <c r="AQ1895" i="1"/>
  <c r="AP1895" i="1"/>
  <c r="BA1895" i="1" s="1"/>
  <c r="AO1895" i="1"/>
  <c r="AN1895" i="1"/>
  <c r="AM1895" i="1"/>
  <c r="AZ1895" i="1" s="1"/>
  <c r="AL1895" i="1"/>
  <c r="AK1895" i="1"/>
  <c r="AJ1895" i="1"/>
  <c r="AV1895" i="1" s="1"/>
  <c r="AG1895" i="1"/>
  <c r="AF1895" i="1"/>
  <c r="AD1895" i="1"/>
  <c r="AE1895" i="1" s="1"/>
  <c r="AH1895" i="1" s="1"/>
  <c r="AC1895" i="1"/>
  <c r="Z1895" i="1"/>
  <c r="Y1895" i="1"/>
  <c r="X1895" i="1"/>
  <c r="AA1895" i="1" s="1"/>
  <c r="W1895" i="1"/>
  <c r="V1895" i="1"/>
  <c r="S1895" i="1"/>
  <c r="R1895" i="1"/>
  <c r="P1895" i="1"/>
  <c r="O1895" i="1"/>
  <c r="Q1895" i="1" s="1"/>
  <c r="T1895" i="1" s="1"/>
  <c r="N1895" i="1"/>
  <c r="M1895" i="1"/>
  <c r="L1895" i="1"/>
  <c r="J1895" i="1"/>
  <c r="K1895" i="1" s="1"/>
  <c r="I1895" i="1"/>
  <c r="G1895" i="1"/>
  <c r="H1895" i="1" s="1"/>
  <c r="F1895" i="1"/>
  <c r="D1895" i="1"/>
  <c r="E1895" i="1" s="1"/>
  <c r="C1895" i="1"/>
  <c r="BB1894" i="1"/>
  <c r="BA1894" i="1"/>
  <c r="AZ1894" i="1"/>
  <c r="BC1894" i="1" s="1"/>
  <c r="AY1894" i="1"/>
  <c r="AV1894" i="1"/>
  <c r="AE1894" i="1"/>
  <c r="AH1894" i="1" s="1"/>
  <c r="X1894" i="1"/>
  <c r="AA1894" i="1" s="1"/>
  <c r="T1894" i="1"/>
  <c r="AW1894" i="1" s="1"/>
  <c r="Q1894" i="1"/>
  <c r="K1894" i="1"/>
  <c r="H1894" i="1"/>
  <c r="E1894" i="1"/>
  <c r="BB1893" i="1"/>
  <c r="BA1893" i="1"/>
  <c r="AZ1893" i="1"/>
  <c r="AY1893" i="1"/>
  <c r="BC1893" i="1" s="1"/>
  <c r="AV1893" i="1"/>
  <c r="AH1893" i="1"/>
  <c r="AE1893" i="1"/>
  <c r="AA1893" i="1"/>
  <c r="X1893" i="1"/>
  <c r="Q1893" i="1"/>
  <c r="T1893" i="1" s="1"/>
  <c r="K1893" i="1"/>
  <c r="H1893" i="1"/>
  <c r="E1893" i="1"/>
  <c r="BC1892" i="1"/>
  <c r="BB1892" i="1"/>
  <c r="BA1892" i="1"/>
  <c r="AZ1892" i="1"/>
  <c r="AY1892" i="1"/>
  <c r="AV1892" i="1"/>
  <c r="AE1892" i="1"/>
  <c r="AH1892" i="1" s="1"/>
  <c r="AA1892" i="1"/>
  <c r="X1892" i="1"/>
  <c r="T1892" i="1"/>
  <c r="AW1892" i="1" s="1"/>
  <c r="Q1892" i="1"/>
  <c r="K1892" i="1"/>
  <c r="H1892" i="1"/>
  <c r="E1892" i="1"/>
  <c r="BC1891" i="1"/>
  <c r="BB1891" i="1"/>
  <c r="BA1891" i="1"/>
  <c r="AZ1891" i="1"/>
  <c r="AY1891" i="1"/>
  <c r="AV1891" i="1"/>
  <c r="AH1891" i="1"/>
  <c r="AE1891" i="1"/>
  <c r="X1891" i="1"/>
  <c r="AA1891" i="1" s="1"/>
  <c r="Q1891" i="1"/>
  <c r="T1891" i="1" s="1"/>
  <c r="K1891" i="1"/>
  <c r="H1891" i="1"/>
  <c r="E1891" i="1"/>
  <c r="BB1890" i="1"/>
  <c r="BA1890" i="1"/>
  <c r="AZ1890" i="1"/>
  <c r="AY1890" i="1"/>
  <c r="BC1890" i="1" s="1"/>
  <c r="AV1890" i="1"/>
  <c r="AH1890" i="1"/>
  <c r="AE1890" i="1"/>
  <c r="AA1890" i="1"/>
  <c r="X1890" i="1"/>
  <c r="Q1890" i="1"/>
  <c r="T1890" i="1" s="1"/>
  <c r="K1890" i="1"/>
  <c r="H1890" i="1"/>
  <c r="E1890" i="1"/>
  <c r="BB1889" i="1"/>
  <c r="BA1889" i="1"/>
  <c r="AZ1889" i="1"/>
  <c r="BC1889" i="1" s="1"/>
  <c r="AY1889" i="1"/>
  <c r="AW1889" i="1"/>
  <c r="AV1889" i="1"/>
  <c r="AE1889" i="1"/>
  <c r="AH1889" i="1" s="1"/>
  <c r="X1889" i="1"/>
  <c r="AA1889" i="1" s="1"/>
  <c r="T1889" i="1"/>
  <c r="Q1889" i="1"/>
  <c r="K1889" i="1"/>
  <c r="H1889" i="1"/>
  <c r="E1889" i="1"/>
  <c r="AY1888" i="1"/>
  <c r="AU1888" i="1"/>
  <c r="AT1888" i="1"/>
  <c r="AS1888" i="1"/>
  <c r="BB1888" i="1" s="1"/>
  <c r="AR1888" i="1"/>
  <c r="AQ1888" i="1"/>
  <c r="AP1888" i="1"/>
  <c r="BA1888" i="1" s="1"/>
  <c r="AO1888" i="1"/>
  <c r="AN1888" i="1"/>
  <c r="AM1888" i="1"/>
  <c r="AZ1888" i="1" s="1"/>
  <c r="AL1888" i="1"/>
  <c r="AK1888" i="1"/>
  <c r="AJ1888" i="1"/>
  <c r="AV1888" i="1" s="1"/>
  <c r="AG1888" i="1"/>
  <c r="AF1888" i="1"/>
  <c r="AD1888" i="1"/>
  <c r="AE1888" i="1" s="1"/>
  <c r="AH1888" i="1" s="1"/>
  <c r="AC1888" i="1"/>
  <c r="Z1888" i="1"/>
  <c r="Y1888" i="1"/>
  <c r="X1888" i="1"/>
  <c r="AA1888" i="1" s="1"/>
  <c r="W1888" i="1"/>
  <c r="V1888" i="1"/>
  <c r="S1888" i="1"/>
  <c r="R1888" i="1"/>
  <c r="P1888" i="1"/>
  <c r="O1888" i="1"/>
  <c r="Q1888" i="1" s="1"/>
  <c r="T1888" i="1" s="1"/>
  <c r="N1888" i="1"/>
  <c r="M1888" i="1"/>
  <c r="L1888" i="1"/>
  <c r="J1888" i="1"/>
  <c r="K1888" i="1" s="1"/>
  <c r="I1888" i="1"/>
  <c r="G1888" i="1"/>
  <c r="H1888" i="1" s="1"/>
  <c r="F1888" i="1"/>
  <c r="D1888" i="1"/>
  <c r="E1888" i="1" s="1"/>
  <c r="C1888" i="1"/>
  <c r="BB1887" i="1"/>
  <c r="BA1887" i="1"/>
  <c r="AZ1887" i="1"/>
  <c r="BC1887" i="1" s="1"/>
  <c r="AY1887" i="1"/>
  <c r="AP1887" i="1"/>
  <c r="AM1887" i="1"/>
  <c r="AV1887" i="1" s="1"/>
  <c r="AE1887" i="1"/>
  <c r="AH1887" i="1" s="1"/>
  <c r="AA1887" i="1"/>
  <c r="X1887" i="1"/>
  <c r="T1887" i="1"/>
  <c r="Q1887" i="1"/>
  <c r="K1887" i="1"/>
  <c r="H1887" i="1"/>
  <c r="E1887" i="1"/>
  <c r="AU1886" i="1"/>
  <c r="AT1886" i="1"/>
  <c r="AS1886" i="1"/>
  <c r="BB1886" i="1" s="1"/>
  <c r="AR1886" i="1"/>
  <c r="BA1886" i="1" s="1"/>
  <c r="AQ1886" i="1"/>
  <c r="AP1886" i="1"/>
  <c r="AO1886" i="1"/>
  <c r="AN1886" i="1"/>
  <c r="AM1886" i="1"/>
  <c r="AZ1886" i="1" s="1"/>
  <c r="AL1886" i="1"/>
  <c r="AK1886" i="1"/>
  <c r="AJ1886" i="1"/>
  <c r="AY1886" i="1" s="1"/>
  <c r="AG1886" i="1"/>
  <c r="AF1886" i="1"/>
  <c r="AD1886" i="1"/>
  <c r="AC1886" i="1"/>
  <c r="AE1886" i="1" s="1"/>
  <c r="AH1886" i="1" s="1"/>
  <c r="Z1886" i="1"/>
  <c r="Y1886" i="1"/>
  <c r="W1886" i="1"/>
  <c r="X1886" i="1" s="1"/>
  <c r="AA1886" i="1" s="1"/>
  <c r="V1886" i="1"/>
  <c r="T1886" i="1"/>
  <c r="S1886" i="1"/>
  <c r="R1886" i="1"/>
  <c r="Q1886" i="1"/>
  <c r="P1886" i="1"/>
  <c r="O1886" i="1"/>
  <c r="N1886" i="1"/>
  <c r="M1886" i="1"/>
  <c r="L1886" i="1"/>
  <c r="K1886" i="1"/>
  <c r="J1886" i="1"/>
  <c r="I1886" i="1"/>
  <c r="G1886" i="1"/>
  <c r="H1886" i="1" s="1"/>
  <c r="F1886" i="1"/>
  <c r="D1886" i="1"/>
  <c r="E1886" i="1" s="1"/>
  <c r="C1886" i="1"/>
  <c r="BB1885" i="1"/>
  <c r="BA1885" i="1"/>
  <c r="AZ1885" i="1"/>
  <c r="BC1885" i="1" s="1"/>
  <c r="AY1885" i="1"/>
  <c r="AW1885" i="1"/>
  <c r="AV1885" i="1"/>
  <c r="AE1885" i="1"/>
  <c r="AH1885" i="1" s="1"/>
  <c r="X1885" i="1"/>
  <c r="AA1885" i="1" s="1"/>
  <c r="T1885" i="1"/>
  <c r="Q1885" i="1"/>
  <c r="K1885" i="1"/>
  <c r="H1885" i="1"/>
  <c r="E1885" i="1"/>
  <c r="AY1884" i="1"/>
  <c r="AU1884" i="1"/>
  <c r="AT1884" i="1"/>
  <c r="AS1884" i="1"/>
  <c r="BB1884" i="1" s="1"/>
  <c r="AR1884" i="1"/>
  <c r="AQ1884" i="1"/>
  <c r="AP1884" i="1"/>
  <c r="BA1884" i="1" s="1"/>
  <c r="AO1884" i="1"/>
  <c r="AN1884" i="1"/>
  <c r="AM1884" i="1"/>
  <c r="AZ1884" i="1" s="1"/>
  <c r="AL1884" i="1"/>
  <c r="AK1884" i="1"/>
  <c r="AJ1884" i="1"/>
  <c r="AV1884" i="1" s="1"/>
  <c r="AG1884" i="1"/>
  <c r="AF1884" i="1"/>
  <c r="AD1884" i="1"/>
  <c r="AE1884" i="1" s="1"/>
  <c r="AH1884" i="1" s="1"/>
  <c r="AC1884" i="1"/>
  <c r="Z1884" i="1"/>
  <c r="Y1884" i="1"/>
  <c r="X1884" i="1"/>
  <c r="AA1884" i="1" s="1"/>
  <c r="W1884" i="1"/>
  <c r="V1884" i="1"/>
  <c r="S1884" i="1"/>
  <c r="R1884" i="1"/>
  <c r="P1884" i="1"/>
  <c r="O1884" i="1"/>
  <c r="Q1884" i="1" s="1"/>
  <c r="T1884" i="1" s="1"/>
  <c r="N1884" i="1"/>
  <c r="M1884" i="1"/>
  <c r="L1884" i="1"/>
  <c r="J1884" i="1"/>
  <c r="K1884" i="1" s="1"/>
  <c r="I1884" i="1"/>
  <c r="G1884" i="1"/>
  <c r="H1884" i="1" s="1"/>
  <c r="F1884" i="1"/>
  <c r="F1870" i="1" s="1"/>
  <c r="D1884" i="1"/>
  <c r="E1884" i="1" s="1"/>
  <c r="C1884" i="1"/>
  <c r="BB1883" i="1"/>
  <c r="BA1883" i="1"/>
  <c r="AZ1883" i="1"/>
  <c r="BC1883" i="1" s="1"/>
  <c r="AY1883" i="1"/>
  <c r="AV1883" i="1"/>
  <c r="AE1883" i="1"/>
  <c r="AH1883" i="1" s="1"/>
  <c r="X1883" i="1"/>
  <c r="AA1883" i="1" s="1"/>
  <c r="T1883" i="1"/>
  <c r="AW1883" i="1" s="1"/>
  <c r="Q1883" i="1"/>
  <c r="K1883" i="1"/>
  <c r="H1883" i="1"/>
  <c r="E1883" i="1"/>
  <c r="AU1882" i="1"/>
  <c r="AT1882" i="1"/>
  <c r="AS1882" i="1"/>
  <c r="BB1882" i="1" s="1"/>
  <c r="AR1882" i="1"/>
  <c r="BA1882" i="1" s="1"/>
  <c r="AQ1882" i="1"/>
  <c r="AP1882" i="1"/>
  <c r="AO1882" i="1"/>
  <c r="AN1882" i="1"/>
  <c r="AM1882" i="1"/>
  <c r="AZ1882" i="1" s="1"/>
  <c r="AL1882" i="1"/>
  <c r="AK1882" i="1"/>
  <c r="AJ1882" i="1"/>
  <c r="AY1882" i="1" s="1"/>
  <c r="AG1882" i="1"/>
  <c r="AF1882" i="1"/>
  <c r="AD1882" i="1"/>
  <c r="AE1882" i="1" s="1"/>
  <c r="AH1882" i="1" s="1"/>
  <c r="AC1882" i="1"/>
  <c r="AA1882" i="1"/>
  <c r="Z1882" i="1"/>
  <c r="Y1882" i="1"/>
  <c r="X1882" i="1"/>
  <c r="W1882" i="1"/>
  <c r="V1882" i="1"/>
  <c r="S1882" i="1"/>
  <c r="R1882" i="1"/>
  <c r="Q1882" i="1"/>
  <c r="T1882" i="1" s="1"/>
  <c r="P1882" i="1"/>
  <c r="O1882" i="1"/>
  <c r="N1882" i="1"/>
  <c r="M1882" i="1"/>
  <c r="L1882" i="1"/>
  <c r="J1882" i="1"/>
  <c r="K1882" i="1" s="1"/>
  <c r="I1882" i="1"/>
  <c r="G1882" i="1"/>
  <c r="H1882" i="1" s="1"/>
  <c r="F1882" i="1"/>
  <c r="D1882" i="1"/>
  <c r="E1882" i="1" s="1"/>
  <c r="C1882" i="1"/>
  <c r="BC1881" i="1"/>
  <c r="BB1881" i="1"/>
  <c r="BA1881" i="1"/>
  <c r="AZ1881" i="1"/>
  <c r="AY1881" i="1"/>
  <c r="AV1881" i="1"/>
  <c r="AH1881" i="1"/>
  <c r="AE1881" i="1"/>
  <c r="X1881" i="1"/>
  <c r="AA1881" i="1" s="1"/>
  <c r="Q1881" i="1"/>
  <c r="T1881" i="1" s="1"/>
  <c r="K1881" i="1"/>
  <c r="H1881" i="1"/>
  <c r="E1881" i="1"/>
  <c r="BB1880" i="1"/>
  <c r="BA1880" i="1"/>
  <c r="AZ1880" i="1"/>
  <c r="AY1880" i="1"/>
  <c r="BC1880" i="1" s="1"/>
  <c r="AV1880" i="1"/>
  <c r="AH1880" i="1"/>
  <c r="AE1880" i="1"/>
  <c r="AA1880" i="1"/>
  <c r="X1880" i="1"/>
  <c r="Q1880" i="1"/>
  <c r="T1880" i="1" s="1"/>
  <c r="K1880" i="1"/>
  <c r="H1880" i="1"/>
  <c r="E1880" i="1"/>
  <c r="BB1879" i="1"/>
  <c r="BA1879" i="1"/>
  <c r="AZ1879" i="1"/>
  <c r="BC1879" i="1" s="1"/>
  <c r="AY1879" i="1"/>
  <c r="AW1879" i="1"/>
  <c r="AV1879" i="1"/>
  <c r="AE1879" i="1"/>
  <c r="AH1879" i="1" s="1"/>
  <c r="X1879" i="1"/>
  <c r="AA1879" i="1" s="1"/>
  <c r="T1879" i="1"/>
  <c r="Q1879" i="1"/>
  <c r="K1879" i="1"/>
  <c r="H1879" i="1"/>
  <c r="E1879" i="1"/>
  <c r="BB1878" i="1"/>
  <c r="BA1878" i="1"/>
  <c r="AZ1878" i="1"/>
  <c r="AY1878" i="1"/>
  <c r="BC1878" i="1" s="1"/>
  <c r="AV1878" i="1"/>
  <c r="AH1878" i="1"/>
  <c r="AE1878" i="1"/>
  <c r="X1878" i="1"/>
  <c r="AA1878" i="1" s="1"/>
  <c r="Q1878" i="1"/>
  <c r="T1878" i="1" s="1"/>
  <c r="K1878" i="1"/>
  <c r="H1878" i="1"/>
  <c r="E1878" i="1"/>
  <c r="AZ1877" i="1"/>
  <c r="AY1877" i="1"/>
  <c r="BC1877" i="1" s="1"/>
  <c r="AU1877" i="1"/>
  <c r="AT1877" i="1"/>
  <c r="AS1877" i="1"/>
  <c r="BB1877" i="1" s="1"/>
  <c r="AR1877" i="1"/>
  <c r="AQ1877" i="1"/>
  <c r="AP1877" i="1"/>
  <c r="BA1877" i="1" s="1"/>
  <c r="AO1877" i="1"/>
  <c r="AN1877" i="1"/>
  <c r="AM1877" i="1"/>
  <c r="AL1877" i="1"/>
  <c r="AK1877" i="1"/>
  <c r="AV1877" i="1" s="1"/>
  <c r="AJ1877" i="1"/>
  <c r="AH1877" i="1"/>
  <c r="AG1877" i="1"/>
  <c r="AF1877" i="1"/>
  <c r="AE1877" i="1"/>
  <c r="AD1877" i="1"/>
  <c r="AC1877" i="1"/>
  <c r="Z1877" i="1"/>
  <c r="Y1877" i="1"/>
  <c r="X1877" i="1"/>
  <c r="AA1877" i="1" s="1"/>
  <c r="W1877" i="1"/>
  <c r="V1877" i="1"/>
  <c r="S1877" i="1"/>
  <c r="R1877" i="1"/>
  <c r="P1877" i="1"/>
  <c r="O1877" i="1"/>
  <c r="Q1877" i="1" s="1"/>
  <c r="T1877" i="1" s="1"/>
  <c r="N1877" i="1"/>
  <c r="M1877" i="1"/>
  <c r="L1877" i="1"/>
  <c r="J1877" i="1"/>
  <c r="K1877" i="1" s="1"/>
  <c r="I1877" i="1"/>
  <c r="H1877" i="1"/>
  <c r="G1877" i="1"/>
  <c r="F1877" i="1"/>
  <c r="E1877" i="1"/>
  <c r="D1877" i="1"/>
  <c r="C1877" i="1"/>
  <c r="BB1876" i="1"/>
  <c r="BA1876" i="1"/>
  <c r="AZ1876" i="1"/>
  <c r="AY1876" i="1"/>
  <c r="BC1876" i="1" s="1"/>
  <c r="AV1876" i="1"/>
  <c r="AH1876" i="1"/>
  <c r="AE1876" i="1"/>
  <c r="AA1876" i="1"/>
  <c r="X1876" i="1"/>
  <c r="Q1876" i="1"/>
  <c r="T1876" i="1" s="1"/>
  <c r="K1876" i="1"/>
  <c r="H1876" i="1"/>
  <c r="E1876" i="1"/>
  <c r="BC1875" i="1"/>
  <c r="BB1875" i="1"/>
  <c r="BA1875" i="1"/>
  <c r="AZ1875" i="1"/>
  <c r="AY1875" i="1"/>
  <c r="AV1875" i="1"/>
  <c r="AE1875" i="1"/>
  <c r="AH1875" i="1" s="1"/>
  <c r="AA1875" i="1"/>
  <c r="X1875" i="1"/>
  <c r="T1875" i="1"/>
  <c r="AW1875" i="1" s="1"/>
  <c r="Q1875" i="1"/>
  <c r="K1875" i="1"/>
  <c r="H1875" i="1"/>
  <c r="E1875" i="1"/>
  <c r="BC1874" i="1"/>
  <c r="BB1874" i="1"/>
  <c r="BA1874" i="1"/>
  <c r="AZ1874" i="1"/>
  <c r="AY1874" i="1"/>
  <c r="AV1874" i="1"/>
  <c r="AH1874" i="1"/>
  <c r="AE1874" i="1"/>
  <c r="X1874" i="1"/>
  <c r="AA1874" i="1" s="1"/>
  <c r="Q1874" i="1"/>
  <c r="T1874" i="1" s="1"/>
  <c r="K1874" i="1"/>
  <c r="H1874" i="1"/>
  <c r="E1874" i="1"/>
  <c r="AY1873" i="1"/>
  <c r="AU1873" i="1"/>
  <c r="AU1870" i="1" s="1"/>
  <c r="AT1873" i="1"/>
  <c r="AS1873" i="1"/>
  <c r="BB1873" i="1" s="1"/>
  <c r="AR1873" i="1"/>
  <c r="AQ1873" i="1"/>
  <c r="AP1873" i="1"/>
  <c r="BA1873" i="1" s="1"/>
  <c r="AO1873" i="1"/>
  <c r="AN1873" i="1"/>
  <c r="AV1873" i="1" s="1"/>
  <c r="AM1873" i="1"/>
  <c r="AZ1873" i="1" s="1"/>
  <c r="AL1873" i="1"/>
  <c r="AK1873" i="1"/>
  <c r="AJ1873" i="1"/>
  <c r="AG1873" i="1"/>
  <c r="AF1873" i="1"/>
  <c r="AE1873" i="1"/>
  <c r="AH1873" i="1" s="1"/>
  <c r="AD1873" i="1"/>
  <c r="AD1870" i="1" s="1"/>
  <c r="AC1873" i="1"/>
  <c r="Z1873" i="1"/>
  <c r="Y1873" i="1"/>
  <c r="W1873" i="1"/>
  <c r="V1873" i="1"/>
  <c r="X1873" i="1" s="1"/>
  <c r="AA1873" i="1" s="1"/>
  <c r="S1873" i="1"/>
  <c r="R1873" i="1"/>
  <c r="P1873" i="1"/>
  <c r="O1873" i="1"/>
  <c r="Q1873" i="1" s="1"/>
  <c r="T1873" i="1" s="1"/>
  <c r="N1873" i="1"/>
  <c r="M1873" i="1"/>
  <c r="L1873" i="1"/>
  <c r="L1870" i="1" s="1"/>
  <c r="J1873" i="1"/>
  <c r="K1873" i="1" s="1"/>
  <c r="I1873" i="1"/>
  <c r="G1873" i="1"/>
  <c r="H1873" i="1" s="1"/>
  <c r="F1873" i="1"/>
  <c r="E1873" i="1"/>
  <c r="D1873" i="1"/>
  <c r="D1870" i="1" s="1"/>
  <c r="C1873" i="1"/>
  <c r="BB1872" i="1"/>
  <c r="BA1872" i="1"/>
  <c r="AZ1872" i="1"/>
  <c r="AY1872" i="1"/>
  <c r="BC1872" i="1" s="1"/>
  <c r="AV1872" i="1"/>
  <c r="AH1872" i="1"/>
  <c r="AE1872" i="1"/>
  <c r="X1872" i="1"/>
  <c r="AA1872" i="1" s="1"/>
  <c r="Q1872" i="1"/>
  <c r="T1872" i="1" s="1"/>
  <c r="K1872" i="1"/>
  <c r="H1872" i="1"/>
  <c r="E1872" i="1"/>
  <c r="AZ1871" i="1"/>
  <c r="AY1871" i="1"/>
  <c r="AU1871" i="1"/>
  <c r="AT1871" i="1"/>
  <c r="AT1870" i="1" s="1"/>
  <c r="AS1871" i="1"/>
  <c r="BB1871" i="1" s="1"/>
  <c r="AR1871" i="1"/>
  <c r="AQ1871" i="1"/>
  <c r="AQ1870" i="1" s="1"/>
  <c r="AP1871" i="1"/>
  <c r="AP1870" i="1" s="1"/>
  <c r="BA1870" i="1" s="1"/>
  <c r="AO1871" i="1"/>
  <c r="AO1870" i="1" s="1"/>
  <c r="AN1871" i="1"/>
  <c r="AN1870" i="1" s="1"/>
  <c r="AM1871" i="1"/>
  <c r="AL1871" i="1"/>
  <c r="AL1870" i="1" s="1"/>
  <c r="AK1871" i="1"/>
  <c r="AV1871" i="1" s="1"/>
  <c r="AJ1871" i="1"/>
  <c r="AH1871" i="1"/>
  <c r="AG1871" i="1"/>
  <c r="AG1870" i="1" s="1"/>
  <c r="AF1871" i="1"/>
  <c r="AF1870" i="1" s="1"/>
  <c r="AE1871" i="1"/>
  <c r="AD1871" i="1"/>
  <c r="AC1871" i="1"/>
  <c r="AC1870" i="1" s="1"/>
  <c r="AE1870" i="1" s="1"/>
  <c r="Z1871" i="1"/>
  <c r="Y1871" i="1"/>
  <c r="Y1870" i="1" s="1"/>
  <c r="X1871" i="1"/>
  <c r="AA1871" i="1" s="1"/>
  <c r="W1871" i="1"/>
  <c r="W1870" i="1" s="1"/>
  <c r="V1871" i="1"/>
  <c r="V1870" i="1" s="1"/>
  <c r="S1871" i="1"/>
  <c r="S1870" i="1" s="1"/>
  <c r="R1871" i="1"/>
  <c r="P1871" i="1"/>
  <c r="P1870" i="1" s="1"/>
  <c r="O1871" i="1"/>
  <c r="O1870" i="1" s="1"/>
  <c r="N1871" i="1"/>
  <c r="N1870" i="1" s="1"/>
  <c r="M1871" i="1"/>
  <c r="M1870" i="1" s="1"/>
  <c r="L1871" i="1"/>
  <c r="J1871" i="1"/>
  <c r="K1871" i="1" s="1"/>
  <c r="I1871" i="1"/>
  <c r="H1871" i="1"/>
  <c r="G1871" i="1"/>
  <c r="G1870" i="1" s="1"/>
  <c r="H1870" i="1" s="1"/>
  <c r="F1871" i="1"/>
  <c r="E1871" i="1"/>
  <c r="D1871" i="1"/>
  <c r="C1871" i="1"/>
  <c r="C1870" i="1" s="1"/>
  <c r="AR1870" i="1"/>
  <c r="AK1870" i="1"/>
  <c r="AJ1870" i="1"/>
  <c r="Z1870" i="1"/>
  <c r="R1870" i="1"/>
  <c r="J1870" i="1"/>
  <c r="K1870" i="1" s="1"/>
  <c r="I1870" i="1"/>
  <c r="BC1869" i="1"/>
  <c r="BB1869" i="1"/>
  <c r="BA1869" i="1"/>
  <c r="AZ1869" i="1"/>
  <c r="AY1869" i="1"/>
  <c r="AV1869" i="1"/>
  <c r="AH1869" i="1"/>
  <c r="AE1869" i="1"/>
  <c r="X1869" i="1"/>
  <c r="AA1869" i="1" s="1"/>
  <c r="Q1869" i="1"/>
  <c r="T1869" i="1" s="1"/>
  <c r="K1869" i="1"/>
  <c r="H1869" i="1"/>
  <c r="E1869" i="1"/>
  <c r="BB1868" i="1"/>
  <c r="BA1868" i="1"/>
  <c r="AO1868" i="1"/>
  <c r="AN1868" i="1"/>
  <c r="AM1868" i="1"/>
  <c r="AM1865" i="1" s="1"/>
  <c r="AZ1865" i="1" s="1"/>
  <c r="AE1868" i="1"/>
  <c r="AH1868" i="1" s="1"/>
  <c r="X1868" i="1"/>
  <c r="AA1868" i="1" s="1"/>
  <c r="T1868" i="1"/>
  <c r="Q1868" i="1"/>
  <c r="K1868" i="1"/>
  <c r="H1868" i="1"/>
  <c r="E1868" i="1"/>
  <c r="BB1867" i="1"/>
  <c r="BA1867" i="1"/>
  <c r="AZ1867" i="1"/>
  <c r="AJ1867" i="1"/>
  <c r="AY1867" i="1" s="1"/>
  <c r="BC1867" i="1" s="1"/>
  <c r="BD1867" i="1" s="1"/>
  <c r="AE1867" i="1"/>
  <c r="AH1867" i="1" s="1"/>
  <c r="AA1867" i="1"/>
  <c r="X1867" i="1"/>
  <c r="T1867" i="1"/>
  <c r="Q1867" i="1"/>
  <c r="K1867" i="1"/>
  <c r="H1867" i="1"/>
  <c r="E1867" i="1"/>
  <c r="BB1866" i="1"/>
  <c r="BA1866" i="1"/>
  <c r="AZ1866" i="1"/>
  <c r="AH1866" i="1"/>
  <c r="AE1866" i="1"/>
  <c r="AA1866" i="1"/>
  <c r="X1866" i="1"/>
  <c r="Q1866" i="1"/>
  <c r="T1866" i="1" s="1"/>
  <c r="K1866" i="1"/>
  <c r="H1866" i="1"/>
  <c r="E1866" i="1"/>
  <c r="AU1865" i="1"/>
  <c r="AT1865" i="1"/>
  <c r="AS1865" i="1"/>
  <c r="BB1865" i="1" s="1"/>
  <c r="AR1865" i="1"/>
  <c r="AQ1865" i="1"/>
  <c r="BA1865" i="1" s="1"/>
  <c r="AP1865" i="1"/>
  <c r="AO1865" i="1"/>
  <c r="AN1865" i="1"/>
  <c r="AL1865" i="1"/>
  <c r="AK1865" i="1"/>
  <c r="AG1865" i="1"/>
  <c r="AF1865" i="1"/>
  <c r="AE1865" i="1"/>
  <c r="AH1865" i="1" s="1"/>
  <c r="AD1865" i="1"/>
  <c r="AC1865" i="1"/>
  <c r="Z1865" i="1"/>
  <c r="Y1865" i="1"/>
  <c r="W1865" i="1"/>
  <c r="V1865" i="1"/>
  <c r="X1865" i="1" s="1"/>
  <c r="AA1865" i="1" s="1"/>
  <c r="S1865" i="1"/>
  <c r="R1865" i="1"/>
  <c r="P1865" i="1"/>
  <c r="Q1865" i="1" s="1"/>
  <c r="T1865" i="1" s="1"/>
  <c r="O1865" i="1"/>
  <c r="N1865" i="1"/>
  <c r="M1865" i="1"/>
  <c r="L1865" i="1"/>
  <c r="K1865" i="1"/>
  <c r="J1865" i="1"/>
  <c r="I1865" i="1"/>
  <c r="G1865" i="1"/>
  <c r="F1865" i="1"/>
  <c r="H1865" i="1" s="1"/>
  <c r="E1865" i="1"/>
  <c r="D1865" i="1"/>
  <c r="C1865" i="1"/>
  <c r="BB1864" i="1"/>
  <c r="BA1864" i="1"/>
  <c r="AZ1864" i="1"/>
  <c r="AE1864" i="1"/>
  <c r="AH1864" i="1" s="1"/>
  <c r="X1864" i="1"/>
  <c r="AA1864" i="1" s="1"/>
  <c r="T1864" i="1"/>
  <c r="Q1864" i="1"/>
  <c r="K1864" i="1"/>
  <c r="H1864" i="1"/>
  <c r="E1864" i="1"/>
  <c r="BB1863" i="1"/>
  <c r="BA1863" i="1"/>
  <c r="AZ1863" i="1"/>
  <c r="AJ1863" i="1"/>
  <c r="AY1863" i="1" s="1"/>
  <c r="BC1863" i="1" s="1"/>
  <c r="BD1863" i="1" s="1"/>
  <c r="AE1863" i="1"/>
  <c r="AH1863" i="1" s="1"/>
  <c r="AA1863" i="1"/>
  <c r="X1863" i="1"/>
  <c r="T1863" i="1"/>
  <c r="Q1863" i="1"/>
  <c r="K1863" i="1"/>
  <c r="H1863" i="1"/>
  <c r="E1863" i="1"/>
  <c r="BB1862" i="1"/>
  <c r="BA1862" i="1"/>
  <c r="AZ1862" i="1"/>
  <c r="AH1862" i="1"/>
  <c r="AE1862" i="1"/>
  <c r="AA1862" i="1"/>
  <c r="X1862" i="1"/>
  <c r="Q1862" i="1"/>
  <c r="T1862" i="1" s="1"/>
  <c r="K1862" i="1"/>
  <c r="H1862" i="1"/>
  <c r="E1862" i="1"/>
  <c r="BB1861" i="1"/>
  <c r="BA1861" i="1"/>
  <c r="AZ1861" i="1"/>
  <c r="BC1861" i="1" s="1"/>
  <c r="AY1861" i="1"/>
  <c r="AW1861" i="1"/>
  <c r="AV1861" i="1"/>
  <c r="AE1861" i="1"/>
  <c r="AH1861" i="1" s="1"/>
  <c r="X1861" i="1"/>
  <c r="AA1861" i="1" s="1"/>
  <c r="T1861" i="1"/>
  <c r="Q1861" i="1"/>
  <c r="K1861" i="1"/>
  <c r="H1861" i="1"/>
  <c r="E1861" i="1"/>
  <c r="BB1860" i="1"/>
  <c r="BA1860" i="1"/>
  <c r="AZ1860" i="1"/>
  <c r="AY1860" i="1"/>
  <c r="BC1860" i="1" s="1"/>
  <c r="AV1860" i="1"/>
  <c r="AH1860" i="1"/>
  <c r="AE1860" i="1"/>
  <c r="X1860" i="1"/>
  <c r="AA1860" i="1" s="1"/>
  <c r="Q1860" i="1"/>
  <c r="T1860" i="1" s="1"/>
  <c r="K1860" i="1"/>
  <c r="H1860" i="1"/>
  <c r="E1860" i="1"/>
  <c r="BB1859" i="1"/>
  <c r="BA1859" i="1"/>
  <c r="AZ1859" i="1"/>
  <c r="AY1859" i="1"/>
  <c r="BC1859" i="1" s="1"/>
  <c r="AV1859" i="1"/>
  <c r="AE1859" i="1"/>
  <c r="AH1859" i="1" s="1"/>
  <c r="AA1859" i="1"/>
  <c r="X1859" i="1"/>
  <c r="T1859" i="1"/>
  <c r="AW1859" i="1" s="1"/>
  <c r="Q1859" i="1"/>
  <c r="K1859" i="1"/>
  <c r="H1859" i="1"/>
  <c r="E1859" i="1"/>
  <c r="BB1858" i="1"/>
  <c r="BA1858" i="1"/>
  <c r="AZ1858" i="1"/>
  <c r="BC1858" i="1" s="1"/>
  <c r="AY1858" i="1"/>
  <c r="AV1858" i="1"/>
  <c r="AE1858" i="1"/>
  <c r="AH1858" i="1" s="1"/>
  <c r="X1858" i="1"/>
  <c r="AA1858" i="1" s="1"/>
  <c r="T1858" i="1"/>
  <c r="AW1858" i="1" s="1"/>
  <c r="Q1858" i="1"/>
  <c r="K1858" i="1"/>
  <c r="H1858" i="1"/>
  <c r="E1858" i="1"/>
  <c r="BB1857" i="1"/>
  <c r="BA1857" i="1"/>
  <c r="AZ1857" i="1"/>
  <c r="AY1857" i="1"/>
  <c r="BC1857" i="1" s="1"/>
  <c r="AV1857" i="1"/>
  <c r="AH1857" i="1"/>
  <c r="AE1857" i="1"/>
  <c r="AA1857" i="1"/>
  <c r="X1857" i="1"/>
  <c r="Q1857" i="1"/>
  <c r="T1857" i="1" s="1"/>
  <c r="K1857" i="1"/>
  <c r="H1857" i="1"/>
  <c r="E1857" i="1"/>
  <c r="BB1856" i="1"/>
  <c r="BA1856" i="1"/>
  <c r="AZ1856" i="1"/>
  <c r="AP1856" i="1"/>
  <c r="AH1856" i="1"/>
  <c r="AE1856" i="1"/>
  <c r="AA1856" i="1"/>
  <c r="X1856" i="1"/>
  <c r="Q1856" i="1"/>
  <c r="T1856" i="1" s="1"/>
  <c r="K1856" i="1"/>
  <c r="H1856" i="1"/>
  <c r="E1856" i="1"/>
  <c r="AU1855" i="1"/>
  <c r="AU1854" i="1" s="1"/>
  <c r="AT1855" i="1"/>
  <c r="AT1854" i="1" s="1"/>
  <c r="AT1853" i="1" s="1"/>
  <c r="AS1855" i="1"/>
  <c r="BB1855" i="1" s="1"/>
  <c r="AR1855" i="1"/>
  <c r="AR1854" i="1" s="1"/>
  <c r="AR1853" i="1" s="1"/>
  <c r="AQ1855" i="1"/>
  <c r="BA1855" i="1" s="1"/>
  <c r="AP1855" i="1"/>
  <c r="AO1855" i="1"/>
  <c r="AO1854" i="1" s="1"/>
  <c r="AO1853" i="1" s="1"/>
  <c r="AN1855" i="1"/>
  <c r="AN1854" i="1" s="1"/>
  <c r="AM1855" i="1"/>
  <c r="AL1855" i="1"/>
  <c r="AL1854" i="1" s="1"/>
  <c r="AL1853" i="1" s="1"/>
  <c r="AK1855" i="1"/>
  <c r="AG1855" i="1"/>
  <c r="AF1855" i="1"/>
  <c r="AF1854" i="1" s="1"/>
  <c r="AF1853" i="1" s="1"/>
  <c r="AE1855" i="1"/>
  <c r="AH1855" i="1" s="1"/>
  <c r="AD1855" i="1"/>
  <c r="AD1854" i="1" s="1"/>
  <c r="AD1853" i="1" s="1"/>
  <c r="AC1855" i="1"/>
  <c r="AC1854" i="1" s="1"/>
  <c r="Z1855" i="1"/>
  <c r="Z1854" i="1" s="1"/>
  <c r="Z1853" i="1" s="1"/>
  <c r="Z2055" i="1" s="1"/>
  <c r="Y1855" i="1"/>
  <c r="W1855" i="1"/>
  <c r="W1854" i="1" s="1"/>
  <c r="W1853" i="1" s="1"/>
  <c r="V1855" i="1"/>
  <c r="V1854" i="1" s="1"/>
  <c r="S1855" i="1"/>
  <c r="S1854" i="1" s="1"/>
  <c r="S1853" i="1" s="1"/>
  <c r="R1855" i="1"/>
  <c r="P1855" i="1"/>
  <c r="Q1855" i="1" s="1"/>
  <c r="T1855" i="1" s="1"/>
  <c r="O1855" i="1"/>
  <c r="N1855" i="1"/>
  <c r="N1854" i="1" s="1"/>
  <c r="N1853" i="1" s="1"/>
  <c r="M1855" i="1"/>
  <c r="M1854" i="1" s="1"/>
  <c r="M1853" i="1" s="1"/>
  <c r="L1855" i="1"/>
  <c r="L1854" i="1" s="1"/>
  <c r="L1853" i="1" s="1"/>
  <c r="L2055" i="1" s="1"/>
  <c r="K1855" i="1"/>
  <c r="J1855" i="1"/>
  <c r="I1855" i="1"/>
  <c r="I1854" i="1" s="1"/>
  <c r="I1853" i="1" s="1"/>
  <c r="G1855" i="1"/>
  <c r="F1855" i="1"/>
  <c r="F1854" i="1" s="1"/>
  <c r="E1855" i="1"/>
  <c r="D1855" i="1"/>
  <c r="D1854" i="1" s="1"/>
  <c r="C1855" i="1"/>
  <c r="C1854" i="1" s="1"/>
  <c r="C1853" i="1" s="1"/>
  <c r="AS1854" i="1"/>
  <c r="BB1854" i="1" s="1"/>
  <c r="AQ1854" i="1"/>
  <c r="AQ1853" i="1" s="1"/>
  <c r="AQ2055" i="1" s="1"/>
  <c r="AP1854" i="1"/>
  <c r="AP1853" i="1" s="1"/>
  <c r="AK1854" i="1"/>
  <c r="AG1854" i="1"/>
  <c r="AG1853" i="1" s="1"/>
  <c r="AG2055" i="1" s="1"/>
  <c r="Y1854" i="1"/>
  <c r="Y1853" i="1" s="1"/>
  <c r="Y2055" i="1" s="1"/>
  <c r="R1854" i="1"/>
  <c r="P1854" i="1"/>
  <c r="P1853" i="1" s="1"/>
  <c r="P2055" i="1" s="1"/>
  <c r="O1854" i="1"/>
  <c r="O1853" i="1" s="1"/>
  <c r="J1854" i="1"/>
  <c r="K1854" i="1" s="1"/>
  <c r="G1854" i="1"/>
  <c r="AK1853" i="1"/>
  <c r="R1853" i="1"/>
  <c r="J1853" i="1"/>
  <c r="BB1850" i="1"/>
  <c r="BA1850" i="1"/>
  <c r="AZ1850" i="1"/>
  <c r="BC1850" i="1" s="1"/>
  <c r="AY1850" i="1"/>
  <c r="AW1850" i="1"/>
  <c r="AV1850" i="1"/>
  <c r="AE1850" i="1"/>
  <c r="AH1850" i="1" s="1"/>
  <c r="X1850" i="1"/>
  <c r="AA1850" i="1" s="1"/>
  <c r="T1850" i="1"/>
  <c r="Q1850" i="1"/>
  <c r="K1850" i="1"/>
  <c r="H1850" i="1"/>
  <c r="E1850" i="1"/>
  <c r="BB1849" i="1"/>
  <c r="BA1849" i="1"/>
  <c r="AZ1849" i="1"/>
  <c r="AY1849" i="1"/>
  <c r="BC1849" i="1" s="1"/>
  <c r="AV1849" i="1"/>
  <c r="AH1849" i="1"/>
  <c r="AE1849" i="1"/>
  <c r="X1849" i="1"/>
  <c r="AA1849" i="1" s="1"/>
  <c r="Q1849" i="1"/>
  <c r="T1849" i="1" s="1"/>
  <c r="K1849" i="1"/>
  <c r="H1849" i="1"/>
  <c r="E1849" i="1"/>
  <c r="BB1848" i="1"/>
  <c r="BA1848" i="1"/>
  <c r="AZ1848" i="1"/>
  <c r="AY1848" i="1"/>
  <c r="BC1848" i="1" s="1"/>
  <c r="AV1848" i="1"/>
  <c r="AE1848" i="1"/>
  <c r="AH1848" i="1" s="1"/>
  <c r="AA1848" i="1"/>
  <c r="X1848" i="1"/>
  <c r="T1848" i="1"/>
  <c r="AW1848" i="1" s="1"/>
  <c r="Q1848" i="1"/>
  <c r="K1848" i="1"/>
  <c r="H1848" i="1"/>
  <c r="E1848" i="1"/>
  <c r="BB1846" i="1"/>
  <c r="BA1846" i="1"/>
  <c r="AZ1846" i="1"/>
  <c r="BC1846" i="1" s="1"/>
  <c r="AY1846" i="1"/>
  <c r="AV1846" i="1"/>
  <c r="AE1846" i="1"/>
  <c r="AH1846" i="1" s="1"/>
  <c r="X1846" i="1"/>
  <c r="AA1846" i="1" s="1"/>
  <c r="T1846" i="1"/>
  <c r="AW1846" i="1" s="1"/>
  <c r="Q1846" i="1"/>
  <c r="K1846" i="1"/>
  <c r="H1846" i="1"/>
  <c r="E1846" i="1"/>
  <c r="BB1845" i="1"/>
  <c r="BA1845" i="1"/>
  <c r="AZ1845" i="1"/>
  <c r="AY1845" i="1"/>
  <c r="BC1845" i="1" s="1"/>
  <c r="AV1845" i="1"/>
  <c r="AH1845" i="1"/>
  <c r="AE1845" i="1"/>
  <c r="AA1845" i="1"/>
  <c r="X1845" i="1"/>
  <c r="Q1845" i="1"/>
  <c r="T1845" i="1" s="1"/>
  <c r="K1845" i="1"/>
  <c r="H1845" i="1"/>
  <c r="E1845" i="1"/>
  <c r="BC1844" i="1"/>
  <c r="BB1844" i="1"/>
  <c r="BA1844" i="1"/>
  <c r="AZ1844" i="1"/>
  <c r="AY1844" i="1"/>
  <c r="AV1844" i="1"/>
  <c r="AE1844" i="1"/>
  <c r="AH1844" i="1" s="1"/>
  <c r="AA1844" i="1"/>
  <c r="X1844" i="1"/>
  <c r="T1844" i="1"/>
  <c r="AW1844" i="1" s="1"/>
  <c r="Q1844" i="1"/>
  <c r="K1844" i="1"/>
  <c r="H1844" i="1"/>
  <c r="E1844" i="1"/>
  <c r="BC1843" i="1"/>
  <c r="BB1843" i="1"/>
  <c r="BA1843" i="1"/>
  <c r="AZ1843" i="1"/>
  <c r="AY1843" i="1"/>
  <c r="AV1843" i="1"/>
  <c r="AH1843" i="1"/>
  <c r="AE1843" i="1"/>
  <c r="X1843" i="1"/>
  <c r="AA1843" i="1" s="1"/>
  <c r="Q1843" i="1"/>
  <c r="T1843" i="1" s="1"/>
  <c r="K1843" i="1"/>
  <c r="H1843" i="1"/>
  <c r="E1843" i="1"/>
  <c r="BB1842" i="1"/>
  <c r="BA1842" i="1"/>
  <c r="AZ1842" i="1"/>
  <c r="AY1842" i="1"/>
  <c r="BC1842" i="1" s="1"/>
  <c r="AV1842" i="1"/>
  <c r="AH1842" i="1"/>
  <c r="AE1842" i="1"/>
  <c r="AA1842" i="1"/>
  <c r="X1842" i="1"/>
  <c r="Q1842" i="1"/>
  <c r="T1842" i="1" s="1"/>
  <c r="K1842" i="1"/>
  <c r="H1842" i="1"/>
  <c r="E1842" i="1"/>
  <c r="BB1841" i="1"/>
  <c r="BA1841" i="1"/>
  <c r="AZ1841" i="1"/>
  <c r="BC1841" i="1" s="1"/>
  <c r="AY1841" i="1"/>
  <c r="AW1841" i="1"/>
  <c r="AV1841" i="1"/>
  <c r="AE1841" i="1"/>
  <c r="AH1841" i="1" s="1"/>
  <c r="X1841" i="1"/>
  <c r="AA1841" i="1" s="1"/>
  <c r="T1841" i="1"/>
  <c r="Q1841" i="1"/>
  <c r="K1841" i="1"/>
  <c r="H1841" i="1"/>
  <c r="E1841" i="1"/>
  <c r="BB1840" i="1"/>
  <c r="BA1840" i="1"/>
  <c r="AZ1840" i="1"/>
  <c r="AY1840" i="1"/>
  <c r="BC1840" i="1" s="1"/>
  <c r="AV1840" i="1"/>
  <c r="AH1840" i="1"/>
  <c r="AE1840" i="1"/>
  <c r="X1840" i="1"/>
  <c r="AA1840" i="1" s="1"/>
  <c r="Q1840" i="1"/>
  <c r="T1840" i="1" s="1"/>
  <c r="K1840" i="1"/>
  <c r="H1840" i="1"/>
  <c r="E1840" i="1"/>
  <c r="BB1839" i="1"/>
  <c r="BA1839" i="1"/>
  <c r="AZ1839" i="1"/>
  <c r="AY1839" i="1"/>
  <c r="BC1839" i="1" s="1"/>
  <c r="AV1839" i="1"/>
  <c r="AE1839" i="1"/>
  <c r="AH1839" i="1" s="1"/>
  <c r="AA1839" i="1"/>
  <c r="X1839" i="1"/>
  <c r="T1839" i="1"/>
  <c r="AW1839" i="1" s="1"/>
  <c r="Q1839" i="1"/>
  <c r="K1839" i="1"/>
  <c r="H1839" i="1"/>
  <c r="E1839" i="1"/>
  <c r="BB1838" i="1"/>
  <c r="BA1838" i="1"/>
  <c r="AZ1838" i="1"/>
  <c r="BC1838" i="1" s="1"/>
  <c r="AY1838" i="1"/>
  <c r="AV1838" i="1"/>
  <c r="AE1838" i="1"/>
  <c r="AH1838" i="1" s="1"/>
  <c r="X1838" i="1"/>
  <c r="AA1838" i="1" s="1"/>
  <c r="T1838" i="1"/>
  <c r="AW1838" i="1" s="1"/>
  <c r="Q1838" i="1"/>
  <c r="K1838" i="1"/>
  <c r="H1838" i="1"/>
  <c r="E1838" i="1"/>
  <c r="BB1837" i="1"/>
  <c r="BA1837" i="1"/>
  <c r="AZ1837" i="1"/>
  <c r="AY1837" i="1"/>
  <c r="BC1837" i="1" s="1"/>
  <c r="AV1837" i="1"/>
  <c r="AH1837" i="1"/>
  <c r="AE1837" i="1"/>
  <c r="AA1837" i="1"/>
  <c r="X1837" i="1"/>
  <c r="Q1837" i="1"/>
  <c r="T1837" i="1" s="1"/>
  <c r="K1837" i="1"/>
  <c r="H1837" i="1"/>
  <c r="E1837" i="1"/>
  <c r="BC1836" i="1"/>
  <c r="BB1836" i="1"/>
  <c r="BA1836" i="1"/>
  <c r="AZ1836" i="1"/>
  <c r="AY1836" i="1"/>
  <c r="AV1836" i="1"/>
  <c r="AE1836" i="1"/>
  <c r="AH1836" i="1" s="1"/>
  <c r="AA1836" i="1"/>
  <c r="X1836" i="1"/>
  <c r="T1836" i="1"/>
  <c r="AW1836" i="1" s="1"/>
  <c r="Q1836" i="1"/>
  <c r="K1836" i="1"/>
  <c r="H1836" i="1"/>
  <c r="E1836" i="1"/>
  <c r="BC1835" i="1"/>
  <c r="BB1835" i="1"/>
  <c r="BA1835" i="1"/>
  <c r="AZ1835" i="1"/>
  <c r="AY1835" i="1"/>
  <c r="AV1835" i="1"/>
  <c r="AH1835" i="1"/>
  <c r="AE1835" i="1"/>
  <c r="X1835" i="1"/>
  <c r="AA1835" i="1" s="1"/>
  <c r="Q1835" i="1"/>
  <c r="T1835" i="1" s="1"/>
  <c r="K1835" i="1"/>
  <c r="H1835" i="1"/>
  <c r="E1835" i="1"/>
  <c r="AY1834" i="1"/>
  <c r="BC1834" i="1" s="1"/>
  <c r="AU1834" i="1"/>
  <c r="AT1834" i="1"/>
  <c r="AS1834" i="1"/>
  <c r="BB1834" i="1" s="1"/>
  <c r="AR1834" i="1"/>
  <c r="AQ1834" i="1"/>
  <c r="AQ1829" i="1" s="1"/>
  <c r="AP1834" i="1"/>
  <c r="BA1834" i="1" s="1"/>
  <c r="AO1834" i="1"/>
  <c r="AN1834" i="1"/>
  <c r="AV1834" i="1" s="1"/>
  <c r="AM1834" i="1"/>
  <c r="AZ1834" i="1" s="1"/>
  <c r="AL1834" i="1"/>
  <c r="AK1834" i="1"/>
  <c r="AJ1834" i="1"/>
  <c r="AG1834" i="1"/>
  <c r="AF1834" i="1"/>
  <c r="AE1834" i="1"/>
  <c r="AH1834" i="1" s="1"/>
  <c r="AD1834" i="1"/>
  <c r="AC1834" i="1"/>
  <c r="Z1834" i="1"/>
  <c r="Y1834" i="1"/>
  <c r="Y1829" i="1" s="1"/>
  <c r="W1834" i="1"/>
  <c r="V1834" i="1"/>
  <c r="X1834" i="1" s="1"/>
  <c r="AA1834" i="1" s="1"/>
  <c r="S1834" i="1"/>
  <c r="R1834" i="1"/>
  <c r="P1834" i="1"/>
  <c r="P1829" i="1" s="1"/>
  <c r="O1834" i="1"/>
  <c r="Q1834" i="1" s="1"/>
  <c r="T1834" i="1" s="1"/>
  <c r="N1834" i="1"/>
  <c r="M1834" i="1"/>
  <c r="L1834" i="1"/>
  <c r="J1834" i="1"/>
  <c r="K1834" i="1" s="1"/>
  <c r="I1834" i="1"/>
  <c r="G1834" i="1"/>
  <c r="H1834" i="1" s="1"/>
  <c r="F1834" i="1"/>
  <c r="E1834" i="1"/>
  <c r="D1834" i="1"/>
  <c r="C1834" i="1"/>
  <c r="BB1833" i="1"/>
  <c r="BA1833" i="1"/>
  <c r="AZ1833" i="1"/>
  <c r="AY1833" i="1"/>
  <c r="BC1833" i="1" s="1"/>
  <c r="AV1833" i="1"/>
  <c r="AH1833" i="1"/>
  <c r="AE1833" i="1"/>
  <c r="X1833" i="1"/>
  <c r="AA1833" i="1" s="1"/>
  <c r="Q1833" i="1"/>
  <c r="T1833" i="1" s="1"/>
  <c r="K1833" i="1"/>
  <c r="H1833" i="1"/>
  <c r="E1833" i="1"/>
  <c r="BB1832" i="1"/>
  <c r="BA1832" i="1"/>
  <c r="AZ1832" i="1"/>
  <c r="AY1832" i="1"/>
  <c r="BC1832" i="1" s="1"/>
  <c r="AV1832" i="1"/>
  <c r="AE1832" i="1"/>
  <c r="AH1832" i="1" s="1"/>
  <c r="AA1832" i="1"/>
  <c r="X1832" i="1"/>
  <c r="T1832" i="1"/>
  <c r="AW1832" i="1" s="1"/>
  <c r="Q1832" i="1"/>
  <c r="K1832" i="1"/>
  <c r="H1832" i="1"/>
  <c r="E1832" i="1"/>
  <c r="BB1831" i="1"/>
  <c r="BA1831" i="1"/>
  <c r="AZ1831" i="1"/>
  <c r="BC1831" i="1" s="1"/>
  <c r="AY1831" i="1"/>
  <c r="AV1831" i="1"/>
  <c r="AE1831" i="1"/>
  <c r="AH1831" i="1" s="1"/>
  <c r="X1831" i="1"/>
  <c r="AA1831" i="1" s="1"/>
  <c r="T1831" i="1"/>
  <c r="AW1831" i="1" s="1"/>
  <c r="Q1831" i="1"/>
  <c r="K1831" i="1"/>
  <c r="H1831" i="1"/>
  <c r="E1831" i="1"/>
  <c r="AU1830" i="1"/>
  <c r="AT1830" i="1"/>
  <c r="AS1830" i="1"/>
  <c r="AS1829" i="1" s="1"/>
  <c r="BB1829" i="1" s="1"/>
  <c r="AR1830" i="1"/>
  <c r="BA1830" i="1" s="1"/>
  <c r="AQ1830" i="1"/>
  <c r="AP1830" i="1"/>
  <c r="AP1829" i="1" s="1"/>
  <c r="AO1830" i="1"/>
  <c r="AN1830" i="1"/>
  <c r="AN1829" i="1" s="1"/>
  <c r="AM1830" i="1"/>
  <c r="AZ1830" i="1" s="1"/>
  <c r="AL1830" i="1"/>
  <c r="AK1830" i="1"/>
  <c r="AK1829" i="1" s="1"/>
  <c r="AJ1830" i="1"/>
  <c r="AY1830" i="1" s="1"/>
  <c r="AG1830" i="1"/>
  <c r="AG1829" i="1" s="1"/>
  <c r="AF1830" i="1"/>
  <c r="AD1830" i="1"/>
  <c r="AE1830" i="1" s="1"/>
  <c r="AH1830" i="1" s="1"/>
  <c r="AC1830" i="1"/>
  <c r="AA1830" i="1"/>
  <c r="Z1830" i="1"/>
  <c r="Z1829" i="1" s="1"/>
  <c r="Y1830" i="1"/>
  <c r="X1830" i="1"/>
  <c r="W1830" i="1"/>
  <c r="V1830" i="1"/>
  <c r="V1829" i="1" s="1"/>
  <c r="X1829" i="1" s="1"/>
  <c r="S1830" i="1"/>
  <c r="R1830" i="1"/>
  <c r="R1829" i="1" s="1"/>
  <c r="Q1830" i="1"/>
  <c r="T1830" i="1" s="1"/>
  <c r="P1830" i="1"/>
  <c r="O1830" i="1"/>
  <c r="O1829" i="1" s="1"/>
  <c r="N1830" i="1"/>
  <c r="M1830" i="1"/>
  <c r="M1829" i="1" s="1"/>
  <c r="L1830" i="1"/>
  <c r="J1830" i="1"/>
  <c r="J1829" i="1" s="1"/>
  <c r="I1830" i="1"/>
  <c r="I1829" i="1" s="1"/>
  <c r="G1830" i="1"/>
  <c r="H1830" i="1" s="1"/>
  <c r="F1830" i="1"/>
  <c r="D1830" i="1"/>
  <c r="E1830" i="1" s="1"/>
  <c r="C1830" i="1"/>
  <c r="AU1829" i="1"/>
  <c r="AT1829" i="1"/>
  <c r="AO1829" i="1"/>
  <c r="AM1829" i="1"/>
  <c r="AZ1829" i="1" s="1"/>
  <c r="AL1829" i="1"/>
  <c r="AF1829" i="1"/>
  <c r="AD1829" i="1"/>
  <c r="AC1829" i="1"/>
  <c r="AE1829" i="1" s="1"/>
  <c r="AH1829" i="1" s="1"/>
  <c r="W1829" i="1"/>
  <c r="S1829" i="1"/>
  <c r="N1829" i="1"/>
  <c r="L1829" i="1"/>
  <c r="F1829" i="1"/>
  <c r="D1829" i="1"/>
  <c r="E1829" i="1" s="1"/>
  <c r="C1829" i="1"/>
  <c r="BB1828" i="1"/>
  <c r="BA1828" i="1"/>
  <c r="AZ1828" i="1"/>
  <c r="BC1828" i="1" s="1"/>
  <c r="AY1828" i="1"/>
  <c r="AW1828" i="1"/>
  <c r="AV1828" i="1"/>
  <c r="AE1828" i="1"/>
  <c r="AH1828" i="1" s="1"/>
  <c r="X1828" i="1"/>
  <c r="AA1828" i="1" s="1"/>
  <c r="T1828" i="1"/>
  <c r="BD1828" i="1" s="1"/>
  <c r="Q1828" i="1"/>
  <c r="K1828" i="1"/>
  <c r="H1828" i="1"/>
  <c r="E1828" i="1"/>
  <c r="AY1827" i="1"/>
  <c r="AU1827" i="1"/>
  <c r="AT1827" i="1"/>
  <c r="AS1827" i="1"/>
  <c r="BB1827" i="1" s="1"/>
  <c r="AR1827" i="1"/>
  <c r="AR1823" i="1" s="1"/>
  <c r="AQ1827" i="1"/>
  <c r="AP1827" i="1"/>
  <c r="BA1827" i="1" s="1"/>
  <c r="AO1827" i="1"/>
  <c r="AN1827" i="1"/>
  <c r="AM1827" i="1"/>
  <c r="AZ1827" i="1" s="1"/>
  <c r="AL1827" i="1"/>
  <c r="AK1827" i="1"/>
  <c r="AJ1827" i="1"/>
  <c r="AV1827" i="1" s="1"/>
  <c r="AG1827" i="1"/>
  <c r="AG1823" i="1" s="1"/>
  <c r="AF1827" i="1"/>
  <c r="AD1827" i="1"/>
  <c r="AE1827" i="1" s="1"/>
  <c r="AH1827" i="1" s="1"/>
  <c r="AC1827" i="1"/>
  <c r="Z1827" i="1"/>
  <c r="Z1823" i="1" s="1"/>
  <c r="Z1822" i="1" s="1"/>
  <c r="Y1827" i="1"/>
  <c r="X1827" i="1"/>
  <c r="AA1827" i="1" s="1"/>
  <c r="W1827" i="1"/>
  <c r="V1827" i="1"/>
  <c r="S1827" i="1"/>
  <c r="R1827" i="1"/>
  <c r="P1827" i="1"/>
  <c r="O1827" i="1"/>
  <c r="Q1827" i="1" s="1"/>
  <c r="T1827" i="1" s="1"/>
  <c r="N1827" i="1"/>
  <c r="M1827" i="1"/>
  <c r="L1827" i="1"/>
  <c r="J1827" i="1"/>
  <c r="K1827" i="1" s="1"/>
  <c r="I1827" i="1"/>
  <c r="I1823" i="1" s="1"/>
  <c r="G1827" i="1"/>
  <c r="G1823" i="1" s="1"/>
  <c r="H1823" i="1" s="1"/>
  <c r="F1827" i="1"/>
  <c r="D1827" i="1"/>
  <c r="E1827" i="1" s="1"/>
  <c r="C1827" i="1"/>
  <c r="BB1826" i="1"/>
  <c r="BA1826" i="1"/>
  <c r="AZ1826" i="1"/>
  <c r="BC1826" i="1" s="1"/>
  <c r="AY1826" i="1"/>
  <c r="AV1826" i="1"/>
  <c r="AE1826" i="1"/>
  <c r="AH1826" i="1" s="1"/>
  <c r="X1826" i="1"/>
  <c r="AA1826" i="1" s="1"/>
  <c r="T1826" i="1"/>
  <c r="AW1826" i="1" s="1"/>
  <c r="Q1826" i="1"/>
  <c r="K1826" i="1"/>
  <c r="H1826" i="1"/>
  <c r="E1826" i="1"/>
  <c r="BB1825" i="1"/>
  <c r="BA1825" i="1"/>
  <c r="AZ1825" i="1"/>
  <c r="AY1825" i="1"/>
  <c r="BC1825" i="1" s="1"/>
  <c r="AV1825" i="1"/>
  <c r="AH1825" i="1"/>
  <c r="AE1825" i="1"/>
  <c r="AA1825" i="1"/>
  <c r="X1825" i="1"/>
  <c r="Q1825" i="1"/>
  <c r="T1825" i="1" s="1"/>
  <c r="K1825" i="1"/>
  <c r="H1825" i="1"/>
  <c r="E1825" i="1"/>
  <c r="AU1824" i="1"/>
  <c r="AT1824" i="1"/>
  <c r="AT1823" i="1" s="1"/>
  <c r="AT1822" i="1" s="1"/>
  <c r="AS1824" i="1"/>
  <c r="BB1824" i="1" s="1"/>
  <c r="AR1824" i="1"/>
  <c r="AQ1824" i="1"/>
  <c r="AQ1823" i="1" s="1"/>
  <c r="AQ1822" i="1" s="1"/>
  <c r="AP1824" i="1"/>
  <c r="BA1824" i="1" s="1"/>
  <c r="AO1824" i="1"/>
  <c r="AO1823" i="1" s="1"/>
  <c r="AO1822" i="1" s="1"/>
  <c r="AN1824" i="1"/>
  <c r="AZ1824" i="1" s="1"/>
  <c r="AM1824" i="1"/>
  <c r="AL1824" i="1"/>
  <c r="AL1823" i="1" s="1"/>
  <c r="AL1822" i="1" s="1"/>
  <c r="AK1824" i="1"/>
  <c r="AK1823" i="1" s="1"/>
  <c r="AK1822" i="1" s="1"/>
  <c r="AJ1824" i="1"/>
  <c r="AY1824" i="1" s="1"/>
  <c r="AG1824" i="1"/>
  <c r="AF1824" i="1"/>
  <c r="AF1823" i="1" s="1"/>
  <c r="AF1822" i="1" s="1"/>
  <c r="AD1824" i="1"/>
  <c r="AC1824" i="1"/>
  <c r="AC1823" i="1" s="1"/>
  <c r="AC1822" i="1" s="1"/>
  <c r="AE1822" i="1" s="1"/>
  <c r="Z1824" i="1"/>
  <c r="Y1824" i="1"/>
  <c r="Y1823" i="1" s="1"/>
  <c r="Y1822" i="1" s="1"/>
  <c r="W1824" i="1"/>
  <c r="W1823" i="1" s="1"/>
  <c r="W1822" i="1" s="1"/>
  <c r="V1824" i="1"/>
  <c r="X1824" i="1" s="1"/>
  <c r="AA1824" i="1" s="1"/>
  <c r="S1824" i="1"/>
  <c r="S1823" i="1" s="1"/>
  <c r="S1822" i="1" s="1"/>
  <c r="R1824" i="1"/>
  <c r="R1823" i="1" s="1"/>
  <c r="R1822" i="1" s="1"/>
  <c r="P1824" i="1"/>
  <c r="Q1824" i="1" s="1"/>
  <c r="T1824" i="1" s="1"/>
  <c r="O1824" i="1"/>
  <c r="N1824" i="1"/>
  <c r="N1823" i="1" s="1"/>
  <c r="N1822" i="1" s="1"/>
  <c r="M1824" i="1"/>
  <c r="L1824" i="1"/>
  <c r="K1824" i="1"/>
  <c r="J1824" i="1"/>
  <c r="J1823" i="1" s="1"/>
  <c r="I1824" i="1"/>
  <c r="H1824" i="1"/>
  <c r="G1824" i="1"/>
  <c r="F1824" i="1"/>
  <c r="F1823" i="1" s="1"/>
  <c r="F1822" i="1" s="1"/>
  <c r="D1824" i="1"/>
  <c r="C1824" i="1"/>
  <c r="AU1823" i="1"/>
  <c r="AU1822" i="1" s="1"/>
  <c r="AN1823" i="1"/>
  <c r="AN1822" i="1" s="1"/>
  <c r="AM1823" i="1"/>
  <c r="AM1822" i="1" s="1"/>
  <c r="AE1823" i="1"/>
  <c r="AH1823" i="1" s="1"/>
  <c r="AD1823" i="1"/>
  <c r="AD1822" i="1" s="1"/>
  <c r="V1823" i="1"/>
  <c r="M1823" i="1"/>
  <c r="M1822" i="1" s="1"/>
  <c r="L1823" i="1"/>
  <c r="L1822" i="1" s="1"/>
  <c r="D1823" i="1"/>
  <c r="D1822" i="1" s="1"/>
  <c r="AG1822" i="1"/>
  <c r="BB1821" i="1"/>
  <c r="BA1821" i="1"/>
  <c r="AZ1821" i="1"/>
  <c r="AY1821" i="1"/>
  <c r="AV1821" i="1"/>
  <c r="AE1821" i="1"/>
  <c r="AH1821" i="1" s="1"/>
  <c r="X1821" i="1"/>
  <c r="AA1821" i="1" s="1"/>
  <c r="T1821" i="1"/>
  <c r="AW1821" i="1" s="1"/>
  <c r="Q1821" i="1"/>
  <c r="K1821" i="1"/>
  <c r="H1821" i="1"/>
  <c r="E1821" i="1"/>
  <c r="AU1820" i="1"/>
  <c r="AT1820" i="1"/>
  <c r="AS1820" i="1"/>
  <c r="BB1820" i="1" s="1"/>
  <c r="AR1820" i="1"/>
  <c r="BA1820" i="1" s="1"/>
  <c r="AQ1820" i="1"/>
  <c r="AP1820" i="1"/>
  <c r="AO1820" i="1"/>
  <c r="AN1820" i="1"/>
  <c r="AN1815" i="1" s="1"/>
  <c r="AM1820" i="1"/>
  <c r="AZ1820" i="1" s="1"/>
  <c r="AL1820" i="1"/>
  <c r="AK1820" i="1"/>
  <c r="AJ1820" i="1"/>
  <c r="AG1820" i="1"/>
  <c r="AF1820" i="1"/>
  <c r="AD1820" i="1"/>
  <c r="AE1820" i="1" s="1"/>
  <c r="AH1820" i="1" s="1"/>
  <c r="AC1820" i="1"/>
  <c r="AA1820" i="1"/>
  <c r="Z1820" i="1"/>
  <c r="Y1820" i="1"/>
  <c r="X1820" i="1"/>
  <c r="W1820" i="1"/>
  <c r="V1820" i="1"/>
  <c r="V1815" i="1" s="1"/>
  <c r="S1820" i="1"/>
  <c r="R1820" i="1"/>
  <c r="Q1820" i="1"/>
  <c r="T1820" i="1" s="1"/>
  <c r="P1820" i="1"/>
  <c r="O1820" i="1"/>
  <c r="N1820" i="1"/>
  <c r="M1820" i="1"/>
  <c r="M1815" i="1" s="1"/>
  <c r="L1820" i="1"/>
  <c r="J1820" i="1"/>
  <c r="K1820" i="1" s="1"/>
  <c r="I1820" i="1"/>
  <c r="G1820" i="1"/>
  <c r="H1820" i="1" s="1"/>
  <c r="F1820" i="1"/>
  <c r="D1820" i="1"/>
  <c r="E1820" i="1" s="1"/>
  <c r="C1820" i="1"/>
  <c r="BD1819" i="1"/>
  <c r="BC1819" i="1"/>
  <c r="BB1819" i="1"/>
  <c r="BA1819" i="1"/>
  <c r="AZ1819" i="1"/>
  <c r="AY1819" i="1"/>
  <c r="AV1819" i="1"/>
  <c r="AH1819" i="1"/>
  <c r="AE1819" i="1"/>
  <c r="X1819" i="1"/>
  <c r="AA1819" i="1" s="1"/>
  <c r="Q1819" i="1"/>
  <c r="T1819" i="1" s="1"/>
  <c r="AW1819" i="1" s="1"/>
  <c r="K1819" i="1"/>
  <c r="H1819" i="1"/>
  <c r="E1819" i="1"/>
  <c r="BB1818" i="1"/>
  <c r="BA1818" i="1"/>
  <c r="AZ1818" i="1"/>
  <c r="AY1818" i="1"/>
  <c r="BC1818" i="1" s="1"/>
  <c r="AV1818" i="1"/>
  <c r="AH1818" i="1"/>
  <c r="AE1818" i="1"/>
  <c r="AA1818" i="1"/>
  <c r="X1818" i="1"/>
  <c r="Q1818" i="1"/>
  <c r="T1818" i="1" s="1"/>
  <c r="K1818" i="1"/>
  <c r="H1818" i="1"/>
  <c r="E1818" i="1"/>
  <c r="BB1817" i="1"/>
  <c r="BA1817" i="1"/>
  <c r="AZ1817" i="1"/>
  <c r="BC1817" i="1" s="1"/>
  <c r="AY1817" i="1"/>
  <c r="AW1817" i="1"/>
  <c r="AV1817" i="1"/>
  <c r="AE1817" i="1"/>
  <c r="AH1817" i="1" s="1"/>
  <c r="X1817" i="1"/>
  <c r="AA1817" i="1" s="1"/>
  <c r="T1817" i="1"/>
  <c r="Q1817" i="1"/>
  <c r="K1817" i="1"/>
  <c r="H1817" i="1"/>
  <c r="E1817" i="1"/>
  <c r="AY1816" i="1"/>
  <c r="AU1816" i="1"/>
  <c r="AU1815" i="1" s="1"/>
  <c r="AT1816" i="1"/>
  <c r="AS1816" i="1"/>
  <c r="BB1816" i="1" s="1"/>
  <c r="AR1816" i="1"/>
  <c r="AQ1816" i="1"/>
  <c r="AP1816" i="1"/>
  <c r="AO1816" i="1"/>
  <c r="AO1815" i="1" s="1"/>
  <c r="AN1816" i="1"/>
  <c r="AM1816" i="1"/>
  <c r="AM1815" i="1" s="1"/>
  <c r="AZ1815" i="1" s="1"/>
  <c r="AL1816" i="1"/>
  <c r="AK1816" i="1"/>
  <c r="AJ1816" i="1"/>
  <c r="AG1816" i="1"/>
  <c r="AG1815" i="1" s="1"/>
  <c r="AF1816" i="1"/>
  <c r="AF1815" i="1" s="1"/>
  <c r="AD1816" i="1"/>
  <c r="AD1815" i="1" s="1"/>
  <c r="AC1816" i="1"/>
  <c r="AE1816" i="1" s="1"/>
  <c r="AH1816" i="1" s="1"/>
  <c r="Z1816" i="1"/>
  <c r="Y1816" i="1"/>
  <c r="X1816" i="1"/>
  <c r="AA1816" i="1" s="1"/>
  <c r="W1816" i="1"/>
  <c r="W1815" i="1" s="1"/>
  <c r="V1816" i="1"/>
  <c r="S1816" i="1"/>
  <c r="R1816" i="1"/>
  <c r="R1815" i="1" s="1"/>
  <c r="P1816" i="1"/>
  <c r="O1816" i="1"/>
  <c r="N1816" i="1"/>
  <c r="N1815" i="1" s="1"/>
  <c r="M1816" i="1"/>
  <c r="L1816" i="1"/>
  <c r="L1815" i="1" s="1"/>
  <c r="J1816" i="1"/>
  <c r="K1816" i="1" s="1"/>
  <c r="I1816" i="1"/>
  <c r="G1816" i="1"/>
  <c r="F1816" i="1"/>
  <c r="F1815" i="1" s="1"/>
  <c r="D1816" i="1"/>
  <c r="E1816" i="1" s="1"/>
  <c r="C1816" i="1"/>
  <c r="AT1815" i="1"/>
  <c r="AR1815" i="1"/>
  <c r="AQ1815" i="1"/>
  <c r="AQ1800" i="1" s="1"/>
  <c r="AL1815" i="1"/>
  <c r="AJ1815" i="1"/>
  <c r="AC1815" i="1"/>
  <c r="AE1815" i="1" s="1"/>
  <c r="Z1815" i="1"/>
  <c r="Y1815" i="1"/>
  <c r="Y1800" i="1" s="1"/>
  <c r="S1815" i="1"/>
  <c r="P1815" i="1"/>
  <c r="P1800" i="1" s="1"/>
  <c r="I1815" i="1"/>
  <c r="C1815" i="1"/>
  <c r="BC1814" i="1"/>
  <c r="BB1814" i="1"/>
  <c r="BA1814" i="1"/>
  <c r="AZ1814" i="1"/>
  <c r="AY1814" i="1"/>
  <c r="AV1814" i="1"/>
  <c r="AE1814" i="1"/>
  <c r="AH1814" i="1" s="1"/>
  <c r="AA1814" i="1"/>
  <c r="X1814" i="1"/>
  <c r="T1814" i="1"/>
  <c r="AW1814" i="1" s="1"/>
  <c r="Q1814" i="1"/>
  <c r="K1814" i="1"/>
  <c r="H1814" i="1"/>
  <c r="E1814" i="1"/>
  <c r="BC1813" i="1"/>
  <c r="BB1813" i="1"/>
  <c r="BA1813" i="1"/>
  <c r="AZ1813" i="1"/>
  <c r="AY1813" i="1"/>
  <c r="AV1813" i="1"/>
  <c r="AH1813" i="1"/>
  <c r="AE1813" i="1"/>
  <c r="X1813" i="1"/>
  <c r="AA1813" i="1" s="1"/>
  <c r="Q1813" i="1"/>
  <c r="T1813" i="1" s="1"/>
  <c r="AW1813" i="1" s="1"/>
  <c r="K1813" i="1"/>
  <c r="H1813" i="1"/>
  <c r="E1813" i="1"/>
  <c r="BB1812" i="1"/>
  <c r="BA1812" i="1"/>
  <c r="AZ1812" i="1"/>
  <c r="AY1812" i="1"/>
  <c r="BC1812" i="1" s="1"/>
  <c r="AV1812" i="1"/>
  <c r="AH1812" i="1"/>
  <c r="AE1812" i="1"/>
  <c r="AA1812" i="1"/>
  <c r="X1812" i="1"/>
  <c r="Q1812" i="1"/>
  <c r="T1812" i="1" s="1"/>
  <c r="K1812" i="1"/>
  <c r="H1812" i="1"/>
  <c r="E1812" i="1"/>
  <c r="AU1811" i="1"/>
  <c r="AT1811" i="1"/>
  <c r="AS1811" i="1"/>
  <c r="BB1811" i="1" s="1"/>
  <c r="AR1811" i="1"/>
  <c r="AQ1811" i="1"/>
  <c r="BA1811" i="1" s="1"/>
  <c r="AP1811" i="1"/>
  <c r="AO1811" i="1"/>
  <c r="AN1811" i="1"/>
  <c r="AZ1811" i="1" s="1"/>
  <c r="AM1811" i="1"/>
  <c r="AL1811" i="1"/>
  <c r="AK1811" i="1"/>
  <c r="AJ1811" i="1"/>
  <c r="AY1811" i="1" s="1"/>
  <c r="BC1811" i="1" s="1"/>
  <c r="AG1811" i="1"/>
  <c r="AF1811" i="1"/>
  <c r="AE1811" i="1"/>
  <c r="AD1811" i="1"/>
  <c r="AC1811" i="1"/>
  <c r="Z1811" i="1"/>
  <c r="Y1811" i="1"/>
  <c r="W1811" i="1"/>
  <c r="V1811" i="1"/>
  <c r="S1811" i="1"/>
  <c r="R1811" i="1"/>
  <c r="P1811" i="1"/>
  <c r="Q1811" i="1" s="1"/>
  <c r="T1811" i="1" s="1"/>
  <c r="O1811" i="1"/>
  <c r="N1811" i="1"/>
  <c r="M1811" i="1"/>
  <c r="L1811" i="1"/>
  <c r="K1811" i="1"/>
  <c r="J1811" i="1"/>
  <c r="I1811" i="1"/>
  <c r="G1811" i="1"/>
  <c r="F1811" i="1"/>
  <c r="H1811" i="1" s="1"/>
  <c r="E1811" i="1"/>
  <c r="D1811" i="1"/>
  <c r="C1811" i="1"/>
  <c r="BB1810" i="1"/>
  <c r="BA1810" i="1"/>
  <c r="AZ1810" i="1"/>
  <c r="AY1810" i="1"/>
  <c r="BC1810" i="1" s="1"/>
  <c r="AV1810" i="1"/>
  <c r="AE1810" i="1"/>
  <c r="AH1810" i="1" s="1"/>
  <c r="AA1810" i="1"/>
  <c r="X1810" i="1"/>
  <c r="Q1810" i="1"/>
  <c r="T1810" i="1" s="1"/>
  <c r="K1810" i="1"/>
  <c r="H1810" i="1"/>
  <c r="E1810" i="1"/>
  <c r="BB1809" i="1"/>
  <c r="BA1809" i="1"/>
  <c r="AZ1809" i="1"/>
  <c r="BC1809" i="1" s="1"/>
  <c r="AY1809" i="1"/>
  <c r="AV1809" i="1"/>
  <c r="AE1809" i="1"/>
  <c r="AH1809" i="1" s="1"/>
  <c r="X1809" i="1"/>
  <c r="AA1809" i="1" s="1"/>
  <c r="T1809" i="1"/>
  <c r="Q1809" i="1"/>
  <c r="K1809" i="1"/>
  <c r="H1809" i="1"/>
  <c r="E1809" i="1"/>
  <c r="BB1808" i="1"/>
  <c r="BA1808" i="1"/>
  <c r="AZ1808" i="1"/>
  <c r="AY1808" i="1"/>
  <c r="AV1808" i="1"/>
  <c r="AH1808" i="1"/>
  <c r="AE1808" i="1"/>
  <c r="X1808" i="1"/>
  <c r="AA1808" i="1" s="1"/>
  <c r="Q1808" i="1"/>
  <c r="T1808" i="1" s="1"/>
  <c r="K1808" i="1"/>
  <c r="H1808" i="1"/>
  <c r="E1808" i="1"/>
  <c r="BB1807" i="1"/>
  <c r="BC1807" i="1" s="1"/>
  <c r="BA1807" i="1"/>
  <c r="AZ1807" i="1"/>
  <c r="AY1807" i="1"/>
  <c r="AV1807" i="1"/>
  <c r="AE1807" i="1"/>
  <c r="AH1807" i="1" s="1"/>
  <c r="AA1807" i="1"/>
  <c r="X1807" i="1"/>
  <c r="T1807" i="1"/>
  <c r="AW1807" i="1" s="1"/>
  <c r="Q1807" i="1"/>
  <c r="K1807" i="1"/>
  <c r="H1807" i="1"/>
  <c r="E1807" i="1"/>
  <c r="AU1806" i="1"/>
  <c r="AT1806" i="1"/>
  <c r="AS1806" i="1"/>
  <c r="AR1806" i="1"/>
  <c r="BA1806" i="1" s="1"/>
  <c r="AQ1806" i="1"/>
  <c r="AP1806" i="1"/>
  <c r="AO1806" i="1"/>
  <c r="AN1806" i="1"/>
  <c r="AM1806" i="1"/>
  <c r="AZ1806" i="1" s="1"/>
  <c r="AL1806" i="1"/>
  <c r="AK1806" i="1"/>
  <c r="AJ1806" i="1"/>
  <c r="AG1806" i="1"/>
  <c r="AF1806" i="1"/>
  <c r="AD1806" i="1"/>
  <c r="AC1806" i="1"/>
  <c r="AE1806" i="1" s="1"/>
  <c r="AH1806" i="1" s="1"/>
  <c r="Z1806" i="1"/>
  <c r="Y1806" i="1"/>
  <c r="W1806" i="1"/>
  <c r="X1806" i="1" s="1"/>
  <c r="AA1806" i="1" s="1"/>
  <c r="V1806" i="1"/>
  <c r="S1806" i="1"/>
  <c r="T1806" i="1" s="1"/>
  <c r="R1806" i="1"/>
  <c r="Q1806" i="1"/>
  <c r="P1806" i="1"/>
  <c r="O1806" i="1"/>
  <c r="N1806" i="1"/>
  <c r="M1806" i="1"/>
  <c r="L1806" i="1"/>
  <c r="K1806" i="1"/>
  <c r="J1806" i="1"/>
  <c r="I1806" i="1"/>
  <c r="G1806" i="1"/>
  <c r="H1806" i="1" s="1"/>
  <c r="F1806" i="1"/>
  <c r="D1806" i="1"/>
  <c r="C1806" i="1"/>
  <c r="BB1805" i="1"/>
  <c r="BA1805" i="1"/>
  <c r="AZ1805" i="1"/>
  <c r="BC1805" i="1" s="1"/>
  <c r="AY1805" i="1"/>
  <c r="AV1805" i="1"/>
  <c r="AW1805" i="1" s="1"/>
  <c r="AE1805" i="1"/>
  <c r="AH1805" i="1" s="1"/>
  <c r="X1805" i="1"/>
  <c r="AA1805" i="1" s="1"/>
  <c r="T1805" i="1"/>
  <c r="Q1805" i="1"/>
  <c r="K1805" i="1"/>
  <c r="H1805" i="1"/>
  <c r="E1805" i="1"/>
  <c r="AY1804" i="1"/>
  <c r="AU1804" i="1"/>
  <c r="AT1804" i="1"/>
  <c r="AS1804" i="1"/>
  <c r="BB1804" i="1" s="1"/>
  <c r="AR1804" i="1"/>
  <c r="AQ1804" i="1"/>
  <c r="AP1804" i="1"/>
  <c r="BA1804" i="1" s="1"/>
  <c r="AO1804" i="1"/>
  <c r="AO1801" i="1" s="1"/>
  <c r="AO1800" i="1" s="1"/>
  <c r="AN1804" i="1"/>
  <c r="AM1804" i="1"/>
  <c r="AL1804" i="1"/>
  <c r="AK1804" i="1"/>
  <c r="AJ1804" i="1"/>
  <c r="AG1804" i="1"/>
  <c r="AF1804" i="1"/>
  <c r="AF1801" i="1" s="1"/>
  <c r="AD1804" i="1"/>
  <c r="AC1804" i="1"/>
  <c r="AE1804" i="1" s="1"/>
  <c r="Z1804" i="1"/>
  <c r="Y1804" i="1"/>
  <c r="X1804" i="1"/>
  <c r="AA1804" i="1" s="1"/>
  <c r="W1804" i="1"/>
  <c r="W1801" i="1" s="1"/>
  <c r="V1804" i="1"/>
  <c r="S1804" i="1"/>
  <c r="R1804" i="1"/>
  <c r="P1804" i="1"/>
  <c r="O1804" i="1"/>
  <c r="Q1804" i="1" s="1"/>
  <c r="T1804" i="1" s="1"/>
  <c r="N1804" i="1"/>
  <c r="N1801" i="1" s="1"/>
  <c r="M1804" i="1"/>
  <c r="L1804" i="1"/>
  <c r="J1804" i="1"/>
  <c r="K1804" i="1" s="1"/>
  <c r="I1804" i="1"/>
  <c r="G1804" i="1"/>
  <c r="H1804" i="1" s="1"/>
  <c r="F1804" i="1"/>
  <c r="F1801" i="1" s="1"/>
  <c r="D1804" i="1"/>
  <c r="E1804" i="1" s="1"/>
  <c r="C1804" i="1"/>
  <c r="BB1803" i="1"/>
  <c r="BA1803" i="1"/>
  <c r="AZ1803" i="1"/>
  <c r="BC1803" i="1" s="1"/>
  <c r="AY1803" i="1"/>
  <c r="AV1803" i="1"/>
  <c r="AE1803" i="1"/>
  <c r="AH1803" i="1" s="1"/>
  <c r="X1803" i="1"/>
  <c r="AA1803" i="1" s="1"/>
  <c r="T1803" i="1"/>
  <c r="Q1803" i="1"/>
  <c r="K1803" i="1"/>
  <c r="H1803" i="1"/>
  <c r="E1803" i="1"/>
  <c r="BB1802" i="1"/>
  <c r="BA1802" i="1"/>
  <c r="AU1802" i="1"/>
  <c r="AT1802" i="1"/>
  <c r="AS1802" i="1"/>
  <c r="AS1801" i="1" s="1"/>
  <c r="AR1802" i="1"/>
  <c r="AR1801" i="1" s="1"/>
  <c r="AR1800" i="1" s="1"/>
  <c r="AQ1802" i="1"/>
  <c r="AP1802" i="1"/>
  <c r="AP1801" i="1" s="1"/>
  <c r="AO1802" i="1"/>
  <c r="AN1802" i="1"/>
  <c r="AN1801" i="1" s="1"/>
  <c r="AM1802" i="1"/>
  <c r="AZ1802" i="1" s="1"/>
  <c r="AL1802" i="1"/>
  <c r="AK1802" i="1"/>
  <c r="AK1801" i="1" s="1"/>
  <c r="AJ1802" i="1"/>
  <c r="AG1802" i="1"/>
  <c r="AG1801" i="1" s="1"/>
  <c r="AG1800" i="1" s="1"/>
  <c r="AF1802" i="1"/>
  <c r="AD1802" i="1"/>
  <c r="AE1802" i="1" s="1"/>
  <c r="AH1802" i="1" s="1"/>
  <c r="AC1802" i="1"/>
  <c r="AA1802" i="1"/>
  <c r="Z1802" i="1"/>
  <c r="Z1801" i="1" s="1"/>
  <c r="Z1800" i="1" s="1"/>
  <c r="Y1802" i="1"/>
  <c r="X1802" i="1"/>
  <c r="W1802" i="1"/>
  <c r="V1802" i="1"/>
  <c r="V1801" i="1" s="1"/>
  <c r="X1801" i="1" s="1"/>
  <c r="AA1801" i="1" s="1"/>
  <c r="S1802" i="1"/>
  <c r="R1802" i="1"/>
  <c r="R1801" i="1" s="1"/>
  <c r="R1800" i="1" s="1"/>
  <c r="Q1802" i="1"/>
  <c r="T1802" i="1" s="1"/>
  <c r="P1802" i="1"/>
  <c r="O1802" i="1"/>
  <c r="O1801" i="1" s="1"/>
  <c r="N1802" i="1"/>
  <c r="M1802" i="1"/>
  <c r="M1801" i="1" s="1"/>
  <c r="L1802" i="1"/>
  <c r="J1802" i="1"/>
  <c r="I1802" i="1"/>
  <c r="I1801" i="1" s="1"/>
  <c r="I1800" i="1" s="1"/>
  <c r="G1802" i="1"/>
  <c r="H1802" i="1" s="1"/>
  <c r="F1802" i="1"/>
  <c r="D1802" i="1"/>
  <c r="E1802" i="1" s="1"/>
  <c r="C1802" i="1"/>
  <c r="AU1801" i="1"/>
  <c r="AU1800" i="1" s="1"/>
  <c r="AT1801" i="1"/>
  <c r="AT1800" i="1" s="1"/>
  <c r="AQ1801" i="1"/>
  <c r="AM1801" i="1"/>
  <c r="AL1801" i="1"/>
  <c r="AD1801" i="1"/>
  <c r="AD1800" i="1" s="1"/>
  <c r="AC1801" i="1"/>
  <c r="Y1801" i="1"/>
  <c r="S1801" i="1"/>
  <c r="S1800" i="1" s="1"/>
  <c r="P1801" i="1"/>
  <c r="L1801" i="1"/>
  <c r="L1800" i="1" s="1"/>
  <c r="D1801" i="1"/>
  <c r="C1801" i="1"/>
  <c r="C1800" i="1" s="1"/>
  <c r="AN1800" i="1"/>
  <c r="AF1800" i="1"/>
  <c r="W1800" i="1"/>
  <c r="V1800" i="1"/>
  <c r="X1800" i="1" s="1"/>
  <c r="AA1800" i="1" s="1"/>
  <c r="N1800" i="1"/>
  <c r="M1800" i="1"/>
  <c r="F1800" i="1"/>
  <c r="BB1799" i="1"/>
  <c r="BA1799" i="1"/>
  <c r="AZ1799" i="1"/>
  <c r="AY1799" i="1"/>
  <c r="BC1799" i="1" s="1"/>
  <c r="AV1799" i="1"/>
  <c r="AE1799" i="1"/>
  <c r="AH1799" i="1" s="1"/>
  <c r="AA1799" i="1"/>
  <c r="X1799" i="1"/>
  <c r="Q1799" i="1"/>
  <c r="T1799" i="1" s="1"/>
  <c r="K1799" i="1"/>
  <c r="H1799" i="1"/>
  <c r="E1799" i="1"/>
  <c r="BB1798" i="1"/>
  <c r="BA1798" i="1"/>
  <c r="AZ1798" i="1"/>
  <c r="AY1798" i="1"/>
  <c r="AV1798" i="1"/>
  <c r="AE1798" i="1"/>
  <c r="AH1798" i="1" s="1"/>
  <c r="X1798" i="1"/>
  <c r="AA1798" i="1" s="1"/>
  <c r="T1798" i="1"/>
  <c r="Q1798" i="1"/>
  <c r="K1798" i="1"/>
  <c r="H1798" i="1"/>
  <c r="E1798" i="1"/>
  <c r="AU1797" i="1"/>
  <c r="AT1797" i="1"/>
  <c r="AS1797" i="1"/>
  <c r="BB1797" i="1" s="1"/>
  <c r="AR1797" i="1"/>
  <c r="BA1797" i="1" s="1"/>
  <c r="AQ1797" i="1"/>
  <c r="AP1797" i="1"/>
  <c r="AO1797" i="1"/>
  <c r="AN1797" i="1"/>
  <c r="AM1797" i="1"/>
  <c r="AZ1797" i="1" s="1"/>
  <c r="AL1797" i="1"/>
  <c r="AK1797" i="1"/>
  <c r="AJ1797" i="1"/>
  <c r="AG1797" i="1"/>
  <c r="AF1797" i="1"/>
  <c r="AD1797" i="1"/>
  <c r="AE1797" i="1" s="1"/>
  <c r="AH1797" i="1" s="1"/>
  <c r="AC1797" i="1"/>
  <c r="AA1797" i="1"/>
  <c r="Z1797" i="1"/>
  <c r="Y1797" i="1"/>
  <c r="X1797" i="1"/>
  <c r="W1797" i="1"/>
  <c r="V1797" i="1"/>
  <c r="S1797" i="1"/>
  <c r="R1797" i="1"/>
  <c r="Q1797" i="1"/>
  <c r="T1797" i="1" s="1"/>
  <c r="P1797" i="1"/>
  <c r="O1797" i="1"/>
  <c r="N1797" i="1"/>
  <c r="M1797" i="1"/>
  <c r="L1797" i="1"/>
  <c r="J1797" i="1"/>
  <c r="K1797" i="1" s="1"/>
  <c r="I1797" i="1"/>
  <c r="G1797" i="1"/>
  <c r="H1797" i="1" s="1"/>
  <c r="F1797" i="1"/>
  <c r="D1797" i="1"/>
  <c r="E1797" i="1" s="1"/>
  <c r="C1797" i="1"/>
  <c r="BD1796" i="1"/>
  <c r="BC1796" i="1"/>
  <c r="BB1796" i="1"/>
  <c r="BA1796" i="1"/>
  <c r="AZ1796" i="1"/>
  <c r="AY1796" i="1"/>
  <c r="AV1796" i="1"/>
  <c r="AH1796" i="1"/>
  <c r="AE1796" i="1"/>
  <c r="X1796" i="1"/>
  <c r="AA1796" i="1" s="1"/>
  <c r="Q1796" i="1"/>
  <c r="T1796" i="1" s="1"/>
  <c r="AW1796" i="1" s="1"/>
  <c r="K1796" i="1"/>
  <c r="H1796" i="1"/>
  <c r="E1796" i="1"/>
  <c r="AY1795" i="1"/>
  <c r="AU1795" i="1"/>
  <c r="AT1795" i="1"/>
  <c r="AS1795" i="1"/>
  <c r="BB1795" i="1" s="1"/>
  <c r="AR1795" i="1"/>
  <c r="AQ1795" i="1"/>
  <c r="AP1795" i="1"/>
  <c r="BA1795" i="1" s="1"/>
  <c r="AO1795" i="1"/>
  <c r="AN1795" i="1"/>
  <c r="AV1795" i="1" s="1"/>
  <c r="AM1795" i="1"/>
  <c r="AL1795" i="1"/>
  <c r="AK1795" i="1"/>
  <c r="AJ1795" i="1"/>
  <c r="AG1795" i="1"/>
  <c r="AF1795" i="1"/>
  <c r="AE1795" i="1"/>
  <c r="AH1795" i="1" s="1"/>
  <c r="AD1795" i="1"/>
  <c r="AC1795" i="1"/>
  <c r="Z1795" i="1"/>
  <c r="Y1795" i="1"/>
  <c r="W1795" i="1"/>
  <c r="V1795" i="1"/>
  <c r="X1795" i="1" s="1"/>
  <c r="AA1795" i="1" s="1"/>
  <c r="T1795" i="1"/>
  <c r="S1795" i="1"/>
  <c r="R1795" i="1"/>
  <c r="P1795" i="1"/>
  <c r="O1795" i="1"/>
  <c r="Q1795" i="1" s="1"/>
  <c r="N1795" i="1"/>
  <c r="M1795" i="1"/>
  <c r="L1795" i="1"/>
  <c r="J1795" i="1"/>
  <c r="K1795" i="1" s="1"/>
  <c r="I1795" i="1"/>
  <c r="G1795" i="1"/>
  <c r="H1795" i="1" s="1"/>
  <c r="F1795" i="1"/>
  <c r="E1795" i="1"/>
  <c r="D1795" i="1"/>
  <c r="C1795" i="1"/>
  <c r="BB1794" i="1"/>
  <c r="BA1794" i="1"/>
  <c r="AZ1794" i="1"/>
  <c r="AY1794" i="1"/>
  <c r="BC1794" i="1" s="1"/>
  <c r="AV1794" i="1"/>
  <c r="AH1794" i="1"/>
  <c r="AE1794" i="1"/>
  <c r="X1794" i="1"/>
  <c r="AA1794" i="1" s="1"/>
  <c r="Q1794" i="1"/>
  <c r="T1794" i="1" s="1"/>
  <c r="BD1794" i="1" s="1"/>
  <c r="K1794" i="1"/>
  <c r="H1794" i="1"/>
  <c r="E1794" i="1"/>
  <c r="AZ1793" i="1"/>
  <c r="AY1793" i="1"/>
  <c r="AU1793" i="1"/>
  <c r="AT1793" i="1"/>
  <c r="AS1793" i="1"/>
  <c r="BB1793" i="1" s="1"/>
  <c r="AR1793" i="1"/>
  <c r="AQ1793" i="1"/>
  <c r="AP1793" i="1"/>
  <c r="AO1793" i="1"/>
  <c r="AN1793" i="1"/>
  <c r="AM1793" i="1"/>
  <c r="AL1793" i="1"/>
  <c r="AK1793" i="1"/>
  <c r="AV1793" i="1" s="1"/>
  <c r="AJ1793" i="1"/>
  <c r="AH1793" i="1"/>
  <c r="AG1793" i="1"/>
  <c r="AF1793" i="1"/>
  <c r="AE1793" i="1"/>
  <c r="AD1793" i="1"/>
  <c r="AC1793" i="1"/>
  <c r="Z1793" i="1"/>
  <c r="Y1793" i="1"/>
  <c r="X1793" i="1"/>
  <c r="AA1793" i="1" s="1"/>
  <c r="W1793" i="1"/>
  <c r="V1793" i="1"/>
  <c r="S1793" i="1"/>
  <c r="R1793" i="1"/>
  <c r="P1793" i="1"/>
  <c r="O1793" i="1"/>
  <c r="Q1793" i="1" s="1"/>
  <c r="T1793" i="1" s="1"/>
  <c r="N1793" i="1"/>
  <c r="M1793" i="1"/>
  <c r="L1793" i="1"/>
  <c r="J1793" i="1"/>
  <c r="K1793" i="1" s="1"/>
  <c r="I1793" i="1"/>
  <c r="H1793" i="1"/>
  <c r="G1793" i="1"/>
  <c r="F1793" i="1"/>
  <c r="E1793" i="1"/>
  <c r="D1793" i="1"/>
  <c r="C1793" i="1"/>
  <c r="BB1792" i="1"/>
  <c r="BA1792" i="1"/>
  <c r="AZ1792" i="1"/>
  <c r="AY1792" i="1"/>
  <c r="AV1792" i="1"/>
  <c r="AH1792" i="1"/>
  <c r="AE1792" i="1"/>
  <c r="X1792" i="1"/>
  <c r="AA1792" i="1" s="1"/>
  <c r="Q1792" i="1"/>
  <c r="T1792" i="1" s="1"/>
  <c r="K1792" i="1"/>
  <c r="H1792" i="1"/>
  <c r="E1792" i="1"/>
  <c r="BB1791" i="1"/>
  <c r="BC1791" i="1" s="1"/>
  <c r="BA1791" i="1"/>
  <c r="AZ1791" i="1"/>
  <c r="AY1791" i="1"/>
  <c r="AV1791" i="1"/>
  <c r="AE1791" i="1"/>
  <c r="AH1791" i="1" s="1"/>
  <c r="AA1791" i="1"/>
  <c r="X1791" i="1"/>
  <c r="T1791" i="1"/>
  <c r="AW1791" i="1" s="1"/>
  <c r="Q1791" i="1"/>
  <c r="K1791" i="1"/>
  <c r="H1791" i="1"/>
  <c r="E1791" i="1"/>
  <c r="BC1790" i="1"/>
  <c r="BB1790" i="1"/>
  <c r="BA1790" i="1"/>
  <c r="AZ1790" i="1"/>
  <c r="AY1790" i="1"/>
  <c r="AV1790" i="1"/>
  <c r="AH1790" i="1"/>
  <c r="AE1790" i="1"/>
  <c r="X1790" i="1"/>
  <c r="AA1790" i="1" s="1"/>
  <c r="Q1790" i="1"/>
  <c r="T1790" i="1" s="1"/>
  <c r="AW1790" i="1" s="1"/>
  <c r="K1790" i="1"/>
  <c r="H1790" i="1"/>
  <c r="E1790" i="1"/>
  <c r="BB1789" i="1"/>
  <c r="BA1789" i="1"/>
  <c r="AZ1789" i="1"/>
  <c r="AY1789" i="1"/>
  <c r="BC1789" i="1" s="1"/>
  <c r="BD1789" i="1" s="1"/>
  <c r="AV1789" i="1"/>
  <c r="AH1789" i="1"/>
  <c r="AE1789" i="1"/>
  <c r="AA1789" i="1"/>
  <c r="X1789" i="1"/>
  <c r="Q1789" i="1"/>
  <c r="T1789" i="1" s="1"/>
  <c r="K1789" i="1"/>
  <c r="H1789" i="1"/>
  <c r="E1789" i="1"/>
  <c r="BB1788" i="1"/>
  <c r="BA1788" i="1"/>
  <c r="AZ1788" i="1"/>
  <c r="BC1788" i="1" s="1"/>
  <c r="AY1788" i="1"/>
  <c r="AV1788" i="1"/>
  <c r="AW1788" i="1" s="1"/>
  <c r="AE1788" i="1"/>
  <c r="AH1788" i="1" s="1"/>
  <c r="X1788" i="1"/>
  <c r="AA1788" i="1" s="1"/>
  <c r="T1788" i="1"/>
  <c r="Q1788" i="1"/>
  <c r="K1788" i="1"/>
  <c r="H1788" i="1"/>
  <c r="E1788" i="1"/>
  <c r="AY1787" i="1"/>
  <c r="AU1787" i="1"/>
  <c r="AT1787" i="1"/>
  <c r="AS1787" i="1"/>
  <c r="BB1787" i="1" s="1"/>
  <c r="AR1787" i="1"/>
  <c r="AQ1787" i="1"/>
  <c r="AP1787" i="1"/>
  <c r="BA1787" i="1" s="1"/>
  <c r="AO1787" i="1"/>
  <c r="AN1787" i="1"/>
  <c r="AM1787" i="1"/>
  <c r="AL1787" i="1"/>
  <c r="AK1787" i="1"/>
  <c r="AJ1787" i="1"/>
  <c r="AG1787" i="1"/>
  <c r="AF1787" i="1"/>
  <c r="AD1787" i="1"/>
  <c r="AE1787" i="1" s="1"/>
  <c r="AH1787" i="1" s="1"/>
  <c r="AC1787" i="1"/>
  <c r="Z1787" i="1"/>
  <c r="Y1787" i="1"/>
  <c r="X1787" i="1"/>
  <c r="AA1787" i="1" s="1"/>
  <c r="W1787" i="1"/>
  <c r="V1787" i="1"/>
  <c r="S1787" i="1"/>
  <c r="R1787" i="1"/>
  <c r="P1787" i="1"/>
  <c r="O1787" i="1"/>
  <c r="Q1787" i="1" s="1"/>
  <c r="T1787" i="1" s="1"/>
  <c r="N1787" i="1"/>
  <c r="M1787" i="1"/>
  <c r="L1787" i="1"/>
  <c r="J1787" i="1"/>
  <c r="K1787" i="1" s="1"/>
  <c r="I1787" i="1"/>
  <c r="G1787" i="1"/>
  <c r="H1787" i="1" s="1"/>
  <c r="F1787" i="1"/>
  <c r="D1787" i="1"/>
  <c r="E1787" i="1" s="1"/>
  <c r="C1787" i="1"/>
  <c r="BB1786" i="1"/>
  <c r="BA1786" i="1"/>
  <c r="AZ1786" i="1"/>
  <c r="BC1786" i="1" s="1"/>
  <c r="AY1786" i="1"/>
  <c r="AV1786" i="1"/>
  <c r="AE1786" i="1"/>
  <c r="AH1786" i="1" s="1"/>
  <c r="X1786" i="1"/>
  <c r="AA1786" i="1" s="1"/>
  <c r="T1786" i="1"/>
  <c r="Q1786" i="1"/>
  <c r="K1786" i="1"/>
  <c r="H1786" i="1"/>
  <c r="E1786" i="1"/>
  <c r="BB1785" i="1"/>
  <c r="BA1785" i="1"/>
  <c r="AU1785" i="1"/>
  <c r="AT1785" i="1"/>
  <c r="AS1785" i="1"/>
  <c r="AR1785" i="1"/>
  <c r="AQ1785" i="1"/>
  <c r="AP1785" i="1"/>
  <c r="AO1785" i="1"/>
  <c r="AN1785" i="1"/>
  <c r="AM1785" i="1"/>
  <c r="AZ1785" i="1" s="1"/>
  <c r="AL1785" i="1"/>
  <c r="AK1785" i="1"/>
  <c r="AJ1785" i="1"/>
  <c r="AG1785" i="1"/>
  <c r="AF1785" i="1"/>
  <c r="AD1785" i="1"/>
  <c r="AE1785" i="1" s="1"/>
  <c r="AH1785" i="1" s="1"/>
  <c r="AC1785" i="1"/>
  <c r="AA1785" i="1"/>
  <c r="Z1785" i="1"/>
  <c r="Y1785" i="1"/>
  <c r="X1785" i="1"/>
  <c r="W1785" i="1"/>
  <c r="V1785" i="1"/>
  <c r="S1785" i="1"/>
  <c r="R1785" i="1"/>
  <c r="Q1785" i="1"/>
  <c r="T1785" i="1" s="1"/>
  <c r="P1785" i="1"/>
  <c r="O1785" i="1"/>
  <c r="N1785" i="1"/>
  <c r="M1785" i="1"/>
  <c r="L1785" i="1"/>
  <c r="J1785" i="1"/>
  <c r="K1785" i="1" s="1"/>
  <c r="I1785" i="1"/>
  <c r="G1785" i="1"/>
  <c r="H1785" i="1" s="1"/>
  <c r="F1785" i="1"/>
  <c r="D1785" i="1"/>
  <c r="E1785" i="1" s="1"/>
  <c r="C1785" i="1"/>
  <c r="BC1784" i="1"/>
  <c r="BB1784" i="1"/>
  <c r="BA1784" i="1"/>
  <c r="AZ1784" i="1"/>
  <c r="AY1784" i="1"/>
  <c r="AV1784" i="1"/>
  <c r="AE1784" i="1"/>
  <c r="AH1784" i="1" s="1"/>
  <c r="X1784" i="1"/>
  <c r="AA1784" i="1" s="1"/>
  <c r="Q1784" i="1"/>
  <c r="T1784" i="1" s="1"/>
  <c r="AW1784" i="1" s="1"/>
  <c r="K1784" i="1"/>
  <c r="H1784" i="1"/>
  <c r="E1784" i="1"/>
  <c r="BB1783" i="1"/>
  <c r="BA1783" i="1"/>
  <c r="AZ1783" i="1"/>
  <c r="AY1783" i="1"/>
  <c r="BC1783" i="1" s="1"/>
  <c r="AV1783" i="1"/>
  <c r="AH1783" i="1"/>
  <c r="AE1783" i="1"/>
  <c r="AA1783" i="1"/>
  <c r="X1783" i="1"/>
  <c r="Q1783" i="1"/>
  <c r="T1783" i="1" s="1"/>
  <c r="AW1783" i="1" s="1"/>
  <c r="K1783" i="1"/>
  <c r="H1783" i="1"/>
  <c r="E1783" i="1"/>
  <c r="BB1782" i="1"/>
  <c r="BA1782" i="1"/>
  <c r="AZ1782" i="1"/>
  <c r="BC1782" i="1" s="1"/>
  <c r="AY1782" i="1"/>
  <c r="AW1782" i="1"/>
  <c r="AV1782" i="1"/>
  <c r="AE1782" i="1"/>
  <c r="AH1782" i="1" s="1"/>
  <c r="X1782" i="1"/>
  <c r="AA1782" i="1" s="1"/>
  <c r="T1782" i="1"/>
  <c r="BD1782" i="1" s="1"/>
  <c r="Q1782" i="1"/>
  <c r="K1782" i="1"/>
  <c r="H1782" i="1"/>
  <c r="E1782" i="1"/>
  <c r="BB1781" i="1"/>
  <c r="BA1781" i="1"/>
  <c r="AZ1781" i="1"/>
  <c r="AY1781" i="1"/>
  <c r="BC1781" i="1" s="1"/>
  <c r="AV1781" i="1"/>
  <c r="AH1781" i="1"/>
  <c r="AE1781" i="1"/>
  <c r="X1781" i="1"/>
  <c r="AA1781" i="1" s="1"/>
  <c r="Q1781" i="1"/>
  <c r="T1781" i="1" s="1"/>
  <c r="BD1781" i="1" s="1"/>
  <c r="K1781" i="1"/>
  <c r="H1781" i="1"/>
  <c r="E1781" i="1"/>
  <c r="BB1780" i="1"/>
  <c r="BA1780" i="1"/>
  <c r="AZ1780" i="1"/>
  <c r="AY1780" i="1"/>
  <c r="AV1780" i="1"/>
  <c r="AE1780" i="1"/>
  <c r="AH1780" i="1" s="1"/>
  <c r="AA1780" i="1"/>
  <c r="X1780" i="1"/>
  <c r="T1780" i="1"/>
  <c r="Q1780" i="1"/>
  <c r="K1780" i="1"/>
  <c r="H1780" i="1"/>
  <c r="E1780" i="1"/>
  <c r="BB1779" i="1"/>
  <c r="BA1779" i="1"/>
  <c r="AZ1779" i="1"/>
  <c r="AY1779" i="1"/>
  <c r="AV1779" i="1"/>
  <c r="AE1779" i="1"/>
  <c r="AH1779" i="1" s="1"/>
  <c r="X1779" i="1"/>
  <c r="AA1779" i="1" s="1"/>
  <c r="T1779" i="1"/>
  <c r="Q1779" i="1"/>
  <c r="K1779" i="1"/>
  <c r="H1779" i="1"/>
  <c r="E1779" i="1"/>
  <c r="AU1778" i="1"/>
  <c r="AT1778" i="1"/>
  <c r="AS1778" i="1"/>
  <c r="BB1778" i="1" s="1"/>
  <c r="AR1778" i="1"/>
  <c r="BA1778" i="1" s="1"/>
  <c r="AQ1778" i="1"/>
  <c r="AP1778" i="1"/>
  <c r="AO1778" i="1"/>
  <c r="AN1778" i="1"/>
  <c r="AM1778" i="1"/>
  <c r="AZ1778" i="1" s="1"/>
  <c r="AL1778" i="1"/>
  <c r="AK1778" i="1"/>
  <c r="AJ1778" i="1"/>
  <c r="AG1778" i="1"/>
  <c r="AF1778" i="1"/>
  <c r="AD1778" i="1"/>
  <c r="AE1778" i="1" s="1"/>
  <c r="AH1778" i="1" s="1"/>
  <c r="AC1778" i="1"/>
  <c r="Z1778" i="1"/>
  <c r="AA1778" i="1" s="1"/>
  <c r="Y1778" i="1"/>
  <c r="X1778" i="1"/>
  <c r="W1778" i="1"/>
  <c r="V1778" i="1"/>
  <c r="S1778" i="1"/>
  <c r="R1778" i="1"/>
  <c r="Q1778" i="1"/>
  <c r="P1778" i="1"/>
  <c r="O1778" i="1"/>
  <c r="N1778" i="1"/>
  <c r="M1778" i="1"/>
  <c r="L1778" i="1"/>
  <c r="J1778" i="1"/>
  <c r="I1778" i="1"/>
  <c r="G1778" i="1"/>
  <c r="H1778" i="1" s="1"/>
  <c r="F1778" i="1"/>
  <c r="D1778" i="1"/>
  <c r="E1778" i="1" s="1"/>
  <c r="C1778" i="1"/>
  <c r="BC1777" i="1"/>
  <c r="BB1777" i="1"/>
  <c r="BA1777" i="1"/>
  <c r="AZ1777" i="1"/>
  <c r="AY1777" i="1"/>
  <c r="AV1777" i="1"/>
  <c r="AH1777" i="1"/>
  <c r="AE1777" i="1"/>
  <c r="X1777" i="1"/>
  <c r="AA1777" i="1" s="1"/>
  <c r="Q1777" i="1"/>
  <c r="T1777" i="1" s="1"/>
  <c r="AW1777" i="1" s="1"/>
  <c r="K1777" i="1"/>
  <c r="H1777" i="1"/>
  <c r="E1777" i="1"/>
  <c r="AY1776" i="1"/>
  <c r="BC1776" i="1" s="1"/>
  <c r="AU1776" i="1"/>
  <c r="AT1776" i="1"/>
  <c r="AS1776" i="1"/>
  <c r="BB1776" i="1" s="1"/>
  <c r="AR1776" i="1"/>
  <c r="AQ1776" i="1"/>
  <c r="AP1776" i="1"/>
  <c r="BA1776" i="1" s="1"/>
  <c r="AO1776" i="1"/>
  <c r="AN1776" i="1"/>
  <c r="AM1776" i="1"/>
  <c r="AZ1776" i="1" s="1"/>
  <c r="AL1776" i="1"/>
  <c r="AK1776" i="1"/>
  <c r="AJ1776" i="1"/>
  <c r="AG1776" i="1"/>
  <c r="AF1776" i="1"/>
  <c r="AE1776" i="1"/>
  <c r="AH1776" i="1" s="1"/>
  <c r="AD1776" i="1"/>
  <c r="AC1776" i="1"/>
  <c r="Z1776" i="1"/>
  <c r="Y1776" i="1"/>
  <c r="W1776" i="1"/>
  <c r="V1776" i="1"/>
  <c r="X1776" i="1" s="1"/>
  <c r="AA1776" i="1" s="1"/>
  <c r="T1776" i="1"/>
  <c r="S1776" i="1"/>
  <c r="R1776" i="1"/>
  <c r="P1776" i="1"/>
  <c r="O1776" i="1"/>
  <c r="Q1776" i="1" s="1"/>
  <c r="N1776" i="1"/>
  <c r="M1776" i="1"/>
  <c r="L1776" i="1"/>
  <c r="J1776" i="1"/>
  <c r="K1776" i="1" s="1"/>
  <c r="I1776" i="1"/>
  <c r="G1776" i="1"/>
  <c r="H1776" i="1" s="1"/>
  <c r="F1776" i="1"/>
  <c r="D1776" i="1"/>
  <c r="E1776" i="1" s="1"/>
  <c r="C1776" i="1"/>
  <c r="BB1775" i="1"/>
  <c r="BA1775" i="1"/>
  <c r="AZ1775" i="1"/>
  <c r="AY1775" i="1"/>
  <c r="BC1775" i="1" s="1"/>
  <c r="AV1775" i="1"/>
  <c r="AH1775" i="1"/>
  <c r="AE1775" i="1"/>
  <c r="X1775" i="1"/>
  <c r="AA1775" i="1" s="1"/>
  <c r="Q1775" i="1"/>
  <c r="T1775" i="1" s="1"/>
  <c r="BD1775" i="1" s="1"/>
  <c r="K1775" i="1"/>
  <c r="H1775" i="1"/>
  <c r="E1775" i="1"/>
  <c r="BB1774" i="1"/>
  <c r="BA1774" i="1"/>
  <c r="AZ1774" i="1"/>
  <c r="AY1774" i="1"/>
  <c r="BC1774" i="1" s="1"/>
  <c r="AV1774" i="1"/>
  <c r="AE1774" i="1"/>
  <c r="AH1774" i="1" s="1"/>
  <c r="AA1774" i="1"/>
  <c r="X1774" i="1"/>
  <c r="Q1774" i="1"/>
  <c r="T1774" i="1" s="1"/>
  <c r="K1774" i="1"/>
  <c r="H1774" i="1"/>
  <c r="E1774" i="1"/>
  <c r="BB1773" i="1"/>
  <c r="BA1773" i="1"/>
  <c r="AZ1773" i="1"/>
  <c r="BC1773" i="1" s="1"/>
  <c r="AY1773" i="1"/>
  <c r="AV1773" i="1"/>
  <c r="AE1773" i="1"/>
  <c r="AH1773" i="1" s="1"/>
  <c r="X1773" i="1"/>
  <c r="AA1773" i="1" s="1"/>
  <c r="T1773" i="1"/>
  <c r="Q1773" i="1"/>
  <c r="K1773" i="1"/>
  <c r="H1773" i="1"/>
  <c r="E1773" i="1"/>
  <c r="BB1772" i="1"/>
  <c r="BA1772" i="1"/>
  <c r="AZ1772" i="1"/>
  <c r="AY1772" i="1"/>
  <c r="BC1772" i="1" s="1"/>
  <c r="AV1772" i="1"/>
  <c r="AH1772" i="1"/>
  <c r="AE1772" i="1"/>
  <c r="X1772" i="1"/>
  <c r="AA1772" i="1" s="1"/>
  <c r="Q1772" i="1"/>
  <c r="T1772" i="1" s="1"/>
  <c r="K1772" i="1"/>
  <c r="H1772" i="1"/>
  <c r="E1772" i="1"/>
  <c r="AU1771" i="1"/>
  <c r="AT1771" i="1"/>
  <c r="BB1771" i="1" s="1"/>
  <c r="AS1771" i="1"/>
  <c r="AR1771" i="1"/>
  <c r="AQ1771" i="1"/>
  <c r="BA1771" i="1" s="1"/>
  <c r="AP1771" i="1"/>
  <c r="AO1771" i="1"/>
  <c r="AN1771" i="1"/>
  <c r="AZ1771" i="1" s="1"/>
  <c r="AM1771" i="1"/>
  <c r="AL1771" i="1"/>
  <c r="AK1771" i="1"/>
  <c r="AJ1771" i="1"/>
  <c r="AY1771" i="1" s="1"/>
  <c r="BC1771" i="1" s="1"/>
  <c r="AG1771" i="1"/>
  <c r="AF1771" i="1"/>
  <c r="AD1771" i="1"/>
  <c r="AC1771" i="1"/>
  <c r="AE1771" i="1" s="1"/>
  <c r="AH1771" i="1" s="1"/>
  <c r="Z1771" i="1"/>
  <c r="Y1771" i="1"/>
  <c r="W1771" i="1"/>
  <c r="V1771" i="1"/>
  <c r="X1771" i="1" s="1"/>
  <c r="AA1771" i="1" s="1"/>
  <c r="S1771" i="1"/>
  <c r="R1771" i="1"/>
  <c r="P1771" i="1"/>
  <c r="Q1771" i="1" s="1"/>
  <c r="O1771" i="1"/>
  <c r="N1771" i="1"/>
  <c r="M1771" i="1"/>
  <c r="L1771" i="1"/>
  <c r="J1771" i="1"/>
  <c r="K1771" i="1" s="1"/>
  <c r="I1771" i="1"/>
  <c r="H1771" i="1"/>
  <c r="G1771" i="1"/>
  <c r="F1771" i="1"/>
  <c r="D1771" i="1"/>
  <c r="C1771" i="1"/>
  <c r="E1771" i="1" s="1"/>
  <c r="BD1770" i="1"/>
  <c r="BB1770" i="1"/>
  <c r="BA1770" i="1"/>
  <c r="AZ1770" i="1"/>
  <c r="AY1770" i="1"/>
  <c r="BC1770" i="1" s="1"/>
  <c r="AV1770" i="1"/>
  <c r="AH1770" i="1"/>
  <c r="AE1770" i="1"/>
  <c r="AA1770" i="1"/>
  <c r="X1770" i="1"/>
  <c r="Q1770" i="1"/>
  <c r="T1770" i="1" s="1"/>
  <c r="K1770" i="1"/>
  <c r="H1770" i="1"/>
  <c r="E1770" i="1"/>
  <c r="AU1769" i="1"/>
  <c r="AT1769" i="1"/>
  <c r="AS1769" i="1"/>
  <c r="BB1769" i="1" s="1"/>
  <c r="AR1769" i="1"/>
  <c r="AQ1769" i="1"/>
  <c r="BA1769" i="1" s="1"/>
  <c r="AP1769" i="1"/>
  <c r="AO1769" i="1"/>
  <c r="AN1769" i="1"/>
  <c r="AZ1769" i="1" s="1"/>
  <c r="AM1769" i="1"/>
  <c r="AL1769" i="1"/>
  <c r="AK1769" i="1"/>
  <c r="AJ1769" i="1"/>
  <c r="AY1769" i="1" s="1"/>
  <c r="AG1769" i="1"/>
  <c r="AF1769" i="1"/>
  <c r="AE1769" i="1"/>
  <c r="AD1769" i="1"/>
  <c r="AC1769" i="1"/>
  <c r="Z1769" i="1"/>
  <c r="Y1769" i="1"/>
  <c r="W1769" i="1"/>
  <c r="V1769" i="1"/>
  <c r="S1769" i="1"/>
  <c r="R1769" i="1"/>
  <c r="P1769" i="1"/>
  <c r="Q1769" i="1" s="1"/>
  <c r="T1769" i="1" s="1"/>
  <c r="O1769" i="1"/>
  <c r="N1769" i="1"/>
  <c r="M1769" i="1"/>
  <c r="L1769" i="1"/>
  <c r="K1769" i="1"/>
  <c r="J1769" i="1"/>
  <c r="I1769" i="1"/>
  <c r="G1769" i="1"/>
  <c r="F1769" i="1"/>
  <c r="H1769" i="1" s="1"/>
  <c r="E1769" i="1"/>
  <c r="D1769" i="1"/>
  <c r="C1769" i="1"/>
  <c r="BB1768" i="1"/>
  <c r="BA1768" i="1"/>
  <c r="AZ1768" i="1"/>
  <c r="AY1768" i="1"/>
  <c r="BC1768" i="1" s="1"/>
  <c r="AV1768" i="1"/>
  <c r="AE1768" i="1"/>
  <c r="AH1768" i="1" s="1"/>
  <c r="AA1768" i="1"/>
  <c r="X1768" i="1"/>
  <c r="Q1768" i="1"/>
  <c r="T1768" i="1" s="1"/>
  <c r="K1768" i="1"/>
  <c r="H1768" i="1"/>
  <c r="E1768" i="1"/>
  <c r="BB1767" i="1"/>
  <c r="BA1767" i="1"/>
  <c r="AZ1767" i="1"/>
  <c r="BC1767" i="1" s="1"/>
  <c r="AY1767" i="1"/>
  <c r="AV1767" i="1"/>
  <c r="AE1767" i="1"/>
  <c r="AH1767" i="1" s="1"/>
  <c r="X1767" i="1"/>
  <c r="AA1767" i="1" s="1"/>
  <c r="T1767" i="1"/>
  <c r="Q1767" i="1"/>
  <c r="K1767" i="1"/>
  <c r="H1767" i="1"/>
  <c r="E1767" i="1"/>
  <c r="BB1766" i="1"/>
  <c r="BA1766" i="1"/>
  <c r="AZ1766" i="1"/>
  <c r="AY1766" i="1"/>
  <c r="BC1766" i="1" s="1"/>
  <c r="AV1766" i="1"/>
  <c r="AH1766" i="1"/>
  <c r="AE1766" i="1"/>
  <c r="X1766" i="1"/>
  <c r="AA1766" i="1" s="1"/>
  <c r="Q1766" i="1"/>
  <c r="T1766" i="1" s="1"/>
  <c r="K1766" i="1"/>
  <c r="H1766" i="1"/>
  <c r="E1766" i="1"/>
  <c r="BB1765" i="1"/>
  <c r="AY1765" i="1"/>
  <c r="AU1765" i="1"/>
  <c r="AQ1765" i="1"/>
  <c r="AO1765" i="1"/>
  <c r="AE1765" i="1"/>
  <c r="AH1765" i="1" s="1"/>
  <c r="X1765" i="1"/>
  <c r="AA1765" i="1" s="1"/>
  <c r="T1765" i="1"/>
  <c r="Q1765" i="1"/>
  <c r="K1765" i="1"/>
  <c r="H1765" i="1"/>
  <c r="E1765" i="1"/>
  <c r="BB1764" i="1"/>
  <c r="BA1764" i="1"/>
  <c r="AZ1764" i="1"/>
  <c r="AY1764" i="1"/>
  <c r="BC1764" i="1" s="1"/>
  <c r="AK1764" i="1"/>
  <c r="AV1764" i="1" s="1"/>
  <c r="AE1764" i="1"/>
  <c r="AH1764" i="1" s="1"/>
  <c r="AA1764" i="1"/>
  <c r="X1764" i="1"/>
  <c r="T1764" i="1"/>
  <c r="BD1764" i="1" s="1"/>
  <c r="Q1764" i="1"/>
  <c r="O1764" i="1"/>
  <c r="K1764" i="1"/>
  <c r="H1764" i="1"/>
  <c r="E1764" i="1"/>
  <c r="BB1763" i="1"/>
  <c r="BA1763" i="1"/>
  <c r="AZ1763" i="1"/>
  <c r="AY1763" i="1"/>
  <c r="AV1763" i="1"/>
  <c r="AH1763" i="1"/>
  <c r="AE1763" i="1"/>
  <c r="AA1763" i="1"/>
  <c r="X1763" i="1"/>
  <c r="Q1763" i="1"/>
  <c r="T1763" i="1" s="1"/>
  <c r="K1763" i="1"/>
  <c r="H1763" i="1"/>
  <c r="E1763" i="1"/>
  <c r="BC1762" i="1"/>
  <c r="BB1762" i="1"/>
  <c r="BA1762" i="1"/>
  <c r="AZ1762" i="1"/>
  <c r="AY1762" i="1"/>
  <c r="AV1762" i="1"/>
  <c r="AE1762" i="1"/>
  <c r="AH1762" i="1" s="1"/>
  <c r="AA1762" i="1"/>
  <c r="X1762" i="1"/>
  <c r="T1762" i="1"/>
  <c r="AW1762" i="1" s="1"/>
  <c r="Q1762" i="1"/>
  <c r="K1762" i="1"/>
  <c r="H1762" i="1"/>
  <c r="E1762" i="1"/>
  <c r="AU1761" i="1"/>
  <c r="AT1761" i="1"/>
  <c r="AS1761" i="1"/>
  <c r="BB1761" i="1" s="1"/>
  <c r="AR1761" i="1"/>
  <c r="AP1761" i="1"/>
  <c r="AN1761" i="1"/>
  <c r="AM1761" i="1"/>
  <c r="AL1761" i="1"/>
  <c r="AJ1761" i="1"/>
  <c r="AG1761" i="1"/>
  <c r="AF1761" i="1"/>
  <c r="AD1761" i="1"/>
  <c r="AC1761" i="1"/>
  <c r="AE1761" i="1" s="1"/>
  <c r="AH1761" i="1" s="1"/>
  <c r="Z1761" i="1"/>
  <c r="Y1761" i="1"/>
  <c r="W1761" i="1"/>
  <c r="X1761" i="1" s="1"/>
  <c r="AA1761" i="1" s="1"/>
  <c r="V1761" i="1"/>
  <c r="S1761" i="1"/>
  <c r="T1761" i="1" s="1"/>
  <c r="R1761" i="1"/>
  <c r="Q1761" i="1"/>
  <c r="P1761" i="1"/>
  <c r="O1761" i="1"/>
  <c r="N1761" i="1"/>
  <c r="M1761" i="1"/>
  <c r="L1761" i="1"/>
  <c r="K1761" i="1"/>
  <c r="J1761" i="1"/>
  <c r="I1761" i="1"/>
  <c r="G1761" i="1"/>
  <c r="H1761" i="1" s="1"/>
  <c r="F1761" i="1"/>
  <c r="D1761" i="1"/>
  <c r="C1761" i="1"/>
  <c r="BB1760" i="1"/>
  <c r="BA1760" i="1"/>
  <c r="AZ1760" i="1"/>
  <c r="BC1760" i="1" s="1"/>
  <c r="AY1760" i="1"/>
  <c r="AV1760" i="1"/>
  <c r="AW1760" i="1" s="1"/>
  <c r="AE1760" i="1"/>
  <c r="AH1760" i="1" s="1"/>
  <c r="X1760" i="1"/>
  <c r="AA1760" i="1" s="1"/>
  <c r="T1760" i="1"/>
  <c r="BD1760" i="1" s="1"/>
  <c r="Q1760" i="1"/>
  <c r="K1760" i="1"/>
  <c r="H1760" i="1"/>
  <c r="E1760" i="1"/>
  <c r="BB1759" i="1"/>
  <c r="BA1759" i="1"/>
  <c r="AZ1759" i="1"/>
  <c r="AY1759" i="1"/>
  <c r="BC1759" i="1" s="1"/>
  <c r="AW1759" i="1"/>
  <c r="AV1759" i="1"/>
  <c r="AH1759" i="1"/>
  <c r="AE1759" i="1"/>
  <c r="X1759" i="1"/>
  <c r="AA1759" i="1" s="1"/>
  <c r="Q1759" i="1"/>
  <c r="T1759" i="1" s="1"/>
  <c r="K1759" i="1"/>
  <c r="H1759" i="1"/>
  <c r="E1759" i="1"/>
  <c r="BB1758" i="1"/>
  <c r="BA1758" i="1"/>
  <c r="AZ1758" i="1"/>
  <c r="AY1758" i="1"/>
  <c r="BC1758" i="1" s="1"/>
  <c r="AV1758" i="1"/>
  <c r="AE1758" i="1"/>
  <c r="AH1758" i="1" s="1"/>
  <c r="AA1758" i="1"/>
  <c r="X1758" i="1"/>
  <c r="Q1758" i="1"/>
  <c r="T1758" i="1" s="1"/>
  <c r="K1758" i="1"/>
  <c r="H1758" i="1"/>
  <c r="E1758" i="1"/>
  <c r="BB1757" i="1"/>
  <c r="BA1757" i="1"/>
  <c r="AZ1757" i="1"/>
  <c r="BC1757" i="1" s="1"/>
  <c r="AY1757" i="1"/>
  <c r="AV1757" i="1"/>
  <c r="AE1757" i="1"/>
  <c r="AH1757" i="1" s="1"/>
  <c r="X1757" i="1"/>
  <c r="AA1757" i="1" s="1"/>
  <c r="T1757" i="1"/>
  <c r="Q1757" i="1"/>
  <c r="K1757" i="1"/>
  <c r="H1757" i="1"/>
  <c r="E1757" i="1"/>
  <c r="BB1756" i="1"/>
  <c r="BA1756" i="1"/>
  <c r="AZ1756" i="1"/>
  <c r="AY1756" i="1"/>
  <c r="AV1756" i="1"/>
  <c r="AH1756" i="1"/>
  <c r="AE1756" i="1"/>
  <c r="X1756" i="1"/>
  <c r="AA1756" i="1" s="1"/>
  <c r="Q1756" i="1"/>
  <c r="T1756" i="1" s="1"/>
  <c r="K1756" i="1"/>
  <c r="H1756" i="1"/>
  <c r="E1756" i="1"/>
  <c r="BB1755" i="1"/>
  <c r="BC1755" i="1" s="1"/>
  <c r="BA1755" i="1"/>
  <c r="AZ1755" i="1"/>
  <c r="AY1755" i="1"/>
  <c r="AV1755" i="1"/>
  <c r="AE1755" i="1"/>
  <c r="AH1755" i="1" s="1"/>
  <c r="AA1755" i="1"/>
  <c r="X1755" i="1"/>
  <c r="T1755" i="1"/>
  <c r="AW1755" i="1" s="1"/>
  <c r="Q1755" i="1"/>
  <c r="K1755" i="1"/>
  <c r="H1755" i="1"/>
  <c r="E1755" i="1"/>
  <c r="BC1754" i="1"/>
  <c r="BB1754" i="1"/>
  <c r="BA1754" i="1"/>
  <c r="AZ1754" i="1"/>
  <c r="AY1754" i="1"/>
  <c r="AV1754" i="1"/>
  <c r="AH1754" i="1"/>
  <c r="AE1754" i="1"/>
  <c r="X1754" i="1"/>
  <c r="AA1754" i="1" s="1"/>
  <c r="Q1754" i="1"/>
  <c r="T1754" i="1" s="1"/>
  <c r="AW1754" i="1" s="1"/>
  <c r="K1754" i="1"/>
  <c r="H1754" i="1"/>
  <c r="E1754" i="1"/>
  <c r="BD1753" i="1"/>
  <c r="BB1753" i="1"/>
  <c r="BA1753" i="1"/>
  <c r="AZ1753" i="1"/>
  <c r="AY1753" i="1"/>
  <c r="BC1753" i="1" s="1"/>
  <c r="AV1753" i="1"/>
  <c r="AH1753" i="1"/>
  <c r="AE1753" i="1"/>
  <c r="AA1753" i="1"/>
  <c r="X1753" i="1"/>
  <c r="Q1753" i="1"/>
  <c r="T1753" i="1" s="1"/>
  <c r="K1753" i="1"/>
  <c r="H1753" i="1"/>
  <c r="E1753" i="1"/>
  <c r="BB1752" i="1"/>
  <c r="BA1752" i="1"/>
  <c r="AZ1752" i="1"/>
  <c r="BC1752" i="1" s="1"/>
  <c r="AY1752" i="1"/>
  <c r="AV1752" i="1"/>
  <c r="AW1752" i="1" s="1"/>
  <c r="AE1752" i="1"/>
  <c r="AH1752" i="1" s="1"/>
  <c r="X1752" i="1"/>
  <c r="AA1752" i="1" s="1"/>
  <c r="T1752" i="1"/>
  <c r="Q1752" i="1"/>
  <c r="K1752" i="1"/>
  <c r="H1752" i="1"/>
  <c r="E1752" i="1"/>
  <c r="AY1751" i="1"/>
  <c r="AU1751" i="1"/>
  <c r="AT1751" i="1"/>
  <c r="AS1751" i="1"/>
  <c r="BB1751" i="1" s="1"/>
  <c r="AR1751" i="1"/>
  <c r="AQ1751" i="1"/>
  <c r="AP1751" i="1"/>
  <c r="BA1751" i="1" s="1"/>
  <c r="AO1751" i="1"/>
  <c r="AN1751" i="1"/>
  <c r="AM1751" i="1"/>
  <c r="AZ1751" i="1" s="1"/>
  <c r="AL1751" i="1"/>
  <c r="AK1751" i="1"/>
  <c r="AJ1751" i="1"/>
  <c r="AV1751" i="1" s="1"/>
  <c r="AG1751" i="1"/>
  <c r="AF1751" i="1"/>
  <c r="AD1751" i="1"/>
  <c r="AE1751" i="1" s="1"/>
  <c r="AC1751" i="1"/>
  <c r="Z1751" i="1"/>
  <c r="Y1751" i="1"/>
  <c r="X1751" i="1"/>
  <c r="AA1751" i="1" s="1"/>
  <c r="W1751" i="1"/>
  <c r="V1751" i="1"/>
  <c r="S1751" i="1"/>
  <c r="R1751" i="1"/>
  <c r="P1751" i="1"/>
  <c r="O1751" i="1"/>
  <c r="Q1751" i="1" s="1"/>
  <c r="T1751" i="1" s="1"/>
  <c r="N1751" i="1"/>
  <c r="M1751" i="1"/>
  <c r="L1751" i="1"/>
  <c r="J1751" i="1"/>
  <c r="K1751" i="1" s="1"/>
  <c r="I1751" i="1"/>
  <c r="G1751" i="1"/>
  <c r="H1751" i="1" s="1"/>
  <c r="F1751" i="1"/>
  <c r="D1751" i="1"/>
  <c r="E1751" i="1" s="1"/>
  <c r="C1751" i="1"/>
  <c r="BB1750" i="1"/>
  <c r="BA1750" i="1"/>
  <c r="AZ1750" i="1"/>
  <c r="BC1750" i="1" s="1"/>
  <c r="AY1750" i="1"/>
  <c r="AV1750" i="1"/>
  <c r="AE1750" i="1"/>
  <c r="AH1750" i="1" s="1"/>
  <c r="X1750" i="1"/>
  <c r="AA1750" i="1" s="1"/>
  <c r="T1750" i="1"/>
  <c r="Q1750" i="1"/>
  <c r="K1750" i="1"/>
  <c r="H1750" i="1"/>
  <c r="E1750" i="1"/>
  <c r="AU1749" i="1"/>
  <c r="AT1749" i="1"/>
  <c r="AS1749" i="1"/>
  <c r="BB1749" i="1" s="1"/>
  <c r="AR1749" i="1"/>
  <c r="BA1749" i="1" s="1"/>
  <c r="AQ1749" i="1"/>
  <c r="AP1749" i="1"/>
  <c r="AO1749" i="1"/>
  <c r="AN1749" i="1"/>
  <c r="AM1749" i="1"/>
  <c r="AZ1749" i="1" s="1"/>
  <c r="AL1749" i="1"/>
  <c r="AK1749" i="1"/>
  <c r="AJ1749" i="1"/>
  <c r="AG1749" i="1"/>
  <c r="AF1749" i="1"/>
  <c r="AD1749" i="1"/>
  <c r="AE1749" i="1" s="1"/>
  <c r="AH1749" i="1" s="1"/>
  <c r="AC1749" i="1"/>
  <c r="AA1749" i="1"/>
  <c r="Z1749" i="1"/>
  <c r="Y1749" i="1"/>
  <c r="X1749" i="1"/>
  <c r="W1749" i="1"/>
  <c r="V1749" i="1"/>
  <c r="S1749" i="1"/>
  <c r="R1749" i="1"/>
  <c r="Q1749" i="1"/>
  <c r="T1749" i="1" s="1"/>
  <c r="P1749" i="1"/>
  <c r="O1749" i="1"/>
  <c r="N1749" i="1"/>
  <c r="M1749" i="1"/>
  <c r="L1749" i="1"/>
  <c r="J1749" i="1"/>
  <c r="K1749" i="1" s="1"/>
  <c r="I1749" i="1"/>
  <c r="G1749" i="1"/>
  <c r="H1749" i="1" s="1"/>
  <c r="F1749" i="1"/>
  <c r="D1749" i="1"/>
  <c r="E1749" i="1" s="1"/>
  <c r="C1749" i="1"/>
  <c r="BD1748" i="1"/>
  <c r="BC1748" i="1"/>
  <c r="BB1748" i="1"/>
  <c r="BA1748" i="1"/>
  <c r="AZ1748" i="1"/>
  <c r="AY1748" i="1"/>
  <c r="AV1748" i="1"/>
  <c r="AE1748" i="1"/>
  <c r="AH1748" i="1" s="1"/>
  <c r="X1748" i="1"/>
  <c r="AA1748" i="1" s="1"/>
  <c r="Q1748" i="1"/>
  <c r="T1748" i="1" s="1"/>
  <c r="AW1748" i="1" s="1"/>
  <c r="K1748" i="1"/>
  <c r="H1748" i="1"/>
  <c r="E1748" i="1"/>
  <c r="AY1747" i="1"/>
  <c r="AU1747" i="1"/>
  <c r="AT1747" i="1"/>
  <c r="AS1747" i="1"/>
  <c r="BB1747" i="1" s="1"/>
  <c r="AR1747" i="1"/>
  <c r="AQ1747" i="1"/>
  <c r="AP1747" i="1"/>
  <c r="BA1747" i="1" s="1"/>
  <c r="AO1747" i="1"/>
  <c r="AN1747" i="1"/>
  <c r="AV1747" i="1" s="1"/>
  <c r="AM1747" i="1"/>
  <c r="AL1747" i="1"/>
  <c r="AK1747" i="1"/>
  <c r="AJ1747" i="1"/>
  <c r="AG1747" i="1"/>
  <c r="AF1747" i="1"/>
  <c r="AD1747" i="1"/>
  <c r="AE1747" i="1" s="1"/>
  <c r="AH1747" i="1" s="1"/>
  <c r="AC1747" i="1"/>
  <c r="Z1747" i="1"/>
  <c r="Y1747" i="1"/>
  <c r="W1747" i="1"/>
  <c r="V1747" i="1"/>
  <c r="X1747" i="1" s="1"/>
  <c r="AA1747" i="1" s="1"/>
  <c r="T1747" i="1"/>
  <c r="S1747" i="1"/>
  <c r="R1747" i="1"/>
  <c r="P1747" i="1"/>
  <c r="O1747" i="1"/>
  <c r="Q1747" i="1" s="1"/>
  <c r="N1747" i="1"/>
  <c r="M1747" i="1"/>
  <c r="L1747" i="1"/>
  <c r="J1747" i="1"/>
  <c r="K1747" i="1" s="1"/>
  <c r="I1747" i="1"/>
  <c r="G1747" i="1"/>
  <c r="H1747" i="1" s="1"/>
  <c r="F1747" i="1"/>
  <c r="E1747" i="1"/>
  <c r="D1747" i="1"/>
  <c r="C1747" i="1"/>
  <c r="BB1746" i="1"/>
  <c r="BA1746" i="1"/>
  <c r="AZ1746" i="1"/>
  <c r="AY1746" i="1"/>
  <c r="BC1746" i="1" s="1"/>
  <c r="AV1746" i="1"/>
  <c r="AH1746" i="1"/>
  <c r="AE1746" i="1"/>
  <c r="X1746" i="1"/>
  <c r="AA1746" i="1" s="1"/>
  <c r="Q1746" i="1"/>
  <c r="T1746" i="1" s="1"/>
  <c r="BD1746" i="1" s="1"/>
  <c r="K1746" i="1"/>
  <c r="H1746" i="1"/>
  <c r="E1746" i="1"/>
  <c r="AZ1745" i="1"/>
  <c r="AY1745" i="1"/>
  <c r="AU1745" i="1"/>
  <c r="AT1745" i="1"/>
  <c r="AS1745" i="1"/>
  <c r="BB1745" i="1" s="1"/>
  <c r="AR1745" i="1"/>
  <c r="AQ1745" i="1"/>
  <c r="AP1745" i="1"/>
  <c r="AO1745" i="1"/>
  <c r="AN1745" i="1"/>
  <c r="AM1745" i="1"/>
  <c r="AL1745" i="1"/>
  <c r="AK1745" i="1"/>
  <c r="AV1745" i="1" s="1"/>
  <c r="AJ1745" i="1"/>
  <c r="AH1745" i="1"/>
  <c r="AG1745" i="1"/>
  <c r="AF1745" i="1"/>
  <c r="AE1745" i="1"/>
  <c r="AD1745" i="1"/>
  <c r="AC1745" i="1"/>
  <c r="Z1745" i="1"/>
  <c r="Y1745" i="1"/>
  <c r="X1745" i="1"/>
  <c r="AA1745" i="1" s="1"/>
  <c r="W1745" i="1"/>
  <c r="V1745" i="1"/>
  <c r="S1745" i="1"/>
  <c r="R1745" i="1"/>
  <c r="P1745" i="1"/>
  <c r="O1745" i="1"/>
  <c r="Q1745" i="1" s="1"/>
  <c r="T1745" i="1" s="1"/>
  <c r="N1745" i="1"/>
  <c r="M1745" i="1"/>
  <c r="L1745" i="1"/>
  <c r="J1745" i="1"/>
  <c r="K1745" i="1" s="1"/>
  <c r="I1745" i="1"/>
  <c r="H1745" i="1"/>
  <c r="G1745" i="1"/>
  <c r="F1745" i="1"/>
  <c r="E1745" i="1"/>
  <c r="D1745" i="1"/>
  <c r="C1745" i="1"/>
  <c r="BB1744" i="1"/>
  <c r="BA1744" i="1"/>
  <c r="AZ1744" i="1"/>
  <c r="AY1744" i="1"/>
  <c r="AV1744" i="1"/>
  <c r="AH1744" i="1"/>
  <c r="AE1744" i="1"/>
  <c r="X1744" i="1"/>
  <c r="AA1744" i="1" s="1"/>
  <c r="Q1744" i="1"/>
  <c r="T1744" i="1" s="1"/>
  <c r="K1744" i="1"/>
  <c r="H1744" i="1"/>
  <c r="E1744" i="1"/>
  <c r="BB1743" i="1"/>
  <c r="AU1743" i="1"/>
  <c r="AT1743" i="1"/>
  <c r="AS1743" i="1"/>
  <c r="AR1743" i="1"/>
  <c r="AQ1743" i="1"/>
  <c r="BA1743" i="1" s="1"/>
  <c r="AP1743" i="1"/>
  <c r="AO1743" i="1"/>
  <c r="AN1743" i="1"/>
  <c r="AZ1743" i="1" s="1"/>
  <c r="AM1743" i="1"/>
  <c r="AL1743" i="1"/>
  <c r="AK1743" i="1"/>
  <c r="AJ1743" i="1"/>
  <c r="AG1743" i="1"/>
  <c r="AF1743" i="1"/>
  <c r="AD1743" i="1"/>
  <c r="AC1743" i="1"/>
  <c r="AE1743" i="1" s="1"/>
  <c r="AH1743" i="1" s="1"/>
  <c r="Z1743" i="1"/>
  <c r="Y1743" i="1"/>
  <c r="W1743" i="1"/>
  <c r="V1743" i="1"/>
  <c r="X1743" i="1" s="1"/>
  <c r="AA1743" i="1" s="1"/>
  <c r="S1743" i="1"/>
  <c r="R1743" i="1"/>
  <c r="P1743" i="1"/>
  <c r="Q1743" i="1" s="1"/>
  <c r="O1743" i="1"/>
  <c r="N1743" i="1"/>
  <c r="M1743" i="1"/>
  <c r="L1743" i="1"/>
  <c r="J1743" i="1"/>
  <c r="K1743" i="1" s="1"/>
  <c r="I1743" i="1"/>
  <c r="H1743" i="1"/>
  <c r="G1743" i="1"/>
  <c r="F1743" i="1"/>
  <c r="D1743" i="1"/>
  <c r="C1743" i="1"/>
  <c r="E1743" i="1" s="1"/>
  <c r="BB1742" i="1"/>
  <c r="BA1742" i="1"/>
  <c r="AZ1742" i="1"/>
  <c r="AY1742" i="1"/>
  <c r="BC1742" i="1" s="1"/>
  <c r="AV1742" i="1"/>
  <c r="AH1742" i="1"/>
  <c r="AE1742" i="1"/>
  <c r="AA1742" i="1"/>
  <c r="X1742" i="1"/>
  <c r="Q1742" i="1"/>
  <c r="T1742" i="1" s="1"/>
  <c r="BD1742" i="1" s="1"/>
  <c r="K1742" i="1"/>
  <c r="H1742" i="1"/>
  <c r="E1742" i="1"/>
  <c r="AU1741" i="1"/>
  <c r="AT1741" i="1"/>
  <c r="AS1741" i="1"/>
  <c r="BB1741" i="1" s="1"/>
  <c r="AR1741" i="1"/>
  <c r="AQ1741" i="1"/>
  <c r="BA1741" i="1" s="1"/>
  <c r="AP1741" i="1"/>
  <c r="AO1741" i="1"/>
  <c r="AN1741" i="1"/>
  <c r="AZ1741" i="1" s="1"/>
  <c r="AM1741" i="1"/>
  <c r="AL1741" i="1"/>
  <c r="AK1741" i="1"/>
  <c r="AJ1741" i="1"/>
  <c r="AY1741" i="1" s="1"/>
  <c r="BC1741" i="1" s="1"/>
  <c r="AG1741" i="1"/>
  <c r="AF1741" i="1"/>
  <c r="AE1741" i="1"/>
  <c r="AD1741" i="1"/>
  <c r="AC1741" i="1"/>
  <c r="Z1741" i="1"/>
  <c r="Y1741" i="1"/>
  <c r="W1741" i="1"/>
  <c r="V1741" i="1"/>
  <c r="S1741" i="1"/>
  <c r="R1741" i="1"/>
  <c r="P1741" i="1"/>
  <c r="Q1741" i="1" s="1"/>
  <c r="T1741" i="1" s="1"/>
  <c r="O1741" i="1"/>
  <c r="N1741" i="1"/>
  <c r="M1741" i="1"/>
  <c r="L1741" i="1"/>
  <c r="K1741" i="1"/>
  <c r="J1741" i="1"/>
  <c r="I1741" i="1"/>
  <c r="G1741" i="1"/>
  <c r="F1741" i="1"/>
  <c r="H1741" i="1" s="1"/>
  <c r="E1741" i="1"/>
  <c r="D1741" i="1"/>
  <c r="C1741" i="1"/>
  <c r="BB1740" i="1"/>
  <c r="BA1740" i="1"/>
  <c r="AZ1740" i="1"/>
  <c r="AY1740" i="1"/>
  <c r="BC1740" i="1" s="1"/>
  <c r="AV1740" i="1"/>
  <c r="AE1740" i="1"/>
  <c r="AH1740" i="1" s="1"/>
  <c r="AA1740" i="1"/>
  <c r="X1740" i="1"/>
  <c r="Q1740" i="1"/>
  <c r="T1740" i="1" s="1"/>
  <c r="K1740" i="1"/>
  <c r="H1740" i="1"/>
  <c r="E1740" i="1"/>
  <c r="BA1739" i="1"/>
  <c r="AZ1739" i="1"/>
  <c r="AU1739" i="1"/>
  <c r="AT1739" i="1"/>
  <c r="AS1739" i="1"/>
  <c r="BB1739" i="1" s="1"/>
  <c r="AR1739" i="1"/>
  <c r="AQ1739" i="1"/>
  <c r="AP1739" i="1"/>
  <c r="AO1739" i="1"/>
  <c r="AN1739" i="1"/>
  <c r="AM1739" i="1"/>
  <c r="AL1739" i="1"/>
  <c r="AK1739" i="1"/>
  <c r="AJ1739" i="1"/>
  <c r="AG1739" i="1"/>
  <c r="AF1739" i="1"/>
  <c r="AD1739" i="1"/>
  <c r="AC1739" i="1"/>
  <c r="AE1739" i="1" s="1"/>
  <c r="AH1739" i="1" s="1"/>
  <c r="Z1739" i="1"/>
  <c r="Y1739" i="1"/>
  <c r="W1739" i="1"/>
  <c r="X1739" i="1" s="1"/>
  <c r="V1739" i="1"/>
  <c r="S1739" i="1"/>
  <c r="R1739" i="1"/>
  <c r="P1739" i="1"/>
  <c r="Q1739" i="1" s="1"/>
  <c r="T1739" i="1" s="1"/>
  <c r="O1739" i="1"/>
  <c r="N1739" i="1"/>
  <c r="M1739" i="1"/>
  <c r="L1739" i="1"/>
  <c r="J1739" i="1"/>
  <c r="I1739" i="1"/>
  <c r="K1739" i="1" s="1"/>
  <c r="H1739" i="1"/>
  <c r="G1739" i="1"/>
  <c r="F1739" i="1"/>
  <c r="D1739" i="1"/>
  <c r="E1739" i="1" s="1"/>
  <c r="C1739" i="1"/>
  <c r="BC1738" i="1"/>
  <c r="BB1738" i="1"/>
  <c r="BA1738" i="1"/>
  <c r="AZ1738" i="1"/>
  <c r="AY1738" i="1"/>
  <c r="AV1738" i="1"/>
  <c r="AE1738" i="1"/>
  <c r="AH1738" i="1" s="1"/>
  <c r="AA1738" i="1"/>
  <c r="X1738" i="1"/>
  <c r="T1738" i="1"/>
  <c r="AW1738" i="1" s="1"/>
  <c r="Q1738" i="1"/>
  <c r="K1738" i="1"/>
  <c r="H1738" i="1"/>
  <c r="E1738" i="1"/>
  <c r="AU1737" i="1"/>
  <c r="AT1737" i="1"/>
  <c r="AS1737" i="1"/>
  <c r="BB1737" i="1" s="1"/>
  <c r="AR1737" i="1"/>
  <c r="BA1737" i="1" s="1"/>
  <c r="AQ1737" i="1"/>
  <c r="AP1737" i="1"/>
  <c r="AO1737" i="1"/>
  <c r="AN1737" i="1"/>
  <c r="AM1737" i="1"/>
  <c r="AZ1737" i="1" s="1"/>
  <c r="BC1737" i="1" s="1"/>
  <c r="AL1737" i="1"/>
  <c r="AK1737" i="1"/>
  <c r="AJ1737" i="1"/>
  <c r="AY1737" i="1" s="1"/>
  <c r="AG1737" i="1"/>
  <c r="AF1737" i="1"/>
  <c r="AD1737" i="1"/>
  <c r="AC1737" i="1"/>
  <c r="AE1737" i="1" s="1"/>
  <c r="AH1737" i="1" s="1"/>
  <c r="Z1737" i="1"/>
  <c r="Y1737" i="1"/>
  <c r="W1737" i="1"/>
  <c r="X1737" i="1" s="1"/>
  <c r="AA1737" i="1" s="1"/>
  <c r="V1737" i="1"/>
  <c r="T1737" i="1"/>
  <c r="S1737" i="1"/>
  <c r="R1737" i="1"/>
  <c r="Q1737" i="1"/>
  <c r="P1737" i="1"/>
  <c r="O1737" i="1"/>
  <c r="N1737" i="1"/>
  <c r="M1737" i="1"/>
  <c r="L1737" i="1"/>
  <c r="K1737" i="1"/>
  <c r="J1737" i="1"/>
  <c r="I1737" i="1"/>
  <c r="G1737" i="1"/>
  <c r="H1737" i="1" s="1"/>
  <c r="F1737" i="1"/>
  <c r="D1737" i="1"/>
  <c r="E1737" i="1" s="1"/>
  <c r="C1737" i="1"/>
  <c r="BB1736" i="1"/>
  <c r="BA1736" i="1"/>
  <c r="AZ1736" i="1"/>
  <c r="BC1736" i="1" s="1"/>
  <c r="AY1736" i="1"/>
  <c r="AW1736" i="1"/>
  <c r="AV1736" i="1"/>
  <c r="AE1736" i="1"/>
  <c r="AH1736" i="1" s="1"/>
  <c r="X1736" i="1"/>
  <c r="AA1736" i="1" s="1"/>
  <c r="T1736" i="1"/>
  <c r="BD1736" i="1" s="1"/>
  <c r="Q1736" i="1"/>
  <c r="K1736" i="1"/>
  <c r="H1736" i="1"/>
  <c r="E1736" i="1"/>
  <c r="AY1735" i="1"/>
  <c r="AU1735" i="1"/>
  <c r="AT1735" i="1"/>
  <c r="AS1735" i="1"/>
  <c r="BB1735" i="1" s="1"/>
  <c r="AR1735" i="1"/>
  <c r="AQ1735" i="1"/>
  <c r="AP1735" i="1"/>
  <c r="BA1735" i="1" s="1"/>
  <c r="AO1735" i="1"/>
  <c r="AN1735" i="1"/>
  <c r="AM1735" i="1"/>
  <c r="AZ1735" i="1" s="1"/>
  <c r="AL1735" i="1"/>
  <c r="AK1735" i="1"/>
  <c r="AJ1735" i="1"/>
  <c r="AG1735" i="1"/>
  <c r="AF1735" i="1"/>
  <c r="AD1735" i="1"/>
  <c r="AE1735" i="1" s="1"/>
  <c r="AC1735" i="1"/>
  <c r="Z1735" i="1"/>
  <c r="Y1735" i="1"/>
  <c r="W1735" i="1"/>
  <c r="X1735" i="1" s="1"/>
  <c r="AA1735" i="1" s="1"/>
  <c r="V1735" i="1"/>
  <c r="S1735" i="1"/>
  <c r="R1735" i="1"/>
  <c r="P1735" i="1"/>
  <c r="O1735" i="1"/>
  <c r="Q1735" i="1" s="1"/>
  <c r="T1735" i="1" s="1"/>
  <c r="N1735" i="1"/>
  <c r="M1735" i="1"/>
  <c r="L1735" i="1"/>
  <c r="J1735" i="1"/>
  <c r="K1735" i="1" s="1"/>
  <c r="I1735" i="1"/>
  <c r="G1735" i="1"/>
  <c r="F1735" i="1"/>
  <c r="D1735" i="1"/>
  <c r="E1735" i="1" s="1"/>
  <c r="C1735" i="1"/>
  <c r="BB1734" i="1"/>
  <c r="BA1734" i="1"/>
  <c r="AZ1734" i="1"/>
  <c r="BC1734" i="1" s="1"/>
  <c r="AY1734" i="1"/>
  <c r="AV1734" i="1"/>
  <c r="AE1734" i="1"/>
  <c r="AH1734" i="1" s="1"/>
  <c r="X1734" i="1"/>
  <c r="AA1734" i="1" s="1"/>
  <c r="T1734" i="1"/>
  <c r="Q1734" i="1"/>
  <c r="K1734" i="1"/>
  <c r="H1734" i="1"/>
  <c r="E1734" i="1"/>
  <c r="BB1733" i="1"/>
  <c r="BA1733" i="1"/>
  <c r="AU1733" i="1"/>
  <c r="AT1733" i="1"/>
  <c r="AS1733" i="1"/>
  <c r="AR1733" i="1"/>
  <c r="AQ1733" i="1"/>
  <c r="AP1733" i="1"/>
  <c r="AO1733" i="1"/>
  <c r="AN1733" i="1"/>
  <c r="AM1733" i="1"/>
  <c r="AZ1733" i="1" s="1"/>
  <c r="AL1733" i="1"/>
  <c r="AK1733" i="1"/>
  <c r="AJ1733" i="1"/>
  <c r="AG1733" i="1"/>
  <c r="AF1733" i="1"/>
  <c r="AD1733" i="1"/>
  <c r="AE1733" i="1" s="1"/>
  <c r="AH1733" i="1" s="1"/>
  <c r="AC1733" i="1"/>
  <c r="Z1733" i="1"/>
  <c r="AA1733" i="1" s="1"/>
  <c r="Y1733" i="1"/>
  <c r="X1733" i="1"/>
  <c r="W1733" i="1"/>
  <c r="V1733" i="1"/>
  <c r="S1733" i="1"/>
  <c r="R1733" i="1"/>
  <c r="Q1733" i="1"/>
  <c r="P1733" i="1"/>
  <c r="O1733" i="1"/>
  <c r="N1733" i="1"/>
  <c r="M1733" i="1"/>
  <c r="L1733" i="1"/>
  <c r="J1733" i="1"/>
  <c r="I1733" i="1"/>
  <c r="G1733" i="1"/>
  <c r="H1733" i="1" s="1"/>
  <c r="F1733" i="1"/>
  <c r="D1733" i="1"/>
  <c r="E1733" i="1" s="1"/>
  <c r="C1733" i="1"/>
  <c r="BC1732" i="1"/>
  <c r="BD1732" i="1" s="1"/>
  <c r="BB1732" i="1"/>
  <c r="BA1732" i="1"/>
  <c r="AZ1732" i="1"/>
  <c r="AY1732" i="1"/>
  <c r="AV1732" i="1"/>
  <c r="AE1732" i="1"/>
  <c r="AH1732" i="1" s="1"/>
  <c r="X1732" i="1"/>
  <c r="AA1732" i="1" s="1"/>
  <c r="Q1732" i="1"/>
  <c r="T1732" i="1" s="1"/>
  <c r="AW1732" i="1" s="1"/>
  <c r="K1732" i="1"/>
  <c r="H1732" i="1"/>
  <c r="E1732" i="1"/>
  <c r="AY1731" i="1"/>
  <c r="AU1731" i="1"/>
  <c r="AT1731" i="1"/>
  <c r="AS1731" i="1"/>
  <c r="BB1731" i="1" s="1"/>
  <c r="AR1731" i="1"/>
  <c r="AQ1731" i="1"/>
  <c r="AP1731" i="1"/>
  <c r="BA1731" i="1" s="1"/>
  <c r="AO1731" i="1"/>
  <c r="AN1731" i="1"/>
  <c r="AM1731" i="1"/>
  <c r="AZ1731" i="1" s="1"/>
  <c r="AL1731" i="1"/>
  <c r="AK1731" i="1"/>
  <c r="AJ1731" i="1"/>
  <c r="AG1731" i="1"/>
  <c r="AF1731" i="1"/>
  <c r="AD1731" i="1"/>
  <c r="AE1731" i="1" s="1"/>
  <c r="AH1731" i="1" s="1"/>
  <c r="AC1731" i="1"/>
  <c r="Z1731" i="1"/>
  <c r="Y1731" i="1"/>
  <c r="W1731" i="1"/>
  <c r="V1731" i="1"/>
  <c r="X1731" i="1" s="1"/>
  <c r="AA1731" i="1" s="1"/>
  <c r="S1731" i="1"/>
  <c r="R1731" i="1"/>
  <c r="P1731" i="1"/>
  <c r="O1731" i="1"/>
  <c r="Q1731" i="1" s="1"/>
  <c r="T1731" i="1" s="1"/>
  <c r="N1731" i="1"/>
  <c r="M1731" i="1"/>
  <c r="L1731" i="1"/>
  <c r="J1731" i="1"/>
  <c r="K1731" i="1" s="1"/>
  <c r="I1731" i="1"/>
  <c r="G1731" i="1"/>
  <c r="H1731" i="1" s="1"/>
  <c r="F1731" i="1"/>
  <c r="D1731" i="1"/>
  <c r="E1731" i="1" s="1"/>
  <c r="C1731" i="1"/>
  <c r="BB1730" i="1"/>
  <c r="BA1730" i="1"/>
  <c r="AZ1730" i="1"/>
  <c r="AY1730" i="1"/>
  <c r="BC1730" i="1" s="1"/>
  <c r="AW1730" i="1"/>
  <c r="AV1730" i="1"/>
  <c r="AH1730" i="1"/>
  <c r="AE1730" i="1"/>
  <c r="X1730" i="1"/>
  <c r="AA1730" i="1" s="1"/>
  <c r="Q1730" i="1"/>
  <c r="T1730" i="1" s="1"/>
  <c r="K1730" i="1"/>
  <c r="H1730" i="1"/>
  <c r="E1730" i="1"/>
  <c r="AZ1729" i="1"/>
  <c r="AY1729" i="1"/>
  <c r="AU1729" i="1"/>
  <c r="AT1729" i="1"/>
  <c r="AS1729" i="1"/>
  <c r="BB1729" i="1" s="1"/>
  <c r="AR1729" i="1"/>
  <c r="AQ1729" i="1"/>
  <c r="AP1729" i="1"/>
  <c r="AO1729" i="1"/>
  <c r="AN1729" i="1"/>
  <c r="AM1729" i="1"/>
  <c r="AL1729" i="1"/>
  <c r="AK1729" i="1"/>
  <c r="AJ1729" i="1"/>
  <c r="AH1729" i="1"/>
  <c r="AG1729" i="1"/>
  <c r="AF1729" i="1"/>
  <c r="AE1729" i="1"/>
  <c r="AD1729" i="1"/>
  <c r="AC1729" i="1"/>
  <c r="Z1729" i="1"/>
  <c r="Y1729" i="1"/>
  <c r="X1729" i="1"/>
  <c r="AA1729" i="1" s="1"/>
  <c r="W1729" i="1"/>
  <c r="V1729" i="1"/>
  <c r="S1729" i="1"/>
  <c r="R1729" i="1"/>
  <c r="P1729" i="1"/>
  <c r="O1729" i="1"/>
  <c r="N1729" i="1"/>
  <c r="M1729" i="1"/>
  <c r="L1729" i="1"/>
  <c r="J1729" i="1"/>
  <c r="K1729" i="1" s="1"/>
  <c r="I1729" i="1"/>
  <c r="G1729" i="1"/>
  <c r="H1729" i="1" s="1"/>
  <c r="F1729" i="1"/>
  <c r="E1729" i="1"/>
  <c r="D1729" i="1"/>
  <c r="C1729" i="1"/>
  <c r="BB1728" i="1"/>
  <c r="BA1728" i="1"/>
  <c r="AZ1728" i="1"/>
  <c r="AY1728" i="1"/>
  <c r="AV1728" i="1"/>
  <c r="AH1728" i="1"/>
  <c r="AE1728" i="1"/>
  <c r="AA1728" i="1"/>
  <c r="X1728" i="1"/>
  <c r="Q1728" i="1"/>
  <c r="T1728" i="1" s="1"/>
  <c r="K1728" i="1"/>
  <c r="H1728" i="1"/>
  <c r="E1728" i="1"/>
  <c r="BB1727" i="1"/>
  <c r="BC1727" i="1" s="1"/>
  <c r="BA1727" i="1"/>
  <c r="AZ1727" i="1"/>
  <c r="AY1727" i="1"/>
  <c r="AV1727" i="1"/>
  <c r="AE1727" i="1"/>
  <c r="AH1727" i="1" s="1"/>
  <c r="AA1727" i="1"/>
  <c r="X1727" i="1"/>
  <c r="T1727" i="1"/>
  <c r="AW1727" i="1" s="1"/>
  <c r="Q1727" i="1"/>
  <c r="K1727" i="1"/>
  <c r="H1727" i="1"/>
  <c r="E1727" i="1"/>
  <c r="BD1726" i="1"/>
  <c r="BC1726" i="1"/>
  <c r="BB1726" i="1"/>
  <c r="BA1726" i="1"/>
  <c r="AZ1726" i="1"/>
  <c r="AY1726" i="1"/>
  <c r="AV1726" i="1"/>
  <c r="AE1726" i="1"/>
  <c r="AH1726" i="1" s="1"/>
  <c r="X1726" i="1"/>
  <c r="AA1726" i="1" s="1"/>
  <c r="Q1726" i="1"/>
  <c r="T1726" i="1" s="1"/>
  <c r="AW1726" i="1" s="1"/>
  <c r="K1726" i="1"/>
  <c r="H1726" i="1"/>
  <c r="E1726" i="1"/>
  <c r="BD1725" i="1"/>
  <c r="BB1725" i="1"/>
  <c r="BA1725" i="1"/>
  <c r="AZ1725" i="1"/>
  <c r="AY1725" i="1"/>
  <c r="BC1725" i="1" s="1"/>
  <c r="AV1725" i="1"/>
  <c r="AH1725" i="1"/>
  <c r="AE1725" i="1"/>
  <c r="AA1725" i="1"/>
  <c r="X1725" i="1"/>
  <c r="Q1725" i="1"/>
  <c r="T1725" i="1" s="1"/>
  <c r="AW1725" i="1" s="1"/>
  <c r="K1725" i="1"/>
  <c r="H1725" i="1"/>
  <c r="E1725" i="1"/>
  <c r="BB1724" i="1"/>
  <c r="BA1724" i="1"/>
  <c r="AZ1724" i="1"/>
  <c r="BC1724" i="1" s="1"/>
  <c r="AY1724" i="1"/>
  <c r="AW1724" i="1"/>
  <c r="AV1724" i="1"/>
  <c r="AE1724" i="1"/>
  <c r="AH1724" i="1" s="1"/>
  <c r="X1724" i="1"/>
  <c r="AA1724" i="1" s="1"/>
  <c r="T1724" i="1"/>
  <c r="Q1724" i="1"/>
  <c r="K1724" i="1"/>
  <c r="H1724" i="1"/>
  <c r="E1724" i="1"/>
  <c r="AY1723" i="1"/>
  <c r="AU1723" i="1"/>
  <c r="AT1723" i="1"/>
  <c r="AS1723" i="1"/>
  <c r="BB1723" i="1" s="1"/>
  <c r="AR1723" i="1"/>
  <c r="AQ1723" i="1"/>
  <c r="AP1723" i="1"/>
  <c r="BA1723" i="1" s="1"/>
  <c r="AO1723" i="1"/>
  <c r="AN1723" i="1"/>
  <c r="AM1723" i="1"/>
  <c r="AZ1723" i="1" s="1"/>
  <c r="AL1723" i="1"/>
  <c r="AK1723" i="1"/>
  <c r="AJ1723" i="1"/>
  <c r="AV1723" i="1" s="1"/>
  <c r="AG1723" i="1"/>
  <c r="AF1723" i="1"/>
  <c r="AD1723" i="1"/>
  <c r="AE1723" i="1" s="1"/>
  <c r="AC1723" i="1"/>
  <c r="Z1723" i="1"/>
  <c r="Y1723" i="1"/>
  <c r="W1723" i="1"/>
  <c r="X1723" i="1" s="1"/>
  <c r="AA1723" i="1" s="1"/>
  <c r="V1723" i="1"/>
  <c r="S1723" i="1"/>
  <c r="R1723" i="1"/>
  <c r="P1723" i="1"/>
  <c r="O1723" i="1"/>
  <c r="Q1723" i="1" s="1"/>
  <c r="T1723" i="1" s="1"/>
  <c r="N1723" i="1"/>
  <c r="M1723" i="1"/>
  <c r="L1723" i="1"/>
  <c r="J1723" i="1"/>
  <c r="K1723" i="1" s="1"/>
  <c r="I1723" i="1"/>
  <c r="G1723" i="1"/>
  <c r="F1723" i="1"/>
  <c r="D1723" i="1"/>
  <c r="E1723" i="1" s="1"/>
  <c r="C1723" i="1"/>
  <c r="BB1722" i="1"/>
  <c r="BA1722" i="1"/>
  <c r="AZ1722" i="1"/>
  <c r="AY1722" i="1"/>
  <c r="AV1722" i="1"/>
  <c r="AE1722" i="1"/>
  <c r="AH1722" i="1" s="1"/>
  <c r="X1722" i="1"/>
  <c r="AA1722" i="1" s="1"/>
  <c r="T1722" i="1"/>
  <c r="Q1722" i="1"/>
  <c r="K1722" i="1"/>
  <c r="H1722" i="1"/>
  <c r="E1722" i="1"/>
  <c r="BB1721" i="1"/>
  <c r="AU1721" i="1"/>
  <c r="AT1721" i="1"/>
  <c r="AS1721" i="1"/>
  <c r="AR1721" i="1"/>
  <c r="BA1721" i="1" s="1"/>
  <c r="AQ1721" i="1"/>
  <c r="AP1721" i="1"/>
  <c r="AO1721" i="1"/>
  <c r="AN1721" i="1"/>
  <c r="AM1721" i="1"/>
  <c r="AZ1721" i="1" s="1"/>
  <c r="AL1721" i="1"/>
  <c r="AK1721" i="1"/>
  <c r="AJ1721" i="1"/>
  <c r="AG1721" i="1"/>
  <c r="AF1721" i="1"/>
  <c r="AD1721" i="1"/>
  <c r="AE1721" i="1" s="1"/>
  <c r="AH1721" i="1" s="1"/>
  <c r="AC1721" i="1"/>
  <c r="AA1721" i="1"/>
  <c r="Z1721" i="1"/>
  <c r="Y1721" i="1"/>
  <c r="X1721" i="1"/>
  <c r="W1721" i="1"/>
  <c r="V1721" i="1"/>
  <c r="S1721" i="1"/>
  <c r="R1721" i="1"/>
  <c r="Q1721" i="1"/>
  <c r="T1721" i="1" s="1"/>
  <c r="P1721" i="1"/>
  <c r="O1721" i="1"/>
  <c r="N1721" i="1"/>
  <c r="M1721" i="1"/>
  <c r="L1721" i="1"/>
  <c r="J1721" i="1"/>
  <c r="I1721" i="1"/>
  <c r="G1721" i="1"/>
  <c r="H1721" i="1" s="1"/>
  <c r="F1721" i="1"/>
  <c r="D1721" i="1"/>
  <c r="E1721" i="1" s="1"/>
  <c r="C1721" i="1"/>
  <c r="BC1720" i="1"/>
  <c r="BD1720" i="1" s="1"/>
  <c r="BB1720" i="1"/>
  <c r="BA1720" i="1"/>
  <c r="AZ1720" i="1"/>
  <c r="AY1720" i="1"/>
  <c r="AV1720" i="1"/>
  <c r="AH1720" i="1"/>
  <c r="AE1720" i="1"/>
  <c r="X1720" i="1"/>
  <c r="AA1720" i="1" s="1"/>
  <c r="Q1720" i="1"/>
  <c r="T1720" i="1" s="1"/>
  <c r="AW1720" i="1" s="1"/>
  <c r="K1720" i="1"/>
  <c r="H1720" i="1"/>
  <c r="E1720" i="1"/>
  <c r="BB1719" i="1"/>
  <c r="BA1719" i="1"/>
  <c r="AZ1719" i="1"/>
  <c r="AY1719" i="1"/>
  <c r="BC1719" i="1" s="1"/>
  <c r="AV1719" i="1"/>
  <c r="AH1719" i="1"/>
  <c r="AE1719" i="1"/>
  <c r="AA1719" i="1"/>
  <c r="X1719" i="1"/>
  <c r="Q1719" i="1"/>
  <c r="T1719" i="1" s="1"/>
  <c r="BD1719" i="1" s="1"/>
  <c r="K1719" i="1"/>
  <c r="H1719" i="1"/>
  <c r="E1719" i="1"/>
  <c r="BB1718" i="1"/>
  <c r="BA1718" i="1"/>
  <c r="AZ1718" i="1"/>
  <c r="BC1718" i="1" s="1"/>
  <c r="AY1718" i="1"/>
  <c r="AV1718" i="1"/>
  <c r="AW1718" i="1" s="1"/>
  <c r="AE1718" i="1"/>
  <c r="AH1718" i="1" s="1"/>
  <c r="X1718" i="1"/>
  <c r="AA1718" i="1" s="1"/>
  <c r="T1718" i="1"/>
  <c r="BD1718" i="1" s="1"/>
  <c r="Q1718" i="1"/>
  <c r="K1718" i="1"/>
  <c r="H1718" i="1"/>
  <c r="E1718" i="1"/>
  <c r="AY1717" i="1"/>
  <c r="AU1717" i="1"/>
  <c r="AT1717" i="1"/>
  <c r="AS1717" i="1"/>
  <c r="BB1717" i="1" s="1"/>
  <c r="AR1717" i="1"/>
  <c r="AQ1717" i="1"/>
  <c r="AP1717" i="1"/>
  <c r="BA1717" i="1" s="1"/>
  <c r="AO1717" i="1"/>
  <c r="AN1717" i="1"/>
  <c r="AM1717" i="1"/>
  <c r="AL1717" i="1"/>
  <c r="AK1717" i="1"/>
  <c r="AJ1717" i="1"/>
  <c r="AG1717" i="1"/>
  <c r="AF1717" i="1"/>
  <c r="AD1717" i="1"/>
  <c r="AE1717" i="1" s="1"/>
  <c r="AC1717" i="1"/>
  <c r="Z1717" i="1"/>
  <c r="Y1717" i="1"/>
  <c r="X1717" i="1"/>
  <c r="AA1717" i="1" s="1"/>
  <c r="W1717" i="1"/>
  <c r="V1717" i="1"/>
  <c r="S1717" i="1"/>
  <c r="R1717" i="1"/>
  <c r="P1717" i="1"/>
  <c r="O1717" i="1"/>
  <c r="Q1717" i="1" s="1"/>
  <c r="T1717" i="1" s="1"/>
  <c r="N1717" i="1"/>
  <c r="M1717" i="1"/>
  <c r="L1717" i="1"/>
  <c r="J1717" i="1"/>
  <c r="K1717" i="1" s="1"/>
  <c r="I1717" i="1"/>
  <c r="G1717" i="1"/>
  <c r="H1717" i="1" s="1"/>
  <c r="F1717" i="1"/>
  <c r="D1717" i="1"/>
  <c r="E1717" i="1" s="1"/>
  <c r="C1717" i="1"/>
  <c r="BB1716" i="1"/>
  <c r="BA1716" i="1"/>
  <c r="AZ1716" i="1"/>
  <c r="BC1716" i="1" s="1"/>
  <c r="AY1716" i="1"/>
  <c r="AV1716" i="1"/>
  <c r="AE1716" i="1"/>
  <c r="AH1716" i="1" s="1"/>
  <c r="X1716" i="1"/>
  <c r="AA1716" i="1" s="1"/>
  <c r="T1716" i="1"/>
  <c r="Q1716" i="1"/>
  <c r="K1716" i="1"/>
  <c r="H1716" i="1"/>
  <c r="E1716" i="1"/>
  <c r="BB1715" i="1"/>
  <c r="BA1715" i="1"/>
  <c r="AZ1715" i="1"/>
  <c r="AY1715" i="1"/>
  <c r="BC1715" i="1" s="1"/>
  <c r="AV1715" i="1"/>
  <c r="AH1715" i="1"/>
  <c r="AE1715" i="1"/>
  <c r="X1715" i="1"/>
  <c r="AA1715" i="1" s="1"/>
  <c r="Q1715" i="1"/>
  <c r="T1715" i="1" s="1"/>
  <c r="K1715" i="1"/>
  <c r="H1715" i="1"/>
  <c r="E1715" i="1"/>
  <c r="BB1714" i="1"/>
  <c r="BC1714" i="1" s="1"/>
  <c r="BA1714" i="1"/>
  <c r="AZ1714" i="1"/>
  <c r="AY1714" i="1"/>
  <c r="AV1714" i="1"/>
  <c r="AE1714" i="1"/>
  <c r="AH1714" i="1" s="1"/>
  <c r="AA1714" i="1"/>
  <c r="X1714" i="1"/>
  <c r="T1714" i="1"/>
  <c r="AW1714" i="1" s="1"/>
  <c r="Q1714" i="1"/>
  <c r="K1714" i="1"/>
  <c r="H1714" i="1"/>
  <c r="E1714" i="1"/>
  <c r="AU1713" i="1"/>
  <c r="AT1713" i="1"/>
  <c r="AS1713" i="1"/>
  <c r="AR1713" i="1"/>
  <c r="BA1713" i="1" s="1"/>
  <c r="AQ1713" i="1"/>
  <c r="AP1713" i="1"/>
  <c r="AO1713" i="1"/>
  <c r="AN1713" i="1"/>
  <c r="AM1713" i="1"/>
  <c r="AZ1713" i="1" s="1"/>
  <c r="AL1713" i="1"/>
  <c r="AK1713" i="1"/>
  <c r="AJ1713" i="1"/>
  <c r="AG1713" i="1"/>
  <c r="AF1713" i="1"/>
  <c r="AD1713" i="1"/>
  <c r="AC1713" i="1"/>
  <c r="Z1713" i="1"/>
  <c r="Y1713" i="1"/>
  <c r="W1713" i="1"/>
  <c r="X1713" i="1" s="1"/>
  <c r="AA1713" i="1" s="1"/>
  <c r="V1713" i="1"/>
  <c r="S1713" i="1"/>
  <c r="T1713" i="1" s="1"/>
  <c r="R1713" i="1"/>
  <c r="Q1713" i="1"/>
  <c r="P1713" i="1"/>
  <c r="O1713" i="1"/>
  <c r="N1713" i="1"/>
  <c r="M1713" i="1"/>
  <c r="L1713" i="1"/>
  <c r="K1713" i="1"/>
  <c r="J1713" i="1"/>
  <c r="I1713" i="1"/>
  <c r="G1713" i="1"/>
  <c r="H1713" i="1" s="1"/>
  <c r="F1713" i="1"/>
  <c r="D1713" i="1"/>
  <c r="C1713" i="1"/>
  <c r="BA1712" i="1"/>
  <c r="AZ1712" i="1"/>
  <c r="AY1712" i="1"/>
  <c r="AV1712" i="1"/>
  <c r="AU1712" i="1"/>
  <c r="BB1712" i="1" s="1"/>
  <c r="AH1712" i="1"/>
  <c r="AE1712" i="1"/>
  <c r="X1712" i="1"/>
  <c r="AA1712" i="1" s="1"/>
  <c r="Q1712" i="1"/>
  <c r="T1712" i="1" s="1"/>
  <c r="AW1712" i="1" s="1"/>
  <c r="K1712" i="1"/>
  <c r="H1712" i="1"/>
  <c r="E1712" i="1"/>
  <c r="AZ1711" i="1"/>
  <c r="AY1711" i="1"/>
  <c r="AT1711" i="1"/>
  <c r="AS1711" i="1"/>
  <c r="AR1711" i="1"/>
  <c r="AQ1711" i="1"/>
  <c r="AP1711" i="1"/>
  <c r="AO1711" i="1"/>
  <c r="AN1711" i="1"/>
  <c r="AM1711" i="1"/>
  <c r="AL1711" i="1"/>
  <c r="AK1711" i="1"/>
  <c r="AJ1711" i="1"/>
  <c r="AH1711" i="1"/>
  <c r="AG1711" i="1"/>
  <c r="AF1711" i="1"/>
  <c r="AE1711" i="1"/>
  <c r="AD1711" i="1"/>
  <c r="AC1711" i="1"/>
  <c r="Z1711" i="1"/>
  <c r="Y1711" i="1"/>
  <c r="X1711" i="1"/>
  <c r="W1711" i="1"/>
  <c r="V1711" i="1"/>
  <c r="S1711" i="1"/>
  <c r="R1711" i="1"/>
  <c r="P1711" i="1"/>
  <c r="O1711" i="1"/>
  <c r="N1711" i="1"/>
  <c r="M1711" i="1"/>
  <c r="L1711" i="1"/>
  <c r="J1711" i="1"/>
  <c r="K1711" i="1" s="1"/>
  <c r="I1711" i="1"/>
  <c r="G1711" i="1"/>
  <c r="H1711" i="1" s="1"/>
  <c r="F1711" i="1"/>
  <c r="E1711" i="1"/>
  <c r="D1711" i="1"/>
  <c r="C1711" i="1"/>
  <c r="BB1710" i="1"/>
  <c r="BA1710" i="1"/>
  <c r="AZ1710" i="1"/>
  <c r="AY1710" i="1"/>
  <c r="AV1710" i="1"/>
  <c r="AH1710" i="1"/>
  <c r="AE1710" i="1"/>
  <c r="X1710" i="1"/>
  <c r="AA1710" i="1" s="1"/>
  <c r="Q1710" i="1"/>
  <c r="T1710" i="1" s="1"/>
  <c r="AW1710" i="1" s="1"/>
  <c r="K1710" i="1"/>
  <c r="H1710" i="1"/>
  <c r="E1710" i="1"/>
  <c r="BC1709" i="1"/>
  <c r="BB1709" i="1"/>
  <c r="BA1709" i="1"/>
  <c r="AZ1709" i="1"/>
  <c r="AY1709" i="1"/>
  <c r="AV1709" i="1"/>
  <c r="AE1709" i="1"/>
  <c r="AH1709" i="1" s="1"/>
  <c r="AA1709" i="1"/>
  <c r="X1709" i="1"/>
  <c r="T1709" i="1"/>
  <c r="Q1709" i="1"/>
  <c r="K1709" i="1"/>
  <c r="H1709" i="1"/>
  <c r="E1709" i="1"/>
  <c r="AU1708" i="1"/>
  <c r="AT1708" i="1"/>
  <c r="AS1708" i="1"/>
  <c r="BB1708" i="1" s="1"/>
  <c r="AR1708" i="1"/>
  <c r="BA1708" i="1" s="1"/>
  <c r="AQ1708" i="1"/>
  <c r="AP1708" i="1"/>
  <c r="AO1708" i="1"/>
  <c r="AN1708" i="1"/>
  <c r="AM1708" i="1"/>
  <c r="AL1708" i="1"/>
  <c r="AK1708" i="1"/>
  <c r="AJ1708" i="1"/>
  <c r="AY1708" i="1" s="1"/>
  <c r="AG1708" i="1"/>
  <c r="AF1708" i="1"/>
  <c r="AD1708" i="1"/>
  <c r="AC1708" i="1"/>
  <c r="Z1708" i="1"/>
  <c r="Y1708" i="1"/>
  <c r="W1708" i="1"/>
  <c r="X1708" i="1" s="1"/>
  <c r="AA1708" i="1" s="1"/>
  <c r="V1708" i="1"/>
  <c r="T1708" i="1"/>
  <c r="S1708" i="1"/>
  <c r="R1708" i="1"/>
  <c r="Q1708" i="1"/>
  <c r="P1708" i="1"/>
  <c r="O1708" i="1"/>
  <c r="N1708" i="1"/>
  <c r="M1708" i="1"/>
  <c r="L1708" i="1"/>
  <c r="K1708" i="1"/>
  <c r="J1708" i="1"/>
  <c r="I1708" i="1"/>
  <c r="G1708" i="1"/>
  <c r="H1708" i="1" s="1"/>
  <c r="F1708" i="1"/>
  <c r="D1708" i="1"/>
  <c r="E1708" i="1" s="1"/>
  <c r="C1708" i="1"/>
  <c r="BB1707" i="1"/>
  <c r="BA1707" i="1"/>
  <c r="AZ1707" i="1"/>
  <c r="BC1707" i="1" s="1"/>
  <c r="AY1707" i="1"/>
  <c r="AV1707" i="1"/>
  <c r="AE1707" i="1"/>
  <c r="AH1707" i="1" s="1"/>
  <c r="X1707" i="1"/>
  <c r="AA1707" i="1" s="1"/>
  <c r="T1707" i="1"/>
  <c r="AW1707" i="1" s="1"/>
  <c r="Q1707" i="1"/>
  <c r="K1707" i="1"/>
  <c r="H1707" i="1"/>
  <c r="E1707" i="1"/>
  <c r="AY1706" i="1"/>
  <c r="AU1706" i="1"/>
  <c r="AT1706" i="1"/>
  <c r="AS1706" i="1"/>
  <c r="BB1706" i="1" s="1"/>
  <c r="AR1706" i="1"/>
  <c r="AQ1706" i="1"/>
  <c r="AP1706" i="1"/>
  <c r="BA1706" i="1" s="1"/>
  <c r="AO1706" i="1"/>
  <c r="AN1706" i="1"/>
  <c r="AM1706" i="1"/>
  <c r="AL1706" i="1"/>
  <c r="AK1706" i="1"/>
  <c r="AJ1706" i="1"/>
  <c r="AG1706" i="1"/>
  <c r="AF1706" i="1"/>
  <c r="AD1706" i="1"/>
  <c r="AE1706" i="1" s="1"/>
  <c r="AH1706" i="1" s="1"/>
  <c r="AC1706" i="1"/>
  <c r="Z1706" i="1"/>
  <c r="Y1706" i="1"/>
  <c r="X1706" i="1"/>
  <c r="AA1706" i="1" s="1"/>
  <c r="W1706" i="1"/>
  <c r="V1706" i="1"/>
  <c r="S1706" i="1"/>
  <c r="R1706" i="1"/>
  <c r="Q1706" i="1"/>
  <c r="T1706" i="1" s="1"/>
  <c r="P1706" i="1"/>
  <c r="O1706" i="1"/>
  <c r="N1706" i="1"/>
  <c r="M1706" i="1"/>
  <c r="L1706" i="1"/>
  <c r="J1706" i="1"/>
  <c r="I1706" i="1"/>
  <c r="G1706" i="1"/>
  <c r="F1706" i="1"/>
  <c r="D1706" i="1"/>
  <c r="E1706" i="1" s="1"/>
  <c r="C1706" i="1"/>
  <c r="BB1705" i="1"/>
  <c r="BA1705" i="1"/>
  <c r="AZ1705" i="1"/>
  <c r="BC1705" i="1" s="1"/>
  <c r="AY1705" i="1"/>
  <c r="AV1705" i="1"/>
  <c r="AE1705" i="1"/>
  <c r="AH1705" i="1" s="1"/>
  <c r="X1705" i="1"/>
  <c r="AA1705" i="1" s="1"/>
  <c r="T1705" i="1"/>
  <c r="Q1705" i="1"/>
  <c r="K1705" i="1"/>
  <c r="H1705" i="1"/>
  <c r="E1705" i="1"/>
  <c r="BB1704" i="1"/>
  <c r="BA1704" i="1"/>
  <c r="AZ1704" i="1"/>
  <c r="AY1704" i="1"/>
  <c r="AV1704" i="1"/>
  <c r="AH1704" i="1"/>
  <c r="AE1704" i="1"/>
  <c r="AA1704" i="1"/>
  <c r="X1704" i="1"/>
  <c r="Q1704" i="1"/>
  <c r="T1704" i="1" s="1"/>
  <c r="AW1704" i="1" s="1"/>
  <c r="K1704" i="1"/>
  <c r="H1704" i="1"/>
  <c r="E1704" i="1"/>
  <c r="AU1703" i="1"/>
  <c r="AT1703" i="1"/>
  <c r="AS1703" i="1"/>
  <c r="BB1703" i="1" s="1"/>
  <c r="AR1703" i="1"/>
  <c r="AQ1703" i="1"/>
  <c r="BA1703" i="1" s="1"/>
  <c r="AP1703" i="1"/>
  <c r="AO1703" i="1"/>
  <c r="AN1703" i="1"/>
  <c r="AZ1703" i="1" s="1"/>
  <c r="AM1703" i="1"/>
  <c r="AL1703" i="1"/>
  <c r="AK1703" i="1"/>
  <c r="AV1703" i="1" s="1"/>
  <c r="AJ1703" i="1"/>
  <c r="AG1703" i="1"/>
  <c r="AF1703" i="1"/>
  <c r="AE1703" i="1"/>
  <c r="AH1703" i="1" s="1"/>
  <c r="AD1703" i="1"/>
  <c r="AC1703" i="1"/>
  <c r="Z1703" i="1"/>
  <c r="Y1703" i="1"/>
  <c r="W1703" i="1"/>
  <c r="V1703" i="1"/>
  <c r="X1703" i="1" s="1"/>
  <c r="AA1703" i="1" s="1"/>
  <c r="S1703" i="1"/>
  <c r="R1703" i="1"/>
  <c r="P1703" i="1"/>
  <c r="Q1703" i="1" s="1"/>
  <c r="O1703" i="1"/>
  <c r="N1703" i="1"/>
  <c r="M1703" i="1"/>
  <c r="L1703" i="1"/>
  <c r="K1703" i="1"/>
  <c r="J1703" i="1"/>
  <c r="I1703" i="1"/>
  <c r="H1703" i="1"/>
  <c r="G1703" i="1"/>
  <c r="F1703" i="1"/>
  <c r="D1703" i="1"/>
  <c r="C1703" i="1"/>
  <c r="E1703" i="1" s="1"/>
  <c r="BB1702" i="1"/>
  <c r="BA1702" i="1"/>
  <c r="AZ1702" i="1"/>
  <c r="AY1702" i="1"/>
  <c r="BC1702" i="1" s="1"/>
  <c r="BD1702" i="1" s="1"/>
  <c r="AV1702" i="1"/>
  <c r="AH1702" i="1"/>
  <c r="AE1702" i="1"/>
  <c r="AA1702" i="1"/>
  <c r="X1702" i="1"/>
  <c r="Q1702" i="1"/>
  <c r="T1702" i="1" s="1"/>
  <c r="K1702" i="1"/>
  <c r="H1702" i="1"/>
  <c r="E1702" i="1"/>
  <c r="BB1701" i="1"/>
  <c r="BA1701" i="1"/>
  <c r="AZ1701" i="1"/>
  <c r="BC1701" i="1" s="1"/>
  <c r="AY1701" i="1"/>
  <c r="AV1701" i="1"/>
  <c r="AW1701" i="1" s="1"/>
  <c r="AE1701" i="1"/>
  <c r="AH1701" i="1" s="1"/>
  <c r="X1701" i="1"/>
  <c r="AA1701" i="1" s="1"/>
  <c r="T1701" i="1"/>
  <c r="Q1701" i="1"/>
  <c r="K1701" i="1"/>
  <c r="H1701" i="1"/>
  <c r="E1701" i="1"/>
  <c r="BB1700" i="1"/>
  <c r="BA1700" i="1"/>
  <c r="AZ1700" i="1"/>
  <c r="AY1700" i="1"/>
  <c r="AW1700" i="1"/>
  <c r="AV1700" i="1"/>
  <c r="AH1700" i="1"/>
  <c r="AE1700" i="1"/>
  <c r="X1700" i="1"/>
  <c r="AA1700" i="1" s="1"/>
  <c r="Q1700" i="1"/>
  <c r="T1700" i="1" s="1"/>
  <c r="K1700" i="1"/>
  <c r="H1700" i="1"/>
  <c r="E1700" i="1"/>
  <c r="BB1699" i="1"/>
  <c r="BA1699" i="1"/>
  <c r="AZ1699" i="1"/>
  <c r="AY1699" i="1"/>
  <c r="BC1699" i="1" s="1"/>
  <c r="AV1699" i="1"/>
  <c r="AE1699" i="1"/>
  <c r="AH1699" i="1" s="1"/>
  <c r="AA1699" i="1"/>
  <c r="X1699" i="1"/>
  <c r="T1699" i="1"/>
  <c r="Q1699" i="1"/>
  <c r="K1699" i="1"/>
  <c r="H1699" i="1"/>
  <c r="E1699" i="1"/>
  <c r="AZ1698" i="1"/>
  <c r="AU1698" i="1"/>
  <c r="AT1698" i="1"/>
  <c r="AS1698" i="1"/>
  <c r="AR1698" i="1"/>
  <c r="AQ1698" i="1"/>
  <c r="BA1698" i="1" s="1"/>
  <c r="AP1698" i="1"/>
  <c r="AO1698" i="1"/>
  <c r="AN1698" i="1"/>
  <c r="AM1698" i="1"/>
  <c r="AL1698" i="1"/>
  <c r="AK1698" i="1"/>
  <c r="AJ1698" i="1"/>
  <c r="AH1698" i="1"/>
  <c r="AG1698" i="1"/>
  <c r="AF1698" i="1"/>
  <c r="AD1698" i="1"/>
  <c r="AC1698" i="1"/>
  <c r="AE1698" i="1" s="1"/>
  <c r="Z1698" i="1"/>
  <c r="Y1698" i="1"/>
  <c r="W1698" i="1"/>
  <c r="X1698" i="1" s="1"/>
  <c r="AA1698" i="1" s="1"/>
  <c r="V1698" i="1"/>
  <c r="S1698" i="1"/>
  <c r="R1698" i="1"/>
  <c r="Q1698" i="1"/>
  <c r="T1698" i="1" s="1"/>
  <c r="P1698" i="1"/>
  <c r="O1698" i="1"/>
  <c r="N1698" i="1"/>
  <c r="M1698" i="1"/>
  <c r="L1698" i="1"/>
  <c r="J1698" i="1"/>
  <c r="I1698" i="1"/>
  <c r="K1698" i="1" s="1"/>
  <c r="H1698" i="1"/>
  <c r="G1698" i="1"/>
  <c r="F1698" i="1"/>
  <c r="D1698" i="1"/>
  <c r="E1698" i="1" s="1"/>
  <c r="C1698" i="1"/>
  <c r="BC1697" i="1"/>
  <c r="BB1697" i="1"/>
  <c r="BA1697" i="1"/>
  <c r="AZ1697" i="1"/>
  <c r="AY1697" i="1"/>
  <c r="AV1697" i="1"/>
  <c r="AE1697" i="1"/>
  <c r="AH1697" i="1" s="1"/>
  <c r="AA1697" i="1"/>
  <c r="X1697" i="1"/>
  <c r="T1697" i="1"/>
  <c r="Q1697" i="1"/>
  <c r="K1697" i="1"/>
  <c r="H1697" i="1"/>
  <c r="E1697" i="1"/>
  <c r="BD1696" i="1"/>
  <c r="BC1696" i="1"/>
  <c r="BB1696" i="1"/>
  <c r="BA1696" i="1"/>
  <c r="AZ1696" i="1"/>
  <c r="AY1696" i="1"/>
  <c r="AW1696" i="1"/>
  <c r="AV1696" i="1"/>
  <c r="AH1696" i="1"/>
  <c r="AE1696" i="1"/>
  <c r="X1696" i="1"/>
  <c r="AA1696" i="1" s="1"/>
  <c r="Q1696" i="1"/>
  <c r="T1696" i="1" s="1"/>
  <c r="K1696" i="1"/>
  <c r="H1696" i="1"/>
  <c r="E1696" i="1"/>
  <c r="BB1695" i="1"/>
  <c r="BA1695" i="1"/>
  <c r="AZ1695" i="1"/>
  <c r="AY1695" i="1"/>
  <c r="BC1695" i="1" s="1"/>
  <c r="AV1695" i="1"/>
  <c r="AH1695" i="1"/>
  <c r="AE1695" i="1"/>
  <c r="AA1695" i="1"/>
  <c r="X1695" i="1"/>
  <c r="Q1695" i="1"/>
  <c r="T1695" i="1" s="1"/>
  <c r="K1695" i="1"/>
  <c r="H1695" i="1"/>
  <c r="E1695" i="1"/>
  <c r="BB1694" i="1"/>
  <c r="BA1694" i="1"/>
  <c r="AZ1694" i="1"/>
  <c r="BC1694" i="1" s="1"/>
  <c r="AY1694" i="1"/>
  <c r="AW1694" i="1"/>
  <c r="AV1694" i="1"/>
  <c r="AE1694" i="1"/>
  <c r="AH1694" i="1" s="1"/>
  <c r="X1694" i="1"/>
  <c r="AA1694" i="1" s="1"/>
  <c r="T1694" i="1"/>
  <c r="BD1694" i="1" s="1"/>
  <c r="Q1694" i="1"/>
  <c r="K1694" i="1"/>
  <c r="H1694" i="1"/>
  <c r="E1694" i="1"/>
  <c r="BB1693" i="1"/>
  <c r="BA1693" i="1"/>
  <c r="AZ1693" i="1"/>
  <c r="AY1693" i="1"/>
  <c r="BC1693" i="1" s="1"/>
  <c r="AW1693" i="1"/>
  <c r="AV1693" i="1"/>
  <c r="AH1693" i="1"/>
  <c r="AE1693" i="1"/>
  <c r="X1693" i="1"/>
  <c r="AA1693" i="1" s="1"/>
  <c r="Q1693" i="1"/>
  <c r="T1693" i="1" s="1"/>
  <c r="K1693" i="1"/>
  <c r="H1693" i="1"/>
  <c r="E1693" i="1"/>
  <c r="BB1692" i="1"/>
  <c r="BA1692" i="1"/>
  <c r="AZ1692" i="1"/>
  <c r="AY1692" i="1"/>
  <c r="AV1692" i="1"/>
  <c r="AE1692" i="1"/>
  <c r="AH1692" i="1" s="1"/>
  <c r="AA1692" i="1"/>
  <c r="X1692" i="1"/>
  <c r="Q1692" i="1"/>
  <c r="T1692" i="1" s="1"/>
  <c r="K1692" i="1"/>
  <c r="H1692" i="1"/>
  <c r="E1692" i="1"/>
  <c r="BA1691" i="1"/>
  <c r="AZ1691" i="1"/>
  <c r="AU1691" i="1"/>
  <c r="AT1691" i="1"/>
  <c r="AS1691" i="1"/>
  <c r="AR1691" i="1"/>
  <c r="AQ1691" i="1"/>
  <c r="AP1691" i="1"/>
  <c r="AO1691" i="1"/>
  <c r="AN1691" i="1"/>
  <c r="AM1691" i="1"/>
  <c r="AL1691" i="1"/>
  <c r="AK1691" i="1"/>
  <c r="AJ1691" i="1"/>
  <c r="AG1691" i="1"/>
  <c r="AF1691" i="1"/>
  <c r="AD1691" i="1"/>
  <c r="AC1691" i="1"/>
  <c r="AE1691" i="1" s="1"/>
  <c r="AH1691" i="1" s="1"/>
  <c r="Z1691" i="1"/>
  <c r="Y1691" i="1"/>
  <c r="W1691" i="1"/>
  <c r="X1691" i="1" s="1"/>
  <c r="V1691" i="1"/>
  <c r="S1691" i="1"/>
  <c r="R1691" i="1"/>
  <c r="Q1691" i="1"/>
  <c r="P1691" i="1"/>
  <c r="O1691" i="1"/>
  <c r="N1691" i="1"/>
  <c r="M1691" i="1"/>
  <c r="L1691" i="1"/>
  <c r="K1691" i="1"/>
  <c r="J1691" i="1"/>
  <c r="I1691" i="1"/>
  <c r="H1691" i="1"/>
  <c r="G1691" i="1"/>
  <c r="F1691" i="1"/>
  <c r="D1691" i="1"/>
  <c r="E1691" i="1" s="1"/>
  <c r="C1691" i="1"/>
  <c r="BC1690" i="1"/>
  <c r="BB1690" i="1"/>
  <c r="BA1690" i="1"/>
  <c r="AZ1690" i="1"/>
  <c r="AY1690" i="1"/>
  <c r="AV1690" i="1"/>
  <c r="AE1690" i="1"/>
  <c r="AH1690" i="1" s="1"/>
  <c r="AA1690" i="1"/>
  <c r="X1690" i="1"/>
  <c r="T1690" i="1"/>
  <c r="Q1690" i="1"/>
  <c r="K1690" i="1"/>
  <c r="H1690" i="1"/>
  <c r="E1690" i="1"/>
  <c r="BC1689" i="1"/>
  <c r="BB1689" i="1"/>
  <c r="BA1689" i="1"/>
  <c r="AZ1689" i="1"/>
  <c r="AY1689" i="1"/>
  <c r="AW1689" i="1"/>
  <c r="AV1689" i="1"/>
  <c r="AH1689" i="1"/>
  <c r="AE1689" i="1"/>
  <c r="X1689" i="1"/>
  <c r="AA1689" i="1" s="1"/>
  <c r="Q1689" i="1"/>
  <c r="T1689" i="1" s="1"/>
  <c r="BD1689" i="1" s="1"/>
  <c r="K1689" i="1"/>
  <c r="H1689" i="1"/>
  <c r="E1689" i="1"/>
  <c r="BD1688" i="1"/>
  <c r="BB1688" i="1"/>
  <c r="BA1688" i="1"/>
  <c r="AZ1688" i="1"/>
  <c r="AY1688" i="1"/>
  <c r="BC1688" i="1" s="1"/>
  <c r="AV1688" i="1"/>
  <c r="AH1688" i="1"/>
  <c r="AE1688" i="1"/>
  <c r="AA1688" i="1"/>
  <c r="X1688" i="1"/>
  <c r="Q1688" i="1"/>
  <c r="T1688" i="1" s="1"/>
  <c r="K1688" i="1"/>
  <c r="H1688" i="1"/>
  <c r="E1688" i="1"/>
  <c r="BB1687" i="1"/>
  <c r="BA1687" i="1"/>
  <c r="AZ1687" i="1"/>
  <c r="BC1687" i="1" s="1"/>
  <c r="AY1687" i="1"/>
  <c r="AV1687" i="1"/>
  <c r="AW1687" i="1" s="1"/>
  <c r="AE1687" i="1"/>
  <c r="AH1687" i="1" s="1"/>
  <c r="X1687" i="1"/>
  <c r="AA1687" i="1" s="1"/>
  <c r="T1687" i="1"/>
  <c r="Q1687" i="1"/>
  <c r="K1687" i="1"/>
  <c r="H1687" i="1"/>
  <c r="E1687" i="1"/>
  <c r="BB1686" i="1"/>
  <c r="BA1686" i="1"/>
  <c r="AZ1686" i="1"/>
  <c r="AY1686" i="1"/>
  <c r="AW1686" i="1"/>
  <c r="AV1686" i="1"/>
  <c r="AH1686" i="1"/>
  <c r="AE1686" i="1"/>
  <c r="X1686" i="1"/>
  <c r="AA1686" i="1" s="1"/>
  <c r="Q1686" i="1"/>
  <c r="T1686" i="1" s="1"/>
  <c r="K1686" i="1"/>
  <c r="H1686" i="1"/>
  <c r="E1686" i="1"/>
  <c r="BB1685" i="1"/>
  <c r="BA1685" i="1"/>
  <c r="AZ1685" i="1"/>
  <c r="AY1685" i="1"/>
  <c r="BC1685" i="1" s="1"/>
  <c r="AV1685" i="1"/>
  <c r="AE1685" i="1"/>
  <c r="AH1685" i="1" s="1"/>
  <c r="AA1685" i="1"/>
  <c r="X1685" i="1"/>
  <c r="T1685" i="1"/>
  <c r="Q1685" i="1"/>
  <c r="K1685" i="1"/>
  <c r="H1685" i="1"/>
  <c r="E1685" i="1"/>
  <c r="AZ1684" i="1"/>
  <c r="AU1684" i="1"/>
  <c r="AT1684" i="1"/>
  <c r="AS1684" i="1"/>
  <c r="AR1684" i="1"/>
  <c r="AQ1684" i="1"/>
  <c r="BA1684" i="1" s="1"/>
  <c r="AP1684" i="1"/>
  <c r="AO1684" i="1"/>
  <c r="AN1684" i="1"/>
  <c r="AM1684" i="1"/>
  <c r="AL1684" i="1"/>
  <c r="AK1684" i="1"/>
  <c r="AJ1684" i="1"/>
  <c r="AG1684" i="1"/>
  <c r="AF1684" i="1"/>
  <c r="AD1684" i="1"/>
  <c r="AC1684" i="1"/>
  <c r="AE1684" i="1" s="1"/>
  <c r="AH1684" i="1" s="1"/>
  <c r="Z1684" i="1"/>
  <c r="Y1684" i="1"/>
  <c r="W1684" i="1"/>
  <c r="X1684" i="1" s="1"/>
  <c r="AA1684" i="1" s="1"/>
  <c r="V1684" i="1"/>
  <c r="S1684" i="1"/>
  <c r="R1684" i="1"/>
  <c r="Q1684" i="1"/>
  <c r="T1684" i="1" s="1"/>
  <c r="P1684" i="1"/>
  <c r="O1684" i="1"/>
  <c r="N1684" i="1"/>
  <c r="M1684" i="1"/>
  <c r="L1684" i="1"/>
  <c r="J1684" i="1"/>
  <c r="I1684" i="1"/>
  <c r="K1684" i="1" s="1"/>
  <c r="H1684" i="1"/>
  <c r="G1684" i="1"/>
  <c r="F1684" i="1"/>
  <c r="D1684" i="1"/>
  <c r="E1684" i="1" s="1"/>
  <c r="C1684" i="1"/>
  <c r="BC1683" i="1"/>
  <c r="BB1683" i="1"/>
  <c r="BA1683" i="1"/>
  <c r="AZ1683" i="1"/>
  <c r="AY1683" i="1"/>
  <c r="AV1683" i="1"/>
  <c r="AE1683" i="1"/>
  <c r="AH1683" i="1" s="1"/>
  <c r="AA1683" i="1"/>
  <c r="X1683" i="1"/>
  <c r="T1683" i="1"/>
  <c r="Q1683" i="1"/>
  <c r="K1683" i="1"/>
  <c r="H1683" i="1"/>
  <c r="E1683" i="1"/>
  <c r="AU1682" i="1"/>
  <c r="AT1682" i="1"/>
  <c r="AS1682" i="1"/>
  <c r="AR1682" i="1"/>
  <c r="BA1682" i="1" s="1"/>
  <c r="AQ1682" i="1"/>
  <c r="AP1682" i="1"/>
  <c r="AO1682" i="1"/>
  <c r="AN1682" i="1"/>
  <c r="AM1682" i="1"/>
  <c r="AL1682" i="1"/>
  <c r="AK1682" i="1"/>
  <c r="AJ1682" i="1"/>
  <c r="AG1682" i="1"/>
  <c r="AF1682" i="1"/>
  <c r="AD1682" i="1"/>
  <c r="AC1682" i="1"/>
  <c r="Z1682" i="1"/>
  <c r="Y1682" i="1"/>
  <c r="W1682" i="1"/>
  <c r="X1682" i="1" s="1"/>
  <c r="AA1682" i="1" s="1"/>
  <c r="V1682" i="1"/>
  <c r="S1682" i="1"/>
  <c r="T1682" i="1" s="1"/>
  <c r="R1682" i="1"/>
  <c r="Q1682" i="1"/>
  <c r="P1682" i="1"/>
  <c r="O1682" i="1"/>
  <c r="N1682" i="1"/>
  <c r="M1682" i="1"/>
  <c r="L1682" i="1"/>
  <c r="K1682" i="1"/>
  <c r="J1682" i="1"/>
  <c r="I1682" i="1"/>
  <c r="G1682" i="1"/>
  <c r="F1682" i="1"/>
  <c r="D1682" i="1"/>
  <c r="E1682" i="1" s="1"/>
  <c r="C1682" i="1"/>
  <c r="BB1681" i="1"/>
  <c r="BA1681" i="1"/>
  <c r="AZ1681" i="1"/>
  <c r="BC1681" i="1" s="1"/>
  <c r="AY1681" i="1"/>
  <c r="AV1681" i="1"/>
  <c r="AW1681" i="1" s="1"/>
  <c r="AE1681" i="1"/>
  <c r="AH1681" i="1" s="1"/>
  <c r="X1681" i="1"/>
  <c r="AA1681" i="1" s="1"/>
  <c r="T1681" i="1"/>
  <c r="Q1681" i="1"/>
  <c r="K1681" i="1"/>
  <c r="H1681" i="1"/>
  <c r="E1681" i="1"/>
  <c r="AY1680" i="1"/>
  <c r="AU1680" i="1"/>
  <c r="AT1680" i="1"/>
  <c r="AS1680" i="1"/>
  <c r="BB1680" i="1" s="1"/>
  <c r="AR1680" i="1"/>
  <c r="AQ1680" i="1"/>
  <c r="AP1680" i="1"/>
  <c r="BA1680" i="1" s="1"/>
  <c r="AO1680" i="1"/>
  <c r="AN1680" i="1"/>
  <c r="AM1680" i="1"/>
  <c r="AL1680" i="1"/>
  <c r="AK1680" i="1"/>
  <c r="AJ1680" i="1"/>
  <c r="AG1680" i="1"/>
  <c r="AF1680" i="1"/>
  <c r="AD1680" i="1"/>
  <c r="AE1680" i="1" s="1"/>
  <c r="AH1680" i="1" s="1"/>
  <c r="AC1680" i="1"/>
  <c r="Z1680" i="1"/>
  <c r="Y1680" i="1"/>
  <c r="X1680" i="1"/>
  <c r="AA1680" i="1" s="1"/>
  <c r="W1680" i="1"/>
  <c r="V1680" i="1"/>
  <c r="S1680" i="1"/>
  <c r="R1680" i="1"/>
  <c r="P1680" i="1"/>
  <c r="O1680" i="1"/>
  <c r="Q1680" i="1" s="1"/>
  <c r="T1680" i="1" s="1"/>
  <c r="N1680" i="1"/>
  <c r="M1680" i="1"/>
  <c r="L1680" i="1"/>
  <c r="J1680" i="1"/>
  <c r="I1680" i="1"/>
  <c r="I1666" i="1" s="1"/>
  <c r="G1680" i="1"/>
  <c r="H1680" i="1" s="1"/>
  <c r="F1680" i="1"/>
  <c r="D1680" i="1"/>
  <c r="E1680" i="1" s="1"/>
  <c r="C1680" i="1"/>
  <c r="BB1679" i="1"/>
  <c r="BA1679" i="1"/>
  <c r="AZ1679" i="1"/>
  <c r="BC1679" i="1" s="1"/>
  <c r="AY1679" i="1"/>
  <c r="AV1679" i="1"/>
  <c r="AE1679" i="1"/>
  <c r="AH1679" i="1" s="1"/>
  <c r="X1679" i="1"/>
  <c r="AA1679" i="1" s="1"/>
  <c r="T1679" i="1"/>
  <c r="Q1679" i="1"/>
  <c r="K1679" i="1"/>
  <c r="H1679" i="1"/>
  <c r="E1679" i="1"/>
  <c r="BB1678" i="1"/>
  <c r="AU1678" i="1"/>
  <c r="AT1678" i="1"/>
  <c r="AS1678" i="1"/>
  <c r="AR1678" i="1"/>
  <c r="BA1678" i="1" s="1"/>
  <c r="AQ1678" i="1"/>
  <c r="AP1678" i="1"/>
  <c r="AO1678" i="1"/>
  <c r="AN1678" i="1"/>
  <c r="AM1678" i="1"/>
  <c r="AZ1678" i="1" s="1"/>
  <c r="AL1678" i="1"/>
  <c r="AK1678" i="1"/>
  <c r="AJ1678" i="1"/>
  <c r="AG1678" i="1"/>
  <c r="AF1678" i="1"/>
  <c r="AD1678" i="1"/>
  <c r="AE1678" i="1" s="1"/>
  <c r="AH1678" i="1" s="1"/>
  <c r="AC1678" i="1"/>
  <c r="AA1678" i="1"/>
  <c r="Z1678" i="1"/>
  <c r="Y1678" i="1"/>
  <c r="X1678" i="1"/>
  <c r="W1678" i="1"/>
  <c r="V1678" i="1"/>
  <c r="T1678" i="1"/>
  <c r="S1678" i="1"/>
  <c r="R1678" i="1"/>
  <c r="Q1678" i="1"/>
  <c r="P1678" i="1"/>
  <c r="O1678" i="1"/>
  <c r="N1678" i="1"/>
  <c r="M1678" i="1"/>
  <c r="L1678" i="1"/>
  <c r="J1678" i="1"/>
  <c r="K1678" i="1" s="1"/>
  <c r="I1678" i="1"/>
  <c r="G1678" i="1"/>
  <c r="H1678" i="1" s="1"/>
  <c r="F1678" i="1"/>
  <c r="D1678" i="1"/>
  <c r="E1678" i="1" s="1"/>
  <c r="C1678" i="1"/>
  <c r="BC1677" i="1"/>
  <c r="BB1677" i="1"/>
  <c r="BA1677" i="1"/>
  <c r="AZ1677" i="1"/>
  <c r="AY1677" i="1"/>
  <c r="AW1677" i="1"/>
  <c r="AV1677" i="1"/>
  <c r="AE1677" i="1"/>
  <c r="AH1677" i="1" s="1"/>
  <c r="X1677" i="1"/>
  <c r="AA1677" i="1" s="1"/>
  <c r="Q1677" i="1"/>
  <c r="T1677" i="1" s="1"/>
  <c r="BD1677" i="1" s="1"/>
  <c r="K1677" i="1"/>
  <c r="H1677" i="1"/>
  <c r="E1677" i="1"/>
  <c r="BB1676" i="1"/>
  <c r="BA1676" i="1"/>
  <c r="AZ1676" i="1"/>
  <c r="AY1676" i="1"/>
  <c r="BC1676" i="1" s="1"/>
  <c r="AV1676" i="1"/>
  <c r="AH1676" i="1"/>
  <c r="AE1676" i="1"/>
  <c r="AA1676" i="1"/>
  <c r="X1676" i="1"/>
  <c r="Q1676" i="1"/>
  <c r="T1676" i="1" s="1"/>
  <c r="AW1676" i="1" s="1"/>
  <c r="K1676" i="1"/>
  <c r="H1676" i="1"/>
  <c r="E1676" i="1"/>
  <c r="BB1675" i="1"/>
  <c r="BA1675" i="1"/>
  <c r="AZ1675" i="1"/>
  <c r="BC1675" i="1" s="1"/>
  <c r="AY1675" i="1"/>
  <c r="AW1675" i="1"/>
  <c r="AV1675" i="1"/>
  <c r="AE1675" i="1"/>
  <c r="AH1675" i="1" s="1"/>
  <c r="X1675" i="1"/>
  <c r="AA1675" i="1" s="1"/>
  <c r="T1675" i="1"/>
  <c r="BD1675" i="1" s="1"/>
  <c r="Q1675" i="1"/>
  <c r="K1675" i="1"/>
  <c r="H1675" i="1"/>
  <c r="E1675" i="1"/>
  <c r="BB1674" i="1"/>
  <c r="BA1674" i="1"/>
  <c r="AZ1674" i="1"/>
  <c r="AY1674" i="1"/>
  <c r="BC1674" i="1" s="1"/>
  <c r="AW1674" i="1"/>
  <c r="AV1674" i="1"/>
  <c r="AH1674" i="1"/>
  <c r="AE1674" i="1"/>
  <c r="X1674" i="1"/>
  <c r="AA1674" i="1" s="1"/>
  <c r="Q1674" i="1"/>
  <c r="T1674" i="1" s="1"/>
  <c r="K1674" i="1"/>
  <c r="H1674" i="1"/>
  <c r="E1674" i="1"/>
  <c r="BB1673" i="1"/>
  <c r="AZ1673" i="1"/>
  <c r="AY1673" i="1"/>
  <c r="AU1673" i="1"/>
  <c r="AT1673" i="1"/>
  <c r="AS1673" i="1"/>
  <c r="AR1673" i="1"/>
  <c r="AQ1673" i="1"/>
  <c r="AP1673" i="1"/>
  <c r="AO1673" i="1"/>
  <c r="AN1673" i="1"/>
  <c r="AM1673" i="1"/>
  <c r="AL1673" i="1"/>
  <c r="AK1673" i="1"/>
  <c r="AJ1673" i="1"/>
  <c r="AH1673" i="1"/>
  <c r="AG1673" i="1"/>
  <c r="AF1673" i="1"/>
  <c r="AE1673" i="1"/>
  <c r="AD1673" i="1"/>
  <c r="AC1673" i="1"/>
  <c r="Z1673" i="1"/>
  <c r="Y1673" i="1"/>
  <c r="X1673" i="1"/>
  <c r="AA1673" i="1" s="1"/>
  <c r="W1673" i="1"/>
  <c r="V1673" i="1"/>
  <c r="S1673" i="1"/>
  <c r="R1673" i="1"/>
  <c r="P1673" i="1"/>
  <c r="O1673" i="1"/>
  <c r="Q1673" i="1" s="1"/>
  <c r="T1673" i="1" s="1"/>
  <c r="N1673" i="1"/>
  <c r="M1673" i="1"/>
  <c r="L1673" i="1"/>
  <c r="J1673" i="1"/>
  <c r="K1673" i="1" s="1"/>
  <c r="I1673" i="1"/>
  <c r="H1673" i="1"/>
  <c r="G1673" i="1"/>
  <c r="F1673" i="1"/>
  <c r="E1673" i="1"/>
  <c r="D1673" i="1"/>
  <c r="C1673" i="1"/>
  <c r="BD1672" i="1"/>
  <c r="BB1672" i="1"/>
  <c r="BA1672" i="1"/>
  <c r="AZ1672" i="1"/>
  <c r="AY1672" i="1"/>
  <c r="BC1672" i="1" s="1"/>
  <c r="AV1672" i="1"/>
  <c r="AH1672" i="1"/>
  <c r="AE1672" i="1"/>
  <c r="AA1672" i="1"/>
  <c r="X1672" i="1"/>
  <c r="Q1672" i="1"/>
  <c r="T1672" i="1" s="1"/>
  <c r="AW1672" i="1" s="1"/>
  <c r="K1672" i="1"/>
  <c r="H1672" i="1"/>
  <c r="E1672" i="1"/>
  <c r="BC1671" i="1"/>
  <c r="BB1671" i="1"/>
  <c r="BA1671" i="1"/>
  <c r="AZ1671" i="1"/>
  <c r="AY1671" i="1"/>
  <c r="AV1671" i="1"/>
  <c r="AE1671" i="1"/>
  <c r="AH1671" i="1" s="1"/>
  <c r="AA1671" i="1"/>
  <c r="X1671" i="1"/>
  <c r="T1671" i="1"/>
  <c r="Q1671" i="1"/>
  <c r="K1671" i="1"/>
  <c r="H1671" i="1"/>
  <c r="E1671" i="1"/>
  <c r="BC1670" i="1"/>
  <c r="BD1670" i="1" s="1"/>
  <c r="BB1670" i="1"/>
  <c r="BA1670" i="1"/>
  <c r="AZ1670" i="1"/>
  <c r="AY1670" i="1"/>
  <c r="AW1670" i="1"/>
  <c r="AV1670" i="1"/>
  <c r="AE1670" i="1"/>
  <c r="AH1670" i="1" s="1"/>
  <c r="X1670" i="1"/>
  <c r="AA1670" i="1" s="1"/>
  <c r="Q1670" i="1"/>
  <c r="T1670" i="1" s="1"/>
  <c r="K1670" i="1"/>
  <c r="H1670" i="1"/>
  <c r="E1670" i="1"/>
  <c r="AY1669" i="1"/>
  <c r="AU1669" i="1"/>
  <c r="AT1669" i="1"/>
  <c r="AS1669" i="1"/>
  <c r="BB1669" i="1" s="1"/>
  <c r="AR1669" i="1"/>
  <c r="AQ1669" i="1"/>
  <c r="AP1669" i="1"/>
  <c r="BA1669" i="1" s="1"/>
  <c r="AO1669" i="1"/>
  <c r="AN1669" i="1"/>
  <c r="AV1669" i="1" s="1"/>
  <c r="AM1669" i="1"/>
  <c r="AL1669" i="1"/>
  <c r="AK1669" i="1"/>
  <c r="AJ1669" i="1"/>
  <c r="AG1669" i="1"/>
  <c r="AF1669" i="1"/>
  <c r="AD1669" i="1"/>
  <c r="AD1666" i="1" s="1"/>
  <c r="AC1669" i="1"/>
  <c r="Z1669" i="1"/>
  <c r="Y1669" i="1"/>
  <c r="X1669" i="1"/>
  <c r="AA1669" i="1" s="1"/>
  <c r="W1669" i="1"/>
  <c r="V1669" i="1"/>
  <c r="S1669" i="1"/>
  <c r="R1669" i="1"/>
  <c r="P1669" i="1"/>
  <c r="O1669" i="1"/>
  <c r="Q1669" i="1" s="1"/>
  <c r="T1669" i="1" s="1"/>
  <c r="N1669" i="1"/>
  <c r="M1669" i="1"/>
  <c r="L1669" i="1"/>
  <c r="J1669" i="1"/>
  <c r="K1669" i="1" s="1"/>
  <c r="I1669" i="1"/>
  <c r="G1669" i="1"/>
  <c r="H1669" i="1" s="1"/>
  <c r="F1669" i="1"/>
  <c r="E1669" i="1"/>
  <c r="D1669" i="1"/>
  <c r="C1669" i="1"/>
  <c r="BB1668" i="1"/>
  <c r="BA1668" i="1"/>
  <c r="AZ1668" i="1"/>
  <c r="AY1668" i="1"/>
  <c r="AV1668" i="1"/>
  <c r="AH1668" i="1"/>
  <c r="AE1668" i="1"/>
  <c r="X1668" i="1"/>
  <c r="AA1668" i="1" s="1"/>
  <c r="Q1668" i="1"/>
  <c r="T1668" i="1" s="1"/>
  <c r="AW1668" i="1" s="1"/>
  <c r="K1668" i="1"/>
  <c r="H1668" i="1"/>
  <c r="E1668" i="1"/>
  <c r="BB1667" i="1"/>
  <c r="AZ1667" i="1"/>
  <c r="AU1667" i="1"/>
  <c r="AT1667" i="1"/>
  <c r="AT1666" i="1" s="1"/>
  <c r="AS1667" i="1"/>
  <c r="AS1666" i="1" s="1"/>
  <c r="AR1667" i="1"/>
  <c r="AQ1667" i="1"/>
  <c r="AP1667" i="1"/>
  <c r="AO1667" i="1"/>
  <c r="AN1667" i="1"/>
  <c r="AM1667" i="1"/>
  <c r="AL1667" i="1"/>
  <c r="AL1666" i="1" s="1"/>
  <c r="AK1667" i="1"/>
  <c r="AJ1667" i="1"/>
  <c r="AG1667" i="1"/>
  <c r="AG1666" i="1" s="1"/>
  <c r="AF1667" i="1"/>
  <c r="AF1666" i="1" s="1"/>
  <c r="AE1667" i="1"/>
  <c r="AD1667" i="1"/>
  <c r="AC1667" i="1"/>
  <c r="AC1666" i="1" s="1"/>
  <c r="Z1667" i="1"/>
  <c r="Y1667" i="1"/>
  <c r="X1667" i="1"/>
  <c r="AA1667" i="1" s="1"/>
  <c r="W1667" i="1"/>
  <c r="W1666" i="1" s="1"/>
  <c r="V1667" i="1"/>
  <c r="V1666" i="1" s="1"/>
  <c r="S1667" i="1"/>
  <c r="R1667" i="1"/>
  <c r="R1666" i="1" s="1"/>
  <c r="P1667" i="1"/>
  <c r="P1666" i="1" s="1"/>
  <c r="O1667" i="1"/>
  <c r="N1667" i="1"/>
  <c r="M1667" i="1"/>
  <c r="M1666" i="1" s="1"/>
  <c r="L1667" i="1"/>
  <c r="J1667" i="1"/>
  <c r="K1667" i="1" s="1"/>
  <c r="I1667" i="1"/>
  <c r="H1667" i="1"/>
  <c r="G1667" i="1"/>
  <c r="G1666" i="1" s="1"/>
  <c r="H1666" i="1" s="1"/>
  <c r="F1667" i="1"/>
  <c r="F1666" i="1" s="1"/>
  <c r="E1667" i="1"/>
  <c r="D1667" i="1"/>
  <c r="C1667" i="1"/>
  <c r="C1666" i="1" s="1"/>
  <c r="AR1666" i="1"/>
  <c r="AM1666" i="1"/>
  <c r="AJ1666" i="1"/>
  <c r="Z1666" i="1"/>
  <c r="L1666" i="1"/>
  <c r="J1666" i="1"/>
  <c r="D1666" i="1"/>
  <c r="E1666" i="1" s="1"/>
  <c r="BD1665" i="1"/>
  <c r="BC1665" i="1"/>
  <c r="BB1665" i="1"/>
  <c r="BA1665" i="1"/>
  <c r="AZ1665" i="1"/>
  <c r="AY1665" i="1"/>
  <c r="AV1665" i="1"/>
  <c r="AH1665" i="1"/>
  <c r="AE1665" i="1"/>
  <c r="X1665" i="1"/>
  <c r="AA1665" i="1" s="1"/>
  <c r="Q1665" i="1"/>
  <c r="T1665" i="1" s="1"/>
  <c r="AW1665" i="1" s="1"/>
  <c r="K1665" i="1"/>
  <c r="H1665" i="1"/>
  <c r="E1665" i="1"/>
  <c r="BB1664" i="1"/>
  <c r="BA1664" i="1"/>
  <c r="AO1664" i="1"/>
  <c r="AO1661" i="1" s="1"/>
  <c r="AZ1661" i="1" s="1"/>
  <c r="AN1664" i="1"/>
  <c r="AM1664" i="1"/>
  <c r="AM1661" i="1" s="1"/>
  <c r="AL1664" i="1"/>
  <c r="AK1664" i="1"/>
  <c r="AJ1664" i="1"/>
  <c r="AY1664" i="1" s="1"/>
  <c r="AE1664" i="1"/>
  <c r="AH1664" i="1" s="1"/>
  <c r="AA1664" i="1"/>
  <c r="X1664" i="1"/>
  <c r="T1664" i="1"/>
  <c r="Q1664" i="1"/>
  <c r="K1664" i="1"/>
  <c r="H1664" i="1"/>
  <c r="E1664" i="1"/>
  <c r="BB1663" i="1"/>
  <c r="BA1663" i="1"/>
  <c r="AZ1663" i="1"/>
  <c r="AJ1663" i="1"/>
  <c r="AH1663" i="1"/>
  <c r="AE1663" i="1"/>
  <c r="AA1663" i="1"/>
  <c r="X1663" i="1"/>
  <c r="Q1663" i="1"/>
  <c r="T1663" i="1" s="1"/>
  <c r="K1663" i="1"/>
  <c r="H1663" i="1"/>
  <c r="E1663" i="1"/>
  <c r="BB1662" i="1"/>
  <c r="BA1662" i="1"/>
  <c r="AZ1662" i="1"/>
  <c r="AH1662" i="1"/>
  <c r="AE1662" i="1"/>
  <c r="X1662" i="1"/>
  <c r="AA1662" i="1" s="1"/>
  <c r="Q1662" i="1"/>
  <c r="T1662" i="1" s="1"/>
  <c r="K1662" i="1"/>
  <c r="H1662" i="1"/>
  <c r="E1662" i="1"/>
  <c r="BB1661" i="1"/>
  <c r="AU1661" i="1"/>
  <c r="AT1661" i="1"/>
  <c r="AS1661" i="1"/>
  <c r="AR1661" i="1"/>
  <c r="AQ1661" i="1"/>
  <c r="AP1661" i="1"/>
  <c r="AN1661" i="1"/>
  <c r="AL1661" i="1"/>
  <c r="AK1661" i="1"/>
  <c r="AG1661" i="1"/>
  <c r="AH1661" i="1" s="1"/>
  <c r="AF1661" i="1"/>
  <c r="AE1661" i="1"/>
  <c r="AD1661" i="1"/>
  <c r="AC1661" i="1"/>
  <c r="AA1661" i="1"/>
  <c r="Z1661" i="1"/>
  <c r="Y1661" i="1"/>
  <c r="X1661" i="1"/>
  <c r="W1661" i="1"/>
  <c r="V1661" i="1"/>
  <c r="S1661" i="1"/>
  <c r="R1661" i="1"/>
  <c r="P1661" i="1"/>
  <c r="O1661" i="1"/>
  <c r="Q1661" i="1" s="1"/>
  <c r="T1661" i="1" s="1"/>
  <c r="N1661" i="1"/>
  <c r="M1661" i="1"/>
  <c r="L1661" i="1"/>
  <c r="J1661" i="1"/>
  <c r="K1661" i="1" s="1"/>
  <c r="I1661" i="1"/>
  <c r="G1661" i="1"/>
  <c r="H1661" i="1" s="1"/>
  <c r="F1661" i="1"/>
  <c r="E1661" i="1"/>
  <c r="D1661" i="1"/>
  <c r="C1661" i="1"/>
  <c r="BB1660" i="1"/>
  <c r="BA1660" i="1"/>
  <c r="AZ1660" i="1"/>
  <c r="AJ1660" i="1"/>
  <c r="AE1660" i="1"/>
  <c r="AH1660" i="1" s="1"/>
  <c r="AA1660" i="1"/>
  <c r="X1660" i="1"/>
  <c r="T1660" i="1"/>
  <c r="Q1660" i="1"/>
  <c r="K1660" i="1"/>
  <c r="H1660" i="1"/>
  <c r="E1660" i="1"/>
  <c r="BB1659" i="1"/>
  <c r="BA1659" i="1"/>
  <c r="AZ1659" i="1"/>
  <c r="AJ1659" i="1"/>
  <c r="AH1659" i="1"/>
  <c r="AE1659" i="1"/>
  <c r="AA1659" i="1"/>
  <c r="X1659" i="1"/>
  <c r="Q1659" i="1"/>
  <c r="T1659" i="1" s="1"/>
  <c r="K1659" i="1"/>
  <c r="H1659" i="1"/>
  <c r="E1659" i="1"/>
  <c r="BB1658" i="1"/>
  <c r="BA1658" i="1"/>
  <c r="AZ1658" i="1"/>
  <c r="AH1658" i="1"/>
  <c r="AE1658" i="1"/>
  <c r="X1658" i="1"/>
  <c r="AA1658" i="1" s="1"/>
  <c r="Q1658" i="1"/>
  <c r="T1658" i="1" s="1"/>
  <c r="K1658" i="1"/>
  <c r="H1658" i="1"/>
  <c r="E1658" i="1"/>
  <c r="BB1657" i="1"/>
  <c r="BA1657" i="1"/>
  <c r="AZ1657" i="1"/>
  <c r="AY1657" i="1"/>
  <c r="BC1657" i="1" s="1"/>
  <c r="AV1657" i="1"/>
  <c r="AE1657" i="1"/>
  <c r="AH1657" i="1" s="1"/>
  <c r="AA1657" i="1"/>
  <c r="X1657" i="1"/>
  <c r="T1657" i="1"/>
  <c r="Q1657" i="1"/>
  <c r="K1657" i="1"/>
  <c r="H1657" i="1"/>
  <c r="E1657" i="1"/>
  <c r="BB1656" i="1"/>
  <c r="BA1656" i="1"/>
  <c r="AZ1656" i="1"/>
  <c r="BC1656" i="1" s="1"/>
  <c r="AY1656" i="1"/>
  <c r="AV1656" i="1"/>
  <c r="AE1656" i="1"/>
  <c r="AH1656" i="1" s="1"/>
  <c r="X1656" i="1"/>
  <c r="AA1656" i="1" s="1"/>
  <c r="T1656" i="1"/>
  <c r="Q1656" i="1"/>
  <c r="K1656" i="1"/>
  <c r="H1656" i="1"/>
  <c r="E1656" i="1"/>
  <c r="BB1655" i="1"/>
  <c r="BA1655" i="1"/>
  <c r="AZ1655" i="1"/>
  <c r="AY1655" i="1"/>
  <c r="AV1655" i="1"/>
  <c r="AH1655" i="1"/>
  <c r="AE1655" i="1"/>
  <c r="X1655" i="1"/>
  <c r="AA1655" i="1" s="1"/>
  <c r="Q1655" i="1"/>
  <c r="T1655" i="1" s="1"/>
  <c r="AW1655" i="1" s="1"/>
  <c r="K1655" i="1"/>
  <c r="H1655" i="1"/>
  <c r="E1655" i="1"/>
  <c r="BC1654" i="1"/>
  <c r="BB1654" i="1"/>
  <c r="BA1654" i="1"/>
  <c r="AZ1654" i="1"/>
  <c r="AY1654" i="1"/>
  <c r="AV1654" i="1"/>
  <c r="AE1654" i="1"/>
  <c r="AH1654" i="1" s="1"/>
  <c r="AA1654" i="1"/>
  <c r="X1654" i="1"/>
  <c r="T1654" i="1"/>
  <c r="AW1654" i="1" s="1"/>
  <c r="Q1654" i="1"/>
  <c r="K1654" i="1"/>
  <c r="H1654" i="1"/>
  <c r="E1654" i="1"/>
  <c r="BC1653" i="1"/>
  <c r="BB1653" i="1"/>
  <c r="BA1653" i="1"/>
  <c r="AZ1653" i="1"/>
  <c r="AY1653" i="1"/>
  <c r="AW1653" i="1"/>
  <c r="AV1653" i="1"/>
  <c r="AE1653" i="1"/>
  <c r="AH1653" i="1" s="1"/>
  <c r="X1653" i="1"/>
  <c r="AA1653" i="1" s="1"/>
  <c r="Q1653" i="1"/>
  <c r="T1653" i="1" s="1"/>
  <c r="BD1653" i="1" s="1"/>
  <c r="K1653" i="1"/>
  <c r="H1653" i="1"/>
  <c r="E1653" i="1"/>
  <c r="AZ1652" i="1"/>
  <c r="AS1652" i="1"/>
  <c r="BB1652" i="1" s="1"/>
  <c r="AP1652" i="1"/>
  <c r="BA1652" i="1" s="1"/>
  <c r="AL1652" i="1"/>
  <c r="AL1651" i="1" s="1"/>
  <c r="AL1650" i="1" s="1"/>
  <c r="AL1649" i="1" s="1"/>
  <c r="AE1652" i="1"/>
  <c r="AH1652" i="1" s="1"/>
  <c r="X1652" i="1"/>
  <c r="AA1652" i="1" s="1"/>
  <c r="T1652" i="1"/>
  <c r="Q1652" i="1"/>
  <c r="K1652" i="1"/>
  <c r="H1652" i="1"/>
  <c r="E1652" i="1"/>
  <c r="BB1651" i="1"/>
  <c r="AU1651" i="1"/>
  <c r="AT1651" i="1"/>
  <c r="AS1651" i="1"/>
  <c r="AS1650" i="1" s="1"/>
  <c r="AR1651" i="1"/>
  <c r="AR1650" i="1" s="1"/>
  <c r="AR1649" i="1" s="1"/>
  <c r="AQ1651" i="1"/>
  <c r="AP1651" i="1"/>
  <c r="AP1650" i="1" s="1"/>
  <c r="AO1651" i="1"/>
  <c r="AN1651" i="1"/>
  <c r="AN1650" i="1" s="1"/>
  <c r="AM1651" i="1"/>
  <c r="AZ1651" i="1" s="1"/>
  <c r="AK1651" i="1"/>
  <c r="AK1650" i="1" s="1"/>
  <c r="AG1651" i="1"/>
  <c r="AG1650" i="1" s="1"/>
  <c r="AG1649" i="1" s="1"/>
  <c r="AG1851" i="1" s="1"/>
  <c r="AF1651" i="1"/>
  <c r="AD1651" i="1"/>
  <c r="AE1651" i="1" s="1"/>
  <c r="AH1651" i="1" s="1"/>
  <c r="AC1651" i="1"/>
  <c r="Z1651" i="1"/>
  <c r="Z1650" i="1" s="1"/>
  <c r="Y1651" i="1"/>
  <c r="Y1650" i="1" s="1"/>
  <c r="X1651" i="1"/>
  <c r="W1651" i="1"/>
  <c r="V1651" i="1"/>
  <c r="V1650" i="1" s="1"/>
  <c r="T1651" i="1"/>
  <c r="S1651" i="1"/>
  <c r="R1651" i="1"/>
  <c r="R1650" i="1" s="1"/>
  <c r="Q1651" i="1"/>
  <c r="P1651" i="1"/>
  <c r="P1650" i="1" s="1"/>
  <c r="P1649" i="1" s="1"/>
  <c r="O1651" i="1"/>
  <c r="O1650" i="1" s="1"/>
  <c r="N1651" i="1"/>
  <c r="M1651" i="1"/>
  <c r="M1650" i="1" s="1"/>
  <c r="L1651" i="1"/>
  <c r="L1650" i="1" s="1"/>
  <c r="L1649" i="1" s="1"/>
  <c r="L1851" i="1" s="1"/>
  <c r="J1651" i="1"/>
  <c r="I1651" i="1"/>
  <c r="I1650" i="1" s="1"/>
  <c r="G1651" i="1"/>
  <c r="H1651" i="1" s="1"/>
  <c r="F1651" i="1"/>
  <c r="D1651" i="1"/>
  <c r="E1651" i="1" s="1"/>
  <c r="C1651" i="1"/>
  <c r="AU1650" i="1"/>
  <c r="AT1650" i="1"/>
  <c r="AT1649" i="1" s="1"/>
  <c r="AT1851" i="1" s="1"/>
  <c r="AO1650" i="1"/>
  <c r="AM1650" i="1"/>
  <c r="AF1650" i="1"/>
  <c r="AD1650" i="1"/>
  <c r="AC1650" i="1"/>
  <c r="W1650" i="1"/>
  <c r="S1650" i="1"/>
  <c r="N1650" i="1"/>
  <c r="F1650" i="1"/>
  <c r="F1649" i="1" s="1"/>
  <c r="F1851" i="1" s="1"/>
  <c r="D1650" i="1"/>
  <c r="C1650" i="1"/>
  <c r="C1649" i="1" s="1"/>
  <c r="AF1649" i="1"/>
  <c r="AF1851" i="1" s="1"/>
  <c r="W1649" i="1"/>
  <c r="W1851" i="1" s="1"/>
  <c r="V1649" i="1"/>
  <c r="M1649" i="1"/>
  <c r="M1851" i="1" s="1"/>
  <c r="BB1646" i="1"/>
  <c r="BA1646" i="1"/>
  <c r="AZ1646" i="1"/>
  <c r="AY1646" i="1"/>
  <c r="BC1646" i="1" s="1"/>
  <c r="BD1646" i="1" s="1"/>
  <c r="AV1646" i="1"/>
  <c r="AH1646" i="1"/>
  <c r="AE1646" i="1"/>
  <c r="AA1646" i="1"/>
  <c r="X1646" i="1"/>
  <c r="Q1646" i="1"/>
  <c r="T1646" i="1" s="1"/>
  <c r="AW1646" i="1" s="1"/>
  <c r="K1646" i="1"/>
  <c r="H1646" i="1"/>
  <c r="E1646" i="1"/>
  <c r="BB1645" i="1"/>
  <c r="BA1645" i="1"/>
  <c r="AZ1645" i="1"/>
  <c r="BC1645" i="1" s="1"/>
  <c r="AY1645" i="1"/>
  <c r="AV1645" i="1"/>
  <c r="AE1645" i="1"/>
  <c r="AH1645" i="1" s="1"/>
  <c r="AA1645" i="1"/>
  <c r="X1645" i="1"/>
  <c r="T1645" i="1"/>
  <c r="Q1645" i="1"/>
  <c r="K1645" i="1"/>
  <c r="H1645" i="1"/>
  <c r="E1645" i="1"/>
  <c r="BB1644" i="1"/>
  <c r="BA1644" i="1"/>
  <c r="BC1644" i="1" s="1"/>
  <c r="BD1644" i="1" s="1"/>
  <c r="AZ1644" i="1"/>
  <c r="AY1644" i="1"/>
  <c r="AV1644" i="1"/>
  <c r="AH1644" i="1"/>
  <c r="AE1644" i="1"/>
  <c r="X1644" i="1"/>
  <c r="AA1644" i="1" s="1"/>
  <c r="Q1644" i="1"/>
  <c r="T1644" i="1" s="1"/>
  <c r="AW1644" i="1" s="1"/>
  <c r="K1644" i="1"/>
  <c r="H1644" i="1"/>
  <c r="E1644" i="1"/>
  <c r="BB1642" i="1"/>
  <c r="BA1642" i="1"/>
  <c r="AZ1642" i="1"/>
  <c r="AY1642" i="1"/>
  <c r="AV1642" i="1"/>
  <c r="AH1642" i="1"/>
  <c r="AE1642" i="1"/>
  <c r="AA1642" i="1"/>
  <c r="X1642" i="1"/>
  <c r="Q1642" i="1"/>
  <c r="T1642" i="1" s="1"/>
  <c r="K1642" i="1"/>
  <c r="H1642" i="1"/>
  <c r="E1642" i="1"/>
  <c r="BB1641" i="1"/>
  <c r="BA1641" i="1"/>
  <c r="AZ1641" i="1"/>
  <c r="BC1641" i="1" s="1"/>
  <c r="AY1641" i="1"/>
  <c r="AV1641" i="1"/>
  <c r="AW1641" i="1" s="1"/>
  <c r="AE1641" i="1"/>
  <c r="AH1641" i="1" s="1"/>
  <c r="X1641" i="1"/>
  <c r="AA1641" i="1" s="1"/>
  <c r="T1641" i="1"/>
  <c r="Q1641" i="1"/>
  <c r="K1641" i="1"/>
  <c r="H1641" i="1"/>
  <c r="E1641" i="1"/>
  <c r="BB1640" i="1"/>
  <c r="BA1640" i="1"/>
  <c r="AZ1640" i="1"/>
  <c r="AY1640" i="1"/>
  <c r="BC1640" i="1" s="1"/>
  <c r="BD1640" i="1" s="1"/>
  <c r="AW1640" i="1"/>
  <c r="AV1640" i="1"/>
  <c r="AH1640" i="1"/>
  <c r="AE1640" i="1"/>
  <c r="X1640" i="1"/>
  <c r="AA1640" i="1" s="1"/>
  <c r="Q1640" i="1"/>
  <c r="T1640" i="1" s="1"/>
  <c r="K1640" i="1"/>
  <c r="H1640" i="1"/>
  <c r="E1640" i="1"/>
  <c r="BB1639" i="1"/>
  <c r="BA1639" i="1"/>
  <c r="AZ1639" i="1"/>
  <c r="AY1639" i="1"/>
  <c r="BC1639" i="1" s="1"/>
  <c r="AV1639" i="1"/>
  <c r="AE1639" i="1"/>
  <c r="AH1639" i="1" s="1"/>
  <c r="AA1639" i="1"/>
  <c r="X1639" i="1"/>
  <c r="T1639" i="1"/>
  <c r="Q1639" i="1"/>
  <c r="K1639" i="1"/>
  <c r="H1639" i="1"/>
  <c r="E1639" i="1"/>
  <c r="BB1638" i="1"/>
  <c r="BA1638" i="1"/>
  <c r="AZ1638" i="1"/>
  <c r="BC1638" i="1" s="1"/>
  <c r="AY1638" i="1"/>
  <c r="AV1638" i="1"/>
  <c r="AE1638" i="1"/>
  <c r="AH1638" i="1" s="1"/>
  <c r="X1638" i="1"/>
  <c r="AA1638" i="1" s="1"/>
  <c r="T1638" i="1"/>
  <c r="AW1638" i="1" s="1"/>
  <c r="Q1638" i="1"/>
  <c r="K1638" i="1"/>
  <c r="H1638" i="1"/>
  <c r="E1638" i="1"/>
  <c r="BB1637" i="1"/>
  <c r="BA1637" i="1"/>
  <c r="AZ1637" i="1"/>
  <c r="AY1637" i="1"/>
  <c r="BC1637" i="1" s="1"/>
  <c r="BD1637" i="1" s="1"/>
  <c r="AV1637" i="1"/>
  <c r="AH1637" i="1"/>
  <c r="AE1637" i="1"/>
  <c r="AA1637" i="1"/>
  <c r="X1637" i="1"/>
  <c r="Q1637" i="1"/>
  <c r="T1637" i="1" s="1"/>
  <c r="AW1637" i="1" s="1"/>
  <c r="K1637" i="1"/>
  <c r="H1637" i="1"/>
  <c r="E1637" i="1"/>
  <c r="BB1636" i="1"/>
  <c r="BA1636" i="1"/>
  <c r="AZ1636" i="1"/>
  <c r="BC1636" i="1" s="1"/>
  <c r="AY1636" i="1"/>
  <c r="AV1636" i="1"/>
  <c r="AE1636" i="1"/>
  <c r="AH1636" i="1" s="1"/>
  <c r="AA1636" i="1"/>
  <c r="X1636" i="1"/>
  <c r="T1636" i="1"/>
  <c r="Q1636" i="1"/>
  <c r="K1636" i="1"/>
  <c r="H1636" i="1"/>
  <c r="E1636" i="1"/>
  <c r="BB1635" i="1"/>
  <c r="BA1635" i="1"/>
  <c r="BC1635" i="1" s="1"/>
  <c r="BD1635" i="1" s="1"/>
  <c r="AZ1635" i="1"/>
  <c r="AY1635" i="1"/>
  <c r="AV1635" i="1"/>
  <c r="AH1635" i="1"/>
  <c r="AE1635" i="1"/>
  <c r="X1635" i="1"/>
  <c r="AA1635" i="1" s="1"/>
  <c r="Q1635" i="1"/>
  <c r="T1635" i="1" s="1"/>
  <c r="AW1635" i="1" s="1"/>
  <c r="K1635" i="1"/>
  <c r="H1635" i="1"/>
  <c r="E1635" i="1"/>
  <c r="BB1634" i="1"/>
  <c r="BA1634" i="1"/>
  <c r="AZ1634" i="1"/>
  <c r="AY1634" i="1"/>
  <c r="AV1634" i="1"/>
  <c r="AH1634" i="1"/>
  <c r="AE1634" i="1"/>
  <c r="AA1634" i="1"/>
  <c r="X1634" i="1"/>
  <c r="Q1634" i="1"/>
  <c r="T1634" i="1" s="1"/>
  <c r="K1634" i="1"/>
  <c r="H1634" i="1"/>
  <c r="E1634" i="1"/>
  <c r="BB1633" i="1"/>
  <c r="BA1633" i="1"/>
  <c r="AZ1633" i="1"/>
  <c r="BC1633" i="1" s="1"/>
  <c r="AY1633" i="1"/>
  <c r="AV1633" i="1"/>
  <c r="AW1633" i="1" s="1"/>
  <c r="AE1633" i="1"/>
  <c r="AH1633" i="1" s="1"/>
  <c r="X1633" i="1"/>
  <c r="AA1633" i="1" s="1"/>
  <c r="T1633" i="1"/>
  <c r="Q1633" i="1"/>
  <c r="K1633" i="1"/>
  <c r="H1633" i="1"/>
  <c r="E1633" i="1"/>
  <c r="BB1632" i="1"/>
  <c r="BA1632" i="1"/>
  <c r="AZ1632" i="1"/>
  <c r="AY1632" i="1"/>
  <c r="BC1632" i="1" s="1"/>
  <c r="BD1632" i="1" s="1"/>
  <c r="AW1632" i="1"/>
  <c r="AV1632" i="1"/>
  <c r="AH1632" i="1"/>
  <c r="AE1632" i="1"/>
  <c r="X1632" i="1"/>
  <c r="AA1632" i="1" s="1"/>
  <c r="Q1632" i="1"/>
  <c r="T1632" i="1" s="1"/>
  <c r="K1632" i="1"/>
  <c r="H1632" i="1"/>
  <c r="E1632" i="1"/>
  <c r="BB1631" i="1"/>
  <c r="BA1631" i="1"/>
  <c r="AZ1631" i="1"/>
  <c r="AY1631" i="1"/>
  <c r="BC1631" i="1" s="1"/>
  <c r="AV1631" i="1"/>
  <c r="AE1631" i="1"/>
  <c r="AH1631" i="1" s="1"/>
  <c r="AA1631" i="1"/>
  <c r="X1631" i="1"/>
  <c r="T1631" i="1"/>
  <c r="Q1631" i="1"/>
  <c r="K1631" i="1"/>
  <c r="H1631" i="1"/>
  <c r="E1631" i="1"/>
  <c r="BA1630" i="1"/>
  <c r="AU1630" i="1"/>
  <c r="AT1630" i="1"/>
  <c r="AS1630" i="1"/>
  <c r="BB1630" i="1" s="1"/>
  <c r="AR1630" i="1"/>
  <c r="AQ1630" i="1"/>
  <c r="AP1630" i="1"/>
  <c r="AO1630" i="1"/>
  <c r="AZ1630" i="1" s="1"/>
  <c r="AN1630" i="1"/>
  <c r="AM1630" i="1"/>
  <c r="AL1630" i="1"/>
  <c r="AK1630" i="1"/>
  <c r="AJ1630" i="1"/>
  <c r="AG1630" i="1"/>
  <c r="AF1630" i="1"/>
  <c r="AD1630" i="1"/>
  <c r="AC1630" i="1"/>
  <c r="AE1630" i="1" s="1"/>
  <c r="AH1630" i="1" s="1"/>
  <c r="Z1630" i="1"/>
  <c r="Y1630" i="1"/>
  <c r="Y1625" i="1" s="1"/>
  <c r="Y1618" i="1" s="1"/>
  <c r="W1630" i="1"/>
  <c r="X1630" i="1" s="1"/>
  <c r="V1630" i="1"/>
  <c r="S1630" i="1"/>
  <c r="R1630" i="1"/>
  <c r="Q1630" i="1"/>
  <c r="P1630" i="1"/>
  <c r="O1630" i="1"/>
  <c r="N1630" i="1"/>
  <c r="M1630" i="1"/>
  <c r="L1630" i="1"/>
  <c r="K1630" i="1"/>
  <c r="J1630" i="1"/>
  <c r="I1630" i="1"/>
  <c r="G1630" i="1"/>
  <c r="F1630" i="1"/>
  <c r="H1630" i="1" s="1"/>
  <c r="D1630" i="1"/>
  <c r="E1630" i="1" s="1"/>
  <c r="C1630" i="1"/>
  <c r="BB1629" i="1"/>
  <c r="BC1629" i="1" s="1"/>
  <c r="BA1629" i="1"/>
  <c r="AZ1629" i="1"/>
  <c r="AY1629" i="1"/>
  <c r="AV1629" i="1"/>
  <c r="AE1629" i="1"/>
  <c r="AH1629" i="1" s="1"/>
  <c r="AA1629" i="1"/>
  <c r="X1629" i="1"/>
  <c r="T1629" i="1"/>
  <c r="Q1629" i="1"/>
  <c r="K1629" i="1"/>
  <c r="H1629" i="1"/>
  <c r="E1629" i="1"/>
  <c r="BB1628" i="1"/>
  <c r="BA1628" i="1"/>
  <c r="BC1628" i="1" s="1"/>
  <c r="AZ1628" i="1"/>
  <c r="AY1628" i="1"/>
  <c r="AV1628" i="1"/>
  <c r="AH1628" i="1"/>
  <c r="AE1628" i="1"/>
  <c r="X1628" i="1"/>
  <c r="AA1628" i="1" s="1"/>
  <c r="Q1628" i="1"/>
  <c r="T1628" i="1" s="1"/>
  <c r="K1628" i="1"/>
  <c r="H1628" i="1"/>
  <c r="E1628" i="1"/>
  <c r="BB1627" i="1"/>
  <c r="BA1627" i="1"/>
  <c r="AZ1627" i="1"/>
  <c r="AY1627" i="1"/>
  <c r="BC1627" i="1" s="1"/>
  <c r="BD1627" i="1" s="1"/>
  <c r="AV1627" i="1"/>
  <c r="AH1627" i="1"/>
  <c r="AE1627" i="1"/>
  <c r="AA1627" i="1"/>
  <c r="X1627" i="1"/>
  <c r="Q1627" i="1"/>
  <c r="T1627" i="1" s="1"/>
  <c r="K1627" i="1"/>
  <c r="H1627" i="1"/>
  <c r="E1627" i="1"/>
  <c r="AU1626" i="1"/>
  <c r="AU1625" i="1" s="1"/>
  <c r="AT1626" i="1"/>
  <c r="AT1625" i="1" s="1"/>
  <c r="AS1626" i="1"/>
  <c r="BB1626" i="1" s="1"/>
  <c r="AR1626" i="1"/>
  <c r="AR1625" i="1" s="1"/>
  <c r="AQ1626" i="1"/>
  <c r="BA1626" i="1" s="1"/>
  <c r="AP1626" i="1"/>
  <c r="AO1626" i="1"/>
  <c r="AO1625" i="1" s="1"/>
  <c r="AN1626" i="1"/>
  <c r="AM1626" i="1"/>
  <c r="AM1625" i="1" s="1"/>
  <c r="AL1626" i="1"/>
  <c r="AL1625" i="1" s="1"/>
  <c r="AK1626" i="1"/>
  <c r="AJ1626" i="1"/>
  <c r="AG1626" i="1"/>
  <c r="AF1626" i="1"/>
  <c r="AF1625" i="1" s="1"/>
  <c r="AD1626" i="1"/>
  <c r="AD1625" i="1" s="1"/>
  <c r="AC1626" i="1"/>
  <c r="AC1625" i="1" s="1"/>
  <c r="Z1626" i="1"/>
  <c r="Z1625" i="1" s="1"/>
  <c r="Y1626" i="1"/>
  <c r="W1626" i="1"/>
  <c r="V1626" i="1"/>
  <c r="X1626" i="1" s="1"/>
  <c r="AA1626" i="1" s="1"/>
  <c r="S1626" i="1"/>
  <c r="S1625" i="1" s="1"/>
  <c r="R1626" i="1"/>
  <c r="P1626" i="1"/>
  <c r="Q1626" i="1" s="1"/>
  <c r="O1626" i="1"/>
  <c r="N1626" i="1"/>
  <c r="N1625" i="1" s="1"/>
  <c r="M1626" i="1"/>
  <c r="L1626" i="1"/>
  <c r="L1625" i="1" s="1"/>
  <c r="K1626" i="1"/>
  <c r="J1626" i="1"/>
  <c r="I1626" i="1"/>
  <c r="I1625" i="1" s="1"/>
  <c r="G1626" i="1"/>
  <c r="F1626" i="1"/>
  <c r="F1625" i="1" s="1"/>
  <c r="H1625" i="1" s="1"/>
  <c r="D1626" i="1"/>
  <c r="D1625" i="1" s="1"/>
  <c r="C1626" i="1"/>
  <c r="C1625" i="1" s="1"/>
  <c r="AS1625" i="1"/>
  <c r="BB1625" i="1" s="1"/>
  <c r="AQ1625" i="1"/>
  <c r="AP1625" i="1"/>
  <c r="AN1625" i="1"/>
  <c r="AZ1625" i="1" s="1"/>
  <c r="AK1625" i="1"/>
  <c r="AG1625" i="1"/>
  <c r="AE1625" i="1"/>
  <c r="AH1625" i="1" s="1"/>
  <c r="V1625" i="1"/>
  <c r="R1625" i="1"/>
  <c r="P1625" i="1"/>
  <c r="O1625" i="1"/>
  <c r="M1625" i="1"/>
  <c r="J1625" i="1"/>
  <c r="K1625" i="1" s="1"/>
  <c r="G1625" i="1"/>
  <c r="E1625" i="1"/>
  <c r="BB1624" i="1"/>
  <c r="BA1624" i="1"/>
  <c r="AZ1624" i="1"/>
  <c r="AY1624" i="1"/>
  <c r="BC1624" i="1" s="1"/>
  <c r="BD1624" i="1" s="1"/>
  <c r="AV1624" i="1"/>
  <c r="AH1624" i="1"/>
  <c r="AE1624" i="1"/>
  <c r="AA1624" i="1"/>
  <c r="X1624" i="1"/>
  <c r="Q1624" i="1"/>
  <c r="T1624" i="1" s="1"/>
  <c r="AW1624" i="1" s="1"/>
  <c r="K1624" i="1"/>
  <c r="H1624" i="1"/>
  <c r="E1624" i="1"/>
  <c r="AZ1623" i="1"/>
  <c r="AU1623" i="1"/>
  <c r="AT1623" i="1"/>
  <c r="AS1623" i="1"/>
  <c r="BB1623" i="1" s="1"/>
  <c r="AR1623" i="1"/>
  <c r="AQ1623" i="1"/>
  <c r="BA1623" i="1" s="1"/>
  <c r="AP1623" i="1"/>
  <c r="AO1623" i="1"/>
  <c r="AN1623" i="1"/>
  <c r="AM1623" i="1"/>
  <c r="AL1623" i="1"/>
  <c r="AK1623" i="1"/>
  <c r="AV1623" i="1" s="1"/>
  <c r="AJ1623" i="1"/>
  <c r="AG1623" i="1"/>
  <c r="AF1623" i="1"/>
  <c r="AD1623" i="1"/>
  <c r="AC1623" i="1"/>
  <c r="AE1623" i="1" s="1"/>
  <c r="AH1623" i="1" s="1"/>
  <c r="AA1623" i="1"/>
  <c r="Z1623" i="1"/>
  <c r="Y1623" i="1"/>
  <c r="W1623" i="1"/>
  <c r="V1623" i="1"/>
  <c r="X1623" i="1" s="1"/>
  <c r="S1623" i="1"/>
  <c r="R1623" i="1"/>
  <c r="P1623" i="1"/>
  <c r="Q1623" i="1" s="1"/>
  <c r="T1623" i="1" s="1"/>
  <c r="O1623" i="1"/>
  <c r="N1623" i="1"/>
  <c r="M1623" i="1"/>
  <c r="L1623" i="1"/>
  <c r="K1623" i="1"/>
  <c r="J1623" i="1"/>
  <c r="I1623" i="1"/>
  <c r="H1623" i="1"/>
  <c r="G1623" i="1"/>
  <c r="F1623" i="1"/>
  <c r="D1623" i="1"/>
  <c r="C1623" i="1"/>
  <c r="C1619" i="1" s="1"/>
  <c r="C1618" i="1" s="1"/>
  <c r="BB1622" i="1"/>
  <c r="BA1622" i="1"/>
  <c r="AZ1622" i="1"/>
  <c r="AY1622" i="1"/>
  <c r="BC1622" i="1" s="1"/>
  <c r="AV1622" i="1"/>
  <c r="AH1622" i="1"/>
  <c r="AE1622" i="1"/>
  <c r="AA1622" i="1"/>
  <c r="X1622" i="1"/>
  <c r="Q1622" i="1"/>
  <c r="T1622" i="1" s="1"/>
  <c r="AW1622" i="1" s="1"/>
  <c r="K1622" i="1"/>
  <c r="H1622" i="1"/>
  <c r="E1622" i="1"/>
  <c r="BC1621" i="1"/>
  <c r="BB1621" i="1"/>
  <c r="BA1621" i="1"/>
  <c r="AZ1621" i="1"/>
  <c r="AY1621" i="1"/>
  <c r="AV1621" i="1"/>
  <c r="AE1621" i="1"/>
  <c r="AH1621" i="1" s="1"/>
  <c r="X1621" i="1"/>
  <c r="AA1621" i="1" s="1"/>
  <c r="T1621" i="1"/>
  <c r="BD1621" i="1" s="1"/>
  <c r="Q1621" i="1"/>
  <c r="K1621" i="1"/>
  <c r="H1621" i="1"/>
  <c r="E1621" i="1"/>
  <c r="AU1620" i="1"/>
  <c r="AU1619" i="1" s="1"/>
  <c r="AU1618" i="1" s="1"/>
  <c r="AT1620" i="1"/>
  <c r="AS1620" i="1"/>
  <c r="BB1620" i="1" s="1"/>
  <c r="AR1620" i="1"/>
  <c r="AR1619" i="1" s="1"/>
  <c r="AR1618" i="1" s="1"/>
  <c r="AQ1620" i="1"/>
  <c r="AP1620" i="1"/>
  <c r="AP1619" i="1" s="1"/>
  <c r="AP1618" i="1" s="1"/>
  <c r="AO1620" i="1"/>
  <c r="AN1620" i="1"/>
  <c r="AN1619" i="1" s="1"/>
  <c r="AN1618" i="1" s="1"/>
  <c r="AM1620" i="1"/>
  <c r="AL1620" i="1"/>
  <c r="AK1620" i="1"/>
  <c r="AK1619" i="1" s="1"/>
  <c r="AJ1620" i="1"/>
  <c r="AV1620" i="1" s="1"/>
  <c r="AG1620" i="1"/>
  <c r="AG1619" i="1" s="1"/>
  <c r="AG1618" i="1" s="1"/>
  <c r="AF1620" i="1"/>
  <c r="AD1620" i="1"/>
  <c r="AC1620" i="1"/>
  <c r="Z1620" i="1"/>
  <c r="Z1619" i="1" s="1"/>
  <c r="Z1618" i="1" s="1"/>
  <c r="Y1620" i="1"/>
  <c r="W1620" i="1"/>
  <c r="X1620" i="1" s="1"/>
  <c r="AA1620" i="1" s="1"/>
  <c r="V1620" i="1"/>
  <c r="S1620" i="1"/>
  <c r="R1620" i="1"/>
  <c r="R1619" i="1" s="1"/>
  <c r="P1620" i="1"/>
  <c r="O1620" i="1"/>
  <c r="O1619" i="1" s="1"/>
  <c r="O1618" i="1" s="1"/>
  <c r="N1620" i="1"/>
  <c r="M1620" i="1"/>
  <c r="M1619" i="1" s="1"/>
  <c r="L1620" i="1"/>
  <c r="L1619" i="1" s="1"/>
  <c r="L1618" i="1" s="1"/>
  <c r="J1620" i="1"/>
  <c r="I1620" i="1"/>
  <c r="I1619" i="1" s="1"/>
  <c r="I1618" i="1" s="1"/>
  <c r="G1620" i="1"/>
  <c r="F1620" i="1"/>
  <c r="D1620" i="1"/>
  <c r="C1620" i="1"/>
  <c r="AT1619" i="1"/>
  <c r="AT1618" i="1" s="1"/>
  <c r="AQ1619" i="1"/>
  <c r="AO1619" i="1"/>
  <c r="AO1618" i="1" s="1"/>
  <c r="AL1619" i="1"/>
  <c r="AL1618" i="1" s="1"/>
  <c r="AF1619" i="1"/>
  <c r="AF1618" i="1" s="1"/>
  <c r="AC1619" i="1"/>
  <c r="AC1618" i="1" s="1"/>
  <c r="Y1619" i="1"/>
  <c r="W1619" i="1"/>
  <c r="S1619" i="1"/>
  <c r="S1618" i="1" s="1"/>
  <c r="P1619" i="1"/>
  <c r="N1619" i="1"/>
  <c r="N1618" i="1" s="1"/>
  <c r="F1619" i="1"/>
  <c r="F1618" i="1" s="1"/>
  <c r="AQ1618" i="1"/>
  <c r="AK1618" i="1"/>
  <c r="R1618" i="1"/>
  <c r="P1618" i="1"/>
  <c r="M1618" i="1"/>
  <c r="BB1617" i="1"/>
  <c r="BA1617" i="1"/>
  <c r="AZ1617" i="1"/>
  <c r="AY1617" i="1"/>
  <c r="AV1617" i="1"/>
  <c r="AH1617" i="1"/>
  <c r="AE1617" i="1"/>
  <c r="AA1617" i="1"/>
  <c r="X1617" i="1"/>
  <c r="Q1617" i="1"/>
  <c r="T1617" i="1" s="1"/>
  <c r="K1617" i="1"/>
  <c r="H1617" i="1"/>
  <c r="E1617" i="1"/>
  <c r="AU1616" i="1"/>
  <c r="AT1616" i="1"/>
  <c r="AS1616" i="1"/>
  <c r="BB1616" i="1" s="1"/>
  <c r="AR1616" i="1"/>
  <c r="AQ1616" i="1"/>
  <c r="BA1616" i="1" s="1"/>
  <c r="AP1616" i="1"/>
  <c r="AO1616" i="1"/>
  <c r="AN1616" i="1"/>
  <c r="AV1616" i="1" s="1"/>
  <c r="AM1616" i="1"/>
  <c r="AL1616" i="1"/>
  <c r="AK1616" i="1"/>
  <c r="AJ1616" i="1"/>
  <c r="AY1616" i="1" s="1"/>
  <c r="AG1616" i="1"/>
  <c r="AF1616" i="1"/>
  <c r="AE1616" i="1"/>
  <c r="AH1616" i="1" s="1"/>
  <c r="AD1616" i="1"/>
  <c r="AC1616" i="1"/>
  <c r="Z1616" i="1"/>
  <c r="Y1616" i="1"/>
  <c r="W1616" i="1"/>
  <c r="V1616" i="1"/>
  <c r="S1616" i="1"/>
  <c r="R1616" i="1"/>
  <c r="P1616" i="1"/>
  <c r="Q1616" i="1" s="1"/>
  <c r="O1616" i="1"/>
  <c r="N1616" i="1"/>
  <c r="M1616" i="1"/>
  <c r="L1616" i="1"/>
  <c r="K1616" i="1"/>
  <c r="J1616" i="1"/>
  <c r="I1616" i="1"/>
  <c r="G1616" i="1"/>
  <c r="F1616" i="1"/>
  <c r="H1616" i="1" s="1"/>
  <c r="E1616" i="1"/>
  <c r="D1616" i="1"/>
  <c r="C1616" i="1"/>
  <c r="BB1615" i="1"/>
  <c r="BA1615" i="1"/>
  <c r="AZ1615" i="1"/>
  <c r="AY1615" i="1"/>
  <c r="AV1615" i="1"/>
  <c r="AE1615" i="1"/>
  <c r="AH1615" i="1" s="1"/>
  <c r="AA1615" i="1"/>
  <c r="X1615" i="1"/>
  <c r="Q1615" i="1"/>
  <c r="T1615" i="1" s="1"/>
  <c r="K1615" i="1"/>
  <c r="H1615" i="1"/>
  <c r="E1615" i="1"/>
  <c r="BC1614" i="1"/>
  <c r="BB1614" i="1"/>
  <c r="BA1614" i="1"/>
  <c r="AZ1614" i="1"/>
  <c r="AY1614" i="1"/>
  <c r="AV1614" i="1"/>
  <c r="AE1614" i="1"/>
  <c r="AH1614" i="1" s="1"/>
  <c r="X1614" i="1"/>
  <c r="AA1614" i="1" s="1"/>
  <c r="T1614" i="1"/>
  <c r="Q1614" i="1"/>
  <c r="K1614" i="1"/>
  <c r="H1614" i="1"/>
  <c r="E1614" i="1"/>
  <c r="BB1613" i="1"/>
  <c r="BA1613" i="1"/>
  <c r="AZ1613" i="1"/>
  <c r="AY1613" i="1"/>
  <c r="AV1613" i="1"/>
  <c r="AH1613" i="1"/>
  <c r="AE1613" i="1"/>
  <c r="X1613" i="1"/>
  <c r="AA1613" i="1" s="1"/>
  <c r="Q1613" i="1"/>
  <c r="T1613" i="1" s="1"/>
  <c r="AW1613" i="1" s="1"/>
  <c r="K1613" i="1"/>
  <c r="H1613" i="1"/>
  <c r="E1613" i="1"/>
  <c r="AU1612" i="1"/>
  <c r="AT1612" i="1"/>
  <c r="AT1611" i="1" s="1"/>
  <c r="AS1612" i="1"/>
  <c r="AR1612" i="1"/>
  <c r="AR1611" i="1" s="1"/>
  <c r="AQ1612" i="1"/>
  <c r="AP1612" i="1"/>
  <c r="AO1612" i="1"/>
  <c r="AN1612" i="1"/>
  <c r="AZ1612" i="1" s="1"/>
  <c r="AM1612" i="1"/>
  <c r="AL1612" i="1"/>
  <c r="AL1611" i="1" s="1"/>
  <c r="AK1612" i="1"/>
  <c r="AJ1612" i="1"/>
  <c r="AY1612" i="1" s="1"/>
  <c r="AH1612" i="1"/>
  <c r="AG1612" i="1"/>
  <c r="AF1612" i="1"/>
  <c r="AE1612" i="1"/>
  <c r="AD1612" i="1"/>
  <c r="AC1612" i="1"/>
  <c r="AC1611" i="1" s="1"/>
  <c r="AE1611" i="1" s="1"/>
  <c r="Z1612" i="1"/>
  <c r="Z1611" i="1" s="1"/>
  <c r="Y1612" i="1"/>
  <c r="Y1611" i="1" s="1"/>
  <c r="W1612" i="1"/>
  <c r="W1611" i="1" s="1"/>
  <c r="V1612" i="1"/>
  <c r="X1612" i="1" s="1"/>
  <c r="S1612" i="1"/>
  <c r="S1611" i="1" s="1"/>
  <c r="R1612" i="1"/>
  <c r="P1612" i="1"/>
  <c r="O1612" i="1"/>
  <c r="N1612" i="1"/>
  <c r="N1611" i="1" s="1"/>
  <c r="M1612" i="1"/>
  <c r="M1611" i="1" s="1"/>
  <c r="L1612" i="1"/>
  <c r="J1612" i="1"/>
  <c r="K1612" i="1" s="1"/>
  <c r="I1612" i="1"/>
  <c r="I1611" i="1" s="1"/>
  <c r="H1612" i="1"/>
  <c r="G1612" i="1"/>
  <c r="F1612" i="1"/>
  <c r="F1611" i="1" s="1"/>
  <c r="E1612" i="1"/>
  <c r="D1612" i="1"/>
  <c r="C1612" i="1"/>
  <c r="BB1611" i="1"/>
  <c r="AU1611" i="1"/>
  <c r="AS1611" i="1"/>
  <c r="AP1611" i="1"/>
  <c r="AM1611" i="1"/>
  <c r="AK1611" i="1"/>
  <c r="AG1611" i="1"/>
  <c r="AD1611" i="1"/>
  <c r="R1611" i="1"/>
  <c r="O1611" i="1"/>
  <c r="L1611" i="1"/>
  <c r="J1611" i="1"/>
  <c r="K1611" i="1" s="1"/>
  <c r="G1611" i="1"/>
  <c r="D1611" i="1"/>
  <c r="BB1610" i="1"/>
  <c r="BA1610" i="1"/>
  <c r="AZ1610" i="1"/>
  <c r="AY1610" i="1"/>
  <c r="BC1610" i="1" s="1"/>
  <c r="BD1610" i="1" s="1"/>
  <c r="AW1610" i="1"/>
  <c r="AV1610" i="1"/>
  <c r="AH1610" i="1"/>
  <c r="AE1610" i="1"/>
  <c r="X1610" i="1"/>
  <c r="AA1610" i="1" s="1"/>
  <c r="Q1610" i="1"/>
  <c r="T1610" i="1" s="1"/>
  <c r="K1610" i="1"/>
  <c r="H1610" i="1"/>
  <c r="E1610" i="1"/>
  <c r="BB1609" i="1"/>
  <c r="BA1609" i="1"/>
  <c r="AZ1609" i="1"/>
  <c r="AY1609" i="1"/>
  <c r="AV1609" i="1"/>
  <c r="AE1609" i="1"/>
  <c r="AH1609" i="1" s="1"/>
  <c r="AA1609" i="1"/>
  <c r="X1609" i="1"/>
  <c r="Q1609" i="1"/>
  <c r="T1609" i="1" s="1"/>
  <c r="K1609" i="1"/>
  <c r="H1609" i="1"/>
  <c r="E1609" i="1"/>
  <c r="BC1608" i="1"/>
  <c r="BB1608" i="1"/>
  <c r="BA1608" i="1"/>
  <c r="AZ1608" i="1"/>
  <c r="AY1608" i="1"/>
  <c r="AV1608" i="1"/>
  <c r="AE1608" i="1"/>
  <c r="AH1608" i="1" s="1"/>
  <c r="X1608" i="1"/>
  <c r="AA1608" i="1" s="1"/>
  <c r="T1608" i="1"/>
  <c r="BD1608" i="1" s="1"/>
  <c r="Q1608" i="1"/>
  <c r="K1608" i="1"/>
  <c r="H1608" i="1"/>
  <c r="E1608" i="1"/>
  <c r="AU1607" i="1"/>
  <c r="AT1607" i="1"/>
  <c r="AS1607" i="1"/>
  <c r="BB1607" i="1" s="1"/>
  <c r="AR1607" i="1"/>
  <c r="BA1607" i="1" s="1"/>
  <c r="AQ1607" i="1"/>
  <c r="AP1607" i="1"/>
  <c r="AO1607" i="1"/>
  <c r="AN1607" i="1"/>
  <c r="AM1607" i="1"/>
  <c r="AZ1607" i="1" s="1"/>
  <c r="AL1607" i="1"/>
  <c r="AK1607" i="1"/>
  <c r="AJ1607" i="1"/>
  <c r="AV1607" i="1" s="1"/>
  <c r="AG1607" i="1"/>
  <c r="AF1607" i="1"/>
  <c r="AD1607" i="1"/>
  <c r="AE1607" i="1" s="1"/>
  <c r="AH1607" i="1" s="1"/>
  <c r="AC1607" i="1"/>
  <c r="Z1607" i="1"/>
  <c r="Y1607" i="1"/>
  <c r="X1607" i="1"/>
  <c r="AA1607" i="1" s="1"/>
  <c r="W1607" i="1"/>
  <c r="V1607" i="1"/>
  <c r="S1607" i="1"/>
  <c r="R1607" i="1"/>
  <c r="P1607" i="1"/>
  <c r="O1607" i="1"/>
  <c r="Q1607" i="1" s="1"/>
  <c r="T1607" i="1" s="1"/>
  <c r="N1607" i="1"/>
  <c r="M1607" i="1"/>
  <c r="L1607" i="1"/>
  <c r="J1607" i="1"/>
  <c r="K1607" i="1" s="1"/>
  <c r="I1607" i="1"/>
  <c r="G1607" i="1"/>
  <c r="H1607" i="1" s="1"/>
  <c r="F1607" i="1"/>
  <c r="D1607" i="1"/>
  <c r="E1607" i="1" s="1"/>
  <c r="C1607" i="1"/>
  <c r="BC1606" i="1"/>
  <c r="BB1606" i="1"/>
  <c r="BA1606" i="1"/>
  <c r="AZ1606" i="1"/>
  <c r="AY1606" i="1"/>
  <c r="AW1606" i="1"/>
  <c r="AV1606" i="1"/>
  <c r="AE1606" i="1"/>
  <c r="AH1606" i="1" s="1"/>
  <c r="X1606" i="1"/>
  <c r="AA1606" i="1" s="1"/>
  <c r="Q1606" i="1"/>
  <c r="T1606" i="1" s="1"/>
  <c r="BD1606" i="1" s="1"/>
  <c r="K1606" i="1"/>
  <c r="H1606" i="1"/>
  <c r="E1606" i="1"/>
  <c r="BB1605" i="1"/>
  <c r="BA1605" i="1"/>
  <c r="AZ1605" i="1"/>
  <c r="AY1605" i="1"/>
  <c r="AV1605" i="1"/>
  <c r="AH1605" i="1"/>
  <c r="AE1605" i="1"/>
  <c r="AA1605" i="1"/>
  <c r="X1605" i="1"/>
  <c r="Q1605" i="1"/>
  <c r="T1605" i="1" s="1"/>
  <c r="K1605" i="1"/>
  <c r="H1605" i="1"/>
  <c r="E1605" i="1"/>
  <c r="BC1604" i="1"/>
  <c r="BB1604" i="1"/>
  <c r="BA1604" i="1"/>
  <c r="AZ1604" i="1"/>
  <c r="AY1604" i="1"/>
  <c r="AW1604" i="1"/>
  <c r="AV1604" i="1"/>
  <c r="AE1604" i="1"/>
  <c r="AH1604" i="1" s="1"/>
  <c r="X1604" i="1"/>
  <c r="AA1604" i="1" s="1"/>
  <c r="T1604" i="1"/>
  <c r="Q1604" i="1"/>
  <c r="K1604" i="1"/>
  <c r="H1604" i="1"/>
  <c r="E1604" i="1"/>
  <c r="BB1603" i="1"/>
  <c r="BA1603" i="1"/>
  <c r="AZ1603" i="1"/>
  <c r="AY1603" i="1"/>
  <c r="AW1603" i="1"/>
  <c r="AV1603" i="1"/>
  <c r="AH1603" i="1"/>
  <c r="AE1603" i="1"/>
  <c r="AA1603" i="1"/>
  <c r="X1603" i="1"/>
  <c r="Q1603" i="1"/>
  <c r="T1603" i="1" s="1"/>
  <c r="K1603" i="1"/>
  <c r="H1603" i="1"/>
  <c r="E1603" i="1"/>
  <c r="BB1602" i="1"/>
  <c r="AZ1602" i="1"/>
  <c r="AU1602" i="1"/>
  <c r="AT1602" i="1"/>
  <c r="AS1602" i="1"/>
  <c r="AR1602" i="1"/>
  <c r="AQ1602" i="1"/>
  <c r="AP1602" i="1"/>
  <c r="AO1602" i="1"/>
  <c r="AN1602" i="1"/>
  <c r="AV1602" i="1" s="1"/>
  <c r="AM1602" i="1"/>
  <c r="AL1602" i="1"/>
  <c r="AY1602" i="1" s="1"/>
  <c r="AK1602" i="1"/>
  <c r="AJ1602" i="1"/>
  <c r="AH1602" i="1"/>
  <c r="AG1602" i="1"/>
  <c r="AF1602" i="1"/>
  <c r="AE1602" i="1"/>
  <c r="AD1602" i="1"/>
  <c r="AC1602" i="1"/>
  <c r="Z1602" i="1"/>
  <c r="Y1602" i="1"/>
  <c r="W1602" i="1"/>
  <c r="V1602" i="1"/>
  <c r="X1602" i="1" s="1"/>
  <c r="AA1602" i="1" s="1"/>
  <c r="S1602" i="1"/>
  <c r="R1602" i="1"/>
  <c r="P1602" i="1"/>
  <c r="O1602" i="1"/>
  <c r="Q1602" i="1" s="1"/>
  <c r="N1602" i="1"/>
  <c r="M1602" i="1"/>
  <c r="L1602" i="1"/>
  <c r="J1602" i="1"/>
  <c r="K1602" i="1" s="1"/>
  <c r="I1602" i="1"/>
  <c r="G1602" i="1"/>
  <c r="H1602" i="1" s="1"/>
  <c r="F1602" i="1"/>
  <c r="D1602" i="1"/>
  <c r="C1602" i="1"/>
  <c r="E1602" i="1" s="1"/>
  <c r="BB1601" i="1"/>
  <c r="BA1601" i="1"/>
  <c r="AZ1601" i="1"/>
  <c r="AY1601" i="1"/>
  <c r="BC1601" i="1" s="1"/>
  <c r="AV1601" i="1"/>
  <c r="AH1601" i="1"/>
  <c r="AE1601" i="1"/>
  <c r="AA1601" i="1"/>
  <c r="X1601" i="1"/>
  <c r="Q1601" i="1"/>
  <c r="T1601" i="1" s="1"/>
  <c r="K1601" i="1"/>
  <c r="H1601" i="1"/>
  <c r="E1601" i="1"/>
  <c r="BB1600" i="1"/>
  <c r="AU1600" i="1"/>
  <c r="AT1600" i="1"/>
  <c r="AS1600" i="1"/>
  <c r="AR1600" i="1"/>
  <c r="AR1597" i="1" s="1"/>
  <c r="AR1596" i="1" s="1"/>
  <c r="AQ1600" i="1"/>
  <c r="BA1600" i="1" s="1"/>
  <c r="AP1600" i="1"/>
  <c r="AO1600" i="1"/>
  <c r="AN1600" i="1"/>
  <c r="AZ1600" i="1" s="1"/>
  <c r="AM1600" i="1"/>
  <c r="AL1600" i="1"/>
  <c r="AK1600" i="1"/>
  <c r="AJ1600" i="1"/>
  <c r="AY1600" i="1" s="1"/>
  <c r="BC1600" i="1" s="1"/>
  <c r="AG1600" i="1"/>
  <c r="AF1600" i="1"/>
  <c r="AE1600" i="1"/>
  <c r="AH1600" i="1" s="1"/>
  <c r="AD1600" i="1"/>
  <c r="AC1600" i="1"/>
  <c r="Z1600" i="1"/>
  <c r="AA1600" i="1" s="1"/>
  <c r="Y1600" i="1"/>
  <c r="W1600" i="1"/>
  <c r="V1600" i="1"/>
  <c r="X1600" i="1" s="1"/>
  <c r="S1600" i="1"/>
  <c r="R1600" i="1"/>
  <c r="P1600" i="1"/>
  <c r="Q1600" i="1" s="1"/>
  <c r="T1600" i="1" s="1"/>
  <c r="O1600" i="1"/>
  <c r="N1600" i="1"/>
  <c r="M1600" i="1"/>
  <c r="L1600" i="1"/>
  <c r="K1600" i="1"/>
  <c r="J1600" i="1"/>
  <c r="I1600" i="1"/>
  <c r="H1600" i="1"/>
  <c r="G1600" i="1"/>
  <c r="F1600" i="1"/>
  <c r="D1600" i="1"/>
  <c r="C1600" i="1"/>
  <c r="E1600" i="1" s="1"/>
  <c r="BB1599" i="1"/>
  <c r="BA1599" i="1"/>
  <c r="AZ1599" i="1"/>
  <c r="BC1599" i="1" s="1"/>
  <c r="AY1599" i="1"/>
  <c r="AV1599" i="1"/>
  <c r="AH1599" i="1"/>
  <c r="AE1599" i="1"/>
  <c r="AA1599" i="1"/>
  <c r="X1599" i="1"/>
  <c r="T1599" i="1"/>
  <c r="AW1599" i="1" s="1"/>
  <c r="Q1599" i="1"/>
  <c r="K1599" i="1"/>
  <c r="H1599" i="1"/>
  <c r="E1599" i="1"/>
  <c r="AZ1598" i="1"/>
  <c r="AU1598" i="1"/>
  <c r="AT1598" i="1"/>
  <c r="AS1598" i="1"/>
  <c r="AR1598" i="1"/>
  <c r="AQ1598" i="1"/>
  <c r="BA1598" i="1" s="1"/>
  <c r="AP1598" i="1"/>
  <c r="AO1598" i="1"/>
  <c r="AN1598" i="1"/>
  <c r="AM1598" i="1"/>
  <c r="AL1598" i="1"/>
  <c r="AK1598" i="1"/>
  <c r="AJ1598" i="1"/>
  <c r="AG1598" i="1"/>
  <c r="AF1598" i="1"/>
  <c r="AD1598" i="1"/>
  <c r="AC1598" i="1"/>
  <c r="AE1598" i="1" s="1"/>
  <c r="AH1598" i="1" s="1"/>
  <c r="Z1598" i="1"/>
  <c r="Z1597" i="1" s="1"/>
  <c r="Z1596" i="1" s="1"/>
  <c r="Y1598" i="1"/>
  <c r="W1598" i="1"/>
  <c r="V1598" i="1"/>
  <c r="X1598" i="1" s="1"/>
  <c r="AA1598" i="1" s="1"/>
  <c r="S1598" i="1"/>
  <c r="R1598" i="1"/>
  <c r="Q1598" i="1"/>
  <c r="T1598" i="1" s="1"/>
  <c r="P1598" i="1"/>
  <c r="O1598" i="1"/>
  <c r="N1598" i="1"/>
  <c r="M1598" i="1"/>
  <c r="M1597" i="1" s="1"/>
  <c r="M1596" i="1" s="1"/>
  <c r="L1598" i="1"/>
  <c r="J1598" i="1"/>
  <c r="I1598" i="1"/>
  <c r="K1598" i="1" s="1"/>
  <c r="G1598" i="1"/>
  <c r="F1598" i="1"/>
  <c r="H1598" i="1" s="1"/>
  <c r="E1598" i="1"/>
  <c r="D1598" i="1"/>
  <c r="C1598" i="1"/>
  <c r="AU1597" i="1"/>
  <c r="AT1597" i="1"/>
  <c r="AT1596" i="1" s="1"/>
  <c r="AS1597" i="1"/>
  <c r="BB1597" i="1" s="1"/>
  <c r="AQ1597" i="1"/>
  <c r="AP1597" i="1"/>
  <c r="AP1596" i="1" s="1"/>
  <c r="AO1597" i="1"/>
  <c r="AM1597" i="1"/>
  <c r="AL1597" i="1"/>
  <c r="AL1596" i="1" s="1"/>
  <c r="AK1597" i="1"/>
  <c r="AG1597" i="1"/>
  <c r="AG1596" i="1" s="1"/>
  <c r="AF1597" i="1"/>
  <c r="AD1597" i="1"/>
  <c r="AC1597" i="1"/>
  <c r="AE1597" i="1" s="1"/>
  <c r="AH1597" i="1" s="1"/>
  <c r="Y1597" i="1"/>
  <c r="W1597" i="1"/>
  <c r="S1597" i="1"/>
  <c r="S1596" i="1" s="1"/>
  <c r="R1597" i="1"/>
  <c r="P1597" i="1"/>
  <c r="O1597" i="1"/>
  <c r="O1596" i="1" s="1"/>
  <c r="N1597" i="1"/>
  <c r="L1597" i="1"/>
  <c r="J1597" i="1"/>
  <c r="G1597" i="1"/>
  <c r="G1596" i="1" s="1"/>
  <c r="H1596" i="1" s="1"/>
  <c r="F1597" i="1"/>
  <c r="D1597" i="1"/>
  <c r="E1597" i="1" s="1"/>
  <c r="C1597" i="1"/>
  <c r="AU1596" i="1"/>
  <c r="AS1596" i="1"/>
  <c r="BB1596" i="1" s="1"/>
  <c r="AM1596" i="1"/>
  <c r="AK1596" i="1"/>
  <c r="AD1596" i="1"/>
  <c r="Y1596" i="1"/>
  <c r="W1596" i="1"/>
  <c r="R1596" i="1"/>
  <c r="N1596" i="1"/>
  <c r="L1596" i="1"/>
  <c r="J1596" i="1"/>
  <c r="F1596" i="1"/>
  <c r="D1596" i="1"/>
  <c r="BB1595" i="1"/>
  <c r="BA1595" i="1"/>
  <c r="AZ1595" i="1"/>
  <c r="AY1595" i="1"/>
  <c r="BC1595" i="1" s="1"/>
  <c r="AV1595" i="1"/>
  <c r="AE1595" i="1"/>
  <c r="AH1595" i="1" s="1"/>
  <c r="AA1595" i="1"/>
  <c r="X1595" i="1"/>
  <c r="Q1595" i="1"/>
  <c r="T1595" i="1" s="1"/>
  <c r="K1595" i="1"/>
  <c r="H1595" i="1"/>
  <c r="E1595" i="1"/>
  <c r="BB1594" i="1"/>
  <c r="BA1594" i="1"/>
  <c r="AZ1594" i="1"/>
  <c r="AY1594" i="1"/>
  <c r="BC1594" i="1" s="1"/>
  <c r="AV1594" i="1"/>
  <c r="AH1594" i="1"/>
  <c r="AE1594" i="1"/>
  <c r="X1594" i="1"/>
  <c r="AA1594" i="1" s="1"/>
  <c r="T1594" i="1"/>
  <c r="BD1594" i="1" s="1"/>
  <c r="Q1594" i="1"/>
  <c r="K1594" i="1"/>
  <c r="H1594" i="1"/>
  <c r="E1594" i="1"/>
  <c r="AU1593" i="1"/>
  <c r="AT1593" i="1"/>
  <c r="AS1593" i="1"/>
  <c r="BB1593" i="1" s="1"/>
  <c r="AR1593" i="1"/>
  <c r="BA1593" i="1" s="1"/>
  <c r="AQ1593" i="1"/>
  <c r="AP1593" i="1"/>
  <c r="AO1593" i="1"/>
  <c r="AN1593" i="1"/>
  <c r="AM1593" i="1"/>
  <c r="AZ1593" i="1" s="1"/>
  <c r="AL1593" i="1"/>
  <c r="AK1593" i="1"/>
  <c r="AJ1593" i="1"/>
  <c r="AV1593" i="1" s="1"/>
  <c r="AG1593" i="1"/>
  <c r="AF1593" i="1"/>
  <c r="AE1593" i="1"/>
  <c r="AH1593" i="1" s="1"/>
  <c r="AD1593" i="1"/>
  <c r="AC1593" i="1"/>
  <c r="Z1593" i="1"/>
  <c r="Y1593" i="1"/>
  <c r="W1593" i="1"/>
  <c r="V1593" i="1"/>
  <c r="X1593" i="1" s="1"/>
  <c r="AA1593" i="1" s="1"/>
  <c r="S1593" i="1"/>
  <c r="R1593" i="1"/>
  <c r="Q1593" i="1"/>
  <c r="T1593" i="1" s="1"/>
  <c r="P1593" i="1"/>
  <c r="O1593" i="1"/>
  <c r="N1593" i="1"/>
  <c r="M1593" i="1"/>
  <c r="L1593" i="1"/>
  <c r="J1593" i="1"/>
  <c r="K1593" i="1" s="1"/>
  <c r="I1593" i="1"/>
  <c r="G1593" i="1"/>
  <c r="F1593" i="1"/>
  <c r="H1593" i="1" s="1"/>
  <c r="E1593" i="1"/>
  <c r="D1593" i="1"/>
  <c r="C1593" i="1"/>
  <c r="BC1592" i="1"/>
  <c r="BB1592" i="1"/>
  <c r="BA1592" i="1"/>
  <c r="AZ1592" i="1"/>
  <c r="AY1592" i="1"/>
  <c r="AV1592" i="1"/>
  <c r="AE1592" i="1"/>
  <c r="AH1592" i="1" s="1"/>
  <c r="AA1592" i="1"/>
  <c r="X1592" i="1"/>
  <c r="Q1592" i="1"/>
  <c r="T1592" i="1" s="1"/>
  <c r="K1592" i="1"/>
  <c r="H1592" i="1"/>
  <c r="E1592" i="1"/>
  <c r="AU1591" i="1"/>
  <c r="AT1591" i="1"/>
  <c r="AS1591" i="1"/>
  <c r="BB1591" i="1" s="1"/>
  <c r="AR1591" i="1"/>
  <c r="AQ1591" i="1"/>
  <c r="BA1591" i="1" s="1"/>
  <c r="AP1591" i="1"/>
  <c r="AO1591" i="1"/>
  <c r="AN1591" i="1"/>
  <c r="AM1591" i="1"/>
  <c r="AZ1591" i="1" s="1"/>
  <c r="AL1591" i="1"/>
  <c r="AK1591" i="1"/>
  <c r="AJ1591" i="1"/>
  <c r="AY1591" i="1" s="1"/>
  <c r="AG1591" i="1"/>
  <c r="AF1591" i="1"/>
  <c r="AD1591" i="1"/>
  <c r="AE1591" i="1" s="1"/>
  <c r="AH1591" i="1" s="1"/>
  <c r="AC1591" i="1"/>
  <c r="Z1591" i="1"/>
  <c r="Y1591" i="1"/>
  <c r="W1591" i="1"/>
  <c r="V1591" i="1"/>
  <c r="X1591" i="1" s="1"/>
  <c r="AA1591" i="1" s="1"/>
  <c r="S1591" i="1"/>
  <c r="R1591" i="1"/>
  <c r="P1591" i="1"/>
  <c r="Q1591" i="1" s="1"/>
  <c r="T1591" i="1" s="1"/>
  <c r="O1591" i="1"/>
  <c r="N1591" i="1"/>
  <c r="M1591" i="1"/>
  <c r="L1591" i="1"/>
  <c r="J1591" i="1"/>
  <c r="I1591" i="1"/>
  <c r="K1591" i="1" s="1"/>
  <c r="H1591" i="1"/>
  <c r="G1591" i="1"/>
  <c r="F1591" i="1"/>
  <c r="D1591" i="1"/>
  <c r="E1591" i="1" s="1"/>
  <c r="C1591" i="1"/>
  <c r="BB1590" i="1"/>
  <c r="BA1590" i="1"/>
  <c r="AZ1590" i="1"/>
  <c r="AY1590" i="1"/>
  <c r="BC1590" i="1" s="1"/>
  <c r="AV1590" i="1"/>
  <c r="AE1590" i="1"/>
  <c r="AH1590" i="1" s="1"/>
  <c r="AA1590" i="1"/>
  <c r="X1590" i="1"/>
  <c r="Q1590" i="1"/>
  <c r="T1590" i="1" s="1"/>
  <c r="K1590" i="1"/>
  <c r="H1590" i="1"/>
  <c r="E1590" i="1"/>
  <c r="AY1589" i="1"/>
  <c r="BC1589" i="1" s="1"/>
  <c r="AU1589" i="1"/>
  <c r="AT1589" i="1"/>
  <c r="AS1589" i="1"/>
  <c r="BB1589" i="1" s="1"/>
  <c r="AR1589" i="1"/>
  <c r="AQ1589" i="1"/>
  <c r="AP1589" i="1"/>
  <c r="BA1589" i="1" s="1"/>
  <c r="AO1589" i="1"/>
  <c r="AN1589" i="1"/>
  <c r="AM1589" i="1"/>
  <c r="AZ1589" i="1" s="1"/>
  <c r="AL1589" i="1"/>
  <c r="AK1589" i="1"/>
  <c r="AV1589" i="1" s="1"/>
  <c r="AJ1589" i="1"/>
  <c r="AG1589" i="1"/>
  <c r="AF1589" i="1"/>
  <c r="AD1589" i="1"/>
  <c r="AC1589" i="1"/>
  <c r="AE1589" i="1" s="1"/>
  <c r="AH1589" i="1" s="1"/>
  <c r="Z1589" i="1"/>
  <c r="Y1589" i="1"/>
  <c r="X1589" i="1"/>
  <c r="AA1589" i="1" s="1"/>
  <c r="W1589" i="1"/>
  <c r="V1589" i="1"/>
  <c r="S1589" i="1"/>
  <c r="R1589" i="1"/>
  <c r="P1589" i="1"/>
  <c r="O1589" i="1"/>
  <c r="Q1589" i="1" s="1"/>
  <c r="T1589" i="1" s="1"/>
  <c r="N1589" i="1"/>
  <c r="M1589" i="1"/>
  <c r="L1589" i="1"/>
  <c r="K1589" i="1"/>
  <c r="J1589" i="1"/>
  <c r="I1589" i="1"/>
  <c r="G1589" i="1"/>
  <c r="H1589" i="1" s="1"/>
  <c r="F1589" i="1"/>
  <c r="D1589" i="1"/>
  <c r="E1589" i="1" s="1"/>
  <c r="C1589" i="1"/>
  <c r="BB1588" i="1"/>
  <c r="BA1588" i="1"/>
  <c r="AZ1588" i="1"/>
  <c r="AY1588" i="1"/>
  <c r="BC1588" i="1" s="1"/>
  <c r="AV1588" i="1"/>
  <c r="AW1588" i="1" s="1"/>
  <c r="AH1588" i="1"/>
  <c r="AE1588" i="1"/>
  <c r="X1588" i="1"/>
  <c r="AA1588" i="1" s="1"/>
  <c r="T1588" i="1"/>
  <c r="BD1588" i="1" s="1"/>
  <c r="Q1588" i="1"/>
  <c r="K1588" i="1"/>
  <c r="H1588" i="1"/>
  <c r="E1588" i="1"/>
  <c r="BB1587" i="1"/>
  <c r="BA1587" i="1"/>
  <c r="AZ1587" i="1"/>
  <c r="AY1587" i="1"/>
  <c r="BC1587" i="1" s="1"/>
  <c r="AV1587" i="1"/>
  <c r="AE1587" i="1"/>
  <c r="AH1587" i="1" s="1"/>
  <c r="AA1587" i="1"/>
  <c r="X1587" i="1"/>
  <c r="Q1587" i="1"/>
  <c r="T1587" i="1" s="1"/>
  <c r="K1587" i="1"/>
  <c r="H1587" i="1"/>
  <c r="E1587" i="1"/>
  <c r="BB1586" i="1"/>
  <c r="BA1586" i="1"/>
  <c r="AZ1586" i="1"/>
  <c r="AY1586" i="1"/>
  <c r="BC1586" i="1" s="1"/>
  <c r="AV1586" i="1"/>
  <c r="AE1586" i="1"/>
  <c r="AH1586" i="1" s="1"/>
  <c r="AA1586" i="1"/>
  <c r="X1586" i="1"/>
  <c r="Q1586" i="1"/>
  <c r="T1586" i="1" s="1"/>
  <c r="K1586" i="1"/>
  <c r="H1586" i="1"/>
  <c r="E1586" i="1"/>
  <c r="BB1585" i="1"/>
  <c r="BA1585" i="1"/>
  <c r="AZ1585" i="1"/>
  <c r="AY1585" i="1"/>
  <c r="BC1585" i="1" s="1"/>
  <c r="AV1585" i="1"/>
  <c r="AH1585" i="1"/>
  <c r="AE1585" i="1"/>
  <c r="X1585" i="1"/>
  <c r="AA1585" i="1" s="1"/>
  <c r="T1585" i="1"/>
  <c r="AW1585" i="1" s="1"/>
  <c r="Q1585" i="1"/>
  <c r="K1585" i="1"/>
  <c r="H1585" i="1"/>
  <c r="E1585" i="1"/>
  <c r="BB1584" i="1"/>
  <c r="BA1584" i="1"/>
  <c r="AZ1584" i="1"/>
  <c r="BC1584" i="1" s="1"/>
  <c r="AY1584" i="1"/>
  <c r="AV1584" i="1"/>
  <c r="AW1584" i="1" s="1"/>
  <c r="AH1584" i="1"/>
  <c r="AE1584" i="1"/>
  <c r="X1584" i="1"/>
  <c r="AA1584" i="1" s="1"/>
  <c r="T1584" i="1"/>
  <c r="Q1584" i="1"/>
  <c r="K1584" i="1"/>
  <c r="H1584" i="1"/>
  <c r="E1584" i="1"/>
  <c r="AU1583" i="1"/>
  <c r="AT1583" i="1"/>
  <c r="AS1583" i="1"/>
  <c r="BB1583" i="1" s="1"/>
  <c r="AR1583" i="1"/>
  <c r="AQ1583" i="1"/>
  <c r="AP1583" i="1"/>
  <c r="BA1583" i="1" s="1"/>
  <c r="AO1583" i="1"/>
  <c r="AN1583" i="1"/>
  <c r="AM1583" i="1"/>
  <c r="AZ1583" i="1" s="1"/>
  <c r="AL1583" i="1"/>
  <c r="AK1583" i="1"/>
  <c r="AY1583" i="1" s="1"/>
  <c r="AJ1583" i="1"/>
  <c r="AV1583" i="1" s="1"/>
  <c r="AG1583" i="1"/>
  <c r="AF1583" i="1"/>
  <c r="AD1583" i="1"/>
  <c r="AC1583" i="1"/>
  <c r="AE1583" i="1" s="1"/>
  <c r="AH1583" i="1" s="1"/>
  <c r="Z1583" i="1"/>
  <c r="Y1583" i="1"/>
  <c r="W1583" i="1"/>
  <c r="X1583" i="1" s="1"/>
  <c r="AA1583" i="1" s="1"/>
  <c r="V1583" i="1"/>
  <c r="S1583" i="1"/>
  <c r="R1583" i="1"/>
  <c r="P1583" i="1"/>
  <c r="O1583" i="1"/>
  <c r="Q1583" i="1" s="1"/>
  <c r="T1583" i="1" s="1"/>
  <c r="N1583" i="1"/>
  <c r="M1583" i="1"/>
  <c r="L1583" i="1"/>
  <c r="J1583" i="1"/>
  <c r="K1583" i="1" s="1"/>
  <c r="I1583" i="1"/>
  <c r="G1583" i="1"/>
  <c r="H1583" i="1" s="1"/>
  <c r="F1583" i="1"/>
  <c r="D1583" i="1"/>
  <c r="C1583" i="1"/>
  <c r="E1583" i="1" s="1"/>
  <c r="BB1582" i="1"/>
  <c r="BA1582" i="1"/>
  <c r="AZ1582" i="1"/>
  <c r="AY1582" i="1"/>
  <c r="BC1582" i="1" s="1"/>
  <c r="AV1582" i="1"/>
  <c r="AH1582" i="1"/>
  <c r="AE1582" i="1"/>
  <c r="X1582" i="1"/>
  <c r="AA1582" i="1" s="1"/>
  <c r="T1582" i="1"/>
  <c r="BD1582" i="1" s="1"/>
  <c r="Q1582" i="1"/>
  <c r="K1582" i="1"/>
  <c r="H1582" i="1"/>
  <c r="E1582" i="1"/>
  <c r="AU1581" i="1"/>
  <c r="AT1581" i="1"/>
  <c r="AS1581" i="1"/>
  <c r="BB1581" i="1" s="1"/>
  <c r="AR1581" i="1"/>
  <c r="BA1581" i="1" s="1"/>
  <c r="AQ1581" i="1"/>
  <c r="AP1581" i="1"/>
  <c r="AO1581" i="1"/>
  <c r="AN1581" i="1"/>
  <c r="AM1581" i="1"/>
  <c r="AZ1581" i="1" s="1"/>
  <c r="AL1581" i="1"/>
  <c r="AK1581" i="1"/>
  <c r="AJ1581" i="1"/>
  <c r="AV1581" i="1" s="1"/>
  <c r="AG1581" i="1"/>
  <c r="AF1581" i="1"/>
  <c r="AE1581" i="1"/>
  <c r="AH1581" i="1" s="1"/>
  <c r="AD1581" i="1"/>
  <c r="AC1581" i="1"/>
  <c r="Z1581" i="1"/>
  <c r="Y1581" i="1"/>
  <c r="W1581" i="1"/>
  <c r="V1581" i="1"/>
  <c r="X1581" i="1" s="1"/>
  <c r="AA1581" i="1" s="1"/>
  <c r="S1581" i="1"/>
  <c r="R1581" i="1"/>
  <c r="Q1581" i="1"/>
  <c r="T1581" i="1" s="1"/>
  <c r="P1581" i="1"/>
  <c r="O1581" i="1"/>
  <c r="N1581" i="1"/>
  <c r="M1581" i="1"/>
  <c r="L1581" i="1"/>
  <c r="J1581" i="1"/>
  <c r="K1581" i="1" s="1"/>
  <c r="I1581" i="1"/>
  <c r="G1581" i="1"/>
  <c r="F1581" i="1"/>
  <c r="H1581" i="1" s="1"/>
  <c r="E1581" i="1"/>
  <c r="D1581" i="1"/>
  <c r="C1581" i="1"/>
  <c r="BB1580" i="1"/>
  <c r="BA1580" i="1"/>
  <c r="AZ1580" i="1"/>
  <c r="AY1580" i="1"/>
  <c r="BC1580" i="1" s="1"/>
  <c r="AV1580" i="1"/>
  <c r="AE1580" i="1"/>
  <c r="AH1580" i="1" s="1"/>
  <c r="AA1580" i="1"/>
  <c r="X1580" i="1"/>
  <c r="Q1580" i="1"/>
  <c r="T1580" i="1" s="1"/>
  <c r="K1580" i="1"/>
  <c r="H1580" i="1"/>
  <c r="E1580" i="1"/>
  <c r="BB1579" i="1"/>
  <c r="BA1579" i="1"/>
  <c r="AZ1579" i="1"/>
  <c r="AY1579" i="1"/>
  <c r="BC1579" i="1" s="1"/>
  <c r="AV1579" i="1"/>
  <c r="AH1579" i="1"/>
  <c r="AE1579" i="1"/>
  <c r="X1579" i="1"/>
  <c r="AA1579" i="1" s="1"/>
  <c r="T1579" i="1"/>
  <c r="AW1579" i="1" s="1"/>
  <c r="Q1579" i="1"/>
  <c r="K1579" i="1"/>
  <c r="H1579" i="1"/>
  <c r="E1579" i="1"/>
  <c r="BB1578" i="1"/>
  <c r="BA1578" i="1"/>
  <c r="AT1578" i="1"/>
  <c r="AQ1578" i="1"/>
  <c r="AN1578" i="1"/>
  <c r="AZ1578" i="1" s="1"/>
  <c r="AK1578" i="1"/>
  <c r="AY1578" i="1" s="1"/>
  <c r="AH1578" i="1"/>
  <c r="AE1578" i="1"/>
  <c r="X1578" i="1"/>
  <c r="AA1578" i="1" s="1"/>
  <c r="T1578" i="1"/>
  <c r="Q1578" i="1"/>
  <c r="K1578" i="1"/>
  <c r="H1578" i="1"/>
  <c r="E1578" i="1"/>
  <c r="BB1577" i="1"/>
  <c r="BC1577" i="1" s="1"/>
  <c r="BA1577" i="1"/>
  <c r="AZ1577" i="1"/>
  <c r="AY1577" i="1"/>
  <c r="AV1577" i="1"/>
  <c r="AE1577" i="1"/>
  <c r="AH1577" i="1" s="1"/>
  <c r="AA1577" i="1"/>
  <c r="X1577" i="1"/>
  <c r="Q1577" i="1"/>
  <c r="T1577" i="1" s="1"/>
  <c r="K1577" i="1"/>
  <c r="H1577" i="1"/>
  <c r="E1577" i="1"/>
  <c r="BB1576" i="1"/>
  <c r="AY1576" i="1"/>
  <c r="AQ1576" i="1"/>
  <c r="BA1576" i="1" s="1"/>
  <c r="AO1576" i="1"/>
  <c r="AZ1576" i="1" s="1"/>
  <c r="AM1576" i="1"/>
  <c r="AK1576" i="1"/>
  <c r="AV1576" i="1" s="1"/>
  <c r="AE1576" i="1"/>
  <c r="AH1576" i="1" s="1"/>
  <c r="AA1576" i="1"/>
  <c r="X1576" i="1"/>
  <c r="Q1576" i="1"/>
  <c r="T1576" i="1" s="1"/>
  <c r="K1576" i="1"/>
  <c r="H1576" i="1"/>
  <c r="E1576" i="1"/>
  <c r="BB1575" i="1"/>
  <c r="AZ1575" i="1"/>
  <c r="AQ1575" i="1"/>
  <c r="AQ1574" i="1" s="1"/>
  <c r="AQ1462" i="1" s="1"/>
  <c r="AO1575" i="1"/>
  <c r="AN1575" i="1"/>
  <c r="AM1575" i="1"/>
  <c r="AM1574" i="1" s="1"/>
  <c r="AK1575" i="1"/>
  <c r="AY1575" i="1" s="1"/>
  <c r="AH1575" i="1"/>
  <c r="AE1575" i="1"/>
  <c r="X1575" i="1"/>
  <c r="AA1575" i="1" s="1"/>
  <c r="T1575" i="1"/>
  <c r="Q1575" i="1"/>
  <c r="K1575" i="1"/>
  <c r="H1575" i="1"/>
  <c r="E1575" i="1"/>
  <c r="AU1574" i="1"/>
  <c r="AT1574" i="1"/>
  <c r="AS1574" i="1"/>
  <c r="BB1574" i="1" s="1"/>
  <c r="AR1574" i="1"/>
  <c r="AP1574" i="1"/>
  <c r="BA1574" i="1" s="1"/>
  <c r="AO1574" i="1"/>
  <c r="AN1574" i="1"/>
  <c r="AL1574" i="1"/>
  <c r="AK1574" i="1"/>
  <c r="AY1574" i="1" s="1"/>
  <c r="AJ1574" i="1"/>
  <c r="AV1574" i="1" s="1"/>
  <c r="AG1574" i="1"/>
  <c r="AF1574" i="1"/>
  <c r="AD1574" i="1"/>
  <c r="AC1574" i="1"/>
  <c r="AE1574" i="1" s="1"/>
  <c r="AH1574" i="1" s="1"/>
  <c r="Z1574" i="1"/>
  <c r="Y1574" i="1"/>
  <c r="W1574" i="1"/>
  <c r="X1574" i="1" s="1"/>
  <c r="AA1574" i="1" s="1"/>
  <c r="V1574" i="1"/>
  <c r="S1574" i="1"/>
  <c r="R1574" i="1"/>
  <c r="P1574" i="1"/>
  <c r="O1574" i="1"/>
  <c r="Q1574" i="1" s="1"/>
  <c r="T1574" i="1" s="1"/>
  <c r="N1574" i="1"/>
  <c r="M1574" i="1"/>
  <c r="L1574" i="1"/>
  <c r="J1574" i="1"/>
  <c r="K1574" i="1" s="1"/>
  <c r="I1574" i="1"/>
  <c r="G1574" i="1"/>
  <c r="H1574" i="1" s="1"/>
  <c r="F1574" i="1"/>
  <c r="D1574" i="1"/>
  <c r="C1574" i="1"/>
  <c r="E1574" i="1" s="1"/>
  <c r="BB1573" i="1"/>
  <c r="BA1573" i="1"/>
  <c r="AZ1573" i="1"/>
  <c r="BC1573" i="1" s="1"/>
  <c r="AY1573" i="1"/>
  <c r="AV1573" i="1"/>
  <c r="AH1573" i="1"/>
  <c r="AE1573" i="1"/>
  <c r="X1573" i="1"/>
  <c r="AA1573" i="1" s="1"/>
  <c r="T1573" i="1"/>
  <c r="Q1573" i="1"/>
  <c r="K1573" i="1"/>
  <c r="H1573" i="1"/>
  <c r="E1573" i="1"/>
  <c r="AU1572" i="1"/>
  <c r="AT1572" i="1"/>
  <c r="AS1572" i="1"/>
  <c r="BB1572" i="1" s="1"/>
  <c r="AR1572" i="1"/>
  <c r="BA1572" i="1" s="1"/>
  <c r="AQ1572" i="1"/>
  <c r="AP1572" i="1"/>
  <c r="AO1572" i="1"/>
  <c r="AN1572" i="1"/>
  <c r="AM1572" i="1"/>
  <c r="AZ1572" i="1" s="1"/>
  <c r="AL1572" i="1"/>
  <c r="AK1572" i="1"/>
  <c r="AJ1572" i="1"/>
  <c r="AV1572" i="1" s="1"/>
  <c r="AG1572" i="1"/>
  <c r="AF1572" i="1"/>
  <c r="AE1572" i="1"/>
  <c r="AH1572" i="1" s="1"/>
  <c r="AD1572" i="1"/>
  <c r="AC1572" i="1"/>
  <c r="Z1572" i="1"/>
  <c r="Y1572" i="1"/>
  <c r="W1572" i="1"/>
  <c r="V1572" i="1"/>
  <c r="X1572" i="1" s="1"/>
  <c r="AA1572" i="1" s="1"/>
  <c r="S1572" i="1"/>
  <c r="R1572" i="1"/>
  <c r="Q1572" i="1"/>
  <c r="T1572" i="1" s="1"/>
  <c r="P1572" i="1"/>
  <c r="O1572" i="1"/>
  <c r="N1572" i="1"/>
  <c r="M1572" i="1"/>
  <c r="L1572" i="1"/>
  <c r="J1572" i="1"/>
  <c r="K1572" i="1" s="1"/>
  <c r="I1572" i="1"/>
  <c r="G1572" i="1"/>
  <c r="F1572" i="1"/>
  <c r="H1572" i="1" s="1"/>
  <c r="E1572" i="1"/>
  <c r="D1572" i="1"/>
  <c r="C1572" i="1"/>
  <c r="BB1571" i="1"/>
  <c r="BA1571" i="1"/>
  <c r="AZ1571" i="1"/>
  <c r="AY1571" i="1"/>
  <c r="BC1571" i="1" s="1"/>
  <c r="AV1571" i="1"/>
  <c r="AE1571" i="1"/>
  <c r="AH1571" i="1" s="1"/>
  <c r="AA1571" i="1"/>
  <c r="X1571" i="1"/>
  <c r="Q1571" i="1"/>
  <c r="T1571" i="1" s="1"/>
  <c r="K1571" i="1"/>
  <c r="H1571" i="1"/>
  <c r="E1571" i="1"/>
  <c r="BB1570" i="1"/>
  <c r="BA1570" i="1"/>
  <c r="AZ1570" i="1"/>
  <c r="AY1570" i="1"/>
  <c r="BC1570" i="1" s="1"/>
  <c r="AV1570" i="1"/>
  <c r="AH1570" i="1"/>
  <c r="AE1570" i="1"/>
  <c r="X1570" i="1"/>
  <c r="AA1570" i="1" s="1"/>
  <c r="T1570" i="1"/>
  <c r="AW1570" i="1" s="1"/>
  <c r="Q1570" i="1"/>
  <c r="K1570" i="1"/>
  <c r="H1570" i="1"/>
  <c r="E1570" i="1"/>
  <c r="BB1569" i="1"/>
  <c r="BA1569" i="1"/>
  <c r="AZ1569" i="1"/>
  <c r="AY1569" i="1"/>
  <c r="BC1569" i="1" s="1"/>
  <c r="AV1569" i="1"/>
  <c r="AW1569" i="1" s="1"/>
  <c r="AH1569" i="1"/>
  <c r="AE1569" i="1"/>
  <c r="X1569" i="1"/>
  <c r="AA1569" i="1" s="1"/>
  <c r="T1569" i="1"/>
  <c r="Q1569" i="1"/>
  <c r="K1569" i="1"/>
  <c r="H1569" i="1"/>
  <c r="E1569" i="1"/>
  <c r="BB1568" i="1"/>
  <c r="BA1568" i="1"/>
  <c r="AZ1568" i="1"/>
  <c r="AY1568" i="1"/>
  <c r="BC1568" i="1" s="1"/>
  <c r="AV1568" i="1"/>
  <c r="AE1568" i="1"/>
  <c r="AH1568" i="1" s="1"/>
  <c r="AA1568" i="1"/>
  <c r="X1568" i="1"/>
  <c r="Q1568" i="1"/>
  <c r="T1568" i="1" s="1"/>
  <c r="K1568" i="1"/>
  <c r="H1568" i="1"/>
  <c r="E1568" i="1"/>
  <c r="AU1567" i="1"/>
  <c r="AT1567" i="1"/>
  <c r="AS1567" i="1"/>
  <c r="BB1567" i="1" s="1"/>
  <c r="AR1567" i="1"/>
  <c r="AQ1567" i="1"/>
  <c r="AP1567" i="1"/>
  <c r="BA1567" i="1" s="1"/>
  <c r="AO1567" i="1"/>
  <c r="AN1567" i="1"/>
  <c r="AM1567" i="1"/>
  <c r="AZ1567" i="1" s="1"/>
  <c r="AL1567" i="1"/>
  <c r="AY1567" i="1" s="1"/>
  <c r="AK1567" i="1"/>
  <c r="AV1567" i="1" s="1"/>
  <c r="AJ1567" i="1"/>
  <c r="AG1567" i="1"/>
  <c r="AF1567" i="1"/>
  <c r="AD1567" i="1"/>
  <c r="AC1567" i="1"/>
  <c r="AE1567" i="1" s="1"/>
  <c r="AH1567" i="1" s="1"/>
  <c r="Z1567" i="1"/>
  <c r="Y1567" i="1"/>
  <c r="X1567" i="1"/>
  <c r="AA1567" i="1" s="1"/>
  <c r="W1567" i="1"/>
  <c r="V1567" i="1"/>
  <c r="S1567" i="1"/>
  <c r="R1567" i="1"/>
  <c r="P1567" i="1"/>
  <c r="O1567" i="1"/>
  <c r="Q1567" i="1" s="1"/>
  <c r="T1567" i="1" s="1"/>
  <c r="N1567" i="1"/>
  <c r="M1567" i="1"/>
  <c r="L1567" i="1"/>
  <c r="K1567" i="1"/>
  <c r="J1567" i="1"/>
  <c r="I1567" i="1"/>
  <c r="G1567" i="1"/>
  <c r="H1567" i="1" s="1"/>
  <c r="F1567" i="1"/>
  <c r="D1567" i="1"/>
  <c r="E1567" i="1" s="1"/>
  <c r="C1567" i="1"/>
  <c r="BB1566" i="1"/>
  <c r="BA1566" i="1"/>
  <c r="AZ1566" i="1"/>
  <c r="AY1566" i="1"/>
  <c r="BC1566" i="1" s="1"/>
  <c r="AV1566" i="1"/>
  <c r="AW1566" i="1" s="1"/>
  <c r="AH1566" i="1"/>
  <c r="AE1566" i="1"/>
  <c r="X1566" i="1"/>
  <c r="AA1566" i="1" s="1"/>
  <c r="T1566" i="1"/>
  <c r="Q1566" i="1"/>
  <c r="K1566" i="1"/>
  <c r="H1566" i="1"/>
  <c r="E1566" i="1"/>
  <c r="AU1565" i="1"/>
  <c r="AT1565" i="1"/>
  <c r="AS1565" i="1"/>
  <c r="BB1565" i="1" s="1"/>
  <c r="AR1565" i="1"/>
  <c r="AQ1565" i="1"/>
  <c r="AP1565" i="1"/>
  <c r="BA1565" i="1" s="1"/>
  <c r="AO1565" i="1"/>
  <c r="AN1565" i="1"/>
  <c r="AM1565" i="1"/>
  <c r="AZ1565" i="1" s="1"/>
  <c r="AL1565" i="1"/>
  <c r="AK1565" i="1"/>
  <c r="AY1565" i="1" s="1"/>
  <c r="BC1565" i="1" s="1"/>
  <c r="AJ1565" i="1"/>
  <c r="AV1565" i="1" s="1"/>
  <c r="AG1565" i="1"/>
  <c r="AF1565" i="1"/>
  <c r="AD1565" i="1"/>
  <c r="AC1565" i="1"/>
  <c r="AE1565" i="1" s="1"/>
  <c r="AH1565" i="1" s="1"/>
  <c r="Z1565" i="1"/>
  <c r="Y1565" i="1"/>
  <c r="W1565" i="1"/>
  <c r="X1565" i="1" s="1"/>
  <c r="AA1565" i="1" s="1"/>
  <c r="V1565" i="1"/>
  <c r="S1565" i="1"/>
  <c r="R1565" i="1"/>
  <c r="P1565" i="1"/>
  <c r="O1565" i="1"/>
  <c r="Q1565" i="1" s="1"/>
  <c r="T1565" i="1" s="1"/>
  <c r="N1565" i="1"/>
  <c r="M1565" i="1"/>
  <c r="L1565" i="1"/>
  <c r="J1565" i="1"/>
  <c r="K1565" i="1" s="1"/>
  <c r="I1565" i="1"/>
  <c r="G1565" i="1"/>
  <c r="H1565" i="1" s="1"/>
  <c r="F1565" i="1"/>
  <c r="D1565" i="1"/>
  <c r="C1565" i="1"/>
  <c r="E1565" i="1" s="1"/>
  <c r="BB1564" i="1"/>
  <c r="BA1564" i="1"/>
  <c r="AZ1564" i="1"/>
  <c r="AY1564" i="1"/>
  <c r="BC1564" i="1" s="1"/>
  <c r="AV1564" i="1"/>
  <c r="AH1564" i="1"/>
  <c r="AE1564" i="1"/>
  <c r="X1564" i="1"/>
  <c r="AA1564" i="1" s="1"/>
  <c r="T1564" i="1"/>
  <c r="AW1564" i="1" s="1"/>
  <c r="Q1564" i="1"/>
  <c r="K1564" i="1"/>
  <c r="H1564" i="1"/>
  <c r="E1564" i="1"/>
  <c r="BB1563" i="1"/>
  <c r="BA1563" i="1"/>
  <c r="AZ1563" i="1"/>
  <c r="AY1563" i="1"/>
  <c r="BC1563" i="1" s="1"/>
  <c r="AV1563" i="1"/>
  <c r="AW1563" i="1" s="1"/>
  <c r="AH1563" i="1"/>
  <c r="AE1563" i="1"/>
  <c r="X1563" i="1"/>
  <c r="AA1563" i="1" s="1"/>
  <c r="T1563" i="1"/>
  <c r="BD1563" i="1" s="1"/>
  <c r="Q1563" i="1"/>
  <c r="K1563" i="1"/>
  <c r="H1563" i="1"/>
  <c r="E1563" i="1"/>
  <c r="BB1562" i="1"/>
  <c r="BA1562" i="1"/>
  <c r="AZ1562" i="1"/>
  <c r="AY1562" i="1"/>
  <c r="BC1562" i="1" s="1"/>
  <c r="AV1562" i="1"/>
  <c r="AE1562" i="1"/>
  <c r="AH1562" i="1" s="1"/>
  <c r="AA1562" i="1"/>
  <c r="X1562" i="1"/>
  <c r="Q1562" i="1"/>
  <c r="T1562" i="1" s="1"/>
  <c r="K1562" i="1"/>
  <c r="H1562" i="1"/>
  <c r="E1562" i="1"/>
  <c r="BB1561" i="1"/>
  <c r="BA1561" i="1"/>
  <c r="AZ1561" i="1"/>
  <c r="AY1561" i="1"/>
  <c r="BC1561" i="1" s="1"/>
  <c r="AV1561" i="1"/>
  <c r="AE1561" i="1"/>
  <c r="AH1561" i="1" s="1"/>
  <c r="AA1561" i="1"/>
  <c r="X1561" i="1"/>
  <c r="Q1561" i="1"/>
  <c r="T1561" i="1" s="1"/>
  <c r="K1561" i="1"/>
  <c r="H1561" i="1"/>
  <c r="E1561" i="1"/>
  <c r="BB1560" i="1"/>
  <c r="BA1560" i="1"/>
  <c r="AZ1560" i="1"/>
  <c r="AY1560" i="1"/>
  <c r="BC1560" i="1" s="1"/>
  <c r="AV1560" i="1"/>
  <c r="AH1560" i="1"/>
  <c r="AE1560" i="1"/>
  <c r="X1560" i="1"/>
  <c r="AA1560" i="1" s="1"/>
  <c r="T1560" i="1"/>
  <c r="Q1560" i="1"/>
  <c r="K1560" i="1"/>
  <c r="H1560" i="1"/>
  <c r="E1560" i="1"/>
  <c r="BB1559" i="1"/>
  <c r="BA1559" i="1"/>
  <c r="AZ1559" i="1"/>
  <c r="AY1559" i="1"/>
  <c r="BC1559" i="1" s="1"/>
  <c r="AV1559" i="1"/>
  <c r="AW1559" i="1" s="1"/>
  <c r="AH1559" i="1"/>
  <c r="AE1559" i="1"/>
  <c r="X1559" i="1"/>
  <c r="AA1559" i="1" s="1"/>
  <c r="T1559" i="1"/>
  <c r="BD1559" i="1" s="1"/>
  <c r="Q1559" i="1"/>
  <c r="K1559" i="1"/>
  <c r="H1559" i="1"/>
  <c r="E1559" i="1"/>
  <c r="BB1558" i="1"/>
  <c r="BA1558" i="1"/>
  <c r="AZ1558" i="1"/>
  <c r="AY1558" i="1"/>
  <c r="BC1558" i="1" s="1"/>
  <c r="AV1558" i="1"/>
  <c r="AE1558" i="1"/>
  <c r="AH1558" i="1" s="1"/>
  <c r="AA1558" i="1"/>
  <c r="X1558" i="1"/>
  <c r="Q1558" i="1"/>
  <c r="T1558" i="1" s="1"/>
  <c r="K1558" i="1"/>
  <c r="H1558" i="1"/>
  <c r="E1558" i="1"/>
  <c r="AU1557" i="1"/>
  <c r="AT1557" i="1"/>
  <c r="AS1557" i="1"/>
  <c r="BB1557" i="1" s="1"/>
  <c r="AR1557" i="1"/>
  <c r="AQ1557" i="1"/>
  <c r="AP1557" i="1"/>
  <c r="BA1557" i="1" s="1"/>
  <c r="AO1557" i="1"/>
  <c r="AN1557" i="1"/>
  <c r="AM1557" i="1"/>
  <c r="AZ1557" i="1" s="1"/>
  <c r="AL1557" i="1"/>
  <c r="AY1557" i="1" s="1"/>
  <c r="AK1557" i="1"/>
  <c r="AJ1557" i="1"/>
  <c r="AV1557" i="1" s="1"/>
  <c r="AG1557" i="1"/>
  <c r="AF1557" i="1"/>
  <c r="AD1557" i="1"/>
  <c r="AC1557" i="1"/>
  <c r="AE1557" i="1" s="1"/>
  <c r="AH1557" i="1" s="1"/>
  <c r="Z1557" i="1"/>
  <c r="Y1557" i="1"/>
  <c r="X1557" i="1"/>
  <c r="AA1557" i="1" s="1"/>
  <c r="W1557" i="1"/>
  <c r="V1557" i="1"/>
  <c r="S1557" i="1"/>
  <c r="R1557" i="1"/>
  <c r="P1557" i="1"/>
  <c r="O1557" i="1"/>
  <c r="Q1557" i="1" s="1"/>
  <c r="T1557" i="1" s="1"/>
  <c r="N1557" i="1"/>
  <c r="M1557" i="1"/>
  <c r="L1557" i="1"/>
  <c r="K1557" i="1"/>
  <c r="J1557" i="1"/>
  <c r="I1557" i="1"/>
  <c r="G1557" i="1"/>
  <c r="H1557" i="1" s="1"/>
  <c r="F1557" i="1"/>
  <c r="D1557" i="1"/>
  <c r="E1557" i="1" s="1"/>
  <c r="C1557" i="1"/>
  <c r="BB1556" i="1"/>
  <c r="BA1556" i="1"/>
  <c r="AZ1556" i="1"/>
  <c r="BC1556" i="1" s="1"/>
  <c r="AY1556" i="1"/>
  <c r="AV1556" i="1"/>
  <c r="AW1556" i="1" s="1"/>
  <c r="AH1556" i="1"/>
  <c r="AE1556" i="1"/>
  <c r="X1556" i="1"/>
  <c r="AA1556" i="1" s="1"/>
  <c r="T1556" i="1"/>
  <c r="Q1556" i="1"/>
  <c r="K1556" i="1"/>
  <c r="H1556" i="1"/>
  <c r="E1556" i="1"/>
  <c r="BC1555" i="1"/>
  <c r="BB1555" i="1"/>
  <c r="BA1555" i="1"/>
  <c r="AZ1555" i="1"/>
  <c r="AY1555" i="1"/>
  <c r="AV1555" i="1"/>
  <c r="AE1555" i="1"/>
  <c r="AH1555" i="1" s="1"/>
  <c r="AA1555" i="1"/>
  <c r="X1555" i="1"/>
  <c r="Q1555" i="1"/>
  <c r="T1555" i="1" s="1"/>
  <c r="K1555" i="1"/>
  <c r="H1555" i="1"/>
  <c r="E1555" i="1"/>
  <c r="BB1554" i="1"/>
  <c r="BA1554" i="1"/>
  <c r="AZ1554" i="1"/>
  <c r="AY1554" i="1"/>
  <c r="BC1554" i="1" s="1"/>
  <c r="AV1554" i="1"/>
  <c r="AH1554" i="1"/>
  <c r="AE1554" i="1"/>
  <c r="AA1554" i="1"/>
  <c r="X1554" i="1"/>
  <c r="Q1554" i="1"/>
  <c r="T1554" i="1" s="1"/>
  <c r="K1554" i="1"/>
  <c r="H1554" i="1"/>
  <c r="E1554" i="1"/>
  <c r="BB1553" i="1"/>
  <c r="BA1553" i="1"/>
  <c r="AZ1553" i="1"/>
  <c r="AY1553" i="1"/>
  <c r="BC1553" i="1" s="1"/>
  <c r="AV1553" i="1"/>
  <c r="AH1553" i="1"/>
  <c r="AE1553" i="1"/>
  <c r="X1553" i="1"/>
  <c r="AA1553" i="1" s="1"/>
  <c r="T1553" i="1"/>
  <c r="Q1553" i="1"/>
  <c r="K1553" i="1"/>
  <c r="H1553" i="1"/>
  <c r="E1553" i="1"/>
  <c r="BB1552" i="1"/>
  <c r="BA1552" i="1"/>
  <c r="AZ1552" i="1"/>
  <c r="AY1552" i="1"/>
  <c r="BC1552" i="1" s="1"/>
  <c r="AW1552" i="1"/>
  <c r="AV1552" i="1"/>
  <c r="AH1552" i="1"/>
  <c r="AE1552" i="1"/>
  <c r="X1552" i="1"/>
  <c r="AA1552" i="1" s="1"/>
  <c r="T1552" i="1"/>
  <c r="BD1552" i="1" s="1"/>
  <c r="Q1552" i="1"/>
  <c r="K1552" i="1"/>
  <c r="H1552" i="1"/>
  <c r="E1552" i="1"/>
  <c r="BB1551" i="1"/>
  <c r="BA1551" i="1"/>
  <c r="AZ1551" i="1"/>
  <c r="AY1551" i="1"/>
  <c r="BC1551" i="1" s="1"/>
  <c r="AV1551" i="1"/>
  <c r="AE1551" i="1"/>
  <c r="AH1551" i="1" s="1"/>
  <c r="AA1551" i="1"/>
  <c r="X1551" i="1"/>
  <c r="Q1551" i="1"/>
  <c r="T1551" i="1" s="1"/>
  <c r="K1551" i="1"/>
  <c r="H1551" i="1"/>
  <c r="E1551" i="1"/>
  <c r="BB1550" i="1"/>
  <c r="BA1550" i="1"/>
  <c r="AZ1550" i="1"/>
  <c r="AY1550" i="1"/>
  <c r="BC1550" i="1" s="1"/>
  <c r="AV1550" i="1"/>
  <c r="AE1550" i="1"/>
  <c r="AH1550" i="1" s="1"/>
  <c r="AA1550" i="1"/>
  <c r="X1550" i="1"/>
  <c r="T1550" i="1"/>
  <c r="AW1550" i="1" s="1"/>
  <c r="Q1550" i="1"/>
  <c r="K1550" i="1"/>
  <c r="H1550" i="1"/>
  <c r="E1550" i="1"/>
  <c r="BB1549" i="1"/>
  <c r="BA1549" i="1"/>
  <c r="AZ1549" i="1"/>
  <c r="AY1549" i="1"/>
  <c r="BC1549" i="1" s="1"/>
  <c r="AV1549" i="1"/>
  <c r="AH1549" i="1"/>
  <c r="AE1549" i="1"/>
  <c r="X1549" i="1"/>
  <c r="AA1549" i="1" s="1"/>
  <c r="T1549" i="1"/>
  <c r="AW1549" i="1" s="1"/>
  <c r="Q1549" i="1"/>
  <c r="K1549" i="1"/>
  <c r="H1549" i="1"/>
  <c r="E1549" i="1"/>
  <c r="BB1548" i="1"/>
  <c r="BA1548" i="1"/>
  <c r="AZ1548" i="1"/>
  <c r="BC1548" i="1" s="1"/>
  <c r="AY1548" i="1"/>
  <c r="AV1548" i="1"/>
  <c r="AW1548" i="1" s="1"/>
  <c r="AH1548" i="1"/>
  <c r="AE1548" i="1"/>
  <c r="AA1548" i="1"/>
  <c r="X1548" i="1"/>
  <c r="T1548" i="1"/>
  <c r="Q1548" i="1"/>
  <c r="K1548" i="1"/>
  <c r="H1548" i="1"/>
  <c r="E1548" i="1"/>
  <c r="AU1547" i="1"/>
  <c r="AT1547" i="1"/>
  <c r="AS1547" i="1"/>
  <c r="BB1547" i="1" s="1"/>
  <c r="AR1547" i="1"/>
  <c r="AQ1547" i="1"/>
  <c r="AP1547" i="1"/>
  <c r="BA1547" i="1" s="1"/>
  <c r="AO1547" i="1"/>
  <c r="AN1547" i="1"/>
  <c r="AM1547" i="1"/>
  <c r="AZ1547" i="1" s="1"/>
  <c r="AL1547" i="1"/>
  <c r="AK1547" i="1"/>
  <c r="AY1547" i="1" s="1"/>
  <c r="AJ1547" i="1"/>
  <c r="AV1547" i="1" s="1"/>
  <c r="AG1547" i="1"/>
  <c r="AF1547" i="1"/>
  <c r="AD1547" i="1"/>
  <c r="AC1547" i="1"/>
  <c r="AE1547" i="1" s="1"/>
  <c r="AH1547" i="1" s="1"/>
  <c r="Z1547" i="1"/>
  <c r="Y1547" i="1"/>
  <c r="W1547" i="1"/>
  <c r="X1547" i="1" s="1"/>
  <c r="AA1547" i="1" s="1"/>
  <c r="V1547" i="1"/>
  <c r="S1547" i="1"/>
  <c r="R1547" i="1"/>
  <c r="P1547" i="1"/>
  <c r="O1547" i="1"/>
  <c r="Q1547" i="1" s="1"/>
  <c r="T1547" i="1" s="1"/>
  <c r="N1547" i="1"/>
  <c r="M1547" i="1"/>
  <c r="L1547" i="1"/>
  <c r="K1547" i="1"/>
  <c r="J1547" i="1"/>
  <c r="I1547" i="1"/>
  <c r="G1547" i="1"/>
  <c r="H1547" i="1" s="1"/>
  <c r="F1547" i="1"/>
  <c r="D1547" i="1"/>
  <c r="C1547" i="1"/>
  <c r="E1547" i="1" s="1"/>
  <c r="BB1546" i="1"/>
  <c r="BA1546" i="1"/>
  <c r="AZ1546" i="1"/>
  <c r="AY1546" i="1"/>
  <c r="BC1546" i="1" s="1"/>
  <c r="AV1546" i="1"/>
  <c r="AH1546" i="1"/>
  <c r="AE1546" i="1"/>
  <c r="X1546" i="1"/>
  <c r="AA1546" i="1" s="1"/>
  <c r="T1546" i="1"/>
  <c r="BD1546" i="1" s="1"/>
  <c r="Q1546" i="1"/>
  <c r="K1546" i="1"/>
  <c r="H1546" i="1"/>
  <c r="E1546" i="1"/>
  <c r="AU1545" i="1"/>
  <c r="AT1545" i="1"/>
  <c r="AS1545" i="1"/>
  <c r="BB1545" i="1" s="1"/>
  <c r="AR1545" i="1"/>
  <c r="BA1545" i="1" s="1"/>
  <c r="AQ1545" i="1"/>
  <c r="AP1545" i="1"/>
  <c r="AO1545" i="1"/>
  <c r="AN1545" i="1"/>
  <c r="AM1545" i="1"/>
  <c r="AZ1545" i="1" s="1"/>
  <c r="AL1545" i="1"/>
  <c r="AK1545" i="1"/>
  <c r="AJ1545" i="1"/>
  <c r="AV1545" i="1" s="1"/>
  <c r="AG1545" i="1"/>
  <c r="AF1545" i="1"/>
  <c r="AE1545" i="1"/>
  <c r="AH1545" i="1" s="1"/>
  <c r="AD1545" i="1"/>
  <c r="AC1545" i="1"/>
  <c r="Z1545" i="1"/>
  <c r="Y1545" i="1"/>
  <c r="W1545" i="1"/>
  <c r="V1545" i="1"/>
  <c r="X1545" i="1" s="1"/>
  <c r="AA1545" i="1" s="1"/>
  <c r="S1545" i="1"/>
  <c r="R1545" i="1"/>
  <c r="Q1545" i="1"/>
  <c r="T1545" i="1" s="1"/>
  <c r="P1545" i="1"/>
  <c r="O1545" i="1"/>
  <c r="N1545" i="1"/>
  <c r="M1545" i="1"/>
  <c r="L1545" i="1"/>
  <c r="J1545" i="1"/>
  <c r="K1545" i="1" s="1"/>
  <c r="I1545" i="1"/>
  <c r="G1545" i="1"/>
  <c r="F1545" i="1"/>
  <c r="H1545" i="1" s="1"/>
  <c r="E1545" i="1"/>
  <c r="D1545" i="1"/>
  <c r="C1545" i="1"/>
  <c r="BB1544" i="1"/>
  <c r="BA1544" i="1"/>
  <c r="AZ1544" i="1"/>
  <c r="AY1544" i="1"/>
  <c r="BC1544" i="1" s="1"/>
  <c r="AV1544" i="1"/>
  <c r="AH1544" i="1"/>
  <c r="AE1544" i="1"/>
  <c r="AA1544" i="1"/>
  <c r="X1544" i="1"/>
  <c r="Q1544" i="1"/>
  <c r="T1544" i="1" s="1"/>
  <c r="K1544" i="1"/>
  <c r="H1544" i="1"/>
  <c r="E1544" i="1"/>
  <c r="AU1543" i="1"/>
  <c r="AT1543" i="1"/>
  <c r="AS1543" i="1"/>
  <c r="BB1543" i="1" s="1"/>
  <c r="AR1543" i="1"/>
  <c r="AQ1543" i="1"/>
  <c r="BA1543" i="1" s="1"/>
  <c r="AP1543" i="1"/>
  <c r="AO1543" i="1"/>
  <c r="AN1543" i="1"/>
  <c r="AZ1543" i="1" s="1"/>
  <c r="AM1543" i="1"/>
  <c r="AL1543" i="1"/>
  <c r="AK1543" i="1"/>
  <c r="AJ1543" i="1"/>
  <c r="AY1543" i="1" s="1"/>
  <c r="AH1543" i="1"/>
  <c r="AG1543" i="1"/>
  <c r="AF1543" i="1"/>
  <c r="AE1543" i="1"/>
  <c r="AD1543" i="1"/>
  <c r="AC1543" i="1"/>
  <c r="Z1543" i="1"/>
  <c r="Y1543" i="1"/>
  <c r="W1543" i="1"/>
  <c r="V1543" i="1"/>
  <c r="X1543" i="1" s="1"/>
  <c r="AA1543" i="1" s="1"/>
  <c r="S1543" i="1"/>
  <c r="R1543" i="1"/>
  <c r="P1543" i="1"/>
  <c r="Q1543" i="1" s="1"/>
  <c r="T1543" i="1" s="1"/>
  <c r="O1543" i="1"/>
  <c r="N1543" i="1"/>
  <c r="M1543" i="1"/>
  <c r="L1543" i="1"/>
  <c r="J1543" i="1"/>
  <c r="I1543" i="1"/>
  <c r="K1543" i="1" s="1"/>
  <c r="H1543" i="1"/>
  <c r="G1543" i="1"/>
  <c r="F1543" i="1"/>
  <c r="E1543" i="1"/>
  <c r="D1543" i="1"/>
  <c r="C1543" i="1"/>
  <c r="BB1542" i="1"/>
  <c r="BC1542" i="1" s="1"/>
  <c r="BA1542" i="1"/>
  <c r="AZ1542" i="1"/>
  <c r="AY1542" i="1"/>
  <c r="AV1542" i="1"/>
  <c r="AE1542" i="1"/>
  <c r="AH1542" i="1" s="1"/>
  <c r="AA1542" i="1"/>
  <c r="X1542" i="1"/>
  <c r="Q1542" i="1"/>
  <c r="T1542" i="1" s="1"/>
  <c r="K1542" i="1"/>
  <c r="H1542" i="1"/>
  <c r="E1542" i="1"/>
  <c r="AU1541" i="1"/>
  <c r="AT1541" i="1"/>
  <c r="AS1541" i="1"/>
  <c r="BB1541" i="1" s="1"/>
  <c r="AR1541" i="1"/>
  <c r="AQ1541" i="1"/>
  <c r="AP1541" i="1"/>
  <c r="BA1541" i="1" s="1"/>
  <c r="AO1541" i="1"/>
  <c r="AN1541" i="1"/>
  <c r="AM1541" i="1"/>
  <c r="AZ1541" i="1" s="1"/>
  <c r="AL1541" i="1"/>
  <c r="AY1541" i="1" s="1"/>
  <c r="BC1541" i="1" s="1"/>
  <c r="AK1541" i="1"/>
  <c r="AJ1541" i="1"/>
  <c r="AV1541" i="1" s="1"/>
  <c r="AG1541" i="1"/>
  <c r="AF1541" i="1"/>
  <c r="AD1541" i="1"/>
  <c r="AC1541" i="1"/>
  <c r="AE1541" i="1" s="1"/>
  <c r="AH1541" i="1" s="1"/>
  <c r="Z1541" i="1"/>
  <c r="Y1541" i="1"/>
  <c r="X1541" i="1"/>
  <c r="AA1541" i="1" s="1"/>
  <c r="W1541" i="1"/>
  <c r="V1541" i="1"/>
  <c r="S1541" i="1"/>
  <c r="R1541" i="1"/>
  <c r="P1541" i="1"/>
  <c r="O1541" i="1"/>
  <c r="Q1541" i="1" s="1"/>
  <c r="T1541" i="1" s="1"/>
  <c r="N1541" i="1"/>
  <c r="M1541" i="1"/>
  <c r="L1541" i="1"/>
  <c r="K1541" i="1"/>
  <c r="J1541" i="1"/>
  <c r="I1541" i="1"/>
  <c r="H1541" i="1"/>
  <c r="G1541" i="1"/>
  <c r="F1541" i="1"/>
  <c r="D1541" i="1"/>
  <c r="E1541" i="1" s="1"/>
  <c r="C1541" i="1"/>
  <c r="BB1540" i="1"/>
  <c r="BA1540" i="1"/>
  <c r="AZ1540" i="1"/>
  <c r="AY1540" i="1"/>
  <c r="BC1540" i="1" s="1"/>
  <c r="AW1540" i="1"/>
  <c r="AV1540" i="1"/>
  <c r="AH1540" i="1"/>
  <c r="AE1540" i="1"/>
  <c r="AA1540" i="1"/>
  <c r="X1540" i="1"/>
  <c r="T1540" i="1"/>
  <c r="Q1540" i="1"/>
  <c r="K1540" i="1"/>
  <c r="H1540" i="1"/>
  <c r="E1540" i="1"/>
  <c r="AY1539" i="1"/>
  <c r="BC1539" i="1" s="1"/>
  <c r="AU1539" i="1"/>
  <c r="AT1539" i="1"/>
  <c r="AS1539" i="1"/>
  <c r="BB1539" i="1" s="1"/>
  <c r="AR1539" i="1"/>
  <c r="AQ1539" i="1"/>
  <c r="AP1539" i="1"/>
  <c r="BA1539" i="1" s="1"/>
  <c r="AO1539" i="1"/>
  <c r="AN1539" i="1"/>
  <c r="AM1539" i="1"/>
  <c r="AZ1539" i="1" s="1"/>
  <c r="AL1539" i="1"/>
  <c r="AK1539" i="1"/>
  <c r="AJ1539" i="1"/>
  <c r="AV1539" i="1" s="1"/>
  <c r="AG1539" i="1"/>
  <c r="AF1539" i="1"/>
  <c r="AD1539" i="1"/>
  <c r="AC1539" i="1"/>
  <c r="AE1539" i="1" s="1"/>
  <c r="AH1539" i="1" s="1"/>
  <c r="Z1539" i="1"/>
  <c r="Y1539" i="1"/>
  <c r="X1539" i="1"/>
  <c r="AA1539" i="1" s="1"/>
  <c r="W1539" i="1"/>
  <c r="V1539" i="1"/>
  <c r="S1539" i="1"/>
  <c r="R1539" i="1"/>
  <c r="P1539" i="1"/>
  <c r="O1539" i="1"/>
  <c r="Q1539" i="1" s="1"/>
  <c r="T1539" i="1" s="1"/>
  <c r="N1539" i="1"/>
  <c r="M1539" i="1"/>
  <c r="L1539" i="1"/>
  <c r="K1539" i="1"/>
  <c r="J1539" i="1"/>
  <c r="I1539" i="1"/>
  <c r="G1539" i="1"/>
  <c r="H1539" i="1" s="1"/>
  <c r="F1539" i="1"/>
  <c r="D1539" i="1"/>
  <c r="C1539" i="1"/>
  <c r="E1539" i="1" s="1"/>
  <c r="BB1538" i="1"/>
  <c r="BA1538" i="1"/>
  <c r="AZ1538" i="1"/>
  <c r="AY1538" i="1"/>
  <c r="BC1538" i="1" s="1"/>
  <c r="AV1538" i="1"/>
  <c r="AH1538" i="1"/>
  <c r="AE1538" i="1"/>
  <c r="X1538" i="1"/>
  <c r="AA1538" i="1" s="1"/>
  <c r="T1538" i="1"/>
  <c r="AW1538" i="1" s="1"/>
  <c r="Q1538" i="1"/>
  <c r="K1538" i="1"/>
  <c r="H1538" i="1"/>
  <c r="E1538" i="1"/>
  <c r="AU1537" i="1"/>
  <c r="AT1537" i="1"/>
  <c r="AS1537" i="1"/>
  <c r="BB1537" i="1" s="1"/>
  <c r="AR1537" i="1"/>
  <c r="BA1537" i="1" s="1"/>
  <c r="AQ1537" i="1"/>
  <c r="AP1537" i="1"/>
  <c r="AO1537" i="1"/>
  <c r="AN1537" i="1"/>
  <c r="AM1537" i="1"/>
  <c r="AZ1537" i="1" s="1"/>
  <c r="AL1537" i="1"/>
  <c r="AK1537" i="1"/>
  <c r="AJ1537" i="1"/>
  <c r="AY1537" i="1" s="1"/>
  <c r="BC1537" i="1" s="1"/>
  <c r="AG1537" i="1"/>
  <c r="AF1537" i="1"/>
  <c r="AE1537" i="1"/>
  <c r="AH1537" i="1" s="1"/>
  <c r="AD1537" i="1"/>
  <c r="AC1537" i="1"/>
  <c r="Z1537" i="1"/>
  <c r="Y1537" i="1"/>
  <c r="W1537" i="1"/>
  <c r="V1537" i="1"/>
  <c r="X1537" i="1" s="1"/>
  <c r="AA1537" i="1" s="1"/>
  <c r="S1537" i="1"/>
  <c r="R1537" i="1"/>
  <c r="Q1537" i="1"/>
  <c r="T1537" i="1" s="1"/>
  <c r="P1537" i="1"/>
  <c r="O1537" i="1"/>
  <c r="N1537" i="1"/>
  <c r="M1537" i="1"/>
  <c r="L1537" i="1"/>
  <c r="J1537" i="1"/>
  <c r="K1537" i="1" s="1"/>
  <c r="I1537" i="1"/>
  <c r="G1537" i="1"/>
  <c r="F1537" i="1"/>
  <c r="H1537" i="1" s="1"/>
  <c r="E1537" i="1"/>
  <c r="D1537" i="1"/>
  <c r="C1537" i="1"/>
  <c r="BC1536" i="1"/>
  <c r="BB1536" i="1"/>
  <c r="BA1536" i="1"/>
  <c r="AZ1536" i="1"/>
  <c r="AY1536" i="1"/>
  <c r="AV1536" i="1"/>
  <c r="AE1536" i="1"/>
  <c r="AH1536" i="1" s="1"/>
  <c r="AA1536" i="1"/>
  <c r="X1536" i="1"/>
  <c r="T1536" i="1"/>
  <c r="AW1536" i="1" s="1"/>
  <c r="Q1536" i="1"/>
  <c r="K1536" i="1"/>
  <c r="H1536" i="1"/>
  <c r="E1536" i="1"/>
  <c r="AU1535" i="1"/>
  <c r="AT1535" i="1"/>
  <c r="AS1535" i="1"/>
  <c r="BB1535" i="1" s="1"/>
  <c r="AR1535" i="1"/>
  <c r="BA1535" i="1" s="1"/>
  <c r="AQ1535" i="1"/>
  <c r="AP1535" i="1"/>
  <c r="AO1535" i="1"/>
  <c r="AN1535" i="1"/>
  <c r="AM1535" i="1"/>
  <c r="AZ1535" i="1" s="1"/>
  <c r="AL1535" i="1"/>
  <c r="AK1535" i="1"/>
  <c r="AJ1535" i="1"/>
  <c r="AY1535" i="1" s="1"/>
  <c r="AG1535" i="1"/>
  <c r="AF1535" i="1"/>
  <c r="AD1535" i="1"/>
  <c r="AE1535" i="1" s="1"/>
  <c r="AH1535" i="1" s="1"/>
  <c r="AC1535" i="1"/>
  <c r="Z1535" i="1"/>
  <c r="Y1535" i="1"/>
  <c r="W1535" i="1"/>
  <c r="V1535" i="1"/>
  <c r="X1535" i="1" s="1"/>
  <c r="AA1535" i="1" s="1"/>
  <c r="T1535" i="1"/>
  <c r="S1535" i="1"/>
  <c r="R1535" i="1"/>
  <c r="Q1535" i="1"/>
  <c r="P1535" i="1"/>
  <c r="O1535" i="1"/>
  <c r="N1535" i="1"/>
  <c r="M1535" i="1"/>
  <c r="L1535" i="1"/>
  <c r="J1535" i="1"/>
  <c r="I1535" i="1"/>
  <c r="K1535" i="1" s="1"/>
  <c r="H1535" i="1"/>
  <c r="G1535" i="1"/>
  <c r="F1535" i="1"/>
  <c r="D1535" i="1"/>
  <c r="E1535" i="1" s="1"/>
  <c r="C1535" i="1"/>
  <c r="BB1534" i="1"/>
  <c r="BA1534" i="1"/>
  <c r="AZ1534" i="1"/>
  <c r="AY1534" i="1"/>
  <c r="BC1534" i="1" s="1"/>
  <c r="AV1534" i="1"/>
  <c r="AE1534" i="1"/>
  <c r="AH1534" i="1" s="1"/>
  <c r="AA1534" i="1"/>
  <c r="X1534" i="1"/>
  <c r="Q1534" i="1"/>
  <c r="T1534" i="1" s="1"/>
  <c r="K1534" i="1"/>
  <c r="H1534" i="1"/>
  <c r="E1534" i="1"/>
  <c r="AY1533" i="1"/>
  <c r="AU1533" i="1"/>
  <c r="AT1533" i="1"/>
  <c r="AS1533" i="1"/>
  <c r="BB1533" i="1" s="1"/>
  <c r="AR1533" i="1"/>
  <c r="AQ1533" i="1"/>
  <c r="AP1533" i="1"/>
  <c r="BA1533" i="1" s="1"/>
  <c r="AO1533" i="1"/>
  <c r="AN1533" i="1"/>
  <c r="AM1533" i="1"/>
  <c r="AZ1533" i="1" s="1"/>
  <c r="AL1533" i="1"/>
  <c r="AK1533" i="1"/>
  <c r="AJ1533" i="1"/>
  <c r="AV1533" i="1" s="1"/>
  <c r="AG1533" i="1"/>
  <c r="AF1533" i="1"/>
  <c r="AD1533" i="1"/>
  <c r="AC1533" i="1"/>
  <c r="AE1533" i="1" s="1"/>
  <c r="AH1533" i="1" s="1"/>
  <c r="Z1533" i="1"/>
  <c r="Y1533" i="1"/>
  <c r="X1533" i="1"/>
  <c r="AA1533" i="1" s="1"/>
  <c r="W1533" i="1"/>
  <c r="V1533" i="1"/>
  <c r="S1533" i="1"/>
  <c r="R1533" i="1"/>
  <c r="P1533" i="1"/>
  <c r="O1533" i="1"/>
  <c r="Q1533" i="1" s="1"/>
  <c r="T1533" i="1" s="1"/>
  <c r="N1533" i="1"/>
  <c r="M1533" i="1"/>
  <c r="L1533" i="1"/>
  <c r="K1533" i="1"/>
  <c r="J1533" i="1"/>
  <c r="I1533" i="1"/>
  <c r="G1533" i="1"/>
  <c r="H1533" i="1" s="1"/>
  <c r="F1533" i="1"/>
  <c r="D1533" i="1"/>
  <c r="E1533" i="1" s="1"/>
  <c r="C1533" i="1"/>
  <c r="BB1532" i="1"/>
  <c r="BA1532" i="1"/>
  <c r="AZ1532" i="1"/>
  <c r="BC1532" i="1" s="1"/>
  <c r="AY1532" i="1"/>
  <c r="AW1532" i="1"/>
  <c r="AV1532" i="1"/>
  <c r="AH1532" i="1"/>
  <c r="AE1532" i="1"/>
  <c r="X1532" i="1"/>
  <c r="AA1532" i="1" s="1"/>
  <c r="T1532" i="1"/>
  <c r="BD1532" i="1" s="1"/>
  <c r="Q1532" i="1"/>
  <c r="K1532" i="1"/>
  <c r="H1532" i="1"/>
  <c r="E1532" i="1"/>
  <c r="AU1531" i="1"/>
  <c r="AT1531" i="1"/>
  <c r="AS1531" i="1"/>
  <c r="BB1531" i="1" s="1"/>
  <c r="AR1531" i="1"/>
  <c r="AQ1531" i="1"/>
  <c r="AP1531" i="1"/>
  <c r="BA1531" i="1" s="1"/>
  <c r="AO1531" i="1"/>
  <c r="AN1531" i="1"/>
  <c r="AM1531" i="1"/>
  <c r="AZ1531" i="1" s="1"/>
  <c r="AL1531" i="1"/>
  <c r="AK1531" i="1"/>
  <c r="AY1531" i="1" s="1"/>
  <c r="BC1531" i="1" s="1"/>
  <c r="AJ1531" i="1"/>
  <c r="AV1531" i="1" s="1"/>
  <c r="AG1531" i="1"/>
  <c r="AF1531" i="1"/>
  <c r="AD1531" i="1"/>
  <c r="AC1531" i="1"/>
  <c r="AE1531" i="1" s="1"/>
  <c r="AH1531" i="1" s="1"/>
  <c r="AA1531" i="1"/>
  <c r="Z1531" i="1"/>
  <c r="Y1531" i="1"/>
  <c r="X1531" i="1"/>
  <c r="W1531" i="1"/>
  <c r="V1531" i="1"/>
  <c r="S1531" i="1"/>
  <c r="R1531" i="1"/>
  <c r="P1531" i="1"/>
  <c r="O1531" i="1"/>
  <c r="Q1531" i="1" s="1"/>
  <c r="T1531" i="1" s="1"/>
  <c r="N1531" i="1"/>
  <c r="M1531" i="1"/>
  <c r="L1531" i="1"/>
  <c r="J1531" i="1"/>
  <c r="K1531" i="1" s="1"/>
  <c r="I1531" i="1"/>
  <c r="G1531" i="1"/>
  <c r="H1531" i="1" s="1"/>
  <c r="F1531" i="1"/>
  <c r="D1531" i="1"/>
  <c r="C1531" i="1"/>
  <c r="E1531" i="1" s="1"/>
  <c r="BB1530" i="1"/>
  <c r="BA1530" i="1"/>
  <c r="AZ1530" i="1"/>
  <c r="AY1530" i="1"/>
  <c r="BC1530" i="1" s="1"/>
  <c r="BD1530" i="1" s="1"/>
  <c r="AV1530" i="1"/>
  <c r="AH1530" i="1"/>
  <c r="AE1530" i="1"/>
  <c r="X1530" i="1"/>
  <c r="AA1530" i="1" s="1"/>
  <c r="T1530" i="1"/>
  <c r="AW1530" i="1" s="1"/>
  <c r="Q1530" i="1"/>
  <c r="K1530" i="1"/>
  <c r="H1530" i="1"/>
  <c r="E1530" i="1"/>
  <c r="AU1529" i="1"/>
  <c r="AT1529" i="1"/>
  <c r="AS1529" i="1"/>
  <c r="BB1529" i="1" s="1"/>
  <c r="AR1529" i="1"/>
  <c r="BA1529" i="1" s="1"/>
  <c r="AQ1529" i="1"/>
  <c r="AP1529" i="1"/>
  <c r="AO1529" i="1"/>
  <c r="AN1529" i="1"/>
  <c r="AV1529" i="1" s="1"/>
  <c r="AM1529" i="1"/>
  <c r="AZ1529" i="1" s="1"/>
  <c r="AL1529" i="1"/>
  <c r="AK1529" i="1"/>
  <c r="AJ1529" i="1"/>
  <c r="AY1529" i="1" s="1"/>
  <c r="BC1529" i="1" s="1"/>
  <c r="AG1529" i="1"/>
  <c r="AF1529" i="1"/>
  <c r="AE1529" i="1"/>
  <c r="AH1529" i="1" s="1"/>
  <c r="AD1529" i="1"/>
  <c r="AC1529" i="1"/>
  <c r="Z1529" i="1"/>
  <c r="Y1529" i="1"/>
  <c r="W1529" i="1"/>
  <c r="V1529" i="1"/>
  <c r="X1529" i="1" s="1"/>
  <c r="AA1529" i="1" s="1"/>
  <c r="S1529" i="1"/>
  <c r="R1529" i="1"/>
  <c r="Q1529" i="1"/>
  <c r="T1529" i="1" s="1"/>
  <c r="P1529" i="1"/>
  <c r="O1529" i="1"/>
  <c r="N1529" i="1"/>
  <c r="M1529" i="1"/>
  <c r="L1529" i="1"/>
  <c r="J1529" i="1"/>
  <c r="K1529" i="1" s="1"/>
  <c r="I1529" i="1"/>
  <c r="G1529" i="1"/>
  <c r="F1529" i="1"/>
  <c r="H1529" i="1" s="1"/>
  <c r="E1529" i="1"/>
  <c r="D1529" i="1"/>
  <c r="C1529" i="1"/>
  <c r="BB1528" i="1"/>
  <c r="BA1528" i="1"/>
  <c r="AZ1528" i="1"/>
  <c r="AY1528" i="1"/>
  <c r="BC1528" i="1" s="1"/>
  <c r="AV1528" i="1"/>
  <c r="AH1528" i="1"/>
  <c r="AE1528" i="1"/>
  <c r="AA1528" i="1"/>
  <c r="X1528" i="1"/>
  <c r="Q1528" i="1"/>
  <c r="T1528" i="1" s="1"/>
  <c r="K1528" i="1"/>
  <c r="H1528" i="1"/>
  <c r="E1528" i="1"/>
  <c r="AZ1527" i="1"/>
  <c r="AU1527" i="1"/>
  <c r="AT1527" i="1"/>
  <c r="AS1527" i="1"/>
  <c r="BB1527" i="1" s="1"/>
  <c r="AR1527" i="1"/>
  <c r="AQ1527" i="1"/>
  <c r="BA1527" i="1" s="1"/>
  <c r="AP1527" i="1"/>
  <c r="AO1527" i="1"/>
  <c r="AN1527" i="1"/>
  <c r="AM1527" i="1"/>
  <c r="AL1527" i="1"/>
  <c r="AK1527" i="1"/>
  <c r="AJ1527" i="1"/>
  <c r="AY1527" i="1" s="1"/>
  <c r="AH1527" i="1"/>
  <c r="AG1527" i="1"/>
  <c r="AF1527" i="1"/>
  <c r="AE1527" i="1"/>
  <c r="AD1527" i="1"/>
  <c r="AC1527" i="1"/>
  <c r="Z1527" i="1"/>
  <c r="Y1527" i="1"/>
  <c r="W1527" i="1"/>
  <c r="V1527" i="1"/>
  <c r="X1527" i="1" s="1"/>
  <c r="AA1527" i="1" s="1"/>
  <c r="S1527" i="1"/>
  <c r="R1527" i="1"/>
  <c r="P1527" i="1"/>
  <c r="Q1527" i="1" s="1"/>
  <c r="T1527" i="1" s="1"/>
  <c r="O1527" i="1"/>
  <c r="N1527" i="1"/>
  <c r="M1527" i="1"/>
  <c r="L1527" i="1"/>
  <c r="J1527" i="1"/>
  <c r="I1527" i="1"/>
  <c r="K1527" i="1" s="1"/>
  <c r="H1527" i="1"/>
  <c r="G1527" i="1"/>
  <c r="F1527" i="1"/>
  <c r="E1527" i="1"/>
  <c r="D1527" i="1"/>
  <c r="C1527" i="1"/>
  <c r="BB1526" i="1"/>
  <c r="BC1526" i="1" s="1"/>
  <c r="BA1526" i="1"/>
  <c r="AZ1526" i="1"/>
  <c r="AY1526" i="1"/>
  <c r="AV1526" i="1"/>
  <c r="AE1526" i="1"/>
  <c r="AH1526" i="1" s="1"/>
  <c r="AA1526" i="1"/>
  <c r="X1526" i="1"/>
  <c r="Q1526" i="1"/>
  <c r="T1526" i="1" s="1"/>
  <c r="K1526" i="1"/>
  <c r="H1526" i="1"/>
  <c r="E1526" i="1"/>
  <c r="AU1525" i="1"/>
  <c r="AT1525" i="1"/>
  <c r="AS1525" i="1"/>
  <c r="BB1525" i="1" s="1"/>
  <c r="AR1525" i="1"/>
  <c r="AQ1525" i="1"/>
  <c r="AP1525" i="1"/>
  <c r="BA1525" i="1" s="1"/>
  <c r="AO1525" i="1"/>
  <c r="AN1525" i="1"/>
  <c r="AM1525" i="1"/>
  <c r="AZ1525" i="1" s="1"/>
  <c r="AL1525" i="1"/>
  <c r="AY1525" i="1" s="1"/>
  <c r="AK1525" i="1"/>
  <c r="AJ1525" i="1"/>
  <c r="AV1525" i="1" s="1"/>
  <c r="AG1525" i="1"/>
  <c r="AF1525" i="1"/>
  <c r="AD1525" i="1"/>
  <c r="AC1525" i="1"/>
  <c r="AE1525" i="1" s="1"/>
  <c r="AH1525" i="1" s="1"/>
  <c r="Z1525" i="1"/>
  <c r="Y1525" i="1"/>
  <c r="X1525" i="1"/>
  <c r="AA1525" i="1" s="1"/>
  <c r="W1525" i="1"/>
  <c r="V1525" i="1"/>
  <c r="S1525" i="1"/>
  <c r="R1525" i="1"/>
  <c r="P1525" i="1"/>
  <c r="O1525" i="1"/>
  <c r="Q1525" i="1" s="1"/>
  <c r="T1525" i="1" s="1"/>
  <c r="N1525" i="1"/>
  <c r="M1525" i="1"/>
  <c r="L1525" i="1"/>
  <c r="K1525" i="1"/>
  <c r="J1525" i="1"/>
  <c r="I1525" i="1"/>
  <c r="H1525" i="1"/>
  <c r="G1525" i="1"/>
  <c r="F1525" i="1"/>
  <c r="D1525" i="1"/>
  <c r="E1525" i="1" s="1"/>
  <c r="C1525" i="1"/>
  <c r="BB1524" i="1"/>
  <c r="BA1524" i="1"/>
  <c r="AZ1524" i="1"/>
  <c r="BC1524" i="1" s="1"/>
  <c r="AY1524" i="1"/>
  <c r="AV1524" i="1"/>
  <c r="AW1524" i="1" s="1"/>
  <c r="AH1524" i="1"/>
  <c r="AE1524" i="1"/>
  <c r="AA1524" i="1"/>
  <c r="X1524" i="1"/>
  <c r="T1524" i="1"/>
  <c r="Q1524" i="1"/>
  <c r="K1524" i="1"/>
  <c r="H1524" i="1"/>
  <c r="E1524" i="1"/>
  <c r="BB1523" i="1"/>
  <c r="BA1523" i="1"/>
  <c r="AZ1523" i="1"/>
  <c r="AY1523" i="1"/>
  <c r="BC1523" i="1" s="1"/>
  <c r="AV1523" i="1"/>
  <c r="AE1523" i="1"/>
  <c r="AH1523" i="1" s="1"/>
  <c r="AA1523" i="1"/>
  <c r="X1523" i="1"/>
  <c r="Q1523" i="1"/>
  <c r="T1523" i="1" s="1"/>
  <c r="K1523" i="1"/>
  <c r="H1523" i="1"/>
  <c r="E1523" i="1"/>
  <c r="BB1522" i="1"/>
  <c r="BA1522" i="1"/>
  <c r="AZ1522" i="1"/>
  <c r="AY1522" i="1"/>
  <c r="BC1522" i="1" s="1"/>
  <c r="AV1522" i="1"/>
  <c r="AH1522" i="1"/>
  <c r="AE1522" i="1"/>
  <c r="AA1522" i="1"/>
  <c r="X1522" i="1"/>
  <c r="Q1522" i="1"/>
  <c r="T1522" i="1" s="1"/>
  <c r="K1522" i="1"/>
  <c r="H1522" i="1"/>
  <c r="E1522" i="1"/>
  <c r="BB1521" i="1"/>
  <c r="BA1521" i="1"/>
  <c r="AZ1521" i="1"/>
  <c r="AY1521" i="1"/>
  <c r="BC1521" i="1" s="1"/>
  <c r="AV1521" i="1"/>
  <c r="AH1521" i="1"/>
  <c r="AE1521" i="1"/>
  <c r="X1521" i="1"/>
  <c r="AA1521" i="1" s="1"/>
  <c r="T1521" i="1"/>
  <c r="AW1521" i="1" s="1"/>
  <c r="Q1521" i="1"/>
  <c r="K1521" i="1"/>
  <c r="H1521" i="1"/>
  <c r="E1521" i="1"/>
  <c r="BB1520" i="1"/>
  <c r="BA1520" i="1"/>
  <c r="AZ1520" i="1"/>
  <c r="AY1520" i="1"/>
  <c r="BC1520" i="1" s="1"/>
  <c r="AW1520" i="1"/>
  <c r="AV1520" i="1"/>
  <c r="AH1520" i="1"/>
  <c r="AE1520" i="1"/>
  <c r="X1520" i="1"/>
  <c r="AA1520" i="1" s="1"/>
  <c r="T1520" i="1"/>
  <c r="Q1520" i="1"/>
  <c r="K1520" i="1"/>
  <c r="H1520" i="1"/>
  <c r="E1520" i="1"/>
  <c r="AU1519" i="1"/>
  <c r="AT1519" i="1"/>
  <c r="AS1519" i="1"/>
  <c r="BB1519" i="1" s="1"/>
  <c r="AR1519" i="1"/>
  <c r="AQ1519" i="1"/>
  <c r="AP1519" i="1"/>
  <c r="BA1519" i="1" s="1"/>
  <c r="AO1519" i="1"/>
  <c r="AN1519" i="1"/>
  <c r="AM1519" i="1"/>
  <c r="AZ1519" i="1" s="1"/>
  <c r="AL1519" i="1"/>
  <c r="AK1519" i="1"/>
  <c r="AY1519" i="1" s="1"/>
  <c r="BC1519" i="1" s="1"/>
  <c r="AJ1519" i="1"/>
  <c r="AV1519" i="1" s="1"/>
  <c r="AG1519" i="1"/>
  <c r="AF1519" i="1"/>
  <c r="AD1519" i="1"/>
  <c r="AC1519" i="1"/>
  <c r="AE1519" i="1" s="1"/>
  <c r="AH1519" i="1" s="1"/>
  <c r="AA1519" i="1"/>
  <c r="Z1519" i="1"/>
  <c r="Y1519" i="1"/>
  <c r="X1519" i="1"/>
  <c r="W1519" i="1"/>
  <c r="V1519" i="1"/>
  <c r="S1519" i="1"/>
  <c r="R1519" i="1"/>
  <c r="P1519" i="1"/>
  <c r="O1519" i="1"/>
  <c r="Q1519" i="1" s="1"/>
  <c r="T1519" i="1" s="1"/>
  <c r="N1519" i="1"/>
  <c r="M1519" i="1"/>
  <c r="L1519" i="1"/>
  <c r="J1519" i="1"/>
  <c r="K1519" i="1" s="1"/>
  <c r="I1519" i="1"/>
  <c r="G1519" i="1"/>
  <c r="H1519" i="1" s="1"/>
  <c r="F1519" i="1"/>
  <c r="D1519" i="1"/>
  <c r="C1519" i="1"/>
  <c r="E1519" i="1" s="1"/>
  <c r="BB1518" i="1"/>
  <c r="BA1518" i="1"/>
  <c r="AZ1518" i="1"/>
  <c r="BC1518" i="1" s="1"/>
  <c r="BD1518" i="1" s="1"/>
  <c r="AY1518" i="1"/>
  <c r="AV1518" i="1"/>
  <c r="AH1518" i="1"/>
  <c r="AE1518" i="1"/>
  <c r="X1518" i="1"/>
  <c r="AA1518" i="1" s="1"/>
  <c r="T1518" i="1"/>
  <c r="AW1518" i="1" s="1"/>
  <c r="Q1518" i="1"/>
  <c r="K1518" i="1"/>
  <c r="H1518" i="1"/>
  <c r="E1518" i="1"/>
  <c r="AU1517" i="1"/>
  <c r="AT1517" i="1"/>
  <c r="AS1517" i="1"/>
  <c r="BB1517" i="1" s="1"/>
  <c r="AR1517" i="1"/>
  <c r="BA1517" i="1" s="1"/>
  <c r="AQ1517" i="1"/>
  <c r="AP1517" i="1"/>
  <c r="AO1517" i="1"/>
  <c r="AN1517" i="1"/>
  <c r="AV1517" i="1" s="1"/>
  <c r="AM1517" i="1"/>
  <c r="AZ1517" i="1" s="1"/>
  <c r="AL1517" i="1"/>
  <c r="AK1517" i="1"/>
  <c r="AJ1517" i="1"/>
  <c r="AY1517" i="1" s="1"/>
  <c r="AG1517" i="1"/>
  <c r="AF1517" i="1"/>
  <c r="AE1517" i="1"/>
  <c r="AH1517" i="1" s="1"/>
  <c r="AD1517" i="1"/>
  <c r="AC1517" i="1"/>
  <c r="Z1517" i="1"/>
  <c r="Y1517" i="1"/>
  <c r="W1517" i="1"/>
  <c r="V1517" i="1"/>
  <c r="X1517" i="1" s="1"/>
  <c r="AA1517" i="1" s="1"/>
  <c r="S1517" i="1"/>
  <c r="R1517" i="1"/>
  <c r="Q1517" i="1"/>
  <c r="T1517" i="1" s="1"/>
  <c r="P1517" i="1"/>
  <c r="O1517" i="1"/>
  <c r="N1517" i="1"/>
  <c r="M1517" i="1"/>
  <c r="L1517" i="1"/>
  <c r="J1517" i="1"/>
  <c r="K1517" i="1" s="1"/>
  <c r="I1517" i="1"/>
  <c r="G1517" i="1"/>
  <c r="F1517" i="1"/>
  <c r="H1517" i="1" s="1"/>
  <c r="E1517" i="1"/>
  <c r="D1517" i="1"/>
  <c r="C1517" i="1"/>
  <c r="BB1516" i="1"/>
  <c r="BA1516" i="1"/>
  <c r="AZ1516" i="1"/>
  <c r="AY1516" i="1"/>
  <c r="BC1516" i="1" s="1"/>
  <c r="AV1516" i="1"/>
  <c r="AH1516" i="1"/>
  <c r="AE1516" i="1"/>
  <c r="AA1516" i="1"/>
  <c r="X1516" i="1"/>
  <c r="Q1516" i="1"/>
  <c r="T1516" i="1" s="1"/>
  <c r="K1516" i="1"/>
  <c r="H1516" i="1"/>
  <c r="E1516" i="1"/>
  <c r="BB1515" i="1"/>
  <c r="BA1515" i="1"/>
  <c r="AZ1515" i="1"/>
  <c r="AY1515" i="1"/>
  <c r="BC1515" i="1" s="1"/>
  <c r="AV1515" i="1"/>
  <c r="AH1515" i="1"/>
  <c r="AE1515" i="1"/>
  <c r="X1515" i="1"/>
  <c r="AA1515" i="1" s="1"/>
  <c r="T1515" i="1"/>
  <c r="AW1515" i="1" s="1"/>
  <c r="Q1515" i="1"/>
  <c r="K1515" i="1"/>
  <c r="H1515" i="1"/>
  <c r="E1515" i="1"/>
  <c r="BB1514" i="1"/>
  <c r="BA1514" i="1"/>
  <c r="AZ1514" i="1"/>
  <c r="BC1514" i="1" s="1"/>
  <c r="AY1514" i="1"/>
  <c r="AW1514" i="1"/>
  <c r="AV1514" i="1"/>
  <c r="AH1514" i="1"/>
  <c r="AE1514" i="1"/>
  <c r="X1514" i="1"/>
  <c r="AA1514" i="1" s="1"/>
  <c r="T1514" i="1"/>
  <c r="Q1514" i="1"/>
  <c r="K1514" i="1"/>
  <c r="H1514" i="1"/>
  <c r="E1514" i="1"/>
  <c r="AU1513" i="1"/>
  <c r="AT1513" i="1"/>
  <c r="AS1513" i="1"/>
  <c r="BB1513" i="1" s="1"/>
  <c r="AR1513" i="1"/>
  <c r="AQ1513" i="1"/>
  <c r="AP1513" i="1"/>
  <c r="BA1513" i="1" s="1"/>
  <c r="AO1513" i="1"/>
  <c r="AN1513" i="1"/>
  <c r="AM1513" i="1"/>
  <c r="AZ1513" i="1" s="1"/>
  <c r="AL1513" i="1"/>
  <c r="AK1513" i="1"/>
  <c r="AY1513" i="1" s="1"/>
  <c r="BC1513" i="1" s="1"/>
  <c r="AJ1513" i="1"/>
  <c r="AV1513" i="1" s="1"/>
  <c r="AG1513" i="1"/>
  <c r="AF1513" i="1"/>
  <c r="AD1513" i="1"/>
  <c r="AC1513" i="1"/>
  <c r="AE1513" i="1" s="1"/>
  <c r="AH1513" i="1" s="1"/>
  <c r="AA1513" i="1"/>
  <c r="Z1513" i="1"/>
  <c r="Y1513" i="1"/>
  <c r="X1513" i="1"/>
  <c r="W1513" i="1"/>
  <c r="V1513" i="1"/>
  <c r="S1513" i="1"/>
  <c r="R1513" i="1"/>
  <c r="P1513" i="1"/>
  <c r="O1513" i="1"/>
  <c r="Q1513" i="1" s="1"/>
  <c r="T1513" i="1" s="1"/>
  <c r="N1513" i="1"/>
  <c r="M1513" i="1"/>
  <c r="L1513" i="1"/>
  <c r="J1513" i="1"/>
  <c r="K1513" i="1" s="1"/>
  <c r="I1513" i="1"/>
  <c r="G1513" i="1"/>
  <c r="H1513" i="1" s="1"/>
  <c r="F1513" i="1"/>
  <c r="D1513" i="1"/>
  <c r="C1513" i="1"/>
  <c r="E1513" i="1" s="1"/>
  <c r="BB1512" i="1"/>
  <c r="BA1512" i="1"/>
  <c r="AZ1512" i="1"/>
  <c r="AY1512" i="1"/>
  <c r="BC1512" i="1" s="1"/>
  <c r="BD1512" i="1" s="1"/>
  <c r="AV1512" i="1"/>
  <c r="AH1512" i="1"/>
  <c r="AE1512" i="1"/>
  <c r="X1512" i="1"/>
  <c r="AA1512" i="1" s="1"/>
  <c r="T1512" i="1"/>
  <c r="AW1512" i="1" s="1"/>
  <c r="Q1512" i="1"/>
  <c r="K1512" i="1"/>
  <c r="H1512" i="1"/>
  <c r="E1512" i="1"/>
  <c r="BB1511" i="1"/>
  <c r="BA1511" i="1"/>
  <c r="AZ1511" i="1"/>
  <c r="AY1511" i="1"/>
  <c r="BC1511" i="1" s="1"/>
  <c r="AV1511" i="1"/>
  <c r="AW1511" i="1" s="1"/>
  <c r="AH1511" i="1"/>
  <c r="AE1511" i="1"/>
  <c r="AA1511" i="1"/>
  <c r="X1511" i="1"/>
  <c r="T1511" i="1"/>
  <c r="Q1511" i="1"/>
  <c r="K1511" i="1"/>
  <c r="H1511" i="1"/>
  <c r="E1511" i="1"/>
  <c r="BB1510" i="1"/>
  <c r="BA1510" i="1"/>
  <c r="AZ1510" i="1"/>
  <c r="AY1510" i="1"/>
  <c r="BC1510" i="1" s="1"/>
  <c r="AV1510" i="1"/>
  <c r="AE1510" i="1"/>
  <c r="AH1510" i="1" s="1"/>
  <c r="AA1510" i="1"/>
  <c r="X1510" i="1"/>
  <c r="Q1510" i="1"/>
  <c r="T1510" i="1" s="1"/>
  <c r="K1510" i="1"/>
  <c r="H1510" i="1"/>
  <c r="E1510" i="1"/>
  <c r="AY1509" i="1"/>
  <c r="BC1509" i="1" s="1"/>
  <c r="AU1509" i="1"/>
  <c r="AT1509" i="1"/>
  <c r="AS1509" i="1"/>
  <c r="BB1509" i="1" s="1"/>
  <c r="AR1509" i="1"/>
  <c r="AQ1509" i="1"/>
  <c r="AP1509" i="1"/>
  <c r="BA1509" i="1" s="1"/>
  <c r="AO1509" i="1"/>
  <c r="AN1509" i="1"/>
  <c r="AM1509" i="1"/>
  <c r="AZ1509" i="1" s="1"/>
  <c r="AL1509" i="1"/>
  <c r="AK1509" i="1"/>
  <c r="AJ1509" i="1"/>
  <c r="AV1509" i="1" s="1"/>
  <c r="AG1509" i="1"/>
  <c r="AF1509" i="1"/>
  <c r="AD1509" i="1"/>
  <c r="AC1509" i="1"/>
  <c r="AE1509" i="1" s="1"/>
  <c r="AH1509" i="1" s="1"/>
  <c r="Z1509" i="1"/>
  <c r="Y1509" i="1"/>
  <c r="X1509" i="1"/>
  <c r="AA1509" i="1" s="1"/>
  <c r="W1509" i="1"/>
  <c r="V1509" i="1"/>
  <c r="S1509" i="1"/>
  <c r="R1509" i="1"/>
  <c r="P1509" i="1"/>
  <c r="O1509" i="1"/>
  <c r="Q1509" i="1" s="1"/>
  <c r="T1509" i="1" s="1"/>
  <c r="N1509" i="1"/>
  <c r="M1509" i="1"/>
  <c r="L1509" i="1"/>
  <c r="K1509" i="1"/>
  <c r="J1509" i="1"/>
  <c r="I1509" i="1"/>
  <c r="G1509" i="1"/>
  <c r="H1509" i="1" s="1"/>
  <c r="F1509" i="1"/>
  <c r="D1509" i="1"/>
  <c r="E1509" i="1" s="1"/>
  <c r="C1509" i="1"/>
  <c r="BB1508" i="1"/>
  <c r="BA1508" i="1"/>
  <c r="AZ1508" i="1"/>
  <c r="AY1508" i="1"/>
  <c r="BC1508" i="1" s="1"/>
  <c r="AW1508" i="1"/>
  <c r="AV1508" i="1"/>
  <c r="AH1508" i="1"/>
  <c r="AE1508" i="1"/>
  <c r="X1508" i="1"/>
  <c r="AA1508" i="1" s="1"/>
  <c r="T1508" i="1"/>
  <c r="Q1508" i="1"/>
  <c r="K1508" i="1"/>
  <c r="H1508" i="1"/>
  <c r="E1508" i="1"/>
  <c r="AU1507" i="1"/>
  <c r="AT1507" i="1"/>
  <c r="AS1507" i="1"/>
  <c r="BB1507" i="1" s="1"/>
  <c r="AR1507" i="1"/>
  <c r="AQ1507" i="1"/>
  <c r="AP1507" i="1"/>
  <c r="BA1507" i="1" s="1"/>
  <c r="AO1507" i="1"/>
  <c r="AN1507" i="1"/>
  <c r="AM1507" i="1"/>
  <c r="AZ1507" i="1" s="1"/>
  <c r="AL1507" i="1"/>
  <c r="AK1507" i="1"/>
  <c r="AY1507" i="1" s="1"/>
  <c r="BC1507" i="1" s="1"/>
  <c r="AJ1507" i="1"/>
  <c r="AG1507" i="1"/>
  <c r="AF1507" i="1"/>
  <c r="AD1507" i="1"/>
  <c r="AC1507" i="1"/>
  <c r="AE1507" i="1" s="1"/>
  <c r="AH1507" i="1" s="1"/>
  <c r="AA1507" i="1"/>
  <c r="Z1507" i="1"/>
  <c r="Y1507" i="1"/>
  <c r="X1507" i="1"/>
  <c r="W1507" i="1"/>
  <c r="V1507" i="1"/>
  <c r="S1507" i="1"/>
  <c r="R1507" i="1"/>
  <c r="P1507" i="1"/>
  <c r="O1507" i="1"/>
  <c r="Q1507" i="1" s="1"/>
  <c r="T1507" i="1" s="1"/>
  <c r="N1507" i="1"/>
  <c r="M1507" i="1"/>
  <c r="L1507" i="1"/>
  <c r="J1507" i="1"/>
  <c r="K1507" i="1" s="1"/>
  <c r="I1507" i="1"/>
  <c r="G1507" i="1"/>
  <c r="H1507" i="1" s="1"/>
  <c r="F1507" i="1"/>
  <c r="D1507" i="1"/>
  <c r="C1507" i="1"/>
  <c r="E1507" i="1" s="1"/>
  <c r="BB1506" i="1"/>
  <c r="BA1506" i="1"/>
  <c r="AZ1506" i="1"/>
  <c r="AY1506" i="1"/>
  <c r="BC1506" i="1" s="1"/>
  <c r="BD1506" i="1" s="1"/>
  <c r="AV1506" i="1"/>
  <c r="AH1506" i="1"/>
  <c r="AE1506" i="1"/>
  <c r="X1506" i="1"/>
  <c r="AA1506" i="1" s="1"/>
  <c r="T1506" i="1"/>
  <c r="AW1506" i="1" s="1"/>
  <c r="Q1506" i="1"/>
  <c r="K1506" i="1"/>
  <c r="H1506" i="1"/>
  <c r="E1506" i="1"/>
  <c r="BB1505" i="1"/>
  <c r="BA1505" i="1"/>
  <c r="AZ1505" i="1"/>
  <c r="AY1505" i="1"/>
  <c r="BC1505" i="1" s="1"/>
  <c r="AV1505" i="1"/>
  <c r="AW1505" i="1" s="1"/>
  <c r="AH1505" i="1"/>
  <c r="AE1505" i="1"/>
  <c r="AA1505" i="1"/>
  <c r="X1505" i="1"/>
  <c r="T1505" i="1"/>
  <c r="BD1505" i="1" s="1"/>
  <c r="Q1505" i="1"/>
  <c r="K1505" i="1"/>
  <c r="H1505" i="1"/>
  <c r="E1505" i="1"/>
  <c r="AU1504" i="1"/>
  <c r="AT1504" i="1"/>
  <c r="AS1504" i="1"/>
  <c r="BB1504" i="1" s="1"/>
  <c r="AR1504" i="1"/>
  <c r="AQ1504" i="1"/>
  <c r="AP1504" i="1"/>
  <c r="BA1504" i="1" s="1"/>
  <c r="AO1504" i="1"/>
  <c r="AN1504" i="1"/>
  <c r="AM1504" i="1"/>
  <c r="AZ1504" i="1" s="1"/>
  <c r="AL1504" i="1"/>
  <c r="AY1504" i="1" s="1"/>
  <c r="AK1504" i="1"/>
  <c r="AJ1504" i="1"/>
  <c r="AV1504" i="1" s="1"/>
  <c r="AG1504" i="1"/>
  <c r="AF1504" i="1"/>
  <c r="AD1504" i="1"/>
  <c r="AC1504" i="1"/>
  <c r="AE1504" i="1" s="1"/>
  <c r="AH1504" i="1" s="1"/>
  <c r="Z1504" i="1"/>
  <c r="Y1504" i="1"/>
  <c r="W1504" i="1"/>
  <c r="X1504" i="1" s="1"/>
  <c r="AA1504" i="1" s="1"/>
  <c r="V1504" i="1"/>
  <c r="S1504" i="1"/>
  <c r="R1504" i="1"/>
  <c r="P1504" i="1"/>
  <c r="O1504" i="1"/>
  <c r="Q1504" i="1" s="1"/>
  <c r="T1504" i="1" s="1"/>
  <c r="N1504" i="1"/>
  <c r="M1504" i="1"/>
  <c r="L1504" i="1"/>
  <c r="K1504" i="1"/>
  <c r="J1504" i="1"/>
  <c r="I1504" i="1"/>
  <c r="G1504" i="1"/>
  <c r="H1504" i="1" s="1"/>
  <c r="F1504" i="1"/>
  <c r="D1504" i="1"/>
  <c r="C1504" i="1"/>
  <c r="E1504" i="1" s="1"/>
  <c r="BB1503" i="1"/>
  <c r="BA1503" i="1"/>
  <c r="AZ1503" i="1"/>
  <c r="AY1503" i="1"/>
  <c r="BC1503" i="1" s="1"/>
  <c r="AV1503" i="1"/>
  <c r="AH1503" i="1"/>
  <c r="AE1503" i="1"/>
  <c r="X1503" i="1"/>
  <c r="AA1503" i="1" s="1"/>
  <c r="T1503" i="1"/>
  <c r="AW1503" i="1" s="1"/>
  <c r="Q1503" i="1"/>
  <c r="K1503" i="1"/>
  <c r="H1503" i="1"/>
  <c r="E1503" i="1"/>
  <c r="AU1502" i="1"/>
  <c r="AT1502" i="1"/>
  <c r="AS1502" i="1"/>
  <c r="BB1502" i="1" s="1"/>
  <c r="AR1502" i="1"/>
  <c r="BA1502" i="1" s="1"/>
  <c r="AQ1502" i="1"/>
  <c r="AP1502" i="1"/>
  <c r="AO1502" i="1"/>
  <c r="AN1502" i="1"/>
  <c r="AM1502" i="1"/>
  <c r="AZ1502" i="1" s="1"/>
  <c r="AL1502" i="1"/>
  <c r="AK1502" i="1"/>
  <c r="AJ1502" i="1"/>
  <c r="AY1502" i="1" s="1"/>
  <c r="AG1502" i="1"/>
  <c r="AF1502" i="1"/>
  <c r="AE1502" i="1"/>
  <c r="AH1502" i="1" s="1"/>
  <c r="AD1502" i="1"/>
  <c r="AC1502" i="1"/>
  <c r="Z1502" i="1"/>
  <c r="Y1502" i="1"/>
  <c r="W1502" i="1"/>
  <c r="V1502" i="1"/>
  <c r="X1502" i="1" s="1"/>
  <c r="AA1502" i="1" s="1"/>
  <c r="S1502" i="1"/>
  <c r="R1502" i="1"/>
  <c r="Q1502" i="1"/>
  <c r="T1502" i="1" s="1"/>
  <c r="P1502" i="1"/>
  <c r="O1502" i="1"/>
  <c r="N1502" i="1"/>
  <c r="M1502" i="1"/>
  <c r="L1502" i="1"/>
  <c r="J1502" i="1"/>
  <c r="K1502" i="1" s="1"/>
  <c r="I1502" i="1"/>
  <c r="G1502" i="1"/>
  <c r="F1502" i="1"/>
  <c r="H1502" i="1" s="1"/>
  <c r="E1502" i="1"/>
  <c r="D1502" i="1"/>
  <c r="C1502" i="1"/>
  <c r="BC1501" i="1"/>
  <c r="BB1501" i="1"/>
  <c r="BA1501" i="1"/>
  <c r="AZ1501" i="1"/>
  <c r="AY1501" i="1"/>
  <c r="AV1501" i="1"/>
  <c r="AE1501" i="1"/>
  <c r="AH1501" i="1" s="1"/>
  <c r="AA1501" i="1"/>
  <c r="X1501" i="1"/>
  <c r="T1501" i="1"/>
  <c r="AW1501" i="1" s="1"/>
  <c r="Q1501" i="1"/>
  <c r="K1501" i="1"/>
  <c r="H1501" i="1"/>
  <c r="E1501" i="1"/>
  <c r="BB1500" i="1"/>
  <c r="BA1500" i="1"/>
  <c r="AZ1500" i="1"/>
  <c r="AY1500" i="1"/>
  <c r="BC1500" i="1" s="1"/>
  <c r="BD1500" i="1" s="1"/>
  <c r="AV1500" i="1"/>
  <c r="AH1500" i="1"/>
  <c r="AE1500" i="1"/>
  <c r="X1500" i="1"/>
  <c r="AA1500" i="1" s="1"/>
  <c r="T1500" i="1"/>
  <c r="AW1500" i="1" s="1"/>
  <c r="Q1500" i="1"/>
  <c r="K1500" i="1"/>
  <c r="H1500" i="1"/>
  <c r="E1500" i="1"/>
  <c r="AU1499" i="1"/>
  <c r="AT1499" i="1"/>
  <c r="AS1499" i="1"/>
  <c r="BB1499" i="1" s="1"/>
  <c r="AR1499" i="1"/>
  <c r="BA1499" i="1" s="1"/>
  <c r="AQ1499" i="1"/>
  <c r="AP1499" i="1"/>
  <c r="AO1499" i="1"/>
  <c r="AN1499" i="1"/>
  <c r="AV1499" i="1" s="1"/>
  <c r="AM1499" i="1"/>
  <c r="AZ1499" i="1" s="1"/>
  <c r="AL1499" i="1"/>
  <c r="AK1499" i="1"/>
  <c r="AJ1499" i="1"/>
  <c r="AY1499" i="1" s="1"/>
  <c r="AG1499" i="1"/>
  <c r="AF1499" i="1"/>
  <c r="AE1499" i="1"/>
  <c r="AH1499" i="1" s="1"/>
  <c r="AD1499" i="1"/>
  <c r="AC1499" i="1"/>
  <c r="Z1499" i="1"/>
  <c r="Y1499" i="1"/>
  <c r="W1499" i="1"/>
  <c r="V1499" i="1"/>
  <c r="X1499" i="1" s="1"/>
  <c r="AA1499" i="1" s="1"/>
  <c r="S1499" i="1"/>
  <c r="R1499" i="1"/>
  <c r="Q1499" i="1"/>
  <c r="T1499" i="1" s="1"/>
  <c r="P1499" i="1"/>
  <c r="O1499" i="1"/>
  <c r="N1499" i="1"/>
  <c r="M1499" i="1"/>
  <c r="L1499" i="1"/>
  <c r="J1499" i="1"/>
  <c r="K1499" i="1" s="1"/>
  <c r="I1499" i="1"/>
  <c r="G1499" i="1"/>
  <c r="F1499" i="1"/>
  <c r="H1499" i="1" s="1"/>
  <c r="E1499" i="1"/>
  <c r="D1499" i="1"/>
  <c r="C1499" i="1"/>
  <c r="BB1498" i="1"/>
  <c r="BA1498" i="1"/>
  <c r="AZ1498" i="1"/>
  <c r="AY1498" i="1"/>
  <c r="BC1498" i="1" s="1"/>
  <c r="AV1498" i="1"/>
  <c r="AH1498" i="1"/>
  <c r="AE1498" i="1"/>
  <c r="AA1498" i="1"/>
  <c r="X1498" i="1"/>
  <c r="Q1498" i="1"/>
  <c r="T1498" i="1" s="1"/>
  <c r="K1498" i="1"/>
  <c r="H1498" i="1"/>
  <c r="E1498" i="1"/>
  <c r="BB1497" i="1"/>
  <c r="BA1497" i="1"/>
  <c r="AZ1497" i="1"/>
  <c r="AY1497" i="1"/>
  <c r="BC1497" i="1" s="1"/>
  <c r="AV1497" i="1"/>
  <c r="AH1497" i="1"/>
  <c r="AE1497" i="1"/>
  <c r="X1497" i="1"/>
  <c r="AA1497" i="1" s="1"/>
  <c r="T1497" i="1"/>
  <c r="AW1497" i="1" s="1"/>
  <c r="Q1497" i="1"/>
  <c r="K1497" i="1"/>
  <c r="H1497" i="1"/>
  <c r="E1497" i="1"/>
  <c r="BB1496" i="1"/>
  <c r="BA1496" i="1"/>
  <c r="AZ1496" i="1"/>
  <c r="AY1496" i="1"/>
  <c r="BC1496" i="1" s="1"/>
  <c r="AW1496" i="1"/>
  <c r="AV1496" i="1"/>
  <c r="AH1496" i="1"/>
  <c r="AE1496" i="1"/>
  <c r="X1496" i="1"/>
  <c r="AA1496" i="1" s="1"/>
  <c r="T1496" i="1"/>
  <c r="Q1496" i="1"/>
  <c r="K1496" i="1"/>
  <c r="H1496" i="1"/>
  <c r="E1496" i="1"/>
  <c r="BB1495" i="1"/>
  <c r="BC1495" i="1" s="1"/>
  <c r="BA1495" i="1"/>
  <c r="AZ1495" i="1"/>
  <c r="AY1495" i="1"/>
  <c r="AV1495" i="1"/>
  <c r="AL1495" i="1"/>
  <c r="AE1495" i="1"/>
  <c r="AH1495" i="1" s="1"/>
  <c r="AA1495" i="1"/>
  <c r="X1495" i="1"/>
  <c r="T1495" i="1"/>
  <c r="AW1495" i="1" s="1"/>
  <c r="Q1495" i="1"/>
  <c r="K1495" i="1"/>
  <c r="H1495" i="1"/>
  <c r="E1495" i="1"/>
  <c r="AU1494" i="1"/>
  <c r="AT1494" i="1"/>
  <c r="AS1494" i="1"/>
  <c r="BB1494" i="1" s="1"/>
  <c r="AR1494" i="1"/>
  <c r="BA1494" i="1" s="1"/>
  <c r="AQ1494" i="1"/>
  <c r="AP1494" i="1"/>
  <c r="AO1494" i="1"/>
  <c r="AN1494" i="1"/>
  <c r="AM1494" i="1"/>
  <c r="AZ1494" i="1" s="1"/>
  <c r="AL1494" i="1"/>
  <c r="AK1494" i="1"/>
  <c r="AJ1494" i="1"/>
  <c r="AY1494" i="1" s="1"/>
  <c r="AG1494" i="1"/>
  <c r="AF1494" i="1"/>
  <c r="AD1494" i="1"/>
  <c r="AE1494" i="1" s="1"/>
  <c r="AH1494" i="1" s="1"/>
  <c r="AC1494" i="1"/>
  <c r="Z1494" i="1"/>
  <c r="Y1494" i="1"/>
  <c r="W1494" i="1"/>
  <c r="V1494" i="1"/>
  <c r="X1494" i="1" s="1"/>
  <c r="AA1494" i="1" s="1"/>
  <c r="T1494" i="1"/>
  <c r="S1494" i="1"/>
  <c r="R1494" i="1"/>
  <c r="Q1494" i="1"/>
  <c r="P1494" i="1"/>
  <c r="O1494" i="1"/>
  <c r="N1494" i="1"/>
  <c r="M1494" i="1"/>
  <c r="L1494" i="1"/>
  <c r="J1494" i="1"/>
  <c r="I1494" i="1"/>
  <c r="K1494" i="1" s="1"/>
  <c r="H1494" i="1"/>
  <c r="G1494" i="1"/>
  <c r="F1494" i="1"/>
  <c r="D1494" i="1"/>
  <c r="E1494" i="1" s="1"/>
  <c r="C1494" i="1"/>
  <c r="BB1493" i="1"/>
  <c r="BA1493" i="1"/>
  <c r="AZ1493" i="1"/>
  <c r="AY1493" i="1"/>
  <c r="BC1493" i="1" s="1"/>
  <c r="AV1493" i="1"/>
  <c r="AE1493" i="1"/>
  <c r="AH1493" i="1" s="1"/>
  <c r="AA1493" i="1"/>
  <c r="X1493" i="1"/>
  <c r="Q1493" i="1"/>
  <c r="T1493" i="1" s="1"/>
  <c r="K1493" i="1"/>
  <c r="H1493" i="1"/>
  <c r="E1493" i="1"/>
  <c r="BB1492" i="1"/>
  <c r="BA1492" i="1"/>
  <c r="AZ1492" i="1"/>
  <c r="AY1492" i="1"/>
  <c r="BC1492" i="1" s="1"/>
  <c r="AV1492" i="1"/>
  <c r="AH1492" i="1"/>
  <c r="AE1492" i="1"/>
  <c r="AA1492" i="1"/>
  <c r="X1492" i="1"/>
  <c r="Q1492" i="1"/>
  <c r="T1492" i="1" s="1"/>
  <c r="K1492" i="1"/>
  <c r="H1492" i="1"/>
  <c r="E1492" i="1"/>
  <c r="BB1491" i="1"/>
  <c r="BA1491" i="1"/>
  <c r="AZ1491" i="1"/>
  <c r="AY1491" i="1"/>
  <c r="BC1491" i="1" s="1"/>
  <c r="AV1491" i="1"/>
  <c r="AH1491" i="1"/>
  <c r="AE1491" i="1"/>
  <c r="X1491" i="1"/>
  <c r="AA1491" i="1" s="1"/>
  <c r="T1491" i="1"/>
  <c r="AW1491" i="1" s="1"/>
  <c r="Q1491" i="1"/>
  <c r="K1491" i="1"/>
  <c r="H1491" i="1"/>
  <c r="E1491" i="1"/>
  <c r="BB1490" i="1"/>
  <c r="BA1490" i="1"/>
  <c r="AZ1490" i="1"/>
  <c r="AY1490" i="1"/>
  <c r="BC1490" i="1" s="1"/>
  <c r="AW1490" i="1"/>
  <c r="AV1490" i="1"/>
  <c r="AH1490" i="1"/>
  <c r="AE1490" i="1"/>
  <c r="X1490" i="1"/>
  <c r="AA1490" i="1" s="1"/>
  <c r="T1490" i="1"/>
  <c r="BD1490" i="1" s="1"/>
  <c r="Q1490" i="1"/>
  <c r="K1490" i="1"/>
  <c r="H1490" i="1"/>
  <c r="E1490" i="1"/>
  <c r="BC1489" i="1"/>
  <c r="BB1489" i="1"/>
  <c r="BA1489" i="1"/>
  <c r="AZ1489" i="1"/>
  <c r="AY1489" i="1"/>
  <c r="AV1489" i="1"/>
  <c r="AE1489" i="1"/>
  <c r="AH1489" i="1" s="1"/>
  <c r="AA1489" i="1"/>
  <c r="X1489" i="1"/>
  <c r="Q1489" i="1"/>
  <c r="T1489" i="1" s="1"/>
  <c r="K1489" i="1"/>
  <c r="H1489" i="1"/>
  <c r="E1489" i="1"/>
  <c r="BC1488" i="1"/>
  <c r="BD1488" i="1" s="1"/>
  <c r="BB1488" i="1"/>
  <c r="BA1488" i="1"/>
  <c r="AZ1488" i="1"/>
  <c r="AY1488" i="1"/>
  <c r="AV1488" i="1"/>
  <c r="AH1488" i="1"/>
  <c r="AE1488" i="1"/>
  <c r="AA1488" i="1"/>
  <c r="X1488" i="1"/>
  <c r="T1488" i="1"/>
  <c r="AW1488" i="1" s="1"/>
  <c r="Q1488" i="1"/>
  <c r="K1488" i="1"/>
  <c r="H1488" i="1"/>
  <c r="E1488" i="1"/>
  <c r="AU1487" i="1"/>
  <c r="AT1487" i="1"/>
  <c r="AS1487" i="1"/>
  <c r="BB1487" i="1" s="1"/>
  <c r="AR1487" i="1"/>
  <c r="BA1487" i="1" s="1"/>
  <c r="AQ1487" i="1"/>
  <c r="AP1487" i="1"/>
  <c r="AO1487" i="1"/>
  <c r="AN1487" i="1"/>
  <c r="AM1487" i="1"/>
  <c r="AZ1487" i="1" s="1"/>
  <c r="AL1487" i="1"/>
  <c r="AK1487" i="1"/>
  <c r="AJ1487" i="1"/>
  <c r="AY1487" i="1" s="1"/>
  <c r="AG1487" i="1"/>
  <c r="AF1487" i="1"/>
  <c r="AE1487" i="1"/>
  <c r="AH1487" i="1" s="1"/>
  <c r="AD1487" i="1"/>
  <c r="AC1487" i="1"/>
  <c r="Z1487" i="1"/>
  <c r="Y1487" i="1"/>
  <c r="W1487" i="1"/>
  <c r="V1487" i="1"/>
  <c r="X1487" i="1" s="1"/>
  <c r="AA1487" i="1" s="1"/>
  <c r="T1487" i="1"/>
  <c r="S1487" i="1"/>
  <c r="R1487" i="1"/>
  <c r="Q1487" i="1"/>
  <c r="P1487" i="1"/>
  <c r="O1487" i="1"/>
  <c r="N1487" i="1"/>
  <c r="M1487" i="1"/>
  <c r="L1487" i="1"/>
  <c r="J1487" i="1"/>
  <c r="I1487" i="1"/>
  <c r="K1487" i="1" s="1"/>
  <c r="H1487" i="1"/>
  <c r="G1487" i="1"/>
  <c r="F1487" i="1"/>
  <c r="E1487" i="1"/>
  <c r="D1487" i="1"/>
  <c r="C1487" i="1"/>
  <c r="BB1486" i="1"/>
  <c r="BA1486" i="1"/>
  <c r="AZ1486" i="1"/>
  <c r="AY1486" i="1"/>
  <c r="BC1486" i="1" s="1"/>
  <c r="AV1486" i="1"/>
  <c r="AE1486" i="1"/>
  <c r="AH1486" i="1" s="1"/>
  <c r="AA1486" i="1"/>
  <c r="X1486" i="1"/>
  <c r="Q1486" i="1"/>
  <c r="T1486" i="1" s="1"/>
  <c r="K1486" i="1"/>
  <c r="H1486" i="1"/>
  <c r="E1486" i="1"/>
  <c r="BB1485" i="1"/>
  <c r="BA1485" i="1"/>
  <c r="AZ1485" i="1"/>
  <c r="AY1485" i="1"/>
  <c r="BC1485" i="1" s="1"/>
  <c r="AV1485" i="1"/>
  <c r="AH1485" i="1"/>
  <c r="AE1485" i="1"/>
  <c r="AA1485" i="1"/>
  <c r="X1485" i="1"/>
  <c r="T1485" i="1"/>
  <c r="AW1485" i="1" s="1"/>
  <c r="Q1485" i="1"/>
  <c r="K1485" i="1"/>
  <c r="H1485" i="1"/>
  <c r="E1485" i="1"/>
  <c r="BB1484" i="1"/>
  <c r="BA1484" i="1"/>
  <c r="AZ1484" i="1"/>
  <c r="AY1484" i="1"/>
  <c r="BC1484" i="1" s="1"/>
  <c r="AV1484" i="1"/>
  <c r="AH1484" i="1"/>
  <c r="AE1484" i="1"/>
  <c r="X1484" i="1"/>
  <c r="AA1484" i="1" s="1"/>
  <c r="T1484" i="1"/>
  <c r="AW1484" i="1" s="1"/>
  <c r="Q1484" i="1"/>
  <c r="K1484" i="1"/>
  <c r="H1484" i="1"/>
  <c r="E1484" i="1"/>
  <c r="BB1483" i="1"/>
  <c r="BA1483" i="1"/>
  <c r="AZ1483" i="1"/>
  <c r="AY1483" i="1"/>
  <c r="BC1483" i="1" s="1"/>
  <c r="AW1483" i="1"/>
  <c r="AV1483" i="1"/>
  <c r="AH1483" i="1"/>
  <c r="AE1483" i="1"/>
  <c r="AA1483" i="1"/>
  <c r="X1483" i="1"/>
  <c r="T1483" i="1"/>
  <c r="Q1483" i="1"/>
  <c r="K1483" i="1"/>
  <c r="H1483" i="1"/>
  <c r="E1483" i="1"/>
  <c r="BC1482" i="1"/>
  <c r="BB1482" i="1"/>
  <c r="BA1482" i="1"/>
  <c r="AZ1482" i="1"/>
  <c r="AY1482" i="1"/>
  <c r="AV1482" i="1"/>
  <c r="AE1482" i="1"/>
  <c r="AH1482" i="1" s="1"/>
  <c r="AA1482" i="1"/>
  <c r="X1482" i="1"/>
  <c r="Q1482" i="1"/>
  <c r="T1482" i="1" s="1"/>
  <c r="K1482" i="1"/>
  <c r="H1482" i="1"/>
  <c r="E1482" i="1"/>
  <c r="BD1481" i="1"/>
  <c r="BC1481" i="1"/>
  <c r="BB1481" i="1"/>
  <c r="BA1481" i="1"/>
  <c r="AZ1481" i="1"/>
  <c r="AY1481" i="1"/>
  <c r="AV1481" i="1"/>
  <c r="AH1481" i="1"/>
  <c r="AE1481" i="1"/>
  <c r="AA1481" i="1"/>
  <c r="X1481" i="1"/>
  <c r="T1481" i="1"/>
  <c r="AW1481" i="1" s="1"/>
  <c r="Q1481" i="1"/>
  <c r="K1481" i="1"/>
  <c r="H1481" i="1"/>
  <c r="E1481" i="1"/>
  <c r="AU1480" i="1"/>
  <c r="AT1480" i="1"/>
  <c r="AS1480" i="1"/>
  <c r="BB1480" i="1" s="1"/>
  <c r="AR1480" i="1"/>
  <c r="BA1480" i="1" s="1"/>
  <c r="AQ1480" i="1"/>
  <c r="AP1480" i="1"/>
  <c r="AO1480" i="1"/>
  <c r="AN1480" i="1"/>
  <c r="AV1480" i="1" s="1"/>
  <c r="AM1480" i="1"/>
  <c r="AZ1480" i="1" s="1"/>
  <c r="AL1480" i="1"/>
  <c r="AK1480" i="1"/>
  <c r="AJ1480" i="1"/>
  <c r="AY1480" i="1" s="1"/>
  <c r="BC1480" i="1" s="1"/>
  <c r="AG1480" i="1"/>
  <c r="AF1480" i="1"/>
  <c r="AE1480" i="1"/>
  <c r="AH1480" i="1" s="1"/>
  <c r="AD1480" i="1"/>
  <c r="AC1480" i="1"/>
  <c r="Z1480" i="1"/>
  <c r="Y1480" i="1"/>
  <c r="W1480" i="1"/>
  <c r="V1480" i="1"/>
  <c r="X1480" i="1" s="1"/>
  <c r="AA1480" i="1" s="1"/>
  <c r="T1480" i="1"/>
  <c r="S1480" i="1"/>
  <c r="R1480" i="1"/>
  <c r="Q1480" i="1"/>
  <c r="P1480" i="1"/>
  <c r="O1480" i="1"/>
  <c r="N1480" i="1"/>
  <c r="M1480" i="1"/>
  <c r="L1480" i="1"/>
  <c r="J1480" i="1"/>
  <c r="I1480" i="1"/>
  <c r="K1480" i="1" s="1"/>
  <c r="H1480" i="1"/>
  <c r="G1480" i="1"/>
  <c r="F1480" i="1"/>
  <c r="E1480" i="1"/>
  <c r="D1480" i="1"/>
  <c r="C1480" i="1"/>
  <c r="BB1479" i="1"/>
  <c r="BA1479" i="1"/>
  <c r="AZ1479" i="1"/>
  <c r="AY1479" i="1"/>
  <c r="BC1479" i="1" s="1"/>
  <c r="AV1479" i="1"/>
  <c r="AE1479" i="1"/>
  <c r="AH1479" i="1" s="1"/>
  <c r="AA1479" i="1"/>
  <c r="X1479" i="1"/>
  <c r="Q1479" i="1"/>
  <c r="T1479" i="1" s="1"/>
  <c r="K1479" i="1"/>
  <c r="H1479" i="1"/>
  <c r="E1479" i="1"/>
  <c r="AZ1478" i="1"/>
  <c r="AY1478" i="1"/>
  <c r="BC1478" i="1" s="1"/>
  <c r="AU1478" i="1"/>
  <c r="AT1478" i="1"/>
  <c r="AS1478" i="1"/>
  <c r="BB1478" i="1" s="1"/>
  <c r="AR1478" i="1"/>
  <c r="AQ1478" i="1"/>
  <c r="AP1478" i="1"/>
  <c r="BA1478" i="1" s="1"/>
  <c r="AO1478" i="1"/>
  <c r="AN1478" i="1"/>
  <c r="AM1478" i="1"/>
  <c r="AL1478" i="1"/>
  <c r="AK1478" i="1"/>
  <c r="AJ1478" i="1"/>
  <c r="AV1478" i="1" s="1"/>
  <c r="AG1478" i="1"/>
  <c r="AF1478" i="1"/>
  <c r="AD1478" i="1"/>
  <c r="AC1478" i="1"/>
  <c r="AE1478" i="1" s="1"/>
  <c r="AH1478" i="1" s="1"/>
  <c r="Z1478" i="1"/>
  <c r="Y1478" i="1"/>
  <c r="X1478" i="1"/>
  <c r="AA1478" i="1" s="1"/>
  <c r="W1478" i="1"/>
  <c r="V1478" i="1"/>
  <c r="S1478" i="1"/>
  <c r="R1478" i="1"/>
  <c r="P1478" i="1"/>
  <c r="O1478" i="1"/>
  <c r="Q1478" i="1" s="1"/>
  <c r="T1478" i="1" s="1"/>
  <c r="N1478" i="1"/>
  <c r="M1478" i="1"/>
  <c r="L1478" i="1"/>
  <c r="K1478" i="1"/>
  <c r="J1478" i="1"/>
  <c r="I1478" i="1"/>
  <c r="H1478" i="1"/>
  <c r="G1478" i="1"/>
  <c r="F1478" i="1"/>
  <c r="D1478" i="1"/>
  <c r="E1478" i="1" s="1"/>
  <c r="C1478" i="1"/>
  <c r="BB1477" i="1"/>
  <c r="BA1477" i="1"/>
  <c r="BC1477" i="1" s="1"/>
  <c r="AZ1477" i="1"/>
  <c r="AY1477" i="1"/>
  <c r="AV1477" i="1"/>
  <c r="AE1477" i="1"/>
  <c r="AH1477" i="1" s="1"/>
  <c r="AA1477" i="1"/>
  <c r="X1477" i="1"/>
  <c r="Q1477" i="1"/>
  <c r="T1477" i="1" s="1"/>
  <c r="K1477" i="1"/>
  <c r="H1477" i="1"/>
  <c r="E1477" i="1"/>
  <c r="AU1476" i="1"/>
  <c r="AT1476" i="1"/>
  <c r="AS1476" i="1"/>
  <c r="BB1476" i="1" s="1"/>
  <c r="AR1476" i="1"/>
  <c r="AQ1476" i="1"/>
  <c r="AP1476" i="1"/>
  <c r="BA1476" i="1" s="1"/>
  <c r="AO1476" i="1"/>
  <c r="AN1476" i="1"/>
  <c r="AM1476" i="1"/>
  <c r="AZ1476" i="1" s="1"/>
  <c r="AL1476" i="1"/>
  <c r="AK1476" i="1"/>
  <c r="AY1476" i="1" s="1"/>
  <c r="BC1476" i="1" s="1"/>
  <c r="AJ1476" i="1"/>
  <c r="AV1476" i="1" s="1"/>
  <c r="AG1476" i="1"/>
  <c r="AF1476" i="1"/>
  <c r="AD1476" i="1"/>
  <c r="AC1476" i="1"/>
  <c r="AE1476" i="1" s="1"/>
  <c r="AH1476" i="1" s="1"/>
  <c r="AA1476" i="1"/>
  <c r="Z1476" i="1"/>
  <c r="Y1476" i="1"/>
  <c r="X1476" i="1"/>
  <c r="W1476" i="1"/>
  <c r="V1476" i="1"/>
  <c r="S1476" i="1"/>
  <c r="R1476" i="1"/>
  <c r="P1476" i="1"/>
  <c r="O1476" i="1"/>
  <c r="Q1476" i="1" s="1"/>
  <c r="T1476" i="1" s="1"/>
  <c r="N1476" i="1"/>
  <c r="M1476" i="1"/>
  <c r="L1476" i="1"/>
  <c r="K1476" i="1"/>
  <c r="J1476" i="1"/>
  <c r="I1476" i="1"/>
  <c r="G1476" i="1"/>
  <c r="H1476" i="1" s="1"/>
  <c r="F1476" i="1"/>
  <c r="D1476" i="1"/>
  <c r="E1476" i="1" s="1"/>
  <c r="C1476" i="1"/>
  <c r="BB1475" i="1"/>
  <c r="BA1475" i="1"/>
  <c r="AZ1475" i="1"/>
  <c r="AY1475" i="1"/>
  <c r="BC1475" i="1" s="1"/>
  <c r="AV1475" i="1"/>
  <c r="AH1475" i="1"/>
  <c r="AE1475" i="1"/>
  <c r="X1475" i="1"/>
  <c r="AA1475" i="1" s="1"/>
  <c r="Q1475" i="1"/>
  <c r="T1475" i="1" s="1"/>
  <c r="K1475" i="1"/>
  <c r="H1475" i="1"/>
  <c r="E1475" i="1"/>
  <c r="AU1474" i="1"/>
  <c r="AT1474" i="1"/>
  <c r="AS1474" i="1"/>
  <c r="BB1474" i="1" s="1"/>
  <c r="AR1474" i="1"/>
  <c r="AQ1474" i="1"/>
  <c r="AP1474" i="1"/>
  <c r="BA1474" i="1" s="1"/>
  <c r="AO1474" i="1"/>
  <c r="AN1474" i="1"/>
  <c r="AM1474" i="1"/>
  <c r="AZ1474" i="1" s="1"/>
  <c r="AL1474" i="1"/>
  <c r="AK1474" i="1"/>
  <c r="AV1474" i="1" s="1"/>
  <c r="AJ1474" i="1"/>
  <c r="AY1474" i="1" s="1"/>
  <c r="BC1474" i="1" s="1"/>
  <c r="AG1474" i="1"/>
  <c r="AF1474" i="1"/>
  <c r="AE1474" i="1"/>
  <c r="AH1474" i="1" s="1"/>
  <c r="AD1474" i="1"/>
  <c r="AC1474" i="1"/>
  <c r="Z1474" i="1"/>
  <c r="Y1474" i="1"/>
  <c r="W1474" i="1"/>
  <c r="V1474" i="1"/>
  <c r="X1474" i="1" s="1"/>
  <c r="AA1474" i="1" s="1"/>
  <c r="S1474" i="1"/>
  <c r="R1474" i="1"/>
  <c r="P1474" i="1"/>
  <c r="O1474" i="1"/>
  <c r="Q1474" i="1" s="1"/>
  <c r="T1474" i="1" s="1"/>
  <c r="N1474" i="1"/>
  <c r="M1474" i="1"/>
  <c r="L1474" i="1"/>
  <c r="J1474" i="1"/>
  <c r="K1474" i="1" s="1"/>
  <c r="I1474" i="1"/>
  <c r="G1474" i="1"/>
  <c r="H1474" i="1" s="1"/>
  <c r="F1474" i="1"/>
  <c r="D1474" i="1"/>
  <c r="C1474" i="1"/>
  <c r="E1474" i="1" s="1"/>
  <c r="BB1473" i="1"/>
  <c r="BA1473" i="1"/>
  <c r="AZ1473" i="1"/>
  <c r="AY1473" i="1"/>
  <c r="BC1473" i="1" s="1"/>
  <c r="AV1473" i="1"/>
  <c r="AE1473" i="1"/>
  <c r="AH1473" i="1" s="1"/>
  <c r="AA1473" i="1"/>
  <c r="X1473" i="1"/>
  <c r="T1473" i="1"/>
  <c r="AW1473" i="1" s="1"/>
  <c r="Q1473" i="1"/>
  <c r="K1473" i="1"/>
  <c r="H1473" i="1"/>
  <c r="E1473" i="1"/>
  <c r="BB1472" i="1"/>
  <c r="BA1472" i="1"/>
  <c r="AZ1472" i="1"/>
  <c r="AY1472" i="1"/>
  <c r="BC1472" i="1" s="1"/>
  <c r="AV1472" i="1"/>
  <c r="AE1472" i="1"/>
  <c r="AH1472" i="1" s="1"/>
  <c r="X1472" i="1"/>
  <c r="AA1472" i="1" s="1"/>
  <c r="T1472" i="1"/>
  <c r="AW1472" i="1" s="1"/>
  <c r="Q1472" i="1"/>
  <c r="K1472" i="1"/>
  <c r="H1472" i="1"/>
  <c r="E1472" i="1"/>
  <c r="BB1471" i="1"/>
  <c r="BA1471" i="1"/>
  <c r="AZ1471" i="1"/>
  <c r="AY1471" i="1"/>
  <c r="BC1471" i="1" s="1"/>
  <c r="AV1471" i="1"/>
  <c r="AE1471" i="1"/>
  <c r="AH1471" i="1" s="1"/>
  <c r="AA1471" i="1"/>
  <c r="X1471" i="1"/>
  <c r="Q1471" i="1"/>
  <c r="T1471" i="1" s="1"/>
  <c r="K1471" i="1"/>
  <c r="H1471" i="1"/>
  <c r="E1471" i="1"/>
  <c r="BC1470" i="1"/>
  <c r="BB1470" i="1"/>
  <c r="BA1470" i="1"/>
  <c r="AZ1470" i="1"/>
  <c r="AY1470" i="1"/>
  <c r="AV1470" i="1"/>
  <c r="AE1470" i="1"/>
  <c r="AH1470" i="1" s="1"/>
  <c r="AA1470" i="1"/>
  <c r="X1470" i="1"/>
  <c r="T1470" i="1"/>
  <c r="AW1470" i="1" s="1"/>
  <c r="Q1470" i="1"/>
  <c r="K1470" i="1"/>
  <c r="H1470" i="1"/>
  <c r="E1470" i="1"/>
  <c r="AU1469" i="1"/>
  <c r="AT1469" i="1"/>
  <c r="AS1469" i="1"/>
  <c r="BB1469" i="1" s="1"/>
  <c r="AR1469" i="1"/>
  <c r="AQ1469" i="1"/>
  <c r="AP1469" i="1"/>
  <c r="BA1469" i="1" s="1"/>
  <c r="AO1469" i="1"/>
  <c r="AN1469" i="1"/>
  <c r="AM1469" i="1"/>
  <c r="AZ1469" i="1" s="1"/>
  <c r="AL1469" i="1"/>
  <c r="AK1469" i="1"/>
  <c r="AJ1469" i="1"/>
  <c r="AY1469" i="1" s="1"/>
  <c r="AG1469" i="1"/>
  <c r="AF1469" i="1"/>
  <c r="AD1469" i="1"/>
  <c r="AC1469" i="1"/>
  <c r="AE1469" i="1" s="1"/>
  <c r="AH1469" i="1" s="1"/>
  <c r="Z1469" i="1"/>
  <c r="Y1469" i="1"/>
  <c r="W1469" i="1"/>
  <c r="V1469" i="1"/>
  <c r="X1469" i="1" s="1"/>
  <c r="AA1469" i="1" s="1"/>
  <c r="S1469" i="1"/>
  <c r="R1469" i="1"/>
  <c r="Q1469" i="1"/>
  <c r="T1469" i="1" s="1"/>
  <c r="P1469" i="1"/>
  <c r="O1469" i="1"/>
  <c r="N1469" i="1"/>
  <c r="M1469" i="1"/>
  <c r="L1469" i="1"/>
  <c r="J1469" i="1"/>
  <c r="I1469" i="1"/>
  <c r="K1469" i="1" s="1"/>
  <c r="G1469" i="1"/>
  <c r="H1469" i="1" s="1"/>
  <c r="F1469" i="1"/>
  <c r="D1469" i="1"/>
  <c r="E1469" i="1" s="1"/>
  <c r="C1469" i="1"/>
  <c r="BB1468" i="1"/>
  <c r="BA1468" i="1"/>
  <c r="AZ1468" i="1"/>
  <c r="BC1468" i="1" s="1"/>
  <c r="AY1468" i="1"/>
  <c r="AV1468" i="1"/>
  <c r="AE1468" i="1"/>
  <c r="AH1468" i="1" s="1"/>
  <c r="X1468" i="1"/>
  <c r="AA1468" i="1" s="1"/>
  <c r="T1468" i="1"/>
  <c r="Q1468" i="1"/>
  <c r="K1468" i="1"/>
  <c r="H1468" i="1"/>
  <c r="E1468" i="1"/>
  <c r="BB1467" i="1"/>
  <c r="BA1467" i="1"/>
  <c r="AZ1467" i="1"/>
  <c r="AY1467" i="1"/>
  <c r="BC1467" i="1" s="1"/>
  <c r="AV1467" i="1"/>
  <c r="AH1467" i="1"/>
  <c r="AE1467" i="1"/>
  <c r="X1467" i="1"/>
  <c r="AA1467" i="1" s="1"/>
  <c r="Q1467" i="1"/>
  <c r="T1467" i="1" s="1"/>
  <c r="K1467" i="1"/>
  <c r="H1467" i="1"/>
  <c r="E1467" i="1"/>
  <c r="BB1466" i="1"/>
  <c r="BA1466" i="1"/>
  <c r="AZ1466" i="1"/>
  <c r="AY1466" i="1"/>
  <c r="BC1466" i="1" s="1"/>
  <c r="AV1466" i="1"/>
  <c r="AE1466" i="1"/>
  <c r="AH1466" i="1" s="1"/>
  <c r="AA1466" i="1"/>
  <c r="X1466" i="1"/>
  <c r="Q1466" i="1"/>
  <c r="T1466" i="1" s="1"/>
  <c r="K1466" i="1"/>
  <c r="H1466" i="1"/>
  <c r="E1466" i="1"/>
  <c r="AU1465" i="1"/>
  <c r="AT1465" i="1"/>
  <c r="AS1465" i="1"/>
  <c r="BB1465" i="1" s="1"/>
  <c r="AR1465" i="1"/>
  <c r="AQ1465" i="1"/>
  <c r="BA1465" i="1" s="1"/>
  <c r="AP1465" i="1"/>
  <c r="AO1465" i="1"/>
  <c r="AZ1465" i="1" s="1"/>
  <c r="AN1465" i="1"/>
  <c r="AM1465" i="1"/>
  <c r="AL1465" i="1"/>
  <c r="AK1465" i="1"/>
  <c r="AJ1465" i="1"/>
  <c r="AY1465" i="1" s="1"/>
  <c r="AG1465" i="1"/>
  <c r="AF1465" i="1"/>
  <c r="AD1465" i="1"/>
  <c r="AC1465" i="1"/>
  <c r="AE1465" i="1" s="1"/>
  <c r="AH1465" i="1" s="1"/>
  <c r="Z1465" i="1"/>
  <c r="Y1465" i="1"/>
  <c r="W1465" i="1"/>
  <c r="V1465" i="1"/>
  <c r="X1465" i="1" s="1"/>
  <c r="AA1465" i="1" s="1"/>
  <c r="S1465" i="1"/>
  <c r="R1465" i="1"/>
  <c r="P1465" i="1"/>
  <c r="Q1465" i="1" s="1"/>
  <c r="T1465" i="1" s="1"/>
  <c r="O1465" i="1"/>
  <c r="N1465" i="1"/>
  <c r="M1465" i="1"/>
  <c r="L1465" i="1"/>
  <c r="J1465" i="1"/>
  <c r="I1465" i="1"/>
  <c r="K1465" i="1" s="1"/>
  <c r="G1465" i="1"/>
  <c r="F1465" i="1"/>
  <c r="H1465" i="1" s="1"/>
  <c r="D1465" i="1"/>
  <c r="E1465" i="1" s="1"/>
  <c r="C1465" i="1"/>
  <c r="BB1464" i="1"/>
  <c r="BA1464" i="1"/>
  <c r="AZ1464" i="1"/>
  <c r="BC1464" i="1" s="1"/>
  <c r="AY1464" i="1"/>
  <c r="AV1464" i="1"/>
  <c r="AE1464" i="1"/>
  <c r="AH1464" i="1" s="1"/>
  <c r="AA1464" i="1"/>
  <c r="X1464" i="1"/>
  <c r="T1464" i="1"/>
  <c r="AW1464" i="1" s="1"/>
  <c r="Q1464" i="1"/>
  <c r="K1464" i="1"/>
  <c r="H1464" i="1"/>
  <c r="E1464" i="1"/>
  <c r="AU1463" i="1"/>
  <c r="AT1463" i="1"/>
  <c r="AS1463" i="1"/>
  <c r="BB1463" i="1" s="1"/>
  <c r="AR1463" i="1"/>
  <c r="BA1463" i="1" s="1"/>
  <c r="AQ1463" i="1"/>
  <c r="AP1463" i="1"/>
  <c r="AO1463" i="1"/>
  <c r="AN1463" i="1"/>
  <c r="AM1463" i="1"/>
  <c r="AZ1463" i="1" s="1"/>
  <c r="AL1463" i="1"/>
  <c r="AK1463" i="1"/>
  <c r="AJ1463" i="1"/>
  <c r="AY1463" i="1" s="1"/>
  <c r="AG1463" i="1"/>
  <c r="AF1463" i="1"/>
  <c r="AD1463" i="1"/>
  <c r="AC1463" i="1"/>
  <c r="AE1463" i="1" s="1"/>
  <c r="AH1463" i="1" s="1"/>
  <c r="Z1463" i="1"/>
  <c r="Y1463" i="1"/>
  <c r="W1463" i="1"/>
  <c r="V1463" i="1"/>
  <c r="X1463" i="1" s="1"/>
  <c r="AA1463" i="1" s="1"/>
  <c r="S1463" i="1"/>
  <c r="T1463" i="1" s="1"/>
  <c r="R1463" i="1"/>
  <c r="Q1463" i="1"/>
  <c r="P1463" i="1"/>
  <c r="O1463" i="1"/>
  <c r="N1463" i="1"/>
  <c r="M1463" i="1"/>
  <c r="L1463" i="1"/>
  <c r="K1463" i="1"/>
  <c r="J1463" i="1"/>
  <c r="I1463" i="1"/>
  <c r="G1463" i="1"/>
  <c r="H1463" i="1" s="1"/>
  <c r="F1463" i="1"/>
  <c r="D1463" i="1"/>
  <c r="E1463" i="1" s="1"/>
  <c r="C1463" i="1"/>
  <c r="AU1462" i="1"/>
  <c r="AT1462" i="1"/>
  <c r="AS1462" i="1"/>
  <c r="BB1462" i="1" s="1"/>
  <c r="AR1462" i="1"/>
  <c r="AP1462" i="1"/>
  <c r="BA1462" i="1" s="1"/>
  <c r="AO1462" i="1"/>
  <c r="AN1462" i="1"/>
  <c r="AL1462" i="1"/>
  <c r="AK1462" i="1"/>
  <c r="AJ1462" i="1"/>
  <c r="AG1462" i="1"/>
  <c r="AF1462" i="1"/>
  <c r="AD1462" i="1"/>
  <c r="AC1462" i="1"/>
  <c r="AE1462" i="1" s="1"/>
  <c r="AH1462" i="1" s="1"/>
  <c r="Z1462" i="1"/>
  <c r="Y1462" i="1"/>
  <c r="W1462" i="1"/>
  <c r="V1462" i="1"/>
  <c r="X1462" i="1" s="1"/>
  <c r="AA1462" i="1" s="1"/>
  <c r="S1462" i="1"/>
  <c r="R1462" i="1"/>
  <c r="P1462" i="1"/>
  <c r="O1462" i="1"/>
  <c r="Q1462" i="1" s="1"/>
  <c r="T1462" i="1" s="1"/>
  <c r="N1462" i="1"/>
  <c r="M1462" i="1"/>
  <c r="L1462" i="1"/>
  <c r="K1462" i="1"/>
  <c r="J1462" i="1"/>
  <c r="I1462" i="1"/>
  <c r="G1462" i="1"/>
  <c r="H1462" i="1" s="1"/>
  <c r="F1462" i="1"/>
  <c r="D1462" i="1"/>
  <c r="E1462" i="1" s="1"/>
  <c r="C1462" i="1"/>
  <c r="BB1461" i="1"/>
  <c r="BA1461" i="1"/>
  <c r="AZ1461" i="1"/>
  <c r="BC1461" i="1" s="1"/>
  <c r="AY1461" i="1"/>
  <c r="AV1461" i="1"/>
  <c r="AH1461" i="1"/>
  <c r="AE1461" i="1"/>
  <c r="X1461" i="1"/>
  <c r="AA1461" i="1" s="1"/>
  <c r="T1461" i="1"/>
  <c r="AW1461" i="1" s="1"/>
  <c r="Q1461" i="1"/>
  <c r="K1461" i="1"/>
  <c r="H1461" i="1"/>
  <c r="E1461" i="1"/>
  <c r="BB1460" i="1"/>
  <c r="BA1460" i="1"/>
  <c r="AT1460" i="1"/>
  <c r="AS1460" i="1"/>
  <c r="AP1460" i="1"/>
  <c r="AO1460" i="1"/>
  <c r="AO1457" i="1" s="1"/>
  <c r="AO1446" i="1" s="1"/>
  <c r="AO1445" i="1" s="1"/>
  <c r="AN1460" i="1"/>
  <c r="AM1460" i="1"/>
  <c r="AZ1460" i="1" s="1"/>
  <c r="AL1460" i="1"/>
  <c r="AL1457" i="1" s="1"/>
  <c r="AL1446" i="1" s="1"/>
  <c r="AL1445" i="1" s="1"/>
  <c r="AK1460" i="1"/>
  <c r="AE1460" i="1"/>
  <c r="AH1460" i="1" s="1"/>
  <c r="AA1460" i="1"/>
  <c r="X1460" i="1"/>
  <c r="Q1460" i="1"/>
  <c r="T1460" i="1" s="1"/>
  <c r="K1460" i="1"/>
  <c r="H1460" i="1"/>
  <c r="E1460" i="1"/>
  <c r="BB1459" i="1"/>
  <c r="BA1459" i="1"/>
  <c r="AZ1459" i="1"/>
  <c r="AO1459" i="1"/>
  <c r="AN1459" i="1"/>
  <c r="AN1457" i="1" s="1"/>
  <c r="AN1446" i="1" s="1"/>
  <c r="AN1445" i="1" s="1"/>
  <c r="AM1459" i="1"/>
  <c r="AH1459" i="1"/>
  <c r="AE1459" i="1"/>
  <c r="AA1459" i="1"/>
  <c r="X1459" i="1"/>
  <c r="Q1459" i="1"/>
  <c r="T1459" i="1" s="1"/>
  <c r="K1459" i="1"/>
  <c r="H1459" i="1"/>
  <c r="E1459" i="1"/>
  <c r="BB1458" i="1"/>
  <c r="BA1458" i="1"/>
  <c r="AZ1458" i="1"/>
  <c r="AE1458" i="1"/>
  <c r="AH1458" i="1" s="1"/>
  <c r="X1458" i="1"/>
  <c r="AA1458" i="1" s="1"/>
  <c r="Q1458" i="1"/>
  <c r="T1458" i="1" s="1"/>
  <c r="K1458" i="1"/>
  <c r="H1458" i="1"/>
  <c r="E1458" i="1"/>
  <c r="AU1457" i="1"/>
  <c r="AT1457" i="1"/>
  <c r="AS1457" i="1"/>
  <c r="BB1457" i="1" s="1"/>
  <c r="AR1457" i="1"/>
  <c r="AQ1457" i="1"/>
  <c r="AP1457" i="1"/>
  <c r="BA1457" i="1" s="1"/>
  <c r="AK1457" i="1"/>
  <c r="AG1457" i="1"/>
  <c r="AF1457" i="1"/>
  <c r="AD1457" i="1"/>
  <c r="AC1457" i="1"/>
  <c r="AE1457" i="1" s="1"/>
  <c r="AH1457" i="1" s="1"/>
  <c r="Z1457" i="1"/>
  <c r="Y1457" i="1"/>
  <c r="X1457" i="1"/>
  <c r="AA1457" i="1" s="1"/>
  <c r="W1457" i="1"/>
  <c r="V1457" i="1"/>
  <c r="S1457" i="1"/>
  <c r="R1457" i="1"/>
  <c r="P1457" i="1"/>
  <c r="O1457" i="1"/>
  <c r="Q1457" i="1" s="1"/>
  <c r="T1457" i="1" s="1"/>
  <c r="N1457" i="1"/>
  <c r="M1457" i="1"/>
  <c r="L1457" i="1"/>
  <c r="J1457" i="1"/>
  <c r="K1457" i="1" s="1"/>
  <c r="I1457" i="1"/>
  <c r="G1457" i="1"/>
  <c r="H1457" i="1" s="1"/>
  <c r="F1457" i="1"/>
  <c r="D1457" i="1"/>
  <c r="E1457" i="1" s="1"/>
  <c r="C1457" i="1"/>
  <c r="BB1456" i="1"/>
  <c r="BA1456" i="1"/>
  <c r="AZ1456" i="1"/>
  <c r="AE1456" i="1"/>
  <c r="AH1456" i="1" s="1"/>
  <c r="AA1456" i="1"/>
  <c r="X1456" i="1"/>
  <c r="Q1456" i="1"/>
  <c r="T1456" i="1" s="1"/>
  <c r="K1456" i="1"/>
  <c r="H1456" i="1"/>
  <c r="E1456" i="1"/>
  <c r="BB1455" i="1"/>
  <c r="BA1455" i="1"/>
  <c r="AZ1455" i="1"/>
  <c r="AH1455" i="1"/>
  <c r="AE1455" i="1"/>
  <c r="X1455" i="1"/>
  <c r="AA1455" i="1" s="1"/>
  <c r="Q1455" i="1"/>
  <c r="T1455" i="1" s="1"/>
  <c r="K1455" i="1"/>
  <c r="H1455" i="1"/>
  <c r="E1455" i="1"/>
  <c r="BB1454" i="1"/>
  <c r="BA1454" i="1"/>
  <c r="AZ1454" i="1"/>
  <c r="AE1454" i="1"/>
  <c r="AH1454" i="1" s="1"/>
  <c r="X1454" i="1"/>
  <c r="AA1454" i="1" s="1"/>
  <c r="Q1454" i="1"/>
  <c r="T1454" i="1" s="1"/>
  <c r="K1454" i="1"/>
  <c r="H1454" i="1"/>
  <c r="E1454" i="1"/>
  <c r="BB1453" i="1"/>
  <c r="BA1453" i="1"/>
  <c r="AZ1453" i="1"/>
  <c r="AY1453" i="1"/>
  <c r="BC1453" i="1" s="1"/>
  <c r="AV1453" i="1"/>
  <c r="AE1453" i="1"/>
  <c r="AH1453" i="1" s="1"/>
  <c r="AA1453" i="1"/>
  <c r="X1453" i="1"/>
  <c r="Q1453" i="1"/>
  <c r="T1453" i="1" s="1"/>
  <c r="K1453" i="1"/>
  <c r="H1453" i="1"/>
  <c r="E1453" i="1"/>
  <c r="BB1452" i="1"/>
  <c r="BA1452" i="1"/>
  <c r="AZ1452" i="1"/>
  <c r="BC1452" i="1" s="1"/>
  <c r="AY1452" i="1"/>
  <c r="AV1452" i="1"/>
  <c r="AE1452" i="1"/>
  <c r="AH1452" i="1" s="1"/>
  <c r="X1452" i="1"/>
  <c r="AA1452" i="1" s="1"/>
  <c r="T1452" i="1"/>
  <c r="AW1452" i="1" s="1"/>
  <c r="Q1452" i="1"/>
  <c r="K1452" i="1"/>
  <c r="H1452" i="1"/>
  <c r="E1452" i="1"/>
  <c r="BB1451" i="1"/>
  <c r="BA1451" i="1"/>
  <c r="AZ1451" i="1"/>
  <c r="AY1451" i="1"/>
  <c r="BC1451" i="1" s="1"/>
  <c r="BD1451" i="1" s="1"/>
  <c r="AV1451" i="1"/>
  <c r="AH1451" i="1"/>
  <c r="AE1451" i="1"/>
  <c r="X1451" i="1"/>
  <c r="AA1451" i="1" s="1"/>
  <c r="T1451" i="1"/>
  <c r="AW1451" i="1" s="1"/>
  <c r="Q1451" i="1"/>
  <c r="K1451" i="1"/>
  <c r="H1451" i="1"/>
  <c r="E1451" i="1"/>
  <c r="BB1450" i="1"/>
  <c r="BC1450" i="1" s="1"/>
  <c r="BA1450" i="1"/>
  <c r="AZ1450" i="1"/>
  <c r="AY1450" i="1"/>
  <c r="AV1450" i="1"/>
  <c r="AE1450" i="1"/>
  <c r="AH1450" i="1" s="1"/>
  <c r="AA1450" i="1"/>
  <c r="X1450" i="1"/>
  <c r="Q1450" i="1"/>
  <c r="T1450" i="1" s="1"/>
  <c r="K1450" i="1"/>
  <c r="H1450" i="1"/>
  <c r="E1450" i="1"/>
  <c r="BC1449" i="1"/>
  <c r="BB1449" i="1"/>
  <c r="BA1449" i="1"/>
  <c r="AZ1449" i="1"/>
  <c r="AY1449" i="1"/>
  <c r="AV1449" i="1"/>
  <c r="AE1449" i="1"/>
  <c r="AH1449" i="1" s="1"/>
  <c r="X1449" i="1"/>
  <c r="AA1449" i="1" s="1"/>
  <c r="Q1449" i="1"/>
  <c r="T1449" i="1" s="1"/>
  <c r="K1449" i="1"/>
  <c r="H1449" i="1"/>
  <c r="E1449" i="1"/>
  <c r="AZ1448" i="1"/>
  <c r="AS1448" i="1"/>
  <c r="AS1447" i="1" s="1"/>
  <c r="AP1448" i="1"/>
  <c r="BA1448" i="1" s="1"/>
  <c r="AE1448" i="1"/>
  <c r="AH1448" i="1" s="1"/>
  <c r="AA1448" i="1"/>
  <c r="X1448" i="1"/>
  <c r="Q1448" i="1"/>
  <c r="T1448" i="1" s="1"/>
  <c r="K1448" i="1"/>
  <c r="H1448" i="1"/>
  <c r="E1448" i="1"/>
  <c r="AZ1447" i="1"/>
  <c r="AU1447" i="1"/>
  <c r="AT1447" i="1"/>
  <c r="AR1447" i="1"/>
  <c r="AQ1447" i="1"/>
  <c r="BA1447" i="1" s="1"/>
  <c r="AP1447" i="1"/>
  <c r="AO1447" i="1"/>
  <c r="AN1447" i="1"/>
  <c r="AM1447" i="1"/>
  <c r="AL1447" i="1"/>
  <c r="AK1447" i="1"/>
  <c r="AG1447" i="1"/>
  <c r="AF1447" i="1"/>
  <c r="AD1447" i="1"/>
  <c r="AC1447" i="1"/>
  <c r="AE1447" i="1" s="1"/>
  <c r="AH1447" i="1" s="1"/>
  <c r="Z1447" i="1"/>
  <c r="Y1447" i="1"/>
  <c r="Y1446" i="1" s="1"/>
  <c r="Y1445" i="1" s="1"/>
  <c r="Y1647" i="1" s="1"/>
  <c r="W1447" i="1"/>
  <c r="V1447" i="1"/>
  <c r="X1447" i="1" s="1"/>
  <c r="AA1447" i="1" s="1"/>
  <c r="S1447" i="1"/>
  <c r="R1447" i="1"/>
  <c r="P1447" i="1"/>
  <c r="Q1447" i="1" s="1"/>
  <c r="T1447" i="1" s="1"/>
  <c r="O1447" i="1"/>
  <c r="N1447" i="1"/>
  <c r="M1447" i="1"/>
  <c r="L1447" i="1"/>
  <c r="K1447" i="1"/>
  <c r="J1447" i="1"/>
  <c r="I1447" i="1"/>
  <c r="H1447" i="1"/>
  <c r="G1447" i="1"/>
  <c r="F1447" i="1"/>
  <c r="D1447" i="1"/>
  <c r="C1447" i="1"/>
  <c r="E1447" i="1" s="1"/>
  <c r="AU1446" i="1"/>
  <c r="AT1446" i="1"/>
  <c r="AR1446" i="1"/>
  <c r="AP1446" i="1"/>
  <c r="AK1446" i="1"/>
  <c r="AK1445" i="1" s="1"/>
  <c r="AK1647" i="1" s="1"/>
  <c r="AG1446" i="1"/>
  <c r="AF1446" i="1"/>
  <c r="AE1446" i="1"/>
  <c r="AH1446" i="1" s="1"/>
  <c r="AD1446" i="1"/>
  <c r="AC1446" i="1"/>
  <c r="Z1446" i="1"/>
  <c r="W1446" i="1"/>
  <c r="V1446" i="1"/>
  <c r="X1446" i="1" s="1"/>
  <c r="AA1446" i="1" s="1"/>
  <c r="S1446" i="1"/>
  <c r="R1446" i="1"/>
  <c r="O1446" i="1"/>
  <c r="N1446" i="1"/>
  <c r="M1446" i="1"/>
  <c r="L1446" i="1"/>
  <c r="J1446" i="1"/>
  <c r="K1446" i="1" s="1"/>
  <c r="I1446" i="1"/>
  <c r="G1446" i="1"/>
  <c r="H1446" i="1" s="1"/>
  <c r="F1446" i="1"/>
  <c r="E1446" i="1"/>
  <c r="D1446" i="1"/>
  <c r="C1446" i="1"/>
  <c r="AU1445" i="1"/>
  <c r="AU1647" i="1" s="1"/>
  <c r="AT1445" i="1"/>
  <c r="AR1445" i="1"/>
  <c r="AP1445" i="1"/>
  <c r="AG1445" i="1"/>
  <c r="AG1647" i="1" s="1"/>
  <c r="AF1445" i="1"/>
  <c r="AD1445" i="1"/>
  <c r="AC1445" i="1"/>
  <c r="Z1445" i="1"/>
  <c r="X1445" i="1"/>
  <c r="AA1445" i="1" s="1"/>
  <c r="W1445" i="1"/>
  <c r="V1445" i="1"/>
  <c r="S1445" i="1"/>
  <c r="R1445" i="1"/>
  <c r="R1647" i="1" s="1"/>
  <c r="O1445" i="1"/>
  <c r="O1647" i="1" s="1"/>
  <c r="N1445" i="1"/>
  <c r="N1647" i="1" s="1"/>
  <c r="M1445" i="1"/>
  <c r="L1445" i="1"/>
  <c r="L1647" i="1" s="1"/>
  <c r="K1445" i="1"/>
  <c r="J1445" i="1"/>
  <c r="I1445" i="1"/>
  <c r="G1445" i="1"/>
  <c r="F1445" i="1"/>
  <c r="F1647" i="1" s="1"/>
  <c r="D1445" i="1"/>
  <c r="C1445" i="1"/>
  <c r="BB1442" i="1"/>
  <c r="BA1442" i="1"/>
  <c r="AZ1442" i="1"/>
  <c r="AY1442" i="1"/>
  <c r="BC1442" i="1" s="1"/>
  <c r="AV1442" i="1"/>
  <c r="AE1442" i="1"/>
  <c r="AH1442" i="1" s="1"/>
  <c r="AA1442" i="1"/>
  <c r="X1442" i="1"/>
  <c r="T1442" i="1"/>
  <c r="AW1442" i="1" s="1"/>
  <c r="Q1442" i="1"/>
  <c r="K1442" i="1"/>
  <c r="H1442" i="1"/>
  <c r="E1442" i="1"/>
  <c r="BB1441" i="1"/>
  <c r="BA1441" i="1"/>
  <c r="AZ1441" i="1"/>
  <c r="BC1441" i="1" s="1"/>
  <c r="AY1441" i="1"/>
  <c r="AW1441" i="1"/>
  <c r="AV1441" i="1"/>
  <c r="AH1441" i="1"/>
  <c r="AE1441" i="1"/>
  <c r="X1441" i="1"/>
  <c r="AA1441" i="1" s="1"/>
  <c r="T1441" i="1"/>
  <c r="Q1441" i="1"/>
  <c r="K1441" i="1"/>
  <c r="H1441" i="1"/>
  <c r="E1441" i="1"/>
  <c r="BB1440" i="1"/>
  <c r="BA1440" i="1"/>
  <c r="AZ1440" i="1"/>
  <c r="AY1440" i="1"/>
  <c r="BC1440" i="1" s="1"/>
  <c r="AV1440" i="1"/>
  <c r="AH1440" i="1"/>
  <c r="AE1440" i="1"/>
  <c r="AA1440" i="1"/>
  <c r="X1440" i="1"/>
  <c r="Q1440" i="1"/>
  <c r="T1440" i="1" s="1"/>
  <c r="K1440" i="1"/>
  <c r="H1440" i="1"/>
  <c r="E1440" i="1"/>
  <c r="BC1438" i="1"/>
  <c r="BB1438" i="1"/>
  <c r="BA1438" i="1"/>
  <c r="AZ1438" i="1"/>
  <c r="AY1438" i="1"/>
  <c r="AV1438" i="1"/>
  <c r="AE1438" i="1"/>
  <c r="AH1438" i="1" s="1"/>
  <c r="AA1438" i="1"/>
  <c r="X1438" i="1"/>
  <c r="T1438" i="1"/>
  <c r="BD1438" i="1" s="1"/>
  <c r="Q1438" i="1"/>
  <c r="K1438" i="1"/>
  <c r="H1438" i="1"/>
  <c r="E1438" i="1"/>
  <c r="BB1437" i="1"/>
  <c r="BA1437" i="1"/>
  <c r="AZ1437" i="1"/>
  <c r="AY1437" i="1"/>
  <c r="BC1437" i="1" s="1"/>
  <c r="AV1437" i="1"/>
  <c r="AH1437" i="1"/>
  <c r="AE1437" i="1"/>
  <c r="X1437" i="1"/>
  <c r="AA1437" i="1" s="1"/>
  <c r="Q1437" i="1"/>
  <c r="T1437" i="1" s="1"/>
  <c r="K1437" i="1"/>
  <c r="H1437" i="1"/>
  <c r="E1437" i="1"/>
  <c r="BB1436" i="1"/>
  <c r="BA1436" i="1"/>
  <c r="AZ1436" i="1"/>
  <c r="AY1436" i="1"/>
  <c r="BC1436" i="1" s="1"/>
  <c r="AV1436" i="1"/>
  <c r="AH1436" i="1"/>
  <c r="AE1436" i="1"/>
  <c r="AA1436" i="1"/>
  <c r="X1436" i="1"/>
  <c r="Q1436" i="1"/>
  <c r="T1436" i="1" s="1"/>
  <c r="K1436" i="1"/>
  <c r="H1436" i="1"/>
  <c r="E1436" i="1"/>
  <c r="BC1435" i="1"/>
  <c r="BB1435" i="1"/>
  <c r="BA1435" i="1"/>
  <c r="AZ1435" i="1"/>
  <c r="AY1435" i="1"/>
  <c r="AV1435" i="1"/>
  <c r="AE1435" i="1"/>
  <c r="AH1435" i="1" s="1"/>
  <c r="X1435" i="1"/>
  <c r="AA1435" i="1" s="1"/>
  <c r="Q1435" i="1"/>
  <c r="T1435" i="1" s="1"/>
  <c r="K1435" i="1"/>
  <c r="H1435" i="1"/>
  <c r="E1435" i="1"/>
  <c r="BB1434" i="1"/>
  <c r="BA1434" i="1"/>
  <c r="AZ1434" i="1"/>
  <c r="AY1434" i="1"/>
  <c r="BC1434" i="1" s="1"/>
  <c r="AV1434" i="1"/>
  <c r="AH1434" i="1"/>
  <c r="AE1434" i="1"/>
  <c r="X1434" i="1"/>
  <c r="AA1434" i="1" s="1"/>
  <c r="Q1434" i="1"/>
  <c r="T1434" i="1" s="1"/>
  <c r="K1434" i="1"/>
  <c r="H1434" i="1"/>
  <c r="E1434" i="1"/>
  <c r="BB1433" i="1"/>
  <c r="BA1433" i="1"/>
  <c r="AZ1433" i="1"/>
  <c r="BC1433" i="1" s="1"/>
  <c r="AY1433" i="1"/>
  <c r="AV1433" i="1"/>
  <c r="AE1433" i="1"/>
  <c r="AH1433" i="1" s="1"/>
  <c r="AA1433" i="1"/>
  <c r="X1433" i="1"/>
  <c r="T1433" i="1"/>
  <c r="AW1433" i="1" s="1"/>
  <c r="Q1433" i="1"/>
  <c r="K1433" i="1"/>
  <c r="H1433" i="1"/>
  <c r="E1433" i="1"/>
  <c r="BB1432" i="1"/>
  <c r="BA1432" i="1"/>
  <c r="BC1432" i="1" s="1"/>
  <c r="AZ1432" i="1"/>
  <c r="AY1432" i="1"/>
  <c r="AW1432" i="1"/>
  <c r="AV1432" i="1"/>
  <c r="AE1432" i="1"/>
  <c r="AH1432" i="1" s="1"/>
  <c r="X1432" i="1"/>
  <c r="AA1432" i="1" s="1"/>
  <c r="T1432" i="1"/>
  <c r="BD1432" i="1" s="1"/>
  <c r="Q1432" i="1"/>
  <c r="K1432" i="1"/>
  <c r="H1432" i="1"/>
  <c r="E1432" i="1"/>
  <c r="BB1431" i="1"/>
  <c r="BA1431" i="1"/>
  <c r="AZ1431" i="1"/>
  <c r="AY1431" i="1"/>
  <c r="BC1431" i="1" s="1"/>
  <c r="AV1431" i="1"/>
  <c r="AH1431" i="1"/>
  <c r="AE1431" i="1"/>
  <c r="AA1431" i="1"/>
  <c r="X1431" i="1"/>
  <c r="Q1431" i="1"/>
  <c r="T1431" i="1" s="1"/>
  <c r="K1431" i="1"/>
  <c r="H1431" i="1"/>
  <c r="E1431" i="1"/>
  <c r="BB1430" i="1"/>
  <c r="BA1430" i="1"/>
  <c r="AZ1430" i="1"/>
  <c r="BC1430" i="1" s="1"/>
  <c r="AY1430" i="1"/>
  <c r="AV1430" i="1"/>
  <c r="AE1430" i="1"/>
  <c r="AH1430" i="1" s="1"/>
  <c r="X1430" i="1"/>
  <c r="AA1430" i="1" s="1"/>
  <c r="T1430" i="1"/>
  <c r="Q1430" i="1"/>
  <c r="K1430" i="1"/>
  <c r="H1430" i="1"/>
  <c r="E1430" i="1"/>
  <c r="BB1429" i="1"/>
  <c r="BA1429" i="1"/>
  <c r="AZ1429" i="1"/>
  <c r="AY1429" i="1"/>
  <c r="BC1429" i="1" s="1"/>
  <c r="AV1429" i="1"/>
  <c r="AH1429" i="1"/>
  <c r="AE1429" i="1"/>
  <c r="X1429" i="1"/>
  <c r="AA1429" i="1" s="1"/>
  <c r="Q1429" i="1"/>
  <c r="T1429" i="1" s="1"/>
  <c r="K1429" i="1"/>
  <c r="H1429" i="1"/>
  <c r="E1429" i="1"/>
  <c r="BB1428" i="1"/>
  <c r="BA1428" i="1"/>
  <c r="AZ1428" i="1"/>
  <c r="AY1428" i="1"/>
  <c r="BC1428" i="1" s="1"/>
  <c r="AV1428" i="1"/>
  <c r="AH1428" i="1"/>
  <c r="AE1428" i="1"/>
  <c r="AA1428" i="1"/>
  <c r="X1428" i="1"/>
  <c r="Q1428" i="1"/>
  <c r="T1428" i="1" s="1"/>
  <c r="K1428" i="1"/>
  <c r="H1428" i="1"/>
  <c r="E1428" i="1"/>
  <c r="BB1427" i="1"/>
  <c r="BA1427" i="1"/>
  <c r="AZ1427" i="1"/>
  <c r="BC1427" i="1" s="1"/>
  <c r="AY1427" i="1"/>
  <c r="AV1427" i="1"/>
  <c r="AE1427" i="1"/>
  <c r="AH1427" i="1" s="1"/>
  <c r="X1427" i="1"/>
  <c r="AA1427" i="1" s="1"/>
  <c r="T1427" i="1"/>
  <c r="AW1427" i="1" s="1"/>
  <c r="Q1427" i="1"/>
  <c r="K1427" i="1"/>
  <c r="H1427" i="1"/>
  <c r="E1427" i="1"/>
  <c r="AU1426" i="1"/>
  <c r="AT1426" i="1"/>
  <c r="AS1426" i="1"/>
  <c r="BB1426" i="1" s="1"/>
  <c r="AR1426" i="1"/>
  <c r="AQ1426" i="1"/>
  <c r="AP1426" i="1"/>
  <c r="BA1426" i="1" s="1"/>
  <c r="AO1426" i="1"/>
  <c r="AN1426" i="1"/>
  <c r="AM1426" i="1"/>
  <c r="AZ1426" i="1" s="1"/>
  <c r="AL1426" i="1"/>
  <c r="AK1426" i="1"/>
  <c r="AJ1426" i="1"/>
  <c r="AY1426" i="1" s="1"/>
  <c r="AG1426" i="1"/>
  <c r="AF1426" i="1"/>
  <c r="AD1426" i="1"/>
  <c r="AC1426" i="1"/>
  <c r="AE1426" i="1" s="1"/>
  <c r="AH1426" i="1" s="1"/>
  <c r="AA1426" i="1"/>
  <c r="Z1426" i="1"/>
  <c r="Y1426" i="1"/>
  <c r="X1426" i="1"/>
  <c r="W1426" i="1"/>
  <c r="V1426" i="1"/>
  <c r="S1426" i="1"/>
  <c r="R1426" i="1"/>
  <c r="Q1426" i="1"/>
  <c r="T1426" i="1" s="1"/>
  <c r="P1426" i="1"/>
  <c r="O1426" i="1"/>
  <c r="N1426" i="1"/>
  <c r="M1426" i="1"/>
  <c r="L1426" i="1"/>
  <c r="J1426" i="1"/>
  <c r="K1426" i="1" s="1"/>
  <c r="I1426" i="1"/>
  <c r="G1426" i="1"/>
  <c r="H1426" i="1" s="1"/>
  <c r="F1426" i="1"/>
  <c r="D1426" i="1"/>
  <c r="E1426" i="1" s="1"/>
  <c r="C1426" i="1"/>
  <c r="BC1425" i="1"/>
  <c r="BB1425" i="1"/>
  <c r="BA1425" i="1"/>
  <c r="AZ1425" i="1"/>
  <c r="AY1425" i="1"/>
  <c r="AV1425" i="1"/>
  <c r="AE1425" i="1"/>
  <c r="AH1425" i="1" s="1"/>
  <c r="AA1425" i="1"/>
  <c r="X1425" i="1"/>
  <c r="Q1425" i="1"/>
  <c r="T1425" i="1" s="1"/>
  <c r="K1425" i="1"/>
  <c r="H1425" i="1"/>
  <c r="E1425" i="1"/>
  <c r="BB1424" i="1"/>
  <c r="BA1424" i="1"/>
  <c r="AZ1424" i="1"/>
  <c r="AY1424" i="1"/>
  <c r="BC1424" i="1" s="1"/>
  <c r="AV1424" i="1"/>
  <c r="AH1424" i="1"/>
  <c r="AE1424" i="1"/>
  <c r="X1424" i="1"/>
  <c r="AA1424" i="1" s="1"/>
  <c r="Q1424" i="1"/>
  <c r="T1424" i="1" s="1"/>
  <c r="K1424" i="1"/>
  <c r="H1424" i="1"/>
  <c r="E1424" i="1"/>
  <c r="BB1423" i="1"/>
  <c r="BA1423" i="1"/>
  <c r="AZ1423" i="1"/>
  <c r="AY1423" i="1"/>
  <c r="BC1423" i="1" s="1"/>
  <c r="AV1423" i="1"/>
  <c r="AE1423" i="1"/>
  <c r="AH1423" i="1" s="1"/>
  <c r="AA1423" i="1"/>
  <c r="X1423" i="1"/>
  <c r="Q1423" i="1"/>
  <c r="T1423" i="1" s="1"/>
  <c r="K1423" i="1"/>
  <c r="H1423" i="1"/>
  <c r="E1423" i="1"/>
  <c r="AU1422" i="1"/>
  <c r="AT1422" i="1"/>
  <c r="AS1422" i="1"/>
  <c r="BB1422" i="1" s="1"/>
  <c r="AR1422" i="1"/>
  <c r="AQ1422" i="1"/>
  <c r="AP1422" i="1"/>
  <c r="BA1422" i="1" s="1"/>
  <c r="AO1422" i="1"/>
  <c r="AN1422" i="1"/>
  <c r="AM1422" i="1"/>
  <c r="AZ1422" i="1" s="1"/>
  <c r="AL1422" i="1"/>
  <c r="AK1422" i="1"/>
  <c r="AJ1422" i="1"/>
  <c r="AV1422" i="1" s="1"/>
  <c r="AG1422" i="1"/>
  <c r="AF1422" i="1"/>
  <c r="AD1422" i="1"/>
  <c r="AC1422" i="1"/>
  <c r="AE1422" i="1" s="1"/>
  <c r="AH1422" i="1" s="1"/>
  <c r="Z1422" i="1"/>
  <c r="Y1422" i="1"/>
  <c r="X1422" i="1"/>
  <c r="AA1422" i="1" s="1"/>
  <c r="W1422" i="1"/>
  <c r="V1422" i="1"/>
  <c r="S1422" i="1"/>
  <c r="R1422" i="1"/>
  <c r="P1422" i="1"/>
  <c r="O1422" i="1"/>
  <c r="Q1422" i="1" s="1"/>
  <c r="T1422" i="1" s="1"/>
  <c r="N1422" i="1"/>
  <c r="M1422" i="1"/>
  <c r="L1422" i="1"/>
  <c r="J1422" i="1"/>
  <c r="I1422" i="1"/>
  <c r="K1422" i="1" s="1"/>
  <c r="G1422" i="1"/>
  <c r="H1422" i="1" s="1"/>
  <c r="F1422" i="1"/>
  <c r="D1422" i="1"/>
  <c r="E1422" i="1" s="1"/>
  <c r="C1422" i="1"/>
  <c r="AU1421" i="1"/>
  <c r="AT1421" i="1"/>
  <c r="AS1421" i="1"/>
  <c r="BB1421" i="1" s="1"/>
  <c r="AR1421" i="1"/>
  <c r="AQ1421" i="1"/>
  <c r="AP1421" i="1"/>
  <c r="BA1421" i="1" s="1"/>
  <c r="AO1421" i="1"/>
  <c r="AN1421" i="1"/>
  <c r="AM1421" i="1"/>
  <c r="AZ1421" i="1" s="1"/>
  <c r="AL1421" i="1"/>
  <c r="AK1421" i="1"/>
  <c r="AJ1421" i="1"/>
  <c r="AY1421" i="1" s="1"/>
  <c r="AG1421" i="1"/>
  <c r="AF1421" i="1"/>
  <c r="AD1421" i="1"/>
  <c r="AC1421" i="1"/>
  <c r="AE1421" i="1" s="1"/>
  <c r="AH1421" i="1" s="1"/>
  <c r="Z1421" i="1"/>
  <c r="Y1421" i="1"/>
  <c r="W1421" i="1"/>
  <c r="V1421" i="1"/>
  <c r="X1421" i="1" s="1"/>
  <c r="AA1421" i="1" s="1"/>
  <c r="S1421" i="1"/>
  <c r="R1421" i="1"/>
  <c r="P1421" i="1"/>
  <c r="O1421" i="1"/>
  <c r="Q1421" i="1" s="1"/>
  <c r="T1421" i="1" s="1"/>
  <c r="N1421" i="1"/>
  <c r="M1421" i="1"/>
  <c r="L1421" i="1"/>
  <c r="J1421" i="1"/>
  <c r="K1421" i="1" s="1"/>
  <c r="I1421" i="1"/>
  <c r="G1421" i="1"/>
  <c r="H1421" i="1" s="1"/>
  <c r="F1421" i="1"/>
  <c r="D1421" i="1"/>
  <c r="E1421" i="1" s="1"/>
  <c r="C1421" i="1"/>
  <c r="BB1420" i="1"/>
  <c r="BA1420" i="1"/>
  <c r="AZ1420" i="1"/>
  <c r="AY1420" i="1"/>
  <c r="BC1420" i="1" s="1"/>
  <c r="AV1420" i="1"/>
  <c r="AE1420" i="1"/>
  <c r="AH1420" i="1" s="1"/>
  <c r="X1420" i="1"/>
  <c r="AA1420" i="1" s="1"/>
  <c r="Q1420" i="1"/>
  <c r="T1420" i="1" s="1"/>
  <c r="K1420" i="1"/>
  <c r="H1420" i="1"/>
  <c r="E1420" i="1"/>
  <c r="AU1419" i="1"/>
  <c r="AT1419" i="1"/>
  <c r="AS1419" i="1"/>
  <c r="BB1419" i="1" s="1"/>
  <c r="AR1419" i="1"/>
  <c r="AQ1419" i="1"/>
  <c r="AP1419" i="1"/>
  <c r="BA1419" i="1" s="1"/>
  <c r="AO1419" i="1"/>
  <c r="AN1419" i="1"/>
  <c r="AM1419" i="1"/>
  <c r="AZ1419" i="1" s="1"/>
  <c r="AL1419" i="1"/>
  <c r="AK1419" i="1"/>
  <c r="AJ1419" i="1"/>
  <c r="AY1419" i="1" s="1"/>
  <c r="AG1419" i="1"/>
  <c r="AF1419" i="1"/>
  <c r="AD1419" i="1"/>
  <c r="AC1419" i="1"/>
  <c r="AE1419" i="1" s="1"/>
  <c r="AH1419" i="1" s="1"/>
  <c r="Z1419" i="1"/>
  <c r="Y1419" i="1"/>
  <c r="X1419" i="1"/>
  <c r="AA1419" i="1" s="1"/>
  <c r="W1419" i="1"/>
  <c r="V1419" i="1"/>
  <c r="S1419" i="1"/>
  <c r="R1419" i="1"/>
  <c r="P1419" i="1"/>
  <c r="O1419" i="1"/>
  <c r="Q1419" i="1" s="1"/>
  <c r="T1419" i="1" s="1"/>
  <c r="N1419" i="1"/>
  <c r="M1419" i="1"/>
  <c r="L1419" i="1"/>
  <c r="J1419" i="1"/>
  <c r="K1419" i="1" s="1"/>
  <c r="I1419" i="1"/>
  <c r="G1419" i="1"/>
  <c r="H1419" i="1" s="1"/>
  <c r="F1419" i="1"/>
  <c r="D1419" i="1"/>
  <c r="E1419" i="1" s="1"/>
  <c r="C1419" i="1"/>
  <c r="BB1418" i="1"/>
  <c r="BA1418" i="1"/>
  <c r="AZ1418" i="1"/>
  <c r="AY1418" i="1"/>
  <c r="BC1418" i="1" s="1"/>
  <c r="AV1418" i="1"/>
  <c r="AH1418" i="1"/>
  <c r="AE1418" i="1"/>
  <c r="X1418" i="1"/>
  <c r="AA1418" i="1" s="1"/>
  <c r="T1418" i="1"/>
  <c r="BD1418" i="1" s="1"/>
  <c r="Q1418" i="1"/>
  <c r="K1418" i="1"/>
  <c r="H1418" i="1"/>
  <c r="E1418" i="1"/>
  <c r="BB1417" i="1"/>
  <c r="BA1417" i="1"/>
  <c r="AZ1417" i="1"/>
  <c r="AY1417" i="1"/>
  <c r="BC1417" i="1" s="1"/>
  <c r="AV1417" i="1"/>
  <c r="AE1417" i="1"/>
  <c r="AH1417" i="1" s="1"/>
  <c r="X1417" i="1"/>
  <c r="AA1417" i="1" s="1"/>
  <c r="Q1417" i="1"/>
  <c r="T1417" i="1" s="1"/>
  <c r="K1417" i="1"/>
  <c r="H1417" i="1"/>
  <c r="E1417" i="1"/>
  <c r="AU1416" i="1"/>
  <c r="AT1416" i="1"/>
  <c r="AS1416" i="1"/>
  <c r="BB1416" i="1" s="1"/>
  <c r="AR1416" i="1"/>
  <c r="AQ1416" i="1"/>
  <c r="AP1416" i="1"/>
  <c r="BA1416" i="1" s="1"/>
  <c r="AO1416" i="1"/>
  <c r="AN1416" i="1"/>
  <c r="AM1416" i="1"/>
  <c r="AZ1416" i="1" s="1"/>
  <c r="AL1416" i="1"/>
  <c r="AK1416" i="1"/>
  <c r="AJ1416" i="1"/>
  <c r="AY1416" i="1" s="1"/>
  <c r="AG1416" i="1"/>
  <c r="AF1416" i="1"/>
  <c r="AD1416" i="1"/>
  <c r="AC1416" i="1"/>
  <c r="AE1416" i="1" s="1"/>
  <c r="AH1416" i="1" s="1"/>
  <c r="Z1416" i="1"/>
  <c r="Y1416" i="1"/>
  <c r="X1416" i="1"/>
  <c r="AA1416" i="1" s="1"/>
  <c r="W1416" i="1"/>
  <c r="V1416" i="1"/>
  <c r="S1416" i="1"/>
  <c r="R1416" i="1"/>
  <c r="P1416" i="1"/>
  <c r="O1416" i="1"/>
  <c r="Q1416" i="1" s="1"/>
  <c r="T1416" i="1" s="1"/>
  <c r="N1416" i="1"/>
  <c r="M1416" i="1"/>
  <c r="L1416" i="1"/>
  <c r="J1416" i="1"/>
  <c r="K1416" i="1" s="1"/>
  <c r="I1416" i="1"/>
  <c r="G1416" i="1"/>
  <c r="H1416" i="1" s="1"/>
  <c r="F1416" i="1"/>
  <c r="D1416" i="1"/>
  <c r="E1416" i="1" s="1"/>
  <c r="C1416" i="1"/>
  <c r="AU1415" i="1"/>
  <c r="AT1415" i="1"/>
  <c r="AS1415" i="1"/>
  <c r="BB1415" i="1" s="1"/>
  <c r="AR1415" i="1"/>
  <c r="AQ1415" i="1"/>
  <c r="AP1415" i="1"/>
  <c r="BA1415" i="1" s="1"/>
  <c r="AO1415" i="1"/>
  <c r="AN1415" i="1"/>
  <c r="AM1415" i="1"/>
  <c r="AZ1415" i="1" s="1"/>
  <c r="AL1415" i="1"/>
  <c r="AK1415" i="1"/>
  <c r="AJ1415" i="1"/>
  <c r="AY1415" i="1" s="1"/>
  <c r="AG1415" i="1"/>
  <c r="AF1415" i="1"/>
  <c r="AD1415" i="1"/>
  <c r="AC1415" i="1"/>
  <c r="AE1415" i="1" s="1"/>
  <c r="AH1415" i="1" s="1"/>
  <c r="Z1415" i="1"/>
  <c r="Y1415" i="1"/>
  <c r="W1415" i="1"/>
  <c r="V1415" i="1"/>
  <c r="X1415" i="1" s="1"/>
  <c r="AA1415" i="1" s="1"/>
  <c r="S1415" i="1"/>
  <c r="R1415" i="1"/>
  <c r="Q1415" i="1"/>
  <c r="T1415" i="1" s="1"/>
  <c r="P1415" i="1"/>
  <c r="O1415" i="1"/>
  <c r="N1415" i="1"/>
  <c r="M1415" i="1"/>
  <c r="L1415" i="1"/>
  <c r="J1415" i="1"/>
  <c r="K1415" i="1" s="1"/>
  <c r="I1415" i="1"/>
  <c r="G1415" i="1"/>
  <c r="H1415" i="1" s="1"/>
  <c r="F1415" i="1"/>
  <c r="D1415" i="1"/>
  <c r="E1415" i="1" s="1"/>
  <c r="C1415" i="1"/>
  <c r="AU1414" i="1"/>
  <c r="AT1414" i="1"/>
  <c r="AS1414" i="1"/>
  <c r="BB1414" i="1" s="1"/>
  <c r="AR1414" i="1"/>
  <c r="AQ1414" i="1"/>
  <c r="AP1414" i="1"/>
  <c r="BA1414" i="1" s="1"/>
  <c r="AO1414" i="1"/>
  <c r="AN1414" i="1"/>
  <c r="AM1414" i="1"/>
  <c r="AZ1414" i="1" s="1"/>
  <c r="AL1414" i="1"/>
  <c r="AK1414" i="1"/>
  <c r="AJ1414" i="1"/>
  <c r="AY1414" i="1" s="1"/>
  <c r="AG1414" i="1"/>
  <c r="AF1414" i="1"/>
  <c r="AD1414" i="1"/>
  <c r="AC1414" i="1"/>
  <c r="AE1414" i="1" s="1"/>
  <c r="AH1414" i="1" s="1"/>
  <c r="Z1414" i="1"/>
  <c r="Y1414" i="1"/>
  <c r="W1414" i="1"/>
  <c r="V1414" i="1"/>
  <c r="X1414" i="1" s="1"/>
  <c r="AA1414" i="1" s="1"/>
  <c r="S1414" i="1"/>
  <c r="R1414" i="1"/>
  <c r="P1414" i="1"/>
  <c r="O1414" i="1"/>
  <c r="Q1414" i="1" s="1"/>
  <c r="T1414" i="1" s="1"/>
  <c r="N1414" i="1"/>
  <c r="M1414" i="1"/>
  <c r="L1414" i="1"/>
  <c r="J1414" i="1"/>
  <c r="K1414" i="1" s="1"/>
  <c r="I1414" i="1"/>
  <c r="G1414" i="1"/>
  <c r="H1414" i="1" s="1"/>
  <c r="F1414" i="1"/>
  <c r="D1414" i="1"/>
  <c r="E1414" i="1" s="1"/>
  <c r="C1414" i="1"/>
  <c r="BB1413" i="1"/>
  <c r="BA1413" i="1"/>
  <c r="AZ1413" i="1"/>
  <c r="AY1413" i="1"/>
  <c r="BC1413" i="1" s="1"/>
  <c r="AV1413" i="1"/>
  <c r="AE1413" i="1"/>
  <c r="AH1413" i="1" s="1"/>
  <c r="X1413" i="1"/>
  <c r="AA1413" i="1" s="1"/>
  <c r="T1413" i="1"/>
  <c r="BD1413" i="1" s="1"/>
  <c r="Q1413" i="1"/>
  <c r="K1413" i="1"/>
  <c r="H1413" i="1"/>
  <c r="E1413" i="1"/>
  <c r="AU1412" i="1"/>
  <c r="AT1412" i="1"/>
  <c r="AS1412" i="1"/>
  <c r="BB1412" i="1" s="1"/>
  <c r="AR1412" i="1"/>
  <c r="AQ1412" i="1"/>
  <c r="AP1412" i="1"/>
  <c r="BA1412" i="1" s="1"/>
  <c r="AO1412" i="1"/>
  <c r="AN1412" i="1"/>
  <c r="AM1412" i="1"/>
  <c r="AZ1412" i="1" s="1"/>
  <c r="AL1412" i="1"/>
  <c r="AK1412" i="1"/>
  <c r="AJ1412" i="1"/>
  <c r="AV1412" i="1" s="1"/>
  <c r="AG1412" i="1"/>
  <c r="AF1412" i="1"/>
  <c r="AD1412" i="1"/>
  <c r="AE1412" i="1" s="1"/>
  <c r="AH1412" i="1" s="1"/>
  <c r="AC1412" i="1"/>
  <c r="Z1412" i="1"/>
  <c r="Y1412" i="1"/>
  <c r="X1412" i="1"/>
  <c r="AA1412" i="1" s="1"/>
  <c r="W1412" i="1"/>
  <c r="V1412" i="1"/>
  <c r="S1412" i="1"/>
  <c r="R1412" i="1"/>
  <c r="P1412" i="1"/>
  <c r="O1412" i="1"/>
  <c r="Q1412" i="1" s="1"/>
  <c r="T1412" i="1" s="1"/>
  <c r="N1412" i="1"/>
  <c r="M1412" i="1"/>
  <c r="L1412" i="1"/>
  <c r="J1412" i="1"/>
  <c r="K1412" i="1" s="1"/>
  <c r="I1412" i="1"/>
  <c r="G1412" i="1"/>
  <c r="H1412" i="1" s="1"/>
  <c r="F1412" i="1"/>
  <c r="D1412" i="1"/>
  <c r="E1412" i="1" s="1"/>
  <c r="C1412" i="1"/>
  <c r="BC1411" i="1"/>
  <c r="BB1411" i="1"/>
  <c r="BA1411" i="1"/>
  <c r="AZ1411" i="1"/>
  <c r="AY1411" i="1"/>
  <c r="AV1411" i="1"/>
  <c r="AE1411" i="1"/>
  <c r="AH1411" i="1" s="1"/>
  <c r="X1411" i="1"/>
  <c r="AA1411" i="1" s="1"/>
  <c r="Q1411" i="1"/>
  <c r="T1411" i="1" s="1"/>
  <c r="K1411" i="1"/>
  <c r="H1411" i="1"/>
  <c r="E1411" i="1"/>
  <c r="BB1410" i="1"/>
  <c r="BA1410" i="1"/>
  <c r="AZ1410" i="1"/>
  <c r="AY1410" i="1"/>
  <c r="BC1410" i="1" s="1"/>
  <c r="AV1410" i="1"/>
  <c r="AH1410" i="1"/>
  <c r="AE1410" i="1"/>
  <c r="X1410" i="1"/>
  <c r="AA1410" i="1" s="1"/>
  <c r="Q1410" i="1"/>
  <c r="T1410" i="1" s="1"/>
  <c r="K1410" i="1"/>
  <c r="H1410" i="1"/>
  <c r="E1410" i="1"/>
  <c r="BC1409" i="1"/>
  <c r="BB1409" i="1"/>
  <c r="BA1409" i="1"/>
  <c r="AZ1409" i="1"/>
  <c r="AY1409" i="1"/>
  <c r="AV1409" i="1"/>
  <c r="AW1409" i="1" s="1"/>
  <c r="AE1409" i="1"/>
  <c r="AH1409" i="1" s="1"/>
  <c r="X1409" i="1"/>
  <c r="AA1409" i="1" s="1"/>
  <c r="T1409" i="1"/>
  <c r="BD1409" i="1" s="1"/>
  <c r="Q1409" i="1"/>
  <c r="K1409" i="1"/>
  <c r="H1409" i="1"/>
  <c r="E1409" i="1"/>
  <c r="AU1408" i="1"/>
  <c r="AT1408" i="1"/>
  <c r="AS1408" i="1"/>
  <c r="BB1408" i="1" s="1"/>
  <c r="AR1408" i="1"/>
  <c r="AQ1408" i="1"/>
  <c r="AP1408" i="1"/>
  <c r="BA1408" i="1" s="1"/>
  <c r="AO1408" i="1"/>
  <c r="AN1408" i="1"/>
  <c r="AM1408" i="1"/>
  <c r="AZ1408" i="1" s="1"/>
  <c r="AL1408" i="1"/>
  <c r="AK1408" i="1"/>
  <c r="AJ1408" i="1"/>
  <c r="AY1408" i="1" s="1"/>
  <c r="AG1408" i="1"/>
  <c r="AF1408" i="1"/>
  <c r="AD1408" i="1"/>
  <c r="AC1408" i="1"/>
  <c r="AE1408" i="1" s="1"/>
  <c r="AH1408" i="1" s="1"/>
  <c r="Z1408" i="1"/>
  <c r="Y1408" i="1"/>
  <c r="W1408" i="1"/>
  <c r="X1408" i="1" s="1"/>
  <c r="AA1408" i="1" s="1"/>
  <c r="V1408" i="1"/>
  <c r="S1408" i="1"/>
  <c r="R1408" i="1"/>
  <c r="P1408" i="1"/>
  <c r="O1408" i="1"/>
  <c r="Q1408" i="1" s="1"/>
  <c r="T1408" i="1" s="1"/>
  <c r="N1408" i="1"/>
  <c r="M1408" i="1"/>
  <c r="L1408" i="1"/>
  <c r="K1408" i="1"/>
  <c r="J1408" i="1"/>
  <c r="I1408" i="1"/>
  <c r="G1408" i="1"/>
  <c r="H1408" i="1" s="1"/>
  <c r="F1408" i="1"/>
  <c r="D1408" i="1"/>
  <c r="E1408" i="1" s="1"/>
  <c r="C1408" i="1"/>
  <c r="AU1407" i="1"/>
  <c r="AT1407" i="1"/>
  <c r="AS1407" i="1"/>
  <c r="BB1407" i="1" s="1"/>
  <c r="AR1407" i="1"/>
  <c r="AQ1407" i="1"/>
  <c r="AP1407" i="1"/>
  <c r="BA1407" i="1" s="1"/>
  <c r="AO1407" i="1"/>
  <c r="AN1407" i="1"/>
  <c r="AM1407" i="1"/>
  <c r="AZ1407" i="1" s="1"/>
  <c r="AL1407" i="1"/>
  <c r="AK1407" i="1"/>
  <c r="AJ1407" i="1"/>
  <c r="AV1407" i="1" s="1"/>
  <c r="AG1407" i="1"/>
  <c r="AF1407" i="1"/>
  <c r="AD1407" i="1"/>
  <c r="AC1407" i="1"/>
  <c r="AE1407" i="1" s="1"/>
  <c r="AH1407" i="1" s="1"/>
  <c r="Z1407" i="1"/>
  <c r="Y1407" i="1"/>
  <c r="W1407" i="1"/>
  <c r="V1407" i="1"/>
  <c r="X1407" i="1" s="1"/>
  <c r="AA1407" i="1" s="1"/>
  <c r="S1407" i="1"/>
  <c r="R1407" i="1"/>
  <c r="P1407" i="1"/>
  <c r="Q1407" i="1" s="1"/>
  <c r="T1407" i="1" s="1"/>
  <c r="O1407" i="1"/>
  <c r="N1407" i="1"/>
  <c r="M1407" i="1"/>
  <c r="L1407" i="1"/>
  <c r="J1407" i="1"/>
  <c r="I1407" i="1"/>
  <c r="K1407" i="1" s="1"/>
  <c r="G1407" i="1"/>
  <c r="F1407" i="1"/>
  <c r="H1407" i="1" s="1"/>
  <c r="D1407" i="1"/>
  <c r="E1407" i="1" s="1"/>
  <c r="C1407" i="1"/>
  <c r="BC1406" i="1"/>
  <c r="BB1406" i="1"/>
  <c r="BA1406" i="1"/>
  <c r="AZ1406" i="1"/>
  <c r="AY1406" i="1"/>
  <c r="AV1406" i="1"/>
  <c r="AE1406" i="1"/>
  <c r="AH1406" i="1" s="1"/>
  <c r="AA1406" i="1"/>
  <c r="X1406" i="1"/>
  <c r="Q1406" i="1"/>
  <c r="T1406" i="1" s="1"/>
  <c r="K1406" i="1"/>
  <c r="H1406" i="1"/>
  <c r="E1406" i="1"/>
  <c r="BB1405" i="1"/>
  <c r="BA1405" i="1"/>
  <c r="AZ1405" i="1"/>
  <c r="AY1405" i="1"/>
  <c r="BC1405" i="1" s="1"/>
  <c r="AV1405" i="1"/>
  <c r="AH1405" i="1"/>
  <c r="AE1405" i="1"/>
  <c r="X1405" i="1"/>
  <c r="AA1405" i="1" s="1"/>
  <c r="Q1405" i="1"/>
  <c r="T1405" i="1" s="1"/>
  <c r="K1405" i="1"/>
  <c r="H1405" i="1"/>
  <c r="E1405" i="1"/>
  <c r="BB1404" i="1"/>
  <c r="BA1404" i="1"/>
  <c r="AZ1404" i="1"/>
  <c r="AY1404" i="1"/>
  <c r="BC1404" i="1" s="1"/>
  <c r="AV1404" i="1"/>
  <c r="AH1404" i="1"/>
  <c r="AE1404" i="1"/>
  <c r="X1404" i="1"/>
  <c r="AA1404" i="1" s="1"/>
  <c r="Q1404" i="1"/>
  <c r="T1404" i="1" s="1"/>
  <c r="K1404" i="1"/>
  <c r="H1404" i="1"/>
  <c r="E1404" i="1"/>
  <c r="AU1403" i="1"/>
  <c r="AT1403" i="1"/>
  <c r="AS1403" i="1"/>
  <c r="BB1403" i="1" s="1"/>
  <c r="AR1403" i="1"/>
  <c r="AQ1403" i="1"/>
  <c r="AP1403" i="1"/>
  <c r="BA1403" i="1" s="1"/>
  <c r="AO1403" i="1"/>
  <c r="AN1403" i="1"/>
  <c r="AM1403" i="1"/>
  <c r="AZ1403" i="1" s="1"/>
  <c r="AL1403" i="1"/>
  <c r="AK1403" i="1"/>
  <c r="AJ1403" i="1"/>
  <c r="AY1403" i="1" s="1"/>
  <c r="AG1403" i="1"/>
  <c r="AF1403" i="1"/>
  <c r="AD1403" i="1"/>
  <c r="AC1403" i="1"/>
  <c r="AE1403" i="1" s="1"/>
  <c r="AH1403" i="1" s="1"/>
  <c r="Z1403" i="1"/>
  <c r="Y1403" i="1"/>
  <c r="W1403" i="1"/>
  <c r="V1403" i="1"/>
  <c r="X1403" i="1" s="1"/>
  <c r="AA1403" i="1" s="1"/>
  <c r="S1403" i="1"/>
  <c r="R1403" i="1"/>
  <c r="P1403" i="1"/>
  <c r="O1403" i="1"/>
  <c r="Q1403" i="1" s="1"/>
  <c r="T1403" i="1" s="1"/>
  <c r="N1403" i="1"/>
  <c r="M1403" i="1"/>
  <c r="L1403" i="1"/>
  <c r="J1403" i="1"/>
  <c r="K1403" i="1" s="1"/>
  <c r="I1403" i="1"/>
  <c r="G1403" i="1"/>
  <c r="F1403" i="1"/>
  <c r="H1403" i="1" s="1"/>
  <c r="D1403" i="1"/>
  <c r="C1403" i="1"/>
  <c r="E1403" i="1" s="1"/>
  <c r="BB1402" i="1"/>
  <c r="BA1402" i="1"/>
  <c r="AZ1402" i="1"/>
  <c r="AY1402" i="1"/>
  <c r="BC1402" i="1" s="1"/>
  <c r="AV1402" i="1"/>
  <c r="AE1402" i="1"/>
  <c r="AH1402" i="1" s="1"/>
  <c r="AA1402" i="1"/>
  <c r="X1402" i="1"/>
  <c r="Q1402" i="1"/>
  <c r="T1402" i="1" s="1"/>
  <c r="K1402" i="1"/>
  <c r="H1402" i="1"/>
  <c r="E1402" i="1"/>
  <c r="BB1401" i="1"/>
  <c r="BA1401" i="1"/>
  <c r="BC1401" i="1" s="1"/>
  <c r="AZ1401" i="1"/>
  <c r="AY1401" i="1"/>
  <c r="AV1401" i="1"/>
  <c r="AE1401" i="1"/>
  <c r="AH1401" i="1" s="1"/>
  <c r="X1401" i="1"/>
  <c r="AA1401" i="1" s="1"/>
  <c r="T1401" i="1"/>
  <c r="BD1401" i="1" s="1"/>
  <c r="Q1401" i="1"/>
  <c r="K1401" i="1"/>
  <c r="H1401" i="1"/>
  <c r="E1401" i="1"/>
  <c r="BB1400" i="1"/>
  <c r="BA1400" i="1"/>
  <c r="AZ1400" i="1"/>
  <c r="AY1400" i="1"/>
  <c r="BC1400" i="1" s="1"/>
  <c r="AV1400" i="1"/>
  <c r="AH1400" i="1"/>
  <c r="AE1400" i="1"/>
  <c r="AA1400" i="1"/>
  <c r="X1400" i="1"/>
  <c r="Q1400" i="1"/>
  <c r="T1400" i="1" s="1"/>
  <c r="K1400" i="1"/>
  <c r="H1400" i="1"/>
  <c r="E1400" i="1"/>
  <c r="BB1399" i="1"/>
  <c r="BA1399" i="1"/>
  <c r="AZ1399" i="1"/>
  <c r="AY1399" i="1"/>
  <c r="BC1399" i="1" s="1"/>
  <c r="AV1399" i="1"/>
  <c r="AE1399" i="1"/>
  <c r="AH1399" i="1" s="1"/>
  <c r="AA1399" i="1"/>
  <c r="X1399" i="1"/>
  <c r="T1399" i="1"/>
  <c r="AW1399" i="1" s="1"/>
  <c r="Q1399" i="1"/>
  <c r="K1399" i="1"/>
  <c r="H1399" i="1"/>
  <c r="E1399" i="1"/>
  <c r="AU1398" i="1"/>
  <c r="AT1398" i="1"/>
  <c r="AS1398" i="1"/>
  <c r="BB1398" i="1" s="1"/>
  <c r="AR1398" i="1"/>
  <c r="AQ1398" i="1"/>
  <c r="AP1398" i="1"/>
  <c r="BA1398" i="1" s="1"/>
  <c r="AO1398" i="1"/>
  <c r="AN1398" i="1"/>
  <c r="AM1398" i="1"/>
  <c r="AZ1398" i="1" s="1"/>
  <c r="AL1398" i="1"/>
  <c r="AK1398" i="1"/>
  <c r="AJ1398" i="1"/>
  <c r="AY1398" i="1" s="1"/>
  <c r="AG1398" i="1"/>
  <c r="AF1398" i="1"/>
  <c r="AD1398" i="1"/>
  <c r="AC1398" i="1"/>
  <c r="AE1398" i="1" s="1"/>
  <c r="AH1398" i="1" s="1"/>
  <c r="Z1398" i="1"/>
  <c r="Y1398" i="1"/>
  <c r="W1398" i="1"/>
  <c r="X1398" i="1" s="1"/>
  <c r="AA1398" i="1" s="1"/>
  <c r="V1398" i="1"/>
  <c r="S1398" i="1"/>
  <c r="R1398" i="1"/>
  <c r="P1398" i="1"/>
  <c r="O1398" i="1"/>
  <c r="Q1398" i="1" s="1"/>
  <c r="T1398" i="1" s="1"/>
  <c r="N1398" i="1"/>
  <c r="M1398" i="1"/>
  <c r="L1398" i="1"/>
  <c r="J1398" i="1"/>
  <c r="I1398" i="1"/>
  <c r="K1398" i="1" s="1"/>
  <c r="G1398" i="1"/>
  <c r="H1398" i="1" s="1"/>
  <c r="F1398" i="1"/>
  <c r="D1398" i="1"/>
  <c r="E1398" i="1" s="1"/>
  <c r="C1398" i="1"/>
  <c r="BB1397" i="1"/>
  <c r="BA1397" i="1"/>
  <c r="AZ1397" i="1"/>
  <c r="BC1397" i="1" s="1"/>
  <c r="AY1397" i="1"/>
  <c r="AV1397" i="1"/>
  <c r="AE1397" i="1"/>
  <c r="AH1397" i="1" s="1"/>
  <c r="X1397" i="1"/>
  <c r="AA1397" i="1" s="1"/>
  <c r="T1397" i="1"/>
  <c r="AW1397" i="1" s="1"/>
  <c r="Q1397" i="1"/>
  <c r="K1397" i="1"/>
  <c r="H1397" i="1"/>
  <c r="E1397" i="1"/>
  <c r="AU1396" i="1"/>
  <c r="AT1396" i="1"/>
  <c r="AS1396" i="1"/>
  <c r="BB1396" i="1" s="1"/>
  <c r="AR1396" i="1"/>
  <c r="AQ1396" i="1"/>
  <c r="AP1396" i="1"/>
  <c r="BA1396" i="1" s="1"/>
  <c r="AO1396" i="1"/>
  <c r="AN1396" i="1"/>
  <c r="AM1396" i="1"/>
  <c r="AZ1396" i="1" s="1"/>
  <c r="AL1396" i="1"/>
  <c r="AK1396" i="1"/>
  <c r="AJ1396" i="1"/>
  <c r="AY1396" i="1" s="1"/>
  <c r="AG1396" i="1"/>
  <c r="AF1396" i="1"/>
  <c r="AD1396" i="1"/>
  <c r="AC1396" i="1"/>
  <c r="AE1396" i="1" s="1"/>
  <c r="AH1396" i="1" s="1"/>
  <c r="Z1396" i="1"/>
  <c r="Y1396" i="1"/>
  <c r="X1396" i="1"/>
  <c r="AA1396" i="1" s="1"/>
  <c r="W1396" i="1"/>
  <c r="V1396" i="1"/>
  <c r="S1396" i="1"/>
  <c r="R1396" i="1"/>
  <c r="P1396" i="1"/>
  <c r="O1396" i="1"/>
  <c r="Q1396" i="1" s="1"/>
  <c r="T1396" i="1" s="1"/>
  <c r="N1396" i="1"/>
  <c r="M1396" i="1"/>
  <c r="L1396" i="1"/>
  <c r="J1396" i="1"/>
  <c r="K1396" i="1" s="1"/>
  <c r="I1396" i="1"/>
  <c r="G1396" i="1"/>
  <c r="H1396" i="1" s="1"/>
  <c r="F1396" i="1"/>
  <c r="D1396" i="1"/>
  <c r="E1396" i="1" s="1"/>
  <c r="C1396" i="1"/>
  <c r="BC1395" i="1"/>
  <c r="BB1395" i="1"/>
  <c r="BA1395" i="1"/>
  <c r="AZ1395" i="1"/>
  <c r="AY1395" i="1"/>
  <c r="AW1395" i="1"/>
  <c r="AV1395" i="1"/>
  <c r="AE1395" i="1"/>
  <c r="AH1395" i="1" s="1"/>
  <c r="X1395" i="1"/>
  <c r="AA1395" i="1" s="1"/>
  <c r="T1395" i="1"/>
  <c r="BD1395" i="1" s="1"/>
  <c r="Q1395" i="1"/>
  <c r="K1395" i="1"/>
  <c r="H1395" i="1"/>
  <c r="E1395" i="1"/>
  <c r="AY1394" i="1"/>
  <c r="AU1394" i="1"/>
  <c r="AT1394" i="1"/>
  <c r="AS1394" i="1"/>
  <c r="BB1394" i="1" s="1"/>
  <c r="AR1394" i="1"/>
  <c r="AQ1394" i="1"/>
  <c r="AP1394" i="1"/>
  <c r="BA1394" i="1" s="1"/>
  <c r="AO1394" i="1"/>
  <c r="AN1394" i="1"/>
  <c r="AM1394" i="1"/>
  <c r="AV1394" i="1" s="1"/>
  <c r="AL1394" i="1"/>
  <c r="AK1394" i="1"/>
  <c r="AJ1394" i="1"/>
  <c r="AG1394" i="1"/>
  <c r="AF1394" i="1"/>
  <c r="AE1394" i="1"/>
  <c r="AH1394" i="1" s="1"/>
  <c r="AD1394" i="1"/>
  <c r="AC1394" i="1"/>
  <c r="Z1394" i="1"/>
  <c r="Y1394" i="1"/>
  <c r="W1394" i="1"/>
  <c r="V1394" i="1"/>
  <c r="X1394" i="1" s="1"/>
  <c r="AA1394" i="1" s="1"/>
  <c r="S1394" i="1"/>
  <c r="R1394" i="1"/>
  <c r="P1394" i="1"/>
  <c r="O1394" i="1"/>
  <c r="Q1394" i="1" s="1"/>
  <c r="T1394" i="1" s="1"/>
  <c r="N1394" i="1"/>
  <c r="M1394" i="1"/>
  <c r="L1394" i="1"/>
  <c r="K1394" i="1"/>
  <c r="J1394" i="1"/>
  <c r="I1394" i="1"/>
  <c r="G1394" i="1"/>
  <c r="H1394" i="1" s="1"/>
  <c r="F1394" i="1"/>
  <c r="E1394" i="1"/>
  <c r="D1394" i="1"/>
  <c r="C1394" i="1"/>
  <c r="AU1393" i="1"/>
  <c r="AT1393" i="1"/>
  <c r="AS1393" i="1"/>
  <c r="BB1393" i="1" s="1"/>
  <c r="AR1393" i="1"/>
  <c r="AQ1393" i="1"/>
  <c r="AP1393" i="1"/>
  <c r="BA1393" i="1" s="1"/>
  <c r="AO1393" i="1"/>
  <c r="AN1393" i="1"/>
  <c r="AM1393" i="1"/>
  <c r="AZ1393" i="1" s="1"/>
  <c r="AL1393" i="1"/>
  <c r="AK1393" i="1"/>
  <c r="AJ1393" i="1"/>
  <c r="AY1393" i="1" s="1"/>
  <c r="BC1393" i="1" s="1"/>
  <c r="AG1393" i="1"/>
  <c r="AF1393" i="1"/>
  <c r="AD1393" i="1"/>
  <c r="AC1393" i="1"/>
  <c r="AE1393" i="1" s="1"/>
  <c r="AH1393" i="1" s="1"/>
  <c r="Z1393" i="1"/>
  <c r="Y1393" i="1"/>
  <c r="X1393" i="1"/>
  <c r="AA1393" i="1" s="1"/>
  <c r="W1393" i="1"/>
  <c r="V1393" i="1"/>
  <c r="S1393" i="1"/>
  <c r="R1393" i="1"/>
  <c r="P1393" i="1"/>
  <c r="O1393" i="1"/>
  <c r="Q1393" i="1" s="1"/>
  <c r="T1393" i="1" s="1"/>
  <c r="N1393" i="1"/>
  <c r="M1393" i="1"/>
  <c r="L1393" i="1"/>
  <c r="J1393" i="1"/>
  <c r="I1393" i="1"/>
  <c r="K1393" i="1" s="1"/>
  <c r="G1393" i="1"/>
  <c r="H1393" i="1" s="1"/>
  <c r="F1393" i="1"/>
  <c r="E1393" i="1"/>
  <c r="D1393" i="1"/>
  <c r="C1393" i="1"/>
  <c r="AU1392" i="1"/>
  <c r="AT1392" i="1"/>
  <c r="AS1392" i="1"/>
  <c r="BB1392" i="1" s="1"/>
  <c r="AR1392" i="1"/>
  <c r="AQ1392" i="1"/>
  <c r="AP1392" i="1"/>
  <c r="BA1392" i="1" s="1"/>
  <c r="AO1392" i="1"/>
  <c r="AN1392" i="1"/>
  <c r="AM1392" i="1"/>
  <c r="AZ1392" i="1" s="1"/>
  <c r="AL1392" i="1"/>
  <c r="AK1392" i="1"/>
  <c r="AJ1392" i="1"/>
  <c r="AY1392" i="1" s="1"/>
  <c r="AG1392" i="1"/>
  <c r="AF1392" i="1"/>
  <c r="AD1392" i="1"/>
  <c r="AC1392" i="1"/>
  <c r="AE1392" i="1" s="1"/>
  <c r="AH1392" i="1" s="1"/>
  <c r="Z1392" i="1"/>
  <c r="Y1392" i="1"/>
  <c r="X1392" i="1"/>
  <c r="AA1392" i="1" s="1"/>
  <c r="W1392" i="1"/>
  <c r="V1392" i="1"/>
  <c r="S1392" i="1"/>
  <c r="R1392" i="1"/>
  <c r="P1392" i="1"/>
  <c r="O1392" i="1"/>
  <c r="Q1392" i="1" s="1"/>
  <c r="T1392" i="1" s="1"/>
  <c r="N1392" i="1"/>
  <c r="M1392" i="1"/>
  <c r="L1392" i="1"/>
  <c r="J1392" i="1"/>
  <c r="I1392" i="1"/>
  <c r="K1392" i="1" s="1"/>
  <c r="G1392" i="1"/>
  <c r="H1392" i="1" s="1"/>
  <c r="F1392" i="1"/>
  <c r="D1392" i="1"/>
  <c r="E1392" i="1" s="1"/>
  <c r="C1392" i="1"/>
  <c r="BC1391" i="1"/>
  <c r="BB1391" i="1"/>
  <c r="BA1391" i="1"/>
  <c r="AZ1391" i="1"/>
  <c r="AY1391" i="1"/>
  <c r="AV1391" i="1"/>
  <c r="AE1391" i="1"/>
  <c r="AH1391" i="1" s="1"/>
  <c r="X1391" i="1"/>
  <c r="AA1391" i="1" s="1"/>
  <c r="T1391" i="1"/>
  <c r="BD1391" i="1" s="1"/>
  <c r="Q1391" i="1"/>
  <c r="K1391" i="1"/>
  <c r="H1391" i="1"/>
  <c r="E1391" i="1"/>
  <c r="BB1390" i="1"/>
  <c r="BA1390" i="1"/>
  <c r="AZ1390" i="1"/>
  <c r="AY1390" i="1"/>
  <c r="BC1390" i="1" s="1"/>
  <c r="AV1390" i="1"/>
  <c r="AH1390" i="1"/>
  <c r="AE1390" i="1"/>
  <c r="AA1390" i="1"/>
  <c r="X1390" i="1"/>
  <c r="Q1390" i="1"/>
  <c r="T1390" i="1" s="1"/>
  <c r="K1390" i="1"/>
  <c r="H1390" i="1"/>
  <c r="E1390" i="1"/>
  <c r="AY1389" i="1"/>
  <c r="BC1389" i="1" s="1"/>
  <c r="AU1389" i="1"/>
  <c r="AT1389" i="1"/>
  <c r="AS1389" i="1"/>
  <c r="BB1389" i="1" s="1"/>
  <c r="AR1389" i="1"/>
  <c r="AQ1389" i="1"/>
  <c r="AP1389" i="1"/>
  <c r="BA1389" i="1" s="1"/>
  <c r="AO1389" i="1"/>
  <c r="AN1389" i="1"/>
  <c r="AM1389" i="1"/>
  <c r="AZ1389" i="1" s="1"/>
  <c r="AL1389" i="1"/>
  <c r="AV1389" i="1" s="1"/>
  <c r="AK1389" i="1"/>
  <c r="AJ1389" i="1"/>
  <c r="AG1389" i="1"/>
  <c r="AF1389" i="1"/>
  <c r="AE1389" i="1"/>
  <c r="AH1389" i="1" s="1"/>
  <c r="AD1389" i="1"/>
  <c r="AC1389" i="1"/>
  <c r="Z1389" i="1"/>
  <c r="Y1389" i="1"/>
  <c r="X1389" i="1"/>
  <c r="AA1389" i="1" s="1"/>
  <c r="W1389" i="1"/>
  <c r="V1389" i="1"/>
  <c r="S1389" i="1"/>
  <c r="R1389" i="1"/>
  <c r="P1389" i="1"/>
  <c r="O1389" i="1"/>
  <c r="Q1389" i="1" s="1"/>
  <c r="T1389" i="1" s="1"/>
  <c r="N1389" i="1"/>
  <c r="M1389" i="1"/>
  <c r="L1389" i="1"/>
  <c r="K1389" i="1"/>
  <c r="J1389" i="1"/>
  <c r="I1389" i="1"/>
  <c r="G1389" i="1"/>
  <c r="H1389" i="1" s="1"/>
  <c r="F1389" i="1"/>
  <c r="E1389" i="1"/>
  <c r="D1389" i="1"/>
  <c r="C1389" i="1"/>
  <c r="BB1388" i="1"/>
  <c r="BA1388" i="1"/>
  <c r="AZ1388" i="1"/>
  <c r="AY1388" i="1"/>
  <c r="BC1388" i="1" s="1"/>
  <c r="AV1388" i="1"/>
  <c r="AE1388" i="1"/>
  <c r="AH1388" i="1" s="1"/>
  <c r="X1388" i="1"/>
  <c r="AA1388" i="1" s="1"/>
  <c r="Q1388" i="1"/>
  <c r="T1388" i="1" s="1"/>
  <c r="K1388" i="1"/>
  <c r="H1388" i="1"/>
  <c r="E1388" i="1"/>
  <c r="AU1387" i="1"/>
  <c r="AT1387" i="1"/>
  <c r="AS1387" i="1"/>
  <c r="BB1387" i="1" s="1"/>
  <c r="AR1387" i="1"/>
  <c r="AQ1387" i="1"/>
  <c r="AP1387" i="1"/>
  <c r="BA1387" i="1" s="1"/>
  <c r="AO1387" i="1"/>
  <c r="AN1387" i="1"/>
  <c r="AM1387" i="1"/>
  <c r="AZ1387" i="1" s="1"/>
  <c r="AL1387" i="1"/>
  <c r="AK1387" i="1"/>
  <c r="AJ1387" i="1"/>
  <c r="AY1387" i="1" s="1"/>
  <c r="BC1387" i="1" s="1"/>
  <c r="AG1387" i="1"/>
  <c r="AF1387" i="1"/>
  <c r="AD1387" i="1"/>
  <c r="AE1387" i="1" s="1"/>
  <c r="AH1387" i="1" s="1"/>
  <c r="AC1387" i="1"/>
  <c r="Z1387" i="1"/>
  <c r="Y1387" i="1"/>
  <c r="W1387" i="1"/>
  <c r="V1387" i="1"/>
  <c r="X1387" i="1" s="1"/>
  <c r="AA1387" i="1" s="1"/>
  <c r="S1387" i="1"/>
  <c r="R1387" i="1"/>
  <c r="P1387" i="1"/>
  <c r="O1387" i="1"/>
  <c r="Q1387" i="1" s="1"/>
  <c r="T1387" i="1" s="1"/>
  <c r="N1387" i="1"/>
  <c r="M1387" i="1"/>
  <c r="L1387" i="1"/>
  <c r="J1387" i="1"/>
  <c r="K1387" i="1" s="1"/>
  <c r="I1387" i="1"/>
  <c r="G1387" i="1"/>
  <c r="F1387" i="1"/>
  <c r="H1387" i="1" s="1"/>
  <c r="D1387" i="1"/>
  <c r="E1387" i="1" s="1"/>
  <c r="C1387" i="1"/>
  <c r="BB1386" i="1"/>
  <c r="BA1386" i="1"/>
  <c r="AZ1386" i="1"/>
  <c r="AY1386" i="1"/>
  <c r="BC1386" i="1" s="1"/>
  <c r="AV1386" i="1"/>
  <c r="AH1386" i="1"/>
  <c r="AE1386" i="1"/>
  <c r="AA1386" i="1"/>
  <c r="X1386" i="1"/>
  <c r="Q1386" i="1"/>
  <c r="T1386" i="1" s="1"/>
  <c r="K1386" i="1"/>
  <c r="H1386" i="1"/>
  <c r="E1386" i="1"/>
  <c r="AU1385" i="1"/>
  <c r="AT1385" i="1"/>
  <c r="AS1385" i="1"/>
  <c r="BB1385" i="1" s="1"/>
  <c r="AR1385" i="1"/>
  <c r="AQ1385" i="1"/>
  <c r="AP1385" i="1"/>
  <c r="BA1385" i="1" s="1"/>
  <c r="AO1385" i="1"/>
  <c r="AN1385" i="1"/>
  <c r="AZ1385" i="1" s="1"/>
  <c r="AM1385" i="1"/>
  <c r="AL1385" i="1"/>
  <c r="AK1385" i="1"/>
  <c r="AJ1385" i="1"/>
  <c r="AY1385" i="1" s="1"/>
  <c r="AG1385" i="1"/>
  <c r="AF1385" i="1"/>
  <c r="AD1385" i="1"/>
  <c r="AC1385" i="1"/>
  <c r="AE1385" i="1" s="1"/>
  <c r="AH1385" i="1" s="1"/>
  <c r="Z1385" i="1"/>
  <c r="Y1385" i="1"/>
  <c r="W1385" i="1"/>
  <c r="V1385" i="1"/>
  <c r="X1385" i="1" s="1"/>
  <c r="AA1385" i="1" s="1"/>
  <c r="S1385" i="1"/>
  <c r="R1385" i="1"/>
  <c r="Q1385" i="1"/>
  <c r="T1385" i="1" s="1"/>
  <c r="P1385" i="1"/>
  <c r="O1385" i="1"/>
  <c r="N1385" i="1"/>
  <c r="M1385" i="1"/>
  <c r="L1385" i="1"/>
  <c r="J1385" i="1"/>
  <c r="I1385" i="1"/>
  <c r="K1385" i="1" s="1"/>
  <c r="G1385" i="1"/>
  <c r="H1385" i="1" s="1"/>
  <c r="F1385" i="1"/>
  <c r="D1385" i="1"/>
  <c r="C1385" i="1"/>
  <c r="E1385" i="1" s="1"/>
  <c r="BC1384" i="1"/>
  <c r="BB1384" i="1"/>
  <c r="BA1384" i="1"/>
  <c r="AZ1384" i="1"/>
  <c r="AY1384" i="1"/>
  <c r="AV1384" i="1"/>
  <c r="AE1384" i="1"/>
  <c r="AH1384" i="1" s="1"/>
  <c r="X1384" i="1"/>
  <c r="AA1384" i="1" s="1"/>
  <c r="Q1384" i="1"/>
  <c r="T1384" i="1" s="1"/>
  <c r="K1384" i="1"/>
  <c r="H1384" i="1"/>
  <c r="E1384" i="1"/>
  <c r="BD1383" i="1"/>
  <c r="BC1383" i="1"/>
  <c r="BB1383" i="1"/>
  <c r="BA1383" i="1"/>
  <c r="AZ1383" i="1"/>
  <c r="AY1383" i="1"/>
  <c r="AW1383" i="1"/>
  <c r="AV1383" i="1"/>
  <c r="AH1383" i="1"/>
  <c r="AE1383" i="1"/>
  <c r="AA1383" i="1"/>
  <c r="X1383" i="1"/>
  <c r="T1383" i="1"/>
  <c r="Q1383" i="1"/>
  <c r="K1383" i="1"/>
  <c r="H1383" i="1"/>
  <c r="E1383" i="1"/>
  <c r="BB1382" i="1"/>
  <c r="BA1382" i="1"/>
  <c r="AZ1382" i="1"/>
  <c r="AY1382" i="1"/>
  <c r="BC1382" i="1" s="1"/>
  <c r="AV1382" i="1"/>
  <c r="AH1382" i="1"/>
  <c r="AE1382" i="1"/>
  <c r="X1382" i="1"/>
  <c r="AA1382" i="1" s="1"/>
  <c r="Q1382" i="1"/>
  <c r="T1382" i="1" s="1"/>
  <c r="K1382" i="1"/>
  <c r="H1382" i="1"/>
  <c r="E1382" i="1"/>
  <c r="BB1381" i="1"/>
  <c r="BA1381" i="1"/>
  <c r="AZ1381" i="1"/>
  <c r="BC1381" i="1" s="1"/>
  <c r="AY1381" i="1"/>
  <c r="AV1381" i="1"/>
  <c r="AH1381" i="1"/>
  <c r="AE1381" i="1"/>
  <c r="AA1381" i="1"/>
  <c r="X1381" i="1"/>
  <c r="T1381" i="1"/>
  <c r="AW1381" i="1" s="1"/>
  <c r="Q1381" i="1"/>
  <c r="K1381" i="1"/>
  <c r="H1381" i="1"/>
  <c r="E1381" i="1"/>
  <c r="BB1380" i="1"/>
  <c r="BA1380" i="1"/>
  <c r="AZ1380" i="1"/>
  <c r="AY1380" i="1"/>
  <c r="BC1380" i="1" s="1"/>
  <c r="AV1380" i="1"/>
  <c r="AE1380" i="1"/>
  <c r="AH1380" i="1" s="1"/>
  <c r="X1380" i="1"/>
  <c r="AA1380" i="1" s="1"/>
  <c r="Q1380" i="1"/>
  <c r="T1380" i="1" s="1"/>
  <c r="K1380" i="1"/>
  <c r="H1380" i="1"/>
  <c r="E1380" i="1"/>
  <c r="AZ1379" i="1"/>
  <c r="AU1379" i="1"/>
  <c r="AT1379" i="1"/>
  <c r="AS1379" i="1"/>
  <c r="BB1379" i="1" s="1"/>
  <c r="AR1379" i="1"/>
  <c r="AQ1379" i="1"/>
  <c r="AP1379" i="1"/>
  <c r="BA1379" i="1" s="1"/>
  <c r="AO1379" i="1"/>
  <c r="AN1379" i="1"/>
  <c r="AM1379" i="1"/>
  <c r="AL1379" i="1"/>
  <c r="AK1379" i="1"/>
  <c r="AY1379" i="1" s="1"/>
  <c r="BC1379" i="1" s="1"/>
  <c r="AJ1379" i="1"/>
  <c r="AV1379" i="1" s="1"/>
  <c r="AG1379" i="1"/>
  <c r="AF1379" i="1"/>
  <c r="AD1379" i="1"/>
  <c r="AC1379" i="1"/>
  <c r="AE1379" i="1" s="1"/>
  <c r="AH1379" i="1" s="1"/>
  <c r="Z1379" i="1"/>
  <c r="Y1379" i="1"/>
  <c r="AA1379" i="1" s="1"/>
  <c r="X1379" i="1"/>
  <c r="W1379" i="1"/>
  <c r="V1379" i="1"/>
  <c r="S1379" i="1"/>
  <c r="R1379" i="1"/>
  <c r="P1379" i="1"/>
  <c r="O1379" i="1"/>
  <c r="Q1379" i="1" s="1"/>
  <c r="T1379" i="1" s="1"/>
  <c r="N1379" i="1"/>
  <c r="M1379" i="1"/>
  <c r="L1379" i="1"/>
  <c r="J1379" i="1"/>
  <c r="K1379" i="1" s="1"/>
  <c r="I1379" i="1"/>
  <c r="H1379" i="1"/>
  <c r="G1379" i="1"/>
  <c r="F1379" i="1"/>
  <c r="D1379" i="1"/>
  <c r="E1379" i="1" s="1"/>
  <c r="C1379" i="1"/>
  <c r="BB1378" i="1"/>
  <c r="BA1378" i="1"/>
  <c r="AZ1378" i="1"/>
  <c r="BC1378" i="1" s="1"/>
  <c r="AY1378" i="1"/>
  <c r="AV1378" i="1"/>
  <c r="AH1378" i="1"/>
  <c r="AE1378" i="1"/>
  <c r="AA1378" i="1"/>
  <c r="X1378" i="1"/>
  <c r="T1378" i="1"/>
  <c r="BD1378" i="1" s="1"/>
  <c r="Q1378" i="1"/>
  <c r="K1378" i="1"/>
  <c r="H1378" i="1"/>
  <c r="E1378" i="1"/>
  <c r="AU1377" i="1"/>
  <c r="AT1377" i="1"/>
  <c r="AS1377" i="1"/>
  <c r="BB1377" i="1" s="1"/>
  <c r="AR1377" i="1"/>
  <c r="AQ1377" i="1"/>
  <c r="AP1377" i="1"/>
  <c r="BA1377" i="1" s="1"/>
  <c r="AO1377" i="1"/>
  <c r="AN1377" i="1"/>
  <c r="AM1377" i="1"/>
  <c r="AZ1377" i="1" s="1"/>
  <c r="AL1377" i="1"/>
  <c r="AK1377" i="1"/>
  <c r="AJ1377" i="1"/>
  <c r="AV1377" i="1" s="1"/>
  <c r="AG1377" i="1"/>
  <c r="AF1377" i="1"/>
  <c r="AD1377" i="1"/>
  <c r="AC1377" i="1"/>
  <c r="AE1377" i="1" s="1"/>
  <c r="AH1377" i="1" s="1"/>
  <c r="Z1377" i="1"/>
  <c r="Y1377" i="1"/>
  <c r="W1377" i="1"/>
  <c r="V1377" i="1"/>
  <c r="X1377" i="1" s="1"/>
  <c r="AA1377" i="1" s="1"/>
  <c r="S1377" i="1"/>
  <c r="R1377" i="1"/>
  <c r="P1377" i="1"/>
  <c r="O1377" i="1"/>
  <c r="Q1377" i="1" s="1"/>
  <c r="T1377" i="1" s="1"/>
  <c r="N1377" i="1"/>
  <c r="M1377" i="1"/>
  <c r="L1377" i="1"/>
  <c r="K1377" i="1"/>
  <c r="J1377" i="1"/>
  <c r="I1377" i="1"/>
  <c r="G1377" i="1"/>
  <c r="H1377" i="1" s="1"/>
  <c r="F1377" i="1"/>
  <c r="D1377" i="1"/>
  <c r="C1377" i="1"/>
  <c r="E1377" i="1" s="1"/>
  <c r="BB1376" i="1"/>
  <c r="BA1376" i="1"/>
  <c r="AZ1376" i="1"/>
  <c r="AY1376" i="1"/>
  <c r="BC1376" i="1" s="1"/>
  <c r="AV1376" i="1"/>
  <c r="AE1376" i="1"/>
  <c r="AH1376" i="1" s="1"/>
  <c r="X1376" i="1"/>
  <c r="AA1376" i="1" s="1"/>
  <c r="Q1376" i="1"/>
  <c r="T1376" i="1" s="1"/>
  <c r="K1376" i="1"/>
  <c r="H1376" i="1"/>
  <c r="E1376" i="1"/>
  <c r="BB1375" i="1"/>
  <c r="BA1375" i="1"/>
  <c r="AZ1375" i="1"/>
  <c r="AY1375" i="1"/>
  <c r="BC1375" i="1" s="1"/>
  <c r="AW1375" i="1"/>
  <c r="AV1375" i="1"/>
  <c r="AH1375" i="1"/>
  <c r="AE1375" i="1"/>
  <c r="X1375" i="1"/>
  <c r="AA1375" i="1" s="1"/>
  <c r="T1375" i="1"/>
  <c r="Q1375" i="1"/>
  <c r="K1375" i="1"/>
  <c r="H1375" i="1"/>
  <c r="E1375" i="1"/>
  <c r="BB1374" i="1"/>
  <c r="BA1374" i="1"/>
  <c r="AZ1374" i="1"/>
  <c r="AY1374" i="1"/>
  <c r="BC1374" i="1" s="1"/>
  <c r="AV1374" i="1"/>
  <c r="AE1374" i="1"/>
  <c r="AH1374" i="1" s="1"/>
  <c r="X1374" i="1"/>
  <c r="AA1374" i="1" s="1"/>
  <c r="Q1374" i="1"/>
  <c r="T1374" i="1" s="1"/>
  <c r="K1374" i="1"/>
  <c r="H1374" i="1"/>
  <c r="E1374" i="1"/>
  <c r="BB1373" i="1"/>
  <c r="BA1373" i="1"/>
  <c r="AZ1373" i="1"/>
  <c r="AY1373" i="1"/>
  <c r="BC1373" i="1" s="1"/>
  <c r="AV1373" i="1"/>
  <c r="AE1373" i="1"/>
  <c r="AH1373" i="1" s="1"/>
  <c r="AA1373" i="1"/>
  <c r="X1373" i="1"/>
  <c r="T1373" i="1"/>
  <c r="AW1373" i="1" s="1"/>
  <c r="Q1373" i="1"/>
  <c r="K1373" i="1"/>
  <c r="H1373" i="1"/>
  <c r="E1373" i="1"/>
  <c r="BB1372" i="1"/>
  <c r="BA1372" i="1"/>
  <c r="BC1372" i="1" s="1"/>
  <c r="AZ1372" i="1"/>
  <c r="AY1372" i="1"/>
  <c r="AV1372" i="1"/>
  <c r="AE1372" i="1"/>
  <c r="AH1372" i="1" s="1"/>
  <c r="X1372" i="1"/>
  <c r="AA1372" i="1" s="1"/>
  <c r="Q1372" i="1"/>
  <c r="T1372" i="1" s="1"/>
  <c r="K1372" i="1"/>
  <c r="H1372" i="1"/>
  <c r="E1372" i="1"/>
  <c r="BB1371" i="1"/>
  <c r="BA1371" i="1"/>
  <c r="AZ1371" i="1"/>
  <c r="AY1371" i="1"/>
  <c r="BC1371" i="1" s="1"/>
  <c r="AV1371" i="1"/>
  <c r="AH1371" i="1"/>
  <c r="AE1371" i="1"/>
  <c r="AA1371" i="1"/>
  <c r="X1371" i="1"/>
  <c r="T1371" i="1"/>
  <c r="BD1371" i="1" s="1"/>
  <c r="Q1371" i="1"/>
  <c r="K1371" i="1"/>
  <c r="H1371" i="1"/>
  <c r="E1371" i="1"/>
  <c r="AU1370" i="1"/>
  <c r="AT1370" i="1"/>
  <c r="AS1370" i="1"/>
  <c r="BB1370" i="1" s="1"/>
  <c r="AR1370" i="1"/>
  <c r="AQ1370" i="1"/>
  <c r="AP1370" i="1"/>
  <c r="BA1370" i="1" s="1"/>
  <c r="AO1370" i="1"/>
  <c r="AN1370" i="1"/>
  <c r="AM1370" i="1"/>
  <c r="AZ1370" i="1" s="1"/>
  <c r="AL1370" i="1"/>
  <c r="AK1370" i="1"/>
  <c r="AJ1370" i="1"/>
  <c r="AV1370" i="1" s="1"/>
  <c r="AG1370" i="1"/>
  <c r="AF1370" i="1"/>
  <c r="AD1370" i="1"/>
  <c r="AC1370" i="1"/>
  <c r="AE1370" i="1" s="1"/>
  <c r="AH1370" i="1" s="1"/>
  <c r="Z1370" i="1"/>
  <c r="Y1370" i="1"/>
  <c r="W1370" i="1"/>
  <c r="V1370" i="1"/>
  <c r="X1370" i="1" s="1"/>
  <c r="AA1370" i="1" s="1"/>
  <c r="S1370" i="1"/>
  <c r="R1370" i="1"/>
  <c r="Q1370" i="1"/>
  <c r="T1370" i="1" s="1"/>
  <c r="P1370" i="1"/>
  <c r="O1370" i="1"/>
  <c r="N1370" i="1"/>
  <c r="M1370" i="1"/>
  <c r="L1370" i="1"/>
  <c r="K1370" i="1"/>
  <c r="J1370" i="1"/>
  <c r="I1370" i="1"/>
  <c r="G1370" i="1"/>
  <c r="H1370" i="1" s="1"/>
  <c r="F1370" i="1"/>
  <c r="D1370" i="1"/>
  <c r="C1370" i="1"/>
  <c r="E1370" i="1" s="1"/>
  <c r="BB1369" i="1"/>
  <c r="BA1369" i="1"/>
  <c r="AZ1369" i="1"/>
  <c r="AY1369" i="1"/>
  <c r="BC1369" i="1" s="1"/>
  <c r="AV1369" i="1"/>
  <c r="AE1369" i="1"/>
  <c r="AH1369" i="1" s="1"/>
  <c r="X1369" i="1"/>
  <c r="AA1369" i="1" s="1"/>
  <c r="Q1369" i="1"/>
  <c r="T1369" i="1" s="1"/>
  <c r="K1369" i="1"/>
  <c r="H1369" i="1"/>
  <c r="E1369" i="1"/>
  <c r="AU1368" i="1"/>
  <c r="AT1368" i="1"/>
  <c r="AS1368" i="1"/>
  <c r="BB1368" i="1" s="1"/>
  <c r="AR1368" i="1"/>
  <c r="AQ1368" i="1"/>
  <c r="BA1368" i="1" s="1"/>
  <c r="AP1368" i="1"/>
  <c r="AO1368" i="1"/>
  <c r="AN1368" i="1"/>
  <c r="AM1368" i="1"/>
  <c r="AZ1368" i="1" s="1"/>
  <c r="AL1368" i="1"/>
  <c r="AK1368" i="1"/>
  <c r="AJ1368" i="1"/>
  <c r="AY1368" i="1" s="1"/>
  <c r="AG1368" i="1"/>
  <c r="AF1368" i="1"/>
  <c r="AH1368" i="1" s="1"/>
  <c r="AE1368" i="1"/>
  <c r="AD1368" i="1"/>
  <c r="AC1368" i="1"/>
  <c r="Z1368" i="1"/>
  <c r="Y1368" i="1"/>
  <c r="W1368" i="1"/>
  <c r="V1368" i="1"/>
  <c r="X1368" i="1" s="1"/>
  <c r="AA1368" i="1" s="1"/>
  <c r="S1368" i="1"/>
  <c r="R1368" i="1"/>
  <c r="P1368" i="1"/>
  <c r="Q1368" i="1" s="1"/>
  <c r="T1368" i="1" s="1"/>
  <c r="O1368" i="1"/>
  <c r="N1368" i="1"/>
  <c r="M1368" i="1"/>
  <c r="L1368" i="1"/>
  <c r="J1368" i="1"/>
  <c r="K1368" i="1" s="1"/>
  <c r="I1368" i="1"/>
  <c r="H1368" i="1"/>
  <c r="G1368" i="1"/>
  <c r="F1368" i="1"/>
  <c r="D1368" i="1"/>
  <c r="E1368" i="1" s="1"/>
  <c r="C1368" i="1"/>
  <c r="BB1367" i="1"/>
  <c r="BA1367" i="1"/>
  <c r="AZ1367" i="1"/>
  <c r="AY1367" i="1"/>
  <c r="BC1367" i="1" s="1"/>
  <c r="AV1367" i="1"/>
  <c r="AE1367" i="1"/>
  <c r="AH1367" i="1" s="1"/>
  <c r="AA1367" i="1"/>
  <c r="X1367" i="1"/>
  <c r="T1367" i="1"/>
  <c r="AW1367" i="1" s="1"/>
  <c r="Q1367" i="1"/>
  <c r="K1367" i="1"/>
  <c r="H1367" i="1"/>
  <c r="E1367" i="1"/>
  <c r="BC1366" i="1"/>
  <c r="BB1366" i="1"/>
  <c r="BA1366" i="1"/>
  <c r="AZ1366" i="1"/>
  <c r="AY1366" i="1"/>
  <c r="AV1366" i="1"/>
  <c r="AE1366" i="1"/>
  <c r="AH1366" i="1" s="1"/>
  <c r="X1366" i="1"/>
  <c r="AA1366" i="1" s="1"/>
  <c r="Q1366" i="1"/>
  <c r="T1366" i="1" s="1"/>
  <c r="K1366" i="1"/>
  <c r="H1366" i="1"/>
  <c r="E1366" i="1"/>
  <c r="BB1365" i="1"/>
  <c r="BA1365" i="1"/>
  <c r="AZ1365" i="1"/>
  <c r="BC1365" i="1" s="1"/>
  <c r="AY1365" i="1"/>
  <c r="AV1365" i="1"/>
  <c r="AH1365" i="1"/>
  <c r="AE1365" i="1"/>
  <c r="AA1365" i="1"/>
  <c r="X1365" i="1"/>
  <c r="T1365" i="1"/>
  <c r="BD1365" i="1" s="1"/>
  <c r="Q1365" i="1"/>
  <c r="K1365" i="1"/>
  <c r="H1365" i="1"/>
  <c r="E1365" i="1"/>
  <c r="BC1364" i="1"/>
  <c r="BB1364" i="1"/>
  <c r="BA1364" i="1"/>
  <c r="AZ1364" i="1"/>
  <c r="AY1364" i="1"/>
  <c r="AV1364" i="1"/>
  <c r="AE1364" i="1"/>
  <c r="AH1364" i="1" s="1"/>
  <c r="X1364" i="1"/>
  <c r="AA1364" i="1" s="1"/>
  <c r="Q1364" i="1"/>
  <c r="T1364" i="1" s="1"/>
  <c r="K1364" i="1"/>
  <c r="H1364" i="1"/>
  <c r="E1364" i="1"/>
  <c r="AU1363" i="1"/>
  <c r="AT1363" i="1"/>
  <c r="AS1363" i="1"/>
  <c r="BB1363" i="1" s="1"/>
  <c r="AR1363" i="1"/>
  <c r="AQ1363" i="1"/>
  <c r="AP1363" i="1"/>
  <c r="BA1363" i="1" s="1"/>
  <c r="AO1363" i="1"/>
  <c r="AN1363" i="1"/>
  <c r="AM1363" i="1"/>
  <c r="AZ1363" i="1" s="1"/>
  <c r="AL1363" i="1"/>
  <c r="AK1363" i="1"/>
  <c r="AY1363" i="1" s="1"/>
  <c r="BC1363" i="1" s="1"/>
  <c r="AJ1363" i="1"/>
  <c r="AV1363" i="1" s="1"/>
  <c r="AG1363" i="1"/>
  <c r="AF1363" i="1"/>
  <c r="AD1363" i="1"/>
  <c r="AC1363" i="1"/>
  <c r="AE1363" i="1" s="1"/>
  <c r="AH1363" i="1" s="1"/>
  <c r="Z1363" i="1"/>
  <c r="Y1363" i="1"/>
  <c r="W1363" i="1"/>
  <c r="X1363" i="1" s="1"/>
  <c r="AA1363" i="1" s="1"/>
  <c r="V1363" i="1"/>
  <c r="S1363" i="1"/>
  <c r="R1363" i="1"/>
  <c r="P1363" i="1"/>
  <c r="O1363" i="1"/>
  <c r="Q1363" i="1" s="1"/>
  <c r="T1363" i="1" s="1"/>
  <c r="N1363" i="1"/>
  <c r="M1363" i="1"/>
  <c r="L1363" i="1"/>
  <c r="J1363" i="1"/>
  <c r="K1363" i="1" s="1"/>
  <c r="I1363" i="1"/>
  <c r="G1363" i="1"/>
  <c r="H1363" i="1" s="1"/>
  <c r="F1363" i="1"/>
  <c r="D1363" i="1"/>
  <c r="E1363" i="1" s="1"/>
  <c r="C1363" i="1"/>
  <c r="BB1362" i="1"/>
  <c r="BA1362" i="1"/>
  <c r="AZ1362" i="1"/>
  <c r="AY1362" i="1"/>
  <c r="BC1362" i="1" s="1"/>
  <c r="AV1362" i="1"/>
  <c r="AH1362" i="1"/>
  <c r="AE1362" i="1"/>
  <c r="X1362" i="1"/>
  <c r="AA1362" i="1" s="1"/>
  <c r="T1362" i="1"/>
  <c r="AW1362" i="1" s="1"/>
  <c r="Q1362" i="1"/>
  <c r="K1362" i="1"/>
  <c r="H1362" i="1"/>
  <c r="E1362" i="1"/>
  <c r="AU1361" i="1"/>
  <c r="AT1361" i="1"/>
  <c r="AS1361" i="1"/>
  <c r="BB1361" i="1" s="1"/>
  <c r="AR1361" i="1"/>
  <c r="AQ1361" i="1"/>
  <c r="AP1361" i="1"/>
  <c r="BA1361" i="1" s="1"/>
  <c r="AO1361" i="1"/>
  <c r="AN1361" i="1"/>
  <c r="AM1361" i="1"/>
  <c r="AZ1361" i="1" s="1"/>
  <c r="AL1361" i="1"/>
  <c r="AK1361" i="1"/>
  <c r="AJ1361" i="1"/>
  <c r="AY1361" i="1" s="1"/>
  <c r="AG1361" i="1"/>
  <c r="AF1361" i="1"/>
  <c r="AE1361" i="1"/>
  <c r="AH1361" i="1" s="1"/>
  <c r="AD1361" i="1"/>
  <c r="AC1361" i="1"/>
  <c r="Z1361" i="1"/>
  <c r="Y1361" i="1"/>
  <c r="W1361" i="1"/>
  <c r="V1361" i="1"/>
  <c r="X1361" i="1" s="1"/>
  <c r="AA1361" i="1" s="1"/>
  <c r="S1361" i="1"/>
  <c r="R1361" i="1"/>
  <c r="Q1361" i="1"/>
  <c r="T1361" i="1" s="1"/>
  <c r="P1361" i="1"/>
  <c r="O1361" i="1"/>
  <c r="N1361" i="1"/>
  <c r="M1361" i="1"/>
  <c r="L1361" i="1"/>
  <c r="J1361" i="1"/>
  <c r="K1361" i="1" s="1"/>
  <c r="I1361" i="1"/>
  <c r="G1361" i="1"/>
  <c r="H1361" i="1" s="1"/>
  <c r="F1361" i="1"/>
  <c r="E1361" i="1"/>
  <c r="D1361" i="1"/>
  <c r="C1361" i="1"/>
  <c r="BC1360" i="1"/>
  <c r="BB1360" i="1"/>
  <c r="BA1360" i="1"/>
  <c r="AZ1360" i="1"/>
  <c r="AY1360" i="1"/>
  <c r="AV1360" i="1"/>
  <c r="AE1360" i="1"/>
  <c r="AH1360" i="1" s="1"/>
  <c r="X1360" i="1"/>
  <c r="AA1360" i="1" s="1"/>
  <c r="Q1360" i="1"/>
  <c r="T1360" i="1" s="1"/>
  <c r="K1360" i="1"/>
  <c r="H1360" i="1"/>
  <c r="E1360" i="1"/>
  <c r="BB1359" i="1"/>
  <c r="BA1359" i="1"/>
  <c r="AZ1359" i="1"/>
  <c r="AY1359" i="1"/>
  <c r="BC1359" i="1" s="1"/>
  <c r="AV1359" i="1"/>
  <c r="AH1359" i="1"/>
  <c r="AE1359" i="1"/>
  <c r="X1359" i="1"/>
  <c r="AA1359" i="1" s="1"/>
  <c r="T1359" i="1"/>
  <c r="Q1359" i="1"/>
  <c r="K1359" i="1"/>
  <c r="H1359" i="1"/>
  <c r="E1359" i="1"/>
  <c r="BB1358" i="1"/>
  <c r="BA1358" i="1"/>
  <c r="BC1358" i="1" s="1"/>
  <c r="AZ1358" i="1"/>
  <c r="AY1358" i="1"/>
  <c r="AV1358" i="1"/>
  <c r="AE1358" i="1"/>
  <c r="AH1358" i="1" s="1"/>
  <c r="X1358" i="1"/>
  <c r="AA1358" i="1" s="1"/>
  <c r="Q1358" i="1"/>
  <c r="T1358" i="1" s="1"/>
  <c r="K1358" i="1"/>
  <c r="H1358" i="1"/>
  <c r="E1358" i="1"/>
  <c r="BB1357" i="1"/>
  <c r="BA1357" i="1"/>
  <c r="AZ1357" i="1"/>
  <c r="AY1357" i="1"/>
  <c r="BC1357" i="1" s="1"/>
  <c r="AV1357" i="1"/>
  <c r="AH1357" i="1"/>
  <c r="AE1357" i="1"/>
  <c r="AA1357" i="1"/>
  <c r="X1357" i="1"/>
  <c r="Q1357" i="1"/>
  <c r="T1357" i="1" s="1"/>
  <c r="K1357" i="1"/>
  <c r="H1357" i="1"/>
  <c r="E1357" i="1"/>
  <c r="BB1356" i="1"/>
  <c r="BA1356" i="1"/>
  <c r="AZ1356" i="1"/>
  <c r="AY1356" i="1"/>
  <c r="BC1356" i="1" s="1"/>
  <c r="AV1356" i="1"/>
  <c r="AE1356" i="1"/>
  <c r="AH1356" i="1" s="1"/>
  <c r="X1356" i="1"/>
  <c r="AA1356" i="1" s="1"/>
  <c r="Q1356" i="1"/>
  <c r="T1356" i="1" s="1"/>
  <c r="K1356" i="1"/>
  <c r="H1356" i="1"/>
  <c r="E1356" i="1"/>
  <c r="BB1355" i="1"/>
  <c r="BA1355" i="1"/>
  <c r="AZ1355" i="1"/>
  <c r="AY1355" i="1"/>
  <c r="BC1355" i="1" s="1"/>
  <c r="AV1355" i="1"/>
  <c r="AH1355" i="1"/>
  <c r="AE1355" i="1"/>
  <c r="X1355" i="1"/>
  <c r="AA1355" i="1" s="1"/>
  <c r="T1355" i="1"/>
  <c r="AW1355" i="1" s="1"/>
  <c r="Q1355" i="1"/>
  <c r="K1355" i="1"/>
  <c r="H1355" i="1"/>
  <c r="E1355" i="1"/>
  <c r="BB1354" i="1"/>
  <c r="BA1354" i="1"/>
  <c r="AZ1354" i="1"/>
  <c r="AY1354" i="1"/>
  <c r="BC1354" i="1" s="1"/>
  <c r="AV1354" i="1"/>
  <c r="AE1354" i="1"/>
  <c r="AH1354" i="1" s="1"/>
  <c r="AA1354" i="1"/>
  <c r="X1354" i="1"/>
  <c r="Q1354" i="1"/>
  <c r="T1354" i="1" s="1"/>
  <c r="K1354" i="1"/>
  <c r="H1354" i="1"/>
  <c r="E1354" i="1"/>
  <c r="AU1353" i="1"/>
  <c r="AT1353" i="1"/>
  <c r="AS1353" i="1"/>
  <c r="BB1353" i="1" s="1"/>
  <c r="AR1353" i="1"/>
  <c r="AQ1353" i="1"/>
  <c r="AP1353" i="1"/>
  <c r="BA1353" i="1" s="1"/>
  <c r="AO1353" i="1"/>
  <c r="AZ1353" i="1" s="1"/>
  <c r="AN1353" i="1"/>
  <c r="AM1353" i="1"/>
  <c r="AL1353" i="1"/>
  <c r="AK1353" i="1"/>
  <c r="AY1353" i="1" s="1"/>
  <c r="BC1353" i="1" s="1"/>
  <c r="AJ1353" i="1"/>
  <c r="AV1353" i="1" s="1"/>
  <c r="AG1353" i="1"/>
  <c r="AF1353" i="1"/>
  <c r="AD1353" i="1"/>
  <c r="AC1353" i="1"/>
  <c r="AE1353" i="1" s="1"/>
  <c r="AH1353" i="1" s="1"/>
  <c r="Z1353" i="1"/>
  <c r="Y1353" i="1"/>
  <c r="W1353" i="1"/>
  <c r="X1353" i="1" s="1"/>
  <c r="AA1353" i="1" s="1"/>
  <c r="V1353" i="1"/>
  <c r="S1353" i="1"/>
  <c r="R1353" i="1"/>
  <c r="P1353" i="1"/>
  <c r="O1353" i="1"/>
  <c r="Q1353" i="1" s="1"/>
  <c r="T1353" i="1" s="1"/>
  <c r="N1353" i="1"/>
  <c r="M1353" i="1"/>
  <c r="L1353" i="1"/>
  <c r="K1353" i="1"/>
  <c r="J1353" i="1"/>
  <c r="I1353" i="1"/>
  <c r="G1353" i="1"/>
  <c r="F1353" i="1"/>
  <c r="H1353" i="1" s="1"/>
  <c r="D1353" i="1"/>
  <c r="E1353" i="1" s="1"/>
  <c r="C1353" i="1"/>
  <c r="BB1352" i="1"/>
  <c r="BA1352" i="1"/>
  <c r="AZ1352" i="1"/>
  <c r="AY1352" i="1"/>
  <c r="BC1352" i="1" s="1"/>
  <c r="AV1352" i="1"/>
  <c r="AH1352" i="1"/>
  <c r="AE1352" i="1"/>
  <c r="AA1352" i="1"/>
  <c r="X1352" i="1"/>
  <c r="T1352" i="1"/>
  <c r="BD1352" i="1" s="1"/>
  <c r="Q1352" i="1"/>
  <c r="K1352" i="1"/>
  <c r="H1352" i="1"/>
  <c r="E1352" i="1"/>
  <c r="BB1351" i="1"/>
  <c r="BA1351" i="1"/>
  <c r="BC1351" i="1" s="1"/>
  <c r="AZ1351" i="1"/>
  <c r="AY1351" i="1"/>
  <c r="AV1351" i="1"/>
  <c r="AE1351" i="1"/>
  <c r="AH1351" i="1" s="1"/>
  <c r="X1351" i="1"/>
  <c r="AA1351" i="1" s="1"/>
  <c r="Q1351" i="1"/>
  <c r="T1351" i="1" s="1"/>
  <c r="K1351" i="1"/>
  <c r="H1351" i="1"/>
  <c r="E1351" i="1"/>
  <c r="BB1350" i="1"/>
  <c r="BA1350" i="1"/>
  <c r="AZ1350" i="1"/>
  <c r="AY1350" i="1"/>
  <c r="BC1350" i="1" s="1"/>
  <c r="AV1350" i="1"/>
  <c r="AH1350" i="1"/>
  <c r="AE1350" i="1"/>
  <c r="AA1350" i="1"/>
  <c r="X1350" i="1"/>
  <c r="Q1350" i="1"/>
  <c r="T1350" i="1" s="1"/>
  <c r="K1350" i="1"/>
  <c r="H1350" i="1"/>
  <c r="E1350" i="1"/>
  <c r="BB1349" i="1"/>
  <c r="BA1349" i="1"/>
  <c r="AZ1349" i="1"/>
  <c r="BC1349" i="1" s="1"/>
  <c r="AY1349" i="1"/>
  <c r="AV1349" i="1"/>
  <c r="AE1349" i="1"/>
  <c r="AH1349" i="1" s="1"/>
  <c r="X1349" i="1"/>
  <c r="AA1349" i="1" s="1"/>
  <c r="T1349" i="1"/>
  <c r="AW1349" i="1" s="1"/>
  <c r="Q1349" i="1"/>
  <c r="K1349" i="1"/>
  <c r="H1349" i="1"/>
  <c r="E1349" i="1"/>
  <c r="BB1348" i="1"/>
  <c r="BA1348" i="1"/>
  <c r="AZ1348" i="1"/>
  <c r="AY1348" i="1"/>
  <c r="BC1348" i="1" s="1"/>
  <c r="BD1348" i="1" s="1"/>
  <c r="AW1348" i="1"/>
  <c r="AV1348" i="1"/>
  <c r="AH1348" i="1"/>
  <c r="AE1348" i="1"/>
  <c r="X1348" i="1"/>
  <c r="AA1348" i="1" s="1"/>
  <c r="T1348" i="1"/>
  <c r="Q1348" i="1"/>
  <c r="K1348" i="1"/>
  <c r="H1348" i="1"/>
  <c r="E1348" i="1"/>
  <c r="BB1347" i="1"/>
  <c r="BA1347" i="1"/>
  <c r="AZ1347" i="1"/>
  <c r="AY1347" i="1"/>
  <c r="BC1347" i="1" s="1"/>
  <c r="AV1347" i="1"/>
  <c r="AE1347" i="1"/>
  <c r="AH1347" i="1" s="1"/>
  <c r="AA1347" i="1"/>
  <c r="X1347" i="1"/>
  <c r="Q1347" i="1"/>
  <c r="T1347" i="1" s="1"/>
  <c r="K1347" i="1"/>
  <c r="H1347" i="1"/>
  <c r="E1347" i="1"/>
  <c r="BC1346" i="1"/>
  <c r="BB1346" i="1"/>
  <c r="BA1346" i="1"/>
  <c r="AZ1346" i="1"/>
  <c r="AY1346" i="1"/>
  <c r="AW1346" i="1"/>
  <c r="AV1346" i="1"/>
  <c r="AE1346" i="1"/>
  <c r="AH1346" i="1" s="1"/>
  <c r="AA1346" i="1"/>
  <c r="X1346" i="1"/>
  <c r="T1346" i="1"/>
  <c r="BD1346" i="1" s="1"/>
  <c r="Q1346" i="1"/>
  <c r="K1346" i="1"/>
  <c r="H1346" i="1"/>
  <c r="E1346" i="1"/>
  <c r="BB1345" i="1"/>
  <c r="BA1345" i="1"/>
  <c r="AZ1345" i="1"/>
  <c r="AY1345" i="1"/>
  <c r="BC1345" i="1" s="1"/>
  <c r="AV1345" i="1"/>
  <c r="AH1345" i="1"/>
  <c r="AE1345" i="1"/>
  <c r="X1345" i="1"/>
  <c r="AA1345" i="1" s="1"/>
  <c r="Q1345" i="1"/>
  <c r="T1345" i="1" s="1"/>
  <c r="K1345" i="1"/>
  <c r="H1345" i="1"/>
  <c r="E1345" i="1"/>
  <c r="BB1344" i="1"/>
  <c r="BA1344" i="1"/>
  <c r="AZ1344" i="1"/>
  <c r="AY1344" i="1"/>
  <c r="BC1344" i="1" s="1"/>
  <c r="AV1344" i="1"/>
  <c r="AH1344" i="1"/>
  <c r="AE1344" i="1"/>
  <c r="AA1344" i="1"/>
  <c r="X1344" i="1"/>
  <c r="T1344" i="1"/>
  <c r="Q1344" i="1"/>
  <c r="K1344" i="1"/>
  <c r="H1344" i="1"/>
  <c r="E1344" i="1"/>
  <c r="AU1343" i="1"/>
  <c r="AT1343" i="1"/>
  <c r="AS1343" i="1"/>
  <c r="BB1343" i="1" s="1"/>
  <c r="AR1343" i="1"/>
  <c r="BA1343" i="1" s="1"/>
  <c r="AQ1343" i="1"/>
  <c r="AP1343" i="1"/>
  <c r="AO1343" i="1"/>
  <c r="AN1343" i="1"/>
  <c r="AM1343" i="1"/>
  <c r="AZ1343" i="1" s="1"/>
  <c r="AL1343" i="1"/>
  <c r="AK1343" i="1"/>
  <c r="AJ1343" i="1"/>
  <c r="AV1343" i="1" s="1"/>
  <c r="AG1343" i="1"/>
  <c r="AF1343" i="1"/>
  <c r="AD1343" i="1"/>
  <c r="AC1343" i="1"/>
  <c r="AE1343" i="1" s="1"/>
  <c r="AH1343" i="1" s="1"/>
  <c r="Z1343" i="1"/>
  <c r="Y1343" i="1"/>
  <c r="W1343" i="1"/>
  <c r="V1343" i="1"/>
  <c r="X1343" i="1" s="1"/>
  <c r="AA1343" i="1" s="1"/>
  <c r="S1343" i="1"/>
  <c r="R1343" i="1"/>
  <c r="Q1343" i="1"/>
  <c r="T1343" i="1" s="1"/>
  <c r="P1343" i="1"/>
  <c r="O1343" i="1"/>
  <c r="N1343" i="1"/>
  <c r="M1343" i="1"/>
  <c r="L1343" i="1"/>
  <c r="J1343" i="1"/>
  <c r="I1343" i="1"/>
  <c r="K1343" i="1" s="1"/>
  <c r="G1343" i="1"/>
  <c r="H1343" i="1" s="1"/>
  <c r="F1343" i="1"/>
  <c r="D1343" i="1"/>
  <c r="C1343" i="1"/>
  <c r="E1343" i="1" s="1"/>
  <c r="BB1342" i="1"/>
  <c r="BA1342" i="1"/>
  <c r="AZ1342" i="1"/>
  <c r="BC1342" i="1" s="1"/>
  <c r="AY1342" i="1"/>
  <c r="AV1342" i="1"/>
  <c r="AE1342" i="1"/>
  <c r="AH1342" i="1" s="1"/>
  <c r="X1342" i="1"/>
  <c r="AA1342" i="1" s="1"/>
  <c r="T1342" i="1"/>
  <c r="AW1342" i="1" s="1"/>
  <c r="Q1342" i="1"/>
  <c r="K1342" i="1"/>
  <c r="H1342" i="1"/>
  <c r="E1342" i="1"/>
  <c r="AU1341" i="1"/>
  <c r="AT1341" i="1"/>
  <c r="AS1341" i="1"/>
  <c r="BB1341" i="1" s="1"/>
  <c r="AR1341" i="1"/>
  <c r="BA1341" i="1" s="1"/>
  <c r="AQ1341" i="1"/>
  <c r="AP1341" i="1"/>
  <c r="AO1341" i="1"/>
  <c r="AN1341" i="1"/>
  <c r="AM1341" i="1"/>
  <c r="AZ1341" i="1" s="1"/>
  <c r="AL1341" i="1"/>
  <c r="AK1341" i="1"/>
  <c r="AJ1341" i="1"/>
  <c r="AY1341" i="1" s="1"/>
  <c r="BC1341" i="1" s="1"/>
  <c r="AG1341" i="1"/>
  <c r="AF1341" i="1"/>
  <c r="AD1341" i="1"/>
  <c r="AE1341" i="1" s="1"/>
  <c r="AH1341" i="1" s="1"/>
  <c r="AC1341" i="1"/>
  <c r="Z1341" i="1"/>
  <c r="Y1341" i="1"/>
  <c r="W1341" i="1"/>
  <c r="V1341" i="1"/>
  <c r="X1341" i="1" s="1"/>
  <c r="AA1341" i="1" s="1"/>
  <c r="S1341" i="1"/>
  <c r="R1341" i="1"/>
  <c r="Q1341" i="1"/>
  <c r="T1341" i="1" s="1"/>
  <c r="P1341" i="1"/>
  <c r="O1341" i="1"/>
  <c r="N1341" i="1"/>
  <c r="M1341" i="1"/>
  <c r="L1341" i="1"/>
  <c r="J1341" i="1"/>
  <c r="K1341" i="1" s="1"/>
  <c r="I1341" i="1"/>
  <c r="G1341" i="1"/>
  <c r="F1341" i="1"/>
  <c r="H1341" i="1" s="1"/>
  <c r="D1341" i="1"/>
  <c r="E1341" i="1" s="1"/>
  <c r="C1341" i="1"/>
  <c r="BC1340" i="1"/>
  <c r="BB1340" i="1"/>
  <c r="BA1340" i="1"/>
  <c r="AZ1340" i="1"/>
  <c r="AY1340" i="1"/>
  <c r="AW1340" i="1"/>
  <c r="AV1340" i="1"/>
  <c r="AE1340" i="1"/>
  <c r="AH1340" i="1" s="1"/>
  <c r="AA1340" i="1"/>
  <c r="X1340" i="1"/>
  <c r="T1340" i="1"/>
  <c r="BD1340" i="1" s="1"/>
  <c r="Q1340" i="1"/>
  <c r="K1340" i="1"/>
  <c r="H1340" i="1"/>
  <c r="E1340" i="1"/>
  <c r="AY1339" i="1"/>
  <c r="AU1339" i="1"/>
  <c r="AT1339" i="1"/>
  <c r="AS1339" i="1"/>
  <c r="BB1339" i="1" s="1"/>
  <c r="AR1339" i="1"/>
  <c r="AQ1339" i="1"/>
  <c r="AP1339" i="1"/>
  <c r="BA1339" i="1" s="1"/>
  <c r="AO1339" i="1"/>
  <c r="AN1339" i="1"/>
  <c r="AM1339" i="1"/>
  <c r="AZ1339" i="1" s="1"/>
  <c r="AL1339" i="1"/>
  <c r="AK1339" i="1"/>
  <c r="AJ1339" i="1"/>
  <c r="AV1339" i="1" s="1"/>
  <c r="AG1339" i="1"/>
  <c r="AF1339" i="1"/>
  <c r="AD1339" i="1"/>
  <c r="AC1339" i="1"/>
  <c r="AE1339" i="1" s="1"/>
  <c r="AH1339" i="1" s="1"/>
  <c r="Z1339" i="1"/>
  <c r="Y1339" i="1"/>
  <c r="X1339" i="1"/>
  <c r="AA1339" i="1" s="1"/>
  <c r="W1339" i="1"/>
  <c r="V1339" i="1"/>
  <c r="S1339" i="1"/>
  <c r="R1339" i="1"/>
  <c r="P1339" i="1"/>
  <c r="O1339" i="1"/>
  <c r="Q1339" i="1" s="1"/>
  <c r="T1339" i="1" s="1"/>
  <c r="N1339" i="1"/>
  <c r="M1339" i="1"/>
  <c r="L1339" i="1"/>
  <c r="J1339" i="1"/>
  <c r="I1339" i="1"/>
  <c r="K1339" i="1" s="1"/>
  <c r="G1339" i="1"/>
  <c r="H1339" i="1" s="1"/>
  <c r="F1339" i="1"/>
  <c r="D1339" i="1"/>
  <c r="E1339" i="1" s="1"/>
  <c r="C1339" i="1"/>
  <c r="BB1338" i="1"/>
  <c r="BA1338" i="1"/>
  <c r="BC1338" i="1" s="1"/>
  <c r="AZ1338" i="1"/>
  <c r="AY1338" i="1"/>
  <c r="AV1338" i="1"/>
  <c r="AE1338" i="1"/>
  <c r="AH1338" i="1" s="1"/>
  <c r="X1338" i="1"/>
  <c r="AA1338" i="1" s="1"/>
  <c r="Q1338" i="1"/>
  <c r="T1338" i="1" s="1"/>
  <c r="K1338" i="1"/>
  <c r="H1338" i="1"/>
  <c r="E1338" i="1"/>
  <c r="AU1337" i="1"/>
  <c r="AT1337" i="1"/>
  <c r="AS1337" i="1"/>
  <c r="BB1337" i="1" s="1"/>
  <c r="AR1337" i="1"/>
  <c r="AQ1337" i="1"/>
  <c r="AP1337" i="1"/>
  <c r="BA1337" i="1" s="1"/>
  <c r="AO1337" i="1"/>
  <c r="AN1337" i="1"/>
  <c r="AM1337" i="1"/>
  <c r="AZ1337" i="1" s="1"/>
  <c r="AL1337" i="1"/>
  <c r="AK1337" i="1"/>
  <c r="AY1337" i="1" s="1"/>
  <c r="AJ1337" i="1"/>
  <c r="AV1337" i="1" s="1"/>
  <c r="AG1337" i="1"/>
  <c r="AF1337" i="1"/>
  <c r="AD1337" i="1"/>
  <c r="AC1337" i="1"/>
  <c r="AE1337" i="1" s="1"/>
  <c r="AH1337" i="1" s="1"/>
  <c r="AA1337" i="1"/>
  <c r="Z1337" i="1"/>
  <c r="Y1337" i="1"/>
  <c r="X1337" i="1"/>
  <c r="W1337" i="1"/>
  <c r="V1337" i="1"/>
  <c r="S1337" i="1"/>
  <c r="R1337" i="1"/>
  <c r="P1337" i="1"/>
  <c r="O1337" i="1"/>
  <c r="Q1337" i="1" s="1"/>
  <c r="T1337" i="1" s="1"/>
  <c r="N1337" i="1"/>
  <c r="M1337" i="1"/>
  <c r="L1337" i="1"/>
  <c r="J1337" i="1"/>
  <c r="K1337" i="1" s="1"/>
  <c r="I1337" i="1"/>
  <c r="G1337" i="1"/>
  <c r="H1337" i="1" s="1"/>
  <c r="F1337" i="1"/>
  <c r="D1337" i="1"/>
  <c r="E1337" i="1" s="1"/>
  <c r="C1337" i="1"/>
  <c r="BB1336" i="1"/>
  <c r="BA1336" i="1"/>
  <c r="AZ1336" i="1"/>
  <c r="AY1336" i="1"/>
  <c r="BC1336" i="1" s="1"/>
  <c r="BD1336" i="1" s="1"/>
  <c r="AW1336" i="1"/>
  <c r="AV1336" i="1"/>
  <c r="AH1336" i="1"/>
  <c r="AE1336" i="1"/>
  <c r="X1336" i="1"/>
  <c r="AA1336" i="1" s="1"/>
  <c r="T1336" i="1"/>
  <c r="Q1336" i="1"/>
  <c r="K1336" i="1"/>
  <c r="H1336" i="1"/>
  <c r="E1336" i="1"/>
  <c r="AU1335" i="1"/>
  <c r="AT1335" i="1"/>
  <c r="AS1335" i="1"/>
  <c r="BB1335" i="1" s="1"/>
  <c r="AR1335" i="1"/>
  <c r="AQ1335" i="1"/>
  <c r="AP1335" i="1"/>
  <c r="BA1335" i="1" s="1"/>
  <c r="AO1335" i="1"/>
  <c r="AN1335" i="1"/>
  <c r="AM1335" i="1"/>
  <c r="AZ1335" i="1" s="1"/>
  <c r="AL1335" i="1"/>
  <c r="AV1335" i="1" s="1"/>
  <c r="AK1335" i="1"/>
  <c r="AJ1335" i="1"/>
  <c r="AY1335" i="1" s="1"/>
  <c r="BC1335" i="1" s="1"/>
  <c r="AG1335" i="1"/>
  <c r="AF1335" i="1"/>
  <c r="AD1335" i="1"/>
  <c r="AC1335" i="1"/>
  <c r="AE1335" i="1" s="1"/>
  <c r="AH1335" i="1" s="1"/>
  <c r="Z1335" i="1"/>
  <c r="Y1335" i="1"/>
  <c r="W1335" i="1"/>
  <c r="V1335" i="1"/>
  <c r="X1335" i="1" s="1"/>
  <c r="AA1335" i="1" s="1"/>
  <c r="S1335" i="1"/>
  <c r="R1335" i="1"/>
  <c r="P1335" i="1"/>
  <c r="O1335" i="1"/>
  <c r="Q1335" i="1" s="1"/>
  <c r="T1335" i="1" s="1"/>
  <c r="N1335" i="1"/>
  <c r="M1335" i="1"/>
  <c r="L1335" i="1"/>
  <c r="K1335" i="1"/>
  <c r="J1335" i="1"/>
  <c r="I1335" i="1"/>
  <c r="G1335" i="1"/>
  <c r="H1335" i="1" s="1"/>
  <c r="F1335" i="1"/>
  <c r="D1335" i="1"/>
  <c r="C1335" i="1"/>
  <c r="E1335" i="1" s="1"/>
  <c r="BB1334" i="1"/>
  <c r="BA1334" i="1"/>
  <c r="AZ1334" i="1"/>
  <c r="AY1334" i="1"/>
  <c r="BC1334" i="1" s="1"/>
  <c r="AV1334" i="1"/>
  <c r="AE1334" i="1"/>
  <c r="AH1334" i="1" s="1"/>
  <c r="X1334" i="1"/>
  <c r="AA1334" i="1" s="1"/>
  <c r="Q1334" i="1"/>
  <c r="T1334" i="1" s="1"/>
  <c r="K1334" i="1"/>
  <c r="H1334" i="1"/>
  <c r="E1334" i="1"/>
  <c r="AU1333" i="1"/>
  <c r="AT1333" i="1"/>
  <c r="AS1333" i="1"/>
  <c r="BB1333" i="1" s="1"/>
  <c r="AR1333" i="1"/>
  <c r="AQ1333" i="1"/>
  <c r="BA1333" i="1" s="1"/>
  <c r="AP1333" i="1"/>
  <c r="AO1333" i="1"/>
  <c r="AN1333" i="1"/>
  <c r="AZ1333" i="1" s="1"/>
  <c r="AM1333" i="1"/>
  <c r="AL1333" i="1"/>
  <c r="AK1333" i="1"/>
  <c r="AV1333" i="1" s="1"/>
  <c r="AJ1333" i="1"/>
  <c r="AY1333" i="1" s="1"/>
  <c r="AG1333" i="1"/>
  <c r="AF1333" i="1"/>
  <c r="AH1333" i="1" s="1"/>
  <c r="AE1333" i="1"/>
  <c r="AD1333" i="1"/>
  <c r="AC1333" i="1"/>
  <c r="Z1333" i="1"/>
  <c r="Y1333" i="1"/>
  <c r="W1333" i="1"/>
  <c r="V1333" i="1"/>
  <c r="X1333" i="1" s="1"/>
  <c r="AA1333" i="1" s="1"/>
  <c r="S1333" i="1"/>
  <c r="R1333" i="1"/>
  <c r="P1333" i="1"/>
  <c r="Q1333" i="1" s="1"/>
  <c r="T1333" i="1" s="1"/>
  <c r="O1333" i="1"/>
  <c r="N1333" i="1"/>
  <c r="M1333" i="1"/>
  <c r="L1333" i="1"/>
  <c r="J1333" i="1"/>
  <c r="K1333" i="1" s="1"/>
  <c r="I1333" i="1"/>
  <c r="G1333" i="1"/>
  <c r="F1333" i="1"/>
  <c r="H1333" i="1" s="1"/>
  <c r="E1333" i="1"/>
  <c r="D1333" i="1"/>
  <c r="C1333" i="1"/>
  <c r="BB1332" i="1"/>
  <c r="BA1332" i="1"/>
  <c r="AZ1332" i="1"/>
  <c r="AY1332" i="1"/>
  <c r="BC1332" i="1" s="1"/>
  <c r="AV1332" i="1"/>
  <c r="AH1332" i="1"/>
  <c r="AE1332" i="1"/>
  <c r="AA1332" i="1"/>
  <c r="X1332" i="1"/>
  <c r="T1332" i="1"/>
  <c r="AW1332" i="1" s="1"/>
  <c r="Q1332" i="1"/>
  <c r="K1332" i="1"/>
  <c r="H1332" i="1"/>
  <c r="E1332" i="1"/>
  <c r="AU1331" i="1"/>
  <c r="AT1331" i="1"/>
  <c r="AS1331" i="1"/>
  <c r="BB1331" i="1" s="1"/>
  <c r="AR1331" i="1"/>
  <c r="BA1331" i="1" s="1"/>
  <c r="AQ1331" i="1"/>
  <c r="AP1331" i="1"/>
  <c r="AO1331" i="1"/>
  <c r="AN1331" i="1"/>
  <c r="AZ1331" i="1" s="1"/>
  <c r="AM1331" i="1"/>
  <c r="AL1331" i="1"/>
  <c r="AK1331" i="1"/>
  <c r="AJ1331" i="1"/>
  <c r="AY1331" i="1" s="1"/>
  <c r="BC1331" i="1" s="1"/>
  <c r="AG1331" i="1"/>
  <c r="AF1331" i="1"/>
  <c r="AD1331" i="1"/>
  <c r="AC1331" i="1"/>
  <c r="AE1331" i="1" s="1"/>
  <c r="AH1331" i="1" s="1"/>
  <c r="Z1331" i="1"/>
  <c r="Y1331" i="1"/>
  <c r="W1331" i="1"/>
  <c r="V1331" i="1"/>
  <c r="X1331" i="1" s="1"/>
  <c r="AA1331" i="1" s="1"/>
  <c r="S1331" i="1"/>
  <c r="R1331" i="1"/>
  <c r="Q1331" i="1"/>
  <c r="T1331" i="1" s="1"/>
  <c r="P1331" i="1"/>
  <c r="O1331" i="1"/>
  <c r="N1331" i="1"/>
  <c r="M1331" i="1"/>
  <c r="L1331" i="1"/>
  <c r="J1331" i="1"/>
  <c r="I1331" i="1"/>
  <c r="K1331" i="1" s="1"/>
  <c r="H1331" i="1"/>
  <c r="G1331" i="1"/>
  <c r="F1331" i="1"/>
  <c r="D1331" i="1"/>
  <c r="C1331" i="1"/>
  <c r="E1331" i="1" s="1"/>
  <c r="BC1330" i="1"/>
  <c r="BB1330" i="1"/>
  <c r="BA1330" i="1"/>
  <c r="AZ1330" i="1"/>
  <c r="AY1330" i="1"/>
  <c r="AV1330" i="1"/>
  <c r="AE1330" i="1"/>
  <c r="AH1330" i="1" s="1"/>
  <c r="AA1330" i="1"/>
  <c r="X1330" i="1"/>
  <c r="Q1330" i="1"/>
  <c r="T1330" i="1" s="1"/>
  <c r="K1330" i="1"/>
  <c r="H1330" i="1"/>
  <c r="E1330" i="1"/>
  <c r="AU1329" i="1"/>
  <c r="AT1329" i="1"/>
  <c r="AS1329" i="1"/>
  <c r="BB1329" i="1" s="1"/>
  <c r="AR1329" i="1"/>
  <c r="AQ1329" i="1"/>
  <c r="AP1329" i="1"/>
  <c r="BA1329" i="1" s="1"/>
  <c r="AO1329" i="1"/>
  <c r="AN1329" i="1"/>
  <c r="AM1329" i="1"/>
  <c r="AZ1329" i="1" s="1"/>
  <c r="AL1329" i="1"/>
  <c r="AK1329" i="1"/>
  <c r="AY1329" i="1" s="1"/>
  <c r="AJ1329" i="1"/>
  <c r="AV1329" i="1" s="1"/>
  <c r="AG1329" i="1"/>
  <c r="AF1329" i="1"/>
  <c r="AD1329" i="1"/>
  <c r="AC1329" i="1"/>
  <c r="AE1329" i="1" s="1"/>
  <c r="AH1329" i="1" s="1"/>
  <c r="Z1329" i="1"/>
  <c r="Y1329" i="1"/>
  <c r="W1329" i="1"/>
  <c r="X1329" i="1" s="1"/>
  <c r="AA1329" i="1" s="1"/>
  <c r="V1329" i="1"/>
  <c r="S1329" i="1"/>
  <c r="R1329" i="1"/>
  <c r="P1329" i="1"/>
  <c r="O1329" i="1"/>
  <c r="Q1329" i="1" s="1"/>
  <c r="T1329" i="1" s="1"/>
  <c r="N1329" i="1"/>
  <c r="M1329" i="1"/>
  <c r="L1329" i="1"/>
  <c r="K1329" i="1"/>
  <c r="J1329" i="1"/>
  <c r="I1329" i="1"/>
  <c r="H1329" i="1"/>
  <c r="G1329" i="1"/>
  <c r="F1329" i="1"/>
  <c r="D1329" i="1"/>
  <c r="E1329" i="1" s="1"/>
  <c r="C1329" i="1"/>
  <c r="BB1328" i="1"/>
  <c r="BA1328" i="1"/>
  <c r="AZ1328" i="1"/>
  <c r="AY1328" i="1"/>
  <c r="BC1328" i="1" s="1"/>
  <c r="AW1328" i="1"/>
  <c r="AV1328" i="1"/>
  <c r="AH1328" i="1"/>
  <c r="AE1328" i="1"/>
  <c r="AA1328" i="1"/>
  <c r="X1328" i="1"/>
  <c r="T1328" i="1"/>
  <c r="BD1328" i="1" s="1"/>
  <c r="Q1328" i="1"/>
  <c r="K1328" i="1"/>
  <c r="H1328" i="1"/>
  <c r="E1328" i="1"/>
  <c r="AY1327" i="1"/>
  <c r="AU1327" i="1"/>
  <c r="AT1327" i="1"/>
  <c r="AS1327" i="1"/>
  <c r="BB1327" i="1" s="1"/>
  <c r="AR1327" i="1"/>
  <c r="AQ1327" i="1"/>
  <c r="AP1327" i="1"/>
  <c r="BA1327" i="1" s="1"/>
  <c r="AO1327" i="1"/>
  <c r="AN1327" i="1"/>
  <c r="AM1327" i="1"/>
  <c r="AZ1327" i="1" s="1"/>
  <c r="AL1327" i="1"/>
  <c r="AK1327" i="1"/>
  <c r="AJ1327" i="1"/>
  <c r="AV1327" i="1" s="1"/>
  <c r="AG1327" i="1"/>
  <c r="AF1327" i="1"/>
  <c r="AD1327" i="1"/>
  <c r="AC1327" i="1"/>
  <c r="AE1327" i="1" s="1"/>
  <c r="AH1327" i="1" s="1"/>
  <c r="Z1327" i="1"/>
  <c r="Y1327" i="1"/>
  <c r="X1327" i="1"/>
  <c r="AA1327" i="1" s="1"/>
  <c r="W1327" i="1"/>
  <c r="V1327" i="1"/>
  <c r="S1327" i="1"/>
  <c r="R1327" i="1"/>
  <c r="P1327" i="1"/>
  <c r="O1327" i="1"/>
  <c r="Q1327" i="1" s="1"/>
  <c r="T1327" i="1" s="1"/>
  <c r="N1327" i="1"/>
  <c r="M1327" i="1"/>
  <c r="L1327" i="1"/>
  <c r="K1327" i="1"/>
  <c r="J1327" i="1"/>
  <c r="I1327" i="1"/>
  <c r="G1327" i="1"/>
  <c r="H1327" i="1" s="1"/>
  <c r="F1327" i="1"/>
  <c r="D1327" i="1"/>
  <c r="C1327" i="1"/>
  <c r="E1327" i="1" s="1"/>
  <c r="BB1326" i="1"/>
  <c r="BA1326" i="1"/>
  <c r="AZ1326" i="1"/>
  <c r="BC1326" i="1" s="1"/>
  <c r="AY1326" i="1"/>
  <c r="AV1326" i="1"/>
  <c r="AE1326" i="1"/>
  <c r="AH1326" i="1" s="1"/>
  <c r="X1326" i="1"/>
  <c r="AA1326" i="1" s="1"/>
  <c r="T1326" i="1"/>
  <c r="AW1326" i="1" s="1"/>
  <c r="Q1326" i="1"/>
  <c r="K1326" i="1"/>
  <c r="H1326" i="1"/>
  <c r="E1326" i="1"/>
  <c r="AU1325" i="1"/>
  <c r="AT1325" i="1"/>
  <c r="AS1325" i="1"/>
  <c r="BB1325" i="1" s="1"/>
  <c r="AR1325" i="1"/>
  <c r="BA1325" i="1" s="1"/>
  <c r="AQ1325" i="1"/>
  <c r="AP1325" i="1"/>
  <c r="AO1325" i="1"/>
  <c r="AN1325" i="1"/>
  <c r="AM1325" i="1"/>
  <c r="AZ1325" i="1" s="1"/>
  <c r="AL1325" i="1"/>
  <c r="AK1325" i="1"/>
  <c r="AJ1325" i="1"/>
  <c r="AY1325" i="1" s="1"/>
  <c r="BC1325" i="1" s="1"/>
  <c r="AG1325" i="1"/>
  <c r="AF1325" i="1"/>
  <c r="AD1325" i="1"/>
  <c r="AE1325" i="1" s="1"/>
  <c r="AH1325" i="1" s="1"/>
  <c r="AC1325" i="1"/>
  <c r="Z1325" i="1"/>
  <c r="Y1325" i="1"/>
  <c r="W1325" i="1"/>
  <c r="V1325" i="1"/>
  <c r="X1325" i="1" s="1"/>
  <c r="AA1325" i="1" s="1"/>
  <c r="S1325" i="1"/>
  <c r="R1325" i="1"/>
  <c r="Q1325" i="1"/>
  <c r="T1325" i="1" s="1"/>
  <c r="P1325" i="1"/>
  <c r="O1325" i="1"/>
  <c r="N1325" i="1"/>
  <c r="M1325" i="1"/>
  <c r="L1325" i="1"/>
  <c r="J1325" i="1"/>
  <c r="K1325" i="1" s="1"/>
  <c r="I1325" i="1"/>
  <c r="G1325" i="1"/>
  <c r="F1325" i="1"/>
  <c r="H1325" i="1" s="1"/>
  <c r="D1325" i="1"/>
  <c r="E1325" i="1" s="1"/>
  <c r="C1325" i="1"/>
  <c r="BB1324" i="1"/>
  <c r="BA1324" i="1"/>
  <c r="AZ1324" i="1"/>
  <c r="BC1324" i="1" s="1"/>
  <c r="BD1324" i="1" s="1"/>
  <c r="AY1324" i="1"/>
  <c r="AV1324" i="1"/>
  <c r="AH1324" i="1"/>
  <c r="AE1324" i="1"/>
  <c r="AA1324" i="1"/>
  <c r="X1324" i="1"/>
  <c r="T1324" i="1"/>
  <c r="AW1324" i="1" s="1"/>
  <c r="Q1324" i="1"/>
  <c r="K1324" i="1"/>
  <c r="H1324" i="1"/>
  <c r="E1324" i="1"/>
  <c r="AU1323" i="1"/>
  <c r="AT1323" i="1"/>
  <c r="AS1323" i="1"/>
  <c r="BB1323" i="1" s="1"/>
  <c r="AR1323" i="1"/>
  <c r="BA1323" i="1" s="1"/>
  <c r="AQ1323" i="1"/>
  <c r="AP1323" i="1"/>
  <c r="AO1323" i="1"/>
  <c r="AN1323" i="1"/>
  <c r="AV1323" i="1" s="1"/>
  <c r="AM1323" i="1"/>
  <c r="AZ1323" i="1" s="1"/>
  <c r="AL1323" i="1"/>
  <c r="AK1323" i="1"/>
  <c r="AJ1323" i="1"/>
  <c r="AY1323" i="1" s="1"/>
  <c r="BC1323" i="1" s="1"/>
  <c r="AG1323" i="1"/>
  <c r="AF1323" i="1"/>
  <c r="AE1323" i="1"/>
  <c r="AH1323" i="1" s="1"/>
  <c r="AD1323" i="1"/>
  <c r="AC1323" i="1"/>
  <c r="Z1323" i="1"/>
  <c r="Y1323" i="1"/>
  <c r="W1323" i="1"/>
  <c r="V1323" i="1"/>
  <c r="X1323" i="1" s="1"/>
  <c r="AA1323" i="1" s="1"/>
  <c r="S1323" i="1"/>
  <c r="R1323" i="1"/>
  <c r="Q1323" i="1"/>
  <c r="T1323" i="1" s="1"/>
  <c r="P1323" i="1"/>
  <c r="O1323" i="1"/>
  <c r="N1323" i="1"/>
  <c r="M1323" i="1"/>
  <c r="L1323" i="1"/>
  <c r="J1323" i="1"/>
  <c r="I1323" i="1"/>
  <c r="K1323" i="1" s="1"/>
  <c r="G1323" i="1"/>
  <c r="H1323" i="1" s="1"/>
  <c r="F1323" i="1"/>
  <c r="E1323" i="1"/>
  <c r="D1323" i="1"/>
  <c r="C1323" i="1"/>
  <c r="BB1322" i="1"/>
  <c r="BA1322" i="1"/>
  <c r="AZ1322" i="1"/>
  <c r="AY1322" i="1"/>
  <c r="BC1322" i="1" s="1"/>
  <c r="AV1322" i="1"/>
  <c r="AE1322" i="1"/>
  <c r="AH1322" i="1" s="1"/>
  <c r="X1322" i="1"/>
  <c r="AA1322" i="1" s="1"/>
  <c r="Q1322" i="1"/>
  <c r="T1322" i="1" s="1"/>
  <c r="K1322" i="1"/>
  <c r="H1322" i="1"/>
  <c r="E1322" i="1"/>
  <c r="AZ1321" i="1"/>
  <c r="AY1321" i="1"/>
  <c r="AU1321" i="1"/>
  <c r="AT1321" i="1"/>
  <c r="AS1321" i="1"/>
  <c r="BB1321" i="1" s="1"/>
  <c r="AR1321" i="1"/>
  <c r="AQ1321" i="1"/>
  <c r="AP1321" i="1"/>
  <c r="BA1321" i="1" s="1"/>
  <c r="AO1321" i="1"/>
  <c r="AN1321" i="1"/>
  <c r="AM1321" i="1"/>
  <c r="AL1321" i="1"/>
  <c r="AK1321" i="1"/>
  <c r="AJ1321" i="1"/>
  <c r="AV1321" i="1" s="1"/>
  <c r="AG1321" i="1"/>
  <c r="AF1321" i="1"/>
  <c r="AD1321" i="1"/>
  <c r="AC1321" i="1"/>
  <c r="AE1321" i="1" s="1"/>
  <c r="AH1321" i="1" s="1"/>
  <c r="Z1321" i="1"/>
  <c r="Y1321" i="1"/>
  <c r="X1321" i="1"/>
  <c r="AA1321" i="1" s="1"/>
  <c r="W1321" i="1"/>
  <c r="V1321" i="1"/>
  <c r="S1321" i="1"/>
  <c r="R1321" i="1"/>
  <c r="P1321" i="1"/>
  <c r="O1321" i="1"/>
  <c r="Q1321" i="1" s="1"/>
  <c r="T1321" i="1" s="1"/>
  <c r="N1321" i="1"/>
  <c r="M1321" i="1"/>
  <c r="L1321" i="1"/>
  <c r="J1321" i="1"/>
  <c r="K1321" i="1" s="1"/>
  <c r="I1321" i="1"/>
  <c r="H1321" i="1"/>
  <c r="G1321" i="1"/>
  <c r="F1321" i="1"/>
  <c r="D1321" i="1"/>
  <c r="E1321" i="1" s="1"/>
  <c r="C1321" i="1"/>
  <c r="BB1320" i="1"/>
  <c r="BA1320" i="1"/>
  <c r="AZ1320" i="1"/>
  <c r="AY1320" i="1"/>
  <c r="BC1320" i="1" s="1"/>
  <c r="AW1320" i="1"/>
  <c r="AV1320" i="1"/>
  <c r="AH1320" i="1"/>
  <c r="AE1320" i="1"/>
  <c r="AA1320" i="1"/>
  <c r="X1320" i="1"/>
  <c r="T1320" i="1"/>
  <c r="Q1320" i="1"/>
  <c r="K1320" i="1"/>
  <c r="H1320" i="1"/>
  <c r="E1320" i="1"/>
  <c r="BC1319" i="1"/>
  <c r="BB1319" i="1"/>
  <c r="BA1319" i="1"/>
  <c r="AZ1319" i="1"/>
  <c r="AY1319" i="1"/>
  <c r="AV1319" i="1"/>
  <c r="AE1319" i="1"/>
  <c r="AH1319" i="1" s="1"/>
  <c r="AA1319" i="1"/>
  <c r="X1319" i="1"/>
  <c r="Q1319" i="1"/>
  <c r="T1319" i="1" s="1"/>
  <c r="K1319" i="1"/>
  <c r="H1319" i="1"/>
  <c r="E1319" i="1"/>
  <c r="BB1318" i="1"/>
  <c r="BA1318" i="1"/>
  <c r="AZ1318" i="1"/>
  <c r="BC1318" i="1" s="1"/>
  <c r="BD1318" i="1" s="1"/>
  <c r="AY1318" i="1"/>
  <c r="AV1318" i="1"/>
  <c r="AH1318" i="1"/>
  <c r="AE1318" i="1"/>
  <c r="AA1318" i="1"/>
  <c r="X1318" i="1"/>
  <c r="T1318" i="1"/>
  <c r="AW1318" i="1" s="1"/>
  <c r="Q1318" i="1"/>
  <c r="K1318" i="1"/>
  <c r="H1318" i="1"/>
  <c r="E1318" i="1"/>
  <c r="BB1317" i="1"/>
  <c r="BA1317" i="1"/>
  <c r="AZ1317" i="1"/>
  <c r="AY1317" i="1"/>
  <c r="BC1317" i="1" s="1"/>
  <c r="AV1317" i="1"/>
  <c r="AH1317" i="1"/>
  <c r="AE1317" i="1"/>
  <c r="X1317" i="1"/>
  <c r="AA1317" i="1" s="1"/>
  <c r="T1317" i="1"/>
  <c r="Q1317" i="1"/>
  <c r="K1317" i="1"/>
  <c r="H1317" i="1"/>
  <c r="E1317" i="1"/>
  <c r="BB1316" i="1"/>
  <c r="BA1316" i="1"/>
  <c r="AZ1316" i="1"/>
  <c r="AY1316" i="1"/>
  <c r="BC1316" i="1" s="1"/>
  <c r="AW1316" i="1"/>
  <c r="AV1316" i="1"/>
  <c r="AH1316" i="1"/>
  <c r="AE1316" i="1"/>
  <c r="AA1316" i="1"/>
  <c r="X1316" i="1"/>
  <c r="T1316" i="1"/>
  <c r="Q1316" i="1"/>
  <c r="K1316" i="1"/>
  <c r="H1316" i="1"/>
  <c r="E1316" i="1"/>
  <c r="AY1315" i="1"/>
  <c r="AU1315" i="1"/>
  <c r="AT1315" i="1"/>
  <c r="AS1315" i="1"/>
  <c r="BB1315" i="1" s="1"/>
  <c r="AR1315" i="1"/>
  <c r="AQ1315" i="1"/>
  <c r="AP1315" i="1"/>
  <c r="BA1315" i="1" s="1"/>
  <c r="AO1315" i="1"/>
  <c r="AN1315" i="1"/>
  <c r="AM1315" i="1"/>
  <c r="AZ1315" i="1" s="1"/>
  <c r="AL1315" i="1"/>
  <c r="AK1315" i="1"/>
  <c r="AJ1315" i="1"/>
  <c r="AV1315" i="1" s="1"/>
  <c r="AG1315" i="1"/>
  <c r="AF1315" i="1"/>
  <c r="AD1315" i="1"/>
  <c r="AC1315" i="1"/>
  <c r="AE1315" i="1" s="1"/>
  <c r="AH1315" i="1" s="1"/>
  <c r="Z1315" i="1"/>
  <c r="Y1315" i="1"/>
  <c r="X1315" i="1"/>
  <c r="AA1315" i="1" s="1"/>
  <c r="W1315" i="1"/>
  <c r="V1315" i="1"/>
  <c r="S1315" i="1"/>
  <c r="R1315" i="1"/>
  <c r="P1315" i="1"/>
  <c r="O1315" i="1"/>
  <c r="Q1315" i="1" s="1"/>
  <c r="T1315" i="1" s="1"/>
  <c r="N1315" i="1"/>
  <c r="M1315" i="1"/>
  <c r="L1315" i="1"/>
  <c r="K1315" i="1"/>
  <c r="J1315" i="1"/>
  <c r="I1315" i="1"/>
  <c r="G1315" i="1"/>
  <c r="H1315" i="1" s="1"/>
  <c r="F1315" i="1"/>
  <c r="D1315" i="1"/>
  <c r="C1315" i="1"/>
  <c r="E1315" i="1" s="1"/>
  <c r="BB1314" i="1"/>
  <c r="BA1314" i="1"/>
  <c r="AZ1314" i="1"/>
  <c r="BC1314" i="1" s="1"/>
  <c r="AY1314" i="1"/>
  <c r="AV1314" i="1"/>
  <c r="AE1314" i="1"/>
  <c r="AH1314" i="1" s="1"/>
  <c r="X1314" i="1"/>
  <c r="AA1314" i="1" s="1"/>
  <c r="T1314" i="1"/>
  <c r="AW1314" i="1" s="1"/>
  <c r="Q1314" i="1"/>
  <c r="K1314" i="1"/>
  <c r="H1314" i="1"/>
  <c r="E1314" i="1"/>
  <c r="AU1313" i="1"/>
  <c r="AT1313" i="1"/>
  <c r="AS1313" i="1"/>
  <c r="BB1313" i="1" s="1"/>
  <c r="AR1313" i="1"/>
  <c r="BA1313" i="1" s="1"/>
  <c r="AQ1313" i="1"/>
  <c r="AP1313" i="1"/>
  <c r="AO1313" i="1"/>
  <c r="AN1313" i="1"/>
  <c r="AM1313" i="1"/>
  <c r="AZ1313" i="1" s="1"/>
  <c r="AL1313" i="1"/>
  <c r="AK1313" i="1"/>
  <c r="AJ1313" i="1"/>
  <c r="AY1313" i="1" s="1"/>
  <c r="BC1313" i="1" s="1"/>
  <c r="AG1313" i="1"/>
  <c r="AF1313" i="1"/>
  <c r="AE1313" i="1"/>
  <c r="AH1313" i="1" s="1"/>
  <c r="AD1313" i="1"/>
  <c r="AC1313" i="1"/>
  <c r="Z1313" i="1"/>
  <c r="Y1313" i="1"/>
  <c r="W1313" i="1"/>
  <c r="V1313" i="1"/>
  <c r="X1313" i="1" s="1"/>
  <c r="AA1313" i="1" s="1"/>
  <c r="S1313" i="1"/>
  <c r="R1313" i="1"/>
  <c r="Q1313" i="1"/>
  <c r="T1313" i="1" s="1"/>
  <c r="P1313" i="1"/>
  <c r="O1313" i="1"/>
  <c r="N1313" i="1"/>
  <c r="M1313" i="1"/>
  <c r="L1313" i="1"/>
  <c r="J1313" i="1"/>
  <c r="K1313" i="1" s="1"/>
  <c r="I1313" i="1"/>
  <c r="G1313" i="1"/>
  <c r="F1313" i="1"/>
  <c r="H1313" i="1" s="1"/>
  <c r="D1313" i="1"/>
  <c r="E1313" i="1" s="1"/>
  <c r="C1313" i="1"/>
  <c r="BB1312" i="1"/>
  <c r="BA1312" i="1"/>
  <c r="AZ1312" i="1"/>
  <c r="AY1312" i="1"/>
  <c r="BC1312" i="1" s="1"/>
  <c r="BD1312" i="1" s="1"/>
  <c r="AV1312" i="1"/>
  <c r="AH1312" i="1"/>
  <c r="AE1312" i="1"/>
  <c r="AA1312" i="1"/>
  <c r="X1312" i="1"/>
  <c r="T1312" i="1"/>
  <c r="AW1312" i="1" s="1"/>
  <c r="Q1312" i="1"/>
  <c r="K1312" i="1"/>
  <c r="H1312" i="1"/>
  <c r="E1312" i="1"/>
  <c r="BB1311" i="1"/>
  <c r="BA1311" i="1"/>
  <c r="AZ1311" i="1"/>
  <c r="AY1311" i="1"/>
  <c r="BC1311" i="1" s="1"/>
  <c r="AV1311" i="1"/>
  <c r="AH1311" i="1"/>
  <c r="AE1311" i="1"/>
  <c r="X1311" i="1"/>
  <c r="AA1311" i="1" s="1"/>
  <c r="Q1311" i="1"/>
  <c r="T1311" i="1" s="1"/>
  <c r="K1311" i="1"/>
  <c r="H1311" i="1"/>
  <c r="E1311" i="1"/>
  <c r="BB1310" i="1"/>
  <c r="BA1310" i="1"/>
  <c r="AZ1310" i="1"/>
  <c r="BC1310" i="1" s="1"/>
  <c r="AY1310" i="1"/>
  <c r="AW1310" i="1"/>
  <c r="AV1310" i="1"/>
  <c r="AH1310" i="1"/>
  <c r="AE1310" i="1"/>
  <c r="AA1310" i="1"/>
  <c r="X1310" i="1"/>
  <c r="T1310" i="1"/>
  <c r="BD1310" i="1" s="1"/>
  <c r="Q1310" i="1"/>
  <c r="K1310" i="1"/>
  <c r="H1310" i="1"/>
  <c r="E1310" i="1"/>
  <c r="AY1309" i="1"/>
  <c r="AU1309" i="1"/>
  <c r="AT1309" i="1"/>
  <c r="AS1309" i="1"/>
  <c r="BB1309" i="1" s="1"/>
  <c r="AR1309" i="1"/>
  <c r="AQ1309" i="1"/>
  <c r="AP1309" i="1"/>
  <c r="BA1309" i="1" s="1"/>
  <c r="AO1309" i="1"/>
  <c r="AN1309" i="1"/>
  <c r="AM1309" i="1"/>
  <c r="AZ1309" i="1" s="1"/>
  <c r="AL1309" i="1"/>
  <c r="AK1309" i="1"/>
  <c r="AJ1309" i="1"/>
  <c r="AV1309" i="1" s="1"/>
  <c r="AG1309" i="1"/>
  <c r="AF1309" i="1"/>
  <c r="AD1309" i="1"/>
  <c r="AC1309" i="1"/>
  <c r="AE1309" i="1" s="1"/>
  <c r="AH1309" i="1" s="1"/>
  <c r="Z1309" i="1"/>
  <c r="Y1309" i="1"/>
  <c r="X1309" i="1"/>
  <c r="AA1309" i="1" s="1"/>
  <c r="W1309" i="1"/>
  <c r="V1309" i="1"/>
  <c r="S1309" i="1"/>
  <c r="R1309" i="1"/>
  <c r="P1309" i="1"/>
  <c r="O1309" i="1"/>
  <c r="Q1309" i="1" s="1"/>
  <c r="T1309" i="1" s="1"/>
  <c r="N1309" i="1"/>
  <c r="M1309" i="1"/>
  <c r="L1309" i="1"/>
  <c r="K1309" i="1"/>
  <c r="J1309" i="1"/>
  <c r="I1309" i="1"/>
  <c r="G1309" i="1"/>
  <c r="H1309" i="1" s="1"/>
  <c r="F1309" i="1"/>
  <c r="D1309" i="1"/>
  <c r="C1309" i="1"/>
  <c r="E1309" i="1" s="1"/>
  <c r="BB1308" i="1"/>
  <c r="BA1308" i="1"/>
  <c r="BC1308" i="1" s="1"/>
  <c r="AZ1308" i="1"/>
  <c r="AY1308" i="1"/>
  <c r="AV1308" i="1"/>
  <c r="AE1308" i="1"/>
  <c r="AH1308" i="1" s="1"/>
  <c r="X1308" i="1"/>
  <c r="AA1308" i="1" s="1"/>
  <c r="T1308" i="1"/>
  <c r="AW1308" i="1" s="1"/>
  <c r="Q1308" i="1"/>
  <c r="K1308" i="1"/>
  <c r="H1308" i="1"/>
  <c r="E1308" i="1"/>
  <c r="BB1307" i="1"/>
  <c r="BA1307" i="1"/>
  <c r="AZ1307" i="1"/>
  <c r="AY1307" i="1"/>
  <c r="BC1307" i="1" s="1"/>
  <c r="BD1307" i="1" s="1"/>
  <c r="AW1307" i="1"/>
  <c r="AV1307" i="1"/>
  <c r="AH1307" i="1"/>
  <c r="AE1307" i="1"/>
  <c r="AA1307" i="1"/>
  <c r="X1307" i="1"/>
  <c r="T1307" i="1"/>
  <c r="Q1307" i="1"/>
  <c r="K1307" i="1"/>
  <c r="H1307" i="1"/>
  <c r="E1307" i="1"/>
  <c r="BC1306" i="1"/>
  <c r="BB1306" i="1"/>
  <c r="BA1306" i="1"/>
  <c r="AZ1306" i="1"/>
  <c r="AY1306" i="1"/>
  <c r="AV1306" i="1"/>
  <c r="AE1306" i="1"/>
  <c r="AH1306" i="1" s="1"/>
  <c r="AA1306" i="1"/>
  <c r="X1306" i="1"/>
  <c r="Q1306" i="1"/>
  <c r="T1306" i="1" s="1"/>
  <c r="K1306" i="1"/>
  <c r="H1306" i="1"/>
  <c r="E1306" i="1"/>
  <c r="AU1305" i="1"/>
  <c r="AT1305" i="1"/>
  <c r="AS1305" i="1"/>
  <c r="BB1305" i="1" s="1"/>
  <c r="AR1305" i="1"/>
  <c r="AQ1305" i="1"/>
  <c r="AP1305" i="1"/>
  <c r="BA1305" i="1" s="1"/>
  <c r="AO1305" i="1"/>
  <c r="AN1305" i="1"/>
  <c r="AM1305" i="1"/>
  <c r="AZ1305" i="1" s="1"/>
  <c r="AL1305" i="1"/>
  <c r="AK1305" i="1"/>
  <c r="AY1305" i="1" s="1"/>
  <c r="AJ1305" i="1"/>
  <c r="AV1305" i="1" s="1"/>
  <c r="AG1305" i="1"/>
  <c r="AF1305" i="1"/>
  <c r="AD1305" i="1"/>
  <c r="AC1305" i="1"/>
  <c r="AE1305" i="1" s="1"/>
  <c r="AH1305" i="1" s="1"/>
  <c r="Z1305" i="1"/>
  <c r="Y1305" i="1"/>
  <c r="W1305" i="1"/>
  <c r="X1305" i="1" s="1"/>
  <c r="AA1305" i="1" s="1"/>
  <c r="V1305" i="1"/>
  <c r="S1305" i="1"/>
  <c r="R1305" i="1"/>
  <c r="P1305" i="1"/>
  <c r="O1305" i="1"/>
  <c r="Q1305" i="1" s="1"/>
  <c r="T1305" i="1" s="1"/>
  <c r="N1305" i="1"/>
  <c r="M1305" i="1"/>
  <c r="L1305" i="1"/>
  <c r="J1305" i="1"/>
  <c r="K1305" i="1" s="1"/>
  <c r="I1305" i="1"/>
  <c r="H1305" i="1"/>
  <c r="G1305" i="1"/>
  <c r="F1305" i="1"/>
  <c r="D1305" i="1"/>
  <c r="E1305" i="1" s="1"/>
  <c r="C1305" i="1"/>
  <c r="BB1304" i="1"/>
  <c r="BA1304" i="1"/>
  <c r="AZ1304" i="1"/>
  <c r="AY1304" i="1"/>
  <c r="BC1304" i="1" s="1"/>
  <c r="AW1304" i="1"/>
  <c r="AV1304" i="1"/>
  <c r="AH1304" i="1"/>
  <c r="AE1304" i="1"/>
  <c r="AA1304" i="1"/>
  <c r="X1304" i="1"/>
  <c r="T1304" i="1"/>
  <c r="Q1304" i="1"/>
  <c r="K1304" i="1"/>
  <c r="H1304" i="1"/>
  <c r="E1304" i="1"/>
  <c r="AY1303" i="1"/>
  <c r="BC1303" i="1" s="1"/>
  <c r="AU1303" i="1"/>
  <c r="AT1303" i="1"/>
  <c r="AS1303" i="1"/>
  <c r="BB1303" i="1" s="1"/>
  <c r="AR1303" i="1"/>
  <c r="AQ1303" i="1"/>
  <c r="AP1303" i="1"/>
  <c r="BA1303" i="1" s="1"/>
  <c r="AO1303" i="1"/>
  <c r="AN1303" i="1"/>
  <c r="AM1303" i="1"/>
  <c r="AZ1303" i="1" s="1"/>
  <c r="AL1303" i="1"/>
  <c r="AK1303" i="1"/>
  <c r="AJ1303" i="1"/>
  <c r="AV1303" i="1" s="1"/>
  <c r="AG1303" i="1"/>
  <c r="AF1303" i="1"/>
  <c r="AD1303" i="1"/>
  <c r="AC1303" i="1"/>
  <c r="AE1303" i="1" s="1"/>
  <c r="AH1303" i="1" s="1"/>
  <c r="Z1303" i="1"/>
  <c r="Y1303" i="1"/>
  <c r="X1303" i="1"/>
  <c r="AA1303" i="1" s="1"/>
  <c r="W1303" i="1"/>
  <c r="V1303" i="1"/>
  <c r="S1303" i="1"/>
  <c r="R1303" i="1"/>
  <c r="P1303" i="1"/>
  <c r="O1303" i="1"/>
  <c r="Q1303" i="1" s="1"/>
  <c r="T1303" i="1" s="1"/>
  <c r="N1303" i="1"/>
  <c r="M1303" i="1"/>
  <c r="L1303" i="1"/>
  <c r="K1303" i="1"/>
  <c r="J1303" i="1"/>
  <c r="I1303" i="1"/>
  <c r="G1303" i="1"/>
  <c r="H1303" i="1" s="1"/>
  <c r="F1303" i="1"/>
  <c r="D1303" i="1"/>
  <c r="C1303" i="1"/>
  <c r="E1303" i="1" s="1"/>
  <c r="BB1302" i="1"/>
  <c r="BA1302" i="1"/>
  <c r="AZ1302" i="1"/>
  <c r="AY1302" i="1"/>
  <c r="BC1302" i="1" s="1"/>
  <c r="AV1302" i="1"/>
  <c r="AE1302" i="1"/>
  <c r="AH1302" i="1" s="1"/>
  <c r="X1302" i="1"/>
  <c r="AA1302" i="1" s="1"/>
  <c r="Q1302" i="1"/>
  <c r="T1302" i="1" s="1"/>
  <c r="K1302" i="1"/>
  <c r="H1302" i="1"/>
  <c r="E1302" i="1"/>
  <c r="BB1301" i="1"/>
  <c r="BA1301" i="1"/>
  <c r="AZ1301" i="1"/>
  <c r="BC1301" i="1" s="1"/>
  <c r="AY1301" i="1"/>
  <c r="AW1301" i="1"/>
  <c r="AV1301" i="1"/>
  <c r="AH1301" i="1"/>
  <c r="AE1301" i="1"/>
  <c r="AA1301" i="1"/>
  <c r="X1301" i="1"/>
  <c r="T1301" i="1"/>
  <c r="BD1301" i="1" s="1"/>
  <c r="Q1301" i="1"/>
  <c r="K1301" i="1"/>
  <c r="H1301" i="1"/>
  <c r="E1301" i="1"/>
  <c r="AU1300" i="1"/>
  <c r="AT1300" i="1"/>
  <c r="AS1300" i="1"/>
  <c r="BB1300" i="1" s="1"/>
  <c r="AR1300" i="1"/>
  <c r="AQ1300" i="1"/>
  <c r="AP1300" i="1"/>
  <c r="BA1300" i="1" s="1"/>
  <c r="AO1300" i="1"/>
  <c r="AN1300" i="1"/>
  <c r="AM1300" i="1"/>
  <c r="AZ1300" i="1" s="1"/>
  <c r="AL1300" i="1"/>
  <c r="AY1300" i="1" s="1"/>
  <c r="AK1300" i="1"/>
  <c r="AJ1300" i="1"/>
  <c r="AV1300" i="1" s="1"/>
  <c r="AG1300" i="1"/>
  <c r="AF1300" i="1"/>
  <c r="AD1300" i="1"/>
  <c r="AC1300" i="1"/>
  <c r="AE1300" i="1" s="1"/>
  <c r="AH1300" i="1" s="1"/>
  <c r="Z1300" i="1"/>
  <c r="Y1300" i="1"/>
  <c r="X1300" i="1"/>
  <c r="AA1300" i="1" s="1"/>
  <c r="W1300" i="1"/>
  <c r="V1300" i="1"/>
  <c r="S1300" i="1"/>
  <c r="R1300" i="1"/>
  <c r="P1300" i="1"/>
  <c r="O1300" i="1"/>
  <c r="Q1300" i="1" s="1"/>
  <c r="T1300" i="1" s="1"/>
  <c r="N1300" i="1"/>
  <c r="M1300" i="1"/>
  <c r="L1300" i="1"/>
  <c r="K1300" i="1"/>
  <c r="J1300" i="1"/>
  <c r="I1300" i="1"/>
  <c r="G1300" i="1"/>
  <c r="H1300" i="1" s="1"/>
  <c r="F1300" i="1"/>
  <c r="D1300" i="1"/>
  <c r="C1300" i="1"/>
  <c r="E1300" i="1" s="1"/>
  <c r="BB1299" i="1"/>
  <c r="BA1299" i="1"/>
  <c r="AZ1299" i="1"/>
  <c r="AY1299" i="1"/>
  <c r="BC1299" i="1" s="1"/>
  <c r="AV1299" i="1"/>
  <c r="AE1299" i="1"/>
  <c r="AH1299" i="1" s="1"/>
  <c r="X1299" i="1"/>
  <c r="AA1299" i="1" s="1"/>
  <c r="Q1299" i="1"/>
  <c r="T1299" i="1" s="1"/>
  <c r="K1299" i="1"/>
  <c r="H1299" i="1"/>
  <c r="E1299" i="1"/>
  <c r="AU1298" i="1"/>
  <c r="AT1298" i="1"/>
  <c r="AS1298" i="1"/>
  <c r="BB1298" i="1" s="1"/>
  <c r="AR1298" i="1"/>
  <c r="AQ1298" i="1"/>
  <c r="BA1298" i="1" s="1"/>
  <c r="AP1298" i="1"/>
  <c r="AO1298" i="1"/>
  <c r="AN1298" i="1"/>
  <c r="AM1298" i="1"/>
  <c r="AZ1298" i="1" s="1"/>
  <c r="AL1298" i="1"/>
  <c r="AK1298" i="1"/>
  <c r="AJ1298" i="1"/>
  <c r="AV1298" i="1" s="1"/>
  <c r="AG1298" i="1"/>
  <c r="AF1298" i="1"/>
  <c r="AD1298" i="1"/>
  <c r="AE1298" i="1" s="1"/>
  <c r="AH1298" i="1" s="1"/>
  <c r="AC1298" i="1"/>
  <c r="Z1298" i="1"/>
  <c r="Y1298" i="1"/>
  <c r="W1298" i="1"/>
  <c r="V1298" i="1"/>
  <c r="X1298" i="1" s="1"/>
  <c r="AA1298" i="1" s="1"/>
  <c r="S1298" i="1"/>
  <c r="R1298" i="1"/>
  <c r="Q1298" i="1"/>
  <c r="T1298" i="1" s="1"/>
  <c r="P1298" i="1"/>
  <c r="O1298" i="1"/>
  <c r="N1298" i="1"/>
  <c r="M1298" i="1"/>
  <c r="L1298" i="1"/>
  <c r="J1298" i="1"/>
  <c r="K1298" i="1" s="1"/>
  <c r="I1298" i="1"/>
  <c r="G1298" i="1"/>
  <c r="F1298" i="1"/>
  <c r="H1298" i="1" s="1"/>
  <c r="D1298" i="1"/>
  <c r="E1298" i="1" s="1"/>
  <c r="C1298" i="1"/>
  <c r="BB1297" i="1"/>
  <c r="BA1297" i="1"/>
  <c r="AZ1297" i="1"/>
  <c r="BC1297" i="1" s="1"/>
  <c r="AY1297" i="1"/>
  <c r="AV1297" i="1"/>
  <c r="AH1297" i="1"/>
  <c r="AE1297" i="1"/>
  <c r="AA1297" i="1"/>
  <c r="X1297" i="1"/>
  <c r="T1297" i="1"/>
  <c r="AW1297" i="1" s="1"/>
  <c r="Q1297" i="1"/>
  <c r="K1297" i="1"/>
  <c r="H1297" i="1"/>
  <c r="E1297" i="1"/>
  <c r="BB1296" i="1"/>
  <c r="BA1296" i="1"/>
  <c r="AZ1296" i="1"/>
  <c r="AY1296" i="1"/>
  <c r="BC1296" i="1" s="1"/>
  <c r="AV1296" i="1"/>
  <c r="AE1296" i="1"/>
  <c r="AH1296" i="1" s="1"/>
  <c r="X1296" i="1"/>
  <c r="AA1296" i="1" s="1"/>
  <c r="Q1296" i="1"/>
  <c r="T1296" i="1" s="1"/>
  <c r="K1296" i="1"/>
  <c r="H1296" i="1"/>
  <c r="E1296" i="1"/>
  <c r="AU1295" i="1"/>
  <c r="AT1295" i="1"/>
  <c r="AS1295" i="1"/>
  <c r="BB1295" i="1" s="1"/>
  <c r="AR1295" i="1"/>
  <c r="AQ1295" i="1"/>
  <c r="BA1295" i="1" s="1"/>
  <c r="AP1295" i="1"/>
  <c r="AO1295" i="1"/>
  <c r="AN1295" i="1"/>
  <c r="AM1295" i="1"/>
  <c r="AZ1295" i="1" s="1"/>
  <c r="AL1295" i="1"/>
  <c r="AK1295" i="1"/>
  <c r="AJ1295" i="1"/>
  <c r="AY1295" i="1" s="1"/>
  <c r="AG1295" i="1"/>
  <c r="AF1295" i="1"/>
  <c r="AE1295" i="1"/>
  <c r="AH1295" i="1" s="1"/>
  <c r="AD1295" i="1"/>
  <c r="AC1295" i="1"/>
  <c r="Z1295" i="1"/>
  <c r="Y1295" i="1"/>
  <c r="W1295" i="1"/>
  <c r="V1295" i="1"/>
  <c r="X1295" i="1" s="1"/>
  <c r="AA1295" i="1" s="1"/>
  <c r="S1295" i="1"/>
  <c r="R1295" i="1"/>
  <c r="P1295" i="1"/>
  <c r="Q1295" i="1" s="1"/>
  <c r="T1295" i="1" s="1"/>
  <c r="O1295" i="1"/>
  <c r="N1295" i="1"/>
  <c r="M1295" i="1"/>
  <c r="L1295" i="1"/>
  <c r="J1295" i="1"/>
  <c r="K1295" i="1" s="1"/>
  <c r="I1295" i="1"/>
  <c r="G1295" i="1"/>
  <c r="F1295" i="1"/>
  <c r="H1295" i="1" s="1"/>
  <c r="E1295" i="1"/>
  <c r="D1295" i="1"/>
  <c r="C1295" i="1"/>
  <c r="BB1294" i="1"/>
  <c r="BA1294" i="1"/>
  <c r="AZ1294" i="1"/>
  <c r="AY1294" i="1"/>
  <c r="BC1294" i="1" s="1"/>
  <c r="AV1294" i="1"/>
  <c r="AH1294" i="1"/>
  <c r="AE1294" i="1"/>
  <c r="AA1294" i="1"/>
  <c r="X1294" i="1"/>
  <c r="Q1294" i="1"/>
  <c r="T1294" i="1" s="1"/>
  <c r="K1294" i="1"/>
  <c r="H1294" i="1"/>
  <c r="E1294" i="1"/>
  <c r="BB1293" i="1"/>
  <c r="BA1293" i="1"/>
  <c r="AZ1293" i="1"/>
  <c r="BC1293" i="1" s="1"/>
  <c r="AY1293" i="1"/>
  <c r="AV1293" i="1"/>
  <c r="AE1293" i="1"/>
  <c r="AH1293" i="1" s="1"/>
  <c r="X1293" i="1"/>
  <c r="AA1293" i="1" s="1"/>
  <c r="T1293" i="1"/>
  <c r="BD1293" i="1" s="1"/>
  <c r="Q1293" i="1"/>
  <c r="K1293" i="1"/>
  <c r="H1293" i="1"/>
  <c r="E1293" i="1"/>
  <c r="BA1292" i="1"/>
  <c r="AZ1292" i="1"/>
  <c r="AY1292" i="1"/>
  <c r="AT1292" i="1"/>
  <c r="AV1292" i="1" s="1"/>
  <c r="AM1292" i="1"/>
  <c r="AE1292" i="1"/>
  <c r="AH1292" i="1" s="1"/>
  <c r="AA1292" i="1"/>
  <c r="X1292" i="1"/>
  <c r="T1292" i="1"/>
  <c r="Q1292" i="1"/>
  <c r="K1292" i="1"/>
  <c r="H1292" i="1"/>
  <c r="E1292" i="1"/>
  <c r="BB1291" i="1"/>
  <c r="BA1291" i="1"/>
  <c r="AZ1291" i="1"/>
  <c r="AY1291" i="1"/>
  <c r="BC1291" i="1" s="1"/>
  <c r="AV1291" i="1"/>
  <c r="AH1291" i="1"/>
  <c r="AE1291" i="1"/>
  <c r="X1291" i="1"/>
  <c r="AA1291" i="1" s="1"/>
  <c r="Q1291" i="1"/>
  <c r="T1291" i="1" s="1"/>
  <c r="K1291" i="1"/>
  <c r="H1291" i="1"/>
  <c r="E1291" i="1"/>
  <c r="AU1290" i="1"/>
  <c r="AS1290" i="1"/>
  <c r="AR1290" i="1"/>
  <c r="AQ1290" i="1"/>
  <c r="BA1290" i="1" s="1"/>
  <c r="AP1290" i="1"/>
  <c r="AO1290" i="1"/>
  <c r="AN1290" i="1"/>
  <c r="AM1290" i="1"/>
  <c r="AZ1290" i="1" s="1"/>
  <c r="AL1290" i="1"/>
  <c r="AK1290" i="1"/>
  <c r="AJ1290" i="1"/>
  <c r="AY1290" i="1" s="1"/>
  <c r="AG1290" i="1"/>
  <c r="AF1290" i="1"/>
  <c r="AE1290" i="1"/>
  <c r="AH1290" i="1" s="1"/>
  <c r="AD1290" i="1"/>
  <c r="AC1290" i="1"/>
  <c r="Z1290" i="1"/>
  <c r="Y1290" i="1"/>
  <c r="W1290" i="1"/>
  <c r="V1290" i="1"/>
  <c r="X1290" i="1" s="1"/>
  <c r="AA1290" i="1" s="1"/>
  <c r="S1290" i="1"/>
  <c r="R1290" i="1"/>
  <c r="P1290" i="1"/>
  <c r="Q1290" i="1" s="1"/>
  <c r="T1290" i="1" s="1"/>
  <c r="O1290" i="1"/>
  <c r="N1290" i="1"/>
  <c r="M1290" i="1"/>
  <c r="L1290" i="1"/>
  <c r="J1290" i="1"/>
  <c r="K1290" i="1" s="1"/>
  <c r="I1290" i="1"/>
  <c r="G1290" i="1"/>
  <c r="F1290" i="1"/>
  <c r="H1290" i="1" s="1"/>
  <c r="E1290" i="1"/>
  <c r="D1290" i="1"/>
  <c r="C1290" i="1"/>
  <c r="BB1289" i="1"/>
  <c r="BA1289" i="1"/>
  <c r="AZ1289" i="1"/>
  <c r="AY1289" i="1"/>
  <c r="BC1289" i="1" s="1"/>
  <c r="AV1289" i="1"/>
  <c r="AE1289" i="1"/>
  <c r="AH1289" i="1" s="1"/>
  <c r="AA1289" i="1"/>
  <c r="X1289" i="1"/>
  <c r="Q1289" i="1"/>
  <c r="T1289" i="1" s="1"/>
  <c r="K1289" i="1"/>
  <c r="H1289" i="1"/>
  <c r="E1289" i="1"/>
  <c r="BB1288" i="1"/>
  <c r="BA1288" i="1"/>
  <c r="AZ1288" i="1"/>
  <c r="AY1288" i="1"/>
  <c r="BC1288" i="1" s="1"/>
  <c r="AV1288" i="1"/>
  <c r="AE1288" i="1"/>
  <c r="AH1288" i="1" s="1"/>
  <c r="X1288" i="1"/>
  <c r="AA1288" i="1" s="1"/>
  <c r="T1288" i="1"/>
  <c r="Q1288" i="1"/>
  <c r="K1288" i="1"/>
  <c r="H1288" i="1"/>
  <c r="E1288" i="1"/>
  <c r="BB1287" i="1"/>
  <c r="BA1287" i="1"/>
  <c r="AZ1287" i="1"/>
  <c r="AY1287" i="1"/>
  <c r="BC1287" i="1" s="1"/>
  <c r="AV1287" i="1"/>
  <c r="AW1287" i="1" s="1"/>
  <c r="AH1287" i="1"/>
  <c r="AE1287" i="1"/>
  <c r="X1287" i="1"/>
  <c r="AA1287" i="1" s="1"/>
  <c r="T1287" i="1"/>
  <c r="BD1287" i="1" s="1"/>
  <c r="Q1287" i="1"/>
  <c r="K1287" i="1"/>
  <c r="H1287" i="1"/>
  <c r="E1287" i="1"/>
  <c r="BC1286" i="1"/>
  <c r="BB1286" i="1"/>
  <c r="BA1286" i="1"/>
  <c r="AZ1286" i="1"/>
  <c r="AY1286" i="1"/>
  <c r="AV1286" i="1"/>
  <c r="AE1286" i="1"/>
  <c r="AH1286" i="1" s="1"/>
  <c r="AA1286" i="1"/>
  <c r="X1286" i="1"/>
  <c r="Q1286" i="1"/>
  <c r="T1286" i="1" s="1"/>
  <c r="K1286" i="1"/>
  <c r="H1286" i="1"/>
  <c r="E1286" i="1"/>
  <c r="BB1285" i="1"/>
  <c r="BA1285" i="1"/>
  <c r="AZ1285" i="1"/>
  <c r="BC1285" i="1" s="1"/>
  <c r="AY1285" i="1"/>
  <c r="AV1285" i="1"/>
  <c r="AE1285" i="1"/>
  <c r="AH1285" i="1" s="1"/>
  <c r="AA1285" i="1"/>
  <c r="X1285" i="1"/>
  <c r="T1285" i="1"/>
  <c r="AW1285" i="1" s="1"/>
  <c r="Q1285" i="1"/>
  <c r="K1285" i="1"/>
  <c r="H1285" i="1"/>
  <c r="E1285" i="1"/>
  <c r="BB1284" i="1"/>
  <c r="BA1284" i="1"/>
  <c r="AZ1284" i="1"/>
  <c r="AY1284" i="1"/>
  <c r="BC1284" i="1" s="1"/>
  <c r="AV1284" i="1"/>
  <c r="AH1284" i="1"/>
  <c r="AE1284" i="1"/>
  <c r="X1284" i="1"/>
  <c r="AA1284" i="1" s="1"/>
  <c r="T1284" i="1"/>
  <c r="AW1284" i="1" s="1"/>
  <c r="Q1284" i="1"/>
  <c r="K1284" i="1"/>
  <c r="H1284" i="1"/>
  <c r="E1284" i="1"/>
  <c r="AU1283" i="1"/>
  <c r="AT1283" i="1"/>
  <c r="AS1283" i="1"/>
  <c r="BB1283" i="1" s="1"/>
  <c r="AR1283" i="1"/>
  <c r="AQ1283" i="1"/>
  <c r="BA1283" i="1" s="1"/>
  <c r="AP1283" i="1"/>
  <c r="AO1283" i="1"/>
  <c r="AN1283" i="1"/>
  <c r="AM1283" i="1"/>
  <c r="AZ1283" i="1" s="1"/>
  <c r="AL1283" i="1"/>
  <c r="AK1283" i="1"/>
  <c r="AJ1283" i="1"/>
  <c r="AY1283" i="1" s="1"/>
  <c r="AG1283" i="1"/>
  <c r="AF1283" i="1"/>
  <c r="AE1283" i="1"/>
  <c r="AH1283" i="1" s="1"/>
  <c r="AD1283" i="1"/>
  <c r="AC1283" i="1"/>
  <c r="Z1283" i="1"/>
  <c r="Y1283" i="1"/>
  <c r="W1283" i="1"/>
  <c r="V1283" i="1"/>
  <c r="X1283" i="1" s="1"/>
  <c r="AA1283" i="1" s="1"/>
  <c r="S1283" i="1"/>
  <c r="R1283" i="1"/>
  <c r="Q1283" i="1"/>
  <c r="T1283" i="1" s="1"/>
  <c r="P1283" i="1"/>
  <c r="O1283" i="1"/>
  <c r="N1283" i="1"/>
  <c r="M1283" i="1"/>
  <c r="L1283" i="1"/>
  <c r="J1283" i="1"/>
  <c r="K1283" i="1" s="1"/>
  <c r="I1283" i="1"/>
  <c r="G1283" i="1"/>
  <c r="F1283" i="1"/>
  <c r="H1283" i="1" s="1"/>
  <c r="E1283" i="1"/>
  <c r="D1283" i="1"/>
  <c r="C1283" i="1"/>
  <c r="BB1282" i="1"/>
  <c r="BA1282" i="1"/>
  <c r="AZ1282" i="1"/>
  <c r="AY1282" i="1"/>
  <c r="BC1282" i="1" s="1"/>
  <c r="AV1282" i="1"/>
  <c r="AE1282" i="1"/>
  <c r="AH1282" i="1" s="1"/>
  <c r="AA1282" i="1"/>
  <c r="X1282" i="1"/>
  <c r="T1282" i="1"/>
  <c r="AW1282" i="1" s="1"/>
  <c r="Q1282" i="1"/>
  <c r="K1282" i="1"/>
  <c r="H1282" i="1"/>
  <c r="E1282" i="1"/>
  <c r="BB1281" i="1"/>
  <c r="BA1281" i="1"/>
  <c r="AZ1281" i="1"/>
  <c r="AY1281" i="1"/>
  <c r="BC1281" i="1" s="1"/>
  <c r="AV1281" i="1"/>
  <c r="AH1281" i="1"/>
  <c r="AE1281" i="1"/>
  <c r="X1281" i="1"/>
  <c r="AA1281" i="1" s="1"/>
  <c r="T1281" i="1"/>
  <c r="Q1281" i="1"/>
  <c r="K1281" i="1"/>
  <c r="H1281" i="1"/>
  <c r="E1281" i="1"/>
  <c r="BB1280" i="1"/>
  <c r="BA1280" i="1"/>
  <c r="AZ1280" i="1"/>
  <c r="BC1280" i="1" s="1"/>
  <c r="AY1280" i="1"/>
  <c r="AV1280" i="1"/>
  <c r="AW1280" i="1" s="1"/>
  <c r="AH1280" i="1"/>
  <c r="AE1280" i="1"/>
  <c r="AA1280" i="1"/>
  <c r="X1280" i="1"/>
  <c r="T1280" i="1"/>
  <c r="Q1280" i="1"/>
  <c r="K1280" i="1"/>
  <c r="H1280" i="1"/>
  <c r="E1280" i="1"/>
  <c r="BB1279" i="1"/>
  <c r="BA1279" i="1"/>
  <c r="AZ1279" i="1"/>
  <c r="AY1279" i="1"/>
  <c r="BC1279" i="1" s="1"/>
  <c r="AV1279" i="1"/>
  <c r="AE1279" i="1"/>
  <c r="AH1279" i="1" s="1"/>
  <c r="AA1279" i="1"/>
  <c r="X1279" i="1"/>
  <c r="Q1279" i="1"/>
  <c r="T1279" i="1" s="1"/>
  <c r="K1279" i="1"/>
  <c r="H1279" i="1"/>
  <c r="E1279" i="1"/>
  <c r="BB1278" i="1"/>
  <c r="BA1278" i="1"/>
  <c r="AZ1278" i="1"/>
  <c r="AY1278" i="1"/>
  <c r="BC1278" i="1" s="1"/>
  <c r="AV1278" i="1"/>
  <c r="AH1278" i="1"/>
  <c r="AE1278" i="1"/>
  <c r="AA1278" i="1"/>
  <c r="X1278" i="1"/>
  <c r="Q1278" i="1"/>
  <c r="T1278" i="1" s="1"/>
  <c r="K1278" i="1"/>
  <c r="H1278" i="1"/>
  <c r="E1278" i="1"/>
  <c r="BB1277" i="1"/>
  <c r="BA1277" i="1"/>
  <c r="AZ1277" i="1"/>
  <c r="AY1277" i="1"/>
  <c r="BC1277" i="1" s="1"/>
  <c r="AV1277" i="1"/>
  <c r="AH1277" i="1"/>
  <c r="AE1277" i="1"/>
  <c r="X1277" i="1"/>
  <c r="AA1277" i="1" s="1"/>
  <c r="T1277" i="1"/>
  <c r="AW1277" i="1" s="1"/>
  <c r="Q1277" i="1"/>
  <c r="K1277" i="1"/>
  <c r="H1277" i="1"/>
  <c r="E1277" i="1"/>
  <c r="AU1276" i="1"/>
  <c r="AT1276" i="1"/>
  <c r="AS1276" i="1"/>
  <c r="BB1276" i="1" s="1"/>
  <c r="AR1276" i="1"/>
  <c r="BA1276" i="1" s="1"/>
  <c r="AQ1276" i="1"/>
  <c r="AP1276" i="1"/>
  <c r="AO1276" i="1"/>
  <c r="AN1276" i="1"/>
  <c r="AM1276" i="1"/>
  <c r="AZ1276" i="1" s="1"/>
  <c r="AL1276" i="1"/>
  <c r="AK1276" i="1"/>
  <c r="AJ1276" i="1"/>
  <c r="AY1276" i="1" s="1"/>
  <c r="AG1276" i="1"/>
  <c r="AF1276" i="1"/>
  <c r="AE1276" i="1"/>
  <c r="AH1276" i="1" s="1"/>
  <c r="AD1276" i="1"/>
  <c r="AC1276" i="1"/>
  <c r="Z1276" i="1"/>
  <c r="Y1276" i="1"/>
  <c r="W1276" i="1"/>
  <c r="V1276" i="1"/>
  <c r="X1276" i="1" s="1"/>
  <c r="AA1276" i="1" s="1"/>
  <c r="S1276" i="1"/>
  <c r="R1276" i="1"/>
  <c r="Q1276" i="1"/>
  <c r="T1276" i="1" s="1"/>
  <c r="P1276" i="1"/>
  <c r="O1276" i="1"/>
  <c r="N1276" i="1"/>
  <c r="M1276" i="1"/>
  <c r="L1276" i="1"/>
  <c r="J1276" i="1"/>
  <c r="K1276" i="1" s="1"/>
  <c r="I1276" i="1"/>
  <c r="G1276" i="1"/>
  <c r="F1276" i="1"/>
  <c r="H1276" i="1" s="1"/>
  <c r="E1276" i="1"/>
  <c r="D1276" i="1"/>
  <c r="C1276" i="1"/>
  <c r="BB1275" i="1"/>
  <c r="BA1275" i="1"/>
  <c r="AZ1275" i="1"/>
  <c r="AY1275" i="1"/>
  <c r="BC1275" i="1" s="1"/>
  <c r="AV1275" i="1"/>
  <c r="AH1275" i="1"/>
  <c r="AE1275" i="1"/>
  <c r="AA1275" i="1"/>
  <c r="X1275" i="1"/>
  <c r="T1275" i="1"/>
  <c r="AW1275" i="1" s="1"/>
  <c r="Q1275" i="1"/>
  <c r="K1275" i="1"/>
  <c r="H1275" i="1"/>
  <c r="E1275" i="1"/>
  <c r="AU1274" i="1"/>
  <c r="AT1274" i="1"/>
  <c r="AS1274" i="1"/>
  <c r="BB1274" i="1" s="1"/>
  <c r="AR1274" i="1"/>
  <c r="AQ1274" i="1"/>
  <c r="BA1274" i="1" s="1"/>
  <c r="AP1274" i="1"/>
  <c r="AO1274" i="1"/>
  <c r="AN1274" i="1"/>
  <c r="AM1274" i="1"/>
  <c r="AZ1274" i="1" s="1"/>
  <c r="AL1274" i="1"/>
  <c r="AK1274" i="1"/>
  <c r="AJ1274" i="1"/>
  <c r="AY1274" i="1" s="1"/>
  <c r="AG1274" i="1"/>
  <c r="AF1274" i="1"/>
  <c r="AE1274" i="1"/>
  <c r="AH1274" i="1" s="1"/>
  <c r="AD1274" i="1"/>
  <c r="AC1274" i="1"/>
  <c r="Z1274" i="1"/>
  <c r="Y1274" i="1"/>
  <c r="W1274" i="1"/>
  <c r="V1274" i="1"/>
  <c r="X1274" i="1" s="1"/>
  <c r="AA1274" i="1" s="1"/>
  <c r="S1274" i="1"/>
  <c r="R1274" i="1"/>
  <c r="Q1274" i="1"/>
  <c r="T1274" i="1" s="1"/>
  <c r="P1274" i="1"/>
  <c r="O1274" i="1"/>
  <c r="N1274" i="1"/>
  <c r="M1274" i="1"/>
  <c r="L1274" i="1"/>
  <c r="J1274" i="1"/>
  <c r="I1274" i="1"/>
  <c r="K1274" i="1" s="1"/>
  <c r="H1274" i="1"/>
  <c r="G1274" i="1"/>
  <c r="F1274" i="1"/>
  <c r="E1274" i="1"/>
  <c r="D1274" i="1"/>
  <c r="C1274" i="1"/>
  <c r="BB1273" i="1"/>
  <c r="BA1273" i="1"/>
  <c r="AZ1273" i="1"/>
  <c r="AY1273" i="1"/>
  <c r="BC1273" i="1" s="1"/>
  <c r="AV1273" i="1"/>
  <c r="AE1273" i="1"/>
  <c r="AH1273" i="1" s="1"/>
  <c r="AA1273" i="1"/>
  <c r="X1273" i="1"/>
  <c r="Q1273" i="1"/>
  <c r="T1273" i="1" s="1"/>
  <c r="K1273" i="1"/>
  <c r="H1273" i="1"/>
  <c r="E1273" i="1"/>
  <c r="AU1272" i="1"/>
  <c r="AT1272" i="1"/>
  <c r="AS1272" i="1"/>
  <c r="BB1272" i="1" s="1"/>
  <c r="AR1272" i="1"/>
  <c r="AQ1272" i="1"/>
  <c r="AP1272" i="1"/>
  <c r="BA1272" i="1" s="1"/>
  <c r="AO1272" i="1"/>
  <c r="AN1272" i="1"/>
  <c r="AM1272" i="1"/>
  <c r="AZ1272" i="1" s="1"/>
  <c r="AL1272" i="1"/>
  <c r="AK1272" i="1"/>
  <c r="AY1272" i="1" s="1"/>
  <c r="AJ1272" i="1"/>
  <c r="AV1272" i="1" s="1"/>
  <c r="AG1272" i="1"/>
  <c r="AF1272" i="1"/>
  <c r="AD1272" i="1"/>
  <c r="AC1272" i="1"/>
  <c r="AE1272" i="1" s="1"/>
  <c r="AH1272" i="1" s="1"/>
  <c r="Z1272" i="1"/>
  <c r="Y1272" i="1"/>
  <c r="X1272" i="1"/>
  <c r="AA1272" i="1" s="1"/>
  <c r="W1272" i="1"/>
  <c r="V1272" i="1"/>
  <c r="S1272" i="1"/>
  <c r="R1272" i="1"/>
  <c r="P1272" i="1"/>
  <c r="O1272" i="1"/>
  <c r="Q1272" i="1" s="1"/>
  <c r="T1272" i="1" s="1"/>
  <c r="N1272" i="1"/>
  <c r="M1272" i="1"/>
  <c r="L1272" i="1"/>
  <c r="J1272" i="1"/>
  <c r="K1272" i="1" s="1"/>
  <c r="I1272" i="1"/>
  <c r="G1272" i="1"/>
  <c r="H1272" i="1" s="1"/>
  <c r="F1272" i="1"/>
  <c r="D1272" i="1"/>
  <c r="E1272" i="1" s="1"/>
  <c r="C1272" i="1"/>
  <c r="BB1271" i="1"/>
  <c r="BA1271" i="1"/>
  <c r="AZ1271" i="1"/>
  <c r="AY1271" i="1"/>
  <c r="BC1271" i="1" s="1"/>
  <c r="AW1271" i="1"/>
  <c r="AV1271" i="1"/>
  <c r="AH1271" i="1"/>
  <c r="AE1271" i="1"/>
  <c r="X1271" i="1"/>
  <c r="AA1271" i="1" s="1"/>
  <c r="T1271" i="1"/>
  <c r="Q1271" i="1"/>
  <c r="K1271" i="1"/>
  <c r="H1271" i="1"/>
  <c r="E1271" i="1"/>
  <c r="AU1270" i="1"/>
  <c r="AT1270" i="1"/>
  <c r="AS1270" i="1"/>
  <c r="BB1270" i="1" s="1"/>
  <c r="AR1270" i="1"/>
  <c r="AQ1270" i="1"/>
  <c r="AP1270" i="1"/>
  <c r="BA1270" i="1" s="1"/>
  <c r="AO1270" i="1"/>
  <c r="AN1270" i="1"/>
  <c r="AM1270" i="1"/>
  <c r="AZ1270" i="1" s="1"/>
  <c r="AL1270" i="1"/>
  <c r="AK1270" i="1"/>
  <c r="AY1270" i="1" s="1"/>
  <c r="AJ1270" i="1"/>
  <c r="AV1270" i="1" s="1"/>
  <c r="AG1270" i="1"/>
  <c r="AF1270" i="1"/>
  <c r="AD1270" i="1"/>
  <c r="AC1270" i="1"/>
  <c r="AE1270" i="1" s="1"/>
  <c r="AH1270" i="1" s="1"/>
  <c r="Z1270" i="1"/>
  <c r="Y1270" i="1"/>
  <c r="X1270" i="1"/>
  <c r="AA1270" i="1" s="1"/>
  <c r="W1270" i="1"/>
  <c r="V1270" i="1"/>
  <c r="S1270" i="1"/>
  <c r="R1270" i="1"/>
  <c r="P1270" i="1"/>
  <c r="O1270" i="1"/>
  <c r="Q1270" i="1" s="1"/>
  <c r="T1270" i="1" s="1"/>
  <c r="N1270" i="1"/>
  <c r="M1270" i="1"/>
  <c r="L1270" i="1"/>
  <c r="J1270" i="1"/>
  <c r="K1270" i="1" s="1"/>
  <c r="I1270" i="1"/>
  <c r="G1270" i="1"/>
  <c r="H1270" i="1" s="1"/>
  <c r="F1270" i="1"/>
  <c r="D1270" i="1"/>
  <c r="C1270" i="1"/>
  <c r="E1270" i="1" s="1"/>
  <c r="BB1269" i="1"/>
  <c r="BA1269" i="1"/>
  <c r="AZ1269" i="1"/>
  <c r="AY1269" i="1"/>
  <c r="BC1269" i="1" s="1"/>
  <c r="AV1269" i="1"/>
  <c r="AH1269" i="1"/>
  <c r="AE1269" i="1"/>
  <c r="X1269" i="1"/>
  <c r="AA1269" i="1" s="1"/>
  <c r="Q1269" i="1"/>
  <c r="T1269" i="1" s="1"/>
  <c r="K1269" i="1"/>
  <c r="H1269" i="1"/>
  <c r="E1269" i="1"/>
  <c r="BB1268" i="1"/>
  <c r="BA1268" i="1"/>
  <c r="AZ1268" i="1"/>
  <c r="AY1268" i="1"/>
  <c r="BC1268" i="1" s="1"/>
  <c r="AV1268" i="1"/>
  <c r="AH1268" i="1"/>
  <c r="AE1268" i="1"/>
  <c r="AA1268" i="1"/>
  <c r="X1268" i="1"/>
  <c r="T1268" i="1"/>
  <c r="Q1268" i="1"/>
  <c r="K1268" i="1"/>
  <c r="H1268" i="1"/>
  <c r="E1268" i="1"/>
  <c r="BB1267" i="1"/>
  <c r="BA1267" i="1"/>
  <c r="AZ1267" i="1"/>
  <c r="AY1267" i="1"/>
  <c r="BC1267" i="1" s="1"/>
  <c r="AV1267" i="1"/>
  <c r="AE1267" i="1"/>
  <c r="AH1267" i="1" s="1"/>
  <c r="X1267" i="1"/>
  <c r="AA1267" i="1" s="1"/>
  <c r="Q1267" i="1"/>
  <c r="T1267" i="1" s="1"/>
  <c r="K1267" i="1"/>
  <c r="H1267" i="1"/>
  <c r="E1267" i="1"/>
  <c r="BB1266" i="1"/>
  <c r="BA1266" i="1"/>
  <c r="AZ1266" i="1"/>
  <c r="AY1266" i="1"/>
  <c r="BC1266" i="1" s="1"/>
  <c r="AV1266" i="1"/>
  <c r="AH1266" i="1"/>
  <c r="AE1266" i="1"/>
  <c r="AA1266" i="1"/>
  <c r="X1266" i="1"/>
  <c r="Q1266" i="1"/>
  <c r="T1266" i="1" s="1"/>
  <c r="K1266" i="1"/>
  <c r="H1266" i="1"/>
  <c r="E1266" i="1"/>
  <c r="AU1265" i="1"/>
  <c r="AT1265" i="1"/>
  <c r="AS1265" i="1"/>
  <c r="BB1265" i="1" s="1"/>
  <c r="AR1265" i="1"/>
  <c r="AQ1265" i="1"/>
  <c r="BA1265" i="1" s="1"/>
  <c r="AP1265" i="1"/>
  <c r="AO1265" i="1"/>
  <c r="AN1265" i="1"/>
  <c r="AZ1265" i="1" s="1"/>
  <c r="AM1265" i="1"/>
  <c r="AL1265" i="1"/>
  <c r="AK1265" i="1"/>
  <c r="AJ1265" i="1"/>
  <c r="AY1265" i="1" s="1"/>
  <c r="BC1265" i="1" s="1"/>
  <c r="AG1265" i="1"/>
  <c r="AF1265" i="1"/>
  <c r="AE1265" i="1"/>
  <c r="AH1265" i="1" s="1"/>
  <c r="AD1265" i="1"/>
  <c r="AC1265" i="1"/>
  <c r="Z1265" i="1"/>
  <c r="Y1265" i="1"/>
  <c r="W1265" i="1"/>
  <c r="V1265" i="1"/>
  <c r="X1265" i="1" s="1"/>
  <c r="AA1265" i="1" s="1"/>
  <c r="S1265" i="1"/>
  <c r="R1265" i="1"/>
  <c r="P1265" i="1"/>
  <c r="O1265" i="1"/>
  <c r="Q1265" i="1" s="1"/>
  <c r="T1265" i="1" s="1"/>
  <c r="N1265" i="1"/>
  <c r="M1265" i="1"/>
  <c r="L1265" i="1"/>
  <c r="K1265" i="1"/>
  <c r="J1265" i="1"/>
  <c r="I1265" i="1"/>
  <c r="G1265" i="1"/>
  <c r="H1265" i="1" s="1"/>
  <c r="F1265" i="1"/>
  <c r="D1265" i="1"/>
  <c r="C1265" i="1"/>
  <c r="E1265" i="1" s="1"/>
  <c r="BB1264" i="1"/>
  <c r="BA1264" i="1"/>
  <c r="AZ1264" i="1"/>
  <c r="AY1264" i="1"/>
  <c r="BC1264" i="1" s="1"/>
  <c r="AV1264" i="1"/>
  <c r="AE1264" i="1"/>
  <c r="AH1264" i="1" s="1"/>
  <c r="X1264" i="1"/>
  <c r="AA1264" i="1" s="1"/>
  <c r="Q1264" i="1"/>
  <c r="T1264" i="1" s="1"/>
  <c r="K1264" i="1"/>
  <c r="H1264" i="1"/>
  <c r="E1264" i="1"/>
  <c r="BB1263" i="1"/>
  <c r="BA1263" i="1"/>
  <c r="AZ1263" i="1"/>
  <c r="AY1263" i="1"/>
  <c r="BC1263" i="1" s="1"/>
  <c r="AV1263" i="1"/>
  <c r="AE1263" i="1"/>
  <c r="AH1263" i="1" s="1"/>
  <c r="AA1263" i="1"/>
  <c r="X1263" i="1"/>
  <c r="T1263" i="1"/>
  <c r="AW1263" i="1" s="1"/>
  <c r="Q1263" i="1"/>
  <c r="K1263" i="1"/>
  <c r="H1263" i="1"/>
  <c r="E1263" i="1"/>
  <c r="BB1262" i="1"/>
  <c r="BA1262" i="1"/>
  <c r="AZ1262" i="1"/>
  <c r="AY1262" i="1"/>
  <c r="BC1262" i="1" s="1"/>
  <c r="AV1262" i="1"/>
  <c r="AE1262" i="1"/>
  <c r="AH1262" i="1" s="1"/>
  <c r="X1262" i="1"/>
  <c r="AA1262" i="1" s="1"/>
  <c r="Q1262" i="1"/>
  <c r="T1262" i="1" s="1"/>
  <c r="K1262" i="1"/>
  <c r="H1262" i="1"/>
  <c r="E1262" i="1"/>
  <c r="AU1261" i="1"/>
  <c r="AT1261" i="1"/>
  <c r="AS1261" i="1"/>
  <c r="BB1261" i="1" s="1"/>
  <c r="AR1261" i="1"/>
  <c r="AQ1261" i="1"/>
  <c r="BA1261" i="1" s="1"/>
  <c r="AP1261" i="1"/>
  <c r="AO1261" i="1"/>
  <c r="AN1261" i="1"/>
  <c r="AM1261" i="1"/>
  <c r="AZ1261" i="1" s="1"/>
  <c r="AL1261" i="1"/>
  <c r="AK1261" i="1"/>
  <c r="AJ1261" i="1"/>
  <c r="AV1261" i="1" s="1"/>
  <c r="AG1261" i="1"/>
  <c r="AF1261" i="1"/>
  <c r="AD1261" i="1"/>
  <c r="AC1261" i="1"/>
  <c r="AE1261" i="1" s="1"/>
  <c r="AH1261" i="1" s="1"/>
  <c r="Z1261" i="1"/>
  <c r="Y1261" i="1"/>
  <c r="W1261" i="1"/>
  <c r="V1261" i="1"/>
  <c r="X1261" i="1" s="1"/>
  <c r="AA1261" i="1" s="1"/>
  <c r="S1261" i="1"/>
  <c r="R1261" i="1"/>
  <c r="P1261" i="1"/>
  <c r="Q1261" i="1" s="1"/>
  <c r="T1261" i="1" s="1"/>
  <c r="O1261" i="1"/>
  <c r="N1261" i="1"/>
  <c r="M1261" i="1"/>
  <c r="L1261" i="1"/>
  <c r="J1261" i="1"/>
  <c r="K1261" i="1" s="1"/>
  <c r="I1261" i="1"/>
  <c r="H1261" i="1"/>
  <c r="G1261" i="1"/>
  <c r="F1261" i="1"/>
  <c r="D1261" i="1"/>
  <c r="E1261" i="1" s="1"/>
  <c r="C1261" i="1"/>
  <c r="BB1260" i="1"/>
  <c r="BA1260" i="1"/>
  <c r="AZ1260" i="1"/>
  <c r="AY1260" i="1"/>
  <c r="BC1260" i="1" s="1"/>
  <c r="AV1260" i="1"/>
  <c r="AH1260" i="1"/>
  <c r="AE1260" i="1"/>
  <c r="AA1260" i="1"/>
  <c r="X1260" i="1"/>
  <c r="Q1260" i="1"/>
  <c r="T1260" i="1" s="1"/>
  <c r="K1260" i="1"/>
  <c r="H1260" i="1"/>
  <c r="E1260" i="1"/>
  <c r="AU1259" i="1"/>
  <c r="AT1259" i="1"/>
  <c r="AS1259" i="1"/>
  <c r="BB1259" i="1" s="1"/>
  <c r="AR1259" i="1"/>
  <c r="AQ1259" i="1"/>
  <c r="AP1259" i="1"/>
  <c r="BA1259" i="1" s="1"/>
  <c r="AO1259" i="1"/>
  <c r="AN1259" i="1"/>
  <c r="AM1259" i="1"/>
  <c r="AZ1259" i="1" s="1"/>
  <c r="AL1259" i="1"/>
  <c r="AY1259" i="1" s="1"/>
  <c r="AK1259" i="1"/>
  <c r="AJ1259" i="1"/>
  <c r="AG1259" i="1"/>
  <c r="AF1259" i="1"/>
  <c r="AE1259" i="1"/>
  <c r="AH1259" i="1" s="1"/>
  <c r="AD1259" i="1"/>
  <c r="AC1259" i="1"/>
  <c r="Z1259" i="1"/>
  <c r="Y1259" i="1"/>
  <c r="W1259" i="1"/>
  <c r="V1259" i="1"/>
  <c r="X1259" i="1" s="1"/>
  <c r="AA1259" i="1" s="1"/>
  <c r="S1259" i="1"/>
  <c r="R1259" i="1"/>
  <c r="P1259" i="1"/>
  <c r="O1259" i="1"/>
  <c r="Q1259" i="1" s="1"/>
  <c r="T1259" i="1" s="1"/>
  <c r="N1259" i="1"/>
  <c r="M1259" i="1"/>
  <c r="L1259" i="1"/>
  <c r="K1259" i="1"/>
  <c r="J1259" i="1"/>
  <c r="I1259" i="1"/>
  <c r="G1259" i="1"/>
  <c r="H1259" i="1" s="1"/>
  <c r="F1259" i="1"/>
  <c r="E1259" i="1"/>
  <c r="D1259" i="1"/>
  <c r="C1259" i="1"/>
  <c r="AU1258" i="1"/>
  <c r="AS1258" i="1"/>
  <c r="AR1258" i="1"/>
  <c r="AQ1258" i="1"/>
  <c r="AP1258" i="1"/>
  <c r="BA1258" i="1" s="1"/>
  <c r="AO1258" i="1"/>
  <c r="AN1258" i="1"/>
  <c r="AM1258" i="1"/>
  <c r="AZ1258" i="1" s="1"/>
  <c r="AL1258" i="1"/>
  <c r="AK1258" i="1"/>
  <c r="AJ1258" i="1"/>
  <c r="AY1258" i="1" s="1"/>
  <c r="AG1258" i="1"/>
  <c r="AF1258" i="1"/>
  <c r="AD1258" i="1"/>
  <c r="AC1258" i="1"/>
  <c r="AE1258" i="1" s="1"/>
  <c r="AH1258" i="1" s="1"/>
  <c r="Z1258" i="1"/>
  <c r="Y1258" i="1"/>
  <c r="W1258" i="1"/>
  <c r="V1258" i="1"/>
  <c r="X1258" i="1" s="1"/>
  <c r="AA1258" i="1" s="1"/>
  <c r="S1258" i="1"/>
  <c r="R1258" i="1"/>
  <c r="Q1258" i="1"/>
  <c r="T1258" i="1" s="1"/>
  <c r="P1258" i="1"/>
  <c r="O1258" i="1"/>
  <c r="N1258" i="1"/>
  <c r="M1258" i="1"/>
  <c r="L1258" i="1"/>
  <c r="J1258" i="1"/>
  <c r="K1258" i="1" s="1"/>
  <c r="I1258" i="1"/>
  <c r="G1258" i="1"/>
  <c r="H1258" i="1" s="1"/>
  <c r="F1258" i="1"/>
  <c r="D1258" i="1"/>
  <c r="E1258" i="1" s="1"/>
  <c r="C1258" i="1"/>
  <c r="BB1257" i="1"/>
  <c r="BA1257" i="1"/>
  <c r="AZ1257" i="1"/>
  <c r="BC1257" i="1" s="1"/>
  <c r="AY1257" i="1"/>
  <c r="AV1257" i="1"/>
  <c r="AE1257" i="1"/>
  <c r="AH1257" i="1" s="1"/>
  <c r="X1257" i="1"/>
  <c r="AA1257" i="1" s="1"/>
  <c r="T1257" i="1"/>
  <c r="BD1257" i="1" s="1"/>
  <c r="Q1257" i="1"/>
  <c r="K1257" i="1"/>
  <c r="H1257" i="1"/>
  <c r="E1257" i="1"/>
  <c r="AT1256" i="1"/>
  <c r="BB1256" i="1" s="1"/>
  <c r="AS1256" i="1"/>
  <c r="AR1256" i="1"/>
  <c r="AQ1256" i="1"/>
  <c r="BA1256" i="1" s="1"/>
  <c r="AP1256" i="1"/>
  <c r="AO1256" i="1"/>
  <c r="AN1256" i="1"/>
  <c r="AM1256" i="1"/>
  <c r="AZ1256" i="1" s="1"/>
  <c r="AL1256" i="1"/>
  <c r="AK1256" i="1"/>
  <c r="AH1256" i="1"/>
  <c r="AE1256" i="1"/>
  <c r="X1256" i="1"/>
  <c r="AA1256" i="1" s="1"/>
  <c r="T1256" i="1"/>
  <c r="Q1256" i="1"/>
  <c r="K1256" i="1"/>
  <c r="H1256" i="1"/>
  <c r="E1256" i="1"/>
  <c r="BB1255" i="1"/>
  <c r="BA1255" i="1"/>
  <c r="AZ1255" i="1"/>
  <c r="AH1255" i="1"/>
  <c r="AE1255" i="1"/>
  <c r="AA1255" i="1"/>
  <c r="X1255" i="1"/>
  <c r="Q1255" i="1"/>
  <c r="T1255" i="1" s="1"/>
  <c r="K1255" i="1"/>
  <c r="H1255" i="1"/>
  <c r="E1255" i="1"/>
  <c r="BB1254" i="1"/>
  <c r="BA1254" i="1"/>
  <c r="AZ1254" i="1"/>
  <c r="AH1254" i="1"/>
  <c r="AE1254" i="1"/>
  <c r="X1254" i="1"/>
  <c r="AA1254" i="1" s="1"/>
  <c r="T1254" i="1"/>
  <c r="Q1254" i="1"/>
  <c r="K1254" i="1"/>
  <c r="H1254" i="1"/>
  <c r="E1254" i="1"/>
  <c r="AU1253" i="1"/>
  <c r="AT1253" i="1"/>
  <c r="AS1253" i="1"/>
  <c r="BB1253" i="1" s="1"/>
  <c r="AR1253" i="1"/>
  <c r="AP1253" i="1"/>
  <c r="AO1253" i="1"/>
  <c r="AN1253" i="1"/>
  <c r="AM1253" i="1"/>
  <c r="AZ1253" i="1" s="1"/>
  <c r="AL1253" i="1"/>
  <c r="AK1253" i="1"/>
  <c r="AG1253" i="1"/>
  <c r="AF1253" i="1"/>
  <c r="AE1253" i="1"/>
  <c r="AH1253" i="1" s="1"/>
  <c r="AD1253" i="1"/>
  <c r="AC1253" i="1"/>
  <c r="Z1253" i="1"/>
  <c r="Y1253" i="1"/>
  <c r="W1253" i="1"/>
  <c r="V1253" i="1"/>
  <c r="X1253" i="1" s="1"/>
  <c r="AA1253" i="1" s="1"/>
  <c r="S1253" i="1"/>
  <c r="R1253" i="1"/>
  <c r="Q1253" i="1"/>
  <c r="T1253" i="1" s="1"/>
  <c r="P1253" i="1"/>
  <c r="O1253" i="1"/>
  <c r="N1253" i="1"/>
  <c r="M1253" i="1"/>
  <c r="L1253" i="1"/>
  <c r="J1253" i="1"/>
  <c r="K1253" i="1" s="1"/>
  <c r="I1253" i="1"/>
  <c r="G1253" i="1"/>
  <c r="H1253" i="1" s="1"/>
  <c r="F1253" i="1"/>
  <c r="E1253" i="1"/>
  <c r="D1253" i="1"/>
  <c r="C1253" i="1"/>
  <c r="BB1252" i="1"/>
  <c r="BA1252" i="1"/>
  <c r="AZ1252" i="1"/>
  <c r="AH1252" i="1"/>
  <c r="AE1252" i="1"/>
  <c r="AA1252" i="1"/>
  <c r="X1252" i="1"/>
  <c r="T1252" i="1"/>
  <c r="Q1252" i="1"/>
  <c r="K1252" i="1"/>
  <c r="H1252" i="1"/>
  <c r="E1252" i="1"/>
  <c r="BB1251" i="1"/>
  <c r="BA1251" i="1"/>
  <c r="AZ1251" i="1"/>
  <c r="AH1251" i="1"/>
  <c r="AE1251" i="1"/>
  <c r="AA1251" i="1"/>
  <c r="X1251" i="1"/>
  <c r="Q1251" i="1"/>
  <c r="T1251" i="1" s="1"/>
  <c r="K1251" i="1"/>
  <c r="H1251" i="1"/>
  <c r="E1251" i="1"/>
  <c r="BB1250" i="1"/>
  <c r="BA1250" i="1"/>
  <c r="AZ1250" i="1"/>
  <c r="AH1250" i="1"/>
  <c r="AE1250" i="1"/>
  <c r="X1250" i="1"/>
  <c r="AA1250" i="1" s="1"/>
  <c r="T1250" i="1"/>
  <c r="Q1250" i="1"/>
  <c r="K1250" i="1"/>
  <c r="H1250" i="1"/>
  <c r="E1250" i="1"/>
  <c r="BB1249" i="1"/>
  <c r="BA1249" i="1"/>
  <c r="AZ1249" i="1"/>
  <c r="AY1249" i="1"/>
  <c r="BC1249" i="1" s="1"/>
  <c r="AV1249" i="1"/>
  <c r="AE1249" i="1"/>
  <c r="AH1249" i="1" s="1"/>
  <c r="X1249" i="1"/>
  <c r="AA1249" i="1" s="1"/>
  <c r="Q1249" i="1"/>
  <c r="T1249" i="1" s="1"/>
  <c r="K1249" i="1"/>
  <c r="H1249" i="1"/>
  <c r="E1249" i="1"/>
  <c r="BB1248" i="1"/>
  <c r="BA1248" i="1"/>
  <c r="AZ1248" i="1"/>
  <c r="AY1248" i="1"/>
  <c r="BC1248" i="1" s="1"/>
  <c r="AW1248" i="1"/>
  <c r="AV1248" i="1"/>
  <c r="AE1248" i="1"/>
  <c r="AH1248" i="1" s="1"/>
  <c r="AA1248" i="1"/>
  <c r="X1248" i="1"/>
  <c r="T1248" i="1"/>
  <c r="BD1248" i="1" s="1"/>
  <c r="Q1248" i="1"/>
  <c r="K1248" i="1"/>
  <c r="H1248" i="1"/>
  <c r="E1248" i="1"/>
  <c r="BB1247" i="1"/>
  <c r="BA1247" i="1"/>
  <c r="AZ1247" i="1"/>
  <c r="AY1247" i="1"/>
  <c r="BC1247" i="1" s="1"/>
  <c r="AV1247" i="1"/>
  <c r="AE1247" i="1"/>
  <c r="AH1247" i="1" s="1"/>
  <c r="X1247" i="1"/>
  <c r="AA1247" i="1" s="1"/>
  <c r="Q1247" i="1"/>
  <c r="T1247" i="1" s="1"/>
  <c r="K1247" i="1"/>
  <c r="H1247" i="1"/>
  <c r="E1247" i="1"/>
  <c r="BB1246" i="1"/>
  <c r="BA1246" i="1"/>
  <c r="AZ1246" i="1"/>
  <c r="AY1246" i="1"/>
  <c r="BC1246" i="1" s="1"/>
  <c r="AV1246" i="1"/>
  <c r="AH1246" i="1"/>
  <c r="AE1246" i="1"/>
  <c r="AA1246" i="1"/>
  <c r="X1246" i="1"/>
  <c r="T1246" i="1"/>
  <c r="AW1246" i="1" s="1"/>
  <c r="Q1246" i="1"/>
  <c r="K1246" i="1"/>
  <c r="H1246" i="1"/>
  <c r="E1246" i="1"/>
  <c r="BB1245" i="1"/>
  <c r="BA1245" i="1"/>
  <c r="BC1245" i="1" s="1"/>
  <c r="AZ1245" i="1"/>
  <c r="AY1245" i="1"/>
  <c r="AV1245" i="1"/>
  <c r="AE1245" i="1"/>
  <c r="AH1245" i="1" s="1"/>
  <c r="X1245" i="1"/>
  <c r="AA1245" i="1" s="1"/>
  <c r="Q1245" i="1"/>
  <c r="T1245" i="1" s="1"/>
  <c r="K1245" i="1"/>
  <c r="H1245" i="1"/>
  <c r="E1245" i="1"/>
  <c r="BB1244" i="1"/>
  <c r="AZ1244" i="1"/>
  <c r="AS1244" i="1"/>
  <c r="AS1243" i="1" s="1"/>
  <c r="AP1244" i="1"/>
  <c r="BA1244" i="1" s="1"/>
  <c r="AL1244" i="1"/>
  <c r="AE1244" i="1"/>
  <c r="AH1244" i="1" s="1"/>
  <c r="AA1244" i="1"/>
  <c r="X1244" i="1"/>
  <c r="T1244" i="1"/>
  <c r="AJ1244" i="1" s="1"/>
  <c r="Q1244" i="1"/>
  <c r="K1244" i="1"/>
  <c r="H1244" i="1"/>
  <c r="E1244" i="1"/>
  <c r="AU1243" i="1"/>
  <c r="AT1243" i="1"/>
  <c r="AR1243" i="1"/>
  <c r="AQ1243" i="1"/>
  <c r="AP1243" i="1"/>
  <c r="BA1243" i="1" s="1"/>
  <c r="AO1243" i="1"/>
  <c r="AN1243" i="1"/>
  <c r="AM1243" i="1"/>
  <c r="AZ1243" i="1" s="1"/>
  <c r="AL1243" i="1"/>
  <c r="AK1243" i="1"/>
  <c r="AG1243" i="1"/>
  <c r="AF1243" i="1"/>
  <c r="AD1243" i="1"/>
  <c r="AC1243" i="1"/>
  <c r="AE1243" i="1" s="1"/>
  <c r="AH1243" i="1" s="1"/>
  <c r="Z1243" i="1"/>
  <c r="Y1243" i="1"/>
  <c r="X1243" i="1"/>
  <c r="AA1243" i="1" s="1"/>
  <c r="W1243" i="1"/>
  <c r="V1243" i="1"/>
  <c r="S1243" i="1"/>
  <c r="R1243" i="1"/>
  <c r="P1243" i="1"/>
  <c r="O1243" i="1"/>
  <c r="Q1243" i="1" s="1"/>
  <c r="T1243" i="1" s="1"/>
  <c r="N1243" i="1"/>
  <c r="M1243" i="1"/>
  <c r="L1243" i="1"/>
  <c r="K1243" i="1"/>
  <c r="J1243" i="1"/>
  <c r="I1243" i="1"/>
  <c r="G1243" i="1"/>
  <c r="H1243" i="1" s="1"/>
  <c r="F1243" i="1"/>
  <c r="D1243" i="1"/>
  <c r="E1243" i="1" s="1"/>
  <c r="C1243" i="1"/>
  <c r="AU1242" i="1"/>
  <c r="AT1242" i="1"/>
  <c r="AR1242" i="1"/>
  <c r="AP1242" i="1"/>
  <c r="AO1242" i="1"/>
  <c r="AN1242" i="1"/>
  <c r="AM1242" i="1"/>
  <c r="AZ1242" i="1" s="1"/>
  <c r="AL1242" i="1"/>
  <c r="AK1242" i="1"/>
  <c r="AG1242" i="1"/>
  <c r="AF1242" i="1"/>
  <c r="AD1242" i="1"/>
  <c r="AC1242" i="1"/>
  <c r="AE1242" i="1" s="1"/>
  <c r="AH1242" i="1" s="1"/>
  <c r="Z1242" i="1"/>
  <c r="Y1242" i="1"/>
  <c r="W1242" i="1"/>
  <c r="V1242" i="1"/>
  <c r="X1242" i="1" s="1"/>
  <c r="AA1242" i="1" s="1"/>
  <c r="S1242" i="1"/>
  <c r="R1242" i="1"/>
  <c r="Q1242" i="1"/>
  <c r="T1242" i="1" s="1"/>
  <c r="P1242" i="1"/>
  <c r="O1242" i="1"/>
  <c r="N1242" i="1"/>
  <c r="M1242" i="1"/>
  <c r="L1242" i="1"/>
  <c r="J1242" i="1"/>
  <c r="I1242" i="1"/>
  <c r="K1242" i="1" s="1"/>
  <c r="G1242" i="1"/>
  <c r="H1242" i="1" s="1"/>
  <c r="F1242" i="1"/>
  <c r="E1242" i="1"/>
  <c r="D1242" i="1"/>
  <c r="C1242" i="1"/>
  <c r="AU1241" i="1"/>
  <c r="AU1443" i="1" s="1"/>
  <c r="AR1241" i="1"/>
  <c r="AR1443" i="1" s="1"/>
  <c r="AP1241" i="1"/>
  <c r="AP1443" i="1" s="1"/>
  <c r="AO1241" i="1"/>
  <c r="AO1443" i="1" s="1"/>
  <c r="AN1241" i="1"/>
  <c r="AN1443" i="1" s="1"/>
  <c r="AM1241" i="1"/>
  <c r="AZ1241" i="1" s="1"/>
  <c r="AL1241" i="1"/>
  <c r="AL1443" i="1" s="1"/>
  <c r="AK1241" i="1"/>
  <c r="AK1443" i="1" s="1"/>
  <c r="AG1241" i="1"/>
  <c r="AG1443" i="1" s="1"/>
  <c r="AF1241" i="1"/>
  <c r="AF1443" i="1" s="1"/>
  <c r="AD1241" i="1"/>
  <c r="AD1443" i="1" s="1"/>
  <c r="AC1241" i="1"/>
  <c r="AC1443" i="1" s="1"/>
  <c r="AE1443" i="1" s="1"/>
  <c r="Z1241" i="1"/>
  <c r="Z1443" i="1" s="1"/>
  <c r="Y1241" i="1"/>
  <c r="Y1443" i="1" s="1"/>
  <c r="X1241" i="1"/>
  <c r="AA1241" i="1" s="1"/>
  <c r="W1241" i="1"/>
  <c r="W1443" i="1" s="1"/>
  <c r="V1241" i="1"/>
  <c r="V1443" i="1" s="1"/>
  <c r="X1443" i="1" s="1"/>
  <c r="S1241" i="1"/>
  <c r="S1443" i="1" s="1"/>
  <c r="R1241" i="1"/>
  <c r="R1443" i="1" s="1"/>
  <c r="P1241" i="1"/>
  <c r="P1443" i="1" s="1"/>
  <c r="O1241" i="1"/>
  <c r="O1443" i="1" s="1"/>
  <c r="Q1443" i="1" s="1"/>
  <c r="T1443" i="1" s="1"/>
  <c r="N1241" i="1"/>
  <c r="N1443" i="1" s="1"/>
  <c r="M1241" i="1"/>
  <c r="M1443" i="1" s="1"/>
  <c r="L1241" i="1"/>
  <c r="L1443" i="1" s="1"/>
  <c r="K1241" i="1"/>
  <c r="J1241" i="1"/>
  <c r="J1443" i="1" s="1"/>
  <c r="K1443" i="1" s="1"/>
  <c r="I1241" i="1"/>
  <c r="I1443" i="1" s="1"/>
  <c r="G1241" i="1"/>
  <c r="G1443" i="1" s="1"/>
  <c r="F1241" i="1"/>
  <c r="F1443" i="1" s="1"/>
  <c r="D1241" i="1"/>
  <c r="D1443" i="1" s="1"/>
  <c r="E1443" i="1" s="1"/>
  <c r="C1241" i="1"/>
  <c r="C1443" i="1" s="1"/>
  <c r="BC1238" i="1"/>
  <c r="BB1238" i="1"/>
  <c r="BA1238" i="1"/>
  <c r="AZ1238" i="1"/>
  <c r="AY1238" i="1"/>
  <c r="AV1238" i="1"/>
  <c r="AE1238" i="1"/>
  <c r="AH1238" i="1" s="1"/>
  <c r="X1238" i="1"/>
  <c r="AA1238" i="1" s="1"/>
  <c r="Q1238" i="1"/>
  <c r="T1238" i="1" s="1"/>
  <c r="K1238" i="1"/>
  <c r="H1238" i="1"/>
  <c r="E1238" i="1"/>
  <c r="BB1237" i="1"/>
  <c r="BA1237" i="1"/>
  <c r="AZ1237" i="1"/>
  <c r="AY1237" i="1"/>
  <c r="BC1237" i="1" s="1"/>
  <c r="AV1237" i="1"/>
  <c r="AH1237" i="1"/>
  <c r="AE1237" i="1"/>
  <c r="X1237" i="1"/>
  <c r="AA1237" i="1" s="1"/>
  <c r="Q1237" i="1"/>
  <c r="T1237" i="1" s="1"/>
  <c r="K1237" i="1"/>
  <c r="H1237" i="1"/>
  <c r="E1237" i="1"/>
  <c r="BB1236" i="1"/>
  <c r="BA1236" i="1"/>
  <c r="AZ1236" i="1"/>
  <c r="AY1236" i="1"/>
  <c r="BC1236" i="1" s="1"/>
  <c r="AV1236" i="1"/>
  <c r="AE1236" i="1"/>
  <c r="AH1236" i="1" s="1"/>
  <c r="AA1236" i="1"/>
  <c r="X1236" i="1"/>
  <c r="Q1236" i="1"/>
  <c r="T1236" i="1" s="1"/>
  <c r="K1236" i="1"/>
  <c r="H1236" i="1"/>
  <c r="E1236" i="1"/>
  <c r="BB1234" i="1"/>
  <c r="BA1234" i="1"/>
  <c r="AZ1234" i="1"/>
  <c r="AY1234" i="1"/>
  <c r="BC1234" i="1" s="1"/>
  <c r="AV1234" i="1"/>
  <c r="AE1234" i="1"/>
  <c r="AH1234" i="1" s="1"/>
  <c r="X1234" i="1"/>
  <c r="AA1234" i="1" s="1"/>
  <c r="Q1234" i="1"/>
  <c r="T1234" i="1" s="1"/>
  <c r="K1234" i="1"/>
  <c r="H1234" i="1"/>
  <c r="E1234" i="1"/>
  <c r="BB1233" i="1"/>
  <c r="BA1233" i="1"/>
  <c r="AZ1233" i="1"/>
  <c r="AY1233" i="1"/>
  <c r="BC1233" i="1" s="1"/>
  <c r="AV1233" i="1"/>
  <c r="AE1233" i="1"/>
  <c r="AH1233" i="1" s="1"/>
  <c r="AA1233" i="1"/>
  <c r="X1233" i="1"/>
  <c r="Q1233" i="1"/>
  <c r="T1233" i="1" s="1"/>
  <c r="K1233" i="1"/>
  <c r="H1233" i="1"/>
  <c r="E1233" i="1"/>
  <c r="BB1232" i="1"/>
  <c r="BA1232" i="1"/>
  <c r="AZ1232" i="1"/>
  <c r="AY1232" i="1"/>
  <c r="BC1232" i="1" s="1"/>
  <c r="AV1232" i="1"/>
  <c r="AE1232" i="1"/>
  <c r="AH1232" i="1" s="1"/>
  <c r="X1232" i="1"/>
  <c r="AA1232" i="1" s="1"/>
  <c r="Q1232" i="1"/>
  <c r="T1232" i="1" s="1"/>
  <c r="K1232" i="1"/>
  <c r="H1232" i="1"/>
  <c r="E1232" i="1"/>
  <c r="BB1231" i="1"/>
  <c r="BA1231" i="1"/>
  <c r="AZ1231" i="1"/>
  <c r="AY1231" i="1"/>
  <c r="BC1231" i="1" s="1"/>
  <c r="AV1231" i="1"/>
  <c r="AE1231" i="1"/>
  <c r="AH1231" i="1" s="1"/>
  <c r="X1231" i="1"/>
  <c r="AA1231" i="1" s="1"/>
  <c r="Q1231" i="1"/>
  <c r="T1231" i="1" s="1"/>
  <c r="K1231" i="1"/>
  <c r="H1231" i="1"/>
  <c r="E1231" i="1"/>
  <c r="BB1230" i="1"/>
  <c r="BA1230" i="1"/>
  <c r="AZ1230" i="1"/>
  <c r="AY1230" i="1"/>
  <c r="BC1230" i="1" s="1"/>
  <c r="AV1230" i="1"/>
  <c r="AE1230" i="1"/>
  <c r="AH1230" i="1" s="1"/>
  <c r="AA1230" i="1"/>
  <c r="X1230" i="1"/>
  <c r="Q1230" i="1"/>
  <c r="T1230" i="1" s="1"/>
  <c r="K1230" i="1"/>
  <c r="H1230" i="1"/>
  <c r="E1230" i="1"/>
  <c r="BB1229" i="1"/>
  <c r="BA1229" i="1"/>
  <c r="AZ1229" i="1"/>
  <c r="AY1229" i="1"/>
  <c r="BC1229" i="1" s="1"/>
  <c r="AV1229" i="1"/>
  <c r="AE1229" i="1"/>
  <c r="AH1229" i="1" s="1"/>
  <c r="X1229" i="1"/>
  <c r="AA1229" i="1" s="1"/>
  <c r="Q1229" i="1"/>
  <c r="T1229" i="1" s="1"/>
  <c r="K1229" i="1"/>
  <c r="H1229" i="1"/>
  <c r="E1229" i="1"/>
  <c r="BB1228" i="1"/>
  <c r="BA1228" i="1"/>
  <c r="AZ1228" i="1"/>
  <c r="AY1228" i="1"/>
  <c r="BC1228" i="1" s="1"/>
  <c r="AV1228" i="1"/>
  <c r="AE1228" i="1"/>
  <c r="AH1228" i="1" s="1"/>
  <c r="AA1228" i="1"/>
  <c r="X1228" i="1"/>
  <c r="T1228" i="1"/>
  <c r="AW1228" i="1" s="1"/>
  <c r="Q1228" i="1"/>
  <c r="K1228" i="1"/>
  <c r="H1228" i="1"/>
  <c r="E1228" i="1"/>
  <c r="BB1227" i="1"/>
  <c r="BA1227" i="1"/>
  <c r="AZ1227" i="1"/>
  <c r="AY1227" i="1"/>
  <c r="BC1227" i="1" s="1"/>
  <c r="AV1227" i="1"/>
  <c r="AE1227" i="1"/>
  <c r="AH1227" i="1" s="1"/>
  <c r="X1227" i="1"/>
  <c r="AA1227" i="1" s="1"/>
  <c r="Q1227" i="1"/>
  <c r="T1227" i="1" s="1"/>
  <c r="K1227" i="1"/>
  <c r="H1227" i="1"/>
  <c r="E1227" i="1"/>
  <c r="BB1226" i="1"/>
  <c r="BA1226" i="1"/>
  <c r="AZ1226" i="1"/>
  <c r="AY1226" i="1"/>
  <c r="BC1226" i="1" s="1"/>
  <c r="AV1226" i="1"/>
  <c r="AE1226" i="1"/>
  <c r="AH1226" i="1" s="1"/>
  <c r="AA1226" i="1"/>
  <c r="X1226" i="1"/>
  <c r="Q1226" i="1"/>
  <c r="T1226" i="1" s="1"/>
  <c r="K1226" i="1"/>
  <c r="H1226" i="1"/>
  <c r="E1226" i="1"/>
  <c r="BB1225" i="1"/>
  <c r="BA1225" i="1"/>
  <c r="AZ1225" i="1"/>
  <c r="AY1225" i="1"/>
  <c r="BC1225" i="1" s="1"/>
  <c r="AV1225" i="1"/>
  <c r="AE1225" i="1"/>
  <c r="AH1225" i="1" s="1"/>
  <c r="X1225" i="1"/>
  <c r="AA1225" i="1" s="1"/>
  <c r="Q1225" i="1"/>
  <c r="T1225" i="1" s="1"/>
  <c r="K1225" i="1"/>
  <c r="H1225" i="1"/>
  <c r="E1225" i="1"/>
  <c r="BB1224" i="1"/>
  <c r="BA1224" i="1"/>
  <c r="AZ1224" i="1"/>
  <c r="AY1224" i="1"/>
  <c r="BC1224" i="1" s="1"/>
  <c r="AV1224" i="1"/>
  <c r="AH1224" i="1"/>
  <c r="AE1224" i="1"/>
  <c r="X1224" i="1"/>
  <c r="AA1224" i="1" s="1"/>
  <c r="T1224" i="1"/>
  <c r="Q1224" i="1"/>
  <c r="K1224" i="1"/>
  <c r="H1224" i="1"/>
  <c r="E1224" i="1"/>
  <c r="BB1223" i="1"/>
  <c r="BA1223" i="1"/>
  <c r="AZ1223" i="1"/>
  <c r="AY1223" i="1"/>
  <c r="BC1223" i="1" s="1"/>
  <c r="AV1223" i="1"/>
  <c r="AE1223" i="1"/>
  <c r="AH1223" i="1" s="1"/>
  <c r="AA1223" i="1"/>
  <c r="X1223" i="1"/>
  <c r="Q1223" i="1"/>
  <c r="T1223" i="1" s="1"/>
  <c r="K1223" i="1"/>
  <c r="H1223" i="1"/>
  <c r="E1223" i="1"/>
  <c r="AU1222" i="1"/>
  <c r="AT1222" i="1"/>
  <c r="AS1222" i="1"/>
  <c r="BB1222" i="1" s="1"/>
  <c r="AR1222" i="1"/>
  <c r="AQ1222" i="1"/>
  <c r="AP1222" i="1"/>
  <c r="BA1222" i="1" s="1"/>
  <c r="AO1222" i="1"/>
  <c r="AN1222" i="1"/>
  <c r="AM1222" i="1"/>
  <c r="AZ1222" i="1" s="1"/>
  <c r="AL1222" i="1"/>
  <c r="AK1222" i="1"/>
  <c r="AJ1222" i="1"/>
  <c r="AV1222" i="1" s="1"/>
  <c r="AG1222" i="1"/>
  <c r="AF1222" i="1"/>
  <c r="AD1222" i="1"/>
  <c r="AC1222" i="1"/>
  <c r="AE1222" i="1" s="1"/>
  <c r="AH1222" i="1" s="1"/>
  <c r="Z1222" i="1"/>
  <c r="Y1222" i="1"/>
  <c r="X1222" i="1"/>
  <c r="AA1222" i="1" s="1"/>
  <c r="W1222" i="1"/>
  <c r="V1222" i="1"/>
  <c r="S1222" i="1"/>
  <c r="R1222" i="1"/>
  <c r="P1222" i="1"/>
  <c r="O1222" i="1"/>
  <c r="Q1222" i="1" s="1"/>
  <c r="T1222" i="1" s="1"/>
  <c r="N1222" i="1"/>
  <c r="M1222" i="1"/>
  <c r="L1222" i="1"/>
  <c r="K1222" i="1"/>
  <c r="J1222" i="1"/>
  <c r="I1222" i="1"/>
  <c r="G1222" i="1"/>
  <c r="H1222" i="1" s="1"/>
  <c r="F1222" i="1"/>
  <c r="D1222" i="1"/>
  <c r="E1222" i="1" s="1"/>
  <c r="C1222" i="1"/>
  <c r="BB1221" i="1"/>
  <c r="BA1221" i="1"/>
  <c r="AZ1221" i="1"/>
  <c r="AY1221" i="1"/>
  <c r="BC1221" i="1" s="1"/>
  <c r="AV1221" i="1"/>
  <c r="AE1221" i="1"/>
  <c r="AH1221" i="1" s="1"/>
  <c r="X1221" i="1"/>
  <c r="AA1221" i="1" s="1"/>
  <c r="Q1221" i="1"/>
  <c r="T1221" i="1" s="1"/>
  <c r="K1221" i="1"/>
  <c r="H1221" i="1"/>
  <c r="E1221" i="1"/>
  <c r="BB1220" i="1"/>
  <c r="BA1220" i="1"/>
  <c r="AZ1220" i="1"/>
  <c r="AY1220" i="1"/>
  <c r="BC1220" i="1" s="1"/>
  <c r="AV1220" i="1"/>
  <c r="AE1220" i="1"/>
  <c r="AH1220" i="1" s="1"/>
  <c r="AA1220" i="1"/>
  <c r="X1220" i="1"/>
  <c r="Q1220" i="1"/>
  <c r="T1220" i="1" s="1"/>
  <c r="K1220" i="1"/>
  <c r="H1220" i="1"/>
  <c r="E1220" i="1"/>
  <c r="BB1219" i="1"/>
  <c r="BA1219" i="1"/>
  <c r="AZ1219" i="1"/>
  <c r="AY1219" i="1"/>
  <c r="BC1219" i="1" s="1"/>
  <c r="AV1219" i="1"/>
  <c r="AE1219" i="1"/>
  <c r="AH1219" i="1" s="1"/>
  <c r="AA1219" i="1"/>
  <c r="X1219" i="1"/>
  <c r="Q1219" i="1"/>
  <c r="T1219" i="1" s="1"/>
  <c r="K1219" i="1"/>
  <c r="H1219" i="1"/>
  <c r="E1219" i="1"/>
  <c r="AU1218" i="1"/>
  <c r="AT1218" i="1"/>
  <c r="AS1218" i="1"/>
  <c r="BB1218" i="1" s="1"/>
  <c r="AR1218" i="1"/>
  <c r="AQ1218" i="1"/>
  <c r="AP1218" i="1"/>
  <c r="BA1218" i="1" s="1"/>
  <c r="AO1218" i="1"/>
  <c r="AN1218" i="1"/>
  <c r="AM1218" i="1"/>
  <c r="AZ1218" i="1" s="1"/>
  <c r="AL1218" i="1"/>
  <c r="AK1218" i="1"/>
  <c r="AJ1218" i="1"/>
  <c r="AY1218" i="1" s="1"/>
  <c r="BC1218" i="1" s="1"/>
  <c r="AG1218" i="1"/>
  <c r="AF1218" i="1"/>
  <c r="AE1218" i="1"/>
  <c r="AH1218" i="1" s="1"/>
  <c r="AD1218" i="1"/>
  <c r="AC1218" i="1"/>
  <c r="Z1218" i="1"/>
  <c r="Y1218" i="1"/>
  <c r="W1218" i="1"/>
  <c r="V1218" i="1"/>
  <c r="X1218" i="1" s="1"/>
  <c r="AA1218" i="1" s="1"/>
  <c r="S1218" i="1"/>
  <c r="R1218" i="1"/>
  <c r="P1218" i="1"/>
  <c r="Q1218" i="1" s="1"/>
  <c r="T1218" i="1" s="1"/>
  <c r="O1218" i="1"/>
  <c r="N1218" i="1"/>
  <c r="M1218" i="1"/>
  <c r="L1218" i="1"/>
  <c r="J1218" i="1"/>
  <c r="I1218" i="1"/>
  <c r="K1218" i="1" s="1"/>
  <c r="G1218" i="1"/>
  <c r="F1218" i="1"/>
  <c r="H1218" i="1" s="1"/>
  <c r="D1218" i="1"/>
  <c r="E1218" i="1" s="1"/>
  <c r="C1218" i="1"/>
  <c r="AU1217" i="1"/>
  <c r="AT1217" i="1"/>
  <c r="AS1217" i="1"/>
  <c r="BB1217" i="1" s="1"/>
  <c r="AR1217" i="1"/>
  <c r="AQ1217" i="1"/>
  <c r="AP1217" i="1"/>
  <c r="BA1217" i="1" s="1"/>
  <c r="AO1217" i="1"/>
  <c r="AZ1217" i="1" s="1"/>
  <c r="AN1217" i="1"/>
  <c r="AM1217" i="1"/>
  <c r="AL1217" i="1"/>
  <c r="AK1217" i="1"/>
  <c r="AJ1217" i="1"/>
  <c r="AV1217" i="1" s="1"/>
  <c r="AG1217" i="1"/>
  <c r="AF1217" i="1"/>
  <c r="AD1217" i="1"/>
  <c r="AC1217" i="1"/>
  <c r="AE1217" i="1" s="1"/>
  <c r="AH1217" i="1" s="1"/>
  <c r="Z1217" i="1"/>
  <c r="Y1217" i="1"/>
  <c r="X1217" i="1"/>
  <c r="AA1217" i="1" s="1"/>
  <c r="W1217" i="1"/>
  <c r="V1217" i="1"/>
  <c r="S1217" i="1"/>
  <c r="R1217" i="1"/>
  <c r="P1217" i="1"/>
  <c r="O1217" i="1"/>
  <c r="Q1217" i="1" s="1"/>
  <c r="T1217" i="1" s="1"/>
  <c r="N1217" i="1"/>
  <c r="M1217" i="1"/>
  <c r="L1217" i="1"/>
  <c r="K1217" i="1"/>
  <c r="J1217" i="1"/>
  <c r="I1217" i="1"/>
  <c r="G1217" i="1"/>
  <c r="H1217" i="1" s="1"/>
  <c r="F1217" i="1"/>
  <c r="D1217" i="1"/>
  <c r="C1217" i="1"/>
  <c r="E1217" i="1" s="1"/>
  <c r="BB1216" i="1"/>
  <c r="BA1216" i="1"/>
  <c r="BC1216" i="1" s="1"/>
  <c r="AZ1216" i="1"/>
  <c r="AY1216" i="1"/>
  <c r="AV1216" i="1"/>
  <c r="AE1216" i="1"/>
  <c r="AH1216" i="1" s="1"/>
  <c r="X1216" i="1"/>
  <c r="AA1216" i="1" s="1"/>
  <c r="Q1216" i="1"/>
  <c r="T1216" i="1" s="1"/>
  <c r="K1216" i="1"/>
  <c r="H1216" i="1"/>
  <c r="E1216" i="1"/>
  <c r="AU1215" i="1"/>
  <c r="AT1215" i="1"/>
  <c r="AS1215" i="1"/>
  <c r="BB1215" i="1" s="1"/>
  <c r="AR1215" i="1"/>
  <c r="AQ1215" i="1"/>
  <c r="AP1215" i="1"/>
  <c r="BA1215" i="1" s="1"/>
  <c r="AO1215" i="1"/>
  <c r="AN1215" i="1"/>
  <c r="AM1215" i="1"/>
  <c r="AZ1215" i="1" s="1"/>
  <c r="AL1215" i="1"/>
  <c r="AK1215" i="1"/>
  <c r="AJ1215" i="1"/>
  <c r="AY1215" i="1" s="1"/>
  <c r="BC1215" i="1" s="1"/>
  <c r="AG1215" i="1"/>
  <c r="AF1215" i="1"/>
  <c r="AD1215" i="1"/>
  <c r="AC1215" i="1"/>
  <c r="AE1215" i="1" s="1"/>
  <c r="AH1215" i="1" s="1"/>
  <c r="Z1215" i="1"/>
  <c r="Y1215" i="1"/>
  <c r="W1215" i="1"/>
  <c r="V1215" i="1"/>
  <c r="X1215" i="1" s="1"/>
  <c r="AA1215" i="1" s="1"/>
  <c r="S1215" i="1"/>
  <c r="R1215" i="1"/>
  <c r="P1215" i="1"/>
  <c r="Q1215" i="1" s="1"/>
  <c r="T1215" i="1" s="1"/>
  <c r="O1215" i="1"/>
  <c r="N1215" i="1"/>
  <c r="M1215" i="1"/>
  <c r="L1215" i="1"/>
  <c r="K1215" i="1"/>
  <c r="J1215" i="1"/>
  <c r="I1215" i="1"/>
  <c r="G1215" i="1"/>
  <c r="F1215" i="1"/>
  <c r="H1215" i="1" s="1"/>
  <c r="D1215" i="1"/>
  <c r="C1215" i="1"/>
  <c r="E1215" i="1" s="1"/>
  <c r="BB1214" i="1"/>
  <c r="BA1214" i="1"/>
  <c r="AZ1214" i="1"/>
  <c r="AY1214" i="1"/>
  <c r="BC1214" i="1" s="1"/>
  <c r="AV1214" i="1"/>
  <c r="AH1214" i="1"/>
  <c r="AE1214" i="1"/>
  <c r="AA1214" i="1"/>
  <c r="X1214" i="1"/>
  <c r="T1214" i="1"/>
  <c r="AW1214" i="1" s="1"/>
  <c r="Q1214" i="1"/>
  <c r="K1214" i="1"/>
  <c r="H1214" i="1"/>
  <c r="E1214" i="1"/>
  <c r="BB1213" i="1"/>
  <c r="BA1213" i="1"/>
  <c r="AZ1213" i="1"/>
  <c r="AY1213" i="1"/>
  <c r="BC1213" i="1" s="1"/>
  <c r="AV1213" i="1"/>
  <c r="AE1213" i="1"/>
  <c r="AH1213" i="1" s="1"/>
  <c r="X1213" i="1"/>
  <c r="AA1213" i="1" s="1"/>
  <c r="T1213" i="1"/>
  <c r="AW1213" i="1" s="1"/>
  <c r="Q1213" i="1"/>
  <c r="K1213" i="1"/>
  <c r="H1213" i="1"/>
  <c r="E1213" i="1"/>
  <c r="AU1212" i="1"/>
  <c r="AT1212" i="1"/>
  <c r="AS1212" i="1"/>
  <c r="BB1212" i="1" s="1"/>
  <c r="AR1212" i="1"/>
  <c r="AQ1212" i="1"/>
  <c r="AP1212" i="1"/>
  <c r="BA1212" i="1" s="1"/>
  <c r="AO1212" i="1"/>
  <c r="AN1212" i="1"/>
  <c r="AM1212" i="1"/>
  <c r="AZ1212" i="1" s="1"/>
  <c r="AL1212" i="1"/>
  <c r="AK1212" i="1"/>
  <c r="AJ1212" i="1"/>
  <c r="AY1212" i="1" s="1"/>
  <c r="BC1212" i="1" s="1"/>
  <c r="AG1212" i="1"/>
  <c r="AF1212" i="1"/>
  <c r="AE1212" i="1"/>
  <c r="AH1212" i="1" s="1"/>
  <c r="AD1212" i="1"/>
  <c r="AC1212" i="1"/>
  <c r="Z1212" i="1"/>
  <c r="Y1212" i="1"/>
  <c r="X1212" i="1"/>
  <c r="AA1212" i="1" s="1"/>
  <c r="W1212" i="1"/>
  <c r="V1212" i="1"/>
  <c r="S1212" i="1"/>
  <c r="R1212" i="1"/>
  <c r="P1212" i="1"/>
  <c r="O1212" i="1"/>
  <c r="Q1212" i="1" s="1"/>
  <c r="T1212" i="1" s="1"/>
  <c r="N1212" i="1"/>
  <c r="M1212" i="1"/>
  <c r="L1212" i="1"/>
  <c r="J1212" i="1"/>
  <c r="K1212" i="1" s="1"/>
  <c r="I1212" i="1"/>
  <c r="G1212" i="1"/>
  <c r="H1212" i="1" s="1"/>
  <c r="F1212" i="1"/>
  <c r="E1212" i="1"/>
  <c r="D1212" i="1"/>
  <c r="C1212" i="1"/>
  <c r="AU1211" i="1"/>
  <c r="AT1211" i="1"/>
  <c r="AS1211" i="1"/>
  <c r="BB1211" i="1" s="1"/>
  <c r="AR1211" i="1"/>
  <c r="AQ1211" i="1"/>
  <c r="AP1211" i="1"/>
  <c r="BA1211" i="1" s="1"/>
  <c r="AO1211" i="1"/>
  <c r="AN1211" i="1"/>
  <c r="AM1211" i="1"/>
  <c r="AZ1211" i="1" s="1"/>
  <c r="AL1211" i="1"/>
  <c r="AK1211" i="1"/>
  <c r="AJ1211" i="1"/>
  <c r="AV1211" i="1" s="1"/>
  <c r="AG1211" i="1"/>
  <c r="AF1211" i="1"/>
  <c r="AD1211" i="1"/>
  <c r="AC1211" i="1"/>
  <c r="AE1211" i="1" s="1"/>
  <c r="AH1211" i="1" s="1"/>
  <c r="Z1211" i="1"/>
  <c r="Y1211" i="1"/>
  <c r="X1211" i="1"/>
  <c r="AA1211" i="1" s="1"/>
  <c r="W1211" i="1"/>
  <c r="V1211" i="1"/>
  <c r="S1211" i="1"/>
  <c r="R1211" i="1"/>
  <c r="Q1211" i="1"/>
  <c r="T1211" i="1" s="1"/>
  <c r="P1211" i="1"/>
  <c r="O1211" i="1"/>
  <c r="N1211" i="1"/>
  <c r="M1211" i="1"/>
  <c r="L1211" i="1"/>
  <c r="J1211" i="1"/>
  <c r="I1211" i="1"/>
  <c r="K1211" i="1" s="1"/>
  <c r="G1211" i="1"/>
  <c r="H1211" i="1" s="1"/>
  <c r="F1211" i="1"/>
  <c r="D1211" i="1"/>
  <c r="E1211" i="1" s="1"/>
  <c r="C1211" i="1"/>
  <c r="AU1210" i="1"/>
  <c r="AT1210" i="1"/>
  <c r="AS1210" i="1"/>
  <c r="BB1210" i="1" s="1"/>
  <c r="AR1210" i="1"/>
  <c r="AQ1210" i="1"/>
  <c r="BA1210" i="1" s="1"/>
  <c r="AP1210" i="1"/>
  <c r="AO1210" i="1"/>
  <c r="AN1210" i="1"/>
  <c r="AM1210" i="1"/>
  <c r="AZ1210" i="1" s="1"/>
  <c r="AL1210" i="1"/>
  <c r="AK1210" i="1"/>
  <c r="AJ1210" i="1"/>
  <c r="AY1210" i="1" s="1"/>
  <c r="AG1210" i="1"/>
  <c r="AF1210" i="1"/>
  <c r="AD1210" i="1"/>
  <c r="AC1210" i="1"/>
  <c r="AE1210" i="1" s="1"/>
  <c r="AH1210" i="1" s="1"/>
  <c r="Z1210" i="1"/>
  <c r="Y1210" i="1"/>
  <c r="W1210" i="1"/>
  <c r="V1210" i="1"/>
  <c r="X1210" i="1" s="1"/>
  <c r="AA1210" i="1" s="1"/>
  <c r="S1210" i="1"/>
  <c r="R1210" i="1"/>
  <c r="Q1210" i="1"/>
  <c r="T1210" i="1" s="1"/>
  <c r="P1210" i="1"/>
  <c r="O1210" i="1"/>
  <c r="N1210" i="1"/>
  <c r="M1210" i="1"/>
  <c r="L1210" i="1"/>
  <c r="K1210" i="1"/>
  <c r="J1210" i="1"/>
  <c r="I1210" i="1"/>
  <c r="G1210" i="1"/>
  <c r="F1210" i="1"/>
  <c r="H1210" i="1" s="1"/>
  <c r="D1210" i="1"/>
  <c r="E1210" i="1" s="1"/>
  <c r="C1210" i="1"/>
  <c r="BB1209" i="1"/>
  <c r="BA1209" i="1"/>
  <c r="AZ1209" i="1"/>
  <c r="BC1209" i="1" s="1"/>
  <c r="AY1209" i="1"/>
  <c r="AV1209" i="1"/>
  <c r="AE1209" i="1"/>
  <c r="AH1209" i="1" s="1"/>
  <c r="AA1209" i="1"/>
  <c r="X1209" i="1"/>
  <c r="T1209" i="1"/>
  <c r="AW1209" i="1" s="1"/>
  <c r="Q1209" i="1"/>
  <c r="K1209" i="1"/>
  <c r="H1209" i="1"/>
  <c r="E1209" i="1"/>
  <c r="AU1208" i="1"/>
  <c r="AT1208" i="1"/>
  <c r="AS1208" i="1"/>
  <c r="BB1208" i="1" s="1"/>
  <c r="AR1208" i="1"/>
  <c r="AQ1208" i="1"/>
  <c r="AP1208" i="1"/>
  <c r="BA1208" i="1" s="1"/>
  <c r="AO1208" i="1"/>
  <c r="AN1208" i="1"/>
  <c r="AM1208" i="1"/>
  <c r="AZ1208" i="1" s="1"/>
  <c r="AL1208" i="1"/>
  <c r="AK1208" i="1"/>
  <c r="AJ1208" i="1"/>
  <c r="AY1208" i="1" s="1"/>
  <c r="AG1208" i="1"/>
  <c r="AF1208" i="1"/>
  <c r="AD1208" i="1"/>
  <c r="AE1208" i="1" s="1"/>
  <c r="AH1208" i="1" s="1"/>
  <c r="AC1208" i="1"/>
  <c r="Z1208" i="1"/>
  <c r="Y1208" i="1"/>
  <c r="W1208" i="1"/>
  <c r="V1208" i="1"/>
  <c r="X1208" i="1" s="1"/>
  <c r="AA1208" i="1" s="1"/>
  <c r="S1208" i="1"/>
  <c r="R1208" i="1"/>
  <c r="P1208" i="1"/>
  <c r="O1208" i="1"/>
  <c r="Q1208" i="1" s="1"/>
  <c r="T1208" i="1" s="1"/>
  <c r="N1208" i="1"/>
  <c r="M1208" i="1"/>
  <c r="L1208" i="1"/>
  <c r="J1208" i="1"/>
  <c r="I1208" i="1"/>
  <c r="K1208" i="1" s="1"/>
  <c r="G1208" i="1"/>
  <c r="H1208" i="1" s="1"/>
  <c r="F1208" i="1"/>
  <c r="D1208" i="1"/>
  <c r="E1208" i="1" s="1"/>
  <c r="C1208" i="1"/>
  <c r="BB1207" i="1"/>
  <c r="BA1207" i="1"/>
  <c r="AZ1207" i="1"/>
  <c r="AY1207" i="1"/>
  <c r="BC1207" i="1" s="1"/>
  <c r="AV1207" i="1"/>
  <c r="AE1207" i="1"/>
  <c r="AH1207" i="1" s="1"/>
  <c r="X1207" i="1"/>
  <c r="AA1207" i="1" s="1"/>
  <c r="T1207" i="1"/>
  <c r="Q1207" i="1"/>
  <c r="K1207" i="1"/>
  <c r="H1207" i="1"/>
  <c r="E1207" i="1"/>
  <c r="BB1206" i="1"/>
  <c r="BA1206" i="1"/>
  <c r="AZ1206" i="1"/>
  <c r="AY1206" i="1"/>
  <c r="BC1206" i="1" s="1"/>
  <c r="AV1206" i="1"/>
  <c r="AE1206" i="1"/>
  <c r="AH1206" i="1" s="1"/>
  <c r="X1206" i="1"/>
  <c r="AA1206" i="1" s="1"/>
  <c r="Q1206" i="1"/>
  <c r="T1206" i="1" s="1"/>
  <c r="K1206" i="1"/>
  <c r="H1206" i="1"/>
  <c r="E1206" i="1"/>
  <c r="BB1205" i="1"/>
  <c r="BC1205" i="1" s="1"/>
  <c r="BA1205" i="1"/>
  <c r="AZ1205" i="1"/>
  <c r="AY1205" i="1"/>
  <c r="AV1205" i="1"/>
  <c r="AE1205" i="1"/>
  <c r="AH1205" i="1" s="1"/>
  <c r="AA1205" i="1"/>
  <c r="X1205" i="1"/>
  <c r="T1205" i="1"/>
  <c r="AW1205" i="1" s="1"/>
  <c r="Q1205" i="1"/>
  <c r="K1205" i="1"/>
  <c r="H1205" i="1"/>
  <c r="E1205" i="1"/>
  <c r="AU1204" i="1"/>
  <c r="AT1204" i="1"/>
  <c r="AS1204" i="1"/>
  <c r="BB1204" i="1" s="1"/>
  <c r="AR1204" i="1"/>
  <c r="AR1203" i="1" s="1"/>
  <c r="AR1188" i="1" s="1"/>
  <c r="AQ1204" i="1"/>
  <c r="AP1204" i="1"/>
  <c r="AO1204" i="1"/>
  <c r="AN1204" i="1"/>
  <c r="AM1204" i="1"/>
  <c r="AZ1204" i="1" s="1"/>
  <c r="AL1204" i="1"/>
  <c r="AK1204" i="1"/>
  <c r="AJ1204" i="1"/>
  <c r="AY1204" i="1" s="1"/>
  <c r="AG1204" i="1"/>
  <c r="AF1204" i="1"/>
  <c r="AD1204" i="1"/>
  <c r="AC1204" i="1"/>
  <c r="AE1204" i="1" s="1"/>
  <c r="AH1204" i="1" s="1"/>
  <c r="Z1204" i="1"/>
  <c r="Y1204" i="1"/>
  <c r="W1204" i="1"/>
  <c r="V1204" i="1"/>
  <c r="X1204" i="1" s="1"/>
  <c r="AA1204" i="1" s="1"/>
  <c r="S1204" i="1"/>
  <c r="T1204" i="1" s="1"/>
  <c r="R1204" i="1"/>
  <c r="Q1204" i="1"/>
  <c r="P1204" i="1"/>
  <c r="O1204" i="1"/>
  <c r="N1204" i="1"/>
  <c r="M1204" i="1"/>
  <c r="L1204" i="1"/>
  <c r="K1204" i="1"/>
  <c r="J1204" i="1"/>
  <c r="I1204" i="1"/>
  <c r="G1204" i="1"/>
  <c r="F1204" i="1"/>
  <c r="H1204" i="1" s="1"/>
  <c r="D1204" i="1"/>
  <c r="E1204" i="1" s="1"/>
  <c r="C1204" i="1"/>
  <c r="AU1203" i="1"/>
  <c r="AT1203" i="1"/>
  <c r="AS1203" i="1"/>
  <c r="BB1203" i="1" s="1"/>
  <c r="AQ1203" i="1"/>
  <c r="AP1203" i="1"/>
  <c r="BA1203" i="1" s="1"/>
  <c r="AO1203" i="1"/>
  <c r="AN1203" i="1"/>
  <c r="AM1203" i="1"/>
  <c r="AZ1203" i="1" s="1"/>
  <c r="AL1203" i="1"/>
  <c r="AY1203" i="1" s="1"/>
  <c r="AK1203" i="1"/>
  <c r="AJ1203" i="1"/>
  <c r="AG1203" i="1"/>
  <c r="AF1203" i="1"/>
  <c r="AE1203" i="1"/>
  <c r="AH1203" i="1" s="1"/>
  <c r="AD1203" i="1"/>
  <c r="AC1203" i="1"/>
  <c r="Z1203" i="1"/>
  <c r="Y1203" i="1"/>
  <c r="W1203" i="1"/>
  <c r="V1203" i="1"/>
  <c r="X1203" i="1" s="1"/>
  <c r="AA1203" i="1" s="1"/>
  <c r="S1203" i="1"/>
  <c r="R1203" i="1"/>
  <c r="P1203" i="1"/>
  <c r="O1203" i="1"/>
  <c r="Q1203" i="1" s="1"/>
  <c r="T1203" i="1" s="1"/>
  <c r="N1203" i="1"/>
  <c r="M1203" i="1"/>
  <c r="L1203" i="1"/>
  <c r="K1203" i="1"/>
  <c r="J1203" i="1"/>
  <c r="I1203" i="1"/>
  <c r="G1203" i="1"/>
  <c r="H1203" i="1" s="1"/>
  <c r="F1203" i="1"/>
  <c r="E1203" i="1"/>
  <c r="D1203" i="1"/>
  <c r="C1203" i="1"/>
  <c r="BB1202" i="1"/>
  <c r="BA1202" i="1"/>
  <c r="AZ1202" i="1"/>
  <c r="AY1202" i="1"/>
  <c r="BC1202" i="1" s="1"/>
  <c r="AV1202" i="1"/>
  <c r="AH1202" i="1"/>
  <c r="AE1202" i="1"/>
  <c r="X1202" i="1"/>
  <c r="AA1202" i="1" s="1"/>
  <c r="T1202" i="1"/>
  <c r="BD1202" i="1" s="1"/>
  <c r="Q1202" i="1"/>
  <c r="K1202" i="1"/>
  <c r="H1202" i="1"/>
  <c r="E1202" i="1"/>
  <c r="BB1201" i="1"/>
  <c r="BA1201" i="1"/>
  <c r="AZ1201" i="1"/>
  <c r="BC1201" i="1" s="1"/>
  <c r="AY1201" i="1"/>
  <c r="AV1201" i="1"/>
  <c r="AE1201" i="1"/>
  <c r="AH1201" i="1" s="1"/>
  <c r="X1201" i="1"/>
  <c r="AA1201" i="1" s="1"/>
  <c r="T1201" i="1"/>
  <c r="BD1201" i="1" s="1"/>
  <c r="Q1201" i="1"/>
  <c r="K1201" i="1"/>
  <c r="H1201" i="1"/>
  <c r="E1201" i="1"/>
  <c r="BC1200" i="1"/>
  <c r="BB1200" i="1"/>
  <c r="BA1200" i="1"/>
  <c r="AZ1200" i="1"/>
  <c r="AY1200" i="1"/>
  <c r="AV1200" i="1"/>
  <c r="AE1200" i="1"/>
  <c r="AH1200" i="1" s="1"/>
  <c r="AA1200" i="1"/>
  <c r="X1200" i="1"/>
  <c r="Q1200" i="1"/>
  <c r="T1200" i="1" s="1"/>
  <c r="K1200" i="1"/>
  <c r="H1200" i="1"/>
  <c r="E1200" i="1"/>
  <c r="AU1199" i="1"/>
  <c r="AT1199" i="1"/>
  <c r="AS1199" i="1"/>
  <c r="BB1199" i="1" s="1"/>
  <c r="AR1199" i="1"/>
  <c r="AQ1199" i="1"/>
  <c r="BA1199" i="1" s="1"/>
  <c r="AP1199" i="1"/>
  <c r="AO1199" i="1"/>
  <c r="AN1199" i="1"/>
  <c r="AM1199" i="1"/>
  <c r="AZ1199" i="1" s="1"/>
  <c r="AL1199" i="1"/>
  <c r="AK1199" i="1"/>
  <c r="AJ1199" i="1"/>
  <c r="AY1199" i="1" s="1"/>
  <c r="BC1199" i="1" s="1"/>
  <c r="AG1199" i="1"/>
  <c r="AF1199" i="1"/>
  <c r="AD1199" i="1"/>
  <c r="AC1199" i="1"/>
  <c r="AE1199" i="1" s="1"/>
  <c r="AH1199" i="1" s="1"/>
  <c r="Z1199" i="1"/>
  <c r="Y1199" i="1"/>
  <c r="W1199" i="1"/>
  <c r="V1199" i="1"/>
  <c r="X1199" i="1" s="1"/>
  <c r="AA1199" i="1" s="1"/>
  <c r="S1199" i="1"/>
  <c r="R1199" i="1"/>
  <c r="P1199" i="1"/>
  <c r="Q1199" i="1" s="1"/>
  <c r="T1199" i="1" s="1"/>
  <c r="O1199" i="1"/>
  <c r="N1199" i="1"/>
  <c r="M1199" i="1"/>
  <c r="L1199" i="1"/>
  <c r="K1199" i="1"/>
  <c r="J1199" i="1"/>
  <c r="I1199" i="1"/>
  <c r="H1199" i="1"/>
  <c r="G1199" i="1"/>
  <c r="F1199" i="1"/>
  <c r="D1199" i="1"/>
  <c r="E1199" i="1" s="1"/>
  <c r="C1199" i="1"/>
  <c r="BB1198" i="1"/>
  <c r="BA1198" i="1"/>
  <c r="AZ1198" i="1"/>
  <c r="AY1198" i="1"/>
  <c r="BC1198" i="1" s="1"/>
  <c r="AV1198" i="1"/>
  <c r="AH1198" i="1"/>
  <c r="AE1198" i="1"/>
  <c r="AA1198" i="1"/>
  <c r="X1198" i="1"/>
  <c r="Q1198" i="1"/>
  <c r="T1198" i="1" s="1"/>
  <c r="K1198" i="1"/>
  <c r="H1198" i="1"/>
  <c r="E1198" i="1"/>
  <c r="BB1197" i="1"/>
  <c r="BA1197" i="1"/>
  <c r="AZ1197" i="1"/>
  <c r="AY1197" i="1"/>
  <c r="BC1197" i="1" s="1"/>
  <c r="AV1197" i="1"/>
  <c r="AE1197" i="1"/>
  <c r="AH1197" i="1" s="1"/>
  <c r="AA1197" i="1"/>
  <c r="X1197" i="1"/>
  <c r="Q1197" i="1"/>
  <c r="T1197" i="1" s="1"/>
  <c r="K1197" i="1"/>
  <c r="H1197" i="1"/>
  <c r="E1197" i="1"/>
  <c r="BB1196" i="1"/>
  <c r="BA1196" i="1"/>
  <c r="AZ1196" i="1"/>
  <c r="AY1196" i="1"/>
  <c r="BC1196" i="1" s="1"/>
  <c r="AV1196" i="1"/>
  <c r="AH1196" i="1"/>
  <c r="AE1196" i="1"/>
  <c r="X1196" i="1"/>
  <c r="AA1196" i="1" s="1"/>
  <c r="Q1196" i="1"/>
  <c r="T1196" i="1" s="1"/>
  <c r="K1196" i="1"/>
  <c r="H1196" i="1"/>
  <c r="E1196" i="1"/>
  <c r="BB1195" i="1"/>
  <c r="BA1195" i="1"/>
  <c r="AZ1195" i="1"/>
  <c r="AY1195" i="1"/>
  <c r="BC1195" i="1" s="1"/>
  <c r="AV1195" i="1"/>
  <c r="AE1195" i="1"/>
  <c r="AH1195" i="1" s="1"/>
  <c r="X1195" i="1"/>
  <c r="AA1195" i="1" s="1"/>
  <c r="T1195" i="1"/>
  <c r="Q1195" i="1"/>
  <c r="K1195" i="1"/>
  <c r="H1195" i="1"/>
  <c r="E1195" i="1"/>
  <c r="AU1194" i="1"/>
  <c r="AT1194" i="1"/>
  <c r="AS1194" i="1"/>
  <c r="BB1194" i="1" s="1"/>
  <c r="AR1194" i="1"/>
  <c r="BA1194" i="1" s="1"/>
  <c r="AQ1194" i="1"/>
  <c r="AP1194" i="1"/>
  <c r="AO1194" i="1"/>
  <c r="AZ1194" i="1" s="1"/>
  <c r="AN1194" i="1"/>
  <c r="AM1194" i="1"/>
  <c r="AL1194" i="1"/>
  <c r="AK1194" i="1"/>
  <c r="AJ1194" i="1"/>
  <c r="AV1194" i="1" s="1"/>
  <c r="AG1194" i="1"/>
  <c r="AF1194" i="1"/>
  <c r="AD1194" i="1"/>
  <c r="AC1194" i="1"/>
  <c r="AE1194" i="1" s="1"/>
  <c r="AH1194" i="1" s="1"/>
  <c r="Z1194" i="1"/>
  <c r="Y1194" i="1"/>
  <c r="W1194" i="1"/>
  <c r="X1194" i="1" s="1"/>
  <c r="AA1194" i="1" s="1"/>
  <c r="V1194" i="1"/>
  <c r="S1194" i="1"/>
  <c r="R1194" i="1"/>
  <c r="Q1194" i="1"/>
  <c r="T1194" i="1" s="1"/>
  <c r="P1194" i="1"/>
  <c r="O1194" i="1"/>
  <c r="N1194" i="1"/>
  <c r="M1194" i="1"/>
  <c r="L1194" i="1"/>
  <c r="J1194" i="1"/>
  <c r="K1194" i="1" s="1"/>
  <c r="I1194" i="1"/>
  <c r="G1194" i="1"/>
  <c r="F1194" i="1"/>
  <c r="H1194" i="1" s="1"/>
  <c r="D1194" i="1"/>
  <c r="E1194" i="1" s="1"/>
  <c r="C1194" i="1"/>
  <c r="BC1193" i="1"/>
  <c r="BB1193" i="1"/>
  <c r="BA1193" i="1"/>
  <c r="AZ1193" i="1"/>
  <c r="AY1193" i="1"/>
  <c r="AV1193" i="1"/>
  <c r="AE1193" i="1"/>
  <c r="AH1193" i="1" s="1"/>
  <c r="AA1193" i="1"/>
  <c r="X1193" i="1"/>
  <c r="T1193" i="1"/>
  <c r="AW1193" i="1" s="1"/>
  <c r="Q1193" i="1"/>
  <c r="K1193" i="1"/>
  <c r="H1193" i="1"/>
  <c r="E1193" i="1"/>
  <c r="AU1192" i="1"/>
  <c r="AT1192" i="1"/>
  <c r="AS1192" i="1"/>
  <c r="BB1192" i="1" s="1"/>
  <c r="AR1192" i="1"/>
  <c r="BA1192" i="1" s="1"/>
  <c r="AQ1192" i="1"/>
  <c r="AP1192" i="1"/>
  <c r="AO1192" i="1"/>
  <c r="AN1192" i="1"/>
  <c r="AM1192" i="1"/>
  <c r="AZ1192" i="1" s="1"/>
  <c r="AL1192" i="1"/>
  <c r="AK1192" i="1"/>
  <c r="AJ1192" i="1"/>
  <c r="AY1192" i="1" s="1"/>
  <c r="BC1192" i="1" s="1"/>
  <c r="AG1192" i="1"/>
  <c r="AF1192" i="1"/>
  <c r="AD1192" i="1"/>
  <c r="AE1192" i="1" s="1"/>
  <c r="AH1192" i="1" s="1"/>
  <c r="AC1192" i="1"/>
  <c r="Z1192" i="1"/>
  <c r="Y1192" i="1"/>
  <c r="W1192" i="1"/>
  <c r="V1192" i="1"/>
  <c r="X1192" i="1" s="1"/>
  <c r="AA1192" i="1" s="1"/>
  <c r="T1192" i="1"/>
  <c r="S1192" i="1"/>
  <c r="R1192" i="1"/>
  <c r="Q1192" i="1"/>
  <c r="P1192" i="1"/>
  <c r="O1192" i="1"/>
  <c r="N1192" i="1"/>
  <c r="M1192" i="1"/>
  <c r="L1192" i="1"/>
  <c r="J1192" i="1"/>
  <c r="I1192" i="1"/>
  <c r="K1192" i="1" s="1"/>
  <c r="G1192" i="1"/>
  <c r="F1192" i="1"/>
  <c r="H1192" i="1" s="1"/>
  <c r="D1192" i="1"/>
  <c r="E1192" i="1" s="1"/>
  <c r="C1192" i="1"/>
  <c r="BB1191" i="1"/>
  <c r="BA1191" i="1"/>
  <c r="AZ1191" i="1"/>
  <c r="AY1191" i="1"/>
  <c r="BC1191" i="1" s="1"/>
  <c r="AV1191" i="1"/>
  <c r="AE1191" i="1"/>
  <c r="AH1191" i="1" s="1"/>
  <c r="AA1191" i="1"/>
  <c r="X1191" i="1"/>
  <c r="Q1191" i="1"/>
  <c r="T1191" i="1" s="1"/>
  <c r="K1191" i="1"/>
  <c r="H1191" i="1"/>
  <c r="E1191" i="1"/>
  <c r="AY1190" i="1"/>
  <c r="BC1190" i="1" s="1"/>
  <c r="AU1190" i="1"/>
  <c r="AT1190" i="1"/>
  <c r="AS1190" i="1"/>
  <c r="BB1190" i="1" s="1"/>
  <c r="AR1190" i="1"/>
  <c r="AQ1190" i="1"/>
  <c r="AP1190" i="1"/>
  <c r="BA1190" i="1" s="1"/>
  <c r="AO1190" i="1"/>
  <c r="AN1190" i="1"/>
  <c r="AM1190" i="1"/>
  <c r="AZ1190" i="1" s="1"/>
  <c r="AL1190" i="1"/>
  <c r="AK1190" i="1"/>
  <c r="AJ1190" i="1"/>
  <c r="AV1190" i="1" s="1"/>
  <c r="AG1190" i="1"/>
  <c r="AF1190" i="1"/>
  <c r="AD1190" i="1"/>
  <c r="AC1190" i="1"/>
  <c r="AE1190" i="1" s="1"/>
  <c r="AH1190" i="1" s="1"/>
  <c r="Z1190" i="1"/>
  <c r="Y1190" i="1"/>
  <c r="X1190" i="1"/>
  <c r="AA1190" i="1" s="1"/>
  <c r="W1190" i="1"/>
  <c r="V1190" i="1"/>
  <c r="S1190" i="1"/>
  <c r="R1190" i="1"/>
  <c r="P1190" i="1"/>
  <c r="O1190" i="1"/>
  <c r="Q1190" i="1" s="1"/>
  <c r="T1190" i="1" s="1"/>
  <c r="N1190" i="1"/>
  <c r="M1190" i="1"/>
  <c r="L1190" i="1"/>
  <c r="J1190" i="1"/>
  <c r="K1190" i="1" s="1"/>
  <c r="I1190" i="1"/>
  <c r="G1190" i="1"/>
  <c r="H1190" i="1" s="1"/>
  <c r="F1190" i="1"/>
  <c r="D1190" i="1"/>
  <c r="E1190" i="1" s="1"/>
  <c r="C1190" i="1"/>
  <c r="AU1189" i="1"/>
  <c r="AT1189" i="1"/>
  <c r="AS1189" i="1"/>
  <c r="BB1189" i="1" s="1"/>
  <c r="AR1189" i="1"/>
  <c r="BA1189" i="1" s="1"/>
  <c r="AQ1189" i="1"/>
  <c r="AP1189" i="1"/>
  <c r="AO1189" i="1"/>
  <c r="AN1189" i="1"/>
  <c r="AM1189" i="1"/>
  <c r="AZ1189" i="1" s="1"/>
  <c r="AL1189" i="1"/>
  <c r="AK1189" i="1"/>
  <c r="AJ1189" i="1"/>
  <c r="AV1189" i="1" s="1"/>
  <c r="AG1189" i="1"/>
  <c r="AF1189" i="1"/>
  <c r="AD1189" i="1"/>
  <c r="AC1189" i="1"/>
  <c r="AE1189" i="1" s="1"/>
  <c r="AH1189" i="1" s="1"/>
  <c r="Z1189" i="1"/>
  <c r="Y1189" i="1"/>
  <c r="W1189" i="1"/>
  <c r="V1189" i="1"/>
  <c r="X1189" i="1" s="1"/>
  <c r="AA1189" i="1" s="1"/>
  <c r="S1189" i="1"/>
  <c r="R1189" i="1"/>
  <c r="Q1189" i="1"/>
  <c r="T1189" i="1" s="1"/>
  <c r="P1189" i="1"/>
  <c r="O1189" i="1"/>
  <c r="N1189" i="1"/>
  <c r="M1189" i="1"/>
  <c r="L1189" i="1"/>
  <c r="J1189" i="1"/>
  <c r="K1189" i="1" s="1"/>
  <c r="I1189" i="1"/>
  <c r="G1189" i="1"/>
  <c r="H1189" i="1" s="1"/>
  <c r="F1189" i="1"/>
  <c r="D1189" i="1"/>
  <c r="E1189" i="1" s="1"/>
  <c r="C1189" i="1"/>
  <c r="AU1188" i="1"/>
  <c r="AT1188" i="1"/>
  <c r="AS1188" i="1"/>
  <c r="BB1188" i="1" s="1"/>
  <c r="AQ1188" i="1"/>
  <c r="AP1188" i="1"/>
  <c r="AO1188" i="1"/>
  <c r="AN1188" i="1"/>
  <c r="AM1188" i="1"/>
  <c r="AZ1188" i="1" s="1"/>
  <c r="AL1188" i="1"/>
  <c r="AK1188" i="1"/>
  <c r="AJ1188" i="1"/>
  <c r="AY1188" i="1" s="1"/>
  <c r="AG1188" i="1"/>
  <c r="AF1188" i="1"/>
  <c r="AD1188" i="1"/>
  <c r="AC1188" i="1"/>
  <c r="AE1188" i="1" s="1"/>
  <c r="AH1188" i="1" s="1"/>
  <c r="Z1188" i="1"/>
  <c r="Y1188" i="1"/>
  <c r="W1188" i="1"/>
  <c r="V1188" i="1"/>
  <c r="X1188" i="1" s="1"/>
  <c r="AA1188" i="1" s="1"/>
  <c r="S1188" i="1"/>
  <c r="R1188" i="1"/>
  <c r="P1188" i="1"/>
  <c r="O1188" i="1"/>
  <c r="Q1188" i="1" s="1"/>
  <c r="T1188" i="1" s="1"/>
  <c r="N1188" i="1"/>
  <c r="M1188" i="1"/>
  <c r="L1188" i="1"/>
  <c r="K1188" i="1"/>
  <c r="J1188" i="1"/>
  <c r="I1188" i="1"/>
  <c r="G1188" i="1"/>
  <c r="H1188" i="1" s="1"/>
  <c r="F1188" i="1"/>
  <c r="D1188" i="1"/>
  <c r="E1188" i="1" s="1"/>
  <c r="C1188" i="1"/>
  <c r="BB1187" i="1"/>
  <c r="BA1187" i="1"/>
  <c r="AZ1187" i="1"/>
  <c r="BC1187" i="1" s="1"/>
  <c r="AY1187" i="1"/>
  <c r="AV1187" i="1"/>
  <c r="AE1187" i="1"/>
  <c r="AH1187" i="1" s="1"/>
  <c r="X1187" i="1"/>
  <c r="AA1187" i="1" s="1"/>
  <c r="T1187" i="1"/>
  <c r="AW1187" i="1" s="1"/>
  <c r="Q1187" i="1"/>
  <c r="K1187" i="1"/>
  <c r="H1187" i="1"/>
  <c r="E1187" i="1"/>
  <c r="BB1186" i="1"/>
  <c r="BA1186" i="1"/>
  <c r="AZ1186" i="1"/>
  <c r="AY1186" i="1"/>
  <c r="BC1186" i="1" s="1"/>
  <c r="AV1186" i="1"/>
  <c r="AE1186" i="1"/>
  <c r="AH1186" i="1" s="1"/>
  <c r="AA1186" i="1"/>
  <c r="X1186" i="1"/>
  <c r="Q1186" i="1"/>
  <c r="T1186" i="1" s="1"/>
  <c r="K1186" i="1"/>
  <c r="H1186" i="1"/>
  <c r="E1186" i="1"/>
  <c r="AU1185" i="1"/>
  <c r="AT1185" i="1"/>
  <c r="AS1185" i="1"/>
  <c r="BB1185" i="1" s="1"/>
  <c r="AR1185" i="1"/>
  <c r="AQ1185" i="1"/>
  <c r="AP1185" i="1"/>
  <c r="BA1185" i="1" s="1"/>
  <c r="AO1185" i="1"/>
  <c r="AN1185" i="1"/>
  <c r="AM1185" i="1"/>
  <c r="AZ1185" i="1" s="1"/>
  <c r="AL1185" i="1"/>
  <c r="AY1185" i="1" s="1"/>
  <c r="AK1185" i="1"/>
  <c r="AV1185" i="1" s="1"/>
  <c r="AJ1185" i="1"/>
  <c r="AG1185" i="1"/>
  <c r="AF1185" i="1"/>
  <c r="AD1185" i="1"/>
  <c r="AC1185" i="1"/>
  <c r="AE1185" i="1" s="1"/>
  <c r="AH1185" i="1" s="1"/>
  <c r="Z1185" i="1"/>
  <c r="Y1185" i="1"/>
  <c r="X1185" i="1"/>
  <c r="AA1185" i="1" s="1"/>
  <c r="W1185" i="1"/>
  <c r="V1185" i="1"/>
  <c r="S1185" i="1"/>
  <c r="R1185" i="1"/>
  <c r="P1185" i="1"/>
  <c r="O1185" i="1"/>
  <c r="Q1185" i="1" s="1"/>
  <c r="T1185" i="1" s="1"/>
  <c r="N1185" i="1"/>
  <c r="M1185" i="1"/>
  <c r="L1185" i="1"/>
  <c r="K1185" i="1"/>
  <c r="J1185" i="1"/>
  <c r="I1185" i="1"/>
  <c r="G1185" i="1"/>
  <c r="H1185" i="1" s="1"/>
  <c r="F1185" i="1"/>
  <c r="D1185" i="1"/>
  <c r="C1185" i="1"/>
  <c r="E1185" i="1" s="1"/>
  <c r="BB1184" i="1"/>
  <c r="BA1184" i="1"/>
  <c r="AZ1184" i="1"/>
  <c r="AY1184" i="1"/>
  <c r="BC1184" i="1" s="1"/>
  <c r="AV1184" i="1"/>
  <c r="AH1184" i="1"/>
  <c r="AE1184" i="1"/>
  <c r="X1184" i="1"/>
  <c r="AA1184" i="1" s="1"/>
  <c r="Q1184" i="1"/>
  <c r="T1184" i="1" s="1"/>
  <c r="K1184" i="1"/>
  <c r="H1184" i="1"/>
  <c r="E1184" i="1"/>
  <c r="AU1183" i="1"/>
  <c r="AT1183" i="1"/>
  <c r="AS1183" i="1"/>
  <c r="BB1183" i="1" s="1"/>
  <c r="AR1183" i="1"/>
  <c r="BA1183" i="1" s="1"/>
  <c r="AQ1183" i="1"/>
  <c r="AP1183" i="1"/>
  <c r="AO1183" i="1"/>
  <c r="AZ1183" i="1" s="1"/>
  <c r="AN1183" i="1"/>
  <c r="AM1183" i="1"/>
  <c r="AL1183" i="1"/>
  <c r="AK1183" i="1"/>
  <c r="AJ1183" i="1"/>
  <c r="AV1183" i="1" s="1"/>
  <c r="AG1183" i="1"/>
  <c r="AF1183" i="1"/>
  <c r="AD1183" i="1"/>
  <c r="AC1183" i="1"/>
  <c r="AE1183" i="1" s="1"/>
  <c r="AH1183" i="1" s="1"/>
  <c r="Z1183" i="1"/>
  <c r="Y1183" i="1"/>
  <c r="W1183" i="1"/>
  <c r="X1183" i="1" s="1"/>
  <c r="AA1183" i="1" s="1"/>
  <c r="V1183" i="1"/>
  <c r="S1183" i="1"/>
  <c r="R1183" i="1"/>
  <c r="Q1183" i="1"/>
  <c r="T1183" i="1" s="1"/>
  <c r="P1183" i="1"/>
  <c r="O1183" i="1"/>
  <c r="N1183" i="1"/>
  <c r="M1183" i="1"/>
  <c r="L1183" i="1"/>
  <c r="J1183" i="1"/>
  <c r="K1183" i="1" s="1"/>
  <c r="I1183" i="1"/>
  <c r="G1183" i="1"/>
  <c r="F1183" i="1"/>
  <c r="H1183" i="1" s="1"/>
  <c r="D1183" i="1"/>
  <c r="C1183" i="1"/>
  <c r="E1183" i="1" s="1"/>
  <c r="BC1182" i="1"/>
  <c r="BB1182" i="1"/>
  <c r="BA1182" i="1"/>
  <c r="AZ1182" i="1"/>
  <c r="AY1182" i="1"/>
  <c r="AV1182" i="1"/>
  <c r="AE1182" i="1"/>
  <c r="AH1182" i="1" s="1"/>
  <c r="AA1182" i="1"/>
  <c r="X1182" i="1"/>
  <c r="T1182" i="1"/>
  <c r="AW1182" i="1" s="1"/>
  <c r="Q1182" i="1"/>
  <c r="K1182" i="1"/>
  <c r="H1182" i="1"/>
  <c r="E1182" i="1"/>
  <c r="AU1181" i="1"/>
  <c r="AT1181" i="1"/>
  <c r="AS1181" i="1"/>
  <c r="BB1181" i="1" s="1"/>
  <c r="AR1181" i="1"/>
  <c r="BA1181" i="1" s="1"/>
  <c r="AQ1181" i="1"/>
  <c r="AP1181" i="1"/>
  <c r="AO1181" i="1"/>
  <c r="AN1181" i="1"/>
  <c r="AM1181" i="1"/>
  <c r="AZ1181" i="1" s="1"/>
  <c r="AL1181" i="1"/>
  <c r="AK1181" i="1"/>
  <c r="AJ1181" i="1"/>
  <c r="AY1181" i="1" s="1"/>
  <c r="BC1181" i="1" s="1"/>
  <c r="AG1181" i="1"/>
  <c r="AF1181" i="1"/>
  <c r="AD1181" i="1"/>
  <c r="AC1181" i="1"/>
  <c r="AE1181" i="1" s="1"/>
  <c r="AH1181" i="1" s="1"/>
  <c r="Z1181" i="1"/>
  <c r="Y1181" i="1"/>
  <c r="W1181" i="1"/>
  <c r="V1181" i="1"/>
  <c r="X1181" i="1" s="1"/>
  <c r="AA1181" i="1" s="1"/>
  <c r="T1181" i="1"/>
  <c r="S1181" i="1"/>
  <c r="R1181" i="1"/>
  <c r="Q1181" i="1"/>
  <c r="P1181" i="1"/>
  <c r="O1181" i="1"/>
  <c r="N1181" i="1"/>
  <c r="M1181" i="1"/>
  <c r="L1181" i="1"/>
  <c r="K1181" i="1"/>
  <c r="J1181" i="1"/>
  <c r="I1181" i="1"/>
  <c r="G1181" i="1"/>
  <c r="F1181" i="1"/>
  <c r="H1181" i="1" s="1"/>
  <c r="D1181" i="1"/>
  <c r="E1181" i="1" s="1"/>
  <c r="C1181" i="1"/>
  <c r="BB1180" i="1"/>
  <c r="BA1180" i="1"/>
  <c r="AZ1180" i="1"/>
  <c r="AY1180" i="1"/>
  <c r="BC1180" i="1" s="1"/>
  <c r="AV1180" i="1"/>
  <c r="AE1180" i="1"/>
  <c r="AH1180" i="1" s="1"/>
  <c r="AA1180" i="1"/>
  <c r="X1180" i="1"/>
  <c r="Q1180" i="1"/>
  <c r="T1180" i="1" s="1"/>
  <c r="K1180" i="1"/>
  <c r="H1180" i="1"/>
  <c r="E1180" i="1"/>
  <c r="BB1179" i="1"/>
  <c r="BA1179" i="1"/>
  <c r="AZ1179" i="1"/>
  <c r="AY1179" i="1"/>
  <c r="BC1179" i="1" s="1"/>
  <c r="AV1179" i="1"/>
  <c r="AH1179" i="1"/>
  <c r="AE1179" i="1"/>
  <c r="X1179" i="1"/>
  <c r="AA1179" i="1" s="1"/>
  <c r="Q1179" i="1"/>
  <c r="T1179" i="1" s="1"/>
  <c r="K1179" i="1"/>
  <c r="H1179" i="1"/>
  <c r="E1179" i="1"/>
  <c r="BB1178" i="1"/>
  <c r="BA1178" i="1"/>
  <c r="AZ1178" i="1"/>
  <c r="AY1178" i="1"/>
  <c r="BC1178" i="1" s="1"/>
  <c r="AV1178" i="1"/>
  <c r="AH1178" i="1"/>
  <c r="AE1178" i="1"/>
  <c r="X1178" i="1"/>
  <c r="AA1178" i="1" s="1"/>
  <c r="T1178" i="1"/>
  <c r="Q1178" i="1"/>
  <c r="K1178" i="1"/>
  <c r="H1178" i="1"/>
  <c r="E1178" i="1"/>
  <c r="BB1177" i="1"/>
  <c r="BA1177" i="1"/>
  <c r="AZ1177" i="1"/>
  <c r="AY1177" i="1"/>
  <c r="BC1177" i="1" s="1"/>
  <c r="AV1177" i="1"/>
  <c r="AE1177" i="1"/>
  <c r="AH1177" i="1" s="1"/>
  <c r="X1177" i="1"/>
  <c r="AA1177" i="1" s="1"/>
  <c r="T1177" i="1"/>
  <c r="AW1177" i="1" s="1"/>
  <c r="Q1177" i="1"/>
  <c r="K1177" i="1"/>
  <c r="H1177" i="1"/>
  <c r="E1177" i="1"/>
  <c r="BB1176" i="1"/>
  <c r="BA1176" i="1"/>
  <c r="AZ1176" i="1"/>
  <c r="AY1176" i="1"/>
  <c r="BC1176" i="1" s="1"/>
  <c r="AV1176" i="1"/>
  <c r="AE1176" i="1"/>
  <c r="AH1176" i="1" s="1"/>
  <c r="AA1176" i="1"/>
  <c r="X1176" i="1"/>
  <c r="Q1176" i="1"/>
  <c r="T1176" i="1" s="1"/>
  <c r="K1176" i="1"/>
  <c r="H1176" i="1"/>
  <c r="E1176" i="1"/>
  <c r="AU1175" i="1"/>
  <c r="AT1175" i="1"/>
  <c r="AS1175" i="1"/>
  <c r="BB1175" i="1" s="1"/>
  <c r="AR1175" i="1"/>
  <c r="AQ1175" i="1"/>
  <c r="AP1175" i="1"/>
  <c r="BA1175" i="1" s="1"/>
  <c r="AO1175" i="1"/>
  <c r="AN1175" i="1"/>
  <c r="AM1175" i="1"/>
  <c r="AZ1175" i="1" s="1"/>
  <c r="AL1175" i="1"/>
  <c r="AK1175" i="1"/>
  <c r="AJ1175" i="1"/>
  <c r="AY1175" i="1" s="1"/>
  <c r="AG1175" i="1"/>
  <c r="AF1175" i="1"/>
  <c r="AD1175" i="1"/>
  <c r="AC1175" i="1"/>
  <c r="AE1175" i="1" s="1"/>
  <c r="AH1175" i="1" s="1"/>
  <c r="AA1175" i="1"/>
  <c r="Z1175" i="1"/>
  <c r="Y1175" i="1"/>
  <c r="X1175" i="1"/>
  <c r="W1175" i="1"/>
  <c r="V1175" i="1"/>
  <c r="S1175" i="1"/>
  <c r="R1175" i="1"/>
  <c r="P1175" i="1"/>
  <c r="O1175" i="1"/>
  <c r="Q1175" i="1" s="1"/>
  <c r="T1175" i="1" s="1"/>
  <c r="N1175" i="1"/>
  <c r="M1175" i="1"/>
  <c r="L1175" i="1"/>
  <c r="K1175" i="1"/>
  <c r="J1175" i="1"/>
  <c r="I1175" i="1"/>
  <c r="G1175" i="1"/>
  <c r="H1175" i="1" s="1"/>
  <c r="F1175" i="1"/>
  <c r="D1175" i="1"/>
  <c r="E1175" i="1" s="1"/>
  <c r="C1175" i="1"/>
  <c r="BB1174" i="1"/>
  <c r="BA1174" i="1"/>
  <c r="AZ1174" i="1"/>
  <c r="AY1174" i="1"/>
  <c r="BC1174" i="1" s="1"/>
  <c r="AV1174" i="1"/>
  <c r="AH1174" i="1"/>
  <c r="AE1174" i="1"/>
  <c r="X1174" i="1"/>
  <c r="AA1174" i="1" s="1"/>
  <c r="Q1174" i="1"/>
  <c r="T1174" i="1" s="1"/>
  <c r="K1174" i="1"/>
  <c r="H1174" i="1"/>
  <c r="E1174" i="1"/>
  <c r="AU1173" i="1"/>
  <c r="AT1173" i="1"/>
  <c r="AS1173" i="1"/>
  <c r="BB1173" i="1" s="1"/>
  <c r="AR1173" i="1"/>
  <c r="AQ1173" i="1"/>
  <c r="AP1173" i="1"/>
  <c r="BA1173" i="1" s="1"/>
  <c r="AO1173" i="1"/>
  <c r="AN1173" i="1"/>
  <c r="AM1173" i="1"/>
  <c r="AZ1173" i="1" s="1"/>
  <c r="AL1173" i="1"/>
  <c r="AK1173" i="1"/>
  <c r="AY1173" i="1" s="1"/>
  <c r="BC1173" i="1" s="1"/>
  <c r="AJ1173" i="1"/>
  <c r="AG1173" i="1"/>
  <c r="AF1173" i="1"/>
  <c r="AD1173" i="1"/>
  <c r="AC1173" i="1"/>
  <c r="AE1173" i="1" s="1"/>
  <c r="AH1173" i="1" s="1"/>
  <c r="Z1173" i="1"/>
  <c r="Y1173" i="1"/>
  <c r="W1173" i="1"/>
  <c r="V1173" i="1"/>
  <c r="X1173" i="1" s="1"/>
  <c r="AA1173" i="1" s="1"/>
  <c r="S1173" i="1"/>
  <c r="R1173" i="1"/>
  <c r="P1173" i="1"/>
  <c r="O1173" i="1"/>
  <c r="Q1173" i="1" s="1"/>
  <c r="T1173" i="1" s="1"/>
  <c r="N1173" i="1"/>
  <c r="M1173" i="1"/>
  <c r="L1173" i="1"/>
  <c r="K1173" i="1"/>
  <c r="J1173" i="1"/>
  <c r="I1173" i="1"/>
  <c r="G1173" i="1"/>
  <c r="H1173" i="1" s="1"/>
  <c r="F1173" i="1"/>
  <c r="D1173" i="1"/>
  <c r="C1173" i="1"/>
  <c r="E1173" i="1" s="1"/>
  <c r="BB1172" i="1"/>
  <c r="BA1172" i="1"/>
  <c r="AZ1172" i="1"/>
  <c r="AY1172" i="1"/>
  <c r="BC1172" i="1" s="1"/>
  <c r="AV1172" i="1"/>
  <c r="AE1172" i="1"/>
  <c r="AH1172" i="1" s="1"/>
  <c r="X1172" i="1"/>
  <c r="AA1172" i="1" s="1"/>
  <c r="T1172" i="1"/>
  <c r="Q1172" i="1"/>
  <c r="K1172" i="1"/>
  <c r="H1172" i="1"/>
  <c r="E1172" i="1"/>
  <c r="BB1171" i="1"/>
  <c r="BA1171" i="1"/>
  <c r="AU1171" i="1"/>
  <c r="AQ1171" i="1"/>
  <c r="AO1171" i="1"/>
  <c r="AM1171" i="1"/>
  <c r="AZ1171" i="1" s="1"/>
  <c r="AK1171" i="1"/>
  <c r="AV1171" i="1" s="1"/>
  <c r="AE1171" i="1"/>
  <c r="AH1171" i="1" s="1"/>
  <c r="X1171" i="1"/>
  <c r="AA1171" i="1" s="1"/>
  <c r="Q1171" i="1"/>
  <c r="T1171" i="1" s="1"/>
  <c r="K1171" i="1"/>
  <c r="H1171" i="1"/>
  <c r="E1171" i="1"/>
  <c r="BB1170" i="1"/>
  <c r="AY1170" i="1"/>
  <c r="AR1170" i="1"/>
  <c r="AQ1170" i="1"/>
  <c r="AP1170" i="1"/>
  <c r="BA1170" i="1" s="1"/>
  <c r="AO1170" i="1"/>
  <c r="AN1170" i="1"/>
  <c r="AM1170" i="1"/>
  <c r="AZ1170" i="1" s="1"/>
  <c r="AL1170" i="1"/>
  <c r="AK1170" i="1"/>
  <c r="AV1170" i="1" s="1"/>
  <c r="AE1170" i="1"/>
  <c r="AH1170" i="1" s="1"/>
  <c r="X1170" i="1"/>
  <c r="AA1170" i="1" s="1"/>
  <c r="Q1170" i="1"/>
  <c r="T1170" i="1" s="1"/>
  <c r="J1170" i="1"/>
  <c r="I1170" i="1"/>
  <c r="K1170" i="1" s="1"/>
  <c r="H1170" i="1"/>
  <c r="E1170" i="1"/>
  <c r="BB1169" i="1"/>
  <c r="AY1169" i="1"/>
  <c r="AU1169" i="1"/>
  <c r="AQ1169" i="1"/>
  <c r="BA1169" i="1" s="1"/>
  <c r="AO1169" i="1"/>
  <c r="AM1169" i="1"/>
  <c r="AV1169" i="1" s="1"/>
  <c r="AK1169" i="1"/>
  <c r="AE1169" i="1"/>
  <c r="AH1169" i="1" s="1"/>
  <c r="AA1169" i="1"/>
  <c r="X1169" i="1"/>
  <c r="Q1169" i="1"/>
  <c r="T1169" i="1" s="1"/>
  <c r="K1169" i="1"/>
  <c r="H1169" i="1"/>
  <c r="E1169" i="1"/>
  <c r="AZ1168" i="1"/>
  <c r="AU1168" i="1"/>
  <c r="AT1168" i="1"/>
  <c r="BB1168" i="1" s="1"/>
  <c r="AR1168" i="1"/>
  <c r="AQ1168" i="1"/>
  <c r="AP1168" i="1"/>
  <c r="BA1168" i="1" s="1"/>
  <c r="AO1168" i="1"/>
  <c r="AN1168" i="1"/>
  <c r="AM1168" i="1"/>
  <c r="AL1168" i="1"/>
  <c r="AV1168" i="1" s="1"/>
  <c r="AH1168" i="1"/>
  <c r="AE1168" i="1"/>
  <c r="X1168" i="1"/>
  <c r="AA1168" i="1" s="1"/>
  <c r="T1168" i="1"/>
  <c r="Q1168" i="1"/>
  <c r="J1168" i="1"/>
  <c r="K1168" i="1" s="1"/>
  <c r="I1168" i="1"/>
  <c r="H1168" i="1"/>
  <c r="E1168" i="1"/>
  <c r="AU1167" i="1"/>
  <c r="AU1166" i="1" s="1"/>
  <c r="AT1167" i="1"/>
  <c r="AS1167" i="1"/>
  <c r="BB1167" i="1" s="1"/>
  <c r="AR1167" i="1"/>
  <c r="AQ1167" i="1"/>
  <c r="AQ1166" i="1" s="1"/>
  <c r="AP1167" i="1"/>
  <c r="BA1167" i="1" s="1"/>
  <c r="AO1167" i="1"/>
  <c r="AN1167" i="1"/>
  <c r="AM1167" i="1"/>
  <c r="AZ1167" i="1" s="1"/>
  <c r="AL1167" i="1"/>
  <c r="AY1167" i="1" s="1"/>
  <c r="AK1167" i="1"/>
  <c r="AE1167" i="1"/>
  <c r="AH1167" i="1" s="1"/>
  <c r="AA1167" i="1"/>
  <c r="X1167" i="1"/>
  <c r="Q1167" i="1"/>
  <c r="T1167" i="1" s="1"/>
  <c r="J1167" i="1"/>
  <c r="I1167" i="1"/>
  <c r="K1167" i="1" s="1"/>
  <c r="H1167" i="1"/>
  <c r="E1167" i="1"/>
  <c r="AT1166" i="1"/>
  <c r="AS1166" i="1"/>
  <c r="BB1166" i="1" s="1"/>
  <c r="AR1166" i="1"/>
  <c r="AP1166" i="1"/>
  <c r="BA1166" i="1" s="1"/>
  <c r="AO1166" i="1"/>
  <c r="AN1166" i="1"/>
  <c r="AL1166" i="1"/>
  <c r="AK1166" i="1"/>
  <c r="AJ1166" i="1"/>
  <c r="AY1166" i="1" s="1"/>
  <c r="AG1166" i="1"/>
  <c r="AF1166" i="1"/>
  <c r="AD1166" i="1"/>
  <c r="AC1166" i="1"/>
  <c r="AE1166" i="1" s="1"/>
  <c r="AH1166" i="1" s="1"/>
  <c r="Z1166" i="1"/>
  <c r="Y1166" i="1"/>
  <c r="W1166" i="1"/>
  <c r="X1166" i="1" s="1"/>
  <c r="AA1166" i="1" s="1"/>
  <c r="V1166" i="1"/>
  <c r="S1166" i="1"/>
  <c r="R1166" i="1"/>
  <c r="P1166" i="1"/>
  <c r="O1166" i="1"/>
  <c r="Q1166" i="1" s="1"/>
  <c r="T1166" i="1" s="1"/>
  <c r="N1166" i="1"/>
  <c r="M1166" i="1"/>
  <c r="L1166" i="1"/>
  <c r="J1166" i="1"/>
  <c r="K1166" i="1" s="1"/>
  <c r="I1166" i="1"/>
  <c r="G1166" i="1"/>
  <c r="H1166" i="1" s="1"/>
  <c r="F1166" i="1"/>
  <c r="D1166" i="1"/>
  <c r="C1166" i="1"/>
  <c r="E1166" i="1" s="1"/>
  <c r="BB1165" i="1"/>
  <c r="BA1165" i="1"/>
  <c r="AZ1165" i="1"/>
  <c r="BC1165" i="1" s="1"/>
  <c r="AY1165" i="1"/>
  <c r="AV1165" i="1"/>
  <c r="AH1165" i="1"/>
  <c r="AE1165" i="1"/>
  <c r="X1165" i="1"/>
  <c r="AA1165" i="1" s="1"/>
  <c r="T1165" i="1"/>
  <c r="AW1165" i="1" s="1"/>
  <c r="Q1165" i="1"/>
  <c r="K1165" i="1"/>
  <c r="H1165" i="1"/>
  <c r="E1165" i="1"/>
  <c r="AU1164" i="1"/>
  <c r="AT1164" i="1"/>
  <c r="AS1164" i="1"/>
  <c r="BB1164" i="1" s="1"/>
  <c r="AR1164" i="1"/>
  <c r="BA1164" i="1" s="1"/>
  <c r="AQ1164" i="1"/>
  <c r="AP1164" i="1"/>
  <c r="AO1164" i="1"/>
  <c r="AN1164" i="1"/>
  <c r="AM1164" i="1"/>
  <c r="AZ1164" i="1" s="1"/>
  <c r="AL1164" i="1"/>
  <c r="AK1164" i="1"/>
  <c r="AJ1164" i="1"/>
  <c r="AY1164" i="1" s="1"/>
  <c r="BC1164" i="1" s="1"/>
  <c r="AG1164" i="1"/>
  <c r="AF1164" i="1"/>
  <c r="AE1164" i="1"/>
  <c r="AH1164" i="1" s="1"/>
  <c r="AD1164" i="1"/>
  <c r="AC1164" i="1"/>
  <c r="Z1164" i="1"/>
  <c r="Y1164" i="1"/>
  <c r="W1164" i="1"/>
  <c r="V1164" i="1"/>
  <c r="X1164" i="1" s="1"/>
  <c r="AA1164" i="1" s="1"/>
  <c r="S1164" i="1"/>
  <c r="R1164" i="1"/>
  <c r="Q1164" i="1"/>
  <c r="T1164" i="1" s="1"/>
  <c r="P1164" i="1"/>
  <c r="O1164" i="1"/>
  <c r="N1164" i="1"/>
  <c r="M1164" i="1"/>
  <c r="L1164" i="1"/>
  <c r="J1164" i="1"/>
  <c r="K1164" i="1" s="1"/>
  <c r="I1164" i="1"/>
  <c r="G1164" i="1"/>
  <c r="F1164" i="1"/>
  <c r="H1164" i="1" s="1"/>
  <c r="E1164" i="1"/>
  <c r="D1164" i="1"/>
  <c r="C1164" i="1"/>
  <c r="BB1163" i="1"/>
  <c r="BA1163" i="1"/>
  <c r="AZ1163" i="1"/>
  <c r="AY1163" i="1"/>
  <c r="BC1163" i="1" s="1"/>
  <c r="AV1163" i="1"/>
  <c r="AE1163" i="1"/>
  <c r="AH1163" i="1" s="1"/>
  <c r="AA1163" i="1"/>
  <c r="X1163" i="1"/>
  <c r="Q1163" i="1"/>
  <c r="T1163" i="1" s="1"/>
  <c r="K1163" i="1"/>
  <c r="H1163" i="1"/>
  <c r="E1163" i="1"/>
  <c r="BB1162" i="1"/>
  <c r="BA1162" i="1"/>
  <c r="AZ1162" i="1"/>
  <c r="BC1162" i="1" s="1"/>
  <c r="AY1162" i="1"/>
  <c r="AV1162" i="1"/>
  <c r="AH1162" i="1"/>
  <c r="AE1162" i="1"/>
  <c r="X1162" i="1"/>
  <c r="AA1162" i="1" s="1"/>
  <c r="T1162" i="1"/>
  <c r="Q1162" i="1"/>
  <c r="K1162" i="1"/>
  <c r="H1162" i="1"/>
  <c r="E1162" i="1"/>
  <c r="BB1161" i="1"/>
  <c r="BA1161" i="1"/>
  <c r="AZ1161" i="1"/>
  <c r="AY1161" i="1"/>
  <c r="BC1161" i="1" s="1"/>
  <c r="AV1161" i="1"/>
  <c r="AW1161" i="1" s="1"/>
  <c r="AH1161" i="1"/>
  <c r="AE1161" i="1"/>
  <c r="X1161" i="1"/>
  <c r="AA1161" i="1" s="1"/>
  <c r="T1161" i="1"/>
  <c r="Q1161" i="1"/>
  <c r="K1161" i="1"/>
  <c r="H1161" i="1"/>
  <c r="E1161" i="1"/>
  <c r="BB1160" i="1"/>
  <c r="BA1160" i="1"/>
  <c r="AZ1160" i="1"/>
  <c r="AY1160" i="1"/>
  <c r="BC1160" i="1" s="1"/>
  <c r="AV1160" i="1"/>
  <c r="AE1160" i="1"/>
  <c r="AH1160" i="1" s="1"/>
  <c r="AA1160" i="1"/>
  <c r="X1160" i="1"/>
  <c r="Q1160" i="1"/>
  <c r="T1160" i="1" s="1"/>
  <c r="K1160" i="1"/>
  <c r="H1160" i="1"/>
  <c r="E1160" i="1"/>
  <c r="AU1159" i="1"/>
  <c r="AT1159" i="1"/>
  <c r="AS1159" i="1"/>
  <c r="BB1159" i="1" s="1"/>
  <c r="AR1159" i="1"/>
  <c r="AQ1159" i="1"/>
  <c r="AP1159" i="1"/>
  <c r="BA1159" i="1" s="1"/>
  <c r="AO1159" i="1"/>
  <c r="AN1159" i="1"/>
  <c r="AM1159" i="1"/>
  <c r="AZ1159" i="1" s="1"/>
  <c r="AL1159" i="1"/>
  <c r="AY1159" i="1" s="1"/>
  <c r="BC1159" i="1" s="1"/>
  <c r="AK1159" i="1"/>
  <c r="AJ1159" i="1"/>
  <c r="AV1159" i="1" s="1"/>
  <c r="AG1159" i="1"/>
  <c r="AF1159" i="1"/>
  <c r="AD1159" i="1"/>
  <c r="AC1159" i="1"/>
  <c r="AE1159" i="1" s="1"/>
  <c r="AH1159" i="1" s="1"/>
  <c r="Z1159" i="1"/>
  <c r="Y1159" i="1"/>
  <c r="X1159" i="1"/>
  <c r="AA1159" i="1" s="1"/>
  <c r="W1159" i="1"/>
  <c r="V1159" i="1"/>
  <c r="S1159" i="1"/>
  <c r="R1159" i="1"/>
  <c r="P1159" i="1"/>
  <c r="O1159" i="1"/>
  <c r="Q1159" i="1" s="1"/>
  <c r="T1159" i="1" s="1"/>
  <c r="N1159" i="1"/>
  <c r="M1159" i="1"/>
  <c r="L1159" i="1"/>
  <c r="K1159" i="1"/>
  <c r="J1159" i="1"/>
  <c r="I1159" i="1"/>
  <c r="H1159" i="1"/>
  <c r="E1159" i="1"/>
  <c r="D1159" i="1"/>
  <c r="C1159" i="1"/>
  <c r="BB1158" i="1"/>
  <c r="BA1158" i="1"/>
  <c r="AZ1158" i="1"/>
  <c r="AY1158" i="1"/>
  <c r="BC1158" i="1" s="1"/>
  <c r="AV1158" i="1"/>
  <c r="AE1158" i="1"/>
  <c r="AH1158" i="1" s="1"/>
  <c r="AA1158" i="1"/>
  <c r="X1158" i="1"/>
  <c r="Q1158" i="1"/>
  <c r="T1158" i="1" s="1"/>
  <c r="K1158" i="1"/>
  <c r="H1158" i="1"/>
  <c r="E1158" i="1"/>
  <c r="AU1157" i="1"/>
  <c r="AT1157" i="1"/>
  <c r="AS1157" i="1"/>
  <c r="BB1157" i="1" s="1"/>
  <c r="AR1157" i="1"/>
  <c r="AQ1157" i="1"/>
  <c r="BA1157" i="1" s="1"/>
  <c r="AP1157" i="1"/>
  <c r="AO1157" i="1"/>
  <c r="AN1157" i="1"/>
  <c r="AM1157" i="1"/>
  <c r="AZ1157" i="1" s="1"/>
  <c r="AL1157" i="1"/>
  <c r="AK1157" i="1"/>
  <c r="AJ1157" i="1"/>
  <c r="AY1157" i="1" s="1"/>
  <c r="AG1157" i="1"/>
  <c r="AF1157" i="1"/>
  <c r="AD1157" i="1"/>
  <c r="AE1157" i="1" s="1"/>
  <c r="AH1157" i="1" s="1"/>
  <c r="AC1157" i="1"/>
  <c r="Z1157" i="1"/>
  <c r="Y1157" i="1"/>
  <c r="W1157" i="1"/>
  <c r="V1157" i="1"/>
  <c r="X1157" i="1" s="1"/>
  <c r="AA1157" i="1" s="1"/>
  <c r="S1157" i="1"/>
  <c r="R1157" i="1"/>
  <c r="P1157" i="1"/>
  <c r="Q1157" i="1" s="1"/>
  <c r="T1157" i="1" s="1"/>
  <c r="O1157" i="1"/>
  <c r="N1157" i="1"/>
  <c r="M1157" i="1"/>
  <c r="L1157" i="1"/>
  <c r="J1157" i="1"/>
  <c r="I1157" i="1"/>
  <c r="K1157" i="1" s="1"/>
  <c r="H1157" i="1"/>
  <c r="G1157" i="1"/>
  <c r="F1157" i="1"/>
  <c r="D1157" i="1"/>
  <c r="E1157" i="1" s="1"/>
  <c r="C1157" i="1"/>
  <c r="BB1156" i="1"/>
  <c r="BA1156" i="1"/>
  <c r="AZ1156" i="1"/>
  <c r="AY1156" i="1"/>
  <c r="BC1156" i="1" s="1"/>
  <c r="AV1156" i="1"/>
  <c r="AE1156" i="1"/>
  <c r="AH1156" i="1" s="1"/>
  <c r="AA1156" i="1"/>
  <c r="X1156" i="1"/>
  <c r="Q1156" i="1"/>
  <c r="T1156" i="1" s="1"/>
  <c r="K1156" i="1"/>
  <c r="H1156" i="1"/>
  <c r="E1156" i="1"/>
  <c r="BB1155" i="1"/>
  <c r="BA1155" i="1"/>
  <c r="AZ1155" i="1"/>
  <c r="AY1155" i="1"/>
  <c r="BC1155" i="1" s="1"/>
  <c r="AV1155" i="1"/>
  <c r="AE1155" i="1"/>
  <c r="AH1155" i="1" s="1"/>
  <c r="X1155" i="1"/>
  <c r="AA1155" i="1" s="1"/>
  <c r="Q1155" i="1"/>
  <c r="T1155" i="1" s="1"/>
  <c r="K1155" i="1"/>
  <c r="H1155" i="1"/>
  <c r="E1155" i="1"/>
  <c r="BB1154" i="1"/>
  <c r="BA1154" i="1"/>
  <c r="AZ1154" i="1"/>
  <c r="AY1154" i="1"/>
  <c r="BC1154" i="1" s="1"/>
  <c r="AV1154" i="1"/>
  <c r="AH1154" i="1"/>
  <c r="AE1154" i="1"/>
  <c r="X1154" i="1"/>
  <c r="AA1154" i="1" s="1"/>
  <c r="T1154" i="1"/>
  <c r="Q1154" i="1"/>
  <c r="K1154" i="1"/>
  <c r="H1154" i="1"/>
  <c r="E1154" i="1"/>
  <c r="BB1153" i="1"/>
  <c r="BA1153" i="1"/>
  <c r="BC1153" i="1" s="1"/>
  <c r="AZ1153" i="1"/>
  <c r="AY1153" i="1"/>
  <c r="AV1153" i="1"/>
  <c r="AE1153" i="1"/>
  <c r="AH1153" i="1" s="1"/>
  <c r="X1153" i="1"/>
  <c r="AA1153" i="1" s="1"/>
  <c r="Q1153" i="1"/>
  <c r="T1153" i="1" s="1"/>
  <c r="K1153" i="1"/>
  <c r="H1153" i="1"/>
  <c r="E1153" i="1"/>
  <c r="BB1152" i="1"/>
  <c r="BA1152" i="1"/>
  <c r="AZ1152" i="1"/>
  <c r="AY1152" i="1"/>
  <c r="BC1152" i="1" s="1"/>
  <c r="AV1152" i="1"/>
  <c r="AE1152" i="1"/>
  <c r="AH1152" i="1" s="1"/>
  <c r="AA1152" i="1"/>
  <c r="X1152" i="1"/>
  <c r="Q1152" i="1"/>
  <c r="T1152" i="1" s="1"/>
  <c r="O1152" i="1"/>
  <c r="K1152" i="1"/>
  <c r="H1152" i="1"/>
  <c r="E1152" i="1"/>
  <c r="BB1151" i="1"/>
  <c r="BA1151" i="1"/>
  <c r="AZ1151" i="1"/>
  <c r="AY1151" i="1"/>
  <c r="BC1151" i="1" s="1"/>
  <c r="AV1151" i="1"/>
  <c r="AH1151" i="1"/>
  <c r="AE1151" i="1"/>
  <c r="X1151" i="1"/>
  <c r="AA1151" i="1" s="1"/>
  <c r="T1151" i="1"/>
  <c r="AW1151" i="1" s="1"/>
  <c r="Q1151" i="1"/>
  <c r="K1151" i="1"/>
  <c r="H1151" i="1"/>
  <c r="E1151" i="1"/>
  <c r="BB1150" i="1"/>
  <c r="BA1150" i="1"/>
  <c r="AZ1150" i="1"/>
  <c r="AY1150" i="1"/>
  <c r="BC1150" i="1" s="1"/>
  <c r="AV1150" i="1"/>
  <c r="AE1150" i="1"/>
  <c r="AH1150" i="1" s="1"/>
  <c r="X1150" i="1"/>
  <c r="AA1150" i="1" s="1"/>
  <c r="Q1150" i="1"/>
  <c r="T1150" i="1" s="1"/>
  <c r="K1150" i="1"/>
  <c r="H1150" i="1"/>
  <c r="E1150" i="1"/>
  <c r="AU1149" i="1"/>
  <c r="AT1149" i="1"/>
  <c r="AS1149" i="1"/>
  <c r="AR1149" i="1"/>
  <c r="AQ1149" i="1"/>
  <c r="AP1149" i="1"/>
  <c r="AO1149" i="1"/>
  <c r="AN1149" i="1"/>
  <c r="AM1149" i="1"/>
  <c r="AZ1149" i="1" s="1"/>
  <c r="AL1149" i="1"/>
  <c r="AK1149" i="1"/>
  <c r="AJ1149" i="1"/>
  <c r="AY1149" i="1" s="1"/>
  <c r="AG1149" i="1"/>
  <c r="AF1149" i="1"/>
  <c r="AD1149" i="1"/>
  <c r="AE1149" i="1" s="1"/>
  <c r="AH1149" i="1" s="1"/>
  <c r="AC1149" i="1"/>
  <c r="Z1149" i="1"/>
  <c r="Y1149" i="1"/>
  <c r="W1149" i="1"/>
  <c r="V1149" i="1"/>
  <c r="X1149" i="1" s="1"/>
  <c r="AA1149" i="1" s="1"/>
  <c r="T1149" i="1"/>
  <c r="S1149" i="1"/>
  <c r="R1149" i="1"/>
  <c r="P1149" i="1"/>
  <c r="O1149" i="1"/>
  <c r="Q1149" i="1" s="1"/>
  <c r="N1149" i="1"/>
  <c r="M1149" i="1"/>
  <c r="L1149" i="1"/>
  <c r="J1149" i="1"/>
  <c r="K1149" i="1" s="1"/>
  <c r="I1149" i="1"/>
  <c r="H1149" i="1"/>
  <c r="G1149" i="1"/>
  <c r="F1149" i="1"/>
  <c r="D1149" i="1"/>
  <c r="E1149" i="1" s="1"/>
  <c r="C1149" i="1"/>
  <c r="BB1148" i="1"/>
  <c r="BA1148" i="1"/>
  <c r="AZ1148" i="1"/>
  <c r="AY1148" i="1"/>
  <c r="BC1148" i="1" s="1"/>
  <c r="AV1148" i="1"/>
  <c r="AH1148" i="1"/>
  <c r="AE1148" i="1"/>
  <c r="AA1148" i="1"/>
  <c r="X1148" i="1"/>
  <c r="Q1148" i="1"/>
  <c r="T1148" i="1" s="1"/>
  <c r="AW1148" i="1" s="1"/>
  <c r="K1148" i="1"/>
  <c r="H1148" i="1"/>
  <c r="E1148" i="1"/>
  <c r="BB1147" i="1"/>
  <c r="BA1147" i="1"/>
  <c r="AZ1147" i="1"/>
  <c r="AY1147" i="1"/>
  <c r="BC1147" i="1" s="1"/>
  <c r="AV1147" i="1"/>
  <c r="AE1147" i="1"/>
  <c r="AH1147" i="1" s="1"/>
  <c r="AA1147" i="1"/>
  <c r="X1147" i="1"/>
  <c r="Q1147" i="1"/>
  <c r="T1147" i="1" s="1"/>
  <c r="K1147" i="1"/>
  <c r="H1147" i="1"/>
  <c r="E1147" i="1"/>
  <c r="BB1146" i="1"/>
  <c r="BA1146" i="1"/>
  <c r="AZ1146" i="1"/>
  <c r="BC1146" i="1" s="1"/>
  <c r="AY1146" i="1"/>
  <c r="AV1146" i="1"/>
  <c r="AH1146" i="1"/>
  <c r="AE1146" i="1"/>
  <c r="X1146" i="1"/>
  <c r="AA1146" i="1" s="1"/>
  <c r="T1146" i="1"/>
  <c r="Q1146" i="1"/>
  <c r="K1146" i="1"/>
  <c r="H1146" i="1"/>
  <c r="E1146" i="1"/>
  <c r="BB1145" i="1"/>
  <c r="BA1145" i="1"/>
  <c r="AZ1145" i="1"/>
  <c r="AY1145" i="1"/>
  <c r="AV1145" i="1"/>
  <c r="AH1145" i="1"/>
  <c r="AE1145" i="1"/>
  <c r="X1145" i="1"/>
  <c r="AA1145" i="1" s="1"/>
  <c r="Q1145" i="1"/>
  <c r="T1145" i="1" s="1"/>
  <c r="K1145" i="1"/>
  <c r="H1145" i="1"/>
  <c r="E1145" i="1"/>
  <c r="BB1144" i="1"/>
  <c r="BA1144" i="1"/>
  <c r="AZ1144" i="1"/>
  <c r="AY1144" i="1"/>
  <c r="BC1144" i="1" s="1"/>
  <c r="AW1144" i="1"/>
  <c r="AV1144" i="1"/>
  <c r="AE1144" i="1"/>
  <c r="AH1144" i="1" s="1"/>
  <c r="AA1144" i="1"/>
  <c r="X1144" i="1"/>
  <c r="T1144" i="1"/>
  <c r="Q1144" i="1"/>
  <c r="K1144" i="1"/>
  <c r="H1144" i="1"/>
  <c r="E1144" i="1"/>
  <c r="BC1143" i="1"/>
  <c r="BB1143" i="1"/>
  <c r="BA1143" i="1"/>
  <c r="AZ1143" i="1"/>
  <c r="AY1143" i="1"/>
  <c r="AV1143" i="1"/>
  <c r="AE1143" i="1"/>
  <c r="AH1143" i="1" s="1"/>
  <c r="X1143" i="1"/>
  <c r="AA1143" i="1" s="1"/>
  <c r="Q1143" i="1"/>
  <c r="T1143" i="1" s="1"/>
  <c r="K1143" i="1"/>
  <c r="H1143" i="1"/>
  <c r="E1143" i="1"/>
  <c r="BB1142" i="1"/>
  <c r="BA1142" i="1"/>
  <c r="AZ1142" i="1"/>
  <c r="AY1142" i="1"/>
  <c r="BC1142" i="1" s="1"/>
  <c r="BD1142" i="1" s="1"/>
  <c r="AV1142" i="1"/>
  <c r="AH1142" i="1"/>
  <c r="AE1142" i="1"/>
  <c r="AA1142" i="1"/>
  <c r="X1142" i="1"/>
  <c r="T1142" i="1"/>
  <c r="AW1142" i="1" s="1"/>
  <c r="Q1142" i="1"/>
  <c r="K1142" i="1"/>
  <c r="H1142" i="1"/>
  <c r="E1142" i="1"/>
  <c r="BB1141" i="1"/>
  <c r="BA1141" i="1"/>
  <c r="BC1141" i="1" s="1"/>
  <c r="AZ1141" i="1"/>
  <c r="AY1141" i="1"/>
  <c r="AV1141" i="1"/>
  <c r="AE1141" i="1"/>
  <c r="AH1141" i="1" s="1"/>
  <c r="X1141" i="1"/>
  <c r="AA1141" i="1" s="1"/>
  <c r="T1141" i="1"/>
  <c r="BD1141" i="1" s="1"/>
  <c r="Q1141" i="1"/>
  <c r="K1141" i="1"/>
  <c r="H1141" i="1"/>
  <c r="E1141" i="1"/>
  <c r="BB1140" i="1"/>
  <c r="BA1140" i="1"/>
  <c r="AZ1140" i="1"/>
  <c r="AY1140" i="1"/>
  <c r="BC1140" i="1" s="1"/>
  <c r="AV1140" i="1"/>
  <c r="AH1140" i="1"/>
  <c r="AE1140" i="1"/>
  <c r="AA1140" i="1"/>
  <c r="X1140" i="1"/>
  <c r="Q1140" i="1"/>
  <c r="T1140" i="1" s="1"/>
  <c r="AW1140" i="1" s="1"/>
  <c r="K1140" i="1"/>
  <c r="H1140" i="1"/>
  <c r="E1140" i="1"/>
  <c r="AY1139" i="1"/>
  <c r="BC1139" i="1" s="1"/>
  <c r="AU1139" i="1"/>
  <c r="AT1139" i="1"/>
  <c r="AS1139" i="1"/>
  <c r="BB1139" i="1" s="1"/>
  <c r="AR1139" i="1"/>
  <c r="AQ1139" i="1"/>
  <c r="AP1139" i="1"/>
  <c r="BA1139" i="1" s="1"/>
  <c r="AO1139" i="1"/>
  <c r="AN1139" i="1"/>
  <c r="AM1139" i="1"/>
  <c r="AZ1139" i="1" s="1"/>
  <c r="AL1139" i="1"/>
  <c r="AK1139" i="1"/>
  <c r="AV1139" i="1" s="1"/>
  <c r="AJ1139" i="1"/>
  <c r="AG1139" i="1"/>
  <c r="AF1139" i="1"/>
  <c r="AD1139" i="1"/>
  <c r="AC1139" i="1"/>
  <c r="AE1139" i="1" s="1"/>
  <c r="AH1139" i="1" s="1"/>
  <c r="Z1139" i="1"/>
  <c r="Y1139" i="1"/>
  <c r="X1139" i="1"/>
  <c r="AA1139" i="1" s="1"/>
  <c r="W1139" i="1"/>
  <c r="V1139" i="1"/>
  <c r="S1139" i="1"/>
  <c r="R1139" i="1"/>
  <c r="P1139" i="1"/>
  <c r="O1139" i="1"/>
  <c r="Q1139" i="1" s="1"/>
  <c r="T1139" i="1" s="1"/>
  <c r="N1139" i="1"/>
  <c r="M1139" i="1"/>
  <c r="L1139" i="1"/>
  <c r="K1139" i="1"/>
  <c r="J1139" i="1"/>
  <c r="I1139" i="1"/>
  <c r="G1139" i="1"/>
  <c r="H1139" i="1" s="1"/>
  <c r="F1139" i="1"/>
  <c r="D1139" i="1"/>
  <c r="C1139" i="1"/>
  <c r="E1139" i="1" s="1"/>
  <c r="BB1138" i="1"/>
  <c r="BA1138" i="1"/>
  <c r="AZ1138" i="1"/>
  <c r="AY1138" i="1"/>
  <c r="AV1138" i="1"/>
  <c r="AH1138" i="1"/>
  <c r="AE1138" i="1"/>
  <c r="X1138" i="1"/>
  <c r="AA1138" i="1" s="1"/>
  <c r="Q1138" i="1"/>
  <c r="T1138" i="1" s="1"/>
  <c r="K1138" i="1"/>
  <c r="H1138" i="1"/>
  <c r="E1138" i="1"/>
  <c r="BB1137" i="1"/>
  <c r="AU1137" i="1"/>
  <c r="AT1137" i="1"/>
  <c r="AS1137" i="1"/>
  <c r="AR1137" i="1"/>
  <c r="AQ1137" i="1"/>
  <c r="AP1137" i="1"/>
  <c r="BA1137" i="1" s="1"/>
  <c r="AO1137" i="1"/>
  <c r="AN1137" i="1"/>
  <c r="AM1137" i="1"/>
  <c r="AZ1137" i="1" s="1"/>
  <c r="AL1137" i="1"/>
  <c r="AK1137" i="1"/>
  <c r="AV1137" i="1" s="1"/>
  <c r="AJ1137" i="1"/>
  <c r="AG1137" i="1"/>
  <c r="AF1137" i="1"/>
  <c r="AE1137" i="1"/>
  <c r="AH1137" i="1" s="1"/>
  <c r="AD1137" i="1"/>
  <c r="AC1137" i="1"/>
  <c r="Z1137" i="1"/>
  <c r="Y1137" i="1"/>
  <c r="W1137" i="1"/>
  <c r="V1137" i="1"/>
  <c r="X1137" i="1" s="1"/>
  <c r="AA1137" i="1" s="1"/>
  <c r="S1137" i="1"/>
  <c r="R1137" i="1"/>
  <c r="P1137" i="1"/>
  <c r="O1137" i="1"/>
  <c r="Q1137" i="1" s="1"/>
  <c r="N1137" i="1"/>
  <c r="M1137" i="1"/>
  <c r="L1137" i="1"/>
  <c r="J1137" i="1"/>
  <c r="K1137" i="1" s="1"/>
  <c r="I1137" i="1"/>
  <c r="G1137" i="1"/>
  <c r="H1137" i="1" s="1"/>
  <c r="F1137" i="1"/>
  <c r="E1137" i="1"/>
  <c r="D1137" i="1"/>
  <c r="C1137" i="1"/>
  <c r="BD1136" i="1"/>
  <c r="BB1136" i="1"/>
  <c r="BA1136" i="1"/>
  <c r="AZ1136" i="1"/>
  <c r="AY1136" i="1"/>
  <c r="BC1136" i="1" s="1"/>
  <c r="AV1136" i="1"/>
  <c r="AH1136" i="1"/>
  <c r="AE1136" i="1"/>
  <c r="AA1136" i="1"/>
  <c r="X1136" i="1"/>
  <c r="T1136" i="1"/>
  <c r="AW1136" i="1" s="1"/>
  <c r="Q1136" i="1"/>
  <c r="K1136" i="1"/>
  <c r="H1136" i="1"/>
  <c r="E1136" i="1"/>
  <c r="AU1135" i="1"/>
  <c r="AT1135" i="1"/>
  <c r="AS1135" i="1"/>
  <c r="BB1135" i="1" s="1"/>
  <c r="AR1135" i="1"/>
  <c r="BA1135" i="1" s="1"/>
  <c r="AQ1135" i="1"/>
  <c r="AP1135" i="1"/>
  <c r="AO1135" i="1"/>
  <c r="AN1135" i="1"/>
  <c r="AV1135" i="1" s="1"/>
  <c r="AM1135" i="1"/>
  <c r="AZ1135" i="1" s="1"/>
  <c r="AL1135" i="1"/>
  <c r="AK1135" i="1"/>
  <c r="AJ1135" i="1"/>
  <c r="AY1135" i="1" s="1"/>
  <c r="BC1135" i="1" s="1"/>
  <c r="AG1135" i="1"/>
  <c r="AF1135" i="1"/>
  <c r="AE1135" i="1"/>
  <c r="AH1135" i="1" s="1"/>
  <c r="AD1135" i="1"/>
  <c r="AC1135" i="1"/>
  <c r="Z1135" i="1"/>
  <c r="Y1135" i="1"/>
  <c r="W1135" i="1"/>
  <c r="V1135" i="1"/>
  <c r="X1135" i="1" s="1"/>
  <c r="AA1135" i="1" s="1"/>
  <c r="S1135" i="1"/>
  <c r="R1135" i="1"/>
  <c r="Q1135" i="1"/>
  <c r="T1135" i="1" s="1"/>
  <c r="P1135" i="1"/>
  <c r="O1135" i="1"/>
  <c r="N1135" i="1"/>
  <c r="M1135" i="1"/>
  <c r="L1135" i="1"/>
  <c r="J1135" i="1"/>
  <c r="K1135" i="1" s="1"/>
  <c r="I1135" i="1"/>
  <c r="G1135" i="1"/>
  <c r="H1135" i="1" s="1"/>
  <c r="F1135" i="1"/>
  <c r="E1135" i="1"/>
  <c r="D1135" i="1"/>
  <c r="C1135" i="1"/>
  <c r="BB1134" i="1"/>
  <c r="BA1134" i="1"/>
  <c r="AZ1134" i="1"/>
  <c r="AY1134" i="1"/>
  <c r="BC1134" i="1" s="1"/>
  <c r="AV1134" i="1"/>
  <c r="AE1134" i="1"/>
  <c r="AH1134" i="1" s="1"/>
  <c r="X1134" i="1"/>
  <c r="AA1134" i="1" s="1"/>
  <c r="Q1134" i="1"/>
  <c r="T1134" i="1" s="1"/>
  <c r="K1134" i="1"/>
  <c r="H1134" i="1"/>
  <c r="E1134" i="1"/>
  <c r="AZ1133" i="1"/>
  <c r="AU1133" i="1"/>
  <c r="AT1133" i="1"/>
  <c r="AS1133" i="1"/>
  <c r="BB1133" i="1" s="1"/>
  <c r="AR1133" i="1"/>
  <c r="AQ1133" i="1"/>
  <c r="AP1133" i="1"/>
  <c r="AO1133" i="1"/>
  <c r="AN1133" i="1"/>
  <c r="AM1133" i="1"/>
  <c r="AL1133" i="1"/>
  <c r="AK1133" i="1"/>
  <c r="AJ1133" i="1"/>
  <c r="AY1133" i="1" s="1"/>
  <c r="AG1133" i="1"/>
  <c r="AF1133" i="1"/>
  <c r="AD1133" i="1"/>
  <c r="AC1133" i="1"/>
  <c r="AE1133" i="1" s="1"/>
  <c r="AH1133" i="1" s="1"/>
  <c r="Z1133" i="1"/>
  <c r="Y1133" i="1"/>
  <c r="W1133" i="1"/>
  <c r="V1133" i="1"/>
  <c r="X1133" i="1" s="1"/>
  <c r="S1133" i="1"/>
  <c r="R1133" i="1"/>
  <c r="P1133" i="1"/>
  <c r="O1133" i="1"/>
  <c r="N1133" i="1"/>
  <c r="M1133" i="1"/>
  <c r="L1133" i="1"/>
  <c r="K1133" i="1"/>
  <c r="J1133" i="1"/>
  <c r="I1133" i="1"/>
  <c r="H1133" i="1"/>
  <c r="G1133" i="1"/>
  <c r="F1133" i="1"/>
  <c r="D1133" i="1"/>
  <c r="E1133" i="1" s="1"/>
  <c r="C1133" i="1"/>
  <c r="BB1132" i="1"/>
  <c r="BA1132" i="1"/>
  <c r="AZ1132" i="1"/>
  <c r="AY1132" i="1"/>
  <c r="BC1132" i="1" s="1"/>
  <c r="AV1132" i="1"/>
  <c r="AH1132" i="1"/>
  <c r="AE1132" i="1"/>
  <c r="AA1132" i="1"/>
  <c r="X1132" i="1"/>
  <c r="Q1132" i="1"/>
  <c r="T1132" i="1" s="1"/>
  <c r="K1132" i="1"/>
  <c r="H1132" i="1"/>
  <c r="E1132" i="1"/>
  <c r="AU1131" i="1"/>
  <c r="AT1131" i="1"/>
  <c r="AS1131" i="1"/>
  <c r="AR1131" i="1"/>
  <c r="AQ1131" i="1"/>
  <c r="AP1131" i="1"/>
  <c r="BA1131" i="1" s="1"/>
  <c r="AO1131" i="1"/>
  <c r="AN1131" i="1"/>
  <c r="AZ1131" i="1" s="1"/>
  <c r="AM1131" i="1"/>
  <c r="AL1131" i="1"/>
  <c r="AY1131" i="1" s="1"/>
  <c r="AK1131" i="1"/>
  <c r="AJ1131" i="1"/>
  <c r="AG1131" i="1"/>
  <c r="AF1131" i="1"/>
  <c r="AD1131" i="1"/>
  <c r="AC1131" i="1"/>
  <c r="AE1131" i="1" s="1"/>
  <c r="AH1131" i="1" s="1"/>
  <c r="Z1131" i="1"/>
  <c r="Y1131" i="1"/>
  <c r="X1131" i="1"/>
  <c r="AA1131" i="1" s="1"/>
  <c r="W1131" i="1"/>
  <c r="V1131" i="1"/>
  <c r="S1131" i="1"/>
  <c r="R1131" i="1"/>
  <c r="P1131" i="1"/>
  <c r="O1131" i="1"/>
  <c r="Q1131" i="1" s="1"/>
  <c r="N1131" i="1"/>
  <c r="M1131" i="1"/>
  <c r="L1131" i="1"/>
  <c r="K1131" i="1"/>
  <c r="J1131" i="1"/>
  <c r="I1131" i="1"/>
  <c r="G1131" i="1"/>
  <c r="H1131" i="1" s="1"/>
  <c r="F1131" i="1"/>
  <c r="D1131" i="1"/>
  <c r="C1131" i="1"/>
  <c r="E1131" i="1" s="1"/>
  <c r="BB1130" i="1"/>
  <c r="BA1130" i="1"/>
  <c r="AZ1130" i="1"/>
  <c r="AY1130" i="1"/>
  <c r="BC1130" i="1" s="1"/>
  <c r="AV1130" i="1"/>
  <c r="AE1130" i="1"/>
  <c r="AH1130" i="1" s="1"/>
  <c r="X1130" i="1"/>
  <c r="AA1130" i="1" s="1"/>
  <c r="T1130" i="1"/>
  <c r="BD1130" i="1" s="1"/>
  <c r="Q1130" i="1"/>
  <c r="K1130" i="1"/>
  <c r="H1130" i="1"/>
  <c r="E1130" i="1"/>
  <c r="AU1129" i="1"/>
  <c r="AT1129" i="1"/>
  <c r="AS1129" i="1"/>
  <c r="BB1129" i="1" s="1"/>
  <c r="AR1129" i="1"/>
  <c r="AQ1129" i="1"/>
  <c r="AP1129" i="1"/>
  <c r="BA1129" i="1" s="1"/>
  <c r="AO1129" i="1"/>
  <c r="AN1129" i="1"/>
  <c r="AM1129" i="1"/>
  <c r="AZ1129" i="1" s="1"/>
  <c r="AL1129" i="1"/>
  <c r="AK1129" i="1"/>
  <c r="AJ1129" i="1"/>
  <c r="AG1129" i="1"/>
  <c r="AF1129" i="1"/>
  <c r="AD1129" i="1"/>
  <c r="AC1129" i="1"/>
  <c r="AE1129" i="1" s="1"/>
  <c r="Z1129" i="1"/>
  <c r="Y1129" i="1"/>
  <c r="W1129" i="1"/>
  <c r="V1129" i="1"/>
  <c r="S1129" i="1"/>
  <c r="R1129" i="1"/>
  <c r="P1129" i="1"/>
  <c r="O1129" i="1"/>
  <c r="Q1129" i="1" s="1"/>
  <c r="T1129" i="1" s="1"/>
  <c r="N1129" i="1"/>
  <c r="M1129" i="1"/>
  <c r="L1129" i="1"/>
  <c r="J1129" i="1"/>
  <c r="K1129" i="1" s="1"/>
  <c r="I1129" i="1"/>
  <c r="G1129" i="1"/>
  <c r="H1129" i="1" s="1"/>
  <c r="F1129" i="1"/>
  <c r="D1129" i="1"/>
  <c r="E1129" i="1" s="1"/>
  <c r="C1129" i="1"/>
  <c r="BB1128" i="1"/>
  <c r="BA1128" i="1"/>
  <c r="AZ1128" i="1"/>
  <c r="AY1128" i="1"/>
  <c r="BC1128" i="1" s="1"/>
  <c r="AV1128" i="1"/>
  <c r="AH1128" i="1"/>
  <c r="AE1128" i="1"/>
  <c r="X1128" i="1"/>
  <c r="AA1128" i="1" s="1"/>
  <c r="T1128" i="1"/>
  <c r="Q1128" i="1"/>
  <c r="K1128" i="1"/>
  <c r="H1128" i="1"/>
  <c r="E1128" i="1"/>
  <c r="AU1127" i="1"/>
  <c r="AT1127" i="1"/>
  <c r="AS1127" i="1"/>
  <c r="BB1127" i="1" s="1"/>
  <c r="AR1127" i="1"/>
  <c r="BA1127" i="1" s="1"/>
  <c r="AQ1127" i="1"/>
  <c r="AP1127" i="1"/>
  <c r="AO1127" i="1"/>
  <c r="AN1127" i="1"/>
  <c r="AM1127" i="1"/>
  <c r="AZ1127" i="1" s="1"/>
  <c r="AL1127" i="1"/>
  <c r="AK1127" i="1"/>
  <c r="AJ1127" i="1"/>
  <c r="AG1127" i="1"/>
  <c r="AF1127" i="1"/>
  <c r="AE1127" i="1"/>
  <c r="AH1127" i="1" s="1"/>
  <c r="AD1127" i="1"/>
  <c r="AC1127" i="1"/>
  <c r="Z1127" i="1"/>
  <c r="Y1127" i="1"/>
  <c r="W1127" i="1"/>
  <c r="V1127" i="1"/>
  <c r="X1127" i="1" s="1"/>
  <c r="AA1127" i="1" s="1"/>
  <c r="S1127" i="1"/>
  <c r="R1127" i="1"/>
  <c r="Q1127" i="1"/>
  <c r="T1127" i="1" s="1"/>
  <c r="P1127" i="1"/>
  <c r="O1127" i="1"/>
  <c r="N1127" i="1"/>
  <c r="M1127" i="1"/>
  <c r="L1127" i="1"/>
  <c r="J1127" i="1"/>
  <c r="K1127" i="1" s="1"/>
  <c r="I1127" i="1"/>
  <c r="H1127" i="1"/>
  <c r="G1127" i="1"/>
  <c r="F1127" i="1"/>
  <c r="E1127" i="1"/>
  <c r="D1127" i="1"/>
  <c r="C1127" i="1"/>
  <c r="BC1126" i="1"/>
  <c r="BB1126" i="1"/>
  <c r="BA1126" i="1"/>
  <c r="AZ1126" i="1"/>
  <c r="AY1126" i="1"/>
  <c r="AV1126" i="1"/>
  <c r="AE1126" i="1"/>
  <c r="AH1126" i="1" s="1"/>
  <c r="AA1126" i="1"/>
  <c r="X1126" i="1"/>
  <c r="Q1126" i="1"/>
  <c r="T1126" i="1" s="1"/>
  <c r="K1126" i="1"/>
  <c r="H1126" i="1"/>
  <c r="E1126" i="1"/>
  <c r="AU1125" i="1"/>
  <c r="AT1125" i="1"/>
  <c r="AS1125" i="1"/>
  <c r="BB1125" i="1" s="1"/>
  <c r="AR1125" i="1"/>
  <c r="AQ1125" i="1"/>
  <c r="AP1125" i="1"/>
  <c r="BA1125" i="1" s="1"/>
  <c r="AO1125" i="1"/>
  <c r="AN1125" i="1"/>
  <c r="AM1125" i="1"/>
  <c r="AZ1125" i="1" s="1"/>
  <c r="AL1125" i="1"/>
  <c r="AK1125" i="1"/>
  <c r="AJ1125" i="1"/>
  <c r="AY1125" i="1" s="1"/>
  <c r="AG1125" i="1"/>
  <c r="AF1125" i="1"/>
  <c r="AD1125" i="1"/>
  <c r="AC1125" i="1"/>
  <c r="AE1125" i="1" s="1"/>
  <c r="AH1125" i="1" s="1"/>
  <c r="Z1125" i="1"/>
  <c r="Y1125" i="1"/>
  <c r="W1125" i="1"/>
  <c r="V1125" i="1"/>
  <c r="X1125" i="1" s="1"/>
  <c r="AA1125" i="1" s="1"/>
  <c r="S1125" i="1"/>
  <c r="R1125" i="1"/>
  <c r="P1125" i="1"/>
  <c r="O1125" i="1"/>
  <c r="Q1125" i="1" s="1"/>
  <c r="T1125" i="1" s="1"/>
  <c r="N1125" i="1"/>
  <c r="M1125" i="1"/>
  <c r="L1125" i="1"/>
  <c r="J1125" i="1"/>
  <c r="I1125" i="1"/>
  <c r="K1125" i="1" s="1"/>
  <c r="H1125" i="1"/>
  <c r="G1125" i="1"/>
  <c r="F1125" i="1"/>
  <c r="D1125" i="1"/>
  <c r="E1125" i="1" s="1"/>
  <c r="C1125" i="1"/>
  <c r="BB1124" i="1"/>
  <c r="BC1124" i="1" s="1"/>
  <c r="BA1124" i="1"/>
  <c r="AZ1124" i="1"/>
  <c r="AY1124" i="1"/>
  <c r="AW1124" i="1"/>
  <c r="AV1124" i="1"/>
  <c r="AE1124" i="1"/>
  <c r="AH1124" i="1" s="1"/>
  <c r="AA1124" i="1"/>
  <c r="X1124" i="1"/>
  <c r="Q1124" i="1"/>
  <c r="T1124" i="1" s="1"/>
  <c r="K1124" i="1"/>
  <c r="H1124" i="1"/>
  <c r="E1124" i="1"/>
  <c r="AY1123" i="1"/>
  <c r="AU1123" i="1"/>
  <c r="AT1123" i="1"/>
  <c r="AS1123" i="1"/>
  <c r="BB1123" i="1" s="1"/>
  <c r="AR1123" i="1"/>
  <c r="AQ1123" i="1"/>
  <c r="AP1123" i="1"/>
  <c r="BA1123" i="1" s="1"/>
  <c r="AO1123" i="1"/>
  <c r="AN1123" i="1"/>
  <c r="AM1123" i="1"/>
  <c r="AZ1123" i="1" s="1"/>
  <c r="AL1123" i="1"/>
  <c r="AK1123" i="1"/>
  <c r="AJ1123" i="1"/>
  <c r="AV1123" i="1" s="1"/>
  <c r="AG1123" i="1"/>
  <c r="AF1123" i="1"/>
  <c r="AD1123" i="1"/>
  <c r="AC1123" i="1"/>
  <c r="AE1123" i="1" s="1"/>
  <c r="AH1123" i="1" s="1"/>
  <c r="Z1123" i="1"/>
  <c r="Y1123" i="1"/>
  <c r="X1123" i="1"/>
  <c r="AA1123" i="1" s="1"/>
  <c r="W1123" i="1"/>
  <c r="V1123" i="1"/>
  <c r="S1123" i="1"/>
  <c r="R1123" i="1"/>
  <c r="P1123" i="1"/>
  <c r="O1123" i="1"/>
  <c r="Q1123" i="1" s="1"/>
  <c r="T1123" i="1" s="1"/>
  <c r="N1123" i="1"/>
  <c r="M1123" i="1"/>
  <c r="L1123" i="1"/>
  <c r="K1123" i="1"/>
  <c r="J1123" i="1"/>
  <c r="I1123" i="1"/>
  <c r="G1123" i="1"/>
  <c r="H1123" i="1" s="1"/>
  <c r="F1123" i="1"/>
  <c r="D1123" i="1"/>
  <c r="E1123" i="1" s="1"/>
  <c r="C1123" i="1"/>
  <c r="BB1122" i="1"/>
  <c r="BA1122" i="1"/>
  <c r="BC1122" i="1" s="1"/>
  <c r="AZ1122" i="1"/>
  <c r="AY1122" i="1"/>
  <c r="AV1122" i="1"/>
  <c r="AE1122" i="1"/>
  <c r="AH1122" i="1" s="1"/>
  <c r="X1122" i="1"/>
  <c r="AA1122" i="1" s="1"/>
  <c r="T1122" i="1"/>
  <c r="AW1122" i="1" s="1"/>
  <c r="Q1122" i="1"/>
  <c r="K1122" i="1"/>
  <c r="H1122" i="1"/>
  <c r="E1122" i="1"/>
  <c r="AU1121" i="1"/>
  <c r="AT1121" i="1"/>
  <c r="AS1121" i="1"/>
  <c r="BB1121" i="1" s="1"/>
  <c r="AR1121" i="1"/>
  <c r="AQ1121" i="1"/>
  <c r="AP1121" i="1"/>
  <c r="BA1121" i="1" s="1"/>
  <c r="AO1121" i="1"/>
  <c r="AN1121" i="1"/>
  <c r="AM1121" i="1"/>
  <c r="AZ1121" i="1" s="1"/>
  <c r="AL1121" i="1"/>
  <c r="AK1121" i="1"/>
  <c r="AJ1121" i="1"/>
  <c r="AG1121" i="1"/>
  <c r="AF1121" i="1"/>
  <c r="AD1121" i="1"/>
  <c r="AE1121" i="1" s="1"/>
  <c r="AH1121" i="1" s="1"/>
  <c r="AC1121" i="1"/>
  <c r="AA1121" i="1"/>
  <c r="Z1121" i="1"/>
  <c r="Y1121" i="1"/>
  <c r="W1121" i="1"/>
  <c r="V1121" i="1"/>
  <c r="X1121" i="1" s="1"/>
  <c r="S1121" i="1"/>
  <c r="R1121" i="1"/>
  <c r="P1121" i="1"/>
  <c r="O1121" i="1"/>
  <c r="Q1121" i="1" s="1"/>
  <c r="N1121" i="1"/>
  <c r="M1121" i="1"/>
  <c r="L1121" i="1"/>
  <c r="J1121" i="1"/>
  <c r="K1121" i="1" s="1"/>
  <c r="I1121" i="1"/>
  <c r="G1121" i="1"/>
  <c r="H1121" i="1" s="1"/>
  <c r="F1121" i="1"/>
  <c r="D1121" i="1"/>
  <c r="E1121" i="1" s="1"/>
  <c r="C1121" i="1"/>
  <c r="BB1120" i="1"/>
  <c r="BA1120" i="1"/>
  <c r="AZ1120" i="1"/>
  <c r="AY1120" i="1"/>
  <c r="BC1120" i="1" s="1"/>
  <c r="BD1120" i="1" s="1"/>
  <c r="AV1120" i="1"/>
  <c r="AH1120" i="1"/>
  <c r="AE1120" i="1"/>
  <c r="X1120" i="1"/>
  <c r="AA1120" i="1" s="1"/>
  <c r="T1120" i="1"/>
  <c r="AW1120" i="1" s="1"/>
  <c r="Q1120" i="1"/>
  <c r="K1120" i="1"/>
  <c r="H1120" i="1"/>
  <c r="E1120" i="1"/>
  <c r="AU1119" i="1"/>
  <c r="AT1119" i="1"/>
  <c r="AS1119" i="1"/>
  <c r="BB1119" i="1" s="1"/>
  <c r="AR1119" i="1"/>
  <c r="BA1119" i="1" s="1"/>
  <c r="AQ1119" i="1"/>
  <c r="AP1119" i="1"/>
  <c r="AO1119" i="1"/>
  <c r="AN1119" i="1"/>
  <c r="AN1054" i="1" s="1"/>
  <c r="AM1119" i="1"/>
  <c r="AZ1119" i="1" s="1"/>
  <c r="AL1119" i="1"/>
  <c r="AK1119" i="1"/>
  <c r="AJ1119" i="1"/>
  <c r="AY1119" i="1" s="1"/>
  <c r="AG1119" i="1"/>
  <c r="AF1119" i="1"/>
  <c r="AE1119" i="1"/>
  <c r="AH1119" i="1" s="1"/>
  <c r="AD1119" i="1"/>
  <c r="AC1119" i="1"/>
  <c r="Z1119" i="1"/>
  <c r="Y1119" i="1"/>
  <c r="W1119" i="1"/>
  <c r="V1119" i="1"/>
  <c r="S1119" i="1"/>
  <c r="R1119" i="1"/>
  <c r="Q1119" i="1"/>
  <c r="T1119" i="1" s="1"/>
  <c r="P1119" i="1"/>
  <c r="O1119" i="1"/>
  <c r="N1119" i="1"/>
  <c r="M1119" i="1"/>
  <c r="L1119" i="1"/>
  <c r="J1119" i="1"/>
  <c r="K1119" i="1" s="1"/>
  <c r="I1119" i="1"/>
  <c r="G1119" i="1"/>
  <c r="H1119" i="1" s="1"/>
  <c r="F1119" i="1"/>
  <c r="E1119" i="1"/>
  <c r="D1119" i="1"/>
  <c r="C1119" i="1"/>
  <c r="BB1118" i="1"/>
  <c r="BA1118" i="1"/>
  <c r="AZ1118" i="1"/>
  <c r="AY1118" i="1"/>
  <c r="BC1118" i="1" s="1"/>
  <c r="AV1118" i="1"/>
  <c r="AE1118" i="1"/>
  <c r="AH1118" i="1" s="1"/>
  <c r="X1118" i="1"/>
  <c r="AA1118" i="1" s="1"/>
  <c r="Q1118" i="1"/>
  <c r="T1118" i="1" s="1"/>
  <c r="K1118" i="1"/>
  <c r="H1118" i="1"/>
  <c r="E1118" i="1"/>
  <c r="AZ1117" i="1"/>
  <c r="AU1117" i="1"/>
  <c r="AT1117" i="1"/>
  <c r="AS1117" i="1"/>
  <c r="BB1117" i="1" s="1"/>
  <c r="AR1117" i="1"/>
  <c r="AQ1117" i="1"/>
  <c r="AP1117" i="1"/>
  <c r="BA1117" i="1" s="1"/>
  <c r="AO1117" i="1"/>
  <c r="AN1117" i="1"/>
  <c r="AM1117" i="1"/>
  <c r="AL1117" i="1"/>
  <c r="AK1117" i="1"/>
  <c r="AJ1117" i="1"/>
  <c r="AY1117" i="1" s="1"/>
  <c r="AG1117" i="1"/>
  <c r="AF1117" i="1"/>
  <c r="AD1117" i="1"/>
  <c r="AC1117" i="1"/>
  <c r="AE1117" i="1" s="1"/>
  <c r="AH1117" i="1" s="1"/>
  <c r="Z1117" i="1"/>
  <c r="Y1117" i="1"/>
  <c r="W1117" i="1"/>
  <c r="V1117" i="1"/>
  <c r="X1117" i="1" s="1"/>
  <c r="AA1117" i="1" s="1"/>
  <c r="S1117" i="1"/>
  <c r="R1117" i="1"/>
  <c r="P1117" i="1"/>
  <c r="O1117" i="1"/>
  <c r="Q1117" i="1" s="1"/>
  <c r="T1117" i="1" s="1"/>
  <c r="N1117" i="1"/>
  <c r="M1117" i="1"/>
  <c r="L1117" i="1"/>
  <c r="K1117" i="1"/>
  <c r="J1117" i="1"/>
  <c r="I1117" i="1"/>
  <c r="H1117" i="1"/>
  <c r="G1117" i="1"/>
  <c r="F1117" i="1"/>
  <c r="D1117" i="1"/>
  <c r="E1117" i="1" s="1"/>
  <c r="C1117" i="1"/>
  <c r="BB1116" i="1"/>
  <c r="BA1116" i="1"/>
  <c r="AZ1116" i="1"/>
  <c r="AY1116" i="1"/>
  <c r="BC1116" i="1" s="1"/>
  <c r="AV1116" i="1"/>
  <c r="AE1116" i="1"/>
  <c r="AH1116" i="1" s="1"/>
  <c r="AA1116" i="1"/>
  <c r="X1116" i="1"/>
  <c r="Q1116" i="1"/>
  <c r="T1116" i="1" s="1"/>
  <c r="K1116" i="1"/>
  <c r="H1116" i="1"/>
  <c r="E1116" i="1"/>
  <c r="BC1115" i="1"/>
  <c r="BB1115" i="1"/>
  <c r="BA1115" i="1"/>
  <c r="AZ1115" i="1"/>
  <c r="AY1115" i="1"/>
  <c r="AV1115" i="1"/>
  <c r="AE1115" i="1"/>
  <c r="AH1115" i="1" s="1"/>
  <c r="AA1115" i="1"/>
  <c r="X1115" i="1"/>
  <c r="Q1115" i="1"/>
  <c r="T1115" i="1" s="1"/>
  <c r="K1115" i="1"/>
  <c r="H1115" i="1"/>
  <c r="E1115" i="1"/>
  <c r="BD1114" i="1"/>
  <c r="BB1114" i="1"/>
  <c r="BA1114" i="1"/>
  <c r="AZ1114" i="1"/>
  <c r="AY1114" i="1"/>
  <c r="BC1114" i="1" s="1"/>
  <c r="AV1114" i="1"/>
  <c r="AH1114" i="1"/>
  <c r="AE1114" i="1"/>
  <c r="X1114" i="1"/>
  <c r="AA1114" i="1" s="1"/>
  <c r="T1114" i="1"/>
  <c r="AW1114" i="1" s="1"/>
  <c r="Q1114" i="1"/>
  <c r="K1114" i="1"/>
  <c r="H1114" i="1"/>
  <c r="E1114" i="1"/>
  <c r="BB1113" i="1"/>
  <c r="BA1113" i="1"/>
  <c r="AZ1113" i="1"/>
  <c r="AY1113" i="1"/>
  <c r="BC1113" i="1" s="1"/>
  <c r="AV1113" i="1"/>
  <c r="AE1113" i="1"/>
  <c r="AH1113" i="1" s="1"/>
  <c r="X1113" i="1"/>
  <c r="AA1113" i="1" s="1"/>
  <c r="Q1113" i="1"/>
  <c r="T1113" i="1" s="1"/>
  <c r="K1113" i="1"/>
  <c r="H1113" i="1"/>
  <c r="E1113" i="1"/>
  <c r="BB1112" i="1"/>
  <c r="BA1112" i="1"/>
  <c r="AZ1112" i="1"/>
  <c r="AY1112" i="1"/>
  <c r="BC1112" i="1" s="1"/>
  <c r="AV1112" i="1"/>
  <c r="AE1112" i="1"/>
  <c r="AH1112" i="1" s="1"/>
  <c r="AA1112" i="1"/>
  <c r="X1112" i="1"/>
  <c r="Q1112" i="1"/>
  <c r="T1112" i="1" s="1"/>
  <c r="BD1112" i="1" s="1"/>
  <c r="K1112" i="1"/>
  <c r="H1112" i="1"/>
  <c r="E1112" i="1"/>
  <c r="AY1111" i="1"/>
  <c r="BC1111" i="1" s="1"/>
  <c r="AU1111" i="1"/>
  <c r="AT1111" i="1"/>
  <c r="AS1111" i="1"/>
  <c r="BB1111" i="1" s="1"/>
  <c r="AR1111" i="1"/>
  <c r="AQ1111" i="1"/>
  <c r="AP1111" i="1"/>
  <c r="BA1111" i="1" s="1"/>
  <c r="AO1111" i="1"/>
  <c r="AN1111" i="1"/>
  <c r="AM1111" i="1"/>
  <c r="AZ1111" i="1" s="1"/>
  <c r="AL1111" i="1"/>
  <c r="AK1111" i="1"/>
  <c r="AJ1111" i="1"/>
  <c r="AV1111" i="1" s="1"/>
  <c r="AG1111" i="1"/>
  <c r="AF1111" i="1"/>
  <c r="AD1111" i="1"/>
  <c r="AC1111" i="1"/>
  <c r="AE1111" i="1" s="1"/>
  <c r="Z1111" i="1"/>
  <c r="Y1111" i="1"/>
  <c r="X1111" i="1"/>
  <c r="AA1111" i="1" s="1"/>
  <c r="W1111" i="1"/>
  <c r="V1111" i="1"/>
  <c r="S1111" i="1"/>
  <c r="R1111" i="1"/>
  <c r="P1111" i="1"/>
  <c r="O1111" i="1"/>
  <c r="Q1111" i="1" s="1"/>
  <c r="T1111" i="1" s="1"/>
  <c r="N1111" i="1"/>
  <c r="M1111" i="1"/>
  <c r="L1111" i="1"/>
  <c r="K1111" i="1"/>
  <c r="J1111" i="1"/>
  <c r="I1111" i="1"/>
  <c r="G1111" i="1"/>
  <c r="H1111" i="1" s="1"/>
  <c r="F1111" i="1"/>
  <c r="D1111" i="1"/>
  <c r="E1111" i="1" s="1"/>
  <c r="C1111" i="1"/>
  <c r="BB1110" i="1"/>
  <c r="BA1110" i="1"/>
  <c r="BC1110" i="1" s="1"/>
  <c r="AZ1110" i="1"/>
  <c r="AY1110" i="1"/>
  <c r="AV1110" i="1"/>
  <c r="AE1110" i="1"/>
  <c r="AH1110" i="1" s="1"/>
  <c r="X1110" i="1"/>
  <c r="AA1110" i="1" s="1"/>
  <c r="T1110" i="1"/>
  <c r="AW1110" i="1" s="1"/>
  <c r="Q1110" i="1"/>
  <c r="K1110" i="1"/>
  <c r="H1110" i="1"/>
  <c r="E1110" i="1"/>
  <c r="BB1109" i="1"/>
  <c r="AU1109" i="1"/>
  <c r="AT1109" i="1"/>
  <c r="AS1109" i="1"/>
  <c r="AR1109" i="1"/>
  <c r="AQ1109" i="1"/>
  <c r="AP1109" i="1"/>
  <c r="BA1109" i="1" s="1"/>
  <c r="AO1109" i="1"/>
  <c r="AN1109" i="1"/>
  <c r="AM1109" i="1"/>
  <c r="AZ1109" i="1" s="1"/>
  <c r="AL1109" i="1"/>
  <c r="AK1109" i="1"/>
  <c r="AJ1109" i="1"/>
  <c r="AY1109" i="1" s="1"/>
  <c r="BC1109" i="1" s="1"/>
  <c r="AG1109" i="1"/>
  <c r="AF1109" i="1"/>
  <c r="AD1109" i="1"/>
  <c r="AC1109" i="1"/>
  <c r="AE1109" i="1" s="1"/>
  <c r="AH1109" i="1" s="1"/>
  <c r="Z1109" i="1"/>
  <c r="Y1109" i="1"/>
  <c r="W1109" i="1"/>
  <c r="V1109" i="1"/>
  <c r="X1109" i="1" s="1"/>
  <c r="AA1109" i="1" s="1"/>
  <c r="S1109" i="1"/>
  <c r="R1109" i="1"/>
  <c r="P1109" i="1"/>
  <c r="O1109" i="1"/>
  <c r="Q1109" i="1" s="1"/>
  <c r="T1109" i="1" s="1"/>
  <c r="N1109" i="1"/>
  <c r="M1109" i="1"/>
  <c r="L1109" i="1"/>
  <c r="J1109" i="1"/>
  <c r="K1109" i="1" s="1"/>
  <c r="I1109" i="1"/>
  <c r="G1109" i="1"/>
  <c r="H1109" i="1" s="1"/>
  <c r="F1109" i="1"/>
  <c r="D1109" i="1"/>
  <c r="E1109" i="1" s="1"/>
  <c r="C1109" i="1"/>
  <c r="BB1108" i="1"/>
  <c r="BA1108" i="1"/>
  <c r="AZ1108" i="1"/>
  <c r="AY1108" i="1"/>
  <c r="BC1108" i="1" s="1"/>
  <c r="BD1108" i="1" s="1"/>
  <c r="AV1108" i="1"/>
  <c r="AH1108" i="1"/>
  <c r="AE1108" i="1"/>
  <c r="X1108" i="1"/>
  <c r="AA1108" i="1" s="1"/>
  <c r="T1108" i="1"/>
  <c r="AW1108" i="1" s="1"/>
  <c r="Q1108" i="1"/>
  <c r="K1108" i="1"/>
  <c r="H1108" i="1"/>
  <c r="E1108" i="1"/>
  <c r="BB1107" i="1"/>
  <c r="BA1107" i="1"/>
  <c r="AZ1107" i="1"/>
  <c r="AY1107" i="1"/>
  <c r="BC1107" i="1" s="1"/>
  <c r="AV1107" i="1"/>
  <c r="AE1107" i="1"/>
  <c r="AH1107" i="1" s="1"/>
  <c r="X1107" i="1"/>
  <c r="AA1107" i="1" s="1"/>
  <c r="Q1107" i="1"/>
  <c r="T1107" i="1" s="1"/>
  <c r="K1107" i="1"/>
  <c r="H1107" i="1"/>
  <c r="E1107" i="1"/>
  <c r="BB1106" i="1"/>
  <c r="BC1106" i="1" s="1"/>
  <c r="BA1106" i="1"/>
  <c r="AZ1106" i="1"/>
  <c r="AY1106" i="1"/>
  <c r="AV1106" i="1"/>
  <c r="AE1106" i="1"/>
  <c r="AH1106" i="1" s="1"/>
  <c r="AA1106" i="1"/>
  <c r="X1106" i="1"/>
  <c r="Q1106" i="1"/>
  <c r="T1106" i="1" s="1"/>
  <c r="BD1106" i="1" s="1"/>
  <c r="K1106" i="1"/>
  <c r="H1106" i="1"/>
  <c r="E1106" i="1"/>
  <c r="AY1105" i="1"/>
  <c r="AU1105" i="1"/>
  <c r="AT1105" i="1"/>
  <c r="AS1105" i="1"/>
  <c r="BB1105" i="1" s="1"/>
  <c r="AR1105" i="1"/>
  <c r="AQ1105" i="1"/>
  <c r="AP1105" i="1"/>
  <c r="BA1105" i="1" s="1"/>
  <c r="AO1105" i="1"/>
  <c r="AN1105" i="1"/>
  <c r="AM1105" i="1"/>
  <c r="AZ1105" i="1" s="1"/>
  <c r="AL1105" i="1"/>
  <c r="AK1105" i="1"/>
  <c r="AJ1105" i="1"/>
  <c r="AV1105" i="1" s="1"/>
  <c r="AG1105" i="1"/>
  <c r="AF1105" i="1"/>
  <c r="AD1105" i="1"/>
  <c r="AC1105" i="1"/>
  <c r="AE1105" i="1" s="1"/>
  <c r="AH1105" i="1" s="1"/>
  <c r="Z1105" i="1"/>
  <c r="Y1105" i="1"/>
  <c r="X1105" i="1"/>
  <c r="AA1105" i="1" s="1"/>
  <c r="W1105" i="1"/>
  <c r="V1105" i="1"/>
  <c r="S1105" i="1"/>
  <c r="R1105" i="1"/>
  <c r="P1105" i="1"/>
  <c r="O1105" i="1"/>
  <c r="Q1105" i="1" s="1"/>
  <c r="T1105" i="1" s="1"/>
  <c r="N1105" i="1"/>
  <c r="M1105" i="1"/>
  <c r="L1105" i="1"/>
  <c r="K1105" i="1"/>
  <c r="J1105" i="1"/>
  <c r="I1105" i="1"/>
  <c r="G1105" i="1"/>
  <c r="H1105" i="1" s="1"/>
  <c r="F1105" i="1"/>
  <c r="D1105" i="1"/>
  <c r="E1105" i="1" s="1"/>
  <c r="C1105" i="1"/>
  <c r="BB1104" i="1"/>
  <c r="BA1104" i="1"/>
  <c r="AZ1104" i="1"/>
  <c r="AY1104" i="1"/>
  <c r="BC1104" i="1" s="1"/>
  <c r="AV1104" i="1"/>
  <c r="AE1104" i="1"/>
  <c r="AH1104" i="1" s="1"/>
  <c r="X1104" i="1"/>
  <c r="AA1104" i="1" s="1"/>
  <c r="T1104" i="1"/>
  <c r="AW1104" i="1" s="1"/>
  <c r="Q1104" i="1"/>
  <c r="K1104" i="1"/>
  <c r="H1104" i="1"/>
  <c r="E1104" i="1"/>
  <c r="BB1103" i="1"/>
  <c r="BC1103" i="1" s="1"/>
  <c r="BA1103" i="1"/>
  <c r="AZ1103" i="1"/>
  <c r="AY1103" i="1"/>
  <c r="AV1103" i="1"/>
  <c r="AE1103" i="1"/>
  <c r="AH1103" i="1" s="1"/>
  <c r="AA1103" i="1"/>
  <c r="X1103" i="1"/>
  <c r="Q1103" i="1"/>
  <c r="T1103" i="1" s="1"/>
  <c r="K1103" i="1"/>
  <c r="H1103" i="1"/>
  <c r="E1103" i="1"/>
  <c r="BC1102" i="1"/>
  <c r="BB1102" i="1"/>
  <c r="BA1102" i="1"/>
  <c r="AZ1102" i="1"/>
  <c r="AY1102" i="1"/>
  <c r="AV1102" i="1"/>
  <c r="AE1102" i="1"/>
  <c r="AH1102" i="1" s="1"/>
  <c r="X1102" i="1"/>
  <c r="AA1102" i="1" s="1"/>
  <c r="Q1102" i="1"/>
  <c r="T1102" i="1" s="1"/>
  <c r="K1102" i="1"/>
  <c r="H1102" i="1"/>
  <c r="E1102" i="1"/>
  <c r="AU1101" i="1"/>
  <c r="AT1101" i="1"/>
  <c r="AS1101" i="1"/>
  <c r="AR1101" i="1"/>
  <c r="AQ1101" i="1"/>
  <c r="AP1101" i="1"/>
  <c r="BA1101" i="1" s="1"/>
  <c r="AO1101" i="1"/>
  <c r="AN1101" i="1"/>
  <c r="AM1101" i="1"/>
  <c r="AZ1101" i="1" s="1"/>
  <c r="AL1101" i="1"/>
  <c r="AK1101" i="1"/>
  <c r="AJ1101" i="1"/>
  <c r="AY1101" i="1" s="1"/>
  <c r="AG1101" i="1"/>
  <c r="AF1101" i="1"/>
  <c r="AD1101" i="1"/>
  <c r="AE1101" i="1" s="1"/>
  <c r="AH1101" i="1" s="1"/>
  <c r="AC1101" i="1"/>
  <c r="Z1101" i="1"/>
  <c r="Y1101" i="1"/>
  <c r="W1101" i="1"/>
  <c r="V1101" i="1"/>
  <c r="X1101" i="1" s="1"/>
  <c r="AA1101" i="1" s="1"/>
  <c r="S1101" i="1"/>
  <c r="R1101" i="1"/>
  <c r="P1101" i="1"/>
  <c r="O1101" i="1"/>
  <c r="Q1101" i="1" s="1"/>
  <c r="T1101" i="1" s="1"/>
  <c r="N1101" i="1"/>
  <c r="M1101" i="1"/>
  <c r="L1101" i="1"/>
  <c r="J1101" i="1"/>
  <c r="K1101" i="1" s="1"/>
  <c r="I1101" i="1"/>
  <c r="H1101" i="1"/>
  <c r="G1101" i="1"/>
  <c r="F1101" i="1"/>
  <c r="D1101" i="1"/>
  <c r="E1101" i="1" s="1"/>
  <c r="C1101" i="1"/>
  <c r="BB1100" i="1"/>
  <c r="BA1100" i="1"/>
  <c r="AZ1100" i="1"/>
  <c r="AY1100" i="1"/>
  <c r="BC1100" i="1" s="1"/>
  <c r="AW1100" i="1"/>
  <c r="AV1100" i="1"/>
  <c r="AE1100" i="1"/>
  <c r="AH1100" i="1" s="1"/>
  <c r="AA1100" i="1"/>
  <c r="X1100" i="1"/>
  <c r="T1100" i="1"/>
  <c r="Q1100" i="1"/>
  <c r="K1100" i="1"/>
  <c r="H1100" i="1"/>
  <c r="E1100" i="1"/>
  <c r="AY1099" i="1"/>
  <c r="AU1099" i="1"/>
  <c r="AT1099" i="1"/>
  <c r="AS1099" i="1"/>
  <c r="BB1099" i="1" s="1"/>
  <c r="AR1099" i="1"/>
  <c r="AQ1099" i="1"/>
  <c r="AP1099" i="1"/>
  <c r="BA1099" i="1" s="1"/>
  <c r="AO1099" i="1"/>
  <c r="AN1099" i="1"/>
  <c r="AM1099" i="1"/>
  <c r="AZ1099" i="1" s="1"/>
  <c r="AL1099" i="1"/>
  <c r="AK1099" i="1"/>
  <c r="AJ1099" i="1"/>
  <c r="AG1099" i="1"/>
  <c r="AF1099" i="1"/>
  <c r="AD1099" i="1"/>
  <c r="AC1099" i="1"/>
  <c r="AE1099" i="1" s="1"/>
  <c r="Z1099" i="1"/>
  <c r="Y1099" i="1"/>
  <c r="X1099" i="1"/>
  <c r="AA1099" i="1" s="1"/>
  <c r="W1099" i="1"/>
  <c r="V1099" i="1"/>
  <c r="S1099" i="1"/>
  <c r="R1099" i="1"/>
  <c r="P1099" i="1"/>
  <c r="O1099" i="1"/>
  <c r="Q1099" i="1" s="1"/>
  <c r="T1099" i="1" s="1"/>
  <c r="N1099" i="1"/>
  <c r="M1099" i="1"/>
  <c r="L1099" i="1"/>
  <c r="K1099" i="1"/>
  <c r="J1099" i="1"/>
  <c r="I1099" i="1"/>
  <c r="G1099" i="1"/>
  <c r="H1099" i="1" s="1"/>
  <c r="F1099" i="1"/>
  <c r="D1099" i="1"/>
  <c r="C1099" i="1"/>
  <c r="E1099" i="1" s="1"/>
  <c r="BB1098" i="1"/>
  <c r="BA1098" i="1"/>
  <c r="BC1098" i="1" s="1"/>
  <c r="AZ1098" i="1"/>
  <c r="AY1098" i="1"/>
  <c r="AV1098" i="1"/>
  <c r="AE1098" i="1"/>
  <c r="AH1098" i="1" s="1"/>
  <c r="X1098" i="1"/>
  <c r="AA1098" i="1" s="1"/>
  <c r="Q1098" i="1"/>
  <c r="T1098" i="1" s="1"/>
  <c r="K1098" i="1"/>
  <c r="H1098" i="1"/>
  <c r="E1098" i="1"/>
  <c r="BB1097" i="1"/>
  <c r="BC1097" i="1" s="1"/>
  <c r="BA1097" i="1"/>
  <c r="AZ1097" i="1"/>
  <c r="AY1097" i="1"/>
  <c r="AV1097" i="1"/>
  <c r="AE1097" i="1"/>
  <c r="AH1097" i="1" s="1"/>
  <c r="AA1097" i="1"/>
  <c r="X1097" i="1"/>
  <c r="Q1097" i="1"/>
  <c r="T1097" i="1" s="1"/>
  <c r="K1097" i="1"/>
  <c r="H1097" i="1"/>
  <c r="E1097" i="1"/>
  <c r="AU1096" i="1"/>
  <c r="AT1096" i="1"/>
  <c r="AS1096" i="1"/>
  <c r="AR1096" i="1"/>
  <c r="AQ1096" i="1"/>
  <c r="AP1096" i="1"/>
  <c r="BA1096" i="1" s="1"/>
  <c r="AO1096" i="1"/>
  <c r="AN1096" i="1"/>
  <c r="AM1096" i="1"/>
  <c r="AZ1096" i="1" s="1"/>
  <c r="AL1096" i="1"/>
  <c r="AK1096" i="1"/>
  <c r="AJ1096" i="1"/>
  <c r="AG1096" i="1"/>
  <c r="AF1096" i="1"/>
  <c r="AD1096" i="1"/>
  <c r="AC1096" i="1"/>
  <c r="AE1096" i="1" s="1"/>
  <c r="AH1096" i="1" s="1"/>
  <c r="Z1096" i="1"/>
  <c r="Y1096" i="1"/>
  <c r="X1096" i="1"/>
  <c r="AA1096" i="1" s="1"/>
  <c r="W1096" i="1"/>
  <c r="V1096" i="1"/>
  <c r="S1096" i="1"/>
  <c r="R1096" i="1"/>
  <c r="P1096" i="1"/>
  <c r="O1096" i="1"/>
  <c r="Q1096" i="1" s="1"/>
  <c r="N1096" i="1"/>
  <c r="M1096" i="1"/>
  <c r="L1096" i="1"/>
  <c r="K1096" i="1"/>
  <c r="J1096" i="1"/>
  <c r="I1096" i="1"/>
  <c r="G1096" i="1"/>
  <c r="H1096" i="1" s="1"/>
  <c r="F1096" i="1"/>
  <c r="D1096" i="1"/>
  <c r="C1096" i="1"/>
  <c r="E1096" i="1" s="1"/>
  <c r="BB1095" i="1"/>
  <c r="BA1095" i="1"/>
  <c r="AZ1095" i="1"/>
  <c r="AY1095" i="1"/>
  <c r="BC1095" i="1" s="1"/>
  <c r="AV1095" i="1"/>
  <c r="AE1095" i="1"/>
  <c r="AH1095" i="1" s="1"/>
  <c r="X1095" i="1"/>
  <c r="AA1095" i="1" s="1"/>
  <c r="Q1095" i="1"/>
  <c r="T1095" i="1" s="1"/>
  <c r="K1095" i="1"/>
  <c r="H1095" i="1"/>
  <c r="E1095" i="1"/>
  <c r="AU1094" i="1"/>
  <c r="AT1094" i="1"/>
  <c r="AS1094" i="1"/>
  <c r="BB1094" i="1" s="1"/>
  <c r="AR1094" i="1"/>
  <c r="AQ1094" i="1"/>
  <c r="AP1094" i="1"/>
  <c r="BA1094" i="1" s="1"/>
  <c r="AO1094" i="1"/>
  <c r="AN1094" i="1"/>
  <c r="AM1094" i="1"/>
  <c r="AL1094" i="1"/>
  <c r="AK1094" i="1"/>
  <c r="AJ1094" i="1"/>
  <c r="AG1094" i="1"/>
  <c r="AF1094" i="1"/>
  <c r="AD1094" i="1"/>
  <c r="AC1094" i="1"/>
  <c r="AE1094" i="1" s="1"/>
  <c r="AH1094" i="1" s="1"/>
  <c r="Z1094" i="1"/>
  <c r="Y1094" i="1"/>
  <c r="W1094" i="1"/>
  <c r="X1094" i="1" s="1"/>
  <c r="AA1094" i="1" s="1"/>
  <c r="V1094" i="1"/>
  <c r="S1094" i="1"/>
  <c r="R1094" i="1"/>
  <c r="Q1094" i="1"/>
  <c r="T1094" i="1" s="1"/>
  <c r="P1094" i="1"/>
  <c r="O1094" i="1"/>
  <c r="N1094" i="1"/>
  <c r="M1094" i="1"/>
  <c r="L1094" i="1"/>
  <c r="J1094" i="1"/>
  <c r="K1094" i="1" s="1"/>
  <c r="I1094" i="1"/>
  <c r="G1094" i="1"/>
  <c r="F1094" i="1"/>
  <c r="H1094" i="1" s="1"/>
  <c r="D1094" i="1"/>
  <c r="E1094" i="1" s="1"/>
  <c r="C1094" i="1"/>
  <c r="BB1093" i="1"/>
  <c r="BA1093" i="1"/>
  <c r="AZ1093" i="1"/>
  <c r="BC1093" i="1" s="1"/>
  <c r="AY1093" i="1"/>
  <c r="AV1093" i="1"/>
  <c r="AH1093" i="1"/>
  <c r="AE1093" i="1"/>
  <c r="X1093" i="1"/>
  <c r="AA1093" i="1" s="1"/>
  <c r="T1093" i="1"/>
  <c r="Q1093" i="1"/>
  <c r="K1093" i="1"/>
  <c r="H1093" i="1"/>
  <c r="E1093" i="1"/>
  <c r="BB1092" i="1"/>
  <c r="BA1092" i="1"/>
  <c r="BC1092" i="1" s="1"/>
  <c r="AZ1092" i="1"/>
  <c r="AY1092" i="1"/>
  <c r="AV1092" i="1"/>
  <c r="AH1092" i="1"/>
  <c r="AE1092" i="1"/>
  <c r="X1092" i="1"/>
  <c r="AA1092" i="1" s="1"/>
  <c r="Q1092" i="1"/>
  <c r="T1092" i="1" s="1"/>
  <c r="K1092" i="1"/>
  <c r="H1092" i="1"/>
  <c r="E1092" i="1"/>
  <c r="AU1091" i="1"/>
  <c r="AT1091" i="1"/>
  <c r="AS1091" i="1"/>
  <c r="BB1091" i="1" s="1"/>
  <c r="AR1091" i="1"/>
  <c r="AQ1091" i="1"/>
  <c r="AP1091" i="1"/>
  <c r="BA1091" i="1" s="1"/>
  <c r="AO1091" i="1"/>
  <c r="AN1091" i="1"/>
  <c r="AM1091" i="1"/>
  <c r="AZ1091" i="1" s="1"/>
  <c r="AL1091" i="1"/>
  <c r="AK1091" i="1"/>
  <c r="AV1091" i="1" s="1"/>
  <c r="AJ1091" i="1"/>
  <c r="AY1091" i="1" s="1"/>
  <c r="AG1091" i="1"/>
  <c r="AF1091" i="1"/>
  <c r="AE1091" i="1"/>
  <c r="AH1091" i="1" s="1"/>
  <c r="AD1091" i="1"/>
  <c r="AC1091" i="1"/>
  <c r="AA1091" i="1"/>
  <c r="Z1091" i="1"/>
  <c r="Y1091" i="1"/>
  <c r="W1091" i="1"/>
  <c r="V1091" i="1"/>
  <c r="X1091" i="1" s="1"/>
  <c r="S1091" i="1"/>
  <c r="R1091" i="1"/>
  <c r="P1091" i="1"/>
  <c r="O1091" i="1"/>
  <c r="Q1091" i="1" s="1"/>
  <c r="T1091" i="1" s="1"/>
  <c r="N1091" i="1"/>
  <c r="M1091" i="1"/>
  <c r="L1091" i="1"/>
  <c r="J1091" i="1"/>
  <c r="K1091" i="1" s="1"/>
  <c r="I1091" i="1"/>
  <c r="G1091" i="1"/>
  <c r="H1091" i="1" s="1"/>
  <c r="F1091" i="1"/>
  <c r="D1091" i="1"/>
  <c r="E1091" i="1" s="1"/>
  <c r="C1091" i="1"/>
  <c r="BD1090" i="1"/>
  <c r="BB1090" i="1"/>
  <c r="BA1090" i="1"/>
  <c r="AZ1090" i="1"/>
  <c r="AY1090" i="1"/>
  <c r="BC1090" i="1" s="1"/>
  <c r="AV1090" i="1"/>
  <c r="AH1090" i="1"/>
  <c r="AE1090" i="1"/>
  <c r="X1090" i="1"/>
  <c r="AA1090" i="1" s="1"/>
  <c r="T1090" i="1"/>
  <c r="AW1090" i="1" s="1"/>
  <c r="Q1090" i="1"/>
  <c r="K1090" i="1"/>
  <c r="H1090" i="1"/>
  <c r="E1090" i="1"/>
  <c r="BB1089" i="1"/>
  <c r="BA1089" i="1"/>
  <c r="AZ1089" i="1"/>
  <c r="AY1089" i="1"/>
  <c r="BC1089" i="1" s="1"/>
  <c r="AV1089" i="1"/>
  <c r="AE1089" i="1"/>
  <c r="AH1089" i="1" s="1"/>
  <c r="X1089" i="1"/>
  <c r="AA1089" i="1" s="1"/>
  <c r="Q1089" i="1"/>
  <c r="T1089" i="1" s="1"/>
  <c r="K1089" i="1"/>
  <c r="H1089" i="1"/>
  <c r="E1089" i="1"/>
  <c r="BB1088" i="1"/>
  <c r="BA1088" i="1"/>
  <c r="AZ1088" i="1"/>
  <c r="AY1088" i="1"/>
  <c r="BC1088" i="1" s="1"/>
  <c r="AW1088" i="1"/>
  <c r="AV1088" i="1"/>
  <c r="AE1088" i="1"/>
  <c r="AH1088" i="1" s="1"/>
  <c r="AA1088" i="1"/>
  <c r="X1088" i="1"/>
  <c r="Q1088" i="1"/>
  <c r="T1088" i="1" s="1"/>
  <c r="K1088" i="1"/>
  <c r="H1088" i="1"/>
  <c r="E1088" i="1"/>
  <c r="BB1087" i="1"/>
  <c r="BA1087" i="1"/>
  <c r="AZ1087" i="1"/>
  <c r="AY1087" i="1"/>
  <c r="BC1087" i="1" s="1"/>
  <c r="AV1087" i="1"/>
  <c r="AE1087" i="1"/>
  <c r="AH1087" i="1" s="1"/>
  <c r="X1087" i="1"/>
  <c r="AA1087" i="1" s="1"/>
  <c r="Q1087" i="1"/>
  <c r="T1087" i="1" s="1"/>
  <c r="K1087" i="1"/>
  <c r="H1087" i="1"/>
  <c r="E1087" i="1"/>
  <c r="AZ1086" i="1"/>
  <c r="AU1086" i="1"/>
  <c r="AT1086" i="1"/>
  <c r="AS1086" i="1"/>
  <c r="BB1086" i="1" s="1"/>
  <c r="AR1086" i="1"/>
  <c r="AQ1086" i="1"/>
  <c r="AP1086" i="1"/>
  <c r="BA1086" i="1" s="1"/>
  <c r="AO1086" i="1"/>
  <c r="AN1086" i="1"/>
  <c r="AM1086" i="1"/>
  <c r="AL1086" i="1"/>
  <c r="AK1086" i="1"/>
  <c r="AJ1086" i="1"/>
  <c r="AY1086" i="1" s="1"/>
  <c r="BC1086" i="1" s="1"/>
  <c r="AG1086" i="1"/>
  <c r="AF1086" i="1"/>
  <c r="AD1086" i="1"/>
  <c r="AC1086" i="1"/>
  <c r="AE1086" i="1" s="1"/>
  <c r="AH1086" i="1" s="1"/>
  <c r="Z1086" i="1"/>
  <c r="Y1086" i="1"/>
  <c r="W1086" i="1"/>
  <c r="V1086" i="1"/>
  <c r="X1086" i="1" s="1"/>
  <c r="S1086" i="1"/>
  <c r="R1086" i="1"/>
  <c r="P1086" i="1"/>
  <c r="Q1086" i="1" s="1"/>
  <c r="T1086" i="1" s="1"/>
  <c r="O1086" i="1"/>
  <c r="N1086" i="1"/>
  <c r="M1086" i="1"/>
  <c r="L1086" i="1"/>
  <c r="J1086" i="1"/>
  <c r="K1086" i="1" s="1"/>
  <c r="I1086" i="1"/>
  <c r="H1086" i="1"/>
  <c r="G1086" i="1"/>
  <c r="F1086" i="1"/>
  <c r="D1086" i="1"/>
  <c r="E1086" i="1" s="1"/>
  <c r="C1086" i="1"/>
  <c r="BB1085" i="1"/>
  <c r="BA1085" i="1"/>
  <c r="AZ1085" i="1"/>
  <c r="AY1085" i="1"/>
  <c r="AV1085" i="1"/>
  <c r="AE1085" i="1"/>
  <c r="AH1085" i="1" s="1"/>
  <c r="AA1085" i="1"/>
  <c r="X1085" i="1"/>
  <c r="Q1085" i="1"/>
  <c r="T1085" i="1" s="1"/>
  <c r="K1085" i="1"/>
  <c r="H1085" i="1"/>
  <c r="E1085" i="1"/>
  <c r="BC1084" i="1"/>
  <c r="BB1084" i="1"/>
  <c r="BA1084" i="1"/>
  <c r="AZ1084" i="1"/>
  <c r="AY1084" i="1"/>
  <c r="AV1084" i="1"/>
  <c r="AE1084" i="1"/>
  <c r="AH1084" i="1" s="1"/>
  <c r="X1084" i="1"/>
  <c r="AA1084" i="1" s="1"/>
  <c r="Q1084" i="1"/>
  <c r="T1084" i="1" s="1"/>
  <c r="K1084" i="1"/>
  <c r="H1084" i="1"/>
  <c r="E1084" i="1"/>
  <c r="BD1083" i="1"/>
  <c r="BB1083" i="1"/>
  <c r="BA1083" i="1"/>
  <c r="AZ1083" i="1"/>
  <c r="AY1083" i="1"/>
  <c r="BC1083" i="1" s="1"/>
  <c r="AV1083" i="1"/>
  <c r="AH1083" i="1"/>
  <c r="AE1083" i="1"/>
  <c r="X1083" i="1"/>
  <c r="AA1083" i="1" s="1"/>
  <c r="T1083" i="1"/>
  <c r="AW1083" i="1" s="1"/>
  <c r="Q1083" i="1"/>
  <c r="K1083" i="1"/>
  <c r="H1083" i="1"/>
  <c r="E1083" i="1"/>
  <c r="BB1082" i="1"/>
  <c r="BA1082" i="1"/>
  <c r="AZ1082" i="1"/>
  <c r="AY1082" i="1"/>
  <c r="BC1082" i="1" s="1"/>
  <c r="AV1082" i="1"/>
  <c r="AE1082" i="1"/>
  <c r="AH1082" i="1" s="1"/>
  <c r="X1082" i="1"/>
  <c r="AA1082" i="1" s="1"/>
  <c r="Q1082" i="1"/>
  <c r="T1082" i="1" s="1"/>
  <c r="K1082" i="1"/>
  <c r="H1082" i="1"/>
  <c r="E1082" i="1"/>
  <c r="BB1081" i="1"/>
  <c r="BA1081" i="1"/>
  <c r="AZ1081" i="1"/>
  <c r="AY1081" i="1"/>
  <c r="BC1081" i="1" s="1"/>
  <c r="AW1081" i="1"/>
  <c r="AV1081" i="1"/>
  <c r="AE1081" i="1"/>
  <c r="AH1081" i="1" s="1"/>
  <c r="AA1081" i="1"/>
  <c r="X1081" i="1"/>
  <c r="T1081" i="1"/>
  <c r="BD1081" i="1" s="1"/>
  <c r="Q1081" i="1"/>
  <c r="K1081" i="1"/>
  <c r="H1081" i="1"/>
  <c r="E1081" i="1"/>
  <c r="BB1080" i="1"/>
  <c r="BA1080" i="1"/>
  <c r="AZ1080" i="1"/>
  <c r="AY1080" i="1"/>
  <c r="BC1080" i="1" s="1"/>
  <c r="AV1080" i="1"/>
  <c r="AE1080" i="1"/>
  <c r="AH1080" i="1" s="1"/>
  <c r="X1080" i="1"/>
  <c r="AA1080" i="1" s="1"/>
  <c r="Q1080" i="1"/>
  <c r="T1080" i="1" s="1"/>
  <c r="K1080" i="1"/>
  <c r="H1080" i="1"/>
  <c r="E1080" i="1"/>
  <c r="AZ1079" i="1"/>
  <c r="AU1079" i="1"/>
  <c r="AT1079" i="1"/>
  <c r="AS1079" i="1"/>
  <c r="BB1079" i="1" s="1"/>
  <c r="AR1079" i="1"/>
  <c r="AQ1079" i="1"/>
  <c r="AP1079" i="1"/>
  <c r="BA1079" i="1" s="1"/>
  <c r="AO1079" i="1"/>
  <c r="AN1079" i="1"/>
  <c r="AM1079" i="1"/>
  <c r="AL1079" i="1"/>
  <c r="AK1079" i="1"/>
  <c r="AJ1079" i="1"/>
  <c r="AY1079" i="1" s="1"/>
  <c r="AG1079" i="1"/>
  <c r="AF1079" i="1"/>
  <c r="AD1079" i="1"/>
  <c r="AC1079" i="1"/>
  <c r="AE1079" i="1" s="1"/>
  <c r="AH1079" i="1" s="1"/>
  <c r="Z1079" i="1"/>
  <c r="Y1079" i="1"/>
  <c r="W1079" i="1"/>
  <c r="V1079" i="1"/>
  <c r="X1079" i="1" s="1"/>
  <c r="AA1079" i="1" s="1"/>
  <c r="S1079" i="1"/>
  <c r="R1079" i="1"/>
  <c r="P1079" i="1"/>
  <c r="Q1079" i="1" s="1"/>
  <c r="T1079" i="1" s="1"/>
  <c r="O1079" i="1"/>
  <c r="N1079" i="1"/>
  <c r="M1079" i="1"/>
  <c r="L1079" i="1"/>
  <c r="J1079" i="1"/>
  <c r="K1079" i="1" s="1"/>
  <c r="I1079" i="1"/>
  <c r="H1079" i="1"/>
  <c r="G1079" i="1"/>
  <c r="F1079" i="1"/>
  <c r="D1079" i="1"/>
  <c r="E1079" i="1" s="1"/>
  <c r="C1079" i="1"/>
  <c r="BB1078" i="1"/>
  <c r="BC1078" i="1" s="1"/>
  <c r="BA1078" i="1"/>
  <c r="AZ1078" i="1"/>
  <c r="AY1078" i="1"/>
  <c r="AW1078" i="1"/>
  <c r="AV1078" i="1"/>
  <c r="AE1078" i="1"/>
  <c r="AH1078" i="1" s="1"/>
  <c r="AA1078" i="1"/>
  <c r="X1078" i="1"/>
  <c r="T1078" i="1"/>
  <c r="Q1078" i="1"/>
  <c r="K1078" i="1"/>
  <c r="H1078" i="1"/>
  <c r="E1078" i="1"/>
  <c r="BC1077" i="1"/>
  <c r="BB1077" i="1"/>
  <c r="BA1077" i="1"/>
  <c r="AZ1077" i="1"/>
  <c r="AY1077" i="1"/>
  <c r="AV1077" i="1"/>
  <c r="AE1077" i="1"/>
  <c r="AH1077" i="1" s="1"/>
  <c r="X1077" i="1"/>
  <c r="AA1077" i="1" s="1"/>
  <c r="Q1077" i="1"/>
  <c r="T1077" i="1" s="1"/>
  <c r="K1077" i="1"/>
  <c r="H1077" i="1"/>
  <c r="E1077" i="1"/>
  <c r="BD1076" i="1"/>
  <c r="BB1076" i="1"/>
  <c r="BA1076" i="1"/>
  <c r="AZ1076" i="1"/>
  <c r="AY1076" i="1"/>
  <c r="BC1076" i="1" s="1"/>
  <c r="AV1076" i="1"/>
  <c r="AH1076" i="1"/>
  <c r="AE1076" i="1"/>
  <c r="X1076" i="1"/>
  <c r="AA1076" i="1" s="1"/>
  <c r="T1076" i="1"/>
  <c r="AW1076" i="1" s="1"/>
  <c r="Q1076" i="1"/>
  <c r="K1076" i="1"/>
  <c r="H1076" i="1"/>
  <c r="E1076" i="1"/>
  <c r="BB1075" i="1"/>
  <c r="BA1075" i="1"/>
  <c r="AZ1075" i="1"/>
  <c r="AY1075" i="1"/>
  <c r="BC1075" i="1" s="1"/>
  <c r="AV1075" i="1"/>
  <c r="AE1075" i="1"/>
  <c r="AH1075" i="1" s="1"/>
  <c r="X1075" i="1"/>
  <c r="AA1075" i="1" s="1"/>
  <c r="Q1075" i="1"/>
  <c r="T1075" i="1" s="1"/>
  <c r="K1075" i="1"/>
  <c r="H1075" i="1"/>
  <c r="E1075" i="1"/>
  <c r="BB1074" i="1"/>
  <c r="BA1074" i="1"/>
  <c r="AZ1074" i="1"/>
  <c r="AY1074" i="1"/>
  <c r="BC1074" i="1" s="1"/>
  <c r="AV1074" i="1"/>
  <c r="AE1074" i="1"/>
  <c r="AH1074" i="1" s="1"/>
  <c r="AA1074" i="1"/>
  <c r="X1074" i="1"/>
  <c r="Q1074" i="1"/>
  <c r="T1074" i="1" s="1"/>
  <c r="K1074" i="1"/>
  <c r="H1074" i="1"/>
  <c r="E1074" i="1"/>
  <c r="BB1073" i="1"/>
  <c r="BA1073" i="1"/>
  <c r="AZ1073" i="1"/>
  <c r="AY1073" i="1"/>
  <c r="BC1073" i="1" s="1"/>
  <c r="AV1073" i="1"/>
  <c r="AE1073" i="1"/>
  <c r="AH1073" i="1" s="1"/>
  <c r="X1073" i="1"/>
  <c r="AA1073" i="1" s="1"/>
  <c r="Q1073" i="1"/>
  <c r="T1073" i="1" s="1"/>
  <c r="K1073" i="1"/>
  <c r="H1073" i="1"/>
  <c r="E1073" i="1"/>
  <c r="AZ1072" i="1"/>
  <c r="AU1072" i="1"/>
  <c r="AT1072" i="1"/>
  <c r="AS1072" i="1"/>
  <c r="BB1072" i="1" s="1"/>
  <c r="AR1072" i="1"/>
  <c r="AQ1072" i="1"/>
  <c r="AP1072" i="1"/>
  <c r="AO1072" i="1"/>
  <c r="AN1072" i="1"/>
  <c r="AM1072" i="1"/>
  <c r="AL1072" i="1"/>
  <c r="AK1072" i="1"/>
  <c r="AJ1072" i="1"/>
  <c r="AY1072" i="1" s="1"/>
  <c r="AG1072" i="1"/>
  <c r="AF1072" i="1"/>
  <c r="AD1072" i="1"/>
  <c r="AC1072" i="1"/>
  <c r="AE1072" i="1" s="1"/>
  <c r="AH1072" i="1" s="1"/>
  <c r="Z1072" i="1"/>
  <c r="Y1072" i="1"/>
  <c r="AA1072" i="1" s="1"/>
  <c r="X1072" i="1"/>
  <c r="W1072" i="1"/>
  <c r="V1072" i="1"/>
  <c r="S1072" i="1"/>
  <c r="R1072" i="1"/>
  <c r="P1072" i="1"/>
  <c r="Q1072" i="1" s="1"/>
  <c r="T1072" i="1" s="1"/>
  <c r="O1072" i="1"/>
  <c r="N1072" i="1"/>
  <c r="M1072" i="1"/>
  <c r="L1072" i="1"/>
  <c r="J1072" i="1"/>
  <c r="K1072" i="1" s="1"/>
  <c r="I1072" i="1"/>
  <c r="H1072" i="1"/>
  <c r="G1072" i="1"/>
  <c r="F1072" i="1"/>
  <c r="D1072" i="1"/>
  <c r="E1072" i="1" s="1"/>
  <c r="C1072" i="1"/>
  <c r="BB1071" i="1"/>
  <c r="BC1071" i="1" s="1"/>
  <c r="BA1071" i="1"/>
  <c r="AZ1071" i="1"/>
  <c r="AY1071" i="1"/>
  <c r="AW1071" i="1"/>
  <c r="AV1071" i="1"/>
  <c r="AE1071" i="1"/>
  <c r="AH1071" i="1" s="1"/>
  <c r="AA1071" i="1"/>
  <c r="X1071" i="1"/>
  <c r="T1071" i="1"/>
  <c r="Q1071" i="1"/>
  <c r="K1071" i="1"/>
  <c r="H1071" i="1"/>
  <c r="E1071" i="1"/>
  <c r="AU1070" i="1"/>
  <c r="AT1070" i="1"/>
  <c r="AS1070" i="1"/>
  <c r="AR1070" i="1"/>
  <c r="AQ1070" i="1"/>
  <c r="AP1070" i="1"/>
  <c r="BA1070" i="1" s="1"/>
  <c r="AO1070" i="1"/>
  <c r="AN1070" i="1"/>
  <c r="AM1070" i="1"/>
  <c r="AZ1070" i="1" s="1"/>
  <c r="AL1070" i="1"/>
  <c r="AY1070" i="1" s="1"/>
  <c r="AK1070" i="1"/>
  <c r="AJ1070" i="1"/>
  <c r="AV1070" i="1" s="1"/>
  <c r="AG1070" i="1"/>
  <c r="AF1070" i="1"/>
  <c r="AD1070" i="1"/>
  <c r="AC1070" i="1"/>
  <c r="AE1070" i="1" s="1"/>
  <c r="AH1070" i="1" s="1"/>
  <c r="Z1070" i="1"/>
  <c r="Y1070" i="1"/>
  <c r="X1070" i="1"/>
  <c r="AA1070" i="1" s="1"/>
  <c r="W1070" i="1"/>
  <c r="V1070" i="1"/>
  <c r="S1070" i="1"/>
  <c r="R1070" i="1"/>
  <c r="P1070" i="1"/>
  <c r="O1070" i="1"/>
  <c r="Q1070" i="1" s="1"/>
  <c r="N1070" i="1"/>
  <c r="M1070" i="1"/>
  <c r="L1070" i="1"/>
  <c r="K1070" i="1"/>
  <c r="J1070" i="1"/>
  <c r="I1070" i="1"/>
  <c r="G1070" i="1"/>
  <c r="H1070" i="1" s="1"/>
  <c r="F1070" i="1"/>
  <c r="D1070" i="1"/>
  <c r="C1070" i="1"/>
  <c r="E1070" i="1" s="1"/>
  <c r="BB1069" i="1"/>
  <c r="BA1069" i="1"/>
  <c r="AZ1069" i="1"/>
  <c r="AY1069" i="1"/>
  <c r="BC1069" i="1" s="1"/>
  <c r="AV1069" i="1"/>
  <c r="AE1069" i="1"/>
  <c r="AH1069" i="1" s="1"/>
  <c r="X1069" i="1"/>
  <c r="AA1069" i="1" s="1"/>
  <c r="Q1069" i="1"/>
  <c r="T1069" i="1" s="1"/>
  <c r="K1069" i="1"/>
  <c r="H1069" i="1"/>
  <c r="E1069" i="1"/>
  <c r="AU1068" i="1"/>
  <c r="AT1068" i="1"/>
  <c r="AS1068" i="1"/>
  <c r="BB1068" i="1" s="1"/>
  <c r="AR1068" i="1"/>
  <c r="AQ1068" i="1"/>
  <c r="AP1068" i="1"/>
  <c r="BA1068" i="1" s="1"/>
  <c r="AO1068" i="1"/>
  <c r="AO1054" i="1" s="1"/>
  <c r="AO1037" i="1" s="1"/>
  <c r="AO1239" i="1" s="1"/>
  <c r="AN1068" i="1"/>
  <c r="AM1068" i="1"/>
  <c r="AZ1068" i="1" s="1"/>
  <c r="AL1068" i="1"/>
  <c r="AK1068" i="1"/>
  <c r="AK1054" i="1" s="1"/>
  <c r="AK1037" i="1" s="1"/>
  <c r="AK1239" i="1" s="1"/>
  <c r="AJ1068" i="1"/>
  <c r="AG1068" i="1"/>
  <c r="AF1068" i="1"/>
  <c r="AF1054" i="1" s="1"/>
  <c r="AF1037" i="1" s="1"/>
  <c r="AF1239" i="1" s="1"/>
  <c r="AE1068" i="1"/>
  <c r="AH1068" i="1" s="1"/>
  <c r="AD1068" i="1"/>
  <c r="AC1068" i="1"/>
  <c r="Z1068" i="1"/>
  <c r="Y1068" i="1"/>
  <c r="W1068" i="1"/>
  <c r="W1054" i="1" s="1"/>
  <c r="W1037" i="1" s="1"/>
  <c r="W1239" i="1" s="1"/>
  <c r="V1068" i="1"/>
  <c r="X1068" i="1" s="1"/>
  <c r="AA1068" i="1" s="1"/>
  <c r="S1068" i="1"/>
  <c r="R1068" i="1"/>
  <c r="P1068" i="1"/>
  <c r="O1068" i="1"/>
  <c r="Q1068" i="1" s="1"/>
  <c r="T1068" i="1" s="1"/>
  <c r="N1068" i="1"/>
  <c r="N1054" i="1" s="1"/>
  <c r="N1037" i="1" s="1"/>
  <c r="N1239" i="1" s="1"/>
  <c r="M1068" i="1"/>
  <c r="L1068" i="1"/>
  <c r="J1068" i="1"/>
  <c r="K1068" i="1" s="1"/>
  <c r="I1068" i="1"/>
  <c r="G1068" i="1"/>
  <c r="F1068" i="1"/>
  <c r="D1068" i="1"/>
  <c r="E1068" i="1" s="1"/>
  <c r="C1068" i="1"/>
  <c r="BB1067" i="1"/>
  <c r="BA1067" i="1"/>
  <c r="AZ1067" i="1"/>
  <c r="AY1067" i="1"/>
  <c r="AV1067" i="1"/>
  <c r="AH1067" i="1"/>
  <c r="AE1067" i="1"/>
  <c r="AA1067" i="1"/>
  <c r="X1067" i="1"/>
  <c r="T1067" i="1"/>
  <c r="Q1067" i="1"/>
  <c r="K1067" i="1"/>
  <c r="H1067" i="1"/>
  <c r="E1067" i="1"/>
  <c r="AU1066" i="1"/>
  <c r="AT1066" i="1"/>
  <c r="AS1066" i="1"/>
  <c r="BB1066" i="1" s="1"/>
  <c r="AR1066" i="1"/>
  <c r="AQ1066" i="1"/>
  <c r="AP1066" i="1"/>
  <c r="AO1066" i="1"/>
  <c r="AN1066" i="1"/>
  <c r="AM1066" i="1"/>
  <c r="AZ1066" i="1" s="1"/>
  <c r="AL1066" i="1"/>
  <c r="AK1066" i="1"/>
  <c r="AJ1066" i="1"/>
  <c r="AG1066" i="1"/>
  <c r="AF1066" i="1"/>
  <c r="AE1066" i="1"/>
  <c r="AH1066" i="1" s="1"/>
  <c r="AD1066" i="1"/>
  <c r="AC1066" i="1"/>
  <c r="Z1066" i="1"/>
  <c r="Y1066" i="1"/>
  <c r="W1066" i="1"/>
  <c r="V1066" i="1"/>
  <c r="X1066" i="1" s="1"/>
  <c r="S1066" i="1"/>
  <c r="R1066" i="1"/>
  <c r="Q1066" i="1"/>
  <c r="T1066" i="1" s="1"/>
  <c r="P1066" i="1"/>
  <c r="O1066" i="1"/>
  <c r="N1066" i="1"/>
  <c r="M1066" i="1"/>
  <c r="L1066" i="1"/>
  <c r="J1066" i="1"/>
  <c r="I1066" i="1"/>
  <c r="I1054" i="1" s="1"/>
  <c r="G1066" i="1"/>
  <c r="H1066" i="1" s="1"/>
  <c r="F1066" i="1"/>
  <c r="E1066" i="1"/>
  <c r="D1066" i="1"/>
  <c r="C1066" i="1"/>
  <c r="BC1065" i="1"/>
  <c r="BB1065" i="1"/>
  <c r="BA1065" i="1"/>
  <c r="AZ1065" i="1"/>
  <c r="AY1065" i="1"/>
  <c r="AV1065" i="1"/>
  <c r="AE1065" i="1"/>
  <c r="AH1065" i="1" s="1"/>
  <c r="X1065" i="1"/>
  <c r="AA1065" i="1" s="1"/>
  <c r="Q1065" i="1"/>
  <c r="T1065" i="1" s="1"/>
  <c r="K1065" i="1"/>
  <c r="H1065" i="1"/>
  <c r="E1065" i="1"/>
  <c r="BB1064" i="1"/>
  <c r="BA1064" i="1"/>
  <c r="AZ1064" i="1"/>
  <c r="AY1064" i="1"/>
  <c r="BC1064" i="1" s="1"/>
  <c r="BD1064" i="1" s="1"/>
  <c r="AV1064" i="1"/>
  <c r="AH1064" i="1"/>
  <c r="AE1064" i="1"/>
  <c r="AA1064" i="1"/>
  <c r="X1064" i="1"/>
  <c r="T1064" i="1"/>
  <c r="AW1064" i="1" s="1"/>
  <c r="Q1064" i="1"/>
  <c r="K1064" i="1"/>
  <c r="H1064" i="1"/>
  <c r="E1064" i="1"/>
  <c r="BB1063" i="1"/>
  <c r="BA1063" i="1"/>
  <c r="BC1063" i="1" s="1"/>
  <c r="AZ1063" i="1"/>
  <c r="AY1063" i="1"/>
  <c r="AV1063" i="1"/>
  <c r="AE1063" i="1"/>
  <c r="AH1063" i="1" s="1"/>
  <c r="X1063" i="1"/>
  <c r="AA1063" i="1" s="1"/>
  <c r="T1063" i="1"/>
  <c r="BD1063" i="1" s="1"/>
  <c r="Q1063" i="1"/>
  <c r="K1063" i="1"/>
  <c r="H1063" i="1"/>
  <c r="E1063" i="1"/>
  <c r="BB1062" i="1"/>
  <c r="BA1062" i="1"/>
  <c r="AZ1062" i="1"/>
  <c r="AY1062" i="1"/>
  <c r="BC1062" i="1" s="1"/>
  <c r="AV1062" i="1"/>
  <c r="AH1062" i="1"/>
  <c r="AE1062" i="1"/>
  <c r="AA1062" i="1"/>
  <c r="X1062" i="1"/>
  <c r="Q1062" i="1"/>
  <c r="T1062" i="1" s="1"/>
  <c r="K1062" i="1"/>
  <c r="H1062" i="1"/>
  <c r="E1062" i="1"/>
  <c r="AY1061" i="1"/>
  <c r="AU1061" i="1"/>
  <c r="AT1061" i="1"/>
  <c r="AS1061" i="1"/>
  <c r="BB1061" i="1" s="1"/>
  <c r="AR1061" i="1"/>
  <c r="AQ1061" i="1"/>
  <c r="AP1061" i="1"/>
  <c r="BA1061" i="1" s="1"/>
  <c r="AO1061" i="1"/>
  <c r="AN1061" i="1"/>
  <c r="AM1061" i="1"/>
  <c r="AZ1061" i="1" s="1"/>
  <c r="AL1061" i="1"/>
  <c r="AK1061" i="1"/>
  <c r="AJ1061" i="1"/>
  <c r="AV1061" i="1" s="1"/>
  <c r="AG1061" i="1"/>
  <c r="AF1061" i="1"/>
  <c r="AD1061" i="1"/>
  <c r="AC1061" i="1"/>
  <c r="AE1061" i="1" s="1"/>
  <c r="Z1061" i="1"/>
  <c r="Y1061" i="1"/>
  <c r="X1061" i="1"/>
  <c r="AA1061" i="1" s="1"/>
  <c r="W1061" i="1"/>
  <c r="V1061" i="1"/>
  <c r="S1061" i="1"/>
  <c r="R1061" i="1"/>
  <c r="P1061" i="1"/>
  <c r="O1061" i="1"/>
  <c r="Q1061" i="1" s="1"/>
  <c r="T1061" i="1" s="1"/>
  <c r="N1061" i="1"/>
  <c r="M1061" i="1"/>
  <c r="L1061" i="1"/>
  <c r="K1061" i="1"/>
  <c r="J1061" i="1"/>
  <c r="I1061" i="1"/>
  <c r="G1061" i="1"/>
  <c r="H1061" i="1" s="1"/>
  <c r="F1061" i="1"/>
  <c r="D1061" i="1"/>
  <c r="E1061" i="1" s="1"/>
  <c r="C1061" i="1"/>
  <c r="BB1060" i="1"/>
  <c r="BA1060" i="1"/>
  <c r="AZ1060" i="1"/>
  <c r="AY1060" i="1"/>
  <c r="AV1060" i="1"/>
  <c r="AE1060" i="1"/>
  <c r="AH1060" i="1" s="1"/>
  <c r="X1060" i="1"/>
  <c r="AA1060" i="1" s="1"/>
  <c r="Q1060" i="1"/>
  <c r="T1060" i="1" s="1"/>
  <c r="K1060" i="1"/>
  <c r="H1060" i="1"/>
  <c r="E1060" i="1"/>
  <c r="BB1059" i="1"/>
  <c r="BA1059" i="1"/>
  <c r="AZ1059" i="1"/>
  <c r="AY1059" i="1"/>
  <c r="BC1059" i="1" s="1"/>
  <c r="AV1059" i="1"/>
  <c r="AH1059" i="1"/>
  <c r="AE1059" i="1"/>
  <c r="AA1059" i="1"/>
  <c r="X1059" i="1"/>
  <c r="Q1059" i="1"/>
  <c r="T1059" i="1" s="1"/>
  <c r="K1059" i="1"/>
  <c r="H1059" i="1"/>
  <c r="E1059" i="1"/>
  <c r="BC1058" i="1"/>
  <c r="BB1058" i="1"/>
  <c r="BA1058" i="1"/>
  <c r="AZ1058" i="1"/>
  <c r="AY1058" i="1"/>
  <c r="AV1058" i="1"/>
  <c r="AE1058" i="1"/>
  <c r="AH1058" i="1" s="1"/>
  <c r="X1058" i="1"/>
  <c r="AA1058" i="1" s="1"/>
  <c r="Q1058" i="1"/>
  <c r="T1058" i="1" s="1"/>
  <c r="K1058" i="1"/>
  <c r="H1058" i="1"/>
  <c r="E1058" i="1"/>
  <c r="AU1057" i="1"/>
  <c r="AT1057" i="1"/>
  <c r="AS1057" i="1"/>
  <c r="AR1057" i="1"/>
  <c r="AQ1057" i="1"/>
  <c r="AQ1054" i="1" s="1"/>
  <c r="AP1057" i="1"/>
  <c r="BA1057" i="1" s="1"/>
  <c r="AO1057" i="1"/>
  <c r="AN1057" i="1"/>
  <c r="AM1057" i="1"/>
  <c r="AL1057" i="1"/>
  <c r="AK1057" i="1"/>
  <c r="AJ1057" i="1"/>
  <c r="AY1057" i="1" s="1"/>
  <c r="AG1057" i="1"/>
  <c r="AF1057" i="1"/>
  <c r="AD1057" i="1"/>
  <c r="AD1054" i="1" s="1"/>
  <c r="AC1057" i="1"/>
  <c r="AE1057" i="1" s="1"/>
  <c r="AH1057" i="1" s="1"/>
  <c r="Z1057" i="1"/>
  <c r="Y1057" i="1"/>
  <c r="Y1054" i="1" s="1"/>
  <c r="X1057" i="1"/>
  <c r="AA1057" i="1" s="1"/>
  <c r="W1057" i="1"/>
  <c r="V1057" i="1"/>
  <c r="S1057" i="1"/>
  <c r="R1057" i="1"/>
  <c r="P1057" i="1"/>
  <c r="P1054" i="1" s="1"/>
  <c r="O1057" i="1"/>
  <c r="Q1057" i="1" s="1"/>
  <c r="T1057" i="1" s="1"/>
  <c r="N1057" i="1"/>
  <c r="M1057" i="1"/>
  <c r="L1057" i="1"/>
  <c r="L1054" i="1" s="1"/>
  <c r="J1057" i="1"/>
  <c r="K1057" i="1" s="1"/>
  <c r="I1057" i="1"/>
  <c r="H1057" i="1"/>
  <c r="G1057" i="1"/>
  <c r="F1057" i="1"/>
  <c r="D1057" i="1"/>
  <c r="C1057" i="1"/>
  <c r="BB1056" i="1"/>
  <c r="BC1056" i="1" s="1"/>
  <c r="BA1056" i="1"/>
  <c r="AZ1056" i="1"/>
  <c r="AY1056" i="1"/>
  <c r="AW1056" i="1"/>
  <c r="AV1056" i="1"/>
  <c r="AE1056" i="1"/>
  <c r="AH1056" i="1" s="1"/>
  <c r="AA1056" i="1"/>
  <c r="X1056" i="1"/>
  <c r="T1056" i="1"/>
  <c r="Q1056" i="1"/>
  <c r="K1056" i="1"/>
  <c r="H1056" i="1"/>
  <c r="E1056" i="1"/>
  <c r="AY1055" i="1"/>
  <c r="AU1055" i="1"/>
  <c r="AT1055" i="1"/>
  <c r="AS1055" i="1"/>
  <c r="BB1055" i="1" s="1"/>
  <c r="AR1055" i="1"/>
  <c r="AQ1055" i="1"/>
  <c r="AP1055" i="1"/>
  <c r="AO1055" i="1"/>
  <c r="AN1055" i="1"/>
  <c r="AM1055" i="1"/>
  <c r="AZ1055" i="1" s="1"/>
  <c r="AL1055" i="1"/>
  <c r="AK1055" i="1"/>
  <c r="AJ1055" i="1"/>
  <c r="AG1055" i="1"/>
  <c r="AF1055" i="1"/>
  <c r="AD1055" i="1"/>
  <c r="AC1055" i="1"/>
  <c r="AE1055" i="1" s="1"/>
  <c r="AH1055" i="1" s="1"/>
  <c r="Z1055" i="1"/>
  <c r="Y1055" i="1"/>
  <c r="X1055" i="1"/>
  <c r="AA1055" i="1" s="1"/>
  <c r="W1055" i="1"/>
  <c r="V1055" i="1"/>
  <c r="S1055" i="1"/>
  <c r="S1054" i="1" s="1"/>
  <c r="R1055" i="1"/>
  <c r="P1055" i="1"/>
  <c r="O1055" i="1"/>
  <c r="N1055" i="1"/>
  <c r="M1055" i="1"/>
  <c r="L1055" i="1"/>
  <c r="K1055" i="1"/>
  <c r="J1055" i="1"/>
  <c r="I1055" i="1"/>
  <c r="G1055" i="1"/>
  <c r="F1055" i="1"/>
  <c r="D1055" i="1"/>
  <c r="E1055" i="1" s="1"/>
  <c r="C1055" i="1"/>
  <c r="C1054" i="1" s="1"/>
  <c r="Z1054" i="1"/>
  <c r="BC1053" i="1"/>
  <c r="BB1053" i="1"/>
  <c r="BA1053" i="1"/>
  <c r="AZ1053" i="1"/>
  <c r="AY1053" i="1"/>
  <c r="AV1053" i="1"/>
  <c r="AE1053" i="1"/>
  <c r="AH1053" i="1" s="1"/>
  <c r="X1053" i="1"/>
  <c r="AA1053" i="1" s="1"/>
  <c r="Q1053" i="1"/>
  <c r="T1053" i="1" s="1"/>
  <c r="K1053" i="1"/>
  <c r="H1053" i="1"/>
  <c r="E1053" i="1"/>
  <c r="BB1052" i="1"/>
  <c r="AZ1052" i="1"/>
  <c r="AR1052" i="1"/>
  <c r="AP1052" i="1"/>
  <c r="AE1052" i="1"/>
  <c r="AH1052" i="1" s="1"/>
  <c r="AA1052" i="1"/>
  <c r="X1052" i="1"/>
  <c r="Q1052" i="1"/>
  <c r="T1052" i="1" s="1"/>
  <c r="J1052" i="1"/>
  <c r="I1052" i="1"/>
  <c r="K1052" i="1" s="1"/>
  <c r="H1052" i="1"/>
  <c r="E1052" i="1"/>
  <c r="BB1051" i="1"/>
  <c r="BA1051" i="1"/>
  <c r="AZ1051" i="1"/>
  <c r="AE1051" i="1"/>
  <c r="AH1051" i="1" s="1"/>
  <c r="AA1051" i="1"/>
  <c r="X1051" i="1"/>
  <c r="Q1051" i="1"/>
  <c r="T1051" i="1" s="1"/>
  <c r="K1051" i="1"/>
  <c r="H1051" i="1"/>
  <c r="E1051" i="1"/>
  <c r="BB1050" i="1"/>
  <c r="BA1050" i="1"/>
  <c r="AZ1050" i="1"/>
  <c r="AJ1050" i="1"/>
  <c r="AH1050" i="1"/>
  <c r="AE1050" i="1"/>
  <c r="X1050" i="1"/>
  <c r="AA1050" i="1" s="1"/>
  <c r="T1050" i="1"/>
  <c r="Q1050" i="1"/>
  <c r="J1050" i="1"/>
  <c r="I1050" i="1"/>
  <c r="H1050" i="1"/>
  <c r="E1050" i="1"/>
  <c r="AZ1049" i="1"/>
  <c r="AU1049" i="1"/>
  <c r="AU1038" i="1" s="1"/>
  <c r="AT1049" i="1"/>
  <c r="AS1049" i="1"/>
  <c r="BB1049" i="1" s="1"/>
  <c r="AQ1049" i="1"/>
  <c r="AP1049" i="1"/>
  <c r="AO1049" i="1"/>
  <c r="AN1049" i="1"/>
  <c r="AM1049" i="1"/>
  <c r="AM1038" i="1" s="1"/>
  <c r="AL1049" i="1"/>
  <c r="AK1049" i="1"/>
  <c r="AH1049" i="1"/>
  <c r="AG1049" i="1"/>
  <c r="AF1049" i="1"/>
  <c r="AD1049" i="1"/>
  <c r="AE1049" i="1" s="1"/>
  <c r="AC1049" i="1"/>
  <c r="Z1049" i="1"/>
  <c r="Y1049" i="1"/>
  <c r="Y1038" i="1" s="1"/>
  <c r="W1049" i="1"/>
  <c r="V1049" i="1"/>
  <c r="X1049" i="1" s="1"/>
  <c r="AA1049" i="1" s="1"/>
  <c r="S1049" i="1"/>
  <c r="R1049" i="1"/>
  <c r="P1049" i="1"/>
  <c r="O1049" i="1"/>
  <c r="N1049" i="1"/>
  <c r="M1049" i="1"/>
  <c r="L1049" i="1"/>
  <c r="L1038" i="1" s="1"/>
  <c r="I1049" i="1"/>
  <c r="H1049" i="1"/>
  <c r="G1049" i="1"/>
  <c r="F1049" i="1"/>
  <c r="D1049" i="1"/>
  <c r="E1049" i="1" s="1"/>
  <c r="C1049" i="1"/>
  <c r="BB1048" i="1"/>
  <c r="BA1048" i="1"/>
  <c r="AZ1048" i="1"/>
  <c r="AE1048" i="1"/>
  <c r="AH1048" i="1" s="1"/>
  <c r="AA1048" i="1"/>
  <c r="X1048" i="1"/>
  <c r="Q1048" i="1"/>
  <c r="T1048" i="1" s="1"/>
  <c r="J1048" i="1"/>
  <c r="I1048" i="1"/>
  <c r="K1048" i="1" s="1"/>
  <c r="H1048" i="1"/>
  <c r="E1048" i="1"/>
  <c r="BB1047" i="1"/>
  <c r="BA1047" i="1"/>
  <c r="AZ1047" i="1"/>
  <c r="AE1047" i="1"/>
  <c r="AH1047" i="1" s="1"/>
  <c r="AA1047" i="1"/>
  <c r="X1047" i="1"/>
  <c r="Q1047" i="1"/>
  <c r="T1047" i="1" s="1"/>
  <c r="J1047" i="1"/>
  <c r="I1047" i="1"/>
  <c r="K1047" i="1" s="1"/>
  <c r="H1047" i="1"/>
  <c r="E1047" i="1"/>
  <c r="BB1046" i="1"/>
  <c r="BA1046" i="1"/>
  <c r="AZ1046" i="1"/>
  <c r="AE1046" i="1"/>
  <c r="AH1046" i="1" s="1"/>
  <c r="AA1046" i="1"/>
  <c r="X1046" i="1"/>
  <c r="Q1046" i="1"/>
  <c r="T1046" i="1" s="1"/>
  <c r="K1046" i="1"/>
  <c r="H1046" i="1"/>
  <c r="E1046" i="1"/>
  <c r="BD1045" i="1"/>
  <c r="BB1045" i="1"/>
  <c r="BA1045" i="1"/>
  <c r="AZ1045" i="1"/>
  <c r="AY1045" i="1"/>
  <c r="BC1045" i="1" s="1"/>
  <c r="AV1045" i="1"/>
  <c r="AH1045" i="1"/>
  <c r="AE1045" i="1"/>
  <c r="X1045" i="1"/>
  <c r="AA1045" i="1" s="1"/>
  <c r="T1045" i="1"/>
  <c r="AW1045" i="1" s="1"/>
  <c r="Q1045" i="1"/>
  <c r="K1045" i="1"/>
  <c r="H1045" i="1"/>
  <c r="E1045" i="1"/>
  <c r="BB1044" i="1"/>
  <c r="BA1044" i="1"/>
  <c r="AZ1044" i="1"/>
  <c r="AY1044" i="1"/>
  <c r="BC1044" i="1" s="1"/>
  <c r="AV1044" i="1"/>
  <c r="AW1044" i="1" s="1"/>
  <c r="AH1044" i="1"/>
  <c r="AE1044" i="1"/>
  <c r="X1044" i="1"/>
  <c r="AA1044" i="1" s="1"/>
  <c r="T1044" i="1"/>
  <c r="Q1044" i="1"/>
  <c r="K1044" i="1"/>
  <c r="H1044" i="1"/>
  <c r="E1044" i="1"/>
  <c r="BB1043" i="1"/>
  <c r="BC1043" i="1" s="1"/>
  <c r="BA1043" i="1"/>
  <c r="AZ1043" i="1"/>
  <c r="AY1043" i="1"/>
  <c r="AV1043" i="1"/>
  <c r="AE1043" i="1"/>
  <c r="AH1043" i="1" s="1"/>
  <c r="AA1043" i="1"/>
  <c r="X1043" i="1"/>
  <c r="Q1043" i="1"/>
  <c r="T1043" i="1" s="1"/>
  <c r="BD1043" i="1" s="1"/>
  <c r="K1043" i="1"/>
  <c r="H1043" i="1"/>
  <c r="E1043" i="1"/>
  <c r="BB1042" i="1"/>
  <c r="BA1042" i="1"/>
  <c r="AZ1042" i="1"/>
  <c r="AY1042" i="1"/>
  <c r="BC1042" i="1" s="1"/>
  <c r="AV1042" i="1"/>
  <c r="AE1042" i="1"/>
  <c r="AH1042" i="1" s="1"/>
  <c r="AA1042" i="1"/>
  <c r="X1042" i="1"/>
  <c r="Q1042" i="1"/>
  <c r="T1042" i="1" s="1"/>
  <c r="K1042" i="1"/>
  <c r="H1042" i="1"/>
  <c r="E1042" i="1"/>
  <c r="BB1041" i="1"/>
  <c r="BA1041" i="1"/>
  <c r="AZ1041" i="1"/>
  <c r="BC1041" i="1" s="1"/>
  <c r="AY1041" i="1"/>
  <c r="AV1041" i="1"/>
  <c r="AH1041" i="1"/>
  <c r="AE1041" i="1"/>
  <c r="X1041" i="1"/>
  <c r="AA1041" i="1" s="1"/>
  <c r="T1041" i="1"/>
  <c r="Q1041" i="1"/>
  <c r="K1041" i="1"/>
  <c r="H1041" i="1"/>
  <c r="E1041" i="1"/>
  <c r="BA1040" i="1"/>
  <c r="AZ1040" i="1"/>
  <c r="AT1040" i="1"/>
  <c r="BB1040" i="1" s="1"/>
  <c r="AS1040" i="1"/>
  <c r="AH1040" i="1"/>
  <c r="AE1040" i="1"/>
  <c r="X1040" i="1"/>
  <c r="AA1040" i="1" s="1"/>
  <c r="T1040" i="1"/>
  <c r="Q1040" i="1"/>
  <c r="J1040" i="1"/>
  <c r="K1040" i="1" s="1"/>
  <c r="I1040" i="1"/>
  <c r="I1039" i="1" s="1"/>
  <c r="K1039" i="1" s="1"/>
  <c r="H1040" i="1"/>
  <c r="E1040" i="1"/>
  <c r="AU1039" i="1"/>
  <c r="AT1039" i="1"/>
  <c r="AT1038" i="1" s="1"/>
  <c r="AS1039" i="1"/>
  <c r="BB1039" i="1" s="1"/>
  <c r="AR1039" i="1"/>
  <c r="AQ1039" i="1"/>
  <c r="AP1039" i="1"/>
  <c r="AO1039" i="1"/>
  <c r="AN1039" i="1"/>
  <c r="AM1039" i="1"/>
  <c r="AZ1039" i="1" s="1"/>
  <c r="AL1039" i="1"/>
  <c r="AL1038" i="1" s="1"/>
  <c r="AK1039" i="1"/>
  <c r="AG1039" i="1"/>
  <c r="AG1038" i="1" s="1"/>
  <c r="AF1039" i="1"/>
  <c r="AD1039" i="1"/>
  <c r="AC1039" i="1"/>
  <c r="AE1039" i="1" s="1"/>
  <c r="Z1039" i="1"/>
  <c r="Y1039" i="1"/>
  <c r="X1039" i="1"/>
  <c r="AA1039" i="1" s="1"/>
  <c r="W1039" i="1"/>
  <c r="V1039" i="1"/>
  <c r="S1039" i="1"/>
  <c r="S1038" i="1" s="1"/>
  <c r="R1039" i="1"/>
  <c r="P1039" i="1"/>
  <c r="O1039" i="1"/>
  <c r="N1039" i="1"/>
  <c r="M1039" i="1"/>
  <c r="L1039" i="1"/>
  <c r="J1039" i="1"/>
  <c r="G1039" i="1"/>
  <c r="F1039" i="1"/>
  <c r="D1039" i="1"/>
  <c r="E1039" i="1" s="1"/>
  <c r="C1039" i="1"/>
  <c r="C1038" i="1" s="1"/>
  <c r="AS1038" i="1"/>
  <c r="BB1038" i="1" s="1"/>
  <c r="AO1038" i="1"/>
  <c r="AN1038" i="1"/>
  <c r="AN1037" i="1" s="1"/>
  <c r="AN1239" i="1" s="1"/>
  <c r="AK1038" i="1"/>
  <c r="AF1038" i="1"/>
  <c r="Z1038" i="1"/>
  <c r="W1038" i="1"/>
  <c r="V1038" i="1"/>
  <c r="X1038" i="1" s="1"/>
  <c r="AA1038" i="1" s="1"/>
  <c r="R1038" i="1"/>
  <c r="N1038" i="1"/>
  <c r="M1038" i="1"/>
  <c r="I1038" i="1"/>
  <c r="F1038" i="1"/>
  <c r="S1037" i="1"/>
  <c r="S1239" i="1" s="1"/>
  <c r="C1037" i="1"/>
  <c r="C1239" i="1" s="1"/>
  <c r="AY1034" i="1"/>
  <c r="BC1034" i="1" s="1"/>
  <c r="AU1034" i="1"/>
  <c r="AT1034" i="1"/>
  <c r="AS1034" i="1"/>
  <c r="BB1034" i="1" s="1"/>
  <c r="AR1034" i="1"/>
  <c r="AQ1034" i="1"/>
  <c r="AP1034" i="1"/>
  <c r="BA1034" i="1" s="1"/>
  <c r="AO1034" i="1"/>
  <c r="AN1034" i="1"/>
  <c r="AM1034" i="1"/>
  <c r="AZ1034" i="1" s="1"/>
  <c r="AL1034" i="1"/>
  <c r="AK1034" i="1"/>
  <c r="AJ1034" i="1"/>
  <c r="AV1034" i="1" s="1"/>
  <c r="AG1034" i="1"/>
  <c r="AF1034" i="1"/>
  <c r="AD1034" i="1"/>
  <c r="AC1034" i="1"/>
  <c r="AE1034" i="1" s="1"/>
  <c r="Z1034" i="1"/>
  <c r="Y1034" i="1"/>
  <c r="X1034" i="1"/>
  <c r="AA1034" i="1" s="1"/>
  <c r="W1034" i="1"/>
  <c r="V1034" i="1"/>
  <c r="S1034" i="1"/>
  <c r="R1034" i="1"/>
  <c r="P1034" i="1"/>
  <c r="O1034" i="1"/>
  <c r="Q1034" i="1" s="1"/>
  <c r="T1034" i="1" s="1"/>
  <c r="N1034" i="1"/>
  <c r="M1034" i="1"/>
  <c r="L1034" i="1"/>
  <c r="K1034" i="1"/>
  <c r="J1034" i="1"/>
  <c r="I1034" i="1"/>
  <c r="G1034" i="1"/>
  <c r="H1034" i="1" s="1"/>
  <c r="F1034" i="1"/>
  <c r="D1034" i="1"/>
  <c r="E1034" i="1" s="1"/>
  <c r="C1034" i="1"/>
  <c r="AU1033" i="1"/>
  <c r="AT1033" i="1"/>
  <c r="AS1033" i="1"/>
  <c r="BB1033" i="1" s="1"/>
  <c r="AR1033" i="1"/>
  <c r="BA1033" i="1" s="1"/>
  <c r="AQ1033" i="1"/>
  <c r="AP1033" i="1"/>
  <c r="AO1033" i="1"/>
  <c r="AN1033" i="1"/>
  <c r="AM1033" i="1"/>
  <c r="AZ1033" i="1" s="1"/>
  <c r="AL1033" i="1"/>
  <c r="AK1033" i="1"/>
  <c r="AJ1033" i="1"/>
  <c r="AG1033" i="1"/>
  <c r="AF1033" i="1"/>
  <c r="AE1033" i="1"/>
  <c r="AH1033" i="1" s="1"/>
  <c r="AD1033" i="1"/>
  <c r="AC1033" i="1"/>
  <c r="Z1033" i="1"/>
  <c r="Y1033" i="1"/>
  <c r="W1033" i="1"/>
  <c r="V1033" i="1"/>
  <c r="X1033" i="1" s="1"/>
  <c r="S1033" i="1"/>
  <c r="R1033" i="1"/>
  <c r="Q1033" i="1"/>
  <c r="T1033" i="1" s="1"/>
  <c r="P1033" i="1"/>
  <c r="O1033" i="1"/>
  <c r="N1033" i="1"/>
  <c r="M1033" i="1"/>
  <c r="L1033" i="1"/>
  <c r="J1033" i="1"/>
  <c r="I1033" i="1"/>
  <c r="G1033" i="1"/>
  <c r="H1033" i="1" s="1"/>
  <c r="F1033" i="1"/>
  <c r="E1033" i="1"/>
  <c r="D1033" i="1"/>
  <c r="C1033" i="1"/>
  <c r="AU1032" i="1"/>
  <c r="AT1032" i="1"/>
  <c r="AS1032" i="1"/>
  <c r="AR1032" i="1"/>
  <c r="AQ1032" i="1"/>
  <c r="AP1032" i="1"/>
  <c r="BA1032" i="1" s="1"/>
  <c r="AO1032" i="1"/>
  <c r="AN1032" i="1"/>
  <c r="AM1032" i="1"/>
  <c r="AZ1032" i="1" s="1"/>
  <c r="AL1032" i="1"/>
  <c r="AY1032" i="1" s="1"/>
  <c r="AK1032" i="1"/>
  <c r="AJ1032" i="1"/>
  <c r="AV1032" i="1" s="1"/>
  <c r="AG1032" i="1"/>
  <c r="AF1032" i="1"/>
  <c r="AD1032" i="1"/>
  <c r="AC1032" i="1"/>
  <c r="AE1032" i="1" s="1"/>
  <c r="AH1032" i="1" s="1"/>
  <c r="Z1032" i="1"/>
  <c r="Y1032" i="1"/>
  <c r="X1032" i="1"/>
  <c r="AA1032" i="1" s="1"/>
  <c r="W1032" i="1"/>
  <c r="V1032" i="1"/>
  <c r="S1032" i="1"/>
  <c r="R1032" i="1"/>
  <c r="P1032" i="1"/>
  <c r="O1032" i="1"/>
  <c r="Q1032" i="1" s="1"/>
  <c r="N1032" i="1"/>
  <c r="M1032" i="1"/>
  <c r="L1032" i="1"/>
  <c r="K1032" i="1"/>
  <c r="J1032" i="1"/>
  <c r="I1032" i="1"/>
  <c r="G1032" i="1"/>
  <c r="H1032" i="1" s="1"/>
  <c r="F1032" i="1"/>
  <c r="D1032" i="1"/>
  <c r="C1032" i="1"/>
  <c r="AU1030" i="1"/>
  <c r="AT1030" i="1"/>
  <c r="AS1030" i="1"/>
  <c r="BB1030" i="1" s="1"/>
  <c r="AR1030" i="1"/>
  <c r="BA1030" i="1" s="1"/>
  <c r="AQ1030" i="1"/>
  <c r="AP1030" i="1"/>
  <c r="AO1030" i="1"/>
  <c r="AN1030" i="1"/>
  <c r="AV1030" i="1" s="1"/>
  <c r="AM1030" i="1"/>
  <c r="AL1030" i="1"/>
  <c r="AK1030" i="1"/>
  <c r="AJ1030" i="1"/>
  <c r="AY1030" i="1" s="1"/>
  <c r="AG1030" i="1"/>
  <c r="AF1030" i="1"/>
  <c r="AE1030" i="1"/>
  <c r="AH1030" i="1" s="1"/>
  <c r="AD1030" i="1"/>
  <c r="AC1030" i="1"/>
  <c r="Z1030" i="1"/>
  <c r="Y1030" i="1"/>
  <c r="W1030" i="1"/>
  <c r="V1030" i="1"/>
  <c r="X1030" i="1" s="1"/>
  <c r="AA1030" i="1" s="1"/>
  <c r="S1030" i="1"/>
  <c r="R1030" i="1"/>
  <c r="Q1030" i="1"/>
  <c r="T1030" i="1" s="1"/>
  <c r="P1030" i="1"/>
  <c r="O1030" i="1"/>
  <c r="N1030" i="1"/>
  <c r="M1030" i="1"/>
  <c r="L1030" i="1"/>
  <c r="J1030" i="1"/>
  <c r="K1030" i="1" s="1"/>
  <c r="I1030" i="1"/>
  <c r="G1030" i="1"/>
  <c r="H1030" i="1" s="1"/>
  <c r="F1030" i="1"/>
  <c r="E1030" i="1"/>
  <c r="D1030" i="1"/>
  <c r="C1030" i="1"/>
  <c r="AY1029" i="1"/>
  <c r="AU1029" i="1"/>
  <c r="AT1029" i="1"/>
  <c r="AS1029" i="1"/>
  <c r="BB1029" i="1" s="1"/>
  <c r="AR1029" i="1"/>
  <c r="AQ1029" i="1"/>
  <c r="AP1029" i="1"/>
  <c r="BA1029" i="1" s="1"/>
  <c r="AO1029" i="1"/>
  <c r="AN1029" i="1"/>
  <c r="AM1029" i="1"/>
  <c r="AZ1029" i="1" s="1"/>
  <c r="AL1029" i="1"/>
  <c r="AK1029" i="1"/>
  <c r="AJ1029" i="1"/>
  <c r="AG1029" i="1"/>
  <c r="AF1029" i="1"/>
  <c r="AD1029" i="1"/>
  <c r="AC1029" i="1"/>
  <c r="AE1029" i="1" s="1"/>
  <c r="Z1029" i="1"/>
  <c r="Y1029" i="1"/>
  <c r="X1029" i="1"/>
  <c r="AA1029" i="1" s="1"/>
  <c r="W1029" i="1"/>
  <c r="V1029" i="1"/>
  <c r="S1029" i="1"/>
  <c r="R1029" i="1"/>
  <c r="P1029" i="1"/>
  <c r="O1029" i="1"/>
  <c r="Q1029" i="1" s="1"/>
  <c r="T1029" i="1" s="1"/>
  <c r="N1029" i="1"/>
  <c r="M1029" i="1"/>
  <c r="L1029" i="1"/>
  <c r="K1029" i="1"/>
  <c r="J1029" i="1"/>
  <c r="I1029" i="1"/>
  <c r="G1029" i="1"/>
  <c r="H1029" i="1" s="1"/>
  <c r="F1029" i="1"/>
  <c r="D1029" i="1"/>
  <c r="E1029" i="1" s="1"/>
  <c r="C1029" i="1"/>
  <c r="AU1028" i="1"/>
  <c r="AT1028" i="1"/>
  <c r="AS1028" i="1"/>
  <c r="BB1028" i="1" s="1"/>
  <c r="AR1028" i="1"/>
  <c r="BA1028" i="1" s="1"/>
  <c r="AQ1028" i="1"/>
  <c r="AP1028" i="1"/>
  <c r="AO1028" i="1"/>
  <c r="AN1028" i="1"/>
  <c r="AM1028" i="1"/>
  <c r="AZ1028" i="1" s="1"/>
  <c r="AL1028" i="1"/>
  <c r="AK1028" i="1"/>
  <c r="AJ1028" i="1"/>
  <c r="AG1028" i="1"/>
  <c r="AF1028" i="1"/>
  <c r="AE1028" i="1"/>
  <c r="AH1028" i="1" s="1"/>
  <c r="AD1028" i="1"/>
  <c r="AC1028" i="1"/>
  <c r="Z1028" i="1"/>
  <c r="Y1028" i="1"/>
  <c r="W1028" i="1"/>
  <c r="V1028" i="1"/>
  <c r="X1028" i="1" s="1"/>
  <c r="S1028" i="1"/>
  <c r="R1028" i="1"/>
  <c r="Q1028" i="1"/>
  <c r="T1028" i="1" s="1"/>
  <c r="P1028" i="1"/>
  <c r="O1028" i="1"/>
  <c r="N1028" i="1"/>
  <c r="M1028" i="1"/>
  <c r="L1028" i="1"/>
  <c r="J1028" i="1"/>
  <c r="I1028" i="1"/>
  <c r="G1028" i="1"/>
  <c r="H1028" i="1" s="1"/>
  <c r="F1028" i="1"/>
  <c r="E1028" i="1"/>
  <c r="D1028" i="1"/>
  <c r="C1028" i="1"/>
  <c r="AU1027" i="1"/>
  <c r="AT1027" i="1"/>
  <c r="AS1027" i="1"/>
  <c r="AR1027" i="1"/>
  <c r="AQ1027" i="1"/>
  <c r="AP1027" i="1"/>
  <c r="BA1027" i="1" s="1"/>
  <c r="AO1027" i="1"/>
  <c r="AN1027" i="1"/>
  <c r="AM1027" i="1"/>
  <c r="AZ1027" i="1" s="1"/>
  <c r="AL1027" i="1"/>
  <c r="AY1027" i="1" s="1"/>
  <c r="AK1027" i="1"/>
  <c r="AJ1027" i="1"/>
  <c r="AG1027" i="1"/>
  <c r="AF1027" i="1"/>
  <c r="AD1027" i="1"/>
  <c r="AC1027" i="1"/>
  <c r="AE1027" i="1" s="1"/>
  <c r="AH1027" i="1" s="1"/>
  <c r="Z1027" i="1"/>
  <c r="Y1027" i="1"/>
  <c r="X1027" i="1"/>
  <c r="AA1027" i="1" s="1"/>
  <c r="W1027" i="1"/>
  <c r="V1027" i="1"/>
  <c r="S1027" i="1"/>
  <c r="R1027" i="1"/>
  <c r="P1027" i="1"/>
  <c r="O1027" i="1"/>
  <c r="Q1027" i="1" s="1"/>
  <c r="N1027" i="1"/>
  <c r="M1027" i="1"/>
  <c r="L1027" i="1"/>
  <c r="K1027" i="1"/>
  <c r="J1027" i="1"/>
  <c r="I1027" i="1"/>
  <c r="G1027" i="1"/>
  <c r="H1027" i="1" s="1"/>
  <c r="F1027" i="1"/>
  <c r="D1027" i="1"/>
  <c r="E1027" i="1" s="1"/>
  <c r="C1027" i="1"/>
  <c r="AU1026" i="1"/>
  <c r="AT1026" i="1"/>
  <c r="AS1026" i="1"/>
  <c r="BB1026" i="1" s="1"/>
  <c r="AR1026" i="1"/>
  <c r="BA1026" i="1" s="1"/>
  <c r="AQ1026" i="1"/>
  <c r="AP1026" i="1"/>
  <c r="AO1026" i="1"/>
  <c r="AN1026" i="1"/>
  <c r="AV1026" i="1" s="1"/>
  <c r="AM1026" i="1"/>
  <c r="AZ1026" i="1" s="1"/>
  <c r="AL1026" i="1"/>
  <c r="AK1026" i="1"/>
  <c r="AJ1026" i="1"/>
  <c r="AY1026" i="1" s="1"/>
  <c r="AG1026" i="1"/>
  <c r="AF1026" i="1"/>
  <c r="AE1026" i="1"/>
  <c r="AH1026" i="1" s="1"/>
  <c r="AD1026" i="1"/>
  <c r="AC1026" i="1"/>
  <c r="Z1026" i="1"/>
  <c r="Y1026" i="1"/>
  <c r="W1026" i="1"/>
  <c r="V1026" i="1"/>
  <c r="X1026" i="1" s="1"/>
  <c r="AA1026" i="1" s="1"/>
  <c r="S1026" i="1"/>
  <c r="R1026" i="1"/>
  <c r="Q1026" i="1"/>
  <c r="T1026" i="1" s="1"/>
  <c r="P1026" i="1"/>
  <c r="O1026" i="1"/>
  <c r="N1026" i="1"/>
  <c r="M1026" i="1"/>
  <c r="L1026" i="1"/>
  <c r="J1026" i="1"/>
  <c r="K1026" i="1" s="1"/>
  <c r="I1026" i="1"/>
  <c r="G1026" i="1"/>
  <c r="H1026" i="1" s="1"/>
  <c r="F1026" i="1"/>
  <c r="E1026" i="1"/>
  <c r="D1026" i="1"/>
  <c r="C1026" i="1"/>
  <c r="AY1025" i="1"/>
  <c r="AU1025" i="1"/>
  <c r="AT1025" i="1"/>
  <c r="AS1025" i="1"/>
  <c r="BB1025" i="1" s="1"/>
  <c r="AR1025" i="1"/>
  <c r="AQ1025" i="1"/>
  <c r="AP1025" i="1"/>
  <c r="BA1025" i="1" s="1"/>
  <c r="AO1025" i="1"/>
  <c r="AN1025" i="1"/>
  <c r="AM1025" i="1"/>
  <c r="AZ1025" i="1" s="1"/>
  <c r="AL1025" i="1"/>
  <c r="AK1025" i="1"/>
  <c r="AJ1025" i="1"/>
  <c r="AV1025" i="1" s="1"/>
  <c r="AG1025" i="1"/>
  <c r="AF1025" i="1"/>
  <c r="AD1025" i="1"/>
  <c r="AC1025" i="1"/>
  <c r="AE1025" i="1" s="1"/>
  <c r="Z1025" i="1"/>
  <c r="Y1025" i="1"/>
  <c r="X1025" i="1"/>
  <c r="AA1025" i="1" s="1"/>
  <c r="W1025" i="1"/>
  <c r="V1025" i="1"/>
  <c r="S1025" i="1"/>
  <c r="R1025" i="1"/>
  <c r="P1025" i="1"/>
  <c r="O1025" i="1"/>
  <c r="Q1025" i="1" s="1"/>
  <c r="T1025" i="1" s="1"/>
  <c r="N1025" i="1"/>
  <c r="M1025" i="1"/>
  <c r="L1025" i="1"/>
  <c r="K1025" i="1"/>
  <c r="J1025" i="1"/>
  <c r="I1025" i="1"/>
  <c r="G1025" i="1"/>
  <c r="H1025" i="1" s="1"/>
  <c r="F1025" i="1"/>
  <c r="D1025" i="1"/>
  <c r="E1025" i="1" s="1"/>
  <c r="C1025" i="1"/>
  <c r="BA1024" i="1"/>
  <c r="AU1024" i="1"/>
  <c r="AT1024" i="1"/>
  <c r="AS1024" i="1"/>
  <c r="BB1024" i="1" s="1"/>
  <c r="AR1024" i="1"/>
  <c r="AQ1024" i="1"/>
  <c r="AP1024" i="1"/>
  <c r="AO1024" i="1"/>
  <c r="AN1024" i="1"/>
  <c r="AM1024" i="1"/>
  <c r="AZ1024" i="1" s="1"/>
  <c r="AL1024" i="1"/>
  <c r="AK1024" i="1"/>
  <c r="AJ1024" i="1"/>
  <c r="AG1024" i="1"/>
  <c r="AF1024" i="1"/>
  <c r="AE1024" i="1"/>
  <c r="AH1024" i="1" s="1"/>
  <c r="AD1024" i="1"/>
  <c r="AC1024" i="1"/>
  <c r="Z1024" i="1"/>
  <c r="Y1024" i="1"/>
  <c r="W1024" i="1"/>
  <c r="V1024" i="1"/>
  <c r="X1024" i="1" s="1"/>
  <c r="AA1024" i="1" s="1"/>
  <c r="S1024" i="1"/>
  <c r="R1024" i="1"/>
  <c r="Q1024" i="1"/>
  <c r="T1024" i="1" s="1"/>
  <c r="P1024" i="1"/>
  <c r="O1024" i="1"/>
  <c r="N1024" i="1"/>
  <c r="M1024" i="1"/>
  <c r="L1024" i="1"/>
  <c r="J1024" i="1"/>
  <c r="I1024" i="1"/>
  <c r="G1024" i="1"/>
  <c r="H1024" i="1" s="1"/>
  <c r="F1024" i="1"/>
  <c r="E1024" i="1"/>
  <c r="D1024" i="1"/>
  <c r="C1024" i="1"/>
  <c r="BC1023" i="1"/>
  <c r="AU1023" i="1"/>
  <c r="AT1023" i="1"/>
  <c r="AS1023" i="1"/>
  <c r="BB1023" i="1" s="1"/>
  <c r="AR1023" i="1"/>
  <c r="AQ1023" i="1"/>
  <c r="AP1023" i="1"/>
  <c r="BA1023" i="1" s="1"/>
  <c r="AO1023" i="1"/>
  <c r="AN1023" i="1"/>
  <c r="AM1023" i="1"/>
  <c r="AZ1023" i="1" s="1"/>
  <c r="AL1023" i="1"/>
  <c r="AY1023" i="1" s="1"/>
  <c r="AK1023" i="1"/>
  <c r="AJ1023" i="1"/>
  <c r="AG1023" i="1"/>
  <c r="AF1023" i="1"/>
  <c r="AD1023" i="1"/>
  <c r="AC1023" i="1"/>
  <c r="AE1023" i="1" s="1"/>
  <c r="AH1023" i="1" s="1"/>
  <c r="Z1023" i="1"/>
  <c r="Y1023" i="1"/>
  <c r="X1023" i="1"/>
  <c r="AA1023" i="1" s="1"/>
  <c r="W1023" i="1"/>
  <c r="V1023" i="1"/>
  <c r="S1023" i="1"/>
  <c r="R1023" i="1"/>
  <c r="P1023" i="1"/>
  <c r="O1023" i="1"/>
  <c r="Q1023" i="1" s="1"/>
  <c r="N1023" i="1"/>
  <c r="M1023" i="1"/>
  <c r="L1023" i="1"/>
  <c r="K1023" i="1"/>
  <c r="J1023" i="1"/>
  <c r="I1023" i="1"/>
  <c r="G1023" i="1"/>
  <c r="H1023" i="1" s="1"/>
  <c r="F1023" i="1"/>
  <c r="D1023" i="1"/>
  <c r="C1023" i="1"/>
  <c r="AU1022" i="1"/>
  <c r="AT1022" i="1"/>
  <c r="AS1022" i="1"/>
  <c r="BB1022" i="1" s="1"/>
  <c r="AR1022" i="1"/>
  <c r="BA1022" i="1" s="1"/>
  <c r="AQ1022" i="1"/>
  <c r="AP1022" i="1"/>
  <c r="AO1022" i="1"/>
  <c r="AN1022" i="1"/>
  <c r="AV1022" i="1" s="1"/>
  <c r="AM1022" i="1"/>
  <c r="AL1022" i="1"/>
  <c r="AK1022" i="1"/>
  <c r="AJ1022" i="1"/>
  <c r="AY1022" i="1" s="1"/>
  <c r="AG1022" i="1"/>
  <c r="AF1022" i="1"/>
  <c r="AE1022" i="1"/>
  <c r="AH1022" i="1" s="1"/>
  <c r="AD1022" i="1"/>
  <c r="AC1022" i="1"/>
  <c r="Z1022" i="1"/>
  <c r="Y1022" i="1"/>
  <c r="W1022" i="1"/>
  <c r="V1022" i="1"/>
  <c r="X1022" i="1" s="1"/>
  <c r="AA1022" i="1" s="1"/>
  <c r="S1022" i="1"/>
  <c r="R1022" i="1"/>
  <c r="Q1022" i="1"/>
  <c r="T1022" i="1" s="1"/>
  <c r="P1022" i="1"/>
  <c r="O1022" i="1"/>
  <c r="N1022" i="1"/>
  <c r="M1022" i="1"/>
  <c r="M1018" i="1" s="1"/>
  <c r="L1022" i="1"/>
  <c r="J1022" i="1"/>
  <c r="K1022" i="1" s="1"/>
  <c r="I1022" i="1"/>
  <c r="G1022" i="1"/>
  <c r="H1022" i="1" s="1"/>
  <c r="F1022" i="1"/>
  <c r="E1022" i="1"/>
  <c r="D1022" i="1"/>
  <c r="C1022" i="1"/>
  <c r="AY1021" i="1"/>
  <c r="AU1021" i="1"/>
  <c r="AT1021" i="1"/>
  <c r="AS1021" i="1"/>
  <c r="BB1021" i="1" s="1"/>
  <c r="AR1021" i="1"/>
  <c r="AQ1021" i="1"/>
  <c r="AP1021" i="1"/>
  <c r="BA1021" i="1" s="1"/>
  <c r="AO1021" i="1"/>
  <c r="AN1021" i="1"/>
  <c r="AM1021" i="1"/>
  <c r="AZ1021" i="1" s="1"/>
  <c r="AL1021" i="1"/>
  <c r="AK1021" i="1"/>
  <c r="AJ1021" i="1"/>
  <c r="AG1021" i="1"/>
  <c r="AF1021" i="1"/>
  <c r="AD1021" i="1"/>
  <c r="AC1021" i="1"/>
  <c r="AE1021" i="1" s="1"/>
  <c r="Z1021" i="1"/>
  <c r="Y1021" i="1"/>
  <c r="X1021" i="1"/>
  <c r="AA1021" i="1" s="1"/>
  <c r="W1021" i="1"/>
  <c r="V1021" i="1"/>
  <c r="S1021" i="1"/>
  <c r="R1021" i="1"/>
  <c r="P1021" i="1"/>
  <c r="O1021" i="1"/>
  <c r="Q1021" i="1" s="1"/>
  <c r="T1021" i="1" s="1"/>
  <c r="N1021" i="1"/>
  <c r="M1021" i="1"/>
  <c r="L1021" i="1"/>
  <c r="K1021" i="1"/>
  <c r="J1021" i="1"/>
  <c r="I1021" i="1"/>
  <c r="G1021" i="1"/>
  <c r="H1021" i="1" s="1"/>
  <c r="F1021" i="1"/>
  <c r="D1021" i="1"/>
  <c r="E1021" i="1" s="1"/>
  <c r="C1021" i="1"/>
  <c r="AU1020" i="1"/>
  <c r="AT1020" i="1"/>
  <c r="AS1020" i="1"/>
  <c r="BB1020" i="1" s="1"/>
  <c r="AR1020" i="1"/>
  <c r="AR1018" i="1" s="1"/>
  <c r="AQ1020" i="1"/>
  <c r="AP1020" i="1"/>
  <c r="AO1020" i="1"/>
  <c r="AN1020" i="1"/>
  <c r="AM1020" i="1"/>
  <c r="AZ1020" i="1" s="1"/>
  <c r="AL1020" i="1"/>
  <c r="AK1020" i="1"/>
  <c r="AJ1020" i="1"/>
  <c r="AG1020" i="1"/>
  <c r="AF1020" i="1"/>
  <c r="AE1020" i="1"/>
  <c r="AH1020" i="1" s="1"/>
  <c r="AD1020" i="1"/>
  <c r="AC1020" i="1"/>
  <c r="Z1020" i="1"/>
  <c r="Z1018" i="1" s="1"/>
  <c r="Y1020" i="1"/>
  <c r="W1020" i="1"/>
  <c r="V1020" i="1"/>
  <c r="X1020" i="1" s="1"/>
  <c r="S1020" i="1"/>
  <c r="R1020" i="1"/>
  <c r="Q1020" i="1"/>
  <c r="T1020" i="1" s="1"/>
  <c r="P1020" i="1"/>
  <c r="O1020" i="1"/>
  <c r="N1020" i="1"/>
  <c r="M1020" i="1"/>
  <c r="L1020" i="1"/>
  <c r="J1020" i="1"/>
  <c r="K1020" i="1" s="1"/>
  <c r="I1020" i="1"/>
  <c r="I1018" i="1" s="1"/>
  <c r="G1020" i="1"/>
  <c r="H1020" i="1" s="1"/>
  <c r="F1020" i="1"/>
  <c r="E1020" i="1"/>
  <c r="D1020" i="1"/>
  <c r="C1020" i="1"/>
  <c r="AU1019" i="1"/>
  <c r="AT1019" i="1"/>
  <c r="AT1018" i="1" s="1"/>
  <c r="AS1019" i="1"/>
  <c r="AR1019" i="1"/>
  <c r="AQ1019" i="1"/>
  <c r="AP1019" i="1"/>
  <c r="BA1019" i="1" s="1"/>
  <c r="AO1019" i="1"/>
  <c r="AN1019" i="1"/>
  <c r="AM1019" i="1"/>
  <c r="AZ1019" i="1" s="1"/>
  <c r="AL1019" i="1"/>
  <c r="AK1019" i="1"/>
  <c r="AJ1019" i="1"/>
  <c r="AG1019" i="1"/>
  <c r="AG1018" i="1" s="1"/>
  <c r="AF1019" i="1"/>
  <c r="AD1019" i="1"/>
  <c r="AC1019" i="1"/>
  <c r="Z1019" i="1"/>
  <c r="Y1019" i="1"/>
  <c r="X1019" i="1"/>
  <c r="AA1019" i="1" s="1"/>
  <c r="W1019" i="1"/>
  <c r="V1019" i="1"/>
  <c r="S1019" i="1"/>
  <c r="S1018" i="1" s="1"/>
  <c r="R1019" i="1"/>
  <c r="P1019" i="1"/>
  <c r="O1019" i="1"/>
  <c r="Q1019" i="1" s="1"/>
  <c r="N1019" i="1"/>
  <c r="M1019" i="1"/>
  <c r="L1019" i="1"/>
  <c r="K1019" i="1"/>
  <c r="J1019" i="1"/>
  <c r="I1019" i="1"/>
  <c r="G1019" i="1"/>
  <c r="H1019" i="1" s="1"/>
  <c r="F1019" i="1"/>
  <c r="D1019" i="1"/>
  <c r="E1019" i="1" s="1"/>
  <c r="C1019" i="1"/>
  <c r="AU1018" i="1"/>
  <c r="AS1018" i="1"/>
  <c r="BB1018" i="1" s="1"/>
  <c r="AQ1018" i="1"/>
  <c r="AO1018" i="1"/>
  <c r="AN1018" i="1"/>
  <c r="AZ1018" i="1" s="1"/>
  <c r="AM1018" i="1"/>
  <c r="AK1018" i="1"/>
  <c r="AF1018" i="1"/>
  <c r="AD1018" i="1"/>
  <c r="Y1018" i="1"/>
  <c r="W1018" i="1"/>
  <c r="V1018" i="1"/>
  <c r="X1018" i="1" s="1"/>
  <c r="AA1018" i="1" s="1"/>
  <c r="R1018" i="1"/>
  <c r="P1018" i="1"/>
  <c r="N1018" i="1"/>
  <c r="L1018" i="1"/>
  <c r="J1018" i="1"/>
  <c r="K1018" i="1" s="1"/>
  <c r="F1018" i="1"/>
  <c r="D1018" i="1"/>
  <c r="AY1017" i="1"/>
  <c r="AU1017" i="1"/>
  <c r="AT1017" i="1"/>
  <c r="AS1017" i="1"/>
  <c r="BB1017" i="1" s="1"/>
  <c r="AR1017" i="1"/>
  <c r="AQ1017" i="1"/>
  <c r="AP1017" i="1"/>
  <c r="BA1017" i="1" s="1"/>
  <c r="AO1017" i="1"/>
  <c r="AN1017" i="1"/>
  <c r="AM1017" i="1"/>
  <c r="AZ1017" i="1" s="1"/>
  <c r="AL1017" i="1"/>
  <c r="AK1017" i="1"/>
  <c r="AJ1017" i="1"/>
  <c r="AG1017" i="1"/>
  <c r="AF1017" i="1"/>
  <c r="AD1017" i="1"/>
  <c r="AC1017" i="1"/>
  <c r="AE1017" i="1" s="1"/>
  <c r="Z1017" i="1"/>
  <c r="Y1017" i="1"/>
  <c r="X1017" i="1"/>
  <c r="AA1017" i="1" s="1"/>
  <c r="W1017" i="1"/>
  <c r="V1017" i="1"/>
  <c r="S1017" i="1"/>
  <c r="R1017" i="1"/>
  <c r="P1017" i="1"/>
  <c r="O1017" i="1"/>
  <c r="Q1017" i="1" s="1"/>
  <c r="T1017" i="1" s="1"/>
  <c r="N1017" i="1"/>
  <c r="M1017" i="1"/>
  <c r="L1017" i="1"/>
  <c r="K1017" i="1"/>
  <c r="J1017" i="1"/>
  <c r="I1017" i="1"/>
  <c r="G1017" i="1"/>
  <c r="H1017" i="1" s="1"/>
  <c r="F1017" i="1"/>
  <c r="D1017" i="1"/>
  <c r="E1017" i="1" s="1"/>
  <c r="C1017" i="1"/>
  <c r="AU1016" i="1"/>
  <c r="AT1016" i="1"/>
  <c r="AS1016" i="1"/>
  <c r="BB1016" i="1" s="1"/>
  <c r="AR1016" i="1"/>
  <c r="AR1014" i="1" s="1"/>
  <c r="AR1013" i="1" s="1"/>
  <c r="AQ1016" i="1"/>
  <c r="AP1016" i="1"/>
  <c r="AO1016" i="1"/>
  <c r="AN1016" i="1"/>
  <c r="AM1016" i="1"/>
  <c r="AZ1016" i="1" s="1"/>
  <c r="AL1016" i="1"/>
  <c r="AK1016" i="1"/>
  <c r="AJ1016" i="1"/>
  <c r="AG1016" i="1"/>
  <c r="AF1016" i="1"/>
  <c r="AE1016" i="1"/>
  <c r="AH1016" i="1" s="1"/>
  <c r="AD1016" i="1"/>
  <c r="AC1016" i="1"/>
  <c r="Z1016" i="1"/>
  <c r="Z1014" i="1" s="1"/>
  <c r="Z1013" i="1" s="1"/>
  <c r="Y1016" i="1"/>
  <c r="W1016" i="1"/>
  <c r="V1016" i="1"/>
  <c r="X1016" i="1" s="1"/>
  <c r="S1016" i="1"/>
  <c r="R1016" i="1"/>
  <c r="Q1016" i="1"/>
  <c r="T1016" i="1" s="1"/>
  <c r="P1016" i="1"/>
  <c r="O1016" i="1"/>
  <c r="N1016" i="1"/>
  <c r="M1016" i="1"/>
  <c r="L1016" i="1"/>
  <c r="J1016" i="1"/>
  <c r="I1016" i="1"/>
  <c r="I1014" i="1" s="1"/>
  <c r="I1013" i="1" s="1"/>
  <c r="K1013" i="1" s="1"/>
  <c r="G1016" i="1"/>
  <c r="H1016" i="1" s="1"/>
  <c r="F1016" i="1"/>
  <c r="E1016" i="1"/>
  <c r="D1016" i="1"/>
  <c r="C1016" i="1"/>
  <c r="AU1015" i="1"/>
  <c r="AT1015" i="1"/>
  <c r="AT1014" i="1" s="1"/>
  <c r="AT1013" i="1" s="1"/>
  <c r="AS1015" i="1"/>
  <c r="AR1015" i="1"/>
  <c r="AQ1015" i="1"/>
  <c r="AP1015" i="1"/>
  <c r="BA1015" i="1" s="1"/>
  <c r="AO1015" i="1"/>
  <c r="AN1015" i="1"/>
  <c r="AM1015" i="1"/>
  <c r="AZ1015" i="1" s="1"/>
  <c r="AL1015" i="1"/>
  <c r="AK1015" i="1"/>
  <c r="AJ1015" i="1"/>
  <c r="AG1015" i="1"/>
  <c r="AG1014" i="1" s="1"/>
  <c r="AG1013" i="1" s="1"/>
  <c r="AF1015" i="1"/>
  <c r="AD1015" i="1"/>
  <c r="AC1015" i="1"/>
  <c r="Z1015" i="1"/>
  <c r="Y1015" i="1"/>
  <c r="X1015" i="1"/>
  <c r="AA1015" i="1" s="1"/>
  <c r="W1015" i="1"/>
  <c r="V1015" i="1"/>
  <c r="S1015" i="1"/>
  <c r="S1014" i="1" s="1"/>
  <c r="R1015" i="1"/>
  <c r="P1015" i="1"/>
  <c r="O1015" i="1"/>
  <c r="Q1015" i="1" s="1"/>
  <c r="N1015" i="1"/>
  <c r="M1015" i="1"/>
  <c r="L1015" i="1"/>
  <c r="K1015" i="1"/>
  <c r="J1015" i="1"/>
  <c r="I1015" i="1"/>
  <c r="G1015" i="1"/>
  <c r="H1015" i="1" s="1"/>
  <c r="F1015" i="1"/>
  <c r="D1015" i="1"/>
  <c r="E1015" i="1" s="1"/>
  <c r="C1015" i="1"/>
  <c r="C1014" i="1" s="1"/>
  <c r="AU1014" i="1"/>
  <c r="AS1014" i="1"/>
  <c r="AQ1014" i="1"/>
  <c r="AO1014" i="1"/>
  <c r="AN1014" i="1"/>
  <c r="AM1014" i="1"/>
  <c r="AK1014" i="1"/>
  <c r="AF1014" i="1"/>
  <c r="AD1014" i="1"/>
  <c r="Y1014" i="1"/>
  <c r="W1014" i="1"/>
  <c r="V1014" i="1"/>
  <c r="R1014" i="1"/>
  <c r="P1014" i="1"/>
  <c r="N1014" i="1"/>
  <c r="M1014" i="1"/>
  <c r="L1014" i="1"/>
  <c r="J1014" i="1"/>
  <c r="F1014" i="1"/>
  <c r="D1014" i="1"/>
  <c r="AU1013" i="1"/>
  <c r="AS1013" i="1"/>
  <c r="AQ1013" i="1"/>
  <c r="AO1013" i="1"/>
  <c r="AM1013" i="1"/>
  <c r="AK1013" i="1"/>
  <c r="AF1013" i="1"/>
  <c r="AD1013" i="1"/>
  <c r="Y1013" i="1"/>
  <c r="W1013" i="1"/>
  <c r="R1013" i="1"/>
  <c r="P1013" i="1"/>
  <c r="N1013" i="1"/>
  <c r="L1013" i="1"/>
  <c r="J1013" i="1"/>
  <c r="F1013" i="1"/>
  <c r="D1013" i="1"/>
  <c r="BA1012" i="1"/>
  <c r="AU1012" i="1"/>
  <c r="AT1012" i="1"/>
  <c r="AS1012" i="1"/>
  <c r="BB1012" i="1" s="1"/>
  <c r="AR1012" i="1"/>
  <c r="AR1011" i="1" s="1"/>
  <c r="AQ1012" i="1"/>
  <c r="AP1012" i="1"/>
  <c r="AO1012" i="1"/>
  <c r="AN1012" i="1"/>
  <c r="AN1011" i="1" s="1"/>
  <c r="AM1012" i="1"/>
  <c r="AZ1012" i="1" s="1"/>
  <c r="AL1012" i="1"/>
  <c r="AK1012" i="1"/>
  <c r="AJ1012" i="1"/>
  <c r="AG1012" i="1"/>
  <c r="AF1012" i="1"/>
  <c r="AE1012" i="1"/>
  <c r="AH1012" i="1" s="1"/>
  <c r="AD1012" i="1"/>
  <c r="AC1012" i="1"/>
  <c r="Z1012" i="1"/>
  <c r="Z1011" i="1" s="1"/>
  <c r="Y1012" i="1"/>
  <c r="W1012" i="1"/>
  <c r="V1012" i="1"/>
  <c r="X1012" i="1" s="1"/>
  <c r="AA1012" i="1" s="1"/>
  <c r="S1012" i="1"/>
  <c r="R1012" i="1"/>
  <c r="Q1012" i="1"/>
  <c r="T1012" i="1" s="1"/>
  <c r="P1012" i="1"/>
  <c r="O1012" i="1"/>
  <c r="N1012" i="1"/>
  <c r="M1012" i="1"/>
  <c r="M1011" i="1" s="1"/>
  <c r="L1012" i="1"/>
  <c r="J1012" i="1"/>
  <c r="I1012" i="1"/>
  <c r="I1011" i="1" s="1"/>
  <c r="G1012" i="1"/>
  <c r="H1012" i="1" s="1"/>
  <c r="F1012" i="1"/>
  <c r="E1012" i="1"/>
  <c r="D1012" i="1"/>
  <c r="C1012" i="1"/>
  <c r="AU1011" i="1"/>
  <c r="AT1011" i="1"/>
  <c r="AS1011" i="1"/>
  <c r="BB1011" i="1" s="1"/>
  <c r="AQ1011" i="1"/>
  <c r="AP1011" i="1"/>
  <c r="AO1011" i="1"/>
  <c r="AM1011" i="1"/>
  <c r="AL1011" i="1"/>
  <c r="AK1011" i="1"/>
  <c r="AG1011" i="1"/>
  <c r="AF1011" i="1"/>
  <c r="AD1011" i="1"/>
  <c r="AC1011" i="1"/>
  <c r="AE1011" i="1" s="1"/>
  <c r="AH1011" i="1" s="1"/>
  <c r="Y1011" i="1"/>
  <c r="W1011" i="1"/>
  <c r="S1011" i="1"/>
  <c r="R1011" i="1"/>
  <c r="P1011" i="1"/>
  <c r="O1011" i="1"/>
  <c r="Q1011" i="1" s="1"/>
  <c r="T1011" i="1" s="1"/>
  <c r="N1011" i="1"/>
  <c r="L1011" i="1"/>
  <c r="K1011" i="1"/>
  <c r="J1011" i="1"/>
  <c r="G1011" i="1"/>
  <c r="H1011" i="1" s="1"/>
  <c r="F1011" i="1"/>
  <c r="D1011" i="1"/>
  <c r="C1011" i="1"/>
  <c r="E1011" i="1" s="1"/>
  <c r="AU1010" i="1"/>
  <c r="AT1010" i="1"/>
  <c r="AS1010" i="1"/>
  <c r="BB1010" i="1" s="1"/>
  <c r="AR1010" i="1"/>
  <c r="BA1010" i="1" s="1"/>
  <c r="AQ1010" i="1"/>
  <c r="AP1010" i="1"/>
  <c r="AO1010" i="1"/>
  <c r="AN1010" i="1"/>
  <c r="AN1008" i="1" s="1"/>
  <c r="AM1010" i="1"/>
  <c r="AL1010" i="1"/>
  <c r="AK1010" i="1"/>
  <c r="AJ1010" i="1"/>
  <c r="AY1010" i="1" s="1"/>
  <c r="AG1010" i="1"/>
  <c r="AF1010" i="1"/>
  <c r="AE1010" i="1"/>
  <c r="AH1010" i="1" s="1"/>
  <c r="AD1010" i="1"/>
  <c r="AC1010" i="1"/>
  <c r="Z1010" i="1"/>
  <c r="Y1010" i="1"/>
  <c r="W1010" i="1"/>
  <c r="V1010" i="1"/>
  <c r="S1010" i="1"/>
  <c r="R1010" i="1"/>
  <c r="Q1010" i="1"/>
  <c r="T1010" i="1" s="1"/>
  <c r="P1010" i="1"/>
  <c r="O1010" i="1"/>
  <c r="N1010" i="1"/>
  <c r="M1010" i="1"/>
  <c r="M1008" i="1" s="1"/>
  <c r="M1007" i="1" s="1"/>
  <c r="L1010" i="1"/>
  <c r="J1010" i="1"/>
  <c r="K1010" i="1" s="1"/>
  <c r="I1010" i="1"/>
  <c r="G1010" i="1"/>
  <c r="H1010" i="1" s="1"/>
  <c r="F1010" i="1"/>
  <c r="E1010" i="1"/>
  <c r="D1010" i="1"/>
  <c r="C1010" i="1"/>
  <c r="AY1009" i="1"/>
  <c r="AU1009" i="1"/>
  <c r="AT1009" i="1"/>
  <c r="AT1008" i="1" s="1"/>
  <c r="AT1007" i="1" s="1"/>
  <c r="AT1006" i="1" s="1"/>
  <c r="AS1009" i="1"/>
  <c r="BB1009" i="1" s="1"/>
  <c r="AR1009" i="1"/>
  <c r="AQ1009" i="1"/>
  <c r="AP1009" i="1"/>
  <c r="AO1009" i="1"/>
  <c r="AN1009" i="1"/>
  <c r="AM1009" i="1"/>
  <c r="AZ1009" i="1" s="1"/>
  <c r="AL1009" i="1"/>
  <c r="AL1008" i="1" s="1"/>
  <c r="AK1009" i="1"/>
  <c r="AJ1009" i="1"/>
  <c r="AG1009" i="1"/>
  <c r="AG1008" i="1" s="1"/>
  <c r="AG1007" i="1" s="1"/>
  <c r="AF1009" i="1"/>
  <c r="AD1009" i="1"/>
  <c r="AC1009" i="1"/>
  <c r="AE1009" i="1" s="1"/>
  <c r="Z1009" i="1"/>
  <c r="Y1009" i="1"/>
  <c r="X1009" i="1"/>
  <c r="AA1009" i="1" s="1"/>
  <c r="W1009" i="1"/>
  <c r="V1009" i="1"/>
  <c r="S1009" i="1"/>
  <c r="S1008" i="1" s="1"/>
  <c r="S1007" i="1" s="1"/>
  <c r="R1009" i="1"/>
  <c r="P1009" i="1"/>
  <c r="O1009" i="1"/>
  <c r="N1009" i="1"/>
  <c r="M1009" i="1"/>
  <c r="L1009" i="1"/>
  <c r="K1009" i="1"/>
  <c r="J1009" i="1"/>
  <c r="I1009" i="1"/>
  <c r="G1009" i="1"/>
  <c r="F1009" i="1"/>
  <c r="D1009" i="1"/>
  <c r="E1009" i="1" s="1"/>
  <c r="C1009" i="1"/>
  <c r="C1008" i="1" s="1"/>
  <c r="E1008" i="1" s="1"/>
  <c r="AU1008" i="1"/>
  <c r="AS1008" i="1"/>
  <c r="AR1008" i="1"/>
  <c r="AR1007" i="1" s="1"/>
  <c r="AR1006" i="1" s="1"/>
  <c r="AQ1008" i="1"/>
  <c r="AO1008" i="1"/>
  <c r="AM1008" i="1"/>
  <c r="AK1008" i="1"/>
  <c r="AJ1008" i="1"/>
  <c r="AF1008" i="1"/>
  <c r="AD1008" i="1"/>
  <c r="Z1008" i="1"/>
  <c r="Z1007" i="1" s="1"/>
  <c r="Y1008" i="1"/>
  <c r="W1008" i="1"/>
  <c r="R1008" i="1"/>
  <c r="P1008" i="1"/>
  <c r="N1008" i="1"/>
  <c r="L1008" i="1"/>
  <c r="J1008" i="1"/>
  <c r="I1008" i="1"/>
  <c r="F1008" i="1"/>
  <c r="D1008" i="1"/>
  <c r="AU1007" i="1"/>
  <c r="AS1007" i="1"/>
  <c r="AQ1007" i="1"/>
  <c r="AO1007" i="1"/>
  <c r="AM1007" i="1"/>
  <c r="AL1007" i="1"/>
  <c r="AK1007" i="1"/>
  <c r="AF1007" i="1"/>
  <c r="AD1007" i="1"/>
  <c r="Y1007" i="1"/>
  <c r="W1007" i="1"/>
  <c r="R1007" i="1"/>
  <c r="P1007" i="1"/>
  <c r="N1007" i="1"/>
  <c r="L1007" i="1"/>
  <c r="J1007" i="1"/>
  <c r="F1007" i="1"/>
  <c r="D1007" i="1"/>
  <c r="C1007" i="1"/>
  <c r="AU1006" i="1"/>
  <c r="AS1006" i="1"/>
  <c r="AQ1006" i="1"/>
  <c r="AO1006" i="1"/>
  <c r="AM1006" i="1"/>
  <c r="AK1006" i="1"/>
  <c r="AF1006" i="1"/>
  <c r="AD1006" i="1"/>
  <c r="Y1006" i="1"/>
  <c r="W1006" i="1"/>
  <c r="R1006" i="1"/>
  <c r="P1006" i="1"/>
  <c r="N1006" i="1"/>
  <c r="L1006" i="1"/>
  <c r="J1006" i="1"/>
  <c r="F1006" i="1"/>
  <c r="D1006" i="1"/>
  <c r="AY1005" i="1"/>
  <c r="AU1005" i="1"/>
  <c r="AT1005" i="1"/>
  <c r="AT1004" i="1" s="1"/>
  <c r="AS1005" i="1"/>
  <c r="BB1005" i="1" s="1"/>
  <c r="AR1005" i="1"/>
  <c r="AQ1005" i="1"/>
  <c r="AP1005" i="1"/>
  <c r="AO1005" i="1"/>
  <c r="AN1005" i="1"/>
  <c r="AM1005" i="1"/>
  <c r="AZ1005" i="1" s="1"/>
  <c r="AL1005" i="1"/>
  <c r="AL1004" i="1" s="1"/>
  <c r="AK1005" i="1"/>
  <c r="AJ1005" i="1"/>
  <c r="AV1005" i="1" s="1"/>
  <c r="AG1005" i="1"/>
  <c r="AG1004" i="1" s="1"/>
  <c r="AF1005" i="1"/>
  <c r="AD1005" i="1"/>
  <c r="AC1005" i="1"/>
  <c r="AE1005" i="1" s="1"/>
  <c r="AH1005" i="1" s="1"/>
  <c r="Z1005" i="1"/>
  <c r="Y1005" i="1"/>
  <c r="X1005" i="1"/>
  <c r="AA1005" i="1" s="1"/>
  <c r="W1005" i="1"/>
  <c r="V1005" i="1"/>
  <c r="S1005" i="1"/>
  <c r="S1004" i="1" s="1"/>
  <c r="R1005" i="1"/>
  <c r="P1005" i="1"/>
  <c r="O1005" i="1"/>
  <c r="N1005" i="1"/>
  <c r="M1005" i="1"/>
  <c r="L1005" i="1"/>
  <c r="K1005" i="1"/>
  <c r="J1005" i="1"/>
  <c r="I1005" i="1"/>
  <c r="G1005" i="1"/>
  <c r="F1005" i="1"/>
  <c r="D1005" i="1"/>
  <c r="E1005" i="1" s="1"/>
  <c r="C1005" i="1"/>
  <c r="C1004" i="1" s="1"/>
  <c r="E1004" i="1" s="1"/>
  <c r="AU1004" i="1"/>
  <c r="AS1004" i="1"/>
  <c r="BB1004" i="1" s="1"/>
  <c r="AR1004" i="1"/>
  <c r="AQ1004" i="1"/>
  <c r="AO1004" i="1"/>
  <c r="AN1004" i="1"/>
  <c r="AZ1004" i="1" s="1"/>
  <c r="AM1004" i="1"/>
  <c r="AK1004" i="1"/>
  <c r="AJ1004" i="1"/>
  <c r="AF1004" i="1"/>
  <c r="AD1004" i="1"/>
  <c r="Z1004" i="1"/>
  <c r="Y1004" i="1"/>
  <c r="W1004" i="1"/>
  <c r="V1004" i="1"/>
  <c r="X1004" i="1" s="1"/>
  <c r="R1004" i="1"/>
  <c r="P1004" i="1"/>
  <c r="N1004" i="1"/>
  <c r="M1004" i="1"/>
  <c r="L1004" i="1"/>
  <c r="J1004" i="1"/>
  <c r="I1004" i="1"/>
  <c r="K1004" i="1" s="1"/>
  <c r="F1004" i="1"/>
  <c r="D1004" i="1"/>
  <c r="AU1003" i="1"/>
  <c r="AT1003" i="1"/>
  <c r="AS1003" i="1"/>
  <c r="AR1003" i="1"/>
  <c r="AQ1003" i="1"/>
  <c r="AP1003" i="1"/>
  <c r="BA1003" i="1" s="1"/>
  <c r="AO1003" i="1"/>
  <c r="AN1003" i="1"/>
  <c r="AM1003" i="1"/>
  <c r="AZ1003" i="1" s="1"/>
  <c r="AL1003" i="1"/>
  <c r="AY1003" i="1" s="1"/>
  <c r="AK1003" i="1"/>
  <c r="AJ1003" i="1"/>
  <c r="AG1003" i="1"/>
  <c r="AF1003" i="1"/>
  <c r="AD1003" i="1"/>
  <c r="AC1003" i="1"/>
  <c r="AE1003" i="1" s="1"/>
  <c r="AH1003" i="1" s="1"/>
  <c r="Z1003" i="1"/>
  <c r="Y1003" i="1"/>
  <c r="X1003" i="1"/>
  <c r="AA1003" i="1" s="1"/>
  <c r="W1003" i="1"/>
  <c r="V1003" i="1"/>
  <c r="S1003" i="1"/>
  <c r="R1003" i="1"/>
  <c r="P1003" i="1"/>
  <c r="O1003" i="1"/>
  <c r="Q1003" i="1" s="1"/>
  <c r="N1003" i="1"/>
  <c r="M1003" i="1"/>
  <c r="L1003" i="1"/>
  <c r="K1003" i="1"/>
  <c r="J1003" i="1"/>
  <c r="I1003" i="1"/>
  <c r="G1003" i="1"/>
  <c r="H1003" i="1" s="1"/>
  <c r="F1003" i="1"/>
  <c r="D1003" i="1"/>
  <c r="E1003" i="1" s="1"/>
  <c r="C1003" i="1"/>
  <c r="AU1002" i="1"/>
  <c r="AT1002" i="1"/>
  <c r="AS1002" i="1"/>
  <c r="BB1002" i="1" s="1"/>
  <c r="AR1002" i="1"/>
  <c r="BA1002" i="1" s="1"/>
  <c r="AQ1002" i="1"/>
  <c r="AP1002" i="1"/>
  <c r="AO1002" i="1"/>
  <c r="AN1002" i="1"/>
  <c r="AN1000" i="1" s="1"/>
  <c r="AM1002" i="1"/>
  <c r="AZ1002" i="1" s="1"/>
  <c r="AL1002" i="1"/>
  <c r="AK1002" i="1"/>
  <c r="AJ1002" i="1"/>
  <c r="AY1002" i="1" s="1"/>
  <c r="AG1002" i="1"/>
  <c r="AF1002" i="1"/>
  <c r="AE1002" i="1"/>
  <c r="AH1002" i="1" s="1"/>
  <c r="AD1002" i="1"/>
  <c r="AC1002" i="1"/>
  <c r="Z1002" i="1"/>
  <c r="Y1002" i="1"/>
  <c r="W1002" i="1"/>
  <c r="V1002" i="1"/>
  <c r="S1002" i="1"/>
  <c r="R1002" i="1"/>
  <c r="Q1002" i="1"/>
  <c r="T1002" i="1" s="1"/>
  <c r="P1002" i="1"/>
  <c r="O1002" i="1"/>
  <c r="N1002" i="1"/>
  <c r="M1002" i="1"/>
  <c r="M1000" i="1" s="1"/>
  <c r="M999" i="1" s="1"/>
  <c r="L1002" i="1"/>
  <c r="J1002" i="1"/>
  <c r="K1002" i="1" s="1"/>
  <c r="I1002" i="1"/>
  <c r="G1002" i="1"/>
  <c r="H1002" i="1" s="1"/>
  <c r="F1002" i="1"/>
  <c r="E1002" i="1"/>
  <c r="D1002" i="1"/>
  <c r="C1002" i="1"/>
  <c r="AY1001" i="1"/>
  <c r="AU1001" i="1"/>
  <c r="AT1001" i="1"/>
  <c r="AS1001" i="1"/>
  <c r="BB1001" i="1" s="1"/>
  <c r="AR1001" i="1"/>
  <c r="AQ1001" i="1"/>
  <c r="AP1001" i="1"/>
  <c r="AO1001" i="1"/>
  <c r="AN1001" i="1"/>
  <c r="AM1001" i="1"/>
  <c r="AZ1001" i="1" s="1"/>
  <c r="AL1001" i="1"/>
  <c r="AK1001" i="1"/>
  <c r="AJ1001" i="1"/>
  <c r="AV1001" i="1" s="1"/>
  <c r="AG1001" i="1"/>
  <c r="AG1000" i="1" s="1"/>
  <c r="AG999" i="1" s="1"/>
  <c r="AF1001" i="1"/>
  <c r="AD1001" i="1"/>
  <c r="AC1001" i="1"/>
  <c r="AE1001" i="1" s="1"/>
  <c r="Z1001" i="1"/>
  <c r="Y1001" i="1"/>
  <c r="X1001" i="1"/>
  <c r="AA1001" i="1" s="1"/>
  <c r="W1001" i="1"/>
  <c r="V1001" i="1"/>
  <c r="S1001" i="1"/>
  <c r="S1000" i="1" s="1"/>
  <c r="R1001" i="1"/>
  <c r="P1001" i="1"/>
  <c r="O1001" i="1"/>
  <c r="N1001" i="1"/>
  <c r="M1001" i="1"/>
  <c r="L1001" i="1"/>
  <c r="K1001" i="1"/>
  <c r="J1001" i="1"/>
  <c r="I1001" i="1"/>
  <c r="G1001" i="1"/>
  <c r="F1001" i="1"/>
  <c r="D1001" i="1"/>
  <c r="E1001" i="1" s="1"/>
  <c r="C1001" i="1"/>
  <c r="AU1000" i="1"/>
  <c r="AS1000" i="1"/>
  <c r="AR1000" i="1"/>
  <c r="AR999" i="1" s="1"/>
  <c r="AQ1000" i="1"/>
  <c r="AO1000" i="1"/>
  <c r="AM1000" i="1"/>
  <c r="AK1000" i="1"/>
  <c r="AJ1000" i="1"/>
  <c r="AF1000" i="1"/>
  <c r="AD1000" i="1"/>
  <c r="Z1000" i="1"/>
  <c r="Y1000" i="1"/>
  <c r="W1000" i="1"/>
  <c r="R1000" i="1"/>
  <c r="P1000" i="1"/>
  <c r="N1000" i="1"/>
  <c r="L1000" i="1"/>
  <c r="J1000" i="1"/>
  <c r="I1000" i="1"/>
  <c r="F1000" i="1"/>
  <c r="D1000" i="1"/>
  <c r="AU999" i="1"/>
  <c r="AS999" i="1"/>
  <c r="AQ999" i="1"/>
  <c r="AO999" i="1"/>
  <c r="AM999" i="1"/>
  <c r="AK999" i="1"/>
  <c r="AF999" i="1"/>
  <c r="AD999" i="1"/>
  <c r="Y999" i="1"/>
  <c r="W999" i="1"/>
  <c r="S999" i="1"/>
  <c r="R999" i="1"/>
  <c r="P999" i="1"/>
  <c r="N999" i="1"/>
  <c r="L999" i="1"/>
  <c r="J999" i="1"/>
  <c r="F999" i="1"/>
  <c r="D999" i="1"/>
  <c r="AU998" i="1"/>
  <c r="AT998" i="1"/>
  <c r="AS998" i="1"/>
  <c r="BB998" i="1" s="1"/>
  <c r="AR998" i="1"/>
  <c r="BA998" i="1" s="1"/>
  <c r="AQ998" i="1"/>
  <c r="AP998" i="1"/>
  <c r="AO998" i="1"/>
  <c r="AN998" i="1"/>
  <c r="AV998" i="1" s="1"/>
  <c r="AM998" i="1"/>
  <c r="AZ998" i="1" s="1"/>
  <c r="AL998" i="1"/>
  <c r="AK998" i="1"/>
  <c r="AJ998" i="1"/>
  <c r="AY998" i="1" s="1"/>
  <c r="AG998" i="1"/>
  <c r="AF998" i="1"/>
  <c r="AE998" i="1"/>
  <c r="AH998" i="1" s="1"/>
  <c r="AD998" i="1"/>
  <c r="AC998" i="1"/>
  <c r="Z998" i="1"/>
  <c r="Y998" i="1"/>
  <c r="W998" i="1"/>
  <c r="V998" i="1"/>
  <c r="X998" i="1" s="1"/>
  <c r="AA998" i="1" s="1"/>
  <c r="S998" i="1"/>
  <c r="R998" i="1"/>
  <c r="Q998" i="1"/>
  <c r="T998" i="1" s="1"/>
  <c r="P998" i="1"/>
  <c r="O998" i="1"/>
  <c r="N998" i="1"/>
  <c r="M998" i="1"/>
  <c r="L998" i="1"/>
  <c r="J998" i="1"/>
  <c r="K998" i="1" s="1"/>
  <c r="I998" i="1"/>
  <c r="G998" i="1"/>
  <c r="H998" i="1" s="1"/>
  <c r="F998" i="1"/>
  <c r="E998" i="1"/>
  <c r="D998" i="1"/>
  <c r="C998" i="1"/>
  <c r="AY997" i="1"/>
  <c r="AU997" i="1"/>
  <c r="AT997" i="1"/>
  <c r="AS997" i="1"/>
  <c r="BB997" i="1" s="1"/>
  <c r="AR997" i="1"/>
  <c r="AQ997" i="1"/>
  <c r="AP997" i="1"/>
  <c r="AO997" i="1"/>
  <c r="AN997" i="1"/>
  <c r="AM997" i="1"/>
  <c r="AZ997" i="1" s="1"/>
  <c r="AL997" i="1"/>
  <c r="AK997" i="1"/>
  <c r="AJ997" i="1"/>
  <c r="AV997" i="1" s="1"/>
  <c r="AG997" i="1"/>
  <c r="AG995" i="1" s="1"/>
  <c r="AF997" i="1"/>
  <c r="AD997" i="1"/>
  <c r="AC997" i="1"/>
  <c r="AE997" i="1" s="1"/>
  <c r="Z997" i="1"/>
  <c r="Y997" i="1"/>
  <c r="X997" i="1"/>
  <c r="AA997" i="1" s="1"/>
  <c r="W997" i="1"/>
  <c r="V997" i="1"/>
  <c r="S997" i="1"/>
  <c r="R997" i="1"/>
  <c r="P997" i="1"/>
  <c r="O997" i="1"/>
  <c r="N997" i="1"/>
  <c r="M997" i="1"/>
  <c r="L997" i="1"/>
  <c r="K997" i="1"/>
  <c r="J997" i="1"/>
  <c r="I997" i="1"/>
  <c r="G997" i="1"/>
  <c r="F997" i="1"/>
  <c r="D997" i="1"/>
  <c r="E997" i="1" s="1"/>
  <c r="C997" i="1"/>
  <c r="AU996" i="1"/>
  <c r="AT996" i="1"/>
  <c r="AS996" i="1"/>
  <c r="BB996" i="1" s="1"/>
  <c r="AR996" i="1"/>
  <c r="AR995" i="1" s="1"/>
  <c r="AQ996" i="1"/>
  <c r="AP996" i="1"/>
  <c r="AO996" i="1"/>
  <c r="AN996" i="1"/>
  <c r="AN995" i="1" s="1"/>
  <c r="AM996" i="1"/>
  <c r="AZ996" i="1" s="1"/>
  <c r="AL996" i="1"/>
  <c r="AK996" i="1"/>
  <c r="AJ996" i="1"/>
  <c r="AG996" i="1"/>
  <c r="AF996" i="1"/>
  <c r="AE996" i="1"/>
  <c r="AH996" i="1" s="1"/>
  <c r="AD996" i="1"/>
  <c r="AC996" i="1"/>
  <c r="Z996" i="1"/>
  <c r="Z995" i="1" s="1"/>
  <c r="Y996" i="1"/>
  <c r="W996" i="1"/>
  <c r="V996" i="1"/>
  <c r="X996" i="1" s="1"/>
  <c r="AA996" i="1" s="1"/>
  <c r="S996" i="1"/>
  <c r="R996" i="1"/>
  <c r="Q996" i="1"/>
  <c r="T996" i="1" s="1"/>
  <c r="P996" i="1"/>
  <c r="O996" i="1"/>
  <c r="N996" i="1"/>
  <c r="M996" i="1"/>
  <c r="M995" i="1" s="1"/>
  <c r="L996" i="1"/>
  <c r="J996" i="1"/>
  <c r="I996" i="1"/>
  <c r="I995" i="1" s="1"/>
  <c r="G996" i="1"/>
  <c r="H996" i="1" s="1"/>
  <c r="F996" i="1"/>
  <c r="E996" i="1"/>
  <c r="D996" i="1"/>
  <c r="C996" i="1"/>
  <c r="AU995" i="1"/>
  <c r="AT995" i="1"/>
  <c r="AS995" i="1"/>
  <c r="BB995" i="1" s="1"/>
  <c r="AQ995" i="1"/>
  <c r="AO995" i="1"/>
  <c r="AM995" i="1"/>
  <c r="AL995" i="1"/>
  <c r="AK995" i="1"/>
  <c r="AF995" i="1"/>
  <c r="AD995" i="1"/>
  <c r="AC995" i="1"/>
  <c r="AE995" i="1" s="1"/>
  <c r="AH995" i="1" s="1"/>
  <c r="Y995" i="1"/>
  <c r="W995" i="1"/>
  <c r="S995" i="1"/>
  <c r="R995" i="1"/>
  <c r="P995" i="1"/>
  <c r="N995" i="1"/>
  <c r="L995" i="1"/>
  <c r="K995" i="1"/>
  <c r="J995" i="1"/>
  <c r="F995" i="1"/>
  <c r="D995" i="1"/>
  <c r="C995" i="1"/>
  <c r="E995" i="1" s="1"/>
  <c r="AU994" i="1"/>
  <c r="AT994" i="1"/>
  <c r="AS994" i="1"/>
  <c r="BB994" i="1" s="1"/>
  <c r="AR994" i="1"/>
  <c r="BA994" i="1" s="1"/>
  <c r="AQ994" i="1"/>
  <c r="AP994" i="1"/>
  <c r="AO994" i="1"/>
  <c r="AN994" i="1"/>
  <c r="AV994" i="1" s="1"/>
  <c r="AM994" i="1"/>
  <c r="AL994" i="1"/>
  <c r="AK994" i="1"/>
  <c r="AJ994" i="1"/>
  <c r="AY994" i="1" s="1"/>
  <c r="AG994" i="1"/>
  <c r="AF994" i="1"/>
  <c r="AE994" i="1"/>
  <c r="AH994" i="1" s="1"/>
  <c r="AD994" i="1"/>
  <c r="AC994" i="1"/>
  <c r="Z994" i="1"/>
  <c r="Y994" i="1"/>
  <c r="W994" i="1"/>
  <c r="V994" i="1"/>
  <c r="X994" i="1" s="1"/>
  <c r="AA994" i="1" s="1"/>
  <c r="S994" i="1"/>
  <c r="R994" i="1"/>
  <c r="Q994" i="1"/>
  <c r="T994" i="1" s="1"/>
  <c r="P994" i="1"/>
  <c r="O994" i="1"/>
  <c r="N994" i="1"/>
  <c r="M994" i="1"/>
  <c r="L994" i="1"/>
  <c r="J994" i="1"/>
  <c r="K994" i="1" s="1"/>
  <c r="I994" i="1"/>
  <c r="G994" i="1"/>
  <c r="H994" i="1" s="1"/>
  <c r="F994" i="1"/>
  <c r="E994" i="1"/>
  <c r="D994" i="1"/>
  <c r="C994" i="1"/>
  <c r="AY993" i="1"/>
  <c r="AU993" i="1"/>
  <c r="AT993" i="1"/>
  <c r="AS993" i="1"/>
  <c r="BB993" i="1" s="1"/>
  <c r="AR993" i="1"/>
  <c r="AQ993" i="1"/>
  <c r="AP993" i="1"/>
  <c r="BA993" i="1" s="1"/>
  <c r="AO993" i="1"/>
  <c r="AN993" i="1"/>
  <c r="AM993" i="1"/>
  <c r="AZ993" i="1" s="1"/>
  <c r="AL993" i="1"/>
  <c r="AK993" i="1"/>
  <c r="AJ993" i="1"/>
  <c r="AG993" i="1"/>
  <c r="AF993" i="1"/>
  <c r="AD993" i="1"/>
  <c r="AC993" i="1"/>
  <c r="AE993" i="1" s="1"/>
  <c r="Z993" i="1"/>
  <c r="Y993" i="1"/>
  <c r="X993" i="1"/>
  <c r="AA993" i="1" s="1"/>
  <c r="W993" i="1"/>
  <c r="V993" i="1"/>
  <c r="S993" i="1"/>
  <c r="R993" i="1"/>
  <c r="P993" i="1"/>
  <c r="O993" i="1"/>
  <c r="Q993" i="1" s="1"/>
  <c r="T993" i="1" s="1"/>
  <c r="N993" i="1"/>
  <c r="M993" i="1"/>
  <c r="L993" i="1"/>
  <c r="K993" i="1"/>
  <c r="J993" i="1"/>
  <c r="I993" i="1"/>
  <c r="G993" i="1"/>
  <c r="H993" i="1" s="1"/>
  <c r="F993" i="1"/>
  <c r="D993" i="1"/>
  <c r="E993" i="1" s="1"/>
  <c r="C993" i="1"/>
  <c r="AU992" i="1"/>
  <c r="AT992" i="1"/>
  <c r="AS992" i="1"/>
  <c r="BB992" i="1" s="1"/>
  <c r="AR992" i="1"/>
  <c r="AR990" i="1" s="1"/>
  <c r="AQ992" i="1"/>
  <c r="AP992" i="1"/>
  <c r="AO992" i="1"/>
  <c r="AN992" i="1"/>
  <c r="AM992" i="1"/>
  <c r="AZ992" i="1" s="1"/>
  <c r="AL992" i="1"/>
  <c r="AK992" i="1"/>
  <c r="AJ992" i="1"/>
  <c r="AG992" i="1"/>
  <c r="AF992" i="1"/>
  <c r="AE992" i="1"/>
  <c r="AH992" i="1" s="1"/>
  <c r="AD992" i="1"/>
  <c r="AC992" i="1"/>
  <c r="Z992" i="1"/>
  <c r="Z990" i="1" s="1"/>
  <c r="Y992" i="1"/>
  <c r="W992" i="1"/>
  <c r="V992" i="1"/>
  <c r="X992" i="1" s="1"/>
  <c r="S992" i="1"/>
  <c r="R992" i="1"/>
  <c r="Q992" i="1"/>
  <c r="T992" i="1" s="1"/>
  <c r="P992" i="1"/>
  <c r="O992" i="1"/>
  <c r="N992" i="1"/>
  <c r="M992" i="1"/>
  <c r="L992" i="1"/>
  <c r="J992" i="1"/>
  <c r="I992" i="1"/>
  <c r="I990" i="1" s="1"/>
  <c r="K990" i="1" s="1"/>
  <c r="G992" i="1"/>
  <c r="H992" i="1" s="1"/>
  <c r="F992" i="1"/>
  <c r="E992" i="1"/>
  <c r="D992" i="1"/>
  <c r="C992" i="1"/>
  <c r="AU991" i="1"/>
  <c r="AT991" i="1"/>
  <c r="AT990" i="1" s="1"/>
  <c r="AS991" i="1"/>
  <c r="AR991" i="1"/>
  <c r="AQ991" i="1"/>
  <c r="AP991" i="1"/>
  <c r="BA991" i="1" s="1"/>
  <c r="AO991" i="1"/>
  <c r="AN991" i="1"/>
  <c r="AM991" i="1"/>
  <c r="AZ991" i="1" s="1"/>
  <c r="AL991" i="1"/>
  <c r="AK991" i="1"/>
  <c r="AJ991" i="1"/>
  <c r="AG991" i="1"/>
  <c r="AG990" i="1" s="1"/>
  <c r="AF991" i="1"/>
  <c r="AD991" i="1"/>
  <c r="AC991" i="1"/>
  <c r="Z991" i="1"/>
  <c r="Y991" i="1"/>
  <c r="X991" i="1"/>
  <c r="AA991" i="1" s="1"/>
  <c r="W991" i="1"/>
  <c r="V991" i="1"/>
  <c r="S991" i="1"/>
  <c r="S990" i="1" s="1"/>
  <c r="R991" i="1"/>
  <c r="P991" i="1"/>
  <c r="O991" i="1"/>
  <c r="Q991" i="1" s="1"/>
  <c r="T991" i="1" s="1"/>
  <c r="N991" i="1"/>
  <c r="M991" i="1"/>
  <c r="L991" i="1"/>
  <c r="K991" i="1"/>
  <c r="J991" i="1"/>
  <c r="I991" i="1"/>
  <c r="G991" i="1"/>
  <c r="H991" i="1" s="1"/>
  <c r="F991" i="1"/>
  <c r="D991" i="1"/>
  <c r="E991" i="1" s="1"/>
  <c r="C991" i="1"/>
  <c r="C990" i="1" s="1"/>
  <c r="AU990" i="1"/>
  <c r="AS990" i="1"/>
  <c r="AQ990" i="1"/>
  <c r="AO990" i="1"/>
  <c r="AN990" i="1"/>
  <c r="AZ990" i="1" s="1"/>
  <c r="AM990" i="1"/>
  <c r="AK990" i="1"/>
  <c r="AF990" i="1"/>
  <c r="AD990" i="1"/>
  <c r="Y990" i="1"/>
  <c r="W990" i="1"/>
  <c r="V990" i="1"/>
  <c r="X990" i="1" s="1"/>
  <c r="AA990" i="1" s="1"/>
  <c r="R990" i="1"/>
  <c r="P990" i="1"/>
  <c r="N990" i="1"/>
  <c r="M990" i="1"/>
  <c r="L990" i="1"/>
  <c r="J990" i="1"/>
  <c r="F990" i="1"/>
  <c r="E990" i="1"/>
  <c r="D990" i="1"/>
  <c r="AY989" i="1"/>
  <c r="AU989" i="1"/>
  <c r="AT989" i="1"/>
  <c r="AT988" i="1" s="1"/>
  <c r="AS989" i="1"/>
  <c r="BB989" i="1" s="1"/>
  <c r="AR989" i="1"/>
  <c r="AQ989" i="1"/>
  <c r="AP989" i="1"/>
  <c r="AO989" i="1"/>
  <c r="AN989" i="1"/>
  <c r="AM989" i="1"/>
  <c r="AZ989" i="1" s="1"/>
  <c r="AL989" i="1"/>
  <c r="AL988" i="1" s="1"/>
  <c r="AK989" i="1"/>
  <c r="AJ989" i="1"/>
  <c r="AG989" i="1"/>
  <c r="AG988" i="1" s="1"/>
  <c r="AF989" i="1"/>
  <c r="AD989" i="1"/>
  <c r="AC989" i="1"/>
  <c r="AE989" i="1" s="1"/>
  <c r="Z989" i="1"/>
  <c r="Y989" i="1"/>
  <c r="X989" i="1"/>
  <c r="AA989" i="1" s="1"/>
  <c r="W989" i="1"/>
  <c r="V989" i="1"/>
  <c r="S989" i="1"/>
  <c r="S988" i="1" s="1"/>
  <c r="R989" i="1"/>
  <c r="P989" i="1"/>
  <c r="O989" i="1"/>
  <c r="N989" i="1"/>
  <c r="M989" i="1"/>
  <c r="L989" i="1"/>
  <c r="K989" i="1"/>
  <c r="J989" i="1"/>
  <c r="I989" i="1"/>
  <c r="G989" i="1"/>
  <c r="F989" i="1"/>
  <c r="D989" i="1"/>
  <c r="E989" i="1" s="1"/>
  <c r="C989" i="1"/>
  <c r="C988" i="1" s="1"/>
  <c r="E988" i="1" s="1"/>
  <c r="AU988" i="1"/>
  <c r="AS988" i="1"/>
  <c r="BB988" i="1" s="1"/>
  <c r="AR988" i="1"/>
  <c r="AQ988" i="1"/>
  <c r="AO988" i="1"/>
  <c r="AN988" i="1"/>
  <c r="AZ988" i="1" s="1"/>
  <c r="AM988" i="1"/>
  <c r="AK988" i="1"/>
  <c r="AJ988" i="1"/>
  <c r="AF988" i="1"/>
  <c r="AD988" i="1"/>
  <c r="Z988" i="1"/>
  <c r="Y988" i="1"/>
  <c r="W988" i="1"/>
  <c r="V988" i="1"/>
  <c r="X988" i="1" s="1"/>
  <c r="AA988" i="1" s="1"/>
  <c r="R988" i="1"/>
  <c r="P988" i="1"/>
  <c r="N988" i="1"/>
  <c r="M988" i="1"/>
  <c r="L988" i="1"/>
  <c r="J988" i="1"/>
  <c r="I988" i="1"/>
  <c r="K988" i="1" s="1"/>
  <c r="F988" i="1"/>
  <c r="D988" i="1"/>
  <c r="AU987" i="1"/>
  <c r="AT987" i="1"/>
  <c r="AT986" i="1" s="1"/>
  <c r="AS987" i="1"/>
  <c r="BB987" i="1" s="1"/>
  <c r="AR987" i="1"/>
  <c r="AQ987" i="1"/>
  <c r="AP987" i="1"/>
  <c r="BA987" i="1" s="1"/>
  <c r="AO987" i="1"/>
  <c r="AN987" i="1"/>
  <c r="AM987" i="1"/>
  <c r="AZ987" i="1" s="1"/>
  <c r="AL987" i="1"/>
  <c r="AK987" i="1"/>
  <c r="AJ987" i="1"/>
  <c r="AV987" i="1" s="1"/>
  <c r="AG987" i="1"/>
  <c r="AG986" i="1" s="1"/>
  <c r="AF987" i="1"/>
  <c r="AD987" i="1"/>
  <c r="AC987" i="1"/>
  <c r="Z987" i="1"/>
  <c r="Y987" i="1"/>
  <c r="X987" i="1"/>
  <c r="AA987" i="1" s="1"/>
  <c r="W987" i="1"/>
  <c r="V987" i="1"/>
  <c r="S987" i="1"/>
  <c r="S986" i="1" s="1"/>
  <c r="S985" i="1" s="1"/>
  <c r="R987" i="1"/>
  <c r="P987" i="1"/>
  <c r="O987" i="1"/>
  <c r="Q987" i="1" s="1"/>
  <c r="T987" i="1" s="1"/>
  <c r="N987" i="1"/>
  <c r="M987" i="1"/>
  <c r="L987" i="1"/>
  <c r="K987" i="1"/>
  <c r="J987" i="1"/>
  <c r="I987" i="1"/>
  <c r="G987" i="1"/>
  <c r="H987" i="1" s="1"/>
  <c r="F987" i="1"/>
  <c r="D987" i="1"/>
  <c r="E987" i="1" s="1"/>
  <c r="C987" i="1"/>
  <c r="C986" i="1" s="1"/>
  <c r="C985" i="1" s="1"/>
  <c r="AU986" i="1"/>
  <c r="AS986" i="1"/>
  <c r="BB986" i="1" s="1"/>
  <c r="AR986" i="1"/>
  <c r="AQ986" i="1"/>
  <c r="AO986" i="1"/>
  <c r="AN986" i="1"/>
  <c r="AM986" i="1"/>
  <c r="AK986" i="1"/>
  <c r="AJ986" i="1"/>
  <c r="AF986" i="1"/>
  <c r="AD986" i="1"/>
  <c r="Z986" i="1"/>
  <c r="Z985" i="1" s="1"/>
  <c r="Y986" i="1"/>
  <c r="W986" i="1"/>
  <c r="V986" i="1"/>
  <c r="R986" i="1"/>
  <c r="P986" i="1"/>
  <c r="N986" i="1"/>
  <c r="M986" i="1"/>
  <c r="M985" i="1" s="1"/>
  <c r="M984" i="1" s="1"/>
  <c r="L986" i="1"/>
  <c r="J986" i="1"/>
  <c r="I986" i="1"/>
  <c r="K986" i="1" s="1"/>
  <c r="F986" i="1"/>
  <c r="E986" i="1"/>
  <c r="D986" i="1"/>
  <c r="AU985" i="1"/>
  <c r="AS985" i="1"/>
  <c r="AQ985" i="1"/>
  <c r="AO985" i="1"/>
  <c r="AM985" i="1"/>
  <c r="AK985" i="1"/>
  <c r="AG985" i="1"/>
  <c r="AG984" i="1" s="1"/>
  <c r="AF985" i="1"/>
  <c r="AD985" i="1"/>
  <c r="Y985" i="1"/>
  <c r="W985" i="1"/>
  <c r="R985" i="1"/>
  <c r="P985" i="1"/>
  <c r="N985" i="1"/>
  <c r="L985" i="1"/>
  <c r="J985" i="1"/>
  <c r="F985" i="1"/>
  <c r="D985" i="1"/>
  <c r="AU984" i="1"/>
  <c r="AS984" i="1"/>
  <c r="AQ984" i="1"/>
  <c r="AO984" i="1"/>
  <c r="AM984" i="1"/>
  <c r="AK984" i="1"/>
  <c r="AF984" i="1"/>
  <c r="AD984" i="1"/>
  <c r="Y984" i="1"/>
  <c r="W984" i="1"/>
  <c r="R984" i="1"/>
  <c r="P984" i="1"/>
  <c r="N984" i="1"/>
  <c r="L984" i="1"/>
  <c r="J984" i="1"/>
  <c r="F984" i="1"/>
  <c r="D984" i="1"/>
  <c r="AU983" i="1"/>
  <c r="AT983" i="1"/>
  <c r="AT981" i="1" s="1"/>
  <c r="AS983" i="1"/>
  <c r="BB983" i="1" s="1"/>
  <c r="AR983" i="1"/>
  <c r="AQ983" i="1"/>
  <c r="AP983" i="1"/>
  <c r="BA983" i="1" s="1"/>
  <c r="AO983" i="1"/>
  <c r="AN983" i="1"/>
  <c r="AM983" i="1"/>
  <c r="AZ983" i="1" s="1"/>
  <c r="AL983" i="1"/>
  <c r="AK983" i="1"/>
  <c r="AJ983" i="1"/>
  <c r="AV983" i="1" s="1"/>
  <c r="AG983" i="1"/>
  <c r="AF983" i="1"/>
  <c r="AD983" i="1"/>
  <c r="AC983" i="1"/>
  <c r="Z983" i="1"/>
  <c r="Y983" i="1"/>
  <c r="X983" i="1"/>
  <c r="AA983" i="1" s="1"/>
  <c r="W983" i="1"/>
  <c r="V983" i="1"/>
  <c r="S983" i="1"/>
  <c r="S981" i="1" s="1"/>
  <c r="R983" i="1"/>
  <c r="P983" i="1"/>
  <c r="O983" i="1"/>
  <c r="Q983" i="1" s="1"/>
  <c r="T983" i="1" s="1"/>
  <c r="N983" i="1"/>
  <c r="M983" i="1"/>
  <c r="L983" i="1"/>
  <c r="K983" i="1"/>
  <c r="J983" i="1"/>
  <c r="I983" i="1"/>
  <c r="G983" i="1"/>
  <c r="H983" i="1" s="1"/>
  <c r="F983" i="1"/>
  <c r="D983" i="1"/>
  <c r="C983" i="1"/>
  <c r="C981" i="1" s="1"/>
  <c r="AU982" i="1"/>
  <c r="AT982" i="1"/>
  <c r="AS982" i="1"/>
  <c r="BB982" i="1" s="1"/>
  <c r="AR982" i="1"/>
  <c r="BA982" i="1" s="1"/>
  <c r="AQ982" i="1"/>
  <c r="AP982" i="1"/>
  <c r="AO982" i="1"/>
  <c r="AN982" i="1"/>
  <c r="AN981" i="1" s="1"/>
  <c r="AM982" i="1"/>
  <c r="AL982" i="1"/>
  <c r="AK982" i="1"/>
  <c r="AJ982" i="1"/>
  <c r="AY982" i="1" s="1"/>
  <c r="AG982" i="1"/>
  <c r="AF982" i="1"/>
  <c r="AE982" i="1"/>
  <c r="AH982" i="1" s="1"/>
  <c r="AD982" i="1"/>
  <c r="AC982" i="1"/>
  <c r="Z982" i="1"/>
  <c r="Z981" i="1" s="1"/>
  <c r="Y982" i="1"/>
  <c r="W982" i="1"/>
  <c r="V982" i="1"/>
  <c r="S982" i="1"/>
  <c r="R982" i="1"/>
  <c r="Q982" i="1"/>
  <c r="T982" i="1" s="1"/>
  <c r="P982" i="1"/>
  <c r="O982" i="1"/>
  <c r="N982" i="1"/>
  <c r="M982" i="1"/>
  <c r="M981" i="1" s="1"/>
  <c r="L982" i="1"/>
  <c r="J982" i="1"/>
  <c r="K982" i="1" s="1"/>
  <c r="I982" i="1"/>
  <c r="I981" i="1" s="1"/>
  <c r="K981" i="1" s="1"/>
  <c r="G982" i="1"/>
  <c r="H982" i="1" s="1"/>
  <c r="F982" i="1"/>
  <c r="E982" i="1"/>
  <c r="D982" i="1"/>
  <c r="C982" i="1"/>
  <c r="AU981" i="1"/>
  <c r="AS981" i="1"/>
  <c r="BB981" i="1" s="1"/>
  <c r="AQ981" i="1"/>
  <c r="AP981" i="1"/>
  <c r="AO981" i="1"/>
  <c r="AM981" i="1"/>
  <c r="AK981" i="1"/>
  <c r="AG981" i="1"/>
  <c r="AF981" i="1"/>
  <c r="AD981" i="1"/>
  <c r="Y981" i="1"/>
  <c r="W981" i="1"/>
  <c r="R981" i="1"/>
  <c r="P981" i="1"/>
  <c r="O981" i="1"/>
  <c r="Q981" i="1" s="1"/>
  <c r="T981" i="1" s="1"/>
  <c r="N981" i="1"/>
  <c r="L981" i="1"/>
  <c r="J981" i="1"/>
  <c r="G981" i="1"/>
  <c r="H981" i="1" s="1"/>
  <c r="F981" i="1"/>
  <c r="D981" i="1"/>
  <c r="AU980" i="1"/>
  <c r="AT980" i="1"/>
  <c r="AS980" i="1"/>
  <c r="BB980" i="1" s="1"/>
  <c r="AR980" i="1"/>
  <c r="AQ980" i="1"/>
  <c r="AP980" i="1"/>
  <c r="AO980" i="1"/>
  <c r="AN980" i="1"/>
  <c r="AN979" i="1" s="1"/>
  <c r="AM980" i="1"/>
  <c r="AZ980" i="1" s="1"/>
  <c r="AL980" i="1"/>
  <c r="AK980" i="1"/>
  <c r="AJ980" i="1"/>
  <c r="AG980" i="1"/>
  <c r="AF980" i="1"/>
  <c r="AE980" i="1"/>
  <c r="AH980" i="1" s="1"/>
  <c r="AD980" i="1"/>
  <c r="AC980" i="1"/>
  <c r="Z980" i="1"/>
  <c r="Z979" i="1" s="1"/>
  <c r="Y980" i="1"/>
  <c r="W980" i="1"/>
  <c r="V980" i="1"/>
  <c r="X980" i="1" s="1"/>
  <c r="S980" i="1"/>
  <c r="R980" i="1"/>
  <c r="Q980" i="1"/>
  <c r="T980" i="1" s="1"/>
  <c r="P980" i="1"/>
  <c r="O980" i="1"/>
  <c r="N980" i="1"/>
  <c r="M980" i="1"/>
  <c r="M979" i="1" s="1"/>
  <c r="L980" i="1"/>
  <c r="J980" i="1"/>
  <c r="I980" i="1"/>
  <c r="I979" i="1" s="1"/>
  <c r="G980" i="1"/>
  <c r="H980" i="1" s="1"/>
  <c r="F980" i="1"/>
  <c r="E980" i="1"/>
  <c r="D980" i="1"/>
  <c r="C980" i="1"/>
  <c r="AU979" i="1"/>
  <c r="AT979" i="1"/>
  <c r="AS979" i="1"/>
  <c r="BB979" i="1" s="1"/>
  <c r="AQ979" i="1"/>
  <c r="AP979" i="1"/>
  <c r="AO979" i="1"/>
  <c r="AM979" i="1"/>
  <c r="AZ979" i="1" s="1"/>
  <c r="AL979" i="1"/>
  <c r="AK979" i="1"/>
  <c r="AG979" i="1"/>
  <c r="AF979" i="1"/>
  <c r="AD979" i="1"/>
  <c r="AC979" i="1"/>
  <c r="AE979" i="1" s="1"/>
  <c r="AH979" i="1" s="1"/>
  <c r="Y979" i="1"/>
  <c r="W979" i="1"/>
  <c r="S979" i="1"/>
  <c r="R979" i="1"/>
  <c r="P979" i="1"/>
  <c r="O979" i="1"/>
  <c r="Q979" i="1" s="1"/>
  <c r="T979" i="1" s="1"/>
  <c r="N979" i="1"/>
  <c r="L979" i="1"/>
  <c r="K979" i="1"/>
  <c r="J979" i="1"/>
  <c r="G979" i="1"/>
  <c r="H979" i="1" s="1"/>
  <c r="F979" i="1"/>
  <c r="D979" i="1"/>
  <c r="C979" i="1"/>
  <c r="E979" i="1" s="1"/>
  <c r="AU978" i="1"/>
  <c r="AT978" i="1"/>
  <c r="AS978" i="1"/>
  <c r="BB978" i="1" s="1"/>
  <c r="AR978" i="1"/>
  <c r="BA978" i="1" s="1"/>
  <c r="AQ978" i="1"/>
  <c r="AP978" i="1"/>
  <c r="AO978" i="1"/>
  <c r="AN978" i="1"/>
  <c r="AN977" i="1" s="1"/>
  <c r="AZ977" i="1" s="1"/>
  <c r="AM978" i="1"/>
  <c r="AL978" i="1"/>
  <c r="AK978" i="1"/>
  <c r="AJ978" i="1"/>
  <c r="AY978" i="1" s="1"/>
  <c r="AG978" i="1"/>
  <c r="AF978" i="1"/>
  <c r="AE978" i="1"/>
  <c r="AH978" i="1" s="1"/>
  <c r="AD978" i="1"/>
  <c r="AC978" i="1"/>
  <c r="Z978" i="1"/>
  <c r="Z977" i="1" s="1"/>
  <c r="Y978" i="1"/>
  <c r="W978" i="1"/>
  <c r="V978" i="1"/>
  <c r="S978" i="1"/>
  <c r="R978" i="1"/>
  <c r="Q978" i="1"/>
  <c r="T978" i="1" s="1"/>
  <c r="P978" i="1"/>
  <c r="O978" i="1"/>
  <c r="N978" i="1"/>
  <c r="M978" i="1"/>
  <c r="M977" i="1" s="1"/>
  <c r="L978" i="1"/>
  <c r="J978" i="1"/>
  <c r="K978" i="1" s="1"/>
  <c r="I978" i="1"/>
  <c r="I977" i="1" s="1"/>
  <c r="K977" i="1" s="1"/>
  <c r="G978" i="1"/>
  <c r="H978" i="1" s="1"/>
  <c r="F978" i="1"/>
  <c r="E978" i="1"/>
  <c r="D978" i="1"/>
  <c r="C978" i="1"/>
  <c r="AU977" i="1"/>
  <c r="AT977" i="1"/>
  <c r="AS977" i="1"/>
  <c r="BB977" i="1" s="1"/>
  <c r="AQ977" i="1"/>
  <c r="AP977" i="1"/>
  <c r="AO977" i="1"/>
  <c r="AM977" i="1"/>
  <c r="AL977" i="1"/>
  <c r="AK977" i="1"/>
  <c r="AG977" i="1"/>
  <c r="AF977" i="1"/>
  <c r="AD977" i="1"/>
  <c r="AC977" i="1"/>
  <c r="AE977" i="1" s="1"/>
  <c r="AH977" i="1" s="1"/>
  <c r="Y977" i="1"/>
  <c r="W977" i="1"/>
  <c r="S977" i="1"/>
  <c r="R977" i="1"/>
  <c r="P977" i="1"/>
  <c r="O977" i="1"/>
  <c r="Q977" i="1" s="1"/>
  <c r="T977" i="1" s="1"/>
  <c r="N977" i="1"/>
  <c r="L977" i="1"/>
  <c r="J977" i="1"/>
  <c r="G977" i="1"/>
  <c r="H977" i="1" s="1"/>
  <c r="F977" i="1"/>
  <c r="D977" i="1"/>
  <c r="C977" i="1"/>
  <c r="E977" i="1" s="1"/>
  <c r="AU976" i="1"/>
  <c r="AT976" i="1"/>
  <c r="AS976" i="1"/>
  <c r="BB976" i="1" s="1"/>
  <c r="AR976" i="1"/>
  <c r="BA976" i="1" s="1"/>
  <c r="AQ976" i="1"/>
  <c r="AP976" i="1"/>
  <c r="AO976" i="1"/>
  <c r="AN976" i="1"/>
  <c r="AM976" i="1"/>
  <c r="AZ976" i="1" s="1"/>
  <c r="AL976" i="1"/>
  <c r="AK976" i="1"/>
  <c r="AJ976" i="1"/>
  <c r="AG976" i="1"/>
  <c r="AF976" i="1"/>
  <c r="AE976" i="1"/>
  <c r="AH976" i="1" s="1"/>
  <c r="AD976" i="1"/>
  <c r="AC976" i="1"/>
  <c r="Z976" i="1"/>
  <c r="Y976" i="1"/>
  <c r="W976" i="1"/>
  <c r="V976" i="1"/>
  <c r="X976" i="1" s="1"/>
  <c r="S976" i="1"/>
  <c r="R976" i="1"/>
  <c r="Q976" i="1"/>
  <c r="T976" i="1" s="1"/>
  <c r="P976" i="1"/>
  <c r="O976" i="1"/>
  <c r="N976" i="1"/>
  <c r="M976" i="1"/>
  <c r="L976" i="1"/>
  <c r="J976" i="1"/>
  <c r="I976" i="1"/>
  <c r="G976" i="1"/>
  <c r="H976" i="1" s="1"/>
  <c r="F976" i="1"/>
  <c r="E976" i="1"/>
  <c r="D976" i="1"/>
  <c r="C976" i="1"/>
  <c r="AU975" i="1"/>
  <c r="AT975" i="1"/>
  <c r="AS975" i="1"/>
  <c r="AR975" i="1"/>
  <c r="AQ975" i="1"/>
  <c r="AP975" i="1"/>
  <c r="BA975" i="1" s="1"/>
  <c r="AO975" i="1"/>
  <c r="AN975" i="1"/>
  <c r="AM975" i="1"/>
  <c r="AZ975" i="1" s="1"/>
  <c r="AL975" i="1"/>
  <c r="AY975" i="1" s="1"/>
  <c r="AK975" i="1"/>
  <c r="AJ975" i="1"/>
  <c r="AG975" i="1"/>
  <c r="AF975" i="1"/>
  <c r="AD975" i="1"/>
  <c r="AC975" i="1"/>
  <c r="AE975" i="1" s="1"/>
  <c r="AH975" i="1" s="1"/>
  <c r="Z975" i="1"/>
  <c r="Y975" i="1"/>
  <c r="X975" i="1"/>
  <c r="AA975" i="1" s="1"/>
  <c r="W975" i="1"/>
  <c r="V975" i="1"/>
  <c r="S975" i="1"/>
  <c r="R975" i="1"/>
  <c r="P975" i="1"/>
  <c r="O975" i="1"/>
  <c r="Q975" i="1" s="1"/>
  <c r="N975" i="1"/>
  <c r="M975" i="1"/>
  <c r="L975" i="1"/>
  <c r="K975" i="1"/>
  <c r="J975" i="1"/>
  <c r="I975" i="1"/>
  <c r="G975" i="1"/>
  <c r="H975" i="1" s="1"/>
  <c r="F975" i="1"/>
  <c r="D975" i="1"/>
  <c r="E975" i="1" s="1"/>
  <c r="C975" i="1"/>
  <c r="AU974" i="1"/>
  <c r="AT974" i="1"/>
  <c r="AS974" i="1"/>
  <c r="BB974" i="1" s="1"/>
  <c r="AR974" i="1"/>
  <c r="BA974" i="1" s="1"/>
  <c r="AQ974" i="1"/>
  <c r="AP974" i="1"/>
  <c r="AO974" i="1"/>
  <c r="AN974" i="1"/>
  <c r="AV974" i="1" s="1"/>
  <c r="AM974" i="1"/>
  <c r="AZ974" i="1" s="1"/>
  <c r="AL974" i="1"/>
  <c r="AK974" i="1"/>
  <c r="AJ974" i="1"/>
  <c r="AY974" i="1" s="1"/>
  <c r="AG974" i="1"/>
  <c r="AF974" i="1"/>
  <c r="AE974" i="1"/>
  <c r="AH974" i="1" s="1"/>
  <c r="AD974" i="1"/>
  <c r="AC974" i="1"/>
  <c r="Z974" i="1"/>
  <c r="Y974" i="1"/>
  <c r="W974" i="1"/>
  <c r="V974" i="1"/>
  <c r="X974" i="1" s="1"/>
  <c r="AA974" i="1" s="1"/>
  <c r="S974" i="1"/>
  <c r="R974" i="1"/>
  <c r="Q974" i="1"/>
  <c r="T974" i="1" s="1"/>
  <c r="P974" i="1"/>
  <c r="O974" i="1"/>
  <c r="N974" i="1"/>
  <c r="M974" i="1"/>
  <c r="L974" i="1"/>
  <c r="J974" i="1"/>
  <c r="K974" i="1" s="1"/>
  <c r="I974" i="1"/>
  <c r="G974" i="1"/>
  <c r="H974" i="1" s="1"/>
  <c r="F974" i="1"/>
  <c r="E974" i="1"/>
  <c r="D974" i="1"/>
  <c r="C974" i="1"/>
  <c r="AY973" i="1"/>
  <c r="AU973" i="1"/>
  <c r="AT973" i="1"/>
  <c r="AS973" i="1"/>
  <c r="BB973" i="1" s="1"/>
  <c r="AR973" i="1"/>
  <c r="AQ973" i="1"/>
  <c r="AP973" i="1"/>
  <c r="AO973" i="1"/>
  <c r="AN973" i="1"/>
  <c r="AM973" i="1"/>
  <c r="AZ973" i="1" s="1"/>
  <c r="AL973" i="1"/>
  <c r="AK973" i="1"/>
  <c r="AJ973" i="1"/>
  <c r="AV973" i="1" s="1"/>
  <c r="AG973" i="1"/>
  <c r="AG971" i="1" s="1"/>
  <c r="AF973" i="1"/>
  <c r="AD973" i="1"/>
  <c r="AC973" i="1"/>
  <c r="AE973" i="1" s="1"/>
  <c r="Z973" i="1"/>
  <c r="Y973" i="1"/>
  <c r="X973" i="1"/>
  <c r="AA973" i="1" s="1"/>
  <c r="W973" i="1"/>
  <c r="V973" i="1"/>
  <c r="S973" i="1"/>
  <c r="R973" i="1"/>
  <c r="P973" i="1"/>
  <c r="O973" i="1"/>
  <c r="N973" i="1"/>
  <c r="M973" i="1"/>
  <c r="L973" i="1"/>
  <c r="K973" i="1"/>
  <c r="J973" i="1"/>
  <c r="I973" i="1"/>
  <c r="G973" i="1"/>
  <c r="F973" i="1"/>
  <c r="D973" i="1"/>
  <c r="E973" i="1" s="1"/>
  <c r="C973" i="1"/>
  <c r="BA972" i="1"/>
  <c r="AU972" i="1"/>
  <c r="AT972" i="1"/>
  <c r="AS972" i="1"/>
  <c r="BB972" i="1" s="1"/>
  <c r="AR972" i="1"/>
  <c r="AR971" i="1" s="1"/>
  <c r="AQ972" i="1"/>
  <c r="AP972" i="1"/>
  <c r="AO972" i="1"/>
  <c r="AN972" i="1"/>
  <c r="AN971" i="1" s="1"/>
  <c r="AZ971" i="1" s="1"/>
  <c r="AM972" i="1"/>
  <c r="AZ972" i="1" s="1"/>
  <c r="AL972" i="1"/>
  <c r="AK972" i="1"/>
  <c r="AJ972" i="1"/>
  <c r="AG972" i="1"/>
  <c r="AF972" i="1"/>
  <c r="AE972" i="1"/>
  <c r="AH972" i="1" s="1"/>
  <c r="AD972" i="1"/>
  <c r="AC972" i="1"/>
  <c r="Z972" i="1"/>
  <c r="Y972" i="1"/>
  <c r="W972" i="1"/>
  <c r="V972" i="1"/>
  <c r="X972" i="1" s="1"/>
  <c r="AA972" i="1" s="1"/>
  <c r="S972" i="1"/>
  <c r="R972" i="1"/>
  <c r="Q972" i="1"/>
  <c r="T972" i="1" s="1"/>
  <c r="P972" i="1"/>
  <c r="O972" i="1"/>
  <c r="N972" i="1"/>
  <c r="M972" i="1"/>
  <c r="M971" i="1" s="1"/>
  <c r="L972" i="1"/>
  <c r="J972" i="1"/>
  <c r="I972" i="1"/>
  <c r="I971" i="1" s="1"/>
  <c r="G972" i="1"/>
  <c r="H972" i="1" s="1"/>
  <c r="F972" i="1"/>
  <c r="E972" i="1"/>
  <c r="D972" i="1"/>
  <c r="C972" i="1"/>
  <c r="AU971" i="1"/>
  <c r="AT971" i="1"/>
  <c r="AS971" i="1"/>
  <c r="BB971" i="1" s="1"/>
  <c r="AQ971" i="1"/>
  <c r="AO971" i="1"/>
  <c r="AM971" i="1"/>
  <c r="AL971" i="1"/>
  <c r="AK971" i="1"/>
  <c r="AF971" i="1"/>
  <c r="AD971" i="1"/>
  <c r="AC971" i="1"/>
  <c r="AE971" i="1" s="1"/>
  <c r="AH971" i="1" s="1"/>
  <c r="Y971" i="1"/>
  <c r="W971" i="1"/>
  <c r="S971" i="1"/>
  <c r="R971" i="1"/>
  <c r="P971" i="1"/>
  <c r="N971" i="1"/>
  <c r="L971" i="1"/>
  <c r="K971" i="1"/>
  <c r="J971" i="1"/>
  <c r="F971" i="1"/>
  <c r="D971" i="1"/>
  <c r="C971" i="1"/>
  <c r="E971" i="1" s="1"/>
  <c r="AU970" i="1"/>
  <c r="AT970" i="1"/>
  <c r="AS970" i="1"/>
  <c r="BB970" i="1" s="1"/>
  <c r="AR970" i="1"/>
  <c r="BA970" i="1" s="1"/>
  <c r="AQ970" i="1"/>
  <c r="AP970" i="1"/>
  <c r="AO970" i="1"/>
  <c r="AN970" i="1"/>
  <c r="AN969" i="1" s="1"/>
  <c r="AZ969" i="1" s="1"/>
  <c r="AM970" i="1"/>
  <c r="AL970" i="1"/>
  <c r="AK970" i="1"/>
  <c r="AJ970" i="1"/>
  <c r="AY970" i="1" s="1"/>
  <c r="AG970" i="1"/>
  <c r="AF970" i="1"/>
  <c r="AE970" i="1"/>
  <c r="AH970" i="1" s="1"/>
  <c r="AD970" i="1"/>
  <c r="AC970" i="1"/>
  <c r="Z970" i="1"/>
  <c r="Z969" i="1" s="1"/>
  <c r="Y970" i="1"/>
  <c r="W970" i="1"/>
  <c r="V970" i="1"/>
  <c r="S970" i="1"/>
  <c r="R970" i="1"/>
  <c r="Q970" i="1"/>
  <c r="T970" i="1" s="1"/>
  <c r="P970" i="1"/>
  <c r="O970" i="1"/>
  <c r="N970" i="1"/>
  <c r="M970" i="1"/>
  <c r="M969" i="1" s="1"/>
  <c r="L970" i="1"/>
  <c r="J970" i="1"/>
  <c r="K970" i="1" s="1"/>
  <c r="I970" i="1"/>
  <c r="I969" i="1" s="1"/>
  <c r="K969" i="1" s="1"/>
  <c r="G970" i="1"/>
  <c r="H970" i="1" s="1"/>
  <c r="F970" i="1"/>
  <c r="E970" i="1"/>
  <c r="D970" i="1"/>
  <c r="C970" i="1"/>
  <c r="AU969" i="1"/>
  <c r="AT969" i="1"/>
  <c r="AS969" i="1"/>
  <c r="BB969" i="1" s="1"/>
  <c r="AQ969" i="1"/>
  <c r="AP969" i="1"/>
  <c r="AO969" i="1"/>
  <c r="AM969" i="1"/>
  <c r="AL969" i="1"/>
  <c r="AK969" i="1"/>
  <c r="AG969" i="1"/>
  <c r="AF969" i="1"/>
  <c r="AD969" i="1"/>
  <c r="AC969" i="1"/>
  <c r="AE969" i="1" s="1"/>
  <c r="Y969" i="1"/>
  <c r="W969" i="1"/>
  <c r="S969" i="1"/>
  <c r="R969" i="1"/>
  <c r="P969" i="1"/>
  <c r="O969" i="1"/>
  <c r="Q969" i="1" s="1"/>
  <c r="T969" i="1" s="1"/>
  <c r="N969" i="1"/>
  <c r="L969" i="1"/>
  <c r="J969" i="1"/>
  <c r="G969" i="1"/>
  <c r="H969" i="1" s="1"/>
  <c r="F969" i="1"/>
  <c r="D969" i="1"/>
  <c r="C969" i="1"/>
  <c r="E969" i="1" s="1"/>
  <c r="AU968" i="1"/>
  <c r="AT968" i="1"/>
  <c r="AS968" i="1"/>
  <c r="BB968" i="1" s="1"/>
  <c r="AR968" i="1"/>
  <c r="BA968" i="1" s="1"/>
  <c r="AQ968" i="1"/>
  <c r="AP968" i="1"/>
  <c r="AO968" i="1"/>
  <c r="AN968" i="1"/>
  <c r="AM968" i="1"/>
  <c r="AZ968" i="1" s="1"/>
  <c r="AL968" i="1"/>
  <c r="AK968" i="1"/>
  <c r="AJ968" i="1"/>
  <c r="AG968" i="1"/>
  <c r="AF968" i="1"/>
  <c r="AE968" i="1"/>
  <c r="AH968" i="1" s="1"/>
  <c r="AD968" i="1"/>
  <c r="AC968" i="1"/>
  <c r="Z968" i="1"/>
  <c r="Y968" i="1"/>
  <c r="W968" i="1"/>
  <c r="V968" i="1"/>
  <c r="X968" i="1" s="1"/>
  <c r="S968" i="1"/>
  <c r="R968" i="1"/>
  <c r="Q968" i="1"/>
  <c r="T968" i="1" s="1"/>
  <c r="P968" i="1"/>
  <c r="O968" i="1"/>
  <c r="N968" i="1"/>
  <c r="M968" i="1"/>
  <c r="L968" i="1"/>
  <c r="J968" i="1"/>
  <c r="I968" i="1"/>
  <c r="G968" i="1"/>
  <c r="H968" i="1" s="1"/>
  <c r="F968" i="1"/>
  <c r="E968" i="1"/>
  <c r="D968" i="1"/>
  <c r="C968" i="1"/>
  <c r="AU967" i="1"/>
  <c r="AT967" i="1"/>
  <c r="AS967" i="1"/>
  <c r="AR967" i="1"/>
  <c r="AQ967" i="1"/>
  <c r="AP967" i="1"/>
  <c r="BA967" i="1" s="1"/>
  <c r="AO967" i="1"/>
  <c r="AN967" i="1"/>
  <c r="AM967" i="1"/>
  <c r="AZ967" i="1" s="1"/>
  <c r="AL967" i="1"/>
  <c r="AY967" i="1" s="1"/>
  <c r="AK967" i="1"/>
  <c r="AJ967" i="1"/>
  <c r="AG967" i="1"/>
  <c r="AF967" i="1"/>
  <c r="AD967" i="1"/>
  <c r="AC967" i="1"/>
  <c r="AE967" i="1" s="1"/>
  <c r="AH967" i="1" s="1"/>
  <c r="Z967" i="1"/>
  <c r="Y967" i="1"/>
  <c r="X967" i="1"/>
  <c r="AA967" i="1" s="1"/>
  <c r="W967" i="1"/>
  <c r="V967" i="1"/>
  <c r="S967" i="1"/>
  <c r="R967" i="1"/>
  <c r="P967" i="1"/>
  <c r="O967" i="1"/>
  <c r="Q967" i="1" s="1"/>
  <c r="T967" i="1" s="1"/>
  <c r="N967" i="1"/>
  <c r="M967" i="1"/>
  <c r="L967" i="1"/>
  <c r="K967" i="1"/>
  <c r="J967" i="1"/>
  <c r="I967" i="1"/>
  <c r="G967" i="1"/>
  <c r="H967" i="1" s="1"/>
  <c r="F967" i="1"/>
  <c r="D967" i="1"/>
  <c r="E967" i="1" s="1"/>
  <c r="C967" i="1"/>
  <c r="AU966" i="1"/>
  <c r="AT966" i="1"/>
  <c r="AS966" i="1"/>
  <c r="BB966" i="1" s="1"/>
  <c r="AR966" i="1"/>
  <c r="BA966" i="1" s="1"/>
  <c r="AQ966" i="1"/>
  <c r="AP966" i="1"/>
  <c r="AO966" i="1"/>
  <c r="AN966" i="1"/>
  <c r="AV966" i="1" s="1"/>
  <c r="AM966" i="1"/>
  <c r="AZ966" i="1" s="1"/>
  <c r="AL966" i="1"/>
  <c r="AK966" i="1"/>
  <c r="AJ966" i="1"/>
  <c r="AY966" i="1" s="1"/>
  <c r="AG966" i="1"/>
  <c r="AF966" i="1"/>
  <c r="AE966" i="1"/>
  <c r="AH966" i="1" s="1"/>
  <c r="AD966" i="1"/>
  <c r="AC966" i="1"/>
  <c r="Z966" i="1"/>
  <c r="Y966" i="1"/>
  <c r="W966" i="1"/>
  <c r="V966" i="1"/>
  <c r="X966" i="1" s="1"/>
  <c r="AA966" i="1" s="1"/>
  <c r="S966" i="1"/>
  <c r="R966" i="1"/>
  <c r="Q966" i="1"/>
  <c r="T966" i="1" s="1"/>
  <c r="P966" i="1"/>
  <c r="O966" i="1"/>
  <c r="N966" i="1"/>
  <c r="M966" i="1"/>
  <c r="L966" i="1"/>
  <c r="J966" i="1"/>
  <c r="K966" i="1" s="1"/>
  <c r="I966" i="1"/>
  <c r="G966" i="1"/>
  <c r="H966" i="1" s="1"/>
  <c r="F966" i="1"/>
  <c r="E966" i="1"/>
  <c r="D966" i="1"/>
  <c r="C966" i="1"/>
  <c r="AY965" i="1"/>
  <c r="AU965" i="1"/>
  <c r="AT965" i="1"/>
  <c r="AS965" i="1"/>
  <c r="BB965" i="1" s="1"/>
  <c r="AR965" i="1"/>
  <c r="AQ965" i="1"/>
  <c r="AP965" i="1"/>
  <c r="BA965" i="1" s="1"/>
  <c r="AO965" i="1"/>
  <c r="AN965" i="1"/>
  <c r="AM965" i="1"/>
  <c r="AZ965" i="1" s="1"/>
  <c r="AL965" i="1"/>
  <c r="AK965" i="1"/>
  <c r="AJ965" i="1"/>
  <c r="AV965" i="1" s="1"/>
  <c r="AG965" i="1"/>
  <c r="AF965" i="1"/>
  <c r="AD965" i="1"/>
  <c r="AC965" i="1"/>
  <c r="AE965" i="1" s="1"/>
  <c r="AH965" i="1" s="1"/>
  <c r="Z965" i="1"/>
  <c r="Y965" i="1"/>
  <c r="X965" i="1"/>
  <c r="AA965" i="1" s="1"/>
  <c r="W965" i="1"/>
  <c r="V965" i="1"/>
  <c r="S965" i="1"/>
  <c r="R965" i="1"/>
  <c r="P965" i="1"/>
  <c r="O965" i="1"/>
  <c r="Q965" i="1" s="1"/>
  <c r="T965" i="1" s="1"/>
  <c r="N965" i="1"/>
  <c r="M965" i="1"/>
  <c r="L965" i="1"/>
  <c r="K965" i="1"/>
  <c r="J965" i="1"/>
  <c r="I965" i="1"/>
  <c r="G965" i="1"/>
  <c r="H965" i="1" s="1"/>
  <c r="F965" i="1"/>
  <c r="D965" i="1"/>
  <c r="E965" i="1" s="1"/>
  <c r="C965" i="1"/>
  <c r="BA964" i="1"/>
  <c r="AU964" i="1"/>
  <c r="AT964" i="1"/>
  <c r="AS964" i="1"/>
  <c r="BB964" i="1" s="1"/>
  <c r="AR964" i="1"/>
  <c r="AR962" i="1" s="1"/>
  <c r="AQ964" i="1"/>
  <c r="AP964" i="1"/>
  <c r="AO964" i="1"/>
  <c r="AN964" i="1"/>
  <c r="AM964" i="1"/>
  <c r="AZ964" i="1" s="1"/>
  <c r="AL964" i="1"/>
  <c r="AK964" i="1"/>
  <c r="AJ964" i="1"/>
  <c r="AG964" i="1"/>
  <c r="AF964" i="1"/>
  <c r="AE964" i="1"/>
  <c r="AH964" i="1" s="1"/>
  <c r="AD964" i="1"/>
  <c r="AC964" i="1"/>
  <c r="Z964" i="1"/>
  <c r="Y964" i="1"/>
  <c r="W964" i="1"/>
  <c r="V964" i="1"/>
  <c r="X964" i="1" s="1"/>
  <c r="AA964" i="1" s="1"/>
  <c r="S964" i="1"/>
  <c r="R964" i="1"/>
  <c r="Q964" i="1"/>
  <c r="T964" i="1" s="1"/>
  <c r="P964" i="1"/>
  <c r="O964" i="1"/>
  <c r="N964" i="1"/>
  <c r="M964" i="1"/>
  <c r="L964" i="1"/>
  <c r="J964" i="1"/>
  <c r="I964" i="1"/>
  <c r="G964" i="1"/>
  <c r="H964" i="1" s="1"/>
  <c r="F964" i="1"/>
  <c r="E964" i="1"/>
  <c r="D964" i="1"/>
  <c r="C964" i="1"/>
  <c r="AU963" i="1"/>
  <c r="AT963" i="1"/>
  <c r="AS963" i="1"/>
  <c r="BB963" i="1" s="1"/>
  <c r="AR963" i="1"/>
  <c r="AQ963" i="1"/>
  <c r="AP963" i="1"/>
  <c r="BA963" i="1" s="1"/>
  <c r="AO963" i="1"/>
  <c r="AN963" i="1"/>
  <c r="AM963" i="1"/>
  <c r="AZ963" i="1" s="1"/>
  <c r="AL963" i="1"/>
  <c r="AK963" i="1"/>
  <c r="AJ963" i="1"/>
  <c r="AG963" i="1"/>
  <c r="AG962" i="1" s="1"/>
  <c r="AF963" i="1"/>
  <c r="AD963" i="1"/>
  <c r="AC963" i="1"/>
  <c r="Z963" i="1"/>
  <c r="Y963" i="1"/>
  <c r="X963" i="1"/>
  <c r="AA963" i="1" s="1"/>
  <c r="W963" i="1"/>
  <c r="V963" i="1"/>
  <c r="S963" i="1"/>
  <c r="S962" i="1" s="1"/>
  <c r="R963" i="1"/>
  <c r="P963" i="1"/>
  <c r="O963" i="1"/>
  <c r="Q963" i="1" s="1"/>
  <c r="N963" i="1"/>
  <c r="M963" i="1"/>
  <c r="L963" i="1"/>
  <c r="K963" i="1"/>
  <c r="J963" i="1"/>
  <c r="I963" i="1"/>
  <c r="G963" i="1"/>
  <c r="H963" i="1" s="1"/>
  <c r="F963" i="1"/>
  <c r="D963" i="1"/>
  <c r="C963" i="1"/>
  <c r="C962" i="1" s="1"/>
  <c r="E962" i="1" s="1"/>
  <c r="AU962" i="1"/>
  <c r="AS962" i="1"/>
  <c r="AQ962" i="1"/>
  <c r="AO962" i="1"/>
  <c r="AN962" i="1"/>
  <c r="AZ962" i="1" s="1"/>
  <c r="AM962" i="1"/>
  <c r="AK962" i="1"/>
  <c r="AF962" i="1"/>
  <c r="AD962" i="1"/>
  <c r="Y962" i="1"/>
  <c r="W962" i="1"/>
  <c r="V962" i="1"/>
  <c r="X962" i="1" s="1"/>
  <c r="R962" i="1"/>
  <c r="P962" i="1"/>
  <c r="N962" i="1"/>
  <c r="M962" i="1"/>
  <c r="L962" i="1"/>
  <c r="J962" i="1"/>
  <c r="F962" i="1"/>
  <c r="D962" i="1"/>
  <c r="AY961" i="1"/>
  <c r="AU961" i="1"/>
  <c r="AT961" i="1"/>
  <c r="AT960" i="1" s="1"/>
  <c r="AS961" i="1"/>
  <c r="BB961" i="1" s="1"/>
  <c r="AR961" i="1"/>
  <c r="AQ961" i="1"/>
  <c r="AP961" i="1"/>
  <c r="AO961" i="1"/>
  <c r="AN961" i="1"/>
  <c r="AM961" i="1"/>
  <c r="AZ961" i="1" s="1"/>
  <c r="AL961" i="1"/>
  <c r="AL960" i="1" s="1"/>
  <c r="AK961" i="1"/>
  <c r="AJ961" i="1"/>
  <c r="AV961" i="1" s="1"/>
  <c r="AG961" i="1"/>
  <c r="AG960" i="1" s="1"/>
  <c r="AF961" i="1"/>
  <c r="AD961" i="1"/>
  <c r="AC961" i="1"/>
  <c r="AE961" i="1" s="1"/>
  <c r="AH961" i="1" s="1"/>
  <c r="Z961" i="1"/>
  <c r="Y961" i="1"/>
  <c r="X961" i="1"/>
  <c r="AA961" i="1" s="1"/>
  <c r="W961" i="1"/>
  <c r="V961" i="1"/>
  <c r="S961" i="1"/>
  <c r="S960" i="1" s="1"/>
  <c r="R961" i="1"/>
  <c r="P961" i="1"/>
  <c r="O961" i="1"/>
  <c r="N961" i="1"/>
  <c r="M961" i="1"/>
  <c r="L961" i="1"/>
  <c r="K961" i="1"/>
  <c r="J961" i="1"/>
  <c r="I961" i="1"/>
  <c r="G961" i="1"/>
  <c r="F961" i="1"/>
  <c r="D961" i="1"/>
  <c r="E961" i="1" s="1"/>
  <c r="C961" i="1"/>
  <c r="C960" i="1" s="1"/>
  <c r="E960" i="1" s="1"/>
  <c r="AU960" i="1"/>
  <c r="AS960" i="1"/>
  <c r="AR960" i="1"/>
  <c r="AQ960" i="1"/>
  <c r="AO960" i="1"/>
  <c r="AN960" i="1"/>
  <c r="AM960" i="1"/>
  <c r="AZ960" i="1" s="1"/>
  <c r="AK960" i="1"/>
  <c r="AJ960" i="1"/>
  <c r="AF960" i="1"/>
  <c r="AD960" i="1"/>
  <c r="Z960" i="1"/>
  <c r="Y960" i="1"/>
  <c r="W960" i="1"/>
  <c r="V960" i="1"/>
  <c r="X960" i="1" s="1"/>
  <c r="R960" i="1"/>
  <c r="P960" i="1"/>
  <c r="N960" i="1"/>
  <c r="M960" i="1"/>
  <c r="L960" i="1"/>
  <c r="J960" i="1"/>
  <c r="I960" i="1"/>
  <c r="K960" i="1" s="1"/>
  <c r="F960" i="1"/>
  <c r="D960" i="1"/>
  <c r="AU959" i="1"/>
  <c r="AT959" i="1"/>
  <c r="AT955" i="1" s="1"/>
  <c r="AS959" i="1"/>
  <c r="AR959" i="1"/>
  <c r="AQ959" i="1"/>
  <c r="AP959" i="1"/>
  <c r="BA959" i="1" s="1"/>
  <c r="AO959" i="1"/>
  <c r="AN959" i="1"/>
  <c r="AM959" i="1"/>
  <c r="AZ959" i="1" s="1"/>
  <c r="AL959" i="1"/>
  <c r="AK959" i="1"/>
  <c r="AJ959" i="1"/>
  <c r="AG959" i="1"/>
  <c r="AF959" i="1"/>
  <c r="AD959" i="1"/>
  <c r="AC959" i="1"/>
  <c r="AE959" i="1" s="1"/>
  <c r="AH959" i="1" s="1"/>
  <c r="Z959" i="1"/>
  <c r="Y959" i="1"/>
  <c r="X959" i="1"/>
  <c r="AA959" i="1" s="1"/>
  <c r="W959" i="1"/>
  <c r="V959" i="1"/>
  <c r="S959" i="1"/>
  <c r="S955" i="1" s="1"/>
  <c r="R959" i="1"/>
  <c r="P959" i="1"/>
  <c r="O959" i="1"/>
  <c r="Q959" i="1" s="1"/>
  <c r="N959" i="1"/>
  <c r="M959" i="1"/>
  <c r="L959" i="1"/>
  <c r="K959" i="1"/>
  <c r="J959" i="1"/>
  <c r="I959" i="1"/>
  <c r="G959" i="1"/>
  <c r="H959" i="1" s="1"/>
  <c r="F959" i="1"/>
  <c r="D959" i="1"/>
  <c r="E959" i="1" s="1"/>
  <c r="C959" i="1"/>
  <c r="AU958" i="1"/>
  <c r="AT958" i="1"/>
  <c r="AS958" i="1"/>
  <c r="BB958" i="1" s="1"/>
  <c r="AR958" i="1"/>
  <c r="BA958" i="1" s="1"/>
  <c r="AQ958" i="1"/>
  <c r="AP958" i="1"/>
  <c r="AO958" i="1"/>
  <c r="AN958" i="1"/>
  <c r="AV958" i="1" s="1"/>
  <c r="AM958" i="1"/>
  <c r="AL958" i="1"/>
  <c r="AK958" i="1"/>
  <c r="AJ958" i="1"/>
  <c r="AY958" i="1" s="1"/>
  <c r="AG958" i="1"/>
  <c r="AF958" i="1"/>
  <c r="AE958" i="1"/>
  <c r="AH958" i="1" s="1"/>
  <c r="AD958" i="1"/>
  <c r="AC958" i="1"/>
  <c r="Z958" i="1"/>
  <c r="Y958" i="1"/>
  <c r="W958" i="1"/>
  <c r="V958" i="1"/>
  <c r="X958" i="1" s="1"/>
  <c r="AA958" i="1" s="1"/>
  <c r="S958" i="1"/>
  <c r="R958" i="1"/>
  <c r="Q958" i="1"/>
  <c r="T958" i="1" s="1"/>
  <c r="P958" i="1"/>
  <c r="O958" i="1"/>
  <c r="N958" i="1"/>
  <c r="M958" i="1"/>
  <c r="L958" i="1"/>
  <c r="J958" i="1"/>
  <c r="K958" i="1" s="1"/>
  <c r="I958" i="1"/>
  <c r="G958" i="1"/>
  <c r="H958" i="1" s="1"/>
  <c r="F958" i="1"/>
  <c r="E958" i="1"/>
  <c r="D958" i="1"/>
  <c r="C958" i="1"/>
  <c r="AY957" i="1"/>
  <c r="AU957" i="1"/>
  <c r="AT957" i="1"/>
  <c r="AS957" i="1"/>
  <c r="BB957" i="1" s="1"/>
  <c r="AR957" i="1"/>
  <c r="AQ957" i="1"/>
  <c r="AP957" i="1"/>
  <c r="AO957" i="1"/>
  <c r="AN957" i="1"/>
  <c r="AM957" i="1"/>
  <c r="AZ957" i="1" s="1"/>
  <c r="AL957" i="1"/>
  <c r="AK957" i="1"/>
  <c r="AJ957" i="1"/>
  <c r="AG957" i="1"/>
  <c r="AG955" i="1" s="1"/>
  <c r="AF957" i="1"/>
  <c r="AD957" i="1"/>
  <c r="AC957" i="1"/>
  <c r="AE957" i="1" s="1"/>
  <c r="Z957" i="1"/>
  <c r="Y957" i="1"/>
  <c r="X957" i="1"/>
  <c r="AA957" i="1" s="1"/>
  <c r="W957" i="1"/>
  <c r="V957" i="1"/>
  <c r="S957" i="1"/>
  <c r="R957" i="1"/>
  <c r="P957" i="1"/>
  <c r="O957" i="1"/>
  <c r="N957" i="1"/>
  <c r="M957" i="1"/>
  <c r="L957" i="1"/>
  <c r="K957" i="1"/>
  <c r="J957" i="1"/>
  <c r="I957" i="1"/>
  <c r="G957" i="1"/>
  <c r="F957" i="1"/>
  <c r="D957" i="1"/>
  <c r="E957" i="1" s="1"/>
  <c r="C957" i="1"/>
  <c r="AU956" i="1"/>
  <c r="AT956" i="1"/>
  <c r="AS956" i="1"/>
  <c r="BB956" i="1" s="1"/>
  <c r="AR956" i="1"/>
  <c r="AR955" i="1" s="1"/>
  <c r="AQ956" i="1"/>
  <c r="AP956" i="1"/>
  <c r="AO956" i="1"/>
  <c r="AN956" i="1"/>
  <c r="AM956" i="1"/>
  <c r="AZ956" i="1" s="1"/>
  <c r="AL956" i="1"/>
  <c r="AK956" i="1"/>
  <c r="AJ956" i="1"/>
  <c r="AG956" i="1"/>
  <c r="AF956" i="1"/>
  <c r="AE956" i="1"/>
  <c r="AH956" i="1" s="1"/>
  <c r="AD956" i="1"/>
  <c r="AC956" i="1"/>
  <c r="Z956" i="1"/>
  <c r="Z955" i="1" s="1"/>
  <c r="Y956" i="1"/>
  <c r="W956" i="1"/>
  <c r="V956" i="1"/>
  <c r="X956" i="1" s="1"/>
  <c r="AA956" i="1" s="1"/>
  <c r="S956" i="1"/>
  <c r="R956" i="1"/>
  <c r="Q956" i="1"/>
  <c r="T956" i="1" s="1"/>
  <c r="P956" i="1"/>
  <c r="O956" i="1"/>
  <c r="N956" i="1"/>
  <c r="M956" i="1"/>
  <c r="M955" i="1" s="1"/>
  <c r="L956" i="1"/>
  <c r="J956" i="1"/>
  <c r="I956" i="1"/>
  <c r="I955" i="1" s="1"/>
  <c r="K955" i="1" s="1"/>
  <c r="G956" i="1"/>
  <c r="H956" i="1" s="1"/>
  <c r="F956" i="1"/>
  <c r="E956" i="1"/>
  <c r="D956" i="1"/>
  <c r="C956" i="1"/>
  <c r="AU955" i="1"/>
  <c r="AS955" i="1"/>
  <c r="AQ955" i="1"/>
  <c r="AO955" i="1"/>
  <c r="AM955" i="1"/>
  <c r="AK955" i="1"/>
  <c r="AF955" i="1"/>
  <c r="AD955" i="1"/>
  <c r="AC955" i="1"/>
  <c r="AE955" i="1" s="1"/>
  <c r="Y955" i="1"/>
  <c r="W955" i="1"/>
  <c r="R955" i="1"/>
  <c r="P955" i="1"/>
  <c r="N955" i="1"/>
  <c r="L955" i="1"/>
  <c r="J955" i="1"/>
  <c r="F955" i="1"/>
  <c r="D955" i="1"/>
  <c r="C955" i="1"/>
  <c r="E955" i="1" s="1"/>
  <c r="AU954" i="1"/>
  <c r="AT954" i="1"/>
  <c r="AS954" i="1"/>
  <c r="BB954" i="1" s="1"/>
  <c r="AR954" i="1"/>
  <c r="BA954" i="1" s="1"/>
  <c r="AQ954" i="1"/>
  <c r="AP954" i="1"/>
  <c r="AO954" i="1"/>
  <c r="AN954" i="1"/>
  <c r="AN953" i="1" s="1"/>
  <c r="AZ953" i="1" s="1"/>
  <c r="AM954" i="1"/>
  <c r="AL954" i="1"/>
  <c r="AK954" i="1"/>
  <c r="AJ954" i="1"/>
  <c r="AY954" i="1" s="1"/>
  <c r="AG954" i="1"/>
  <c r="AF954" i="1"/>
  <c r="AE954" i="1"/>
  <c r="AH954" i="1" s="1"/>
  <c r="AD954" i="1"/>
  <c r="AC954" i="1"/>
  <c r="Z954" i="1"/>
  <c r="Z953" i="1" s="1"/>
  <c r="Y954" i="1"/>
  <c r="W954" i="1"/>
  <c r="V954" i="1"/>
  <c r="S954" i="1"/>
  <c r="R954" i="1"/>
  <c r="Q954" i="1"/>
  <c r="T954" i="1" s="1"/>
  <c r="P954" i="1"/>
  <c r="O954" i="1"/>
  <c r="N954" i="1"/>
  <c r="M954" i="1"/>
  <c r="M953" i="1" s="1"/>
  <c r="L954" i="1"/>
  <c r="J954" i="1"/>
  <c r="K954" i="1" s="1"/>
  <c r="I954" i="1"/>
  <c r="I953" i="1" s="1"/>
  <c r="K953" i="1" s="1"/>
  <c r="G954" i="1"/>
  <c r="H954" i="1" s="1"/>
  <c r="F954" i="1"/>
  <c r="E954" i="1"/>
  <c r="D954" i="1"/>
  <c r="C954" i="1"/>
  <c r="AU953" i="1"/>
  <c r="AT953" i="1"/>
  <c r="AS953" i="1"/>
  <c r="BB953" i="1" s="1"/>
  <c r="AQ953" i="1"/>
  <c r="AP953" i="1"/>
  <c r="AO953" i="1"/>
  <c r="AM953" i="1"/>
  <c r="AL953" i="1"/>
  <c r="AK953" i="1"/>
  <c r="AG953" i="1"/>
  <c r="AF953" i="1"/>
  <c r="AD953" i="1"/>
  <c r="AC953" i="1"/>
  <c r="AE953" i="1" s="1"/>
  <c r="Y953" i="1"/>
  <c r="W953" i="1"/>
  <c r="S953" i="1"/>
  <c r="R953" i="1"/>
  <c r="P953" i="1"/>
  <c r="O953" i="1"/>
  <c r="Q953" i="1" s="1"/>
  <c r="T953" i="1" s="1"/>
  <c r="N953" i="1"/>
  <c r="L953" i="1"/>
  <c r="J953" i="1"/>
  <c r="G953" i="1"/>
  <c r="H953" i="1" s="1"/>
  <c r="F953" i="1"/>
  <c r="D953" i="1"/>
  <c r="C953" i="1"/>
  <c r="E953" i="1" s="1"/>
  <c r="AU952" i="1"/>
  <c r="AT952" i="1"/>
  <c r="AS952" i="1"/>
  <c r="BB952" i="1" s="1"/>
  <c r="AR952" i="1"/>
  <c r="BA952" i="1" s="1"/>
  <c r="AQ952" i="1"/>
  <c r="AP952" i="1"/>
  <c r="AO952" i="1"/>
  <c r="AN952" i="1"/>
  <c r="AM952" i="1"/>
  <c r="AZ952" i="1" s="1"/>
  <c r="AL952" i="1"/>
  <c r="AK952" i="1"/>
  <c r="AJ952" i="1"/>
  <c r="AG952" i="1"/>
  <c r="AF952" i="1"/>
  <c r="AE952" i="1"/>
  <c r="AH952" i="1" s="1"/>
  <c r="AD952" i="1"/>
  <c r="AC952" i="1"/>
  <c r="Z952" i="1"/>
  <c r="Y952" i="1"/>
  <c r="W952" i="1"/>
  <c r="V952" i="1"/>
  <c r="X952" i="1" s="1"/>
  <c r="S952" i="1"/>
  <c r="R952" i="1"/>
  <c r="Q952" i="1"/>
  <c r="T952" i="1" s="1"/>
  <c r="P952" i="1"/>
  <c r="O952" i="1"/>
  <c r="N952" i="1"/>
  <c r="M952" i="1"/>
  <c r="L952" i="1"/>
  <c r="J952" i="1"/>
  <c r="I952" i="1"/>
  <c r="G952" i="1"/>
  <c r="H952" i="1" s="1"/>
  <c r="F952" i="1"/>
  <c r="E952" i="1"/>
  <c r="D952" i="1"/>
  <c r="C952" i="1"/>
  <c r="AU951" i="1"/>
  <c r="AT951" i="1"/>
  <c r="AS951" i="1"/>
  <c r="AR951" i="1"/>
  <c r="AQ951" i="1"/>
  <c r="AP951" i="1"/>
  <c r="BA951" i="1" s="1"/>
  <c r="AO951" i="1"/>
  <c r="AN951" i="1"/>
  <c r="AM951" i="1"/>
  <c r="AZ951" i="1" s="1"/>
  <c r="AL951" i="1"/>
  <c r="AY951" i="1" s="1"/>
  <c r="AK951" i="1"/>
  <c r="AJ951" i="1"/>
  <c r="AG951" i="1"/>
  <c r="AF951" i="1"/>
  <c r="AD951" i="1"/>
  <c r="AC951" i="1"/>
  <c r="AE951" i="1" s="1"/>
  <c r="AH951" i="1" s="1"/>
  <c r="Z951" i="1"/>
  <c r="Y951" i="1"/>
  <c r="X951" i="1"/>
  <c r="AA951" i="1" s="1"/>
  <c r="W951" i="1"/>
  <c r="V951" i="1"/>
  <c r="S951" i="1"/>
  <c r="R951" i="1"/>
  <c r="P951" i="1"/>
  <c r="O951" i="1"/>
  <c r="Q951" i="1" s="1"/>
  <c r="T951" i="1" s="1"/>
  <c r="N951" i="1"/>
  <c r="M951" i="1"/>
  <c r="L951" i="1"/>
  <c r="K951" i="1"/>
  <c r="J951" i="1"/>
  <c r="I951" i="1"/>
  <c r="G951" i="1"/>
  <c r="H951" i="1" s="1"/>
  <c r="F951" i="1"/>
  <c r="D951" i="1"/>
  <c r="E951" i="1" s="1"/>
  <c r="C951" i="1"/>
  <c r="AU950" i="1"/>
  <c r="AT950" i="1"/>
  <c r="AS950" i="1"/>
  <c r="BB950" i="1" s="1"/>
  <c r="AR950" i="1"/>
  <c r="BA950" i="1" s="1"/>
  <c r="AQ950" i="1"/>
  <c r="AP950" i="1"/>
  <c r="AO950" i="1"/>
  <c r="AN950" i="1"/>
  <c r="AV950" i="1" s="1"/>
  <c r="AM950" i="1"/>
  <c r="AL950" i="1"/>
  <c r="AK950" i="1"/>
  <c r="AJ950" i="1"/>
  <c r="AY950" i="1" s="1"/>
  <c r="AG950" i="1"/>
  <c r="AF950" i="1"/>
  <c r="AE950" i="1"/>
  <c r="AH950" i="1" s="1"/>
  <c r="AD950" i="1"/>
  <c r="AC950" i="1"/>
  <c r="Z950" i="1"/>
  <c r="Y950" i="1"/>
  <c r="W950" i="1"/>
  <c r="V950" i="1"/>
  <c r="X950" i="1" s="1"/>
  <c r="AA950" i="1" s="1"/>
  <c r="S950" i="1"/>
  <c r="R950" i="1"/>
  <c r="Q950" i="1"/>
  <c r="T950" i="1" s="1"/>
  <c r="P950" i="1"/>
  <c r="O950" i="1"/>
  <c r="N950" i="1"/>
  <c r="M950" i="1"/>
  <c r="L950" i="1"/>
  <c r="J950" i="1"/>
  <c r="K950" i="1" s="1"/>
  <c r="I950" i="1"/>
  <c r="G950" i="1"/>
  <c r="H950" i="1" s="1"/>
  <c r="F950" i="1"/>
  <c r="E950" i="1"/>
  <c r="D950" i="1"/>
  <c r="C950" i="1"/>
  <c r="AY949" i="1"/>
  <c r="AU949" i="1"/>
  <c r="AT949" i="1"/>
  <c r="AS949" i="1"/>
  <c r="BB949" i="1" s="1"/>
  <c r="AR949" i="1"/>
  <c r="AQ949" i="1"/>
  <c r="AP949" i="1"/>
  <c r="BA949" i="1" s="1"/>
  <c r="AO949" i="1"/>
  <c r="AN949" i="1"/>
  <c r="AM949" i="1"/>
  <c r="AZ949" i="1" s="1"/>
  <c r="AL949" i="1"/>
  <c r="AK949" i="1"/>
  <c r="AJ949" i="1"/>
  <c r="AG949" i="1"/>
  <c r="AG945" i="1" s="1"/>
  <c r="AF949" i="1"/>
  <c r="AD949" i="1"/>
  <c r="AC949" i="1"/>
  <c r="AE949" i="1" s="1"/>
  <c r="AH949" i="1" s="1"/>
  <c r="Z949" i="1"/>
  <c r="Y949" i="1"/>
  <c r="X949" i="1"/>
  <c r="AA949" i="1" s="1"/>
  <c r="W949" i="1"/>
  <c r="V949" i="1"/>
  <c r="S949" i="1"/>
  <c r="R949" i="1"/>
  <c r="P949" i="1"/>
  <c r="O949" i="1"/>
  <c r="N949" i="1"/>
  <c r="M949" i="1"/>
  <c r="L949" i="1"/>
  <c r="K949" i="1"/>
  <c r="J949" i="1"/>
  <c r="I949" i="1"/>
  <c r="G949" i="1"/>
  <c r="H949" i="1" s="1"/>
  <c r="F949" i="1"/>
  <c r="D949" i="1"/>
  <c r="E949" i="1" s="1"/>
  <c r="C949" i="1"/>
  <c r="AU948" i="1"/>
  <c r="AT948" i="1"/>
  <c r="AS948" i="1"/>
  <c r="BB948" i="1" s="1"/>
  <c r="AR948" i="1"/>
  <c r="BA948" i="1" s="1"/>
  <c r="AQ948" i="1"/>
  <c r="AP948" i="1"/>
  <c r="AO948" i="1"/>
  <c r="AN948" i="1"/>
  <c r="AM948" i="1"/>
  <c r="AZ948" i="1" s="1"/>
  <c r="AL948" i="1"/>
  <c r="AK948" i="1"/>
  <c r="AJ948" i="1"/>
  <c r="AG948" i="1"/>
  <c r="AF948" i="1"/>
  <c r="AE948" i="1"/>
  <c r="AH948" i="1" s="1"/>
  <c r="AD948" i="1"/>
  <c r="AC948" i="1"/>
  <c r="Z948" i="1"/>
  <c r="Y948" i="1"/>
  <c r="W948" i="1"/>
  <c r="V948" i="1"/>
  <c r="X948" i="1" s="1"/>
  <c r="AA948" i="1" s="1"/>
  <c r="S948" i="1"/>
  <c r="R948" i="1"/>
  <c r="Q948" i="1"/>
  <c r="T948" i="1" s="1"/>
  <c r="P948" i="1"/>
  <c r="O948" i="1"/>
  <c r="N948" i="1"/>
  <c r="M948" i="1"/>
  <c r="L948" i="1"/>
  <c r="J948" i="1"/>
  <c r="I948" i="1"/>
  <c r="G948" i="1"/>
  <c r="H948" i="1" s="1"/>
  <c r="F948" i="1"/>
  <c r="E948" i="1"/>
  <c r="D948" i="1"/>
  <c r="C948" i="1"/>
  <c r="AU947" i="1"/>
  <c r="AT947" i="1"/>
  <c r="AS947" i="1"/>
  <c r="AR947" i="1"/>
  <c r="AQ947" i="1"/>
  <c r="AP947" i="1"/>
  <c r="BA947" i="1" s="1"/>
  <c r="AO947" i="1"/>
  <c r="AN947" i="1"/>
  <c r="AM947" i="1"/>
  <c r="AZ947" i="1" s="1"/>
  <c r="AL947" i="1"/>
  <c r="AK947" i="1"/>
  <c r="AJ947" i="1"/>
  <c r="AG947" i="1"/>
  <c r="AF947" i="1"/>
  <c r="AD947" i="1"/>
  <c r="AC947" i="1"/>
  <c r="Z947" i="1"/>
  <c r="Y947" i="1"/>
  <c r="X947" i="1"/>
  <c r="AA947" i="1" s="1"/>
  <c r="W947" i="1"/>
  <c r="V947" i="1"/>
  <c r="S947" i="1"/>
  <c r="S945" i="1" s="1"/>
  <c r="R947" i="1"/>
  <c r="P947" i="1"/>
  <c r="O947" i="1"/>
  <c r="Q947" i="1" s="1"/>
  <c r="N947" i="1"/>
  <c r="M947" i="1"/>
  <c r="L947" i="1"/>
  <c r="K947" i="1"/>
  <c r="J947" i="1"/>
  <c r="I947" i="1"/>
  <c r="G947" i="1"/>
  <c r="H947" i="1" s="1"/>
  <c r="F947" i="1"/>
  <c r="D947" i="1"/>
  <c r="E947" i="1" s="1"/>
  <c r="C947" i="1"/>
  <c r="C945" i="1" s="1"/>
  <c r="AU946" i="1"/>
  <c r="AT946" i="1"/>
  <c r="AS946" i="1"/>
  <c r="BB946" i="1" s="1"/>
  <c r="AR946" i="1"/>
  <c r="BA946" i="1" s="1"/>
  <c r="AQ946" i="1"/>
  <c r="AP946" i="1"/>
  <c r="AO946" i="1"/>
  <c r="AN946" i="1"/>
  <c r="AN945" i="1" s="1"/>
  <c r="AZ945" i="1" s="1"/>
  <c r="AM946" i="1"/>
  <c r="AZ946" i="1" s="1"/>
  <c r="AL946" i="1"/>
  <c r="AK946" i="1"/>
  <c r="AJ946" i="1"/>
  <c r="AY946" i="1" s="1"/>
  <c r="BC946" i="1" s="1"/>
  <c r="AG946" i="1"/>
  <c r="AF946" i="1"/>
  <c r="AE946" i="1"/>
  <c r="AH946" i="1" s="1"/>
  <c r="AD946" i="1"/>
  <c r="AC946" i="1"/>
  <c r="Z946" i="1"/>
  <c r="Y946" i="1"/>
  <c r="W946" i="1"/>
  <c r="V946" i="1"/>
  <c r="S946" i="1"/>
  <c r="R946" i="1"/>
  <c r="Q946" i="1"/>
  <c r="T946" i="1" s="1"/>
  <c r="P946" i="1"/>
  <c r="O946" i="1"/>
  <c r="N946" i="1"/>
  <c r="M946" i="1"/>
  <c r="M945" i="1" s="1"/>
  <c r="L946" i="1"/>
  <c r="J946" i="1"/>
  <c r="K946" i="1" s="1"/>
  <c r="I946" i="1"/>
  <c r="G946" i="1"/>
  <c r="H946" i="1" s="1"/>
  <c r="F946" i="1"/>
  <c r="E946" i="1"/>
  <c r="D946" i="1"/>
  <c r="C946" i="1"/>
  <c r="AU945" i="1"/>
  <c r="AS945" i="1"/>
  <c r="AQ945" i="1"/>
  <c r="AP945" i="1"/>
  <c r="AO945" i="1"/>
  <c r="AM945" i="1"/>
  <c r="AK945" i="1"/>
  <c r="AF945" i="1"/>
  <c r="AD945" i="1"/>
  <c r="Y945" i="1"/>
  <c r="W945" i="1"/>
  <c r="R945" i="1"/>
  <c r="P945" i="1"/>
  <c r="N945" i="1"/>
  <c r="L945" i="1"/>
  <c r="J945" i="1"/>
  <c r="G945" i="1"/>
  <c r="H945" i="1" s="1"/>
  <c r="F945" i="1"/>
  <c r="D945" i="1"/>
  <c r="E945" i="1" s="1"/>
  <c r="BA944" i="1"/>
  <c r="AU944" i="1"/>
  <c r="AT944" i="1"/>
  <c r="AS944" i="1"/>
  <c r="BB944" i="1" s="1"/>
  <c r="AR944" i="1"/>
  <c r="AQ944" i="1"/>
  <c r="AP944" i="1"/>
  <c r="AO944" i="1"/>
  <c r="AN944" i="1"/>
  <c r="AM944" i="1"/>
  <c r="AZ944" i="1" s="1"/>
  <c r="AL944" i="1"/>
  <c r="AK944" i="1"/>
  <c r="AJ944" i="1"/>
  <c r="AG944" i="1"/>
  <c r="AF944" i="1"/>
  <c r="AE944" i="1"/>
  <c r="AH944" i="1" s="1"/>
  <c r="AD944" i="1"/>
  <c r="AC944" i="1"/>
  <c r="Z944" i="1"/>
  <c r="Y944" i="1"/>
  <c r="W944" i="1"/>
  <c r="V944" i="1"/>
  <c r="X944" i="1" s="1"/>
  <c r="AA944" i="1" s="1"/>
  <c r="S944" i="1"/>
  <c r="R944" i="1"/>
  <c r="Q944" i="1"/>
  <c r="T944" i="1" s="1"/>
  <c r="P944" i="1"/>
  <c r="O944" i="1"/>
  <c r="N944" i="1"/>
  <c r="M944" i="1"/>
  <c r="L944" i="1"/>
  <c r="J944" i="1"/>
  <c r="I944" i="1"/>
  <c r="G944" i="1"/>
  <c r="H944" i="1" s="1"/>
  <c r="F944" i="1"/>
  <c r="E944" i="1"/>
  <c r="D944" i="1"/>
  <c r="C944" i="1"/>
  <c r="AU943" i="1"/>
  <c r="AT943" i="1"/>
  <c r="AS943" i="1"/>
  <c r="BB943" i="1" s="1"/>
  <c r="AR943" i="1"/>
  <c r="AQ943" i="1"/>
  <c r="AP943" i="1"/>
  <c r="BA943" i="1" s="1"/>
  <c r="AO943" i="1"/>
  <c r="AN943" i="1"/>
  <c r="AM943" i="1"/>
  <c r="AZ943" i="1" s="1"/>
  <c r="AL943" i="1"/>
  <c r="AY943" i="1" s="1"/>
  <c r="AK943" i="1"/>
  <c r="AJ943" i="1"/>
  <c r="AG943" i="1"/>
  <c r="AF943" i="1"/>
  <c r="AD943" i="1"/>
  <c r="AC943" i="1"/>
  <c r="AE943" i="1" s="1"/>
  <c r="AH943" i="1" s="1"/>
  <c r="Z943" i="1"/>
  <c r="Y943" i="1"/>
  <c r="X943" i="1"/>
  <c r="AA943" i="1" s="1"/>
  <c r="W943" i="1"/>
  <c r="V943" i="1"/>
  <c r="S943" i="1"/>
  <c r="R943" i="1"/>
  <c r="P943" i="1"/>
  <c r="O943" i="1"/>
  <c r="Q943" i="1" s="1"/>
  <c r="N943" i="1"/>
  <c r="M943" i="1"/>
  <c r="L943" i="1"/>
  <c r="K943" i="1"/>
  <c r="J943" i="1"/>
  <c r="I943" i="1"/>
  <c r="G943" i="1"/>
  <c r="H943" i="1" s="1"/>
  <c r="F943" i="1"/>
  <c r="D943" i="1"/>
  <c r="C943" i="1"/>
  <c r="C935" i="1" s="1"/>
  <c r="AU942" i="1"/>
  <c r="AT942" i="1"/>
  <c r="AS942" i="1"/>
  <c r="BB942" i="1" s="1"/>
  <c r="AR942" i="1"/>
  <c r="BA942" i="1" s="1"/>
  <c r="AQ942" i="1"/>
  <c r="AP942" i="1"/>
  <c r="AO942" i="1"/>
  <c r="AN942" i="1"/>
  <c r="AV942" i="1" s="1"/>
  <c r="AM942" i="1"/>
  <c r="AZ942" i="1" s="1"/>
  <c r="AL942" i="1"/>
  <c r="AK942" i="1"/>
  <c r="AJ942" i="1"/>
  <c r="AY942" i="1" s="1"/>
  <c r="BC942" i="1" s="1"/>
  <c r="AG942" i="1"/>
  <c r="AF942" i="1"/>
  <c r="AE942" i="1"/>
  <c r="AH942" i="1" s="1"/>
  <c r="AD942" i="1"/>
  <c r="AC942" i="1"/>
  <c r="Z942" i="1"/>
  <c r="Y942" i="1"/>
  <c r="W942" i="1"/>
  <c r="V942" i="1"/>
  <c r="X942" i="1" s="1"/>
  <c r="AA942" i="1" s="1"/>
  <c r="S942" i="1"/>
  <c r="R942" i="1"/>
  <c r="Q942" i="1"/>
  <c r="T942" i="1" s="1"/>
  <c r="P942" i="1"/>
  <c r="O942" i="1"/>
  <c r="N942" i="1"/>
  <c r="M942" i="1"/>
  <c r="L942" i="1"/>
  <c r="J942" i="1"/>
  <c r="K942" i="1" s="1"/>
  <c r="I942" i="1"/>
  <c r="G942" i="1"/>
  <c r="H942" i="1" s="1"/>
  <c r="F942" i="1"/>
  <c r="E942" i="1"/>
  <c r="D942" i="1"/>
  <c r="C942" i="1"/>
  <c r="AY941" i="1"/>
  <c r="AU941" i="1"/>
  <c r="AT941" i="1"/>
  <c r="AS941" i="1"/>
  <c r="BB941" i="1" s="1"/>
  <c r="AR941" i="1"/>
  <c r="AQ941" i="1"/>
  <c r="AP941" i="1"/>
  <c r="BA941" i="1" s="1"/>
  <c r="AO941" i="1"/>
  <c r="AN941" i="1"/>
  <c r="AM941" i="1"/>
  <c r="AZ941" i="1" s="1"/>
  <c r="AL941" i="1"/>
  <c r="AK941" i="1"/>
  <c r="AJ941" i="1"/>
  <c r="AG941" i="1"/>
  <c r="AF941" i="1"/>
  <c r="AD941" i="1"/>
  <c r="AC941" i="1"/>
  <c r="AE941" i="1" s="1"/>
  <c r="Z941" i="1"/>
  <c r="Y941" i="1"/>
  <c r="X941" i="1"/>
  <c r="AA941" i="1" s="1"/>
  <c r="W941" i="1"/>
  <c r="V941" i="1"/>
  <c r="S941" i="1"/>
  <c r="R941" i="1"/>
  <c r="P941" i="1"/>
  <c r="O941" i="1"/>
  <c r="Q941" i="1" s="1"/>
  <c r="T941" i="1" s="1"/>
  <c r="N941" i="1"/>
  <c r="M941" i="1"/>
  <c r="L941" i="1"/>
  <c r="K941" i="1"/>
  <c r="J941" i="1"/>
  <c r="I941" i="1"/>
  <c r="G941" i="1"/>
  <c r="H941" i="1" s="1"/>
  <c r="F941" i="1"/>
  <c r="D941" i="1"/>
  <c r="E941" i="1" s="1"/>
  <c r="C941" i="1"/>
  <c r="AU940" i="1"/>
  <c r="AT940" i="1"/>
  <c r="AS940" i="1"/>
  <c r="BB940" i="1" s="1"/>
  <c r="AR940" i="1"/>
  <c r="BA940" i="1" s="1"/>
  <c r="AQ940" i="1"/>
  <c r="AP940" i="1"/>
  <c r="AO940" i="1"/>
  <c r="AN940" i="1"/>
  <c r="AM940" i="1"/>
  <c r="AZ940" i="1" s="1"/>
  <c r="AL940" i="1"/>
  <c r="AK940" i="1"/>
  <c r="AJ940" i="1"/>
  <c r="AG940" i="1"/>
  <c r="AF940" i="1"/>
  <c r="AE940" i="1"/>
  <c r="AH940" i="1" s="1"/>
  <c r="AD940" i="1"/>
  <c r="AC940" i="1"/>
  <c r="Z940" i="1"/>
  <c r="Y940" i="1"/>
  <c r="W940" i="1"/>
  <c r="V940" i="1"/>
  <c r="X940" i="1" s="1"/>
  <c r="AA940" i="1" s="1"/>
  <c r="S940" i="1"/>
  <c r="R940" i="1"/>
  <c r="Q940" i="1"/>
  <c r="T940" i="1" s="1"/>
  <c r="P940" i="1"/>
  <c r="O940" i="1"/>
  <c r="N940" i="1"/>
  <c r="M940" i="1"/>
  <c r="L940" i="1"/>
  <c r="J940" i="1"/>
  <c r="K940" i="1" s="1"/>
  <c r="I940" i="1"/>
  <c r="G940" i="1"/>
  <c r="H940" i="1" s="1"/>
  <c r="F940" i="1"/>
  <c r="E940" i="1"/>
  <c r="D940" i="1"/>
  <c r="C940" i="1"/>
  <c r="AU939" i="1"/>
  <c r="AT939" i="1"/>
  <c r="AS939" i="1"/>
  <c r="AR939" i="1"/>
  <c r="AQ939" i="1"/>
  <c r="AP939" i="1"/>
  <c r="BA939" i="1" s="1"/>
  <c r="AO939" i="1"/>
  <c r="AN939" i="1"/>
  <c r="AM939" i="1"/>
  <c r="AZ939" i="1" s="1"/>
  <c r="AL939" i="1"/>
  <c r="AY939" i="1" s="1"/>
  <c r="AK939" i="1"/>
  <c r="AJ939" i="1"/>
  <c r="AG939" i="1"/>
  <c r="AF939" i="1"/>
  <c r="AD939" i="1"/>
  <c r="AC939" i="1"/>
  <c r="AE939" i="1" s="1"/>
  <c r="AH939" i="1" s="1"/>
  <c r="Z939" i="1"/>
  <c r="Y939" i="1"/>
  <c r="X939" i="1"/>
  <c r="AA939" i="1" s="1"/>
  <c r="W939" i="1"/>
  <c r="V939" i="1"/>
  <c r="S939" i="1"/>
  <c r="R939" i="1"/>
  <c r="P939" i="1"/>
  <c r="O939" i="1"/>
  <c r="Q939" i="1" s="1"/>
  <c r="T939" i="1" s="1"/>
  <c r="N939" i="1"/>
  <c r="M939" i="1"/>
  <c r="L939" i="1"/>
  <c r="K939" i="1"/>
  <c r="J939" i="1"/>
  <c r="I939" i="1"/>
  <c r="G939" i="1"/>
  <c r="H939" i="1" s="1"/>
  <c r="F939" i="1"/>
  <c r="D939" i="1"/>
  <c r="E939" i="1" s="1"/>
  <c r="C939" i="1"/>
  <c r="AU938" i="1"/>
  <c r="AT938" i="1"/>
  <c r="AS938" i="1"/>
  <c r="BB938" i="1" s="1"/>
  <c r="AR938" i="1"/>
  <c r="BA938" i="1" s="1"/>
  <c r="AQ938" i="1"/>
  <c r="AP938" i="1"/>
  <c r="AO938" i="1"/>
  <c r="AN938" i="1"/>
  <c r="AN935" i="1" s="1"/>
  <c r="AM938" i="1"/>
  <c r="AZ938" i="1" s="1"/>
  <c r="AL938" i="1"/>
  <c r="AK938" i="1"/>
  <c r="AJ938" i="1"/>
  <c r="AY938" i="1" s="1"/>
  <c r="BC938" i="1" s="1"/>
  <c r="AG938" i="1"/>
  <c r="AF938" i="1"/>
  <c r="AE938" i="1"/>
  <c r="AH938" i="1" s="1"/>
  <c r="AD938" i="1"/>
  <c r="AC938" i="1"/>
  <c r="Z938" i="1"/>
  <c r="Y938" i="1"/>
  <c r="W938" i="1"/>
  <c r="V938" i="1"/>
  <c r="S938" i="1"/>
  <c r="R938" i="1"/>
  <c r="Q938" i="1"/>
  <c r="T938" i="1" s="1"/>
  <c r="P938" i="1"/>
  <c r="O938" i="1"/>
  <c r="N938" i="1"/>
  <c r="M938" i="1"/>
  <c r="M935" i="1" s="1"/>
  <c r="L938" i="1"/>
  <c r="J938" i="1"/>
  <c r="K938" i="1" s="1"/>
  <c r="I938" i="1"/>
  <c r="G938" i="1"/>
  <c r="H938" i="1" s="1"/>
  <c r="F938" i="1"/>
  <c r="E938" i="1"/>
  <c r="D938" i="1"/>
  <c r="C938" i="1"/>
  <c r="AY937" i="1"/>
  <c r="AU937" i="1"/>
  <c r="AT937" i="1"/>
  <c r="AS937" i="1"/>
  <c r="BB937" i="1" s="1"/>
  <c r="AR937" i="1"/>
  <c r="AQ937" i="1"/>
  <c r="AP937" i="1"/>
  <c r="AO937" i="1"/>
  <c r="AN937" i="1"/>
  <c r="AM937" i="1"/>
  <c r="AZ937" i="1" s="1"/>
  <c r="AL937" i="1"/>
  <c r="AK937" i="1"/>
  <c r="AJ937" i="1"/>
  <c r="AG937" i="1"/>
  <c r="AG935" i="1" s="1"/>
  <c r="AF937" i="1"/>
  <c r="AD937" i="1"/>
  <c r="AC937" i="1"/>
  <c r="AE937" i="1" s="1"/>
  <c r="AH937" i="1" s="1"/>
  <c r="Z937" i="1"/>
  <c r="Y937" i="1"/>
  <c r="X937" i="1"/>
  <c r="AA937" i="1" s="1"/>
  <c r="W937" i="1"/>
  <c r="V937" i="1"/>
  <c r="S937" i="1"/>
  <c r="R937" i="1"/>
  <c r="P937" i="1"/>
  <c r="O937" i="1"/>
  <c r="N937" i="1"/>
  <c r="M937" i="1"/>
  <c r="L937" i="1"/>
  <c r="K937" i="1"/>
  <c r="J937" i="1"/>
  <c r="I937" i="1"/>
  <c r="G937" i="1"/>
  <c r="F937" i="1"/>
  <c r="D937" i="1"/>
  <c r="E937" i="1" s="1"/>
  <c r="C937" i="1"/>
  <c r="AU936" i="1"/>
  <c r="AT936" i="1"/>
  <c r="AS936" i="1"/>
  <c r="BB936" i="1" s="1"/>
  <c r="AR936" i="1"/>
  <c r="AQ936" i="1"/>
  <c r="AP936" i="1"/>
  <c r="AO936" i="1"/>
  <c r="AN936" i="1"/>
  <c r="AM936" i="1"/>
  <c r="AZ936" i="1" s="1"/>
  <c r="AL936" i="1"/>
  <c r="AK936" i="1"/>
  <c r="AJ936" i="1"/>
  <c r="AG936" i="1"/>
  <c r="AF936" i="1"/>
  <c r="AE936" i="1"/>
  <c r="AH936" i="1" s="1"/>
  <c r="AD936" i="1"/>
  <c r="AC936" i="1"/>
  <c r="Z936" i="1"/>
  <c r="Z935" i="1" s="1"/>
  <c r="Y936" i="1"/>
  <c r="W936" i="1"/>
  <c r="V936" i="1"/>
  <c r="X936" i="1" s="1"/>
  <c r="S936" i="1"/>
  <c r="R936" i="1"/>
  <c r="Q936" i="1"/>
  <c r="T936" i="1" s="1"/>
  <c r="P936" i="1"/>
  <c r="O936" i="1"/>
  <c r="N936" i="1"/>
  <c r="M936" i="1"/>
  <c r="L936" i="1"/>
  <c r="J936" i="1"/>
  <c r="I936" i="1"/>
  <c r="I935" i="1" s="1"/>
  <c r="G936" i="1"/>
  <c r="H936" i="1" s="1"/>
  <c r="F936" i="1"/>
  <c r="E936" i="1"/>
  <c r="D936" i="1"/>
  <c r="C936" i="1"/>
  <c r="AU935" i="1"/>
  <c r="AT935" i="1"/>
  <c r="AS935" i="1"/>
  <c r="AQ935" i="1"/>
  <c r="AO935" i="1"/>
  <c r="AM935" i="1"/>
  <c r="AZ935" i="1" s="1"/>
  <c r="AL935" i="1"/>
  <c r="AK935" i="1"/>
  <c r="AF935" i="1"/>
  <c r="AD935" i="1"/>
  <c r="Y935" i="1"/>
  <c r="W935" i="1"/>
  <c r="S935" i="1"/>
  <c r="R935" i="1"/>
  <c r="P935" i="1"/>
  <c r="N935" i="1"/>
  <c r="L935" i="1"/>
  <c r="K935" i="1"/>
  <c r="J935" i="1"/>
  <c r="F935" i="1"/>
  <c r="D935" i="1"/>
  <c r="AU934" i="1"/>
  <c r="AT934" i="1"/>
  <c r="AT933" i="1" s="1"/>
  <c r="AS934" i="1"/>
  <c r="BB934" i="1" s="1"/>
  <c r="AR934" i="1"/>
  <c r="AQ934" i="1"/>
  <c r="AP934" i="1"/>
  <c r="BA934" i="1" s="1"/>
  <c r="AO934" i="1"/>
  <c r="AN934" i="1"/>
  <c r="AN933" i="1" s="1"/>
  <c r="AM934" i="1"/>
  <c r="AL934" i="1"/>
  <c r="AL933" i="1" s="1"/>
  <c r="AK934" i="1"/>
  <c r="AJ934" i="1"/>
  <c r="AY934" i="1" s="1"/>
  <c r="AG934" i="1"/>
  <c r="AF934" i="1"/>
  <c r="AE934" i="1"/>
  <c r="AH934" i="1" s="1"/>
  <c r="AD934" i="1"/>
  <c r="AC934" i="1"/>
  <c r="AC933" i="1" s="1"/>
  <c r="AE933" i="1" s="1"/>
  <c r="Z934" i="1"/>
  <c r="Y934" i="1"/>
  <c r="W934" i="1"/>
  <c r="V934" i="1"/>
  <c r="S934" i="1"/>
  <c r="S933" i="1" s="1"/>
  <c r="R934" i="1"/>
  <c r="P934" i="1"/>
  <c r="O934" i="1"/>
  <c r="Q934" i="1" s="1"/>
  <c r="T934" i="1" s="1"/>
  <c r="N934" i="1"/>
  <c r="M934" i="1"/>
  <c r="M933" i="1" s="1"/>
  <c r="L934" i="1"/>
  <c r="K934" i="1"/>
  <c r="J934" i="1"/>
  <c r="I934" i="1"/>
  <c r="G934" i="1"/>
  <c r="H934" i="1" s="1"/>
  <c r="F934" i="1"/>
  <c r="E934" i="1"/>
  <c r="D934" i="1"/>
  <c r="C934" i="1"/>
  <c r="C933" i="1" s="1"/>
  <c r="E933" i="1" s="1"/>
  <c r="AY933" i="1"/>
  <c r="AU933" i="1"/>
  <c r="AS933" i="1"/>
  <c r="BB933" i="1" s="1"/>
  <c r="AR933" i="1"/>
  <c r="AQ933" i="1"/>
  <c r="AP933" i="1"/>
  <c r="BA933" i="1" s="1"/>
  <c r="AO933" i="1"/>
  <c r="AM933" i="1"/>
  <c r="AZ933" i="1" s="1"/>
  <c r="AK933" i="1"/>
  <c r="AJ933" i="1"/>
  <c r="AG933" i="1"/>
  <c r="AF933" i="1"/>
  <c r="AD933" i="1"/>
  <c r="Z933" i="1"/>
  <c r="Y933" i="1"/>
  <c r="W933" i="1"/>
  <c r="R933" i="1"/>
  <c r="P933" i="1"/>
  <c r="O933" i="1"/>
  <c r="Q933" i="1" s="1"/>
  <c r="N933" i="1"/>
  <c r="L933" i="1"/>
  <c r="J933" i="1"/>
  <c r="I933" i="1"/>
  <c r="K933" i="1" s="1"/>
  <c r="G933" i="1"/>
  <c r="H933" i="1" s="1"/>
  <c r="F933" i="1"/>
  <c r="D933" i="1"/>
  <c r="AU932" i="1"/>
  <c r="AT932" i="1"/>
  <c r="AS932" i="1"/>
  <c r="BB932" i="1" s="1"/>
  <c r="AR932" i="1"/>
  <c r="AR931" i="1" s="1"/>
  <c r="AQ932" i="1"/>
  <c r="AP932" i="1"/>
  <c r="AP931" i="1" s="1"/>
  <c r="BA931" i="1" s="1"/>
  <c r="AO932" i="1"/>
  <c r="AN932" i="1"/>
  <c r="AM932" i="1"/>
  <c r="AZ932" i="1" s="1"/>
  <c r="AL932" i="1"/>
  <c r="AK932" i="1"/>
  <c r="AJ932" i="1"/>
  <c r="AG932" i="1"/>
  <c r="AG931" i="1" s="1"/>
  <c r="AF932" i="1"/>
  <c r="AD932" i="1"/>
  <c r="AC932" i="1"/>
  <c r="AE932" i="1" s="1"/>
  <c r="AH932" i="1" s="1"/>
  <c r="Z932" i="1"/>
  <c r="Z931" i="1" s="1"/>
  <c r="Y932" i="1"/>
  <c r="X932" i="1"/>
  <c r="W932" i="1"/>
  <c r="V932" i="1"/>
  <c r="S932" i="1"/>
  <c r="R932" i="1"/>
  <c r="Q932" i="1"/>
  <c r="T932" i="1" s="1"/>
  <c r="P932" i="1"/>
  <c r="O932" i="1"/>
  <c r="O931" i="1" s="1"/>
  <c r="Q931" i="1" s="1"/>
  <c r="N932" i="1"/>
  <c r="M932" i="1"/>
  <c r="L932" i="1"/>
  <c r="J932" i="1"/>
  <c r="I932" i="1"/>
  <c r="I931" i="1" s="1"/>
  <c r="K931" i="1" s="1"/>
  <c r="G932" i="1"/>
  <c r="H932" i="1" s="1"/>
  <c r="F932" i="1"/>
  <c r="D932" i="1"/>
  <c r="E932" i="1" s="1"/>
  <c r="C932" i="1"/>
  <c r="AU931" i="1"/>
  <c r="AT931" i="1"/>
  <c r="AS931" i="1"/>
  <c r="BB931" i="1" s="1"/>
  <c r="AQ931" i="1"/>
  <c r="AO931" i="1"/>
  <c r="AN931" i="1"/>
  <c r="AZ931" i="1" s="1"/>
  <c r="AM931" i="1"/>
  <c r="AL931" i="1"/>
  <c r="AK931" i="1"/>
  <c r="AF931" i="1"/>
  <c r="AD931" i="1"/>
  <c r="AC931" i="1"/>
  <c r="AE931" i="1" s="1"/>
  <c r="AH931" i="1" s="1"/>
  <c r="Y931" i="1"/>
  <c r="W931" i="1"/>
  <c r="V931" i="1"/>
  <c r="X931" i="1" s="1"/>
  <c r="S931" i="1"/>
  <c r="R931" i="1"/>
  <c r="P931" i="1"/>
  <c r="N931" i="1"/>
  <c r="M931" i="1"/>
  <c r="L931" i="1"/>
  <c r="J931" i="1"/>
  <c r="F931" i="1"/>
  <c r="D931" i="1"/>
  <c r="C931" i="1"/>
  <c r="AU930" i="1"/>
  <c r="AT930" i="1"/>
  <c r="AT929" i="1" s="1"/>
  <c r="AS930" i="1"/>
  <c r="BB930" i="1" s="1"/>
  <c r="AR930" i="1"/>
  <c r="AQ930" i="1"/>
  <c r="AP930" i="1"/>
  <c r="BA930" i="1" s="1"/>
  <c r="AO930" i="1"/>
  <c r="AN930" i="1"/>
  <c r="AN929" i="1" s="1"/>
  <c r="AM930" i="1"/>
  <c r="AL930" i="1"/>
  <c r="AL929" i="1" s="1"/>
  <c r="AK930" i="1"/>
  <c r="AJ930" i="1"/>
  <c r="AY930" i="1" s="1"/>
  <c r="AG930" i="1"/>
  <c r="AF930" i="1"/>
  <c r="AE930" i="1"/>
  <c r="AH930" i="1" s="1"/>
  <c r="AD930" i="1"/>
  <c r="AC930" i="1"/>
  <c r="AC929" i="1" s="1"/>
  <c r="AE929" i="1" s="1"/>
  <c r="Z930" i="1"/>
  <c r="Y930" i="1"/>
  <c r="W930" i="1"/>
  <c r="V930" i="1"/>
  <c r="S930" i="1"/>
  <c r="S929" i="1" s="1"/>
  <c r="R930" i="1"/>
  <c r="P930" i="1"/>
  <c r="O930" i="1"/>
  <c r="Q930" i="1" s="1"/>
  <c r="T930" i="1" s="1"/>
  <c r="N930" i="1"/>
  <c r="M930" i="1"/>
  <c r="M929" i="1" s="1"/>
  <c r="L930" i="1"/>
  <c r="K930" i="1"/>
  <c r="J930" i="1"/>
  <c r="I930" i="1"/>
  <c r="G930" i="1"/>
  <c r="H930" i="1" s="1"/>
  <c r="F930" i="1"/>
  <c r="E930" i="1"/>
  <c r="D930" i="1"/>
  <c r="C930" i="1"/>
  <c r="C929" i="1" s="1"/>
  <c r="E929" i="1" s="1"/>
  <c r="AY929" i="1"/>
  <c r="AU929" i="1"/>
  <c r="AS929" i="1"/>
  <c r="BB929" i="1" s="1"/>
  <c r="AR929" i="1"/>
  <c r="AQ929" i="1"/>
  <c r="AP929" i="1"/>
  <c r="BA929" i="1" s="1"/>
  <c r="AO929" i="1"/>
  <c r="AM929" i="1"/>
  <c r="AK929" i="1"/>
  <c r="AJ929" i="1"/>
  <c r="AG929" i="1"/>
  <c r="AF929" i="1"/>
  <c r="AD929" i="1"/>
  <c r="Z929" i="1"/>
  <c r="Y929" i="1"/>
  <c r="W929" i="1"/>
  <c r="R929" i="1"/>
  <c r="P929" i="1"/>
  <c r="O929" i="1"/>
  <c r="Q929" i="1" s="1"/>
  <c r="T929" i="1" s="1"/>
  <c r="N929" i="1"/>
  <c r="L929" i="1"/>
  <c r="J929" i="1"/>
  <c r="K929" i="1" s="1"/>
  <c r="I929" i="1"/>
  <c r="G929" i="1"/>
  <c r="H929" i="1" s="1"/>
  <c r="F929" i="1"/>
  <c r="D929" i="1"/>
  <c r="BA928" i="1"/>
  <c r="AU928" i="1"/>
  <c r="AT928" i="1"/>
  <c r="AS928" i="1"/>
  <c r="BB928" i="1" s="1"/>
  <c r="AR928" i="1"/>
  <c r="AR927" i="1" s="1"/>
  <c r="AQ928" i="1"/>
  <c r="AP928" i="1"/>
  <c r="AP927" i="1" s="1"/>
  <c r="AO928" i="1"/>
  <c r="AN928" i="1"/>
  <c r="AM928" i="1"/>
  <c r="AZ928" i="1" s="1"/>
  <c r="AL928" i="1"/>
  <c r="AK928" i="1"/>
  <c r="AJ928" i="1"/>
  <c r="AG928" i="1"/>
  <c r="AG927" i="1" s="1"/>
  <c r="AF928" i="1"/>
  <c r="AD928" i="1"/>
  <c r="AC928" i="1"/>
  <c r="AE928" i="1" s="1"/>
  <c r="AH928" i="1" s="1"/>
  <c r="Z928" i="1"/>
  <c r="Z927" i="1" s="1"/>
  <c r="Y928" i="1"/>
  <c r="X928" i="1"/>
  <c r="W928" i="1"/>
  <c r="V928" i="1"/>
  <c r="S928" i="1"/>
  <c r="R928" i="1"/>
  <c r="Q928" i="1"/>
  <c r="T928" i="1" s="1"/>
  <c r="P928" i="1"/>
  <c r="O928" i="1"/>
  <c r="O927" i="1" s="1"/>
  <c r="Q927" i="1" s="1"/>
  <c r="N928" i="1"/>
  <c r="M928" i="1"/>
  <c r="L928" i="1"/>
  <c r="J928" i="1"/>
  <c r="I928" i="1"/>
  <c r="I927" i="1" s="1"/>
  <c r="K927" i="1" s="1"/>
  <c r="G928" i="1"/>
  <c r="H928" i="1" s="1"/>
  <c r="F928" i="1"/>
  <c r="D928" i="1"/>
  <c r="E928" i="1" s="1"/>
  <c r="C928" i="1"/>
  <c r="AU927" i="1"/>
  <c r="AT927" i="1"/>
  <c r="AS927" i="1"/>
  <c r="BB927" i="1" s="1"/>
  <c r="AQ927" i="1"/>
  <c r="AO927" i="1"/>
  <c r="AN927" i="1"/>
  <c r="AM927" i="1"/>
  <c r="AZ927" i="1" s="1"/>
  <c r="AL927" i="1"/>
  <c r="AK927" i="1"/>
  <c r="AF927" i="1"/>
  <c r="AD927" i="1"/>
  <c r="AC927" i="1"/>
  <c r="AE927" i="1" s="1"/>
  <c r="AH927" i="1" s="1"/>
  <c r="Y927" i="1"/>
  <c r="W927" i="1"/>
  <c r="V927" i="1"/>
  <c r="X927" i="1" s="1"/>
  <c r="S927" i="1"/>
  <c r="R927" i="1"/>
  <c r="P927" i="1"/>
  <c r="N927" i="1"/>
  <c r="M927" i="1"/>
  <c r="L927" i="1"/>
  <c r="J927" i="1"/>
  <c r="F927" i="1"/>
  <c r="D927" i="1"/>
  <c r="C927" i="1"/>
  <c r="E927" i="1" s="1"/>
  <c r="AU926" i="1"/>
  <c r="AT926" i="1"/>
  <c r="AT925" i="1" s="1"/>
  <c r="AS926" i="1"/>
  <c r="BB926" i="1" s="1"/>
  <c r="AR926" i="1"/>
  <c r="AQ926" i="1"/>
  <c r="AP926" i="1"/>
  <c r="BA926" i="1" s="1"/>
  <c r="AO926" i="1"/>
  <c r="AN926" i="1"/>
  <c r="AN925" i="1" s="1"/>
  <c r="AM926" i="1"/>
  <c r="AZ926" i="1" s="1"/>
  <c r="AL926" i="1"/>
  <c r="AL925" i="1" s="1"/>
  <c r="AK926" i="1"/>
  <c r="AJ926" i="1"/>
  <c r="AY926" i="1" s="1"/>
  <c r="AG926" i="1"/>
  <c r="AF926" i="1"/>
  <c r="AE926" i="1"/>
  <c r="AH926" i="1" s="1"/>
  <c r="AD926" i="1"/>
  <c r="AC926" i="1"/>
  <c r="AC925" i="1" s="1"/>
  <c r="AE925" i="1" s="1"/>
  <c r="AH925" i="1" s="1"/>
  <c r="Z926" i="1"/>
  <c r="Y926" i="1"/>
  <c r="W926" i="1"/>
  <c r="V926" i="1"/>
  <c r="S926" i="1"/>
  <c r="S925" i="1" s="1"/>
  <c r="R926" i="1"/>
  <c r="P926" i="1"/>
  <c r="O926" i="1"/>
  <c r="Q926" i="1" s="1"/>
  <c r="T926" i="1" s="1"/>
  <c r="N926" i="1"/>
  <c r="M926" i="1"/>
  <c r="M925" i="1" s="1"/>
  <c r="L926" i="1"/>
  <c r="K926" i="1"/>
  <c r="J926" i="1"/>
  <c r="I926" i="1"/>
  <c r="G926" i="1"/>
  <c r="H926" i="1" s="1"/>
  <c r="F926" i="1"/>
  <c r="E926" i="1"/>
  <c r="D926" i="1"/>
  <c r="C926" i="1"/>
  <c r="C925" i="1" s="1"/>
  <c r="E925" i="1" s="1"/>
  <c r="AY925" i="1"/>
  <c r="AU925" i="1"/>
  <c r="AS925" i="1"/>
  <c r="AR925" i="1"/>
  <c r="AQ925" i="1"/>
  <c r="AP925" i="1"/>
  <c r="BA925" i="1" s="1"/>
  <c r="AO925" i="1"/>
  <c r="AM925" i="1"/>
  <c r="AK925" i="1"/>
  <c r="AJ925" i="1"/>
  <c r="AG925" i="1"/>
  <c r="AF925" i="1"/>
  <c r="AD925" i="1"/>
  <c r="Z925" i="1"/>
  <c r="Y925" i="1"/>
  <c r="W925" i="1"/>
  <c r="R925" i="1"/>
  <c r="P925" i="1"/>
  <c r="O925" i="1"/>
  <c r="Q925" i="1" s="1"/>
  <c r="T925" i="1" s="1"/>
  <c r="N925" i="1"/>
  <c r="L925" i="1"/>
  <c r="K925" i="1"/>
  <c r="J925" i="1"/>
  <c r="I925" i="1"/>
  <c r="G925" i="1"/>
  <c r="H925" i="1" s="1"/>
  <c r="F925" i="1"/>
  <c r="D925" i="1"/>
  <c r="BA924" i="1"/>
  <c r="AU924" i="1"/>
  <c r="AT924" i="1"/>
  <c r="AS924" i="1"/>
  <c r="BB924" i="1" s="1"/>
  <c r="AR924" i="1"/>
  <c r="AR923" i="1" s="1"/>
  <c r="AQ924" i="1"/>
  <c r="AQ923" i="1" s="1"/>
  <c r="AP924" i="1"/>
  <c r="AP923" i="1" s="1"/>
  <c r="AO924" i="1"/>
  <c r="AN924" i="1"/>
  <c r="AM924" i="1"/>
  <c r="AZ924" i="1" s="1"/>
  <c r="AL924" i="1"/>
  <c r="AK924" i="1"/>
  <c r="AJ924" i="1"/>
  <c r="AG924" i="1"/>
  <c r="AG923" i="1" s="1"/>
  <c r="AF924" i="1"/>
  <c r="AD924" i="1"/>
  <c r="AC924" i="1"/>
  <c r="AE924" i="1" s="1"/>
  <c r="AH924" i="1" s="1"/>
  <c r="Z924" i="1"/>
  <c r="Z923" i="1" s="1"/>
  <c r="Y924" i="1"/>
  <c r="Y923" i="1" s="1"/>
  <c r="X924" i="1"/>
  <c r="W924" i="1"/>
  <c r="V924" i="1"/>
  <c r="S924" i="1"/>
  <c r="R924" i="1"/>
  <c r="Q924" i="1"/>
  <c r="T924" i="1" s="1"/>
  <c r="P924" i="1"/>
  <c r="P923" i="1" s="1"/>
  <c r="O924" i="1"/>
  <c r="O923" i="1" s="1"/>
  <c r="N924" i="1"/>
  <c r="M924" i="1"/>
  <c r="L924" i="1"/>
  <c r="J924" i="1"/>
  <c r="I924" i="1"/>
  <c r="I923" i="1" s="1"/>
  <c r="H924" i="1"/>
  <c r="G924" i="1"/>
  <c r="G923" i="1" s="1"/>
  <c r="H923" i="1" s="1"/>
  <c r="F924" i="1"/>
  <c r="D924" i="1"/>
  <c r="E924" i="1" s="1"/>
  <c r="C924" i="1"/>
  <c r="AU923" i="1"/>
  <c r="AT923" i="1"/>
  <c r="AS923" i="1"/>
  <c r="BB923" i="1" s="1"/>
  <c r="AO923" i="1"/>
  <c r="AN923" i="1"/>
  <c r="AM923" i="1"/>
  <c r="AZ923" i="1" s="1"/>
  <c r="AL923" i="1"/>
  <c r="AK923" i="1"/>
  <c r="AF923" i="1"/>
  <c r="AD923" i="1"/>
  <c r="AC923" i="1"/>
  <c r="AE923" i="1" s="1"/>
  <c r="AH923" i="1" s="1"/>
  <c r="W923" i="1"/>
  <c r="V923" i="1"/>
  <c r="X923" i="1" s="1"/>
  <c r="S923" i="1"/>
  <c r="R923" i="1"/>
  <c r="N923" i="1"/>
  <c r="M923" i="1"/>
  <c r="L923" i="1"/>
  <c r="K923" i="1"/>
  <c r="J923" i="1"/>
  <c r="F923" i="1"/>
  <c r="D923" i="1"/>
  <c r="C923" i="1"/>
  <c r="AU922" i="1"/>
  <c r="AU921" i="1" s="1"/>
  <c r="AT922" i="1"/>
  <c r="AT921" i="1" s="1"/>
  <c r="AS922" i="1"/>
  <c r="BB922" i="1" s="1"/>
  <c r="AR922" i="1"/>
  <c r="AQ922" i="1"/>
  <c r="AP922" i="1"/>
  <c r="BA922" i="1" s="1"/>
  <c r="AO922" i="1"/>
  <c r="AN922" i="1"/>
  <c r="AN921" i="1" s="1"/>
  <c r="AM922" i="1"/>
  <c r="AM921" i="1" s="1"/>
  <c r="AL922" i="1"/>
  <c r="AL921" i="1" s="1"/>
  <c r="AV921" i="1" s="1"/>
  <c r="AK922" i="1"/>
  <c r="AJ922" i="1"/>
  <c r="AY922" i="1" s="1"/>
  <c r="AG922" i="1"/>
  <c r="AF922" i="1"/>
  <c r="AE922" i="1"/>
  <c r="AH922" i="1" s="1"/>
  <c r="AD922" i="1"/>
  <c r="AD921" i="1" s="1"/>
  <c r="AC922" i="1"/>
  <c r="AC921" i="1" s="1"/>
  <c r="Z922" i="1"/>
  <c r="Y922" i="1"/>
  <c r="W922" i="1"/>
  <c r="V922" i="1"/>
  <c r="S922" i="1"/>
  <c r="S921" i="1" s="1"/>
  <c r="R922" i="1"/>
  <c r="P922" i="1"/>
  <c r="O922" i="1"/>
  <c r="Q922" i="1" s="1"/>
  <c r="T922" i="1" s="1"/>
  <c r="N922" i="1"/>
  <c r="M922" i="1"/>
  <c r="M921" i="1" s="1"/>
  <c r="L922" i="1"/>
  <c r="L921" i="1" s="1"/>
  <c r="K922" i="1"/>
  <c r="J922" i="1"/>
  <c r="I922" i="1"/>
  <c r="G922" i="1"/>
  <c r="H922" i="1" s="1"/>
  <c r="F922" i="1"/>
  <c r="E922" i="1"/>
  <c r="D922" i="1"/>
  <c r="D921" i="1" s="1"/>
  <c r="E921" i="1" s="1"/>
  <c r="C922" i="1"/>
  <c r="C921" i="1" s="1"/>
  <c r="AS921" i="1"/>
  <c r="AR921" i="1"/>
  <c r="AQ921" i="1"/>
  <c r="AP921" i="1"/>
  <c r="BA921" i="1" s="1"/>
  <c r="AO921" i="1"/>
  <c r="AK921" i="1"/>
  <c r="AJ921" i="1"/>
  <c r="AG921" i="1"/>
  <c r="AF921" i="1"/>
  <c r="Z921" i="1"/>
  <c r="Y921" i="1"/>
  <c r="W921" i="1"/>
  <c r="R921" i="1"/>
  <c r="P921" i="1"/>
  <c r="O921" i="1"/>
  <c r="Q921" i="1" s="1"/>
  <c r="T921" i="1" s="1"/>
  <c r="N921" i="1"/>
  <c r="K921" i="1"/>
  <c r="J921" i="1"/>
  <c r="I921" i="1"/>
  <c r="G921" i="1"/>
  <c r="H921" i="1" s="1"/>
  <c r="F921" i="1"/>
  <c r="BA920" i="1"/>
  <c r="AZ920" i="1"/>
  <c r="AU920" i="1"/>
  <c r="AT920" i="1"/>
  <c r="AS920" i="1"/>
  <c r="BB920" i="1" s="1"/>
  <c r="AR920" i="1"/>
  <c r="AR919" i="1" s="1"/>
  <c r="AQ920" i="1"/>
  <c r="AQ919" i="1" s="1"/>
  <c r="AP920" i="1"/>
  <c r="AP919" i="1" s="1"/>
  <c r="BA919" i="1" s="1"/>
  <c r="AO920" i="1"/>
  <c r="AN920" i="1"/>
  <c r="AM920" i="1"/>
  <c r="AL920" i="1"/>
  <c r="AK920" i="1"/>
  <c r="AJ920" i="1"/>
  <c r="AG920" i="1"/>
  <c r="AG919" i="1" s="1"/>
  <c r="AF920" i="1"/>
  <c r="AD920" i="1"/>
  <c r="AC920" i="1"/>
  <c r="AE920" i="1" s="1"/>
  <c r="AH920" i="1" s="1"/>
  <c r="Z920" i="1"/>
  <c r="Z919" i="1" s="1"/>
  <c r="Y920" i="1"/>
  <c r="Y919" i="1" s="1"/>
  <c r="X920" i="1"/>
  <c r="AA920" i="1" s="1"/>
  <c r="W920" i="1"/>
  <c r="V920" i="1"/>
  <c r="S920" i="1"/>
  <c r="R920" i="1"/>
  <c r="Q920" i="1"/>
  <c r="T920" i="1" s="1"/>
  <c r="P920" i="1"/>
  <c r="P919" i="1" s="1"/>
  <c r="O920" i="1"/>
  <c r="O919" i="1" s="1"/>
  <c r="Q919" i="1" s="1"/>
  <c r="N920" i="1"/>
  <c r="M920" i="1"/>
  <c r="L920" i="1"/>
  <c r="J920" i="1"/>
  <c r="K920" i="1" s="1"/>
  <c r="I920" i="1"/>
  <c r="I919" i="1" s="1"/>
  <c r="K919" i="1" s="1"/>
  <c r="H920" i="1"/>
  <c r="G920" i="1"/>
  <c r="G919" i="1" s="1"/>
  <c r="H919" i="1" s="1"/>
  <c r="F920" i="1"/>
  <c r="D920" i="1"/>
  <c r="E920" i="1" s="1"/>
  <c r="C920" i="1"/>
  <c r="AU919" i="1"/>
  <c r="AT919" i="1"/>
  <c r="AS919" i="1"/>
  <c r="AO919" i="1"/>
  <c r="AN919" i="1"/>
  <c r="AZ919" i="1" s="1"/>
  <c r="AM919" i="1"/>
  <c r="AL919" i="1"/>
  <c r="AK919" i="1"/>
  <c r="AF919" i="1"/>
  <c r="AD919" i="1"/>
  <c r="AC919" i="1"/>
  <c r="AE919" i="1" s="1"/>
  <c r="W919" i="1"/>
  <c r="V919" i="1"/>
  <c r="X919" i="1" s="1"/>
  <c r="AA919" i="1" s="1"/>
  <c r="S919" i="1"/>
  <c r="R919" i="1"/>
  <c r="N919" i="1"/>
  <c r="M919" i="1"/>
  <c r="L919" i="1"/>
  <c r="J919" i="1"/>
  <c r="F919" i="1"/>
  <c r="D919" i="1"/>
  <c r="C919" i="1"/>
  <c r="E919" i="1" s="1"/>
  <c r="AU918" i="1"/>
  <c r="AU917" i="1" s="1"/>
  <c r="AT918" i="1"/>
  <c r="AT917" i="1" s="1"/>
  <c r="AS918" i="1"/>
  <c r="BB918" i="1" s="1"/>
  <c r="AR918" i="1"/>
  <c r="AQ918" i="1"/>
  <c r="AP918" i="1"/>
  <c r="BA918" i="1" s="1"/>
  <c r="AO918" i="1"/>
  <c r="AN918" i="1"/>
  <c r="AN917" i="1" s="1"/>
  <c r="AM918" i="1"/>
  <c r="AM917" i="1" s="1"/>
  <c r="AZ917" i="1" s="1"/>
  <c r="AL918" i="1"/>
  <c r="AL917" i="1" s="1"/>
  <c r="AK918" i="1"/>
  <c r="AJ918" i="1"/>
  <c r="AY918" i="1" s="1"/>
  <c r="AG918" i="1"/>
  <c r="AF918" i="1"/>
  <c r="AE918" i="1"/>
  <c r="AH918" i="1" s="1"/>
  <c r="AD918" i="1"/>
  <c r="AD917" i="1" s="1"/>
  <c r="AC918" i="1"/>
  <c r="AC917" i="1" s="1"/>
  <c r="AE917" i="1" s="1"/>
  <c r="AH917" i="1" s="1"/>
  <c r="Z918" i="1"/>
  <c r="Y918" i="1"/>
  <c r="W918" i="1"/>
  <c r="V918" i="1"/>
  <c r="S918" i="1"/>
  <c r="S917" i="1" s="1"/>
  <c r="R918" i="1"/>
  <c r="P918" i="1"/>
  <c r="O918" i="1"/>
  <c r="Q918" i="1" s="1"/>
  <c r="T918" i="1" s="1"/>
  <c r="N918" i="1"/>
  <c r="M918" i="1"/>
  <c r="M917" i="1" s="1"/>
  <c r="L918" i="1"/>
  <c r="L917" i="1" s="1"/>
  <c r="K918" i="1"/>
  <c r="J918" i="1"/>
  <c r="I918" i="1"/>
  <c r="G918" i="1"/>
  <c r="H918" i="1" s="1"/>
  <c r="F918" i="1"/>
  <c r="E918" i="1"/>
  <c r="D918" i="1"/>
  <c r="D917" i="1" s="1"/>
  <c r="E917" i="1" s="1"/>
  <c r="C918" i="1"/>
  <c r="C917" i="1" s="1"/>
  <c r="AY917" i="1"/>
  <c r="AS917" i="1"/>
  <c r="AR917" i="1"/>
  <c r="AQ917" i="1"/>
  <c r="AP917" i="1"/>
  <c r="BA917" i="1" s="1"/>
  <c r="AO917" i="1"/>
  <c r="AK917" i="1"/>
  <c r="AJ917" i="1"/>
  <c r="AG917" i="1"/>
  <c r="AF917" i="1"/>
  <c r="Z917" i="1"/>
  <c r="Y917" i="1"/>
  <c r="W917" i="1"/>
  <c r="R917" i="1"/>
  <c r="P917" i="1"/>
  <c r="O917" i="1"/>
  <c r="Q917" i="1" s="1"/>
  <c r="N917" i="1"/>
  <c r="J917" i="1"/>
  <c r="K917" i="1" s="1"/>
  <c r="I917" i="1"/>
  <c r="G917" i="1"/>
  <c r="H917" i="1" s="1"/>
  <c r="F917" i="1"/>
  <c r="AZ916" i="1"/>
  <c r="AU916" i="1"/>
  <c r="AT916" i="1"/>
  <c r="AS916" i="1"/>
  <c r="BB916" i="1" s="1"/>
  <c r="AR916" i="1"/>
  <c r="AR915" i="1" s="1"/>
  <c r="AQ916" i="1"/>
  <c r="AQ915" i="1" s="1"/>
  <c r="AP916" i="1"/>
  <c r="AP915" i="1" s="1"/>
  <c r="AO916" i="1"/>
  <c r="AN916" i="1"/>
  <c r="AM916" i="1"/>
  <c r="AL916" i="1"/>
  <c r="AK916" i="1"/>
  <c r="AJ916" i="1"/>
  <c r="AG916" i="1"/>
  <c r="AG915" i="1" s="1"/>
  <c r="AF916" i="1"/>
  <c r="AD916" i="1"/>
  <c r="AC916" i="1"/>
  <c r="AE916" i="1" s="1"/>
  <c r="AH916" i="1" s="1"/>
  <c r="Z916" i="1"/>
  <c r="Z915" i="1" s="1"/>
  <c r="Y916" i="1"/>
  <c r="Y915" i="1" s="1"/>
  <c r="X916" i="1"/>
  <c r="W916" i="1"/>
  <c r="V916" i="1"/>
  <c r="S916" i="1"/>
  <c r="R916" i="1"/>
  <c r="Q916" i="1"/>
  <c r="T916" i="1" s="1"/>
  <c r="P916" i="1"/>
  <c r="P915" i="1" s="1"/>
  <c r="O916" i="1"/>
  <c r="O915" i="1" s="1"/>
  <c r="Q915" i="1" s="1"/>
  <c r="T915" i="1" s="1"/>
  <c r="N916" i="1"/>
  <c r="M916" i="1"/>
  <c r="L916" i="1"/>
  <c r="J916" i="1"/>
  <c r="I916" i="1"/>
  <c r="I915" i="1" s="1"/>
  <c r="K915" i="1" s="1"/>
  <c r="H916" i="1"/>
  <c r="G916" i="1"/>
  <c r="G915" i="1" s="1"/>
  <c r="H915" i="1" s="1"/>
  <c r="F916" i="1"/>
  <c r="D916" i="1"/>
  <c r="E916" i="1" s="1"/>
  <c r="C916" i="1"/>
  <c r="AU915" i="1"/>
  <c r="AT915" i="1"/>
  <c r="AS915" i="1"/>
  <c r="AO915" i="1"/>
  <c r="AN915" i="1"/>
  <c r="AM915" i="1"/>
  <c r="AZ915" i="1" s="1"/>
  <c r="AL915" i="1"/>
  <c r="AK915" i="1"/>
  <c r="AF915" i="1"/>
  <c r="AD915" i="1"/>
  <c r="AC915" i="1"/>
  <c r="AE915" i="1" s="1"/>
  <c r="W915" i="1"/>
  <c r="V915" i="1"/>
  <c r="X915" i="1" s="1"/>
  <c r="AA915" i="1" s="1"/>
  <c r="S915" i="1"/>
  <c r="R915" i="1"/>
  <c r="N915" i="1"/>
  <c r="M915" i="1"/>
  <c r="L915" i="1"/>
  <c r="J915" i="1"/>
  <c r="F915" i="1"/>
  <c r="D915" i="1"/>
  <c r="C915" i="1"/>
  <c r="E915" i="1" s="1"/>
  <c r="AU914" i="1"/>
  <c r="AU913" i="1" s="1"/>
  <c r="AT914" i="1"/>
  <c r="AT913" i="1" s="1"/>
  <c r="AS914" i="1"/>
  <c r="BB914" i="1" s="1"/>
  <c r="AR914" i="1"/>
  <c r="AQ914" i="1"/>
  <c r="AP914" i="1"/>
  <c r="BA914" i="1" s="1"/>
  <c r="AO914" i="1"/>
  <c r="AN914" i="1"/>
  <c r="AN913" i="1" s="1"/>
  <c r="AM914" i="1"/>
  <c r="AM913" i="1" s="1"/>
  <c r="AL914" i="1"/>
  <c r="AL913" i="1" s="1"/>
  <c r="AK914" i="1"/>
  <c r="AJ914" i="1"/>
  <c r="AY914" i="1" s="1"/>
  <c r="AG914" i="1"/>
  <c r="AF914" i="1"/>
  <c r="AE914" i="1"/>
  <c r="AH914" i="1" s="1"/>
  <c r="AD914" i="1"/>
  <c r="AD913" i="1" s="1"/>
  <c r="AC914" i="1"/>
  <c r="AC913" i="1" s="1"/>
  <c r="Z914" i="1"/>
  <c r="Y914" i="1"/>
  <c r="W914" i="1"/>
  <c r="V914" i="1"/>
  <c r="S914" i="1"/>
  <c r="S913" i="1" s="1"/>
  <c r="R914" i="1"/>
  <c r="P914" i="1"/>
  <c r="O914" i="1"/>
  <c r="Q914" i="1" s="1"/>
  <c r="T914" i="1" s="1"/>
  <c r="N914" i="1"/>
  <c r="M914" i="1"/>
  <c r="M913" i="1" s="1"/>
  <c r="L914" i="1"/>
  <c r="L913" i="1" s="1"/>
  <c r="K914" i="1"/>
  <c r="J914" i="1"/>
  <c r="I914" i="1"/>
  <c r="G914" i="1"/>
  <c r="H914" i="1" s="1"/>
  <c r="F914" i="1"/>
  <c r="E914" i="1"/>
  <c r="D914" i="1"/>
  <c r="D913" i="1" s="1"/>
  <c r="C914" i="1"/>
  <c r="C913" i="1" s="1"/>
  <c r="AY913" i="1"/>
  <c r="AS913" i="1"/>
  <c r="AR913" i="1"/>
  <c r="AQ913" i="1"/>
  <c r="AP913" i="1"/>
  <c r="BA913" i="1" s="1"/>
  <c r="AO913" i="1"/>
  <c r="AK913" i="1"/>
  <c r="AJ913" i="1"/>
  <c r="AG913" i="1"/>
  <c r="AF913" i="1"/>
  <c r="Z913" i="1"/>
  <c r="Y913" i="1"/>
  <c r="W913" i="1"/>
  <c r="R913" i="1"/>
  <c r="P913" i="1"/>
  <c r="O913" i="1"/>
  <c r="Q913" i="1" s="1"/>
  <c r="T913" i="1" s="1"/>
  <c r="N913" i="1"/>
  <c r="K913" i="1"/>
  <c r="J913" i="1"/>
  <c r="I913" i="1"/>
  <c r="G913" i="1"/>
  <c r="H913" i="1" s="1"/>
  <c r="F913" i="1"/>
  <c r="AZ912" i="1"/>
  <c r="AU912" i="1"/>
  <c r="AT912" i="1"/>
  <c r="AS912" i="1"/>
  <c r="BB912" i="1" s="1"/>
  <c r="AR912" i="1"/>
  <c r="BA912" i="1" s="1"/>
  <c r="AQ912" i="1"/>
  <c r="AP912" i="1"/>
  <c r="AO912" i="1"/>
  <c r="AN912" i="1"/>
  <c r="AM912" i="1"/>
  <c r="AL912" i="1"/>
  <c r="AK912" i="1"/>
  <c r="AJ912" i="1"/>
  <c r="AG912" i="1"/>
  <c r="AF912" i="1"/>
  <c r="AD912" i="1"/>
  <c r="AC912" i="1"/>
  <c r="AE912" i="1" s="1"/>
  <c r="AH912" i="1" s="1"/>
  <c r="Z912" i="1"/>
  <c r="Y912" i="1"/>
  <c r="X912" i="1"/>
  <c r="AA912" i="1" s="1"/>
  <c r="W912" i="1"/>
  <c r="V912" i="1"/>
  <c r="S912" i="1"/>
  <c r="R912" i="1"/>
  <c r="Q912" i="1"/>
  <c r="T912" i="1" s="1"/>
  <c r="P912" i="1"/>
  <c r="O912" i="1"/>
  <c r="N912" i="1"/>
  <c r="M912" i="1"/>
  <c r="L912" i="1"/>
  <c r="J912" i="1"/>
  <c r="I912" i="1"/>
  <c r="H912" i="1"/>
  <c r="G912" i="1"/>
  <c r="F912" i="1"/>
  <c r="D912" i="1"/>
  <c r="E912" i="1" s="1"/>
  <c r="C912" i="1"/>
  <c r="AU911" i="1"/>
  <c r="AT911" i="1"/>
  <c r="AS911" i="1"/>
  <c r="AR911" i="1"/>
  <c r="BA911" i="1" s="1"/>
  <c r="AQ911" i="1"/>
  <c r="AP911" i="1"/>
  <c r="AO911" i="1"/>
  <c r="AN911" i="1"/>
  <c r="AM911" i="1"/>
  <c r="AZ911" i="1" s="1"/>
  <c r="AL911" i="1"/>
  <c r="AK911" i="1"/>
  <c r="AJ911" i="1"/>
  <c r="AG911" i="1"/>
  <c r="AF911" i="1"/>
  <c r="AD911" i="1"/>
  <c r="AC911" i="1"/>
  <c r="AE911" i="1" s="1"/>
  <c r="AH911" i="1" s="1"/>
  <c r="Z911" i="1"/>
  <c r="Y911" i="1"/>
  <c r="W911" i="1"/>
  <c r="V911" i="1"/>
  <c r="X911" i="1" s="1"/>
  <c r="AA911" i="1" s="1"/>
  <c r="S911" i="1"/>
  <c r="S907" i="1" s="1"/>
  <c r="S850" i="1" s="1"/>
  <c r="S833" i="1" s="1"/>
  <c r="R911" i="1"/>
  <c r="Q911" i="1"/>
  <c r="P911" i="1"/>
  <c r="O911" i="1"/>
  <c r="N911" i="1"/>
  <c r="M911" i="1"/>
  <c r="L911" i="1"/>
  <c r="K911" i="1"/>
  <c r="J911" i="1"/>
  <c r="I911" i="1"/>
  <c r="G911" i="1"/>
  <c r="H911" i="1" s="1"/>
  <c r="F911" i="1"/>
  <c r="D911" i="1"/>
  <c r="E911" i="1" s="1"/>
  <c r="C911" i="1"/>
  <c r="AU910" i="1"/>
  <c r="AU907" i="1" s="1"/>
  <c r="AT910" i="1"/>
  <c r="AS910" i="1"/>
  <c r="BB910" i="1" s="1"/>
  <c r="AR910" i="1"/>
  <c r="AQ910" i="1"/>
  <c r="AP910" i="1"/>
  <c r="BA910" i="1" s="1"/>
  <c r="AO910" i="1"/>
  <c r="AN910" i="1"/>
  <c r="AN907" i="1" s="1"/>
  <c r="AM910" i="1"/>
  <c r="AZ910" i="1" s="1"/>
  <c r="AL910" i="1"/>
  <c r="AK910" i="1"/>
  <c r="AJ910" i="1"/>
  <c r="AY910" i="1" s="1"/>
  <c r="AG910" i="1"/>
  <c r="AF910" i="1"/>
  <c r="AE910" i="1"/>
  <c r="AH910" i="1" s="1"/>
  <c r="AD910" i="1"/>
  <c r="AD907" i="1" s="1"/>
  <c r="AC910" i="1"/>
  <c r="Z910" i="1"/>
  <c r="Y910" i="1"/>
  <c r="W910" i="1"/>
  <c r="V910" i="1"/>
  <c r="S910" i="1"/>
  <c r="R910" i="1"/>
  <c r="P910" i="1"/>
  <c r="O910" i="1"/>
  <c r="Q910" i="1" s="1"/>
  <c r="T910" i="1" s="1"/>
  <c r="N910" i="1"/>
  <c r="M910" i="1"/>
  <c r="M907" i="1" s="1"/>
  <c r="L910" i="1"/>
  <c r="L907" i="1" s="1"/>
  <c r="K910" i="1"/>
  <c r="J910" i="1"/>
  <c r="I910" i="1"/>
  <c r="G910" i="1"/>
  <c r="H910" i="1" s="1"/>
  <c r="F910" i="1"/>
  <c r="E910" i="1"/>
  <c r="D910" i="1"/>
  <c r="D907" i="1" s="1"/>
  <c r="C910" i="1"/>
  <c r="AY909" i="1"/>
  <c r="AU909" i="1"/>
  <c r="AT909" i="1"/>
  <c r="AS909" i="1"/>
  <c r="BB909" i="1" s="1"/>
  <c r="AR909" i="1"/>
  <c r="AQ909" i="1"/>
  <c r="AP909" i="1"/>
  <c r="AO909" i="1"/>
  <c r="AO907" i="1" s="1"/>
  <c r="AN909" i="1"/>
  <c r="AM909" i="1"/>
  <c r="AZ909" i="1" s="1"/>
  <c r="AL909" i="1"/>
  <c r="AK909" i="1"/>
  <c r="AJ909" i="1"/>
  <c r="AG909" i="1"/>
  <c r="AG907" i="1" s="1"/>
  <c r="AF909" i="1"/>
  <c r="AF907" i="1" s="1"/>
  <c r="AE909" i="1"/>
  <c r="AD909" i="1"/>
  <c r="AC909" i="1"/>
  <c r="Z909" i="1"/>
  <c r="Y909" i="1"/>
  <c r="X909" i="1"/>
  <c r="AA909" i="1" s="1"/>
  <c r="W909" i="1"/>
  <c r="W907" i="1" s="1"/>
  <c r="V909" i="1"/>
  <c r="S909" i="1"/>
  <c r="R909" i="1"/>
  <c r="P909" i="1"/>
  <c r="O909" i="1"/>
  <c r="Q909" i="1" s="1"/>
  <c r="T909" i="1" s="1"/>
  <c r="N909" i="1"/>
  <c r="N907" i="1" s="1"/>
  <c r="M909" i="1"/>
  <c r="L909" i="1"/>
  <c r="J909" i="1"/>
  <c r="K909" i="1" s="1"/>
  <c r="I909" i="1"/>
  <c r="G909" i="1"/>
  <c r="H909" i="1" s="1"/>
  <c r="F909" i="1"/>
  <c r="F907" i="1" s="1"/>
  <c r="E909" i="1"/>
  <c r="D909" i="1"/>
  <c r="C909" i="1"/>
  <c r="BA908" i="1"/>
  <c r="AZ908" i="1"/>
  <c r="AU908" i="1"/>
  <c r="AT908" i="1"/>
  <c r="AS908" i="1"/>
  <c r="BB908" i="1" s="1"/>
  <c r="AR908" i="1"/>
  <c r="AR907" i="1" s="1"/>
  <c r="AQ908" i="1"/>
  <c r="AQ907" i="1" s="1"/>
  <c r="AP908" i="1"/>
  <c r="AO908" i="1"/>
  <c r="AN908" i="1"/>
  <c r="AM908" i="1"/>
  <c r="AL908" i="1"/>
  <c r="AK908" i="1"/>
  <c r="AJ908" i="1"/>
  <c r="AG908" i="1"/>
  <c r="AF908" i="1"/>
  <c r="AD908" i="1"/>
  <c r="AC908" i="1"/>
  <c r="AE908" i="1" s="1"/>
  <c r="AH908" i="1" s="1"/>
  <c r="Z908" i="1"/>
  <c r="Z907" i="1" s="1"/>
  <c r="Y908" i="1"/>
  <c r="Y907" i="1" s="1"/>
  <c r="X908" i="1"/>
  <c r="AA908" i="1" s="1"/>
  <c r="W908" i="1"/>
  <c r="V908" i="1"/>
  <c r="S908" i="1"/>
  <c r="R908" i="1"/>
  <c r="Q908" i="1"/>
  <c r="T908" i="1" s="1"/>
  <c r="P908" i="1"/>
  <c r="P907" i="1" s="1"/>
  <c r="O908" i="1"/>
  <c r="N908" i="1"/>
  <c r="M908" i="1"/>
  <c r="L908" i="1"/>
  <c r="J908" i="1"/>
  <c r="I908" i="1"/>
  <c r="I907" i="1" s="1"/>
  <c r="K907" i="1" s="1"/>
  <c r="H908" i="1"/>
  <c r="G908" i="1"/>
  <c r="G907" i="1" s="1"/>
  <c r="H907" i="1" s="1"/>
  <c r="F908" i="1"/>
  <c r="D908" i="1"/>
  <c r="E908" i="1" s="1"/>
  <c r="C908" i="1"/>
  <c r="AT907" i="1"/>
  <c r="AS907" i="1"/>
  <c r="BB907" i="1" s="1"/>
  <c r="AL907" i="1"/>
  <c r="AK907" i="1"/>
  <c r="AC907" i="1"/>
  <c r="AE907" i="1" s="1"/>
  <c r="R907" i="1"/>
  <c r="J907" i="1"/>
  <c r="C907" i="1"/>
  <c r="AU906" i="1"/>
  <c r="AU905" i="1" s="1"/>
  <c r="AT906" i="1"/>
  <c r="AS906" i="1"/>
  <c r="BB906" i="1" s="1"/>
  <c r="AR906" i="1"/>
  <c r="AQ906" i="1"/>
  <c r="AP906" i="1"/>
  <c r="BA906" i="1" s="1"/>
  <c r="AO906" i="1"/>
  <c r="AN906" i="1"/>
  <c r="AN905" i="1" s="1"/>
  <c r="AM906" i="1"/>
  <c r="AM905" i="1" s="1"/>
  <c r="AL906" i="1"/>
  <c r="AK906" i="1"/>
  <c r="AJ906" i="1"/>
  <c r="AY906" i="1" s="1"/>
  <c r="AG906" i="1"/>
  <c r="AF906" i="1"/>
  <c r="AE906" i="1"/>
  <c r="AH906" i="1" s="1"/>
  <c r="AD906" i="1"/>
  <c r="AD905" i="1" s="1"/>
  <c r="AC906" i="1"/>
  <c r="Z906" i="1"/>
  <c r="Y906" i="1"/>
  <c r="W906" i="1"/>
  <c r="V906" i="1"/>
  <c r="S906" i="1"/>
  <c r="R906" i="1"/>
  <c r="P906" i="1"/>
  <c r="O906" i="1"/>
  <c r="Q906" i="1" s="1"/>
  <c r="T906" i="1" s="1"/>
  <c r="N906" i="1"/>
  <c r="M906" i="1"/>
  <c r="M905" i="1" s="1"/>
  <c r="L906" i="1"/>
  <c r="L905" i="1" s="1"/>
  <c r="J906" i="1"/>
  <c r="K906" i="1" s="1"/>
  <c r="I906" i="1"/>
  <c r="G906" i="1"/>
  <c r="H906" i="1" s="1"/>
  <c r="F906" i="1"/>
  <c r="E906" i="1"/>
  <c r="D906" i="1"/>
  <c r="D905" i="1" s="1"/>
  <c r="E905" i="1" s="1"/>
  <c r="C906" i="1"/>
  <c r="AY905" i="1"/>
  <c r="AT905" i="1"/>
  <c r="AS905" i="1"/>
  <c r="BB905" i="1" s="1"/>
  <c r="AR905" i="1"/>
  <c r="AQ905" i="1"/>
  <c r="AP905" i="1"/>
  <c r="BA905" i="1" s="1"/>
  <c r="AO905" i="1"/>
  <c r="AL905" i="1"/>
  <c r="AK905" i="1"/>
  <c r="AJ905" i="1"/>
  <c r="AG905" i="1"/>
  <c r="AF905" i="1"/>
  <c r="AC905" i="1"/>
  <c r="AE905" i="1" s="1"/>
  <c r="Z905" i="1"/>
  <c r="Y905" i="1"/>
  <c r="W905" i="1"/>
  <c r="S905" i="1"/>
  <c r="R905" i="1"/>
  <c r="P905" i="1"/>
  <c r="O905" i="1"/>
  <c r="Q905" i="1" s="1"/>
  <c r="T905" i="1" s="1"/>
  <c r="N905" i="1"/>
  <c r="K905" i="1"/>
  <c r="J905" i="1"/>
  <c r="I905" i="1"/>
  <c r="G905" i="1"/>
  <c r="H905" i="1" s="1"/>
  <c r="F905" i="1"/>
  <c r="C905" i="1"/>
  <c r="BA904" i="1"/>
  <c r="AZ904" i="1"/>
  <c r="AU904" i="1"/>
  <c r="AT904" i="1"/>
  <c r="AS904" i="1"/>
  <c r="BB904" i="1" s="1"/>
  <c r="AR904" i="1"/>
  <c r="AR901" i="1" s="1"/>
  <c r="AQ904" i="1"/>
  <c r="AQ901" i="1" s="1"/>
  <c r="AP904" i="1"/>
  <c r="AO904" i="1"/>
  <c r="AN904" i="1"/>
  <c r="AM904" i="1"/>
  <c r="AL904" i="1"/>
  <c r="AK904" i="1"/>
  <c r="AJ904" i="1"/>
  <c r="AG904" i="1"/>
  <c r="AF904" i="1"/>
  <c r="AD904" i="1"/>
  <c r="AC904" i="1"/>
  <c r="AE904" i="1" s="1"/>
  <c r="AH904" i="1" s="1"/>
  <c r="Z904" i="1"/>
  <c r="Z901" i="1" s="1"/>
  <c r="Y904" i="1"/>
  <c r="Y901" i="1" s="1"/>
  <c r="W904" i="1"/>
  <c r="V904" i="1"/>
  <c r="X904" i="1" s="1"/>
  <c r="AA904" i="1" s="1"/>
  <c r="S904" i="1"/>
  <c r="R904" i="1"/>
  <c r="Q904" i="1"/>
  <c r="T904" i="1" s="1"/>
  <c r="P904" i="1"/>
  <c r="P901" i="1" s="1"/>
  <c r="O904" i="1"/>
  <c r="N904" i="1"/>
  <c r="M904" i="1"/>
  <c r="L904" i="1"/>
  <c r="J904" i="1"/>
  <c r="I904" i="1"/>
  <c r="I901" i="1" s="1"/>
  <c r="H904" i="1"/>
  <c r="G904" i="1"/>
  <c r="F904" i="1"/>
  <c r="D904" i="1"/>
  <c r="E904" i="1" s="1"/>
  <c r="C904" i="1"/>
  <c r="AU903" i="1"/>
  <c r="AT903" i="1"/>
  <c r="AT901" i="1" s="1"/>
  <c r="AS903" i="1"/>
  <c r="AR903" i="1"/>
  <c r="AQ903" i="1"/>
  <c r="AP903" i="1"/>
  <c r="BA903" i="1" s="1"/>
  <c r="AO903" i="1"/>
  <c r="AN903" i="1"/>
  <c r="AM903" i="1"/>
  <c r="AZ903" i="1" s="1"/>
  <c r="AL903" i="1"/>
  <c r="AL901" i="1" s="1"/>
  <c r="AK903" i="1"/>
  <c r="AK901" i="1" s="1"/>
  <c r="AJ903" i="1"/>
  <c r="AG903" i="1"/>
  <c r="AF903" i="1"/>
  <c r="AD903" i="1"/>
  <c r="AC903" i="1"/>
  <c r="Z903" i="1"/>
  <c r="Y903" i="1"/>
  <c r="W903" i="1"/>
  <c r="X903" i="1" s="1"/>
  <c r="AA903" i="1" s="1"/>
  <c r="V903" i="1"/>
  <c r="S903" i="1"/>
  <c r="S901" i="1" s="1"/>
  <c r="R903" i="1"/>
  <c r="R901" i="1" s="1"/>
  <c r="P903" i="1"/>
  <c r="O903" i="1"/>
  <c r="Q903" i="1" s="1"/>
  <c r="T903" i="1" s="1"/>
  <c r="N903" i="1"/>
  <c r="M903" i="1"/>
  <c r="L903" i="1"/>
  <c r="K903" i="1"/>
  <c r="J903" i="1"/>
  <c r="J901" i="1" s="1"/>
  <c r="I903" i="1"/>
  <c r="G903" i="1"/>
  <c r="H903" i="1" s="1"/>
  <c r="F903" i="1"/>
  <c r="D903" i="1"/>
  <c r="C903" i="1"/>
  <c r="C901" i="1" s="1"/>
  <c r="AU902" i="1"/>
  <c r="AU901" i="1" s="1"/>
  <c r="AT902" i="1"/>
  <c r="AS902" i="1"/>
  <c r="BB902" i="1" s="1"/>
  <c r="AR902" i="1"/>
  <c r="AQ902" i="1"/>
  <c r="AP902" i="1"/>
  <c r="BA902" i="1" s="1"/>
  <c r="AO902" i="1"/>
  <c r="AN902" i="1"/>
  <c r="AN901" i="1" s="1"/>
  <c r="AM902" i="1"/>
  <c r="AM901" i="1" s="1"/>
  <c r="AL902" i="1"/>
  <c r="AK902" i="1"/>
  <c r="AJ902" i="1"/>
  <c r="AY902" i="1" s="1"/>
  <c r="AG902" i="1"/>
  <c r="AF902" i="1"/>
  <c r="AE902" i="1"/>
  <c r="AH902" i="1" s="1"/>
  <c r="AD902" i="1"/>
  <c r="AD901" i="1" s="1"/>
  <c r="AC902" i="1"/>
  <c r="Z902" i="1"/>
  <c r="Y902" i="1"/>
  <c r="W902" i="1"/>
  <c r="V902" i="1"/>
  <c r="S902" i="1"/>
  <c r="R902" i="1"/>
  <c r="P902" i="1"/>
  <c r="O902" i="1"/>
  <c r="Q902" i="1" s="1"/>
  <c r="T902" i="1" s="1"/>
  <c r="N902" i="1"/>
  <c r="M902" i="1"/>
  <c r="M901" i="1" s="1"/>
  <c r="L902" i="1"/>
  <c r="L901" i="1" s="1"/>
  <c r="J902" i="1"/>
  <c r="K902" i="1" s="1"/>
  <c r="I902" i="1"/>
  <c r="G902" i="1"/>
  <c r="H902" i="1" s="1"/>
  <c r="F902" i="1"/>
  <c r="E902" i="1"/>
  <c r="D902" i="1"/>
  <c r="D901" i="1" s="1"/>
  <c r="C902" i="1"/>
  <c r="AP901" i="1"/>
  <c r="BA901" i="1" s="1"/>
  <c r="AO901" i="1"/>
  <c r="AG901" i="1"/>
  <c r="AF901" i="1"/>
  <c r="W901" i="1"/>
  <c r="O901" i="1"/>
  <c r="Q901" i="1" s="1"/>
  <c r="T901" i="1" s="1"/>
  <c r="N901" i="1"/>
  <c r="G901" i="1"/>
  <c r="H901" i="1" s="1"/>
  <c r="F901" i="1"/>
  <c r="BA900" i="1"/>
  <c r="AZ900" i="1"/>
  <c r="AU900" i="1"/>
  <c r="AT900" i="1"/>
  <c r="AS900" i="1"/>
  <c r="BB900" i="1" s="1"/>
  <c r="AR900" i="1"/>
  <c r="AQ900" i="1"/>
  <c r="AQ897" i="1" s="1"/>
  <c r="AP900" i="1"/>
  <c r="AO900" i="1"/>
  <c r="AN900" i="1"/>
  <c r="AM900" i="1"/>
  <c r="AL900" i="1"/>
  <c r="AK900" i="1"/>
  <c r="AJ900" i="1"/>
  <c r="AG900" i="1"/>
  <c r="AF900" i="1"/>
  <c r="AD900" i="1"/>
  <c r="AC900" i="1"/>
  <c r="AE900" i="1" s="1"/>
  <c r="AH900" i="1" s="1"/>
  <c r="Z900" i="1"/>
  <c r="Y900" i="1"/>
  <c r="Y897" i="1" s="1"/>
  <c r="W900" i="1"/>
  <c r="V900" i="1"/>
  <c r="X900" i="1" s="1"/>
  <c r="AA900" i="1" s="1"/>
  <c r="S900" i="1"/>
  <c r="R900" i="1"/>
  <c r="Q900" i="1"/>
  <c r="T900" i="1" s="1"/>
  <c r="P900" i="1"/>
  <c r="P897" i="1" s="1"/>
  <c r="O900" i="1"/>
  <c r="N900" i="1"/>
  <c r="M900" i="1"/>
  <c r="L900" i="1"/>
  <c r="J900" i="1"/>
  <c r="K900" i="1" s="1"/>
  <c r="I900" i="1"/>
  <c r="H900" i="1"/>
  <c r="G900" i="1"/>
  <c r="F900" i="1"/>
  <c r="D900" i="1"/>
  <c r="E900" i="1" s="1"/>
  <c r="C900" i="1"/>
  <c r="AU899" i="1"/>
  <c r="AT899" i="1"/>
  <c r="AS899" i="1"/>
  <c r="BB899" i="1" s="1"/>
  <c r="AR899" i="1"/>
  <c r="AQ899" i="1"/>
  <c r="AP899" i="1"/>
  <c r="BA899" i="1" s="1"/>
  <c r="AO899" i="1"/>
  <c r="AN899" i="1"/>
  <c r="AM899" i="1"/>
  <c r="AZ899" i="1" s="1"/>
  <c r="AL899" i="1"/>
  <c r="AL897" i="1" s="1"/>
  <c r="AK899" i="1"/>
  <c r="AK897" i="1" s="1"/>
  <c r="AJ899" i="1"/>
  <c r="AG899" i="1"/>
  <c r="AF899" i="1"/>
  <c r="AD899" i="1"/>
  <c r="AC899" i="1"/>
  <c r="AE899" i="1" s="1"/>
  <c r="AH899" i="1" s="1"/>
  <c r="Z899" i="1"/>
  <c r="Y899" i="1"/>
  <c r="X899" i="1"/>
  <c r="AA899" i="1" s="1"/>
  <c r="W899" i="1"/>
  <c r="V899" i="1"/>
  <c r="S899" i="1"/>
  <c r="R899" i="1"/>
  <c r="R897" i="1" s="1"/>
  <c r="P899" i="1"/>
  <c r="O899" i="1"/>
  <c r="Q899" i="1" s="1"/>
  <c r="T899" i="1" s="1"/>
  <c r="N899" i="1"/>
  <c r="M899" i="1"/>
  <c r="L899" i="1"/>
  <c r="K899" i="1"/>
  <c r="J899" i="1"/>
  <c r="J897" i="1" s="1"/>
  <c r="I899" i="1"/>
  <c r="G899" i="1"/>
  <c r="H899" i="1" s="1"/>
  <c r="F899" i="1"/>
  <c r="D899" i="1"/>
  <c r="C899" i="1"/>
  <c r="C897" i="1" s="1"/>
  <c r="AU898" i="1"/>
  <c r="AU897" i="1" s="1"/>
  <c r="AT898" i="1"/>
  <c r="AS898" i="1"/>
  <c r="BB898" i="1" s="1"/>
  <c r="AR898" i="1"/>
  <c r="AR897" i="1" s="1"/>
  <c r="AQ898" i="1"/>
  <c r="AP898" i="1"/>
  <c r="AO898" i="1"/>
  <c r="AN898" i="1"/>
  <c r="AN897" i="1" s="1"/>
  <c r="AM898" i="1"/>
  <c r="AM897" i="1" s="1"/>
  <c r="AL898" i="1"/>
  <c r="AK898" i="1"/>
  <c r="AJ898" i="1"/>
  <c r="AV898" i="1" s="1"/>
  <c r="AG898" i="1"/>
  <c r="AF898" i="1"/>
  <c r="AE898" i="1"/>
  <c r="AH898" i="1" s="1"/>
  <c r="AD898" i="1"/>
  <c r="AD897" i="1" s="1"/>
  <c r="AC898" i="1"/>
  <c r="Z898" i="1"/>
  <c r="Z897" i="1" s="1"/>
  <c r="Y898" i="1"/>
  <c r="W898" i="1"/>
  <c r="V898" i="1"/>
  <c r="S898" i="1"/>
  <c r="R898" i="1"/>
  <c r="Q898" i="1"/>
  <c r="T898" i="1" s="1"/>
  <c r="P898" i="1"/>
  <c r="O898" i="1"/>
  <c r="N898" i="1"/>
  <c r="M898" i="1"/>
  <c r="M897" i="1" s="1"/>
  <c r="L898" i="1"/>
  <c r="L897" i="1" s="1"/>
  <c r="J898" i="1"/>
  <c r="K898" i="1" s="1"/>
  <c r="I898" i="1"/>
  <c r="I897" i="1" s="1"/>
  <c r="G898" i="1"/>
  <c r="H898" i="1" s="1"/>
  <c r="F898" i="1"/>
  <c r="E898" i="1"/>
  <c r="D898" i="1"/>
  <c r="D897" i="1" s="1"/>
  <c r="C898" i="1"/>
  <c r="AT897" i="1"/>
  <c r="AP897" i="1"/>
  <c r="AO897" i="1"/>
  <c r="AG897" i="1"/>
  <c r="AF897" i="1"/>
  <c r="AC897" i="1"/>
  <c r="AE897" i="1" s="1"/>
  <c r="W897" i="1"/>
  <c r="S897" i="1"/>
  <c r="N897" i="1"/>
  <c r="K897" i="1"/>
  <c r="G897" i="1"/>
  <c r="H897" i="1" s="1"/>
  <c r="F897" i="1"/>
  <c r="AU896" i="1"/>
  <c r="AT896" i="1"/>
  <c r="AS896" i="1"/>
  <c r="BB896" i="1" s="1"/>
  <c r="AR896" i="1"/>
  <c r="AR895" i="1" s="1"/>
  <c r="AQ896" i="1"/>
  <c r="AQ895" i="1" s="1"/>
  <c r="AP896" i="1"/>
  <c r="AO896" i="1"/>
  <c r="AN896" i="1"/>
  <c r="AM896" i="1"/>
  <c r="AL896" i="1"/>
  <c r="AK896" i="1"/>
  <c r="AJ896" i="1"/>
  <c r="AV896" i="1" s="1"/>
  <c r="AH896" i="1"/>
  <c r="AG896" i="1"/>
  <c r="AF896" i="1"/>
  <c r="AE896" i="1"/>
  <c r="AD896" i="1"/>
  <c r="AC896" i="1"/>
  <c r="Z896" i="1"/>
  <c r="Z895" i="1" s="1"/>
  <c r="Y896" i="1"/>
  <c r="Y895" i="1" s="1"/>
  <c r="W896" i="1"/>
  <c r="V896" i="1"/>
  <c r="S896" i="1"/>
  <c r="R896" i="1"/>
  <c r="P896" i="1"/>
  <c r="P895" i="1" s="1"/>
  <c r="O896" i="1"/>
  <c r="N896" i="1"/>
  <c r="M896" i="1"/>
  <c r="M895" i="1" s="1"/>
  <c r="L896" i="1"/>
  <c r="J896" i="1"/>
  <c r="I896" i="1"/>
  <c r="I895" i="1" s="1"/>
  <c r="H896" i="1"/>
  <c r="G896" i="1"/>
  <c r="F896" i="1"/>
  <c r="E896" i="1"/>
  <c r="D896" i="1"/>
  <c r="C896" i="1"/>
  <c r="AU895" i="1"/>
  <c r="AT895" i="1"/>
  <c r="AS895" i="1"/>
  <c r="BB895" i="1" s="1"/>
  <c r="AP895" i="1"/>
  <c r="AO895" i="1"/>
  <c r="AM895" i="1"/>
  <c r="AL895" i="1"/>
  <c r="AK895" i="1"/>
  <c r="AG895" i="1"/>
  <c r="AF895" i="1"/>
  <c r="AD895" i="1"/>
  <c r="AC895" i="1"/>
  <c r="AE895" i="1" s="1"/>
  <c r="AH895" i="1" s="1"/>
  <c r="W895" i="1"/>
  <c r="S895" i="1"/>
  <c r="R895" i="1"/>
  <c r="O895" i="1"/>
  <c r="Q895" i="1" s="1"/>
  <c r="T895" i="1" s="1"/>
  <c r="N895" i="1"/>
  <c r="L895" i="1"/>
  <c r="K895" i="1"/>
  <c r="J895" i="1"/>
  <c r="G895" i="1"/>
  <c r="H895" i="1" s="1"/>
  <c r="F895" i="1"/>
  <c r="D895" i="1"/>
  <c r="C895" i="1"/>
  <c r="E895" i="1" s="1"/>
  <c r="BA894" i="1"/>
  <c r="AU894" i="1"/>
  <c r="AU892" i="1" s="1"/>
  <c r="AT894" i="1"/>
  <c r="AS894" i="1"/>
  <c r="AR894" i="1"/>
  <c r="AQ894" i="1"/>
  <c r="AP894" i="1"/>
  <c r="AO894" i="1"/>
  <c r="AN894" i="1"/>
  <c r="AN892" i="1" s="1"/>
  <c r="AM894" i="1"/>
  <c r="AL894" i="1"/>
  <c r="AK894" i="1"/>
  <c r="AJ894" i="1"/>
  <c r="AY894" i="1" s="1"/>
  <c r="AG894" i="1"/>
  <c r="AF894" i="1"/>
  <c r="AD894" i="1"/>
  <c r="AC894" i="1"/>
  <c r="Z894" i="1"/>
  <c r="Y894" i="1"/>
  <c r="W894" i="1"/>
  <c r="V894" i="1"/>
  <c r="X894" i="1" s="1"/>
  <c r="AA894" i="1" s="1"/>
  <c r="T894" i="1"/>
  <c r="S894" i="1"/>
  <c r="R894" i="1"/>
  <c r="Q894" i="1"/>
  <c r="P894" i="1"/>
  <c r="O894" i="1"/>
  <c r="N894" i="1"/>
  <c r="M894" i="1"/>
  <c r="L894" i="1"/>
  <c r="L892" i="1" s="1"/>
  <c r="J894" i="1"/>
  <c r="I894" i="1"/>
  <c r="I892" i="1" s="1"/>
  <c r="K892" i="1" s="1"/>
  <c r="G894" i="1"/>
  <c r="H894" i="1" s="1"/>
  <c r="F894" i="1"/>
  <c r="D894" i="1"/>
  <c r="D892" i="1" s="1"/>
  <c r="C894" i="1"/>
  <c r="AU893" i="1"/>
  <c r="AT893" i="1"/>
  <c r="AT892" i="1" s="1"/>
  <c r="AS893" i="1"/>
  <c r="AR893" i="1"/>
  <c r="AQ893" i="1"/>
  <c r="AP893" i="1"/>
  <c r="AO893" i="1"/>
  <c r="AO892" i="1" s="1"/>
  <c r="AN893" i="1"/>
  <c r="AM893" i="1"/>
  <c r="AL893" i="1"/>
  <c r="AL892" i="1" s="1"/>
  <c r="AK893" i="1"/>
  <c r="AJ893" i="1"/>
  <c r="AG893" i="1"/>
  <c r="AG892" i="1" s="1"/>
  <c r="AF893" i="1"/>
  <c r="AF892" i="1" s="1"/>
  <c r="AD893" i="1"/>
  <c r="AC893" i="1"/>
  <c r="Z893" i="1"/>
  <c r="Y893" i="1"/>
  <c r="W893" i="1"/>
  <c r="W892" i="1" s="1"/>
  <c r="V893" i="1"/>
  <c r="S893" i="1"/>
  <c r="S892" i="1" s="1"/>
  <c r="R893" i="1"/>
  <c r="P893" i="1"/>
  <c r="O893" i="1"/>
  <c r="N893" i="1"/>
  <c r="N892" i="1" s="1"/>
  <c r="M893" i="1"/>
  <c r="L893" i="1"/>
  <c r="K893" i="1"/>
  <c r="J893" i="1"/>
  <c r="I893" i="1"/>
  <c r="G893" i="1"/>
  <c r="F893" i="1"/>
  <c r="F892" i="1" s="1"/>
  <c r="D893" i="1"/>
  <c r="E893" i="1" s="1"/>
  <c r="C893" i="1"/>
  <c r="C892" i="1" s="1"/>
  <c r="AS892" i="1"/>
  <c r="BB892" i="1" s="1"/>
  <c r="AR892" i="1"/>
  <c r="AQ892" i="1"/>
  <c r="AK892" i="1"/>
  <c r="AJ892" i="1"/>
  <c r="Z892" i="1"/>
  <c r="Y892" i="1"/>
  <c r="V892" i="1"/>
  <c r="X892" i="1" s="1"/>
  <c r="R892" i="1"/>
  <c r="P892" i="1"/>
  <c r="M892" i="1"/>
  <c r="J892" i="1"/>
  <c r="E892" i="1"/>
  <c r="AU891" i="1"/>
  <c r="AT891" i="1"/>
  <c r="AT890" i="1" s="1"/>
  <c r="AS891" i="1"/>
  <c r="AS890" i="1" s="1"/>
  <c r="AR891" i="1"/>
  <c r="AQ891" i="1"/>
  <c r="AP891" i="1"/>
  <c r="AO891" i="1"/>
  <c r="AN891" i="1"/>
  <c r="AM891" i="1"/>
  <c r="AZ891" i="1" s="1"/>
  <c r="AL891" i="1"/>
  <c r="AL890" i="1" s="1"/>
  <c r="AK891" i="1"/>
  <c r="AK890" i="1" s="1"/>
  <c r="AJ891" i="1"/>
  <c r="AV891" i="1" s="1"/>
  <c r="AG891" i="1"/>
  <c r="AG890" i="1" s="1"/>
  <c r="AF891" i="1"/>
  <c r="AD891" i="1"/>
  <c r="AC891" i="1"/>
  <c r="Z891" i="1"/>
  <c r="Y891" i="1"/>
  <c r="X891" i="1"/>
  <c r="AA891" i="1" s="1"/>
  <c r="W891" i="1"/>
  <c r="V891" i="1"/>
  <c r="S891" i="1"/>
  <c r="S890" i="1" s="1"/>
  <c r="R891" i="1"/>
  <c r="R890" i="1" s="1"/>
  <c r="P891" i="1"/>
  <c r="O891" i="1"/>
  <c r="N891" i="1"/>
  <c r="M891" i="1"/>
  <c r="L891" i="1"/>
  <c r="K891" i="1"/>
  <c r="J891" i="1"/>
  <c r="J890" i="1" s="1"/>
  <c r="I891" i="1"/>
  <c r="G891" i="1"/>
  <c r="F891" i="1"/>
  <c r="D891" i="1"/>
  <c r="C891" i="1"/>
  <c r="C890" i="1" s="1"/>
  <c r="E890" i="1" s="1"/>
  <c r="AU890" i="1"/>
  <c r="AR890" i="1"/>
  <c r="AQ890" i="1"/>
  <c r="AO890" i="1"/>
  <c r="AN890" i="1"/>
  <c r="AM890" i="1"/>
  <c r="AJ890" i="1"/>
  <c r="AF890" i="1"/>
  <c r="AD890" i="1"/>
  <c r="Z890" i="1"/>
  <c r="Y890" i="1"/>
  <c r="W890" i="1"/>
  <c r="V890" i="1"/>
  <c r="X890" i="1" s="1"/>
  <c r="P890" i="1"/>
  <c r="N890" i="1"/>
  <c r="M890" i="1"/>
  <c r="L890" i="1"/>
  <c r="I890" i="1"/>
  <c r="F890" i="1"/>
  <c r="D890" i="1"/>
  <c r="AU889" i="1"/>
  <c r="AT889" i="1"/>
  <c r="AT887" i="1" s="1"/>
  <c r="AS889" i="1"/>
  <c r="AR889" i="1"/>
  <c r="AQ889" i="1"/>
  <c r="AP889" i="1"/>
  <c r="BA889" i="1" s="1"/>
  <c r="AO889" i="1"/>
  <c r="AO887" i="1" s="1"/>
  <c r="AN889" i="1"/>
  <c r="AM889" i="1"/>
  <c r="AL889" i="1"/>
  <c r="AK889" i="1"/>
  <c r="AJ889" i="1"/>
  <c r="AG889" i="1"/>
  <c r="AF889" i="1"/>
  <c r="AF887" i="1" s="1"/>
  <c r="AD889" i="1"/>
  <c r="AC889" i="1"/>
  <c r="AE889" i="1" s="1"/>
  <c r="AH889" i="1" s="1"/>
  <c r="Z889" i="1"/>
  <c r="Y889" i="1"/>
  <c r="W889" i="1"/>
  <c r="W887" i="1" s="1"/>
  <c r="V889" i="1"/>
  <c r="S889" i="1"/>
  <c r="R889" i="1"/>
  <c r="P889" i="1"/>
  <c r="O889" i="1"/>
  <c r="Q889" i="1" s="1"/>
  <c r="N889" i="1"/>
  <c r="N887" i="1" s="1"/>
  <c r="M889" i="1"/>
  <c r="L889" i="1"/>
  <c r="K889" i="1"/>
  <c r="J889" i="1"/>
  <c r="I889" i="1"/>
  <c r="G889" i="1"/>
  <c r="H889" i="1" s="1"/>
  <c r="F889" i="1"/>
  <c r="F887" i="1" s="1"/>
  <c r="D889" i="1"/>
  <c r="E889" i="1" s="1"/>
  <c r="C889" i="1"/>
  <c r="AU888" i="1"/>
  <c r="AT888" i="1"/>
  <c r="AS888" i="1"/>
  <c r="BB888" i="1" s="1"/>
  <c r="AR888" i="1"/>
  <c r="AR887" i="1" s="1"/>
  <c r="AQ888" i="1"/>
  <c r="AQ887" i="1" s="1"/>
  <c r="AP888" i="1"/>
  <c r="AO888" i="1"/>
  <c r="AN888" i="1"/>
  <c r="AN887" i="1" s="1"/>
  <c r="AM888" i="1"/>
  <c r="AL888" i="1"/>
  <c r="AK888" i="1"/>
  <c r="AJ888" i="1"/>
  <c r="AG888" i="1"/>
  <c r="AF888" i="1"/>
  <c r="AE888" i="1"/>
  <c r="AH888" i="1" s="1"/>
  <c r="AD888" i="1"/>
  <c r="AC888" i="1"/>
  <c r="Z888" i="1"/>
  <c r="Z887" i="1" s="1"/>
  <c r="Y888" i="1"/>
  <c r="Y887" i="1" s="1"/>
  <c r="W888" i="1"/>
  <c r="V888" i="1"/>
  <c r="S888" i="1"/>
  <c r="R888" i="1"/>
  <c r="P888" i="1"/>
  <c r="P887" i="1" s="1"/>
  <c r="O888" i="1"/>
  <c r="N888" i="1"/>
  <c r="M888" i="1"/>
  <c r="M887" i="1" s="1"/>
  <c r="L888" i="1"/>
  <c r="J888" i="1"/>
  <c r="I888" i="1"/>
  <c r="I887" i="1" s="1"/>
  <c r="H888" i="1"/>
  <c r="G888" i="1"/>
  <c r="F888" i="1"/>
  <c r="E888" i="1"/>
  <c r="D888" i="1"/>
  <c r="C888" i="1"/>
  <c r="AU887" i="1"/>
  <c r="AS887" i="1"/>
  <c r="AP887" i="1"/>
  <c r="AM887" i="1"/>
  <c r="AZ887" i="1" s="1"/>
  <c r="AK887" i="1"/>
  <c r="AG887" i="1"/>
  <c r="AD887" i="1"/>
  <c r="S887" i="1"/>
  <c r="R887" i="1"/>
  <c r="O887" i="1"/>
  <c r="L887" i="1"/>
  <c r="K887" i="1"/>
  <c r="J887" i="1"/>
  <c r="G887" i="1"/>
  <c r="H887" i="1" s="1"/>
  <c r="D887" i="1"/>
  <c r="E887" i="1" s="1"/>
  <c r="C887" i="1"/>
  <c r="AU886" i="1"/>
  <c r="AT886" i="1"/>
  <c r="AS886" i="1"/>
  <c r="BB886" i="1" s="1"/>
  <c r="AR886" i="1"/>
  <c r="BA886" i="1" s="1"/>
  <c r="AQ886" i="1"/>
  <c r="AP886" i="1"/>
  <c r="AO886" i="1"/>
  <c r="AN886" i="1"/>
  <c r="AM886" i="1"/>
  <c r="AZ886" i="1" s="1"/>
  <c r="AL886" i="1"/>
  <c r="AK886" i="1"/>
  <c r="AJ886" i="1"/>
  <c r="AY886" i="1" s="1"/>
  <c r="AG886" i="1"/>
  <c r="AF886" i="1"/>
  <c r="AD886" i="1"/>
  <c r="AE886" i="1" s="1"/>
  <c r="AH886" i="1" s="1"/>
  <c r="AC886" i="1"/>
  <c r="Z886" i="1"/>
  <c r="Y886" i="1"/>
  <c r="W886" i="1"/>
  <c r="V886" i="1"/>
  <c r="X886" i="1" s="1"/>
  <c r="S886" i="1"/>
  <c r="R886" i="1"/>
  <c r="Q886" i="1"/>
  <c r="T886" i="1" s="1"/>
  <c r="P886" i="1"/>
  <c r="O886" i="1"/>
  <c r="N886" i="1"/>
  <c r="M886" i="1"/>
  <c r="L886" i="1"/>
  <c r="J886" i="1"/>
  <c r="I886" i="1"/>
  <c r="G886" i="1"/>
  <c r="H886" i="1" s="1"/>
  <c r="F886" i="1"/>
  <c r="E886" i="1"/>
  <c r="D886" i="1"/>
  <c r="C886" i="1"/>
  <c r="AU885" i="1"/>
  <c r="AT885" i="1"/>
  <c r="AS885" i="1"/>
  <c r="BB885" i="1" s="1"/>
  <c r="AR885" i="1"/>
  <c r="AQ885" i="1"/>
  <c r="AP885" i="1"/>
  <c r="BA885" i="1" s="1"/>
  <c r="AO885" i="1"/>
  <c r="AO882" i="1" s="1"/>
  <c r="AN885" i="1"/>
  <c r="AM885" i="1"/>
  <c r="AZ885" i="1" s="1"/>
  <c r="AL885" i="1"/>
  <c r="AY885" i="1" s="1"/>
  <c r="BC885" i="1" s="1"/>
  <c r="AK885" i="1"/>
  <c r="AJ885" i="1"/>
  <c r="AV885" i="1" s="1"/>
  <c r="AG885" i="1"/>
  <c r="AF885" i="1"/>
  <c r="AF882" i="1" s="1"/>
  <c r="AD885" i="1"/>
  <c r="AC885" i="1"/>
  <c r="AE885" i="1" s="1"/>
  <c r="AH885" i="1" s="1"/>
  <c r="Z885" i="1"/>
  <c r="Y885" i="1"/>
  <c r="X885" i="1"/>
  <c r="AA885" i="1" s="1"/>
  <c r="W885" i="1"/>
  <c r="W882" i="1" s="1"/>
  <c r="V885" i="1"/>
  <c r="S885" i="1"/>
  <c r="R885" i="1"/>
  <c r="P885" i="1"/>
  <c r="O885" i="1"/>
  <c r="Q885" i="1" s="1"/>
  <c r="T885" i="1" s="1"/>
  <c r="N885" i="1"/>
  <c r="N882" i="1" s="1"/>
  <c r="M885" i="1"/>
  <c r="L885" i="1"/>
  <c r="K885" i="1"/>
  <c r="J885" i="1"/>
  <c r="I885" i="1"/>
  <c r="G885" i="1"/>
  <c r="F885" i="1"/>
  <c r="F882" i="1" s="1"/>
  <c r="D885" i="1"/>
  <c r="C885" i="1"/>
  <c r="AU884" i="1"/>
  <c r="AT884" i="1"/>
  <c r="AS884" i="1"/>
  <c r="BB884" i="1" s="1"/>
  <c r="AR884" i="1"/>
  <c r="AQ884" i="1"/>
  <c r="AP884" i="1"/>
  <c r="AO884" i="1"/>
  <c r="AN884" i="1"/>
  <c r="AZ884" i="1" s="1"/>
  <c r="AM884" i="1"/>
  <c r="AL884" i="1"/>
  <c r="AK884" i="1"/>
  <c r="AJ884" i="1"/>
  <c r="AY884" i="1" s="1"/>
  <c r="AH884" i="1"/>
  <c r="AG884" i="1"/>
  <c r="AF884" i="1"/>
  <c r="AE884" i="1"/>
  <c r="AD884" i="1"/>
  <c r="AC884" i="1"/>
  <c r="Z884" i="1"/>
  <c r="Y884" i="1"/>
  <c r="Y882" i="1" s="1"/>
  <c r="W884" i="1"/>
  <c r="V884" i="1"/>
  <c r="X884" i="1" s="1"/>
  <c r="S884" i="1"/>
  <c r="R884" i="1"/>
  <c r="P884" i="1"/>
  <c r="P882" i="1" s="1"/>
  <c r="O884" i="1"/>
  <c r="N884" i="1"/>
  <c r="M884" i="1"/>
  <c r="M882" i="1" s="1"/>
  <c r="M850" i="1" s="1"/>
  <c r="M833" i="1" s="1"/>
  <c r="L884" i="1"/>
  <c r="J884" i="1"/>
  <c r="I884" i="1"/>
  <c r="H884" i="1"/>
  <c r="G884" i="1"/>
  <c r="F884" i="1"/>
  <c r="E884" i="1"/>
  <c r="D884" i="1"/>
  <c r="C884" i="1"/>
  <c r="AU883" i="1"/>
  <c r="AT883" i="1"/>
  <c r="AT882" i="1" s="1"/>
  <c r="AS883" i="1"/>
  <c r="AS882" i="1" s="1"/>
  <c r="BB882" i="1" s="1"/>
  <c r="AR883" i="1"/>
  <c r="AQ883" i="1"/>
  <c r="AP883" i="1"/>
  <c r="AO883" i="1"/>
  <c r="AN883" i="1"/>
  <c r="AM883" i="1"/>
  <c r="AZ883" i="1" s="1"/>
  <c r="AL883" i="1"/>
  <c r="AL882" i="1" s="1"/>
  <c r="AK883" i="1"/>
  <c r="AK882" i="1" s="1"/>
  <c r="AJ883" i="1"/>
  <c r="AV883" i="1" s="1"/>
  <c r="AG883" i="1"/>
  <c r="AG882" i="1" s="1"/>
  <c r="AF883" i="1"/>
  <c r="AD883" i="1"/>
  <c r="AC883" i="1"/>
  <c r="Z883" i="1"/>
  <c r="Y883" i="1"/>
  <c r="X883" i="1"/>
  <c r="AA883" i="1" s="1"/>
  <c r="W883" i="1"/>
  <c r="V883" i="1"/>
  <c r="S883" i="1"/>
  <c r="S882" i="1" s="1"/>
  <c r="R883" i="1"/>
  <c r="R882" i="1" s="1"/>
  <c r="P883" i="1"/>
  <c r="O883" i="1"/>
  <c r="N883" i="1"/>
  <c r="M883" i="1"/>
  <c r="L883" i="1"/>
  <c r="J883" i="1"/>
  <c r="J882" i="1" s="1"/>
  <c r="I883" i="1"/>
  <c r="G883" i="1"/>
  <c r="F883" i="1"/>
  <c r="D883" i="1"/>
  <c r="C883" i="1"/>
  <c r="C882" i="1" s="1"/>
  <c r="AU882" i="1"/>
  <c r="AR882" i="1"/>
  <c r="AN882" i="1"/>
  <c r="AM882" i="1"/>
  <c r="AJ882" i="1"/>
  <c r="AD882" i="1"/>
  <c r="Z882" i="1"/>
  <c r="V882" i="1"/>
  <c r="X882" i="1" s="1"/>
  <c r="L882" i="1"/>
  <c r="K882" i="1"/>
  <c r="I882" i="1"/>
  <c r="D882" i="1"/>
  <c r="AY881" i="1"/>
  <c r="AU881" i="1"/>
  <c r="AT881" i="1"/>
  <c r="AS881" i="1"/>
  <c r="AR881" i="1"/>
  <c r="AQ881" i="1"/>
  <c r="AP881" i="1"/>
  <c r="BA881" i="1" s="1"/>
  <c r="AO881" i="1"/>
  <c r="AN881" i="1"/>
  <c r="AM881" i="1"/>
  <c r="AL881" i="1"/>
  <c r="AK881" i="1"/>
  <c r="AJ881" i="1"/>
  <c r="AV881" i="1" s="1"/>
  <c r="AG881" i="1"/>
  <c r="AF881" i="1"/>
  <c r="AD881" i="1"/>
  <c r="AC881" i="1"/>
  <c r="AE881" i="1" s="1"/>
  <c r="AH881" i="1" s="1"/>
  <c r="Z881" i="1"/>
  <c r="Y881" i="1"/>
  <c r="W881" i="1"/>
  <c r="X881" i="1" s="1"/>
  <c r="AA881" i="1" s="1"/>
  <c r="V881" i="1"/>
  <c r="S881" i="1"/>
  <c r="R881" i="1"/>
  <c r="P881" i="1"/>
  <c r="O881" i="1"/>
  <c r="Q881" i="1" s="1"/>
  <c r="T881" i="1" s="1"/>
  <c r="N881" i="1"/>
  <c r="M881" i="1"/>
  <c r="L881" i="1"/>
  <c r="J881" i="1"/>
  <c r="K881" i="1" s="1"/>
  <c r="I881" i="1"/>
  <c r="G881" i="1"/>
  <c r="F881" i="1"/>
  <c r="D881" i="1"/>
  <c r="E881" i="1" s="1"/>
  <c r="C881" i="1"/>
  <c r="AZ880" i="1"/>
  <c r="AU880" i="1"/>
  <c r="AT880" i="1"/>
  <c r="AS880" i="1"/>
  <c r="BB880" i="1" s="1"/>
  <c r="AR880" i="1"/>
  <c r="AQ880" i="1"/>
  <c r="BA880" i="1" s="1"/>
  <c r="AP880" i="1"/>
  <c r="AO880" i="1"/>
  <c r="AN880" i="1"/>
  <c r="AM880" i="1"/>
  <c r="AL880" i="1"/>
  <c r="AK880" i="1"/>
  <c r="AJ880" i="1"/>
  <c r="AH880" i="1"/>
  <c r="AG880" i="1"/>
  <c r="AF880" i="1"/>
  <c r="AD880" i="1"/>
  <c r="AC880" i="1"/>
  <c r="AE880" i="1" s="1"/>
  <c r="Z880" i="1"/>
  <c r="Y880" i="1"/>
  <c r="W880" i="1"/>
  <c r="V880" i="1"/>
  <c r="X880" i="1" s="1"/>
  <c r="AA880" i="1" s="1"/>
  <c r="S880" i="1"/>
  <c r="R880" i="1"/>
  <c r="P880" i="1"/>
  <c r="Q880" i="1" s="1"/>
  <c r="T880" i="1" s="1"/>
  <c r="O880" i="1"/>
  <c r="N880" i="1"/>
  <c r="M880" i="1"/>
  <c r="L880" i="1"/>
  <c r="J880" i="1"/>
  <c r="K880" i="1" s="1"/>
  <c r="I880" i="1"/>
  <c r="H880" i="1"/>
  <c r="G880" i="1"/>
  <c r="F880" i="1"/>
  <c r="D880" i="1"/>
  <c r="E880" i="1" s="1"/>
  <c r="C880" i="1"/>
  <c r="AU879" i="1"/>
  <c r="AT879" i="1"/>
  <c r="AS879" i="1"/>
  <c r="BB879" i="1" s="1"/>
  <c r="AR879" i="1"/>
  <c r="AQ879" i="1"/>
  <c r="AP879" i="1"/>
  <c r="BA879" i="1" s="1"/>
  <c r="AO879" i="1"/>
  <c r="AN879" i="1"/>
  <c r="AM879" i="1"/>
  <c r="AZ879" i="1" s="1"/>
  <c r="AL879" i="1"/>
  <c r="AK879" i="1"/>
  <c r="AJ879" i="1"/>
  <c r="AY879" i="1" s="1"/>
  <c r="AG879" i="1"/>
  <c r="AF879" i="1"/>
  <c r="AD879" i="1"/>
  <c r="AC879" i="1"/>
  <c r="AE879" i="1" s="1"/>
  <c r="AH879" i="1" s="1"/>
  <c r="Z879" i="1"/>
  <c r="Y879" i="1"/>
  <c r="W879" i="1"/>
  <c r="X879" i="1" s="1"/>
  <c r="AA879" i="1" s="1"/>
  <c r="V879" i="1"/>
  <c r="S879" i="1"/>
  <c r="R879" i="1"/>
  <c r="P879" i="1"/>
  <c r="O879" i="1"/>
  <c r="Q879" i="1" s="1"/>
  <c r="T879" i="1" s="1"/>
  <c r="N879" i="1"/>
  <c r="M879" i="1"/>
  <c r="L879" i="1"/>
  <c r="J879" i="1"/>
  <c r="K879" i="1" s="1"/>
  <c r="I879" i="1"/>
  <c r="G879" i="1"/>
  <c r="H879" i="1" s="1"/>
  <c r="F879" i="1"/>
  <c r="D879" i="1"/>
  <c r="E879" i="1" s="1"/>
  <c r="C879" i="1"/>
  <c r="AU878" i="1"/>
  <c r="AU875" i="1" s="1"/>
  <c r="AT878" i="1"/>
  <c r="AS878" i="1"/>
  <c r="BB878" i="1" s="1"/>
  <c r="AR878" i="1"/>
  <c r="AQ878" i="1"/>
  <c r="AP878" i="1"/>
  <c r="BA878" i="1" s="1"/>
  <c r="AO878" i="1"/>
  <c r="AN878" i="1"/>
  <c r="AM878" i="1"/>
  <c r="AL878" i="1"/>
  <c r="AK878" i="1"/>
  <c r="AJ878" i="1"/>
  <c r="AY878" i="1" s="1"/>
  <c r="AG878" i="1"/>
  <c r="AF878" i="1"/>
  <c r="AD878" i="1"/>
  <c r="AD875" i="1" s="1"/>
  <c r="AE875" i="1" s="1"/>
  <c r="AH875" i="1" s="1"/>
  <c r="AC878" i="1"/>
  <c r="Z878" i="1"/>
  <c r="Y878" i="1"/>
  <c r="W878" i="1"/>
  <c r="X878" i="1" s="1"/>
  <c r="AA878" i="1" s="1"/>
  <c r="V878" i="1"/>
  <c r="S878" i="1"/>
  <c r="R878" i="1"/>
  <c r="P878" i="1"/>
  <c r="O878" i="1"/>
  <c r="Q878" i="1" s="1"/>
  <c r="T878" i="1" s="1"/>
  <c r="N878" i="1"/>
  <c r="M878" i="1"/>
  <c r="L878" i="1"/>
  <c r="L875" i="1" s="1"/>
  <c r="J878" i="1"/>
  <c r="K878" i="1" s="1"/>
  <c r="I878" i="1"/>
  <c r="G878" i="1"/>
  <c r="H878" i="1" s="1"/>
  <c r="F878" i="1"/>
  <c r="D878" i="1"/>
  <c r="C878" i="1"/>
  <c r="AU877" i="1"/>
  <c r="AT877" i="1"/>
  <c r="AS877" i="1"/>
  <c r="BB877" i="1" s="1"/>
  <c r="AR877" i="1"/>
  <c r="AQ877" i="1"/>
  <c r="AP877" i="1"/>
  <c r="BA877" i="1" s="1"/>
  <c r="AO877" i="1"/>
  <c r="AO875" i="1" s="1"/>
  <c r="AN877" i="1"/>
  <c r="AM877" i="1"/>
  <c r="AL877" i="1"/>
  <c r="AK877" i="1"/>
  <c r="AJ877" i="1"/>
  <c r="AY877" i="1" s="1"/>
  <c r="AG877" i="1"/>
  <c r="AF877" i="1"/>
  <c r="AF875" i="1" s="1"/>
  <c r="AD877" i="1"/>
  <c r="AC877" i="1"/>
  <c r="AE877" i="1" s="1"/>
  <c r="AH877" i="1" s="1"/>
  <c r="Z877" i="1"/>
  <c r="Y877" i="1"/>
  <c r="W877" i="1"/>
  <c r="V877" i="1"/>
  <c r="S877" i="1"/>
  <c r="R877" i="1"/>
  <c r="P877" i="1"/>
  <c r="O877" i="1"/>
  <c r="Q877" i="1" s="1"/>
  <c r="T877" i="1" s="1"/>
  <c r="N877" i="1"/>
  <c r="N875" i="1" s="1"/>
  <c r="M877" i="1"/>
  <c r="L877" i="1"/>
  <c r="J877" i="1"/>
  <c r="K877" i="1" s="1"/>
  <c r="I877" i="1"/>
  <c r="G877" i="1"/>
  <c r="H877" i="1" s="1"/>
  <c r="F877" i="1"/>
  <c r="F875" i="1" s="1"/>
  <c r="H875" i="1" s="1"/>
  <c r="D877" i="1"/>
  <c r="E877" i="1" s="1"/>
  <c r="C877" i="1"/>
  <c r="AZ876" i="1"/>
  <c r="AU876" i="1"/>
  <c r="AT876" i="1"/>
  <c r="AS876" i="1"/>
  <c r="BB876" i="1" s="1"/>
  <c r="AR876" i="1"/>
  <c r="AQ876" i="1"/>
  <c r="AQ875" i="1" s="1"/>
  <c r="AP876" i="1"/>
  <c r="BA876" i="1" s="1"/>
  <c r="AO876" i="1"/>
  <c r="AN876" i="1"/>
  <c r="AM876" i="1"/>
  <c r="AL876" i="1"/>
  <c r="AK876" i="1"/>
  <c r="AJ876" i="1"/>
  <c r="AV876" i="1" s="1"/>
  <c r="AG876" i="1"/>
  <c r="AF876" i="1"/>
  <c r="AD876" i="1"/>
  <c r="AC876" i="1"/>
  <c r="AE876" i="1" s="1"/>
  <c r="AH876" i="1" s="1"/>
  <c r="Z876" i="1"/>
  <c r="Y876" i="1"/>
  <c r="Y875" i="1" s="1"/>
  <c r="W876" i="1"/>
  <c r="X876" i="1" s="1"/>
  <c r="AA876" i="1" s="1"/>
  <c r="V876" i="1"/>
  <c r="S876" i="1"/>
  <c r="R876" i="1"/>
  <c r="P876" i="1"/>
  <c r="O876" i="1"/>
  <c r="Q876" i="1" s="1"/>
  <c r="T876" i="1" s="1"/>
  <c r="N876" i="1"/>
  <c r="M876" i="1"/>
  <c r="L876" i="1"/>
  <c r="J876" i="1"/>
  <c r="K876" i="1" s="1"/>
  <c r="I876" i="1"/>
  <c r="H876" i="1"/>
  <c r="G876" i="1"/>
  <c r="F876" i="1"/>
  <c r="D876" i="1"/>
  <c r="E876" i="1" s="1"/>
  <c r="C876" i="1"/>
  <c r="AT875" i="1"/>
  <c r="AS875" i="1"/>
  <c r="BB875" i="1" s="1"/>
  <c r="AR875" i="1"/>
  <c r="AP875" i="1"/>
  <c r="AN875" i="1"/>
  <c r="AL875" i="1"/>
  <c r="AK875" i="1"/>
  <c r="AJ875" i="1"/>
  <c r="AY875" i="1" s="1"/>
  <c r="AG875" i="1"/>
  <c r="AC875" i="1"/>
  <c r="Z875" i="1"/>
  <c r="V875" i="1"/>
  <c r="S875" i="1"/>
  <c r="R875" i="1"/>
  <c r="O875" i="1"/>
  <c r="M875" i="1"/>
  <c r="J875" i="1"/>
  <c r="K875" i="1" s="1"/>
  <c r="I875" i="1"/>
  <c r="G875" i="1"/>
  <c r="C875" i="1"/>
  <c r="AU874" i="1"/>
  <c r="AT874" i="1"/>
  <c r="AS874" i="1"/>
  <c r="BB874" i="1" s="1"/>
  <c r="AR874" i="1"/>
  <c r="AQ874" i="1"/>
  <c r="AP874" i="1"/>
  <c r="BA874" i="1" s="1"/>
  <c r="AO874" i="1"/>
  <c r="AN874" i="1"/>
  <c r="AM874" i="1"/>
  <c r="AZ874" i="1" s="1"/>
  <c r="AL874" i="1"/>
  <c r="AK874" i="1"/>
  <c r="AJ874" i="1"/>
  <c r="AY874" i="1" s="1"/>
  <c r="BC874" i="1" s="1"/>
  <c r="AG874" i="1"/>
  <c r="AF874" i="1"/>
  <c r="AD874" i="1"/>
  <c r="AC874" i="1"/>
  <c r="AE874" i="1" s="1"/>
  <c r="AH874" i="1" s="1"/>
  <c r="Z874" i="1"/>
  <c r="Y874" i="1"/>
  <c r="W874" i="1"/>
  <c r="V874" i="1"/>
  <c r="X874" i="1" s="1"/>
  <c r="AA874" i="1" s="1"/>
  <c r="S874" i="1"/>
  <c r="R874" i="1"/>
  <c r="P874" i="1"/>
  <c r="O874" i="1"/>
  <c r="Q874" i="1" s="1"/>
  <c r="T874" i="1" s="1"/>
  <c r="N874" i="1"/>
  <c r="M874" i="1"/>
  <c r="L874" i="1"/>
  <c r="J874" i="1"/>
  <c r="K874" i="1" s="1"/>
  <c r="I874" i="1"/>
  <c r="G874" i="1"/>
  <c r="H874" i="1" s="1"/>
  <c r="F874" i="1"/>
  <c r="D874" i="1"/>
  <c r="E874" i="1" s="1"/>
  <c r="C874" i="1"/>
  <c r="AU873" i="1"/>
  <c r="AT873" i="1"/>
  <c r="AS873" i="1"/>
  <c r="BB873" i="1" s="1"/>
  <c r="AR873" i="1"/>
  <c r="AQ873" i="1"/>
  <c r="AP873" i="1"/>
  <c r="BA873" i="1" s="1"/>
  <c r="AO873" i="1"/>
  <c r="AN873" i="1"/>
  <c r="AM873" i="1"/>
  <c r="AZ873" i="1" s="1"/>
  <c r="AL873" i="1"/>
  <c r="AK873" i="1"/>
  <c r="AJ873" i="1"/>
  <c r="AY873" i="1" s="1"/>
  <c r="AG873" i="1"/>
  <c r="AF873" i="1"/>
  <c r="AD873" i="1"/>
  <c r="AC873" i="1"/>
  <c r="AE873" i="1" s="1"/>
  <c r="Z873" i="1"/>
  <c r="Y873" i="1"/>
  <c r="W873" i="1"/>
  <c r="V873" i="1"/>
  <c r="X873" i="1" s="1"/>
  <c r="AA873" i="1" s="1"/>
  <c r="S873" i="1"/>
  <c r="R873" i="1"/>
  <c r="P873" i="1"/>
  <c r="O873" i="1"/>
  <c r="Q873" i="1" s="1"/>
  <c r="T873" i="1" s="1"/>
  <c r="N873" i="1"/>
  <c r="M873" i="1"/>
  <c r="L873" i="1"/>
  <c r="J873" i="1"/>
  <c r="K873" i="1" s="1"/>
  <c r="I873" i="1"/>
  <c r="G873" i="1"/>
  <c r="F873" i="1"/>
  <c r="D873" i="1"/>
  <c r="E873" i="1" s="1"/>
  <c r="C873" i="1"/>
  <c r="AZ872" i="1"/>
  <c r="AU872" i="1"/>
  <c r="AT872" i="1"/>
  <c r="AS872" i="1"/>
  <c r="BB872" i="1" s="1"/>
  <c r="AR872" i="1"/>
  <c r="AQ872" i="1"/>
  <c r="AP872" i="1"/>
  <c r="AO872" i="1"/>
  <c r="AN872" i="1"/>
  <c r="AM872" i="1"/>
  <c r="AL872" i="1"/>
  <c r="AK872" i="1"/>
  <c r="AJ872" i="1"/>
  <c r="AH872" i="1"/>
  <c r="AG872" i="1"/>
  <c r="AF872" i="1"/>
  <c r="AD872" i="1"/>
  <c r="AC872" i="1"/>
  <c r="AE872" i="1" s="1"/>
  <c r="Z872" i="1"/>
  <c r="Y872" i="1"/>
  <c r="Y868" i="1" s="1"/>
  <c r="W872" i="1"/>
  <c r="V872" i="1"/>
  <c r="X872" i="1" s="1"/>
  <c r="S872" i="1"/>
  <c r="R872" i="1"/>
  <c r="P872" i="1"/>
  <c r="O872" i="1"/>
  <c r="N872" i="1"/>
  <c r="M872" i="1"/>
  <c r="L872" i="1"/>
  <c r="J872" i="1"/>
  <c r="K872" i="1" s="1"/>
  <c r="I872" i="1"/>
  <c r="H872" i="1"/>
  <c r="G872" i="1"/>
  <c r="F872" i="1"/>
  <c r="D872" i="1"/>
  <c r="E872" i="1" s="1"/>
  <c r="C872" i="1"/>
  <c r="AU871" i="1"/>
  <c r="AT871" i="1"/>
  <c r="AS871" i="1"/>
  <c r="AR871" i="1"/>
  <c r="AQ871" i="1"/>
  <c r="AP871" i="1"/>
  <c r="BA871" i="1" s="1"/>
  <c r="AO871" i="1"/>
  <c r="AN871" i="1"/>
  <c r="AM871" i="1"/>
  <c r="AZ871" i="1" s="1"/>
  <c r="AL871" i="1"/>
  <c r="AK871" i="1"/>
  <c r="AK868" i="1" s="1"/>
  <c r="AJ871" i="1"/>
  <c r="AG871" i="1"/>
  <c r="AF871" i="1"/>
  <c r="AD871" i="1"/>
  <c r="AC871" i="1"/>
  <c r="AE871" i="1" s="1"/>
  <c r="AH871" i="1" s="1"/>
  <c r="AA871" i="1"/>
  <c r="Z871" i="1"/>
  <c r="Y871" i="1"/>
  <c r="W871" i="1"/>
  <c r="X871" i="1" s="1"/>
  <c r="V871" i="1"/>
  <c r="S871" i="1"/>
  <c r="R871" i="1"/>
  <c r="R868" i="1" s="1"/>
  <c r="P871" i="1"/>
  <c r="O871" i="1"/>
  <c r="Q871" i="1" s="1"/>
  <c r="N871" i="1"/>
  <c r="M871" i="1"/>
  <c r="L871" i="1"/>
  <c r="J871" i="1"/>
  <c r="I871" i="1"/>
  <c r="G871" i="1"/>
  <c r="H871" i="1" s="1"/>
  <c r="F871" i="1"/>
  <c r="D871" i="1"/>
  <c r="E871" i="1" s="1"/>
  <c r="C871" i="1"/>
  <c r="AU870" i="1"/>
  <c r="AU868" i="1" s="1"/>
  <c r="AT870" i="1"/>
  <c r="AS870" i="1"/>
  <c r="BB870" i="1" s="1"/>
  <c r="AR870" i="1"/>
  <c r="AQ870" i="1"/>
  <c r="AP870" i="1"/>
  <c r="BA870" i="1" s="1"/>
  <c r="AO870" i="1"/>
  <c r="AN870" i="1"/>
  <c r="AM870" i="1"/>
  <c r="AL870" i="1"/>
  <c r="AK870" i="1"/>
  <c r="AJ870" i="1"/>
  <c r="AY870" i="1" s="1"/>
  <c r="AG870" i="1"/>
  <c r="AF870" i="1"/>
  <c r="AD870" i="1"/>
  <c r="AD868" i="1" s="1"/>
  <c r="AE868" i="1" s="1"/>
  <c r="AC870" i="1"/>
  <c r="AE870" i="1" s="1"/>
  <c r="AH870" i="1" s="1"/>
  <c r="Z870" i="1"/>
  <c r="Y870" i="1"/>
  <c r="W870" i="1"/>
  <c r="V870" i="1"/>
  <c r="X870" i="1" s="1"/>
  <c r="AA870" i="1" s="1"/>
  <c r="T870" i="1"/>
  <c r="S870" i="1"/>
  <c r="R870" i="1"/>
  <c r="P870" i="1"/>
  <c r="O870" i="1"/>
  <c r="Q870" i="1" s="1"/>
  <c r="N870" i="1"/>
  <c r="M870" i="1"/>
  <c r="L870" i="1"/>
  <c r="J870" i="1"/>
  <c r="K870" i="1" s="1"/>
  <c r="I870" i="1"/>
  <c r="G870" i="1"/>
  <c r="H870" i="1" s="1"/>
  <c r="F870" i="1"/>
  <c r="D870" i="1"/>
  <c r="C870" i="1"/>
  <c r="AU869" i="1"/>
  <c r="AT869" i="1"/>
  <c r="AS869" i="1"/>
  <c r="BB869" i="1" s="1"/>
  <c r="AR869" i="1"/>
  <c r="AQ869" i="1"/>
  <c r="AP869" i="1"/>
  <c r="BA869" i="1" s="1"/>
  <c r="AO869" i="1"/>
  <c r="AN869" i="1"/>
  <c r="AM869" i="1"/>
  <c r="AZ869" i="1" s="1"/>
  <c r="AL869" i="1"/>
  <c r="AK869" i="1"/>
  <c r="AJ869" i="1"/>
  <c r="AY869" i="1" s="1"/>
  <c r="AG869" i="1"/>
  <c r="AF869" i="1"/>
  <c r="AF868" i="1" s="1"/>
  <c r="AH868" i="1" s="1"/>
  <c r="AD869" i="1"/>
  <c r="AC869" i="1"/>
  <c r="AE869" i="1" s="1"/>
  <c r="Z869" i="1"/>
  <c r="Y869" i="1"/>
  <c r="W869" i="1"/>
  <c r="W868" i="1" s="1"/>
  <c r="V869" i="1"/>
  <c r="S869" i="1"/>
  <c r="R869" i="1"/>
  <c r="P869" i="1"/>
  <c r="O869" i="1"/>
  <c r="Q869" i="1" s="1"/>
  <c r="T869" i="1" s="1"/>
  <c r="N869" i="1"/>
  <c r="M869" i="1"/>
  <c r="L869" i="1"/>
  <c r="J869" i="1"/>
  <c r="K869" i="1" s="1"/>
  <c r="I869" i="1"/>
  <c r="G869" i="1"/>
  <c r="H869" i="1" s="1"/>
  <c r="F869" i="1"/>
  <c r="D869" i="1"/>
  <c r="E869" i="1" s="1"/>
  <c r="C869" i="1"/>
  <c r="AT868" i="1"/>
  <c r="AR868" i="1"/>
  <c r="AQ868" i="1"/>
  <c r="BA868" i="1" s="1"/>
  <c r="AP868" i="1"/>
  <c r="AN868" i="1"/>
  <c r="AL868" i="1"/>
  <c r="AJ868" i="1"/>
  <c r="AG868" i="1"/>
  <c r="AC868" i="1"/>
  <c r="Z868" i="1"/>
  <c r="V868" i="1"/>
  <c r="S868" i="1"/>
  <c r="P868" i="1"/>
  <c r="Q868" i="1" s="1"/>
  <c r="T868" i="1" s="1"/>
  <c r="O868" i="1"/>
  <c r="M868" i="1"/>
  <c r="I868" i="1"/>
  <c r="G868" i="1"/>
  <c r="C868" i="1"/>
  <c r="AU867" i="1"/>
  <c r="AT867" i="1"/>
  <c r="AS867" i="1"/>
  <c r="AS866" i="1" s="1"/>
  <c r="BB866" i="1" s="1"/>
  <c r="AR867" i="1"/>
  <c r="AQ867" i="1"/>
  <c r="AP867" i="1"/>
  <c r="BA867" i="1" s="1"/>
  <c r="AO867" i="1"/>
  <c r="AN867" i="1"/>
  <c r="AM867" i="1"/>
  <c r="AZ867" i="1" s="1"/>
  <c r="AL867" i="1"/>
  <c r="AK867" i="1"/>
  <c r="AK866" i="1" s="1"/>
  <c r="AJ867" i="1"/>
  <c r="AG867" i="1"/>
  <c r="AF867" i="1"/>
  <c r="AD867" i="1"/>
  <c r="AC867" i="1"/>
  <c r="AE867" i="1" s="1"/>
  <c r="AH867" i="1" s="1"/>
  <c r="Z867" i="1"/>
  <c r="Y867" i="1"/>
  <c r="W867" i="1"/>
  <c r="V867" i="1"/>
  <c r="X867" i="1" s="1"/>
  <c r="AA867" i="1" s="1"/>
  <c r="S867" i="1"/>
  <c r="R867" i="1"/>
  <c r="R866" i="1" s="1"/>
  <c r="P867" i="1"/>
  <c r="O867" i="1"/>
  <c r="Q867" i="1" s="1"/>
  <c r="T867" i="1" s="1"/>
  <c r="N867" i="1"/>
  <c r="M867" i="1"/>
  <c r="L867" i="1"/>
  <c r="J867" i="1"/>
  <c r="I867" i="1"/>
  <c r="G867" i="1"/>
  <c r="H867" i="1" s="1"/>
  <c r="F867" i="1"/>
  <c r="D867" i="1"/>
  <c r="E867" i="1" s="1"/>
  <c r="C867" i="1"/>
  <c r="AU866" i="1"/>
  <c r="AT866" i="1"/>
  <c r="AR866" i="1"/>
  <c r="AQ866" i="1"/>
  <c r="BA866" i="1" s="1"/>
  <c r="AP866" i="1"/>
  <c r="AO866" i="1"/>
  <c r="AN866" i="1"/>
  <c r="AM866" i="1"/>
  <c r="AZ866" i="1" s="1"/>
  <c r="AL866" i="1"/>
  <c r="AJ866" i="1"/>
  <c r="AY866" i="1" s="1"/>
  <c r="BC866" i="1" s="1"/>
  <c r="BD866" i="1" s="1"/>
  <c r="AG866" i="1"/>
  <c r="AF866" i="1"/>
  <c r="AD866" i="1"/>
  <c r="AE866" i="1" s="1"/>
  <c r="AH866" i="1" s="1"/>
  <c r="AC866" i="1"/>
  <c r="Z866" i="1"/>
  <c r="Y866" i="1"/>
  <c r="W866" i="1"/>
  <c r="V866" i="1"/>
  <c r="X866" i="1" s="1"/>
  <c r="AA866" i="1" s="1"/>
  <c r="T866" i="1"/>
  <c r="S866" i="1"/>
  <c r="P866" i="1"/>
  <c r="Q866" i="1" s="1"/>
  <c r="O866" i="1"/>
  <c r="N866" i="1"/>
  <c r="M866" i="1"/>
  <c r="L866" i="1"/>
  <c r="I866" i="1"/>
  <c r="G866" i="1"/>
  <c r="H866" i="1" s="1"/>
  <c r="F866" i="1"/>
  <c r="D866" i="1"/>
  <c r="E866" i="1" s="1"/>
  <c r="C866" i="1"/>
  <c r="AU865" i="1"/>
  <c r="AT865" i="1"/>
  <c r="AS865" i="1"/>
  <c r="BB865" i="1" s="1"/>
  <c r="AR865" i="1"/>
  <c r="BA865" i="1" s="1"/>
  <c r="AQ865" i="1"/>
  <c r="AP865" i="1"/>
  <c r="AO865" i="1"/>
  <c r="AO864" i="1" s="1"/>
  <c r="AN865" i="1"/>
  <c r="AM865" i="1"/>
  <c r="AL865" i="1"/>
  <c r="AK865" i="1"/>
  <c r="AJ865" i="1"/>
  <c r="AY865" i="1" s="1"/>
  <c r="AG865" i="1"/>
  <c r="AF865" i="1"/>
  <c r="AF864" i="1" s="1"/>
  <c r="AD865" i="1"/>
  <c r="AC865" i="1"/>
  <c r="AE865" i="1" s="1"/>
  <c r="Z865" i="1"/>
  <c r="Z864" i="1" s="1"/>
  <c r="Y865" i="1"/>
  <c r="W865" i="1"/>
  <c r="W864" i="1" s="1"/>
  <c r="V865" i="1"/>
  <c r="S865" i="1"/>
  <c r="R865" i="1"/>
  <c r="Q865" i="1"/>
  <c r="T865" i="1" s="1"/>
  <c r="P865" i="1"/>
  <c r="O865" i="1"/>
  <c r="N865" i="1"/>
  <c r="N864" i="1" s="1"/>
  <c r="M865" i="1"/>
  <c r="L865" i="1"/>
  <c r="J865" i="1"/>
  <c r="K865" i="1" s="1"/>
  <c r="I865" i="1"/>
  <c r="I864" i="1" s="1"/>
  <c r="G865" i="1"/>
  <c r="H865" i="1" s="1"/>
  <c r="F865" i="1"/>
  <c r="F864" i="1" s="1"/>
  <c r="D865" i="1"/>
  <c r="E865" i="1" s="1"/>
  <c r="C865" i="1"/>
  <c r="AZ864" i="1"/>
  <c r="AU864" i="1"/>
  <c r="AT864" i="1"/>
  <c r="AS864" i="1"/>
  <c r="BB864" i="1" s="1"/>
  <c r="AR864" i="1"/>
  <c r="AQ864" i="1"/>
  <c r="BA864" i="1" s="1"/>
  <c r="AP864" i="1"/>
  <c r="AN864" i="1"/>
  <c r="AM864" i="1"/>
  <c r="AL864" i="1"/>
  <c r="AK864" i="1"/>
  <c r="AG864" i="1"/>
  <c r="AD864" i="1"/>
  <c r="AC864" i="1"/>
  <c r="AE864" i="1" s="1"/>
  <c r="AH864" i="1" s="1"/>
  <c r="Y864" i="1"/>
  <c r="V864" i="1"/>
  <c r="X864" i="1" s="1"/>
  <c r="AA864" i="1" s="1"/>
  <c r="S864" i="1"/>
  <c r="R864" i="1"/>
  <c r="P864" i="1"/>
  <c r="Q864" i="1" s="1"/>
  <c r="T864" i="1" s="1"/>
  <c r="O864" i="1"/>
  <c r="M864" i="1"/>
  <c r="L864" i="1"/>
  <c r="J864" i="1"/>
  <c r="H864" i="1"/>
  <c r="G864" i="1"/>
  <c r="D864" i="1"/>
  <c r="C864" i="1"/>
  <c r="E864" i="1" s="1"/>
  <c r="BB863" i="1"/>
  <c r="AU863" i="1"/>
  <c r="AT863" i="1"/>
  <c r="AS863" i="1"/>
  <c r="AS862" i="1" s="1"/>
  <c r="AR863" i="1"/>
  <c r="AQ863" i="1"/>
  <c r="AP863" i="1"/>
  <c r="BA863" i="1" s="1"/>
  <c r="AO863" i="1"/>
  <c r="AN863" i="1"/>
  <c r="AM863" i="1"/>
  <c r="AZ863" i="1" s="1"/>
  <c r="AL863" i="1"/>
  <c r="AK863" i="1"/>
  <c r="AK862" i="1" s="1"/>
  <c r="AJ863" i="1"/>
  <c r="AY863" i="1" s="1"/>
  <c r="BC863" i="1" s="1"/>
  <c r="AG863" i="1"/>
  <c r="AF863" i="1"/>
  <c r="AD863" i="1"/>
  <c r="AC863" i="1"/>
  <c r="AE863" i="1" s="1"/>
  <c r="AH863" i="1" s="1"/>
  <c r="Z863" i="1"/>
  <c r="Y863" i="1"/>
  <c r="W863" i="1"/>
  <c r="V863" i="1"/>
  <c r="X863" i="1" s="1"/>
  <c r="AA863" i="1" s="1"/>
  <c r="S863" i="1"/>
  <c r="R863" i="1"/>
  <c r="R862" i="1" s="1"/>
  <c r="P863" i="1"/>
  <c r="O863" i="1"/>
  <c r="Q863" i="1" s="1"/>
  <c r="N863" i="1"/>
  <c r="M863" i="1"/>
  <c r="L863" i="1"/>
  <c r="J863" i="1"/>
  <c r="I863" i="1"/>
  <c r="G863" i="1"/>
  <c r="H863" i="1" s="1"/>
  <c r="F863" i="1"/>
  <c r="D863" i="1"/>
  <c r="E863" i="1" s="1"/>
  <c r="C863" i="1"/>
  <c r="AU862" i="1"/>
  <c r="AT862" i="1"/>
  <c r="AR862" i="1"/>
  <c r="AQ862" i="1"/>
  <c r="BA862" i="1" s="1"/>
  <c r="AP862" i="1"/>
  <c r="AO862" i="1"/>
  <c r="AN862" i="1"/>
  <c r="AM862" i="1"/>
  <c r="AZ862" i="1" s="1"/>
  <c r="AL862" i="1"/>
  <c r="AJ862" i="1"/>
  <c r="AG862" i="1"/>
  <c r="AF862" i="1"/>
  <c r="AD862" i="1"/>
  <c r="AE862" i="1" s="1"/>
  <c r="AH862" i="1" s="1"/>
  <c r="AC862" i="1"/>
  <c r="Z862" i="1"/>
  <c r="Y862" i="1"/>
  <c r="W862" i="1"/>
  <c r="V862" i="1"/>
  <c r="X862" i="1" s="1"/>
  <c r="AA862" i="1" s="1"/>
  <c r="S862" i="1"/>
  <c r="P862" i="1"/>
  <c r="Q862" i="1" s="1"/>
  <c r="T862" i="1" s="1"/>
  <c r="O862" i="1"/>
  <c r="N862" i="1"/>
  <c r="M862" i="1"/>
  <c r="L862" i="1"/>
  <c r="I862" i="1"/>
  <c r="G862" i="1"/>
  <c r="F862" i="1"/>
  <c r="H862" i="1" s="1"/>
  <c r="D862" i="1"/>
  <c r="E862" i="1" s="1"/>
  <c r="C862" i="1"/>
  <c r="AU861" i="1"/>
  <c r="AT861" i="1"/>
  <c r="AS861" i="1"/>
  <c r="BB861" i="1" s="1"/>
  <c r="AR861" i="1"/>
  <c r="AQ861" i="1"/>
  <c r="AP861" i="1"/>
  <c r="BA861" i="1" s="1"/>
  <c r="AO861" i="1"/>
  <c r="AN861" i="1"/>
  <c r="AM861" i="1"/>
  <c r="AZ861" i="1" s="1"/>
  <c r="AL861" i="1"/>
  <c r="AK861" i="1"/>
  <c r="AJ861" i="1"/>
  <c r="AY861" i="1" s="1"/>
  <c r="AG861" i="1"/>
  <c r="AF861" i="1"/>
  <c r="AF857" i="1" s="1"/>
  <c r="AD861" i="1"/>
  <c r="AC861" i="1"/>
  <c r="AE861" i="1" s="1"/>
  <c r="Z861" i="1"/>
  <c r="Y861" i="1"/>
  <c r="W861" i="1"/>
  <c r="V861" i="1"/>
  <c r="S861" i="1"/>
  <c r="R861" i="1"/>
  <c r="P861" i="1"/>
  <c r="O861" i="1"/>
  <c r="Q861" i="1" s="1"/>
  <c r="T861" i="1" s="1"/>
  <c r="N861" i="1"/>
  <c r="N857" i="1" s="1"/>
  <c r="M861" i="1"/>
  <c r="L861" i="1"/>
  <c r="J861" i="1"/>
  <c r="K861" i="1" s="1"/>
  <c r="I861" i="1"/>
  <c r="G861" i="1"/>
  <c r="H861" i="1" s="1"/>
  <c r="F861" i="1"/>
  <c r="D861" i="1"/>
  <c r="E861" i="1" s="1"/>
  <c r="C861" i="1"/>
  <c r="AZ860" i="1"/>
  <c r="AU860" i="1"/>
  <c r="AT860" i="1"/>
  <c r="AS860" i="1"/>
  <c r="BB860" i="1" s="1"/>
  <c r="AR860" i="1"/>
  <c r="AQ860" i="1"/>
  <c r="AQ857" i="1" s="1"/>
  <c r="BA857" i="1" s="1"/>
  <c r="AP860" i="1"/>
  <c r="BA860" i="1" s="1"/>
  <c r="AO860" i="1"/>
  <c r="AN860" i="1"/>
  <c r="AM860" i="1"/>
  <c r="AL860" i="1"/>
  <c r="AK860" i="1"/>
  <c r="AJ860" i="1"/>
  <c r="AV860" i="1" s="1"/>
  <c r="AH860" i="1"/>
  <c r="AG860" i="1"/>
  <c r="AF860" i="1"/>
  <c r="AD860" i="1"/>
  <c r="AC860" i="1"/>
  <c r="AE860" i="1" s="1"/>
  <c r="Z860" i="1"/>
  <c r="Y860" i="1"/>
  <c r="Y857" i="1" s="1"/>
  <c r="W860" i="1"/>
  <c r="X860" i="1" s="1"/>
  <c r="AA860" i="1" s="1"/>
  <c r="V860" i="1"/>
  <c r="S860" i="1"/>
  <c r="R860" i="1"/>
  <c r="P860" i="1"/>
  <c r="P857" i="1" s="1"/>
  <c r="Q857" i="1" s="1"/>
  <c r="T857" i="1" s="1"/>
  <c r="O860" i="1"/>
  <c r="N860" i="1"/>
  <c r="M860" i="1"/>
  <c r="L860" i="1"/>
  <c r="J860" i="1"/>
  <c r="K860" i="1" s="1"/>
  <c r="I860" i="1"/>
  <c r="H860" i="1"/>
  <c r="G860" i="1"/>
  <c r="F860" i="1"/>
  <c r="D860" i="1"/>
  <c r="E860" i="1" s="1"/>
  <c r="C860" i="1"/>
  <c r="BB859" i="1"/>
  <c r="AU859" i="1"/>
  <c r="AT859" i="1"/>
  <c r="AS859" i="1"/>
  <c r="AS857" i="1" s="1"/>
  <c r="AR859" i="1"/>
  <c r="AQ859" i="1"/>
  <c r="AP859" i="1"/>
  <c r="BA859" i="1" s="1"/>
  <c r="AO859" i="1"/>
  <c r="AN859" i="1"/>
  <c r="AM859" i="1"/>
  <c r="AZ859" i="1" s="1"/>
  <c r="AL859" i="1"/>
  <c r="AK859" i="1"/>
  <c r="AK857" i="1" s="1"/>
  <c r="AJ859" i="1"/>
  <c r="AY859" i="1" s="1"/>
  <c r="BC859" i="1" s="1"/>
  <c r="AG859" i="1"/>
  <c r="AF859" i="1"/>
  <c r="AD859" i="1"/>
  <c r="AC859" i="1"/>
  <c r="AE859" i="1" s="1"/>
  <c r="AH859" i="1" s="1"/>
  <c r="Z859" i="1"/>
  <c r="Y859" i="1"/>
  <c r="W859" i="1"/>
  <c r="X859" i="1" s="1"/>
  <c r="AA859" i="1" s="1"/>
  <c r="V859" i="1"/>
  <c r="S859" i="1"/>
  <c r="R859" i="1"/>
  <c r="R857" i="1" s="1"/>
  <c r="P859" i="1"/>
  <c r="O859" i="1"/>
  <c r="Q859" i="1" s="1"/>
  <c r="N859" i="1"/>
  <c r="M859" i="1"/>
  <c r="L859" i="1"/>
  <c r="J859" i="1"/>
  <c r="I859" i="1"/>
  <c r="G859" i="1"/>
  <c r="H859" i="1" s="1"/>
  <c r="F859" i="1"/>
  <c r="D859" i="1"/>
  <c r="E859" i="1" s="1"/>
  <c r="C859" i="1"/>
  <c r="AU858" i="1"/>
  <c r="AU857" i="1" s="1"/>
  <c r="AT858" i="1"/>
  <c r="AS858" i="1"/>
  <c r="AR858" i="1"/>
  <c r="AQ858" i="1"/>
  <c r="AP858" i="1"/>
  <c r="BA858" i="1" s="1"/>
  <c r="AO858" i="1"/>
  <c r="AN858" i="1"/>
  <c r="AM858" i="1"/>
  <c r="AL858" i="1"/>
  <c r="AK858" i="1"/>
  <c r="AJ858" i="1"/>
  <c r="AY858" i="1" s="1"/>
  <c r="AG858" i="1"/>
  <c r="AF858" i="1"/>
  <c r="AD858" i="1"/>
  <c r="AD857" i="1" s="1"/>
  <c r="AE857" i="1" s="1"/>
  <c r="AC858" i="1"/>
  <c r="Z858" i="1"/>
  <c r="Y858" i="1"/>
  <c r="W858" i="1"/>
  <c r="X858" i="1" s="1"/>
  <c r="AA858" i="1" s="1"/>
  <c r="V858" i="1"/>
  <c r="S858" i="1"/>
  <c r="R858" i="1"/>
  <c r="P858" i="1"/>
  <c r="O858" i="1"/>
  <c r="Q858" i="1" s="1"/>
  <c r="T858" i="1" s="1"/>
  <c r="N858" i="1"/>
  <c r="M858" i="1"/>
  <c r="L858" i="1"/>
  <c r="L857" i="1" s="1"/>
  <c r="J858" i="1"/>
  <c r="K858" i="1" s="1"/>
  <c r="I858" i="1"/>
  <c r="G858" i="1"/>
  <c r="H858" i="1" s="1"/>
  <c r="F858" i="1"/>
  <c r="D858" i="1"/>
  <c r="C858" i="1"/>
  <c r="AT857" i="1"/>
  <c r="AR857" i="1"/>
  <c r="AP857" i="1"/>
  <c r="AO857" i="1"/>
  <c r="AN857" i="1"/>
  <c r="AL857" i="1"/>
  <c r="AJ857" i="1"/>
  <c r="AG857" i="1"/>
  <c r="AC857" i="1"/>
  <c r="Z857" i="1"/>
  <c r="W857" i="1"/>
  <c r="V857" i="1"/>
  <c r="S857" i="1"/>
  <c r="O857" i="1"/>
  <c r="M857" i="1"/>
  <c r="I857" i="1"/>
  <c r="G857" i="1"/>
  <c r="F857" i="1"/>
  <c r="H857" i="1" s="1"/>
  <c r="C857" i="1"/>
  <c r="AZ856" i="1"/>
  <c r="AU856" i="1"/>
  <c r="AT856" i="1"/>
  <c r="AS856" i="1"/>
  <c r="BB856" i="1" s="1"/>
  <c r="AR856" i="1"/>
  <c r="AQ856" i="1"/>
  <c r="AQ853" i="1" s="1"/>
  <c r="BA853" i="1" s="1"/>
  <c r="AP856" i="1"/>
  <c r="BA856" i="1" s="1"/>
  <c r="AO856" i="1"/>
  <c r="AN856" i="1"/>
  <c r="AM856" i="1"/>
  <c r="AL856" i="1"/>
  <c r="AK856" i="1"/>
  <c r="AJ856" i="1"/>
  <c r="AV856" i="1" s="1"/>
  <c r="AH856" i="1"/>
  <c r="AG856" i="1"/>
  <c r="AF856" i="1"/>
  <c r="AD856" i="1"/>
  <c r="AC856" i="1"/>
  <c r="AE856" i="1" s="1"/>
  <c r="Z856" i="1"/>
  <c r="Y856" i="1"/>
  <c r="Y853" i="1" s="1"/>
  <c r="W856" i="1"/>
  <c r="V856" i="1"/>
  <c r="X856" i="1" s="1"/>
  <c r="S856" i="1"/>
  <c r="R856" i="1"/>
  <c r="P856" i="1"/>
  <c r="P853" i="1" s="1"/>
  <c r="Q853" i="1" s="1"/>
  <c r="T853" i="1" s="1"/>
  <c r="O856" i="1"/>
  <c r="N856" i="1"/>
  <c r="M856" i="1"/>
  <c r="L856" i="1"/>
  <c r="J856" i="1"/>
  <c r="K856" i="1" s="1"/>
  <c r="I856" i="1"/>
  <c r="H856" i="1"/>
  <c r="G856" i="1"/>
  <c r="F856" i="1"/>
  <c r="D856" i="1"/>
  <c r="E856" i="1" s="1"/>
  <c r="C856" i="1"/>
  <c r="BB855" i="1"/>
  <c r="AU855" i="1"/>
  <c r="AT855" i="1"/>
  <c r="AS855" i="1"/>
  <c r="AS853" i="1" s="1"/>
  <c r="AR855" i="1"/>
  <c r="AQ855" i="1"/>
  <c r="AP855" i="1"/>
  <c r="BA855" i="1" s="1"/>
  <c r="AO855" i="1"/>
  <c r="AN855" i="1"/>
  <c r="AM855" i="1"/>
  <c r="AZ855" i="1" s="1"/>
  <c r="AL855" i="1"/>
  <c r="AK855" i="1"/>
  <c r="AK853" i="1" s="1"/>
  <c r="AJ855" i="1"/>
  <c r="AY855" i="1" s="1"/>
  <c r="BC855" i="1" s="1"/>
  <c r="AG855" i="1"/>
  <c r="AF855" i="1"/>
  <c r="AD855" i="1"/>
  <c r="AC855" i="1"/>
  <c r="AE855" i="1" s="1"/>
  <c r="AH855" i="1" s="1"/>
  <c r="AA855" i="1"/>
  <c r="Z855" i="1"/>
  <c r="Y855" i="1"/>
  <c r="W855" i="1"/>
  <c r="V855" i="1"/>
  <c r="X855" i="1" s="1"/>
  <c r="S855" i="1"/>
  <c r="R855" i="1"/>
  <c r="R853" i="1" s="1"/>
  <c r="P855" i="1"/>
  <c r="O855" i="1"/>
  <c r="Q855" i="1" s="1"/>
  <c r="N855" i="1"/>
  <c r="M855" i="1"/>
  <c r="L855" i="1"/>
  <c r="J855" i="1"/>
  <c r="I855" i="1"/>
  <c r="G855" i="1"/>
  <c r="H855" i="1" s="1"/>
  <c r="F855" i="1"/>
  <c r="D855" i="1"/>
  <c r="E855" i="1" s="1"/>
  <c r="C855" i="1"/>
  <c r="AU854" i="1"/>
  <c r="AU853" i="1" s="1"/>
  <c r="AT854" i="1"/>
  <c r="AS854" i="1"/>
  <c r="AR854" i="1"/>
  <c r="AQ854" i="1"/>
  <c r="AP854" i="1"/>
  <c r="BA854" i="1" s="1"/>
  <c r="AO854" i="1"/>
  <c r="AN854" i="1"/>
  <c r="AM854" i="1"/>
  <c r="AL854" i="1"/>
  <c r="AK854" i="1"/>
  <c r="AJ854" i="1"/>
  <c r="AY854" i="1" s="1"/>
  <c r="AG854" i="1"/>
  <c r="AF854" i="1"/>
  <c r="AD854" i="1"/>
  <c r="AD853" i="1" s="1"/>
  <c r="AE853" i="1" s="1"/>
  <c r="AH853" i="1" s="1"/>
  <c r="AC854" i="1"/>
  <c r="Z854" i="1"/>
  <c r="Y854" i="1"/>
  <c r="W854" i="1"/>
  <c r="X854" i="1" s="1"/>
  <c r="AA854" i="1" s="1"/>
  <c r="V854" i="1"/>
  <c r="S854" i="1"/>
  <c r="R854" i="1"/>
  <c r="P854" i="1"/>
  <c r="O854" i="1"/>
  <c r="Q854" i="1" s="1"/>
  <c r="T854" i="1" s="1"/>
  <c r="N854" i="1"/>
  <c r="M854" i="1"/>
  <c r="L854" i="1"/>
  <c r="L853" i="1" s="1"/>
  <c r="J854" i="1"/>
  <c r="K854" i="1" s="1"/>
  <c r="I854" i="1"/>
  <c r="G854" i="1"/>
  <c r="H854" i="1" s="1"/>
  <c r="F854" i="1"/>
  <c r="D854" i="1"/>
  <c r="C854" i="1"/>
  <c r="AT853" i="1"/>
  <c r="AR853" i="1"/>
  <c r="AP853" i="1"/>
  <c r="AO853" i="1"/>
  <c r="AN853" i="1"/>
  <c r="AL853" i="1"/>
  <c r="AJ853" i="1"/>
  <c r="AG853" i="1"/>
  <c r="AF853" i="1"/>
  <c r="AC853" i="1"/>
  <c r="Z853" i="1"/>
  <c r="W853" i="1"/>
  <c r="V853" i="1"/>
  <c r="S853" i="1"/>
  <c r="O853" i="1"/>
  <c r="N853" i="1"/>
  <c r="M853" i="1"/>
  <c r="I853" i="1"/>
  <c r="G853" i="1"/>
  <c r="F853" i="1"/>
  <c r="C853" i="1"/>
  <c r="AZ852" i="1"/>
  <c r="AU852" i="1"/>
  <c r="AT852" i="1"/>
  <c r="AS852" i="1"/>
  <c r="BB852" i="1" s="1"/>
  <c r="AR852" i="1"/>
  <c r="AQ852" i="1"/>
  <c r="AQ851" i="1" s="1"/>
  <c r="AP852" i="1"/>
  <c r="BA852" i="1" s="1"/>
  <c r="AO852" i="1"/>
  <c r="AN852" i="1"/>
  <c r="AM852" i="1"/>
  <c r="AL852" i="1"/>
  <c r="AK852" i="1"/>
  <c r="AJ852" i="1"/>
  <c r="AV852" i="1" s="1"/>
  <c r="AH852" i="1"/>
  <c r="AG852" i="1"/>
  <c r="AF852" i="1"/>
  <c r="AD852" i="1"/>
  <c r="AC852" i="1"/>
  <c r="AE852" i="1" s="1"/>
  <c r="Z852" i="1"/>
  <c r="Y852" i="1"/>
  <c r="Y851" i="1" s="1"/>
  <c r="W852" i="1"/>
  <c r="X852" i="1" s="1"/>
  <c r="AA852" i="1" s="1"/>
  <c r="V852" i="1"/>
  <c r="S852" i="1"/>
  <c r="R852" i="1"/>
  <c r="P852" i="1"/>
  <c r="P851" i="1" s="1"/>
  <c r="O852" i="1"/>
  <c r="N852" i="1"/>
  <c r="M852" i="1"/>
  <c r="L852" i="1"/>
  <c r="J852" i="1"/>
  <c r="K852" i="1" s="1"/>
  <c r="I852" i="1"/>
  <c r="H852" i="1"/>
  <c r="G852" i="1"/>
  <c r="F852" i="1"/>
  <c r="D852" i="1"/>
  <c r="E852" i="1" s="1"/>
  <c r="C852" i="1"/>
  <c r="BB851" i="1"/>
  <c r="AU851" i="1"/>
  <c r="AT851" i="1"/>
  <c r="AS851" i="1"/>
  <c r="AR851" i="1"/>
  <c r="AP851" i="1"/>
  <c r="AO851" i="1"/>
  <c r="AN851" i="1"/>
  <c r="AZ851" i="1" s="1"/>
  <c r="AM851" i="1"/>
  <c r="AL851" i="1"/>
  <c r="AK851" i="1"/>
  <c r="AJ851" i="1"/>
  <c r="AH851" i="1"/>
  <c r="AG851" i="1"/>
  <c r="AF851" i="1"/>
  <c r="AE851" i="1"/>
  <c r="AD851" i="1"/>
  <c r="AC851" i="1"/>
  <c r="AA851" i="1"/>
  <c r="Z851" i="1"/>
  <c r="W851" i="1"/>
  <c r="V851" i="1"/>
  <c r="X851" i="1" s="1"/>
  <c r="S851" i="1"/>
  <c r="R851" i="1"/>
  <c r="O851" i="1"/>
  <c r="N851" i="1"/>
  <c r="M851" i="1"/>
  <c r="L851" i="1"/>
  <c r="J851" i="1"/>
  <c r="I851" i="1"/>
  <c r="G851" i="1"/>
  <c r="F851" i="1"/>
  <c r="H851" i="1" s="1"/>
  <c r="E851" i="1"/>
  <c r="D851" i="1"/>
  <c r="C851" i="1"/>
  <c r="AU850" i="1"/>
  <c r="AU849" i="1"/>
  <c r="AT849" i="1"/>
  <c r="AS849" i="1"/>
  <c r="BB849" i="1" s="1"/>
  <c r="AR849" i="1"/>
  <c r="AQ849" i="1"/>
  <c r="AP849" i="1"/>
  <c r="BA849" i="1" s="1"/>
  <c r="AO849" i="1"/>
  <c r="AO845" i="1" s="1"/>
  <c r="AN849" i="1"/>
  <c r="AM849" i="1"/>
  <c r="AZ849" i="1" s="1"/>
  <c r="AL849" i="1"/>
  <c r="AK849" i="1"/>
  <c r="AJ849" i="1"/>
  <c r="AY849" i="1" s="1"/>
  <c r="AG849" i="1"/>
  <c r="AF849" i="1"/>
  <c r="AF845" i="1" s="1"/>
  <c r="AD849" i="1"/>
  <c r="AC849" i="1"/>
  <c r="AE849" i="1" s="1"/>
  <c r="Z849" i="1"/>
  <c r="Y849" i="1"/>
  <c r="W849" i="1"/>
  <c r="V849" i="1"/>
  <c r="S849" i="1"/>
  <c r="R849" i="1"/>
  <c r="P849" i="1"/>
  <c r="O849" i="1"/>
  <c r="Q849" i="1" s="1"/>
  <c r="T849" i="1" s="1"/>
  <c r="N849" i="1"/>
  <c r="M849" i="1"/>
  <c r="L849" i="1"/>
  <c r="J849" i="1"/>
  <c r="K849" i="1" s="1"/>
  <c r="I849" i="1"/>
  <c r="G849" i="1"/>
  <c r="H849" i="1" s="1"/>
  <c r="F849" i="1"/>
  <c r="F845" i="1" s="1"/>
  <c r="H845" i="1" s="1"/>
  <c r="D849" i="1"/>
  <c r="E849" i="1" s="1"/>
  <c r="C849" i="1"/>
  <c r="AZ848" i="1"/>
  <c r="AU848" i="1"/>
  <c r="AT848" i="1"/>
  <c r="AS848" i="1"/>
  <c r="BB848" i="1" s="1"/>
  <c r="AR848" i="1"/>
  <c r="AQ848" i="1"/>
  <c r="AQ845" i="1" s="1"/>
  <c r="BA845" i="1" s="1"/>
  <c r="AP848" i="1"/>
  <c r="BA848" i="1" s="1"/>
  <c r="AO848" i="1"/>
  <c r="AN848" i="1"/>
  <c r="AM848" i="1"/>
  <c r="AL848" i="1"/>
  <c r="AK848" i="1"/>
  <c r="AG848" i="1"/>
  <c r="AF848" i="1"/>
  <c r="AD848" i="1"/>
  <c r="AC848" i="1"/>
  <c r="AE848" i="1" s="1"/>
  <c r="AH848" i="1" s="1"/>
  <c r="Z848" i="1"/>
  <c r="Y848" i="1"/>
  <c r="Y845" i="1" s="1"/>
  <c r="W848" i="1"/>
  <c r="V848" i="1"/>
  <c r="X848" i="1" s="1"/>
  <c r="AA848" i="1" s="1"/>
  <c r="S848" i="1"/>
  <c r="R848" i="1"/>
  <c r="P848" i="1"/>
  <c r="P845" i="1" s="1"/>
  <c r="Q845" i="1" s="1"/>
  <c r="T845" i="1" s="1"/>
  <c r="O848" i="1"/>
  <c r="Q848" i="1" s="1"/>
  <c r="T848" i="1" s="1"/>
  <c r="N848" i="1"/>
  <c r="M848" i="1"/>
  <c r="L848" i="1"/>
  <c r="J848" i="1"/>
  <c r="K848" i="1" s="1"/>
  <c r="I848" i="1"/>
  <c r="H848" i="1"/>
  <c r="G848" i="1"/>
  <c r="F848" i="1"/>
  <c r="D848" i="1"/>
  <c r="E848" i="1" s="1"/>
  <c r="C848" i="1"/>
  <c r="AU847" i="1"/>
  <c r="AT847" i="1"/>
  <c r="AS847" i="1"/>
  <c r="AS845" i="1" s="1"/>
  <c r="AR847" i="1"/>
  <c r="AQ847" i="1"/>
  <c r="AP847" i="1"/>
  <c r="BA847" i="1" s="1"/>
  <c r="AO847" i="1"/>
  <c r="AN847" i="1"/>
  <c r="AM847" i="1"/>
  <c r="AZ847" i="1" s="1"/>
  <c r="AL847" i="1"/>
  <c r="AK847" i="1"/>
  <c r="AK845" i="1" s="1"/>
  <c r="AG847" i="1"/>
  <c r="AF847" i="1"/>
  <c r="AD847" i="1"/>
  <c r="AC847" i="1"/>
  <c r="AE847" i="1" s="1"/>
  <c r="AH847" i="1" s="1"/>
  <c r="Z847" i="1"/>
  <c r="Y847" i="1"/>
  <c r="W847" i="1"/>
  <c r="X847" i="1" s="1"/>
  <c r="AA847" i="1" s="1"/>
  <c r="V847" i="1"/>
  <c r="S847" i="1"/>
  <c r="R847" i="1"/>
  <c r="R845" i="1" s="1"/>
  <c r="P847" i="1"/>
  <c r="O847" i="1"/>
  <c r="Q847" i="1" s="1"/>
  <c r="T847" i="1" s="1"/>
  <c r="N847" i="1"/>
  <c r="M847" i="1"/>
  <c r="L847" i="1"/>
  <c r="J847" i="1"/>
  <c r="K847" i="1" s="1"/>
  <c r="I847" i="1"/>
  <c r="G847" i="1"/>
  <c r="H847" i="1" s="1"/>
  <c r="F847" i="1"/>
  <c r="D847" i="1"/>
  <c r="E847" i="1" s="1"/>
  <c r="C847" i="1"/>
  <c r="AU846" i="1"/>
  <c r="AU845" i="1" s="1"/>
  <c r="AT846" i="1"/>
  <c r="AS846" i="1"/>
  <c r="BB846" i="1" s="1"/>
  <c r="AR846" i="1"/>
  <c r="AQ846" i="1"/>
  <c r="AP846" i="1"/>
  <c r="BA846" i="1" s="1"/>
  <c r="AO846" i="1"/>
  <c r="AN846" i="1"/>
  <c r="AM846" i="1"/>
  <c r="AL846" i="1"/>
  <c r="AK846" i="1"/>
  <c r="AG846" i="1"/>
  <c r="AF846" i="1"/>
  <c r="AD846" i="1"/>
  <c r="AD845" i="1" s="1"/>
  <c r="AE845" i="1" s="1"/>
  <c r="AC846" i="1"/>
  <c r="AE846" i="1" s="1"/>
  <c r="AH846" i="1" s="1"/>
  <c r="Z846" i="1"/>
  <c r="Y846" i="1"/>
  <c r="W846" i="1"/>
  <c r="V846" i="1"/>
  <c r="X846" i="1" s="1"/>
  <c r="AA846" i="1" s="1"/>
  <c r="S846" i="1"/>
  <c r="R846" i="1"/>
  <c r="P846" i="1"/>
  <c r="O846" i="1"/>
  <c r="Q846" i="1" s="1"/>
  <c r="T846" i="1" s="1"/>
  <c r="N846" i="1"/>
  <c r="M846" i="1"/>
  <c r="L846" i="1"/>
  <c r="L845" i="1" s="1"/>
  <c r="L834" i="1" s="1"/>
  <c r="I846" i="1"/>
  <c r="G846" i="1"/>
  <c r="H846" i="1" s="1"/>
  <c r="F846" i="1"/>
  <c r="D846" i="1"/>
  <c r="C846" i="1"/>
  <c r="AT845" i="1"/>
  <c r="AR845" i="1"/>
  <c r="AP845" i="1"/>
  <c r="AN845" i="1"/>
  <c r="AL845" i="1"/>
  <c r="AG845" i="1"/>
  <c r="AC845" i="1"/>
  <c r="Z845" i="1"/>
  <c r="W845" i="1"/>
  <c r="V845" i="1"/>
  <c r="S845" i="1"/>
  <c r="O845" i="1"/>
  <c r="N845" i="1"/>
  <c r="M845" i="1"/>
  <c r="I845" i="1"/>
  <c r="G845" i="1"/>
  <c r="C845" i="1"/>
  <c r="AZ844" i="1"/>
  <c r="AU844" i="1"/>
  <c r="AT844" i="1"/>
  <c r="AS844" i="1"/>
  <c r="BB844" i="1" s="1"/>
  <c r="AR844" i="1"/>
  <c r="AQ844" i="1"/>
  <c r="AP844" i="1"/>
  <c r="AO844" i="1"/>
  <c r="AN844" i="1"/>
  <c r="AM844" i="1"/>
  <c r="AL844" i="1"/>
  <c r="AK844" i="1"/>
  <c r="AG844" i="1"/>
  <c r="AF844" i="1"/>
  <c r="AD844" i="1"/>
  <c r="AC844" i="1"/>
  <c r="AE844" i="1" s="1"/>
  <c r="AH844" i="1" s="1"/>
  <c r="Z844" i="1"/>
  <c r="Y844" i="1"/>
  <c r="W844" i="1"/>
  <c r="X844" i="1" s="1"/>
  <c r="AA844" i="1" s="1"/>
  <c r="V844" i="1"/>
  <c r="S844" i="1"/>
  <c r="R844" i="1"/>
  <c r="P844" i="1"/>
  <c r="O844" i="1"/>
  <c r="Q844" i="1" s="1"/>
  <c r="T844" i="1" s="1"/>
  <c r="N844" i="1"/>
  <c r="M844" i="1"/>
  <c r="L844" i="1"/>
  <c r="J844" i="1"/>
  <c r="K844" i="1" s="1"/>
  <c r="I844" i="1"/>
  <c r="H844" i="1"/>
  <c r="G844" i="1"/>
  <c r="F844" i="1"/>
  <c r="D844" i="1"/>
  <c r="E844" i="1" s="1"/>
  <c r="C844" i="1"/>
  <c r="BB843" i="1"/>
  <c r="AU843" i="1"/>
  <c r="AT843" i="1"/>
  <c r="AS843" i="1"/>
  <c r="AR843" i="1"/>
  <c r="AQ843" i="1"/>
  <c r="AP843" i="1"/>
  <c r="BA843" i="1" s="1"/>
  <c r="AO843" i="1"/>
  <c r="AN843" i="1"/>
  <c r="AM843" i="1"/>
  <c r="AZ843" i="1" s="1"/>
  <c r="AL843" i="1"/>
  <c r="AK843" i="1"/>
  <c r="AG843" i="1"/>
  <c r="AF843" i="1"/>
  <c r="AD843" i="1"/>
  <c r="AC843" i="1"/>
  <c r="AE843" i="1" s="1"/>
  <c r="AH843" i="1" s="1"/>
  <c r="AA843" i="1"/>
  <c r="Z843" i="1"/>
  <c r="Y843" i="1"/>
  <c r="W843" i="1"/>
  <c r="X843" i="1" s="1"/>
  <c r="V843" i="1"/>
  <c r="S843" i="1"/>
  <c r="R843" i="1"/>
  <c r="R835" i="1" s="1"/>
  <c r="R834" i="1" s="1"/>
  <c r="P843" i="1"/>
  <c r="O843" i="1"/>
  <c r="Q843" i="1" s="1"/>
  <c r="N843" i="1"/>
  <c r="M843" i="1"/>
  <c r="L843" i="1"/>
  <c r="J843" i="1"/>
  <c r="K843" i="1" s="1"/>
  <c r="I843" i="1"/>
  <c r="G843" i="1"/>
  <c r="H843" i="1" s="1"/>
  <c r="F843" i="1"/>
  <c r="D843" i="1"/>
  <c r="E843" i="1" s="1"/>
  <c r="C843" i="1"/>
  <c r="AU842" i="1"/>
  <c r="AT842" i="1"/>
  <c r="AS842" i="1"/>
  <c r="BB842" i="1" s="1"/>
  <c r="AR842" i="1"/>
  <c r="AQ842" i="1"/>
  <c r="AP842" i="1"/>
  <c r="BA842" i="1" s="1"/>
  <c r="AO842" i="1"/>
  <c r="AN842" i="1"/>
  <c r="AM842" i="1"/>
  <c r="AZ842" i="1" s="1"/>
  <c r="AL842" i="1"/>
  <c r="AK842" i="1"/>
  <c r="AG842" i="1"/>
  <c r="AF842" i="1"/>
  <c r="AD842" i="1"/>
  <c r="AC842" i="1"/>
  <c r="Z842" i="1"/>
  <c r="Y842" i="1"/>
  <c r="W842" i="1"/>
  <c r="X842" i="1" s="1"/>
  <c r="AA842" i="1" s="1"/>
  <c r="V842" i="1"/>
  <c r="S842" i="1"/>
  <c r="R842" i="1"/>
  <c r="P842" i="1"/>
  <c r="O842" i="1"/>
  <c r="Q842" i="1" s="1"/>
  <c r="T842" i="1" s="1"/>
  <c r="N842" i="1"/>
  <c r="M842" i="1"/>
  <c r="L842" i="1"/>
  <c r="J842" i="1"/>
  <c r="K842" i="1" s="1"/>
  <c r="I842" i="1"/>
  <c r="G842" i="1"/>
  <c r="H842" i="1" s="1"/>
  <c r="F842" i="1"/>
  <c r="D842" i="1"/>
  <c r="E842" i="1" s="1"/>
  <c r="C842" i="1"/>
  <c r="AU841" i="1"/>
  <c r="AT841" i="1"/>
  <c r="AS841" i="1"/>
  <c r="BB841" i="1" s="1"/>
  <c r="AR841" i="1"/>
  <c r="AQ841" i="1"/>
  <c r="AP841" i="1"/>
  <c r="BA841" i="1" s="1"/>
  <c r="AO841" i="1"/>
  <c r="AN841" i="1"/>
  <c r="AM841" i="1"/>
  <c r="AZ841" i="1" s="1"/>
  <c r="AL841" i="1"/>
  <c r="AK841" i="1"/>
  <c r="AJ841" i="1"/>
  <c r="AY841" i="1" s="1"/>
  <c r="AG841" i="1"/>
  <c r="AF841" i="1"/>
  <c r="AD841" i="1"/>
  <c r="AC841" i="1"/>
  <c r="AE841" i="1" s="1"/>
  <c r="Z841" i="1"/>
  <c r="Y841" i="1"/>
  <c r="W841" i="1"/>
  <c r="V841" i="1"/>
  <c r="X841" i="1" s="1"/>
  <c r="AA841" i="1" s="1"/>
  <c r="S841" i="1"/>
  <c r="R841" i="1"/>
  <c r="P841" i="1"/>
  <c r="O841" i="1"/>
  <c r="Q841" i="1" s="1"/>
  <c r="T841" i="1" s="1"/>
  <c r="N841" i="1"/>
  <c r="M841" i="1"/>
  <c r="L841" i="1"/>
  <c r="J841" i="1"/>
  <c r="K841" i="1" s="1"/>
  <c r="I841" i="1"/>
  <c r="G841" i="1"/>
  <c r="H841" i="1" s="1"/>
  <c r="F841" i="1"/>
  <c r="D841" i="1"/>
  <c r="E841" i="1" s="1"/>
  <c r="C841" i="1"/>
  <c r="AZ840" i="1"/>
  <c r="AU840" i="1"/>
  <c r="AT840" i="1"/>
  <c r="AS840" i="1"/>
  <c r="BB840" i="1" s="1"/>
  <c r="AR840" i="1"/>
  <c r="AQ840" i="1"/>
  <c r="AP840" i="1"/>
  <c r="AO840" i="1"/>
  <c r="AN840" i="1"/>
  <c r="AM840" i="1"/>
  <c r="AL840" i="1"/>
  <c r="AK840" i="1"/>
  <c r="AJ840" i="1"/>
  <c r="AV840" i="1" s="1"/>
  <c r="AH840" i="1"/>
  <c r="AG840" i="1"/>
  <c r="AF840" i="1"/>
  <c r="AD840" i="1"/>
  <c r="AC840" i="1"/>
  <c r="AE840" i="1" s="1"/>
  <c r="Z840" i="1"/>
  <c r="Y840" i="1"/>
  <c r="W840" i="1"/>
  <c r="X840" i="1" s="1"/>
  <c r="AA840" i="1" s="1"/>
  <c r="V840" i="1"/>
  <c r="S840" i="1"/>
  <c r="R840" i="1"/>
  <c r="P840" i="1"/>
  <c r="O840" i="1"/>
  <c r="N840" i="1"/>
  <c r="M840" i="1"/>
  <c r="L840" i="1"/>
  <c r="J840" i="1"/>
  <c r="K840" i="1" s="1"/>
  <c r="I840" i="1"/>
  <c r="H840" i="1"/>
  <c r="G840" i="1"/>
  <c r="F840" i="1"/>
  <c r="D840" i="1"/>
  <c r="E840" i="1" s="1"/>
  <c r="C840" i="1"/>
  <c r="BB839" i="1"/>
  <c r="AU839" i="1"/>
  <c r="AT839" i="1"/>
  <c r="AS839" i="1"/>
  <c r="AR839" i="1"/>
  <c r="AQ839" i="1"/>
  <c r="AP839" i="1"/>
  <c r="BA839" i="1" s="1"/>
  <c r="AO839" i="1"/>
  <c r="AN839" i="1"/>
  <c r="AM839" i="1"/>
  <c r="AZ839" i="1" s="1"/>
  <c r="AL839" i="1"/>
  <c r="AK839" i="1"/>
  <c r="AK835" i="1" s="1"/>
  <c r="AK834" i="1" s="1"/>
  <c r="AJ839" i="1"/>
  <c r="AY839" i="1" s="1"/>
  <c r="AG839" i="1"/>
  <c r="AF839" i="1"/>
  <c r="AD839" i="1"/>
  <c r="AC839" i="1"/>
  <c r="AE839" i="1" s="1"/>
  <c r="AH839" i="1" s="1"/>
  <c r="Z839" i="1"/>
  <c r="Y839" i="1"/>
  <c r="W839" i="1"/>
  <c r="X839" i="1" s="1"/>
  <c r="AA839" i="1" s="1"/>
  <c r="V839" i="1"/>
  <c r="S839" i="1"/>
  <c r="R839" i="1"/>
  <c r="P839" i="1"/>
  <c r="O839" i="1"/>
  <c r="Q839" i="1" s="1"/>
  <c r="T839" i="1" s="1"/>
  <c r="N839" i="1"/>
  <c r="M839" i="1"/>
  <c r="L839" i="1"/>
  <c r="J839" i="1"/>
  <c r="K839" i="1" s="1"/>
  <c r="I839" i="1"/>
  <c r="G839" i="1"/>
  <c r="H839" i="1" s="1"/>
  <c r="F839" i="1"/>
  <c r="D839" i="1"/>
  <c r="E839" i="1" s="1"/>
  <c r="C839" i="1"/>
  <c r="AU838" i="1"/>
  <c r="AU835" i="1" s="1"/>
  <c r="AU834" i="1" s="1"/>
  <c r="AU833" i="1" s="1"/>
  <c r="AU1035" i="1" s="1"/>
  <c r="AT838" i="1"/>
  <c r="AS838" i="1"/>
  <c r="AR838" i="1"/>
  <c r="AQ838" i="1"/>
  <c r="AP838" i="1"/>
  <c r="BA838" i="1" s="1"/>
  <c r="AO838" i="1"/>
  <c r="AN838" i="1"/>
  <c r="AM838" i="1"/>
  <c r="AL838" i="1"/>
  <c r="AK838" i="1"/>
  <c r="AJ838" i="1"/>
  <c r="AY838" i="1" s="1"/>
  <c r="AG838" i="1"/>
  <c r="AF838" i="1"/>
  <c r="AD838" i="1"/>
  <c r="AC838" i="1"/>
  <c r="AE838" i="1" s="1"/>
  <c r="AH838" i="1" s="1"/>
  <c r="Z838" i="1"/>
  <c r="Y838" i="1"/>
  <c r="W838" i="1"/>
  <c r="X838" i="1" s="1"/>
  <c r="AA838" i="1" s="1"/>
  <c r="V838" i="1"/>
  <c r="T838" i="1"/>
  <c r="S838" i="1"/>
  <c r="R838" i="1"/>
  <c r="P838" i="1"/>
  <c r="O838" i="1"/>
  <c r="Q838" i="1" s="1"/>
  <c r="N838" i="1"/>
  <c r="M838" i="1"/>
  <c r="L838" i="1"/>
  <c r="L835" i="1" s="1"/>
  <c r="J838" i="1"/>
  <c r="K838" i="1" s="1"/>
  <c r="I838" i="1"/>
  <c r="G838" i="1"/>
  <c r="H838" i="1" s="1"/>
  <c r="F838" i="1"/>
  <c r="D838" i="1"/>
  <c r="C838" i="1"/>
  <c r="AU837" i="1"/>
  <c r="AT837" i="1"/>
  <c r="AS837" i="1"/>
  <c r="BB837" i="1" s="1"/>
  <c r="AR837" i="1"/>
  <c r="AQ837" i="1"/>
  <c r="AP837" i="1"/>
  <c r="BA837" i="1" s="1"/>
  <c r="AO837" i="1"/>
  <c r="AO835" i="1" s="1"/>
  <c r="AN837" i="1"/>
  <c r="AM837" i="1"/>
  <c r="AZ837" i="1" s="1"/>
  <c r="AL837" i="1"/>
  <c r="AK837" i="1"/>
  <c r="AJ837" i="1"/>
  <c r="AY837" i="1" s="1"/>
  <c r="AG837" i="1"/>
  <c r="AF837" i="1"/>
  <c r="AD837" i="1"/>
  <c r="AC837" i="1"/>
  <c r="AE837" i="1" s="1"/>
  <c r="Z837" i="1"/>
  <c r="Y837" i="1"/>
  <c r="W837" i="1"/>
  <c r="V837" i="1"/>
  <c r="S837" i="1"/>
  <c r="R837" i="1"/>
  <c r="P837" i="1"/>
  <c r="O837" i="1"/>
  <c r="Q837" i="1" s="1"/>
  <c r="T837" i="1" s="1"/>
  <c r="N837" i="1"/>
  <c r="N835" i="1" s="1"/>
  <c r="N834" i="1" s="1"/>
  <c r="M837" i="1"/>
  <c r="L837" i="1"/>
  <c r="J837" i="1"/>
  <c r="K837" i="1" s="1"/>
  <c r="I837" i="1"/>
  <c r="G837" i="1"/>
  <c r="H837" i="1" s="1"/>
  <c r="F837" i="1"/>
  <c r="F835" i="1" s="1"/>
  <c r="D837" i="1"/>
  <c r="E837" i="1" s="1"/>
  <c r="C837" i="1"/>
  <c r="AZ836" i="1"/>
  <c r="AU836" i="1"/>
  <c r="AT836" i="1"/>
  <c r="AS836" i="1"/>
  <c r="BB836" i="1" s="1"/>
  <c r="AR836" i="1"/>
  <c r="AQ836" i="1"/>
  <c r="AP836" i="1"/>
  <c r="BA836" i="1" s="1"/>
  <c r="AO836" i="1"/>
  <c r="AN836" i="1"/>
  <c r="AM836" i="1"/>
  <c r="AL836" i="1"/>
  <c r="AK836" i="1"/>
  <c r="AG836" i="1"/>
  <c r="AF836" i="1"/>
  <c r="AD836" i="1"/>
  <c r="AC836" i="1"/>
  <c r="AE836" i="1" s="1"/>
  <c r="AH836" i="1" s="1"/>
  <c r="Z836" i="1"/>
  <c r="Y836" i="1"/>
  <c r="Y835" i="1" s="1"/>
  <c r="Y834" i="1" s="1"/>
  <c r="W836" i="1"/>
  <c r="V836" i="1"/>
  <c r="X836" i="1" s="1"/>
  <c r="AA836" i="1" s="1"/>
  <c r="S836" i="1"/>
  <c r="R836" i="1"/>
  <c r="P836" i="1"/>
  <c r="O836" i="1"/>
  <c r="Q836" i="1" s="1"/>
  <c r="T836" i="1" s="1"/>
  <c r="N836" i="1"/>
  <c r="M836" i="1"/>
  <c r="L836" i="1"/>
  <c r="J836" i="1"/>
  <c r="K836" i="1" s="1"/>
  <c r="I836" i="1"/>
  <c r="H836" i="1"/>
  <c r="G836" i="1"/>
  <c r="F836" i="1"/>
  <c r="D836" i="1"/>
  <c r="E836" i="1" s="1"/>
  <c r="C836" i="1"/>
  <c r="AT835" i="1"/>
  <c r="AS835" i="1"/>
  <c r="AS834" i="1" s="1"/>
  <c r="AR835" i="1"/>
  <c r="AP835" i="1"/>
  <c r="AN835" i="1"/>
  <c r="AL835" i="1"/>
  <c r="AG835" i="1"/>
  <c r="AC835" i="1"/>
  <c r="Z835" i="1"/>
  <c r="V835" i="1"/>
  <c r="S835" i="1"/>
  <c r="O835" i="1"/>
  <c r="M835" i="1"/>
  <c r="J835" i="1"/>
  <c r="I835" i="1"/>
  <c r="G835" i="1"/>
  <c r="C835" i="1"/>
  <c r="AT834" i="1"/>
  <c r="AR834" i="1"/>
  <c r="AP834" i="1"/>
  <c r="AN834" i="1"/>
  <c r="AL834" i="1"/>
  <c r="AG834" i="1"/>
  <c r="AC834" i="1"/>
  <c r="Z834" i="1"/>
  <c r="V834" i="1"/>
  <c r="S834" i="1"/>
  <c r="O834" i="1"/>
  <c r="M834" i="1"/>
  <c r="I834" i="1"/>
  <c r="G834" i="1"/>
  <c r="C834" i="1"/>
  <c r="BB830" i="1"/>
  <c r="BA830" i="1"/>
  <c r="AZ830" i="1"/>
  <c r="AY830" i="1"/>
  <c r="BC830" i="1" s="1"/>
  <c r="AV830" i="1"/>
  <c r="AE830" i="1"/>
  <c r="AH830" i="1" s="1"/>
  <c r="AA830" i="1"/>
  <c r="X830" i="1"/>
  <c r="Q830" i="1"/>
  <c r="T830" i="1" s="1"/>
  <c r="K830" i="1"/>
  <c r="H830" i="1"/>
  <c r="E830" i="1"/>
  <c r="BC829" i="1"/>
  <c r="BB829" i="1"/>
  <c r="BA829" i="1"/>
  <c r="AZ829" i="1"/>
  <c r="AY829" i="1"/>
  <c r="AV829" i="1"/>
  <c r="AE829" i="1"/>
  <c r="AH829" i="1" s="1"/>
  <c r="X829" i="1"/>
  <c r="AA829" i="1" s="1"/>
  <c r="Q829" i="1"/>
  <c r="T829" i="1" s="1"/>
  <c r="K829" i="1"/>
  <c r="H829" i="1"/>
  <c r="E829" i="1"/>
  <c r="BB828" i="1"/>
  <c r="BA828" i="1"/>
  <c r="AZ828" i="1"/>
  <c r="AY828" i="1"/>
  <c r="BC828" i="1" s="1"/>
  <c r="AV828" i="1"/>
  <c r="AH828" i="1"/>
  <c r="AE828" i="1"/>
  <c r="AA828" i="1"/>
  <c r="X828" i="1"/>
  <c r="Q828" i="1"/>
  <c r="T828" i="1" s="1"/>
  <c r="AW828" i="1" s="1"/>
  <c r="K828" i="1"/>
  <c r="H828" i="1"/>
  <c r="E828" i="1"/>
  <c r="BB826" i="1"/>
  <c r="BA826" i="1"/>
  <c r="AZ826" i="1"/>
  <c r="AY826" i="1"/>
  <c r="BC826" i="1" s="1"/>
  <c r="AV826" i="1"/>
  <c r="AE826" i="1"/>
  <c r="AH826" i="1" s="1"/>
  <c r="X826" i="1"/>
  <c r="AA826" i="1" s="1"/>
  <c r="Q826" i="1"/>
  <c r="T826" i="1" s="1"/>
  <c r="K826" i="1"/>
  <c r="H826" i="1"/>
  <c r="E826" i="1"/>
  <c r="BB825" i="1"/>
  <c r="BA825" i="1"/>
  <c r="AZ825" i="1"/>
  <c r="AY825" i="1"/>
  <c r="BC825" i="1" s="1"/>
  <c r="AW825" i="1"/>
  <c r="AV825" i="1"/>
  <c r="AE825" i="1"/>
  <c r="AH825" i="1" s="1"/>
  <c r="X825" i="1"/>
  <c r="AA825" i="1" s="1"/>
  <c r="Q825" i="1"/>
  <c r="T825" i="1" s="1"/>
  <c r="K825" i="1"/>
  <c r="H825" i="1"/>
  <c r="E825" i="1"/>
  <c r="BB824" i="1"/>
  <c r="BA824" i="1"/>
  <c r="AZ824" i="1"/>
  <c r="AY824" i="1"/>
  <c r="BC824" i="1" s="1"/>
  <c r="AV824" i="1"/>
  <c r="AE824" i="1"/>
  <c r="AH824" i="1" s="1"/>
  <c r="AA824" i="1"/>
  <c r="X824" i="1"/>
  <c r="Q824" i="1"/>
  <c r="T824" i="1" s="1"/>
  <c r="K824" i="1"/>
  <c r="H824" i="1"/>
  <c r="E824" i="1"/>
  <c r="BB823" i="1"/>
  <c r="BA823" i="1"/>
  <c r="AZ823" i="1"/>
  <c r="AY823" i="1"/>
  <c r="BC823" i="1" s="1"/>
  <c r="AV823" i="1"/>
  <c r="AE823" i="1"/>
  <c r="AH823" i="1" s="1"/>
  <c r="X823" i="1"/>
  <c r="AA823" i="1" s="1"/>
  <c r="T823" i="1"/>
  <c r="Q823" i="1"/>
  <c r="K823" i="1"/>
  <c r="H823" i="1"/>
  <c r="E823" i="1"/>
  <c r="BB822" i="1"/>
  <c r="BA822" i="1"/>
  <c r="AZ822" i="1"/>
  <c r="AY822" i="1"/>
  <c r="AV822" i="1"/>
  <c r="AH822" i="1"/>
  <c r="AE822" i="1"/>
  <c r="X822" i="1"/>
  <c r="AA822" i="1" s="1"/>
  <c r="T822" i="1"/>
  <c r="AW822" i="1" s="1"/>
  <c r="Q822" i="1"/>
  <c r="K822" i="1"/>
  <c r="H822" i="1"/>
  <c r="E822" i="1"/>
  <c r="BB821" i="1"/>
  <c r="BA821" i="1"/>
  <c r="AZ821" i="1"/>
  <c r="AY821" i="1"/>
  <c r="AV821" i="1"/>
  <c r="AE821" i="1"/>
  <c r="AH821" i="1" s="1"/>
  <c r="AA821" i="1"/>
  <c r="X821" i="1"/>
  <c r="Q821" i="1"/>
  <c r="T821" i="1" s="1"/>
  <c r="K821" i="1"/>
  <c r="H821" i="1"/>
  <c r="E821" i="1"/>
  <c r="BC820" i="1"/>
  <c r="BB820" i="1"/>
  <c r="BA820" i="1"/>
  <c r="AZ820" i="1"/>
  <c r="AY820" i="1"/>
  <c r="AV820" i="1"/>
  <c r="AE820" i="1"/>
  <c r="AH820" i="1" s="1"/>
  <c r="X820" i="1"/>
  <c r="AA820" i="1" s="1"/>
  <c r="Q820" i="1"/>
  <c r="T820" i="1" s="1"/>
  <c r="K820" i="1"/>
  <c r="H820" i="1"/>
  <c r="E820" i="1"/>
  <c r="BB819" i="1"/>
  <c r="BA819" i="1"/>
  <c r="AZ819" i="1"/>
  <c r="AY819" i="1"/>
  <c r="BC819" i="1" s="1"/>
  <c r="BD819" i="1" s="1"/>
  <c r="AV819" i="1"/>
  <c r="AH819" i="1"/>
  <c r="AE819" i="1"/>
  <c r="X819" i="1"/>
  <c r="AA819" i="1" s="1"/>
  <c r="Q819" i="1"/>
  <c r="T819" i="1" s="1"/>
  <c r="AW819" i="1" s="1"/>
  <c r="K819" i="1"/>
  <c r="H819" i="1"/>
  <c r="E819" i="1"/>
  <c r="BB818" i="1"/>
  <c r="BA818" i="1"/>
  <c r="AZ818" i="1"/>
  <c r="AY818" i="1"/>
  <c r="BC818" i="1" s="1"/>
  <c r="AV818" i="1"/>
  <c r="AE818" i="1"/>
  <c r="AH818" i="1" s="1"/>
  <c r="X818" i="1"/>
  <c r="AA818" i="1" s="1"/>
  <c r="Q818" i="1"/>
  <c r="T818" i="1" s="1"/>
  <c r="K818" i="1"/>
  <c r="H818" i="1"/>
  <c r="E818" i="1"/>
  <c r="BB817" i="1"/>
  <c r="BA817" i="1"/>
  <c r="AZ817" i="1"/>
  <c r="AY817" i="1"/>
  <c r="BC817" i="1" s="1"/>
  <c r="AW817" i="1"/>
  <c r="AV817" i="1"/>
  <c r="AH817" i="1"/>
  <c r="AE817" i="1"/>
  <c r="X817" i="1"/>
  <c r="AA817" i="1" s="1"/>
  <c r="Q817" i="1"/>
  <c r="T817" i="1" s="1"/>
  <c r="K817" i="1"/>
  <c r="H817" i="1"/>
  <c r="E817" i="1"/>
  <c r="BB816" i="1"/>
  <c r="BA816" i="1"/>
  <c r="AZ816" i="1"/>
  <c r="AY816" i="1"/>
  <c r="BC816" i="1" s="1"/>
  <c r="AV816" i="1"/>
  <c r="AE816" i="1"/>
  <c r="AH816" i="1" s="1"/>
  <c r="X816" i="1"/>
  <c r="AA816" i="1" s="1"/>
  <c r="Q816" i="1"/>
  <c r="K816" i="1"/>
  <c r="H816" i="1"/>
  <c r="E816" i="1"/>
  <c r="BB815" i="1"/>
  <c r="BA815" i="1"/>
  <c r="AZ815" i="1"/>
  <c r="AY815" i="1"/>
  <c r="AV815" i="1"/>
  <c r="AE815" i="1"/>
  <c r="AH815" i="1" s="1"/>
  <c r="X815" i="1"/>
  <c r="AA815" i="1" s="1"/>
  <c r="T815" i="1"/>
  <c r="Q815" i="1"/>
  <c r="K815" i="1"/>
  <c r="H815" i="1"/>
  <c r="E815" i="1"/>
  <c r="BA814" i="1"/>
  <c r="AU814" i="1"/>
  <c r="AT814" i="1"/>
  <c r="AS814" i="1"/>
  <c r="BB814" i="1" s="1"/>
  <c r="AR814" i="1"/>
  <c r="AR809" i="1" s="1"/>
  <c r="AQ814" i="1"/>
  <c r="AP814" i="1"/>
  <c r="AO814" i="1"/>
  <c r="AN814" i="1"/>
  <c r="AM814" i="1"/>
  <c r="AZ814" i="1" s="1"/>
  <c r="AL814" i="1"/>
  <c r="AK814" i="1"/>
  <c r="AJ814" i="1"/>
  <c r="AG814" i="1"/>
  <c r="AF814" i="1"/>
  <c r="AD814" i="1"/>
  <c r="AC814" i="1"/>
  <c r="AE814" i="1" s="1"/>
  <c r="AH814" i="1" s="1"/>
  <c r="Z814" i="1"/>
  <c r="Z809" i="1" s="1"/>
  <c r="Y814" i="1"/>
  <c r="W814" i="1"/>
  <c r="V814" i="1"/>
  <c r="X814" i="1" s="1"/>
  <c r="AA814" i="1" s="1"/>
  <c r="S814" i="1"/>
  <c r="R814" i="1"/>
  <c r="Q814" i="1"/>
  <c r="T814" i="1" s="1"/>
  <c r="P814" i="1"/>
  <c r="O814" i="1"/>
  <c r="N814" i="1"/>
  <c r="M814" i="1"/>
  <c r="L814" i="1"/>
  <c r="J814" i="1"/>
  <c r="I814" i="1"/>
  <c r="I809" i="1" s="1"/>
  <c r="K809" i="1" s="1"/>
  <c r="G814" i="1"/>
  <c r="F814" i="1"/>
  <c r="H814" i="1" s="1"/>
  <c r="D814" i="1"/>
  <c r="E814" i="1" s="1"/>
  <c r="C814" i="1"/>
  <c r="BC813" i="1"/>
  <c r="BB813" i="1"/>
  <c r="BA813" i="1"/>
  <c r="AZ813" i="1"/>
  <c r="AY813" i="1"/>
  <c r="AV813" i="1"/>
  <c r="AE813" i="1"/>
  <c r="AH813" i="1" s="1"/>
  <c r="AA813" i="1"/>
  <c r="X813" i="1"/>
  <c r="T813" i="1"/>
  <c r="AW813" i="1" s="1"/>
  <c r="Q813" i="1"/>
  <c r="K813" i="1"/>
  <c r="H813" i="1"/>
  <c r="E813" i="1"/>
  <c r="BB812" i="1"/>
  <c r="BA812" i="1"/>
  <c r="AZ812" i="1"/>
  <c r="AY812" i="1"/>
  <c r="BC812" i="1" s="1"/>
  <c r="BD812" i="1" s="1"/>
  <c r="AV812" i="1"/>
  <c r="AH812" i="1"/>
  <c r="AE812" i="1"/>
  <c r="X812" i="1"/>
  <c r="AA812" i="1" s="1"/>
  <c r="Q812" i="1"/>
  <c r="T812" i="1" s="1"/>
  <c r="AW812" i="1" s="1"/>
  <c r="K812" i="1"/>
  <c r="H812" i="1"/>
  <c r="E812" i="1"/>
  <c r="BB811" i="1"/>
  <c r="BA811" i="1"/>
  <c r="AZ811" i="1"/>
  <c r="AY811" i="1"/>
  <c r="BC811" i="1" s="1"/>
  <c r="AV811" i="1"/>
  <c r="AH811" i="1"/>
  <c r="AE811" i="1"/>
  <c r="AA811" i="1"/>
  <c r="X811" i="1"/>
  <c r="Q811" i="1"/>
  <c r="T811" i="1" s="1"/>
  <c r="K811" i="1"/>
  <c r="H811" i="1"/>
  <c r="E811" i="1"/>
  <c r="AU810" i="1"/>
  <c r="AT810" i="1"/>
  <c r="AS810" i="1"/>
  <c r="BB810" i="1" s="1"/>
  <c r="AR810" i="1"/>
  <c r="AQ810" i="1"/>
  <c r="AP810" i="1"/>
  <c r="BA810" i="1" s="1"/>
  <c r="AO810" i="1"/>
  <c r="AO809" i="1" s="1"/>
  <c r="AO802" i="1" s="1"/>
  <c r="AN810" i="1"/>
  <c r="AM810" i="1"/>
  <c r="AZ810" i="1" s="1"/>
  <c r="AL810" i="1"/>
  <c r="AK810" i="1"/>
  <c r="AJ810" i="1"/>
  <c r="AY810" i="1" s="1"/>
  <c r="AG810" i="1"/>
  <c r="AF810" i="1"/>
  <c r="AF809" i="1" s="1"/>
  <c r="AF802" i="1" s="1"/>
  <c r="AD810" i="1"/>
  <c r="AC810" i="1"/>
  <c r="AE810" i="1" s="1"/>
  <c r="Z810" i="1"/>
  <c r="Y810" i="1"/>
  <c r="W810" i="1"/>
  <c r="W809" i="1" s="1"/>
  <c r="W802" i="1" s="1"/>
  <c r="V810" i="1"/>
  <c r="S810" i="1"/>
  <c r="R810" i="1"/>
  <c r="P810" i="1"/>
  <c r="O810" i="1"/>
  <c r="Q810" i="1" s="1"/>
  <c r="T810" i="1" s="1"/>
  <c r="N810" i="1"/>
  <c r="N809" i="1" s="1"/>
  <c r="N802" i="1" s="1"/>
  <c r="M810" i="1"/>
  <c r="L810" i="1"/>
  <c r="J810" i="1"/>
  <c r="I810" i="1"/>
  <c r="K810" i="1" s="1"/>
  <c r="G810" i="1"/>
  <c r="H810" i="1" s="1"/>
  <c r="F810" i="1"/>
  <c r="F809" i="1" s="1"/>
  <c r="F802" i="1" s="1"/>
  <c r="D810" i="1"/>
  <c r="E810" i="1" s="1"/>
  <c r="C810" i="1"/>
  <c r="AZ809" i="1"/>
  <c r="AU809" i="1"/>
  <c r="AT809" i="1"/>
  <c r="AS809" i="1"/>
  <c r="BB809" i="1" s="1"/>
  <c r="AQ809" i="1"/>
  <c r="AQ802" i="1" s="1"/>
  <c r="AP809" i="1"/>
  <c r="AN809" i="1"/>
  <c r="AM809" i="1"/>
  <c r="AL809" i="1"/>
  <c r="AK809" i="1"/>
  <c r="AH809" i="1"/>
  <c r="AG809" i="1"/>
  <c r="AD809" i="1"/>
  <c r="AC809" i="1"/>
  <c r="AE809" i="1" s="1"/>
  <c r="Y809" i="1"/>
  <c r="Y802" i="1" s="1"/>
  <c r="V809" i="1"/>
  <c r="X809" i="1" s="1"/>
  <c r="AA809" i="1" s="1"/>
  <c r="S809" i="1"/>
  <c r="R809" i="1"/>
  <c r="P809" i="1"/>
  <c r="O809" i="1"/>
  <c r="M809" i="1"/>
  <c r="L809" i="1"/>
  <c r="J809" i="1"/>
  <c r="H809" i="1"/>
  <c r="G809" i="1"/>
  <c r="D809" i="1"/>
  <c r="E809" i="1" s="1"/>
  <c r="C809" i="1"/>
  <c r="BB808" i="1"/>
  <c r="BA808" i="1"/>
  <c r="AZ808" i="1"/>
  <c r="AY808" i="1"/>
  <c r="AV808" i="1"/>
  <c r="AE808" i="1"/>
  <c r="AH808" i="1" s="1"/>
  <c r="AA808" i="1"/>
  <c r="X808" i="1"/>
  <c r="T808" i="1"/>
  <c r="AW808" i="1" s="1"/>
  <c r="Q808" i="1"/>
  <c r="K808" i="1"/>
  <c r="H808" i="1"/>
  <c r="E808" i="1"/>
  <c r="AU807" i="1"/>
  <c r="AT807" i="1"/>
  <c r="AT803" i="1" s="1"/>
  <c r="AS807" i="1"/>
  <c r="BB807" i="1" s="1"/>
  <c r="AR807" i="1"/>
  <c r="AQ807" i="1"/>
  <c r="AP807" i="1"/>
  <c r="BA807" i="1" s="1"/>
  <c r="AO807" i="1"/>
  <c r="AN807" i="1"/>
  <c r="AM807" i="1"/>
  <c r="AZ807" i="1" s="1"/>
  <c r="AL807" i="1"/>
  <c r="AL803" i="1" s="1"/>
  <c r="AK807" i="1"/>
  <c r="AJ807" i="1"/>
  <c r="AG807" i="1"/>
  <c r="AF807" i="1"/>
  <c r="AD807" i="1"/>
  <c r="AC807" i="1"/>
  <c r="Z807" i="1"/>
  <c r="Y807" i="1"/>
  <c r="W807" i="1"/>
  <c r="X807" i="1" s="1"/>
  <c r="AA807" i="1" s="1"/>
  <c r="V807" i="1"/>
  <c r="S807" i="1"/>
  <c r="S803" i="1" s="1"/>
  <c r="R807" i="1"/>
  <c r="Q807" i="1"/>
  <c r="T807" i="1" s="1"/>
  <c r="P807" i="1"/>
  <c r="O807" i="1"/>
  <c r="N807" i="1"/>
  <c r="M807" i="1"/>
  <c r="L807" i="1"/>
  <c r="K807" i="1"/>
  <c r="J807" i="1"/>
  <c r="I807" i="1"/>
  <c r="G807" i="1"/>
  <c r="H807" i="1" s="1"/>
  <c r="F807" i="1"/>
  <c r="D807" i="1"/>
  <c r="C807" i="1"/>
  <c r="C803" i="1" s="1"/>
  <c r="C802" i="1" s="1"/>
  <c r="BB806" i="1"/>
  <c r="BA806" i="1"/>
  <c r="AZ806" i="1"/>
  <c r="BC806" i="1" s="1"/>
  <c r="AY806" i="1"/>
  <c r="AV806" i="1"/>
  <c r="AE806" i="1"/>
  <c r="AH806" i="1" s="1"/>
  <c r="X806" i="1"/>
  <c r="AA806" i="1" s="1"/>
  <c r="T806" i="1"/>
  <c r="AW806" i="1" s="1"/>
  <c r="Q806" i="1"/>
  <c r="K806" i="1"/>
  <c r="H806" i="1"/>
  <c r="E806" i="1"/>
  <c r="BB805" i="1"/>
  <c r="BA805" i="1"/>
  <c r="AZ805" i="1"/>
  <c r="AY805" i="1"/>
  <c r="BC805" i="1" s="1"/>
  <c r="AV805" i="1"/>
  <c r="AH805" i="1"/>
  <c r="AE805" i="1"/>
  <c r="X805" i="1"/>
  <c r="AA805" i="1" s="1"/>
  <c r="Q805" i="1"/>
  <c r="T805" i="1" s="1"/>
  <c r="K805" i="1"/>
  <c r="H805" i="1"/>
  <c r="E805" i="1"/>
  <c r="AY804" i="1"/>
  <c r="AU804" i="1"/>
  <c r="AT804" i="1"/>
  <c r="AS804" i="1"/>
  <c r="BB804" i="1" s="1"/>
  <c r="AR804" i="1"/>
  <c r="AQ804" i="1"/>
  <c r="AP804" i="1"/>
  <c r="AO804" i="1"/>
  <c r="AN804" i="1"/>
  <c r="AM804" i="1"/>
  <c r="AZ804" i="1" s="1"/>
  <c r="AL804" i="1"/>
  <c r="AK804" i="1"/>
  <c r="AJ804" i="1"/>
  <c r="AG804" i="1"/>
  <c r="AG803" i="1" s="1"/>
  <c r="AG802" i="1" s="1"/>
  <c r="AF804" i="1"/>
  <c r="AE804" i="1"/>
  <c r="AD804" i="1"/>
  <c r="AC804" i="1"/>
  <c r="Z804" i="1"/>
  <c r="Y804" i="1"/>
  <c r="X804" i="1"/>
  <c r="AA804" i="1" s="1"/>
  <c r="W804" i="1"/>
  <c r="V804" i="1"/>
  <c r="S804" i="1"/>
  <c r="R804" i="1"/>
  <c r="P804" i="1"/>
  <c r="O804" i="1"/>
  <c r="N804" i="1"/>
  <c r="M804" i="1"/>
  <c r="L804" i="1"/>
  <c r="J804" i="1"/>
  <c r="K804" i="1" s="1"/>
  <c r="I804" i="1"/>
  <c r="G804" i="1"/>
  <c r="F804" i="1"/>
  <c r="E804" i="1"/>
  <c r="D804" i="1"/>
  <c r="C804" i="1"/>
  <c r="AU803" i="1"/>
  <c r="AS803" i="1"/>
  <c r="BB803" i="1" s="1"/>
  <c r="AR803" i="1"/>
  <c r="AQ803" i="1"/>
  <c r="AO803" i="1"/>
  <c r="AN803" i="1"/>
  <c r="AM803" i="1"/>
  <c r="AZ803" i="1" s="1"/>
  <c r="AK803" i="1"/>
  <c r="AJ803" i="1"/>
  <c r="AF803" i="1"/>
  <c r="AD803" i="1"/>
  <c r="Z803" i="1"/>
  <c r="Z802" i="1" s="1"/>
  <c r="Y803" i="1"/>
  <c r="X803" i="1"/>
  <c r="W803" i="1"/>
  <c r="V803" i="1"/>
  <c r="R803" i="1"/>
  <c r="P803" i="1"/>
  <c r="N803" i="1"/>
  <c r="M803" i="1"/>
  <c r="L803" i="1"/>
  <c r="J803" i="1"/>
  <c r="I803" i="1"/>
  <c r="F803" i="1"/>
  <c r="D803" i="1"/>
  <c r="AU802" i="1"/>
  <c r="AT802" i="1"/>
  <c r="AS802" i="1"/>
  <c r="AN802" i="1"/>
  <c r="AM802" i="1"/>
  <c r="AZ802" i="1" s="1"/>
  <c r="AL802" i="1"/>
  <c r="AK802" i="1"/>
  <c r="AD802" i="1"/>
  <c r="V802" i="1"/>
  <c r="X802" i="1" s="1"/>
  <c r="AA802" i="1" s="1"/>
  <c r="S802" i="1"/>
  <c r="R802" i="1"/>
  <c r="M802" i="1"/>
  <c r="L802" i="1"/>
  <c r="J802" i="1"/>
  <c r="D802" i="1"/>
  <c r="BB801" i="1"/>
  <c r="BA801" i="1"/>
  <c r="AZ801" i="1"/>
  <c r="AY801" i="1"/>
  <c r="BC801" i="1" s="1"/>
  <c r="AV801" i="1"/>
  <c r="AE801" i="1"/>
  <c r="AH801" i="1" s="1"/>
  <c r="X801" i="1"/>
  <c r="AA801" i="1" s="1"/>
  <c r="Q801" i="1"/>
  <c r="T801" i="1" s="1"/>
  <c r="K801" i="1"/>
  <c r="H801" i="1"/>
  <c r="E801" i="1"/>
  <c r="AU800" i="1"/>
  <c r="AT800" i="1"/>
  <c r="AS800" i="1"/>
  <c r="BB800" i="1" s="1"/>
  <c r="AR800" i="1"/>
  <c r="AQ800" i="1"/>
  <c r="AP800" i="1"/>
  <c r="BA800" i="1" s="1"/>
  <c r="AO800" i="1"/>
  <c r="AO795" i="1" s="1"/>
  <c r="AN800" i="1"/>
  <c r="AM800" i="1"/>
  <c r="AL800" i="1"/>
  <c r="AK800" i="1"/>
  <c r="AJ800" i="1"/>
  <c r="AY800" i="1" s="1"/>
  <c r="AG800" i="1"/>
  <c r="AF800" i="1"/>
  <c r="AF795" i="1" s="1"/>
  <c r="AD800" i="1"/>
  <c r="AE800" i="1" s="1"/>
  <c r="AC800" i="1"/>
  <c r="Z800" i="1"/>
  <c r="Y800" i="1"/>
  <c r="W800" i="1"/>
  <c r="V800" i="1"/>
  <c r="S800" i="1"/>
  <c r="R800" i="1"/>
  <c r="P800" i="1"/>
  <c r="O800" i="1"/>
  <c r="Q800" i="1" s="1"/>
  <c r="T800" i="1" s="1"/>
  <c r="N800" i="1"/>
  <c r="N795" i="1" s="1"/>
  <c r="M800" i="1"/>
  <c r="L800" i="1"/>
  <c r="J800" i="1"/>
  <c r="K800" i="1" s="1"/>
  <c r="I800" i="1"/>
  <c r="G800" i="1"/>
  <c r="H800" i="1" s="1"/>
  <c r="F800" i="1"/>
  <c r="F795" i="1" s="1"/>
  <c r="D800" i="1"/>
  <c r="E800" i="1" s="1"/>
  <c r="C800" i="1"/>
  <c r="BB799" i="1"/>
  <c r="BA799" i="1"/>
  <c r="AZ799" i="1"/>
  <c r="BC799" i="1" s="1"/>
  <c r="AY799" i="1"/>
  <c r="AV799" i="1"/>
  <c r="AE799" i="1"/>
  <c r="AH799" i="1" s="1"/>
  <c r="X799" i="1"/>
  <c r="AA799" i="1" s="1"/>
  <c r="T799" i="1"/>
  <c r="Q799" i="1"/>
  <c r="K799" i="1"/>
  <c r="H799" i="1"/>
  <c r="E799" i="1"/>
  <c r="BB798" i="1"/>
  <c r="BA798" i="1"/>
  <c r="AZ798" i="1"/>
  <c r="AY798" i="1"/>
  <c r="AV798" i="1"/>
  <c r="AH798" i="1"/>
  <c r="AE798" i="1"/>
  <c r="X798" i="1"/>
  <c r="AA798" i="1" s="1"/>
  <c r="Q798" i="1"/>
  <c r="T798" i="1" s="1"/>
  <c r="K798" i="1"/>
  <c r="H798" i="1"/>
  <c r="E798" i="1"/>
  <c r="BB797" i="1"/>
  <c r="BC797" i="1" s="1"/>
  <c r="BA797" i="1"/>
  <c r="AZ797" i="1"/>
  <c r="AY797" i="1"/>
  <c r="AV797" i="1"/>
  <c r="AE797" i="1"/>
  <c r="AH797" i="1" s="1"/>
  <c r="AA797" i="1"/>
  <c r="X797" i="1"/>
  <c r="Q797" i="1"/>
  <c r="T797" i="1" s="1"/>
  <c r="K797" i="1"/>
  <c r="H797" i="1"/>
  <c r="E797" i="1"/>
  <c r="AU796" i="1"/>
  <c r="AT796" i="1"/>
  <c r="AT795" i="1" s="1"/>
  <c r="AS796" i="1"/>
  <c r="AR796" i="1"/>
  <c r="AQ796" i="1"/>
  <c r="AP796" i="1"/>
  <c r="BA796" i="1" s="1"/>
  <c r="AO796" i="1"/>
  <c r="AN796" i="1"/>
  <c r="AM796" i="1"/>
  <c r="AZ796" i="1" s="1"/>
  <c r="AL796" i="1"/>
  <c r="AL795" i="1" s="1"/>
  <c r="AV795" i="1" s="1"/>
  <c r="AK796" i="1"/>
  <c r="AJ796" i="1"/>
  <c r="AG796" i="1"/>
  <c r="AF796" i="1"/>
  <c r="AD796" i="1"/>
  <c r="AC796" i="1"/>
  <c r="Z796" i="1"/>
  <c r="Y796" i="1"/>
  <c r="W796" i="1"/>
  <c r="V796" i="1"/>
  <c r="X796" i="1" s="1"/>
  <c r="AA796" i="1" s="1"/>
  <c r="S796" i="1"/>
  <c r="S795" i="1" s="1"/>
  <c r="R796" i="1"/>
  <c r="P796" i="1"/>
  <c r="O796" i="1"/>
  <c r="Q796" i="1" s="1"/>
  <c r="T796" i="1" s="1"/>
  <c r="N796" i="1"/>
  <c r="M796" i="1"/>
  <c r="L796" i="1"/>
  <c r="K796" i="1"/>
  <c r="J796" i="1"/>
  <c r="I796" i="1"/>
  <c r="G796" i="1"/>
  <c r="F796" i="1"/>
  <c r="H796" i="1" s="1"/>
  <c r="D796" i="1"/>
  <c r="C796" i="1"/>
  <c r="C795" i="1" s="1"/>
  <c r="E795" i="1" s="1"/>
  <c r="AU795" i="1"/>
  <c r="AS795" i="1"/>
  <c r="AR795" i="1"/>
  <c r="AQ795" i="1"/>
  <c r="AP795" i="1"/>
  <c r="BA795" i="1" s="1"/>
  <c r="AN795" i="1"/>
  <c r="AN780" i="1" s="1"/>
  <c r="AM795" i="1"/>
  <c r="AZ795" i="1" s="1"/>
  <c r="AK795" i="1"/>
  <c r="AJ795" i="1"/>
  <c r="AG795" i="1"/>
  <c r="AD795" i="1"/>
  <c r="Z795" i="1"/>
  <c r="Y795" i="1"/>
  <c r="V795" i="1"/>
  <c r="R795" i="1"/>
  <c r="P795" i="1"/>
  <c r="O795" i="1"/>
  <c r="Q795" i="1" s="1"/>
  <c r="T795" i="1" s="1"/>
  <c r="M795" i="1"/>
  <c r="M780" i="1" s="1"/>
  <c r="L795" i="1"/>
  <c r="J795" i="1"/>
  <c r="K795" i="1" s="1"/>
  <c r="I795" i="1"/>
  <c r="G795" i="1"/>
  <c r="H795" i="1" s="1"/>
  <c r="D795" i="1"/>
  <c r="BB794" i="1"/>
  <c r="BA794" i="1"/>
  <c r="AZ794" i="1"/>
  <c r="AY794" i="1"/>
  <c r="BC794" i="1" s="1"/>
  <c r="AV794" i="1"/>
  <c r="AE794" i="1"/>
  <c r="AH794" i="1" s="1"/>
  <c r="X794" i="1"/>
  <c r="AA794" i="1" s="1"/>
  <c r="Q794" i="1"/>
  <c r="T794" i="1" s="1"/>
  <c r="K794" i="1"/>
  <c r="H794" i="1"/>
  <c r="E794" i="1"/>
  <c r="BB793" i="1"/>
  <c r="BA793" i="1"/>
  <c r="AZ793" i="1"/>
  <c r="BC793" i="1" s="1"/>
  <c r="AY793" i="1"/>
  <c r="AV793" i="1"/>
  <c r="AE793" i="1"/>
  <c r="AH793" i="1" s="1"/>
  <c r="X793" i="1"/>
  <c r="AA793" i="1" s="1"/>
  <c r="T793" i="1"/>
  <c r="Q793" i="1"/>
  <c r="K793" i="1"/>
  <c r="H793" i="1"/>
  <c r="E793" i="1"/>
  <c r="BB792" i="1"/>
  <c r="BA792" i="1"/>
  <c r="BC792" i="1" s="1"/>
  <c r="AZ792" i="1"/>
  <c r="AY792" i="1"/>
  <c r="AV792" i="1"/>
  <c r="AE792" i="1"/>
  <c r="AH792" i="1" s="1"/>
  <c r="X792" i="1"/>
  <c r="AA792" i="1" s="1"/>
  <c r="Q792" i="1"/>
  <c r="T792" i="1" s="1"/>
  <c r="K792" i="1"/>
  <c r="H792" i="1"/>
  <c r="E792" i="1"/>
  <c r="AU791" i="1"/>
  <c r="AT791" i="1"/>
  <c r="AS791" i="1"/>
  <c r="AR791" i="1"/>
  <c r="AQ791" i="1"/>
  <c r="AP791" i="1"/>
  <c r="BA791" i="1" s="1"/>
  <c r="AO791" i="1"/>
  <c r="AN791" i="1"/>
  <c r="AM791" i="1"/>
  <c r="AZ791" i="1" s="1"/>
  <c r="AL791" i="1"/>
  <c r="AK791" i="1"/>
  <c r="AK780" i="1" s="1"/>
  <c r="AJ791" i="1"/>
  <c r="AG791" i="1"/>
  <c r="AF791" i="1"/>
  <c r="AD791" i="1"/>
  <c r="AC791" i="1"/>
  <c r="AE791" i="1" s="1"/>
  <c r="AH791" i="1" s="1"/>
  <c r="AA791" i="1"/>
  <c r="Z791" i="1"/>
  <c r="Y791" i="1"/>
  <c r="W791" i="1"/>
  <c r="V791" i="1"/>
  <c r="X791" i="1" s="1"/>
  <c r="S791" i="1"/>
  <c r="R791" i="1"/>
  <c r="R780" i="1" s="1"/>
  <c r="P791" i="1"/>
  <c r="Q791" i="1" s="1"/>
  <c r="O791" i="1"/>
  <c r="N791" i="1"/>
  <c r="M791" i="1"/>
  <c r="L791" i="1"/>
  <c r="J791" i="1"/>
  <c r="K791" i="1" s="1"/>
  <c r="I791" i="1"/>
  <c r="G791" i="1"/>
  <c r="H791" i="1" s="1"/>
  <c r="F791" i="1"/>
  <c r="D791" i="1"/>
  <c r="E791" i="1" s="1"/>
  <c r="C791" i="1"/>
  <c r="BD790" i="1"/>
  <c r="BB790" i="1"/>
  <c r="BA790" i="1"/>
  <c r="AZ790" i="1"/>
  <c r="AY790" i="1"/>
  <c r="BC790" i="1" s="1"/>
  <c r="AV790" i="1"/>
  <c r="AH790" i="1"/>
  <c r="AE790" i="1"/>
  <c r="AA790" i="1"/>
  <c r="X790" i="1"/>
  <c r="Q790" i="1"/>
  <c r="T790" i="1" s="1"/>
  <c r="AW790" i="1" s="1"/>
  <c r="K790" i="1"/>
  <c r="H790" i="1"/>
  <c r="E790" i="1"/>
  <c r="BB789" i="1"/>
  <c r="BA789" i="1"/>
  <c r="AZ789" i="1"/>
  <c r="AY789" i="1"/>
  <c r="BC789" i="1" s="1"/>
  <c r="AV789" i="1"/>
  <c r="AH789" i="1"/>
  <c r="AE789" i="1"/>
  <c r="X789" i="1"/>
  <c r="AA789" i="1" s="1"/>
  <c r="Q789" i="1"/>
  <c r="T789" i="1" s="1"/>
  <c r="K789" i="1"/>
  <c r="H789" i="1"/>
  <c r="E789" i="1"/>
  <c r="BB788" i="1"/>
  <c r="BA788" i="1"/>
  <c r="AZ788" i="1"/>
  <c r="AY788" i="1"/>
  <c r="BC788" i="1" s="1"/>
  <c r="AW788" i="1"/>
  <c r="AV788" i="1"/>
  <c r="AE788" i="1"/>
  <c r="AH788" i="1" s="1"/>
  <c r="X788" i="1"/>
  <c r="AA788" i="1" s="1"/>
  <c r="Q788" i="1"/>
  <c r="T788" i="1" s="1"/>
  <c r="BD788" i="1" s="1"/>
  <c r="K788" i="1"/>
  <c r="H788" i="1"/>
  <c r="E788" i="1"/>
  <c r="BB787" i="1"/>
  <c r="BA787" i="1"/>
  <c r="AZ787" i="1"/>
  <c r="AY787" i="1"/>
  <c r="BC787" i="1" s="1"/>
  <c r="AV787" i="1"/>
  <c r="AE787" i="1"/>
  <c r="AH787" i="1" s="1"/>
  <c r="X787" i="1"/>
  <c r="AA787" i="1" s="1"/>
  <c r="Q787" i="1"/>
  <c r="T787" i="1" s="1"/>
  <c r="K787" i="1"/>
  <c r="H787" i="1"/>
  <c r="E787" i="1"/>
  <c r="AZ786" i="1"/>
  <c r="AU786" i="1"/>
  <c r="AT786" i="1"/>
  <c r="AS786" i="1"/>
  <c r="BB786" i="1" s="1"/>
  <c r="AR786" i="1"/>
  <c r="AQ786" i="1"/>
  <c r="AP786" i="1"/>
  <c r="AO786" i="1"/>
  <c r="AN786" i="1"/>
  <c r="AM786" i="1"/>
  <c r="AL786" i="1"/>
  <c r="AK786" i="1"/>
  <c r="AJ786" i="1"/>
  <c r="AH786" i="1"/>
  <c r="AG786" i="1"/>
  <c r="AF786" i="1"/>
  <c r="AD786" i="1"/>
  <c r="AC786" i="1"/>
  <c r="AE786" i="1" s="1"/>
  <c r="Z786" i="1"/>
  <c r="Y786" i="1"/>
  <c r="W786" i="1"/>
  <c r="X786" i="1" s="1"/>
  <c r="V786" i="1"/>
  <c r="S786" i="1"/>
  <c r="R786" i="1"/>
  <c r="P786" i="1"/>
  <c r="O786" i="1"/>
  <c r="Q786" i="1" s="1"/>
  <c r="T786" i="1" s="1"/>
  <c r="N786" i="1"/>
  <c r="M786" i="1"/>
  <c r="L786" i="1"/>
  <c r="J786" i="1"/>
  <c r="K786" i="1" s="1"/>
  <c r="I786" i="1"/>
  <c r="H786" i="1"/>
  <c r="G786" i="1"/>
  <c r="F786" i="1"/>
  <c r="D786" i="1"/>
  <c r="E786" i="1" s="1"/>
  <c r="C786" i="1"/>
  <c r="BB785" i="1"/>
  <c r="BC785" i="1" s="1"/>
  <c r="BA785" i="1"/>
  <c r="AZ785" i="1"/>
  <c r="AY785" i="1"/>
  <c r="AV785" i="1"/>
  <c r="AE785" i="1"/>
  <c r="AH785" i="1" s="1"/>
  <c r="AA785" i="1"/>
  <c r="X785" i="1"/>
  <c r="T785" i="1"/>
  <c r="AW785" i="1" s="1"/>
  <c r="Q785" i="1"/>
  <c r="K785" i="1"/>
  <c r="H785" i="1"/>
  <c r="E785" i="1"/>
  <c r="AU784" i="1"/>
  <c r="AT784" i="1"/>
  <c r="AT781" i="1" s="1"/>
  <c r="AS784" i="1"/>
  <c r="AR784" i="1"/>
  <c r="AQ784" i="1"/>
  <c r="AP784" i="1"/>
  <c r="BA784" i="1" s="1"/>
  <c r="AO784" i="1"/>
  <c r="AN784" i="1"/>
  <c r="AM784" i="1"/>
  <c r="AZ784" i="1" s="1"/>
  <c r="AL784" i="1"/>
  <c r="AL781" i="1" s="1"/>
  <c r="AK784" i="1"/>
  <c r="AJ784" i="1"/>
  <c r="AG784" i="1"/>
  <c r="AF784" i="1"/>
  <c r="AD784" i="1"/>
  <c r="AC784" i="1"/>
  <c r="Z784" i="1"/>
  <c r="Y784" i="1"/>
  <c r="W784" i="1"/>
  <c r="X784" i="1" s="1"/>
  <c r="AA784" i="1" s="1"/>
  <c r="V784" i="1"/>
  <c r="S784" i="1"/>
  <c r="S781" i="1" s="1"/>
  <c r="S780" i="1" s="1"/>
  <c r="R784" i="1"/>
  <c r="P784" i="1"/>
  <c r="O784" i="1"/>
  <c r="Q784" i="1" s="1"/>
  <c r="T784" i="1" s="1"/>
  <c r="N784" i="1"/>
  <c r="M784" i="1"/>
  <c r="L784" i="1"/>
  <c r="K784" i="1"/>
  <c r="J784" i="1"/>
  <c r="I784" i="1"/>
  <c r="G784" i="1"/>
  <c r="H784" i="1" s="1"/>
  <c r="F784" i="1"/>
  <c r="D784" i="1"/>
  <c r="C784" i="1"/>
  <c r="C781" i="1" s="1"/>
  <c r="BC783" i="1"/>
  <c r="BB783" i="1"/>
  <c r="BA783" i="1"/>
  <c r="AZ783" i="1"/>
  <c r="AY783" i="1"/>
  <c r="AV783" i="1"/>
  <c r="AE783" i="1"/>
  <c r="AH783" i="1" s="1"/>
  <c r="X783" i="1"/>
  <c r="AA783" i="1" s="1"/>
  <c r="T783" i="1"/>
  <c r="Q783" i="1"/>
  <c r="K783" i="1"/>
  <c r="H783" i="1"/>
  <c r="E783" i="1"/>
  <c r="AU782" i="1"/>
  <c r="AT782" i="1"/>
  <c r="AS782" i="1"/>
  <c r="BB782" i="1" s="1"/>
  <c r="AR782" i="1"/>
  <c r="AQ782" i="1"/>
  <c r="AP782" i="1"/>
  <c r="BA782" i="1" s="1"/>
  <c r="AO782" i="1"/>
  <c r="AO781" i="1" s="1"/>
  <c r="AO780" i="1" s="1"/>
  <c r="AN782" i="1"/>
  <c r="AM782" i="1"/>
  <c r="AL782" i="1"/>
  <c r="AK782" i="1"/>
  <c r="AJ782" i="1"/>
  <c r="AY782" i="1" s="1"/>
  <c r="AG782" i="1"/>
  <c r="AF782" i="1"/>
  <c r="AF781" i="1" s="1"/>
  <c r="AF780" i="1" s="1"/>
  <c r="AD782" i="1"/>
  <c r="AE782" i="1" s="1"/>
  <c r="AC782" i="1"/>
  <c r="Z782" i="1"/>
  <c r="Y782" i="1"/>
  <c r="W782" i="1"/>
  <c r="W781" i="1" s="1"/>
  <c r="V782" i="1"/>
  <c r="X782" i="1" s="1"/>
  <c r="AA782" i="1" s="1"/>
  <c r="S782" i="1"/>
  <c r="R782" i="1"/>
  <c r="P782" i="1"/>
  <c r="O782" i="1"/>
  <c r="Q782" i="1" s="1"/>
  <c r="T782" i="1" s="1"/>
  <c r="N782" i="1"/>
  <c r="N781" i="1" s="1"/>
  <c r="N780" i="1" s="1"/>
  <c r="M782" i="1"/>
  <c r="L782" i="1"/>
  <c r="J782" i="1"/>
  <c r="K782" i="1" s="1"/>
  <c r="I782" i="1"/>
  <c r="G782" i="1"/>
  <c r="H782" i="1" s="1"/>
  <c r="F782" i="1"/>
  <c r="F781" i="1" s="1"/>
  <c r="F780" i="1" s="1"/>
  <c r="D782" i="1"/>
  <c r="E782" i="1" s="1"/>
  <c r="C782" i="1"/>
  <c r="AZ781" i="1"/>
  <c r="AU781" i="1"/>
  <c r="AS781" i="1"/>
  <c r="AR781" i="1"/>
  <c r="AQ781" i="1"/>
  <c r="AQ780" i="1" s="1"/>
  <c r="AP781" i="1"/>
  <c r="AN781" i="1"/>
  <c r="AM781" i="1"/>
  <c r="AK781" i="1"/>
  <c r="AJ781" i="1"/>
  <c r="AG781" i="1"/>
  <c r="AD781" i="1"/>
  <c r="Z781" i="1"/>
  <c r="Y781" i="1"/>
  <c r="V781" i="1"/>
  <c r="R781" i="1"/>
  <c r="P781" i="1"/>
  <c r="P780" i="1" s="1"/>
  <c r="O781" i="1"/>
  <c r="Q781" i="1" s="1"/>
  <c r="T781" i="1" s="1"/>
  <c r="M781" i="1"/>
  <c r="L781" i="1"/>
  <c r="K781" i="1"/>
  <c r="J781" i="1"/>
  <c r="I781" i="1"/>
  <c r="H781" i="1"/>
  <c r="G781" i="1"/>
  <c r="D781" i="1"/>
  <c r="AU780" i="1"/>
  <c r="AR780" i="1"/>
  <c r="AP780" i="1"/>
  <c r="AM780" i="1"/>
  <c r="AZ780" i="1" s="1"/>
  <c r="AJ780" i="1"/>
  <c r="AG780" i="1"/>
  <c r="AD780" i="1"/>
  <c r="Z780" i="1"/>
  <c r="O780" i="1"/>
  <c r="Q780" i="1" s="1"/>
  <c r="L780" i="1"/>
  <c r="J780" i="1"/>
  <c r="K780" i="1" s="1"/>
  <c r="I780" i="1"/>
  <c r="G780" i="1"/>
  <c r="H780" i="1" s="1"/>
  <c r="D780" i="1"/>
  <c r="BB779" i="1"/>
  <c r="BA779" i="1"/>
  <c r="AZ779" i="1"/>
  <c r="AY779" i="1"/>
  <c r="BC779" i="1" s="1"/>
  <c r="BD779" i="1" s="1"/>
  <c r="AV779" i="1"/>
  <c r="AH779" i="1"/>
  <c r="AE779" i="1"/>
  <c r="X779" i="1"/>
  <c r="AA779" i="1" s="1"/>
  <c r="T779" i="1"/>
  <c r="AW779" i="1" s="1"/>
  <c r="Q779" i="1"/>
  <c r="K779" i="1"/>
  <c r="H779" i="1"/>
  <c r="E779" i="1"/>
  <c r="BB778" i="1"/>
  <c r="BA778" i="1"/>
  <c r="AZ778" i="1"/>
  <c r="AY778" i="1"/>
  <c r="BC778" i="1" s="1"/>
  <c r="AV778" i="1"/>
  <c r="AE778" i="1"/>
  <c r="AH778" i="1" s="1"/>
  <c r="X778" i="1"/>
  <c r="AA778" i="1" s="1"/>
  <c r="Q778" i="1"/>
  <c r="T778" i="1" s="1"/>
  <c r="K778" i="1"/>
  <c r="H778" i="1"/>
  <c r="E778" i="1"/>
  <c r="AU777" i="1"/>
  <c r="AT777" i="1"/>
  <c r="AS777" i="1"/>
  <c r="BB777" i="1" s="1"/>
  <c r="AR777" i="1"/>
  <c r="AQ777" i="1"/>
  <c r="AP777" i="1"/>
  <c r="BA777" i="1" s="1"/>
  <c r="AO777" i="1"/>
  <c r="AN777" i="1"/>
  <c r="AM777" i="1"/>
  <c r="AZ777" i="1" s="1"/>
  <c r="AL777" i="1"/>
  <c r="AK777" i="1"/>
  <c r="AJ777" i="1"/>
  <c r="AY777" i="1" s="1"/>
  <c r="AG777" i="1"/>
  <c r="AF777" i="1"/>
  <c r="AD777" i="1"/>
  <c r="AC777" i="1"/>
  <c r="AE777" i="1" s="1"/>
  <c r="Z777" i="1"/>
  <c r="Y777" i="1"/>
  <c r="W777" i="1"/>
  <c r="X777" i="1" s="1"/>
  <c r="AA777" i="1" s="1"/>
  <c r="V777" i="1"/>
  <c r="S777" i="1"/>
  <c r="R777" i="1"/>
  <c r="P777" i="1"/>
  <c r="O777" i="1"/>
  <c r="Q777" i="1" s="1"/>
  <c r="T777" i="1" s="1"/>
  <c r="N777" i="1"/>
  <c r="M777" i="1"/>
  <c r="L777" i="1"/>
  <c r="K777" i="1"/>
  <c r="J777" i="1"/>
  <c r="I777" i="1"/>
  <c r="G777" i="1"/>
  <c r="F777" i="1"/>
  <c r="D777" i="1"/>
  <c r="E777" i="1" s="1"/>
  <c r="C777" i="1"/>
  <c r="BB776" i="1"/>
  <c r="BA776" i="1"/>
  <c r="AZ776" i="1"/>
  <c r="AY776" i="1"/>
  <c r="AV776" i="1"/>
  <c r="AE776" i="1"/>
  <c r="AH776" i="1" s="1"/>
  <c r="X776" i="1"/>
  <c r="AA776" i="1" s="1"/>
  <c r="T776" i="1"/>
  <c r="Q776" i="1"/>
  <c r="K776" i="1"/>
  <c r="H776" i="1"/>
  <c r="E776" i="1"/>
  <c r="AU775" i="1"/>
  <c r="AT775" i="1"/>
  <c r="AS775" i="1"/>
  <c r="BB775" i="1" s="1"/>
  <c r="AR775" i="1"/>
  <c r="BA775" i="1" s="1"/>
  <c r="AQ775" i="1"/>
  <c r="AP775" i="1"/>
  <c r="AO775" i="1"/>
  <c r="AN775" i="1"/>
  <c r="AM775" i="1"/>
  <c r="AZ775" i="1" s="1"/>
  <c r="AL775" i="1"/>
  <c r="AK775" i="1"/>
  <c r="AJ775" i="1"/>
  <c r="AG775" i="1"/>
  <c r="AF775" i="1"/>
  <c r="AD775" i="1"/>
  <c r="AC775" i="1"/>
  <c r="AE775" i="1" s="1"/>
  <c r="AH775" i="1" s="1"/>
  <c r="Z775" i="1"/>
  <c r="Y775" i="1"/>
  <c r="X775" i="1"/>
  <c r="W775" i="1"/>
  <c r="V775" i="1"/>
  <c r="S775" i="1"/>
  <c r="R775" i="1"/>
  <c r="Q775" i="1"/>
  <c r="T775" i="1" s="1"/>
  <c r="P775" i="1"/>
  <c r="O775" i="1"/>
  <c r="N775" i="1"/>
  <c r="M775" i="1"/>
  <c r="L775" i="1"/>
  <c r="J775" i="1"/>
  <c r="K775" i="1" s="1"/>
  <c r="I775" i="1"/>
  <c r="G775" i="1"/>
  <c r="H775" i="1" s="1"/>
  <c r="F775" i="1"/>
  <c r="D775" i="1"/>
  <c r="E775" i="1" s="1"/>
  <c r="C775" i="1"/>
  <c r="AT774" i="1"/>
  <c r="BB774" i="1" s="1"/>
  <c r="AQ774" i="1"/>
  <c r="AN774" i="1"/>
  <c r="AZ774" i="1" s="1"/>
  <c r="AL774" i="1"/>
  <c r="AY774" i="1" s="1"/>
  <c r="AE774" i="1"/>
  <c r="AH774" i="1" s="1"/>
  <c r="X774" i="1"/>
  <c r="AA774" i="1" s="1"/>
  <c r="Q774" i="1"/>
  <c r="T774" i="1" s="1"/>
  <c r="P774" i="1"/>
  <c r="K774" i="1"/>
  <c r="H774" i="1"/>
  <c r="E774" i="1"/>
  <c r="AU773" i="1"/>
  <c r="AT773" i="1"/>
  <c r="AS773" i="1"/>
  <c r="BB773" i="1" s="1"/>
  <c r="AR773" i="1"/>
  <c r="AP773" i="1"/>
  <c r="AO773" i="1"/>
  <c r="AN773" i="1"/>
  <c r="AM773" i="1"/>
  <c r="AZ773" i="1" s="1"/>
  <c r="AL773" i="1"/>
  <c r="AK773" i="1"/>
  <c r="AJ773" i="1"/>
  <c r="AG773" i="1"/>
  <c r="AF773" i="1"/>
  <c r="AD773" i="1"/>
  <c r="AC773" i="1"/>
  <c r="AE773" i="1" s="1"/>
  <c r="AH773" i="1" s="1"/>
  <c r="Z773" i="1"/>
  <c r="Y773" i="1"/>
  <c r="X773" i="1"/>
  <c r="AA773" i="1" s="1"/>
  <c r="W773" i="1"/>
  <c r="V773" i="1"/>
  <c r="S773" i="1"/>
  <c r="R773" i="1"/>
  <c r="Q773" i="1"/>
  <c r="T773" i="1" s="1"/>
  <c r="P773" i="1"/>
  <c r="O773" i="1"/>
  <c r="N773" i="1"/>
  <c r="M773" i="1"/>
  <c r="L773" i="1"/>
  <c r="J773" i="1"/>
  <c r="I773" i="1"/>
  <c r="G773" i="1"/>
  <c r="H773" i="1" s="1"/>
  <c r="F773" i="1"/>
  <c r="D773" i="1"/>
  <c r="E773" i="1" s="1"/>
  <c r="C773" i="1"/>
  <c r="BC772" i="1"/>
  <c r="BB772" i="1"/>
  <c r="BA772" i="1"/>
  <c r="AZ772" i="1"/>
  <c r="AY772" i="1"/>
  <c r="AV772" i="1"/>
  <c r="AE772" i="1"/>
  <c r="AH772" i="1" s="1"/>
  <c r="X772" i="1"/>
  <c r="AA772" i="1" s="1"/>
  <c r="T772" i="1"/>
  <c r="AW772" i="1" s="1"/>
  <c r="Q772" i="1"/>
  <c r="K772" i="1"/>
  <c r="H772" i="1"/>
  <c r="E772" i="1"/>
  <c r="BB771" i="1"/>
  <c r="BA771" i="1"/>
  <c r="AZ771" i="1"/>
  <c r="AY771" i="1"/>
  <c r="BC771" i="1" s="1"/>
  <c r="BD771" i="1" s="1"/>
  <c r="AV771" i="1"/>
  <c r="AH771" i="1"/>
  <c r="AE771" i="1"/>
  <c r="X771" i="1"/>
  <c r="AA771" i="1" s="1"/>
  <c r="Q771" i="1"/>
  <c r="T771" i="1" s="1"/>
  <c r="AW771" i="1" s="1"/>
  <c r="K771" i="1"/>
  <c r="H771" i="1"/>
  <c r="E771" i="1"/>
  <c r="BB770" i="1"/>
  <c r="BA770" i="1"/>
  <c r="AZ770" i="1"/>
  <c r="AY770" i="1"/>
  <c r="BC770" i="1" s="1"/>
  <c r="AV770" i="1"/>
  <c r="AE770" i="1"/>
  <c r="AH770" i="1" s="1"/>
  <c r="X770" i="1"/>
  <c r="AA770" i="1" s="1"/>
  <c r="Q770" i="1"/>
  <c r="T770" i="1" s="1"/>
  <c r="K770" i="1"/>
  <c r="H770" i="1"/>
  <c r="E770" i="1"/>
  <c r="BB769" i="1"/>
  <c r="BA769" i="1"/>
  <c r="AZ769" i="1"/>
  <c r="AY769" i="1"/>
  <c r="BC769" i="1" s="1"/>
  <c r="AW769" i="1"/>
  <c r="AV769" i="1"/>
  <c r="AE769" i="1"/>
  <c r="AH769" i="1" s="1"/>
  <c r="X769" i="1"/>
  <c r="AA769" i="1" s="1"/>
  <c r="Q769" i="1"/>
  <c r="T769" i="1" s="1"/>
  <c r="BD769" i="1" s="1"/>
  <c r="K769" i="1"/>
  <c r="H769" i="1"/>
  <c r="E769" i="1"/>
  <c r="BB768" i="1"/>
  <c r="BA768" i="1"/>
  <c r="AZ768" i="1"/>
  <c r="AY768" i="1"/>
  <c r="BC768" i="1" s="1"/>
  <c r="AV768" i="1"/>
  <c r="AE768" i="1"/>
  <c r="AH768" i="1" s="1"/>
  <c r="X768" i="1"/>
  <c r="AA768" i="1" s="1"/>
  <c r="Q768" i="1"/>
  <c r="T768" i="1" s="1"/>
  <c r="K768" i="1"/>
  <c r="H768" i="1"/>
  <c r="E768" i="1"/>
  <c r="AZ767" i="1"/>
  <c r="AU767" i="1"/>
  <c r="AT767" i="1"/>
  <c r="AS767" i="1"/>
  <c r="BB767" i="1" s="1"/>
  <c r="AR767" i="1"/>
  <c r="AQ767" i="1"/>
  <c r="AP767" i="1"/>
  <c r="AO767" i="1"/>
  <c r="AN767" i="1"/>
  <c r="AM767" i="1"/>
  <c r="AL767" i="1"/>
  <c r="AK767" i="1"/>
  <c r="AJ767" i="1"/>
  <c r="AH767" i="1"/>
  <c r="AG767" i="1"/>
  <c r="AF767" i="1"/>
  <c r="AD767" i="1"/>
  <c r="AC767" i="1"/>
  <c r="AE767" i="1" s="1"/>
  <c r="Z767" i="1"/>
  <c r="Y767" i="1"/>
  <c r="W767" i="1"/>
  <c r="V767" i="1"/>
  <c r="X767" i="1" s="1"/>
  <c r="S767" i="1"/>
  <c r="R767" i="1"/>
  <c r="P767" i="1"/>
  <c r="O767" i="1"/>
  <c r="Q767" i="1" s="1"/>
  <c r="T767" i="1" s="1"/>
  <c r="N767" i="1"/>
  <c r="M767" i="1"/>
  <c r="L767" i="1"/>
  <c r="J767" i="1"/>
  <c r="K767" i="1" s="1"/>
  <c r="I767" i="1"/>
  <c r="H767" i="1"/>
  <c r="G767" i="1"/>
  <c r="F767" i="1"/>
  <c r="D767" i="1"/>
  <c r="E767" i="1" s="1"/>
  <c r="C767" i="1"/>
  <c r="BB766" i="1"/>
  <c r="BA766" i="1"/>
  <c r="AZ766" i="1"/>
  <c r="AY766" i="1"/>
  <c r="BC766" i="1" s="1"/>
  <c r="AV766" i="1"/>
  <c r="AE766" i="1"/>
  <c r="AH766" i="1" s="1"/>
  <c r="AA766" i="1"/>
  <c r="X766" i="1"/>
  <c r="Q766" i="1"/>
  <c r="T766" i="1" s="1"/>
  <c r="K766" i="1"/>
  <c r="H766" i="1"/>
  <c r="E766" i="1"/>
  <c r="AU765" i="1"/>
  <c r="AT765" i="1"/>
  <c r="AS765" i="1"/>
  <c r="BB765" i="1" s="1"/>
  <c r="AR765" i="1"/>
  <c r="AQ765" i="1"/>
  <c r="AP765" i="1"/>
  <c r="BA765" i="1" s="1"/>
  <c r="AO765" i="1"/>
  <c r="AN765" i="1"/>
  <c r="AM765" i="1"/>
  <c r="AZ765" i="1" s="1"/>
  <c r="AL765" i="1"/>
  <c r="AK765" i="1"/>
  <c r="AJ765" i="1"/>
  <c r="AG765" i="1"/>
  <c r="AF765" i="1"/>
  <c r="AD765" i="1"/>
  <c r="AC765" i="1"/>
  <c r="AE765" i="1" s="1"/>
  <c r="AH765" i="1" s="1"/>
  <c r="Z765" i="1"/>
  <c r="Y765" i="1"/>
  <c r="X765" i="1"/>
  <c r="AA765" i="1" s="1"/>
  <c r="W765" i="1"/>
  <c r="V765" i="1"/>
  <c r="S765" i="1"/>
  <c r="R765" i="1"/>
  <c r="P765" i="1"/>
  <c r="O765" i="1"/>
  <c r="Q765" i="1" s="1"/>
  <c r="T765" i="1" s="1"/>
  <c r="N765" i="1"/>
  <c r="M765" i="1"/>
  <c r="L765" i="1"/>
  <c r="K765" i="1"/>
  <c r="J765" i="1"/>
  <c r="I765" i="1"/>
  <c r="G765" i="1"/>
  <c r="H765" i="1" s="1"/>
  <c r="F765" i="1"/>
  <c r="D765" i="1"/>
  <c r="C765" i="1"/>
  <c r="E765" i="1" s="1"/>
  <c r="BC764" i="1"/>
  <c r="BB764" i="1"/>
  <c r="BA764" i="1"/>
  <c r="AZ764" i="1"/>
  <c r="AY764" i="1"/>
  <c r="AV764" i="1"/>
  <c r="AE764" i="1"/>
  <c r="AH764" i="1" s="1"/>
  <c r="X764" i="1"/>
  <c r="AA764" i="1" s="1"/>
  <c r="Q764" i="1"/>
  <c r="T764" i="1" s="1"/>
  <c r="K764" i="1"/>
  <c r="H764" i="1"/>
  <c r="E764" i="1"/>
  <c r="AU763" i="1"/>
  <c r="AT763" i="1"/>
  <c r="AS763" i="1"/>
  <c r="BB763" i="1" s="1"/>
  <c r="AR763" i="1"/>
  <c r="AQ763" i="1"/>
  <c r="AP763" i="1"/>
  <c r="BA763" i="1" s="1"/>
  <c r="AN763" i="1"/>
  <c r="AM763" i="1"/>
  <c r="AL763" i="1"/>
  <c r="AK763" i="1"/>
  <c r="AY763" i="1" s="1"/>
  <c r="AE763" i="1"/>
  <c r="AH763" i="1" s="1"/>
  <c r="AA763" i="1"/>
  <c r="X763" i="1"/>
  <c r="P763" i="1"/>
  <c r="Q763" i="1" s="1"/>
  <c r="K763" i="1"/>
  <c r="H763" i="1"/>
  <c r="E763" i="1"/>
  <c r="BB762" i="1"/>
  <c r="AU762" i="1"/>
  <c r="AT762" i="1"/>
  <c r="AS762" i="1"/>
  <c r="AS758" i="1" s="1"/>
  <c r="AR762" i="1"/>
  <c r="AQ762" i="1"/>
  <c r="AP762" i="1"/>
  <c r="BA762" i="1" s="1"/>
  <c r="AN762" i="1"/>
  <c r="AM762" i="1"/>
  <c r="AZ762" i="1" s="1"/>
  <c r="AL762" i="1"/>
  <c r="AK762" i="1"/>
  <c r="AY762" i="1" s="1"/>
  <c r="AH762" i="1"/>
  <c r="AE762" i="1"/>
  <c r="X762" i="1"/>
  <c r="AA762" i="1" s="1"/>
  <c r="Q762" i="1"/>
  <c r="T762" i="1" s="1"/>
  <c r="K762" i="1"/>
  <c r="H762" i="1"/>
  <c r="E762" i="1"/>
  <c r="AU761" i="1"/>
  <c r="AT761" i="1"/>
  <c r="AS761" i="1"/>
  <c r="BB761" i="1" s="1"/>
  <c r="AQ761" i="1"/>
  <c r="AP761" i="1"/>
  <c r="BA761" i="1" s="1"/>
  <c r="AN761" i="1"/>
  <c r="AM761" i="1"/>
  <c r="AZ761" i="1" s="1"/>
  <c r="AL761" i="1"/>
  <c r="AL758" i="1" s="1"/>
  <c r="AK761" i="1"/>
  <c r="AE761" i="1"/>
  <c r="AH761" i="1" s="1"/>
  <c r="AA761" i="1"/>
  <c r="X761" i="1"/>
  <c r="P761" i="1"/>
  <c r="K761" i="1"/>
  <c r="H761" i="1"/>
  <c r="E761" i="1"/>
  <c r="BA760" i="1"/>
  <c r="AZ760" i="1"/>
  <c r="AU760" i="1"/>
  <c r="BB760" i="1" s="1"/>
  <c r="AK760" i="1"/>
  <c r="AV760" i="1" s="1"/>
  <c r="AE760" i="1"/>
  <c r="AH760" i="1" s="1"/>
  <c r="AA760" i="1"/>
  <c r="X760" i="1"/>
  <c r="Q760" i="1"/>
  <c r="T760" i="1" s="1"/>
  <c r="K760" i="1"/>
  <c r="H760" i="1"/>
  <c r="E760" i="1"/>
  <c r="AU759" i="1"/>
  <c r="AT759" i="1"/>
  <c r="AT758" i="1" s="1"/>
  <c r="AS759" i="1"/>
  <c r="AQ759" i="1"/>
  <c r="AP759" i="1"/>
  <c r="BA759" i="1" s="1"/>
  <c r="AN759" i="1"/>
  <c r="AM759" i="1"/>
  <c r="AZ759" i="1" s="1"/>
  <c r="AL759" i="1"/>
  <c r="AK759" i="1"/>
  <c r="AY759" i="1" s="1"/>
  <c r="AH759" i="1"/>
  <c r="AE759" i="1"/>
  <c r="X759" i="1"/>
  <c r="AA759" i="1" s="1"/>
  <c r="P759" i="1"/>
  <c r="Q759" i="1" s="1"/>
  <c r="T759" i="1" s="1"/>
  <c r="K759" i="1"/>
  <c r="H759" i="1"/>
  <c r="E759" i="1"/>
  <c r="AU758" i="1"/>
  <c r="AR758" i="1"/>
  <c r="AQ758" i="1"/>
  <c r="AP758" i="1"/>
  <c r="BA758" i="1" s="1"/>
  <c r="AO758" i="1"/>
  <c r="AM758" i="1"/>
  <c r="AK758" i="1"/>
  <c r="AJ758" i="1"/>
  <c r="AY758" i="1" s="1"/>
  <c r="AG758" i="1"/>
  <c r="AF758" i="1"/>
  <c r="AD758" i="1"/>
  <c r="AC758" i="1"/>
  <c r="AE758" i="1" s="1"/>
  <c r="AH758" i="1" s="1"/>
  <c r="Z758" i="1"/>
  <c r="Y758" i="1"/>
  <c r="W758" i="1"/>
  <c r="V758" i="1"/>
  <c r="X758" i="1" s="1"/>
  <c r="AA758" i="1" s="1"/>
  <c r="S758" i="1"/>
  <c r="R758" i="1"/>
  <c r="O758" i="1"/>
  <c r="N758" i="1"/>
  <c r="M758" i="1"/>
  <c r="L758" i="1"/>
  <c r="J758" i="1"/>
  <c r="K758" i="1" s="1"/>
  <c r="I758" i="1"/>
  <c r="G758" i="1"/>
  <c r="H758" i="1" s="1"/>
  <c r="F758" i="1"/>
  <c r="D758" i="1"/>
  <c r="E758" i="1" s="1"/>
  <c r="C758" i="1"/>
  <c r="BB757" i="1"/>
  <c r="BA757" i="1"/>
  <c r="AZ757" i="1"/>
  <c r="AY757" i="1"/>
  <c r="BC757" i="1" s="1"/>
  <c r="AV757" i="1"/>
  <c r="AH757" i="1"/>
  <c r="AE757" i="1"/>
  <c r="X757" i="1"/>
  <c r="AA757" i="1" s="1"/>
  <c r="T757" i="1"/>
  <c r="Q757" i="1"/>
  <c r="K757" i="1"/>
  <c r="H757" i="1"/>
  <c r="E757" i="1"/>
  <c r="AU756" i="1"/>
  <c r="AT756" i="1"/>
  <c r="AS756" i="1"/>
  <c r="BB756" i="1" s="1"/>
  <c r="AR756" i="1"/>
  <c r="BA756" i="1" s="1"/>
  <c r="AQ756" i="1"/>
  <c r="AP756" i="1"/>
  <c r="AO756" i="1"/>
  <c r="AN756" i="1"/>
  <c r="AM756" i="1"/>
  <c r="AZ756" i="1" s="1"/>
  <c r="AL756" i="1"/>
  <c r="AK756" i="1"/>
  <c r="AJ756" i="1"/>
  <c r="AG756" i="1"/>
  <c r="AF756" i="1"/>
  <c r="AD756" i="1"/>
  <c r="AC756" i="1"/>
  <c r="AE756" i="1" s="1"/>
  <c r="AH756" i="1" s="1"/>
  <c r="Z756" i="1"/>
  <c r="Y756" i="1"/>
  <c r="W756" i="1"/>
  <c r="V756" i="1"/>
  <c r="X756" i="1" s="1"/>
  <c r="S756" i="1"/>
  <c r="R756" i="1"/>
  <c r="Q756" i="1"/>
  <c r="T756" i="1" s="1"/>
  <c r="P756" i="1"/>
  <c r="O756" i="1"/>
  <c r="N756" i="1"/>
  <c r="M756" i="1"/>
  <c r="L756" i="1"/>
  <c r="J756" i="1"/>
  <c r="I756" i="1"/>
  <c r="K756" i="1" s="1"/>
  <c r="H756" i="1"/>
  <c r="G756" i="1"/>
  <c r="F756" i="1"/>
  <c r="D756" i="1"/>
  <c r="C756" i="1"/>
  <c r="E756" i="1" s="1"/>
  <c r="BC755" i="1"/>
  <c r="BB755" i="1"/>
  <c r="BA755" i="1"/>
  <c r="AZ755" i="1"/>
  <c r="AY755" i="1"/>
  <c r="AV755" i="1"/>
  <c r="AE755" i="1"/>
  <c r="AH755" i="1" s="1"/>
  <c r="AA755" i="1"/>
  <c r="X755" i="1"/>
  <c r="Q755" i="1"/>
  <c r="T755" i="1" s="1"/>
  <c r="K755" i="1"/>
  <c r="H755" i="1"/>
  <c r="E755" i="1"/>
  <c r="BD754" i="1"/>
  <c r="BC754" i="1"/>
  <c r="BB754" i="1"/>
  <c r="BA754" i="1"/>
  <c r="AZ754" i="1"/>
  <c r="AY754" i="1"/>
  <c r="AV754" i="1"/>
  <c r="AH754" i="1"/>
  <c r="AE754" i="1"/>
  <c r="AA754" i="1"/>
  <c r="X754" i="1"/>
  <c r="T754" i="1"/>
  <c r="AW754" i="1" s="1"/>
  <c r="Q754" i="1"/>
  <c r="K754" i="1"/>
  <c r="H754" i="1"/>
  <c r="E754" i="1"/>
  <c r="BB753" i="1"/>
  <c r="BA753" i="1"/>
  <c r="AZ753" i="1"/>
  <c r="AY753" i="1"/>
  <c r="BC753" i="1" s="1"/>
  <c r="AV753" i="1"/>
  <c r="AH753" i="1"/>
  <c r="AE753" i="1"/>
  <c r="X753" i="1"/>
  <c r="AA753" i="1" s="1"/>
  <c r="Q753" i="1"/>
  <c r="T753" i="1" s="1"/>
  <c r="K753" i="1"/>
  <c r="H753" i="1"/>
  <c r="E753" i="1"/>
  <c r="BB752" i="1"/>
  <c r="BA752" i="1"/>
  <c r="AZ752" i="1"/>
  <c r="AY752" i="1"/>
  <c r="BC752" i="1" s="1"/>
  <c r="AW752" i="1"/>
  <c r="AV752" i="1"/>
  <c r="AH752" i="1"/>
  <c r="AE752" i="1"/>
  <c r="AA752" i="1"/>
  <c r="X752" i="1"/>
  <c r="T752" i="1"/>
  <c r="BD752" i="1" s="1"/>
  <c r="Q752" i="1"/>
  <c r="K752" i="1"/>
  <c r="H752" i="1"/>
  <c r="E752" i="1"/>
  <c r="AY751" i="1"/>
  <c r="AU751" i="1"/>
  <c r="AT751" i="1"/>
  <c r="AS751" i="1"/>
  <c r="BB751" i="1" s="1"/>
  <c r="AR751" i="1"/>
  <c r="AQ751" i="1"/>
  <c r="AP751" i="1"/>
  <c r="BA751" i="1" s="1"/>
  <c r="AO751" i="1"/>
  <c r="AN751" i="1"/>
  <c r="AM751" i="1"/>
  <c r="AZ751" i="1" s="1"/>
  <c r="AL751" i="1"/>
  <c r="AK751" i="1"/>
  <c r="AJ751" i="1"/>
  <c r="AV751" i="1" s="1"/>
  <c r="AG751" i="1"/>
  <c r="AF751" i="1"/>
  <c r="AD751" i="1"/>
  <c r="AC751" i="1"/>
  <c r="AE751" i="1" s="1"/>
  <c r="AH751" i="1" s="1"/>
  <c r="Z751" i="1"/>
  <c r="Y751" i="1"/>
  <c r="X751" i="1"/>
  <c r="AA751" i="1" s="1"/>
  <c r="W751" i="1"/>
  <c r="V751" i="1"/>
  <c r="S751" i="1"/>
  <c r="R751" i="1"/>
  <c r="P751" i="1"/>
  <c r="O751" i="1"/>
  <c r="Q751" i="1" s="1"/>
  <c r="T751" i="1" s="1"/>
  <c r="N751" i="1"/>
  <c r="M751" i="1"/>
  <c r="L751" i="1"/>
  <c r="K751" i="1"/>
  <c r="J751" i="1"/>
  <c r="I751" i="1"/>
  <c r="G751" i="1"/>
  <c r="H751" i="1" s="1"/>
  <c r="F751" i="1"/>
  <c r="D751" i="1"/>
  <c r="C751" i="1"/>
  <c r="E751" i="1" s="1"/>
  <c r="BB750" i="1"/>
  <c r="BA750" i="1"/>
  <c r="AZ750" i="1"/>
  <c r="AY750" i="1"/>
  <c r="BC750" i="1" s="1"/>
  <c r="AV750" i="1"/>
  <c r="AE750" i="1"/>
  <c r="AH750" i="1" s="1"/>
  <c r="X750" i="1"/>
  <c r="AA750" i="1" s="1"/>
  <c r="T750" i="1"/>
  <c r="AW750" i="1" s="1"/>
  <c r="Q750" i="1"/>
  <c r="K750" i="1"/>
  <c r="H750" i="1"/>
  <c r="E750" i="1"/>
  <c r="AU749" i="1"/>
  <c r="AT749" i="1"/>
  <c r="AS749" i="1"/>
  <c r="BB749" i="1" s="1"/>
  <c r="AR749" i="1"/>
  <c r="AQ749" i="1"/>
  <c r="BA749" i="1" s="1"/>
  <c r="AP749" i="1"/>
  <c r="AO749" i="1"/>
  <c r="AN749" i="1"/>
  <c r="AM749" i="1"/>
  <c r="AZ749" i="1" s="1"/>
  <c r="AL749" i="1"/>
  <c r="AK749" i="1"/>
  <c r="AJ749" i="1"/>
  <c r="AG749" i="1"/>
  <c r="AF749" i="1"/>
  <c r="AD749" i="1"/>
  <c r="AC749" i="1"/>
  <c r="AE749" i="1" s="1"/>
  <c r="AH749" i="1" s="1"/>
  <c r="Z749" i="1"/>
  <c r="Y749" i="1"/>
  <c r="W749" i="1"/>
  <c r="X749" i="1" s="1"/>
  <c r="AA749" i="1" s="1"/>
  <c r="V749" i="1"/>
  <c r="S749" i="1"/>
  <c r="R749" i="1"/>
  <c r="Q749" i="1"/>
  <c r="P749" i="1"/>
  <c r="O749" i="1"/>
  <c r="N749" i="1"/>
  <c r="M749" i="1"/>
  <c r="L749" i="1"/>
  <c r="J749" i="1"/>
  <c r="K749" i="1" s="1"/>
  <c r="I749" i="1"/>
  <c r="G749" i="1"/>
  <c r="H749" i="1" s="1"/>
  <c r="F749" i="1"/>
  <c r="D749" i="1"/>
  <c r="E749" i="1" s="1"/>
  <c r="C749" i="1"/>
  <c r="BD748" i="1"/>
  <c r="BC748" i="1"/>
  <c r="BB748" i="1"/>
  <c r="BA748" i="1"/>
  <c r="AZ748" i="1"/>
  <c r="AY748" i="1"/>
  <c r="AV748" i="1"/>
  <c r="AH748" i="1"/>
  <c r="AE748" i="1"/>
  <c r="AA748" i="1"/>
  <c r="X748" i="1"/>
  <c r="T748" i="1"/>
  <c r="AW748" i="1" s="1"/>
  <c r="Q748" i="1"/>
  <c r="K748" i="1"/>
  <c r="H748" i="1"/>
  <c r="E748" i="1"/>
  <c r="BC747" i="1"/>
  <c r="BB747" i="1"/>
  <c r="BA747" i="1"/>
  <c r="AZ747" i="1"/>
  <c r="AY747" i="1"/>
  <c r="AV747" i="1"/>
  <c r="AH747" i="1"/>
  <c r="AE747" i="1"/>
  <c r="X747" i="1"/>
  <c r="AA747" i="1" s="1"/>
  <c r="Q747" i="1"/>
  <c r="T747" i="1" s="1"/>
  <c r="K747" i="1"/>
  <c r="H747" i="1"/>
  <c r="E747" i="1"/>
  <c r="BB746" i="1"/>
  <c r="BA746" i="1"/>
  <c r="AZ746" i="1"/>
  <c r="BC746" i="1" s="1"/>
  <c r="AY746" i="1"/>
  <c r="AW746" i="1"/>
  <c r="AV746" i="1"/>
  <c r="AE746" i="1"/>
  <c r="AH746" i="1" s="1"/>
  <c r="AA746" i="1"/>
  <c r="X746" i="1"/>
  <c r="T746" i="1"/>
  <c r="Q746" i="1"/>
  <c r="K746" i="1"/>
  <c r="H746" i="1"/>
  <c r="E746" i="1"/>
  <c r="BB745" i="1"/>
  <c r="BA745" i="1"/>
  <c r="AZ745" i="1"/>
  <c r="AY745" i="1"/>
  <c r="BC745" i="1" s="1"/>
  <c r="AV745" i="1"/>
  <c r="AE745" i="1"/>
  <c r="AH745" i="1" s="1"/>
  <c r="X745" i="1"/>
  <c r="AA745" i="1" s="1"/>
  <c r="Q745" i="1"/>
  <c r="T745" i="1" s="1"/>
  <c r="K745" i="1"/>
  <c r="H745" i="1"/>
  <c r="E745" i="1"/>
  <c r="BB744" i="1"/>
  <c r="AZ744" i="1"/>
  <c r="AY744" i="1"/>
  <c r="AP744" i="1"/>
  <c r="AV744" i="1" s="1"/>
  <c r="AE744" i="1"/>
  <c r="AH744" i="1" s="1"/>
  <c r="X744" i="1"/>
  <c r="AA744" i="1" s="1"/>
  <c r="O744" i="1"/>
  <c r="Q744" i="1" s="1"/>
  <c r="T744" i="1" s="1"/>
  <c r="K744" i="1"/>
  <c r="H744" i="1"/>
  <c r="E744" i="1"/>
  <c r="BC743" i="1"/>
  <c r="BB743" i="1"/>
  <c r="BA743" i="1"/>
  <c r="AZ743" i="1"/>
  <c r="AY743" i="1"/>
  <c r="AV743" i="1"/>
  <c r="AE743" i="1"/>
  <c r="AH743" i="1" s="1"/>
  <c r="AA743" i="1"/>
  <c r="X743" i="1"/>
  <c r="Q743" i="1"/>
  <c r="T743" i="1" s="1"/>
  <c r="K743" i="1"/>
  <c r="H743" i="1"/>
  <c r="E743" i="1"/>
  <c r="BD742" i="1"/>
  <c r="BC742" i="1"/>
  <c r="BB742" i="1"/>
  <c r="BA742" i="1"/>
  <c r="AZ742" i="1"/>
  <c r="AY742" i="1"/>
  <c r="AV742" i="1"/>
  <c r="AH742" i="1"/>
  <c r="AE742" i="1"/>
  <c r="X742" i="1"/>
  <c r="AA742" i="1" s="1"/>
  <c r="T742" i="1"/>
  <c r="AW742" i="1" s="1"/>
  <c r="Q742" i="1"/>
  <c r="K742" i="1"/>
  <c r="H742" i="1"/>
  <c r="E742" i="1"/>
  <c r="AU741" i="1"/>
  <c r="AT741" i="1"/>
  <c r="AS741" i="1"/>
  <c r="BB741" i="1" s="1"/>
  <c r="AR741" i="1"/>
  <c r="AQ741" i="1"/>
  <c r="AP741" i="1"/>
  <c r="BA741" i="1" s="1"/>
  <c r="AO741" i="1"/>
  <c r="AN741" i="1"/>
  <c r="AV741" i="1" s="1"/>
  <c r="AM741" i="1"/>
  <c r="AL741" i="1"/>
  <c r="AK741" i="1"/>
  <c r="AJ741" i="1"/>
  <c r="AY741" i="1" s="1"/>
  <c r="AG741" i="1"/>
  <c r="AF741" i="1"/>
  <c r="AE741" i="1"/>
  <c r="AH741" i="1" s="1"/>
  <c r="AD741" i="1"/>
  <c r="AC741" i="1"/>
  <c r="Z741" i="1"/>
  <c r="Y741" i="1"/>
  <c r="W741" i="1"/>
  <c r="V741" i="1"/>
  <c r="X741" i="1" s="1"/>
  <c r="AA741" i="1" s="1"/>
  <c r="S741" i="1"/>
  <c r="R741" i="1"/>
  <c r="P741" i="1"/>
  <c r="O741" i="1"/>
  <c r="Q741" i="1" s="1"/>
  <c r="T741" i="1" s="1"/>
  <c r="N741" i="1"/>
  <c r="M741" i="1"/>
  <c r="L741" i="1"/>
  <c r="K741" i="1"/>
  <c r="J741" i="1"/>
  <c r="I741" i="1"/>
  <c r="G741" i="1"/>
  <c r="H741" i="1" s="1"/>
  <c r="F741" i="1"/>
  <c r="E741" i="1"/>
  <c r="D741" i="1"/>
  <c r="C741" i="1"/>
  <c r="BB740" i="1"/>
  <c r="BA740" i="1"/>
  <c r="AZ740" i="1"/>
  <c r="AY740" i="1"/>
  <c r="BC740" i="1" s="1"/>
  <c r="AV740" i="1"/>
  <c r="AE740" i="1"/>
  <c r="AH740" i="1" s="1"/>
  <c r="X740" i="1"/>
  <c r="AA740" i="1" s="1"/>
  <c r="Q740" i="1"/>
  <c r="T740" i="1" s="1"/>
  <c r="K740" i="1"/>
  <c r="H740" i="1"/>
  <c r="E740" i="1"/>
  <c r="BB739" i="1"/>
  <c r="BA739" i="1"/>
  <c r="AZ739" i="1"/>
  <c r="AY739" i="1"/>
  <c r="BC739" i="1" s="1"/>
  <c r="AV739" i="1"/>
  <c r="AH739" i="1"/>
  <c r="AE739" i="1"/>
  <c r="AA739" i="1"/>
  <c r="X739" i="1"/>
  <c r="T739" i="1"/>
  <c r="Q739" i="1"/>
  <c r="K739" i="1"/>
  <c r="H739" i="1"/>
  <c r="E739" i="1"/>
  <c r="BB738" i="1"/>
  <c r="BA738" i="1"/>
  <c r="AZ738" i="1"/>
  <c r="AY738" i="1"/>
  <c r="AV738" i="1"/>
  <c r="AE738" i="1"/>
  <c r="AH738" i="1" s="1"/>
  <c r="X738" i="1"/>
  <c r="AA738" i="1" s="1"/>
  <c r="Q738" i="1"/>
  <c r="T738" i="1" s="1"/>
  <c r="K738" i="1"/>
  <c r="H738" i="1"/>
  <c r="E738" i="1"/>
  <c r="BB737" i="1"/>
  <c r="BA737" i="1"/>
  <c r="AZ737" i="1"/>
  <c r="AY737" i="1"/>
  <c r="BC737" i="1" s="1"/>
  <c r="AV737" i="1"/>
  <c r="AH737" i="1"/>
  <c r="AE737" i="1"/>
  <c r="AA737" i="1"/>
  <c r="X737" i="1"/>
  <c r="T737" i="1"/>
  <c r="AW737" i="1" s="1"/>
  <c r="Q737" i="1"/>
  <c r="K737" i="1"/>
  <c r="H737" i="1"/>
  <c r="E737" i="1"/>
  <c r="BC736" i="1"/>
  <c r="BB736" i="1"/>
  <c r="BA736" i="1"/>
  <c r="AZ736" i="1"/>
  <c r="AY736" i="1"/>
  <c r="AV736" i="1"/>
  <c r="AE736" i="1"/>
  <c r="AH736" i="1" s="1"/>
  <c r="X736" i="1"/>
  <c r="AA736" i="1" s="1"/>
  <c r="Q736" i="1"/>
  <c r="T736" i="1" s="1"/>
  <c r="K736" i="1"/>
  <c r="H736" i="1"/>
  <c r="E736" i="1"/>
  <c r="BD735" i="1"/>
  <c r="BC735" i="1"/>
  <c r="BB735" i="1"/>
  <c r="BA735" i="1"/>
  <c r="AZ735" i="1"/>
  <c r="AY735" i="1"/>
  <c r="AV735" i="1"/>
  <c r="AH735" i="1"/>
  <c r="AE735" i="1"/>
  <c r="AA735" i="1"/>
  <c r="X735" i="1"/>
  <c r="T735" i="1"/>
  <c r="AW735" i="1" s="1"/>
  <c r="Q735" i="1"/>
  <c r="K735" i="1"/>
  <c r="H735" i="1"/>
  <c r="E735" i="1"/>
  <c r="BC734" i="1"/>
  <c r="BB734" i="1"/>
  <c r="BA734" i="1"/>
  <c r="AZ734" i="1"/>
  <c r="AY734" i="1"/>
  <c r="AV734" i="1"/>
  <c r="AH734" i="1"/>
  <c r="AE734" i="1"/>
  <c r="X734" i="1"/>
  <c r="AA734" i="1" s="1"/>
  <c r="Q734" i="1"/>
  <c r="T734" i="1" s="1"/>
  <c r="K734" i="1"/>
  <c r="H734" i="1"/>
  <c r="E734" i="1"/>
  <c r="BB733" i="1"/>
  <c r="BA733" i="1"/>
  <c r="AZ733" i="1"/>
  <c r="BC733" i="1" s="1"/>
  <c r="AY733" i="1"/>
  <c r="AW733" i="1"/>
  <c r="AV733" i="1"/>
  <c r="AE733" i="1"/>
  <c r="AH733" i="1" s="1"/>
  <c r="X733" i="1"/>
  <c r="AA733" i="1" s="1"/>
  <c r="T733" i="1"/>
  <c r="BD733" i="1" s="1"/>
  <c r="Q733" i="1"/>
  <c r="K733" i="1"/>
  <c r="H733" i="1"/>
  <c r="E733" i="1"/>
  <c r="BB732" i="1"/>
  <c r="BA732" i="1"/>
  <c r="AZ732" i="1"/>
  <c r="AY732" i="1"/>
  <c r="BC732" i="1" s="1"/>
  <c r="AV732" i="1"/>
  <c r="AE732" i="1"/>
  <c r="AH732" i="1" s="1"/>
  <c r="X732" i="1"/>
  <c r="AA732" i="1" s="1"/>
  <c r="Q732" i="1"/>
  <c r="T732" i="1" s="1"/>
  <c r="K732" i="1"/>
  <c r="H732" i="1"/>
  <c r="E732" i="1"/>
  <c r="AZ731" i="1"/>
  <c r="AU731" i="1"/>
  <c r="AT731" i="1"/>
  <c r="AS731" i="1"/>
  <c r="BB731" i="1" s="1"/>
  <c r="AR731" i="1"/>
  <c r="AQ731" i="1"/>
  <c r="AP731" i="1"/>
  <c r="BA731" i="1" s="1"/>
  <c r="AO731" i="1"/>
  <c r="AN731" i="1"/>
  <c r="AM731" i="1"/>
  <c r="AL731" i="1"/>
  <c r="AY731" i="1" s="1"/>
  <c r="AK731" i="1"/>
  <c r="AJ731" i="1"/>
  <c r="AV731" i="1" s="1"/>
  <c r="AH731" i="1"/>
  <c r="AG731" i="1"/>
  <c r="AF731" i="1"/>
  <c r="AD731" i="1"/>
  <c r="AC731" i="1"/>
  <c r="AE731" i="1" s="1"/>
  <c r="Z731" i="1"/>
  <c r="Y731" i="1"/>
  <c r="X731" i="1"/>
  <c r="W731" i="1"/>
  <c r="V731" i="1"/>
  <c r="S731" i="1"/>
  <c r="R731" i="1"/>
  <c r="P731" i="1"/>
  <c r="O731" i="1"/>
  <c r="Q731" i="1" s="1"/>
  <c r="T731" i="1" s="1"/>
  <c r="N731" i="1"/>
  <c r="M731" i="1"/>
  <c r="L731" i="1"/>
  <c r="K731" i="1"/>
  <c r="J731" i="1"/>
  <c r="I731" i="1"/>
  <c r="H731" i="1"/>
  <c r="G731" i="1"/>
  <c r="F731" i="1"/>
  <c r="D731" i="1"/>
  <c r="E731" i="1" s="1"/>
  <c r="C731" i="1"/>
  <c r="BB730" i="1"/>
  <c r="BA730" i="1"/>
  <c r="AZ730" i="1"/>
  <c r="AY730" i="1"/>
  <c r="BC730" i="1" s="1"/>
  <c r="AV730" i="1"/>
  <c r="AE730" i="1"/>
  <c r="AH730" i="1" s="1"/>
  <c r="AA730" i="1"/>
  <c r="X730" i="1"/>
  <c r="T730" i="1"/>
  <c r="AW730" i="1" s="1"/>
  <c r="Q730" i="1"/>
  <c r="K730" i="1"/>
  <c r="H730" i="1"/>
  <c r="E730" i="1"/>
  <c r="AU729" i="1"/>
  <c r="AT729" i="1"/>
  <c r="AS729" i="1"/>
  <c r="BB729" i="1" s="1"/>
  <c r="AR729" i="1"/>
  <c r="AQ729" i="1"/>
  <c r="AP729" i="1"/>
  <c r="BA729" i="1" s="1"/>
  <c r="AO729" i="1"/>
  <c r="AN729" i="1"/>
  <c r="AM729" i="1"/>
  <c r="AZ729" i="1" s="1"/>
  <c r="AL729" i="1"/>
  <c r="AK729" i="1"/>
  <c r="AJ729" i="1"/>
  <c r="AY729" i="1" s="1"/>
  <c r="BC729" i="1" s="1"/>
  <c r="AG729" i="1"/>
  <c r="AF729" i="1"/>
  <c r="AD729" i="1"/>
  <c r="AC729" i="1"/>
  <c r="AE729" i="1" s="1"/>
  <c r="AH729" i="1" s="1"/>
  <c r="Z729" i="1"/>
  <c r="Y729" i="1"/>
  <c r="W729" i="1"/>
  <c r="V729" i="1"/>
  <c r="X729" i="1" s="1"/>
  <c r="AA729" i="1" s="1"/>
  <c r="S729" i="1"/>
  <c r="R729" i="1"/>
  <c r="Q729" i="1"/>
  <c r="P729" i="1"/>
  <c r="O729" i="1"/>
  <c r="N729" i="1"/>
  <c r="M729" i="1"/>
  <c r="L729" i="1"/>
  <c r="K729" i="1"/>
  <c r="J729" i="1"/>
  <c r="I729" i="1"/>
  <c r="G729" i="1"/>
  <c r="H729" i="1" s="1"/>
  <c r="F729" i="1"/>
  <c r="D729" i="1"/>
  <c r="C729" i="1"/>
  <c r="BC728" i="1"/>
  <c r="BB728" i="1"/>
  <c r="BA728" i="1"/>
  <c r="AZ728" i="1"/>
  <c r="AY728" i="1"/>
  <c r="AV728" i="1"/>
  <c r="AE728" i="1"/>
  <c r="AH728" i="1" s="1"/>
  <c r="X728" i="1"/>
  <c r="AA728" i="1" s="1"/>
  <c r="T728" i="1"/>
  <c r="AW728" i="1" s="1"/>
  <c r="Q728" i="1"/>
  <c r="K728" i="1"/>
  <c r="H728" i="1"/>
  <c r="E728" i="1"/>
  <c r="AU727" i="1"/>
  <c r="AT727" i="1"/>
  <c r="AS727" i="1"/>
  <c r="BB727" i="1" s="1"/>
  <c r="AR727" i="1"/>
  <c r="AQ727" i="1"/>
  <c r="AP727" i="1"/>
  <c r="BA727" i="1" s="1"/>
  <c r="AO727" i="1"/>
  <c r="AN727" i="1"/>
  <c r="AM727" i="1"/>
  <c r="AL727" i="1"/>
  <c r="AK727" i="1"/>
  <c r="AJ727" i="1"/>
  <c r="AY727" i="1" s="1"/>
  <c r="AG727" i="1"/>
  <c r="AF727" i="1"/>
  <c r="AD727" i="1"/>
  <c r="AE727" i="1" s="1"/>
  <c r="AH727" i="1" s="1"/>
  <c r="AC727" i="1"/>
  <c r="Z727" i="1"/>
  <c r="Y727" i="1"/>
  <c r="W727" i="1"/>
  <c r="V727" i="1"/>
  <c r="S727" i="1"/>
  <c r="R727" i="1"/>
  <c r="P727" i="1"/>
  <c r="O727" i="1"/>
  <c r="Q727" i="1" s="1"/>
  <c r="T727" i="1" s="1"/>
  <c r="N727" i="1"/>
  <c r="M727" i="1"/>
  <c r="L727" i="1"/>
  <c r="J727" i="1"/>
  <c r="K727" i="1" s="1"/>
  <c r="I727" i="1"/>
  <c r="G727" i="1"/>
  <c r="F727" i="1"/>
  <c r="D727" i="1"/>
  <c r="E727" i="1" s="1"/>
  <c r="C727" i="1"/>
  <c r="BB726" i="1"/>
  <c r="BA726" i="1"/>
  <c r="AZ726" i="1"/>
  <c r="BC726" i="1" s="1"/>
  <c r="AY726" i="1"/>
  <c r="AV726" i="1"/>
  <c r="AE726" i="1"/>
  <c r="AH726" i="1" s="1"/>
  <c r="X726" i="1"/>
  <c r="AA726" i="1" s="1"/>
  <c r="T726" i="1"/>
  <c r="Q726" i="1"/>
  <c r="K726" i="1"/>
  <c r="H726" i="1"/>
  <c r="E726" i="1"/>
  <c r="BA725" i="1"/>
  <c r="AU725" i="1"/>
  <c r="AT725" i="1"/>
  <c r="AS725" i="1"/>
  <c r="BB725" i="1" s="1"/>
  <c r="AR725" i="1"/>
  <c r="AQ725" i="1"/>
  <c r="AP725" i="1"/>
  <c r="AO725" i="1"/>
  <c r="AN725" i="1"/>
  <c r="AM725" i="1"/>
  <c r="AZ725" i="1" s="1"/>
  <c r="AL725" i="1"/>
  <c r="AK725" i="1"/>
  <c r="AJ725" i="1"/>
  <c r="AG725" i="1"/>
  <c r="AF725" i="1"/>
  <c r="AD725" i="1"/>
  <c r="AC725" i="1"/>
  <c r="AE725" i="1" s="1"/>
  <c r="AH725" i="1" s="1"/>
  <c r="Z725" i="1"/>
  <c r="Y725" i="1"/>
  <c r="X725" i="1"/>
  <c r="W725" i="1"/>
  <c r="V725" i="1"/>
  <c r="S725" i="1"/>
  <c r="R725" i="1"/>
  <c r="Q725" i="1"/>
  <c r="T725" i="1" s="1"/>
  <c r="P725" i="1"/>
  <c r="O725" i="1"/>
  <c r="N725" i="1"/>
  <c r="M725" i="1"/>
  <c r="L725" i="1"/>
  <c r="J725" i="1"/>
  <c r="K725" i="1" s="1"/>
  <c r="I725" i="1"/>
  <c r="G725" i="1"/>
  <c r="H725" i="1" s="1"/>
  <c r="F725" i="1"/>
  <c r="D725" i="1"/>
  <c r="E725" i="1" s="1"/>
  <c r="C725" i="1"/>
  <c r="BC724" i="1"/>
  <c r="BB724" i="1"/>
  <c r="BA724" i="1"/>
  <c r="AZ724" i="1"/>
  <c r="AY724" i="1"/>
  <c r="AV724" i="1"/>
  <c r="AE724" i="1"/>
  <c r="AH724" i="1" s="1"/>
  <c r="X724" i="1"/>
  <c r="AA724" i="1" s="1"/>
  <c r="Q724" i="1"/>
  <c r="T724" i="1" s="1"/>
  <c r="K724" i="1"/>
  <c r="H724" i="1"/>
  <c r="E724" i="1"/>
  <c r="AU723" i="1"/>
  <c r="AT723" i="1"/>
  <c r="AS723" i="1"/>
  <c r="AR723" i="1"/>
  <c r="AQ723" i="1"/>
  <c r="AP723" i="1"/>
  <c r="BA723" i="1" s="1"/>
  <c r="AO723" i="1"/>
  <c r="AN723" i="1"/>
  <c r="AM723" i="1"/>
  <c r="AZ723" i="1" s="1"/>
  <c r="AL723" i="1"/>
  <c r="AK723" i="1"/>
  <c r="AJ723" i="1"/>
  <c r="AY723" i="1" s="1"/>
  <c r="AG723" i="1"/>
  <c r="AF723" i="1"/>
  <c r="AD723" i="1"/>
  <c r="AC723" i="1"/>
  <c r="AE723" i="1" s="1"/>
  <c r="AH723" i="1" s="1"/>
  <c r="Z723" i="1"/>
  <c r="Y723" i="1"/>
  <c r="W723" i="1"/>
  <c r="V723" i="1"/>
  <c r="X723" i="1" s="1"/>
  <c r="AA723" i="1" s="1"/>
  <c r="T723" i="1"/>
  <c r="S723" i="1"/>
  <c r="R723" i="1"/>
  <c r="P723" i="1"/>
  <c r="O723" i="1"/>
  <c r="Q723" i="1" s="1"/>
  <c r="N723" i="1"/>
  <c r="M723" i="1"/>
  <c r="L723" i="1"/>
  <c r="J723" i="1"/>
  <c r="I723" i="1"/>
  <c r="K723" i="1" s="1"/>
  <c r="G723" i="1"/>
  <c r="H723" i="1" s="1"/>
  <c r="F723" i="1"/>
  <c r="D723" i="1"/>
  <c r="E723" i="1" s="1"/>
  <c r="C723" i="1"/>
  <c r="BB722" i="1"/>
  <c r="BA722" i="1"/>
  <c r="AZ722" i="1"/>
  <c r="AY722" i="1"/>
  <c r="BC722" i="1" s="1"/>
  <c r="AV722" i="1"/>
  <c r="AE722" i="1"/>
  <c r="AH722" i="1" s="1"/>
  <c r="X722" i="1"/>
  <c r="AA722" i="1" s="1"/>
  <c r="Q722" i="1"/>
  <c r="T722" i="1" s="1"/>
  <c r="K722" i="1"/>
  <c r="H722" i="1"/>
  <c r="E722" i="1"/>
  <c r="AY721" i="1"/>
  <c r="AU721" i="1"/>
  <c r="AT721" i="1"/>
  <c r="AS721" i="1"/>
  <c r="BB721" i="1" s="1"/>
  <c r="AR721" i="1"/>
  <c r="AQ721" i="1"/>
  <c r="AP721" i="1"/>
  <c r="BA721" i="1" s="1"/>
  <c r="AO721" i="1"/>
  <c r="AN721" i="1"/>
  <c r="AM721" i="1"/>
  <c r="AZ721" i="1" s="1"/>
  <c r="AL721" i="1"/>
  <c r="AK721" i="1"/>
  <c r="AJ721" i="1"/>
  <c r="AG721" i="1"/>
  <c r="AF721" i="1"/>
  <c r="AD721" i="1"/>
  <c r="AC721" i="1"/>
  <c r="AE721" i="1" s="1"/>
  <c r="Z721" i="1"/>
  <c r="Y721" i="1"/>
  <c r="X721" i="1"/>
  <c r="AA721" i="1" s="1"/>
  <c r="W721" i="1"/>
  <c r="V721" i="1"/>
  <c r="S721" i="1"/>
  <c r="R721" i="1"/>
  <c r="P721" i="1"/>
  <c r="O721" i="1"/>
  <c r="Q721" i="1" s="1"/>
  <c r="T721" i="1" s="1"/>
  <c r="N721" i="1"/>
  <c r="M721" i="1"/>
  <c r="L721" i="1"/>
  <c r="J721" i="1"/>
  <c r="K721" i="1" s="1"/>
  <c r="I721" i="1"/>
  <c r="G721" i="1"/>
  <c r="H721" i="1" s="1"/>
  <c r="F721" i="1"/>
  <c r="D721" i="1"/>
  <c r="E721" i="1" s="1"/>
  <c r="C721" i="1"/>
  <c r="BB720" i="1"/>
  <c r="BA720" i="1"/>
  <c r="AZ720" i="1"/>
  <c r="AY720" i="1"/>
  <c r="BC720" i="1" s="1"/>
  <c r="AV720" i="1"/>
  <c r="AE720" i="1"/>
  <c r="AH720" i="1" s="1"/>
  <c r="X720" i="1"/>
  <c r="AA720" i="1" s="1"/>
  <c r="Q720" i="1"/>
  <c r="T720" i="1" s="1"/>
  <c r="K720" i="1"/>
  <c r="H720" i="1"/>
  <c r="E720" i="1"/>
  <c r="BB719" i="1"/>
  <c r="AU719" i="1"/>
  <c r="AT719" i="1"/>
  <c r="AS719" i="1"/>
  <c r="AR719" i="1"/>
  <c r="AQ719" i="1"/>
  <c r="AP719" i="1"/>
  <c r="BA719" i="1" s="1"/>
  <c r="AO719" i="1"/>
  <c r="AN719" i="1"/>
  <c r="AM719" i="1"/>
  <c r="AZ719" i="1" s="1"/>
  <c r="AL719" i="1"/>
  <c r="AK719" i="1"/>
  <c r="AJ719" i="1"/>
  <c r="AY719" i="1" s="1"/>
  <c r="AG719" i="1"/>
  <c r="AF719" i="1"/>
  <c r="AD719" i="1"/>
  <c r="AC719" i="1"/>
  <c r="AE719" i="1" s="1"/>
  <c r="AH719" i="1" s="1"/>
  <c r="Z719" i="1"/>
  <c r="Y719" i="1"/>
  <c r="W719" i="1"/>
  <c r="X719" i="1" s="1"/>
  <c r="AA719" i="1" s="1"/>
  <c r="V719" i="1"/>
  <c r="S719" i="1"/>
  <c r="R719" i="1"/>
  <c r="P719" i="1"/>
  <c r="O719" i="1"/>
  <c r="Q719" i="1" s="1"/>
  <c r="T719" i="1" s="1"/>
  <c r="N719" i="1"/>
  <c r="M719" i="1"/>
  <c r="L719" i="1"/>
  <c r="J719" i="1"/>
  <c r="K719" i="1" s="1"/>
  <c r="I719" i="1"/>
  <c r="G719" i="1"/>
  <c r="H719" i="1" s="1"/>
  <c r="F719" i="1"/>
  <c r="D719" i="1"/>
  <c r="E719" i="1" s="1"/>
  <c r="C719" i="1"/>
  <c r="BD718" i="1"/>
  <c r="BB718" i="1"/>
  <c r="BA718" i="1"/>
  <c r="BC718" i="1" s="1"/>
  <c r="AZ718" i="1"/>
  <c r="AY718" i="1"/>
  <c r="AV718" i="1"/>
  <c r="AH718" i="1"/>
  <c r="AE718" i="1"/>
  <c r="X718" i="1"/>
  <c r="AA718" i="1" s="1"/>
  <c r="T718" i="1"/>
  <c r="AW718" i="1" s="1"/>
  <c r="Q718" i="1"/>
  <c r="K718" i="1"/>
  <c r="H718" i="1"/>
  <c r="E718" i="1"/>
  <c r="AU717" i="1"/>
  <c r="AT717" i="1"/>
  <c r="AS717" i="1"/>
  <c r="BB717" i="1" s="1"/>
  <c r="AR717" i="1"/>
  <c r="AQ717" i="1"/>
  <c r="AP717" i="1"/>
  <c r="BA717" i="1" s="1"/>
  <c r="AO717" i="1"/>
  <c r="AN717" i="1"/>
  <c r="AV717" i="1" s="1"/>
  <c r="AM717" i="1"/>
  <c r="AL717" i="1"/>
  <c r="AK717" i="1"/>
  <c r="AJ717" i="1"/>
  <c r="AY717" i="1" s="1"/>
  <c r="AG717" i="1"/>
  <c r="AF717" i="1"/>
  <c r="AE717" i="1"/>
  <c r="AH717" i="1" s="1"/>
  <c r="AD717" i="1"/>
  <c r="AC717" i="1"/>
  <c r="Z717" i="1"/>
  <c r="Y717" i="1"/>
  <c r="W717" i="1"/>
  <c r="V717" i="1"/>
  <c r="X717" i="1" s="1"/>
  <c r="AA717" i="1" s="1"/>
  <c r="S717" i="1"/>
  <c r="R717" i="1"/>
  <c r="P717" i="1"/>
  <c r="O717" i="1"/>
  <c r="Q717" i="1" s="1"/>
  <c r="T717" i="1" s="1"/>
  <c r="N717" i="1"/>
  <c r="M717" i="1"/>
  <c r="L717" i="1"/>
  <c r="J717" i="1"/>
  <c r="K717" i="1" s="1"/>
  <c r="I717" i="1"/>
  <c r="G717" i="1"/>
  <c r="H717" i="1" s="1"/>
  <c r="F717" i="1"/>
  <c r="E717" i="1"/>
  <c r="D717" i="1"/>
  <c r="C717" i="1"/>
  <c r="BB716" i="1"/>
  <c r="BA716" i="1"/>
  <c r="AZ716" i="1"/>
  <c r="AY716" i="1"/>
  <c r="BC716" i="1" s="1"/>
  <c r="AV716" i="1"/>
  <c r="AE716" i="1"/>
  <c r="AH716" i="1" s="1"/>
  <c r="X716" i="1"/>
  <c r="AA716" i="1" s="1"/>
  <c r="Q716" i="1"/>
  <c r="T716" i="1" s="1"/>
  <c r="K716" i="1"/>
  <c r="H716" i="1"/>
  <c r="E716" i="1"/>
  <c r="AZ715" i="1"/>
  <c r="AU715" i="1"/>
  <c r="AT715" i="1"/>
  <c r="AS715" i="1"/>
  <c r="BB715" i="1" s="1"/>
  <c r="AR715" i="1"/>
  <c r="AQ715" i="1"/>
  <c r="AP715" i="1"/>
  <c r="AO715" i="1"/>
  <c r="AN715" i="1"/>
  <c r="AM715" i="1"/>
  <c r="AL715" i="1"/>
  <c r="AK715" i="1"/>
  <c r="AJ715" i="1"/>
  <c r="AV715" i="1" s="1"/>
  <c r="AG715" i="1"/>
  <c r="AF715" i="1"/>
  <c r="AD715" i="1"/>
  <c r="AE715" i="1" s="1"/>
  <c r="AH715" i="1" s="1"/>
  <c r="AC715" i="1"/>
  <c r="Z715" i="1"/>
  <c r="Y715" i="1"/>
  <c r="W715" i="1"/>
  <c r="V715" i="1"/>
  <c r="X715" i="1" s="1"/>
  <c r="AA715" i="1" s="1"/>
  <c r="S715" i="1"/>
  <c r="R715" i="1"/>
  <c r="P715" i="1"/>
  <c r="O715" i="1"/>
  <c r="N715" i="1"/>
  <c r="M715" i="1"/>
  <c r="L715" i="1"/>
  <c r="J715" i="1"/>
  <c r="K715" i="1" s="1"/>
  <c r="I715" i="1"/>
  <c r="H715" i="1"/>
  <c r="G715" i="1"/>
  <c r="F715" i="1"/>
  <c r="D715" i="1"/>
  <c r="E715" i="1" s="1"/>
  <c r="C715" i="1"/>
  <c r="BB714" i="1"/>
  <c r="BA714" i="1"/>
  <c r="AZ714" i="1"/>
  <c r="AY714" i="1"/>
  <c r="AV714" i="1"/>
  <c r="AE714" i="1"/>
  <c r="AH714" i="1" s="1"/>
  <c r="AA714" i="1"/>
  <c r="X714" i="1"/>
  <c r="Q714" i="1"/>
  <c r="T714" i="1" s="1"/>
  <c r="K714" i="1"/>
  <c r="H714" i="1"/>
  <c r="E714" i="1"/>
  <c r="BC713" i="1"/>
  <c r="AU713" i="1"/>
  <c r="AT713" i="1"/>
  <c r="AS713" i="1"/>
  <c r="BB713" i="1" s="1"/>
  <c r="AR713" i="1"/>
  <c r="AQ713" i="1"/>
  <c r="AP713" i="1"/>
  <c r="BA713" i="1" s="1"/>
  <c r="AO713" i="1"/>
  <c r="AN713" i="1"/>
  <c r="AM713" i="1"/>
  <c r="AZ713" i="1" s="1"/>
  <c r="AL713" i="1"/>
  <c r="AK713" i="1"/>
  <c r="AJ713" i="1"/>
  <c r="AY713" i="1" s="1"/>
  <c r="AG713" i="1"/>
  <c r="AF713" i="1"/>
  <c r="AD713" i="1"/>
  <c r="AC713" i="1"/>
  <c r="AE713" i="1" s="1"/>
  <c r="AH713" i="1" s="1"/>
  <c r="Z713" i="1"/>
  <c r="Y713" i="1"/>
  <c r="W713" i="1"/>
  <c r="V713" i="1"/>
  <c r="X713" i="1" s="1"/>
  <c r="AA713" i="1" s="1"/>
  <c r="S713" i="1"/>
  <c r="R713" i="1"/>
  <c r="P713" i="1"/>
  <c r="O713" i="1"/>
  <c r="Q713" i="1" s="1"/>
  <c r="T713" i="1" s="1"/>
  <c r="N713" i="1"/>
  <c r="M713" i="1"/>
  <c r="L713" i="1"/>
  <c r="K713" i="1"/>
  <c r="J713" i="1"/>
  <c r="I713" i="1"/>
  <c r="G713" i="1"/>
  <c r="H713" i="1" s="1"/>
  <c r="F713" i="1"/>
  <c r="D713" i="1"/>
  <c r="C713" i="1"/>
  <c r="E713" i="1" s="1"/>
  <c r="BB712" i="1"/>
  <c r="BA712" i="1"/>
  <c r="AZ712" i="1"/>
  <c r="AY712" i="1"/>
  <c r="BC712" i="1" s="1"/>
  <c r="AV712" i="1"/>
  <c r="AE712" i="1"/>
  <c r="AH712" i="1" s="1"/>
  <c r="X712" i="1"/>
  <c r="AA712" i="1" s="1"/>
  <c r="Q712" i="1"/>
  <c r="T712" i="1" s="1"/>
  <c r="K712" i="1"/>
  <c r="H712" i="1"/>
  <c r="E712" i="1"/>
  <c r="AU711" i="1"/>
  <c r="AT711" i="1"/>
  <c r="AS711" i="1"/>
  <c r="BB711" i="1" s="1"/>
  <c r="AR711" i="1"/>
  <c r="AQ711" i="1"/>
  <c r="AP711" i="1"/>
  <c r="BA711" i="1" s="1"/>
  <c r="AO711" i="1"/>
  <c r="AN711" i="1"/>
  <c r="AM711" i="1"/>
  <c r="AL711" i="1"/>
  <c r="AK711" i="1"/>
  <c r="AY711" i="1" s="1"/>
  <c r="AJ711" i="1"/>
  <c r="AG711" i="1"/>
  <c r="AF711" i="1"/>
  <c r="AF646" i="1" s="1"/>
  <c r="AF629" i="1" s="1"/>
  <c r="AD711" i="1"/>
  <c r="AC711" i="1"/>
  <c r="AE711" i="1" s="1"/>
  <c r="Z711" i="1"/>
  <c r="Y711" i="1"/>
  <c r="W711" i="1"/>
  <c r="V711" i="1"/>
  <c r="S711" i="1"/>
  <c r="R711" i="1"/>
  <c r="P711" i="1"/>
  <c r="O711" i="1"/>
  <c r="Q711" i="1" s="1"/>
  <c r="T711" i="1" s="1"/>
  <c r="N711" i="1"/>
  <c r="N646" i="1" s="1"/>
  <c r="M711" i="1"/>
  <c r="L711" i="1"/>
  <c r="J711" i="1"/>
  <c r="K711" i="1" s="1"/>
  <c r="I711" i="1"/>
  <c r="G711" i="1"/>
  <c r="F711" i="1"/>
  <c r="D711" i="1"/>
  <c r="E711" i="1" s="1"/>
  <c r="C711" i="1"/>
  <c r="BB710" i="1"/>
  <c r="BA710" i="1"/>
  <c r="AZ710" i="1"/>
  <c r="AY710" i="1"/>
  <c r="AV710" i="1"/>
  <c r="AH710" i="1"/>
  <c r="AE710" i="1"/>
  <c r="AA710" i="1"/>
  <c r="X710" i="1"/>
  <c r="T710" i="1"/>
  <c r="Q710" i="1"/>
  <c r="K710" i="1"/>
  <c r="H710" i="1"/>
  <c r="E710" i="1"/>
  <c r="BA709" i="1"/>
  <c r="AU709" i="1"/>
  <c r="AT709" i="1"/>
  <c r="AS709" i="1"/>
  <c r="BB709" i="1" s="1"/>
  <c r="AR709" i="1"/>
  <c r="AQ709" i="1"/>
  <c r="AP709" i="1"/>
  <c r="AO709" i="1"/>
  <c r="AN709" i="1"/>
  <c r="AM709" i="1"/>
  <c r="AZ709" i="1" s="1"/>
  <c r="AL709" i="1"/>
  <c r="AK709" i="1"/>
  <c r="AJ709" i="1"/>
  <c r="AG709" i="1"/>
  <c r="AF709" i="1"/>
  <c r="AD709" i="1"/>
  <c r="AC709" i="1"/>
  <c r="AE709" i="1" s="1"/>
  <c r="AH709" i="1" s="1"/>
  <c r="Z709" i="1"/>
  <c r="Y709" i="1"/>
  <c r="W709" i="1"/>
  <c r="V709" i="1"/>
  <c r="X709" i="1" s="1"/>
  <c r="S709" i="1"/>
  <c r="R709" i="1"/>
  <c r="Q709" i="1"/>
  <c r="T709" i="1" s="1"/>
  <c r="P709" i="1"/>
  <c r="O709" i="1"/>
  <c r="N709" i="1"/>
  <c r="M709" i="1"/>
  <c r="L709" i="1"/>
  <c r="J709" i="1"/>
  <c r="I709" i="1"/>
  <c r="K709" i="1" s="1"/>
  <c r="G709" i="1"/>
  <c r="H709" i="1" s="1"/>
  <c r="F709" i="1"/>
  <c r="D709" i="1"/>
  <c r="C709" i="1"/>
  <c r="E709" i="1" s="1"/>
  <c r="BC708" i="1"/>
  <c r="BB708" i="1"/>
  <c r="BA708" i="1"/>
  <c r="AZ708" i="1"/>
  <c r="AY708" i="1"/>
  <c r="AV708" i="1"/>
  <c r="AE708" i="1"/>
  <c r="AH708" i="1" s="1"/>
  <c r="X708" i="1"/>
  <c r="AA708" i="1" s="1"/>
  <c r="Q708" i="1"/>
  <c r="T708" i="1" s="1"/>
  <c r="K708" i="1"/>
  <c r="H708" i="1"/>
  <c r="E708" i="1"/>
  <c r="BB707" i="1"/>
  <c r="BA707" i="1"/>
  <c r="AZ707" i="1"/>
  <c r="BC707" i="1" s="1"/>
  <c r="BD707" i="1" s="1"/>
  <c r="AY707" i="1"/>
  <c r="AV707" i="1"/>
  <c r="AH707" i="1"/>
  <c r="AE707" i="1"/>
  <c r="X707" i="1"/>
  <c r="AA707" i="1" s="1"/>
  <c r="T707" i="1"/>
  <c r="AW707" i="1" s="1"/>
  <c r="Q707" i="1"/>
  <c r="K707" i="1"/>
  <c r="H707" i="1"/>
  <c r="E707" i="1"/>
  <c r="BB706" i="1"/>
  <c r="BA706" i="1"/>
  <c r="AZ706" i="1"/>
  <c r="AY706" i="1"/>
  <c r="BC706" i="1" s="1"/>
  <c r="AV706" i="1"/>
  <c r="AE706" i="1"/>
  <c r="AH706" i="1" s="1"/>
  <c r="X706" i="1"/>
  <c r="AA706" i="1" s="1"/>
  <c r="Q706" i="1"/>
  <c r="T706" i="1" s="1"/>
  <c r="K706" i="1"/>
  <c r="H706" i="1"/>
  <c r="E706" i="1"/>
  <c r="BC705" i="1"/>
  <c r="BB705" i="1"/>
  <c r="BA705" i="1"/>
  <c r="AZ705" i="1"/>
  <c r="AY705" i="1"/>
  <c r="AW705" i="1"/>
  <c r="AV705" i="1"/>
  <c r="AE705" i="1"/>
  <c r="AH705" i="1" s="1"/>
  <c r="AA705" i="1"/>
  <c r="X705" i="1"/>
  <c r="T705" i="1"/>
  <c r="BD705" i="1" s="1"/>
  <c r="Q705" i="1"/>
  <c r="K705" i="1"/>
  <c r="H705" i="1"/>
  <c r="E705" i="1"/>
  <c r="BB704" i="1"/>
  <c r="BA704" i="1"/>
  <c r="AZ704" i="1"/>
  <c r="AY704" i="1"/>
  <c r="BC704" i="1" s="1"/>
  <c r="AV704" i="1"/>
  <c r="AE704" i="1"/>
  <c r="AH704" i="1" s="1"/>
  <c r="X704" i="1"/>
  <c r="AA704" i="1" s="1"/>
  <c r="Q704" i="1"/>
  <c r="T704" i="1" s="1"/>
  <c r="K704" i="1"/>
  <c r="H704" i="1"/>
  <c r="E704" i="1"/>
  <c r="AZ703" i="1"/>
  <c r="AU703" i="1"/>
  <c r="AT703" i="1"/>
  <c r="AS703" i="1"/>
  <c r="BB703" i="1" s="1"/>
  <c r="AR703" i="1"/>
  <c r="AQ703" i="1"/>
  <c r="AP703" i="1"/>
  <c r="AO703" i="1"/>
  <c r="AN703" i="1"/>
  <c r="AM703" i="1"/>
  <c r="AL703" i="1"/>
  <c r="AK703" i="1"/>
  <c r="AJ703" i="1"/>
  <c r="AV703" i="1" s="1"/>
  <c r="AH703" i="1"/>
  <c r="AG703" i="1"/>
  <c r="AF703" i="1"/>
  <c r="AE703" i="1"/>
  <c r="AD703" i="1"/>
  <c r="AC703" i="1"/>
  <c r="Z703" i="1"/>
  <c r="Y703" i="1"/>
  <c r="W703" i="1"/>
  <c r="V703" i="1"/>
  <c r="X703" i="1" s="1"/>
  <c r="S703" i="1"/>
  <c r="R703" i="1"/>
  <c r="P703" i="1"/>
  <c r="Q703" i="1" s="1"/>
  <c r="T703" i="1" s="1"/>
  <c r="O703" i="1"/>
  <c r="N703" i="1"/>
  <c r="M703" i="1"/>
  <c r="L703" i="1"/>
  <c r="J703" i="1"/>
  <c r="K703" i="1" s="1"/>
  <c r="I703" i="1"/>
  <c r="H703" i="1"/>
  <c r="G703" i="1"/>
  <c r="F703" i="1"/>
  <c r="D703" i="1"/>
  <c r="E703" i="1" s="1"/>
  <c r="C703" i="1"/>
  <c r="BB702" i="1"/>
  <c r="BA702" i="1"/>
  <c r="AZ702" i="1"/>
  <c r="AY702" i="1"/>
  <c r="BC702" i="1" s="1"/>
  <c r="AV702" i="1"/>
  <c r="AE702" i="1"/>
  <c r="AH702" i="1" s="1"/>
  <c r="AA702" i="1"/>
  <c r="X702" i="1"/>
  <c r="Q702" i="1"/>
  <c r="T702" i="1" s="1"/>
  <c r="K702" i="1"/>
  <c r="H702" i="1"/>
  <c r="E702" i="1"/>
  <c r="AU701" i="1"/>
  <c r="AT701" i="1"/>
  <c r="AS701" i="1"/>
  <c r="BB701" i="1" s="1"/>
  <c r="AR701" i="1"/>
  <c r="AQ701" i="1"/>
  <c r="AP701" i="1"/>
  <c r="BA701" i="1" s="1"/>
  <c r="AO701" i="1"/>
  <c r="AN701" i="1"/>
  <c r="AM701" i="1"/>
  <c r="AZ701" i="1" s="1"/>
  <c r="AL701" i="1"/>
  <c r="AK701" i="1"/>
  <c r="AJ701" i="1"/>
  <c r="AY701" i="1" s="1"/>
  <c r="BC701" i="1" s="1"/>
  <c r="AG701" i="1"/>
  <c r="AF701" i="1"/>
  <c r="AD701" i="1"/>
  <c r="AC701" i="1"/>
  <c r="AE701" i="1" s="1"/>
  <c r="AH701" i="1" s="1"/>
  <c r="Z701" i="1"/>
  <c r="Y701" i="1"/>
  <c r="X701" i="1"/>
  <c r="AA701" i="1" s="1"/>
  <c r="W701" i="1"/>
  <c r="V701" i="1"/>
  <c r="S701" i="1"/>
  <c r="R701" i="1"/>
  <c r="P701" i="1"/>
  <c r="O701" i="1"/>
  <c r="Q701" i="1" s="1"/>
  <c r="N701" i="1"/>
  <c r="M701" i="1"/>
  <c r="L701" i="1"/>
  <c r="K701" i="1"/>
  <c r="J701" i="1"/>
  <c r="I701" i="1"/>
  <c r="G701" i="1"/>
  <c r="H701" i="1" s="1"/>
  <c r="F701" i="1"/>
  <c r="D701" i="1"/>
  <c r="C701" i="1"/>
  <c r="BB700" i="1"/>
  <c r="BA700" i="1"/>
  <c r="AZ700" i="1"/>
  <c r="AY700" i="1"/>
  <c r="BC700" i="1" s="1"/>
  <c r="AV700" i="1"/>
  <c r="AE700" i="1"/>
  <c r="AH700" i="1" s="1"/>
  <c r="X700" i="1"/>
  <c r="AA700" i="1" s="1"/>
  <c r="Q700" i="1"/>
  <c r="T700" i="1" s="1"/>
  <c r="K700" i="1"/>
  <c r="H700" i="1"/>
  <c r="E700" i="1"/>
  <c r="BB699" i="1"/>
  <c r="BA699" i="1"/>
  <c r="AZ699" i="1"/>
  <c r="AY699" i="1"/>
  <c r="BC699" i="1" s="1"/>
  <c r="AW699" i="1"/>
  <c r="AV699" i="1"/>
  <c r="AE699" i="1"/>
  <c r="AH699" i="1" s="1"/>
  <c r="AA699" i="1"/>
  <c r="X699" i="1"/>
  <c r="Q699" i="1"/>
  <c r="T699" i="1" s="1"/>
  <c r="BD699" i="1" s="1"/>
  <c r="K699" i="1"/>
  <c r="H699" i="1"/>
  <c r="E699" i="1"/>
  <c r="BB698" i="1"/>
  <c r="BA698" i="1"/>
  <c r="AZ698" i="1"/>
  <c r="AY698" i="1"/>
  <c r="BC698" i="1" s="1"/>
  <c r="AV698" i="1"/>
  <c r="AE698" i="1"/>
  <c r="AH698" i="1" s="1"/>
  <c r="X698" i="1"/>
  <c r="AA698" i="1" s="1"/>
  <c r="Q698" i="1"/>
  <c r="T698" i="1" s="1"/>
  <c r="K698" i="1"/>
  <c r="H698" i="1"/>
  <c r="E698" i="1"/>
  <c r="AZ697" i="1"/>
  <c r="AU697" i="1"/>
  <c r="AT697" i="1"/>
  <c r="AS697" i="1"/>
  <c r="BB697" i="1" s="1"/>
  <c r="AR697" i="1"/>
  <c r="AQ697" i="1"/>
  <c r="BA697" i="1" s="1"/>
  <c r="AP697" i="1"/>
  <c r="AO697" i="1"/>
  <c r="AN697" i="1"/>
  <c r="AM697" i="1"/>
  <c r="AL697" i="1"/>
  <c r="AK697" i="1"/>
  <c r="AJ697" i="1"/>
  <c r="AV697" i="1" s="1"/>
  <c r="AH697" i="1"/>
  <c r="AG697" i="1"/>
  <c r="AF697" i="1"/>
  <c r="AE697" i="1"/>
  <c r="AD697" i="1"/>
  <c r="AC697" i="1"/>
  <c r="Z697" i="1"/>
  <c r="Y697" i="1"/>
  <c r="W697" i="1"/>
  <c r="V697" i="1"/>
  <c r="X697" i="1" s="1"/>
  <c r="S697" i="1"/>
  <c r="R697" i="1"/>
  <c r="P697" i="1"/>
  <c r="Q697" i="1" s="1"/>
  <c r="T697" i="1" s="1"/>
  <c r="O697" i="1"/>
  <c r="N697" i="1"/>
  <c r="M697" i="1"/>
  <c r="L697" i="1"/>
  <c r="J697" i="1"/>
  <c r="K697" i="1" s="1"/>
  <c r="I697" i="1"/>
  <c r="H697" i="1"/>
  <c r="G697" i="1"/>
  <c r="F697" i="1"/>
  <c r="E697" i="1"/>
  <c r="D697" i="1"/>
  <c r="C697" i="1"/>
  <c r="BB696" i="1"/>
  <c r="BA696" i="1"/>
  <c r="AZ696" i="1"/>
  <c r="AY696" i="1"/>
  <c r="BC696" i="1" s="1"/>
  <c r="AV696" i="1"/>
  <c r="AE696" i="1"/>
  <c r="AH696" i="1" s="1"/>
  <c r="AA696" i="1"/>
  <c r="X696" i="1"/>
  <c r="Q696" i="1"/>
  <c r="T696" i="1" s="1"/>
  <c r="K696" i="1"/>
  <c r="H696" i="1"/>
  <c r="E696" i="1"/>
  <c r="BC695" i="1"/>
  <c r="BB695" i="1"/>
  <c r="BA695" i="1"/>
  <c r="AZ695" i="1"/>
  <c r="AY695" i="1"/>
  <c r="AV695" i="1"/>
  <c r="AE695" i="1"/>
  <c r="AH695" i="1" s="1"/>
  <c r="X695" i="1"/>
  <c r="AA695" i="1" s="1"/>
  <c r="Q695" i="1"/>
  <c r="T695" i="1" s="1"/>
  <c r="K695" i="1"/>
  <c r="H695" i="1"/>
  <c r="E695" i="1"/>
  <c r="BB694" i="1"/>
  <c r="BA694" i="1"/>
  <c r="AZ694" i="1"/>
  <c r="BC694" i="1" s="1"/>
  <c r="BD694" i="1" s="1"/>
  <c r="AY694" i="1"/>
  <c r="AV694" i="1"/>
  <c r="AH694" i="1"/>
  <c r="AE694" i="1"/>
  <c r="X694" i="1"/>
  <c r="AA694" i="1" s="1"/>
  <c r="T694" i="1"/>
  <c r="AW694" i="1" s="1"/>
  <c r="Q694" i="1"/>
  <c r="K694" i="1"/>
  <c r="H694" i="1"/>
  <c r="E694" i="1"/>
  <c r="AU693" i="1"/>
  <c r="AT693" i="1"/>
  <c r="AS693" i="1"/>
  <c r="BB693" i="1" s="1"/>
  <c r="AR693" i="1"/>
  <c r="BA693" i="1" s="1"/>
  <c r="AQ693" i="1"/>
  <c r="AP693" i="1"/>
  <c r="AO693" i="1"/>
  <c r="AN693" i="1"/>
  <c r="AV693" i="1" s="1"/>
  <c r="AM693" i="1"/>
  <c r="AL693" i="1"/>
  <c r="AK693" i="1"/>
  <c r="AJ693" i="1"/>
  <c r="AY693" i="1" s="1"/>
  <c r="AG693" i="1"/>
  <c r="AF693" i="1"/>
  <c r="AE693" i="1"/>
  <c r="AH693" i="1" s="1"/>
  <c r="AD693" i="1"/>
  <c r="AC693" i="1"/>
  <c r="Z693" i="1"/>
  <c r="Y693" i="1"/>
  <c r="W693" i="1"/>
  <c r="V693" i="1"/>
  <c r="X693" i="1" s="1"/>
  <c r="AA693" i="1" s="1"/>
  <c r="S693" i="1"/>
  <c r="R693" i="1"/>
  <c r="Q693" i="1"/>
  <c r="T693" i="1" s="1"/>
  <c r="P693" i="1"/>
  <c r="O693" i="1"/>
  <c r="N693" i="1"/>
  <c r="M693" i="1"/>
  <c r="L693" i="1"/>
  <c r="J693" i="1"/>
  <c r="K693" i="1" s="1"/>
  <c r="I693" i="1"/>
  <c r="G693" i="1"/>
  <c r="H693" i="1" s="1"/>
  <c r="F693" i="1"/>
  <c r="E693" i="1"/>
  <c r="D693" i="1"/>
  <c r="C693" i="1"/>
  <c r="BB692" i="1"/>
  <c r="BA692" i="1"/>
  <c r="AZ692" i="1"/>
  <c r="AY692" i="1"/>
  <c r="BC692" i="1" s="1"/>
  <c r="AV692" i="1"/>
  <c r="AH692" i="1"/>
  <c r="AE692" i="1"/>
  <c r="X692" i="1"/>
  <c r="AA692" i="1" s="1"/>
  <c r="Q692" i="1"/>
  <c r="T692" i="1" s="1"/>
  <c r="K692" i="1"/>
  <c r="H692" i="1"/>
  <c r="E692" i="1"/>
  <c r="AZ691" i="1"/>
  <c r="AU691" i="1"/>
  <c r="AT691" i="1"/>
  <c r="AS691" i="1"/>
  <c r="BB691" i="1" s="1"/>
  <c r="AR691" i="1"/>
  <c r="AQ691" i="1"/>
  <c r="AP691" i="1"/>
  <c r="AO691" i="1"/>
  <c r="AN691" i="1"/>
  <c r="AV691" i="1" s="1"/>
  <c r="AM691" i="1"/>
  <c r="AL691" i="1"/>
  <c r="AK691" i="1"/>
  <c r="AJ691" i="1"/>
  <c r="AY691" i="1" s="1"/>
  <c r="AH691" i="1"/>
  <c r="AG691" i="1"/>
  <c r="AF691" i="1"/>
  <c r="AE691" i="1"/>
  <c r="AD691" i="1"/>
  <c r="AC691" i="1"/>
  <c r="Z691" i="1"/>
  <c r="Y691" i="1"/>
  <c r="W691" i="1"/>
  <c r="V691" i="1"/>
  <c r="X691" i="1" s="1"/>
  <c r="S691" i="1"/>
  <c r="R691" i="1"/>
  <c r="P691" i="1"/>
  <c r="O691" i="1"/>
  <c r="N691" i="1"/>
  <c r="M691" i="1"/>
  <c r="L691" i="1"/>
  <c r="J691" i="1"/>
  <c r="K691" i="1" s="1"/>
  <c r="I691" i="1"/>
  <c r="H691" i="1"/>
  <c r="G691" i="1"/>
  <c r="F691" i="1"/>
  <c r="E691" i="1"/>
  <c r="D691" i="1"/>
  <c r="C691" i="1"/>
  <c r="BB690" i="1"/>
  <c r="BA690" i="1"/>
  <c r="AZ690" i="1"/>
  <c r="AY690" i="1"/>
  <c r="AV690" i="1"/>
  <c r="AE690" i="1"/>
  <c r="AH690" i="1" s="1"/>
  <c r="AA690" i="1"/>
  <c r="X690" i="1"/>
  <c r="Q690" i="1"/>
  <c r="T690" i="1" s="1"/>
  <c r="K690" i="1"/>
  <c r="H690" i="1"/>
  <c r="E690" i="1"/>
  <c r="BC689" i="1"/>
  <c r="BB689" i="1"/>
  <c r="BA689" i="1"/>
  <c r="AZ689" i="1"/>
  <c r="AY689" i="1"/>
  <c r="AV689" i="1"/>
  <c r="AE689" i="1"/>
  <c r="AH689" i="1" s="1"/>
  <c r="AA689" i="1"/>
  <c r="X689" i="1"/>
  <c r="T689" i="1"/>
  <c r="AW689" i="1" s="1"/>
  <c r="Q689" i="1"/>
  <c r="K689" i="1"/>
  <c r="H689" i="1"/>
  <c r="E689" i="1"/>
  <c r="AU688" i="1"/>
  <c r="AT688" i="1"/>
  <c r="AS688" i="1"/>
  <c r="BB688" i="1" s="1"/>
  <c r="AR688" i="1"/>
  <c r="AQ688" i="1"/>
  <c r="BA688" i="1" s="1"/>
  <c r="AP688" i="1"/>
  <c r="AO688" i="1"/>
  <c r="AN688" i="1"/>
  <c r="AM688" i="1"/>
  <c r="AZ688" i="1" s="1"/>
  <c r="AL688" i="1"/>
  <c r="AK688" i="1"/>
  <c r="AJ688" i="1"/>
  <c r="AY688" i="1" s="1"/>
  <c r="AG688" i="1"/>
  <c r="AF688" i="1"/>
  <c r="AD688" i="1"/>
  <c r="AE688" i="1" s="1"/>
  <c r="AH688" i="1" s="1"/>
  <c r="AC688" i="1"/>
  <c r="Z688" i="1"/>
  <c r="Y688" i="1"/>
  <c r="W688" i="1"/>
  <c r="V688" i="1"/>
  <c r="X688" i="1" s="1"/>
  <c r="AA688" i="1" s="1"/>
  <c r="T688" i="1"/>
  <c r="S688" i="1"/>
  <c r="R688" i="1"/>
  <c r="Q688" i="1"/>
  <c r="P688" i="1"/>
  <c r="O688" i="1"/>
  <c r="N688" i="1"/>
  <c r="M688" i="1"/>
  <c r="L688" i="1"/>
  <c r="J688" i="1"/>
  <c r="K688" i="1" s="1"/>
  <c r="I688" i="1"/>
  <c r="G688" i="1"/>
  <c r="F688" i="1"/>
  <c r="H688" i="1" s="1"/>
  <c r="D688" i="1"/>
  <c r="E688" i="1" s="1"/>
  <c r="C688" i="1"/>
  <c r="BB687" i="1"/>
  <c r="BA687" i="1"/>
  <c r="AZ687" i="1"/>
  <c r="AY687" i="1"/>
  <c r="BC687" i="1" s="1"/>
  <c r="AW687" i="1"/>
  <c r="AV687" i="1"/>
  <c r="AE687" i="1"/>
  <c r="AH687" i="1" s="1"/>
  <c r="AA687" i="1"/>
  <c r="X687" i="1"/>
  <c r="Q687" i="1"/>
  <c r="T687" i="1" s="1"/>
  <c r="K687" i="1"/>
  <c r="H687" i="1"/>
  <c r="E687" i="1"/>
  <c r="AY686" i="1"/>
  <c r="AU686" i="1"/>
  <c r="AT686" i="1"/>
  <c r="AS686" i="1"/>
  <c r="BB686" i="1" s="1"/>
  <c r="AR686" i="1"/>
  <c r="AQ686" i="1"/>
  <c r="AP686" i="1"/>
  <c r="BA686" i="1" s="1"/>
  <c r="AO686" i="1"/>
  <c r="AN686" i="1"/>
  <c r="AM686" i="1"/>
  <c r="AZ686" i="1" s="1"/>
  <c r="AL686" i="1"/>
  <c r="AK686" i="1"/>
  <c r="AJ686" i="1"/>
  <c r="AG686" i="1"/>
  <c r="AF686" i="1"/>
  <c r="AD686" i="1"/>
  <c r="AC686" i="1"/>
  <c r="AE686" i="1" s="1"/>
  <c r="AH686" i="1" s="1"/>
  <c r="Z686" i="1"/>
  <c r="Y686" i="1"/>
  <c r="X686" i="1"/>
  <c r="AA686" i="1" s="1"/>
  <c r="W686" i="1"/>
  <c r="V686" i="1"/>
  <c r="S686" i="1"/>
  <c r="R686" i="1"/>
  <c r="P686" i="1"/>
  <c r="O686" i="1"/>
  <c r="Q686" i="1" s="1"/>
  <c r="T686" i="1" s="1"/>
  <c r="N686" i="1"/>
  <c r="M686" i="1"/>
  <c r="L686" i="1"/>
  <c r="K686" i="1"/>
  <c r="J686" i="1"/>
  <c r="I686" i="1"/>
  <c r="G686" i="1"/>
  <c r="H686" i="1" s="1"/>
  <c r="F686" i="1"/>
  <c r="D686" i="1"/>
  <c r="E686" i="1" s="1"/>
  <c r="C686" i="1"/>
  <c r="BB685" i="1"/>
  <c r="BA685" i="1"/>
  <c r="AZ685" i="1"/>
  <c r="AY685" i="1"/>
  <c r="BC685" i="1" s="1"/>
  <c r="AV685" i="1"/>
  <c r="AE685" i="1"/>
  <c r="AH685" i="1" s="1"/>
  <c r="X685" i="1"/>
  <c r="AA685" i="1" s="1"/>
  <c r="T685" i="1"/>
  <c r="AW685" i="1" s="1"/>
  <c r="Q685" i="1"/>
  <c r="K685" i="1"/>
  <c r="H685" i="1"/>
  <c r="E685" i="1"/>
  <c r="BB684" i="1"/>
  <c r="BA684" i="1"/>
  <c r="AZ684" i="1"/>
  <c r="AY684" i="1"/>
  <c r="BC684" i="1" s="1"/>
  <c r="AV684" i="1"/>
  <c r="AE684" i="1"/>
  <c r="AH684" i="1" s="1"/>
  <c r="AA684" i="1"/>
  <c r="X684" i="1"/>
  <c r="Q684" i="1"/>
  <c r="T684" i="1" s="1"/>
  <c r="K684" i="1"/>
  <c r="H684" i="1"/>
  <c r="E684" i="1"/>
  <c r="AU683" i="1"/>
  <c r="AT683" i="1"/>
  <c r="AT646" i="1" s="1"/>
  <c r="AS683" i="1"/>
  <c r="AR683" i="1"/>
  <c r="AQ683" i="1"/>
  <c r="AP683" i="1"/>
  <c r="BA683" i="1" s="1"/>
  <c r="AO683" i="1"/>
  <c r="AN683" i="1"/>
  <c r="AM683" i="1"/>
  <c r="AZ683" i="1" s="1"/>
  <c r="AL683" i="1"/>
  <c r="AL646" i="1" s="1"/>
  <c r="AK683" i="1"/>
  <c r="AJ683" i="1"/>
  <c r="AG683" i="1"/>
  <c r="AF683" i="1"/>
  <c r="AD683" i="1"/>
  <c r="AC683" i="1"/>
  <c r="Z683" i="1"/>
  <c r="Y683" i="1"/>
  <c r="W683" i="1"/>
  <c r="V683" i="1"/>
  <c r="X683" i="1" s="1"/>
  <c r="AA683" i="1" s="1"/>
  <c r="S683" i="1"/>
  <c r="S646" i="1" s="1"/>
  <c r="S629" i="1" s="1"/>
  <c r="S831" i="1" s="1"/>
  <c r="R683" i="1"/>
  <c r="P683" i="1"/>
  <c r="O683" i="1"/>
  <c r="Q683" i="1" s="1"/>
  <c r="T683" i="1" s="1"/>
  <c r="N683" i="1"/>
  <c r="M683" i="1"/>
  <c r="L683" i="1"/>
  <c r="K683" i="1"/>
  <c r="J683" i="1"/>
  <c r="I683" i="1"/>
  <c r="G683" i="1"/>
  <c r="H683" i="1" s="1"/>
  <c r="F683" i="1"/>
  <c r="D683" i="1"/>
  <c r="C683" i="1"/>
  <c r="C646" i="1" s="1"/>
  <c r="C629" i="1" s="1"/>
  <c r="BB682" i="1"/>
  <c r="BA682" i="1"/>
  <c r="AZ682" i="1"/>
  <c r="AY682" i="1"/>
  <c r="BC682" i="1" s="1"/>
  <c r="AV682" i="1"/>
  <c r="AE682" i="1"/>
  <c r="AH682" i="1" s="1"/>
  <c r="X682" i="1"/>
  <c r="AA682" i="1" s="1"/>
  <c r="Q682" i="1"/>
  <c r="T682" i="1" s="1"/>
  <c r="K682" i="1"/>
  <c r="H682" i="1"/>
  <c r="E682" i="1"/>
  <c r="BB681" i="1"/>
  <c r="BA681" i="1"/>
  <c r="AZ681" i="1"/>
  <c r="AY681" i="1"/>
  <c r="BC681" i="1" s="1"/>
  <c r="AW681" i="1"/>
  <c r="AV681" i="1"/>
  <c r="AE681" i="1"/>
  <c r="AH681" i="1" s="1"/>
  <c r="AA681" i="1"/>
  <c r="X681" i="1"/>
  <c r="Q681" i="1"/>
  <c r="T681" i="1" s="1"/>
  <c r="BD681" i="1" s="1"/>
  <c r="K681" i="1"/>
  <c r="H681" i="1"/>
  <c r="E681" i="1"/>
  <c r="BB680" i="1"/>
  <c r="BA680" i="1"/>
  <c r="AZ680" i="1"/>
  <c r="AY680" i="1"/>
  <c r="BC680" i="1" s="1"/>
  <c r="AV680" i="1"/>
  <c r="AE680" i="1"/>
  <c r="AH680" i="1" s="1"/>
  <c r="X680" i="1"/>
  <c r="AA680" i="1" s="1"/>
  <c r="Q680" i="1"/>
  <c r="T680" i="1" s="1"/>
  <c r="K680" i="1"/>
  <c r="H680" i="1"/>
  <c r="E680" i="1"/>
  <c r="BB679" i="1"/>
  <c r="BA679" i="1"/>
  <c r="AZ679" i="1"/>
  <c r="AY679" i="1"/>
  <c r="BC679" i="1" s="1"/>
  <c r="AV679" i="1"/>
  <c r="AH679" i="1"/>
  <c r="AE679" i="1"/>
  <c r="X679" i="1"/>
  <c r="AA679" i="1" s="1"/>
  <c r="T679" i="1"/>
  <c r="Q679" i="1"/>
  <c r="K679" i="1"/>
  <c r="H679" i="1"/>
  <c r="E679" i="1"/>
  <c r="AU678" i="1"/>
  <c r="AT678" i="1"/>
  <c r="AS678" i="1"/>
  <c r="BB678" i="1" s="1"/>
  <c r="AR678" i="1"/>
  <c r="BA678" i="1" s="1"/>
  <c r="AQ678" i="1"/>
  <c r="AP678" i="1"/>
  <c r="AO678" i="1"/>
  <c r="AN678" i="1"/>
  <c r="AM678" i="1"/>
  <c r="AZ678" i="1" s="1"/>
  <c r="AL678" i="1"/>
  <c r="AK678" i="1"/>
  <c r="AJ678" i="1"/>
  <c r="AG678" i="1"/>
  <c r="AF678" i="1"/>
  <c r="AD678" i="1"/>
  <c r="AC678" i="1"/>
  <c r="AE678" i="1" s="1"/>
  <c r="AH678" i="1" s="1"/>
  <c r="Z678" i="1"/>
  <c r="Y678" i="1"/>
  <c r="W678" i="1"/>
  <c r="V678" i="1"/>
  <c r="X678" i="1" s="1"/>
  <c r="AA678" i="1" s="1"/>
  <c r="S678" i="1"/>
  <c r="R678" i="1"/>
  <c r="Q678" i="1"/>
  <c r="T678" i="1" s="1"/>
  <c r="P678" i="1"/>
  <c r="O678" i="1"/>
  <c r="N678" i="1"/>
  <c r="M678" i="1"/>
  <c r="L678" i="1"/>
  <c r="J678" i="1"/>
  <c r="I678" i="1"/>
  <c r="G678" i="1"/>
  <c r="H678" i="1" s="1"/>
  <c r="F678" i="1"/>
  <c r="D678" i="1"/>
  <c r="C678" i="1"/>
  <c r="E678" i="1" s="1"/>
  <c r="BC677" i="1"/>
  <c r="BB677" i="1"/>
  <c r="BA677" i="1"/>
  <c r="AZ677" i="1"/>
  <c r="AY677" i="1"/>
  <c r="AV677" i="1"/>
  <c r="AE677" i="1"/>
  <c r="AH677" i="1" s="1"/>
  <c r="X677" i="1"/>
  <c r="AA677" i="1" s="1"/>
  <c r="Q677" i="1"/>
  <c r="T677" i="1" s="1"/>
  <c r="K677" i="1"/>
  <c r="H677" i="1"/>
  <c r="E677" i="1"/>
  <c r="BD676" i="1"/>
  <c r="BB676" i="1"/>
  <c r="BA676" i="1"/>
  <c r="AZ676" i="1"/>
  <c r="BC676" i="1" s="1"/>
  <c r="AY676" i="1"/>
  <c r="AV676" i="1"/>
  <c r="AH676" i="1"/>
  <c r="AE676" i="1"/>
  <c r="X676" i="1"/>
  <c r="AA676" i="1" s="1"/>
  <c r="T676" i="1"/>
  <c r="AW676" i="1" s="1"/>
  <c r="Q676" i="1"/>
  <c r="K676" i="1"/>
  <c r="H676" i="1"/>
  <c r="E676" i="1"/>
  <c r="BB675" i="1"/>
  <c r="BA675" i="1"/>
  <c r="AZ675" i="1"/>
  <c r="AY675" i="1"/>
  <c r="BC675" i="1" s="1"/>
  <c r="AV675" i="1"/>
  <c r="AE675" i="1"/>
  <c r="AH675" i="1" s="1"/>
  <c r="X675" i="1"/>
  <c r="AA675" i="1" s="1"/>
  <c r="Q675" i="1"/>
  <c r="T675" i="1" s="1"/>
  <c r="K675" i="1"/>
  <c r="H675" i="1"/>
  <c r="E675" i="1"/>
  <c r="BB674" i="1"/>
  <c r="BA674" i="1"/>
  <c r="AZ674" i="1"/>
  <c r="AY674" i="1"/>
  <c r="BC674" i="1" s="1"/>
  <c r="AW674" i="1"/>
  <c r="AV674" i="1"/>
  <c r="AE674" i="1"/>
  <c r="AH674" i="1" s="1"/>
  <c r="AA674" i="1"/>
  <c r="X674" i="1"/>
  <c r="Q674" i="1"/>
  <c r="T674" i="1" s="1"/>
  <c r="K674" i="1"/>
  <c r="H674" i="1"/>
  <c r="E674" i="1"/>
  <c r="BB673" i="1"/>
  <c r="BA673" i="1"/>
  <c r="AZ673" i="1"/>
  <c r="AY673" i="1"/>
  <c r="BC673" i="1" s="1"/>
  <c r="AV673" i="1"/>
  <c r="AE673" i="1"/>
  <c r="AH673" i="1" s="1"/>
  <c r="X673" i="1"/>
  <c r="AA673" i="1" s="1"/>
  <c r="Q673" i="1"/>
  <c r="T673" i="1" s="1"/>
  <c r="K673" i="1"/>
  <c r="H673" i="1"/>
  <c r="E673" i="1"/>
  <c r="BB672" i="1"/>
  <c r="BA672" i="1"/>
  <c r="AZ672" i="1"/>
  <c r="AY672" i="1"/>
  <c r="BC672" i="1" s="1"/>
  <c r="AV672" i="1"/>
  <c r="AH672" i="1"/>
  <c r="AE672" i="1"/>
  <c r="X672" i="1"/>
  <c r="AA672" i="1" s="1"/>
  <c r="T672" i="1"/>
  <c r="Q672" i="1"/>
  <c r="K672" i="1"/>
  <c r="H672" i="1"/>
  <c r="E672" i="1"/>
  <c r="AU671" i="1"/>
  <c r="AT671" i="1"/>
  <c r="AS671" i="1"/>
  <c r="BB671" i="1" s="1"/>
  <c r="AR671" i="1"/>
  <c r="BA671" i="1" s="1"/>
  <c r="AQ671" i="1"/>
  <c r="AP671" i="1"/>
  <c r="AO671" i="1"/>
  <c r="AN671" i="1"/>
  <c r="AM671" i="1"/>
  <c r="AZ671" i="1" s="1"/>
  <c r="AL671" i="1"/>
  <c r="AK671" i="1"/>
  <c r="AJ671" i="1"/>
  <c r="AG671" i="1"/>
  <c r="AF671" i="1"/>
  <c r="AE671" i="1"/>
  <c r="AH671" i="1" s="1"/>
  <c r="AD671" i="1"/>
  <c r="AC671" i="1"/>
  <c r="Z671" i="1"/>
  <c r="Y671" i="1"/>
  <c r="X671" i="1"/>
  <c r="W671" i="1"/>
  <c r="V671" i="1"/>
  <c r="S671" i="1"/>
  <c r="R671" i="1"/>
  <c r="Q671" i="1"/>
  <c r="T671" i="1" s="1"/>
  <c r="P671" i="1"/>
  <c r="O671" i="1"/>
  <c r="N671" i="1"/>
  <c r="M671" i="1"/>
  <c r="L671" i="1"/>
  <c r="J671" i="1"/>
  <c r="K671" i="1" s="1"/>
  <c r="I671" i="1"/>
  <c r="G671" i="1"/>
  <c r="H671" i="1" s="1"/>
  <c r="F671" i="1"/>
  <c r="E671" i="1"/>
  <c r="D671" i="1"/>
  <c r="C671" i="1"/>
  <c r="BC670" i="1"/>
  <c r="BB670" i="1"/>
  <c r="BA670" i="1"/>
  <c r="AZ670" i="1"/>
  <c r="AY670" i="1"/>
  <c r="AV670" i="1"/>
  <c r="AE670" i="1"/>
  <c r="AH670" i="1" s="1"/>
  <c r="X670" i="1"/>
  <c r="AA670" i="1" s="1"/>
  <c r="T670" i="1"/>
  <c r="AW670" i="1" s="1"/>
  <c r="Q670" i="1"/>
  <c r="K670" i="1"/>
  <c r="H670" i="1"/>
  <c r="E670" i="1"/>
  <c r="BB669" i="1"/>
  <c r="BA669" i="1"/>
  <c r="AZ669" i="1"/>
  <c r="AY669" i="1"/>
  <c r="BC669" i="1" s="1"/>
  <c r="BD669" i="1" s="1"/>
  <c r="AV669" i="1"/>
  <c r="AH669" i="1"/>
  <c r="AE669" i="1"/>
  <c r="AA669" i="1"/>
  <c r="X669" i="1"/>
  <c r="T669" i="1"/>
  <c r="AW669" i="1" s="1"/>
  <c r="Q669" i="1"/>
  <c r="K669" i="1"/>
  <c r="H669" i="1"/>
  <c r="E669" i="1"/>
  <c r="BC668" i="1"/>
  <c r="BB668" i="1"/>
  <c r="BA668" i="1"/>
  <c r="AZ668" i="1"/>
  <c r="AY668" i="1"/>
  <c r="AV668" i="1"/>
  <c r="AE668" i="1"/>
  <c r="AH668" i="1" s="1"/>
  <c r="X668" i="1"/>
  <c r="AA668" i="1" s="1"/>
  <c r="Q668" i="1"/>
  <c r="T668" i="1" s="1"/>
  <c r="K668" i="1"/>
  <c r="H668" i="1"/>
  <c r="E668" i="1"/>
  <c r="BB667" i="1"/>
  <c r="BA667" i="1"/>
  <c r="AZ667" i="1"/>
  <c r="AY667" i="1"/>
  <c r="BC667" i="1" s="1"/>
  <c r="AW667" i="1"/>
  <c r="AV667" i="1"/>
  <c r="AH667" i="1"/>
  <c r="AE667" i="1"/>
  <c r="AA667" i="1"/>
  <c r="X667" i="1"/>
  <c r="Q667" i="1"/>
  <c r="T667" i="1" s="1"/>
  <c r="K667" i="1"/>
  <c r="H667" i="1"/>
  <c r="E667" i="1"/>
  <c r="BB666" i="1"/>
  <c r="BA666" i="1"/>
  <c r="AZ666" i="1"/>
  <c r="AY666" i="1"/>
  <c r="BC666" i="1" s="1"/>
  <c r="AV666" i="1"/>
  <c r="AE666" i="1"/>
  <c r="AH666" i="1" s="1"/>
  <c r="X666" i="1"/>
  <c r="AA666" i="1" s="1"/>
  <c r="Q666" i="1"/>
  <c r="T666" i="1" s="1"/>
  <c r="K666" i="1"/>
  <c r="H666" i="1"/>
  <c r="E666" i="1"/>
  <c r="BB665" i="1"/>
  <c r="BA665" i="1"/>
  <c r="AZ665" i="1"/>
  <c r="AY665" i="1"/>
  <c r="BC665" i="1" s="1"/>
  <c r="AV665" i="1"/>
  <c r="AH665" i="1"/>
  <c r="AE665" i="1"/>
  <c r="X665" i="1"/>
  <c r="AA665" i="1" s="1"/>
  <c r="T665" i="1"/>
  <c r="Q665" i="1"/>
  <c r="K665" i="1"/>
  <c r="H665" i="1"/>
  <c r="E665" i="1"/>
  <c r="BA664" i="1"/>
  <c r="AU664" i="1"/>
  <c r="AT664" i="1"/>
  <c r="AS664" i="1"/>
  <c r="BB664" i="1" s="1"/>
  <c r="AR664" i="1"/>
  <c r="AQ664" i="1"/>
  <c r="AP664" i="1"/>
  <c r="AO664" i="1"/>
  <c r="AN664" i="1"/>
  <c r="AM664" i="1"/>
  <c r="AZ664" i="1" s="1"/>
  <c r="AL664" i="1"/>
  <c r="AK664" i="1"/>
  <c r="AJ664" i="1"/>
  <c r="AG664" i="1"/>
  <c r="AF664" i="1"/>
  <c r="AD664" i="1"/>
  <c r="AC664" i="1"/>
  <c r="AE664" i="1" s="1"/>
  <c r="AH664" i="1" s="1"/>
  <c r="Z664" i="1"/>
  <c r="Y664" i="1"/>
  <c r="X664" i="1"/>
  <c r="AA664" i="1" s="1"/>
  <c r="W664" i="1"/>
  <c r="V664" i="1"/>
  <c r="S664" i="1"/>
  <c r="R664" i="1"/>
  <c r="Q664" i="1"/>
  <c r="T664" i="1" s="1"/>
  <c r="P664" i="1"/>
  <c r="O664" i="1"/>
  <c r="N664" i="1"/>
  <c r="M664" i="1"/>
  <c r="L664" i="1"/>
  <c r="J664" i="1"/>
  <c r="K664" i="1" s="1"/>
  <c r="I664" i="1"/>
  <c r="G664" i="1"/>
  <c r="H664" i="1" s="1"/>
  <c r="F664" i="1"/>
  <c r="D664" i="1"/>
  <c r="C664" i="1"/>
  <c r="E664" i="1" s="1"/>
  <c r="BA663" i="1"/>
  <c r="AY663" i="1"/>
  <c r="AU663" i="1"/>
  <c r="AU662" i="1" s="1"/>
  <c r="AS663" i="1"/>
  <c r="AP663" i="1"/>
  <c r="AM663" i="1"/>
  <c r="AZ663" i="1" s="1"/>
  <c r="AH663" i="1"/>
  <c r="AE663" i="1"/>
  <c r="X663" i="1"/>
  <c r="AA663" i="1" s="1"/>
  <c r="Q663" i="1"/>
  <c r="T663" i="1" s="1"/>
  <c r="P663" i="1"/>
  <c r="K663" i="1"/>
  <c r="H663" i="1"/>
  <c r="E663" i="1"/>
  <c r="BA662" i="1"/>
  <c r="AT662" i="1"/>
  <c r="AR662" i="1"/>
  <c r="AR646" i="1" s="1"/>
  <c r="AQ662" i="1"/>
  <c r="AP662" i="1"/>
  <c r="AO662" i="1"/>
  <c r="AN662" i="1"/>
  <c r="AL662" i="1"/>
  <c r="AK662" i="1"/>
  <c r="AJ662" i="1"/>
  <c r="AG662" i="1"/>
  <c r="AF662" i="1"/>
  <c r="AD662" i="1"/>
  <c r="AC662" i="1"/>
  <c r="AE662" i="1" s="1"/>
  <c r="AH662" i="1" s="1"/>
  <c r="Z662" i="1"/>
  <c r="Y662" i="1"/>
  <c r="X662" i="1"/>
  <c r="AA662" i="1" s="1"/>
  <c r="W662" i="1"/>
  <c r="V662" i="1"/>
  <c r="S662" i="1"/>
  <c r="R662" i="1"/>
  <c r="Q662" i="1"/>
  <c r="T662" i="1" s="1"/>
  <c r="P662" i="1"/>
  <c r="O662" i="1"/>
  <c r="N662" i="1"/>
  <c r="M662" i="1"/>
  <c r="L662" i="1"/>
  <c r="J662" i="1"/>
  <c r="K662" i="1" s="1"/>
  <c r="I662" i="1"/>
  <c r="G662" i="1"/>
  <c r="H662" i="1" s="1"/>
  <c r="F662" i="1"/>
  <c r="D662" i="1"/>
  <c r="C662" i="1"/>
  <c r="E662" i="1" s="1"/>
  <c r="BC661" i="1"/>
  <c r="BB661" i="1"/>
  <c r="BA661" i="1"/>
  <c r="AZ661" i="1"/>
  <c r="AY661" i="1"/>
  <c r="AV661" i="1"/>
  <c r="AE661" i="1"/>
  <c r="AH661" i="1" s="1"/>
  <c r="X661" i="1"/>
  <c r="AA661" i="1" s="1"/>
  <c r="Q661" i="1"/>
  <c r="T661" i="1" s="1"/>
  <c r="K661" i="1"/>
  <c r="H661" i="1"/>
  <c r="E661" i="1"/>
  <c r="AU660" i="1"/>
  <c r="AT660" i="1"/>
  <c r="AS660" i="1"/>
  <c r="BB660" i="1" s="1"/>
  <c r="AR660" i="1"/>
  <c r="AQ660" i="1"/>
  <c r="BA660" i="1" s="1"/>
  <c r="AP660" i="1"/>
  <c r="AO660" i="1"/>
  <c r="AN660" i="1"/>
  <c r="AM660" i="1"/>
  <c r="AL660" i="1"/>
  <c r="AK660" i="1"/>
  <c r="AJ660" i="1"/>
  <c r="AY660" i="1" s="1"/>
  <c r="AG660" i="1"/>
  <c r="AF660" i="1"/>
  <c r="AD660" i="1"/>
  <c r="AC660" i="1"/>
  <c r="Z660" i="1"/>
  <c r="Y660" i="1"/>
  <c r="W660" i="1"/>
  <c r="V660" i="1"/>
  <c r="X660" i="1" s="1"/>
  <c r="AA660" i="1" s="1"/>
  <c r="T660" i="1"/>
  <c r="S660" i="1"/>
  <c r="R660" i="1"/>
  <c r="P660" i="1"/>
  <c r="Q660" i="1" s="1"/>
  <c r="O660" i="1"/>
  <c r="N660" i="1"/>
  <c r="M660" i="1"/>
  <c r="L660" i="1"/>
  <c r="L646" i="1" s="1"/>
  <c r="J660" i="1"/>
  <c r="K660" i="1" s="1"/>
  <c r="I660" i="1"/>
  <c r="G660" i="1"/>
  <c r="F660" i="1"/>
  <c r="H660" i="1" s="1"/>
  <c r="D660" i="1"/>
  <c r="C660" i="1"/>
  <c r="BB659" i="1"/>
  <c r="BA659" i="1"/>
  <c r="AZ659" i="1"/>
  <c r="AY659" i="1"/>
  <c r="BC659" i="1" s="1"/>
  <c r="AV659" i="1"/>
  <c r="AE659" i="1"/>
  <c r="AH659" i="1" s="1"/>
  <c r="AA659" i="1"/>
  <c r="X659" i="1"/>
  <c r="Q659" i="1"/>
  <c r="T659" i="1" s="1"/>
  <c r="AW659" i="1" s="1"/>
  <c r="K659" i="1"/>
  <c r="H659" i="1"/>
  <c r="E659" i="1"/>
  <c r="AY658" i="1"/>
  <c r="AU658" i="1"/>
  <c r="AT658" i="1"/>
  <c r="AS658" i="1"/>
  <c r="BB658" i="1" s="1"/>
  <c r="AR658" i="1"/>
  <c r="AQ658" i="1"/>
  <c r="AP658" i="1"/>
  <c r="BA658" i="1" s="1"/>
  <c r="AO658" i="1"/>
  <c r="AN658" i="1"/>
  <c r="AM658" i="1"/>
  <c r="AZ658" i="1" s="1"/>
  <c r="AL658" i="1"/>
  <c r="AK658" i="1"/>
  <c r="AJ658" i="1"/>
  <c r="AG658" i="1"/>
  <c r="AF658" i="1"/>
  <c r="AE658" i="1"/>
  <c r="AD658" i="1"/>
  <c r="AC658" i="1"/>
  <c r="Z658" i="1"/>
  <c r="Y658" i="1"/>
  <c r="X658" i="1"/>
  <c r="AA658" i="1" s="1"/>
  <c r="W658" i="1"/>
  <c r="V658" i="1"/>
  <c r="S658" i="1"/>
  <c r="R658" i="1"/>
  <c r="P658" i="1"/>
  <c r="O658" i="1"/>
  <c r="N658" i="1"/>
  <c r="M658" i="1"/>
  <c r="L658" i="1"/>
  <c r="J658" i="1"/>
  <c r="I658" i="1"/>
  <c r="K658" i="1" s="1"/>
  <c r="G658" i="1"/>
  <c r="H658" i="1" s="1"/>
  <c r="F658" i="1"/>
  <c r="E658" i="1"/>
  <c r="D658" i="1"/>
  <c r="C658" i="1"/>
  <c r="BB657" i="1"/>
  <c r="BA657" i="1"/>
  <c r="AZ657" i="1"/>
  <c r="AY657" i="1"/>
  <c r="AV657" i="1"/>
  <c r="AE657" i="1"/>
  <c r="AH657" i="1" s="1"/>
  <c r="X657" i="1"/>
  <c r="AA657" i="1" s="1"/>
  <c r="Q657" i="1"/>
  <c r="T657" i="1" s="1"/>
  <c r="K657" i="1"/>
  <c r="H657" i="1"/>
  <c r="E657" i="1"/>
  <c r="BB656" i="1"/>
  <c r="BC656" i="1" s="1"/>
  <c r="BA656" i="1"/>
  <c r="AZ656" i="1"/>
  <c r="AY656" i="1"/>
  <c r="AV656" i="1"/>
  <c r="AE656" i="1"/>
  <c r="AH656" i="1" s="1"/>
  <c r="AA656" i="1"/>
  <c r="X656" i="1"/>
  <c r="T656" i="1"/>
  <c r="AW656" i="1" s="1"/>
  <c r="Q656" i="1"/>
  <c r="K656" i="1"/>
  <c r="H656" i="1"/>
  <c r="E656" i="1"/>
  <c r="BC655" i="1"/>
  <c r="BB655" i="1"/>
  <c r="BA655" i="1"/>
  <c r="AZ655" i="1"/>
  <c r="AY655" i="1"/>
  <c r="AV655" i="1"/>
  <c r="AE655" i="1"/>
  <c r="AH655" i="1" s="1"/>
  <c r="X655" i="1"/>
  <c r="AA655" i="1" s="1"/>
  <c r="Q655" i="1"/>
  <c r="T655" i="1" s="1"/>
  <c r="K655" i="1"/>
  <c r="H655" i="1"/>
  <c r="E655" i="1"/>
  <c r="BB654" i="1"/>
  <c r="BA654" i="1"/>
  <c r="AZ654" i="1"/>
  <c r="AY654" i="1"/>
  <c r="BC654" i="1" s="1"/>
  <c r="BD654" i="1" s="1"/>
  <c r="AV654" i="1"/>
  <c r="AW654" i="1" s="1"/>
  <c r="AH654" i="1"/>
  <c r="AE654" i="1"/>
  <c r="AA654" i="1"/>
  <c r="X654" i="1"/>
  <c r="T654" i="1"/>
  <c r="Q654" i="1"/>
  <c r="K654" i="1"/>
  <c r="H654" i="1"/>
  <c r="E654" i="1"/>
  <c r="AU653" i="1"/>
  <c r="AT653" i="1"/>
  <c r="AS653" i="1"/>
  <c r="BB653" i="1" s="1"/>
  <c r="AR653" i="1"/>
  <c r="AQ653" i="1"/>
  <c r="AP653" i="1"/>
  <c r="BA653" i="1" s="1"/>
  <c r="AO653" i="1"/>
  <c r="AN653" i="1"/>
  <c r="AV653" i="1" s="1"/>
  <c r="AM653" i="1"/>
  <c r="AL653" i="1"/>
  <c r="AY653" i="1" s="1"/>
  <c r="AK653" i="1"/>
  <c r="AJ653" i="1"/>
  <c r="AG653" i="1"/>
  <c r="AF653" i="1"/>
  <c r="AE653" i="1"/>
  <c r="AH653" i="1" s="1"/>
  <c r="AD653" i="1"/>
  <c r="AC653" i="1"/>
  <c r="Z653" i="1"/>
  <c r="Y653" i="1"/>
  <c r="W653" i="1"/>
  <c r="V653" i="1"/>
  <c r="X653" i="1" s="1"/>
  <c r="AA653" i="1" s="1"/>
  <c r="S653" i="1"/>
  <c r="R653" i="1"/>
  <c r="P653" i="1"/>
  <c r="O653" i="1"/>
  <c r="Q653" i="1" s="1"/>
  <c r="T653" i="1" s="1"/>
  <c r="N653" i="1"/>
  <c r="M653" i="1"/>
  <c r="L653" i="1"/>
  <c r="J653" i="1"/>
  <c r="K653" i="1" s="1"/>
  <c r="I653" i="1"/>
  <c r="G653" i="1"/>
  <c r="H653" i="1" s="1"/>
  <c r="F653" i="1"/>
  <c r="E653" i="1"/>
  <c r="D653" i="1"/>
  <c r="C653" i="1"/>
  <c r="BB652" i="1"/>
  <c r="BA652" i="1"/>
  <c r="AZ652" i="1"/>
  <c r="AY652" i="1"/>
  <c r="BC652" i="1" s="1"/>
  <c r="AV652" i="1"/>
  <c r="AE652" i="1"/>
  <c r="AH652" i="1" s="1"/>
  <c r="X652" i="1"/>
  <c r="AA652" i="1" s="1"/>
  <c r="Q652" i="1"/>
  <c r="T652" i="1" s="1"/>
  <c r="K652" i="1"/>
  <c r="H652" i="1"/>
  <c r="E652" i="1"/>
  <c r="BB651" i="1"/>
  <c r="BA651" i="1"/>
  <c r="AZ651" i="1"/>
  <c r="AY651" i="1"/>
  <c r="BC651" i="1" s="1"/>
  <c r="AV651" i="1"/>
  <c r="AH651" i="1"/>
  <c r="AE651" i="1"/>
  <c r="AA651" i="1"/>
  <c r="X651" i="1"/>
  <c r="T651" i="1"/>
  <c r="Q651" i="1"/>
  <c r="K651" i="1"/>
  <c r="H651" i="1"/>
  <c r="E651" i="1"/>
  <c r="BB650" i="1"/>
  <c r="BA650" i="1"/>
  <c r="AZ650" i="1"/>
  <c r="AY650" i="1"/>
  <c r="AV650" i="1"/>
  <c r="AE650" i="1"/>
  <c r="AH650" i="1" s="1"/>
  <c r="X650" i="1"/>
  <c r="AA650" i="1" s="1"/>
  <c r="Q650" i="1"/>
  <c r="T650" i="1" s="1"/>
  <c r="K650" i="1"/>
  <c r="H650" i="1"/>
  <c r="E650" i="1"/>
  <c r="AU649" i="1"/>
  <c r="AT649" i="1"/>
  <c r="AS649" i="1"/>
  <c r="BB649" i="1" s="1"/>
  <c r="AR649" i="1"/>
  <c r="AQ649" i="1"/>
  <c r="AP649" i="1"/>
  <c r="BA649" i="1" s="1"/>
  <c r="AO649" i="1"/>
  <c r="AN649" i="1"/>
  <c r="AM649" i="1"/>
  <c r="AZ649" i="1" s="1"/>
  <c r="AL649" i="1"/>
  <c r="AK649" i="1"/>
  <c r="AJ649" i="1"/>
  <c r="AG649" i="1"/>
  <c r="AF649" i="1"/>
  <c r="AD649" i="1"/>
  <c r="AC649" i="1"/>
  <c r="AE649" i="1" s="1"/>
  <c r="AH649" i="1" s="1"/>
  <c r="AA649" i="1"/>
  <c r="Z649" i="1"/>
  <c r="Y649" i="1"/>
  <c r="X649" i="1"/>
  <c r="W649" i="1"/>
  <c r="V649" i="1"/>
  <c r="S649" i="1"/>
  <c r="R649" i="1"/>
  <c r="P649" i="1"/>
  <c r="O649" i="1"/>
  <c r="Q649" i="1" s="1"/>
  <c r="T649" i="1" s="1"/>
  <c r="N649" i="1"/>
  <c r="M649" i="1"/>
  <c r="L649" i="1"/>
  <c r="J649" i="1"/>
  <c r="I649" i="1"/>
  <c r="H649" i="1"/>
  <c r="G649" i="1"/>
  <c r="F649" i="1"/>
  <c r="D649" i="1"/>
  <c r="E649" i="1" s="1"/>
  <c r="C649" i="1"/>
  <c r="BB648" i="1"/>
  <c r="BA648" i="1"/>
  <c r="AZ648" i="1"/>
  <c r="AY648" i="1"/>
  <c r="BC648" i="1" s="1"/>
  <c r="BD648" i="1" s="1"/>
  <c r="AV648" i="1"/>
  <c r="AW648" i="1" s="1"/>
  <c r="AH648" i="1"/>
  <c r="AE648" i="1"/>
  <c r="AA648" i="1"/>
  <c r="X648" i="1"/>
  <c r="T648" i="1"/>
  <c r="Q648" i="1"/>
  <c r="K648" i="1"/>
  <c r="H648" i="1"/>
  <c r="E648" i="1"/>
  <c r="AU647" i="1"/>
  <c r="AT647" i="1"/>
  <c r="AS647" i="1"/>
  <c r="BB647" i="1" s="1"/>
  <c r="AR647" i="1"/>
  <c r="AQ647" i="1"/>
  <c r="AP647" i="1"/>
  <c r="BA647" i="1" s="1"/>
  <c r="AO647" i="1"/>
  <c r="AN647" i="1"/>
  <c r="AM647" i="1"/>
  <c r="AL647" i="1"/>
  <c r="AK647" i="1"/>
  <c r="AJ647" i="1"/>
  <c r="AY647" i="1" s="1"/>
  <c r="AG647" i="1"/>
  <c r="AF647" i="1"/>
  <c r="AE647" i="1"/>
  <c r="AH647" i="1" s="1"/>
  <c r="AD647" i="1"/>
  <c r="AC647" i="1"/>
  <c r="Z647" i="1"/>
  <c r="Y647" i="1"/>
  <c r="W647" i="1"/>
  <c r="V647" i="1"/>
  <c r="S647" i="1"/>
  <c r="R647" i="1"/>
  <c r="P647" i="1"/>
  <c r="O647" i="1"/>
  <c r="Q647" i="1" s="1"/>
  <c r="T647" i="1" s="1"/>
  <c r="N647" i="1"/>
  <c r="M647" i="1"/>
  <c r="L647" i="1"/>
  <c r="K647" i="1"/>
  <c r="J647" i="1"/>
  <c r="I647" i="1"/>
  <c r="G647" i="1"/>
  <c r="H647" i="1" s="1"/>
  <c r="F647" i="1"/>
  <c r="E647" i="1"/>
  <c r="D647" i="1"/>
  <c r="C647" i="1"/>
  <c r="AP646" i="1"/>
  <c r="AG646" i="1"/>
  <c r="AG629" i="1" s="1"/>
  <c r="AG831" i="1" s="1"/>
  <c r="G646" i="1"/>
  <c r="BB645" i="1"/>
  <c r="BA645" i="1"/>
  <c r="AZ645" i="1"/>
  <c r="AY645" i="1"/>
  <c r="AV645" i="1"/>
  <c r="AE645" i="1"/>
  <c r="AH645" i="1" s="1"/>
  <c r="X645" i="1"/>
  <c r="AA645" i="1" s="1"/>
  <c r="T645" i="1"/>
  <c r="AW645" i="1" s="1"/>
  <c r="Q645" i="1"/>
  <c r="K645" i="1"/>
  <c r="H645" i="1"/>
  <c r="E645" i="1"/>
  <c r="BB644" i="1"/>
  <c r="AT644" i="1"/>
  <c r="AS644" i="1"/>
  <c r="AR644" i="1"/>
  <c r="AR641" i="1" s="1"/>
  <c r="AR630" i="1" s="1"/>
  <c r="AR629" i="1" s="1"/>
  <c r="AQ644" i="1"/>
  <c r="AP644" i="1"/>
  <c r="AO644" i="1"/>
  <c r="AN644" i="1"/>
  <c r="AM644" i="1"/>
  <c r="AZ644" i="1" s="1"/>
  <c r="AL644" i="1"/>
  <c r="AK644" i="1"/>
  <c r="AH644" i="1"/>
  <c r="AE644" i="1"/>
  <c r="X644" i="1"/>
  <c r="AA644" i="1" s="1"/>
  <c r="Q644" i="1"/>
  <c r="T644" i="1" s="1"/>
  <c r="K644" i="1"/>
  <c r="H644" i="1"/>
  <c r="E644" i="1"/>
  <c r="BB643" i="1"/>
  <c r="BA643" i="1"/>
  <c r="AZ643" i="1"/>
  <c r="AE643" i="1"/>
  <c r="AH643" i="1" s="1"/>
  <c r="X643" i="1"/>
  <c r="AA643" i="1" s="1"/>
  <c r="Q643" i="1"/>
  <c r="T643" i="1" s="1"/>
  <c r="K643" i="1"/>
  <c r="H643" i="1"/>
  <c r="E643" i="1"/>
  <c r="BB642" i="1"/>
  <c r="BA642" i="1"/>
  <c r="AZ642" i="1"/>
  <c r="AE642" i="1"/>
  <c r="AH642" i="1" s="1"/>
  <c r="X642" i="1"/>
  <c r="AA642" i="1" s="1"/>
  <c r="T642" i="1"/>
  <c r="Q642" i="1"/>
  <c r="K642" i="1"/>
  <c r="H642" i="1"/>
  <c r="E642" i="1"/>
  <c r="BB641" i="1"/>
  <c r="AU641" i="1"/>
  <c r="AT641" i="1"/>
  <c r="AS641" i="1"/>
  <c r="AP641" i="1"/>
  <c r="AO641" i="1"/>
  <c r="AN641" i="1"/>
  <c r="AM641" i="1"/>
  <c r="AZ641" i="1" s="1"/>
  <c r="AL641" i="1"/>
  <c r="AK641" i="1"/>
  <c r="AK630" i="1" s="1"/>
  <c r="AG641" i="1"/>
  <c r="AF641" i="1"/>
  <c r="AD641" i="1"/>
  <c r="AE641" i="1" s="1"/>
  <c r="AH641" i="1" s="1"/>
  <c r="AC641" i="1"/>
  <c r="Z641" i="1"/>
  <c r="Y641" i="1"/>
  <c r="W641" i="1"/>
  <c r="X641" i="1" s="1"/>
  <c r="AA641" i="1" s="1"/>
  <c r="V641" i="1"/>
  <c r="S641" i="1"/>
  <c r="R641" i="1"/>
  <c r="Q641" i="1"/>
  <c r="P641" i="1"/>
  <c r="O641" i="1"/>
  <c r="N641" i="1"/>
  <c r="M641" i="1"/>
  <c r="L641" i="1"/>
  <c r="J641" i="1"/>
  <c r="K641" i="1" s="1"/>
  <c r="I641" i="1"/>
  <c r="G641" i="1"/>
  <c r="H641" i="1" s="1"/>
  <c r="F641" i="1"/>
  <c r="D641" i="1"/>
  <c r="E641" i="1" s="1"/>
  <c r="C641" i="1"/>
  <c r="AZ640" i="1"/>
  <c r="AU640" i="1"/>
  <c r="AP640" i="1"/>
  <c r="BA640" i="1" s="1"/>
  <c r="AL640" i="1"/>
  <c r="AH640" i="1"/>
  <c r="AE640" i="1"/>
  <c r="AA640" i="1"/>
  <c r="X640" i="1"/>
  <c r="T640" i="1"/>
  <c r="Q640" i="1"/>
  <c r="K640" i="1"/>
  <c r="H640" i="1"/>
  <c r="E640" i="1"/>
  <c r="BB639" i="1"/>
  <c r="BA639" i="1"/>
  <c r="AZ639" i="1"/>
  <c r="AP639" i="1"/>
  <c r="AN639" i="1"/>
  <c r="AL639" i="1"/>
  <c r="AH639" i="1"/>
  <c r="AE639" i="1"/>
  <c r="X639" i="1"/>
  <c r="AA639" i="1" s="1"/>
  <c r="Q639" i="1"/>
  <c r="T639" i="1" s="1"/>
  <c r="AJ639" i="1" s="1"/>
  <c r="K639" i="1"/>
  <c r="H639" i="1"/>
  <c r="E639" i="1"/>
  <c r="BC638" i="1"/>
  <c r="BB638" i="1"/>
  <c r="BA638" i="1"/>
  <c r="AZ638" i="1"/>
  <c r="AY638" i="1"/>
  <c r="AW638" i="1"/>
  <c r="AV638" i="1"/>
  <c r="AE638" i="1"/>
  <c r="AH638" i="1" s="1"/>
  <c r="AA638" i="1"/>
  <c r="X638" i="1"/>
  <c r="T638" i="1"/>
  <c r="BD638" i="1" s="1"/>
  <c r="Q638" i="1"/>
  <c r="K638" i="1"/>
  <c r="H638" i="1"/>
  <c r="E638" i="1"/>
  <c r="BB637" i="1"/>
  <c r="BA637" i="1"/>
  <c r="AZ637" i="1"/>
  <c r="AY637" i="1"/>
  <c r="BC637" i="1" s="1"/>
  <c r="AV637" i="1"/>
  <c r="AE637" i="1"/>
  <c r="AH637" i="1" s="1"/>
  <c r="AA637" i="1"/>
  <c r="X637" i="1"/>
  <c r="Q637" i="1"/>
  <c r="T637" i="1" s="1"/>
  <c r="K637" i="1"/>
  <c r="H637" i="1"/>
  <c r="E637" i="1"/>
  <c r="BB636" i="1"/>
  <c r="BA636" i="1"/>
  <c r="AZ636" i="1"/>
  <c r="AY636" i="1"/>
  <c r="AV636" i="1"/>
  <c r="AH636" i="1"/>
  <c r="AE636" i="1"/>
  <c r="AA636" i="1"/>
  <c r="X636" i="1"/>
  <c r="T636" i="1"/>
  <c r="Q636" i="1"/>
  <c r="K636" i="1"/>
  <c r="H636" i="1"/>
  <c r="E636" i="1"/>
  <c r="BB635" i="1"/>
  <c r="BA635" i="1"/>
  <c r="AZ635" i="1"/>
  <c r="AY635" i="1"/>
  <c r="BC635" i="1" s="1"/>
  <c r="AV635" i="1"/>
  <c r="AH635" i="1"/>
  <c r="AE635" i="1"/>
  <c r="X635" i="1"/>
  <c r="AA635" i="1" s="1"/>
  <c r="T635" i="1"/>
  <c r="AW635" i="1" s="1"/>
  <c r="Q635" i="1"/>
  <c r="K635" i="1"/>
  <c r="H635" i="1"/>
  <c r="E635" i="1"/>
  <c r="BB634" i="1"/>
  <c r="BA634" i="1"/>
  <c r="AZ634" i="1"/>
  <c r="AY634" i="1"/>
  <c r="AV634" i="1"/>
  <c r="AH634" i="1"/>
  <c r="AE634" i="1"/>
  <c r="AA634" i="1"/>
  <c r="X634" i="1"/>
  <c r="Q634" i="1"/>
  <c r="T634" i="1" s="1"/>
  <c r="K634" i="1"/>
  <c r="H634" i="1"/>
  <c r="E634" i="1"/>
  <c r="BC633" i="1"/>
  <c r="BB633" i="1"/>
  <c r="BA633" i="1"/>
  <c r="AZ633" i="1"/>
  <c r="AY633" i="1"/>
  <c r="AV633" i="1"/>
  <c r="AE633" i="1"/>
  <c r="AH633" i="1" s="1"/>
  <c r="AA633" i="1"/>
  <c r="X633" i="1"/>
  <c r="Q633" i="1"/>
  <c r="T633" i="1" s="1"/>
  <c r="K633" i="1"/>
  <c r="H633" i="1"/>
  <c r="E633" i="1"/>
  <c r="AT632" i="1"/>
  <c r="AT631" i="1" s="1"/>
  <c r="AT630" i="1" s="1"/>
  <c r="AS632" i="1"/>
  <c r="AS631" i="1" s="1"/>
  <c r="AR632" i="1"/>
  <c r="AQ632" i="1"/>
  <c r="AP632" i="1"/>
  <c r="BA632" i="1" s="1"/>
  <c r="AO632" i="1"/>
  <c r="AZ632" i="1" s="1"/>
  <c r="AN632" i="1"/>
  <c r="AM632" i="1"/>
  <c r="AL632" i="1"/>
  <c r="AL631" i="1" s="1"/>
  <c r="AL630" i="1" s="1"/>
  <c r="AK632" i="1"/>
  <c r="AK631" i="1" s="1"/>
  <c r="AE632" i="1"/>
  <c r="AH632" i="1" s="1"/>
  <c r="AA632" i="1"/>
  <c r="X632" i="1"/>
  <c r="Q632" i="1"/>
  <c r="T632" i="1" s="1"/>
  <c r="K632" i="1"/>
  <c r="H632" i="1"/>
  <c r="E632" i="1"/>
  <c r="AZ631" i="1"/>
  <c r="AR631" i="1"/>
  <c r="AQ631" i="1"/>
  <c r="AP631" i="1"/>
  <c r="AO631" i="1"/>
  <c r="AN631" i="1"/>
  <c r="AM631" i="1"/>
  <c r="AH631" i="1"/>
  <c r="AG631" i="1"/>
  <c r="AF631" i="1"/>
  <c r="AD631" i="1"/>
  <c r="AC631" i="1"/>
  <c r="AE631" i="1" s="1"/>
  <c r="Z631" i="1"/>
  <c r="Y631" i="1"/>
  <c r="Y630" i="1" s="1"/>
  <c r="X631" i="1"/>
  <c r="W631" i="1"/>
  <c r="V631" i="1"/>
  <c r="S631" i="1"/>
  <c r="R631" i="1"/>
  <c r="P631" i="1"/>
  <c r="P630" i="1" s="1"/>
  <c r="O631" i="1"/>
  <c r="N631" i="1"/>
  <c r="M631" i="1"/>
  <c r="L631" i="1"/>
  <c r="K631" i="1"/>
  <c r="J631" i="1"/>
  <c r="I631" i="1"/>
  <c r="H631" i="1"/>
  <c r="G631" i="1"/>
  <c r="F631" i="1"/>
  <c r="D631" i="1"/>
  <c r="E631" i="1" s="1"/>
  <c r="C631" i="1"/>
  <c r="AS630" i="1"/>
  <c r="AP630" i="1"/>
  <c r="AO630" i="1"/>
  <c r="AN630" i="1"/>
  <c r="AM630" i="1"/>
  <c r="AZ630" i="1" s="1"/>
  <c r="AG630" i="1"/>
  <c r="AF630" i="1"/>
  <c r="AE630" i="1"/>
  <c r="AH630" i="1" s="1"/>
  <c r="AD630" i="1"/>
  <c r="AC630" i="1"/>
  <c r="Z630" i="1"/>
  <c r="W630" i="1"/>
  <c r="V630" i="1"/>
  <c r="X630" i="1" s="1"/>
  <c r="AA630" i="1" s="1"/>
  <c r="S630" i="1"/>
  <c r="R630" i="1"/>
  <c r="O630" i="1"/>
  <c r="N630" i="1"/>
  <c r="M630" i="1"/>
  <c r="L630" i="1"/>
  <c r="J630" i="1"/>
  <c r="I630" i="1"/>
  <c r="G630" i="1"/>
  <c r="H630" i="1" s="1"/>
  <c r="F630" i="1"/>
  <c r="E630" i="1"/>
  <c r="D630" i="1"/>
  <c r="C630" i="1"/>
  <c r="L629" i="1"/>
  <c r="L831" i="1" s="1"/>
  <c r="BB626" i="1"/>
  <c r="BA626" i="1"/>
  <c r="AZ626" i="1"/>
  <c r="AY626" i="1"/>
  <c r="BC626" i="1" s="1"/>
  <c r="AV626" i="1"/>
  <c r="AE626" i="1"/>
  <c r="AH626" i="1" s="1"/>
  <c r="X626" i="1"/>
  <c r="AA626" i="1" s="1"/>
  <c r="T626" i="1"/>
  <c r="Q626" i="1"/>
  <c r="K626" i="1"/>
  <c r="H626" i="1"/>
  <c r="E626" i="1"/>
  <c r="BB625" i="1"/>
  <c r="BA625" i="1"/>
  <c r="AZ625" i="1"/>
  <c r="AY625" i="1"/>
  <c r="BC625" i="1" s="1"/>
  <c r="AV625" i="1"/>
  <c r="AH625" i="1"/>
  <c r="AE625" i="1"/>
  <c r="X625" i="1"/>
  <c r="AA625" i="1" s="1"/>
  <c r="T625" i="1"/>
  <c r="AW625" i="1" s="1"/>
  <c r="Q625" i="1"/>
  <c r="K625" i="1"/>
  <c r="H625" i="1"/>
  <c r="E625" i="1"/>
  <c r="BB624" i="1"/>
  <c r="BA624" i="1"/>
  <c r="AZ624" i="1"/>
  <c r="AY624" i="1"/>
  <c r="BC624" i="1" s="1"/>
  <c r="AV624" i="1"/>
  <c r="AE624" i="1"/>
  <c r="AH624" i="1" s="1"/>
  <c r="AA624" i="1"/>
  <c r="X624" i="1"/>
  <c r="Q624" i="1"/>
  <c r="T624" i="1" s="1"/>
  <c r="K624" i="1"/>
  <c r="H624" i="1"/>
  <c r="E624" i="1"/>
  <c r="BC622" i="1"/>
  <c r="BB622" i="1"/>
  <c r="BA622" i="1"/>
  <c r="AZ622" i="1"/>
  <c r="AY622" i="1"/>
  <c r="AV622" i="1"/>
  <c r="AE622" i="1"/>
  <c r="AH622" i="1" s="1"/>
  <c r="AA622" i="1"/>
  <c r="X622" i="1"/>
  <c r="T622" i="1"/>
  <c r="AW622" i="1" s="1"/>
  <c r="Q622" i="1"/>
  <c r="K622" i="1"/>
  <c r="H622" i="1"/>
  <c r="E622" i="1"/>
  <c r="BD621" i="1"/>
  <c r="BC621" i="1"/>
  <c r="BB621" i="1"/>
  <c r="BA621" i="1"/>
  <c r="AZ621" i="1"/>
  <c r="AY621" i="1"/>
  <c r="AV621" i="1"/>
  <c r="AH621" i="1"/>
  <c r="AE621" i="1"/>
  <c r="X621" i="1"/>
  <c r="AA621" i="1" s="1"/>
  <c r="Q621" i="1"/>
  <c r="T621" i="1" s="1"/>
  <c r="AW621" i="1" s="1"/>
  <c r="K621" i="1"/>
  <c r="H621" i="1"/>
  <c r="E621" i="1"/>
  <c r="BB620" i="1"/>
  <c r="BA620" i="1"/>
  <c r="AZ620" i="1"/>
  <c r="AY620" i="1"/>
  <c r="BC620" i="1" s="1"/>
  <c r="AV620" i="1"/>
  <c r="AH620" i="1"/>
  <c r="AE620" i="1"/>
  <c r="AA620" i="1"/>
  <c r="X620" i="1"/>
  <c r="Q620" i="1"/>
  <c r="T620" i="1" s="1"/>
  <c r="K620" i="1"/>
  <c r="H620" i="1"/>
  <c r="E620" i="1"/>
  <c r="BB619" i="1"/>
  <c r="BA619" i="1"/>
  <c r="AZ619" i="1"/>
  <c r="BC619" i="1" s="1"/>
  <c r="AY619" i="1"/>
  <c r="AW619" i="1"/>
  <c r="AV619" i="1"/>
  <c r="AE619" i="1"/>
  <c r="AH619" i="1" s="1"/>
  <c r="X619" i="1"/>
  <c r="AA619" i="1" s="1"/>
  <c r="T619" i="1"/>
  <c r="Q619" i="1"/>
  <c r="K619" i="1"/>
  <c r="H619" i="1"/>
  <c r="E619" i="1"/>
  <c r="BB618" i="1"/>
  <c r="BA618" i="1"/>
  <c r="AZ618" i="1"/>
  <c r="AY618" i="1"/>
  <c r="BC618" i="1" s="1"/>
  <c r="AV618" i="1"/>
  <c r="AE618" i="1"/>
  <c r="AH618" i="1" s="1"/>
  <c r="X618" i="1"/>
  <c r="AA618" i="1" s="1"/>
  <c r="Q618" i="1"/>
  <c r="T618" i="1" s="1"/>
  <c r="K618" i="1"/>
  <c r="H618" i="1"/>
  <c r="E618" i="1"/>
  <c r="BB617" i="1"/>
  <c r="BA617" i="1"/>
  <c r="AZ617" i="1"/>
  <c r="AY617" i="1"/>
  <c r="AV617" i="1"/>
  <c r="AE617" i="1"/>
  <c r="AH617" i="1" s="1"/>
  <c r="AA617" i="1"/>
  <c r="X617" i="1"/>
  <c r="T617" i="1"/>
  <c r="Q617" i="1"/>
  <c r="K617" i="1"/>
  <c r="H617" i="1"/>
  <c r="E617" i="1"/>
  <c r="BB616" i="1"/>
  <c r="BA616" i="1"/>
  <c r="AZ616" i="1"/>
  <c r="AY616" i="1"/>
  <c r="AV616" i="1"/>
  <c r="AE616" i="1"/>
  <c r="AH616" i="1" s="1"/>
  <c r="X616" i="1"/>
  <c r="AA616" i="1" s="1"/>
  <c r="Q616" i="1"/>
  <c r="T616" i="1" s="1"/>
  <c r="K616" i="1"/>
  <c r="H616" i="1"/>
  <c r="E616" i="1"/>
  <c r="BB615" i="1"/>
  <c r="BA615" i="1"/>
  <c r="AZ615" i="1"/>
  <c r="AY615" i="1"/>
  <c r="AV615" i="1"/>
  <c r="AH615" i="1"/>
  <c r="AE615" i="1"/>
  <c r="AA615" i="1"/>
  <c r="X615" i="1"/>
  <c r="Q615" i="1"/>
  <c r="T615" i="1" s="1"/>
  <c r="K615" i="1"/>
  <c r="H615" i="1"/>
  <c r="E615" i="1"/>
  <c r="BC614" i="1"/>
  <c r="BB614" i="1"/>
  <c r="BA614" i="1"/>
  <c r="AZ614" i="1"/>
  <c r="AY614" i="1"/>
  <c r="AV614" i="1"/>
  <c r="AE614" i="1"/>
  <c r="AH614" i="1" s="1"/>
  <c r="AA614" i="1"/>
  <c r="X614" i="1"/>
  <c r="Q614" i="1"/>
  <c r="T614" i="1" s="1"/>
  <c r="K614" i="1"/>
  <c r="H614" i="1"/>
  <c r="E614" i="1"/>
  <c r="BD613" i="1"/>
  <c r="BC613" i="1"/>
  <c r="BB613" i="1"/>
  <c r="BA613" i="1"/>
  <c r="AZ613" i="1"/>
  <c r="AY613" i="1"/>
  <c r="AV613" i="1"/>
  <c r="AH613" i="1"/>
  <c r="AE613" i="1"/>
  <c r="X613" i="1"/>
  <c r="AA613" i="1" s="1"/>
  <c r="T613" i="1"/>
  <c r="AW613" i="1" s="1"/>
  <c r="Q613" i="1"/>
  <c r="K613" i="1"/>
  <c r="H613" i="1"/>
  <c r="E613" i="1"/>
  <c r="BB612" i="1"/>
  <c r="BA612" i="1"/>
  <c r="AZ612" i="1"/>
  <c r="AY612" i="1"/>
  <c r="BC612" i="1" s="1"/>
  <c r="AV612" i="1"/>
  <c r="AH612" i="1"/>
  <c r="AE612" i="1"/>
  <c r="X612" i="1"/>
  <c r="AA612" i="1" s="1"/>
  <c r="Q612" i="1"/>
  <c r="T612" i="1" s="1"/>
  <c r="K612" i="1"/>
  <c r="H612" i="1"/>
  <c r="E612" i="1"/>
  <c r="BB611" i="1"/>
  <c r="BA611" i="1"/>
  <c r="AZ611" i="1"/>
  <c r="BC611" i="1" s="1"/>
  <c r="AY611" i="1"/>
  <c r="AW611" i="1"/>
  <c r="AV611" i="1"/>
  <c r="AE611" i="1"/>
  <c r="AH611" i="1" s="1"/>
  <c r="AA611" i="1"/>
  <c r="X611" i="1"/>
  <c r="T611" i="1"/>
  <c r="Q611" i="1"/>
  <c r="K611" i="1"/>
  <c r="H611" i="1"/>
  <c r="E611" i="1"/>
  <c r="AY610" i="1"/>
  <c r="AU610" i="1"/>
  <c r="AT610" i="1"/>
  <c r="AS610" i="1"/>
  <c r="BB610" i="1" s="1"/>
  <c r="AR610" i="1"/>
  <c r="AQ610" i="1"/>
  <c r="AP610" i="1"/>
  <c r="AO610" i="1"/>
  <c r="AN610" i="1"/>
  <c r="AM610" i="1"/>
  <c r="AZ610" i="1" s="1"/>
  <c r="AL610" i="1"/>
  <c r="AK610" i="1"/>
  <c r="AJ610" i="1"/>
  <c r="AG610" i="1"/>
  <c r="AG605" i="1" s="1"/>
  <c r="AF610" i="1"/>
  <c r="AD610" i="1"/>
  <c r="AE610" i="1" s="1"/>
  <c r="AH610" i="1" s="1"/>
  <c r="AC610" i="1"/>
  <c r="Z610" i="1"/>
  <c r="Y610" i="1"/>
  <c r="X610" i="1"/>
  <c r="AA610" i="1" s="1"/>
  <c r="W610" i="1"/>
  <c r="V610" i="1"/>
  <c r="S610" i="1"/>
  <c r="R610" i="1"/>
  <c r="P610" i="1"/>
  <c r="O610" i="1"/>
  <c r="N610" i="1"/>
  <c r="M610" i="1"/>
  <c r="L610" i="1"/>
  <c r="J610" i="1"/>
  <c r="K610" i="1" s="1"/>
  <c r="I610" i="1"/>
  <c r="G610" i="1"/>
  <c r="F610" i="1"/>
  <c r="D610" i="1"/>
  <c r="E610" i="1" s="1"/>
  <c r="C610" i="1"/>
  <c r="BB609" i="1"/>
  <c r="BA609" i="1"/>
  <c r="AZ609" i="1"/>
  <c r="AY609" i="1"/>
  <c r="BC609" i="1" s="1"/>
  <c r="AV609" i="1"/>
  <c r="AE609" i="1"/>
  <c r="AH609" i="1" s="1"/>
  <c r="X609" i="1"/>
  <c r="AA609" i="1" s="1"/>
  <c r="T609" i="1"/>
  <c r="AW609" i="1" s="1"/>
  <c r="Q609" i="1"/>
  <c r="K609" i="1"/>
  <c r="H609" i="1"/>
  <c r="E609" i="1"/>
  <c r="BB608" i="1"/>
  <c r="BA608" i="1"/>
  <c r="AZ608" i="1"/>
  <c r="AY608" i="1"/>
  <c r="BC608" i="1" s="1"/>
  <c r="AV608" i="1"/>
  <c r="AH608" i="1"/>
  <c r="AE608" i="1"/>
  <c r="AA608" i="1"/>
  <c r="X608" i="1"/>
  <c r="Q608" i="1"/>
  <c r="T608" i="1" s="1"/>
  <c r="K608" i="1"/>
  <c r="H608" i="1"/>
  <c r="E608" i="1"/>
  <c r="BC607" i="1"/>
  <c r="BB607" i="1"/>
  <c r="BA607" i="1"/>
  <c r="AZ607" i="1"/>
  <c r="AY607" i="1"/>
  <c r="AV607" i="1"/>
  <c r="AE607" i="1"/>
  <c r="AH607" i="1" s="1"/>
  <c r="AA607" i="1"/>
  <c r="X607" i="1"/>
  <c r="T607" i="1"/>
  <c r="AW607" i="1" s="1"/>
  <c r="Q607" i="1"/>
  <c r="K607" i="1"/>
  <c r="H607" i="1"/>
  <c r="E607" i="1"/>
  <c r="AU606" i="1"/>
  <c r="AU605" i="1" s="1"/>
  <c r="AU598" i="1" s="1"/>
  <c r="AT606" i="1"/>
  <c r="AS606" i="1"/>
  <c r="AR606" i="1"/>
  <c r="AQ606" i="1"/>
  <c r="BA606" i="1" s="1"/>
  <c r="AP606" i="1"/>
  <c r="AO606" i="1"/>
  <c r="AN606" i="1"/>
  <c r="AM606" i="1"/>
  <c r="AL606" i="1"/>
  <c r="AK606" i="1"/>
  <c r="AJ606" i="1"/>
  <c r="AY606" i="1" s="1"/>
  <c r="AG606" i="1"/>
  <c r="AF606" i="1"/>
  <c r="AD606" i="1"/>
  <c r="AD605" i="1" s="1"/>
  <c r="AD598" i="1" s="1"/>
  <c r="AC606" i="1"/>
  <c r="AE606" i="1" s="1"/>
  <c r="AH606" i="1" s="1"/>
  <c r="Z606" i="1"/>
  <c r="Y606" i="1"/>
  <c r="W606" i="1"/>
  <c r="X606" i="1" s="1"/>
  <c r="AA606" i="1" s="1"/>
  <c r="V606" i="1"/>
  <c r="S606" i="1"/>
  <c r="R606" i="1"/>
  <c r="P606" i="1"/>
  <c r="Q606" i="1" s="1"/>
  <c r="T606" i="1" s="1"/>
  <c r="O606" i="1"/>
  <c r="N606" i="1"/>
  <c r="M606" i="1"/>
  <c r="L606" i="1"/>
  <c r="L605" i="1" s="1"/>
  <c r="L598" i="1" s="1"/>
  <c r="J606" i="1"/>
  <c r="I606" i="1"/>
  <c r="K606" i="1" s="1"/>
  <c r="G606" i="1"/>
  <c r="F606" i="1"/>
  <c r="H606" i="1" s="1"/>
  <c r="D606" i="1"/>
  <c r="C606" i="1"/>
  <c r="AT605" i="1"/>
  <c r="AS605" i="1"/>
  <c r="BB605" i="1" s="1"/>
  <c r="AR605" i="1"/>
  <c r="AQ605" i="1"/>
  <c r="AO605" i="1"/>
  <c r="AO598" i="1" s="1"/>
  <c r="AN605" i="1"/>
  <c r="AL605" i="1"/>
  <c r="AK605" i="1"/>
  <c r="AJ605" i="1"/>
  <c r="AY605" i="1" s="1"/>
  <c r="AF605" i="1"/>
  <c r="AF598" i="1" s="1"/>
  <c r="AC605" i="1"/>
  <c r="Z605" i="1"/>
  <c r="Y605" i="1"/>
  <c r="W605" i="1"/>
  <c r="W598" i="1" s="1"/>
  <c r="V605" i="1"/>
  <c r="S605" i="1"/>
  <c r="R605" i="1"/>
  <c r="P605" i="1"/>
  <c r="N605" i="1"/>
  <c r="N598" i="1" s="1"/>
  <c r="M605" i="1"/>
  <c r="J605" i="1"/>
  <c r="K605" i="1" s="1"/>
  <c r="I605" i="1"/>
  <c r="F605" i="1"/>
  <c r="F598" i="1" s="1"/>
  <c r="C605" i="1"/>
  <c r="BB604" i="1"/>
  <c r="BA604" i="1"/>
  <c r="AZ604" i="1"/>
  <c r="AY604" i="1"/>
  <c r="AV604" i="1"/>
  <c r="AH604" i="1"/>
  <c r="AE604" i="1"/>
  <c r="AA604" i="1"/>
  <c r="X604" i="1"/>
  <c r="T604" i="1"/>
  <c r="Q604" i="1"/>
  <c r="K604" i="1"/>
  <c r="H604" i="1"/>
  <c r="E604" i="1"/>
  <c r="AU603" i="1"/>
  <c r="AT603" i="1"/>
  <c r="AS603" i="1"/>
  <c r="BB603" i="1" s="1"/>
  <c r="AR603" i="1"/>
  <c r="AR599" i="1" s="1"/>
  <c r="AQ603" i="1"/>
  <c r="AP603" i="1"/>
  <c r="AO603" i="1"/>
  <c r="AN603" i="1"/>
  <c r="AM603" i="1"/>
  <c r="AZ603" i="1" s="1"/>
  <c r="AL603" i="1"/>
  <c r="AK603" i="1"/>
  <c r="AJ603" i="1"/>
  <c r="AG603" i="1"/>
  <c r="AF603" i="1"/>
  <c r="AD603" i="1"/>
  <c r="AC603" i="1"/>
  <c r="AE603" i="1" s="1"/>
  <c r="AH603" i="1" s="1"/>
  <c r="Z603" i="1"/>
  <c r="Z599" i="1" s="1"/>
  <c r="Y603" i="1"/>
  <c r="W603" i="1"/>
  <c r="V603" i="1"/>
  <c r="X603" i="1" s="1"/>
  <c r="AA603" i="1" s="1"/>
  <c r="S603" i="1"/>
  <c r="R603" i="1"/>
  <c r="Q603" i="1"/>
  <c r="T603" i="1" s="1"/>
  <c r="P603" i="1"/>
  <c r="O603" i="1"/>
  <c r="N603" i="1"/>
  <c r="M603" i="1"/>
  <c r="L603" i="1"/>
  <c r="J603" i="1"/>
  <c r="I603" i="1"/>
  <c r="G603" i="1"/>
  <c r="H603" i="1" s="1"/>
  <c r="F603" i="1"/>
  <c r="D603" i="1"/>
  <c r="C603" i="1"/>
  <c r="E603" i="1" s="1"/>
  <c r="BC602" i="1"/>
  <c r="BB602" i="1"/>
  <c r="BA602" i="1"/>
  <c r="AZ602" i="1"/>
  <c r="AY602" i="1"/>
  <c r="AV602" i="1"/>
  <c r="AE602" i="1"/>
  <c r="AH602" i="1" s="1"/>
  <c r="X602" i="1"/>
  <c r="AA602" i="1" s="1"/>
  <c r="Q602" i="1"/>
  <c r="T602" i="1" s="1"/>
  <c r="K602" i="1"/>
  <c r="H602" i="1"/>
  <c r="E602" i="1"/>
  <c r="BB601" i="1"/>
  <c r="BA601" i="1"/>
  <c r="AZ601" i="1"/>
  <c r="BC601" i="1" s="1"/>
  <c r="BD601" i="1" s="1"/>
  <c r="AY601" i="1"/>
  <c r="AV601" i="1"/>
  <c r="AH601" i="1"/>
  <c r="AE601" i="1"/>
  <c r="X601" i="1"/>
  <c r="AA601" i="1" s="1"/>
  <c r="T601" i="1"/>
  <c r="AW601" i="1" s="1"/>
  <c r="Q601" i="1"/>
  <c r="K601" i="1"/>
  <c r="H601" i="1"/>
  <c r="E601" i="1"/>
  <c r="AU600" i="1"/>
  <c r="AT600" i="1"/>
  <c r="AS600" i="1"/>
  <c r="BB600" i="1" s="1"/>
  <c r="AR600" i="1"/>
  <c r="AQ600" i="1"/>
  <c r="AP600" i="1"/>
  <c r="BA600" i="1" s="1"/>
  <c r="AO600" i="1"/>
  <c r="AN600" i="1"/>
  <c r="AN599" i="1" s="1"/>
  <c r="AN598" i="1" s="1"/>
  <c r="AM600" i="1"/>
  <c r="AZ600" i="1" s="1"/>
  <c r="AL600" i="1"/>
  <c r="AK600" i="1"/>
  <c r="AJ600" i="1"/>
  <c r="AY600" i="1" s="1"/>
  <c r="AG600" i="1"/>
  <c r="AF600" i="1"/>
  <c r="AE600" i="1"/>
  <c r="AH600" i="1" s="1"/>
  <c r="AD600" i="1"/>
  <c r="AC600" i="1"/>
  <c r="Z600" i="1"/>
  <c r="Y600" i="1"/>
  <c r="W600" i="1"/>
  <c r="V600" i="1"/>
  <c r="S600" i="1"/>
  <c r="R600" i="1"/>
  <c r="P600" i="1"/>
  <c r="O600" i="1"/>
  <c r="Q600" i="1" s="1"/>
  <c r="T600" i="1" s="1"/>
  <c r="N600" i="1"/>
  <c r="M600" i="1"/>
  <c r="M599" i="1" s="1"/>
  <c r="M598" i="1" s="1"/>
  <c r="L600" i="1"/>
  <c r="J600" i="1"/>
  <c r="K600" i="1" s="1"/>
  <c r="I600" i="1"/>
  <c r="G600" i="1"/>
  <c r="H600" i="1" s="1"/>
  <c r="F600" i="1"/>
  <c r="E600" i="1"/>
  <c r="D600" i="1"/>
  <c r="C600" i="1"/>
  <c r="AU599" i="1"/>
  <c r="AT599" i="1"/>
  <c r="AS599" i="1"/>
  <c r="BB599" i="1" s="1"/>
  <c r="AQ599" i="1"/>
  <c r="AP599" i="1"/>
  <c r="AO599" i="1"/>
  <c r="AM599" i="1"/>
  <c r="AZ599" i="1" s="1"/>
  <c r="AL599" i="1"/>
  <c r="AK599" i="1"/>
  <c r="AG599" i="1"/>
  <c r="AG598" i="1" s="1"/>
  <c r="AF599" i="1"/>
  <c r="AD599" i="1"/>
  <c r="AC599" i="1"/>
  <c r="AE599" i="1" s="1"/>
  <c r="AH599" i="1" s="1"/>
  <c r="Y599" i="1"/>
  <c r="W599" i="1"/>
  <c r="S599" i="1"/>
  <c r="R599" i="1"/>
  <c r="P599" i="1"/>
  <c r="O599" i="1"/>
  <c r="N599" i="1"/>
  <c r="L599" i="1"/>
  <c r="J599" i="1"/>
  <c r="G599" i="1"/>
  <c r="F599" i="1"/>
  <c r="D599" i="1"/>
  <c r="E599" i="1" s="1"/>
  <c r="C599" i="1"/>
  <c r="AT598" i="1"/>
  <c r="AS598" i="1"/>
  <c r="BB598" i="1" s="1"/>
  <c r="AR598" i="1"/>
  <c r="AQ598" i="1"/>
  <c r="AL598" i="1"/>
  <c r="AK598" i="1"/>
  <c r="AC598" i="1"/>
  <c r="AE598" i="1" s="1"/>
  <c r="AH598" i="1" s="1"/>
  <c r="Z598" i="1"/>
  <c r="Y598" i="1"/>
  <c r="S598" i="1"/>
  <c r="R598" i="1"/>
  <c r="P598" i="1"/>
  <c r="J598" i="1"/>
  <c r="C598" i="1"/>
  <c r="BC597" i="1"/>
  <c r="BB597" i="1"/>
  <c r="BA597" i="1"/>
  <c r="AZ597" i="1"/>
  <c r="AY597" i="1"/>
  <c r="AV597" i="1"/>
  <c r="AE597" i="1"/>
  <c r="AH597" i="1" s="1"/>
  <c r="X597" i="1"/>
  <c r="AA597" i="1" s="1"/>
  <c r="T597" i="1"/>
  <c r="AW597" i="1" s="1"/>
  <c r="Q597" i="1"/>
  <c r="K597" i="1"/>
  <c r="H597" i="1"/>
  <c r="E597" i="1"/>
  <c r="AU596" i="1"/>
  <c r="AT596" i="1"/>
  <c r="AS596" i="1"/>
  <c r="AR596" i="1"/>
  <c r="BA596" i="1" s="1"/>
  <c r="AQ596" i="1"/>
  <c r="AP596" i="1"/>
  <c r="AO596" i="1"/>
  <c r="AN596" i="1"/>
  <c r="AM596" i="1"/>
  <c r="AZ596" i="1" s="1"/>
  <c r="AL596" i="1"/>
  <c r="AK596" i="1"/>
  <c r="AJ596" i="1"/>
  <c r="AY596" i="1" s="1"/>
  <c r="AG596" i="1"/>
  <c r="AF596" i="1"/>
  <c r="AD596" i="1"/>
  <c r="AD591" i="1" s="1"/>
  <c r="AC596" i="1"/>
  <c r="AE596" i="1" s="1"/>
  <c r="AH596" i="1" s="1"/>
  <c r="Z596" i="1"/>
  <c r="Y596" i="1"/>
  <c r="W596" i="1"/>
  <c r="X596" i="1" s="1"/>
  <c r="AA596" i="1" s="1"/>
  <c r="V596" i="1"/>
  <c r="T596" i="1"/>
  <c r="S596" i="1"/>
  <c r="R596" i="1"/>
  <c r="Q596" i="1"/>
  <c r="P596" i="1"/>
  <c r="O596" i="1"/>
  <c r="N596" i="1"/>
  <c r="M596" i="1"/>
  <c r="L596" i="1"/>
  <c r="L591" i="1" s="1"/>
  <c r="J596" i="1"/>
  <c r="K596" i="1" s="1"/>
  <c r="I596" i="1"/>
  <c r="G596" i="1"/>
  <c r="F596" i="1"/>
  <c r="H596" i="1" s="1"/>
  <c r="D596" i="1"/>
  <c r="C596" i="1"/>
  <c r="BB595" i="1"/>
  <c r="BA595" i="1"/>
  <c r="AZ595" i="1"/>
  <c r="BC595" i="1" s="1"/>
  <c r="AY595" i="1"/>
  <c r="AW595" i="1"/>
  <c r="AV595" i="1"/>
  <c r="AE595" i="1"/>
  <c r="AH595" i="1" s="1"/>
  <c r="AA595" i="1"/>
  <c r="X595" i="1"/>
  <c r="T595" i="1"/>
  <c r="Q595" i="1"/>
  <c r="K595" i="1"/>
  <c r="H595" i="1"/>
  <c r="E595" i="1"/>
  <c r="BB594" i="1"/>
  <c r="BA594" i="1"/>
  <c r="AZ594" i="1"/>
  <c r="AY594" i="1"/>
  <c r="BC594" i="1" s="1"/>
  <c r="AV594" i="1"/>
  <c r="AH594" i="1"/>
  <c r="AE594" i="1"/>
  <c r="X594" i="1"/>
  <c r="AA594" i="1" s="1"/>
  <c r="Q594" i="1"/>
  <c r="T594" i="1" s="1"/>
  <c r="K594" i="1"/>
  <c r="H594" i="1"/>
  <c r="E594" i="1"/>
  <c r="BB593" i="1"/>
  <c r="BA593" i="1"/>
  <c r="AZ593" i="1"/>
  <c r="AY593" i="1"/>
  <c r="BC593" i="1" s="1"/>
  <c r="AV593" i="1"/>
  <c r="AH593" i="1"/>
  <c r="AE593" i="1"/>
  <c r="AA593" i="1"/>
  <c r="X593" i="1"/>
  <c r="T593" i="1"/>
  <c r="Q593" i="1"/>
  <c r="K593" i="1"/>
  <c r="H593" i="1"/>
  <c r="E593" i="1"/>
  <c r="AU592" i="1"/>
  <c r="AU591" i="1" s="1"/>
  <c r="AT592" i="1"/>
  <c r="AS592" i="1"/>
  <c r="BB592" i="1" s="1"/>
  <c r="AR592" i="1"/>
  <c r="AR591" i="1" s="1"/>
  <c r="AQ592" i="1"/>
  <c r="AP592" i="1"/>
  <c r="AO592" i="1"/>
  <c r="AN592" i="1"/>
  <c r="AM592" i="1"/>
  <c r="AM591" i="1" s="1"/>
  <c r="AZ591" i="1" s="1"/>
  <c r="AL592" i="1"/>
  <c r="AK592" i="1"/>
  <c r="AJ592" i="1"/>
  <c r="AG592" i="1"/>
  <c r="AF592" i="1"/>
  <c r="AD592" i="1"/>
  <c r="AC592" i="1"/>
  <c r="AE592" i="1" s="1"/>
  <c r="AH592" i="1" s="1"/>
  <c r="Z592" i="1"/>
  <c r="Z591" i="1" s="1"/>
  <c r="Y592" i="1"/>
  <c r="W592" i="1"/>
  <c r="X592" i="1" s="1"/>
  <c r="V592" i="1"/>
  <c r="S592" i="1"/>
  <c r="R592" i="1"/>
  <c r="Q592" i="1"/>
  <c r="T592" i="1" s="1"/>
  <c r="P592" i="1"/>
  <c r="O592" i="1"/>
  <c r="N592" i="1"/>
  <c r="M592" i="1"/>
  <c r="L592" i="1"/>
  <c r="J592" i="1"/>
  <c r="I592" i="1"/>
  <c r="G592" i="1"/>
  <c r="H592" i="1" s="1"/>
  <c r="F592" i="1"/>
  <c r="D592" i="1"/>
  <c r="C592" i="1"/>
  <c r="E592" i="1" s="1"/>
  <c r="AT591" i="1"/>
  <c r="AT576" i="1" s="1"/>
  <c r="AS591" i="1"/>
  <c r="AQ591" i="1"/>
  <c r="AP591" i="1"/>
  <c r="BA591" i="1" s="1"/>
  <c r="AO591" i="1"/>
  <c r="AN591" i="1"/>
  <c r="AL591" i="1"/>
  <c r="AL576" i="1" s="1"/>
  <c r="AK591" i="1"/>
  <c r="AG591" i="1"/>
  <c r="AF591" i="1"/>
  <c r="AC591" i="1"/>
  <c r="Y591" i="1"/>
  <c r="W591" i="1"/>
  <c r="V591" i="1"/>
  <c r="X591" i="1" s="1"/>
  <c r="AA591" i="1" s="1"/>
  <c r="S591" i="1"/>
  <c r="S576" i="1" s="1"/>
  <c r="R591" i="1"/>
  <c r="P591" i="1"/>
  <c r="Q591" i="1" s="1"/>
  <c r="O591" i="1"/>
  <c r="N591" i="1"/>
  <c r="M591" i="1"/>
  <c r="J591" i="1"/>
  <c r="H591" i="1"/>
  <c r="G591" i="1"/>
  <c r="F591" i="1"/>
  <c r="C591" i="1"/>
  <c r="C576" i="1" s="1"/>
  <c r="BC590" i="1"/>
  <c r="BB590" i="1"/>
  <c r="BA590" i="1"/>
  <c r="AZ590" i="1"/>
  <c r="AY590" i="1"/>
  <c r="AV590" i="1"/>
  <c r="AE590" i="1"/>
  <c r="AH590" i="1" s="1"/>
  <c r="AA590" i="1"/>
  <c r="X590" i="1"/>
  <c r="Q590" i="1"/>
  <c r="T590" i="1" s="1"/>
  <c r="K590" i="1"/>
  <c r="H590" i="1"/>
  <c r="E590" i="1"/>
  <c r="BC589" i="1"/>
  <c r="BD589" i="1" s="1"/>
  <c r="BB589" i="1"/>
  <c r="BA589" i="1"/>
  <c r="AZ589" i="1"/>
  <c r="AY589" i="1"/>
  <c r="AW589" i="1"/>
  <c r="AV589" i="1"/>
  <c r="AE589" i="1"/>
  <c r="AH589" i="1" s="1"/>
  <c r="AA589" i="1"/>
  <c r="X589" i="1"/>
  <c r="T589" i="1"/>
  <c r="Q589" i="1"/>
  <c r="K589" i="1"/>
  <c r="H589" i="1"/>
  <c r="E589" i="1"/>
  <c r="BB588" i="1"/>
  <c r="BA588" i="1"/>
  <c r="AZ588" i="1"/>
  <c r="AY588" i="1"/>
  <c r="BC588" i="1" s="1"/>
  <c r="AV588" i="1"/>
  <c r="AH588" i="1"/>
  <c r="AE588" i="1"/>
  <c r="X588" i="1"/>
  <c r="AA588" i="1" s="1"/>
  <c r="Q588" i="1"/>
  <c r="K588" i="1"/>
  <c r="H588" i="1"/>
  <c r="E588" i="1"/>
  <c r="AZ587" i="1"/>
  <c r="AU587" i="1"/>
  <c r="AT587" i="1"/>
  <c r="AS587" i="1"/>
  <c r="BB587" i="1" s="1"/>
  <c r="AR587" i="1"/>
  <c r="AQ587" i="1"/>
  <c r="AP587" i="1"/>
  <c r="BA587" i="1" s="1"/>
  <c r="AO587" i="1"/>
  <c r="AN587" i="1"/>
  <c r="AM587" i="1"/>
  <c r="AL587" i="1"/>
  <c r="AK587" i="1"/>
  <c r="AV587" i="1" s="1"/>
  <c r="AJ587" i="1"/>
  <c r="AY587" i="1" s="1"/>
  <c r="BC587" i="1" s="1"/>
  <c r="AG587" i="1"/>
  <c r="AF587" i="1"/>
  <c r="AD587" i="1"/>
  <c r="AE587" i="1" s="1"/>
  <c r="AH587" i="1" s="1"/>
  <c r="AC587" i="1"/>
  <c r="Z587" i="1"/>
  <c r="Y587" i="1"/>
  <c r="W587" i="1"/>
  <c r="V587" i="1"/>
  <c r="X587" i="1" s="1"/>
  <c r="S587" i="1"/>
  <c r="R587" i="1"/>
  <c r="P587" i="1"/>
  <c r="P576" i="1" s="1"/>
  <c r="Q576" i="1" s="1"/>
  <c r="O587" i="1"/>
  <c r="N587" i="1"/>
  <c r="M587" i="1"/>
  <c r="L587" i="1"/>
  <c r="J587" i="1"/>
  <c r="K587" i="1" s="1"/>
  <c r="I587" i="1"/>
  <c r="H587" i="1"/>
  <c r="G587" i="1"/>
  <c r="F587" i="1"/>
  <c r="D587" i="1"/>
  <c r="E587" i="1" s="1"/>
  <c r="C587" i="1"/>
  <c r="BB586" i="1"/>
  <c r="BA586" i="1"/>
  <c r="AZ586" i="1"/>
  <c r="AY586" i="1"/>
  <c r="AV586" i="1"/>
  <c r="AH586" i="1"/>
  <c r="AE586" i="1"/>
  <c r="AA586" i="1"/>
  <c r="X586" i="1"/>
  <c r="T586" i="1"/>
  <c r="AW586" i="1" s="1"/>
  <c r="Q586" i="1"/>
  <c r="K586" i="1"/>
  <c r="H586" i="1"/>
  <c r="E586" i="1"/>
  <c r="BC585" i="1"/>
  <c r="BB585" i="1"/>
  <c r="BA585" i="1"/>
  <c r="AZ585" i="1"/>
  <c r="AY585" i="1"/>
  <c r="AV585" i="1"/>
  <c r="AE585" i="1"/>
  <c r="AH585" i="1" s="1"/>
  <c r="X585" i="1"/>
  <c r="AA585" i="1" s="1"/>
  <c r="Q585" i="1"/>
  <c r="T585" i="1" s="1"/>
  <c r="K585" i="1"/>
  <c r="H585" i="1"/>
  <c r="E585" i="1"/>
  <c r="BB584" i="1"/>
  <c r="BA584" i="1"/>
  <c r="AZ584" i="1"/>
  <c r="BC584" i="1" s="1"/>
  <c r="BD584" i="1" s="1"/>
  <c r="AY584" i="1"/>
  <c r="AV584" i="1"/>
  <c r="AH584" i="1"/>
  <c r="AE584" i="1"/>
  <c r="AA584" i="1"/>
  <c r="X584" i="1"/>
  <c r="T584" i="1"/>
  <c r="AW584" i="1" s="1"/>
  <c r="Q584" i="1"/>
  <c r="K584" i="1"/>
  <c r="H584" i="1"/>
  <c r="E584" i="1"/>
  <c r="BC583" i="1"/>
  <c r="BB583" i="1"/>
  <c r="BA583" i="1"/>
  <c r="AZ583" i="1"/>
  <c r="AY583" i="1"/>
  <c r="AV583" i="1"/>
  <c r="AE583" i="1"/>
  <c r="AH583" i="1" s="1"/>
  <c r="X583" i="1"/>
  <c r="AA583" i="1" s="1"/>
  <c r="Q583" i="1"/>
  <c r="T583" i="1" s="1"/>
  <c r="K583" i="1"/>
  <c r="H583" i="1"/>
  <c r="E583" i="1"/>
  <c r="AU582" i="1"/>
  <c r="AT582" i="1"/>
  <c r="AS582" i="1"/>
  <c r="BB582" i="1" s="1"/>
  <c r="AR582" i="1"/>
  <c r="AQ582" i="1"/>
  <c r="AP582" i="1"/>
  <c r="BA582" i="1" s="1"/>
  <c r="AO582" i="1"/>
  <c r="AN582" i="1"/>
  <c r="AM582" i="1"/>
  <c r="AL582" i="1"/>
  <c r="AK582" i="1"/>
  <c r="AJ582" i="1"/>
  <c r="AY582" i="1" s="1"/>
  <c r="AG582" i="1"/>
  <c r="AF582" i="1"/>
  <c r="AD582" i="1"/>
  <c r="AC582" i="1"/>
  <c r="AE582" i="1" s="1"/>
  <c r="Z582" i="1"/>
  <c r="Y582" i="1"/>
  <c r="W582" i="1"/>
  <c r="V582" i="1"/>
  <c r="S582" i="1"/>
  <c r="R582" i="1"/>
  <c r="P582" i="1"/>
  <c r="Q582" i="1" s="1"/>
  <c r="T582" i="1" s="1"/>
  <c r="O582" i="1"/>
  <c r="N582" i="1"/>
  <c r="M582" i="1"/>
  <c r="L582" i="1"/>
  <c r="J582" i="1"/>
  <c r="K582" i="1" s="1"/>
  <c r="I582" i="1"/>
  <c r="G582" i="1"/>
  <c r="F582" i="1"/>
  <c r="H582" i="1" s="1"/>
  <c r="D582" i="1"/>
  <c r="E582" i="1" s="1"/>
  <c r="C582" i="1"/>
  <c r="BB581" i="1"/>
  <c r="BA581" i="1"/>
  <c r="AZ581" i="1"/>
  <c r="AY581" i="1"/>
  <c r="AV581" i="1"/>
  <c r="AH581" i="1"/>
  <c r="AE581" i="1"/>
  <c r="AA581" i="1"/>
  <c r="X581" i="1"/>
  <c r="T581" i="1"/>
  <c r="Q581" i="1"/>
  <c r="K581" i="1"/>
  <c r="H581" i="1"/>
  <c r="E581" i="1"/>
  <c r="AU580" i="1"/>
  <c r="AT580" i="1"/>
  <c r="AS580" i="1"/>
  <c r="BB580" i="1" s="1"/>
  <c r="AR580" i="1"/>
  <c r="AR577" i="1" s="1"/>
  <c r="AR576" i="1" s="1"/>
  <c r="AQ580" i="1"/>
  <c r="AP580" i="1"/>
  <c r="AO580" i="1"/>
  <c r="AN580" i="1"/>
  <c r="AM580" i="1"/>
  <c r="AZ580" i="1" s="1"/>
  <c r="AL580" i="1"/>
  <c r="AK580" i="1"/>
  <c r="AJ580" i="1"/>
  <c r="AG580" i="1"/>
  <c r="AF580" i="1"/>
  <c r="AE580" i="1"/>
  <c r="AH580" i="1" s="1"/>
  <c r="AD580" i="1"/>
  <c r="AC580" i="1"/>
  <c r="Z580" i="1"/>
  <c r="Z577" i="1" s="1"/>
  <c r="Z576" i="1" s="1"/>
  <c r="Y580" i="1"/>
  <c r="X580" i="1"/>
  <c r="AA580" i="1" s="1"/>
  <c r="W580" i="1"/>
  <c r="V580" i="1"/>
  <c r="S580" i="1"/>
  <c r="R580" i="1"/>
  <c r="Q580" i="1"/>
  <c r="T580" i="1" s="1"/>
  <c r="P580" i="1"/>
  <c r="O580" i="1"/>
  <c r="N580" i="1"/>
  <c r="M580" i="1"/>
  <c r="L580" i="1"/>
  <c r="J580" i="1"/>
  <c r="I580" i="1"/>
  <c r="G580" i="1"/>
  <c r="H580" i="1" s="1"/>
  <c r="F580" i="1"/>
  <c r="D580" i="1"/>
  <c r="C580" i="1"/>
  <c r="E580" i="1" s="1"/>
  <c r="BC579" i="1"/>
  <c r="BB579" i="1"/>
  <c r="BA579" i="1"/>
  <c r="AZ579" i="1"/>
  <c r="AY579" i="1"/>
  <c r="AV579" i="1"/>
  <c r="AE579" i="1"/>
  <c r="AH579" i="1" s="1"/>
  <c r="X579" i="1"/>
  <c r="AA579" i="1" s="1"/>
  <c r="Q579" i="1"/>
  <c r="T579" i="1" s="1"/>
  <c r="K579" i="1"/>
  <c r="H579" i="1"/>
  <c r="E579" i="1"/>
  <c r="AU578" i="1"/>
  <c r="AU577" i="1" s="1"/>
  <c r="AU576" i="1" s="1"/>
  <c r="AT578" i="1"/>
  <c r="AS578" i="1"/>
  <c r="BB578" i="1" s="1"/>
  <c r="AR578" i="1"/>
  <c r="AQ578" i="1"/>
  <c r="AP578" i="1"/>
  <c r="BA578" i="1" s="1"/>
  <c r="AO578" i="1"/>
  <c r="AN578" i="1"/>
  <c r="AM578" i="1"/>
  <c r="AL578" i="1"/>
  <c r="AK578" i="1"/>
  <c r="AJ578" i="1"/>
  <c r="AY578" i="1" s="1"/>
  <c r="AG578" i="1"/>
  <c r="AF578" i="1"/>
  <c r="AD578" i="1"/>
  <c r="AD577" i="1" s="1"/>
  <c r="AD576" i="1" s="1"/>
  <c r="AC578" i="1"/>
  <c r="Z578" i="1"/>
  <c r="Y578" i="1"/>
  <c r="W578" i="1"/>
  <c r="V578" i="1"/>
  <c r="X578" i="1" s="1"/>
  <c r="AA578" i="1" s="1"/>
  <c r="S578" i="1"/>
  <c r="R578" i="1"/>
  <c r="P578" i="1"/>
  <c r="Q578" i="1" s="1"/>
  <c r="T578" i="1" s="1"/>
  <c r="O578" i="1"/>
  <c r="N578" i="1"/>
  <c r="M578" i="1"/>
  <c r="L578" i="1"/>
  <c r="L577" i="1" s="1"/>
  <c r="L576" i="1" s="1"/>
  <c r="J578" i="1"/>
  <c r="K578" i="1" s="1"/>
  <c r="I578" i="1"/>
  <c r="G578" i="1"/>
  <c r="F578" i="1"/>
  <c r="H578" i="1" s="1"/>
  <c r="D578" i="1"/>
  <c r="C578" i="1"/>
  <c r="AT577" i="1"/>
  <c r="AS577" i="1"/>
  <c r="AQ577" i="1"/>
  <c r="AP577" i="1"/>
  <c r="BA577" i="1" s="1"/>
  <c r="AO577" i="1"/>
  <c r="AN577" i="1"/>
  <c r="AL577" i="1"/>
  <c r="AK577" i="1"/>
  <c r="AG577" i="1"/>
  <c r="AF577" i="1"/>
  <c r="AF576" i="1" s="1"/>
  <c r="AC577" i="1"/>
  <c r="AE577" i="1" s="1"/>
  <c r="AH577" i="1" s="1"/>
  <c r="Y577" i="1"/>
  <c r="W577" i="1"/>
  <c r="V577" i="1"/>
  <c r="S577" i="1"/>
  <c r="R577" i="1"/>
  <c r="P577" i="1"/>
  <c r="O577" i="1"/>
  <c r="Q577" i="1" s="1"/>
  <c r="T577" i="1" s="1"/>
  <c r="N577" i="1"/>
  <c r="N576" i="1" s="1"/>
  <c r="M577" i="1"/>
  <c r="J577" i="1"/>
  <c r="G577" i="1"/>
  <c r="F577" i="1"/>
  <c r="F576" i="1" s="1"/>
  <c r="H576" i="1" s="1"/>
  <c r="C577" i="1"/>
  <c r="AS576" i="1"/>
  <c r="BB576" i="1" s="1"/>
  <c r="AQ576" i="1"/>
  <c r="AP576" i="1"/>
  <c r="AN576" i="1"/>
  <c r="AK576" i="1"/>
  <c r="AG576" i="1"/>
  <c r="Y576" i="1"/>
  <c r="V576" i="1"/>
  <c r="R576" i="1"/>
  <c r="O576" i="1"/>
  <c r="M576" i="1"/>
  <c r="J576" i="1"/>
  <c r="G576" i="1"/>
  <c r="BB575" i="1"/>
  <c r="BA575" i="1"/>
  <c r="AZ575" i="1"/>
  <c r="AY575" i="1"/>
  <c r="AV575" i="1"/>
  <c r="AE575" i="1"/>
  <c r="AH575" i="1" s="1"/>
  <c r="AA575" i="1"/>
  <c r="X575" i="1"/>
  <c r="Q575" i="1"/>
  <c r="T575" i="1" s="1"/>
  <c r="K575" i="1"/>
  <c r="H575" i="1"/>
  <c r="E575" i="1"/>
  <c r="BC574" i="1"/>
  <c r="BB574" i="1"/>
  <c r="BA574" i="1"/>
  <c r="AZ574" i="1"/>
  <c r="AY574" i="1"/>
  <c r="AV574" i="1"/>
  <c r="AE574" i="1"/>
  <c r="AH574" i="1" s="1"/>
  <c r="X574" i="1"/>
  <c r="AA574" i="1" s="1"/>
  <c r="Q574" i="1"/>
  <c r="T574" i="1" s="1"/>
  <c r="K574" i="1"/>
  <c r="H574" i="1"/>
  <c r="E574" i="1"/>
  <c r="AU573" i="1"/>
  <c r="AT573" i="1"/>
  <c r="AS573" i="1"/>
  <c r="AR573" i="1"/>
  <c r="AQ573" i="1"/>
  <c r="AP573" i="1"/>
  <c r="BA573" i="1" s="1"/>
  <c r="AO573" i="1"/>
  <c r="AN573" i="1"/>
  <c r="AM573" i="1"/>
  <c r="AZ573" i="1" s="1"/>
  <c r="AL573" i="1"/>
  <c r="AK573" i="1"/>
  <c r="AJ573" i="1"/>
  <c r="AY573" i="1" s="1"/>
  <c r="AG573" i="1"/>
  <c r="AF573" i="1"/>
  <c r="AD573" i="1"/>
  <c r="AE573" i="1" s="1"/>
  <c r="AH573" i="1" s="1"/>
  <c r="AC573" i="1"/>
  <c r="Z573" i="1"/>
  <c r="Y573" i="1"/>
  <c r="X573" i="1"/>
  <c r="AA573" i="1" s="1"/>
  <c r="W573" i="1"/>
  <c r="V573" i="1"/>
  <c r="S573" i="1"/>
  <c r="R573" i="1"/>
  <c r="P573" i="1"/>
  <c r="O573" i="1"/>
  <c r="Q573" i="1" s="1"/>
  <c r="T573" i="1" s="1"/>
  <c r="N573" i="1"/>
  <c r="M573" i="1"/>
  <c r="L573" i="1"/>
  <c r="J573" i="1"/>
  <c r="K573" i="1" s="1"/>
  <c r="I573" i="1"/>
  <c r="G573" i="1"/>
  <c r="H573" i="1" s="1"/>
  <c r="F573" i="1"/>
  <c r="D573" i="1"/>
  <c r="E573" i="1" s="1"/>
  <c r="C573" i="1"/>
  <c r="BB572" i="1"/>
  <c r="BA572" i="1"/>
  <c r="AZ572" i="1"/>
  <c r="AY572" i="1"/>
  <c r="BC572" i="1" s="1"/>
  <c r="AV572" i="1"/>
  <c r="AE572" i="1"/>
  <c r="AH572" i="1" s="1"/>
  <c r="X572" i="1"/>
  <c r="AA572" i="1" s="1"/>
  <c r="Q572" i="1"/>
  <c r="T572" i="1" s="1"/>
  <c r="K572" i="1"/>
  <c r="H572" i="1"/>
  <c r="E572" i="1"/>
  <c r="AY571" i="1"/>
  <c r="AU571" i="1"/>
  <c r="AT571" i="1"/>
  <c r="AS571" i="1"/>
  <c r="BB571" i="1" s="1"/>
  <c r="AR571" i="1"/>
  <c r="AQ571" i="1"/>
  <c r="AP571" i="1"/>
  <c r="BA571" i="1" s="1"/>
  <c r="AO571" i="1"/>
  <c r="AN571" i="1"/>
  <c r="AM571" i="1"/>
  <c r="AZ571" i="1" s="1"/>
  <c r="AL571" i="1"/>
  <c r="AK571" i="1"/>
  <c r="AJ571" i="1"/>
  <c r="AV571" i="1" s="1"/>
  <c r="AG571" i="1"/>
  <c r="AF571" i="1"/>
  <c r="AD571" i="1"/>
  <c r="AC571" i="1"/>
  <c r="AE571" i="1" s="1"/>
  <c r="Z571" i="1"/>
  <c r="Y571" i="1"/>
  <c r="X571" i="1"/>
  <c r="AA571" i="1" s="1"/>
  <c r="W571" i="1"/>
  <c r="V571" i="1"/>
  <c r="S571" i="1"/>
  <c r="R571" i="1"/>
  <c r="P571" i="1"/>
  <c r="O571" i="1"/>
  <c r="Q571" i="1" s="1"/>
  <c r="T571" i="1" s="1"/>
  <c r="N571" i="1"/>
  <c r="M571" i="1"/>
  <c r="L571" i="1"/>
  <c r="J571" i="1"/>
  <c r="K571" i="1" s="1"/>
  <c r="I571" i="1"/>
  <c r="G571" i="1"/>
  <c r="H571" i="1" s="1"/>
  <c r="F571" i="1"/>
  <c r="D571" i="1"/>
  <c r="E571" i="1" s="1"/>
  <c r="C571" i="1"/>
  <c r="BB570" i="1"/>
  <c r="BA570" i="1"/>
  <c r="AZ570" i="1"/>
  <c r="AY570" i="1"/>
  <c r="BC570" i="1" s="1"/>
  <c r="AV570" i="1"/>
  <c r="AH570" i="1"/>
  <c r="AE570" i="1"/>
  <c r="X570" i="1"/>
  <c r="AA570" i="1" s="1"/>
  <c r="Q570" i="1"/>
  <c r="T570" i="1" s="1"/>
  <c r="K570" i="1"/>
  <c r="H570" i="1"/>
  <c r="E570" i="1"/>
  <c r="AU569" i="1"/>
  <c r="AT569" i="1"/>
  <c r="AS569" i="1"/>
  <c r="BB569" i="1" s="1"/>
  <c r="AR569" i="1"/>
  <c r="AQ569" i="1"/>
  <c r="AP569" i="1"/>
  <c r="BA569" i="1" s="1"/>
  <c r="AO569" i="1"/>
  <c r="AN569" i="1"/>
  <c r="AM569" i="1"/>
  <c r="AZ569" i="1" s="1"/>
  <c r="AL569" i="1"/>
  <c r="AK569" i="1"/>
  <c r="AJ569" i="1"/>
  <c r="AG569" i="1"/>
  <c r="AF569" i="1"/>
  <c r="AE569" i="1"/>
  <c r="AH569" i="1" s="1"/>
  <c r="AD569" i="1"/>
  <c r="AC569" i="1"/>
  <c r="Z569" i="1"/>
  <c r="Y569" i="1"/>
  <c r="W569" i="1"/>
  <c r="V569" i="1"/>
  <c r="X569" i="1" s="1"/>
  <c r="AA569" i="1" s="1"/>
  <c r="S569" i="1"/>
  <c r="R569" i="1"/>
  <c r="P569" i="1"/>
  <c r="O569" i="1"/>
  <c r="Q569" i="1" s="1"/>
  <c r="T569" i="1" s="1"/>
  <c r="N569" i="1"/>
  <c r="M569" i="1"/>
  <c r="L569" i="1"/>
  <c r="J569" i="1"/>
  <c r="K569" i="1" s="1"/>
  <c r="I569" i="1"/>
  <c r="G569" i="1"/>
  <c r="H569" i="1" s="1"/>
  <c r="F569" i="1"/>
  <c r="E569" i="1"/>
  <c r="D569" i="1"/>
  <c r="C569" i="1"/>
  <c r="BB568" i="1"/>
  <c r="BA568" i="1"/>
  <c r="AZ568" i="1"/>
  <c r="AY568" i="1"/>
  <c r="BC568" i="1" s="1"/>
  <c r="AV568" i="1"/>
  <c r="AH568" i="1"/>
  <c r="AE568" i="1"/>
  <c r="X568" i="1"/>
  <c r="AA568" i="1" s="1"/>
  <c r="Q568" i="1"/>
  <c r="T568" i="1" s="1"/>
  <c r="K568" i="1"/>
  <c r="H568" i="1"/>
  <c r="E568" i="1"/>
  <c r="BC567" i="1"/>
  <c r="BB567" i="1"/>
  <c r="BA567" i="1"/>
  <c r="AZ567" i="1"/>
  <c r="AY567" i="1"/>
  <c r="AV567" i="1"/>
  <c r="AE567" i="1"/>
  <c r="AH567" i="1" s="1"/>
  <c r="X567" i="1"/>
  <c r="AA567" i="1" s="1"/>
  <c r="T567" i="1"/>
  <c r="AW567" i="1" s="1"/>
  <c r="Q567" i="1"/>
  <c r="K567" i="1"/>
  <c r="H567" i="1"/>
  <c r="E567" i="1"/>
  <c r="BC566" i="1"/>
  <c r="BD566" i="1" s="1"/>
  <c r="BB566" i="1"/>
  <c r="BA566" i="1"/>
  <c r="AZ566" i="1"/>
  <c r="AY566" i="1"/>
  <c r="AW566" i="1"/>
  <c r="AV566" i="1"/>
  <c r="AE566" i="1"/>
  <c r="AH566" i="1" s="1"/>
  <c r="AA566" i="1"/>
  <c r="X566" i="1"/>
  <c r="T566" i="1"/>
  <c r="Q566" i="1"/>
  <c r="K566" i="1"/>
  <c r="H566" i="1"/>
  <c r="E566" i="1"/>
  <c r="BB565" i="1"/>
  <c r="BA565" i="1"/>
  <c r="AZ565" i="1"/>
  <c r="AY565" i="1"/>
  <c r="BC565" i="1" s="1"/>
  <c r="AV565" i="1"/>
  <c r="AE565" i="1"/>
  <c r="AH565" i="1" s="1"/>
  <c r="AA565" i="1"/>
  <c r="X565" i="1"/>
  <c r="Q565" i="1"/>
  <c r="K565" i="1"/>
  <c r="H565" i="1"/>
  <c r="E565" i="1"/>
  <c r="BB564" i="1"/>
  <c r="BA564" i="1"/>
  <c r="AZ564" i="1"/>
  <c r="AY564" i="1"/>
  <c r="BC564" i="1" s="1"/>
  <c r="AV564" i="1"/>
  <c r="AH564" i="1"/>
  <c r="AE564" i="1"/>
  <c r="AA564" i="1"/>
  <c r="X564" i="1"/>
  <c r="T564" i="1"/>
  <c r="Q564" i="1"/>
  <c r="K564" i="1"/>
  <c r="H564" i="1"/>
  <c r="E564" i="1"/>
  <c r="AU563" i="1"/>
  <c r="AT563" i="1"/>
  <c r="AS563" i="1"/>
  <c r="BB563" i="1" s="1"/>
  <c r="AR563" i="1"/>
  <c r="BA563" i="1" s="1"/>
  <c r="AQ563" i="1"/>
  <c r="AP563" i="1"/>
  <c r="AO563" i="1"/>
  <c r="AN563" i="1"/>
  <c r="AM563" i="1"/>
  <c r="AZ563" i="1" s="1"/>
  <c r="AL563" i="1"/>
  <c r="AK563" i="1"/>
  <c r="AJ563" i="1"/>
  <c r="AG563" i="1"/>
  <c r="AF563" i="1"/>
  <c r="AE563" i="1"/>
  <c r="AH563" i="1" s="1"/>
  <c r="AD563" i="1"/>
  <c r="AC563" i="1"/>
  <c r="Z563" i="1"/>
  <c r="Y563" i="1"/>
  <c r="W563" i="1"/>
  <c r="X563" i="1" s="1"/>
  <c r="V563" i="1"/>
  <c r="S563" i="1"/>
  <c r="R563" i="1"/>
  <c r="Q563" i="1"/>
  <c r="T563" i="1" s="1"/>
  <c r="P563" i="1"/>
  <c r="O563" i="1"/>
  <c r="N563" i="1"/>
  <c r="M563" i="1"/>
  <c r="L563" i="1"/>
  <c r="J563" i="1"/>
  <c r="I563" i="1"/>
  <c r="K563" i="1" s="1"/>
  <c r="G563" i="1"/>
  <c r="H563" i="1" s="1"/>
  <c r="F563" i="1"/>
  <c r="E563" i="1"/>
  <c r="D563" i="1"/>
  <c r="C563" i="1"/>
  <c r="BC562" i="1"/>
  <c r="BB562" i="1"/>
  <c r="BA562" i="1"/>
  <c r="AZ562" i="1"/>
  <c r="AY562" i="1"/>
  <c r="AV562" i="1"/>
  <c r="AE562" i="1"/>
  <c r="AH562" i="1" s="1"/>
  <c r="X562" i="1"/>
  <c r="AA562" i="1" s="1"/>
  <c r="Q562" i="1"/>
  <c r="T562" i="1" s="1"/>
  <c r="K562" i="1"/>
  <c r="H562" i="1"/>
  <c r="E562" i="1"/>
  <c r="AU561" i="1"/>
  <c r="AT561" i="1"/>
  <c r="AS561" i="1"/>
  <c r="AR561" i="1"/>
  <c r="AQ561" i="1"/>
  <c r="BA561" i="1" s="1"/>
  <c r="AP561" i="1"/>
  <c r="AO561" i="1"/>
  <c r="AN561" i="1"/>
  <c r="AM561" i="1"/>
  <c r="AZ561" i="1" s="1"/>
  <c r="AL561" i="1"/>
  <c r="AK561" i="1"/>
  <c r="AJ561" i="1"/>
  <c r="AY561" i="1" s="1"/>
  <c r="AG561" i="1"/>
  <c r="AF561" i="1"/>
  <c r="AD561" i="1"/>
  <c r="AC561" i="1"/>
  <c r="Z561" i="1"/>
  <c r="Y561" i="1"/>
  <c r="W561" i="1"/>
  <c r="X561" i="1" s="1"/>
  <c r="AA561" i="1" s="1"/>
  <c r="V561" i="1"/>
  <c r="T561" i="1"/>
  <c r="S561" i="1"/>
  <c r="R561" i="1"/>
  <c r="Q561" i="1"/>
  <c r="P561" i="1"/>
  <c r="O561" i="1"/>
  <c r="N561" i="1"/>
  <c r="M561" i="1"/>
  <c r="L561" i="1"/>
  <c r="L442" i="1" s="1"/>
  <c r="L425" i="1" s="1"/>
  <c r="L627" i="1" s="1"/>
  <c r="J561" i="1"/>
  <c r="K561" i="1" s="1"/>
  <c r="I561" i="1"/>
  <c r="H561" i="1"/>
  <c r="G561" i="1"/>
  <c r="F561" i="1"/>
  <c r="D561" i="1"/>
  <c r="E561" i="1" s="1"/>
  <c r="C561" i="1"/>
  <c r="BC560" i="1"/>
  <c r="BD560" i="1" s="1"/>
  <c r="BB560" i="1"/>
  <c r="BA560" i="1"/>
  <c r="AZ560" i="1"/>
  <c r="AY560" i="1"/>
  <c r="AW560" i="1"/>
  <c r="AV560" i="1"/>
  <c r="AE560" i="1"/>
  <c r="AH560" i="1" s="1"/>
  <c r="AA560" i="1"/>
  <c r="X560" i="1"/>
  <c r="T560" i="1"/>
  <c r="Q560" i="1"/>
  <c r="K560" i="1"/>
  <c r="H560" i="1"/>
  <c r="E560" i="1"/>
  <c r="BB559" i="1"/>
  <c r="BA559" i="1"/>
  <c r="AZ559" i="1"/>
  <c r="AY559" i="1"/>
  <c r="BC559" i="1" s="1"/>
  <c r="AV559" i="1"/>
  <c r="AH559" i="1"/>
  <c r="AE559" i="1"/>
  <c r="X559" i="1"/>
  <c r="AA559" i="1" s="1"/>
  <c r="Q559" i="1"/>
  <c r="T559" i="1" s="1"/>
  <c r="K559" i="1"/>
  <c r="H559" i="1"/>
  <c r="E559" i="1"/>
  <c r="BB558" i="1"/>
  <c r="BA558" i="1"/>
  <c r="AZ558" i="1"/>
  <c r="AY558" i="1"/>
  <c r="BC558" i="1" s="1"/>
  <c r="AV558" i="1"/>
  <c r="AH558" i="1"/>
  <c r="AE558" i="1"/>
  <c r="AA558" i="1"/>
  <c r="X558" i="1"/>
  <c r="T558" i="1"/>
  <c r="Q558" i="1"/>
  <c r="K558" i="1"/>
  <c r="H558" i="1"/>
  <c r="E558" i="1"/>
  <c r="BB557" i="1"/>
  <c r="BA557" i="1"/>
  <c r="AZ557" i="1"/>
  <c r="AY557" i="1"/>
  <c r="BC557" i="1" s="1"/>
  <c r="AV557" i="1"/>
  <c r="AE557" i="1"/>
  <c r="AH557" i="1" s="1"/>
  <c r="X557" i="1"/>
  <c r="AA557" i="1" s="1"/>
  <c r="Q557" i="1"/>
  <c r="T557" i="1" s="1"/>
  <c r="K557" i="1"/>
  <c r="H557" i="1"/>
  <c r="E557" i="1"/>
  <c r="BB556" i="1"/>
  <c r="BA556" i="1"/>
  <c r="AZ556" i="1"/>
  <c r="AY556" i="1"/>
  <c r="AV556" i="1"/>
  <c r="AH556" i="1"/>
  <c r="AE556" i="1"/>
  <c r="AA556" i="1"/>
  <c r="X556" i="1"/>
  <c r="Q556" i="1"/>
  <c r="T556" i="1" s="1"/>
  <c r="K556" i="1"/>
  <c r="H556" i="1"/>
  <c r="E556" i="1"/>
  <c r="BC555" i="1"/>
  <c r="BB555" i="1"/>
  <c r="BA555" i="1"/>
  <c r="AZ555" i="1"/>
  <c r="AY555" i="1"/>
  <c r="AV555" i="1"/>
  <c r="AE555" i="1"/>
  <c r="AH555" i="1" s="1"/>
  <c r="X555" i="1"/>
  <c r="AA555" i="1" s="1"/>
  <c r="T555" i="1"/>
  <c r="AW555" i="1" s="1"/>
  <c r="Q555" i="1"/>
  <c r="K555" i="1"/>
  <c r="H555" i="1"/>
  <c r="E555" i="1"/>
  <c r="AU554" i="1"/>
  <c r="AT554" i="1"/>
  <c r="AS554" i="1"/>
  <c r="AR554" i="1"/>
  <c r="BA554" i="1" s="1"/>
  <c r="AQ554" i="1"/>
  <c r="AP554" i="1"/>
  <c r="AO554" i="1"/>
  <c r="AN554" i="1"/>
  <c r="AM554" i="1"/>
  <c r="AZ554" i="1" s="1"/>
  <c r="AL554" i="1"/>
  <c r="AK554" i="1"/>
  <c r="AJ554" i="1"/>
  <c r="AY554" i="1" s="1"/>
  <c r="AG554" i="1"/>
  <c r="AF554" i="1"/>
  <c r="AD554" i="1"/>
  <c r="AC554" i="1"/>
  <c r="AE554" i="1" s="1"/>
  <c r="AH554" i="1" s="1"/>
  <c r="Z554" i="1"/>
  <c r="Y554" i="1"/>
  <c r="X554" i="1"/>
  <c r="AA554" i="1" s="1"/>
  <c r="W554" i="1"/>
  <c r="V554" i="1"/>
  <c r="T554" i="1"/>
  <c r="S554" i="1"/>
  <c r="R554" i="1"/>
  <c r="Q554" i="1"/>
  <c r="P554" i="1"/>
  <c r="O554" i="1"/>
  <c r="N554" i="1"/>
  <c r="M554" i="1"/>
  <c r="L554" i="1"/>
  <c r="J554" i="1"/>
  <c r="K554" i="1" s="1"/>
  <c r="I554" i="1"/>
  <c r="G554" i="1"/>
  <c r="H554" i="1" s="1"/>
  <c r="F554" i="1"/>
  <c r="D554" i="1"/>
  <c r="E554" i="1" s="1"/>
  <c r="C554" i="1"/>
  <c r="BC553" i="1"/>
  <c r="BB553" i="1"/>
  <c r="BA553" i="1"/>
  <c r="AZ553" i="1"/>
  <c r="AY553" i="1"/>
  <c r="AW553" i="1"/>
  <c r="AV553" i="1"/>
  <c r="AE553" i="1"/>
  <c r="AH553" i="1" s="1"/>
  <c r="AA553" i="1"/>
  <c r="X553" i="1"/>
  <c r="T553" i="1"/>
  <c r="BD553" i="1" s="1"/>
  <c r="Q553" i="1"/>
  <c r="K553" i="1"/>
  <c r="H553" i="1"/>
  <c r="E553" i="1"/>
  <c r="AY552" i="1"/>
  <c r="AU552" i="1"/>
  <c r="AT552" i="1"/>
  <c r="AS552" i="1"/>
  <c r="BB552" i="1" s="1"/>
  <c r="AR552" i="1"/>
  <c r="AQ552" i="1"/>
  <c r="AP552" i="1"/>
  <c r="BA552" i="1" s="1"/>
  <c r="AO552" i="1"/>
  <c r="AN552" i="1"/>
  <c r="AM552" i="1"/>
  <c r="AZ552" i="1" s="1"/>
  <c r="AL552" i="1"/>
  <c r="AK552" i="1"/>
  <c r="AJ552" i="1"/>
  <c r="AG552" i="1"/>
  <c r="AF552" i="1"/>
  <c r="AD552" i="1"/>
  <c r="AE552" i="1" s="1"/>
  <c r="AC552" i="1"/>
  <c r="Z552" i="1"/>
  <c r="Y552" i="1"/>
  <c r="X552" i="1"/>
  <c r="AA552" i="1" s="1"/>
  <c r="W552" i="1"/>
  <c r="V552" i="1"/>
  <c r="S552" i="1"/>
  <c r="R552" i="1"/>
  <c r="P552" i="1"/>
  <c r="O552" i="1"/>
  <c r="Q552" i="1" s="1"/>
  <c r="T552" i="1" s="1"/>
  <c r="N552" i="1"/>
  <c r="M552" i="1"/>
  <c r="L552" i="1"/>
  <c r="K552" i="1"/>
  <c r="J552" i="1"/>
  <c r="I552" i="1"/>
  <c r="G552" i="1"/>
  <c r="H552" i="1" s="1"/>
  <c r="F552" i="1"/>
  <c r="D552" i="1"/>
  <c r="E552" i="1" s="1"/>
  <c r="C552" i="1"/>
  <c r="BB551" i="1"/>
  <c r="BA551" i="1"/>
  <c r="AZ551" i="1"/>
  <c r="AY551" i="1"/>
  <c r="AV551" i="1"/>
  <c r="AE551" i="1"/>
  <c r="AH551" i="1" s="1"/>
  <c r="X551" i="1"/>
  <c r="AA551" i="1" s="1"/>
  <c r="Q551" i="1"/>
  <c r="T551" i="1" s="1"/>
  <c r="K551" i="1"/>
  <c r="H551" i="1"/>
  <c r="E551" i="1"/>
  <c r="BB550" i="1"/>
  <c r="BA550" i="1"/>
  <c r="AZ550" i="1"/>
  <c r="AY550" i="1"/>
  <c r="BC550" i="1" s="1"/>
  <c r="AV550" i="1"/>
  <c r="AH550" i="1"/>
  <c r="AE550" i="1"/>
  <c r="AA550" i="1"/>
  <c r="X550" i="1"/>
  <c r="Q550" i="1"/>
  <c r="T550" i="1" s="1"/>
  <c r="K550" i="1"/>
  <c r="H550" i="1"/>
  <c r="E550" i="1"/>
  <c r="BC549" i="1"/>
  <c r="BB549" i="1"/>
  <c r="BA549" i="1"/>
  <c r="AZ549" i="1"/>
  <c r="AY549" i="1"/>
  <c r="AV549" i="1"/>
  <c r="AE549" i="1"/>
  <c r="AH549" i="1" s="1"/>
  <c r="X549" i="1"/>
  <c r="AA549" i="1" s="1"/>
  <c r="Q549" i="1"/>
  <c r="T549" i="1" s="1"/>
  <c r="K549" i="1"/>
  <c r="H549" i="1"/>
  <c r="E549" i="1"/>
  <c r="BD548" i="1"/>
  <c r="BB548" i="1"/>
  <c r="BA548" i="1"/>
  <c r="AZ548" i="1"/>
  <c r="AY548" i="1"/>
  <c r="BC548" i="1" s="1"/>
  <c r="AV548" i="1"/>
  <c r="AH548" i="1"/>
  <c r="AE548" i="1"/>
  <c r="X548" i="1"/>
  <c r="AA548" i="1" s="1"/>
  <c r="Q548" i="1"/>
  <c r="T548" i="1" s="1"/>
  <c r="AW548" i="1" s="1"/>
  <c r="K548" i="1"/>
  <c r="H548" i="1"/>
  <c r="E548" i="1"/>
  <c r="AU547" i="1"/>
  <c r="AT547" i="1"/>
  <c r="AS547" i="1"/>
  <c r="BB547" i="1" s="1"/>
  <c r="AR547" i="1"/>
  <c r="AQ547" i="1"/>
  <c r="AP547" i="1"/>
  <c r="BA547" i="1" s="1"/>
  <c r="AO547" i="1"/>
  <c r="AN547" i="1"/>
  <c r="AZ547" i="1" s="1"/>
  <c r="AM547" i="1"/>
  <c r="AL547" i="1"/>
  <c r="AK547" i="1"/>
  <c r="AJ547" i="1"/>
  <c r="AY547" i="1" s="1"/>
  <c r="AG547" i="1"/>
  <c r="AF547" i="1"/>
  <c r="AE547" i="1"/>
  <c r="AH547" i="1" s="1"/>
  <c r="AD547" i="1"/>
  <c r="AC547" i="1"/>
  <c r="Z547" i="1"/>
  <c r="Y547" i="1"/>
  <c r="W547" i="1"/>
  <c r="V547" i="1"/>
  <c r="X547" i="1" s="1"/>
  <c r="AA547" i="1" s="1"/>
  <c r="S547" i="1"/>
  <c r="R547" i="1"/>
  <c r="P547" i="1"/>
  <c r="Q547" i="1" s="1"/>
  <c r="T547" i="1" s="1"/>
  <c r="O547" i="1"/>
  <c r="N547" i="1"/>
  <c r="M547" i="1"/>
  <c r="L547" i="1"/>
  <c r="J547" i="1"/>
  <c r="K547" i="1" s="1"/>
  <c r="I547" i="1"/>
  <c r="H547" i="1"/>
  <c r="G547" i="1"/>
  <c r="F547" i="1"/>
  <c r="E547" i="1"/>
  <c r="D547" i="1"/>
  <c r="C547" i="1"/>
  <c r="BB546" i="1"/>
  <c r="BA546" i="1"/>
  <c r="AZ546" i="1"/>
  <c r="AY546" i="1"/>
  <c r="BC546" i="1" s="1"/>
  <c r="AV546" i="1"/>
  <c r="AE546" i="1"/>
  <c r="AH546" i="1" s="1"/>
  <c r="AA546" i="1"/>
  <c r="X546" i="1"/>
  <c r="Q546" i="1"/>
  <c r="T546" i="1" s="1"/>
  <c r="K546" i="1"/>
  <c r="H546" i="1"/>
  <c r="E546" i="1"/>
  <c r="AZ545" i="1"/>
  <c r="AU545" i="1"/>
  <c r="AT545" i="1"/>
  <c r="AS545" i="1"/>
  <c r="BB545" i="1" s="1"/>
  <c r="AR545" i="1"/>
  <c r="AQ545" i="1"/>
  <c r="AP545" i="1"/>
  <c r="BA545" i="1" s="1"/>
  <c r="AO545" i="1"/>
  <c r="AN545" i="1"/>
  <c r="AM545" i="1"/>
  <c r="AL545" i="1"/>
  <c r="AV545" i="1" s="1"/>
  <c r="AK545" i="1"/>
  <c r="AY545" i="1" s="1"/>
  <c r="AJ545" i="1"/>
  <c r="AG545" i="1"/>
  <c r="AF545" i="1"/>
  <c r="AD545" i="1"/>
  <c r="AC545" i="1"/>
  <c r="AE545" i="1" s="1"/>
  <c r="AH545" i="1" s="1"/>
  <c r="Z545" i="1"/>
  <c r="Y545" i="1"/>
  <c r="W545" i="1"/>
  <c r="V545" i="1"/>
  <c r="X545" i="1" s="1"/>
  <c r="S545" i="1"/>
  <c r="R545" i="1"/>
  <c r="P545" i="1"/>
  <c r="P442" i="1" s="1"/>
  <c r="O545" i="1"/>
  <c r="N545" i="1"/>
  <c r="M545" i="1"/>
  <c r="L545" i="1"/>
  <c r="K545" i="1"/>
  <c r="J545" i="1"/>
  <c r="I545" i="1"/>
  <c r="H545" i="1"/>
  <c r="G545" i="1"/>
  <c r="F545" i="1"/>
  <c r="D545" i="1"/>
  <c r="E545" i="1" s="1"/>
  <c r="C545" i="1"/>
  <c r="BB544" i="1"/>
  <c r="BA544" i="1"/>
  <c r="AZ544" i="1"/>
  <c r="AY544" i="1"/>
  <c r="BC544" i="1" s="1"/>
  <c r="AV544" i="1"/>
  <c r="AH544" i="1"/>
  <c r="AE544" i="1"/>
  <c r="AA544" i="1"/>
  <c r="X544" i="1"/>
  <c r="Q544" i="1"/>
  <c r="T544" i="1" s="1"/>
  <c r="K544" i="1"/>
  <c r="H544" i="1"/>
  <c r="E544" i="1"/>
  <c r="BC543" i="1"/>
  <c r="BB543" i="1"/>
  <c r="BA543" i="1"/>
  <c r="AZ543" i="1"/>
  <c r="AY543" i="1"/>
  <c r="AV543" i="1"/>
  <c r="AE543" i="1"/>
  <c r="AH543" i="1" s="1"/>
  <c r="X543" i="1"/>
  <c r="AA543" i="1" s="1"/>
  <c r="Q543" i="1"/>
  <c r="T543" i="1" s="1"/>
  <c r="K543" i="1"/>
  <c r="H543" i="1"/>
  <c r="E543" i="1"/>
  <c r="BB542" i="1"/>
  <c r="BA542" i="1"/>
  <c r="AZ542" i="1"/>
  <c r="AY542" i="1"/>
  <c r="BC542" i="1" s="1"/>
  <c r="AV542" i="1"/>
  <c r="AH542" i="1"/>
  <c r="AE542" i="1"/>
  <c r="AA542" i="1"/>
  <c r="X542" i="1"/>
  <c r="Q542" i="1"/>
  <c r="T542" i="1" s="1"/>
  <c r="K542" i="1"/>
  <c r="H542" i="1"/>
  <c r="E542" i="1"/>
  <c r="BB541" i="1"/>
  <c r="BA541" i="1"/>
  <c r="AZ541" i="1"/>
  <c r="BC541" i="1" s="1"/>
  <c r="AY541" i="1"/>
  <c r="AV541" i="1"/>
  <c r="AE541" i="1"/>
  <c r="AH541" i="1" s="1"/>
  <c r="X541" i="1"/>
  <c r="AA541" i="1" s="1"/>
  <c r="T541" i="1"/>
  <c r="Q541" i="1"/>
  <c r="K541" i="1"/>
  <c r="H541" i="1"/>
  <c r="E541" i="1"/>
  <c r="BB540" i="1"/>
  <c r="BA540" i="1"/>
  <c r="BC540" i="1" s="1"/>
  <c r="BD540" i="1" s="1"/>
  <c r="AZ540" i="1"/>
  <c r="AY540" i="1"/>
  <c r="AW540" i="1"/>
  <c r="AV540" i="1"/>
  <c r="AH540" i="1"/>
  <c r="AE540" i="1"/>
  <c r="X540" i="1"/>
  <c r="AA540" i="1" s="1"/>
  <c r="T540" i="1"/>
  <c r="Q540" i="1"/>
  <c r="K540" i="1"/>
  <c r="H540" i="1"/>
  <c r="E540" i="1"/>
  <c r="BB539" i="1"/>
  <c r="BA539" i="1"/>
  <c r="AZ539" i="1"/>
  <c r="AY539" i="1"/>
  <c r="BC539" i="1" s="1"/>
  <c r="AV539" i="1"/>
  <c r="AE539" i="1"/>
  <c r="AH539" i="1" s="1"/>
  <c r="AA539" i="1"/>
  <c r="X539" i="1"/>
  <c r="Q539" i="1"/>
  <c r="T539" i="1" s="1"/>
  <c r="K539" i="1"/>
  <c r="H539" i="1"/>
  <c r="E539" i="1"/>
  <c r="BB538" i="1"/>
  <c r="BA538" i="1"/>
  <c r="AZ538" i="1"/>
  <c r="BC538" i="1" s="1"/>
  <c r="AY538" i="1"/>
  <c r="AV538" i="1"/>
  <c r="AE538" i="1"/>
  <c r="AH538" i="1" s="1"/>
  <c r="AA538" i="1"/>
  <c r="X538" i="1"/>
  <c r="T538" i="1"/>
  <c r="Q538" i="1"/>
  <c r="K538" i="1"/>
  <c r="H538" i="1"/>
  <c r="E538" i="1"/>
  <c r="AU537" i="1"/>
  <c r="AT537" i="1"/>
  <c r="AS537" i="1"/>
  <c r="BB537" i="1" s="1"/>
  <c r="AR537" i="1"/>
  <c r="BA537" i="1" s="1"/>
  <c r="AQ537" i="1"/>
  <c r="AP537" i="1"/>
  <c r="AO537" i="1"/>
  <c r="AN537" i="1"/>
  <c r="AM537" i="1"/>
  <c r="AZ537" i="1" s="1"/>
  <c r="AL537" i="1"/>
  <c r="AK537" i="1"/>
  <c r="AJ537" i="1"/>
  <c r="AG537" i="1"/>
  <c r="AF537" i="1"/>
  <c r="AD537" i="1"/>
  <c r="AE537" i="1" s="1"/>
  <c r="AH537" i="1" s="1"/>
  <c r="AC537" i="1"/>
  <c r="Z537" i="1"/>
  <c r="Y537" i="1"/>
  <c r="X537" i="1"/>
  <c r="W537" i="1"/>
  <c r="V537" i="1"/>
  <c r="S537" i="1"/>
  <c r="R537" i="1"/>
  <c r="Q537" i="1"/>
  <c r="T537" i="1" s="1"/>
  <c r="P537" i="1"/>
  <c r="O537" i="1"/>
  <c r="N537" i="1"/>
  <c r="M537" i="1"/>
  <c r="L537" i="1"/>
  <c r="J537" i="1"/>
  <c r="I537" i="1"/>
  <c r="K537" i="1" s="1"/>
  <c r="G537" i="1"/>
  <c r="H537" i="1" s="1"/>
  <c r="F537" i="1"/>
  <c r="D537" i="1"/>
  <c r="E537" i="1" s="1"/>
  <c r="C537" i="1"/>
  <c r="BC536" i="1"/>
  <c r="BB536" i="1"/>
  <c r="BA536" i="1"/>
  <c r="AZ536" i="1"/>
  <c r="AY536" i="1"/>
  <c r="AV536" i="1"/>
  <c r="AE536" i="1"/>
  <c r="AH536" i="1" s="1"/>
  <c r="X536" i="1"/>
  <c r="AA536" i="1" s="1"/>
  <c r="Q536" i="1"/>
  <c r="T536" i="1" s="1"/>
  <c r="K536" i="1"/>
  <c r="H536" i="1"/>
  <c r="E536" i="1"/>
  <c r="BB535" i="1"/>
  <c r="BA535" i="1"/>
  <c r="AZ535" i="1"/>
  <c r="AY535" i="1"/>
  <c r="BC535" i="1" s="1"/>
  <c r="AV535" i="1"/>
  <c r="AH535" i="1"/>
  <c r="AE535" i="1"/>
  <c r="X535" i="1"/>
  <c r="AA535" i="1" s="1"/>
  <c r="Q535" i="1"/>
  <c r="T535" i="1" s="1"/>
  <c r="K535" i="1"/>
  <c r="H535" i="1"/>
  <c r="E535" i="1"/>
  <c r="BC534" i="1"/>
  <c r="BB534" i="1"/>
  <c r="BA534" i="1"/>
  <c r="AZ534" i="1"/>
  <c r="AY534" i="1"/>
  <c r="AV534" i="1"/>
  <c r="AE534" i="1"/>
  <c r="AH534" i="1" s="1"/>
  <c r="X534" i="1"/>
  <c r="AA534" i="1" s="1"/>
  <c r="T534" i="1"/>
  <c r="AW534" i="1" s="1"/>
  <c r="Q534" i="1"/>
  <c r="K534" i="1"/>
  <c r="H534" i="1"/>
  <c r="E534" i="1"/>
  <c r="BB533" i="1"/>
  <c r="BA533" i="1"/>
  <c r="BC533" i="1" s="1"/>
  <c r="BD533" i="1" s="1"/>
  <c r="AZ533" i="1"/>
  <c r="AY533" i="1"/>
  <c r="AW533" i="1"/>
  <c r="AV533" i="1"/>
  <c r="AE533" i="1"/>
  <c r="AH533" i="1" s="1"/>
  <c r="X533" i="1"/>
  <c r="AA533" i="1" s="1"/>
  <c r="T533" i="1"/>
  <c r="Q533" i="1"/>
  <c r="K533" i="1"/>
  <c r="H533" i="1"/>
  <c r="E533" i="1"/>
  <c r="BB532" i="1"/>
  <c r="BA532" i="1"/>
  <c r="AZ532" i="1"/>
  <c r="AY532" i="1"/>
  <c r="BC532" i="1" s="1"/>
  <c r="AV532" i="1"/>
  <c r="AH532" i="1"/>
  <c r="AE532" i="1"/>
  <c r="AA532" i="1"/>
  <c r="X532" i="1"/>
  <c r="Q532" i="1"/>
  <c r="T532" i="1" s="1"/>
  <c r="K532" i="1"/>
  <c r="H532" i="1"/>
  <c r="E532" i="1"/>
  <c r="BB531" i="1"/>
  <c r="BA531" i="1"/>
  <c r="AZ531" i="1"/>
  <c r="BC531" i="1" s="1"/>
  <c r="AY531" i="1"/>
  <c r="AV531" i="1"/>
  <c r="AE531" i="1"/>
  <c r="AH531" i="1" s="1"/>
  <c r="AA531" i="1"/>
  <c r="X531" i="1"/>
  <c r="T531" i="1"/>
  <c r="Q531" i="1"/>
  <c r="K531" i="1"/>
  <c r="H531" i="1"/>
  <c r="E531" i="1"/>
  <c r="BB530" i="1"/>
  <c r="BA530" i="1"/>
  <c r="AZ530" i="1"/>
  <c r="AY530" i="1"/>
  <c r="BC530" i="1" s="1"/>
  <c r="AV530" i="1"/>
  <c r="AH530" i="1"/>
  <c r="AE530" i="1"/>
  <c r="X530" i="1"/>
  <c r="AA530" i="1" s="1"/>
  <c r="Q530" i="1"/>
  <c r="T530" i="1" s="1"/>
  <c r="K530" i="1"/>
  <c r="H530" i="1"/>
  <c r="E530" i="1"/>
  <c r="BB529" i="1"/>
  <c r="BA529" i="1"/>
  <c r="AZ529" i="1"/>
  <c r="AY529" i="1"/>
  <c r="AV529" i="1"/>
  <c r="AH529" i="1"/>
  <c r="AE529" i="1"/>
  <c r="AA529" i="1"/>
  <c r="X529" i="1"/>
  <c r="Q529" i="1"/>
  <c r="T529" i="1" s="1"/>
  <c r="K529" i="1"/>
  <c r="H529" i="1"/>
  <c r="E529" i="1"/>
  <c r="BC528" i="1"/>
  <c r="BB528" i="1"/>
  <c r="BA528" i="1"/>
  <c r="AZ528" i="1"/>
  <c r="AY528" i="1"/>
  <c r="AV528" i="1"/>
  <c r="AE528" i="1"/>
  <c r="AH528" i="1" s="1"/>
  <c r="X528" i="1"/>
  <c r="AA528" i="1" s="1"/>
  <c r="T528" i="1"/>
  <c r="AW528" i="1" s="1"/>
  <c r="Q528" i="1"/>
  <c r="K528" i="1"/>
  <c r="H528" i="1"/>
  <c r="E528" i="1"/>
  <c r="AU527" i="1"/>
  <c r="AT527" i="1"/>
  <c r="AS527" i="1"/>
  <c r="AR527" i="1"/>
  <c r="AQ527" i="1"/>
  <c r="AP527" i="1"/>
  <c r="BA527" i="1" s="1"/>
  <c r="AO527" i="1"/>
  <c r="AN527" i="1"/>
  <c r="AM527" i="1"/>
  <c r="AZ527" i="1" s="1"/>
  <c r="AL527" i="1"/>
  <c r="AK527" i="1"/>
  <c r="AJ527" i="1"/>
  <c r="AY527" i="1" s="1"/>
  <c r="AG527" i="1"/>
  <c r="AF527" i="1"/>
  <c r="AD527" i="1"/>
  <c r="AC527" i="1"/>
  <c r="AE527" i="1" s="1"/>
  <c r="AH527" i="1" s="1"/>
  <c r="Z527" i="1"/>
  <c r="Y527" i="1"/>
  <c r="X527" i="1"/>
  <c r="AA527" i="1" s="1"/>
  <c r="W527" i="1"/>
  <c r="V527" i="1"/>
  <c r="S527" i="1"/>
  <c r="R527" i="1"/>
  <c r="P527" i="1"/>
  <c r="O527" i="1"/>
  <c r="Q527" i="1" s="1"/>
  <c r="T527" i="1" s="1"/>
  <c r="N527" i="1"/>
  <c r="M527" i="1"/>
  <c r="L527" i="1"/>
  <c r="J527" i="1"/>
  <c r="K527" i="1" s="1"/>
  <c r="I527" i="1"/>
  <c r="G527" i="1"/>
  <c r="H527" i="1" s="1"/>
  <c r="F527" i="1"/>
  <c r="D527" i="1"/>
  <c r="E527" i="1" s="1"/>
  <c r="C527" i="1"/>
  <c r="BB526" i="1"/>
  <c r="BA526" i="1"/>
  <c r="BC526" i="1" s="1"/>
  <c r="BD526" i="1" s="1"/>
  <c r="AZ526" i="1"/>
  <c r="AY526" i="1"/>
  <c r="AW526" i="1"/>
  <c r="AV526" i="1"/>
  <c r="AE526" i="1"/>
  <c r="AH526" i="1" s="1"/>
  <c r="X526" i="1"/>
  <c r="AA526" i="1" s="1"/>
  <c r="T526" i="1"/>
  <c r="Q526" i="1"/>
  <c r="K526" i="1"/>
  <c r="H526" i="1"/>
  <c r="E526" i="1"/>
  <c r="AY525" i="1"/>
  <c r="AU525" i="1"/>
  <c r="AT525" i="1"/>
  <c r="AS525" i="1"/>
  <c r="BB525" i="1" s="1"/>
  <c r="AR525" i="1"/>
  <c r="AQ525" i="1"/>
  <c r="AP525" i="1"/>
  <c r="BA525" i="1" s="1"/>
  <c r="AO525" i="1"/>
  <c r="AN525" i="1"/>
  <c r="AM525" i="1"/>
  <c r="AZ525" i="1" s="1"/>
  <c r="AL525" i="1"/>
  <c r="AK525" i="1"/>
  <c r="AV525" i="1" s="1"/>
  <c r="AJ525" i="1"/>
  <c r="AG525" i="1"/>
  <c r="AF525" i="1"/>
  <c r="AE525" i="1"/>
  <c r="AD525" i="1"/>
  <c r="AC525" i="1"/>
  <c r="Z525" i="1"/>
  <c r="Y525" i="1"/>
  <c r="X525" i="1"/>
  <c r="AA525" i="1" s="1"/>
  <c r="W525" i="1"/>
  <c r="V525" i="1"/>
  <c r="S525" i="1"/>
  <c r="R525" i="1"/>
  <c r="P525" i="1"/>
  <c r="O525" i="1"/>
  <c r="Q525" i="1" s="1"/>
  <c r="T525" i="1" s="1"/>
  <c r="N525" i="1"/>
  <c r="M525" i="1"/>
  <c r="L525" i="1"/>
  <c r="J525" i="1"/>
  <c r="K525" i="1" s="1"/>
  <c r="I525" i="1"/>
  <c r="G525" i="1"/>
  <c r="H525" i="1" s="1"/>
  <c r="F525" i="1"/>
  <c r="D525" i="1"/>
  <c r="E525" i="1" s="1"/>
  <c r="C525" i="1"/>
  <c r="BB524" i="1"/>
  <c r="BA524" i="1"/>
  <c r="AZ524" i="1"/>
  <c r="AY524" i="1"/>
  <c r="AV524" i="1"/>
  <c r="AH524" i="1"/>
  <c r="AE524" i="1"/>
  <c r="X524" i="1"/>
  <c r="AA524" i="1" s="1"/>
  <c r="Q524" i="1"/>
  <c r="T524" i="1" s="1"/>
  <c r="K524" i="1"/>
  <c r="H524" i="1"/>
  <c r="E524" i="1"/>
  <c r="BB523" i="1"/>
  <c r="AU523" i="1"/>
  <c r="AT523" i="1"/>
  <c r="AS523" i="1"/>
  <c r="AR523" i="1"/>
  <c r="AQ523" i="1"/>
  <c r="AP523" i="1"/>
  <c r="BA523" i="1" s="1"/>
  <c r="AO523" i="1"/>
  <c r="AN523" i="1"/>
  <c r="AZ523" i="1" s="1"/>
  <c r="AM523" i="1"/>
  <c r="AL523" i="1"/>
  <c r="AK523" i="1"/>
  <c r="AJ523" i="1"/>
  <c r="AH523" i="1"/>
  <c r="AG523" i="1"/>
  <c r="AF523" i="1"/>
  <c r="AE523" i="1"/>
  <c r="AD523" i="1"/>
  <c r="AC523" i="1"/>
  <c r="AA523" i="1"/>
  <c r="Z523" i="1"/>
  <c r="Y523" i="1"/>
  <c r="W523" i="1"/>
  <c r="V523" i="1"/>
  <c r="X523" i="1" s="1"/>
  <c r="S523" i="1"/>
  <c r="R523" i="1"/>
  <c r="P523" i="1"/>
  <c r="O523" i="1"/>
  <c r="Q523" i="1" s="1"/>
  <c r="N523" i="1"/>
  <c r="M523" i="1"/>
  <c r="L523" i="1"/>
  <c r="J523" i="1"/>
  <c r="K523" i="1" s="1"/>
  <c r="I523" i="1"/>
  <c r="G523" i="1"/>
  <c r="H523" i="1" s="1"/>
  <c r="F523" i="1"/>
  <c r="E523" i="1"/>
  <c r="D523" i="1"/>
  <c r="C523" i="1"/>
  <c r="BB522" i="1"/>
  <c r="BA522" i="1"/>
  <c r="AZ522" i="1"/>
  <c r="AY522" i="1"/>
  <c r="BC522" i="1" s="1"/>
  <c r="AV522" i="1"/>
  <c r="AH522" i="1"/>
  <c r="AE522" i="1"/>
  <c r="X522" i="1"/>
  <c r="AA522" i="1" s="1"/>
  <c r="Q522" i="1"/>
  <c r="T522" i="1" s="1"/>
  <c r="AW522" i="1" s="1"/>
  <c r="K522" i="1"/>
  <c r="H522" i="1"/>
  <c r="E522" i="1"/>
  <c r="AU521" i="1"/>
  <c r="AT521" i="1"/>
  <c r="AS521" i="1"/>
  <c r="BB521" i="1" s="1"/>
  <c r="AR521" i="1"/>
  <c r="AQ521" i="1"/>
  <c r="AP521" i="1"/>
  <c r="BA521" i="1" s="1"/>
  <c r="AO521" i="1"/>
  <c r="AN521" i="1"/>
  <c r="AV521" i="1" s="1"/>
  <c r="AM521" i="1"/>
  <c r="AL521" i="1"/>
  <c r="AK521" i="1"/>
  <c r="AJ521" i="1"/>
  <c r="AY521" i="1" s="1"/>
  <c r="AG521" i="1"/>
  <c r="AF521" i="1"/>
  <c r="AE521" i="1"/>
  <c r="AH521" i="1" s="1"/>
  <c r="AD521" i="1"/>
  <c r="AC521" i="1"/>
  <c r="Z521" i="1"/>
  <c r="Y521" i="1"/>
  <c r="W521" i="1"/>
  <c r="V521" i="1"/>
  <c r="X521" i="1" s="1"/>
  <c r="AA521" i="1" s="1"/>
  <c r="S521" i="1"/>
  <c r="R521" i="1"/>
  <c r="P521" i="1"/>
  <c r="Q521" i="1" s="1"/>
  <c r="T521" i="1" s="1"/>
  <c r="O521" i="1"/>
  <c r="N521" i="1"/>
  <c r="M521" i="1"/>
  <c r="L521" i="1"/>
  <c r="K521" i="1"/>
  <c r="J521" i="1"/>
  <c r="I521" i="1"/>
  <c r="H521" i="1"/>
  <c r="G521" i="1"/>
  <c r="F521" i="1"/>
  <c r="E521" i="1"/>
  <c r="D521" i="1"/>
  <c r="C521" i="1"/>
  <c r="BB520" i="1"/>
  <c r="BA520" i="1"/>
  <c r="AZ520" i="1"/>
  <c r="AY520" i="1"/>
  <c r="BC520" i="1" s="1"/>
  <c r="AV520" i="1"/>
  <c r="AE520" i="1"/>
  <c r="AH520" i="1" s="1"/>
  <c r="AA520" i="1"/>
  <c r="X520" i="1"/>
  <c r="Q520" i="1"/>
  <c r="K520" i="1"/>
  <c r="H520" i="1"/>
  <c r="E520" i="1"/>
  <c r="AZ519" i="1"/>
  <c r="AU519" i="1"/>
  <c r="AT519" i="1"/>
  <c r="AS519" i="1"/>
  <c r="BB519" i="1" s="1"/>
  <c r="AR519" i="1"/>
  <c r="AQ519" i="1"/>
  <c r="AP519" i="1"/>
  <c r="BA519" i="1" s="1"/>
  <c r="AO519" i="1"/>
  <c r="AN519" i="1"/>
  <c r="AM519" i="1"/>
  <c r="AL519" i="1"/>
  <c r="AK519" i="1"/>
  <c r="AJ519" i="1"/>
  <c r="AV519" i="1" s="1"/>
  <c r="AG519" i="1"/>
  <c r="AF519" i="1"/>
  <c r="AD519" i="1"/>
  <c r="AC519" i="1"/>
  <c r="AE519" i="1" s="1"/>
  <c r="AH519" i="1" s="1"/>
  <c r="Z519" i="1"/>
  <c r="Y519" i="1"/>
  <c r="W519" i="1"/>
  <c r="V519" i="1"/>
  <c r="X519" i="1" s="1"/>
  <c r="S519" i="1"/>
  <c r="R519" i="1"/>
  <c r="P519" i="1"/>
  <c r="Q519" i="1" s="1"/>
  <c r="T519" i="1" s="1"/>
  <c r="O519" i="1"/>
  <c r="N519" i="1"/>
  <c r="M519" i="1"/>
  <c r="L519" i="1"/>
  <c r="K519" i="1"/>
  <c r="J519" i="1"/>
  <c r="I519" i="1"/>
  <c r="H519" i="1"/>
  <c r="G519" i="1"/>
  <c r="F519" i="1"/>
  <c r="D519" i="1"/>
  <c r="C519" i="1"/>
  <c r="E519" i="1" s="1"/>
  <c r="BB518" i="1"/>
  <c r="BA518" i="1"/>
  <c r="AZ518" i="1"/>
  <c r="AY518" i="1"/>
  <c r="BC518" i="1" s="1"/>
  <c r="AV518" i="1"/>
  <c r="AE518" i="1"/>
  <c r="AH518" i="1" s="1"/>
  <c r="AA518" i="1"/>
  <c r="X518" i="1"/>
  <c r="Q518" i="1"/>
  <c r="T518" i="1" s="1"/>
  <c r="K518" i="1"/>
  <c r="H518" i="1"/>
  <c r="E518" i="1"/>
  <c r="AU517" i="1"/>
  <c r="AT517" i="1"/>
  <c r="AS517" i="1"/>
  <c r="BB517" i="1" s="1"/>
  <c r="AR517" i="1"/>
  <c r="AQ517" i="1"/>
  <c r="AP517" i="1"/>
  <c r="BA517" i="1" s="1"/>
  <c r="AO517" i="1"/>
  <c r="AN517" i="1"/>
  <c r="AM517" i="1"/>
  <c r="AZ517" i="1" s="1"/>
  <c r="AL517" i="1"/>
  <c r="AK517" i="1"/>
  <c r="AJ517" i="1"/>
  <c r="AG517" i="1"/>
  <c r="AF517" i="1"/>
  <c r="AD517" i="1"/>
  <c r="AC517" i="1"/>
  <c r="AE517" i="1" s="1"/>
  <c r="AH517" i="1" s="1"/>
  <c r="Z517" i="1"/>
  <c r="Y517" i="1"/>
  <c r="W517" i="1"/>
  <c r="V517" i="1"/>
  <c r="X517" i="1" s="1"/>
  <c r="AA517" i="1" s="1"/>
  <c r="S517" i="1"/>
  <c r="R517" i="1"/>
  <c r="P517" i="1"/>
  <c r="O517" i="1"/>
  <c r="Q517" i="1" s="1"/>
  <c r="T517" i="1" s="1"/>
  <c r="N517" i="1"/>
  <c r="M517" i="1"/>
  <c r="L517" i="1"/>
  <c r="K517" i="1"/>
  <c r="J517" i="1"/>
  <c r="I517" i="1"/>
  <c r="G517" i="1"/>
  <c r="H517" i="1" s="1"/>
  <c r="F517" i="1"/>
  <c r="D517" i="1"/>
  <c r="C517" i="1"/>
  <c r="E517" i="1" s="1"/>
  <c r="BC516" i="1"/>
  <c r="BB516" i="1"/>
  <c r="BA516" i="1"/>
  <c r="AZ516" i="1"/>
  <c r="AY516" i="1"/>
  <c r="AV516" i="1"/>
  <c r="AE516" i="1"/>
  <c r="AH516" i="1" s="1"/>
  <c r="X516" i="1"/>
  <c r="AA516" i="1" s="1"/>
  <c r="T516" i="1"/>
  <c r="AW516" i="1" s="1"/>
  <c r="Q516" i="1"/>
  <c r="K516" i="1"/>
  <c r="H516" i="1"/>
  <c r="E516" i="1"/>
  <c r="AU515" i="1"/>
  <c r="AT515" i="1"/>
  <c r="AS515" i="1"/>
  <c r="BB515" i="1" s="1"/>
  <c r="AR515" i="1"/>
  <c r="AQ515" i="1"/>
  <c r="BA515" i="1" s="1"/>
  <c r="AP515" i="1"/>
  <c r="AO515" i="1"/>
  <c r="AN515" i="1"/>
  <c r="AM515" i="1"/>
  <c r="AL515" i="1"/>
  <c r="AK515" i="1"/>
  <c r="AJ515" i="1"/>
  <c r="AY515" i="1" s="1"/>
  <c r="AG515" i="1"/>
  <c r="AF515" i="1"/>
  <c r="AD515" i="1"/>
  <c r="AC515" i="1"/>
  <c r="AE515" i="1" s="1"/>
  <c r="AH515" i="1" s="1"/>
  <c r="Z515" i="1"/>
  <c r="Y515" i="1"/>
  <c r="W515" i="1"/>
  <c r="V515" i="1"/>
  <c r="S515" i="1"/>
  <c r="R515" i="1"/>
  <c r="Q515" i="1"/>
  <c r="T515" i="1" s="1"/>
  <c r="P515" i="1"/>
  <c r="O515" i="1"/>
  <c r="N515" i="1"/>
  <c r="M515" i="1"/>
  <c r="L515" i="1"/>
  <c r="J515" i="1"/>
  <c r="K515" i="1" s="1"/>
  <c r="I515" i="1"/>
  <c r="G515" i="1"/>
  <c r="H515" i="1" s="1"/>
  <c r="F515" i="1"/>
  <c r="D515" i="1"/>
  <c r="E515" i="1" s="1"/>
  <c r="C515" i="1"/>
  <c r="BB514" i="1"/>
  <c r="BA514" i="1"/>
  <c r="AZ514" i="1"/>
  <c r="BC514" i="1" s="1"/>
  <c r="AY514" i="1"/>
  <c r="AV514" i="1"/>
  <c r="AE514" i="1"/>
  <c r="AH514" i="1" s="1"/>
  <c r="X514" i="1"/>
  <c r="AA514" i="1" s="1"/>
  <c r="T514" i="1"/>
  <c r="Q514" i="1"/>
  <c r="K514" i="1"/>
  <c r="H514" i="1"/>
  <c r="E514" i="1"/>
  <c r="AU513" i="1"/>
  <c r="AT513" i="1"/>
  <c r="AS513" i="1"/>
  <c r="BB513" i="1" s="1"/>
  <c r="AR513" i="1"/>
  <c r="BA513" i="1" s="1"/>
  <c r="AQ513" i="1"/>
  <c r="AP513" i="1"/>
  <c r="AO513" i="1"/>
  <c r="AN513" i="1"/>
  <c r="AM513" i="1"/>
  <c r="AZ513" i="1" s="1"/>
  <c r="AL513" i="1"/>
  <c r="AK513" i="1"/>
  <c r="AJ513" i="1"/>
  <c r="AG513" i="1"/>
  <c r="AF513" i="1"/>
  <c r="AD513" i="1"/>
  <c r="AE513" i="1" s="1"/>
  <c r="AH513" i="1" s="1"/>
  <c r="AC513" i="1"/>
  <c r="Z513" i="1"/>
  <c r="Y513" i="1"/>
  <c r="X513" i="1"/>
  <c r="W513" i="1"/>
  <c r="V513" i="1"/>
  <c r="S513" i="1"/>
  <c r="R513" i="1"/>
  <c r="Q513" i="1"/>
  <c r="T513" i="1" s="1"/>
  <c r="P513" i="1"/>
  <c r="O513" i="1"/>
  <c r="N513" i="1"/>
  <c r="M513" i="1"/>
  <c r="L513" i="1"/>
  <c r="J513" i="1"/>
  <c r="I513" i="1"/>
  <c r="K513" i="1" s="1"/>
  <c r="G513" i="1"/>
  <c r="H513" i="1" s="1"/>
  <c r="F513" i="1"/>
  <c r="D513" i="1"/>
  <c r="E513" i="1" s="1"/>
  <c r="C513" i="1"/>
  <c r="BC512" i="1"/>
  <c r="BB512" i="1"/>
  <c r="BA512" i="1"/>
  <c r="AZ512" i="1"/>
  <c r="AY512" i="1"/>
  <c r="AV512" i="1"/>
  <c r="AE512" i="1"/>
  <c r="AH512" i="1" s="1"/>
  <c r="X512" i="1"/>
  <c r="AA512" i="1" s="1"/>
  <c r="T512" i="1"/>
  <c r="AW512" i="1" s="1"/>
  <c r="Q512" i="1"/>
  <c r="K512" i="1"/>
  <c r="H512" i="1"/>
  <c r="E512" i="1"/>
  <c r="AU511" i="1"/>
  <c r="AT511" i="1"/>
  <c r="AS511" i="1"/>
  <c r="BB511" i="1" s="1"/>
  <c r="AR511" i="1"/>
  <c r="AQ511" i="1"/>
  <c r="AP511" i="1"/>
  <c r="BA511" i="1" s="1"/>
  <c r="AO511" i="1"/>
  <c r="AN511" i="1"/>
  <c r="AM511" i="1"/>
  <c r="AZ511" i="1" s="1"/>
  <c r="AL511" i="1"/>
  <c r="AK511" i="1"/>
  <c r="AJ511" i="1"/>
  <c r="AY511" i="1" s="1"/>
  <c r="AG511" i="1"/>
  <c r="AF511" i="1"/>
  <c r="AD511" i="1"/>
  <c r="AC511" i="1"/>
  <c r="Z511" i="1"/>
  <c r="Y511" i="1"/>
  <c r="W511" i="1"/>
  <c r="V511" i="1"/>
  <c r="X511" i="1" s="1"/>
  <c r="AA511" i="1" s="1"/>
  <c r="S511" i="1"/>
  <c r="R511" i="1"/>
  <c r="P511" i="1"/>
  <c r="O511" i="1"/>
  <c r="Q511" i="1" s="1"/>
  <c r="T511" i="1" s="1"/>
  <c r="N511" i="1"/>
  <c r="M511" i="1"/>
  <c r="L511" i="1"/>
  <c r="J511" i="1"/>
  <c r="K511" i="1" s="1"/>
  <c r="I511" i="1"/>
  <c r="G511" i="1"/>
  <c r="H511" i="1" s="1"/>
  <c r="F511" i="1"/>
  <c r="D511" i="1"/>
  <c r="E511" i="1" s="1"/>
  <c r="C511" i="1"/>
  <c r="BB510" i="1"/>
  <c r="BA510" i="1"/>
  <c r="AZ510" i="1"/>
  <c r="AY510" i="1"/>
  <c r="BC510" i="1" s="1"/>
  <c r="AV510" i="1"/>
  <c r="AE510" i="1"/>
  <c r="AH510" i="1" s="1"/>
  <c r="X510" i="1"/>
  <c r="AA510" i="1" s="1"/>
  <c r="Q510" i="1"/>
  <c r="T510" i="1" s="1"/>
  <c r="K510" i="1"/>
  <c r="H510" i="1"/>
  <c r="E510" i="1"/>
  <c r="AY509" i="1"/>
  <c r="BC509" i="1" s="1"/>
  <c r="AU509" i="1"/>
  <c r="AT509" i="1"/>
  <c r="AS509" i="1"/>
  <c r="BB509" i="1" s="1"/>
  <c r="AR509" i="1"/>
  <c r="AQ509" i="1"/>
  <c r="AP509" i="1"/>
  <c r="BA509" i="1" s="1"/>
  <c r="AO509" i="1"/>
  <c r="AN509" i="1"/>
  <c r="AM509" i="1"/>
  <c r="AZ509" i="1" s="1"/>
  <c r="AL509" i="1"/>
  <c r="AK509" i="1"/>
  <c r="AJ509" i="1"/>
  <c r="AV509" i="1" s="1"/>
  <c r="AG509" i="1"/>
  <c r="AF509" i="1"/>
  <c r="AD509" i="1"/>
  <c r="AC509" i="1"/>
  <c r="AE509" i="1" s="1"/>
  <c r="AH509" i="1" s="1"/>
  <c r="Z509" i="1"/>
  <c r="Y509" i="1"/>
  <c r="X509" i="1"/>
  <c r="AA509" i="1" s="1"/>
  <c r="W509" i="1"/>
  <c r="V509" i="1"/>
  <c r="S509" i="1"/>
  <c r="R509" i="1"/>
  <c r="P509" i="1"/>
  <c r="O509" i="1"/>
  <c r="Q509" i="1" s="1"/>
  <c r="T509" i="1" s="1"/>
  <c r="N509" i="1"/>
  <c r="M509" i="1"/>
  <c r="L509" i="1"/>
  <c r="J509" i="1"/>
  <c r="K509" i="1" s="1"/>
  <c r="I509" i="1"/>
  <c r="G509" i="1"/>
  <c r="H509" i="1" s="1"/>
  <c r="F509" i="1"/>
  <c r="D509" i="1"/>
  <c r="E509" i="1" s="1"/>
  <c r="C509" i="1"/>
  <c r="BB508" i="1"/>
  <c r="BA508" i="1"/>
  <c r="AZ508" i="1"/>
  <c r="AY508" i="1"/>
  <c r="AV508" i="1"/>
  <c r="AE508" i="1"/>
  <c r="AH508" i="1" s="1"/>
  <c r="X508" i="1"/>
  <c r="AA508" i="1" s="1"/>
  <c r="Q508" i="1"/>
  <c r="T508" i="1" s="1"/>
  <c r="K508" i="1"/>
  <c r="H508" i="1"/>
  <c r="E508" i="1"/>
  <c r="AU507" i="1"/>
  <c r="AT507" i="1"/>
  <c r="AS507" i="1"/>
  <c r="BB507" i="1" s="1"/>
  <c r="AR507" i="1"/>
  <c r="AQ507" i="1"/>
  <c r="AP507" i="1"/>
  <c r="BA507" i="1" s="1"/>
  <c r="AO507" i="1"/>
  <c r="AN507" i="1"/>
  <c r="AM507" i="1"/>
  <c r="AZ507" i="1" s="1"/>
  <c r="AL507" i="1"/>
  <c r="AK507" i="1"/>
  <c r="AJ507" i="1"/>
  <c r="AG507" i="1"/>
  <c r="AF507" i="1"/>
  <c r="AD507" i="1"/>
  <c r="AE507" i="1" s="1"/>
  <c r="AH507" i="1" s="1"/>
  <c r="AC507" i="1"/>
  <c r="AA507" i="1"/>
  <c r="Z507" i="1"/>
  <c r="Y507" i="1"/>
  <c r="W507" i="1"/>
  <c r="V507" i="1"/>
  <c r="X507" i="1" s="1"/>
  <c r="S507" i="1"/>
  <c r="R507" i="1"/>
  <c r="P507" i="1"/>
  <c r="O507" i="1"/>
  <c r="Q507" i="1" s="1"/>
  <c r="N507" i="1"/>
  <c r="M507" i="1"/>
  <c r="L507" i="1"/>
  <c r="J507" i="1"/>
  <c r="K507" i="1" s="1"/>
  <c r="I507" i="1"/>
  <c r="H507" i="1"/>
  <c r="G507" i="1"/>
  <c r="F507" i="1"/>
  <c r="E507" i="1"/>
  <c r="D507" i="1"/>
  <c r="C507" i="1"/>
  <c r="BB506" i="1"/>
  <c r="BA506" i="1"/>
  <c r="AZ506" i="1"/>
  <c r="AY506" i="1"/>
  <c r="BC506" i="1" s="1"/>
  <c r="AV506" i="1"/>
  <c r="AH506" i="1"/>
  <c r="AE506" i="1"/>
  <c r="AA506" i="1"/>
  <c r="X506" i="1"/>
  <c r="Q506" i="1"/>
  <c r="T506" i="1" s="1"/>
  <c r="AW506" i="1" s="1"/>
  <c r="K506" i="1"/>
  <c r="H506" i="1"/>
  <c r="E506" i="1"/>
  <c r="AU505" i="1"/>
  <c r="AT505" i="1"/>
  <c r="AS505" i="1"/>
  <c r="BB505" i="1" s="1"/>
  <c r="AR505" i="1"/>
  <c r="AQ505" i="1"/>
  <c r="AP505" i="1"/>
  <c r="BA505" i="1" s="1"/>
  <c r="AO505" i="1"/>
  <c r="AN505" i="1"/>
  <c r="AV505" i="1" s="1"/>
  <c r="AM505" i="1"/>
  <c r="AL505" i="1"/>
  <c r="AK505" i="1"/>
  <c r="AJ505" i="1"/>
  <c r="AY505" i="1" s="1"/>
  <c r="AG505" i="1"/>
  <c r="AF505" i="1"/>
  <c r="AE505" i="1"/>
  <c r="AH505" i="1" s="1"/>
  <c r="AD505" i="1"/>
  <c r="AC505" i="1"/>
  <c r="Z505" i="1"/>
  <c r="Y505" i="1"/>
  <c r="W505" i="1"/>
  <c r="V505" i="1"/>
  <c r="X505" i="1" s="1"/>
  <c r="AA505" i="1" s="1"/>
  <c r="S505" i="1"/>
  <c r="R505" i="1"/>
  <c r="P505" i="1"/>
  <c r="Q505" i="1" s="1"/>
  <c r="T505" i="1" s="1"/>
  <c r="O505" i="1"/>
  <c r="N505" i="1"/>
  <c r="M505" i="1"/>
  <c r="L505" i="1"/>
  <c r="K505" i="1"/>
  <c r="J505" i="1"/>
  <c r="I505" i="1"/>
  <c r="H505" i="1"/>
  <c r="G505" i="1"/>
  <c r="F505" i="1"/>
  <c r="E505" i="1"/>
  <c r="D505" i="1"/>
  <c r="C505" i="1"/>
  <c r="BB504" i="1"/>
  <c r="BA504" i="1"/>
  <c r="AZ504" i="1"/>
  <c r="AY504" i="1"/>
  <c r="BC504" i="1" s="1"/>
  <c r="AV504" i="1"/>
  <c r="AE504" i="1"/>
  <c r="AH504" i="1" s="1"/>
  <c r="AA504" i="1"/>
  <c r="X504" i="1"/>
  <c r="Q504" i="1"/>
  <c r="T504" i="1" s="1"/>
  <c r="K504" i="1"/>
  <c r="H504" i="1"/>
  <c r="E504" i="1"/>
  <c r="BB503" i="1"/>
  <c r="BA503" i="1"/>
  <c r="AZ503" i="1"/>
  <c r="BC503" i="1" s="1"/>
  <c r="AY503" i="1"/>
  <c r="AV503" i="1"/>
  <c r="AE503" i="1"/>
  <c r="AH503" i="1" s="1"/>
  <c r="X503" i="1"/>
  <c r="AA503" i="1" s="1"/>
  <c r="T503" i="1"/>
  <c r="Q503" i="1"/>
  <c r="K503" i="1"/>
  <c r="H503" i="1"/>
  <c r="E503" i="1"/>
  <c r="BB502" i="1"/>
  <c r="BA502" i="1"/>
  <c r="AZ502" i="1"/>
  <c r="AY502" i="1"/>
  <c r="AV502" i="1"/>
  <c r="AH502" i="1"/>
  <c r="AE502" i="1"/>
  <c r="X502" i="1"/>
  <c r="AA502" i="1" s="1"/>
  <c r="Q502" i="1"/>
  <c r="T502" i="1" s="1"/>
  <c r="K502" i="1"/>
  <c r="H502" i="1"/>
  <c r="E502" i="1"/>
  <c r="BB501" i="1"/>
  <c r="BA501" i="1"/>
  <c r="AZ501" i="1"/>
  <c r="AY501" i="1"/>
  <c r="BC501" i="1" s="1"/>
  <c r="AV501" i="1"/>
  <c r="AE501" i="1"/>
  <c r="AH501" i="1" s="1"/>
  <c r="AA501" i="1"/>
  <c r="X501" i="1"/>
  <c r="T501" i="1"/>
  <c r="AW501" i="1" s="1"/>
  <c r="Q501" i="1"/>
  <c r="K501" i="1"/>
  <c r="H501" i="1"/>
  <c r="E501" i="1"/>
  <c r="BC500" i="1"/>
  <c r="BB500" i="1"/>
  <c r="BA500" i="1"/>
  <c r="AZ500" i="1"/>
  <c r="AY500" i="1"/>
  <c r="AV500" i="1"/>
  <c r="AE500" i="1"/>
  <c r="AH500" i="1" s="1"/>
  <c r="X500" i="1"/>
  <c r="AA500" i="1" s="1"/>
  <c r="Q500" i="1"/>
  <c r="T500" i="1" s="1"/>
  <c r="K500" i="1"/>
  <c r="H500" i="1"/>
  <c r="E500" i="1"/>
  <c r="AU499" i="1"/>
  <c r="AT499" i="1"/>
  <c r="AS499" i="1"/>
  <c r="AR499" i="1"/>
  <c r="AQ499" i="1"/>
  <c r="AP499" i="1"/>
  <c r="BA499" i="1" s="1"/>
  <c r="AO499" i="1"/>
  <c r="AN499" i="1"/>
  <c r="AM499" i="1"/>
  <c r="AZ499" i="1" s="1"/>
  <c r="AL499" i="1"/>
  <c r="AK499" i="1"/>
  <c r="AJ499" i="1"/>
  <c r="AY499" i="1" s="1"/>
  <c r="AG499" i="1"/>
  <c r="AF499" i="1"/>
  <c r="AD499" i="1"/>
  <c r="AC499" i="1"/>
  <c r="AE499" i="1" s="1"/>
  <c r="AH499" i="1" s="1"/>
  <c r="Z499" i="1"/>
  <c r="Y499" i="1"/>
  <c r="W499" i="1"/>
  <c r="V499" i="1"/>
  <c r="X499" i="1" s="1"/>
  <c r="AA499" i="1" s="1"/>
  <c r="S499" i="1"/>
  <c r="R499" i="1"/>
  <c r="P499" i="1"/>
  <c r="O499" i="1"/>
  <c r="Q499" i="1" s="1"/>
  <c r="T499" i="1" s="1"/>
  <c r="N499" i="1"/>
  <c r="M499" i="1"/>
  <c r="L499" i="1"/>
  <c r="J499" i="1"/>
  <c r="K499" i="1" s="1"/>
  <c r="I499" i="1"/>
  <c r="H499" i="1"/>
  <c r="G499" i="1"/>
  <c r="F499" i="1"/>
  <c r="D499" i="1"/>
  <c r="E499" i="1" s="1"/>
  <c r="C499" i="1"/>
  <c r="BB498" i="1"/>
  <c r="BA498" i="1"/>
  <c r="AZ498" i="1"/>
  <c r="AY498" i="1"/>
  <c r="BC498" i="1" s="1"/>
  <c r="AW498" i="1"/>
  <c r="AV498" i="1"/>
  <c r="AH498" i="1"/>
  <c r="AE498" i="1"/>
  <c r="AA498" i="1"/>
  <c r="X498" i="1"/>
  <c r="Q498" i="1"/>
  <c r="T498" i="1" s="1"/>
  <c r="BD498" i="1" s="1"/>
  <c r="K498" i="1"/>
  <c r="H498" i="1"/>
  <c r="E498" i="1"/>
  <c r="AY497" i="1"/>
  <c r="AU497" i="1"/>
  <c r="AT497" i="1"/>
  <c r="AS497" i="1"/>
  <c r="BB497" i="1" s="1"/>
  <c r="AR497" i="1"/>
  <c r="AQ497" i="1"/>
  <c r="AP497" i="1"/>
  <c r="BA497" i="1" s="1"/>
  <c r="AO497" i="1"/>
  <c r="AN497" i="1"/>
  <c r="AM497" i="1"/>
  <c r="AZ497" i="1" s="1"/>
  <c r="AL497" i="1"/>
  <c r="AK497" i="1"/>
  <c r="AJ497" i="1"/>
  <c r="AG497" i="1"/>
  <c r="AF497" i="1"/>
  <c r="AE497" i="1"/>
  <c r="AH497" i="1" s="1"/>
  <c r="AD497" i="1"/>
  <c r="AC497" i="1"/>
  <c r="Z497" i="1"/>
  <c r="Y497" i="1"/>
  <c r="X497" i="1"/>
  <c r="AA497" i="1" s="1"/>
  <c r="W497" i="1"/>
  <c r="V497" i="1"/>
  <c r="S497" i="1"/>
  <c r="R497" i="1"/>
  <c r="P497" i="1"/>
  <c r="O497" i="1"/>
  <c r="Q497" i="1" s="1"/>
  <c r="T497" i="1" s="1"/>
  <c r="N497" i="1"/>
  <c r="M497" i="1"/>
  <c r="L497" i="1"/>
  <c r="K497" i="1"/>
  <c r="J497" i="1"/>
  <c r="I497" i="1"/>
  <c r="G497" i="1"/>
  <c r="H497" i="1" s="1"/>
  <c r="F497" i="1"/>
  <c r="E497" i="1"/>
  <c r="D497" i="1"/>
  <c r="C497" i="1"/>
  <c r="BB496" i="1"/>
  <c r="BA496" i="1"/>
  <c r="AZ496" i="1"/>
  <c r="AY496" i="1"/>
  <c r="AV496" i="1"/>
  <c r="AE496" i="1"/>
  <c r="AH496" i="1" s="1"/>
  <c r="X496" i="1"/>
  <c r="AA496" i="1" s="1"/>
  <c r="Q496" i="1"/>
  <c r="T496" i="1" s="1"/>
  <c r="K496" i="1"/>
  <c r="H496" i="1"/>
  <c r="E496" i="1"/>
  <c r="BB495" i="1"/>
  <c r="BA495" i="1"/>
  <c r="AZ495" i="1"/>
  <c r="AY495" i="1"/>
  <c r="BC495" i="1" s="1"/>
  <c r="AV495" i="1"/>
  <c r="AE495" i="1"/>
  <c r="AH495" i="1" s="1"/>
  <c r="AA495" i="1"/>
  <c r="X495" i="1"/>
  <c r="T495" i="1"/>
  <c r="AW495" i="1" s="1"/>
  <c r="Q495" i="1"/>
  <c r="K495" i="1"/>
  <c r="H495" i="1"/>
  <c r="E495" i="1"/>
  <c r="BC494" i="1"/>
  <c r="BB494" i="1"/>
  <c r="BA494" i="1"/>
  <c r="AZ494" i="1"/>
  <c r="AY494" i="1"/>
  <c r="AV494" i="1"/>
  <c r="AE494" i="1"/>
  <c r="AH494" i="1" s="1"/>
  <c r="X494" i="1"/>
  <c r="AA494" i="1" s="1"/>
  <c r="Q494" i="1"/>
  <c r="T494" i="1" s="1"/>
  <c r="K494" i="1"/>
  <c r="H494" i="1"/>
  <c r="E494" i="1"/>
  <c r="AU493" i="1"/>
  <c r="AT493" i="1"/>
  <c r="AS493" i="1"/>
  <c r="BB493" i="1" s="1"/>
  <c r="AR493" i="1"/>
  <c r="AQ493" i="1"/>
  <c r="AP493" i="1"/>
  <c r="BA493" i="1" s="1"/>
  <c r="AO493" i="1"/>
  <c r="AN493" i="1"/>
  <c r="AM493" i="1"/>
  <c r="AZ493" i="1" s="1"/>
  <c r="AL493" i="1"/>
  <c r="AK493" i="1"/>
  <c r="AJ493" i="1"/>
  <c r="AY493" i="1" s="1"/>
  <c r="BC493" i="1" s="1"/>
  <c r="AG493" i="1"/>
  <c r="AF493" i="1"/>
  <c r="AD493" i="1"/>
  <c r="AC493" i="1"/>
  <c r="AE493" i="1" s="1"/>
  <c r="AH493" i="1" s="1"/>
  <c r="Z493" i="1"/>
  <c r="Y493" i="1"/>
  <c r="W493" i="1"/>
  <c r="V493" i="1"/>
  <c r="X493" i="1" s="1"/>
  <c r="AA493" i="1" s="1"/>
  <c r="S493" i="1"/>
  <c r="R493" i="1"/>
  <c r="P493" i="1"/>
  <c r="O493" i="1"/>
  <c r="Q493" i="1" s="1"/>
  <c r="T493" i="1" s="1"/>
  <c r="N493" i="1"/>
  <c r="M493" i="1"/>
  <c r="L493" i="1"/>
  <c r="J493" i="1"/>
  <c r="K493" i="1" s="1"/>
  <c r="I493" i="1"/>
  <c r="G493" i="1"/>
  <c r="H493" i="1" s="1"/>
  <c r="F493" i="1"/>
  <c r="D493" i="1"/>
  <c r="E493" i="1" s="1"/>
  <c r="C493" i="1"/>
  <c r="BB492" i="1"/>
  <c r="BA492" i="1"/>
  <c r="AZ492" i="1"/>
  <c r="AY492" i="1"/>
  <c r="BC492" i="1" s="1"/>
  <c r="AV492" i="1"/>
  <c r="AH492" i="1"/>
  <c r="AE492" i="1"/>
  <c r="AA492" i="1"/>
  <c r="X492" i="1"/>
  <c r="Q492" i="1"/>
  <c r="T492" i="1" s="1"/>
  <c r="BD492" i="1" s="1"/>
  <c r="K492" i="1"/>
  <c r="H492" i="1"/>
  <c r="E492" i="1"/>
  <c r="BB491" i="1"/>
  <c r="BA491" i="1"/>
  <c r="AZ491" i="1"/>
  <c r="AY491" i="1"/>
  <c r="BC491" i="1" s="1"/>
  <c r="AV491" i="1"/>
  <c r="AE491" i="1"/>
  <c r="AH491" i="1" s="1"/>
  <c r="AA491" i="1"/>
  <c r="X491" i="1"/>
  <c r="Q491" i="1"/>
  <c r="T491" i="1" s="1"/>
  <c r="K491" i="1"/>
  <c r="H491" i="1"/>
  <c r="E491" i="1"/>
  <c r="BB490" i="1"/>
  <c r="BA490" i="1"/>
  <c r="AZ490" i="1"/>
  <c r="AY490" i="1"/>
  <c r="BC490" i="1" s="1"/>
  <c r="AV490" i="1"/>
  <c r="AH490" i="1"/>
  <c r="AE490" i="1"/>
  <c r="X490" i="1"/>
  <c r="AA490" i="1" s="1"/>
  <c r="T490" i="1"/>
  <c r="Q490" i="1"/>
  <c r="K490" i="1"/>
  <c r="H490" i="1"/>
  <c r="E490" i="1"/>
  <c r="AU489" i="1"/>
  <c r="AT489" i="1"/>
  <c r="AS489" i="1"/>
  <c r="BB489" i="1" s="1"/>
  <c r="AR489" i="1"/>
  <c r="BA489" i="1" s="1"/>
  <c r="AQ489" i="1"/>
  <c r="AP489" i="1"/>
  <c r="AO489" i="1"/>
  <c r="AN489" i="1"/>
  <c r="AM489" i="1"/>
  <c r="AZ489" i="1" s="1"/>
  <c r="AL489" i="1"/>
  <c r="AK489" i="1"/>
  <c r="AJ489" i="1"/>
  <c r="AG489" i="1"/>
  <c r="AH489" i="1" s="1"/>
  <c r="AF489" i="1"/>
  <c r="AE489" i="1"/>
  <c r="AD489" i="1"/>
  <c r="AC489" i="1"/>
  <c r="Z489" i="1"/>
  <c r="Y489" i="1"/>
  <c r="X489" i="1"/>
  <c r="W489" i="1"/>
  <c r="V489" i="1"/>
  <c r="S489" i="1"/>
  <c r="R489" i="1"/>
  <c r="Q489" i="1"/>
  <c r="T489" i="1" s="1"/>
  <c r="P489" i="1"/>
  <c r="O489" i="1"/>
  <c r="N489" i="1"/>
  <c r="M489" i="1"/>
  <c r="L489" i="1"/>
  <c r="J489" i="1"/>
  <c r="I489" i="1"/>
  <c r="G489" i="1"/>
  <c r="H489" i="1" s="1"/>
  <c r="F489" i="1"/>
  <c r="D489" i="1"/>
  <c r="E489" i="1" s="1"/>
  <c r="C489" i="1"/>
  <c r="BC488" i="1"/>
  <c r="BB488" i="1"/>
  <c r="BA488" i="1"/>
  <c r="AZ488" i="1"/>
  <c r="AY488" i="1"/>
  <c r="AV488" i="1"/>
  <c r="AE488" i="1"/>
  <c r="AH488" i="1" s="1"/>
  <c r="X488" i="1"/>
  <c r="AA488" i="1" s="1"/>
  <c r="Q488" i="1"/>
  <c r="T488" i="1" s="1"/>
  <c r="K488" i="1"/>
  <c r="H488" i="1"/>
  <c r="E488" i="1"/>
  <c r="AU487" i="1"/>
  <c r="AT487" i="1"/>
  <c r="AS487" i="1"/>
  <c r="AR487" i="1"/>
  <c r="AQ487" i="1"/>
  <c r="AP487" i="1"/>
  <c r="BA487" i="1" s="1"/>
  <c r="AO487" i="1"/>
  <c r="AN487" i="1"/>
  <c r="AM487" i="1"/>
  <c r="AZ487" i="1" s="1"/>
  <c r="AL487" i="1"/>
  <c r="AK487" i="1"/>
  <c r="AJ487" i="1"/>
  <c r="AY487" i="1" s="1"/>
  <c r="AG487" i="1"/>
  <c r="AF487" i="1"/>
  <c r="AD487" i="1"/>
  <c r="AE487" i="1" s="1"/>
  <c r="AH487" i="1" s="1"/>
  <c r="AC487" i="1"/>
  <c r="Z487" i="1"/>
  <c r="Y487" i="1"/>
  <c r="W487" i="1"/>
  <c r="V487" i="1"/>
  <c r="X487" i="1" s="1"/>
  <c r="AA487" i="1" s="1"/>
  <c r="S487" i="1"/>
  <c r="R487" i="1"/>
  <c r="P487" i="1"/>
  <c r="O487" i="1"/>
  <c r="Q487" i="1" s="1"/>
  <c r="T487" i="1" s="1"/>
  <c r="N487" i="1"/>
  <c r="M487" i="1"/>
  <c r="L487" i="1"/>
  <c r="J487" i="1"/>
  <c r="K487" i="1" s="1"/>
  <c r="I487" i="1"/>
  <c r="G487" i="1"/>
  <c r="H487" i="1" s="1"/>
  <c r="F487" i="1"/>
  <c r="D487" i="1"/>
  <c r="E487" i="1" s="1"/>
  <c r="C487" i="1"/>
  <c r="BB486" i="1"/>
  <c r="BA486" i="1"/>
  <c r="AZ486" i="1"/>
  <c r="AY486" i="1"/>
  <c r="BC486" i="1" s="1"/>
  <c r="AV486" i="1"/>
  <c r="AH486" i="1"/>
  <c r="AE486" i="1"/>
  <c r="X486" i="1"/>
  <c r="AA486" i="1" s="1"/>
  <c r="Q486" i="1"/>
  <c r="T486" i="1" s="1"/>
  <c r="BD486" i="1" s="1"/>
  <c r="K486" i="1"/>
  <c r="H486" i="1"/>
  <c r="E486" i="1"/>
  <c r="BB485" i="1"/>
  <c r="BA485" i="1"/>
  <c r="AZ485" i="1"/>
  <c r="AY485" i="1"/>
  <c r="BC485" i="1" s="1"/>
  <c r="AV485" i="1"/>
  <c r="AE485" i="1"/>
  <c r="AH485" i="1" s="1"/>
  <c r="X485" i="1"/>
  <c r="AA485" i="1" s="1"/>
  <c r="Q485" i="1"/>
  <c r="T485" i="1" s="1"/>
  <c r="K485" i="1"/>
  <c r="H485" i="1"/>
  <c r="E485" i="1"/>
  <c r="AU484" i="1"/>
  <c r="AT484" i="1"/>
  <c r="AS484" i="1"/>
  <c r="BB484" i="1" s="1"/>
  <c r="AR484" i="1"/>
  <c r="AQ484" i="1"/>
  <c r="BA484" i="1" s="1"/>
  <c r="AP484" i="1"/>
  <c r="AO484" i="1"/>
  <c r="AZ484" i="1" s="1"/>
  <c r="AN484" i="1"/>
  <c r="AM484" i="1"/>
  <c r="AL484" i="1"/>
  <c r="AK484" i="1"/>
  <c r="AJ484" i="1"/>
  <c r="AV484" i="1" s="1"/>
  <c r="AG484" i="1"/>
  <c r="AF484" i="1"/>
  <c r="AH484" i="1" s="1"/>
  <c r="AD484" i="1"/>
  <c r="AC484" i="1"/>
  <c r="AE484" i="1" s="1"/>
  <c r="Z484" i="1"/>
  <c r="Y484" i="1"/>
  <c r="W484" i="1"/>
  <c r="V484" i="1"/>
  <c r="S484" i="1"/>
  <c r="R484" i="1"/>
  <c r="P484" i="1"/>
  <c r="Q484" i="1" s="1"/>
  <c r="T484" i="1" s="1"/>
  <c r="O484" i="1"/>
  <c r="N484" i="1"/>
  <c r="M484" i="1"/>
  <c r="L484" i="1"/>
  <c r="J484" i="1"/>
  <c r="I484" i="1"/>
  <c r="K484" i="1" s="1"/>
  <c r="H484" i="1"/>
  <c r="G484" i="1"/>
  <c r="F484" i="1"/>
  <c r="D484" i="1"/>
  <c r="E484" i="1" s="1"/>
  <c r="C484" i="1"/>
  <c r="BB483" i="1"/>
  <c r="BA483" i="1"/>
  <c r="AZ483" i="1"/>
  <c r="AY483" i="1"/>
  <c r="AV483" i="1"/>
  <c r="AE483" i="1"/>
  <c r="AH483" i="1" s="1"/>
  <c r="AA483" i="1"/>
  <c r="X483" i="1"/>
  <c r="T483" i="1"/>
  <c r="Q483" i="1"/>
  <c r="K483" i="1"/>
  <c r="H483" i="1"/>
  <c r="E483" i="1"/>
  <c r="BA482" i="1"/>
  <c r="AU482" i="1"/>
  <c r="AT482" i="1"/>
  <c r="AS482" i="1"/>
  <c r="AR482" i="1"/>
  <c r="AQ482" i="1"/>
  <c r="AP482" i="1"/>
  <c r="AO482" i="1"/>
  <c r="AN482" i="1"/>
  <c r="AM482" i="1"/>
  <c r="AZ482" i="1" s="1"/>
  <c r="AL482" i="1"/>
  <c r="AK482" i="1"/>
  <c r="AJ482" i="1"/>
  <c r="AG482" i="1"/>
  <c r="AF482" i="1"/>
  <c r="AD482" i="1"/>
  <c r="AC482" i="1"/>
  <c r="AE482" i="1" s="1"/>
  <c r="AH482" i="1" s="1"/>
  <c r="Z482" i="1"/>
  <c r="Y482" i="1"/>
  <c r="W482" i="1"/>
  <c r="V482" i="1"/>
  <c r="X482" i="1" s="1"/>
  <c r="AA482" i="1" s="1"/>
  <c r="S482" i="1"/>
  <c r="R482" i="1"/>
  <c r="Q482" i="1"/>
  <c r="P482" i="1"/>
  <c r="O482" i="1"/>
  <c r="N482" i="1"/>
  <c r="M482" i="1"/>
  <c r="L482" i="1"/>
  <c r="K482" i="1"/>
  <c r="J482" i="1"/>
  <c r="I482" i="1"/>
  <c r="G482" i="1"/>
  <c r="H482" i="1" s="1"/>
  <c r="F482" i="1"/>
  <c r="D482" i="1"/>
  <c r="E482" i="1" s="1"/>
  <c r="C482" i="1"/>
  <c r="BC481" i="1"/>
  <c r="BB481" i="1"/>
  <c r="BA481" i="1"/>
  <c r="AZ481" i="1"/>
  <c r="AY481" i="1"/>
  <c r="AV481" i="1"/>
  <c r="AE481" i="1"/>
  <c r="AH481" i="1" s="1"/>
  <c r="X481" i="1"/>
  <c r="AA481" i="1" s="1"/>
  <c r="Q481" i="1"/>
  <c r="T481" i="1" s="1"/>
  <c r="K481" i="1"/>
  <c r="H481" i="1"/>
  <c r="E481" i="1"/>
  <c r="BB480" i="1"/>
  <c r="BA480" i="1"/>
  <c r="AZ480" i="1"/>
  <c r="AY480" i="1"/>
  <c r="BC480" i="1" s="1"/>
  <c r="BD480" i="1" s="1"/>
  <c r="AV480" i="1"/>
  <c r="AH480" i="1"/>
  <c r="AE480" i="1"/>
  <c r="X480" i="1"/>
  <c r="AA480" i="1" s="1"/>
  <c r="T480" i="1"/>
  <c r="AW480" i="1" s="1"/>
  <c r="Q480" i="1"/>
  <c r="K480" i="1"/>
  <c r="H480" i="1"/>
  <c r="E480" i="1"/>
  <c r="AU479" i="1"/>
  <c r="AT479" i="1"/>
  <c r="AS479" i="1"/>
  <c r="BB479" i="1" s="1"/>
  <c r="AR479" i="1"/>
  <c r="BA479" i="1" s="1"/>
  <c r="AQ479" i="1"/>
  <c r="AP479" i="1"/>
  <c r="AO479" i="1"/>
  <c r="AN479" i="1"/>
  <c r="AV479" i="1" s="1"/>
  <c r="AM479" i="1"/>
  <c r="AL479" i="1"/>
  <c r="AK479" i="1"/>
  <c r="AJ479" i="1"/>
  <c r="AY479" i="1" s="1"/>
  <c r="AG479" i="1"/>
  <c r="AF479" i="1"/>
  <c r="AE479" i="1"/>
  <c r="AH479" i="1" s="1"/>
  <c r="AD479" i="1"/>
  <c r="AC479" i="1"/>
  <c r="Z479" i="1"/>
  <c r="Y479" i="1"/>
  <c r="W479" i="1"/>
  <c r="V479" i="1"/>
  <c r="X479" i="1" s="1"/>
  <c r="AA479" i="1" s="1"/>
  <c r="S479" i="1"/>
  <c r="R479" i="1"/>
  <c r="Q479" i="1"/>
  <c r="T479" i="1" s="1"/>
  <c r="P479" i="1"/>
  <c r="O479" i="1"/>
  <c r="N479" i="1"/>
  <c r="M479" i="1"/>
  <c r="L479" i="1"/>
  <c r="J479" i="1"/>
  <c r="I479" i="1"/>
  <c r="K479" i="1" s="1"/>
  <c r="G479" i="1"/>
  <c r="H479" i="1" s="1"/>
  <c r="F479" i="1"/>
  <c r="E479" i="1"/>
  <c r="D479" i="1"/>
  <c r="C479" i="1"/>
  <c r="BB478" i="1"/>
  <c r="BA478" i="1"/>
  <c r="AZ478" i="1"/>
  <c r="AY478" i="1"/>
  <c r="BC478" i="1" s="1"/>
  <c r="AV478" i="1"/>
  <c r="AE478" i="1"/>
  <c r="AH478" i="1" s="1"/>
  <c r="X478" i="1"/>
  <c r="AA478" i="1" s="1"/>
  <c r="Q478" i="1"/>
  <c r="K478" i="1"/>
  <c r="H478" i="1"/>
  <c r="E478" i="1"/>
  <c r="BB477" i="1"/>
  <c r="BA477" i="1"/>
  <c r="AZ477" i="1"/>
  <c r="BC477" i="1" s="1"/>
  <c r="AY477" i="1"/>
  <c r="AV477" i="1"/>
  <c r="AH477" i="1"/>
  <c r="AE477" i="1"/>
  <c r="AA477" i="1"/>
  <c r="X477" i="1"/>
  <c r="T477" i="1"/>
  <c r="Q477" i="1"/>
  <c r="K477" i="1"/>
  <c r="H477" i="1"/>
  <c r="E477" i="1"/>
  <c r="BB476" i="1"/>
  <c r="BA476" i="1"/>
  <c r="AZ476" i="1"/>
  <c r="AY476" i="1"/>
  <c r="AV476" i="1"/>
  <c r="AE476" i="1"/>
  <c r="AH476" i="1" s="1"/>
  <c r="X476" i="1"/>
  <c r="AA476" i="1" s="1"/>
  <c r="Q476" i="1"/>
  <c r="T476" i="1" s="1"/>
  <c r="K476" i="1"/>
  <c r="H476" i="1"/>
  <c r="E476" i="1"/>
  <c r="BB475" i="1"/>
  <c r="BA475" i="1"/>
  <c r="AZ475" i="1"/>
  <c r="AY475" i="1"/>
  <c r="BC475" i="1" s="1"/>
  <c r="AW475" i="1"/>
  <c r="AV475" i="1"/>
  <c r="AH475" i="1"/>
  <c r="AE475" i="1"/>
  <c r="AA475" i="1"/>
  <c r="X475" i="1"/>
  <c r="T475" i="1"/>
  <c r="Q475" i="1"/>
  <c r="K475" i="1"/>
  <c r="H475" i="1"/>
  <c r="E475" i="1"/>
  <c r="AU474" i="1"/>
  <c r="AT474" i="1"/>
  <c r="AS474" i="1"/>
  <c r="AR474" i="1"/>
  <c r="AQ474" i="1"/>
  <c r="AP474" i="1"/>
  <c r="BA474" i="1" s="1"/>
  <c r="AO474" i="1"/>
  <c r="AN474" i="1"/>
  <c r="AM474" i="1"/>
  <c r="AZ474" i="1" s="1"/>
  <c r="AL474" i="1"/>
  <c r="AY474" i="1" s="1"/>
  <c r="AK474" i="1"/>
  <c r="AJ474" i="1"/>
  <c r="AV474" i="1" s="1"/>
  <c r="AG474" i="1"/>
  <c r="AF474" i="1"/>
  <c r="AD474" i="1"/>
  <c r="AC474" i="1"/>
  <c r="AE474" i="1" s="1"/>
  <c r="AH474" i="1" s="1"/>
  <c r="Z474" i="1"/>
  <c r="Y474" i="1"/>
  <c r="X474" i="1"/>
  <c r="AA474" i="1" s="1"/>
  <c r="W474" i="1"/>
  <c r="V474" i="1"/>
  <c r="S474" i="1"/>
  <c r="R474" i="1"/>
  <c r="P474" i="1"/>
  <c r="O474" i="1"/>
  <c r="Q474" i="1" s="1"/>
  <c r="T474" i="1" s="1"/>
  <c r="N474" i="1"/>
  <c r="M474" i="1"/>
  <c r="L474" i="1"/>
  <c r="K474" i="1"/>
  <c r="J474" i="1"/>
  <c r="I474" i="1"/>
  <c r="G474" i="1"/>
  <c r="H474" i="1" s="1"/>
  <c r="F474" i="1"/>
  <c r="D474" i="1"/>
  <c r="C474" i="1"/>
  <c r="E474" i="1" s="1"/>
  <c r="BB473" i="1"/>
  <c r="BA473" i="1"/>
  <c r="AZ473" i="1"/>
  <c r="AY473" i="1"/>
  <c r="BC473" i="1" s="1"/>
  <c r="AV473" i="1"/>
  <c r="AE473" i="1"/>
  <c r="AH473" i="1" s="1"/>
  <c r="X473" i="1"/>
  <c r="AA473" i="1" s="1"/>
  <c r="Q473" i="1"/>
  <c r="T473" i="1" s="1"/>
  <c r="K473" i="1"/>
  <c r="H473" i="1"/>
  <c r="E473" i="1"/>
  <c r="BB472" i="1"/>
  <c r="BA472" i="1"/>
  <c r="AZ472" i="1"/>
  <c r="AY472" i="1"/>
  <c r="BC472" i="1" s="1"/>
  <c r="AW472" i="1"/>
  <c r="AV472" i="1"/>
  <c r="AH472" i="1"/>
  <c r="AE472" i="1"/>
  <c r="AA472" i="1"/>
  <c r="X472" i="1"/>
  <c r="T472" i="1"/>
  <c r="BD472" i="1" s="1"/>
  <c r="Q472" i="1"/>
  <c r="K472" i="1"/>
  <c r="H472" i="1"/>
  <c r="E472" i="1"/>
  <c r="BB471" i="1"/>
  <c r="BA471" i="1"/>
  <c r="AZ471" i="1"/>
  <c r="AY471" i="1"/>
  <c r="BC471" i="1" s="1"/>
  <c r="AV471" i="1"/>
  <c r="AE471" i="1"/>
  <c r="AH471" i="1" s="1"/>
  <c r="AA471" i="1"/>
  <c r="X471" i="1"/>
  <c r="Q471" i="1"/>
  <c r="K471" i="1"/>
  <c r="H471" i="1"/>
  <c r="E471" i="1"/>
  <c r="BB470" i="1"/>
  <c r="BA470" i="1"/>
  <c r="AZ470" i="1"/>
  <c r="BC470" i="1" s="1"/>
  <c r="AY470" i="1"/>
  <c r="AV470" i="1"/>
  <c r="AH470" i="1"/>
  <c r="AE470" i="1"/>
  <c r="AA470" i="1"/>
  <c r="X470" i="1"/>
  <c r="T470" i="1"/>
  <c r="Q470" i="1"/>
  <c r="K470" i="1"/>
  <c r="H470" i="1"/>
  <c r="E470" i="1"/>
  <c r="BB469" i="1"/>
  <c r="BA469" i="1"/>
  <c r="AZ469" i="1"/>
  <c r="AY469" i="1"/>
  <c r="BC469" i="1" s="1"/>
  <c r="AV469" i="1"/>
  <c r="AH469" i="1"/>
  <c r="AE469" i="1"/>
  <c r="X469" i="1"/>
  <c r="AA469" i="1" s="1"/>
  <c r="Q469" i="1"/>
  <c r="T469" i="1" s="1"/>
  <c r="K469" i="1"/>
  <c r="H469" i="1"/>
  <c r="E469" i="1"/>
  <c r="BB468" i="1"/>
  <c r="BA468" i="1"/>
  <c r="AZ468" i="1"/>
  <c r="AY468" i="1"/>
  <c r="BC468" i="1" s="1"/>
  <c r="AW468" i="1"/>
  <c r="AV468" i="1"/>
  <c r="AH468" i="1"/>
  <c r="AE468" i="1"/>
  <c r="AA468" i="1"/>
  <c r="X468" i="1"/>
  <c r="T468" i="1"/>
  <c r="Q468" i="1"/>
  <c r="K468" i="1"/>
  <c r="H468" i="1"/>
  <c r="E468" i="1"/>
  <c r="AU467" i="1"/>
  <c r="AT467" i="1"/>
  <c r="AS467" i="1"/>
  <c r="AR467" i="1"/>
  <c r="AQ467" i="1"/>
  <c r="AP467" i="1"/>
  <c r="BA467" i="1" s="1"/>
  <c r="AO467" i="1"/>
  <c r="AN467" i="1"/>
  <c r="AM467" i="1"/>
  <c r="AZ467" i="1" s="1"/>
  <c r="AL467" i="1"/>
  <c r="AY467" i="1" s="1"/>
  <c r="AK467" i="1"/>
  <c r="AJ467" i="1"/>
  <c r="AG467" i="1"/>
  <c r="AF467" i="1"/>
  <c r="AD467" i="1"/>
  <c r="AC467" i="1"/>
  <c r="AE467" i="1" s="1"/>
  <c r="AH467" i="1" s="1"/>
  <c r="Z467" i="1"/>
  <c r="Y467" i="1"/>
  <c r="X467" i="1"/>
  <c r="AA467" i="1" s="1"/>
  <c r="W467" i="1"/>
  <c r="V467" i="1"/>
  <c r="S467" i="1"/>
  <c r="R467" i="1"/>
  <c r="P467" i="1"/>
  <c r="O467" i="1"/>
  <c r="Q467" i="1" s="1"/>
  <c r="N467" i="1"/>
  <c r="M467" i="1"/>
  <c r="L467" i="1"/>
  <c r="K467" i="1"/>
  <c r="J467" i="1"/>
  <c r="I467" i="1"/>
  <c r="G467" i="1"/>
  <c r="H467" i="1" s="1"/>
  <c r="F467" i="1"/>
  <c r="D467" i="1"/>
  <c r="C467" i="1"/>
  <c r="E467" i="1" s="1"/>
  <c r="BB466" i="1"/>
  <c r="BA466" i="1"/>
  <c r="AZ466" i="1"/>
  <c r="BC466" i="1" s="1"/>
  <c r="AY466" i="1"/>
  <c r="AV466" i="1"/>
  <c r="AE466" i="1"/>
  <c r="AH466" i="1" s="1"/>
  <c r="X466" i="1"/>
  <c r="AA466" i="1" s="1"/>
  <c r="T466" i="1"/>
  <c r="BD466" i="1" s="1"/>
  <c r="Q466" i="1"/>
  <c r="K466" i="1"/>
  <c r="H466" i="1"/>
  <c r="E466" i="1"/>
  <c r="BB465" i="1"/>
  <c r="BA465" i="1"/>
  <c r="AZ465" i="1"/>
  <c r="AY465" i="1"/>
  <c r="BC465" i="1" s="1"/>
  <c r="AW465" i="1"/>
  <c r="AV465" i="1"/>
  <c r="AH465" i="1"/>
  <c r="AE465" i="1"/>
  <c r="AA465" i="1"/>
  <c r="X465" i="1"/>
  <c r="T465" i="1"/>
  <c r="BD465" i="1" s="1"/>
  <c r="Q465" i="1"/>
  <c r="K465" i="1"/>
  <c r="H465" i="1"/>
  <c r="E465" i="1"/>
  <c r="BB464" i="1"/>
  <c r="BA464" i="1"/>
  <c r="AZ464" i="1"/>
  <c r="AY464" i="1"/>
  <c r="BC464" i="1" s="1"/>
  <c r="AV464" i="1"/>
  <c r="AE464" i="1"/>
  <c r="AH464" i="1" s="1"/>
  <c r="X464" i="1"/>
  <c r="AA464" i="1" s="1"/>
  <c r="Q464" i="1"/>
  <c r="T464" i="1" s="1"/>
  <c r="K464" i="1"/>
  <c r="H464" i="1"/>
  <c r="E464" i="1"/>
  <c r="BB463" i="1"/>
  <c r="BA463" i="1"/>
  <c r="AZ463" i="1"/>
  <c r="AY463" i="1"/>
  <c r="BC463" i="1" s="1"/>
  <c r="AV463" i="1"/>
  <c r="AH463" i="1"/>
  <c r="AE463" i="1"/>
  <c r="AA463" i="1"/>
  <c r="X463" i="1"/>
  <c r="T463" i="1"/>
  <c r="Q463" i="1"/>
  <c r="K463" i="1"/>
  <c r="H463" i="1"/>
  <c r="E463" i="1"/>
  <c r="BB462" i="1"/>
  <c r="BA462" i="1"/>
  <c r="AZ462" i="1"/>
  <c r="AY462" i="1"/>
  <c r="BC462" i="1" s="1"/>
  <c r="AV462" i="1"/>
  <c r="AE462" i="1"/>
  <c r="AH462" i="1" s="1"/>
  <c r="X462" i="1"/>
  <c r="AA462" i="1" s="1"/>
  <c r="Q462" i="1"/>
  <c r="T462" i="1" s="1"/>
  <c r="K462" i="1"/>
  <c r="H462" i="1"/>
  <c r="E462" i="1"/>
  <c r="BB461" i="1"/>
  <c r="BA461" i="1"/>
  <c r="AZ461" i="1"/>
  <c r="AY461" i="1"/>
  <c r="BC461" i="1" s="1"/>
  <c r="AW461" i="1"/>
  <c r="AV461" i="1"/>
  <c r="AH461" i="1"/>
  <c r="AE461" i="1"/>
  <c r="AA461" i="1"/>
  <c r="X461" i="1"/>
  <c r="T461" i="1"/>
  <c r="BD461" i="1" s="1"/>
  <c r="Q461" i="1"/>
  <c r="K461" i="1"/>
  <c r="H461" i="1"/>
  <c r="E461" i="1"/>
  <c r="AU460" i="1"/>
  <c r="AT460" i="1"/>
  <c r="AS460" i="1"/>
  <c r="BB460" i="1" s="1"/>
  <c r="AR460" i="1"/>
  <c r="AQ460" i="1"/>
  <c r="AP460" i="1"/>
  <c r="BA460" i="1" s="1"/>
  <c r="AO460" i="1"/>
  <c r="AN460" i="1"/>
  <c r="AZ460" i="1" s="1"/>
  <c r="BC460" i="1" s="1"/>
  <c r="AM460" i="1"/>
  <c r="AL460" i="1"/>
  <c r="AY460" i="1" s="1"/>
  <c r="AK460" i="1"/>
  <c r="AJ460" i="1"/>
  <c r="AV460" i="1" s="1"/>
  <c r="AG460" i="1"/>
  <c r="AF460" i="1"/>
  <c r="AD460" i="1"/>
  <c r="AC460" i="1"/>
  <c r="AE460" i="1" s="1"/>
  <c r="AH460" i="1" s="1"/>
  <c r="Z460" i="1"/>
  <c r="Y460" i="1"/>
  <c r="X460" i="1"/>
  <c r="AA460" i="1" s="1"/>
  <c r="W460" i="1"/>
  <c r="V460" i="1"/>
  <c r="S460" i="1"/>
  <c r="R460" i="1"/>
  <c r="P460" i="1"/>
  <c r="O460" i="1"/>
  <c r="Q460" i="1" s="1"/>
  <c r="N460" i="1"/>
  <c r="M460" i="1"/>
  <c r="L460" i="1"/>
  <c r="K460" i="1"/>
  <c r="J460" i="1"/>
  <c r="I460" i="1"/>
  <c r="G460" i="1"/>
  <c r="H460" i="1" s="1"/>
  <c r="F460" i="1"/>
  <c r="D460" i="1"/>
  <c r="C460" i="1"/>
  <c r="E460" i="1" s="1"/>
  <c r="BB459" i="1"/>
  <c r="BA459" i="1"/>
  <c r="BC459" i="1" s="1"/>
  <c r="AZ459" i="1"/>
  <c r="AY459" i="1"/>
  <c r="AV459" i="1"/>
  <c r="AE459" i="1"/>
  <c r="AH459" i="1" s="1"/>
  <c r="X459" i="1"/>
  <c r="AA459" i="1" s="1"/>
  <c r="Q459" i="1"/>
  <c r="T459" i="1" s="1"/>
  <c r="K459" i="1"/>
  <c r="H459" i="1"/>
  <c r="E459" i="1"/>
  <c r="AU458" i="1"/>
  <c r="AT458" i="1"/>
  <c r="AS458" i="1"/>
  <c r="BB458" i="1" s="1"/>
  <c r="AR458" i="1"/>
  <c r="AQ458" i="1"/>
  <c r="BA458" i="1" s="1"/>
  <c r="AP458" i="1"/>
  <c r="AO458" i="1"/>
  <c r="AN458" i="1"/>
  <c r="AM458" i="1"/>
  <c r="AZ458" i="1" s="1"/>
  <c r="AL458" i="1"/>
  <c r="AK458" i="1"/>
  <c r="AJ458" i="1"/>
  <c r="AV458" i="1" s="1"/>
  <c r="AG458" i="1"/>
  <c r="AF458" i="1"/>
  <c r="AD458" i="1"/>
  <c r="AC458" i="1"/>
  <c r="AE458" i="1" s="1"/>
  <c r="Z458" i="1"/>
  <c r="Y458" i="1"/>
  <c r="W458" i="1"/>
  <c r="V458" i="1"/>
  <c r="X458" i="1" s="1"/>
  <c r="AA458" i="1" s="1"/>
  <c r="S458" i="1"/>
  <c r="R458" i="1"/>
  <c r="P458" i="1"/>
  <c r="Q458" i="1" s="1"/>
  <c r="T458" i="1" s="1"/>
  <c r="AW458" i="1" s="1"/>
  <c r="O458" i="1"/>
  <c r="N458" i="1"/>
  <c r="M458" i="1"/>
  <c r="L458" i="1"/>
  <c r="J458" i="1"/>
  <c r="K458" i="1" s="1"/>
  <c r="I458" i="1"/>
  <c r="G458" i="1"/>
  <c r="F458" i="1"/>
  <c r="H458" i="1" s="1"/>
  <c r="D458" i="1"/>
  <c r="E458" i="1" s="1"/>
  <c r="C458" i="1"/>
  <c r="BB457" i="1"/>
  <c r="BA457" i="1"/>
  <c r="AZ457" i="1"/>
  <c r="AY457" i="1"/>
  <c r="AV457" i="1"/>
  <c r="AH457" i="1"/>
  <c r="AE457" i="1"/>
  <c r="AA457" i="1"/>
  <c r="X457" i="1"/>
  <c r="T457" i="1"/>
  <c r="Q457" i="1"/>
  <c r="K457" i="1"/>
  <c r="H457" i="1"/>
  <c r="E457" i="1"/>
  <c r="AU456" i="1"/>
  <c r="AT456" i="1"/>
  <c r="AS456" i="1"/>
  <c r="BB456" i="1" s="1"/>
  <c r="AR456" i="1"/>
  <c r="AQ456" i="1"/>
  <c r="AP456" i="1"/>
  <c r="AO456" i="1"/>
  <c r="AN456" i="1"/>
  <c r="AM456" i="1"/>
  <c r="AZ456" i="1" s="1"/>
  <c r="AL456" i="1"/>
  <c r="AK456" i="1"/>
  <c r="AJ456" i="1"/>
  <c r="AG456" i="1"/>
  <c r="AF456" i="1"/>
  <c r="AE456" i="1"/>
  <c r="AH456" i="1" s="1"/>
  <c r="AD456" i="1"/>
  <c r="AC456" i="1"/>
  <c r="Z456" i="1"/>
  <c r="Y456" i="1"/>
  <c r="W456" i="1"/>
  <c r="V456" i="1"/>
  <c r="X456" i="1" s="1"/>
  <c r="AA456" i="1" s="1"/>
  <c r="S456" i="1"/>
  <c r="R456" i="1"/>
  <c r="Q456" i="1"/>
  <c r="T456" i="1" s="1"/>
  <c r="P456" i="1"/>
  <c r="O456" i="1"/>
  <c r="N456" i="1"/>
  <c r="M456" i="1"/>
  <c r="M442" i="1" s="1"/>
  <c r="M425" i="1" s="1"/>
  <c r="M627" i="1" s="1"/>
  <c r="L456" i="1"/>
  <c r="J456" i="1"/>
  <c r="I456" i="1"/>
  <c r="G456" i="1"/>
  <c r="H456" i="1" s="1"/>
  <c r="F456" i="1"/>
  <c r="E456" i="1"/>
  <c r="D456" i="1"/>
  <c r="C456" i="1"/>
  <c r="BC455" i="1"/>
  <c r="BB455" i="1"/>
  <c r="BA455" i="1"/>
  <c r="AZ455" i="1"/>
  <c r="AY455" i="1"/>
  <c r="AV455" i="1"/>
  <c r="AE455" i="1"/>
  <c r="AH455" i="1" s="1"/>
  <c r="X455" i="1"/>
  <c r="AA455" i="1" s="1"/>
  <c r="Q455" i="1"/>
  <c r="T455" i="1" s="1"/>
  <c r="K455" i="1"/>
  <c r="H455" i="1"/>
  <c r="E455" i="1"/>
  <c r="AU454" i="1"/>
  <c r="AT454" i="1"/>
  <c r="AS454" i="1"/>
  <c r="BB454" i="1" s="1"/>
  <c r="AR454" i="1"/>
  <c r="AQ454" i="1"/>
  <c r="AP454" i="1"/>
  <c r="BA454" i="1" s="1"/>
  <c r="AO454" i="1"/>
  <c r="AN454" i="1"/>
  <c r="AM454" i="1"/>
  <c r="AZ454" i="1" s="1"/>
  <c r="AL454" i="1"/>
  <c r="AK454" i="1"/>
  <c r="AJ454" i="1"/>
  <c r="AY454" i="1" s="1"/>
  <c r="AG454" i="1"/>
  <c r="AF454" i="1"/>
  <c r="AD454" i="1"/>
  <c r="AC454" i="1"/>
  <c r="AE454" i="1" s="1"/>
  <c r="AH454" i="1" s="1"/>
  <c r="Z454" i="1"/>
  <c r="Y454" i="1"/>
  <c r="W454" i="1"/>
  <c r="X454" i="1" s="1"/>
  <c r="AA454" i="1" s="1"/>
  <c r="V454" i="1"/>
  <c r="S454" i="1"/>
  <c r="R454" i="1"/>
  <c r="P454" i="1"/>
  <c r="O454" i="1"/>
  <c r="Q454" i="1" s="1"/>
  <c r="T454" i="1" s="1"/>
  <c r="N454" i="1"/>
  <c r="M454" i="1"/>
  <c r="L454" i="1"/>
  <c r="K454" i="1"/>
  <c r="J454" i="1"/>
  <c r="I454" i="1"/>
  <c r="H454" i="1"/>
  <c r="G454" i="1"/>
  <c r="F454" i="1"/>
  <c r="D454" i="1"/>
  <c r="C454" i="1"/>
  <c r="BB453" i="1"/>
  <c r="BA453" i="1"/>
  <c r="AZ453" i="1"/>
  <c r="AY453" i="1"/>
  <c r="BC453" i="1" s="1"/>
  <c r="AW453" i="1"/>
  <c r="AV453" i="1"/>
  <c r="AE453" i="1"/>
  <c r="AH453" i="1" s="1"/>
  <c r="AA453" i="1"/>
  <c r="X453" i="1"/>
  <c r="T453" i="1"/>
  <c r="Q453" i="1"/>
  <c r="K453" i="1"/>
  <c r="H453" i="1"/>
  <c r="E453" i="1"/>
  <c r="BB452" i="1"/>
  <c r="BA452" i="1"/>
  <c r="AZ452" i="1"/>
  <c r="AY452" i="1"/>
  <c r="BC452" i="1" s="1"/>
  <c r="AV452" i="1"/>
  <c r="AE452" i="1"/>
  <c r="AH452" i="1" s="1"/>
  <c r="AA452" i="1"/>
  <c r="X452" i="1"/>
  <c r="Q452" i="1"/>
  <c r="K452" i="1"/>
  <c r="H452" i="1"/>
  <c r="E452" i="1"/>
  <c r="BB451" i="1"/>
  <c r="BA451" i="1"/>
  <c r="AZ451" i="1"/>
  <c r="BC451" i="1" s="1"/>
  <c r="AY451" i="1"/>
  <c r="AV451" i="1"/>
  <c r="AH451" i="1"/>
  <c r="AE451" i="1"/>
  <c r="AA451" i="1"/>
  <c r="X451" i="1"/>
  <c r="T451" i="1"/>
  <c r="Q451" i="1"/>
  <c r="K451" i="1"/>
  <c r="H451" i="1"/>
  <c r="E451" i="1"/>
  <c r="BB450" i="1"/>
  <c r="BA450" i="1"/>
  <c r="AZ450" i="1"/>
  <c r="AY450" i="1"/>
  <c r="BC450" i="1" s="1"/>
  <c r="AV450" i="1"/>
  <c r="AH450" i="1"/>
  <c r="AE450" i="1"/>
  <c r="X450" i="1"/>
  <c r="AA450" i="1" s="1"/>
  <c r="T450" i="1"/>
  <c r="AW450" i="1" s="1"/>
  <c r="Q450" i="1"/>
  <c r="K450" i="1"/>
  <c r="H450" i="1"/>
  <c r="E450" i="1"/>
  <c r="AU449" i="1"/>
  <c r="AT449" i="1"/>
  <c r="AS449" i="1"/>
  <c r="BB449" i="1" s="1"/>
  <c r="AR449" i="1"/>
  <c r="AQ449" i="1"/>
  <c r="BA449" i="1" s="1"/>
  <c r="AP449" i="1"/>
  <c r="AO449" i="1"/>
  <c r="AN449" i="1"/>
  <c r="AM449" i="1"/>
  <c r="AZ449" i="1" s="1"/>
  <c r="AL449" i="1"/>
  <c r="AK449" i="1"/>
  <c r="AJ449" i="1"/>
  <c r="AY449" i="1" s="1"/>
  <c r="AG449" i="1"/>
  <c r="AF449" i="1"/>
  <c r="AE449" i="1"/>
  <c r="AH449" i="1" s="1"/>
  <c r="AD449" i="1"/>
  <c r="AC449" i="1"/>
  <c r="Z449" i="1"/>
  <c r="Y449" i="1"/>
  <c r="W449" i="1"/>
  <c r="V449" i="1"/>
  <c r="X449" i="1" s="1"/>
  <c r="AA449" i="1" s="1"/>
  <c r="S449" i="1"/>
  <c r="R449" i="1"/>
  <c r="Q449" i="1"/>
  <c r="T449" i="1" s="1"/>
  <c r="P449" i="1"/>
  <c r="O449" i="1"/>
  <c r="N449" i="1"/>
  <c r="M449" i="1"/>
  <c r="L449" i="1"/>
  <c r="J449" i="1"/>
  <c r="K449" i="1" s="1"/>
  <c r="I449" i="1"/>
  <c r="G449" i="1"/>
  <c r="F449" i="1"/>
  <c r="H449" i="1" s="1"/>
  <c r="E449" i="1"/>
  <c r="D449" i="1"/>
  <c r="C449" i="1"/>
  <c r="BD448" i="1"/>
  <c r="BB448" i="1"/>
  <c r="BA448" i="1"/>
  <c r="AZ448" i="1"/>
  <c r="AY448" i="1"/>
  <c r="BC448" i="1" s="1"/>
  <c r="AV448" i="1"/>
  <c r="AH448" i="1"/>
  <c r="AE448" i="1"/>
  <c r="AA448" i="1"/>
  <c r="X448" i="1"/>
  <c r="T448" i="1"/>
  <c r="AW448" i="1" s="1"/>
  <c r="Q448" i="1"/>
  <c r="K448" i="1"/>
  <c r="H448" i="1"/>
  <c r="E448" i="1"/>
  <c r="BB447" i="1"/>
  <c r="BA447" i="1"/>
  <c r="AZ447" i="1"/>
  <c r="AY447" i="1"/>
  <c r="BC447" i="1" s="1"/>
  <c r="AV447" i="1"/>
  <c r="AH447" i="1"/>
  <c r="AE447" i="1"/>
  <c r="X447" i="1"/>
  <c r="AA447" i="1" s="1"/>
  <c r="T447" i="1"/>
  <c r="Q447" i="1"/>
  <c r="K447" i="1"/>
  <c r="H447" i="1"/>
  <c r="E447" i="1"/>
  <c r="BB446" i="1"/>
  <c r="BA446" i="1"/>
  <c r="AZ446" i="1"/>
  <c r="BC446" i="1" s="1"/>
  <c r="AY446" i="1"/>
  <c r="AW446" i="1"/>
  <c r="AV446" i="1"/>
  <c r="AE446" i="1"/>
  <c r="AH446" i="1" s="1"/>
  <c r="AA446" i="1"/>
  <c r="X446" i="1"/>
  <c r="T446" i="1"/>
  <c r="Q446" i="1"/>
  <c r="K446" i="1"/>
  <c r="H446" i="1"/>
  <c r="E446" i="1"/>
  <c r="AY445" i="1"/>
  <c r="AU445" i="1"/>
  <c r="AT445" i="1"/>
  <c r="AS445" i="1"/>
  <c r="BB445" i="1" s="1"/>
  <c r="AR445" i="1"/>
  <c r="AQ445" i="1"/>
  <c r="AP445" i="1"/>
  <c r="AO445" i="1"/>
  <c r="AN445" i="1"/>
  <c r="AM445" i="1"/>
  <c r="AZ445" i="1" s="1"/>
  <c r="AL445" i="1"/>
  <c r="AK445" i="1"/>
  <c r="AJ445" i="1"/>
  <c r="AG445" i="1"/>
  <c r="AG442" i="1" s="1"/>
  <c r="AF445" i="1"/>
  <c r="AD445" i="1"/>
  <c r="AC445" i="1"/>
  <c r="Z445" i="1"/>
  <c r="Y445" i="1"/>
  <c r="X445" i="1"/>
  <c r="AA445" i="1" s="1"/>
  <c r="W445" i="1"/>
  <c r="V445" i="1"/>
  <c r="S445" i="1"/>
  <c r="S442" i="1" s="1"/>
  <c r="R445" i="1"/>
  <c r="P445" i="1"/>
  <c r="O445" i="1"/>
  <c r="N445" i="1"/>
  <c r="M445" i="1"/>
  <c r="L445" i="1"/>
  <c r="K445" i="1"/>
  <c r="J445" i="1"/>
  <c r="I445" i="1"/>
  <c r="G445" i="1"/>
  <c r="F445" i="1"/>
  <c r="D445" i="1"/>
  <c r="C445" i="1"/>
  <c r="BB444" i="1"/>
  <c r="BA444" i="1"/>
  <c r="AZ444" i="1"/>
  <c r="BC444" i="1" s="1"/>
  <c r="AY444" i="1"/>
  <c r="AV444" i="1"/>
  <c r="AE444" i="1"/>
  <c r="AH444" i="1" s="1"/>
  <c r="X444" i="1"/>
  <c r="AA444" i="1" s="1"/>
  <c r="T444" i="1"/>
  <c r="AW444" i="1" s="1"/>
  <c r="Q444" i="1"/>
  <c r="K444" i="1"/>
  <c r="H444" i="1"/>
  <c r="E444" i="1"/>
  <c r="BB443" i="1"/>
  <c r="AU443" i="1"/>
  <c r="AT443" i="1"/>
  <c r="AS443" i="1"/>
  <c r="AS442" i="1" s="1"/>
  <c r="AR443" i="1"/>
  <c r="AQ443" i="1"/>
  <c r="AP443" i="1"/>
  <c r="BA443" i="1" s="1"/>
  <c r="AO443" i="1"/>
  <c r="AO442" i="1" s="1"/>
  <c r="AN443" i="1"/>
  <c r="AM443" i="1"/>
  <c r="AZ443" i="1" s="1"/>
  <c r="AL443" i="1"/>
  <c r="AK443" i="1"/>
  <c r="AK442" i="1" s="1"/>
  <c r="AJ443" i="1"/>
  <c r="AG443" i="1"/>
  <c r="AF443" i="1"/>
  <c r="AF442" i="1" s="1"/>
  <c r="AE443" i="1"/>
  <c r="AH443" i="1" s="1"/>
  <c r="AD443" i="1"/>
  <c r="AC443" i="1"/>
  <c r="Z443" i="1"/>
  <c r="Y443" i="1"/>
  <c r="W443" i="1"/>
  <c r="V443" i="1"/>
  <c r="X443" i="1" s="1"/>
  <c r="AA443" i="1" s="1"/>
  <c r="S443" i="1"/>
  <c r="R443" i="1"/>
  <c r="Q443" i="1"/>
  <c r="T443" i="1" s="1"/>
  <c r="P443" i="1"/>
  <c r="O443" i="1"/>
  <c r="N443" i="1"/>
  <c r="M443" i="1"/>
  <c r="L443" i="1"/>
  <c r="J443" i="1"/>
  <c r="I443" i="1"/>
  <c r="G443" i="1"/>
  <c r="F443" i="1"/>
  <c r="H443" i="1" s="1"/>
  <c r="D443" i="1"/>
  <c r="E443" i="1" s="1"/>
  <c r="C443" i="1"/>
  <c r="AU442" i="1"/>
  <c r="AQ442" i="1"/>
  <c r="AM442" i="1"/>
  <c r="AD442" i="1"/>
  <c r="AD425" i="1" s="1"/>
  <c r="AD627" i="1" s="1"/>
  <c r="Y442" i="1"/>
  <c r="BB441" i="1"/>
  <c r="BA441" i="1"/>
  <c r="AZ441" i="1"/>
  <c r="BC441" i="1" s="1"/>
  <c r="AY441" i="1"/>
  <c r="AW441" i="1"/>
  <c r="AV441" i="1"/>
  <c r="AE441" i="1"/>
  <c r="AH441" i="1" s="1"/>
  <c r="AA441" i="1"/>
  <c r="X441" i="1"/>
  <c r="T441" i="1"/>
  <c r="Q441" i="1"/>
  <c r="K441" i="1"/>
  <c r="H441" i="1"/>
  <c r="E441" i="1"/>
  <c r="BB440" i="1"/>
  <c r="BA440" i="1"/>
  <c r="AZ440" i="1"/>
  <c r="AH440" i="1"/>
  <c r="AE440" i="1"/>
  <c r="AA440" i="1"/>
  <c r="X440" i="1"/>
  <c r="T440" i="1"/>
  <c r="Q440" i="1"/>
  <c r="K440" i="1"/>
  <c r="H440" i="1"/>
  <c r="E440" i="1"/>
  <c r="BB439" i="1"/>
  <c r="BA439" i="1"/>
  <c r="AZ439" i="1"/>
  <c r="BC439" i="1" s="1"/>
  <c r="AY439" i="1"/>
  <c r="AV439" i="1"/>
  <c r="AE439" i="1"/>
  <c r="AH439" i="1" s="1"/>
  <c r="X439" i="1"/>
  <c r="AA439" i="1" s="1"/>
  <c r="T439" i="1"/>
  <c r="AW439" i="1" s="1"/>
  <c r="Q439" i="1"/>
  <c r="K439" i="1"/>
  <c r="H439" i="1"/>
  <c r="E439" i="1"/>
  <c r="BB438" i="1"/>
  <c r="BA438" i="1"/>
  <c r="AZ438" i="1"/>
  <c r="AY438" i="1"/>
  <c r="BC438" i="1" s="1"/>
  <c r="BD438" i="1" s="1"/>
  <c r="AW438" i="1"/>
  <c r="AV438" i="1"/>
  <c r="AH438" i="1"/>
  <c r="AE438" i="1"/>
  <c r="AA438" i="1"/>
  <c r="X438" i="1"/>
  <c r="T438" i="1"/>
  <c r="Q438" i="1"/>
  <c r="K438" i="1"/>
  <c r="H438" i="1"/>
  <c r="E438" i="1"/>
  <c r="AU437" i="1"/>
  <c r="AT437" i="1"/>
  <c r="AS437" i="1"/>
  <c r="AR437" i="1"/>
  <c r="AQ437" i="1"/>
  <c r="AP437" i="1"/>
  <c r="BA437" i="1" s="1"/>
  <c r="AO437" i="1"/>
  <c r="AN437" i="1"/>
  <c r="AZ437" i="1" s="1"/>
  <c r="AM437" i="1"/>
  <c r="AL437" i="1"/>
  <c r="AK437" i="1"/>
  <c r="AG437" i="1"/>
  <c r="AG426" i="1" s="1"/>
  <c r="AG425" i="1" s="1"/>
  <c r="AG627" i="1" s="1"/>
  <c r="AF437" i="1"/>
  <c r="AD437" i="1"/>
  <c r="AC437" i="1"/>
  <c r="Z437" i="1"/>
  <c r="Y437" i="1"/>
  <c r="X437" i="1"/>
  <c r="AA437" i="1" s="1"/>
  <c r="W437" i="1"/>
  <c r="V437" i="1"/>
  <c r="S437" i="1"/>
  <c r="S426" i="1" s="1"/>
  <c r="S425" i="1" s="1"/>
  <c r="S627" i="1" s="1"/>
  <c r="R437" i="1"/>
  <c r="P437" i="1"/>
  <c r="O437" i="1"/>
  <c r="Q437" i="1" s="1"/>
  <c r="N437" i="1"/>
  <c r="M437" i="1"/>
  <c r="L437" i="1"/>
  <c r="K437" i="1"/>
  <c r="J437" i="1"/>
  <c r="I437" i="1"/>
  <c r="G437" i="1"/>
  <c r="H437" i="1" s="1"/>
  <c r="F437" i="1"/>
  <c r="D437" i="1"/>
  <c r="C437" i="1"/>
  <c r="BB436" i="1"/>
  <c r="BA436" i="1"/>
  <c r="AZ436" i="1"/>
  <c r="AY436" i="1"/>
  <c r="BC436" i="1" s="1"/>
  <c r="AV436" i="1"/>
  <c r="AH436" i="1"/>
  <c r="AE436" i="1"/>
  <c r="X436" i="1"/>
  <c r="AA436" i="1" s="1"/>
  <c r="Q436" i="1"/>
  <c r="T436" i="1" s="1"/>
  <c r="K436" i="1"/>
  <c r="H436" i="1"/>
  <c r="E436" i="1"/>
  <c r="BB435" i="1"/>
  <c r="BA435" i="1"/>
  <c r="AZ435" i="1"/>
  <c r="AE435" i="1"/>
  <c r="AH435" i="1" s="1"/>
  <c r="X435" i="1"/>
  <c r="AA435" i="1" s="1"/>
  <c r="Q435" i="1"/>
  <c r="T435" i="1" s="1"/>
  <c r="K435" i="1"/>
  <c r="H435" i="1"/>
  <c r="E435" i="1"/>
  <c r="BB434" i="1"/>
  <c r="BA434" i="1"/>
  <c r="AZ434" i="1"/>
  <c r="AY434" i="1"/>
  <c r="BC434" i="1" s="1"/>
  <c r="AV434" i="1"/>
  <c r="AH434" i="1"/>
  <c r="AE434" i="1"/>
  <c r="AA434" i="1"/>
  <c r="X434" i="1"/>
  <c r="T434" i="1"/>
  <c r="Q434" i="1"/>
  <c r="K434" i="1"/>
  <c r="H434" i="1"/>
  <c r="E434" i="1"/>
  <c r="BB433" i="1"/>
  <c r="BA433" i="1"/>
  <c r="BC433" i="1" s="1"/>
  <c r="AZ433" i="1"/>
  <c r="AY433" i="1"/>
  <c r="AV433" i="1"/>
  <c r="AE433" i="1"/>
  <c r="AH433" i="1" s="1"/>
  <c r="X433" i="1"/>
  <c r="AA433" i="1" s="1"/>
  <c r="T433" i="1"/>
  <c r="AW433" i="1" s="1"/>
  <c r="Q433" i="1"/>
  <c r="K433" i="1"/>
  <c r="H433" i="1"/>
  <c r="E433" i="1"/>
  <c r="BB432" i="1"/>
  <c r="BA432" i="1"/>
  <c r="AZ432" i="1"/>
  <c r="AY432" i="1"/>
  <c r="AW432" i="1"/>
  <c r="AV432" i="1"/>
  <c r="AH432" i="1"/>
  <c r="AE432" i="1"/>
  <c r="AA432" i="1"/>
  <c r="X432" i="1"/>
  <c r="T432" i="1"/>
  <c r="Q432" i="1"/>
  <c r="K432" i="1"/>
  <c r="H432" i="1"/>
  <c r="E432" i="1"/>
  <c r="BC431" i="1"/>
  <c r="BB431" i="1"/>
  <c r="BA431" i="1"/>
  <c r="AZ431" i="1"/>
  <c r="AY431" i="1"/>
  <c r="AV431" i="1"/>
  <c r="AE431" i="1"/>
  <c r="AH431" i="1" s="1"/>
  <c r="AA431" i="1"/>
  <c r="X431" i="1"/>
  <c r="Q431" i="1"/>
  <c r="T431" i="1" s="1"/>
  <c r="K431" i="1"/>
  <c r="H431" i="1"/>
  <c r="E431" i="1"/>
  <c r="BB430" i="1"/>
  <c r="BA430" i="1"/>
  <c r="AZ430" i="1"/>
  <c r="AY430" i="1"/>
  <c r="BC430" i="1" s="1"/>
  <c r="BD430" i="1" s="1"/>
  <c r="AV430" i="1"/>
  <c r="AH430" i="1"/>
  <c r="AE430" i="1"/>
  <c r="AA430" i="1"/>
  <c r="X430" i="1"/>
  <c r="T430" i="1"/>
  <c r="AW430" i="1" s="1"/>
  <c r="Q430" i="1"/>
  <c r="K430" i="1"/>
  <c r="H430" i="1"/>
  <c r="E430" i="1"/>
  <c r="BB429" i="1"/>
  <c r="BA429" i="1"/>
  <c r="AZ429" i="1"/>
  <c r="AY429" i="1"/>
  <c r="BC429" i="1" s="1"/>
  <c r="AV429" i="1"/>
  <c r="AH429" i="1"/>
  <c r="AE429" i="1"/>
  <c r="X429" i="1"/>
  <c r="AA429" i="1" s="1"/>
  <c r="Q429" i="1"/>
  <c r="T429" i="1" s="1"/>
  <c r="K429" i="1"/>
  <c r="H429" i="1"/>
  <c r="E429" i="1"/>
  <c r="BB428" i="1"/>
  <c r="BA428" i="1"/>
  <c r="AZ428" i="1"/>
  <c r="AE428" i="1"/>
  <c r="AH428" i="1" s="1"/>
  <c r="X428" i="1"/>
  <c r="AA428" i="1" s="1"/>
  <c r="Q428" i="1"/>
  <c r="T428" i="1" s="1"/>
  <c r="K428" i="1"/>
  <c r="H428" i="1"/>
  <c r="E428" i="1"/>
  <c r="AZ427" i="1"/>
  <c r="AU427" i="1"/>
  <c r="AU426" i="1" s="1"/>
  <c r="AU425" i="1" s="1"/>
  <c r="AU627" i="1" s="1"/>
  <c r="AT427" i="1"/>
  <c r="AS427" i="1"/>
  <c r="BB427" i="1" s="1"/>
  <c r="AR427" i="1"/>
  <c r="AQ427" i="1"/>
  <c r="AQ426" i="1" s="1"/>
  <c r="AQ425" i="1" s="1"/>
  <c r="AQ627" i="1" s="1"/>
  <c r="AP427" i="1"/>
  <c r="BA427" i="1" s="1"/>
  <c r="AO427" i="1"/>
  <c r="AN427" i="1"/>
  <c r="AM427" i="1"/>
  <c r="AM426" i="1" s="1"/>
  <c r="AL427" i="1"/>
  <c r="AK427" i="1"/>
  <c r="AG427" i="1"/>
  <c r="AF427" i="1"/>
  <c r="AD427" i="1"/>
  <c r="AD426" i="1" s="1"/>
  <c r="AC427" i="1"/>
  <c r="AE427" i="1" s="1"/>
  <c r="AH427" i="1" s="1"/>
  <c r="Z427" i="1"/>
  <c r="Y427" i="1"/>
  <c r="X427" i="1"/>
  <c r="W427" i="1"/>
  <c r="V427" i="1"/>
  <c r="S427" i="1"/>
  <c r="R427" i="1"/>
  <c r="P427" i="1"/>
  <c r="P426" i="1" s="1"/>
  <c r="P425" i="1" s="1"/>
  <c r="P627" i="1" s="1"/>
  <c r="O427" i="1"/>
  <c r="Q427" i="1" s="1"/>
  <c r="T427" i="1" s="1"/>
  <c r="N427" i="1"/>
  <c r="M427" i="1"/>
  <c r="L427" i="1"/>
  <c r="L426" i="1" s="1"/>
  <c r="J427" i="1"/>
  <c r="K427" i="1" s="1"/>
  <c r="I427" i="1"/>
  <c r="H427" i="1"/>
  <c r="G427" i="1"/>
  <c r="F427" i="1"/>
  <c r="D427" i="1"/>
  <c r="E427" i="1" s="1"/>
  <c r="C427" i="1"/>
  <c r="AS426" i="1"/>
  <c r="AS425" i="1" s="1"/>
  <c r="AR426" i="1"/>
  <c r="AO426" i="1"/>
  <c r="AO425" i="1" s="1"/>
  <c r="AN426" i="1"/>
  <c r="AK426" i="1"/>
  <c r="AK425" i="1" s="1"/>
  <c r="AK627" i="1" s="1"/>
  <c r="AF426" i="1"/>
  <c r="Z426" i="1"/>
  <c r="W426" i="1"/>
  <c r="V426" i="1"/>
  <c r="X426" i="1" s="1"/>
  <c r="R426" i="1"/>
  <c r="N426" i="1"/>
  <c r="M426" i="1"/>
  <c r="J426" i="1"/>
  <c r="I426" i="1"/>
  <c r="F426" i="1"/>
  <c r="AZ422" i="1"/>
  <c r="AU422" i="1"/>
  <c r="AT422" i="1"/>
  <c r="AS422" i="1"/>
  <c r="BB422" i="1" s="1"/>
  <c r="AR422" i="1"/>
  <c r="AQ422" i="1"/>
  <c r="AP422" i="1"/>
  <c r="BA422" i="1" s="1"/>
  <c r="AO422" i="1"/>
  <c r="AN422" i="1"/>
  <c r="AM422" i="1"/>
  <c r="AL422" i="1"/>
  <c r="AK422" i="1"/>
  <c r="AJ422" i="1"/>
  <c r="AY422" i="1" s="1"/>
  <c r="BC422" i="1" s="1"/>
  <c r="AH422" i="1"/>
  <c r="AG422" i="1"/>
  <c r="AF422" i="1"/>
  <c r="AD422" i="1"/>
  <c r="AC422" i="1"/>
  <c r="AE422" i="1" s="1"/>
  <c r="Z422" i="1"/>
  <c r="Y422" i="1"/>
  <c r="W422" i="1"/>
  <c r="V422" i="1"/>
  <c r="X422" i="1" s="1"/>
  <c r="AA422" i="1" s="1"/>
  <c r="S422" i="1"/>
  <c r="R422" i="1"/>
  <c r="Q422" i="1"/>
  <c r="P422" i="1"/>
  <c r="O422" i="1"/>
  <c r="N422" i="1"/>
  <c r="M422" i="1"/>
  <c r="L422" i="1"/>
  <c r="J422" i="1"/>
  <c r="K422" i="1" s="1"/>
  <c r="I422" i="1"/>
  <c r="H422" i="1"/>
  <c r="G422" i="1"/>
  <c r="F422" i="1"/>
  <c r="D422" i="1"/>
  <c r="E422" i="1" s="1"/>
  <c r="C422" i="1"/>
  <c r="BB421" i="1"/>
  <c r="AU421" i="1"/>
  <c r="AT421" i="1"/>
  <c r="AS421" i="1"/>
  <c r="AR421" i="1"/>
  <c r="AQ421" i="1"/>
  <c r="AP421" i="1"/>
  <c r="BA421" i="1" s="1"/>
  <c r="AO421" i="1"/>
  <c r="AN421" i="1"/>
  <c r="AM421" i="1"/>
  <c r="AZ421" i="1" s="1"/>
  <c r="AL421" i="1"/>
  <c r="AK421" i="1"/>
  <c r="AJ421" i="1"/>
  <c r="AG421" i="1"/>
  <c r="AF421" i="1"/>
  <c r="AD421" i="1"/>
  <c r="AE421" i="1" s="1"/>
  <c r="AH421" i="1" s="1"/>
  <c r="AC421" i="1"/>
  <c r="AA421" i="1"/>
  <c r="Z421" i="1"/>
  <c r="Y421" i="1"/>
  <c r="W421" i="1"/>
  <c r="V421" i="1"/>
  <c r="X421" i="1" s="1"/>
  <c r="T421" i="1"/>
  <c r="S421" i="1"/>
  <c r="R421" i="1"/>
  <c r="Q421" i="1"/>
  <c r="P421" i="1"/>
  <c r="O421" i="1"/>
  <c r="N421" i="1"/>
  <c r="M421" i="1"/>
  <c r="L421" i="1"/>
  <c r="J421" i="1"/>
  <c r="I421" i="1"/>
  <c r="G421" i="1"/>
  <c r="F421" i="1"/>
  <c r="H421" i="1" s="1"/>
  <c r="D421" i="1"/>
  <c r="E421" i="1" s="1"/>
  <c r="C421" i="1"/>
  <c r="AU420" i="1"/>
  <c r="AT420" i="1"/>
  <c r="AS420" i="1"/>
  <c r="BB420" i="1" s="1"/>
  <c r="AR420" i="1"/>
  <c r="AQ420" i="1"/>
  <c r="AP420" i="1"/>
  <c r="BA420" i="1" s="1"/>
  <c r="AO420" i="1"/>
  <c r="AN420" i="1"/>
  <c r="AM420" i="1"/>
  <c r="AZ420" i="1" s="1"/>
  <c r="AL420" i="1"/>
  <c r="AK420" i="1"/>
  <c r="AY420" i="1" s="1"/>
  <c r="BC420" i="1" s="1"/>
  <c r="AJ420" i="1"/>
  <c r="AV420" i="1" s="1"/>
  <c r="AG420" i="1"/>
  <c r="AF420" i="1"/>
  <c r="AD420" i="1"/>
  <c r="AC420" i="1"/>
  <c r="AE420" i="1" s="1"/>
  <c r="AH420" i="1" s="1"/>
  <c r="Z420" i="1"/>
  <c r="Y420" i="1"/>
  <c r="W420" i="1"/>
  <c r="X420" i="1" s="1"/>
  <c r="AA420" i="1" s="1"/>
  <c r="V420" i="1"/>
  <c r="T420" i="1"/>
  <c r="S420" i="1"/>
  <c r="R420" i="1"/>
  <c r="Q420" i="1"/>
  <c r="P420" i="1"/>
  <c r="O420" i="1"/>
  <c r="N420" i="1"/>
  <c r="M420" i="1"/>
  <c r="L420" i="1"/>
  <c r="L216" i="1" s="1"/>
  <c r="J420" i="1"/>
  <c r="K420" i="1" s="1"/>
  <c r="I420" i="1"/>
  <c r="H420" i="1"/>
  <c r="G420" i="1"/>
  <c r="F420" i="1"/>
  <c r="D420" i="1"/>
  <c r="E420" i="1" s="1"/>
  <c r="C420" i="1"/>
  <c r="AU418" i="1"/>
  <c r="AT418" i="1"/>
  <c r="AS418" i="1"/>
  <c r="BB418" i="1" s="1"/>
  <c r="AR418" i="1"/>
  <c r="AQ418" i="1"/>
  <c r="AP418" i="1"/>
  <c r="BA418" i="1" s="1"/>
  <c r="AO418" i="1"/>
  <c r="AN418" i="1"/>
  <c r="AM418" i="1"/>
  <c r="AL418" i="1"/>
  <c r="AK418" i="1"/>
  <c r="AJ418" i="1"/>
  <c r="AG418" i="1"/>
  <c r="AF418" i="1"/>
  <c r="AE418" i="1"/>
  <c r="AD418" i="1"/>
  <c r="AC418" i="1"/>
  <c r="Z418" i="1"/>
  <c r="Y418" i="1"/>
  <c r="W418" i="1"/>
  <c r="V418" i="1"/>
  <c r="X418" i="1" s="1"/>
  <c r="AA418" i="1" s="1"/>
  <c r="T418" i="1"/>
  <c r="S418" i="1"/>
  <c r="R418" i="1"/>
  <c r="Q418" i="1"/>
  <c r="P418" i="1"/>
  <c r="O418" i="1"/>
  <c r="N418" i="1"/>
  <c r="M418" i="1"/>
  <c r="L418" i="1"/>
  <c r="J418" i="1"/>
  <c r="K418" i="1" s="1"/>
  <c r="I418" i="1"/>
  <c r="G418" i="1"/>
  <c r="F418" i="1"/>
  <c r="H418" i="1" s="1"/>
  <c r="E418" i="1"/>
  <c r="D418" i="1"/>
  <c r="C418" i="1"/>
  <c r="AZ417" i="1"/>
  <c r="AU417" i="1"/>
  <c r="AT417" i="1"/>
  <c r="AS417" i="1"/>
  <c r="BB417" i="1" s="1"/>
  <c r="AR417" i="1"/>
  <c r="AQ417" i="1"/>
  <c r="AP417" i="1"/>
  <c r="BA417" i="1" s="1"/>
  <c r="AO417" i="1"/>
  <c r="AN417" i="1"/>
  <c r="AM417" i="1"/>
  <c r="AL417" i="1"/>
  <c r="AK417" i="1"/>
  <c r="AY417" i="1" s="1"/>
  <c r="AJ417" i="1"/>
  <c r="AG417" i="1"/>
  <c r="AF417" i="1"/>
  <c r="AD417" i="1"/>
  <c r="AC417" i="1"/>
  <c r="AE417" i="1" s="1"/>
  <c r="AH417" i="1" s="1"/>
  <c r="Z417" i="1"/>
  <c r="Y417" i="1"/>
  <c r="X417" i="1"/>
  <c r="W417" i="1"/>
  <c r="V417" i="1"/>
  <c r="T417" i="1"/>
  <c r="S417" i="1"/>
  <c r="R417" i="1"/>
  <c r="Q417" i="1"/>
  <c r="P417" i="1"/>
  <c r="O417" i="1"/>
  <c r="N417" i="1"/>
  <c r="M417" i="1"/>
  <c r="L417" i="1"/>
  <c r="J417" i="1"/>
  <c r="K417" i="1" s="1"/>
  <c r="I417" i="1"/>
  <c r="H417" i="1"/>
  <c r="G417" i="1"/>
  <c r="F417" i="1"/>
  <c r="D417" i="1"/>
  <c r="E417" i="1" s="1"/>
  <c r="C417" i="1"/>
  <c r="AU416" i="1"/>
  <c r="AT416" i="1"/>
  <c r="AS416" i="1"/>
  <c r="AS212" i="1" s="1"/>
  <c r="AR416" i="1"/>
  <c r="AQ416" i="1"/>
  <c r="BA416" i="1" s="1"/>
  <c r="AP416" i="1"/>
  <c r="AO416" i="1"/>
  <c r="AN416" i="1"/>
  <c r="AM416" i="1"/>
  <c r="AZ416" i="1" s="1"/>
  <c r="AL416" i="1"/>
  <c r="AK416" i="1"/>
  <c r="AK212" i="1" s="1"/>
  <c r="AJ416" i="1"/>
  <c r="AG416" i="1"/>
  <c r="AF416" i="1"/>
  <c r="AD416" i="1"/>
  <c r="AE416" i="1" s="1"/>
  <c r="AH416" i="1" s="1"/>
  <c r="AC416" i="1"/>
  <c r="AA416" i="1"/>
  <c r="Z416" i="1"/>
  <c r="Y416" i="1"/>
  <c r="W416" i="1"/>
  <c r="V416" i="1"/>
  <c r="X416" i="1" s="1"/>
  <c r="T416" i="1"/>
  <c r="S416" i="1"/>
  <c r="R416" i="1"/>
  <c r="R212" i="1" s="1"/>
  <c r="Q416" i="1"/>
  <c r="P416" i="1"/>
  <c r="O416" i="1"/>
  <c r="N416" i="1"/>
  <c r="M416" i="1"/>
  <c r="L416" i="1"/>
  <c r="J416" i="1"/>
  <c r="K416" i="1" s="1"/>
  <c r="I416" i="1"/>
  <c r="G416" i="1"/>
  <c r="F416" i="1"/>
  <c r="H416" i="1" s="1"/>
  <c r="D416" i="1"/>
  <c r="E416" i="1" s="1"/>
  <c r="C416" i="1"/>
  <c r="AU415" i="1"/>
  <c r="AT415" i="1"/>
  <c r="AS415" i="1"/>
  <c r="BB415" i="1" s="1"/>
  <c r="AR415" i="1"/>
  <c r="AQ415" i="1"/>
  <c r="AP415" i="1"/>
  <c r="BA415" i="1" s="1"/>
  <c r="AO415" i="1"/>
  <c r="AN415" i="1"/>
  <c r="AM415" i="1"/>
  <c r="AZ415" i="1" s="1"/>
  <c r="AL415" i="1"/>
  <c r="AK415" i="1"/>
  <c r="AJ415" i="1"/>
  <c r="AY415" i="1" s="1"/>
  <c r="AG415" i="1"/>
  <c r="AF415" i="1"/>
  <c r="AD415" i="1"/>
  <c r="AC415" i="1"/>
  <c r="Z415" i="1"/>
  <c r="Y415" i="1"/>
  <c r="W415" i="1"/>
  <c r="X415" i="1" s="1"/>
  <c r="AA415" i="1" s="1"/>
  <c r="V415" i="1"/>
  <c r="T415" i="1"/>
  <c r="S415" i="1"/>
  <c r="R415" i="1"/>
  <c r="Q415" i="1"/>
  <c r="P415" i="1"/>
  <c r="O415" i="1"/>
  <c r="N415" i="1"/>
  <c r="M415" i="1"/>
  <c r="L415" i="1"/>
  <c r="K415" i="1"/>
  <c r="J415" i="1"/>
  <c r="I415" i="1"/>
  <c r="H415" i="1"/>
  <c r="G415" i="1"/>
  <c r="F415" i="1"/>
  <c r="D415" i="1"/>
  <c r="E415" i="1" s="1"/>
  <c r="C415" i="1"/>
  <c r="AU414" i="1"/>
  <c r="AT414" i="1"/>
  <c r="AS414" i="1"/>
  <c r="BB414" i="1" s="1"/>
  <c r="AR414" i="1"/>
  <c r="AQ414" i="1"/>
  <c r="BA414" i="1" s="1"/>
  <c r="AP414" i="1"/>
  <c r="AO414" i="1"/>
  <c r="AN414" i="1"/>
  <c r="AM414" i="1"/>
  <c r="AL414" i="1"/>
  <c r="AK414" i="1"/>
  <c r="AJ414" i="1"/>
  <c r="AG414" i="1"/>
  <c r="AF414" i="1"/>
  <c r="AE414" i="1"/>
  <c r="AD414" i="1"/>
  <c r="AC414" i="1"/>
  <c r="Z414" i="1"/>
  <c r="Y414" i="1"/>
  <c r="W414" i="1"/>
  <c r="V414" i="1"/>
  <c r="X414" i="1" s="1"/>
  <c r="AA414" i="1" s="1"/>
  <c r="T414" i="1"/>
  <c r="S414" i="1"/>
  <c r="R414" i="1"/>
  <c r="Q414" i="1"/>
  <c r="P414" i="1"/>
  <c r="O414" i="1"/>
  <c r="N414" i="1"/>
  <c r="M414" i="1"/>
  <c r="L414" i="1"/>
  <c r="J414" i="1"/>
  <c r="K414" i="1" s="1"/>
  <c r="I414" i="1"/>
  <c r="G414" i="1"/>
  <c r="F414" i="1"/>
  <c r="H414" i="1" s="1"/>
  <c r="E414" i="1"/>
  <c r="D414" i="1"/>
  <c r="C414" i="1"/>
  <c r="AZ413" i="1"/>
  <c r="AU413" i="1"/>
  <c r="AT413" i="1"/>
  <c r="AS413" i="1"/>
  <c r="BB413" i="1" s="1"/>
  <c r="AR413" i="1"/>
  <c r="AQ413" i="1"/>
  <c r="AP413" i="1"/>
  <c r="BA413" i="1" s="1"/>
  <c r="AO413" i="1"/>
  <c r="AN413" i="1"/>
  <c r="AM413" i="1"/>
  <c r="AL413" i="1"/>
  <c r="AK413" i="1"/>
  <c r="AY413" i="1" s="1"/>
  <c r="AJ413" i="1"/>
  <c r="AG413" i="1"/>
  <c r="AF413" i="1"/>
  <c r="AD413" i="1"/>
  <c r="AC413" i="1"/>
  <c r="AE413" i="1" s="1"/>
  <c r="AH413" i="1" s="1"/>
  <c r="Z413" i="1"/>
  <c r="Y413" i="1"/>
  <c r="AA413" i="1" s="1"/>
  <c r="X413" i="1"/>
  <c r="W413" i="1"/>
  <c r="V413" i="1"/>
  <c r="T413" i="1"/>
  <c r="S413" i="1"/>
  <c r="R413" i="1"/>
  <c r="Q413" i="1"/>
  <c r="P413" i="1"/>
  <c r="O413" i="1"/>
  <c r="N413" i="1"/>
  <c r="M413" i="1"/>
  <c r="L413" i="1"/>
  <c r="J413" i="1"/>
  <c r="K413" i="1" s="1"/>
  <c r="I413" i="1"/>
  <c r="H413" i="1"/>
  <c r="G413" i="1"/>
  <c r="F413" i="1"/>
  <c r="D413" i="1"/>
  <c r="E413" i="1" s="1"/>
  <c r="C413" i="1"/>
  <c r="AU412" i="1"/>
  <c r="AT412" i="1"/>
  <c r="AS412" i="1"/>
  <c r="AS208" i="1" s="1"/>
  <c r="AR412" i="1"/>
  <c r="AQ412" i="1"/>
  <c r="BA412" i="1" s="1"/>
  <c r="AP412" i="1"/>
  <c r="AO412" i="1"/>
  <c r="AN412" i="1"/>
  <c r="AM412" i="1"/>
  <c r="AZ412" i="1" s="1"/>
  <c r="AL412" i="1"/>
  <c r="AK412" i="1"/>
  <c r="AK208" i="1" s="1"/>
  <c r="AJ412" i="1"/>
  <c r="AG412" i="1"/>
  <c r="AF412" i="1"/>
  <c r="AD412" i="1"/>
  <c r="AE412" i="1" s="1"/>
  <c r="AH412" i="1" s="1"/>
  <c r="AC412" i="1"/>
  <c r="AA412" i="1"/>
  <c r="Z412" i="1"/>
  <c r="Y412" i="1"/>
  <c r="W412" i="1"/>
  <c r="V412" i="1"/>
  <c r="X412" i="1" s="1"/>
  <c r="S412" i="1"/>
  <c r="R412" i="1"/>
  <c r="Q412" i="1"/>
  <c r="P412" i="1"/>
  <c r="O412" i="1"/>
  <c r="N412" i="1"/>
  <c r="M412" i="1"/>
  <c r="L412" i="1"/>
  <c r="J412" i="1"/>
  <c r="K412" i="1" s="1"/>
  <c r="I412" i="1"/>
  <c r="G412" i="1"/>
  <c r="F412" i="1"/>
  <c r="H412" i="1" s="1"/>
  <c r="D412" i="1"/>
  <c r="E412" i="1" s="1"/>
  <c r="C412" i="1"/>
  <c r="AU411" i="1"/>
  <c r="AT411" i="1"/>
  <c r="AS411" i="1"/>
  <c r="BB411" i="1" s="1"/>
  <c r="AR411" i="1"/>
  <c r="AQ411" i="1"/>
  <c r="AP411" i="1"/>
  <c r="BA411" i="1" s="1"/>
  <c r="AO411" i="1"/>
  <c r="AN411" i="1"/>
  <c r="AM411" i="1"/>
  <c r="AZ411" i="1" s="1"/>
  <c r="AL411" i="1"/>
  <c r="AK411" i="1"/>
  <c r="AY411" i="1" s="1"/>
  <c r="BC411" i="1" s="1"/>
  <c r="AJ411" i="1"/>
  <c r="AV411" i="1" s="1"/>
  <c r="AG411" i="1"/>
  <c r="AF411" i="1"/>
  <c r="AD411" i="1"/>
  <c r="AD207" i="1" s="1"/>
  <c r="AC411" i="1"/>
  <c r="Z411" i="1"/>
  <c r="Y411" i="1"/>
  <c r="W411" i="1"/>
  <c r="X411" i="1" s="1"/>
  <c r="AA411" i="1" s="1"/>
  <c r="V411" i="1"/>
  <c r="T411" i="1"/>
  <c r="S411" i="1"/>
  <c r="R411" i="1"/>
  <c r="Q411" i="1"/>
  <c r="P411" i="1"/>
  <c r="O411" i="1"/>
  <c r="N411" i="1"/>
  <c r="M411" i="1"/>
  <c r="L411" i="1"/>
  <c r="J411" i="1"/>
  <c r="K411" i="1" s="1"/>
  <c r="I411" i="1"/>
  <c r="H411" i="1"/>
  <c r="G411" i="1"/>
  <c r="F411" i="1"/>
  <c r="D411" i="1"/>
  <c r="E411" i="1" s="1"/>
  <c r="C411" i="1"/>
  <c r="AU410" i="1"/>
  <c r="AT410" i="1"/>
  <c r="AS410" i="1"/>
  <c r="BB410" i="1" s="1"/>
  <c r="AR410" i="1"/>
  <c r="AQ410" i="1"/>
  <c r="BA410" i="1" s="1"/>
  <c r="AP410" i="1"/>
  <c r="AO410" i="1"/>
  <c r="AO206" i="1" s="1"/>
  <c r="AN410" i="1"/>
  <c r="AM410" i="1"/>
  <c r="AL410" i="1"/>
  <c r="AK410" i="1"/>
  <c r="AJ410" i="1"/>
  <c r="AG410" i="1"/>
  <c r="AF410" i="1"/>
  <c r="AD410" i="1"/>
  <c r="AE410" i="1" s="1"/>
  <c r="AH410" i="1" s="1"/>
  <c r="AC410" i="1"/>
  <c r="Z410" i="1"/>
  <c r="Y410" i="1"/>
  <c r="W410" i="1"/>
  <c r="V410" i="1"/>
  <c r="S410" i="1"/>
  <c r="R410" i="1"/>
  <c r="Q410" i="1"/>
  <c r="P410" i="1"/>
  <c r="O410" i="1"/>
  <c r="N410" i="1"/>
  <c r="M410" i="1"/>
  <c r="L410" i="1"/>
  <c r="J410" i="1"/>
  <c r="K410" i="1" s="1"/>
  <c r="I410" i="1"/>
  <c r="G410" i="1"/>
  <c r="F410" i="1"/>
  <c r="H410" i="1" s="1"/>
  <c r="D410" i="1"/>
  <c r="E410" i="1" s="1"/>
  <c r="C410" i="1"/>
  <c r="AZ409" i="1"/>
  <c r="AU409" i="1"/>
  <c r="AT409" i="1"/>
  <c r="AS409" i="1"/>
  <c r="BB409" i="1" s="1"/>
  <c r="AR409" i="1"/>
  <c r="AQ409" i="1"/>
  <c r="AP409" i="1"/>
  <c r="AO409" i="1"/>
  <c r="AN409" i="1"/>
  <c r="AM409" i="1"/>
  <c r="AL409" i="1"/>
  <c r="AK409" i="1"/>
  <c r="AY409" i="1" s="1"/>
  <c r="AJ409" i="1"/>
  <c r="AV409" i="1" s="1"/>
  <c r="AH409" i="1"/>
  <c r="AG409" i="1"/>
  <c r="AF409" i="1"/>
  <c r="AD409" i="1"/>
  <c r="AC409" i="1"/>
  <c r="AE409" i="1" s="1"/>
  <c r="Z409" i="1"/>
  <c r="Y409" i="1"/>
  <c r="W409" i="1"/>
  <c r="X409" i="1" s="1"/>
  <c r="AA409" i="1" s="1"/>
  <c r="V409" i="1"/>
  <c r="T409" i="1"/>
  <c r="S409" i="1"/>
  <c r="R409" i="1"/>
  <c r="Q409" i="1"/>
  <c r="P409" i="1"/>
  <c r="O409" i="1"/>
  <c r="N409" i="1"/>
  <c r="M409" i="1"/>
  <c r="L409" i="1"/>
  <c r="J409" i="1"/>
  <c r="K409" i="1" s="1"/>
  <c r="I409" i="1"/>
  <c r="H409" i="1"/>
  <c r="G409" i="1"/>
  <c r="F409" i="1"/>
  <c r="D409" i="1"/>
  <c r="E409" i="1" s="1"/>
  <c r="C409" i="1"/>
  <c r="AU408" i="1"/>
  <c r="AT408" i="1"/>
  <c r="AS408" i="1"/>
  <c r="BB408" i="1" s="1"/>
  <c r="AR408" i="1"/>
  <c r="AQ408" i="1"/>
  <c r="BA408" i="1" s="1"/>
  <c r="AP408" i="1"/>
  <c r="AO408" i="1"/>
  <c r="AN408" i="1"/>
  <c r="AM408" i="1"/>
  <c r="AZ408" i="1" s="1"/>
  <c r="AL408" i="1"/>
  <c r="AK408" i="1"/>
  <c r="AJ408" i="1"/>
  <c r="AG408" i="1"/>
  <c r="AF408" i="1"/>
  <c r="AE408" i="1"/>
  <c r="AH408" i="1" s="1"/>
  <c r="AD408" i="1"/>
  <c r="AC408" i="1"/>
  <c r="Z408" i="1"/>
  <c r="Y408" i="1"/>
  <c r="W408" i="1"/>
  <c r="V408" i="1"/>
  <c r="X408" i="1" s="1"/>
  <c r="AA408" i="1" s="1"/>
  <c r="S408" i="1"/>
  <c r="R408" i="1"/>
  <c r="R406" i="1" s="1"/>
  <c r="P408" i="1"/>
  <c r="O408" i="1"/>
  <c r="N408" i="1"/>
  <c r="M408" i="1"/>
  <c r="L408" i="1"/>
  <c r="J408" i="1"/>
  <c r="I408" i="1"/>
  <c r="G408" i="1"/>
  <c r="F408" i="1"/>
  <c r="H408" i="1" s="1"/>
  <c r="E408" i="1"/>
  <c r="D408" i="1"/>
  <c r="C408" i="1"/>
  <c r="AU407" i="1"/>
  <c r="AT407" i="1"/>
  <c r="AS407" i="1"/>
  <c r="AR407" i="1"/>
  <c r="AQ407" i="1"/>
  <c r="AP407" i="1"/>
  <c r="BA407" i="1" s="1"/>
  <c r="AO407" i="1"/>
  <c r="AN407" i="1"/>
  <c r="AM407" i="1"/>
  <c r="AL407" i="1"/>
  <c r="AK407" i="1"/>
  <c r="AY407" i="1" s="1"/>
  <c r="AJ407" i="1"/>
  <c r="AG407" i="1"/>
  <c r="AG406" i="1" s="1"/>
  <c r="AF407" i="1"/>
  <c r="AD407" i="1"/>
  <c r="AC407" i="1"/>
  <c r="AE407" i="1" s="1"/>
  <c r="AH407" i="1" s="1"/>
  <c r="Z407" i="1"/>
  <c r="Y407" i="1"/>
  <c r="Y406" i="1" s="1"/>
  <c r="X407" i="1"/>
  <c r="AA407" i="1" s="1"/>
  <c r="W407" i="1"/>
  <c r="V407" i="1"/>
  <c r="T407" i="1"/>
  <c r="S407" i="1"/>
  <c r="R407" i="1"/>
  <c r="Q407" i="1"/>
  <c r="P407" i="1"/>
  <c r="P406" i="1" s="1"/>
  <c r="O407" i="1"/>
  <c r="O406" i="1" s="1"/>
  <c r="N407" i="1"/>
  <c r="M407" i="1"/>
  <c r="L407" i="1"/>
  <c r="L406" i="1" s="1"/>
  <c r="J407" i="1"/>
  <c r="K407" i="1" s="1"/>
  <c r="I407" i="1"/>
  <c r="H407" i="1"/>
  <c r="G407" i="1"/>
  <c r="G406" i="1" s="1"/>
  <c r="H406" i="1" s="1"/>
  <c r="F407" i="1"/>
  <c r="D407" i="1"/>
  <c r="C407" i="1"/>
  <c r="AT406" i="1"/>
  <c r="AR406" i="1"/>
  <c r="AO406" i="1"/>
  <c r="AN406" i="1"/>
  <c r="AL406" i="1"/>
  <c r="AJ406" i="1"/>
  <c r="AF406" i="1"/>
  <c r="AC406" i="1"/>
  <c r="Z406" i="1"/>
  <c r="W406" i="1"/>
  <c r="V406" i="1"/>
  <c r="X406" i="1" s="1"/>
  <c r="AA406" i="1" s="1"/>
  <c r="S406" i="1"/>
  <c r="M406" i="1"/>
  <c r="I406" i="1"/>
  <c r="F406" i="1"/>
  <c r="C406" i="1"/>
  <c r="AZ405" i="1"/>
  <c r="AU405" i="1"/>
  <c r="AT405" i="1"/>
  <c r="AS405" i="1"/>
  <c r="BB405" i="1" s="1"/>
  <c r="AR405" i="1"/>
  <c r="AQ405" i="1"/>
  <c r="AP405" i="1"/>
  <c r="BA405" i="1" s="1"/>
  <c r="AO405" i="1"/>
  <c r="AN405" i="1"/>
  <c r="AM405" i="1"/>
  <c r="AL405" i="1"/>
  <c r="AK405" i="1"/>
  <c r="AY405" i="1" s="1"/>
  <c r="AJ405" i="1"/>
  <c r="AV405" i="1" s="1"/>
  <c r="AG405" i="1"/>
  <c r="AF405" i="1"/>
  <c r="AD405" i="1"/>
  <c r="AC405" i="1"/>
  <c r="AE405" i="1" s="1"/>
  <c r="AH405" i="1" s="1"/>
  <c r="Z405" i="1"/>
  <c r="Y405" i="1"/>
  <c r="W405" i="1"/>
  <c r="X405" i="1" s="1"/>
  <c r="AA405" i="1" s="1"/>
  <c r="V405" i="1"/>
  <c r="T405" i="1"/>
  <c r="S405" i="1"/>
  <c r="R405" i="1"/>
  <c r="Q405" i="1"/>
  <c r="P405" i="1"/>
  <c r="O405" i="1"/>
  <c r="N405" i="1"/>
  <c r="M405" i="1"/>
  <c r="L405" i="1"/>
  <c r="K405" i="1"/>
  <c r="J405" i="1"/>
  <c r="I405" i="1"/>
  <c r="H405" i="1"/>
  <c r="G405" i="1"/>
  <c r="F405" i="1"/>
  <c r="D405" i="1"/>
  <c r="E405" i="1" s="1"/>
  <c r="C405" i="1"/>
  <c r="AU404" i="1"/>
  <c r="AT404" i="1"/>
  <c r="AS404" i="1"/>
  <c r="AS402" i="1" s="1"/>
  <c r="AR404" i="1"/>
  <c r="AQ404" i="1"/>
  <c r="BA404" i="1" s="1"/>
  <c r="AP404" i="1"/>
  <c r="AO404" i="1"/>
  <c r="AN404" i="1"/>
  <c r="AM404" i="1"/>
  <c r="AZ404" i="1" s="1"/>
  <c r="AL404" i="1"/>
  <c r="AK404" i="1"/>
  <c r="AK402" i="1" s="1"/>
  <c r="AJ404" i="1"/>
  <c r="AG404" i="1"/>
  <c r="AF404" i="1"/>
  <c r="AE404" i="1"/>
  <c r="AH404" i="1" s="1"/>
  <c r="AD404" i="1"/>
  <c r="AC404" i="1"/>
  <c r="AA404" i="1"/>
  <c r="Z404" i="1"/>
  <c r="Y404" i="1"/>
  <c r="W404" i="1"/>
  <c r="V404" i="1"/>
  <c r="X404" i="1" s="1"/>
  <c r="T404" i="1"/>
  <c r="S404" i="1"/>
  <c r="R404" i="1"/>
  <c r="R402" i="1" s="1"/>
  <c r="R401" i="1" s="1"/>
  <c r="Q404" i="1"/>
  <c r="P404" i="1"/>
  <c r="O404" i="1"/>
  <c r="N404" i="1"/>
  <c r="M404" i="1"/>
  <c r="L404" i="1"/>
  <c r="J404" i="1"/>
  <c r="I404" i="1"/>
  <c r="G404" i="1"/>
  <c r="F404" i="1"/>
  <c r="H404" i="1" s="1"/>
  <c r="E404" i="1"/>
  <c r="D404" i="1"/>
  <c r="C404" i="1"/>
  <c r="AU403" i="1"/>
  <c r="AU402" i="1" s="1"/>
  <c r="AT403" i="1"/>
  <c r="AT402" i="1" s="1"/>
  <c r="AT401" i="1" s="1"/>
  <c r="AT394" i="1" s="1"/>
  <c r="AS403" i="1"/>
  <c r="BB403" i="1" s="1"/>
  <c r="AR403" i="1"/>
  <c r="AQ403" i="1"/>
  <c r="AQ402" i="1" s="1"/>
  <c r="AP403" i="1"/>
  <c r="BA403" i="1" s="1"/>
  <c r="AO403" i="1"/>
  <c r="AN403" i="1"/>
  <c r="AM403" i="1"/>
  <c r="AL403" i="1"/>
  <c r="AL402" i="1" s="1"/>
  <c r="AL401" i="1" s="1"/>
  <c r="AL394" i="1" s="1"/>
  <c r="AK403" i="1"/>
  <c r="AY403" i="1" s="1"/>
  <c r="AJ403" i="1"/>
  <c r="AV403" i="1" s="1"/>
  <c r="AG403" i="1"/>
  <c r="AG402" i="1" s="1"/>
  <c r="AG401" i="1" s="1"/>
  <c r="AG394" i="1" s="1"/>
  <c r="AF403" i="1"/>
  <c r="AD403" i="1"/>
  <c r="AD402" i="1" s="1"/>
  <c r="AC403" i="1"/>
  <c r="AC402" i="1" s="1"/>
  <c r="Z403" i="1"/>
  <c r="Y403" i="1"/>
  <c r="Y402" i="1" s="1"/>
  <c r="X403" i="1"/>
  <c r="AA403" i="1" s="1"/>
  <c r="W403" i="1"/>
  <c r="V403" i="1"/>
  <c r="T403" i="1"/>
  <c r="S403" i="1"/>
  <c r="S402" i="1" s="1"/>
  <c r="S401" i="1" s="1"/>
  <c r="S394" i="1" s="1"/>
  <c r="R403" i="1"/>
  <c r="Q403" i="1"/>
  <c r="P403" i="1"/>
  <c r="P402" i="1" s="1"/>
  <c r="O403" i="1"/>
  <c r="O402" i="1" s="1"/>
  <c r="O401" i="1" s="1"/>
  <c r="O394" i="1" s="1"/>
  <c r="N403" i="1"/>
  <c r="M403" i="1"/>
  <c r="L403" i="1"/>
  <c r="J403" i="1"/>
  <c r="K403" i="1" s="1"/>
  <c r="I403" i="1"/>
  <c r="H403" i="1"/>
  <c r="G403" i="1"/>
  <c r="G402" i="1" s="1"/>
  <c r="F403" i="1"/>
  <c r="D403" i="1"/>
  <c r="C403" i="1"/>
  <c r="C402" i="1" s="1"/>
  <c r="C401" i="1" s="1"/>
  <c r="C394" i="1" s="1"/>
  <c r="AR402" i="1"/>
  <c r="AO402" i="1"/>
  <c r="AN402" i="1"/>
  <c r="AN401" i="1" s="1"/>
  <c r="AN394" i="1" s="1"/>
  <c r="AJ402" i="1"/>
  <c r="AF402" i="1"/>
  <c r="AF401" i="1" s="1"/>
  <c r="Z402" i="1"/>
  <c r="W402" i="1"/>
  <c r="W401" i="1" s="1"/>
  <c r="X401" i="1" s="1"/>
  <c r="V402" i="1"/>
  <c r="X402" i="1" s="1"/>
  <c r="AA402" i="1" s="1"/>
  <c r="Q402" i="1"/>
  <c r="N402" i="1"/>
  <c r="M402" i="1"/>
  <c r="I402" i="1"/>
  <c r="F402" i="1"/>
  <c r="F401" i="1" s="1"/>
  <c r="AR401" i="1"/>
  <c r="AJ401" i="1"/>
  <c r="Z401" i="1"/>
  <c r="Y401" i="1"/>
  <c r="V401" i="1"/>
  <c r="P401" i="1"/>
  <c r="M401" i="1"/>
  <c r="I401" i="1"/>
  <c r="AU400" i="1"/>
  <c r="AT400" i="1"/>
  <c r="AS400" i="1"/>
  <c r="AR400" i="1"/>
  <c r="AQ400" i="1"/>
  <c r="BA400" i="1" s="1"/>
  <c r="AP400" i="1"/>
  <c r="AO400" i="1"/>
  <c r="AO399" i="1" s="1"/>
  <c r="AN400" i="1"/>
  <c r="AZ400" i="1" s="1"/>
  <c r="AM400" i="1"/>
  <c r="AL400" i="1"/>
  <c r="AK400" i="1"/>
  <c r="AJ400" i="1"/>
  <c r="AG400" i="1"/>
  <c r="AF400" i="1"/>
  <c r="AH400" i="1" s="1"/>
  <c r="AE400" i="1"/>
  <c r="AD400" i="1"/>
  <c r="AC400" i="1"/>
  <c r="Z400" i="1"/>
  <c r="Y400" i="1"/>
  <c r="W400" i="1"/>
  <c r="W399" i="1" s="1"/>
  <c r="X399" i="1" s="1"/>
  <c r="AA399" i="1" s="1"/>
  <c r="V400" i="1"/>
  <c r="X400" i="1" s="1"/>
  <c r="AA400" i="1" s="1"/>
  <c r="T400" i="1"/>
  <c r="S400" i="1"/>
  <c r="R400" i="1"/>
  <c r="R399" i="1" s="1"/>
  <c r="Q400" i="1"/>
  <c r="P400" i="1"/>
  <c r="O400" i="1"/>
  <c r="N400" i="1"/>
  <c r="N399" i="1" s="1"/>
  <c r="M400" i="1"/>
  <c r="L400" i="1"/>
  <c r="J400" i="1"/>
  <c r="I400" i="1"/>
  <c r="G400" i="1"/>
  <c r="F400" i="1"/>
  <c r="H400" i="1" s="1"/>
  <c r="E400" i="1"/>
  <c r="D400" i="1"/>
  <c r="C400" i="1"/>
  <c r="AU399" i="1"/>
  <c r="AT399" i="1"/>
  <c r="AR399" i="1"/>
  <c r="AQ399" i="1"/>
  <c r="AP399" i="1"/>
  <c r="BA399" i="1" s="1"/>
  <c r="AN399" i="1"/>
  <c r="AM399" i="1"/>
  <c r="AL399" i="1"/>
  <c r="AJ399" i="1"/>
  <c r="AG399" i="1"/>
  <c r="AD399" i="1"/>
  <c r="AC399" i="1"/>
  <c r="AE399" i="1" s="1"/>
  <c r="Z399" i="1"/>
  <c r="Y399" i="1"/>
  <c r="V399" i="1"/>
  <c r="T399" i="1"/>
  <c r="S399" i="1"/>
  <c r="Q399" i="1"/>
  <c r="P399" i="1"/>
  <c r="O399" i="1"/>
  <c r="M399" i="1"/>
  <c r="L399" i="1"/>
  <c r="I399" i="1"/>
  <c r="G399" i="1"/>
  <c r="D399" i="1"/>
  <c r="E399" i="1" s="1"/>
  <c r="C399" i="1"/>
  <c r="AU398" i="1"/>
  <c r="AT398" i="1"/>
  <c r="AS398" i="1"/>
  <c r="BB398" i="1" s="1"/>
  <c r="AR398" i="1"/>
  <c r="AQ398" i="1"/>
  <c r="BA398" i="1" s="1"/>
  <c r="AP398" i="1"/>
  <c r="AO398" i="1"/>
  <c r="AO396" i="1" s="1"/>
  <c r="AO395" i="1" s="1"/>
  <c r="AN398" i="1"/>
  <c r="AM398" i="1"/>
  <c r="AZ398" i="1" s="1"/>
  <c r="AL398" i="1"/>
  <c r="AK398" i="1"/>
  <c r="AJ398" i="1"/>
  <c r="AV398" i="1" s="1"/>
  <c r="AW398" i="1" s="1"/>
  <c r="AG398" i="1"/>
  <c r="AF398" i="1"/>
  <c r="AF396" i="1" s="1"/>
  <c r="AD398" i="1"/>
  <c r="AE398" i="1" s="1"/>
  <c r="AC398" i="1"/>
  <c r="Z398" i="1"/>
  <c r="Y398" i="1"/>
  <c r="W398" i="1"/>
  <c r="W396" i="1" s="1"/>
  <c r="W395" i="1" s="1"/>
  <c r="X395" i="1" s="1"/>
  <c r="V398" i="1"/>
  <c r="X398" i="1" s="1"/>
  <c r="AA398" i="1" s="1"/>
  <c r="T398" i="1"/>
  <c r="S398" i="1"/>
  <c r="R398" i="1"/>
  <c r="Q398" i="1"/>
  <c r="P398" i="1"/>
  <c r="O398" i="1"/>
  <c r="N398" i="1"/>
  <c r="N396" i="1" s="1"/>
  <c r="N395" i="1" s="1"/>
  <c r="M398" i="1"/>
  <c r="L398" i="1"/>
  <c r="J398" i="1"/>
  <c r="K398" i="1" s="1"/>
  <c r="I398" i="1"/>
  <c r="G398" i="1"/>
  <c r="F398" i="1"/>
  <c r="D398" i="1"/>
  <c r="E398" i="1" s="1"/>
  <c r="C398" i="1"/>
  <c r="AZ397" i="1"/>
  <c r="AU397" i="1"/>
  <c r="AU396" i="1" s="1"/>
  <c r="AT397" i="1"/>
  <c r="AS397" i="1"/>
  <c r="BB397" i="1" s="1"/>
  <c r="AR397" i="1"/>
  <c r="AQ397" i="1"/>
  <c r="AP397" i="1"/>
  <c r="AO397" i="1"/>
  <c r="AN397" i="1"/>
  <c r="AM397" i="1"/>
  <c r="AM396" i="1" s="1"/>
  <c r="AZ396" i="1" s="1"/>
  <c r="AL397" i="1"/>
  <c r="AK397" i="1"/>
  <c r="AY397" i="1" s="1"/>
  <c r="AJ397" i="1"/>
  <c r="AH397" i="1"/>
  <c r="AG397" i="1"/>
  <c r="AF397" i="1"/>
  <c r="AD397" i="1"/>
  <c r="AD396" i="1" s="1"/>
  <c r="AC397" i="1"/>
  <c r="AE397" i="1" s="1"/>
  <c r="Z397" i="1"/>
  <c r="Y397" i="1"/>
  <c r="Y396" i="1" s="1"/>
  <c r="Y395" i="1" s="1"/>
  <c r="Y394" i="1" s="1"/>
  <c r="W397" i="1"/>
  <c r="X397" i="1" s="1"/>
  <c r="V397" i="1"/>
  <c r="T397" i="1"/>
  <c r="S397" i="1"/>
  <c r="R397" i="1"/>
  <c r="Q397" i="1"/>
  <c r="P397" i="1"/>
  <c r="P396" i="1" s="1"/>
  <c r="P395" i="1" s="1"/>
  <c r="P394" i="1" s="1"/>
  <c r="O397" i="1"/>
  <c r="N397" i="1"/>
  <c r="M397" i="1"/>
  <c r="L397" i="1"/>
  <c r="L396" i="1" s="1"/>
  <c r="J397" i="1"/>
  <c r="K397" i="1" s="1"/>
  <c r="I397" i="1"/>
  <c r="H397" i="1"/>
  <c r="G397" i="1"/>
  <c r="F397" i="1"/>
  <c r="D397" i="1"/>
  <c r="E397" i="1" s="1"/>
  <c r="C397" i="1"/>
  <c r="AT396" i="1"/>
  <c r="AS396" i="1"/>
  <c r="AR396" i="1"/>
  <c r="AP396" i="1"/>
  <c r="AN396" i="1"/>
  <c r="AL396" i="1"/>
  <c r="AK396" i="1"/>
  <c r="AJ396" i="1"/>
  <c r="AG396" i="1"/>
  <c r="AC396" i="1"/>
  <c r="Z396" i="1"/>
  <c r="V396" i="1"/>
  <c r="X396" i="1" s="1"/>
  <c r="AA396" i="1" s="1"/>
  <c r="S396" i="1"/>
  <c r="R396" i="1"/>
  <c r="R395" i="1" s="1"/>
  <c r="R394" i="1" s="1"/>
  <c r="Q396" i="1"/>
  <c r="O396" i="1"/>
  <c r="M396" i="1"/>
  <c r="J396" i="1"/>
  <c r="I396" i="1"/>
  <c r="G396" i="1"/>
  <c r="C396" i="1"/>
  <c r="AU395" i="1"/>
  <c r="AT395" i="1"/>
  <c r="AR395" i="1"/>
  <c r="AP395" i="1"/>
  <c r="AN395" i="1"/>
  <c r="AL395" i="1"/>
  <c r="AJ395" i="1"/>
  <c r="AG395" i="1"/>
  <c r="AC395" i="1"/>
  <c r="Z395" i="1"/>
  <c r="V395" i="1"/>
  <c r="S395" i="1"/>
  <c r="Q395" i="1"/>
  <c r="O395" i="1"/>
  <c r="M395" i="1"/>
  <c r="L395" i="1"/>
  <c r="I395" i="1"/>
  <c r="G395" i="1"/>
  <c r="C395" i="1"/>
  <c r="AR394" i="1"/>
  <c r="AJ394" i="1"/>
  <c r="Z394" i="1"/>
  <c r="W394" i="1"/>
  <c r="V394" i="1"/>
  <c r="M394" i="1"/>
  <c r="I394" i="1"/>
  <c r="AZ393" i="1"/>
  <c r="AU393" i="1"/>
  <c r="AU392" i="1" s="1"/>
  <c r="AT393" i="1"/>
  <c r="AS393" i="1"/>
  <c r="BB393" i="1" s="1"/>
  <c r="AR393" i="1"/>
  <c r="AQ393" i="1"/>
  <c r="AQ392" i="1" s="1"/>
  <c r="BA392" i="1" s="1"/>
  <c r="AP393" i="1"/>
  <c r="BA393" i="1" s="1"/>
  <c r="AO393" i="1"/>
  <c r="AN393" i="1"/>
  <c r="AM393" i="1"/>
  <c r="AM392" i="1" s="1"/>
  <c r="AZ392" i="1" s="1"/>
  <c r="AL393" i="1"/>
  <c r="AK393" i="1"/>
  <c r="AJ393" i="1"/>
  <c r="AY393" i="1" s="1"/>
  <c r="BC393" i="1" s="1"/>
  <c r="AG393" i="1"/>
  <c r="AF393" i="1"/>
  <c r="AD393" i="1"/>
  <c r="AD392" i="1" s="1"/>
  <c r="AE392" i="1" s="1"/>
  <c r="AH392" i="1" s="1"/>
  <c r="AC393" i="1"/>
  <c r="AE393" i="1" s="1"/>
  <c r="AH393" i="1" s="1"/>
  <c r="Z393" i="1"/>
  <c r="Y393" i="1"/>
  <c r="Y392" i="1" s="1"/>
  <c r="W393" i="1"/>
  <c r="X393" i="1" s="1"/>
  <c r="AA393" i="1" s="1"/>
  <c r="V393" i="1"/>
  <c r="T393" i="1"/>
  <c r="S393" i="1"/>
  <c r="R393" i="1"/>
  <c r="Q393" i="1"/>
  <c r="P393" i="1"/>
  <c r="P392" i="1" s="1"/>
  <c r="O393" i="1"/>
  <c r="N393" i="1"/>
  <c r="M393" i="1"/>
  <c r="L393" i="1"/>
  <c r="L392" i="1" s="1"/>
  <c r="K393" i="1"/>
  <c r="J393" i="1"/>
  <c r="I393" i="1"/>
  <c r="H393" i="1"/>
  <c r="G393" i="1"/>
  <c r="F393" i="1"/>
  <c r="D393" i="1"/>
  <c r="E393" i="1" s="1"/>
  <c r="C393" i="1"/>
  <c r="BB392" i="1"/>
  <c r="AT392" i="1"/>
  <c r="AS392" i="1"/>
  <c r="AR392" i="1"/>
  <c r="AP392" i="1"/>
  <c r="AO392" i="1"/>
  <c r="AN392" i="1"/>
  <c r="AL392" i="1"/>
  <c r="AK392" i="1"/>
  <c r="AV392" i="1" s="1"/>
  <c r="AJ392" i="1"/>
  <c r="AG392" i="1"/>
  <c r="AF392" i="1"/>
  <c r="AC392" i="1"/>
  <c r="AA392" i="1"/>
  <c r="Z392" i="1"/>
  <c r="W392" i="1"/>
  <c r="V392" i="1"/>
  <c r="X392" i="1" s="1"/>
  <c r="S392" i="1"/>
  <c r="R392" i="1"/>
  <c r="Q392" i="1"/>
  <c r="O392" i="1"/>
  <c r="N392" i="1"/>
  <c r="M392" i="1"/>
  <c r="J392" i="1"/>
  <c r="K392" i="1" s="1"/>
  <c r="I392" i="1"/>
  <c r="G392" i="1"/>
  <c r="F392" i="1"/>
  <c r="H392" i="1" s="1"/>
  <c r="C392" i="1"/>
  <c r="AU391" i="1"/>
  <c r="AU187" i="1" s="1"/>
  <c r="AT391" i="1"/>
  <c r="AS391" i="1"/>
  <c r="AR391" i="1"/>
  <c r="AQ391" i="1"/>
  <c r="AP391" i="1"/>
  <c r="BA391" i="1" s="1"/>
  <c r="AO391" i="1"/>
  <c r="AN391" i="1"/>
  <c r="AM391" i="1"/>
  <c r="AL391" i="1"/>
  <c r="AK391" i="1"/>
  <c r="AY391" i="1" s="1"/>
  <c r="AJ391" i="1"/>
  <c r="AG391" i="1"/>
  <c r="AF391" i="1"/>
  <c r="AD391" i="1"/>
  <c r="AC391" i="1"/>
  <c r="Z391" i="1"/>
  <c r="Y391" i="1"/>
  <c r="AA391" i="1" s="1"/>
  <c r="X391" i="1"/>
  <c r="W391" i="1"/>
  <c r="V391" i="1"/>
  <c r="T391" i="1"/>
  <c r="S391" i="1"/>
  <c r="R391" i="1"/>
  <c r="Q391" i="1"/>
  <c r="P391" i="1"/>
  <c r="O391" i="1"/>
  <c r="N391" i="1"/>
  <c r="M391" i="1"/>
  <c r="L391" i="1"/>
  <c r="J391" i="1"/>
  <c r="K391" i="1" s="1"/>
  <c r="I391" i="1"/>
  <c r="H391" i="1"/>
  <c r="G391" i="1"/>
  <c r="F391" i="1"/>
  <c r="D391" i="1"/>
  <c r="C391" i="1"/>
  <c r="AU390" i="1"/>
  <c r="AT390" i="1"/>
  <c r="AS390" i="1"/>
  <c r="BB390" i="1" s="1"/>
  <c r="AR390" i="1"/>
  <c r="AQ390" i="1"/>
  <c r="BA390" i="1" s="1"/>
  <c r="AP390" i="1"/>
  <c r="AO390" i="1"/>
  <c r="AO388" i="1" s="1"/>
  <c r="AO387" i="1" s="1"/>
  <c r="AN390" i="1"/>
  <c r="AM390" i="1"/>
  <c r="AZ390" i="1" s="1"/>
  <c r="AL390" i="1"/>
  <c r="AK390" i="1"/>
  <c r="AJ390" i="1"/>
  <c r="AG390" i="1"/>
  <c r="AF390" i="1"/>
  <c r="AD390" i="1"/>
  <c r="AE390" i="1" s="1"/>
  <c r="AC390" i="1"/>
  <c r="Z390" i="1"/>
  <c r="Y390" i="1"/>
  <c r="W390" i="1"/>
  <c r="V390" i="1"/>
  <c r="S390" i="1"/>
  <c r="R390" i="1"/>
  <c r="P390" i="1"/>
  <c r="O390" i="1"/>
  <c r="N390" i="1"/>
  <c r="N388" i="1" s="1"/>
  <c r="N387" i="1" s="1"/>
  <c r="M390" i="1"/>
  <c r="L390" i="1"/>
  <c r="J390" i="1"/>
  <c r="K390" i="1" s="1"/>
  <c r="I390" i="1"/>
  <c r="G390" i="1"/>
  <c r="F390" i="1"/>
  <c r="D390" i="1"/>
  <c r="E390" i="1" s="1"/>
  <c r="C390" i="1"/>
  <c r="AZ389" i="1"/>
  <c r="AU389" i="1"/>
  <c r="AT389" i="1"/>
  <c r="AS389" i="1"/>
  <c r="BB389" i="1" s="1"/>
  <c r="AR389" i="1"/>
  <c r="AQ389" i="1"/>
  <c r="AQ388" i="1" s="1"/>
  <c r="AP389" i="1"/>
  <c r="AO389" i="1"/>
  <c r="AN389" i="1"/>
  <c r="AM389" i="1"/>
  <c r="AL389" i="1"/>
  <c r="AK389" i="1"/>
  <c r="AY389" i="1" s="1"/>
  <c r="AJ389" i="1"/>
  <c r="AV389" i="1" s="1"/>
  <c r="AG389" i="1"/>
  <c r="AF389" i="1"/>
  <c r="AD389" i="1"/>
  <c r="AC389" i="1"/>
  <c r="AE389" i="1" s="1"/>
  <c r="AH389" i="1" s="1"/>
  <c r="Z389" i="1"/>
  <c r="Y389" i="1"/>
  <c r="Y388" i="1" s="1"/>
  <c r="Y387" i="1" s="1"/>
  <c r="W389" i="1"/>
  <c r="X389" i="1" s="1"/>
  <c r="AA389" i="1" s="1"/>
  <c r="V389" i="1"/>
  <c r="T389" i="1"/>
  <c r="S389" i="1"/>
  <c r="S388" i="1" s="1"/>
  <c r="S387" i="1" s="1"/>
  <c r="S372" i="1" s="1"/>
  <c r="R389" i="1"/>
  <c r="Q389" i="1"/>
  <c r="P389" i="1"/>
  <c r="P388" i="1" s="1"/>
  <c r="P387" i="1" s="1"/>
  <c r="O389" i="1"/>
  <c r="N389" i="1"/>
  <c r="M389" i="1"/>
  <c r="L389" i="1"/>
  <c r="L388" i="1" s="1"/>
  <c r="K389" i="1"/>
  <c r="J389" i="1"/>
  <c r="I389" i="1"/>
  <c r="H389" i="1"/>
  <c r="G389" i="1"/>
  <c r="F389" i="1"/>
  <c r="D389" i="1"/>
  <c r="E389" i="1" s="1"/>
  <c r="C389" i="1"/>
  <c r="C388" i="1" s="1"/>
  <c r="C387" i="1" s="1"/>
  <c r="C372" i="1" s="1"/>
  <c r="AT388" i="1"/>
  <c r="AS388" i="1"/>
  <c r="AR388" i="1"/>
  <c r="AP388" i="1"/>
  <c r="AN388" i="1"/>
  <c r="AL388" i="1"/>
  <c r="AK388" i="1"/>
  <c r="AJ388" i="1"/>
  <c r="AY388" i="1" s="1"/>
  <c r="AG388" i="1"/>
  <c r="AC388" i="1"/>
  <c r="Z388" i="1"/>
  <c r="V388" i="1"/>
  <c r="R388" i="1"/>
  <c r="R387" i="1" s="1"/>
  <c r="O388" i="1"/>
  <c r="M388" i="1"/>
  <c r="J388" i="1"/>
  <c r="I388" i="1"/>
  <c r="G388" i="1"/>
  <c r="AT387" i="1"/>
  <c r="AR387" i="1"/>
  <c r="AP387" i="1"/>
  <c r="AN387" i="1"/>
  <c r="AL387" i="1"/>
  <c r="AJ387" i="1"/>
  <c r="AG387" i="1"/>
  <c r="AC387" i="1"/>
  <c r="Z387" i="1"/>
  <c r="V387" i="1"/>
  <c r="O387" i="1"/>
  <c r="M387" i="1"/>
  <c r="L387" i="1"/>
  <c r="I387" i="1"/>
  <c r="G387" i="1"/>
  <c r="AU386" i="1"/>
  <c r="AT386" i="1"/>
  <c r="AS386" i="1"/>
  <c r="BB386" i="1" s="1"/>
  <c r="AR386" i="1"/>
  <c r="AQ386" i="1"/>
  <c r="BA386" i="1" s="1"/>
  <c r="AP386" i="1"/>
  <c r="AO386" i="1"/>
  <c r="AN386" i="1"/>
  <c r="AM386" i="1"/>
  <c r="AZ386" i="1" s="1"/>
  <c r="AL386" i="1"/>
  <c r="AK386" i="1"/>
  <c r="AJ386" i="1"/>
  <c r="AV386" i="1" s="1"/>
  <c r="AW386" i="1" s="1"/>
  <c r="AG386" i="1"/>
  <c r="AF386" i="1"/>
  <c r="AD386" i="1"/>
  <c r="AE386" i="1" s="1"/>
  <c r="AH386" i="1" s="1"/>
  <c r="AC386" i="1"/>
  <c r="Z386" i="1"/>
  <c r="Y386" i="1"/>
  <c r="W386" i="1"/>
  <c r="V386" i="1"/>
  <c r="X386" i="1" s="1"/>
  <c r="AA386" i="1" s="1"/>
  <c r="T386" i="1"/>
  <c r="S386" i="1"/>
  <c r="R386" i="1"/>
  <c r="Q386" i="1"/>
  <c r="P386" i="1"/>
  <c r="O386" i="1"/>
  <c r="N386" i="1"/>
  <c r="M386" i="1"/>
  <c r="L386" i="1"/>
  <c r="J386" i="1"/>
  <c r="K386" i="1" s="1"/>
  <c r="I386" i="1"/>
  <c r="G386" i="1"/>
  <c r="F386" i="1"/>
  <c r="D386" i="1"/>
  <c r="E386" i="1" s="1"/>
  <c r="C386" i="1"/>
  <c r="AZ385" i="1"/>
  <c r="AU385" i="1"/>
  <c r="AT385" i="1"/>
  <c r="AS385" i="1"/>
  <c r="BB385" i="1" s="1"/>
  <c r="AR385" i="1"/>
  <c r="AQ385" i="1"/>
  <c r="AP385" i="1"/>
  <c r="AO385" i="1"/>
  <c r="AN385" i="1"/>
  <c r="AM385" i="1"/>
  <c r="AL385" i="1"/>
  <c r="AK385" i="1"/>
  <c r="AY385" i="1" s="1"/>
  <c r="AJ385" i="1"/>
  <c r="AH385" i="1"/>
  <c r="AG385" i="1"/>
  <c r="AF385" i="1"/>
  <c r="AD385" i="1"/>
  <c r="AC385" i="1"/>
  <c r="AE385" i="1" s="1"/>
  <c r="Z385" i="1"/>
  <c r="Y385" i="1"/>
  <c r="Y383" i="1" s="1"/>
  <c r="W385" i="1"/>
  <c r="X385" i="1" s="1"/>
  <c r="V385" i="1"/>
  <c r="T385" i="1"/>
  <c r="S385" i="1"/>
  <c r="R385" i="1"/>
  <c r="Q385" i="1"/>
  <c r="P385" i="1"/>
  <c r="P383" i="1" s="1"/>
  <c r="O385" i="1"/>
  <c r="N385" i="1"/>
  <c r="M385" i="1"/>
  <c r="L385" i="1"/>
  <c r="J385" i="1"/>
  <c r="K385" i="1" s="1"/>
  <c r="I385" i="1"/>
  <c r="H385" i="1"/>
  <c r="G385" i="1"/>
  <c r="F385" i="1"/>
  <c r="D385" i="1"/>
  <c r="E385" i="1" s="1"/>
  <c r="C385" i="1"/>
  <c r="AU384" i="1"/>
  <c r="AT384" i="1"/>
  <c r="AS384" i="1"/>
  <c r="AS383" i="1" s="1"/>
  <c r="AR384" i="1"/>
  <c r="AQ384" i="1"/>
  <c r="BA384" i="1" s="1"/>
  <c r="AP384" i="1"/>
  <c r="AO384" i="1"/>
  <c r="AO383" i="1" s="1"/>
  <c r="AN384" i="1"/>
  <c r="AM384" i="1"/>
  <c r="AZ384" i="1" s="1"/>
  <c r="AL384" i="1"/>
  <c r="AK384" i="1"/>
  <c r="AK383" i="1" s="1"/>
  <c r="AY383" i="1" s="1"/>
  <c r="AJ384" i="1"/>
  <c r="AG384" i="1"/>
  <c r="AF384" i="1"/>
  <c r="AF383" i="1" s="1"/>
  <c r="AD384" i="1"/>
  <c r="AE384" i="1" s="1"/>
  <c r="AH384" i="1" s="1"/>
  <c r="AC384" i="1"/>
  <c r="Z384" i="1"/>
  <c r="Y384" i="1"/>
  <c r="W384" i="1"/>
  <c r="W383" i="1" s="1"/>
  <c r="X383" i="1" s="1"/>
  <c r="V384" i="1"/>
  <c r="X384" i="1" s="1"/>
  <c r="AA384" i="1" s="1"/>
  <c r="S384" i="1"/>
  <c r="R384" i="1"/>
  <c r="P384" i="1"/>
  <c r="O384" i="1"/>
  <c r="N384" i="1"/>
  <c r="N383" i="1" s="1"/>
  <c r="M384" i="1"/>
  <c r="L384" i="1"/>
  <c r="J384" i="1"/>
  <c r="I384" i="1"/>
  <c r="G384" i="1"/>
  <c r="F384" i="1"/>
  <c r="H384" i="1" s="1"/>
  <c r="D384" i="1"/>
  <c r="E384" i="1" s="1"/>
  <c r="C384" i="1"/>
  <c r="AU383" i="1"/>
  <c r="AT383" i="1"/>
  <c r="AR383" i="1"/>
  <c r="AP383" i="1"/>
  <c r="AN383" i="1"/>
  <c r="AM383" i="1"/>
  <c r="AL383" i="1"/>
  <c r="AJ383" i="1"/>
  <c r="AG383" i="1"/>
  <c r="AD383" i="1"/>
  <c r="AC383" i="1"/>
  <c r="Z383" i="1"/>
  <c r="V383" i="1"/>
  <c r="S383" i="1"/>
  <c r="O383" i="1"/>
  <c r="M383" i="1"/>
  <c r="L383" i="1"/>
  <c r="I383" i="1"/>
  <c r="G383" i="1"/>
  <c r="D383" i="1"/>
  <c r="E383" i="1" s="1"/>
  <c r="C383" i="1"/>
  <c r="AU382" i="1"/>
  <c r="AT382" i="1"/>
  <c r="AS382" i="1"/>
  <c r="BB382" i="1" s="1"/>
  <c r="AR382" i="1"/>
  <c r="AQ382" i="1"/>
  <c r="BA382" i="1" s="1"/>
  <c r="AP382" i="1"/>
  <c r="AO382" i="1"/>
  <c r="AN382" i="1"/>
  <c r="AM382" i="1"/>
  <c r="AZ382" i="1" s="1"/>
  <c r="AL382" i="1"/>
  <c r="AK382" i="1"/>
  <c r="AJ382" i="1"/>
  <c r="AG382" i="1"/>
  <c r="AF382" i="1"/>
  <c r="AE382" i="1"/>
  <c r="AH382" i="1" s="1"/>
  <c r="AD382" i="1"/>
  <c r="AC382" i="1"/>
  <c r="Z382" i="1"/>
  <c r="Y382" i="1"/>
  <c r="W382" i="1"/>
  <c r="V382" i="1"/>
  <c r="X382" i="1" s="1"/>
  <c r="AA382" i="1" s="1"/>
  <c r="T382" i="1"/>
  <c r="S382" i="1"/>
  <c r="R382" i="1"/>
  <c r="Q382" i="1"/>
  <c r="P382" i="1"/>
  <c r="O382" i="1"/>
  <c r="N382" i="1"/>
  <c r="M382" i="1"/>
  <c r="L382" i="1"/>
  <c r="J382" i="1"/>
  <c r="K382" i="1" s="1"/>
  <c r="I382" i="1"/>
  <c r="G382" i="1"/>
  <c r="F382" i="1"/>
  <c r="H382" i="1" s="1"/>
  <c r="E382" i="1"/>
  <c r="D382" i="1"/>
  <c r="C382" i="1"/>
  <c r="AZ381" i="1"/>
  <c r="AU381" i="1"/>
  <c r="AT381" i="1"/>
  <c r="AS381" i="1"/>
  <c r="BB381" i="1" s="1"/>
  <c r="AR381" i="1"/>
  <c r="AQ381" i="1"/>
  <c r="AP381" i="1"/>
  <c r="AO381" i="1"/>
  <c r="AN381" i="1"/>
  <c r="AM381" i="1"/>
  <c r="AL381" i="1"/>
  <c r="AK381" i="1"/>
  <c r="AY381" i="1" s="1"/>
  <c r="AJ381" i="1"/>
  <c r="AH381" i="1"/>
  <c r="AG381" i="1"/>
  <c r="AF381" i="1"/>
  <c r="AD381" i="1"/>
  <c r="AC381" i="1"/>
  <c r="AE381" i="1" s="1"/>
  <c r="Z381" i="1"/>
  <c r="Y381" i="1"/>
  <c r="X381" i="1"/>
  <c r="W381" i="1"/>
  <c r="V381" i="1"/>
  <c r="T381" i="1"/>
  <c r="S381" i="1"/>
  <c r="R381" i="1"/>
  <c r="Q381" i="1"/>
  <c r="P381" i="1"/>
  <c r="O381" i="1"/>
  <c r="N381" i="1"/>
  <c r="M381" i="1"/>
  <c r="L381" i="1"/>
  <c r="K381" i="1"/>
  <c r="J381" i="1"/>
  <c r="I381" i="1"/>
  <c r="H381" i="1"/>
  <c r="G381" i="1"/>
  <c r="F381" i="1"/>
  <c r="D381" i="1"/>
  <c r="E381" i="1" s="1"/>
  <c r="C381" i="1"/>
  <c r="AU380" i="1"/>
  <c r="AT380" i="1"/>
  <c r="AS380" i="1"/>
  <c r="AS378" i="1" s="1"/>
  <c r="BB378" i="1" s="1"/>
  <c r="AR380" i="1"/>
  <c r="AQ380" i="1"/>
  <c r="BA380" i="1" s="1"/>
  <c r="AP380" i="1"/>
  <c r="AO380" i="1"/>
  <c r="AN380" i="1"/>
  <c r="AM380" i="1"/>
  <c r="AZ380" i="1" s="1"/>
  <c r="AL380" i="1"/>
  <c r="AK380" i="1"/>
  <c r="AK378" i="1" s="1"/>
  <c r="AJ380" i="1"/>
  <c r="AG380" i="1"/>
  <c r="AF380" i="1"/>
  <c r="AE380" i="1"/>
  <c r="AH380" i="1" s="1"/>
  <c r="AD380" i="1"/>
  <c r="AC380" i="1"/>
  <c r="AA380" i="1"/>
  <c r="Z380" i="1"/>
  <c r="Y380" i="1"/>
  <c r="W380" i="1"/>
  <c r="V380" i="1"/>
  <c r="X380" i="1" s="1"/>
  <c r="T380" i="1"/>
  <c r="S380" i="1"/>
  <c r="R380" i="1"/>
  <c r="R378" i="1" s="1"/>
  <c r="Q380" i="1"/>
  <c r="P380" i="1"/>
  <c r="O380" i="1"/>
  <c r="N380" i="1"/>
  <c r="M380" i="1"/>
  <c r="L380" i="1"/>
  <c r="J380" i="1"/>
  <c r="I380" i="1"/>
  <c r="G380" i="1"/>
  <c r="F380" i="1"/>
  <c r="H380" i="1" s="1"/>
  <c r="E380" i="1"/>
  <c r="D380" i="1"/>
  <c r="C380" i="1"/>
  <c r="AU379" i="1"/>
  <c r="AU378" i="1" s="1"/>
  <c r="AT379" i="1"/>
  <c r="AS379" i="1"/>
  <c r="BB379" i="1" s="1"/>
  <c r="AR379" i="1"/>
  <c r="AQ379" i="1"/>
  <c r="AQ378" i="1" s="1"/>
  <c r="BA378" i="1" s="1"/>
  <c r="AP379" i="1"/>
  <c r="BA379" i="1" s="1"/>
  <c r="AO379" i="1"/>
  <c r="AN379" i="1"/>
  <c r="AM379" i="1"/>
  <c r="AL379" i="1"/>
  <c r="AK379" i="1"/>
  <c r="AY379" i="1" s="1"/>
  <c r="AJ379" i="1"/>
  <c r="AV379" i="1" s="1"/>
  <c r="AG379" i="1"/>
  <c r="AF379" i="1"/>
  <c r="AD379" i="1"/>
  <c r="AD378" i="1" s="1"/>
  <c r="AE378" i="1" s="1"/>
  <c r="AC379" i="1"/>
  <c r="AE379" i="1" s="1"/>
  <c r="AH379" i="1" s="1"/>
  <c r="Z379" i="1"/>
  <c r="Y379" i="1"/>
  <c r="Y378" i="1" s="1"/>
  <c r="X379" i="1"/>
  <c r="AA379" i="1" s="1"/>
  <c r="W379" i="1"/>
  <c r="V379" i="1"/>
  <c r="T379" i="1"/>
  <c r="S379" i="1"/>
  <c r="R379" i="1"/>
  <c r="Q379" i="1"/>
  <c r="P379" i="1"/>
  <c r="P378" i="1" s="1"/>
  <c r="O379" i="1"/>
  <c r="N379" i="1"/>
  <c r="M379" i="1"/>
  <c r="L379" i="1"/>
  <c r="L378" i="1" s="1"/>
  <c r="K379" i="1"/>
  <c r="J379" i="1"/>
  <c r="I379" i="1"/>
  <c r="H379" i="1"/>
  <c r="G379" i="1"/>
  <c r="F379" i="1"/>
  <c r="D379" i="1"/>
  <c r="C379" i="1"/>
  <c r="AT378" i="1"/>
  <c r="AR378" i="1"/>
  <c r="AP378" i="1"/>
  <c r="AO378" i="1"/>
  <c r="AN378" i="1"/>
  <c r="AL378" i="1"/>
  <c r="AJ378" i="1"/>
  <c r="AG378" i="1"/>
  <c r="AF378" i="1"/>
  <c r="AC378" i="1"/>
  <c r="Z378" i="1"/>
  <c r="W378" i="1"/>
  <c r="V378" i="1"/>
  <c r="S378" i="1"/>
  <c r="Q378" i="1"/>
  <c r="O378" i="1"/>
  <c r="N378" i="1"/>
  <c r="M378" i="1"/>
  <c r="I378" i="1"/>
  <c r="G378" i="1"/>
  <c r="F378" i="1"/>
  <c r="H378" i="1" s="1"/>
  <c r="C378" i="1"/>
  <c r="AZ377" i="1"/>
  <c r="AU377" i="1"/>
  <c r="AU376" i="1" s="1"/>
  <c r="AT377" i="1"/>
  <c r="AS377" i="1"/>
  <c r="BB377" i="1" s="1"/>
  <c r="AR377" i="1"/>
  <c r="AQ377" i="1"/>
  <c r="AP377" i="1"/>
  <c r="AO377" i="1"/>
  <c r="AN377" i="1"/>
  <c r="AM377" i="1"/>
  <c r="AM376" i="1" s="1"/>
  <c r="AZ376" i="1" s="1"/>
  <c r="AL377" i="1"/>
  <c r="AK377" i="1"/>
  <c r="AY377" i="1" s="1"/>
  <c r="AJ377" i="1"/>
  <c r="AH377" i="1"/>
  <c r="AG377" i="1"/>
  <c r="AF377" i="1"/>
  <c r="AD377" i="1"/>
  <c r="AD376" i="1" s="1"/>
  <c r="AE376" i="1" s="1"/>
  <c r="AH376" i="1" s="1"/>
  <c r="AC377" i="1"/>
  <c r="AE377" i="1" s="1"/>
  <c r="Z377" i="1"/>
  <c r="Y377" i="1"/>
  <c r="Y376" i="1" s="1"/>
  <c r="X377" i="1"/>
  <c r="W377" i="1"/>
  <c r="V377" i="1"/>
  <c r="S377" i="1"/>
  <c r="R377" i="1"/>
  <c r="Q377" i="1"/>
  <c r="P377" i="1"/>
  <c r="O377" i="1"/>
  <c r="N377" i="1"/>
  <c r="M377" i="1"/>
  <c r="L377" i="1"/>
  <c r="L376" i="1" s="1"/>
  <c r="K377" i="1"/>
  <c r="J377" i="1"/>
  <c r="I377" i="1"/>
  <c r="H377" i="1"/>
  <c r="G377" i="1"/>
  <c r="F377" i="1"/>
  <c r="D377" i="1"/>
  <c r="E377" i="1" s="1"/>
  <c r="C377" i="1"/>
  <c r="AT376" i="1"/>
  <c r="AS376" i="1"/>
  <c r="BB376" i="1" s="1"/>
  <c r="AR376" i="1"/>
  <c r="AP376" i="1"/>
  <c r="AO376" i="1"/>
  <c r="AN376" i="1"/>
  <c r="AL376" i="1"/>
  <c r="AK376" i="1"/>
  <c r="AJ376" i="1"/>
  <c r="AY376" i="1" s="1"/>
  <c r="AG376" i="1"/>
  <c r="AF376" i="1"/>
  <c r="AC376" i="1"/>
  <c r="Z376" i="1"/>
  <c r="W376" i="1"/>
  <c r="V376" i="1"/>
  <c r="X376" i="1" s="1"/>
  <c r="AA376" i="1" s="1"/>
  <c r="S376" i="1"/>
  <c r="R376" i="1"/>
  <c r="Q376" i="1"/>
  <c r="O376" i="1"/>
  <c r="N376" i="1"/>
  <c r="M376" i="1"/>
  <c r="J376" i="1"/>
  <c r="K376" i="1" s="1"/>
  <c r="I376" i="1"/>
  <c r="G376" i="1"/>
  <c r="F376" i="1"/>
  <c r="H376" i="1" s="1"/>
  <c r="C376" i="1"/>
  <c r="AU375" i="1"/>
  <c r="AU374" i="1" s="1"/>
  <c r="AU373" i="1" s="1"/>
  <c r="AT375" i="1"/>
  <c r="AS375" i="1"/>
  <c r="BB375" i="1" s="1"/>
  <c r="AR375" i="1"/>
  <c r="AQ375" i="1"/>
  <c r="AQ374" i="1" s="1"/>
  <c r="BA374" i="1" s="1"/>
  <c r="AP375" i="1"/>
  <c r="BA375" i="1" s="1"/>
  <c r="AO375" i="1"/>
  <c r="AN375" i="1"/>
  <c r="AM375" i="1"/>
  <c r="AL375" i="1"/>
  <c r="AK375" i="1"/>
  <c r="AY375" i="1" s="1"/>
  <c r="AJ375" i="1"/>
  <c r="AG375" i="1"/>
  <c r="AF375" i="1"/>
  <c r="AD375" i="1"/>
  <c r="AC375" i="1"/>
  <c r="Z375" i="1"/>
  <c r="Y375" i="1"/>
  <c r="Y374" i="1" s="1"/>
  <c r="Y373" i="1" s="1"/>
  <c r="Y372" i="1" s="1"/>
  <c r="W375" i="1"/>
  <c r="X375" i="1" s="1"/>
  <c r="AA375" i="1" s="1"/>
  <c r="V375" i="1"/>
  <c r="T375" i="1"/>
  <c r="S375" i="1"/>
  <c r="R375" i="1"/>
  <c r="Q375" i="1"/>
  <c r="P375" i="1"/>
  <c r="P374" i="1" s="1"/>
  <c r="O375" i="1"/>
  <c r="N375" i="1"/>
  <c r="M375" i="1"/>
  <c r="L375" i="1"/>
  <c r="L374" i="1" s="1"/>
  <c r="L373" i="1" s="1"/>
  <c r="J375" i="1"/>
  <c r="K375" i="1" s="1"/>
  <c r="I375" i="1"/>
  <c r="H375" i="1"/>
  <c r="G375" i="1"/>
  <c r="F375" i="1"/>
  <c r="D375" i="1"/>
  <c r="C375" i="1"/>
  <c r="AT374" i="1"/>
  <c r="AS374" i="1"/>
  <c r="BB374" i="1" s="1"/>
  <c r="AR374" i="1"/>
  <c r="AP374" i="1"/>
  <c r="AO374" i="1"/>
  <c r="AO373" i="1" s="1"/>
  <c r="AO372" i="1" s="1"/>
  <c r="AN374" i="1"/>
  <c r="AL374" i="1"/>
  <c r="AK374" i="1"/>
  <c r="AK373" i="1" s="1"/>
  <c r="AY373" i="1" s="1"/>
  <c r="AJ374" i="1"/>
  <c r="AG374" i="1"/>
  <c r="AF374" i="1"/>
  <c r="AF373" i="1" s="1"/>
  <c r="AC374" i="1"/>
  <c r="Z374" i="1"/>
  <c r="W374" i="1"/>
  <c r="W373" i="1" s="1"/>
  <c r="V374" i="1"/>
  <c r="S374" i="1"/>
  <c r="R374" i="1"/>
  <c r="R373" i="1" s="1"/>
  <c r="Q374" i="1"/>
  <c r="O374" i="1"/>
  <c r="N374" i="1"/>
  <c r="N373" i="1" s="1"/>
  <c r="M374" i="1"/>
  <c r="J374" i="1"/>
  <c r="K374" i="1" s="1"/>
  <c r="I374" i="1"/>
  <c r="G374" i="1"/>
  <c r="F374" i="1"/>
  <c r="C374" i="1"/>
  <c r="AT373" i="1"/>
  <c r="AR373" i="1"/>
  <c r="AP373" i="1"/>
  <c r="AN373" i="1"/>
  <c r="AL373" i="1"/>
  <c r="AJ373" i="1"/>
  <c r="AG373" i="1"/>
  <c r="AC373" i="1"/>
  <c r="Z373" i="1"/>
  <c r="V373" i="1"/>
  <c r="S373" i="1"/>
  <c r="Q373" i="1"/>
  <c r="O373" i="1"/>
  <c r="M373" i="1"/>
  <c r="I373" i="1"/>
  <c r="G373" i="1"/>
  <c r="C373" i="1"/>
  <c r="AT372" i="1"/>
  <c r="AR372" i="1"/>
  <c r="AP372" i="1"/>
  <c r="AN372" i="1"/>
  <c r="AL372" i="1"/>
  <c r="AJ372" i="1"/>
  <c r="AG372" i="1"/>
  <c r="AC372" i="1"/>
  <c r="Z372" i="1"/>
  <c r="V372" i="1"/>
  <c r="O372" i="1"/>
  <c r="M372" i="1"/>
  <c r="I372" i="1"/>
  <c r="G372" i="1"/>
  <c r="AU371" i="1"/>
  <c r="AU369" i="1" s="1"/>
  <c r="AT371" i="1"/>
  <c r="AS371" i="1"/>
  <c r="BB371" i="1" s="1"/>
  <c r="AR371" i="1"/>
  <c r="AQ371" i="1"/>
  <c r="AP371" i="1"/>
  <c r="BA371" i="1" s="1"/>
  <c r="AO371" i="1"/>
  <c r="AN371" i="1"/>
  <c r="AM371" i="1"/>
  <c r="AL371" i="1"/>
  <c r="AK371" i="1"/>
  <c r="AJ371" i="1"/>
  <c r="AY371" i="1" s="1"/>
  <c r="AG371" i="1"/>
  <c r="AF371" i="1"/>
  <c r="AD371" i="1"/>
  <c r="AC371" i="1"/>
  <c r="Z371" i="1"/>
  <c r="Y371" i="1"/>
  <c r="X371" i="1"/>
  <c r="AA371" i="1" s="1"/>
  <c r="W371" i="1"/>
  <c r="V371" i="1"/>
  <c r="T371" i="1"/>
  <c r="S371" i="1"/>
  <c r="R371" i="1"/>
  <c r="Q371" i="1"/>
  <c r="P371" i="1"/>
  <c r="O371" i="1"/>
  <c r="N371" i="1"/>
  <c r="M371" i="1"/>
  <c r="L371" i="1"/>
  <c r="L369" i="1" s="1"/>
  <c r="K371" i="1"/>
  <c r="J371" i="1"/>
  <c r="I371" i="1"/>
  <c r="H371" i="1"/>
  <c r="G371" i="1"/>
  <c r="F371" i="1"/>
  <c r="D371" i="1"/>
  <c r="C371" i="1"/>
  <c r="AU370" i="1"/>
  <c r="AT370" i="1"/>
  <c r="AS370" i="1"/>
  <c r="BB370" i="1" s="1"/>
  <c r="AR370" i="1"/>
  <c r="AQ370" i="1"/>
  <c r="BA370" i="1" s="1"/>
  <c r="AP370" i="1"/>
  <c r="AO370" i="1"/>
  <c r="AO369" i="1" s="1"/>
  <c r="AN370" i="1"/>
  <c r="AM370" i="1"/>
  <c r="AZ370" i="1" s="1"/>
  <c r="AL370" i="1"/>
  <c r="AK370" i="1"/>
  <c r="AK369" i="1" s="1"/>
  <c r="AY369" i="1" s="1"/>
  <c r="AJ370" i="1"/>
  <c r="AG370" i="1"/>
  <c r="AF370" i="1"/>
  <c r="AF369" i="1" s="1"/>
  <c r="AE370" i="1"/>
  <c r="AH370" i="1" s="1"/>
  <c r="AD370" i="1"/>
  <c r="AC370" i="1"/>
  <c r="Z370" i="1"/>
  <c r="Y370" i="1"/>
  <c r="W370" i="1"/>
  <c r="W369" i="1" s="1"/>
  <c r="X369" i="1" s="1"/>
  <c r="AA369" i="1" s="1"/>
  <c r="V370" i="1"/>
  <c r="X370" i="1" s="1"/>
  <c r="AA370" i="1" s="1"/>
  <c r="T370" i="1"/>
  <c r="S370" i="1"/>
  <c r="R370" i="1"/>
  <c r="R369" i="1" s="1"/>
  <c r="Q370" i="1"/>
  <c r="P370" i="1"/>
  <c r="O370" i="1"/>
  <c r="N370" i="1"/>
  <c r="N369" i="1" s="1"/>
  <c r="M370" i="1"/>
  <c r="L370" i="1"/>
  <c r="J370" i="1"/>
  <c r="K370" i="1" s="1"/>
  <c r="I370" i="1"/>
  <c r="G370" i="1"/>
  <c r="F370" i="1"/>
  <c r="E370" i="1"/>
  <c r="D370" i="1"/>
  <c r="C370" i="1"/>
  <c r="AT369" i="1"/>
  <c r="AR369" i="1"/>
  <c r="AQ369" i="1"/>
  <c r="AP369" i="1"/>
  <c r="AN369" i="1"/>
  <c r="AL369" i="1"/>
  <c r="AJ369" i="1"/>
  <c r="AG369" i="1"/>
  <c r="AC369" i="1"/>
  <c r="Z369" i="1"/>
  <c r="Y369" i="1"/>
  <c r="V369" i="1"/>
  <c r="S369" i="1"/>
  <c r="Q369" i="1"/>
  <c r="P369" i="1"/>
  <c r="O369" i="1"/>
  <c r="M369" i="1"/>
  <c r="I369" i="1"/>
  <c r="G369" i="1"/>
  <c r="C369" i="1"/>
  <c r="BB368" i="1"/>
  <c r="AU368" i="1"/>
  <c r="AT368" i="1"/>
  <c r="AS368" i="1"/>
  <c r="AR368" i="1"/>
  <c r="AQ368" i="1"/>
  <c r="BA368" i="1" s="1"/>
  <c r="AP368" i="1"/>
  <c r="AO368" i="1"/>
  <c r="AO367" i="1" s="1"/>
  <c r="AN368" i="1"/>
  <c r="AM368" i="1"/>
  <c r="AZ368" i="1" s="1"/>
  <c r="AL368" i="1"/>
  <c r="AK368" i="1"/>
  <c r="AJ368" i="1"/>
  <c r="AG368" i="1"/>
  <c r="AF368" i="1"/>
  <c r="AF367" i="1" s="1"/>
  <c r="AE368" i="1"/>
  <c r="AH368" i="1" s="1"/>
  <c r="AD368" i="1"/>
  <c r="AC368" i="1"/>
  <c r="Z368" i="1"/>
  <c r="Y368" i="1"/>
  <c r="W368" i="1"/>
  <c r="W367" i="1" s="1"/>
  <c r="X367" i="1" s="1"/>
  <c r="AA367" i="1" s="1"/>
  <c r="V368" i="1"/>
  <c r="X368" i="1" s="1"/>
  <c r="AA368" i="1" s="1"/>
  <c r="T368" i="1"/>
  <c r="S368" i="1"/>
  <c r="R368" i="1"/>
  <c r="R367" i="1" s="1"/>
  <c r="Q368" i="1"/>
  <c r="P368" i="1"/>
  <c r="O368" i="1"/>
  <c r="N368" i="1"/>
  <c r="N367" i="1" s="1"/>
  <c r="M368" i="1"/>
  <c r="L368" i="1"/>
  <c r="J368" i="1"/>
  <c r="I368" i="1"/>
  <c r="G368" i="1"/>
  <c r="F368" i="1"/>
  <c r="H368" i="1" s="1"/>
  <c r="E368" i="1"/>
  <c r="D368" i="1"/>
  <c r="C368" i="1"/>
  <c r="AU367" i="1"/>
  <c r="AT367" i="1"/>
  <c r="AR367" i="1"/>
  <c r="AQ367" i="1"/>
  <c r="AP367" i="1"/>
  <c r="BA367" i="1" s="1"/>
  <c r="AN367" i="1"/>
  <c r="AM367" i="1"/>
  <c r="AZ367" i="1" s="1"/>
  <c r="AL367" i="1"/>
  <c r="AJ367" i="1"/>
  <c r="AG367" i="1"/>
  <c r="AD367" i="1"/>
  <c r="AC367" i="1"/>
  <c r="AE367" i="1" s="1"/>
  <c r="AH367" i="1" s="1"/>
  <c r="Z367" i="1"/>
  <c r="Y367" i="1"/>
  <c r="V367" i="1"/>
  <c r="T367" i="1"/>
  <c r="S367" i="1"/>
  <c r="Q367" i="1"/>
  <c r="P367" i="1"/>
  <c r="O367" i="1"/>
  <c r="M367" i="1"/>
  <c r="L367" i="1"/>
  <c r="I367" i="1"/>
  <c r="G367" i="1"/>
  <c r="D367" i="1"/>
  <c r="E367" i="1" s="1"/>
  <c r="C367" i="1"/>
  <c r="AU366" i="1"/>
  <c r="AT366" i="1"/>
  <c r="AS366" i="1"/>
  <c r="BB366" i="1" s="1"/>
  <c r="AR366" i="1"/>
  <c r="AP366" i="1"/>
  <c r="AO366" i="1"/>
  <c r="AN366" i="1"/>
  <c r="AM366" i="1"/>
  <c r="AL366" i="1"/>
  <c r="AK366" i="1"/>
  <c r="AK365" i="1" s="1"/>
  <c r="AJ366" i="1"/>
  <c r="AG366" i="1"/>
  <c r="AF366" i="1"/>
  <c r="AF365" i="1" s="1"/>
  <c r="AD366" i="1"/>
  <c r="AC366" i="1"/>
  <c r="AE366" i="1" s="1"/>
  <c r="Z366" i="1"/>
  <c r="Y366" i="1"/>
  <c r="W366" i="1"/>
  <c r="W365" i="1" s="1"/>
  <c r="X365" i="1" s="1"/>
  <c r="V366" i="1"/>
  <c r="T366" i="1"/>
  <c r="S366" i="1"/>
  <c r="R366" i="1"/>
  <c r="R365" i="1" s="1"/>
  <c r="Q366" i="1"/>
  <c r="P366" i="1"/>
  <c r="O366" i="1"/>
  <c r="N366" i="1"/>
  <c r="N365" i="1" s="1"/>
  <c r="M366" i="1"/>
  <c r="L366" i="1"/>
  <c r="J366" i="1"/>
  <c r="K366" i="1" s="1"/>
  <c r="I366" i="1"/>
  <c r="G366" i="1"/>
  <c r="F366" i="1"/>
  <c r="D366" i="1"/>
  <c r="E366" i="1" s="1"/>
  <c r="C366" i="1"/>
  <c r="AU365" i="1"/>
  <c r="AT365" i="1"/>
  <c r="AR365" i="1"/>
  <c r="AP365" i="1"/>
  <c r="AN365" i="1"/>
  <c r="AM365" i="1"/>
  <c r="AL365" i="1"/>
  <c r="AJ365" i="1"/>
  <c r="AY365" i="1" s="1"/>
  <c r="AH365" i="1"/>
  <c r="AG365" i="1"/>
  <c r="AD365" i="1"/>
  <c r="AC365" i="1"/>
  <c r="AE365" i="1" s="1"/>
  <c r="Z365" i="1"/>
  <c r="Y365" i="1"/>
  <c r="V365" i="1"/>
  <c r="T365" i="1"/>
  <c r="S365" i="1"/>
  <c r="Q365" i="1"/>
  <c r="P365" i="1"/>
  <c r="O365" i="1"/>
  <c r="M365" i="1"/>
  <c r="L365" i="1"/>
  <c r="I365" i="1"/>
  <c r="G365" i="1"/>
  <c r="D365" i="1"/>
  <c r="E365" i="1" s="1"/>
  <c r="C365" i="1"/>
  <c r="AU364" i="1"/>
  <c r="AT364" i="1"/>
  <c r="AS364" i="1"/>
  <c r="BB364" i="1" s="1"/>
  <c r="AR364" i="1"/>
  <c r="AQ364" i="1"/>
  <c r="AP364" i="1"/>
  <c r="BA364" i="1" s="1"/>
  <c r="AO364" i="1"/>
  <c r="AN364" i="1"/>
  <c r="AM364" i="1"/>
  <c r="AZ364" i="1" s="1"/>
  <c r="AL364" i="1"/>
  <c r="AK364" i="1"/>
  <c r="AJ364" i="1"/>
  <c r="AY364" i="1" s="1"/>
  <c r="AG364" i="1"/>
  <c r="AF364" i="1"/>
  <c r="AD364" i="1"/>
  <c r="AC364" i="1"/>
  <c r="AE364" i="1" s="1"/>
  <c r="AH364" i="1" s="1"/>
  <c r="AA364" i="1"/>
  <c r="Z364" i="1"/>
  <c r="Y364" i="1"/>
  <c r="W364" i="1"/>
  <c r="V364" i="1"/>
  <c r="X364" i="1" s="1"/>
  <c r="S364" i="1"/>
  <c r="R364" i="1"/>
  <c r="Q364" i="1"/>
  <c r="P364" i="1"/>
  <c r="O364" i="1"/>
  <c r="N364" i="1"/>
  <c r="M364" i="1"/>
  <c r="L364" i="1"/>
  <c r="J364" i="1"/>
  <c r="I364" i="1"/>
  <c r="G364" i="1"/>
  <c r="F364" i="1"/>
  <c r="H364" i="1" s="1"/>
  <c r="D364" i="1"/>
  <c r="E364" i="1" s="1"/>
  <c r="C364" i="1"/>
  <c r="AU363" i="1"/>
  <c r="AT363" i="1"/>
  <c r="AS363" i="1"/>
  <c r="BB363" i="1" s="1"/>
  <c r="AR363" i="1"/>
  <c r="AQ363" i="1"/>
  <c r="AP363" i="1"/>
  <c r="BA363" i="1" s="1"/>
  <c r="AO363" i="1"/>
  <c r="AN363" i="1"/>
  <c r="AM363" i="1"/>
  <c r="AZ363" i="1" s="1"/>
  <c r="AL363" i="1"/>
  <c r="AK363" i="1"/>
  <c r="AJ363" i="1"/>
  <c r="AY363" i="1" s="1"/>
  <c r="AG363" i="1"/>
  <c r="AF363" i="1"/>
  <c r="AD363" i="1"/>
  <c r="AC363" i="1"/>
  <c r="AE363" i="1" s="1"/>
  <c r="AH363" i="1" s="1"/>
  <c r="Z363" i="1"/>
  <c r="Y363" i="1"/>
  <c r="W363" i="1"/>
  <c r="V363" i="1"/>
  <c r="X363" i="1" s="1"/>
  <c r="AA363" i="1" s="1"/>
  <c r="T363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D363" i="1"/>
  <c r="E363" i="1" s="1"/>
  <c r="C363" i="1"/>
  <c r="AU362" i="1"/>
  <c r="AT362" i="1"/>
  <c r="AS362" i="1"/>
  <c r="BB362" i="1" s="1"/>
  <c r="AR362" i="1"/>
  <c r="AQ362" i="1"/>
  <c r="AP362" i="1"/>
  <c r="BA362" i="1" s="1"/>
  <c r="AO362" i="1"/>
  <c r="AO158" i="1" s="1"/>
  <c r="AN362" i="1"/>
  <c r="AM362" i="1"/>
  <c r="AL362" i="1"/>
  <c r="AK362" i="1"/>
  <c r="AJ362" i="1"/>
  <c r="AG362" i="1"/>
  <c r="AF362" i="1"/>
  <c r="AH362" i="1" s="1"/>
  <c r="AE362" i="1"/>
  <c r="AD362" i="1"/>
  <c r="AC362" i="1"/>
  <c r="Z362" i="1"/>
  <c r="Y362" i="1"/>
  <c r="W362" i="1"/>
  <c r="W158" i="1" s="1"/>
  <c r="V362" i="1"/>
  <c r="T362" i="1"/>
  <c r="S362" i="1"/>
  <c r="R362" i="1"/>
  <c r="Q362" i="1"/>
  <c r="P362" i="1"/>
  <c r="O362" i="1"/>
  <c r="N362" i="1"/>
  <c r="N158" i="1" s="1"/>
  <c r="M362" i="1"/>
  <c r="L362" i="1"/>
  <c r="J362" i="1"/>
  <c r="K362" i="1" s="1"/>
  <c r="I362" i="1"/>
  <c r="G362" i="1"/>
  <c r="F362" i="1"/>
  <c r="H362" i="1" s="1"/>
  <c r="D362" i="1"/>
  <c r="E362" i="1" s="1"/>
  <c r="C362" i="1"/>
  <c r="AZ361" i="1"/>
  <c r="AU361" i="1"/>
  <c r="AT361" i="1"/>
  <c r="AS361" i="1"/>
  <c r="BB361" i="1" s="1"/>
  <c r="AR361" i="1"/>
  <c r="AQ361" i="1"/>
  <c r="AQ359" i="1" s="1"/>
  <c r="AP361" i="1"/>
  <c r="AO361" i="1"/>
  <c r="AN361" i="1"/>
  <c r="AM361" i="1"/>
  <c r="AL361" i="1"/>
  <c r="AK361" i="1"/>
  <c r="AJ361" i="1"/>
  <c r="AY361" i="1" s="1"/>
  <c r="AG361" i="1"/>
  <c r="AF361" i="1"/>
  <c r="AD361" i="1"/>
  <c r="AC361" i="1"/>
  <c r="AE361" i="1" s="1"/>
  <c r="AH361" i="1" s="1"/>
  <c r="Z361" i="1"/>
  <c r="Y361" i="1"/>
  <c r="Y359" i="1" s="1"/>
  <c r="W361" i="1"/>
  <c r="X361" i="1" s="1"/>
  <c r="AA361" i="1" s="1"/>
  <c r="V361" i="1"/>
  <c r="S361" i="1"/>
  <c r="R361" i="1"/>
  <c r="P361" i="1"/>
  <c r="P359" i="1" s="1"/>
  <c r="O361" i="1"/>
  <c r="N361" i="1"/>
  <c r="M361" i="1"/>
  <c r="L361" i="1"/>
  <c r="J361" i="1"/>
  <c r="K361" i="1" s="1"/>
  <c r="I361" i="1"/>
  <c r="H361" i="1"/>
  <c r="G361" i="1"/>
  <c r="F361" i="1"/>
  <c r="D361" i="1"/>
  <c r="E361" i="1" s="1"/>
  <c r="C361" i="1"/>
  <c r="AU360" i="1"/>
  <c r="AT360" i="1"/>
  <c r="AS360" i="1"/>
  <c r="AR360" i="1"/>
  <c r="AQ360" i="1"/>
  <c r="BA360" i="1" s="1"/>
  <c r="AP360" i="1"/>
  <c r="AO360" i="1"/>
  <c r="AN360" i="1"/>
  <c r="AM360" i="1"/>
  <c r="AZ360" i="1" s="1"/>
  <c r="AL360" i="1"/>
  <c r="AK360" i="1"/>
  <c r="AJ360" i="1"/>
  <c r="AG360" i="1"/>
  <c r="AF360" i="1"/>
  <c r="AF359" i="1" s="1"/>
  <c r="AD360" i="1"/>
  <c r="AE360" i="1" s="1"/>
  <c r="AH360" i="1" s="1"/>
  <c r="AC360" i="1"/>
  <c r="AA360" i="1"/>
  <c r="Z360" i="1"/>
  <c r="Y360" i="1"/>
  <c r="W360" i="1"/>
  <c r="V360" i="1"/>
  <c r="X360" i="1" s="1"/>
  <c r="T360" i="1"/>
  <c r="S360" i="1"/>
  <c r="R360" i="1"/>
  <c r="R359" i="1" s="1"/>
  <c r="Q360" i="1"/>
  <c r="P360" i="1"/>
  <c r="O360" i="1"/>
  <c r="N360" i="1"/>
  <c r="M360" i="1"/>
  <c r="L360" i="1"/>
  <c r="J360" i="1"/>
  <c r="I360" i="1"/>
  <c r="G360" i="1"/>
  <c r="F360" i="1"/>
  <c r="H360" i="1" s="1"/>
  <c r="D360" i="1"/>
  <c r="E360" i="1" s="1"/>
  <c r="C360" i="1"/>
  <c r="AU359" i="1"/>
  <c r="AT359" i="1"/>
  <c r="AR359" i="1"/>
  <c r="AP359" i="1"/>
  <c r="BA359" i="1" s="1"/>
  <c r="AN359" i="1"/>
  <c r="AM359" i="1"/>
  <c r="AL359" i="1"/>
  <c r="AJ359" i="1"/>
  <c r="AG359" i="1"/>
  <c r="AD359" i="1"/>
  <c r="AC359" i="1"/>
  <c r="Z359" i="1"/>
  <c r="V359" i="1"/>
  <c r="S359" i="1"/>
  <c r="O359" i="1"/>
  <c r="M359" i="1"/>
  <c r="I359" i="1"/>
  <c r="G359" i="1"/>
  <c r="D359" i="1"/>
  <c r="E359" i="1" s="1"/>
  <c r="C359" i="1"/>
  <c r="AU358" i="1"/>
  <c r="AT358" i="1"/>
  <c r="AS358" i="1"/>
  <c r="BB358" i="1" s="1"/>
  <c r="AR358" i="1"/>
  <c r="AQ358" i="1"/>
  <c r="BA358" i="1" s="1"/>
  <c r="AP358" i="1"/>
  <c r="AO358" i="1"/>
  <c r="AN358" i="1"/>
  <c r="AM358" i="1"/>
  <c r="AL358" i="1"/>
  <c r="AK358" i="1"/>
  <c r="AK357" i="1" s="1"/>
  <c r="AY357" i="1" s="1"/>
  <c r="AJ358" i="1"/>
  <c r="AG358" i="1"/>
  <c r="AF358" i="1"/>
  <c r="AF357" i="1" s="1"/>
  <c r="AD358" i="1"/>
  <c r="AE358" i="1" s="1"/>
  <c r="AH358" i="1" s="1"/>
  <c r="AC358" i="1"/>
  <c r="Z358" i="1"/>
  <c r="Y358" i="1"/>
  <c r="W358" i="1"/>
  <c r="W357" i="1" s="1"/>
  <c r="X357" i="1" s="1"/>
  <c r="V358" i="1"/>
  <c r="T358" i="1"/>
  <c r="S358" i="1"/>
  <c r="R358" i="1"/>
  <c r="R357" i="1" s="1"/>
  <c r="Q358" i="1"/>
  <c r="P358" i="1"/>
  <c r="O358" i="1"/>
  <c r="N358" i="1"/>
  <c r="N357" i="1" s="1"/>
  <c r="M358" i="1"/>
  <c r="L358" i="1"/>
  <c r="J358" i="1"/>
  <c r="K358" i="1" s="1"/>
  <c r="I358" i="1"/>
  <c r="G358" i="1"/>
  <c r="F358" i="1"/>
  <c r="D358" i="1"/>
  <c r="E358" i="1" s="1"/>
  <c r="C358" i="1"/>
  <c r="AU357" i="1"/>
  <c r="AT357" i="1"/>
  <c r="AR357" i="1"/>
  <c r="AQ357" i="1"/>
  <c r="AP357" i="1"/>
  <c r="BA357" i="1" s="1"/>
  <c r="AN357" i="1"/>
  <c r="AM357" i="1"/>
  <c r="AL357" i="1"/>
  <c r="AJ357" i="1"/>
  <c r="AG357" i="1"/>
  <c r="AD357" i="1"/>
  <c r="AC357" i="1"/>
  <c r="AE357" i="1" s="1"/>
  <c r="AH357" i="1" s="1"/>
  <c r="Z357" i="1"/>
  <c r="Y357" i="1"/>
  <c r="V357" i="1"/>
  <c r="T357" i="1"/>
  <c r="S357" i="1"/>
  <c r="Q357" i="1"/>
  <c r="P357" i="1"/>
  <c r="O357" i="1"/>
  <c r="M357" i="1"/>
  <c r="L357" i="1"/>
  <c r="I357" i="1"/>
  <c r="G357" i="1"/>
  <c r="D357" i="1"/>
  <c r="E357" i="1" s="1"/>
  <c r="C357" i="1"/>
  <c r="BB356" i="1"/>
  <c r="AU356" i="1"/>
  <c r="AT356" i="1"/>
  <c r="AS356" i="1"/>
  <c r="AR356" i="1"/>
  <c r="AQ356" i="1"/>
  <c r="BA356" i="1" s="1"/>
  <c r="AP356" i="1"/>
  <c r="AO356" i="1"/>
  <c r="AN356" i="1"/>
  <c r="AM356" i="1"/>
  <c r="AZ356" i="1" s="1"/>
  <c r="AL356" i="1"/>
  <c r="AK356" i="1"/>
  <c r="AJ356" i="1"/>
  <c r="AG356" i="1"/>
  <c r="AF356" i="1"/>
  <c r="AD356" i="1"/>
  <c r="AE356" i="1" s="1"/>
  <c r="AH356" i="1" s="1"/>
  <c r="AC356" i="1"/>
  <c r="AA356" i="1"/>
  <c r="Z356" i="1"/>
  <c r="Y356" i="1"/>
  <c r="W356" i="1"/>
  <c r="V356" i="1"/>
  <c r="X356" i="1" s="1"/>
  <c r="T356" i="1"/>
  <c r="S356" i="1"/>
  <c r="R356" i="1"/>
  <c r="Q356" i="1"/>
  <c r="P356" i="1"/>
  <c r="O356" i="1"/>
  <c r="N356" i="1"/>
  <c r="M356" i="1"/>
  <c r="L356" i="1"/>
  <c r="J356" i="1"/>
  <c r="K356" i="1" s="1"/>
  <c r="I356" i="1"/>
  <c r="G356" i="1"/>
  <c r="F356" i="1"/>
  <c r="H356" i="1" s="1"/>
  <c r="D356" i="1"/>
  <c r="E356" i="1" s="1"/>
  <c r="C356" i="1"/>
  <c r="AU355" i="1"/>
  <c r="AU151" i="1" s="1"/>
  <c r="AT355" i="1"/>
  <c r="AS355" i="1"/>
  <c r="AR355" i="1"/>
  <c r="AQ355" i="1"/>
  <c r="AP355" i="1"/>
  <c r="BA355" i="1" s="1"/>
  <c r="AO355" i="1"/>
  <c r="AM355" i="1"/>
  <c r="AL355" i="1"/>
  <c r="AK355" i="1"/>
  <c r="AY355" i="1" s="1"/>
  <c r="AJ355" i="1"/>
  <c r="AG355" i="1"/>
  <c r="AF355" i="1"/>
  <c r="AD355" i="1"/>
  <c r="AC355" i="1"/>
  <c r="Z355" i="1"/>
  <c r="Y355" i="1"/>
  <c r="W355" i="1"/>
  <c r="X355" i="1" s="1"/>
  <c r="AA355" i="1" s="1"/>
  <c r="V355" i="1"/>
  <c r="S355" i="1"/>
  <c r="R355" i="1"/>
  <c r="P355" i="1"/>
  <c r="O355" i="1"/>
  <c r="N355" i="1"/>
  <c r="M355" i="1"/>
  <c r="L355" i="1"/>
  <c r="K355" i="1"/>
  <c r="J355" i="1"/>
  <c r="I355" i="1"/>
  <c r="H355" i="1"/>
  <c r="G355" i="1"/>
  <c r="F355" i="1"/>
  <c r="D355" i="1"/>
  <c r="E355" i="1" s="1"/>
  <c r="C355" i="1"/>
  <c r="AU354" i="1"/>
  <c r="AT354" i="1"/>
  <c r="AS354" i="1"/>
  <c r="BB354" i="1" s="1"/>
  <c r="AR354" i="1"/>
  <c r="AQ354" i="1"/>
  <c r="BA354" i="1" s="1"/>
  <c r="AP354" i="1"/>
  <c r="AO354" i="1"/>
  <c r="AN354" i="1"/>
  <c r="AM354" i="1"/>
  <c r="AL354" i="1"/>
  <c r="AK354" i="1"/>
  <c r="AJ354" i="1"/>
  <c r="AG354" i="1"/>
  <c r="AF354" i="1"/>
  <c r="AE354" i="1"/>
  <c r="AD354" i="1"/>
  <c r="AC354" i="1"/>
  <c r="Z354" i="1"/>
  <c r="Y354" i="1"/>
  <c r="W354" i="1"/>
  <c r="V354" i="1"/>
  <c r="X354" i="1" s="1"/>
  <c r="AA354" i="1" s="1"/>
  <c r="T354" i="1"/>
  <c r="S354" i="1"/>
  <c r="R354" i="1"/>
  <c r="Q354" i="1"/>
  <c r="P354" i="1"/>
  <c r="O354" i="1"/>
  <c r="N354" i="1"/>
  <c r="M354" i="1"/>
  <c r="L354" i="1"/>
  <c r="J354" i="1"/>
  <c r="K354" i="1" s="1"/>
  <c r="I354" i="1"/>
  <c r="G354" i="1"/>
  <c r="F354" i="1"/>
  <c r="H354" i="1" s="1"/>
  <c r="E354" i="1"/>
  <c r="D354" i="1"/>
  <c r="C354" i="1"/>
  <c r="AZ353" i="1"/>
  <c r="AU353" i="1"/>
  <c r="AT353" i="1"/>
  <c r="AS353" i="1"/>
  <c r="BB353" i="1" s="1"/>
  <c r="AR353" i="1"/>
  <c r="AQ353" i="1"/>
  <c r="AP353" i="1"/>
  <c r="BA353" i="1" s="1"/>
  <c r="AO353" i="1"/>
  <c r="AN353" i="1"/>
  <c r="AM353" i="1"/>
  <c r="AL353" i="1"/>
  <c r="AK353" i="1"/>
  <c r="AY353" i="1" s="1"/>
  <c r="AJ353" i="1"/>
  <c r="AV353" i="1" s="1"/>
  <c r="AG353" i="1"/>
  <c r="AF353" i="1"/>
  <c r="AD353" i="1"/>
  <c r="AC353" i="1"/>
  <c r="AE353" i="1" s="1"/>
  <c r="AH353" i="1" s="1"/>
  <c r="Z353" i="1"/>
  <c r="Y353" i="1"/>
  <c r="X353" i="1"/>
  <c r="W353" i="1"/>
  <c r="V353" i="1"/>
  <c r="S353" i="1"/>
  <c r="R353" i="1"/>
  <c r="P353" i="1"/>
  <c r="O353" i="1"/>
  <c r="N353" i="1"/>
  <c r="M353" i="1"/>
  <c r="L353" i="1"/>
  <c r="K353" i="1"/>
  <c r="J353" i="1"/>
  <c r="I353" i="1"/>
  <c r="H353" i="1"/>
  <c r="G353" i="1"/>
  <c r="F353" i="1"/>
  <c r="D353" i="1"/>
  <c r="E353" i="1" s="1"/>
  <c r="C353" i="1"/>
  <c r="AU352" i="1"/>
  <c r="AT352" i="1"/>
  <c r="AS352" i="1"/>
  <c r="AS350" i="1" s="1"/>
  <c r="AR352" i="1"/>
  <c r="AQ352" i="1"/>
  <c r="BA352" i="1" s="1"/>
  <c r="AP352" i="1"/>
  <c r="AO352" i="1"/>
  <c r="AN352" i="1"/>
  <c r="AM352" i="1"/>
  <c r="AZ352" i="1" s="1"/>
  <c r="AL352" i="1"/>
  <c r="AK352" i="1"/>
  <c r="AK350" i="1" s="1"/>
  <c r="AJ352" i="1"/>
  <c r="AY352" i="1" s="1"/>
  <c r="AG352" i="1"/>
  <c r="AF352" i="1"/>
  <c r="AE352" i="1"/>
  <c r="AH352" i="1" s="1"/>
  <c r="AD352" i="1"/>
  <c r="AC352" i="1"/>
  <c r="Z352" i="1"/>
  <c r="Y352" i="1"/>
  <c r="W352" i="1"/>
  <c r="V352" i="1"/>
  <c r="X352" i="1" s="1"/>
  <c r="AA352" i="1" s="1"/>
  <c r="T352" i="1"/>
  <c r="S352" i="1"/>
  <c r="R352" i="1"/>
  <c r="Q352" i="1"/>
  <c r="P352" i="1"/>
  <c r="O352" i="1"/>
  <c r="N352" i="1"/>
  <c r="M352" i="1"/>
  <c r="L352" i="1"/>
  <c r="J352" i="1"/>
  <c r="I352" i="1"/>
  <c r="G352" i="1"/>
  <c r="F352" i="1"/>
  <c r="H352" i="1" s="1"/>
  <c r="E352" i="1"/>
  <c r="D352" i="1"/>
  <c r="C352" i="1"/>
  <c r="AU351" i="1"/>
  <c r="AT351" i="1"/>
  <c r="AS351" i="1"/>
  <c r="AR351" i="1"/>
  <c r="AQ351" i="1"/>
  <c r="AQ350" i="1" s="1"/>
  <c r="BA350" i="1" s="1"/>
  <c r="AP351" i="1"/>
  <c r="BA351" i="1" s="1"/>
  <c r="AO351" i="1"/>
  <c r="AN351" i="1"/>
  <c r="AM351" i="1"/>
  <c r="AL351" i="1"/>
  <c r="AK351" i="1"/>
  <c r="AY351" i="1" s="1"/>
  <c r="AJ351" i="1"/>
  <c r="AV351" i="1" s="1"/>
  <c r="AG351" i="1"/>
  <c r="AF351" i="1"/>
  <c r="AD351" i="1"/>
  <c r="AD350" i="1" s="1"/>
  <c r="AE350" i="1" s="1"/>
  <c r="AC351" i="1"/>
  <c r="Z351" i="1"/>
  <c r="Y351" i="1"/>
  <c r="Y350" i="1" s="1"/>
  <c r="X351" i="1"/>
  <c r="AA351" i="1" s="1"/>
  <c r="W351" i="1"/>
  <c r="V351" i="1"/>
  <c r="T351" i="1"/>
  <c r="S351" i="1"/>
  <c r="R351" i="1"/>
  <c r="Q351" i="1"/>
  <c r="P351" i="1"/>
  <c r="P350" i="1" s="1"/>
  <c r="O351" i="1"/>
  <c r="N351" i="1"/>
  <c r="M351" i="1"/>
  <c r="L351" i="1"/>
  <c r="L350" i="1" s="1"/>
  <c r="K351" i="1"/>
  <c r="J351" i="1"/>
  <c r="I351" i="1"/>
  <c r="H351" i="1"/>
  <c r="G351" i="1"/>
  <c r="F351" i="1"/>
  <c r="D351" i="1"/>
  <c r="C351" i="1"/>
  <c r="AT350" i="1"/>
  <c r="AR350" i="1"/>
  <c r="AP350" i="1"/>
  <c r="AO350" i="1"/>
  <c r="AL350" i="1"/>
  <c r="AJ350" i="1"/>
  <c r="AG350" i="1"/>
  <c r="AF350" i="1"/>
  <c r="AC350" i="1"/>
  <c r="Z350" i="1"/>
  <c r="W350" i="1"/>
  <c r="V350" i="1"/>
  <c r="S350" i="1"/>
  <c r="O350" i="1"/>
  <c r="N350" i="1"/>
  <c r="M350" i="1"/>
  <c r="I350" i="1"/>
  <c r="G350" i="1"/>
  <c r="F350" i="1"/>
  <c r="H350" i="1" s="1"/>
  <c r="C350" i="1"/>
  <c r="AZ349" i="1"/>
  <c r="AU349" i="1"/>
  <c r="AU348" i="1" s="1"/>
  <c r="AT349" i="1"/>
  <c r="AS349" i="1"/>
  <c r="BB349" i="1" s="1"/>
  <c r="AR349" i="1"/>
  <c r="AQ349" i="1"/>
  <c r="AQ348" i="1" s="1"/>
  <c r="BA348" i="1" s="1"/>
  <c r="AP349" i="1"/>
  <c r="BA349" i="1" s="1"/>
  <c r="AO349" i="1"/>
  <c r="AN349" i="1"/>
  <c r="AM349" i="1"/>
  <c r="AM348" i="1" s="1"/>
  <c r="AZ348" i="1" s="1"/>
  <c r="AL349" i="1"/>
  <c r="AK349" i="1"/>
  <c r="AY349" i="1" s="1"/>
  <c r="AJ349" i="1"/>
  <c r="AG349" i="1"/>
  <c r="AF349" i="1"/>
  <c r="AD349" i="1"/>
  <c r="AD348" i="1" s="1"/>
  <c r="AE348" i="1" s="1"/>
  <c r="AH348" i="1" s="1"/>
  <c r="AC349" i="1"/>
  <c r="AE349" i="1" s="1"/>
  <c r="AH349" i="1" s="1"/>
  <c r="Z349" i="1"/>
  <c r="Y349" i="1"/>
  <c r="Y348" i="1" s="1"/>
  <c r="X349" i="1"/>
  <c r="W349" i="1"/>
  <c r="V349" i="1"/>
  <c r="S349" i="1"/>
  <c r="R349" i="1"/>
  <c r="Q349" i="1"/>
  <c r="P349" i="1"/>
  <c r="P348" i="1" s="1"/>
  <c r="O349" i="1"/>
  <c r="N349" i="1"/>
  <c r="M349" i="1"/>
  <c r="L349" i="1"/>
  <c r="L348" i="1" s="1"/>
  <c r="K349" i="1"/>
  <c r="J349" i="1"/>
  <c r="I349" i="1"/>
  <c r="H349" i="1"/>
  <c r="G349" i="1"/>
  <c r="F349" i="1"/>
  <c r="D349" i="1"/>
  <c r="E349" i="1" s="1"/>
  <c r="C349" i="1"/>
  <c r="AT348" i="1"/>
  <c r="AS348" i="1"/>
  <c r="BB348" i="1" s="1"/>
  <c r="AR348" i="1"/>
  <c r="AP348" i="1"/>
  <c r="AO348" i="1"/>
  <c r="AN348" i="1"/>
  <c r="AL348" i="1"/>
  <c r="AK348" i="1"/>
  <c r="AJ348" i="1"/>
  <c r="AY348" i="1" s="1"/>
  <c r="AG348" i="1"/>
  <c r="AF348" i="1"/>
  <c r="AC348" i="1"/>
  <c r="Z348" i="1"/>
  <c r="W348" i="1"/>
  <c r="V348" i="1"/>
  <c r="X348" i="1" s="1"/>
  <c r="AA348" i="1" s="1"/>
  <c r="S348" i="1"/>
  <c r="R348" i="1"/>
  <c r="Q348" i="1"/>
  <c r="O348" i="1"/>
  <c r="N348" i="1"/>
  <c r="M348" i="1"/>
  <c r="J348" i="1"/>
  <c r="K348" i="1" s="1"/>
  <c r="I348" i="1"/>
  <c r="G348" i="1"/>
  <c r="F348" i="1"/>
  <c r="H348" i="1" s="1"/>
  <c r="C348" i="1"/>
  <c r="AU347" i="1"/>
  <c r="AT347" i="1"/>
  <c r="AS347" i="1"/>
  <c r="BB347" i="1" s="1"/>
  <c r="AR347" i="1"/>
  <c r="AQ347" i="1"/>
  <c r="AP347" i="1"/>
  <c r="BA347" i="1" s="1"/>
  <c r="AO347" i="1"/>
  <c r="AN347" i="1"/>
  <c r="AM347" i="1"/>
  <c r="AZ347" i="1" s="1"/>
  <c r="AL347" i="1"/>
  <c r="AK347" i="1"/>
  <c r="AY347" i="1" s="1"/>
  <c r="BC347" i="1" s="1"/>
  <c r="AJ347" i="1"/>
  <c r="AV347" i="1" s="1"/>
  <c r="AG347" i="1"/>
  <c r="AF347" i="1"/>
  <c r="AD347" i="1"/>
  <c r="AC347" i="1"/>
  <c r="Z347" i="1"/>
  <c r="Y347" i="1"/>
  <c r="X347" i="1"/>
  <c r="AA347" i="1" s="1"/>
  <c r="W347" i="1"/>
  <c r="V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D347" i="1"/>
  <c r="E347" i="1" s="1"/>
  <c r="C347" i="1"/>
  <c r="AU346" i="1"/>
  <c r="AT346" i="1"/>
  <c r="AS346" i="1"/>
  <c r="BB346" i="1" s="1"/>
  <c r="AR346" i="1"/>
  <c r="AQ346" i="1"/>
  <c r="BA346" i="1" s="1"/>
  <c r="AP346" i="1"/>
  <c r="AO346" i="1"/>
  <c r="AO142" i="1" s="1"/>
  <c r="AN346" i="1"/>
  <c r="AM346" i="1"/>
  <c r="AL346" i="1"/>
  <c r="AK346" i="1"/>
  <c r="AJ346" i="1"/>
  <c r="AG346" i="1"/>
  <c r="AF346" i="1"/>
  <c r="AE346" i="1"/>
  <c r="AH346" i="1" s="1"/>
  <c r="AD346" i="1"/>
  <c r="AC346" i="1"/>
  <c r="Z346" i="1"/>
  <c r="Y346" i="1"/>
  <c r="W346" i="1"/>
  <c r="W142" i="1" s="1"/>
  <c r="V346" i="1"/>
  <c r="T346" i="1"/>
  <c r="S346" i="1"/>
  <c r="R346" i="1"/>
  <c r="Q346" i="1"/>
  <c r="P346" i="1"/>
  <c r="O346" i="1"/>
  <c r="N346" i="1"/>
  <c r="N142" i="1" s="1"/>
  <c r="M346" i="1"/>
  <c r="L346" i="1"/>
  <c r="J346" i="1"/>
  <c r="K346" i="1" s="1"/>
  <c r="I346" i="1"/>
  <c r="G346" i="1"/>
  <c r="F346" i="1"/>
  <c r="H346" i="1" s="1"/>
  <c r="E346" i="1"/>
  <c r="D346" i="1"/>
  <c r="C346" i="1"/>
  <c r="AZ345" i="1"/>
  <c r="AU345" i="1"/>
  <c r="AT345" i="1"/>
  <c r="AS345" i="1"/>
  <c r="BB345" i="1" s="1"/>
  <c r="AR345" i="1"/>
  <c r="AQ345" i="1"/>
  <c r="AQ343" i="1" s="1"/>
  <c r="AP345" i="1"/>
  <c r="BA345" i="1" s="1"/>
  <c r="AO345" i="1"/>
  <c r="AN345" i="1"/>
  <c r="AM345" i="1"/>
  <c r="AL345" i="1"/>
  <c r="AK345" i="1"/>
  <c r="AY345" i="1" s="1"/>
  <c r="AJ345" i="1"/>
  <c r="AV345" i="1" s="1"/>
  <c r="AG345" i="1"/>
  <c r="AF345" i="1"/>
  <c r="AD345" i="1"/>
  <c r="AC345" i="1"/>
  <c r="AE345" i="1" s="1"/>
  <c r="AH345" i="1" s="1"/>
  <c r="Z345" i="1"/>
  <c r="Y345" i="1"/>
  <c r="Y343" i="1" s="1"/>
  <c r="X345" i="1"/>
  <c r="W345" i="1"/>
  <c r="V345" i="1"/>
  <c r="T345" i="1"/>
  <c r="S345" i="1"/>
  <c r="R345" i="1"/>
  <c r="Q345" i="1"/>
  <c r="P345" i="1"/>
  <c r="P343" i="1" s="1"/>
  <c r="O345" i="1"/>
  <c r="N345" i="1"/>
  <c r="M345" i="1"/>
  <c r="L345" i="1"/>
  <c r="K345" i="1"/>
  <c r="J345" i="1"/>
  <c r="I345" i="1"/>
  <c r="H345" i="1"/>
  <c r="G345" i="1"/>
  <c r="F345" i="1"/>
  <c r="D345" i="1"/>
  <c r="E345" i="1" s="1"/>
  <c r="C345" i="1"/>
  <c r="AU344" i="1"/>
  <c r="AT344" i="1"/>
  <c r="AS344" i="1"/>
  <c r="AS343" i="1" s="1"/>
  <c r="BB343" i="1" s="1"/>
  <c r="AR344" i="1"/>
  <c r="BA344" i="1" s="1"/>
  <c r="AQ344" i="1"/>
  <c r="AP344" i="1"/>
  <c r="AO344" i="1"/>
  <c r="AN344" i="1"/>
  <c r="AM344" i="1"/>
  <c r="AZ344" i="1" s="1"/>
  <c r="AL344" i="1"/>
  <c r="AK344" i="1"/>
  <c r="AK343" i="1" s="1"/>
  <c r="AY343" i="1" s="1"/>
  <c r="AJ344" i="1"/>
  <c r="AG344" i="1"/>
  <c r="AF344" i="1"/>
  <c r="AF343" i="1" s="1"/>
  <c r="AE344" i="1"/>
  <c r="AH344" i="1" s="1"/>
  <c r="AD344" i="1"/>
  <c r="AC344" i="1"/>
  <c r="Z344" i="1"/>
  <c r="Y344" i="1"/>
  <c r="W344" i="1"/>
  <c r="V344" i="1"/>
  <c r="X344" i="1" s="1"/>
  <c r="AA344" i="1" s="1"/>
  <c r="T344" i="1"/>
  <c r="S344" i="1"/>
  <c r="R344" i="1"/>
  <c r="Q344" i="1"/>
  <c r="P344" i="1"/>
  <c r="O344" i="1"/>
  <c r="N344" i="1"/>
  <c r="M344" i="1"/>
  <c r="L344" i="1"/>
  <c r="J344" i="1"/>
  <c r="I344" i="1"/>
  <c r="G344" i="1"/>
  <c r="F344" i="1"/>
  <c r="H344" i="1" s="1"/>
  <c r="E344" i="1"/>
  <c r="D344" i="1"/>
  <c r="C344" i="1"/>
  <c r="AU343" i="1"/>
  <c r="AT343" i="1"/>
  <c r="AR343" i="1"/>
  <c r="AP343" i="1"/>
  <c r="BA343" i="1" s="1"/>
  <c r="AN343" i="1"/>
  <c r="AM343" i="1"/>
  <c r="AL343" i="1"/>
  <c r="AJ343" i="1"/>
  <c r="AG343" i="1"/>
  <c r="AD343" i="1"/>
  <c r="AC343" i="1"/>
  <c r="Z343" i="1"/>
  <c r="V343" i="1"/>
  <c r="S343" i="1"/>
  <c r="Q343" i="1"/>
  <c r="O343" i="1"/>
  <c r="M343" i="1"/>
  <c r="I343" i="1"/>
  <c r="G343" i="1"/>
  <c r="D343" i="1"/>
  <c r="E343" i="1" s="1"/>
  <c r="C343" i="1"/>
  <c r="AU342" i="1"/>
  <c r="AT342" i="1"/>
  <c r="AS342" i="1"/>
  <c r="BB342" i="1" s="1"/>
  <c r="AR342" i="1"/>
  <c r="AQ342" i="1"/>
  <c r="BA342" i="1" s="1"/>
  <c r="AP342" i="1"/>
  <c r="AO342" i="1"/>
  <c r="AN342" i="1"/>
  <c r="AM342" i="1"/>
  <c r="AL342" i="1"/>
  <c r="AK342" i="1"/>
  <c r="AK341" i="1" s="1"/>
  <c r="AY341" i="1" s="1"/>
  <c r="AJ342" i="1"/>
  <c r="AG342" i="1"/>
  <c r="AF342" i="1"/>
  <c r="AF341" i="1" s="1"/>
  <c r="AH341" i="1" s="1"/>
  <c r="AE342" i="1"/>
  <c r="AH342" i="1" s="1"/>
  <c r="AD342" i="1"/>
  <c r="AC342" i="1"/>
  <c r="Z342" i="1"/>
  <c r="Y342" i="1"/>
  <c r="W342" i="1"/>
  <c r="W341" i="1" s="1"/>
  <c r="X341" i="1" s="1"/>
  <c r="AA341" i="1" s="1"/>
  <c r="V342" i="1"/>
  <c r="T342" i="1"/>
  <c r="S342" i="1"/>
  <c r="R342" i="1"/>
  <c r="R341" i="1" s="1"/>
  <c r="Q342" i="1"/>
  <c r="P342" i="1"/>
  <c r="O342" i="1"/>
  <c r="N342" i="1"/>
  <c r="N341" i="1" s="1"/>
  <c r="M342" i="1"/>
  <c r="L342" i="1"/>
  <c r="J342" i="1"/>
  <c r="K342" i="1" s="1"/>
  <c r="I342" i="1"/>
  <c r="G342" i="1"/>
  <c r="F342" i="1"/>
  <c r="E342" i="1"/>
  <c r="D342" i="1"/>
  <c r="C342" i="1"/>
  <c r="AU341" i="1"/>
  <c r="AT341" i="1"/>
  <c r="AR341" i="1"/>
  <c r="AQ341" i="1"/>
  <c r="AP341" i="1"/>
  <c r="AN341" i="1"/>
  <c r="AM341" i="1"/>
  <c r="AL341" i="1"/>
  <c r="AJ341" i="1"/>
  <c r="AG341" i="1"/>
  <c r="AD341" i="1"/>
  <c r="AC341" i="1"/>
  <c r="AE341" i="1" s="1"/>
  <c r="Z341" i="1"/>
  <c r="Y341" i="1"/>
  <c r="V341" i="1"/>
  <c r="T341" i="1"/>
  <c r="S341" i="1"/>
  <c r="Q341" i="1"/>
  <c r="P341" i="1"/>
  <c r="O341" i="1"/>
  <c r="M341" i="1"/>
  <c r="L341" i="1"/>
  <c r="I341" i="1"/>
  <c r="G341" i="1"/>
  <c r="D341" i="1"/>
  <c r="E341" i="1" s="1"/>
  <c r="C341" i="1"/>
  <c r="AU340" i="1"/>
  <c r="AT340" i="1"/>
  <c r="AS340" i="1"/>
  <c r="BB340" i="1" s="1"/>
  <c r="AR340" i="1"/>
  <c r="AQ340" i="1"/>
  <c r="BA340" i="1" s="1"/>
  <c r="AP340" i="1"/>
  <c r="AO340" i="1"/>
  <c r="AN340" i="1"/>
  <c r="AM340" i="1"/>
  <c r="AZ340" i="1" s="1"/>
  <c r="AL340" i="1"/>
  <c r="AK340" i="1"/>
  <c r="AJ340" i="1"/>
  <c r="AY340" i="1" s="1"/>
  <c r="BC340" i="1" s="1"/>
  <c r="AG340" i="1"/>
  <c r="AF340" i="1"/>
  <c r="AE340" i="1"/>
  <c r="AH340" i="1" s="1"/>
  <c r="AD340" i="1"/>
  <c r="AC340" i="1"/>
  <c r="Z340" i="1"/>
  <c r="Y340" i="1"/>
  <c r="W340" i="1"/>
  <c r="V340" i="1"/>
  <c r="X340" i="1" s="1"/>
  <c r="AA340" i="1" s="1"/>
  <c r="T340" i="1"/>
  <c r="BD340" i="1" s="1"/>
  <c r="S340" i="1"/>
  <c r="R340" i="1"/>
  <c r="Q340" i="1"/>
  <c r="P340" i="1"/>
  <c r="O340" i="1"/>
  <c r="N340" i="1"/>
  <c r="M340" i="1"/>
  <c r="L340" i="1"/>
  <c r="J340" i="1"/>
  <c r="K340" i="1" s="1"/>
  <c r="I340" i="1"/>
  <c r="G340" i="1"/>
  <c r="F340" i="1"/>
  <c r="H340" i="1" s="1"/>
  <c r="E340" i="1"/>
  <c r="D340" i="1"/>
  <c r="C340" i="1"/>
  <c r="AU339" i="1"/>
  <c r="AU333" i="1" s="1"/>
  <c r="AT339" i="1"/>
  <c r="AS339" i="1"/>
  <c r="AR339" i="1"/>
  <c r="AQ339" i="1"/>
  <c r="AP339" i="1"/>
  <c r="BA339" i="1" s="1"/>
  <c r="AO339" i="1"/>
  <c r="AN339" i="1"/>
  <c r="AM339" i="1"/>
  <c r="AZ339" i="1" s="1"/>
  <c r="AL339" i="1"/>
  <c r="AK339" i="1"/>
  <c r="AY339" i="1" s="1"/>
  <c r="AJ339" i="1"/>
  <c r="AG339" i="1"/>
  <c r="AF339" i="1"/>
  <c r="AD339" i="1"/>
  <c r="AC339" i="1"/>
  <c r="AE339" i="1" s="1"/>
  <c r="AH339" i="1" s="1"/>
  <c r="Z339" i="1"/>
  <c r="Y339" i="1"/>
  <c r="X339" i="1"/>
  <c r="AA339" i="1" s="1"/>
  <c r="W339" i="1"/>
  <c r="V339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D339" i="1"/>
  <c r="C339" i="1"/>
  <c r="AU338" i="1"/>
  <c r="AT338" i="1"/>
  <c r="AS338" i="1"/>
  <c r="BB338" i="1" s="1"/>
  <c r="AR338" i="1"/>
  <c r="AQ338" i="1"/>
  <c r="BA338" i="1" s="1"/>
  <c r="AP338" i="1"/>
  <c r="AO338" i="1"/>
  <c r="AN338" i="1"/>
  <c r="AM338" i="1"/>
  <c r="AZ338" i="1" s="1"/>
  <c r="AL338" i="1"/>
  <c r="AK338" i="1"/>
  <c r="AJ338" i="1"/>
  <c r="AG338" i="1"/>
  <c r="AF338" i="1"/>
  <c r="AF134" i="1" s="1"/>
  <c r="AE338" i="1"/>
  <c r="AD338" i="1"/>
  <c r="AC338" i="1"/>
  <c r="Z338" i="1"/>
  <c r="Y338" i="1"/>
  <c r="W338" i="1"/>
  <c r="V338" i="1"/>
  <c r="X338" i="1" s="1"/>
  <c r="AA338" i="1" s="1"/>
  <c r="S338" i="1"/>
  <c r="R338" i="1"/>
  <c r="Q338" i="1"/>
  <c r="P338" i="1"/>
  <c r="O338" i="1"/>
  <c r="N338" i="1"/>
  <c r="M338" i="1"/>
  <c r="L338" i="1"/>
  <c r="J338" i="1"/>
  <c r="K338" i="1" s="1"/>
  <c r="I338" i="1"/>
  <c r="G338" i="1"/>
  <c r="F338" i="1"/>
  <c r="F134" i="1" s="1"/>
  <c r="E338" i="1"/>
  <c r="D338" i="1"/>
  <c r="C338" i="1"/>
  <c r="AZ337" i="1"/>
  <c r="AU337" i="1"/>
  <c r="AT337" i="1"/>
  <c r="AS337" i="1"/>
  <c r="BB337" i="1" s="1"/>
  <c r="AR337" i="1"/>
  <c r="AQ337" i="1"/>
  <c r="AQ333" i="1" s="1"/>
  <c r="AP337" i="1"/>
  <c r="AO337" i="1"/>
  <c r="AN337" i="1"/>
  <c r="AM337" i="1"/>
  <c r="AL337" i="1"/>
  <c r="AK337" i="1"/>
  <c r="AJ337" i="1"/>
  <c r="AY337" i="1" s="1"/>
  <c r="AG337" i="1"/>
  <c r="AF337" i="1"/>
  <c r="AD337" i="1"/>
  <c r="AC337" i="1"/>
  <c r="AE337" i="1" s="1"/>
  <c r="AH337" i="1" s="1"/>
  <c r="Z337" i="1"/>
  <c r="Y337" i="1"/>
  <c r="X337" i="1"/>
  <c r="AA337" i="1" s="1"/>
  <c r="W337" i="1"/>
  <c r="V337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D337" i="1"/>
  <c r="E337" i="1" s="1"/>
  <c r="C337" i="1"/>
  <c r="BB336" i="1"/>
  <c r="AU336" i="1"/>
  <c r="AT336" i="1"/>
  <c r="AS336" i="1"/>
  <c r="AR336" i="1"/>
  <c r="BA336" i="1" s="1"/>
  <c r="AQ336" i="1"/>
  <c r="AP336" i="1"/>
  <c r="AO336" i="1"/>
  <c r="AN336" i="1"/>
  <c r="AM336" i="1"/>
  <c r="AZ336" i="1" s="1"/>
  <c r="AL336" i="1"/>
  <c r="AK336" i="1"/>
  <c r="AV336" i="1" s="1"/>
  <c r="AW336" i="1" s="1"/>
  <c r="AJ336" i="1"/>
  <c r="AY336" i="1" s="1"/>
  <c r="BC336" i="1" s="1"/>
  <c r="AG336" i="1"/>
  <c r="AF336" i="1"/>
  <c r="AE336" i="1"/>
  <c r="AH336" i="1" s="1"/>
  <c r="AD336" i="1"/>
  <c r="AC336" i="1"/>
  <c r="Z336" i="1"/>
  <c r="Y336" i="1"/>
  <c r="W336" i="1"/>
  <c r="V336" i="1"/>
  <c r="X336" i="1" s="1"/>
  <c r="AA336" i="1" s="1"/>
  <c r="T336" i="1"/>
  <c r="S336" i="1"/>
  <c r="R336" i="1"/>
  <c r="R132" i="1" s="1"/>
  <c r="Q336" i="1"/>
  <c r="P336" i="1"/>
  <c r="O336" i="1"/>
  <c r="N336" i="1"/>
  <c r="M336" i="1"/>
  <c r="L336" i="1"/>
  <c r="J336" i="1"/>
  <c r="K336" i="1" s="1"/>
  <c r="I336" i="1"/>
  <c r="G336" i="1"/>
  <c r="H336" i="1" s="1"/>
  <c r="F336" i="1"/>
  <c r="E336" i="1"/>
  <c r="D336" i="1"/>
  <c r="C336" i="1"/>
  <c r="AU335" i="1"/>
  <c r="AT335" i="1"/>
  <c r="AS335" i="1"/>
  <c r="AR335" i="1"/>
  <c r="AQ335" i="1"/>
  <c r="AP335" i="1"/>
  <c r="BA335" i="1" s="1"/>
  <c r="AO335" i="1"/>
  <c r="AN335" i="1"/>
  <c r="AM335" i="1"/>
  <c r="AZ335" i="1" s="1"/>
  <c r="AL335" i="1"/>
  <c r="AY335" i="1" s="1"/>
  <c r="AK335" i="1"/>
  <c r="AJ335" i="1"/>
  <c r="AG335" i="1"/>
  <c r="AF335" i="1"/>
  <c r="AD335" i="1"/>
  <c r="AC335" i="1"/>
  <c r="Z335" i="1"/>
  <c r="Y335" i="1"/>
  <c r="X335" i="1"/>
  <c r="AA335" i="1" s="1"/>
  <c r="W335" i="1"/>
  <c r="V335" i="1"/>
  <c r="T335" i="1"/>
  <c r="S335" i="1"/>
  <c r="R335" i="1"/>
  <c r="Q335" i="1"/>
  <c r="P335" i="1"/>
  <c r="O335" i="1"/>
  <c r="N335" i="1"/>
  <c r="M335" i="1"/>
  <c r="L335" i="1"/>
  <c r="L333" i="1" s="1"/>
  <c r="K335" i="1"/>
  <c r="J335" i="1"/>
  <c r="I335" i="1"/>
  <c r="H335" i="1"/>
  <c r="G335" i="1"/>
  <c r="F335" i="1"/>
  <c r="D335" i="1"/>
  <c r="C335" i="1"/>
  <c r="BB334" i="1"/>
  <c r="AU334" i="1"/>
  <c r="AT334" i="1"/>
  <c r="AS334" i="1"/>
  <c r="AS333" i="1" s="1"/>
  <c r="AR334" i="1"/>
  <c r="BA334" i="1" s="1"/>
  <c r="AQ334" i="1"/>
  <c r="AP334" i="1"/>
  <c r="AO334" i="1"/>
  <c r="AO333" i="1" s="1"/>
  <c r="AN334" i="1"/>
  <c r="AM334" i="1"/>
  <c r="AL334" i="1"/>
  <c r="AK334" i="1"/>
  <c r="AK333" i="1" s="1"/>
  <c r="AJ334" i="1"/>
  <c r="AG334" i="1"/>
  <c r="AF334" i="1"/>
  <c r="AE334" i="1"/>
  <c r="AD334" i="1"/>
  <c r="AC334" i="1"/>
  <c r="Z334" i="1"/>
  <c r="Y334" i="1"/>
  <c r="W334" i="1"/>
  <c r="V334" i="1"/>
  <c r="X334" i="1" s="1"/>
  <c r="AA334" i="1" s="1"/>
  <c r="T334" i="1"/>
  <c r="S334" i="1"/>
  <c r="R334" i="1"/>
  <c r="Q334" i="1"/>
  <c r="P334" i="1"/>
  <c r="O334" i="1"/>
  <c r="N334" i="1"/>
  <c r="M334" i="1"/>
  <c r="L334" i="1"/>
  <c r="J334" i="1"/>
  <c r="I334" i="1"/>
  <c r="G334" i="1"/>
  <c r="H334" i="1" s="1"/>
  <c r="F334" i="1"/>
  <c r="E334" i="1"/>
  <c r="D334" i="1"/>
  <c r="C334" i="1"/>
  <c r="AT333" i="1"/>
  <c r="AR333" i="1"/>
  <c r="AP333" i="1"/>
  <c r="BA333" i="1" s="1"/>
  <c r="AN333" i="1"/>
  <c r="AL333" i="1"/>
  <c r="AJ333" i="1"/>
  <c r="AY333" i="1" s="1"/>
  <c r="AG333" i="1"/>
  <c r="AD333" i="1"/>
  <c r="AC333" i="1"/>
  <c r="AE333" i="1" s="1"/>
  <c r="Z333" i="1"/>
  <c r="Y333" i="1"/>
  <c r="V333" i="1"/>
  <c r="S333" i="1"/>
  <c r="Q333" i="1"/>
  <c r="O333" i="1"/>
  <c r="M333" i="1"/>
  <c r="I333" i="1"/>
  <c r="G333" i="1"/>
  <c r="C333" i="1"/>
  <c r="BB332" i="1"/>
  <c r="AU332" i="1"/>
  <c r="AT332" i="1"/>
  <c r="AS332" i="1"/>
  <c r="AR332" i="1"/>
  <c r="AQ332" i="1"/>
  <c r="AP332" i="1"/>
  <c r="BA332" i="1" s="1"/>
  <c r="AO332" i="1"/>
  <c r="AO128" i="1" s="1"/>
  <c r="AN332" i="1"/>
  <c r="AM332" i="1"/>
  <c r="AL332" i="1"/>
  <c r="AK332" i="1"/>
  <c r="AJ332" i="1"/>
  <c r="AY332" i="1" s="1"/>
  <c r="AG332" i="1"/>
  <c r="AF332" i="1"/>
  <c r="AD332" i="1"/>
  <c r="AC332" i="1"/>
  <c r="AE332" i="1" s="1"/>
  <c r="AH332" i="1" s="1"/>
  <c r="Z332" i="1"/>
  <c r="Y332" i="1"/>
  <c r="W332" i="1"/>
  <c r="W128" i="1" s="1"/>
  <c r="V332" i="1"/>
  <c r="T332" i="1"/>
  <c r="S332" i="1"/>
  <c r="R332" i="1"/>
  <c r="R128" i="1" s="1"/>
  <c r="Q332" i="1"/>
  <c r="P332" i="1"/>
  <c r="O332" i="1"/>
  <c r="N332" i="1"/>
  <c r="N128" i="1" s="1"/>
  <c r="M332" i="1"/>
  <c r="L332" i="1"/>
  <c r="J332" i="1"/>
  <c r="I332" i="1"/>
  <c r="G332" i="1"/>
  <c r="H332" i="1" s="1"/>
  <c r="F332" i="1"/>
  <c r="E332" i="1"/>
  <c r="D332" i="1"/>
  <c r="C332" i="1"/>
  <c r="AU331" i="1"/>
  <c r="AT331" i="1"/>
  <c r="AS331" i="1"/>
  <c r="AR331" i="1"/>
  <c r="AQ331" i="1"/>
  <c r="AP331" i="1"/>
  <c r="AO331" i="1"/>
  <c r="AN331" i="1"/>
  <c r="AM331" i="1"/>
  <c r="AM127" i="1" s="1"/>
  <c r="AL331" i="1"/>
  <c r="AK331" i="1"/>
  <c r="AJ331" i="1"/>
  <c r="AY331" i="1" s="1"/>
  <c r="AG331" i="1"/>
  <c r="AF331" i="1"/>
  <c r="AD331" i="1"/>
  <c r="AD127" i="1" s="1"/>
  <c r="AC331" i="1"/>
  <c r="AE331" i="1" s="1"/>
  <c r="AH331" i="1" s="1"/>
  <c r="Z331" i="1"/>
  <c r="Y331" i="1"/>
  <c r="X331" i="1"/>
  <c r="AA331" i="1" s="1"/>
  <c r="W331" i="1"/>
  <c r="V331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H331" i="1"/>
  <c r="G331" i="1"/>
  <c r="F331" i="1"/>
  <c r="D331" i="1"/>
  <c r="E331" i="1" s="1"/>
  <c r="C331" i="1"/>
  <c r="BB330" i="1"/>
  <c r="AU330" i="1"/>
  <c r="AT330" i="1"/>
  <c r="AS330" i="1"/>
  <c r="AR330" i="1"/>
  <c r="AQ330" i="1"/>
  <c r="AP330" i="1"/>
  <c r="BA330" i="1" s="1"/>
  <c r="AO330" i="1"/>
  <c r="AO126" i="1" s="1"/>
  <c r="AN330" i="1"/>
  <c r="AM330" i="1"/>
  <c r="AL330" i="1"/>
  <c r="AK330" i="1"/>
  <c r="AJ330" i="1"/>
  <c r="AG330" i="1"/>
  <c r="AF330" i="1"/>
  <c r="AE330" i="1"/>
  <c r="AH330" i="1" s="1"/>
  <c r="AD330" i="1"/>
  <c r="AC330" i="1"/>
  <c r="Z330" i="1"/>
  <c r="Y330" i="1"/>
  <c r="W330" i="1"/>
  <c r="V330" i="1"/>
  <c r="X330" i="1" s="1"/>
  <c r="AA330" i="1" s="1"/>
  <c r="T330" i="1"/>
  <c r="S330" i="1"/>
  <c r="R330" i="1"/>
  <c r="Q330" i="1"/>
  <c r="P330" i="1"/>
  <c r="O330" i="1"/>
  <c r="N330" i="1"/>
  <c r="M330" i="1"/>
  <c r="L330" i="1"/>
  <c r="J330" i="1"/>
  <c r="I330" i="1"/>
  <c r="G330" i="1"/>
  <c r="F330" i="1"/>
  <c r="E330" i="1"/>
  <c r="D330" i="1"/>
  <c r="C330" i="1"/>
  <c r="AZ329" i="1"/>
  <c r="AU329" i="1"/>
  <c r="AT329" i="1"/>
  <c r="AS329" i="1"/>
  <c r="BB329" i="1" s="1"/>
  <c r="AR329" i="1"/>
  <c r="AQ329" i="1"/>
  <c r="AP329" i="1"/>
  <c r="AO329" i="1"/>
  <c r="AN329" i="1"/>
  <c r="AM329" i="1"/>
  <c r="AL329" i="1"/>
  <c r="AK329" i="1"/>
  <c r="AJ329" i="1"/>
  <c r="AY329" i="1" s="1"/>
  <c r="AG329" i="1"/>
  <c r="AF329" i="1"/>
  <c r="AD329" i="1"/>
  <c r="AD125" i="1" s="1"/>
  <c r="AC329" i="1"/>
  <c r="Z329" i="1"/>
  <c r="Y329" i="1"/>
  <c r="X329" i="1"/>
  <c r="AA329" i="1" s="1"/>
  <c r="W329" i="1"/>
  <c r="V329" i="1"/>
  <c r="T329" i="1"/>
  <c r="S329" i="1"/>
  <c r="R329" i="1"/>
  <c r="Q329" i="1"/>
  <c r="P329" i="1"/>
  <c r="O329" i="1"/>
  <c r="N329" i="1"/>
  <c r="M329" i="1"/>
  <c r="L329" i="1"/>
  <c r="L125" i="1" s="1"/>
  <c r="K329" i="1"/>
  <c r="J329" i="1"/>
  <c r="I329" i="1"/>
  <c r="H329" i="1"/>
  <c r="G329" i="1"/>
  <c r="F329" i="1"/>
  <c r="D329" i="1"/>
  <c r="E329" i="1" s="1"/>
  <c r="C329" i="1"/>
  <c r="BB328" i="1"/>
  <c r="AU328" i="1"/>
  <c r="AT328" i="1"/>
  <c r="AS328" i="1"/>
  <c r="AS124" i="1" s="1"/>
  <c r="AR328" i="1"/>
  <c r="AQ328" i="1"/>
  <c r="AP328" i="1"/>
  <c r="BA328" i="1" s="1"/>
  <c r="AO328" i="1"/>
  <c r="AO124" i="1" s="1"/>
  <c r="AN328" i="1"/>
  <c r="AM328" i="1"/>
  <c r="AL328" i="1"/>
  <c r="AK328" i="1"/>
  <c r="AK124" i="1" s="1"/>
  <c r="AJ328" i="1"/>
  <c r="AG328" i="1"/>
  <c r="AF328" i="1"/>
  <c r="AF124" i="1" s="1"/>
  <c r="AE328" i="1"/>
  <c r="AH328" i="1" s="1"/>
  <c r="AD328" i="1"/>
  <c r="AC328" i="1"/>
  <c r="Z328" i="1"/>
  <c r="Y328" i="1"/>
  <c r="W328" i="1"/>
  <c r="V328" i="1"/>
  <c r="X328" i="1" s="1"/>
  <c r="AA328" i="1" s="1"/>
  <c r="S328" i="1"/>
  <c r="R328" i="1"/>
  <c r="Q328" i="1"/>
  <c r="P328" i="1"/>
  <c r="O328" i="1"/>
  <c r="N328" i="1"/>
  <c r="M328" i="1"/>
  <c r="L328" i="1"/>
  <c r="J328" i="1"/>
  <c r="I328" i="1"/>
  <c r="G328" i="1"/>
  <c r="F328" i="1"/>
  <c r="E328" i="1"/>
  <c r="D328" i="1"/>
  <c r="C328" i="1"/>
  <c r="AZ327" i="1"/>
  <c r="AU327" i="1"/>
  <c r="AT327" i="1"/>
  <c r="AS327" i="1"/>
  <c r="BB327" i="1" s="1"/>
  <c r="AR327" i="1"/>
  <c r="AQ327" i="1"/>
  <c r="AP327" i="1"/>
  <c r="AO327" i="1"/>
  <c r="AN327" i="1"/>
  <c r="AM327" i="1"/>
  <c r="AL327" i="1"/>
  <c r="AK327" i="1"/>
  <c r="AJ327" i="1"/>
  <c r="AY327" i="1" s="1"/>
  <c r="AG327" i="1"/>
  <c r="AF327" i="1"/>
  <c r="AD327" i="1"/>
  <c r="AD123" i="1" s="1"/>
  <c r="AC327" i="1"/>
  <c r="Z327" i="1"/>
  <c r="Y327" i="1"/>
  <c r="X327" i="1"/>
  <c r="AA327" i="1" s="1"/>
  <c r="W327" i="1"/>
  <c r="V327" i="1"/>
  <c r="T327" i="1"/>
  <c r="S327" i="1"/>
  <c r="R327" i="1"/>
  <c r="Q327" i="1"/>
  <c r="P327" i="1"/>
  <c r="O327" i="1"/>
  <c r="N327" i="1"/>
  <c r="M327" i="1"/>
  <c r="L327" i="1"/>
  <c r="L123" i="1" s="1"/>
  <c r="K327" i="1"/>
  <c r="J327" i="1"/>
  <c r="I327" i="1"/>
  <c r="H327" i="1"/>
  <c r="G327" i="1"/>
  <c r="F327" i="1"/>
  <c r="D327" i="1"/>
  <c r="E327" i="1" s="1"/>
  <c r="C327" i="1"/>
  <c r="BB326" i="1"/>
  <c r="AU326" i="1"/>
  <c r="AT326" i="1"/>
  <c r="AS326" i="1"/>
  <c r="AS122" i="1" s="1"/>
  <c r="AR326" i="1"/>
  <c r="BA326" i="1" s="1"/>
  <c r="AQ326" i="1"/>
  <c r="AP326" i="1"/>
  <c r="AO326" i="1"/>
  <c r="AO122" i="1" s="1"/>
  <c r="AN326" i="1"/>
  <c r="AM326" i="1"/>
  <c r="AL326" i="1"/>
  <c r="AK326" i="1"/>
  <c r="AK122" i="1" s="1"/>
  <c r="AJ326" i="1"/>
  <c r="AG326" i="1"/>
  <c r="AF326" i="1"/>
  <c r="AF122" i="1" s="1"/>
  <c r="AE326" i="1"/>
  <c r="AH326" i="1" s="1"/>
  <c r="AD326" i="1"/>
  <c r="AC326" i="1"/>
  <c r="Z326" i="1"/>
  <c r="Y326" i="1"/>
  <c r="W326" i="1"/>
  <c r="V326" i="1"/>
  <c r="X326" i="1" s="1"/>
  <c r="AA326" i="1" s="1"/>
  <c r="S326" i="1"/>
  <c r="R326" i="1"/>
  <c r="Q326" i="1"/>
  <c r="P326" i="1"/>
  <c r="O326" i="1"/>
  <c r="N326" i="1"/>
  <c r="M326" i="1"/>
  <c r="L326" i="1"/>
  <c r="J326" i="1"/>
  <c r="I326" i="1"/>
  <c r="G326" i="1"/>
  <c r="F326" i="1"/>
  <c r="E326" i="1"/>
  <c r="D326" i="1"/>
  <c r="C326" i="1"/>
  <c r="AZ325" i="1"/>
  <c r="AU325" i="1"/>
  <c r="AT325" i="1"/>
  <c r="AS325" i="1"/>
  <c r="AR325" i="1"/>
  <c r="AQ325" i="1"/>
  <c r="AP325" i="1"/>
  <c r="AO325" i="1"/>
  <c r="AN325" i="1"/>
  <c r="AM325" i="1"/>
  <c r="AL325" i="1"/>
  <c r="AK325" i="1"/>
  <c r="AJ325" i="1"/>
  <c r="AY325" i="1" s="1"/>
  <c r="AG325" i="1"/>
  <c r="AF325" i="1"/>
  <c r="AD325" i="1"/>
  <c r="AC325" i="1"/>
  <c r="Z325" i="1"/>
  <c r="Y325" i="1"/>
  <c r="X325" i="1"/>
  <c r="AA325" i="1" s="1"/>
  <c r="W325" i="1"/>
  <c r="V325" i="1"/>
  <c r="T325" i="1"/>
  <c r="S325" i="1"/>
  <c r="R325" i="1"/>
  <c r="Q325" i="1"/>
  <c r="P325" i="1"/>
  <c r="O325" i="1"/>
  <c r="N325" i="1"/>
  <c r="M325" i="1"/>
  <c r="L325" i="1"/>
  <c r="L121" i="1" s="1"/>
  <c r="K325" i="1"/>
  <c r="J325" i="1"/>
  <c r="I325" i="1"/>
  <c r="H325" i="1"/>
  <c r="G325" i="1"/>
  <c r="F325" i="1"/>
  <c r="D325" i="1"/>
  <c r="E325" i="1" s="1"/>
  <c r="C325" i="1"/>
  <c r="BB324" i="1"/>
  <c r="AU324" i="1"/>
  <c r="AT324" i="1"/>
  <c r="AS324" i="1"/>
  <c r="AR324" i="1"/>
  <c r="AQ324" i="1"/>
  <c r="AP324" i="1"/>
  <c r="BA324" i="1" s="1"/>
  <c r="AO324" i="1"/>
  <c r="AN324" i="1"/>
  <c r="AM324" i="1"/>
  <c r="AL324" i="1"/>
  <c r="AK324" i="1"/>
  <c r="AJ324" i="1"/>
  <c r="AG324" i="1"/>
  <c r="AF324" i="1"/>
  <c r="AE324" i="1"/>
  <c r="AD324" i="1"/>
  <c r="AC324" i="1"/>
  <c r="Z324" i="1"/>
  <c r="Y324" i="1"/>
  <c r="W324" i="1"/>
  <c r="V324" i="1"/>
  <c r="X324" i="1" s="1"/>
  <c r="AA324" i="1" s="1"/>
  <c r="T324" i="1"/>
  <c r="S324" i="1"/>
  <c r="R324" i="1"/>
  <c r="Q324" i="1"/>
  <c r="P324" i="1"/>
  <c r="O324" i="1"/>
  <c r="N324" i="1"/>
  <c r="M324" i="1"/>
  <c r="L324" i="1"/>
  <c r="J324" i="1"/>
  <c r="I324" i="1"/>
  <c r="G324" i="1"/>
  <c r="F324" i="1"/>
  <c r="E324" i="1"/>
  <c r="D324" i="1"/>
  <c r="C324" i="1"/>
  <c r="AT323" i="1"/>
  <c r="AR323" i="1"/>
  <c r="AP323" i="1"/>
  <c r="AN323" i="1"/>
  <c r="AM323" i="1"/>
  <c r="AL323" i="1"/>
  <c r="AJ323" i="1"/>
  <c r="AG323" i="1"/>
  <c r="AC323" i="1"/>
  <c r="Z323" i="1"/>
  <c r="Y323" i="1"/>
  <c r="V323" i="1"/>
  <c r="S323" i="1"/>
  <c r="Q323" i="1"/>
  <c r="P323" i="1"/>
  <c r="O323" i="1"/>
  <c r="M323" i="1"/>
  <c r="I323" i="1"/>
  <c r="G323" i="1"/>
  <c r="D323" i="1"/>
  <c r="E323" i="1" s="1"/>
  <c r="C323" i="1"/>
  <c r="AU322" i="1"/>
  <c r="AT322" i="1"/>
  <c r="AS322" i="1"/>
  <c r="AS321" i="1" s="1"/>
  <c r="AR322" i="1"/>
  <c r="AQ322" i="1"/>
  <c r="AP322" i="1"/>
  <c r="BA322" i="1" s="1"/>
  <c r="AO322" i="1"/>
  <c r="AO321" i="1" s="1"/>
  <c r="AN322" i="1"/>
  <c r="AM322" i="1"/>
  <c r="AZ322" i="1" s="1"/>
  <c r="AL322" i="1"/>
  <c r="AK322" i="1"/>
  <c r="AK321" i="1" s="1"/>
  <c r="AJ322" i="1"/>
  <c r="AG322" i="1"/>
  <c r="AF322" i="1"/>
  <c r="AF321" i="1" s="1"/>
  <c r="AE322" i="1"/>
  <c r="AH322" i="1" s="1"/>
  <c r="AD322" i="1"/>
  <c r="AC322" i="1"/>
  <c r="Z322" i="1"/>
  <c r="Y322" i="1"/>
  <c r="W322" i="1"/>
  <c r="V322" i="1"/>
  <c r="T322" i="1"/>
  <c r="S322" i="1"/>
  <c r="R322" i="1"/>
  <c r="Q322" i="1"/>
  <c r="P322" i="1"/>
  <c r="O322" i="1"/>
  <c r="N322" i="1"/>
  <c r="M322" i="1"/>
  <c r="L322" i="1"/>
  <c r="J322" i="1"/>
  <c r="I322" i="1"/>
  <c r="G322" i="1"/>
  <c r="F322" i="1"/>
  <c r="F321" i="1" s="1"/>
  <c r="E322" i="1"/>
  <c r="D322" i="1"/>
  <c r="C322" i="1"/>
  <c r="AZ321" i="1"/>
  <c r="AU321" i="1"/>
  <c r="AT321" i="1"/>
  <c r="AR321" i="1"/>
  <c r="AQ321" i="1"/>
  <c r="AP321" i="1"/>
  <c r="BA321" i="1" s="1"/>
  <c r="AN321" i="1"/>
  <c r="AM321" i="1"/>
  <c r="AL321" i="1"/>
  <c r="AJ321" i="1"/>
  <c r="AY321" i="1" s="1"/>
  <c r="AG321" i="1"/>
  <c r="AD321" i="1"/>
  <c r="AC321" i="1"/>
  <c r="AE321" i="1" s="1"/>
  <c r="AH321" i="1" s="1"/>
  <c r="Z321" i="1"/>
  <c r="Y321" i="1"/>
  <c r="V321" i="1"/>
  <c r="T321" i="1"/>
  <c r="S321" i="1"/>
  <c r="Q321" i="1"/>
  <c r="P321" i="1"/>
  <c r="O321" i="1"/>
  <c r="M321" i="1"/>
  <c r="L321" i="1"/>
  <c r="I321" i="1"/>
  <c r="H321" i="1"/>
  <c r="G321" i="1"/>
  <c r="D321" i="1"/>
  <c r="E321" i="1" s="1"/>
  <c r="C321" i="1"/>
  <c r="AU320" i="1"/>
  <c r="AT320" i="1"/>
  <c r="AS320" i="1"/>
  <c r="AR320" i="1"/>
  <c r="AQ320" i="1"/>
  <c r="AP320" i="1"/>
  <c r="BA320" i="1" s="1"/>
  <c r="AO320" i="1"/>
  <c r="AN320" i="1"/>
  <c r="AM320" i="1"/>
  <c r="AL320" i="1"/>
  <c r="AK320" i="1"/>
  <c r="AJ320" i="1"/>
  <c r="AG320" i="1"/>
  <c r="AF320" i="1"/>
  <c r="AF319" i="1" s="1"/>
  <c r="AE320" i="1"/>
  <c r="AH320" i="1" s="1"/>
  <c r="AD320" i="1"/>
  <c r="AC320" i="1"/>
  <c r="Z320" i="1"/>
  <c r="Y320" i="1"/>
  <c r="W320" i="1"/>
  <c r="W319" i="1" s="1"/>
  <c r="X319" i="1" s="1"/>
  <c r="V320" i="1"/>
  <c r="T320" i="1"/>
  <c r="S320" i="1"/>
  <c r="R320" i="1"/>
  <c r="R319" i="1" s="1"/>
  <c r="Q320" i="1"/>
  <c r="P320" i="1"/>
  <c r="O320" i="1"/>
  <c r="N320" i="1"/>
  <c r="N319" i="1" s="1"/>
  <c r="M320" i="1"/>
  <c r="L320" i="1"/>
  <c r="J320" i="1"/>
  <c r="I320" i="1"/>
  <c r="G320" i="1"/>
  <c r="F320" i="1"/>
  <c r="E320" i="1"/>
  <c r="D320" i="1"/>
  <c r="C320" i="1"/>
  <c r="AU319" i="1"/>
  <c r="AT319" i="1"/>
  <c r="AR319" i="1"/>
  <c r="AQ319" i="1"/>
  <c r="AP319" i="1"/>
  <c r="BA319" i="1" s="1"/>
  <c r="AN319" i="1"/>
  <c r="AM319" i="1"/>
  <c r="AL319" i="1"/>
  <c r="AJ319" i="1"/>
  <c r="AH319" i="1"/>
  <c r="AG319" i="1"/>
  <c r="AD319" i="1"/>
  <c r="AC319" i="1"/>
  <c r="AE319" i="1" s="1"/>
  <c r="Z319" i="1"/>
  <c r="Y319" i="1"/>
  <c r="V319" i="1"/>
  <c r="T319" i="1"/>
  <c r="S319" i="1"/>
  <c r="Q319" i="1"/>
  <c r="P319" i="1"/>
  <c r="O319" i="1"/>
  <c r="M319" i="1"/>
  <c r="L319" i="1"/>
  <c r="I319" i="1"/>
  <c r="G319" i="1"/>
  <c r="D319" i="1"/>
  <c r="E319" i="1" s="1"/>
  <c r="C319" i="1"/>
  <c r="BB318" i="1"/>
  <c r="AU318" i="1"/>
  <c r="AT318" i="1"/>
  <c r="AS318" i="1"/>
  <c r="AS317" i="1" s="1"/>
  <c r="AR318" i="1"/>
  <c r="AQ318" i="1"/>
  <c r="AP318" i="1"/>
  <c r="BA318" i="1" s="1"/>
  <c r="AO318" i="1"/>
  <c r="AO317" i="1" s="1"/>
  <c r="AN318" i="1"/>
  <c r="AM318" i="1"/>
  <c r="AZ318" i="1" s="1"/>
  <c r="AL318" i="1"/>
  <c r="AK318" i="1"/>
  <c r="AK317" i="1" s="1"/>
  <c r="AJ318" i="1"/>
  <c r="AV318" i="1" s="1"/>
  <c r="AW318" i="1" s="1"/>
  <c r="AG318" i="1"/>
  <c r="AF318" i="1"/>
  <c r="AF317" i="1" s="1"/>
  <c r="AD318" i="1"/>
  <c r="AC318" i="1"/>
  <c r="AE318" i="1" s="1"/>
  <c r="Z318" i="1"/>
  <c r="Y318" i="1"/>
  <c r="W318" i="1"/>
  <c r="V318" i="1"/>
  <c r="T318" i="1"/>
  <c r="S318" i="1"/>
  <c r="R318" i="1"/>
  <c r="R317" i="1" s="1"/>
  <c r="Q318" i="1"/>
  <c r="P318" i="1"/>
  <c r="O318" i="1"/>
  <c r="N318" i="1"/>
  <c r="M318" i="1"/>
  <c r="L318" i="1"/>
  <c r="J318" i="1"/>
  <c r="I318" i="1"/>
  <c r="G318" i="1"/>
  <c r="H318" i="1" s="1"/>
  <c r="F318" i="1"/>
  <c r="F317" i="1" s="1"/>
  <c r="D318" i="1"/>
  <c r="E318" i="1" s="1"/>
  <c r="C318" i="1"/>
  <c r="AU317" i="1"/>
  <c r="AT317" i="1"/>
  <c r="AR317" i="1"/>
  <c r="AQ317" i="1"/>
  <c r="AP317" i="1"/>
  <c r="BA317" i="1" s="1"/>
  <c r="AN317" i="1"/>
  <c r="AM317" i="1"/>
  <c r="AZ317" i="1" s="1"/>
  <c r="AL317" i="1"/>
  <c r="AJ317" i="1"/>
  <c r="AY317" i="1" s="1"/>
  <c r="AG317" i="1"/>
  <c r="AD317" i="1"/>
  <c r="AC317" i="1"/>
  <c r="AE317" i="1" s="1"/>
  <c r="AH317" i="1" s="1"/>
  <c r="Z317" i="1"/>
  <c r="Y317" i="1"/>
  <c r="V317" i="1"/>
  <c r="T317" i="1"/>
  <c r="S317" i="1"/>
  <c r="Q317" i="1"/>
  <c r="P317" i="1"/>
  <c r="O317" i="1"/>
  <c r="M317" i="1"/>
  <c r="L317" i="1"/>
  <c r="I317" i="1"/>
  <c r="H317" i="1"/>
  <c r="G317" i="1"/>
  <c r="D317" i="1"/>
  <c r="E317" i="1" s="1"/>
  <c r="C317" i="1"/>
  <c r="AU316" i="1"/>
  <c r="AT316" i="1"/>
  <c r="AS316" i="1"/>
  <c r="AS315" i="1" s="1"/>
  <c r="AR316" i="1"/>
  <c r="AQ316" i="1"/>
  <c r="AP316" i="1"/>
  <c r="BA316" i="1" s="1"/>
  <c r="AO316" i="1"/>
  <c r="AO315" i="1" s="1"/>
  <c r="AN316" i="1"/>
  <c r="AM316" i="1"/>
  <c r="AZ316" i="1" s="1"/>
  <c r="AL316" i="1"/>
  <c r="AK316" i="1"/>
  <c r="AK315" i="1" s="1"/>
  <c r="AJ316" i="1"/>
  <c r="AG316" i="1"/>
  <c r="AF316" i="1"/>
  <c r="AF315" i="1" s="1"/>
  <c r="AD316" i="1"/>
  <c r="AC316" i="1"/>
  <c r="AE316" i="1" s="1"/>
  <c r="AH316" i="1" s="1"/>
  <c r="AA316" i="1"/>
  <c r="Z316" i="1"/>
  <c r="Y316" i="1"/>
  <c r="W316" i="1"/>
  <c r="W315" i="1" s="1"/>
  <c r="V316" i="1"/>
  <c r="X316" i="1" s="1"/>
  <c r="S316" i="1"/>
  <c r="R316" i="1"/>
  <c r="R315" i="1" s="1"/>
  <c r="P316" i="1"/>
  <c r="O316" i="1"/>
  <c r="N316" i="1"/>
  <c r="N315" i="1" s="1"/>
  <c r="M316" i="1"/>
  <c r="L316" i="1"/>
  <c r="J316" i="1"/>
  <c r="I316" i="1"/>
  <c r="G316" i="1"/>
  <c r="F316" i="1"/>
  <c r="D316" i="1"/>
  <c r="E316" i="1" s="1"/>
  <c r="C316" i="1"/>
  <c r="AU315" i="1"/>
  <c r="AT315" i="1"/>
  <c r="AR315" i="1"/>
  <c r="AQ315" i="1"/>
  <c r="AP315" i="1"/>
  <c r="BA315" i="1" s="1"/>
  <c r="AN315" i="1"/>
  <c r="AM315" i="1"/>
  <c r="AZ315" i="1" s="1"/>
  <c r="AL315" i="1"/>
  <c r="AJ315" i="1"/>
  <c r="AY315" i="1" s="1"/>
  <c r="AG315" i="1"/>
  <c r="AD315" i="1"/>
  <c r="AC315" i="1"/>
  <c r="AE315" i="1" s="1"/>
  <c r="AH315" i="1" s="1"/>
  <c r="Z315" i="1"/>
  <c r="Y315" i="1"/>
  <c r="V315" i="1"/>
  <c r="X315" i="1" s="1"/>
  <c r="S315" i="1"/>
  <c r="P315" i="1"/>
  <c r="O315" i="1"/>
  <c r="M315" i="1"/>
  <c r="L315" i="1"/>
  <c r="I315" i="1"/>
  <c r="G315" i="1"/>
  <c r="D315" i="1"/>
  <c r="E315" i="1" s="1"/>
  <c r="C315" i="1"/>
  <c r="BB314" i="1"/>
  <c r="AU314" i="1"/>
  <c r="AT314" i="1"/>
  <c r="AS314" i="1"/>
  <c r="AS313" i="1" s="1"/>
  <c r="AR314" i="1"/>
  <c r="AQ314" i="1"/>
  <c r="AP314" i="1"/>
  <c r="BA314" i="1" s="1"/>
  <c r="AO314" i="1"/>
  <c r="AN314" i="1"/>
  <c r="AM314" i="1"/>
  <c r="AL314" i="1"/>
  <c r="AK314" i="1"/>
  <c r="AK313" i="1" s="1"/>
  <c r="AJ314" i="1"/>
  <c r="AG314" i="1"/>
  <c r="AF314" i="1"/>
  <c r="AF313" i="1" s="1"/>
  <c r="AD314" i="1"/>
  <c r="AC314" i="1"/>
  <c r="AE314" i="1" s="1"/>
  <c r="AH314" i="1" s="1"/>
  <c r="Z314" i="1"/>
  <c r="Y314" i="1"/>
  <c r="W314" i="1"/>
  <c r="V314" i="1"/>
  <c r="T314" i="1"/>
  <c r="S314" i="1"/>
  <c r="R314" i="1"/>
  <c r="Q314" i="1"/>
  <c r="P314" i="1"/>
  <c r="O314" i="1"/>
  <c r="N314" i="1"/>
  <c r="M314" i="1"/>
  <c r="L314" i="1"/>
  <c r="J314" i="1"/>
  <c r="I314" i="1"/>
  <c r="G314" i="1"/>
  <c r="F314" i="1"/>
  <c r="F313" i="1" s="1"/>
  <c r="D314" i="1"/>
  <c r="E314" i="1" s="1"/>
  <c r="C314" i="1"/>
  <c r="AU313" i="1"/>
  <c r="AT313" i="1"/>
  <c r="AR313" i="1"/>
  <c r="AQ313" i="1"/>
  <c r="AP313" i="1"/>
  <c r="AN313" i="1"/>
  <c r="AM313" i="1"/>
  <c r="AL313" i="1"/>
  <c r="AJ313" i="1"/>
  <c r="AY313" i="1" s="1"/>
  <c r="AG313" i="1"/>
  <c r="AD313" i="1"/>
  <c r="AC313" i="1"/>
  <c r="Z313" i="1"/>
  <c r="Y313" i="1"/>
  <c r="V313" i="1"/>
  <c r="T313" i="1"/>
  <c r="S313" i="1"/>
  <c r="Q313" i="1"/>
  <c r="P313" i="1"/>
  <c r="O313" i="1"/>
  <c r="M313" i="1"/>
  <c r="L313" i="1"/>
  <c r="I313" i="1"/>
  <c r="H313" i="1"/>
  <c r="G313" i="1"/>
  <c r="D313" i="1"/>
  <c r="E313" i="1" s="1"/>
  <c r="C313" i="1"/>
  <c r="AU312" i="1"/>
  <c r="AT312" i="1"/>
  <c r="AS312" i="1"/>
  <c r="AR312" i="1"/>
  <c r="AQ312" i="1"/>
  <c r="AP312" i="1"/>
  <c r="BA312" i="1" s="1"/>
  <c r="AO312" i="1"/>
  <c r="AO311" i="1" s="1"/>
  <c r="AN312" i="1"/>
  <c r="AM312" i="1"/>
  <c r="AL312" i="1"/>
  <c r="AK312" i="1"/>
  <c r="AJ312" i="1"/>
  <c r="AG312" i="1"/>
  <c r="AF312" i="1"/>
  <c r="AF311" i="1" s="1"/>
  <c r="AD312" i="1"/>
  <c r="AC312" i="1"/>
  <c r="AE312" i="1" s="1"/>
  <c r="AH312" i="1" s="1"/>
  <c r="Z312" i="1"/>
  <c r="Y312" i="1"/>
  <c r="W312" i="1"/>
  <c r="V312" i="1"/>
  <c r="T312" i="1"/>
  <c r="S312" i="1"/>
  <c r="R312" i="1"/>
  <c r="Q312" i="1"/>
  <c r="P312" i="1"/>
  <c r="O312" i="1"/>
  <c r="N312" i="1"/>
  <c r="M312" i="1"/>
  <c r="L312" i="1"/>
  <c r="J312" i="1"/>
  <c r="I312" i="1"/>
  <c r="G312" i="1"/>
  <c r="H312" i="1" s="1"/>
  <c r="F312" i="1"/>
  <c r="F311" i="1" s="1"/>
  <c r="D312" i="1"/>
  <c r="E312" i="1" s="1"/>
  <c r="C312" i="1"/>
  <c r="AZ311" i="1"/>
  <c r="AU311" i="1"/>
  <c r="AT311" i="1"/>
  <c r="AR311" i="1"/>
  <c r="AQ311" i="1"/>
  <c r="AP311" i="1"/>
  <c r="BA311" i="1" s="1"/>
  <c r="AN311" i="1"/>
  <c r="AM311" i="1"/>
  <c r="AL311" i="1"/>
  <c r="AJ311" i="1"/>
  <c r="AG311" i="1"/>
  <c r="AD311" i="1"/>
  <c r="AC311" i="1"/>
  <c r="AE311" i="1" s="1"/>
  <c r="AH311" i="1" s="1"/>
  <c r="Z311" i="1"/>
  <c r="Y311" i="1"/>
  <c r="V311" i="1"/>
  <c r="T311" i="1"/>
  <c r="S311" i="1"/>
  <c r="Q311" i="1"/>
  <c r="P311" i="1"/>
  <c r="O311" i="1"/>
  <c r="M311" i="1"/>
  <c r="L311" i="1"/>
  <c r="I311" i="1"/>
  <c r="H311" i="1"/>
  <c r="G311" i="1"/>
  <c r="D311" i="1"/>
  <c r="E311" i="1" s="1"/>
  <c r="C311" i="1"/>
  <c r="BB310" i="1"/>
  <c r="AU310" i="1"/>
  <c r="AT310" i="1"/>
  <c r="AS310" i="1"/>
  <c r="AS309" i="1" s="1"/>
  <c r="AR310" i="1"/>
  <c r="AQ310" i="1"/>
  <c r="AP310" i="1"/>
  <c r="BA310" i="1" s="1"/>
  <c r="AO310" i="1"/>
  <c r="AN310" i="1"/>
  <c r="AM310" i="1"/>
  <c r="AL310" i="1"/>
  <c r="AK310" i="1"/>
  <c r="AK309" i="1" s="1"/>
  <c r="AJ310" i="1"/>
  <c r="AG310" i="1"/>
  <c r="AF310" i="1"/>
  <c r="AF309" i="1" s="1"/>
  <c r="AD310" i="1"/>
  <c r="AC310" i="1"/>
  <c r="AE310" i="1" s="1"/>
  <c r="AH310" i="1" s="1"/>
  <c r="Z310" i="1"/>
  <c r="Y310" i="1"/>
  <c r="W310" i="1"/>
  <c r="V310" i="1"/>
  <c r="T310" i="1"/>
  <c r="S310" i="1"/>
  <c r="R310" i="1"/>
  <c r="Q310" i="1"/>
  <c r="P310" i="1"/>
  <c r="O310" i="1"/>
  <c r="N310" i="1"/>
  <c r="M310" i="1"/>
  <c r="L310" i="1"/>
  <c r="J310" i="1"/>
  <c r="I310" i="1"/>
  <c r="G310" i="1"/>
  <c r="F310" i="1"/>
  <c r="F309" i="1" s="1"/>
  <c r="D310" i="1"/>
  <c r="E310" i="1" s="1"/>
  <c r="C310" i="1"/>
  <c r="AU309" i="1"/>
  <c r="AT309" i="1"/>
  <c r="AR309" i="1"/>
  <c r="AQ309" i="1"/>
  <c r="AP309" i="1"/>
  <c r="AN309" i="1"/>
  <c r="AM309" i="1"/>
  <c r="AL309" i="1"/>
  <c r="AJ309" i="1"/>
  <c r="AY309" i="1" s="1"/>
  <c r="AG309" i="1"/>
  <c r="AD309" i="1"/>
  <c r="AC309" i="1"/>
  <c r="Z309" i="1"/>
  <c r="Y309" i="1"/>
  <c r="V309" i="1"/>
  <c r="T309" i="1"/>
  <c r="S309" i="1"/>
  <c r="Q309" i="1"/>
  <c r="P309" i="1"/>
  <c r="O309" i="1"/>
  <c r="M309" i="1"/>
  <c r="L309" i="1"/>
  <c r="I309" i="1"/>
  <c r="H309" i="1"/>
  <c r="G309" i="1"/>
  <c r="D309" i="1"/>
  <c r="E309" i="1" s="1"/>
  <c r="C309" i="1"/>
  <c r="AU308" i="1"/>
  <c r="AT308" i="1"/>
  <c r="AS308" i="1"/>
  <c r="AR308" i="1"/>
  <c r="AQ308" i="1"/>
  <c r="AP308" i="1"/>
  <c r="BA308" i="1" s="1"/>
  <c r="AO308" i="1"/>
  <c r="AO307" i="1" s="1"/>
  <c r="AN308" i="1"/>
  <c r="AM308" i="1"/>
  <c r="AL308" i="1"/>
  <c r="AK308" i="1"/>
  <c r="AJ308" i="1"/>
  <c r="AG308" i="1"/>
  <c r="AF308" i="1"/>
  <c r="AF307" i="1" s="1"/>
  <c r="AD308" i="1"/>
  <c r="AC308" i="1"/>
  <c r="AE308" i="1" s="1"/>
  <c r="AH308" i="1" s="1"/>
  <c r="Z308" i="1"/>
  <c r="Y308" i="1"/>
  <c r="W308" i="1"/>
  <c r="V308" i="1"/>
  <c r="T308" i="1"/>
  <c r="S308" i="1"/>
  <c r="R308" i="1"/>
  <c r="Q308" i="1"/>
  <c r="P308" i="1"/>
  <c r="O308" i="1"/>
  <c r="N308" i="1"/>
  <c r="M308" i="1"/>
  <c r="L308" i="1"/>
  <c r="J308" i="1"/>
  <c r="I308" i="1"/>
  <c r="G308" i="1"/>
  <c r="F308" i="1"/>
  <c r="D308" i="1"/>
  <c r="E308" i="1" s="1"/>
  <c r="C308" i="1"/>
  <c r="AZ307" i="1"/>
  <c r="AU307" i="1"/>
  <c r="AT307" i="1"/>
  <c r="AR307" i="1"/>
  <c r="AQ307" i="1"/>
  <c r="AP307" i="1"/>
  <c r="BA307" i="1" s="1"/>
  <c r="AN307" i="1"/>
  <c r="AM307" i="1"/>
  <c r="AL307" i="1"/>
  <c r="AJ307" i="1"/>
  <c r="AG307" i="1"/>
  <c r="AD307" i="1"/>
  <c r="AC307" i="1"/>
  <c r="AE307" i="1" s="1"/>
  <c r="AH307" i="1" s="1"/>
  <c r="Z307" i="1"/>
  <c r="Y307" i="1"/>
  <c r="V307" i="1"/>
  <c r="T307" i="1"/>
  <c r="S307" i="1"/>
  <c r="Q307" i="1"/>
  <c r="P307" i="1"/>
  <c r="O307" i="1"/>
  <c r="M307" i="1"/>
  <c r="L307" i="1"/>
  <c r="I307" i="1"/>
  <c r="G307" i="1"/>
  <c r="D307" i="1"/>
  <c r="E307" i="1" s="1"/>
  <c r="C307" i="1"/>
  <c r="BB306" i="1"/>
  <c r="AU306" i="1"/>
  <c r="AT306" i="1"/>
  <c r="AS306" i="1"/>
  <c r="AS305" i="1" s="1"/>
  <c r="BB305" i="1" s="1"/>
  <c r="AR306" i="1"/>
  <c r="AQ306" i="1"/>
  <c r="AP306" i="1"/>
  <c r="BA306" i="1" s="1"/>
  <c r="AO306" i="1"/>
  <c r="AN306" i="1"/>
  <c r="AM306" i="1"/>
  <c r="AL306" i="1"/>
  <c r="AK306" i="1"/>
  <c r="AK305" i="1" s="1"/>
  <c r="AJ306" i="1"/>
  <c r="AG306" i="1"/>
  <c r="AF306" i="1"/>
  <c r="AF305" i="1" s="1"/>
  <c r="AD306" i="1"/>
  <c r="AC306" i="1"/>
  <c r="AE306" i="1" s="1"/>
  <c r="AH306" i="1" s="1"/>
  <c r="Z306" i="1"/>
  <c r="Y306" i="1"/>
  <c r="W306" i="1"/>
  <c r="V306" i="1"/>
  <c r="S306" i="1"/>
  <c r="R306" i="1"/>
  <c r="Q306" i="1"/>
  <c r="P306" i="1"/>
  <c r="O306" i="1"/>
  <c r="N306" i="1"/>
  <c r="N305" i="1" s="1"/>
  <c r="M306" i="1"/>
  <c r="L306" i="1"/>
  <c r="J306" i="1"/>
  <c r="I306" i="1"/>
  <c r="G306" i="1"/>
  <c r="H306" i="1" s="1"/>
  <c r="F306" i="1"/>
  <c r="F305" i="1" s="1"/>
  <c r="D306" i="1"/>
  <c r="E306" i="1" s="1"/>
  <c r="C306" i="1"/>
  <c r="AU305" i="1"/>
  <c r="AT305" i="1"/>
  <c r="AR305" i="1"/>
  <c r="AQ305" i="1"/>
  <c r="AP305" i="1"/>
  <c r="BA305" i="1" s="1"/>
  <c r="AN305" i="1"/>
  <c r="AM305" i="1"/>
  <c r="AL305" i="1"/>
  <c r="AJ305" i="1"/>
  <c r="AH305" i="1"/>
  <c r="AG305" i="1"/>
  <c r="AD305" i="1"/>
  <c r="AC305" i="1"/>
  <c r="AE305" i="1" s="1"/>
  <c r="Z305" i="1"/>
  <c r="Y305" i="1"/>
  <c r="V305" i="1"/>
  <c r="S305" i="1"/>
  <c r="Q305" i="1"/>
  <c r="P305" i="1"/>
  <c r="O305" i="1"/>
  <c r="M305" i="1"/>
  <c r="L305" i="1"/>
  <c r="I305" i="1"/>
  <c r="H305" i="1"/>
  <c r="G305" i="1"/>
  <c r="D305" i="1"/>
  <c r="E305" i="1" s="1"/>
  <c r="C305" i="1"/>
  <c r="BB304" i="1"/>
  <c r="AU304" i="1"/>
  <c r="AT304" i="1"/>
  <c r="AS304" i="1"/>
  <c r="AS303" i="1" s="1"/>
  <c r="AR304" i="1"/>
  <c r="AQ304" i="1"/>
  <c r="AP304" i="1"/>
  <c r="BA304" i="1" s="1"/>
  <c r="AO304" i="1"/>
  <c r="AO303" i="1" s="1"/>
  <c r="AN304" i="1"/>
  <c r="AM304" i="1"/>
  <c r="AZ304" i="1" s="1"/>
  <c r="AL304" i="1"/>
  <c r="AK304" i="1"/>
  <c r="AK303" i="1" s="1"/>
  <c r="AJ304" i="1"/>
  <c r="AY304" i="1" s="1"/>
  <c r="BC304" i="1" s="1"/>
  <c r="AG304" i="1"/>
  <c r="AF304" i="1"/>
  <c r="AF303" i="1" s="1"/>
  <c r="AD304" i="1"/>
  <c r="AC304" i="1"/>
  <c r="AE304" i="1" s="1"/>
  <c r="AH304" i="1" s="1"/>
  <c r="Z304" i="1"/>
  <c r="Y304" i="1"/>
  <c r="W304" i="1"/>
  <c r="V304" i="1"/>
  <c r="T304" i="1"/>
  <c r="S304" i="1"/>
  <c r="R304" i="1"/>
  <c r="R303" i="1" s="1"/>
  <c r="Q304" i="1"/>
  <c r="P304" i="1"/>
  <c r="O304" i="1"/>
  <c r="N304" i="1"/>
  <c r="M304" i="1"/>
  <c r="L304" i="1"/>
  <c r="J304" i="1"/>
  <c r="I304" i="1"/>
  <c r="G304" i="1"/>
  <c r="H304" i="1" s="1"/>
  <c r="F304" i="1"/>
  <c r="F303" i="1" s="1"/>
  <c r="D304" i="1"/>
  <c r="E304" i="1" s="1"/>
  <c r="C304" i="1"/>
  <c r="AU303" i="1"/>
  <c r="AT303" i="1"/>
  <c r="AR303" i="1"/>
  <c r="AQ303" i="1"/>
  <c r="AP303" i="1"/>
  <c r="BA303" i="1" s="1"/>
  <c r="AN303" i="1"/>
  <c r="AM303" i="1"/>
  <c r="AZ303" i="1" s="1"/>
  <c r="AL303" i="1"/>
  <c r="AJ303" i="1"/>
  <c r="AY303" i="1" s="1"/>
  <c r="AG303" i="1"/>
  <c r="AD303" i="1"/>
  <c r="AC303" i="1"/>
  <c r="AE303" i="1" s="1"/>
  <c r="AH303" i="1" s="1"/>
  <c r="Z303" i="1"/>
  <c r="Y303" i="1"/>
  <c r="V303" i="1"/>
  <c r="T303" i="1"/>
  <c r="S303" i="1"/>
  <c r="Q303" i="1"/>
  <c r="P303" i="1"/>
  <c r="O303" i="1"/>
  <c r="M303" i="1"/>
  <c r="L303" i="1"/>
  <c r="I303" i="1"/>
  <c r="H303" i="1"/>
  <c r="G303" i="1"/>
  <c r="D303" i="1"/>
  <c r="E303" i="1" s="1"/>
  <c r="C303" i="1"/>
  <c r="AU302" i="1"/>
  <c r="AT302" i="1"/>
  <c r="AS302" i="1"/>
  <c r="AS301" i="1" s="1"/>
  <c r="BB301" i="1" s="1"/>
  <c r="AR302" i="1"/>
  <c r="AQ302" i="1"/>
  <c r="AP302" i="1"/>
  <c r="BA302" i="1" s="1"/>
  <c r="AO302" i="1"/>
  <c r="AO301" i="1" s="1"/>
  <c r="AN302" i="1"/>
  <c r="AM302" i="1"/>
  <c r="AZ302" i="1" s="1"/>
  <c r="AL302" i="1"/>
  <c r="AK302" i="1"/>
  <c r="AK301" i="1" s="1"/>
  <c r="AJ302" i="1"/>
  <c r="AG302" i="1"/>
  <c r="AF302" i="1"/>
  <c r="AF301" i="1" s="1"/>
  <c r="AD302" i="1"/>
  <c r="AC302" i="1"/>
  <c r="AE302" i="1" s="1"/>
  <c r="AH302" i="1" s="1"/>
  <c r="Z302" i="1"/>
  <c r="Y302" i="1"/>
  <c r="W302" i="1"/>
  <c r="V302" i="1"/>
  <c r="T302" i="1"/>
  <c r="S302" i="1"/>
  <c r="R302" i="1"/>
  <c r="Q302" i="1"/>
  <c r="P302" i="1"/>
  <c r="O302" i="1"/>
  <c r="N302" i="1"/>
  <c r="N301" i="1" s="1"/>
  <c r="M302" i="1"/>
  <c r="L302" i="1"/>
  <c r="J302" i="1"/>
  <c r="I302" i="1"/>
  <c r="G302" i="1"/>
  <c r="H302" i="1" s="1"/>
  <c r="F302" i="1"/>
  <c r="F301" i="1" s="1"/>
  <c r="D302" i="1"/>
  <c r="E302" i="1" s="1"/>
  <c r="C302" i="1"/>
  <c r="AU301" i="1"/>
  <c r="AT301" i="1"/>
  <c r="AR301" i="1"/>
  <c r="AQ301" i="1"/>
  <c r="AP301" i="1"/>
  <c r="BA301" i="1" s="1"/>
  <c r="AN301" i="1"/>
  <c r="AM301" i="1"/>
  <c r="AZ301" i="1" s="1"/>
  <c r="AL301" i="1"/>
  <c r="AJ301" i="1"/>
  <c r="AH301" i="1"/>
  <c r="AG301" i="1"/>
  <c r="AD301" i="1"/>
  <c r="AC301" i="1"/>
  <c r="AE301" i="1" s="1"/>
  <c r="Z301" i="1"/>
  <c r="Y301" i="1"/>
  <c r="V301" i="1"/>
  <c r="T301" i="1"/>
  <c r="S301" i="1"/>
  <c r="Q301" i="1"/>
  <c r="P301" i="1"/>
  <c r="O301" i="1"/>
  <c r="M301" i="1"/>
  <c r="L301" i="1"/>
  <c r="I301" i="1"/>
  <c r="H301" i="1"/>
  <c r="G301" i="1"/>
  <c r="D301" i="1"/>
  <c r="E301" i="1" s="1"/>
  <c r="C301" i="1"/>
  <c r="BB300" i="1"/>
  <c r="AU300" i="1"/>
  <c r="AT300" i="1"/>
  <c r="AS300" i="1"/>
  <c r="AR300" i="1"/>
  <c r="AQ300" i="1"/>
  <c r="AP300" i="1"/>
  <c r="BA300" i="1" s="1"/>
  <c r="AO300" i="1"/>
  <c r="AN300" i="1"/>
  <c r="AM300" i="1"/>
  <c r="AZ300" i="1" s="1"/>
  <c r="AL300" i="1"/>
  <c r="AK300" i="1"/>
  <c r="AJ300" i="1"/>
  <c r="AY300" i="1" s="1"/>
  <c r="AG300" i="1"/>
  <c r="AF300" i="1"/>
  <c r="AD300" i="1"/>
  <c r="AE300" i="1" s="1"/>
  <c r="AH300" i="1" s="1"/>
  <c r="AC300" i="1"/>
  <c r="Z300" i="1"/>
  <c r="Y300" i="1"/>
  <c r="W300" i="1"/>
  <c r="W96" i="1" s="1"/>
  <c r="X96" i="1" s="1"/>
  <c r="V300" i="1"/>
  <c r="X300" i="1" s="1"/>
  <c r="AA300" i="1" s="1"/>
  <c r="T300" i="1"/>
  <c r="S300" i="1"/>
  <c r="R300" i="1"/>
  <c r="Q300" i="1"/>
  <c r="P300" i="1"/>
  <c r="O300" i="1"/>
  <c r="N300" i="1"/>
  <c r="N96" i="1" s="1"/>
  <c r="M300" i="1"/>
  <c r="L300" i="1"/>
  <c r="J300" i="1"/>
  <c r="K300" i="1" s="1"/>
  <c r="I300" i="1"/>
  <c r="G300" i="1"/>
  <c r="H300" i="1" s="1"/>
  <c r="F300" i="1"/>
  <c r="D300" i="1"/>
  <c r="E300" i="1" s="1"/>
  <c r="C300" i="1"/>
  <c r="AU299" i="1"/>
  <c r="AT299" i="1"/>
  <c r="AS299" i="1"/>
  <c r="BB299" i="1" s="1"/>
  <c r="AR299" i="1"/>
  <c r="AQ299" i="1"/>
  <c r="AP299" i="1"/>
  <c r="BA299" i="1" s="1"/>
  <c r="AO299" i="1"/>
  <c r="AN299" i="1"/>
  <c r="AM299" i="1"/>
  <c r="AZ299" i="1" s="1"/>
  <c r="AL299" i="1"/>
  <c r="AK299" i="1"/>
  <c r="AJ299" i="1"/>
  <c r="AY299" i="1" s="1"/>
  <c r="AG299" i="1"/>
  <c r="AF299" i="1"/>
  <c r="AD299" i="1"/>
  <c r="AC299" i="1"/>
  <c r="AE299" i="1" s="1"/>
  <c r="AH299" i="1" s="1"/>
  <c r="Z299" i="1"/>
  <c r="Y299" i="1"/>
  <c r="W299" i="1"/>
  <c r="X299" i="1" s="1"/>
  <c r="V299" i="1"/>
  <c r="T299" i="1"/>
  <c r="S299" i="1"/>
  <c r="R299" i="1"/>
  <c r="Q299" i="1"/>
  <c r="P299" i="1"/>
  <c r="O299" i="1"/>
  <c r="N299" i="1"/>
  <c r="M299" i="1"/>
  <c r="L299" i="1"/>
  <c r="L95" i="1" s="1"/>
  <c r="J299" i="1"/>
  <c r="K299" i="1" s="1"/>
  <c r="I299" i="1"/>
  <c r="H299" i="1"/>
  <c r="G299" i="1"/>
  <c r="F299" i="1"/>
  <c r="D299" i="1"/>
  <c r="E299" i="1" s="1"/>
  <c r="C299" i="1"/>
  <c r="BB298" i="1"/>
  <c r="AU298" i="1"/>
  <c r="AT298" i="1"/>
  <c r="AS298" i="1"/>
  <c r="AR298" i="1"/>
  <c r="AQ298" i="1"/>
  <c r="BA298" i="1" s="1"/>
  <c r="AP298" i="1"/>
  <c r="AO298" i="1"/>
  <c r="AO94" i="1" s="1"/>
  <c r="AN298" i="1"/>
  <c r="AM298" i="1"/>
  <c r="AL298" i="1"/>
  <c r="AK298" i="1"/>
  <c r="AJ298" i="1"/>
  <c r="AG298" i="1"/>
  <c r="AF298" i="1"/>
  <c r="AD298" i="1"/>
  <c r="AC298" i="1"/>
  <c r="AE298" i="1" s="1"/>
  <c r="AH298" i="1" s="1"/>
  <c r="Z298" i="1"/>
  <c r="Y298" i="1"/>
  <c r="W298" i="1"/>
  <c r="W94" i="1" s="1"/>
  <c r="V298" i="1"/>
  <c r="T298" i="1"/>
  <c r="S298" i="1"/>
  <c r="R298" i="1"/>
  <c r="R94" i="1" s="1"/>
  <c r="Q298" i="1"/>
  <c r="P298" i="1"/>
  <c r="O298" i="1"/>
  <c r="N298" i="1"/>
  <c r="N94" i="1" s="1"/>
  <c r="M298" i="1"/>
  <c r="L298" i="1"/>
  <c r="J298" i="1"/>
  <c r="I298" i="1"/>
  <c r="G298" i="1"/>
  <c r="F298" i="1"/>
  <c r="H298" i="1" s="1"/>
  <c r="D298" i="1"/>
  <c r="E298" i="1" s="1"/>
  <c r="C298" i="1"/>
  <c r="AU297" i="1"/>
  <c r="AU93" i="1" s="1"/>
  <c r="AT297" i="1"/>
  <c r="AS297" i="1"/>
  <c r="AR297" i="1"/>
  <c r="AQ297" i="1"/>
  <c r="AP297" i="1"/>
  <c r="BA297" i="1" s="1"/>
  <c r="AO297" i="1"/>
  <c r="AN297" i="1"/>
  <c r="AM297" i="1"/>
  <c r="AL297" i="1"/>
  <c r="AK297" i="1"/>
  <c r="AY297" i="1" s="1"/>
  <c r="AJ297" i="1"/>
  <c r="AG297" i="1"/>
  <c r="AF297" i="1"/>
  <c r="AD297" i="1"/>
  <c r="AC297" i="1"/>
  <c r="AE297" i="1" s="1"/>
  <c r="AH297" i="1" s="1"/>
  <c r="Z297" i="1"/>
  <c r="Y297" i="1"/>
  <c r="W297" i="1"/>
  <c r="V297" i="1"/>
  <c r="X297" i="1" s="1"/>
  <c r="T297" i="1"/>
  <c r="S297" i="1"/>
  <c r="R297" i="1"/>
  <c r="Q297" i="1"/>
  <c r="P297" i="1"/>
  <c r="O297" i="1"/>
  <c r="N297" i="1"/>
  <c r="M297" i="1"/>
  <c r="L297" i="1"/>
  <c r="K297" i="1"/>
  <c r="J297" i="1"/>
  <c r="I297" i="1"/>
  <c r="H297" i="1"/>
  <c r="G297" i="1"/>
  <c r="F297" i="1"/>
  <c r="D297" i="1"/>
  <c r="E297" i="1" s="1"/>
  <c r="C297" i="1"/>
  <c r="AU296" i="1"/>
  <c r="AT296" i="1"/>
  <c r="AS296" i="1"/>
  <c r="AS295" i="1" s="1"/>
  <c r="AR296" i="1"/>
  <c r="AQ296" i="1"/>
  <c r="AP296" i="1"/>
  <c r="BA296" i="1" s="1"/>
  <c r="AO296" i="1"/>
  <c r="AN296" i="1"/>
  <c r="AM296" i="1"/>
  <c r="AZ296" i="1" s="1"/>
  <c r="AL296" i="1"/>
  <c r="AK296" i="1"/>
  <c r="AJ296" i="1"/>
  <c r="AG296" i="1"/>
  <c r="AF296" i="1"/>
  <c r="AE296" i="1"/>
  <c r="AD296" i="1"/>
  <c r="AC296" i="1"/>
  <c r="AA296" i="1"/>
  <c r="Z296" i="1"/>
  <c r="Y296" i="1"/>
  <c r="W296" i="1"/>
  <c r="V296" i="1"/>
  <c r="X296" i="1" s="1"/>
  <c r="T296" i="1"/>
  <c r="S296" i="1"/>
  <c r="R296" i="1"/>
  <c r="Q296" i="1"/>
  <c r="P296" i="1"/>
  <c r="O296" i="1"/>
  <c r="N296" i="1"/>
  <c r="M296" i="1"/>
  <c r="L296" i="1"/>
  <c r="J296" i="1"/>
  <c r="I296" i="1"/>
  <c r="G296" i="1"/>
  <c r="H296" i="1" s="1"/>
  <c r="F296" i="1"/>
  <c r="F295" i="1" s="1"/>
  <c r="E296" i="1"/>
  <c r="D296" i="1"/>
  <c r="C296" i="1"/>
  <c r="AU295" i="1"/>
  <c r="AT295" i="1"/>
  <c r="AR295" i="1"/>
  <c r="AQ295" i="1"/>
  <c r="AP295" i="1"/>
  <c r="BA295" i="1" s="1"/>
  <c r="AN295" i="1"/>
  <c r="AL295" i="1"/>
  <c r="AJ295" i="1"/>
  <c r="AG295" i="1"/>
  <c r="AD295" i="1"/>
  <c r="AC295" i="1"/>
  <c r="AE295" i="1" s="1"/>
  <c r="Z295" i="1"/>
  <c r="V295" i="1"/>
  <c r="T295" i="1"/>
  <c r="S295" i="1"/>
  <c r="Q295" i="1"/>
  <c r="O295" i="1"/>
  <c r="M295" i="1"/>
  <c r="I295" i="1"/>
  <c r="H295" i="1"/>
  <c r="G295" i="1"/>
  <c r="D295" i="1"/>
  <c r="E295" i="1" s="1"/>
  <c r="C295" i="1"/>
  <c r="AU294" i="1"/>
  <c r="AT294" i="1"/>
  <c r="AS294" i="1"/>
  <c r="AR294" i="1"/>
  <c r="AQ294" i="1"/>
  <c r="BA294" i="1" s="1"/>
  <c r="AP294" i="1"/>
  <c r="AO294" i="1"/>
  <c r="AO293" i="1" s="1"/>
  <c r="AN294" i="1"/>
  <c r="AM294" i="1"/>
  <c r="AL294" i="1"/>
  <c r="AK294" i="1"/>
  <c r="AJ294" i="1"/>
  <c r="AG294" i="1"/>
  <c r="AF294" i="1"/>
  <c r="AF293" i="1" s="1"/>
  <c r="AD294" i="1"/>
  <c r="AC294" i="1"/>
  <c r="AE294" i="1" s="1"/>
  <c r="AH294" i="1" s="1"/>
  <c r="Z294" i="1"/>
  <c r="Y294" i="1"/>
  <c r="W294" i="1"/>
  <c r="V294" i="1"/>
  <c r="T294" i="1"/>
  <c r="S294" i="1"/>
  <c r="R294" i="1"/>
  <c r="Q294" i="1"/>
  <c r="P294" i="1"/>
  <c r="O294" i="1"/>
  <c r="N294" i="1"/>
  <c r="M294" i="1"/>
  <c r="L294" i="1"/>
  <c r="J294" i="1"/>
  <c r="I294" i="1"/>
  <c r="I293" i="1" s="1"/>
  <c r="G294" i="1"/>
  <c r="F294" i="1"/>
  <c r="D294" i="1"/>
  <c r="E294" i="1" s="1"/>
  <c r="C294" i="1"/>
  <c r="AZ293" i="1"/>
  <c r="AU293" i="1"/>
  <c r="AT293" i="1"/>
  <c r="AR293" i="1"/>
  <c r="AQ293" i="1"/>
  <c r="AP293" i="1"/>
  <c r="BA293" i="1" s="1"/>
  <c r="AN293" i="1"/>
  <c r="AM293" i="1"/>
  <c r="AL293" i="1"/>
  <c r="AJ293" i="1"/>
  <c r="AG293" i="1"/>
  <c r="AD293" i="1"/>
  <c r="AC293" i="1"/>
  <c r="AE293" i="1" s="1"/>
  <c r="AH293" i="1" s="1"/>
  <c r="Z293" i="1"/>
  <c r="Y293" i="1"/>
  <c r="V293" i="1"/>
  <c r="T293" i="1"/>
  <c r="S293" i="1"/>
  <c r="Q293" i="1"/>
  <c r="P293" i="1"/>
  <c r="O293" i="1"/>
  <c r="M293" i="1"/>
  <c r="L293" i="1"/>
  <c r="G293" i="1"/>
  <c r="D293" i="1"/>
  <c r="E293" i="1" s="1"/>
  <c r="C293" i="1"/>
  <c r="AU292" i="1"/>
  <c r="AT292" i="1"/>
  <c r="AS292" i="1"/>
  <c r="BB292" i="1" s="1"/>
  <c r="AR292" i="1"/>
  <c r="AQ292" i="1"/>
  <c r="AP292" i="1"/>
  <c r="BA292" i="1" s="1"/>
  <c r="AO292" i="1"/>
  <c r="AN292" i="1"/>
  <c r="AM292" i="1"/>
  <c r="AZ292" i="1" s="1"/>
  <c r="AL292" i="1"/>
  <c r="AK292" i="1"/>
  <c r="AY292" i="1" s="1"/>
  <c r="AJ292" i="1"/>
  <c r="AG292" i="1"/>
  <c r="AF292" i="1"/>
  <c r="AH292" i="1" s="1"/>
  <c r="AE292" i="1"/>
  <c r="AD292" i="1"/>
  <c r="AC292" i="1"/>
  <c r="Z292" i="1"/>
  <c r="Y292" i="1"/>
  <c r="W292" i="1"/>
  <c r="V292" i="1"/>
  <c r="T292" i="1"/>
  <c r="S292" i="1"/>
  <c r="R292" i="1"/>
  <c r="R88" i="1" s="1"/>
  <c r="Q292" i="1"/>
  <c r="P292" i="1"/>
  <c r="O292" i="1"/>
  <c r="N292" i="1"/>
  <c r="N88" i="1" s="1"/>
  <c r="M292" i="1"/>
  <c r="L292" i="1"/>
  <c r="J292" i="1"/>
  <c r="I292" i="1"/>
  <c r="G292" i="1"/>
  <c r="F292" i="1"/>
  <c r="D292" i="1"/>
  <c r="E292" i="1" s="1"/>
  <c r="C292" i="1"/>
  <c r="AU291" i="1"/>
  <c r="AT291" i="1"/>
  <c r="AS291" i="1"/>
  <c r="AR291" i="1"/>
  <c r="AQ291" i="1"/>
  <c r="BA291" i="1" s="1"/>
  <c r="AP291" i="1"/>
  <c r="AO291" i="1"/>
  <c r="AN291" i="1"/>
  <c r="AM291" i="1"/>
  <c r="AL291" i="1"/>
  <c r="AK291" i="1"/>
  <c r="AJ291" i="1"/>
  <c r="AY291" i="1" s="1"/>
  <c r="AG291" i="1"/>
  <c r="AF291" i="1"/>
  <c r="AD291" i="1"/>
  <c r="AC291" i="1"/>
  <c r="AE291" i="1" s="1"/>
  <c r="AH291" i="1" s="1"/>
  <c r="Z291" i="1"/>
  <c r="Y291" i="1"/>
  <c r="W291" i="1"/>
  <c r="X291" i="1" s="1"/>
  <c r="AA291" i="1" s="1"/>
  <c r="V291" i="1"/>
  <c r="T291" i="1"/>
  <c r="S291" i="1"/>
  <c r="R291" i="1"/>
  <c r="Q291" i="1"/>
  <c r="P291" i="1"/>
  <c r="O291" i="1"/>
  <c r="N291" i="1"/>
  <c r="M291" i="1"/>
  <c r="L291" i="1"/>
  <c r="J291" i="1"/>
  <c r="K291" i="1" s="1"/>
  <c r="I291" i="1"/>
  <c r="H291" i="1"/>
  <c r="G291" i="1"/>
  <c r="F291" i="1"/>
  <c r="D291" i="1"/>
  <c r="E291" i="1" s="1"/>
  <c r="C291" i="1"/>
  <c r="AU290" i="1"/>
  <c r="AT290" i="1"/>
  <c r="AS290" i="1"/>
  <c r="AR290" i="1"/>
  <c r="AQ290" i="1"/>
  <c r="BA290" i="1" s="1"/>
  <c r="AP290" i="1"/>
  <c r="AO290" i="1"/>
  <c r="AN290" i="1"/>
  <c r="AM290" i="1"/>
  <c r="AL290" i="1"/>
  <c r="AK290" i="1"/>
  <c r="AJ290" i="1"/>
  <c r="AG290" i="1"/>
  <c r="AF290" i="1"/>
  <c r="AF289" i="1" s="1"/>
  <c r="AD290" i="1"/>
  <c r="AC290" i="1"/>
  <c r="AE290" i="1" s="1"/>
  <c r="Z290" i="1"/>
  <c r="Y290" i="1"/>
  <c r="W290" i="1"/>
  <c r="V290" i="1"/>
  <c r="S290" i="1"/>
  <c r="R290" i="1"/>
  <c r="Q290" i="1"/>
  <c r="P290" i="1"/>
  <c r="O290" i="1"/>
  <c r="N290" i="1"/>
  <c r="M290" i="1"/>
  <c r="L290" i="1"/>
  <c r="J290" i="1"/>
  <c r="I290" i="1"/>
  <c r="G290" i="1"/>
  <c r="F290" i="1"/>
  <c r="D290" i="1"/>
  <c r="E290" i="1" s="1"/>
  <c r="C290" i="1"/>
  <c r="AT289" i="1"/>
  <c r="AR289" i="1"/>
  <c r="AQ289" i="1"/>
  <c r="AP289" i="1"/>
  <c r="BA289" i="1" s="1"/>
  <c r="AN289" i="1"/>
  <c r="AL289" i="1"/>
  <c r="AJ289" i="1"/>
  <c r="AH289" i="1"/>
  <c r="AG289" i="1"/>
  <c r="AD289" i="1"/>
  <c r="AE289" i="1" s="1"/>
  <c r="AC289" i="1"/>
  <c r="Z289" i="1"/>
  <c r="Y289" i="1"/>
  <c r="V289" i="1"/>
  <c r="S289" i="1"/>
  <c r="Q289" i="1"/>
  <c r="O289" i="1"/>
  <c r="M289" i="1"/>
  <c r="I289" i="1"/>
  <c r="G289" i="1"/>
  <c r="D289" i="1"/>
  <c r="E289" i="1" s="1"/>
  <c r="C289" i="1"/>
  <c r="BB288" i="1"/>
  <c r="AU288" i="1"/>
  <c r="AT288" i="1"/>
  <c r="AS288" i="1"/>
  <c r="AR288" i="1"/>
  <c r="AQ288" i="1"/>
  <c r="AP288" i="1"/>
  <c r="BA288" i="1" s="1"/>
  <c r="AO288" i="1"/>
  <c r="AO84" i="1" s="1"/>
  <c r="AN288" i="1"/>
  <c r="AM288" i="1"/>
  <c r="AL288" i="1"/>
  <c r="AK288" i="1"/>
  <c r="AJ288" i="1"/>
  <c r="AY288" i="1" s="1"/>
  <c r="AG288" i="1"/>
  <c r="AF288" i="1"/>
  <c r="AD288" i="1"/>
  <c r="AE288" i="1" s="1"/>
  <c r="AH288" i="1" s="1"/>
  <c r="AC288" i="1"/>
  <c r="Z288" i="1"/>
  <c r="Y288" i="1"/>
  <c r="W288" i="1"/>
  <c r="W84" i="1" s="1"/>
  <c r="X84" i="1" s="1"/>
  <c r="V288" i="1"/>
  <c r="T288" i="1"/>
  <c r="S288" i="1"/>
  <c r="R288" i="1"/>
  <c r="R84" i="1" s="1"/>
  <c r="Q288" i="1"/>
  <c r="P288" i="1"/>
  <c r="O288" i="1"/>
  <c r="N288" i="1"/>
  <c r="N84" i="1" s="1"/>
  <c r="M288" i="1"/>
  <c r="L288" i="1"/>
  <c r="J288" i="1"/>
  <c r="I288" i="1"/>
  <c r="G288" i="1"/>
  <c r="H288" i="1" s="1"/>
  <c r="F288" i="1"/>
  <c r="D288" i="1"/>
  <c r="E288" i="1" s="1"/>
  <c r="C288" i="1"/>
  <c r="AU287" i="1"/>
  <c r="AT287" i="1"/>
  <c r="AS287" i="1"/>
  <c r="AR287" i="1"/>
  <c r="AQ287" i="1"/>
  <c r="AP287" i="1"/>
  <c r="BA287" i="1" s="1"/>
  <c r="AO287" i="1"/>
  <c r="AN287" i="1"/>
  <c r="AM287" i="1"/>
  <c r="AL287" i="1"/>
  <c r="AK287" i="1"/>
  <c r="AJ287" i="1"/>
  <c r="AY287" i="1" s="1"/>
  <c r="AG287" i="1"/>
  <c r="AF287" i="1"/>
  <c r="AD287" i="1"/>
  <c r="AC287" i="1"/>
  <c r="AE287" i="1" s="1"/>
  <c r="AH287" i="1" s="1"/>
  <c r="Z287" i="1"/>
  <c r="Y287" i="1"/>
  <c r="W287" i="1"/>
  <c r="X287" i="1" s="1"/>
  <c r="V287" i="1"/>
  <c r="T287" i="1"/>
  <c r="S287" i="1"/>
  <c r="R287" i="1"/>
  <c r="Q287" i="1"/>
  <c r="P287" i="1"/>
  <c r="O287" i="1"/>
  <c r="N287" i="1"/>
  <c r="M287" i="1"/>
  <c r="L287" i="1"/>
  <c r="L83" i="1" s="1"/>
  <c r="K287" i="1"/>
  <c r="J287" i="1"/>
  <c r="I287" i="1"/>
  <c r="H287" i="1"/>
  <c r="G287" i="1"/>
  <c r="F287" i="1"/>
  <c r="D287" i="1"/>
  <c r="E287" i="1" s="1"/>
  <c r="C287" i="1"/>
  <c r="AU286" i="1"/>
  <c r="AT286" i="1"/>
  <c r="AS286" i="1"/>
  <c r="AS285" i="1" s="1"/>
  <c r="AR286" i="1"/>
  <c r="AQ286" i="1"/>
  <c r="BA286" i="1" s="1"/>
  <c r="AP286" i="1"/>
  <c r="AO286" i="1"/>
  <c r="AN286" i="1"/>
  <c r="AM286" i="1"/>
  <c r="AZ286" i="1" s="1"/>
  <c r="AL286" i="1"/>
  <c r="AK286" i="1"/>
  <c r="AJ286" i="1"/>
  <c r="AG286" i="1"/>
  <c r="AF286" i="1"/>
  <c r="AE286" i="1"/>
  <c r="AD286" i="1"/>
  <c r="AC286" i="1"/>
  <c r="Z286" i="1"/>
  <c r="Y286" i="1"/>
  <c r="W286" i="1"/>
  <c r="V286" i="1"/>
  <c r="X286" i="1" s="1"/>
  <c r="AA286" i="1" s="1"/>
  <c r="T286" i="1"/>
  <c r="S286" i="1"/>
  <c r="R286" i="1"/>
  <c r="Q286" i="1"/>
  <c r="P286" i="1"/>
  <c r="O286" i="1"/>
  <c r="N286" i="1"/>
  <c r="M286" i="1"/>
  <c r="L286" i="1"/>
  <c r="J286" i="1"/>
  <c r="I286" i="1"/>
  <c r="G286" i="1"/>
  <c r="F286" i="1"/>
  <c r="D286" i="1"/>
  <c r="E286" i="1" s="1"/>
  <c r="C286" i="1"/>
  <c r="AT285" i="1"/>
  <c r="AR285" i="1"/>
  <c r="AQ285" i="1"/>
  <c r="AP285" i="1"/>
  <c r="AN285" i="1"/>
  <c r="AM285" i="1"/>
  <c r="AL285" i="1"/>
  <c r="AJ285" i="1"/>
  <c r="AG285" i="1"/>
  <c r="AD285" i="1"/>
  <c r="AE285" i="1" s="1"/>
  <c r="AC285" i="1"/>
  <c r="Z285" i="1"/>
  <c r="Y285" i="1"/>
  <c r="V285" i="1"/>
  <c r="S285" i="1"/>
  <c r="Q285" i="1"/>
  <c r="O285" i="1"/>
  <c r="M285" i="1"/>
  <c r="L285" i="1"/>
  <c r="I285" i="1"/>
  <c r="G285" i="1"/>
  <c r="D285" i="1"/>
  <c r="E285" i="1" s="1"/>
  <c r="C285" i="1"/>
  <c r="AU284" i="1"/>
  <c r="AT284" i="1"/>
  <c r="AS284" i="1"/>
  <c r="AS283" i="1" s="1"/>
  <c r="AR284" i="1"/>
  <c r="AQ284" i="1"/>
  <c r="AP284" i="1"/>
  <c r="BA284" i="1" s="1"/>
  <c r="AO284" i="1"/>
  <c r="AO283" i="1" s="1"/>
  <c r="AN284" i="1"/>
  <c r="AM284" i="1"/>
  <c r="AZ284" i="1" s="1"/>
  <c r="AL284" i="1"/>
  <c r="AK284" i="1"/>
  <c r="AK283" i="1" s="1"/>
  <c r="AJ284" i="1"/>
  <c r="AY284" i="1" s="1"/>
  <c r="AG284" i="1"/>
  <c r="AF284" i="1"/>
  <c r="AF283" i="1" s="1"/>
  <c r="AD284" i="1"/>
  <c r="AE284" i="1" s="1"/>
  <c r="AH284" i="1" s="1"/>
  <c r="AC284" i="1"/>
  <c r="Z284" i="1"/>
  <c r="Y284" i="1"/>
  <c r="W284" i="1"/>
  <c r="V284" i="1"/>
  <c r="T284" i="1"/>
  <c r="S284" i="1"/>
  <c r="R284" i="1"/>
  <c r="R283" i="1" s="1"/>
  <c r="Q284" i="1"/>
  <c r="P284" i="1"/>
  <c r="O284" i="1"/>
  <c r="N284" i="1"/>
  <c r="M284" i="1"/>
  <c r="L284" i="1"/>
  <c r="J284" i="1"/>
  <c r="I284" i="1"/>
  <c r="G284" i="1"/>
  <c r="F284" i="1"/>
  <c r="D284" i="1"/>
  <c r="E284" i="1" s="1"/>
  <c r="C284" i="1"/>
  <c r="AU283" i="1"/>
  <c r="AT283" i="1"/>
  <c r="AR283" i="1"/>
  <c r="AQ283" i="1"/>
  <c r="AP283" i="1"/>
  <c r="BA283" i="1" s="1"/>
  <c r="AN283" i="1"/>
  <c r="AM283" i="1"/>
  <c r="AZ283" i="1" s="1"/>
  <c r="AL283" i="1"/>
  <c r="AJ283" i="1"/>
  <c r="AY283" i="1" s="1"/>
  <c r="AG283" i="1"/>
  <c r="AD283" i="1"/>
  <c r="AC283" i="1"/>
  <c r="AE283" i="1" s="1"/>
  <c r="AH283" i="1" s="1"/>
  <c r="Z283" i="1"/>
  <c r="Y283" i="1"/>
  <c r="V283" i="1"/>
  <c r="T283" i="1"/>
  <c r="S283" i="1"/>
  <c r="Q283" i="1"/>
  <c r="P283" i="1"/>
  <c r="O283" i="1"/>
  <c r="M283" i="1"/>
  <c r="L283" i="1"/>
  <c r="I283" i="1"/>
  <c r="G283" i="1"/>
  <c r="D283" i="1"/>
  <c r="E283" i="1" s="1"/>
  <c r="C283" i="1"/>
  <c r="AU282" i="1"/>
  <c r="AT282" i="1"/>
  <c r="AS282" i="1"/>
  <c r="BB282" i="1" s="1"/>
  <c r="AR282" i="1"/>
  <c r="AQ282" i="1"/>
  <c r="AP282" i="1"/>
  <c r="BA282" i="1" s="1"/>
  <c r="AO282" i="1"/>
  <c r="AN282" i="1"/>
  <c r="AM282" i="1"/>
  <c r="AZ282" i="1" s="1"/>
  <c r="AL282" i="1"/>
  <c r="AK282" i="1"/>
  <c r="AJ282" i="1"/>
  <c r="AG282" i="1"/>
  <c r="AF282" i="1"/>
  <c r="AD282" i="1"/>
  <c r="AC282" i="1"/>
  <c r="AE282" i="1" s="1"/>
  <c r="AH282" i="1" s="1"/>
  <c r="AA282" i="1"/>
  <c r="Z282" i="1"/>
  <c r="Y282" i="1"/>
  <c r="W282" i="1"/>
  <c r="V282" i="1"/>
  <c r="X282" i="1" s="1"/>
  <c r="T282" i="1"/>
  <c r="S282" i="1"/>
  <c r="R282" i="1"/>
  <c r="Q282" i="1"/>
  <c r="P282" i="1"/>
  <c r="O282" i="1"/>
  <c r="N282" i="1"/>
  <c r="M282" i="1"/>
  <c r="L282" i="1"/>
  <c r="J282" i="1"/>
  <c r="K282" i="1" s="1"/>
  <c r="I282" i="1"/>
  <c r="G282" i="1"/>
  <c r="H282" i="1" s="1"/>
  <c r="F282" i="1"/>
  <c r="D282" i="1"/>
  <c r="E282" i="1" s="1"/>
  <c r="C282" i="1"/>
  <c r="AU281" i="1"/>
  <c r="AU280" i="1" s="1"/>
  <c r="AT281" i="1"/>
  <c r="AS281" i="1"/>
  <c r="BB281" i="1" s="1"/>
  <c r="AR281" i="1"/>
  <c r="AQ281" i="1"/>
  <c r="AQ280" i="1" s="1"/>
  <c r="AP281" i="1"/>
  <c r="AO281" i="1"/>
  <c r="AN281" i="1"/>
  <c r="AM281" i="1"/>
  <c r="AM280" i="1" s="1"/>
  <c r="AL281" i="1"/>
  <c r="AK281" i="1"/>
  <c r="AJ281" i="1"/>
  <c r="AY281" i="1" s="1"/>
  <c r="AG281" i="1"/>
  <c r="AF281" i="1"/>
  <c r="AD281" i="1"/>
  <c r="AD280" i="1" s="1"/>
  <c r="AC281" i="1"/>
  <c r="AE281" i="1" s="1"/>
  <c r="AH281" i="1" s="1"/>
  <c r="Z281" i="1"/>
  <c r="Y281" i="1"/>
  <c r="W281" i="1"/>
  <c r="V281" i="1"/>
  <c r="X281" i="1" s="1"/>
  <c r="T281" i="1"/>
  <c r="S281" i="1"/>
  <c r="R281" i="1"/>
  <c r="Q281" i="1"/>
  <c r="P281" i="1"/>
  <c r="O281" i="1"/>
  <c r="N281" i="1"/>
  <c r="M281" i="1"/>
  <c r="L281" i="1"/>
  <c r="L280" i="1" s="1"/>
  <c r="J281" i="1"/>
  <c r="K281" i="1" s="1"/>
  <c r="I281" i="1"/>
  <c r="H281" i="1"/>
  <c r="G281" i="1"/>
  <c r="F281" i="1"/>
  <c r="D281" i="1"/>
  <c r="C281" i="1"/>
  <c r="AT280" i="1"/>
  <c r="AS280" i="1"/>
  <c r="BB280" i="1" s="1"/>
  <c r="AR280" i="1"/>
  <c r="AP280" i="1"/>
  <c r="BA280" i="1" s="1"/>
  <c r="AO280" i="1"/>
  <c r="AN280" i="1"/>
  <c r="AL280" i="1"/>
  <c r="AK280" i="1"/>
  <c r="AV280" i="1" s="1"/>
  <c r="AJ280" i="1"/>
  <c r="AG280" i="1"/>
  <c r="AF280" i="1"/>
  <c r="AC280" i="1"/>
  <c r="AE280" i="1" s="1"/>
  <c r="AH280" i="1" s="1"/>
  <c r="Z280" i="1"/>
  <c r="W280" i="1"/>
  <c r="V280" i="1"/>
  <c r="X280" i="1" s="1"/>
  <c r="S280" i="1"/>
  <c r="Q280" i="1"/>
  <c r="O280" i="1"/>
  <c r="N280" i="1"/>
  <c r="M280" i="1"/>
  <c r="J280" i="1"/>
  <c r="K280" i="1" s="1"/>
  <c r="I280" i="1"/>
  <c r="G280" i="1"/>
  <c r="F280" i="1"/>
  <c r="C280" i="1"/>
  <c r="AU279" i="1"/>
  <c r="AU278" i="1" s="1"/>
  <c r="AT279" i="1"/>
  <c r="AS279" i="1"/>
  <c r="BB279" i="1" s="1"/>
  <c r="AR279" i="1"/>
  <c r="AQ279" i="1"/>
  <c r="AQ278" i="1" s="1"/>
  <c r="AP279" i="1"/>
  <c r="BA279" i="1" s="1"/>
  <c r="AO279" i="1"/>
  <c r="AN279" i="1"/>
  <c r="AM279" i="1"/>
  <c r="AM278" i="1" s="1"/>
  <c r="AL279" i="1"/>
  <c r="AK279" i="1"/>
  <c r="AJ279" i="1"/>
  <c r="AY279" i="1" s="1"/>
  <c r="AH279" i="1"/>
  <c r="AG279" i="1"/>
  <c r="AF279" i="1"/>
  <c r="AD279" i="1"/>
  <c r="AD278" i="1" s="1"/>
  <c r="AC279" i="1"/>
  <c r="AE279" i="1" s="1"/>
  <c r="Z279" i="1"/>
  <c r="Y279" i="1"/>
  <c r="W279" i="1"/>
  <c r="V279" i="1"/>
  <c r="X279" i="1" s="1"/>
  <c r="T279" i="1"/>
  <c r="S279" i="1"/>
  <c r="R279" i="1"/>
  <c r="Q279" i="1"/>
  <c r="P279" i="1"/>
  <c r="P278" i="1" s="1"/>
  <c r="O279" i="1"/>
  <c r="N279" i="1"/>
  <c r="M279" i="1"/>
  <c r="L279" i="1"/>
  <c r="J279" i="1"/>
  <c r="K279" i="1" s="1"/>
  <c r="I279" i="1"/>
  <c r="H279" i="1"/>
  <c r="G279" i="1"/>
  <c r="F279" i="1"/>
  <c r="D279" i="1"/>
  <c r="C279" i="1"/>
  <c r="BB278" i="1"/>
  <c r="AT278" i="1"/>
  <c r="AS278" i="1"/>
  <c r="AR278" i="1"/>
  <c r="AP278" i="1"/>
  <c r="BA278" i="1" s="1"/>
  <c r="AO278" i="1"/>
  <c r="AN278" i="1"/>
  <c r="AL278" i="1"/>
  <c r="AK278" i="1"/>
  <c r="AJ278" i="1"/>
  <c r="AG278" i="1"/>
  <c r="AF278" i="1"/>
  <c r="AC278" i="1"/>
  <c r="AE278" i="1" s="1"/>
  <c r="AH278" i="1" s="1"/>
  <c r="Z278" i="1"/>
  <c r="W278" i="1"/>
  <c r="V278" i="1"/>
  <c r="X278" i="1" s="1"/>
  <c r="S278" i="1"/>
  <c r="R278" i="1"/>
  <c r="Q278" i="1"/>
  <c r="O278" i="1"/>
  <c r="N278" i="1"/>
  <c r="M278" i="1"/>
  <c r="J278" i="1"/>
  <c r="K278" i="1" s="1"/>
  <c r="I278" i="1"/>
  <c r="G278" i="1"/>
  <c r="F278" i="1"/>
  <c r="H278" i="1" s="1"/>
  <c r="C278" i="1"/>
  <c r="AU277" i="1"/>
  <c r="AT277" i="1"/>
  <c r="AS277" i="1"/>
  <c r="BB277" i="1" s="1"/>
  <c r="AR277" i="1"/>
  <c r="AQ277" i="1"/>
  <c r="AQ275" i="1" s="1"/>
  <c r="AP277" i="1"/>
  <c r="AO277" i="1"/>
  <c r="AN277" i="1"/>
  <c r="AM277" i="1"/>
  <c r="AZ277" i="1" s="1"/>
  <c r="AL277" i="1"/>
  <c r="AK277" i="1"/>
  <c r="AJ277" i="1"/>
  <c r="AY277" i="1" s="1"/>
  <c r="AH277" i="1"/>
  <c r="AG277" i="1"/>
  <c r="AF277" i="1"/>
  <c r="AD277" i="1"/>
  <c r="AC277" i="1"/>
  <c r="AE277" i="1" s="1"/>
  <c r="Z277" i="1"/>
  <c r="Y277" i="1"/>
  <c r="W277" i="1"/>
  <c r="V277" i="1"/>
  <c r="X277" i="1" s="1"/>
  <c r="T277" i="1"/>
  <c r="S277" i="1"/>
  <c r="R277" i="1"/>
  <c r="Q277" i="1"/>
  <c r="P277" i="1"/>
  <c r="O277" i="1"/>
  <c r="N277" i="1"/>
  <c r="M277" i="1"/>
  <c r="L277" i="1"/>
  <c r="J277" i="1"/>
  <c r="K277" i="1" s="1"/>
  <c r="I277" i="1"/>
  <c r="H277" i="1"/>
  <c r="G277" i="1"/>
  <c r="F277" i="1"/>
  <c r="D277" i="1"/>
  <c r="E277" i="1" s="1"/>
  <c r="C277" i="1"/>
  <c r="AU276" i="1"/>
  <c r="AT276" i="1"/>
  <c r="AS276" i="1"/>
  <c r="AR276" i="1"/>
  <c r="AQ276" i="1"/>
  <c r="AP276" i="1"/>
  <c r="BA276" i="1" s="1"/>
  <c r="AO276" i="1"/>
  <c r="AO275" i="1" s="1"/>
  <c r="AN276" i="1"/>
  <c r="AM276" i="1"/>
  <c r="AL276" i="1"/>
  <c r="AK276" i="1"/>
  <c r="AJ276" i="1"/>
  <c r="AG276" i="1"/>
  <c r="AF276" i="1"/>
  <c r="AF275" i="1" s="1"/>
  <c r="AD276" i="1"/>
  <c r="AC276" i="1"/>
  <c r="AE276" i="1" s="1"/>
  <c r="AH276" i="1" s="1"/>
  <c r="Z276" i="1"/>
  <c r="Y276" i="1"/>
  <c r="W276" i="1"/>
  <c r="V276" i="1"/>
  <c r="T276" i="1"/>
  <c r="S276" i="1"/>
  <c r="R276" i="1"/>
  <c r="Q276" i="1"/>
  <c r="P276" i="1"/>
  <c r="O276" i="1"/>
  <c r="N276" i="1"/>
  <c r="N275" i="1" s="1"/>
  <c r="M276" i="1"/>
  <c r="L276" i="1"/>
  <c r="J276" i="1"/>
  <c r="I276" i="1"/>
  <c r="G276" i="1"/>
  <c r="F276" i="1"/>
  <c r="D276" i="1"/>
  <c r="E276" i="1" s="1"/>
  <c r="C276" i="1"/>
  <c r="AZ275" i="1"/>
  <c r="AU275" i="1"/>
  <c r="AT275" i="1"/>
  <c r="AR275" i="1"/>
  <c r="AP275" i="1"/>
  <c r="AN275" i="1"/>
  <c r="AM275" i="1"/>
  <c r="AL275" i="1"/>
  <c r="AJ275" i="1"/>
  <c r="AH275" i="1"/>
  <c r="AG275" i="1"/>
  <c r="AD275" i="1"/>
  <c r="AC275" i="1"/>
  <c r="AE275" i="1" s="1"/>
  <c r="Z275" i="1"/>
  <c r="V275" i="1"/>
  <c r="T275" i="1"/>
  <c r="S275" i="1"/>
  <c r="Q275" i="1"/>
  <c r="O275" i="1"/>
  <c r="M275" i="1"/>
  <c r="L275" i="1"/>
  <c r="I275" i="1"/>
  <c r="G275" i="1"/>
  <c r="D275" i="1"/>
  <c r="E275" i="1" s="1"/>
  <c r="C275" i="1"/>
  <c r="BB274" i="1"/>
  <c r="AU274" i="1"/>
  <c r="AT274" i="1"/>
  <c r="AS274" i="1"/>
  <c r="AR274" i="1"/>
  <c r="AQ274" i="1"/>
  <c r="AP274" i="1"/>
  <c r="BA274" i="1" s="1"/>
  <c r="AO274" i="1"/>
  <c r="AN274" i="1"/>
  <c r="AM274" i="1"/>
  <c r="AL274" i="1"/>
  <c r="AK274" i="1"/>
  <c r="AJ274" i="1"/>
  <c r="AG274" i="1"/>
  <c r="AF274" i="1"/>
  <c r="AD274" i="1"/>
  <c r="AC274" i="1"/>
  <c r="AE274" i="1" s="1"/>
  <c r="AH274" i="1" s="1"/>
  <c r="Z274" i="1"/>
  <c r="Y274" i="1"/>
  <c r="W274" i="1"/>
  <c r="X274" i="1" s="1"/>
  <c r="AA274" i="1" s="1"/>
  <c r="V274" i="1"/>
  <c r="S274" i="1"/>
  <c r="R274" i="1"/>
  <c r="P274" i="1"/>
  <c r="O274" i="1"/>
  <c r="N274" i="1"/>
  <c r="N270" i="1" s="1"/>
  <c r="M274" i="1"/>
  <c r="L274" i="1"/>
  <c r="J274" i="1"/>
  <c r="K274" i="1" s="1"/>
  <c r="I274" i="1"/>
  <c r="G274" i="1"/>
  <c r="F274" i="1"/>
  <c r="D274" i="1"/>
  <c r="E274" i="1" s="1"/>
  <c r="C274" i="1"/>
  <c r="AZ273" i="1"/>
  <c r="AU273" i="1"/>
  <c r="AT273" i="1"/>
  <c r="AS273" i="1"/>
  <c r="BB273" i="1" s="1"/>
  <c r="AR273" i="1"/>
  <c r="AQ273" i="1"/>
  <c r="BA273" i="1" s="1"/>
  <c r="AP273" i="1"/>
  <c r="AO273" i="1"/>
  <c r="AN273" i="1"/>
  <c r="AM273" i="1"/>
  <c r="AL273" i="1"/>
  <c r="AK273" i="1"/>
  <c r="AJ273" i="1"/>
  <c r="AY273" i="1" s="1"/>
  <c r="AG273" i="1"/>
  <c r="AF273" i="1"/>
  <c r="AD273" i="1"/>
  <c r="AC273" i="1"/>
  <c r="Z273" i="1"/>
  <c r="Y273" i="1"/>
  <c r="W273" i="1"/>
  <c r="V273" i="1"/>
  <c r="X273" i="1" s="1"/>
  <c r="T273" i="1"/>
  <c r="S273" i="1"/>
  <c r="R273" i="1"/>
  <c r="Q273" i="1"/>
  <c r="P273" i="1"/>
  <c r="O273" i="1"/>
  <c r="N273" i="1"/>
  <c r="M273" i="1"/>
  <c r="L273" i="1"/>
  <c r="J273" i="1"/>
  <c r="K273" i="1" s="1"/>
  <c r="I273" i="1"/>
  <c r="H273" i="1"/>
  <c r="G273" i="1"/>
  <c r="F273" i="1"/>
  <c r="D273" i="1"/>
  <c r="E273" i="1" s="1"/>
  <c r="C273" i="1"/>
  <c r="BB272" i="1"/>
  <c r="AU272" i="1"/>
  <c r="AT272" i="1"/>
  <c r="AS272" i="1"/>
  <c r="AR272" i="1"/>
  <c r="AQ272" i="1"/>
  <c r="AP272" i="1"/>
  <c r="BA272" i="1" s="1"/>
  <c r="AO272" i="1"/>
  <c r="AN272" i="1"/>
  <c r="AM272" i="1"/>
  <c r="AZ272" i="1" s="1"/>
  <c r="AL272" i="1"/>
  <c r="AK272" i="1"/>
  <c r="AJ272" i="1"/>
  <c r="AY272" i="1" s="1"/>
  <c r="BC272" i="1" s="1"/>
  <c r="AG272" i="1"/>
  <c r="AF272" i="1"/>
  <c r="AD272" i="1"/>
  <c r="AC272" i="1"/>
  <c r="AE272" i="1" s="1"/>
  <c r="AH272" i="1" s="1"/>
  <c r="Z272" i="1"/>
  <c r="Y272" i="1"/>
  <c r="W272" i="1"/>
  <c r="W270" i="1" s="1"/>
  <c r="X270" i="1" s="1"/>
  <c r="V272" i="1"/>
  <c r="S272" i="1"/>
  <c r="R272" i="1"/>
  <c r="R270" i="1" s="1"/>
  <c r="Q272" i="1"/>
  <c r="P272" i="1"/>
  <c r="O272" i="1"/>
  <c r="N272" i="1"/>
  <c r="M272" i="1"/>
  <c r="L272" i="1"/>
  <c r="J272" i="1"/>
  <c r="K272" i="1" s="1"/>
  <c r="I272" i="1"/>
  <c r="G272" i="1"/>
  <c r="F272" i="1"/>
  <c r="H272" i="1" s="1"/>
  <c r="D272" i="1"/>
  <c r="C272" i="1"/>
  <c r="E272" i="1" s="1"/>
  <c r="AZ271" i="1"/>
  <c r="AU271" i="1"/>
  <c r="AU270" i="1" s="1"/>
  <c r="AT271" i="1"/>
  <c r="AS271" i="1"/>
  <c r="AR271" i="1"/>
  <c r="AQ271" i="1"/>
  <c r="AQ270" i="1" s="1"/>
  <c r="AP271" i="1"/>
  <c r="BA271" i="1" s="1"/>
  <c r="AO271" i="1"/>
  <c r="AN271" i="1"/>
  <c r="AM271" i="1"/>
  <c r="AM270" i="1" s="1"/>
  <c r="AL271" i="1"/>
  <c r="AK271" i="1"/>
  <c r="AY271" i="1" s="1"/>
  <c r="AJ271" i="1"/>
  <c r="AG271" i="1"/>
  <c r="AF271" i="1"/>
  <c r="AD271" i="1"/>
  <c r="AC271" i="1"/>
  <c r="Z271" i="1"/>
  <c r="Y271" i="1"/>
  <c r="W271" i="1"/>
  <c r="V271" i="1"/>
  <c r="X271" i="1" s="1"/>
  <c r="T271" i="1"/>
  <c r="S271" i="1"/>
  <c r="R271" i="1"/>
  <c r="Q271" i="1"/>
  <c r="P271" i="1"/>
  <c r="P270" i="1" s="1"/>
  <c r="O271" i="1"/>
  <c r="N271" i="1"/>
  <c r="M271" i="1"/>
  <c r="L271" i="1"/>
  <c r="J271" i="1"/>
  <c r="K271" i="1" s="1"/>
  <c r="I271" i="1"/>
  <c r="H271" i="1"/>
  <c r="G271" i="1"/>
  <c r="F271" i="1"/>
  <c r="D271" i="1"/>
  <c r="C271" i="1"/>
  <c r="BB270" i="1"/>
  <c r="AT270" i="1"/>
  <c r="AS270" i="1"/>
  <c r="AR270" i="1"/>
  <c r="AP270" i="1"/>
  <c r="BA270" i="1" s="1"/>
  <c r="AO270" i="1"/>
  <c r="AN270" i="1"/>
  <c r="AL270" i="1"/>
  <c r="AK270" i="1"/>
  <c r="AJ270" i="1"/>
  <c r="AV270" i="1" s="1"/>
  <c r="AG270" i="1"/>
  <c r="AF270" i="1"/>
  <c r="AC270" i="1"/>
  <c r="Z270" i="1"/>
  <c r="V270" i="1"/>
  <c r="S270" i="1"/>
  <c r="O270" i="1"/>
  <c r="M270" i="1"/>
  <c r="J270" i="1"/>
  <c r="K270" i="1" s="1"/>
  <c r="I270" i="1"/>
  <c r="G270" i="1"/>
  <c r="H270" i="1" s="1"/>
  <c r="F270" i="1"/>
  <c r="C270" i="1"/>
  <c r="AU269" i="1"/>
  <c r="AT269" i="1"/>
  <c r="AS269" i="1"/>
  <c r="AR269" i="1"/>
  <c r="AQ269" i="1"/>
  <c r="AP269" i="1"/>
  <c r="AO269" i="1"/>
  <c r="AN269" i="1"/>
  <c r="AM269" i="1"/>
  <c r="AZ269" i="1" s="1"/>
  <c r="AL269" i="1"/>
  <c r="AK269" i="1"/>
  <c r="AJ269" i="1"/>
  <c r="AY269" i="1" s="1"/>
  <c r="AG269" i="1"/>
  <c r="AF269" i="1"/>
  <c r="AD269" i="1"/>
  <c r="AC269" i="1"/>
  <c r="AE269" i="1" s="1"/>
  <c r="AH269" i="1" s="1"/>
  <c r="Z269" i="1"/>
  <c r="Y269" i="1"/>
  <c r="W269" i="1"/>
  <c r="V269" i="1"/>
  <c r="X269" i="1" s="1"/>
  <c r="AA269" i="1" s="1"/>
  <c r="T269" i="1"/>
  <c r="S269" i="1"/>
  <c r="R269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D269" i="1"/>
  <c r="E269" i="1" s="1"/>
  <c r="C269" i="1"/>
  <c r="BB268" i="1"/>
  <c r="AU268" i="1"/>
  <c r="AT268" i="1"/>
  <c r="AS268" i="1"/>
  <c r="AR268" i="1"/>
  <c r="AQ268" i="1"/>
  <c r="AP268" i="1"/>
  <c r="BA268" i="1" s="1"/>
  <c r="AO268" i="1"/>
  <c r="AN268" i="1"/>
  <c r="AM268" i="1"/>
  <c r="AZ268" i="1" s="1"/>
  <c r="AL268" i="1"/>
  <c r="AK268" i="1"/>
  <c r="AJ268" i="1"/>
  <c r="AY268" i="1" s="1"/>
  <c r="AG268" i="1"/>
  <c r="AF268" i="1"/>
  <c r="AD268" i="1"/>
  <c r="AC268" i="1"/>
  <c r="AE268" i="1" s="1"/>
  <c r="AA268" i="1"/>
  <c r="Z268" i="1"/>
  <c r="Y268" i="1"/>
  <c r="W268" i="1"/>
  <c r="V268" i="1"/>
  <c r="X268" i="1" s="1"/>
  <c r="T268" i="1"/>
  <c r="S268" i="1"/>
  <c r="R268" i="1"/>
  <c r="Q268" i="1"/>
  <c r="P268" i="1"/>
  <c r="O268" i="1"/>
  <c r="N268" i="1"/>
  <c r="M268" i="1"/>
  <c r="L268" i="1"/>
  <c r="J268" i="1"/>
  <c r="K268" i="1" s="1"/>
  <c r="I268" i="1"/>
  <c r="G268" i="1"/>
  <c r="H268" i="1" s="1"/>
  <c r="F268" i="1"/>
  <c r="D268" i="1"/>
  <c r="E268" i="1" s="1"/>
  <c r="C268" i="1"/>
  <c r="AU267" i="1"/>
  <c r="AT267" i="1"/>
  <c r="AS267" i="1"/>
  <c r="BB267" i="1" s="1"/>
  <c r="AR267" i="1"/>
  <c r="AQ267" i="1"/>
  <c r="AP267" i="1"/>
  <c r="BA267" i="1" s="1"/>
  <c r="AO267" i="1"/>
  <c r="AN267" i="1"/>
  <c r="AM267" i="1"/>
  <c r="AZ267" i="1" s="1"/>
  <c r="AL267" i="1"/>
  <c r="AK267" i="1"/>
  <c r="AJ267" i="1"/>
  <c r="AY267" i="1" s="1"/>
  <c r="AG267" i="1"/>
  <c r="AF267" i="1"/>
  <c r="AD267" i="1"/>
  <c r="AC267" i="1"/>
  <c r="AE267" i="1" s="1"/>
  <c r="AH267" i="1" s="1"/>
  <c r="Z267" i="1"/>
  <c r="Y267" i="1"/>
  <c r="W267" i="1"/>
  <c r="V267" i="1"/>
  <c r="X267" i="1" s="1"/>
  <c r="S267" i="1"/>
  <c r="R267" i="1"/>
  <c r="P267" i="1"/>
  <c r="O267" i="1"/>
  <c r="N267" i="1"/>
  <c r="M267" i="1"/>
  <c r="L267" i="1"/>
  <c r="K267" i="1"/>
  <c r="J267" i="1"/>
  <c r="I267" i="1"/>
  <c r="H267" i="1"/>
  <c r="G267" i="1"/>
  <c r="F267" i="1"/>
  <c r="D267" i="1"/>
  <c r="E267" i="1" s="1"/>
  <c r="C267" i="1"/>
  <c r="BB266" i="1"/>
  <c r="AU266" i="1"/>
  <c r="AT266" i="1"/>
  <c r="AS266" i="1"/>
  <c r="AR266" i="1"/>
  <c r="AQ266" i="1"/>
  <c r="AP266" i="1"/>
  <c r="BA266" i="1" s="1"/>
  <c r="AO266" i="1"/>
  <c r="AN266" i="1"/>
  <c r="AM266" i="1"/>
  <c r="AL266" i="1"/>
  <c r="AK266" i="1"/>
  <c r="AJ266" i="1"/>
  <c r="AG266" i="1"/>
  <c r="AF266" i="1"/>
  <c r="AE266" i="1"/>
  <c r="AH266" i="1" s="1"/>
  <c r="AD266" i="1"/>
  <c r="AC266" i="1"/>
  <c r="AA266" i="1"/>
  <c r="Z266" i="1"/>
  <c r="Y266" i="1"/>
  <c r="W266" i="1"/>
  <c r="V266" i="1"/>
  <c r="X266" i="1" s="1"/>
  <c r="S266" i="1"/>
  <c r="R266" i="1"/>
  <c r="Q266" i="1"/>
  <c r="P266" i="1"/>
  <c r="O266" i="1"/>
  <c r="N266" i="1"/>
  <c r="M266" i="1"/>
  <c r="L266" i="1"/>
  <c r="J266" i="1"/>
  <c r="K266" i="1" s="1"/>
  <c r="I266" i="1"/>
  <c r="G266" i="1"/>
  <c r="F266" i="1"/>
  <c r="H266" i="1" s="1"/>
  <c r="D266" i="1"/>
  <c r="E266" i="1" s="1"/>
  <c r="C266" i="1"/>
  <c r="AU265" i="1"/>
  <c r="AT265" i="1"/>
  <c r="AS265" i="1"/>
  <c r="AR265" i="1"/>
  <c r="AQ265" i="1"/>
  <c r="AP265" i="1"/>
  <c r="BA265" i="1" s="1"/>
  <c r="AO265" i="1"/>
  <c r="AN265" i="1"/>
  <c r="AM265" i="1"/>
  <c r="AZ265" i="1" s="1"/>
  <c r="AL265" i="1"/>
  <c r="AK265" i="1"/>
  <c r="AJ265" i="1"/>
  <c r="AY265" i="1" s="1"/>
  <c r="AG265" i="1"/>
  <c r="AF265" i="1"/>
  <c r="AD265" i="1"/>
  <c r="AC265" i="1"/>
  <c r="AE265" i="1" s="1"/>
  <c r="AH265" i="1" s="1"/>
  <c r="Z265" i="1"/>
  <c r="Y265" i="1"/>
  <c r="W265" i="1"/>
  <c r="X265" i="1" s="1"/>
  <c r="AA265" i="1" s="1"/>
  <c r="V265" i="1"/>
  <c r="T265" i="1"/>
  <c r="S265" i="1"/>
  <c r="R265" i="1"/>
  <c r="Q265" i="1"/>
  <c r="P265" i="1"/>
  <c r="O265" i="1"/>
  <c r="N265" i="1"/>
  <c r="M265" i="1"/>
  <c r="L265" i="1"/>
  <c r="J265" i="1"/>
  <c r="K265" i="1" s="1"/>
  <c r="I265" i="1"/>
  <c r="H265" i="1"/>
  <c r="G265" i="1"/>
  <c r="F265" i="1"/>
  <c r="D265" i="1"/>
  <c r="E265" i="1" s="1"/>
  <c r="C265" i="1"/>
  <c r="AU264" i="1"/>
  <c r="AU263" i="1" s="1"/>
  <c r="AT264" i="1"/>
  <c r="AS264" i="1"/>
  <c r="BB264" i="1" s="1"/>
  <c r="AR264" i="1"/>
  <c r="AQ264" i="1"/>
  <c r="AQ263" i="1" s="1"/>
  <c r="AP264" i="1"/>
  <c r="AO264" i="1"/>
  <c r="AN264" i="1"/>
  <c r="AN263" i="1" s="1"/>
  <c r="AM264" i="1"/>
  <c r="AL264" i="1"/>
  <c r="AK264" i="1"/>
  <c r="AJ264" i="1"/>
  <c r="AG264" i="1"/>
  <c r="AF264" i="1"/>
  <c r="AD264" i="1"/>
  <c r="AD263" i="1" s="1"/>
  <c r="AC264" i="1"/>
  <c r="Z264" i="1"/>
  <c r="Y264" i="1"/>
  <c r="Y263" i="1" s="1"/>
  <c r="W264" i="1"/>
  <c r="V264" i="1"/>
  <c r="T264" i="1"/>
  <c r="S264" i="1"/>
  <c r="R264" i="1"/>
  <c r="Q264" i="1"/>
  <c r="P264" i="1"/>
  <c r="P263" i="1" s="1"/>
  <c r="O264" i="1"/>
  <c r="N264" i="1"/>
  <c r="M264" i="1"/>
  <c r="M263" i="1" s="1"/>
  <c r="L264" i="1"/>
  <c r="L263" i="1" s="1"/>
  <c r="J264" i="1"/>
  <c r="K264" i="1" s="1"/>
  <c r="I264" i="1"/>
  <c r="H264" i="1"/>
  <c r="G264" i="1"/>
  <c r="F264" i="1"/>
  <c r="E264" i="1"/>
  <c r="D264" i="1"/>
  <c r="D263" i="1" s="1"/>
  <c r="E263" i="1" s="1"/>
  <c r="C264" i="1"/>
  <c r="AT263" i="1"/>
  <c r="AS263" i="1"/>
  <c r="BB263" i="1" s="1"/>
  <c r="AR263" i="1"/>
  <c r="AP263" i="1"/>
  <c r="BA263" i="1" s="1"/>
  <c r="AO263" i="1"/>
  <c r="AL263" i="1"/>
  <c r="AK263" i="1"/>
  <c r="AY263" i="1" s="1"/>
  <c r="AJ263" i="1"/>
  <c r="AG263" i="1"/>
  <c r="AF263" i="1"/>
  <c r="AC263" i="1"/>
  <c r="AE263" i="1" s="1"/>
  <c r="Z263" i="1"/>
  <c r="W263" i="1"/>
  <c r="S263" i="1"/>
  <c r="R263" i="1"/>
  <c r="O263" i="1"/>
  <c r="N263" i="1"/>
  <c r="J263" i="1"/>
  <c r="K263" i="1" s="1"/>
  <c r="I263" i="1"/>
  <c r="G263" i="1"/>
  <c r="F263" i="1"/>
  <c r="C263" i="1"/>
  <c r="BA262" i="1"/>
  <c r="AU262" i="1"/>
  <c r="AT262" i="1"/>
  <c r="AS262" i="1"/>
  <c r="AR262" i="1"/>
  <c r="AQ262" i="1"/>
  <c r="AP262" i="1"/>
  <c r="AO262" i="1"/>
  <c r="AN262" i="1"/>
  <c r="AM262" i="1"/>
  <c r="AZ262" i="1" s="1"/>
  <c r="AL262" i="1"/>
  <c r="AK262" i="1"/>
  <c r="AJ262" i="1"/>
  <c r="AG262" i="1"/>
  <c r="AF262" i="1"/>
  <c r="AD262" i="1"/>
  <c r="AC262" i="1"/>
  <c r="AE262" i="1" s="1"/>
  <c r="AH262" i="1" s="1"/>
  <c r="Z262" i="1"/>
  <c r="Y262" i="1"/>
  <c r="W262" i="1"/>
  <c r="V262" i="1"/>
  <c r="X262" i="1" s="1"/>
  <c r="T262" i="1"/>
  <c r="S262" i="1"/>
  <c r="R262" i="1"/>
  <c r="Q262" i="1"/>
  <c r="P262" i="1"/>
  <c r="O262" i="1"/>
  <c r="N262" i="1"/>
  <c r="M262" i="1"/>
  <c r="L262" i="1"/>
  <c r="J262" i="1"/>
  <c r="I262" i="1"/>
  <c r="K262" i="1" s="1"/>
  <c r="H262" i="1"/>
  <c r="G262" i="1"/>
  <c r="F262" i="1"/>
  <c r="D262" i="1"/>
  <c r="E262" i="1" s="1"/>
  <c r="C262" i="1"/>
  <c r="BB261" i="1"/>
  <c r="AU261" i="1"/>
  <c r="AT261" i="1"/>
  <c r="AS261" i="1"/>
  <c r="AR261" i="1"/>
  <c r="AQ261" i="1"/>
  <c r="AP261" i="1"/>
  <c r="BA261" i="1" s="1"/>
  <c r="AO261" i="1"/>
  <c r="AZ261" i="1" s="1"/>
  <c r="AN261" i="1"/>
  <c r="AM261" i="1"/>
  <c r="AL261" i="1"/>
  <c r="AK261" i="1"/>
  <c r="AJ261" i="1"/>
  <c r="AY261" i="1" s="1"/>
  <c r="BC261" i="1" s="1"/>
  <c r="AG261" i="1"/>
  <c r="AF261" i="1"/>
  <c r="AD261" i="1"/>
  <c r="AC261" i="1"/>
  <c r="AE261" i="1" s="1"/>
  <c r="AH261" i="1" s="1"/>
  <c r="Z261" i="1"/>
  <c r="Y261" i="1"/>
  <c r="W261" i="1"/>
  <c r="V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G261" i="1"/>
  <c r="F261" i="1"/>
  <c r="H261" i="1" s="1"/>
  <c r="D261" i="1"/>
  <c r="E261" i="1" s="1"/>
  <c r="C261" i="1"/>
  <c r="AZ260" i="1"/>
  <c r="AU260" i="1"/>
  <c r="AT260" i="1"/>
  <c r="AS260" i="1"/>
  <c r="AR260" i="1"/>
  <c r="AQ260" i="1"/>
  <c r="AP260" i="1"/>
  <c r="BA260" i="1" s="1"/>
  <c r="AO260" i="1"/>
  <c r="AN260" i="1"/>
  <c r="AV260" i="1" s="1"/>
  <c r="AM260" i="1"/>
  <c r="AL260" i="1"/>
  <c r="AK260" i="1"/>
  <c r="AJ260" i="1"/>
  <c r="AY260" i="1" s="1"/>
  <c r="AG260" i="1"/>
  <c r="AF260" i="1"/>
  <c r="AE260" i="1"/>
  <c r="AH260" i="1" s="1"/>
  <c r="AD260" i="1"/>
  <c r="AC260" i="1"/>
  <c r="Z260" i="1"/>
  <c r="Y260" i="1"/>
  <c r="W260" i="1"/>
  <c r="V260" i="1"/>
  <c r="X260" i="1" s="1"/>
  <c r="T260" i="1"/>
  <c r="T256" i="1" s="1"/>
  <c r="S260" i="1"/>
  <c r="R260" i="1"/>
  <c r="Q260" i="1"/>
  <c r="P260" i="1"/>
  <c r="O260" i="1"/>
  <c r="N260" i="1"/>
  <c r="M260" i="1"/>
  <c r="L260" i="1"/>
  <c r="L256" i="1" s="1"/>
  <c r="J260" i="1"/>
  <c r="K260" i="1" s="1"/>
  <c r="I260" i="1"/>
  <c r="H260" i="1"/>
  <c r="G260" i="1"/>
  <c r="F260" i="1"/>
  <c r="D260" i="1"/>
  <c r="E260" i="1" s="1"/>
  <c r="C260" i="1"/>
  <c r="BB259" i="1"/>
  <c r="AY259" i="1"/>
  <c r="AU259" i="1"/>
  <c r="AT259" i="1"/>
  <c r="AS259" i="1"/>
  <c r="AR259" i="1"/>
  <c r="AQ259" i="1"/>
  <c r="AP259" i="1"/>
  <c r="BA259" i="1" s="1"/>
  <c r="AO259" i="1"/>
  <c r="AN259" i="1"/>
  <c r="AM259" i="1"/>
  <c r="AL259" i="1"/>
  <c r="AK259" i="1"/>
  <c r="AJ259" i="1"/>
  <c r="AG259" i="1"/>
  <c r="AG256" i="1" s="1"/>
  <c r="AF259" i="1"/>
  <c r="AD259" i="1"/>
  <c r="AC259" i="1"/>
  <c r="AE259" i="1" s="1"/>
  <c r="Z259" i="1"/>
  <c r="Y259" i="1"/>
  <c r="W259" i="1"/>
  <c r="X259" i="1" s="1"/>
  <c r="AA259" i="1" s="1"/>
  <c r="V259" i="1"/>
  <c r="T259" i="1"/>
  <c r="S259" i="1"/>
  <c r="R259" i="1"/>
  <c r="Q259" i="1"/>
  <c r="P259" i="1"/>
  <c r="O259" i="1"/>
  <c r="N259" i="1"/>
  <c r="M259" i="1"/>
  <c r="L259" i="1"/>
  <c r="J259" i="1"/>
  <c r="K259" i="1" s="1"/>
  <c r="I259" i="1"/>
  <c r="G259" i="1"/>
  <c r="H259" i="1" s="1"/>
  <c r="F259" i="1"/>
  <c r="D259" i="1"/>
  <c r="E259" i="1" s="1"/>
  <c r="C259" i="1"/>
  <c r="AU258" i="1"/>
  <c r="AT258" i="1"/>
  <c r="AS258" i="1"/>
  <c r="AR258" i="1"/>
  <c r="AR256" i="1" s="1"/>
  <c r="AQ258" i="1"/>
  <c r="BA258" i="1" s="1"/>
  <c r="AP258" i="1"/>
  <c r="AO258" i="1"/>
  <c r="AN258" i="1"/>
  <c r="AM258" i="1"/>
  <c r="AZ258" i="1" s="1"/>
  <c r="AL258" i="1"/>
  <c r="AK258" i="1"/>
  <c r="AJ258" i="1"/>
  <c r="AH258" i="1"/>
  <c r="AG258" i="1"/>
  <c r="AF258" i="1"/>
  <c r="AD258" i="1"/>
  <c r="AC258" i="1"/>
  <c r="AE258" i="1" s="1"/>
  <c r="Z258" i="1"/>
  <c r="Z256" i="1" s="1"/>
  <c r="Y258" i="1"/>
  <c r="W258" i="1"/>
  <c r="V258" i="1"/>
  <c r="X258" i="1" s="1"/>
  <c r="AA258" i="1" s="1"/>
  <c r="T258" i="1"/>
  <c r="S258" i="1"/>
  <c r="R258" i="1"/>
  <c r="Q258" i="1"/>
  <c r="Q256" i="1" s="1"/>
  <c r="P258" i="1"/>
  <c r="O258" i="1"/>
  <c r="N258" i="1"/>
  <c r="M258" i="1"/>
  <c r="L258" i="1"/>
  <c r="J258" i="1"/>
  <c r="I258" i="1"/>
  <c r="H258" i="1"/>
  <c r="G258" i="1"/>
  <c r="F258" i="1"/>
  <c r="D258" i="1"/>
  <c r="E258" i="1" s="1"/>
  <c r="C258" i="1"/>
  <c r="AU257" i="1"/>
  <c r="AT257" i="1"/>
  <c r="AT256" i="1" s="1"/>
  <c r="AS257" i="1"/>
  <c r="AS256" i="1" s="1"/>
  <c r="AR257" i="1"/>
  <c r="AQ257" i="1"/>
  <c r="AP257" i="1"/>
  <c r="BA257" i="1" s="1"/>
  <c r="AO257" i="1"/>
  <c r="AN257" i="1"/>
  <c r="AZ257" i="1" s="1"/>
  <c r="AM257" i="1"/>
  <c r="AL257" i="1"/>
  <c r="AL256" i="1" s="1"/>
  <c r="AK257" i="1"/>
  <c r="AJ257" i="1"/>
  <c r="AY257" i="1" s="1"/>
  <c r="AG257" i="1"/>
  <c r="AF257" i="1"/>
  <c r="AF256" i="1" s="1"/>
  <c r="AE257" i="1"/>
  <c r="AD257" i="1"/>
  <c r="AC257" i="1"/>
  <c r="AC256" i="1" s="1"/>
  <c r="Z257" i="1"/>
  <c r="Y257" i="1"/>
  <c r="W257" i="1"/>
  <c r="W256" i="1" s="1"/>
  <c r="X256" i="1" s="1"/>
  <c r="AA256" i="1" s="1"/>
  <c r="V257" i="1"/>
  <c r="T257" i="1"/>
  <c r="S257" i="1"/>
  <c r="R257" i="1"/>
  <c r="R256" i="1" s="1"/>
  <c r="Q257" i="1"/>
  <c r="P257" i="1"/>
  <c r="O257" i="1"/>
  <c r="N257" i="1"/>
  <c r="N256" i="1" s="1"/>
  <c r="M257" i="1"/>
  <c r="M256" i="1" s="1"/>
  <c r="L257" i="1"/>
  <c r="J257" i="1"/>
  <c r="J256" i="1" s="1"/>
  <c r="I257" i="1"/>
  <c r="G257" i="1"/>
  <c r="F257" i="1"/>
  <c r="E257" i="1"/>
  <c r="D257" i="1"/>
  <c r="C257" i="1"/>
  <c r="C256" i="1" s="1"/>
  <c r="AU256" i="1"/>
  <c r="AQ256" i="1"/>
  <c r="AP256" i="1"/>
  <c r="AN256" i="1"/>
  <c r="AM256" i="1"/>
  <c r="AD256" i="1"/>
  <c r="AE256" i="1" s="1"/>
  <c r="AH256" i="1" s="1"/>
  <c r="Y256" i="1"/>
  <c r="V256" i="1"/>
  <c r="P256" i="1"/>
  <c r="O256" i="1"/>
  <c r="G256" i="1"/>
  <c r="D256" i="1"/>
  <c r="E256" i="1" s="1"/>
  <c r="AU255" i="1"/>
  <c r="AT255" i="1"/>
  <c r="AS255" i="1"/>
  <c r="AS254" i="1" s="1"/>
  <c r="AR255" i="1"/>
  <c r="AQ255" i="1"/>
  <c r="AP255" i="1"/>
  <c r="AP254" i="1" s="1"/>
  <c r="AO255" i="1"/>
  <c r="AO254" i="1" s="1"/>
  <c r="AN255" i="1"/>
  <c r="AM255" i="1"/>
  <c r="AZ255" i="1" s="1"/>
  <c r="AL255" i="1"/>
  <c r="AK255" i="1"/>
  <c r="AK254" i="1" s="1"/>
  <c r="AJ255" i="1"/>
  <c r="AG255" i="1"/>
  <c r="AG254" i="1" s="1"/>
  <c r="AF255" i="1"/>
  <c r="AF254" i="1" s="1"/>
  <c r="AD255" i="1"/>
  <c r="AC255" i="1"/>
  <c r="AE255" i="1" s="1"/>
  <c r="Z255" i="1"/>
  <c r="Y255" i="1"/>
  <c r="W255" i="1"/>
  <c r="W254" i="1" s="1"/>
  <c r="V255" i="1"/>
  <c r="S255" i="1"/>
  <c r="R255" i="1"/>
  <c r="R254" i="1" s="1"/>
  <c r="Q255" i="1"/>
  <c r="P255" i="1"/>
  <c r="O255" i="1"/>
  <c r="O254" i="1" s="1"/>
  <c r="N255" i="1"/>
  <c r="N254" i="1" s="1"/>
  <c r="M255" i="1"/>
  <c r="L255" i="1"/>
  <c r="J255" i="1"/>
  <c r="I255" i="1"/>
  <c r="G255" i="1"/>
  <c r="F255" i="1"/>
  <c r="F254" i="1" s="1"/>
  <c r="D255" i="1"/>
  <c r="E255" i="1" s="1"/>
  <c r="C255" i="1"/>
  <c r="AU254" i="1"/>
  <c r="AT254" i="1"/>
  <c r="AR254" i="1"/>
  <c r="AQ254" i="1"/>
  <c r="BA254" i="1" s="1"/>
  <c r="AN254" i="1"/>
  <c r="AM254" i="1"/>
  <c r="AZ254" i="1" s="1"/>
  <c r="AL254" i="1"/>
  <c r="AJ254" i="1"/>
  <c r="AH254" i="1"/>
  <c r="AD254" i="1"/>
  <c r="AC254" i="1"/>
  <c r="AE254" i="1" s="1"/>
  <c r="Z254" i="1"/>
  <c r="Y254" i="1"/>
  <c r="V254" i="1"/>
  <c r="X254" i="1" s="1"/>
  <c r="S254" i="1"/>
  <c r="Q254" i="1"/>
  <c r="P254" i="1"/>
  <c r="M254" i="1"/>
  <c r="L254" i="1"/>
  <c r="I254" i="1"/>
  <c r="D254" i="1"/>
  <c r="C254" i="1"/>
  <c r="BB253" i="1"/>
  <c r="AU253" i="1"/>
  <c r="AT253" i="1"/>
  <c r="AT252" i="1" s="1"/>
  <c r="AS253" i="1"/>
  <c r="AS252" i="1" s="1"/>
  <c r="AR253" i="1"/>
  <c r="AQ253" i="1"/>
  <c r="AP253" i="1"/>
  <c r="BA253" i="1" s="1"/>
  <c r="AO253" i="1"/>
  <c r="AO252" i="1" s="1"/>
  <c r="AN253" i="1"/>
  <c r="AZ253" i="1" s="1"/>
  <c r="AM253" i="1"/>
  <c r="AL253" i="1"/>
  <c r="AL252" i="1" s="1"/>
  <c r="AK253" i="1"/>
  <c r="AK252" i="1" s="1"/>
  <c r="AJ253" i="1"/>
  <c r="AY253" i="1" s="1"/>
  <c r="BC253" i="1" s="1"/>
  <c r="AG253" i="1"/>
  <c r="AF253" i="1"/>
  <c r="AF252" i="1" s="1"/>
  <c r="AE253" i="1"/>
  <c r="AH253" i="1" s="1"/>
  <c r="AD253" i="1"/>
  <c r="AC253" i="1"/>
  <c r="AC252" i="1" s="1"/>
  <c r="Z253" i="1"/>
  <c r="Y253" i="1"/>
  <c r="W253" i="1"/>
  <c r="W252" i="1" s="1"/>
  <c r="V253" i="1"/>
  <c r="X253" i="1" s="1"/>
  <c r="AA253" i="1" s="1"/>
  <c r="T253" i="1"/>
  <c r="S253" i="1"/>
  <c r="S252" i="1" s="1"/>
  <c r="R253" i="1"/>
  <c r="R252" i="1" s="1"/>
  <c r="Q253" i="1"/>
  <c r="P253" i="1"/>
  <c r="O253" i="1"/>
  <c r="N253" i="1"/>
  <c r="N252" i="1" s="1"/>
  <c r="M253" i="1"/>
  <c r="L253" i="1"/>
  <c r="J253" i="1"/>
  <c r="J252" i="1" s="1"/>
  <c r="K252" i="1" s="1"/>
  <c r="I253" i="1"/>
  <c r="G253" i="1"/>
  <c r="F253" i="1"/>
  <c r="E253" i="1"/>
  <c r="D253" i="1"/>
  <c r="C253" i="1"/>
  <c r="C252" i="1" s="1"/>
  <c r="AY252" i="1"/>
  <c r="AU252" i="1"/>
  <c r="AR252" i="1"/>
  <c r="AQ252" i="1"/>
  <c r="AP252" i="1"/>
  <c r="AN252" i="1"/>
  <c r="AM252" i="1"/>
  <c r="AZ252" i="1" s="1"/>
  <c r="AJ252" i="1"/>
  <c r="AG252" i="1"/>
  <c r="AE252" i="1"/>
  <c r="AH252" i="1" s="1"/>
  <c r="AD252" i="1"/>
  <c r="Z252" i="1"/>
  <c r="Y252" i="1"/>
  <c r="X252" i="1"/>
  <c r="AA252" i="1" s="1"/>
  <c r="V252" i="1"/>
  <c r="T252" i="1"/>
  <c r="Q252" i="1"/>
  <c r="P252" i="1"/>
  <c r="O252" i="1"/>
  <c r="M252" i="1"/>
  <c r="L252" i="1"/>
  <c r="I252" i="1"/>
  <c r="G252" i="1"/>
  <c r="E252" i="1"/>
  <c r="D252" i="1"/>
  <c r="AU251" i="1"/>
  <c r="AT251" i="1"/>
  <c r="AS251" i="1"/>
  <c r="AS250" i="1" s="1"/>
  <c r="AR251" i="1"/>
  <c r="AQ251" i="1"/>
  <c r="AP251" i="1"/>
  <c r="AP250" i="1" s="1"/>
  <c r="AO251" i="1"/>
  <c r="AO250" i="1" s="1"/>
  <c r="AN251" i="1"/>
  <c r="AM251" i="1"/>
  <c r="AL251" i="1"/>
  <c r="AK251" i="1"/>
  <c r="AK250" i="1" s="1"/>
  <c r="AJ251" i="1"/>
  <c r="AG251" i="1"/>
  <c r="AG250" i="1" s="1"/>
  <c r="AF251" i="1"/>
  <c r="AF250" i="1" s="1"/>
  <c r="AD251" i="1"/>
  <c r="AC251" i="1"/>
  <c r="AE251" i="1" s="1"/>
  <c r="AH251" i="1" s="1"/>
  <c r="Z251" i="1"/>
  <c r="Y251" i="1"/>
  <c r="X251" i="1"/>
  <c r="AA251" i="1" s="1"/>
  <c r="W251" i="1"/>
  <c r="W250" i="1" s="1"/>
  <c r="V251" i="1"/>
  <c r="T251" i="1"/>
  <c r="S251" i="1"/>
  <c r="R251" i="1"/>
  <c r="R250" i="1" s="1"/>
  <c r="Q251" i="1"/>
  <c r="P251" i="1"/>
  <c r="O251" i="1"/>
  <c r="O250" i="1" s="1"/>
  <c r="N251" i="1"/>
  <c r="N250" i="1" s="1"/>
  <c r="M251" i="1"/>
  <c r="L251" i="1"/>
  <c r="J251" i="1"/>
  <c r="I251" i="1"/>
  <c r="G251" i="1"/>
  <c r="F251" i="1"/>
  <c r="F250" i="1" s="1"/>
  <c r="D251" i="1"/>
  <c r="E251" i="1" s="1"/>
  <c r="C251" i="1"/>
  <c r="AU250" i="1"/>
  <c r="AT250" i="1"/>
  <c r="AT238" i="1" s="1"/>
  <c r="AR250" i="1"/>
  <c r="BA250" i="1" s="1"/>
  <c r="AQ250" i="1"/>
  <c r="AN250" i="1"/>
  <c r="AM250" i="1"/>
  <c r="AZ250" i="1" s="1"/>
  <c r="AL250" i="1"/>
  <c r="AJ250" i="1"/>
  <c r="AD250" i="1"/>
  <c r="AC250" i="1"/>
  <c r="Z250" i="1"/>
  <c r="Y250" i="1"/>
  <c r="V250" i="1"/>
  <c r="X250" i="1" s="1"/>
  <c r="AA250" i="1" s="1"/>
  <c r="T250" i="1"/>
  <c r="S250" i="1"/>
  <c r="Q250" i="1"/>
  <c r="P250" i="1"/>
  <c r="M250" i="1"/>
  <c r="L250" i="1"/>
  <c r="I250" i="1"/>
  <c r="D250" i="1"/>
  <c r="E250" i="1" s="1"/>
  <c r="C250" i="1"/>
  <c r="AU249" i="1"/>
  <c r="AT249" i="1"/>
  <c r="BB249" i="1" s="1"/>
  <c r="AS249" i="1"/>
  <c r="AR249" i="1"/>
  <c r="AQ249" i="1"/>
  <c r="AP249" i="1"/>
  <c r="BA249" i="1" s="1"/>
  <c r="AO249" i="1"/>
  <c r="AN249" i="1"/>
  <c r="AZ249" i="1" s="1"/>
  <c r="AM249" i="1"/>
  <c r="AL249" i="1"/>
  <c r="AK249" i="1"/>
  <c r="AV249" i="1" s="1"/>
  <c r="AW249" i="1" s="1"/>
  <c r="AJ249" i="1"/>
  <c r="AG249" i="1"/>
  <c r="AF249" i="1"/>
  <c r="AE249" i="1"/>
  <c r="AD249" i="1"/>
  <c r="AC249" i="1"/>
  <c r="Z249" i="1"/>
  <c r="Y249" i="1"/>
  <c r="W249" i="1"/>
  <c r="W245" i="1" s="1"/>
  <c r="V249" i="1"/>
  <c r="T249" i="1"/>
  <c r="S249" i="1"/>
  <c r="R249" i="1"/>
  <c r="Q249" i="1"/>
  <c r="P249" i="1"/>
  <c r="O249" i="1"/>
  <c r="N249" i="1"/>
  <c r="N245" i="1" s="1"/>
  <c r="M249" i="1"/>
  <c r="L249" i="1"/>
  <c r="J249" i="1"/>
  <c r="K249" i="1" s="1"/>
  <c r="I249" i="1"/>
  <c r="G249" i="1"/>
  <c r="F249" i="1"/>
  <c r="H249" i="1" s="1"/>
  <c r="E249" i="1"/>
  <c r="D249" i="1"/>
  <c r="C249" i="1"/>
  <c r="AZ248" i="1"/>
  <c r="AY248" i="1"/>
  <c r="AU248" i="1"/>
  <c r="AT248" i="1"/>
  <c r="AS248" i="1"/>
  <c r="BB248" i="1" s="1"/>
  <c r="AR248" i="1"/>
  <c r="AQ248" i="1"/>
  <c r="AP248" i="1"/>
  <c r="BA248" i="1" s="1"/>
  <c r="AO248" i="1"/>
  <c r="AN248" i="1"/>
  <c r="AM248" i="1"/>
  <c r="AV248" i="1" s="1"/>
  <c r="AL248" i="1"/>
  <c r="AK248" i="1"/>
  <c r="AJ248" i="1"/>
  <c r="AG248" i="1"/>
  <c r="AF248" i="1"/>
  <c r="AD248" i="1"/>
  <c r="AE248" i="1" s="1"/>
  <c r="AH248" i="1" s="1"/>
  <c r="AC248" i="1"/>
  <c r="Z248" i="1"/>
  <c r="Y248" i="1"/>
  <c r="X248" i="1"/>
  <c r="AA248" i="1" s="1"/>
  <c r="W248" i="1"/>
  <c r="V248" i="1"/>
  <c r="S248" i="1"/>
  <c r="R248" i="1"/>
  <c r="P248" i="1"/>
  <c r="O248" i="1"/>
  <c r="N248" i="1"/>
  <c r="M248" i="1"/>
  <c r="L248" i="1"/>
  <c r="J248" i="1"/>
  <c r="K248" i="1" s="1"/>
  <c r="I248" i="1"/>
  <c r="H248" i="1"/>
  <c r="G248" i="1"/>
  <c r="F248" i="1"/>
  <c r="D248" i="1"/>
  <c r="E248" i="1" s="1"/>
  <c r="C248" i="1"/>
  <c r="AY247" i="1"/>
  <c r="AU247" i="1"/>
  <c r="AT247" i="1"/>
  <c r="AS247" i="1"/>
  <c r="BB247" i="1" s="1"/>
  <c r="AR247" i="1"/>
  <c r="AQ247" i="1"/>
  <c r="AP247" i="1"/>
  <c r="AP245" i="1" s="1"/>
  <c r="AO247" i="1"/>
  <c r="AO245" i="1" s="1"/>
  <c r="AN247" i="1"/>
  <c r="AM247" i="1"/>
  <c r="AL247" i="1"/>
  <c r="AK247" i="1"/>
  <c r="AJ247" i="1"/>
  <c r="AG247" i="1"/>
  <c r="AG245" i="1" s="1"/>
  <c r="AF247" i="1"/>
  <c r="AD247" i="1"/>
  <c r="AC247" i="1"/>
  <c r="AE247" i="1" s="1"/>
  <c r="Z247" i="1"/>
  <c r="Y247" i="1"/>
  <c r="X247" i="1"/>
  <c r="AA247" i="1" s="1"/>
  <c r="W247" i="1"/>
  <c r="V247" i="1"/>
  <c r="S247" i="1"/>
  <c r="R247" i="1"/>
  <c r="Q247" i="1"/>
  <c r="P247" i="1"/>
  <c r="O247" i="1"/>
  <c r="O245" i="1" s="1"/>
  <c r="N247" i="1"/>
  <c r="M247" i="1"/>
  <c r="L247" i="1"/>
  <c r="J247" i="1"/>
  <c r="K247" i="1" s="1"/>
  <c r="I247" i="1"/>
  <c r="G247" i="1"/>
  <c r="F247" i="1"/>
  <c r="D247" i="1"/>
  <c r="E247" i="1" s="1"/>
  <c r="C247" i="1"/>
  <c r="BA246" i="1"/>
  <c r="AU246" i="1"/>
  <c r="AU245" i="1" s="1"/>
  <c r="AT246" i="1"/>
  <c r="AS246" i="1"/>
  <c r="BB246" i="1" s="1"/>
  <c r="AR246" i="1"/>
  <c r="AR245" i="1" s="1"/>
  <c r="AQ246" i="1"/>
  <c r="AQ245" i="1" s="1"/>
  <c r="AP246" i="1"/>
  <c r="AO246" i="1"/>
  <c r="AN246" i="1"/>
  <c r="AM246" i="1"/>
  <c r="AM245" i="1" s="1"/>
  <c r="AL246" i="1"/>
  <c r="AK246" i="1"/>
  <c r="AJ246" i="1"/>
  <c r="AG246" i="1"/>
  <c r="AF246" i="1"/>
  <c r="AD246" i="1"/>
  <c r="AD245" i="1" s="1"/>
  <c r="AC246" i="1"/>
  <c r="AE246" i="1" s="1"/>
  <c r="AH246" i="1" s="1"/>
  <c r="Z246" i="1"/>
  <c r="Z245" i="1" s="1"/>
  <c r="Y246" i="1"/>
  <c r="Y245" i="1" s="1"/>
  <c r="W246" i="1"/>
  <c r="V246" i="1"/>
  <c r="X246" i="1" s="1"/>
  <c r="T246" i="1"/>
  <c r="S246" i="1"/>
  <c r="R246" i="1"/>
  <c r="Q246" i="1"/>
  <c r="P246" i="1"/>
  <c r="P245" i="1" s="1"/>
  <c r="O246" i="1"/>
  <c r="N246" i="1"/>
  <c r="M246" i="1"/>
  <c r="L246" i="1"/>
  <c r="L245" i="1" s="1"/>
  <c r="K246" i="1"/>
  <c r="J246" i="1"/>
  <c r="I246" i="1"/>
  <c r="I245" i="1" s="1"/>
  <c r="H246" i="1"/>
  <c r="G246" i="1"/>
  <c r="F246" i="1"/>
  <c r="D246" i="1"/>
  <c r="C246" i="1"/>
  <c r="AT245" i="1"/>
  <c r="BB245" i="1" s="1"/>
  <c r="AS245" i="1"/>
  <c r="AN245" i="1"/>
  <c r="AL245" i="1"/>
  <c r="AK245" i="1"/>
  <c r="AF245" i="1"/>
  <c r="V245" i="1"/>
  <c r="S245" i="1"/>
  <c r="R245" i="1"/>
  <c r="M245" i="1"/>
  <c r="F245" i="1"/>
  <c r="C245" i="1"/>
  <c r="AZ244" i="1"/>
  <c r="AY244" i="1"/>
  <c r="AU244" i="1"/>
  <c r="AT244" i="1"/>
  <c r="AS244" i="1"/>
  <c r="BB244" i="1" s="1"/>
  <c r="AR244" i="1"/>
  <c r="AQ244" i="1"/>
  <c r="AP244" i="1"/>
  <c r="BA244" i="1" s="1"/>
  <c r="AO244" i="1"/>
  <c r="AN244" i="1"/>
  <c r="AM244" i="1"/>
  <c r="AV244" i="1" s="1"/>
  <c r="AL244" i="1"/>
  <c r="AK244" i="1"/>
  <c r="AJ244" i="1"/>
  <c r="AG244" i="1"/>
  <c r="AF244" i="1"/>
  <c r="AD244" i="1"/>
  <c r="AE244" i="1" s="1"/>
  <c r="AH244" i="1" s="1"/>
  <c r="AC244" i="1"/>
  <c r="Z244" i="1"/>
  <c r="Y244" i="1"/>
  <c r="W244" i="1"/>
  <c r="V244" i="1"/>
  <c r="X244" i="1" s="1"/>
  <c r="AA244" i="1" s="1"/>
  <c r="T244" i="1"/>
  <c r="S244" i="1"/>
  <c r="R244" i="1"/>
  <c r="Q244" i="1"/>
  <c r="P244" i="1"/>
  <c r="O244" i="1"/>
  <c r="N244" i="1"/>
  <c r="M244" i="1"/>
  <c r="L244" i="1"/>
  <c r="J244" i="1"/>
  <c r="K244" i="1" s="1"/>
  <c r="I244" i="1"/>
  <c r="G244" i="1"/>
  <c r="H244" i="1" s="1"/>
  <c r="F244" i="1"/>
  <c r="E244" i="1"/>
  <c r="D244" i="1"/>
  <c r="C244" i="1"/>
  <c r="AU243" i="1"/>
  <c r="AT243" i="1"/>
  <c r="AS243" i="1"/>
  <c r="BB243" i="1" s="1"/>
  <c r="AR243" i="1"/>
  <c r="AQ243" i="1"/>
  <c r="AP243" i="1"/>
  <c r="AO243" i="1"/>
  <c r="AN243" i="1"/>
  <c r="AM243" i="1"/>
  <c r="AZ243" i="1" s="1"/>
  <c r="AL243" i="1"/>
  <c r="AK243" i="1"/>
  <c r="AJ243" i="1"/>
  <c r="AY243" i="1" s="1"/>
  <c r="AG243" i="1"/>
  <c r="AG241" i="1" s="1"/>
  <c r="AF243" i="1"/>
  <c r="AD243" i="1"/>
  <c r="AC243" i="1"/>
  <c r="AE243" i="1" s="1"/>
  <c r="AH243" i="1" s="1"/>
  <c r="Z243" i="1"/>
  <c r="Y243" i="1"/>
  <c r="X243" i="1"/>
  <c r="AA243" i="1" s="1"/>
  <c r="W243" i="1"/>
  <c r="V243" i="1"/>
  <c r="T243" i="1"/>
  <c r="S243" i="1"/>
  <c r="R243" i="1"/>
  <c r="Q243" i="1"/>
  <c r="P243" i="1"/>
  <c r="O243" i="1"/>
  <c r="O241" i="1" s="1"/>
  <c r="N243" i="1"/>
  <c r="M243" i="1"/>
  <c r="L243" i="1"/>
  <c r="J243" i="1"/>
  <c r="K243" i="1" s="1"/>
  <c r="I243" i="1"/>
  <c r="G243" i="1"/>
  <c r="F243" i="1"/>
  <c r="D243" i="1"/>
  <c r="E243" i="1" s="1"/>
  <c r="C243" i="1"/>
  <c r="BA242" i="1"/>
  <c r="AU242" i="1"/>
  <c r="AU241" i="1" s="1"/>
  <c r="AT242" i="1"/>
  <c r="AS242" i="1"/>
  <c r="AR242" i="1"/>
  <c r="AR241" i="1" s="1"/>
  <c r="AQ242" i="1"/>
  <c r="AQ241" i="1" s="1"/>
  <c r="AP242" i="1"/>
  <c r="AO242" i="1"/>
  <c r="AN242" i="1"/>
  <c r="AM242" i="1"/>
  <c r="AM241" i="1" s="1"/>
  <c r="AZ241" i="1" s="1"/>
  <c r="AL242" i="1"/>
  <c r="AK242" i="1"/>
  <c r="AJ242" i="1"/>
  <c r="AG242" i="1"/>
  <c r="AF242" i="1"/>
  <c r="AD242" i="1"/>
  <c r="AD241" i="1" s="1"/>
  <c r="AC242" i="1"/>
  <c r="AE242" i="1" s="1"/>
  <c r="AH242" i="1" s="1"/>
  <c r="Z242" i="1"/>
  <c r="Z241" i="1" s="1"/>
  <c r="Y242" i="1"/>
  <c r="W242" i="1"/>
  <c r="V242" i="1"/>
  <c r="X242" i="1" s="1"/>
  <c r="T242" i="1"/>
  <c r="S242" i="1"/>
  <c r="R242" i="1"/>
  <c r="Q242" i="1"/>
  <c r="Q241" i="1" s="1"/>
  <c r="P242" i="1"/>
  <c r="O242" i="1"/>
  <c r="N242" i="1"/>
  <c r="M242" i="1"/>
  <c r="L242" i="1"/>
  <c r="L241" i="1" s="1"/>
  <c r="K242" i="1"/>
  <c r="J242" i="1"/>
  <c r="I242" i="1"/>
  <c r="I241" i="1" s="1"/>
  <c r="H242" i="1"/>
  <c r="G242" i="1"/>
  <c r="F242" i="1"/>
  <c r="D242" i="1"/>
  <c r="C242" i="1"/>
  <c r="AT241" i="1"/>
  <c r="AS241" i="1"/>
  <c r="BB241" i="1" s="1"/>
  <c r="AO241" i="1"/>
  <c r="AN241" i="1"/>
  <c r="AL241" i="1"/>
  <c r="AL238" i="1" s="1"/>
  <c r="AK241" i="1"/>
  <c r="AF241" i="1"/>
  <c r="AE241" i="1"/>
  <c r="AC241" i="1"/>
  <c r="W241" i="1"/>
  <c r="V241" i="1"/>
  <c r="X241" i="1" s="1"/>
  <c r="S241" i="1"/>
  <c r="R241" i="1"/>
  <c r="N241" i="1"/>
  <c r="M241" i="1"/>
  <c r="F241" i="1"/>
  <c r="C241" i="1"/>
  <c r="C238" i="1" s="1"/>
  <c r="C221" i="1" s="1"/>
  <c r="C423" i="1" s="1"/>
  <c r="C8" i="1" s="1"/>
  <c r="AZ240" i="1"/>
  <c r="AY240" i="1"/>
  <c r="AU240" i="1"/>
  <c r="AU239" i="1" s="1"/>
  <c r="AT240" i="1"/>
  <c r="AS240" i="1"/>
  <c r="AR240" i="1"/>
  <c r="AQ240" i="1"/>
  <c r="AQ239" i="1" s="1"/>
  <c r="AP240" i="1"/>
  <c r="BA240" i="1" s="1"/>
  <c r="AO240" i="1"/>
  <c r="AN240" i="1"/>
  <c r="AN239" i="1" s="1"/>
  <c r="AM240" i="1"/>
  <c r="AM239" i="1" s="1"/>
  <c r="AL240" i="1"/>
  <c r="AK240" i="1"/>
  <c r="AJ240" i="1"/>
  <c r="AG240" i="1"/>
  <c r="AF240" i="1"/>
  <c r="AE240" i="1"/>
  <c r="AH240" i="1" s="1"/>
  <c r="AD240" i="1"/>
  <c r="AD239" i="1" s="1"/>
  <c r="AC240" i="1"/>
  <c r="Z240" i="1"/>
  <c r="Y240" i="1"/>
  <c r="Y239" i="1" s="1"/>
  <c r="W240" i="1"/>
  <c r="V240" i="1"/>
  <c r="V239" i="1" s="1"/>
  <c r="T240" i="1"/>
  <c r="S240" i="1"/>
  <c r="R240" i="1"/>
  <c r="Q240" i="1"/>
  <c r="P240" i="1"/>
  <c r="P239" i="1" s="1"/>
  <c r="O240" i="1"/>
  <c r="N240" i="1"/>
  <c r="M240" i="1"/>
  <c r="M239" i="1" s="1"/>
  <c r="L240" i="1"/>
  <c r="L239" i="1" s="1"/>
  <c r="J240" i="1"/>
  <c r="K240" i="1" s="1"/>
  <c r="I240" i="1"/>
  <c r="G240" i="1"/>
  <c r="H240" i="1" s="1"/>
  <c r="F240" i="1"/>
  <c r="D240" i="1"/>
  <c r="D239" i="1" s="1"/>
  <c r="E239" i="1" s="1"/>
  <c r="C240" i="1"/>
  <c r="AT239" i="1"/>
  <c r="AS239" i="1"/>
  <c r="AR239" i="1"/>
  <c r="AP239" i="1"/>
  <c r="BA239" i="1" s="1"/>
  <c r="AO239" i="1"/>
  <c r="AL239" i="1"/>
  <c r="AK239" i="1"/>
  <c r="AJ239" i="1"/>
  <c r="AV239" i="1" s="1"/>
  <c r="AG239" i="1"/>
  <c r="AF239" i="1"/>
  <c r="AC239" i="1"/>
  <c r="AE239" i="1" s="1"/>
  <c r="AH239" i="1" s="1"/>
  <c r="Z239" i="1"/>
  <c r="W239" i="1"/>
  <c r="S239" i="1"/>
  <c r="R239" i="1"/>
  <c r="Q239" i="1"/>
  <c r="O239" i="1"/>
  <c r="N239" i="1"/>
  <c r="J239" i="1"/>
  <c r="I239" i="1"/>
  <c r="F239" i="1"/>
  <c r="C239" i="1"/>
  <c r="AR238" i="1"/>
  <c r="Z238" i="1"/>
  <c r="AU237" i="1"/>
  <c r="AT237" i="1"/>
  <c r="AS237" i="1"/>
  <c r="BB237" i="1" s="1"/>
  <c r="AR237" i="1"/>
  <c r="AQ237" i="1"/>
  <c r="BA237" i="1" s="1"/>
  <c r="AP237" i="1"/>
  <c r="AO237" i="1"/>
  <c r="AN237" i="1"/>
  <c r="AZ237" i="1" s="1"/>
  <c r="AM237" i="1"/>
  <c r="AL237" i="1"/>
  <c r="AK237" i="1"/>
  <c r="AV237" i="1" s="1"/>
  <c r="AW237" i="1" s="1"/>
  <c r="AJ237" i="1"/>
  <c r="AY237" i="1" s="1"/>
  <c r="BC237" i="1" s="1"/>
  <c r="AG237" i="1"/>
  <c r="AF237" i="1"/>
  <c r="AD237" i="1"/>
  <c r="AC237" i="1"/>
  <c r="AE237" i="1" s="1"/>
  <c r="AH237" i="1" s="1"/>
  <c r="Z237" i="1"/>
  <c r="Y237" i="1"/>
  <c r="W237" i="1"/>
  <c r="V237" i="1"/>
  <c r="T237" i="1"/>
  <c r="S237" i="1"/>
  <c r="R237" i="1"/>
  <c r="R233" i="1" s="1"/>
  <c r="Q237" i="1"/>
  <c r="P237" i="1"/>
  <c r="O237" i="1"/>
  <c r="N237" i="1"/>
  <c r="M237" i="1"/>
  <c r="L237" i="1"/>
  <c r="J237" i="1"/>
  <c r="K237" i="1" s="1"/>
  <c r="I237" i="1"/>
  <c r="G237" i="1"/>
  <c r="F237" i="1"/>
  <c r="H237" i="1" s="1"/>
  <c r="E237" i="1"/>
  <c r="D237" i="1"/>
  <c r="C237" i="1"/>
  <c r="AZ236" i="1"/>
  <c r="AU236" i="1"/>
  <c r="AT236" i="1"/>
  <c r="AS236" i="1"/>
  <c r="AR236" i="1"/>
  <c r="AQ236" i="1"/>
  <c r="AP236" i="1"/>
  <c r="BA236" i="1" s="1"/>
  <c r="AO236" i="1"/>
  <c r="AN236" i="1"/>
  <c r="AM236" i="1"/>
  <c r="AL236" i="1"/>
  <c r="AK236" i="1"/>
  <c r="AG236" i="1"/>
  <c r="AF236" i="1"/>
  <c r="AD236" i="1"/>
  <c r="AE236" i="1" s="1"/>
  <c r="AH236" i="1" s="1"/>
  <c r="AC236" i="1"/>
  <c r="Z236" i="1"/>
  <c r="Y236" i="1"/>
  <c r="W236" i="1"/>
  <c r="V236" i="1"/>
  <c r="V233" i="1" s="1"/>
  <c r="X233" i="1" s="1"/>
  <c r="AA233" i="1" s="1"/>
  <c r="T236" i="1"/>
  <c r="S236" i="1"/>
  <c r="R236" i="1"/>
  <c r="Q236" i="1"/>
  <c r="P236" i="1"/>
  <c r="O236" i="1"/>
  <c r="N236" i="1"/>
  <c r="M236" i="1"/>
  <c r="L236" i="1"/>
  <c r="J236" i="1"/>
  <c r="K236" i="1" s="1"/>
  <c r="I236" i="1"/>
  <c r="H236" i="1"/>
  <c r="G236" i="1"/>
  <c r="F236" i="1"/>
  <c r="D236" i="1"/>
  <c r="E236" i="1" s="1"/>
  <c r="C236" i="1"/>
  <c r="AU235" i="1"/>
  <c r="AT235" i="1"/>
  <c r="AS235" i="1"/>
  <c r="BB235" i="1" s="1"/>
  <c r="AR235" i="1"/>
  <c r="AQ235" i="1"/>
  <c r="AP235" i="1"/>
  <c r="AO235" i="1"/>
  <c r="AN235" i="1"/>
  <c r="AM235" i="1"/>
  <c r="AL235" i="1"/>
  <c r="AK235" i="1"/>
  <c r="AK233" i="1" s="1"/>
  <c r="AG235" i="1"/>
  <c r="AG233" i="1" s="1"/>
  <c r="AF235" i="1"/>
  <c r="AF233" i="1" s="1"/>
  <c r="AD235" i="1"/>
  <c r="AE235" i="1" s="1"/>
  <c r="AC235" i="1"/>
  <c r="Z235" i="1"/>
  <c r="Y235" i="1"/>
  <c r="W235" i="1"/>
  <c r="X235" i="1" s="1"/>
  <c r="AA235" i="1" s="1"/>
  <c r="V235" i="1"/>
  <c r="T235" i="1"/>
  <c r="S235" i="1"/>
  <c r="R235" i="1"/>
  <c r="Q235" i="1"/>
  <c r="P235" i="1"/>
  <c r="O235" i="1"/>
  <c r="O233" i="1" s="1"/>
  <c r="N235" i="1"/>
  <c r="M235" i="1"/>
  <c r="L235" i="1"/>
  <c r="J235" i="1"/>
  <c r="K235" i="1" s="1"/>
  <c r="I235" i="1"/>
  <c r="G235" i="1"/>
  <c r="F235" i="1"/>
  <c r="F233" i="1" s="1"/>
  <c r="D235" i="1"/>
  <c r="E235" i="1" s="1"/>
  <c r="C235" i="1"/>
  <c r="AU234" i="1"/>
  <c r="AT234" i="1"/>
  <c r="AT233" i="1" s="1"/>
  <c r="AS234" i="1"/>
  <c r="AR234" i="1"/>
  <c r="AR233" i="1" s="1"/>
  <c r="AQ234" i="1"/>
  <c r="AQ233" i="1" s="1"/>
  <c r="AP234" i="1"/>
  <c r="AO234" i="1"/>
  <c r="AN234" i="1"/>
  <c r="AM234" i="1"/>
  <c r="AL234" i="1"/>
  <c r="AL233" i="1" s="1"/>
  <c r="AK234" i="1"/>
  <c r="AH234" i="1"/>
  <c r="AG234" i="1"/>
  <c r="AF234" i="1"/>
  <c r="AD234" i="1"/>
  <c r="AD233" i="1" s="1"/>
  <c r="AC234" i="1"/>
  <c r="AE234" i="1" s="1"/>
  <c r="Z234" i="1"/>
  <c r="Z233" i="1" s="1"/>
  <c r="Y234" i="1"/>
  <c r="Y233" i="1" s="1"/>
  <c r="W234" i="1"/>
  <c r="X234" i="1" s="1"/>
  <c r="V234" i="1"/>
  <c r="T234" i="1"/>
  <c r="S234" i="1"/>
  <c r="R234" i="1"/>
  <c r="Q234" i="1"/>
  <c r="Q233" i="1" s="1"/>
  <c r="P234" i="1"/>
  <c r="P233" i="1" s="1"/>
  <c r="O234" i="1"/>
  <c r="N234" i="1"/>
  <c r="M234" i="1"/>
  <c r="L234" i="1"/>
  <c r="L233" i="1" s="1"/>
  <c r="J234" i="1"/>
  <c r="I234" i="1"/>
  <c r="I233" i="1" s="1"/>
  <c r="H234" i="1"/>
  <c r="G234" i="1"/>
  <c r="F234" i="1"/>
  <c r="D234" i="1"/>
  <c r="C234" i="1"/>
  <c r="AO233" i="1"/>
  <c r="AN233" i="1"/>
  <c r="W233" i="1"/>
  <c r="S233" i="1"/>
  <c r="N233" i="1"/>
  <c r="M233" i="1"/>
  <c r="C233" i="1"/>
  <c r="AU232" i="1"/>
  <c r="AT232" i="1"/>
  <c r="AS232" i="1"/>
  <c r="AR232" i="1"/>
  <c r="AQ232" i="1"/>
  <c r="AP232" i="1"/>
  <c r="BA232" i="1" s="1"/>
  <c r="AO232" i="1"/>
  <c r="AN232" i="1"/>
  <c r="AM232" i="1"/>
  <c r="AZ232" i="1" s="1"/>
  <c r="AL232" i="1"/>
  <c r="AK232" i="1"/>
  <c r="AG232" i="1"/>
  <c r="AF232" i="1"/>
  <c r="AE232" i="1"/>
  <c r="AH232" i="1" s="1"/>
  <c r="AD232" i="1"/>
  <c r="AC232" i="1"/>
  <c r="Z232" i="1"/>
  <c r="Y232" i="1"/>
  <c r="X232" i="1"/>
  <c r="AA232" i="1" s="1"/>
  <c r="W232" i="1"/>
  <c r="V232" i="1"/>
  <c r="T232" i="1"/>
  <c r="S232" i="1"/>
  <c r="R232" i="1"/>
  <c r="Q232" i="1"/>
  <c r="P232" i="1"/>
  <c r="O232" i="1"/>
  <c r="N232" i="1"/>
  <c r="M232" i="1"/>
  <c r="L232" i="1"/>
  <c r="J232" i="1"/>
  <c r="K232" i="1" s="1"/>
  <c r="I232" i="1"/>
  <c r="H232" i="1"/>
  <c r="G232" i="1"/>
  <c r="F232" i="1"/>
  <c r="D232" i="1"/>
  <c r="E232" i="1" s="1"/>
  <c r="C232" i="1"/>
  <c r="BB231" i="1"/>
  <c r="AU231" i="1"/>
  <c r="AT231" i="1"/>
  <c r="AS231" i="1"/>
  <c r="AR231" i="1"/>
  <c r="AQ231" i="1"/>
  <c r="AP231" i="1"/>
  <c r="BA231" i="1" s="1"/>
  <c r="AO231" i="1"/>
  <c r="AN231" i="1"/>
  <c r="AM231" i="1"/>
  <c r="AL231" i="1"/>
  <c r="AK231" i="1"/>
  <c r="AG231" i="1"/>
  <c r="AF231" i="1"/>
  <c r="AD231" i="1"/>
  <c r="AC231" i="1"/>
  <c r="AE231" i="1" s="1"/>
  <c r="Z231" i="1"/>
  <c r="Y231" i="1"/>
  <c r="X231" i="1"/>
  <c r="AA231" i="1" s="1"/>
  <c r="W231" i="1"/>
  <c r="V231" i="1"/>
  <c r="S231" i="1"/>
  <c r="R231" i="1"/>
  <c r="Q231" i="1"/>
  <c r="P231" i="1"/>
  <c r="O231" i="1"/>
  <c r="N231" i="1"/>
  <c r="N223" i="1" s="1"/>
  <c r="N222" i="1" s="1"/>
  <c r="M231" i="1"/>
  <c r="L231" i="1"/>
  <c r="J231" i="1"/>
  <c r="K231" i="1" s="1"/>
  <c r="I231" i="1"/>
  <c r="G231" i="1"/>
  <c r="H231" i="1" s="1"/>
  <c r="F231" i="1"/>
  <c r="D231" i="1"/>
  <c r="E231" i="1" s="1"/>
  <c r="C231" i="1"/>
  <c r="AU230" i="1"/>
  <c r="AT230" i="1"/>
  <c r="AS230" i="1"/>
  <c r="AR230" i="1"/>
  <c r="BA230" i="1" s="1"/>
  <c r="AQ230" i="1"/>
  <c r="AP230" i="1"/>
  <c r="AO230" i="1"/>
  <c r="AN230" i="1"/>
  <c r="AM230" i="1"/>
  <c r="AZ230" i="1" s="1"/>
  <c r="AL230" i="1"/>
  <c r="AK230" i="1"/>
  <c r="AJ230" i="1"/>
  <c r="AG230" i="1"/>
  <c r="AF230" i="1"/>
  <c r="AD230" i="1"/>
  <c r="AC230" i="1"/>
  <c r="AE230" i="1" s="1"/>
  <c r="AH230" i="1" s="1"/>
  <c r="Z230" i="1"/>
  <c r="Y230" i="1"/>
  <c r="W230" i="1"/>
  <c r="V230" i="1"/>
  <c r="X230" i="1" s="1"/>
  <c r="AA230" i="1" s="1"/>
  <c r="T230" i="1"/>
  <c r="S230" i="1"/>
  <c r="R230" i="1"/>
  <c r="Q230" i="1"/>
  <c r="P230" i="1"/>
  <c r="O230" i="1"/>
  <c r="N230" i="1"/>
  <c r="M230" i="1"/>
  <c r="L230" i="1"/>
  <c r="J230" i="1"/>
  <c r="I230" i="1"/>
  <c r="K230" i="1" s="1"/>
  <c r="H230" i="1"/>
  <c r="G230" i="1"/>
  <c r="F230" i="1"/>
  <c r="D230" i="1"/>
  <c r="E230" i="1" s="1"/>
  <c r="C230" i="1"/>
  <c r="AU229" i="1"/>
  <c r="AT229" i="1"/>
  <c r="AS229" i="1"/>
  <c r="BB229" i="1" s="1"/>
  <c r="AR229" i="1"/>
  <c r="AQ229" i="1"/>
  <c r="AP229" i="1"/>
  <c r="BA229" i="1" s="1"/>
  <c r="AO229" i="1"/>
  <c r="AN229" i="1"/>
  <c r="AM229" i="1"/>
  <c r="AL229" i="1"/>
  <c r="AK229" i="1"/>
  <c r="AV229" i="1" s="1"/>
  <c r="AW229" i="1" s="1"/>
  <c r="AJ229" i="1"/>
  <c r="AG229" i="1"/>
  <c r="AF229" i="1"/>
  <c r="AE229" i="1"/>
  <c r="AH229" i="1" s="1"/>
  <c r="AD229" i="1"/>
  <c r="AC229" i="1"/>
  <c r="Z229" i="1"/>
  <c r="Y229" i="1"/>
  <c r="W229" i="1"/>
  <c r="V229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G229" i="1"/>
  <c r="F229" i="1"/>
  <c r="H229" i="1" s="1"/>
  <c r="D229" i="1"/>
  <c r="C229" i="1"/>
  <c r="E229" i="1" s="1"/>
  <c r="AY228" i="1"/>
  <c r="AU228" i="1"/>
  <c r="AT228" i="1"/>
  <c r="AS228" i="1"/>
  <c r="BB228" i="1" s="1"/>
  <c r="AR228" i="1"/>
  <c r="AQ228" i="1"/>
  <c r="AP228" i="1"/>
  <c r="BA228" i="1" s="1"/>
  <c r="AO228" i="1"/>
  <c r="AN228" i="1"/>
  <c r="AM228" i="1"/>
  <c r="AZ228" i="1" s="1"/>
  <c r="AL228" i="1"/>
  <c r="AK228" i="1"/>
  <c r="AJ228" i="1"/>
  <c r="AG228" i="1"/>
  <c r="AF228" i="1"/>
  <c r="AE228" i="1"/>
  <c r="AH228" i="1" s="1"/>
  <c r="AD228" i="1"/>
  <c r="AC228" i="1"/>
  <c r="Z228" i="1"/>
  <c r="Y228" i="1"/>
  <c r="W228" i="1"/>
  <c r="V228" i="1"/>
  <c r="X228" i="1" s="1"/>
  <c r="AA228" i="1" s="1"/>
  <c r="T228" i="1"/>
  <c r="S228" i="1"/>
  <c r="R228" i="1"/>
  <c r="Q228" i="1"/>
  <c r="P228" i="1"/>
  <c r="O228" i="1"/>
  <c r="N228" i="1"/>
  <c r="M228" i="1"/>
  <c r="L228" i="1"/>
  <c r="J228" i="1"/>
  <c r="K228" i="1" s="1"/>
  <c r="I228" i="1"/>
  <c r="G228" i="1"/>
  <c r="H228" i="1" s="1"/>
  <c r="F228" i="1"/>
  <c r="D228" i="1"/>
  <c r="E228" i="1" s="1"/>
  <c r="C228" i="1"/>
  <c r="AU227" i="1"/>
  <c r="AT227" i="1"/>
  <c r="AS227" i="1"/>
  <c r="AS223" i="1" s="1"/>
  <c r="AR227" i="1"/>
  <c r="AQ227" i="1"/>
  <c r="AP227" i="1"/>
  <c r="BA227" i="1" s="1"/>
  <c r="AO227" i="1"/>
  <c r="AN227" i="1"/>
  <c r="AM227" i="1"/>
  <c r="AL227" i="1"/>
  <c r="AK227" i="1"/>
  <c r="AK223" i="1" s="1"/>
  <c r="AK222" i="1" s="1"/>
  <c r="AJ227" i="1"/>
  <c r="AG227" i="1"/>
  <c r="AF227" i="1"/>
  <c r="AD227" i="1"/>
  <c r="AE227" i="1" s="1"/>
  <c r="AC227" i="1"/>
  <c r="Z227" i="1"/>
  <c r="Y227" i="1"/>
  <c r="X227" i="1"/>
  <c r="AA227" i="1" s="1"/>
  <c r="W227" i="1"/>
  <c r="V227" i="1"/>
  <c r="T227" i="1"/>
  <c r="S227" i="1"/>
  <c r="R227" i="1"/>
  <c r="Q227" i="1"/>
  <c r="P227" i="1"/>
  <c r="O227" i="1"/>
  <c r="N227" i="1"/>
  <c r="M227" i="1"/>
  <c r="L227" i="1"/>
  <c r="J227" i="1"/>
  <c r="K227" i="1" s="1"/>
  <c r="I227" i="1"/>
  <c r="G227" i="1"/>
  <c r="F227" i="1"/>
  <c r="F223" i="1" s="1"/>
  <c r="F222" i="1" s="1"/>
  <c r="D227" i="1"/>
  <c r="E227" i="1" s="1"/>
  <c r="C227" i="1"/>
  <c r="BA226" i="1"/>
  <c r="AU226" i="1"/>
  <c r="AT226" i="1"/>
  <c r="AS226" i="1"/>
  <c r="AR226" i="1"/>
  <c r="AQ226" i="1"/>
  <c r="AP226" i="1"/>
  <c r="AO226" i="1"/>
  <c r="AN226" i="1"/>
  <c r="AM226" i="1"/>
  <c r="AZ226" i="1" s="1"/>
  <c r="AL226" i="1"/>
  <c r="AK226" i="1"/>
  <c r="AJ226" i="1"/>
  <c r="AG226" i="1"/>
  <c r="AF226" i="1"/>
  <c r="AD226" i="1"/>
  <c r="AC226" i="1"/>
  <c r="AE226" i="1" s="1"/>
  <c r="AH226" i="1" s="1"/>
  <c r="Z226" i="1"/>
  <c r="Y226" i="1"/>
  <c r="W226" i="1"/>
  <c r="X226" i="1" s="1"/>
  <c r="V226" i="1"/>
  <c r="T226" i="1"/>
  <c r="S226" i="1"/>
  <c r="R226" i="1"/>
  <c r="Q226" i="1"/>
  <c r="P226" i="1"/>
  <c r="O226" i="1"/>
  <c r="N226" i="1"/>
  <c r="M226" i="1"/>
  <c r="L226" i="1"/>
  <c r="J226" i="1"/>
  <c r="I226" i="1"/>
  <c r="K226" i="1" s="1"/>
  <c r="H226" i="1"/>
  <c r="G226" i="1"/>
  <c r="F226" i="1"/>
  <c r="D226" i="1"/>
  <c r="C226" i="1"/>
  <c r="AU225" i="1"/>
  <c r="AT225" i="1"/>
  <c r="AS225" i="1"/>
  <c r="BB225" i="1" s="1"/>
  <c r="AR225" i="1"/>
  <c r="AQ225" i="1"/>
  <c r="AP225" i="1"/>
  <c r="BA225" i="1" s="1"/>
  <c r="AO225" i="1"/>
  <c r="AN225" i="1"/>
  <c r="AZ225" i="1" s="1"/>
  <c r="AM225" i="1"/>
  <c r="AL225" i="1"/>
  <c r="AK225" i="1"/>
  <c r="AJ225" i="1"/>
  <c r="AG225" i="1"/>
  <c r="AF225" i="1"/>
  <c r="AE225" i="1"/>
  <c r="AH225" i="1" s="1"/>
  <c r="AD225" i="1"/>
  <c r="AC225" i="1"/>
  <c r="AC223" i="1" s="1"/>
  <c r="Z225" i="1"/>
  <c r="Y225" i="1"/>
  <c r="W225" i="1"/>
  <c r="V225" i="1"/>
  <c r="T225" i="1"/>
  <c r="S225" i="1"/>
  <c r="S223" i="1" s="1"/>
  <c r="S222" i="1" s="1"/>
  <c r="R225" i="1"/>
  <c r="Q225" i="1"/>
  <c r="P225" i="1"/>
  <c r="O225" i="1"/>
  <c r="N225" i="1"/>
  <c r="M225" i="1"/>
  <c r="L225" i="1"/>
  <c r="K225" i="1"/>
  <c r="J225" i="1"/>
  <c r="I225" i="1"/>
  <c r="G225" i="1"/>
  <c r="F225" i="1"/>
  <c r="H225" i="1" s="1"/>
  <c r="D225" i="1"/>
  <c r="C225" i="1"/>
  <c r="C223" i="1" s="1"/>
  <c r="AZ224" i="1"/>
  <c r="AU224" i="1"/>
  <c r="AU223" i="1" s="1"/>
  <c r="AT224" i="1"/>
  <c r="AS224" i="1"/>
  <c r="BB224" i="1" s="1"/>
  <c r="AR224" i="1"/>
  <c r="AQ224" i="1"/>
  <c r="AQ223" i="1" s="1"/>
  <c r="AQ222" i="1" s="1"/>
  <c r="AP224" i="1"/>
  <c r="AO224" i="1"/>
  <c r="AN224" i="1"/>
  <c r="AM224" i="1"/>
  <c r="AM223" i="1" s="1"/>
  <c r="AL224" i="1"/>
  <c r="AK224" i="1"/>
  <c r="AG224" i="1"/>
  <c r="AG223" i="1" s="1"/>
  <c r="AG222" i="1" s="1"/>
  <c r="AF224" i="1"/>
  <c r="AE224" i="1"/>
  <c r="AD224" i="1"/>
  <c r="AD223" i="1" s="1"/>
  <c r="AC224" i="1"/>
  <c r="Z224" i="1"/>
  <c r="Y224" i="1"/>
  <c r="Y223" i="1" s="1"/>
  <c r="W224" i="1"/>
  <c r="V224" i="1"/>
  <c r="T224" i="1"/>
  <c r="S224" i="1"/>
  <c r="R224" i="1"/>
  <c r="Q224" i="1"/>
  <c r="P224" i="1"/>
  <c r="O224" i="1"/>
  <c r="O223" i="1" s="1"/>
  <c r="O222" i="1" s="1"/>
  <c r="N224" i="1"/>
  <c r="M224" i="1"/>
  <c r="L224" i="1"/>
  <c r="J224" i="1"/>
  <c r="K224" i="1" s="1"/>
  <c r="I224" i="1"/>
  <c r="G224" i="1"/>
  <c r="H224" i="1" s="1"/>
  <c r="F224" i="1"/>
  <c r="E224" i="1"/>
  <c r="D224" i="1"/>
  <c r="C224" i="1"/>
  <c r="AR223" i="1"/>
  <c r="AR222" i="1" s="1"/>
  <c r="AR221" i="1" s="1"/>
  <c r="AR423" i="1" s="1"/>
  <c r="AR8" i="1" s="1"/>
  <c r="AP223" i="1"/>
  <c r="AO223" i="1"/>
  <c r="AO222" i="1" s="1"/>
  <c r="AF223" i="1"/>
  <c r="Z223" i="1"/>
  <c r="Z222" i="1" s="1"/>
  <c r="Z221" i="1" s="1"/>
  <c r="Z423" i="1" s="1"/>
  <c r="Z8" i="1" s="1"/>
  <c r="W223" i="1"/>
  <c r="W222" i="1" s="1"/>
  <c r="R223" i="1"/>
  <c r="Q223" i="1"/>
  <c r="J223" i="1"/>
  <c r="I223" i="1"/>
  <c r="I222" i="1" s="1"/>
  <c r="G223" i="1"/>
  <c r="AD222" i="1"/>
  <c r="Y222" i="1"/>
  <c r="Q222" i="1"/>
  <c r="C222" i="1"/>
  <c r="AU218" i="1"/>
  <c r="AT218" i="1"/>
  <c r="AS218" i="1"/>
  <c r="BB218" i="1" s="1"/>
  <c r="AR218" i="1"/>
  <c r="AQ218" i="1"/>
  <c r="AP218" i="1"/>
  <c r="BA218" i="1" s="1"/>
  <c r="AO218" i="1"/>
  <c r="AN218" i="1"/>
  <c r="AM218" i="1"/>
  <c r="AL218" i="1"/>
  <c r="AK218" i="1"/>
  <c r="AJ218" i="1"/>
  <c r="AY218" i="1" s="1"/>
  <c r="AG218" i="1"/>
  <c r="AF218" i="1"/>
  <c r="AD218" i="1"/>
  <c r="AC218" i="1"/>
  <c r="AE218" i="1" s="1"/>
  <c r="Z218" i="1"/>
  <c r="Y218" i="1"/>
  <c r="X218" i="1"/>
  <c r="AA218" i="1" s="1"/>
  <c r="W218" i="1"/>
  <c r="V218" i="1"/>
  <c r="S218" i="1"/>
  <c r="R218" i="1"/>
  <c r="Q218" i="1"/>
  <c r="P218" i="1"/>
  <c r="O218" i="1"/>
  <c r="N218" i="1"/>
  <c r="M218" i="1"/>
  <c r="L218" i="1"/>
  <c r="J218" i="1"/>
  <c r="I218" i="1"/>
  <c r="G218" i="1"/>
  <c r="H218" i="1" s="1"/>
  <c r="F218" i="1"/>
  <c r="D218" i="1"/>
  <c r="E218" i="1" s="1"/>
  <c r="C218" i="1"/>
  <c r="BA217" i="1"/>
  <c r="AU217" i="1"/>
  <c r="AT217" i="1"/>
  <c r="AS217" i="1"/>
  <c r="AR217" i="1"/>
  <c r="AQ217" i="1"/>
  <c r="AP217" i="1"/>
  <c r="AO217" i="1"/>
  <c r="AN217" i="1"/>
  <c r="AM217" i="1"/>
  <c r="AZ217" i="1" s="1"/>
  <c r="AL217" i="1"/>
  <c r="AK217" i="1"/>
  <c r="AJ217" i="1"/>
  <c r="AG217" i="1"/>
  <c r="AF217" i="1"/>
  <c r="AD217" i="1"/>
  <c r="AC217" i="1"/>
  <c r="AE217" i="1" s="1"/>
  <c r="AH217" i="1" s="1"/>
  <c r="Z217" i="1"/>
  <c r="Y217" i="1"/>
  <c r="W217" i="1"/>
  <c r="X217" i="1" s="1"/>
  <c r="AA217" i="1" s="1"/>
  <c r="V217" i="1"/>
  <c r="T217" i="1"/>
  <c r="S217" i="1"/>
  <c r="R217" i="1"/>
  <c r="Q217" i="1"/>
  <c r="P217" i="1"/>
  <c r="O217" i="1"/>
  <c r="N217" i="1"/>
  <c r="M217" i="1"/>
  <c r="L217" i="1"/>
  <c r="I217" i="1"/>
  <c r="H217" i="1"/>
  <c r="G217" i="1"/>
  <c r="F217" i="1"/>
  <c r="D217" i="1"/>
  <c r="E217" i="1" s="1"/>
  <c r="C217" i="1"/>
  <c r="AU216" i="1"/>
  <c r="AT216" i="1"/>
  <c r="AS216" i="1"/>
  <c r="BB216" i="1" s="1"/>
  <c r="AR216" i="1"/>
  <c r="AQ216" i="1"/>
  <c r="AP216" i="1"/>
  <c r="BA216" i="1" s="1"/>
  <c r="AO216" i="1"/>
  <c r="AN216" i="1"/>
  <c r="AZ216" i="1" s="1"/>
  <c r="AM216" i="1"/>
  <c r="AL216" i="1"/>
  <c r="AK216" i="1"/>
  <c r="AV216" i="1" s="1"/>
  <c r="AJ216" i="1"/>
  <c r="AG216" i="1"/>
  <c r="AF216" i="1"/>
  <c r="AE216" i="1"/>
  <c r="AD216" i="1"/>
  <c r="AC216" i="1"/>
  <c r="Z216" i="1"/>
  <c r="Y216" i="1"/>
  <c r="W216" i="1"/>
  <c r="V216" i="1"/>
  <c r="S216" i="1"/>
  <c r="R216" i="1"/>
  <c r="Q216" i="1"/>
  <c r="P216" i="1"/>
  <c r="O216" i="1"/>
  <c r="N216" i="1"/>
  <c r="M216" i="1"/>
  <c r="K216" i="1"/>
  <c r="J216" i="1"/>
  <c r="I216" i="1"/>
  <c r="G216" i="1"/>
  <c r="F216" i="1"/>
  <c r="H216" i="1" s="1"/>
  <c r="D216" i="1"/>
  <c r="C216" i="1"/>
  <c r="E216" i="1" s="1"/>
  <c r="AY214" i="1"/>
  <c r="AU214" i="1"/>
  <c r="AT214" i="1"/>
  <c r="AS214" i="1"/>
  <c r="AR214" i="1"/>
  <c r="AQ214" i="1"/>
  <c r="AP214" i="1"/>
  <c r="AO214" i="1"/>
  <c r="AN214" i="1"/>
  <c r="AM214" i="1"/>
  <c r="AV214" i="1" s="1"/>
  <c r="AL214" i="1"/>
  <c r="AK214" i="1"/>
  <c r="AJ214" i="1"/>
  <c r="AG214" i="1"/>
  <c r="AF214" i="1"/>
  <c r="AD214" i="1"/>
  <c r="AE214" i="1" s="1"/>
  <c r="AH214" i="1" s="1"/>
  <c r="AC214" i="1"/>
  <c r="Z214" i="1"/>
  <c r="Y214" i="1"/>
  <c r="W214" i="1"/>
  <c r="V214" i="1"/>
  <c r="X214" i="1" s="1"/>
  <c r="AA214" i="1" s="1"/>
  <c r="T214" i="1"/>
  <c r="S214" i="1"/>
  <c r="R214" i="1"/>
  <c r="Q214" i="1"/>
  <c r="P214" i="1"/>
  <c r="O214" i="1"/>
  <c r="N214" i="1"/>
  <c r="M214" i="1"/>
  <c r="L214" i="1"/>
  <c r="J214" i="1"/>
  <c r="K214" i="1" s="1"/>
  <c r="I214" i="1"/>
  <c r="G214" i="1"/>
  <c r="H214" i="1" s="1"/>
  <c r="F214" i="1"/>
  <c r="D214" i="1"/>
  <c r="E214" i="1" s="1"/>
  <c r="C214" i="1"/>
  <c r="AU213" i="1"/>
  <c r="AT213" i="1"/>
  <c r="AS213" i="1"/>
  <c r="BB213" i="1" s="1"/>
  <c r="AR213" i="1"/>
  <c r="AQ213" i="1"/>
  <c r="AP213" i="1"/>
  <c r="BA213" i="1" s="1"/>
  <c r="AO213" i="1"/>
  <c r="AN213" i="1"/>
  <c r="AM213" i="1"/>
  <c r="AZ213" i="1" s="1"/>
  <c r="AL213" i="1"/>
  <c r="AK213" i="1"/>
  <c r="AJ213" i="1"/>
  <c r="AY213" i="1" s="1"/>
  <c r="AG213" i="1"/>
  <c r="AF213" i="1"/>
  <c r="AD213" i="1"/>
  <c r="AC213" i="1"/>
  <c r="AE213" i="1" s="1"/>
  <c r="AH213" i="1" s="1"/>
  <c r="Z213" i="1"/>
  <c r="Y213" i="1"/>
  <c r="W213" i="1"/>
  <c r="X213" i="1" s="1"/>
  <c r="AA213" i="1" s="1"/>
  <c r="V213" i="1"/>
  <c r="T213" i="1"/>
  <c r="S213" i="1"/>
  <c r="R213" i="1"/>
  <c r="Q213" i="1"/>
  <c r="P213" i="1"/>
  <c r="O213" i="1"/>
  <c r="N213" i="1"/>
  <c r="M213" i="1"/>
  <c r="L213" i="1"/>
  <c r="J213" i="1"/>
  <c r="K213" i="1" s="1"/>
  <c r="I213" i="1"/>
  <c r="G213" i="1"/>
  <c r="F213" i="1"/>
  <c r="D213" i="1"/>
  <c r="E213" i="1" s="1"/>
  <c r="C213" i="1"/>
  <c r="BA212" i="1"/>
  <c r="AU212" i="1"/>
  <c r="AT212" i="1"/>
  <c r="AR212" i="1"/>
  <c r="AQ212" i="1"/>
  <c r="AP212" i="1"/>
  <c r="AO212" i="1"/>
  <c r="AN212" i="1"/>
  <c r="AM212" i="1"/>
  <c r="AZ212" i="1" s="1"/>
  <c r="AL212" i="1"/>
  <c r="AJ212" i="1"/>
  <c r="AG212" i="1"/>
  <c r="AF212" i="1"/>
  <c r="AD212" i="1"/>
  <c r="AC212" i="1"/>
  <c r="AE212" i="1" s="1"/>
  <c r="AH212" i="1" s="1"/>
  <c r="Z212" i="1"/>
  <c r="Y212" i="1"/>
  <c r="W212" i="1"/>
  <c r="V212" i="1"/>
  <c r="X212" i="1" s="1"/>
  <c r="T212" i="1"/>
  <c r="S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D212" i="1"/>
  <c r="E212" i="1" s="1"/>
  <c r="C212" i="1"/>
  <c r="AU211" i="1"/>
  <c r="AT211" i="1"/>
  <c r="AS211" i="1"/>
  <c r="BB211" i="1" s="1"/>
  <c r="AR211" i="1"/>
  <c r="AQ211" i="1"/>
  <c r="AP211" i="1"/>
  <c r="BA211" i="1" s="1"/>
  <c r="AO211" i="1"/>
  <c r="AN211" i="1"/>
  <c r="AZ211" i="1" s="1"/>
  <c r="AM211" i="1"/>
  <c r="AL211" i="1"/>
  <c r="AK211" i="1"/>
  <c r="AJ211" i="1"/>
  <c r="AG211" i="1"/>
  <c r="AF211" i="1"/>
  <c r="AD211" i="1"/>
  <c r="AC211" i="1"/>
  <c r="AE211" i="1" s="1"/>
  <c r="AH211" i="1" s="1"/>
  <c r="Z211" i="1"/>
  <c r="Y211" i="1"/>
  <c r="W211" i="1"/>
  <c r="V211" i="1"/>
  <c r="S211" i="1"/>
  <c r="R211" i="1"/>
  <c r="Q211" i="1"/>
  <c r="P211" i="1"/>
  <c r="O211" i="1"/>
  <c r="N211" i="1"/>
  <c r="M211" i="1"/>
  <c r="L211" i="1"/>
  <c r="J211" i="1"/>
  <c r="K211" i="1" s="1"/>
  <c r="I211" i="1"/>
  <c r="G211" i="1"/>
  <c r="F211" i="1"/>
  <c r="H211" i="1" s="1"/>
  <c r="D211" i="1"/>
  <c r="C211" i="1"/>
  <c r="E211" i="1" s="1"/>
  <c r="AZ210" i="1"/>
  <c r="AY210" i="1"/>
  <c r="AU210" i="1"/>
  <c r="AT210" i="1"/>
  <c r="AS210" i="1"/>
  <c r="AR210" i="1"/>
  <c r="AQ210" i="1"/>
  <c r="AP210" i="1"/>
  <c r="BA210" i="1" s="1"/>
  <c r="AO210" i="1"/>
  <c r="AN210" i="1"/>
  <c r="AM210" i="1"/>
  <c r="AV210" i="1" s="1"/>
  <c r="AL210" i="1"/>
  <c r="AK210" i="1"/>
  <c r="AJ210" i="1"/>
  <c r="AG210" i="1"/>
  <c r="AF210" i="1"/>
  <c r="AD210" i="1"/>
  <c r="AE210" i="1" s="1"/>
  <c r="AH210" i="1" s="1"/>
  <c r="AC210" i="1"/>
  <c r="Z210" i="1"/>
  <c r="Y210" i="1"/>
  <c r="W210" i="1"/>
  <c r="V210" i="1"/>
  <c r="X210" i="1" s="1"/>
  <c r="AA210" i="1" s="1"/>
  <c r="T210" i="1"/>
  <c r="S210" i="1"/>
  <c r="R210" i="1"/>
  <c r="Q210" i="1"/>
  <c r="P210" i="1"/>
  <c r="O210" i="1"/>
  <c r="N210" i="1"/>
  <c r="M210" i="1"/>
  <c r="L210" i="1"/>
  <c r="J210" i="1"/>
  <c r="K210" i="1" s="1"/>
  <c r="I210" i="1"/>
  <c r="G210" i="1"/>
  <c r="H210" i="1" s="1"/>
  <c r="F210" i="1"/>
  <c r="E210" i="1"/>
  <c r="D210" i="1"/>
  <c r="C210" i="1"/>
  <c r="BB209" i="1"/>
  <c r="AU209" i="1"/>
  <c r="AT209" i="1"/>
  <c r="AS209" i="1"/>
  <c r="AR209" i="1"/>
  <c r="AQ209" i="1"/>
  <c r="AP209" i="1"/>
  <c r="BA209" i="1" s="1"/>
  <c r="AO209" i="1"/>
  <c r="AN209" i="1"/>
  <c r="AM209" i="1"/>
  <c r="AL209" i="1"/>
  <c r="AK209" i="1"/>
  <c r="AJ209" i="1"/>
  <c r="AV209" i="1" s="1"/>
  <c r="AW209" i="1" s="1"/>
  <c r="AG209" i="1"/>
  <c r="AF209" i="1"/>
  <c r="AD209" i="1"/>
  <c r="AC209" i="1"/>
  <c r="AE209" i="1" s="1"/>
  <c r="Z209" i="1"/>
  <c r="Y209" i="1"/>
  <c r="W209" i="1"/>
  <c r="X209" i="1" s="1"/>
  <c r="AA209" i="1" s="1"/>
  <c r="V209" i="1"/>
  <c r="T209" i="1"/>
  <c r="S209" i="1"/>
  <c r="R209" i="1"/>
  <c r="Q209" i="1"/>
  <c r="P209" i="1"/>
  <c r="O209" i="1"/>
  <c r="N209" i="1"/>
  <c r="M209" i="1"/>
  <c r="L209" i="1"/>
  <c r="J209" i="1"/>
  <c r="K209" i="1" s="1"/>
  <c r="I209" i="1"/>
  <c r="G209" i="1"/>
  <c r="H209" i="1" s="1"/>
  <c r="F209" i="1"/>
  <c r="D209" i="1"/>
  <c r="E209" i="1" s="1"/>
  <c r="C209" i="1"/>
  <c r="AU208" i="1"/>
  <c r="AT208" i="1"/>
  <c r="AR208" i="1"/>
  <c r="AQ208" i="1"/>
  <c r="BA208" i="1" s="1"/>
  <c r="AP208" i="1"/>
  <c r="AO208" i="1"/>
  <c r="AN208" i="1"/>
  <c r="AM208" i="1"/>
  <c r="AZ208" i="1" s="1"/>
  <c r="AL208" i="1"/>
  <c r="AJ208" i="1"/>
  <c r="AH208" i="1"/>
  <c r="AG208" i="1"/>
  <c r="AF208" i="1"/>
  <c r="AD208" i="1"/>
  <c r="AC208" i="1"/>
  <c r="AE208" i="1" s="1"/>
  <c r="Z208" i="1"/>
  <c r="Y208" i="1"/>
  <c r="Y202" i="1" s="1"/>
  <c r="W208" i="1"/>
  <c r="V208" i="1"/>
  <c r="X208" i="1" s="1"/>
  <c r="S208" i="1"/>
  <c r="R208" i="1"/>
  <c r="Q208" i="1"/>
  <c r="P208" i="1"/>
  <c r="O208" i="1"/>
  <c r="N208" i="1"/>
  <c r="M208" i="1"/>
  <c r="L208" i="1"/>
  <c r="J208" i="1"/>
  <c r="I208" i="1"/>
  <c r="K208" i="1" s="1"/>
  <c r="H208" i="1"/>
  <c r="G208" i="1"/>
  <c r="F208" i="1"/>
  <c r="D208" i="1"/>
  <c r="E208" i="1" s="1"/>
  <c r="C208" i="1"/>
  <c r="AU207" i="1"/>
  <c r="AT207" i="1"/>
  <c r="AS207" i="1"/>
  <c r="BB207" i="1" s="1"/>
  <c r="AR207" i="1"/>
  <c r="AQ207" i="1"/>
  <c r="AP207" i="1"/>
  <c r="BA207" i="1" s="1"/>
  <c r="AO207" i="1"/>
  <c r="AN207" i="1"/>
  <c r="AZ207" i="1" s="1"/>
  <c r="AM207" i="1"/>
  <c r="AL207" i="1"/>
  <c r="AK207" i="1"/>
  <c r="AV207" i="1" s="1"/>
  <c r="AJ207" i="1"/>
  <c r="AG207" i="1"/>
  <c r="AF207" i="1"/>
  <c r="AC207" i="1"/>
  <c r="AE207" i="1" s="1"/>
  <c r="AH207" i="1" s="1"/>
  <c r="Z207" i="1"/>
  <c r="Y207" i="1"/>
  <c r="W207" i="1"/>
  <c r="V207" i="1"/>
  <c r="S207" i="1"/>
  <c r="R207" i="1"/>
  <c r="Q207" i="1"/>
  <c r="P207" i="1"/>
  <c r="O207" i="1"/>
  <c r="N207" i="1"/>
  <c r="M207" i="1"/>
  <c r="L207" i="1"/>
  <c r="J207" i="1"/>
  <c r="K207" i="1" s="1"/>
  <c r="I207" i="1"/>
  <c r="G207" i="1"/>
  <c r="F207" i="1"/>
  <c r="H207" i="1" s="1"/>
  <c r="E207" i="1"/>
  <c r="D207" i="1"/>
  <c r="C207" i="1"/>
  <c r="AY206" i="1"/>
  <c r="AU206" i="1"/>
  <c r="AT206" i="1"/>
  <c r="AS206" i="1"/>
  <c r="BB206" i="1" s="1"/>
  <c r="AR206" i="1"/>
  <c r="AQ206" i="1"/>
  <c r="AP206" i="1"/>
  <c r="BA206" i="1" s="1"/>
  <c r="AN206" i="1"/>
  <c r="AM206" i="1"/>
  <c r="AZ206" i="1" s="1"/>
  <c r="AL206" i="1"/>
  <c r="AK206" i="1"/>
  <c r="AJ206" i="1"/>
  <c r="AG206" i="1"/>
  <c r="AF206" i="1"/>
  <c r="AD206" i="1"/>
  <c r="AD202" i="1" s="1"/>
  <c r="AE202" i="1" s="1"/>
  <c r="AH202" i="1" s="1"/>
  <c r="AC206" i="1"/>
  <c r="Z206" i="1"/>
  <c r="Y206" i="1"/>
  <c r="W206" i="1"/>
  <c r="V206" i="1"/>
  <c r="X206" i="1" s="1"/>
  <c r="AA206" i="1" s="1"/>
  <c r="S206" i="1"/>
  <c r="R206" i="1"/>
  <c r="Q206" i="1"/>
  <c r="P206" i="1"/>
  <c r="O206" i="1"/>
  <c r="M206" i="1"/>
  <c r="L206" i="1"/>
  <c r="J206" i="1"/>
  <c r="K206" i="1" s="1"/>
  <c r="I206" i="1"/>
  <c r="G206" i="1"/>
  <c r="H206" i="1" s="1"/>
  <c r="F206" i="1"/>
  <c r="D206" i="1"/>
  <c r="E206" i="1" s="1"/>
  <c r="C206" i="1"/>
  <c r="BB205" i="1"/>
  <c r="AU205" i="1"/>
  <c r="AT205" i="1"/>
  <c r="AS205" i="1"/>
  <c r="AR205" i="1"/>
  <c r="AQ205" i="1"/>
  <c r="AP205" i="1"/>
  <c r="AP202" i="1" s="1"/>
  <c r="AO205" i="1"/>
  <c r="AN205" i="1"/>
  <c r="AM205" i="1"/>
  <c r="AZ205" i="1" s="1"/>
  <c r="AL205" i="1"/>
  <c r="AK205" i="1"/>
  <c r="AJ205" i="1"/>
  <c r="AY205" i="1" s="1"/>
  <c r="AG205" i="1"/>
  <c r="AF205" i="1"/>
  <c r="AD205" i="1"/>
  <c r="AC205" i="1"/>
  <c r="AE205" i="1" s="1"/>
  <c r="Z205" i="1"/>
  <c r="Y205" i="1"/>
  <c r="W205" i="1"/>
  <c r="X205" i="1" s="1"/>
  <c r="AA205" i="1" s="1"/>
  <c r="V205" i="1"/>
  <c r="T205" i="1"/>
  <c r="S205" i="1"/>
  <c r="R205" i="1"/>
  <c r="Q205" i="1"/>
  <c r="P205" i="1"/>
  <c r="O205" i="1"/>
  <c r="N205" i="1"/>
  <c r="M205" i="1"/>
  <c r="L205" i="1"/>
  <c r="J205" i="1"/>
  <c r="I205" i="1"/>
  <c r="G205" i="1"/>
  <c r="F205" i="1"/>
  <c r="D205" i="1"/>
  <c r="E205" i="1" s="1"/>
  <c r="C205" i="1"/>
  <c r="AZ204" i="1"/>
  <c r="AU204" i="1"/>
  <c r="AT204" i="1"/>
  <c r="AS204" i="1"/>
  <c r="BB204" i="1" s="1"/>
  <c r="AR204" i="1"/>
  <c r="AR202" i="1" s="1"/>
  <c r="AQ204" i="1"/>
  <c r="AQ202" i="1" s="1"/>
  <c r="AP204" i="1"/>
  <c r="AO204" i="1"/>
  <c r="AN204" i="1"/>
  <c r="AM204" i="1"/>
  <c r="AL204" i="1"/>
  <c r="AK204" i="1"/>
  <c r="AJ204" i="1"/>
  <c r="AG204" i="1"/>
  <c r="AF204" i="1"/>
  <c r="AD204" i="1"/>
  <c r="AC204" i="1"/>
  <c r="Z204" i="1"/>
  <c r="Y204" i="1"/>
  <c r="W204" i="1"/>
  <c r="V204" i="1"/>
  <c r="X204" i="1" s="1"/>
  <c r="AA204" i="1" s="1"/>
  <c r="S204" i="1"/>
  <c r="R204" i="1"/>
  <c r="P204" i="1"/>
  <c r="O204" i="1"/>
  <c r="N204" i="1"/>
  <c r="M204" i="1"/>
  <c r="L204" i="1"/>
  <c r="I204" i="1"/>
  <c r="I202" i="1" s="1"/>
  <c r="H204" i="1"/>
  <c r="G204" i="1"/>
  <c r="F204" i="1"/>
  <c r="D204" i="1"/>
  <c r="C204" i="1"/>
  <c r="AT203" i="1"/>
  <c r="AT202" i="1" s="1"/>
  <c r="AS203" i="1"/>
  <c r="AS202" i="1" s="1"/>
  <c r="AR203" i="1"/>
  <c r="AQ203" i="1"/>
  <c r="AP203" i="1"/>
  <c r="BA203" i="1" s="1"/>
  <c r="AO203" i="1"/>
  <c r="AO202" i="1" s="1"/>
  <c r="AN203" i="1"/>
  <c r="AL203" i="1"/>
  <c r="AK203" i="1"/>
  <c r="AK202" i="1" s="1"/>
  <c r="AJ203" i="1"/>
  <c r="AY203" i="1" s="1"/>
  <c r="AG203" i="1"/>
  <c r="AF203" i="1"/>
  <c r="AF202" i="1" s="1"/>
  <c r="AF197" i="1" s="1"/>
  <c r="AD203" i="1"/>
  <c r="AC203" i="1"/>
  <c r="AC202" i="1" s="1"/>
  <c r="Z203" i="1"/>
  <c r="Y203" i="1"/>
  <c r="W203" i="1"/>
  <c r="W202" i="1" s="1"/>
  <c r="V203" i="1"/>
  <c r="X203" i="1" s="1"/>
  <c r="AA203" i="1" s="1"/>
  <c r="S203" i="1"/>
  <c r="S202" i="1" s="1"/>
  <c r="R203" i="1"/>
  <c r="R202" i="1" s="1"/>
  <c r="Q203" i="1"/>
  <c r="P203" i="1"/>
  <c r="O203" i="1"/>
  <c r="N203" i="1"/>
  <c r="M203" i="1"/>
  <c r="L203" i="1"/>
  <c r="J203" i="1"/>
  <c r="I203" i="1"/>
  <c r="G203" i="1"/>
  <c r="F203" i="1"/>
  <c r="C203" i="1"/>
  <c r="AN202" i="1"/>
  <c r="AG202" i="1"/>
  <c r="P202" i="1"/>
  <c r="O202" i="1"/>
  <c r="M202" i="1"/>
  <c r="L202" i="1"/>
  <c r="AU201" i="1"/>
  <c r="AT201" i="1"/>
  <c r="AS201" i="1"/>
  <c r="BB201" i="1" s="1"/>
  <c r="AR201" i="1"/>
  <c r="AQ201" i="1"/>
  <c r="AP201" i="1"/>
  <c r="BA201" i="1" s="1"/>
  <c r="AO201" i="1"/>
  <c r="AN201" i="1"/>
  <c r="AM201" i="1"/>
  <c r="AL201" i="1"/>
  <c r="AK201" i="1"/>
  <c r="AJ201" i="1"/>
  <c r="AV201" i="1" s="1"/>
  <c r="AW201" i="1" s="1"/>
  <c r="AG201" i="1"/>
  <c r="AF201" i="1"/>
  <c r="AD201" i="1"/>
  <c r="AC201" i="1"/>
  <c r="AE201" i="1" s="1"/>
  <c r="Z201" i="1"/>
  <c r="Y201" i="1"/>
  <c r="X201" i="1"/>
  <c r="AA201" i="1" s="1"/>
  <c r="W201" i="1"/>
  <c r="V201" i="1"/>
  <c r="T201" i="1"/>
  <c r="S201" i="1"/>
  <c r="R201" i="1"/>
  <c r="Q201" i="1"/>
  <c r="P201" i="1"/>
  <c r="O201" i="1"/>
  <c r="O198" i="1" s="1"/>
  <c r="O197" i="1" s="1"/>
  <c r="O190" i="1" s="1"/>
  <c r="N201" i="1"/>
  <c r="M201" i="1"/>
  <c r="L201" i="1"/>
  <c r="J201" i="1"/>
  <c r="I201" i="1"/>
  <c r="G201" i="1"/>
  <c r="H201" i="1" s="1"/>
  <c r="F201" i="1"/>
  <c r="D201" i="1"/>
  <c r="E201" i="1" s="1"/>
  <c r="C201" i="1"/>
  <c r="AU200" i="1"/>
  <c r="AT200" i="1"/>
  <c r="AS200" i="1"/>
  <c r="BB200" i="1" s="1"/>
  <c r="AR200" i="1"/>
  <c r="AQ200" i="1"/>
  <c r="BA200" i="1" s="1"/>
  <c r="AP200" i="1"/>
  <c r="AO200" i="1"/>
  <c r="AN200" i="1"/>
  <c r="AM200" i="1"/>
  <c r="AZ200" i="1" s="1"/>
  <c r="AL200" i="1"/>
  <c r="AK200" i="1"/>
  <c r="AJ200" i="1"/>
  <c r="AG200" i="1"/>
  <c r="AF200" i="1"/>
  <c r="AD200" i="1"/>
  <c r="AC200" i="1"/>
  <c r="AE200" i="1" s="1"/>
  <c r="AH200" i="1" s="1"/>
  <c r="Z200" i="1"/>
  <c r="Z198" i="1" s="1"/>
  <c r="Y200" i="1"/>
  <c r="Y198" i="1" s="1"/>
  <c r="W200" i="1"/>
  <c r="V200" i="1"/>
  <c r="X200" i="1" s="1"/>
  <c r="T200" i="1"/>
  <c r="S200" i="1"/>
  <c r="R200" i="1"/>
  <c r="Q200" i="1"/>
  <c r="Q198" i="1" s="1"/>
  <c r="P200" i="1"/>
  <c r="O200" i="1"/>
  <c r="N200" i="1"/>
  <c r="M200" i="1"/>
  <c r="L200" i="1"/>
  <c r="J200" i="1"/>
  <c r="I200" i="1"/>
  <c r="I198" i="1" s="1"/>
  <c r="H200" i="1"/>
  <c r="G200" i="1"/>
  <c r="F200" i="1"/>
  <c r="D200" i="1"/>
  <c r="E200" i="1" s="1"/>
  <c r="C200" i="1"/>
  <c r="AU199" i="1"/>
  <c r="AT199" i="1"/>
  <c r="AT198" i="1" s="1"/>
  <c r="AT197" i="1" s="1"/>
  <c r="AS199" i="1"/>
  <c r="AS198" i="1" s="1"/>
  <c r="AR199" i="1"/>
  <c r="AQ199" i="1"/>
  <c r="AP199" i="1"/>
  <c r="BA199" i="1" s="1"/>
  <c r="AO199" i="1"/>
  <c r="AO198" i="1" s="1"/>
  <c r="AN199" i="1"/>
  <c r="AM199" i="1"/>
  <c r="AL199" i="1"/>
  <c r="AL198" i="1" s="1"/>
  <c r="AK199" i="1"/>
  <c r="AK198" i="1" s="1"/>
  <c r="AJ199" i="1"/>
  <c r="AG199" i="1"/>
  <c r="AF199" i="1"/>
  <c r="AF198" i="1" s="1"/>
  <c r="AD199" i="1"/>
  <c r="AC199" i="1"/>
  <c r="AC198" i="1" s="1"/>
  <c r="AC197" i="1" s="1"/>
  <c r="AA199" i="1"/>
  <c r="Z199" i="1"/>
  <c r="Y199" i="1"/>
  <c r="W199" i="1"/>
  <c r="W198" i="1" s="1"/>
  <c r="V199" i="1"/>
  <c r="X199" i="1" s="1"/>
  <c r="S199" i="1"/>
  <c r="S198" i="1" s="1"/>
  <c r="S197" i="1" s="1"/>
  <c r="R199" i="1"/>
  <c r="R198" i="1" s="1"/>
  <c r="Q199" i="1"/>
  <c r="P199" i="1"/>
  <c r="O199" i="1"/>
  <c r="N199" i="1"/>
  <c r="N198" i="1" s="1"/>
  <c r="M199" i="1"/>
  <c r="J199" i="1"/>
  <c r="J198" i="1" s="1"/>
  <c r="K198" i="1" s="1"/>
  <c r="I199" i="1"/>
  <c r="G199" i="1"/>
  <c r="F199" i="1"/>
  <c r="E199" i="1"/>
  <c r="D199" i="1"/>
  <c r="C199" i="1"/>
  <c r="C198" i="1" s="1"/>
  <c r="AZ198" i="1"/>
  <c r="AU198" i="1"/>
  <c r="AQ198" i="1"/>
  <c r="AP198" i="1"/>
  <c r="AN198" i="1"/>
  <c r="AN197" i="1" s="1"/>
  <c r="AM198" i="1"/>
  <c r="AG198" i="1"/>
  <c r="AE198" i="1"/>
  <c r="AH198" i="1" s="1"/>
  <c r="AD198" i="1"/>
  <c r="V198" i="1"/>
  <c r="X198" i="1" s="1"/>
  <c r="AA198" i="1" s="1"/>
  <c r="P198" i="1"/>
  <c r="P197" i="1" s="1"/>
  <c r="M198" i="1"/>
  <c r="M197" i="1" s="1"/>
  <c r="M190" i="1" s="1"/>
  <c r="G198" i="1"/>
  <c r="E198" i="1"/>
  <c r="D198" i="1"/>
  <c r="AS197" i="1"/>
  <c r="AO197" i="1"/>
  <c r="AK197" i="1"/>
  <c r="AG197" i="1"/>
  <c r="AG190" i="1" s="1"/>
  <c r="W197" i="1"/>
  <c r="R197" i="1"/>
  <c r="I197" i="1"/>
  <c r="BA196" i="1"/>
  <c r="AU196" i="1"/>
  <c r="AU195" i="1" s="1"/>
  <c r="AT196" i="1"/>
  <c r="AR196" i="1"/>
  <c r="AR195" i="1" s="1"/>
  <c r="AQ196" i="1"/>
  <c r="AQ195" i="1" s="1"/>
  <c r="AP196" i="1"/>
  <c r="AO196" i="1"/>
  <c r="AN196" i="1"/>
  <c r="AM196" i="1"/>
  <c r="AM195" i="1" s="1"/>
  <c r="AL196" i="1"/>
  <c r="AJ196" i="1"/>
  <c r="AG196" i="1"/>
  <c r="AF196" i="1"/>
  <c r="AD196" i="1"/>
  <c r="AD195" i="1" s="1"/>
  <c r="AC196" i="1"/>
  <c r="AE196" i="1" s="1"/>
  <c r="AH196" i="1" s="1"/>
  <c r="Z196" i="1"/>
  <c r="Z195" i="1" s="1"/>
  <c r="Y196" i="1"/>
  <c r="Y195" i="1" s="1"/>
  <c r="W196" i="1"/>
  <c r="V196" i="1"/>
  <c r="X196" i="1" s="1"/>
  <c r="T196" i="1"/>
  <c r="S196" i="1"/>
  <c r="R196" i="1"/>
  <c r="Q196" i="1"/>
  <c r="Q195" i="1" s="1"/>
  <c r="P196" i="1"/>
  <c r="P195" i="1" s="1"/>
  <c r="O196" i="1"/>
  <c r="N196" i="1"/>
  <c r="M196" i="1"/>
  <c r="L196" i="1"/>
  <c r="L195" i="1" s="1"/>
  <c r="J196" i="1"/>
  <c r="I196" i="1"/>
  <c r="I195" i="1" s="1"/>
  <c r="H196" i="1"/>
  <c r="G196" i="1"/>
  <c r="F196" i="1"/>
  <c r="D196" i="1"/>
  <c r="C196" i="1"/>
  <c r="AT195" i="1"/>
  <c r="AP195" i="1"/>
  <c r="BA195" i="1" s="1"/>
  <c r="AO195" i="1"/>
  <c r="AN195" i="1"/>
  <c r="AL195" i="1"/>
  <c r="AG195" i="1"/>
  <c r="AF195" i="1"/>
  <c r="W195" i="1"/>
  <c r="V195" i="1"/>
  <c r="S195" i="1"/>
  <c r="R195" i="1"/>
  <c r="O195" i="1"/>
  <c r="N195" i="1"/>
  <c r="M195" i="1"/>
  <c r="J195" i="1"/>
  <c r="K195" i="1" s="1"/>
  <c r="G195" i="1"/>
  <c r="F195" i="1"/>
  <c r="H195" i="1" s="1"/>
  <c r="C195" i="1"/>
  <c r="AY194" i="1"/>
  <c r="AU194" i="1"/>
  <c r="AT194" i="1"/>
  <c r="AS194" i="1"/>
  <c r="BB194" i="1" s="1"/>
  <c r="AR194" i="1"/>
  <c r="AQ194" i="1"/>
  <c r="AP194" i="1"/>
  <c r="BA194" i="1" s="1"/>
  <c r="AO194" i="1"/>
  <c r="AN194" i="1"/>
  <c r="AN192" i="1" s="1"/>
  <c r="AM194" i="1"/>
  <c r="AZ194" i="1" s="1"/>
  <c r="AL194" i="1"/>
  <c r="AK194" i="1"/>
  <c r="AJ194" i="1"/>
  <c r="AG194" i="1"/>
  <c r="AF194" i="1"/>
  <c r="AE194" i="1"/>
  <c r="AH194" i="1" s="1"/>
  <c r="AD194" i="1"/>
  <c r="AC194" i="1"/>
  <c r="Z194" i="1"/>
  <c r="Y194" i="1"/>
  <c r="W194" i="1"/>
  <c r="V194" i="1"/>
  <c r="V192" i="1" s="1"/>
  <c r="T194" i="1"/>
  <c r="S194" i="1"/>
  <c r="R194" i="1"/>
  <c r="Q194" i="1"/>
  <c r="P194" i="1"/>
  <c r="O194" i="1"/>
  <c r="N194" i="1"/>
  <c r="M194" i="1"/>
  <c r="M192" i="1" s="1"/>
  <c r="L194" i="1"/>
  <c r="J194" i="1"/>
  <c r="K194" i="1" s="1"/>
  <c r="I194" i="1"/>
  <c r="G194" i="1"/>
  <c r="D194" i="1"/>
  <c r="E194" i="1" s="1"/>
  <c r="C194" i="1"/>
  <c r="BB193" i="1"/>
  <c r="AY193" i="1"/>
  <c r="AU193" i="1"/>
  <c r="AT193" i="1"/>
  <c r="AS193" i="1"/>
  <c r="AS192" i="1" s="1"/>
  <c r="AR193" i="1"/>
  <c r="AP193" i="1"/>
  <c r="AP192" i="1" s="1"/>
  <c r="AP191" i="1" s="1"/>
  <c r="AO193" i="1"/>
  <c r="AO192" i="1" s="1"/>
  <c r="AN193" i="1"/>
  <c r="AM193" i="1"/>
  <c r="AZ193" i="1" s="1"/>
  <c r="AL193" i="1"/>
  <c r="AK193" i="1"/>
  <c r="AK192" i="1" s="1"/>
  <c r="AJ193" i="1"/>
  <c r="AG193" i="1"/>
  <c r="AG192" i="1" s="1"/>
  <c r="AG191" i="1" s="1"/>
  <c r="AF193" i="1"/>
  <c r="AF192" i="1" s="1"/>
  <c r="AD193" i="1"/>
  <c r="AC193" i="1"/>
  <c r="AE193" i="1" s="1"/>
  <c r="AH193" i="1" s="1"/>
  <c r="Z193" i="1"/>
  <c r="Y193" i="1"/>
  <c r="W193" i="1"/>
  <c r="W192" i="1" s="1"/>
  <c r="V193" i="1"/>
  <c r="S193" i="1"/>
  <c r="R193" i="1"/>
  <c r="R192" i="1" s="1"/>
  <c r="P193" i="1"/>
  <c r="O193" i="1"/>
  <c r="O192" i="1" s="1"/>
  <c r="O191" i="1" s="1"/>
  <c r="N193" i="1"/>
  <c r="N192" i="1" s="1"/>
  <c r="M193" i="1"/>
  <c r="L193" i="1"/>
  <c r="J193" i="1"/>
  <c r="I193" i="1"/>
  <c r="I192" i="1" s="1"/>
  <c r="I191" i="1" s="1"/>
  <c r="I190" i="1" s="1"/>
  <c r="G193" i="1"/>
  <c r="F193" i="1"/>
  <c r="D193" i="1"/>
  <c r="E193" i="1" s="1"/>
  <c r="C193" i="1"/>
  <c r="AZ192" i="1"/>
  <c r="AU192" i="1"/>
  <c r="AU191" i="1" s="1"/>
  <c r="AT192" i="1"/>
  <c r="AR192" i="1"/>
  <c r="AR191" i="1" s="1"/>
  <c r="AM192" i="1"/>
  <c r="AM191" i="1" s="1"/>
  <c r="AL192" i="1"/>
  <c r="AL191" i="1" s="1"/>
  <c r="AJ192" i="1"/>
  <c r="AD192" i="1"/>
  <c r="AD191" i="1" s="1"/>
  <c r="AC192" i="1"/>
  <c r="Z192" i="1"/>
  <c r="Z191" i="1" s="1"/>
  <c r="Y192" i="1"/>
  <c r="Y191" i="1" s="1"/>
  <c r="S192" i="1"/>
  <c r="S191" i="1" s="1"/>
  <c r="S190" i="1" s="1"/>
  <c r="P192" i="1"/>
  <c r="P191" i="1" s="1"/>
  <c r="P190" i="1" s="1"/>
  <c r="L192" i="1"/>
  <c r="L191" i="1" s="1"/>
  <c r="D192" i="1"/>
  <c r="C192" i="1"/>
  <c r="C191" i="1" s="1"/>
  <c r="AT191" i="1"/>
  <c r="AT190" i="1" s="1"/>
  <c r="AO191" i="1"/>
  <c r="AO190" i="1" s="1"/>
  <c r="AN191" i="1"/>
  <c r="AN190" i="1" s="1"/>
  <c r="AF191" i="1"/>
  <c r="W191" i="1"/>
  <c r="W190" i="1" s="1"/>
  <c r="V191" i="1"/>
  <c r="R191" i="1"/>
  <c r="R190" i="1" s="1"/>
  <c r="N191" i="1"/>
  <c r="M191" i="1"/>
  <c r="BB189" i="1"/>
  <c r="AU189" i="1"/>
  <c r="AT189" i="1"/>
  <c r="AS189" i="1"/>
  <c r="AS188" i="1" s="1"/>
  <c r="AR189" i="1"/>
  <c r="AR188" i="1" s="1"/>
  <c r="AQ189" i="1"/>
  <c r="AP189" i="1"/>
  <c r="AP188" i="1" s="1"/>
  <c r="AO189" i="1"/>
  <c r="AO188" i="1" s="1"/>
  <c r="AN189" i="1"/>
  <c r="AM189" i="1"/>
  <c r="AL189" i="1"/>
  <c r="AK189" i="1"/>
  <c r="AK188" i="1" s="1"/>
  <c r="AJ189" i="1"/>
  <c r="AV189" i="1" s="1"/>
  <c r="AG189" i="1"/>
  <c r="AG188" i="1" s="1"/>
  <c r="AF189" i="1"/>
  <c r="AF188" i="1" s="1"/>
  <c r="AD189" i="1"/>
  <c r="AE189" i="1" s="1"/>
  <c r="AH189" i="1" s="1"/>
  <c r="AC189" i="1"/>
  <c r="Z189" i="1"/>
  <c r="Y189" i="1"/>
  <c r="X189" i="1"/>
  <c r="AA189" i="1" s="1"/>
  <c r="W189" i="1"/>
  <c r="W188" i="1" s="1"/>
  <c r="X188" i="1" s="1"/>
  <c r="V189" i="1"/>
  <c r="S189" i="1"/>
  <c r="R189" i="1"/>
  <c r="R188" i="1" s="1"/>
  <c r="P189" i="1"/>
  <c r="O189" i="1"/>
  <c r="O188" i="1" s="1"/>
  <c r="N189" i="1"/>
  <c r="N188" i="1" s="1"/>
  <c r="N183" i="1" s="1"/>
  <c r="M189" i="1"/>
  <c r="L189" i="1"/>
  <c r="J189" i="1"/>
  <c r="I189" i="1"/>
  <c r="G189" i="1"/>
  <c r="F189" i="1"/>
  <c r="F188" i="1" s="1"/>
  <c r="D189" i="1"/>
  <c r="E189" i="1" s="1"/>
  <c r="C189" i="1"/>
  <c r="AU188" i="1"/>
  <c r="AT188" i="1"/>
  <c r="AQ188" i="1"/>
  <c r="AN188" i="1"/>
  <c r="AM188" i="1"/>
  <c r="AZ188" i="1" s="1"/>
  <c r="AL188" i="1"/>
  <c r="AH188" i="1"/>
  <c r="AD188" i="1"/>
  <c r="AC188" i="1"/>
  <c r="AE188" i="1" s="1"/>
  <c r="Z188" i="1"/>
  <c r="Y188" i="1"/>
  <c r="V188" i="1"/>
  <c r="S188" i="1"/>
  <c r="P188" i="1"/>
  <c r="M188" i="1"/>
  <c r="L188" i="1"/>
  <c r="I188" i="1"/>
  <c r="D188" i="1"/>
  <c r="C188" i="1"/>
  <c r="AT187" i="1"/>
  <c r="AS187" i="1"/>
  <c r="BB187" i="1" s="1"/>
  <c r="AR187" i="1"/>
  <c r="AQ187" i="1"/>
  <c r="AP187" i="1"/>
  <c r="BA187" i="1" s="1"/>
  <c r="AO187" i="1"/>
  <c r="AN187" i="1"/>
  <c r="AL187" i="1"/>
  <c r="AK187" i="1"/>
  <c r="AJ187" i="1"/>
  <c r="AG187" i="1"/>
  <c r="AF187" i="1"/>
  <c r="AD187" i="1"/>
  <c r="AC187" i="1"/>
  <c r="AE187" i="1" s="1"/>
  <c r="AH187" i="1" s="1"/>
  <c r="Z187" i="1"/>
  <c r="Y187" i="1"/>
  <c r="W187" i="1"/>
  <c r="V187" i="1"/>
  <c r="X187" i="1" s="1"/>
  <c r="AA187" i="1" s="1"/>
  <c r="S187" i="1"/>
  <c r="R187" i="1"/>
  <c r="Q187" i="1"/>
  <c r="P187" i="1"/>
  <c r="O187" i="1"/>
  <c r="N187" i="1"/>
  <c r="M187" i="1"/>
  <c r="L187" i="1"/>
  <c r="J187" i="1"/>
  <c r="K187" i="1" s="1"/>
  <c r="I187" i="1"/>
  <c r="G187" i="1"/>
  <c r="F187" i="1"/>
  <c r="H187" i="1" s="1"/>
  <c r="C187" i="1"/>
  <c r="AY186" i="1"/>
  <c r="AU186" i="1"/>
  <c r="AT186" i="1"/>
  <c r="AS186" i="1"/>
  <c r="BB186" i="1" s="1"/>
  <c r="AR186" i="1"/>
  <c r="AQ186" i="1"/>
  <c r="AP186" i="1"/>
  <c r="AO186" i="1"/>
  <c r="AN186" i="1"/>
  <c r="AN184" i="1" s="1"/>
  <c r="AN183" i="1" s="1"/>
  <c r="AM186" i="1"/>
  <c r="AZ186" i="1" s="1"/>
  <c r="AL186" i="1"/>
  <c r="AK186" i="1"/>
  <c r="AJ186" i="1"/>
  <c r="AG186" i="1"/>
  <c r="AD186" i="1"/>
  <c r="AE186" i="1" s="1"/>
  <c r="AC186" i="1"/>
  <c r="Z186" i="1"/>
  <c r="Y186" i="1"/>
  <c r="V186" i="1"/>
  <c r="V184" i="1" s="1"/>
  <c r="S186" i="1"/>
  <c r="R186" i="1"/>
  <c r="P186" i="1"/>
  <c r="O186" i="1"/>
  <c r="N186" i="1"/>
  <c r="M186" i="1"/>
  <c r="M184" i="1" s="1"/>
  <c r="L186" i="1"/>
  <c r="J186" i="1"/>
  <c r="K186" i="1" s="1"/>
  <c r="I186" i="1"/>
  <c r="H186" i="1"/>
  <c r="G186" i="1"/>
  <c r="F186" i="1"/>
  <c r="E186" i="1"/>
  <c r="D186" i="1"/>
  <c r="C186" i="1"/>
  <c r="BB185" i="1"/>
  <c r="AY185" i="1"/>
  <c r="AU185" i="1"/>
  <c r="AT185" i="1"/>
  <c r="AS185" i="1"/>
  <c r="AS184" i="1" s="1"/>
  <c r="AR185" i="1"/>
  <c r="AQ185" i="1"/>
  <c r="AP185" i="1"/>
  <c r="AP184" i="1" s="1"/>
  <c r="AP183" i="1" s="1"/>
  <c r="AO185" i="1"/>
  <c r="AO184" i="1" s="1"/>
  <c r="AO183" i="1" s="1"/>
  <c r="AN185" i="1"/>
  <c r="AM185" i="1"/>
  <c r="AL185" i="1"/>
  <c r="AK185" i="1"/>
  <c r="AK184" i="1" s="1"/>
  <c r="AJ185" i="1"/>
  <c r="AG185" i="1"/>
  <c r="AG184" i="1" s="1"/>
  <c r="AG183" i="1" s="1"/>
  <c r="AF185" i="1"/>
  <c r="AD185" i="1"/>
  <c r="AC185" i="1"/>
  <c r="AE185" i="1" s="1"/>
  <c r="Z185" i="1"/>
  <c r="Y185" i="1"/>
  <c r="X185" i="1"/>
  <c r="AA185" i="1" s="1"/>
  <c r="W185" i="1"/>
  <c r="V185" i="1"/>
  <c r="S185" i="1"/>
  <c r="R185" i="1"/>
  <c r="R184" i="1" s="1"/>
  <c r="P185" i="1"/>
  <c r="O185" i="1"/>
  <c r="O184" i="1" s="1"/>
  <c r="O183" i="1" s="1"/>
  <c r="N185" i="1"/>
  <c r="N184" i="1" s="1"/>
  <c r="M185" i="1"/>
  <c r="L185" i="1"/>
  <c r="J185" i="1"/>
  <c r="I185" i="1"/>
  <c r="G185" i="1"/>
  <c r="F185" i="1"/>
  <c r="F184" i="1" s="1"/>
  <c r="D185" i="1"/>
  <c r="E185" i="1" s="1"/>
  <c r="C185" i="1"/>
  <c r="BA184" i="1"/>
  <c r="AU184" i="1"/>
  <c r="AU183" i="1" s="1"/>
  <c r="AT184" i="1"/>
  <c r="AR184" i="1"/>
  <c r="AQ184" i="1"/>
  <c r="AL184" i="1"/>
  <c r="AJ184" i="1"/>
  <c r="Z184" i="1"/>
  <c r="Y184" i="1"/>
  <c r="Y183" i="1" s="1"/>
  <c r="S184" i="1"/>
  <c r="P184" i="1"/>
  <c r="P183" i="1" s="1"/>
  <c r="L184" i="1"/>
  <c r="I184" i="1"/>
  <c r="I183" i="1" s="1"/>
  <c r="C184" i="1"/>
  <c r="AT183" i="1"/>
  <c r="AS183" i="1"/>
  <c r="BB183" i="1" s="1"/>
  <c r="AL183" i="1"/>
  <c r="AK183" i="1"/>
  <c r="V183" i="1"/>
  <c r="S183" i="1"/>
  <c r="S168" i="1" s="1"/>
  <c r="R183" i="1"/>
  <c r="M183" i="1"/>
  <c r="F183" i="1"/>
  <c r="C183" i="1"/>
  <c r="C168" i="1" s="1"/>
  <c r="AY182" i="1"/>
  <c r="AU182" i="1"/>
  <c r="AT182" i="1"/>
  <c r="AS182" i="1"/>
  <c r="AR182" i="1"/>
  <c r="AQ182" i="1"/>
  <c r="AP182" i="1"/>
  <c r="AO182" i="1"/>
  <c r="AN182" i="1"/>
  <c r="AM182" i="1"/>
  <c r="AV182" i="1" s="1"/>
  <c r="AL182" i="1"/>
  <c r="AK182" i="1"/>
  <c r="AJ182" i="1"/>
  <c r="AG182" i="1"/>
  <c r="AF182" i="1"/>
  <c r="AD182" i="1"/>
  <c r="AE182" i="1" s="1"/>
  <c r="AH182" i="1" s="1"/>
  <c r="AC182" i="1"/>
  <c r="Z182" i="1"/>
  <c r="Y182" i="1"/>
  <c r="X182" i="1"/>
  <c r="W182" i="1"/>
  <c r="V182" i="1"/>
  <c r="T182" i="1"/>
  <c r="S182" i="1"/>
  <c r="R182" i="1"/>
  <c r="Q182" i="1"/>
  <c r="P182" i="1"/>
  <c r="O182" i="1"/>
  <c r="N182" i="1"/>
  <c r="M182" i="1"/>
  <c r="L182" i="1"/>
  <c r="J182" i="1"/>
  <c r="K182" i="1" s="1"/>
  <c r="I182" i="1"/>
  <c r="G182" i="1"/>
  <c r="E182" i="1"/>
  <c r="D182" i="1"/>
  <c r="C182" i="1"/>
  <c r="BB181" i="1"/>
  <c r="AU181" i="1"/>
  <c r="AT181" i="1"/>
  <c r="AS181" i="1"/>
  <c r="AR181" i="1"/>
  <c r="AP181" i="1"/>
  <c r="AP179" i="1" s="1"/>
  <c r="AO181" i="1"/>
  <c r="AN181" i="1"/>
  <c r="AM181" i="1"/>
  <c r="AL181" i="1"/>
  <c r="AK181" i="1"/>
  <c r="AJ181" i="1"/>
  <c r="AG181" i="1"/>
  <c r="AG179" i="1" s="1"/>
  <c r="AF181" i="1"/>
  <c r="AD181" i="1"/>
  <c r="AC181" i="1"/>
  <c r="AE181" i="1" s="1"/>
  <c r="Z181" i="1"/>
  <c r="Y181" i="1"/>
  <c r="X181" i="1"/>
  <c r="AA181" i="1" s="1"/>
  <c r="W181" i="1"/>
  <c r="V181" i="1"/>
  <c r="S181" i="1"/>
  <c r="R181" i="1"/>
  <c r="P181" i="1"/>
  <c r="O181" i="1"/>
  <c r="O179" i="1" s="1"/>
  <c r="N181" i="1"/>
  <c r="M181" i="1"/>
  <c r="L181" i="1"/>
  <c r="J181" i="1"/>
  <c r="K181" i="1" s="1"/>
  <c r="I181" i="1"/>
  <c r="G181" i="1"/>
  <c r="F181" i="1"/>
  <c r="F179" i="1" s="1"/>
  <c r="D181" i="1"/>
  <c r="E181" i="1" s="1"/>
  <c r="C181" i="1"/>
  <c r="BA180" i="1"/>
  <c r="AU180" i="1"/>
  <c r="AU179" i="1" s="1"/>
  <c r="AT180" i="1"/>
  <c r="AS180" i="1"/>
  <c r="AR180" i="1"/>
  <c r="AR179" i="1" s="1"/>
  <c r="AQ180" i="1"/>
  <c r="AP180" i="1"/>
  <c r="AO180" i="1"/>
  <c r="AN180" i="1"/>
  <c r="AM180" i="1"/>
  <c r="AM179" i="1" s="1"/>
  <c r="AL180" i="1"/>
  <c r="AL179" i="1" s="1"/>
  <c r="AK180" i="1"/>
  <c r="AJ180" i="1"/>
  <c r="AG180" i="1"/>
  <c r="AF180" i="1"/>
  <c r="AD180" i="1"/>
  <c r="AD179" i="1" s="1"/>
  <c r="AC180" i="1"/>
  <c r="AE180" i="1" s="1"/>
  <c r="AH180" i="1" s="1"/>
  <c r="Z180" i="1"/>
  <c r="Z179" i="1" s="1"/>
  <c r="Y180" i="1"/>
  <c r="Y179" i="1" s="1"/>
  <c r="W180" i="1"/>
  <c r="V180" i="1"/>
  <c r="X180" i="1" s="1"/>
  <c r="S180" i="1"/>
  <c r="P180" i="1"/>
  <c r="P179" i="1" s="1"/>
  <c r="O180" i="1"/>
  <c r="N180" i="1"/>
  <c r="M180" i="1"/>
  <c r="L180" i="1"/>
  <c r="L179" i="1" s="1"/>
  <c r="K180" i="1"/>
  <c r="J180" i="1"/>
  <c r="I180" i="1"/>
  <c r="I179" i="1" s="1"/>
  <c r="H180" i="1"/>
  <c r="G180" i="1"/>
  <c r="F180" i="1"/>
  <c r="D180" i="1"/>
  <c r="C180" i="1"/>
  <c r="AT179" i="1"/>
  <c r="AS179" i="1"/>
  <c r="BB179" i="1" s="1"/>
  <c r="AO179" i="1"/>
  <c r="AN179" i="1"/>
  <c r="AK179" i="1"/>
  <c r="AF179" i="1"/>
  <c r="AC179" i="1"/>
  <c r="AE179" i="1" s="1"/>
  <c r="AH179" i="1" s="1"/>
  <c r="W179" i="1"/>
  <c r="V179" i="1"/>
  <c r="X179" i="1" s="1"/>
  <c r="AA179" i="1" s="1"/>
  <c r="S179" i="1"/>
  <c r="N179" i="1"/>
  <c r="M179" i="1"/>
  <c r="K179" i="1"/>
  <c r="J179" i="1"/>
  <c r="C179" i="1"/>
  <c r="AY178" i="1"/>
  <c r="AU178" i="1"/>
  <c r="AT178" i="1"/>
  <c r="AS178" i="1"/>
  <c r="BB178" i="1" s="1"/>
  <c r="AR178" i="1"/>
  <c r="AQ178" i="1"/>
  <c r="AP178" i="1"/>
  <c r="BA178" i="1" s="1"/>
  <c r="AO178" i="1"/>
  <c r="AN178" i="1"/>
  <c r="AV178" i="1" s="1"/>
  <c r="AM178" i="1"/>
  <c r="AZ178" i="1" s="1"/>
  <c r="AL178" i="1"/>
  <c r="AK178" i="1"/>
  <c r="AJ178" i="1"/>
  <c r="AG178" i="1"/>
  <c r="AF178" i="1"/>
  <c r="AE178" i="1"/>
  <c r="AH178" i="1" s="1"/>
  <c r="AD178" i="1"/>
  <c r="AC178" i="1"/>
  <c r="Z178" i="1"/>
  <c r="Y178" i="1"/>
  <c r="W178" i="1"/>
  <c r="V178" i="1"/>
  <c r="X178" i="1" s="1"/>
  <c r="AA178" i="1" s="1"/>
  <c r="T178" i="1"/>
  <c r="S178" i="1"/>
  <c r="R178" i="1"/>
  <c r="Q178" i="1"/>
  <c r="P178" i="1"/>
  <c r="O178" i="1"/>
  <c r="N178" i="1"/>
  <c r="M178" i="1"/>
  <c r="L178" i="1"/>
  <c r="J178" i="1"/>
  <c r="K178" i="1" s="1"/>
  <c r="I178" i="1"/>
  <c r="G178" i="1"/>
  <c r="H178" i="1" s="1"/>
  <c r="F178" i="1"/>
  <c r="D178" i="1"/>
  <c r="E178" i="1" s="1"/>
  <c r="C178" i="1"/>
  <c r="AU177" i="1"/>
  <c r="AT177" i="1"/>
  <c r="AS177" i="1"/>
  <c r="BB177" i="1" s="1"/>
  <c r="AR177" i="1"/>
  <c r="AQ177" i="1"/>
  <c r="AP177" i="1"/>
  <c r="BA177" i="1" s="1"/>
  <c r="AO177" i="1"/>
  <c r="AN177" i="1"/>
  <c r="AM177" i="1"/>
  <c r="AZ177" i="1" s="1"/>
  <c r="AL177" i="1"/>
  <c r="AK177" i="1"/>
  <c r="AJ177" i="1"/>
  <c r="AV177" i="1" s="1"/>
  <c r="AW177" i="1" s="1"/>
  <c r="AG177" i="1"/>
  <c r="AF177" i="1"/>
  <c r="AD177" i="1"/>
  <c r="AC177" i="1"/>
  <c r="AE177" i="1" s="1"/>
  <c r="AH177" i="1" s="1"/>
  <c r="Z177" i="1"/>
  <c r="Y177" i="1"/>
  <c r="X177" i="1"/>
  <c r="AA177" i="1" s="1"/>
  <c r="W177" i="1"/>
  <c r="V177" i="1"/>
  <c r="T177" i="1"/>
  <c r="S177" i="1"/>
  <c r="R177" i="1"/>
  <c r="Q177" i="1"/>
  <c r="P177" i="1"/>
  <c r="O177" i="1"/>
  <c r="N177" i="1"/>
  <c r="M177" i="1"/>
  <c r="L177" i="1"/>
  <c r="J177" i="1"/>
  <c r="K177" i="1" s="1"/>
  <c r="I177" i="1"/>
  <c r="G177" i="1"/>
  <c r="F177" i="1"/>
  <c r="D177" i="1"/>
  <c r="E177" i="1" s="1"/>
  <c r="C177" i="1"/>
  <c r="BA176" i="1"/>
  <c r="AU176" i="1"/>
  <c r="AT176" i="1"/>
  <c r="AS176" i="1"/>
  <c r="BB176" i="1" s="1"/>
  <c r="AR176" i="1"/>
  <c r="AR174" i="1" s="1"/>
  <c r="AQ176" i="1"/>
  <c r="AP176" i="1"/>
  <c r="AO176" i="1"/>
  <c r="AN176" i="1"/>
  <c r="AM176" i="1"/>
  <c r="AZ176" i="1" s="1"/>
  <c r="AL176" i="1"/>
  <c r="AK176" i="1"/>
  <c r="AJ176" i="1"/>
  <c r="AG176" i="1"/>
  <c r="AF176" i="1"/>
  <c r="AD176" i="1"/>
  <c r="AC176" i="1"/>
  <c r="AE176" i="1" s="1"/>
  <c r="AH176" i="1" s="1"/>
  <c r="Z176" i="1"/>
  <c r="Z174" i="1" s="1"/>
  <c r="Y176" i="1"/>
  <c r="Y174" i="1" s="1"/>
  <c r="Y168" i="1" s="1"/>
  <c r="W176" i="1"/>
  <c r="V176" i="1"/>
  <c r="X176" i="1" s="1"/>
  <c r="T176" i="1"/>
  <c r="S176" i="1"/>
  <c r="R176" i="1"/>
  <c r="Q176" i="1"/>
  <c r="Q174" i="1" s="1"/>
  <c r="P176" i="1"/>
  <c r="O176" i="1"/>
  <c r="N176" i="1"/>
  <c r="M176" i="1"/>
  <c r="L176" i="1"/>
  <c r="J176" i="1"/>
  <c r="I176" i="1"/>
  <c r="I174" i="1" s="1"/>
  <c r="H176" i="1"/>
  <c r="G176" i="1"/>
  <c r="F176" i="1"/>
  <c r="D176" i="1"/>
  <c r="C176" i="1"/>
  <c r="AU175" i="1"/>
  <c r="AT175" i="1"/>
  <c r="AT174" i="1" s="1"/>
  <c r="AS175" i="1"/>
  <c r="AS174" i="1" s="1"/>
  <c r="AR175" i="1"/>
  <c r="AQ175" i="1"/>
  <c r="AP175" i="1"/>
  <c r="BA175" i="1" s="1"/>
  <c r="AO175" i="1"/>
  <c r="AO174" i="1" s="1"/>
  <c r="AN175" i="1"/>
  <c r="AM175" i="1"/>
  <c r="AL175" i="1"/>
  <c r="AL174" i="1" s="1"/>
  <c r="AK175" i="1"/>
  <c r="AK174" i="1" s="1"/>
  <c r="AJ175" i="1"/>
  <c r="AG175" i="1"/>
  <c r="AF175" i="1"/>
  <c r="AF174" i="1" s="1"/>
  <c r="AD175" i="1"/>
  <c r="AC175" i="1"/>
  <c r="AC174" i="1" s="1"/>
  <c r="AE174" i="1" s="1"/>
  <c r="AH174" i="1" s="1"/>
  <c r="Z175" i="1"/>
  <c r="Y175" i="1"/>
  <c r="W175" i="1"/>
  <c r="W174" i="1" s="1"/>
  <c r="V175" i="1"/>
  <c r="T175" i="1"/>
  <c r="S175" i="1"/>
  <c r="S174" i="1" s="1"/>
  <c r="R175" i="1"/>
  <c r="R174" i="1" s="1"/>
  <c r="Q175" i="1"/>
  <c r="P175" i="1"/>
  <c r="O175" i="1"/>
  <c r="N175" i="1"/>
  <c r="N174" i="1" s="1"/>
  <c r="M175" i="1"/>
  <c r="L175" i="1"/>
  <c r="J175" i="1"/>
  <c r="J174" i="1" s="1"/>
  <c r="K174" i="1" s="1"/>
  <c r="I175" i="1"/>
  <c r="G175" i="1"/>
  <c r="F175" i="1"/>
  <c r="D175" i="1"/>
  <c r="C175" i="1"/>
  <c r="C174" i="1" s="1"/>
  <c r="AZ174" i="1"/>
  <c r="AU174" i="1"/>
  <c r="AQ174" i="1"/>
  <c r="AP174" i="1"/>
  <c r="AN174" i="1"/>
  <c r="AM174" i="1"/>
  <c r="AG174" i="1"/>
  <c r="AD174" i="1"/>
  <c r="V174" i="1"/>
  <c r="X174" i="1" s="1"/>
  <c r="T174" i="1"/>
  <c r="P174" i="1"/>
  <c r="O174" i="1"/>
  <c r="M174" i="1"/>
  <c r="L174" i="1"/>
  <c r="G174" i="1"/>
  <c r="D174" i="1"/>
  <c r="E174" i="1" s="1"/>
  <c r="BB173" i="1"/>
  <c r="AU173" i="1"/>
  <c r="AT173" i="1"/>
  <c r="AS173" i="1"/>
  <c r="AS172" i="1" s="1"/>
  <c r="BB172" i="1" s="1"/>
  <c r="AR173" i="1"/>
  <c r="AP173" i="1"/>
  <c r="AP172" i="1" s="1"/>
  <c r="AP169" i="1" s="1"/>
  <c r="AO173" i="1"/>
  <c r="AO172" i="1" s="1"/>
  <c r="AN173" i="1"/>
  <c r="AM173" i="1"/>
  <c r="AL173" i="1"/>
  <c r="AK173" i="1"/>
  <c r="AK172" i="1" s="1"/>
  <c r="AJ173" i="1"/>
  <c r="AJ172" i="1" s="1"/>
  <c r="AG173" i="1"/>
  <c r="AG172" i="1" s="1"/>
  <c r="AF173" i="1"/>
  <c r="AF172" i="1" s="1"/>
  <c r="AF169" i="1" s="1"/>
  <c r="AD173" i="1"/>
  <c r="AC173" i="1"/>
  <c r="AE173" i="1" s="1"/>
  <c r="Z173" i="1"/>
  <c r="Y173" i="1"/>
  <c r="X173" i="1"/>
  <c r="AA173" i="1" s="1"/>
  <c r="W173" i="1"/>
  <c r="W172" i="1" s="1"/>
  <c r="V173" i="1"/>
  <c r="S173" i="1"/>
  <c r="R173" i="1"/>
  <c r="R172" i="1" s="1"/>
  <c r="O173" i="1"/>
  <c r="O172" i="1" s="1"/>
  <c r="N173" i="1"/>
  <c r="N172" i="1" s="1"/>
  <c r="M173" i="1"/>
  <c r="L173" i="1"/>
  <c r="J173" i="1"/>
  <c r="I173" i="1"/>
  <c r="G173" i="1"/>
  <c r="F173" i="1"/>
  <c r="F172" i="1" s="1"/>
  <c r="D173" i="1"/>
  <c r="E173" i="1" s="1"/>
  <c r="C173" i="1"/>
  <c r="AU172" i="1"/>
  <c r="AT172" i="1"/>
  <c r="AR172" i="1"/>
  <c r="AN172" i="1"/>
  <c r="AM172" i="1"/>
  <c r="AZ172" i="1" s="1"/>
  <c r="AL172" i="1"/>
  <c r="AD172" i="1"/>
  <c r="AC172" i="1"/>
  <c r="AE172" i="1" s="1"/>
  <c r="AH172" i="1" s="1"/>
  <c r="Z172" i="1"/>
  <c r="Y172" i="1"/>
  <c r="V172" i="1"/>
  <c r="X172" i="1" s="1"/>
  <c r="AA172" i="1" s="1"/>
  <c r="S172" i="1"/>
  <c r="M172" i="1"/>
  <c r="L172" i="1"/>
  <c r="I172" i="1"/>
  <c r="D172" i="1"/>
  <c r="C172" i="1"/>
  <c r="AU171" i="1"/>
  <c r="AT171" i="1"/>
  <c r="AT170" i="1" s="1"/>
  <c r="AT169" i="1" s="1"/>
  <c r="AS171" i="1"/>
  <c r="AS170" i="1" s="1"/>
  <c r="AR171" i="1"/>
  <c r="AQ171" i="1"/>
  <c r="AP171" i="1"/>
  <c r="BA171" i="1" s="1"/>
  <c r="AO171" i="1"/>
  <c r="AO170" i="1" s="1"/>
  <c r="AN171" i="1"/>
  <c r="AZ171" i="1" s="1"/>
  <c r="AM171" i="1"/>
  <c r="AL171" i="1"/>
  <c r="AL170" i="1" s="1"/>
  <c r="AL169" i="1" s="1"/>
  <c r="AL168" i="1" s="1"/>
  <c r="AK171" i="1"/>
  <c r="AK170" i="1" s="1"/>
  <c r="AJ171" i="1"/>
  <c r="AG171" i="1"/>
  <c r="AF171" i="1"/>
  <c r="AF170" i="1" s="1"/>
  <c r="AC171" i="1"/>
  <c r="AC170" i="1" s="1"/>
  <c r="AC169" i="1" s="1"/>
  <c r="Z171" i="1"/>
  <c r="Y171" i="1"/>
  <c r="W171" i="1"/>
  <c r="W170" i="1" s="1"/>
  <c r="V171" i="1"/>
  <c r="T171" i="1"/>
  <c r="S171" i="1"/>
  <c r="S170" i="1" s="1"/>
  <c r="S169" i="1" s="1"/>
  <c r="R171" i="1"/>
  <c r="R170" i="1" s="1"/>
  <c r="Q171" i="1"/>
  <c r="P171" i="1"/>
  <c r="O171" i="1"/>
  <c r="N171" i="1"/>
  <c r="N170" i="1" s="1"/>
  <c r="M171" i="1"/>
  <c r="L171" i="1"/>
  <c r="J171" i="1"/>
  <c r="J170" i="1" s="1"/>
  <c r="K170" i="1" s="1"/>
  <c r="I171" i="1"/>
  <c r="G171" i="1"/>
  <c r="F171" i="1"/>
  <c r="D171" i="1"/>
  <c r="C171" i="1"/>
  <c r="C170" i="1" s="1"/>
  <c r="C169" i="1" s="1"/>
  <c r="AV170" i="1"/>
  <c r="AU170" i="1"/>
  <c r="AU169" i="1" s="1"/>
  <c r="AR170" i="1"/>
  <c r="AQ170" i="1"/>
  <c r="AP170" i="1"/>
  <c r="BA170" i="1" s="1"/>
  <c r="AN170" i="1"/>
  <c r="AN169" i="1" s="1"/>
  <c r="AM170" i="1"/>
  <c r="AM169" i="1" s="1"/>
  <c r="AZ169" i="1" s="1"/>
  <c r="AJ170" i="1"/>
  <c r="AG170" i="1"/>
  <c r="Z170" i="1"/>
  <c r="Y170" i="1"/>
  <c r="Y169" i="1" s="1"/>
  <c r="X170" i="1"/>
  <c r="AA170" i="1" s="1"/>
  <c r="V170" i="1"/>
  <c r="V169" i="1" s="1"/>
  <c r="V168" i="1" s="1"/>
  <c r="T170" i="1"/>
  <c r="Q170" i="1"/>
  <c r="P170" i="1"/>
  <c r="O170" i="1"/>
  <c r="M170" i="1"/>
  <c r="M169" i="1" s="1"/>
  <c r="M168" i="1" s="1"/>
  <c r="L170" i="1"/>
  <c r="L169" i="1" s="1"/>
  <c r="I170" i="1"/>
  <c r="G170" i="1"/>
  <c r="D170" i="1"/>
  <c r="D169" i="1" s="1"/>
  <c r="E169" i="1" s="1"/>
  <c r="AS169" i="1"/>
  <c r="AS168" i="1" s="1"/>
  <c r="AR169" i="1"/>
  <c r="AO169" i="1"/>
  <c r="AK169" i="1"/>
  <c r="AK168" i="1" s="1"/>
  <c r="AG169" i="1"/>
  <c r="AG168" i="1" s="1"/>
  <c r="Z169" i="1"/>
  <c r="W169" i="1"/>
  <c r="R169" i="1"/>
  <c r="O169" i="1"/>
  <c r="N169" i="1"/>
  <c r="I169" i="1"/>
  <c r="I168" i="1" s="1"/>
  <c r="AU168" i="1"/>
  <c r="AT168" i="1"/>
  <c r="AU167" i="1"/>
  <c r="AT167" i="1"/>
  <c r="AT165" i="1" s="1"/>
  <c r="AS167" i="1"/>
  <c r="BB167" i="1" s="1"/>
  <c r="AR167" i="1"/>
  <c r="AQ167" i="1"/>
  <c r="AP167" i="1"/>
  <c r="BA167" i="1" s="1"/>
  <c r="AO167" i="1"/>
  <c r="AN167" i="1"/>
  <c r="AZ167" i="1" s="1"/>
  <c r="AM167" i="1"/>
  <c r="AL167" i="1"/>
  <c r="AL165" i="1" s="1"/>
  <c r="AK167" i="1"/>
  <c r="AJ167" i="1"/>
  <c r="AG167" i="1"/>
  <c r="AF167" i="1"/>
  <c r="AC167" i="1"/>
  <c r="AC165" i="1" s="1"/>
  <c r="Z167" i="1"/>
  <c r="Y167" i="1"/>
  <c r="W167" i="1"/>
  <c r="V167" i="1"/>
  <c r="X167" i="1" s="1"/>
  <c r="AA167" i="1" s="1"/>
  <c r="T167" i="1"/>
  <c r="S167" i="1"/>
  <c r="S165" i="1" s="1"/>
  <c r="R167" i="1"/>
  <c r="R165" i="1" s="1"/>
  <c r="Q167" i="1"/>
  <c r="P167" i="1"/>
  <c r="O167" i="1"/>
  <c r="N167" i="1"/>
  <c r="M167" i="1"/>
  <c r="L167" i="1"/>
  <c r="J167" i="1"/>
  <c r="K167" i="1" s="1"/>
  <c r="I167" i="1"/>
  <c r="G167" i="1"/>
  <c r="F167" i="1"/>
  <c r="H167" i="1" s="1"/>
  <c r="D167" i="1"/>
  <c r="C167" i="1"/>
  <c r="C165" i="1" s="1"/>
  <c r="AZ166" i="1"/>
  <c r="AY166" i="1"/>
  <c r="AU166" i="1"/>
  <c r="AU165" i="1" s="1"/>
  <c r="AT166" i="1"/>
  <c r="AS166" i="1"/>
  <c r="AR166" i="1"/>
  <c r="AQ166" i="1"/>
  <c r="AQ165" i="1" s="1"/>
  <c r="AP166" i="1"/>
  <c r="BA166" i="1" s="1"/>
  <c r="AO166" i="1"/>
  <c r="AN166" i="1"/>
  <c r="AM166" i="1"/>
  <c r="AM165" i="1" s="1"/>
  <c r="AL166" i="1"/>
  <c r="AK166" i="1"/>
  <c r="AJ166" i="1"/>
  <c r="AG166" i="1"/>
  <c r="AG165" i="1" s="1"/>
  <c r="AF166" i="1"/>
  <c r="AD166" i="1"/>
  <c r="AC166" i="1"/>
  <c r="Z166" i="1"/>
  <c r="Y166" i="1"/>
  <c r="Y165" i="1" s="1"/>
  <c r="X166" i="1"/>
  <c r="AA166" i="1" s="1"/>
  <c r="W166" i="1"/>
  <c r="V166" i="1"/>
  <c r="T166" i="1"/>
  <c r="S166" i="1"/>
  <c r="R166" i="1"/>
  <c r="Q166" i="1"/>
  <c r="P166" i="1"/>
  <c r="P165" i="1" s="1"/>
  <c r="O166" i="1"/>
  <c r="O165" i="1" s="1"/>
  <c r="N166" i="1"/>
  <c r="M166" i="1"/>
  <c r="L166" i="1"/>
  <c r="L165" i="1" s="1"/>
  <c r="J166" i="1"/>
  <c r="K166" i="1" s="1"/>
  <c r="I166" i="1"/>
  <c r="G166" i="1"/>
  <c r="H166" i="1" s="1"/>
  <c r="F166" i="1"/>
  <c r="E166" i="1"/>
  <c r="D166" i="1"/>
  <c r="D165" i="1" s="1"/>
  <c r="C166" i="1"/>
  <c r="AR165" i="1"/>
  <c r="AO165" i="1"/>
  <c r="AK165" i="1"/>
  <c r="AY165" i="1" s="1"/>
  <c r="AJ165" i="1"/>
  <c r="AF165" i="1"/>
  <c r="Z165" i="1"/>
  <c r="W165" i="1"/>
  <c r="Q165" i="1"/>
  <c r="N165" i="1"/>
  <c r="I165" i="1"/>
  <c r="AU164" i="1"/>
  <c r="AU163" i="1" s="1"/>
  <c r="AT164" i="1"/>
  <c r="AT163" i="1" s="1"/>
  <c r="AR164" i="1"/>
  <c r="AR163" i="1" s="1"/>
  <c r="AQ164" i="1"/>
  <c r="AQ163" i="1" s="1"/>
  <c r="AP164" i="1"/>
  <c r="AO164" i="1"/>
  <c r="AN164" i="1"/>
  <c r="AM164" i="1"/>
  <c r="AM163" i="1" s="1"/>
  <c r="AL164" i="1"/>
  <c r="AJ164" i="1"/>
  <c r="AG164" i="1"/>
  <c r="AF164" i="1"/>
  <c r="AD164" i="1"/>
  <c r="AD163" i="1" s="1"/>
  <c r="AC164" i="1"/>
  <c r="AE164" i="1" s="1"/>
  <c r="AH164" i="1" s="1"/>
  <c r="Z164" i="1"/>
  <c r="Z163" i="1" s="1"/>
  <c r="Y164" i="1"/>
  <c r="Y163" i="1" s="1"/>
  <c r="W164" i="1"/>
  <c r="V164" i="1"/>
  <c r="X164" i="1" s="1"/>
  <c r="T164" i="1"/>
  <c r="S164" i="1"/>
  <c r="S163" i="1" s="1"/>
  <c r="R164" i="1"/>
  <c r="Q164" i="1"/>
  <c r="Q163" i="1" s="1"/>
  <c r="P164" i="1"/>
  <c r="P163" i="1" s="1"/>
  <c r="O164" i="1"/>
  <c r="N164" i="1"/>
  <c r="M164" i="1"/>
  <c r="L164" i="1"/>
  <c r="L163" i="1" s="1"/>
  <c r="I164" i="1"/>
  <c r="I163" i="1" s="1"/>
  <c r="H164" i="1"/>
  <c r="G164" i="1"/>
  <c r="F164" i="1"/>
  <c r="D164" i="1"/>
  <c r="C164" i="1"/>
  <c r="AP163" i="1"/>
  <c r="BA163" i="1" s="1"/>
  <c r="AO163" i="1"/>
  <c r="AN163" i="1"/>
  <c r="AL163" i="1"/>
  <c r="AG163" i="1"/>
  <c r="AF163" i="1"/>
  <c r="AC163" i="1"/>
  <c r="AE163" i="1" s="1"/>
  <c r="AH163" i="1" s="1"/>
  <c r="W163" i="1"/>
  <c r="V163" i="1"/>
  <c r="X163" i="1" s="1"/>
  <c r="AA163" i="1" s="1"/>
  <c r="R163" i="1"/>
  <c r="O163" i="1"/>
  <c r="N163" i="1"/>
  <c r="M163" i="1"/>
  <c r="G163" i="1"/>
  <c r="F163" i="1"/>
  <c r="H163" i="1" s="1"/>
  <c r="C163" i="1"/>
  <c r="AY162" i="1"/>
  <c r="AU162" i="1"/>
  <c r="AU161" i="1" s="1"/>
  <c r="BB161" i="1" s="1"/>
  <c r="AT162" i="1"/>
  <c r="AS162" i="1"/>
  <c r="AR162" i="1"/>
  <c r="AP162" i="1"/>
  <c r="AP161" i="1" s="1"/>
  <c r="AN162" i="1"/>
  <c r="AN161" i="1" s="1"/>
  <c r="AM162" i="1"/>
  <c r="AM161" i="1" s="1"/>
  <c r="AL162" i="1"/>
  <c r="AK162" i="1"/>
  <c r="AJ162" i="1"/>
  <c r="AG162" i="1"/>
  <c r="AF162" i="1"/>
  <c r="AD162" i="1"/>
  <c r="AD161" i="1" s="1"/>
  <c r="AC162" i="1"/>
  <c r="Z162" i="1"/>
  <c r="Y162" i="1"/>
  <c r="Y161" i="1" s="1"/>
  <c r="W162" i="1"/>
  <c r="V162" i="1"/>
  <c r="V161" i="1" s="1"/>
  <c r="X161" i="1" s="1"/>
  <c r="AA161" i="1" s="1"/>
  <c r="T162" i="1"/>
  <c r="S162" i="1"/>
  <c r="R162" i="1"/>
  <c r="Q162" i="1"/>
  <c r="P162" i="1"/>
  <c r="P161" i="1" s="1"/>
  <c r="O162" i="1"/>
  <c r="N162" i="1"/>
  <c r="M162" i="1"/>
  <c r="M161" i="1" s="1"/>
  <c r="L162" i="1"/>
  <c r="L161" i="1" s="1"/>
  <c r="J162" i="1"/>
  <c r="K162" i="1" s="1"/>
  <c r="I162" i="1"/>
  <c r="G162" i="1"/>
  <c r="H162" i="1" s="1"/>
  <c r="F162" i="1"/>
  <c r="D162" i="1"/>
  <c r="D161" i="1" s="1"/>
  <c r="E161" i="1" s="1"/>
  <c r="C162" i="1"/>
  <c r="AT161" i="1"/>
  <c r="AS161" i="1"/>
  <c r="AR161" i="1"/>
  <c r="AL161" i="1"/>
  <c r="AK161" i="1"/>
  <c r="AJ161" i="1"/>
  <c r="AG161" i="1"/>
  <c r="AF161" i="1"/>
  <c r="AC161" i="1"/>
  <c r="AE161" i="1" s="1"/>
  <c r="AH161" i="1" s="1"/>
  <c r="Z161" i="1"/>
  <c r="W161" i="1"/>
  <c r="S161" i="1"/>
  <c r="R161" i="1"/>
  <c r="Q161" i="1"/>
  <c r="O161" i="1"/>
  <c r="N161" i="1"/>
  <c r="J161" i="1"/>
  <c r="I161" i="1"/>
  <c r="F161" i="1"/>
  <c r="C161" i="1"/>
  <c r="BA160" i="1"/>
  <c r="AU160" i="1"/>
  <c r="AT160" i="1"/>
  <c r="AS160" i="1"/>
  <c r="AR160" i="1"/>
  <c r="AQ160" i="1"/>
  <c r="AP160" i="1"/>
  <c r="AO160" i="1"/>
  <c r="AN160" i="1"/>
  <c r="AM160" i="1"/>
  <c r="AZ160" i="1" s="1"/>
  <c r="AL160" i="1"/>
  <c r="AK160" i="1"/>
  <c r="AJ160" i="1"/>
  <c r="AG160" i="1"/>
  <c r="AF160" i="1"/>
  <c r="AD160" i="1"/>
  <c r="AC160" i="1"/>
  <c r="AE160" i="1" s="1"/>
  <c r="AH160" i="1" s="1"/>
  <c r="Z160" i="1"/>
  <c r="Y160" i="1"/>
  <c r="W160" i="1"/>
  <c r="V160" i="1"/>
  <c r="X160" i="1" s="1"/>
  <c r="S160" i="1"/>
  <c r="R160" i="1"/>
  <c r="Q160" i="1"/>
  <c r="P160" i="1"/>
  <c r="O160" i="1"/>
  <c r="N160" i="1"/>
  <c r="M160" i="1"/>
  <c r="L160" i="1"/>
  <c r="I160" i="1"/>
  <c r="H160" i="1"/>
  <c r="G160" i="1"/>
  <c r="F160" i="1"/>
  <c r="D160" i="1"/>
  <c r="C160" i="1"/>
  <c r="AU159" i="1"/>
  <c r="AT159" i="1"/>
  <c r="BB159" i="1" s="1"/>
  <c r="AS159" i="1"/>
  <c r="AR159" i="1"/>
  <c r="AQ159" i="1"/>
  <c r="AP159" i="1"/>
  <c r="BA159" i="1" s="1"/>
  <c r="AO159" i="1"/>
  <c r="AN159" i="1"/>
  <c r="AZ159" i="1" s="1"/>
  <c r="AM159" i="1"/>
  <c r="AL159" i="1"/>
  <c r="AK159" i="1"/>
  <c r="AJ159" i="1"/>
  <c r="AG159" i="1"/>
  <c r="AF159" i="1"/>
  <c r="AE159" i="1"/>
  <c r="AH159" i="1" s="1"/>
  <c r="AD159" i="1"/>
  <c r="AC159" i="1"/>
  <c r="Z159" i="1"/>
  <c r="Y159" i="1"/>
  <c r="W159" i="1"/>
  <c r="V159" i="1"/>
  <c r="S159" i="1"/>
  <c r="R159" i="1"/>
  <c r="Q159" i="1"/>
  <c r="P159" i="1"/>
  <c r="O159" i="1"/>
  <c r="N159" i="1"/>
  <c r="M159" i="1"/>
  <c r="J159" i="1"/>
  <c r="K159" i="1" s="1"/>
  <c r="I159" i="1"/>
  <c r="G159" i="1"/>
  <c r="F159" i="1"/>
  <c r="H159" i="1" s="1"/>
  <c r="D159" i="1"/>
  <c r="C159" i="1"/>
  <c r="E159" i="1" s="1"/>
  <c r="AY158" i="1"/>
  <c r="AU158" i="1"/>
  <c r="AT158" i="1"/>
  <c r="AS158" i="1"/>
  <c r="AR158" i="1"/>
  <c r="AQ158" i="1"/>
  <c r="AP158" i="1"/>
  <c r="BA158" i="1" s="1"/>
  <c r="AN158" i="1"/>
  <c r="AZ158" i="1" s="1"/>
  <c r="AM158" i="1"/>
  <c r="AV158" i="1" s="1"/>
  <c r="AL158" i="1"/>
  <c r="AK158" i="1"/>
  <c r="AJ158" i="1"/>
  <c r="AH158" i="1"/>
  <c r="AG158" i="1"/>
  <c r="AF158" i="1"/>
  <c r="AE158" i="1"/>
  <c r="AD158" i="1"/>
  <c r="AC158" i="1"/>
  <c r="Z158" i="1"/>
  <c r="Y158" i="1"/>
  <c r="X158" i="1"/>
  <c r="AA158" i="1" s="1"/>
  <c r="V158" i="1"/>
  <c r="T158" i="1"/>
  <c r="S158" i="1"/>
  <c r="R158" i="1"/>
  <c r="Q158" i="1"/>
  <c r="P158" i="1"/>
  <c r="O158" i="1"/>
  <c r="M158" i="1"/>
  <c r="M155" i="1" s="1"/>
  <c r="L158" i="1"/>
  <c r="J158" i="1"/>
  <c r="K158" i="1" s="1"/>
  <c r="I158" i="1"/>
  <c r="G158" i="1"/>
  <c r="H158" i="1" s="1"/>
  <c r="F158" i="1"/>
  <c r="D158" i="1"/>
  <c r="E158" i="1" s="1"/>
  <c r="C158" i="1"/>
  <c r="AU157" i="1"/>
  <c r="AT157" i="1"/>
  <c r="AS157" i="1"/>
  <c r="BB157" i="1" s="1"/>
  <c r="AR157" i="1"/>
  <c r="AQ157" i="1"/>
  <c r="AP157" i="1"/>
  <c r="AP155" i="1" s="1"/>
  <c r="AO157" i="1"/>
  <c r="AN157" i="1"/>
  <c r="AM157" i="1"/>
  <c r="AL157" i="1"/>
  <c r="AK157" i="1"/>
  <c r="AJ157" i="1"/>
  <c r="AG157" i="1"/>
  <c r="AG155" i="1" s="1"/>
  <c r="AF157" i="1"/>
  <c r="AF155" i="1" s="1"/>
  <c r="AD157" i="1"/>
  <c r="AC157" i="1"/>
  <c r="AE157" i="1" s="1"/>
  <c r="Z157" i="1"/>
  <c r="Y157" i="1"/>
  <c r="W157" i="1"/>
  <c r="X157" i="1" s="1"/>
  <c r="AA157" i="1" s="1"/>
  <c r="V157" i="1"/>
  <c r="S157" i="1"/>
  <c r="R157" i="1"/>
  <c r="P157" i="1"/>
  <c r="O157" i="1"/>
  <c r="O155" i="1" s="1"/>
  <c r="N157" i="1"/>
  <c r="M157" i="1"/>
  <c r="L157" i="1"/>
  <c r="J157" i="1"/>
  <c r="I157" i="1"/>
  <c r="G157" i="1"/>
  <c r="F157" i="1"/>
  <c r="D157" i="1"/>
  <c r="E157" i="1" s="1"/>
  <c r="C157" i="1"/>
  <c r="AU156" i="1"/>
  <c r="AU155" i="1" s="1"/>
  <c r="AT156" i="1"/>
  <c r="AR156" i="1"/>
  <c r="AR155" i="1" s="1"/>
  <c r="AQ156" i="1"/>
  <c r="AQ155" i="1" s="1"/>
  <c r="AP156" i="1"/>
  <c r="AO156" i="1"/>
  <c r="AN156" i="1"/>
  <c r="AM156" i="1"/>
  <c r="AM155" i="1" s="1"/>
  <c r="AL156" i="1"/>
  <c r="AJ156" i="1"/>
  <c r="AG156" i="1"/>
  <c r="AF156" i="1"/>
  <c r="AD156" i="1"/>
  <c r="AD155" i="1" s="1"/>
  <c r="AE155" i="1" s="1"/>
  <c r="AH155" i="1" s="1"/>
  <c r="AC156" i="1"/>
  <c r="Z156" i="1"/>
  <c r="Z155" i="1" s="1"/>
  <c r="Y156" i="1"/>
  <c r="Y155" i="1" s="1"/>
  <c r="W156" i="1"/>
  <c r="V156" i="1"/>
  <c r="X156" i="1" s="1"/>
  <c r="AA156" i="1" s="1"/>
  <c r="T156" i="1"/>
  <c r="S156" i="1"/>
  <c r="R156" i="1"/>
  <c r="Q156" i="1"/>
  <c r="P156" i="1"/>
  <c r="P155" i="1" s="1"/>
  <c r="O156" i="1"/>
  <c r="N156" i="1"/>
  <c r="M156" i="1"/>
  <c r="L156" i="1"/>
  <c r="K156" i="1"/>
  <c r="J156" i="1"/>
  <c r="I156" i="1"/>
  <c r="I155" i="1" s="1"/>
  <c r="H156" i="1"/>
  <c r="G156" i="1"/>
  <c r="F156" i="1"/>
  <c r="D156" i="1"/>
  <c r="C156" i="1"/>
  <c r="C155" i="1" s="1"/>
  <c r="AT155" i="1"/>
  <c r="AO155" i="1"/>
  <c r="AN155" i="1"/>
  <c r="AL155" i="1"/>
  <c r="AC155" i="1"/>
  <c r="W155" i="1"/>
  <c r="V155" i="1"/>
  <c r="S155" i="1"/>
  <c r="R155" i="1"/>
  <c r="N155" i="1"/>
  <c r="F155" i="1"/>
  <c r="AY154" i="1"/>
  <c r="AU154" i="1"/>
  <c r="AU153" i="1" s="1"/>
  <c r="AT154" i="1"/>
  <c r="AS154" i="1"/>
  <c r="BB154" i="1" s="1"/>
  <c r="AR154" i="1"/>
  <c r="AQ154" i="1"/>
  <c r="AQ153" i="1" s="1"/>
  <c r="AP154" i="1"/>
  <c r="AN154" i="1"/>
  <c r="AN153" i="1" s="1"/>
  <c r="AM154" i="1"/>
  <c r="AM153" i="1" s="1"/>
  <c r="AL154" i="1"/>
  <c r="AK154" i="1"/>
  <c r="AJ154" i="1"/>
  <c r="AG154" i="1"/>
  <c r="AG153" i="1" s="1"/>
  <c r="AF154" i="1"/>
  <c r="AE154" i="1"/>
  <c r="AH154" i="1" s="1"/>
  <c r="AD154" i="1"/>
  <c r="AD153" i="1" s="1"/>
  <c r="AC154" i="1"/>
  <c r="Z154" i="1"/>
  <c r="Y154" i="1"/>
  <c r="Y153" i="1" s="1"/>
  <c r="X154" i="1"/>
  <c r="W154" i="1"/>
  <c r="V154" i="1"/>
  <c r="V153" i="1" s="1"/>
  <c r="X153" i="1" s="1"/>
  <c r="AA153" i="1" s="1"/>
  <c r="T154" i="1"/>
  <c r="S154" i="1"/>
  <c r="R154" i="1"/>
  <c r="Q154" i="1"/>
  <c r="P154" i="1"/>
  <c r="P153" i="1" s="1"/>
  <c r="O154" i="1"/>
  <c r="N154" i="1"/>
  <c r="M154" i="1"/>
  <c r="M153" i="1" s="1"/>
  <c r="L154" i="1"/>
  <c r="L153" i="1" s="1"/>
  <c r="J154" i="1"/>
  <c r="K154" i="1" s="1"/>
  <c r="I154" i="1"/>
  <c r="H154" i="1"/>
  <c r="G154" i="1"/>
  <c r="F154" i="1"/>
  <c r="E154" i="1"/>
  <c r="D154" i="1"/>
  <c r="D153" i="1" s="1"/>
  <c r="E153" i="1" s="1"/>
  <c r="C154" i="1"/>
  <c r="AT153" i="1"/>
  <c r="AS153" i="1"/>
  <c r="BB153" i="1" s="1"/>
  <c r="AR153" i="1"/>
  <c r="AP153" i="1"/>
  <c r="BA153" i="1" s="1"/>
  <c r="AL153" i="1"/>
  <c r="AK153" i="1"/>
  <c r="AY153" i="1" s="1"/>
  <c r="AJ153" i="1"/>
  <c r="AF153" i="1"/>
  <c r="AC153" i="1"/>
  <c r="AE153" i="1" s="1"/>
  <c r="Z153" i="1"/>
  <c r="W153" i="1"/>
  <c r="S153" i="1"/>
  <c r="R153" i="1"/>
  <c r="Q153" i="1"/>
  <c r="O153" i="1"/>
  <c r="N153" i="1"/>
  <c r="J153" i="1"/>
  <c r="K153" i="1" s="1"/>
  <c r="I153" i="1"/>
  <c r="G153" i="1"/>
  <c r="H153" i="1" s="1"/>
  <c r="F153" i="1"/>
  <c r="C153" i="1"/>
  <c r="AZ152" i="1"/>
  <c r="AU152" i="1"/>
  <c r="AT152" i="1"/>
  <c r="AS152" i="1"/>
  <c r="AR152" i="1"/>
  <c r="AQ152" i="1"/>
  <c r="BA152" i="1" s="1"/>
  <c r="AP152" i="1"/>
  <c r="AO152" i="1"/>
  <c r="AN152" i="1"/>
  <c r="AM152" i="1"/>
  <c r="AL152" i="1"/>
  <c r="AK152" i="1"/>
  <c r="AJ152" i="1"/>
  <c r="AH152" i="1"/>
  <c r="AG152" i="1"/>
  <c r="AF152" i="1"/>
  <c r="AD152" i="1"/>
  <c r="AC152" i="1"/>
  <c r="AE152" i="1" s="1"/>
  <c r="Z152" i="1"/>
  <c r="Y152" i="1"/>
  <c r="W152" i="1"/>
  <c r="X152" i="1" s="1"/>
  <c r="V152" i="1"/>
  <c r="T152" i="1"/>
  <c r="S152" i="1"/>
  <c r="R152" i="1"/>
  <c r="Q152" i="1"/>
  <c r="P152" i="1"/>
  <c r="P146" i="1" s="1"/>
  <c r="O152" i="1"/>
  <c r="N152" i="1"/>
  <c r="M152" i="1"/>
  <c r="L152" i="1"/>
  <c r="K152" i="1"/>
  <c r="J152" i="1"/>
  <c r="I152" i="1"/>
  <c r="H152" i="1"/>
  <c r="G152" i="1"/>
  <c r="F152" i="1"/>
  <c r="D152" i="1"/>
  <c r="E152" i="1" s="1"/>
  <c r="C152" i="1"/>
  <c r="AT151" i="1"/>
  <c r="AS151" i="1"/>
  <c r="BB151" i="1" s="1"/>
  <c r="AR151" i="1"/>
  <c r="AQ151" i="1"/>
  <c r="AP151" i="1"/>
  <c r="BA151" i="1" s="1"/>
  <c r="AO151" i="1"/>
  <c r="AM151" i="1"/>
  <c r="AL151" i="1"/>
  <c r="AK151" i="1"/>
  <c r="AJ151" i="1"/>
  <c r="AY151" i="1" s="1"/>
  <c r="AG151" i="1"/>
  <c r="AF151" i="1"/>
  <c r="AD151" i="1"/>
  <c r="AC151" i="1"/>
  <c r="AE151" i="1" s="1"/>
  <c r="AH151" i="1" s="1"/>
  <c r="Z151" i="1"/>
  <c r="Y151" i="1"/>
  <c r="W151" i="1"/>
  <c r="V151" i="1"/>
  <c r="X151" i="1" s="1"/>
  <c r="AA151" i="1" s="1"/>
  <c r="S151" i="1"/>
  <c r="R151" i="1"/>
  <c r="P151" i="1"/>
  <c r="O151" i="1"/>
  <c r="N151" i="1"/>
  <c r="M151" i="1"/>
  <c r="L151" i="1"/>
  <c r="K151" i="1"/>
  <c r="J151" i="1"/>
  <c r="I151" i="1"/>
  <c r="G151" i="1"/>
  <c r="F151" i="1"/>
  <c r="H151" i="1" s="1"/>
  <c r="D151" i="1"/>
  <c r="C151" i="1"/>
  <c r="E151" i="1" s="1"/>
  <c r="AY150" i="1"/>
  <c r="AU150" i="1"/>
  <c r="AT150" i="1"/>
  <c r="AS150" i="1"/>
  <c r="BB150" i="1" s="1"/>
  <c r="AR150" i="1"/>
  <c r="AQ150" i="1"/>
  <c r="AP150" i="1"/>
  <c r="AO150" i="1"/>
  <c r="AN150" i="1"/>
  <c r="AV150" i="1" s="1"/>
  <c r="AM150" i="1"/>
  <c r="AZ150" i="1" s="1"/>
  <c r="AL150" i="1"/>
  <c r="AK150" i="1"/>
  <c r="AJ150" i="1"/>
  <c r="AG150" i="1"/>
  <c r="AF150" i="1"/>
  <c r="AE150" i="1"/>
  <c r="AH150" i="1" s="1"/>
  <c r="AD150" i="1"/>
  <c r="AC150" i="1"/>
  <c r="Z150" i="1"/>
  <c r="Y150" i="1"/>
  <c r="X150" i="1"/>
  <c r="AA150" i="1" s="1"/>
  <c r="W150" i="1"/>
  <c r="V150" i="1"/>
  <c r="T150" i="1"/>
  <c r="S150" i="1"/>
  <c r="R150" i="1"/>
  <c r="Q150" i="1"/>
  <c r="P150" i="1"/>
  <c r="O150" i="1"/>
  <c r="N150" i="1"/>
  <c r="M150" i="1"/>
  <c r="L150" i="1"/>
  <c r="J150" i="1"/>
  <c r="K150" i="1" s="1"/>
  <c r="I150" i="1"/>
  <c r="H150" i="1"/>
  <c r="G150" i="1"/>
  <c r="F150" i="1"/>
  <c r="D150" i="1"/>
  <c r="E150" i="1" s="1"/>
  <c r="C150" i="1"/>
  <c r="BB149" i="1"/>
  <c r="AU149" i="1"/>
  <c r="AT149" i="1"/>
  <c r="AS149" i="1"/>
  <c r="AR149" i="1"/>
  <c r="AQ149" i="1"/>
  <c r="AP149" i="1"/>
  <c r="BA149" i="1" s="1"/>
  <c r="AO149" i="1"/>
  <c r="AN149" i="1"/>
  <c r="AM149" i="1"/>
  <c r="AL149" i="1"/>
  <c r="AK149" i="1"/>
  <c r="AJ149" i="1"/>
  <c r="AV149" i="1" s="1"/>
  <c r="AG149" i="1"/>
  <c r="AF149" i="1"/>
  <c r="AD149" i="1"/>
  <c r="AC149" i="1"/>
  <c r="AE149" i="1" s="1"/>
  <c r="Z149" i="1"/>
  <c r="Y149" i="1"/>
  <c r="X149" i="1"/>
  <c r="AA149" i="1" s="1"/>
  <c r="W149" i="1"/>
  <c r="V149" i="1"/>
  <c r="S149" i="1"/>
  <c r="R149" i="1"/>
  <c r="P149" i="1"/>
  <c r="O149" i="1"/>
  <c r="N149" i="1"/>
  <c r="M149" i="1"/>
  <c r="L149" i="1"/>
  <c r="J149" i="1"/>
  <c r="K149" i="1" s="1"/>
  <c r="I149" i="1"/>
  <c r="G149" i="1"/>
  <c r="H149" i="1" s="1"/>
  <c r="F149" i="1"/>
  <c r="D149" i="1"/>
  <c r="E149" i="1" s="1"/>
  <c r="C149" i="1"/>
  <c r="AU148" i="1"/>
  <c r="AU146" i="1" s="1"/>
  <c r="AT148" i="1"/>
  <c r="AS148" i="1"/>
  <c r="AR148" i="1"/>
  <c r="AR146" i="1" s="1"/>
  <c r="AQ148" i="1"/>
  <c r="BA148" i="1" s="1"/>
  <c r="AP148" i="1"/>
  <c r="AO148" i="1"/>
  <c r="AN148" i="1"/>
  <c r="AM148" i="1"/>
  <c r="AZ148" i="1" s="1"/>
  <c r="AL148" i="1"/>
  <c r="AK148" i="1"/>
  <c r="AJ148" i="1"/>
  <c r="AG148" i="1"/>
  <c r="AF148" i="1"/>
  <c r="AD148" i="1"/>
  <c r="AC148" i="1"/>
  <c r="AE148" i="1" s="1"/>
  <c r="AH148" i="1" s="1"/>
  <c r="Z148" i="1"/>
  <c r="Y148" i="1"/>
  <c r="W148" i="1"/>
  <c r="V148" i="1"/>
  <c r="X148" i="1" s="1"/>
  <c r="AA148" i="1" s="1"/>
  <c r="T148" i="1"/>
  <c r="S148" i="1"/>
  <c r="Q148" i="1"/>
  <c r="P148" i="1"/>
  <c r="O148" i="1"/>
  <c r="N148" i="1"/>
  <c r="M148" i="1"/>
  <c r="L148" i="1"/>
  <c r="L146" i="1" s="1"/>
  <c r="J148" i="1"/>
  <c r="I148" i="1"/>
  <c r="I146" i="1" s="1"/>
  <c r="H148" i="1"/>
  <c r="G148" i="1"/>
  <c r="F148" i="1"/>
  <c r="D148" i="1"/>
  <c r="E148" i="1" s="1"/>
  <c r="C148" i="1"/>
  <c r="AU147" i="1"/>
  <c r="AT147" i="1"/>
  <c r="AS147" i="1"/>
  <c r="AS146" i="1" s="1"/>
  <c r="AR147" i="1"/>
  <c r="AQ147" i="1"/>
  <c r="AP147" i="1"/>
  <c r="BA147" i="1" s="1"/>
  <c r="AO147" i="1"/>
  <c r="AO146" i="1" s="1"/>
  <c r="AN147" i="1"/>
  <c r="AZ147" i="1" s="1"/>
  <c r="AM147" i="1"/>
  <c r="AL147" i="1"/>
  <c r="AK147" i="1"/>
  <c r="AK146" i="1" s="1"/>
  <c r="AJ147" i="1"/>
  <c r="AG147" i="1"/>
  <c r="AF147" i="1"/>
  <c r="AF146" i="1" s="1"/>
  <c r="AE147" i="1"/>
  <c r="AH147" i="1" s="1"/>
  <c r="AD147" i="1"/>
  <c r="AC147" i="1"/>
  <c r="Z147" i="1"/>
  <c r="Y147" i="1"/>
  <c r="W147" i="1"/>
  <c r="W146" i="1" s="1"/>
  <c r="V147" i="1"/>
  <c r="X147" i="1" s="1"/>
  <c r="AA147" i="1" s="1"/>
  <c r="S147" i="1"/>
  <c r="S146" i="1" s="1"/>
  <c r="R147" i="1"/>
  <c r="Q147" i="1"/>
  <c r="P147" i="1"/>
  <c r="O147" i="1"/>
  <c r="N147" i="1"/>
  <c r="M147" i="1"/>
  <c r="M146" i="1" s="1"/>
  <c r="L147" i="1"/>
  <c r="J147" i="1"/>
  <c r="J146" i="1" s="1"/>
  <c r="K146" i="1" s="1"/>
  <c r="I147" i="1"/>
  <c r="G147" i="1"/>
  <c r="F147" i="1"/>
  <c r="C147" i="1"/>
  <c r="AQ146" i="1"/>
  <c r="AP146" i="1"/>
  <c r="AM146" i="1"/>
  <c r="AG146" i="1"/>
  <c r="AD146" i="1"/>
  <c r="Y146" i="1"/>
  <c r="O146" i="1"/>
  <c r="G146" i="1"/>
  <c r="BB145" i="1"/>
  <c r="AU145" i="1"/>
  <c r="AT145" i="1"/>
  <c r="AS145" i="1"/>
  <c r="AS144" i="1" s="1"/>
  <c r="AR145" i="1"/>
  <c r="AQ145" i="1"/>
  <c r="AP145" i="1"/>
  <c r="AP144" i="1" s="1"/>
  <c r="BA144" i="1" s="1"/>
  <c r="AO145" i="1"/>
  <c r="AO144" i="1" s="1"/>
  <c r="AN145" i="1"/>
  <c r="AM145" i="1"/>
  <c r="AZ145" i="1" s="1"/>
  <c r="AL145" i="1"/>
  <c r="AK145" i="1"/>
  <c r="AK144" i="1" s="1"/>
  <c r="AJ145" i="1"/>
  <c r="AG145" i="1"/>
  <c r="AG144" i="1" s="1"/>
  <c r="AF145" i="1"/>
  <c r="AF144" i="1" s="1"/>
  <c r="AD145" i="1"/>
  <c r="AC145" i="1"/>
  <c r="AE145" i="1" s="1"/>
  <c r="AA145" i="1"/>
  <c r="Z145" i="1"/>
  <c r="Y145" i="1"/>
  <c r="X145" i="1"/>
  <c r="W145" i="1"/>
  <c r="W144" i="1" s="1"/>
  <c r="V145" i="1"/>
  <c r="S145" i="1"/>
  <c r="R145" i="1"/>
  <c r="R144" i="1" s="1"/>
  <c r="P145" i="1"/>
  <c r="O145" i="1"/>
  <c r="O144" i="1" s="1"/>
  <c r="N145" i="1"/>
  <c r="N144" i="1" s="1"/>
  <c r="M145" i="1"/>
  <c r="L145" i="1"/>
  <c r="J145" i="1"/>
  <c r="I145" i="1"/>
  <c r="G145" i="1"/>
  <c r="F145" i="1"/>
  <c r="F144" i="1" s="1"/>
  <c r="D145" i="1"/>
  <c r="E145" i="1" s="1"/>
  <c r="C145" i="1"/>
  <c r="AU144" i="1"/>
  <c r="AT144" i="1"/>
  <c r="AR144" i="1"/>
  <c r="AQ144" i="1"/>
  <c r="AN144" i="1"/>
  <c r="AM144" i="1"/>
  <c r="AZ144" i="1" s="1"/>
  <c r="AL144" i="1"/>
  <c r="AD144" i="1"/>
  <c r="AC144" i="1"/>
  <c r="Z144" i="1"/>
  <c r="Y144" i="1"/>
  <c r="V144" i="1"/>
  <c r="X144" i="1" s="1"/>
  <c r="AA144" i="1" s="1"/>
  <c r="S144" i="1"/>
  <c r="P144" i="1"/>
  <c r="M144" i="1"/>
  <c r="L144" i="1"/>
  <c r="I144" i="1"/>
  <c r="D144" i="1"/>
  <c r="C144" i="1"/>
  <c r="BB143" i="1"/>
  <c r="AU143" i="1"/>
  <c r="AT143" i="1"/>
  <c r="AS143" i="1"/>
  <c r="AR143" i="1"/>
  <c r="AQ143" i="1"/>
  <c r="AP143" i="1"/>
  <c r="BA143" i="1" s="1"/>
  <c r="AO143" i="1"/>
  <c r="AN143" i="1"/>
  <c r="AZ143" i="1" s="1"/>
  <c r="AM143" i="1"/>
  <c r="AL143" i="1"/>
  <c r="AK143" i="1"/>
  <c r="AJ143" i="1"/>
  <c r="AY143" i="1" s="1"/>
  <c r="BC143" i="1" s="1"/>
  <c r="AG143" i="1"/>
  <c r="AF143" i="1"/>
  <c r="AD143" i="1"/>
  <c r="AC143" i="1"/>
  <c r="AE143" i="1" s="1"/>
  <c r="AH143" i="1" s="1"/>
  <c r="Z143" i="1"/>
  <c r="Y143" i="1"/>
  <c r="W143" i="1"/>
  <c r="V143" i="1"/>
  <c r="X143" i="1" s="1"/>
  <c r="AA143" i="1" s="1"/>
  <c r="S143" i="1"/>
  <c r="R143" i="1"/>
  <c r="Q143" i="1"/>
  <c r="P143" i="1"/>
  <c r="O143" i="1"/>
  <c r="N143" i="1"/>
  <c r="N139" i="1" s="1"/>
  <c r="M143" i="1"/>
  <c r="J143" i="1"/>
  <c r="K143" i="1" s="1"/>
  <c r="I143" i="1"/>
  <c r="G143" i="1"/>
  <c r="F143" i="1"/>
  <c r="H143" i="1" s="1"/>
  <c r="D143" i="1"/>
  <c r="C143" i="1"/>
  <c r="E143" i="1" s="1"/>
  <c r="AY142" i="1"/>
  <c r="AU142" i="1"/>
  <c r="AT142" i="1"/>
  <c r="AS142" i="1"/>
  <c r="BB142" i="1" s="1"/>
  <c r="AR142" i="1"/>
  <c r="AQ142" i="1"/>
  <c r="AP142" i="1"/>
  <c r="BA142" i="1" s="1"/>
  <c r="AN142" i="1"/>
  <c r="AM142" i="1"/>
  <c r="AV142" i="1" s="1"/>
  <c r="AL142" i="1"/>
  <c r="AK142" i="1"/>
  <c r="AJ142" i="1"/>
  <c r="AG142" i="1"/>
  <c r="AF142" i="1"/>
  <c r="AE142" i="1"/>
  <c r="AH142" i="1" s="1"/>
  <c r="AD142" i="1"/>
  <c r="AC142" i="1"/>
  <c r="Z142" i="1"/>
  <c r="Y142" i="1"/>
  <c r="V142" i="1"/>
  <c r="X142" i="1" s="1"/>
  <c r="AA142" i="1" s="1"/>
  <c r="T142" i="1"/>
  <c r="S142" i="1"/>
  <c r="R142" i="1"/>
  <c r="Q142" i="1"/>
  <c r="P142" i="1"/>
  <c r="O142" i="1"/>
  <c r="M142" i="1"/>
  <c r="L142" i="1"/>
  <c r="J142" i="1"/>
  <c r="K142" i="1" s="1"/>
  <c r="I142" i="1"/>
  <c r="H142" i="1"/>
  <c r="G142" i="1"/>
  <c r="F142" i="1"/>
  <c r="E142" i="1"/>
  <c r="D142" i="1"/>
  <c r="C142" i="1"/>
  <c r="BB141" i="1"/>
  <c r="AU141" i="1"/>
  <c r="AT141" i="1"/>
  <c r="AS141" i="1"/>
  <c r="AR141" i="1"/>
  <c r="AQ141" i="1"/>
  <c r="AP141" i="1"/>
  <c r="AP139" i="1" s="1"/>
  <c r="AO141" i="1"/>
  <c r="AN141" i="1"/>
  <c r="AM141" i="1"/>
  <c r="AL141" i="1"/>
  <c r="AK141" i="1"/>
  <c r="AY141" i="1" s="1"/>
  <c r="AJ141" i="1"/>
  <c r="AG141" i="1"/>
  <c r="AG139" i="1" s="1"/>
  <c r="AF141" i="1"/>
  <c r="AF139" i="1" s="1"/>
  <c r="AD141" i="1"/>
  <c r="AC141" i="1"/>
  <c r="AE141" i="1" s="1"/>
  <c r="Z141" i="1"/>
  <c r="Y141" i="1"/>
  <c r="W141" i="1"/>
  <c r="X141" i="1" s="1"/>
  <c r="AA141" i="1" s="1"/>
  <c r="V141" i="1"/>
  <c r="S141" i="1"/>
  <c r="R141" i="1"/>
  <c r="P141" i="1"/>
  <c r="O141" i="1"/>
  <c r="N141" i="1"/>
  <c r="M141" i="1"/>
  <c r="L141" i="1"/>
  <c r="J141" i="1"/>
  <c r="K141" i="1" s="1"/>
  <c r="I141" i="1"/>
  <c r="G141" i="1"/>
  <c r="F141" i="1"/>
  <c r="F139" i="1" s="1"/>
  <c r="D141" i="1"/>
  <c r="E141" i="1" s="1"/>
  <c r="C141" i="1"/>
  <c r="AU140" i="1"/>
  <c r="AU139" i="1" s="1"/>
  <c r="AT140" i="1"/>
  <c r="AS140" i="1"/>
  <c r="AR140" i="1"/>
  <c r="AR139" i="1" s="1"/>
  <c r="AQ140" i="1"/>
  <c r="AQ139" i="1" s="1"/>
  <c r="AP140" i="1"/>
  <c r="AO140" i="1"/>
  <c r="AN140" i="1"/>
  <c r="AM140" i="1"/>
  <c r="AL140" i="1"/>
  <c r="AL139" i="1" s="1"/>
  <c r="AK140" i="1"/>
  <c r="AJ140" i="1"/>
  <c r="AH140" i="1"/>
  <c r="AG140" i="1"/>
  <c r="AF140" i="1"/>
  <c r="AD140" i="1"/>
  <c r="AC140" i="1"/>
  <c r="AE140" i="1" s="1"/>
  <c r="Z140" i="1"/>
  <c r="Z139" i="1" s="1"/>
  <c r="Y140" i="1"/>
  <c r="W140" i="1"/>
  <c r="V140" i="1"/>
  <c r="X140" i="1" s="1"/>
  <c r="T140" i="1"/>
  <c r="S140" i="1"/>
  <c r="Q140" i="1"/>
  <c r="P140" i="1"/>
  <c r="P139" i="1" s="1"/>
  <c r="O140" i="1"/>
  <c r="N140" i="1"/>
  <c r="M140" i="1"/>
  <c r="L140" i="1"/>
  <c r="K140" i="1"/>
  <c r="J140" i="1"/>
  <c r="I140" i="1"/>
  <c r="I139" i="1" s="1"/>
  <c r="H140" i="1"/>
  <c r="G140" i="1"/>
  <c r="F140" i="1"/>
  <c r="D140" i="1"/>
  <c r="C140" i="1"/>
  <c r="AT139" i="1"/>
  <c r="AS139" i="1"/>
  <c r="BB139" i="1" s="1"/>
  <c r="AO139" i="1"/>
  <c r="AN139" i="1"/>
  <c r="AK139" i="1"/>
  <c r="AC139" i="1"/>
  <c r="W139" i="1"/>
  <c r="V139" i="1"/>
  <c r="X139" i="1" s="1"/>
  <c r="S139" i="1"/>
  <c r="M139" i="1"/>
  <c r="K139" i="1"/>
  <c r="J139" i="1"/>
  <c r="C139" i="1"/>
  <c r="AY138" i="1"/>
  <c r="AU138" i="1"/>
  <c r="AU137" i="1" s="1"/>
  <c r="AT138" i="1"/>
  <c r="AS138" i="1"/>
  <c r="BB138" i="1" s="1"/>
  <c r="AR138" i="1"/>
  <c r="AQ138" i="1"/>
  <c r="AQ137" i="1" s="1"/>
  <c r="AP138" i="1"/>
  <c r="AN138" i="1"/>
  <c r="AN137" i="1" s="1"/>
  <c r="AM138" i="1"/>
  <c r="AM137" i="1" s="1"/>
  <c r="AL138" i="1"/>
  <c r="AK138" i="1"/>
  <c r="AJ138" i="1"/>
  <c r="AG138" i="1"/>
  <c r="AF138" i="1"/>
  <c r="AD138" i="1"/>
  <c r="AD137" i="1" s="1"/>
  <c r="AE137" i="1" s="1"/>
  <c r="AH137" i="1" s="1"/>
  <c r="AC138" i="1"/>
  <c r="Z138" i="1"/>
  <c r="Y138" i="1"/>
  <c r="Y137" i="1" s="1"/>
  <c r="X138" i="1"/>
  <c r="W138" i="1"/>
  <c r="V138" i="1"/>
  <c r="V137" i="1" s="1"/>
  <c r="T138" i="1"/>
  <c r="S138" i="1"/>
  <c r="R138" i="1"/>
  <c r="Q138" i="1"/>
  <c r="P138" i="1"/>
  <c r="P137" i="1" s="1"/>
  <c r="O138" i="1"/>
  <c r="N138" i="1"/>
  <c r="M138" i="1"/>
  <c r="M137" i="1" s="1"/>
  <c r="L138" i="1"/>
  <c r="L137" i="1" s="1"/>
  <c r="J138" i="1"/>
  <c r="K138" i="1" s="1"/>
  <c r="I138" i="1"/>
  <c r="G138" i="1"/>
  <c r="G137" i="1" s="1"/>
  <c r="E138" i="1"/>
  <c r="D138" i="1"/>
  <c r="D137" i="1" s="1"/>
  <c r="E137" i="1" s="1"/>
  <c r="C138" i="1"/>
  <c r="BA137" i="1"/>
  <c r="AT137" i="1"/>
  <c r="AS137" i="1"/>
  <c r="BB137" i="1" s="1"/>
  <c r="AR137" i="1"/>
  <c r="AP137" i="1"/>
  <c r="AL137" i="1"/>
  <c r="AK137" i="1"/>
  <c r="AY137" i="1" s="1"/>
  <c r="AJ137" i="1"/>
  <c r="AG137" i="1"/>
  <c r="AF137" i="1"/>
  <c r="AC137" i="1"/>
  <c r="Z137" i="1"/>
  <c r="X137" i="1"/>
  <c r="AA137" i="1" s="1"/>
  <c r="W137" i="1"/>
  <c r="S137" i="1"/>
  <c r="R137" i="1"/>
  <c r="Q137" i="1"/>
  <c r="O137" i="1"/>
  <c r="N137" i="1"/>
  <c r="J137" i="1"/>
  <c r="I137" i="1"/>
  <c r="C137" i="1"/>
  <c r="AU136" i="1"/>
  <c r="AT136" i="1"/>
  <c r="AS136" i="1"/>
  <c r="AR136" i="1"/>
  <c r="AQ136" i="1"/>
  <c r="BA136" i="1" s="1"/>
  <c r="AP136" i="1"/>
  <c r="AO136" i="1"/>
  <c r="AN136" i="1"/>
  <c r="AM136" i="1"/>
  <c r="AZ136" i="1" s="1"/>
  <c r="AL136" i="1"/>
  <c r="AK136" i="1"/>
  <c r="AJ136" i="1"/>
  <c r="AG136" i="1"/>
  <c r="AF136" i="1"/>
  <c r="AD136" i="1"/>
  <c r="AC136" i="1"/>
  <c r="AE136" i="1" s="1"/>
  <c r="AH136" i="1" s="1"/>
  <c r="Z136" i="1"/>
  <c r="Y136" i="1"/>
  <c r="W136" i="1"/>
  <c r="X136" i="1" s="1"/>
  <c r="AA136" i="1" s="1"/>
  <c r="V136" i="1"/>
  <c r="T136" i="1"/>
  <c r="S136" i="1"/>
  <c r="R136" i="1"/>
  <c r="Q136" i="1"/>
  <c r="P136" i="1"/>
  <c r="O136" i="1"/>
  <c r="N136" i="1"/>
  <c r="M136" i="1"/>
  <c r="L136" i="1"/>
  <c r="J136" i="1"/>
  <c r="I136" i="1"/>
  <c r="K136" i="1" s="1"/>
  <c r="H136" i="1"/>
  <c r="G136" i="1"/>
  <c r="F136" i="1"/>
  <c r="D136" i="1"/>
  <c r="E136" i="1" s="1"/>
  <c r="C136" i="1"/>
  <c r="AU135" i="1"/>
  <c r="AT135" i="1"/>
  <c r="AS135" i="1"/>
  <c r="BB135" i="1" s="1"/>
  <c r="AR135" i="1"/>
  <c r="AQ135" i="1"/>
  <c r="AP135" i="1"/>
  <c r="BA135" i="1" s="1"/>
  <c r="AO135" i="1"/>
  <c r="AO129" i="1" s="1"/>
  <c r="AN135" i="1"/>
  <c r="AM135" i="1"/>
  <c r="AL135" i="1"/>
  <c r="AK135" i="1"/>
  <c r="AV135" i="1" s="1"/>
  <c r="AW135" i="1" s="1"/>
  <c r="AJ135" i="1"/>
  <c r="AG135" i="1"/>
  <c r="AF135" i="1"/>
  <c r="AE135" i="1"/>
  <c r="AH135" i="1" s="1"/>
  <c r="AD135" i="1"/>
  <c r="AC135" i="1"/>
  <c r="AA135" i="1"/>
  <c r="Z135" i="1"/>
  <c r="Y135" i="1"/>
  <c r="W135" i="1"/>
  <c r="V135" i="1"/>
  <c r="X135" i="1" s="1"/>
  <c r="T135" i="1"/>
  <c r="S135" i="1"/>
  <c r="R135" i="1"/>
  <c r="Q135" i="1"/>
  <c r="P135" i="1"/>
  <c r="O135" i="1"/>
  <c r="N135" i="1"/>
  <c r="M135" i="1"/>
  <c r="L135" i="1"/>
  <c r="K135" i="1"/>
  <c r="J135" i="1"/>
  <c r="I135" i="1"/>
  <c r="G135" i="1"/>
  <c r="F135" i="1"/>
  <c r="H135" i="1" s="1"/>
  <c r="C135" i="1"/>
  <c r="AY134" i="1"/>
  <c r="AU134" i="1"/>
  <c r="AT134" i="1"/>
  <c r="AS134" i="1"/>
  <c r="AR134" i="1"/>
  <c r="AQ134" i="1"/>
  <c r="AP134" i="1"/>
  <c r="AO134" i="1"/>
  <c r="AN134" i="1"/>
  <c r="AM134" i="1"/>
  <c r="AZ134" i="1" s="1"/>
  <c r="AL134" i="1"/>
  <c r="AK134" i="1"/>
  <c r="AJ134" i="1"/>
  <c r="AG134" i="1"/>
  <c r="AD134" i="1"/>
  <c r="AE134" i="1" s="1"/>
  <c r="AH134" i="1" s="1"/>
  <c r="AC134" i="1"/>
  <c r="Z134" i="1"/>
  <c r="Y134" i="1"/>
  <c r="W134" i="1"/>
  <c r="V134" i="1"/>
  <c r="X134" i="1" s="1"/>
  <c r="AA134" i="1" s="1"/>
  <c r="S134" i="1"/>
  <c r="R134" i="1"/>
  <c r="Q134" i="1"/>
  <c r="P134" i="1"/>
  <c r="O134" i="1"/>
  <c r="N134" i="1"/>
  <c r="M134" i="1"/>
  <c r="L134" i="1"/>
  <c r="J134" i="1"/>
  <c r="K134" i="1" s="1"/>
  <c r="I134" i="1"/>
  <c r="G134" i="1"/>
  <c r="H134" i="1" s="1"/>
  <c r="D134" i="1"/>
  <c r="E134" i="1" s="1"/>
  <c r="C134" i="1"/>
  <c r="AU133" i="1"/>
  <c r="AT133" i="1"/>
  <c r="AS133" i="1"/>
  <c r="BB133" i="1" s="1"/>
  <c r="AR133" i="1"/>
  <c r="AQ133" i="1"/>
  <c r="AP133" i="1"/>
  <c r="BA133" i="1" s="1"/>
  <c r="AO133" i="1"/>
  <c r="AN133" i="1"/>
  <c r="AM133" i="1"/>
  <c r="AL133" i="1"/>
  <c r="AK133" i="1"/>
  <c r="AK129" i="1" s="1"/>
  <c r="AY129" i="1" s="1"/>
  <c r="AJ133" i="1"/>
  <c r="AG133" i="1"/>
  <c r="AF133" i="1"/>
  <c r="AD133" i="1"/>
  <c r="AE133" i="1" s="1"/>
  <c r="AH133" i="1" s="1"/>
  <c r="AC133" i="1"/>
  <c r="Z133" i="1"/>
  <c r="Y133" i="1"/>
  <c r="X133" i="1"/>
  <c r="AA133" i="1" s="1"/>
  <c r="W133" i="1"/>
  <c r="V133" i="1"/>
  <c r="S133" i="1"/>
  <c r="R133" i="1"/>
  <c r="P133" i="1"/>
  <c r="O133" i="1"/>
  <c r="O129" i="1" s="1"/>
  <c r="N133" i="1"/>
  <c r="M133" i="1"/>
  <c r="L133" i="1"/>
  <c r="J133" i="1"/>
  <c r="K133" i="1" s="1"/>
  <c r="I133" i="1"/>
  <c r="G133" i="1"/>
  <c r="H133" i="1" s="1"/>
  <c r="F133" i="1"/>
  <c r="D133" i="1"/>
  <c r="E133" i="1" s="1"/>
  <c r="C133" i="1"/>
  <c r="AU132" i="1"/>
  <c r="AT132" i="1"/>
  <c r="AS132" i="1"/>
  <c r="BB132" i="1" s="1"/>
  <c r="AR132" i="1"/>
  <c r="BA132" i="1" s="1"/>
  <c r="AQ132" i="1"/>
  <c r="AP132" i="1"/>
  <c r="AO132" i="1"/>
  <c r="AN132" i="1"/>
  <c r="AM132" i="1"/>
  <c r="AZ132" i="1" s="1"/>
  <c r="AL132" i="1"/>
  <c r="AK132" i="1"/>
  <c r="AJ132" i="1"/>
  <c r="AG132" i="1"/>
  <c r="AF132" i="1"/>
  <c r="AD132" i="1"/>
  <c r="AC132" i="1"/>
  <c r="AE132" i="1" s="1"/>
  <c r="AH132" i="1" s="1"/>
  <c r="Z132" i="1"/>
  <c r="Y132" i="1"/>
  <c r="W132" i="1"/>
  <c r="V132" i="1"/>
  <c r="X132" i="1" s="1"/>
  <c r="T132" i="1"/>
  <c r="S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D132" i="1"/>
  <c r="E132" i="1" s="1"/>
  <c r="C132" i="1"/>
  <c r="AU131" i="1"/>
  <c r="AT131" i="1"/>
  <c r="AT129" i="1" s="1"/>
  <c r="AS131" i="1"/>
  <c r="BB131" i="1" s="1"/>
  <c r="AR131" i="1"/>
  <c r="AQ131" i="1"/>
  <c r="AP131" i="1"/>
  <c r="BA131" i="1" s="1"/>
  <c r="AO131" i="1"/>
  <c r="AN131" i="1"/>
  <c r="AZ131" i="1" s="1"/>
  <c r="AM131" i="1"/>
  <c r="AL131" i="1"/>
  <c r="AL129" i="1" s="1"/>
  <c r="AK131" i="1"/>
  <c r="AV131" i="1" s="1"/>
  <c r="AJ131" i="1"/>
  <c r="AG131" i="1"/>
  <c r="AF131" i="1"/>
  <c r="AE131" i="1"/>
  <c r="AD131" i="1"/>
  <c r="AC131" i="1"/>
  <c r="AA131" i="1"/>
  <c r="Z131" i="1"/>
  <c r="Y131" i="1"/>
  <c r="W131" i="1"/>
  <c r="V131" i="1"/>
  <c r="X131" i="1" s="1"/>
  <c r="S131" i="1"/>
  <c r="S129" i="1" s="1"/>
  <c r="R131" i="1"/>
  <c r="Q131" i="1"/>
  <c r="O131" i="1"/>
  <c r="N131" i="1"/>
  <c r="M131" i="1"/>
  <c r="L131" i="1"/>
  <c r="K131" i="1"/>
  <c r="J131" i="1"/>
  <c r="I131" i="1"/>
  <c r="G131" i="1"/>
  <c r="F131" i="1"/>
  <c r="H131" i="1" s="1"/>
  <c r="C131" i="1"/>
  <c r="C129" i="1" s="1"/>
  <c r="AY130" i="1"/>
  <c r="AU130" i="1"/>
  <c r="AT130" i="1"/>
  <c r="AS130" i="1"/>
  <c r="BB130" i="1" s="1"/>
  <c r="AR130" i="1"/>
  <c r="AQ130" i="1"/>
  <c r="AP130" i="1"/>
  <c r="BA130" i="1" s="1"/>
  <c r="AO130" i="1"/>
  <c r="AN130" i="1"/>
  <c r="AN129" i="1" s="1"/>
  <c r="AM130" i="1"/>
  <c r="AL130" i="1"/>
  <c r="AK130" i="1"/>
  <c r="AJ130" i="1"/>
  <c r="AG130" i="1"/>
  <c r="AD130" i="1"/>
  <c r="AD129" i="1" s="1"/>
  <c r="AC130" i="1"/>
  <c r="Z130" i="1"/>
  <c r="Y130" i="1"/>
  <c r="V130" i="1"/>
  <c r="V129" i="1" s="1"/>
  <c r="T130" i="1"/>
  <c r="S130" i="1"/>
  <c r="R130" i="1"/>
  <c r="Q130" i="1"/>
  <c r="P130" i="1"/>
  <c r="O130" i="1"/>
  <c r="M130" i="1"/>
  <c r="M129" i="1" s="1"/>
  <c r="L130" i="1"/>
  <c r="L129" i="1" s="1"/>
  <c r="J130" i="1"/>
  <c r="K130" i="1" s="1"/>
  <c r="I130" i="1"/>
  <c r="H130" i="1"/>
  <c r="G130" i="1"/>
  <c r="F130" i="1"/>
  <c r="E130" i="1"/>
  <c r="D130" i="1"/>
  <c r="C130" i="1"/>
  <c r="AS129" i="1"/>
  <c r="AR129" i="1"/>
  <c r="AP129" i="1"/>
  <c r="AJ129" i="1"/>
  <c r="AG129" i="1"/>
  <c r="Z129" i="1"/>
  <c r="R129" i="1"/>
  <c r="J129" i="1"/>
  <c r="G129" i="1"/>
  <c r="AU128" i="1"/>
  <c r="AT128" i="1"/>
  <c r="AS128" i="1"/>
  <c r="AR128" i="1"/>
  <c r="AQ128" i="1"/>
  <c r="BA128" i="1" s="1"/>
  <c r="AP128" i="1"/>
  <c r="AN128" i="1"/>
  <c r="AM128" i="1"/>
  <c r="AZ128" i="1" s="1"/>
  <c r="AL128" i="1"/>
  <c r="AL119" i="1" s="1"/>
  <c r="AK128" i="1"/>
  <c r="AJ128" i="1"/>
  <c r="AG128" i="1"/>
  <c r="AF128" i="1"/>
  <c r="AD128" i="1"/>
  <c r="AC128" i="1"/>
  <c r="Z128" i="1"/>
  <c r="Y128" i="1"/>
  <c r="V128" i="1"/>
  <c r="X128" i="1" s="1"/>
  <c r="T128" i="1"/>
  <c r="S128" i="1"/>
  <c r="Q128" i="1"/>
  <c r="P128" i="1"/>
  <c r="O128" i="1"/>
  <c r="M128" i="1"/>
  <c r="L128" i="1"/>
  <c r="I128" i="1"/>
  <c r="H128" i="1"/>
  <c r="G128" i="1"/>
  <c r="F128" i="1"/>
  <c r="D128" i="1"/>
  <c r="C128" i="1"/>
  <c r="C119" i="1" s="1"/>
  <c r="AT127" i="1"/>
  <c r="AS127" i="1"/>
  <c r="AR127" i="1"/>
  <c r="AP127" i="1"/>
  <c r="AO127" i="1"/>
  <c r="AN127" i="1"/>
  <c r="AL127" i="1"/>
  <c r="AK127" i="1"/>
  <c r="AJ127" i="1"/>
  <c r="AG127" i="1"/>
  <c r="AF127" i="1"/>
  <c r="AE127" i="1"/>
  <c r="AH127" i="1" s="1"/>
  <c r="AC127" i="1"/>
  <c r="AA127" i="1"/>
  <c r="Z127" i="1"/>
  <c r="Y127" i="1"/>
  <c r="W127" i="1"/>
  <c r="V127" i="1"/>
  <c r="X127" i="1" s="1"/>
  <c r="S127" i="1"/>
  <c r="R127" i="1"/>
  <c r="R119" i="1" s="1"/>
  <c r="Q127" i="1"/>
  <c r="P127" i="1"/>
  <c r="O127" i="1"/>
  <c r="N127" i="1"/>
  <c r="M127" i="1"/>
  <c r="L127" i="1"/>
  <c r="J127" i="1"/>
  <c r="K127" i="1" s="1"/>
  <c r="I127" i="1"/>
  <c r="G127" i="1"/>
  <c r="F127" i="1"/>
  <c r="H127" i="1" s="1"/>
  <c r="E127" i="1"/>
  <c r="D127" i="1"/>
  <c r="C127" i="1"/>
  <c r="AZ126" i="1"/>
  <c r="AY126" i="1"/>
  <c r="AU126" i="1"/>
  <c r="AT126" i="1"/>
  <c r="AS126" i="1"/>
  <c r="AR126" i="1"/>
  <c r="AQ126" i="1"/>
  <c r="AP126" i="1"/>
  <c r="BA126" i="1" s="1"/>
  <c r="AN126" i="1"/>
  <c r="AM126" i="1"/>
  <c r="AV126" i="1" s="1"/>
  <c r="AL126" i="1"/>
  <c r="AK126" i="1"/>
  <c r="AJ126" i="1"/>
  <c r="AG126" i="1"/>
  <c r="AF126" i="1"/>
  <c r="AE126" i="1"/>
  <c r="AH126" i="1" s="1"/>
  <c r="AD126" i="1"/>
  <c r="AC126" i="1"/>
  <c r="Z126" i="1"/>
  <c r="Y126" i="1"/>
  <c r="W126" i="1"/>
  <c r="V126" i="1"/>
  <c r="V119" i="1" s="1"/>
  <c r="X119" i="1" s="1"/>
  <c r="T126" i="1"/>
  <c r="S126" i="1"/>
  <c r="R126" i="1"/>
  <c r="Q126" i="1"/>
  <c r="P126" i="1"/>
  <c r="O126" i="1"/>
  <c r="N126" i="1"/>
  <c r="M126" i="1"/>
  <c r="M119" i="1" s="1"/>
  <c r="L126" i="1"/>
  <c r="I126" i="1"/>
  <c r="G126" i="1"/>
  <c r="H126" i="1" s="1"/>
  <c r="F126" i="1"/>
  <c r="E126" i="1"/>
  <c r="D126" i="1"/>
  <c r="C126" i="1"/>
  <c r="BB125" i="1"/>
  <c r="AU125" i="1"/>
  <c r="AT125" i="1"/>
  <c r="AS125" i="1"/>
  <c r="AR125" i="1"/>
  <c r="AQ125" i="1"/>
  <c r="AP125" i="1"/>
  <c r="BA125" i="1" s="1"/>
  <c r="AO125" i="1"/>
  <c r="AN125" i="1"/>
  <c r="AM125" i="1"/>
  <c r="AL125" i="1"/>
  <c r="AK125" i="1"/>
  <c r="AJ125" i="1"/>
  <c r="AV125" i="1" s="1"/>
  <c r="AG125" i="1"/>
  <c r="AF125" i="1"/>
  <c r="AC125" i="1"/>
  <c r="AE125" i="1" s="1"/>
  <c r="Z125" i="1"/>
  <c r="Y125" i="1"/>
  <c r="W125" i="1"/>
  <c r="W119" i="1" s="1"/>
  <c r="V125" i="1"/>
  <c r="S125" i="1"/>
  <c r="R125" i="1"/>
  <c r="Q125" i="1"/>
  <c r="P125" i="1"/>
  <c r="O125" i="1"/>
  <c r="N125" i="1"/>
  <c r="M125" i="1"/>
  <c r="J125" i="1"/>
  <c r="K125" i="1" s="1"/>
  <c r="I125" i="1"/>
  <c r="G125" i="1"/>
  <c r="H125" i="1" s="1"/>
  <c r="F125" i="1"/>
  <c r="D125" i="1"/>
  <c r="E125" i="1" s="1"/>
  <c r="C125" i="1"/>
  <c r="BA124" i="1"/>
  <c r="AU124" i="1"/>
  <c r="AT124" i="1"/>
  <c r="AR124" i="1"/>
  <c r="AQ124" i="1"/>
  <c r="AP124" i="1"/>
  <c r="AN124" i="1"/>
  <c r="AM124" i="1"/>
  <c r="AZ124" i="1" s="1"/>
  <c r="AL124" i="1"/>
  <c r="AJ124" i="1"/>
  <c r="AH124" i="1"/>
  <c r="AG124" i="1"/>
  <c r="AD124" i="1"/>
  <c r="AC124" i="1"/>
  <c r="AE124" i="1" s="1"/>
  <c r="Z124" i="1"/>
  <c r="Y124" i="1"/>
  <c r="W124" i="1"/>
  <c r="V124" i="1"/>
  <c r="X124" i="1" s="1"/>
  <c r="S124" i="1"/>
  <c r="R124" i="1"/>
  <c r="Q124" i="1"/>
  <c r="P124" i="1"/>
  <c r="O124" i="1"/>
  <c r="N124" i="1"/>
  <c r="M124" i="1"/>
  <c r="L124" i="1"/>
  <c r="I124" i="1"/>
  <c r="H124" i="1"/>
  <c r="G124" i="1"/>
  <c r="F124" i="1"/>
  <c r="D124" i="1"/>
  <c r="C124" i="1"/>
  <c r="AU123" i="1"/>
  <c r="AT123" i="1"/>
  <c r="AS123" i="1"/>
  <c r="BB123" i="1" s="1"/>
  <c r="AR123" i="1"/>
  <c r="AQ123" i="1"/>
  <c r="AP123" i="1"/>
  <c r="BA123" i="1" s="1"/>
  <c r="AO123" i="1"/>
  <c r="AN123" i="1"/>
  <c r="AZ123" i="1" s="1"/>
  <c r="AM123" i="1"/>
  <c r="AL123" i="1"/>
  <c r="AK123" i="1"/>
  <c r="AV123" i="1" s="1"/>
  <c r="AJ123" i="1"/>
  <c r="AY123" i="1" s="1"/>
  <c r="BC123" i="1" s="1"/>
  <c r="AG123" i="1"/>
  <c r="AF123" i="1"/>
  <c r="AC123" i="1"/>
  <c r="AE123" i="1" s="1"/>
  <c r="AH123" i="1" s="1"/>
  <c r="Z123" i="1"/>
  <c r="Y123" i="1"/>
  <c r="W123" i="1"/>
  <c r="V123" i="1"/>
  <c r="S123" i="1"/>
  <c r="R123" i="1"/>
  <c r="Q123" i="1"/>
  <c r="P123" i="1"/>
  <c r="O123" i="1"/>
  <c r="N123" i="1"/>
  <c r="M123" i="1"/>
  <c r="K123" i="1"/>
  <c r="J123" i="1"/>
  <c r="I123" i="1"/>
  <c r="G123" i="1"/>
  <c r="F123" i="1"/>
  <c r="H123" i="1" s="1"/>
  <c r="D123" i="1"/>
  <c r="C123" i="1"/>
  <c r="E123" i="1" s="1"/>
  <c r="AY122" i="1"/>
  <c r="AU122" i="1"/>
  <c r="AT122" i="1"/>
  <c r="AR122" i="1"/>
  <c r="AQ122" i="1"/>
  <c r="AP122" i="1"/>
  <c r="AN122" i="1"/>
  <c r="AM122" i="1"/>
  <c r="AZ122" i="1" s="1"/>
  <c r="AL122" i="1"/>
  <c r="AJ122" i="1"/>
  <c r="AG122" i="1"/>
  <c r="AE122" i="1"/>
  <c r="AH122" i="1" s="1"/>
  <c r="AD122" i="1"/>
  <c r="AC122" i="1"/>
  <c r="Z122" i="1"/>
  <c r="Y122" i="1"/>
  <c r="X122" i="1"/>
  <c r="AA122" i="1" s="1"/>
  <c r="W122" i="1"/>
  <c r="V122" i="1"/>
  <c r="S122" i="1"/>
  <c r="R122" i="1"/>
  <c r="Q122" i="1"/>
  <c r="P122" i="1"/>
  <c r="O122" i="1"/>
  <c r="N122" i="1"/>
  <c r="M122" i="1"/>
  <c r="L122" i="1"/>
  <c r="I122" i="1"/>
  <c r="G122" i="1"/>
  <c r="H122" i="1" s="1"/>
  <c r="F122" i="1"/>
  <c r="E122" i="1"/>
  <c r="D122" i="1"/>
  <c r="C122" i="1"/>
  <c r="BB121" i="1"/>
  <c r="AU121" i="1"/>
  <c r="AT121" i="1"/>
  <c r="AS121" i="1"/>
  <c r="AR121" i="1"/>
  <c r="AQ121" i="1"/>
  <c r="AP121" i="1"/>
  <c r="AO121" i="1"/>
  <c r="AN121" i="1"/>
  <c r="AM121" i="1"/>
  <c r="AZ121" i="1" s="1"/>
  <c r="AL121" i="1"/>
  <c r="AK121" i="1"/>
  <c r="AJ121" i="1"/>
  <c r="AG121" i="1"/>
  <c r="AG119" i="1" s="1"/>
  <c r="AF121" i="1"/>
  <c r="AC121" i="1"/>
  <c r="Z121" i="1"/>
  <c r="Y121" i="1"/>
  <c r="W121" i="1"/>
  <c r="X121" i="1" s="1"/>
  <c r="AA121" i="1" s="1"/>
  <c r="V121" i="1"/>
  <c r="S121" i="1"/>
  <c r="R121" i="1"/>
  <c r="P121" i="1"/>
  <c r="O121" i="1"/>
  <c r="O119" i="1" s="1"/>
  <c r="N121" i="1"/>
  <c r="M121" i="1"/>
  <c r="J121" i="1"/>
  <c r="K121" i="1" s="1"/>
  <c r="I121" i="1"/>
  <c r="G121" i="1"/>
  <c r="F121" i="1"/>
  <c r="D121" i="1"/>
  <c r="E121" i="1" s="1"/>
  <c r="C121" i="1"/>
  <c r="AU120" i="1"/>
  <c r="AT120" i="1"/>
  <c r="AR120" i="1"/>
  <c r="AQ120" i="1"/>
  <c r="BA120" i="1" s="1"/>
  <c r="AP120" i="1"/>
  <c r="AN120" i="1"/>
  <c r="AM120" i="1"/>
  <c r="AM119" i="1" s="1"/>
  <c r="AL120" i="1"/>
  <c r="AJ120" i="1"/>
  <c r="AG120" i="1"/>
  <c r="AD120" i="1"/>
  <c r="AC120" i="1"/>
  <c r="Z120" i="1"/>
  <c r="Y120" i="1"/>
  <c r="Y119" i="1" s="1"/>
  <c r="W120" i="1"/>
  <c r="X120" i="1" s="1"/>
  <c r="V120" i="1"/>
  <c r="T120" i="1"/>
  <c r="S120" i="1"/>
  <c r="R120" i="1"/>
  <c r="Q120" i="1"/>
  <c r="P120" i="1"/>
  <c r="O120" i="1"/>
  <c r="N120" i="1"/>
  <c r="M120" i="1"/>
  <c r="L120" i="1"/>
  <c r="L119" i="1" s="1"/>
  <c r="J120" i="1"/>
  <c r="I120" i="1"/>
  <c r="I119" i="1" s="1"/>
  <c r="G120" i="1"/>
  <c r="D120" i="1"/>
  <c r="C120" i="1"/>
  <c r="AT119" i="1"/>
  <c r="AN119" i="1"/>
  <c r="AC119" i="1"/>
  <c r="S119" i="1"/>
  <c r="N119" i="1"/>
  <c r="AZ118" i="1"/>
  <c r="AY118" i="1"/>
  <c r="AU118" i="1"/>
  <c r="AU117" i="1" s="1"/>
  <c r="AT118" i="1"/>
  <c r="AS118" i="1"/>
  <c r="AR118" i="1"/>
  <c r="AQ118" i="1"/>
  <c r="AQ117" i="1" s="1"/>
  <c r="AP118" i="1"/>
  <c r="BA118" i="1" s="1"/>
  <c r="AO118" i="1"/>
  <c r="AN118" i="1"/>
  <c r="AN117" i="1" s="1"/>
  <c r="AM118" i="1"/>
  <c r="AM117" i="1" s="1"/>
  <c r="AL118" i="1"/>
  <c r="AK118" i="1"/>
  <c r="AJ118" i="1"/>
  <c r="AG118" i="1"/>
  <c r="AG117" i="1" s="1"/>
  <c r="AF118" i="1"/>
  <c r="AD118" i="1"/>
  <c r="AD117" i="1" s="1"/>
  <c r="AC118" i="1"/>
  <c r="Z118" i="1"/>
  <c r="Y118" i="1"/>
  <c r="Y117" i="1" s="1"/>
  <c r="V118" i="1"/>
  <c r="V117" i="1" s="1"/>
  <c r="T118" i="1"/>
  <c r="S118" i="1"/>
  <c r="Q118" i="1"/>
  <c r="P118" i="1"/>
  <c r="P117" i="1" s="1"/>
  <c r="O118" i="1"/>
  <c r="M118" i="1"/>
  <c r="M117" i="1" s="1"/>
  <c r="L118" i="1"/>
  <c r="L117" i="1" s="1"/>
  <c r="I118" i="1"/>
  <c r="H118" i="1"/>
  <c r="G118" i="1"/>
  <c r="F118" i="1"/>
  <c r="E118" i="1"/>
  <c r="D118" i="1"/>
  <c r="D117" i="1" s="1"/>
  <c r="E117" i="1" s="1"/>
  <c r="C118" i="1"/>
  <c r="BB117" i="1"/>
  <c r="AT117" i="1"/>
  <c r="AS117" i="1"/>
  <c r="AR117" i="1"/>
  <c r="AO117" i="1"/>
  <c r="AL117" i="1"/>
  <c r="AK117" i="1"/>
  <c r="AY117" i="1" s="1"/>
  <c r="AJ117" i="1"/>
  <c r="AF117" i="1"/>
  <c r="AC117" i="1"/>
  <c r="Z117" i="1"/>
  <c r="S117" i="1"/>
  <c r="Q117" i="1"/>
  <c r="O117" i="1"/>
  <c r="I117" i="1"/>
  <c r="G117" i="1"/>
  <c r="H117" i="1" s="1"/>
  <c r="F117" i="1"/>
  <c r="C117" i="1"/>
  <c r="AU116" i="1"/>
  <c r="AU115" i="1" s="1"/>
  <c r="AT116" i="1"/>
  <c r="AR116" i="1"/>
  <c r="AR115" i="1" s="1"/>
  <c r="AQ116" i="1"/>
  <c r="AQ115" i="1" s="1"/>
  <c r="AP116" i="1"/>
  <c r="AN116" i="1"/>
  <c r="AM116" i="1"/>
  <c r="AM115" i="1" s="1"/>
  <c r="AL116" i="1"/>
  <c r="AJ116" i="1"/>
  <c r="AH116" i="1"/>
  <c r="AG116" i="1"/>
  <c r="AF116" i="1"/>
  <c r="AD116" i="1"/>
  <c r="AD115" i="1" s="1"/>
  <c r="AC116" i="1"/>
  <c r="AE116" i="1" s="1"/>
  <c r="Z116" i="1"/>
  <c r="Z115" i="1" s="1"/>
  <c r="Y116" i="1"/>
  <c r="Y115" i="1" s="1"/>
  <c r="W116" i="1"/>
  <c r="V116" i="1"/>
  <c r="X116" i="1" s="1"/>
  <c r="AA116" i="1" s="1"/>
  <c r="T116" i="1"/>
  <c r="S116" i="1"/>
  <c r="R116" i="1"/>
  <c r="Q116" i="1"/>
  <c r="Q115" i="1" s="1"/>
  <c r="P116" i="1"/>
  <c r="P115" i="1" s="1"/>
  <c r="O116" i="1"/>
  <c r="N116" i="1"/>
  <c r="M116" i="1"/>
  <c r="L116" i="1"/>
  <c r="L115" i="1" s="1"/>
  <c r="K116" i="1"/>
  <c r="J116" i="1"/>
  <c r="I116" i="1"/>
  <c r="I115" i="1" s="1"/>
  <c r="G116" i="1"/>
  <c r="D116" i="1"/>
  <c r="C116" i="1"/>
  <c r="AT115" i="1"/>
  <c r="AP115" i="1"/>
  <c r="BA115" i="1" s="1"/>
  <c r="AN115" i="1"/>
  <c r="AL115" i="1"/>
  <c r="AG115" i="1"/>
  <c r="AF115" i="1"/>
  <c r="AC115" i="1"/>
  <c r="AE115" i="1" s="1"/>
  <c r="AH115" i="1" s="1"/>
  <c r="W115" i="1"/>
  <c r="V115" i="1"/>
  <c r="X115" i="1" s="1"/>
  <c r="AA115" i="1" s="1"/>
  <c r="S115" i="1"/>
  <c r="R115" i="1"/>
  <c r="O115" i="1"/>
  <c r="N115" i="1"/>
  <c r="M115" i="1"/>
  <c r="K115" i="1"/>
  <c r="J115" i="1"/>
  <c r="G115" i="1"/>
  <c r="C115" i="1"/>
  <c r="AZ114" i="1"/>
  <c r="AY114" i="1"/>
  <c r="AU114" i="1"/>
  <c r="AU113" i="1" s="1"/>
  <c r="AT114" i="1"/>
  <c r="AS114" i="1"/>
  <c r="AR114" i="1"/>
  <c r="AQ114" i="1"/>
  <c r="AQ113" i="1" s="1"/>
  <c r="AP114" i="1"/>
  <c r="BA114" i="1" s="1"/>
  <c r="AO114" i="1"/>
  <c r="AN114" i="1"/>
  <c r="AN113" i="1" s="1"/>
  <c r="AM114" i="1"/>
  <c r="AM113" i="1" s="1"/>
  <c r="AL114" i="1"/>
  <c r="AK114" i="1"/>
  <c r="AJ114" i="1"/>
  <c r="AG114" i="1"/>
  <c r="AG113" i="1" s="1"/>
  <c r="AF114" i="1"/>
  <c r="AD114" i="1"/>
  <c r="AD113" i="1" s="1"/>
  <c r="AC114" i="1"/>
  <c r="Z114" i="1"/>
  <c r="Y114" i="1"/>
  <c r="Y113" i="1" s="1"/>
  <c r="V114" i="1"/>
  <c r="V113" i="1" s="1"/>
  <c r="T114" i="1"/>
  <c r="S114" i="1"/>
  <c r="R114" i="1"/>
  <c r="Q114" i="1"/>
  <c r="P114" i="1"/>
  <c r="P113" i="1" s="1"/>
  <c r="O114" i="1"/>
  <c r="M114" i="1"/>
  <c r="M113" i="1" s="1"/>
  <c r="L114" i="1"/>
  <c r="L113" i="1" s="1"/>
  <c r="J114" i="1"/>
  <c r="K114" i="1" s="1"/>
  <c r="I114" i="1"/>
  <c r="H114" i="1"/>
  <c r="G114" i="1"/>
  <c r="F114" i="1"/>
  <c r="D114" i="1"/>
  <c r="D113" i="1" s="1"/>
  <c r="E113" i="1" s="1"/>
  <c r="C114" i="1"/>
  <c r="BB113" i="1"/>
  <c r="AT113" i="1"/>
  <c r="AS113" i="1"/>
  <c r="AR113" i="1"/>
  <c r="AP113" i="1"/>
  <c r="BA113" i="1" s="1"/>
  <c r="AO113" i="1"/>
  <c r="AL113" i="1"/>
  <c r="AK113" i="1"/>
  <c r="AY113" i="1" s="1"/>
  <c r="AJ113" i="1"/>
  <c r="AF113" i="1"/>
  <c r="AC113" i="1"/>
  <c r="AE113" i="1" s="1"/>
  <c r="Z113" i="1"/>
  <c r="S113" i="1"/>
  <c r="R113" i="1"/>
  <c r="Q113" i="1"/>
  <c r="O113" i="1"/>
  <c r="J113" i="1"/>
  <c r="K113" i="1" s="1"/>
  <c r="I113" i="1"/>
  <c r="G113" i="1"/>
  <c r="H113" i="1" s="1"/>
  <c r="F113" i="1"/>
  <c r="C113" i="1"/>
  <c r="BA112" i="1"/>
  <c r="AU112" i="1"/>
  <c r="AU111" i="1" s="1"/>
  <c r="AT112" i="1"/>
  <c r="AS112" i="1"/>
  <c r="AR112" i="1"/>
  <c r="AR111" i="1" s="1"/>
  <c r="AQ112" i="1"/>
  <c r="AQ111" i="1" s="1"/>
  <c r="AP112" i="1"/>
  <c r="AO112" i="1"/>
  <c r="AN112" i="1"/>
  <c r="AM112" i="1"/>
  <c r="AM111" i="1" s="1"/>
  <c r="AL112" i="1"/>
  <c r="AK112" i="1"/>
  <c r="AJ112" i="1"/>
  <c r="AG112" i="1"/>
  <c r="AF112" i="1"/>
  <c r="AD112" i="1"/>
  <c r="AD111" i="1" s="1"/>
  <c r="AC112" i="1"/>
  <c r="AE112" i="1" s="1"/>
  <c r="AH112" i="1" s="1"/>
  <c r="Z112" i="1"/>
  <c r="Z111" i="1" s="1"/>
  <c r="Y112" i="1"/>
  <c r="Y111" i="1" s="1"/>
  <c r="W112" i="1"/>
  <c r="V112" i="1"/>
  <c r="X112" i="1" s="1"/>
  <c r="S112" i="1"/>
  <c r="R112" i="1"/>
  <c r="P112" i="1"/>
  <c r="P111" i="1" s="1"/>
  <c r="O112" i="1"/>
  <c r="N112" i="1"/>
  <c r="M112" i="1"/>
  <c r="L112" i="1"/>
  <c r="L111" i="1" s="1"/>
  <c r="I112" i="1"/>
  <c r="I111" i="1" s="1"/>
  <c r="G112" i="1"/>
  <c r="D112" i="1"/>
  <c r="C112" i="1"/>
  <c r="AT111" i="1"/>
  <c r="AS111" i="1"/>
  <c r="BB111" i="1" s="1"/>
  <c r="AP111" i="1"/>
  <c r="BA111" i="1" s="1"/>
  <c r="AO111" i="1"/>
  <c r="AN111" i="1"/>
  <c r="AL111" i="1"/>
  <c r="AK111" i="1"/>
  <c r="AG111" i="1"/>
  <c r="AF111" i="1"/>
  <c r="AE111" i="1"/>
  <c r="AH111" i="1" s="1"/>
  <c r="AC111" i="1"/>
  <c r="W111" i="1"/>
  <c r="V111" i="1"/>
  <c r="X111" i="1" s="1"/>
  <c r="AA111" i="1" s="1"/>
  <c r="S111" i="1"/>
  <c r="R111" i="1"/>
  <c r="O111" i="1"/>
  <c r="N111" i="1"/>
  <c r="M111" i="1"/>
  <c r="G111" i="1"/>
  <c r="C111" i="1"/>
  <c r="AY110" i="1"/>
  <c r="AU110" i="1"/>
  <c r="AU109" i="1" s="1"/>
  <c r="AT110" i="1"/>
  <c r="AS110" i="1"/>
  <c r="AR110" i="1"/>
  <c r="AQ110" i="1"/>
  <c r="AQ109" i="1" s="1"/>
  <c r="AP110" i="1"/>
  <c r="AN110" i="1"/>
  <c r="AN109" i="1" s="1"/>
  <c r="AM110" i="1"/>
  <c r="AM109" i="1" s="1"/>
  <c r="AL110" i="1"/>
  <c r="AK110" i="1"/>
  <c r="AJ110" i="1"/>
  <c r="AG110" i="1"/>
  <c r="AF110" i="1"/>
  <c r="AD110" i="1"/>
  <c r="AD109" i="1" s="1"/>
  <c r="AC110" i="1"/>
  <c r="Z110" i="1"/>
  <c r="Y110" i="1"/>
  <c r="Y109" i="1" s="1"/>
  <c r="V110" i="1"/>
  <c r="V109" i="1" s="1"/>
  <c r="T110" i="1"/>
  <c r="S110" i="1"/>
  <c r="Q110" i="1"/>
  <c r="P110" i="1"/>
  <c r="P109" i="1" s="1"/>
  <c r="O110" i="1"/>
  <c r="M110" i="1"/>
  <c r="M109" i="1" s="1"/>
  <c r="L110" i="1"/>
  <c r="L109" i="1" s="1"/>
  <c r="I110" i="1"/>
  <c r="H110" i="1"/>
  <c r="G110" i="1"/>
  <c r="F110" i="1"/>
  <c r="D110" i="1"/>
  <c r="D109" i="1" s="1"/>
  <c r="E109" i="1" s="1"/>
  <c r="C110" i="1"/>
  <c r="AT109" i="1"/>
  <c r="AS109" i="1"/>
  <c r="BB109" i="1" s="1"/>
  <c r="AR109" i="1"/>
  <c r="BA109" i="1" s="1"/>
  <c r="AP109" i="1"/>
  <c r="AL109" i="1"/>
  <c r="AK109" i="1"/>
  <c r="AJ109" i="1"/>
  <c r="AG109" i="1"/>
  <c r="AF109" i="1"/>
  <c r="AC109" i="1"/>
  <c r="AE109" i="1" s="1"/>
  <c r="AH109" i="1" s="1"/>
  <c r="Z109" i="1"/>
  <c r="S109" i="1"/>
  <c r="Q109" i="1"/>
  <c r="O109" i="1"/>
  <c r="I109" i="1"/>
  <c r="G109" i="1"/>
  <c r="H109" i="1" s="1"/>
  <c r="F109" i="1"/>
  <c r="C109" i="1"/>
  <c r="BA108" i="1"/>
  <c r="AU108" i="1"/>
  <c r="AU107" i="1" s="1"/>
  <c r="AT108" i="1"/>
  <c r="AR108" i="1"/>
  <c r="AR107" i="1" s="1"/>
  <c r="AQ108" i="1"/>
  <c r="AQ107" i="1" s="1"/>
  <c r="AP108" i="1"/>
  <c r="AO108" i="1"/>
  <c r="AN108" i="1"/>
  <c r="AM108" i="1"/>
  <c r="AM107" i="1" s="1"/>
  <c r="AL108" i="1"/>
  <c r="AJ108" i="1"/>
  <c r="AG108" i="1"/>
  <c r="AF108" i="1"/>
  <c r="AD108" i="1"/>
  <c r="AD107" i="1" s="1"/>
  <c r="AC108" i="1"/>
  <c r="Z108" i="1"/>
  <c r="Z107" i="1" s="1"/>
  <c r="Y108" i="1"/>
  <c r="Y107" i="1" s="1"/>
  <c r="V108" i="1"/>
  <c r="T108" i="1"/>
  <c r="S108" i="1"/>
  <c r="Q108" i="1"/>
  <c r="Q107" i="1" s="1"/>
  <c r="P108" i="1"/>
  <c r="P107" i="1" s="1"/>
  <c r="O108" i="1"/>
  <c r="M108" i="1"/>
  <c r="L108" i="1"/>
  <c r="L107" i="1" s="1"/>
  <c r="K108" i="1"/>
  <c r="J108" i="1"/>
  <c r="I108" i="1"/>
  <c r="I107" i="1" s="1"/>
  <c r="H108" i="1"/>
  <c r="G108" i="1"/>
  <c r="F108" i="1"/>
  <c r="D108" i="1"/>
  <c r="C108" i="1"/>
  <c r="AT107" i="1"/>
  <c r="AP107" i="1"/>
  <c r="BA107" i="1" s="1"/>
  <c r="AO107" i="1"/>
  <c r="AN107" i="1"/>
  <c r="AL107" i="1"/>
  <c r="AG107" i="1"/>
  <c r="AF107" i="1"/>
  <c r="AC107" i="1"/>
  <c r="AE107" i="1" s="1"/>
  <c r="AH107" i="1" s="1"/>
  <c r="V107" i="1"/>
  <c r="S107" i="1"/>
  <c r="O107" i="1"/>
  <c r="M107" i="1"/>
  <c r="K107" i="1"/>
  <c r="J107" i="1"/>
  <c r="G107" i="1"/>
  <c r="F107" i="1"/>
  <c r="H107" i="1" s="1"/>
  <c r="C107" i="1"/>
  <c r="AY106" i="1"/>
  <c r="AU106" i="1"/>
  <c r="AU105" i="1" s="1"/>
  <c r="AT106" i="1"/>
  <c r="AS106" i="1"/>
  <c r="AR106" i="1"/>
  <c r="AQ106" i="1"/>
  <c r="AQ105" i="1" s="1"/>
  <c r="AP106" i="1"/>
  <c r="BA106" i="1" s="1"/>
  <c r="AN106" i="1"/>
  <c r="AN105" i="1" s="1"/>
  <c r="AM106" i="1"/>
  <c r="AM105" i="1" s="1"/>
  <c r="AL106" i="1"/>
  <c r="AK106" i="1"/>
  <c r="AJ106" i="1"/>
  <c r="AH106" i="1"/>
  <c r="AG106" i="1"/>
  <c r="AF106" i="1"/>
  <c r="AE106" i="1"/>
  <c r="AD106" i="1"/>
  <c r="AD105" i="1" s="1"/>
  <c r="AC106" i="1"/>
  <c r="Z106" i="1"/>
  <c r="Y106" i="1"/>
  <c r="Y105" i="1" s="1"/>
  <c r="V106" i="1"/>
  <c r="V105" i="1" s="1"/>
  <c r="T106" i="1"/>
  <c r="S106" i="1"/>
  <c r="Q106" i="1"/>
  <c r="P106" i="1"/>
  <c r="P105" i="1" s="1"/>
  <c r="O106" i="1"/>
  <c r="M106" i="1"/>
  <c r="M105" i="1" s="1"/>
  <c r="L106" i="1"/>
  <c r="L105" i="1" s="1"/>
  <c r="I106" i="1"/>
  <c r="G106" i="1"/>
  <c r="H106" i="1" s="1"/>
  <c r="F106" i="1"/>
  <c r="E106" i="1"/>
  <c r="D106" i="1"/>
  <c r="D105" i="1" s="1"/>
  <c r="E105" i="1" s="1"/>
  <c r="C106" i="1"/>
  <c r="BB105" i="1"/>
  <c r="BA105" i="1"/>
  <c r="AT105" i="1"/>
  <c r="AS105" i="1"/>
  <c r="AR105" i="1"/>
  <c r="AP105" i="1"/>
  <c r="AL105" i="1"/>
  <c r="AK105" i="1"/>
  <c r="AJ105" i="1"/>
  <c r="AG105" i="1"/>
  <c r="AF105" i="1"/>
  <c r="AC105" i="1"/>
  <c r="Z105" i="1"/>
  <c r="S105" i="1"/>
  <c r="Q105" i="1"/>
  <c r="O105" i="1"/>
  <c r="I105" i="1"/>
  <c r="F105" i="1"/>
  <c r="C105" i="1"/>
  <c r="AU104" i="1"/>
  <c r="AU103" i="1" s="1"/>
  <c r="AT104" i="1"/>
  <c r="AR104" i="1"/>
  <c r="AR103" i="1" s="1"/>
  <c r="AQ104" i="1"/>
  <c r="AQ103" i="1" s="1"/>
  <c r="AP104" i="1"/>
  <c r="AO104" i="1"/>
  <c r="AN104" i="1"/>
  <c r="AM104" i="1"/>
  <c r="AM103" i="1" s="1"/>
  <c r="AZ103" i="1" s="1"/>
  <c r="AL104" i="1"/>
  <c r="AJ104" i="1"/>
  <c r="AH104" i="1"/>
  <c r="AG104" i="1"/>
  <c r="AF104" i="1"/>
  <c r="AD104" i="1"/>
  <c r="AD103" i="1" s="1"/>
  <c r="AC104" i="1"/>
  <c r="AE104" i="1" s="1"/>
  <c r="Z104" i="1"/>
  <c r="Z103" i="1" s="1"/>
  <c r="Y104" i="1"/>
  <c r="Y103" i="1" s="1"/>
  <c r="V104" i="1"/>
  <c r="T104" i="1"/>
  <c r="S104" i="1"/>
  <c r="Q104" i="1"/>
  <c r="Q103" i="1" s="1"/>
  <c r="P104" i="1"/>
  <c r="P103" i="1" s="1"/>
  <c r="O104" i="1"/>
  <c r="M104" i="1"/>
  <c r="L104" i="1"/>
  <c r="L103" i="1" s="1"/>
  <c r="J104" i="1"/>
  <c r="I104" i="1"/>
  <c r="I103" i="1" s="1"/>
  <c r="H104" i="1"/>
  <c r="G104" i="1"/>
  <c r="F104" i="1"/>
  <c r="D104" i="1"/>
  <c r="C104" i="1"/>
  <c r="C103" i="1" s="1"/>
  <c r="AT103" i="1"/>
  <c r="AP103" i="1"/>
  <c r="BA103" i="1" s="1"/>
  <c r="AO103" i="1"/>
  <c r="AN103" i="1"/>
  <c r="AL103" i="1"/>
  <c r="AG103" i="1"/>
  <c r="AF103" i="1"/>
  <c r="AC103" i="1"/>
  <c r="AE103" i="1" s="1"/>
  <c r="AH103" i="1" s="1"/>
  <c r="V103" i="1"/>
  <c r="S103" i="1"/>
  <c r="O103" i="1"/>
  <c r="M103" i="1"/>
  <c r="K103" i="1"/>
  <c r="J103" i="1"/>
  <c r="G103" i="1"/>
  <c r="F103" i="1"/>
  <c r="H103" i="1" s="1"/>
  <c r="AY102" i="1"/>
  <c r="AU102" i="1"/>
  <c r="AU101" i="1" s="1"/>
  <c r="AT102" i="1"/>
  <c r="AS102" i="1"/>
  <c r="AR102" i="1"/>
  <c r="AQ102" i="1"/>
  <c r="AQ101" i="1" s="1"/>
  <c r="AP102" i="1"/>
  <c r="BA102" i="1" s="1"/>
  <c r="AN102" i="1"/>
  <c r="AN101" i="1" s="1"/>
  <c r="AM102" i="1"/>
  <c r="AM101" i="1" s="1"/>
  <c r="AL102" i="1"/>
  <c r="AK102" i="1"/>
  <c r="AJ102" i="1"/>
  <c r="AG102" i="1"/>
  <c r="AF102" i="1"/>
  <c r="AE102" i="1"/>
  <c r="AH102" i="1" s="1"/>
  <c r="AD102" i="1"/>
  <c r="AD101" i="1" s="1"/>
  <c r="AC102" i="1"/>
  <c r="Z102" i="1"/>
  <c r="Y102" i="1"/>
  <c r="Y101" i="1" s="1"/>
  <c r="V102" i="1"/>
  <c r="V101" i="1" s="1"/>
  <c r="S102" i="1"/>
  <c r="Q102" i="1"/>
  <c r="P102" i="1"/>
  <c r="P101" i="1" s="1"/>
  <c r="O102" i="1"/>
  <c r="N102" i="1"/>
  <c r="M102" i="1"/>
  <c r="M101" i="1" s="1"/>
  <c r="L102" i="1"/>
  <c r="L101" i="1" s="1"/>
  <c r="J102" i="1"/>
  <c r="K102" i="1" s="1"/>
  <c r="I102" i="1"/>
  <c r="G102" i="1"/>
  <c r="H102" i="1" s="1"/>
  <c r="F102" i="1"/>
  <c r="D102" i="1"/>
  <c r="D101" i="1" s="1"/>
  <c r="E101" i="1" s="1"/>
  <c r="C102" i="1"/>
  <c r="BB101" i="1"/>
  <c r="AT101" i="1"/>
  <c r="AS101" i="1"/>
  <c r="AR101" i="1"/>
  <c r="AL101" i="1"/>
  <c r="AK101" i="1"/>
  <c r="AJ101" i="1"/>
  <c r="AG101" i="1"/>
  <c r="AF101" i="1"/>
  <c r="AC101" i="1"/>
  <c r="AE101" i="1" s="1"/>
  <c r="AH101" i="1" s="1"/>
  <c r="Z101" i="1"/>
  <c r="S101" i="1"/>
  <c r="Q101" i="1"/>
  <c r="O101" i="1"/>
  <c r="N101" i="1"/>
  <c r="J101" i="1"/>
  <c r="K101" i="1" s="1"/>
  <c r="I101" i="1"/>
  <c r="G101" i="1"/>
  <c r="F101" i="1"/>
  <c r="C101" i="1"/>
  <c r="BA100" i="1"/>
  <c r="AZ100" i="1"/>
  <c r="AU100" i="1"/>
  <c r="AU99" i="1" s="1"/>
  <c r="AT100" i="1"/>
  <c r="AS100" i="1"/>
  <c r="BB100" i="1" s="1"/>
  <c r="AR100" i="1"/>
  <c r="AR99" i="1" s="1"/>
  <c r="AQ100" i="1"/>
  <c r="AQ99" i="1" s="1"/>
  <c r="AP100" i="1"/>
  <c r="AO100" i="1"/>
  <c r="AN100" i="1"/>
  <c r="AM100" i="1"/>
  <c r="AM99" i="1" s="1"/>
  <c r="AL100" i="1"/>
  <c r="AK100" i="1"/>
  <c r="AJ100" i="1"/>
  <c r="AG100" i="1"/>
  <c r="AF100" i="1"/>
  <c r="AD100" i="1"/>
  <c r="AD99" i="1" s="1"/>
  <c r="AC100" i="1"/>
  <c r="Z100" i="1"/>
  <c r="Z99" i="1" s="1"/>
  <c r="Y100" i="1"/>
  <c r="Y99" i="1" s="1"/>
  <c r="V100" i="1"/>
  <c r="T100" i="1"/>
  <c r="S100" i="1"/>
  <c r="R100" i="1"/>
  <c r="Q100" i="1"/>
  <c r="Q99" i="1" s="1"/>
  <c r="P100" i="1"/>
  <c r="P99" i="1" s="1"/>
  <c r="O100" i="1"/>
  <c r="M100" i="1"/>
  <c r="L100" i="1"/>
  <c r="L99" i="1" s="1"/>
  <c r="K100" i="1"/>
  <c r="J100" i="1"/>
  <c r="I100" i="1"/>
  <c r="I99" i="1" s="1"/>
  <c r="H100" i="1"/>
  <c r="G100" i="1"/>
  <c r="F100" i="1"/>
  <c r="D100" i="1"/>
  <c r="C100" i="1"/>
  <c r="AT99" i="1"/>
  <c r="AS99" i="1"/>
  <c r="BB99" i="1" s="1"/>
  <c r="AP99" i="1"/>
  <c r="BA99" i="1" s="1"/>
  <c r="AO99" i="1"/>
  <c r="AN99" i="1"/>
  <c r="AL99" i="1"/>
  <c r="AK99" i="1"/>
  <c r="AG99" i="1"/>
  <c r="AF99" i="1"/>
  <c r="AC99" i="1"/>
  <c r="AE99" i="1" s="1"/>
  <c r="AH99" i="1" s="1"/>
  <c r="V99" i="1"/>
  <c r="S99" i="1"/>
  <c r="R99" i="1"/>
  <c r="O99" i="1"/>
  <c r="M99" i="1"/>
  <c r="K99" i="1"/>
  <c r="J99" i="1"/>
  <c r="G99" i="1"/>
  <c r="F99" i="1"/>
  <c r="H99" i="1" s="1"/>
  <c r="C99" i="1"/>
  <c r="AY98" i="1"/>
  <c r="AU98" i="1"/>
  <c r="AU97" i="1" s="1"/>
  <c r="AT98" i="1"/>
  <c r="AS98" i="1"/>
  <c r="BB98" i="1" s="1"/>
  <c r="AR98" i="1"/>
  <c r="AQ98" i="1"/>
  <c r="AQ97" i="1" s="1"/>
  <c r="AP98" i="1"/>
  <c r="BA98" i="1" s="1"/>
  <c r="AO98" i="1"/>
  <c r="AN98" i="1"/>
  <c r="AN97" i="1" s="1"/>
  <c r="AM98" i="1"/>
  <c r="AM97" i="1" s="1"/>
  <c r="AL98" i="1"/>
  <c r="AK98" i="1"/>
  <c r="AJ98" i="1"/>
  <c r="AG98" i="1"/>
  <c r="AF98" i="1"/>
  <c r="AD98" i="1"/>
  <c r="AD97" i="1" s="1"/>
  <c r="AC98" i="1"/>
  <c r="Z98" i="1"/>
  <c r="Y98" i="1"/>
  <c r="Y97" i="1" s="1"/>
  <c r="W98" i="1"/>
  <c r="V98" i="1"/>
  <c r="V97" i="1" s="1"/>
  <c r="T98" i="1"/>
  <c r="S98" i="1"/>
  <c r="Q98" i="1"/>
  <c r="P98" i="1"/>
  <c r="P97" i="1" s="1"/>
  <c r="O98" i="1"/>
  <c r="N98" i="1"/>
  <c r="M98" i="1"/>
  <c r="M97" i="1" s="1"/>
  <c r="L98" i="1"/>
  <c r="L97" i="1" s="1"/>
  <c r="J98" i="1"/>
  <c r="K98" i="1" s="1"/>
  <c r="I98" i="1"/>
  <c r="G98" i="1"/>
  <c r="H98" i="1" s="1"/>
  <c r="F98" i="1"/>
  <c r="D98" i="1"/>
  <c r="D97" i="1" s="1"/>
  <c r="E97" i="1" s="1"/>
  <c r="C98" i="1"/>
  <c r="BB97" i="1"/>
  <c r="AT97" i="1"/>
  <c r="AS97" i="1"/>
  <c r="AR97" i="1"/>
  <c r="AP97" i="1"/>
  <c r="BA97" i="1" s="1"/>
  <c r="AO97" i="1"/>
  <c r="AL97" i="1"/>
  <c r="AK97" i="1"/>
  <c r="AJ97" i="1"/>
  <c r="AV97" i="1" s="1"/>
  <c r="AG97" i="1"/>
  <c r="AF97" i="1"/>
  <c r="AC97" i="1"/>
  <c r="AE97" i="1" s="1"/>
  <c r="AH97" i="1" s="1"/>
  <c r="AA97" i="1"/>
  <c r="Z97" i="1"/>
  <c r="X97" i="1"/>
  <c r="W97" i="1"/>
  <c r="S97" i="1"/>
  <c r="Q97" i="1"/>
  <c r="O97" i="1"/>
  <c r="N97" i="1"/>
  <c r="J97" i="1"/>
  <c r="K97" i="1" s="1"/>
  <c r="I97" i="1"/>
  <c r="F97" i="1"/>
  <c r="C97" i="1"/>
  <c r="BA96" i="1"/>
  <c r="AU96" i="1"/>
  <c r="AT96" i="1"/>
  <c r="AS96" i="1"/>
  <c r="BB96" i="1" s="1"/>
  <c r="AR96" i="1"/>
  <c r="AQ96" i="1"/>
  <c r="AP96" i="1"/>
  <c r="AO96" i="1"/>
  <c r="AN96" i="1"/>
  <c r="AM96" i="1"/>
  <c r="AZ96" i="1" s="1"/>
  <c r="AL96" i="1"/>
  <c r="AK96" i="1"/>
  <c r="AJ96" i="1"/>
  <c r="AG96" i="1"/>
  <c r="AF96" i="1"/>
  <c r="AD96" i="1"/>
  <c r="AC96" i="1"/>
  <c r="AE96" i="1" s="1"/>
  <c r="AH96" i="1" s="1"/>
  <c r="Z96" i="1"/>
  <c r="Y96" i="1"/>
  <c r="V96" i="1"/>
  <c r="T96" i="1"/>
  <c r="S96" i="1"/>
  <c r="R96" i="1"/>
  <c r="Q96" i="1"/>
  <c r="P96" i="1"/>
  <c r="O96" i="1"/>
  <c r="M96" i="1"/>
  <c r="L96" i="1"/>
  <c r="J96" i="1"/>
  <c r="I96" i="1"/>
  <c r="K96" i="1" s="1"/>
  <c r="H96" i="1"/>
  <c r="G96" i="1"/>
  <c r="F96" i="1"/>
  <c r="D96" i="1"/>
  <c r="E96" i="1" s="1"/>
  <c r="C96" i="1"/>
  <c r="AU95" i="1"/>
  <c r="AT95" i="1"/>
  <c r="AS95" i="1"/>
  <c r="AS91" i="1" s="1"/>
  <c r="BB91" i="1" s="1"/>
  <c r="AR95" i="1"/>
  <c r="AQ95" i="1"/>
  <c r="BA95" i="1" s="1"/>
  <c r="AP95" i="1"/>
  <c r="AO95" i="1"/>
  <c r="AN95" i="1"/>
  <c r="AM95" i="1"/>
  <c r="AL95" i="1"/>
  <c r="AK95" i="1"/>
  <c r="AV95" i="1" s="1"/>
  <c r="AJ95" i="1"/>
  <c r="AG95" i="1"/>
  <c r="AF95" i="1"/>
  <c r="AE95" i="1"/>
  <c r="AH95" i="1" s="1"/>
  <c r="AD95" i="1"/>
  <c r="AC95" i="1"/>
  <c r="Z95" i="1"/>
  <c r="W95" i="1"/>
  <c r="V95" i="1"/>
  <c r="X95" i="1" s="1"/>
  <c r="S95" i="1"/>
  <c r="R95" i="1"/>
  <c r="Q95" i="1"/>
  <c r="P95" i="1"/>
  <c r="O95" i="1"/>
  <c r="N95" i="1"/>
  <c r="N91" i="1" s="1"/>
  <c r="M95" i="1"/>
  <c r="J95" i="1"/>
  <c r="K95" i="1" s="1"/>
  <c r="I95" i="1"/>
  <c r="G95" i="1"/>
  <c r="F95" i="1"/>
  <c r="H95" i="1" s="1"/>
  <c r="D95" i="1"/>
  <c r="C95" i="1"/>
  <c r="E95" i="1" s="1"/>
  <c r="AY94" i="1"/>
  <c r="AU94" i="1"/>
  <c r="AT94" i="1"/>
  <c r="AS94" i="1"/>
  <c r="BB94" i="1" s="1"/>
  <c r="AR94" i="1"/>
  <c r="AQ94" i="1"/>
  <c r="AP94" i="1"/>
  <c r="BA94" i="1" s="1"/>
  <c r="AN94" i="1"/>
  <c r="AZ94" i="1" s="1"/>
  <c r="AM94" i="1"/>
  <c r="AV94" i="1" s="1"/>
  <c r="AL94" i="1"/>
  <c r="AK94" i="1"/>
  <c r="AJ94" i="1"/>
  <c r="AG94" i="1"/>
  <c r="AF94" i="1"/>
  <c r="AE94" i="1"/>
  <c r="AH94" i="1" s="1"/>
  <c r="AD94" i="1"/>
  <c r="AC94" i="1"/>
  <c r="Z94" i="1"/>
  <c r="Y94" i="1"/>
  <c r="V94" i="1"/>
  <c r="X94" i="1" s="1"/>
  <c r="AA94" i="1" s="1"/>
  <c r="T94" i="1"/>
  <c r="S94" i="1"/>
  <c r="Q94" i="1"/>
  <c r="P94" i="1"/>
  <c r="O94" i="1"/>
  <c r="M94" i="1"/>
  <c r="L94" i="1"/>
  <c r="I94" i="1"/>
  <c r="H94" i="1"/>
  <c r="G94" i="1"/>
  <c r="F94" i="1"/>
  <c r="E94" i="1"/>
  <c r="D94" i="1"/>
  <c r="C94" i="1"/>
  <c r="BB93" i="1"/>
  <c r="AY93" i="1"/>
  <c r="AT93" i="1"/>
  <c r="AS93" i="1"/>
  <c r="AR93" i="1"/>
  <c r="AQ93" i="1"/>
  <c r="AP93" i="1"/>
  <c r="AP91" i="1" s="1"/>
  <c r="AO93" i="1"/>
  <c r="AN93" i="1"/>
  <c r="AL93" i="1"/>
  <c r="AK93" i="1"/>
  <c r="AJ93" i="1"/>
  <c r="AG93" i="1"/>
  <c r="AF93" i="1"/>
  <c r="AD93" i="1"/>
  <c r="AE93" i="1" s="1"/>
  <c r="AC93" i="1"/>
  <c r="AA93" i="1"/>
  <c r="Z93" i="1"/>
  <c r="Y93" i="1"/>
  <c r="X93" i="1"/>
  <c r="W93" i="1"/>
  <c r="V93" i="1"/>
  <c r="S93" i="1"/>
  <c r="R93" i="1"/>
  <c r="Q93" i="1"/>
  <c r="O93" i="1"/>
  <c r="O91" i="1" s="1"/>
  <c r="N93" i="1"/>
  <c r="M93" i="1"/>
  <c r="J93" i="1"/>
  <c r="I93" i="1"/>
  <c r="G93" i="1"/>
  <c r="F93" i="1"/>
  <c r="D93" i="1"/>
  <c r="E93" i="1" s="1"/>
  <c r="C93" i="1"/>
  <c r="AZ92" i="1"/>
  <c r="AU92" i="1"/>
  <c r="AU91" i="1" s="1"/>
  <c r="AT92" i="1"/>
  <c r="AS92" i="1"/>
  <c r="AR92" i="1"/>
  <c r="AR91" i="1" s="1"/>
  <c r="AQ92" i="1"/>
  <c r="AQ91" i="1" s="1"/>
  <c r="AP92" i="1"/>
  <c r="AO92" i="1"/>
  <c r="AN92" i="1"/>
  <c r="AM92" i="1"/>
  <c r="AL92" i="1"/>
  <c r="AK92" i="1"/>
  <c r="AJ92" i="1"/>
  <c r="AG92" i="1"/>
  <c r="AD92" i="1"/>
  <c r="AD91" i="1" s="1"/>
  <c r="AC92" i="1"/>
  <c r="AE92" i="1" s="1"/>
  <c r="Z92" i="1"/>
  <c r="Z91" i="1" s="1"/>
  <c r="Y92" i="1"/>
  <c r="W92" i="1"/>
  <c r="V92" i="1"/>
  <c r="X92" i="1" s="1"/>
  <c r="T92" i="1"/>
  <c r="S92" i="1"/>
  <c r="Q92" i="1"/>
  <c r="P92" i="1"/>
  <c r="O92" i="1"/>
  <c r="N92" i="1"/>
  <c r="M92" i="1"/>
  <c r="L92" i="1"/>
  <c r="J92" i="1"/>
  <c r="I92" i="1"/>
  <c r="H92" i="1"/>
  <c r="G92" i="1"/>
  <c r="F92" i="1"/>
  <c r="D92" i="1"/>
  <c r="C92" i="1"/>
  <c r="C91" i="1" s="1"/>
  <c r="AT91" i="1"/>
  <c r="AO91" i="1"/>
  <c r="AN91" i="1"/>
  <c r="AL91" i="1"/>
  <c r="W91" i="1"/>
  <c r="V91" i="1"/>
  <c r="X91" i="1" s="1"/>
  <c r="S91" i="1"/>
  <c r="M91" i="1"/>
  <c r="F91" i="1"/>
  <c r="AU90" i="1"/>
  <c r="AU89" i="1" s="1"/>
  <c r="AT90" i="1"/>
  <c r="AR90" i="1"/>
  <c r="AQ90" i="1"/>
  <c r="AQ89" i="1" s="1"/>
  <c r="AP90" i="1"/>
  <c r="AO90" i="1"/>
  <c r="AN90" i="1"/>
  <c r="AN89" i="1" s="1"/>
  <c r="AM90" i="1"/>
  <c r="AM89" i="1" s="1"/>
  <c r="AL90" i="1"/>
  <c r="AJ90" i="1"/>
  <c r="AG90" i="1"/>
  <c r="AF90" i="1"/>
  <c r="AD90" i="1"/>
  <c r="AD89" i="1" s="1"/>
  <c r="AC90" i="1"/>
  <c r="Z90" i="1"/>
  <c r="Y90" i="1"/>
  <c r="Y89" i="1" s="1"/>
  <c r="V90" i="1"/>
  <c r="V89" i="1" s="1"/>
  <c r="T90" i="1"/>
  <c r="S90" i="1"/>
  <c r="Q90" i="1"/>
  <c r="P90" i="1"/>
  <c r="P89" i="1" s="1"/>
  <c r="O90" i="1"/>
  <c r="M90" i="1"/>
  <c r="M89" i="1" s="1"/>
  <c r="L90" i="1"/>
  <c r="L89" i="1" s="1"/>
  <c r="J90" i="1"/>
  <c r="K90" i="1" s="1"/>
  <c r="I90" i="1"/>
  <c r="G90" i="1"/>
  <c r="H90" i="1" s="1"/>
  <c r="F90" i="1"/>
  <c r="D90" i="1"/>
  <c r="D89" i="1" s="1"/>
  <c r="E89" i="1" s="1"/>
  <c r="C90" i="1"/>
  <c r="AT89" i="1"/>
  <c r="AR89" i="1"/>
  <c r="AP89" i="1"/>
  <c r="BA89" i="1" s="1"/>
  <c r="AO89" i="1"/>
  <c r="AL89" i="1"/>
  <c r="AJ89" i="1"/>
  <c r="AG89" i="1"/>
  <c r="AF89" i="1"/>
  <c r="AC89" i="1"/>
  <c r="Z89" i="1"/>
  <c r="S89" i="1"/>
  <c r="Q89" i="1"/>
  <c r="O89" i="1"/>
  <c r="J89" i="1"/>
  <c r="K89" i="1" s="1"/>
  <c r="I89" i="1"/>
  <c r="F89" i="1"/>
  <c r="C89" i="1"/>
  <c r="BA88" i="1"/>
  <c r="AZ88" i="1"/>
  <c r="AU88" i="1"/>
  <c r="AT88" i="1"/>
  <c r="AS88" i="1"/>
  <c r="BB88" i="1" s="1"/>
  <c r="AR88" i="1"/>
  <c r="AQ88" i="1"/>
  <c r="AP88" i="1"/>
  <c r="AO88" i="1"/>
  <c r="AN88" i="1"/>
  <c r="AM88" i="1"/>
  <c r="AL88" i="1"/>
  <c r="AK88" i="1"/>
  <c r="AJ88" i="1"/>
  <c r="AG88" i="1"/>
  <c r="AF88" i="1"/>
  <c r="AD88" i="1"/>
  <c r="AC88" i="1"/>
  <c r="Z88" i="1"/>
  <c r="Y88" i="1"/>
  <c r="V88" i="1"/>
  <c r="T88" i="1"/>
  <c r="S88" i="1"/>
  <c r="Q88" i="1"/>
  <c r="P88" i="1"/>
  <c r="O88" i="1"/>
  <c r="M88" i="1"/>
  <c r="L88" i="1"/>
  <c r="I88" i="1"/>
  <c r="H88" i="1"/>
  <c r="G88" i="1"/>
  <c r="F88" i="1"/>
  <c r="D88" i="1"/>
  <c r="E88" i="1" s="1"/>
  <c r="C88" i="1"/>
  <c r="AT87" i="1"/>
  <c r="AT85" i="1" s="1"/>
  <c r="AS87" i="1"/>
  <c r="AR87" i="1"/>
  <c r="AQ87" i="1"/>
  <c r="AP87" i="1"/>
  <c r="BA87" i="1" s="1"/>
  <c r="AO87" i="1"/>
  <c r="AN87" i="1"/>
  <c r="AL87" i="1"/>
  <c r="AK87" i="1"/>
  <c r="AJ87" i="1"/>
  <c r="AG87" i="1"/>
  <c r="AF87" i="1"/>
  <c r="AE87" i="1"/>
  <c r="AH87" i="1" s="1"/>
  <c r="AD87" i="1"/>
  <c r="AC87" i="1"/>
  <c r="AA87" i="1"/>
  <c r="Z87" i="1"/>
  <c r="Y87" i="1"/>
  <c r="W87" i="1"/>
  <c r="V87" i="1"/>
  <c r="X87" i="1" s="1"/>
  <c r="S87" i="1"/>
  <c r="R87" i="1"/>
  <c r="Q87" i="1"/>
  <c r="O87" i="1"/>
  <c r="N87" i="1"/>
  <c r="M87" i="1"/>
  <c r="J87" i="1"/>
  <c r="K87" i="1" s="1"/>
  <c r="I87" i="1"/>
  <c r="G87" i="1"/>
  <c r="F87" i="1"/>
  <c r="H87" i="1" s="1"/>
  <c r="E87" i="1"/>
  <c r="D87" i="1"/>
  <c r="C87" i="1"/>
  <c r="AU86" i="1"/>
  <c r="AT86" i="1"/>
  <c r="AR86" i="1"/>
  <c r="AQ86" i="1"/>
  <c r="AQ85" i="1" s="1"/>
  <c r="AP86" i="1"/>
  <c r="AN86" i="1"/>
  <c r="AN85" i="1" s="1"/>
  <c r="AM86" i="1"/>
  <c r="AL86" i="1"/>
  <c r="AL85" i="1" s="1"/>
  <c r="AJ86" i="1"/>
  <c r="AG86" i="1"/>
  <c r="AF86" i="1"/>
  <c r="AD86" i="1"/>
  <c r="AD85" i="1" s="1"/>
  <c r="AC86" i="1"/>
  <c r="AC85" i="1" s="1"/>
  <c r="AE85" i="1" s="1"/>
  <c r="Z86" i="1"/>
  <c r="Y86" i="1"/>
  <c r="W86" i="1"/>
  <c r="V86" i="1"/>
  <c r="V85" i="1" s="1"/>
  <c r="S86" i="1"/>
  <c r="Q86" i="1"/>
  <c r="P86" i="1"/>
  <c r="O86" i="1"/>
  <c r="M86" i="1"/>
  <c r="M85" i="1" s="1"/>
  <c r="L86" i="1"/>
  <c r="J86" i="1"/>
  <c r="K86" i="1" s="1"/>
  <c r="I86" i="1"/>
  <c r="G86" i="1"/>
  <c r="H86" i="1" s="1"/>
  <c r="F86" i="1"/>
  <c r="E86" i="1"/>
  <c r="D86" i="1"/>
  <c r="D85" i="1" s="1"/>
  <c r="C86" i="1"/>
  <c r="C85" i="1" s="1"/>
  <c r="AR85" i="1"/>
  <c r="AP85" i="1"/>
  <c r="BA85" i="1" s="1"/>
  <c r="AJ85" i="1"/>
  <c r="AG85" i="1"/>
  <c r="AF85" i="1"/>
  <c r="Z85" i="1"/>
  <c r="Q85" i="1"/>
  <c r="O85" i="1"/>
  <c r="I85" i="1"/>
  <c r="F85" i="1"/>
  <c r="AU84" i="1"/>
  <c r="AT84" i="1"/>
  <c r="AS84" i="1"/>
  <c r="BB84" i="1" s="1"/>
  <c r="AR84" i="1"/>
  <c r="AQ84" i="1"/>
  <c r="BA84" i="1" s="1"/>
  <c r="AP84" i="1"/>
  <c r="AN84" i="1"/>
  <c r="AM84" i="1"/>
  <c r="AZ84" i="1" s="1"/>
  <c r="AL84" i="1"/>
  <c r="AK84" i="1"/>
  <c r="AJ84" i="1"/>
  <c r="AG84" i="1"/>
  <c r="AF84" i="1"/>
  <c r="AD84" i="1"/>
  <c r="AC84" i="1"/>
  <c r="AE84" i="1" s="1"/>
  <c r="AH84" i="1" s="1"/>
  <c r="Z84" i="1"/>
  <c r="Y84" i="1"/>
  <c r="V84" i="1"/>
  <c r="T84" i="1"/>
  <c r="S84" i="1"/>
  <c r="Q84" i="1"/>
  <c r="P84" i="1"/>
  <c r="O84" i="1"/>
  <c r="M84" i="1"/>
  <c r="L84" i="1"/>
  <c r="I84" i="1"/>
  <c r="H84" i="1"/>
  <c r="G84" i="1"/>
  <c r="F84" i="1"/>
  <c r="D84" i="1"/>
  <c r="E84" i="1" s="1"/>
  <c r="C84" i="1"/>
  <c r="AT83" i="1"/>
  <c r="AS83" i="1"/>
  <c r="AR83" i="1"/>
  <c r="AQ83" i="1"/>
  <c r="BA83" i="1" s="1"/>
  <c r="AP83" i="1"/>
  <c r="AO83" i="1"/>
  <c r="AN83" i="1"/>
  <c r="AL83" i="1"/>
  <c r="AK83" i="1"/>
  <c r="AJ83" i="1"/>
  <c r="AG83" i="1"/>
  <c r="AF83" i="1"/>
  <c r="AD83" i="1"/>
  <c r="AC83" i="1"/>
  <c r="AE83" i="1" s="1"/>
  <c r="AH83" i="1" s="1"/>
  <c r="Z83" i="1"/>
  <c r="Y83" i="1"/>
  <c r="W83" i="1"/>
  <c r="W81" i="1" s="1"/>
  <c r="X81" i="1" s="1"/>
  <c r="AA81" i="1" s="1"/>
  <c r="V83" i="1"/>
  <c r="S83" i="1"/>
  <c r="R83" i="1"/>
  <c r="Q83" i="1"/>
  <c r="O83" i="1"/>
  <c r="N83" i="1"/>
  <c r="M83" i="1"/>
  <c r="K83" i="1"/>
  <c r="J83" i="1"/>
  <c r="I83" i="1"/>
  <c r="G83" i="1"/>
  <c r="F83" i="1"/>
  <c r="H83" i="1" s="1"/>
  <c r="E83" i="1"/>
  <c r="D83" i="1"/>
  <c r="C83" i="1"/>
  <c r="AY82" i="1"/>
  <c r="AU82" i="1"/>
  <c r="AT82" i="1"/>
  <c r="AT81" i="1" s="1"/>
  <c r="AS82" i="1"/>
  <c r="AR82" i="1"/>
  <c r="AQ82" i="1"/>
  <c r="AQ81" i="1" s="1"/>
  <c r="AP82" i="1"/>
  <c r="AO82" i="1"/>
  <c r="AN82" i="1"/>
  <c r="AN81" i="1" s="1"/>
  <c r="AM82" i="1"/>
  <c r="AZ82" i="1" s="1"/>
  <c r="AL82" i="1"/>
  <c r="AL81" i="1" s="1"/>
  <c r="AK82" i="1"/>
  <c r="AJ82" i="1"/>
  <c r="AG82" i="1"/>
  <c r="AD82" i="1"/>
  <c r="AD81" i="1" s="1"/>
  <c r="AC82" i="1"/>
  <c r="Z82" i="1"/>
  <c r="Y82" i="1"/>
  <c r="Y81" i="1" s="1"/>
  <c r="W82" i="1"/>
  <c r="V82" i="1"/>
  <c r="V81" i="1" s="1"/>
  <c r="T82" i="1"/>
  <c r="S82" i="1"/>
  <c r="S81" i="1" s="1"/>
  <c r="Q82" i="1"/>
  <c r="P82" i="1"/>
  <c r="O82" i="1"/>
  <c r="N82" i="1"/>
  <c r="M82" i="1"/>
  <c r="M81" i="1" s="1"/>
  <c r="L82" i="1"/>
  <c r="L81" i="1" s="1"/>
  <c r="J82" i="1"/>
  <c r="K82" i="1" s="1"/>
  <c r="I82" i="1"/>
  <c r="H82" i="1"/>
  <c r="G82" i="1"/>
  <c r="F82" i="1"/>
  <c r="D82" i="1"/>
  <c r="D81" i="1" s="1"/>
  <c r="E81" i="1" s="1"/>
  <c r="C82" i="1"/>
  <c r="C81" i="1" s="1"/>
  <c r="AY81" i="1"/>
  <c r="AS81" i="1"/>
  <c r="AR81" i="1"/>
  <c r="AP81" i="1"/>
  <c r="BA81" i="1" s="1"/>
  <c r="AO81" i="1"/>
  <c r="AK81" i="1"/>
  <c r="AJ81" i="1"/>
  <c r="AG81" i="1"/>
  <c r="Z81" i="1"/>
  <c r="Q81" i="1"/>
  <c r="O81" i="1"/>
  <c r="N81" i="1"/>
  <c r="I81" i="1"/>
  <c r="G81" i="1"/>
  <c r="H81" i="1" s="1"/>
  <c r="F81" i="1"/>
  <c r="BA80" i="1"/>
  <c r="AU80" i="1"/>
  <c r="AU79" i="1" s="1"/>
  <c r="AT80" i="1"/>
  <c r="AS80" i="1"/>
  <c r="BB80" i="1" s="1"/>
  <c r="AR80" i="1"/>
  <c r="AR79" i="1" s="1"/>
  <c r="AQ80" i="1"/>
  <c r="AQ79" i="1" s="1"/>
  <c r="AP80" i="1"/>
  <c r="AP79" i="1" s="1"/>
  <c r="BA79" i="1" s="1"/>
  <c r="AO80" i="1"/>
  <c r="AN80" i="1"/>
  <c r="AM80" i="1"/>
  <c r="AM79" i="1" s="1"/>
  <c r="AL80" i="1"/>
  <c r="AK80" i="1"/>
  <c r="AJ80" i="1"/>
  <c r="AG80" i="1"/>
  <c r="AG79" i="1" s="1"/>
  <c r="AF80" i="1"/>
  <c r="AD80" i="1"/>
  <c r="AD79" i="1" s="1"/>
  <c r="AC80" i="1"/>
  <c r="AE80" i="1" s="1"/>
  <c r="AH80" i="1" s="1"/>
  <c r="Z80" i="1"/>
  <c r="Z79" i="1" s="1"/>
  <c r="Y80" i="1"/>
  <c r="Y79" i="1" s="1"/>
  <c r="V80" i="1"/>
  <c r="S80" i="1"/>
  <c r="R80" i="1"/>
  <c r="P80" i="1"/>
  <c r="P79" i="1" s="1"/>
  <c r="O80" i="1"/>
  <c r="O79" i="1" s="1"/>
  <c r="M80" i="1"/>
  <c r="L80" i="1"/>
  <c r="L79" i="1" s="1"/>
  <c r="K80" i="1"/>
  <c r="J80" i="1"/>
  <c r="I80" i="1"/>
  <c r="I79" i="1" s="1"/>
  <c r="H80" i="1"/>
  <c r="G80" i="1"/>
  <c r="G79" i="1" s="1"/>
  <c r="F80" i="1"/>
  <c r="D80" i="1"/>
  <c r="C80" i="1"/>
  <c r="AT79" i="1"/>
  <c r="BB79" i="1" s="1"/>
  <c r="AS79" i="1"/>
  <c r="AO79" i="1"/>
  <c r="AN79" i="1"/>
  <c r="AL79" i="1"/>
  <c r="AK79" i="1"/>
  <c r="AF79" i="1"/>
  <c r="AC79" i="1"/>
  <c r="AE79" i="1" s="1"/>
  <c r="AH79" i="1" s="1"/>
  <c r="V79" i="1"/>
  <c r="S79" i="1"/>
  <c r="R79" i="1"/>
  <c r="M79" i="1"/>
  <c r="K79" i="1"/>
  <c r="J79" i="1"/>
  <c r="F79" i="1"/>
  <c r="C79" i="1"/>
  <c r="AY78" i="1"/>
  <c r="AU78" i="1"/>
  <c r="AT78" i="1"/>
  <c r="AS78" i="1"/>
  <c r="BB78" i="1" s="1"/>
  <c r="AR78" i="1"/>
  <c r="AQ78" i="1"/>
  <c r="AP78" i="1"/>
  <c r="BA78" i="1" s="1"/>
  <c r="AO78" i="1"/>
  <c r="AN78" i="1"/>
  <c r="AZ78" i="1" s="1"/>
  <c r="AM78" i="1"/>
  <c r="AL78" i="1"/>
  <c r="AK78" i="1"/>
  <c r="AJ78" i="1"/>
  <c r="AG78" i="1"/>
  <c r="AF78" i="1"/>
  <c r="AE78" i="1"/>
  <c r="AH78" i="1" s="1"/>
  <c r="AD78" i="1"/>
  <c r="AC78" i="1"/>
  <c r="Z78" i="1"/>
  <c r="Y78" i="1"/>
  <c r="W78" i="1"/>
  <c r="V78" i="1"/>
  <c r="X78" i="1" s="1"/>
  <c r="AA78" i="1" s="1"/>
  <c r="T78" i="1"/>
  <c r="S78" i="1"/>
  <c r="Q78" i="1"/>
  <c r="P78" i="1"/>
  <c r="O78" i="1"/>
  <c r="N78" i="1"/>
  <c r="M78" i="1"/>
  <c r="L78" i="1"/>
  <c r="J78" i="1"/>
  <c r="K78" i="1" s="1"/>
  <c r="I78" i="1"/>
  <c r="H78" i="1"/>
  <c r="G78" i="1"/>
  <c r="F78" i="1"/>
  <c r="D78" i="1"/>
  <c r="E78" i="1" s="1"/>
  <c r="C78" i="1"/>
  <c r="AY77" i="1"/>
  <c r="AU77" i="1"/>
  <c r="AT77" i="1"/>
  <c r="AS77" i="1"/>
  <c r="AS76" i="1" s="1"/>
  <c r="AR77" i="1"/>
  <c r="AQ77" i="1"/>
  <c r="AP77" i="1"/>
  <c r="AP76" i="1" s="1"/>
  <c r="AO77" i="1"/>
  <c r="AO76" i="1" s="1"/>
  <c r="AN77" i="1"/>
  <c r="AN76" i="1" s="1"/>
  <c r="AM77" i="1"/>
  <c r="AL77" i="1"/>
  <c r="AK77" i="1"/>
  <c r="AK76" i="1" s="1"/>
  <c r="AJ77" i="1"/>
  <c r="AG77" i="1"/>
  <c r="AG76" i="1" s="1"/>
  <c r="AF77" i="1"/>
  <c r="AF76" i="1" s="1"/>
  <c r="AD77" i="1"/>
  <c r="AE77" i="1" s="1"/>
  <c r="AH77" i="1" s="1"/>
  <c r="AC77" i="1"/>
  <c r="Z77" i="1"/>
  <c r="X77" i="1"/>
  <c r="W77" i="1"/>
  <c r="W76" i="1" s="1"/>
  <c r="V77" i="1"/>
  <c r="V76" i="1" s="1"/>
  <c r="X76" i="1" s="1"/>
  <c r="S77" i="1"/>
  <c r="R77" i="1"/>
  <c r="O77" i="1"/>
  <c r="O76" i="1" s="1"/>
  <c r="N77" i="1"/>
  <c r="N76" i="1" s="1"/>
  <c r="M77" i="1"/>
  <c r="M76" i="1" s="1"/>
  <c r="L77" i="1"/>
  <c r="J77" i="1"/>
  <c r="I77" i="1"/>
  <c r="G77" i="1"/>
  <c r="F77" i="1"/>
  <c r="F76" i="1" s="1"/>
  <c r="D77" i="1"/>
  <c r="E77" i="1" s="1"/>
  <c r="C77" i="1"/>
  <c r="AU76" i="1"/>
  <c r="AT76" i="1"/>
  <c r="AR76" i="1"/>
  <c r="BA76" i="1" s="1"/>
  <c r="AQ76" i="1"/>
  <c r="AM76" i="1"/>
  <c r="AZ76" i="1" s="1"/>
  <c r="AL76" i="1"/>
  <c r="AJ76" i="1"/>
  <c r="AD76" i="1"/>
  <c r="AC76" i="1"/>
  <c r="Z76" i="1"/>
  <c r="S76" i="1"/>
  <c r="L76" i="1"/>
  <c r="I76" i="1"/>
  <c r="D76" i="1"/>
  <c r="E76" i="1" s="1"/>
  <c r="C76" i="1"/>
  <c r="AU75" i="1"/>
  <c r="AT75" i="1"/>
  <c r="AT74" i="1" s="1"/>
  <c r="AS75" i="1"/>
  <c r="AS74" i="1" s="1"/>
  <c r="BB74" i="1" s="1"/>
  <c r="AR75" i="1"/>
  <c r="AR74" i="1" s="1"/>
  <c r="AQ75" i="1"/>
  <c r="BA75" i="1" s="1"/>
  <c r="AP75" i="1"/>
  <c r="AO75" i="1"/>
  <c r="AO74" i="1" s="1"/>
  <c r="AN75" i="1"/>
  <c r="AM75" i="1"/>
  <c r="AL75" i="1"/>
  <c r="AL74" i="1" s="1"/>
  <c r="AK75" i="1"/>
  <c r="AK74" i="1" s="1"/>
  <c r="AJ75" i="1"/>
  <c r="AG75" i="1"/>
  <c r="AF75" i="1"/>
  <c r="AF74" i="1" s="1"/>
  <c r="AE75" i="1"/>
  <c r="AH75" i="1" s="1"/>
  <c r="AD75" i="1"/>
  <c r="AC75" i="1"/>
  <c r="AC74" i="1" s="1"/>
  <c r="Z75" i="1"/>
  <c r="Z74" i="1" s="1"/>
  <c r="W75" i="1"/>
  <c r="W74" i="1" s="1"/>
  <c r="V75" i="1"/>
  <c r="X75" i="1" s="1"/>
  <c r="S75" i="1"/>
  <c r="S74" i="1" s="1"/>
  <c r="R75" i="1"/>
  <c r="R74" i="1" s="1"/>
  <c r="P75" i="1"/>
  <c r="O75" i="1"/>
  <c r="N75" i="1"/>
  <c r="N74" i="1" s="1"/>
  <c r="M75" i="1"/>
  <c r="J75" i="1"/>
  <c r="J74" i="1" s="1"/>
  <c r="K74" i="1" s="1"/>
  <c r="I75" i="1"/>
  <c r="I74" i="1" s="1"/>
  <c r="G75" i="1"/>
  <c r="F75" i="1"/>
  <c r="E75" i="1"/>
  <c r="D75" i="1"/>
  <c r="C75" i="1"/>
  <c r="C74" i="1" s="1"/>
  <c r="AU74" i="1"/>
  <c r="AQ74" i="1"/>
  <c r="AP74" i="1"/>
  <c r="AN74" i="1"/>
  <c r="AZ74" i="1" s="1"/>
  <c r="AM74" i="1"/>
  <c r="AG74" i="1"/>
  <c r="AE74" i="1"/>
  <c r="AH74" i="1" s="1"/>
  <c r="AD74" i="1"/>
  <c r="V74" i="1"/>
  <c r="X74" i="1" s="1"/>
  <c r="P74" i="1"/>
  <c r="O74" i="1"/>
  <c r="M74" i="1"/>
  <c r="G74" i="1"/>
  <c r="E74" i="1"/>
  <c r="D74" i="1"/>
  <c r="AY73" i="1"/>
  <c r="AU73" i="1"/>
  <c r="AT73" i="1"/>
  <c r="AS73" i="1"/>
  <c r="BB73" i="1" s="1"/>
  <c r="AR73" i="1"/>
  <c r="AQ73" i="1"/>
  <c r="AP73" i="1"/>
  <c r="AP71" i="1" s="1"/>
  <c r="AO73" i="1"/>
  <c r="AO71" i="1" s="1"/>
  <c r="AZ71" i="1" s="1"/>
  <c r="AN73" i="1"/>
  <c r="AM73" i="1"/>
  <c r="AL73" i="1"/>
  <c r="AK73" i="1"/>
  <c r="AJ73" i="1"/>
  <c r="AG73" i="1"/>
  <c r="AG71" i="1" s="1"/>
  <c r="AF73" i="1"/>
  <c r="AD73" i="1"/>
  <c r="AE73" i="1" s="1"/>
  <c r="AH73" i="1" s="1"/>
  <c r="AC73" i="1"/>
  <c r="Z73" i="1"/>
  <c r="X73" i="1"/>
  <c r="W73" i="1"/>
  <c r="V73" i="1"/>
  <c r="S73" i="1"/>
  <c r="R73" i="1"/>
  <c r="Q73" i="1"/>
  <c r="O73" i="1"/>
  <c r="O71" i="1" s="1"/>
  <c r="N73" i="1"/>
  <c r="M73" i="1"/>
  <c r="L73" i="1"/>
  <c r="J73" i="1"/>
  <c r="I73" i="1"/>
  <c r="G73" i="1"/>
  <c r="F73" i="1"/>
  <c r="D73" i="1"/>
  <c r="E73" i="1" s="1"/>
  <c r="C73" i="1"/>
  <c r="AU72" i="1"/>
  <c r="AU71" i="1" s="1"/>
  <c r="AT72" i="1"/>
  <c r="AR72" i="1"/>
  <c r="AR71" i="1" s="1"/>
  <c r="AQ72" i="1"/>
  <c r="AP72" i="1"/>
  <c r="AO72" i="1"/>
  <c r="AN72" i="1"/>
  <c r="AM72" i="1"/>
  <c r="AM71" i="1" s="1"/>
  <c r="AL72" i="1"/>
  <c r="AL71" i="1" s="1"/>
  <c r="AJ72" i="1"/>
  <c r="AH72" i="1"/>
  <c r="AG72" i="1"/>
  <c r="AF72" i="1"/>
  <c r="AD72" i="1"/>
  <c r="AD71" i="1" s="1"/>
  <c r="AC72" i="1"/>
  <c r="AE72" i="1" s="1"/>
  <c r="Z72" i="1"/>
  <c r="Z71" i="1" s="1"/>
  <c r="Y72" i="1"/>
  <c r="V72" i="1"/>
  <c r="S72" i="1"/>
  <c r="P72" i="1"/>
  <c r="O72" i="1"/>
  <c r="N72" i="1"/>
  <c r="N71" i="1" s="1"/>
  <c r="M72" i="1"/>
  <c r="L72" i="1"/>
  <c r="L71" i="1" s="1"/>
  <c r="K72" i="1"/>
  <c r="J72" i="1"/>
  <c r="I72" i="1"/>
  <c r="I71" i="1" s="1"/>
  <c r="G72" i="1"/>
  <c r="F72" i="1"/>
  <c r="H72" i="1" s="1"/>
  <c r="D72" i="1"/>
  <c r="C72" i="1"/>
  <c r="AT71" i="1"/>
  <c r="AQ71" i="1"/>
  <c r="AN71" i="1"/>
  <c r="AF71" i="1"/>
  <c r="AE71" i="1"/>
  <c r="AH71" i="1" s="1"/>
  <c r="AC71" i="1"/>
  <c r="V71" i="1"/>
  <c r="S71" i="1"/>
  <c r="M71" i="1"/>
  <c r="J71" i="1"/>
  <c r="K71" i="1" s="1"/>
  <c r="F71" i="1"/>
  <c r="C71" i="1"/>
  <c r="AU70" i="1"/>
  <c r="AT70" i="1"/>
  <c r="AS70" i="1"/>
  <c r="BB70" i="1" s="1"/>
  <c r="AR70" i="1"/>
  <c r="AQ70" i="1"/>
  <c r="AP70" i="1"/>
  <c r="BA70" i="1" s="1"/>
  <c r="AO70" i="1"/>
  <c r="AN70" i="1"/>
  <c r="AM70" i="1"/>
  <c r="AZ70" i="1" s="1"/>
  <c r="AL70" i="1"/>
  <c r="AK70" i="1"/>
  <c r="AV70" i="1" s="1"/>
  <c r="AJ70" i="1"/>
  <c r="AY70" i="1" s="1"/>
  <c r="AG70" i="1"/>
  <c r="AF70" i="1"/>
  <c r="AD70" i="1"/>
  <c r="AE70" i="1" s="1"/>
  <c r="AH70" i="1" s="1"/>
  <c r="AC70" i="1"/>
  <c r="Z70" i="1"/>
  <c r="Y70" i="1"/>
  <c r="W70" i="1"/>
  <c r="V70" i="1"/>
  <c r="X70" i="1" s="1"/>
  <c r="AA70" i="1" s="1"/>
  <c r="S70" i="1"/>
  <c r="R70" i="1"/>
  <c r="P70" i="1"/>
  <c r="O70" i="1"/>
  <c r="N70" i="1"/>
  <c r="M70" i="1"/>
  <c r="L70" i="1"/>
  <c r="J70" i="1"/>
  <c r="K70" i="1" s="1"/>
  <c r="I70" i="1"/>
  <c r="H70" i="1"/>
  <c r="G70" i="1"/>
  <c r="F70" i="1"/>
  <c r="D70" i="1"/>
  <c r="E70" i="1" s="1"/>
  <c r="C70" i="1"/>
  <c r="AU69" i="1"/>
  <c r="AT69" i="1"/>
  <c r="AS69" i="1"/>
  <c r="BB69" i="1" s="1"/>
  <c r="AR69" i="1"/>
  <c r="AQ69" i="1"/>
  <c r="AP69" i="1"/>
  <c r="BA69" i="1" s="1"/>
  <c r="AO69" i="1"/>
  <c r="AN69" i="1"/>
  <c r="AM69" i="1"/>
  <c r="AZ69" i="1" s="1"/>
  <c r="AL69" i="1"/>
  <c r="AK69" i="1"/>
  <c r="AJ69" i="1"/>
  <c r="AY69" i="1" s="1"/>
  <c r="AG69" i="1"/>
  <c r="AF69" i="1"/>
  <c r="AD69" i="1"/>
  <c r="AC69" i="1"/>
  <c r="AE69" i="1" s="1"/>
  <c r="AH69" i="1" s="1"/>
  <c r="Z69" i="1"/>
  <c r="Y69" i="1"/>
  <c r="W69" i="1"/>
  <c r="X69" i="1" s="1"/>
  <c r="AA69" i="1" s="1"/>
  <c r="V69" i="1"/>
  <c r="T69" i="1"/>
  <c r="S69" i="1"/>
  <c r="R69" i="1"/>
  <c r="Q69" i="1"/>
  <c r="P69" i="1"/>
  <c r="O69" i="1"/>
  <c r="N69" i="1"/>
  <c r="M69" i="1"/>
  <c r="L69" i="1"/>
  <c r="J69" i="1"/>
  <c r="K69" i="1" s="1"/>
  <c r="I69" i="1"/>
  <c r="G69" i="1"/>
  <c r="H69" i="1" s="1"/>
  <c r="F69" i="1"/>
  <c r="D69" i="1"/>
  <c r="E69" i="1" s="1"/>
  <c r="C69" i="1"/>
  <c r="AZ68" i="1"/>
  <c r="AU68" i="1"/>
  <c r="AT68" i="1"/>
  <c r="AS68" i="1"/>
  <c r="BB68" i="1" s="1"/>
  <c r="AR68" i="1"/>
  <c r="AQ68" i="1"/>
  <c r="AP68" i="1"/>
  <c r="BA68" i="1" s="1"/>
  <c r="AO68" i="1"/>
  <c r="AO66" i="1" s="1"/>
  <c r="AN68" i="1"/>
  <c r="AM68" i="1"/>
  <c r="AL68" i="1"/>
  <c r="AK68" i="1"/>
  <c r="AJ68" i="1"/>
  <c r="AY68" i="1" s="1"/>
  <c r="AG68" i="1"/>
  <c r="AF68" i="1"/>
  <c r="AF66" i="1" s="1"/>
  <c r="AD68" i="1"/>
  <c r="AC68" i="1"/>
  <c r="AE68" i="1" s="1"/>
  <c r="AH68" i="1" s="1"/>
  <c r="Z68" i="1"/>
  <c r="Y68" i="1"/>
  <c r="W68" i="1"/>
  <c r="W66" i="1" s="1"/>
  <c r="V68" i="1"/>
  <c r="X68" i="1" s="1"/>
  <c r="AA68" i="1" s="1"/>
  <c r="S68" i="1"/>
  <c r="R68" i="1"/>
  <c r="P68" i="1"/>
  <c r="O68" i="1"/>
  <c r="N68" i="1"/>
  <c r="N66" i="1" s="1"/>
  <c r="M68" i="1"/>
  <c r="L68" i="1"/>
  <c r="J68" i="1"/>
  <c r="K68" i="1" s="1"/>
  <c r="I68" i="1"/>
  <c r="H68" i="1"/>
  <c r="G68" i="1"/>
  <c r="F68" i="1"/>
  <c r="F66" i="1" s="1"/>
  <c r="H66" i="1" s="1"/>
  <c r="D68" i="1"/>
  <c r="E68" i="1" s="1"/>
  <c r="C68" i="1"/>
  <c r="AZ67" i="1"/>
  <c r="AU67" i="1"/>
  <c r="AT67" i="1"/>
  <c r="AS67" i="1"/>
  <c r="BB67" i="1" s="1"/>
  <c r="AR67" i="1"/>
  <c r="AQ67" i="1"/>
  <c r="AQ66" i="1" s="1"/>
  <c r="AP67" i="1"/>
  <c r="BA67" i="1" s="1"/>
  <c r="AO67" i="1"/>
  <c r="AN67" i="1"/>
  <c r="AM67" i="1"/>
  <c r="AL67" i="1"/>
  <c r="AK67" i="1"/>
  <c r="AK66" i="1" s="1"/>
  <c r="AJ67" i="1"/>
  <c r="AV67" i="1" s="1"/>
  <c r="AG67" i="1"/>
  <c r="AF67" i="1"/>
  <c r="AD67" i="1"/>
  <c r="AC67" i="1"/>
  <c r="AE67" i="1" s="1"/>
  <c r="AH67" i="1" s="1"/>
  <c r="Z67" i="1"/>
  <c r="Y67" i="1"/>
  <c r="Y66" i="1" s="1"/>
  <c r="W67" i="1"/>
  <c r="V67" i="1"/>
  <c r="X67" i="1" s="1"/>
  <c r="AA67" i="1" s="1"/>
  <c r="S67" i="1"/>
  <c r="R67" i="1"/>
  <c r="R66" i="1" s="1"/>
  <c r="P67" i="1"/>
  <c r="P66" i="1" s="1"/>
  <c r="O67" i="1"/>
  <c r="N67" i="1"/>
  <c r="M67" i="1"/>
  <c r="L67" i="1"/>
  <c r="J67" i="1"/>
  <c r="K67" i="1" s="1"/>
  <c r="I67" i="1"/>
  <c r="H67" i="1"/>
  <c r="G67" i="1"/>
  <c r="F67" i="1"/>
  <c r="D67" i="1"/>
  <c r="E67" i="1" s="1"/>
  <c r="C67" i="1"/>
  <c r="AU66" i="1"/>
  <c r="AT66" i="1"/>
  <c r="AR66" i="1"/>
  <c r="AP66" i="1"/>
  <c r="BA66" i="1" s="1"/>
  <c r="AN66" i="1"/>
  <c r="AM66" i="1"/>
  <c r="AL66" i="1"/>
  <c r="AJ66" i="1"/>
  <c r="AY66" i="1" s="1"/>
  <c r="AG66" i="1"/>
  <c r="AD66" i="1"/>
  <c r="AC66" i="1"/>
  <c r="AE66" i="1" s="1"/>
  <c r="AH66" i="1" s="1"/>
  <c r="Z66" i="1"/>
  <c r="V66" i="1"/>
  <c r="S66" i="1"/>
  <c r="O66" i="1"/>
  <c r="M66" i="1"/>
  <c r="L66" i="1"/>
  <c r="I66" i="1"/>
  <c r="G66" i="1"/>
  <c r="D66" i="1"/>
  <c r="E66" i="1" s="1"/>
  <c r="C66" i="1"/>
  <c r="AU65" i="1"/>
  <c r="AT65" i="1"/>
  <c r="AS65" i="1"/>
  <c r="BB65" i="1" s="1"/>
  <c r="AR65" i="1"/>
  <c r="AQ65" i="1"/>
  <c r="AP65" i="1"/>
  <c r="BA65" i="1" s="1"/>
  <c r="AO65" i="1"/>
  <c r="AN65" i="1"/>
  <c r="AM65" i="1"/>
  <c r="AZ65" i="1" s="1"/>
  <c r="AL65" i="1"/>
  <c r="AK65" i="1"/>
  <c r="AJ65" i="1"/>
  <c r="AY65" i="1" s="1"/>
  <c r="AG65" i="1"/>
  <c r="AF65" i="1"/>
  <c r="AD65" i="1"/>
  <c r="AC65" i="1"/>
  <c r="AE65" i="1" s="1"/>
  <c r="AH65" i="1" s="1"/>
  <c r="Z65" i="1"/>
  <c r="Y65" i="1"/>
  <c r="W65" i="1"/>
  <c r="V65" i="1"/>
  <c r="X65" i="1" s="1"/>
  <c r="AA65" i="1" s="1"/>
  <c r="T65" i="1"/>
  <c r="S65" i="1"/>
  <c r="R65" i="1"/>
  <c r="Q65" i="1"/>
  <c r="P65" i="1"/>
  <c r="O65" i="1"/>
  <c r="N65" i="1"/>
  <c r="M65" i="1"/>
  <c r="L65" i="1"/>
  <c r="J65" i="1"/>
  <c r="K65" i="1" s="1"/>
  <c r="I65" i="1"/>
  <c r="G65" i="1"/>
  <c r="H65" i="1" s="1"/>
  <c r="F65" i="1"/>
  <c r="D65" i="1"/>
  <c r="E65" i="1" s="1"/>
  <c r="C65" i="1"/>
  <c r="AZ64" i="1"/>
  <c r="AU64" i="1"/>
  <c r="AT64" i="1"/>
  <c r="AS64" i="1"/>
  <c r="BB64" i="1" s="1"/>
  <c r="AR64" i="1"/>
  <c r="AQ64" i="1"/>
  <c r="AP64" i="1"/>
  <c r="BA64" i="1" s="1"/>
  <c r="AO64" i="1"/>
  <c r="AN64" i="1"/>
  <c r="AM64" i="1"/>
  <c r="AL64" i="1"/>
  <c r="AK64" i="1"/>
  <c r="AJ64" i="1"/>
  <c r="AY64" i="1" s="1"/>
  <c r="BC64" i="1" s="1"/>
  <c r="AG64" i="1"/>
  <c r="AF64" i="1"/>
  <c r="AD64" i="1"/>
  <c r="AC64" i="1"/>
  <c r="AE64" i="1" s="1"/>
  <c r="AH64" i="1" s="1"/>
  <c r="Z64" i="1"/>
  <c r="Y64" i="1"/>
  <c r="W64" i="1"/>
  <c r="V64" i="1"/>
  <c r="X64" i="1" s="1"/>
  <c r="AA64" i="1" s="1"/>
  <c r="T64" i="1"/>
  <c r="BD64" i="1" s="1"/>
  <c r="S64" i="1"/>
  <c r="R64" i="1"/>
  <c r="Q64" i="1"/>
  <c r="P64" i="1"/>
  <c r="O64" i="1"/>
  <c r="N64" i="1"/>
  <c r="M64" i="1"/>
  <c r="L64" i="1"/>
  <c r="J64" i="1"/>
  <c r="I64" i="1"/>
  <c r="K64" i="1" s="1"/>
  <c r="H64" i="1"/>
  <c r="G64" i="1"/>
  <c r="F64" i="1"/>
  <c r="D64" i="1"/>
  <c r="E64" i="1" s="1"/>
  <c r="C64" i="1"/>
  <c r="AZ63" i="1"/>
  <c r="AU63" i="1"/>
  <c r="AT63" i="1"/>
  <c r="AS63" i="1"/>
  <c r="BB63" i="1" s="1"/>
  <c r="AR63" i="1"/>
  <c r="AQ63" i="1"/>
  <c r="AP63" i="1"/>
  <c r="BA63" i="1" s="1"/>
  <c r="AO63" i="1"/>
  <c r="AN63" i="1"/>
  <c r="AM63" i="1"/>
  <c r="AL63" i="1"/>
  <c r="AK63" i="1"/>
  <c r="AJ63" i="1"/>
  <c r="AV63" i="1" s="1"/>
  <c r="AG63" i="1"/>
  <c r="AF63" i="1"/>
  <c r="AD63" i="1"/>
  <c r="AC63" i="1"/>
  <c r="AE63" i="1" s="1"/>
  <c r="AH63" i="1" s="1"/>
  <c r="Z63" i="1"/>
  <c r="Y63" i="1"/>
  <c r="W63" i="1"/>
  <c r="V63" i="1"/>
  <c r="X63" i="1" s="1"/>
  <c r="AA63" i="1" s="1"/>
  <c r="S63" i="1"/>
  <c r="R63" i="1"/>
  <c r="P63" i="1"/>
  <c r="O63" i="1"/>
  <c r="N63" i="1"/>
  <c r="M63" i="1"/>
  <c r="L63" i="1"/>
  <c r="J63" i="1"/>
  <c r="K63" i="1" s="1"/>
  <c r="I63" i="1"/>
  <c r="H63" i="1"/>
  <c r="G63" i="1"/>
  <c r="F63" i="1"/>
  <c r="D63" i="1"/>
  <c r="E63" i="1" s="1"/>
  <c r="C63" i="1"/>
  <c r="AU62" i="1"/>
  <c r="AT62" i="1"/>
  <c r="AS62" i="1"/>
  <c r="BB62" i="1" s="1"/>
  <c r="AR62" i="1"/>
  <c r="AQ62" i="1"/>
  <c r="AP62" i="1"/>
  <c r="BA62" i="1" s="1"/>
  <c r="AO62" i="1"/>
  <c r="AN62" i="1"/>
  <c r="AM62" i="1"/>
  <c r="AZ62" i="1" s="1"/>
  <c r="AL62" i="1"/>
  <c r="AK62" i="1"/>
  <c r="AJ62" i="1"/>
  <c r="AY62" i="1" s="1"/>
  <c r="AG62" i="1"/>
  <c r="AF62" i="1"/>
  <c r="AD62" i="1"/>
  <c r="AC62" i="1"/>
  <c r="AE62" i="1" s="1"/>
  <c r="AH62" i="1" s="1"/>
  <c r="Z62" i="1"/>
  <c r="Y62" i="1"/>
  <c r="W62" i="1"/>
  <c r="V62" i="1"/>
  <c r="X62" i="1" s="1"/>
  <c r="AA62" i="1" s="1"/>
  <c r="S62" i="1"/>
  <c r="R62" i="1"/>
  <c r="Q62" i="1"/>
  <c r="P62" i="1"/>
  <c r="O62" i="1"/>
  <c r="N62" i="1"/>
  <c r="M62" i="1"/>
  <c r="L62" i="1"/>
  <c r="J62" i="1"/>
  <c r="K62" i="1" s="1"/>
  <c r="I62" i="1"/>
  <c r="H62" i="1"/>
  <c r="G62" i="1"/>
  <c r="F62" i="1"/>
  <c r="D62" i="1"/>
  <c r="E62" i="1" s="1"/>
  <c r="C62" i="1"/>
  <c r="AU61" i="1"/>
  <c r="AU59" i="1" s="1"/>
  <c r="AT61" i="1"/>
  <c r="AS61" i="1"/>
  <c r="BB61" i="1" s="1"/>
  <c r="AR61" i="1"/>
  <c r="AQ61" i="1"/>
  <c r="AP61" i="1"/>
  <c r="BA61" i="1" s="1"/>
  <c r="AO61" i="1"/>
  <c r="AN61" i="1"/>
  <c r="AM61" i="1"/>
  <c r="AZ61" i="1" s="1"/>
  <c r="AL61" i="1"/>
  <c r="AK61" i="1"/>
  <c r="AJ61" i="1"/>
  <c r="AY61" i="1" s="1"/>
  <c r="AG61" i="1"/>
  <c r="AF61" i="1"/>
  <c r="AD61" i="1"/>
  <c r="AD59" i="1" s="1"/>
  <c r="AC61" i="1"/>
  <c r="AE61" i="1" s="1"/>
  <c r="AH61" i="1" s="1"/>
  <c r="Z61" i="1"/>
  <c r="Y61" i="1"/>
  <c r="W61" i="1"/>
  <c r="V61" i="1"/>
  <c r="X61" i="1" s="1"/>
  <c r="AA61" i="1" s="1"/>
  <c r="T61" i="1"/>
  <c r="S61" i="1"/>
  <c r="R61" i="1"/>
  <c r="Q61" i="1"/>
  <c r="P61" i="1"/>
  <c r="O61" i="1"/>
  <c r="N61" i="1"/>
  <c r="M61" i="1"/>
  <c r="L61" i="1"/>
  <c r="L59" i="1" s="1"/>
  <c r="J61" i="1"/>
  <c r="K61" i="1" s="1"/>
  <c r="I61" i="1"/>
  <c r="G61" i="1"/>
  <c r="H61" i="1" s="1"/>
  <c r="F61" i="1"/>
  <c r="D61" i="1"/>
  <c r="D59" i="1" s="1"/>
  <c r="E59" i="1" s="1"/>
  <c r="C61" i="1"/>
  <c r="AZ60" i="1"/>
  <c r="AU60" i="1"/>
  <c r="AT60" i="1"/>
  <c r="AS60" i="1"/>
  <c r="BB60" i="1" s="1"/>
  <c r="AR60" i="1"/>
  <c r="AQ60" i="1"/>
  <c r="AQ59" i="1" s="1"/>
  <c r="AP60" i="1"/>
  <c r="BA60" i="1" s="1"/>
  <c r="AO60" i="1"/>
  <c r="AO59" i="1" s="1"/>
  <c r="AN60" i="1"/>
  <c r="AM60" i="1"/>
  <c r="AL60" i="1"/>
  <c r="AK60" i="1"/>
  <c r="AJ60" i="1"/>
  <c r="AY60" i="1" s="1"/>
  <c r="AG60" i="1"/>
  <c r="AF60" i="1"/>
  <c r="AF59" i="1" s="1"/>
  <c r="AD60" i="1"/>
  <c r="AE60" i="1" s="1"/>
  <c r="AH60" i="1" s="1"/>
  <c r="AC60" i="1"/>
  <c r="Z60" i="1"/>
  <c r="Y60" i="1"/>
  <c r="Y59" i="1" s="1"/>
  <c r="W60" i="1"/>
  <c r="W59" i="1" s="1"/>
  <c r="V60" i="1"/>
  <c r="X60" i="1" s="1"/>
  <c r="AA60" i="1" s="1"/>
  <c r="T60" i="1"/>
  <c r="S60" i="1"/>
  <c r="R60" i="1"/>
  <c r="Q60" i="1"/>
  <c r="P60" i="1"/>
  <c r="P59" i="1" s="1"/>
  <c r="O60" i="1"/>
  <c r="N60" i="1"/>
  <c r="N59" i="1" s="1"/>
  <c r="M60" i="1"/>
  <c r="L60" i="1"/>
  <c r="J60" i="1"/>
  <c r="K60" i="1" s="1"/>
  <c r="I60" i="1"/>
  <c r="H60" i="1"/>
  <c r="G60" i="1"/>
  <c r="F60" i="1"/>
  <c r="F59" i="1" s="1"/>
  <c r="H59" i="1" s="1"/>
  <c r="D60" i="1"/>
  <c r="E60" i="1" s="1"/>
  <c r="C60" i="1"/>
  <c r="AT59" i="1"/>
  <c r="AS59" i="1"/>
  <c r="BB59" i="1" s="1"/>
  <c r="AR59" i="1"/>
  <c r="AP59" i="1"/>
  <c r="BA59" i="1" s="1"/>
  <c r="AN59" i="1"/>
  <c r="AL59" i="1"/>
  <c r="AK59" i="1"/>
  <c r="AJ59" i="1"/>
  <c r="AG59" i="1"/>
  <c r="AC59" i="1"/>
  <c r="Z59" i="1"/>
  <c r="V59" i="1"/>
  <c r="S59" i="1"/>
  <c r="R59" i="1"/>
  <c r="O59" i="1"/>
  <c r="M59" i="1"/>
  <c r="J59" i="1"/>
  <c r="K59" i="1" s="1"/>
  <c r="I59" i="1"/>
  <c r="G59" i="1"/>
  <c r="C59" i="1"/>
  <c r="AU58" i="1"/>
  <c r="AT58" i="1"/>
  <c r="AS58" i="1"/>
  <c r="BB58" i="1" s="1"/>
  <c r="AR58" i="1"/>
  <c r="AQ58" i="1"/>
  <c r="AP58" i="1"/>
  <c r="BA58" i="1" s="1"/>
  <c r="AO58" i="1"/>
  <c r="AN58" i="1"/>
  <c r="AM58" i="1"/>
  <c r="AZ58" i="1" s="1"/>
  <c r="AL58" i="1"/>
  <c r="AK58" i="1"/>
  <c r="AV58" i="1" s="1"/>
  <c r="AJ58" i="1"/>
  <c r="AY58" i="1" s="1"/>
  <c r="AG58" i="1"/>
  <c r="AF58" i="1"/>
  <c r="AD58" i="1"/>
  <c r="AE58" i="1" s="1"/>
  <c r="AH58" i="1" s="1"/>
  <c r="AC58" i="1"/>
  <c r="Z58" i="1"/>
  <c r="Y58" i="1"/>
  <c r="W58" i="1"/>
  <c r="V58" i="1"/>
  <c r="X58" i="1" s="1"/>
  <c r="AA58" i="1" s="1"/>
  <c r="T58" i="1"/>
  <c r="S58" i="1"/>
  <c r="R58" i="1"/>
  <c r="Q58" i="1"/>
  <c r="P58" i="1"/>
  <c r="O58" i="1"/>
  <c r="N58" i="1"/>
  <c r="M58" i="1"/>
  <c r="L58" i="1"/>
  <c r="J58" i="1"/>
  <c r="K58" i="1" s="1"/>
  <c r="I58" i="1"/>
  <c r="H58" i="1"/>
  <c r="G58" i="1"/>
  <c r="F58" i="1"/>
  <c r="D58" i="1"/>
  <c r="E58" i="1" s="1"/>
  <c r="C58" i="1"/>
  <c r="AU57" i="1"/>
  <c r="AT57" i="1"/>
  <c r="AS57" i="1"/>
  <c r="BB57" i="1" s="1"/>
  <c r="AR57" i="1"/>
  <c r="AQ57" i="1"/>
  <c r="AP57" i="1"/>
  <c r="BA57" i="1" s="1"/>
  <c r="AO57" i="1"/>
  <c r="AN57" i="1"/>
  <c r="AM57" i="1"/>
  <c r="AZ57" i="1" s="1"/>
  <c r="AL57" i="1"/>
  <c r="AK57" i="1"/>
  <c r="AY57" i="1" s="1"/>
  <c r="BC57" i="1" s="1"/>
  <c r="AJ57" i="1"/>
  <c r="AV57" i="1" s="1"/>
  <c r="AW57" i="1" s="1"/>
  <c r="AG57" i="1"/>
  <c r="AF57" i="1"/>
  <c r="AD57" i="1"/>
  <c r="AC57" i="1"/>
  <c r="AE57" i="1" s="1"/>
  <c r="AH57" i="1" s="1"/>
  <c r="Z57" i="1"/>
  <c r="Y57" i="1"/>
  <c r="W57" i="1"/>
  <c r="V57" i="1"/>
  <c r="X57" i="1" s="1"/>
  <c r="AA57" i="1" s="1"/>
  <c r="T57" i="1"/>
  <c r="S57" i="1"/>
  <c r="R57" i="1"/>
  <c r="Q57" i="1"/>
  <c r="P57" i="1"/>
  <c r="O57" i="1"/>
  <c r="N57" i="1"/>
  <c r="M57" i="1"/>
  <c r="L57" i="1"/>
  <c r="J57" i="1"/>
  <c r="K57" i="1" s="1"/>
  <c r="I57" i="1"/>
  <c r="G57" i="1"/>
  <c r="H57" i="1" s="1"/>
  <c r="F57" i="1"/>
  <c r="D57" i="1"/>
  <c r="E57" i="1" s="1"/>
  <c r="C57" i="1"/>
  <c r="AZ56" i="1"/>
  <c r="AU56" i="1"/>
  <c r="AT56" i="1"/>
  <c r="AS56" i="1"/>
  <c r="BB56" i="1" s="1"/>
  <c r="AR56" i="1"/>
  <c r="BA56" i="1" s="1"/>
  <c r="AQ56" i="1"/>
  <c r="AP56" i="1"/>
  <c r="AO56" i="1"/>
  <c r="AN56" i="1"/>
  <c r="AM56" i="1"/>
  <c r="AL56" i="1"/>
  <c r="AK56" i="1"/>
  <c r="AJ56" i="1"/>
  <c r="AY56" i="1" s="1"/>
  <c r="AG56" i="1"/>
  <c r="AF56" i="1"/>
  <c r="AD56" i="1"/>
  <c r="AC56" i="1"/>
  <c r="AE56" i="1" s="1"/>
  <c r="AH56" i="1" s="1"/>
  <c r="Z56" i="1"/>
  <c r="Y56" i="1"/>
  <c r="W56" i="1"/>
  <c r="X56" i="1" s="1"/>
  <c r="AA56" i="1" s="1"/>
  <c r="V56" i="1"/>
  <c r="S56" i="1"/>
  <c r="R56" i="1"/>
  <c r="P56" i="1"/>
  <c r="O56" i="1"/>
  <c r="N56" i="1"/>
  <c r="M56" i="1"/>
  <c r="L56" i="1"/>
  <c r="J56" i="1"/>
  <c r="I56" i="1"/>
  <c r="K56" i="1" s="1"/>
  <c r="H56" i="1"/>
  <c r="G56" i="1"/>
  <c r="F56" i="1"/>
  <c r="D56" i="1"/>
  <c r="E56" i="1" s="1"/>
  <c r="C56" i="1"/>
  <c r="AU55" i="1"/>
  <c r="AT55" i="1"/>
  <c r="AT52" i="1" s="1"/>
  <c r="AS55" i="1"/>
  <c r="BB55" i="1" s="1"/>
  <c r="AR55" i="1"/>
  <c r="AQ55" i="1"/>
  <c r="BA55" i="1" s="1"/>
  <c r="AP55" i="1"/>
  <c r="AO55" i="1"/>
  <c r="AN55" i="1"/>
  <c r="AZ55" i="1" s="1"/>
  <c r="AM55" i="1"/>
  <c r="AL55" i="1"/>
  <c r="AL52" i="1" s="1"/>
  <c r="AK55" i="1"/>
  <c r="AV55" i="1" s="1"/>
  <c r="AJ55" i="1"/>
  <c r="AY55" i="1" s="1"/>
  <c r="AG55" i="1"/>
  <c r="AF55" i="1"/>
  <c r="AD55" i="1"/>
  <c r="AC55" i="1"/>
  <c r="AE55" i="1" s="1"/>
  <c r="AH55" i="1" s="1"/>
  <c r="Z55" i="1"/>
  <c r="Y55" i="1"/>
  <c r="W55" i="1"/>
  <c r="V55" i="1"/>
  <c r="X55" i="1" s="1"/>
  <c r="AA55" i="1" s="1"/>
  <c r="S55" i="1"/>
  <c r="S52" i="1" s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D55" i="1"/>
  <c r="C55" i="1"/>
  <c r="E55" i="1" s="1"/>
  <c r="AY54" i="1"/>
  <c r="AU54" i="1"/>
  <c r="AT54" i="1"/>
  <c r="AS54" i="1"/>
  <c r="AS52" i="1" s="1"/>
  <c r="AR54" i="1"/>
  <c r="AQ54" i="1"/>
  <c r="AP54" i="1"/>
  <c r="BA54" i="1" s="1"/>
  <c r="AO54" i="1"/>
  <c r="AN54" i="1"/>
  <c r="AV54" i="1" s="1"/>
  <c r="AM54" i="1"/>
  <c r="AZ54" i="1" s="1"/>
  <c r="AL54" i="1"/>
  <c r="AK54" i="1"/>
  <c r="AK52" i="1" s="1"/>
  <c r="AJ54" i="1"/>
  <c r="AG54" i="1"/>
  <c r="AF54" i="1"/>
  <c r="AE54" i="1"/>
  <c r="AH54" i="1" s="1"/>
  <c r="AD54" i="1"/>
  <c r="AC54" i="1"/>
  <c r="Z54" i="1"/>
  <c r="Y54" i="1"/>
  <c r="W54" i="1"/>
  <c r="V54" i="1"/>
  <c r="X54" i="1" s="1"/>
  <c r="AA54" i="1" s="1"/>
  <c r="T54" i="1"/>
  <c r="S54" i="1"/>
  <c r="R54" i="1"/>
  <c r="R52" i="1" s="1"/>
  <c r="Q54" i="1"/>
  <c r="P54" i="1"/>
  <c r="O54" i="1"/>
  <c r="N54" i="1"/>
  <c r="M54" i="1"/>
  <c r="M52" i="1" s="1"/>
  <c r="L54" i="1"/>
  <c r="J54" i="1"/>
  <c r="J52" i="1" s="1"/>
  <c r="K52" i="1" s="1"/>
  <c r="I54" i="1"/>
  <c r="G54" i="1"/>
  <c r="H54" i="1" s="1"/>
  <c r="F54" i="1"/>
  <c r="E54" i="1"/>
  <c r="D54" i="1"/>
  <c r="C54" i="1"/>
  <c r="AY53" i="1"/>
  <c r="AU53" i="1"/>
  <c r="AU52" i="1" s="1"/>
  <c r="AT53" i="1"/>
  <c r="AS53" i="1"/>
  <c r="BB53" i="1" s="1"/>
  <c r="AR53" i="1"/>
  <c r="AQ53" i="1"/>
  <c r="AP53" i="1"/>
  <c r="BA53" i="1" s="1"/>
  <c r="AO53" i="1"/>
  <c r="AO52" i="1" s="1"/>
  <c r="AN53" i="1"/>
  <c r="AM53" i="1"/>
  <c r="AM52" i="1" s="1"/>
  <c r="AL53" i="1"/>
  <c r="AK53" i="1"/>
  <c r="AJ53" i="1"/>
  <c r="AV53" i="1" s="1"/>
  <c r="AW53" i="1" s="1"/>
  <c r="AG53" i="1"/>
  <c r="AG52" i="1" s="1"/>
  <c r="AF53" i="1"/>
  <c r="AF52" i="1" s="1"/>
  <c r="AD53" i="1"/>
  <c r="AD52" i="1" s="1"/>
  <c r="AC53" i="1"/>
  <c r="Z53" i="1"/>
  <c r="Y53" i="1"/>
  <c r="X53" i="1"/>
  <c r="AA53" i="1" s="1"/>
  <c r="W53" i="1"/>
  <c r="W52" i="1" s="1"/>
  <c r="V53" i="1"/>
  <c r="T53" i="1"/>
  <c r="S53" i="1"/>
  <c r="R53" i="1"/>
  <c r="Q53" i="1"/>
  <c r="P53" i="1"/>
  <c r="O53" i="1"/>
  <c r="O52" i="1" s="1"/>
  <c r="N53" i="1"/>
  <c r="N52" i="1" s="1"/>
  <c r="M53" i="1"/>
  <c r="L53" i="1"/>
  <c r="L52" i="1" s="1"/>
  <c r="J53" i="1"/>
  <c r="K53" i="1" s="1"/>
  <c r="I53" i="1"/>
  <c r="G53" i="1"/>
  <c r="H53" i="1" s="1"/>
  <c r="F53" i="1"/>
  <c r="F52" i="1" s="1"/>
  <c r="D53" i="1"/>
  <c r="D52" i="1" s="1"/>
  <c r="C53" i="1"/>
  <c r="AR52" i="1"/>
  <c r="AQ52" i="1"/>
  <c r="AJ52" i="1"/>
  <c r="AY52" i="1" s="1"/>
  <c r="Z52" i="1"/>
  <c r="Y52" i="1"/>
  <c r="P52" i="1"/>
  <c r="I52" i="1"/>
  <c r="AZ51" i="1"/>
  <c r="AU51" i="1"/>
  <c r="AT51" i="1"/>
  <c r="AT50" i="1" s="1"/>
  <c r="AS51" i="1"/>
  <c r="BB51" i="1" s="1"/>
  <c r="AR51" i="1"/>
  <c r="AQ51" i="1"/>
  <c r="AQ50" i="1" s="1"/>
  <c r="AP51" i="1"/>
  <c r="BA51" i="1" s="1"/>
  <c r="AO51" i="1"/>
  <c r="AN51" i="1"/>
  <c r="AM51" i="1"/>
  <c r="AL51" i="1"/>
  <c r="AL50" i="1" s="1"/>
  <c r="AK51" i="1"/>
  <c r="AV51" i="1" s="1"/>
  <c r="AJ51" i="1"/>
  <c r="AY51" i="1" s="1"/>
  <c r="AG51" i="1"/>
  <c r="AF51" i="1"/>
  <c r="AD51" i="1"/>
  <c r="AC51" i="1"/>
  <c r="AE51" i="1" s="1"/>
  <c r="AH51" i="1" s="1"/>
  <c r="Z51" i="1"/>
  <c r="Y51" i="1"/>
  <c r="Y50" i="1" s="1"/>
  <c r="W51" i="1"/>
  <c r="V51" i="1"/>
  <c r="X51" i="1" s="1"/>
  <c r="AA51" i="1" s="1"/>
  <c r="S51" i="1"/>
  <c r="S50" i="1" s="1"/>
  <c r="R51" i="1"/>
  <c r="R50" i="1" s="1"/>
  <c r="Q51" i="1"/>
  <c r="P51" i="1"/>
  <c r="P50" i="1" s="1"/>
  <c r="O51" i="1"/>
  <c r="N51" i="1"/>
  <c r="M51" i="1"/>
  <c r="L51" i="1"/>
  <c r="K51" i="1"/>
  <c r="J51" i="1"/>
  <c r="J50" i="1" s="1"/>
  <c r="K50" i="1" s="1"/>
  <c r="I51" i="1"/>
  <c r="H51" i="1"/>
  <c r="G51" i="1"/>
  <c r="F51" i="1"/>
  <c r="D51" i="1"/>
  <c r="C51" i="1"/>
  <c r="E51" i="1" s="1"/>
  <c r="AU50" i="1"/>
  <c r="AR50" i="1"/>
  <c r="AP50" i="1"/>
  <c r="AO50" i="1"/>
  <c r="AN50" i="1"/>
  <c r="AM50" i="1"/>
  <c r="AZ50" i="1" s="1"/>
  <c r="AJ50" i="1"/>
  <c r="AG50" i="1"/>
  <c r="AF50" i="1"/>
  <c r="AD50" i="1"/>
  <c r="Z50" i="1"/>
  <c r="W50" i="1"/>
  <c r="V50" i="1"/>
  <c r="X50" i="1" s="1"/>
  <c r="Q50" i="1"/>
  <c r="O50" i="1"/>
  <c r="N50" i="1"/>
  <c r="M50" i="1"/>
  <c r="L50" i="1"/>
  <c r="I50" i="1"/>
  <c r="G50" i="1"/>
  <c r="H50" i="1" s="1"/>
  <c r="F50" i="1"/>
  <c r="D50" i="1"/>
  <c r="AY49" i="1"/>
  <c r="AU49" i="1"/>
  <c r="AU48" i="1" s="1"/>
  <c r="AT49" i="1"/>
  <c r="AS49" i="1"/>
  <c r="BB49" i="1" s="1"/>
  <c r="AR49" i="1"/>
  <c r="AQ49" i="1"/>
  <c r="AP49" i="1"/>
  <c r="BA49" i="1" s="1"/>
  <c r="AO49" i="1"/>
  <c r="AO48" i="1" s="1"/>
  <c r="AN49" i="1"/>
  <c r="AM49" i="1"/>
  <c r="AM48" i="1" s="1"/>
  <c r="AL49" i="1"/>
  <c r="AK49" i="1"/>
  <c r="AJ49" i="1"/>
  <c r="AV49" i="1" s="1"/>
  <c r="AW49" i="1" s="1"/>
  <c r="AG49" i="1"/>
  <c r="AG48" i="1" s="1"/>
  <c r="AF49" i="1"/>
  <c r="AF48" i="1" s="1"/>
  <c r="AD49" i="1"/>
  <c r="AD48" i="1" s="1"/>
  <c r="AC49" i="1"/>
  <c r="AE49" i="1" s="1"/>
  <c r="AH49" i="1" s="1"/>
  <c r="Z49" i="1"/>
  <c r="Y49" i="1"/>
  <c r="X49" i="1"/>
  <c r="AA49" i="1" s="1"/>
  <c r="W49" i="1"/>
  <c r="W48" i="1" s="1"/>
  <c r="V49" i="1"/>
  <c r="T49" i="1"/>
  <c r="T48" i="1" s="1"/>
  <c r="S49" i="1"/>
  <c r="R49" i="1"/>
  <c r="Q49" i="1"/>
  <c r="P49" i="1"/>
  <c r="O49" i="1"/>
  <c r="O48" i="1" s="1"/>
  <c r="N49" i="1"/>
  <c r="N48" i="1" s="1"/>
  <c r="M49" i="1"/>
  <c r="L49" i="1"/>
  <c r="L48" i="1" s="1"/>
  <c r="J49" i="1"/>
  <c r="K49" i="1" s="1"/>
  <c r="I49" i="1"/>
  <c r="G49" i="1"/>
  <c r="H49" i="1" s="1"/>
  <c r="F49" i="1"/>
  <c r="F48" i="1" s="1"/>
  <c r="D49" i="1"/>
  <c r="D48" i="1" s="1"/>
  <c r="E48" i="1" s="1"/>
  <c r="C49" i="1"/>
  <c r="AT48" i="1"/>
  <c r="AS48" i="1"/>
  <c r="BB48" i="1" s="1"/>
  <c r="AR48" i="1"/>
  <c r="AQ48" i="1"/>
  <c r="AN48" i="1"/>
  <c r="AL48" i="1"/>
  <c r="AK48" i="1"/>
  <c r="AJ48" i="1"/>
  <c r="AY48" i="1" s="1"/>
  <c r="AC48" i="1"/>
  <c r="Z48" i="1"/>
  <c r="Y48" i="1"/>
  <c r="V48" i="1"/>
  <c r="X48" i="1" s="1"/>
  <c r="AA48" i="1" s="1"/>
  <c r="S48" i="1"/>
  <c r="R48" i="1"/>
  <c r="Q48" i="1"/>
  <c r="P48" i="1"/>
  <c r="M48" i="1"/>
  <c r="J48" i="1"/>
  <c r="K48" i="1" s="1"/>
  <c r="I48" i="1"/>
  <c r="C48" i="1"/>
  <c r="AU47" i="1"/>
  <c r="AT47" i="1"/>
  <c r="AT46" i="1" s="1"/>
  <c r="AS47" i="1"/>
  <c r="BB47" i="1" s="1"/>
  <c r="AR47" i="1"/>
  <c r="AQ47" i="1"/>
  <c r="AQ46" i="1" s="1"/>
  <c r="AP47" i="1"/>
  <c r="BA47" i="1" s="1"/>
  <c r="AO47" i="1"/>
  <c r="AN47" i="1"/>
  <c r="AM47" i="1"/>
  <c r="AZ47" i="1" s="1"/>
  <c r="AL47" i="1"/>
  <c r="AL46" i="1" s="1"/>
  <c r="AK47" i="1"/>
  <c r="AV47" i="1" s="1"/>
  <c r="AJ47" i="1"/>
  <c r="AY47" i="1" s="1"/>
  <c r="AG47" i="1"/>
  <c r="AF47" i="1"/>
  <c r="AD47" i="1"/>
  <c r="AC47" i="1"/>
  <c r="AE47" i="1" s="1"/>
  <c r="AH47" i="1" s="1"/>
  <c r="Z47" i="1"/>
  <c r="Y47" i="1"/>
  <c r="Y46" i="1" s="1"/>
  <c r="W47" i="1"/>
  <c r="V47" i="1"/>
  <c r="X47" i="1" s="1"/>
  <c r="AA47" i="1" s="1"/>
  <c r="S47" i="1"/>
  <c r="S46" i="1" s="1"/>
  <c r="R47" i="1"/>
  <c r="R46" i="1" s="1"/>
  <c r="Q47" i="1"/>
  <c r="P47" i="1"/>
  <c r="P46" i="1" s="1"/>
  <c r="O47" i="1"/>
  <c r="N47" i="1"/>
  <c r="M47" i="1"/>
  <c r="L47" i="1"/>
  <c r="J47" i="1"/>
  <c r="K47" i="1" s="1"/>
  <c r="I47" i="1"/>
  <c r="H47" i="1"/>
  <c r="G47" i="1"/>
  <c r="F47" i="1"/>
  <c r="D47" i="1"/>
  <c r="E47" i="1" s="1"/>
  <c r="C47" i="1"/>
  <c r="C46" i="1" s="1"/>
  <c r="AU46" i="1"/>
  <c r="AR46" i="1"/>
  <c r="AP46" i="1"/>
  <c r="AO46" i="1"/>
  <c r="AN46" i="1"/>
  <c r="AM46" i="1"/>
  <c r="AZ46" i="1" s="1"/>
  <c r="AJ46" i="1"/>
  <c r="AG46" i="1"/>
  <c r="AF46" i="1"/>
  <c r="AD46" i="1"/>
  <c r="Z46" i="1"/>
  <c r="W46" i="1"/>
  <c r="V46" i="1"/>
  <c r="X46" i="1" s="1"/>
  <c r="AA46" i="1" s="1"/>
  <c r="Q46" i="1"/>
  <c r="O46" i="1"/>
  <c r="N46" i="1"/>
  <c r="M46" i="1"/>
  <c r="L46" i="1"/>
  <c r="I46" i="1"/>
  <c r="G46" i="1"/>
  <c r="H46" i="1" s="1"/>
  <c r="F46" i="1"/>
  <c r="D46" i="1"/>
  <c r="AY45" i="1"/>
  <c r="AU45" i="1"/>
  <c r="AT45" i="1"/>
  <c r="AS45" i="1"/>
  <c r="BB45" i="1" s="1"/>
  <c r="AR45" i="1"/>
  <c r="AQ45" i="1"/>
  <c r="AP45" i="1"/>
  <c r="BA45" i="1" s="1"/>
  <c r="AO45" i="1"/>
  <c r="AZ45" i="1" s="1"/>
  <c r="AN45" i="1"/>
  <c r="AM45" i="1"/>
  <c r="AL45" i="1"/>
  <c r="AK45" i="1"/>
  <c r="AJ45" i="1"/>
  <c r="AV45" i="1" s="1"/>
  <c r="AW45" i="1" s="1"/>
  <c r="AG45" i="1"/>
  <c r="AF45" i="1"/>
  <c r="AD45" i="1"/>
  <c r="AC45" i="1"/>
  <c r="AE45" i="1" s="1"/>
  <c r="AH45" i="1" s="1"/>
  <c r="Z45" i="1"/>
  <c r="Y45" i="1"/>
  <c r="W45" i="1"/>
  <c r="X45" i="1" s="1"/>
  <c r="AA45" i="1" s="1"/>
  <c r="V45" i="1"/>
  <c r="T45" i="1"/>
  <c r="S45" i="1"/>
  <c r="R45" i="1"/>
  <c r="Q45" i="1"/>
  <c r="P45" i="1"/>
  <c r="O45" i="1"/>
  <c r="N45" i="1"/>
  <c r="M45" i="1"/>
  <c r="L45" i="1"/>
  <c r="K45" i="1"/>
  <c r="J45" i="1"/>
  <c r="I45" i="1"/>
  <c r="G45" i="1"/>
  <c r="H45" i="1" s="1"/>
  <c r="F45" i="1"/>
  <c r="D45" i="1"/>
  <c r="E45" i="1" s="1"/>
  <c r="C45" i="1"/>
  <c r="AZ44" i="1"/>
  <c r="AU44" i="1"/>
  <c r="AT44" i="1"/>
  <c r="AS44" i="1"/>
  <c r="BB44" i="1" s="1"/>
  <c r="AR44" i="1"/>
  <c r="AQ44" i="1"/>
  <c r="AQ41" i="1" s="1"/>
  <c r="AP44" i="1"/>
  <c r="AO44" i="1"/>
  <c r="AN44" i="1"/>
  <c r="AM44" i="1"/>
  <c r="AL44" i="1"/>
  <c r="AK44" i="1"/>
  <c r="AJ44" i="1"/>
  <c r="AY44" i="1" s="1"/>
  <c r="AH44" i="1"/>
  <c r="AG44" i="1"/>
  <c r="AF44" i="1"/>
  <c r="AE44" i="1"/>
  <c r="AD44" i="1"/>
  <c r="AC44" i="1"/>
  <c r="Z44" i="1"/>
  <c r="Y44" i="1"/>
  <c r="Y41" i="1" s="1"/>
  <c r="W44" i="1"/>
  <c r="V44" i="1"/>
  <c r="X44" i="1" s="1"/>
  <c r="AA44" i="1" s="1"/>
  <c r="S44" i="1"/>
  <c r="R44" i="1"/>
  <c r="P44" i="1"/>
  <c r="P41" i="1" s="1"/>
  <c r="O44" i="1"/>
  <c r="N44" i="1"/>
  <c r="M44" i="1"/>
  <c r="L44" i="1"/>
  <c r="J44" i="1"/>
  <c r="K44" i="1" s="1"/>
  <c r="I44" i="1"/>
  <c r="H44" i="1"/>
  <c r="G44" i="1"/>
  <c r="F44" i="1"/>
  <c r="E44" i="1"/>
  <c r="D44" i="1"/>
  <c r="C44" i="1"/>
  <c r="AU43" i="1"/>
  <c r="AT43" i="1"/>
  <c r="AT41" i="1" s="1"/>
  <c r="AS43" i="1"/>
  <c r="AS41" i="1" s="1"/>
  <c r="BB41" i="1" s="1"/>
  <c r="AR43" i="1"/>
  <c r="AQ43" i="1"/>
  <c r="AP43" i="1"/>
  <c r="BA43" i="1" s="1"/>
  <c r="AO43" i="1"/>
  <c r="AN43" i="1"/>
  <c r="AM43" i="1"/>
  <c r="AZ43" i="1" s="1"/>
  <c r="AL43" i="1"/>
  <c r="AL41" i="1" s="1"/>
  <c r="AK43" i="1"/>
  <c r="AK41" i="1" s="1"/>
  <c r="AJ43" i="1"/>
  <c r="AG43" i="1"/>
  <c r="AF43" i="1"/>
  <c r="AD43" i="1"/>
  <c r="AC43" i="1"/>
  <c r="AE43" i="1" s="1"/>
  <c r="AH43" i="1" s="1"/>
  <c r="AA43" i="1"/>
  <c r="Z43" i="1"/>
  <c r="Y43" i="1"/>
  <c r="X43" i="1"/>
  <c r="W43" i="1"/>
  <c r="V43" i="1"/>
  <c r="S43" i="1"/>
  <c r="S41" i="1" s="1"/>
  <c r="R43" i="1"/>
  <c r="R41" i="1" s="1"/>
  <c r="Q43" i="1"/>
  <c r="P43" i="1"/>
  <c r="O43" i="1"/>
  <c r="N43" i="1"/>
  <c r="M43" i="1"/>
  <c r="L43" i="1"/>
  <c r="J43" i="1"/>
  <c r="J41" i="1" s="1"/>
  <c r="I43" i="1"/>
  <c r="G43" i="1"/>
  <c r="H43" i="1" s="1"/>
  <c r="F43" i="1"/>
  <c r="D43" i="1"/>
  <c r="E43" i="1" s="1"/>
  <c r="C43" i="1"/>
  <c r="C41" i="1" s="1"/>
  <c r="AU42" i="1"/>
  <c r="AU41" i="1" s="1"/>
  <c r="AT42" i="1"/>
  <c r="AS42" i="1"/>
  <c r="BB42" i="1" s="1"/>
  <c r="AR42" i="1"/>
  <c r="AR41" i="1" s="1"/>
  <c r="AQ42" i="1"/>
  <c r="AP42" i="1"/>
  <c r="AO42" i="1"/>
  <c r="AN42" i="1"/>
  <c r="AN41" i="1" s="1"/>
  <c r="AM42" i="1"/>
  <c r="AZ42" i="1" s="1"/>
  <c r="AL42" i="1"/>
  <c r="AK42" i="1"/>
  <c r="AJ42" i="1"/>
  <c r="AY42" i="1" s="1"/>
  <c r="AG42" i="1"/>
  <c r="AF42" i="1"/>
  <c r="AD42" i="1"/>
  <c r="AE42" i="1" s="1"/>
  <c r="AH42" i="1" s="1"/>
  <c r="AC42" i="1"/>
  <c r="Z42" i="1"/>
  <c r="Z41" i="1" s="1"/>
  <c r="Y42" i="1"/>
  <c r="W42" i="1"/>
  <c r="V42" i="1"/>
  <c r="X42" i="1" s="1"/>
  <c r="AA42" i="1" s="1"/>
  <c r="T42" i="1"/>
  <c r="S42" i="1"/>
  <c r="R42" i="1"/>
  <c r="Q42" i="1"/>
  <c r="P42" i="1"/>
  <c r="O42" i="1"/>
  <c r="N42" i="1"/>
  <c r="M42" i="1"/>
  <c r="M41" i="1" s="1"/>
  <c r="L42" i="1"/>
  <c r="L41" i="1" s="1"/>
  <c r="J42" i="1"/>
  <c r="I42" i="1"/>
  <c r="I41" i="1" s="1"/>
  <c r="G42" i="1"/>
  <c r="F42" i="1"/>
  <c r="H42" i="1" s="1"/>
  <c r="D42" i="1"/>
  <c r="E42" i="1" s="1"/>
  <c r="C42" i="1"/>
  <c r="AP41" i="1"/>
  <c r="BA41" i="1" s="1"/>
  <c r="AO41" i="1"/>
  <c r="AG41" i="1"/>
  <c r="AF41" i="1"/>
  <c r="W41" i="1"/>
  <c r="O41" i="1"/>
  <c r="N41" i="1"/>
  <c r="G41" i="1"/>
  <c r="H41" i="1" s="1"/>
  <c r="F41" i="1"/>
  <c r="AZ40" i="1"/>
  <c r="AU40" i="1"/>
  <c r="AT40" i="1"/>
  <c r="AS40" i="1"/>
  <c r="BB40" i="1" s="1"/>
  <c r="AR40" i="1"/>
  <c r="AQ40" i="1"/>
  <c r="AQ37" i="1" s="1"/>
  <c r="AP40" i="1"/>
  <c r="AO40" i="1"/>
  <c r="AN40" i="1"/>
  <c r="AM40" i="1"/>
  <c r="AL40" i="1"/>
  <c r="AK40" i="1"/>
  <c r="AJ40" i="1"/>
  <c r="AY40" i="1" s="1"/>
  <c r="AH40" i="1"/>
  <c r="AG40" i="1"/>
  <c r="AF40" i="1"/>
  <c r="AE40" i="1"/>
  <c r="AD40" i="1"/>
  <c r="AC40" i="1"/>
  <c r="Z40" i="1"/>
  <c r="Y40" i="1"/>
  <c r="Y37" i="1" s="1"/>
  <c r="W40" i="1"/>
  <c r="V40" i="1"/>
  <c r="X40" i="1" s="1"/>
  <c r="AA40" i="1" s="1"/>
  <c r="S40" i="1"/>
  <c r="R40" i="1"/>
  <c r="P40" i="1"/>
  <c r="P37" i="1" s="1"/>
  <c r="O40" i="1"/>
  <c r="N40" i="1"/>
  <c r="M40" i="1"/>
  <c r="L40" i="1"/>
  <c r="J40" i="1"/>
  <c r="K40" i="1" s="1"/>
  <c r="I40" i="1"/>
  <c r="H40" i="1"/>
  <c r="G40" i="1"/>
  <c r="F40" i="1"/>
  <c r="E40" i="1"/>
  <c r="D40" i="1"/>
  <c r="C40" i="1"/>
  <c r="AU39" i="1"/>
  <c r="AT39" i="1"/>
  <c r="AT37" i="1" s="1"/>
  <c r="AS39" i="1"/>
  <c r="AS37" i="1" s="1"/>
  <c r="AR39" i="1"/>
  <c r="AQ39" i="1"/>
  <c r="AP39" i="1"/>
  <c r="BA39" i="1" s="1"/>
  <c r="AO39" i="1"/>
  <c r="AN39" i="1"/>
  <c r="AM39" i="1"/>
  <c r="AZ39" i="1" s="1"/>
  <c r="AL39" i="1"/>
  <c r="AL37" i="1" s="1"/>
  <c r="AK39" i="1"/>
  <c r="AK37" i="1" s="1"/>
  <c r="AJ39" i="1"/>
  <c r="AV39" i="1" s="1"/>
  <c r="AG39" i="1"/>
  <c r="AF39" i="1"/>
  <c r="AD39" i="1"/>
  <c r="AC39" i="1"/>
  <c r="AE39" i="1" s="1"/>
  <c r="AH39" i="1" s="1"/>
  <c r="AA39" i="1"/>
  <c r="Z39" i="1"/>
  <c r="Y39" i="1"/>
  <c r="X39" i="1"/>
  <c r="W39" i="1"/>
  <c r="V39" i="1"/>
  <c r="S39" i="1"/>
  <c r="S37" i="1" s="1"/>
  <c r="R39" i="1"/>
  <c r="R37" i="1" s="1"/>
  <c r="Q39" i="1"/>
  <c r="P39" i="1"/>
  <c r="O39" i="1"/>
  <c r="N39" i="1"/>
  <c r="M39" i="1"/>
  <c r="L39" i="1"/>
  <c r="J39" i="1"/>
  <c r="J37" i="1" s="1"/>
  <c r="I39" i="1"/>
  <c r="G39" i="1"/>
  <c r="H39" i="1" s="1"/>
  <c r="F39" i="1"/>
  <c r="D39" i="1"/>
  <c r="E39" i="1" s="1"/>
  <c r="C39" i="1"/>
  <c r="C37" i="1" s="1"/>
  <c r="AU38" i="1"/>
  <c r="AU37" i="1" s="1"/>
  <c r="AT38" i="1"/>
  <c r="AS38" i="1"/>
  <c r="BB38" i="1" s="1"/>
  <c r="AR38" i="1"/>
  <c r="AR37" i="1" s="1"/>
  <c r="AQ38" i="1"/>
  <c r="AP38" i="1"/>
  <c r="AO38" i="1"/>
  <c r="AN38" i="1"/>
  <c r="AN37" i="1" s="1"/>
  <c r="AM38" i="1"/>
  <c r="AZ38" i="1" s="1"/>
  <c r="AL38" i="1"/>
  <c r="AK38" i="1"/>
  <c r="AJ38" i="1"/>
  <c r="AY38" i="1" s="1"/>
  <c r="AG38" i="1"/>
  <c r="AF38" i="1"/>
  <c r="AD38" i="1"/>
  <c r="AE38" i="1" s="1"/>
  <c r="AH38" i="1" s="1"/>
  <c r="AC38" i="1"/>
  <c r="Z38" i="1"/>
  <c r="Z37" i="1" s="1"/>
  <c r="Y38" i="1"/>
  <c r="W38" i="1"/>
  <c r="V38" i="1"/>
  <c r="X38" i="1" s="1"/>
  <c r="AA38" i="1" s="1"/>
  <c r="T38" i="1"/>
  <c r="S38" i="1"/>
  <c r="R38" i="1"/>
  <c r="Q38" i="1"/>
  <c r="P38" i="1"/>
  <c r="O38" i="1"/>
  <c r="N38" i="1"/>
  <c r="M38" i="1"/>
  <c r="M37" i="1" s="1"/>
  <c r="L38" i="1"/>
  <c r="L37" i="1" s="1"/>
  <c r="J38" i="1"/>
  <c r="I38" i="1"/>
  <c r="I37" i="1" s="1"/>
  <c r="G38" i="1"/>
  <c r="F38" i="1"/>
  <c r="H38" i="1" s="1"/>
  <c r="D38" i="1"/>
  <c r="E38" i="1" s="1"/>
  <c r="C38" i="1"/>
  <c r="AP37" i="1"/>
  <c r="BA37" i="1" s="1"/>
  <c r="AO37" i="1"/>
  <c r="AG37" i="1"/>
  <c r="AF37" i="1"/>
  <c r="W37" i="1"/>
  <c r="O37" i="1"/>
  <c r="N37" i="1"/>
  <c r="G37" i="1"/>
  <c r="H37" i="1" s="1"/>
  <c r="F37" i="1"/>
  <c r="AZ36" i="1"/>
  <c r="AU36" i="1"/>
  <c r="AT36" i="1"/>
  <c r="AS36" i="1"/>
  <c r="BB36" i="1" s="1"/>
  <c r="AR36" i="1"/>
  <c r="BA36" i="1" s="1"/>
  <c r="AQ36" i="1"/>
  <c r="AQ35" i="1" s="1"/>
  <c r="AP36" i="1"/>
  <c r="AO36" i="1"/>
  <c r="AN36" i="1"/>
  <c r="AN35" i="1" s="1"/>
  <c r="AM36" i="1"/>
  <c r="AL36" i="1"/>
  <c r="AK36" i="1"/>
  <c r="AJ36" i="1"/>
  <c r="AY36" i="1" s="1"/>
  <c r="BC36" i="1" s="1"/>
  <c r="AH36" i="1"/>
  <c r="AG36" i="1"/>
  <c r="AF36" i="1"/>
  <c r="AE36" i="1"/>
  <c r="AD36" i="1"/>
  <c r="AC36" i="1"/>
  <c r="Z36" i="1"/>
  <c r="Z35" i="1" s="1"/>
  <c r="Y36" i="1"/>
  <c r="Y35" i="1" s="1"/>
  <c r="W36" i="1"/>
  <c r="V36" i="1"/>
  <c r="V35" i="1" s="1"/>
  <c r="S36" i="1"/>
  <c r="R36" i="1"/>
  <c r="P36" i="1"/>
  <c r="P35" i="1" s="1"/>
  <c r="O36" i="1"/>
  <c r="N36" i="1"/>
  <c r="M36" i="1"/>
  <c r="M35" i="1" s="1"/>
  <c r="M34" i="1" s="1"/>
  <c r="L36" i="1"/>
  <c r="J36" i="1"/>
  <c r="K36" i="1" s="1"/>
  <c r="I36" i="1"/>
  <c r="I35" i="1" s="1"/>
  <c r="H36" i="1"/>
  <c r="G36" i="1"/>
  <c r="F36" i="1"/>
  <c r="E36" i="1"/>
  <c r="D36" i="1"/>
  <c r="C36" i="1"/>
  <c r="AU35" i="1"/>
  <c r="AT35" i="1"/>
  <c r="AS35" i="1"/>
  <c r="BB35" i="1" s="1"/>
  <c r="AP35" i="1"/>
  <c r="AO35" i="1"/>
  <c r="AM35" i="1"/>
  <c r="AL35" i="1"/>
  <c r="AK35" i="1"/>
  <c r="AG35" i="1"/>
  <c r="AF35" i="1"/>
  <c r="AD35" i="1"/>
  <c r="AC35" i="1"/>
  <c r="AE35" i="1" s="1"/>
  <c r="AH35" i="1" s="1"/>
  <c r="W35" i="1"/>
  <c r="S35" i="1"/>
  <c r="R35" i="1"/>
  <c r="O35" i="1"/>
  <c r="N35" i="1"/>
  <c r="L35" i="1"/>
  <c r="J35" i="1"/>
  <c r="G35" i="1"/>
  <c r="F35" i="1"/>
  <c r="D35" i="1"/>
  <c r="E35" i="1" s="1"/>
  <c r="C35" i="1"/>
  <c r="AY33" i="1"/>
  <c r="AU33" i="1"/>
  <c r="AT33" i="1"/>
  <c r="AS33" i="1"/>
  <c r="BB33" i="1" s="1"/>
  <c r="AR33" i="1"/>
  <c r="AQ33" i="1"/>
  <c r="AP33" i="1"/>
  <c r="BA33" i="1" s="1"/>
  <c r="AO33" i="1"/>
  <c r="AZ33" i="1" s="1"/>
  <c r="AN33" i="1"/>
  <c r="AM33" i="1"/>
  <c r="AL33" i="1"/>
  <c r="AV33" i="1" s="1"/>
  <c r="AW33" i="1" s="1"/>
  <c r="AK33" i="1"/>
  <c r="AJ33" i="1"/>
  <c r="AG33" i="1"/>
  <c r="AF33" i="1"/>
  <c r="AD33" i="1"/>
  <c r="AC33" i="1"/>
  <c r="AE33" i="1" s="1"/>
  <c r="AH33" i="1" s="1"/>
  <c r="Z33" i="1"/>
  <c r="Y33" i="1"/>
  <c r="W33" i="1"/>
  <c r="X33" i="1" s="1"/>
  <c r="AA33" i="1" s="1"/>
  <c r="V33" i="1"/>
  <c r="T33" i="1"/>
  <c r="S33" i="1"/>
  <c r="R33" i="1"/>
  <c r="Q33" i="1"/>
  <c r="P33" i="1"/>
  <c r="O33" i="1"/>
  <c r="N33" i="1"/>
  <c r="M33" i="1"/>
  <c r="L33" i="1"/>
  <c r="K33" i="1"/>
  <c r="J33" i="1"/>
  <c r="I33" i="1"/>
  <c r="G33" i="1"/>
  <c r="H33" i="1" s="1"/>
  <c r="F33" i="1"/>
  <c r="D33" i="1"/>
  <c r="C33" i="1"/>
  <c r="E33" i="1" s="1"/>
  <c r="AZ32" i="1"/>
  <c r="AU32" i="1"/>
  <c r="AT32" i="1"/>
  <c r="AS32" i="1"/>
  <c r="BB32" i="1" s="1"/>
  <c r="AR32" i="1"/>
  <c r="AQ32" i="1"/>
  <c r="AQ29" i="1" s="1"/>
  <c r="AP32" i="1"/>
  <c r="AO32" i="1"/>
  <c r="AN32" i="1"/>
  <c r="AM32" i="1"/>
  <c r="AL32" i="1"/>
  <c r="AK32" i="1"/>
  <c r="AH32" i="1"/>
  <c r="AG32" i="1"/>
  <c r="AF32" i="1"/>
  <c r="AE32" i="1"/>
  <c r="AD32" i="1"/>
  <c r="AC32" i="1"/>
  <c r="Z32" i="1"/>
  <c r="Y32" i="1"/>
  <c r="Y29" i="1" s="1"/>
  <c r="W32" i="1"/>
  <c r="V32" i="1"/>
  <c r="X32" i="1" s="1"/>
  <c r="AA32" i="1" s="1"/>
  <c r="T32" i="1"/>
  <c r="S32" i="1"/>
  <c r="R32" i="1"/>
  <c r="Q32" i="1"/>
  <c r="P32" i="1"/>
  <c r="P29" i="1" s="1"/>
  <c r="O32" i="1"/>
  <c r="N32" i="1"/>
  <c r="M32" i="1"/>
  <c r="L32" i="1"/>
  <c r="J32" i="1"/>
  <c r="K32" i="1" s="1"/>
  <c r="I32" i="1"/>
  <c r="H32" i="1"/>
  <c r="G32" i="1"/>
  <c r="F32" i="1"/>
  <c r="E32" i="1"/>
  <c r="D32" i="1"/>
  <c r="C32" i="1"/>
  <c r="AU31" i="1"/>
  <c r="AT31" i="1"/>
  <c r="AT29" i="1" s="1"/>
  <c r="AS31" i="1"/>
  <c r="AS29" i="1" s="1"/>
  <c r="AR31" i="1"/>
  <c r="AQ31" i="1"/>
  <c r="AP31" i="1"/>
  <c r="BA31" i="1" s="1"/>
  <c r="AO31" i="1"/>
  <c r="AN31" i="1"/>
  <c r="AM31" i="1"/>
  <c r="AZ31" i="1" s="1"/>
  <c r="AL31" i="1"/>
  <c r="AL29" i="1" s="1"/>
  <c r="AK31" i="1"/>
  <c r="AK29" i="1" s="1"/>
  <c r="AG31" i="1"/>
  <c r="AF31" i="1"/>
  <c r="AD31" i="1"/>
  <c r="AC31" i="1"/>
  <c r="AE31" i="1" s="1"/>
  <c r="AH31" i="1" s="1"/>
  <c r="AA31" i="1"/>
  <c r="Z31" i="1"/>
  <c r="Y31" i="1"/>
  <c r="X31" i="1"/>
  <c r="W31" i="1"/>
  <c r="V31" i="1"/>
  <c r="T31" i="1"/>
  <c r="S31" i="1"/>
  <c r="S29" i="1" s="1"/>
  <c r="R31" i="1"/>
  <c r="R29" i="1" s="1"/>
  <c r="Q31" i="1"/>
  <c r="P31" i="1"/>
  <c r="O31" i="1"/>
  <c r="N31" i="1"/>
  <c r="M31" i="1"/>
  <c r="L31" i="1"/>
  <c r="J31" i="1"/>
  <c r="K31" i="1" s="1"/>
  <c r="I31" i="1"/>
  <c r="G31" i="1"/>
  <c r="H31" i="1" s="1"/>
  <c r="F31" i="1"/>
  <c r="D31" i="1"/>
  <c r="E31" i="1" s="1"/>
  <c r="C31" i="1"/>
  <c r="C29" i="1" s="1"/>
  <c r="AU30" i="1"/>
  <c r="AU29" i="1" s="1"/>
  <c r="AT30" i="1"/>
  <c r="AS30" i="1"/>
  <c r="BB30" i="1" s="1"/>
  <c r="AR30" i="1"/>
  <c r="AR29" i="1" s="1"/>
  <c r="AQ30" i="1"/>
  <c r="AP30" i="1"/>
  <c r="AO30" i="1"/>
  <c r="AN30" i="1"/>
  <c r="AN29" i="1" s="1"/>
  <c r="AM30" i="1"/>
  <c r="AZ30" i="1" s="1"/>
  <c r="AL30" i="1"/>
  <c r="AK30" i="1"/>
  <c r="AG30" i="1"/>
  <c r="AF30" i="1"/>
  <c r="AD30" i="1"/>
  <c r="AE30" i="1" s="1"/>
  <c r="AH30" i="1" s="1"/>
  <c r="AC30" i="1"/>
  <c r="Z30" i="1"/>
  <c r="Z29" i="1" s="1"/>
  <c r="Y30" i="1"/>
  <c r="W30" i="1"/>
  <c r="V30" i="1"/>
  <c r="X30" i="1" s="1"/>
  <c r="AA30" i="1" s="1"/>
  <c r="T30" i="1"/>
  <c r="S30" i="1"/>
  <c r="R30" i="1"/>
  <c r="Q30" i="1"/>
  <c r="Q29" i="1" s="1"/>
  <c r="P30" i="1"/>
  <c r="O30" i="1"/>
  <c r="N30" i="1"/>
  <c r="M30" i="1"/>
  <c r="M29" i="1" s="1"/>
  <c r="L30" i="1"/>
  <c r="L29" i="1" s="1"/>
  <c r="I30" i="1"/>
  <c r="I29" i="1" s="1"/>
  <c r="G30" i="1"/>
  <c r="F30" i="1"/>
  <c r="H30" i="1" s="1"/>
  <c r="D30" i="1"/>
  <c r="E30" i="1" s="1"/>
  <c r="C30" i="1"/>
  <c r="AP29" i="1"/>
  <c r="AO29" i="1"/>
  <c r="AG29" i="1"/>
  <c r="AF29" i="1"/>
  <c r="W29" i="1"/>
  <c r="O29" i="1"/>
  <c r="N29" i="1"/>
  <c r="G29" i="1"/>
  <c r="H29" i="1" s="1"/>
  <c r="F29" i="1"/>
  <c r="AZ28" i="1"/>
  <c r="AU28" i="1"/>
  <c r="AT28" i="1"/>
  <c r="AS28" i="1"/>
  <c r="BB28" i="1" s="1"/>
  <c r="AR28" i="1"/>
  <c r="AQ28" i="1"/>
  <c r="BA28" i="1" s="1"/>
  <c r="AP28" i="1"/>
  <c r="AO28" i="1"/>
  <c r="AN28" i="1"/>
  <c r="AM28" i="1"/>
  <c r="AL28" i="1"/>
  <c r="AK28" i="1"/>
  <c r="AH28" i="1"/>
  <c r="AG28" i="1"/>
  <c r="AF28" i="1"/>
  <c r="AE28" i="1"/>
  <c r="AD28" i="1"/>
  <c r="AC28" i="1"/>
  <c r="Z28" i="1"/>
  <c r="Y28" i="1"/>
  <c r="W28" i="1"/>
  <c r="V28" i="1"/>
  <c r="X28" i="1" s="1"/>
  <c r="AA28" i="1" s="1"/>
  <c r="T28" i="1"/>
  <c r="S28" i="1"/>
  <c r="R28" i="1"/>
  <c r="Q28" i="1"/>
  <c r="P28" i="1"/>
  <c r="O28" i="1"/>
  <c r="N28" i="1"/>
  <c r="M28" i="1"/>
  <c r="L28" i="1"/>
  <c r="J28" i="1"/>
  <c r="K28" i="1" s="1"/>
  <c r="I28" i="1"/>
  <c r="H28" i="1"/>
  <c r="G28" i="1"/>
  <c r="F28" i="1"/>
  <c r="E28" i="1"/>
  <c r="D28" i="1"/>
  <c r="C28" i="1"/>
  <c r="AU27" i="1"/>
  <c r="AT27" i="1"/>
  <c r="AS27" i="1"/>
  <c r="BB27" i="1" s="1"/>
  <c r="AR27" i="1"/>
  <c r="AQ27" i="1"/>
  <c r="AP27" i="1"/>
  <c r="BA27" i="1" s="1"/>
  <c r="AO27" i="1"/>
  <c r="AN27" i="1"/>
  <c r="AM27" i="1"/>
  <c r="AZ27" i="1" s="1"/>
  <c r="AL27" i="1"/>
  <c r="AK27" i="1"/>
  <c r="AG27" i="1"/>
  <c r="AF27" i="1"/>
  <c r="AD27" i="1"/>
  <c r="AC27" i="1"/>
  <c r="AE27" i="1" s="1"/>
  <c r="AH27" i="1" s="1"/>
  <c r="Z27" i="1"/>
  <c r="Y27" i="1"/>
  <c r="AA27" i="1" s="1"/>
  <c r="X27" i="1"/>
  <c r="W27" i="1"/>
  <c r="V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D27" i="1"/>
  <c r="E27" i="1" s="1"/>
  <c r="C27" i="1"/>
  <c r="AU26" i="1"/>
  <c r="AT26" i="1"/>
  <c r="AS26" i="1"/>
  <c r="BB26" i="1" s="1"/>
  <c r="AR26" i="1"/>
  <c r="BA26" i="1" s="1"/>
  <c r="AQ26" i="1"/>
  <c r="AP26" i="1"/>
  <c r="AO26" i="1"/>
  <c r="AN26" i="1"/>
  <c r="AM26" i="1"/>
  <c r="AZ26" i="1" s="1"/>
  <c r="AL26" i="1"/>
  <c r="AK26" i="1"/>
  <c r="AG26" i="1"/>
  <c r="AF26" i="1"/>
  <c r="AE26" i="1"/>
  <c r="AH26" i="1" s="1"/>
  <c r="AD26" i="1"/>
  <c r="AC26" i="1"/>
  <c r="Z26" i="1"/>
  <c r="Y26" i="1"/>
  <c r="W26" i="1"/>
  <c r="V26" i="1"/>
  <c r="X26" i="1" s="1"/>
  <c r="AA26" i="1" s="1"/>
  <c r="T26" i="1"/>
  <c r="S26" i="1"/>
  <c r="R26" i="1"/>
  <c r="Q26" i="1"/>
  <c r="P26" i="1"/>
  <c r="O26" i="1"/>
  <c r="N26" i="1"/>
  <c r="M26" i="1"/>
  <c r="L26" i="1"/>
  <c r="J26" i="1"/>
  <c r="K26" i="1" s="1"/>
  <c r="I26" i="1"/>
  <c r="G26" i="1"/>
  <c r="F26" i="1"/>
  <c r="H26" i="1" s="1"/>
  <c r="E26" i="1"/>
  <c r="D26" i="1"/>
  <c r="C26" i="1"/>
  <c r="AY25" i="1"/>
  <c r="AU25" i="1"/>
  <c r="AT25" i="1"/>
  <c r="AS25" i="1"/>
  <c r="BB25" i="1" s="1"/>
  <c r="AR25" i="1"/>
  <c r="AQ25" i="1"/>
  <c r="AP25" i="1"/>
  <c r="BA25" i="1" s="1"/>
  <c r="AO25" i="1"/>
  <c r="AN25" i="1"/>
  <c r="AM25" i="1"/>
  <c r="AZ25" i="1" s="1"/>
  <c r="AL25" i="1"/>
  <c r="AV25" i="1" s="1"/>
  <c r="AK25" i="1"/>
  <c r="AJ25" i="1"/>
  <c r="AG25" i="1"/>
  <c r="AF25" i="1"/>
  <c r="AD25" i="1"/>
  <c r="AC25" i="1"/>
  <c r="AE25" i="1" s="1"/>
  <c r="AH25" i="1" s="1"/>
  <c r="Z25" i="1"/>
  <c r="Y25" i="1"/>
  <c r="X25" i="1"/>
  <c r="AA25" i="1" s="1"/>
  <c r="W25" i="1"/>
  <c r="V25" i="1"/>
  <c r="T25" i="1"/>
  <c r="AW25" i="1" s="1"/>
  <c r="S25" i="1"/>
  <c r="R25" i="1"/>
  <c r="Q25" i="1"/>
  <c r="P25" i="1"/>
  <c r="O25" i="1"/>
  <c r="N25" i="1"/>
  <c r="M25" i="1"/>
  <c r="L25" i="1"/>
  <c r="K25" i="1"/>
  <c r="J25" i="1"/>
  <c r="I25" i="1"/>
  <c r="G25" i="1"/>
  <c r="H25" i="1" s="1"/>
  <c r="F25" i="1"/>
  <c r="D25" i="1"/>
  <c r="E25" i="1" s="1"/>
  <c r="C25" i="1"/>
  <c r="AU24" i="1"/>
  <c r="AT24" i="1"/>
  <c r="AS24" i="1"/>
  <c r="BB24" i="1" s="1"/>
  <c r="AR24" i="1"/>
  <c r="BA24" i="1" s="1"/>
  <c r="AQ24" i="1"/>
  <c r="AP24" i="1"/>
  <c r="AO24" i="1"/>
  <c r="AZ24" i="1" s="1"/>
  <c r="AN24" i="1"/>
  <c r="AM24" i="1"/>
  <c r="AL24" i="1"/>
  <c r="AK24" i="1"/>
  <c r="AJ24" i="1"/>
  <c r="AY24" i="1" s="1"/>
  <c r="AG24" i="1"/>
  <c r="AF24" i="1"/>
  <c r="AE24" i="1"/>
  <c r="AH24" i="1" s="1"/>
  <c r="AD24" i="1"/>
  <c r="AC24" i="1"/>
  <c r="Z24" i="1"/>
  <c r="Y24" i="1"/>
  <c r="W24" i="1"/>
  <c r="V24" i="1"/>
  <c r="X24" i="1" s="1"/>
  <c r="AA24" i="1" s="1"/>
  <c r="S24" i="1"/>
  <c r="R24" i="1"/>
  <c r="P24" i="1"/>
  <c r="O24" i="1"/>
  <c r="N24" i="1"/>
  <c r="M24" i="1"/>
  <c r="L24" i="1"/>
  <c r="J24" i="1"/>
  <c r="K24" i="1" s="1"/>
  <c r="I24" i="1"/>
  <c r="G24" i="1"/>
  <c r="F24" i="1"/>
  <c r="H24" i="1" s="1"/>
  <c r="E24" i="1"/>
  <c r="D24" i="1"/>
  <c r="C24" i="1"/>
  <c r="AZ23" i="1"/>
  <c r="AY23" i="1"/>
  <c r="BC23" i="1" s="1"/>
  <c r="AU23" i="1"/>
  <c r="AT23" i="1"/>
  <c r="AS23" i="1"/>
  <c r="BB23" i="1" s="1"/>
  <c r="AR23" i="1"/>
  <c r="AQ23" i="1"/>
  <c r="AP23" i="1"/>
  <c r="BA23" i="1" s="1"/>
  <c r="AO23" i="1"/>
  <c r="AN23" i="1"/>
  <c r="AM23" i="1"/>
  <c r="AL23" i="1"/>
  <c r="AK23" i="1"/>
  <c r="AJ23" i="1"/>
  <c r="AV23" i="1" s="1"/>
  <c r="AG23" i="1"/>
  <c r="AF23" i="1"/>
  <c r="AD23" i="1"/>
  <c r="AC23" i="1"/>
  <c r="AE23" i="1" s="1"/>
  <c r="AH23" i="1" s="1"/>
  <c r="Z23" i="1"/>
  <c r="Y23" i="1"/>
  <c r="X23" i="1"/>
  <c r="AA23" i="1" s="1"/>
  <c r="W23" i="1"/>
  <c r="V23" i="1"/>
  <c r="T23" i="1"/>
  <c r="S23" i="1"/>
  <c r="R23" i="1"/>
  <c r="Q23" i="1"/>
  <c r="P23" i="1"/>
  <c r="O23" i="1"/>
  <c r="N23" i="1"/>
  <c r="M23" i="1"/>
  <c r="L23" i="1"/>
  <c r="K23" i="1"/>
  <c r="J23" i="1"/>
  <c r="I23" i="1"/>
  <c r="G23" i="1"/>
  <c r="H23" i="1" s="1"/>
  <c r="F23" i="1"/>
  <c r="D23" i="1"/>
  <c r="E23" i="1" s="1"/>
  <c r="C23" i="1"/>
  <c r="AU22" i="1"/>
  <c r="AT22" i="1"/>
  <c r="AS22" i="1"/>
  <c r="AS19" i="1" s="1"/>
  <c r="AR22" i="1"/>
  <c r="BA22" i="1" s="1"/>
  <c r="AQ22" i="1"/>
  <c r="AP22" i="1"/>
  <c r="AO22" i="1"/>
  <c r="AN22" i="1"/>
  <c r="AM22" i="1"/>
  <c r="AZ22" i="1" s="1"/>
  <c r="AL22" i="1"/>
  <c r="AK22" i="1"/>
  <c r="AK19" i="1" s="1"/>
  <c r="AK18" i="1" s="1"/>
  <c r="AJ22" i="1"/>
  <c r="AY22" i="1" s="1"/>
  <c r="AG22" i="1"/>
  <c r="AF22" i="1"/>
  <c r="AE22" i="1"/>
  <c r="AH22" i="1" s="1"/>
  <c r="AD22" i="1"/>
  <c r="AC22" i="1"/>
  <c r="Z22" i="1"/>
  <c r="Y22" i="1"/>
  <c r="W22" i="1"/>
  <c r="V22" i="1"/>
  <c r="X22" i="1" s="1"/>
  <c r="AA22" i="1" s="1"/>
  <c r="T22" i="1"/>
  <c r="S22" i="1"/>
  <c r="R22" i="1"/>
  <c r="R19" i="1" s="1"/>
  <c r="Q22" i="1"/>
  <c r="P22" i="1"/>
  <c r="O22" i="1"/>
  <c r="N22" i="1"/>
  <c r="M22" i="1"/>
  <c r="L22" i="1"/>
  <c r="J22" i="1"/>
  <c r="J19" i="1" s="1"/>
  <c r="I22" i="1"/>
  <c r="G22" i="1"/>
  <c r="F22" i="1"/>
  <c r="H22" i="1" s="1"/>
  <c r="E22" i="1"/>
  <c r="D22" i="1"/>
  <c r="C22" i="1"/>
  <c r="AU21" i="1"/>
  <c r="AU19" i="1" s="1"/>
  <c r="AU18" i="1" s="1"/>
  <c r="AT21" i="1"/>
  <c r="AT19" i="1" s="1"/>
  <c r="AT18" i="1" s="1"/>
  <c r="AS21" i="1"/>
  <c r="BB21" i="1" s="1"/>
  <c r="AR21" i="1"/>
  <c r="AQ21" i="1"/>
  <c r="AP21" i="1"/>
  <c r="BA21" i="1" s="1"/>
  <c r="AO21" i="1"/>
  <c r="AN21" i="1"/>
  <c r="AM21" i="1"/>
  <c r="AZ21" i="1" s="1"/>
  <c r="AL21" i="1"/>
  <c r="AY21" i="1" s="1"/>
  <c r="BC21" i="1" s="1"/>
  <c r="AK21" i="1"/>
  <c r="AJ21" i="1"/>
  <c r="AG21" i="1"/>
  <c r="AF21" i="1"/>
  <c r="AD21" i="1"/>
  <c r="AD19" i="1" s="1"/>
  <c r="AC21" i="1"/>
  <c r="AC19" i="1" s="1"/>
  <c r="Z21" i="1"/>
  <c r="Y21" i="1"/>
  <c r="X21" i="1"/>
  <c r="AA21" i="1" s="1"/>
  <c r="W21" i="1"/>
  <c r="V21" i="1"/>
  <c r="T21" i="1"/>
  <c r="S21" i="1"/>
  <c r="S19" i="1" s="1"/>
  <c r="S18" i="1" s="1"/>
  <c r="R21" i="1"/>
  <c r="Q21" i="1"/>
  <c r="P21" i="1"/>
  <c r="O21" i="1"/>
  <c r="N21" i="1"/>
  <c r="M21" i="1"/>
  <c r="L21" i="1"/>
  <c r="L19" i="1" s="1"/>
  <c r="L18" i="1" s="1"/>
  <c r="K21" i="1"/>
  <c r="J21" i="1"/>
  <c r="I21" i="1"/>
  <c r="G21" i="1"/>
  <c r="H21" i="1" s="1"/>
  <c r="F21" i="1"/>
  <c r="D21" i="1"/>
  <c r="D19" i="1" s="1"/>
  <c r="C21" i="1"/>
  <c r="C19" i="1" s="1"/>
  <c r="AU20" i="1"/>
  <c r="AT20" i="1"/>
  <c r="AS20" i="1"/>
  <c r="BB20" i="1" s="1"/>
  <c r="AR20" i="1"/>
  <c r="BA20" i="1" s="1"/>
  <c r="AQ20" i="1"/>
  <c r="AP20" i="1"/>
  <c r="AO20" i="1"/>
  <c r="AO19" i="1" s="1"/>
  <c r="AO18" i="1" s="1"/>
  <c r="AN20" i="1"/>
  <c r="AN19" i="1" s="1"/>
  <c r="AM20" i="1"/>
  <c r="AL20" i="1"/>
  <c r="AK20" i="1"/>
  <c r="AG20" i="1"/>
  <c r="AF20" i="1"/>
  <c r="AF19" i="1" s="1"/>
  <c r="AF18" i="1" s="1"/>
  <c r="AE20" i="1"/>
  <c r="AH20" i="1" s="1"/>
  <c r="AD20" i="1"/>
  <c r="AC20" i="1"/>
  <c r="Z20" i="1"/>
  <c r="Z19" i="1" s="1"/>
  <c r="Y20" i="1"/>
  <c r="W20" i="1"/>
  <c r="W19" i="1" s="1"/>
  <c r="W18" i="1" s="1"/>
  <c r="V20" i="1"/>
  <c r="V19" i="1" s="1"/>
  <c r="T20" i="1"/>
  <c r="S20" i="1"/>
  <c r="R20" i="1"/>
  <c r="Q20" i="1"/>
  <c r="P20" i="1"/>
  <c r="O20" i="1"/>
  <c r="N20" i="1"/>
  <c r="N19" i="1" s="1"/>
  <c r="N18" i="1" s="1"/>
  <c r="M20" i="1"/>
  <c r="M19" i="1" s="1"/>
  <c r="M18" i="1" s="1"/>
  <c r="L20" i="1"/>
  <c r="J20" i="1"/>
  <c r="K20" i="1" s="1"/>
  <c r="I20" i="1"/>
  <c r="I19" i="1" s="1"/>
  <c r="I18" i="1" s="1"/>
  <c r="G20" i="1"/>
  <c r="F20" i="1"/>
  <c r="F19" i="1" s="1"/>
  <c r="F18" i="1" s="1"/>
  <c r="E20" i="1"/>
  <c r="D20" i="1"/>
  <c r="C20" i="1"/>
  <c r="AQ19" i="1"/>
  <c r="AQ18" i="1" s="1"/>
  <c r="AP19" i="1"/>
  <c r="AP18" i="1" s="1"/>
  <c r="AG19" i="1"/>
  <c r="AG18" i="1" s="1"/>
  <c r="Y19" i="1"/>
  <c r="Y18" i="1" s="1"/>
  <c r="P19" i="1"/>
  <c r="O19" i="1"/>
  <c r="O18" i="1" s="1"/>
  <c r="G19" i="1"/>
  <c r="G18" i="1" s="1"/>
  <c r="AU9" i="1"/>
  <c r="AC3" i="1"/>
  <c r="V3" i="1"/>
  <c r="O3" i="1"/>
  <c r="AY3" i="1" s="1"/>
  <c r="L3" i="1"/>
  <c r="I3" i="1"/>
  <c r="F3" i="1"/>
  <c r="C3" i="1"/>
  <c r="AN18" i="1" l="1"/>
  <c r="C18" i="1"/>
  <c r="BC24" i="1"/>
  <c r="K35" i="1"/>
  <c r="BC45" i="1"/>
  <c r="AZ52" i="1"/>
  <c r="BC52" i="1" s="1"/>
  <c r="BC55" i="1"/>
  <c r="AE59" i="1"/>
  <c r="AH59" i="1" s="1"/>
  <c r="X66" i="1"/>
  <c r="AA66" i="1" s="1"/>
  <c r="BA202" i="1"/>
  <c r="AP197" i="1"/>
  <c r="E19" i="1"/>
  <c r="AW23" i="1"/>
  <c r="BC25" i="1"/>
  <c r="BA29" i="1"/>
  <c r="X35" i="1"/>
  <c r="AA35" i="1" s="1"/>
  <c r="K37" i="1"/>
  <c r="E46" i="1"/>
  <c r="AZ48" i="1"/>
  <c r="BC48" i="1" s="1"/>
  <c r="BD48" i="1" s="1"/>
  <c r="BC51" i="1"/>
  <c r="AW54" i="1"/>
  <c r="AW58" i="1"/>
  <c r="BD60" i="1"/>
  <c r="BC62" i="1"/>
  <c r="AA174" i="1"/>
  <c r="BA188" i="1"/>
  <c r="BD244" i="1"/>
  <c r="BD45" i="1"/>
  <c r="AS222" i="1"/>
  <c r="R18" i="1"/>
  <c r="BC33" i="1"/>
  <c r="O34" i="1"/>
  <c r="O17" i="1" s="1"/>
  <c r="O219" i="1" s="1"/>
  <c r="BC56" i="1"/>
  <c r="BC58" i="1"/>
  <c r="BD58" i="1" s="1"/>
  <c r="BC60" i="1"/>
  <c r="BC69" i="1"/>
  <c r="BD69" i="1" s="1"/>
  <c r="BD84" i="1"/>
  <c r="BC213" i="1"/>
  <c r="X19" i="1"/>
  <c r="AA19" i="1" s="1"/>
  <c r="BB29" i="1"/>
  <c r="AZ35" i="1"/>
  <c r="BA46" i="1"/>
  <c r="AA50" i="1"/>
  <c r="BB52" i="1"/>
  <c r="BC65" i="1"/>
  <c r="BD65" i="1" s="1"/>
  <c r="BC70" i="1"/>
  <c r="AP168" i="1"/>
  <c r="L168" i="1"/>
  <c r="K19" i="1"/>
  <c r="H18" i="1"/>
  <c r="AE19" i="1"/>
  <c r="AH19" i="1" s="1"/>
  <c r="AC18" i="1"/>
  <c r="BD33" i="1"/>
  <c r="BB37" i="1"/>
  <c r="AE48" i="1"/>
  <c r="AH48" i="1" s="1"/>
  <c r="BD57" i="1"/>
  <c r="BC66" i="1"/>
  <c r="O221" i="1"/>
  <c r="O423" i="1" s="1"/>
  <c r="O8" i="1" s="1"/>
  <c r="AD18" i="1"/>
  <c r="BC47" i="1"/>
  <c r="BA50" i="1"/>
  <c r="X59" i="1"/>
  <c r="AA59" i="1" s="1"/>
  <c r="BC61" i="1"/>
  <c r="BC68" i="1"/>
  <c r="AY172" i="1"/>
  <c r="AJ169" i="1"/>
  <c r="Y197" i="1"/>
  <c r="Y190" i="1" s="1"/>
  <c r="P18" i="1"/>
  <c r="Z18" i="1"/>
  <c r="BB19" i="1"/>
  <c r="AS18" i="1"/>
  <c r="K41" i="1"/>
  <c r="BC44" i="1"/>
  <c r="AZ66" i="1"/>
  <c r="AJ3" i="1"/>
  <c r="AV24" i="1"/>
  <c r="AC29" i="1"/>
  <c r="AE29" i="1" s="1"/>
  <c r="AH29" i="1" s="1"/>
  <c r="BA30" i="1"/>
  <c r="AV36" i="1"/>
  <c r="AC37" i="1"/>
  <c r="AE37" i="1" s="1"/>
  <c r="AH37" i="1" s="1"/>
  <c r="BA38" i="1"/>
  <c r="BC38" i="1" s="1"/>
  <c r="BD38" i="1" s="1"/>
  <c r="AY39" i="1"/>
  <c r="AV40" i="1"/>
  <c r="AC41" i="1"/>
  <c r="BA42" i="1"/>
  <c r="BC42" i="1" s="1"/>
  <c r="BD42" i="1" s="1"/>
  <c r="AY43" i="1"/>
  <c r="AV44" i="1"/>
  <c r="AV48" i="1"/>
  <c r="AW48" i="1" s="1"/>
  <c r="V52" i="1"/>
  <c r="X52" i="1" s="1"/>
  <c r="AA52" i="1" s="1"/>
  <c r="AN52" i="1"/>
  <c r="AV56" i="1"/>
  <c r="AY59" i="1"/>
  <c r="AV60" i="1"/>
  <c r="AW60" i="1" s="1"/>
  <c r="AY63" i="1"/>
  <c r="BC63" i="1" s="1"/>
  <c r="AV64" i="1"/>
  <c r="AW64" i="1" s="1"/>
  <c r="AY67" i="1"/>
  <c r="BC67" i="1" s="1"/>
  <c r="AV68" i="1"/>
  <c r="BA74" i="1"/>
  <c r="AV82" i="1"/>
  <c r="AW82" i="1" s="1"/>
  <c r="AY84" i="1"/>
  <c r="BC84" i="1" s="1"/>
  <c r="AV84" i="1"/>
  <c r="G85" i="1"/>
  <c r="H85" i="1" s="1"/>
  <c r="E85" i="1"/>
  <c r="X86" i="1"/>
  <c r="AA86" i="1" s="1"/>
  <c r="AE89" i="1"/>
  <c r="AH89" i="1" s="1"/>
  <c r="E92" i="1"/>
  <c r="D91" i="1"/>
  <c r="E91" i="1" s="1"/>
  <c r="BB92" i="1"/>
  <c r="AW94" i="1"/>
  <c r="BB95" i="1"/>
  <c r="AZ98" i="1"/>
  <c r="E100" i="1"/>
  <c r="D99" i="1"/>
  <c r="E99" i="1" s="1"/>
  <c r="T103" i="1"/>
  <c r="AZ113" i="1"/>
  <c r="BC113" i="1" s="1"/>
  <c r="AZ117" i="1"/>
  <c r="BC117" i="1" s="1"/>
  <c r="AA124" i="1"/>
  <c r="AY124" i="1"/>
  <c r="AV124" i="1"/>
  <c r="AH125" i="1"/>
  <c r="AY125" i="1"/>
  <c r="F129" i="1"/>
  <c r="AQ129" i="1"/>
  <c r="BA129" i="1" s="1"/>
  <c r="AV134" i="1"/>
  <c r="AY136" i="1"/>
  <c r="BC136" i="1" s="1"/>
  <c r="BD136" i="1" s="1"/>
  <c r="AV136" i="1"/>
  <c r="AA140" i="1"/>
  <c r="AW142" i="1"/>
  <c r="AZ142" i="1"/>
  <c r="AV145" i="1"/>
  <c r="BB147" i="1"/>
  <c r="AY149" i="1"/>
  <c r="BA155" i="1"/>
  <c r="BA157" i="1"/>
  <c r="AV159" i="1"/>
  <c r="BB169" i="1"/>
  <c r="X171" i="1"/>
  <c r="AA171" i="1" s="1"/>
  <c r="AZ173" i="1"/>
  <c r="H175" i="1"/>
  <c r="F174" i="1"/>
  <c r="H174" i="1" s="1"/>
  <c r="AY175" i="1"/>
  <c r="BD177" i="1"/>
  <c r="AY177" i="1"/>
  <c r="BC177" i="1" s="1"/>
  <c r="AA180" i="1"/>
  <c r="AC184" i="1"/>
  <c r="AY187" i="1"/>
  <c r="K189" i="1"/>
  <c r="J188" i="1"/>
  <c r="K188" i="1" s="1"/>
  <c r="AY189" i="1"/>
  <c r="X194" i="1"/>
  <c r="AA194" i="1" s="1"/>
  <c r="AJ195" i="1"/>
  <c r="BA198" i="1"/>
  <c r="AY199" i="1"/>
  <c r="AY201" i="1"/>
  <c r="AY207" i="1"/>
  <c r="BC207" i="1" s="1"/>
  <c r="AY212" i="1"/>
  <c r="AV212" i="1"/>
  <c r="BC214" i="1"/>
  <c r="BD214" i="1" s="1"/>
  <c r="AZ218" i="1"/>
  <c r="BC218" i="1" s="1"/>
  <c r="R222" i="1"/>
  <c r="AN223" i="1"/>
  <c r="AN222" i="1" s="1"/>
  <c r="E226" i="1"/>
  <c r="E234" i="1"/>
  <c r="D233" i="1"/>
  <c r="E233" i="1" s="1"/>
  <c r="AP233" i="1"/>
  <c r="BA233" i="1" s="1"/>
  <c r="BA235" i="1"/>
  <c r="O238" i="1"/>
  <c r="M238" i="1"/>
  <c r="AH241" i="1"/>
  <c r="P241" i="1"/>
  <c r="P238" i="1" s="1"/>
  <c r="BC244" i="1"/>
  <c r="BA251" i="1"/>
  <c r="BA252" i="1"/>
  <c r="BD253" i="1"/>
  <c r="X255" i="1"/>
  <c r="AA255" i="1" s="1"/>
  <c r="AV255" i="1"/>
  <c r="K257" i="1"/>
  <c r="S256" i="1"/>
  <c r="S238" i="1" s="1"/>
  <c r="S221" i="1" s="1"/>
  <c r="S423" i="1" s="1"/>
  <c r="S8" i="1" s="1"/>
  <c r="I256" i="1"/>
  <c r="I238" i="1" s="1"/>
  <c r="I221" i="1" s="1"/>
  <c r="I423" i="1" s="1"/>
  <c r="I8" i="1" s="1"/>
  <c r="K258" i="1"/>
  <c r="AH259" i="1"/>
  <c r="BC268" i="1"/>
  <c r="X272" i="1"/>
  <c r="AA272" i="1" s="1"/>
  <c r="AV274" i="1"/>
  <c r="P280" i="1"/>
  <c r="P77" i="1"/>
  <c r="P76" i="1" s="1"/>
  <c r="P285" i="1"/>
  <c r="P83" i="1"/>
  <c r="AZ287" i="1"/>
  <c r="AM83" i="1"/>
  <c r="AZ83" i="1" s="1"/>
  <c r="AU285" i="1"/>
  <c r="AU238" i="1" s="1"/>
  <c r="AU83" i="1"/>
  <c r="BB83" i="1" s="1"/>
  <c r="R289" i="1"/>
  <c r="R86" i="1"/>
  <c r="R85" i="1" s="1"/>
  <c r="K292" i="1"/>
  <c r="J88" i="1"/>
  <c r="N307" i="1"/>
  <c r="N104" i="1"/>
  <c r="N103" i="1" s="1"/>
  <c r="W307" i="1"/>
  <c r="X307" i="1" s="1"/>
  <c r="AA307" i="1" s="1"/>
  <c r="W104" i="1"/>
  <c r="W103" i="1" s="1"/>
  <c r="X103" i="1" s="1"/>
  <c r="AA103" i="1" s="1"/>
  <c r="AK307" i="1"/>
  <c r="AK104" i="1"/>
  <c r="AK103" i="1" s="1"/>
  <c r="AS307" i="1"/>
  <c r="BB307" i="1" s="1"/>
  <c r="BB308" i="1"/>
  <c r="AS104" i="1"/>
  <c r="N309" i="1"/>
  <c r="N106" i="1"/>
  <c r="N105" i="1" s="1"/>
  <c r="W309" i="1"/>
  <c r="W106" i="1"/>
  <c r="R321" i="1"/>
  <c r="R118" i="1"/>
  <c r="R117" i="1" s="1"/>
  <c r="T125" i="1"/>
  <c r="E339" i="1"/>
  <c r="D135" i="1"/>
  <c r="E135" i="1" s="1"/>
  <c r="K364" i="1"/>
  <c r="J160" i="1"/>
  <c r="D406" i="1"/>
  <c r="E406" i="1" s="1"/>
  <c r="E407" i="1"/>
  <c r="D203" i="1"/>
  <c r="AV407" i="1"/>
  <c r="AW420" i="1"/>
  <c r="BD420" i="1"/>
  <c r="AJ435" i="1"/>
  <c r="T231" i="1"/>
  <c r="O442" i="1"/>
  <c r="Q442" i="1" s="1"/>
  <c r="Q445" i="1"/>
  <c r="T445" i="1" s="1"/>
  <c r="AW469" i="1"/>
  <c r="BD469" i="1"/>
  <c r="AW479" i="1"/>
  <c r="H19" i="1"/>
  <c r="BD21" i="1"/>
  <c r="BB22" i="1"/>
  <c r="BC22" i="1" s="1"/>
  <c r="BD22" i="1" s="1"/>
  <c r="BD25" i="1"/>
  <c r="D29" i="1"/>
  <c r="E29" i="1" s="1"/>
  <c r="T29" i="1"/>
  <c r="AD29" i="1"/>
  <c r="AM29" i="1"/>
  <c r="AZ29" i="1" s="1"/>
  <c r="H35" i="1"/>
  <c r="D37" i="1"/>
  <c r="AD37" i="1"/>
  <c r="AM37" i="1"/>
  <c r="D41" i="1"/>
  <c r="E41" i="1" s="1"/>
  <c r="AD41" i="1"/>
  <c r="AM41" i="1"/>
  <c r="AZ41" i="1" s="1"/>
  <c r="J46" i="1"/>
  <c r="K46" i="1" s="1"/>
  <c r="AK46" i="1"/>
  <c r="AS46" i="1"/>
  <c r="BB46" i="1" s="1"/>
  <c r="AK50" i="1"/>
  <c r="AS50" i="1"/>
  <c r="BB50" i="1" s="1"/>
  <c r="BB54" i="1"/>
  <c r="BC54" i="1" s="1"/>
  <c r="BD54" i="1" s="1"/>
  <c r="BD61" i="1"/>
  <c r="J66" i="1"/>
  <c r="K66" i="1" s="1"/>
  <c r="AS66" i="1"/>
  <c r="BB66" i="1" s="1"/>
  <c r="AZ73" i="1"/>
  <c r="AZ77" i="1"/>
  <c r="AE82" i="1"/>
  <c r="BC82" i="1"/>
  <c r="BD82" i="1" s="1"/>
  <c r="Y85" i="1"/>
  <c r="E90" i="1"/>
  <c r="BA93" i="1"/>
  <c r="E98" i="1"/>
  <c r="X98" i="1"/>
  <c r="AA98" i="1" s="1"/>
  <c r="H101" i="1"/>
  <c r="AY101" i="1"/>
  <c r="AV102" i="1"/>
  <c r="K104" i="1"/>
  <c r="X104" i="1"/>
  <c r="AA104" i="1" s="1"/>
  <c r="AJ103" i="1"/>
  <c r="G105" i="1"/>
  <c r="H105" i="1" s="1"/>
  <c r="AY105" i="1"/>
  <c r="T105" i="1"/>
  <c r="E108" i="1"/>
  <c r="D107" i="1"/>
  <c r="E107" i="1" s="1"/>
  <c r="AZ107" i="1"/>
  <c r="AZ108" i="1"/>
  <c r="AZ111" i="1"/>
  <c r="AE114" i="1"/>
  <c r="AH114" i="1" s="1"/>
  <c r="AV114" i="1"/>
  <c r="T115" i="1"/>
  <c r="AE118" i="1"/>
  <c r="AH118" i="1" s="1"/>
  <c r="AV118" i="1"/>
  <c r="P119" i="1"/>
  <c r="Z119" i="1"/>
  <c r="AA119" i="1" s="1"/>
  <c r="AV121" i="1"/>
  <c r="E124" i="1"/>
  <c r="AA128" i="1"/>
  <c r="AY128" i="1"/>
  <c r="BC128" i="1" s="1"/>
  <c r="AV128" i="1"/>
  <c r="AW128" i="1" s="1"/>
  <c r="BB128" i="1"/>
  <c r="H129" i="1"/>
  <c r="AY131" i="1"/>
  <c r="BC131" i="1" s="1"/>
  <c r="AA132" i="1"/>
  <c r="BD132" i="1"/>
  <c r="BB136" i="1"/>
  <c r="E140" i="1"/>
  <c r="D139" i="1"/>
  <c r="E139" i="1" s="1"/>
  <c r="AY140" i="1"/>
  <c r="AJ139" i="1"/>
  <c r="AV140" i="1"/>
  <c r="AV141" i="1"/>
  <c r="AE144" i="1"/>
  <c r="AH144" i="1" s="1"/>
  <c r="BB144" i="1"/>
  <c r="V146" i="1"/>
  <c r="X146" i="1" s="1"/>
  <c r="C146" i="1"/>
  <c r="K148" i="1"/>
  <c r="AA152" i="1"/>
  <c r="AY152" i="1"/>
  <c r="AV152" i="1"/>
  <c r="AA154" i="1"/>
  <c r="AW158" i="1"/>
  <c r="K161" i="1"/>
  <c r="T163" i="1"/>
  <c r="F165" i="1"/>
  <c r="T165" i="1"/>
  <c r="AE166" i="1"/>
  <c r="AH166" i="1" s="1"/>
  <c r="AN165" i="1"/>
  <c r="AZ165" i="1" s="1"/>
  <c r="BC165" i="1" s="1"/>
  <c r="AV166" i="1"/>
  <c r="AW166" i="1" s="1"/>
  <c r="AO168" i="1"/>
  <c r="E171" i="1"/>
  <c r="AY171" i="1"/>
  <c r="G172" i="1"/>
  <c r="H172" i="1" s="1"/>
  <c r="H173" i="1"/>
  <c r="AH173" i="1"/>
  <c r="AY173" i="1"/>
  <c r="BB174" i="1"/>
  <c r="E176" i="1"/>
  <c r="AA176" i="1"/>
  <c r="BD176" i="1"/>
  <c r="E180" i="1"/>
  <c r="D179" i="1"/>
  <c r="AY180" i="1"/>
  <c r="BC180" i="1" s="1"/>
  <c r="AJ179" i="1"/>
  <c r="AV180" i="1"/>
  <c r="BA182" i="1"/>
  <c r="AZ182" i="1"/>
  <c r="BC182" i="1" s="1"/>
  <c r="BD182" i="1" s="1"/>
  <c r="L183" i="1"/>
  <c r="AD184" i="1"/>
  <c r="AD183" i="1" s="1"/>
  <c r="G184" i="1"/>
  <c r="H185" i="1"/>
  <c r="AZ185" i="1"/>
  <c r="BA189" i="1"/>
  <c r="AE192" i="1"/>
  <c r="AH192" i="1" s="1"/>
  <c r="AQ197" i="1"/>
  <c r="BB198" i="1"/>
  <c r="AA200" i="1"/>
  <c r="BA204" i="1"/>
  <c r="K205" i="1"/>
  <c r="AH205" i="1"/>
  <c r="AA208" i="1"/>
  <c r="AW210" i="1"/>
  <c r="H213" i="1"/>
  <c r="BA214" i="1"/>
  <c r="AZ214" i="1"/>
  <c r="AH216" i="1"/>
  <c r="AH218" i="1"/>
  <c r="L223" i="1"/>
  <c r="L222" i="1" s="1"/>
  <c r="T223" i="1"/>
  <c r="AL223" i="1"/>
  <c r="AL222" i="1" s="1"/>
  <c r="AL221" i="1" s="1"/>
  <c r="AL423" i="1" s="1"/>
  <c r="AL8" i="1" s="1"/>
  <c r="AT223" i="1"/>
  <c r="AT222" i="1" s="1"/>
  <c r="AT221" i="1" s="1"/>
  <c r="AT423" i="1" s="1"/>
  <c r="AT8" i="1" s="1"/>
  <c r="AA226" i="1"/>
  <c r="AY226" i="1"/>
  <c r="BC226" i="1" s="1"/>
  <c r="BD226" i="1" s="1"/>
  <c r="AV226" i="1"/>
  <c r="BB227" i="1"/>
  <c r="AY229" i="1"/>
  <c r="BC229" i="1" s="1"/>
  <c r="BD229" i="1" s="1"/>
  <c r="J233" i="1"/>
  <c r="K233" i="1" s="1"/>
  <c r="AS233" i="1"/>
  <c r="AA234" i="1"/>
  <c r="E240" i="1"/>
  <c r="G241" i="1"/>
  <c r="H241" i="1" s="1"/>
  <c r="H243" i="1"/>
  <c r="AZ245" i="1"/>
  <c r="G245" i="1"/>
  <c r="H245" i="1" s="1"/>
  <c r="H247" i="1"/>
  <c r="AZ247" i="1"/>
  <c r="AH249" i="1"/>
  <c r="BB251" i="1"/>
  <c r="BB254" i="1"/>
  <c r="AH257" i="1"/>
  <c r="AO256" i="1"/>
  <c r="AZ256" i="1" s="1"/>
  <c r="BB257" i="1"/>
  <c r="BC257" i="1" s="1"/>
  <c r="BD257" i="1" s="1"/>
  <c r="BC259" i="1"/>
  <c r="BD259" i="1" s="1"/>
  <c r="V263" i="1"/>
  <c r="X263" i="1" s="1"/>
  <c r="AA263" i="1" s="1"/>
  <c r="X264" i="1"/>
  <c r="AA264" i="1" s="1"/>
  <c r="AD270" i="1"/>
  <c r="AD238" i="1" s="1"/>
  <c r="AD221" i="1" s="1"/>
  <c r="AE271" i="1"/>
  <c r="AH271" i="1" s="1"/>
  <c r="AA84" i="1"/>
  <c r="P295" i="1"/>
  <c r="P93" i="1"/>
  <c r="AM93" i="1"/>
  <c r="AZ93" i="1" s="1"/>
  <c r="BC93" i="1" s="1"/>
  <c r="AM295" i="1"/>
  <c r="AZ297" i="1"/>
  <c r="AV298" i="1"/>
  <c r="AW298" i="1" s="1"/>
  <c r="Y95" i="1"/>
  <c r="Y91" i="1" s="1"/>
  <c r="AA91" i="1" s="1"/>
  <c r="Y295" i="1"/>
  <c r="AY312" i="1"/>
  <c r="AV314" i="1"/>
  <c r="AW314" i="1" s="1"/>
  <c r="K322" i="1"/>
  <c r="J321" i="1"/>
  <c r="K321" i="1" s="1"/>
  <c r="J118" i="1"/>
  <c r="K328" i="1"/>
  <c r="J124" i="1"/>
  <c r="K124" i="1" s="1"/>
  <c r="AV330" i="1"/>
  <c r="AW330" i="1" s="1"/>
  <c r="AQ127" i="1"/>
  <c r="AQ323" i="1"/>
  <c r="AF333" i="1"/>
  <c r="AH333" i="1" s="1"/>
  <c r="AF130" i="1"/>
  <c r="AF129" i="1" s="1"/>
  <c r="E335" i="1"/>
  <c r="D333" i="1"/>
  <c r="E333" i="1" s="1"/>
  <c r="D131" i="1"/>
  <c r="E131" i="1" s="1"/>
  <c r="F341" i="1"/>
  <c r="H341" i="1" s="1"/>
  <c r="H342" i="1"/>
  <c r="F138" i="1"/>
  <c r="F137" i="1" s="1"/>
  <c r="H137" i="1" s="1"/>
  <c r="L343" i="1"/>
  <c r="L143" i="1"/>
  <c r="L139" i="1" s="1"/>
  <c r="AW347" i="1"/>
  <c r="BD347" i="1"/>
  <c r="T343" i="1"/>
  <c r="AQ383" i="1"/>
  <c r="AQ181" i="1"/>
  <c r="AQ179" i="1" s="1"/>
  <c r="BA179" i="1" s="1"/>
  <c r="H386" i="1"/>
  <c r="F182" i="1"/>
  <c r="H182" i="1" s="1"/>
  <c r="AZ391" i="1"/>
  <c r="AM187" i="1"/>
  <c r="BB212" i="1"/>
  <c r="AZ426" i="1"/>
  <c r="AM425" i="1"/>
  <c r="BA804" i="1"/>
  <c r="AP803" i="1"/>
  <c r="AR19" i="1"/>
  <c r="AR18" i="1" s="1"/>
  <c r="BA18" i="1" s="1"/>
  <c r="X20" i="1"/>
  <c r="AA20" i="1" s="1"/>
  <c r="E21" i="1"/>
  <c r="AE21" i="1"/>
  <c r="AH21" i="1" s="1"/>
  <c r="AV21" i="1"/>
  <c r="K22" i="1"/>
  <c r="V29" i="1"/>
  <c r="X29" i="1" s="1"/>
  <c r="AA29" i="1" s="1"/>
  <c r="AJ35" i="1"/>
  <c r="AR35" i="1"/>
  <c r="BA35" i="1"/>
  <c r="X36" i="1"/>
  <c r="AA36" i="1" s="1"/>
  <c r="V37" i="1"/>
  <c r="X37" i="1" s="1"/>
  <c r="AA37" i="1" s="1"/>
  <c r="K38" i="1"/>
  <c r="V41" i="1"/>
  <c r="X41" i="1" s="1"/>
  <c r="AA41" i="1" s="1"/>
  <c r="K42" i="1"/>
  <c r="AC46" i="1"/>
  <c r="AE46" i="1" s="1"/>
  <c r="AH46" i="1" s="1"/>
  <c r="G48" i="1"/>
  <c r="H48" i="1" s="1"/>
  <c r="AP48" i="1"/>
  <c r="BA48" i="1" s="1"/>
  <c r="E49" i="1"/>
  <c r="C50" i="1"/>
  <c r="E50" i="1" s="1"/>
  <c r="AC50" i="1"/>
  <c r="AE50" i="1" s="1"/>
  <c r="AH50" i="1" s="1"/>
  <c r="G52" i="1"/>
  <c r="H52" i="1" s="1"/>
  <c r="AP52" i="1"/>
  <c r="BA52" i="1" s="1"/>
  <c r="E53" i="1"/>
  <c r="AE53" i="1"/>
  <c r="AH53" i="1" s="1"/>
  <c r="K54" i="1"/>
  <c r="E61" i="1"/>
  <c r="AV61" i="1"/>
  <c r="AW61" i="1" s="1"/>
  <c r="AV65" i="1"/>
  <c r="AW65" i="1" s="1"/>
  <c r="AV69" i="1"/>
  <c r="AW69" i="1" s="1"/>
  <c r="AJ71" i="1"/>
  <c r="H75" i="1"/>
  <c r="F74" i="1"/>
  <c r="H74" i="1" s="1"/>
  <c r="AZ75" i="1"/>
  <c r="AV75" i="1"/>
  <c r="AE76" i="1"/>
  <c r="AH76" i="1" s="1"/>
  <c r="AY80" i="1"/>
  <c r="AJ79" i="1"/>
  <c r="AV80" i="1"/>
  <c r="BA82" i="1"/>
  <c r="X83" i="1"/>
  <c r="AA83" i="1" s="1"/>
  <c r="P85" i="1"/>
  <c r="AY88" i="1"/>
  <c r="BC88" i="1" s="1"/>
  <c r="BD88" i="1" s="1"/>
  <c r="AV88" i="1"/>
  <c r="AW88" i="1" s="1"/>
  <c r="AZ89" i="1"/>
  <c r="AC91" i="1"/>
  <c r="AE91" i="1" s="1"/>
  <c r="G91" i="1"/>
  <c r="H91" i="1" s="1"/>
  <c r="H93" i="1"/>
  <c r="AH93" i="1"/>
  <c r="BA91" i="1"/>
  <c r="AY95" i="1"/>
  <c r="AY96" i="1"/>
  <c r="BC96" i="1" s="1"/>
  <c r="BD96" i="1" s="1"/>
  <c r="AV96" i="1"/>
  <c r="AW96" i="1" s="1"/>
  <c r="AE100" i="1"/>
  <c r="AH100" i="1" s="1"/>
  <c r="AZ99" i="1"/>
  <c r="AE108" i="1"/>
  <c r="AH108" i="1" s="1"/>
  <c r="BB110" i="1"/>
  <c r="AZ112" i="1"/>
  <c r="T113" i="1"/>
  <c r="AW114" i="1"/>
  <c r="BC114" i="1"/>
  <c r="BD114" i="1" s="1"/>
  <c r="T117" i="1"/>
  <c r="AW118" i="1"/>
  <c r="AE120" i="1"/>
  <c r="AW126" i="1"/>
  <c r="I129" i="1"/>
  <c r="K129" i="1" s="1"/>
  <c r="Y129" i="1"/>
  <c r="AY132" i="1"/>
  <c r="BC132" i="1" s="1"/>
  <c r="AV132" i="1"/>
  <c r="AW132" i="1" s="1"/>
  <c r="AV133" i="1"/>
  <c r="BA134" i="1"/>
  <c r="BC134" i="1" s="1"/>
  <c r="AZ135" i="1"/>
  <c r="Y139" i="1"/>
  <c r="AA139" i="1" s="1"/>
  <c r="BB140" i="1"/>
  <c r="O139" i="1"/>
  <c r="BA146" i="1"/>
  <c r="N146" i="1"/>
  <c r="AY147" i="1"/>
  <c r="BC147" i="1" s="1"/>
  <c r="BB152" i="1"/>
  <c r="X155" i="1"/>
  <c r="AA155" i="1" s="1"/>
  <c r="L155" i="1"/>
  <c r="AV157" i="1"/>
  <c r="X159" i="1"/>
  <c r="AA159" i="1" s="1"/>
  <c r="T161" i="1"/>
  <c r="AE162" i="1"/>
  <c r="AH162" i="1" s="1"/>
  <c r="AA164" i="1"/>
  <c r="G165" i="1"/>
  <c r="H165" i="1" s="1"/>
  <c r="AP165" i="1"/>
  <c r="BA165" i="1" s="1"/>
  <c r="E165" i="1"/>
  <c r="M165" i="1"/>
  <c r="M17" i="1" s="1"/>
  <c r="M219" i="1" s="1"/>
  <c r="V165" i="1"/>
  <c r="X165" i="1" s="1"/>
  <c r="AA165" i="1" s="1"/>
  <c r="BC166" i="1"/>
  <c r="BD166" i="1" s="1"/>
  <c r="G169" i="1"/>
  <c r="X169" i="1"/>
  <c r="AA169" i="1" s="1"/>
  <c r="E170" i="1"/>
  <c r="H171" i="1"/>
  <c r="F170" i="1"/>
  <c r="F169" i="1" s="1"/>
  <c r="F168" i="1" s="1"/>
  <c r="BB170" i="1"/>
  <c r="E172" i="1"/>
  <c r="BA173" i="1"/>
  <c r="AY176" i="1"/>
  <c r="BC176" i="1" s="1"/>
  <c r="AV176" i="1"/>
  <c r="AW176" i="1" s="1"/>
  <c r="AJ174" i="1"/>
  <c r="BB180" i="1"/>
  <c r="AA182" i="1"/>
  <c r="AH185" i="1"/>
  <c r="AA188" i="1"/>
  <c r="AF190" i="1"/>
  <c r="G192" i="1"/>
  <c r="H193" i="1"/>
  <c r="AZ195" i="1"/>
  <c r="AZ196" i="1"/>
  <c r="AD197" i="1"/>
  <c r="AD190" i="1" s="1"/>
  <c r="H199" i="1"/>
  <c r="F198" i="1"/>
  <c r="AY200" i="1"/>
  <c r="BC200" i="1" s="1"/>
  <c r="BD200" i="1" s="1"/>
  <c r="AV200" i="1"/>
  <c r="AW200" i="1" s="1"/>
  <c r="AJ198" i="1"/>
  <c r="AR198" i="1"/>
  <c r="AR197" i="1" s="1"/>
  <c r="AR190" i="1" s="1"/>
  <c r="K203" i="1"/>
  <c r="AE203" i="1"/>
  <c r="AH203" i="1" s="1"/>
  <c r="AY208" i="1"/>
  <c r="AV208" i="1"/>
  <c r="X216" i="1"/>
  <c r="AA216" i="1" s="1"/>
  <c r="K218" i="1"/>
  <c r="H223" i="1"/>
  <c r="AP222" i="1"/>
  <c r="D223" i="1"/>
  <c r="M223" i="1"/>
  <c r="M222" i="1" s="1"/>
  <c r="M221" i="1" s="1"/>
  <c r="M423" i="1" s="1"/>
  <c r="M8" i="1" s="1"/>
  <c r="V223" i="1"/>
  <c r="BA224" i="1"/>
  <c r="AE223" i="1"/>
  <c r="AH223" i="1" s="1"/>
  <c r="BB226" i="1"/>
  <c r="AV227" i="1"/>
  <c r="AW227" i="1" s="1"/>
  <c r="AV228" i="1"/>
  <c r="AW228" i="1" s="1"/>
  <c r="AC233" i="1"/>
  <c r="BB234" i="1"/>
  <c r="AG238" i="1"/>
  <c r="AG221" i="1" s="1"/>
  <c r="AG423" i="1" s="1"/>
  <c r="AG8" i="1" s="1"/>
  <c r="X240" i="1"/>
  <c r="AA240" i="1" s="1"/>
  <c r="AZ242" i="1"/>
  <c r="AZ246" i="1"/>
  <c r="AH247" i="1"/>
  <c r="X249" i="1"/>
  <c r="AA249" i="1" s="1"/>
  <c r="AE250" i="1"/>
  <c r="AH250" i="1" s="1"/>
  <c r="AV251" i="1"/>
  <c r="AW251" i="1" s="1"/>
  <c r="BA256" i="1"/>
  <c r="X257" i="1"/>
  <c r="AA257" i="1" s="1"/>
  <c r="AH263" i="1"/>
  <c r="BA275" i="1"/>
  <c r="N283" i="1"/>
  <c r="N80" i="1"/>
  <c r="N79" i="1" s="1"/>
  <c r="N34" i="1" s="1"/>
  <c r="N17" i="1" s="1"/>
  <c r="X284" i="1"/>
  <c r="AA284" i="1" s="1"/>
  <c r="W283" i="1"/>
  <c r="X283" i="1" s="1"/>
  <c r="AA283" i="1" s="1"/>
  <c r="W80" i="1"/>
  <c r="P87" i="1"/>
  <c r="P289" i="1"/>
  <c r="AM289" i="1"/>
  <c r="AZ291" i="1"/>
  <c r="AM87" i="1"/>
  <c r="AZ87" i="1" s="1"/>
  <c r="AU289" i="1"/>
  <c r="AU87" i="1"/>
  <c r="BB87" i="1" s="1"/>
  <c r="AV294" i="1"/>
  <c r="AW294" i="1" s="1"/>
  <c r="R301" i="1"/>
  <c r="R98" i="1"/>
  <c r="R97" i="1" s="1"/>
  <c r="N311" i="1"/>
  <c r="N108" i="1"/>
  <c r="N107" i="1" s="1"/>
  <c r="X312" i="1"/>
  <c r="AA312" i="1" s="1"/>
  <c r="W311" i="1"/>
  <c r="W108" i="1"/>
  <c r="W107" i="1" s="1"/>
  <c r="AK311" i="1"/>
  <c r="AK108" i="1"/>
  <c r="AK107" i="1" s="1"/>
  <c r="AS311" i="1"/>
  <c r="BB311" i="1" s="1"/>
  <c r="BB312" i="1"/>
  <c r="AS108" i="1"/>
  <c r="N313" i="1"/>
  <c r="N110" i="1"/>
  <c r="N109" i="1" s="1"/>
  <c r="W313" i="1"/>
  <c r="W110" i="1"/>
  <c r="W109" i="1" s="1"/>
  <c r="X109" i="1" s="1"/>
  <c r="AA109" i="1" s="1"/>
  <c r="F315" i="1"/>
  <c r="H315" i="1" s="1"/>
  <c r="F112" i="1"/>
  <c r="AZ323" i="1"/>
  <c r="AK323" i="1"/>
  <c r="AK120" i="1"/>
  <c r="AK119" i="1" s="1"/>
  <c r="AS323" i="1"/>
  <c r="AS120" i="1"/>
  <c r="N333" i="1"/>
  <c r="N130" i="1"/>
  <c r="N129" i="1" s="1"/>
  <c r="W333" i="1"/>
  <c r="X333" i="1" s="1"/>
  <c r="AA333" i="1" s="1"/>
  <c r="W130" i="1"/>
  <c r="W129" i="1" s="1"/>
  <c r="X129" i="1" s="1"/>
  <c r="AA129" i="1" s="1"/>
  <c r="AV362" i="1"/>
  <c r="AW362" i="1" s="1"/>
  <c r="J367" i="1"/>
  <c r="K367" i="1" s="1"/>
  <c r="K368" i="1"/>
  <c r="J164" i="1"/>
  <c r="AD374" i="1"/>
  <c r="AD171" i="1"/>
  <c r="AD170" i="1" s="1"/>
  <c r="AD169" i="1" s="1"/>
  <c r="AD168" i="1" s="1"/>
  <c r="AM388" i="1"/>
  <c r="AU388" i="1"/>
  <c r="AU387" i="1" s="1"/>
  <c r="W388" i="1"/>
  <c r="W387" i="1" s="1"/>
  <c r="X387" i="1" s="1"/>
  <c r="AA387" i="1" s="1"/>
  <c r="W186" i="1"/>
  <c r="J406" i="1"/>
  <c r="K406" i="1" s="1"/>
  <c r="K408" i="1"/>
  <c r="J204" i="1"/>
  <c r="K204" i="1" s="1"/>
  <c r="K421" i="1"/>
  <c r="J217" i="1"/>
  <c r="K217" i="1" s="1"/>
  <c r="BD459" i="1"/>
  <c r="AW459" i="1"/>
  <c r="T255" i="1"/>
  <c r="AJ644" i="1"/>
  <c r="H20" i="1"/>
  <c r="AZ20" i="1"/>
  <c r="AW21" i="1"/>
  <c r="BB31" i="1"/>
  <c r="BB39" i="1"/>
  <c r="BB43" i="1"/>
  <c r="E72" i="1"/>
  <c r="D71" i="1"/>
  <c r="E71" i="1" s="1"/>
  <c r="G71" i="1"/>
  <c r="H71" i="1" s="1"/>
  <c r="H73" i="1"/>
  <c r="BC73" i="1"/>
  <c r="G76" i="1"/>
  <c r="H76" i="1" s="1"/>
  <c r="H77" i="1"/>
  <c r="E80" i="1"/>
  <c r="D79" i="1"/>
  <c r="E79" i="1" s="1"/>
  <c r="AH85" i="1"/>
  <c r="AM85" i="1"/>
  <c r="AZ85" i="1" s="1"/>
  <c r="P91" i="1"/>
  <c r="E104" i="1"/>
  <c r="D103" i="1"/>
  <c r="E103" i="1" s="1"/>
  <c r="AZ104" i="1"/>
  <c r="E116" i="1"/>
  <c r="D115" i="1"/>
  <c r="E115" i="1" s="1"/>
  <c r="AY116" i="1"/>
  <c r="AJ115" i="1"/>
  <c r="AQ119" i="1"/>
  <c r="BA127" i="1"/>
  <c r="G144" i="1"/>
  <c r="H144" i="1" s="1"/>
  <c r="H145" i="1"/>
  <c r="H147" i="1"/>
  <c r="F146" i="1"/>
  <c r="H146" i="1" s="1"/>
  <c r="AY148" i="1"/>
  <c r="AV148" i="1"/>
  <c r="AW148" i="1" s="1"/>
  <c r="AJ146" i="1"/>
  <c r="AW150" i="1"/>
  <c r="E156" i="1"/>
  <c r="D155" i="1"/>
  <c r="E155" i="1" s="1"/>
  <c r="E164" i="1"/>
  <c r="D163" i="1"/>
  <c r="E163" i="1" s="1"/>
  <c r="AJ163" i="1"/>
  <c r="AV167" i="1"/>
  <c r="AW167" i="1" s="1"/>
  <c r="AW170" i="1"/>
  <c r="K173" i="1"/>
  <c r="J172" i="1"/>
  <c r="AW178" i="1"/>
  <c r="AY184" i="1"/>
  <c r="K185" i="1"/>
  <c r="J184" i="1"/>
  <c r="BC185" i="1"/>
  <c r="AV186" i="1"/>
  <c r="AE197" i="1"/>
  <c r="AH197" i="1" s="1"/>
  <c r="BA205" i="1"/>
  <c r="BC205" i="1" s="1"/>
  <c r="BD205" i="1" s="1"/>
  <c r="AV206" i="1"/>
  <c r="AV211" i="1"/>
  <c r="AV225" i="1"/>
  <c r="AW225" i="1" s="1"/>
  <c r="BC228" i="1"/>
  <c r="AY230" i="1"/>
  <c r="AV230" i="1"/>
  <c r="AW230" i="1" s="1"/>
  <c r="BB250" i="1"/>
  <c r="H253" i="1"/>
  <c r="F252" i="1"/>
  <c r="H252" i="1" s="1"/>
  <c r="G254" i="1"/>
  <c r="H254" i="1" s="1"/>
  <c r="H255" i="1"/>
  <c r="AW260" i="1"/>
  <c r="R275" i="1"/>
  <c r="R238" i="1" s="1"/>
  <c r="R72" i="1"/>
  <c r="R71" i="1" s="1"/>
  <c r="R285" i="1"/>
  <c r="R82" i="1"/>
  <c r="R81" i="1" s="1"/>
  <c r="AK289" i="1"/>
  <c r="AK86" i="1"/>
  <c r="AS289" i="1"/>
  <c r="BB289" i="1" s="1"/>
  <c r="AS86" i="1"/>
  <c r="X292" i="1"/>
  <c r="AA292" i="1" s="1"/>
  <c r="W88" i="1"/>
  <c r="W85" i="1" s="1"/>
  <c r="X85" i="1" s="1"/>
  <c r="AA85" i="1" s="1"/>
  <c r="N293" i="1"/>
  <c r="N90" i="1"/>
  <c r="N89" i="1" s="1"/>
  <c r="W293" i="1"/>
  <c r="W90" i="1"/>
  <c r="AK293" i="1"/>
  <c r="AK90" i="1"/>
  <c r="AS293" i="1"/>
  <c r="BB293" i="1" s="1"/>
  <c r="AS90" i="1"/>
  <c r="BB294" i="1"/>
  <c r="AO305" i="1"/>
  <c r="AZ305" i="1" s="1"/>
  <c r="AO102" i="1"/>
  <c r="F319" i="1"/>
  <c r="H319" i="1" s="1"/>
  <c r="F116" i="1"/>
  <c r="AK319" i="1"/>
  <c r="AK116" i="1"/>
  <c r="AK115" i="1" s="1"/>
  <c r="AS319" i="1"/>
  <c r="BB319" i="1" s="1"/>
  <c r="AS116" i="1"/>
  <c r="F323" i="1"/>
  <c r="H323" i="1" s="1"/>
  <c r="F120" i="1"/>
  <c r="T123" i="1"/>
  <c r="AD369" i="1"/>
  <c r="AD167" i="1"/>
  <c r="AD165" i="1" s="1"/>
  <c r="AE165" i="1" s="1"/>
  <c r="AH165" i="1" s="1"/>
  <c r="R383" i="1"/>
  <c r="R372" i="1" s="1"/>
  <c r="R180" i="1"/>
  <c r="R179" i="1" s="1"/>
  <c r="R168" i="1" s="1"/>
  <c r="AZ399" i="1"/>
  <c r="AM395" i="1"/>
  <c r="AM406" i="1"/>
  <c r="AZ406" i="1" s="1"/>
  <c r="AZ407" i="1"/>
  <c r="AM203" i="1"/>
  <c r="AU406" i="1"/>
  <c r="AU203" i="1"/>
  <c r="AU202" i="1" s="1"/>
  <c r="AU197" i="1" s="1"/>
  <c r="BB208" i="1"/>
  <c r="AL19" i="1"/>
  <c r="AL18" i="1" s="1"/>
  <c r="AV22" i="1"/>
  <c r="AW22" i="1" s="1"/>
  <c r="BA32" i="1"/>
  <c r="AV38" i="1"/>
  <c r="AW38" i="1" s="1"/>
  <c r="K39" i="1"/>
  <c r="BA40" i="1"/>
  <c r="BC40" i="1" s="1"/>
  <c r="AV42" i="1"/>
  <c r="AW42" i="1" s="1"/>
  <c r="K43" i="1"/>
  <c r="BA44" i="1"/>
  <c r="AV62" i="1"/>
  <c r="AV66" i="1"/>
  <c r="AZ72" i="1"/>
  <c r="BA71" i="1"/>
  <c r="BA73" i="1"/>
  <c r="BB75" i="1"/>
  <c r="BA77" i="1"/>
  <c r="BC77" i="1" s="1"/>
  <c r="E82" i="1"/>
  <c r="X82" i="1"/>
  <c r="AA82" i="1" s="1"/>
  <c r="AY83" i="1"/>
  <c r="BC83" i="1" s="1"/>
  <c r="S85" i="1"/>
  <c r="S34" i="1" s="1"/>
  <c r="S17" i="1" s="1"/>
  <c r="S219" i="1" s="1"/>
  <c r="G89" i="1"/>
  <c r="H89" i="1" s="1"/>
  <c r="AE90" i="1"/>
  <c r="AH90" i="1" s="1"/>
  <c r="AZ90" i="1"/>
  <c r="I91" i="1"/>
  <c r="I34" i="1" s="1"/>
  <c r="I17" i="1" s="1"/>
  <c r="I219" i="1" s="1"/>
  <c r="Q91" i="1"/>
  <c r="BA92" i="1"/>
  <c r="K93" i="1"/>
  <c r="AG91" i="1"/>
  <c r="AG34" i="1" s="1"/>
  <c r="AG17" i="1" s="1"/>
  <c r="AG219" i="1" s="1"/>
  <c r="G97" i="1"/>
  <c r="H97" i="1" s="1"/>
  <c r="AY97" i="1"/>
  <c r="AP101" i="1"/>
  <c r="BA101" i="1" s="1"/>
  <c r="BA104" i="1"/>
  <c r="BB106" i="1"/>
  <c r="E110" i="1"/>
  <c r="AH113" i="1"/>
  <c r="K120" i="1"/>
  <c r="AR119" i="1"/>
  <c r="AV122" i="1"/>
  <c r="X125" i="1"/>
  <c r="AA125" i="1" s="1"/>
  <c r="E128" i="1"/>
  <c r="AE128" i="1"/>
  <c r="AH128" i="1" s="1"/>
  <c r="AM129" i="1"/>
  <c r="AZ129" i="1" s="1"/>
  <c r="AU129" i="1"/>
  <c r="BB129" i="1" s="1"/>
  <c r="AC129" i="1"/>
  <c r="AE129" i="1" s="1"/>
  <c r="K137" i="1"/>
  <c r="T137" i="1"/>
  <c r="AE138" i="1"/>
  <c r="AH138" i="1" s="1"/>
  <c r="AM139" i="1"/>
  <c r="AZ139" i="1" s="1"/>
  <c r="G139" i="1"/>
  <c r="H139" i="1" s="1"/>
  <c r="H141" i="1"/>
  <c r="AZ141" i="1"/>
  <c r="BC141" i="1" s="1"/>
  <c r="E144" i="1"/>
  <c r="AJ144" i="1"/>
  <c r="AH145" i="1"/>
  <c r="AL146" i="1"/>
  <c r="AL34" i="1" s="1"/>
  <c r="AT146" i="1"/>
  <c r="AT34" i="1" s="1"/>
  <c r="AT17" i="1" s="1"/>
  <c r="AT219" i="1" s="1"/>
  <c r="BB148" i="1"/>
  <c r="AJ155" i="1"/>
  <c r="BB158" i="1"/>
  <c r="BC158" i="1" s="1"/>
  <c r="BD158" i="1" s="1"/>
  <c r="AY159" i="1"/>
  <c r="BC159" i="1" s="1"/>
  <c r="AA160" i="1"/>
  <c r="E162" i="1"/>
  <c r="J165" i="1"/>
  <c r="K165" i="1" s="1"/>
  <c r="AS165" i="1"/>
  <c r="BB165" i="1" s="1"/>
  <c r="AE167" i="1"/>
  <c r="AH167" i="1" s="1"/>
  <c r="BB168" i="1"/>
  <c r="AY170" i="1"/>
  <c r="BC170" i="1" s="1"/>
  <c r="BD170" i="1" s="1"/>
  <c r="K175" i="1"/>
  <c r="AZ175" i="1"/>
  <c r="AV175" i="1"/>
  <c r="AW175" i="1" s="1"/>
  <c r="BC178" i="1"/>
  <c r="AZ179" i="1"/>
  <c r="G179" i="1"/>
  <c r="H179" i="1" s="1"/>
  <c r="H181" i="1"/>
  <c r="AZ181" i="1"/>
  <c r="BB182" i="1"/>
  <c r="BA185" i="1"/>
  <c r="BC186" i="1"/>
  <c r="BB188" i="1"/>
  <c r="AY192" i="1"/>
  <c r="AJ191" i="1"/>
  <c r="K193" i="1"/>
  <c r="J192" i="1"/>
  <c r="BA193" i="1"/>
  <c r="BC193" i="1" s="1"/>
  <c r="X195" i="1"/>
  <c r="AA195" i="1" s="1"/>
  <c r="AZ199" i="1"/>
  <c r="AV199" i="1"/>
  <c r="V202" i="1"/>
  <c r="X202" i="1" s="1"/>
  <c r="C202" i="1"/>
  <c r="E204" i="1"/>
  <c r="AY204" i="1"/>
  <c r="BC204" i="1" s="1"/>
  <c r="AV204" i="1"/>
  <c r="AJ202" i="1"/>
  <c r="AE206" i="1"/>
  <c r="AH206" i="1" s="1"/>
  <c r="BC206" i="1"/>
  <c r="AZ209" i="1"/>
  <c r="BD213" i="1"/>
  <c r="BB214" i="1"/>
  <c r="AY216" i="1"/>
  <c r="BC216" i="1" s="1"/>
  <c r="K223" i="1"/>
  <c r="J222" i="1"/>
  <c r="X224" i="1"/>
  <c r="AA224" i="1" s="1"/>
  <c r="AH224" i="1"/>
  <c r="H227" i="1"/>
  <c r="BB230" i="1"/>
  <c r="AM233" i="1"/>
  <c r="AU233" i="1"/>
  <c r="AU222" i="1" s="1"/>
  <c r="G233" i="1"/>
  <c r="H233" i="1" s="1"/>
  <c r="H235" i="1"/>
  <c r="G239" i="1"/>
  <c r="AY239" i="1"/>
  <c r="BB240" i="1"/>
  <c r="BC240" i="1" s="1"/>
  <c r="BD240" i="1" s="1"/>
  <c r="T241" i="1"/>
  <c r="X245" i="1"/>
  <c r="AA245" i="1" s="1"/>
  <c r="AW246" i="1"/>
  <c r="BA245" i="1"/>
  <c r="BA247" i="1"/>
  <c r="BC247" i="1" s="1"/>
  <c r="AY249" i="1"/>
  <c r="BC249" i="1" s="1"/>
  <c r="BD249" i="1" s="1"/>
  <c r="G250" i="1"/>
  <c r="H250" i="1" s="1"/>
  <c r="H251" i="1"/>
  <c r="AV252" i="1"/>
  <c r="AW252" i="1" s="1"/>
  <c r="BB252" i="1"/>
  <c r="E254" i="1"/>
  <c r="AY254" i="1"/>
  <c r="BC254" i="1" s="1"/>
  <c r="AV254" i="1"/>
  <c r="AH255" i="1"/>
  <c r="H257" i="1"/>
  <c r="F256" i="1"/>
  <c r="H256" i="1" s="1"/>
  <c r="AY258" i="1"/>
  <c r="BC258" i="1" s="1"/>
  <c r="BD258" i="1" s="1"/>
  <c r="AV258" i="1"/>
  <c r="AW258" i="1" s="1"/>
  <c r="AJ256" i="1"/>
  <c r="AV259" i="1"/>
  <c r="AW259" i="1" s="1"/>
  <c r="AA260" i="1"/>
  <c r="BD261" i="1"/>
  <c r="BD262" i="1"/>
  <c r="L278" i="1"/>
  <c r="L75" i="1"/>
  <c r="L74" i="1" s="1"/>
  <c r="L34" i="1" s="1"/>
  <c r="L17" i="1" s="1"/>
  <c r="L219" i="1" s="1"/>
  <c r="T278" i="1"/>
  <c r="T285" i="1"/>
  <c r="T83" i="1"/>
  <c r="T81" i="1" s="1"/>
  <c r="N289" i="1"/>
  <c r="N86" i="1"/>
  <c r="N85" i="1" s="1"/>
  <c r="R295" i="1"/>
  <c r="R92" i="1"/>
  <c r="R91" i="1" s="1"/>
  <c r="AA96" i="1"/>
  <c r="BC300" i="1"/>
  <c r="R305" i="1"/>
  <c r="R102" i="1"/>
  <c r="R101" i="1" s="1"/>
  <c r="R307" i="1"/>
  <c r="R104" i="1"/>
  <c r="R103" i="1" s="1"/>
  <c r="R309" i="1"/>
  <c r="R106" i="1"/>
  <c r="R105" i="1" s="1"/>
  <c r="AO309" i="1"/>
  <c r="AZ309" i="1" s="1"/>
  <c r="AO106" i="1"/>
  <c r="AO105" i="1" s="1"/>
  <c r="AV105" i="1" s="1"/>
  <c r="H320" i="1"/>
  <c r="N321" i="1"/>
  <c r="N118" i="1"/>
  <c r="N117" i="1" s="1"/>
  <c r="W321" i="1"/>
  <c r="X321" i="1" s="1"/>
  <c r="AA321" i="1" s="1"/>
  <c r="W118" i="1"/>
  <c r="W117" i="1" s="1"/>
  <c r="X117" i="1" s="1"/>
  <c r="AA117" i="1" s="1"/>
  <c r="K326" i="1"/>
  <c r="J122" i="1"/>
  <c r="BB124" i="1"/>
  <c r="P131" i="1"/>
  <c r="P129" i="1" s="1"/>
  <c r="P333" i="1"/>
  <c r="AO341" i="1"/>
  <c r="AZ341" i="1" s="1"/>
  <c r="AO138" i="1"/>
  <c r="AO137" i="1" s="1"/>
  <c r="AZ137" i="1" s="1"/>
  <c r="BC137" i="1" s="1"/>
  <c r="D350" i="1"/>
  <c r="E350" i="1" s="1"/>
  <c r="E351" i="1"/>
  <c r="D147" i="1"/>
  <c r="AK359" i="1"/>
  <c r="AY359" i="1" s="1"/>
  <c r="AK156" i="1"/>
  <c r="AK155" i="1" s="1"/>
  <c r="AS359" i="1"/>
  <c r="BB359" i="1" s="1"/>
  <c r="BB360" i="1"/>
  <c r="AS156" i="1"/>
  <c r="AO365" i="1"/>
  <c r="AZ365" i="1" s="1"/>
  <c r="AO162" i="1"/>
  <c r="AQ376" i="1"/>
  <c r="AQ173" i="1"/>
  <c r="AQ172" i="1" s="1"/>
  <c r="BA172" i="1" s="1"/>
  <c r="BA383" i="1"/>
  <c r="AS387" i="1"/>
  <c r="BB387" i="1" s="1"/>
  <c r="BB388" i="1"/>
  <c r="AE396" i="1"/>
  <c r="AH396" i="1" s="1"/>
  <c r="AD395" i="1"/>
  <c r="AK399" i="1"/>
  <c r="AY399" i="1" s="1"/>
  <c r="BC399" i="1" s="1"/>
  <c r="AK196" i="1"/>
  <c r="AK195" i="1" s="1"/>
  <c r="AK191" i="1" s="1"/>
  <c r="AK190" i="1" s="1"/>
  <c r="AS399" i="1"/>
  <c r="BB399" i="1" s="1"/>
  <c r="BB400" i="1"/>
  <c r="AS196" i="1"/>
  <c r="BB416" i="1"/>
  <c r="AY456" i="1"/>
  <c r="BC456" i="1" s="1"/>
  <c r="AJ442" i="1"/>
  <c r="AV456" i="1"/>
  <c r="AR442" i="1"/>
  <c r="AR425" i="1" s="1"/>
  <c r="AR627" i="1" s="1"/>
  <c r="BA456" i="1"/>
  <c r="X600" i="1"/>
  <c r="AA600" i="1" s="1"/>
  <c r="V599" i="1"/>
  <c r="AM19" i="1"/>
  <c r="BD23" i="1"/>
  <c r="AZ49" i="1"/>
  <c r="BC49" i="1" s="1"/>
  <c r="BD49" i="1" s="1"/>
  <c r="AZ53" i="1"/>
  <c r="BC53" i="1" s="1"/>
  <c r="BD53" i="1" s="1"/>
  <c r="AM59" i="1"/>
  <c r="AZ59" i="1" s="1"/>
  <c r="BA72" i="1"/>
  <c r="K73" i="1"/>
  <c r="AY76" i="1"/>
  <c r="AV76" i="1"/>
  <c r="K77" i="1"/>
  <c r="J76" i="1"/>
  <c r="K76" i="1" s="1"/>
  <c r="BB77" i="1"/>
  <c r="AW78" i="1"/>
  <c r="AV78" i="1"/>
  <c r="H79" i="1"/>
  <c r="AZ79" i="1"/>
  <c r="BB82" i="1"/>
  <c r="AE86" i="1"/>
  <c r="AH86" i="1" s="1"/>
  <c r="BA86" i="1"/>
  <c r="AE88" i="1"/>
  <c r="AH88" i="1" s="1"/>
  <c r="T89" i="1"/>
  <c r="BA90" i="1"/>
  <c r="AK91" i="1"/>
  <c r="AZ95" i="1"/>
  <c r="AZ97" i="1"/>
  <c r="AE105" i="1"/>
  <c r="AH105" i="1" s="1"/>
  <c r="AV110" i="1"/>
  <c r="AA112" i="1"/>
  <c r="E114" i="1"/>
  <c r="AZ115" i="1"/>
  <c r="BA116" i="1"/>
  <c r="AP117" i="1"/>
  <c r="BA117" i="1" s="1"/>
  <c r="BC122" i="1"/>
  <c r="X126" i="1"/>
  <c r="AA126" i="1" s="1"/>
  <c r="AV130" i="1"/>
  <c r="AZ133" i="1"/>
  <c r="BB134" i="1"/>
  <c r="BA138" i="1"/>
  <c r="AD139" i="1"/>
  <c r="AE139" i="1" s="1"/>
  <c r="AH139" i="1" s="1"/>
  <c r="AZ140" i="1"/>
  <c r="AH141" i="1"/>
  <c r="K145" i="1"/>
  <c r="J144" i="1"/>
  <c r="K144" i="1" s="1"/>
  <c r="AY145" i="1"/>
  <c r="AC146" i="1"/>
  <c r="AE146" i="1" s="1"/>
  <c r="AH146" i="1" s="1"/>
  <c r="Z146" i="1"/>
  <c r="BA150" i="1"/>
  <c r="BC150" i="1" s="1"/>
  <c r="BD150" i="1" s="1"/>
  <c r="G155" i="1"/>
  <c r="H155" i="1" s="1"/>
  <c r="H157" i="1"/>
  <c r="AZ157" i="1"/>
  <c r="E160" i="1"/>
  <c r="AY160" i="1"/>
  <c r="AV160" i="1"/>
  <c r="X162" i="1"/>
  <c r="AA162" i="1" s="1"/>
  <c r="AZ163" i="1"/>
  <c r="AZ164" i="1"/>
  <c r="N168" i="1"/>
  <c r="AZ170" i="1"/>
  <c r="AE169" i="1"/>
  <c r="AH169" i="1" s="1"/>
  <c r="AV171" i="1"/>
  <c r="AW171" i="1" s="1"/>
  <c r="AV173" i="1"/>
  <c r="AE175" i="1"/>
  <c r="AH175" i="1" s="1"/>
  <c r="H177" i="1"/>
  <c r="AZ180" i="1"/>
  <c r="AH181" i="1"/>
  <c r="AY181" i="1"/>
  <c r="W184" i="1"/>
  <c r="W183" i="1" s="1"/>
  <c r="X183" i="1" s="1"/>
  <c r="AA183" i="1" s="1"/>
  <c r="BA186" i="1"/>
  <c r="X191" i="1"/>
  <c r="AA191" i="1" s="1"/>
  <c r="BA191" i="1"/>
  <c r="AV194" i="1"/>
  <c r="AW194" i="1" s="1"/>
  <c r="K196" i="1"/>
  <c r="AE199" i="1"/>
  <c r="AH199" i="1" s="1"/>
  <c r="G202" i="1"/>
  <c r="BB202" i="1"/>
  <c r="AV205" i="1"/>
  <c r="AW205" i="1" s="1"/>
  <c r="AH209" i="1"/>
  <c r="X211" i="1"/>
  <c r="AA211" i="1" s="1"/>
  <c r="AY217" i="1"/>
  <c r="AV217" i="1"/>
  <c r="AW217" i="1" s="1"/>
  <c r="AV218" i="1"/>
  <c r="AF222" i="1"/>
  <c r="P223" i="1"/>
  <c r="P222" i="1" s="1"/>
  <c r="X225" i="1"/>
  <c r="AA225" i="1" s="1"/>
  <c r="AZ227" i="1"/>
  <c r="BD228" i="1"/>
  <c r="AZ229" i="1"/>
  <c r="AZ234" i="1"/>
  <c r="AZ235" i="1"/>
  <c r="X236" i="1"/>
  <c r="AA236" i="1" s="1"/>
  <c r="BD237" i="1"/>
  <c r="X239" i="1"/>
  <c r="AA239" i="1" s="1"/>
  <c r="E242" i="1"/>
  <c r="D241" i="1"/>
  <c r="AA242" i="1"/>
  <c r="AP241" i="1"/>
  <c r="BA241" i="1" s="1"/>
  <c r="BA243" i="1"/>
  <c r="BC243" i="1" s="1"/>
  <c r="BD243" i="1" s="1"/>
  <c r="E246" i="1"/>
  <c r="D245" i="1"/>
  <c r="E245" i="1" s="1"/>
  <c r="AA246" i="1"/>
  <c r="AY250" i="1"/>
  <c r="BC250" i="1" s="1"/>
  <c r="BD250" i="1" s="1"/>
  <c r="AV250" i="1"/>
  <c r="AW250" i="1" s="1"/>
  <c r="AZ251" i="1"/>
  <c r="BC252" i="1"/>
  <c r="K255" i="1"/>
  <c r="J254" i="1"/>
  <c r="K254" i="1" s="1"/>
  <c r="AY255" i="1"/>
  <c r="AK256" i="1"/>
  <c r="AK238" i="1" s="1"/>
  <c r="AK221" i="1" s="1"/>
  <c r="AV257" i="1"/>
  <c r="AW257" i="1" s="1"/>
  <c r="BB256" i="1"/>
  <c r="BB258" i="1"/>
  <c r="X261" i="1"/>
  <c r="AA261" i="1" s="1"/>
  <c r="AA262" i="1"/>
  <c r="AV266" i="1"/>
  <c r="D270" i="1"/>
  <c r="E270" i="1" s="1"/>
  <c r="E271" i="1"/>
  <c r="BD273" i="1"/>
  <c r="Y275" i="1"/>
  <c r="Y73" i="1"/>
  <c r="AA73" i="1" s="1"/>
  <c r="AA280" i="1"/>
  <c r="L93" i="1"/>
  <c r="L295" i="1"/>
  <c r="T93" i="1"/>
  <c r="K310" i="1"/>
  <c r="J309" i="1"/>
  <c r="K309" i="1" s="1"/>
  <c r="J106" i="1"/>
  <c r="J315" i="1"/>
  <c r="K315" i="1" s="1"/>
  <c r="K316" i="1"/>
  <c r="J112" i="1"/>
  <c r="L323" i="1"/>
  <c r="AD121" i="1"/>
  <c r="AD119" i="1" s="1"/>
  <c r="AE119" i="1" s="1"/>
  <c r="AH119" i="1" s="1"/>
  <c r="AD323" i="1"/>
  <c r="AZ127" i="1"/>
  <c r="AU323" i="1"/>
  <c r="AU127" i="1"/>
  <c r="BB127" i="1" s="1"/>
  <c r="K332" i="1"/>
  <c r="J128" i="1"/>
  <c r="K128" i="1" s="1"/>
  <c r="R343" i="1"/>
  <c r="R140" i="1"/>
  <c r="R139" i="1" s="1"/>
  <c r="AV346" i="1"/>
  <c r="AW346" i="1" s="1"/>
  <c r="AE369" i="1"/>
  <c r="AH369" i="1" s="1"/>
  <c r="AS395" i="1"/>
  <c r="BB396" i="1"/>
  <c r="L402" i="1"/>
  <c r="L401" i="1" s="1"/>
  <c r="L394" i="1" s="1"/>
  <c r="L199" i="1"/>
  <c r="L198" i="1" s="1"/>
  <c r="L197" i="1" s="1"/>
  <c r="L190" i="1" s="1"/>
  <c r="T402" i="1"/>
  <c r="AW403" i="1"/>
  <c r="N406" i="1"/>
  <c r="N206" i="1"/>
  <c r="N202" i="1" s="1"/>
  <c r="N197" i="1" s="1"/>
  <c r="N190" i="1" s="1"/>
  <c r="AJ37" i="1"/>
  <c r="AJ41" i="1"/>
  <c r="AV43" i="1"/>
  <c r="C52" i="1"/>
  <c r="E52" i="1" s="1"/>
  <c r="AC52" i="1"/>
  <c r="AE52" i="1" s="1"/>
  <c r="AH52" i="1" s="1"/>
  <c r="AV73" i="1"/>
  <c r="K75" i="1"/>
  <c r="AY75" i="1"/>
  <c r="BC75" i="1" s="1"/>
  <c r="AV77" i="1"/>
  <c r="BC78" i="1"/>
  <c r="BD78" i="1" s="1"/>
  <c r="AZ80" i="1"/>
  <c r="P81" i="1"/>
  <c r="AY87" i="1"/>
  <c r="K92" i="1"/>
  <c r="AW92" i="1"/>
  <c r="T97" i="1"/>
  <c r="AE98" i="1"/>
  <c r="AH98" i="1" s="1"/>
  <c r="AV98" i="1"/>
  <c r="AW98" i="1" s="1"/>
  <c r="T99" i="1"/>
  <c r="E102" i="1"/>
  <c r="BB102" i="1"/>
  <c r="X107" i="1"/>
  <c r="AA107" i="1" s="1"/>
  <c r="T107" i="1"/>
  <c r="AV109" i="1"/>
  <c r="AE110" i="1"/>
  <c r="AH110" i="1" s="1"/>
  <c r="AY112" i="1"/>
  <c r="AJ111" i="1"/>
  <c r="AV112" i="1"/>
  <c r="BB114" i="1"/>
  <c r="AE117" i="1"/>
  <c r="AH117" i="1" s="1"/>
  <c r="BB118" i="1"/>
  <c r="BC118" i="1" s="1"/>
  <c r="BD118" i="1" s="1"/>
  <c r="AY120" i="1"/>
  <c r="AJ119" i="1"/>
  <c r="AU119" i="1"/>
  <c r="G119" i="1"/>
  <c r="H121" i="1"/>
  <c r="AY121" i="1"/>
  <c r="BC121" i="1" s="1"/>
  <c r="AZ125" i="1"/>
  <c r="BB126" i="1"/>
  <c r="BC126" i="1" s="1"/>
  <c r="BD126" i="1" s="1"/>
  <c r="AY127" i="1"/>
  <c r="AE130" i="1"/>
  <c r="AH130" i="1" s="1"/>
  <c r="AH131" i="1"/>
  <c r="AY135" i="1"/>
  <c r="BC135" i="1" s="1"/>
  <c r="BD135" i="1" s="1"/>
  <c r="AW136" i="1"/>
  <c r="BA140" i="1"/>
  <c r="BA145" i="1"/>
  <c r="R146" i="1"/>
  <c r="AV147" i="1"/>
  <c r="AZ149" i="1"/>
  <c r="T153" i="1"/>
  <c r="AZ155" i="1"/>
  <c r="AZ156" i="1"/>
  <c r="AH157" i="1"/>
  <c r="BB160" i="1"/>
  <c r="BB162" i="1"/>
  <c r="BA164" i="1"/>
  <c r="BB166" i="1"/>
  <c r="O168" i="1"/>
  <c r="AN168" i="1"/>
  <c r="K171" i="1"/>
  <c r="AE171" i="1"/>
  <c r="AH171" i="1" s="1"/>
  <c r="BA174" i="1"/>
  <c r="X175" i="1"/>
  <c r="AA175" i="1" s="1"/>
  <c r="BB175" i="1"/>
  <c r="BD178" i="1"/>
  <c r="BA181" i="1"/>
  <c r="AQ183" i="1"/>
  <c r="BA183" i="1" s="1"/>
  <c r="AV185" i="1"/>
  <c r="X184" i="1"/>
  <c r="AA184" i="1" s="1"/>
  <c r="G188" i="1"/>
  <c r="H188" i="1" s="1"/>
  <c r="H189" i="1"/>
  <c r="AZ189" i="1"/>
  <c r="E192" i="1"/>
  <c r="D191" i="1"/>
  <c r="AZ191" i="1"/>
  <c r="X192" i="1"/>
  <c r="AA192" i="1" s="1"/>
  <c r="BC194" i="1"/>
  <c r="BD194" i="1" s="1"/>
  <c r="T195" i="1"/>
  <c r="K199" i="1"/>
  <c r="BB199" i="1"/>
  <c r="AZ201" i="1"/>
  <c r="H203" i="1"/>
  <c r="F202" i="1"/>
  <c r="Z202" i="1"/>
  <c r="Z197" i="1" s="1"/>
  <c r="Z190" i="1" s="1"/>
  <c r="AY209" i="1"/>
  <c r="BC209" i="1" s="1"/>
  <c r="BD209" i="1" s="1"/>
  <c r="BB210" i="1"/>
  <c r="BC210" i="1" s="1"/>
  <c r="BD210" i="1" s="1"/>
  <c r="AW212" i="1"/>
  <c r="BB217" i="1"/>
  <c r="E225" i="1"/>
  <c r="AZ231" i="1"/>
  <c r="K234" i="1"/>
  <c r="BA234" i="1"/>
  <c r="BB236" i="1"/>
  <c r="X237" i="1"/>
  <c r="AA237" i="1" s="1"/>
  <c r="K239" i="1"/>
  <c r="BB239" i="1"/>
  <c r="AZ239" i="1"/>
  <c r="J241" i="1"/>
  <c r="K241" i="1" s="1"/>
  <c r="AY242" i="1"/>
  <c r="AJ241" i="1"/>
  <c r="AV242" i="1"/>
  <c r="AW242" i="1" s="1"/>
  <c r="J245" i="1"/>
  <c r="K245" i="1" s="1"/>
  <c r="AY246" i="1"/>
  <c r="BC246" i="1" s="1"/>
  <c r="BD246" i="1" s="1"/>
  <c r="AJ245" i="1"/>
  <c r="AV246" i="1"/>
  <c r="AV247" i="1"/>
  <c r="BC248" i="1"/>
  <c r="K251" i="1"/>
  <c r="J250" i="1"/>
  <c r="K250" i="1" s="1"/>
  <c r="AA254" i="1"/>
  <c r="BA255" i="1"/>
  <c r="AY262" i="1"/>
  <c r="BC262" i="1" s="1"/>
  <c r="AV262" i="1"/>
  <c r="AW262" i="1" s="1"/>
  <c r="AZ264" i="1"/>
  <c r="AM263" i="1"/>
  <c r="BC273" i="1"/>
  <c r="H274" i="1"/>
  <c r="AY276" i="1"/>
  <c r="P275" i="1"/>
  <c r="P73" i="1"/>
  <c r="P71" i="1" s="1"/>
  <c r="P34" i="1" s="1"/>
  <c r="R78" i="1"/>
  <c r="R76" i="1" s="1"/>
  <c r="R280" i="1"/>
  <c r="AF285" i="1"/>
  <c r="AH285" i="1" s="1"/>
  <c r="AF82" i="1"/>
  <c r="AF81" i="1" s="1"/>
  <c r="AF34" i="1" s="1"/>
  <c r="AF17" i="1" s="1"/>
  <c r="K288" i="1"/>
  <c r="J84" i="1"/>
  <c r="BB290" i="1"/>
  <c r="L289" i="1"/>
  <c r="L87" i="1"/>
  <c r="T87" i="1"/>
  <c r="X304" i="1"/>
  <c r="AA304" i="1" s="1"/>
  <c r="AV306" i="1"/>
  <c r="R311" i="1"/>
  <c r="R108" i="1"/>
  <c r="R107" i="1" s="1"/>
  <c r="R313" i="1"/>
  <c r="R110" i="1"/>
  <c r="R109" i="1" s="1"/>
  <c r="AO313" i="1"/>
  <c r="AZ313" i="1" s="1"/>
  <c r="BC313" i="1" s="1"/>
  <c r="BD313" i="1" s="1"/>
  <c r="AO110" i="1"/>
  <c r="AO109" i="1" s="1"/>
  <c r="AZ109" i="1" s="1"/>
  <c r="X318" i="1"/>
  <c r="AA318" i="1" s="1"/>
  <c r="BB320" i="1"/>
  <c r="AH324" i="1"/>
  <c r="AO323" i="1"/>
  <c r="AO120" i="1"/>
  <c r="AO119" i="1" s="1"/>
  <c r="AZ119" i="1" s="1"/>
  <c r="K330" i="1"/>
  <c r="J126" i="1"/>
  <c r="K126" i="1" s="1"/>
  <c r="AZ331" i="1"/>
  <c r="R350" i="1"/>
  <c r="R148" i="1"/>
  <c r="L359" i="1"/>
  <c r="L159" i="1"/>
  <c r="AK367" i="1"/>
  <c r="AY367" i="1" s="1"/>
  <c r="BC367" i="1" s="1"/>
  <c r="BD367" i="1" s="1"/>
  <c r="AK164" i="1"/>
  <c r="AK163" i="1" s="1"/>
  <c r="AS367" i="1"/>
  <c r="BB367" i="1" s="1"/>
  <c r="AS164" i="1"/>
  <c r="E391" i="1"/>
  <c r="D187" i="1"/>
  <c r="AV391" i="1"/>
  <c r="BB412" i="1"/>
  <c r="T452" i="1"/>
  <c r="Q248" i="1"/>
  <c r="E454" i="1"/>
  <c r="D442" i="1"/>
  <c r="AZ858" i="1"/>
  <c r="AM857" i="1"/>
  <c r="AZ857" i="1" s="1"/>
  <c r="BB76" i="1"/>
  <c r="AC81" i="1"/>
  <c r="AE81" i="1" s="1"/>
  <c r="AH81" i="1" s="1"/>
  <c r="AM81" i="1"/>
  <c r="AZ81" i="1" s="1"/>
  <c r="BC81" i="1" s="1"/>
  <c r="AU81" i="1"/>
  <c r="BB81" i="1" s="1"/>
  <c r="AW84" i="1"/>
  <c r="L85" i="1"/>
  <c r="L91" i="1"/>
  <c r="AA92" i="1"/>
  <c r="AY92" i="1"/>
  <c r="BC92" i="1" s="1"/>
  <c r="BD92" i="1" s="1"/>
  <c r="AJ91" i="1"/>
  <c r="AV92" i="1"/>
  <c r="BC94" i="1"/>
  <c r="BD94" i="1" s="1"/>
  <c r="BC98" i="1"/>
  <c r="BD98" i="1" s="1"/>
  <c r="AY100" i="1"/>
  <c r="BC100" i="1" s="1"/>
  <c r="BD100" i="1" s="1"/>
  <c r="AJ99" i="1"/>
  <c r="AV100" i="1"/>
  <c r="AW100" i="1" s="1"/>
  <c r="AZ105" i="1"/>
  <c r="X108" i="1"/>
  <c r="AA108" i="1" s="1"/>
  <c r="AY108" i="1"/>
  <c r="AJ107" i="1"/>
  <c r="AV108" i="1"/>
  <c r="AW108" i="1" s="1"/>
  <c r="AY109" i="1"/>
  <c r="T109" i="1"/>
  <c r="AW110" i="1"/>
  <c r="BA110" i="1"/>
  <c r="AZ110" i="1"/>
  <c r="BC110" i="1" s="1"/>
  <c r="BD110" i="1" s="1"/>
  <c r="E112" i="1"/>
  <c r="D111" i="1"/>
  <c r="E111" i="1" s="1"/>
  <c r="BB112" i="1"/>
  <c r="AV113" i="1"/>
  <c r="E120" i="1"/>
  <c r="D119" i="1"/>
  <c r="E119" i="1" s="1"/>
  <c r="AA120" i="1"/>
  <c r="AP119" i="1"/>
  <c r="BA119" i="1" s="1"/>
  <c r="BA121" i="1"/>
  <c r="BA122" i="1"/>
  <c r="X123" i="1"/>
  <c r="AA123" i="1" s="1"/>
  <c r="BD128" i="1"/>
  <c r="AW130" i="1"/>
  <c r="AZ130" i="1"/>
  <c r="BC130" i="1" s="1"/>
  <c r="BD130" i="1" s="1"/>
  <c r="AY133" i="1"/>
  <c r="AA138" i="1"/>
  <c r="AW140" i="1"/>
  <c r="BA139" i="1"/>
  <c r="BA141" i="1"/>
  <c r="BC142" i="1"/>
  <c r="BD142" i="1" s="1"/>
  <c r="AV143" i="1"/>
  <c r="K147" i="1"/>
  <c r="AH149" i="1"/>
  <c r="AW152" i="1"/>
  <c r="AH153" i="1"/>
  <c r="BA154" i="1"/>
  <c r="AE156" i="1"/>
  <c r="AH156" i="1" s="1"/>
  <c r="BA156" i="1"/>
  <c r="K157" i="1"/>
  <c r="AY157" i="1"/>
  <c r="BC157" i="1" s="1"/>
  <c r="G161" i="1"/>
  <c r="H161" i="1" s="1"/>
  <c r="AY161" i="1"/>
  <c r="AV165" i="1"/>
  <c r="E167" i="1"/>
  <c r="AY167" i="1"/>
  <c r="BC167" i="1" s="1"/>
  <c r="BD167" i="1" s="1"/>
  <c r="BB171" i="1"/>
  <c r="E175" i="1"/>
  <c r="K176" i="1"/>
  <c r="AW182" i="1"/>
  <c r="Z183" i="1"/>
  <c r="Z168" i="1" s="1"/>
  <c r="AR183" i="1"/>
  <c r="AR168" i="1" s="1"/>
  <c r="BB184" i="1"/>
  <c r="X186" i="1"/>
  <c r="AA186" i="1" s="1"/>
  <c r="E188" i="1"/>
  <c r="AJ188" i="1"/>
  <c r="X193" i="1"/>
  <c r="AA193" i="1" s="1"/>
  <c r="BB192" i="1"/>
  <c r="AC195" i="1"/>
  <c r="E196" i="1"/>
  <c r="D195" i="1"/>
  <c r="E195" i="1" s="1"/>
  <c r="AA196" i="1"/>
  <c r="V197" i="1"/>
  <c r="X197" i="1" s="1"/>
  <c r="AA197" i="1" s="1"/>
  <c r="C197" i="1"/>
  <c r="C190" i="1" s="1"/>
  <c r="K200" i="1"/>
  <c r="K201" i="1"/>
  <c r="AH201" i="1"/>
  <c r="AL202" i="1"/>
  <c r="AL197" i="1" s="1"/>
  <c r="AL190" i="1" s="1"/>
  <c r="AV203" i="1"/>
  <c r="AE204" i="1"/>
  <c r="AH204" i="1" s="1"/>
  <c r="H205" i="1"/>
  <c r="X207" i="1"/>
  <c r="AA207" i="1" s="1"/>
  <c r="AY211" i="1"/>
  <c r="BC211" i="1" s="1"/>
  <c r="AA212" i="1"/>
  <c r="AV213" i="1"/>
  <c r="AW213" i="1" s="1"/>
  <c r="AW214" i="1"/>
  <c r="BA223" i="1"/>
  <c r="AZ223" i="1"/>
  <c r="AY225" i="1"/>
  <c r="BC225" i="1" s="1"/>
  <c r="BD225" i="1" s="1"/>
  <c r="AW226" i="1"/>
  <c r="AH227" i="1"/>
  <c r="AY227" i="1"/>
  <c r="BC227" i="1" s="1"/>
  <c r="BD227" i="1" s="1"/>
  <c r="X229" i="1"/>
  <c r="AA229" i="1" s="1"/>
  <c r="AH231" i="1"/>
  <c r="BB232" i="1"/>
  <c r="T233" i="1"/>
  <c r="AH235" i="1"/>
  <c r="AJ238" i="1"/>
  <c r="AP238" i="1"/>
  <c r="T239" i="1"/>
  <c r="AW240" i="1"/>
  <c r="AV240" i="1"/>
  <c r="Y241" i="1"/>
  <c r="AA241" i="1" s="1"/>
  <c r="BB242" i="1"/>
  <c r="AV243" i="1"/>
  <c r="AW243" i="1" s="1"/>
  <c r="AW244" i="1"/>
  <c r="AC245" i="1"/>
  <c r="BD251" i="1"/>
  <c r="AY251" i="1"/>
  <c r="BC251" i="1" s="1"/>
  <c r="BD252" i="1"/>
  <c r="K253" i="1"/>
  <c r="AV253" i="1"/>
  <c r="AW253" i="1" s="1"/>
  <c r="BB255" i="1"/>
  <c r="K256" i="1"/>
  <c r="AZ259" i="1"/>
  <c r="BB260" i="1"/>
  <c r="BC260" i="1" s="1"/>
  <c r="BD260" i="1" s="1"/>
  <c r="BB262" i="1"/>
  <c r="H263" i="1"/>
  <c r="AE264" i="1"/>
  <c r="AH264" i="1" s="1"/>
  <c r="AV264" i="1"/>
  <c r="AW264" i="1" s="1"/>
  <c r="W275" i="1"/>
  <c r="W72" i="1"/>
  <c r="AK275" i="1"/>
  <c r="AV275" i="1" s="1"/>
  <c r="AW275" i="1" s="1"/>
  <c r="AK72" i="1"/>
  <c r="AK71" i="1" s="1"/>
  <c r="AS275" i="1"/>
  <c r="BB275" i="1" s="1"/>
  <c r="BB276" i="1"/>
  <c r="AS72" i="1"/>
  <c r="Y278" i="1"/>
  <c r="AA278" i="1" s="1"/>
  <c r="Y75" i="1"/>
  <c r="Y74" i="1" s="1"/>
  <c r="AA74" i="1" s="1"/>
  <c r="Y280" i="1"/>
  <c r="Y77" i="1"/>
  <c r="AO289" i="1"/>
  <c r="AO86" i="1"/>
  <c r="AO85" i="1" s="1"/>
  <c r="R293" i="1"/>
  <c r="R90" i="1"/>
  <c r="R89" i="1" s="1"/>
  <c r="AF295" i="1"/>
  <c r="AH295" i="1" s="1"/>
  <c r="AF92" i="1"/>
  <c r="AF91" i="1" s="1"/>
  <c r="K298" i="1"/>
  <c r="J94" i="1"/>
  <c r="N303" i="1"/>
  <c r="N100" i="1"/>
  <c r="N99" i="1" s="1"/>
  <c r="W303" i="1"/>
  <c r="W100" i="1"/>
  <c r="W99" i="1" s="1"/>
  <c r="X99" i="1" s="1"/>
  <c r="AA99" i="1" s="1"/>
  <c r="W305" i="1"/>
  <c r="W102" i="1"/>
  <c r="W101" i="1" s="1"/>
  <c r="X101" i="1" s="1"/>
  <c r="AA101" i="1" s="1"/>
  <c r="AY308" i="1"/>
  <c r="AV310" i="1"/>
  <c r="AW310" i="1" s="1"/>
  <c r="K314" i="1"/>
  <c r="J313" i="1"/>
  <c r="K313" i="1" s="1"/>
  <c r="J110" i="1"/>
  <c r="N317" i="1"/>
  <c r="N114" i="1"/>
  <c r="N113" i="1" s="1"/>
  <c r="W317" i="1"/>
  <c r="W114" i="1"/>
  <c r="W113" i="1" s="1"/>
  <c r="X113" i="1" s="1"/>
  <c r="AA113" i="1" s="1"/>
  <c r="AO319" i="1"/>
  <c r="AZ319" i="1" s="1"/>
  <c r="AO116" i="1"/>
  <c r="AO115" i="1" s="1"/>
  <c r="AF323" i="1"/>
  <c r="AF120" i="1"/>
  <c r="AF119" i="1" s="1"/>
  <c r="BB122" i="1"/>
  <c r="AO357" i="1"/>
  <c r="AZ357" i="1" s="1"/>
  <c r="AO154" i="1"/>
  <c r="AO153" i="1" s="1"/>
  <c r="AV153" i="1" s="1"/>
  <c r="P376" i="1"/>
  <c r="P373" i="1" s="1"/>
  <c r="P372" i="1" s="1"/>
  <c r="P173" i="1"/>
  <c r="P172" i="1" s="1"/>
  <c r="P169" i="1" s="1"/>
  <c r="P168" i="1" s="1"/>
  <c r="AF388" i="1"/>
  <c r="AF387" i="1" s="1"/>
  <c r="AF186" i="1"/>
  <c r="AH186" i="1" s="1"/>
  <c r="AQ396" i="1"/>
  <c r="AQ193" i="1"/>
  <c r="AQ192" i="1" s="1"/>
  <c r="AQ191" i="1" s="1"/>
  <c r="AQ190" i="1" s="1"/>
  <c r="F396" i="1"/>
  <c r="H398" i="1"/>
  <c r="F194" i="1"/>
  <c r="H194" i="1" s="1"/>
  <c r="AW494" i="1"/>
  <c r="BD494" i="1"/>
  <c r="T290" i="1"/>
  <c r="AA267" i="1"/>
  <c r="BB269" i="1"/>
  <c r="L270" i="1"/>
  <c r="L238" i="1" s="1"/>
  <c r="AV272" i="1"/>
  <c r="H276" i="1"/>
  <c r="F275" i="1"/>
  <c r="H275" i="1" s="1"/>
  <c r="AA279" i="1"/>
  <c r="AZ280" i="1"/>
  <c r="BB283" i="1"/>
  <c r="K286" i="1"/>
  <c r="J285" i="1"/>
  <c r="K285" i="1" s="1"/>
  <c r="F289" i="1"/>
  <c r="H289" i="1" s="1"/>
  <c r="H290" i="1"/>
  <c r="AZ290" i="1"/>
  <c r="BD292" i="1"/>
  <c r="F293" i="1"/>
  <c r="H293" i="1" s="1"/>
  <c r="H294" i="1"/>
  <c r="J295" i="1"/>
  <c r="K295" i="1" s="1"/>
  <c r="K296" i="1"/>
  <c r="AY301" i="1"/>
  <c r="BC301" i="1" s="1"/>
  <c r="BD301" i="1" s="1"/>
  <c r="K302" i="1"/>
  <c r="J301" i="1"/>
  <c r="K301" i="1" s="1"/>
  <c r="BB302" i="1"/>
  <c r="BB303" i="1"/>
  <c r="AY305" i="1"/>
  <c r="K306" i="1"/>
  <c r="J305" i="1"/>
  <c r="K305" i="1" s="1"/>
  <c r="H308" i="1"/>
  <c r="F307" i="1"/>
  <c r="H307" i="1" s="1"/>
  <c r="X309" i="1"/>
  <c r="AA309" i="1" s="1"/>
  <c r="X313" i="1"/>
  <c r="AA313" i="1" s="1"/>
  <c r="H316" i="1"/>
  <c r="BB316" i="1"/>
  <c r="BB317" i="1"/>
  <c r="AY319" i="1"/>
  <c r="AZ320" i="1"/>
  <c r="BB322" i="1"/>
  <c r="AE323" i="1"/>
  <c r="AH323" i="1" s="1"/>
  <c r="BA323" i="1"/>
  <c r="N323" i="1"/>
  <c r="W323" i="1"/>
  <c r="X323" i="1" s="1"/>
  <c r="AA323" i="1" s="1"/>
  <c r="BA325" i="1"/>
  <c r="BC325" i="1" s="1"/>
  <c r="BD325" i="1" s="1"/>
  <c r="BA327" i="1"/>
  <c r="BC327" i="1" s="1"/>
  <c r="BD327" i="1" s="1"/>
  <c r="BA329" i="1"/>
  <c r="BC329" i="1" s="1"/>
  <c r="BD329" i="1" s="1"/>
  <c r="AV334" i="1"/>
  <c r="AW334" i="1" s="1"/>
  <c r="H338" i="1"/>
  <c r="AZ342" i="1"/>
  <c r="J343" i="1"/>
  <c r="K343" i="1" s="1"/>
  <c r="K344" i="1"/>
  <c r="BB344" i="1"/>
  <c r="BC348" i="1"/>
  <c r="AH354" i="1"/>
  <c r="BB355" i="1"/>
  <c r="F357" i="1"/>
  <c r="H357" i="1" s="1"/>
  <c r="H358" i="1"/>
  <c r="AZ358" i="1"/>
  <c r="BC363" i="1"/>
  <c r="BD363" i="1" s="1"/>
  <c r="F365" i="1"/>
  <c r="H365" i="1" s="1"/>
  <c r="H366" i="1"/>
  <c r="AZ366" i="1"/>
  <c r="T369" i="1"/>
  <c r="N372" i="1"/>
  <c r="AM374" i="1"/>
  <c r="AZ375" i="1"/>
  <c r="AU372" i="1"/>
  <c r="AA377" i="1"/>
  <c r="AV377" i="1"/>
  <c r="AZ383" i="1"/>
  <c r="BC391" i="1"/>
  <c r="BD391" i="1" s="1"/>
  <c r="BB391" i="1"/>
  <c r="AA395" i="1"/>
  <c r="AA401" i="1"/>
  <c r="AY404" i="1"/>
  <c r="BC405" i="1"/>
  <c r="BB407" i="1"/>
  <c r="BC407" i="1" s="1"/>
  <c r="BD407" i="1" s="1"/>
  <c r="AW409" i="1"/>
  <c r="BA409" i="1"/>
  <c r="AZ410" i="1"/>
  <c r="AH414" i="1"/>
  <c r="AH418" i="1"/>
  <c r="AZ442" i="1"/>
  <c r="R442" i="1"/>
  <c r="G442" i="1"/>
  <c r="H445" i="1"/>
  <c r="AC442" i="1"/>
  <c r="AE442" i="1" s="1"/>
  <c r="AH442" i="1" s="1"/>
  <c r="AW457" i="1"/>
  <c r="AV467" i="1"/>
  <c r="AV513" i="1"/>
  <c r="AY513" i="1"/>
  <c r="BC513" i="1" s="1"/>
  <c r="AW530" i="1"/>
  <c r="BD530" i="1"/>
  <c r="T326" i="1"/>
  <c r="AW535" i="1"/>
  <c r="BD535" i="1"/>
  <c r="T565" i="1"/>
  <c r="Q361" i="1"/>
  <c r="AW568" i="1"/>
  <c r="T364" i="1"/>
  <c r="BD568" i="1"/>
  <c r="T588" i="1"/>
  <c r="Q384" i="1"/>
  <c r="BD679" i="1"/>
  <c r="AW679" i="1"/>
  <c r="V780" i="1"/>
  <c r="AV803" i="1"/>
  <c r="AY803" i="1"/>
  <c r="E858" i="1"/>
  <c r="D857" i="1"/>
  <c r="E857" i="1" s="1"/>
  <c r="AS868" i="1"/>
  <c r="BB868" i="1" s="1"/>
  <c r="BB871" i="1"/>
  <c r="AY1066" i="1"/>
  <c r="AV1066" i="1"/>
  <c r="AJ1054" i="1"/>
  <c r="BA1066" i="1"/>
  <c r="AR1054" i="1"/>
  <c r="AV261" i="1"/>
  <c r="AW261" i="1" s="1"/>
  <c r="BA264" i="1"/>
  <c r="BC267" i="1"/>
  <c r="AA271" i="1"/>
  <c r="AE273" i="1"/>
  <c r="AH273" i="1" s="1"/>
  <c r="AZ276" i="1"/>
  <c r="D278" i="1"/>
  <c r="E278" i="1" s="1"/>
  <c r="E279" i="1"/>
  <c r="H280" i="1"/>
  <c r="AY280" i="1"/>
  <c r="AZ281" i="1"/>
  <c r="H284" i="1"/>
  <c r="F283" i="1"/>
  <c r="H283" i="1" s="1"/>
  <c r="AH286" i="1"/>
  <c r="AO285" i="1"/>
  <c r="AO238" i="1" s="1"/>
  <c r="AO221" i="1" s="1"/>
  <c r="AO423" i="1" s="1"/>
  <c r="AO8" i="1" s="1"/>
  <c r="BB286" i="1"/>
  <c r="X288" i="1"/>
  <c r="AA288" i="1" s="1"/>
  <c r="AH290" i="1"/>
  <c r="AZ294" i="1"/>
  <c r="AH296" i="1"/>
  <c r="AO295" i="1"/>
  <c r="BB296" i="1"/>
  <c r="X298" i="1"/>
  <c r="AA298" i="1" s="1"/>
  <c r="AA299" i="1"/>
  <c r="BC299" i="1"/>
  <c r="BD299" i="1" s="1"/>
  <c r="X301" i="1"/>
  <c r="AA301" i="1" s="1"/>
  <c r="X305" i="1"/>
  <c r="AA305" i="1" s="1"/>
  <c r="X306" i="1"/>
  <c r="AA306" i="1" s="1"/>
  <c r="AZ308" i="1"/>
  <c r="X310" i="1"/>
  <c r="AA310" i="1" s="1"/>
  <c r="AZ312" i="1"/>
  <c r="X314" i="1"/>
  <c r="AA314" i="1" s="1"/>
  <c r="J319" i="1"/>
  <c r="K319" i="1" s="1"/>
  <c r="K320" i="1"/>
  <c r="X322" i="1"/>
  <c r="AA322" i="1" s="1"/>
  <c r="AY324" i="1"/>
  <c r="AV326" i="1"/>
  <c r="AY328" i="1"/>
  <c r="BA331" i="1"/>
  <c r="X332" i="1"/>
  <c r="AA332" i="1" s="1"/>
  <c r="F333" i="1"/>
  <c r="H333" i="1" s="1"/>
  <c r="BB333" i="1"/>
  <c r="BB335" i="1"/>
  <c r="BC335" i="1" s="1"/>
  <c r="BD335" i="1" s="1"/>
  <c r="AH338" i="1"/>
  <c r="AW339" i="1"/>
  <c r="AV343" i="1"/>
  <c r="AO343" i="1"/>
  <c r="AW345" i="1"/>
  <c r="X346" i="1"/>
  <c r="AA346" i="1" s="1"/>
  <c r="X350" i="1"/>
  <c r="AA350" i="1" s="1"/>
  <c r="BB351" i="1"/>
  <c r="N359" i="1"/>
  <c r="W359" i="1"/>
  <c r="X359" i="1" s="1"/>
  <c r="AA359" i="1" s="1"/>
  <c r="AY360" i="1"/>
  <c r="BC360" i="1" s="1"/>
  <c r="BD360" i="1" s="1"/>
  <c r="X362" i="1"/>
  <c r="AA362" i="1" s="1"/>
  <c r="AH366" i="1"/>
  <c r="D369" i="1"/>
  <c r="E369" i="1" s="1"/>
  <c r="E371" i="1"/>
  <c r="AF372" i="1"/>
  <c r="AE375" i="1"/>
  <c r="AH375" i="1" s="1"/>
  <c r="AM378" i="1"/>
  <c r="AZ378" i="1" s="1"/>
  <c r="AZ379" i="1"/>
  <c r="BC379" i="1" s="1"/>
  <c r="BD379" i="1" s="1"/>
  <c r="J378" i="1"/>
  <c r="K378" i="1" s="1"/>
  <c r="K380" i="1"/>
  <c r="BB380" i="1"/>
  <c r="BB384" i="1"/>
  <c r="BA385" i="1"/>
  <c r="X390" i="1"/>
  <c r="AA390" i="1" s="1"/>
  <c r="AV390" i="1"/>
  <c r="AY396" i="1"/>
  <c r="BA397" i="1"/>
  <c r="AY400" i="1"/>
  <c r="BC400" i="1" s="1"/>
  <c r="D402" i="1"/>
  <c r="E403" i="1"/>
  <c r="AK401" i="1"/>
  <c r="AY401" i="1" s="1"/>
  <c r="BB402" i="1"/>
  <c r="AW411" i="1"/>
  <c r="BC415" i="1"/>
  <c r="R425" i="1"/>
  <c r="R627" i="1" s="1"/>
  <c r="AW431" i="1"/>
  <c r="BD431" i="1"/>
  <c r="BD436" i="1"/>
  <c r="AW436" i="1"/>
  <c r="BB437" i="1"/>
  <c r="BD441" i="1"/>
  <c r="J442" i="1"/>
  <c r="K443" i="1"/>
  <c r="Z442" i="1"/>
  <c r="Z425" i="1" s="1"/>
  <c r="Z627" i="1" s="1"/>
  <c r="T460" i="1"/>
  <c r="AW463" i="1"/>
  <c r="BD463" i="1"/>
  <c r="BB467" i="1"/>
  <c r="BC467" i="1" s="1"/>
  <c r="BD468" i="1"/>
  <c r="Q267" i="1"/>
  <c r="T471" i="1"/>
  <c r="BD481" i="1"/>
  <c r="AW481" i="1"/>
  <c r="BA610" i="1"/>
  <c r="AP605" i="1"/>
  <c r="BA605" i="1" s="1"/>
  <c r="AW612" i="1"/>
  <c r="BD612" i="1"/>
  <c r="AW615" i="1"/>
  <c r="BD626" i="1"/>
  <c r="AW626" i="1"/>
  <c r="T422" i="1"/>
  <c r="AW677" i="1"/>
  <c r="BD677" i="1"/>
  <c r="BD713" i="1"/>
  <c r="BD874" i="1"/>
  <c r="AW954" i="1"/>
  <c r="AV954" i="1"/>
  <c r="AW434" i="1"/>
  <c r="BD434" i="1"/>
  <c r="E437" i="1"/>
  <c r="C426" i="1"/>
  <c r="AP442" i="1"/>
  <c r="BA442" i="1" s="1"/>
  <c r="BA445" i="1"/>
  <c r="BC445" i="1" s="1"/>
  <c r="AW451" i="1"/>
  <c r="BD451" i="1"/>
  <c r="AW476" i="1"/>
  <c r="T272" i="1"/>
  <c r="AW483" i="1"/>
  <c r="AW557" i="1"/>
  <c r="BD557" i="1"/>
  <c r="AV639" i="1"/>
  <c r="AY639" i="1"/>
  <c r="BC639" i="1" s="1"/>
  <c r="AW736" i="1"/>
  <c r="BD736" i="1"/>
  <c r="T328" i="1"/>
  <c r="AN758" i="1"/>
  <c r="AN355" i="1"/>
  <c r="AS780" i="1"/>
  <c r="BB791" i="1"/>
  <c r="AW820" i="1"/>
  <c r="BD820" i="1"/>
  <c r="T412" i="1"/>
  <c r="G935" i="1"/>
  <c r="H935" i="1" s="1"/>
  <c r="H937" i="1"/>
  <c r="X938" i="1"/>
  <c r="AA938" i="1" s="1"/>
  <c r="V935" i="1"/>
  <c r="X935" i="1" s="1"/>
  <c r="AA935" i="1" s="1"/>
  <c r="AJ74" i="1"/>
  <c r="AY264" i="1"/>
  <c r="AH268" i="1"/>
  <c r="AE270" i="1"/>
  <c r="AH270" i="1" s="1"/>
  <c r="Y270" i="1"/>
  <c r="AA270" i="1" s="1"/>
  <c r="BC271" i="1"/>
  <c r="BD271" i="1" s="1"/>
  <c r="BB271" i="1"/>
  <c r="J275" i="1"/>
  <c r="K275" i="1" s="1"/>
  <c r="K276" i="1"/>
  <c r="BA277" i="1"/>
  <c r="T280" i="1"/>
  <c r="BA281" i="1"/>
  <c r="AV282" i="1"/>
  <c r="AW282" i="1" s="1"/>
  <c r="N285" i="1"/>
  <c r="N238" i="1" s="1"/>
  <c r="N221" i="1" s="1"/>
  <c r="N423" i="1" s="1"/>
  <c r="N8" i="1" s="1"/>
  <c r="W285" i="1"/>
  <c r="X285" i="1" s="1"/>
  <c r="AA285" i="1" s="1"/>
  <c r="K290" i="1"/>
  <c r="J289" i="1"/>
  <c r="K289" i="1" s="1"/>
  <c r="AV292" i="1"/>
  <c r="AW292" i="1" s="1"/>
  <c r="K294" i="1"/>
  <c r="J293" i="1"/>
  <c r="K293" i="1" s="1"/>
  <c r="N295" i="1"/>
  <c r="W295" i="1"/>
  <c r="X295" i="1" s="1"/>
  <c r="AA295" i="1" s="1"/>
  <c r="AA297" i="1"/>
  <c r="W301" i="1"/>
  <c r="X302" i="1"/>
  <c r="AA302" i="1" s="1"/>
  <c r="AV302" i="1"/>
  <c r="AW302" i="1" s="1"/>
  <c r="AY307" i="1"/>
  <c r="BC307" i="1" s="1"/>
  <c r="J307" i="1"/>
  <c r="K307" i="1" s="1"/>
  <c r="K308" i="1"/>
  <c r="AE309" i="1"/>
  <c r="AH309" i="1" s="1"/>
  <c r="BA309" i="1"/>
  <c r="BC309" i="1" s="1"/>
  <c r="BD309" i="1" s="1"/>
  <c r="BB309" i="1"/>
  <c r="AY311" i="1"/>
  <c r="BC311" i="1" s="1"/>
  <c r="J311" i="1"/>
  <c r="K311" i="1" s="1"/>
  <c r="K312" i="1"/>
  <c r="AE313" i="1"/>
  <c r="AH313" i="1" s="1"/>
  <c r="BA313" i="1"/>
  <c r="BB313" i="1"/>
  <c r="AA315" i="1"/>
  <c r="AY316" i="1"/>
  <c r="BC316" i="1" s="1"/>
  <c r="AH318" i="1"/>
  <c r="X320" i="1"/>
  <c r="AA320" i="1" s="1"/>
  <c r="AV322" i="1"/>
  <c r="AW322" i="1" s="1"/>
  <c r="H324" i="1"/>
  <c r="BB325" i="1"/>
  <c r="T333" i="1"/>
  <c r="R333" i="1"/>
  <c r="AZ334" i="1"/>
  <c r="AV339" i="1"/>
  <c r="AZ343" i="1"/>
  <c r="N343" i="1"/>
  <c r="W343" i="1"/>
  <c r="X343" i="1" s="1"/>
  <c r="AA343" i="1" s="1"/>
  <c r="AM350" i="1"/>
  <c r="AZ351" i="1"/>
  <c r="BC351" i="1" s="1"/>
  <c r="BD351" i="1" s="1"/>
  <c r="AU350" i="1"/>
  <c r="BB350" i="1" s="1"/>
  <c r="J350" i="1"/>
  <c r="K350" i="1" s="1"/>
  <c r="K352" i="1"/>
  <c r="BB352" i="1"/>
  <c r="BC352" i="1" s="1"/>
  <c r="BD352" i="1" s="1"/>
  <c r="AV354" i="1"/>
  <c r="AW354" i="1" s="1"/>
  <c r="AZ355" i="1"/>
  <c r="BC355" i="1" s="1"/>
  <c r="BA361" i="1"/>
  <c r="BD368" i="1"/>
  <c r="AV370" i="1"/>
  <c r="AW370" i="1" s="1"/>
  <c r="F373" i="1"/>
  <c r="H374" i="1"/>
  <c r="AH378" i="1"/>
  <c r="BA381" i="1"/>
  <c r="AV382" i="1"/>
  <c r="AW382" i="1" s="1"/>
  <c r="AE383" i="1"/>
  <c r="AH383" i="1" s="1"/>
  <c r="AA385" i="1"/>
  <c r="AV385" i="1"/>
  <c r="AW385" i="1" s="1"/>
  <c r="J387" i="1"/>
  <c r="K387" i="1" s="1"/>
  <c r="K388" i="1"/>
  <c r="AD388" i="1"/>
  <c r="AE391" i="1"/>
  <c r="AH391" i="1" s="1"/>
  <c r="X394" i="1"/>
  <c r="AA394" i="1" s="1"/>
  <c r="AA397" i="1"/>
  <c r="AV397" i="1"/>
  <c r="AW397" i="1" s="1"/>
  <c r="G401" i="1"/>
  <c r="H402" i="1"/>
  <c r="BC409" i="1"/>
  <c r="AV414" i="1"/>
  <c r="AW414" i="1" s="1"/>
  <c r="AV418" i="1"/>
  <c r="AW418" i="1" s="1"/>
  <c r="AS627" i="1"/>
  <c r="W442" i="1"/>
  <c r="W425" i="1" s="1"/>
  <c r="W627" i="1" s="1"/>
  <c r="BD447" i="1"/>
  <c r="AW456" i="1"/>
  <c r="BD456" i="1"/>
  <c r="AN442" i="1"/>
  <c r="AN425" i="1" s="1"/>
  <c r="AN627" i="1" s="1"/>
  <c r="AH458" i="1"/>
  <c r="T467" i="1"/>
  <c r="Q274" i="1"/>
  <c r="T478" i="1"/>
  <c r="BD510" i="1"/>
  <c r="T306" i="1"/>
  <c r="AW510" i="1"/>
  <c r="AW581" i="1"/>
  <c r="T377" i="1"/>
  <c r="Q355" i="1"/>
  <c r="Q151" i="1" s="1"/>
  <c r="T763" i="1"/>
  <c r="T816" i="1"/>
  <c r="T408" i="1" s="1"/>
  <c r="Q408" i="1"/>
  <c r="AW818" i="1"/>
  <c r="BD818" i="1"/>
  <c r="T410" i="1"/>
  <c r="AV930" i="1"/>
  <c r="AW1025" i="1"/>
  <c r="T247" i="1"/>
  <c r="X275" i="1"/>
  <c r="AA275" i="1" s="1"/>
  <c r="AA277" i="1"/>
  <c r="AZ278" i="1"/>
  <c r="AA281" i="1"/>
  <c r="BC283" i="1"/>
  <c r="BD283" i="1" s="1"/>
  <c r="J283" i="1"/>
  <c r="K283" i="1" s="1"/>
  <c r="K284" i="1"/>
  <c r="BB284" i="1"/>
  <c r="BC284" i="1" s="1"/>
  <c r="BD284" i="1" s="1"/>
  <c r="BA285" i="1"/>
  <c r="AY286" i="1"/>
  <c r="BC286" i="1" s="1"/>
  <c r="BD286" i="1" s="1"/>
  <c r="AA287" i="1"/>
  <c r="X290" i="1"/>
  <c r="AA290" i="1" s="1"/>
  <c r="BC292" i="1"/>
  <c r="X293" i="1"/>
  <c r="AA293" i="1" s="1"/>
  <c r="AY296" i="1"/>
  <c r="BC303" i="1"/>
  <c r="BD303" i="1" s="1"/>
  <c r="J303" i="1"/>
  <c r="K303" i="1" s="1"/>
  <c r="K304" i="1"/>
  <c r="X311" i="1"/>
  <c r="AA311" i="1" s="1"/>
  <c r="BB315" i="1"/>
  <c r="BC315" i="1" s="1"/>
  <c r="BC317" i="1"/>
  <c r="BD317" i="1" s="1"/>
  <c r="K318" i="1"/>
  <c r="J317" i="1"/>
  <c r="K317" i="1" s="1"/>
  <c r="AA319" i="1"/>
  <c r="BB321" i="1"/>
  <c r="BC321" i="1" s="1"/>
  <c r="BD321" i="1" s="1"/>
  <c r="AY323" i="1"/>
  <c r="R323" i="1"/>
  <c r="AZ324" i="1"/>
  <c r="H326" i="1"/>
  <c r="AZ326" i="1"/>
  <c r="H328" i="1"/>
  <c r="H330" i="1"/>
  <c r="BB331" i="1"/>
  <c r="BC331" i="1" s="1"/>
  <c r="BD331" i="1" s="1"/>
  <c r="K334" i="1"/>
  <c r="J333" i="1"/>
  <c r="K333" i="1" s="1"/>
  <c r="AE335" i="1"/>
  <c r="AH335" i="1" s="1"/>
  <c r="BD336" i="1"/>
  <c r="AV338" i="1"/>
  <c r="BC339" i="1"/>
  <c r="BD339" i="1" s="1"/>
  <c r="BB339" i="1"/>
  <c r="X342" i="1"/>
  <c r="AA342" i="1" s="1"/>
  <c r="AY344" i="1"/>
  <c r="BC344" i="1" s="1"/>
  <c r="BD344" i="1" s="1"/>
  <c r="AA345" i="1"/>
  <c r="AA349" i="1"/>
  <c r="AV349" i="1"/>
  <c r="AE351" i="1"/>
  <c r="AH351" i="1" s="1"/>
  <c r="AE355" i="1"/>
  <c r="AH355" i="1" s="1"/>
  <c r="AY356" i="1"/>
  <c r="BC356" i="1" s="1"/>
  <c r="BD356" i="1" s="1"/>
  <c r="BC364" i="1"/>
  <c r="L372" i="1"/>
  <c r="T374" i="1"/>
  <c r="AW375" i="1"/>
  <c r="AV378" i="1"/>
  <c r="T378" i="1"/>
  <c r="AW379" i="1"/>
  <c r="J383" i="1"/>
  <c r="K383" i="1" s="1"/>
  <c r="K384" i="1"/>
  <c r="BC385" i="1"/>
  <c r="BA387" i="1"/>
  <c r="BC397" i="1"/>
  <c r="AH398" i="1"/>
  <c r="AM402" i="1"/>
  <c r="AZ403" i="1"/>
  <c r="BC403" i="1" s="1"/>
  <c r="BD403" i="1" s="1"/>
  <c r="AU401" i="1"/>
  <c r="AU394" i="1" s="1"/>
  <c r="J402" i="1"/>
  <c r="K404" i="1"/>
  <c r="BB404" i="1"/>
  <c r="AD406" i="1"/>
  <c r="AE406" i="1" s="1"/>
  <c r="AH406" i="1" s="1"/>
  <c r="AY408" i="1"/>
  <c r="BC408" i="1" s="1"/>
  <c r="AJ428" i="1"/>
  <c r="T437" i="1"/>
  <c r="AJ440" i="1"/>
  <c r="N442" i="1"/>
  <c r="N425" i="1" s="1"/>
  <c r="N627" i="1" s="1"/>
  <c r="AY443" i="1"/>
  <c r="BC443" i="1" s="1"/>
  <c r="BD443" i="1" s="1"/>
  <c r="AV445" i="1"/>
  <c r="BC449" i="1"/>
  <c r="BD449" i="1" s="1"/>
  <c r="BD453" i="1"/>
  <c r="I442" i="1"/>
  <c r="I425" i="1" s="1"/>
  <c r="K456" i="1"/>
  <c r="AW470" i="1"/>
  <c r="T266" i="1"/>
  <c r="BD470" i="1"/>
  <c r="BD473" i="1"/>
  <c r="AW473" i="1"/>
  <c r="BB474" i="1"/>
  <c r="BC474" i="1" s="1"/>
  <c r="BD475" i="1"/>
  <c r="BD493" i="1"/>
  <c r="T520" i="1"/>
  <c r="Q316" i="1"/>
  <c r="AP629" i="1"/>
  <c r="AZ854" i="1"/>
  <c r="AM853" i="1"/>
  <c r="AY888" i="1"/>
  <c r="AJ887" i="1"/>
  <c r="AV888" i="1"/>
  <c r="BB265" i="1"/>
  <c r="BC265" i="1" s="1"/>
  <c r="BD265" i="1" s="1"/>
  <c r="AZ266" i="1"/>
  <c r="BD268" i="1"/>
  <c r="BA269" i="1"/>
  <c r="BC269" i="1" s="1"/>
  <c r="BD269" i="1" s="1"/>
  <c r="AZ270" i="1"/>
  <c r="AA273" i="1"/>
  <c r="AZ274" i="1"/>
  <c r="X276" i="1"/>
  <c r="AA276" i="1" s="1"/>
  <c r="BC277" i="1"/>
  <c r="BD277" i="1" s="1"/>
  <c r="AV278" i="1"/>
  <c r="AZ279" i="1"/>
  <c r="BC279" i="1" s="1"/>
  <c r="BD279" i="1" s="1"/>
  <c r="E281" i="1"/>
  <c r="D280" i="1"/>
  <c r="E280" i="1" s="1"/>
  <c r="BC281" i="1"/>
  <c r="BD281" i="1" s="1"/>
  <c r="F285" i="1"/>
  <c r="H285" i="1" s="1"/>
  <c r="H286" i="1"/>
  <c r="AV286" i="1"/>
  <c r="AW286" i="1" s="1"/>
  <c r="AK285" i="1"/>
  <c r="BB285" i="1"/>
  <c r="BB287" i="1"/>
  <c r="BC287" i="1" s="1"/>
  <c r="BD287" i="1" s="1"/>
  <c r="AZ288" i="1"/>
  <c r="BC288" i="1" s="1"/>
  <c r="BD288" i="1" s="1"/>
  <c r="W289" i="1"/>
  <c r="X289" i="1" s="1"/>
  <c r="AA289" i="1" s="1"/>
  <c r="AV290" i="1"/>
  <c r="BB291" i="1"/>
  <c r="BC291" i="1" s="1"/>
  <c r="BD291" i="1" s="1"/>
  <c r="H292" i="1"/>
  <c r="X294" i="1"/>
  <c r="AA294" i="1" s="1"/>
  <c r="AK295" i="1"/>
  <c r="AY295" i="1" s="1"/>
  <c r="AV296" i="1"/>
  <c r="AW296" i="1" s="1"/>
  <c r="BB295" i="1"/>
  <c r="BC297" i="1"/>
  <c r="BD297" i="1" s="1"/>
  <c r="BB297" i="1"/>
  <c r="AZ298" i="1"/>
  <c r="BD300" i="1"/>
  <c r="X303" i="1"/>
  <c r="AA303" i="1" s="1"/>
  <c r="BD304" i="1"/>
  <c r="AZ306" i="1"/>
  <c r="BD307" i="1"/>
  <c r="X308" i="1"/>
  <c r="AA308" i="1" s="1"/>
  <c r="H310" i="1"/>
  <c r="AZ310" i="1"/>
  <c r="BD311" i="1"/>
  <c r="H314" i="1"/>
  <c r="AZ314" i="1"/>
  <c r="X317" i="1"/>
  <c r="AA317" i="1" s="1"/>
  <c r="AY320" i="1"/>
  <c r="BC320" i="1" s="1"/>
  <c r="BD320" i="1" s="1"/>
  <c r="H322" i="1"/>
  <c r="J323" i="1"/>
  <c r="K323" i="1" s="1"/>
  <c r="K324" i="1"/>
  <c r="AE325" i="1"/>
  <c r="AH325" i="1" s="1"/>
  <c r="AE327" i="1"/>
  <c r="AH327" i="1" s="1"/>
  <c r="AZ328" i="1"/>
  <c r="AE329" i="1"/>
  <c r="AH329" i="1" s="1"/>
  <c r="AZ330" i="1"/>
  <c r="AZ332" i="1"/>
  <c r="BC332" i="1" s="1"/>
  <c r="BD332" i="1" s="1"/>
  <c r="AM333" i="1"/>
  <c r="AZ333" i="1" s="1"/>
  <c r="BC333" i="1" s="1"/>
  <c r="AH334" i="1"/>
  <c r="BA337" i="1"/>
  <c r="BC337" i="1" s="1"/>
  <c r="BD337" i="1" s="1"/>
  <c r="AV342" i="1"/>
  <c r="AW342" i="1" s="1"/>
  <c r="BC343" i="1"/>
  <c r="BC345" i="1"/>
  <c r="AZ346" i="1"/>
  <c r="AE347" i="1"/>
  <c r="AH347" i="1" s="1"/>
  <c r="BC349" i="1"/>
  <c r="AH350" i="1"/>
  <c r="AA353" i="1"/>
  <c r="X358" i="1"/>
  <c r="AA358" i="1" s="1"/>
  <c r="AV358" i="1"/>
  <c r="AW358" i="1" s="1"/>
  <c r="AE359" i="1"/>
  <c r="AH359" i="1" s="1"/>
  <c r="BC361" i="1"/>
  <c r="AZ362" i="1"/>
  <c r="X366" i="1"/>
  <c r="AA366" i="1" s="1"/>
  <c r="BA369" i="1"/>
  <c r="F369" i="1"/>
  <c r="H369" i="1" s="1"/>
  <c r="H370" i="1"/>
  <c r="AZ371" i="1"/>
  <c r="BC371" i="1" s="1"/>
  <c r="BD371" i="1" s="1"/>
  <c r="AM369" i="1"/>
  <c r="AZ369" i="1" s="1"/>
  <c r="BC369" i="1" s="1"/>
  <c r="X374" i="1"/>
  <c r="AA374" i="1" s="1"/>
  <c r="AV375" i="1"/>
  <c r="D378" i="1"/>
  <c r="E378" i="1" s="1"/>
  <c r="E379" i="1"/>
  <c r="AY380" i="1"/>
  <c r="BC380" i="1" s="1"/>
  <c r="BD380" i="1" s="1"/>
  <c r="AA381" i="1"/>
  <c r="AV381" i="1"/>
  <c r="AW381" i="1" s="1"/>
  <c r="AA383" i="1"/>
  <c r="AY384" i="1"/>
  <c r="BC384" i="1" s="1"/>
  <c r="AK387" i="1"/>
  <c r="AY387" i="1" s="1"/>
  <c r="AV388" i="1"/>
  <c r="AW389" i="1"/>
  <c r="BA389" i="1"/>
  <c r="BC389" i="1" s="1"/>
  <c r="BD389" i="1" s="1"/>
  <c r="AW391" i="1"/>
  <c r="AV399" i="1"/>
  <c r="AW399" i="1" s="1"/>
  <c r="J399" i="1"/>
  <c r="K399" i="1" s="1"/>
  <c r="K400" i="1"/>
  <c r="N401" i="1"/>
  <c r="N394" i="1" s="1"/>
  <c r="AO401" i="1"/>
  <c r="AO394" i="1" s="1"/>
  <c r="AE402" i="1"/>
  <c r="AH402" i="1" s="1"/>
  <c r="AC401" i="1"/>
  <c r="AW405" i="1"/>
  <c r="AW407" i="1"/>
  <c r="AK406" i="1"/>
  <c r="AV406" i="1" s="1"/>
  <c r="AS406" i="1"/>
  <c r="BB406" i="1" s="1"/>
  <c r="X410" i="1"/>
  <c r="AA410" i="1" s="1"/>
  <c r="AV410" i="1"/>
  <c r="AV413" i="1"/>
  <c r="AW413" i="1" s="1"/>
  <c r="AE415" i="1"/>
  <c r="AH415" i="1" s="1"/>
  <c r="BD415" i="1"/>
  <c r="AA417" i="1"/>
  <c r="AV417" i="1"/>
  <c r="AW417" i="1" s="1"/>
  <c r="AY421" i="1"/>
  <c r="BC421" i="1" s="1"/>
  <c r="BD421" i="1" s="1"/>
  <c r="AE437" i="1"/>
  <c r="AH437" i="1" s="1"/>
  <c r="AC426" i="1"/>
  <c r="C442" i="1"/>
  <c r="BD446" i="1"/>
  <c r="AW462" i="1"/>
  <c r="BD462" i="1"/>
  <c r="T576" i="1"/>
  <c r="E854" i="1"/>
  <c r="D853" i="1"/>
  <c r="AW335" i="1"/>
  <c r="BA341" i="1"/>
  <c r="BC341" i="1" s="1"/>
  <c r="BD341" i="1" s="1"/>
  <c r="AE343" i="1"/>
  <c r="AH343" i="1" s="1"/>
  <c r="AW351" i="1"/>
  <c r="BC353" i="1"/>
  <c r="AZ354" i="1"/>
  <c r="AA357" i="1"/>
  <c r="J359" i="1"/>
  <c r="K359" i="1" s="1"/>
  <c r="K360" i="1"/>
  <c r="AO359" i="1"/>
  <c r="AZ359" i="1" s="1"/>
  <c r="AA365" i="1"/>
  <c r="AY368" i="1"/>
  <c r="BC368" i="1" s="1"/>
  <c r="AE371" i="1"/>
  <c r="AH371" i="1" s="1"/>
  <c r="X373" i="1"/>
  <c r="AA373" i="1" s="1"/>
  <c r="W372" i="1"/>
  <c r="X372" i="1" s="1"/>
  <c r="AA372" i="1" s="1"/>
  <c r="D374" i="1"/>
  <c r="E375" i="1"/>
  <c r="BC375" i="1"/>
  <c r="BD375" i="1" s="1"/>
  <c r="BA377" i="1"/>
  <c r="BC377" i="1" s="1"/>
  <c r="X378" i="1"/>
  <c r="AA378" i="1" s="1"/>
  <c r="BC381" i="1"/>
  <c r="AV383" i="1"/>
  <c r="BC383" i="1"/>
  <c r="BB383" i="1"/>
  <c r="BD386" i="1"/>
  <c r="BA388" i="1"/>
  <c r="AQ387" i="1"/>
  <c r="F388" i="1"/>
  <c r="H390" i="1"/>
  <c r="AH390" i="1"/>
  <c r="AY392" i="1"/>
  <c r="BC392" i="1" s="1"/>
  <c r="J395" i="1"/>
  <c r="K396" i="1"/>
  <c r="BD399" i="1"/>
  <c r="BD400" i="1"/>
  <c r="AD401" i="1"/>
  <c r="AQ406" i="1"/>
  <c r="AQ401" i="1" s="1"/>
  <c r="AE411" i="1"/>
  <c r="AH411" i="1" s="1"/>
  <c r="BD411" i="1"/>
  <c r="AY412" i="1"/>
  <c r="BC412" i="1" s="1"/>
  <c r="BC413" i="1"/>
  <c r="AZ414" i="1"/>
  <c r="AY416" i="1"/>
  <c r="BC416" i="1" s="1"/>
  <c r="BD416" i="1" s="1"/>
  <c r="BC417" i="1"/>
  <c r="AZ418" i="1"/>
  <c r="J425" i="1"/>
  <c r="K426" i="1"/>
  <c r="AF425" i="1"/>
  <c r="AF627" i="1" s="1"/>
  <c r="Y426" i="1"/>
  <c r="Y425" i="1" s="1"/>
  <c r="Y627" i="1" s="1"/>
  <c r="AA427" i="1"/>
  <c r="AL426" i="1"/>
  <c r="AL425" i="1" s="1"/>
  <c r="AL627" i="1" s="1"/>
  <c r="AT426" i="1"/>
  <c r="BD429" i="1"/>
  <c r="AW429" i="1"/>
  <c r="BC432" i="1"/>
  <c r="BD432" i="1" s="1"/>
  <c r="AL442" i="1"/>
  <c r="AT442" i="1"/>
  <c r="BB442" i="1" s="1"/>
  <c r="BC454" i="1"/>
  <c r="BD454" i="1" s="1"/>
  <c r="AW455" i="1"/>
  <c r="BD455" i="1"/>
  <c r="BC457" i="1"/>
  <c r="BD457" i="1" s="1"/>
  <c r="AW464" i="1"/>
  <c r="BD464" i="1"/>
  <c r="AW474" i="1"/>
  <c r="BD474" i="1"/>
  <c r="BC476" i="1"/>
  <c r="BD476" i="1" s="1"/>
  <c r="AW477" i="1"/>
  <c r="BD477" i="1"/>
  <c r="AZ479" i="1"/>
  <c r="BC479" i="1" s="1"/>
  <c r="BD479" i="1" s="1"/>
  <c r="AW542" i="1"/>
  <c r="T338" i="1"/>
  <c r="BD542" i="1"/>
  <c r="Q658" i="1"/>
  <c r="T658" i="1" s="1"/>
  <c r="O646" i="1"/>
  <c r="BD757" i="1"/>
  <c r="AW757" i="1"/>
  <c r="T349" i="1"/>
  <c r="AQ773" i="1"/>
  <c r="BA773" i="1" s="1"/>
  <c r="BA774" i="1"/>
  <c r="BC774" i="1" s="1"/>
  <c r="AQ366" i="1"/>
  <c r="AK833" i="1"/>
  <c r="AK1035" i="1" s="1"/>
  <c r="AK9" i="1" s="1"/>
  <c r="K851" i="1"/>
  <c r="Q851" i="1"/>
  <c r="T851" i="1" s="1"/>
  <c r="K867" i="1"/>
  <c r="J866" i="1"/>
  <c r="K866" i="1" s="1"/>
  <c r="AY266" i="1"/>
  <c r="AV267" i="1"/>
  <c r="AY270" i="1"/>
  <c r="BC270" i="1" s="1"/>
  <c r="AV271" i="1"/>
  <c r="AW271" i="1" s="1"/>
  <c r="AY274" i="1"/>
  <c r="BC274" i="1" s="1"/>
  <c r="AY278" i="1"/>
  <c r="BC278" i="1" s="1"/>
  <c r="AV279" i="1"/>
  <c r="AW279" i="1" s="1"/>
  <c r="AY282" i="1"/>
  <c r="BC282" i="1" s="1"/>
  <c r="BD282" i="1" s="1"/>
  <c r="AV283" i="1"/>
  <c r="AW283" i="1" s="1"/>
  <c r="AV287" i="1"/>
  <c r="AW287" i="1" s="1"/>
  <c r="AY290" i="1"/>
  <c r="BC290" i="1" s="1"/>
  <c r="AV291" i="1"/>
  <c r="AW291" i="1" s="1"/>
  <c r="AY294" i="1"/>
  <c r="BC294" i="1" s="1"/>
  <c r="BD294" i="1" s="1"/>
  <c r="AV295" i="1"/>
  <c r="AW295" i="1" s="1"/>
  <c r="AY298" i="1"/>
  <c r="BC298" i="1" s="1"/>
  <c r="BD298" i="1" s="1"/>
  <c r="AV299" i="1"/>
  <c r="AW299" i="1" s="1"/>
  <c r="AY302" i="1"/>
  <c r="BC302" i="1" s="1"/>
  <c r="BD302" i="1" s="1"/>
  <c r="AV303" i="1"/>
  <c r="AW303" i="1" s="1"/>
  <c r="AY306" i="1"/>
  <c r="BC306" i="1" s="1"/>
  <c r="AV307" i="1"/>
  <c r="AW307" i="1" s="1"/>
  <c r="AY310" i="1"/>
  <c r="BC310" i="1" s="1"/>
  <c r="BD310" i="1" s="1"/>
  <c r="AV311" i="1"/>
  <c r="AW311" i="1" s="1"/>
  <c r="AY314" i="1"/>
  <c r="AV315" i="1"/>
  <c r="AY318" i="1"/>
  <c r="BC318" i="1" s="1"/>
  <c r="BD318" i="1" s="1"/>
  <c r="AV319" i="1"/>
  <c r="AW319" i="1" s="1"/>
  <c r="AY322" i="1"/>
  <c r="BC322" i="1" s="1"/>
  <c r="BD322" i="1" s="1"/>
  <c r="AV323" i="1"/>
  <c r="AY326" i="1"/>
  <c r="AV327" i="1"/>
  <c r="AW327" i="1" s="1"/>
  <c r="AY330" i="1"/>
  <c r="AV331" i="1"/>
  <c r="AW331" i="1" s="1"/>
  <c r="AY334" i="1"/>
  <c r="BC334" i="1" s="1"/>
  <c r="BD334" i="1" s="1"/>
  <c r="AV335" i="1"/>
  <c r="AY338" i="1"/>
  <c r="BC338" i="1" s="1"/>
  <c r="AY342" i="1"/>
  <c r="BC342" i="1" s="1"/>
  <c r="BD342" i="1" s="1"/>
  <c r="AY346" i="1"/>
  <c r="BC346" i="1" s="1"/>
  <c r="BD346" i="1" s="1"/>
  <c r="AY350" i="1"/>
  <c r="AY354" i="1"/>
  <c r="AY358" i="1"/>
  <c r="BC358" i="1" s="1"/>
  <c r="BD358" i="1" s="1"/>
  <c r="AY362" i="1"/>
  <c r="BC362" i="1" s="1"/>
  <c r="BD362" i="1" s="1"/>
  <c r="AV363" i="1"/>
  <c r="AW363" i="1" s="1"/>
  <c r="AY366" i="1"/>
  <c r="AY370" i="1"/>
  <c r="BC370" i="1" s="1"/>
  <c r="BD370" i="1" s="1"/>
  <c r="AV371" i="1"/>
  <c r="AW371" i="1" s="1"/>
  <c r="AY374" i="1"/>
  <c r="AY378" i="1"/>
  <c r="BC378" i="1" s="1"/>
  <c r="AY382" i="1"/>
  <c r="BC382" i="1" s="1"/>
  <c r="BD382" i="1" s="1"/>
  <c r="AY386" i="1"/>
  <c r="BC386" i="1" s="1"/>
  <c r="AY390" i="1"/>
  <c r="BC390" i="1" s="1"/>
  <c r="AY398" i="1"/>
  <c r="BC398" i="1" s="1"/>
  <c r="BD398" i="1" s="1"/>
  <c r="AP402" i="1"/>
  <c r="AV402" i="1" s="1"/>
  <c r="AY402" i="1"/>
  <c r="AE403" i="1"/>
  <c r="AH403" i="1" s="1"/>
  <c r="AP406" i="1"/>
  <c r="BA406" i="1" s="1"/>
  <c r="AY406" i="1"/>
  <c r="AY410" i="1"/>
  <c r="BC410" i="1" s="1"/>
  <c r="AY414" i="1"/>
  <c r="AV415" i="1"/>
  <c r="AW415" i="1" s="1"/>
  <c r="AY418" i="1"/>
  <c r="V442" i="1"/>
  <c r="AW447" i="1"/>
  <c r="AV454" i="1"/>
  <c r="AW454" i="1" s="1"/>
  <c r="AY458" i="1"/>
  <c r="BC458" i="1" s="1"/>
  <c r="BD458" i="1" s="1"/>
  <c r="AW466" i="1"/>
  <c r="BD485" i="1"/>
  <c r="AW485" i="1"/>
  <c r="AW486" i="1"/>
  <c r="AW496" i="1"/>
  <c r="BD506" i="1"/>
  <c r="AA513" i="1"/>
  <c r="BD514" i="1"/>
  <c r="AW514" i="1"/>
  <c r="BC525" i="1"/>
  <c r="BC529" i="1"/>
  <c r="BD532" i="1"/>
  <c r="AW532" i="1"/>
  <c r="AW547" i="1"/>
  <c r="AV547" i="1"/>
  <c r="BC556" i="1"/>
  <c r="BD559" i="1"/>
  <c r="AW559" i="1"/>
  <c r="AW562" i="1"/>
  <c r="BD562" i="1"/>
  <c r="BD572" i="1"/>
  <c r="AW574" i="1"/>
  <c r="BD574" i="1"/>
  <c r="H577" i="1"/>
  <c r="E578" i="1"/>
  <c r="D577" i="1"/>
  <c r="AZ578" i="1"/>
  <c r="AM577" i="1"/>
  <c r="BD595" i="1"/>
  <c r="H599" i="1"/>
  <c r="BC600" i="1"/>
  <c r="BB606" i="1"/>
  <c r="BC616" i="1"/>
  <c r="AW617" i="1"/>
  <c r="BD619" i="1"/>
  <c r="BC645" i="1"/>
  <c r="X647" i="1"/>
  <c r="AA647" i="1" s="1"/>
  <c r="V646" i="1"/>
  <c r="AW653" i="1"/>
  <c r="AZ653" i="1"/>
  <c r="BC653" i="1" s="1"/>
  <c r="BD653" i="1" s="1"/>
  <c r="D646" i="1"/>
  <c r="E660" i="1"/>
  <c r="AZ660" i="1"/>
  <c r="AU646" i="1"/>
  <c r="Z646" i="1"/>
  <c r="Z629" i="1" s="1"/>
  <c r="Z831" i="1" s="1"/>
  <c r="N629" i="1"/>
  <c r="N831" i="1" s="1"/>
  <c r="AZ711" i="1"/>
  <c r="BC714" i="1"/>
  <c r="AW724" i="1"/>
  <c r="BD724" i="1"/>
  <c r="AV725" i="1"/>
  <c r="AY725" i="1"/>
  <c r="BC725" i="1" s="1"/>
  <c r="BD745" i="1"/>
  <c r="AW745" i="1"/>
  <c r="AY761" i="1"/>
  <c r="BC761" i="1" s="1"/>
  <c r="BB758" i="1"/>
  <c r="BA767" i="1"/>
  <c r="K773" i="1"/>
  <c r="BC777" i="1"/>
  <c r="AW778" i="1"/>
  <c r="BD778" i="1"/>
  <c r="BA786" i="1"/>
  <c r="E796" i="1"/>
  <c r="AH800" i="1"/>
  <c r="K803" i="1"/>
  <c r="I802" i="1"/>
  <c r="K802" i="1" s="1"/>
  <c r="E807" i="1"/>
  <c r="P802" i="1"/>
  <c r="Q809" i="1"/>
  <c r="T809" i="1" s="1"/>
  <c r="X810" i="1"/>
  <c r="AA810" i="1" s="1"/>
  <c r="BC810" i="1"/>
  <c r="AW811" i="1"/>
  <c r="BD811" i="1"/>
  <c r="BC815" i="1"/>
  <c r="BC821" i="1"/>
  <c r="BD824" i="1"/>
  <c r="AW824" i="1"/>
  <c r="AW826" i="1"/>
  <c r="BD826" i="1"/>
  <c r="BA835" i="1"/>
  <c r="P835" i="1"/>
  <c r="AE842" i="1"/>
  <c r="AH842" i="1" s="1"/>
  <c r="AY851" i="1"/>
  <c r="X853" i="1"/>
  <c r="AA853" i="1" s="1"/>
  <c r="AE854" i="1"/>
  <c r="AH854" i="1" s="1"/>
  <c r="BB853" i="1"/>
  <c r="X857" i="1"/>
  <c r="AA857" i="1" s="1"/>
  <c r="AE858" i="1"/>
  <c r="AH858" i="1" s="1"/>
  <c r="BB857" i="1"/>
  <c r="BB862" i="1"/>
  <c r="AY867" i="1"/>
  <c r="X869" i="1"/>
  <c r="AA869" i="1" s="1"/>
  <c r="BC869" i="1"/>
  <c r="BA872" i="1"/>
  <c r="AH873" i="1"/>
  <c r="AV894" i="1"/>
  <c r="AY936" i="1"/>
  <c r="AJ935" i="1"/>
  <c r="AV936" i="1"/>
  <c r="AR935" i="1"/>
  <c r="AR850" i="1" s="1"/>
  <c r="AR833" i="1" s="1"/>
  <c r="AR1035" i="1" s="1"/>
  <c r="AR9" i="1" s="1"/>
  <c r="AR15" i="1" s="1"/>
  <c r="BA936" i="1"/>
  <c r="AL990" i="1"/>
  <c r="AY991" i="1"/>
  <c r="G1004" i="1"/>
  <c r="H1004" i="1" s="1"/>
  <c r="H1005" i="1"/>
  <c r="AL1014" i="1"/>
  <c r="AY1015" i="1"/>
  <c r="AW1087" i="1"/>
  <c r="BD1087" i="1"/>
  <c r="BD1089" i="1"/>
  <c r="AW1089" i="1"/>
  <c r="J341" i="1"/>
  <c r="K341" i="1" s="1"/>
  <c r="AS341" i="1"/>
  <c r="BB341" i="1" s="1"/>
  <c r="F343" i="1"/>
  <c r="H343" i="1" s="1"/>
  <c r="D348" i="1"/>
  <c r="E348" i="1" s="1"/>
  <c r="J357" i="1"/>
  <c r="K357" i="1" s="1"/>
  <c r="AS357" i="1"/>
  <c r="BB357" i="1" s="1"/>
  <c r="BC357" i="1" s="1"/>
  <c r="BD357" i="1" s="1"/>
  <c r="F359" i="1"/>
  <c r="H359" i="1" s="1"/>
  <c r="J365" i="1"/>
  <c r="K365" i="1" s="1"/>
  <c r="AS365" i="1"/>
  <c r="BB365" i="1" s="1"/>
  <c r="F367" i="1"/>
  <c r="H367" i="1" s="1"/>
  <c r="J369" i="1"/>
  <c r="K369" i="1" s="1"/>
  <c r="AS369" i="1"/>
  <c r="BB369" i="1" s="1"/>
  <c r="J373" i="1"/>
  <c r="AS373" i="1"/>
  <c r="D376" i="1"/>
  <c r="E376" i="1" s="1"/>
  <c r="F383" i="1"/>
  <c r="H383" i="1" s="1"/>
  <c r="D388" i="1"/>
  <c r="D392" i="1"/>
  <c r="E392" i="1" s="1"/>
  <c r="T392" i="1"/>
  <c r="D396" i="1"/>
  <c r="T396" i="1"/>
  <c r="F399" i="1"/>
  <c r="H399" i="1" s="1"/>
  <c r="AF399" i="1"/>
  <c r="AH399" i="1" s="1"/>
  <c r="D426" i="1"/>
  <c r="F442" i="1"/>
  <c r="F425" i="1" s="1"/>
  <c r="F627" i="1" s="1"/>
  <c r="BC502" i="1"/>
  <c r="BD503" i="1"/>
  <c r="AW503" i="1"/>
  <c r="AZ505" i="1"/>
  <c r="AY507" i="1"/>
  <c r="BC507" i="1" s="1"/>
  <c r="AW508" i="1"/>
  <c r="AZ515" i="1"/>
  <c r="BC524" i="1"/>
  <c r="AH525" i="1"/>
  <c r="BD539" i="1"/>
  <c r="AW539" i="1"/>
  <c r="AW544" i="1"/>
  <c r="BD544" i="1"/>
  <c r="AW549" i="1"/>
  <c r="BD549" i="1"/>
  <c r="BB561" i="1"/>
  <c r="BC561" i="1" s="1"/>
  <c r="BD561" i="1" s="1"/>
  <c r="AA563" i="1"/>
  <c r="AV563" i="1"/>
  <c r="AY563" i="1"/>
  <c r="BC563" i="1" s="1"/>
  <c r="AW570" i="1"/>
  <c r="BD570" i="1"/>
  <c r="BB573" i="1"/>
  <c r="BC573" i="1" s="1"/>
  <c r="BD573" i="1" s="1"/>
  <c r="BC575" i="1"/>
  <c r="K577" i="1"/>
  <c r="X577" i="1"/>
  <c r="AA577" i="1" s="1"/>
  <c r="W576" i="1"/>
  <c r="AO576" i="1"/>
  <c r="AO627" i="1" s="1"/>
  <c r="AE578" i="1"/>
  <c r="AH578" i="1" s="1"/>
  <c r="AZ582" i="1"/>
  <c r="AW585" i="1"/>
  <c r="BD585" i="1"/>
  <c r="BA592" i="1"/>
  <c r="BA603" i="1"/>
  <c r="X605" i="1"/>
  <c r="AA605" i="1" s="1"/>
  <c r="AV610" i="1"/>
  <c r="AL629" i="1"/>
  <c r="AT629" i="1"/>
  <c r="BC634" i="1"/>
  <c r="R646" i="1"/>
  <c r="R629" i="1" s="1"/>
  <c r="R831" i="1" s="1"/>
  <c r="BC650" i="1"/>
  <c r="BD651" i="1"/>
  <c r="AW651" i="1"/>
  <c r="BC657" i="1"/>
  <c r="BC658" i="1"/>
  <c r="AS662" i="1"/>
  <c r="BB662" i="1" s="1"/>
  <c r="BB663" i="1"/>
  <c r="BC663" i="1" s="1"/>
  <c r="BD663" i="1" s="1"/>
  <c r="AA671" i="1"/>
  <c r="AV671" i="1"/>
  <c r="AY671" i="1"/>
  <c r="BC671" i="1" s="1"/>
  <c r="BD674" i="1"/>
  <c r="AY683" i="1"/>
  <c r="AW684" i="1"/>
  <c r="BD684" i="1"/>
  <c r="BC686" i="1"/>
  <c r="BD686" i="1" s="1"/>
  <c r="BC690" i="1"/>
  <c r="Q691" i="1"/>
  <c r="T691" i="1" s="1"/>
  <c r="AW696" i="1"/>
  <c r="BD696" i="1"/>
  <c r="AA697" i="1"/>
  <c r="AA703" i="1"/>
  <c r="BA703" i="1"/>
  <c r="AH711" i="1"/>
  <c r="BA715" i="1"/>
  <c r="AV721" i="1"/>
  <c r="BD722" i="1"/>
  <c r="BB723" i="1"/>
  <c r="BC723" i="1" s="1"/>
  <c r="BD723" i="1" s="1"/>
  <c r="AA725" i="1"/>
  <c r="BD726" i="1"/>
  <c r="AW726" i="1"/>
  <c r="AZ727" i="1"/>
  <c r="E729" i="1"/>
  <c r="AW738" i="1"/>
  <c r="AW743" i="1"/>
  <c r="BD743" i="1"/>
  <c r="AW747" i="1"/>
  <c r="BD747" i="1"/>
  <c r="AW753" i="1"/>
  <c r="BD753" i="1"/>
  <c r="AW760" i="1"/>
  <c r="AV761" i="1"/>
  <c r="BC762" i="1"/>
  <c r="AA767" i="1"/>
  <c r="AW770" i="1"/>
  <c r="BD770" i="1"/>
  <c r="AV775" i="1"/>
  <c r="AY775" i="1"/>
  <c r="BC775" i="1" s="1"/>
  <c r="E781" i="1"/>
  <c r="BB781" i="1"/>
  <c r="AY784" i="1"/>
  <c r="AW789" i="1"/>
  <c r="BD789" i="1"/>
  <c r="AE796" i="1"/>
  <c r="AH796" i="1" s="1"/>
  <c r="AC795" i="1"/>
  <c r="AE795" i="1" s="1"/>
  <c r="AH795" i="1" s="1"/>
  <c r="AW798" i="1"/>
  <c r="AV804" i="1"/>
  <c r="BD805" i="1"/>
  <c r="AW829" i="1"/>
  <c r="BD829" i="1"/>
  <c r="AH837" i="1"/>
  <c r="BB838" i="1"/>
  <c r="BC841" i="1"/>
  <c r="T843" i="1"/>
  <c r="AZ846" i="1"/>
  <c r="AM845" i="1"/>
  <c r="AZ845" i="1" s="1"/>
  <c r="BB845" i="1"/>
  <c r="AH849" i="1"/>
  <c r="AK850" i="1"/>
  <c r="H853" i="1"/>
  <c r="AH857" i="1"/>
  <c r="AH861" i="1"/>
  <c r="AZ865" i="1"/>
  <c r="T871" i="1"/>
  <c r="AA872" i="1"/>
  <c r="D875" i="1"/>
  <c r="E875" i="1" s="1"/>
  <c r="E878" i="1"/>
  <c r="AZ878" i="1"/>
  <c r="AM875" i="1"/>
  <c r="AZ875" i="1" s="1"/>
  <c r="BC875" i="1" s="1"/>
  <c r="BC879" i="1"/>
  <c r="E882" i="1"/>
  <c r="C850" i="1"/>
  <c r="C833" i="1" s="1"/>
  <c r="AD892" i="1"/>
  <c r="AE894" i="1"/>
  <c r="AH894" i="1" s="1"/>
  <c r="AG850" i="1"/>
  <c r="AG833" i="1" s="1"/>
  <c r="AY959" i="1"/>
  <c r="AL955" i="1"/>
  <c r="AW982" i="1"/>
  <c r="AV982" i="1"/>
  <c r="AW1085" i="1"/>
  <c r="AW1128" i="1"/>
  <c r="BD1128" i="1"/>
  <c r="AV268" i="1"/>
  <c r="AW268" i="1" s="1"/>
  <c r="AV276" i="1"/>
  <c r="AW276" i="1" s="1"/>
  <c r="AV284" i="1"/>
  <c r="AW284" i="1" s="1"/>
  <c r="AV288" i="1"/>
  <c r="AW288" i="1" s="1"/>
  <c r="AV300" i="1"/>
  <c r="AW300" i="1" s="1"/>
  <c r="AV304" i="1"/>
  <c r="AW304" i="1" s="1"/>
  <c r="AV308" i="1"/>
  <c r="AW308" i="1" s="1"/>
  <c r="AV312" i="1"/>
  <c r="AW312" i="1" s="1"/>
  <c r="AV316" i="1"/>
  <c r="AV320" i="1"/>
  <c r="AW320" i="1" s="1"/>
  <c r="AV324" i="1"/>
  <c r="AW324" i="1" s="1"/>
  <c r="AV328" i="1"/>
  <c r="AV332" i="1"/>
  <c r="AW332" i="1" s="1"/>
  <c r="AV340" i="1"/>
  <c r="AW340" i="1" s="1"/>
  <c r="AV344" i="1"/>
  <c r="AW344" i="1" s="1"/>
  <c r="AV348" i="1"/>
  <c r="AV352" i="1"/>
  <c r="AW352" i="1" s="1"/>
  <c r="AV356" i="1"/>
  <c r="AW356" i="1" s="1"/>
  <c r="AV360" i="1"/>
  <c r="AW360" i="1" s="1"/>
  <c r="AV364" i="1"/>
  <c r="AV368" i="1"/>
  <c r="AW368" i="1" s="1"/>
  <c r="AV376" i="1"/>
  <c r="AV380" i="1"/>
  <c r="AW380" i="1" s="1"/>
  <c r="AV384" i="1"/>
  <c r="Q390" i="1"/>
  <c r="AV396" i="1"/>
  <c r="AV400" i="1"/>
  <c r="AW400" i="1" s="1"/>
  <c r="AV404" i="1"/>
  <c r="AW404" i="1" s="1"/>
  <c r="AV408" i="1"/>
  <c r="AV412" i="1"/>
  <c r="AV416" i="1"/>
  <c r="AW416" i="1" s="1"/>
  <c r="AV421" i="1"/>
  <c r="AW421" i="1" s="1"/>
  <c r="BD433" i="1"/>
  <c r="BD439" i="1"/>
  <c r="AV443" i="1"/>
  <c r="AW443" i="1" s="1"/>
  <c r="BD444" i="1"/>
  <c r="AV449" i="1"/>
  <c r="AW449" i="1" s="1"/>
  <c r="BD450" i="1"/>
  <c r="T482" i="1"/>
  <c r="K489" i="1"/>
  <c r="BD491" i="1"/>
  <c r="AW491" i="1"/>
  <c r="AW505" i="1"/>
  <c r="BD509" i="1"/>
  <c r="AW509" i="1"/>
  <c r="AE511" i="1"/>
  <c r="AH511" i="1" s="1"/>
  <c r="BD522" i="1"/>
  <c r="AW529" i="1"/>
  <c r="BD529" i="1"/>
  <c r="AA545" i="1"/>
  <c r="AW551" i="1"/>
  <c r="AW556" i="1"/>
  <c r="BD556" i="1"/>
  <c r="BD564" i="1"/>
  <c r="AW564" i="1"/>
  <c r="AY569" i="1"/>
  <c r="BC569" i="1" s="1"/>
  <c r="AV569" i="1"/>
  <c r="BA576" i="1"/>
  <c r="I577" i="1"/>
  <c r="K580" i="1"/>
  <c r="BA580" i="1"/>
  <c r="AH582" i="1"/>
  <c r="Q587" i="1"/>
  <c r="T587" i="1" s="1"/>
  <c r="AW590" i="1"/>
  <c r="BD590" i="1"/>
  <c r="BB596" i="1"/>
  <c r="BC596" i="1" s="1"/>
  <c r="BD596" i="1" s="1"/>
  <c r="E606" i="1"/>
  <c r="D605" i="1"/>
  <c r="AZ606" i="1"/>
  <c r="BC606" i="1" s="1"/>
  <c r="BD606" i="1" s="1"/>
  <c r="AM605" i="1"/>
  <c r="BD611" i="1"/>
  <c r="AW614" i="1"/>
  <c r="BD614" i="1"/>
  <c r="K630" i="1"/>
  <c r="AA631" i="1"/>
  <c r="T641" i="1"/>
  <c r="BA644" i="1"/>
  <c r="M646" i="1"/>
  <c r="M629" i="1" s="1"/>
  <c r="M831" i="1" s="1"/>
  <c r="AH658" i="1"/>
  <c r="AD646" i="1"/>
  <c r="AD629" i="1" s="1"/>
  <c r="AD831" i="1" s="1"/>
  <c r="AE660" i="1"/>
  <c r="AH660" i="1" s="1"/>
  <c r="I646" i="1"/>
  <c r="I629" i="1" s="1"/>
  <c r="I831" i="1" s="1"/>
  <c r="BD666" i="1"/>
  <c r="AW666" i="1"/>
  <c r="BD672" i="1"/>
  <c r="AW672" i="1"/>
  <c r="BB683" i="1"/>
  <c r="AZ693" i="1"/>
  <c r="BC693" i="1" s="1"/>
  <c r="BD693" i="1" s="1"/>
  <c r="AW702" i="1"/>
  <c r="BD702" i="1"/>
  <c r="H711" i="1"/>
  <c r="F646" i="1"/>
  <c r="F629" i="1" s="1"/>
  <c r="F831" i="1" s="1"/>
  <c r="AO646" i="1"/>
  <c r="AO629" i="1" s="1"/>
  <c r="AO831" i="1" s="1"/>
  <c r="AA731" i="1"/>
  <c r="BD732" i="1"/>
  <c r="AW732" i="1"/>
  <c r="AW734" i="1"/>
  <c r="BD734" i="1"/>
  <c r="BD740" i="1"/>
  <c r="AW740" i="1"/>
  <c r="AY749" i="1"/>
  <c r="BC749" i="1" s="1"/>
  <c r="BB759" i="1"/>
  <c r="BC759" i="1" s="1"/>
  <c r="BD759" i="1" s="1"/>
  <c r="AW764" i="1"/>
  <c r="BD764" i="1"/>
  <c r="AY765" i="1"/>
  <c r="BC765" i="1" s="1"/>
  <c r="AW766" i="1"/>
  <c r="BD766" i="1"/>
  <c r="AV767" i="1"/>
  <c r="BD768" i="1"/>
  <c r="AW768" i="1"/>
  <c r="AV773" i="1"/>
  <c r="AY773" i="1"/>
  <c r="BC773" i="1" s="1"/>
  <c r="BD774" i="1"/>
  <c r="AA775" i="1"/>
  <c r="AW776" i="1"/>
  <c r="AV781" i="1"/>
  <c r="AW781" i="1" s="1"/>
  <c r="X781" i="1"/>
  <c r="AA781" i="1" s="1"/>
  <c r="AW783" i="1"/>
  <c r="BB784" i="1"/>
  <c r="AA786" i="1"/>
  <c r="AV786" i="1"/>
  <c r="BD787" i="1"/>
  <c r="AW787" i="1"/>
  <c r="T791" i="1"/>
  <c r="BD793" i="1"/>
  <c r="AW793" i="1"/>
  <c r="BB802" i="1"/>
  <c r="AA803" i="1"/>
  <c r="AE807" i="1"/>
  <c r="AH807" i="1" s="1"/>
  <c r="AC803" i="1"/>
  <c r="K814" i="1"/>
  <c r="BD817" i="1"/>
  <c r="BB834" i="1"/>
  <c r="AQ835" i="1"/>
  <c r="AQ834" i="1" s="1"/>
  <c r="F834" i="1"/>
  <c r="H835" i="1"/>
  <c r="AO834" i="1"/>
  <c r="Q840" i="1"/>
  <c r="BA851" i="1"/>
  <c r="T855" i="1"/>
  <c r="AA856" i="1"/>
  <c r="T859" i="1"/>
  <c r="T863" i="1"/>
  <c r="AH865" i="1"/>
  <c r="AV872" i="1"/>
  <c r="H873" i="1"/>
  <c r="AV875" i="1"/>
  <c r="AE878" i="1"/>
  <c r="AH878" i="1" s="1"/>
  <c r="X896" i="1"/>
  <c r="AA896" i="1" s="1"/>
  <c r="V895" i="1"/>
  <c r="X895" i="1" s="1"/>
  <c r="AA895" i="1" s="1"/>
  <c r="O955" i="1"/>
  <c r="Q955" i="1" s="1"/>
  <c r="T955" i="1" s="1"/>
  <c r="Q957" i="1"/>
  <c r="E1007" i="1"/>
  <c r="AQ1038" i="1"/>
  <c r="AQ1037" i="1" s="1"/>
  <c r="AQ1239" i="1" s="1"/>
  <c r="J1049" i="1"/>
  <c r="K1050" i="1"/>
  <c r="J846" i="1"/>
  <c r="AW1147" i="1"/>
  <c r="BD1147" i="1"/>
  <c r="BD345" i="1"/>
  <c r="BD381" i="1"/>
  <c r="BD385" i="1"/>
  <c r="BD393" i="1"/>
  <c r="BD397" i="1"/>
  <c r="BD405" i="1"/>
  <c r="BD409" i="1"/>
  <c r="BD413" i="1"/>
  <c r="BD417" i="1"/>
  <c r="AW484" i="1"/>
  <c r="AW500" i="1"/>
  <c r="BD500" i="1"/>
  <c r="AW513" i="1"/>
  <c r="BD513" i="1"/>
  <c r="AW519" i="1"/>
  <c r="BD546" i="1"/>
  <c r="AW546" i="1"/>
  <c r="AV552" i="1"/>
  <c r="BD558" i="1"/>
  <c r="AW558" i="1"/>
  <c r="AW569" i="1"/>
  <c r="BD569" i="1"/>
  <c r="AW571" i="1"/>
  <c r="AC576" i="1"/>
  <c r="AE576" i="1" s="1"/>
  <c r="AH576" i="1" s="1"/>
  <c r="AE591" i="1"/>
  <c r="AH591" i="1" s="1"/>
  <c r="K592" i="1"/>
  <c r="I591" i="1"/>
  <c r="K591" i="1" s="1"/>
  <c r="BD594" i="1"/>
  <c r="AW594" i="1"/>
  <c r="E596" i="1"/>
  <c r="D591" i="1"/>
  <c r="E591" i="1" s="1"/>
  <c r="BA599" i="1"/>
  <c r="AP598" i="1"/>
  <c r="BA598" i="1" s="1"/>
  <c r="BD600" i="1"/>
  <c r="K603" i="1"/>
  <c r="I599" i="1"/>
  <c r="AW634" i="1"/>
  <c r="BD634" i="1"/>
  <c r="BD637" i="1"/>
  <c r="AW637" i="1"/>
  <c r="G629" i="1"/>
  <c r="H646" i="1"/>
  <c r="J646" i="1"/>
  <c r="K646" i="1" s="1"/>
  <c r="K649" i="1"/>
  <c r="AW668" i="1"/>
  <c r="BD668" i="1"/>
  <c r="BD680" i="1"/>
  <c r="AW680" i="1"/>
  <c r="AW682" i="1"/>
  <c r="BD682" i="1"/>
  <c r="AW693" i="1"/>
  <c r="BD698" i="1"/>
  <c r="AW698" i="1"/>
  <c r="AW700" i="1"/>
  <c r="BD700" i="1"/>
  <c r="BD704" i="1"/>
  <c r="AW704" i="1"/>
  <c r="AF831" i="1"/>
  <c r="AW714" i="1"/>
  <c r="BD714" i="1"/>
  <c r="BD716" i="1"/>
  <c r="AW716" i="1"/>
  <c r="BC719" i="1"/>
  <c r="AW720" i="1"/>
  <c r="BD720" i="1"/>
  <c r="T780" i="1"/>
  <c r="C780" i="1"/>
  <c r="C831" i="1" s="1"/>
  <c r="AL780" i="1"/>
  <c r="AY780" i="1" s="1"/>
  <c r="AT780" i="1"/>
  <c r="AW801" i="1"/>
  <c r="BD801" i="1"/>
  <c r="Q804" i="1"/>
  <c r="T804" i="1" s="1"/>
  <c r="O803" i="1"/>
  <c r="AV814" i="1"/>
  <c r="AW814" i="1" s="1"/>
  <c r="AJ809" i="1"/>
  <c r="AJ802" i="1" s="1"/>
  <c r="AY814" i="1"/>
  <c r="BC814" i="1" s="1"/>
  <c r="BD814" i="1" s="1"/>
  <c r="AW821" i="1"/>
  <c r="BD821" i="1"/>
  <c r="BA834" i="1"/>
  <c r="K835" i="1"/>
  <c r="AF835" i="1"/>
  <c r="AF834" i="1" s="1"/>
  <c r="D835" i="1"/>
  <c r="E838" i="1"/>
  <c r="AZ838" i="1"/>
  <c r="BC838" i="1" s="1"/>
  <c r="BD838" i="1" s="1"/>
  <c r="AM835" i="1"/>
  <c r="BC839" i="1"/>
  <c r="E846" i="1"/>
  <c r="D845" i="1"/>
  <c r="E845" i="1" s="1"/>
  <c r="N868" i="1"/>
  <c r="L868" i="1"/>
  <c r="L850" i="1" s="1"/>
  <c r="L833" i="1" s="1"/>
  <c r="L1035" i="1" s="1"/>
  <c r="L9" i="1" s="1"/>
  <c r="AW881" i="1"/>
  <c r="AQ882" i="1"/>
  <c r="AQ850" i="1" s="1"/>
  <c r="BA884" i="1"/>
  <c r="AL887" i="1"/>
  <c r="AY889" i="1"/>
  <c r="AW1105" i="1"/>
  <c r="AV265" i="1"/>
  <c r="AW265" i="1" s="1"/>
  <c r="AV269" i="1"/>
  <c r="AW269" i="1" s="1"/>
  <c r="AV273" i="1"/>
  <c r="AW273" i="1" s="1"/>
  <c r="AV277" i="1"/>
  <c r="AW277" i="1" s="1"/>
  <c r="AV281" i="1"/>
  <c r="AW281" i="1" s="1"/>
  <c r="AV297" i="1"/>
  <c r="AW297" i="1" s="1"/>
  <c r="AV301" i="1"/>
  <c r="AW301" i="1" s="1"/>
  <c r="AV305" i="1"/>
  <c r="AV309" i="1"/>
  <c r="AW309" i="1" s="1"/>
  <c r="AV313" i="1"/>
  <c r="AW313" i="1" s="1"/>
  <c r="AV317" i="1"/>
  <c r="AW317" i="1" s="1"/>
  <c r="AV321" i="1"/>
  <c r="AW321" i="1" s="1"/>
  <c r="AV325" i="1"/>
  <c r="AW325" i="1" s="1"/>
  <c r="AV329" i="1"/>
  <c r="AW329" i="1" s="1"/>
  <c r="AV333" i="1"/>
  <c r="AV337" i="1"/>
  <c r="AW337" i="1" s="1"/>
  <c r="AV361" i="1"/>
  <c r="AV393" i="1"/>
  <c r="AW393" i="1" s="1"/>
  <c r="AV422" i="1"/>
  <c r="G426" i="1"/>
  <c r="O426" i="1"/>
  <c r="AP426" i="1"/>
  <c r="AW488" i="1"/>
  <c r="BD488" i="1"/>
  <c r="AW492" i="1"/>
  <c r="BC496" i="1"/>
  <c r="BD496" i="1" s="1"/>
  <c r="BB499" i="1"/>
  <c r="BC499" i="1" s="1"/>
  <c r="BD499" i="1" s="1"/>
  <c r="AW502" i="1"/>
  <c r="BD502" i="1"/>
  <c r="BD504" i="1"/>
  <c r="AW504" i="1"/>
  <c r="T507" i="1"/>
  <c r="AZ521" i="1"/>
  <c r="BC521" i="1" s="1"/>
  <c r="BD521" i="1" s="1"/>
  <c r="AW524" i="1"/>
  <c r="BD524" i="1"/>
  <c r="BD531" i="1"/>
  <c r="AW531" i="1"/>
  <c r="AW536" i="1"/>
  <c r="BD536" i="1"/>
  <c r="AV537" i="1"/>
  <c r="AW537" i="1" s="1"/>
  <c r="AY537" i="1"/>
  <c r="BC537" i="1" s="1"/>
  <c r="BD537" i="1" s="1"/>
  <c r="AW541" i="1"/>
  <c r="BC545" i="1"/>
  <c r="BC547" i="1"/>
  <c r="BD547" i="1" s="1"/>
  <c r="AW552" i="1"/>
  <c r="AE561" i="1"/>
  <c r="AH561" i="1" s="1"/>
  <c r="AH571" i="1"/>
  <c r="BC571" i="1"/>
  <c r="BD571" i="1" s="1"/>
  <c r="AW572" i="1"/>
  <c r="AW575" i="1"/>
  <c r="BD575" i="1"/>
  <c r="X576" i="1"/>
  <c r="AA576" i="1" s="1"/>
  <c r="BB577" i="1"/>
  <c r="BC586" i="1"/>
  <c r="BB591" i="1"/>
  <c r="Q599" i="1"/>
  <c r="T599" i="1" s="1"/>
  <c r="O598" i="1"/>
  <c r="Q598" i="1" s="1"/>
  <c r="T598" i="1" s="1"/>
  <c r="AV600" i="1"/>
  <c r="AW600" i="1" s="1"/>
  <c r="BC604" i="1"/>
  <c r="Q610" i="1"/>
  <c r="T610" i="1" s="1"/>
  <c r="O605" i="1"/>
  <c r="Q605" i="1" s="1"/>
  <c r="T605" i="1" s="1"/>
  <c r="AW616" i="1"/>
  <c r="BD616" i="1"/>
  <c r="BD618" i="1"/>
  <c r="AW618" i="1"/>
  <c r="AW620" i="1"/>
  <c r="BD620" i="1"/>
  <c r="Q631" i="1"/>
  <c r="T631" i="1" s="1"/>
  <c r="AJ632" i="1"/>
  <c r="BC636" i="1"/>
  <c r="AU631" i="1"/>
  <c r="AU630" i="1" s="1"/>
  <c r="AU629" i="1" s="1"/>
  <c r="AU831" i="1" s="1"/>
  <c r="BB640" i="1"/>
  <c r="AZ647" i="1"/>
  <c r="BC647" i="1" s="1"/>
  <c r="BD647" i="1" s="1"/>
  <c r="AW655" i="1"/>
  <c r="BD655" i="1"/>
  <c r="AW671" i="1"/>
  <c r="BD671" i="1"/>
  <c r="E683" i="1"/>
  <c r="AW690" i="1"/>
  <c r="BD690" i="1"/>
  <c r="AA691" i="1"/>
  <c r="E701" i="1"/>
  <c r="BC710" i="1"/>
  <c r="AW721" i="1"/>
  <c r="AW725" i="1"/>
  <c r="BD725" i="1"/>
  <c r="H727" i="1"/>
  <c r="T729" i="1"/>
  <c r="AW731" i="1"/>
  <c r="BC731" i="1"/>
  <c r="BD731" i="1" s="1"/>
  <c r="BD746" i="1"/>
  <c r="P758" i="1"/>
  <c r="P646" i="1" s="1"/>
  <c r="P629" i="1" s="1"/>
  <c r="P831" i="1" s="1"/>
  <c r="Q761" i="1"/>
  <c r="BD777" i="1"/>
  <c r="AH777" i="1"/>
  <c r="BA780" i="1"/>
  <c r="AZ782" i="1"/>
  <c r="BC782" i="1" s="1"/>
  <c r="BD782" i="1" s="1"/>
  <c r="E784" i="1"/>
  <c r="AW795" i="1"/>
  <c r="BB795" i="1"/>
  <c r="X800" i="1"/>
  <c r="AA800" i="1" s="1"/>
  <c r="W795" i="1"/>
  <c r="W780" i="1" s="1"/>
  <c r="E802" i="1"/>
  <c r="BD810" i="1"/>
  <c r="AH810" i="1"/>
  <c r="BD815" i="1"/>
  <c r="AW815" i="1"/>
  <c r="BD825" i="1"/>
  <c r="BB835" i="1"/>
  <c r="AH845" i="1"/>
  <c r="BB847" i="1"/>
  <c r="R850" i="1"/>
  <c r="R833" i="1" s="1"/>
  <c r="R1035" i="1" s="1"/>
  <c r="R9" i="1" s="1"/>
  <c r="Y850" i="1"/>
  <c r="AF850" i="1"/>
  <c r="K864" i="1"/>
  <c r="BB867" i="1"/>
  <c r="BD869" i="1"/>
  <c r="AH869" i="1"/>
  <c r="BC873" i="1"/>
  <c r="BD873" i="1" s="1"/>
  <c r="AW876" i="1"/>
  <c r="W875" i="1"/>
  <c r="X875" i="1" s="1"/>
  <c r="AA875" i="1" s="1"/>
  <c r="X877" i="1"/>
  <c r="AA877" i="1" s="1"/>
  <c r="BD879" i="1"/>
  <c r="AY882" i="1"/>
  <c r="AE893" i="1"/>
  <c r="AH893" i="1" s="1"/>
  <c r="AC892" i="1"/>
  <c r="AE892" i="1" s="1"/>
  <c r="AH892" i="1" s="1"/>
  <c r="BC943" i="1"/>
  <c r="Q949" i="1"/>
  <c r="O945" i="1"/>
  <c r="Q945" i="1" s="1"/>
  <c r="T945" i="1" s="1"/>
  <c r="AY980" i="1"/>
  <c r="BC980" i="1" s="1"/>
  <c r="AJ979" i="1"/>
  <c r="AV980" i="1"/>
  <c r="AR979" i="1"/>
  <c r="BA980" i="1"/>
  <c r="O1000" i="1"/>
  <c r="Q1001" i="1"/>
  <c r="AW1030" i="1"/>
  <c r="T390" i="1"/>
  <c r="E445" i="1"/>
  <c r="AE445" i="1"/>
  <c r="AH445" i="1" s="1"/>
  <c r="AY482" i="1"/>
  <c r="AV482" i="1"/>
  <c r="BC483" i="1"/>
  <c r="BD483" i="1" s="1"/>
  <c r="AV487" i="1"/>
  <c r="AW487" i="1" s="1"/>
  <c r="BB487" i="1"/>
  <c r="BC487" i="1" s="1"/>
  <c r="BD487" i="1" s="1"/>
  <c r="AA489" i="1"/>
  <c r="AV489" i="1"/>
  <c r="AW489" i="1" s="1"/>
  <c r="AY489" i="1"/>
  <c r="BC489" i="1" s="1"/>
  <c r="BD489" i="1" s="1"/>
  <c r="AV497" i="1"/>
  <c r="AW497" i="1" s="1"/>
  <c r="BC497" i="1"/>
  <c r="BD497" i="1" s="1"/>
  <c r="BC508" i="1"/>
  <c r="BD508" i="1" s="1"/>
  <c r="AW521" i="1"/>
  <c r="T523" i="1"/>
  <c r="AY523" i="1"/>
  <c r="BC523" i="1" s="1"/>
  <c r="AV523" i="1"/>
  <c r="AA537" i="1"/>
  <c r="BD538" i="1"/>
  <c r="AW538" i="1"/>
  <c r="AW543" i="1"/>
  <c r="BD543" i="1"/>
  <c r="AW550" i="1"/>
  <c r="BD550" i="1"/>
  <c r="BC552" i="1"/>
  <c r="BD552" i="1" s="1"/>
  <c r="AW563" i="1"/>
  <c r="BD563" i="1"/>
  <c r="BC578" i="1"/>
  <c r="BD578" i="1" s="1"/>
  <c r="AW579" i="1"/>
  <c r="BD579" i="1"/>
  <c r="BC581" i="1"/>
  <c r="BD581" i="1" s="1"/>
  <c r="T591" i="1"/>
  <c r="AV592" i="1"/>
  <c r="AW592" i="1" s="1"/>
  <c r="AY592" i="1"/>
  <c r="AJ591" i="1"/>
  <c r="AV603" i="1"/>
  <c r="AW603" i="1" s="1"/>
  <c r="AJ599" i="1"/>
  <c r="AY603" i="1"/>
  <c r="BC603" i="1" s="1"/>
  <c r="BD603" i="1" s="1"/>
  <c r="AE605" i="1"/>
  <c r="AH605" i="1" s="1"/>
  <c r="AW608" i="1"/>
  <c r="BD608" i="1"/>
  <c r="BC610" i="1"/>
  <c r="BC615" i="1"/>
  <c r="BD615" i="1" s="1"/>
  <c r="BC617" i="1"/>
  <c r="BD617" i="1" s="1"/>
  <c r="AW624" i="1"/>
  <c r="BD624" i="1"/>
  <c r="Q630" i="1"/>
  <c r="T630" i="1" s="1"/>
  <c r="BA631" i="1"/>
  <c r="AJ640" i="1"/>
  <c r="AJ643" i="1"/>
  <c r="AN646" i="1"/>
  <c r="AN629" i="1" s="1"/>
  <c r="AN831" i="1" s="1"/>
  <c r="AV647" i="1"/>
  <c r="AW647" i="1" s="1"/>
  <c r="AV649" i="1"/>
  <c r="AW649" i="1" s="1"/>
  <c r="AW650" i="1"/>
  <c r="BD650" i="1"/>
  <c r="AW657" i="1"/>
  <c r="BD657" i="1"/>
  <c r="AV658" i="1"/>
  <c r="BD659" i="1"/>
  <c r="BC660" i="1"/>
  <c r="BD660" i="1" s="1"/>
  <c r="AW661" i="1"/>
  <c r="BD661" i="1"/>
  <c r="AJ646" i="1"/>
  <c r="AY662" i="1"/>
  <c r="AV664" i="1"/>
  <c r="AW664" i="1" s="1"/>
  <c r="AY664" i="1"/>
  <c r="BC664" i="1" s="1"/>
  <c r="BD664" i="1" s="1"/>
  <c r="BD667" i="1"/>
  <c r="K678" i="1"/>
  <c r="AC646" i="1"/>
  <c r="AE683" i="1"/>
  <c r="AH683" i="1" s="1"/>
  <c r="AV686" i="1"/>
  <c r="AW686" i="1" s="1"/>
  <c r="BD687" i="1"/>
  <c r="BA691" i="1"/>
  <c r="AQ646" i="1"/>
  <c r="BA646" i="1" s="1"/>
  <c r="AW695" i="1"/>
  <c r="BD695" i="1"/>
  <c r="T701" i="1"/>
  <c r="AW706" i="1"/>
  <c r="BD706" i="1"/>
  <c r="AA709" i="1"/>
  <c r="AV709" i="1"/>
  <c r="AW709" i="1" s="1"/>
  <c r="AY709" i="1"/>
  <c r="BC709" i="1" s="1"/>
  <c r="BD709" i="1" s="1"/>
  <c r="X711" i="1"/>
  <c r="AA711" i="1" s="1"/>
  <c r="AW712" i="1"/>
  <c r="BD712" i="1"/>
  <c r="AW717" i="1"/>
  <c r="AZ717" i="1"/>
  <c r="BC717" i="1" s="1"/>
  <c r="BD717" i="1" s="1"/>
  <c r="AH721" i="1"/>
  <c r="BC721" i="1"/>
  <c r="BD721" i="1" s="1"/>
  <c r="AW722" i="1"/>
  <c r="BC738" i="1"/>
  <c r="BD738" i="1" s="1"/>
  <c r="BD739" i="1"/>
  <c r="AW739" i="1"/>
  <c r="AW741" i="1"/>
  <c r="AZ741" i="1"/>
  <c r="BC741" i="1" s="1"/>
  <c r="BD741" i="1" s="1"/>
  <c r="AW751" i="1"/>
  <c r="AW755" i="1"/>
  <c r="BD755" i="1"/>
  <c r="BD762" i="1"/>
  <c r="BD765" i="1"/>
  <c r="AW767" i="1"/>
  <c r="AW775" i="1"/>
  <c r="BD775" i="1"/>
  <c r="H777" i="1"/>
  <c r="Y780" i="1"/>
  <c r="AC781" i="1"/>
  <c r="AE784" i="1"/>
  <c r="AH784" i="1" s="1"/>
  <c r="AW786" i="1"/>
  <c r="BD794" i="1"/>
  <c r="AW794" i="1"/>
  <c r="AY795" i="1"/>
  <c r="BC795" i="1" s="1"/>
  <c r="BD795" i="1" s="1"/>
  <c r="AY796" i="1"/>
  <c r="AW797" i="1"/>
  <c r="BD797" i="1"/>
  <c r="AR802" i="1"/>
  <c r="AR831" i="1" s="1"/>
  <c r="H804" i="1"/>
  <c r="G803" i="1"/>
  <c r="BC804" i="1"/>
  <c r="BC808" i="1"/>
  <c r="BA809" i="1"/>
  <c r="BC822" i="1"/>
  <c r="BD823" i="1"/>
  <c r="AW823" i="1"/>
  <c r="BD828" i="1"/>
  <c r="AW830" i="1"/>
  <c r="BD830" i="1"/>
  <c r="AE834" i="1"/>
  <c r="AH834" i="1" s="1"/>
  <c r="Y833" i="1"/>
  <c r="Y1035" i="1" s="1"/>
  <c r="Y9" i="1" s="1"/>
  <c r="BC837" i="1"/>
  <c r="BD837" i="1" s="1"/>
  <c r="AD835" i="1"/>
  <c r="AD834" i="1" s="1"/>
  <c r="BA840" i="1"/>
  <c r="BD841" i="1"/>
  <c r="AH841" i="1"/>
  <c r="X845" i="1"/>
  <c r="AA845" i="1" s="1"/>
  <c r="X849" i="1"/>
  <c r="AA849" i="1" s="1"/>
  <c r="BC849" i="1"/>
  <c r="BD849" i="1" s="1"/>
  <c r="AD850" i="1"/>
  <c r="N850" i="1"/>
  <c r="N833" i="1" s="1"/>
  <c r="N1035" i="1" s="1"/>
  <c r="N9" i="1" s="1"/>
  <c r="BB854" i="1"/>
  <c r="BC854" i="1" s="1"/>
  <c r="BD854" i="1" s="1"/>
  <c r="BB858" i="1"/>
  <c r="BC858" i="1" s="1"/>
  <c r="BD858" i="1" s="1"/>
  <c r="X861" i="1"/>
  <c r="AA861" i="1" s="1"/>
  <c r="BC861" i="1"/>
  <c r="BD861" i="1" s="1"/>
  <c r="X868" i="1"/>
  <c r="AA868" i="1" s="1"/>
  <c r="F868" i="1"/>
  <c r="H868" i="1" s="1"/>
  <c r="AO868" i="1"/>
  <c r="AO850" i="1" s="1"/>
  <c r="J868" i="1"/>
  <c r="K868" i="1" s="1"/>
  <c r="K871" i="1"/>
  <c r="Q872" i="1"/>
  <c r="BA875" i="1"/>
  <c r="P875" i="1"/>
  <c r="Q875" i="1" s="1"/>
  <c r="T875" i="1" s="1"/>
  <c r="AV880" i="1"/>
  <c r="AW880" i="1" s="1"/>
  <c r="H881" i="1"/>
  <c r="BB887" i="1"/>
  <c r="G892" i="1"/>
  <c r="H892" i="1" s="1"/>
  <c r="H893" i="1"/>
  <c r="AV914" i="1"/>
  <c r="AC945" i="1"/>
  <c r="AE945" i="1" s="1"/>
  <c r="AH945" i="1" s="1"/>
  <c r="AE947" i="1"/>
  <c r="AH947" i="1" s="1"/>
  <c r="AW987" i="1"/>
  <c r="O995" i="1"/>
  <c r="Q995" i="1" s="1"/>
  <c r="T995" i="1" s="1"/>
  <c r="Q997" i="1"/>
  <c r="AW1097" i="1"/>
  <c r="BD1097" i="1"/>
  <c r="BB482" i="1"/>
  <c r="X484" i="1"/>
  <c r="AA484" i="1" s="1"/>
  <c r="BD490" i="1"/>
  <c r="AW490" i="1"/>
  <c r="BC505" i="1"/>
  <c r="BD505" i="1" s="1"/>
  <c r="BC511" i="1"/>
  <c r="BD511" i="1" s="1"/>
  <c r="X515" i="1"/>
  <c r="AA515" i="1" s="1"/>
  <c r="BC515" i="1"/>
  <c r="BD515" i="1" s="1"/>
  <c r="AY517" i="1"/>
  <c r="BC517" i="1" s="1"/>
  <c r="BD517" i="1" s="1"/>
  <c r="AW518" i="1"/>
  <c r="BD518" i="1"/>
  <c r="AA519" i="1"/>
  <c r="BD525" i="1"/>
  <c r="AW525" i="1"/>
  <c r="BB527" i="1"/>
  <c r="BC527" i="1" s="1"/>
  <c r="BD527" i="1" s="1"/>
  <c r="Q545" i="1"/>
  <c r="T545" i="1" s="1"/>
  <c r="BC551" i="1"/>
  <c r="BD551" i="1" s="1"/>
  <c r="AH552" i="1"/>
  <c r="BB554" i="1"/>
  <c r="BC554" i="1" s="1"/>
  <c r="BD554" i="1" s="1"/>
  <c r="AV580" i="1"/>
  <c r="AW580" i="1" s="1"/>
  <c r="AJ577" i="1"/>
  <c r="AY580" i="1"/>
  <c r="BC580" i="1" s="1"/>
  <c r="BD580" i="1" s="1"/>
  <c r="X582" i="1"/>
  <c r="AA582" i="1" s="1"/>
  <c r="BC582" i="1"/>
  <c r="BD582" i="1" s="1"/>
  <c r="AW583" i="1"/>
  <c r="BD583" i="1"/>
  <c r="AA587" i="1"/>
  <c r="AA592" i="1"/>
  <c r="BD593" i="1"/>
  <c r="AW593" i="1"/>
  <c r="AW602" i="1"/>
  <c r="BD602" i="1"/>
  <c r="BD604" i="1"/>
  <c r="AW604" i="1"/>
  <c r="H610" i="1"/>
  <c r="G605" i="1"/>
  <c r="H605" i="1" s="1"/>
  <c r="AW633" i="1"/>
  <c r="BD633" i="1"/>
  <c r="BD636" i="1"/>
  <c r="AW636" i="1"/>
  <c r="AW639" i="1"/>
  <c r="BD639" i="1"/>
  <c r="AY649" i="1"/>
  <c r="BC649" i="1" s="1"/>
  <c r="BD649" i="1" s="1"/>
  <c r="AK646" i="1"/>
  <c r="AK629" i="1" s="1"/>
  <c r="AK831" i="1" s="1"/>
  <c r="AS646" i="1"/>
  <c r="BB646" i="1" s="1"/>
  <c r="BD652" i="1"/>
  <c r="AW652" i="1"/>
  <c r="BD665" i="1"/>
  <c r="AW665" i="1"/>
  <c r="BD673" i="1"/>
  <c r="AW673" i="1"/>
  <c r="AW675" i="1"/>
  <c r="BD675" i="1"/>
  <c r="AV678" i="1"/>
  <c r="AW678" i="1" s="1"/>
  <c r="AY678" i="1"/>
  <c r="BC678" i="1" s="1"/>
  <c r="BD678" i="1" s="1"/>
  <c r="BC688" i="1"/>
  <c r="BD688" i="1" s="1"/>
  <c r="Y646" i="1"/>
  <c r="Y629" i="1" s="1"/>
  <c r="Y831" i="1" s="1"/>
  <c r="BC691" i="1"/>
  <c r="BD692" i="1"/>
  <c r="AW692" i="1"/>
  <c r="AW697" i="1"/>
  <c r="AW703" i="1"/>
  <c r="AW708" i="1"/>
  <c r="BD708" i="1"/>
  <c r="BD710" i="1"/>
  <c r="AW710" i="1"/>
  <c r="W646" i="1"/>
  <c r="W629" i="1" s="1"/>
  <c r="BC711" i="1"/>
  <c r="BD711" i="1" s="1"/>
  <c r="Q715" i="1"/>
  <c r="T715" i="1" s="1"/>
  <c r="BD719" i="1"/>
  <c r="X727" i="1"/>
  <c r="AA727" i="1" s="1"/>
  <c r="BC727" i="1"/>
  <c r="BD727" i="1" s="1"/>
  <c r="AW744" i="1"/>
  <c r="T749" i="1"/>
  <c r="BC751" i="1"/>
  <c r="BD751" i="1" s="1"/>
  <c r="AA756" i="1"/>
  <c r="AV756" i="1"/>
  <c r="AW756" i="1" s="1"/>
  <c r="AY756" i="1"/>
  <c r="BC756" i="1" s="1"/>
  <c r="BD756" i="1" s="1"/>
  <c r="AZ758" i="1"/>
  <c r="BC758" i="1" s="1"/>
  <c r="AZ763" i="1"/>
  <c r="BC763" i="1" s="1"/>
  <c r="AW773" i="1"/>
  <c r="BD773" i="1"/>
  <c r="BC776" i="1"/>
  <c r="BD776" i="1" s="1"/>
  <c r="E780" i="1"/>
  <c r="BA781" i="1"/>
  <c r="AH782" i="1"/>
  <c r="AY791" i="1"/>
  <c r="BC791" i="1" s="1"/>
  <c r="AW792" i="1"/>
  <c r="BD792" i="1"/>
  <c r="BB796" i="1"/>
  <c r="BC798" i="1"/>
  <c r="BD798" i="1" s="1"/>
  <c r="BD799" i="1"/>
  <c r="AW799" i="1"/>
  <c r="AZ800" i="1"/>
  <c r="BC800" i="1" s="1"/>
  <c r="BD800" i="1" s="1"/>
  <c r="E803" i="1"/>
  <c r="AH804" i="1"/>
  <c r="AW805" i="1"/>
  <c r="AY807" i="1"/>
  <c r="BC807" i="1" s="1"/>
  <c r="BD807" i="1" s="1"/>
  <c r="W835" i="1"/>
  <c r="W834" i="1" s="1"/>
  <c r="X837" i="1"/>
  <c r="AA837" i="1" s="1"/>
  <c r="BD839" i="1"/>
  <c r="BA844" i="1"/>
  <c r="Q852" i="1"/>
  <c r="AY853" i="1"/>
  <c r="J853" i="1"/>
  <c r="K853" i="1" s="1"/>
  <c r="K855" i="1"/>
  <c r="Q856" i="1"/>
  <c r="AY857" i="1"/>
  <c r="BC857" i="1" s="1"/>
  <c r="BD857" i="1" s="1"/>
  <c r="J857" i="1"/>
  <c r="K857" i="1" s="1"/>
  <c r="K859" i="1"/>
  <c r="Q860" i="1"/>
  <c r="T860" i="1" s="1"/>
  <c r="AY862" i="1"/>
  <c r="BC862" i="1" s="1"/>
  <c r="BD862" i="1" s="1"/>
  <c r="K863" i="1"/>
  <c r="J862" i="1"/>
  <c r="K862" i="1" s="1"/>
  <c r="X865" i="1"/>
  <c r="AA865" i="1" s="1"/>
  <c r="BC865" i="1"/>
  <c r="BD865" i="1" s="1"/>
  <c r="D868" i="1"/>
  <c r="E868" i="1" s="1"/>
  <c r="E870" i="1"/>
  <c r="AZ870" i="1"/>
  <c r="BC870" i="1" s="1"/>
  <c r="BD870" i="1" s="1"/>
  <c r="AM868" i="1"/>
  <c r="AZ868" i="1" s="1"/>
  <c r="AY871" i="1"/>
  <c r="BC871" i="1" s="1"/>
  <c r="AZ877" i="1"/>
  <c r="BC877" i="1" s="1"/>
  <c r="BD877" i="1" s="1"/>
  <c r="BC878" i="1"/>
  <c r="BD878" i="1" s="1"/>
  <c r="G960" i="1"/>
  <c r="H960" i="1" s="1"/>
  <c r="H961" i="1"/>
  <c r="AW994" i="1"/>
  <c r="AW1134" i="1"/>
  <c r="BD1134" i="1"/>
  <c r="BB632" i="1"/>
  <c r="AQ641" i="1"/>
  <c r="BA641" i="1" s="1"/>
  <c r="AZ881" i="1"/>
  <c r="K883" i="1"/>
  <c r="BA883" i="1"/>
  <c r="AP882" i="1"/>
  <c r="K884" i="1"/>
  <c r="AA886" i="1"/>
  <c r="X888" i="1"/>
  <c r="AA888" i="1" s="1"/>
  <c r="V887" i="1"/>
  <c r="BA888" i="1"/>
  <c r="AV889" i="1"/>
  <c r="AY890" i="1"/>
  <c r="BA891" i="1"/>
  <c r="AP890" i="1"/>
  <c r="BA890" i="1" s="1"/>
  <c r="AZ896" i="1"/>
  <c r="AN895" i="1"/>
  <c r="AZ895" i="1" s="1"/>
  <c r="BA897" i="1"/>
  <c r="AW898" i="1"/>
  <c r="AZ901" i="1"/>
  <c r="AY903" i="1"/>
  <c r="AZ905" i="1"/>
  <c r="AH909" i="1"/>
  <c r="BC910" i="1"/>
  <c r="AV913" i="1"/>
  <c r="BA916" i="1"/>
  <c r="AH919" i="1"/>
  <c r="BB919" i="1"/>
  <c r="AW921" i="1"/>
  <c r="AY921" i="1"/>
  <c r="V921" i="1"/>
  <c r="X921" i="1" s="1"/>
  <c r="AA921" i="1" s="1"/>
  <c r="X922" i="1"/>
  <c r="AA922" i="1" s="1"/>
  <c r="AA923" i="1"/>
  <c r="Q923" i="1"/>
  <c r="T923" i="1" s="1"/>
  <c r="T927" i="1"/>
  <c r="AV929" i="1"/>
  <c r="AW929" i="1" s="1"/>
  <c r="AH933" i="1"/>
  <c r="AZ934" i="1"/>
  <c r="K936" i="1"/>
  <c r="BB939" i="1"/>
  <c r="BC939" i="1" s="1"/>
  <c r="BD939" i="1" s="1"/>
  <c r="AV941" i="1"/>
  <c r="AY947" i="1"/>
  <c r="AL945" i="1"/>
  <c r="AT945" i="1"/>
  <c r="AT850" i="1" s="1"/>
  <c r="AT833" i="1" s="1"/>
  <c r="AW950" i="1"/>
  <c r="AV951" i="1"/>
  <c r="AH953" i="1"/>
  <c r="AW958" i="1"/>
  <c r="AV959" i="1"/>
  <c r="Z962" i="1"/>
  <c r="AY968" i="1"/>
  <c r="BC968" i="1" s="1"/>
  <c r="AV968" i="1"/>
  <c r="V969" i="1"/>
  <c r="X969" i="1" s="1"/>
  <c r="AA969" i="1" s="1"/>
  <c r="X970" i="1"/>
  <c r="AA970" i="1" s="1"/>
  <c r="Z971" i="1"/>
  <c r="AP971" i="1"/>
  <c r="BA971" i="1" s="1"/>
  <c r="BA973" i="1"/>
  <c r="AY976" i="1"/>
  <c r="BC976" i="1" s="1"/>
  <c r="AV976" i="1"/>
  <c r="V977" i="1"/>
  <c r="X977" i="1" s="1"/>
  <c r="AA977" i="1" s="1"/>
  <c r="X978" i="1"/>
  <c r="AA978" i="1" s="1"/>
  <c r="K980" i="1"/>
  <c r="E985" i="1"/>
  <c r="O988" i="1"/>
  <c r="Q988" i="1" s="1"/>
  <c r="T988" i="1" s="1"/>
  <c r="Q989" i="1"/>
  <c r="AV991" i="1"/>
  <c r="AW998" i="1"/>
  <c r="C1000" i="1"/>
  <c r="AW1002" i="1"/>
  <c r="AZ1000" i="1"/>
  <c r="AN999" i="1"/>
  <c r="AZ999" i="1" s="1"/>
  <c r="AV1002" i="1"/>
  <c r="AV1003" i="1"/>
  <c r="AY1008" i="1"/>
  <c r="AV1009" i="1"/>
  <c r="AZ1010" i="1"/>
  <c r="BA1011" i="1"/>
  <c r="AV1015" i="1"/>
  <c r="AC1018" i="1"/>
  <c r="AE1018" i="1" s="1"/>
  <c r="AH1018" i="1" s="1"/>
  <c r="AE1019" i="1"/>
  <c r="AH1019" i="1" s="1"/>
  <c r="AA1020" i="1"/>
  <c r="E1023" i="1"/>
  <c r="AW1026" i="1"/>
  <c r="AV1027" i="1"/>
  <c r="AP1038" i="1"/>
  <c r="BA1039" i="1"/>
  <c r="AW1041" i="1"/>
  <c r="BD1041" i="1"/>
  <c r="AJ1046" i="1"/>
  <c r="P1038" i="1"/>
  <c r="P1037" i="1" s="1"/>
  <c r="P1239" i="1" s="1"/>
  <c r="Q1049" i="1"/>
  <c r="T1049" i="1" s="1"/>
  <c r="AY1050" i="1"/>
  <c r="BC1050" i="1" s="1"/>
  <c r="BD1050" i="1" s="1"/>
  <c r="AV1050" i="1"/>
  <c r="AJ1051" i="1"/>
  <c r="AJ1049" i="1" s="1"/>
  <c r="BA1052" i="1"/>
  <c r="AR1049" i="1"/>
  <c r="AR1038" i="1" s="1"/>
  <c r="AR1037" i="1" s="1"/>
  <c r="AR1239" i="1" s="1"/>
  <c r="O1054" i="1"/>
  <c r="Q1054" i="1" s="1"/>
  <c r="T1054" i="1" s="1"/>
  <c r="Q1055" i="1"/>
  <c r="T1055" i="1" s="1"/>
  <c r="AW1058" i="1"/>
  <c r="BD1058" i="1"/>
  <c r="BD1062" i="1"/>
  <c r="K1066" i="1"/>
  <c r="R1054" i="1"/>
  <c r="R1037" i="1" s="1"/>
  <c r="R1239" i="1" s="1"/>
  <c r="BD1074" i="1"/>
  <c r="BB1101" i="1"/>
  <c r="AV1119" i="1"/>
  <c r="AW1119" i="1" s="1"/>
  <c r="T1121" i="1"/>
  <c r="AW1123" i="1"/>
  <c r="X1129" i="1"/>
  <c r="AA1129" i="1" s="1"/>
  <c r="AV1129" i="1"/>
  <c r="AV1131" i="1"/>
  <c r="AW1132" i="1"/>
  <c r="BD1132" i="1"/>
  <c r="BA1133" i="1"/>
  <c r="BC1133" i="1" s="1"/>
  <c r="T1137" i="1"/>
  <c r="AY484" i="1"/>
  <c r="BC484" i="1" s="1"/>
  <c r="BD484" i="1" s="1"/>
  <c r="AV515" i="1"/>
  <c r="AW515" i="1" s="1"/>
  <c r="BD516" i="1"/>
  <c r="AY519" i="1"/>
  <c r="BC519" i="1" s="1"/>
  <c r="BD519" i="1" s="1"/>
  <c r="BD534" i="1"/>
  <c r="BD541" i="1"/>
  <c r="BD567" i="1"/>
  <c r="AV582" i="1"/>
  <c r="AW582" i="1" s="1"/>
  <c r="AZ592" i="1"/>
  <c r="AV605" i="1"/>
  <c r="AY697" i="1"/>
  <c r="BC697" i="1" s="1"/>
  <c r="BD697" i="1" s="1"/>
  <c r="AY703" i="1"/>
  <c r="BC703" i="1" s="1"/>
  <c r="BD703" i="1" s="1"/>
  <c r="AV711" i="1"/>
  <c r="AW711" i="1" s="1"/>
  <c r="AY715" i="1"/>
  <c r="BC715" i="1" s="1"/>
  <c r="AV727" i="1"/>
  <c r="AW727" i="1" s="1"/>
  <c r="BD728" i="1"/>
  <c r="AV758" i="1"/>
  <c r="AY760" i="1"/>
  <c r="BC760" i="1" s="1"/>
  <c r="BD760" i="1" s="1"/>
  <c r="AV763" i="1"/>
  <c r="AY767" i="1"/>
  <c r="BC767" i="1" s="1"/>
  <c r="BD767" i="1" s="1"/>
  <c r="AV777" i="1"/>
  <c r="AW777" i="1" s="1"/>
  <c r="AY781" i="1"/>
  <c r="BC781" i="1" s="1"/>
  <c r="BD781" i="1" s="1"/>
  <c r="AV782" i="1"/>
  <c r="AW782" i="1" s="1"/>
  <c r="BD783" i="1"/>
  <c r="AY786" i="1"/>
  <c r="BC786" i="1" s="1"/>
  <c r="BD786" i="1" s="1"/>
  <c r="AV800" i="1"/>
  <c r="AW800" i="1" s="1"/>
  <c r="BD806" i="1"/>
  <c r="AV810" i="1"/>
  <c r="AW810" i="1" s="1"/>
  <c r="AV837" i="1"/>
  <c r="AW837" i="1" s="1"/>
  <c r="AY840" i="1"/>
  <c r="BC840" i="1" s="1"/>
  <c r="AV841" i="1"/>
  <c r="AW841" i="1" s="1"/>
  <c r="AV849" i="1"/>
  <c r="AW849" i="1" s="1"/>
  <c r="AY852" i="1"/>
  <c r="BC852" i="1" s="1"/>
  <c r="AV853" i="1"/>
  <c r="AW853" i="1" s="1"/>
  <c r="AY856" i="1"/>
  <c r="BC856" i="1" s="1"/>
  <c r="AV857" i="1"/>
  <c r="AW857" i="1" s="1"/>
  <c r="AY860" i="1"/>
  <c r="BC860" i="1" s="1"/>
  <c r="AV861" i="1"/>
  <c r="AW861" i="1" s="1"/>
  <c r="AV865" i="1"/>
  <c r="AW865" i="1" s="1"/>
  <c r="AY868" i="1"/>
  <c r="BC868" i="1" s="1"/>
  <c r="BD868" i="1" s="1"/>
  <c r="AV869" i="1"/>
  <c r="AW869" i="1" s="1"/>
  <c r="AY872" i="1"/>
  <c r="BC872" i="1" s="1"/>
  <c r="AV873" i="1"/>
  <c r="AW873" i="1" s="1"/>
  <c r="AY876" i="1"/>
  <c r="BC876" i="1" s="1"/>
  <c r="BD876" i="1" s="1"/>
  <c r="AV877" i="1"/>
  <c r="AW877" i="1" s="1"/>
  <c r="AY880" i="1"/>
  <c r="BC880" i="1" s="1"/>
  <c r="BD880" i="1" s="1"/>
  <c r="AA884" i="1"/>
  <c r="BC886" i="1"/>
  <c r="BD886" i="1" s="1"/>
  <c r="BA887" i="1"/>
  <c r="X889" i="1"/>
  <c r="AA889" i="1" s="1"/>
  <c r="BB889" i="1"/>
  <c r="AA890" i="1"/>
  <c r="AZ890" i="1"/>
  <c r="AA892" i="1"/>
  <c r="O892" i="1"/>
  <c r="Q892" i="1" s="1"/>
  <c r="T892" i="1" s="1"/>
  <c r="Q893" i="1"/>
  <c r="AZ893" i="1"/>
  <c r="AZ894" i="1"/>
  <c r="AM892" i="1"/>
  <c r="K896" i="1"/>
  <c r="BA896" i="1"/>
  <c r="BA898" i="1"/>
  <c r="AY899" i="1"/>
  <c r="BC899" i="1" s="1"/>
  <c r="AV902" i="1"/>
  <c r="AW902" i="1" s="1"/>
  <c r="BB903" i="1"/>
  <c r="AH905" i="1"/>
  <c r="AV906" i="1"/>
  <c r="AW906" i="1" s="1"/>
  <c r="AP907" i="1"/>
  <c r="BA907" i="1" s="1"/>
  <c r="BA909" i="1"/>
  <c r="E907" i="1"/>
  <c r="T911" i="1"/>
  <c r="AY912" i="1"/>
  <c r="BC912" i="1" s="1"/>
  <c r="AV912" i="1"/>
  <c r="AW914" i="1"/>
  <c r="AE913" i="1"/>
  <c r="AH913" i="1" s="1"/>
  <c r="AZ913" i="1"/>
  <c r="K916" i="1"/>
  <c r="BA915" i="1"/>
  <c r="AV917" i="1"/>
  <c r="AV925" i="1"/>
  <c r="AW930" i="1"/>
  <c r="AH929" i="1"/>
  <c r="AZ930" i="1"/>
  <c r="BA932" i="1"/>
  <c r="T933" i="1"/>
  <c r="AV934" i="1"/>
  <c r="AW934" i="1" s="1"/>
  <c r="AA936" i="1"/>
  <c r="O935" i="1"/>
  <c r="Q935" i="1" s="1"/>
  <c r="T935" i="1" s="1"/>
  <c r="Q937" i="1"/>
  <c r="BD942" i="1"/>
  <c r="AW942" i="1"/>
  <c r="AV943" i="1"/>
  <c r="V945" i="1"/>
  <c r="X945" i="1" s="1"/>
  <c r="X946" i="1"/>
  <c r="AA946" i="1" s="1"/>
  <c r="T947" i="1"/>
  <c r="K948" i="1"/>
  <c r="BB951" i="1"/>
  <c r="BC951" i="1" s="1"/>
  <c r="BD951" i="1" s="1"/>
  <c r="AZ954" i="1"/>
  <c r="K956" i="1"/>
  <c r="BB959" i="1"/>
  <c r="O960" i="1"/>
  <c r="Q960" i="1" s="1"/>
  <c r="T960" i="1" s="1"/>
  <c r="Q961" i="1"/>
  <c r="AV963" i="1"/>
  <c r="AA980" i="1"/>
  <c r="AZ982" i="1"/>
  <c r="AN985" i="1"/>
  <c r="AZ986" i="1"/>
  <c r="AL986" i="1"/>
  <c r="AY987" i="1"/>
  <c r="BC987" i="1" s="1"/>
  <c r="BD987" i="1" s="1"/>
  <c r="AT985" i="1"/>
  <c r="BB985" i="1" s="1"/>
  <c r="G988" i="1"/>
  <c r="H988" i="1" s="1"/>
  <c r="H989" i="1"/>
  <c r="AH989" i="1"/>
  <c r="BB991" i="1"/>
  <c r="BA992" i="1"/>
  <c r="AV993" i="1"/>
  <c r="AZ994" i="1"/>
  <c r="K996" i="1"/>
  <c r="AL1000" i="1"/>
  <c r="AL999" i="1" s="1"/>
  <c r="AT1000" i="1"/>
  <c r="AT999" i="1" s="1"/>
  <c r="BB1003" i="1"/>
  <c r="BC1003" i="1" s="1"/>
  <c r="O1004" i="1"/>
  <c r="Q1004" i="1" s="1"/>
  <c r="T1004" i="1" s="1"/>
  <c r="Q1005" i="1"/>
  <c r="AW1010" i="1"/>
  <c r="AZ1008" i="1"/>
  <c r="AN1007" i="1"/>
  <c r="AV1010" i="1"/>
  <c r="BB1015" i="1"/>
  <c r="BA1016" i="1"/>
  <c r="AV1017" i="1"/>
  <c r="AY1020" i="1"/>
  <c r="AV1020" i="1"/>
  <c r="AJ1018" i="1"/>
  <c r="AH1021" i="1"/>
  <c r="BC1021" i="1"/>
  <c r="BD1021" i="1" s="1"/>
  <c r="T1023" i="1"/>
  <c r="K1024" i="1"/>
  <c r="BB1027" i="1"/>
  <c r="BC1027" i="1" s="1"/>
  <c r="AV1029" i="1"/>
  <c r="AZ1030" i="1"/>
  <c r="G1038" i="1"/>
  <c r="H1039" i="1"/>
  <c r="G1054" i="1"/>
  <c r="H1055" i="1"/>
  <c r="D1054" i="1"/>
  <c r="E1054" i="1" s="1"/>
  <c r="E1057" i="1"/>
  <c r="BB1057" i="1"/>
  <c r="AW1060" i="1"/>
  <c r="AW1065" i="1"/>
  <c r="BD1065" i="1"/>
  <c r="AA1066" i="1"/>
  <c r="BC1067" i="1"/>
  <c r="AA1086" i="1"/>
  <c r="AW1091" i="1"/>
  <c r="AH1099" i="1"/>
  <c r="BC1099" i="1"/>
  <c r="BD1099" i="1" s="1"/>
  <c r="BC1123" i="1"/>
  <c r="BD1123" i="1" s="1"/>
  <c r="AY1127" i="1"/>
  <c r="BC1127" i="1" s="1"/>
  <c r="AV1127" i="1"/>
  <c r="BB1131" i="1"/>
  <c r="BC1131" i="1" s="1"/>
  <c r="AA1133" i="1"/>
  <c r="AW1139" i="1"/>
  <c r="BD1139" i="1"/>
  <c r="AW1145" i="1"/>
  <c r="BB1149" i="1"/>
  <c r="AV493" i="1"/>
  <c r="AW493" i="1" s="1"/>
  <c r="AV499" i="1"/>
  <c r="AW499" i="1" s="1"/>
  <c r="AV511" i="1"/>
  <c r="AW511" i="1" s="1"/>
  <c r="BD512" i="1"/>
  <c r="AV527" i="1"/>
  <c r="AW527" i="1" s="1"/>
  <c r="BD528" i="1"/>
  <c r="AV554" i="1"/>
  <c r="AW554" i="1" s="1"/>
  <c r="BD555" i="1"/>
  <c r="AV561" i="1"/>
  <c r="AW561" i="1" s="1"/>
  <c r="AV573" i="1"/>
  <c r="AW573" i="1" s="1"/>
  <c r="AV578" i="1"/>
  <c r="AW578" i="1" s="1"/>
  <c r="AV596" i="1"/>
  <c r="AW596" i="1" s="1"/>
  <c r="BD597" i="1"/>
  <c r="AV606" i="1"/>
  <c r="AW606" i="1" s="1"/>
  <c r="BD607" i="1"/>
  <c r="BD622" i="1"/>
  <c r="AV660" i="1"/>
  <c r="AW660" i="1" s="1"/>
  <c r="BD670" i="1"/>
  <c r="AV688" i="1"/>
  <c r="AW688" i="1" s="1"/>
  <c r="BD689" i="1"/>
  <c r="AV723" i="1"/>
  <c r="AW723" i="1" s="1"/>
  <c r="BA744" i="1"/>
  <c r="BC744" i="1" s="1"/>
  <c r="BD744" i="1" s="1"/>
  <c r="BD772" i="1"/>
  <c r="BD813" i="1"/>
  <c r="AV838" i="1"/>
  <c r="AW838" i="1" s="1"/>
  <c r="AV854" i="1"/>
  <c r="AW854" i="1" s="1"/>
  <c r="AV858" i="1"/>
  <c r="AW858" i="1" s="1"/>
  <c r="AV862" i="1"/>
  <c r="AW862" i="1" s="1"/>
  <c r="AJ864" i="1"/>
  <c r="AV866" i="1"/>
  <c r="AW866" i="1" s="1"/>
  <c r="AV870" i="1"/>
  <c r="AW870" i="1" s="1"/>
  <c r="AV874" i="1"/>
  <c r="AW874" i="1" s="1"/>
  <c r="AV878" i="1"/>
  <c r="AW878" i="1" s="1"/>
  <c r="AZ882" i="1"/>
  <c r="E883" i="1"/>
  <c r="BC884" i="1"/>
  <c r="E885" i="1"/>
  <c r="AC887" i="1"/>
  <c r="AE887" i="1" s="1"/>
  <c r="AH887" i="1" s="1"/>
  <c r="T889" i="1"/>
  <c r="AZ889" i="1"/>
  <c r="E891" i="1"/>
  <c r="BB890" i="1"/>
  <c r="AY893" i="1"/>
  <c r="K894" i="1"/>
  <c r="BA895" i="1"/>
  <c r="AH897" i="1"/>
  <c r="V897" i="1"/>
  <c r="X897" i="1" s="1"/>
  <c r="AA897" i="1" s="1"/>
  <c r="X898" i="1"/>
  <c r="AA898" i="1" s="1"/>
  <c r="E899" i="1"/>
  <c r="E903" i="1"/>
  <c r="K904" i="1"/>
  <c r="K908" i="1"/>
  <c r="BD910" i="1"/>
  <c r="AY916" i="1"/>
  <c r="BC916" i="1" s="1"/>
  <c r="AJ915" i="1"/>
  <c r="AV916" i="1"/>
  <c r="AV918" i="1"/>
  <c r="AW918" i="1" s="1"/>
  <c r="AW925" i="1"/>
  <c r="AV926" i="1"/>
  <c r="AW926" i="1" s="1"/>
  <c r="K932" i="1"/>
  <c r="E935" i="1"/>
  <c r="AW941" i="1"/>
  <c r="E943" i="1"/>
  <c r="AY948" i="1"/>
  <c r="BC948" i="1" s="1"/>
  <c r="AV948" i="1"/>
  <c r="BC949" i="1"/>
  <c r="AW951" i="1"/>
  <c r="K952" i="1"/>
  <c r="AY956" i="1"/>
  <c r="AJ955" i="1"/>
  <c r="AV956" i="1"/>
  <c r="G955" i="1"/>
  <c r="H955" i="1" s="1"/>
  <c r="H957" i="1"/>
  <c r="AH957" i="1"/>
  <c r="T959" i="1"/>
  <c r="E963" i="1"/>
  <c r="AL962" i="1"/>
  <c r="AY963" i="1"/>
  <c r="BC963" i="1" s="1"/>
  <c r="AT962" i="1"/>
  <c r="I962" i="1"/>
  <c r="K962" i="1" s="1"/>
  <c r="AW966" i="1"/>
  <c r="AV967" i="1"/>
  <c r="AH969" i="1"/>
  <c r="AW974" i="1"/>
  <c r="AV975" i="1"/>
  <c r="AC986" i="1"/>
  <c r="AE987" i="1"/>
  <c r="AH987" i="1" s="1"/>
  <c r="AP988" i="1"/>
  <c r="BA988" i="1" s="1"/>
  <c r="BA989" i="1"/>
  <c r="BC989" i="1" s="1"/>
  <c r="AW991" i="1"/>
  <c r="K992" i="1"/>
  <c r="AY996" i="1"/>
  <c r="AJ995" i="1"/>
  <c r="AV996" i="1"/>
  <c r="G995" i="1"/>
  <c r="H995" i="1" s="1"/>
  <c r="H997" i="1"/>
  <c r="AH997" i="1"/>
  <c r="I999" i="1"/>
  <c r="K999" i="1" s="1"/>
  <c r="K1000" i="1"/>
  <c r="G1000" i="1"/>
  <c r="H1001" i="1"/>
  <c r="AH1001" i="1"/>
  <c r="V1000" i="1"/>
  <c r="X1002" i="1"/>
  <c r="AA1002" i="1" s="1"/>
  <c r="T1003" i="1"/>
  <c r="O1008" i="1"/>
  <c r="Q1009" i="1"/>
  <c r="E1014" i="1"/>
  <c r="V1013" i="1"/>
  <c r="X1013" i="1" s="1"/>
  <c r="AA1013" i="1" s="1"/>
  <c r="X1014" i="1"/>
  <c r="AA1014" i="1" s="1"/>
  <c r="AN1013" i="1"/>
  <c r="AZ1013" i="1" s="1"/>
  <c r="AZ1014" i="1"/>
  <c r="T1015" i="1"/>
  <c r="K1016" i="1"/>
  <c r="AY1024" i="1"/>
  <c r="BC1024" i="1" s="1"/>
  <c r="AV1024" i="1"/>
  <c r="AH1025" i="1"/>
  <c r="BC1025" i="1"/>
  <c r="BD1025" i="1" s="1"/>
  <c r="T1027" i="1"/>
  <c r="K1028" i="1"/>
  <c r="BB1032" i="1"/>
  <c r="BC1032" i="1" s="1"/>
  <c r="AJ1047" i="1"/>
  <c r="AJ1052" i="1"/>
  <c r="AP1054" i="1"/>
  <c r="BA1054" i="1" s="1"/>
  <c r="BA1055" i="1"/>
  <c r="BC1055" i="1" s="1"/>
  <c r="AZ1057" i="1"/>
  <c r="BC1057" i="1" s="1"/>
  <c r="BD1057" i="1" s="1"/>
  <c r="AU1054" i="1"/>
  <c r="AW1061" i="1"/>
  <c r="AW1067" i="1"/>
  <c r="BD1067" i="1"/>
  <c r="AV1068" i="1"/>
  <c r="AW1068" i="1" s="1"/>
  <c r="BD1069" i="1"/>
  <c r="AW1069" i="1"/>
  <c r="BB1070" i="1"/>
  <c r="BC1070" i="1" s="1"/>
  <c r="BD1071" i="1"/>
  <c r="BA1072" i="1"/>
  <c r="BD1078" i="1"/>
  <c r="AV1094" i="1"/>
  <c r="AW1094" i="1" s="1"/>
  <c r="BD1095" i="1"/>
  <c r="AW1095" i="1"/>
  <c r="BB1096" i="1"/>
  <c r="AW1103" i="1"/>
  <c r="BD1103" i="1"/>
  <c r="BC1105" i="1"/>
  <c r="BD1105" i="1" s="1"/>
  <c r="BD1109" i="1"/>
  <c r="AW1111" i="1"/>
  <c r="BD1111" i="1"/>
  <c r="AW1116" i="1"/>
  <c r="BD1116" i="1"/>
  <c r="V1054" i="1"/>
  <c r="X1054" i="1" s="1"/>
  <c r="AA1054" i="1" s="1"/>
  <c r="X1119" i="1"/>
  <c r="AA1119" i="1" s="1"/>
  <c r="T1131" i="1"/>
  <c r="BC1138" i="1"/>
  <c r="BD495" i="1"/>
  <c r="BD501" i="1"/>
  <c r="AV517" i="1"/>
  <c r="AW517" i="1" s="1"/>
  <c r="BD586" i="1"/>
  <c r="BD656" i="1"/>
  <c r="AV663" i="1"/>
  <c r="AW663" i="1" s="1"/>
  <c r="AV683" i="1"/>
  <c r="AW683" i="1" s="1"/>
  <c r="AV701" i="1"/>
  <c r="AV713" i="1"/>
  <c r="AW713" i="1" s="1"/>
  <c r="AV729" i="1"/>
  <c r="BD730" i="1"/>
  <c r="BD737" i="1"/>
  <c r="AV759" i="1"/>
  <c r="AW759" i="1" s="1"/>
  <c r="AV765" i="1"/>
  <c r="AW765" i="1" s="1"/>
  <c r="AV774" i="1"/>
  <c r="AW774" i="1" s="1"/>
  <c r="AV784" i="1"/>
  <c r="AW784" i="1" s="1"/>
  <c r="BD785" i="1"/>
  <c r="AV796" i="1"/>
  <c r="AW796" i="1" s="1"/>
  <c r="AV807" i="1"/>
  <c r="AW807" i="1" s="1"/>
  <c r="BD808" i="1"/>
  <c r="Q883" i="1"/>
  <c r="O882" i="1"/>
  <c r="BD885" i="1"/>
  <c r="Q891" i="1"/>
  <c r="O890" i="1"/>
  <c r="Q890" i="1" s="1"/>
  <c r="T890" i="1" s="1"/>
  <c r="AP892" i="1"/>
  <c r="BA892" i="1" s="1"/>
  <c r="BA893" i="1"/>
  <c r="AW894" i="1"/>
  <c r="AY896" i="1"/>
  <c r="BC896" i="1" s="1"/>
  <c r="AJ895" i="1"/>
  <c r="AY898" i="1"/>
  <c r="AJ897" i="1"/>
  <c r="BD899" i="1"/>
  <c r="V901" i="1"/>
  <c r="X901" i="1" s="1"/>
  <c r="AA901" i="1" s="1"/>
  <c r="X902" i="1"/>
  <c r="AA902" i="1" s="1"/>
  <c r="AC901" i="1"/>
  <c r="AE901" i="1" s="1"/>
  <c r="AH901" i="1" s="1"/>
  <c r="AE903" i="1"/>
  <c r="AH903" i="1" s="1"/>
  <c r="AY904" i="1"/>
  <c r="BC904" i="1" s="1"/>
  <c r="BD904" i="1" s="1"/>
  <c r="AV904" i="1"/>
  <c r="AW904" i="1" s="1"/>
  <c r="AJ901" i="1"/>
  <c r="AV905" i="1"/>
  <c r="AW905" i="1" s="1"/>
  <c r="V905" i="1"/>
  <c r="X905" i="1" s="1"/>
  <c r="AA905" i="1" s="1"/>
  <c r="X906" i="1"/>
  <c r="AA906" i="1" s="1"/>
  <c r="AV910" i="1"/>
  <c r="AW910" i="1" s="1"/>
  <c r="AY911" i="1"/>
  <c r="BB913" i="1"/>
  <c r="AA916" i="1"/>
  <c r="AY920" i="1"/>
  <c r="BC920" i="1" s="1"/>
  <c r="BD920" i="1" s="1"/>
  <c r="AJ919" i="1"/>
  <c r="AV920" i="1"/>
  <c r="AW920" i="1" s="1"/>
  <c r="AE921" i="1"/>
  <c r="AH921" i="1" s="1"/>
  <c r="AZ921" i="1"/>
  <c r="K924" i="1"/>
  <c r="BA923" i="1"/>
  <c r="BB925" i="1"/>
  <c r="K928" i="1"/>
  <c r="BA927" i="1"/>
  <c r="E931" i="1"/>
  <c r="BC933" i="1"/>
  <c r="V933" i="1"/>
  <c r="X933" i="1" s="1"/>
  <c r="AA933" i="1" s="1"/>
  <c r="X934" i="1"/>
  <c r="AA934" i="1" s="1"/>
  <c r="AP935" i="1"/>
  <c r="BA935" i="1" s="1"/>
  <c r="BA937" i="1"/>
  <c r="BC937" i="1" s="1"/>
  <c r="AY940" i="1"/>
  <c r="BC940" i="1" s="1"/>
  <c r="BD940" i="1" s="1"/>
  <c r="AV940" i="1"/>
  <c r="AW940" i="1" s="1"/>
  <c r="AH941" i="1"/>
  <c r="BC941" i="1"/>
  <c r="BD941" i="1" s="1"/>
  <c r="T943" i="1"/>
  <c r="K944" i="1"/>
  <c r="Z945" i="1"/>
  <c r="Z850" i="1" s="1"/>
  <c r="Z833" i="1" s="1"/>
  <c r="Z1035" i="1" s="1"/>
  <c r="Z9" i="1" s="1"/>
  <c r="Z15" i="1" s="1"/>
  <c r="AA952" i="1"/>
  <c r="BB960" i="1"/>
  <c r="AP960" i="1"/>
  <c r="BA960" i="1" s="1"/>
  <c r="BA961" i="1"/>
  <c r="BC961" i="1" s="1"/>
  <c r="AA962" i="1"/>
  <c r="T963" i="1"/>
  <c r="K964" i="1"/>
  <c r="BB967" i="1"/>
  <c r="BC967" i="1" s="1"/>
  <c r="BD967" i="1" s="1"/>
  <c r="AW968" i="1"/>
  <c r="BD968" i="1"/>
  <c r="AZ970" i="1"/>
  <c r="BC970" i="1" s="1"/>
  <c r="BD970" i="1" s="1"/>
  <c r="K972" i="1"/>
  <c r="BB975" i="1"/>
  <c r="BC975" i="1" s="1"/>
  <c r="AW976" i="1"/>
  <c r="BD976" i="1"/>
  <c r="AZ978" i="1"/>
  <c r="BC978" i="1" s="1"/>
  <c r="BD978" i="1" s="1"/>
  <c r="BA979" i="1"/>
  <c r="E983" i="1"/>
  <c r="AY983" i="1"/>
  <c r="BC983" i="1" s="1"/>
  <c r="AL981" i="1"/>
  <c r="AR985" i="1"/>
  <c r="AR984" i="1" s="1"/>
  <c r="AY988" i="1"/>
  <c r="BC988" i="1" s="1"/>
  <c r="AV988" i="1"/>
  <c r="AC990" i="1"/>
  <c r="AE990" i="1" s="1"/>
  <c r="AH990" i="1" s="1"/>
  <c r="AE991" i="1"/>
  <c r="AH991" i="1" s="1"/>
  <c r="AA992" i="1"/>
  <c r="AW993" i="1"/>
  <c r="AZ995" i="1"/>
  <c r="BC998" i="1"/>
  <c r="BD998" i="1" s="1"/>
  <c r="Z999" i="1"/>
  <c r="Z984" i="1" s="1"/>
  <c r="BC1002" i="1"/>
  <c r="BD1002" i="1" s="1"/>
  <c r="AP1004" i="1"/>
  <c r="BA1004" i="1" s="1"/>
  <c r="BA1005" i="1"/>
  <c r="BC1005" i="1" s="1"/>
  <c r="I1007" i="1"/>
  <c r="K1008" i="1"/>
  <c r="G1008" i="1"/>
  <c r="H1009" i="1"/>
  <c r="AH1009" i="1"/>
  <c r="V1008" i="1"/>
  <c r="X1010" i="1"/>
  <c r="AA1010" i="1" s="1"/>
  <c r="K1012" i="1"/>
  <c r="AC1014" i="1"/>
  <c r="AE1015" i="1"/>
  <c r="AH1015" i="1" s="1"/>
  <c r="AA1016" i="1"/>
  <c r="AW1017" i="1"/>
  <c r="AV1019" i="1"/>
  <c r="BC1026" i="1"/>
  <c r="BD1026" i="1" s="1"/>
  <c r="AA1028" i="1"/>
  <c r="AW1029" i="1"/>
  <c r="E1032" i="1"/>
  <c r="AW1042" i="1"/>
  <c r="BD1042" i="1"/>
  <c r="L1037" i="1"/>
  <c r="L1239" i="1" s="1"/>
  <c r="AW1050" i="1"/>
  <c r="AG1054" i="1"/>
  <c r="AG1037" i="1" s="1"/>
  <c r="AG1239" i="1" s="1"/>
  <c r="AW1059" i="1"/>
  <c r="BD1059" i="1"/>
  <c r="AH1061" i="1"/>
  <c r="BC1061" i="1"/>
  <c r="BD1061" i="1" s="1"/>
  <c r="BC1079" i="1"/>
  <c r="BD1079" i="1" s="1"/>
  <c r="AW1080" i="1"/>
  <c r="BD1080" i="1"/>
  <c r="AW1093" i="1"/>
  <c r="BD1093" i="1"/>
  <c r="AY1096" i="1"/>
  <c r="BC1096" i="1" s="1"/>
  <c r="AV1096" i="1"/>
  <c r="AW1106" i="1"/>
  <c r="BD1107" i="1"/>
  <c r="AW1107" i="1"/>
  <c r="AH1111" i="1"/>
  <c r="BC1117" i="1"/>
  <c r="AW1118" i="1"/>
  <c r="BD1118" i="1"/>
  <c r="M1054" i="1"/>
  <c r="BC1119" i="1"/>
  <c r="BD1119" i="1" s="1"/>
  <c r="AH1129" i="1"/>
  <c r="AW1129" i="1"/>
  <c r="BD1144" i="1"/>
  <c r="AV507" i="1"/>
  <c r="BD609" i="1"/>
  <c r="BD625" i="1"/>
  <c r="BD635" i="1"/>
  <c r="BD645" i="1"/>
  <c r="AM662" i="1"/>
  <c r="AZ662" i="1" s="1"/>
  <c r="BD685" i="1"/>
  <c r="AV719" i="1"/>
  <c r="AW719" i="1" s="1"/>
  <c r="AV749" i="1"/>
  <c r="BD750" i="1"/>
  <c r="AV762" i="1"/>
  <c r="AW762" i="1" s="1"/>
  <c r="AV780" i="1"/>
  <c r="AV791" i="1"/>
  <c r="BD822" i="1"/>
  <c r="AV839" i="1"/>
  <c r="AW839" i="1" s="1"/>
  <c r="AV851" i="1"/>
  <c r="AV855" i="1"/>
  <c r="AV859" i="1"/>
  <c r="AV863" i="1"/>
  <c r="AV867" i="1"/>
  <c r="AW867" i="1" s="1"/>
  <c r="AV871" i="1"/>
  <c r="AV879" i="1"/>
  <c r="AW879" i="1" s="1"/>
  <c r="H883" i="1"/>
  <c r="G882" i="1"/>
  <c r="H885" i="1"/>
  <c r="AW885" i="1"/>
  <c r="AV886" i="1"/>
  <c r="AW886" i="1" s="1"/>
  <c r="Q888" i="1"/>
  <c r="H891" i="1"/>
  <c r="G890" i="1"/>
  <c r="H890" i="1" s="1"/>
  <c r="E897" i="1"/>
  <c r="AY900" i="1"/>
  <c r="BC900" i="1" s="1"/>
  <c r="BD900" i="1" s="1"/>
  <c r="AV900" i="1"/>
  <c r="AW900" i="1" s="1"/>
  <c r="BC905" i="1"/>
  <c r="BD905" i="1" s="1"/>
  <c r="AY908" i="1"/>
  <c r="BC908" i="1" s="1"/>
  <c r="BD908" i="1" s="1"/>
  <c r="AJ907" i="1"/>
  <c r="AV908" i="1"/>
  <c r="AW908" i="1" s="1"/>
  <c r="BB911" i="1"/>
  <c r="AW912" i="1"/>
  <c r="BD912" i="1"/>
  <c r="AW913" i="1"/>
  <c r="BD913" i="1"/>
  <c r="BC913" i="1"/>
  <c r="V913" i="1"/>
  <c r="X913" i="1" s="1"/>
  <c r="AA913" i="1" s="1"/>
  <c r="X914" i="1"/>
  <c r="AA914" i="1" s="1"/>
  <c r="BB917" i="1"/>
  <c r="AV922" i="1"/>
  <c r="AW922" i="1" s="1"/>
  <c r="V929" i="1"/>
  <c r="X929" i="1" s="1"/>
  <c r="AA929" i="1" s="1"/>
  <c r="X930" i="1"/>
  <c r="AA930" i="1" s="1"/>
  <c r="AY932" i="1"/>
  <c r="BC932" i="1" s="1"/>
  <c r="BD932" i="1" s="1"/>
  <c r="AJ931" i="1"/>
  <c r="AV932" i="1"/>
  <c r="AW932" i="1" s="1"/>
  <c r="BC934" i="1"/>
  <c r="BD934" i="1" s="1"/>
  <c r="AY952" i="1"/>
  <c r="BC952" i="1" s="1"/>
  <c r="BD952" i="1" s="1"/>
  <c r="AV952" i="1"/>
  <c r="AW952" i="1" s="1"/>
  <c r="V953" i="1"/>
  <c r="X953" i="1" s="1"/>
  <c r="AA953" i="1" s="1"/>
  <c r="X954" i="1"/>
  <c r="AA954" i="1" s="1"/>
  <c r="AP955" i="1"/>
  <c r="BA955" i="1" s="1"/>
  <c r="BA957" i="1"/>
  <c r="BC957" i="1" s="1"/>
  <c r="AY960" i="1"/>
  <c r="BC960" i="1" s="1"/>
  <c r="AV960" i="1"/>
  <c r="AC962" i="1"/>
  <c r="AE962" i="1" s="1"/>
  <c r="AH962" i="1" s="1"/>
  <c r="AE963" i="1"/>
  <c r="AH963" i="1" s="1"/>
  <c r="AW965" i="1"/>
  <c r="AV970" i="1"/>
  <c r="AW970" i="1" s="1"/>
  <c r="O971" i="1"/>
  <c r="Q971" i="1" s="1"/>
  <c r="T971" i="1" s="1"/>
  <c r="Q973" i="1"/>
  <c r="T973" i="1" s="1"/>
  <c r="AV978" i="1"/>
  <c r="AW978" i="1" s="1"/>
  <c r="V981" i="1"/>
  <c r="X981" i="1" s="1"/>
  <c r="AA981" i="1" s="1"/>
  <c r="X982" i="1"/>
  <c r="AA982" i="1" s="1"/>
  <c r="AW983" i="1"/>
  <c r="BD983" i="1"/>
  <c r="S984" i="1"/>
  <c r="AV989" i="1"/>
  <c r="AY992" i="1"/>
  <c r="BC992" i="1" s="1"/>
  <c r="BD992" i="1" s="1"/>
  <c r="AV992" i="1"/>
  <c r="AW992" i="1" s="1"/>
  <c r="AJ990" i="1"/>
  <c r="AH993" i="1"/>
  <c r="BC993" i="1"/>
  <c r="BD993" i="1" s="1"/>
  <c r="AP995" i="1"/>
  <c r="BA995" i="1" s="1"/>
  <c r="BA997" i="1"/>
  <c r="BC997" i="1" s="1"/>
  <c r="BB999" i="1"/>
  <c r="BB1000" i="1"/>
  <c r="AP1000" i="1"/>
  <c r="BA1001" i="1"/>
  <c r="BC1001" i="1" s="1"/>
  <c r="AY1004" i="1"/>
  <c r="BC1004" i="1" s="1"/>
  <c r="AV1004" i="1"/>
  <c r="Z1006" i="1"/>
  <c r="BC1010" i="1"/>
  <c r="BD1010" i="1" s="1"/>
  <c r="K1014" i="1"/>
  <c r="AY1016" i="1"/>
  <c r="BC1016" i="1" s="1"/>
  <c r="BD1016" i="1" s="1"/>
  <c r="AV1016" i="1"/>
  <c r="AW1016" i="1" s="1"/>
  <c r="AJ1014" i="1"/>
  <c r="AH1017" i="1"/>
  <c r="BC1017" i="1"/>
  <c r="BD1017" i="1" s="1"/>
  <c r="C1018" i="1"/>
  <c r="E1018" i="1" s="1"/>
  <c r="BB1019" i="1"/>
  <c r="AW1020" i="1"/>
  <c r="BA1020" i="1"/>
  <c r="AV1021" i="1"/>
  <c r="AW1021" i="1" s="1"/>
  <c r="AZ1022" i="1"/>
  <c r="BC1022" i="1" s="1"/>
  <c r="BD1022" i="1" s="1"/>
  <c r="AY1028" i="1"/>
  <c r="BC1028" i="1" s="1"/>
  <c r="BD1028" i="1" s="1"/>
  <c r="AV1028" i="1"/>
  <c r="AW1028" i="1" s="1"/>
  <c r="AH1029" i="1"/>
  <c r="BC1029" i="1"/>
  <c r="BD1029" i="1" s="1"/>
  <c r="T1032" i="1"/>
  <c r="T216" i="1" s="1"/>
  <c r="K1033" i="1"/>
  <c r="Z1037" i="1"/>
  <c r="Z1239" i="1" s="1"/>
  <c r="AW1043" i="1"/>
  <c r="Y1037" i="1"/>
  <c r="Y1239" i="1" s="1"/>
  <c r="AU1037" i="1"/>
  <c r="AU1239" i="1" s="1"/>
  <c r="AV1055" i="1"/>
  <c r="BC1060" i="1"/>
  <c r="BD1060" i="1" s="1"/>
  <c r="T1070" i="1"/>
  <c r="BC1072" i="1"/>
  <c r="BD1072" i="1" s="1"/>
  <c r="AW1073" i="1"/>
  <c r="BD1073" i="1"/>
  <c r="AW1074" i="1"/>
  <c r="BD1075" i="1"/>
  <c r="AW1075" i="1"/>
  <c r="BD1082" i="1"/>
  <c r="AW1082" i="1"/>
  <c r="BD1088" i="1"/>
  <c r="T1096" i="1"/>
  <c r="AV1099" i="1"/>
  <c r="AW1099" i="1" s="1"/>
  <c r="AW1112" i="1"/>
  <c r="BD1113" i="1"/>
  <c r="AW1113" i="1"/>
  <c r="AY1121" i="1"/>
  <c r="BC1121" i="1" s="1"/>
  <c r="BD1124" i="1"/>
  <c r="AW1127" i="1"/>
  <c r="BD1127" i="1"/>
  <c r="Q1133" i="1"/>
  <c r="T1133" i="1" s="1"/>
  <c r="AJ642" i="1"/>
  <c r="BB881" i="1"/>
  <c r="AA882" i="1"/>
  <c r="AC882" i="1"/>
  <c r="AE883" i="1"/>
  <c r="AH883" i="1" s="1"/>
  <c r="AY883" i="1"/>
  <c r="Q884" i="1"/>
  <c r="K886" i="1"/>
  <c r="Q887" i="1"/>
  <c r="T887" i="1" s="1"/>
  <c r="AC890" i="1"/>
  <c r="AE890" i="1" s="1"/>
  <c r="AH890" i="1" s="1"/>
  <c r="AE891" i="1"/>
  <c r="AH891" i="1" s="1"/>
  <c r="AY891" i="1"/>
  <c r="AY892" i="1"/>
  <c r="AV893" i="1"/>
  <c r="T917" i="1"/>
  <c r="BC917" i="1"/>
  <c r="V917" i="1"/>
  <c r="X917" i="1" s="1"/>
  <c r="AA917" i="1" s="1"/>
  <c r="X918" i="1"/>
  <c r="AA918" i="1" s="1"/>
  <c r="T919" i="1"/>
  <c r="AY924" i="1"/>
  <c r="BC924" i="1" s="1"/>
  <c r="BD924" i="1" s="1"/>
  <c r="AJ923" i="1"/>
  <c r="AV924" i="1"/>
  <c r="AW924" i="1" s="1"/>
  <c r="V925" i="1"/>
  <c r="X925" i="1" s="1"/>
  <c r="AA925" i="1" s="1"/>
  <c r="X926" i="1"/>
  <c r="AA926" i="1" s="1"/>
  <c r="AY928" i="1"/>
  <c r="BC928" i="1" s="1"/>
  <c r="BD928" i="1" s="1"/>
  <c r="AJ927" i="1"/>
  <c r="AV928" i="1"/>
  <c r="AW928" i="1" s="1"/>
  <c r="AZ929" i="1"/>
  <c r="BC929" i="1" s="1"/>
  <c r="BD929" i="1" s="1"/>
  <c r="BC930" i="1"/>
  <c r="BD930" i="1" s="1"/>
  <c r="AA931" i="1"/>
  <c r="AA932" i="1"/>
  <c r="AC935" i="1"/>
  <c r="AE935" i="1" s="1"/>
  <c r="AH935" i="1" s="1"/>
  <c r="BB935" i="1"/>
  <c r="AW936" i="1"/>
  <c r="AV937" i="1"/>
  <c r="AY944" i="1"/>
  <c r="BC944" i="1" s="1"/>
  <c r="BD944" i="1" s="1"/>
  <c r="AV944" i="1"/>
  <c r="AW944" i="1" s="1"/>
  <c r="BD946" i="1"/>
  <c r="AW946" i="1"/>
  <c r="AV946" i="1"/>
  <c r="AV947" i="1"/>
  <c r="BC954" i="1"/>
  <c r="BD954" i="1" s="1"/>
  <c r="AY964" i="1"/>
  <c r="BC964" i="1" s="1"/>
  <c r="BD964" i="1" s="1"/>
  <c r="AV964" i="1"/>
  <c r="AW964" i="1" s="1"/>
  <c r="AJ962" i="1"/>
  <c r="BC965" i="1"/>
  <c r="BD965" i="1" s="1"/>
  <c r="AW967" i="1"/>
  <c r="K968" i="1"/>
  <c r="AY972" i="1"/>
  <c r="BC972" i="1" s="1"/>
  <c r="BD972" i="1" s="1"/>
  <c r="AJ971" i="1"/>
  <c r="AV972" i="1"/>
  <c r="AW972" i="1" s="1"/>
  <c r="G971" i="1"/>
  <c r="H971" i="1" s="1"/>
  <c r="H973" i="1"/>
  <c r="AH973" i="1"/>
  <c r="BC973" i="1"/>
  <c r="T975" i="1"/>
  <c r="T159" i="1" s="1"/>
  <c r="K976" i="1"/>
  <c r="AW980" i="1"/>
  <c r="BD980" i="1"/>
  <c r="BC982" i="1"/>
  <c r="BD982" i="1" s="1"/>
  <c r="AC981" i="1"/>
  <c r="AE981" i="1" s="1"/>
  <c r="AH981" i="1" s="1"/>
  <c r="AE983" i="1"/>
  <c r="AH983" i="1" s="1"/>
  <c r="AY986" i="1"/>
  <c r="BB990" i="1"/>
  <c r="BC994" i="1"/>
  <c r="BD994" i="1" s="1"/>
  <c r="BB1007" i="1"/>
  <c r="BB1008" i="1"/>
  <c r="AP1008" i="1"/>
  <c r="AV1008" i="1" s="1"/>
  <c r="BA1009" i="1"/>
  <c r="BC1009" i="1" s="1"/>
  <c r="AZ1011" i="1"/>
  <c r="AY1012" i="1"/>
  <c r="BC1012" i="1" s="1"/>
  <c r="BD1012" i="1" s="1"/>
  <c r="AJ1011" i="1"/>
  <c r="AV1012" i="1"/>
  <c r="AW1012" i="1" s="1"/>
  <c r="BB1014" i="1"/>
  <c r="S1013" i="1"/>
  <c r="S1006" i="1" s="1"/>
  <c r="AL1018" i="1"/>
  <c r="AY1019" i="1"/>
  <c r="BC1019" i="1" s="1"/>
  <c r="AW1022" i="1"/>
  <c r="AV1023" i="1"/>
  <c r="BC1030" i="1"/>
  <c r="BD1030" i="1" s="1"/>
  <c r="AA1033" i="1"/>
  <c r="AW1034" i="1"/>
  <c r="BD1034" i="1"/>
  <c r="I1037" i="1"/>
  <c r="I1239" i="1" s="1"/>
  <c r="O1038" i="1"/>
  <c r="Q1039" i="1"/>
  <c r="T1039" i="1" s="1"/>
  <c r="BD1044" i="1"/>
  <c r="AZ1038" i="1"/>
  <c r="BD1056" i="1"/>
  <c r="AW1062" i="1"/>
  <c r="AW1066" i="1"/>
  <c r="AW1077" i="1"/>
  <c r="BD1077" i="1"/>
  <c r="AW1084" i="1"/>
  <c r="BD1084" i="1"/>
  <c r="BD1086" i="1"/>
  <c r="AZ1094" i="1"/>
  <c r="AW1098" i="1"/>
  <c r="BD1098" i="1"/>
  <c r="BD1100" i="1"/>
  <c r="AW1115" i="1"/>
  <c r="BD1115" i="1"/>
  <c r="BC1125" i="1"/>
  <c r="BD1125" i="1" s="1"/>
  <c r="AW1126" i="1"/>
  <c r="BD1126" i="1"/>
  <c r="BD1135" i="1"/>
  <c r="AW1135" i="1"/>
  <c r="AY1137" i="1"/>
  <c r="BC1137" i="1" s="1"/>
  <c r="AW1138" i="1"/>
  <c r="BD1138" i="1"/>
  <c r="BD1140" i="1"/>
  <c r="BC1145" i="1"/>
  <c r="BD1145" i="1" s="1"/>
  <c r="AW1146" i="1"/>
  <c r="BD1146" i="1"/>
  <c r="BD1148" i="1"/>
  <c r="BB883" i="1"/>
  <c r="AV884" i="1"/>
  <c r="K888" i="1"/>
  <c r="AZ888" i="1"/>
  <c r="AV890" i="1"/>
  <c r="K890" i="1"/>
  <c r="BB891" i="1"/>
  <c r="X893" i="1"/>
  <c r="AA893" i="1" s="1"/>
  <c r="BB893" i="1"/>
  <c r="E894" i="1"/>
  <c r="BB894" i="1"/>
  <c r="BC894" i="1" s="1"/>
  <c r="BD894" i="1" s="1"/>
  <c r="Q896" i="1"/>
  <c r="O897" i="1"/>
  <c r="Q897" i="1" s="1"/>
  <c r="T897" i="1" s="1"/>
  <c r="AZ897" i="1"/>
  <c r="E901" i="1"/>
  <c r="K901" i="1"/>
  <c r="AH907" i="1"/>
  <c r="O907" i="1"/>
  <c r="Q907" i="1" s="1"/>
  <c r="T907" i="1" s="1"/>
  <c r="AV909" i="1"/>
  <c r="AW909" i="1" s="1"/>
  <c r="BC909" i="1"/>
  <c r="BD909" i="1" s="1"/>
  <c r="X910" i="1"/>
  <c r="AA910" i="1" s="1"/>
  <c r="V907" i="1"/>
  <c r="X907" i="1" s="1"/>
  <c r="AA907" i="1" s="1"/>
  <c r="K912" i="1"/>
  <c r="E913" i="1"/>
  <c r="AH915" i="1"/>
  <c r="BB915" i="1"/>
  <c r="AW916" i="1"/>
  <c r="BD916" i="1"/>
  <c r="BB921" i="1"/>
  <c r="E923" i="1"/>
  <c r="AA924" i="1"/>
  <c r="AZ925" i="1"/>
  <c r="BC925" i="1" s="1"/>
  <c r="BD925" i="1" s="1"/>
  <c r="BC926" i="1"/>
  <c r="BD926" i="1" s="1"/>
  <c r="AA927" i="1"/>
  <c r="AA928" i="1"/>
  <c r="T931" i="1"/>
  <c r="AV933" i="1"/>
  <c r="BD938" i="1"/>
  <c r="AV938" i="1"/>
  <c r="AW938" i="1" s="1"/>
  <c r="AV939" i="1"/>
  <c r="AW939" i="1" s="1"/>
  <c r="BB945" i="1"/>
  <c r="I945" i="1"/>
  <c r="K945" i="1" s="1"/>
  <c r="BB947" i="1"/>
  <c r="AW948" i="1"/>
  <c r="BD948" i="1"/>
  <c r="AV949" i="1"/>
  <c r="AZ950" i="1"/>
  <c r="BC950" i="1" s="1"/>
  <c r="BD950" i="1" s="1"/>
  <c r="AH955" i="1"/>
  <c r="BB955" i="1"/>
  <c r="AW956" i="1"/>
  <c r="AN955" i="1"/>
  <c r="AZ955" i="1" s="1"/>
  <c r="BA956" i="1"/>
  <c r="AV957" i="1"/>
  <c r="AZ958" i="1"/>
  <c r="BC958" i="1" s="1"/>
  <c r="BD958" i="1" s="1"/>
  <c r="AA960" i="1"/>
  <c r="BB962" i="1"/>
  <c r="BC966" i="1"/>
  <c r="BD966" i="1" s="1"/>
  <c r="AA968" i="1"/>
  <c r="BC974" i="1"/>
  <c r="BD974" i="1" s="1"/>
  <c r="AA976" i="1"/>
  <c r="E981" i="1"/>
  <c r="AZ981" i="1"/>
  <c r="V985" i="1"/>
  <c r="X986" i="1"/>
  <c r="AA986" i="1" s="1"/>
  <c r="AW996" i="1"/>
  <c r="BA996" i="1"/>
  <c r="AY1000" i="1"/>
  <c r="AJ999" i="1"/>
  <c r="AV1000" i="1"/>
  <c r="AA1004" i="1"/>
  <c r="BB1006" i="1"/>
  <c r="AG1006" i="1"/>
  <c r="BB1013" i="1"/>
  <c r="M1013" i="1"/>
  <c r="M1006" i="1" s="1"/>
  <c r="M1035" i="1" s="1"/>
  <c r="M9" i="1" s="1"/>
  <c r="T1019" i="1"/>
  <c r="AW1024" i="1"/>
  <c r="BD1024" i="1"/>
  <c r="AY1033" i="1"/>
  <c r="BC1033" i="1" s="1"/>
  <c r="BD1033" i="1" s="1"/>
  <c r="AV1033" i="1"/>
  <c r="AW1033" i="1" s="1"/>
  <c r="AH1034" i="1"/>
  <c r="M1037" i="1"/>
  <c r="M1239" i="1" s="1"/>
  <c r="AH1039" i="1"/>
  <c r="AJ1048" i="1"/>
  <c r="AW1053" i="1"/>
  <c r="BD1053" i="1"/>
  <c r="AL1054" i="1"/>
  <c r="AL1037" i="1" s="1"/>
  <c r="AL1239" i="1" s="1"/>
  <c r="AT1054" i="1"/>
  <c r="AT1037" i="1" s="1"/>
  <c r="AT1239" i="1" s="1"/>
  <c r="F1054" i="1"/>
  <c r="F1037" i="1" s="1"/>
  <c r="F1239" i="1" s="1"/>
  <c r="H1068" i="1"/>
  <c r="BC1085" i="1"/>
  <c r="BD1085" i="1" s="1"/>
  <c r="BC1091" i="1"/>
  <c r="BD1091" i="1" s="1"/>
  <c r="AW1092" i="1"/>
  <c r="BD1092" i="1"/>
  <c r="BC1101" i="1"/>
  <c r="BD1101" i="1" s="1"/>
  <c r="AW1102" i="1"/>
  <c r="BD1102" i="1"/>
  <c r="BD1117" i="1"/>
  <c r="AW1143" i="1"/>
  <c r="BD1143" i="1"/>
  <c r="AW1150" i="1"/>
  <c r="BD1150" i="1"/>
  <c r="AW1156" i="1"/>
  <c r="BD1156" i="1"/>
  <c r="BD1164" i="1"/>
  <c r="AW1206" i="1"/>
  <c r="BD1206" i="1"/>
  <c r="AW1211" i="1"/>
  <c r="BD1218" i="1"/>
  <c r="BD1231" i="1"/>
  <c r="AW1231" i="1"/>
  <c r="BB1243" i="1"/>
  <c r="AS1242" i="1"/>
  <c r="BD1249" i="1"/>
  <c r="AW1249" i="1"/>
  <c r="AW1260" i="1"/>
  <c r="BD1260" i="1"/>
  <c r="AW1286" i="1"/>
  <c r="BD1286" i="1"/>
  <c r="AW1309" i="1"/>
  <c r="BD1323" i="1"/>
  <c r="AW1323" i="1"/>
  <c r="AW1335" i="1"/>
  <c r="BD1335" i="1"/>
  <c r="AW1350" i="1"/>
  <c r="BD1350" i="1"/>
  <c r="AW1354" i="1"/>
  <c r="BD1354" i="1"/>
  <c r="BD1387" i="1"/>
  <c r="AW1404" i="1"/>
  <c r="BD1404" i="1"/>
  <c r="AW1406" i="1"/>
  <c r="BD1406" i="1"/>
  <c r="AW1417" i="1"/>
  <c r="BD1417" i="1"/>
  <c r="BD1423" i="1"/>
  <c r="AW1423" i="1"/>
  <c r="AW1425" i="1"/>
  <c r="BD1425" i="1"/>
  <c r="BD1440" i="1"/>
  <c r="AW1440" i="1"/>
  <c r="AW1453" i="1"/>
  <c r="BD1453" i="1"/>
  <c r="AW1467" i="1"/>
  <c r="BD1467" i="1"/>
  <c r="AW1471" i="1"/>
  <c r="BD1471" i="1"/>
  <c r="AW1493" i="1"/>
  <c r="BD1493" i="1"/>
  <c r="AW1510" i="1"/>
  <c r="BD1510" i="1"/>
  <c r="AW1525" i="1"/>
  <c r="BD1537" i="1"/>
  <c r="AW1544" i="1"/>
  <c r="BD1544" i="1"/>
  <c r="AW1551" i="1"/>
  <c r="BD1551" i="1"/>
  <c r="AW1571" i="1"/>
  <c r="BD1571" i="1"/>
  <c r="AW1577" i="1"/>
  <c r="BD1577" i="1"/>
  <c r="AW1590" i="1"/>
  <c r="BD1590" i="1"/>
  <c r="AM907" i="1"/>
  <c r="AZ907" i="1" s="1"/>
  <c r="AJ1040" i="1"/>
  <c r="J1054" i="1"/>
  <c r="K1054" i="1" s="1"/>
  <c r="AS1054" i="1"/>
  <c r="AV1057" i="1"/>
  <c r="AW1057" i="1" s="1"/>
  <c r="AW1063" i="1"/>
  <c r="AY1068" i="1"/>
  <c r="BC1068" i="1" s="1"/>
  <c r="BD1068" i="1" s="1"/>
  <c r="AY1094" i="1"/>
  <c r="BC1094" i="1" s="1"/>
  <c r="BD1094" i="1" s="1"/>
  <c r="AV1101" i="1"/>
  <c r="AW1101" i="1" s="1"/>
  <c r="AV1125" i="1"/>
  <c r="AW1125" i="1" s="1"/>
  <c r="AY1129" i="1"/>
  <c r="BC1129" i="1" s="1"/>
  <c r="BD1129" i="1" s="1"/>
  <c r="AW1130" i="1"/>
  <c r="AW1141" i="1"/>
  <c r="AW1152" i="1"/>
  <c r="BD1152" i="1"/>
  <c r="BD1154" i="1"/>
  <c r="AW1159" i="1"/>
  <c r="BD1159" i="1"/>
  <c r="BD1172" i="1"/>
  <c r="BC1185" i="1"/>
  <c r="AW1194" i="1"/>
  <c r="BC1208" i="1"/>
  <c r="BC1210" i="1"/>
  <c r="BD1215" i="1"/>
  <c r="BD1223" i="1"/>
  <c r="AW1223" i="1"/>
  <c r="AW1227" i="1"/>
  <c r="BD1227" i="1"/>
  <c r="AW1229" i="1"/>
  <c r="BD1229" i="1"/>
  <c r="AW1237" i="1"/>
  <c r="BD1237" i="1"/>
  <c r="H1443" i="1"/>
  <c r="AH1443" i="1"/>
  <c r="BD1265" i="1"/>
  <c r="AW1273" i="1"/>
  <c r="BD1273" i="1"/>
  <c r="AW1278" i="1"/>
  <c r="BD1278" i="1"/>
  <c r="BD1281" i="1"/>
  <c r="AW1294" i="1"/>
  <c r="BD1294" i="1"/>
  <c r="AW1296" i="1"/>
  <c r="BD1296" i="1"/>
  <c r="AW1302" i="1"/>
  <c r="BD1302" i="1"/>
  <c r="BD1304" i="1"/>
  <c r="AW1306" i="1"/>
  <c r="BD1306" i="1"/>
  <c r="BC1309" i="1"/>
  <c r="BD1309" i="1" s="1"/>
  <c r="BD1317" i="1"/>
  <c r="BD1320" i="1"/>
  <c r="BD1325" i="1"/>
  <c r="BD1341" i="1"/>
  <c r="AW1356" i="1"/>
  <c r="BD1356" i="1"/>
  <c r="AW1358" i="1"/>
  <c r="BD1358" i="1"/>
  <c r="BD1360" i="1"/>
  <c r="AW1360" i="1"/>
  <c r="BD1366" i="1"/>
  <c r="AW1366" i="1"/>
  <c r="AW1370" i="1"/>
  <c r="BD1372" i="1"/>
  <c r="AW1372" i="1"/>
  <c r="AW1374" i="1"/>
  <c r="BD1374" i="1"/>
  <c r="AW1380" i="1"/>
  <c r="BD1380" i="1"/>
  <c r="BC1392" i="1"/>
  <c r="BC1396" i="1"/>
  <c r="BC1403" i="1"/>
  <c r="BC1408" i="1"/>
  <c r="AW1411" i="1"/>
  <c r="BD1411" i="1"/>
  <c r="BC1416" i="1"/>
  <c r="AW1434" i="1"/>
  <c r="BD1434" i="1"/>
  <c r="AW1436" i="1"/>
  <c r="BD1436" i="1"/>
  <c r="AW1479" i="1"/>
  <c r="BD1479" i="1"/>
  <c r="BD1483" i="1"/>
  <c r="BC1494" i="1"/>
  <c r="BD1494" i="1" s="1"/>
  <c r="AW1498" i="1"/>
  <c r="BD1498" i="1"/>
  <c r="BD1507" i="1"/>
  <c r="AW1519" i="1"/>
  <c r="BD1519" i="1"/>
  <c r="AW1522" i="1"/>
  <c r="BD1522" i="1"/>
  <c r="AW1534" i="1"/>
  <c r="BD1534" i="1"/>
  <c r="BC1543" i="1"/>
  <c r="BD1548" i="1"/>
  <c r="AW1558" i="1"/>
  <c r="BD1558" i="1"/>
  <c r="BD1573" i="1"/>
  <c r="BC1578" i="1"/>
  <c r="AW1740" i="1"/>
  <c r="BD1740" i="1"/>
  <c r="AW1758" i="1"/>
  <c r="BD1758" i="1"/>
  <c r="AV899" i="1"/>
  <c r="AW899" i="1" s="1"/>
  <c r="AV903" i="1"/>
  <c r="AW903" i="1" s="1"/>
  <c r="AV911" i="1"/>
  <c r="AJ945" i="1"/>
  <c r="AR945" i="1"/>
  <c r="BA945" i="1" s="1"/>
  <c r="AJ953" i="1"/>
  <c r="AR953" i="1"/>
  <c r="BA953" i="1" s="1"/>
  <c r="V955" i="1"/>
  <c r="X955" i="1" s="1"/>
  <c r="AA955" i="1" s="1"/>
  <c r="AC960" i="1"/>
  <c r="AE960" i="1" s="1"/>
  <c r="AH960" i="1" s="1"/>
  <c r="G962" i="1"/>
  <c r="H962" i="1" s="1"/>
  <c r="O962" i="1"/>
  <c r="Q962" i="1" s="1"/>
  <c r="T962" i="1" s="1"/>
  <c r="AP962" i="1"/>
  <c r="BA962" i="1" s="1"/>
  <c r="AJ969" i="1"/>
  <c r="AR969" i="1"/>
  <c r="BA969" i="1" s="1"/>
  <c r="V971" i="1"/>
  <c r="X971" i="1" s="1"/>
  <c r="AA971" i="1" s="1"/>
  <c r="AJ977" i="1"/>
  <c r="AR977" i="1"/>
  <c r="BA977" i="1" s="1"/>
  <c r="V979" i="1"/>
  <c r="X979" i="1" s="1"/>
  <c r="AA979" i="1" s="1"/>
  <c r="AJ981" i="1"/>
  <c r="AR981" i="1"/>
  <c r="BA981" i="1" s="1"/>
  <c r="I985" i="1"/>
  <c r="AJ985" i="1"/>
  <c r="G986" i="1"/>
  <c r="O986" i="1"/>
  <c r="AP986" i="1"/>
  <c r="AC988" i="1"/>
  <c r="AE988" i="1" s="1"/>
  <c r="AH988" i="1" s="1"/>
  <c r="G990" i="1"/>
  <c r="H990" i="1" s="1"/>
  <c r="O990" i="1"/>
  <c r="Q990" i="1" s="1"/>
  <c r="T990" i="1" s="1"/>
  <c r="AP990" i="1"/>
  <c r="BA990" i="1" s="1"/>
  <c r="V995" i="1"/>
  <c r="X995" i="1" s="1"/>
  <c r="AA995" i="1" s="1"/>
  <c r="AC1000" i="1"/>
  <c r="AC1004" i="1"/>
  <c r="AE1004" i="1" s="1"/>
  <c r="AH1004" i="1" s="1"/>
  <c r="AC1008" i="1"/>
  <c r="V1011" i="1"/>
  <c r="X1011" i="1" s="1"/>
  <c r="AA1011" i="1" s="1"/>
  <c r="G1014" i="1"/>
  <c r="O1014" i="1"/>
  <c r="AP1014" i="1"/>
  <c r="G1018" i="1"/>
  <c r="H1018" i="1" s="1"/>
  <c r="O1018" i="1"/>
  <c r="Q1018" i="1" s="1"/>
  <c r="T1018" i="1" s="1"/>
  <c r="AP1018" i="1"/>
  <c r="BA1018" i="1" s="1"/>
  <c r="V1037" i="1"/>
  <c r="AC1038" i="1"/>
  <c r="AC1054" i="1"/>
  <c r="AE1054" i="1" s="1"/>
  <c r="AH1054" i="1" s="1"/>
  <c r="BD1161" i="1"/>
  <c r="AW1185" i="1"/>
  <c r="BD1185" i="1"/>
  <c r="BD1212" i="1"/>
  <c r="AW1225" i="1"/>
  <c r="BD1225" i="1"/>
  <c r="AW1234" i="1"/>
  <c r="BD1234" i="1"/>
  <c r="AY1244" i="1"/>
  <c r="BC1244" i="1" s="1"/>
  <c r="AV1244" i="1"/>
  <c r="AJ1255" i="1"/>
  <c r="AW1267" i="1"/>
  <c r="BD1267" i="1"/>
  <c r="BD1271" i="1"/>
  <c r="BC1295" i="1"/>
  <c r="AW1298" i="1"/>
  <c r="BD1316" i="1"/>
  <c r="AW1329" i="1"/>
  <c r="BD1344" i="1"/>
  <c r="AW1347" i="1"/>
  <c r="BD1347" i="1"/>
  <c r="BC1361" i="1"/>
  <c r="AW1376" i="1"/>
  <c r="BD1376" i="1"/>
  <c r="AW1382" i="1"/>
  <c r="BD1382" i="1"/>
  <c r="AW1400" i="1"/>
  <c r="BD1400" i="1"/>
  <c r="AW1420" i="1"/>
  <c r="BD1420" i="1"/>
  <c r="BC1426" i="1"/>
  <c r="AW1429" i="1"/>
  <c r="BD1429" i="1"/>
  <c r="BD1431" i="1"/>
  <c r="AW1431" i="1"/>
  <c r="BB1447" i="1"/>
  <c r="AS1446" i="1"/>
  <c r="AL1647" i="1"/>
  <c r="AW1476" i="1"/>
  <c r="BD1476" i="1"/>
  <c r="BD1480" i="1"/>
  <c r="AW1486" i="1"/>
  <c r="BD1486" i="1"/>
  <c r="BC1502" i="1"/>
  <c r="AW1531" i="1"/>
  <c r="BD1531" i="1"/>
  <c r="BC1535" i="1"/>
  <c r="BD1535" i="1" s="1"/>
  <c r="BC1547" i="1"/>
  <c r="BD1556" i="1"/>
  <c r="AW1568" i="1"/>
  <c r="BD1568" i="1"/>
  <c r="AM1462" i="1"/>
  <c r="AZ1462" i="1" s="1"/>
  <c r="AZ1574" i="1"/>
  <c r="BC1574" i="1" s="1"/>
  <c r="BD1574" i="1" s="1"/>
  <c r="AW1583" i="1"/>
  <c r="BD1600" i="1"/>
  <c r="AW1615" i="1"/>
  <c r="AS897" i="1"/>
  <c r="BB897" i="1" s="1"/>
  <c r="AZ898" i="1"/>
  <c r="AS901" i="1"/>
  <c r="BB901" i="1" s="1"/>
  <c r="AZ902" i="1"/>
  <c r="BC902" i="1" s="1"/>
  <c r="BD902" i="1" s="1"/>
  <c r="AZ906" i="1"/>
  <c r="BC906" i="1" s="1"/>
  <c r="BD906" i="1" s="1"/>
  <c r="AZ914" i="1"/>
  <c r="BC914" i="1" s="1"/>
  <c r="BD914" i="1" s="1"/>
  <c r="AZ918" i="1"/>
  <c r="BC918" i="1" s="1"/>
  <c r="BD918" i="1" s="1"/>
  <c r="AZ922" i="1"/>
  <c r="BC922" i="1" s="1"/>
  <c r="BD922" i="1" s="1"/>
  <c r="D1038" i="1"/>
  <c r="AD1038" i="1"/>
  <c r="AD1037" i="1" s="1"/>
  <c r="AD1239" i="1" s="1"/>
  <c r="BD1104" i="1"/>
  <c r="AV1109" i="1"/>
  <c r="AW1109" i="1" s="1"/>
  <c r="BD1110" i="1"/>
  <c r="AV1121" i="1"/>
  <c r="BD1122" i="1"/>
  <c r="BA1149" i="1"/>
  <c r="BC1149" i="1" s="1"/>
  <c r="BD1149" i="1" s="1"/>
  <c r="BD1163" i="1"/>
  <c r="AW1163" i="1"/>
  <c r="AW1170" i="1"/>
  <c r="AW1171" i="1"/>
  <c r="BD1173" i="1"/>
  <c r="BD1179" i="1"/>
  <c r="AW1179" i="1"/>
  <c r="AW1197" i="1"/>
  <c r="BD1197" i="1"/>
  <c r="AW1216" i="1"/>
  <c r="BD1216" i="1"/>
  <c r="AW1219" i="1"/>
  <c r="BD1219" i="1"/>
  <c r="AW1221" i="1"/>
  <c r="BD1221" i="1"/>
  <c r="BD1232" i="1"/>
  <c r="AW1232" i="1"/>
  <c r="BC1259" i="1"/>
  <c r="BD1269" i="1"/>
  <c r="AW1269" i="1"/>
  <c r="BC1270" i="1"/>
  <c r="BC1272" i="1"/>
  <c r="BC1274" i="1"/>
  <c r="BD1280" i="1"/>
  <c r="BD1288" i="1"/>
  <c r="AW1303" i="1"/>
  <c r="BD1303" i="1"/>
  <c r="BC1305" i="1"/>
  <c r="AW1319" i="1"/>
  <c r="BD1319" i="1"/>
  <c r="BD1331" i="1"/>
  <c r="AW1333" i="1"/>
  <c r="AW1388" i="1"/>
  <c r="BD1388" i="1"/>
  <c r="AW1394" i="1"/>
  <c r="BD1402" i="1"/>
  <c r="AW1402" i="1"/>
  <c r="AW1412" i="1"/>
  <c r="BC1419" i="1"/>
  <c r="BD1450" i="1"/>
  <c r="AW1450" i="1"/>
  <c r="BC1469" i="1"/>
  <c r="BD1469" i="1" s="1"/>
  <c r="BD1474" i="1"/>
  <c r="AW1474" i="1"/>
  <c r="AW1478" i="1"/>
  <c r="BD1478" i="1"/>
  <c r="AW1482" i="1"/>
  <c r="BD1482" i="1"/>
  <c r="AW1489" i="1"/>
  <c r="BD1489" i="1"/>
  <c r="AW1492" i="1"/>
  <c r="BD1492" i="1"/>
  <c r="BC1499" i="1"/>
  <c r="BC1504" i="1"/>
  <c r="AW1509" i="1"/>
  <c r="BD1509" i="1"/>
  <c r="BD1514" i="1"/>
  <c r="AW1517" i="1"/>
  <c r="BD1524" i="1"/>
  <c r="AW1541" i="1"/>
  <c r="BD1541" i="1"/>
  <c r="BD1553" i="1"/>
  <c r="BD1560" i="1"/>
  <c r="AW1562" i="1"/>
  <c r="BD1562" i="1"/>
  <c r="BD1566" i="1"/>
  <c r="AW1574" i="1"/>
  <c r="AW1576" i="1"/>
  <c r="BC1576" i="1"/>
  <c r="BD1576" i="1" s="1"/>
  <c r="AW1587" i="1"/>
  <c r="BD1587" i="1"/>
  <c r="AW1589" i="1"/>
  <c r="BD1589" i="1"/>
  <c r="BA1619" i="1"/>
  <c r="BD1628" i="1"/>
  <c r="AW1768" i="1"/>
  <c r="BD1768" i="1"/>
  <c r="AW1774" i="1"/>
  <c r="BD1774" i="1"/>
  <c r="G927" i="1"/>
  <c r="H927" i="1" s="1"/>
  <c r="G931" i="1"/>
  <c r="H931" i="1" s="1"/>
  <c r="BC1167" i="1"/>
  <c r="AW1169" i="1"/>
  <c r="AW1191" i="1"/>
  <c r="BD1191" i="1"/>
  <c r="BD1195" i="1"/>
  <c r="BC1203" i="1"/>
  <c r="BD1207" i="1"/>
  <c r="AW1230" i="1"/>
  <c r="BD1230" i="1"/>
  <c r="AA1443" i="1"/>
  <c r="BD1259" i="1"/>
  <c r="AW1291" i="1"/>
  <c r="BD1291" i="1"/>
  <c r="BD1299" i="1"/>
  <c r="AW1299" i="1"/>
  <c r="BD1311" i="1"/>
  <c r="AW1311" i="1"/>
  <c r="AW1315" i="1"/>
  <c r="AW1322" i="1"/>
  <c r="BD1322" i="1"/>
  <c r="AW1338" i="1"/>
  <c r="BD1338" i="1"/>
  <c r="AW1357" i="1"/>
  <c r="BD1357" i="1"/>
  <c r="AW1363" i="1"/>
  <c r="BD1363" i="1"/>
  <c r="AW1377" i="1"/>
  <c r="AW1379" i="1"/>
  <c r="BD1379" i="1"/>
  <c r="BD1390" i="1"/>
  <c r="AW1390" i="1"/>
  <c r="BD1392" i="1"/>
  <c r="BD1396" i="1"/>
  <c r="AW1405" i="1"/>
  <c r="BD1405" i="1"/>
  <c r="AW1407" i="1"/>
  <c r="BD1416" i="1"/>
  <c r="AW1422" i="1"/>
  <c r="BD1424" i="1"/>
  <c r="AW1424" i="1"/>
  <c r="AJ1454" i="1"/>
  <c r="AW1466" i="1"/>
  <c r="BD1466" i="1"/>
  <c r="AW1526" i="1"/>
  <c r="BD1526" i="1"/>
  <c r="BD1529" i="1"/>
  <c r="AW1529" i="1"/>
  <c r="AW1533" i="1"/>
  <c r="BD1543" i="1"/>
  <c r="AW1555" i="1"/>
  <c r="BD1555" i="1"/>
  <c r="BC1557" i="1"/>
  <c r="AW1581" i="1"/>
  <c r="AW1593" i="1"/>
  <c r="AW1595" i="1"/>
  <c r="BD1595" i="1"/>
  <c r="AW1605" i="1"/>
  <c r="AW1607" i="1"/>
  <c r="AV1072" i="1"/>
  <c r="AW1072" i="1" s="1"/>
  <c r="AV1079" i="1"/>
  <c r="AW1079" i="1" s="1"/>
  <c r="AV1086" i="1"/>
  <c r="AW1086" i="1" s="1"/>
  <c r="AV1117" i="1"/>
  <c r="AW1117" i="1" s="1"/>
  <c r="AV1133" i="1"/>
  <c r="AV1149" i="1"/>
  <c r="AW1149" i="1" s="1"/>
  <c r="AW1153" i="1"/>
  <c r="BD1153" i="1"/>
  <c r="BD1155" i="1"/>
  <c r="AW1155" i="1"/>
  <c r="AW1160" i="1"/>
  <c r="BD1160" i="1"/>
  <c r="AW1183" i="1"/>
  <c r="BD1199" i="1"/>
  <c r="BD1203" i="1"/>
  <c r="BD1208" i="1"/>
  <c r="AW1217" i="1"/>
  <c r="AW1222" i="1"/>
  <c r="AW1226" i="1"/>
  <c r="BD1226" i="1"/>
  <c r="AW1236" i="1"/>
  <c r="BD1236" i="1"/>
  <c r="AW1238" i="1"/>
  <c r="BD1238" i="1"/>
  <c r="AW1261" i="1"/>
  <c r="AW1266" i="1"/>
  <c r="BD1266" i="1"/>
  <c r="AW1270" i="1"/>
  <c r="BD1270" i="1"/>
  <c r="AW1272" i="1"/>
  <c r="BD1272" i="1"/>
  <c r="BC1276" i="1"/>
  <c r="BD1276" i="1" s="1"/>
  <c r="BC1300" i="1"/>
  <c r="BC1315" i="1"/>
  <c r="BD1315" i="1" s="1"/>
  <c r="AW1330" i="1"/>
  <c r="BD1330" i="1"/>
  <c r="AW1339" i="1"/>
  <c r="AW1351" i="1"/>
  <c r="BD1351" i="1"/>
  <c r="AW1353" i="1"/>
  <c r="BD1353" i="1"/>
  <c r="BD1359" i="1"/>
  <c r="AW1369" i="1"/>
  <c r="BD1369" i="1"/>
  <c r="BD1375" i="1"/>
  <c r="AW1386" i="1"/>
  <c r="BD1386" i="1"/>
  <c r="BD1403" i="1"/>
  <c r="BD1408" i="1"/>
  <c r="AW1410" i="1"/>
  <c r="BD1410" i="1"/>
  <c r="BC1414" i="1"/>
  <c r="BD1414" i="1" s="1"/>
  <c r="BD1426" i="1"/>
  <c r="AW1428" i="1"/>
  <c r="BD1428" i="1"/>
  <c r="AW1435" i="1"/>
  <c r="BD1435" i="1"/>
  <c r="M1647" i="1"/>
  <c r="AJ1448" i="1"/>
  <c r="AJ1455" i="1"/>
  <c r="AJ1460" i="1"/>
  <c r="BC1465" i="1"/>
  <c r="BD1465" i="1" s="1"/>
  <c r="BD1468" i="1"/>
  <c r="BC1487" i="1"/>
  <c r="BD1487" i="1" s="1"/>
  <c r="AW1504" i="1"/>
  <c r="BD1504" i="1"/>
  <c r="BD1511" i="1"/>
  <c r="AW1513" i="1"/>
  <c r="BD1513" i="1"/>
  <c r="AW1516" i="1"/>
  <c r="BD1516" i="1"/>
  <c r="BC1533" i="1"/>
  <c r="BD1533" i="1" s="1"/>
  <c r="BD1540" i="1"/>
  <c r="AW1547" i="1"/>
  <c r="BD1547" i="1"/>
  <c r="AW1557" i="1"/>
  <c r="BD1557" i="1"/>
  <c r="BC1567" i="1"/>
  <c r="AW1572" i="1"/>
  <c r="BD1578" i="1"/>
  <c r="AW1609" i="1"/>
  <c r="AW1799" i="1"/>
  <c r="BD1799" i="1"/>
  <c r="AW1158" i="1"/>
  <c r="BD1158" i="1"/>
  <c r="BC1170" i="1"/>
  <c r="BD1170" i="1" s="1"/>
  <c r="AW1174" i="1"/>
  <c r="BD1174" i="1"/>
  <c r="AW1176" i="1"/>
  <c r="BD1176" i="1"/>
  <c r="AW1186" i="1"/>
  <c r="BD1186" i="1"/>
  <c r="BD1210" i="1"/>
  <c r="BD1224" i="1"/>
  <c r="AW1233" i="1"/>
  <c r="BD1233" i="1"/>
  <c r="AW1245" i="1"/>
  <c r="BD1245" i="1"/>
  <c r="AJ1251" i="1"/>
  <c r="BD1268" i="1"/>
  <c r="AW1279" i="1"/>
  <c r="BD1279" i="1"/>
  <c r="AW1289" i="1"/>
  <c r="BD1289" i="1"/>
  <c r="BD1295" i="1"/>
  <c r="AW1300" i="1"/>
  <c r="BD1300" i="1"/>
  <c r="AW1305" i="1"/>
  <c r="BD1305" i="1"/>
  <c r="BD1313" i="1"/>
  <c r="AW1321" i="1"/>
  <c r="AW1327" i="1"/>
  <c r="BD1334" i="1"/>
  <c r="AW1334" i="1"/>
  <c r="BC1337" i="1"/>
  <c r="BC1339" i="1"/>
  <c r="BD1339" i="1" s="1"/>
  <c r="BD1361" i="1"/>
  <c r="BC1368" i="1"/>
  <c r="BD1368" i="1" s="1"/>
  <c r="BC1385" i="1"/>
  <c r="BD1385" i="1" s="1"/>
  <c r="AW1389" i="1"/>
  <c r="BD1389" i="1"/>
  <c r="BC1398" i="1"/>
  <c r="BD1398" i="1" s="1"/>
  <c r="BD1419" i="1"/>
  <c r="AW1437" i="1"/>
  <c r="BD1437" i="1"/>
  <c r="BD1441" i="1"/>
  <c r="AJ1458" i="1"/>
  <c r="AV1462" i="1"/>
  <c r="AW1462" i="1" s="1"/>
  <c r="BD1502" i="1"/>
  <c r="AW1523" i="1"/>
  <c r="BD1523" i="1"/>
  <c r="BC1527" i="1"/>
  <c r="BD1527" i="1" s="1"/>
  <c r="AW1528" i="1"/>
  <c r="BD1528" i="1"/>
  <c r="AW1545" i="1"/>
  <c r="AW1567" i="1"/>
  <c r="BD1567" i="1"/>
  <c r="BD1584" i="1"/>
  <c r="AW1592" i="1"/>
  <c r="BD1592" i="1"/>
  <c r="AW1601" i="1"/>
  <c r="BD1601" i="1"/>
  <c r="AW1692" i="1"/>
  <c r="AW1810" i="1"/>
  <c r="BD1810" i="1"/>
  <c r="BC1157" i="1"/>
  <c r="BD1157" i="1" s="1"/>
  <c r="BD1162" i="1"/>
  <c r="BD1167" i="1"/>
  <c r="BC1175" i="1"/>
  <c r="BD1175" i="1" s="1"/>
  <c r="BD1178" i="1"/>
  <c r="AW1180" i="1"/>
  <c r="BD1180" i="1"/>
  <c r="BD1184" i="1"/>
  <c r="AW1184" i="1"/>
  <c r="BA1188" i="1"/>
  <c r="BC1188" i="1" s="1"/>
  <c r="BD1188" i="1" s="1"/>
  <c r="AW1189" i="1"/>
  <c r="AW1190" i="1"/>
  <c r="BD1190" i="1"/>
  <c r="AW1196" i="1"/>
  <c r="BD1196" i="1"/>
  <c r="AW1198" i="1"/>
  <c r="BD1198" i="1"/>
  <c r="AW1200" i="1"/>
  <c r="BD1200" i="1"/>
  <c r="AW1220" i="1"/>
  <c r="BD1220" i="1"/>
  <c r="AW1247" i="1"/>
  <c r="BD1247" i="1"/>
  <c r="BD1262" i="1"/>
  <c r="AW1262" i="1"/>
  <c r="AW1264" i="1"/>
  <c r="BD1264" i="1"/>
  <c r="BD1274" i="1"/>
  <c r="BC1283" i="1"/>
  <c r="BD1283" i="1" s="1"/>
  <c r="BC1321" i="1"/>
  <c r="BD1321" i="1" s="1"/>
  <c r="BC1327" i="1"/>
  <c r="BD1327" i="1" s="1"/>
  <c r="BC1329" i="1"/>
  <c r="BD1329" i="1" s="1"/>
  <c r="BC1333" i="1"/>
  <c r="BD1333" i="1" s="1"/>
  <c r="AW1337" i="1"/>
  <c r="BD1337" i="1"/>
  <c r="AW1343" i="1"/>
  <c r="BD1345" i="1"/>
  <c r="AW1345" i="1"/>
  <c r="AW1364" i="1"/>
  <c r="BD1364" i="1"/>
  <c r="AW1384" i="1"/>
  <c r="BD1384" i="1"/>
  <c r="BD1393" i="1"/>
  <c r="BC1415" i="1"/>
  <c r="BD1415" i="1" s="1"/>
  <c r="BC1421" i="1"/>
  <c r="BD1421" i="1" s="1"/>
  <c r="BD1430" i="1"/>
  <c r="BD1449" i="1"/>
  <c r="AW1449" i="1"/>
  <c r="AJ1456" i="1"/>
  <c r="AJ1459" i="1"/>
  <c r="BC1463" i="1"/>
  <c r="BD1463" i="1" s="1"/>
  <c r="BD1475" i="1"/>
  <c r="AW1475" i="1"/>
  <c r="AW1477" i="1"/>
  <c r="BD1477" i="1"/>
  <c r="BD1496" i="1"/>
  <c r="BD1499" i="1"/>
  <c r="AW1499" i="1"/>
  <c r="BD1508" i="1"/>
  <c r="BC1517" i="1"/>
  <c r="BD1517" i="1" s="1"/>
  <c r="BD1520" i="1"/>
  <c r="BC1525" i="1"/>
  <c r="BD1525" i="1" s="1"/>
  <c r="AW1539" i="1"/>
  <c r="BD1539" i="1"/>
  <c r="AW1542" i="1"/>
  <c r="BD1542" i="1"/>
  <c r="AW1554" i="1"/>
  <c r="BD1554" i="1"/>
  <c r="AW1561" i="1"/>
  <c r="BD1561" i="1"/>
  <c r="AW1565" i="1"/>
  <c r="BD1565" i="1"/>
  <c r="BD1569" i="1"/>
  <c r="AW1580" i="1"/>
  <c r="BD1580" i="1"/>
  <c r="BC1583" i="1"/>
  <c r="BD1583" i="1" s="1"/>
  <c r="AW1586" i="1"/>
  <c r="BD1586" i="1"/>
  <c r="BC1591" i="1"/>
  <c r="BD1591" i="1" s="1"/>
  <c r="AW1669" i="1"/>
  <c r="BD1737" i="1"/>
  <c r="AW1154" i="1"/>
  <c r="AW1162" i="1"/>
  <c r="AW1168" i="1"/>
  <c r="AZ1169" i="1"/>
  <c r="BC1169" i="1" s="1"/>
  <c r="BD1169" i="1" s="1"/>
  <c r="AY1171" i="1"/>
  <c r="BC1171" i="1" s="1"/>
  <c r="BD1171" i="1" s="1"/>
  <c r="AW1172" i="1"/>
  <c r="AW1178" i="1"/>
  <c r="AY1183" i="1"/>
  <c r="BC1183" i="1" s="1"/>
  <c r="BD1183" i="1" s="1"/>
  <c r="AW1201" i="1"/>
  <c r="BA1204" i="1"/>
  <c r="BC1204" i="1" s="1"/>
  <c r="BD1204" i="1" s="1"/>
  <c r="AW1207" i="1"/>
  <c r="AY1211" i="1"/>
  <c r="BC1211" i="1" s="1"/>
  <c r="BD1211" i="1" s="1"/>
  <c r="AV1212" i="1"/>
  <c r="AW1212" i="1" s="1"/>
  <c r="BD1213" i="1"/>
  <c r="AY1222" i="1"/>
  <c r="BC1222" i="1" s="1"/>
  <c r="BD1222" i="1" s="1"/>
  <c r="AJ1250" i="1"/>
  <c r="AJ1254" i="1"/>
  <c r="BD1263" i="1"/>
  <c r="AW1268" i="1"/>
  <c r="AV1274" i="1"/>
  <c r="AW1274" i="1" s="1"/>
  <c r="BD1275" i="1"/>
  <c r="BD1282" i="1"/>
  <c r="AW1292" i="1"/>
  <c r="AY1343" i="1"/>
  <c r="BC1343" i="1" s="1"/>
  <c r="BD1343" i="1" s="1"/>
  <c r="AW1344" i="1"/>
  <c r="AW1352" i="1"/>
  <c r="AW1359" i="1"/>
  <c r="AW1365" i="1"/>
  <c r="BD1367" i="1"/>
  <c r="AY1370" i="1"/>
  <c r="BC1370" i="1" s="1"/>
  <c r="BD1370" i="1" s="1"/>
  <c r="AW1371" i="1"/>
  <c r="BD1373" i="1"/>
  <c r="AY1377" i="1"/>
  <c r="BC1377" i="1" s="1"/>
  <c r="BD1377" i="1" s="1"/>
  <c r="AW1378" i="1"/>
  <c r="AV1385" i="1"/>
  <c r="AW1385" i="1" s="1"/>
  <c r="AW1401" i="1"/>
  <c r="AY1412" i="1"/>
  <c r="BC1412" i="1" s="1"/>
  <c r="BD1412" i="1" s="1"/>
  <c r="AW1413" i="1"/>
  <c r="AW1418" i="1"/>
  <c r="AY1422" i="1"/>
  <c r="BC1422" i="1" s="1"/>
  <c r="BD1422" i="1" s="1"/>
  <c r="AW1430" i="1"/>
  <c r="AW1438" i="1"/>
  <c r="AW1468" i="1"/>
  <c r="AV1487" i="1"/>
  <c r="AV1494" i="1"/>
  <c r="BD1501" i="1"/>
  <c r="AV1535" i="1"/>
  <c r="BD1536" i="1"/>
  <c r="AV1575" i="1"/>
  <c r="AW1575" i="1" s="1"/>
  <c r="H1597" i="1"/>
  <c r="BC1603" i="1"/>
  <c r="BD1603" i="1" s="1"/>
  <c r="K1620" i="1"/>
  <c r="AE1620" i="1"/>
  <c r="AH1620" i="1" s="1"/>
  <c r="AD1619" i="1"/>
  <c r="AD1618" i="1" s="1"/>
  <c r="AE1618" i="1" s="1"/>
  <c r="AH1618" i="1" s="1"/>
  <c r="AY1620" i="1"/>
  <c r="AZ1626" i="1"/>
  <c r="AW1628" i="1"/>
  <c r="BC1634" i="1"/>
  <c r="BD1634" i="1" s="1"/>
  <c r="AW1636" i="1"/>
  <c r="BD1636" i="1"/>
  <c r="BC1642" i="1"/>
  <c r="BD1642" i="1" s="1"/>
  <c r="AW1645" i="1"/>
  <c r="BD1645" i="1"/>
  <c r="AV1664" i="1"/>
  <c r="AP1666" i="1"/>
  <c r="BA1667" i="1"/>
  <c r="AY1684" i="1"/>
  <c r="AV1684" i="1"/>
  <c r="AY1721" i="1"/>
  <c r="BC1721" i="1" s="1"/>
  <c r="AV1721" i="1"/>
  <c r="AW1728" i="1"/>
  <c r="AW1745" i="1"/>
  <c r="AW1747" i="1"/>
  <c r="AW1763" i="1"/>
  <c r="AZ1765" i="1"/>
  <c r="AV1765" i="1"/>
  <c r="AO1761" i="1"/>
  <c r="AV1769" i="1"/>
  <c r="AW1779" i="1"/>
  <c r="AW1793" i="1"/>
  <c r="AW1795" i="1"/>
  <c r="J1801" i="1"/>
  <c r="K1802" i="1"/>
  <c r="AW1827" i="1"/>
  <c r="BD1842" i="1"/>
  <c r="AW1842" i="1"/>
  <c r="AW1845" i="1"/>
  <c r="BD1845" i="1"/>
  <c r="AJ1856" i="1"/>
  <c r="AW1873" i="1"/>
  <c r="AW1876" i="1"/>
  <c r="BD1876" i="1"/>
  <c r="AW1888" i="1"/>
  <c r="AW1898" i="1"/>
  <c r="BD1898" i="1"/>
  <c r="AW1910" i="1"/>
  <c r="AW1915" i="1"/>
  <c r="AW1941" i="1"/>
  <c r="BD1941" i="1"/>
  <c r="AW1966" i="1"/>
  <c r="BD1966" i="1"/>
  <c r="AW1972" i="1"/>
  <c r="BD1972" i="1"/>
  <c r="AW1980" i="1"/>
  <c r="AW1990" i="1"/>
  <c r="BD1990" i="1"/>
  <c r="BD2000" i="1"/>
  <c r="AW2000" i="1"/>
  <c r="AW2003" i="1"/>
  <c r="BD2003" i="1"/>
  <c r="AM2004" i="1"/>
  <c r="AZ2004" i="1" s="1"/>
  <c r="AZ2005" i="1"/>
  <c r="BD2012" i="1"/>
  <c r="AW2012" i="1"/>
  <c r="AY1168" i="1"/>
  <c r="BC1168" i="1" s="1"/>
  <c r="BD1168" i="1" s="1"/>
  <c r="AV1173" i="1"/>
  <c r="AW1173" i="1" s="1"/>
  <c r="AY1189" i="1"/>
  <c r="BC1189" i="1" s="1"/>
  <c r="BD1189" i="1" s="1"/>
  <c r="AY1194" i="1"/>
  <c r="BC1194" i="1" s="1"/>
  <c r="BD1194" i="1" s="1"/>
  <c r="AW1195" i="1"/>
  <c r="AW1202" i="1"/>
  <c r="AV1208" i="1"/>
  <c r="AW1208" i="1" s="1"/>
  <c r="BD1209" i="1"/>
  <c r="BD1214" i="1"/>
  <c r="AY1217" i="1"/>
  <c r="BC1217" i="1" s="1"/>
  <c r="BD1217" i="1" s="1"/>
  <c r="AV1218" i="1"/>
  <c r="AW1218" i="1" s="1"/>
  <c r="AW1224" i="1"/>
  <c r="E1241" i="1"/>
  <c r="AE1241" i="1"/>
  <c r="AH1241" i="1" s="1"/>
  <c r="BD1244" i="1"/>
  <c r="AW1257" i="1"/>
  <c r="AY1261" i="1"/>
  <c r="BC1261" i="1" s="1"/>
  <c r="BD1261" i="1" s="1"/>
  <c r="AW1281" i="1"/>
  <c r="AW1288" i="1"/>
  <c r="AT1290" i="1"/>
  <c r="AT1258" i="1" s="1"/>
  <c r="AT1241" i="1" s="1"/>
  <c r="AT1443" i="1" s="1"/>
  <c r="AW1293" i="1"/>
  <c r="AY1298" i="1"/>
  <c r="BC1298" i="1" s="1"/>
  <c r="BD1298" i="1" s="1"/>
  <c r="AW1317" i="1"/>
  <c r="AW1391" i="1"/>
  <c r="AZ1394" i="1"/>
  <c r="BC1394" i="1" s="1"/>
  <c r="BD1394" i="1" s="1"/>
  <c r="AV1396" i="1"/>
  <c r="AW1396" i="1" s="1"/>
  <c r="BD1397" i="1"/>
  <c r="AY1407" i="1"/>
  <c r="BC1407" i="1" s="1"/>
  <c r="BD1407" i="1" s="1"/>
  <c r="AV1408" i="1"/>
  <c r="AW1408" i="1" s="1"/>
  <c r="AV1414" i="1"/>
  <c r="AW1414" i="1" s="1"/>
  <c r="AV1419" i="1"/>
  <c r="AW1419" i="1" s="1"/>
  <c r="BD1433" i="1"/>
  <c r="BD1442" i="1"/>
  <c r="H1445" i="1"/>
  <c r="BD1452" i="1"/>
  <c r="AY1462" i="1"/>
  <c r="BC1462" i="1" s="1"/>
  <c r="BD1462" i="1" s="1"/>
  <c r="AV1463" i="1"/>
  <c r="AW1463" i="1" s="1"/>
  <c r="BD1464" i="1"/>
  <c r="AV1469" i="1"/>
  <c r="AW1469" i="1" s="1"/>
  <c r="BD1470" i="1"/>
  <c r="AW1480" i="1"/>
  <c r="AW1487" i="1"/>
  <c r="AW1494" i="1"/>
  <c r="BD1495" i="1"/>
  <c r="AW1535" i="1"/>
  <c r="AY1545" i="1"/>
  <c r="BC1545" i="1" s="1"/>
  <c r="BD1545" i="1" s="1"/>
  <c r="AW1546" i="1"/>
  <c r="AW1553" i="1"/>
  <c r="AW1560" i="1"/>
  <c r="AY1572" i="1"/>
  <c r="BC1572" i="1" s="1"/>
  <c r="BD1572" i="1" s="1"/>
  <c r="AW1573" i="1"/>
  <c r="AY1581" i="1"/>
  <c r="BC1581" i="1" s="1"/>
  <c r="BD1581" i="1" s="1"/>
  <c r="AW1582" i="1"/>
  <c r="AY1593" i="1"/>
  <c r="BC1593" i="1" s="1"/>
  <c r="BD1593" i="1" s="1"/>
  <c r="AW1594" i="1"/>
  <c r="AC1596" i="1"/>
  <c r="AE1596" i="1" s="1"/>
  <c r="I1597" i="1"/>
  <c r="Q1597" i="1"/>
  <c r="T1597" i="1" s="1"/>
  <c r="AJ1597" i="1"/>
  <c r="BA1597" i="1"/>
  <c r="AY1598" i="1"/>
  <c r="BD1604" i="1"/>
  <c r="AA1612" i="1"/>
  <c r="BC1613" i="1"/>
  <c r="X1616" i="1"/>
  <c r="AA1616" i="1" s="1"/>
  <c r="AZ1616" i="1"/>
  <c r="BC1616" i="1" s="1"/>
  <c r="Q1619" i="1"/>
  <c r="T1619" i="1" s="1"/>
  <c r="AJ1619" i="1"/>
  <c r="BA1618" i="1"/>
  <c r="BA1620" i="1"/>
  <c r="E1623" i="1"/>
  <c r="BA1625" i="1"/>
  <c r="W1625" i="1"/>
  <c r="X1625" i="1" s="1"/>
  <c r="AA1625" i="1" s="1"/>
  <c r="AP1647" i="1"/>
  <c r="Z1649" i="1"/>
  <c r="Z1851" i="1" s="1"/>
  <c r="AJ1652" i="1"/>
  <c r="BC1655" i="1"/>
  <c r="N1666" i="1"/>
  <c r="N1649" i="1" s="1"/>
  <c r="N1851" i="1" s="1"/>
  <c r="Y1666" i="1"/>
  <c r="Y1649" i="1" s="1"/>
  <c r="Y1851" i="1" s="1"/>
  <c r="AH1667" i="1"/>
  <c r="AQ1666" i="1"/>
  <c r="AW1671" i="1"/>
  <c r="AZ1680" i="1"/>
  <c r="BD1681" i="1"/>
  <c r="BB1684" i="1"/>
  <c r="AW1688" i="1"/>
  <c r="BD1693" i="1"/>
  <c r="AW1697" i="1"/>
  <c r="BC1700" i="1"/>
  <c r="BD1701" i="1"/>
  <c r="K1706" i="1"/>
  <c r="AV1717" i="1"/>
  <c r="K1733" i="1"/>
  <c r="H1735" i="1"/>
  <c r="AH1735" i="1"/>
  <c r="BC1735" i="1"/>
  <c r="BC1744" i="1"/>
  <c r="AW1750" i="1"/>
  <c r="BD1750" i="1"/>
  <c r="BD1752" i="1"/>
  <c r="BA1765" i="1"/>
  <c r="AQ1761" i="1"/>
  <c r="BA1761" i="1" s="1"/>
  <c r="AW1766" i="1"/>
  <c r="BD1766" i="1"/>
  <c r="AH1769" i="1"/>
  <c r="AW1769" i="1"/>
  <c r="AV1771" i="1"/>
  <c r="AW1772" i="1"/>
  <c r="BD1772" i="1"/>
  <c r="T1778" i="1"/>
  <c r="BC1780" i="1"/>
  <c r="AW1789" i="1"/>
  <c r="BD1790" i="1"/>
  <c r="BC1792" i="1"/>
  <c r="AW1798" i="1"/>
  <c r="BA1801" i="1"/>
  <c r="AW1812" i="1"/>
  <c r="BD1813" i="1"/>
  <c r="G1815" i="1"/>
  <c r="H1815" i="1" s="1"/>
  <c r="H1816" i="1"/>
  <c r="BD1818" i="1"/>
  <c r="AW1818" i="1"/>
  <c r="AY1820" i="1"/>
  <c r="BC1820" i="1" s="1"/>
  <c r="K1823" i="1"/>
  <c r="J1822" i="1"/>
  <c r="AW1825" i="1"/>
  <c r="BD1825" i="1"/>
  <c r="BC1827" i="1"/>
  <c r="BD1827" i="1" s="1"/>
  <c r="BD1834" i="1"/>
  <c r="AW1834" i="1"/>
  <c r="AW1837" i="1"/>
  <c r="BD1837" i="1"/>
  <c r="Q1853" i="1"/>
  <c r="T1853" i="1" s="1"/>
  <c r="X1854" i="1"/>
  <c r="AA1854" i="1" s="1"/>
  <c r="V1853" i="1"/>
  <c r="AW1869" i="1"/>
  <c r="BD1869" i="1"/>
  <c r="X1870" i="1"/>
  <c r="AA1870" i="1" s="1"/>
  <c r="BC1873" i="1"/>
  <c r="BD1873" i="1" s="1"/>
  <c r="BC1888" i="1"/>
  <c r="BD1888" i="1" s="1"/>
  <c r="AW1895" i="1"/>
  <c r="BD1895" i="1"/>
  <c r="AW1905" i="1"/>
  <c r="BD1905" i="1"/>
  <c r="BC1910" i="1"/>
  <c r="BD1910" i="1" s="1"/>
  <c r="AW1917" i="1"/>
  <c r="BC1925" i="1"/>
  <c r="AW1933" i="1"/>
  <c r="BC1937" i="1"/>
  <c r="BC1947" i="1"/>
  <c r="BC1951" i="1"/>
  <c r="AW1955" i="1"/>
  <c r="BD1965" i="1"/>
  <c r="AW1978" i="1"/>
  <c r="BD1978" i="1"/>
  <c r="BC1980" i="1"/>
  <c r="BD1980" i="1" s="1"/>
  <c r="BC1989" i="1"/>
  <c r="BD1995" i="1"/>
  <c r="AW1995" i="1"/>
  <c r="Q2005" i="1"/>
  <c r="T2005" i="1" s="1"/>
  <c r="K2005" i="1"/>
  <c r="I2004" i="1"/>
  <c r="AE2005" i="1"/>
  <c r="AH2005" i="1" s="1"/>
  <c r="AW2017" i="1"/>
  <c r="BD2017" i="1"/>
  <c r="BD1151" i="1"/>
  <c r="AV1164" i="1"/>
  <c r="AW1164" i="1" s="1"/>
  <c r="BD1165" i="1"/>
  <c r="BD1181" i="1"/>
  <c r="BD1187" i="1"/>
  <c r="AV1203" i="1"/>
  <c r="AW1203" i="1" s="1"/>
  <c r="AQ1253" i="1"/>
  <c r="AQ1242" i="1" s="1"/>
  <c r="AV1258" i="1"/>
  <c r="AW1258" i="1" s="1"/>
  <c r="BD1355" i="1"/>
  <c r="AV1361" i="1"/>
  <c r="AW1361" i="1" s="1"/>
  <c r="BD1362" i="1"/>
  <c r="BD1381" i="1"/>
  <c r="AV1392" i="1"/>
  <c r="AW1392" i="1" s="1"/>
  <c r="AV1403" i="1"/>
  <c r="AW1403" i="1" s="1"/>
  <c r="Z1647" i="1"/>
  <c r="AR1647" i="1"/>
  <c r="AM1457" i="1"/>
  <c r="AV1507" i="1"/>
  <c r="AW1507" i="1" s="1"/>
  <c r="BB1598" i="1"/>
  <c r="BD1599" i="1"/>
  <c r="BA1602" i="1"/>
  <c r="BC1602" i="1" s="1"/>
  <c r="BC1609" i="1"/>
  <c r="BD1609" i="1" s="1"/>
  <c r="Q1612" i="1"/>
  <c r="T1612" i="1" s="1"/>
  <c r="P1611" i="1"/>
  <c r="P1596" i="1" s="1"/>
  <c r="Q1596" i="1" s="1"/>
  <c r="T1596" i="1" s="1"/>
  <c r="BD1614" i="1"/>
  <c r="V1619" i="1"/>
  <c r="AY1623" i="1"/>
  <c r="BC1623" i="1" s="1"/>
  <c r="E1626" i="1"/>
  <c r="AY1626" i="1"/>
  <c r="BC1626" i="1" s="1"/>
  <c r="T1630" i="1"/>
  <c r="AW1631" i="1"/>
  <c r="BD1631" i="1"/>
  <c r="AW1634" i="1"/>
  <c r="AW1639" i="1"/>
  <c r="BD1639" i="1"/>
  <c r="AW1642" i="1"/>
  <c r="I1649" i="1"/>
  <c r="R1649" i="1"/>
  <c r="R1851" i="1" s="1"/>
  <c r="AA1651" i="1"/>
  <c r="BA1651" i="1"/>
  <c r="AW1656" i="1"/>
  <c r="BD1656" i="1"/>
  <c r="AJ1662" i="1"/>
  <c r="O1666" i="1"/>
  <c r="Q1666" i="1" s="1"/>
  <c r="Q1667" i="1"/>
  <c r="T1667" i="1" s="1"/>
  <c r="BC1668" i="1"/>
  <c r="AZ1669" i="1"/>
  <c r="BA1673" i="1"/>
  <c r="BC1673" i="1" s="1"/>
  <c r="BD1673" i="1" s="1"/>
  <c r="BD1676" i="1"/>
  <c r="AY1682" i="1"/>
  <c r="AA1691" i="1"/>
  <c r="AY1691" i="1"/>
  <c r="AV1691" i="1"/>
  <c r="BC1692" i="1"/>
  <c r="BD1692" i="1" s="1"/>
  <c r="AY1703" i="1"/>
  <c r="BC1703" i="1" s="1"/>
  <c r="BC1704" i="1"/>
  <c r="AZ1708" i="1"/>
  <c r="BC1708" i="1" s="1"/>
  <c r="BD1708" i="1" s="1"/>
  <c r="AW1709" i="1"/>
  <c r="BA1711" i="1"/>
  <c r="AE1713" i="1"/>
  <c r="AH1713" i="1" s="1"/>
  <c r="AW1722" i="1"/>
  <c r="BD1724" i="1"/>
  <c r="BA1729" i="1"/>
  <c r="BC1729" i="1" s="1"/>
  <c r="BD1741" i="1"/>
  <c r="AV1741" i="1"/>
  <c r="AY1743" i="1"/>
  <c r="BC1743" i="1" s="1"/>
  <c r="BD1784" i="1"/>
  <c r="AC1800" i="1"/>
  <c r="AE1800" i="1" s="1"/>
  <c r="AH1800" i="1" s="1"/>
  <c r="AE1801" i="1"/>
  <c r="AH1801" i="1" s="1"/>
  <c r="AP1815" i="1"/>
  <c r="BA1815" i="1" s="1"/>
  <c r="BA1816" i="1"/>
  <c r="BC1824" i="1"/>
  <c r="AW1860" i="1"/>
  <c r="BD1860" i="1"/>
  <c r="BD1879" i="1"/>
  <c r="BD1890" i="1"/>
  <c r="AW1890" i="1"/>
  <c r="AW1893" i="1"/>
  <c r="BD1893" i="1"/>
  <c r="AW1902" i="1"/>
  <c r="AW1921" i="1"/>
  <c r="AW1923" i="1"/>
  <c r="BD1923" i="1"/>
  <c r="BD1928" i="1"/>
  <c r="AW1928" i="1"/>
  <c r="AW1931" i="1"/>
  <c r="BD1931" i="1"/>
  <c r="BC1933" i="1"/>
  <c r="BD1933" i="1" s="1"/>
  <c r="BD1940" i="1"/>
  <c r="AW1940" i="1"/>
  <c r="AW1942" i="1"/>
  <c r="BD1942" i="1"/>
  <c r="BC1943" i="1"/>
  <c r="AW1945" i="1"/>
  <c r="AW1949" i="1"/>
  <c r="BC1953" i="1"/>
  <c r="AW1957" i="1"/>
  <c r="BD1957" i="1"/>
  <c r="BD1968" i="1"/>
  <c r="AW1968" i="1"/>
  <c r="Q2004" i="1"/>
  <c r="T2004" i="1" s="1"/>
  <c r="AW2014" i="1"/>
  <c r="BD2014" i="1"/>
  <c r="AV1157" i="1"/>
  <c r="AW1157" i="1" s="1"/>
  <c r="AV1167" i="1"/>
  <c r="AW1167" i="1" s="1"/>
  <c r="AV1181" i="1"/>
  <c r="AW1181" i="1" s="1"/>
  <c r="BD1182" i="1"/>
  <c r="BD1192" i="1"/>
  <c r="BD1228" i="1"/>
  <c r="AW1244" i="1"/>
  <c r="BD1246" i="1"/>
  <c r="AV1276" i="1"/>
  <c r="AW1276" i="1" s="1"/>
  <c r="BD1277" i="1"/>
  <c r="AV1283" i="1"/>
  <c r="AW1283" i="1" s="1"/>
  <c r="BD1284" i="1"/>
  <c r="AV1295" i="1"/>
  <c r="AW1295" i="1" s="1"/>
  <c r="BD1308" i="1"/>
  <c r="AV1313" i="1"/>
  <c r="AW1313" i="1" s="1"/>
  <c r="BD1314" i="1"/>
  <c r="AV1325" i="1"/>
  <c r="AW1325" i="1" s="1"/>
  <c r="BD1326" i="1"/>
  <c r="AV1341" i="1"/>
  <c r="AW1341" i="1" s="1"/>
  <c r="BD1342" i="1"/>
  <c r="BD1349" i="1"/>
  <c r="AV1368" i="1"/>
  <c r="AW1368" i="1" s="1"/>
  <c r="AV1387" i="1"/>
  <c r="AW1387" i="1" s="1"/>
  <c r="AV1415" i="1"/>
  <c r="AW1415" i="1" s="1"/>
  <c r="AV1426" i="1"/>
  <c r="AW1426" i="1" s="1"/>
  <c r="BD1427" i="1"/>
  <c r="AM1443" i="1"/>
  <c r="AZ1443" i="1" s="1"/>
  <c r="P1446" i="1"/>
  <c r="P1445" i="1" s="1"/>
  <c r="P1647" i="1" s="1"/>
  <c r="Q1647" i="1" s="1"/>
  <c r="T1647" i="1" s="1"/>
  <c r="AQ1446" i="1"/>
  <c r="AQ1445" i="1" s="1"/>
  <c r="BA1445" i="1" s="1"/>
  <c r="BB1448" i="1"/>
  <c r="BD1472" i="1"/>
  <c r="BD1484" i="1"/>
  <c r="BD1491" i="1"/>
  <c r="BD1497" i="1"/>
  <c r="AV1502" i="1"/>
  <c r="AW1502" i="1" s="1"/>
  <c r="BD1503" i="1"/>
  <c r="BD1515" i="1"/>
  <c r="BD1521" i="1"/>
  <c r="AV1537" i="1"/>
  <c r="AW1537" i="1" s="1"/>
  <c r="BD1538" i="1"/>
  <c r="BD1549" i="1"/>
  <c r="BD1564" i="1"/>
  <c r="BD1570" i="1"/>
  <c r="AV1578" i="1"/>
  <c r="AW1578" i="1" s="1"/>
  <c r="BD1579" i="1"/>
  <c r="BD1585" i="1"/>
  <c r="AV1600" i="1"/>
  <c r="AW1600" i="1" s="1"/>
  <c r="AW1608" i="1"/>
  <c r="W1618" i="1"/>
  <c r="AW1621" i="1"/>
  <c r="AW1629" i="1"/>
  <c r="BD1629" i="1"/>
  <c r="D1649" i="1"/>
  <c r="E1650" i="1"/>
  <c r="AC1649" i="1"/>
  <c r="AE1650" i="1"/>
  <c r="AH1650" i="1" s="1"/>
  <c r="J1650" i="1"/>
  <c r="K1651" i="1"/>
  <c r="AJ1658" i="1"/>
  <c r="AY1660" i="1"/>
  <c r="BC1660" i="1" s="1"/>
  <c r="BD1660" i="1" s="1"/>
  <c r="AV1660" i="1"/>
  <c r="AY1663" i="1"/>
  <c r="BC1663" i="1" s="1"/>
  <c r="BD1663" i="1" s="1"/>
  <c r="AV1663" i="1"/>
  <c r="AW1663" i="1" s="1"/>
  <c r="AV1667" i="1"/>
  <c r="AY1678" i="1"/>
  <c r="BC1678" i="1" s="1"/>
  <c r="BD1678" i="1" s="1"/>
  <c r="AV1678" i="1"/>
  <c r="AW1678" i="1" s="1"/>
  <c r="BC1680" i="1"/>
  <c r="BD1680" i="1" s="1"/>
  <c r="BB1682" i="1"/>
  <c r="AW1685" i="1"/>
  <c r="BD1685" i="1"/>
  <c r="BB1691" i="1"/>
  <c r="AW1695" i="1"/>
  <c r="BD1700" i="1"/>
  <c r="AW1705" i="1"/>
  <c r="BD1705" i="1"/>
  <c r="AV1706" i="1"/>
  <c r="AE1708" i="1"/>
  <c r="AH1708" i="1" s="1"/>
  <c r="AA1711" i="1"/>
  <c r="AW1716" i="1"/>
  <c r="BD1716" i="1"/>
  <c r="AW1721" i="1"/>
  <c r="BD1721" i="1"/>
  <c r="AV1731" i="1"/>
  <c r="AW1731" i="1" s="1"/>
  <c r="AA1739" i="1"/>
  <c r="AY1739" i="1"/>
  <c r="BC1739" i="1" s="1"/>
  <c r="BD1739" i="1" s="1"/>
  <c r="AV1739" i="1"/>
  <c r="AW1739" i="1" s="1"/>
  <c r="AH1741" i="1"/>
  <c r="AW1741" i="1"/>
  <c r="AV1743" i="1"/>
  <c r="AW1744" i="1"/>
  <c r="BD1744" i="1"/>
  <c r="AW1751" i="1"/>
  <c r="X1769" i="1"/>
  <c r="AA1769" i="1" s="1"/>
  <c r="K1778" i="1"/>
  <c r="AY1785" i="1"/>
  <c r="BC1785" i="1" s="1"/>
  <c r="AV1785" i="1"/>
  <c r="AV1787" i="1"/>
  <c r="AW1792" i="1"/>
  <c r="BD1792" i="1"/>
  <c r="E1801" i="1"/>
  <c r="AY1802" i="1"/>
  <c r="BC1802" i="1" s="1"/>
  <c r="AJ1801" i="1"/>
  <c r="AV1802" i="1"/>
  <c r="AV1804" i="1"/>
  <c r="BC1808" i="1"/>
  <c r="AW1809" i="1"/>
  <c r="BD1809" i="1"/>
  <c r="BD1812" i="1"/>
  <c r="C1823" i="1"/>
  <c r="E1824" i="1"/>
  <c r="I1822" i="1"/>
  <c r="K1829" i="1"/>
  <c r="BD1850" i="1"/>
  <c r="E1854" i="1"/>
  <c r="D1853" i="1"/>
  <c r="AJ1862" i="1"/>
  <c r="AW1881" i="1"/>
  <c r="BD1881" i="1"/>
  <c r="BD1897" i="1"/>
  <c r="AW1897" i="1"/>
  <c r="AW1900" i="1"/>
  <c r="BD1900" i="1"/>
  <c r="BC1902" i="1"/>
  <c r="BD1902" i="1" s="1"/>
  <c r="BD1916" i="1"/>
  <c r="AW1916" i="1"/>
  <c r="AW1918" i="1"/>
  <c r="BD1918" i="1"/>
  <c r="BC1945" i="1"/>
  <c r="BD1945" i="1" s="1"/>
  <c r="BC1949" i="1"/>
  <c r="BD1949" i="1" s="1"/>
  <c r="AW1975" i="1"/>
  <c r="BD1984" i="1"/>
  <c r="AW1984" i="1"/>
  <c r="BD1997" i="1"/>
  <c r="AW1999" i="1"/>
  <c r="BD1999" i="1"/>
  <c r="BC2001" i="1"/>
  <c r="BD2011" i="1"/>
  <c r="AW2011" i="1"/>
  <c r="AM1166" i="1"/>
  <c r="AZ1166" i="1" s="1"/>
  <c r="BC1166" i="1" s="1"/>
  <c r="BD1166" i="1" s="1"/>
  <c r="AV1175" i="1"/>
  <c r="AW1175" i="1" s="1"/>
  <c r="AV1192" i="1"/>
  <c r="AW1192" i="1" s="1"/>
  <c r="BD1193" i="1"/>
  <c r="AV1204" i="1"/>
  <c r="AW1204" i="1" s="1"/>
  <c r="BD1205" i="1"/>
  <c r="AV1210" i="1"/>
  <c r="AW1210" i="1" s="1"/>
  <c r="AV1215" i="1"/>
  <c r="AW1215" i="1" s="1"/>
  <c r="H1241" i="1"/>
  <c r="AJ1252" i="1"/>
  <c r="AJ1256" i="1"/>
  <c r="AV1259" i="1"/>
  <c r="AW1259" i="1" s="1"/>
  <c r="AV1265" i="1"/>
  <c r="AW1265" i="1" s="1"/>
  <c r="BD1285" i="1"/>
  <c r="BB1292" i="1"/>
  <c r="BC1292" i="1" s="1"/>
  <c r="BD1292" i="1" s="1"/>
  <c r="BD1297" i="1"/>
  <c r="AV1331" i="1"/>
  <c r="AW1331" i="1" s="1"/>
  <c r="BD1332" i="1"/>
  <c r="AV1393" i="1"/>
  <c r="AW1393" i="1" s="1"/>
  <c r="AV1398" i="1"/>
  <c r="AW1398" i="1" s="1"/>
  <c r="BD1399" i="1"/>
  <c r="AV1421" i="1"/>
  <c r="AW1421" i="1" s="1"/>
  <c r="S1647" i="1"/>
  <c r="AC1647" i="1"/>
  <c r="AT1647" i="1"/>
  <c r="BD1461" i="1"/>
  <c r="AV1465" i="1"/>
  <c r="AW1465" i="1" s="1"/>
  <c r="BD1473" i="1"/>
  <c r="BD1485" i="1"/>
  <c r="AV1527" i="1"/>
  <c r="AW1527" i="1" s="1"/>
  <c r="AV1543" i="1"/>
  <c r="AW1543" i="1" s="1"/>
  <c r="BD1550" i="1"/>
  <c r="BA1575" i="1"/>
  <c r="BC1575" i="1" s="1"/>
  <c r="BD1575" i="1" s="1"/>
  <c r="AV1591" i="1"/>
  <c r="AW1591" i="1" s="1"/>
  <c r="T1602" i="1"/>
  <c r="AV1612" i="1"/>
  <c r="BC1617" i="1"/>
  <c r="BD1617" i="1" s="1"/>
  <c r="E1620" i="1"/>
  <c r="D1619" i="1"/>
  <c r="Q1618" i="1"/>
  <c r="T1618" i="1" s="1"/>
  <c r="AW1623" i="1"/>
  <c r="BD1623" i="1"/>
  <c r="BD1638" i="1"/>
  <c r="AD1649" i="1"/>
  <c r="AD1851" i="1" s="1"/>
  <c r="AP1649" i="1"/>
  <c r="AY1659" i="1"/>
  <c r="BC1659" i="1" s="1"/>
  <c r="BD1659" i="1" s="1"/>
  <c r="AV1659" i="1"/>
  <c r="AW1659" i="1" s="1"/>
  <c r="AE1666" i="1"/>
  <c r="AH1666" i="1" s="1"/>
  <c r="BD1668" i="1"/>
  <c r="AE1669" i="1"/>
  <c r="AH1669" i="1" s="1"/>
  <c r="BC1669" i="1"/>
  <c r="BD1669" i="1" s="1"/>
  <c r="K1680" i="1"/>
  <c r="AW1684" i="1"/>
  <c r="AY1698" i="1"/>
  <c r="AV1698" i="1"/>
  <c r="AW1698" i="1" s="1"/>
  <c r="BC1712" i="1"/>
  <c r="BD1712" i="1" s="1"/>
  <c r="AZ1717" i="1"/>
  <c r="AW1723" i="1"/>
  <c r="BC1731" i="1"/>
  <c r="BD1731" i="1" s="1"/>
  <c r="AY1733" i="1"/>
  <c r="BC1733" i="1" s="1"/>
  <c r="AV1733" i="1"/>
  <c r="AV1735" i="1"/>
  <c r="AW1735" i="1" s="1"/>
  <c r="AH1751" i="1"/>
  <c r="BC1751" i="1"/>
  <c r="BD1751" i="1" s="1"/>
  <c r="AW1764" i="1"/>
  <c r="BC1769" i="1"/>
  <c r="BD1769" i="1" s="1"/>
  <c r="T1771" i="1"/>
  <c r="AW1775" i="1"/>
  <c r="AW1780" i="1"/>
  <c r="BD1780" i="1"/>
  <c r="BD1783" i="1"/>
  <c r="AL1800" i="1"/>
  <c r="AL1851" i="1" s="1"/>
  <c r="Q1801" i="1"/>
  <c r="T1801" i="1" s="1"/>
  <c r="BB1801" i="1"/>
  <c r="BD1811" i="1"/>
  <c r="AV1811" i="1"/>
  <c r="AV1816" i="1"/>
  <c r="BD1820" i="1"/>
  <c r="V1822" i="1"/>
  <c r="X1822" i="1" s="1"/>
  <c r="AA1822" i="1" s="1"/>
  <c r="X1823" i="1"/>
  <c r="AA1823" i="1" s="1"/>
  <c r="AA1829" i="1"/>
  <c r="BD1841" i="1"/>
  <c r="AM1854" i="1"/>
  <c r="AU1853" i="1"/>
  <c r="AU2055" i="1" s="1"/>
  <c r="AW1857" i="1"/>
  <c r="BD1857" i="1"/>
  <c r="BD1885" i="1"/>
  <c r="BD1904" i="1"/>
  <c r="AW1904" i="1"/>
  <c r="BC1917" i="1"/>
  <c r="BD1917" i="1" s="1"/>
  <c r="BD1947" i="1"/>
  <c r="AW1962" i="1"/>
  <c r="BD1962" i="1"/>
  <c r="BB1982" i="1"/>
  <c r="AS1870" i="1"/>
  <c r="AW1994" i="1"/>
  <c r="BD1994" i="1"/>
  <c r="BD2008" i="1"/>
  <c r="AV1166" i="1"/>
  <c r="AW1166" i="1" s="1"/>
  <c r="BD1177" i="1"/>
  <c r="AV1188" i="1"/>
  <c r="AW1188" i="1" s="1"/>
  <c r="AV1199" i="1"/>
  <c r="AW1199" i="1" s="1"/>
  <c r="Q1241" i="1"/>
  <c r="T1241" i="1" s="1"/>
  <c r="AV1416" i="1"/>
  <c r="AW1416" i="1" s="1"/>
  <c r="AD1647" i="1"/>
  <c r="V1597" i="1"/>
  <c r="AN1597" i="1"/>
  <c r="AV1598" i="1"/>
  <c r="AW1598" i="1" s="1"/>
  <c r="V1611" i="1"/>
  <c r="X1611" i="1" s="1"/>
  <c r="AA1611" i="1" s="1"/>
  <c r="AN1611" i="1"/>
  <c r="AZ1611" i="1" s="1"/>
  <c r="C1611" i="1"/>
  <c r="C1596" i="1" s="1"/>
  <c r="AF1611" i="1"/>
  <c r="AF1596" i="1" s="1"/>
  <c r="AO1611" i="1"/>
  <c r="AO1596" i="1" s="1"/>
  <c r="AO1647" i="1" s="1"/>
  <c r="BD1613" i="1"/>
  <c r="BC1615" i="1"/>
  <c r="BD1615" i="1" s="1"/>
  <c r="Q1625" i="1"/>
  <c r="T1625" i="1" s="1"/>
  <c r="H1626" i="1"/>
  <c r="T1626" i="1"/>
  <c r="AW1627" i="1"/>
  <c r="BD1633" i="1"/>
  <c r="BD1641" i="1"/>
  <c r="X1650" i="1"/>
  <c r="AA1650" i="1" s="1"/>
  <c r="AQ1650" i="1"/>
  <c r="AQ1649" i="1" s="1"/>
  <c r="AQ1851" i="1" s="1"/>
  <c r="BD1655" i="1"/>
  <c r="S1666" i="1"/>
  <c r="S1649" i="1" s="1"/>
  <c r="S1851" i="1" s="1"/>
  <c r="AV1673" i="1"/>
  <c r="AW1673" i="1" s="1"/>
  <c r="H1682" i="1"/>
  <c r="AZ1682" i="1"/>
  <c r="AW1683" i="1"/>
  <c r="BC1686" i="1"/>
  <c r="BD1687" i="1"/>
  <c r="BD1695" i="1"/>
  <c r="BB1698" i="1"/>
  <c r="AW1702" i="1"/>
  <c r="T1703" i="1"/>
  <c r="BC1710" i="1"/>
  <c r="BD1710" i="1" s="1"/>
  <c r="Q1711" i="1"/>
  <c r="T1711" i="1" s="1"/>
  <c r="AW1715" i="1"/>
  <c r="BD1715" i="1"/>
  <c r="AW1717" i="1"/>
  <c r="K1721" i="1"/>
  <c r="H1723" i="1"/>
  <c r="AH1723" i="1"/>
  <c r="BC1723" i="1"/>
  <c r="BD1723" i="1" s="1"/>
  <c r="Q1729" i="1"/>
  <c r="T1729" i="1" s="1"/>
  <c r="AV1729" i="1"/>
  <c r="BD1730" i="1"/>
  <c r="X1741" i="1"/>
  <c r="AA1741" i="1" s="1"/>
  <c r="BA1745" i="1"/>
  <c r="BC1745" i="1" s="1"/>
  <c r="BD1745" i="1" s="1"/>
  <c r="AW1746" i="1"/>
  <c r="AZ1747" i="1"/>
  <c r="AW1753" i="1"/>
  <c r="BD1754" i="1"/>
  <c r="BC1756" i="1"/>
  <c r="AW1757" i="1"/>
  <c r="BD1757" i="1"/>
  <c r="BD1759" i="1"/>
  <c r="E1761" i="1"/>
  <c r="AW1765" i="1"/>
  <c r="AW1770" i="1"/>
  <c r="AV1776" i="1"/>
  <c r="BD1777" i="1"/>
  <c r="BC1779" i="1"/>
  <c r="BD1779" i="1" s="1"/>
  <c r="AW1781" i="1"/>
  <c r="AW1786" i="1"/>
  <c r="BD1786" i="1"/>
  <c r="BD1788" i="1"/>
  <c r="BA1793" i="1"/>
  <c r="BC1793" i="1" s="1"/>
  <c r="BD1793" i="1" s="1"/>
  <c r="AW1794" i="1"/>
  <c r="AZ1795" i="1"/>
  <c r="AM1800" i="1"/>
  <c r="AZ1800" i="1" s="1"/>
  <c r="AZ1801" i="1"/>
  <c r="AW1803" i="1"/>
  <c r="BD1803" i="1"/>
  <c r="BD1805" i="1"/>
  <c r="AW1808" i="1"/>
  <c r="BD1808" i="1"/>
  <c r="AH1811" i="1"/>
  <c r="AW1811" i="1"/>
  <c r="AK1815" i="1"/>
  <c r="AV1815" i="1" s="1"/>
  <c r="BD1817" i="1"/>
  <c r="AW1843" i="1"/>
  <c r="BD1843" i="1"/>
  <c r="F1853" i="1"/>
  <c r="F2055" i="1" s="1"/>
  <c r="H1854" i="1"/>
  <c r="AE1854" i="1"/>
  <c r="AH1854" i="1" s="1"/>
  <c r="AC1853" i="1"/>
  <c r="AN1853" i="1"/>
  <c r="AN2055" i="1" s="1"/>
  <c r="Q1870" i="1"/>
  <c r="T1870" i="1" s="1"/>
  <c r="AW1872" i="1"/>
  <c r="BD1872" i="1"/>
  <c r="AW1874" i="1"/>
  <c r="BD1874" i="1"/>
  <c r="AW1877" i="1"/>
  <c r="BD1877" i="1"/>
  <c r="AW1878" i="1"/>
  <c r="BD1878" i="1"/>
  <c r="BC1882" i="1"/>
  <c r="BD1882" i="1" s="1"/>
  <c r="BC1886" i="1"/>
  <c r="AW1887" i="1"/>
  <c r="BD1907" i="1"/>
  <c r="AW1909" i="1"/>
  <c r="BD1909" i="1"/>
  <c r="AW1911" i="1"/>
  <c r="BD1911" i="1"/>
  <c r="BD1922" i="1"/>
  <c r="AW1922" i="1"/>
  <c r="BC1955" i="1"/>
  <c r="BD1955" i="1" s="1"/>
  <c r="AW1959" i="1"/>
  <c r="BD1959" i="1"/>
  <c r="AW1970" i="1"/>
  <c r="BD1970" i="1"/>
  <c r="AW1973" i="1"/>
  <c r="BD1973" i="1"/>
  <c r="AW1974" i="1"/>
  <c r="BD1974" i="1"/>
  <c r="BD1981" i="1"/>
  <c r="AW1981" i="1"/>
  <c r="BD1989" i="1"/>
  <c r="AW1989" i="1"/>
  <c r="E2005" i="1"/>
  <c r="D2004" i="1"/>
  <c r="E2004" i="1" s="1"/>
  <c r="AW2013" i="1"/>
  <c r="BD2018" i="1"/>
  <c r="AW2018" i="1"/>
  <c r="E1445" i="1"/>
  <c r="AE1445" i="1"/>
  <c r="AH1445" i="1" s="1"/>
  <c r="BC1605" i="1"/>
  <c r="BD1605" i="1" s="1"/>
  <c r="H1611" i="1"/>
  <c r="BB1612" i="1"/>
  <c r="AW1614" i="1"/>
  <c r="T1616" i="1"/>
  <c r="AW1617" i="1"/>
  <c r="AE1619" i="1"/>
  <c r="AH1619" i="1" s="1"/>
  <c r="G1619" i="1"/>
  <c r="H1620" i="1"/>
  <c r="Q1620" i="1"/>
  <c r="T1620" i="1" s="1"/>
  <c r="AM1619" i="1"/>
  <c r="AZ1620" i="1"/>
  <c r="BD1622" i="1"/>
  <c r="AE1626" i="1"/>
  <c r="AH1626" i="1" s="1"/>
  <c r="AV1626" i="1"/>
  <c r="AA1630" i="1"/>
  <c r="AY1630" i="1"/>
  <c r="BC1630" i="1" s="1"/>
  <c r="AV1630" i="1"/>
  <c r="V1851" i="1"/>
  <c r="X1851" i="1" s="1"/>
  <c r="AA1851" i="1" s="1"/>
  <c r="X1649" i="1"/>
  <c r="AA1649" i="1" s="1"/>
  <c r="BA1661" i="1"/>
  <c r="AW1664" i="1"/>
  <c r="K1666" i="1"/>
  <c r="X1666" i="1"/>
  <c r="AA1666" i="1" s="1"/>
  <c r="AN1666" i="1"/>
  <c r="AN1649" i="1" s="1"/>
  <c r="AN1851" i="1" s="1"/>
  <c r="AY1667" i="1"/>
  <c r="BC1667" i="1" s="1"/>
  <c r="BD1674" i="1"/>
  <c r="AW1679" i="1"/>
  <c r="BD1679" i="1"/>
  <c r="AV1680" i="1"/>
  <c r="AW1680" i="1" s="1"/>
  <c r="AE1682" i="1"/>
  <c r="AH1682" i="1" s="1"/>
  <c r="T1691" i="1"/>
  <c r="BD1704" i="1"/>
  <c r="AZ1706" i="1"/>
  <c r="BC1706" i="1" s="1"/>
  <c r="BD1706" i="1" s="1"/>
  <c r="BD1707" i="1"/>
  <c r="AY1713" i="1"/>
  <c r="AH1717" i="1"/>
  <c r="BC1717" i="1"/>
  <c r="BD1717" i="1" s="1"/>
  <c r="BC1728" i="1"/>
  <c r="BD1728" i="1" s="1"/>
  <c r="AW1734" i="1"/>
  <c r="BD1734" i="1"/>
  <c r="T1743" i="1"/>
  <c r="AZ1761" i="1"/>
  <c r="BC1763" i="1"/>
  <c r="BD1763" i="1" s="1"/>
  <c r="AY1778" i="1"/>
  <c r="BC1778" i="1" s="1"/>
  <c r="AV1778" i="1"/>
  <c r="AW1785" i="1"/>
  <c r="BD1785" i="1"/>
  <c r="AZ1787" i="1"/>
  <c r="BC1787" i="1" s="1"/>
  <c r="BD1787" i="1" s="1"/>
  <c r="BC1798" i="1"/>
  <c r="BD1798" i="1" s="1"/>
  <c r="AW1802" i="1"/>
  <c r="BD1802" i="1"/>
  <c r="AZ1804" i="1"/>
  <c r="BC1804" i="1" s="1"/>
  <c r="BD1804" i="1" s="1"/>
  <c r="AY1806" i="1"/>
  <c r="AH1822" i="1"/>
  <c r="AW1833" i="1"/>
  <c r="BD1833" i="1"/>
  <c r="AW1835" i="1"/>
  <c r="BD1835" i="1"/>
  <c r="AW1849" i="1"/>
  <c r="BD1849" i="1"/>
  <c r="AJ1866" i="1"/>
  <c r="AH1870" i="1"/>
  <c r="BD1880" i="1"/>
  <c r="AW1880" i="1"/>
  <c r="AW1884" i="1"/>
  <c r="BD1889" i="1"/>
  <c r="BD1925" i="1"/>
  <c r="BD1937" i="1"/>
  <c r="AW1976" i="1"/>
  <c r="BD1976" i="1"/>
  <c r="BC1983" i="1"/>
  <c r="AW1986" i="1"/>
  <c r="BD1991" i="1"/>
  <c r="AW2010" i="1"/>
  <c r="AW2015" i="1"/>
  <c r="AD2026" i="1"/>
  <c r="AD2055" i="1" s="1"/>
  <c r="AE2027" i="1"/>
  <c r="AH2027" i="1" s="1"/>
  <c r="W1647" i="1"/>
  <c r="AF1647" i="1"/>
  <c r="AY1607" i="1"/>
  <c r="BC1607" i="1" s="1"/>
  <c r="BD1607" i="1" s="1"/>
  <c r="BA1612" i="1"/>
  <c r="BC1612" i="1" s="1"/>
  <c r="AQ1611" i="1"/>
  <c r="AQ1596" i="1" s="1"/>
  <c r="BA1596" i="1" s="1"/>
  <c r="AM1649" i="1"/>
  <c r="AZ1650" i="1"/>
  <c r="Q1650" i="1"/>
  <c r="T1650" i="1" s="1"/>
  <c r="O1649" i="1"/>
  <c r="BB1650" i="1"/>
  <c r="AS1649" i="1"/>
  <c r="AW1657" i="1"/>
  <c r="BD1657" i="1"/>
  <c r="AW1660" i="1"/>
  <c r="AO1666" i="1"/>
  <c r="AO1649" i="1" s="1"/>
  <c r="AO1851" i="1" s="1"/>
  <c r="BD1686" i="1"/>
  <c r="AW1690" i="1"/>
  <c r="AW1699" i="1"/>
  <c r="BD1699" i="1"/>
  <c r="H1706" i="1"/>
  <c r="AW1706" i="1"/>
  <c r="E1713" i="1"/>
  <c r="BB1713" i="1"/>
  <c r="AW1719" i="1"/>
  <c r="BC1722" i="1"/>
  <c r="BD1722" i="1" s="1"/>
  <c r="T1733" i="1"/>
  <c r="BD1735" i="1"/>
  <c r="AW1742" i="1"/>
  <c r="BC1747" i="1"/>
  <c r="BD1747" i="1" s="1"/>
  <c r="AY1749" i="1"/>
  <c r="BC1749" i="1" s="1"/>
  <c r="BD1749" i="1" s="1"/>
  <c r="AV1749" i="1"/>
  <c r="AW1749" i="1" s="1"/>
  <c r="AW1756" i="1"/>
  <c r="BD1756" i="1"/>
  <c r="AW1767" i="1"/>
  <c r="BD1767" i="1"/>
  <c r="AW1773" i="1"/>
  <c r="BD1773" i="1"/>
  <c r="AW1776" i="1"/>
  <c r="BD1776" i="1"/>
  <c r="AW1787" i="1"/>
  <c r="BC1795" i="1"/>
  <c r="BD1795" i="1" s="1"/>
  <c r="AY1797" i="1"/>
  <c r="BC1797" i="1" s="1"/>
  <c r="BD1797" i="1" s="1"/>
  <c r="AV1797" i="1"/>
  <c r="AW1797" i="1" s="1"/>
  <c r="AH1804" i="1"/>
  <c r="AW1804" i="1"/>
  <c r="E1806" i="1"/>
  <c r="BB1806" i="1"/>
  <c r="X1811" i="1"/>
  <c r="AA1811" i="1" s="1"/>
  <c r="AH1815" i="1"/>
  <c r="O1815" i="1"/>
  <c r="Q1815" i="1" s="1"/>
  <c r="T1815" i="1" s="1"/>
  <c r="Q1816" i="1"/>
  <c r="T1816" i="1" s="1"/>
  <c r="X1815" i="1"/>
  <c r="AA1815" i="1" s="1"/>
  <c r="BC1821" i="1"/>
  <c r="AZ1822" i="1"/>
  <c r="BD1824" i="1"/>
  <c r="Q1829" i="1"/>
  <c r="T1829" i="1" s="1"/>
  <c r="AW1840" i="1"/>
  <c r="BD1840" i="1"/>
  <c r="G1853" i="1"/>
  <c r="AP2055" i="1"/>
  <c r="BA1853" i="1"/>
  <c r="I2055" i="1"/>
  <c r="BD1861" i="1"/>
  <c r="AY1870" i="1"/>
  <c r="E1870" i="1"/>
  <c r="BC1884" i="1"/>
  <c r="BD1884" i="1" s="1"/>
  <c r="AW1891" i="1"/>
  <c r="BD1891" i="1"/>
  <c r="BC1912" i="1"/>
  <c r="BD1912" i="1" s="1"/>
  <c r="AW1927" i="1"/>
  <c r="AW1929" i="1"/>
  <c r="BD1929" i="1"/>
  <c r="AW1939" i="1"/>
  <c r="AW1943" i="1"/>
  <c r="BD1943" i="1"/>
  <c r="AW1944" i="1"/>
  <c r="BD1944" i="1"/>
  <c r="AW1946" i="1"/>
  <c r="BD1946" i="1"/>
  <c r="BD1950" i="1"/>
  <c r="AW1950" i="1"/>
  <c r="BD1953" i="1"/>
  <c r="BC1975" i="1"/>
  <c r="BD1975" i="1" s="1"/>
  <c r="BC1982" i="1"/>
  <c r="AW1988" i="1"/>
  <c r="BD1988" i="1"/>
  <c r="AW1998" i="1"/>
  <c r="BD1998" i="1"/>
  <c r="BB1830" i="1"/>
  <c r="BC1830" i="1" s="1"/>
  <c r="BD1830" i="1" s="1"/>
  <c r="R2055" i="1"/>
  <c r="AK2055" i="1"/>
  <c r="BD1886" i="1"/>
  <c r="BD1935" i="1"/>
  <c r="BD1951" i="1"/>
  <c r="BD1982" i="1"/>
  <c r="BD2001" i="1"/>
  <c r="AW2036" i="1"/>
  <c r="BD2036" i="1"/>
  <c r="AW2073" i="1"/>
  <c r="BD2073" i="1"/>
  <c r="D2074" i="1"/>
  <c r="E2075" i="1"/>
  <c r="BD2087" i="1"/>
  <c r="AW2087" i="1"/>
  <c r="AW2114" i="1"/>
  <c r="AW2115" i="1"/>
  <c r="BD2115" i="1"/>
  <c r="V2074" i="1"/>
  <c r="X2074" i="1" s="1"/>
  <c r="X2116" i="1"/>
  <c r="AA2116" i="1" s="1"/>
  <c r="AW2161" i="1"/>
  <c r="BD2161" i="1"/>
  <c r="AW2194" i="1"/>
  <c r="BD2194" i="1"/>
  <c r="AW2206" i="1"/>
  <c r="BD2206" i="1"/>
  <c r="AC2208" i="1"/>
  <c r="AW2211" i="1"/>
  <c r="BD2211" i="1"/>
  <c r="AY2228" i="1"/>
  <c r="BC2228" i="1" s="1"/>
  <c r="AV2228" i="1"/>
  <c r="AW2233" i="1"/>
  <c r="BD2233" i="1"/>
  <c r="AZ2235" i="1"/>
  <c r="AO2231" i="1"/>
  <c r="BD2258" i="1"/>
  <c r="AW2258" i="1"/>
  <c r="G2261" i="1"/>
  <c r="H2262" i="1"/>
  <c r="AJ2270" i="1"/>
  <c r="BC2318" i="1"/>
  <c r="AW2319" i="1"/>
  <c r="BD2319" i="1"/>
  <c r="BD2334" i="1"/>
  <c r="AW2334" i="1"/>
  <c r="BD2376" i="1"/>
  <c r="AW2376" i="1"/>
  <c r="AW2401" i="1"/>
  <c r="BD2401" i="1"/>
  <c r="AW2409" i="1"/>
  <c r="J2427" i="1"/>
  <c r="K2427" i="1" s="1"/>
  <c r="K2428" i="1"/>
  <c r="AW2437" i="1"/>
  <c r="BD2437" i="1"/>
  <c r="BD2504" i="1"/>
  <c r="AW2504" i="1"/>
  <c r="AW2625" i="1"/>
  <c r="BD2625" i="1"/>
  <c r="AY2684" i="1"/>
  <c r="BC2684" i="1" s="1"/>
  <c r="AV2684" i="1"/>
  <c r="V2686" i="1"/>
  <c r="X2728" i="1"/>
  <c r="AA2728" i="1" s="1"/>
  <c r="AW2729" i="1"/>
  <c r="BD2729" i="1"/>
  <c r="AW2737" i="1"/>
  <c r="BD2737" i="1"/>
  <c r="AW2744" i="1"/>
  <c r="BD2744" i="1"/>
  <c r="BD2752" i="1"/>
  <c r="AW2752" i="1"/>
  <c r="BD2786" i="1"/>
  <c r="AW2786" i="1"/>
  <c r="AW2796" i="1"/>
  <c r="AW2808" i="1"/>
  <c r="BD2808" i="1"/>
  <c r="BD2812" i="1"/>
  <c r="AW2812" i="1"/>
  <c r="BD2823" i="1"/>
  <c r="AW2823" i="1"/>
  <c r="AW2840" i="1"/>
  <c r="J1619" i="1"/>
  <c r="AS1619" i="1"/>
  <c r="AJ1625" i="1"/>
  <c r="BD1654" i="1"/>
  <c r="BD1671" i="1"/>
  <c r="AV1682" i="1"/>
  <c r="AW1682" i="1" s="1"/>
  <c r="BD1683" i="1"/>
  <c r="BD1690" i="1"/>
  <c r="BD1697" i="1"/>
  <c r="AV1708" i="1"/>
  <c r="AW1708" i="1" s="1"/>
  <c r="BD1709" i="1"/>
  <c r="AV1713" i="1"/>
  <c r="AW1713" i="1" s="1"/>
  <c r="BD1714" i="1"/>
  <c r="BD1727" i="1"/>
  <c r="AV1737" i="1"/>
  <c r="AW1737" i="1" s="1"/>
  <c r="BD1738" i="1"/>
  <c r="BD1755" i="1"/>
  <c r="BD1762" i="1"/>
  <c r="BD1791" i="1"/>
  <c r="AV1806" i="1"/>
  <c r="AW1806" i="1" s="1"/>
  <c r="BD1807" i="1"/>
  <c r="BD1814" i="1"/>
  <c r="J1815" i="1"/>
  <c r="K1815" i="1" s="1"/>
  <c r="AS1815" i="1"/>
  <c r="BB1815" i="1" s="1"/>
  <c r="AZ1816" i="1"/>
  <c r="BC1816" i="1" s="1"/>
  <c r="H1827" i="1"/>
  <c r="K1830" i="1"/>
  <c r="BD1836" i="1"/>
  <c r="BD1844" i="1"/>
  <c r="K1853" i="1"/>
  <c r="Q1854" i="1"/>
  <c r="T1854" i="1" s="1"/>
  <c r="BA1854" i="1"/>
  <c r="X1855" i="1"/>
  <c r="AA1855" i="1" s="1"/>
  <c r="Q1871" i="1"/>
  <c r="T1871" i="1" s="1"/>
  <c r="BA1871" i="1"/>
  <c r="BC1871" i="1" s="1"/>
  <c r="BD1875" i="1"/>
  <c r="AV1886" i="1"/>
  <c r="AW1886" i="1" s="1"/>
  <c r="BD1892" i="1"/>
  <c r="BD1899" i="1"/>
  <c r="BD1906" i="1"/>
  <c r="BD1924" i="1"/>
  <c r="BD1930" i="1"/>
  <c r="AV1935" i="1"/>
  <c r="AW1935" i="1" s="1"/>
  <c r="BD1936" i="1"/>
  <c r="AV1951" i="1"/>
  <c r="AW1951" i="1" s="1"/>
  <c r="BD1952" i="1"/>
  <c r="BD1958" i="1"/>
  <c r="BD1971" i="1"/>
  <c r="BD1977" i="1"/>
  <c r="AV1982" i="1"/>
  <c r="AW1982" i="1" s="1"/>
  <c r="BB1986" i="1"/>
  <c r="BC1986" i="1" s="1"/>
  <c r="BD1986" i="1" s="1"/>
  <c r="AV2001" i="1"/>
  <c r="AW2001" i="1" s="1"/>
  <c r="BD2002" i="1"/>
  <c r="X2005" i="1"/>
  <c r="AA2005" i="1" s="1"/>
  <c r="E2006" i="1"/>
  <c r="AE2006" i="1"/>
  <c r="AH2006" i="1" s="1"/>
  <c r="AV2006" i="1"/>
  <c r="AW2006" i="1" s="1"/>
  <c r="BD2007" i="1"/>
  <c r="AZ2010" i="1"/>
  <c r="BC2010" i="1" s="1"/>
  <c r="BD2010" i="1" s="1"/>
  <c r="BC2013" i="1"/>
  <c r="BD2013" i="1" s="1"/>
  <c r="BA2015" i="1"/>
  <c r="BC2015" i="1" s="1"/>
  <c r="BD2015" i="1" s="1"/>
  <c r="AW2022" i="1"/>
  <c r="C2033" i="1"/>
  <c r="E2033" i="1" s="1"/>
  <c r="E2034" i="1"/>
  <c r="BC2035" i="1"/>
  <c r="AW2043" i="1"/>
  <c r="BD2043" i="1"/>
  <c r="AW2045" i="1"/>
  <c r="BD2045" i="1"/>
  <c r="W2057" i="1"/>
  <c r="G2058" i="1"/>
  <c r="H2059" i="1"/>
  <c r="AP2058" i="1"/>
  <c r="BA2059" i="1"/>
  <c r="AV2060" i="1"/>
  <c r="AW2060" i="1" s="1"/>
  <c r="AK2059" i="1"/>
  <c r="AK2058" i="1" s="1"/>
  <c r="AK2057" i="1" s="1"/>
  <c r="AK2259" i="1" s="1"/>
  <c r="F2074" i="1"/>
  <c r="O2074" i="1"/>
  <c r="Q2074" i="1" s="1"/>
  <c r="AY2077" i="1"/>
  <c r="BC2077" i="1" s="1"/>
  <c r="AV2077" i="1"/>
  <c r="AY2092" i="1"/>
  <c r="BC2092" i="1" s="1"/>
  <c r="AY2099" i="1"/>
  <c r="BC2099" i="1" s="1"/>
  <c r="BC2121" i="1"/>
  <c r="BD2122" i="1"/>
  <c r="AW2122" i="1"/>
  <c r="AW2127" i="1"/>
  <c r="BD2127" i="1"/>
  <c r="BC2129" i="1"/>
  <c r="BC2144" i="1"/>
  <c r="AV2145" i="1"/>
  <c r="AW2145" i="1"/>
  <c r="AW2151" i="1"/>
  <c r="AZ2151" i="1"/>
  <c r="BC2151" i="1" s="1"/>
  <c r="BD2151" i="1" s="1"/>
  <c r="AH2155" i="1"/>
  <c r="BC2160" i="1"/>
  <c r="BC2190" i="1"/>
  <c r="AH2201" i="1"/>
  <c r="Q2209" i="1"/>
  <c r="T2209" i="1" s="1"/>
  <c r="O2208" i="1"/>
  <c r="Q2208" i="1" s="1"/>
  <c r="AY2214" i="1"/>
  <c r="BC2214" i="1" s="1"/>
  <c r="F2223" i="1"/>
  <c r="H2223" i="1" s="1"/>
  <c r="H2224" i="1"/>
  <c r="AA2228" i="1"/>
  <c r="AW2229" i="1"/>
  <c r="E2231" i="1"/>
  <c r="BB2231" i="1"/>
  <c r="AS2230" i="1"/>
  <c r="BB2230" i="1" s="1"/>
  <c r="BC2234" i="1"/>
  <c r="I2237" i="1"/>
  <c r="K2237" i="1" s="1"/>
  <c r="K2238" i="1"/>
  <c r="AW2240" i="1"/>
  <c r="BD2240" i="1"/>
  <c r="BB2242" i="1"/>
  <c r="BD2248" i="1"/>
  <c r="AW2254" i="1"/>
  <c r="AK2261" i="1"/>
  <c r="BD2266" i="1"/>
  <c r="AW2266" i="1"/>
  <c r="AW2277" i="1"/>
  <c r="BD2277" i="1"/>
  <c r="AL2278" i="1"/>
  <c r="BD2280" i="1"/>
  <c r="AW2282" i="1"/>
  <c r="AW2287" i="1"/>
  <c r="AW2289" i="1"/>
  <c r="BD2289" i="1"/>
  <c r="BC2293" i="1"/>
  <c r="BC2294" i="1"/>
  <c r="BB2296" i="1"/>
  <c r="BC2306" i="1"/>
  <c r="AW2307" i="1"/>
  <c r="BD2316" i="1"/>
  <c r="AW2316" i="1"/>
  <c r="BD2327" i="1"/>
  <c r="BC2331" i="1"/>
  <c r="AW2332" i="1"/>
  <c r="BD2332" i="1"/>
  <c r="AY2335" i="1"/>
  <c r="AE2341" i="1"/>
  <c r="AH2341" i="1" s="1"/>
  <c r="AZ2345" i="1"/>
  <c r="BA2349" i="1"/>
  <c r="T2353" i="1"/>
  <c r="BC2357" i="1"/>
  <c r="AW2365" i="1"/>
  <c r="BD2365" i="1"/>
  <c r="AW2367" i="1"/>
  <c r="BD2367" i="1"/>
  <c r="BC2381" i="1"/>
  <c r="BC2391" i="1"/>
  <c r="BD2398" i="1"/>
  <c r="AW2398" i="1"/>
  <c r="G2412" i="1"/>
  <c r="H2412" i="1" s="1"/>
  <c r="H2413" i="1"/>
  <c r="BD2415" i="1"/>
  <c r="BD2420" i="1"/>
  <c r="AW2420" i="1"/>
  <c r="E2427" i="1"/>
  <c r="AE2427" i="1"/>
  <c r="AH2427" i="1" s="1"/>
  <c r="AW2451" i="1"/>
  <c r="BD2451" i="1"/>
  <c r="BD2507" i="1"/>
  <c r="AW2517" i="1"/>
  <c r="O1823" i="1"/>
  <c r="AP1823" i="1"/>
  <c r="AE1824" i="1"/>
  <c r="AH1824" i="1" s="1"/>
  <c r="AV1824" i="1"/>
  <c r="AW1824" i="1" s="1"/>
  <c r="H1855" i="1"/>
  <c r="AZ1855" i="1"/>
  <c r="AM1870" i="1"/>
  <c r="AZ1870" i="1" s="1"/>
  <c r="AZ1915" i="1"/>
  <c r="BC1915" i="1" s="1"/>
  <c r="BD1915" i="1" s="1"/>
  <c r="AZ1921" i="1"/>
  <c r="BC1921" i="1" s="1"/>
  <c r="BD1921" i="1" s="1"/>
  <c r="AZ1927" i="1"/>
  <c r="BC1927" i="1" s="1"/>
  <c r="BD1927" i="1" s="1"/>
  <c r="AZ1939" i="1"/>
  <c r="BC1939" i="1" s="1"/>
  <c r="BD1939" i="1" s="1"/>
  <c r="AV1965" i="1"/>
  <c r="AW1965" i="1" s="1"/>
  <c r="AV1997" i="1"/>
  <c r="AW1997" i="1" s="1"/>
  <c r="AS2004" i="1"/>
  <c r="H2015" i="1"/>
  <c r="AW2021" i="1"/>
  <c r="O2026" i="1"/>
  <c r="Q2026" i="1" s="1"/>
  <c r="W2033" i="1"/>
  <c r="W2026" i="1" s="1"/>
  <c r="W2055" i="1" s="1"/>
  <c r="BD2040" i="1"/>
  <c r="BC2042" i="1"/>
  <c r="AH2059" i="1"/>
  <c r="AJ2067" i="1"/>
  <c r="Z2074" i="1"/>
  <c r="AZ2075" i="1"/>
  <c r="AA2077" i="1"/>
  <c r="AE2081" i="1"/>
  <c r="AH2081" i="1" s="1"/>
  <c r="C2074" i="1"/>
  <c r="C2057" i="1" s="1"/>
  <c r="C2259" i="1" s="1"/>
  <c r="E2088" i="1"/>
  <c r="AY2088" i="1"/>
  <c r="BC2088" i="1" s="1"/>
  <c r="AY2106" i="1"/>
  <c r="BC2106" i="1" s="1"/>
  <c r="AY2125" i="1"/>
  <c r="BC2125" i="1" s="1"/>
  <c r="AV2125" i="1"/>
  <c r="BC2126" i="1"/>
  <c r="AY2137" i="1"/>
  <c r="BC2137" i="1" s="1"/>
  <c r="AY2143" i="1"/>
  <c r="BC2143" i="1" s="1"/>
  <c r="AV2143" i="1"/>
  <c r="AH2145" i="1"/>
  <c r="AY2159" i="1"/>
  <c r="BC2159" i="1" s="1"/>
  <c r="AV2159" i="1"/>
  <c r="BD2163" i="1"/>
  <c r="AW2163" i="1"/>
  <c r="BD2170" i="1"/>
  <c r="AW2170" i="1"/>
  <c r="BD2178" i="1"/>
  <c r="F2208" i="1"/>
  <c r="Z2208" i="1"/>
  <c r="AU2208" i="1"/>
  <c r="BD2220" i="1"/>
  <c r="I2230" i="1"/>
  <c r="BD2232" i="1"/>
  <c r="E2242" i="1"/>
  <c r="D2237" i="1"/>
  <c r="E2237" i="1" s="1"/>
  <c r="AE2262" i="1"/>
  <c r="AH2262" i="1" s="1"/>
  <c r="AC2261" i="1"/>
  <c r="BC2276" i="1"/>
  <c r="BD2276" i="1" s="1"/>
  <c r="AZ2279" i="1"/>
  <c r="BD2284" i="1"/>
  <c r="AW2284" i="1"/>
  <c r="BC2288" i="1"/>
  <c r="D2278" i="1"/>
  <c r="E2296" i="1"/>
  <c r="AW2314" i="1"/>
  <c r="BD2318" i="1"/>
  <c r="AW2320" i="1"/>
  <c r="BA2325" i="1"/>
  <c r="AV2333" i="1"/>
  <c r="BB2335" i="1"/>
  <c r="AW2345" i="1"/>
  <c r="AA2349" i="1"/>
  <c r="AY2359" i="1"/>
  <c r="BC2359" i="1" s="1"/>
  <c r="AV2359" i="1"/>
  <c r="X2361" i="1"/>
  <c r="AA2361" i="1" s="1"/>
  <c r="BD2362" i="1"/>
  <c r="AW2362" i="1"/>
  <c r="BC2364" i="1"/>
  <c r="BC2366" i="1"/>
  <c r="AW2386" i="1"/>
  <c r="BD2386" i="1"/>
  <c r="AH2388" i="1"/>
  <c r="AW2396" i="1"/>
  <c r="AY2399" i="1"/>
  <c r="BC2399" i="1" s="1"/>
  <c r="BD2403" i="1"/>
  <c r="BA2407" i="1"/>
  <c r="AE2413" i="1"/>
  <c r="AH2413" i="1" s="1"/>
  <c r="AC2412" i="1"/>
  <c r="AE2412" i="1" s="1"/>
  <c r="AH2412" i="1" s="1"/>
  <c r="AZ2414" i="1"/>
  <c r="AY2416" i="1"/>
  <c r="BC2416" i="1" s="1"/>
  <c r="AW2417" i="1"/>
  <c r="BD2417" i="1"/>
  <c r="AV2418" i="1"/>
  <c r="AW2425" i="1"/>
  <c r="BD2425" i="1"/>
  <c r="AY2428" i="1"/>
  <c r="AW2429" i="1"/>
  <c r="BD2429" i="1"/>
  <c r="AW2431" i="1"/>
  <c r="BD2431" i="1"/>
  <c r="X2432" i="1"/>
  <c r="AA2432" i="1" s="1"/>
  <c r="V2427" i="1"/>
  <c r="X2427" i="1" s="1"/>
  <c r="AA2427" i="1" s="1"/>
  <c r="D2435" i="1"/>
  <c r="E2436" i="1"/>
  <c r="AW2436" i="1"/>
  <c r="T2434" i="1"/>
  <c r="AV2442" i="1"/>
  <c r="AW2453" i="1"/>
  <c r="BD2485" i="1"/>
  <c r="BD2500" i="1"/>
  <c r="BC2547" i="1"/>
  <c r="BD2547" i="1" s="1"/>
  <c r="BD2578" i="1"/>
  <c r="AW2578" i="1"/>
  <c r="G1650" i="1"/>
  <c r="AZ1664" i="1"/>
  <c r="BC1664" i="1" s="1"/>
  <c r="BD1664" i="1" s="1"/>
  <c r="G1801" i="1"/>
  <c r="D1815" i="1"/>
  <c r="E1815" i="1" s="1"/>
  <c r="AV1820" i="1"/>
  <c r="AW1820" i="1" s="1"/>
  <c r="BD1821" i="1"/>
  <c r="P1823" i="1"/>
  <c r="P1822" i="1" s="1"/>
  <c r="P1851" i="1" s="1"/>
  <c r="AZ1823" i="1"/>
  <c r="BD1826" i="1"/>
  <c r="G1829" i="1"/>
  <c r="AV1830" i="1"/>
  <c r="AW1830" i="1" s="1"/>
  <c r="BD1831" i="1"/>
  <c r="BD1838" i="1"/>
  <c r="BD1846" i="1"/>
  <c r="BD1858" i="1"/>
  <c r="AV1863" i="1"/>
  <c r="AW1863" i="1" s="1"/>
  <c r="AV1867" i="1"/>
  <c r="AW1867" i="1" s="1"/>
  <c r="AZ1868" i="1"/>
  <c r="AV1870" i="1"/>
  <c r="AV1882" i="1"/>
  <c r="AW1882" i="1" s="1"/>
  <c r="BD1883" i="1"/>
  <c r="BD1887" i="1"/>
  <c r="BD1894" i="1"/>
  <c r="BD1901" i="1"/>
  <c r="AV1912" i="1"/>
  <c r="AW1912" i="1" s="1"/>
  <c r="BD1913" i="1"/>
  <c r="BD1919" i="1"/>
  <c r="BD1932" i="1"/>
  <c r="AV1947" i="1"/>
  <c r="AW1947" i="1" s="1"/>
  <c r="BD1948" i="1"/>
  <c r="BD1960" i="1"/>
  <c r="BD1967" i="1"/>
  <c r="BD1979" i="1"/>
  <c r="AV1991" i="1"/>
  <c r="AW1991" i="1" s="1"/>
  <c r="BD1992" i="1"/>
  <c r="AJ2005" i="1"/>
  <c r="AR2005" i="1"/>
  <c r="AR2004" i="1" s="1"/>
  <c r="J2019" i="1"/>
  <c r="AC2019" i="1"/>
  <c r="AE2019" i="1" s="1"/>
  <c r="AH2019" i="1" s="1"/>
  <c r="AL2019" i="1"/>
  <c r="AV2019" i="1" s="1"/>
  <c r="AW2019" i="1" s="1"/>
  <c r="AT2019" i="1"/>
  <c r="BB2019" i="1" s="1"/>
  <c r="BC2021" i="1"/>
  <c r="BD2021" i="1" s="1"/>
  <c r="AW2023" i="1"/>
  <c r="AY2024" i="1"/>
  <c r="BC2024" i="1" s="1"/>
  <c r="BC2028" i="1"/>
  <c r="AA2031" i="1"/>
  <c r="N2033" i="1"/>
  <c r="N2026" i="1" s="1"/>
  <c r="N2055" i="1" s="1"/>
  <c r="X2038" i="1"/>
  <c r="AA2038" i="1" s="1"/>
  <c r="BD2039" i="1"/>
  <c r="AW2039" i="1"/>
  <c r="AW2052" i="1"/>
  <c r="F2057" i="1"/>
  <c r="Z2057" i="1"/>
  <c r="Z2259" i="1" s="1"/>
  <c r="X2058" i="1"/>
  <c r="AA2058" i="1" s="1"/>
  <c r="V2057" i="1"/>
  <c r="AW2061" i="1"/>
  <c r="BD2061" i="1"/>
  <c r="I2074" i="1"/>
  <c r="AE2075" i="1"/>
  <c r="AH2075" i="1" s="1"/>
  <c r="AW2078" i="1"/>
  <c r="BD2078" i="1"/>
  <c r="AV2086" i="1"/>
  <c r="AW2089" i="1"/>
  <c r="BD2089" i="1"/>
  <c r="AV2090" i="1"/>
  <c r="AW2090" i="1" s="1"/>
  <c r="BA2091" i="1"/>
  <c r="BC2091" i="1" s="1"/>
  <c r="AR2090" i="1"/>
  <c r="AV2091" i="1"/>
  <c r="AW2095" i="1"/>
  <c r="BD2095" i="1"/>
  <c r="AW2102" i="1"/>
  <c r="BD2102" i="1"/>
  <c r="BC2114" i="1"/>
  <c r="BD2114" i="1" s="1"/>
  <c r="AA2125" i="1"/>
  <c r="AW2133" i="1"/>
  <c r="BD2133" i="1"/>
  <c r="AA2143" i="1"/>
  <c r="BC2153" i="1"/>
  <c r="AA2159" i="1"/>
  <c r="AW2168" i="1"/>
  <c r="BD2168" i="1"/>
  <c r="AW2175" i="1"/>
  <c r="BD2175" i="1"/>
  <c r="AW2177" i="1"/>
  <c r="AZ2177" i="1"/>
  <c r="BC2177" i="1" s="1"/>
  <c r="BD2177" i="1" s="1"/>
  <c r="AY2179" i="1"/>
  <c r="BC2179" i="1" s="1"/>
  <c r="AW2180" i="1"/>
  <c r="BD2180" i="1"/>
  <c r="AW2182" i="1"/>
  <c r="BD2182" i="1"/>
  <c r="BB2184" i="1"/>
  <c r="BC2184" i="1" s="1"/>
  <c r="BD2184" i="1" s="1"/>
  <c r="AY2186" i="1"/>
  <c r="BD2187" i="1"/>
  <c r="BC2187" i="1"/>
  <c r="AW2190" i="1"/>
  <c r="BD2190" i="1"/>
  <c r="BC2216" i="1"/>
  <c r="AW2217" i="1"/>
  <c r="BD2217" i="1"/>
  <c r="AW2219" i="1"/>
  <c r="AZ2219" i="1"/>
  <c r="BC2219" i="1" s="1"/>
  <c r="BD2219" i="1" s="1"/>
  <c r="BD2226" i="1"/>
  <c r="AZ2231" i="1"/>
  <c r="BC2235" i="1"/>
  <c r="BD2235" i="1" s="1"/>
  <c r="BD2236" i="1"/>
  <c r="AW2236" i="1"/>
  <c r="AZ2242" i="1"/>
  <c r="BC2242" i="1" s="1"/>
  <c r="BD2242" i="1" s="1"/>
  <c r="AM2237" i="1"/>
  <c r="AW2245" i="1"/>
  <c r="BD2245" i="1"/>
  <c r="AN2278" i="1"/>
  <c r="AN2261" i="1" s="1"/>
  <c r="AN2463" i="1" s="1"/>
  <c r="AV2279" i="1"/>
  <c r="AW2279" i="1" s="1"/>
  <c r="AM2278" i="1"/>
  <c r="AM2261" i="1" s="1"/>
  <c r="AZ2296" i="1"/>
  <c r="BC2296" i="1" s="1"/>
  <c r="BD2296" i="1" s="1"/>
  <c r="AW2299" i="1"/>
  <c r="BD2299" i="1"/>
  <c r="AW2301" i="1"/>
  <c r="BD2301" i="1"/>
  <c r="AW2338" i="1"/>
  <c r="BD2338" i="1"/>
  <c r="K2343" i="1"/>
  <c r="I2278" i="1"/>
  <c r="I2261" i="1" s="1"/>
  <c r="I2463" i="1" s="1"/>
  <c r="AW2350" i="1"/>
  <c r="BD2350" i="1"/>
  <c r="BC2355" i="1"/>
  <c r="BD2355" i="1" s="1"/>
  <c r="AW2360" i="1"/>
  <c r="BD2360" i="1"/>
  <c r="BD2369" i="1"/>
  <c r="AW2369" i="1"/>
  <c r="T2390" i="1"/>
  <c r="AV2414" i="1"/>
  <c r="AW2414" i="1" s="1"/>
  <c r="E2413" i="1"/>
  <c r="D2412" i="1"/>
  <c r="E2412" i="1" s="1"/>
  <c r="BB2427" i="1"/>
  <c r="AA2435" i="1"/>
  <c r="H2435" i="1"/>
  <c r="AW2442" i="1"/>
  <c r="AW2469" i="1"/>
  <c r="BD2469" i="1"/>
  <c r="C2482" i="1"/>
  <c r="C2465" i="1" s="1"/>
  <c r="E2496" i="1"/>
  <c r="AY2496" i="1"/>
  <c r="AV2496" i="1"/>
  <c r="AW2523" i="1"/>
  <c r="AW2535" i="1"/>
  <c r="AW2558" i="1"/>
  <c r="BD2591" i="1"/>
  <c r="AW2591" i="1"/>
  <c r="AW2612" i="1"/>
  <c r="BD2612" i="1"/>
  <c r="AJ1611" i="1"/>
  <c r="AU1711" i="1"/>
  <c r="AU1666" i="1" s="1"/>
  <c r="BB1666" i="1" s="1"/>
  <c r="AJ1823" i="1"/>
  <c r="BD1832" i="1"/>
  <c r="BD1839" i="1"/>
  <c r="BD1848" i="1"/>
  <c r="BD1859" i="1"/>
  <c r="AJ1864" i="1"/>
  <c r="AJ1868" i="1"/>
  <c r="AV1907" i="1"/>
  <c r="AW1907" i="1" s="1"/>
  <c r="BD1908" i="1"/>
  <c r="BD1914" i="1"/>
  <c r="BD1920" i="1"/>
  <c r="AV1925" i="1"/>
  <c r="AW1925" i="1" s="1"/>
  <c r="BD1926" i="1"/>
  <c r="AV1937" i="1"/>
  <c r="AW1937" i="1" s="1"/>
  <c r="BD1938" i="1"/>
  <c r="AV1953" i="1"/>
  <c r="AW1953" i="1" s="1"/>
  <c r="BD1954" i="1"/>
  <c r="BD1961" i="1"/>
  <c r="BD1983" i="1"/>
  <c r="BD1987" i="1"/>
  <c r="BD1993" i="1"/>
  <c r="AZ2006" i="1"/>
  <c r="BC2006" i="1" s="1"/>
  <c r="BD2006" i="1" s="1"/>
  <c r="AV2008" i="1"/>
  <c r="AW2008" i="1" s="1"/>
  <c r="BD2009" i="1"/>
  <c r="C2026" i="1"/>
  <c r="E2026" i="1" s="1"/>
  <c r="S2026" i="1"/>
  <c r="S2055" i="1" s="1"/>
  <c r="Q2033" i="1"/>
  <c r="T2033" i="1" s="1"/>
  <c r="AW2037" i="1"/>
  <c r="BD2037" i="1"/>
  <c r="AW2054" i="1"/>
  <c r="BD2054" i="1"/>
  <c r="I2057" i="1"/>
  <c r="BD2060" i="1"/>
  <c r="J2074" i="1"/>
  <c r="K2074" i="1" s="1"/>
  <c r="R2074" i="1"/>
  <c r="R2057" i="1" s="1"/>
  <c r="R2259" i="1" s="1"/>
  <c r="BC2085" i="1"/>
  <c r="AW2086" i="1"/>
  <c r="AH2090" i="1"/>
  <c r="T2092" i="1"/>
  <c r="BC2094" i="1"/>
  <c r="T2099" i="1"/>
  <c r="BC2101" i="1"/>
  <c r="AW2109" i="1"/>
  <c r="BD2109" i="1"/>
  <c r="BC2111" i="1"/>
  <c r="BD2111" i="1" s="1"/>
  <c r="AZ2116" i="1"/>
  <c r="BC2116" i="1" s="1"/>
  <c r="BD2116" i="1" s="1"/>
  <c r="AW2126" i="1"/>
  <c r="BD2126" i="1"/>
  <c r="AY2131" i="1"/>
  <c r="BC2131" i="1" s="1"/>
  <c r="BD2131" i="1" s="1"/>
  <c r="AV2131" i="1"/>
  <c r="AW2131" i="1" s="1"/>
  <c r="BC2132" i="1"/>
  <c r="AW2144" i="1"/>
  <c r="BD2144" i="1"/>
  <c r="X2145" i="1"/>
  <c r="AA2145" i="1" s="1"/>
  <c r="BD2147" i="1"/>
  <c r="AV2155" i="1"/>
  <c r="AW2160" i="1"/>
  <c r="BD2160" i="1"/>
  <c r="AZ2188" i="1"/>
  <c r="BC2188" i="1" s="1"/>
  <c r="BD2188" i="1" s="1"/>
  <c r="AV2188" i="1"/>
  <c r="AW2188" i="1" s="1"/>
  <c r="BD2192" i="1"/>
  <c r="AW2192" i="1"/>
  <c r="AW2200" i="1"/>
  <c r="BD2200" i="1"/>
  <c r="AV2201" i="1"/>
  <c r="AW2207" i="1"/>
  <c r="BD2207" i="1"/>
  <c r="I2209" i="1"/>
  <c r="K2210" i="1"/>
  <c r="AH2212" i="1"/>
  <c r="AW2228" i="1"/>
  <c r="BD2228" i="1"/>
  <c r="AW2234" i="1"/>
  <c r="BD2234" i="1"/>
  <c r="AY2238" i="1"/>
  <c r="BC2238" i="1" s="1"/>
  <c r="BD2238" i="1" s="1"/>
  <c r="AJ2237" i="1"/>
  <c r="AV2238" i="1"/>
  <c r="AW2238" i="1" s="1"/>
  <c r="AE2242" i="1"/>
  <c r="AH2242" i="1" s="1"/>
  <c r="AW2247" i="1"/>
  <c r="BD2247" i="1"/>
  <c r="O2261" i="1"/>
  <c r="Q2262" i="1"/>
  <c r="T2262" i="1" s="1"/>
  <c r="BA2262" i="1"/>
  <c r="AV2264" i="1"/>
  <c r="AW2264" i="1" s="1"/>
  <c r="BD2265" i="1"/>
  <c r="T2281" i="1"/>
  <c r="AU2278" i="1"/>
  <c r="BB2285" i="1"/>
  <c r="BC2285" i="1" s="1"/>
  <c r="BD2285" i="1" s="1"/>
  <c r="BD2291" i="1"/>
  <c r="BC2298" i="1"/>
  <c r="BB2310" i="1"/>
  <c r="BC2310" i="1" s="1"/>
  <c r="BD2310" i="1" s="1"/>
  <c r="N2278" i="1"/>
  <c r="N2261" i="1" s="1"/>
  <c r="N2463" i="1" s="1"/>
  <c r="AZ2315" i="1"/>
  <c r="BC2320" i="1"/>
  <c r="BD2320" i="1" s="1"/>
  <c r="AW2326" i="1"/>
  <c r="BD2326" i="1"/>
  <c r="T2329" i="1"/>
  <c r="AH2333" i="1"/>
  <c r="AW2333" i="1"/>
  <c r="BD2340" i="1"/>
  <c r="BC2344" i="1"/>
  <c r="T2347" i="1"/>
  <c r="BC2349" i="1"/>
  <c r="AH2355" i="1"/>
  <c r="AV2361" i="1"/>
  <c r="BB2363" i="1"/>
  <c r="BC2363" i="1" s="1"/>
  <c r="BD2363" i="1" s="1"/>
  <c r="AA2373" i="1"/>
  <c r="BA2373" i="1"/>
  <c r="AZ2397" i="1"/>
  <c r="AW2402" i="1"/>
  <c r="BD2402" i="1"/>
  <c r="AW2408" i="1"/>
  <c r="BD2408" i="1"/>
  <c r="O2412" i="1"/>
  <c r="AP2412" i="1"/>
  <c r="R2413" i="1"/>
  <c r="R2412" i="1" s="1"/>
  <c r="R2463" i="1" s="1"/>
  <c r="AW2418" i="1"/>
  <c r="AY2423" i="1"/>
  <c r="BC2423" i="1" s="1"/>
  <c r="BD2423" i="1" s="1"/>
  <c r="AV2423" i="1"/>
  <c r="AW2423" i="1" s="1"/>
  <c r="AW2433" i="1"/>
  <c r="BD2433" i="1"/>
  <c r="AP2435" i="1"/>
  <c r="BA2436" i="1"/>
  <c r="AW2438" i="1"/>
  <c r="BD2438" i="1"/>
  <c r="AP2482" i="1"/>
  <c r="BD2561" i="1"/>
  <c r="X2617" i="1"/>
  <c r="AW2643" i="1"/>
  <c r="AS1823" i="1"/>
  <c r="AJ1829" i="1"/>
  <c r="AR1829" i="1"/>
  <c r="AR1822" i="1" s="1"/>
  <c r="AR1851" i="1" s="1"/>
  <c r="V2019" i="1"/>
  <c r="X2019" i="1" s="1"/>
  <c r="AA2019" i="1" s="1"/>
  <c r="AV2020" i="1"/>
  <c r="BD2024" i="1"/>
  <c r="T2027" i="1"/>
  <c r="AM2026" i="1"/>
  <c r="AZ2027" i="1"/>
  <c r="AW2032" i="1"/>
  <c r="BD2032" i="1"/>
  <c r="AC2033" i="1"/>
  <c r="AE2033" i="1" s="1"/>
  <c r="AE2034" i="1"/>
  <c r="AH2034" i="1" s="1"/>
  <c r="AW2044" i="1"/>
  <c r="BD2044" i="1"/>
  <c r="BD2047" i="1"/>
  <c r="AW2047" i="1"/>
  <c r="N2259" i="1"/>
  <c r="AF2057" i="1"/>
  <c r="AF2259" i="1" s="1"/>
  <c r="AJ2070" i="1"/>
  <c r="AY2072" i="1"/>
  <c r="BC2072" i="1" s="1"/>
  <c r="BD2072" i="1" s="1"/>
  <c r="AV2072" i="1"/>
  <c r="AW2072" i="1" s="1"/>
  <c r="AW2077" i="1"/>
  <c r="BD2077" i="1"/>
  <c r="BD2106" i="1"/>
  <c r="AV2116" i="1"/>
  <c r="AW2116" i="1" s="1"/>
  <c r="AY2119" i="1"/>
  <c r="BC2119" i="1" s="1"/>
  <c r="BD2119" i="1" s="1"/>
  <c r="AV2119" i="1"/>
  <c r="AW2119" i="1" s="1"/>
  <c r="BD2121" i="1"/>
  <c r="AW2121" i="1"/>
  <c r="BD2129" i="1"/>
  <c r="BD2137" i="1"/>
  <c r="AW2139" i="1"/>
  <c r="BD2139" i="1"/>
  <c r="BC2145" i="1"/>
  <c r="BD2145" i="1" s="1"/>
  <c r="BD2146" i="1"/>
  <c r="AW2146" i="1"/>
  <c r="BD2149" i="1"/>
  <c r="AV2149" i="1"/>
  <c r="AW2149" i="1" s="1"/>
  <c r="AW2150" i="1"/>
  <c r="BD2150" i="1"/>
  <c r="BD2162" i="1"/>
  <c r="AZ2169" i="1"/>
  <c r="BC2169" i="1" s="1"/>
  <c r="BD2169" i="1" s="1"/>
  <c r="BD2179" i="1"/>
  <c r="BC2199" i="1"/>
  <c r="S2208" i="1"/>
  <c r="S2259" i="1" s="1"/>
  <c r="BA2209" i="1"/>
  <c r="AP2208" i="1"/>
  <c r="AA2223" i="1"/>
  <c r="BB2223" i="1"/>
  <c r="AR2223" i="1"/>
  <c r="BA2223" i="1" s="1"/>
  <c r="BD2225" i="1"/>
  <c r="AW2225" i="1"/>
  <c r="K2228" i="1"/>
  <c r="I2223" i="1"/>
  <c r="K2223" i="1" s="1"/>
  <c r="AV2235" i="1"/>
  <c r="AC2230" i="1"/>
  <c r="AE2230" i="1" s="1"/>
  <c r="AH2230" i="1" s="1"/>
  <c r="AE2237" i="1"/>
  <c r="AH2237" i="1" s="1"/>
  <c r="AW2239" i="1"/>
  <c r="BD2239" i="1"/>
  <c r="AW2253" i="1"/>
  <c r="BD2253" i="1"/>
  <c r="AW2256" i="1"/>
  <c r="BD2256" i="1"/>
  <c r="AU2261" i="1"/>
  <c r="K2262" i="1"/>
  <c r="J2261" i="1"/>
  <c r="AT2463" i="1"/>
  <c r="BC2264" i="1"/>
  <c r="BD2264" i="1" s="1"/>
  <c r="J2278" i="1"/>
  <c r="K2278" i="1" s="1"/>
  <c r="S2278" i="1"/>
  <c r="T2278" i="1" s="1"/>
  <c r="BC2282" i="1"/>
  <c r="BD2282" i="1" s="1"/>
  <c r="BD2283" i="1"/>
  <c r="BC2283" i="1"/>
  <c r="BC2287" i="1"/>
  <c r="BD2287" i="1" s="1"/>
  <c r="AW2288" i="1"/>
  <c r="BD2288" i="1"/>
  <c r="AW2290" i="1"/>
  <c r="AZ2290" i="1"/>
  <c r="BC2290" i="1" s="1"/>
  <c r="BD2290" i="1" s="1"/>
  <c r="AY2292" i="1"/>
  <c r="BC2292" i="1" s="1"/>
  <c r="AW2293" i="1"/>
  <c r="BD2293" i="1"/>
  <c r="AV2294" i="1"/>
  <c r="AD2278" i="1"/>
  <c r="AE2278" i="1" s="1"/>
  <c r="AH2278" i="1" s="1"/>
  <c r="AW2306" i="1"/>
  <c r="BD2306" i="1"/>
  <c r="AW2308" i="1"/>
  <c r="BD2308" i="1"/>
  <c r="F2278" i="1"/>
  <c r="F2261" i="1" s="1"/>
  <c r="H2315" i="1"/>
  <c r="AW2315" i="1"/>
  <c r="AH2320" i="1"/>
  <c r="BD2323" i="1"/>
  <c r="BC2325" i="1"/>
  <c r="AW2331" i="1"/>
  <c r="BD2331" i="1"/>
  <c r="BD2349" i="1"/>
  <c r="BD2357" i="1"/>
  <c r="AW2366" i="1"/>
  <c r="BD2366" i="1"/>
  <c r="AW2380" i="1"/>
  <c r="BD2380" i="1"/>
  <c r="AV2381" i="1"/>
  <c r="BD2389" i="1"/>
  <c r="AW2389" i="1"/>
  <c r="AW2397" i="1"/>
  <c r="AW2405" i="1"/>
  <c r="BD2405" i="1"/>
  <c r="BC2407" i="1"/>
  <c r="J2413" i="1"/>
  <c r="BD2416" i="1"/>
  <c r="AU2412" i="1"/>
  <c r="BA2442" i="1"/>
  <c r="BC2442" i="1" s="1"/>
  <c r="BD2442" i="1" s="1"/>
  <c r="AQ2441" i="1"/>
  <c r="AQ2434" i="1" s="1"/>
  <c r="AO2467" i="1"/>
  <c r="AZ2468" i="1"/>
  <c r="BD2483" i="1"/>
  <c r="AZ2494" i="1"/>
  <c r="AM2482" i="1"/>
  <c r="AU2482" i="1"/>
  <c r="AU2465" i="1" s="1"/>
  <c r="AU2667" i="1" s="1"/>
  <c r="AY2533" i="1"/>
  <c r="AV2533" i="1"/>
  <c r="AW2541" i="1"/>
  <c r="AY2609" i="1"/>
  <c r="BC2609" i="1" s="1"/>
  <c r="AV2609" i="1"/>
  <c r="AK1761" i="1"/>
  <c r="AK1666" i="1" s="1"/>
  <c r="AK1649" i="1" s="1"/>
  <c r="AW2020" i="1"/>
  <c r="BC2025" i="1"/>
  <c r="BD2025" i="1" s="1"/>
  <c r="E2027" i="1"/>
  <c r="AW2031" i="1"/>
  <c r="BD2031" i="1"/>
  <c r="X2033" i="1"/>
  <c r="AA2033" i="1" s="1"/>
  <c r="T2034" i="1"/>
  <c r="AO2033" i="1"/>
  <c r="AO2026" i="1" s="1"/>
  <c r="AO2055" i="1" s="1"/>
  <c r="AV2038" i="1"/>
  <c r="E2058" i="1"/>
  <c r="D2057" i="1"/>
  <c r="AZ2058" i="1"/>
  <c r="AU2259" i="1"/>
  <c r="AJ2066" i="1"/>
  <c r="AJ2071" i="1"/>
  <c r="L2074" i="1"/>
  <c r="L2057" i="1" s="1"/>
  <c r="L2259" i="1" s="1"/>
  <c r="AC2074" i="1"/>
  <c r="AE2088" i="1"/>
  <c r="AH2088" i="1" s="1"/>
  <c r="BA2090" i="1"/>
  <c r="AW2091" i="1"/>
  <c r="BD2097" i="1"/>
  <c r="AW2097" i="1"/>
  <c r="BC2100" i="1"/>
  <c r="AW2101" i="1"/>
  <c r="BD2101" i="1"/>
  <c r="BD2104" i="1"/>
  <c r="AW2104" i="1"/>
  <c r="AA2119" i="1"/>
  <c r="AH2121" i="1"/>
  <c r="AW2125" i="1"/>
  <c r="BD2125" i="1"/>
  <c r="AW2132" i="1"/>
  <c r="BD2132" i="1"/>
  <c r="BD2135" i="1"/>
  <c r="AW2135" i="1"/>
  <c r="AW2143" i="1"/>
  <c r="BD2143" i="1"/>
  <c r="BC2148" i="1"/>
  <c r="T2153" i="1"/>
  <c r="AW2155" i="1"/>
  <c r="BD2155" i="1"/>
  <c r="AW2159" i="1"/>
  <c r="BD2159" i="1"/>
  <c r="AE2184" i="1"/>
  <c r="AH2184" i="1" s="1"/>
  <c r="BB2193" i="1"/>
  <c r="BC2193" i="1" s="1"/>
  <c r="BD2193" i="1" s="1"/>
  <c r="AW2201" i="1"/>
  <c r="BD2201" i="1"/>
  <c r="BC2203" i="1"/>
  <c r="BD2203" i="1" s="1"/>
  <c r="AT2208" i="1"/>
  <c r="AT2259" i="1" s="1"/>
  <c r="T2214" i="1"/>
  <c r="BC2229" i="1"/>
  <c r="BD2229" i="1" s="1"/>
  <c r="J2231" i="1"/>
  <c r="K2232" i="1"/>
  <c r="T2237" i="1"/>
  <c r="BD2249" i="1"/>
  <c r="AW2249" i="1"/>
  <c r="BC2252" i="1"/>
  <c r="BD2252" i="1" s="1"/>
  <c r="BC2254" i="1"/>
  <c r="BD2254" i="1" s="1"/>
  <c r="D2261" i="1"/>
  <c r="V2262" i="1"/>
  <c r="X2263" i="1"/>
  <c r="AA2263" i="1" s="1"/>
  <c r="AJ2272" i="1"/>
  <c r="AQ2261" i="1"/>
  <c r="AJ2275" i="1"/>
  <c r="V2278" i="1"/>
  <c r="X2278" i="1" s="1"/>
  <c r="AA2278" i="1" s="1"/>
  <c r="X2279" i="1"/>
  <c r="AA2279" i="1" s="1"/>
  <c r="AE2303" i="1"/>
  <c r="AH2303" i="1" s="1"/>
  <c r="BC2307" i="1"/>
  <c r="BD2307" i="1" s="1"/>
  <c r="AW2313" i="1"/>
  <c r="BD2313" i="1"/>
  <c r="BD2325" i="1"/>
  <c r="BD2328" i="1"/>
  <c r="AW2328" i="1"/>
  <c r="T2335" i="1"/>
  <c r="BB2341" i="1"/>
  <c r="BC2341" i="1" s="1"/>
  <c r="BD2341" i="1" s="1"/>
  <c r="AY2343" i="1"/>
  <c r="BC2343" i="1" s="1"/>
  <c r="BD2343" i="1" s="1"/>
  <c r="AV2343" i="1"/>
  <c r="AW2343" i="1" s="1"/>
  <c r="AJ2278" i="1"/>
  <c r="X2345" i="1"/>
  <c r="AA2345" i="1" s="1"/>
  <c r="BD2346" i="1"/>
  <c r="AW2346" i="1"/>
  <c r="AW2359" i="1"/>
  <c r="BD2359" i="1"/>
  <c r="AW2361" i="1"/>
  <c r="BD2368" i="1"/>
  <c r="AW2374" i="1"/>
  <c r="BD2374" i="1"/>
  <c r="BC2379" i="1"/>
  <c r="BD2382" i="1"/>
  <c r="AW2387" i="1"/>
  <c r="BD2387" i="1"/>
  <c r="AY2390" i="1"/>
  <c r="BB2390" i="1"/>
  <c r="BD2391" i="1"/>
  <c r="AW2395" i="1"/>
  <c r="BD2395" i="1"/>
  <c r="BD2407" i="1"/>
  <c r="AY2413" i="1"/>
  <c r="V2413" i="1"/>
  <c r="X2414" i="1"/>
  <c r="AA2414" i="1" s="1"/>
  <c r="BC2418" i="1"/>
  <c r="BD2418" i="1" s="1"/>
  <c r="AW2424" i="1"/>
  <c r="BD2424" i="1"/>
  <c r="BB2428" i="1"/>
  <c r="AW2430" i="1"/>
  <c r="BD2430" i="1"/>
  <c r="AY2439" i="1"/>
  <c r="BC2439" i="1" s="1"/>
  <c r="AV2439" i="1"/>
  <c r="AY2475" i="1"/>
  <c r="BC2475" i="1" s="1"/>
  <c r="AV2475" i="1"/>
  <c r="AW2492" i="1"/>
  <c r="H2494" i="1"/>
  <c r="F2482" i="1"/>
  <c r="F2465" i="1" s="1"/>
  <c r="AW2550" i="1"/>
  <c r="BD2550" i="1"/>
  <c r="AV2563" i="1"/>
  <c r="AW2563" i="1" s="1"/>
  <c r="AY2563" i="1"/>
  <c r="BC2563" i="1" s="1"/>
  <c r="BD2563" i="1" s="1"/>
  <c r="AV2585" i="1"/>
  <c r="AW2602" i="1"/>
  <c r="BD2602" i="1"/>
  <c r="E2019" i="1"/>
  <c r="M2019" i="1"/>
  <c r="M2004" i="1" s="1"/>
  <c r="M2055" i="1" s="1"/>
  <c r="X2020" i="1"/>
  <c r="AA2020" i="1" s="1"/>
  <c r="BA2020" i="1"/>
  <c r="BC2020" i="1" s="1"/>
  <c r="BD2020" i="1" s="1"/>
  <c r="AV2024" i="1"/>
  <c r="AW2024" i="1" s="1"/>
  <c r="AE2028" i="1"/>
  <c r="AH2028" i="1" s="1"/>
  <c r="BD2028" i="1"/>
  <c r="BC2030" i="1"/>
  <c r="AF2033" i="1"/>
  <c r="AF2026" i="1" s="1"/>
  <c r="AF2055" i="1" s="1"/>
  <c r="AW2038" i="1"/>
  <c r="BC2052" i="1"/>
  <c r="BD2052" i="1" s="1"/>
  <c r="AW2053" i="1"/>
  <c r="BD2053" i="1"/>
  <c r="O2058" i="1"/>
  <c r="Q2059" i="1"/>
  <c r="T2059" i="1" s="1"/>
  <c r="AN2057" i="1"/>
  <c r="AN2259" i="1" s="1"/>
  <c r="BD2063" i="1"/>
  <c r="AW2063" i="1"/>
  <c r="BC2075" i="1"/>
  <c r="BD2075" i="1" s="1"/>
  <c r="AW2079" i="1"/>
  <c r="BD2079" i="1"/>
  <c r="AW2085" i="1"/>
  <c r="BD2085" i="1"/>
  <c r="X2086" i="1"/>
  <c r="AA2086" i="1" s="1"/>
  <c r="BD2088" i="1"/>
  <c r="BC2090" i="1"/>
  <c r="BD2090" i="1" s="1"/>
  <c r="BD2091" i="1"/>
  <c r="AW2094" i="1"/>
  <c r="BD2094" i="1"/>
  <c r="AW2108" i="1"/>
  <c r="BD2108" i="1"/>
  <c r="AW2120" i="1"/>
  <c r="BD2120" i="1"/>
  <c r="BC2141" i="1"/>
  <c r="BD2141" i="1" s="1"/>
  <c r="BC2157" i="1"/>
  <c r="BD2157" i="1" s="1"/>
  <c r="AW2167" i="1"/>
  <c r="BD2167" i="1"/>
  <c r="AH2169" i="1"/>
  <c r="AW2174" i="1"/>
  <c r="BD2174" i="1"/>
  <c r="AW2176" i="1"/>
  <c r="BD2176" i="1"/>
  <c r="AW2181" i="1"/>
  <c r="BD2181" i="1"/>
  <c r="X2195" i="1"/>
  <c r="AA2195" i="1" s="1"/>
  <c r="BD2196" i="1"/>
  <c r="AW2196" i="1"/>
  <c r="AY2205" i="1"/>
  <c r="BC2205" i="1" s="1"/>
  <c r="BD2205" i="1" s="1"/>
  <c r="AV2205" i="1"/>
  <c r="AW2205" i="1" s="1"/>
  <c r="W2209" i="1"/>
  <c r="W2208" i="1" s="1"/>
  <c r="X2208" i="1" s="1"/>
  <c r="AA2208" i="1" s="1"/>
  <c r="AY2210" i="1"/>
  <c r="BC2210" i="1" s="1"/>
  <c r="BD2210" i="1" s="1"/>
  <c r="AJ2209" i="1"/>
  <c r="AV2210" i="1"/>
  <c r="AW2210" i="1" s="1"/>
  <c r="AR2208" i="1"/>
  <c r="X2212" i="1"/>
  <c r="AA2212" i="1" s="1"/>
  <c r="BC2212" i="1"/>
  <c r="BD2212" i="1" s="1"/>
  <c r="BD2213" i="1"/>
  <c r="AW2213" i="1"/>
  <c r="AW2216" i="1"/>
  <c r="BD2216" i="1"/>
  <c r="AW2218" i="1"/>
  <c r="BD2218" i="1"/>
  <c r="AV2224" i="1"/>
  <c r="AW2224" i="1" s="1"/>
  <c r="AE2231" i="1"/>
  <c r="AH2231" i="1" s="1"/>
  <c r="H2235" i="1"/>
  <c r="F2231" i="1"/>
  <c r="F2230" i="1" s="1"/>
  <c r="AW2235" i="1"/>
  <c r="AW2246" i="1"/>
  <c r="BD2246" i="1"/>
  <c r="E2262" i="1"/>
  <c r="AL2261" i="1"/>
  <c r="AL2463" i="1" s="1"/>
  <c r="AA2273" i="1"/>
  <c r="AJ2274" i="1"/>
  <c r="C2278" i="1"/>
  <c r="C2261" i="1" s="1"/>
  <c r="C2463" i="1" s="1"/>
  <c r="BD2292" i="1"/>
  <c r="AW2294" i="1"/>
  <c r="BD2294" i="1"/>
  <c r="L2278" i="1"/>
  <c r="L2261" i="1" s="1"/>
  <c r="L2463" i="1" s="1"/>
  <c r="AW2300" i="1"/>
  <c r="BD2300" i="1"/>
  <c r="AE2310" i="1"/>
  <c r="AH2310" i="1" s="1"/>
  <c r="BC2312" i="1"/>
  <c r="BC2314" i="1"/>
  <c r="BD2314" i="1" s="1"/>
  <c r="AF2278" i="1"/>
  <c r="AF2261" i="1" s="1"/>
  <c r="AF2463" i="1" s="1"/>
  <c r="BD2322" i="1"/>
  <c r="AW2322" i="1"/>
  <c r="BC2324" i="1"/>
  <c r="AY2329" i="1"/>
  <c r="BC2329" i="1" s="1"/>
  <c r="AW2337" i="1"/>
  <c r="BD2337" i="1"/>
  <c r="AW2339" i="1"/>
  <c r="BD2339" i="1"/>
  <c r="AW2344" i="1"/>
  <c r="BD2344" i="1"/>
  <c r="AW2351" i="1"/>
  <c r="AZ2351" i="1"/>
  <c r="BC2351" i="1" s="1"/>
  <c r="BD2351" i="1" s="1"/>
  <c r="AY2353" i="1"/>
  <c r="BC2353" i="1" s="1"/>
  <c r="AW2354" i="1"/>
  <c r="BD2354" i="1"/>
  <c r="AV2355" i="1"/>
  <c r="AW2355" i="1" s="1"/>
  <c r="AH2361" i="1"/>
  <c r="BC2373" i="1"/>
  <c r="BD2373" i="1" s="1"/>
  <c r="AW2381" i="1"/>
  <c r="BD2381" i="1"/>
  <c r="BC2383" i="1"/>
  <c r="BD2383" i="1" s="1"/>
  <c r="AV2388" i="1"/>
  <c r="AW2388" i="1" s="1"/>
  <c r="BD2392" i="1"/>
  <c r="BC2396" i="1"/>
  <c r="BD2396" i="1" s="1"/>
  <c r="T2399" i="1"/>
  <c r="BD2404" i="1"/>
  <c r="AW2404" i="1"/>
  <c r="BC2409" i="1"/>
  <c r="BD2409" i="1" s="1"/>
  <c r="BD2410" i="1"/>
  <c r="BD2421" i="1"/>
  <c r="BD2426" i="1"/>
  <c r="W2434" i="1"/>
  <c r="W2463" i="1" s="1"/>
  <c r="BC2446" i="1"/>
  <c r="BD2446" i="1" s="1"/>
  <c r="AW2457" i="1"/>
  <c r="BD2457" i="1"/>
  <c r="BC2460" i="1"/>
  <c r="AY2539" i="1"/>
  <c r="AV2539" i="1"/>
  <c r="AW2574" i="1"/>
  <c r="BD2574" i="1"/>
  <c r="AW2598" i="1"/>
  <c r="BD2598" i="1"/>
  <c r="AZ2627" i="1"/>
  <c r="AM2616" i="1"/>
  <c r="AZ2616" i="1" s="1"/>
  <c r="G2027" i="1"/>
  <c r="AV2028" i="1"/>
  <c r="AW2028" i="1" s="1"/>
  <c r="BD2029" i="1"/>
  <c r="BD2041" i="1"/>
  <c r="BD2049" i="1"/>
  <c r="J2058" i="1"/>
  <c r="AS2058" i="1"/>
  <c r="AZ2059" i="1"/>
  <c r="BD2065" i="1"/>
  <c r="AV2068" i="1"/>
  <c r="AW2068" i="1" s="1"/>
  <c r="G2074" i="1"/>
  <c r="H2074" i="1" s="1"/>
  <c r="AV2075" i="1"/>
  <c r="AW2075" i="1" s="1"/>
  <c r="BD2076" i="1"/>
  <c r="AV2081" i="1"/>
  <c r="AW2081" i="1" s="1"/>
  <c r="BD2082" i="1"/>
  <c r="AV2111" i="1"/>
  <c r="AW2111" i="1" s="1"/>
  <c r="BD2112" i="1"/>
  <c r="BD2118" i="1"/>
  <c r="BD2124" i="1"/>
  <c r="AV2129" i="1"/>
  <c r="AW2129" i="1" s="1"/>
  <c r="BD2130" i="1"/>
  <c r="AV2141" i="1"/>
  <c r="AW2141" i="1" s="1"/>
  <c r="BD2142" i="1"/>
  <c r="AV2157" i="1"/>
  <c r="AW2157" i="1" s="1"/>
  <c r="BD2158" i="1"/>
  <c r="BD2165" i="1"/>
  <c r="BD2172" i="1"/>
  <c r="AV2184" i="1"/>
  <c r="AW2184" i="1" s="1"/>
  <c r="BD2185" i="1"/>
  <c r="BD2198" i="1"/>
  <c r="AV2203" i="1"/>
  <c r="AW2203" i="1" s="1"/>
  <c r="BD2204" i="1"/>
  <c r="D2209" i="1"/>
  <c r="AD2209" i="1"/>
  <c r="AM2209" i="1"/>
  <c r="BD2221" i="1"/>
  <c r="AJ2223" i="1"/>
  <c r="BD2227" i="1"/>
  <c r="V2231" i="1"/>
  <c r="AV2242" i="1"/>
  <c r="AW2242" i="1" s="1"/>
  <c r="BD2243" i="1"/>
  <c r="BD2251" i="1"/>
  <c r="AO2263" i="1"/>
  <c r="AO2262" i="1" s="1"/>
  <c r="BD2268" i="1"/>
  <c r="AV2296" i="1"/>
  <c r="AW2296" i="1" s="1"/>
  <c r="BD2297" i="1"/>
  <c r="AV2303" i="1"/>
  <c r="AW2303" i="1" s="1"/>
  <c r="BD2304" i="1"/>
  <c r="AV2310" i="1"/>
  <c r="AW2310" i="1" s="1"/>
  <c r="BD2311" i="1"/>
  <c r="AY2315" i="1"/>
  <c r="BC2315" i="1" s="1"/>
  <c r="BD2315" i="1" s="1"/>
  <c r="AY2333" i="1"/>
  <c r="BC2333" i="1" s="1"/>
  <c r="BD2333" i="1" s="1"/>
  <c r="AV2341" i="1"/>
  <c r="AW2341" i="1" s="1"/>
  <c r="BD2342" i="1"/>
  <c r="AY2345" i="1"/>
  <c r="BC2345" i="1" s="1"/>
  <c r="BD2345" i="1" s="1"/>
  <c r="AV2357" i="1"/>
  <c r="AW2357" i="1" s="1"/>
  <c r="BD2358" i="1"/>
  <c r="AY2361" i="1"/>
  <c r="BC2361" i="1" s="1"/>
  <c r="BD2361" i="1" s="1"/>
  <c r="BD2371" i="1"/>
  <c r="BD2378" i="1"/>
  <c r="AV2383" i="1"/>
  <c r="AW2383" i="1" s="1"/>
  <c r="BD2384" i="1"/>
  <c r="AY2388" i="1"/>
  <c r="BC2388" i="1" s="1"/>
  <c r="BD2388" i="1" s="1"/>
  <c r="AW2391" i="1"/>
  <c r="BD2393" i="1"/>
  <c r="AY2397" i="1"/>
  <c r="BC2397" i="1" s="1"/>
  <c r="BD2397" i="1" s="1"/>
  <c r="BD2411" i="1"/>
  <c r="P2413" i="1"/>
  <c r="Q2413" i="1" s="1"/>
  <c r="T2413" i="1" s="1"/>
  <c r="AQ2413" i="1"/>
  <c r="BD2422" i="1"/>
  <c r="X2436" i="1"/>
  <c r="AA2436" i="1" s="1"/>
  <c r="AV2446" i="1"/>
  <c r="AW2446" i="1" s="1"/>
  <c r="AW2450" i="1"/>
  <c r="AW2452" i="1"/>
  <c r="BD2452" i="1"/>
  <c r="BA2466" i="1"/>
  <c r="AP2465" i="1"/>
  <c r="AW2472" i="1"/>
  <c r="BD2472" i="1"/>
  <c r="AJ2479" i="1"/>
  <c r="BC2481" i="1"/>
  <c r="BC2491" i="1"/>
  <c r="AE2494" i="1"/>
  <c r="AH2494" i="1" s="1"/>
  <c r="BB2496" i="1"/>
  <c r="BC2497" i="1"/>
  <c r="BC2516" i="1"/>
  <c r="AE2519" i="1"/>
  <c r="AH2519" i="1" s="1"/>
  <c r="AW2526" i="1"/>
  <c r="BD2526" i="1"/>
  <c r="BB2533" i="1"/>
  <c r="BC2534" i="1"/>
  <c r="AE2537" i="1"/>
  <c r="AH2537" i="1" s="1"/>
  <c r="BB2539" i="1"/>
  <c r="BC2540" i="1"/>
  <c r="BD2543" i="1"/>
  <c r="AW2543" i="1"/>
  <c r="AV2549" i="1"/>
  <c r="BC2553" i="1"/>
  <c r="BD2553" i="1" s="1"/>
  <c r="BD2554" i="1"/>
  <c r="AW2554" i="1"/>
  <c r="AW2568" i="1"/>
  <c r="Q2577" i="1"/>
  <c r="T2577" i="1" s="1"/>
  <c r="BC2581" i="1"/>
  <c r="X2592" i="1"/>
  <c r="AA2592" i="1" s="1"/>
  <c r="BC2597" i="1"/>
  <c r="BD2600" i="1"/>
  <c r="AW2600" i="1"/>
  <c r="AY2601" i="1"/>
  <c r="BB2601" i="1"/>
  <c r="AY2611" i="1"/>
  <c r="BB2611" i="1"/>
  <c r="BC2624" i="1"/>
  <c r="AE2627" i="1"/>
  <c r="AH2627" i="1" s="1"/>
  <c r="V2631" i="1"/>
  <c r="X2631" i="1" s="1"/>
  <c r="AA2631" i="1" s="1"/>
  <c r="X2632" i="1"/>
  <c r="AA2632" i="1" s="1"/>
  <c r="AW2653" i="1"/>
  <c r="BD2653" i="1"/>
  <c r="BD2030" i="1"/>
  <c r="AV2034" i="1"/>
  <c r="BD2035" i="1"/>
  <c r="AZ2038" i="1"/>
  <c r="BC2038" i="1" s="1"/>
  <c r="BD2038" i="1" s="1"/>
  <c r="BD2042" i="1"/>
  <c r="BD2050" i="1"/>
  <c r="AJ2059" i="1"/>
  <c r="BD2083" i="1"/>
  <c r="AZ2086" i="1"/>
  <c r="BC2086" i="1" s="1"/>
  <c r="BD2086" i="1" s="1"/>
  <c r="AV2088" i="1"/>
  <c r="AW2088" i="1" s="1"/>
  <c r="BD2113" i="1"/>
  <c r="AV2147" i="1"/>
  <c r="AW2147" i="1" s="1"/>
  <c r="BD2148" i="1"/>
  <c r="BD2166" i="1"/>
  <c r="BD2173" i="1"/>
  <c r="BD2189" i="1"/>
  <c r="AV2193" i="1"/>
  <c r="AW2193" i="1" s="1"/>
  <c r="AZ2195" i="1"/>
  <c r="BC2195" i="1" s="1"/>
  <c r="BD2195" i="1" s="1"/>
  <c r="BD2199" i="1"/>
  <c r="AV2214" i="1"/>
  <c r="BD2215" i="1"/>
  <c r="BD2222" i="1"/>
  <c r="AZ2224" i="1"/>
  <c r="BC2224" i="1" s="1"/>
  <c r="BD2224" i="1" s="1"/>
  <c r="AY2279" i="1"/>
  <c r="BC2279" i="1" s="1"/>
  <c r="BD2279" i="1" s="1"/>
  <c r="AV2285" i="1"/>
  <c r="AW2285" i="1" s="1"/>
  <c r="BD2286" i="1"/>
  <c r="BD2298" i="1"/>
  <c r="BD2305" i="1"/>
  <c r="BD2312" i="1"/>
  <c r="AV2323" i="1"/>
  <c r="AW2323" i="1" s="1"/>
  <c r="BD2324" i="1"/>
  <c r="AV2329" i="1"/>
  <c r="BD2330" i="1"/>
  <c r="AV2335" i="1"/>
  <c r="BD2336" i="1"/>
  <c r="AV2347" i="1"/>
  <c r="BD2348" i="1"/>
  <c r="AV2363" i="1"/>
  <c r="AW2363" i="1" s="1"/>
  <c r="BD2364" i="1"/>
  <c r="BD2372" i="1"/>
  <c r="BD2379" i="1"/>
  <c r="BD2385" i="1"/>
  <c r="BD2394" i="1"/>
  <c r="AV2399" i="1"/>
  <c r="BD2400" i="1"/>
  <c r="BD2406" i="1"/>
  <c r="AY2414" i="1"/>
  <c r="BC2414" i="1" s="1"/>
  <c r="BD2414" i="1" s="1"/>
  <c r="BD2439" i="1"/>
  <c r="T2441" i="1"/>
  <c r="BD2460" i="1"/>
  <c r="E2465" i="1"/>
  <c r="X2466" i="1"/>
  <c r="AA2466" i="1" s="1"/>
  <c r="AL2482" i="1"/>
  <c r="AL2465" i="1" s="1"/>
  <c r="AT2482" i="1"/>
  <c r="AT2465" i="1" s="1"/>
  <c r="AT2667" i="1" s="1"/>
  <c r="AY2499" i="1"/>
  <c r="BC2499" i="1" s="1"/>
  <c r="BD2499" i="1" s="1"/>
  <c r="AJ2498" i="1"/>
  <c r="AV2499" i="1"/>
  <c r="AW2510" i="1"/>
  <c r="BD2530" i="1"/>
  <c r="AW2530" i="1"/>
  <c r="BC2545" i="1"/>
  <c r="BD2545" i="1" s="1"/>
  <c r="AY2551" i="1"/>
  <c r="AV2551" i="1"/>
  <c r="AW2559" i="1"/>
  <c r="BD2564" i="1"/>
  <c r="BD2570" i="1"/>
  <c r="AW2584" i="1"/>
  <c r="AW2593" i="1"/>
  <c r="BD2593" i="1"/>
  <c r="AW2604" i="1"/>
  <c r="BD2604" i="1"/>
  <c r="AW2614" i="1"/>
  <c r="BD2614" i="1"/>
  <c r="AW2619" i="1"/>
  <c r="BD2619" i="1"/>
  <c r="AW2629" i="1"/>
  <c r="BD2629" i="1"/>
  <c r="AW2634" i="1"/>
  <c r="BD2634" i="1"/>
  <c r="AW2636" i="1"/>
  <c r="F2639" i="1"/>
  <c r="H2640" i="1"/>
  <c r="AW2640" i="1"/>
  <c r="G2638" i="1"/>
  <c r="H2645" i="1"/>
  <c r="AE2650" i="1"/>
  <c r="AH2650" i="1" s="1"/>
  <c r="AC2645" i="1"/>
  <c r="AE2645" i="1" s="1"/>
  <c r="AH2645" i="1" s="1"/>
  <c r="AW2696" i="1"/>
  <c r="BD2696" i="1"/>
  <c r="AJ2027" i="1"/>
  <c r="AR2027" i="1"/>
  <c r="AJ2074" i="1"/>
  <c r="AR2074" i="1"/>
  <c r="BA2074" i="1" s="1"/>
  <c r="BD2084" i="1"/>
  <c r="AV2092" i="1"/>
  <c r="BD2093" i="1"/>
  <c r="AV2099" i="1"/>
  <c r="BD2100" i="1"/>
  <c r="AV2106" i="1"/>
  <c r="AW2106" i="1" s="1"/>
  <c r="BD2107" i="1"/>
  <c r="AV2137" i="1"/>
  <c r="AW2137" i="1" s="1"/>
  <c r="BD2138" i="1"/>
  <c r="AV2153" i="1"/>
  <c r="BD2154" i="1"/>
  <c r="AV2179" i="1"/>
  <c r="AW2179" i="1" s="1"/>
  <c r="AM2186" i="1"/>
  <c r="AZ2186" i="1" s="1"/>
  <c r="AO2209" i="1"/>
  <c r="AO2208" i="1" s="1"/>
  <c r="AL2223" i="1"/>
  <c r="AL2208" i="1" s="1"/>
  <c r="AL2259" i="1" s="1"/>
  <c r="AJ2230" i="1"/>
  <c r="O2231" i="1"/>
  <c r="AP2231" i="1"/>
  <c r="AV2231" i="1" s="1"/>
  <c r="AV2232" i="1"/>
  <c r="AW2232" i="1" s="1"/>
  <c r="AO2237" i="1"/>
  <c r="AS2262" i="1"/>
  <c r="AV2276" i="1"/>
  <c r="AW2276" i="1" s="1"/>
  <c r="AS2278" i="1"/>
  <c r="BB2278" i="1" s="1"/>
  <c r="AV2292" i="1"/>
  <c r="AW2292" i="1" s="1"/>
  <c r="AV2318" i="1"/>
  <c r="AW2318" i="1" s="1"/>
  <c r="AV2353" i="1"/>
  <c r="AS2413" i="1"/>
  <c r="E2416" i="1"/>
  <c r="AV2416" i="1"/>
  <c r="AW2416" i="1" s="1"/>
  <c r="AV2428" i="1"/>
  <c r="AW2428" i="1" s="1"/>
  <c r="BB2432" i="1"/>
  <c r="BC2432" i="1" s="1"/>
  <c r="BD2432" i="1" s="1"/>
  <c r="AC2435" i="1"/>
  <c r="AZ2435" i="1"/>
  <c r="H2436" i="1"/>
  <c r="AK2435" i="1"/>
  <c r="AK2434" i="1" s="1"/>
  <c r="AS2435" i="1"/>
  <c r="F2441" i="1"/>
  <c r="F2434" i="1" s="1"/>
  <c r="AO2441" i="1"/>
  <c r="AZ2441" i="1" s="1"/>
  <c r="H2446" i="1"/>
  <c r="BC2462" i="1"/>
  <c r="AG2465" i="1"/>
  <c r="AG2667" i="1" s="1"/>
  <c r="BC2473" i="1"/>
  <c r="BD2481" i="1"/>
  <c r="O2482" i="1"/>
  <c r="Q2482" i="1" s="1"/>
  <c r="AS2482" i="1"/>
  <c r="BB2482" i="1" s="1"/>
  <c r="BD2487" i="1"/>
  <c r="AW2487" i="1"/>
  <c r="AW2491" i="1"/>
  <c r="BD2491" i="1"/>
  <c r="AW2497" i="1"/>
  <c r="BD2497" i="1"/>
  <c r="BA2498" i="1"/>
  <c r="AW2499" i="1"/>
  <c r="BC2509" i="1"/>
  <c r="BD2512" i="1"/>
  <c r="AW2512" i="1"/>
  <c r="AW2516" i="1"/>
  <c r="BD2516" i="1"/>
  <c r="BC2521" i="1"/>
  <c r="BD2521" i="1" s="1"/>
  <c r="AZ2524" i="1"/>
  <c r="AA2527" i="1"/>
  <c r="AY2527" i="1"/>
  <c r="AV2527" i="1"/>
  <c r="AW2527" i="1" s="1"/>
  <c r="Q2529" i="1"/>
  <c r="T2529" i="1" s="1"/>
  <c r="AW2534" i="1"/>
  <c r="BD2534" i="1"/>
  <c r="AW2540" i="1"/>
  <c r="BD2540" i="1"/>
  <c r="AE2549" i="1"/>
  <c r="AH2549" i="1" s="1"/>
  <c r="AW2549" i="1"/>
  <c r="BB2551" i="1"/>
  <c r="BC2552" i="1"/>
  <c r="AY2555" i="1"/>
  <c r="BB2555" i="1"/>
  <c r="BC2556" i="1"/>
  <c r="BD2556" i="1" s="1"/>
  <c r="AZ2559" i="1"/>
  <c r="T2567" i="1"/>
  <c r="AW2573" i="1"/>
  <c r="BD2573" i="1"/>
  <c r="AV2577" i="1"/>
  <c r="BD2581" i="1"/>
  <c r="BC2583" i="1"/>
  <c r="AV2592" i="1"/>
  <c r="AW2592" i="1" s="1"/>
  <c r="AA2594" i="1"/>
  <c r="AW2597" i="1"/>
  <c r="BD2597" i="1"/>
  <c r="BC2603" i="1"/>
  <c r="BD2606" i="1"/>
  <c r="AW2606" i="1"/>
  <c r="BC2613" i="1"/>
  <c r="AZ2617" i="1"/>
  <c r="BC2617" i="1" s="1"/>
  <c r="Y2617" i="1"/>
  <c r="Y2616" i="1" s="1"/>
  <c r="AA2618" i="1"/>
  <c r="BC2618" i="1"/>
  <c r="AW2624" i="1"/>
  <c r="BD2624" i="1"/>
  <c r="M2631" i="1"/>
  <c r="M2616" i="1" s="1"/>
  <c r="Q2639" i="1"/>
  <c r="T2639" i="1" s="1"/>
  <c r="AO2639" i="1"/>
  <c r="AO2638" i="1" s="1"/>
  <c r="AZ2640" i="1"/>
  <c r="P2670" i="1"/>
  <c r="Q2681" i="1"/>
  <c r="T2681" i="1" s="1"/>
  <c r="AW2690" i="1"/>
  <c r="BD2690" i="1"/>
  <c r="J2027" i="1"/>
  <c r="AS2027" i="1"/>
  <c r="AJ2033" i="1"/>
  <c r="AR2033" i="1"/>
  <c r="BA2033" i="1" s="1"/>
  <c r="AS2074" i="1"/>
  <c r="BB2074" i="1" s="1"/>
  <c r="G2209" i="1"/>
  <c r="D2223" i="1"/>
  <c r="E2223" i="1" s="1"/>
  <c r="AD2223" i="1"/>
  <c r="AE2223" i="1" s="1"/>
  <c r="AH2223" i="1" s="1"/>
  <c r="G2237" i="1"/>
  <c r="H2237" i="1" s="1"/>
  <c r="AO2281" i="1"/>
  <c r="AO2278" i="1" s="1"/>
  <c r="AP2390" i="1"/>
  <c r="P2427" i="1"/>
  <c r="Q2427" i="1" s="1"/>
  <c r="T2427" i="1" s="1"/>
  <c r="AQ2427" i="1"/>
  <c r="BA2427" i="1" s="1"/>
  <c r="G2434" i="1"/>
  <c r="Q2435" i="1"/>
  <c r="T2435" i="1" s="1"/>
  <c r="AD2435" i="1"/>
  <c r="AD2434" i="1" s="1"/>
  <c r="BC2440" i="1"/>
  <c r="BD2440" i="1" s="1"/>
  <c r="BC2447" i="1"/>
  <c r="BD2450" i="1"/>
  <c r="BD2455" i="1"/>
  <c r="M2465" i="1"/>
  <c r="AJ2468" i="1"/>
  <c r="AW2471" i="1"/>
  <c r="BD2471" i="1"/>
  <c r="Z2482" i="1"/>
  <c r="AV2485" i="1"/>
  <c r="AW2485" i="1" s="1"/>
  <c r="BC2486" i="1"/>
  <c r="AY2489" i="1"/>
  <c r="BC2489" i="1" s="1"/>
  <c r="BD2489" i="1" s="1"/>
  <c r="BC2492" i="1"/>
  <c r="BD2492" i="1" s="1"/>
  <c r="BD2493" i="1"/>
  <c r="AC2482" i="1"/>
  <c r="AE2496" i="1"/>
  <c r="AH2496" i="1" s="1"/>
  <c r="X2498" i="1"/>
  <c r="AA2498" i="1" s="1"/>
  <c r="AQ2482" i="1"/>
  <c r="AQ2465" i="1" s="1"/>
  <c r="AQ2667" i="1" s="1"/>
  <c r="AE2500" i="1"/>
  <c r="AH2500" i="1" s="1"/>
  <c r="AW2503" i="1"/>
  <c r="BD2503" i="1"/>
  <c r="BC2511" i="1"/>
  <c r="AY2514" i="1"/>
  <c r="BC2514" i="1" s="1"/>
  <c r="BD2514" i="1" s="1"/>
  <c r="BC2517" i="1"/>
  <c r="BD2517" i="1" s="1"/>
  <c r="BD2518" i="1"/>
  <c r="BC2523" i="1"/>
  <c r="BD2523" i="1" s="1"/>
  <c r="AN2482" i="1"/>
  <c r="AN2465" i="1" s="1"/>
  <c r="AN2667" i="1" s="1"/>
  <c r="AV2524" i="1"/>
  <c r="AW2524" i="1" s="1"/>
  <c r="BB2527" i="1"/>
  <c r="BC2528" i="1"/>
  <c r="BC2535" i="1"/>
  <c r="BD2535" i="1" s="1"/>
  <c r="BD2536" i="1"/>
  <c r="BC2541" i="1"/>
  <c r="BD2541" i="1" s="1"/>
  <c r="BD2542" i="1"/>
  <c r="AV2547" i="1"/>
  <c r="AW2547" i="1" s="1"/>
  <c r="BC2548" i="1"/>
  <c r="AV2553" i="1"/>
  <c r="AW2553" i="1"/>
  <c r="BC2558" i="1"/>
  <c r="BD2558" i="1" s="1"/>
  <c r="AH2563" i="1"/>
  <c r="BB2565" i="1"/>
  <c r="AW2566" i="1"/>
  <c r="BD2566" i="1"/>
  <c r="AW2576" i="1"/>
  <c r="BD2576" i="1"/>
  <c r="AW2580" i="1"/>
  <c r="BD2580" i="1"/>
  <c r="AW2585" i="1"/>
  <c r="AE2587" i="1"/>
  <c r="AH2587" i="1" s="1"/>
  <c r="AW2590" i="1"/>
  <c r="BD2590" i="1"/>
  <c r="AZ2592" i="1"/>
  <c r="BC2592" i="1" s="1"/>
  <c r="BD2592" i="1" s="1"/>
  <c r="BD2595" i="1"/>
  <c r="AW2595" i="1"/>
  <c r="BD2599" i="1"/>
  <c r="T2601" i="1"/>
  <c r="Q2603" i="1"/>
  <c r="T2603" i="1" s="1"/>
  <c r="T2611" i="1"/>
  <c r="Q2613" i="1"/>
  <c r="T2613" i="1" s="1"/>
  <c r="Q2618" i="1"/>
  <c r="T2618" i="1" s="1"/>
  <c r="Q2617" i="1"/>
  <c r="T2617" i="1" s="1"/>
  <c r="O2616" i="1"/>
  <c r="Q2616" i="1" s="1"/>
  <c r="T2616" i="1" s="1"/>
  <c r="AZ2620" i="1"/>
  <c r="AZ2631" i="1"/>
  <c r="AW2633" i="1"/>
  <c r="BC2636" i="1"/>
  <c r="BD2636" i="1" s="1"/>
  <c r="BA2639" i="1"/>
  <c r="J2639" i="1"/>
  <c r="K2643" i="1"/>
  <c r="E2646" i="1"/>
  <c r="D2645" i="1"/>
  <c r="E2645" i="1" s="1"/>
  <c r="AV2325" i="1"/>
  <c r="AW2325" i="1" s="1"/>
  <c r="AV2349" i="1"/>
  <c r="AW2349" i="1" s="1"/>
  <c r="AV2373" i="1"/>
  <c r="AW2373" i="1" s="1"/>
  <c r="AV2407" i="1"/>
  <c r="AW2407" i="1" s="1"/>
  <c r="AM2413" i="1"/>
  <c r="AV2413" i="1" s="1"/>
  <c r="AJ2427" i="1"/>
  <c r="K2436" i="1"/>
  <c r="J2435" i="1"/>
  <c r="AZ2436" i="1"/>
  <c r="BC2436" i="1" s="1"/>
  <c r="BD2436" i="1" s="1"/>
  <c r="X2439" i="1"/>
  <c r="AA2439" i="1" s="1"/>
  <c r="AW2439" i="1"/>
  <c r="AW2443" i="1"/>
  <c r="AW2445" i="1"/>
  <c r="BD2445" i="1"/>
  <c r="BD2449" i="1"/>
  <c r="BC2453" i="1"/>
  <c r="BD2453" i="1" s="1"/>
  <c r="AW2462" i="1"/>
  <c r="BD2462" i="1"/>
  <c r="BD2473" i="1"/>
  <c r="E2482" i="1"/>
  <c r="X2494" i="1"/>
  <c r="AA2494" i="1" s="1"/>
  <c r="AW2496" i="1"/>
  <c r="BC2502" i="1"/>
  <c r="BD2505" i="1"/>
  <c r="AW2505" i="1"/>
  <c r="AW2509" i="1"/>
  <c r="BD2509" i="1"/>
  <c r="X2519" i="1"/>
  <c r="AA2519" i="1" s="1"/>
  <c r="BA2522" i="1"/>
  <c r="BC2522" i="1" s="1"/>
  <c r="BD2522" i="1" s="1"/>
  <c r="BC2524" i="1"/>
  <c r="BD2524" i="1" s="1"/>
  <c r="AV2529" i="1"/>
  <c r="AW2533" i="1"/>
  <c r="X2537" i="1"/>
  <c r="AA2537" i="1" s="1"/>
  <c r="AW2539" i="1"/>
  <c r="AW2552" i="1"/>
  <c r="BD2552" i="1"/>
  <c r="T2555" i="1"/>
  <c r="AZ2555" i="1"/>
  <c r="BA2557" i="1"/>
  <c r="BC2557" i="1" s="1"/>
  <c r="BD2557" i="1" s="1"/>
  <c r="BC2559" i="1"/>
  <c r="BD2559" i="1" s="1"/>
  <c r="AV2565" i="1"/>
  <c r="AW2565" i="1" s="1"/>
  <c r="X2577" i="1"/>
  <c r="AA2577" i="1" s="1"/>
  <c r="BA2577" i="1"/>
  <c r="BC2577" i="1" s="1"/>
  <c r="AW2583" i="1"/>
  <c r="BD2583" i="1"/>
  <c r="AZ2585" i="1"/>
  <c r="BC2585" i="1" s="1"/>
  <c r="BD2585" i="1" s="1"/>
  <c r="BC2589" i="1"/>
  <c r="AE2592" i="1"/>
  <c r="AH2592" i="1" s="1"/>
  <c r="AW2596" i="1"/>
  <c r="AW2609" i="1"/>
  <c r="BD2609" i="1"/>
  <c r="K2617" i="1"/>
  <c r="AH2617" i="1"/>
  <c r="AW2628" i="1"/>
  <c r="BD2628" i="1"/>
  <c r="AW2664" i="1"/>
  <c r="AV2432" i="1"/>
  <c r="AW2432" i="1" s="1"/>
  <c r="BD2447" i="1"/>
  <c r="Z2465" i="1"/>
  <c r="Z2667" i="1" s="1"/>
  <c r="Q2466" i="1"/>
  <c r="T2466" i="1" s="1"/>
  <c r="O2465" i="1"/>
  <c r="AY2474" i="1"/>
  <c r="BC2474" i="1" s="1"/>
  <c r="BD2474" i="1" s="1"/>
  <c r="AV2474" i="1"/>
  <c r="AW2474" i="1" s="1"/>
  <c r="AJ2480" i="1"/>
  <c r="I2482" i="1"/>
  <c r="I2465" i="1" s="1"/>
  <c r="I2667" i="1" s="1"/>
  <c r="R2482" i="1"/>
  <c r="R2465" i="1" s="1"/>
  <c r="R2667" i="1" s="1"/>
  <c r="BD2486" i="1"/>
  <c r="BB2494" i="1"/>
  <c r="BC2494" i="1" s="1"/>
  <c r="BD2494" i="1" s="1"/>
  <c r="AW2495" i="1"/>
  <c r="BD2495" i="1"/>
  <c r="Y2482" i="1"/>
  <c r="Y2465" i="1" s="1"/>
  <c r="Y2667" i="1" s="1"/>
  <c r="BC2510" i="1"/>
  <c r="BD2510" i="1" s="1"/>
  <c r="BD2511" i="1"/>
  <c r="BB2519" i="1"/>
  <c r="BC2519" i="1" s="1"/>
  <c r="BD2519" i="1" s="1"/>
  <c r="AW2520" i="1"/>
  <c r="BD2520" i="1"/>
  <c r="V2482" i="1"/>
  <c r="X2482" i="1" s="1"/>
  <c r="AA2482" i="1" s="1"/>
  <c r="AW2528" i="1"/>
  <c r="BD2528" i="1"/>
  <c r="AW2532" i="1"/>
  <c r="BD2532" i="1"/>
  <c r="BB2537" i="1"/>
  <c r="BC2537" i="1" s="1"/>
  <c r="BD2537" i="1" s="1"/>
  <c r="AW2538" i="1"/>
  <c r="BD2538" i="1"/>
  <c r="BD2548" i="1"/>
  <c r="AA2553" i="1"/>
  <c r="AZ2565" i="1"/>
  <c r="BC2565" i="1" s="1"/>
  <c r="BD2565" i="1" s="1"/>
  <c r="AY2567" i="1"/>
  <c r="AV2567" i="1"/>
  <c r="AW2569" i="1"/>
  <c r="BD2569" i="1"/>
  <c r="BC2584" i="1"/>
  <c r="BD2584" i="1" s="1"/>
  <c r="H2617" i="1"/>
  <c r="G2616" i="1"/>
  <c r="H2616" i="1" s="1"/>
  <c r="AY2622" i="1"/>
  <c r="BC2622" i="1" s="1"/>
  <c r="BD2622" i="1" s="1"/>
  <c r="BB2627" i="1"/>
  <c r="BC2627" i="1" s="1"/>
  <c r="BD2627" i="1" s="1"/>
  <c r="X2640" i="1"/>
  <c r="AA2640" i="1" s="1"/>
  <c r="BD2641" i="1"/>
  <c r="AW2641" i="1"/>
  <c r="AY2682" i="1"/>
  <c r="BC2682" i="1" s="1"/>
  <c r="BD2682" i="1" s="1"/>
  <c r="AV2682" i="1"/>
  <c r="K2711" i="1"/>
  <c r="J2686" i="1"/>
  <c r="K2686" i="1" s="1"/>
  <c r="AJ2271" i="1"/>
  <c r="AJ2263" i="1" s="1"/>
  <c r="M2435" i="1"/>
  <c r="M2434" i="1" s="1"/>
  <c r="M2463" i="1" s="1"/>
  <c r="X2442" i="1"/>
  <c r="AA2442" i="1" s="1"/>
  <c r="AW2461" i="1"/>
  <c r="BD2461" i="1"/>
  <c r="J2466" i="1"/>
  <c r="AS2465" i="1"/>
  <c r="G2466" i="1"/>
  <c r="AA2467" i="1"/>
  <c r="AW2475" i="1"/>
  <c r="BD2475" i="1"/>
  <c r="J2482" i="1"/>
  <c r="K2482" i="1" s="1"/>
  <c r="K2483" i="1"/>
  <c r="AV2494" i="1"/>
  <c r="AW2494" i="1" s="1"/>
  <c r="S2482" i="1"/>
  <c r="S2465" i="1" s="1"/>
  <c r="S2667" i="1" s="1"/>
  <c r="AW2502" i="1"/>
  <c r="BD2502" i="1"/>
  <c r="AV2519" i="1"/>
  <c r="AW2519" i="1" s="1"/>
  <c r="AV2522" i="1"/>
  <c r="AW2522" i="1" s="1"/>
  <c r="X2529" i="1"/>
  <c r="AA2529" i="1" s="1"/>
  <c r="BA2529" i="1"/>
  <c r="BC2529" i="1" s="1"/>
  <c r="AV2537" i="1"/>
  <c r="AW2537" i="1" s="1"/>
  <c r="X2549" i="1"/>
  <c r="AA2549" i="1" s="1"/>
  <c r="BC2549" i="1"/>
  <c r="BD2549" i="1" s="1"/>
  <c r="T2551" i="1"/>
  <c r="AV2557" i="1"/>
  <c r="AW2557" i="1" s="1"/>
  <c r="AW2564" i="1"/>
  <c r="AE2565" i="1"/>
  <c r="AH2565" i="1" s="1"/>
  <c r="BB2567" i="1"/>
  <c r="BC2568" i="1"/>
  <c r="BD2568" i="1" s="1"/>
  <c r="AW2570" i="1"/>
  <c r="BD2571" i="1"/>
  <c r="AW2571" i="1"/>
  <c r="AH2585" i="1"/>
  <c r="AW2589" i="1"/>
  <c r="BD2589" i="1"/>
  <c r="AW2608" i="1"/>
  <c r="BD2608" i="1"/>
  <c r="BA2617" i="1"/>
  <c r="AP2616" i="1"/>
  <c r="AW2635" i="1"/>
  <c r="BD2635" i="1"/>
  <c r="BC2640" i="1"/>
  <c r="BD2640" i="1" s="1"/>
  <c r="AY2643" i="1"/>
  <c r="BC2643" i="1" s="1"/>
  <c r="BD2643" i="1" s="1"/>
  <c r="AK2639" i="1"/>
  <c r="BB2639" i="1"/>
  <c r="BD2644" i="1"/>
  <c r="D2670" i="1"/>
  <c r="E2671" i="1"/>
  <c r="AW2710" i="1"/>
  <c r="BD2710" i="1"/>
  <c r="Q2467" i="1"/>
  <c r="T2467" i="1" s="1"/>
  <c r="BA2467" i="1"/>
  <c r="AJ2478" i="1"/>
  <c r="AK2594" i="1"/>
  <c r="AY2594" i="1" s="1"/>
  <c r="BC2594" i="1" s="1"/>
  <c r="BD2594" i="1" s="1"/>
  <c r="AV2627" i="1"/>
  <c r="AW2627" i="1" s="1"/>
  <c r="AA2646" i="1"/>
  <c r="BD2655" i="1"/>
  <c r="BC2657" i="1"/>
  <c r="BD2657" i="1" s="1"/>
  <c r="AW2658" i="1"/>
  <c r="BD2658" i="1"/>
  <c r="O2686" i="1"/>
  <c r="Q2687" i="1"/>
  <c r="T2687" i="1" s="1"/>
  <c r="D2686" i="1"/>
  <c r="E2686" i="1" s="1"/>
  <c r="E2689" i="1"/>
  <c r="AW2692" i="1"/>
  <c r="BD2692" i="1"/>
  <c r="AE2702" i="1"/>
  <c r="AH2702" i="1" s="1"/>
  <c r="AC2686" i="1"/>
  <c r="AW2713" i="1"/>
  <c r="BD2713" i="1"/>
  <c r="BD2715" i="1"/>
  <c r="BD2722" i="1"/>
  <c r="BC2723" i="1"/>
  <c r="BD2723" i="1" s="1"/>
  <c r="AW2724" i="1"/>
  <c r="BD2724" i="1"/>
  <c r="BC2728" i="1"/>
  <c r="BD2755" i="1"/>
  <c r="AW2757" i="1"/>
  <c r="BC2765" i="1"/>
  <c r="AW2772" i="1"/>
  <c r="BD2772" i="1"/>
  <c r="BD2780" i="1"/>
  <c r="AW2780" i="1"/>
  <c r="BD2792" i="1"/>
  <c r="AW2792" i="1"/>
  <c r="BC2807" i="1"/>
  <c r="BC2815" i="1"/>
  <c r="Y2820" i="1"/>
  <c r="BC2826" i="1"/>
  <c r="AW2827" i="1"/>
  <c r="BD2827" i="1"/>
  <c r="BD2829" i="1"/>
  <c r="AW2829" i="1"/>
  <c r="AW2838" i="1"/>
  <c r="BD2838" i="1"/>
  <c r="O2842" i="1"/>
  <c r="Q2842" i="1" s="1"/>
  <c r="T2842" i="1" s="1"/>
  <c r="Q2843" i="1"/>
  <c r="T2843" i="1" s="1"/>
  <c r="AU2842" i="1"/>
  <c r="X2849" i="1"/>
  <c r="AA2849" i="1" s="1"/>
  <c r="BD2857" i="1"/>
  <c r="AW2857" i="1"/>
  <c r="AW2647" i="1"/>
  <c r="BD2647" i="1"/>
  <c r="BA2650" i="1"/>
  <c r="BC2650" i="1" s="1"/>
  <c r="AP2645" i="1"/>
  <c r="AD2670" i="1"/>
  <c r="AE2671" i="1"/>
  <c r="AH2671" i="1" s="1"/>
  <c r="AW2674" i="1"/>
  <c r="BD2674" i="1"/>
  <c r="AJ2679" i="1"/>
  <c r="AQ2670" i="1"/>
  <c r="BA2681" i="1"/>
  <c r="AJ2683" i="1"/>
  <c r="AJ2681" i="1" s="1"/>
  <c r="AZ2689" i="1"/>
  <c r="AM2686" i="1"/>
  <c r="AZ2686" i="1" s="1"/>
  <c r="AW2693" i="1"/>
  <c r="AO2686" i="1"/>
  <c r="AO2669" i="1" s="1"/>
  <c r="AO2871" i="1" s="1"/>
  <c r="AZ2700" i="1"/>
  <c r="P2686" i="1"/>
  <c r="Q2704" i="1"/>
  <c r="T2704" i="1" s="1"/>
  <c r="AW2707" i="1"/>
  <c r="BD2707" i="1"/>
  <c r="AW2720" i="1"/>
  <c r="BD2720" i="1"/>
  <c r="BD2739" i="1"/>
  <c r="AW2739" i="1"/>
  <c r="AW2743" i="1"/>
  <c r="BD2743" i="1"/>
  <c r="AW2748" i="1"/>
  <c r="BD2748" i="1"/>
  <c r="BC2763" i="1"/>
  <c r="BD2776" i="1"/>
  <c r="AW2788" i="1"/>
  <c r="BD2788" i="1"/>
  <c r="AW2794" i="1"/>
  <c r="BD2794" i="1"/>
  <c r="BD2818" i="1"/>
  <c r="AW2818" i="1"/>
  <c r="BD2846" i="1"/>
  <c r="AW2846" i="1"/>
  <c r="AW2848" i="1"/>
  <c r="BD2848" i="1"/>
  <c r="AJ2441" i="1"/>
  <c r="BD2470" i="1"/>
  <c r="G2482" i="1"/>
  <c r="H2482" i="1" s="1"/>
  <c r="AV2483" i="1"/>
  <c r="AW2483" i="1" s="1"/>
  <c r="BD2484" i="1"/>
  <c r="AV2489" i="1"/>
  <c r="AW2489" i="1" s="1"/>
  <c r="BD2490" i="1"/>
  <c r="AV2500" i="1"/>
  <c r="AW2500" i="1" s="1"/>
  <c r="BD2501" i="1"/>
  <c r="AV2507" i="1"/>
  <c r="AW2507" i="1" s="1"/>
  <c r="BD2508" i="1"/>
  <c r="AV2514" i="1"/>
  <c r="AW2514" i="1" s="1"/>
  <c r="BD2515" i="1"/>
  <c r="AV2545" i="1"/>
  <c r="AW2545" i="1" s="1"/>
  <c r="BD2546" i="1"/>
  <c r="AV2561" i="1"/>
  <c r="AW2561" i="1" s="1"/>
  <c r="BD2562" i="1"/>
  <c r="BD2575" i="1"/>
  <c r="BD2582" i="1"/>
  <c r="AV2587" i="1"/>
  <c r="AW2587" i="1" s="1"/>
  <c r="BD2588" i="1"/>
  <c r="BD2596" i="1"/>
  <c r="AV2617" i="1"/>
  <c r="H2620" i="1"/>
  <c r="AV2622" i="1"/>
  <c r="AW2622" i="1" s="1"/>
  <c r="BD2623" i="1"/>
  <c r="BD2630" i="1"/>
  <c r="J2631" i="1"/>
  <c r="K2631" i="1" s="1"/>
  <c r="AS2631" i="1"/>
  <c r="BB2631" i="1" s="1"/>
  <c r="BD2633" i="1"/>
  <c r="V2638" i="1"/>
  <c r="X2638" i="1" s="1"/>
  <c r="AA2638" i="1" s="1"/>
  <c r="C2639" i="1"/>
  <c r="C2638" i="1" s="1"/>
  <c r="AC2639" i="1"/>
  <c r="AL2639" i="1"/>
  <c r="AL2638" i="1" s="1"/>
  <c r="E2643" i="1"/>
  <c r="AW2660" i="1"/>
  <c r="BD2660" i="1"/>
  <c r="F2669" i="1"/>
  <c r="H2670" i="1"/>
  <c r="X2670" i="1"/>
  <c r="AA2670" i="1" s="1"/>
  <c r="K2671" i="1"/>
  <c r="BB2671" i="1"/>
  <c r="AW2676" i="1"/>
  <c r="BD2676" i="1"/>
  <c r="I2671" i="1"/>
  <c r="I2670" i="1" s="1"/>
  <c r="I2669" i="1" s="1"/>
  <c r="I2871" i="1" s="1"/>
  <c r="K2678" i="1"/>
  <c r="AA2681" i="1"/>
  <c r="J2681" i="1"/>
  <c r="K2682" i="1"/>
  <c r="G2686" i="1"/>
  <c r="H2687" i="1"/>
  <c r="BC2689" i="1"/>
  <c r="BD2689" i="1" s="1"/>
  <c r="BC2693" i="1"/>
  <c r="BD2693" i="1" s="1"/>
  <c r="AW2694" i="1"/>
  <c r="BA2704" i="1"/>
  <c r="AY2711" i="1"/>
  <c r="AV2711" i="1"/>
  <c r="AK2686" i="1"/>
  <c r="AK2669" i="1" s="1"/>
  <c r="AK2871" i="1" s="1"/>
  <c r="AS2686" i="1"/>
  <c r="BD2717" i="1"/>
  <c r="BD2741" i="1"/>
  <c r="AW2760" i="1"/>
  <c r="BD2760" i="1"/>
  <c r="BD2762" i="1"/>
  <c r="BD2771" i="1"/>
  <c r="BD2774" i="1"/>
  <c r="AW2774" i="1"/>
  <c r="AW2778" i="1"/>
  <c r="BD2778" i="1"/>
  <c r="AW2785" i="1"/>
  <c r="BD2785" i="1"/>
  <c r="BD2805" i="1"/>
  <c r="AW2805" i="1"/>
  <c r="C2820" i="1"/>
  <c r="AT2820" i="1"/>
  <c r="BB2820" i="1" s="1"/>
  <c r="BD2841" i="1"/>
  <c r="AW2841" i="1"/>
  <c r="N2842" i="1"/>
  <c r="H2843" i="1"/>
  <c r="G2842" i="1"/>
  <c r="H2842" i="1" s="1"/>
  <c r="BC2847" i="1"/>
  <c r="BD2847" i="1" s="1"/>
  <c r="AW2850" i="1"/>
  <c r="AW2861" i="1"/>
  <c r="BD2861" i="1"/>
  <c r="BD2865" i="1"/>
  <c r="AW2865" i="1"/>
  <c r="AJ2476" i="1"/>
  <c r="Q2620" i="1"/>
  <c r="T2620" i="1" s="1"/>
  <c r="BA2620" i="1"/>
  <c r="BC2620" i="1" s="1"/>
  <c r="AR2632" i="1"/>
  <c r="AM2639" i="1"/>
  <c r="K2645" i="1"/>
  <c r="AE2646" i="1"/>
  <c r="AH2646" i="1" s="1"/>
  <c r="AZ2645" i="1"/>
  <c r="AV2650" i="1"/>
  <c r="AW2652" i="1"/>
  <c r="BD2652" i="1"/>
  <c r="BC2659" i="1"/>
  <c r="BC2661" i="1"/>
  <c r="BD2661" i="1" s="1"/>
  <c r="AW2662" i="1"/>
  <c r="BD2662" i="1"/>
  <c r="BD2666" i="1"/>
  <c r="BB2670" i="1"/>
  <c r="BA2672" i="1"/>
  <c r="AR2671" i="1"/>
  <c r="AR2670" i="1" s="1"/>
  <c r="AR2669" i="1" s="1"/>
  <c r="AW2682" i="1"/>
  <c r="AW2684" i="1"/>
  <c r="BD2684" i="1"/>
  <c r="Z2871" i="1"/>
  <c r="AP2686" i="1"/>
  <c r="BA2687" i="1"/>
  <c r="BC2687" i="1" s="1"/>
  <c r="AD2686" i="1"/>
  <c r="AE2689" i="1"/>
  <c r="AH2689" i="1" s="1"/>
  <c r="AW2691" i="1"/>
  <c r="BD2691" i="1"/>
  <c r="BD2695" i="1"/>
  <c r="S2871" i="1"/>
  <c r="BD2709" i="1"/>
  <c r="AW2711" i="1"/>
  <c r="AW2714" i="1"/>
  <c r="BD2714" i="1"/>
  <c r="BD2728" i="1"/>
  <c r="BC2731" i="1"/>
  <c r="BD2731" i="1" s="1"/>
  <c r="BC2759" i="1"/>
  <c r="AW2761" i="1"/>
  <c r="AW2767" i="1"/>
  <c r="AW2783" i="1"/>
  <c r="BD2783" i="1"/>
  <c r="BC2789" i="1"/>
  <c r="BD2800" i="1"/>
  <c r="AW2800" i="1"/>
  <c r="AW2811" i="1"/>
  <c r="BD2811" i="1"/>
  <c r="AM2820" i="1"/>
  <c r="AZ2821" i="1"/>
  <c r="BD2826" i="1"/>
  <c r="AP2842" i="1"/>
  <c r="BA2843" i="1"/>
  <c r="K2849" i="1"/>
  <c r="AJ2482" i="1"/>
  <c r="AR2482" i="1"/>
  <c r="AR2465" i="1" s="1"/>
  <c r="AV2613" i="1"/>
  <c r="AJ2616" i="1"/>
  <c r="AV2618" i="1"/>
  <c r="BC2648" i="1"/>
  <c r="BC2651" i="1"/>
  <c r="AW2654" i="1"/>
  <c r="BD2654" i="1"/>
  <c r="AE2670" i="1"/>
  <c r="AH2670" i="1" s="1"/>
  <c r="AU2669" i="1"/>
  <c r="AU2871" i="1" s="1"/>
  <c r="BC2672" i="1"/>
  <c r="BD2672" i="1" s="1"/>
  <c r="AJ2678" i="1"/>
  <c r="AV2700" i="1"/>
  <c r="AW2700" i="1" s="1"/>
  <c r="AW2703" i="1"/>
  <c r="BD2703" i="1"/>
  <c r="AW2706" i="1"/>
  <c r="BD2706" i="1"/>
  <c r="AY2718" i="1"/>
  <c r="BC2718" i="1" s="1"/>
  <c r="AV2718" i="1"/>
  <c r="AW2721" i="1"/>
  <c r="BD2721" i="1"/>
  <c r="AN2871" i="1"/>
  <c r="AW2733" i="1"/>
  <c r="AW2735" i="1"/>
  <c r="BD2735" i="1"/>
  <c r="AW2738" i="1"/>
  <c r="BD2738" i="1"/>
  <c r="AW2754" i="1"/>
  <c r="BD2754" i="1"/>
  <c r="AW2756" i="1"/>
  <c r="BD2756" i="1"/>
  <c r="AW2758" i="1"/>
  <c r="BD2758" i="1"/>
  <c r="BD2781" i="1"/>
  <c r="BD2793" i="1"/>
  <c r="BD2797" i="1"/>
  <c r="AW2797" i="1"/>
  <c r="BC2798" i="1"/>
  <c r="BC2817" i="1"/>
  <c r="F2820" i="1"/>
  <c r="H2820" i="1" s="1"/>
  <c r="H2821" i="1"/>
  <c r="AW2822" i="1"/>
  <c r="BD2824" i="1"/>
  <c r="BD2828" i="1"/>
  <c r="AW2828" i="1"/>
  <c r="BB2835" i="1"/>
  <c r="AW2837" i="1"/>
  <c r="BD2837" i="1"/>
  <c r="X2843" i="1"/>
  <c r="AA2843" i="1" s="1"/>
  <c r="V2842" i="1"/>
  <c r="AW2856" i="1"/>
  <c r="BD2856" i="1"/>
  <c r="BD2858" i="1"/>
  <c r="AW2858" i="1"/>
  <c r="AW2870" i="1"/>
  <c r="BD2870" i="1"/>
  <c r="BD2648" i="1"/>
  <c r="E2650" i="1"/>
  <c r="BD2651" i="1"/>
  <c r="BD2659" i="1"/>
  <c r="BD2665" i="1"/>
  <c r="AW2665" i="1"/>
  <c r="N2669" i="1"/>
  <c r="N2871" i="1" s="1"/>
  <c r="AM2670" i="1"/>
  <c r="AZ2671" i="1"/>
  <c r="AJ2680" i="1"/>
  <c r="AV2687" i="1"/>
  <c r="L2686" i="1"/>
  <c r="L2669" i="1" s="1"/>
  <c r="L2871" i="1" s="1"/>
  <c r="BD2697" i="1"/>
  <c r="AA2698" i="1"/>
  <c r="AY2698" i="1"/>
  <c r="BC2698" i="1" s="1"/>
  <c r="BD2698" i="1" s="1"/>
  <c r="AV2698" i="1"/>
  <c r="AW2698" i="1" s="1"/>
  <c r="W2686" i="1"/>
  <c r="W2669" i="1" s="1"/>
  <c r="W2871" i="1" s="1"/>
  <c r="X2700" i="1"/>
  <c r="AA2700" i="1" s="1"/>
  <c r="BB2702" i="1"/>
  <c r="AY2705" i="1"/>
  <c r="BC2705" i="1" s="1"/>
  <c r="BD2705" i="1" s="1"/>
  <c r="AV2705" i="1"/>
  <c r="AW2705" i="1" s="1"/>
  <c r="AJ2704" i="1"/>
  <c r="AW2708" i="1"/>
  <c r="BD2708" i="1"/>
  <c r="R2686" i="1"/>
  <c r="R2669" i="1" s="1"/>
  <c r="R2871" i="1" s="1"/>
  <c r="BB2711" i="1"/>
  <c r="T2718" i="1"/>
  <c r="AW2725" i="1"/>
  <c r="BD2725" i="1"/>
  <c r="AA2726" i="1"/>
  <c r="AW2742" i="1"/>
  <c r="BD2742" i="1"/>
  <c r="AW2747" i="1"/>
  <c r="BD2747" i="1"/>
  <c r="AW2751" i="1"/>
  <c r="BC2753" i="1"/>
  <c r="BD2753" i="1" s="1"/>
  <c r="BC2761" i="1"/>
  <c r="BD2761" i="1" s="1"/>
  <c r="BD2763" i="1"/>
  <c r="BD2765" i="1"/>
  <c r="AW2770" i="1"/>
  <c r="BD2770" i="1"/>
  <c r="AW2775" i="1"/>
  <c r="BD2775" i="1"/>
  <c r="BD2779" i="1"/>
  <c r="AW2779" i="1"/>
  <c r="AW2802" i="1"/>
  <c r="BD2802" i="1"/>
  <c r="BD2807" i="1"/>
  <c r="BD2815" i="1"/>
  <c r="BD2817" i="1"/>
  <c r="AW2817" i="1"/>
  <c r="AO2820" i="1"/>
  <c r="BC2831" i="1"/>
  <c r="BD2831" i="1" s="1"/>
  <c r="AW2832" i="1"/>
  <c r="BD2832" i="1"/>
  <c r="AW2834" i="1"/>
  <c r="BD2834" i="1"/>
  <c r="BC2836" i="1"/>
  <c r="BD2836" i="1" s="1"/>
  <c r="W2842" i="1"/>
  <c r="AR2842" i="1"/>
  <c r="L2842" i="1"/>
  <c r="BD2845" i="1"/>
  <c r="AW2845" i="1"/>
  <c r="BA2849" i="1"/>
  <c r="BD2851" i="1"/>
  <c r="AW2851" i="1"/>
  <c r="AW2877" i="1"/>
  <c r="BD2877" i="1"/>
  <c r="AY2645" i="1"/>
  <c r="BA2646" i="1"/>
  <c r="BC2646" i="1" s="1"/>
  <c r="BD2646" i="1" s="1"/>
  <c r="Q2650" i="1"/>
  <c r="T2650" i="1" s="1"/>
  <c r="O2645" i="1"/>
  <c r="BD2656" i="1"/>
  <c r="AW2656" i="1"/>
  <c r="BC2664" i="1"/>
  <c r="BD2664" i="1" s="1"/>
  <c r="AW2675" i="1"/>
  <c r="BD2675" i="1"/>
  <c r="AW2677" i="1"/>
  <c r="BD2677" i="1"/>
  <c r="AV2689" i="1"/>
  <c r="AW2689" i="1" s="1"/>
  <c r="AW2699" i="1"/>
  <c r="BD2699" i="1"/>
  <c r="AY2702" i="1"/>
  <c r="BC2702" i="1" s="1"/>
  <c r="BD2702" i="1" s="1"/>
  <c r="AV2702" i="1"/>
  <c r="AW2702" i="1" s="1"/>
  <c r="AL2686" i="1"/>
  <c r="AL2669" i="1" s="1"/>
  <c r="AT2871" i="1"/>
  <c r="Y2686" i="1"/>
  <c r="Y2669" i="1" s="1"/>
  <c r="Y2871" i="1" s="1"/>
  <c r="BC2726" i="1"/>
  <c r="BD2726" i="1" s="1"/>
  <c r="AW2727" i="1"/>
  <c r="BD2727" i="1"/>
  <c r="BD2749" i="1"/>
  <c r="BC2757" i="1"/>
  <c r="BD2757" i="1" s="1"/>
  <c r="BD2759" i="1"/>
  <c r="BD2768" i="1"/>
  <c r="AW2768" i="1"/>
  <c r="BC2769" i="1"/>
  <c r="BD2769" i="1" s="1"/>
  <c r="BD2789" i="1"/>
  <c r="AF2820" i="1"/>
  <c r="AF2871" i="1" s="1"/>
  <c r="AW2825" i="1"/>
  <c r="BD2825" i="1"/>
  <c r="BB2842" i="1"/>
  <c r="AW2862" i="1"/>
  <c r="BD2862" i="1"/>
  <c r="AW2864" i="1"/>
  <c r="BD2864" i="1"/>
  <c r="BD2866" i="1"/>
  <c r="AW2866" i="1"/>
  <c r="AV2728" i="1"/>
  <c r="AW2728" i="1" s="1"/>
  <c r="BD2798" i="1"/>
  <c r="BD2813" i="1"/>
  <c r="BA2854" i="1"/>
  <c r="BC2854" i="1" s="1"/>
  <c r="BD2854" i="1" s="1"/>
  <c r="AP2890" i="1"/>
  <c r="BA2890" i="1" s="1"/>
  <c r="BA2891" i="1"/>
  <c r="AZ2893" i="1"/>
  <c r="AM2890" i="1"/>
  <c r="AV2893" i="1"/>
  <c r="AW2897" i="1"/>
  <c r="BD2906" i="1"/>
  <c r="AE2906" i="1"/>
  <c r="AH2906" i="1" s="1"/>
  <c r="AC2890" i="1"/>
  <c r="AW2916" i="1"/>
  <c r="BD2916" i="1"/>
  <c r="AW2933" i="1"/>
  <c r="BD2933" i="1"/>
  <c r="AZ2937" i="1"/>
  <c r="AV2937" i="1"/>
  <c r="AW2937" i="1" s="1"/>
  <c r="AW2958" i="1"/>
  <c r="AW2975" i="1"/>
  <c r="BD2975" i="1"/>
  <c r="AW2987" i="1"/>
  <c r="BD2987" i="1"/>
  <c r="AW2989" i="1"/>
  <c r="BD2989" i="1"/>
  <c r="AW3021" i="1"/>
  <c r="BD3021" i="1"/>
  <c r="O3025" i="1"/>
  <c r="Q3026" i="1"/>
  <c r="T3026" i="1" s="1"/>
  <c r="AW3029" i="1"/>
  <c r="BD3029" i="1"/>
  <c r="H3044" i="1"/>
  <c r="G3039" i="1"/>
  <c r="H3039" i="1" s="1"/>
  <c r="AW3060" i="1"/>
  <c r="BD3060" i="1"/>
  <c r="AW3068" i="1"/>
  <c r="BD3068" i="1"/>
  <c r="W3077" i="1"/>
  <c r="W3279" i="1" s="1"/>
  <c r="X3094" i="1"/>
  <c r="AA3094" i="1" s="1"/>
  <c r="BD3105" i="1"/>
  <c r="AW3105" i="1"/>
  <c r="BD3108" i="1"/>
  <c r="AW3112" i="1"/>
  <c r="BD3120" i="1"/>
  <c r="AW3120" i="1"/>
  <c r="AW3123" i="1"/>
  <c r="BD3123" i="1"/>
  <c r="AW2649" i="1"/>
  <c r="BD2685" i="1"/>
  <c r="AW2695" i="1"/>
  <c r="AY2700" i="1"/>
  <c r="BC2700" i="1" s="1"/>
  <c r="BD2700" i="1" s="1"/>
  <c r="AW2701" i="1"/>
  <c r="AW2709" i="1"/>
  <c r="AW2716" i="1"/>
  <c r="AV2723" i="1"/>
  <c r="AW2723" i="1" s="1"/>
  <c r="BD2730" i="1"/>
  <c r="AY2733" i="1"/>
  <c r="BC2733" i="1" s="1"/>
  <c r="BD2733" i="1" s="1"/>
  <c r="AW2734" i="1"/>
  <c r="AW2740" i="1"/>
  <c r="AW2746" i="1"/>
  <c r="AY2751" i="1"/>
  <c r="BC2751" i="1" s="1"/>
  <c r="BD2751" i="1" s="1"/>
  <c r="AV2763" i="1"/>
  <c r="AW2763" i="1" s="1"/>
  <c r="BD2764" i="1"/>
  <c r="AY2767" i="1"/>
  <c r="BC2767" i="1" s="1"/>
  <c r="BD2767" i="1" s="1"/>
  <c r="AQ2791" i="1"/>
  <c r="AQ2686" i="1" s="1"/>
  <c r="AZ2791" i="1"/>
  <c r="AZ2796" i="1"/>
  <c r="BC2796" i="1" s="1"/>
  <c r="BD2796" i="1" s="1"/>
  <c r="AV2798" i="1"/>
  <c r="AW2798" i="1" s="1"/>
  <c r="AV2813" i="1"/>
  <c r="AW2813" i="1" s="1"/>
  <c r="BD2814" i="1"/>
  <c r="Q2821" i="1"/>
  <c r="T2821" i="1" s="1"/>
  <c r="X2822" i="1"/>
  <c r="AA2822" i="1" s="1"/>
  <c r="AY2822" i="1"/>
  <c r="W2835" i="1"/>
  <c r="W2820" i="1" s="1"/>
  <c r="AY2840" i="1"/>
  <c r="BC2840" i="1" s="1"/>
  <c r="BD2840" i="1" s="1"/>
  <c r="H2844" i="1"/>
  <c r="AZ2844" i="1"/>
  <c r="BC2844" i="1" s="1"/>
  <c r="Q2849" i="1"/>
  <c r="T2849" i="1" s="1"/>
  <c r="AJ2849" i="1"/>
  <c r="X2850" i="1"/>
  <c r="AA2850" i="1" s="1"/>
  <c r="AY2850" i="1"/>
  <c r="BD2853" i="1"/>
  <c r="BD2860" i="1"/>
  <c r="BD2869" i="1"/>
  <c r="H2874" i="1"/>
  <c r="I2874" i="1"/>
  <c r="I2873" i="1" s="1"/>
  <c r="I3075" i="1" s="1"/>
  <c r="BD2880" i="1"/>
  <c r="J2874" i="1"/>
  <c r="K2885" i="1"/>
  <c r="AG2890" i="1"/>
  <c r="AH2891" i="1"/>
  <c r="BC2897" i="1"/>
  <c r="BD2897" i="1" s="1"/>
  <c r="BD2918" i="1"/>
  <c r="AW2918" i="1"/>
  <c r="K2927" i="1"/>
  <c r="J2890" i="1"/>
  <c r="K2890" i="1" s="1"/>
  <c r="E2932" i="1"/>
  <c r="BD2943" i="1"/>
  <c r="AW2943" i="1"/>
  <c r="BC2957" i="1"/>
  <c r="AW2971" i="1"/>
  <c r="AW2980" i="1"/>
  <c r="BD2980" i="1"/>
  <c r="BD3004" i="1"/>
  <c r="AW3004" i="1"/>
  <c r="AW3014" i="1"/>
  <c r="AN3024" i="1"/>
  <c r="AN3075" i="1" s="1"/>
  <c r="G3025" i="1"/>
  <c r="H3026" i="1"/>
  <c r="AY3030" i="1"/>
  <c r="BC3030" i="1" s="1"/>
  <c r="AV3030" i="1"/>
  <c r="BD3034" i="1"/>
  <c r="AW3034" i="1"/>
  <c r="BD3036" i="1"/>
  <c r="AW3049" i="1"/>
  <c r="BD3049" i="1"/>
  <c r="AW3065" i="1"/>
  <c r="BD3065" i="1"/>
  <c r="AW3074" i="1"/>
  <c r="BD3074" i="1"/>
  <c r="AC3078" i="1"/>
  <c r="AE3079" i="1"/>
  <c r="AH3079" i="1" s="1"/>
  <c r="AW3084" i="1"/>
  <c r="AJ3087" i="1"/>
  <c r="BB3094" i="1"/>
  <c r="AS3077" i="1"/>
  <c r="BD2736" i="1"/>
  <c r="AV2741" i="1"/>
  <c r="AW2741" i="1" s="1"/>
  <c r="AV2753" i="1"/>
  <c r="AW2753" i="1" s="1"/>
  <c r="AV2769" i="1"/>
  <c r="AW2769" i="1" s="1"/>
  <c r="AV2781" i="1"/>
  <c r="AW2781" i="1" s="1"/>
  <c r="BD2782" i="1"/>
  <c r="AV2793" i="1"/>
  <c r="AW2793" i="1" s="1"/>
  <c r="AV2807" i="1"/>
  <c r="AW2807" i="1" s="1"/>
  <c r="AZ2822" i="1"/>
  <c r="AV2824" i="1"/>
  <c r="AW2824" i="1" s="1"/>
  <c r="AE2836" i="1"/>
  <c r="AH2836" i="1" s="1"/>
  <c r="AV2836" i="1"/>
  <c r="AW2836" i="1" s="1"/>
  <c r="AC2843" i="1"/>
  <c r="Q2844" i="1"/>
  <c r="T2844" i="1" s="1"/>
  <c r="BA2844" i="1"/>
  <c r="AV2847" i="1"/>
  <c r="AW2847" i="1" s="1"/>
  <c r="AZ2850" i="1"/>
  <c r="AE2874" i="1"/>
  <c r="AH2874" i="1" s="1"/>
  <c r="AE2875" i="1"/>
  <c r="AH2875" i="1" s="1"/>
  <c r="AD2890" i="1"/>
  <c r="AD2873" i="1" s="1"/>
  <c r="AE2893" i="1"/>
  <c r="AH2893" i="1" s="1"/>
  <c r="AW2895" i="1"/>
  <c r="BD2895" i="1"/>
  <c r="BC2896" i="1"/>
  <c r="AH2897" i="1"/>
  <c r="AA2902" i="1"/>
  <c r="AY2902" i="1"/>
  <c r="BC2902" i="1" s="1"/>
  <c r="AV2902" i="1"/>
  <c r="BD2910" i="1"/>
  <c r="AW2921" i="1"/>
  <c r="BD2921" i="1"/>
  <c r="AA2922" i="1"/>
  <c r="AH2930" i="1"/>
  <c r="AW2930" i="1"/>
  <c r="AW2939" i="1"/>
  <c r="BD2939" i="1"/>
  <c r="AW2955" i="1"/>
  <c r="T2957" i="1"/>
  <c r="AW2959" i="1"/>
  <c r="K2963" i="1"/>
  <c r="BC2974" i="1"/>
  <c r="AW2982" i="1"/>
  <c r="BD2984" i="1"/>
  <c r="AV3002" i="1"/>
  <c r="AZ3011" i="1"/>
  <c r="BC3011" i="1" s="1"/>
  <c r="BD3011" i="1" s="1"/>
  <c r="AV3011" i="1"/>
  <c r="AW3011" i="1" s="1"/>
  <c r="AW3016" i="1"/>
  <c r="BD3016" i="1"/>
  <c r="D3025" i="1"/>
  <c r="E3028" i="1"/>
  <c r="AW3031" i="1"/>
  <c r="BD3031" i="1"/>
  <c r="AW3041" i="1"/>
  <c r="BD3041" i="1"/>
  <c r="BA3044" i="1"/>
  <c r="BC3044" i="1" s="1"/>
  <c r="AP3039" i="1"/>
  <c r="BA3039" i="1" s="1"/>
  <c r="AV3048" i="1"/>
  <c r="AW3081" i="1"/>
  <c r="BD3081" i="1"/>
  <c r="BC3101" i="1"/>
  <c r="BD3114" i="1"/>
  <c r="AV2645" i="1"/>
  <c r="AV2759" i="1"/>
  <c r="AW2759" i="1" s="1"/>
  <c r="AV2789" i="1"/>
  <c r="AW2789" i="1" s="1"/>
  <c r="BD2790" i="1"/>
  <c r="BD2795" i="1"/>
  <c r="BD2799" i="1"/>
  <c r="BD2803" i="1"/>
  <c r="BD2809" i="1"/>
  <c r="V2820" i="1"/>
  <c r="AC2821" i="1"/>
  <c r="AL2821" i="1"/>
  <c r="AL2820" i="1" s="1"/>
  <c r="AV2831" i="1"/>
  <c r="AW2831" i="1" s="1"/>
  <c r="P2835" i="1"/>
  <c r="P2820" i="1" s="1"/>
  <c r="Q2820" i="1" s="1"/>
  <c r="T2820" i="1" s="1"/>
  <c r="AQ2835" i="1"/>
  <c r="AQ2820" i="1" s="1"/>
  <c r="BA2820" i="1" s="1"/>
  <c r="D2843" i="1"/>
  <c r="AD2843" i="1"/>
  <c r="AD2842" i="1" s="1"/>
  <c r="AM2843" i="1"/>
  <c r="C2849" i="1"/>
  <c r="C2842" i="1" s="1"/>
  <c r="C2871" i="1" s="1"/>
  <c r="AC2849" i="1"/>
  <c r="AE2849" i="1" s="1"/>
  <c r="AH2849" i="1" s="1"/>
  <c r="AL2849" i="1"/>
  <c r="AL2842" i="1" s="1"/>
  <c r="AW2878" i="1"/>
  <c r="BD2879" i="1"/>
  <c r="AW2887" i="1"/>
  <c r="AW2888" i="1"/>
  <c r="Y2890" i="1"/>
  <c r="Y2873" i="1" s="1"/>
  <c r="Y3075" i="1" s="1"/>
  <c r="BD2892" i="1"/>
  <c r="AW2898" i="1"/>
  <c r="BD2899" i="1"/>
  <c r="AW2899" i="1"/>
  <c r="AW2903" i="1"/>
  <c r="BD2903" i="1"/>
  <c r="W2890" i="1"/>
  <c r="W2873" i="1" s="1"/>
  <c r="X2904" i="1"/>
  <c r="AA2904" i="1" s="1"/>
  <c r="BD2905" i="1"/>
  <c r="AW2905" i="1"/>
  <c r="BD2915" i="1"/>
  <c r="AV2927" i="1"/>
  <c r="AW2928" i="1"/>
  <c r="H2930" i="1"/>
  <c r="BC2930" i="1"/>
  <c r="BD2930" i="1" s="1"/>
  <c r="T2932" i="1"/>
  <c r="AW2952" i="1"/>
  <c r="BD2952" i="1"/>
  <c r="AA2953" i="1"/>
  <c r="AH2959" i="1"/>
  <c r="BC2959" i="1"/>
  <c r="BD2959" i="1" s="1"/>
  <c r="BB2961" i="1"/>
  <c r="AA2963" i="1"/>
  <c r="AV2965" i="1"/>
  <c r="AA2969" i="1"/>
  <c r="AW2976" i="1"/>
  <c r="AW2986" i="1"/>
  <c r="BD2986" i="1"/>
  <c r="AV2993" i="1"/>
  <c r="AY3000" i="1"/>
  <c r="BC3000" i="1" s="1"/>
  <c r="AW3001" i="1"/>
  <c r="BD3003" i="1"/>
  <c r="AW3006" i="1"/>
  <c r="BD3006" i="1"/>
  <c r="AW3010" i="1"/>
  <c r="BC3017" i="1"/>
  <c r="AA3025" i="1"/>
  <c r="AR3024" i="1"/>
  <c r="AP3025" i="1"/>
  <c r="BA3026" i="1"/>
  <c r="BC3026" i="1" s="1"/>
  <c r="AZ3028" i="1"/>
  <c r="BC3028" i="1" s="1"/>
  <c r="BD3028" i="1" s="1"/>
  <c r="AM3025" i="1"/>
  <c r="AU3024" i="1"/>
  <c r="T3035" i="1"/>
  <c r="BC3037" i="1"/>
  <c r="AW3038" i="1"/>
  <c r="BD3038" i="1"/>
  <c r="BB3040" i="1"/>
  <c r="X3039" i="1"/>
  <c r="AA3039" i="1" s="1"/>
  <c r="K3047" i="1"/>
  <c r="AE3051" i="1"/>
  <c r="AH3051" i="1" s="1"/>
  <c r="O3053" i="1"/>
  <c r="Q3054" i="1"/>
  <c r="T3054" i="1" s="1"/>
  <c r="K3058" i="1"/>
  <c r="J3053" i="1"/>
  <c r="K3053" i="1" s="1"/>
  <c r="V3077" i="1"/>
  <c r="X3078" i="1"/>
  <c r="AA3078" i="1" s="1"/>
  <c r="BB3079" i="1"/>
  <c r="AZ3080" i="1"/>
  <c r="AO3079" i="1"/>
  <c r="AO3078" i="1" s="1"/>
  <c r="AO3077" i="1" s="1"/>
  <c r="AO3279" i="1" s="1"/>
  <c r="BD3097" i="1"/>
  <c r="AW3097" i="1"/>
  <c r="BD3104" i="1"/>
  <c r="AW3104" i="1"/>
  <c r="AW3111" i="1"/>
  <c r="BD3111" i="1"/>
  <c r="BD3125" i="1"/>
  <c r="AW3125" i="1"/>
  <c r="AV2731" i="1"/>
  <c r="AW2731" i="1" s="1"/>
  <c r="BD2732" i="1"/>
  <c r="AV2749" i="1"/>
  <c r="AW2749" i="1" s="1"/>
  <c r="BD2750" i="1"/>
  <c r="AV2765" i="1"/>
  <c r="AW2765" i="1" s="1"/>
  <c r="BD2766" i="1"/>
  <c r="AV2776" i="1"/>
  <c r="AW2776" i="1" s="1"/>
  <c r="BD2777" i="1"/>
  <c r="BD2784" i="1"/>
  <c r="BD2804" i="1"/>
  <c r="BD2810" i="1"/>
  <c r="AV2815" i="1"/>
  <c r="AW2815" i="1" s="1"/>
  <c r="BD2816" i="1"/>
  <c r="D2821" i="1"/>
  <c r="BD2833" i="1"/>
  <c r="AJ2835" i="1"/>
  <c r="BD2839" i="1"/>
  <c r="AV2843" i="1"/>
  <c r="AV2854" i="1"/>
  <c r="AW2854" i="1" s="1"/>
  <c r="BD2855" i="1"/>
  <c r="BD2863" i="1"/>
  <c r="T2874" i="1"/>
  <c r="AG2873" i="1"/>
  <c r="AG3075" i="1" s="1"/>
  <c r="V2874" i="1"/>
  <c r="X2875" i="1"/>
  <c r="AA2875" i="1" s="1"/>
  <c r="AJ2882" i="1"/>
  <c r="BB2874" i="1"/>
  <c r="AS2873" i="1"/>
  <c r="O2890" i="1"/>
  <c r="Q2891" i="1"/>
  <c r="T2891" i="1" s="1"/>
  <c r="AW2893" i="1"/>
  <c r="AV2904" i="1"/>
  <c r="C2890" i="1"/>
  <c r="C2873" i="1" s="1"/>
  <c r="AW2907" i="1"/>
  <c r="BD2907" i="1"/>
  <c r="BC2922" i="1"/>
  <c r="AW2923" i="1"/>
  <c r="BD2923" i="1"/>
  <c r="AY2927" i="1"/>
  <c r="BC2927" i="1" s="1"/>
  <c r="AK2890" i="1"/>
  <c r="AK2873" i="1" s="1"/>
  <c r="BC2929" i="1"/>
  <c r="AW2934" i="1"/>
  <c r="BD2934" i="1"/>
  <c r="BD2936" i="1"/>
  <c r="BC2958" i="1"/>
  <c r="BD2958" i="1" s="1"/>
  <c r="AY2963" i="1"/>
  <c r="BC2963" i="1" s="1"/>
  <c r="BD2963" i="1" s="1"/>
  <c r="AV2963" i="1"/>
  <c r="AW2963" i="1" s="1"/>
  <c r="AW2968" i="1"/>
  <c r="BD2968" i="1"/>
  <c r="BC2969" i="1"/>
  <c r="BD2969" i="1" s="1"/>
  <c r="AW2970" i="1"/>
  <c r="BD2970" i="1"/>
  <c r="BD2977" i="1"/>
  <c r="BB2985" i="1"/>
  <c r="AW2988" i="1"/>
  <c r="BD2988" i="1"/>
  <c r="AW2990" i="1"/>
  <c r="BD2990" i="1"/>
  <c r="BD2992" i="1"/>
  <c r="AW2992" i="1"/>
  <c r="BB2993" i="1"/>
  <c r="BC2993" i="1" s="1"/>
  <c r="BD2994" i="1"/>
  <c r="BD3013" i="1"/>
  <c r="BB3024" i="1"/>
  <c r="AQ3024" i="1"/>
  <c r="AQ3075" i="1" s="1"/>
  <c r="AE3028" i="1"/>
  <c r="AH3028" i="1" s="1"/>
  <c r="D3039" i="1"/>
  <c r="E3040" i="1"/>
  <c r="Q3048" i="1"/>
  <c r="T3048" i="1" s="1"/>
  <c r="AM3047" i="1"/>
  <c r="AU3047" i="1"/>
  <c r="G3053" i="1"/>
  <c r="H3054" i="1"/>
  <c r="AV3058" i="1"/>
  <c r="AW3059" i="1"/>
  <c r="BD3059" i="1"/>
  <c r="AW3067" i="1"/>
  <c r="BD3067" i="1"/>
  <c r="AJ3080" i="1"/>
  <c r="F3077" i="1"/>
  <c r="F3279" i="1" s="1"/>
  <c r="H3094" i="1"/>
  <c r="AW3106" i="1"/>
  <c r="BD3106" i="1"/>
  <c r="BD3113" i="1"/>
  <c r="AW3113" i="1"/>
  <c r="AW3116" i="1"/>
  <c r="BD3116" i="1"/>
  <c r="AW3119" i="1"/>
  <c r="AV2646" i="1"/>
  <c r="AW2646" i="1" s="1"/>
  <c r="AV2726" i="1"/>
  <c r="AW2726" i="1" s="1"/>
  <c r="AV2755" i="1"/>
  <c r="AW2755" i="1" s="1"/>
  <c r="AV2771" i="1"/>
  <c r="AW2771" i="1" s="1"/>
  <c r="AV2821" i="1"/>
  <c r="AV2826" i="1"/>
  <c r="AW2826" i="1" s="1"/>
  <c r="AJ2886" i="1"/>
  <c r="G2890" i="1"/>
  <c r="H2891" i="1"/>
  <c r="P2890" i="1"/>
  <c r="P2873" i="1" s="1"/>
  <c r="P3075" i="1" s="1"/>
  <c r="AV2891" i="1"/>
  <c r="AU2890" i="1"/>
  <c r="BB2890" i="1" s="1"/>
  <c r="X2890" i="1"/>
  <c r="AA2890" i="1" s="1"/>
  <c r="AW2924" i="1"/>
  <c r="BD2925" i="1"/>
  <c r="AW2925" i="1"/>
  <c r="AW2927" i="1"/>
  <c r="BD2927" i="1"/>
  <c r="AV2935" i="1"/>
  <c r="BC2945" i="1"/>
  <c r="AW2946" i="1"/>
  <c r="BD2946" i="1"/>
  <c r="BC2953" i="1"/>
  <c r="BD2953" i="1" s="1"/>
  <c r="AW2954" i="1"/>
  <c r="BD2954" i="1"/>
  <c r="AW2960" i="1"/>
  <c r="AZ2961" i="1"/>
  <c r="BC2961" i="1" s="1"/>
  <c r="BD2961" i="1" s="1"/>
  <c r="AV2961" i="1"/>
  <c r="AW2961" i="1" s="1"/>
  <c r="AW2964" i="1"/>
  <c r="BD2964" i="1"/>
  <c r="BD2966" i="1"/>
  <c r="BC2971" i="1"/>
  <c r="BD2971" i="1" s="1"/>
  <c r="AW2979" i="1"/>
  <c r="BD2979" i="1"/>
  <c r="BC2995" i="1"/>
  <c r="BD2995" i="1" s="1"/>
  <c r="AW2996" i="1"/>
  <c r="BD2996" i="1"/>
  <c r="AW3002" i="1"/>
  <c r="AW3008" i="1"/>
  <c r="BD3008" i="1"/>
  <c r="BC3019" i="1"/>
  <c r="BD3019" i="1" s="1"/>
  <c r="AW3020" i="1"/>
  <c r="BD3020" i="1"/>
  <c r="AW3030" i="1"/>
  <c r="BD3030" i="1"/>
  <c r="AM3039" i="1"/>
  <c r="AZ3039" i="1" s="1"/>
  <c r="AZ3040" i="1"/>
  <c r="BC3040" i="1" s="1"/>
  <c r="BD3040" i="1" s="1"/>
  <c r="AW3043" i="1"/>
  <c r="BD3043" i="1"/>
  <c r="BA3047" i="1"/>
  <c r="P3046" i="1"/>
  <c r="AJ3046" i="1"/>
  <c r="AY3058" i="1"/>
  <c r="BC3058" i="1" s="1"/>
  <c r="AK3053" i="1"/>
  <c r="AY3053" i="1" s="1"/>
  <c r="BB3053" i="1"/>
  <c r="AW3061" i="1"/>
  <c r="BD3061" i="1"/>
  <c r="BC3066" i="1"/>
  <c r="AW3069" i="1"/>
  <c r="BD3069" i="1"/>
  <c r="AW3083" i="1"/>
  <c r="BD3083" i="1"/>
  <c r="AJ2842" i="1"/>
  <c r="L3075" i="1"/>
  <c r="E2875" i="1"/>
  <c r="AY2884" i="1"/>
  <c r="BC2884" i="1" s="1"/>
  <c r="BD2884" i="1" s="1"/>
  <c r="AV2884" i="1"/>
  <c r="AW2884" i="1" s="1"/>
  <c r="BC2891" i="1"/>
  <c r="D2890" i="1"/>
  <c r="E2893" i="1"/>
  <c r="BB2893" i="1"/>
  <c r="BC2893" i="1" s="1"/>
  <c r="BD2893" i="1" s="1"/>
  <c r="AW2896" i="1"/>
  <c r="BD2896" i="1"/>
  <c r="AW2902" i="1"/>
  <c r="BD2902" i="1"/>
  <c r="AH2904" i="1"/>
  <c r="AW2904" i="1"/>
  <c r="BC2908" i="1"/>
  <c r="BD2908" i="1" s="1"/>
  <c r="AW2909" i="1"/>
  <c r="BD2909" i="1"/>
  <c r="AW2914" i="1"/>
  <c r="BD2914" i="1"/>
  <c r="AA2915" i="1"/>
  <c r="AW2935" i="1"/>
  <c r="BB2937" i="1"/>
  <c r="BC2937" i="1" s="1"/>
  <c r="BD2937" i="1" s="1"/>
  <c r="AW2940" i="1"/>
  <c r="BD2940" i="1"/>
  <c r="BD2948" i="1"/>
  <c r="BC2955" i="1"/>
  <c r="BD2955" i="1" s="1"/>
  <c r="AZ2965" i="1"/>
  <c r="BC2965" i="1" s="1"/>
  <c r="BD2965" i="1" s="1"/>
  <c r="E2967" i="1"/>
  <c r="AY2973" i="1"/>
  <c r="BC2973" i="1" s="1"/>
  <c r="BD2973" i="1" s="1"/>
  <c r="AW2974" i="1"/>
  <c r="BD2974" i="1"/>
  <c r="AW2983" i="1"/>
  <c r="BD2983" i="1"/>
  <c r="AZ2985" i="1"/>
  <c r="BC2985" i="1" s="1"/>
  <c r="BD2985" i="1" s="1"/>
  <c r="AV2985" i="1"/>
  <c r="AW2985" i="1" s="1"/>
  <c r="T2993" i="1"/>
  <c r="AW2997" i="1"/>
  <c r="BD2998" i="1"/>
  <c r="AW2998" i="1"/>
  <c r="T3000" i="1"/>
  <c r="AH3002" i="1"/>
  <c r="BC3002" i="1"/>
  <c r="BD3002" i="1" s="1"/>
  <c r="AV3009" i="1"/>
  <c r="BC3014" i="1"/>
  <c r="BD3014" i="1" s="1"/>
  <c r="AW3015" i="1"/>
  <c r="BD3015" i="1"/>
  <c r="BD3022" i="1"/>
  <c r="BC3042" i="1"/>
  <c r="AV3044" i="1"/>
  <c r="AP3053" i="1"/>
  <c r="BA3054" i="1"/>
  <c r="BC3054" i="1" s="1"/>
  <c r="BD3066" i="1"/>
  <c r="BC3082" i="1"/>
  <c r="AW3085" i="1"/>
  <c r="BD3085" i="1"/>
  <c r="J3078" i="1"/>
  <c r="K3089" i="1"/>
  <c r="BD3101" i="1"/>
  <c r="BD3110" i="1"/>
  <c r="BD3121" i="1"/>
  <c r="AP2873" i="1"/>
  <c r="AM2874" i="1"/>
  <c r="AZ2875" i="1"/>
  <c r="AU2873" i="1"/>
  <c r="AJ2883" i="1"/>
  <c r="T2885" i="1"/>
  <c r="AY2890" i="1"/>
  <c r="AV2890" i="1"/>
  <c r="AO2890" i="1"/>
  <c r="AO2873" i="1" s="1"/>
  <c r="BC2904" i="1"/>
  <c r="BD2904" i="1" s="1"/>
  <c r="BD2911" i="1"/>
  <c r="AW2911" i="1"/>
  <c r="BD2922" i="1"/>
  <c r="R2890" i="1"/>
  <c r="R2873" i="1" s="1"/>
  <c r="R3075" i="1" s="1"/>
  <c r="BC2928" i="1"/>
  <c r="BD2928" i="1" s="1"/>
  <c r="AW2929" i="1"/>
  <c r="BD2929" i="1"/>
  <c r="BD2931" i="1"/>
  <c r="AW2931" i="1"/>
  <c r="BC2935" i="1"/>
  <c r="BD2935" i="1" s="1"/>
  <c r="AW2941" i="1"/>
  <c r="BD2941" i="1"/>
  <c r="T2945" i="1"/>
  <c r="AW2947" i="1"/>
  <c r="BD2947" i="1"/>
  <c r="AH2965" i="1"/>
  <c r="AW2965" i="1"/>
  <c r="BD2967" i="1"/>
  <c r="BC2982" i="1"/>
  <c r="BD2982" i="1" s="1"/>
  <c r="BD2991" i="1"/>
  <c r="BC3001" i="1"/>
  <c r="BD3001" i="1" s="1"/>
  <c r="AW3009" i="1"/>
  <c r="BD3009" i="1"/>
  <c r="AW3012" i="1"/>
  <c r="BD3012" i="1"/>
  <c r="BD3017" i="1"/>
  <c r="AW3017" i="1"/>
  <c r="AJ3024" i="1"/>
  <c r="AW3032" i="1"/>
  <c r="BD3032" i="1"/>
  <c r="AW3037" i="1"/>
  <c r="BD3037" i="1"/>
  <c r="BD3042" i="1"/>
  <c r="Q3044" i="1"/>
  <c r="T3044" i="1" s="1"/>
  <c r="O3039" i="1"/>
  <c r="Q3039" i="1" s="1"/>
  <c r="T3039" i="1" s="1"/>
  <c r="R3046" i="1"/>
  <c r="BA3048" i="1"/>
  <c r="BC3048" i="1" s="1"/>
  <c r="BC3051" i="1"/>
  <c r="BD3051" i="1" s="1"/>
  <c r="AW3052" i="1"/>
  <c r="BD3052" i="1"/>
  <c r="BD3056" i="1"/>
  <c r="AW3056" i="1"/>
  <c r="T3058" i="1"/>
  <c r="BD3063" i="1"/>
  <c r="AW3063" i="1"/>
  <c r="BD3072" i="1"/>
  <c r="AW3072" i="1"/>
  <c r="AZ3077" i="1"/>
  <c r="C3078" i="1"/>
  <c r="E3079" i="1"/>
  <c r="AZ3079" i="1"/>
  <c r="BD3082" i="1"/>
  <c r="BC3084" i="1"/>
  <c r="BD3084" i="1" s="1"/>
  <c r="AA3089" i="1"/>
  <c r="BD3098" i="1"/>
  <c r="AW3098" i="1"/>
  <c r="AW3118" i="1"/>
  <c r="BD3118" i="1"/>
  <c r="BB3025" i="1"/>
  <c r="AV3028" i="1"/>
  <c r="AW3028" i="1" s="1"/>
  <c r="AV3040" i="1"/>
  <c r="AW3040" i="1" s="1"/>
  <c r="V3046" i="1"/>
  <c r="AV3051" i="1"/>
  <c r="AW3051" i="1" s="1"/>
  <c r="AJ3086" i="1"/>
  <c r="AJ3088" i="1"/>
  <c r="AC3094" i="1"/>
  <c r="AE3094" i="1" s="1"/>
  <c r="AH3094" i="1" s="1"/>
  <c r="AL3094" i="1"/>
  <c r="AY3094" i="1" s="1"/>
  <c r="BC3094" i="1" s="1"/>
  <c r="BD3094" i="1" s="1"/>
  <c r="BD3099" i="1"/>
  <c r="AV3110" i="1"/>
  <c r="AW3110" i="1" s="1"/>
  <c r="AY3112" i="1"/>
  <c r="BC3112" i="1" s="1"/>
  <c r="BD3112" i="1" s="1"/>
  <c r="BD3115" i="1"/>
  <c r="AY3119" i="1"/>
  <c r="BC3119" i="1" s="1"/>
  <c r="BD3119" i="1" s="1"/>
  <c r="BD3122" i="1"/>
  <c r="AW3132" i="1"/>
  <c r="BD3132" i="1"/>
  <c r="BC3135" i="1"/>
  <c r="AV3139" i="1"/>
  <c r="BD3140" i="1"/>
  <c r="AW3140" i="1"/>
  <c r="AA3141" i="1"/>
  <c r="BC3141" i="1"/>
  <c r="AW3142" i="1"/>
  <c r="BD3142" i="1"/>
  <c r="BD3147" i="1"/>
  <c r="AW3147" i="1"/>
  <c r="H3149" i="1"/>
  <c r="AH3149" i="1"/>
  <c r="AW3153" i="1"/>
  <c r="AW3155" i="1"/>
  <c r="BD3155" i="1"/>
  <c r="BD3164" i="1"/>
  <c r="AW3164" i="1"/>
  <c r="AW3190" i="1"/>
  <c r="BD3190" i="1"/>
  <c r="BD3194" i="1"/>
  <c r="AW3194" i="1"/>
  <c r="BD3200" i="1"/>
  <c r="AW3200" i="1"/>
  <c r="BC3204" i="1"/>
  <c r="BB3229" i="1"/>
  <c r="AW3239" i="1"/>
  <c r="AW3247" i="1"/>
  <c r="BD3247" i="1"/>
  <c r="BC3248" i="1"/>
  <c r="AW3252" i="1"/>
  <c r="AZ3257" i="1"/>
  <c r="BC3323" i="1"/>
  <c r="AW3326" i="1"/>
  <c r="BD3326" i="1"/>
  <c r="BD3336" i="1"/>
  <c r="AW3340" i="1"/>
  <c r="BD3340" i="1"/>
  <c r="BC3361" i="1"/>
  <c r="AW3362" i="1"/>
  <c r="BD3362" i="1"/>
  <c r="AW3374" i="1"/>
  <c r="BD3374" i="1"/>
  <c r="BD3376" i="1"/>
  <c r="AW3376" i="1"/>
  <c r="AJ2876" i="1"/>
  <c r="AV2906" i="1"/>
  <c r="AW2906" i="1" s="1"/>
  <c r="AV2932" i="1"/>
  <c r="AV2967" i="1"/>
  <c r="AW2967" i="1" s="1"/>
  <c r="V3024" i="1"/>
  <c r="X3024" i="1" s="1"/>
  <c r="AA3024" i="1" s="1"/>
  <c r="C3025" i="1"/>
  <c r="K3025" i="1"/>
  <c r="AC3025" i="1"/>
  <c r="AL3025" i="1"/>
  <c r="AY3025" i="1" s="1"/>
  <c r="D3047" i="1"/>
  <c r="AD3047" i="1"/>
  <c r="C3053" i="1"/>
  <c r="C3046" i="1" s="1"/>
  <c r="AC3053" i="1"/>
  <c r="AL3053" i="1"/>
  <c r="AL3046" i="1" s="1"/>
  <c r="G3078" i="1"/>
  <c r="O3078" i="1"/>
  <c r="AP3078" i="1"/>
  <c r="BB3095" i="1"/>
  <c r="BC3095" i="1" s="1"/>
  <c r="BD3095" i="1" s="1"/>
  <c r="BD3100" i="1"/>
  <c r="AV3126" i="1"/>
  <c r="AW3126" i="1" s="1"/>
  <c r="AZ3126" i="1"/>
  <c r="AW3138" i="1"/>
  <c r="BD3138" i="1"/>
  <c r="AW3179" i="1"/>
  <c r="AW3210" i="1"/>
  <c r="AW3215" i="1"/>
  <c r="AW3223" i="1"/>
  <c r="AW3241" i="1"/>
  <c r="BD3241" i="1"/>
  <c r="BC3255" i="1"/>
  <c r="AW3262" i="1"/>
  <c r="BD3267" i="1"/>
  <c r="AW3267" i="1"/>
  <c r="AZ3282" i="1"/>
  <c r="AJ3292" i="1"/>
  <c r="AW3311" i="1"/>
  <c r="BD3311" i="1"/>
  <c r="BD3313" i="1"/>
  <c r="AW3313" i="1"/>
  <c r="BD3347" i="1"/>
  <c r="AW3347" i="1"/>
  <c r="AW3349" i="1"/>
  <c r="BC3375" i="1"/>
  <c r="AC2873" i="1"/>
  <c r="AR2874" i="1"/>
  <c r="AR2873" i="1" s="1"/>
  <c r="AR3075" i="1" s="1"/>
  <c r="X2893" i="1"/>
  <c r="AA2893" i="1" s="1"/>
  <c r="AV2945" i="1"/>
  <c r="AV2973" i="1"/>
  <c r="AW2973" i="1" s="1"/>
  <c r="AV3000" i="1"/>
  <c r="AV3019" i="1"/>
  <c r="AW3019" i="1" s="1"/>
  <c r="AV3047" i="1"/>
  <c r="AW3047" i="1" s="1"/>
  <c r="D3053" i="1"/>
  <c r="E3053" i="1" s="1"/>
  <c r="AD3053" i="1"/>
  <c r="AJ3091" i="1"/>
  <c r="AV3094" i="1"/>
  <c r="AW3094" i="1" s="1"/>
  <c r="E3139" i="1"/>
  <c r="AW3143" i="1"/>
  <c r="AV3145" i="1"/>
  <c r="BC3165" i="1"/>
  <c r="AW3171" i="1"/>
  <c r="AW3176" i="1"/>
  <c r="BD3176" i="1"/>
  <c r="BD3188" i="1"/>
  <c r="AW3188" i="1"/>
  <c r="AW3192" i="1"/>
  <c r="BD3192" i="1"/>
  <c r="AW3206" i="1"/>
  <c r="BD3217" i="1"/>
  <c r="AW3219" i="1"/>
  <c r="BD3219" i="1"/>
  <c r="BC3223" i="1"/>
  <c r="BD3223" i="1" s="1"/>
  <c r="AW3236" i="1"/>
  <c r="BD3236" i="1"/>
  <c r="I3250" i="1"/>
  <c r="K3257" i="1"/>
  <c r="BD3260" i="1"/>
  <c r="AW3260" i="1"/>
  <c r="BC3262" i="1"/>
  <c r="BD3262" i="1" s="1"/>
  <c r="AW3264" i="1"/>
  <c r="BD3264" i="1"/>
  <c r="AW3271" i="1"/>
  <c r="BD3271" i="1"/>
  <c r="AW3273" i="1"/>
  <c r="BD3273" i="1"/>
  <c r="BB3283" i="1"/>
  <c r="AS3282" i="1"/>
  <c r="AW3289" i="1"/>
  <c r="BD3289" i="1"/>
  <c r="BC3312" i="1"/>
  <c r="AW3318" i="1"/>
  <c r="BD3318" i="1"/>
  <c r="AW3320" i="1"/>
  <c r="BD3320" i="1"/>
  <c r="AW3333" i="1"/>
  <c r="BD3333" i="1"/>
  <c r="AW3335" i="1"/>
  <c r="BC3349" i="1"/>
  <c r="BD3349" i="1" s="1"/>
  <c r="AW3351" i="1"/>
  <c r="BD3351" i="1"/>
  <c r="BD3353" i="1"/>
  <c r="AW3353" i="1"/>
  <c r="AW3356" i="1"/>
  <c r="BD3356" i="1"/>
  <c r="AW3358" i="1"/>
  <c r="BD3358" i="1"/>
  <c r="BD3365" i="1"/>
  <c r="AW3365" i="1"/>
  <c r="AW3368" i="1"/>
  <c r="BD3368" i="1"/>
  <c r="BC3371" i="1"/>
  <c r="AW3380" i="1"/>
  <c r="BD3380" i="1"/>
  <c r="BC3381" i="1"/>
  <c r="AH3126" i="1"/>
  <c r="BD3128" i="1"/>
  <c r="AW3128" i="1"/>
  <c r="AW3130" i="1"/>
  <c r="BD3130" i="1"/>
  <c r="AZ3131" i="1"/>
  <c r="BC3131" i="1" s="1"/>
  <c r="BD3131" i="1" s="1"/>
  <c r="AV3136" i="1"/>
  <c r="BD3137" i="1"/>
  <c r="T3139" i="1"/>
  <c r="BB3145" i="1"/>
  <c r="BD3146" i="1"/>
  <c r="BC3149" i="1"/>
  <c r="AW3150" i="1"/>
  <c r="BD3150" i="1"/>
  <c r="AV3151" i="1"/>
  <c r="AW3156" i="1"/>
  <c r="BD3156" i="1"/>
  <c r="AW3158" i="1"/>
  <c r="BD3158" i="1"/>
  <c r="AW3163" i="1"/>
  <c r="BD3165" i="1"/>
  <c r="AW3169" i="1"/>
  <c r="BC3177" i="1"/>
  <c r="BD3177" i="1" s="1"/>
  <c r="BD3181" i="1"/>
  <c r="AW3181" i="1"/>
  <c r="AW3186" i="1"/>
  <c r="BD3186" i="1"/>
  <c r="AW3199" i="1"/>
  <c r="BD3204" i="1"/>
  <c r="AW3213" i="1"/>
  <c r="BC3213" i="1"/>
  <c r="BD3213" i="1" s="1"/>
  <c r="BD3227" i="1"/>
  <c r="AW3227" i="1"/>
  <c r="AW3234" i="1"/>
  <c r="BD3234" i="1"/>
  <c r="BD3238" i="1"/>
  <c r="AW3238" i="1"/>
  <c r="BD3276" i="1"/>
  <c r="AW3276" i="1"/>
  <c r="H3281" i="1"/>
  <c r="AW3315" i="1"/>
  <c r="BD3323" i="1"/>
  <c r="BC3330" i="1"/>
  <c r="AW3331" i="1"/>
  <c r="BD3331" i="1"/>
  <c r="AW3339" i="1"/>
  <c r="BD3339" i="1"/>
  <c r="BD3341" i="1"/>
  <c r="AW3341" i="1"/>
  <c r="AW3344" i="1"/>
  <c r="BD3344" i="1"/>
  <c r="BD3361" i="1"/>
  <c r="AW3363" i="1"/>
  <c r="BD3363" i="1"/>
  <c r="BC3377" i="1"/>
  <c r="AW3378" i="1"/>
  <c r="BD3378" i="1"/>
  <c r="AV2908" i="1"/>
  <c r="AW2908" i="1" s="1"/>
  <c r="AV2915" i="1"/>
  <c r="AW2915" i="1" s="1"/>
  <c r="AV2922" i="1"/>
  <c r="AW2922" i="1" s="1"/>
  <c r="AV2953" i="1"/>
  <c r="AW2953" i="1" s="1"/>
  <c r="AV2969" i="1"/>
  <c r="AW2969" i="1" s="1"/>
  <c r="AV2995" i="1"/>
  <c r="AW2995" i="1" s="1"/>
  <c r="C3039" i="1"/>
  <c r="AC3039" i="1"/>
  <c r="AE3039" i="1" s="1"/>
  <c r="AH3039" i="1" s="1"/>
  <c r="AL3039" i="1"/>
  <c r="AV3039" i="1" s="1"/>
  <c r="F3053" i="1"/>
  <c r="F3046" i="1" s="1"/>
  <c r="F3075" i="1" s="1"/>
  <c r="W3053" i="1"/>
  <c r="W3046" i="1" s="1"/>
  <c r="AO3053" i="1"/>
  <c r="AZ3053" i="1" s="1"/>
  <c r="AV3095" i="1"/>
  <c r="AW3095" i="1" s="1"/>
  <c r="BD3096" i="1"/>
  <c r="AV3101" i="1"/>
  <c r="AW3101" i="1" s="1"/>
  <c r="BD3102" i="1"/>
  <c r="AH3131" i="1"/>
  <c r="BD3135" i="1"/>
  <c r="AW3135" i="1"/>
  <c r="BD3141" i="1"/>
  <c r="BD3152" i="1"/>
  <c r="BC3153" i="1"/>
  <c r="BD3153" i="1" s="1"/>
  <c r="BC3157" i="1"/>
  <c r="BC3173" i="1"/>
  <c r="AW3174" i="1"/>
  <c r="BD3174" i="1"/>
  <c r="AW3183" i="1"/>
  <c r="BD3183" i="1"/>
  <c r="BD3195" i="1"/>
  <c r="AW3195" i="1"/>
  <c r="BC3199" i="1"/>
  <c r="BD3199" i="1" s="1"/>
  <c r="BD3201" i="1"/>
  <c r="AW3201" i="1"/>
  <c r="BD3216" i="1"/>
  <c r="AW3216" i="1"/>
  <c r="AZ3229" i="1"/>
  <c r="AM3228" i="1"/>
  <c r="AZ3228" i="1" s="1"/>
  <c r="AW3246" i="1"/>
  <c r="BD3246" i="1"/>
  <c r="J3250" i="1"/>
  <c r="K3250" i="1" s="1"/>
  <c r="K3251" i="1"/>
  <c r="AW3253" i="1"/>
  <c r="BD3253" i="1"/>
  <c r="AJ3294" i="1"/>
  <c r="AW3299" i="1"/>
  <c r="AW3310" i="1"/>
  <c r="BD3322" i="1"/>
  <c r="AW3322" i="1"/>
  <c r="AW3355" i="1"/>
  <c r="BD3360" i="1"/>
  <c r="AW3360" i="1"/>
  <c r="AW3367" i="1"/>
  <c r="AW3373" i="1"/>
  <c r="BC3373" i="1"/>
  <c r="BD3373" i="1" s="1"/>
  <c r="BD3381" i="1"/>
  <c r="I3079" i="1"/>
  <c r="AV3108" i="1"/>
  <c r="AW3108" i="1" s="1"/>
  <c r="BD3109" i="1"/>
  <c r="AW3145" i="1"/>
  <c r="AW3148" i="1"/>
  <c r="BD3148" i="1"/>
  <c r="E3151" i="1"/>
  <c r="BC3159" i="1"/>
  <c r="BD3159" i="1" s="1"/>
  <c r="BD3167" i="1"/>
  <c r="BC3175" i="1"/>
  <c r="AW3189" i="1"/>
  <c r="BD3189" i="1"/>
  <c r="AW3193" i="1"/>
  <c r="BD3193" i="1"/>
  <c r="BD3208" i="1"/>
  <c r="AW3208" i="1"/>
  <c r="AW3221" i="1"/>
  <c r="AW3225" i="1"/>
  <c r="BC3239" i="1"/>
  <c r="BD3239" i="1" s="1"/>
  <c r="AW3240" i="1"/>
  <c r="BD3240" i="1"/>
  <c r="X3282" i="1"/>
  <c r="AA3282" i="1" s="1"/>
  <c r="AJ3284" i="1"/>
  <c r="BD3286" i="1"/>
  <c r="AW3286" i="1"/>
  <c r="AJ3295" i="1"/>
  <c r="AE3298" i="1"/>
  <c r="AH3298" i="1" s="1"/>
  <c r="AW3305" i="1"/>
  <c r="BC3310" i="1"/>
  <c r="BD3310" i="1" s="1"/>
  <c r="AY3314" i="1"/>
  <c r="BC3316" i="1"/>
  <c r="BD3316" i="1" s="1"/>
  <c r="AW3319" i="1"/>
  <c r="BD3319" i="1"/>
  <c r="AW3325" i="1"/>
  <c r="BD3325" i="1"/>
  <c r="AW3327" i="1"/>
  <c r="BD3327" i="1"/>
  <c r="AW3343" i="1"/>
  <c r="BC3355" i="1"/>
  <c r="BD3355" i="1" s="1"/>
  <c r="AW3357" i="1"/>
  <c r="BD3357" i="1"/>
  <c r="BC3367" i="1"/>
  <c r="BD3367" i="1" s="1"/>
  <c r="AW3375" i="1"/>
  <c r="BD3375" i="1"/>
  <c r="AJ3090" i="1"/>
  <c r="AJ3092" i="1"/>
  <c r="AW3136" i="1"/>
  <c r="BD3149" i="1"/>
  <c r="T3151" i="1"/>
  <c r="BD3157" i="1"/>
  <c r="BC3161" i="1"/>
  <c r="BD3161" i="1" s="1"/>
  <c r="BC3171" i="1"/>
  <c r="BD3171" i="1" s="1"/>
  <c r="BD3175" i="1"/>
  <c r="BD3197" i="1"/>
  <c r="AW3220" i="1"/>
  <c r="BD3220" i="1"/>
  <c r="BA3229" i="1"/>
  <c r="I3228" i="1"/>
  <c r="K3229" i="1"/>
  <c r="BD3232" i="1"/>
  <c r="AW3235" i="1"/>
  <c r="BD3235" i="1"/>
  <c r="AW3242" i="1"/>
  <c r="BD3242" i="1"/>
  <c r="BD3244" i="1"/>
  <c r="AK3250" i="1"/>
  <c r="AK3279" i="1" s="1"/>
  <c r="AY3251" i="1"/>
  <c r="BB3251" i="1"/>
  <c r="AS3250" i="1"/>
  <c r="BB3250" i="1" s="1"/>
  <c r="BD3255" i="1"/>
  <c r="AW3263" i="1"/>
  <c r="BD3263" i="1"/>
  <c r="AW3270" i="1"/>
  <c r="BD3270" i="1"/>
  <c r="AW3272" i="1"/>
  <c r="BD3272" i="1"/>
  <c r="AJ3290" i="1"/>
  <c r="D3281" i="1"/>
  <c r="E3298" i="1"/>
  <c r="AW3304" i="1"/>
  <c r="BD3304" i="1"/>
  <c r="BD3307" i="1"/>
  <c r="AW3307" i="1"/>
  <c r="AW3312" i="1"/>
  <c r="BD3312" i="1"/>
  <c r="BD3330" i="1"/>
  <c r="BC3343" i="1"/>
  <c r="BD3343" i="1" s="1"/>
  <c r="BD3377" i="1"/>
  <c r="AW3379" i="1"/>
  <c r="BD3379" i="1"/>
  <c r="BB3126" i="1"/>
  <c r="BC3126" i="1" s="1"/>
  <c r="BD3126" i="1" s="1"/>
  <c r="AW3127" i="1"/>
  <c r="BD3127" i="1"/>
  <c r="BD3129" i="1"/>
  <c r="AW3129" i="1"/>
  <c r="T3134" i="1"/>
  <c r="AH3136" i="1"/>
  <c r="BC3136" i="1"/>
  <c r="BD3136" i="1" s="1"/>
  <c r="BD3170" i="1"/>
  <c r="AW3170" i="1"/>
  <c r="BD3173" i="1"/>
  <c r="BD3180" i="1"/>
  <c r="AW3180" i="1"/>
  <c r="AW3182" i="1"/>
  <c r="BD3182" i="1"/>
  <c r="AW3205" i="1"/>
  <c r="BD3205" i="1"/>
  <c r="BC3206" i="1"/>
  <c r="BD3206" i="1" s="1"/>
  <c r="AW3207" i="1"/>
  <c r="AW3214" i="1"/>
  <c r="BD3214" i="1"/>
  <c r="BD3222" i="1"/>
  <c r="AW3222" i="1"/>
  <c r="AW3224" i="1"/>
  <c r="BD3224" i="1"/>
  <c r="X3243" i="1"/>
  <c r="AA3243" i="1" s="1"/>
  <c r="BD3261" i="1"/>
  <c r="AW3265" i="1"/>
  <c r="BD3265" i="1"/>
  <c r="BD3277" i="1"/>
  <c r="AW3277" i="1"/>
  <c r="AJ3291" i="1"/>
  <c r="AJ3296" i="1"/>
  <c r="BD3329" i="1"/>
  <c r="AW3329" i="1"/>
  <c r="AW3332" i="1"/>
  <c r="BD3332" i="1"/>
  <c r="AW3334" i="1"/>
  <c r="BD3334" i="1"/>
  <c r="AW3338" i="1"/>
  <c r="BC3338" i="1"/>
  <c r="BD3338" i="1" s="1"/>
  <c r="AW3350" i="1"/>
  <c r="BD3350" i="1"/>
  <c r="AW3352" i="1"/>
  <c r="BD3352" i="1"/>
  <c r="AW3364" i="1"/>
  <c r="BD3364" i="1"/>
  <c r="BD3371" i="1"/>
  <c r="AY3139" i="1"/>
  <c r="BC3139" i="1" s="1"/>
  <c r="AY3145" i="1"/>
  <c r="BC3145" i="1" s="1"/>
  <c r="BD3145" i="1" s="1"/>
  <c r="AY3151" i="1"/>
  <c r="BC3151" i="1" s="1"/>
  <c r="AW3152" i="1"/>
  <c r="BD3154" i="1"/>
  <c r="AV3159" i="1"/>
  <c r="AW3159" i="1" s="1"/>
  <c r="BD3160" i="1"/>
  <c r="AY3163" i="1"/>
  <c r="BC3163" i="1" s="1"/>
  <c r="BD3163" i="1" s="1"/>
  <c r="AV3175" i="1"/>
  <c r="AW3175" i="1" s="1"/>
  <c r="AY3179" i="1"/>
  <c r="BC3179" i="1" s="1"/>
  <c r="BD3179" i="1" s="1"/>
  <c r="BD3212" i="1"/>
  <c r="AY3215" i="1"/>
  <c r="BC3215" i="1" s="1"/>
  <c r="BD3215" i="1" s="1"/>
  <c r="BD3218" i="1"/>
  <c r="AZ3221" i="1"/>
  <c r="BC3221" i="1" s="1"/>
  <c r="BD3221" i="1" s="1"/>
  <c r="AZ3225" i="1"/>
  <c r="BC3225" i="1" s="1"/>
  <c r="BD3225" i="1" s="1"/>
  <c r="AZ3230" i="1"/>
  <c r="BC3230" i="1" s="1"/>
  <c r="BD3230" i="1" s="1"/>
  <c r="AV3232" i="1"/>
  <c r="AW3232" i="1" s="1"/>
  <c r="BD3233" i="1"/>
  <c r="AV3244" i="1"/>
  <c r="AW3244" i="1" s="1"/>
  <c r="BD3245" i="1"/>
  <c r="AC3251" i="1"/>
  <c r="AV3255" i="1"/>
  <c r="AW3255" i="1" s="1"/>
  <c r="BD3256" i="1"/>
  <c r="AZ3258" i="1"/>
  <c r="BC3258" i="1" s="1"/>
  <c r="BD3258" i="1" s="1"/>
  <c r="BD3269" i="1"/>
  <c r="BD3278" i="1"/>
  <c r="BD3288" i="1"/>
  <c r="BD3297" i="1"/>
  <c r="J3298" i="1"/>
  <c r="K3298" i="1" s="1"/>
  <c r="AZ3299" i="1"/>
  <c r="BC3299" i="1" s="1"/>
  <c r="BD3299" i="1" s="1"/>
  <c r="AV3301" i="1"/>
  <c r="AW3301" i="1" s="1"/>
  <c r="BD3302" i="1"/>
  <c r="BD3309" i="1"/>
  <c r="BD3337" i="1"/>
  <c r="AZ3345" i="1"/>
  <c r="BC3345" i="1" s="1"/>
  <c r="BD3345" i="1" s="1"/>
  <c r="AZ3369" i="1"/>
  <c r="BC3369" i="1" s="1"/>
  <c r="BD3369" i="1" s="1"/>
  <c r="AV3371" i="1"/>
  <c r="AW3371" i="1" s="1"/>
  <c r="BD3372" i="1"/>
  <c r="AW3382" i="1"/>
  <c r="BD3382" i="1"/>
  <c r="AW3389" i="1"/>
  <c r="BD3389" i="1"/>
  <c r="AW3391" i="1"/>
  <c r="BD3391" i="1"/>
  <c r="AW3395" i="1"/>
  <c r="BD3395" i="1"/>
  <c r="AW3399" i="1"/>
  <c r="BD3399" i="1"/>
  <c r="BD3406" i="1"/>
  <c r="AW3417" i="1"/>
  <c r="BD3417" i="1"/>
  <c r="AW3426" i="1"/>
  <c r="BD3428" i="1"/>
  <c r="AW3428" i="1"/>
  <c r="BD3430" i="1"/>
  <c r="AU3432" i="1"/>
  <c r="AU3483" i="1" s="1"/>
  <c r="BD3435" i="1"/>
  <c r="AW3437" i="1"/>
  <c r="BD3437" i="1"/>
  <c r="BC3443" i="1"/>
  <c r="BB3455" i="1"/>
  <c r="BC3456" i="1"/>
  <c r="AW3457" i="1"/>
  <c r="BD3457" i="1"/>
  <c r="E3455" i="1"/>
  <c r="D3454" i="1"/>
  <c r="E3454" i="1" s="1"/>
  <c r="AW3459" i="1"/>
  <c r="AZ3461" i="1"/>
  <c r="BD3466" i="1"/>
  <c r="AW3482" i="1"/>
  <c r="BD3482" i="1"/>
  <c r="T3486" i="1"/>
  <c r="AL3485" i="1"/>
  <c r="AL3687" i="1" s="1"/>
  <c r="AT3485" i="1"/>
  <c r="AT3687" i="1" s="1"/>
  <c r="AW3495" i="1"/>
  <c r="AW3519" i="1"/>
  <c r="BD3519" i="1"/>
  <c r="AW3546" i="1"/>
  <c r="BD3546" i="1"/>
  <c r="BD3548" i="1"/>
  <c r="BC3549" i="1"/>
  <c r="AW3552" i="1"/>
  <c r="BD3552" i="1"/>
  <c r="BD3554" i="1"/>
  <c r="AW3558" i="1"/>
  <c r="BD3558" i="1"/>
  <c r="BD3560" i="1"/>
  <c r="AW3565" i="1"/>
  <c r="BD3565" i="1"/>
  <c r="BC3575" i="1"/>
  <c r="BC3577" i="1"/>
  <c r="AW3578" i="1"/>
  <c r="BD3578" i="1"/>
  <c r="BD3582" i="1"/>
  <c r="AW3582" i="1"/>
  <c r="AW3586" i="1"/>
  <c r="BD3586" i="1"/>
  <c r="BD3588" i="1"/>
  <c r="AW3632" i="1"/>
  <c r="AY3134" i="1"/>
  <c r="BC3134" i="1" s="1"/>
  <c r="AV3141" i="1"/>
  <c r="AW3141" i="1" s="1"/>
  <c r="AV3165" i="1"/>
  <c r="AW3165" i="1" s="1"/>
  <c r="AY3169" i="1"/>
  <c r="BC3169" i="1" s="1"/>
  <c r="BD3169" i="1" s="1"/>
  <c r="BD3203" i="1"/>
  <c r="AW3209" i="1"/>
  <c r="AY3210" i="1"/>
  <c r="BC3210" i="1" s="1"/>
  <c r="BD3210" i="1" s="1"/>
  <c r="AW3211" i="1"/>
  <c r="AW3217" i="1"/>
  <c r="BA3230" i="1"/>
  <c r="BB3252" i="1"/>
  <c r="BA3258" i="1"/>
  <c r="BA3299" i="1"/>
  <c r="BD3303" i="1"/>
  <c r="AN3314" i="1"/>
  <c r="AZ3314" i="1" s="1"/>
  <c r="AY3315" i="1"/>
  <c r="BC3315" i="1" s="1"/>
  <c r="BD3315" i="1" s="1"/>
  <c r="AV3316" i="1"/>
  <c r="AW3316" i="1" s="1"/>
  <c r="BD3317" i="1"/>
  <c r="AV3323" i="1"/>
  <c r="AW3323" i="1" s="1"/>
  <c r="BD3324" i="1"/>
  <c r="AV3330" i="1"/>
  <c r="AW3330" i="1" s="1"/>
  <c r="AY3335" i="1"/>
  <c r="BC3335" i="1" s="1"/>
  <c r="BD3335" i="1" s="1"/>
  <c r="AV3361" i="1"/>
  <c r="AW3361" i="1" s="1"/>
  <c r="AV3377" i="1"/>
  <c r="AW3377" i="1" s="1"/>
  <c r="BC3388" i="1"/>
  <c r="AW3422" i="1"/>
  <c r="BD3422" i="1"/>
  <c r="BC3459" i="1"/>
  <c r="BD3459" i="1" s="1"/>
  <c r="AW3473" i="1"/>
  <c r="BD3473" i="1"/>
  <c r="AZ3486" i="1"/>
  <c r="AW3500" i="1"/>
  <c r="AW3504" i="1"/>
  <c r="BD3504" i="1"/>
  <c r="BD3521" i="1"/>
  <c r="AW3521" i="1"/>
  <c r="BD3535" i="1"/>
  <c r="AW3535" i="1"/>
  <c r="AW3574" i="1"/>
  <c r="BD3574" i="1"/>
  <c r="AW3593" i="1"/>
  <c r="BD3593" i="1"/>
  <c r="BD3602" i="1"/>
  <c r="AW3602" i="1"/>
  <c r="BD3172" i="1"/>
  <c r="BD3191" i="1"/>
  <c r="AZ3207" i="1"/>
  <c r="BC3207" i="1" s="1"/>
  <c r="BD3207" i="1" s="1"/>
  <c r="D3229" i="1"/>
  <c r="AD3229" i="1"/>
  <c r="AD3228" i="1" s="1"/>
  <c r="AE3228" i="1" s="1"/>
  <c r="AH3228" i="1" s="1"/>
  <c r="AJ3243" i="1"/>
  <c r="AR3243" i="1"/>
  <c r="BA3243" i="1" s="1"/>
  <c r="G3250" i="1"/>
  <c r="H3250" i="1" s="1"/>
  <c r="O3250" i="1"/>
  <c r="Q3250" i="1" s="1"/>
  <c r="T3250" i="1" s="1"/>
  <c r="AP3250" i="1"/>
  <c r="BA3250" i="1" s="1"/>
  <c r="E3251" i="1"/>
  <c r="V3251" i="1"/>
  <c r="AN3251" i="1"/>
  <c r="AN3250" i="1" s="1"/>
  <c r="AZ3250" i="1" s="1"/>
  <c r="K3252" i="1"/>
  <c r="D3257" i="1"/>
  <c r="E3257" i="1" s="1"/>
  <c r="AD3257" i="1"/>
  <c r="AD3250" i="1" s="1"/>
  <c r="J3281" i="1"/>
  <c r="H3282" i="1"/>
  <c r="P3282" i="1"/>
  <c r="P3281" i="1" s="1"/>
  <c r="Q3281" i="1" s="1"/>
  <c r="T3281" i="1" s="1"/>
  <c r="AQ3282" i="1"/>
  <c r="AQ3281" i="1" s="1"/>
  <c r="AQ3483" i="1" s="1"/>
  <c r="BB3284" i="1"/>
  <c r="AM3298" i="1"/>
  <c r="AY3301" i="1"/>
  <c r="BC3301" i="1" s="1"/>
  <c r="BD3301" i="1" s="1"/>
  <c r="AH3383" i="1"/>
  <c r="BC3383" i="1"/>
  <c r="BD3383" i="1" s="1"/>
  <c r="BC3411" i="1"/>
  <c r="BC3412" i="1"/>
  <c r="AW3429" i="1"/>
  <c r="BD3429" i="1"/>
  <c r="AW3434" i="1"/>
  <c r="AL3432" i="1"/>
  <c r="AL3483" i="1" s="1"/>
  <c r="AT3432" i="1"/>
  <c r="AT3483" i="1" s="1"/>
  <c r="BD3441" i="1"/>
  <c r="BD3443" i="1"/>
  <c r="AW3449" i="1"/>
  <c r="BD3449" i="1"/>
  <c r="Y3454" i="1"/>
  <c r="Y3483" i="1" s="1"/>
  <c r="AL3454" i="1"/>
  <c r="BD3478" i="1"/>
  <c r="BB3502" i="1"/>
  <c r="AW3506" i="1"/>
  <c r="BD3506" i="1"/>
  <c r="AW3511" i="1"/>
  <c r="BD3511" i="1"/>
  <c r="AW3518" i="1"/>
  <c r="BC3518" i="1"/>
  <c r="BD3518" i="1" s="1"/>
  <c r="BD3528" i="1"/>
  <c r="AW3528" i="1"/>
  <c r="AW3537" i="1"/>
  <c r="BD3537" i="1"/>
  <c r="BC3542" i="1"/>
  <c r="AW3543" i="1"/>
  <c r="BD3543" i="1"/>
  <c r="BC3579" i="1"/>
  <c r="AW3583" i="1"/>
  <c r="AW3597" i="1"/>
  <c r="AW3604" i="1"/>
  <c r="BD3604" i="1"/>
  <c r="AW3610" i="1"/>
  <c r="AW3616" i="1"/>
  <c r="AW3626" i="1"/>
  <c r="AW3630" i="1"/>
  <c r="BD3630" i="1"/>
  <c r="AV3131" i="1"/>
  <c r="AW3131" i="1" s="1"/>
  <c r="AV3149" i="1"/>
  <c r="AW3149" i="1" s="1"/>
  <c r="AV3161" i="1"/>
  <c r="AW3161" i="1" s="1"/>
  <c r="BD3162" i="1"/>
  <c r="AV3177" i="1"/>
  <c r="AW3177" i="1" s="1"/>
  <c r="BD3178" i="1"/>
  <c r="BD3185" i="1"/>
  <c r="AV3197" i="1"/>
  <c r="AW3197" i="1" s="1"/>
  <c r="BD3198" i="1"/>
  <c r="AP3228" i="1"/>
  <c r="V3229" i="1"/>
  <c r="J3243" i="1"/>
  <c r="AS3243" i="1"/>
  <c r="V3257" i="1"/>
  <c r="X3257" i="1" s="1"/>
  <c r="AA3257" i="1" s="1"/>
  <c r="K3258" i="1"/>
  <c r="AC3281" i="1"/>
  <c r="Q3282" i="1"/>
  <c r="T3282" i="1" s="1"/>
  <c r="BA3282" i="1"/>
  <c r="X3283" i="1"/>
  <c r="AA3283" i="1" s="1"/>
  <c r="V3298" i="1"/>
  <c r="X3298" i="1" s="1"/>
  <c r="AA3298" i="1" s="1"/>
  <c r="AV3381" i="1"/>
  <c r="AW3381" i="1" s="1"/>
  <c r="BD3392" i="1"/>
  <c r="AW3393" i="1"/>
  <c r="AW3409" i="1"/>
  <c r="BD3409" i="1"/>
  <c r="AW3416" i="1"/>
  <c r="BD3416" i="1"/>
  <c r="AW3419" i="1"/>
  <c r="BD3419" i="1"/>
  <c r="AW3436" i="1"/>
  <c r="BD3436" i="1"/>
  <c r="BD3445" i="1"/>
  <c r="AW3445" i="1"/>
  <c r="AM3454" i="1"/>
  <c r="AZ3454" i="1" s="1"/>
  <c r="AZ3455" i="1"/>
  <c r="BD3475" i="1"/>
  <c r="AW3475" i="1"/>
  <c r="AW3481" i="1"/>
  <c r="BD3481" i="1"/>
  <c r="BB3486" i="1"/>
  <c r="AW3491" i="1"/>
  <c r="BD3491" i="1"/>
  <c r="AW3523" i="1"/>
  <c r="BD3523" i="1"/>
  <c r="AW3530" i="1"/>
  <c r="BD3530" i="1"/>
  <c r="AW3549" i="1"/>
  <c r="BD3549" i="1"/>
  <c r="BD3566" i="1"/>
  <c r="AW3566" i="1"/>
  <c r="AW3570" i="1"/>
  <c r="BD3570" i="1"/>
  <c r="BD3579" i="1"/>
  <c r="BD3595" i="1"/>
  <c r="AW3595" i="1"/>
  <c r="BC3607" i="1"/>
  <c r="BC3629" i="1"/>
  <c r="BD3629" i="1" s="1"/>
  <c r="AV3167" i="1"/>
  <c r="AW3167" i="1" s="1"/>
  <c r="BD3168" i="1"/>
  <c r="AV3204" i="1"/>
  <c r="AW3204" i="1" s="1"/>
  <c r="BD3248" i="1"/>
  <c r="BD3305" i="1"/>
  <c r="AW3385" i="1"/>
  <c r="BD3385" i="1"/>
  <c r="AW3390" i="1"/>
  <c r="BD3390" i="1"/>
  <c r="AW3396" i="1"/>
  <c r="BD3396" i="1"/>
  <c r="AW3398" i="1"/>
  <c r="BD3398" i="1"/>
  <c r="AW3405" i="1"/>
  <c r="BD3405" i="1"/>
  <c r="BD3407" i="1"/>
  <c r="AW3407" i="1"/>
  <c r="AW3412" i="1"/>
  <c r="BD3412" i="1"/>
  <c r="AE3433" i="1"/>
  <c r="AH3433" i="1" s="1"/>
  <c r="AC3432" i="1"/>
  <c r="BD3451" i="1"/>
  <c r="AW3451" i="1"/>
  <c r="AY3454" i="1"/>
  <c r="AE3455" i="1"/>
  <c r="AH3455" i="1" s="1"/>
  <c r="AC3454" i="1"/>
  <c r="AE3454" i="1" s="1"/>
  <c r="AH3454" i="1" s="1"/>
  <c r="AW3465" i="1"/>
  <c r="BD3465" i="1"/>
  <c r="AA3461" i="1"/>
  <c r="BD3467" i="1"/>
  <c r="AW3467" i="1"/>
  <c r="AW3472" i="1"/>
  <c r="BD3472" i="1"/>
  <c r="O3485" i="1"/>
  <c r="AW3508" i="1"/>
  <c r="BD3508" i="1"/>
  <c r="BC3514" i="1"/>
  <c r="BD3514" i="1" s="1"/>
  <c r="BC3527" i="1"/>
  <c r="AW3547" i="1"/>
  <c r="AW3553" i="1"/>
  <c r="AW3559" i="1"/>
  <c r="BC3569" i="1"/>
  <c r="BD3569" i="1" s="1"/>
  <c r="BC3583" i="1"/>
  <c r="BD3583" i="1" s="1"/>
  <c r="AW3587" i="1"/>
  <c r="BC3605" i="1"/>
  <c r="AV3157" i="1"/>
  <c r="AW3157" i="1" s="1"/>
  <c r="AV3173" i="1"/>
  <c r="AW3173" i="1" s="1"/>
  <c r="BD3187" i="1"/>
  <c r="AV3230" i="1"/>
  <c r="AW3230" i="1" s="1"/>
  <c r="BD3231" i="1"/>
  <c r="BD3237" i="1"/>
  <c r="AV3248" i="1"/>
  <c r="AW3248" i="1" s="1"/>
  <c r="BD3249" i="1"/>
  <c r="AZ3251" i="1"/>
  <c r="BD3254" i="1"/>
  <c r="AV3258" i="1"/>
  <c r="AW3258" i="1" s="1"/>
  <c r="BD3259" i="1"/>
  <c r="BD3266" i="1"/>
  <c r="BD3274" i="1"/>
  <c r="BD3285" i="1"/>
  <c r="AW3402" i="1"/>
  <c r="BD3402" i="1"/>
  <c r="AW3418" i="1"/>
  <c r="BD3418" i="1"/>
  <c r="AW3427" i="1"/>
  <c r="BD3427" i="1"/>
  <c r="AW3440" i="1"/>
  <c r="BD3440" i="1"/>
  <c r="BB3447" i="1"/>
  <c r="BD3456" i="1"/>
  <c r="AW3456" i="1"/>
  <c r="BD3458" i="1"/>
  <c r="AW3460" i="1"/>
  <c r="BD3460" i="1"/>
  <c r="AW3462" i="1"/>
  <c r="AW3477" i="1"/>
  <c r="BD3477" i="1"/>
  <c r="J3486" i="1"/>
  <c r="BD3493" i="1"/>
  <c r="AW3493" i="1"/>
  <c r="BC3516" i="1"/>
  <c r="BD3516" i="1" s="1"/>
  <c r="AW3517" i="1"/>
  <c r="BD3517" i="1"/>
  <c r="AW3520" i="1"/>
  <c r="AW3525" i="1"/>
  <c r="BD3525" i="1"/>
  <c r="AW3532" i="1"/>
  <c r="BD3532" i="1"/>
  <c r="BD3536" i="1"/>
  <c r="AW3540" i="1"/>
  <c r="BD3540" i="1"/>
  <c r="AW3544" i="1"/>
  <c r="BD3544" i="1"/>
  <c r="AW3555" i="1"/>
  <c r="BD3555" i="1"/>
  <c r="AW3561" i="1"/>
  <c r="BD3561" i="1"/>
  <c r="AW3567" i="1"/>
  <c r="BD3575" i="1"/>
  <c r="BD3577" i="1"/>
  <c r="AW3581" i="1"/>
  <c r="AW3589" i="1"/>
  <c r="BD3589" i="1"/>
  <c r="AW3598" i="1"/>
  <c r="BD3598" i="1"/>
  <c r="BD3605" i="1"/>
  <c r="BC3614" i="1"/>
  <c r="BD3615" i="1"/>
  <c r="AY3252" i="1"/>
  <c r="BC3252" i="1" s="1"/>
  <c r="BD3252" i="1" s="1"/>
  <c r="AV3383" i="1"/>
  <c r="AW3383" i="1" s="1"/>
  <c r="BD3384" i="1"/>
  <c r="BC3401" i="1"/>
  <c r="BD3401" i="1" s="1"/>
  <c r="AW3408" i="1"/>
  <c r="BD3408" i="1"/>
  <c r="BD3411" i="1"/>
  <c r="AW3414" i="1"/>
  <c r="BD3423" i="1"/>
  <c r="E3433" i="1"/>
  <c r="AW3452" i="1"/>
  <c r="AW3469" i="1"/>
  <c r="BD3469" i="1"/>
  <c r="H3486" i="1"/>
  <c r="F3485" i="1"/>
  <c r="F3687" i="1" s="1"/>
  <c r="AW3490" i="1"/>
  <c r="BD3490" i="1"/>
  <c r="AW3534" i="1"/>
  <c r="BD3534" i="1"/>
  <c r="BC3539" i="1"/>
  <c r="BD3539" i="1" s="1"/>
  <c r="AW3550" i="1"/>
  <c r="BD3550" i="1"/>
  <c r="BD3557" i="1"/>
  <c r="AW3573" i="1"/>
  <c r="BD3573" i="1"/>
  <c r="BD3585" i="1"/>
  <c r="BD3619" i="1"/>
  <c r="AW3619" i="1"/>
  <c r="AW3631" i="1"/>
  <c r="AJ3229" i="1"/>
  <c r="AJ3257" i="1"/>
  <c r="BD3387" i="1"/>
  <c r="AW3387" i="1"/>
  <c r="BC3403" i="1"/>
  <c r="BD3403" i="1" s="1"/>
  <c r="AW3404" i="1"/>
  <c r="BD3404" i="1"/>
  <c r="BC3426" i="1"/>
  <c r="BD3426" i="1" s="1"/>
  <c r="AY3447" i="1"/>
  <c r="AA3454" i="1"/>
  <c r="BA3502" i="1"/>
  <c r="AP3485" i="1"/>
  <c r="AW3507" i="1"/>
  <c r="BD3507" i="1"/>
  <c r="AW3527" i="1"/>
  <c r="BD3527" i="1"/>
  <c r="BD3531" i="1"/>
  <c r="BD3542" i="1"/>
  <c r="AW3563" i="1"/>
  <c r="BD3563" i="1"/>
  <c r="BC3567" i="1"/>
  <c r="BD3567" i="1" s="1"/>
  <c r="AW3571" i="1"/>
  <c r="AW3591" i="1"/>
  <c r="BD3591" i="1"/>
  <c r="BD3596" i="1"/>
  <c r="BC3597" i="1"/>
  <c r="BD3597" i="1" s="1"/>
  <c r="AW3600" i="1"/>
  <c r="BD3600" i="1"/>
  <c r="J3502" i="1"/>
  <c r="K3502" i="1" s="1"/>
  <c r="K3614" i="1"/>
  <c r="BD3624" i="1"/>
  <c r="BD3388" i="1"/>
  <c r="AV3401" i="1"/>
  <c r="AW3401" i="1" s="1"/>
  <c r="AJ3410" i="1"/>
  <c r="AJ3298" i="1" s="1"/>
  <c r="AW3438" i="1"/>
  <c r="Q3448" i="1"/>
  <c r="T3448" i="1" s="1"/>
  <c r="BA3448" i="1"/>
  <c r="BC3448" i="1" s="1"/>
  <c r="G3455" i="1"/>
  <c r="O3455" i="1"/>
  <c r="X3455" i="1"/>
  <c r="AA3455" i="1" s="1"/>
  <c r="AP3455" i="1"/>
  <c r="AY3455" i="1"/>
  <c r="AE3456" i="1"/>
  <c r="AH3456" i="1" s="1"/>
  <c r="F3461" i="1"/>
  <c r="F3454" i="1" s="1"/>
  <c r="F3483" i="1" s="1"/>
  <c r="X3466" i="1"/>
  <c r="AA3466" i="1" s="1"/>
  <c r="AJ3488" i="1"/>
  <c r="AJ3498" i="1"/>
  <c r="AC3502" i="1"/>
  <c r="Q3503" i="1"/>
  <c r="T3503" i="1" s="1"/>
  <c r="BA3503" i="1"/>
  <c r="BC3503" i="1" s="1"/>
  <c r="AW3505" i="1"/>
  <c r="AW3509" i="1"/>
  <c r="AV3516" i="1"/>
  <c r="AW3516" i="1" s="1"/>
  <c r="AV3542" i="1"/>
  <c r="AW3542" i="1" s="1"/>
  <c r="AV3577" i="1"/>
  <c r="AW3577" i="1" s="1"/>
  <c r="AY3581" i="1"/>
  <c r="BC3581" i="1" s="1"/>
  <c r="BD3581" i="1" s="1"/>
  <c r="BC3610" i="1"/>
  <c r="BD3610" i="1" s="1"/>
  <c r="AV3618" i="1"/>
  <c r="AW3618" i="1" s="1"/>
  <c r="BD3622" i="1"/>
  <c r="K3623" i="1"/>
  <c r="AW3624" i="1"/>
  <c r="AY3625" i="1"/>
  <c r="BC3625" i="1" s="1"/>
  <c r="BD3627" i="1"/>
  <c r="AV3629" i="1"/>
  <c r="AW3629" i="1" s="1"/>
  <c r="AK3636" i="1"/>
  <c r="AK3687" i="1" s="1"/>
  <c r="C3636" i="1"/>
  <c r="AZ3651" i="1"/>
  <c r="AH3651" i="1"/>
  <c r="AZ3652" i="1"/>
  <c r="AV3656" i="1"/>
  <c r="X3659" i="1"/>
  <c r="AA3659" i="1" s="1"/>
  <c r="BC3670" i="1"/>
  <c r="AW3671" i="1"/>
  <c r="BD3671" i="1"/>
  <c r="AW3680" i="1"/>
  <c r="BD3680" i="1"/>
  <c r="BD3682" i="1"/>
  <c r="AW3682" i="1"/>
  <c r="AW3696" i="1"/>
  <c r="BD3696" i="1"/>
  <c r="AJ3703" i="1"/>
  <c r="BC3724" i="1"/>
  <c r="BC3748" i="1"/>
  <c r="AW3751" i="1"/>
  <c r="BD3764" i="1"/>
  <c r="AW3764" i="1"/>
  <c r="AW3766" i="1"/>
  <c r="BD3766" i="1"/>
  <c r="BC3771" i="1"/>
  <c r="AW3772" i="1"/>
  <c r="BD3772" i="1"/>
  <c r="C3893" i="1"/>
  <c r="C4095" i="1" s="1"/>
  <c r="E3894" i="1"/>
  <c r="AY3393" i="1"/>
  <c r="BC3393" i="1" s="1"/>
  <c r="BD3393" i="1" s="1"/>
  <c r="AW3394" i="1"/>
  <c r="AS3410" i="1"/>
  <c r="BB3410" i="1" s="1"/>
  <c r="AW3415" i="1"/>
  <c r="AW3421" i="1"/>
  <c r="AJ3432" i="1"/>
  <c r="G3433" i="1"/>
  <c r="O3433" i="1"/>
  <c r="X3433" i="1"/>
  <c r="AA3433" i="1" s="1"/>
  <c r="AP3433" i="1"/>
  <c r="AY3433" i="1"/>
  <c r="E3434" i="1"/>
  <c r="AE3434" i="1"/>
  <c r="AH3434" i="1" s="1"/>
  <c r="AY3438" i="1"/>
  <c r="BC3438" i="1" s="1"/>
  <c r="BD3438" i="1" s="1"/>
  <c r="AW3439" i="1"/>
  <c r="AW3446" i="1"/>
  <c r="D3447" i="1"/>
  <c r="E3447" i="1" s="1"/>
  <c r="AD3447" i="1"/>
  <c r="AE3447" i="1" s="1"/>
  <c r="AH3447" i="1" s="1"/>
  <c r="AM3447" i="1"/>
  <c r="AZ3447" i="1" s="1"/>
  <c r="P3455" i="1"/>
  <c r="P3454" i="1" s="1"/>
  <c r="G3461" i="1"/>
  <c r="H3461" i="1" s="1"/>
  <c r="O3461" i="1"/>
  <c r="Q3461" i="1" s="1"/>
  <c r="T3461" i="1" s="1"/>
  <c r="AP3461" i="1"/>
  <c r="BA3461" i="1" s="1"/>
  <c r="AY3461" i="1"/>
  <c r="AW3468" i="1"/>
  <c r="AW3476" i="1"/>
  <c r="V3485" i="1"/>
  <c r="C3486" i="1"/>
  <c r="C3485" i="1" s="1"/>
  <c r="C3687" i="1" s="1"/>
  <c r="AC3486" i="1"/>
  <c r="I3487" i="1"/>
  <c r="I3486" i="1" s="1"/>
  <c r="I3485" i="1" s="1"/>
  <c r="AY3495" i="1"/>
  <c r="BC3495" i="1" s="1"/>
  <c r="BD3495" i="1" s="1"/>
  <c r="AY3500" i="1"/>
  <c r="BC3500" i="1" s="1"/>
  <c r="BD3500" i="1" s="1"/>
  <c r="AW3501" i="1"/>
  <c r="D3502" i="1"/>
  <c r="E3502" i="1" s="1"/>
  <c r="AD3502" i="1"/>
  <c r="AD3485" i="1" s="1"/>
  <c r="AD3687" i="1" s="1"/>
  <c r="AM3502" i="1"/>
  <c r="AZ3502" i="1" s="1"/>
  <c r="AY3505" i="1"/>
  <c r="BC3505" i="1" s="1"/>
  <c r="BD3505" i="1" s="1"/>
  <c r="AY3509" i="1"/>
  <c r="BC3509" i="1" s="1"/>
  <c r="BD3509" i="1" s="1"/>
  <c r="AW3510" i="1"/>
  <c r="AZ3520" i="1"/>
  <c r="BC3520" i="1" s="1"/>
  <c r="BD3520" i="1" s="1"/>
  <c r="AW3522" i="1"/>
  <c r="AW3529" i="1"/>
  <c r="AW3536" i="1"/>
  <c r="AY3547" i="1"/>
  <c r="BC3547" i="1" s="1"/>
  <c r="BD3547" i="1" s="1"/>
  <c r="AW3548" i="1"/>
  <c r="AY3553" i="1"/>
  <c r="BC3553" i="1" s="1"/>
  <c r="BD3553" i="1" s="1"/>
  <c r="AW3554" i="1"/>
  <c r="AY3559" i="1"/>
  <c r="BC3559" i="1" s="1"/>
  <c r="BD3559" i="1" s="1"/>
  <c r="AW3560" i="1"/>
  <c r="AY3571" i="1"/>
  <c r="BC3571" i="1" s="1"/>
  <c r="BD3571" i="1" s="1"/>
  <c r="AW3572" i="1"/>
  <c r="AY3587" i="1"/>
  <c r="BC3587" i="1" s="1"/>
  <c r="BD3587" i="1" s="1"/>
  <c r="AW3588" i="1"/>
  <c r="AW3596" i="1"/>
  <c r="AW3603" i="1"/>
  <c r="AV3607" i="1"/>
  <c r="AV3633" i="1"/>
  <c r="BD3639" i="1"/>
  <c r="AW3639" i="1"/>
  <c r="AW3644" i="1"/>
  <c r="AV3652" i="1"/>
  <c r="AW3652" i="1" s="1"/>
  <c r="AW3685" i="1"/>
  <c r="BD3685" i="1"/>
  <c r="K3690" i="1"/>
  <c r="J3689" i="1"/>
  <c r="BB3690" i="1"/>
  <c r="AS3689" i="1"/>
  <c r="AJ3704" i="1"/>
  <c r="BD3743" i="1"/>
  <c r="AW3745" i="1"/>
  <c r="BD3745" i="1"/>
  <c r="AW3757" i="1"/>
  <c r="AW3774" i="1"/>
  <c r="BD3774" i="1"/>
  <c r="BD3780" i="1"/>
  <c r="AW3780" i="1"/>
  <c r="AW3792" i="1"/>
  <c r="BD3792" i="1"/>
  <c r="AW3942" i="1"/>
  <c r="BD3397" i="1"/>
  <c r="BD3424" i="1"/>
  <c r="BD3431" i="1"/>
  <c r="AZ3433" i="1"/>
  <c r="BD3442" i="1"/>
  <c r="AV3447" i="1"/>
  <c r="AW3447" i="1" s="1"/>
  <c r="BD3464" i="1"/>
  <c r="BD3471" i="1"/>
  <c r="BD3480" i="1"/>
  <c r="BD3489" i="1"/>
  <c r="AJ3494" i="1"/>
  <c r="AJ3496" i="1"/>
  <c r="AJ3499" i="1"/>
  <c r="BD3513" i="1"/>
  <c r="P3614" i="1"/>
  <c r="K3618" i="1"/>
  <c r="X3629" i="1"/>
  <c r="AA3629" i="1" s="1"/>
  <c r="AY3631" i="1"/>
  <c r="BC3631" i="1" s="1"/>
  <c r="BD3631" i="1" s="1"/>
  <c r="X3633" i="1"/>
  <c r="AA3633" i="1" s="1"/>
  <c r="D3636" i="1"/>
  <c r="E3636" i="1" s="1"/>
  <c r="H3637" i="1"/>
  <c r="BC3638" i="1"/>
  <c r="BC3650" i="1"/>
  <c r="Q3651" i="1"/>
  <c r="T3651" i="1" s="1"/>
  <c r="AA3656" i="1"/>
  <c r="BA3656" i="1"/>
  <c r="Z3658" i="1"/>
  <c r="AT3689" i="1"/>
  <c r="AT3891" i="1" s="1"/>
  <c r="AJ3699" i="1"/>
  <c r="X3706" i="1"/>
  <c r="AA3706" i="1" s="1"/>
  <c r="BD3708" i="1"/>
  <c r="BC3709" i="1"/>
  <c r="AW3710" i="1"/>
  <c r="BD3710" i="1"/>
  <c r="AW3730" i="1"/>
  <c r="BD3730" i="1"/>
  <c r="BD3733" i="1"/>
  <c r="BC3773" i="1"/>
  <c r="BD3776" i="1"/>
  <c r="AW3776" i="1"/>
  <c r="AW3778" i="1"/>
  <c r="BD3778" i="1"/>
  <c r="AE3863" i="1"/>
  <c r="AH3863" i="1" s="1"/>
  <c r="AV3403" i="1"/>
  <c r="AW3403" i="1" s="1"/>
  <c r="BA3414" i="1"/>
  <c r="BC3414" i="1" s="1"/>
  <c r="BD3414" i="1" s="1"/>
  <c r="AY3434" i="1"/>
  <c r="BC3434" i="1" s="1"/>
  <c r="BD3434" i="1" s="1"/>
  <c r="AY3452" i="1"/>
  <c r="AY3462" i="1"/>
  <c r="BC3462" i="1" s="1"/>
  <c r="BD3462" i="1" s="1"/>
  <c r="AV3579" i="1"/>
  <c r="AW3579" i="1" s="1"/>
  <c r="AV3605" i="1"/>
  <c r="AW3605" i="1" s="1"/>
  <c r="BD3609" i="1"/>
  <c r="AZ3612" i="1"/>
  <c r="BC3612" i="1" s="1"/>
  <c r="BD3612" i="1" s="1"/>
  <c r="AV3614" i="1"/>
  <c r="AV3615" i="1"/>
  <c r="AW3615" i="1" s="1"/>
  <c r="AY3616" i="1"/>
  <c r="BC3616" i="1" s="1"/>
  <c r="BD3616" i="1" s="1"/>
  <c r="BD3625" i="1"/>
  <c r="BD3638" i="1"/>
  <c r="AW3638" i="1"/>
  <c r="AE3637" i="1"/>
  <c r="AH3637" i="1" s="1"/>
  <c r="AC3636" i="1"/>
  <c r="AE3636" i="1" s="1"/>
  <c r="BC3640" i="1"/>
  <c r="AE3659" i="1"/>
  <c r="AH3659" i="1" s="1"/>
  <c r="AC3658" i="1"/>
  <c r="AE3658" i="1" s="1"/>
  <c r="AH3658" i="1" s="1"/>
  <c r="AZ3659" i="1"/>
  <c r="AM3658" i="1"/>
  <c r="BD3667" i="1"/>
  <c r="AW3667" i="1"/>
  <c r="BD3670" i="1"/>
  <c r="AW3677" i="1"/>
  <c r="BD3677" i="1"/>
  <c r="AW3679" i="1"/>
  <c r="BD3679" i="1"/>
  <c r="AJ3700" i="1"/>
  <c r="AW3705" i="1"/>
  <c r="BD3705" i="1"/>
  <c r="BC3713" i="1"/>
  <c r="BD3718" i="1"/>
  <c r="AW3720" i="1"/>
  <c r="AW3738" i="1"/>
  <c r="BD3740" i="1"/>
  <c r="AW3740" i="1"/>
  <c r="AW3750" i="1"/>
  <c r="BD3750" i="1"/>
  <c r="AW3785" i="1"/>
  <c r="AW3851" i="1"/>
  <c r="AV3411" i="1"/>
  <c r="AW3411" i="1" s="1"/>
  <c r="X3426" i="1"/>
  <c r="AA3426" i="1" s="1"/>
  <c r="D3432" i="1"/>
  <c r="E3432" i="1" s="1"/>
  <c r="J3433" i="1"/>
  <c r="AS3433" i="1"/>
  <c r="G3447" i="1"/>
  <c r="H3447" i="1" s="1"/>
  <c r="E3459" i="1"/>
  <c r="J3461" i="1"/>
  <c r="K3461" i="1" s="1"/>
  <c r="AS3461" i="1"/>
  <c r="BB3461" i="1" s="1"/>
  <c r="W3486" i="1"/>
  <c r="W3485" i="1" s="1"/>
  <c r="W3687" i="1" s="1"/>
  <c r="G3502" i="1"/>
  <c r="AV3539" i="1"/>
  <c r="AW3539" i="1" s="1"/>
  <c r="AV3557" i="1"/>
  <c r="AW3557" i="1" s="1"/>
  <c r="AV3569" i="1"/>
  <c r="AW3569" i="1" s="1"/>
  <c r="AV3585" i="1"/>
  <c r="AW3585" i="1" s="1"/>
  <c r="Q3607" i="1"/>
  <c r="T3607" i="1" s="1"/>
  <c r="BD3611" i="1"/>
  <c r="AV3612" i="1"/>
  <c r="AW3612" i="1" s="1"/>
  <c r="K3616" i="1"/>
  <c r="AV3625" i="1"/>
  <c r="AW3625" i="1" s="1"/>
  <c r="BC3626" i="1"/>
  <c r="BD3626" i="1" s="1"/>
  <c r="AV3642" i="1"/>
  <c r="X3652" i="1"/>
  <c r="AA3652" i="1" s="1"/>
  <c r="V3651" i="1"/>
  <c r="X3651" i="1" s="1"/>
  <c r="AQ3651" i="1"/>
  <c r="BA3651" i="1" s="1"/>
  <c r="BD3657" i="1"/>
  <c r="AW3657" i="1"/>
  <c r="O3658" i="1"/>
  <c r="Q3658" i="1" s="1"/>
  <c r="T3658" i="1" s="1"/>
  <c r="Q3659" i="1"/>
  <c r="T3659" i="1" s="1"/>
  <c r="AW3664" i="1"/>
  <c r="BD3664" i="1"/>
  <c r="AW3669" i="1"/>
  <c r="BD3669" i="1"/>
  <c r="BD3681" i="1"/>
  <c r="AZ3691" i="1"/>
  <c r="AW3697" i="1"/>
  <c r="BD3697" i="1"/>
  <c r="AW3725" i="1"/>
  <c r="BD3725" i="1"/>
  <c r="AW3736" i="1"/>
  <c r="BD3736" i="1"/>
  <c r="AW3742" i="1"/>
  <c r="BD3742" i="1"/>
  <c r="AW3744" i="1"/>
  <c r="BD3744" i="1"/>
  <c r="BD3752" i="1"/>
  <c r="AW3752" i="1"/>
  <c r="AW3754" i="1"/>
  <c r="BD3754" i="1"/>
  <c r="AW3756" i="1"/>
  <c r="BD3756" i="1"/>
  <c r="BD3761" i="1"/>
  <c r="AW3763" i="1"/>
  <c r="AW3767" i="1"/>
  <c r="BD3767" i="1"/>
  <c r="BC3777" i="1"/>
  <c r="AW3779" i="1"/>
  <c r="BD3779" i="1"/>
  <c r="AW3787" i="1"/>
  <c r="AN3425" i="1"/>
  <c r="AV3425" i="1" s="1"/>
  <c r="AW3425" i="1" s="1"/>
  <c r="AV3443" i="1"/>
  <c r="AW3443" i="1" s="1"/>
  <c r="Z3687" i="1"/>
  <c r="AV3514" i="1"/>
  <c r="AW3514" i="1" s="1"/>
  <c r="BD3515" i="1"/>
  <c r="BD3541" i="1"/>
  <c r="AV3575" i="1"/>
  <c r="AW3575" i="1" s="1"/>
  <c r="BD3576" i="1"/>
  <c r="BD3594" i="1"/>
  <c r="BD3601" i="1"/>
  <c r="BD3628" i="1"/>
  <c r="AW3640" i="1"/>
  <c r="BD3640" i="1"/>
  <c r="BC3642" i="1"/>
  <c r="AW3643" i="1"/>
  <c r="BD3643" i="1"/>
  <c r="BD3645" i="1"/>
  <c r="AW3645" i="1"/>
  <c r="BC3656" i="1"/>
  <c r="BD3662" i="1"/>
  <c r="AW3662" i="1"/>
  <c r="AW3672" i="1"/>
  <c r="BD3672" i="1"/>
  <c r="BD3674" i="1"/>
  <c r="AW3674" i="1"/>
  <c r="AW3686" i="1"/>
  <c r="BD3686" i="1"/>
  <c r="Q3690" i="1"/>
  <c r="T3690" i="1" s="1"/>
  <c r="O3689" i="1"/>
  <c r="AW3713" i="1"/>
  <c r="BD3713" i="1"/>
  <c r="BD3715" i="1"/>
  <c r="AW3715" i="1"/>
  <c r="AW3723" i="1"/>
  <c r="BD3723" i="1"/>
  <c r="BD3727" i="1"/>
  <c r="AW3727" i="1"/>
  <c r="BD3732" i="1"/>
  <c r="AW3732" i="1"/>
  <c r="BD3746" i="1"/>
  <c r="BD3748" i="1"/>
  <c r="BD3758" i="1"/>
  <c r="AW3758" i="1"/>
  <c r="AW3769" i="1"/>
  <c r="BD3771" i="1"/>
  <c r="BD3777" i="1"/>
  <c r="BB3452" i="1"/>
  <c r="AV3466" i="1"/>
  <c r="AW3466" i="1" s="1"/>
  <c r="BB3485" i="1"/>
  <c r="AY3618" i="1"/>
  <c r="BC3618" i="1" s="1"/>
  <c r="BD3618" i="1" s="1"/>
  <c r="Q3621" i="1"/>
  <c r="T3621" i="1" s="1"/>
  <c r="AJ3623" i="1"/>
  <c r="BC3632" i="1"/>
  <c r="BD3632" i="1" s="1"/>
  <c r="Q3633" i="1"/>
  <c r="T3633" i="1" s="1"/>
  <c r="BC3633" i="1"/>
  <c r="O3636" i="1"/>
  <c r="Q3636" i="1" s="1"/>
  <c r="T3636" i="1" s="1"/>
  <c r="Q3637" i="1"/>
  <c r="T3637" i="1" s="1"/>
  <c r="S3636" i="1"/>
  <c r="S3687" i="1" s="1"/>
  <c r="AF3636" i="1"/>
  <c r="AF3687" i="1" s="1"/>
  <c r="AO3636" i="1"/>
  <c r="AO3687" i="1" s="1"/>
  <c r="T3642" i="1"/>
  <c r="BC3644" i="1"/>
  <c r="BD3644" i="1" s="1"/>
  <c r="AW3650" i="1"/>
  <c r="BD3650" i="1"/>
  <c r="Y3651" i="1"/>
  <c r="Y3636" i="1" s="1"/>
  <c r="Y3687" i="1" s="1"/>
  <c r="Q3656" i="1"/>
  <c r="T3656" i="1" s="1"/>
  <c r="H3659" i="1"/>
  <c r="G3658" i="1"/>
  <c r="H3658" i="1" s="1"/>
  <c r="AP3658" i="1"/>
  <c r="BA3658" i="1" s="1"/>
  <c r="BA3659" i="1"/>
  <c r="BC3663" i="1"/>
  <c r="BD3663" i="1" s="1"/>
  <c r="H3665" i="1"/>
  <c r="AW3676" i="1"/>
  <c r="BD3676" i="1"/>
  <c r="L3689" i="1"/>
  <c r="L3891" i="1" s="1"/>
  <c r="AD3689" i="1"/>
  <c r="AD3891" i="1" s="1"/>
  <c r="AP3689" i="1"/>
  <c r="AW3711" i="1"/>
  <c r="BD3711" i="1"/>
  <c r="AW3717" i="1"/>
  <c r="BD3717" i="1"/>
  <c r="AW3719" i="1"/>
  <c r="BD3719" i="1"/>
  <c r="AW3729" i="1"/>
  <c r="BD3729" i="1"/>
  <c r="BC3753" i="1"/>
  <c r="AW3760" i="1"/>
  <c r="BD3760" i="1"/>
  <c r="BD3773" i="1"/>
  <c r="AW3775" i="1"/>
  <c r="AW3800" i="1"/>
  <c r="AW3807" i="1"/>
  <c r="J3447" i="1"/>
  <c r="K3447" i="1" s="1"/>
  <c r="AH3614" i="1"/>
  <c r="AY3636" i="1"/>
  <c r="V3637" i="1"/>
  <c r="BD3653" i="1"/>
  <c r="AA3658" i="1"/>
  <c r="K3660" i="1"/>
  <c r="I3659" i="1"/>
  <c r="AW3666" i="1"/>
  <c r="BD3694" i="1"/>
  <c r="AW3694" i="1"/>
  <c r="BD3709" i="1"/>
  <c r="BD3721" i="1"/>
  <c r="AW3721" i="1"/>
  <c r="BC3722" i="1"/>
  <c r="BD3722" i="1" s="1"/>
  <c r="AW3724" i="1"/>
  <c r="BD3724" i="1"/>
  <c r="BC3735" i="1"/>
  <c r="BD3735" i="1" s="1"/>
  <c r="BD3739" i="1"/>
  <c r="BD3753" i="1"/>
  <c r="AW3762" i="1"/>
  <c r="BD3762" i="1"/>
  <c r="I3862" i="1"/>
  <c r="K3862" i="1" s="1"/>
  <c r="K3863" i="1"/>
  <c r="X3660" i="1"/>
  <c r="AA3660" i="1" s="1"/>
  <c r="K3663" i="1"/>
  <c r="BD3684" i="1"/>
  <c r="BB3691" i="1"/>
  <c r="BD3695" i="1"/>
  <c r="X3707" i="1"/>
  <c r="AA3707" i="1" s="1"/>
  <c r="AY3707" i="1"/>
  <c r="AW3708" i="1"/>
  <c r="BD3716" i="1"/>
  <c r="AW3726" i="1"/>
  <c r="BD3728" i="1"/>
  <c r="E3733" i="1"/>
  <c r="AW3734" i="1"/>
  <c r="AY3738" i="1"/>
  <c r="BC3738" i="1" s="1"/>
  <c r="BD3738" i="1" s="1"/>
  <c r="BD3741" i="1"/>
  <c r="AV3746" i="1"/>
  <c r="AW3746" i="1" s="1"/>
  <c r="BD3747" i="1"/>
  <c r="BD3759" i="1"/>
  <c r="BD3765" i="1"/>
  <c r="AY3769" i="1"/>
  <c r="BC3769" i="1" s="1"/>
  <c r="BD3769" i="1" s="1"/>
  <c r="AW3770" i="1"/>
  <c r="AW3781" i="1"/>
  <c r="BD3781" i="1"/>
  <c r="BC3786" i="1"/>
  <c r="E3789" i="1"/>
  <c r="AY3789" i="1"/>
  <c r="AV3789" i="1"/>
  <c r="AW3789" i="1" s="1"/>
  <c r="AZ3801" i="1"/>
  <c r="E3816" i="1"/>
  <c r="BB3816" i="1"/>
  <c r="BD3834" i="1"/>
  <c r="AW3834" i="1"/>
  <c r="X3842" i="1"/>
  <c r="AA3842" i="1" s="1"/>
  <c r="W3841" i="1"/>
  <c r="W3840" i="1" s="1"/>
  <c r="AW3847" i="1"/>
  <c r="BD3847" i="1"/>
  <c r="O3840" i="1"/>
  <c r="AY3863" i="1"/>
  <c r="AV3863" i="1"/>
  <c r="BD3888" i="1"/>
  <c r="AW3888" i="1"/>
  <c r="BD3899" i="1"/>
  <c r="AW3899" i="1"/>
  <c r="AJ3902" i="1"/>
  <c r="AJ3904" i="1"/>
  <c r="AJ3907" i="1"/>
  <c r="AV3924" i="1"/>
  <c r="AW3928" i="1"/>
  <c r="AV3950" i="1"/>
  <c r="AW3962" i="1"/>
  <c r="BD3962" i="1"/>
  <c r="AA3967" i="1"/>
  <c r="BD3977" i="1"/>
  <c r="BD3979" i="1"/>
  <c r="BD3986" i="1"/>
  <c r="AW3986" i="1"/>
  <c r="BC4005" i="1"/>
  <c r="BA3637" i="1"/>
  <c r="X3638" i="1"/>
  <c r="AA3638" i="1" s="1"/>
  <c r="AK3659" i="1"/>
  <c r="AK3658" i="1" s="1"/>
  <c r="AS3659" i="1"/>
  <c r="H3660" i="1"/>
  <c r="AZ3660" i="1"/>
  <c r="BC3660" i="1" s="1"/>
  <c r="I3665" i="1"/>
  <c r="K3665" i="1" s="1"/>
  <c r="AJ3665" i="1"/>
  <c r="X3666" i="1"/>
  <c r="AA3666" i="1" s="1"/>
  <c r="E3690" i="1"/>
  <c r="AE3690" i="1"/>
  <c r="AH3690" i="1" s="1"/>
  <c r="K3691" i="1"/>
  <c r="H3707" i="1"/>
  <c r="AZ3707" i="1"/>
  <c r="AV3709" i="1"/>
  <c r="AW3709" i="1" s="1"/>
  <c r="AY3720" i="1"/>
  <c r="BC3720" i="1" s="1"/>
  <c r="BD3720" i="1" s="1"/>
  <c r="AY3734" i="1"/>
  <c r="BC3734" i="1" s="1"/>
  <c r="BD3734" i="1" s="1"/>
  <c r="AY3751" i="1"/>
  <c r="BC3751" i="1" s="1"/>
  <c r="BD3751" i="1" s="1"/>
  <c r="AY3757" i="1"/>
  <c r="BC3757" i="1" s="1"/>
  <c r="BD3757" i="1" s="1"/>
  <c r="AY3763" i="1"/>
  <c r="BC3763" i="1" s="1"/>
  <c r="BD3763" i="1" s="1"/>
  <c r="AV3771" i="1"/>
  <c r="AW3771" i="1" s="1"/>
  <c r="AY3775" i="1"/>
  <c r="BC3775" i="1" s="1"/>
  <c r="BD3775" i="1" s="1"/>
  <c r="AW3788" i="1"/>
  <c r="BB3789" i="1"/>
  <c r="BC3800" i="1"/>
  <c r="BD3800" i="1" s="1"/>
  <c r="H3801" i="1"/>
  <c r="BC3807" i="1"/>
  <c r="BD3807" i="1" s="1"/>
  <c r="AV3809" i="1"/>
  <c r="BD3810" i="1"/>
  <c r="AW3815" i="1"/>
  <c r="AW3824" i="1"/>
  <c r="BD3824" i="1"/>
  <c r="AA3825" i="1"/>
  <c r="BC3825" i="1"/>
  <c r="AV3833" i="1"/>
  <c r="AW3833" i="1" s="1"/>
  <c r="AZ3833" i="1"/>
  <c r="V3841" i="1"/>
  <c r="X3844" i="1"/>
  <c r="AA3844" i="1" s="1"/>
  <c r="AW3848" i="1"/>
  <c r="AW3849" i="1"/>
  <c r="BD3849" i="1"/>
  <c r="AZ3855" i="1"/>
  <c r="E3856" i="1"/>
  <c r="N3855" i="1"/>
  <c r="AK3862" i="1"/>
  <c r="AK3891" i="1" s="1"/>
  <c r="BB3863" i="1"/>
  <c r="AS3862" i="1"/>
  <c r="N3862" i="1"/>
  <c r="AA3874" i="1"/>
  <c r="AY3874" i="1"/>
  <c r="BC3874" i="1" s="1"/>
  <c r="AV3874" i="1"/>
  <c r="AJ3896" i="1"/>
  <c r="AH3911" i="1"/>
  <c r="AZ3913" i="1"/>
  <c r="AN3910" i="1"/>
  <c r="AN3893" i="1" s="1"/>
  <c r="AV3913" i="1"/>
  <c r="AW3913" i="1" s="1"/>
  <c r="AY3926" i="1"/>
  <c r="BC3928" i="1"/>
  <c r="BD3928" i="1" s="1"/>
  <c r="BD3943" i="1"/>
  <c r="BC3950" i="1"/>
  <c r="AY3952" i="1"/>
  <c r="BC3952" i="1" s="1"/>
  <c r="BD3952" i="1" s="1"/>
  <c r="BC3957" i="1"/>
  <c r="AW3983" i="1"/>
  <c r="BD3983" i="1"/>
  <c r="AW3988" i="1"/>
  <c r="BD3988" i="1"/>
  <c r="BD4011" i="1"/>
  <c r="AW4011" i="1"/>
  <c r="BC4013" i="1"/>
  <c r="Q3660" i="1"/>
  <c r="T3660" i="1" s="1"/>
  <c r="BA3660" i="1"/>
  <c r="AV3663" i="1"/>
  <c r="AW3663" i="1" s="1"/>
  <c r="H3666" i="1"/>
  <c r="AZ3666" i="1"/>
  <c r="BC3666" i="1" s="1"/>
  <c r="BD3666" i="1" s="1"/>
  <c r="W3690" i="1"/>
  <c r="W3689" i="1" s="1"/>
  <c r="Q3707" i="1"/>
  <c r="T3707" i="1" s="1"/>
  <c r="BA3707" i="1"/>
  <c r="AV3722" i="1"/>
  <c r="AW3722" i="1" s="1"/>
  <c r="AV3735" i="1"/>
  <c r="AW3735" i="1" s="1"/>
  <c r="AV3753" i="1"/>
  <c r="AW3753" i="1" s="1"/>
  <c r="AV3777" i="1"/>
  <c r="AW3777" i="1" s="1"/>
  <c r="BD3786" i="1"/>
  <c r="AW3798" i="1"/>
  <c r="BD3798" i="1"/>
  <c r="AW3805" i="1"/>
  <c r="AW3809" i="1"/>
  <c r="BC3812" i="1"/>
  <c r="AW3813" i="1"/>
  <c r="BD3813" i="1"/>
  <c r="AW3817" i="1"/>
  <c r="BD3817" i="1"/>
  <c r="AW3826" i="1"/>
  <c r="BD3826" i="1"/>
  <c r="AW3829" i="1"/>
  <c r="BD3829" i="1"/>
  <c r="AY3835" i="1"/>
  <c r="AV3835" i="1"/>
  <c r="BC3836" i="1"/>
  <c r="Q3841" i="1"/>
  <c r="T3841" i="1" s="1"/>
  <c r="N3840" i="1"/>
  <c r="N3891" i="1" s="1"/>
  <c r="AW3843" i="1"/>
  <c r="BD3843" i="1"/>
  <c r="AY3844" i="1"/>
  <c r="AW3850" i="1"/>
  <c r="AW3854" i="1"/>
  <c r="AP3840" i="1"/>
  <c r="BD3856" i="1"/>
  <c r="Q3860" i="1"/>
  <c r="T3860" i="1" s="1"/>
  <c r="P3855" i="1"/>
  <c r="Q3855" i="1" s="1"/>
  <c r="T3855" i="1" s="1"/>
  <c r="T3863" i="1"/>
  <c r="T3862" i="1"/>
  <c r="BD3865" i="1"/>
  <c r="BD3867" i="1"/>
  <c r="AW3867" i="1"/>
  <c r="BD3880" i="1"/>
  <c r="AW3880" i="1"/>
  <c r="AW3890" i="1"/>
  <c r="BD3890" i="1"/>
  <c r="AC3894" i="1"/>
  <c r="Y3893" i="1"/>
  <c r="Y4095" i="1" s="1"/>
  <c r="AE3913" i="1"/>
  <c r="AH3913" i="1" s="1"/>
  <c r="AW3916" i="1"/>
  <c r="BD3916" i="1"/>
  <c r="AA3917" i="1"/>
  <c r="AY3922" i="1"/>
  <c r="AV3922" i="1"/>
  <c r="AW3923" i="1"/>
  <c r="BD3923" i="1"/>
  <c r="BA3924" i="1"/>
  <c r="BC3924" i="1" s="1"/>
  <c r="D3910" i="1"/>
  <c r="E3910" i="1" s="1"/>
  <c r="E3926" i="1"/>
  <c r="AV3926" i="1"/>
  <c r="AW3926" i="1" s="1"/>
  <c r="AH3928" i="1"/>
  <c r="BC3935" i="1"/>
  <c r="BD3935" i="1" s="1"/>
  <c r="AW3949" i="1"/>
  <c r="BD3949" i="1"/>
  <c r="AV3952" i="1"/>
  <c r="AW3952" i="1" s="1"/>
  <c r="AW3953" i="1"/>
  <c r="BD3953" i="1"/>
  <c r="AW3968" i="1"/>
  <c r="BD3968" i="1"/>
  <c r="AW3973" i="1"/>
  <c r="BD3973" i="1"/>
  <c r="BD3997" i="1"/>
  <c r="AW3997" i="1"/>
  <c r="AW4037" i="1"/>
  <c r="AV3647" i="1"/>
  <c r="AW3647" i="1" s="1"/>
  <c r="BD3648" i="1"/>
  <c r="BD3654" i="1"/>
  <c r="D3659" i="1"/>
  <c r="BD3678" i="1"/>
  <c r="G3690" i="1"/>
  <c r="D3706" i="1"/>
  <c r="E3706" i="1" s="1"/>
  <c r="BD3712" i="1"/>
  <c r="AL3731" i="1"/>
  <c r="AV3731" i="1" s="1"/>
  <c r="AW3731" i="1" s="1"/>
  <c r="AV3733" i="1"/>
  <c r="AW3733" i="1" s="1"/>
  <c r="BD3737" i="1"/>
  <c r="AV3748" i="1"/>
  <c r="AW3748" i="1" s="1"/>
  <c r="BD3749" i="1"/>
  <c r="BD3755" i="1"/>
  <c r="BD3768" i="1"/>
  <c r="AZ3783" i="1"/>
  <c r="BC3783" i="1" s="1"/>
  <c r="BD3783" i="1" s="1"/>
  <c r="K3785" i="1"/>
  <c r="AY3785" i="1"/>
  <c r="BC3785" i="1" s="1"/>
  <c r="BD3785" i="1" s="1"/>
  <c r="AW3790" i="1"/>
  <c r="BD3790" i="1"/>
  <c r="K3791" i="1"/>
  <c r="BD3808" i="1"/>
  <c r="AE3816" i="1"/>
  <c r="AH3816" i="1" s="1"/>
  <c r="AY3827" i="1"/>
  <c r="AW3831" i="1"/>
  <c r="BD3831" i="1"/>
  <c r="H3833" i="1"/>
  <c r="AH3833" i="1"/>
  <c r="BC3833" i="1"/>
  <c r="BD3833" i="1" s="1"/>
  <c r="E3835" i="1"/>
  <c r="BB3835" i="1"/>
  <c r="BA3841" i="1"/>
  <c r="F3840" i="1"/>
  <c r="F3891" i="1" s="1"/>
  <c r="M3840" i="1"/>
  <c r="BB3844" i="1"/>
  <c r="BB3855" i="1"/>
  <c r="AV3856" i="1"/>
  <c r="AW3856" i="1" s="1"/>
  <c r="BC3859" i="1"/>
  <c r="AQ3869" i="1"/>
  <c r="AQ3862" i="1" s="1"/>
  <c r="H3870" i="1"/>
  <c r="AZ3870" i="1"/>
  <c r="E3874" i="1"/>
  <c r="AW3875" i="1"/>
  <c r="BD3875" i="1"/>
  <c r="BC3876" i="1"/>
  <c r="BD3877" i="1"/>
  <c r="AW3882" i="1"/>
  <c r="BD3882" i="1"/>
  <c r="BC3883" i="1"/>
  <c r="BD3884" i="1"/>
  <c r="BB3894" i="1"/>
  <c r="Z3894" i="1"/>
  <c r="AZ3894" i="1"/>
  <c r="BA3895" i="1"/>
  <c r="AW3901" i="1"/>
  <c r="BD3901" i="1"/>
  <c r="E3905" i="1"/>
  <c r="AA3905" i="1"/>
  <c r="BB3905" i="1"/>
  <c r="N3910" i="1"/>
  <c r="N3893" i="1" s="1"/>
  <c r="N4095" i="1" s="1"/>
  <c r="Z3910" i="1"/>
  <c r="AW3912" i="1"/>
  <c r="BD3912" i="1"/>
  <c r="S3910" i="1"/>
  <c r="Q3922" i="1"/>
  <c r="T3922" i="1" s="1"/>
  <c r="AG3910" i="1"/>
  <c r="AG3893" i="1" s="1"/>
  <c r="AG4095" i="1" s="1"/>
  <c r="K3935" i="1"/>
  <c r="AH3935" i="1"/>
  <c r="AY3942" i="1"/>
  <c r="BC3942" i="1" s="1"/>
  <c r="BD3942" i="1" s="1"/>
  <c r="BD3961" i="1"/>
  <c r="T3965" i="1"/>
  <c r="AW4000" i="1"/>
  <c r="BD4000" i="1"/>
  <c r="BD3649" i="1"/>
  <c r="AY3652" i="1"/>
  <c r="BC3652" i="1" s="1"/>
  <c r="BD3652" i="1" s="1"/>
  <c r="BD3655" i="1"/>
  <c r="AV3659" i="1"/>
  <c r="AV3670" i="1"/>
  <c r="AW3670" i="1" s="1"/>
  <c r="AZ3690" i="1"/>
  <c r="AJ3692" i="1"/>
  <c r="AJ3698" i="1"/>
  <c r="AJ3702" i="1"/>
  <c r="AV3718" i="1"/>
  <c r="AW3718" i="1" s="1"/>
  <c r="AV3743" i="1"/>
  <c r="AW3743" i="1" s="1"/>
  <c r="AV3761" i="1"/>
  <c r="AW3761" i="1" s="1"/>
  <c r="AV3773" i="1"/>
  <c r="AW3773" i="1" s="1"/>
  <c r="BD3784" i="1"/>
  <c r="AA3791" i="1"/>
  <c r="AY3818" i="1"/>
  <c r="BC3818" i="1" s="1"/>
  <c r="BD3818" i="1" s="1"/>
  <c r="AV3818" i="1"/>
  <c r="AW3818" i="1" s="1"/>
  <c r="AW3823" i="1"/>
  <c r="BD3823" i="1"/>
  <c r="AW3836" i="1"/>
  <c r="BD3836" i="1"/>
  <c r="G3840" i="1"/>
  <c r="H3840" i="1" s="1"/>
  <c r="H3855" i="1"/>
  <c r="H3864" i="1"/>
  <c r="G3863" i="1"/>
  <c r="AW3864" i="1"/>
  <c r="AJ3903" i="1"/>
  <c r="AJ3906" i="1"/>
  <c r="AJ3908" i="1"/>
  <c r="V3910" i="1"/>
  <c r="X3910" i="1" s="1"/>
  <c r="AA3910" i="1" s="1"/>
  <c r="X3913" i="1"/>
  <c r="AA3913" i="1" s="1"/>
  <c r="BC3917" i="1"/>
  <c r="AZ3926" i="1"/>
  <c r="AM3910" i="1"/>
  <c r="AW3930" i="1"/>
  <c r="BD3930" i="1"/>
  <c r="AW3934" i="1"/>
  <c r="BD3934" i="1"/>
  <c r="AY3947" i="1"/>
  <c r="BC3947" i="1" s="1"/>
  <c r="BD3947" i="1" s="1"/>
  <c r="AV3947" i="1"/>
  <c r="AW3947" i="1" s="1"/>
  <c r="BC3981" i="1"/>
  <c r="BD3981" i="1" s="1"/>
  <c r="AW3985" i="1"/>
  <c r="AW3989" i="1"/>
  <c r="AW4002" i="1"/>
  <c r="BD4002" i="1"/>
  <c r="BD4017" i="1"/>
  <c r="AW4017" i="1"/>
  <c r="AW4029" i="1"/>
  <c r="BD4029" i="1"/>
  <c r="AN3637" i="1"/>
  <c r="AS3651" i="1"/>
  <c r="BB3651" i="1" s="1"/>
  <c r="AN3665" i="1"/>
  <c r="AR3690" i="1"/>
  <c r="AR3689" i="1" s="1"/>
  <c r="AW3783" i="1"/>
  <c r="AY3791" i="1"/>
  <c r="BC3791" i="1" s="1"/>
  <c r="BD3791" i="1" s="1"/>
  <c r="AV3791" i="1"/>
  <c r="AW3791" i="1" s="1"/>
  <c r="AW3797" i="1"/>
  <c r="BD3797" i="1"/>
  <c r="BC3799" i="1"/>
  <c r="AY3801" i="1"/>
  <c r="BC3801" i="1" s="1"/>
  <c r="BD3801" i="1" s="1"/>
  <c r="AW3804" i="1"/>
  <c r="BD3804" i="1"/>
  <c r="BC3806" i="1"/>
  <c r="BC3809" i="1"/>
  <c r="BD3809" i="1" s="1"/>
  <c r="AW3811" i="1"/>
  <c r="BD3812" i="1"/>
  <c r="BD3825" i="1"/>
  <c r="BC3830" i="1"/>
  <c r="T3844" i="1"/>
  <c r="AC3840" i="1"/>
  <c r="AE3840" i="1" s="1"/>
  <c r="AE3841" i="1"/>
  <c r="AH3841" i="1" s="1"/>
  <c r="AW3859" i="1"/>
  <c r="BD3859" i="1"/>
  <c r="BA3860" i="1"/>
  <c r="AQ3855" i="1"/>
  <c r="BA3855" i="1" s="1"/>
  <c r="Z3862" i="1"/>
  <c r="Z3891" i="1" s="1"/>
  <c r="AE3874" i="1"/>
  <c r="AH3874" i="1" s="1"/>
  <c r="AC3869" i="1"/>
  <c r="AE3869" i="1" s="1"/>
  <c r="AH3869" i="1" s="1"/>
  <c r="T3894" i="1"/>
  <c r="AW3897" i="1"/>
  <c r="BD3897" i="1"/>
  <c r="AY3913" i="1"/>
  <c r="BC3914" i="1"/>
  <c r="BD3914" i="1" s="1"/>
  <c r="AW3915" i="1"/>
  <c r="BD3915" i="1"/>
  <c r="AW3918" i="1"/>
  <c r="BD3918" i="1"/>
  <c r="AA3928" i="1"/>
  <c r="AW3936" i="1"/>
  <c r="AW3937" i="1"/>
  <c r="BD3937" i="1"/>
  <c r="BC3940" i="1"/>
  <c r="BD3940" i="1" s="1"/>
  <c r="AW3941" i="1"/>
  <c r="BD3941" i="1"/>
  <c r="E3947" i="1"/>
  <c r="AA3947" i="1"/>
  <c r="BC3954" i="1"/>
  <c r="BD3957" i="1"/>
  <c r="AV3957" i="1"/>
  <c r="AW3957" i="1" s="1"/>
  <c r="BD3963" i="1"/>
  <c r="BD3967" i="1"/>
  <c r="BD3975" i="1"/>
  <c r="AW3975" i="1"/>
  <c r="BD4005" i="1"/>
  <c r="AW4007" i="1"/>
  <c r="BD4007" i="1"/>
  <c r="BD4013" i="1"/>
  <c r="BD4015" i="1"/>
  <c r="AW4020" i="1"/>
  <c r="AJ3658" i="1"/>
  <c r="AO3731" i="1"/>
  <c r="AO3706" i="1" s="1"/>
  <c r="AZ3787" i="1"/>
  <c r="BC3787" i="1" s="1"/>
  <c r="BD3787" i="1" s="1"/>
  <c r="AW3794" i="1"/>
  <c r="BB3801" i="1"/>
  <c r="AH3811" i="1"/>
  <c r="AY3811" i="1"/>
  <c r="BC3811" i="1" s="1"/>
  <c r="BD3811" i="1" s="1"/>
  <c r="T3827" i="1"/>
  <c r="AZ3827" i="1"/>
  <c r="BD3828" i="1"/>
  <c r="BC3837" i="1"/>
  <c r="BD3837" i="1" s="1"/>
  <c r="I3840" i="1"/>
  <c r="K3840" i="1" s="1"/>
  <c r="AF3840" i="1"/>
  <c r="AF3891" i="1" s="1"/>
  <c r="AO3840" i="1"/>
  <c r="AZ3842" i="1"/>
  <c r="BC3842" i="1" s="1"/>
  <c r="BD3842" i="1" s="1"/>
  <c r="AV3844" i="1"/>
  <c r="AW3853" i="1"/>
  <c r="BD3853" i="1"/>
  <c r="BC3854" i="1"/>
  <c r="BD3854" i="1" s="1"/>
  <c r="AA3860" i="1"/>
  <c r="BC3860" i="1"/>
  <c r="AU3862" i="1"/>
  <c r="AU3891" i="1" s="1"/>
  <c r="X3867" i="1"/>
  <c r="AA3867" i="1" s="1"/>
  <c r="V3863" i="1"/>
  <c r="K3869" i="1"/>
  <c r="X3870" i="1"/>
  <c r="AA3870" i="1" s="1"/>
  <c r="W3869" i="1"/>
  <c r="X3869" i="1" s="1"/>
  <c r="AA3869" i="1" s="1"/>
  <c r="BC3870" i="1"/>
  <c r="BD3870" i="1" s="1"/>
  <c r="AR3869" i="1"/>
  <c r="AR3862" i="1" s="1"/>
  <c r="BA3862" i="1" s="1"/>
  <c r="T3874" i="1"/>
  <c r="AW3881" i="1"/>
  <c r="BD3881" i="1"/>
  <c r="BD3889" i="1"/>
  <c r="K3895" i="1"/>
  <c r="BA3894" i="1"/>
  <c r="AQ3893" i="1"/>
  <c r="AQ4095" i="1" s="1"/>
  <c r="T3905" i="1"/>
  <c r="J3910" i="1"/>
  <c r="AS3910" i="1"/>
  <c r="H3911" i="1"/>
  <c r="E3913" i="1"/>
  <c r="BB3913" i="1"/>
  <c r="O3910" i="1"/>
  <c r="Q3924" i="1"/>
  <c r="T3924" i="1" s="1"/>
  <c r="AD3910" i="1"/>
  <c r="AD3893" i="1" s="1"/>
  <c r="AD4095" i="1" s="1"/>
  <c r="AE3926" i="1"/>
  <c r="AH3926" i="1" s="1"/>
  <c r="AA3935" i="1"/>
  <c r="AV3935" i="1"/>
  <c r="AW3935" i="1" s="1"/>
  <c r="AW3943" i="1"/>
  <c r="AW3944" i="1"/>
  <c r="BD3944" i="1"/>
  <c r="AW3948" i="1"/>
  <c r="BD3948" i="1"/>
  <c r="AW3950" i="1"/>
  <c r="BD3950" i="1"/>
  <c r="AA3955" i="1"/>
  <c r="AA3961" i="1"/>
  <c r="BC3966" i="1"/>
  <c r="BD3969" i="1"/>
  <c r="BC3975" i="1"/>
  <c r="AW3984" i="1"/>
  <c r="BD3984" i="1"/>
  <c r="AW3987" i="1"/>
  <c r="BD3987" i="1"/>
  <c r="BC3989" i="1"/>
  <c r="BD3989" i="1" s="1"/>
  <c r="BC3995" i="1"/>
  <c r="BD3995" i="1" s="1"/>
  <c r="M3891" i="1"/>
  <c r="BD3799" i="1"/>
  <c r="BC3805" i="1"/>
  <c r="BD3805" i="1" s="1"/>
  <c r="BD3806" i="1"/>
  <c r="AA3816" i="1"/>
  <c r="AY3816" i="1"/>
  <c r="BC3816" i="1" s="1"/>
  <c r="BD3816" i="1" s="1"/>
  <c r="AV3816" i="1"/>
  <c r="AW3816" i="1" s="1"/>
  <c r="AW3819" i="1"/>
  <c r="BD3819" i="1"/>
  <c r="AW3830" i="1"/>
  <c r="BD3830" i="1"/>
  <c r="BD3832" i="1"/>
  <c r="AW3835" i="1"/>
  <c r="AW3838" i="1"/>
  <c r="BD3838" i="1"/>
  <c r="AZ3840" i="1"/>
  <c r="BC3846" i="1"/>
  <c r="BD3846" i="1" s="1"/>
  <c r="BC3851" i="1"/>
  <c r="BD3851" i="1" s="1"/>
  <c r="AW3861" i="1"/>
  <c r="BD3861" i="1"/>
  <c r="BA3863" i="1"/>
  <c r="AW3866" i="1"/>
  <c r="BD3866" i="1"/>
  <c r="W3862" i="1"/>
  <c r="AW3871" i="1"/>
  <c r="BD3871" i="1"/>
  <c r="AW3876" i="1"/>
  <c r="BD3876" i="1"/>
  <c r="AW3878" i="1"/>
  <c r="BD3878" i="1"/>
  <c r="AW3883" i="1"/>
  <c r="BD3883" i="1"/>
  <c r="AW3885" i="1"/>
  <c r="BD3885" i="1"/>
  <c r="S3893" i="1"/>
  <c r="S4095" i="1" s="1"/>
  <c r="AZ3911" i="1"/>
  <c r="BC3911" i="1" s="1"/>
  <c r="BD3911" i="1" s="1"/>
  <c r="BD3917" i="1"/>
  <c r="BA3922" i="1"/>
  <c r="G3910" i="1"/>
  <c r="H3924" i="1"/>
  <c r="BC3955" i="1"/>
  <c r="BD3955" i="1" s="1"/>
  <c r="AW3956" i="1"/>
  <c r="BD3956" i="1"/>
  <c r="AW3972" i="1"/>
  <c r="BD3972" i="1"/>
  <c r="BD3991" i="1"/>
  <c r="AW3991" i="1"/>
  <c r="BC3993" i="1"/>
  <c r="BD3993" i="1" s="1"/>
  <c r="AW4023" i="1"/>
  <c r="BD3971" i="1"/>
  <c r="AV3981" i="1"/>
  <c r="AW3981" i="1" s="1"/>
  <c r="BD3982" i="1"/>
  <c r="BD3999" i="1"/>
  <c r="AV4005" i="1"/>
  <c r="AW4005" i="1" s="1"/>
  <c r="BD4006" i="1"/>
  <c r="BD4019" i="1"/>
  <c r="BC4055" i="1"/>
  <c r="AW4058" i="1"/>
  <c r="BD4058" i="1"/>
  <c r="AW4068" i="1"/>
  <c r="AG4299" i="1"/>
  <c r="BD4102" i="1"/>
  <c r="AW4102" i="1"/>
  <c r="AJ4108" i="1"/>
  <c r="AA4114" i="1"/>
  <c r="AW4127" i="1"/>
  <c r="BD4127" i="1"/>
  <c r="BD4129" i="1"/>
  <c r="AW4129" i="1"/>
  <c r="BC4132" i="1"/>
  <c r="BD4136" i="1"/>
  <c r="BD4150" i="1"/>
  <c r="AW4156" i="1"/>
  <c r="AW4157" i="1"/>
  <c r="BD4157" i="1"/>
  <c r="AW4169" i="1"/>
  <c r="AW4179" i="1"/>
  <c r="AW4186" i="1"/>
  <c r="BD4186" i="1"/>
  <c r="AW4191" i="1"/>
  <c r="AW4211" i="1"/>
  <c r="BD4211" i="1"/>
  <c r="BD4216" i="1"/>
  <c r="AW4216" i="1"/>
  <c r="BC4217" i="1"/>
  <c r="BC4219" i="1"/>
  <c r="BD4228" i="1"/>
  <c r="AW4228" i="1"/>
  <c r="AW4240" i="1"/>
  <c r="BD4240" i="1"/>
  <c r="BB3864" i="1"/>
  <c r="BC3864" i="1" s="1"/>
  <c r="BD3864" i="1" s="1"/>
  <c r="AZ3985" i="1"/>
  <c r="BC3985" i="1" s="1"/>
  <c r="BD3985" i="1" s="1"/>
  <c r="AO4022" i="1"/>
  <c r="AO3910" i="1" s="1"/>
  <c r="AO3893" i="1" s="1"/>
  <c r="AO4095" i="1" s="1"/>
  <c r="AZ4024" i="1"/>
  <c r="BC4024" i="1" s="1"/>
  <c r="BD4024" i="1" s="1"/>
  <c r="BD4028" i="1"/>
  <c r="BD4030" i="1"/>
  <c r="BC4037" i="1"/>
  <c r="BD4037" i="1" s="1"/>
  <c r="AJ4112" i="1"/>
  <c r="BB4114" i="1"/>
  <c r="AW4138" i="1"/>
  <c r="BD4138" i="1"/>
  <c r="AW4146" i="1"/>
  <c r="AW4151" i="1"/>
  <c r="AW4154" i="1"/>
  <c r="BD4167" i="1"/>
  <c r="AW4167" i="1"/>
  <c r="BC4169" i="1"/>
  <c r="BD4169" i="1" s="1"/>
  <c r="BC4185" i="1"/>
  <c r="AW4188" i="1"/>
  <c r="BD4188" i="1"/>
  <c r="AW4204" i="1"/>
  <c r="BD4204" i="1"/>
  <c r="AW4213" i="1"/>
  <c r="BD4213" i="1"/>
  <c r="AW4219" i="1"/>
  <c r="BD4219" i="1"/>
  <c r="BD4222" i="1"/>
  <c r="AW4222" i="1"/>
  <c r="BD4230" i="1"/>
  <c r="AW4237" i="1"/>
  <c r="BD4237" i="1"/>
  <c r="AJ3855" i="1"/>
  <c r="E3863" i="1"/>
  <c r="K3864" i="1"/>
  <c r="D3869" i="1"/>
  <c r="E3869" i="1" s="1"/>
  <c r="AM3869" i="1"/>
  <c r="AZ3869" i="1" s="1"/>
  <c r="E3895" i="1"/>
  <c r="BD3954" i="1"/>
  <c r="BD3960" i="1"/>
  <c r="AV3965" i="1"/>
  <c r="BD3966" i="1"/>
  <c r="AV3977" i="1"/>
  <c r="AW3977" i="1" s="1"/>
  <c r="BD3978" i="1"/>
  <c r="AV3993" i="1"/>
  <c r="AW3993" i="1" s="1"/>
  <c r="BD3994" i="1"/>
  <c r="BD4001" i="1"/>
  <c r="AV4013" i="1"/>
  <c r="AW4013" i="1" s="1"/>
  <c r="BD4014" i="1"/>
  <c r="AZ4020" i="1"/>
  <c r="BC4020" i="1" s="1"/>
  <c r="BD4020" i="1" s="1"/>
  <c r="E4022" i="1"/>
  <c r="AP4022" i="1"/>
  <c r="BA4022" i="1" s="1"/>
  <c r="AW4024" i="1"/>
  <c r="AW4026" i="1"/>
  <c r="BA4026" i="1"/>
  <c r="BC4026" i="1" s="1"/>
  <c r="BD4026" i="1" s="1"/>
  <c r="AY4031" i="1"/>
  <c r="BC4031" i="1" s="1"/>
  <c r="AV4031" i="1"/>
  <c r="BD4043" i="1"/>
  <c r="AW4043" i="1"/>
  <c r="AZ4059" i="1"/>
  <c r="BA4066" i="1"/>
  <c r="AW4080" i="1"/>
  <c r="BD4080" i="1"/>
  <c r="Z4097" i="1"/>
  <c r="Z4299" i="1" s="1"/>
  <c r="AJ4106" i="1"/>
  <c r="L4299" i="1"/>
  <c r="AW4115" i="1"/>
  <c r="AW4119" i="1"/>
  <c r="BD4119" i="1"/>
  <c r="AW4121" i="1"/>
  <c r="BD4123" i="1"/>
  <c r="AW4123" i="1"/>
  <c r="BC4128" i="1"/>
  <c r="BD4135" i="1"/>
  <c r="AW4135" i="1"/>
  <c r="BC4146" i="1"/>
  <c r="BD4146" i="1" s="1"/>
  <c r="BC4151" i="1"/>
  <c r="BD4151" i="1" s="1"/>
  <c r="BD4164" i="1"/>
  <c r="BC4183" i="1"/>
  <c r="BD4201" i="1"/>
  <c r="AW4201" i="1"/>
  <c r="AW4206" i="1"/>
  <c r="BD4206" i="1"/>
  <c r="AW4244" i="1"/>
  <c r="BD4244" i="1"/>
  <c r="BD4246" i="1"/>
  <c r="BB4248" i="1"/>
  <c r="AV3846" i="1"/>
  <c r="AW3846" i="1" s="1"/>
  <c r="K3870" i="1"/>
  <c r="K3911" i="1"/>
  <c r="BD4008" i="1"/>
  <c r="BA4023" i="1"/>
  <c r="BC4023" i="1" s="1"/>
  <c r="BD4023" i="1" s="1"/>
  <c r="BC4039" i="1"/>
  <c r="AW4040" i="1"/>
  <c r="BD4040" i="1"/>
  <c r="AW4041" i="1"/>
  <c r="BC4048" i="1"/>
  <c r="BD4048" i="1" s="1"/>
  <c r="AW4051" i="1"/>
  <c r="BD4051" i="1"/>
  <c r="BD4055" i="1"/>
  <c r="BD4071" i="1"/>
  <c r="I4066" i="1"/>
  <c r="K4073" i="1"/>
  <c r="BD4083" i="1"/>
  <c r="AW4083" i="1"/>
  <c r="AJ4110" i="1"/>
  <c r="AW4126" i="1"/>
  <c r="BD4149" i="1"/>
  <c r="AW4149" i="1"/>
  <c r="BC4156" i="1"/>
  <c r="BD4156" i="1" s="1"/>
  <c r="AW4176" i="1"/>
  <c r="BD4176" i="1"/>
  <c r="BC4181" i="1"/>
  <c r="BD4190" i="1"/>
  <c r="AW4190" i="1"/>
  <c r="BD4197" i="1"/>
  <c r="BD4199" i="1"/>
  <c r="AW4210" i="1"/>
  <c r="BD4210" i="1"/>
  <c r="AW4217" i="1"/>
  <c r="BD4217" i="1"/>
  <c r="BD4242" i="1"/>
  <c r="AW4242" i="1"/>
  <c r="AA4022" i="1"/>
  <c r="AV4022" i="1"/>
  <c r="AW4022" i="1" s="1"/>
  <c r="BC4032" i="1"/>
  <c r="AW4033" i="1"/>
  <c r="BD4033" i="1"/>
  <c r="AW4035" i="1"/>
  <c r="N4044" i="1"/>
  <c r="BD4054" i="1"/>
  <c r="AW4054" i="1"/>
  <c r="AW4062" i="1"/>
  <c r="BD4062" i="1"/>
  <c r="J4066" i="1"/>
  <c r="K4066" i="1" s="1"/>
  <c r="K4067" i="1"/>
  <c r="X4067" i="1"/>
  <c r="AA4067" i="1" s="1"/>
  <c r="AE4073" i="1"/>
  <c r="AH4073" i="1" s="1"/>
  <c r="BD4076" i="1"/>
  <c r="AW4076" i="1"/>
  <c r="BC4126" i="1"/>
  <c r="BD4126" i="1" s="1"/>
  <c r="AW4131" i="1"/>
  <c r="BD4131" i="1"/>
  <c r="AW4139" i="1"/>
  <c r="BD4139" i="1"/>
  <c r="AW4153" i="1"/>
  <c r="BD4153" i="1"/>
  <c r="BD4155" i="1"/>
  <c r="AW4155" i="1"/>
  <c r="AW4158" i="1"/>
  <c r="BD4158" i="1"/>
  <c r="BD4173" i="1"/>
  <c r="AW4173" i="1"/>
  <c r="BC4177" i="1"/>
  <c r="AW4192" i="1"/>
  <c r="BD4192" i="1"/>
  <c r="BC4193" i="1"/>
  <c r="AW4203" i="1"/>
  <c r="BD4203" i="1"/>
  <c r="BC4209" i="1"/>
  <c r="BD4209" i="1" s="1"/>
  <c r="BD4229" i="1"/>
  <c r="AW4232" i="1"/>
  <c r="BD4232" i="1"/>
  <c r="BC4241" i="1"/>
  <c r="BC4243" i="1"/>
  <c r="AW4245" i="1"/>
  <c r="BD4245" i="1"/>
  <c r="AV3825" i="1"/>
  <c r="AW3825" i="1" s="1"/>
  <c r="AV3837" i="1"/>
  <c r="AW3837" i="1" s="1"/>
  <c r="AV3842" i="1"/>
  <c r="AW3842" i="1" s="1"/>
  <c r="AV3860" i="1"/>
  <c r="AZ3863" i="1"/>
  <c r="AV3870" i="1"/>
  <c r="AW3870" i="1" s="1"/>
  <c r="AZ3895" i="1"/>
  <c r="AV3911" i="1"/>
  <c r="AW3911" i="1" s="1"/>
  <c r="AV3917" i="1"/>
  <c r="AW3917" i="1" s="1"/>
  <c r="AV3955" i="1"/>
  <c r="AW3955" i="1" s="1"/>
  <c r="AV3961" i="1"/>
  <c r="AW3961" i="1" s="1"/>
  <c r="AV3967" i="1"/>
  <c r="AW3967" i="1" s="1"/>
  <c r="AV3979" i="1"/>
  <c r="AW3979" i="1" s="1"/>
  <c r="BD3980" i="1"/>
  <c r="AV3995" i="1"/>
  <c r="AW3995" i="1" s="1"/>
  <c r="BD3996" i="1"/>
  <c r="BD4004" i="1"/>
  <c r="BD4010" i="1"/>
  <c r="AV4015" i="1"/>
  <c r="AW4015" i="1" s="1"/>
  <c r="BD4016" i="1"/>
  <c r="BB4022" i="1"/>
  <c r="BD4025" i="1"/>
  <c r="J4044" i="1"/>
  <c r="K4059" i="1"/>
  <c r="BC4078" i="1"/>
  <c r="BD4078" i="1" s="1"/>
  <c r="AW4086" i="1"/>
  <c r="BD4086" i="1"/>
  <c r="H4097" i="1"/>
  <c r="AW4107" i="1"/>
  <c r="BC4117" i="1"/>
  <c r="BD4117" i="1" s="1"/>
  <c r="AW4128" i="1"/>
  <c r="BD4128" i="1"/>
  <c r="AW4163" i="1"/>
  <c r="BD4163" i="1"/>
  <c r="BD4187" i="1"/>
  <c r="BC4191" i="1"/>
  <c r="BD4191" i="1" s="1"/>
  <c r="AW4241" i="1"/>
  <c r="BD4241" i="1"/>
  <c r="AH4248" i="1"/>
  <c r="BD4021" i="1"/>
  <c r="BD4031" i="1"/>
  <c r="AW4031" i="1"/>
  <c r="AW4032" i="1"/>
  <c r="BD4032" i="1"/>
  <c r="AW4088" i="1"/>
  <c r="BD4088" i="1"/>
  <c r="AW4105" i="1"/>
  <c r="BD4105" i="1"/>
  <c r="BD4130" i="1"/>
  <c r="AW4145" i="1"/>
  <c r="BD4145" i="1"/>
  <c r="BD4177" i="1"/>
  <c r="BD4181" i="1"/>
  <c r="BD4185" i="1"/>
  <c r="BD4193" i="1"/>
  <c r="AW4195" i="1"/>
  <c r="AW4233" i="1"/>
  <c r="BD4233" i="1"/>
  <c r="AW4235" i="1"/>
  <c r="AW4238" i="1"/>
  <c r="BD4238" i="1"/>
  <c r="AW4243" i="1"/>
  <c r="BD4243" i="1"/>
  <c r="AJ3841" i="1"/>
  <c r="AJ3869" i="1"/>
  <c r="AJ3910" i="1"/>
  <c r="AE4022" i="1"/>
  <c r="AH4022" i="1" s="1"/>
  <c r="BC4034" i="1"/>
  <c r="BD4034" i="1" s="1"/>
  <c r="BD4039" i="1"/>
  <c r="AO4044" i="1"/>
  <c r="I4044" i="1"/>
  <c r="I4095" i="1" s="1"/>
  <c r="K4045" i="1"/>
  <c r="AW4050" i="1"/>
  <c r="BC4050" i="1"/>
  <c r="BD4050" i="1" s="1"/>
  <c r="AW4056" i="1"/>
  <c r="BD4056" i="1"/>
  <c r="AH4059" i="1"/>
  <c r="BC4060" i="1"/>
  <c r="BD4060" i="1" s="1"/>
  <c r="BB4067" i="1"/>
  <c r="AS4066" i="1"/>
  <c r="BB4066" i="1" s="1"/>
  <c r="BD4092" i="1"/>
  <c r="AW4092" i="1"/>
  <c r="V4097" i="1"/>
  <c r="X4098" i="1"/>
  <c r="AA4098" i="1" s="1"/>
  <c r="AJ4100" i="1"/>
  <c r="AW4132" i="1"/>
  <c r="BD4132" i="1"/>
  <c r="BD4142" i="1"/>
  <c r="AW4142" i="1"/>
  <c r="BD4152" i="1"/>
  <c r="BC4161" i="1"/>
  <c r="BD4161" i="1" s="1"/>
  <c r="BD4168" i="1"/>
  <c r="BC4171" i="1"/>
  <c r="BD4183" i="1"/>
  <c r="AW4189" i="1"/>
  <c r="BD4189" i="1"/>
  <c r="BC4195" i="1"/>
  <c r="BD4195" i="1" s="1"/>
  <c r="BD4214" i="1"/>
  <c r="AW4218" i="1"/>
  <c r="BD4218" i="1"/>
  <c r="BD4220" i="1"/>
  <c r="BC4224" i="1"/>
  <c r="AW4231" i="1"/>
  <c r="BD4231" i="1"/>
  <c r="BC4235" i="1"/>
  <c r="BD4235" i="1" s="1"/>
  <c r="AZ4041" i="1"/>
  <c r="BC4041" i="1" s="1"/>
  <c r="BD4041" i="1" s="1"/>
  <c r="AS4045" i="1"/>
  <c r="AZ4046" i="1"/>
  <c r="BC4046" i="1" s="1"/>
  <c r="BD4046" i="1" s="1"/>
  <c r="AV4048" i="1"/>
  <c r="AW4048" i="1" s="1"/>
  <c r="BD4049" i="1"/>
  <c r="AV4060" i="1"/>
  <c r="AW4060" i="1" s="1"/>
  <c r="BD4061" i="1"/>
  <c r="AZ4064" i="1"/>
  <c r="BC4064" i="1" s="1"/>
  <c r="BD4064" i="1" s="1"/>
  <c r="AC4067" i="1"/>
  <c r="AV4071" i="1"/>
  <c r="AW4071" i="1" s="1"/>
  <c r="BD4072" i="1"/>
  <c r="AZ4074" i="1"/>
  <c r="BC4074" i="1" s="1"/>
  <c r="BD4074" i="1" s="1"/>
  <c r="BD4085" i="1"/>
  <c r="BD4094" i="1"/>
  <c r="BD4104" i="1"/>
  <c r="AY4107" i="1"/>
  <c r="BC4107" i="1" s="1"/>
  <c r="BD4107" i="1" s="1"/>
  <c r="AY4111" i="1"/>
  <c r="BC4111" i="1" s="1"/>
  <c r="BD4111" i="1" s="1"/>
  <c r="BD4113" i="1"/>
  <c r="AZ4115" i="1"/>
  <c r="BC4115" i="1" s="1"/>
  <c r="BD4115" i="1" s="1"/>
  <c r="AV4117" i="1"/>
  <c r="AW4117" i="1" s="1"/>
  <c r="BD4118" i="1"/>
  <c r="AZ4121" i="1"/>
  <c r="BC4121" i="1" s="1"/>
  <c r="BD4121" i="1" s="1"/>
  <c r="BD4125" i="1"/>
  <c r="BD4137" i="1"/>
  <c r="BD4144" i="1"/>
  <c r="AY4154" i="1"/>
  <c r="BC4154" i="1" s="1"/>
  <c r="BD4154" i="1" s="1"/>
  <c r="AV4161" i="1"/>
  <c r="AW4161" i="1" s="1"/>
  <c r="BD4162" i="1"/>
  <c r="BD4175" i="1"/>
  <c r="AV4185" i="1"/>
  <c r="AW4185" i="1" s="1"/>
  <c r="AV4209" i="1"/>
  <c r="AW4209" i="1" s="1"/>
  <c r="AQ4226" i="1"/>
  <c r="AV4230" i="1"/>
  <c r="AW4230" i="1" s="1"/>
  <c r="AZ4249" i="1"/>
  <c r="BC4249" i="1" s="1"/>
  <c r="BD4249" i="1" s="1"/>
  <c r="AH4252" i="1"/>
  <c r="BD4261" i="1"/>
  <c r="AW4261" i="1"/>
  <c r="BC4268" i="1"/>
  <c r="AW4276" i="1"/>
  <c r="BD4276" i="1"/>
  <c r="D4270" i="1"/>
  <c r="E4270" i="1" s="1"/>
  <c r="E4277" i="1"/>
  <c r="BC4278" i="1"/>
  <c r="AW4296" i="1"/>
  <c r="BD4296" i="1"/>
  <c r="BC4325" i="1"/>
  <c r="BD4360" i="1"/>
  <c r="AW4385" i="1"/>
  <c r="AW4393" i="1"/>
  <c r="BD4422" i="1"/>
  <c r="BD4424" i="1"/>
  <c r="AW4424" i="1"/>
  <c r="BA4046" i="1"/>
  <c r="AV4055" i="1"/>
  <c r="AW4055" i="1" s="1"/>
  <c r="BB4068" i="1"/>
  <c r="BC4068" i="1" s="1"/>
  <c r="BD4068" i="1" s="1"/>
  <c r="BA4074" i="1"/>
  <c r="AW4124" i="1"/>
  <c r="AV4130" i="1"/>
  <c r="AW4130" i="1" s="1"/>
  <c r="AW4136" i="1"/>
  <c r="AW4143" i="1"/>
  <c r="AW4150" i="1"/>
  <c r="AW4168" i="1"/>
  <c r="AW4174" i="1"/>
  <c r="AY4179" i="1"/>
  <c r="BC4179" i="1" s="1"/>
  <c r="BD4179" i="1" s="1"/>
  <c r="AW4180" i="1"/>
  <c r="BD4224" i="1"/>
  <c r="AV4250" i="1"/>
  <c r="AW4250" i="1" s="1"/>
  <c r="BC4252" i="1"/>
  <c r="AW4289" i="1"/>
  <c r="BD4289" i="1"/>
  <c r="AW4325" i="1"/>
  <c r="BD4325" i="1"/>
  <c r="AW4335" i="1"/>
  <c r="BC4343" i="1"/>
  <c r="BD4353" i="1"/>
  <c r="AW4353" i="1"/>
  <c r="BD4359" i="1"/>
  <c r="AW4359" i="1"/>
  <c r="AW4362" i="1"/>
  <c r="BD4362" i="1"/>
  <c r="BD4365" i="1"/>
  <c r="BD4406" i="1"/>
  <c r="AV4039" i="1"/>
  <c r="AW4039" i="1" s="1"/>
  <c r="D4045" i="1"/>
  <c r="AD4045" i="1"/>
  <c r="AD4044" i="1" s="1"/>
  <c r="AE4044" i="1" s="1"/>
  <c r="AH4044" i="1" s="1"/>
  <c r="AM4045" i="1"/>
  <c r="BD4057" i="1"/>
  <c r="AJ4059" i="1"/>
  <c r="AR4059" i="1"/>
  <c r="AR4044" i="1" s="1"/>
  <c r="AR4095" i="1" s="1"/>
  <c r="BD4063" i="1"/>
  <c r="G4066" i="1"/>
  <c r="H4066" i="1" s="1"/>
  <c r="E4067" i="1"/>
  <c r="AN4067" i="1"/>
  <c r="AN4066" i="1" s="1"/>
  <c r="K4068" i="1"/>
  <c r="AM4073" i="1"/>
  <c r="AZ4073" i="1" s="1"/>
  <c r="AV4078" i="1"/>
  <c r="AW4078" i="1" s="1"/>
  <c r="BD4079" i="1"/>
  <c r="BD4087" i="1"/>
  <c r="J4097" i="1"/>
  <c r="AS4097" i="1"/>
  <c r="H4098" i="1"/>
  <c r="P4098" i="1"/>
  <c r="P4097" i="1" s="1"/>
  <c r="P4299" i="1" s="1"/>
  <c r="AQ4098" i="1"/>
  <c r="BB4100" i="1"/>
  <c r="D4114" i="1"/>
  <c r="AD4114" i="1"/>
  <c r="AD4097" i="1" s="1"/>
  <c r="AD4299" i="1" s="1"/>
  <c r="BD4120" i="1"/>
  <c r="AV4181" i="1"/>
  <c r="AW4181" i="1" s="1"/>
  <c r="BD4182" i="1"/>
  <c r="AV4197" i="1"/>
  <c r="AW4197" i="1" s="1"/>
  <c r="BD4198" i="1"/>
  <c r="BD4205" i="1"/>
  <c r="BD4212" i="1"/>
  <c r="AV4224" i="1"/>
  <c r="AW4224" i="1" s="1"/>
  <c r="BD4225" i="1"/>
  <c r="AK4226" i="1"/>
  <c r="AK4114" i="1" s="1"/>
  <c r="AK4097" i="1" s="1"/>
  <c r="AK4299" i="1" s="1"/>
  <c r="BD4239" i="1"/>
  <c r="G4248" i="1"/>
  <c r="H4248" i="1" s="1"/>
  <c r="O4248" i="1"/>
  <c r="Q4248" i="1" s="1"/>
  <c r="T4248" i="1" s="1"/>
  <c r="AP4248" i="1"/>
  <c r="BA4248" i="1" s="1"/>
  <c r="E4249" i="1"/>
  <c r="AV4249" i="1"/>
  <c r="AW4249" i="1" s="1"/>
  <c r="AW4253" i="1"/>
  <c r="BD4253" i="1"/>
  <c r="AW4258" i="1"/>
  <c r="BD4258" i="1"/>
  <c r="BD4283" i="1"/>
  <c r="AW4283" i="1"/>
  <c r="AW4298" i="1"/>
  <c r="BD4298" i="1"/>
  <c r="AT4301" i="1"/>
  <c r="AW4307" i="1"/>
  <c r="BD4307" i="1"/>
  <c r="BD4317" i="1"/>
  <c r="AY4318" i="1"/>
  <c r="AW4319" i="1"/>
  <c r="BD4327" i="1"/>
  <c r="BC4332" i="1"/>
  <c r="AW4356" i="1"/>
  <c r="BD4356" i="1"/>
  <c r="AW4373" i="1"/>
  <c r="BD4373" i="1"/>
  <c r="BC4381" i="1"/>
  <c r="BD4384" i="1"/>
  <c r="AW4403" i="1"/>
  <c r="BD4403" i="1"/>
  <c r="AW4409" i="1"/>
  <c r="BD4409" i="1"/>
  <c r="BD4419" i="1"/>
  <c r="AW4421" i="1"/>
  <c r="BD4421" i="1"/>
  <c r="O4044" i="1"/>
  <c r="Q4044" i="1" s="1"/>
  <c r="T4044" i="1" s="1"/>
  <c r="AP4044" i="1"/>
  <c r="V4045" i="1"/>
  <c r="AE4045" i="1"/>
  <c r="AH4045" i="1" s="1"/>
  <c r="K4046" i="1"/>
  <c r="AS4059" i="1"/>
  <c r="BB4059" i="1" s="1"/>
  <c r="H4060" i="1"/>
  <c r="V4073" i="1"/>
  <c r="X4073" i="1" s="1"/>
  <c r="AA4073" i="1" s="1"/>
  <c r="K4074" i="1"/>
  <c r="AC4097" i="1"/>
  <c r="Q4098" i="1"/>
  <c r="T4098" i="1" s="1"/>
  <c r="BA4098" i="1"/>
  <c r="X4099" i="1"/>
  <c r="AA4099" i="1" s="1"/>
  <c r="AV4187" i="1"/>
  <c r="AW4187" i="1" s="1"/>
  <c r="AV4229" i="1"/>
  <c r="AW4229" i="1" s="1"/>
  <c r="AZ4250" i="1"/>
  <c r="BC4250" i="1" s="1"/>
  <c r="BD4250" i="1" s="1"/>
  <c r="BD4252" i="1"/>
  <c r="BD4291" i="1"/>
  <c r="AW4291" i="1"/>
  <c r="AY4304" i="1"/>
  <c r="AV4304" i="1"/>
  <c r="AH4318" i="1"/>
  <c r="AW4332" i="1"/>
  <c r="BD4332" i="1"/>
  <c r="BC4336" i="1"/>
  <c r="BD4346" i="1"/>
  <c r="AW4346" i="1"/>
  <c r="AW4387" i="1"/>
  <c r="BD4405" i="1"/>
  <c r="AW4405" i="1"/>
  <c r="AW4416" i="1"/>
  <c r="BD4416" i="1"/>
  <c r="BD4159" i="1"/>
  <c r="BD4165" i="1"/>
  <c r="BD4171" i="1"/>
  <c r="AV4177" i="1"/>
  <c r="AW4177" i="1" s="1"/>
  <c r="AV4193" i="1"/>
  <c r="AW4193" i="1" s="1"/>
  <c r="AM4226" i="1"/>
  <c r="AZ4226" i="1" s="1"/>
  <c r="AA4250" i="1"/>
  <c r="BC4254" i="1"/>
  <c r="AW4259" i="1"/>
  <c r="BD4259" i="1"/>
  <c r="K4263" i="1"/>
  <c r="AW4265" i="1"/>
  <c r="BD4265" i="1"/>
  <c r="V4270" i="1"/>
  <c r="X4270" i="1" s="1"/>
  <c r="AA4270" i="1" s="1"/>
  <c r="X4271" i="1"/>
  <c r="AA4271" i="1" s="1"/>
  <c r="BC4272" i="1"/>
  <c r="AA4277" i="1"/>
  <c r="BD4278" i="1"/>
  <c r="BD4297" i="1"/>
  <c r="X4302" i="1"/>
  <c r="AA4302" i="1" s="1"/>
  <c r="V4301" i="1"/>
  <c r="BD4306" i="1"/>
  <c r="BD4309" i="1"/>
  <c r="AW4309" i="1"/>
  <c r="AW4321" i="1"/>
  <c r="BD4330" i="1"/>
  <c r="BD4372" i="1"/>
  <c r="BD4378" i="1"/>
  <c r="BC4383" i="1"/>
  <c r="AW4391" i="1"/>
  <c r="BD4391" i="1"/>
  <c r="BD4394" i="1"/>
  <c r="AW4394" i="1"/>
  <c r="BD4399" i="1"/>
  <c r="AW4399" i="1"/>
  <c r="AW4402" i="1"/>
  <c r="BD4402" i="1"/>
  <c r="BD4418" i="1"/>
  <c r="AW4418" i="1"/>
  <c r="BD4423" i="1"/>
  <c r="AW4423" i="1"/>
  <c r="BD4065" i="1"/>
  <c r="AZ4067" i="1"/>
  <c r="BC4067" i="1" s="1"/>
  <c r="BD4067" i="1" s="1"/>
  <c r="BD4070" i="1"/>
  <c r="BD4082" i="1"/>
  <c r="BD4090" i="1"/>
  <c r="BD4101" i="1"/>
  <c r="AV4159" i="1"/>
  <c r="AW4159" i="1" s="1"/>
  <c r="BD4160" i="1"/>
  <c r="AV4165" i="1"/>
  <c r="AW4165" i="1" s="1"/>
  <c r="BD4166" i="1"/>
  <c r="AV4171" i="1"/>
  <c r="AW4171" i="1" s="1"/>
  <c r="BD4172" i="1"/>
  <c r="AV4183" i="1"/>
  <c r="AW4183" i="1" s="1"/>
  <c r="BD4184" i="1"/>
  <c r="AV4199" i="1"/>
  <c r="AW4199" i="1" s="1"/>
  <c r="BD4200" i="1"/>
  <c r="BD4208" i="1"/>
  <c r="BD4215" i="1"/>
  <c r="BD4221" i="1"/>
  <c r="AV4226" i="1"/>
  <c r="AW4226" i="1" s="1"/>
  <c r="BD4227" i="1"/>
  <c r="BD4247" i="1"/>
  <c r="Y4249" i="1"/>
  <c r="Y4248" i="1" s="1"/>
  <c r="Y4299" i="1" s="1"/>
  <c r="BD4268" i="1"/>
  <c r="T4270" i="1"/>
  <c r="AW4275" i="1"/>
  <c r="BD4275" i="1"/>
  <c r="BB4277" i="1"/>
  <c r="AW4280" i="1"/>
  <c r="BD4280" i="1"/>
  <c r="BC4282" i="1"/>
  <c r="AE4302" i="1"/>
  <c r="AH4302" i="1" s="1"/>
  <c r="BD4323" i="1"/>
  <c r="AW4323" i="1"/>
  <c r="AW4326" i="1"/>
  <c r="BD4326" i="1"/>
  <c r="BD4339" i="1"/>
  <c r="AW4339" i="1"/>
  <c r="BD4343" i="1"/>
  <c r="AW4355" i="1"/>
  <c r="BD4355" i="1"/>
  <c r="BD4358" i="1"/>
  <c r="AW4358" i="1"/>
  <c r="AW4369" i="1"/>
  <c r="BD4369" i="1"/>
  <c r="AW4375" i="1"/>
  <c r="BD4375" i="1"/>
  <c r="BD4383" i="1"/>
  <c r="AW4383" i="1"/>
  <c r="AW4386" i="1"/>
  <c r="BD4386" i="1"/>
  <c r="BD4389" i="1"/>
  <c r="BD4397" i="1"/>
  <c r="N4299" i="1"/>
  <c r="AF4299" i="1"/>
  <c r="AH4249" i="1"/>
  <c r="T4254" i="1"/>
  <c r="E4302" i="1"/>
  <c r="D4301" i="1"/>
  <c r="AW4320" i="1"/>
  <c r="BD4320" i="1"/>
  <c r="BD4329" i="1"/>
  <c r="AW4334" i="1"/>
  <c r="BD4371" i="1"/>
  <c r="AW4371" i="1"/>
  <c r="BD4377" i="1"/>
  <c r="AW4377" i="1"/>
  <c r="BD4381" i="1"/>
  <c r="BD4425" i="1"/>
  <c r="AJ4045" i="1"/>
  <c r="AJ4073" i="1"/>
  <c r="AJ4114" i="1"/>
  <c r="AM4248" i="1"/>
  <c r="AZ4248" i="1" s="1"/>
  <c r="J4249" i="1"/>
  <c r="BD4267" i="1"/>
  <c r="AW4267" i="1"/>
  <c r="AM4270" i="1"/>
  <c r="AZ4270" i="1" s="1"/>
  <c r="Q4277" i="1"/>
  <c r="T4277" i="1" s="1"/>
  <c r="BD4282" i="1"/>
  <c r="AW4282" i="1"/>
  <c r="AW4287" i="1"/>
  <c r="BD4287" i="1"/>
  <c r="AG4301" i="1"/>
  <c r="AG4503" i="1" s="1"/>
  <c r="AZ4302" i="1"/>
  <c r="AW4305" i="1"/>
  <c r="BD4305" i="1"/>
  <c r="BD4308" i="1"/>
  <c r="AS4318" i="1"/>
  <c r="BB4318" i="1" s="1"/>
  <c r="BB4334" i="1"/>
  <c r="BC4334" i="1" s="1"/>
  <c r="BD4334" i="1" s="1"/>
  <c r="BD4336" i="1"/>
  <c r="BC4350" i="1"/>
  <c r="BD4350" i="1" s="1"/>
  <c r="BD4354" i="1"/>
  <c r="BD4357" i="1"/>
  <c r="AW4363" i="1"/>
  <c r="BD4363" i="1"/>
  <c r="AW4368" i="1"/>
  <c r="BD4368" i="1"/>
  <c r="AW4374" i="1"/>
  <c r="BD4374" i="1"/>
  <c r="BC4385" i="1"/>
  <c r="BD4385" i="1" s="1"/>
  <c r="BC4387" i="1"/>
  <c r="BD4387" i="1" s="1"/>
  <c r="BC4393" i="1"/>
  <c r="BD4393" i="1" s="1"/>
  <c r="BC4395" i="1"/>
  <c r="BD4395" i="1" s="1"/>
  <c r="AW4401" i="1"/>
  <c r="BD4401" i="1"/>
  <c r="BD4410" i="1"/>
  <c r="BD4417" i="1"/>
  <c r="AW4417" i="1"/>
  <c r="AV4254" i="1"/>
  <c r="H4264" i="1"/>
  <c r="AH4264" i="1"/>
  <c r="AZ4264" i="1"/>
  <c r="BC4264" i="1" s="1"/>
  <c r="BD4264" i="1" s="1"/>
  <c r="BD4272" i="1"/>
  <c r="K4278" i="1"/>
  <c r="AW4290" i="1"/>
  <c r="AC4301" i="1"/>
  <c r="I4302" i="1"/>
  <c r="Q4302" i="1"/>
  <c r="T4302" i="1" s="1"/>
  <c r="AR4302" i="1"/>
  <c r="AR4301" i="1" s="1"/>
  <c r="X4303" i="1"/>
  <c r="AA4303" i="1" s="1"/>
  <c r="BB4304" i="1"/>
  <c r="AW4308" i="1"/>
  <c r="AY4316" i="1"/>
  <c r="BC4316" i="1" s="1"/>
  <c r="BD4316" i="1" s="1"/>
  <c r="AW4317" i="1"/>
  <c r="AY4321" i="1"/>
  <c r="BC4321" i="1" s="1"/>
  <c r="BD4321" i="1" s="1"/>
  <c r="AW4322" i="1"/>
  <c r="AW4329" i="1"/>
  <c r="BB4335" i="1"/>
  <c r="BC4335" i="1" s="1"/>
  <c r="BD4335" i="1" s="1"/>
  <c r="AM4413" i="1"/>
  <c r="AW4434" i="1"/>
  <c r="AW4438" i="1"/>
  <c r="BD4438" i="1"/>
  <c r="BD4466" i="1"/>
  <c r="X4475" i="1"/>
  <c r="AA4475" i="1" s="1"/>
  <c r="AW4483" i="1"/>
  <c r="BD4483" i="1"/>
  <c r="AA4506" i="1"/>
  <c r="AW4511" i="1"/>
  <c r="BD4511" i="1"/>
  <c r="AW4523" i="1"/>
  <c r="AE4522" i="1"/>
  <c r="AH4522" i="1" s="1"/>
  <c r="AC4505" i="1"/>
  <c r="AW4535" i="1"/>
  <c r="BD4540" i="1"/>
  <c r="BD4551" i="1"/>
  <c r="AW4551" i="1"/>
  <c r="AW4553" i="1"/>
  <c r="BD4553" i="1"/>
  <c r="BD4256" i="1"/>
  <c r="AV4272" i="1"/>
  <c r="AW4272" i="1" s="1"/>
  <c r="BD4273" i="1"/>
  <c r="BD4285" i="1"/>
  <c r="BD4293" i="1"/>
  <c r="BB4302" i="1"/>
  <c r="AZ4303" i="1"/>
  <c r="AV4330" i="1"/>
  <c r="AW4330" i="1" s="1"/>
  <c r="BD4331" i="1"/>
  <c r="BD4341" i="1"/>
  <c r="BD4348" i="1"/>
  <c r="AV4365" i="1"/>
  <c r="AW4365" i="1" s="1"/>
  <c r="BD4366" i="1"/>
  <c r="BD4379" i="1"/>
  <c r="AV4389" i="1"/>
  <c r="AW4389" i="1" s="1"/>
  <c r="BD4390" i="1"/>
  <c r="BD4407" i="1"/>
  <c r="AV4413" i="1"/>
  <c r="BD4414" i="1"/>
  <c r="BD4420" i="1"/>
  <c r="BD4426" i="1"/>
  <c r="BC4437" i="1"/>
  <c r="BC4439" i="1"/>
  <c r="BD4442" i="1"/>
  <c r="AW4442" i="1"/>
  <c r="BD4448" i="1"/>
  <c r="AW4448" i="1"/>
  <c r="AW4462" i="1"/>
  <c r="BD4462" i="1"/>
  <c r="BC4476" i="1"/>
  <c r="BD4487" i="1"/>
  <c r="AW4487" i="1"/>
  <c r="BD4513" i="1"/>
  <c r="AW4513" i="1"/>
  <c r="AW4530" i="1"/>
  <c r="BD4530" i="1"/>
  <c r="BC4534" i="1"/>
  <c r="BD4257" i="1"/>
  <c r="AV4268" i="1"/>
  <c r="AW4268" i="1" s="1"/>
  <c r="BD4269" i="1"/>
  <c r="AZ4271" i="1"/>
  <c r="BD4274" i="1"/>
  <c r="AV4278" i="1"/>
  <c r="AW4278" i="1" s="1"/>
  <c r="BD4279" i="1"/>
  <c r="BD4286" i="1"/>
  <c r="BD4294" i="1"/>
  <c r="BD4342" i="1"/>
  <c r="BD4349" i="1"/>
  <c r="AV4360" i="1"/>
  <c r="AW4360" i="1" s="1"/>
  <c r="BD4361" i="1"/>
  <c r="BD4367" i="1"/>
  <c r="BD4380" i="1"/>
  <c r="AV4395" i="1"/>
  <c r="AW4395" i="1" s="1"/>
  <c r="BD4396" i="1"/>
  <c r="BD4408" i="1"/>
  <c r="BD4415" i="1"/>
  <c r="BD4436" i="1"/>
  <c r="AW4436" i="1"/>
  <c r="BD4470" i="1"/>
  <c r="AW4470" i="1"/>
  <c r="BD4479" i="1"/>
  <c r="AW4500" i="1"/>
  <c r="BD4500" i="1"/>
  <c r="BB4505" i="1"/>
  <c r="AJ4508" i="1"/>
  <c r="BD4510" i="1"/>
  <c r="BD4521" i="1"/>
  <c r="AW4521" i="1"/>
  <c r="AW4525" i="1"/>
  <c r="V4263" i="1"/>
  <c r="AC4270" i="1"/>
  <c r="AE4270" i="1" s="1"/>
  <c r="AH4270" i="1" s="1"/>
  <c r="Q4271" i="1"/>
  <c r="T4271" i="1" s="1"/>
  <c r="AJ4271" i="1"/>
  <c r="AR4271" i="1"/>
  <c r="BA4271" i="1" s="1"/>
  <c r="X4272" i="1"/>
  <c r="AA4272" i="1" s="1"/>
  <c r="AJ4311" i="1"/>
  <c r="AJ4303" i="1" s="1"/>
  <c r="AJ4315" i="1"/>
  <c r="O4318" i="1"/>
  <c r="O4301" i="1" s="1"/>
  <c r="AP4318" i="1"/>
  <c r="BA4318" i="1" s="1"/>
  <c r="AE4319" i="1"/>
  <c r="AH4319" i="1" s="1"/>
  <c r="AV4428" i="1"/>
  <c r="AW4428" i="1" s="1"/>
  <c r="AY4428" i="1"/>
  <c r="BD4433" i="1"/>
  <c r="BC4447" i="1"/>
  <c r="AW4451" i="1"/>
  <c r="BD4451" i="1"/>
  <c r="AW4455" i="1"/>
  <c r="BD4455" i="1"/>
  <c r="BD4459" i="1"/>
  <c r="BD4465" i="1"/>
  <c r="AW4465" i="1"/>
  <c r="AL4474" i="1"/>
  <c r="AL4503" i="1" s="1"/>
  <c r="AW4491" i="1"/>
  <c r="BD4491" i="1"/>
  <c r="BB4522" i="1"/>
  <c r="BD4544" i="1"/>
  <c r="AW4544" i="1"/>
  <c r="J4271" i="1"/>
  <c r="AS4271" i="1"/>
  <c r="AJ4277" i="1"/>
  <c r="AR4277" i="1"/>
  <c r="BA4277" i="1" s="1"/>
  <c r="G4301" i="1"/>
  <c r="AW4304" i="1"/>
  <c r="AJ4313" i="1"/>
  <c r="P4413" i="1"/>
  <c r="BB4428" i="1"/>
  <c r="BD4429" i="1"/>
  <c r="AW4429" i="1"/>
  <c r="BC4432" i="1"/>
  <c r="BD4447" i="1"/>
  <c r="AW4447" i="1"/>
  <c r="W4452" i="1"/>
  <c r="W4503" i="1" s="1"/>
  <c r="AR4452" i="1"/>
  <c r="BC4458" i="1"/>
  <c r="AW4461" i="1"/>
  <c r="BD4461" i="1"/>
  <c r="AW4473" i="1"/>
  <c r="BD4473" i="1"/>
  <c r="AZ4475" i="1"/>
  <c r="D4474" i="1"/>
  <c r="E4481" i="1"/>
  <c r="AM4474" i="1"/>
  <c r="AZ4474" i="1" s="1"/>
  <c r="AZ4481" i="1"/>
  <c r="BD4496" i="1"/>
  <c r="AW4502" i="1"/>
  <c r="BD4502" i="1"/>
  <c r="AW4524" i="1"/>
  <c r="BD4524" i="1"/>
  <c r="BD4527" i="1"/>
  <c r="AW4527" i="1"/>
  <c r="BC4536" i="1"/>
  <c r="BD4537" i="1"/>
  <c r="AW4537" i="1"/>
  <c r="AW4546" i="1"/>
  <c r="BD4546" i="1"/>
  <c r="BD4550" i="1"/>
  <c r="AW4550" i="1"/>
  <c r="AV4252" i="1"/>
  <c r="AW4252" i="1" s="1"/>
  <c r="AV4264" i="1"/>
  <c r="AW4264" i="1" s="1"/>
  <c r="AY4319" i="1"/>
  <c r="BC4319" i="1" s="1"/>
  <c r="BD4319" i="1" s="1"/>
  <c r="BD4328" i="1"/>
  <c r="AV4336" i="1"/>
  <c r="AW4336" i="1" s="1"/>
  <c r="BD4337" i="1"/>
  <c r="AV4343" i="1"/>
  <c r="AW4343" i="1" s="1"/>
  <c r="BD4344" i="1"/>
  <c r="AV4350" i="1"/>
  <c r="AW4350" i="1" s="1"/>
  <c r="BD4351" i="1"/>
  <c r="AV4381" i="1"/>
  <c r="AW4381" i="1" s="1"/>
  <c r="BD4382" i="1"/>
  <c r="AV4397" i="1"/>
  <c r="AW4397" i="1" s="1"/>
  <c r="BD4398" i="1"/>
  <c r="BD4411" i="1"/>
  <c r="BD4427" i="1"/>
  <c r="BD4432" i="1"/>
  <c r="BD4435" i="1"/>
  <c r="AW4435" i="1"/>
  <c r="BD4439" i="1"/>
  <c r="BD4441" i="1"/>
  <c r="AW4441" i="1"/>
  <c r="BD4445" i="1"/>
  <c r="BD4449" i="1"/>
  <c r="BC4456" i="1"/>
  <c r="BD4456" i="1" s="1"/>
  <c r="AW4463" i="1"/>
  <c r="BC4472" i="1"/>
  <c r="BD4472" i="1" s="1"/>
  <c r="BD4476" i="1"/>
  <c r="AW4478" i="1"/>
  <c r="BD4478" i="1"/>
  <c r="AW4484" i="1"/>
  <c r="BD4484" i="1"/>
  <c r="AW4486" i="1"/>
  <c r="AW4493" i="1"/>
  <c r="BD4493" i="1"/>
  <c r="AW4498" i="1"/>
  <c r="BD4498" i="1"/>
  <c r="E4506" i="1"/>
  <c r="D4505" i="1"/>
  <c r="AY4522" i="1"/>
  <c r="E4522" i="1"/>
  <c r="C4505" i="1"/>
  <c r="C4707" i="1" s="1"/>
  <c r="BD4534" i="1"/>
  <c r="AW4539" i="1"/>
  <c r="BD4539" i="1"/>
  <c r="AW4431" i="1"/>
  <c r="BD4431" i="1"/>
  <c r="BD4437" i="1"/>
  <c r="BD4471" i="1"/>
  <c r="AW4471" i="1"/>
  <c r="AZ4506" i="1"/>
  <c r="AM4505" i="1"/>
  <c r="AW4509" i="1"/>
  <c r="BD4509" i="1"/>
  <c r="AW4529" i="1"/>
  <c r="BD4529" i="1"/>
  <c r="BC4538" i="1"/>
  <c r="BD4538" i="1" s="1"/>
  <c r="BD4543" i="1"/>
  <c r="AW4543" i="1"/>
  <c r="AW4555" i="1"/>
  <c r="BD4555" i="1"/>
  <c r="AJ4263" i="1"/>
  <c r="AW4450" i="1"/>
  <c r="BD4450" i="1"/>
  <c r="K4453" i="1"/>
  <c r="E4453" i="1"/>
  <c r="Z4452" i="1"/>
  <c r="Z4503" i="1" s="1"/>
  <c r="AZ4453" i="1"/>
  <c r="AU4452" i="1"/>
  <c r="AU4503" i="1" s="1"/>
  <c r="BD4458" i="1"/>
  <c r="AW4458" i="1"/>
  <c r="BD4464" i="1"/>
  <c r="AW4464" i="1"/>
  <c r="C4474" i="1"/>
  <c r="C4503" i="1" s="1"/>
  <c r="AT4474" i="1"/>
  <c r="AW4490" i="1"/>
  <c r="BD4490" i="1"/>
  <c r="BD4495" i="1"/>
  <c r="AW4495" i="1"/>
  <c r="J4707" i="1"/>
  <c r="K4707" i="1" s="1"/>
  <c r="K4505" i="1"/>
  <c r="AO4505" i="1"/>
  <c r="AO4707" i="1" s="1"/>
  <c r="P4707" i="1"/>
  <c r="Q4505" i="1"/>
  <c r="T4505" i="1" s="1"/>
  <c r="AZ4522" i="1"/>
  <c r="BC4525" i="1"/>
  <c r="BD4525" i="1" s="1"/>
  <c r="BD4526" i="1"/>
  <c r="AW4526" i="1"/>
  <c r="BD4533" i="1"/>
  <c r="AW4533" i="1"/>
  <c r="BC4535" i="1"/>
  <c r="BD4535" i="1" s="1"/>
  <c r="AW4536" i="1"/>
  <c r="BD4536" i="1"/>
  <c r="BD4547" i="1"/>
  <c r="AM4430" i="1"/>
  <c r="AZ4430" i="1" s="1"/>
  <c r="BC4430" i="1" s="1"/>
  <c r="BD4430" i="1" s="1"/>
  <c r="AV4432" i="1"/>
  <c r="AW4432" i="1" s="1"/>
  <c r="AY4434" i="1"/>
  <c r="AP4452" i="1"/>
  <c r="V4453" i="1"/>
  <c r="AY4463" i="1"/>
  <c r="BC4463" i="1" s="1"/>
  <c r="BD4463" i="1" s="1"/>
  <c r="AS4467" i="1"/>
  <c r="BB4467" i="1" s="1"/>
  <c r="V4481" i="1"/>
  <c r="X4481" i="1" s="1"/>
  <c r="AA4481" i="1" s="1"/>
  <c r="BD4528" i="1"/>
  <c r="BD4545" i="1"/>
  <c r="BD4552" i="1"/>
  <c r="BC4569" i="1"/>
  <c r="AW4572" i="1"/>
  <c r="BD4572" i="1"/>
  <c r="AW4591" i="1"/>
  <c r="AW4620" i="1"/>
  <c r="BD4620" i="1"/>
  <c r="BD4623" i="1"/>
  <c r="AW4623" i="1"/>
  <c r="AW4664" i="1"/>
  <c r="BD4664" i="1"/>
  <c r="AW4669" i="1"/>
  <c r="BD4669" i="1"/>
  <c r="BC4683" i="1"/>
  <c r="AW4685" i="1"/>
  <c r="BD4444" i="1"/>
  <c r="BA4468" i="1"/>
  <c r="BC4468" i="1" s="1"/>
  <c r="BD4468" i="1" s="1"/>
  <c r="AV4476" i="1"/>
  <c r="AW4476" i="1" s="1"/>
  <c r="BD4477" i="1"/>
  <c r="AY4486" i="1"/>
  <c r="BC4486" i="1" s="1"/>
  <c r="BD4486" i="1" s="1"/>
  <c r="BD4489" i="1"/>
  <c r="BD4497" i="1"/>
  <c r="BB4506" i="1"/>
  <c r="AZ4507" i="1"/>
  <c r="AJ4514" i="1"/>
  <c r="AV4534" i="1"/>
  <c r="AW4534" i="1" s="1"/>
  <c r="AV4538" i="1"/>
  <c r="AW4538" i="1" s="1"/>
  <c r="BD4556" i="1"/>
  <c r="AW4556" i="1"/>
  <c r="AW4565" i="1"/>
  <c r="BD4565" i="1"/>
  <c r="AW4589" i="1"/>
  <c r="AW4595" i="1"/>
  <c r="AW4601" i="1"/>
  <c r="AW4643" i="1"/>
  <c r="AW4653" i="1"/>
  <c r="AK4656" i="1"/>
  <c r="AK4707" i="1" s="1"/>
  <c r="AY4657" i="1"/>
  <c r="AV4657" i="1"/>
  <c r="BB4657" i="1"/>
  <c r="AS4656" i="1"/>
  <c r="BB4656" i="1" s="1"/>
  <c r="BD4671" i="1"/>
  <c r="AW4672" i="1"/>
  <c r="AW4678" i="1"/>
  <c r="BD4683" i="1"/>
  <c r="AW4683" i="1"/>
  <c r="AW4692" i="1"/>
  <c r="BD4692" i="1"/>
  <c r="BD4706" i="1"/>
  <c r="AW4706" i="1"/>
  <c r="AV4437" i="1"/>
  <c r="AW4437" i="1" s="1"/>
  <c r="AV4449" i="1"/>
  <c r="AW4449" i="1" s="1"/>
  <c r="E4454" i="1"/>
  <c r="AE4454" i="1"/>
  <c r="AH4454" i="1" s="1"/>
  <c r="AV4454" i="1"/>
  <c r="AW4454" i="1" s="1"/>
  <c r="D4467" i="1"/>
  <c r="E4467" i="1" s="1"/>
  <c r="AD4467" i="1"/>
  <c r="AE4467" i="1" s="1"/>
  <c r="AH4467" i="1" s="1"/>
  <c r="AM4467" i="1"/>
  <c r="AZ4467" i="1" s="1"/>
  <c r="AV4472" i="1"/>
  <c r="AW4472" i="1" s="1"/>
  <c r="H4475" i="1"/>
  <c r="G4481" i="1"/>
  <c r="H4481" i="1" s="1"/>
  <c r="O4481" i="1"/>
  <c r="AP4481" i="1"/>
  <c r="E4482" i="1"/>
  <c r="AE4482" i="1"/>
  <c r="AH4482" i="1" s="1"/>
  <c r="AV4482" i="1"/>
  <c r="AW4482" i="1" s="1"/>
  <c r="X4707" i="1"/>
  <c r="AA4707" i="1" s="1"/>
  <c r="AV4518" i="1"/>
  <c r="AW4518" i="1" s="1"/>
  <c r="AV4554" i="1"/>
  <c r="AW4554" i="1" s="1"/>
  <c r="AW4563" i="1"/>
  <c r="BD4563" i="1"/>
  <c r="AW4567" i="1"/>
  <c r="BC4577" i="1"/>
  <c r="BD4593" i="1"/>
  <c r="BD4597" i="1"/>
  <c r="AW4597" i="1"/>
  <c r="BD4608" i="1"/>
  <c r="AW4608" i="1"/>
  <c r="AW4612" i="1"/>
  <c r="BD4612" i="1"/>
  <c r="BD4628" i="1"/>
  <c r="AW4628" i="1"/>
  <c r="BD4633" i="1"/>
  <c r="BD4661" i="1"/>
  <c r="AW4661" i="1"/>
  <c r="AW4666" i="1"/>
  <c r="BD4666" i="1"/>
  <c r="BC4667" i="1"/>
  <c r="BD4668" i="1"/>
  <c r="BC4685" i="1"/>
  <c r="BD4685" i="1" s="1"/>
  <c r="BD4690" i="1"/>
  <c r="BD4697" i="1"/>
  <c r="AW4697" i="1"/>
  <c r="BB4434" i="1"/>
  <c r="J4452" i="1"/>
  <c r="K4452" i="1" s="1"/>
  <c r="AS4452" i="1"/>
  <c r="BB4452" i="1" s="1"/>
  <c r="P4453" i="1"/>
  <c r="P4452" i="1" s="1"/>
  <c r="Q4452" i="1" s="1"/>
  <c r="T4452" i="1" s="1"/>
  <c r="AQ4453" i="1"/>
  <c r="BA4453" i="1" s="1"/>
  <c r="V4467" i="1"/>
  <c r="X4467" i="1" s="1"/>
  <c r="AA4467" i="1" s="1"/>
  <c r="Q4475" i="1"/>
  <c r="T4475" i="1" s="1"/>
  <c r="AJ4475" i="1"/>
  <c r="AR4475" i="1"/>
  <c r="AR4474" i="1" s="1"/>
  <c r="X4476" i="1"/>
  <c r="AA4476" i="1" s="1"/>
  <c r="P4481" i="1"/>
  <c r="P4474" i="1" s="1"/>
  <c r="AQ4481" i="1"/>
  <c r="AQ4474" i="1" s="1"/>
  <c r="AJ4515" i="1"/>
  <c r="AJ4519" i="1"/>
  <c r="AP4522" i="1"/>
  <c r="AE4523" i="1"/>
  <c r="AH4523" i="1" s="1"/>
  <c r="X4554" i="1"/>
  <c r="AA4554" i="1" s="1"/>
  <c r="AW4571" i="1"/>
  <c r="BD4571" i="1"/>
  <c r="AW4581" i="1"/>
  <c r="BD4581" i="1"/>
  <c r="AW4583" i="1"/>
  <c r="BD4583" i="1"/>
  <c r="AW4606" i="1"/>
  <c r="BD4606" i="1"/>
  <c r="AW4619" i="1"/>
  <c r="BD4619" i="1"/>
  <c r="BD4622" i="1"/>
  <c r="AW4625" i="1"/>
  <c r="BD4625" i="1"/>
  <c r="BC4632" i="1"/>
  <c r="BD4638" i="1"/>
  <c r="AW4651" i="1"/>
  <c r="AW4699" i="1"/>
  <c r="BD4699" i="1"/>
  <c r="AE4710" i="1"/>
  <c r="AH4710" i="1" s="1"/>
  <c r="AV4445" i="1"/>
  <c r="AW4445" i="1" s="1"/>
  <c r="AJ4453" i="1"/>
  <c r="J4475" i="1"/>
  <c r="AS4475" i="1"/>
  <c r="H4707" i="1"/>
  <c r="Q4707" i="1"/>
  <c r="T4707" i="1" s="1"/>
  <c r="X4505" i="1"/>
  <c r="AA4505" i="1" s="1"/>
  <c r="AV4540" i="1"/>
  <c r="AW4540" i="1" s="1"/>
  <c r="AV4547" i="1"/>
  <c r="AW4547" i="1" s="1"/>
  <c r="AW4559" i="1"/>
  <c r="BD4559" i="1"/>
  <c r="BC4562" i="1"/>
  <c r="BD4562" i="1" s="1"/>
  <c r="AW4564" i="1"/>
  <c r="BD4569" i="1"/>
  <c r="AW4575" i="1"/>
  <c r="BD4575" i="1"/>
  <c r="AW4577" i="1"/>
  <c r="BD4577" i="1"/>
  <c r="AW4579" i="1"/>
  <c r="AW4590" i="1"/>
  <c r="BD4590" i="1"/>
  <c r="BC4605" i="1"/>
  <c r="AW4635" i="1"/>
  <c r="BD4635" i="1"/>
  <c r="BD4647" i="1"/>
  <c r="AW4647" i="1"/>
  <c r="AW4649" i="1"/>
  <c r="BD4649" i="1"/>
  <c r="AW4657" i="1"/>
  <c r="AW4660" i="1"/>
  <c r="BD4667" i="1"/>
  <c r="BD4673" i="1"/>
  <c r="AW4673" i="1"/>
  <c r="AW4680" i="1"/>
  <c r="BD4680" i="1"/>
  <c r="BC4686" i="1"/>
  <c r="P4911" i="1"/>
  <c r="Q4709" i="1"/>
  <c r="T4709" i="1" s="1"/>
  <c r="AV4439" i="1"/>
  <c r="AW4439" i="1" s="1"/>
  <c r="BD4440" i="1"/>
  <c r="AZ4454" i="1"/>
  <c r="BC4454" i="1" s="1"/>
  <c r="BD4454" i="1" s="1"/>
  <c r="AV4456" i="1"/>
  <c r="AW4456" i="1" s="1"/>
  <c r="BD4457" i="1"/>
  <c r="AV4468" i="1"/>
  <c r="AW4468" i="1" s="1"/>
  <c r="BD4469" i="1"/>
  <c r="AV4479" i="1"/>
  <c r="AW4479" i="1" s="1"/>
  <c r="BD4480" i="1"/>
  <c r="AZ4482" i="1"/>
  <c r="BC4482" i="1" s="1"/>
  <c r="BD4482" i="1" s="1"/>
  <c r="H4505" i="1"/>
  <c r="BD4516" i="1"/>
  <c r="AY4523" i="1"/>
  <c r="BC4523" i="1" s="1"/>
  <c r="BD4523" i="1" s="1"/>
  <c r="BD4532" i="1"/>
  <c r="BD4542" i="1"/>
  <c r="BD4549" i="1"/>
  <c r="AW4557" i="1"/>
  <c r="BD4557" i="1"/>
  <c r="AW4562" i="1"/>
  <c r="BC4564" i="1"/>
  <c r="BD4564" i="1" s="1"/>
  <c r="AW4573" i="1"/>
  <c r="BC4595" i="1"/>
  <c r="BD4595" i="1" s="1"/>
  <c r="AW4600" i="1"/>
  <c r="BD4600" i="1"/>
  <c r="BD4602" i="1"/>
  <c r="BD4624" i="1"/>
  <c r="BD4632" i="1"/>
  <c r="AW4637" i="1"/>
  <c r="BD4637" i="1"/>
  <c r="BD4640" i="1"/>
  <c r="AW4640" i="1"/>
  <c r="BC4650" i="1"/>
  <c r="BC4653" i="1"/>
  <c r="BD4653" i="1" s="1"/>
  <c r="T4656" i="1"/>
  <c r="BC4660" i="1"/>
  <c r="BD4660" i="1" s="1"/>
  <c r="BD4662" i="1"/>
  <c r="AW4691" i="1"/>
  <c r="BD4691" i="1"/>
  <c r="AW4701" i="1"/>
  <c r="BD4701" i="1"/>
  <c r="BD4705" i="1"/>
  <c r="T4710" i="1"/>
  <c r="AQ4467" i="1"/>
  <c r="BA4467" i="1" s="1"/>
  <c r="AC4481" i="1"/>
  <c r="AE4481" i="1" s="1"/>
  <c r="AH4481" i="1" s="1"/>
  <c r="AW4566" i="1"/>
  <c r="BD4566" i="1"/>
  <c r="BD4580" i="1"/>
  <c r="AW4580" i="1"/>
  <c r="BC4587" i="1"/>
  <c r="BD4587" i="1" s="1"/>
  <c r="BC4599" i="1"/>
  <c r="BD4599" i="1" s="1"/>
  <c r="BD4603" i="1"/>
  <c r="AW4605" i="1"/>
  <c r="BD4605" i="1"/>
  <c r="AW4607" i="1"/>
  <c r="AW4609" i="1"/>
  <c r="BD4609" i="1"/>
  <c r="AW4611" i="1"/>
  <c r="BD4611" i="1"/>
  <c r="AW4613" i="1"/>
  <c r="BD4613" i="1"/>
  <c r="BD4616" i="1"/>
  <c r="AW4616" i="1"/>
  <c r="AW4627" i="1"/>
  <c r="AW4634" i="1"/>
  <c r="BC4641" i="1"/>
  <c r="BD4641" i="1" s="1"/>
  <c r="BC4643" i="1"/>
  <c r="BD4643" i="1" s="1"/>
  <c r="AW4652" i="1"/>
  <c r="BD4652" i="1"/>
  <c r="BC4672" i="1"/>
  <c r="BD4672" i="1" s="1"/>
  <c r="AW4675" i="1"/>
  <c r="BD4675" i="1"/>
  <c r="BC4678" i="1"/>
  <c r="BD4678" i="1" s="1"/>
  <c r="BD4684" i="1"/>
  <c r="AW4684" i="1"/>
  <c r="AW4686" i="1"/>
  <c r="BD4686" i="1"/>
  <c r="BD4689" i="1"/>
  <c r="AW4693" i="1"/>
  <c r="BD4693" i="1"/>
  <c r="BD4698" i="1"/>
  <c r="AJ4467" i="1"/>
  <c r="BB4554" i="1"/>
  <c r="BC4554" i="1" s="1"/>
  <c r="BD4554" i="1" s="1"/>
  <c r="AW4560" i="1"/>
  <c r="BD4560" i="1"/>
  <c r="BD4568" i="1"/>
  <c r="AW4568" i="1"/>
  <c r="AW4570" i="1"/>
  <c r="BD4570" i="1"/>
  <c r="BD4574" i="1"/>
  <c r="AW4574" i="1"/>
  <c r="AW4578" i="1"/>
  <c r="BD4578" i="1"/>
  <c r="AW4584" i="1"/>
  <c r="BD4584" i="1"/>
  <c r="BC4589" i="1"/>
  <c r="BD4589" i="1" s="1"/>
  <c r="AW4598" i="1"/>
  <c r="BD4598" i="1"/>
  <c r="BC4617" i="1"/>
  <c r="BD4617" i="1" s="1"/>
  <c r="AW4626" i="1"/>
  <c r="BD4626" i="1"/>
  <c r="BD4629" i="1"/>
  <c r="AW4629" i="1"/>
  <c r="BC4634" i="1"/>
  <c r="BD4634" i="1" s="1"/>
  <c r="BD4650" i="1"/>
  <c r="AW4650" i="1"/>
  <c r="BC4651" i="1"/>
  <c r="BD4651" i="1" s="1"/>
  <c r="BC4676" i="1"/>
  <c r="BD4676" i="1" s="1"/>
  <c r="BC4679" i="1"/>
  <c r="BD4679" i="1" s="1"/>
  <c r="AW4681" i="1"/>
  <c r="BD4681" i="1"/>
  <c r="AW4700" i="1"/>
  <c r="BD4700" i="1"/>
  <c r="BA4711" i="1"/>
  <c r="AQ4710" i="1"/>
  <c r="AJ4720" i="1"/>
  <c r="AY4585" i="1"/>
  <c r="BC4585" i="1" s="1"/>
  <c r="AW4586" i="1"/>
  <c r="AY4601" i="1"/>
  <c r="BC4601" i="1" s="1"/>
  <c r="BD4601" i="1" s="1"/>
  <c r="AW4602" i="1"/>
  <c r="AW4615" i="1"/>
  <c r="AW4622" i="1"/>
  <c r="AY4627" i="1"/>
  <c r="BC4627" i="1" s="1"/>
  <c r="BD4627" i="1" s="1"/>
  <c r="AW4646" i="1"/>
  <c r="AV4656" i="1"/>
  <c r="AV4667" i="1"/>
  <c r="AW4667" i="1" s="1"/>
  <c r="AW4689" i="1"/>
  <c r="AW4696" i="1"/>
  <c r="AW4705" i="1"/>
  <c r="BD4716" i="1"/>
  <c r="BD4725" i="1"/>
  <c r="AW4725" i="1"/>
  <c r="AW4732" i="1"/>
  <c r="BD4732" i="1"/>
  <c r="BD4734" i="1"/>
  <c r="AV4742" i="1"/>
  <c r="AW4773" i="1"/>
  <c r="AW4789" i="1"/>
  <c r="BD4789" i="1"/>
  <c r="BD4795" i="1"/>
  <c r="AW4801" i="1"/>
  <c r="AW4805" i="1"/>
  <c r="BC4809" i="1"/>
  <c r="BD4843" i="1"/>
  <c r="AW4843" i="1"/>
  <c r="AW4845" i="1"/>
  <c r="BD4845" i="1"/>
  <c r="AW4854" i="1"/>
  <c r="BD4854" i="1"/>
  <c r="BD4558" i="1"/>
  <c r="AY4567" i="1"/>
  <c r="BC4567" i="1" s="1"/>
  <c r="BD4567" i="1" s="1"/>
  <c r="AY4573" i="1"/>
  <c r="BC4573" i="1" s="1"/>
  <c r="BD4573" i="1" s="1"/>
  <c r="BD4576" i="1"/>
  <c r="AY4579" i="1"/>
  <c r="BC4579" i="1" s="1"/>
  <c r="BD4579" i="1" s="1"/>
  <c r="BD4582" i="1"/>
  <c r="AV4587" i="1"/>
  <c r="AW4587" i="1" s="1"/>
  <c r="BD4588" i="1"/>
  <c r="AY4591" i="1"/>
  <c r="BC4591" i="1" s="1"/>
  <c r="BD4591" i="1" s="1"/>
  <c r="AW4592" i="1"/>
  <c r="AV4603" i="1"/>
  <c r="AW4603" i="1" s="1"/>
  <c r="BD4604" i="1"/>
  <c r="BD4610" i="1"/>
  <c r="BD4631" i="1"/>
  <c r="AV4641" i="1"/>
  <c r="AW4641" i="1" s="1"/>
  <c r="BD4642" i="1"/>
  <c r="BB4658" i="1"/>
  <c r="BC4658" i="1" s="1"/>
  <c r="BD4658" i="1" s="1"/>
  <c r="AV4679" i="1"/>
  <c r="AW4679" i="1" s="1"/>
  <c r="AV4690" i="1"/>
  <c r="AW4690" i="1" s="1"/>
  <c r="BB4709" i="1"/>
  <c r="BC4713" i="1"/>
  <c r="AJ4722" i="1"/>
  <c r="AW4729" i="1"/>
  <c r="BC4733" i="1"/>
  <c r="BD4736" i="1"/>
  <c r="AW4736" i="1"/>
  <c r="AW4741" i="1"/>
  <c r="BD4741" i="1"/>
  <c r="BD4745" i="1"/>
  <c r="BD4748" i="1"/>
  <c r="AW4748" i="1"/>
  <c r="AW4778" i="1"/>
  <c r="BD4778" i="1"/>
  <c r="AW4800" i="1"/>
  <c r="BD4800" i="1"/>
  <c r="BD4803" i="1"/>
  <c r="AW4834" i="1"/>
  <c r="BD4834" i="1"/>
  <c r="AW4842" i="1"/>
  <c r="AW4847" i="1"/>
  <c r="BD4849" i="1"/>
  <c r="AW4849" i="1"/>
  <c r="BC4853" i="1"/>
  <c r="AV4569" i="1"/>
  <c r="AW4569" i="1" s="1"/>
  <c r="AV4593" i="1"/>
  <c r="AW4593" i="1" s="1"/>
  <c r="BD4594" i="1"/>
  <c r="AZ4607" i="1"/>
  <c r="BC4607" i="1" s="1"/>
  <c r="BD4607" i="1" s="1"/>
  <c r="AV4617" i="1"/>
  <c r="AW4617" i="1" s="1"/>
  <c r="BD4618" i="1"/>
  <c r="AV4662" i="1"/>
  <c r="AW4662" i="1" s="1"/>
  <c r="BD4670" i="1"/>
  <c r="BC4729" i="1"/>
  <c r="BD4729" i="1" s="1"/>
  <c r="BC4740" i="1"/>
  <c r="BC4744" i="1"/>
  <c r="BD4759" i="1"/>
  <c r="BD4762" i="1"/>
  <c r="AW4762" i="1"/>
  <c r="BC4773" i="1"/>
  <c r="BD4773" i="1" s="1"/>
  <c r="BC4777" i="1"/>
  <c r="BD4780" i="1"/>
  <c r="AW4780" i="1"/>
  <c r="AW4796" i="1"/>
  <c r="BD4796" i="1"/>
  <c r="AV4599" i="1"/>
  <c r="AW4599" i="1" s="1"/>
  <c r="AV4636" i="1"/>
  <c r="AW4636" i="1" s="1"/>
  <c r="E4911" i="1"/>
  <c r="J4710" i="1"/>
  <c r="AE4711" i="1"/>
  <c r="AH4711" i="1" s="1"/>
  <c r="AM4711" i="1"/>
  <c r="BD4714" i="1"/>
  <c r="AZ4721" i="1"/>
  <c r="AW4733" i="1"/>
  <c r="BD4733" i="1"/>
  <c r="AW4742" i="1"/>
  <c r="AW4750" i="1"/>
  <c r="BD4750" i="1"/>
  <c r="BD4755" i="1"/>
  <c r="AW4755" i="1"/>
  <c r="AW4766" i="1"/>
  <c r="AW4784" i="1"/>
  <c r="BD4784" i="1"/>
  <c r="BD4786" i="1"/>
  <c r="AW4786" i="1"/>
  <c r="BD4792" i="1"/>
  <c r="AW4792" i="1"/>
  <c r="AW4794" i="1"/>
  <c r="BD4794" i="1"/>
  <c r="BC4805" i="1"/>
  <c r="BD4805" i="1" s="1"/>
  <c r="BD4813" i="1"/>
  <c r="AW4817" i="1"/>
  <c r="BD4817" i="1"/>
  <c r="BD4820" i="1"/>
  <c r="BC4828" i="1"/>
  <c r="BD4828" i="1" s="1"/>
  <c r="AW4836" i="1"/>
  <c r="BC4842" i="1"/>
  <c r="BD4842" i="1" s="1"/>
  <c r="AW4855" i="1"/>
  <c r="AV4632" i="1"/>
  <c r="AW4632" i="1" s="1"/>
  <c r="AV4658" i="1"/>
  <c r="AW4658" i="1" s="1"/>
  <c r="BD4659" i="1"/>
  <c r="BD4665" i="1"/>
  <c r="AV4676" i="1"/>
  <c r="AW4676" i="1" s="1"/>
  <c r="BD4677" i="1"/>
  <c r="E4709" i="1"/>
  <c r="AA4911" i="1"/>
  <c r="AE4709" i="1"/>
  <c r="AH4709" i="1" s="1"/>
  <c r="BD4713" i="1"/>
  <c r="AJ4718" i="1"/>
  <c r="AY4719" i="1"/>
  <c r="BC4719" i="1" s="1"/>
  <c r="BD4719" i="1" s="1"/>
  <c r="AV4719" i="1"/>
  <c r="AW4719" i="1" s="1"/>
  <c r="AJ4723" i="1"/>
  <c r="AW4744" i="1"/>
  <c r="BD4744" i="1"/>
  <c r="AW4757" i="1"/>
  <c r="BD4757" i="1"/>
  <c r="BC4758" i="1"/>
  <c r="BD4763" i="1"/>
  <c r="AW4769" i="1"/>
  <c r="BD4769" i="1"/>
  <c r="BC4783" i="1"/>
  <c r="BD4783" i="1" s="1"/>
  <c r="AW4788" i="1"/>
  <c r="BD4788" i="1"/>
  <c r="BC4791" i="1"/>
  <c r="BD4802" i="1"/>
  <c r="AW4804" i="1"/>
  <c r="BD4804" i="1"/>
  <c r="BD4808" i="1"/>
  <c r="AW4808" i="1"/>
  <c r="AW4810" i="1"/>
  <c r="BD4810" i="1"/>
  <c r="AW4824" i="1"/>
  <c r="BD4824" i="1"/>
  <c r="BD4827" i="1"/>
  <c r="AW4829" i="1"/>
  <c r="AW4833" i="1"/>
  <c r="BD4833" i="1"/>
  <c r="AY4838" i="1"/>
  <c r="BC4838" i="1" s="1"/>
  <c r="BD4838" i="1" s="1"/>
  <c r="AV4838" i="1"/>
  <c r="AW4838" i="1" s="1"/>
  <c r="BD4561" i="1"/>
  <c r="BD4585" i="1"/>
  <c r="BD4614" i="1"/>
  <c r="BD4621" i="1"/>
  <c r="BD4639" i="1"/>
  <c r="BD4645" i="1"/>
  <c r="BD4655" i="1"/>
  <c r="AV4671" i="1"/>
  <c r="AW4671" i="1" s="1"/>
  <c r="BD4688" i="1"/>
  <c r="BD4695" i="1"/>
  <c r="BD4704" i="1"/>
  <c r="E4711" i="1"/>
  <c r="BD4749" i="1"/>
  <c r="BD4761" i="1"/>
  <c r="BC4768" i="1"/>
  <c r="BD4768" i="1" s="1"/>
  <c r="AW4775" i="1"/>
  <c r="BD4775" i="1"/>
  <c r="BD4779" i="1"/>
  <c r="AW4781" i="1"/>
  <c r="BD4797" i="1"/>
  <c r="BD4831" i="1"/>
  <c r="AW4846" i="1"/>
  <c r="BD4846" i="1"/>
  <c r="AW4853" i="1"/>
  <c r="BD4853" i="1"/>
  <c r="BC4855" i="1"/>
  <c r="BD4855" i="1" s="1"/>
  <c r="X4709" i="1"/>
  <c r="AA4709" i="1" s="1"/>
  <c r="AW4717" i="1"/>
  <c r="BD4730" i="1"/>
  <c r="AW4730" i="1"/>
  <c r="BD4737" i="1"/>
  <c r="AW4737" i="1"/>
  <c r="BA4742" i="1"/>
  <c r="BC4742" i="1" s="1"/>
  <c r="BD4742" i="1" s="1"/>
  <c r="AW4751" i="1"/>
  <c r="BD4751" i="1"/>
  <c r="BD4754" i="1"/>
  <c r="AW4758" i="1"/>
  <c r="BD4758" i="1"/>
  <c r="AW4765" i="1"/>
  <c r="BD4765" i="1"/>
  <c r="BD4767" i="1"/>
  <c r="AW4772" i="1"/>
  <c r="BD4772" i="1"/>
  <c r="BC4781" i="1"/>
  <c r="BD4781" i="1" s="1"/>
  <c r="AW4793" i="1"/>
  <c r="AW4799" i="1"/>
  <c r="BD4799" i="1"/>
  <c r="BC4811" i="1"/>
  <c r="BD4850" i="1"/>
  <c r="H4709" i="1"/>
  <c r="BD4712" i="1"/>
  <c r="AJ4724" i="1"/>
  <c r="AZ4726" i="1"/>
  <c r="BC4726" i="1" s="1"/>
  <c r="BD4726" i="1" s="1"/>
  <c r="AW4727" i="1"/>
  <c r="BD4738" i="1"/>
  <c r="BD4740" i="1"/>
  <c r="AW4770" i="1"/>
  <c r="BD4770" i="1"/>
  <c r="BC4771" i="1"/>
  <c r="BD4771" i="1" s="1"/>
  <c r="BD4777" i="1"/>
  <c r="BD4785" i="1"/>
  <c r="BD4787" i="1"/>
  <c r="BD4791" i="1"/>
  <c r="AW4791" i="1"/>
  <c r="BC4793" i="1"/>
  <c r="BD4793" i="1" s="1"/>
  <c r="BD4807" i="1"/>
  <c r="AW4807" i="1"/>
  <c r="BD4809" i="1"/>
  <c r="BD4814" i="1"/>
  <c r="AW4814" i="1"/>
  <c r="AW4816" i="1"/>
  <c r="BD4816" i="1"/>
  <c r="BD4821" i="1"/>
  <c r="AW4823" i="1"/>
  <c r="BD4823" i="1"/>
  <c r="BD4837" i="1"/>
  <c r="AW4837" i="1"/>
  <c r="AW4839" i="1"/>
  <c r="BD4839" i="1"/>
  <c r="AW4852" i="1"/>
  <c r="BD4852" i="1"/>
  <c r="AW4747" i="1"/>
  <c r="AW4754" i="1"/>
  <c r="BD4756" i="1"/>
  <c r="AW4761" i="1"/>
  <c r="AY4766" i="1"/>
  <c r="BC4766" i="1" s="1"/>
  <c r="BD4766" i="1" s="1"/>
  <c r="AW4767" i="1"/>
  <c r="AW4779" i="1"/>
  <c r="AW4785" i="1"/>
  <c r="AV4797" i="1"/>
  <c r="AW4797" i="1" s="1"/>
  <c r="BD4798" i="1"/>
  <c r="AY4801" i="1"/>
  <c r="BC4801" i="1" s="1"/>
  <c r="BD4801" i="1" s="1"/>
  <c r="AW4802" i="1"/>
  <c r="AW4813" i="1"/>
  <c r="BD4815" i="1"/>
  <c r="AW4820" i="1"/>
  <c r="AW4827" i="1"/>
  <c r="AY4829" i="1"/>
  <c r="BC4829" i="1" s="1"/>
  <c r="BD4829" i="1" s="1"/>
  <c r="AW4830" i="1"/>
  <c r="AY4847" i="1"/>
  <c r="BC4847" i="1" s="1"/>
  <c r="BD4847" i="1" s="1"/>
  <c r="AW4848" i="1"/>
  <c r="AZ4857" i="1"/>
  <c r="BC4857" i="1" s="1"/>
  <c r="BD4857" i="1" s="1"/>
  <c r="BD4859" i="1"/>
  <c r="AW4859" i="1"/>
  <c r="BD4864" i="1"/>
  <c r="AW4864" i="1"/>
  <c r="BC4871" i="1"/>
  <c r="AQ4860" i="1"/>
  <c r="BA4875" i="1"/>
  <c r="AW4890" i="1"/>
  <c r="BD4892" i="1"/>
  <c r="AW4892" i="1"/>
  <c r="BD4932" i="1"/>
  <c r="AW4932" i="1"/>
  <c r="AW4943" i="1"/>
  <c r="BD4943" i="1"/>
  <c r="BC4946" i="1"/>
  <c r="BD4957" i="1"/>
  <c r="AW4957" i="1"/>
  <c r="AW4962" i="1"/>
  <c r="BC4967" i="1"/>
  <c r="BD4967" i="1" s="1"/>
  <c r="BB4727" i="1"/>
  <c r="BD4743" i="1"/>
  <c r="AV4768" i="1"/>
  <c r="AW4768" i="1" s="1"/>
  <c r="AV4803" i="1"/>
  <c r="AW4803" i="1" s="1"/>
  <c r="AV4821" i="1"/>
  <c r="AW4821" i="1" s="1"/>
  <c r="BD4822" i="1"/>
  <c r="AV4831" i="1"/>
  <c r="AW4831" i="1" s="1"/>
  <c r="BD4832" i="1"/>
  <c r="AY4836" i="1"/>
  <c r="BC4836" i="1" s="1"/>
  <c r="BD4836" i="1" s="1"/>
  <c r="AV4840" i="1"/>
  <c r="AW4840" i="1" s="1"/>
  <c r="BD4841" i="1"/>
  <c r="BD4851" i="1"/>
  <c r="AV4857" i="1"/>
  <c r="AW4857" i="1" s="1"/>
  <c r="AW4877" i="1"/>
  <c r="BD4877" i="1"/>
  <c r="J4882" i="1"/>
  <c r="K4882" i="1" s="1"/>
  <c r="K4889" i="1"/>
  <c r="AW4903" i="1"/>
  <c r="BD4903" i="1"/>
  <c r="Q4913" i="1"/>
  <c r="T4913" i="1" s="1"/>
  <c r="BD4917" i="1"/>
  <c r="AW4917" i="1"/>
  <c r="AW4919" i="1"/>
  <c r="BD4919" i="1"/>
  <c r="AW4921" i="1"/>
  <c r="BD4921" i="1"/>
  <c r="AJ4926" i="1"/>
  <c r="BC4933" i="1"/>
  <c r="AV4726" i="1"/>
  <c r="AW4726" i="1" s="1"/>
  <c r="AV4738" i="1"/>
  <c r="AW4738" i="1" s="1"/>
  <c r="BD4739" i="1"/>
  <c r="AV4763" i="1"/>
  <c r="AW4763" i="1" s="1"/>
  <c r="BD4764" i="1"/>
  <c r="AV4809" i="1"/>
  <c r="AW4809" i="1" s="1"/>
  <c r="BA4860" i="1"/>
  <c r="AW4868" i="1"/>
  <c r="BD4868" i="1"/>
  <c r="AW4895" i="1"/>
  <c r="BD4895" i="1"/>
  <c r="BD4933" i="1"/>
  <c r="BD4938" i="1"/>
  <c r="AW4938" i="1"/>
  <c r="AW4948" i="1"/>
  <c r="BD4948" i="1"/>
  <c r="BD4951" i="1"/>
  <c r="BD4956" i="1"/>
  <c r="AW4959" i="1"/>
  <c r="BD4959" i="1"/>
  <c r="AW4969" i="1"/>
  <c r="AY4840" i="1"/>
  <c r="BC4840" i="1" s="1"/>
  <c r="BD4840" i="1" s="1"/>
  <c r="AY4861" i="1"/>
  <c r="BC4861" i="1" s="1"/>
  <c r="BD4861" i="1" s="1"/>
  <c r="BB4861" i="1"/>
  <c r="AW4873" i="1"/>
  <c r="BD4873" i="1"/>
  <c r="AW4879" i="1"/>
  <c r="BD4879" i="1"/>
  <c r="AY4883" i="1"/>
  <c r="Q4883" i="1"/>
  <c r="T4883" i="1" s="1"/>
  <c r="O4882" i="1"/>
  <c r="Q4882" i="1" s="1"/>
  <c r="T4882" i="1" s="1"/>
  <c r="AW4888" i="1"/>
  <c r="BD4888" i="1"/>
  <c r="BC4890" i="1"/>
  <c r="BD4890" i="1" s="1"/>
  <c r="BC4894" i="1"/>
  <c r="BD4894" i="1" s="1"/>
  <c r="BD4902" i="1"/>
  <c r="AW4905" i="1"/>
  <c r="BD4905" i="1"/>
  <c r="BC4937" i="1"/>
  <c r="BD4964" i="1"/>
  <c r="AW4964" i="1"/>
  <c r="BD4811" i="1"/>
  <c r="AV4828" i="1"/>
  <c r="AW4828" i="1" s="1"/>
  <c r="BD4835" i="1"/>
  <c r="BC4862" i="1"/>
  <c r="BD4862" i="1" s="1"/>
  <c r="AW4865" i="1"/>
  <c r="BD4865" i="1"/>
  <c r="BD4870" i="1"/>
  <c r="AW4870" i="1"/>
  <c r="AY4889" i="1"/>
  <c r="AK4882" i="1"/>
  <c r="AY4882" i="1" s="1"/>
  <c r="BD4893" i="1"/>
  <c r="AW4897" i="1"/>
  <c r="BD4897" i="1"/>
  <c r="AJ4922" i="1"/>
  <c r="AW4940" i="1"/>
  <c r="BD4940" i="1"/>
  <c r="AW4944" i="1"/>
  <c r="BC4955" i="1"/>
  <c r="BD4735" i="1"/>
  <c r="AV4740" i="1"/>
  <c r="AW4740" i="1" s="1"/>
  <c r="BD4746" i="1"/>
  <c r="BD4753" i="1"/>
  <c r="BD4760" i="1"/>
  <c r="AV4771" i="1"/>
  <c r="AW4771" i="1" s="1"/>
  <c r="AV4777" i="1"/>
  <c r="AW4777" i="1" s="1"/>
  <c r="AV4783" i="1"/>
  <c r="AW4783" i="1" s="1"/>
  <c r="AV4795" i="1"/>
  <c r="AW4795" i="1" s="1"/>
  <c r="BD4826" i="1"/>
  <c r="AW4875" i="1"/>
  <c r="BD4876" i="1"/>
  <c r="AW4876" i="1"/>
  <c r="H4883" i="1"/>
  <c r="G4882" i="1"/>
  <c r="H4882" i="1" s="1"/>
  <c r="BA4883" i="1"/>
  <c r="AP4882" i="1"/>
  <c r="BA4882" i="1" s="1"/>
  <c r="BD4908" i="1"/>
  <c r="AW4908" i="1"/>
  <c r="BD4918" i="1"/>
  <c r="AW4931" i="1"/>
  <c r="AW4942" i="1"/>
  <c r="BD4942" i="1"/>
  <c r="BD4950" i="1"/>
  <c r="AW4950" i="1"/>
  <c r="AW4955" i="1"/>
  <c r="BD4955" i="1"/>
  <c r="BD4958" i="1"/>
  <c r="AY4727" i="1"/>
  <c r="BC4727" i="1" s="1"/>
  <c r="BD4727" i="1" s="1"/>
  <c r="AL4860" i="1"/>
  <c r="AY4860" i="1" s="1"/>
  <c r="BC4860" i="1" s="1"/>
  <c r="BD4860" i="1" s="1"/>
  <c r="AV4861" i="1"/>
  <c r="AW4861" i="1" s="1"/>
  <c r="BC4866" i="1"/>
  <c r="AW4871" i="1"/>
  <c r="BD4871" i="1"/>
  <c r="AW4885" i="1"/>
  <c r="BD4885" i="1"/>
  <c r="AZ4889" i="1"/>
  <c r="BD4899" i="1"/>
  <c r="AW4899" i="1"/>
  <c r="AW4910" i="1"/>
  <c r="BD4910" i="1"/>
  <c r="BD4946" i="1"/>
  <c r="AW4866" i="1"/>
  <c r="BD4866" i="1"/>
  <c r="BD4880" i="1"/>
  <c r="BD4887" i="1"/>
  <c r="AW4887" i="1"/>
  <c r="AW4901" i="1"/>
  <c r="BD4901" i="1"/>
  <c r="W4913" i="1"/>
  <c r="W5115" i="1" s="1"/>
  <c r="X4914" i="1"/>
  <c r="AA4914" i="1" s="1"/>
  <c r="BB4915" i="1"/>
  <c r="AW4937" i="1"/>
  <c r="BD4937" i="1"/>
  <c r="BD4939" i="1"/>
  <c r="BD4949" i="1"/>
  <c r="AW4952" i="1"/>
  <c r="BD4952" i="1"/>
  <c r="BC4962" i="1"/>
  <c r="BD4962" i="1" s="1"/>
  <c r="AY4875" i="1"/>
  <c r="BC4875" i="1" s="1"/>
  <c r="BD4875" i="1" s="1"/>
  <c r="AC4883" i="1"/>
  <c r="Q4884" i="1"/>
  <c r="T4884" i="1" s="1"/>
  <c r="BA4884" i="1"/>
  <c r="BC4884" i="1" s="1"/>
  <c r="AS4889" i="1"/>
  <c r="H4913" i="1"/>
  <c r="AM4915" i="1"/>
  <c r="AJ4924" i="1"/>
  <c r="AJ4928" i="1"/>
  <c r="AY4931" i="1"/>
  <c r="BC4931" i="1" s="1"/>
  <c r="BD4931" i="1" s="1"/>
  <c r="Q4970" i="1"/>
  <c r="T4970" i="1" s="1"/>
  <c r="AV4972" i="1"/>
  <c r="BC4973" i="1"/>
  <c r="BD4973" i="1" s="1"/>
  <c r="AW4993" i="1"/>
  <c r="AY5001" i="1"/>
  <c r="BC5001" i="1" s="1"/>
  <c r="AV5001" i="1"/>
  <c r="AW5040" i="1"/>
  <c r="AC4861" i="1"/>
  <c r="AM4883" i="1"/>
  <c r="AW4893" i="1"/>
  <c r="AW4900" i="1"/>
  <c r="AW4909" i="1"/>
  <c r="AW4918" i="1"/>
  <c r="BD4920" i="1"/>
  <c r="BD4929" i="1"/>
  <c r="AV4933" i="1"/>
  <c r="AW4933" i="1" s="1"/>
  <c r="AW4939" i="1"/>
  <c r="AY4944" i="1"/>
  <c r="BC4944" i="1" s="1"/>
  <c r="BD4944" i="1" s="1"/>
  <c r="AW4945" i="1"/>
  <c r="AW4951" i="1"/>
  <c r="AW4958" i="1"/>
  <c r="AW4966" i="1"/>
  <c r="BC4969" i="1"/>
  <c r="BD4969" i="1" s="1"/>
  <c r="AV4970" i="1"/>
  <c r="BC4981" i="1"/>
  <c r="BD5006" i="1"/>
  <c r="AW5006" i="1"/>
  <c r="AW5031" i="1"/>
  <c r="BD5031" i="1"/>
  <c r="BD5038" i="1"/>
  <c r="AW5038" i="1"/>
  <c r="T5064" i="1"/>
  <c r="AY5132" i="1"/>
  <c r="BC5132" i="1" s="1"/>
  <c r="AV5132" i="1"/>
  <c r="AV4883" i="1"/>
  <c r="AV4894" i="1"/>
  <c r="AW4894" i="1" s="1"/>
  <c r="AJ4916" i="1"/>
  <c r="BD4935" i="1"/>
  <c r="AV4946" i="1"/>
  <c r="AW4946" i="1" s="1"/>
  <c r="BD4947" i="1"/>
  <c r="BD4954" i="1"/>
  <c r="BD4961" i="1"/>
  <c r="AH4970" i="1"/>
  <c r="AW4972" i="1"/>
  <c r="BD4972" i="1"/>
  <c r="K4985" i="1"/>
  <c r="K4993" i="1"/>
  <c r="AY5009" i="1"/>
  <c r="BC5009" i="1" s="1"/>
  <c r="AV5009" i="1"/>
  <c r="K5118" i="1"/>
  <c r="BB4916" i="1"/>
  <c r="BD4936" i="1"/>
  <c r="BD4968" i="1"/>
  <c r="AW4978" i="1"/>
  <c r="BD4978" i="1"/>
  <c r="AY4985" i="1"/>
  <c r="BC4985" i="1" s="1"/>
  <c r="BD4985" i="1" s="1"/>
  <c r="AV4985" i="1"/>
  <c r="AW4985" i="1" s="1"/>
  <c r="AW4992" i="1"/>
  <c r="BD4992" i="1"/>
  <c r="BD5001" i="1"/>
  <c r="AW5001" i="1"/>
  <c r="AW5024" i="1"/>
  <c r="BD5024" i="1"/>
  <c r="AW5060" i="1"/>
  <c r="BD5060" i="1"/>
  <c r="AW5069" i="1"/>
  <c r="D4913" i="1"/>
  <c r="J4914" i="1"/>
  <c r="AS4914" i="1"/>
  <c r="AV4967" i="1"/>
  <c r="AW4967" i="1" s="1"/>
  <c r="X4970" i="1"/>
  <c r="AA4970" i="1" s="1"/>
  <c r="BC4974" i="1"/>
  <c r="AH4975" i="1"/>
  <c r="BC4975" i="1"/>
  <c r="BD4975" i="1" s="1"/>
  <c r="BB4977" i="1"/>
  <c r="BC4977" i="1" s="1"/>
  <c r="BD4977" i="1" s="1"/>
  <c r="AV4981" i="1"/>
  <c r="AW4981" i="1" s="1"/>
  <c r="BD4983" i="1"/>
  <c r="AA4985" i="1"/>
  <c r="AW4986" i="1"/>
  <c r="BD4986" i="1"/>
  <c r="AZ4987" i="1"/>
  <c r="BC4989" i="1"/>
  <c r="AW4990" i="1"/>
  <c r="BD4990" i="1"/>
  <c r="AW5045" i="1"/>
  <c r="BD5045" i="1"/>
  <c r="AW5231" i="1"/>
  <c r="AV4862" i="1"/>
  <c r="AW4862" i="1" s="1"/>
  <c r="BD4863" i="1"/>
  <c r="BD4869" i="1"/>
  <c r="AV4880" i="1"/>
  <c r="AW4880" i="1" s="1"/>
  <c r="BD4881" i="1"/>
  <c r="BD4886" i="1"/>
  <c r="BD4906" i="1"/>
  <c r="AE4913" i="1"/>
  <c r="AH4913" i="1" s="1"/>
  <c r="AW4980" i="1"/>
  <c r="BD4980" i="1"/>
  <c r="BD5032" i="1"/>
  <c r="AW5032" i="1"/>
  <c r="AW5034" i="1"/>
  <c r="BD5034" i="1"/>
  <c r="AW5061" i="1"/>
  <c r="AJ4923" i="1"/>
  <c r="AJ4927" i="1"/>
  <c r="BC4970" i="1"/>
  <c r="BC4979" i="1"/>
  <c r="BD4979" i="1" s="1"/>
  <c r="AL4987" i="1"/>
  <c r="AY4988" i="1"/>
  <c r="BC4988" i="1" s="1"/>
  <c r="BD4988" i="1" s="1"/>
  <c r="AV4988" i="1"/>
  <c r="AW4988" i="1" s="1"/>
  <c r="E5013" i="1"/>
  <c r="BD5066" i="1"/>
  <c r="BD5099" i="1"/>
  <c r="AW5099" i="1"/>
  <c r="BD5107" i="1"/>
  <c r="AW5107" i="1"/>
  <c r="X4913" i="1"/>
  <c r="AA4913" i="1" s="1"/>
  <c r="AW4974" i="1"/>
  <c r="BD4974" i="1"/>
  <c r="BD4981" i="1"/>
  <c r="AW4989" i="1"/>
  <c r="BD4989" i="1"/>
  <c r="AW4991" i="1"/>
  <c r="AW5014" i="1"/>
  <c r="BD5014" i="1"/>
  <c r="AW5020" i="1"/>
  <c r="BD5020" i="1"/>
  <c r="BD5051" i="1"/>
  <c r="AW5084" i="1"/>
  <c r="BD5046" i="1"/>
  <c r="X5066" i="1"/>
  <c r="AA5066" i="1" s="1"/>
  <c r="V5065" i="1"/>
  <c r="AV5070" i="1"/>
  <c r="AK5087" i="1"/>
  <c r="AY5088" i="1"/>
  <c r="BD5097" i="1"/>
  <c r="AY5128" i="1"/>
  <c r="BC5128" i="1" s="1"/>
  <c r="AV5128" i="1"/>
  <c r="Q5135" i="1"/>
  <c r="T5135" i="1" s="1"/>
  <c r="O5134" i="1"/>
  <c r="Q5134" i="1" s="1"/>
  <c r="AW5175" i="1"/>
  <c r="BD5225" i="1"/>
  <c r="AW5225" i="1"/>
  <c r="AW5294" i="1"/>
  <c r="BD5294" i="1"/>
  <c r="K4999" i="1"/>
  <c r="E5003" i="1"/>
  <c r="E5005" i="1"/>
  <c r="E5011" i="1"/>
  <c r="BC5015" i="1"/>
  <c r="BD5015" i="1" s="1"/>
  <c r="AV5042" i="1"/>
  <c r="AW5042" i="1" s="1"/>
  <c r="K5049" i="1"/>
  <c r="AV5049" i="1"/>
  <c r="BC5059" i="1"/>
  <c r="BD5059" i="1" s="1"/>
  <c r="AR5065" i="1"/>
  <c r="AR5064" i="1" s="1"/>
  <c r="BA5064" i="1" s="1"/>
  <c r="AL5079" i="1"/>
  <c r="AL5064" i="1" s="1"/>
  <c r="BA5087" i="1"/>
  <c r="K5094" i="1"/>
  <c r="BB5119" i="1"/>
  <c r="AY5120" i="1"/>
  <c r="BC5120" i="1" s="1"/>
  <c r="AV5120" i="1"/>
  <c r="AE5129" i="1"/>
  <c r="AH5129" i="1" s="1"/>
  <c r="AC5118" i="1"/>
  <c r="AY5141" i="1"/>
  <c r="AV5141" i="1"/>
  <c r="AQ5134" i="1"/>
  <c r="BA5150" i="1"/>
  <c r="BB5174" i="1"/>
  <c r="AV5176" i="1"/>
  <c r="AY5176" i="1"/>
  <c r="AW5182" i="1"/>
  <c r="BD5182" i="1"/>
  <c r="AW5206" i="1"/>
  <c r="BD5206" i="1"/>
  <c r="AW5302" i="1"/>
  <c r="AV4977" i="1"/>
  <c r="AW4977" i="1" s="1"/>
  <c r="AQ4987" i="1"/>
  <c r="AQ4930" i="1" s="1"/>
  <c r="AQ4913" i="1" s="1"/>
  <c r="AW4994" i="1"/>
  <c r="BB4997" i="1"/>
  <c r="AV4999" i="1"/>
  <c r="AW4999" i="1" s="1"/>
  <c r="H5001" i="1"/>
  <c r="AW5002" i="1"/>
  <c r="K5007" i="1"/>
  <c r="AV5007" i="1"/>
  <c r="AW5007" i="1" s="1"/>
  <c r="H5009" i="1"/>
  <c r="AV5011" i="1"/>
  <c r="BA5013" i="1"/>
  <c r="BC5013" i="1" s="1"/>
  <c r="BD5021" i="1"/>
  <c r="BC5030" i="1"/>
  <c r="BD5039" i="1"/>
  <c r="BC5043" i="1"/>
  <c r="BD5043" i="1" s="1"/>
  <c r="BD5048" i="1"/>
  <c r="AH5049" i="1"/>
  <c r="AE5051" i="1"/>
  <c r="AH5051" i="1" s="1"/>
  <c r="BD5052" i="1"/>
  <c r="BD5054" i="1"/>
  <c r="BA5057" i="1"/>
  <c r="BC5057" i="1" s="1"/>
  <c r="E5065" i="1"/>
  <c r="D5064" i="1"/>
  <c r="E5064" i="1" s="1"/>
  <c r="Q5065" i="1"/>
  <c r="T5065" i="1" s="1"/>
  <c r="N5065" i="1"/>
  <c r="N5064" i="1" s="1"/>
  <c r="N5115" i="1" s="1"/>
  <c r="BD5071" i="1"/>
  <c r="T5075" i="1"/>
  <c r="BD5076" i="1"/>
  <c r="AC5079" i="1"/>
  <c r="AE5079" i="1" s="1"/>
  <c r="AT5079" i="1"/>
  <c r="AT5064" i="1" s="1"/>
  <c r="AT5115" i="1" s="1"/>
  <c r="H5080" i="1"/>
  <c r="Q5080" i="1"/>
  <c r="T5080" i="1" s="1"/>
  <c r="I5086" i="1"/>
  <c r="Y5086" i="1"/>
  <c r="Y5115" i="1" s="1"/>
  <c r="BC5092" i="1"/>
  <c r="Q5095" i="1"/>
  <c r="T5095" i="1" s="1"/>
  <c r="P5094" i="1"/>
  <c r="AV5095" i="1"/>
  <c r="BC5114" i="1"/>
  <c r="R5118" i="1"/>
  <c r="K5129" i="1"/>
  <c r="BA5129" i="1"/>
  <c r="AP5118" i="1"/>
  <c r="AZ5137" i="1"/>
  <c r="AM5134" i="1"/>
  <c r="BB5137" i="1"/>
  <c r="AU5134" i="1"/>
  <c r="AU5117" i="1" s="1"/>
  <c r="AU5319" i="1" s="1"/>
  <c r="AW5139" i="1"/>
  <c r="E5150" i="1"/>
  <c r="X5152" i="1"/>
  <c r="AA5152" i="1" s="1"/>
  <c r="AW5157" i="1"/>
  <c r="AW5164" i="1"/>
  <c r="AW5176" i="1"/>
  <c r="BD4996" i="1"/>
  <c r="AV5005" i="1"/>
  <c r="AW5005" i="1" s="1"/>
  <c r="BD5009" i="1"/>
  <c r="BD5011" i="1"/>
  <c r="BD5018" i="1"/>
  <c r="AW5030" i="1"/>
  <c r="AV5033" i="1"/>
  <c r="AW5033" i="1" s="1"/>
  <c r="BD5047" i="1"/>
  <c r="BC5049" i="1"/>
  <c r="BD5053" i="1"/>
  <c r="AU5064" i="1"/>
  <c r="AZ5068" i="1"/>
  <c r="AZ5070" i="1"/>
  <c r="AW5078" i="1"/>
  <c r="I5079" i="1"/>
  <c r="I5064" i="1" s="1"/>
  <c r="I5115" i="1" s="1"/>
  <c r="K5080" i="1"/>
  <c r="AV5088" i="1"/>
  <c r="AW5088" i="1" s="1"/>
  <c r="H5091" i="1"/>
  <c r="AV5098" i="1"/>
  <c r="AW5103" i="1"/>
  <c r="BD5103" i="1"/>
  <c r="AQ5117" i="1"/>
  <c r="AQ5319" i="1" s="1"/>
  <c r="AJ5126" i="1"/>
  <c r="AJ5119" i="1" s="1"/>
  <c r="AW5133" i="1"/>
  <c r="AP5134" i="1"/>
  <c r="BA5134" i="1" s="1"/>
  <c r="Q5244" i="1"/>
  <c r="T5244" i="1" s="1"/>
  <c r="AW5248" i="1"/>
  <c r="AW5250" i="1"/>
  <c r="BD5250" i="1"/>
  <c r="BD4994" i="1"/>
  <c r="K5001" i="1"/>
  <c r="AZ5003" i="1"/>
  <c r="BC5003" i="1" s="1"/>
  <c r="BD5003" i="1" s="1"/>
  <c r="BB5005" i="1"/>
  <c r="X5007" i="1"/>
  <c r="AA5007" i="1" s="1"/>
  <c r="BC5010" i="1"/>
  <c r="BD5010" i="1" s="1"/>
  <c r="BC5012" i="1"/>
  <c r="Q5013" i="1"/>
  <c r="T5013" i="1" s="1"/>
  <c r="K5015" i="1"/>
  <c r="BC5023" i="1"/>
  <c r="BD5023" i="1" s="1"/>
  <c r="BC5026" i="1"/>
  <c r="BD5026" i="1" s="1"/>
  <c r="BD5029" i="1"/>
  <c r="T5035" i="1"/>
  <c r="AZ5035" i="1"/>
  <c r="BC5035" i="1" s="1"/>
  <c r="BC5056" i="1"/>
  <c r="Q5057" i="1"/>
  <c r="T5057" i="1" s="1"/>
  <c r="BD5058" i="1"/>
  <c r="K5059" i="1"/>
  <c r="H5065" i="1"/>
  <c r="AJ5065" i="1"/>
  <c r="F5065" i="1"/>
  <c r="F5064" i="1" s="1"/>
  <c r="F5115" i="1" s="1"/>
  <c r="H5115" i="1" s="1"/>
  <c r="AE5066" i="1"/>
  <c r="AH5066" i="1" s="1"/>
  <c r="AV5066" i="1"/>
  <c r="AW5066" i="1" s="1"/>
  <c r="AF5065" i="1"/>
  <c r="AH5068" i="1"/>
  <c r="AW5073" i="1"/>
  <c r="BD5073" i="1"/>
  <c r="K5075" i="1"/>
  <c r="AY5075" i="1"/>
  <c r="BC5075" i="1" s="1"/>
  <c r="Q5079" i="1"/>
  <c r="T5079" i="1" s="1"/>
  <c r="BD5083" i="1"/>
  <c r="AW5083" i="1"/>
  <c r="BB5088" i="1"/>
  <c r="T5091" i="1"/>
  <c r="AE5091" i="1"/>
  <c r="AH5091" i="1" s="1"/>
  <c r="AC5087" i="1"/>
  <c r="AW5092" i="1"/>
  <c r="BD5092" i="1"/>
  <c r="E5093" i="1"/>
  <c r="BA5095" i="1"/>
  <c r="AP5094" i="1"/>
  <c r="AY5095" i="1"/>
  <c r="BD5096" i="1"/>
  <c r="Q5098" i="1"/>
  <c r="T5098" i="1" s="1"/>
  <c r="O5093" i="1"/>
  <c r="AH5119" i="1"/>
  <c r="BC5125" i="1"/>
  <c r="AW5128" i="1"/>
  <c r="BD5128" i="1"/>
  <c r="V5134" i="1"/>
  <c r="X5134" i="1" s="1"/>
  <c r="X5135" i="1"/>
  <c r="AA5135" i="1" s="1"/>
  <c r="AW5141" i="1"/>
  <c r="AW5148" i="1"/>
  <c r="BD5190" i="1"/>
  <c r="AW5190" i="1"/>
  <c r="AY5199" i="1"/>
  <c r="AV5199" i="1"/>
  <c r="AW5242" i="1"/>
  <c r="BD5242" i="1"/>
  <c r="AY4993" i="1"/>
  <c r="BC4993" i="1" s="1"/>
  <c r="BD4993" i="1" s="1"/>
  <c r="BA4995" i="1"/>
  <c r="BC4995" i="1" s="1"/>
  <c r="BD4995" i="1" s="1"/>
  <c r="AV4997" i="1"/>
  <c r="AW4997" i="1" s="1"/>
  <c r="BD5000" i="1"/>
  <c r="AH5001" i="1"/>
  <c r="AE5003" i="1"/>
  <c r="AH5003" i="1" s="1"/>
  <c r="BD5004" i="1"/>
  <c r="BD5008" i="1"/>
  <c r="AW5009" i="1"/>
  <c r="BB5013" i="1"/>
  <c r="AV5015" i="1"/>
  <c r="AW5015" i="1" s="1"/>
  <c r="BD5017" i="1"/>
  <c r="AZ5025" i="1"/>
  <c r="BC5025" i="1" s="1"/>
  <c r="BD5025" i="1" s="1"/>
  <c r="AV5025" i="1"/>
  <c r="AW5025" i="1" s="1"/>
  <c r="BD5030" i="1"/>
  <c r="X5033" i="1"/>
  <c r="AA5033" i="1" s="1"/>
  <c r="AV5035" i="1"/>
  <c r="BC5036" i="1"/>
  <c r="BD5036" i="1" s="1"/>
  <c r="BC5042" i="1"/>
  <c r="BD5042" i="1" s="1"/>
  <c r="BD5056" i="1"/>
  <c r="BB5057" i="1"/>
  <c r="AV5059" i="1"/>
  <c r="AW5059" i="1" s="1"/>
  <c r="AK5064" i="1"/>
  <c r="AH5075" i="1"/>
  <c r="AW5089" i="1"/>
  <c r="AM5093" i="1"/>
  <c r="AZ5093" i="1" s="1"/>
  <c r="AZ5094" i="1"/>
  <c r="AW5097" i="1"/>
  <c r="E5118" i="1"/>
  <c r="BD5120" i="1"/>
  <c r="AW5120" i="1"/>
  <c r="BB5129" i="1"/>
  <c r="AS5118" i="1"/>
  <c r="Y5134" i="1"/>
  <c r="Y5117" i="1" s="1"/>
  <c r="Y5319" i="1" s="1"/>
  <c r="BD5158" i="1"/>
  <c r="AW5158" i="1"/>
  <c r="AW5160" i="1"/>
  <c r="BD5160" i="1"/>
  <c r="AW5183" i="1"/>
  <c r="AE5185" i="1"/>
  <c r="AH5185" i="1" s="1"/>
  <c r="AV5185" i="1"/>
  <c r="BB5199" i="1"/>
  <c r="AW5212" i="1"/>
  <c r="BC4999" i="1"/>
  <c r="BD4999" i="1" s="1"/>
  <c r="AW5011" i="1"/>
  <c r="BD5012" i="1"/>
  <c r="BD5022" i="1"/>
  <c r="AH5025" i="1"/>
  <c r="AW5036" i="1"/>
  <c r="BA5040" i="1"/>
  <c r="BC5040" i="1" s="1"/>
  <c r="BD5040" i="1" s="1"/>
  <c r="E5051" i="1"/>
  <c r="BC5062" i="1"/>
  <c r="BD5062" i="1" s="1"/>
  <c r="AM5065" i="1"/>
  <c r="BA5065" i="1"/>
  <c r="AA5068" i="1"/>
  <c r="AY5068" i="1"/>
  <c r="AV5068" i="1"/>
  <c r="BD5072" i="1"/>
  <c r="E5079" i="1"/>
  <c r="AM5079" i="1"/>
  <c r="BC5089" i="1"/>
  <c r="BD5089" i="1" s="1"/>
  <c r="BC5105" i="1"/>
  <c r="AM5117" i="1"/>
  <c r="X5119" i="1"/>
  <c r="AA5119" i="1" s="1"/>
  <c r="V5118" i="1"/>
  <c r="AW5125" i="1"/>
  <c r="BD5125" i="1"/>
  <c r="AG5134" i="1"/>
  <c r="AG5117" i="1" s="1"/>
  <c r="AG5319" i="1" s="1"/>
  <c r="Q5146" i="1"/>
  <c r="T5146" i="1" s="1"/>
  <c r="BC5169" i="1"/>
  <c r="T5209" i="1"/>
  <c r="AW5219" i="1"/>
  <c r="BD5219" i="1"/>
  <c r="BD5234" i="1"/>
  <c r="BC4991" i="1"/>
  <c r="BD4991" i="1" s="1"/>
  <c r="H4993" i="1"/>
  <c r="AV4995" i="1"/>
  <c r="AW4995" i="1" s="1"/>
  <c r="BA4997" i="1"/>
  <c r="BC4997" i="1" s="1"/>
  <c r="BD4997" i="1" s="1"/>
  <c r="AY5005" i="1"/>
  <c r="BC5005" i="1" s="1"/>
  <c r="BD5005" i="1" s="1"/>
  <c r="BB5007" i="1"/>
  <c r="BC5007" i="1" s="1"/>
  <c r="BD5007" i="1" s="1"/>
  <c r="BC5019" i="1"/>
  <c r="BD5019" i="1" s="1"/>
  <c r="BC5033" i="1"/>
  <c r="BD5033" i="1" s="1"/>
  <c r="X5035" i="1"/>
  <c r="AA5035" i="1" s="1"/>
  <c r="AA5040" i="1"/>
  <c r="AW5046" i="1"/>
  <c r="T5049" i="1"/>
  <c r="AV5051" i="1"/>
  <c r="AW5051" i="1" s="1"/>
  <c r="BD5055" i="1"/>
  <c r="AZ5061" i="1"/>
  <c r="BC5061" i="1" s="1"/>
  <c r="BD5061" i="1" s="1"/>
  <c r="AW5063" i="1"/>
  <c r="K5066" i="1"/>
  <c r="J5065" i="1"/>
  <c r="BB5068" i="1"/>
  <c r="AS5065" i="1"/>
  <c r="BD5077" i="1"/>
  <c r="AW5077" i="1"/>
  <c r="AY5080" i="1"/>
  <c r="AJ5079" i="1"/>
  <c r="AV5080" i="1"/>
  <c r="BC5081" i="1"/>
  <c r="BD5082" i="1"/>
  <c r="BB5084" i="1"/>
  <c r="O5087" i="1"/>
  <c r="AS5094" i="1"/>
  <c r="BB5095" i="1"/>
  <c r="AW5112" i="1"/>
  <c r="BD5112" i="1"/>
  <c r="E5119" i="1"/>
  <c r="AK5118" i="1"/>
  <c r="BD5122" i="1"/>
  <c r="AW5122" i="1"/>
  <c r="AJ5127" i="1"/>
  <c r="AW5132" i="1"/>
  <c r="BD5132" i="1"/>
  <c r="AK5134" i="1"/>
  <c r="AV5134" i="1" s="1"/>
  <c r="AY5135" i="1"/>
  <c r="AV5135" i="1"/>
  <c r="AS5134" i="1"/>
  <c r="BB5135" i="1"/>
  <c r="AV5137" i="1"/>
  <c r="AY5137" i="1"/>
  <c r="AR5319" i="1"/>
  <c r="AH5152" i="1"/>
  <c r="AZ5159" i="1"/>
  <c r="BC5159" i="1" s="1"/>
  <c r="BD5159" i="1" s="1"/>
  <c r="AV5159" i="1"/>
  <c r="AW5159" i="1" s="1"/>
  <c r="BA5176" i="1"/>
  <c r="AZ5197" i="1"/>
  <c r="AV5197" i="1"/>
  <c r="AW5197" i="1" s="1"/>
  <c r="AY5205" i="1"/>
  <c r="AV5205" i="1"/>
  <c r="AW5205" i="1" s="1"/>
  <c r="BC5222" i="1"/>
  <c r="AW5223" i="1"/>
  <c r="BD5223" i="1"/>
  <c r="E5068" i="1"/>
  <c r="BA5070" i="1"/>
  <c r="Z5079" i="1"/>
  <c r="Z5064" i="1" s="1"/>
  <c r="Z5115" i="1" s="1"/>
  <c r="AD5086" i="1"/>
  <c r="AD5115" i="1" s="1"/>
  <c r="F5087" i="1"/>
  <c r="F5086" i="1" s="1"/>
  <c r="H5086" i="1" s="1"/>
  <c r="AD5093" i="1"/>
  <c r="AE5093" i="1" s="1"/>
  <c r="AH5093" i="1" s="1"/>
  <c r="H5118" i="1"/>
  <c r="AJ5131" i="1"/>
  <c r="BC5133" i="1"/>
  <c r="BD5133" i="1" s="1"/>
  <c r="H5135" i="1"/>
  <c r="R5134" i="1"/>
  <c r="E5137" i="1"/>
  <c r="D5134" i="1"/>
  <c r="E5134" i="1" s="1"/>
  <c r="AW5137" i="1"/>
  <c r="BC5140" i="1"/>
  <c r="BD5140" i="1" s="1"/>
  <c r="BD5165" i="1"/>
  <c r="AW5165" i="1"/>
  <c r="AW5168" i="1"/>
  <c r="AW5177" i="1"/>
  <c r="AE5179" i="1"/>
  <c r="AH5179" i="1" s="1"/>
  <c r="AW5187" i="1"/>
  <c r="BD5187" i="1"/>
  <c r="AW5195" i="1"/>
  <c r="AW5203" i="1"/>
  <c r="BC5211" i="1"/>
  <c r="BD5211" i="1" s="1"/>
  <c r="BA5229" i="1"/>
  <c r="AZ5239" i="1"/>
  <c r="AV5239" i="1"/>
  <c r="AW5239" i="1" s="1"/>
  <c r="I5283" i="1"/>
  <c r="K5284" i="1"/>
  <c r="AW5185" i="1"/>
  <c r="BD5189" i="1"/>
  <c r="AW5189" i="1"/>
  <c r="AY5215" i="1"/>
  <c r="BC5215" i="1" s="1"/>
  <c r="AV5215" i="1"/>
  <c r="AY5229" i="1"/>
  <c r="BC5229" i="1" s="1"/>
  <c r="BD5229" i="1" s="1"/>
  <c r="AV5229" i="1"/>
  <c r="AW5229" i="1" s="1"/>
  <c r="AW5256" i="1"/>
  <c r="BD5256" i="1"/>
  <c r="BD5258" i="1"/>
  <c r="AW5258" i="1"/>
  <c r="AF5134" i="1"/>
  <c r="AF5117" i="1" s="1"/>
  <c r="AF5319" i="1" s="1"/>
  <c r="AW5154" i="1"/>
  <c r="AW5166" i="1"/>
  <c r="AZ5166" i="1"/>
  <c r="AV5166" i="1"/>
  <c r="BC5189" i="1"/>
  <c r="AW5207" i="1"/>
  <c r="AW5210" i="1"/>
  <c r="BD5210" i="1"/>
  <c r="AW5230" i="1"/>
  <c r="BD5230" i="1"/>
  <c r="BD5246" i="1"/>
  <c r="AW5260" i="1"/>
  <c r="BD5260" i="1"/>
  <c r="K5261" i="1"/>
  <c r="AW5067" i="1"/>
  <c r="BC5069" i="1"/>
  <c r="BD5069" i="1" s="1"/>
  <c r="Q5070" i="1"/>
  <c r="T5070" i="1" s="1"/>
  <c r="BB5070" i="1"/>
  <c r="BA5079" i="1"/>
  <c r="X5084" i="1"/>
  <c r="AA5084" i="1" s="1"/>
  <c r="AV5087" i="1"/>
  <c r="K5088" i="1"/>
  <c r="J5087" i="1"/>
  <c r="AH5088" i="1"/>
  <c r="AO5087" i="1"/>
  <c r="E5091" i="1"/>
  <c r="C5087" i="1"/>
  <c r="C5086" i="1" s="1"/>
  <c r="C5115" i="1" s="1"/>
  <c r="AY5091" i="1"/>
  <c r="BC5091" i="1" s="1"/>
  <c r="AV5091" i="1"/>
  <c r="L5093" i="1"/>
  <c r="L5086" i="1" s="1"/>
  <c r="L5115" i="1" s="1"/>
  <c r="V5093" i="1"/>
  <c r="X5093" i="1" s="1"/>
  <c r="AA5093" i="1" s="1"/>
  <c r="X5094" i="1"/>
  <c r="AA5094" i="1" s="1"/>
  <c r="BB5098" i="1"/>
  <c r="BC5098" i="1" s="1"/>
  <c r="BD5100" i="1"/>
  <c r="AW5105" i="1"/>
  <c r="BD5105" i="1"/>
  <c r="BD5108" i="1"/>
  <c r="AW5114" i="1"/>
  <c r="BD5114" i="1"/>
  <c r="Q5119" i="1"/>
  <c r="T5119" i="1" s="1"/>
  <c r="P5118" i="1"/>
  <c r="P5117" i="1" s="1"/>
  <c r="P5319" i="1" s="1"/>
  <c r="AZ5119" i="1"/>
  <c r="AW5124" i="1"/>
  <c r="BD5124" i="1"/>
  <c r="AJ5130" i="1"/>
  <c r="L5134" i="1"/>
  <c r="L5117" i="1" s="1"/>
  <c r="BC5143" i="1"/>
  <c r="BD5143" i="1" s="1"/>
  <c r="AV5146" i="1"/>
  <c r="BC5175" i="1"/>
  <c r="BD5175" i="1" s="1"/>
  <c r="AW5179" i="1"/>
  <c r="H5189" i="1"/>
  <c r="AV5191" i="1"/>
  <c r="AW5191" i="1" s="1"/>
  <c r="AH5201" i="1"/>
  <c r="AV5203" i="1"/>
  <c r="H5207" i="1"/>
  <c r="E5215" i="1"/>
  <c r="BD5218" i="1"/>
  <c r="AW5218" i="1"/>
  <c r="AY5237" i="1"/>
  <c r="BC5237" i="1" s="1"/>
  <c r="BD5237" i="1" s="1"/>
  <c r="AV5237" i="1"/>
  <c r="AW5237" i="1" s="1"/>
  <c r="AW5238" i="1"/>
  <c r="BD5238" i="1"/>
  <c r="BD5245" i="1"/>
  <c r="AW5245" i="1"/>
  <c r="T5068" i="1"/>
  <c r="BC5078" i="1"/>
  <c r="BD5078" i="1" s="1"/>
  <c r="AF5079" i="1"/>
  <c r="AO5079" i="1"/>
  <c r="AO5064" i="1" s="1"/>
  <c r="AZ5080" i="1"/>
  <c r="AW5081" i="1"/>
  <c r="BD5081" i="1"/>
  <c r="AY5084" i="1"/>
  <c r="BC5084" i="1" s="1"/>
  <c r="BD5084" i="1" s="1"/>
  <c r="E5087" i="1"/>
  <c r="D5086" i="1"/>
  <c r="E5086" i="1" s="1"/>
  <c r="AM5086" i="1"/>
  <c r="AF5087" i="1"/>
  <c r="AF5086" i="1" s="1"/>
  <c r="AY5094" i="1"/>
  <c r="AJ5093" i="1"/>
  <c r="AU5093" i="1"/>
  <c r="AU5086" i="1" s="1"/>
  <c r="AZ5095" i="1"/>
  <c r="BD5104" i="1"/>
  <c r="BD5113" i="1"/>
  <c r="Q5118" i="1"/>
  <c r="T5118" i="1" s="1"/>
  <c r="O5117" i="1"/>
  <c r="G5134" i="1"/>
  <c r="H5134" i="1" s="1"/>
  <c r="K5137" i="1"/>
  <c r="J5134" i="1"/>
  <c r="K5134" i="1" s="1"/>
  <c r="BA5137" i="1"/>
  <c r="AA5146" i="1"/>
  <c r="AE5148" i="1"/>
  <c r="AH5148" i="1" s="1"/>
  <c r="AD5134" i="1"/>
  <c r="AD5117" i="1" s="1"/>
  <c r="AD5319" i="1" s="1"/>
  <c r="AW5152" i="1"/>
  <c r="AZ5152" i="1"/>
  <c r="BC5152" i="1" s="1"/>
  <c r="BD5152" i="1" s="1"/>
  <c r="AV5152" i="1"/>
  <c r="AH5166" i="1"/>
  <c r="AA5171" i="1"/>
  <c r="AW5194" i="1"/>
  <c r="BD5194" i="1"/>
  <c r="X5197" i="1"/>
  <c r="AA5197" i="1" s="1"/>
  <c r="BC5200" i="1"/>
  <c r="BD5200" i="1" s="1"/>
  <c r="BC5201" i="1"/>
  <c r="AA5205" i="1"/>
  <c r="BA5205" i="1"/>
  <c r="AH5213" i="1"/>
  <c r="AZ5135" i="1"/>
  <c r="BC5139" i="1"/>
  <c r="BD5139" i="1" s="1"/>
  <c r="AZ5141" i="1"/>
  <c r="BD5145" i="1"/>
  <c r="H5148" i="1"/>
  <c r="AY5150" i="1"/>
  <c r="BC5150" i="1" s="1"/>
  <c r="BD5150" i="1" s="1"/>
  <c r="AV5150" i="1"/>
  <c r="AW5150" i="1" s="1"/>
  <c r="BB5152" i="1"/>
  <c r="BB5159" i="1"/>
  <c r="BB5166" i="1"/>
  <c r="BC5166" i="1" s="1"/>
  <c r="BD5166" i="1" s="1"/>
  <c r="E5174" i="1"/>
  <c r="AV5174" i="1"/>
  <c r="AW5174" i="1" s="1"/>
  <c r="BD5178" i="1"/>
  <c r="K5181" i="1"/>
  <c r="BD5184" i="1"/>
  <c r="BC5194" i="1"/>
  <c r="BB5197" i="1"/>
  <c r="BC5197" i="1" s="1"/>
  <c r="BD5197" i="1" s="1"/>
  <c r="T5199" i="1"/>
  <c r="AW5200" i="1"/>
  <c r="BB5203" i="1"/>
  <c r="BC5203" i="1" s="1"/>
  <c r="BD5203" i="1" s="1"/>
  <c r="AH5207" i="1"/>
  <c r="BC5213" i="1"/>
  <c r="BD5213" i="1" s="1"/>
  <c r="BC5217" i="1"/>
  <c r="BD5217" i="1" s="1"/>
  <c r="AW5222" i="1"/>
  <c r="BD5222" i="1"/>
  <c r="AM5269" i="1"/>
  <c r="AZ5270" i="1"/>
  <c r="AW5273" i="1"/>
  <c r="BD5273" i="1"/>
  <c r="AW5282" i="1"/>
  <c r="BD5282" i="1"/>
  <c r="E5291" i="1"/>
  <c r="D5290" i="1"/>
  <c r="E5290" i="1" s="1"/>
  <c r="AN5134" i="1"/>
  <c r="AN5117" i="1" s="1"/>
  <c r="AL5134" i="1"/>
  <c r="AL5117" i="1" s="1"/>
  <c r="AL5319" i="1" s="1"/>
  <c r="AT5134" i="1"/>
  <c r="AT5117" i="1" s="1"/>
  <c r="AT5319" i="1" s="1"/>
  <c r="AW5143" i="1"/>
  <c r="K5146" i="1"/>
  <c r="AZ5148" i="1"/>
  <c r="BC5148" i="1" s="1"/>
  <c r="BD5148" i="1" s="1"/>
  <c r="AW5156" i="1"/>
  <c r="BD5156" i="1"/>
  <c r="AW5163" i="1"/>
  <c r="BD5163" i="1"/>
  <c r="AW5170" i="1"/>
  <c r="BD5170" i="1"/>
  <c r="K5171" i="1"/>
  <c r="BC5171" i="1"/>
  <c r="BD5171" i="1" s="1"/>
  <c r="AY5174" i="1"/>
  <c r="BC5174" i="1" s="1"/>
  <c r="BD5174" i="1" s="1"/>
  <c r="BC5177" i="1"/>
  <c r="BD5177" i="1" s="1"/>
  <c r="BC5183" i="1"/>
  <c r="BD5183" i="1" s="1"/>
  <c r="BC5188" i="1"/>
  <c r="AW5198" i="1"/>
  <c r="BC5207" i="1"/>
  <c r="BD5207" i="1" s="1"/>
  <c r="AW5215" i="1"/>
  <c r="BD5215" i="1"/>
  <c r="AW5216" i="1"/>
  <c r="BD5216" i="1"/>
  <c r="BC5239" i="1"/>
  <c r="BD5239" i="1" s="1"/>
  <c r="BD5257" i="1"/>
  <c r="AC5268" i="1"/>
  <c r="AE5268" i="1" s="1"/>
  <c r="AE5269" i="1"/>
  <c r="AH5269" i="1" s="1"/>
  <c r="AV5211" i="1"/>
  <c r="AW5211" i="1" s="1"/>
  <c r="AW5214" i="1"/>
  <c r="AW5221" i="1"/>
  <c r="BD5221" i="1"/>
  <c r="AW5236" i="1"/>
  <c r="BD5236" i="1"/>
  <c r="AW5240" i="1"/>
  <c r="BA5244" i="1"/>
  <c r="BC5244" i="1" s="1"/>
  <c r="AW5255" i="1"/>
  <c r="X5269" i="1"/>
  <c r="AA5269" i="1" s="1"/>
  <c r="M5134" i="1"/>
  <c r="M5117" i="1" s="1"/>
  <c r="M5319" i="1" s="1"/>
  <c r="S5134" i="1"/>
  <c r="S5117" i="1" s="1"/>
  <c r="S5319" i="1" s="1"/>
  <c r="AC5134" i="1"/>
  <c r="AE5134" i="1" s="1"/>
  <c r="AH5134" i="1" s="1"/>
  <c r="AE5137" i="1"/>
  <c r="AH5137" i="1" s="1"/>
  <c r="BD5144" i="1"/>
  <c r="AY5179" i="1"/>
  <c r="AY5181" i="1"/>
  <c r="BC5181" i="1" s="1"/>
  <c r="BD5181" i="1" s="1"/>
  <c r="AV5181" i="1"/>
  <c r="AW5181" i="1" s="1"/>
  <c r="AY5185" i="1"/>
  <c r="AW5188" i="1"/>
  <c r="BD5188" i="1"/>
  <c r="BB5191" i="1"/>
  <c r="BC5191" i="1" s="1"/>
  <c r="BD5191" i="1" s="1"/>
  <c r="BD5198" i="1"/>
  <c r="E5209" i="1"/>
  <c r="AY5209" i="1"/>
  <c r="BC5209" i="1" s="1"/>
  <c r="AZ5213" i="1"/>
  <c r="AV5217" i="1"/>
  <c r="AW5217" i="1" s="1"/>
  <c r="AW5227" i="1"/>
  <c r="BD5232" i="1"/>
  <c r="BD5240" i="1"/>
  <c r="AW5243" i="1"/>
  <c r="BD5243" i="1"/>
  <c r="AV5246" i="1"/>
  <c r="AW5246" i="1" s="1"/>
  <c r="BC5248" i="1"/>
  <c r="BD5248" i="1" s="1"/>
  <c r="AW5249" i="1"/>
  <c r="BD5249" i="1"/>
  <c r="AW5259" i="1"/>
  <c r="BD5138" i="1"/>
  <c r="BD5151" i="1"/>
  <c r="BD5155" i="1"/>
  <c r="BC5157" i="1"/>
  <c r="BD5157" i="1" s="1"/>
  <c r="BD5162" i="1"/>
  <c r="BC5164" i="1"/>
  <c r="BD5164" i="1" s="1"/>
  <c r="BD5169" i="1"/>
  <c r="AV5171" i="1"/>
  <c r="AW5171" i="1" s="1"/>
  <c r="AE5174" i="1"/>
  <c r="AH5174" i="1" s="1"/>
  <c r="AW5178" i="1"/>
  <c r="BB5179" i="1"/>
  <c r="AW5184" i="1"/>
  <c r="BB5185" i="1"/>
  <c r="AW5193" i="1"/>
  <c r="BD5193" i="1"/>
  <c r="BC5195" i="1"/>
  <c r="BD5195" i="1" s="1"/>
  <c r="Q5201" i="1"/>
  <c r="T5201" i="1" s="1"/>
  <c r="BD5202" i="1"/>
  <c r="K5205" i="1"/>
  <c r="BC5212" i="1"/>
  <c r="BD5212" i="1" s="1"/>
  <c r="AV5213" i="1"/>
  <c r="AW5213" i="1" s="1"/>
  <c r="BD5214" i="1"/>
  <c r="K5229" i="1"/>
  <c r="BC5231" i="1"/>
  <c r="BD5231" i="1" s="1"/>
  <c r="AA5237" i="1"/>
  <c r="AA5244" i="1"/>
  <c r="AV5244" i="1"/>
  <c r="AE5247" i="1"/>
  <c r="AH5247" i="1" s="1"/>
  <c r="BD5251" i="1"/>
  <c r="AZ5261" i="1"/>
  <c r="AV5261" i="1"/>
  <c r="AV5209" i="1"/>
  <c r="BD5247" i="1"/>
  <c r="BD5252" i="1"/>
  <c r="BD5254" i="1"/>
  <c r="K5255" i="1"/>
  <c r="F5268" i="1"/>
  <c r="F5319" i="1" s="1"/>
  <c r="AF5268" i="1"/>
  <c r="AZ5274" i="1"/>
  <c r="BC5274" i="1" s="1"/>
  <c r="BD5274" i="1" s="1"/>
  <c r="BA5283" i="1"/>
  <c r="H5291" i="1"/>
  <c r="BB5253" i="1"/>
  <c r="BC5253" i="1" s="1"/>
  <c r="BD5253" i="1" s="1"/>
  <c r="H5269" i="1"/>
  <c r="G5268" i="1"/>
  <c r="I5269" i="1"/>
  <c r="I5268" i="1" s="1"/>
  <c r="K5272" i="1"/>
  <c r="BA5279" i="1"/>
  <c r="BC5279" i="1" s="1"/>
  <c r="BD5286" i="1"/>
  <c r="AW5286" i="1"/>
  <c r="AE5291" i="1"/>
  <c r="AH5291" i="1" s="1"/>
  <c r="AC5290" i="1"/>
  <c r="AE5290" i="1" s="1"/>
  <c r="AH5290" i="1" s="1"/>
  <c r="AM5290" i="1"/>
  <c r="AZ5291" i="1"/>
  <c r="AU5290" i="1"/>
  <c r="K5297" i="1"/>
  <c r="J5290" i="1"/>
  <c r="BC5302" i="1"/>
  <c r="BD5302" i="1" s="1"/>
  <c r="AW5308" i="1"/>
  <c r="BD5308" i="1"/>
  <c r="BD5310" i="1"/>
  <c r="AW5310" i="1"/>
  <c r="AW5317" i="1"/>
  <c r="BD5317" i="1"/>
  <c r="AY5261" i="1"/>
  <c r="Q5265" i="1"/>
  <c r="T5265" i="1" s="1"/>
  <c r="BC5265" i="1"/>
  <c r="BB5265" i="1"/>
  <c r="L5268" i="1"/>
  <c r="BA5269" i="1"/>
  <c r="AP5268" i="1"/>
  <c r="BA5268" i="1" s="1"/>
  <c r="AH5274" i="1"/>
  <c r="AA5279" i="1"/>
  <c r="AY5284" i="1"/>
  <c r="BC5284" i="1" s="1"/>
  <c r="BD5284" i="1" s="1"/>
  <c r="AJ5283" i="1"/>
  <c r="AV5284" i="1"/>
  <c r="AW5284" i="1" s="1"/>
  <c r="BC5285" i="1"/>
  <c r="E5288" i="1"/>
  <c r="D5283" i="1"/>
  <c r="E5283" i="1" s="1"/>
  <c r="AZ5288" i="1"/>
  <c r="BC5288" i="1" s="1"/>
  <c r="BD5288" i="1" s="1"/>
  <c r="AM5283" i="1"/>
  <c r="AZ5283" i="1" s="1"/>
  <c r="AV5292" i="1"/>
  <c r="AW5292" i="1" s="1"/>
  <c r="BC5262" i="1"/>
  <c r="BD5262" i="1" s="1"/>
  <c r="T5263" i="1"/>
  <c r="BC5264" i="1"/>
  <c r="BC5270" i="1"/>
  <c r="BD5270" i="1" s="1"/>
  <c r="Q5291" i="1"/>
  <c r="T5291" i="1" s="1"/>
  <c r="BA5291" i="1"/>
  <c r="K5295" i="1"/>
  <c r="I5291" i="1"/>
  <c r="AW5312" i="1"/>
  <c r="BD5312" i="1"/>
  <c r="AV5253" i="1"/>
  <c r="AW5253" i="1" s="1"/>
  <c r="BD5264" i="1"/>
  <c r="Q5269" i="1"/>
  <c r="T5269" i="1" s="1"/>
  <c r="O5268" i="1"/>
  <c r="Q5268" i="1" s="1"/>
  <c r="T5268" i="1" s="1"/>
  <c r="BB5270" i="1"/>
  <c r="AY5272" i="1"/>
  <c r="BC5272" i="1" s="1"/>
  <c r="BD5272" i="1" s="1"/>
  <c r="AV5272" i="1"/>
  <c r="AW5272" i="1" s="1"/>
  <c r="AJ5269" i="1"/>
  <c r="BD5280" i="1"/>
  <c r="AW5280" i="1"/>
  <c r="T5283" i="1"/>
  <c r="AW5285" i="1"/>
  <c r="BD5285" i="1"/>
  <c r="BB5291" i="1"/>
  <c r="AK5290" i="1"/>
  <c r="AW5301" i="1"/>
  <c r="BD5301" i="1"/>
  <c r="AY5255" i="1"/>
  <c r="BC5255" i="1" s="1"/>
  <c r="BD5255" i="1" s="1"/>
  <c r="BC5259" i="1"/>
  <c r="BD5259" i="1" s="1"/>
  <c r="T5261" i="1"/>
  <c r="AW5262" i="1"/>
  <c r="BD5266" i="1"/>
  <c r="X5268" i="1"/>
  <c r="AA5268" i="1" s="1"/>
  <c r="D5269" i="1"/>
  <c r="E5270" i="1"/>
  <c r="AL5268" i="1"/>
  <c r="AA5272" i="1"/>
  <c r="X5274" i="1"/>
  <c r="AA5274" i="1" s="1"/>
  <c r="AW5275" i="1"/>
  <c r="BD5275" i="1"/>
  <c r="Q5279" i="1"/>
  <c r="T5279" i="1" s="1"/>
  <c r="X5283" i="1"/>
  <c r="AA5283" i="1" s="1"/>
  <c r="V5291" i="1"/>
  <c r="X5292" i="1"/>
  <c r="AA5292" i="1" s="1"/>
  <c r="BD5303" i="1"/>
  <c r="AW5303" i="1"/>
  <c r="BD5311" i="1"/>
  <c r="AW5311" i="1"/>
  <c r="K5270" i="1"/>
  <c r="AV5274" i="1"/>
  <c r="AW5274" i="1" s="1"/>
  <c r="J5283" i="1"/>
  <c r="K5283" i="1" s="1"/>
  <c r="AS5283" i="1"/>
  <c r="BB5283" i="1" s="1"/>
  <c r="H5284" i="1"/>
  <c r="AN5297" i="1"/>
  <c r="AZ5297" i="1" s="1"/>
  <c r="K5298" i="1"/>
  <c r="BA5295" i="1"/>
  <c r="BC5295" i="1" s="1"/>
  <c r="BD5295" i="1" s="1"/>
  <c r="AE5270" i="1"/>
  <c r="AH5270" i="1" s="1"/>
  <c r="AV5270" i="1"/>
  <c r="AW5270" i="1" s="1"/>
  <c r="BD5271" i="1"/>
  <c r="BD5277" i="1"/>
  <c r="AV5288" i="1"/>
  <c r="AW5288" i="1" s="1"/>
  <c r="BD5289" i="1"/>
  <c r="G5297" i="1"/>
  <c r="H5297" i="1" s="1"/>
  <c r="O5297" i="1"/>
  <c r="Q5297" i="1" s="1"/>
  <c r="T5297" i="1" s="1"/>
  <c r="AP5297" i="1"/>
  <c r="BA5297" i="1" s="1"/>
  <c r="E5298" i="1"/>
  <c r="AE5298" i="1"/>
  <c r="AH5298" i="1" s="1"/>
  <c r="AV5298" i="1"/>
  <c r="AW5298" i="1" s="1"/>
  <c r="BD5299" i="1"/>
  <c r="BD5306" i="1"/>
  <c r="BD5314" i="1"/>
  <c r="BD5267" i="1"/>
  <c r="BD5278" i="1"/>
  <c r="AJ5291" i="1"/>
  <c r="AY5292" i="1"/>
  <c r="BD5300" i="1"/>
  <c r="BD5307" i="1"/>
  <c r="BD5316" i="1"/>
  <c r="AZ5292" i="1"/>
  <c r="AS5269" i="1"/>
  <c r="AV5295" i="1"/>
  <c r="AW5295" i="1" s="1"/>
  <c r="BD5296" i="1"/>
  <c r="AS5297" i="1"/>
  <c r="AZ5298" i="1"/>
  <c r="BC5298" i="1" s="1"/>
  <c r="BD5298" i="1" s="1"/>
  <c r="BD5309" i="1"/>
  <c r="BD5318" i="1"/>
  <c r="AZ3706" i="1" l="1"/>
  <c r="AO3689" i="1"/>
  <c r="BC3651" i="1"/>
  <c r="BD3651" i="1" s="1"/>
  <c r="AY2263" i="1"/>
  <c r="AV2263" i="1"/>
  <c r="AW2263" i="1" s="1"/>
  <c r="BC129" i="1"/>
  <c r="AQ5115" i="1"/>
  <c r="BA4913" i="1"/>
  <c r="AY3298" i="1"/>
  <c r="BD216" i="1"/>
  <c r="AW216" i="1"/>
  <c r="AU5115" i="1"/>
  <c r="S1035" i="1"/>
  <c r="S9" i="1" s="1"/>
  <c r="AY1049" i="1"/>
  <c r="AV1049" i="1"/>
  <c r="AY802" i="1"/>
  <c r="R34" i="1"/>
  <c r="BD2427" i="1"/>
  <c r="E1596" i="1"/>
  <c r="C1647" i="1"/>
  <c r="AU190" i="1"/>
  <c r="BB197" i="1"/>
  <c r="AW2413" i="1"/>
  <c r="N219" i="1"/>
  <c r="AY5119" i="1"/>
  <c r="BC5119" i="1" s="1"/>
  <c r="BD5119" i="1" s="1"/>
  <c r="AV5119" i="1"/>
  <c r="BD159" i="1"/>
  <c r="AW159" i="1"/>
  <c r="N15" i="1"/>
  <c r="BD81" i="1"/>
  <c r="S15" i="1"/>
  <c r="AV4303" i="1"/>
  <c r="AW4303" i="1" s="1"/>
  <c r="AY4303" i="1"/>
  <c r="BC4303" i="1" s="1"/>
  <c r="BD4303" i="1" s="1"/>
  <c r="AJ4302" i="1"/>
  <c r="AY2681" i="1"/>
  <c r="BC2681" i="1" s="1"/>
  <c r="AV2681" i="1"/>
  <c r="AW408" i="1"/>
  <c r="BD408" i="1"/>
  <c r="T204" i="1"/>
  <c r="T406" i="1"/>
  <c r="AV5291" i="1"/>
  <c r="AY5291" i="1"/>
  <c r="BC5291" i="1" s="1"/>
  <c r="AJ5290" i="1"/>
  <c r="V5290" i="1"/>
  <c r="X5290" i="1" s="1"/>
  <c r="AA5290" i="1" s="1"/>
  <c r="X5291" i="1"/>
  <c r="AA5291" i="1" s="1"/>
  <c r="AP5290" i="1"/>
  <c r="BA5290" i="1" s="1"/>
  <c r="AO5086" i="1"/>
  <c r="AO5115" i="1" s="1"/>
  <c r="AZ5087" i="1"/>
  <c r="G5117" i="1"/>
  <c r="AV5127" i="1"/>
  <c r="AW5127" i="1" s="1"/>
  <c r="AY5127" i="1"/>
  <c r="BC5127" i="1" s="1"/>
  <c r="BD5127" i="1" s="1"/>
  <c r="AZ5117" i="1"/>
  <c r="BC5068" i="1"/>
  <c r="AF5064" i="1"/>
  <c r="AF5115" i="1" s="1"/>
  <c r="AW5057" i="1"/>
  <c r="BD5057" i="1"/>
  <c r="AW5013" i="1"/>
  <c r="BD5013" i="1"/>
  <c r="H5064" i="1"/>
  <c r="AW5095" i="1"/>
  <c r="AH5079" i="1"/>
  <c r="AW5135" i="1"/>
  <c r="AA5079" i="1"/>
  <c r="D5117" i="1"/>
  <c r="AY4987" i="1"/>
  <c r="AL4930" i="1"/>
  <c r="K4914" i="1"/>
  <c r="J4913" i="1"/>
  <c r="AV4987" i="1"/>
  <c r="AW4987" i="1" s="1"/>
  <c r="AM4882" i="1"/>
  <c r="AZ4883" i="1"/>
  <c r="BD4970" i="1"/>
  <c r="AW4970" i="1"/>
  <c r="AM4914" i="1"/>
  <c r="AZ4915" i="1"/>
  <c r="AY4723" i="1"/>
  <c r="BC4723" i="1" s="1"/>
  <c r="BD4723" i="1" s="1"/>
  <c r="AV4723" i="1"/>
  <c r="AW4723" i="1" s="1"/>
  <c r="AZ4711" i="1"/>
  <c r="AM4710" i="1"/>
  <c r="AW4656" i="1"/>
  <c r="BA4481" i="1"/>
  <c r="BC4481" i="1" s="1"/>
  <c r="BC4657" i="1"/>
  <c r="BD4657" i="1" s="1"/>
  <c r="AY4656" i="1"/>
  <c r="BC4656" i="1" s="1"/>
  <c r="BD4656" i="1" s="1"/>
  <c r="V4452" i="1"/>
  <c r="X4452" i="1" s="1"/>
  <c r="AA4452" i="1" s="1"/>
  <c r="X4453" i="1"/>
  <c r="AA4453" i="1" s="1"/>
  <c r="V4474" i="1"/>
  <c r="X4474" i="1" s="1"/>
  <c r="AA4474" i="1" s="1"/>
  <c r="BA4302" i="1"/>
  <c r="AV4059" i="1"/>
  <c r="AW4059" i="1" s="1"/>
  <c r="AY4059" i="1"/>
  <c r="BC4059" i="1" s="1"/>
  <c r="BD4059" i="1" s="1"/>
  <c r="AC4066" i="1"/>
  <c r="AE4066" i="1" s="1"/>
  <c r="AH4066" i="1" s="1"/>
  <c r="AE4067" i="1"/>
  <c r="AH4067" i="1" s="1"/>
  <c r="AY3869" i="1"/>
  <c r="AV3869" i="1"/>
  <c r="AW3869" i="1" s="1"/>
  <c r="AW3924" i="1"/>
  <c r="BD3924" i="1"/>
  <c r="AW3874" i="1"/>
  <c r="BD3874" i="1"/>
  <c r="AZ4022" i="1"/>
  <c r="BC4022" i="1" s="1"/>
  <c r="BD4022" i="1" s="1"/>
  <c r="H3863" i="1"/>
  <c r="G3862" i="1"/>
  <c r="H3862" i="1" s="1"/>
  <c r="AJ3691" i="1"/>
  <c r="AV3692" i="1"/>
  <c r="AW3692" i="1" s="1"/>
  <c r="AY3692" i="1"/>
  <c r="BC3692" i="1" s="1"/>
  <c r="BD3692" i="1" s="1"/>
  <c r="E3659" i="1"/>
  <c r="D3658" i="1"/>
  <c r="E3658" i="1" s="1"/>
  <c r="AP3910" i="1"/>
  <c r="AM3862" i="1"/>
  <c r="BB3862" i="1"/>
  <c r="AV3902" i="1"/>
  <c r="AW3902" i="1" s="1"/>
  <c r="AY3902" i="1"/>
  <c r="BC3902" i="1" s="1"/>
  <c r="BD3902" i="1" s="1"/>
  <c r="BD3656" i="1"/>
  <c r="AW3656" i="1"/>
  <c r="AW3621" i="1"/>
  <c r="BD3621" i="1"/>
  <c r="D3689" i="1"/>
  <c r="J3891" i="1"/>
  <c r="K3689" i="1"/>
  <c r="BC3461" i="1"/>
  <c r="AP3432" i="1"/>
  <c r="BA3433" i="1"/>
  <c r="E3486" i="1"/>
  <c r="X3229" i="1"/>
  <c r="AA3229" i="1" s="1"/>
  <c r="V3228" i="1"/>
  <c r="X3228" i="1" s="1"/>
  <c r="AA3228" i="1" s="1"/>
  <c r="AV3291" i="1"/>
  <c r="AW3291" i="1" s="1"/>
  <c r="AY3291" i="1"/>
  <c r="BC3291" i="1" s="1"/>
  <c r="BD3291" i="1" s="1"/>
  <c r="V3281" i="1"/>
  <c r="AN3298" i="1"/>
  <c r="AN3281" i="1" s="1"/>
  <c r="AN3483" i="1" s="1"/>
  <c r="AD3046" i="1"/>
  <c r="AD3075" i="1" s="1"/>
  <c r="AY3086" i="1"/>
  <c r="BC3086" i="1" s="1"/>
  <c r="BD3086" i="1" s="1"/>
  <c r="AV3086" i="1"/>
  <c r="AW3086" i="1" s="1"/>
  <c r="AW3058" i="1"/>
  <c r="BD3058" i="1"/>
  <c r="AE3047" i="1"/>
  <c r="AH3047" i="1" s="1"/>
  <c r="AU3046" i="1"/>
  <c r="BB3046" i="1" s="1"/>
  <c r="BB3047" i="1"/>
  <c r="AY2882" i="1"/>
  <c r="BC2882" i="1" s="1"/>
  <c r="BD2882" i="1" s="1"/>
  <c r="AV2882" i="1"/>
  <c r="AW2882" i="1" s="1"/>
  <c r="X3053" i="1"/>
  <c r="AA3053" i="1" s="1"/>
  <c r="AV3087" i="1"/>
  <c r="AW3087" i="1" s="1"/>
  <c r="AY3087" i="1"/>
  <c r="BC3087" i="1" s="1"/>
  <c r="BD3087" i="1" s="1"/>
  <c r="AZ3078" i="1"/>
  <c r="AK3046" i="1"/>
  <c r="AK3075" i="1" s="1"/>
  <c r="X2835" i="1"/>
  <c r="AA2835" i="1" s="1"/>
  <c r="BA2835" i="1"/>
  <c r="AR2871" i="1"/>
  <c r="AR2631" i="1"/>
  <c r="AV2632" i="1"/>
  <c r="AW2632" i="1" s="1"/>
  <c r="AS2669" i="1"/>
  <c r="BB2686" i="1"/>
  <c r="J2670" i="1"/>
  <c r="K2681" i="1"/>
  <c r="AE2639" i="1"/>
  <c r="AH2639" i="1" s="1"/>
  <c r="AC2638" i="1"/>
  <c r="AE2638" i="1" s="1"/>
  <c r="AH2638" i="1" s="1"/>
  <c r="BA2670" i="1"/>
  <c r="AQ2669" i="1"/>
  <c r="AQ2871" i="1" s="1"/>
  <c r="AE2686" i="1"/>
  <c r="AH2686" i="1" s="1"/>
  <c r="AC2669" i="1"/>
  <c r="AW2687" i="1"/>
  <c r="BD2687" i="1"/>
  <c r="J2465" i="1"/>
  <c r="K2466" i="1"/>
  <c r="AV2480" i="1"/>
  <c r="AW2480" i="1" s="1"/>
  <c r="AY2480" i="1"/>
  <c r="BC2480" i="1" s="1"/>
  <c r="BD2480" i="1" s="1"/>
  <c r="AW2613" i="1"/>
  <c r="BD2613" i="1"/>
  <c r="AV2281" i="1"/>
  <c r="AY2230" i="1"/>
  <c r="V2465" i="1"/>
  <c r="AV2059" i="1"/>
  <c r="AY2059" i="1"/>
  <c r="BC2059" i="1" s="1"/>
  <c r="BD2577" i="1"/>
  <c r="AW2577" i="1"/>
  <c r="AO2261" i="1"/>
  <c r="AZ2261" i="1" s="1"/>
  <c r="AY2223" i="1"/>
  <c r="BC2223" i="1" s="1"/>
  <c r="BD2223" i="1" s="1"/>
  <c r="AV2223" i="1"/>
  <c r="AW2223" i="1" s="1"/>
  <c r="O2057" i="1"/>
  <c r="Q2058" i="1"/>
  <c r="T2058" i="1" s="1"/>
  <c r="BD2237" i="1"/>
  <c r="AW2034" i="1"/>
  <c r="BD2034" i="1"/>
  <c r="AY2435" i="1"/>
  <c r="AY1829" i="1"/>
  <c r="AV1829" i="1"/>
  <c r="AW1829" i="1" s="1"/>
  <c r="AW2092" i="1"/>
  <c r="BD2092" i="1"/>
  <c r="H1650" i="1"/>
  <c r="G1649" i="1"/>
  <c r="T2026" i="1"/>
  <c r="BA1823" i="1"/>
  <c r="AP1822" i="1"/>
  <c r="BA1822" i="1" s="1"/>
  <c r="BC2335" i="1"/>
  <c r="BA2791" i="1"/>
  <c r="BC2791" i="1" s="1"/>
  <c r="BD2791" i="1" s="1"/>
  <c r="AZ2263" i="1"/>
  <c r="AW1816" i="1"/>
  <c r="BD1816" i="1"/>
  <c r="AY1866" i="1"/>
  <c r="BC1866" i="1" s="1"/>
  <c r="BD1866" i="1" s="1"/>
  <c r="AJ1865" i="1"/>
  <c r="AV1866" i="1"/>
  <c r="AW1866" i="1" s="1"/>
  <c r="AW1691" i="1"/>
  <c r="AM1618" i="1"/>
  <c r="AZ1618" i="1" s="1"/>
  <c r="AZ1619" i="1"/>
  <c r="X2026" i="1"/>
  <c r="AA2026" i="1" s="1"/>
  <c r="AW1703" i="1"/>
  <c r="BD1703" i="1"/>
  <c r="BA1829" i="1"/>
  <c r="BA1649" i="1"/>
  <c r="E1619" i="1"/>
  <c r="D1618" i="1"/>
  <c r="AE1647" i="1"/>
  <c r="AH1647" i="1" s="1"/>
  <c r="AY1252" i="1"/>
  <c r="BC1252" i="1" s="1"/>
  <c r="BD1252" i="1" s="1"/>
  <c r="AV1252" i="1"/>
  <c r="AW1252" i="1" s="1"/>
  <c r="AC1851" i="1"/>
  <c r="AE1851" i="1" s="1"/>
  <c r="AH1851" i="1" s="1"/>
  <c r="AE1649" i="1"/>
  <c r="AH1649" i="1" s="1"/>
  <c r="BC1682" i="1"/>
  <c r="BD1682" i="1" s="1"/>
  <c r="I1851" i="1"/>
  <c r="AW1612" i="1"/>
  <c r="BD1612" i="1"/>
  <c r="X1853" i="1"/>
  <c r="AA1853" i="1" s="1"/>
  <c r="BA2004" i="1"/>
  <c r="AY1815" i="1"/>
  <c r="BC1815" i="1" s="1"/>
  <c r="BC1620" i="1"/>
  <c r="AY1254" i="1"/>
  <c r="BC1254" i="1" s="1"/>
  <c r="BD1254" i="1" s="1"/>
  <c r="AJ1253" i="1"/>
  <c r="AV1254" i="1"/>
  <c r="AW1254" i="1" s="1"/>
  <c r="AJ846" i="1"/>
  <c r="AV1290" i="1"/>
  <c r="AW1290" i="1" s="1"/>
  <c r="BB1258" i="1"/>
  <c r="BC1258" i="1" s="1"/>
  <c r="BD1258" i="1" s="1"/>
  <c r="AY1460" i="1"/>
  <c r="BC1460" i="1" s="1"/>
  <c r="BD1460" i="1" s="1"/>
  <c r="AV1460" i="1"/>
  <c r="AW1460" i="1" s="1"/>
  <c r="E1038" i="1"/>
  <c r="D1037" i="1"/>
  <c r="Q986" i="1"/>
  <c r="T986" i="1" s="1"/>
  <c r="O985" i="1"/>
  <c r="AV977" i="1"/>
  <c r="AW977" i="1" s="1"/>
  <c r="AY977" i="1"/>
  <c r="BC977" i="1" s="1"/>
  <c r="BD977" i="1" s="1"/>
  <c r="AS1037" i="1"/>
  <c r="BB1054" i="1"/>
  <c r="AY1048" i="1"/>
  <c r="BC1048" i="1" s="1"/>
  <c r="BD1048" i="1" s="1"/>
  <c r="AV1048" i="1"/>
  <c r="AW1048" i="1" s="1"/>
  <c r="AJ844" i="1"/>
  <c r="BC891" i="1"/>
  <c r="AE882" i="1"/>
  <c r="AH882" i="1" s="1"/>
  <c r="AC850" i="1"/>
  <c r="BC911" i="1"/>
  <c r="AV897" i="1"/>
  <c r="AY897" i="1"/>
  <c r="BC897" i="1" s="1"/>
  <c r="AW890" i="1"/>
  <c r="AY955" i="1"/>
  <c r="BC955" i="1" s="1"/>
  <c r="AV955" i="1"/>
  <c r="AY1018" i="1"/>
  <c r="BC1018" i="1" s="1"/>
  <c r="BD1018" i="1" s="1"/>
  <c r="AV1018" i="1"/>
  <c r="C1013" i="1"/>
  <c r="AL985" i="1"/>
  <c r="AL984" i="1" s="1"/>
  <c r="AV986" i="1"/>
  <c r="AW1121" i="1"/>
  <c r="BD1121" i="1"/>
  <c r="T989" i="1"/>
  <c r="Q173" i="1"/>
  <c r="Q172" i="1" s="1"/>
  <c r="Q169" i="1" s="1"/>
  <c r="T997" i="1"/>
  <c r="Q181" i="1"/>
  <c r="BD610" i="1"/>
  <c r="AW610" i="1"/>
  <c r="AV868" i="1"/>
  <c r="AW868" i="1" s="1"/>
  <c r="T840" i="1"/>
  <c r="Q24" i="1"/>
  <c r="Q19" i="1" s="1"/>
  <c r="Q18" i="1" s="1"/>
  <c r="AM598" i="1"/>
  <c r="AZ598" i="1" s="1"/>
  <c r="AZ605" i="1"/>
  <c r="BC605" i="1" s="1"/>
  <c r="BD691" i="1"/>
  <c r="AW691" i="1"/>
  <c r="AT831" i="1"/>
  <c r="AW392" i="1"/>
  <c r="BD392" i="1"/>
  <c r="BB631" i="1"/>
  <c r="O629" i="1"/>
  <c r="Q646" i="1"/>
  <c r="T646" i="1" s="1"/>
  <c r="K395" i="1"/>
  <c r="Q315" i="1"/>
  <c r="Q112" i="1"/>
  <c r="Q111" i="1" s="1"/>
  <c r="AW467" i="1"/>
  <c r="BD467" i="1"/>
  <c r="H373" i="1"/>
  <c r="AW333" i="1"/>
  <c r="BD333" i="1"/>
  <c r="BB780" i="1"/>
  <c r="BC780" i="1" s="1"/>
  <c r="BD780" i="1" s="1"/>
  <c r="AW471" i="1"/>
  <c r="BD471" i="1"/>
  <c r="T267" i="1"/>
  <c r="Q383" i="1"/>
  <c r="Q180" i="1"/>
  <c r="BD565" i="1"/>
  <c r="AW565" i="1"/>
  <c r="T361" i="1"/>
  <c r="AM373" i="1"/>
  <c r="AZ374" i="1"/>
  <c r="H396" i="1"/>
  <c r="F395" i="1"/>
  <c r="BC308" i="1"/>
  <c r="BD308" i="1" s="1"/>
  <c r="AA77" i="1"/>
  <c r="Y76" i="1"/>
  <c r="AA76" i="1" s="1"/>
  <c r="AY188" i="1"/>
  <c r="BC188" i="1" s="1"/>
  <c r="AV188" i="1"/>
  <c r="AY91" i="1"/>
  <c r="BC91" i="1" s="1"/>
  <c r="AV91" i="1"/>
  <c r="E442" i="1"/>
  <c r="AZ263" i="1"/>
  <c r="BC263" i="1" s="1"/>
  <c r="AM238" i="1"/>
  <c r="K106" i="1"/>
  <c r="J105" i="1"/>
  <c r="K105" i="1" s="1"/>
  <c r="AD394" i="1"/>
  <c r="E147" i="1"/>
  <c r="D146" i="1"/>
  <c r="E146" i="1" s="1"/>
  <c r="W238" i="1"/>
  <c r="W221" i="1" s="1"/>
  <c r="W423" i="1" s="1"/>
  <c r="W8" i="1" s="1"/>
  <c r="BC148" i="1"/>
  <c r="BD148" i="1" s="1"/>
  <c r="AE374" i="1"/>
  <c r="AH374" i="1" s="1"/>
  <c r="AD373" i="1"/>
  <c r="AZ187" i="1"/>
  <c r="AM184" i="1"/>
  <c r="AW343" i="1"/>
  <c r="BD343" i="1"/>
  <c r="T222" i="1"/>
  <c r="G183" i="1"/>
  <c r="H183" i="1" s="1"/>
  <c r="H184" i="1"/>
  <c r="W168" i="1"/>
  <c r="X168" i="1" s="1"/>
  <c r="AA168" i="1" s="1"/>
  <c r="AV137" i="1"/>
  <c r="AW105" i="1"/>
  <c r="E37" i="1"/>
  <c r="E203" i="1"/>
  <c r="D202" i="1"/>
  <c r="BC149" i="1"/>
  <c r="P17" i="1"/>
  <c r="P219" i="1" s="1"/>
  <c r="AV127" i="1"/>
  <c r="Q8" i="1"/>
  <c r="AE18" i="1"/>
  <c r="AH18" i="1" s="1"/>
  <c r="C34" i="1"/>
  <c r="C17" i="1" s="1"/>
  <c r="C219" i="1" s="1"/>
  <c r="Y238" i="1"/>
  <c r="Y221" i="1" s="1"/>
  <c r="Y423" i="1" s="1"/>
  <c r="Y8" i="1" s="1"/>
  <c r="Y15" i="1" s="1"/>
  <c r="BB222" i="1"/>
  <c r="AA75" i="1"/>
  <c r="D5268" i="1"/>
  <c r="E5268" i="1" s="1"/>
  <c r="E5269" i="1"/>
  <c r="BD5291" i="1"/>
  <c r="AW5291" i="1"/>
  <c r="AH5268" i="1"/>
  <c r="Q5117" i="1"/>
  <c r="L5319" i="1"/>
  <c r="AW5119" i="1"/>
  <c r="AW5070" i="1"/>
  <c r="AY5079" i="1"/>
  <c r="AV5079" i="1"/>
  <c r="AW5146" i="1"/>
  <c r="BD5146" i="1"/>
  <c r="BA5118" i="1"/>
  <c r="AP5117" i="1"/>
  <c r="D5115" i="1"/>
  <c r="E5115" i="1" s="1"/>
  <c r="E4913" i="1"/>
  <c r="J5117" i="1"/>
  <c r="AC4860" i="1"/>
  <c r="AE4861" i="1"/>
  <c r="AH4861" i="1" s="1"/>
  <c r="AY4926" i="1"/>
  <c r="BC4926" i="1" s="1"/>
  <c r="BD4926" i="1" s="1"/>
  <c r="AJ4925" i="1"/>
  <c r="AV4926" i="1"/>
  <c r="AW4926" i="1" s="1"/>
  <c r="AP4911" i="1"/>
  <c r="AY4467" i="1"/>
  <c r="BC4467" i="1" s="1"/>
  <c r="BD4467" i="1" s="1"/>
  <c r="AV4467" i="1"/>
  <c r="AW4467" i="1" s="1"/>
  <c r="BB4475" i="1"/>
  <c r="AS4474" i="1"/>
  <c r="BB4474" i="1" s="1"/>
  <c r="BA4522" i="1"/>
  <c r="AP4505" i="1"/>
  <c r="BA4475" i="1"/>
  <c r="Q4481" i="1"/>
  <c r="T4481" i="1" s="1"/>
  <c r="AP4474" i="1"/>
  <c r="BA4474" i="1" s="1"/>
  <c r="H4301" i="1"/>
  <c r="AR4270" i="1"/>
  <c r="AS4707" i="1"/>
  <c r="BB4707" i="1" s="1"/>
  <c r="AR4503" i="1"/>
  <c r="AY4114" i="1"/>
  <c r="AS4301" i="1"/>
  <c r="AP4301" i="1"/>
  <c r="AQ4114" i="1"/>
  <c r="BA4114" i="1" s="1"/>
  <c r="BA4226" i="1"/>
  <c r="AY3841" i="1"/>
  <c r="BC3841" i="1" s="1"/>
  <c r="BD3841" i="1" s="1"/>
  <c r="AJ3840" i="1"/>
  <c r="AV3841" i="1"/>
  <c r="AY4110" i="1"/>
  <c r="BC4110" i="1" s="1"/>
  <c r="BD4110" i="1" s="1"/>
  <c r="AJ4109" i="1"/>
  <c r="AV4110" i="1"/>
  <c r="AW4110" i="1" s="1"/>
  <c r="AY4108" i="1"/>
  <c r="BC4108" i="1" s="1"/>
  <c r="BD4108" i="1" s="1"/>
  <c r="AV4108" i="1"/>
  <c r="AW4108" i="1" s="1"/>
  <c r="Q3910" i="1"/>
  <c r="T3910" i="1" s="1"/>
  <c r="O3893" i="1"/>
  <c r="AH3840" i="1"/>
  <c r="AN3636" i="1"/>
  <c r="AZ3637" i="1"/>
  <c r="BC3637" i="1" s="1"/>
  <c r="AW3863" i="1"/>
  <c r="P3840" i="1"/>
  <c r="P3891" i="1" s="1"/>
  <c r="BC3926" i="1"/>
  <c r="BD3926" i="1" s="1"/>
  <c r="AY3896" i="1"/>
  <c r="BC3896" i="1" s="1"/>
  <c r="BD3896" i="1" s="1"/>
  <c r="AV3896" i="1"/>
  <c r="AW3896" i="1" s="1"/>
  <c r="AJ3895" i="1"/>
  <c r="AY3665" i="1"/>
  <c r="AV3665" i="1"/>
  <c r="AW3665" i="1" s="1"/>
  <c r="AE3910" i="1"/>
  <c r="AH3910" i="1" s="1"/>
  <c r="BC3707" i="1"/>
  <c r="I3658" i="1"/>
  <c r="K3658" i="1" s="1"/>
  <c r="AV3651" i="1"/>
  <c r="AY3659" i="1"/>
  <c r="AH3636" i="1"/>
  <c r="AY3499" i="1"/>
  <c r="BC3499" i="1" s="1"/>
  <c r="BD3499" i="1" s="1"/>
  <c r="AV3499" i="1"/>
  <c r="AW3499" i="1" s="1"/>
  <c r="I3891" i="1"/>
  <c r="AY3498" i="1"/>
  <c r="BC3498" i="1" s="1"/>
  <c r="BD3498" i="1" s="1"/>
  <c r="AV3498" i="1"/>
  <c r="AW3498" i="1" s="1"/>
  <c r="AJ3497" i="1"/>
  <c r="O3454" i="1"/>
  <c r="Q3454" i="1" s="1"/>
  <c r="T3454" i="1" s="1"/>
  <c r="Q3455" i="1"/>
  <c r="T3455" i="1" s="1"/>
  <c r="AM3432" i="1"/>
  <c r="AZ3432" i="1" s="1"/>
  <c r="K3281" i="1"/>
  <c r="AD3432" i="1"/>
  <c r="AD3483" i="1" s="1"/>
  <c r="AE3257" i="1"/>
  <c r="AH3257" i="1" s="1"/>
  <c r="E3047" i="1"/>
  <c r="D3046" i="1"/>
  <c r="E3046" i="1" s="1"/>
  <c r="C3077" i="1"/>
  <c r="E3078" i="1"/>
  <c r="AW3039" i="1"/>
  <c r="AV3025" i="1"/>
  <c r="AU3075" i="1"/>
  <c r="AZ3047" i="1"/>
  <c r="AM3046" i="1"/>
  <c r="AW3035" i="1"/>
  <c r="BD3035" i="1"/>
  <c r="H3025" i="1"/>
  <c r="G3024" i="1"/>
  <c r="H3024" i="1" s="1"/>
  <c r="Q2835" i="1"/>
  <c r="T2835" i="1" s="1"/>
  <c r="AY2441" i="1"/>
  <c r="AV2441" i="1"/>
  <c r="AV2679" i="1"/>
  <c r="AW2679" i="1" s="1"/>
  <c r="AY2679" i="1"/>
  <c r="BC2679" i="1" s="1"/>
  <c r="BD2679" i="1" s="1"/>
  <c r="BA2645" i="1"/>
  <c r="BC2645" i="1" s="1"/>
  <c r="AP2638" i="1"/>
  <c r="BA2638" i="1" s="1"/>
  <c r="O2669" i="1"/>
  <c r="Q2686" i="1"/>
  <c r="T2686" i="1" s="1"/>
  <c r="AS2616" i="1"/>
  <c r="BB2616" i="1" s="1"/>
  <c r="AW2611" i="1"/>
  <c r="AY2468" i="1"/>
  <c r="BC2468" i="1" s="1"/>
  <c r="BD2468" i="1" s="1"/>
  <c r="AJ2467" i="1"/>
  <c r="AV2468" i="1"/>
  <c r="AW2468" i="1" s="1"/>
  <c r="H2434" i="1"/>
  <c r="H2209" i="1"/>
  <c r="G2208" i="1"/>
  <c r="H2208" i="1" s="1"/>
  <c r="AK2482" i="1"/>
  <c r="AK2465" i="1" s="1"/>
  <c r="AY2074" i="1"/>
  <c r="BC2551" i="1"/>
  <c r="BC2601" i="1"/>
  <c r="AZ2262" i="1"/>
  <c r="X2434" i="1"/>
  <c r="AA2434" i="1" s="1"/>
  <c r="AW2335" i="1"/>
  <c r="BD2335" i="1"/>
  <c r="AE2074" i="1"/>
  <c r="AH2074" i="1" s="1"/>
  <c r="AC2057" i="1"/>
  <c r="BA2632" i="1"/>
  <c r="BC2632" i="1" s="1"/>
  <c r="BD2632" i="1" s="1"/>
  <c r="AV2435" i="1"/>
  <c r="AW2435" i="1" s="1"/>
  <c r="F2463" i="1"/>
  <c r="S2261" i="1"/>
  <c r="S2463" i="1" s="1"/>
  <c r="BB2208" i="1"/>
  <c r="AZ2026" i="1"/>
  <c r="BB1823" i="1"/>
  <c r="AS1822" i="1"/>
  <c r="BB1822" i="1" s="1"/>
  <c r="AW2281" i="1"/>
  <c r="O2463" i="1"/>
  <c r="Q2261" i="1"/>
  <c r="T2261" i="1" s="1"/>
  <c r="AY1823" i="1"/>
  <c r="BC1823" i="1" s="1"/>
  <c r="AJ1822" i="1"/>
  <c r="AV1823" i="1"/>
  <c r="BC2496" i="1"/>
  <c r="BD2496" i="1" s="1"/>
  <c r="AO2434" i="1"/>
  <c r="AZ2434" i="1" s="1"/>
  <c r="G2230" i="1"/>
  <c r="H2230" i="1" s="1"/>
  <c r="E2278" i="1"/>
  <c r="Q1823" i="1"/>
  <c r="T1823" i="1" s="1"/>
  <c r="O1822" i="1"/>
  <c r="Q1822" i="1" s="1"/>
  <c r="T1822" i="1" s="1"/>
  <c r="AT2004" i="1"/>
  <c r="AT2055" i="1" s="1"/>
  <c r="AW1815" i="1"/>
  <c r="BD1815" i="1"/>
  <c r="AW1733" i="1"/>
  <c r="BD1733" i="1"/>
  <c r="AV1666" i="1"/>
  <c r="AW1620" i="1"/>
  <c r="BD1620" i="1"/>
  <c r="BA1611" i="1"/>
  <c r="AE1853" i="1"/>
  <c r="AH1853" i="1" s="1"/>
  <c r="BD1626" i="1"/>
  <c r="AW1626" i="1"/>
  <c r="AS1800" i="1"/>
  <c r="BB1800" i="1" s="1"/>
  <c r="BA1650" i="1"/>
  <c r="AU1649" i="1"/>
  <c r="AU1851" i="1" s="1"/>
  <c r="BD1630" i="1"/>
  <c r="AW1630" i="1"/>
  <c r="Q1611" i="1"/>
  <c r="T1611" i="1" s="1"/>
  <c r="BA1253" i="1"/>
  <c r="AW1018" i="1"/>
  <c r="AE1000" i="1"/>
  <c r="AH1000" i="1" s="1"/>
  <c r="AC999" i="1"/>
  <c r="AE999" i="1" s="1"/>
  <c r="AH999" i="1" s="1"/>
  <c r="H986" i="1"/>
  <c r="G985" i="1"/>
  <c r="AY999" i="1"/>
  <c r="BC999" i="1" s="1"/>
  <c r="AV999" i="1"/>
  <c r="AY962" i="1"/>
  <c r="BC962" i="1" s="1"/>
  <c r="AV962" i="1"/>
  <c r="AW962" i="1" s="1"/>
  <c r="AW917" i="1"/>
  <c r="BD917" i="1"/>
  <c r="BC898" i="1"/>
  <c r="BD898" i="1" s="1"/>
  <c r="T891" i="1"/>
  <c r="Q75" i="1"/>
  <c r="Q74" i="1" s="1"/>
  <c r="AW1015" i="1"/>
  <c r="T1009" i="1"/>
  <c r="Q193" i="1"/>
  <c r="Q192" i="1" s="1"/>
  <c r="Q191" i="1" s="1"/>
  <c r="BC956" i="1"/>
  <c r="BD956" i="1" s="1"/>
  <c r="T961" i="1"/>
  <c r="Q145" i="1"/>
  <c r="Q144" i="1" s="1"/>
  <c r="AW911" i="1"/>
  <c r="BD911" i="1"/>
  <c r="AW988" i="1"/>
  <c r="BD988" i="1"/>
  <c r="BC903" i="1"/>
  <c r="BD903" i="1" s="1"/>
  <c r="T856" i="1"/>
  <c r="Q40" i="1"/>
  <c r="Q37" i="1" s="1"/>
  <c r="AY643" i="1"/>
  <c r="BC643" i="1" s="1"/>
  <c r="BD643" i="1" s="1"/>
  <c r="AV643" i="1"/>
  <c r="AW643" i="1" s="1"/>
  <c r="AJ235" i="1"/>
  <c r="AV599" i="1"/>
  <c r="AJ598" i="1"/>
  <c r="AY599" i="1"/>
  <c r="BC599" i="1" s="1"/>
  <c r="BA426" i="1"/>
  <c r="AP425" i="1"/>
  <c r="AZ835" i="1"/>
  <c r="AM834" i="1"/>
  <c r="J845" i="1"/>
  <c r="K846" i="1"/>
  <c r="J30" i="1"/>
  <c r="AO833" i="1"/>
  <c r="AO1035" i="1" s="1"/>
  <c r="AO9" i="1" s="1"/>
  <c r="AO15" i="1" s="1"/>
  <c r="AE803" i="1"/>
  <c r="AH803" i="1" s="1"/>
  <c r="AC802" i="1"/>
  <c r="AE802" i="1" s="1"/>
  <c r="AH802" i="1" s="1"/>
  <c r="BC959" i="1"/>
  <c r="AW871" i="1"/>
  <c r="BD871" i="1"/>
  <c r="T55" i="1"/>
  <c r="W850" i="1"/>
  <c r="AL831" i="1"/>
  <c r="X835" i="1"/>
  <c r="AA835" i="1" s="1"/>
  <c r="E646" i="1"/>
  <c r="D629" i="1"/>
  <c r="BC354" i="1"/>
  <c r="BD354" i="1" s="1"/>
  <c r="BC330" i="1"/>
  <c r="BD330" i="1" s="1"/>
  <c r="BC314" i="1"/>
  <c r="BD314" i="1" s="1"/>
  <c r="AQ365" i="1"/>
  <c r="AQ162" i="1"/>
  <c r="BD658" i="1"/>
  <c r="AW658" i="1"/>
  <c r="AT425" i="1"/>
  <c r="BB426" i="1"/>
  <c r="E374" i="1"/>
  <c r="D373" i="1"/>
  <c r="E853" i="1"/>
  <c r="D850" i="1"/>
  <c r="E850" i="1" s="1"/>
  <c r="BD520" i="1"/>
  <c r="AW520" i="1"/>
  <c r="T316" i="1"/>
  <c r="AV428" i="1"/>
  <c r="AW428" i="1" s="1"/>
  <c r="AY428" i="1"/>
  <c r="BC428" i="1" s="1"/>
  <c r="BD428" i="1" s="1"/>
  <c r="AJ427" i="1"/>
  <c r="AJ224" i="1"/>
  <c r="K402" i="1"/>
  <c r="J401" i="1"/>
  <c r="K401" i="1" s="1"/>
  <c r="AK372" i="1"/>
  <c r="AN350" i="1"/>
  <c r="AN238" i="1" s="1"/>
  <c r="AN151" i="1"/>
  <c r="Q263" i="1"/>
  <c r="Q63" i="1"/>
  <c r="Q59" i="1" s="1"/>
  <c r="K442" i="1"/>
  <c r="BC324" i="1"/>
  <c r="BD324" i="1" s="1"/>
  <c r="BD588" i="1"/>
  <c r="AW588" i="1"/>
  <c r="T384" i="1"/>
  <c r="K110" i="1"/>
  <c r="J109" i="1"/>
  <c r="K109" i="1" s="1"/>
  <c r="X72" i="1"/>
  <c r="AA72" i="1" s="1"/>
  <c r="W71" i="1"/>
  <c r="AC238" i="1"/>
  <c r="AE238" i="1" s="1"/>
  <c r="AE245" i="1"/>
  <c r="AH245" i="1" s="1"/>
  <c r="AW239" i="1"/>
  <c r="AW109" i="1"/>
  <c r="D184" i="1"/>
  <c r="E187" i="1"/>
  <c r="AY241" i="1"/>
  <c r="BC241" i="1" s="1"/>
  <c r="AV241" i="1"/>
  <c r="AE121" i="1"/>
  <c r="AH121" i="1" s="1"/>
  <c r="P221" i="1"/>
  <c r="P423" i="1" s="1"/>
  <c r="P8" i="1" s="1"/>
  <c r="AV154" i="1"/>
  <c r="AW154" i="1" s="1"/>
  <c r="V598" i="1"/>
  <c r="X598" i="1" s="1"/>
  <c r="AA598" i="1" s="1"/>
  <c r="X599" i="1"/>
  <c r="AA599" i="1" s="1"/>
  <c r="AZ162" i="1"/>
  <c r="AO161" i="1"/>
  <c r="K122" i="1"/>
  <c r="J119" i="1"/>
  <c r="K119" i="1" s="1"/>
  <c r="G238" i="1"/>
  <c r="H239" i="1"/>
  <c r="J191" i="1"/>
  <c r="K192" i="1"/>
  <c r="AZ395" i="1"/>
  <c r="BB116" i="1"/>
  <c r="AS115" i="1"/>
  <c r="BB115" i="1" s="1"/>
  <c r="J183" i="1"/>
  <c r="K183" i="1" s="1"/>
  <c r="K184" i="1"/>
  <c r="BB146" i="1"/>
  <c r="J163" i="1"/>
  <c r="K163" i="1" s="1"/>
  <c r="K164" i="1"/>
  <c r="BB108" i="1"/>
  <c r="AS107" i="1"/>
  <c r="BB107" i="1" s="1"/>
  <c r="G222" i="1"/>
  <c r="AM91" i="1"/>
  <c r="AZ91" i="1" s="1"/>
  <c r="L221" i="1"/>
  <c r="L423" i="1" s="1"/>
  <c r="L8" i="1" s="1"/>
  <c r="L15" i="1" s="1"/>
  <c r="E179" i="1"/>
  <c r="AV162" i="1"/>
  <c r="AW162" i="1" s="1"/>
  <c r="X110" i="1"/>
  <c r="AA110" i="1" s="1"/>
  <c r="BC105" i="1"/>
  <c r="BD105" i="1" s="1"/>
  <c r="AH82" i="1"/>
  <c r="T27" i="1"/>
  <c r="X106" i="1"/>
  <c r="AA106" i="1" s="1"/>
  <c r="W105" i="1"/>
  <c r="X105" i="1" s="1"/>
  <c r="AA105" i="1" s="1"/>
  <c r="K88" i="1"/>
  <c r="J85" i="1"/>
  <c r="K85" i="1" s="1"/>
  <c r="AV196" i="1"/>
  <c r="AW196" i="1" s="1"/>
  <c r="BC124" i="1"/>
  <c r="BB18" i="1"/>
  <c r="AA95" i="1"/>
  <c r="BB5269" i="1"/>
  <c r="AS5268" i="1"/>
  <c r="BB5268" i="1" s="1"/>
  <c r="AW5279" i="1"/>
  <c r="BD5279" i="1"/>
  <c r="AV5297" i="1"/>
  <c r="AW5297" i="1" s="1"/>
  <c r="AY5269" i="1"/>
  <c r="AV5269" i="1"/>
  <c r="AW5269" i="1" s="1"/>
  <c r="AJ5268" i="1"/>
  <c r="O5290" i="1"/>
  <c r="Q5290" i="1" s="1"/>
  <c r="T5290" i="1" s="1"/>
  <c r="AY5283" i="1"/>
  <c r="BC5283" i="1" s="1"/>
  <c r="AV5283" i="1"/>
  <c r="AZ5086" i="1"/>
  <c r="V5086" i="1"/>
  <c r="X5086" i="1" s="1"/>
  <c r="AA5086" i="1" s="1"/>
  <c r="BB5134" i="1"/>
  <c r="BC5080" i="1"/>
  <c r="AW5079" i="1"/>
  <c r="AW5075" i="1"/>
  <c r="BD5075" i="1"/>
  <c r="X5065" i="1"/>
  <c r="AA5065" i="1" s="1"/>
  <c r="V5064" i="1"/>
  <c r="K5079" i="1"/>
  <c r="AV4916" i="1"/>
  <c r="AW4916" i="1" s="1"/>
  <c r="AJ4915" i="1"/>
  <c r="AY4916" i="1"/>
  <c r="BC4916" i="1" s="1"/>
  <c r="BD4916" i="1" s="1"/>
  <c r="AR5115" i="1"/>
  <c r="AS4882" i="1"/>
  <c r="BB4889" i="1"/>
  <c r="K4710" i="1"/>
  <c r="J4709" i="1"/>
  <c r="K4475" i="1"/>
  <c r="J4474" i="1"/>
  <c r="K4474" i="1" s="1"/>
  <c r="BC4434" i="1"/>
  <c r="BD4434" i="1" s="1"/>
  <c r="AV4481" i="1"/>
  <c r="AY4263" i="1"/>
  <c r="BC4263" i="1" s="1"/>
  <c r="BD4263" i="1" s="1"/>
  <c r="AV4263" i="1"/>
  <c r="AW4263" i="1" s="1"/>
  <c r="D4707" i="1"/>
  <c r="E4707" i="1" s="1"/>
  <c r="E4505" i="1"/>
  <c r="AV4271" i="1"/>
  <c r="AW4271" i="1" s="1"/>
  <c r="AY4271" i="1"/>
  <c r="BC4271" i="1" s="1"/>
  <c r="AJ4270" i="1"/>
  <c r="AY4073" i="1"/>
  <c r="BC4073" i="1" s="1"/>
  <c r="BD4073" i="1" s="1"/>
  <c r="AJ4066" i="1"/>
  <c r="AV4073" i="1"/>
  <c r="AW4073" i="1" s="1"/>
  <c r="E4301" i="1"/>
  <c r="AJ4248" i="1"/>
  <c r="AV4067" i="1"/>
  <c r="AW4067" i="1" s="1"/>
  <c r="AZ4045" i="1"/>
  <c r="AM4044" i="1"/>
  <c r="AZ4044" i="1" s="1"/>
  <c r="AY4112" i="1"/>
  <c r="BC4112" i="1" s="1"/>
  <c r="BD4112" i="1" s="1"/>
  <c r="AV4112" i="1"/>
  <c r="AW4112" i="1" s="1"/>
  <c r="AM4066" i="1"/>
  <c r="AZ4066" i="1" s="1"/>
  <c r="BC3913" i="1"/>
  <c r="BD3913" i="1" s="1"/>
  <c r="BD3844" i="1"/>
  <c r="AW3844" i="1"/>
  <c r="AY3908" i="1"/>
  <c r="BC3908" i="1" s="1"/>
  <c r="BD3908" i="1" s="1"/>
  <c r="AV3908" i="1"/>
  <c r="AW3908" i="1" s="1"/>
  <c r="AW3841" i="1"/>
  <c r="AW3707" i="1"/>
  <c r="BD3707" i="1"/>
  <c r="AW3660" i="1"/>
  <c r="BD3660" i="1"/>
  <c r="X3841" i="1"/>
  <c r="AA3841" i="1" s="1"/>
  <c r="V3840" i="1"/>
  <c r="AY3907" i="1"/>
  <c r="BC3907" i="1" s="1"/>
  <c r="BD3907" i="1" s="1"/>
  <c r="AV3907" i="1"/>
  <c r="AW3907" i="1" s="1"/>
  <c r="BD3637" i="1"/>
  <c r="K3659" i="1"/>
  <c r="BB3433" i="1"/>
  <c r="AS3432" i="1"/>
  <c r="BB3432" i="1" s="1"/>
  <c r="X3690" i="1"/>
  <c r="AA3690" i="1" s="1"/>
  <c r="AY3704" i="1"/>
  <c r="BC3704" i="1" s="1"/>
  <c r="BD3704" i="1" s="1"/>
  <c r="AV3704" i="1"/>
  <c r="AW3704" i="1" s="1"/>
  <c r="I3687" i="1"/>
  <c r="BD3461" i="1"/>
  <c r="O3432" i="1"/>
  <c r="Q3433" i="1"/>
  <c r="T3433" i="1" s="1"/>
  <c r="AY3488" i="1"/>
  <c r="BC3488" i="1" s="1"/>
  <c r="BD3488" i="1" s="1"/>
  <c r="AV3488" i="1"/>
  <c r="AW3488" i="1" s="1"/>
  <c r="AJ3487" i="1"/>
  <c r="G3454" i="1"/>
  <c r="H3454" i="1" s="1"/>
  <c r="H3455" i="1"/>
  <c r="AZ3425" i="1"/>
  <c r="BC3425" i="1" s="1"/>
  <c r="BD3425" i="1" s="1"/>
  <c r="AY3092" i="1"/>
  <c r="BC3092" i="1" s="1"/>
  <c r="BD3092" i="1" s="1"/>
  <c r="AV3092" i="1"/>
  <c r="AW3092" i="1" s="1"/>
  <c r="D3250" i="1"/>
  <c r="E3250" i="1" s="1"/>
  <c r="I3078" i="1"/>
  <c r="I3077" i="1" s="1"/>
  <c r="I3279" i="1" s="1"/>
  <c r="K3079" i="1"/>
  <c r="AR3228" i="1"/>
  <c r="AR3279" i="1" s="1"/>
  <c r="BA3078" i="1"/>
  <c r="AP3077" i="1"/>
  <c r="AV3251" i="1"/>
  <c r="AW3251" i="1" s="1"/>
  <c r="AE3229" i="1"/>
  <c r="AH3229" i="1" s="1"/>
  <c r="X3046" i="1"/>
  <c r="AA3046" i="1" s="1"/>
  <c r="AW3044" i="1"/>
  <c r="BD3044" i="1"/>
  <c r="AW3000" i="1"/>
  <c r="BD3000" i="1"/>
  <c r="AL3077" i="1"/>
  <c r="AL3279" i="1" s="1"/>
  <c r="AW3048" i="1"/>
  <c r="BD3048" i="1"/>
  <c r="W3075" i="1"/>
  <c r="AE2821" i="1"/>
  <c r="AH2821" i="1" s="1"/>
  <c r="AC2820" i="1"/>
  <c r="AE2820" i="1" s="1"/>
  <c r="AH2820" i="1" s="1"/>
  <c r="AN3279" i="1"/>
  <c r="AW2957" i="1"/>
  <c r="BD2957" i="1"/>
  <c r="AY2704" i="1"/>
  <c r="BC2704" i="1" s="1"/>
  <c r="AV2704" i="1"/>
  <c r="AW2704" i="1" s="1"/>
  <c r="AJ2686" i="1"/>
  <c r="AM2669" i="1"/>
  <c r="AZ2670" i="1"/>
  <c r="BD2620" i="1"/>
  <c r="AW2620" i="1"/>
  <c r="BD2704" i="1"/>
  <c r="AW2603" i="1"/>
  <c r="BD2603" i="1"/>
  <c r="M2667" i="1"/>
  <c r="AW2681" i="1"/>
  <c r="BD2681" i="1"/>
  <c r="T2482" i="1"/>
  <c r="AR2026" i="1"/>
  <c r="BA2026" i="1" s="1"/>
  <c r="AM2208" i="1"/>
  <c r="AZ2208" i="1" s="1"/>
  <c r="AZ2209" i="1"/>
  <c r="V2261" i="1"/>
  <c r="X2262" i="1"/>
  <c r="AA2262" i="1" s="1"/>
  <c r="K2231" i="1"/>
  <c r="J2230" i="1"/>
  <c r="K2230" i="1" s="1"/>
  <c r="AW2153" i="1"/>
  <c r="BD2153" i="1"/>
  <c r="K2261" i="1"/>
  <c r="AY2070" i="1"/>
  <c r="BC2070" i="1" s="1"/>
  <c r="BD2070" i="1" s="1"/>
  <c r="AJ2069" i="1"/>
  <c r="AV2070" i="1"/>
  <c r="AW2070" i="1" s="1"/>
  <c r="BA2482" i="1"/>
  <c r="AY1868" i="1"/>
  <c r="BC1868" i="1" s="1"/>
  <c r="BD1868" i="1" s="1"/>
  <c r="AV1868" i="1"/>
  <c r="AW1868" i="1" s="1"/>
  <c r="H2231" i="1"/>
  <c r="F2259" i="1"/>
  <c r="AZ2033" i="1"/>
  <c r="D2230" i="1"/>
  <c r="E2230" i="1" s="1"/>
  <c r="T2208" i="1"/>
  <c r="H2058" i="1"/>
  <c r="G2057" i="1"/>
  <c r="AD2261" i="1"/>
  <c r="AD2463" i="1" s="1"/>
  <c r="AO2230" i="1"/>
  <c r="AO2259" i="1" s="1"/>
  <c r="AL2004" i="1"/>
  <c r="AL2055" i="1" s="1"/>
  <c r="AS1851" i="1"/>
  <c r="BB1851" i="1" s="1"/>
  <c r="BB1649" i="1"/>
  <c r="AY1666" i="1"/>
  <c r="AY1801" i="1"/>
  <c r="BC1801" i="1" s="1"/>
  <c r="AJ1800" i="1"/>
  <c r="AV1801" i="1"/>
  <c r="E1649" i="1"/>
  <c r="AQ1647" i="1"/>
  <c r="Q1445" i="1"/>
  <c r="T1445" i="1" s="1"/>
  <c r="BC1598" i="1"/>
  <c r="BD1598" i="1" s="1"/>
  <c r="AY1856" i="1"/>
  <c r="BC1856" i="1" s="1"/>
  <c r="BD1856" i="1" s="1"/>
  <c r="AJ1855" i="1"/>
  <c r="AV1856" i="1"/>
  <c r="AW1856" i="1" s="1"/>
  <c r="AY1250" i="1"/>
  <c r="BC1250" i="1" s="1"/>
  <c r="BD1250" i="1" s="1"/>
  <c r="AV1250" i="1"/>
  <c r="AW1250" i="1" s="1"/>
  <c r="AY1459" i="1"/>
  <c r="BC1459" i="1" s="1"/>
  <c r="BD1459" i="1" s="1"/>
  <c r="AV1459" i="1"/>
  <c r="AW1459" i="1" s="1"/>
  <c r="AJ984" i="1"/>
  <c r="AY985" i="1"/>
  <c r="AV953" i="1"/>
  <c r="AW953" i="1" s="1"/>
  <c r="AY953" i="1"/>
  <c r="BC953" i="1" s="1"/>
  <c r="BD953" i="1" s="1"/>
  <c r="AY1040" i="1"/>
  <c r="BC1040" i="1" s="1"/>
  <c r="BD1040" i="1" s="1"/>
  <c r="AV1040" i="1"/>
  <c r="AW1040" i="1" s="1"/>
  <c r="AJ1039" i="1"/>
  <c r="AJ836" i="1"/>
  <c r="Q1446" i="1"/>
  <c r="T1446" i="1" s="1"/>
  <c r="AW1019" i="1"/>
  <c r="BD1019" i="1"/>
  <c r="T203" i="1"/>
  <c r="AY1011" i="1"/>
  <c r="BC1011" i="1" s="1"/>
  <c r="BD1011" i="1" s="1"/>
  <c r="AV1011" i="1"/>
  <c r="AW1011" i="1" s="1"/>
  <c r="H1008" i="1"/>
  <c r="G1007" i="1"/>
  <c r="AV895" i="1"/>
  <c r="AW895" i="1" s="1"/>
  <c r="AY895" i="1"/>
  <c r="BC895" i="1" s="1"/>
  <c r="BD895" i="1" s="1"/>
  <c r="AW1131" i="1"/>
  <c r="BD1131" i="1"/>
  <c r="O1007" i="1"/>
  <c r="Q1008" i="1"/>
  <c r="T1008" i="1" s="1"/>
  <c r="H1000" i="1"/>
  <c r="G999" i="1"/>
  <c r="H999" i="1" s="1"/>
  <c r="AY995" i="1"/>
  <c r="BC995" i="1" s="1"/>
  <c r="BD995" i="1" s="1"/>
  <c r="AV995" i="1"/>
  <c r="AW995" i="1" s="1"/>
  <c r="AC985" i="1"/>
  <c r="AE986" i="1"/>
  <c r="AH986" i="1" s="1"/>
  <c r="AW959" i="1"/>
  <c r="BD959" i="1"/>
  <c r="AY915" i="1"/>
  <c r="BC915" i="1" s="1"/>
  <c r="BD915" i="1" s="1"/>
  <c r="AV915" i="1"/>
  <c r="AW915" i="1" s="1"/>
  <c r="BC1020" i="1"/>
  <c r="BD1020" i="1" s="1"/>
  <c r="AZ1007" i="1"/>
  <c r="AN1006" i="1"/>
  <c r="AZ1006" i="1" s="1"/>
  <c r="AN984" i="1"/>
  <c r="AZ984" i="1" s="1"/>
  <c r="AZ985" i="1"/>
  <c r="AW960" i="1"/>
  <c r="BD960" i="1"/>
  <c r="T937" i="1"/>
  <c r="Q121" i="1"/>
  <c r="Q119" i="1" s="1"/>
  <c r="W833" i="1"/>
  <c r="W1035" i="1" s="1"/>
  <c r="W9" i="1" s="1"/>
  <c r="BD715" i="1"/>
  <c r="AW715" i="1"/>
  <c r="AD833" i="1"/>
  <c r="AD1035" i="1" s="1"/>
  <c r="AD9" i="1" s="1"/>
  <c r="AW701" i="1"/>
  <c r="BD701" i="1"/>
  <c r="BC662" i="1"/>
  <c r="BD662" i="1" s="1"/>
  <c r="AW523" i="1"/>
  <c r="BD523" i="1"/>
  <c r="BD390" i="1"/>
  <c r="AW390" i="1"/>
  <c r="T186" i="1"/>
  <c r="AY979" i="1"/>
  <c r="BC979" i="1" s="1"/>
  <c r="BD979" i="1" s="1"/>
  <c r="AV979" i="1"/>
  <c r="AW979" i="1" s="1"/>
  <c r="Q426" i="1"/>
  <c r="T426" i="1" s="1"/>
  <c r="O425" i="1"/>
  <c r="X834" i="1"/>
  <c r="AA834" i="1" s="1"/>
  <c r="O802" i="1"/>
  <c r="Q802" i="1" s="1"/>
  <c r="T802" i="1" s="1"/>
  <c r="Q803" i="1"/>
  <c r="T803" i="1" s="1"/>
  <c r="AW780" i="1"/>
  <c r="K599" i="1"/>
  <c r="I598" i="1"/>
  <c r="K598" i="1" s="1"/>
  <c r="AW863" i="1"/>
  <c r="BD863" i="1"/>
  <c r="T47" i="1"/>
  <c r="D598" i="1"/>
  <c r="E598" i="1" s="1"/>
  <c r="E605" i="1"/>
  <c r="F850" i="1"/>
  <c r="T388" i="1"/>
  <c r="BC1015" i="1"/>
  <c r="BD1015" i="1" s="1"/>
  <c r="BC867" i="1"/>
  <c r="BD867" i="1" s="1"/>
  <c r="AS850" i="1"/>
  <c r="X442" i="1"/>
  <c r="AA442" i="1" s="1"/>
  <c r="V425" i="1"/>
  <c r="BC374" i="1"/>
  <c r="BD374" i="1" s="1"/>
  <c r="AW851" i="1"/>
  <c r="AZ853" i="1"/>
  <c r="AM850" i="1"/>
  <c r="AV357" i="1"/>
  <c r="AW357" i="1" s="1"/>
  <c r="BD247" i="1"/>
  <c r="T43" i="1"/>
  <c r="AW247" i="1"/>
  <c r="Q406" i="1"/>
  <c r="Q401" i="1" s="1"/>
  <c r="Q394" i="1" s="1"/>
  <c r="Q204" i="1"/>
  <c r="Q202" i="1" s="1"/>
  <c r="Q197" i="1" s="1"/>
  <c r="C425" i="1"/>
  <c r="C627" i="1" s="1"/>
  <c r="E402" i="1"/>
  <c r="D401" i="1"/>
  <c r="E401" i="1" s="1"/>
  <c r="AV359" i="1"/>
  <c r="BD290" i="1"/>
  <c r="T289" i="1"/>
  <c r="AW290" i="1"/>
  <c r="T86" i="1"/>
  <c r="BA396" i="1"/>
  <c r="AQ395" i="1"/>
  <c r="BC109" i="1"/>
  <c r="BD109" i="1" s="1"/>
  <c r="AY99" i="1"/>
  <c r="BC99" i="1" s="1"/>
  <c r="BD99" i="1" s="1"/>
  <c r="AV99" i="1"/>
  <c r="AW99" i="1" s="1"/>
  <c r="Q44" i="1"/>
  <c r="Q41" i="1" s="1"/>
  <c r="BC242" i="1"/>
  <c r="BD242" i="1" s="1"/>
  <c r="BC87" i="1"/>
  <c r="BB395" i="1"/>
  <c r="AS394" i="1"/>
  <c r="BB394" i="1" s="1"/>
  <c r="AZ153" i="1"/>
  <c r="BC153" i="1" s="1"/>
  <c r="AV93" i="1"/>
  <c r="AW93" i="1" s="1"/>
  <c r="X118" i="1"/>
  <c r="AA118" i="1" s="1"/>
  <c r="AL17" i="1"/>
  <c r="AL219" i="1" s="1"/>
  <c r="BB90" i="1"/>
  <c r="AS89" i="1"/>
  <c r="BB89" i="1" s="1"/>
  <c r="AY644" i="1"/>
  <c r="BC644" i="1" s="1"/>
  <c r="BD644" i="1" s="1"/>
  <c r="AV644" i="1"/>
  <c r="AW644" i="1" s="1"/>
  <c r="AZ289" i="1"/>
  <c r="BD113" i="1"/>
  <c r="AW113" i="1"/>
  <c r="AH91" i="1"/>
  <c r="K118" i="1"/>
  <c r="J117" i="1"/>
  <c r="K117" i="1" s="1"/>
  <c r="BC312" i="1"/>
  <c r="BD312" i="1" s="1"/>
  <c r="AS238" i="1"/>
  <c r="BB238" i="1" s="1"/>
  <c r="AV435" i="1"/>
  <c r="AW435" i="1" s="1"/>
  <c r="AY435" i="1"/>
  <c r="BC435" i="1" s="1"/>
  <c r="BD435" i="1" s="1"/>
  <c r="AJ231" i="1"/>
  <c r="BC212" i="1"/>
  <c r="BD212" i="1" s="1"/>
  <c r="AY195" i="1"/>
  <c r="BC187" i="1"/>
  <c r="BC175" i="1"/>
  <c r="BD175" i="1" s="1"/>
  <c r="BC43" i="1"/>
  <c r="V18" i="1"/>
  <c r="AN5290" i="1"/>
  <c r="AZ5290" i="1" s="1"/>
  <c r="BC5185" i="1"/>
  <c r="BD5185" i="1" s="1"/>
  <c r="AJ5129" i="1"/>
  <c r="AJ5118" i="1" s="1"/>
  <c r="AV5130" i="1"/>
  <c r="AW5130" i="1" s="1"/>
  <c r="AY5130" i="1"/>
  <c r="BC5130" i="1" s="1"/>
  <c r="BD5130" i="1" s="1"/>
  <c r="K5087" i="1"/>
  <c r="J5086" i="1"/>
  <c r="K5086" i="1" s="1"/>
  <c r="BB5094" i="1"/>
  <c r="AS5093" i="1"/>
  <c r="AM5064" i="1"/>
  <c r="AZ5064" i="1" s="1"/>
  <c r="AZ5065" i="1"/>
  <c r="AW5098" i="1"/>
  <c r="BD5098" i="1"/>
  <c r="AE5087" i="1"/>
  <c r="AH5087" i="1" s="1"/>
  <c r="AC5086" i="1"/>
  <c r="AE5086" i="1" s="1"/>
  <c r="AH5086" i="1" s="1"/>
  <c r="BD5035" i="1"/>
  <c r="AW5035" i="1"/>
  <c r="AC5064" i="1"/>
  <c r="AV4927" i="1"/>
  <c r="AW4927" i="1" s="1"/>
  <c r="AY4927" i="1"/>
  <c r="BC4927" i="1" s="1"/>
  <c r="BD4927" i="1" s="1"/>
  <c r="AY4928" i="1"/>
  <c r="BC4928" i="1" s="1"/>
  <c r="BD4928" i="1" s="1"/>
  <c r="AV4928" i="1"/>
  <c r="AW4928" i="1" s="1"/>
  <c r="AV4860" i="1"/>
  <c r="AW4860" i="1" s="1"/>
  <c r="O4911" i="1"/>
  <c r="Q4911" i="1" s="1"/>
  <c r="T4911" i="1" s="1"/>
  <c r="AY4722" i="1"/>
  <c r="BC4722" i="1" s="1"/>
  <c r="BD4722" i="1" s="1"/>
  <c r="AJ4721" i="1"/>
  <c r="AV4722" i="1"/>
  <c r="AW4722" i="1" s="1"/>
  <c r="AV4720" i="1"/>
  <c r="AW4720" i="1" s="1"/>
  <c r="AY4720" i="1"/>
  <c r="BC4720" i="1" s="1"/>
  <c r="BD4720" i="1" s="1"/>
  <c r="AY4453" i="1"/>
  <c r="BC4453" i="1" s="1"/>
  <c r="AJ4452" i="1"/>
  <c r="AV4453" i="1"/>
  <c r="AY4519" i="1"/>
  <c r="BC4519" i="1" s="1"/>
  <c r="BD4519" i="1" s="1"/>
  <c r="AV4519" i="1"/>
  <c r="AW4519" i="1" s="1"/>
  <c r="AJ4517" i="1"/>
  <c r="AV4475" i="1"/>
  <c r="AY4475" i="1"/>
  <c r="BC4475" i="1" s="1"/>
  <c r="AJ4474" i="1"/>
  <c r="AM4452" i="1"/>
  <c r="AZ4452" i="1" s="1"/>
  <c r="AY4277" i="1"/>
  <c r="BC4277" i="1" s="1"/>
  <c r="AV4277" i="1"/>
  <c r="BD4271" i="1"/>
  <c r="AD4452" i="1"/>
  <c r="AC4707" i="1"/>
  <c r="AE4707" i="1" s="1"/>
  <c r="AH4707" i="1" s="1"/>
  <c r="AE4505" i="1"/>
  <c r="AH4505" i="1" s="1"/>
  <c r="I4301" i="1"/>
  <c r="K4302" i="1"/>
  <c r="BD4277" i="1"/>
  <c r="AW4277" i="1"/>
  <c r="AY4045" i="1"/>
  <c r="AJ4044" i="1"/>
  <c r="AV4045" i="1"/>
  <c r="AW4045" i="1" s="1"/>
  <c r="X4045" i="1"/>
  <c r="AA4045" i="1" s="1"/>
  <c r="V4044" i="1"/>
  <c r="X4044" i="1" s="1"/>
  <c r="AA4044" i="1" s="1"/>
  <c r="AT4503" i="1"/>
  <c r="BB4097" i="1"/>
  <c r="V4299" i="1"/>
  <c r="X4299" i="1" s="1"/>
  <c r="AA4299" i="1" s="1"/>
  <c r="X4097" i="1"/>
  <c r="AA4097" i="1" s="1"/>
  <c r="AY3855" i="1"/>
  <c r="BC3855" i="1" s="1"/>
  <c r="BD3855" i="1" s="1"/>
  <c r="AV3855" i="1"/>
  <c r="AW3855" i="1" s="1"/>
  <c r="D3862" i="1"/>
  <c r="E3862" i="1" s="1"/>
  <c r="BC3827" i="1"/>
  <c r="AY3731" i="1"/>
  <c r="AL3706" i="1"/>
  <c r="AC3893" i="1"/>
  <c r="AE3894" i="1"/>
  <c r="AH3894" i="1" s="1"/>
  <c r="BA3869" i="1"/>
  <c r="BD3860" i="1"/>
  <c r="AW3860" i="1"/>
  <c r="W3891" i="1"/>
  <c r="H3502" i="1"/>
  <c r="G3485" i="1"/>
  <c r="K3433" i="1"/>
  <c r="J3432" i="1"/>
  <c r="K3432" i="1" s="1"/>
  <c r="AC3862" i="1"/>
  <c r="AE3862" i="1" s="1"/>
  <c r="AH3862" i="1" s="1"/>
  <c r="AY3496" i="1"/>
  <c r="BC3496" i="1" s="1"/>
  <c r="BD3496" i="1" s="1"/>
  <c r="AV3496" i="1"/>
  <c r="AW3496" i="1" s="1"/>
  <c r="AC3485" i="1"/>
  <c r="AE3486" i="1"/>
  <c r="AH3486" i="1" s="1"/>
  <c r="G3432" i="1"/>
  <c r="H3433" i="1"/>
  <c r="AV3703" i="1"/>
  <c r="AW3703" i="1" s="1"/>
  <c r="AY3703" i="1"/>
  <c r="BC3703" i="1" s="1"/>
  <c r="BD3703" i="1" s="1"/>
  <c r="AQ3636" i="1"/>
  <c r="AV3433" i="1"/>
  <c r="AC3483" i="1"/>
  <c r="AE3483" i="1" s="1"/>
  <c r="AH3483" i="1" s="1"/>
  <c r="AE3281" i="1"/>
  <c r="AH3281" i="1" s="1"/>
  <c r="AM3485" i="1"/>
  <c r="AV3314" i="1"/>
  <c r="AW3314" i="1" s="1"/>
  <c r="AY3090" i="1"/>
  <c r="BC3090" i="1" s="1"/>
  <c r="BD3090" i="1" s="1"/>
  <c r="AJ3089" i="1"/>
  <c r="AV3090" i="1"/>
  <c r="AW3090" i="1" s="1"/>
  <c r="BC3314" i="1"/>
  <c r="BD3314" i="1" s="1"/>
  <c r="BA3281" i="1"/>
  <c r="AW3139" i="1"/>
  <c r="BD3139" i="1"/>
  <c r="Q3078" i="1"/>
  <c r="T3078" i="1" s="1"/>
  <c r="O3077" i="1"/>
  <c r="AM2873" i="1"/>
  <c r="AZ2874" i="1"/>
  <c r="AV3053" i="1"/>
  <c r="AO3046" i="1"/>
  <c r="AO3075" i="1" s="1"/>
  <c r="AW2891" i="1"/>
  <c r="BD2891" i="1"/>
  <c r="X3077" i="1"/>
  <c r="AA3077" i="1" s="1"/>
  <c r="J3046" i="1"/>
  <c r="K3046" i="1" s="1"/>
  <c r="AZ3025" i="1"/>
  <c r="BC3025" i="1" s="1"/>
  <c r="AM3024" i="1"/>
  <c r="AZ3024" i="1" s="1"/>
  <c r="AZ2843" i="1"/>
  <c r="BC2843" i="1" s="1"/>
  <c r="BD2843" i="1" s="1"/>
  <c r="AM2842" i="1"/>
  <c r="AZ2842" i="1" s="1"/>
  <c r="X2820" i="1"/>
  <c r="AA2820" i="1" s="1"/>
  <c r="AW3026" i="1"/>
  <c r="BD3026" i="1"/>
  <c r="X2842" i="1"/>
  <c r="AA2842" i="1" s="1"/>
  <c r="AJ2671" i="1"/>
  <c r="AY2678" i="1"/>
  <c r="BC2678" i="1" s="1"/>
  <c r="BD2678" i="1" s="1"/>
  <c r="AV2678" i="1"/>
  <c r="AW2678" i="1" s="1"/>
  <c r="AP2669" i="1"/>
  <c r="BA2686" i="1"/>
  <c r="AV2476" i="1"/>
  <c r="AW2476" i="1" s="1"/>
  <c r="AY2476" i="1"/>
  <c r="BC2476" i="1" s="1"/>
  <c r="BD2476" i="1" s="1"/>
  <c r="BC2711" i="1"/>
  <c r="BD2711" i="1" s="1"/>
  <c r="F2871" i="1"/>
  <c r="E2849" i="1"/>
  <c r="BA2671" i="1"/>
  <c r="E2670" i="1"/>
  <c r="D2669" i="1"/>
  <c r="AW2601" i="1"/>
  <c r="BD2601" i="1"/>
  <c r="Q2670" i="1"/>
  <c r="T2670" i="1" s="1"/>
  <c r="P2669" i="1"/>
  <c r="P2871" i="1" s="1"/>
  <c r="BB2435" i="1"/>
  <c r="AS2434" i="1"/>
  <c r="BB2434" i="1" s="1"/>
  <c r="BB2262" i="1"/>
  <c r="AS2261" i="1"/>
  <c r="AV2027" i="1"/>
  <c r="AW2027" i="1" s="1"/>
  <c r="AY2027" i="1"/>
  <c r="AJ2026" i="1"/>
  <c r="AV2498" i="1"/>
  <c r="AW2498" i="1" s="1"/>
  <c r="AY2498" i="1"/>
  <c r="BC2498" i="1" s="1"/>
  <c r="BD2498" i="1" s="1"/>
  <c r="AD2208" i="1"/>
  <c r="AD2259" i="1" s="1"/>
  <c r="H2441" i="1"/>
  <c r="AW2399" i="1"/>
  <c r="BD2399" i="1"/>
  <c r="D2463" i="1"/>
  <c r="E2463" i="1" s="1"/>
  <c r="E2261" i="1"/>
  <c r="BC2533" i="1"/>
  <c r="BD2533" i="1" s="1"/>
  <c r="AY1611" i="1"/>
  <c r="AV1611" i="1"/>
  <c r="C2667" i="1"/>
  <c r="K2019" i="1"/>
  <c r="J2004" i="1"/>
  <c r="AR2057" i="1"/>
  <c r="AR2259" i="1" s="1"/>
  <c r="AK2463" i="1"/>
  <c r="W2259" i="1"/>
  <c r="BA2027" i="1"/>
  <c r="AW1871" i="1"/>
  <c r="BD1871" i="1"/>
  <c r="AA2074" i="1"/>
  <c r="AC2026" i="1"/>
  <c r="AE2026" i="1" s="1"/>
  <c r="AH2026" i="1" s="1"/>
  <c r="G1618" i="1"/>
  <c r="H1619" i="1"/>
  <c r="AK1800" i="1"/>
  <c r="AK1851" i="1" s="1"/>
  <c r="AW1771" i="1"/>
  <c r="BD1771" i="1"/>
  <c r="BC1698" i="1"/>
  <c r="BD1698" i="1" s="1"/>
  <c r="C1822" i="1"/>
  <c r="E1823" i="1"/>
  <c r="AY1658" i="1"/>
  <c r="BC1658" i="1" s="1"/>
  <c r="BD1658" i="1" s="1"/>
  <c r="AV1658" i="1"/>
  <c r="AW1658" i="1" s="1"/>
  <c r="C2055" i="1"/>
  <c r="BA1242" i="1"/>
  <c r="AQ1241" i="1"/>
  <c r="O2055" i="1"/>
  <c r="Q2055" i="1" s="1"/>
  <c r="T2055" i="1" s="1"/>
  <c r="AV1652" i="1"/>
  <c r="AW1652" i="1" s="1"/>
  <c r="AJ1651" i="1"/>
  <c r="AY1652" i="1"/>
  <c r="BC1652" i="1" s="1"/>
  <c r="BD1652" i="1" s="1"/>
  <c r="AY1619" i="1"/>
  <c r="AJ1618" i="1"/>
  <c r="AV1619" i="1"/>
  <c r="J1800" i="1"/>
  <c r="K1800" i="1" s="1"/>
  <c r="K1801" i="1"/>
  <c r="BA1666" i="1"/>
  <c r="BA1446" i="1"/>
  <c r="AY1255" i="1"/>
  <c r="BC1255" i="1" s="1"/>
  <c r="BD1255" i="1" s="1"/>
  <c r="AV1255" i="1"/>
  <c r="AW1255" i="1" s="1"/>
  <c r="BA1014" i="1"/>
  <c r="AP1013" i="1"/>
  <c r="BA1013" i="1" s="1"/>
  <c r="K985" i="1"/>
  <c r="I984" i="1"/>
  <c r="K984" i="1" s="1"/>
  <c r="AV969" i="1"/>
  <c r="AW969" i="1" s="1"/>
  <c r="AY969" i="1"/>
  <c r="BC969" i="1" s="1"/>
  <c r="BD969" i="1" s="1"/>
  <c r="AS1241" i="1"/>
  <c r="BB1242" i="1"/>
  <c r="AY971" i="1"/>
  <c r="BC971" i="1" s="1"/>
  <c r="AV971" i="1"/>
  <c r="AY923" i="1"/>
  <c r="BC923" i="1" s="1"/>
  <c r="AV923" i="1"/>
  <c r="BD887" i="1"/>
  <c r="AV642" i="1"/>
  <c r="AW642" i="1" s="1"/>
  <c r="AY642" i="1"/>
  <c r="BC642" i="1" s="1"/>
  <c r="BD642" i="1" s="1"/>
  <c r="AJ641" i="1"/>
  <c r="AJ234" i="1"/>
  <c r="AW973" i="1"/>
  <c r="BD973" i="1"/>
  <c r="AY907" i="1"/>
  <c r="BC907" i="1" s="1"/>
  <c r="BD907" i="1" s="1"/>
  <c r="AV907" i="1"/>
  <c r="AW907" i="1" s="1"/>
  <c r="H882" i="1"/>
  <c r="G850" i="1"/>
  <c r="AC1013" i="1"/>
  <c r="AE1013" i="1" s="1"/>
  <c r="AH1013" i="1" s="1"/>
  <c r="AE1014" i="1"/>
  <c r="AH1014" i="1" s="1"/>
  <c r="O850" i="1"/>
  <c r="Q882" i="1"/>
  <c r="T882" i="1" s="1"/>
  <c r="AW1027" i="1"/>
  <c r="BD1027" i="1"/>
  <c r="T211" i="1"/>
  <c r="BC996" i="1"/>
  <c r="BD996" i="1" s="1"/>
  <c r="AW889" i="1"/>
  <c r="T73" i="1"/>
  <c r="AZ892" i="1"/>
  <c r="AV892" i="1"/>
  <c r="AW1055" i="1"/>
  <c r="BD1055" i="1"/>
  <c r="BC947" i="1"/>
  <c r="BC921" i="1"/>
  <c r="BD921" i="1" s="1"/>
  <c r="AP850" i="1"/>
  <c r="BA882" i="1"/>
  <c r="AW749" i="1"/>
  <c r="BD749" i="1"/>
  <c r="BD545" i="1"/>
  <c r="AW545" i="1"/>
  <c r="AE781" i="1"/>
  <c r="AH781" i="1" s="1"/>
  <c r="AC780" i="1"/>
  <c r="AE780" i="1" s="1"/>
  <c r="AH780" i="1" s="1"/>
  <c r="AC629" i="1"/>
  <c r="AE646" i="1"/>
  <c r="AH646" i="1" s="1"/>
  <c r="AY646" i="1"/>
  <c r="H426" i="1"/>
  <c r="G425" i="1"/>
  <c r="BD804" i="1"/>
  <c r="AW804" i="1"/>
  <c r="H629" i="1"/>
  <c r="K1049" i="1"/>
  <c r="J1038" i="1"/>
  <c r="AW859" i="1"/>
  <c r="BD859" i="1"/>
  <c r="H834" i="1"/>
  <c r="F833" i="1"/>
  <c r="F1035" i="1" s="1"/>
  <c r="F9" i="1" s="1"/>
  <c r="J629" i="1"/>
  <c r="BD587" i="1"/>
  <c r="AW587" i="1"/>
  <c r="AG1035" i="1"/>
  <c r="AG9" i="1" s="1"/>
  <c r="AG15" i="1" s="1"/>
  <c r="E426" i="1"/>
  <c r="D425" i="1"/>
  <c r="E388" i="1"/>
  <c r="D387" i="1"/>
  <c r="E387" i="1" s="1"/>
  <c r="AL1013" i="1"/>
  <c r="AL1006" i="1" s="1"/>
  <c r="BC851" i="1"/>
  <c r="BD851" i="1" s="1"/>
  <c r="AM576" i="1"/>
  <c r="AZ576" i="1" s="1"/>
  <c r="AZ577" i="1"/>
  <c r="BC418" i="1"/>
  <c r="BD418" i="1" s="1"/>
  <c r="AP401" i="1"/>
  <c r="BA402" i="1"/>
  <c r="BC326" i="1"/>
  <c r="P850" i="1"/>
  <c r="BD266" i="1"/>
  <c r="T62" i="1"/>
  <c r="AW266" i="1"/>
  <c r="BC296" i="1"/>
  <c r="BD296" i="1" s="1"/>
  <c r="BD816" i="1"/>
  <c r="AW816" i="1"/>
  <c r="BD306" i="1"/>
  <c r="T305" i="1"/>
  <c r="T102" i="1"/>
  <c r="AW306" i="1"/>
  <c r="AW328" i="1"/>
  <c r="T124" i="1"/>
  <c r="BD272" i="1"/>
  <c r="AW272" i="1"/>
  <c r="X795" i="1"/>
  <c r="AA795" i="1" s="1"/>
  <c r="BD326" i="1"/>
  <c r="AW326" i="1"/>
  <c r="T122" i="1"/>
  <c r="BC404" i="1"/>
  <c r="BD404" i="1" s="1"/>
  <c r="BD369" i="1"/>
  <c r="AW452" i="1"/>
  <c r="BD452" i="1"/>
  <c r="T248" i="1"/>
  <c r="E191" i="1"/>
  <c r="T199" i="1"/>
  <c r="AV341" i="1"/>
  <c r="AW341" i="1" s="1"/>
  <c r="G197" i="1"/>
  <c r="H202" i="1"/>
  <c r="BB196" i="1"/>
  <c r="AS195" i="1"/>
  <c r="AV195" i="1" s="1"/>
  <c r="AW195" i="1" s="1"/>
  <c r="BB156" i="1"/>
  <c r="AS155" i="1"/>
  <c r="BB155" i="1" s="1"/>
  <c r="BD241" i="1"/>
  <c r="AW241" i="1"/>
  <c r="BA192" i="1"/>
  <c r="AF184" i="1"/>
  <c r="AF183" i="1" s="1"/>
  <c r="AF168" i="1" s="1"/>
  <c r="AF219" i="1" s="1"/>
  <c r="AZ116" i="1"/>
  <c r="BC116" i="1" s="1"/>
  <c r="BD116" i="1" s="1"/>
  <c r="BC97" i="1"/>
  <c r="AV367" i="1"/>
  <c r="AW367" i="1" s="1"/>
  <c r="F238" i="1"/>
  <c r="F221" i="1" s="1"/>
  <c r="F111" i="1"/>
  <c r="H111" i="1" s="1"/>
  <c r="H112" i="1"/>
  <c r="AY198" i="1"/>
  <c r="BC198" i="1" s="1"/>
  <c r="AJ197" i="1"/>
  <c r="AV198" i="1"/>
  <c r="AH120" i="1"/>
  <c r="AZ425" i="1"/>
  <c r="AF238" i="1"/>
  <c r="AF221" i="1" s="1"/>
  <c r="AF423" i="1" s="1"/>
  <c r="AF8" i="1" s="1"/>
  <c r="AF15" i="1" s="1"/>
  <c r="F192" i="1"/>
  <c r="F191" i="1" s="1"/>
  <c r="BC171" i="1"/>
  <c r="BD171" i="1" s="1"/>
  <c r="AY139" i="1"/>
  <c r="BC139" i="1" s="1"/>
  <c r="AV139" i="1"/>
  <c r="AV117" i="1"/>
  <c r="AW117" i="1" s="1"/>
  <c r="AV104" i="1"/>
  <c r="AW104" i="1" s="1"/>
  <c r="AW125" i="1"/>
  <c r="AY196" i="1"/>
  <c r="BC196" i="1" s="1"/>
  <c r="BD196" i="1" s="1"/>
  <c r="AE184" i="1"/>
  <c r="AH184" i="1" s="1"/>
  <c r="AC183" i="1"/>
  <c r="BC59" i="1"/>
  <c r="AY169" i="1"/>
  <c r="AV83" i="1"/>
  <c r="AW83" i="1" s="1"/>
  <c r="Z34" i="1"/>
  <c r="R17" i="1"/>
  <c r="R219" i="1" s="1"/>
  <c r="AV187" i="1"/>
  <c r="AW5265" i="1"/>
  <c r="BD5265" i="1"/>
  <c r="G5290" i="1"/>
  <c r="H5290" i="1" s="1"/>
  <c r="AM5268" i="1"/>
  <c r="AZ5268" i="1" s="1"/>
  <c r="AZ5269" i="1"/>
  <c r="BD5068" i="1"/>
  <c r="AW5068" i="1"/>
  <c r="BC5135" i="1"/>
  <c r="BD5135" i="1" s="1"/>
  <c r="AK5117" i="1"/>
  <c r="AK5319" i="1" s="1"/>
  <c r="O5086" i="1"/>
  <c r="Q5087" i="1"/>
  <c r="T5087" i="1" s="1"/>
  <c r="AZ5079" i="1"/>
  <c r="AS5117" i="1"/>
  <c r="BB5118" i="1"/>
  <c r="BC5199" i="1"/>
  <c r="AV5065" i="1"/>
  <c r="AY5065" i="1"/>
  <c r="AJ5064" i="1"/>
  <c r="AW5244" i="1"/>
  <c r="BD5244" i="1"/>
  <c r="R5117" i="1"/>
  <c r="R5319" i="1" s="1"/>
  <c r="AV4923" i="1"/>
  <c r="AW4923" i="1" s="1"/>
  <c r="AY4923" i="1"/>
  <c r="BC4923" i="1" s="1"/>
  <c r="BD4923" i="1" s="1"/>
  <c r="AW4884" i="1"/>
  <c r="BD4884" i="1"/>
  <c r="AV4889" i="1"/>
  <c r="AW4889" i="1" s="1"/>
  <c r="G4911" i="1"/>
  <c r="H4911" i="1" s="1"/>
  <c r="BD4475" i="1"/>
  <c r="AW4475" i="1"/>
  <c r="AV4522" i="1"/>
  <c r="AW4522" i="1" s="1"/>
  <c r="E4474" i="1"/>
  <c r="BB4271" i="1"/>
  <c r="AS4270" i="1"/>
  <c r="BB4270" i="1" s="1"/>
  <c r="AY4315" i="1"/>
  <c r="BC4315" i="1" s="1"/>
  <c r="BD4315" i="1" s="1"/>
  <c r="AV4315" i="1"/>
  <c r="AW4315" i="1" s="1"/>
  <c r="AE4301" i="1"/>
  <c r="AH4301" i="1" s="1"/>
  <c r="AC4299" i="1"/>
  <c r="AE4299" i="1" s="1"/>
  <c r="AH4299" i="1" s="1"/>
  <c r="AE4097" i="1"/>
  <c r="AH4097" i="1" s="1"/>
  <c r="BA4044" i="1"/>
  <c r="AM4114" i="1"/>
  <c r="K4097" i="1"/>
  <c r="E4045" i="1"/>
  <c r="D4044" i="1"/>
  <c r="E4044" i="1" s="1"/>
  <c r="AY4226" i="1"/>
  <c r="BC4226" i="1" s="1"/>
  <c r="BD4226" i="1" s="1"/>
  <c r="V4066" i="1"/>
  <c r="X4066" i="1" s="1"/>
  <c r="AA4066" i="1" s="1"/>
  <c r="BA4059" i="1"/>
  <c r="AZ3910" i="1"/>
  <c r="AV3906" i="1"/>
  <c r="AW3906" i="1" s="1"/>
  <c r="AJ3905" i="1"/>
  <c r="AY3906" i="1"/>
  <c r="BC3906" i="1" s="1"/>
  <c r="BD3906" i="1" s="1"/>
  <c r="AM3893" i="1"/>
  <c r="BC3922" i="1"/>
  <c r="AN4095" i="1"/>
  <c r="AJ3862" i="1"/>
  <c r="BC3789" i="1"/>
  <c r="BD3789" i="1" s="1"/>
  <c r="AP3891" i="1"/>
  <c r="BA3689" i="1"/>
  <c r="O3891" i="1"/>
  <c r="Q3891" i="1" s="1"/>
  <c r="T3891" i="1" s="1"/>
  <c r="Q3689" i="1"/>
  <c r="T3689" i="1" s="1"/>
  <c r="AZ3731" i="1"/>
  <c r="AW3651" i="1"/>
  <c r="AY3432" i="1"/>
  <c r="AV3432" i="1"/>
  <c r="X3689" i="1"/>
  <c r="AA3689" i="1" s="1"/>
  <c r="AW3448" i="1"/>
  <c r="BD3448" i="1"/>
  <c r="J3485" i="1"/>
  <c r="K3486" i="1"/>
  <c r="X3486" i="1"/>
  <c r="AA3486" i="1" s="1"/>
  <c r="AZ3298" i="1"/>
  <c r="AM3281" i="1"/>
  <c r="AV3243" i="1"/>
  <c r="AW3243" i="1" s="1"/>
  <c r="AY3243" i="1"/>
  <c r="AS3298" i="1"/>
  <c r="BB3298" i="1" s="1"/>
  <c r="AY3284" i="1"/>
  <c r="BC3284" i="1" s="1"/>
  <c r="BD3284" i="1" s="1"/>
  <c r="AV3284" i="1"/>
  <c r="AW3284" i="1" s="1"/>
  <c r="AJ3283" i="1"/>
  <c r="AY3294" i="1"/>
  <c r="BC3294" i="1" s="1"/>
  <c r="BD3294" i="1" s="1"/>
  <c r="AJ3293" i="1"/>
  <c r="AV3294" i="1"/>
  <c r="AW3294" i="1" s="1"/>
  <c r="BB3282" i="1"/>
  <c r="AS3281" i="1"/>
  <c r="H3078" i="1"/>
  <c r="G3077" i="1"/>
  <c r="AL3024" i="1"/>
  <c r="AL3075" i="1" s="1"/>
  <c r="AY2876" i="1"/>
  <c r="BC2876" i="1" s="1"/>
  <c r="BD2876" i="1" s="1"/>
  <c r="AV2876" i="1"/>
  <c r="AW2876" i="1" s="1"/>
  <c r="AJ2875" i="1"/>
  <c r="AY3039" i="1"/>
  <c r="BC3039" i="1" s="1"/>
  <c r="BD3039" i="1" s="1"/>
  <c r="AW2945" i="1"/>
  <c r="BD2945" i="1"/>
  <c r="BA2874" i="1"/>
  <c r="AP3046" i="1"/>
  <c r="BA3046" i="1" s="1"/>
  <c r="BA3053" i="1"/>
  <c r="BC3053" i="1" s="1"/>
  <c r="AY3046" i="1"/>
  <c r="Q2890" i="1"/>
  <c r="T2890" i="1" s="1"/>
  <c r="O2873" i="1"/>
  <c r="V2873" i="1"/>
  <c r="X2874" i="1"/>
  <c r="AA2874" i="1" s="1"/>
  <c r="AJ2820" i="1"/>
  <c r="AY2835" i="1"/>
  <c r="BC2835" i="1" s="1"/>
  <c r="AV2835" i="1"/>
  <c r="E3025" i="1"/>
  <c r="D3024" i="1"/>
  <c r="AS3279" i="1"/>
  <c r="BB3279" i="1" s="1"/>
  <c r="BB3077" i="1"/>
  <c r="O3024" i="1"/>
  <c r="Q3024" i="1" s="1"/>
  <c r="T3024" i="1" s="1"/>
  <c r="Q3025" i="1"/>
  <c r="T3025" i="1" s="1"/>
  <c r="AY2683" i="1"/>
  <c r="BC2683" i="1" s="1"/>
  <c r="BD2683" i="1" s="1"/>
  <c r="AV2683" i="1"/>
  <c r="AW2683" i="1" s="1"/>
  <c r="K2435" i="1"/>
  <c r="J2434" i="1"/>
  <c r="K2434" i="1" s="1"/>
  <c r="BA2390" i="1"/>
  <c r="BC2390" i="1" s="1"/>
  <c r="BD2390" i="1" s="1"/>
  <c r="AP2278" i="1"/>
  <c r="AY2033" i="1"/>
  <c r="BC2033" i="1" s="1"/>
  <c r="AV2033" i="1"/>
  <c r="BC2555" i="1"/>
  <c r="BB2413" i="1"/>
  <c r="AS2412" i="1"/>
  <c r="BB2412" i="1" s="1"/>
  <c r="AV2390" i="1"/>
  <c r="AW2390" i="1" s="1"/>
  <c r="AP2667" i="1"/>
  <c r="BA2465" i="1"/>
  <c r="D2208" i="1"/>
  <c r="E2208" i="1" s="1"/>
  <c r="E2209" i="1"/>
  <c r="H2027" i="1"/>
  <c r="G2026" i="1"/>
  <c r="H2026" i="1" s="1"/>
  <c r="BC2539" i="1"/>
  <c r="BD2539" i="1" s="1"/>
  <c r="AV2274" i="1"/>
  <c r="AW2274" i="1" s="1"/>
  <c r="AY2274" i="1"/>
  <c r="BC2274" i="1" s="1"/>
  <c r="BD2274" i="1" s="1"/>
  <c r="AJ2273" i="1"/>
  <c r="AJ2262" i="1" s="1"/>
  <c r="AY2209" i="1"/>
  <c r="BC2209" i="1" s="1"/>
  <c r="BD2209" i="1" s="1"/>
  <c r="AJ2208" i="1"/>
  <c r="AV2209" i="1"/>
  <c r="AW2209" i="1" s="1"/>
  <c r="V2412" i="1"/>
  <c r="X2412" i="1" s="1"/>
  <c r="AA2412" i="1" s="1"/>
  <c r="X2413" i="1"/>
  <c r="AA2413" i="1" s="1"/>
  <c r="AY2275" i="1"/>
  <c r="BC2275" i="1" s="1"/>
  <c r="BD2275" i="1" s="1"/>
  <c r="AV2275" i="1"/>
  <c r="AW2275" i="1" s="1"/>
  <c r="AW2214" i="1"/>
  <c r="BD2214" i="1"/>
  <c r="AV2071" i="1"/>
  <c r="AW2071" i="1" s="1"/>
  <c r="AY2071" i="1"/>
  <c r="BC2071" i="1" s="1"/>
  <c r="BD2071" i="1" s="1"/>
  <c r="E2057" i="1"/>
  <c r="AO2466" i="1"/>
  <c r="AZ2467" i="1"/>
  <c r="AZ2281" i="1"/>
  <c r="BC2281" i="1" s="1"/>
  <c r="BD2281" i="1" s="1"/>
  <c r="AU2463" i="1"/>
  <c r="AH2033" i="1"/>
  <c r="D2638" i="1"/>
  <c r="AY1864" i="1"/>
  <c r="BC1864" i="1" s="1"/>
  <c r="BD1864" i="1" s="1"/>
  <c r="AV1864" i="1"/>
  <c r="AW1864" i="1" s="1"/>
  <c r="AZ2278" i="1"/>
  <c r="AZ2237" i="1"/>
  <c r="AM2230" i="1"/>
  <c r="AZ2230" i="1" s="1"/>
  <c r="BC2428" i="1"/>
  <c r="BD2428" i="1" s="1"/>
  <c r="BB2004" i="1"/>
  <c r="AW2353" i="1"/>
  <c r="BD2353" i="1"/>
  <c r="X2686" i="1"/>
  <c r="AA2686" i="1" s="1"/>
  <c r="V2669" i="1"/>
  <c r="G2463" i="1"/>
  <c r="H2261" i="1"/>
  <c r="AE2209" i="1"/>
  <c r="AH2209" i="1" s="1"/>
  <c r="E2074" i="1"/>
  <c r="Q1649" i="1"/>
  <c r="T1649" i="1" s="1"/>
  <c r="BC1713" i="1"/>
  <c r="BD1713" i="1" s="1"/>
  <c r="AW1729" i="1"/>
  <c r="BD1729" i="1"/>
  <c r="BB1711" i="1"/>
  <c r="BC1711" i="1" s="1"/>
  <c r="AN1596" i="1"/>
  <c r="AZ1597" i="1"/>
  <c r="O1800" i="1"/>
  <c r="Q1800" i="1" s="1"/>
  <c r="T1800" i="1" s="1"/>
  <c r="BA2005" i="1"/>
  <c r="AW1619" i="1"/>
  <c r="AY1597" i="1"/>
  <c r="AJ1596" i="1"/>
  <c r="AV1597" i="1"/>
  <c r="AZ1666" i="1"/>
  <c r="AY1458" i="1"/>
  <c r="BC1458" i="1" s="1"/>
  <c r="BD1458" i="1" s="1"/>
  <c r="AJ1457" i="1"/>
  <c r="AV1458" i="1"/>
  <c r="AW1458" i="1" s="1"/>
  <c r="AH1611" i="1"/>
  <c r="Q1014" i="1"/>
  <c r="T1014" i="1" s="1"/>
  <c r="O1013" i="1"/>
  <c r="Q1013" i="1" s="1"/>
  <c r="T1013" i="1" s="1"/>
  <c r="AV945" i="1"/>
  <c r="AY945" i="1"/>
  <c r="BC945" i="1" s="1"/>
  <c r="O1037" i="1"/>
  <c r="Q1038" i="1"/>
  <c r="T1038" i="1" s="1"/>
  <c r="AW1133" i="1"/>
  <c r="BD1133" i="1"/>
  <c r="AW971" i="1"/>
  <c r="BD971" i="1"/>
  <c r="I1006" i="1"/>
  <c r="K1006" i="1" s="1"/>
  <c r="K1007" i="1"/>
  <c r="AY919" i="1"/>
  <c r="BC919" i="1" s="1"/>
  <c r="AV919" i="1"/>
  <c r="T883" i="1"/>
  <c r="Q67" i="1"/>
  <c r="AY1052" i="1"/>
  <c r="BC1052" i="1" s="1"/>
  <c r="BD1052" i="1" s="1"/>
  <c r="AV1052" i="1"/>
  <c r="AW1052" i="1" s="1"/>
  <c r="AJ848" i="1"/>
  <c r="AW1003" i="1"/>
  <c r="BD1003" i="1"/>
  <c r="T187" i="1"/>
  <c r="H1054" i="1"/>
  <c r="AW947" i="1"/>
  <c r="BD947" i="1"/>
  <c r="T131" i="1"/>
  <c r="AJ1007" i="1"/>
  <c r="E1000" i="1"/>
  <c r="C999" i="1"/>
  <c r="BC890" i="1"/>
  <c r="BD890" i="1" s="1"/>
  <c r="BC853" i="1"/>
  <c r="BD853" i="1" s="1"/>
  <c r="W831" i="1"/>
  <c r="BC796" i="1"/>
  <c r="BD796" i="1" s="1"/>
  <c r="AV662" i="1"/>
  <c r="AW662" i="1" s="1"/>
  <c r="AY640" i="1"/>
  <c r="BC640" i="1" s="1"/>
  <c r="BD640" i="1" s="1"/>
  <c r="AV640" i="1"/>
  <c r="AW640" i="1" s="1"/>
  <c r="AJ232" i="1"/>
  <c r="AY591" i="1"/>
  <c r="BC591" i="1" s="1"/>
  <c r="AV591" i="1"/>
  <c r="AN850" i="1"/>
  <c r="AN833" i="1" s="1"/>
  <c r="AN1035" i="1" s="1"/>
  <c r="AN9" i="1" s="1"/>
  <c r="BD599" i="1"/>
  <c r="AW599" i="1"/>
  <c r="E835" i="1"/>
  <c r="D834" i="1"/>
  <c r="BA1049" i="1"/>
  <c r="T957" i="1"/>
  <c r="Q141" i="1"/>
  <c r="Q139" i="1" s="1"/>
  <c r="AQ833" i="1"/>
  <c r="AQ1035" i="1" s="1"/>
  <c r="AQ9" i="1" s="1"/>
  <c r="J850" i="1"/>
  <c r="AW349" i="1"/>
  <c r="BD349" i="1"/>
  <c r="T348" i="1"/>
  <c r="T145" i="1"/>
  <c r="BD338" i="1"/>
  <c r="AW338" i="1"/>
  <c r="T134" i="1"/>
  <c r="BB630" i="1"/>
  <c r="AV366" i="1"/>
  <c r="AW366" i="1" s="1"/>
  <c r="AV887" i="1"/>
  <c r="AW887" i="1" s="1"/>
  <c r="AY887" i="1"/>
  <c r="BC887" i="1" s="1"/>
  <c r="AM401" i="1"/>
  <c r="AZ401" i="1" s="1"/>
  <c r="AZ402" i="1"/>
  <c r="BC402" i="1" s="1"/>
  <c r="BD402" i="1" s="1"/>
  <c r="BC323" i="1"/>
  <c r="BD763" i="1"/>
  <c r="AW763" i="1"/>
  <c r="T355" i="1"/>
  <c r="BC264" i="1"/>
  <c r="BD264" i="1" s="1"/>
  <c r="AW412" i="1"/>
  <c r="BD412" i="1"/>
  <c r="T208" i="1"/>
  <c r="AW422" i="1"/>
  <c r="BD422" i="1"/>
  <c r="T218" i="1"/>
  <c r="AY1054" i="1"/>
  <c r="X780" i="1"/>
  <c r="AA780" i="1" s="1"/>
  <c r="BC305" i="1"/>
  <c r="BB72" i="1"/>
  <c r="AS71" i="1"/>
  <c r="BB71" i="1" s="1"/>
  <c r="AY238" i="1"/>
  <c r="AE195" i="1"/>
  <c r="AH195" i="1" s="1"/>
  <c r="AC191" i="1"/>
  <c r="BC133" i="1"/>
  <c r="AY107" i="1"/>
  <c r="BC107" i="1" s="1"/>
  <c r="BD107" i="1" s="1"/>
  <c r="AV107" i="1"/>
  <c r="AW107" i="1" s="1"/>
  <c r="X100" i="1"/>
  <c r="AA100" i="1" s="1"/>
  <c r="AV129" i="1"/>
  <c r="AY111" i="1"/>
  <c r="BC111" i="1" s="1"/>
  <c r="AV111" i="1"/>
  <c r="BD93" i="1"/>
  <c r="BC181" i="1"/>
  <c r="BC160" i="1"/>
  <c r="BD278" i="1"/>
  <c r="AW278" i="1"/>
  <c r="K222" i="1"/>
  <c r="AA202" i="1"/>
  <c r="AV192" i="1"/>
  <c r="AV156" i="1"/>
  <c r="AW156" i="1" s="1"/>
  <c r="AY144" i="1"/>
  <c r="BC144" i="1" s="1"/>
  <c r="AV144" i="1"/>
  <c r="AK89" i="1"/>
  <c r="AY90" i="1"/>
  <c r="BC90" i="1" s="1"/>
  <c r="BD90" i="1" s="1"/>
  <c r="AV90" i="1"/>
  <c r="AW90" i="1" s="1"/>
  <c r="BB86" i="1"/>
  <c r="AS85" i="1"/>
  <c r="AJ183" i="1"/>
  <c r="AJ168" i="1" s="1"/>
  <c r="BB120" i="1"/>
  <c r="BC120" i="1" s="1"/>
  <c r="BD120" i="1" s="1"/>
  <c r="AS119" i="1"/>
  <c r="BB119" i="1" s="1"/>
  <c r="AE233" i="1"/>
  <c r="AH233" i="1" s="1"/>
  <c r="AC222" i="1"/>
  <c r="V222" i="1"/>
  <c r="X223" i="1"/>
  <c r="AA223" i="1" s="1"/>
  <c r="BC95" i="1"/>
  <c r="AY79" i="1"/>
  <c r="BC79" i="1" s="1"/>
  <c r="AV79" i="1"/>
  <c r="AV72" i="1"/>
  <c r="AR34" i="1"/>
  <c r="BC140" i="1"/>
  <c r="BD140" i="1" s="1"/>
  <c r="AY103" i="1"/>
  <c r="AV103" i="1"/>
  <c r="AW103" i="1" s="1"/>
  <c r="AY50" i="1"/>
  <c r="BC50" i="1" s="1"/>
  <c r="AV50" i="1"/>
  <c r="AK395" i="1"/>
  <c r="AZ285" i="1"/>
  <c r="BC201" i="1"/>
  <c r="BD201" i="1" s="1"/>
  <c r="AV81" i="1"/>
  <c r="AW81" i="1" s="1"/>
  <c r="AE41" i="1"/>
  <c r="AH41" i="1" s="1"/>
  <c r="AV172" i="1"/>
  <c r="Y71" i="1"/>
  <c r="Y34" i="1" s="1"/>
  <c r="Y17" i="1" s="1"/>
  <c r="Y219" i="1" s="1"/>
  <c r="D18" i="1"/>
  <c r="BD5261" i="1"/>
  <c r="AW5261" i="1"/>
  <c r="K5291" i="1"/>
  <c r="I5290" i="1"/>
  <c r="I5319" i="1" s="1"/>
  <c r="BD5263" i="1"/>
  <c r="AW5263" i="1"/>
  <c r="BC5261" i="1"/>
  <c r="K5290" i="1"/>
  <c r="J5268" i="1"/>
  <c r="K5268" i="1" s="1"/>
  <c r="BB5065" i="1"/>
  <c r="AS5064" i="1"/>
  <c r="BB5064" i="1" s="1"/>
  <c r="BD5049" i="1"/>
  <c r="AW5049" i="1"/>
  <c r="AA5134" i="1"/>
  <c r="BC5095" i="1"/>
  <c r="BD5095" i="1" s="1"/>
  <c r="BD5091" i="1"/>
  <c r="AW5091" i="1"/>
  <c r="AV5094" i="1"/>
  <c r="BC5070" i="1"/>
  <c r="BD5070" i="1" s="1"/>
  <c r="BD5080" i="1"/>
  <c r="AW5080" i="1"/>
  <c r="AW5065" i="1"/>
  <c r="BC5141" i="1"/>
  <c r="BD5141" i="1" s="1"/>
  <c r="AC4882" i="1"/>
  <c r="AE4882" i="1" s="1"/>
  <c r="AH4882" i="1" s="1"/>
  <c r="AE4883" i="1"/>
  <c r="AH4883" i="1" s="1"/>
  <c r="AY4922" i="1"/>
  <c r="BC4922" i="1" s="1"/>
  <c r="BD4922" i="1" s="1"/>
  <c r="AV4922" i="1"/>
  <c r="AW4922" i="1" s="1"/>
  <c r="AW4883" i="1"/>
  <c r="AY4718" i="1"/>
  <c r="BC4718" i="1" s="1"/>
  <c r="BD4718" i="1" s="1"/>
  <c r="AV4718" i="1"/>
  <c r="AW4718" i="1" s="1"/>
  <c r="AJ4711" i="1"/>
  <c r="AY4515" i="1"/>
  <c r="BC4515" i="1" s="1"/>
  <c r="BD4515" i="1" s="1"/>
  <c r="AV4515" i="1"/>
  <c r="AW4515" i="1" s="1"/>
  <c r="AC4474" i="1"/>
  <c r="AE4474" i="1" s="1"/>
  <c r="AH4474" i="1" s="1"/>
  <c r="AM4707" i="1"/>
  <c r="AZ4707" i="1" s="1"/>
  <c r="AZ4505" i="1"/>
  <c r="K4271" i="1"/>
  <c r="J4270" i="1"/>
  <c r="K4270" i="1" s="1"/>
  <c r="X4263" i="1"/>
  <c r="AA4263" i="1" s="1"/>
  <c r="V4248" i="1"/>
  <c r="X4248" i="1" s="1"/>
  <c r="AA4248" i="1" s="1"/>
  <c r="AV4430" i="1"/>
  <c r="AW4430" i="1" s="1"/>
  <c r="AA4249" i="1"/>
  <c r="AP4299" i="1"/>
  <c r="K4044" i="1"/>
  <c r="AE4114" i="1"/>
  <c r="AH4114" i="1" s="1"/>
  <c r="H3910" i="1"/>
  <c r="G3893" i="1"/>
  <c r="AY3702" i="1"/>
  <c r="BC3702" i="1" s="1"/>
  <c r="BD3702" i="1" s="1"/>
  <c r="AJ3701" i="1"/>
  <c r="AV3702" i="1"/>
  <c r="AW3702" i="1" s="1"/>
  <c r="Z3893" i="1"/>
  <c r="Z4095" i="1" s="1"/>
  <c r="BC3844" i="1"/>
  <c r="BC3835" i="1"/>
  <c r="BD3835" i="1" s="1"/>
  <c r="AS3658" i="1"/>
  <c r="BB3658" i="1" s="1"/>
  <c r="BB3659" i="1"/>
  <c r="D3893" i="1"/>
  <c r="BC3863" i="1"/>
  <c r="BD3863" i="1" s="1"/>
  <c r="V3636" i="1"/>
  <c r="X3636" i="1" s="1"/>
  <c r="AA3636" i="1" s="1"/>
  <c r="X3637" i="1"/>
  <c r="AA3637" i="1" s="1"/>
  <c r="BA3690" i="1"/>
  <c r="BD3633" i="1"/>
  <c r="AW3633" i="1"/>
  <c r="AS3636" i="1"/>
  <c r="AV3699" i="1"/>
  <c r="AW3699" i="1" s="1"/>
  <c r="AY3699" i="1"/>
  <c r="BC3699" i="1" s="1"/>
  <c r="BD3699" i="1" s="1"/>
  <c r="AY3494" i="1"/>
  <c r="BC3494" i="1" s="1"/>
  <c r="BD3494" i="1" s="1"/>
  <c r="AV3494" i="1"/>
  <c r="AW3494" i="1" s="1"/>
  <c r="V3687" i="1"/>
  <c r="X3687" i="1" s="1"/>
  <c r="AA3687" i="1" s="1"/>
  <c r="X3485" i="1"/>
  <c r="AA3485" i="1" s="1"/>
  <c r="AS3454" i="1"/>
  <c r="BB3454" i="1" s="1"/>
  <c r="AV3637" i="1"/>
  <c r="AW3637" i="1" s="1"/>
  <c r="BC3447" i="1"/>
  <c r="BD3447" i="1" s="1"/>
  <c r="AY3257" i="1"/>
  <c r="BC3257" i="1" s="1"/>
  <c r="BD3257" i="1" s="1"/>
  <c r="AJ3250" i="1"/>
  <c r="AV3257" i="1"/>
  <c r="AW3257" i="1" s="1"/>
  <c r="K3487" i="1"/>
  <c r="AC3250" i="1"/>
  <c r="AE3250" i="1" s="1"/>
  <c r="AH3250" i="1" s="1"/>
  <c r="AE3251" i="1"/>
  <c r="AH3251" i="1" s="1"/>
  <c r="D3483" i="1"/>
  <c r="E3483" i="1" s="1"/>
  <c r="E3281" i="1"/>
  <c r="BC3251" i="1"/>
  <c r="BD3251" i="1" s="1"/>
  <c r="AY3091" i="1"/>
  <c r="BC3091" i="1" s="1"/>
  <c r="BD3091" i="1" s="1"/>
  <c r="AV3091" i="1"/>
  <c r="AW3091" i="1" s="1"/>
  <c r="AY3292" i="1"/>
  <c r="BC3292" i="1" s="1"/>
  <c r="BD3292" i="1" s="1"/>
  <c r="AV3292" i="1"/>
  <c r="AW3292" i="1" s="1"/>
  <c r="AE3025" i="1"/>
  <c r="AH3025" i="1" s="1"/>
  <c r="AC3024" i="1"/>
  <c r="AE3024" i="1" s="1"/>
  <c r="AH3024" i="1" s="1"/>
  <c r="BA2873" i="1"/>
  <c r="K3078" i="1"/>
  <c r="J3077" i="1"/>
  <c r="E3039" i="1"/>
  <c r="BB2873" i="1"/>
  <c r="AS3075" i="1"/>
  <c r="BB3075" i="1" s="1"/>
  <c r="E2843" i="1"/>
  <c r="D2842" i="1"/>
  <c r="E2842" i="1" s="1"/>
  <c r="BC2850" i="1"/>
  <c r="BD2850" i="1" s="1"/>
  <c r="BC2822" i="1"/>
  <c r="BD2822" i="1" s="1"/>
  <c r="Q2645" i="1"/>
  <c r="T2645" i="1" s="1"/>
  <c r="O2638" i="1"/>
  <c r="Q2638" i="1" s="1"/>
  <c r="T2638" i="1" s="1"/>
  <c r="AW2718" i="1"/>
  <c r="BD2718" i="1"/>
  <c r="AZ2820" i="1"/>
  <c r="AW2843" i="1"/>
  <c r="AY2478" i="1"/>
  <c r="BC2478" i="1" s="1"/>
  <c r="BD2478" i="1" s="1"/>
  <c r="AJ2477" i="1"/>
  <c r="AV2478" i="1"/>
  <c r="AW2478" i="1" s="1"/>
  <c r="AW2551" i="1"/>
  <c r="BD2551" i="1"/>
  <c r="AY2271" i="1"/>
  <c r="BC2271" i="1" s="1"/>
  <c r="BD2271" i="1" s="1"/>
  <c r="AV2271" i="1"/>
  <c r="AW2271" i="1" s="1"/>
  <c r="AE2482" i="1"/>
  <c r="AH2482" i="1" s="1"/>
  <c r="AC2465" i="1"/>
  <c r="BB2027" i="1"/>
  <c r="AS2026" i="1"/>
  <c r="BB2026" i="1" s="1"/>
  <c r="BD2529" i="1"/>
  <c r="AW2529" i="1"/>
  <c r="AW2441" i="1"/>
  <c r="AQ2412" i="1"/>
  <c r="AQ2463" i="1" s="1"/>
  <c r="AV2278" i="1"/>
  <c r="AW2278" i="1" s="1"/>
  <c r="AY2278" i="1"/>
  <c r="E2639" i="1"/>
  <c r="AW2329" i="1"/>
  <c r="BD2329" i="1"/>
  <c r="AV2186" i="1"/>
  <c r="AW2186" i="1" s="1"/>
  <c r="AV2005" i="1"/>
  <c r="AW2005" i="1" s="1"/>
  <c r="AY2005" i="1"/>
  <c r="BC2005" i="1" s="1"/>
  <c r="BD2005" i="1" s="1"/>
  <c r="AJ2004" i="1"/>
  <c r="E2435" i="1"/>
  <c r="D2434" i="1"/>
  <c r="E2434" i="1" s="1"/>
  <c r="AM2074" i="1"/>
  <c r="AV2074" i="1" s="1"/>
  <c r="T2074" i="1"/>
  <c r="AY1625" i="1"/>
  <c r="BC1625" i="1" s="1"/>
  <c r="BD1625" i="1" s="1"/>
  <c r="AV1625" i="1"/>
  <c r="AW1625" i="1" s="1"/>
  <c r="AV2270" i="1"/>
  <c r="AW2270" i="1" s="1"/>
  <c r="AX2270" i="1" s="1"/>
  <c r="AY2270" i="1"/>
  <c r="BC2270" i="1" s="1"/>
  <c r="BD2270" i="1" s="1"/>
  <c r="AE2208" i="1"/>
  <c r="AH2208" i="1" s="1"/>
  <c r="AW1743" i="1"/>
  <c r="BD1743" i="1"/>
  <c r="AW1870" i="1"/>
  <c r="AV1711" i="1"/>
  <c r="X1597" i="1"/>
  <c r="AA1597" i="1" s="1"/>
  <c r="V1596" i="1"/>
  <c r="AM1853" i="1"/>
  <c r="AZ1854" i="1"/>
  <c r="AW1801" i="1"/>
  <c r="BD1801" i="1"/>
  <c r="BD1602" i="1"/>
  <c r="AW1602" i="1"/>
  <c r="V2004" i="1"/>
  <c r="X2004" i="1" s="1"/>
  <c r="AA2004" i="1" s="1"/>
  <c r="D2055" i="1"/>
  <c r="E1853" i="1"/>
  <c r="D1800" i="1"/>
  <c r="E1800" i="1" s="1"/>
  <c r="AW1667" i="1"/>
  <c r="BD1667" i="1"/>
  <c r="X1619" i="1"/>
  <c r="AA1619" i="1" s="1"/>
  <c r="V1618" i="1"/>
  <c r="X1618" i="1" s="1"/>
  <c r="AA1618" i="1" s="1"/>
  <c r="K1822" i="1"/>
  <c r="BA1647" i="1"/>
  <c r="AW1597" i="1"/>
  <c r="AY1456" i="1"/>
  <c r="BC1456" i="1" s="1"/>
  <c r="BD1456" i="1" s="1"/>
  <c r="AV1456" i="1"/>
  <c r="AW1456" i="1" s="1"/>
  <c r="AY1251" i="1"/>
  <c r="BC1251" i="1" s="1"/>
  <c r="BD1251" i="1" s="1"/>
  <c r="AV1251" i="1"/>
  <c r="AW1251" i="1" s="1"/>
  <c r="AV1455" i="1"/>
  <c r="AW1455" i="1" s="1"/>
  <c r="AY1455" i="1"/>
  <c r="BC1455" i="1" s="1"/>
  <c r="BD1455" i="1" s="1"/>
  <c r="H1014" i="1"/>
  <c r="G1013" i="1"/>
  <c r="H1013" i="1" s="1"/>
  <c r="AV981" i="1"/>
  <c r="AW981" i="1" s="1"/>
  <c r="AY981" i="1"/>
  <c r="BC981" i="1" s="1"/>
  <c r="BD981" i="1" s="1"/>
  <c r="BD962" i="1"/>
  <c r="AW897" i="1"/>
  <c r="BD897" i="1"/>
  <c r="AW975" i="1"/>
  <c r="BD975" i="1"/>
  <c r="AY927" i="1"/>
  <c r="BC927" i="1" s="1"/>
  <c r="AV927" i="1"/>
  <c r="AW919" i="1"/>
  <c r="BD919" i="1"/>
  <c r="T884" i="1"/>
  <c r="T68" i="1" s="1"/>
  <c r="Q68" i="1"/>
  <c r="AW1096" i="1"/>
  <c r="BD1096" i="1"/>
  <c r="AY1014" i="1"/>
  <c r="BC1014" i="1" s="1"/>
  <c r="AJ1013" i="1"/>
  <c r="AV1014" i="1"/>
  <c r="AY990" i="1"/>
  <c r="BC990" i="1" s="1"/>
  <c r="BD990" i="1" s="1"/>
  <c r="AV990" i="1"/>
  <c r="AW990" i="1" s="1"/>
  <c r="AW963" i="1"/>
  <c r="BD963" i="1"/>
  <c r="T147" i="1"/>
  <c r="AV901" i="1"/>
  <c r="AW901" i="1" s="1"/>
  <c r="AY901" i="1"/>
  <c r="BC901" i="1" s="1"/>
  <c r="BD901" i="1" s="1"/>
  <c r="AV1047" i="1"/>
  <c r="AW1047" i="1" s="1"/>
  <c r="AY1047" i="1"/>
  <c r="BC1047" i="1" s="1"/>
  <c r="BD1047" i="1" s="1"/>
  <c r="AJ843" i="1"/>
  <c r="AV864" i="1"/>
  <c r="AW864" i="1" s="1"/>
  <c r="AJ850" i="1"/>
  <c r="AY864" i="1"/>
  <c r="BC864" i="1" s="1"/>
  <c r="BD864" i="1" s="1"/>
  <c r="AW1023" i="1"/>
  <c r="BD1023" i="1"/>
  <c r="T207" i="1"/>
  <c r="AW1049" i="1"/>
  <c r="AP1037" i="1"/>
  <c r="BA1038" i="1"/>
  <c r="BD860" i="1"/>
  <c r="AW860" i="1"/>
  <c r="T852" i="1"/>
  <c r="Q36" i="1"/>
  <c r="Q35" i="1" s="1"/>
  <c r="AQ630" i="1"/>
  <c r="AY577" i="1"/>
  <c r="BC577" i="1" s="1"/>
  <c r="BD577" i="1" s="1"/>
  <c r="AJ576" i="1"/>
  <c r="AV577" i="1"/>
  <c r="AW577" i="1" s="1"/>
  <c r="AW875" i="1"/>
  <c r="BD875" i="1"/>
  <c r="BC592" i="1"/>
  <c r="BD592" i="1" s="1"/>
  <c r="T1001" i="1"/>
  <c r="Q185" i="1"/>
  <c r="AW945" i="1"/>
  <c r="BD945" i="1"/>
  <c r="I850" i="1"/>
  <c r="I833" i="1" s="1"/>
  <c r="I1035" i="1" s="1"/>
  <c r="I9" i="1" s="1"/>
  <c r="I15" i="1" s="1"/>
  <c r="AF833" i="1"/>
  <c r="AF1035" i="1" s="1"/>
  <c r="AF9" i="1" s="1"/>
  <c r="AW955" i="1"/>
  <c r="BD955" i="1"/>
  <c r="AW855" i="1"/>
  <c r="BD855" i="1"/>
  <c r="T39" i="1"/>
  <c r="Q388" i="1"/>
  <c r="Q387" i="1" s="1"/>
  <c r="Q186" i="1"/>
  <c r="BC784" i="1"/>
  <c r="BD784" i="1" s="1"/>
  <c r="Q758" i="1"/>
  <c r="T758" i="1" s="1"/>
  <c r="BC683" i="1"/>
  <c r="BD683" i="1" s="1"/>
  <c r="AY935" i="1"/>
  <c r="BC935" i="1" s="1"/>
  <c r="BD935" i="1" s="1"/>
  <c r="AV935" i="1"/>
  <c r="AW935" i="1" s="1"/>
  <c r="V629" i="1"/>
  <c r="X646" i="1"/>
  <c r="AA646" i="1" s="1"/>
  <c r="D576" i="1"/>
  <c r="E576" i="1" s="1"/>
  <c r="E577" i="1"/>
  <c r="BC414" i="1"/>
  <c r="BD414" i="1" s="1"/>
  <c r="H388" i="1"/>
  <c r="F387" i="1"/>
  <c r="H387" i="1" s="1"/>
  <c r="AS629" i="1"/>
  <c r="AF395" i="1"/>
  <c r="AF394" i="1" s="1"/>
  <c r="AY285" i="1"/>
  <c r="BC285" i="1" s="1"/>
  <c r="AV285" i="1"/>
  <c r="BC888" i="1"/>
  <c r="AV440" i="1"/>
  <c r="AW440" i="1" s="1"/>
  <c r="AJ437" i="1"/>
  <c r="AJ236" i="1"/>
  <c r="AY440" i="1"/>
  <c r="BC440" i="1" s="1"/>
  <c r="BD440" i="1" s="1"/>
  <c r="BD378" i="1"/>
  <c r="AW378" i="1"/>
  <c r="AE388" i="1"/>
  <c r="AH388" i="1" s="1"/>
  <c r="AD387" i="1"/>
  <c r="AE387" i="1" s="1"/>
  <c r="AH387" i="1" s="1"/>
  <c r="AY275" i="1"/>
  <c r="BC275" i="1" s="1"/>
  <c r="BD275" i="1" s="1"/>
  <c r="AY74" i="1"/>
  <c r="BC74" i="1" s="1"/>
  <c r="AV74" i="1"/>
  <c r="AW364" i="1"/>
  <c r="BD364" i="1"/>
  <c r="T160" i="1"/>
  <c r="AA426" i="1"/>
  <c r="AZ120" i="1"/>
  <c r="BC108" i="1"/>
  <c r="BD108" i="1" s="1"/>
  <c r="BB164" i="1"/>
  <c r="AS163" i="1"/>
  <c r="BB163" i="1" s="1"/>
  <c r="T95" i="1"/>
  <c r="J81" i="1"/>
  <c r="K81" i="1" s="1"/>
  <c r="K84" i="1"/>
  <c r="BC276" i="1"/>
  <c r="BD276" i="1" s="1"/>
  <c r="AY245" i="1"/>
  <c r="BC245" i="1" s="1"/>
  <c r="AV245" i="1"/>
  <c r="BC127" i="1"/>
  <c r="AV120" i="1"/>
  <c r="AW120" i="1" s="1"/>
  <c r="BC112" i="1"/>
  <c r="BD97" i="1"/>
  <c r="AW97" i="1"/>
  <c r="J111" i="1"/>
  <c r="K111" i="1" s="1"/>
  <c r="K112" i="1"/>
  <c r="E241" i="1"/>
  <c r="D238" i="1"/>
  <c r="E238" i="1" s="1"/>
  <c r="BC217" i="1"/>
  <c r="BD217" i="1" s="1"/>
  <c r="AZ138" i="1"/>
  <c r="BC138" i="1" s="1"/>
  <c r="BD138" i="1" s="1"/>
  <c r="AU221" i="1"/>
  <c r="AU423" i="1" s="1"/>
  <c r="AU8" i="1" s="1"/>
  <c r="AU15" i="1" s="1"/>
  <c r="AY191" i="1"/>
  <c r="AJ190" i="1"/>
  <c r="AY155" i="1"/>
  <c r="BC155" i="1" s="1"/>
  <c r="AV155" i="1"/>
  <c r="BD137" i="1"/>
  <c r="AW137" i="1"/>
  <c r="X114" i="1"/>
  <c r="AA114" i="1" s="1"/>
  <c r="BD123" i="1"/>
  <c r="AW123" i="1"/>
  <c r="F115" i="1"/>
  <c r="H115" i="1" s="1"/>
  <c r="H116" i="1"/>
  <c r="AY293" i="1"/>
  <c r="BC293" i="1" s="1"/>
  <c r="BD293" i="1" s="1"/>
  <c r="AV293" i="1"/>
  <c r="AW293" i="1" s="1"/>
  <c r="AV164" i="1"/>
  <c r="AW164" i="1" s="1"/>
  <c r="AZ388" i="1"/>
  <c r="BC388" i="1" s="1"/>
  <c r="AM387" i="1"/>
  <c r="AZ387" i="1" s="1"/>
  <c r="BC387" i="1" s="1"/>
  <c r="BB323" i="1"/>
  <c r="M15" i="1"/>
  <c r="AY174" i="1"/>
  <c r="BC174" i="1" s="1"/>
  <c r="BD174" i="1" s="1"/>
  <c r="AV174" i="1"/>
  <c r="AW174" i="1" s="1"/>
  <c r="BC80" i="1"/>
  <c r="AY71" i="1"/>
  <c r="BC71" i="1" s="1"/>
  <c r="AV71" i="1"/>
  <c r="AV35" i="1"/>
  <c r="AY35" i="1"/>
  <c r="BC35" i="1" s="1"/>
  <c r="AJ34" i="1"/>
  <c r="BA19" i="1"/>
  <c r="BB233" i="1"/>
  <c r="BB203" i="1"/>
  <c r="AV181" i="1"/>
  <c r="AE170" i="1"/>
  <c r="AH170" i="1" s="1"/>
  <c r="BD165" i="1"/>
  <c r="AW165" i="1"/>
  <c r="AA146" i="1"/>
  <c r="AY104" i="1"/>
  <c r="BC104" i="1" s="1"/>
  <c r="BD104" i="1" s="1"/>
  <c r="AZ37" i="1"/>
  <c r="AM34" i="1"/>
  <c r="AE395" i="1"/>
  <c r="AH395" i="1" s="1"/>
  <c r="BB104" i="1"/>
  <c r="AS103" i="1"/>
  <c r="BB103" i="1" s="1"/>
  <c r="V238" i="1"/>
  <c r="X238" i="1" s="1"/>
  <c r="AA238" i="1" s="1"/>
  <c r="AN221" i="1"/>
  <c r="AN423" i="1" s="1"/>
  <c r="AN8" i="1" s="1"/>
  <c r="AN15" i="1" s="1"/>
  <c r="AV52" i="1"/>
  <c r="BC172" i="1"/>
  <c r="AP34" i="1"/>
  <c r="H170" i="1"/>
  <c r="V34" i="1"/>
  <c r="K5269" i="1"/>
  <c r="BC5179" i="1"/>
  <c r="BD5179" i="1" s="1"/>
  <c r="AW5199" i="1"/>
  <c r="BD5199" i="1"/>
  <c r="AY5131" i="1"/>
  <c r="BC5131" i="1" s="1"/>
  <c r="BD5131" i="1" s="1"/>
  <c r="AV5131" i="1"/>
  <c r="AW5131" i="1" s="1"/>
  <c r="BC5205" i="1"/>
  <c r="BD5205" i="1" s="1"/>
  <c r="AW5209" i="1"/>
  <c r="BD5209" i="1"/>
  <c r="X5118" i="1"/>
  <c r="AA5118" i="1" s="1"/>
  <c r="V5117" i="1"/>
  <c r="AP5093" i="1"/>
  <c r="BA5094" i="1"/>
  <c r="BC5094" i="1" s="1"/>
  <c r="AV5126" i="1"/>
  <c r="AW5126" i="1" s="1"/>
  <c r="AY5126" i="1"/>
  <c r="BC5126" i="1" s="1"/>
  <c r="BD5126" i="1" s="1"/>
  <c r="AC5117" i="1"/>
  <c r="AE5118" i="1"/>
  <c r="AH5118" i="1" s="1"/>
  <c r="BC5088" i="1"/>
  <c r="BD5088" i="1" s="1"/>
  <c r="BA4987" i="1"/>
  <c r="AY5134" i="1"/>
  <c r="BB5079" i="1"/>
  <c r="AY4924" i="1"/>
  <c r="BC4924" i="1" s="1"/>
  <c r="BD4924" i="1" s="1"/>
  <c r="AV4924" i="1"/>
  <c r="AW4924" i="1" s="1"/>
  <c r="BC4889" i="1"/>
  <c r="BD4889" i="1" s="1"/>
  <c r="BC4883" i="1"/>
  <c r="BD4883" i="1" s="1"/>
  <c r="AV4724" i="1"/>
  <c r="AW4724" i="1" s="1"/>
  <c r="AY4724" i="1"/>
  <c r="BC4724" i="1" s="1"/>
  <c r="BD4724" i="1" s="1"/>
  <c r="AL4911" i="1"/>
  <c r="AQ4709" i="1"/>
  <c r="BA4710" i="1"/>
  <c r="AK4911" i="1"/>
  <c r="AY4514" i="1"/>
  <c r="BC4514" i="1" s="1"/>
  <c r="BD4514" i="1" s="1"/>
  <c r="AV4514" i="1"/>
  <c r="AW4514" i="1" s="1"/>
  <c r="D4452" i="1"/>
  <c r="E4452" i="1" s="1"/>
  <c r="O4474" i="1"/>
  <c r="Q4474" i="1" s="1"/>
  <c r="T4474" i="1" s="1"/>
  <c r="Q4413" i="1"/>
  <c r="T4413" i="1" s="1"/>
  <c r="P4318" i="1"/>
  <c r="P4301" i="1" s="1"/>
  <c r="P4503" i="1" s="1"/>
  <c r="BC4428" i="1"/>
  <c r="BD4428" i="1" s="1"/>
  <c r="AY4311" i="1"/>
  <c r="BC4311" i="1" s="1"/>
  <c r="BD4311" i="1" s="1"/>
  <c r="AV4311" i="1"/>
  <c r="AW4311" i="1" s="1"/>
  <c r="G4474" i="1"/>
  <c r="H4474" i="1" s="1"/>
  <c r="Q4453" i="1"/>
  <c r="T4453" i="1" s="1"/>
  <c r="AZ4413" i="1"/>
  <c r="BC4413" i="1" s="1"/>
  <c r="AM4318" i="1"/>
  <c r="J4503" i="1"/>
  <c r="BD4254" i="1"/>
  <c r="AW4254" i="1"/>
  <c r="D4097" i="1"/>
  <c r="E4114" i="1"/>
  <c r="AY4106" i="1"/>
  <c r="BC4106" i="1" s="1"/>
  <c r="BD4106" i="1" s="1"/>
  <c r="AV4106" i="1"/>
  <c r="AW4106" i="1" s="1"/>
  <c r="Q4097" i="1"/>
  <c r="T4097" i="1" s="1"/>
  <c r="AS3893" i="1"/>
  <c r="BB3910" i="1"/>
  <c r="X3863" i="1"/>
  <c r="AA3863" i="1" s="1"/>
  <c r="V3862" i="1"/>
  <c r="X3862" i="1" s="1"/>
  <c r="AA3862" i="1" s="1"/>
  <c r="AR3891" i="1"/>
  <c r="AQ3840" i="1"/>
  <c r="AQ3891" i="1" s="1"/>
  <c r="AW3965" i="1"/>
  <c r="BD3965" i="1"/>
  <c r="H3690" i="1"/>
  <c r="G3689" i="1"/>
  <c r="AY3904" i="1"/>
  <c r="BC3904" i="1" s="1"/>
  <c r="BD3904" i="1" s="1"/>
  <c r="AV3904" i="1"/>
  <c r="AW3904" i="1" s="1"/>
  <c r="AA3894" i="1"/>
  <c r="AW3642" i="1"/>
  <c r="BD3642" i="1"/>
  <c r="AE3689" i="1"/>
  <c r="AH3689" i="1" s="1"/>
  <c r="AA3651" i="1"/>
  <c r="AW3607" i="1"/>
  <c r="BD3607" i="1"/>
  <c r="AY3700" i="1"/>
  <c r="BC3700" i="1" s="1"/>
  <c r="BD3700" i="1" s="1"/>
  <c r="AV3700" i="1"/>
  <c r="AW3700" i="1" s="1"/>
  <c r="Q3614" i="1"/>
  <c r="T3614" i="1" s="1"/>
  <c r="P3502" i="1"/>
  <c r="AS3891" i="1"/>
  <c r="BB3891" i="1" s="1"/>
  <c r="BB3689" i="1"/>
  <c r="J3454" i="1"/>
  <c r="K3454" i="1" s="1"/>
  <c r="AW3503" i="1"/>
  <c r="BD3503" i="1"/>
  <c r="AY3410" i="1"/>
  <c r="BC3410" i="1" s="1"/>
  <c r="BD3410" i="1" s="1"/>
  <c r="AV3410" i="1"/>
  <c r="AW3410" i="1" s="1"/>
  <c r="AY3229" i="1"/>
  <c r="BC3229" i="1" s="1"/>
  <c r="BD3229" i="1" s="1"/>
  <c r="AJ3228" i="1"/>
  <c r="AV3229" i="1"/>
  <c r="AW3229" i="1" s="1"/>
  <c r="AS3228" i="1"/>
  <c r="BB3228" i="1" s="1"/>
  <c r="BB3243" i="1"/>
  <c r="X3251" i="1"/>
  <c r="AA3251" i="1" s="1"/>
  <c r="V3250" i="1"/>
  <c r="X3250" i="1" s="1"/>
  <c r="AA3250" i="1" s="1"/>
  <c r="E3229" i="1"/>
  <c r="D3228" i="1"/>
  <c r="AY3296" i="1"/>
  <c r="BC3296" i="1" s="1"/>
  <c r="BD3296" i="1" s="1"/>
  <c r="AV3296" i="1"/>
  <c r="AW3296" i="1" s="1"/>
  <c r="AY3290" i="1"/>
  <c r="BC3290" i="1" s="1"/>
  <c r="BD3290" i="1" s="1"/>
  <c r="AV3290" i="1"/>
  <c r="AW3290" i="1" s="1"/>
  <c r="AW3151" i="1"/>
  <c r="BD3151" i="1"/>
  <c r="AM3279" i="1"/>
  <c r="AZ3279" i="1" s="1"/>
  <c r="AC3046" i="1"/>
  <c r="AE3046" i="1" s="1"/>
  <c r="AH3046" i="1" s="1"/>
  <c r="AE3053" i="1"/>
  <c r="AH3053" i="1" s="1"/>
  <c r="AY3088" i="1"/>
  <c r="BC3088" i="1" s="1"/>
  <c r="BD3088" i="1" s="1"/>
  <c r="AV3088" i="1"/>
  <c r="AW3088" i="1" s="1"/>
  <c r="AW2993" i="1"/>
  <c r="BD2993" i="1"/>
  <c r="H2890" i="1"/>
  <c r="G2873" i="1"/>
  <c r="E2821" i="1"/>
  <c r="D2820" i="1"/>
  <c r="E2820" i="1" s="1"/>
  <c r="AW3054" i="1"/>
  <c r="BD3054" i="1"/>
  <c r="AP3024" i="1"/>
  <c r="BA3024" i="1" s="1"/>
  <c r="BA3025" i="1"/>
  <c r="AW2844" i="1"/>
  <c r="BD2844" i="1"/>
  <c r="J2873" i="1"/>
  <c r="K2874" i="1"/>
  <c r="AZ2890" i="1"/>
  <c r="BC2890" i="1" s="1"/>
  <c r="AW2650" i="1"/>
  <c r="BD2650" i="1"/>
  <c r="AY2680" i="1"/>
  <c r="BC2680" i="1" s="1"/>
  <c r="BD2680" i="1" s="1"/>
  <c r="AV2680" i="1"/>
  <c r="AW2680" i="1" s="1"/>
  <c r="AY2616" i="1"/>
  <c r="AY2821" i="1"/>
  <c r="BC2821" i="1" s="1"/>
  <c r="H2686" i="1"/>
  <c r="G2669" i="1"/>
  <c r="AY2639" i="1"/>
  <c r="AV2639" i="1"/>
  <c r="AW2639" i="1" s="1"/>
  <c r="AK2638" i="1"/>
  <c r="H2466" i="1"/>
  <c r="G2465" i="1"/>
  <c r="AW2555" i="1"/>
  <c r="BD2555" i="1"/>
  <c r="AY2427" i="1"/>
  <c r="BC2427" i="1" s="1"/>
  <c r="AV2427" i="1"/>
  <c r="AW2427" i="1" s="1"/>
  <c r="AJ2412" i="1"/>
  <c r="AW2617" i="1"/>
  <c r="BD2617" i="1"/>
  <c r="J2026" i="1"/>
  <c r="K2026" i="1" s="1"/>
  <c r="K2027" i="1"/>
  <c r="AV2594" i="1"/>
  <c r="AW2594" i="1" s="1"/>
  <c r="BA2231" i="1"/>
  <c r="BC2231" i="1" s="1"/>
  <c r="AP2230" i="1"/>
  <c r="BA2230" i="1" s="1"/>
  <c r="F2638" i="1"/>
  <c r="H2638" i="1" s="1"/>
  <c r="H2639" i="1"/>
  <c r="AL2667" i="1"/>
  <c r="P2412" i="1"/>
  <c r="P2463" i="1" s="1"/>
  <c r="V2230" i="1"/>
  <c r="X2230" i="1" s="1"/>
  <c r="AA2230" i="1" s="1"/>
  <c r="X2231" i="1"/>
  <c r="AA2231" i="1" s="1"/>
  <c r="AS2057" i="1"/>
  <c r="BB2058" i="1"/>
  <c r="F2667" i="1"/>
  <c r="AY2272" i="1"/>
  <c r="BC2272" i="1" s="1"/>
  <c r="BD2272" i="1" s="1"/>
  <c r="AV2272" i="1"/>
  <c r="AW2272" i="1" s="1"/>
  <c r="X2209" i="1"/>
  <c r="AA2209" i="1" s="1"/>
  <c r="AY2066" i="1"/>
  <c r="BC2066" i="1" s="1"/>
  <c r="BD2066" i="1" s="1"/>
  <c r="AV2066" i="1"/>
  <c r="AW2066" i="1" s="1"/>
  <c r="BA2208" i="1"/>
  <c r="V2616" i="1"/>
  <c r="X2616" i="1" s="1"/>
  <c r="AA2616" i="1" s="1"/>
  <c r="AP2434" i="1"/>
  <c r="BA2434" i="1" s="1"/>
  <c r="BA2435" i="1"/>
  <c r="AW2347" i="1"/>
  <c r="BD2347" i="1"/>
  <c r="AY2237" i="1"/>
  <c r="BC2237" i="1" s="1"/>
  <c r="AV2237" i="1"/>
  <c r="AW2237" i="1" s="1"/>
  <c r="AW2099" i="1"/>
  <c r="BD2099" i="1"/>
  <c r="BD2033" i="1"/>
  <c r="AW2033" i="1"/>
  <c r="BC2186" i="1"/>
  <c r="BD2186" i="1" s="1"/>
  <c r="H1801" i="1"/>
  <c r="G1800" i="1"/>
  <c r="H1800" i="1" s="1"/>
  <c r="BA2441" i="1"/>
  <c r="H2278" i="1"/>
  <c r="AP2057" i="1"/>
  <c r="BA2058" i="1"/>
  <c r="AY2019" i="1"/>
  <c r="BC2019" i="1" s="1"/>
  <c r="BD2019" i="1" s="1"/>
  <c r="AV1761" i="1"/>
  <c r="AW1761" i="1" s="1"/>
  <c r="BB1619" i="1"/>
  <c r="AS1618" i="1"/>
  <c r="BB1618" i="1" s="1"/>
  <c r="BD1616" i="1"/>
  <c r="AW1616" i="1"/>
  <c r="AW1711" i="1"/>
  <c r="BD1711" i="1"/>
  <c r="BB1870" i="1"/>
  <c r="BC1870" i="1" s="1"/>
  <c r="BD1870" i="1" s="1"/>
  <c r="AS1853" i="1"/>
  <c r="AY1761" i="1"/>
  <c r="BC1761" i="1" s="1"/>
  <c r="BD1761" i="1" s="1"/>
  <c r="AV1256" i="1"/>
  <c r="AW1256" i="1" s="1"/>
  <c r="AY1256" i="1"/>
  <c r="BC1256" i="1" s="1"/>
  <c r="BD1256" i="1" s="1"/>
  <c r="J1649" i="1"/>
  <c r="K1650" i="1"/>
  <c r="BC1691" i="1"/>
  <c r="BD1691" i="1" s="1"/>
  <c r="T1666" i="1"/>
  <c r="AC2004" i="1"/>
  <c r="AE2004" i="1" s="1"/>
  <c r="AH2004" i="1" s="1"/>
  <c r="AP1800" i="1"/>
  <c r="BA1800" i="1" s="1"/>
  <c r="AW1778" i="1"/>
  <c r="BD1778" i="1"/>
  <c r="I1596" i="1"/>
  <c r="K1597" i="1"/>
  <c r="AY1454" i="1"/>
  <c r="BC1454" i="1" s="1"/>
  <c r="BD1454" i="1" s="1"/>
  <c r="AV1454" i="1"/>
  <c r="AW1454" i="1" s="1"/>
  <c r="BB1446" i="1"/>
  <c r="AS1445" i="1"/>
  <c r="AE1038" i="1"/>
  <c r="AH1038" i="1" s="1"/>
  <c r="AC1037" i="1"/>
  <c r="T896" i="1"/>
  <c r="Q80" i="1"/>
  <c r="Q79" i="1" s="1"/>
  <c r="AP1007" i="1"/>
  <c r="BA1008" i="1"/>
  <c r="BC1008" i="1" s="1"/>
  <c r="BC883" i="1"/>
  <c r="AP999" i="1"/>
  <c r="BA999" i="1" s="1"/>
  <c r="BA1000" i="1"/>
  <c r="BC1000" i="1" s="1"/>
  <c r="X1008" i="1"/>
  <c r="AA1008" i="1" s="1"/>
  <c r="V1007" i="1"/>
  <c r="AM1054" i="1"/>
  <c r="X1000" i="1"/>
  <c r="AA1000" i="1" s="1"/>
  <c r="V999" i="1"/>
  <c r="X999" i="1" s="1"/>
  <c r="AA999" i="1" s="1"/>
  <c r="H1038" i="1"/>
  <c r="G1037" i="1"/>
  <c r="T1005" i="1"/>
  <c r="Q189" i="1"/>
  <c r="Q188" i="1" s="1"/>
  <c r="AT984" i="1"/>
  <c r="BB984" i="1" s="1"/>
  <c r="AA945" i="1"/>
  <c r="AW933" i="1"/>
  <c r="BD933" i="1"/>
  <c r="T893" i="1"/>
  <c r="Q77" i="1"/>
  <c r="Q76" i="1" s="1"/>
  <c r="AW927" i="1"/>
  <c r="BD927" i="1"/>
  <c r="BC881" i="1"/>
  <c r="BD881" i="1" s="1"/>
  <c r="O999" i="1"/>
  <c r="Q999" i="1" s="1"/>
  <c r="T999" i="1" s="1"/>
  <c r="Q1000" i="1"/>
  <c r="T1000" i="1" s="1"/>
  <c r="T949" i="1"/>
  <c r="Q133" i="1"/>
  <c r="Q129" i="1" s="1"/>
  <c r="AV882" i="1"/>
  <c r="AW729" i="1"/>
  <c r="BD729" i="1"/>
  <c r="AY632" i="1"/>
  <c r="BC632" i="1" s="1"/>
  <c r="BD632" i="1" s="1"/>
  <c r="AV632" i="1"/>
  <c r="AW632" i="1" s="1"/>
  <c r="AJ631" i="1"/>
  <c r="AW507" i="1"/>
  <c r="BD507" i="1"/>
  <c r="BC889" i="1"/>
  <c r="BD889" i="1" s="1"/>
  <c r="AE835" i="1"/>
  <c r="AH835" i="1" s="1"/>
  <c r="AV809" i="1"/>
  <c r="AY809" i="1"/>
  <c r="BC809" i="1" s="1"/>
  <c r="AW396" i="1"/>
  <c r="T395" i="1"/>
  <c r="BB373" i="1"/>
  <c r="AS372" i="1"/>
  <c r="BB372" i="1" s="1"/>
  <c r="BC936" i="1"/>
  <c r="BD936" i="1" s="1"/>
  <c r="AC425" i="1"/>
  <c r="AE426" i="1"/>
  <c r="AH426" i="1" s="1"/>
  <c r="AE401" i="1"/>
  <c r="AH401" i="1" s="1"/>
  <c r="AC394" i="1"/>
  <c r="AE394" i="1" s="1"/>
  <c r="AH394" i="1" s="1"/>
  <c r="AP831" i="1"/>
  <c r="AW377" i="1"/>
  <c r="BD377" i="1"/>
  <c r="T376" i="1"/>
  <c r="T373" i="1" s="1"/>
  <c r="T173" i="1"/>
  <c r="AW478" i="1"/>
  <c r="T274" i="1"/>
  <c r="BD478" i="1"/>
  <c r="AV374" i="1"/>
  <c r="AW374" i="1" s="1"/>
  <c r="BA366" i="1"/>
  <c r="BC366" i="1" s="1"/>
  <c r="BD366" i="1" s="1"/>
  <c r="AW460" i="1"/>
  <c r="BD460" i="1"/>
  <c r="AS401" i="1"/>
  <c r="BB401" i="1" s="1"/>
  <c r="BC396" i="1"/>
  <c r="BD396" i="1" s="1"/>
  <c r="BC1066" i="1"/>
  <c r="BD1066" i="1" s="1"/>
  <c r="H442" i="1"/>
  <c r="T270" i="1"/>
  <c r="AV193" i="1"/>
  <c r="AZ154" i="1"/>
  <c r="BC154" i="1" s="1"/>
  <c r="BD154" i="1" s="1"/>
  <c r="T323" i="1"/>
  <c r="AY119" i="1"/>
  <c r="BC119" i="1" s="1"/>
  <c r="AV119" i="1"/>
  <c r="AY41" i="1"/>
  <c r="BC41" i="1" s="1"/>
  <c r="AV41" i="1"/>
  <c r="T401" i="1"/>
  <c r="AW402" i="1"/>
  <c r="BC255" i="1"/>
  <c r="BC145" i="1"/>
  <c r="X102" i="1"/>
  <c r="AA102" i="1" s="1"/>
  <c r="BC76" i="1"/>
  <c r="AM18" i="1"/>
  <c r="AZ19" i="1"/>
  <c r="BD83" i="1"/>
  <c r="AY256" i="1"/>
  <c r="BC256" i="1" s="1"/>
  <c r="BD256" i="1" s="1"/>
  <c r="AV256" i="1"/>
  <c r="AW256" i="1" s="1"/>
  <c r="BC239" i="1"/>
  <c r="BD239" i="1" s="1"/>
  <c r="AZ233" i="1"/>
  <c r="AM222" i="1"/>
  <c r="BC192" i="1"/>
  <c r="AY156" i="1"/>
  <c r="BC156" i="1" s="1"/>
  <c r="BD156" i="1" s="1"/>
  <c r="AZ86" i="1"/>
  <c r="AZ203" i="1"/>
  <c r="BC203" i="1" s="1"/>
  <c r="AM202" i="1"/>
  <c r="X90" i="1"/>
  <c r="AA90" i="1" s="1"/>
  <c r="W89" i="1"/>
  <c r="X89" i="1" s="1"/>
  <c r="AA89" i="1" s="1"/>
  <c r="AK85" i="1"/>
  <c r="AY86" i="1"/>
  <c r="BC86" i="1" s="1"/>
  <c r="AV86" i="1"/>
  <c r="BC230" i="1"/>
  <c r="BD230" i="1" s="1"/>
  <c r="AY163" i="1"/>
  <c r="BC163" i="1" s="1"/>
  <c r="BD163" i="1" s="1"/>
  <c r="AV163" i="1"/>
  <c r="AY146" i="1"/>
  <c r="AV138" i="1"/>
  <c r="AW138" i="1" s="1"/>
  <c r="AV116" i="1"/>
  <c r="AW116" i="1" s="1"/>
  <c r="X388" i="1"/>
  <c r="AA388" i="1" s="1"/>
  <c r="X80" i="1"/>
  <c r="AA80" i="1" s="1"/>
  <c r="W79" i="1"/>
  <c r="X79" i="1" s="1"/>
  <c r="AA79" i="1" s="1"/>
  <c r="E223" i="1"/>
  <c r="D222" i="1"/>
  <c r="BC208" i="1"/>
  <c r="G191" i="1"/>
  <c r="H192" i="1"/>
  <c r="X88" i="1"/>
  <c r="AA88" i="1" s="1"/>
  <c r="AY72" i="1"/>
  <c r="AC34" i="1"/>
  <c r="AR17" i="1"/>
  <c r="AR219" i="1" s="1"/>
  <c r="Q245" i="1"/>
  <c r="J202" i="1"/>
  <c r="X130" i="1"/>
  <c r="AA130" i="1" s="1"/>
  <c r="AZ106" i="1"/>
  <c r="BC106" i="1" s="1"/>
  <c r="BD106" i="1" s="1"/>
  <c r="AU85" i="1"/>
  <c r="AD34" i="1"/>
  <c r="AD17" i="1" s="1"/>
  <c r="AD219" i="1" s="1"/>
  <c r="AW445" i="1"/>
  <c r="BD445" i="1"/>
  <c r="J155" i="1"/>
  <c r="K155" i="1" s="1"/>
  <c r="K160" i="1"/>
  <c r="T263" i="1"/>
  <c r="R221" i="1"/>
  <c r="R423" i="1" s="1"/>
  <c r="R8" i="1" s="1"/>
  <c r="R15" i="1" s="1"/>
  <c r="BC125" i="1"/>
  <c r="BD125" i="1" s="1"/>
  <c r="BC39" i="1"/>
  <c r="Z17" i="1"/>
  <c r="Z219" i="1" s="1"/>
  <c r="G34" i="1"/>
  <c r="AU34" i="1"/>
  <c r="AU17" i="1" s="1"/>
  <c r="AU219" i="1" s="1"/>
  <c r="V190" i="1"/>
  <c r="X190" i="1" s="1"/>
  <c r="AA190" i="1" s="1"/>
  <c r="AH92" i="1"/>
  <c r="BB5297" i="1"/>
  <c r="BC5297" i="1" s="1"/>
  <c r="BD5297" i="1" s="1"/>
  <c r="AS5290" i="1"/>
  <c r="BB5290" i="1" s="1"/>
  <c r="BC5292" i="1"/>
  <c r="BD5292" i="1" s="1"/>
  <c r="AW5283" i="1"/>
  <c r="BD5283" i="1"/>
  <c r="H5268" i="1"/>
  <c r="BD5201" i="1"/>
  <c r="AW5201" i="1"/>
  <c r="AV5093" i="1"/>
  <c r="AJ5086" i="1"/>
  <c r="AY5093" i="1"/>
  <c r="BC5137" i="1"/>
  <c r="BD5137" i="1" s="1"/>
  <c r="K5065" i="1"/>
  <c r="J5064" i="1"/>
  <c r="K5064" i="1" s="1"/>
  <c r="H5087" i="1"/>
  <c r="AZ5134" i="1"/>
  <c r="Q5094" i="1"/>
  <c r="T5094" i="1" s="1"/>
  <c r="P5093" i="1"/>
  <c r="P5086" i="1" s="1"/>
  <c r="P5115" i="1" s="1"/>
  <c r="BC5176" i="1"/>
  <c r="BD5176" i="1" s="1"/>
  <c r="T5134" i="1"/>
  <c r="AY5087" i="1"/>
  <c r="BC5087" i="1" s="1"/>
  <c r="AK5086" i="1"/>
  <c r="AK5115" i="1" s="1"/>
  <c r="AH5065" i="1"/>
  <c r="BB4914" i="1"/>
  <c r="AS4913" i="1"/>
  <c r="BA4930" i="1"/>
  <c r="AQ4452" i="1"/>
  <c r="AQ4503" i="1" s="1"/>
  <c r="BC4522" i="1"/>
  <c r="BD4522" i="1" s="1"/>
  <c r="AY4313" i="1"/>
  <c r="BC4313" i="1" s="1"/>
  <c r="BD4313" i="1" s="1"/>
  <c r="AV4313" i="1"/>
  <c r="AW4313" i="1" s="1"/>
  <c r="AY4508" i="1"/>
  <c r="BC4508" i="1" s="1"/>
  <c r="BD4508" i="1" s="1"/>
  <c r="AV4508" i="1"/>
  <c r="AW4508" i="1" s="1"/>
  <c r="AJ4507" i="1"/>
  <c r="J4248" i="1"/>
  <c r="K4248" i="1" s="1"/>
  <c r="K4249" i="1"/>
  <c r="V4503" i="1"/>
  <c r="X4503" i="1" s="1"/>
  <c r="AA4503" i="1" s="1"/>
  <c r="X4301" i="1"/>
  <c r="AA4301" i="1" s="1"/>
  <c r="BC4304" i="1"/>
  <c r="BD4304" i="1" s="1"/>
  <c r="AS4044" i="1"/>
  <c r="BB4044" i="1" s="1"/>
  <c r="BB4045" i="1"/>
  <c r="AY4100" i="1"/>
  <c r="BC4100" i="1" s="1"/>
  <c r="BD4100" i="1" s="1"/>
  <c r="AV4100" i="1"/>
  <c r="AW4100" i="1" s="1"/>
  <c r="AJ4099" i="1"/>
  <c r="AY3910" i="1"/>
  <c r="AV3910" i="1"/>
  <c r="G4299" i="1"/>
  <c r="H4299" i="1" s="1"/>
  <c r="O4299" i="1"/>
  <c r="Q4299" i="1" s="1"/>
  <c r="T4299" i="1" s="1"/>
  <c r="J3893" i="1"/>
  <c r="K3910" i="1"/>
  <c r="BD3827" i="1"/>
  <c r="AW3827" i="1"/>
  <c r="AY3658" i="1"/>
  <c r="AZ3665" i="1"/>
  <c r="AN3658" i="1"/>
  <c r="AZ3658" i="1" s="1"/>
  <c r="AY3903" i="1"/>
  <c r="BC3903" i="1" s="1"/>
  <c r="BD3903" i="1" s="1"/>
  <c r="AV3903" i="1"/>
  <c r="AW3903" i="1" s="1"/>
  <c r="AY3698" i="1"/>
  <c r="BC3698" i="1" s="1"/>
  <c r="BD3698" i="1" s="1"/>
  <c r="AV3698" i="1"/>
  <c r="AW3698" i="1" s="1"/>
  <c r="AW3922" i="1"/>
  <c r="BD3922" i="1"/>
  <c r="V3893" i="1"/>
  <c r="BA3840" i="1"/>
  <c r="Q3840" i="1"/>
  <c r="T3840" i="1" s="1"/>
  <c r="AJ3502" i="1"/>
  <c r="AY3623" i="1"/>
  <c r="BC3623" i="1" s="1"/>
  <c r="BD3623" i="1" s="1"/>
  <c r="AV3623" i="1"/>
  <c r="AW3623" i="1" s="1"/>
  <c r="AC3891" i="1"/>
  <c r="AE3891" i="1" s="1"/>
  <c r="AH3891" i="1" s="1"/>
  <c r="AW3659" i="1"/>
  <c r="BC3452" i="1"/>
  <c r="BD3452" i="1" s="1"/>
  <c r="BC3433" i="1"/>
  <c r="AE3502" i="1"/>
  <c r="AH3502" i="1" s="1"/>
  <c r="AP3454" i="1"/>
  <c r="BA3454" i="1" s="1"/>
  <c r="BC3454" i="1" s="1"/>
  <c r="BA3455" i="1"/>
  <c r="BC3455" i="1" s="1"/>
  <c r="AP3687" i="1"/>
  <c r="BA3485" i="1"/>
  <c r="AV3461" i="1"/>
  <c r="AW3461" i="1" s="1"/>
  <c r="D3485" i="1"/>
  <c r="O3687" i="1"/>
  <c r="AE3432" i="1"/>
  <c r="AH3432" i="1" s="1"/>
  <c r="J3228" i="1"/>
  <c r="K3228" i="1" s="1"/>
  <c r="K3243" i="1"/>
  <c r="AV3455" i="1"/>
  <c r="P3483" i="1"/>
  <c r="BD3134" i="1"/>
  <c r="AW3134" i="1"/>
  <c r="AV3295" i="1"/>
  <c r="AW3295" i="1" s="1"/>
  <c r="AY3295" i="1"/>
  <c r="BC3295" i="1" s="1"/>
  <c r="BD3295" i="1" s="1"/>
  <c r="AD3279" i="1"/>
  <c r="AC3075" i="1"/>
  <c r="AE2873" i="1"/>
  <c r="AH2873" i="1" s="1"/>
  <c r="C3024" i="1"/>
  <c r="C3075" i="1" s="1"/>
  <c r="AV2883" i="1"/>
  <c r="AW2883" i="1" s="1"/>
  <c r="AY2883" i="1"/>
  <c r="BC2883" i="1" s="1"/>
  <c r="BD2883" i="1" s="1"/>
  <c r="E2890" i="1"/>
  <c r="D2873" i="1"/>
  <c r="AY2842" i="1"/>
  <c r="AV2842" i="1"/>
  <c r="AW2842" i="1" s="1"/>
  <c r="AV2886" i="1"/>
  <c r="AW2886" i="1" s="1"/>
  <c r="AJ2885" i="1"/>
  <c r="AY2886" i="1"/>
  <c r="BC2886" i="1" s="1"/>
  <c r="BD2886" i="1" s="1"/>
  <c r="AJ3079" i="1"/>
  <c r="AY3080" i="1"/>
  <c r="BC3080" i="1" s="1"/>
  <c r="BD3080" i="1" s="1"/>
  <c r="AV3080" i="1"/>
  <c r="AW3080" i="1" s="1"/>
  <c r="H3053" i="1"/>
  <c r="G3046" i="1"/>
  <c r="H3046" i="1" s="1"/>
  <c r="O3046" i="1"/>
  <c r="Q3046" i="1" s="1"/>
  <c r="T3046" i="1" s="1"/>
  <c r="Q3053" i="1"/>
  <c r="T3053" i="1" s="1"/>
  <c r="AW2932" i="1"/>
  <c r="BD2932" i="1"/>
  <c r="AE2843" i="1"/>
  <c r="AH2843" i="1" s="1"/>
  <c r="AC2842" i="1"/>
  <c r="AE2842" i="1" s="1"/>
  <c r="AH2842" i="1" s="1"/>
  <c r="AC3077" i="1"/>
  <c r="AE3078" i="1"/>
  <c r="AH3078" i="1" s="1"/>
  <c r="AY2849" i="1"/>
  <c r="BC2849" i="1" s="1"/>
  <c r="BD2849" i="1" s="1"/>
  <c r="AV2849" i="1"/>
  <c r="AW2849" i="1" s="1"/>
  <c r="AW2821" i="1"/>
  <c r="BD2821" i="1"/>
  <c r="AE2890" i="1"/>
  <c r="AH2890" i="1" s="1"/>
  <c r="AL2871" i="1"/>
  <c r="AV2791" i="1"/>
  <c r="AW2791" i="1" s="1"/>
  <c r="BA2842" i="1"/>
  <c r="AM2638" i="1"/>
  <c r="AZ2638" i="1" s="1"/>
  <c r="AZ2639" i="1"/>
  <c r="AD2669" i="1"/>
  <c r="AD2871" i="1" s="1"/>
  <c r="BB2465" i="1"/>
  <c r="AS2667" i="1"/>
  <c r="BB2667" i="1" s="1"/>
  <c r="BC2567" i="1"/>
  <c r="O2667" i="1"/>
  <c r="Q2667" i="1" s="1"/>
  <c r="T2667" i="1" s="1"/>
  <c r="Q2465" i="1"/>
  <c r="T2465" i="1" s="1"/>
  <c r="J2616" i="1"/>
  <c r="K2616" i="1" s="1"/>
  <c r="AM2412" i="1"/>
  <c r="AZ2412" i="1" s="1"/>
  <c r="AZ2413" i="1"/>
  <c r="K2639" i="1"/>
  <c r="J2638" i="1"/>
  <c r="K2638" i="1" s="1"/>
  <c r="AW2618" i="1"/>
  <c r="BD2618" i="1"/>
  <c r="AW2567" i="1"/>
  <c r="BD2567" i="1"/>
  <c r="BC2527" i="1"/>
  <c r="BD2527" i="1" s="1"/>
  <c r="AE2435" i="1"/>
  <c r="AH2435" i="1" s="1"/>
  <c r="AC2434" i="1"/>
  <c r="AE2434" i="1" s="1"/>
  <c r="AH2434" i="1" s="1"/>
  <c r="Q2231" i="1"/>
  <c r="T2231" i="1" s="1"/>
  <c r="O2230" i="1"/>
  <c r="Q2230" i="1" s="1"/>
  <c r="T2230" i="1" s="1"/>
  <c r="BC2611" i="1"/>
  <c r="BD2611" i="1" s="1"/>
  <c r="AY2479" i="1"/>
  <c r="BC2479" i="1" s="1"/>
  <c r="BD2479" i="1" s="1"/>
  <c r="AV2479" i="1"/>
  <c r="AW2479" i="1" s="1"/>
  <c r="J2057" i="1"/>
  <c r="K2058" i="1"/>
  <c r="AW2059" i="1"/>
  <c r="BD2059" i="1"/>
  <c r="AZ2482" i="1"/>
  <c r="AM2465" i="1"/>
  <c r="AJ2434" i="1"/>
  <c r="K2413" i="1"/>
  <c r="J2412" i="1"/>
  <c r="K2412" i="1" s="1"/>
  <c r="AA2617" i="1"/>
  <c r="BA2413" i="1"/>
  <c r="BC2413" i="1" s="1"/>
  <c r="BD2413" i="1" s="1"/>
  <c r="I2208" i="1"/>
  <c r="K2208" i="1" s="1"/>
  <c r="K2209" i="1"/>
  <c r="X2057" i="1"/>
  <c r="AA2057" i="1" s="1"/>
  <c r="V2259" i="1"/>
  <c r="X2259" i="1" s="1"/>
  <c r="AA2259" i="1" s="1"/>
  <c r="H1829" i="1"/>
  <c r="G1822" i="1"/>
  <c r="H1822" i="1" s="1"/>
  <c r="AV2067" i="1"/>
  <c r="AW2067" i="1" s="1"/>
  <c r="AY2067" i="1"/>
  <c r="BC2067" i="1" s="1"/>
  <c r="BD2067" i="1" s="1"/>
  <c r="K1619" i="1"/>
  <c r="J1618" i="1"/>
  <c r="G2055" i="1"/>
  <c r="H2055" i="1" s="1"/>
  <c r="H1853" i="1"/>
  <c r="AM1851" i="1"/>
  <c r="AZ1851" i="1" s="1"/>
  <c r="AZ1649" i="1"/>
  <c r="BC1806" i="1"/>
  <c r="BD1806" i="1" s="1"/>
  <c r="AY1862" i="1"/>
  <c r="BC1862" i="1" s="1"/>
  <c r="BD1862" i="1" s="1"/>
  <c r="AV1862" i="1"/>
  <c r="AW1862" i="1" s="1"/>
  <c r="AY1662" i="1"/>
  <c r="BC1662" i="1" s="1"/>
  <c r="BD1662" i="1" s="1"/>
  <c r="AJ1661" i="1"/>
  <c r="AV1662" i="1"/>
  <c r="AW1662" i="1" s="1"/>
  <c r="AM1446" i="1"/>
  <c r="AZ1457" i="1"/>
  <c r="AH1596" i="1"/>
  <c r="BC1765" i="1"/>
  <c r="BD1765" i="1" s="1"/>
  <c r="BC1684" i="1"/>
  <c r="BD1684" i="1" s="1"/>
  <c r="BB1290" i="1"/>
  <c r="BC1290" i="1" s="1"/>
  <c r="BD1290" i="1" s="1"/>
  <c r="AV1448" i="1"/>
  <c r="AW1448" i="1" s="1"/>
  <c r="AJ1447" i="1"/>
  <c r="AY1448" i="1"/>
  <c r="BC1448" i="1" s="1"/>
  <c r="BD1448" i="1" s="1"/>
  <c r="E1611" i="1"/>
  <c r="AJ1243" i="1"/>
  <c r="V1239" i="1"/>
  <c r="X1239" i="1" s="1"/>
  <c r="AA1239" i="1" s="1"/>
  <c r="X1037" i="1"/>
  <c r="AA1037" i="1" s="1"/>
  <c r="AE1008" i="1"/>
  <c r="AH1008" i="1" s="1"/>
  <c r="AC1007" i="1"/>
  <c r="BA986" i="1"/>
  <c r="BC986" i="1" s="1"/>
  <c r="AP985" i="1"/>
  <c r="AV985" i="1" s="1"/>
  <c r="V984" i="1"/>
  <c r="X984" i="1" s="1"/>
  <c r="AA984" i="1" s="1"/>
  <c r="X985" i="1"/>
  <c r="AA985" i="1" s="1"/>
  <c r="BC892" i="1"/>
  <c r="AW1070" i="1"/>
  <c r="BD1070" i="1"/>
  <c r="AW1032" i="1"/>
  <c r="BD1032" i="1"/>
  <c r="AY931" i="1"/>
  <c r="BC931" i="1" s="1"/>
  <c r="BD931" i="1" s="1"/>
  <c r="AV931" i="1"/>
  <c r="AW931" i="1" s="1"/>
  <c r="T888" i="1"/>
  <c r="Q72" i="1"/>
  <c r="Q71" i="1" s="1"/>
  <c r="AW943" i="1"/>
  <c r="BD943" i="1"/>
  <c r="T127" i="1"/>
  <c r="BC893" i="1"/>
  <c r="AW1004" i="1"/>
  <c r="BD1004" i="1"/>
  <c r="AW892" i="1"/>
  <c r="BD892" i="1"/>
  <c r="AW1137" i="1"/>
  <c r="BD1137" i="1"/>
  <c r="AY1051" i="1"/>
  <c r="BC1051" i="1" s="1"/>
  <c r="BD1051" i="1" s="1"/>
  <c r="AV1051" i="1"/>
  <c r="AW1051" i="1" s="1"/>
  <c r="AJ847" i="1"/>
  <c r="AY1046" i="1"/>
  <c r="BC1046" i="1" s="1"/>
  <c r="BD1046" i="1" s="1"/>
  <c r="AV1046" i="1"/>
  <c r="AW1046" i="1" s="1"/>
  <c r="AJ842" i="1"/>
  <c r="AW923" i="1"/>
  <c r="BD923" i="1"/>
  <c r="V850" i="1"/>
  <c r="X887" i="1"/>
  <c r="AA887" i="1" s="1"/>
  <c r="T872" i="1"/>
  <c r="Q56" i="1"/>
  <c r="Q52" i="1" s="1"/>
  <c r="G802" i="1"/>
  <c r="H802" i="1" s="1"/>
  <c r="H803" i="1"/>
  <c r="AW591" i="1"/>
  <c r="BD591" i="1"/>
  <c r="BC482" i="1"/>
  <c r="BC882" i="1"/>
  <c r="T761" i="1"/>
  <c r="Q353" i="1"/>
  <c r="BD605" i="1"/>
  <c r="AW605" i="1"/>
  <c r="AL850" i="1"/>
  <c r="AL833" i="1" s="1"/>
  <c r="AL1035" i="1" s="1"/>
  <c r="AL9" i="1" s="1"/>
  <c r="AL15" i="1" s="1"/>
  <c r="AW791" i="1"/>
  <c r="BD791" i="1"/>
  <c r="I576" i="1"/>
  <c r="K576" i="1" s="1"/>
  <c r="AW482" i="1"/>
  <c r="BD482" i="1"/>
  <c r="E396" i="1"/>
  <c r="D395" i="1"/>
  <c r="K373" i="1"/>
  <c r="J372" i="1"/>
  <c r="K372" i="1" s="1"/>
  <c r="BC991" i="1"/>
  <c r="BD991" i="1" s="1"/>
  <c r="P834" i="1"/>
  <c r="Q835" i="1"/>
  <c r="T835" i="1" s="1"/>
  <c r="BD809" i="1"/>
  <c r="AW809" i="1"/>
  <c r="AM646" i="1"/>
  <c r="G598" i="1"/>
  <c r="H598" i="1" s="1"/>
  <c r="BC406" i="1"/>
  <c r="BC266" i="1"/>
  <c r="J627" i="1"/>
  <c r="K425" i="1"/>
  <c r="I627" i="1"/>
  <c r="BD410" i="1"/>
  <c r="AW410" i="1"/>
  <c r="T206" i="1"/>
  <c r="Q270" i="1"/>
  <c r="Q70" i="1"/>
  <c r="G394" i="1"/>
  <c r="H401" i="1"/>
  <c r="AZ350" i="1"/>
  <c r="BC350" i="1" s="1"/>
  <c r="BD280" i="1"/>
  <c r="AW280" i="1"/>
  <c r="BC328" i="1"/>
  <c r="BD328" i="1" s="1"/>
  <c r="BC280" i="1"/>
  <c r="Q359" i="1"/>
  <c r="Q157" i="1"/>
  <c r="Q155" i="1" s="1"/>
  <c r="AV355" i="1"/>
  <c r="BC319" i="1"/>
  <c r="BD319" i="1" s="1"/>
  <c r="AV369" i="1"/>
  <c r="AW369" i="1" s="1"/>
  <c r="K94" i="1"/>
  <c r="J91" i="1"/>
  <c r="K91" i="1" s="1"/>
  <c r="AV106" i="1"/>
  <c r="AW106" i="1" s="1"/>
  <c r="BD87" i="1"/>
  <c r="AW87" i="1"/>
  <c r="J238" i="1"/>
  <c r="K238" i="1" s="1"/>
  <c r="BD153" i="1"/>
  <c r="AW153" i="1"/>
  <c r="AY37" i="1"/>
  <c r="BC37" i="1" s="1"/>
  <c r="AV37" i="1"/>
  <c r="AV350" i="1"/>
  <c r="AV263" i="1"/>
  <c r="AY442" i="1"/>
  <c r="BC442" i="1" s="1"/>
  <c r="AV442" i="1"/>
  <c r="BA376" i="1"/>
  <c r="BC376" i="1" s="1"/>
  <c r="AQ373" i="1"/>
  <c r="BC359" i="1"/>
  <c r="AW285" i="1"/>
  <c r="BD285" i="1"/>
  <c r="T245" i="1"/>
  <c r="AY202" i="1"/>
  <c r="AH129" i="1"/>
  <c r="F119" i="1"/>
  <c r="F34" i="1" s="1"/>
  <c r="F17" i="1" s="1"/>
  <c r="H120" i="1"/>
  <c r="AZ102" i="1"/>
  <c r="BC102" i="1" s="1"/>
  <c r="AO101" i="1"/>
  <c r="AY289" i="1"/>
  <c r="BC289" i="1" s="1"/>
  <c r="AV289" i="1"/>
  <c r="K172" i="1"/>
  <c r="J169" i="1"/>
  <c r="AY164" i="1"/>
  <c r="BC164" i="1" s="1"/>
  <c r="BD164" i="1" s="1"/>
  <c r="AY115" i="1"/>
  <c r="BC115" i="1" s="1"/>
  <c r="BD115" i="1" s="1"/>
  <c r="AV115" i="1"/>
  <c r="AW115" i="1" s="1"/>
  <c r="BD255" i="1"/>
  <c r="T254" i="1"/>
  <c r="T51" i="1"/>
  <c r="AW255" i="1"/>
  <c r="AP221" i="1"/>
  <c r="BA222" i="1"/>
  <c r="F197" i="1"/>
  <c r="H198" i="1"/>
  <c r="G168" i="1"/>
  <c r="H168" i="1" s="1"/>
  <c r="H169" i="1"/>
  <c r="BD117" i="1"/>
  <c r="AP802" i="1"/>
  <c r="BA802" i="1" s="1"/>
  <c r="BA803" i="1"/>
  <c r="BC803" i="1" s="1"/>
  <c r="T143" i="1"/>
  <c r="AZ295" i="1"/>
  <c r="BC295" i="1" s="1"/>
  <c r="BD295" i="1" s="1"/>
  <c r="AY179" i="1"/>
  <c r="BC179" i="1" s="1"/>
  <c r="AV179" i="1"/>
  <c r="BC173" i="1"/>
  <c r="AW163" i="1"/>
  <c r="BC152" i="1"/>
  <c r="BD152" i="1" s="1"/>
  <c r="H138" i="1"/>
  <c r="D129" i="1"/>
  <c r="E129" i="1" s="1"/>
  <c r="AY46" i="1"/>
  <c r="BC46" i="1" s="1"/>
  <c r="AV46" i="1"/>
  <c r="T442" i="1"/>
  <c r="BC199" i="1"/>
  <c r="BC189" i="1"/>
  <c r="AQ169" i="1"/>
  <c r="AV87" i="1"/>
  <c r="AV59" i="1"/>
  <c r="AK34" i="1"/>
  <c r="AK17" i="1" s="1"/>
  <c r="AK219" i="1" s="1"/>
  <c r="BB223" i="1"/>
  <c r="AP190" i="1"/>
  <c r="BA190" i="1" s="1"/>
  <c r="BA197" i="1"/>
  <c r="AY5118" i="1" l="1"/>
  <c r="BC5118" i="1" s="1"/>
  <c r="BD5118" i="1" s="1"/>
  <c r="AJ5117" i="1"/>
  <c r="AV5118" i="1"/>
  <c r="AW5118" i="1" s="1"/>
  <c r="AV2262" i="1"/>
  <c r="AW2262" i="1" s="1"/>
  <c r="AY2262" i="1"/>
  <c r="BC2262" i="1" s="1"/>
  <c r="BD2262" i="1" s="1"/>
  <c r="AJ2261" i="1"/>
  <c r="BD68" i="1"/>
  <c r="AW68" i="1"/>
  <c r="AY168" i="1"/>
  <c r="AV101" i="1"/>
  <c r="AZ101" i="1"/>
  <c r="BC101" i="1" s="1"/>
  <c r="AZ646" i="1"/>
  <c r="BC646" i="1" s="1"/>
  <c r="BD646" i="1" s="1"/>
  <c r="AM629" i="1"/>
  <c r="D394" i="1"/>
  <c r="E394" i="1" s="1"/>
  <c r="E395" i="1"/>
  <c r="AY842" i="1"/>
  <c r="BC842" i="1" s="1"/>
  <c r="BD842" i="1" s="1"/>
  <c r="AV842" i="1"/>
  <c r="AW842" i="1" s="1"/>
  <c r="AJ26" i="1"/>
  <c r="K1618" i="1"/>
  <c r="J1647" i="1"/>
  <c r="AY2434" i="1"/>
  <c r="BC2434" i="1" s="1"/>
  <c r="BD2434" i="1" s="1"/>
  <c r="AV2434" i="1"/>
  <c r="AW2434" i="1" s="1"/>
  <c r="AW3053" i="1"/>
  <c r="BD3053" i="1"/>
  <c r="AY2885" i="1"/>
  <c r="BC2885" i="1" s="1"/>
  <c r="BD2885" i="1" s="1"/>
  <c r="AV2885" i="1"/>
  <c r="AW2885" i="1" s="1"/>
  <c r="AY4099" i="1"/>
  <c r="BC4099" i="1" s="1"/>
  <c r="BD4099" i="1" s="1"/>
  <c r="AJ4098" i="1"/>
  <c r="AV4099" i="1"/>
  <c r="AW4099" i="1" s="1"/>
  <c r="AY5086" i="1"/>
  <c r="K202" i="1"/>
  <c r="J197" i="1"/>
  <c r="K197" i="1" s="1"/>
  <c r="H191" i="1"/>
  <c r="G190" i="1"/>
  <c r="H190" i="1" s="1"/>
  <c r="AY85" i="1"/>
  <c r="AV85" i="1"/>
  <c r="AM221" i="1"/>
  <c r="AZ222" i="1"/>
  <c r="AZ18" i="1"/>
  <c r="AM17" i="1"/>
  <c r="BA1007" i="1"/>
  <c r="AP1006" i="1"/>
  <c r="BA1006" i="1" s="1"/>
  <c r="G2667" i="1"/>
  <c r="H2667" i="1" s="1"/>
  <c r="H2465" i="1"/>
  <c r="E3228" i="1"/>
  <c r="D3279" i="1"/>
  <c r="AZ4318" i="1"/>
  <c r="BC4318" i="1" s="1"/>
  <c r="AV4318" i="1"/>
  <c r="AM4301" i="1"/>
  <c r="AW4413" i="1"/>
  <c r="BD4413" i="1"/>
  <c r="BC5134" i="1"/>
  <c r="BA5093" i="1"/>
  <c r="AP5086" i="1"/>
  <c r="AV5086" i="1" s="1"/>
  <c r="AP17" i="1"/>
  <c r="AV576" i="1"/>
  <c r="AW576" i="1" s="1"/>
  <c r="AY576" i="1"/>
  <c r="BC576" i="1" s="1"/>
  <c r="BD576" i="1" s="1"/>
  <c r="AY850" i="1"/>
  <c r="AV850" i="1"/>
  <c r="BB3636" i="1"/>
  <c r="AS3687" i="1"/>
  <c r="BB3687" i="1" s="1"/>
  <c r="AY3701" i="1"/>
  <c r="BC3701" i="1" s="1"/>
  <c r="BD3701" i="1" s="1"/>
  <c r="AV3701" i="1"/>
  <c r="AW3701" i="1" s="1"/>
  <c r="AV4711" i="1"/>
  <c r="AW4711" i="1" s="1"/>
  <c r="AY4711" i="1"/>
  <c r="BC4711" i="1" s="1"/>
  <c r="BD4711" i="1" s="1"/>
  <c r="AJ4710" i="1"/>
  <c r="AE222" i="1"/>
  <c r="AH222" i="1" s="1"/>
  <c r="AC221" i="1"/>
  <c r="BD218" i="1"/>
  <c r="AW218" i="1"/>
  <c r="K850" i="1"/>
  <c r="AV848" i="1"/>
  <c r="AW848" i="1" s="1"/>
  <c r="AY848" i="1"/>
  <c r="BC848" i="1" s="1"/>
  <c r="BD848" i="1" s="1"/>
  <c r="AY1457" i="1"/>
  <c r="BC1457" i="1" s="1"/>
  <c r="BD1457" i="1" s="1"/>
  <c r="AV1457" i="1"/>
  <c r="AW1457" i="1" s="1"/>
  <c r="AV3046" i="1"/>
  <c r="AW3046" i="1" s="1"/>
  <c r="AY2875" i="1"/>
  <c r="BC2875" i="1" s="1"/>
  <c r="BD2875" i="1" s="1"/>
  <c r="AJ2874" i="1"/>
  <c r="AV2875" i="1"/>
  <c r="AW2875" i="1" s="1"/>
  <c r="AM4095" i="1"/>
  <c r="AZ4095" i="1" s="1"/>
  <c r="AZ3893" i="1"/>
  <c r="AC168" i="1"/>
  <c r="AE168" i="1" s="1"/>
  <c r="AH168" i="1" s="1"/>
  <c r="AE183" i="1"/>
  <c r="AH183" i="1" s="1"/>
  <c r="AY197" i="1"/>
  <c r="T101" i="1"/>
  <c r="AW102" i="1"/>
  <c r="BD102" i="1"/>
  <c r="J1037" i="1"/>
  <c r="K1038" i="1"/>
  <c r="AY641" i="1"/>
  <c r="BC641" i="1" s="1"/>
  <c r="BD641" i="1" s="1"/>
  <c r="AV641" i="1"/>
  <c r="AW641" i="1" s="1"/>
  <c r="AQ1443" i="1"/>
  <c r="BA1443" i="1" s="1"/>
  <c r="BA1241" i="1"/>
  <c r="BC2027" i="1"/>
  <c r="BD2027" i="1" s="1"/>
  <c r="O3279" i="1"/>
  <c r="Q3279" i="1" s="1"/>
  <c r="T3279" i="1" s="1"/>
  <c r="Q3077" i="1"/>
  <c r="T3077" i="1" s="1"/>
  <c r="AE5064" i="1"/>
  <c r="AH5064" i="1" s="1"/>
  <c r="AC5115" i="1"/>
  <c r="AE5115" i="1" s="1"/>
  <c r="AH5115" i="1" s="1"/>
  <c r="AN5319" i="1"/>
  <c r="AW289" i="1"/>
  <c r="BD289" i="1"/>
  <c r="AV401" i="1"/>
  <c r="BB850" i="1"/>
  <c r="AS833" i="1"/>
  <c r="AP3279" i="1"/>
  <c r="BA3279" i="1" s="1"/>
  <c r="BA3077" i="1"/>
  <c r="BD3433" i="1"/>
  <c r="AW3433" i="1"/>
  <c r="AZ161" i="1"/>
  <c r="AW384" i="1"/>
  <c r="BD384" i="1"/>
  <c r="T383" i="1"/>
  <c r="T180" i="1"/>
  <c r="AZ151" i="1"/>
  <c r="BC151" i="1" s="1"/>
  <c r="AV151" i="1"/>
  <c r="AN146" i="1"/>
  <c r="AJ223" i="1"/>
  <c r="AJ20" i="1"/>
  <c r="AY224" i="1"/>
  <c r="BC224" i="1" s="1"/>
  <c r="BD224" i="1" s="1"/>
  <c r="AV224" i="1"/>
  <c r="AW224" i="1" s="1"/>
  <c r="BA365" i="1"/>
  <c r="BC365" i="1" s="1"/>
  <c r="BD365" i="1" s="1"/>
  <c r="AV365" i="1"/>
  <c r="AW365" i="1" s="1"/>
  <c r="AW891" i="1"/>
  <c r="BD891" i="1"/>
  <c r="T75" i="1"/>
  <c r="G984" i="1"/>
  <c r="H984" i="1" s="1"/>
  <c r="H985" i="1"/>
  <c r="AC2055" i="1"/>
  <c r="AE2055" i="1" s="1"/>
  <c r="AH2055" i="1" s="1"/>
  <c r="AY2467" i="1"/>
  <c r="BC2467" i="1" s="1"/>
  <c r="BD2467" i="1" s="1"/>
  <c r="AJ2466" i="1"/>
  <c r="AV2467" i="1"/>
  <c r="AW2467" i="1" s="1"/>
  <c r="AY3497" i="1"/>
  <c r="BC3497" i="1" s="1"/>
  <c r="BD3497" i="1" s="1"/>
  <c r="AV3497" i="1"/>
  <c r="AW3497" i="1" s="1"/>
  <c r="O4095" i="1"/>
  <c r="Q4095" i="1" s="1"/>
  <c r="T4095" i="1" s="1"/>
  <c r="Q3893" i="1"/>
  <c r="T3893" i="1" s="1"/>
  <c r="AY3840" i="1"/>
  <c r="BC3840" i="1" s="1"/>
  <c r="AV3840" i="1"/>
  <c r="BA4452" i="1"/>
  <c r="O5319" i="1"/>
  <c r="Q5319" i="1" s="1"/>
  <c r="T5319" i="1" s="1"/>
  <c r="AD372" i="1"/>
  <c r="AE373" i="1"/>
  <c r="AH373" i="1" s="1"/>
  <c r="AW267" i="1"/>
  <c r="BD267" i="1"/>
  <c r="T63" i="1"/>
  <c r="O984" i="1"/>
  <c r="Q984" i="1" s="1"/>
  <c r="T984" i="1" s="1"/>
  <c r="Q985" i="1"/>
  <c r="T985" i="1" s="1"/>
  <c r="AY846" i="1"/>
  <c r="BC846" i="1" s="1"/>
  <c r="BD846" i="1" s="1"/>
  <c r="AJ845" i="1"/>
  <c r="AV846" i="1"/>
  <c r="AW846" i="1" s="1"/>
  <c r="V2055" i="1"/>
  <c r="X2055" i="1" s="1"/>
  <c r="AA2055" i="1" s="1"/>
  <c r="AR2616" i="1"/>
  <c r="AV2631" i="1"/>
  <c r="AW2631" i="1" s="1"/>
  <c r="BA2631" i="1"/>
  <c r="BC2631" i="1" s="1"/>
  <c r="BD2631" i="1" s="1"/>
  <c r="V3483" i="1"/>
  <c r="X3483" i="1" s="1"/>
  <c r="AA3483" i="1" s="1"/>
  <c r="X3281" i="1"/>
  <c r="AA3281" i="1" s="1"/>
  <c r="AZ4882" i="1"/>
  <c r="AV4882" i="1"/>
  <c r="AW4882" i="1" s="1"/>
  <c r="G5319" i="1"/>
  <c r="H5319" i="1" s="1"/>
  <c r="H5117" i="1"/>
  <c r="AV3454" i="1"/>
  <c r="J34" i="1"/>
  <c r="K34" i="1" s="1"/>
  <c r="BD270" i="1"/>
  <c r="AW270" i="1"/>
  <c r="AZ1054" i="1"/>
  <c r="AM1037" i="1"/>
  <c r="P3485" i="1"/>
  <c r="Q3502" i="1"/>
  <c r="T3502" i="1" s="1"/>
  <c r="V5319" i="1"/>
  <c r="X5319" i="1" s="1"/>
  <c r="AA5319" i="1" s="1"/>
  <c r="X5117" i="1"/>
  <c r="AA5117" i="1" s="1"/>
  <c r="BD95" i="1"/>
  <c r="AW95" i="1"/>
  <c r="T91" i="1"/>
  <c r="AS831" i="1"/>
  <c r="BB831" i="1" s="1"/>
  <c r="BB629" i="1"/>
  <c r="V831" i="1"/>
  <c r="X831" i="1" s="1"/>
  <c r="AA831" i="1" s="1"/>
  <c r="X629" i="1"/>
  <c r="AA629" i="1" s="1"/>
  <c r="AW39" i="1"/>
  <c r="BD39" i="1"/>
  <c r="AP1239" i="1"/>
  <c r="BA1239" i="1" s="1"/>
  <c r="BA1037" i="1"/>
  <c r="AC2667" i="1"/>
  <c r="AE2667" i="1" s="1"/>
  <c r="AH2667" i="1" s="1"/>
  <c r="AE2465" i="1"/>
  <c r="AH2465" i="1" s="1"/>
  <c r="D4095" i="1"/>
  <c r="E4095" i="1" s="1"/>
  <c r="E3893" i="1"/>
  <c r="AK394" i="1"/>
  <c r="AK423" i="1" s="1"/>
  <c r="AK8" i="1" s="1"/>
  <c r="AK15" i="1" s="1"/>
  <c r="AY395" i="1"/>
  <c r="AV395" i="1"/>
  <c r="AV89" i="1"/>
  <c r="AW89" i="1" s="1"/>
  <c r="AY89" i="1"/>
  <c r="BC89" i="1" s="1"/>
  <c r="BD89" i="1" s="1"/>
  <c r="AW134" i="1"/>
  <c r="BD134" i="1"/>
  <c r="BD131" i="1"/>
  <c r="AW131" i="1"/>
  <c r="T129" i="1"/>
  <c r="O1851" i="1"/>
  <c r="Q1851" i="1" s="1"/>
  <c r="T1851" i="1" s="1"/>
  <c r="E2638" i="1"/>
  <c r="D2667" i="1"/>
  <c r="E2667" i="1" s="1"/>
  <c r="AY3293" i="1"/>
  <c r="BC3293" i="1" s="1"/>
  <c r="BD3293" i="1" s="1"/>
  <c r="AV3293" i="1"/>
  <c r="AW3293" i="1" s="1"/>
  <c r="AM3483" i="1"/>
  <c r="AZ3483" i="1" s="1"/>
  <c r="AZ3281" i="1"/>
  <c r="AC4503" i="1"/>
  <c r="H197" i="1"/>
  <c r="AW305" i="1"/>
  <c r="BD305" i="1"/>
  <c r="H850" i="1"/>
  <c r="G833" i="1"/>
  <c r="K2004" i="1"/>
  <c r="J2055" i="1"/>
  <c r="K2055" i="1" s="1"/>
  <c r="V3279" i="1"/>
  <c r="X3279" i="1" s="1"/>
  <c r="AA3279" i="1" s="1"/>
  <c r="I4503" i="1"/>
  <c r="K4301" i="1"/>
  <c r="AV4452" i="1"/>
  <c r="AW4452" i="1" s="1"/>
  <c r="AY4452" i="1"/>
  <c r="BC4452" i="1" s="1"/>
  <c r="BD4452" i="1" s="1"/>
  <c r="BB5093" i="1"/>
  <c r="AS5086" i="1"/>
  <c r="BB5086" i="1" s="1"/>
  <c r="O627" i="1"/>
  <c r="Q627" i="1" s="1"/>
  <c r="T627" i="1" s="1"/>
  <c r="Q425" i="1"/>
  <c r="T425" i="1" s="1"/>
  <c r="BC985" i="1"/>
  <c r="AV1855" i="1"/>
  <c r="AW1855" i="1" s="1"/>
  <c r="AY1855" i="1"/>
  <c r="BC1855" i="1" s="1"/>
  <c r="BD1855" i="1" s="1"/>
  <c r="AJ1854" i="1"/>
  <c r="BC1666" i="1"/>
  <c r="H2057" i="1"/>
  <c r="G2259" i="1"/>
  <c r="H2259" i="1" s="1"/>
  <c r="AY2069" i="1"/>
  <c r="BC2069" i="1" s="1"/>
  <c r="BD2069" i="1" s="1"/>
  <c r="AV2069" i="1"/>
  <c r="AW2069" i="1" s="1"/>
  <c r="AV3024" i="1"/>
  <c r="Q3432" i="1"/>
  <c r="T3432" i="1" s="1"/>
  <c r="O3483" i="1"/>
  <c r="Q3483" i="1" s="1"/>
  <c r="T3483" i="1" s="1"/>
  <c r="BB4882" i="1"/>
  <c r="AS4911" i="1"/>
  <c r="BB4911" i="1" s="1"/>
  <c r="BC5269" i="1"/>
  <c r="BD5269" i="1" s="1"/>
  <c r="AM394" i="1"/>
  <c r="AZ394" i="1" s="1"/>
  <c r="AY427" i="1"/>
  <c r="BC427" i="1" s="1"/>
  <c r="BD427" i="1" s="1"/>
  <c r="AJ426" i="1"/>
  <c r="AV427" i="1"/>
  <c r="AW427" i="1" s="1"/>
  <c r="E373" i="1"/>
  <c r="D372" i="1"/>
  <c r="E372" i="1" s="1"/>
  <c r="AW55" i="1"/>
  <c r="BD55" i="1"/>
  <c r="T52" i="1"/>
  <c r="AW961" i="1"/>
  <c r="BD961" i="1"/>
  <c r="AE2057" i="1"/>
  <c r="AH2057" i="1" s="1"/>
  <c r="AC2259" i="1"/>
  <c r="AE2259" i="1" s="1"/>
  <c r="AH2259" i="1" s="1"/>
  <c r="AW3910" i="1"/>
  <c r="BD4481" i="1"/>
  <c r="AW4481" i="1"/>
  <c r="J5319" i="1"/>
  <c r="K5319" i="1" s="1"/>
  <c r="K5117" i="1"/>
  <c r="BC5079" i="1"/>
  <c r="BD5079" i="1" s="1"/>
  <c r="AS221" i="1"/>
  <c r="AM372" i="1"/>
  <c r="AZ372" i="1" s="1"/>
  <c r="AZ373" i="1"/>
  <c r="AV373" i="1"/>
  <c r="AW373" i="1" s="1"/>
  <c r="AV844" i="1"/>
  <c r="AW844" i="1" s="1"/>
  <c r="AY844" i="1"/>
  <c r="BC844" i="1" s="1"/>
  <c r="BD844" i="1" s="1"/>
  <c r="BD986" i="1"/>
  <c r="AW986" i="1"/>
  <c r="AE2261" i="1"/>
  <c r="AH2261" i="1" s="1"/>
  <c r="AQ238" i="1"/>
  <c r="BC2263" i="1"/>
  <c r="BD2263" i="1" s="1"/>
  <c r="AY1243" i="1"/>
  <c r="BC1243" i="1" s="1"/>
  <c r="BD1243" i="1" s="1"/>
  <c r="AJ1242" i="1"/>
  <c r="AV1243" i="1"/>
  <c r="AW1243" i="1" s="1"/>
  <c r="Q350" i="1"/>
  <c r="Q149" i="1"/>
  <c r="Q146" i="1" s="1"/>
  <c r="AE3075" i="1"/>
  <c r="AH3075" i="1" s="1"/>
  <c r="Q238" i="1"/>
  <c r="Q221" i="1" s="1"/>
  <c r="E222" i="1"/>
  <c r="D221" i="1"/>
  <c r="X1007" i="1"/>
  <c r="AA1007" i="1" s="1"/>
  <c r="V1006" i="1"/>
  <c r="X1006" i="1" s="1"/>
  <c r="AA1006" i="1" s="1"/>
  <c r="AW896" i="1"/>
  <c r="BD896" i="1"/>
  <c r="T80" i="1"/>
  <c r="I1647" i="1"/>
  <c r="K1596" i="1"/>
  <c r="J1851" i="1"/>
  <c r="K1851" i="1" s="1"/>
  <c r="K1649" i="1"/>
  <c r="BA2057" i="1"/>
  <c r="AP2259" i="1"/>
  <c r="BA2259" i="1" s="1"/>
  <c r="AY2638" i="1"/>
  <c r="BC2638" i="1" s="1"/>
  <c r="BD2638" i="1" s="1"/>
  <c r="AV2638" i="1"/>
  <c r="AW2638" i="1" s="1"/>
  <c r="J3075" i="1"/>
  <c r="K3075" i="1" s="1"/>
  <c r="K2873" i="1"/>
  <c r="AW3614" i="1"/>
  <c r="BD3614" i="1"/>
  <c r="BD4453" i="1"/>
  <c r="AW4453" i="1"/>
  <c r="AJ32" i="1"/>
  <c r="AY236" i="1"/>
  <c r="BC236" i="1" s="1"/>
  <c r="BD236" i="1" s="1"/>
  <c r="AV236" i="1"/>
  <c r="AW236" i="1" s="1"/>
  <c r="Q184" i="1"/>
  <c r="Q183" i="1" s="1"/>
  <c r="AQ629" i="1"/>
  <c r="BA630" i="1"/>
  <c r="AY843" i="1"/>
  <c r="BC843" i="1" s="1"/>
  <c r="BD843" i="1" s="1"/>
  <c r="AV843" i="1"/>
  <c r="AW843" i="1" s="1"/>
  <c r="AW884" i="1"/>
  <c r="BD884" i="1"/>
  <c r="G4095" i="1"/>
  <c r="H4095" i="1" s="1"/>
  <c r="H3893" i="1"/>
  <c r="E18" i="1"/>
  <c r="D17" i="1"/>
  <c r="AY3905" i="1"/>
  <c r="BC3905" i="1" s="1"/>
  <c r="BD3905" i="1" s="1"/>
  <c r="AV3905" i="1"/>
  <c r="AW3905" i="1" s="1"/>
  <c r="AS5319" i="1"/>
  <c r="BB5319" i="1" s="1"/>
  <c r="BB5117" i="1"/>
  <c r="F190" i="1"/>
  <c r="F219" i="1" s="1"/>
  <c r="G831" i="1"/>
  <c r="H831" i="1" s="1"/>
  <c r="BD211" i="1"/>
  <c r="AW211" i="1"/>
  <c r="AY1618" i="1"/>
  <c r="BC1618" i="1" s="1"/>
  <c r="BD1618" i="1" s="1"/>
  <c r="AV1618" i="1"/>
  <c r="AW1618" i="1" s="1"/>
  <c r="AS2463" i="1"/>
  <c r="BB2463" i="1" s="1"/>
  <c r="BB2261" i="1"/>
  <c r="E2669" i="1"/>
  <c r="D2871" i="1"/>
  <c r="E2871" i="1" s="1"/>
  <c r="AM3687" i="1"/>
  <c r="AZ3485" i="1"/>
  <c r="H3432" i="1"/>
  <c r="G3483" i="1"/>
  <c r="H3483" i="1" s="1"/>
  <c r="G3687" i="1"/>
  <c r="H3687" i="1" s="1"/>
  <c r="H3485" i="1"/>
  <c r="AY4474" i="1"/>
  <c r="BC4474" i="1" s="1"/>
  <c r="BD4474" i="1" s="1"/>
  <c r="AV4474" i="1"/>
  <c r="AW4474" i="1" s="1"/>
  <c r="AW43" i="1"/>
  <c r="BD43" i="1"/>
  <c r="AW937" i="1"/>
  <c r="BD937" i="1"/>
  <c r="T121" i="1"/>
  <c r="H1007" i="1"/>
  <c r="G1006" i="1"/>
  <c r="H1006" i="1" s="1"/>
  <c r="AY984" i="1"/>
  <c r="X2261" i="1"/>
  <c r="AA2261" i="1" s="1"/>
  <c r="V2463" i="1"/>
  <c r="X2463" i="1" s="1"/>
  <c r="AA2463" i="1" s="1"/>
  <c r="AM2871" i="1"/>
  <c r="AZ2871" i="1" s="1"/>
  <c r="AZ2669" i="1"/>
  <c r="AY3024" i="1"/>
  <c r="BC3024" i="1" s="1"/>
  <c r="BD3024" i="1" s="1"/>
  <c r="AY4248" i="1"/>
  <c r="BC4248" i="1" s="1"/>
  <c r="BD4248" i="1" s="1"/>
  <c r="AV4248" i="1"/>
  <c r="AW4248" i="1" s="1"/>
  <c r="AY4270" i="1"/>
  <c r="AV4270" i="1"/>
  <c r="AW4270" i="1" s="1"/>
  <c r="AY372" i="1"/>
  <c r="J29" i="1"/>
  <c r="K30" i="1"/>
  <c r="AV598" i="1"/>
  <c r="AW598" i="1" s="1"/>
  <c r="AY598" i="1"/>
  <c r="BC598" i="1" s="1"/>
  <c r="BD598" i="1" s="1"/>
  <c r="BD856" i="1"/>
  <c r="AW856" i="1"/>
  <c r="T40" i="1"/>
  <c r="AV1822" i="1"/>
  <c r="AY1822" i="1"/>
  <c r="BC1822" i="1" s="1"/>
  <c r="AR4299" i="1"/>
  <c r="BA4270" i="1"/>
  <c r="D34" i="1"/>
  <c r="E34" i="1" s="1"/>
  <c r="AW361" i="1"/>
  <c r="BD361" i="1"/>
  <c r="T157" i="1"/>
  <c r="T359" i="1"/>
  <c r="Q629" i="1"/>
  <c r="T629" i="1" s="1"/>
  <c r="O831" i="1"/>
  <c r="Q831" i="1" s="1"/>
  <c r="T831" i="1" s="1"/>
  <c r="C1006" i="1"/>
  <c r="E1006" i="1" s="1"/>
  <c r="E1013" i="1"/>
  <c r="D1239" i="1"/>
  <c r="E1239" i="1" s="1"/>
  <c r="E1037" i="1"/>
  <c r="AV1253" i="1"/>
  <c r="AW1253" i="1" s="1"/>
  <c r="AY1253" i="1"/>
  <c r="BC1253" i="1" s="1"/>
  <c r="BD1253" i="1" s="1"/>
  <c r="E1618" i="1"/>
  <c r="D1647" i="1"/>
  <c r="E1647" i="1" s="1"/>
  <c r="AC2463" i="1"/>
  <c r="AE2463" i="1" s="1"/>
  <c r="AH2463" i="1" s="1"/>
  <c r="AJ2058" i="1"/>
  <c r="J2667" i="1"/>
  <c r="K2667" i="1" s="1"/>
  <c r="K2465" i="1"/>
  <c r="K3891" i="1"/>
  <c r="J5115" i="1"/>
  <c r="K5115" i="1" s="1"/>
  <c r="K4913" i="1"/>
  <c r="BD406" i="1"/>
  <c r="AW406" i="1"/>
  <c r="AT1035" i="1"/>
  <c r="AT9" i="1" s="1"/>
  <c r="AT15" i="1" s="1"/>
  <c r="AV802" i="1"/>
  <c r="BD5094" i="1"/>
  <c r="AW5094" i="1"/>
  <c r="AQ372" i="1"/>
  <c r="BA372" i="1" s="1"/>
  <c r="BA373" i="1"/>
  <c r="AY847" i="1"/>
  <c r="BC847" i="1" s="1"/>
  <c r="BD847" i="1" s="1"/>
  <c r="AV847" i="1"/>
  <c r="AW847" i="1" s="1"/>
  <c r="AC3279" i="1"/>
  <c r="AE3279" i="1" s="1"/>
  <c r="AH3279" i="1" s="1"/>
  <c r="AE3077" i="1"/>
  <c r="AH3077" i="1" s="1"/>
  <c r="BC2842" i="1"/>
  <c r="BD2842" i="1" s="1"/>
  <c r="V4095" i="1"/>
  <c r="X4095" i="1" s="1"/>
  <c r="AA4095" i="1" s="1"/>
  <c r="X3893" i="1"/>
  <c r="AA3893" i="1" s="1"/>
  <c r="J4095" i="1"/>
  <c r="K4095" i="1" s="1"/>
  <c r="K3893" i="1"/>
  <c r="AZ202" i="1"/>
  <c r="AM197" i="1"/>
  <c r="BD274" i="1"/>
  <c r="AW274" i="1"/>
  <c r="T70" i="1"/>
  <c r="AC1239" i="1"/>
  <c r="AE1239" i="1" s="1"/>
  <c r="AH1239" i="1" s="1"/>
  <c r="AE1037" i="1"/>
  <c r="AH1037" i="1" s="1"/>
  <c r="AS2259" i="1"/>
  <c r="BB2259" i="1" s="1"/>
  <c r="BB2057" i="1"/>
  <c r="AY2412" i="1"/>
  <c r="AV2412" i="1"/>
  <c r="AY437" i="1"/>
  <c r="BC437" i="1" s="1"/>
  <c r="BD437" i="1" s="1"/>
  <c r="AV437" i="1"/>
  <c r="AW437" i="1" s="1"/>
  <c r="AW1001" i="1"/>
  <c r="BD1001" i="1"/>
  <c r="T185" i="1"/>
  <c r="Q34" i="1"/>
  <c r="Q17" i="1" s="1"/>
  <c r="Q219" i="1" s="1"/>
  <c r="AW2074" i="1"/>
  <c r="AV2477" i="1"/>
  <c r="AW2477" i="1" s="1"/>
  <c r="AY2477" i="1"/>
  <c r="BC2477" i="1" s="1"/>
  <c r="BD2477" i="1" s="1"/>
  <c r="BD2645" i="1"/>
  <c r="AW2645" i="1"/>
  <c r="J3279" i="1"/>
  <c r="K3279" i="1" s="1"/>
  <c r="K3077" i="1"/>
  <c r="AW208" i="1"/>
  <c r="BD208" i="1"/>
  <c r="AW957" i="1"/>
  <c r="BD957" i="1"/>
  <c r="T141" i="1"/>
  <c r="Q66" i="1"/>
  <c r="AN1647" i="1"/>
  <c r="AZ1596" i="1"/>
  <c r="AY2208" i="1"/>
  <c r="BC2208" i="1" s="1"/>
  <c r="AV2208" i="1"/>
  <c r="AW2208" i="1" s="1"/>
  <c r="AW3025" i="1"/>
  <c r="BD3025" i="1"/>
  <c r="AY2820" i="1"/>
  <c r="BC2820" i="1" s="1"/>
  <c r="BD2820" i="1" s="1"/>
  <c r="AV2820" i="1"/>
  <c r="AW2820" i="1" s="1"/>
  <c r="AY3283" i="1"/>
  <c r="BC3283" i="1" s="1"/>
  <c r="BD3283" i="1" s="1"/>
  <c r="AJ3282" i="1"/>
  <c r="AV3283" i="1"/>
  <c r="AW3283" i="1" s="1"/>
  <c r="BA3891" i="1"/>
  <c r="J4299" i="1"/>
  <c r="K4299" i="1" s="1"/>
  <c r="BD199" i="1"/>
  <c r="T198" i="1"/>
  <c r="AW199" i="1"/>
  <c r="J831" i="1"/>
  <c r="K831" i="1" s="1"/>
  <c r="K629" i="1"/>
  <c r="AV646" i="1"/>
  <c r="AW646" i="1" s="1"/>
  <c r="BC1619" i="1"/>
  <c r="BD1619" i="1" s="1"/>
  <c r="AP2871" i="1"/>
  <c r="BA2871" i="1" s="1"/>
  <c r="BA2669" i="1"/>
  <c r="AC4095" i="1"/>
  <c r="AE4095" i="1" s="1"/>
  <c r="AH4095" i="1" s="1"/>
  <c r="AE3893" i="1"/>
  <c r="AH3893" i="1" s="1"/>
  <c r="X18" i="1"/>
  <c r="AA18" i="1" s="1"/>
  <c r="V17" i="1"/>
  <c r="AV231" i="1"/>
  <c r="AW231" i="1" s="1"/>
  <c r="AJ27" i="1"/>
  <c r="AY231" i="1"/>
  <c r="BC231" i="1" s="1"/>
  <c r="BD231" i="1" s="1"/>
  <c r="AV387" i="1"/>
  <c r="AW388" i="1"/>
  <c r="BD388" i="1"/>
  <c r="T387" i="1"/>
  <c r="AV836" i="1"/>
  <c r="AW836" i="1" s="1"/>
  <c r="AY836" i="1"/>
  <c r="BC836" i="1" s="1"/>
  <c r="BD836" i="1" s="1"/>
  <c r="AJ835" i="1"/>
  <c r="D1851" i="1"/>
  <c r="E1851" i="1" s="1"/>
  <c r="BD2208" i="1"/>
  <c r="AY2686" i="1"/>
  <c r="BC2686" i="1" s="1"/>
  <c r="AV2686" i="1"/>
  <c r="J190" i="1"/>
  <c r="K190" i="1" s="1"/>
  <c r="K191" i="1"/>
  <c r="AH238" i="1"/>
  <c r="Q190" i="1"/>
  <c r="AW1822" i="1"/>
  <c r="BD1822" i="1"/>
  <c r="AK2667" i="1"/>
  <c r="C3279" i="1"/>
  <c r="E3077" i="1"/>
  <c r="J3483" i="1"/>
  <c r="K3483" i="1" s="1"/>
  <c r="AP4707" i="1"/>
  <c r="BA4707" i="1" s="1"/>
  <c r="BA4505" i="1"/>
  <c r="AY4925" i="1"/>
  <c r="BC4925" i="1" s="1"/>
  <c r="BD4925" i="1" s="1"/>
  <c r="AV4925" i="1"/>
  <c r="AW4925" i="1" s="1"/>
  <c r="AW997" i="1"/>
  <c r="BD997" i="1"/>
  <c r="T181" i="1"/>
  <c r="BA2412" i="1"/>
  <c r="AY3691" i="1"/>
  <c r="BC3691" i="1" s="1"/>
  <c r="BD3691" i="1" s="1"/>
  <c r="AJ3690" i="1"/>
  <c r="AV3691" i="1"/>
  <c r="AW3691" i="1" s="1"/>
  <c r="AQ4097" i="1"/>
  <c r="AW204" i="1"/>
  <c r="BD204" i="1"/>
  <c r="AY4302" i="1"/>
  <c r="BC4302" i="1" s="1"/>
  <c r="BD4302" i="1" s="1"/>
  <c r="AJ4301" i="1"/>
  <c r="AV4302" i="1"/>
  <c r="AW4302" i="1" s="1"/>
  <c r="AR2055" i="1"/>
  <c r="BA2055" i="1" s="1"/>
  <c r="BC802" i="1"/>
  <c r="AM2667" i="1"/>
  <c r="AZ2465" i="1"/>
  <c r="BD143" i="1"/>
  <c r="AW143" i="1"/>
  <c r="AP423" i="1"/>
  <c r="P833" i="1"/>
  <c r="P1035" i="1" s="1"/>
  <c r="P9" i="1" s="1"/>
  <c r="Q834" i="1"/>
  <c r="T834" i="1" s="1"/>
  <c r="AY1447" i="1"/>
  <c r="BC1447" i="1" s="1"/>
  <c r="BD1447" i="1" s="1"/>
  <c r="AJ1446" i="1"/>
  <c r="AV1447" i="1"/>
  <c r="AW1447" i="1" s="1"/>
  <c r="BD207" i="1"/>
  <c r="AW207" i="1"/>
  <c r="AM2055" i="1"/>
  <c r="AZ2055" i="1" s="1"/>
  <c r="AZ1853" i="1"/>
  <c r="E999" i="1"/>
  <c r="C984" i="1"/>
  <c r="AW883" i="1"/>
  <c r="BD883" i="1"/>
  <c r="T67" i="1"/>
  <c r="AY1596" i="1"/>
  <c r="BC1596" i="1" s="1"/>
  <c r="BD1596" i="1" s="1"/>
  <c r="AV1596" i="1"/>
  <c r="AW1596" i="1" s="1"/>
  <c r="AW3024" i="1"/>
  <c r="AZ4114" i="1"/>
  <c r="AM4097" i="1"/>
  <c r="AW5087" i="1"/>
  <c r="BD5087" i="1"/>
  <c r="BA401" i="1"/>
  <c r="BC401" i="1" s="1"/>
  <c r="BD401" i="1" s="1"/>
  <c r="AP394" i="1"/>
  <c r="D627" i="1"/>
  <c r="E627" i="1" s="1"/>
  <c r="E425" i="1"/>
  <c r="BB1241" i="1"/>
  <c r="AS1443" i="1"/>
  <c r="BB1443" i="1" s="1"/>
  <c r="AY3706" i="1"/>
  <c r="BC3706" i="1" s="1"/>
  <c r="BD3706" i="1" s="1"/>
  <c r="AL3689" i="1"/>
  <c r="AL3891" i="1" s="1"/>
  <c r="AV3706" i="1"/>
  <c r="AW3706" i="1" s="1"/>
  <c r="AY4044" i="1"/>
  <c r="BC4044" i="1" s="1"/>
  <c r="BD4044" i="1" s="1"/>
  <c r="AV4044" i="1"/>
  <c r="AW4044" i="1" s="1"/>
  <c r="AE4452" i="1"/>
  <c r="AH4452" i="1" s="1"/>
  <c r="AD4503" i="1"/>
  <c r="AQ394" i="1"/>
  <c r="BA395" i="1"/>
  <c r="AW1008" i="1"/>
  <c r="BD1008" i="1"/>
  <c r="AV1039" i="1"/>
  <c r="AW1039" i="1" s="1"/>
  <c r="AJ1038" i="1"/>
  <c r="AY1039" i="1"/>
  <c r="BC1039" i="1" s="1"/>
  <c r="BD1039" i="1" s="1"/>
  <c r="Q2412" i="1"/>
  <c r="T2412" i="1" s="1"/>
  <c r="J2463" i="1"/>
  <c r="K2463" i="1" s="1"/>
  <c r="D4503" i="1"/>
  <c r="E4503" i="1" s="1"/>
  <c r="AY4915" i="1"/>
  <c r="BC4915" i="1" s="1"/>
  <c r="BD4915" i="1" s="1"/>
  <c r="AJ4914" i="1"/>
  <c r="AV4915" i="1"/>
  <c r="AW4915" i="1" s="1"/>
  <c r="E184" i="1"/>
  <c r="D183" i="1"/>
  <c r="W34" i="1"/>
  <c r="W17" i="1" s="1"/>
  <c r="W219" i="1" s="1"/>
  <c r="X71" i="1"/>
  <c r="AA71" i="1" s="1"/>
  <c r="BD316" i="1"/>
  <c r="T112" i="1"/>
  <c r="AW316" i="1"/>
  <c r="T315" i="1"/>
  <c r="AT627" i="1"/>
  <c r="BB627" i="1" s="1"/>
  <c r="BB425" i="1"/>
  <c r="D831" i="1"/>
  <c r="E831" i="1" s="1"/>
  <c r="E629" i="1"/>
  <c r="K845" i="1"/>
  <c r="J834" i="1"/>
  <c r="AV235" i="1"/>
  <c r="AW235" i="1" s="1"/>
  <c r="AY235" i="1"/>
  <c r="BC235" i="1" s="1"/>
  <c r="BD235" i="1" s="1"/>
  <c r="AJ31" i="1"/>
  <c r="AW1009" i="1"/>
  <c r="BD1009" i="1"/>
  <c r="T193" i="1"/>
  <c r="BD1823" i="1"/>
  <c r="AW1823" i="1"/>
  <c r="I2259" i="1"/>
  <c r="BC2441" i="1"/>
  <c r="BD2441" i="1" s="1"/>
  <c r="AZ3046" i="1"/>
  <c r="BC3046" i="1" s="1"/>
  <c r="BD3046" i="1" s="1"/>
  <c r="BA3228" i="1"/>
  <c r="AP4503" i="1"/>
  <c r="BA4503" i="1" s="1"/>
  <c r="BA4301" i="1"/>
  <c r="G4503" i="1"/>
  <c r="H4503" i="1" s="1"/>
  <c r="AP5319" i="1"/>
  <c r="BA5319" i="1" s="1"/>
  <c r="BA5117" i="1"/>
  <c r="W15" i="1"/>
  <c r="AZ238" i="1"/>
  <c r="BD840" i="1"/>
  <c r="AW840" i="1"/>
  <c r="T24" i="1"/>
  <c r="AC833" i="1"/>
  <c r="AE850" i="1"/>
  <c r="AH850" i="1" s="1"/>
  <c r="Q2057" i="1"/>
  <c r="T2057" i="1" s="1"/>
  <c r="O2259" i="1"/>
  <c r="Q2259" i="1" s="1"/>
  <c r="T2259" i="1" s="1"/>
  <c r="K2670" i="1"/>
  <c r="J2669" i="1"/>
  <c r="AM4913" i="1"/>
  <c r="AZ4914" i="1"/>
  <c r="AL4913" i="1"/>
  <c r="AL5115" i="1" s="1"/>
  <c r="AV4930" i="1"/>
  <c r="AW4930" i="1" s="1"/>
  <c r="AY4930" i="1"/>
  <c r="BC4930" i="1" s="1"/>
  <c r="BD4930" i="1" s="1"/>
  <c r="AW888" i="1"/>
  <c r="BD888" i="1"/>
  <c r="T72" i="1"/>
  <c r="AS5115" i="1"/>
  <c r="BB5115" i="1" s="1"/>
  <c r="BB4913" i="1"/>
  <c r="AQ168" i="1"/>
  <c r="BA168" i="1" s="1"/>
  <c r="BA169" i="1"/>
  <c r="AW761" i="1"/>
  <c r="BD761" i="1"/>
  <c r="T353" i="1"/>
  <c r="BD872" i="1"/>
  <c r="AW872" i="1"/>
  <c r="T56" i="1"/>
  <c r="AP984" i="1"/>
  <c r="BA984" i="1" s="1"/>
  <c r="BA985" i="1"/>
  <c r="AM1445" i="1"/>
  <c r="AZ1446" i="1"/>
  <c r="AW2231" i="1"/>
  <c r="BD2231" i="1"/>
  <c r="K169" i="1"/>
  <c r="J168" i="1"/>
  <c r="K168" i="1" s="1"/>
  <c r="K627" i="1"/>
  <c r="D3075" i="1"/>
  <c r="E3075" i="1" s="1"/>
  <c r="E2873" i="1"/>
  <c r="AE34" i="1"/>
  <c r="AH34" i="1" s="1"/>
  <c r="T394" i="1"/>
  <c r="AW395" i="1"/>
  <c r="AW1005" i="1"/>
  <c r="BD1005" i="1"/>
  <c r="T189" i="1"/>
  <c r="BC2639" i="1"/>
  <c r="BD2639" i="1" s="1"/>
  <c r="D4299" i="1"/>
  <c r="E4299" i="1" s="1"/>
  <c r="E4097" i="1"/>
  <c r="AC5319" i="1"/>
  <c r="AE5319" i="1" s="1"/>
  <c r="AH5319" i="1" s="1"/>
  <c r="AE5117" i="1"/>
  <c r="AH5117" i="1" s="1"/>
  <c r="AY34" i="1"/>
  <c r="BD852" i="1"/>
  <c r="AW852" i="1"/>
  <c r="T36" i="1"/>
  <c r="AZ2074" i="1"/>
  <c r="BC2074" i="1" s="1"/>
  <c r="BD2074" i="1" s="1"/>
  <c r="AM2057" i="1"/>
  <c r="AY183" i="1"/>
  <c r="BD145" i="1"/>
  <c r="T144" i="1"/>
  <c r="AW145" i="1"/>
  <c r="AJ28" i="1"/>
  <c r="AY232" i="1"/>
  <c r="BC232" i="1" s="1"/>
  <c r="BD232" i="1" s="1"/>
  <c r="AV232" i="1"/>
  <c r="AW232" i="1" s="1"/>
  <c r="G3279" i="1"/>
  <c r="H3279" i="1" s="1"/>
  <c r="H3077" i="1"/>
  <c r="H119" i="1"/>
  <c r="AW124" i="1"/>
  <c r="BD124" i="1"/>
  <c r="AC3687" i="1"/>
  <c r="AE3687" i="1" s="1"/>
  <c r="AH3687" i="1" s="1"/>
  <c r="AE3485" i="1"/>
  <c r="AH3485" i="1" s="1"/>
  <c r="AV202" i="1"/>
  <c r="X850" i="1"/>
  <c r="AA850" i="1" s="1"/>
  <c r="V833" i="1"/>
  <c r="BD127" i="1"/>
  <c r="AW127" i="1"/>
  <c r="AC1006" i="1"/>
  <c r="AE1006" i="1" s="1"/>
  <c r="AH1006" i="1" s="1"/>
  <c r="AE1007" i="1"/>
  <c r="AH1007" i="1" s="1"/>
  <c r="AV1661" i="1"/>
  <c r="AW1661" i="1" s="1"/>
  <c r="AY1661" i="1"/>
  <c r="BC1661" i="1" s="1"/>
  <c r="BD1661" i="1" s="1"/>
  <c r="AY3502" i="1"/>
  <c r="BC3502" i="1" s="1"/>
  <c r="AV3502" i="1"/>
  <c r="AV4507" i="1"/>
  <c r="AW4507" i="1" s="1"/>
  <c r="AY4507" i="1"/>
  <c r="BC4507" i="1" s="1"/>
  <c r="BD4507" i="1" s="1"/>
  <c r="AJ4506" i="1"/>
  <c r="BD263" i="1"/>
  <c r="AW263" i="1"/>
  <c r="BC72" i="1"/>
  <c r="BD173" i="1"/>
  <c r="T172" i="1"/>
  <c r="AW173" i="1"/>
  <c r="AW949" i="1"/>
  <c r="BD949" i="1"/>
  <c r="T133" i="1"/>
  <c r="G1239" i="1"/>
  <c r="H1239" i="1" s="1"/>
  <c r="H1037" i="1"/>
  <c r="AS1647" i="1"/>
  <c r="BB1647" i="1" s="1"/>
  <c r="BB1445" i="1"/>
  <c r="G3075" i="1"/>
  <c r="H3075" i="1" s="1"/>
  <c r="H2873" i="1"/>
  <c r="BD758" i="1"/>
  <c r="AW758" i="1"/>
  <c r="AV1013" i="1"/>
  <c r="AW1013" i="1" s="1"/>
  <c r="AY1013" i="1"/>
  <c r="BC1013" i="1" s="1"/>
  <c r="BD1013" i="1" s="1"/>
  <c r="E2055" i="1"/>
  <c r="X1596" i="1"/>
  <c r="AA1596" i="1" s="1"/>
  <c r="V1647" i="1"/>
  <c r="X1647" i="1" s="1"/>
  <c r="AA1647" i="1" s="1"/>
  <c r="AY3250" i="1"/>
  <c r="BC3250" i="1" s="1"/>
  <c r="BD3250" i="1" s="1"/>
  <c r="AV3250" i="1"/>
  <c r="AW3250" i="1" s="1"/>
  <c r="BC103" i="1"/>
  <c r="BD103" i="1" s="1"/>
  <c r="BB85" i="1"/>
  <c r="AW348" i="1"/>
  <c r="BD348" i="1"/>
  <c r="E834" i="1"/>
  <c r="D833" i="1"/>
  <c r="BD187" i="1"/>
  <c r="AW187" i="1"/>
  <c r="BD1014" i="1"/>
  <c r="AW1014" i="1"/>
  <c r="BC1597" i="1"/>
  <c r="BD1597" i="1" s="1"/>
  <c r="H2463" i="1"/>
  <c r="AY2273" i="1"/>
  <c r="BC2273" i="1" s="1"/>
  <c r="BD2273" i="1" s="1"/>
  <c r="AV2273" i="1"/>
  <c r="AW2273" i="1" s="1"/>
  <c r="BA2278" i="1"/>
  <c r="AP2261" i="1"/>
  <c r="V3075" i="1"/>
  <c r="X3075" i="1" s="1"/>
  <c r="AA3075" i="1" s="1"/>
  <c r="X2873" i="1"/>
  <c r="AA2873" i="1" s="1"/>
  <c r="AY3862" i="1"/>
  <c r="AV3862" i="1"/>
  <c r="AW3862" i="1" s="1"/>
  <c r="AY5064" i="1"/>
  <c r="BC5064" i="1" s="1"/>
  <c r="BD5064" i="1" s="1"/>
  <c r="AV5064" i="1"/>
  <c r="AW5064" i="1" s="1"/>
  <c r="Q5086" i="1"/>
  <c r="T5086" i="1" s="1"/>
  <c r="O5115" i="1"/>
  <c r="Q5115" i="1" s="1"/>
  <c r="T5115" i="1" s="1"/>
  <c r="BC169" i="1"/>
  <c r="AM627" i="1"/>
  <c r="AZ627" i="1" s="1"/>
  <c r="AW122" i="1"/>
  <c r="BD122" i="1"/>
  <c r="AC831" i="1"/>
  <c r="AE831" i="1" s="1"/>
  <c r="AH831" i="1" s="1"/>
  <c r="AE629" i="1"/>
  <c r="AH629" i="1" s="1"/>
  <c r="BA850" i="1"/>
  <c r="AP833" i="1"/>
  <c r="AW882" i="1"/>
  <c r="BD882" i="1"/>
  <c r="AY1651" i="1"/>
  <c r="BC1651" i="1" s="1"/>
  <c r="BD1651" i="1" s="1"/>
  <c r="AJ1650" i="1"/>
  <c r="AV1651" i="1"/>
  <c r="AW1651" i="1" s="1"/>
  <c r="BC1611" i="1"/>
  <c r="BC3731" i="1"/>
  <c r="BD3731" i="1" s="1"/>
  <c r="AS4299" i="1"/>
  <c r="BB4299" i="1" s="1"/>
  <c r="BC4045" i="1"/>
  <c r="BD4045" i="1" s="1"/>
  <c r="AY4517" i="1"/>
  <c r="BC4517" i="1" s="1"/>
  <c r="BD4517" i="1" s="1"/>
  <c r="AV4517" i="1"/>
  <c r="AW4517" i="1" s="1"/>
  <c r="AZ850" i="1"/>
  <c r="AW186" i="1"/>
  <c r="BD186" i="1"/>
  <c r="Q1007" i="1"/>
  <c r="T1007" i="1" s="1"/>
  <c r="O1006" i="1"/>
  <c r="Q1006" i="1" s="1"/>
  <c r="T1006" i="1" s="1"/>
  <c r="AY1800" i="1"/>
  <c r="BC1800" i="1" s="1"/>
  <c r="BD1800" i="1" s="1"/>
  <c r="AV1800" i="1"/>
  <c r="AW1800" i="1" s="1"/>
  <c r="AY3487" i="1"/>
  <c r="BC3487" i="1" s="1"/>
  <c r="BD3487" i="1" s="1"/>
  <c r="AJ3486" i="1"/>
  <c r="AV3487" i="1"/>
  <c r="AW3487" i="1" s="1"/>
  <c r="Q4318" i="1"/>
  <c r="T4318" i="1" s="1"/>
  <c r="Q5093" i="1"/>
  <c r="T5093" i="1" s="1"/>
  <c r="H238" i="1"/>
  <c r="P15" i="1"/>
  <c r="AZ834" i="1"/>
  <c r="AM833" i="1"/>
  <c r="AW2686" i="1"/>
  <c r="BD2686" i="1"/>
  <c r="BD2835" i="1"/>
  <c r="AW2835" i="1"/>
  <c r="BC3047" i="1"/>
  <c r="BD3047" i="1" s="1"/>
  <c r="BC3665" i="1"/>
  <c r="BD3665" i="1" s="1"/>
  <c r="AY4109" i="1"/>
  <c r="BC4109" i="1" s="1"/>
  <c r="BD4109" i="1" s="1"/>
  <c r="AV4109" i="1"/>
  <c r="AW4109" i="1" s="1"/>
  <c r="AS4503" i="1"/>
  <c r="BB4503" i="1" s="1"/>
  <c r="BB4301" i="1"/>
  <c r="AC17" i="1"/>
  <c r="Q179" i="1"/>
  <c r="Q168" i="1" s="1"/>
  <c r="AW989" i="1"/>
  <c r="BD989" i="1"/>
  <c r="AS1239" i="1"/>
  <c r="BB1239" i="1" s="1"/>
  <c r="BB1037" i="1"/>
  <c r="AP1851" i="1"/>
  <c r="BA1851" i="1" s="1"/>
  <c r="G1851" i="1"/>
  <c r="H1851" i="1" s="1"/>
  <c r="H1649" i="1"/>
  <c r="BC1829" i="1"/>
  <c r="BD1829" i="1" s="1"/>
  <c r="V2667" i="1"/>
  <c r="X2667" i="1" s="1"/>
  <c r="AA2667" i="1" s="1"/>
  <c r="X2465" i="1"/>
  <c r="AA2465" i="1" s="1"/>
  <c r="AE2669" i="1"/>
  <c r="AH2669" i="1" s="1"/>
  <c r="AC2871" i="1"/>
  <c r="AE2871" i="1" s="1"/>
  <c r="AH2871" i="1" s="1"/>
  <c r="D3891" i="1"/>
  <c r="E3891" i="1" s="1"/>
  <c r="E3689" i="1"/>
  <c r="AZ3862" i="1"/>
  <c r="AM3891" i="1"/>
  <c r="BC4987" i="1"/>
  <c r="BD4987" i="1" s="1"/>
  <c r="AM5319" i="1"/>
  <c r="AZ5319" i="1" s="1"/>
  <c r="BC1049" i="1"/>
  <c r="BD1049" i="1" s="1"/>
  <c r="AV3298" i="1"/>
  <c r="AW3298" i="1" s="1"/>
  <c r="AO3891" i="1"/>
  <c r="AZ3689" i="1"/>
  <c r="AW442" i="1"/>
  <c r="BD442" i="1"/>
  <c r="AW51" i="1"/>
  <c r="BD51" i="1"/>
  <c r="T50" i="1"/>
  <c r="BC202" i="1"/>
  <c r="J2259" i="1"/>
  <c r="K2259" i="1" s="1"/>
  <c r="K2057" i="1"/>
  <c r="AY3079" i="1"/>
  <c r="BC3079" i="1" s="1"/>
  <c r="BD3079" i="1" s="1"/>
  <c r="AJ3078" i="1"/>
  <c r="AV3079" i="1"/>
  <c r="AW3079" i="1" s="1"/>
  <c r="AV3658" i="1"/>
  <c r="AW3658" i="1" s="1"/>
  <c r="BD5134" i="1"/>
  <c r="AW5134" i="1"/>
  <c r="AW401" i="1"/>
  <c r="AW323" i="1"/>
  <c r="BD323" i="1"/>
  <c r="AW376" i="1"/>
  <c r="BD376" i="1"/>
  <c r="AC627" i="1"/>
  <c r="AE627" i="1" s="1"/>
  <c r="AH627" i="1" s="1"/>
  <c r="AE425" i="1"/>
  <c r="AH425" i="1" s="1"/>
  <c r="AV631" i="1"/>
  <c r="AW631" i="1" s="1"/>
  <c r="AY631" i="1"/>
  <c r="BC631" i="1" s="1"/>
  <c r="BD631" i="1" s="1"/>
  <c r="AJ630" i="1"/>
  <c r="AW1000" i="1"/>
  <c r="BD1000" i="1"/>
  <c r="BD893" i="1"/>
  <c r="AW893" i="1"/>
  <c r="T77" i="1"/>
  <c r="AS2055" i="1"/>
  <c r="BB2055" i="1" s="1"/>
  <c r="BB1853" i="1"/>
  <c r="G3891" i="1"/>
  <c r="H3891" i="1" s="1"/>
  <c r="H3689" i="1"/>
  <c r="AY190" i="1"/>
  <c r="AP3075" i="1"/>
  <c r="BA3075" i="1" s="1"/>
  <c r="AC190" i="1"/>
  <c r="AE190" i="1" s="1"/>
  <c r="AH190" i="1" s="1"/>
  <c r="AE191" i="1"/>
  <c r="AH191" i="1" s="1"/>
  <c r="AV1054" i="1"/>
  <c r="AW1054" i="1" s="1"/>
  <c r="AY1007" i="1"/>
  <c r="BC1007" i="1" s="1"/>
  <c r="AJ1006" i="1"/>
  <c r="AV1007" i="1"/>
  <c r="X2669" i="1"/>
  <c r="AA2669" i="1" s="1"/>
  <c r="V2871" i="1"/>
  <c r="X2871" i="1" s="1"/>
  <c r="AA2871" i="1" s="1"/>
  <c r="AO2465" i="1"/>
  <c r="AO2667" i="1" s="1"/>
  <c r="AZ2466" i="1"/>
  <c r="O3075" i="1"/>
  <c r="Q3075" i="1" s="1"/>
  <c r="T3075" i="1" s="1"/>
  <c r="Q2873" i="1"/>
  <c r="T2873" i="1" s="1"/>
  <c r="AS3483" i="1"/>
  <c r="BB3483" i="1" s="1"/>
  <c r="BB3281" i="1"/>
  <c r="J3687" i="1"/>
  <c r="K3687" i="1" s="1"/>
  <c r="K3485" i="1"/>
  <c r="BC5065" i="1"/>
  <c r="BD5065" i="1" s="1"/>
  <c r="AV169" i="1"/>
  <c r="AS191" i="1"/>
  <c r="BB195" i="1"/>
  <c r="BC195" i="1" s="1"/>
  <c r="BD195" i="1" s="1"/>
  <c r="G627" i="1"/>
  <c r="H627" i="1" s="1"/>
  <c r="H425" i="1"/>
  <c r="BD73" i="1"/>
  <c r="AW73" i="1"/>
  <c r="Q850" i="1"/>
  <c r="T850" i="1" s="1"/>
  <c r="O833" i="1"/>
  <c r="E1822" i="1"/>
  <c r="C1851" i="1"/>
  <c r="H1618" i="1"/>
  <c r="G1647" i="1"/>
  <c r="H1647" i="1" s="1"/>
  <c r="AY2671" i="1"/>
  <c r="BC2671" i="1" s="1"/>
  <c r="BD2671" i="1" s="1"/>
  <c r="AJ2670" i="1"/>
  <c r="AV2671" i="1"/>
  <c r="AW2671" i="1" s="1"/>
  <c r="BA3636" i="1"/>
  <c r="AQ3687" i="1"/>
  <c r="BA3687" i="1" s="1"/>
  <c r="AY4721" i="1"/>
  <c r="BC4721" i="1" s="1"/>
  <c r="BD4721" i="1" s="1"/>
  <c r="AV4721" i="1"/>
  <c r="AW4721" i="1" s="1"/>
  <c r="AS34" i="1"/>
  <c r="T85" i="1"/>
  <c r="AW86" i="1"/>
  <c r="BD86" i="1"/>
  <c r="V627" i="1"/>
  <c r="X627" i="1" s="1"/>
  <c r="AA627" i="1" s="1"/>
  <c r="X425" i="1"/>
  <c r="AA425" i="1" s="1"/>
  <c r="AW803" i="1"/>
  <c r="BD803" i="1"/>
  <c r="AY4066" i="1"/>
  <c r="BC4066" i="1" s="1"/>
  <c r="BD4066" i="1" s="1"/>
  <c r="AV4066" i="1"/>
  <c r="AW4066" i="1" s="1"/>
  <c r="J4911" i="1"/>
  <c r="K4911" i="1" s="1"/>
  <c r="K4709" i="1"/>
  <c r="AW5290" i="1"/>
  <c r="BD5290" i="1"/>
  <c r="G221" i="1"/>
  <c r="H222" i="1"/>
  <c r="Q2463" i="1"/>
  <c r="T2463" i="1" s="1"/>
  <c r="O2871" i="1"/>
  <c r="Q2871" i="1" s="1"/>
  <c r="T2871" i="1" s="1"/>
  <c r="Q2669" i="1"/>
  <c r="T2669" i="1" s="1"/>
  <c r="AV2482" i="1"/>
  <c r="AW3455" i="1"/>
  <c r="BD3455" i="1"/>
  <c r="AY3895" i="1"/>
  <c r="BC3895" i="1" s="1"/>
  <c r="BD3895" i="1" s="1"/>
  <c r="AJ3894" i="1"/>
  <c r="AV3895" i="1"/>
  <c r="AW3895" i="1" s="1"/>
  <c r="AV3636" i="1"/>
  <c r="AW3636" i="1" s="1"/>
  <c r="AZ3636" i="1"/>
  <c r="AN3687" i="1"/>
  <c r="AV4114" i="1"/>
  <c r="AW4114" i="1" s="1"/>
  <c r="AE4860" i="1"/>
  <c r="AH4860" i="1" s="1"/>
  <c r="AC4911" i="1"/>
  <c r="AE4911" i="1" s="1"/>
  <c r="AH4911" i="1" s="1"/>
  <c r="AM183" i="1"/>
  <c r="AZ184" i="1"/>
  <c r="BC184" i="1" s="1"/>
  <c r="AV184" i="1"/>
  <c r="H395" i="1"/>
  <c r="F394" i="1"/>
  <c r="H394" i="1" s="1"/>
  <c r="Q372" i="1"/>
  <c r="BC2435" i="1"/>
  <c r="BD2435" i="1" s="1"/>
  <c r="BC2230" i="1"/>
  <c r="BD2230" i="1" s="1"/>
  <c r="AS2871" i="1"/>
  <c r="BB2871" i="1" s="1"/>
  <c r="BB2669" i="1"/>
  <c r="BA3910" i="1"/>
  <c r="AP3893" i="1"/>
  <c r="BC3869" i="1"/>
  <c r="BD3869" i="1" s="1"/>
  <c r="D5319" i="1"/>
  <c r="E5319" i="1" s="1"/>
  <c r="E5117" i="1"/>
  <c r="Q4301" i="1"/>
  <c r="T4301" i="1" s="1"/>
  <c r="AO34" i="1"/>
  <c r="AO17" i="1" s="1"/>
  <c r="AO219" i="1" s="1"/>
  <c r="BC3298" i="1"/>
  <c r="BD3298" i="1" s="1"/>
  <c r="AW254" i="1"/>
  <c r="BD254" i="1"/>
  <c r="BD245" i="1"/>
  <c r="AW245" i="1"/>
  <c r="AW206" i="1"/>
  <c r="BD206" i="1"/>
  <c r="D3687" i="1"/>
  <c r="E3687" i="1" s="1"/>
  <c r="E3485" i="1"/>
  <c r="AW3840" i="1"/>
  <c r="BD3840" i="1"/>
  <c r="BC3658" i="1"/>
  <c r="BD3658" i="1" s="1"/>
  <c r="BC3910" i="1"/>
  <c r="BD3910" i="1" s="1"/>
  <c r="BC5093" i="1"/>
  <c r="H34" i="1"/>
  <c r="G17" i="1"/>
  <c r="AW999" i="1"/>
  <c r="BD999" i="1"/>
  <c r="AW1666" i="1"/>
  <c r="BD1666" i="1"/>
  <c r="G2871" i="1"/>
  <c r="H2871" i="1" s="1"/>
  <c r="H2669" i="1"/>
  <c r="AY3228" i="1"/>
  <c r="BC3228" i="1" s="1"/>
  <c r="BD3228" i="1" s="1"/>
  <c r="AV3228" i="1"/>
  <c r="AW3228" i="1" s="1"/>
  <c r="AS4095" i="1"/>
  <c r="BB4095" i="1" s="1"/>
  <c r="BB3893" i="1"/>
  <c r="K4503" i="1"/>
  <c r="AQ4911" i="1"/>
  <c r="BA4911" i="1" s="1"/>
  <c r="BA4709" i="1"/>
  <c r="AW160" i="1"/>
  <c r="BD160" i="1"/>
  <c r="BD147" i="1"/>
  <c r="AW147" i="1"/>
  <c r="AY2004" i="1"/>
  <c r="BC2004" i="1" s="1"/>
  <c r="BD2004" i="1" s="1"/>
  <c r="AV2004" i="1"/>
  <c r="AW2004" i="1" s="1"/>
  <c r="BC2278" i="1"/>
  <c r="BD2278" i="1" s="1"/>
  <c r="X222" i="1"/>
  <c r="AA222" i="1" s="1"/>
  <c r="V221" i="1"/>
  <c r="J221" i="1"/>
  <c r="BC1054" i="1"/>
  <c r="BD1054" i="1" s="1"/>
  <c r="AW355" i="1"/>
  <c r="BD355" i="1"/>
  <c r="T151" i="1"/>
  <c r="O1239" i="1"/>
  <c r="Q1239" i="1" s="1"/>
  <c r="T1239" i="1" s="1"/>
  <c r="Q1037" i="1"/>
  <c r="T1037" i="1" s="1"/>
  <c r="D2259" i="1"/>
  <c r="E2259" i="1" s="1"/>
  <c r="E3024" i="1"/>
  <c r="AW2890" i="1"/>
  <c r="BD2890" i="1"/>
  <c r="BC3243" i="1"/>
  <c r="BD3243" i="1" s="1"/>
  <c r="AW248" i="1"/>
  <c r="T44" i="1"/>
  <c r="BD248" i="1"/>
  <c r="AW62" i="1"/>
  <c r="BD62" i="1"/>
  <c r="T59" i="1"/>
  <c r="AY234" i="1"/>
  <c r="BC234" i="1" s="1"/>
  <c r="BD234" i="1" s="1"/>
  <c r="AJ233" i="1"/>
  <c r="AV234" i="1"/>
  <c r="AW234" i="1" s="1"/>
  <c r="AJ30" i="1"/>
  <c r="AY2026" i="1"/>
  <c r="BC2026" i="1" s="1"/>
  <c r="BD2026" i="1" s="1"/>
  <c r="AV2026" i="1"/>
  <c r="AW2026" i="1" s="1"/>
  <c r="AM3075" i="1"/>
  <c r="AZ3075" i="1" s="1"/>
  <c r="AZ2873" i="1"/>
  <c r="AY3089" i="1"/>
  <c r="BC3089" i="1" s="1"/>
  <c r="BD3089" i="1" s="1"/>
  <c r="AV3089" i="1"/>
  <c r="AW3089" i="1" s="1"/>
  <c r="AY5129" i="1"/>
  <c r="BC5129" i="1" s="1"/>
  <c r="BD5129" i="1" s="1"/>
  <c r="AV5129" i="1"/>
  <c r="AW5129" i="1" s="1"/>
  <c r="AW47" i="1"/>
  <c r="BD47" i="1"/>
  <c r="T46" i="1"/>
  <c r="AW802" i="1"/>
  <c r="BD802" i="1"/>
  <c r="AE985" i="1"/>
  <c r="AH985" i="1" s="1"/>
  <c r="AC984" i="1"/>
  <c r="AE984" i="1" s="1"/>
  <c r="AH984" i="1" s="1"/>
  <c r="BD203" i="1"/>
  <c r="T202" i="1"/>
  <c r="AW203" i="1"/>
  <c r="BD2482" i="1"/>
  <c r="AW2482" i="1"/>
  <c r="X3840" i="1"/>
  <c r="AA3840" i="1" s="1"/>
  <c r="V3891" i="1"/>
  <c r="X3891" i="1" s="1"/>
  <c r="AA3891" i="1" s="1"/>
  <c r="X5064" i="1"/>
  <c r="AA5064" i="1" s="1"/>
  <c r="V5115" i="1"/>
  <c r="X5115" i="1" s="1"/>
  <c r="AA5115" i="1" s="1"/>
  <c r="AV5268" i="1"/>
  <c r="AW5268" i="1" s="1"/>
  <c r="AY5268" i="1"/>
  <c r="BC5268" i="1" s="1"/>
  <c r="BD5268" i="1" s="1"/>
  <c r="AQ161" i="1"/>
  <c r="BA162" i="1"/>
  <c r="BC162" i="1" s="1"/>
  <c r="BD162" i="1" s="1"/>
  <c r="AP627" i="1"/>
  <c r="BA627" i="1" s="1"/>
  <c r="BA425" i="1"/>
  <c r="AW1611" i="1"/>
  <c r="BD1611" i="1"/>
  <c r="AY2482" i="1"/>
  <c r="BC2482" i="1" s="1"/>
  <c r="AW3454" i="1"/>
  <c r="BD3454" i="1"/>
  <c r="BC3659" i="1"/>
  <c r="BD3659" i="1" s="1"/>
  <c r="BC4114" i="1"/>
  <c r="BD4114" i="1" s="1"/>
  <c r="T5117" i="1"/>
  <c r="T8" i="1"/>
  <c r="E202" i="1"/>
  <c r="D197" i="1"/>
  <c r="F372" i="1"/>
  <c r="H372" i="1" s="1"/>
  <c r="J394" i="1"/>
  <c r="K394" i="1" s="1"/>
  <c r="AV1865" i="1"/>
  <c r="AW1865" i="1" s="1"/>
  <c r="AY1865" i="1"/>
  <c r="BC1865" i="1" s="1"/>
  <c r="BD1865" i="1" s="1"/>
  <c r="AO2463" i="1"/>
  <c r="AV2230" i="1"/>
  <c r="AW2230" i="1" s="1"/>
  <c r="BA3432" i="1"/>
  <c r="BC3432" i="1" s="1"/>
  <c r="AP3483" i="1"/>
  <c r="BA3483" i="1" s="1"/>
  <c r="AZ4710" i="1"/>
  <c r="AM4709" i="1"/>
  <c r="AY5290" i="1"/>
  <c r="BC5290" i="1" s="1"/>
  <c r="AV5290" i="1"/>
  <c r="AM2463" i="1"/>
  <c r="AZ2463" i="1" s="1"/>
  <c r="O4503" i="1"/>
  <c r="Q4503" i="1" s="1"/>
  <c r="T4503" i="1" s="1"/>
  <c r="BC238" i="1" l="1"/>
  <c r="AY30" i="1"/>
  <c r="BC30" i="1" s="1"/>
  <c r="BD30" i="1" s="1"/>
  <c r="AJ29" i="1"/>
  <c r="AV30" i="1"/>
  <c r="AW30" i="1" s="1"/>
  <c r="BD151" i="1"/>
  <c r="AW151" i="1"/>
  <c r="AW2412" i="1"/>
  <c r="E197" i="1"/>
  <c r="D190" i="1"/>
  <c r="E190" i="1" s="1"/>
  <c r="AW202" i="1"/>
  <c r="BD202" i="1"/>
  <c r="AW59" i="1"/>
  <c r="BD59" i="1"/>
  <c r="AW85" i="1"/>
  <c r="AY630" i="1"/>
  <c r="BC630" i="1" s="1"/>
  <c r="BD630" i="1" s="1"/>
  <c r="AJ629" i="1"/>
  <c r="AV630" i="1"/>
  <c r="AW630" i="1" s="1"/>
  <c r="AY3078" i="1"/>
  <c r="BC3078" i="1" s="1"/>
  <c r="BD3078" i="1" s="1"/>
  <c r="AJ3077" i="1"/>
  <c r="AV3078" i="1"/>
  <c r="AW3078" i="1" s="1"/>
  <c r="AZ3891" i="1"/>
  <c r="BD133" i="1"/>
  <c r="AW133" i="1"/>
  <c r="AW315" i="1"/>
  <c r="BD315" i="1"/>
  <c r="BA394" i="1"/>
  <c r="AY3690" i="1"/>
  <c r="BC3690" i="1" s="1"/>
  <c r="BD3690" i="1" s="1"/>
  <c r="AJ3689" i="1"/>
  <c r="AV3690" i="1"/>
  <c r="AW3690" i="1" s="1"/>
  <c r="V219" i="1"/>
  <c r="X219" i="1" s="1"/>
  <c r="AA219" i="1" s="1"/>
  <c r="X17" i="1"/>
  <c r="AA17" i="1" s="1"/>
  <c r="BD157" i="1"/>
  <c r="AW157" i="1"/>
  <c r="T155" i="1"/>
  <c r="BD40" i="1"/>
  <c r="AW40" i="1"/>
  <c r="AV372" i="1"/>
  <c r="BD121" i="1"/>
  <c r="AW121" i="1"/>
  <c r="T119" i="1"/>
  <c r="AQ221" i="1"/>
  <c r="BA238" i="1"/>
  <c r="AV238" i="1"/>
  <c r="AE4503" i="1"/>
  <c r="AH4503" i="1" s="1"/>
  <c r="AW63" i="1"/>
  <c r="BD63" i="1"/>
  <c r="AW383" i="1"/>
  <c r="BD383" i="1"/>
  <c r="BD101" i="1"/>
  <c r="AW101" i="1"/>
  <c r="AY4710" i="1"/>
  <c r="BC4710" i="1" s="1"/>
  <c r="BD4710" i="1" s="1"/>
  <c r="AV4710" i="1"/>
  <c r="AW4710" i="1" s="1"/>
  <c r="AJ4709" i="1"/>
  <c r="BC850" i="1"/>
  <c r="E3279" i="1"/>
  <c r="AJ2463" i="1"/>
  <c r="AY2261" i="1"/>
  <c r="AV2261" i="1"/>
  <c r="AW2261" i="1" s="1"/>
  <c r="AM4911" i="1"/>
  <c r="AZ4911" i="1" s="1"/>
  <c r="AZ4709" i="1"/>
  <c r="BA161" i="1"/>
  <c r="AQ34" i="1"/>
  <c r="AY1650" i="1"/>
  <c r="BC1650" i="1" s="1"/>
  <c r="BD1650" i="1" s="1"/>
  <c r="AJ1649" i="1"/>
  <c r="AV1650" i="1"/>
  <c r="AW1650" i="1" s="1"/>
  <c r="BD189" i="1"/>
  <c r="AW189" i="1"/>
  <c r="T188" i="1"/>
  <c r="J423" i="1"/>
  <c r="K221" i="1"/>
  <c r="BB34" i="1"/>
  <c r="AS17" i="1"/>
  <c r="AC219" i="1"/>
  <c r="AE219" i="1" s="1"/>
  <c r="AH219" i="1" s="1"/>
  <c r="AE17" i="1"/>
  <c r="AH17" i="1" s="1"/>
  <c r="AP1035" i="1"/>
  <c r="BA833" i="1"/>
  <c r="AP2463" i="1"/>
  <c r="BA2463" i="1" s="1"/>
  <c r="BA2261" i="1"/>
  <c r="AY4506" i="1"/>
  <c r="BC4506" i="1" s="1"/>
  <c r="BD4506" i="1" s="1"/>
  <c r="AJ4505" i="1"/>
  <c r="AV4506" i="1"/>
  <c r="AW4506" i="1" s="1"/>
  <c r="AZ2057" i="1"/>
  <c r="AM2259" i="1"/>
  <c r="AZ2259" i="1" s="1"/>
  <c r="BD56" i="1"/>
  <c r="AW56" i="1"/>
  <c r="AV4914" i="1"/>
  <c r="AW4914" i="1" s="1"/>
  <c r="AY4914" i="1"/>
  <c r="BC4914" i="1" s="1"/>
  <c r="BD4914" i="1" s="1"/>
  <c r="AJ4913" i="1"/>
  <c r="AW387" i="1"/>
  <c r="BD387" i="1"/>
  <c r="AV3282" i="1"/>
  <c r="AW3282" i="1" s="1"/>
  <c r="AY3282" i="1"/>
  <c r="BC3282" i="1" s="1"/>
  <c r="BD3282" i="1" s="1"/>
  <c r="AJ3281" i="1"/>
  <c r="BC2412" i="1"/>
  <c r="BD2412" i="1" s="1"/>
  <c r="AZ197" i="1"/>
  <c r="AM190" i="1"/>
  <c r="BC373" i="1"/>
  <c r="BD373" i="1" s="1"/>
  <c r="AY1854" i="1"/>
  <c r="BC1854" i="1" s="1"/>
  <c r="BD1854" i="1" s="1"/>
  <c r="AJ1853" i="1"/>
  <c r="AV1854" i="1"/>
  <c r="AW1854" i="1" s="1"/>
  <c r="BC197" i="1"/>
  <c r="AM423" i="1"/>
  <c r="AZ221" i="1"/>
  <c r="AY3486" i="1"/>
  <c r="BC3486" i="1" s="1"/>
  <c r="BD3486" i="1" s="1"/>
  <c r="AJ3485" i="1"/>
  <c r="AV3486" i="1"/>
  <c r="AW3486" i="1" s="1"/>
  <c r="V423" i="1"/>
  <c r="X221" i="1"/>
  <c r="AA221" i="1" s="1"/>
  <c r="G219" i="1"/>
  <c r="H219" i="1" s="1"/>
  <c r="H17" i="1"/>
  <c r="AZ183" i="1"/>
  <c r="BC183" i="1" s="1"/>
  <c r="AM168" i="1"/>
  <c r="AY3894" i="1"/>
  <c r="BC3894" i="1" s="1"/>
  <c r="BD3894" i="1" s="1"/>
  <c r="AJ3893" i="1"/>
  <c r="AV3894" i="1"/>
  <c r="AW3894" i="1" s="1"/>
  <c r="BD5093" i="1"/>
  <c r="AW5093" i="1"/>
  <c r="AW1007" i="1"/>
  <c r="BD1007" i="1"/>
  <c r="AW5086" i="1"/>
  <c r="AC1035" i="1"/>
  <c r="AE833" i="1"/>
  <c r="AH833" i="1" s="1"/>
  <c r="J833" i="1"/>
  <c r="K834" i="1"/>
  <c r="AW112" i="1"/>
  <c r="T111" i="1"/>
  <c r="BD112" i="1"/>
  <c r="AW67" i="1"/>
  <c r="BD67" i="1"/>
  <c r="T66" i="1"/>
  <c r="AP8" i="1"/>
  <c r="AJ4503" i="1"/>
  <c r="AY4301" i="1"/>
  <c r="AV4301" i="1"/>
  <c r="BD185" i="1"/>
  <c r="T184" i="1"/>
  <c r="AW185" i="1"/>
  <c r="BC4270" i="1"/>
  <c r="BD4270" i="1" s="1"/>
  <c r="AV984" i="1"/>
  <c r="AQ831" i="1"/>
  <c r="BA831" i="1" s="1"/>
  <c r="BA629" i="1"/>
  <c r="AY426" i="1"/>
  <c r="BC426" i="1" s="1"/>
  <c r="BD426" i="1" s="1"/>
  <c r="AJ425" i="1"/>
  <c r="AV426" i="1"/>
  <c r="AW426" i="1" s="1"/>
  <c r="AW3432" i="1"/>
  <c r="BD3432" i="1"/>
  <c r="BC4882" i="1"/>
  <c r="BD4882" i="1" s="1"/>
  <c r="AY20" i="1"/>
  <c r="BC20" i="1" s="1"/>
  <c r="BD20" i="1" s="1"/>
  <c r="AJ19" i="1"/>
  <c r="AV20" i="1"/>
  <c r="AW20" i="1" s="1"/>
  <c r="AV197" i="1"/>
  <c r="AV2874" i="1"/>
  <c r="AW2874" i="1" s="1"/>
  <c r="AY2874" i="1"/>
  <c r="BC2874" i="1" s="1"/>
  <c r="BD2874" i="1" s="1"/>
  <c r="AJ2873" i="1"/>
  <c r="BD44" i="1"/>
  <c r="AW44" i="1"/>
  <c r="AW50" i="1"/>
  <c r="BD50" i="1"/>
  <c r="K2669" i="1"/>
  <c r="J2871" i="1"/>
  <c r="K2871" i="1" s="1"/>
  <c r="AW4301" i="1"/>
  <c r="G423" i="1"/>
  <c r="H221" i="1"/>
  <c r="BD77" i="1"/>
  <c r="T76" i="1"/>
  <c r="AW77" i="1"/>
  <c r="AW4318" i="1"/>
  <c r="BD4318" i="1"/>
  <c r="D1035" i="1"/>
  <c r="E833" i="1"/>
  <c r="AY28" i="1"/>
  <c r="BC28" i="1" s="1"/>
  <c r="BD28" i="1" s="1"/>
  <c r="AV28" i="1"/>
  <c r="AW28" i="1" s="1"/>
  <c r="BD36" i="1"/>
  <c r="T35" i="1"/>
  <c r="AW36" i="1"/>
  <c r="T197" i="1"/>
  <c r="AW198" i="1"/>
  <c r="BD198" i="1"/>
  <c r="AY2058" i="1"/>
  <c r="BC2058" i="1" s="1"/>
  <c r="BD2058" i="1" s="1"/>
  <c r="AJ2057" i="1"/>
  <c r="AV2058" i="1"/>
  <c r="AW2058" i="1" s="1"/>
  <c r="BC984" i="1"/>
  <c r="D423" i="1"/>
  <c r="E221" i="1"/>
  <c r="G1035" i="1"/>
  <c r="H833" i="1"/>
  <c r="BD75" i="1"/>
  <c r="T74" i="1"/>
  <c r="AW75" i="1"/>
  <c r="AV223" i="1"/>
  <c r="AW223" i="1" s="1"/>
  <c r="AY223" i="1"/>
  <c r="BC223" i="1" s="1"/>
  <c r="BD223" i="1" s="1"/>
  <c r="AJ222" i="1"/>
  <c r="AV161" i="1"/>
  <c r="AW161" i="1" s="1"/>
  <c r="AS1035" i="1"/>
  <c r="BB833" i="1"/>
  <c r="AM4503" i="1"/>
  <c r="AZ4503" i="1" s="1"/>
  <c r="AZ4301" i="1"/>
  <c r="BC85" i="1"/>
  <c r="BD85" i="1" s="1"/>
  <c r="AV4098" i="1"/>
  <c r="AW4098" i="1" s="1"/>
  <c r="AY4098" i="1"/>
  <c r="BC4098" i="1" s="1"/>
  <c r="BD4098" i="1" s="1"/>
  <c r="AJ4097" i="1"/>
  <c r="AW172" i="1"/>
  <c r="BD172" i="1"/>
  <c r="T169" i="1"/>
  <c r="X833" i="1"/>
  <c r="AA833" i="1" s="1"/>
  <c r="V1035" i="1"/>
  <c r="F423" i="1"/>
  <c r="F8" i="1" s="1"/>
  <c r="F15" i="1" s="1"/>
  <c r="AW353" i="1"/>
  <c r="BD353" i="1"/>
  <c r="T149" i="1"/>
  <c r="T350" i="1"/>
  <c r="AM5115" i="1"/>
  <c r="AZ5115" i="1" s="1"/>
  <c r="AZ4913" i="1"/>
  <c r="BD24" i="1"/>
  <c r="AW24" i="1"/>
  <c r="T19" i="1"/>
  <c r="BD193" i="1"/>
  <c r="T192" i="1"/>
  <c r="AW193" i="1"/>
  <c r="AM4299" i="1"/>
  <c r="AZ4299" i="1" s="1"/>
  <c r="AZ4097" i="1"/>
  <c r="AY1446" i="1"/>
  <c r="BC1446" i="1" s="1"/>
  <c r="BD1446" i="1" s="1"/>
  <c r="AJ1445" i="1"/>
  <c r="AV1446" i="1"/>
  <c r="AW1446" i="1" s="1"/>
  <c r="BD141" i="1"/>
  <c r="AW141" i="1"/>
  <c r="T139" i="1"/>
  <c r="BD52" i="1"/>
  <c r="AW52" i="1"/>
  <c r="AW3502" i="1"/>
  <c r="BD3502" i="1"/>
  <c r="AY845" i="1"/>
  <c r="BC845" i="1" s="1"/>
  <c r="BD845" i="1" s="1"/>
  <c r="AV845" i="1"/>
  <c r="AW845" i="1" s="1"/>
  <c r="AE372" i="1"/>
  <c r="AH372" i="1" s="1"/>
  <c r="AD423" i="1"/>
  <c r="AD8" i="1" s="1"/>
  <c r="AD15" i="1" s="1"/>
  <c r="AZ146" i="1"/>
  <c r="BC146" i="1" s="1"/>
  <c r="AN34" i="1"/>
  <c r="AV146" i="1"/>
  <c r="BC161" i="1"/>
  <c r="BD161" i="1" s="1"/>
  <c r="AP219" i="1"/>
  <c r="AM831" i="1"/>
  <c r="AZ831" i="1" s="1"/>
  <c r="AZ629" i="1"/>
  <c r="AW72" i="1"/>
  <c r="T71" i="1"/>
  <c r="BD72" i="1"/>
  <c r="E984" i="1"/>
  <c r="C1035" i="1"/>
  <c r="C9" i="1" s="1"/>
  <c r="C15" i="1" s="1"/>
  <c r="BD181" i="1"/>
  <c r="AW181" i="1"/>
  <c r="T41" i="1"/>
  <c r="AW80" i="1"/>
  <c r="T79" i="1"/>
  <c r="BD80" i="1"/>
  <c r="Q423" i="1"/>
  <c r="AY1242" i="1"/>
  <c r="BC1242" i="1" s="1"/>
  <c r="BD1242" i="1" s="1"/>
  <c r="AJ1241" i="1"/>
  <c r="AV1242" i="1"/>
  <c r="AW1242" i="1" s="1"/>
  <c r="BD129" i="1"/>
  <c r="AW129" i="1"/>
  <c r="BD91" i="1"/>
  <c r="AW91" i="1"/>
  <c r="P3687" i="1"/>
  <c r="Q3687" i="1" s="1"/>
  <c r="T3687" i="1" s="1"/>
  <c r="Q3485" i="1"/>
  <c r="T3485" i="1" s="1"/>
  <c r="J1239" i="1"/>
  <c r="K1239" i="1" s="1"/>
  <c r="K1037" i="1"/>
  <c r="K1647" i="1"/>
  <c r="T372" i="1"/>
  <c r="AJ5319" i="1"/>
  <c r="AY5117" i="1"/>
  <c r="BC5117" i="1" s="1"/>
  <c r="BD5117" i="1" s="1"/>
  <c r="AV5117" i="1"/>
  <c r="AW5117" i="1" s="1"/>
  <c r="AS190" i="1"/>
  <c r="BB190" i="1" s="1"/>
  <c r="BB191" i="1"/>
  <c r="BC191" i="1" s="1"/>
  <c r="AV191" i="1"/>
  <c r="AY1006" i="1"/>
  <c r="BC1006" i="1" s="1"/>
  <c r="BD1006" i="1" s="1"/>
  <c r="AV1006" i="1"/>
  <c r="AW1006" i="1" s="1"/>
  <c r="AW144" i="1"/>
  <c r="BD144" i="1"/>
  <c r="AY233" i="1"/>
  <c r="BC233" i="1" s="1"/>
  <c r="BD233" i="1" s="1"/>
  <c r="AV233" i="1"/>
  <c r="AW233" i="1" s="1"/>
  <c r="AW850" i="1"/>
  <c r="BD850" i="1"/>
  <c r="X34" i="1"/>
  <c r="AA34" i="1" s="1"/>
  <c r="AM1035" i="1"/>
  <c r="AZ833" i="1"/>
  <c r="BC3862" i="1"/>
  <c r="BD3862" i="1" s="1"/>
  <c r="AM1647" i="1"/>
  <c r="AZ1647" i="1" s="1"/>
  <c r="AZ1445" i="1"/>
  <c r="E183" i="1"/>
  <c r="D168" i="1"/>
  <c r="E168" i="1" s="1"/>
  <c r="AZ2667" i="1"/>
  <c r="AQ4299" i="1"/>
  <c r="BA4299" i="1" s="1"/>
  <c r="BA4097" i="1"/>
  <c r="AY835" i="1"/>
  <c r="BC835" i="1" s="1"/>
  <c r="BD835" i="1" s="1"/>
  <c r="AJ834" i="1"/>
  <c r="AV835" i="1"/>
  <c r="AW835" i="1" s="1"/>
  <c r="AV27" i="1"/>
  <c r="AW27" i="1" s="1"/>
  <c r="AY27" i="1"/>
  <c r="BC27" i="1" s="1"/>
  <c r="BD27" i="1" s="1"/>
  <c r="AW70" i="1"/>
  <c r="BD70" i="1"/>
  <c r="K29" i="1"/>
  <c r="J18" i="1"/>
  <c r="AY32" i="1"/>
  <c r="BC32" i="1" s="1"/>
  <c r="BD32" i="1" s="1"/>
  <c r="AV32" i="1"/>
  <c r="AW32" i="1" s="1"/>
  <c r="AS423" i="1"/>
  <c r="BB221" i="1"/>
  <c r="BC395" i="1"/>
  <c r="BD395" i="1" s="1"/>
  <c r="T37" i="1"/>
  <c r="AM1239" i="1"/>
  <c r="AZ1239" i="1" s="1"/>
  <c r="AZ1037" i="1"/>
  <c r="AW985" i="1"/>
  <c r="BD985" i="1"/>
  <c r="AY2466" i="1"/>
  <c r="BC2466" i="1" s="1"/>
  <c r="BD2466" i="1" s="1"/>
  <c r="AJ2465" i="1"/>
  <c r="AV2466" i="1"/>
  <c r="AW2466" i="1" s="1"/>
  <c r="AC423" i="1"/>
  <c r="AE221" i="1"/>
  <c r="AH221" i="1" s="1"/>
  <c r="BA5086" i="1"/>
  <c r="BC5086" i="1" s="1"/>
  <c r="BD5086" i="1" s="1"/>
  <c r="AP5115" i="1"/>
  <c r="BA5115" i="1" s="1"/>
  <c r="AM219" i="1"/>
  <c r="AW46" i="1"/>
  <c r="BD46" i="1"/>
  <c r="O1035" i="1"/>
  <c r="Q833" i="1"/>
  <c r="T833" i="1" s="1"/>
  <c r="AP4095" i="1"/>
  <c r="BA4095" i="1" s="1"/>
  <c r="BA3893" i="1"/>
  <c r="BC3636" i="1"/>
  <c r="BD3636" i="1" s="1"/>
  <c r="AV2670" i="1"/>
  <c r="AW2670" i="1" s="1"/>
  <c r="AY2670" i="1"/>
  <c r="BC2670" i="1" s="1"/>
  <c r="BD2670" i="1" s="1"/>
  <c r="AJ2669" i="1"/>
  <c r="AV183" i="1"/>
  <c r="AV31" i="1"/>
  <c r="AW31" i="1" s="1"/>
  <c r="AY31" i="1"/>
  <c r="BC31" i="1" s="1"/>
  <c r="BD31" i="1" s="1"/>
  <c r="AY1038" i="1"/>
  <c r="BC1038" i="1" s="1"/>
  <c r="BD1038" i="1" s="1"/>
  <c r="AJ1037" i="1"/>
  <c r="AV1038" i="1"/>
  <c r="AW1038" i="1" s="1"/>
  <c r="AW359" i="1"/>
  <c r="BD359" i="1"/>
  <c r="BC372" i="1"/>
  <c r="AZ3687" i="1"/>
  <c r="D219" i="1"/>
  <c r="E219" i="1" s="1"/>
  <c r="E17" i="1"/>
  <c r="AY394" i="1"/>
  <c r="BC394" i="1" s="1"/>
  <c r="BD394" i="1" s="1"/>
  <c r="AV394" i="1"/>
  <c r="AW394" i="1" s="1"/>
  <c r="AR2667" i="1"/>
  <c r="BA2667" i="1" s="1"/>
  <c r="AV2616" i="1"/>
  <c r="AW2616" i="1" s="1"/>
  <c r="BA2616" i="1"/>
  <c r="BC2616" i="1" s="1"/>
  <c r="BD2616" i="1" s="1"/>
  <c r="AW984" i="1"/>
  <c r="BD984" i="1"/>
  <c r="AW180" i="1"/>
  <c r="T179" i="1"/>
  <c r="BD180" i="1"/>
  <c r="AY26" i="1"/>
  <c r="BC26" i="1" s="1"/>
  <c r="BD26" i="1" s="1"/>
  <c r="AV26" i="1"/>
  <c r="AW26" i="1" s="1"/>
  <c r="BD179" i="1" l="1"/>
  <c r="AW179" i="1"/>
  <c r="AJ1239" i="1"/>
  <c r="AY1037" i="1"/>
  <c r="BC1037" i="1" s="1"/>
  <c r="BD1037" i="1" s="1"/>
  <c r="AV1037" i="1"/>
  <c r="AW1037" i="1" s="1"/>
  <c r="AY2669" i="1"/>
  <c r="BC2669" i="1" s="1"/>
  <c r="BD2669" i="1" s="1"/>
  <c r="AV2669" i="1"/>
  <c r="AW2669" i="1" s="1"/>
  <c r="AJ2871" i="1"/>
  <c r="BB423" i="1"/>
  <c r="AS8" i="1"/>
  <c r="BD79" i="1"/>
  <c r="AW79" i="1"/>
  <c r="AJ1647" i="1"/>
  <c r="AV1445" i="1"/>
  <c r="AW1445" i="1" s="1"/>
  <c r="AY1445" i="1"/>
  <c r="BC1445" i="1" s="1"/>
  <c r="BD1445" i="1" s="1"/>
  <c r="E423" i="1"/>
  <c r="D8" i="1"/>
  <c r="AV19" i="1"/>
  <c r="AY19" i="1"/>
  <c r="BC19" i="1" s="1"/>
  <c r="AJ18" i="1"/>
  <c r="AW66" i="1"/>
  <c r="BD66" i="1"/>
  <c r="AJ2055" i="1"/>
  <c r="AY1853" i="1"/>
  <c r="BC1853" i="1" s="1"/>
  <c r="BD1853" i="1" s="1"/>
  <c r="AV1853" i="1"/>
  <c r="AW1853" i="1" s="1"/>
  <c r="AJ3483" i="1"/>
  <c r="AY3281" i="1"/>
  <c r="BC3281" i="1" s="1"/>
  <c r="BD3281" i="1" s="1"/>
  <c r="AV3281" i="1"/>
  <c r="AW3281" i="1" s="1"/>
  <c r="AJ4911" i="1"/>
  <c r="AY4709" i="1"/>
  <c r="BC4709" i="1" s="1"/>
  <c r="BD4709" i="1" s="1"/>
  <c r="AV4709" i="1"/>
  <c r="AW4709" i="1" s="1"/>
  <c r="AY629" i="1"/>
  <c r="BC629" i="1" s="1"/>
  <c r="BD629" i="1" s="1"/>
  <c r="AJ831" i="1"/>
  <c r="AV629" i="1"/>
  <c r="AW629" i="1" s="1"/>
  <c r="AE423" i="1"/>
  <c r="AH423" i="1" s="1"/>
  <c r="AC8" i="1"/>
  <c r="AZ1035" i="1"/>
  <c r="AM9" i="1"/>
  <c r="AZ9" i="1" s="1"/>
  <c r="X1035" i="1"/>
  <c r="AA1035" i="1" s="1"/>
  <c r="V9" i="1"/>
  <c r="X9" i="1" s="1"/>
  <c r="AA9" i="1" s="1"/>
  <c r="AW35" i="1"/>
  <c r="BD35" i="1"/>
  <c r="AW184" i="1"/>
  <c r="T183" i="1"/>
  <c r="BD184" i="1"/>
  <c r="AE1035" i="1"/>
  <c r="AH1035" i="1" s="1"/>
  <c r="AC9" i="1"/>
  <c r="AE9" i="1" s="1"/>
  <c r="AH9" i="1" s="1"/>
  <c r="AS219" i="1"/>
  <c r="BB219" i="1" s="1"/>
  <c r="BB17" i="1"/>
  <c r="AW188" i="1"/>
  <c r="BD188" i="1"/>
  <c r="AV3689" i="1"/>
  <c r="AW3689" i="1" s="1"/>
  <c r="AJ3891" i="1"/>
  <c r="AY3689" i="1"/>
  <c r="BC3689" i="1" s="1"/>
  <c r="BD3689" i="1" s="1"/>
  <c r="AN17" i="1"/>
  <c r="AV34" i="1"/>
  <c r="AZ34" i="1"/>
  <c r="AW76" i="1"/>
  <c r="BD76" i="1"/>
  <c r="AJ627" i="1"/>
  <c r="AY425" i="1"/>
  <c r="BC425" i="1" s="1"/>
  <c r="BD425" i="1" s="1"/>
  <c r="AV425" i="1"/>
  <c r="AW425" i="1" s="1"/>
  <c r="X423" i="1"/>
  <c r="AA423" i="1" s="1"/>
  <c r="V8" i="1"/>
  <c r="Q1035" i="1"/>
  <c r="T1035" i="1" s="1"/>
  <c r="O9" i="1"/>
  <c r="AY5319" i="1"/>
  <c r="BC5319" i="1" s="1"/>
  <c r="BD5319" i="1" s="1"/>
  <c r="AV5319" i="1"/>
  <c r="AW5319" i="1" s="1"/>
  <c r="AW41" i="1"/>
  <c r="BD41" i="1"/>
  <c r="BD71" i="1"/>
  <c r="AW71" i="1"/>
  <c r="AW37" i="1"/>
  <c r="BD37" i="1"/>
  <c r="J17" i="1"/>
  <c r="K18" i="1"/>
  <c r="AW372" i="1"/>
  <c r="BD372" i="1"/>
  <c r="AW3485" i="1"/>
  <c r="BD169" i="1"/>
  <c r="AW169" i="1"/>
  <c r="T168" i="1"/>
  <c r="AW74" i="1"/>
  <c r="BD74" i="1"/>
  <c r="AJ2259" i="1"/>
  <c r="AY2057" i="1"/>
  <c r="BC2057" i="1" s="1"/>
  <c r="BD2057" i="1" s="1"/>
  <c r="AV2057" i="1"/>
  <c r="AW2057" i="1" s="1"/>
  <c r="AY2873" i="1"/>
  <c r="BC2873" i="1" s="1"/>
  <c r="BD2873" i="1" s="1"/>
  <c r="AJ3075" i="1"/>
  <c r="AV2873" i="1"/>
  <c r="AW2873" i="1" s="1"/>
  <c r="AJ4095" i="1"/>
  <c r="AY3893" i="1"/>
  <c r="BC3893" i="1" s="1"/>
  <c r="BD3893" i="1" s="1"/>
  <c r="AV3893" i="1"/>
  <c r="AW3893" i="1" s="1"/>
  <c r="AZ423" i="1"/>
  <c r="AM8" i="1"/>
  <c r="BD155" i="1"/>
  <c r="AW155" i="1"/>
  <c r="AY834" i="1"/>
  <c r="BC834" i="1" s="1"/>
  <c r="BD834" i="1" s="1"/>
  <c r="AJ833" i="1"/>
  <c r="AV834" i="1"/>
  <c r="AW834" i="1" s="1"/>
  <c r="AY1241" i="1"/>
  <c r="BC1241" i="1" s="1"/>
  <c r="BD1241" i="1" s="1"/>
  <c r="AV1241" i="1"/>
  <c r="AW1241" i="1" s="1"/>
  <c r="AJ1443" i="1"/>
  <c r="BD139" i="1"/>
  <c r="AW139" i="1"/>
  <c r="BD350" i="1"/>
  <c r="AW350" i="1"/>
  <c r="T238" i="1"/>
  <c r="BC4301" i="1"/>
  <c r="BD4301" i="1" s="1"/>
  <c r="BD111" i="1"/>
  <c r="AW111" i="1"/>
  <c r="AJ3687" i="1"/>
  <c r="AY3485" i="1"/>
  <c r="BC3485" i="1" s="1"/>
  <c r="BD3485" i="1" s="1"/>
  <c r="AV3485" i="1"/>
  <c r="BA1035" i="1"/>
  <c r="AP9" i="1"/>
  <c r="BA9" i="1" s="1"/>
  <c r="BC2261" i="1"/>
  <c r="BD2261" i="1" s="1"/>
  <c r="AQ423" i="1"/>
  <c r="BA221" i="1"/>
  <c r="AJ2667" i="1"/>
  <c r="AY2465" i="1"/>
  <c r="BC2465" i="1" s="1"/>
  <c r="BD2465" i="1" s="1"/>
  <c r="AV2465" i="1"/>
  <c r="AW2465" i="1" s="1"/>
  <c r="AW192" i="1"/>
  <c r="T191" i="1"/>
  <c r="BD192" i="1"/>
  <c r="BD149" i="1"/>
  <c r="AW149" i="1"/>
  <c r="T146" i="1"/>
  <c r="BB1035" i="1"/>
  <c r="AS9" i="1"/>
  <c r="BB9" i="1" s="1"/>
  <c r="AY4503" i="1"/>
  <c r="BC4503" i="1" s="1"/>
  <c r="BD4503" i="1" s="1"/>
  <c r="AV4503" i="1"/>
  <c r="AW4503" i="1" s="1"/>
  <c r="AZ168" i="1"/>
  <c r="BC168" i="1" s="1"/>
  <c r="AV168" i="1"/>
  <c r="AZ190" i="1"/>
  <c r="BC190" i="1" s="1"/>
  <c r="AV190" i="1"/>
  <c r="AJ5115" i="1"/>
  <c r="AY4913" i="1"/>
  <c r="BC4913" i="1" s="1"/>
  <c r="BD4913" i="1" s="1"/>
  <c r="AV4913" i="1"/>
  <c r="AW4913" i="1" s="1"/>
  <c r="AJ4707" i="1"/>
  <c r="AY4505" i="1"/>
  <c r="BC4505" i="1" s="1"/>
  <c r="BD4505" i="1" s="1"/>
  <c r="AV4505" i="1"/>
  <c r="AW4505" i="1" s="1"/>
  <c r="AJ1851" i="1"/>
  <c r="AY1649" i="1"/>
  <c r="BC1649" i="1" s="1"/>
  <c r="BD1649" i="1" s="1"/>
  <c r="AV1649" i="1"/>
  <c r="AW1649" i="1" s="1"/>
  <c r="AY2463" i="1"/>
  <c r="BC2463" i="1" s="1"/>
  <c r="BD2463" i="1" s="1"/>
  <c r="AV2463" i="1"/>
  <c r="AW2463" i="1" s="1"/>
  <c r="BD119" i="1"/>
  <c r="AW119" i="1"/>
  <c r="AJ3279" i="1"/>
  <c r="AV3077" i="1"/>
  <c r="AW3077" i="1" s="1"/>
  <c r="AY3077" i="1"/>
  <c r="BC3077" i="1" s="1"/>
  <c r="BD3077" i="1" s="1"/>
  <c r="AY29" i="1"/>
  <c r="BC29" i="1" s="1"/>
  <c r="BD29" i="1" s="1"/>
  <c r="AV29" i="1"/>
  <c r="AW29" i="1" s="1"/>
  <c r="AJ4299" i="1"/>
  <c r="AY4097" i="1"/>
  <c r="BC4097" i="1" s="1"/>
  <c r="BD4097" i="1" s="1"/>
  <c r="AV4097" i="1"/>
  <c r="AW4097" i="1" s="1"/>
  <c r="H1035" i="1"/>
  <c r="G9" i="1"/>
  <c r="H9" i="1" s="1"/>
  <c r="E1035" i="1"/>
  <c r="D9" i="1"/>
  <c r="E9" i="1" s="1"/>
  <c r="K423" i="1"/>
  <c r="J8" i="1"/>
  <c r="AW19" i="1"/>
  <c r="BD19" i="1"/>
  <c r="T18" i="1"/>
  <c r="AY222" i="1"/>
  <c r="BC222" i="1" s="1"/>
  <c r="BD222" i="1" s="1"/>
  <c r="AJ221" i="1"/>
  <c r="AV222" i="1"/>
  <c r="AW222" i="1" s="1"/>
  <c r="BD197" i="1"/>
  <c r="AW197" i="1"/>
  <c r="H423" i="1"/>
  <c r="G8" i="1"/>
  <c r="J1035" i="1"/>
  <c r="K833" i="1"/>
  <c r="AQ17" i="1"/>
  <c r="BA34" i="1"/>
  <c r="AJ423" i="1" l="1"/>
  <c r="AY221" i="1"/>
  <c r="BC221" i="1" s="1"/>
  <c r="AV221" i="1"/>
  <c r="AP15" i="1"/>
  <c r="K1035" i="1"/>
  <c r="J9" i="1"/>
  <c r="K9" i="1" s="1"/>
  <c r="BD18" i="1"/>
  <c r="AV5115" i="1"/>
  <c r="AW5115" i="1" s="1"/>
  <c r="AY5115" i="1"/>
  <c r="BC5115" i="1" s="1"/>
  <c r="BD5115" i="1" s="1"/>
  <c r="AV3891" i="1"/>
  <c r="AW3891" i="1" s="1"/>
  <c r="AY3891" i="1"/>
  <c r="BC3891" i="1" s="1"/>
  <c r="BD3891" i="1" s="1"/>
  <c r="AY2871" i="1"/>
  <c r="BC2871" i="1" s="1"/>
  <c r="BD2871" i="1" s="1"/>
  <c r="AV2871" i="1"/>
  <c r="AW2871" i="1" s="1"/>
  <c r="AW146" i="1"/>
  <c r="BD146" i="1"/>
  <c r="AY2667" i="1"/>
  <c r="BC2667" i="1" s="1"/>
  <c r="BD2667" i="1" s="1"/>
  <c r="AV2667" i="1"/>
  <c r="AW2667" i="1" s="1"/>
  <c r="AJ1035" i="1"/>
  <c r="AY833" i="1"/>
  <c r="BC833" i="1" s="1"/>
  <c r="BD833" i="1" s="1"/>
  <c r="AV833" i="1"/>
  <c r="AW833" i="1" s="1"/>
  <c r="AY4095" i="1"/>
  <c r="BC4095" i="1" s="1"/>
  <c r="BD4095" i="1" s="1"/>
  <c r="AV4095" i="1"/>
  <c r="AW4095" i="1" s="1"/>
  <c r="AY627" i="1"/>
  <c r="BC627" i="1" s="1"/>
  <c r="BD627" i="1" s="1"/>
  <c r="AV627" i="1"/>
  <c r="AW627" i="1" s="1"/>
  <c r="BD183" i="1"/>
  <c r="AW183" i="1"/>
  <c r="AY4911" i="1"/>
  <c r="BC4911" i="1" s="1"/>
  <c r="BD4911" i="1" s="1"/>
  <c r="AV4911" i="1"/>
  <c r="AW4911" i="1" s="1"/>
  <c r="AY1647" i="1"/>
  <c r="BC1647" i="1" s="1"/>
  <c r="BD1647" i="1" s="1"/>
  <c r="AV1647" i="1"/>
  <c r="AW1647" i="1" s="1"/>
  <c r="AY3687" i="1"/>
  <c r="BC3687" i="1" s="1"/>
  <c r="BD3687" i="1" s="1"/>
  <c r="AV3687" i="1"/>
  <c r="AW3687" i="1" s="1"/>
  <c r="AW168" i="1"/>
  <c r="BD168" i="1"/>
  <c r="J219" i="1"/>
  <c r="K219" i="1" s="1"/>
  <c r="K17" i="1"/>
  <c r="AC15" i="1"/>
  <c r="AE15" i="1" s="1"/>
  <c r="AH15" i="1" s="1"/>
  <c r="AE8" i="1"/>
  <c r="AH8" i="1" s="1"/>
  <c r="AY18" i="1"/>
  <c r="BC18" i="1" s="1"/>
  <c r="AJ17" i="1"/>
  <c r="AV18" i="1"/>
  <c r="AW18" i="1" s="1"/>
  <c r="H8" i="1"/>
  <c r="G15" i="1"/>
  <c r="H15" i="1" s="1"/>
  <c r="AY1851" i="1"/>
  <c r="BC1851" i="1" s="1"/>
  <c r="BD1851" i="1" s="1"/>
  <c r="AV1851" i="1"/>
  <c r="AW1851" i="1" s="1"/>
  <c r="AY3279" i="1"/>
  <c r="BC3279" i="1" s="1"/>
  <c r="BD3279" i="1" s="1"/>
  <c r="AV3279" i="1"/>
  <c r="AW3279" i="1" s="1"/>
  <c r="AY1443" i="1"/>
  <c r="BC1443" i="1" s="1"/>
  <c r="BD1443" i="1" s="1"/>
  <c r="AV1443" i="1"/>
  <c r="AW1443" i="1" s="1"/>
  <c r="AY3075" i="1"/>
  <c r="BC3075" i="1" s="1"/>
  <c r="BD3075" i="1" s="1"/>
  <c r="AV3075" i="1"/>
  <c r="AW3075" i="1" s="1"/>
  <c r="Q9" i="1"/>
  <c r="T9" i="1" s="1"/>
  <c r="O15" i="1"/>
  <c r="Q15" i="1" s="1"/>
  <c r="T15" i="1" s="1"/>
  <c r="T34" i="1"/>
  <c r="K8" i="1"/>
  <c r="AQ8" i="1"/>
  <c r="BA423" i="1"/>
  <c r="BC34" i="1"/>
  <c r="AV3483" i="1"/>
  <c r="AW3483" i="1" s="1"/>
  <c r="AY3483" i="1"/>
  <c r="BC3483" i="1" s="1"/>
  <c r="BD3483" i="1" s="1"/>
  <c r="AS15" i="1"/>
  <c r="BB15" i="1" s="1"/>
  <c r="BB8" i="1"/>
  <c r="AY4707" i="1"/>
  <c r="BC4707" i="1" s="1"/>
  <c r="BD4707" i="1" s="1"/>
  <c r="AV4707" i="1"/>
  <c r="AW4707" i="1" s="1"/>
  <c r="BD191" i="1"/>
  <c r="T190" i="1"/>
  <c r="AW191" i="1"/>
  <c r="AM15" i="1"/>
  <c r="AZ15" i="1" s="1"/>
  <c r="AZ8" i="1"/>
  <c r="X8" i="1"/>
  <c r="AA8" i="1" s="1"/>
  <c r="V15" i="1"/>
  <c r="X15" i="1" s="1"/>
  <c r="AA15" i="1" s="1"/>
  <c r="AV831" i="1"/>
  <c r="AW831" i="1" s="1"/>
  <c r="AY831" i="1"/>
  <c r="BC831" i="1" s="1"/>
  <c r="BD831" i="1" s="1"/>
  <c r="D15" i="1"/>
  <c r="E15" i="1" s="1"/>
  <c r="E8" i="1"/>
  <c r="AV1239" i="1"/>
  <c r="AW1239" i="1" s="1"/>
  <c r="AY1239" i="1"/>
  <c r="BC1239" i="1" s="1"/>
  <c r="BD1239" i="1" s="1"/>
  <c r="AQ219" i="1"/>
  <c r="BA219" i="1" s="1"/>
  <c r="BA17" i="1"/>
  <c r="AW238" i="1"/>
  <c r="BD238" i="1"/>
  <c r="T221" i="1"/>
  <c r="AN219" i="1"/>
  <c r="AZ219" i="1" s="1"/>
  <c r="AZ17" i="1"/>
  <c r="AY4299" i="1"/>
  <c r="BC4299" i="1" s="1"/>
  <c r="BD4299" i="1" s="1"/>
  <c r="AV4299" i="1"/>
  <c r="AW4299" i="1" s="1"/>
  <c r="AY2259" i="1"/>
  <c r="BC2259" i="1" s="1"/>
  <c r="BD2259" i="1" s="1"/>
  <c r="AV2259" i="1"/>
  <c r="AW2259" i="1" s="1"/>
  <c r="AY2055" i="1"/>
  <c r="BC2055" i="1" s="1"/>
  <c r="BD2055" i="1" s="1"/>
  <c r="AV2055" i="1"/>
  <c r="AW2055" i="1" s="1"/>
  <c r="AW34" i="1" l="1"/>
  <c r="BD34" i="1"/>
  <c r="T1" i="1"/>
  <c r="T423" i="1"/>
  <c r="BD221" i="1"/>
  <c r="AW221" i="1"/>
  <c r="AW190" i="1"/>
  <c r="BD190" i="1"/>
  <c r="AY1035" i="1"/>
  <c r="BC1035" i="1" s="1"/>
  <c r="BD1035" i="1" s="1"/>
  <c r="AV1035" i="1"/>
  <c r="AW1035" i="1" s="1"/>
  <c r="AJ9" i="1"/>
  <c r="AQ15" i="1"/>
  <c r="BA15" i="1" s="1"/>
  <c r="BA8" i="1"/>
  <c r="AJ219" i="1"/>
  <c r="AY17" i="1"/>
  <c r="BC17" i="1" s="1"/>
  <c r="AV17" i="1"/>
  <c r="J15" i="1"/>
  <c r="K15" i="1" s="1"/>
  <c r="T17" i="1"/>
  <c r="AV423" i="1"/>
  <c r="AY423" i="1"/>
  <c r="BC423" i="1" s="1"/>
  <c r="AJ8" i="1"/>
  <c r="T219" i="1" l="1"/>
  <c r="AW17" i="1"/>
  <c r="BD17" i="1"/>
  <c r="AV9" i="1"/>
  <c r="AW9" i="1" s="1"/>
  <c r="AY9" i="1"/>
  <c r="BC9" i="1" s="1"/>
  <c r="BD9" i="1" s="1"/>
  <c r="BD423" i="1"/>
  <c r="AW423" i="1"/>
  <c r="AY219" i="1"/>
  <c r="BC219" i="1" s="1"/>
  <c r="AV219" i="1"/>
  <c r="AY8" i="1"/>
  <c r="BC8" i="1" s="1"/>
  <c r="BD8" i="1" s="1"/>
  <c r="AJ15" i="1"/>
  <c r="AV8" i="1"/>
  <c r="AW8" i="1" s="1"/>
  <c r="AY15" i="1" l="1"/>
  <c r="BC15" i="1" s="1"/>
  <c r="BD15" i="1" s="1"/>
  <c r="AV15" i="1"/>
  <c r="AW15" i="1" s="1"/>
  <c r="AW219" i="1"/>
  <c r="BD2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Mzwamandla Zitha</author>
    <author>Noziphiwo Lufundo</author>
  </authors>
  <commentList>
    <comment ref="B3076" authorId="0" shapeId="0" xr:uid="{C0DC6CD4-6C55-4A54-A99A-EA91B3C39346}">
      <text>
        <r>
          <rPr>
            <b/>
            <sz val="9"/>
            <color indexed="81"/>
            <rFont val="Tahoma"/>
            <family val="2"/>
          </rPr>
          <t>Mzwamandla Zitha:</t>
        </r>
        <r>
          <rPr>
            <sz val="9"/>
            <color indexed="81"/>
            <rFont val="Tahoma"/>
            <family val="2"/>
          </rPr>
          <t xml:space="preserve">
Includes SPU</t>
        </r>
      </text>
    </comment>
    <comment ref="P3737" authorId="0" shapeId="0" xr:uid="{CDABD8C2-4DAD-4303-B1D6-1E923443D63B}">
      <text>
        <r>
          <rPr>
            <b/>
            <sz val="9"/>
            <color indexed="81"/>
            <rFont val="Tahoma"/>
            <family val="2"/>
          </rPr>
          <t>Mzwamandla Zitha:</t>
        </r>
        <r>
          <rPr>
            <sz val="9"/>
            <color indexed="81"/>
            <rFont val="Tahoma"/>
            <family val="2"/>
          </rPr>
          <t xml:space="preserve">
Centralisation from Spatial Planning to comply with Audit Committee recommendations.</t>
        </r>
      </text>
    </comment>
    <comment ref="AP3737" authorId="0" shapeId="0" xr:uid="{764A0963-999F-4C26-9E37-3D303AE840C2}">
      <text>
        <r>
          <rPr>
            <b/>
            <sz val="9"/>
            <color indexed="81"/>
            <rFont val="Tahoma"/>
            <family val="2"/>
          </rPr>
          <t>Mzwamandla Zitha:</t>
        </r>
        <r>
          <rPr>
            <sz val="9"/>
            <color indexed="81"/>
            <rFont val="Tahoma"/>
            <family val="2"/>
          </rPr>
          <t xml:space="preserve">
Centralisation from Spatial Planning to comply with Audit Committee recommendations.</t>
        </r>
      </text>
    </comment>
    <comment ref="P4941" authorId="0" shapeId="0" xr:uid="{C5ACBBC7-835F-45F9-9F66-F57A614A0478}">
      <text>
        <r>
          <rPr>
            <b/>
            <sz val="9"/>
            <color indexed="81"/>
            <rFont val="Tahoma"/>
            <family val="2"/>
          </rPr>
          <t xml:space="preserve">Mzwamandla Zitha:
</t>
        </r>
        <r>
          <rPr>
            <sz val="9"/>
            <color indexed="81"/>
            <rFont val="Tahoma"/>
            <family val="2"/>
          </rPr>
          <t>For Bysing chairs for TCs</t>
        </r>
      </text>
    </comment>
    <comment ref="P4980" authorId="0" shapeId="0" xr:uid="{6F5059C1-5869-4C8F-AF10-47ACD7032870}">
      <text>
        <r>
          <rPr>
            <b/>
            <sz val="9"/>
            <color indexed="81"/>
            <rFont val="Tahoma"/>
            <family val="2"/>
          </rPr>
          <t>Mzwamandla Zitha:</t>
        </r>
        <r>
          <rPr>
            <sz val="9"/>
            <color indexed="81"/>
            <rFont val="Tahoma"/>
            <family val="2"/>
          </rPr>
          <t xml:space="preserve">
For Covering Chairs Old</t>
        </r>
      </text>
    </comment>
    <comment ref="P4989" authorId="1" shapeId="0" xr:uid="{9FE60034-0A47-449F-BD7A-627E34C8AE9A}">
      <text>
        <r>
          <rPr>
            <b/>
            <sz val="9"/>
            <color indexed="81"/>
            <rFont val="Tahoma"/>
            <family val="2"/>
          </rPr>
          <t>Noziphiwo Lufundo:</t>
        </r>
        <r>
          <rPr>
            <sz val="9"/>
            <color indexed="81"/>
            <rFont val="Tahoma"/>
            <family val="2"/>
          </rPr>
          <t xml:space="preserve">
Funds allocated to batteries for Drones</t>
        </r>
      </text>
    </comment>
  </commentList>
</comments>
</file>

<file path=xl/sharedStrings.xml><?xml version="1.0" encoding="utf-8"?>
<sst xmlns="http://schemas.openxmlformats.org/spreadsheetml/2006/main" count="5376" uniqueCount="266">
  <si>
    <t>Return to Vote Summary</t>
  </si>
  <si>
    <t>INTERNAL DATABSE - DETERMINATION OF INDICATIVE ALLOCATIONS FOR THE MTEF</t>
  </si>
  <si>
    <t>PREVIOUS 3 FINANCIAL YEARS</t>
  </si>
  <si>
    <t>CURRENT YEAR</t>
  </si>
  <si>
    <t>MTEF Budget</t>
  </si>
  <si>
    <t>SECTION 40(4)(a) CASH FLOW PROJECTIONS - YEAR 1</t>
  </si>
  <si>
    <t>S40 PROJECTIONS - QUARTERLY BREAKDOWN FOR OPERATIONAL PLAN PURPOSE - YEAR 1</t>
  </si>
  <si>
    <t>Final Budget</t>
  </si>
  <si>
    <t>Actual</t>
  </si>
  <si>
    <t>% Spent</t>
  </si>
  <si>
    <t>Adjusted 
Appropriation</t>
  </si>
  <si>
    <t>Preliminary Outcome</t>
  </si>
  <si>
    <t>Main Appropriation</t>
  </si>
  <si>
    <t>Adjusted Appropriation</t>
  </si>
  <si>
    <t>Revised Estimate</t>
  </si>
  <si>
    <t>Costed Inputs from Programmes</t>
  </si>
  <si>
    <t>Further Reprioritisation ['From = (-)' and 'To = (+)']</t>
  </si>
  <si>
    <t>Final Costing</t>
  </si>
  <si>
    <t>Budget Cuts from PT (If Any)</t>
  </si>
  <si>
    <t>Additional Budget from PT (If Any)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</si>
  <si>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</si>
  <si>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</si>
  <si>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</si>
  <si>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</si>
  <si>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</si>
  <si>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</si>
  <si>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</si>
  <si>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</si>
  <si>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</si>
  <si>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</si>
  <si>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</si>
  <si>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</si>
  <si>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TOTAL</t>
  </si>
  <si>
    <t>VARIANCE (BUDGET less S40 PROJECTIONS)</t>
  </si>
  <si>
    <t>QUARTER 1</t>
  </si>
  <si>
    <t>QUARTER 2</t>
  </si>
  <si>
    <t>QUARTER 3</t>
  </si>
  <si>
    <t>QUARTER 4</t>
  </si>
  <si>
    <t>TOTAL (Q1 to Q4)</t>
  </si>
  <si>
    <t>VARIANCE (AGAINST BUDGET)</t>
  </si>
  <si>
    <t>Amounts in Rands</t>
  </si>
  <si>
    <t>YEAR 1</t>
  </si>
  <si>
    <t>YEAR 2</t>
  </si>
  <si>
    <t>YEAR 3</t>
  </si>
  <si>
    <t>Programme 1: Administration</t>
  </si>
  <si>
    <t>Back to Navigation Sheet</t>
  </si>
  <si>
    <t>1.1 Office of the MEC Sub-Programme</t>
  </si>
  <si>
    <t>1.2 Corporate Services Sub-Programme</t>
  </si>
  <si>
    <t>Total: Sub-Programmes</t>
  </si>
  <si>
    <t>Current payments</t>
  </si>
  <si>
    <t xml:space="preserve">Compensation of employees </t>
  </si>
  <si>
    <t>Salaries and wages</t>
  </si>
  <si>
    <t>S&amp;W:Basic Salary (Res)</t>
  </si>
  <si>
    <t>S&amp;W:Performance Bonus (Res)</t>
  </si>
  <si>
    <t>S&amp;W:Perf Award Other (Res)</t>
  </si>
  <si>
    <t>S&amp;W:Overtime (Res)</t>
  </si>
  <si>
    <t>S&amp;W:Cmpns/Circm (Res)</t>
  </si>
  <si>
    <t>S&amp;W:Lnrsp18.2/Intrn(Res)</t>
  </si>
  <si>
    <t>S&amp;W:Housing Allowance (Res)</t>
  </si>
  <si>
    <t>S&amp;W:Non Pensionable All Oth(Res</t>
  </si>
  <si>
    <t>S&amp;W:Service Bonus (Res)</t>
  </si>
  <si>
    <t>Social contributions</t>
  </si>
  <si>
    <t>Empl Contr:Bargain Council(Res)</t>
  </si>
  <si>
    <t>Empl Contr:Medical (Res)</t>
  </si>
  <si>
    <t>Empl Contr:Pension (Res)</t>
  </si>
  <si>
    <t>Empl Contr:Uif (Res)</t>
  </si>
  <si>
    <t xml:space="preserve">Goods and services </t>
  </si>
  <si>
    <t>Administrative fees</t>
  </si>
  <si>
    <t>Bank Charg&amp;Card Fees Comm Bank</t>
  </si>
  <si>
    <t>Advertising</t>
  </si>
  <si>
    <t>Advert:Marketing</t>
  </si>
  <si>
    <t>Advert:Recruitment</t>
  </si>
  <si>
    <t>Advert:Tenders</t>
  </si>
  <si>
    <t>Minor assets</t>
  </si>
  <si>
    <t>Eqp&lt;R5000:Audio Visual Equip</t>
  </si>
  <si>
    <t>Eqp&lt;R5000:Bags</t>
  </si>
  <si>
    <t>Eqp&lt;R5000:Domestic Equipment</t>
  </si>
  <si>
    <t>F&amp;O/Eqp&lt;R5000:Office Furniture</t>
  </si>
  <si>
    <t>Audit cost: External</t>
  </si>
  <si>
    <t>Audit Fees:Ext Current Year</t>
  </si>
  <si>
    <t>Bursaries: Employees</t>
  </si>
  <si>
    <t>Catering: Departmental activities</t>
  </si>
  <si>
    <t>Communication (G&amp;S)</t>
  </si>
  <si>
    <t>Com:Airtime &amp; Data</t>
  </si>
  <si>
    <t>Com:Post/Stamp/Frank Mach</t>
  </si>
  <si>
    <t>Com:Radio &amp; Tv Transmissions</t>
  </si>
  <si>
    <t>Com:Satellite Signals</t>
  </si>
  <si>
    <t>Com:Tel/Fax/Telegrap&amp;Telex</t>
  </si>
  <si>
    <t>Com:Rent Priv Bag&amp;Post Box</t>
  </si>
  <si>
    <t>Computer services</t>
  </si>
  <si>
    <t>Sita Help Desk</t>
  </si>
  <si>
    <t>Sita Internet Serv Chrgs</t>
  </si>
  <si>
    <t>Persal Mainframe Time</t>
  </si>
  <si>
    <t>Bas Mainframe Time</t>
  </si>
  <si>
    <t>Logis Mainframe Time</t>
  </si>
  <si>
    <t>Ext Comp Ser:Sft Lcn:Opr Sys Sft</t>
  </si>
  <si>
    <t>Consultants and professional services: Business and advisory services</t>
  </si>
  <si>
    <t xml:space="preserve">Cns:Bus&amp;Adv Ser:Audit Com(N-Off) </t>
  </si>
  <si>
    <t xml:space="preserve">Cns:Bus&amp;Adv Ser:Board &amp; Comm Mem </t>
  </si>
  <si>
    <t xml:space="preserve">Cns:Bus&amp;Adv Ser:Prj Management </t>
  </si>
  <si>
    <t>Cns:Bus&amp;Adv Ser:Qualifictn Verif</t>
  </si>
  <si>
    <t>Infrastructure and planning</t>
  </si>
  <si>
    <t>Inf&amp;Pln Ser:Engineering Services</t>
  </si>
  <si>
    <t>Inf&amp;Pln Ser:Town Planner Serv</t>
  </si>
  <si>
    <t>Laboratory services</t>
  </si>
  <si>
    <t>xxx</t>
  </si>
  <si>
    <t>Scientific and technological services</t>
  </si>
  <si>
    <t>Sts:Monitoring&amp;Evaluat S&amp;T Serv</t>
  </si>
  <si>
    <t>Sts:Ss:Gen Scient Data Coll Serv</t>
  </si>
  <si>
    <t>Legal services</t>
  </si>
  <si>
    <t>L/State Attny:Legal Advice Serv</t>
  </si>
  <si>
    <t>Contractors</t>
  </si>
  <si>
    <t>Contrctrs:Artists&amp;Performers</t>
  </si>
  <si>
    <t>Contrctrs:Casual Labourers</t>
  </si>
  <si>
    <t>Contr:Mnt&amp;Rep Oth Machinry&amp;Equip</t>
  </si>
  <si>
    <t>Agency and support / outsourced services</t>
  </si>
  <si>
    <t>A&amp;S/O/S:Investigation Services</t>
  </si>
  <si>
    <t>A&amp;S/O/S:Security Services</t>
  </si>
  <si>
    <t>A&amp;S/O/S:Social Care Services</t>
  </si>
  <si>
    <t>Entertainment</t>
  </si>
  <si>
    <t>Entertain Management</t>
  </si>
  <si>
    <t>Fleet services (including government motor transport)</t>
  </si>
  <si>
    <t xml:space="preserve">F/Ser:Fuel,Oil&amp;Grease </t>
  </si>
  <si>
    <t xml:space="preserve">F/Ser:Maintenance And Repairs </t>
  </si>
  <si>
    <t xml:space="preserve">F/Ser:Spares&amp;Accessorie </t>
  </si>
  <si>
    <t xml:space="preserve">F/Ser:Tracking(Phys Cs) </t>
  </si>
  <si>
    <t>F/Ser:Transaction Costs</t>
  </si>
  <si>
    <t>Housing</t>
  </si>
  <si>
    <t>Inventory: Clothing material and accessories</t>
  </si>
  <si>
    <t>Inventory: Farming supplies</t>
  </si>
  <si>
    <t>Inventory: Food and food supplies</t>
  </si>
  <si>
    <t>Inventory: Chemicals,fuel,oil,gas,wood and coal</t>
  </si>
  <si>
    <t>Inventory: Learner and teacher support material</t>
  </si>
  <si>
    <t>Inventory: Materials and supplies</t>
  </si>
  <si>
    <t>Inventory: Medical supplies</t>
  </si>
  <si>
    <t>Inv Med:First Aid Kit</t>
  </si>
  <si>
    <t>Inventory: Medicine</t>
  </si>
  <si>
    <t>Medsas inventory interface</t>
  </si>
  <si>
    <t>Inventory: Other supplies</t>
  </si>
  <si>
    <t>Inv Assts Dstr:Oth Mach&amp;Eqp</t>
  </si>
  <si>
    <t>Consumable supplies</t>
  </si>
  <si>
    <t>Cons Supp:Gifts And Awards</t>
  </si>
  <si>
    <t>Cons Supp: Uniform &amp; Clothing</t>
  </si>
  <si>
    <t>Cons Hous Sup:Broom&amp;Brsh</t>
  </si>
  <si>
    <t>Cons Hous Sup:Crockery &amp; Cutlery</t>
  </si>
  <si>
    <t>Cons Hous Sup:Wash/Clean Dete</t>
  </si>
  <si>
    <t>Cons Mat&amp;Sup:Electrical Spares</t>
  </si>
  <si>
    <t>Cons:Medical Kit</t>
  </si>
  <si>
    <t>Cons:Security Access Consumables</t>
  </si>
  <si>
    <t>Cons:It Consumables</t>
  </si>
  <si>
    <t>Consumable: Stationery,printing and office supplies</t>
  </si>
  <si>
    <t xml:space="preserve">Cons:Sp&amp;Os:Audio Visual Cons </t>
  </si>
  <si>
    <t xml:space="preserve">Cons:Sp&amp;Os:Mag/News/Jrnls </t>
  </si>
  <si>
    <t xml:space="preserve">Cons:Sp&amp;Os:Stationery </t>
  </si>
  <si>
    <t xml:space="preserve">Cons:Sp&amp;Os:Media Collections </t>
  </si>
  <si>
    <t xml:space="preserve">Cons:Sp&amp;Os:Gov Prin </t>
  </si>
  <si>
    <t xml:space="preserve">Cons:Sp&amp;Os:Print Cartridge </t>
  </si>
  <si>
    <t>Cons:Sp&amp;Os:Printing Paper</t>
  </si>
  <si>
    <t>Operating leases</t>
  </si>
  <si>
    <t>Operating Lease:Other Mach&amp;Equip</t>
  </si>
  <si>
    <t>Property payments</t>
  </si>
  <si>
    <t>P/P:Gardening Services</t>
  </si>
  <si>
    <t>P/P:Cleaning Services</t>
  </si>
  <si>
    <t>P/P:Contrctd Maint Prop</t>
  </si>
  <si>
    <t>P/P:Electricity</t>
  </si>
  <si>
    <t>Transport provided: Departmental activity</t>
  </si>
  <si>
    <t>Transp For Public Events</t>
  </si>
  <si>
    <t>Travel and subsistence</t>
  </si>
  <si>
    <t xml:space="preserve">T&amp;S Dom:Accommodation </t>
  </si>
  <si>
    <t xml:space="preserve">T&amp;S Dom:Special Daily Allowance </t>
  </si>
  <si>
    <t xml:space="preserve">T&amp;S Dom:Car Rental </t>
  </si>
  <si>
    <t xml:space="preserve">T&amp;S Dom:Km All(Own Transport) </t>
  </si>
  <si>
    <t xml:space="preserve">T&amp;S Dom:Air Transport </t>
  </si>
  <si>
    <t>T&amp;S Dom:Road Transport</t>
  </si>
  <si>
    <t>Training and development</t>
  </si>
  <si>
    <t>Train &amp; Dev:Employees</t>
  </si>
  <si>
    <t>Operating payments</t>
  </si>
  <si>
    <t xml:space="preserve">O/P:Nonlife Insrnc Prm-Try12.1.2 </t>
  </si>
  <si>
    <t xml:space="preserve">O/P:Printing&amp;Publications Serv </t>
  </si>
  <si>
    <t xml:space="preserve">O/P:Resettlement Cost </t>
  </si>
  <si>
    <t xml:space="preserve">O/P:Prof Bodies,Memb&amp;Subsc Fees </t>
  </si>
  <si>
    <t>O/P:Warranties &amp; Guarantees</t>
  </si>
  <si>
    <t>Venues and facilities</t>
  </si>
  <si>
    <t>Rental and hiring</t>
  </si>
  <si>
    <t>Rental &amp; hiring</t>
  </si>
  <si>
    <t xml:space="preserve">Interest and rent on land </t>
  </si>
  <si>
    <t>Interest</t>
  </si>
  <si>
    <t>Rent on land</t>
  </si>
  <si>
    <t>Transfers and subsidies</t>
  </si>
  <si>
    <t>Provinces and municipalities</t>
  </si>
  <si>
    <t>Provinces</t>
  </si>
  <si>
    <t xml:space="preserve"> PD:Pmt/Refund&amp;Rem-Act/Grce</t>
  </si>
  <si>
    <t>Municipalities</t>
  </si>
  <si>
    <t>Departmental agencies and accounts</t>
  </si>
  <si>
    <t>Social security funds</t>
  </si>
  <si>
    <t>Departmental agencies (non-business entities)</t>
  </si>
  <si>
    <t>Higher education institutions</t>
  </si>
  <si>
    <t>Foreign governments and international organisations</t>
  </si>
  <si>
    <t>Public corporations and private enterprises</t>
  </si>
  <si>
    <t>Public corporations</t>
  </si>
  <si>
    <t>Private enterprises</t>
  </si>
  <si>
    <t>Non-profit institutions</t>
  </si>
  <si>
    <t>Households</t>
  </si>
  <si>
    <t>Social benefits</t>
  </si>
  <si>
    <t>H/H Empl S/Ben:Injury on Duty</t>
  </si>
  <si>
    <t>H/H Empl S/Ben:Pst Retirmt Benef</t>
  </si>
  <si>
    <t>H/H Empl S/Ben:Leave Gratuity</t>
  </si>
  <si>
    <t>Other transfers to households</t>
  </si>
  <si>
    <t>Payments for capital assets</t>
  </si>
  <si>
    <t>Buildings and other fixed structures</t>
  </si>
  <si>
    <t>Buildings</t>
  </si>
  <si>
    <t>Contrctr:New Buildings</t>
  </si>
  <si>
    <t>Contrctr:Refu&amp;Reh  Buildings</t>
  </si>
  <si>
    <t>Other fixed structures</t>
  </si>
  <si>
    <t>Machinery and equipment</t>
  </si>
  <si>
    <t>Transport equipment</t>
  </si>
  <si>
    <t>Finance Leases Trnsp Eqp</t>
  </si>
  <si>
    <t>Motor Vehicle</t>
  </si>
  <si>
    <t>Quadcopters/Drone</t>
  </si>
  <si>
    <t>Other machinery and equipment</t>
  </si>
  <si>
    <t>Audio Visual Equipment</t>
  </si>
  <si>
    <t>Security Equipm,Sys,Mater:Fix</t>
  </si>
  <si>
    <t>Telecom Equipm  Network Lan</t>
  </si>
  <si>
    <t>Office Equipment</t>
  </si>
  <si>
    <t>Office Furniture</t>
  </si>
  <si>
    <t>Comp Hard&amp;Systems  Desktop</t>
  </si>
  <si>
    <t>Comp Hard&amp;Systems  Laptop</t>
  </si>
  <si>
    <t>Heritage assets</t>
  </si>
  <si>
    <t>Specialised military assets</t>
  </si>
  <si>
    <t>Biological assets</t>
  </si>
  <si>
    <t>Land and sub-soil assets</t>
  </si>
  <si>
    <t>Software and other intangible assets</t>
  </si>
  <si>
    <t xml:space="preserve">Of which: </t>
  </si>
  <si>
    <t>Of which: Capitalised compensation of employees</t>
  </si>
  <si>
    <t>Of which: Capitalised goods and services</t>
  </si>
  <si>
    <t>Payments for financial assets</t>
  </si>
  <si>
    <t>Total economic classification</t>
  </si>
  <si>
    <t>MEC</t>
  </si>
  <si>
    <t>MEC CORE STAFF</t>
  </si>
  <si>
    <t>DIR: HOD'S EXECUTIVE SUPPORT</t>
  </si>
  <si>
    <t>f</t>
  </si>
  <si>
    <t>DIR: RISK ANTI CORRPT &amp; INT MNG</t>
  </si>
  <si>
    <t>DIR: INTERNAL AUDIT SERVICES</t>
  </si>
  <si>
    <t>DIR: LEGAL ADVISORY SERVICES</t>
  </si>
  <si>
    <t>CD: HUMAN RESOURCE MNG &amp; DEV</t>
  </si>
  <si>
    <t>DIR: HR UTILISATION &amp; DVLPMNT</t>
  </si>
  <si>
    <t>DIR: HUMAN RESOURCE ADMIN</t>
  </si>
  <si>
    <t>DIR: EMPLOYEE RLTNS &amp; WELLNESS</t>
  </si>
  <si>
    <t>SUBDIR: SECURITY &amp; WORK ENVRMNT</t>
  </si>
  <si>
    <t>CD: STRATEGY &amp; SYSTEMS</t>
  </si>
  <si>
    <t>DIR: STRATEGIC MNGNT &amp; PLANNING</t>
  </si>
  <si>
    <t>DIR: MONITORING &amp; EVALUATION</t>
  </si>
  <si>
    <t>DIR: COMMUNICATION MNGNT</t>
  </si>
  <si>
    <t>DIR: GOV INFO &amp; COMM TECH MNG</t>
  </si>
  <si>
    <t>DIR: ORG DEV &amp; SERV DLVRY IMPRV</t>
  </si>
  <si>
    <t xml:space="preserve">CD: FINANCIAL MANAGEMENT (CFO) </t>
  </si>
  <si>
    <t>DIR: MANAGEMENT ACCOUNTING</t>
  </si>
  <si>
    <t>DIR: FINANCIAL ACCOUNTING</t>
  </si>
  <si>
    <t>DIR: SUPPLY CHAIN MANAGEMENT</t>
  </si>
  <si>
    <t>DIR: ASSET MANAGEMENT SERV</t>
  </si>
  <si>
    <t>TRSP ACC&amp;TRLRS</t>
  </si>
  <si>
    <t>DIR: INTERNAL CONTROL</t>
  </si>
  <si>
    <t>Programmme</t>
  </si>
  <si>
    <t>Sub-Programme</t>
  </si>
  <si>
    <t>Directorate (Head Office)</t>
  </si>
  <si>
    <t>District Office Allocations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</si>
</sst>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9"/>
      <name val="Amasis MT Pro Light"/>
      <family val="1"/>
    </font>
    <font>
      <sz val="9"/>
      <name val="Amasis MT Pro Light"/>
      <family val="1"/>
    </font>
    <font>
      <b/>
      <sz val="9"/>
      <name val="Amasis MT Pro Light"/>
      <family val="1"/>
    </font>
    <font>
      <b/>
      <i/>
      <sz val="9"/>
      <name val="Amasis MT Pro Light"/>
      <family val="1"/>
    </font>
    <font>
      <b/>
      <sz val="10"/>
      <name val="Amasis MT Pro Light"/>
      <family val="1"/>
    </font>
    <font>
      <b/>
      <sz val="8"/>
      <name val="Amasis MT Pro Light"/>
      <family val="1"/>
    </font>
    <font>
      <i/>
      <sz val="9"/>
      <name val="Amasis MT Pro Light"/>
      <family val="1"/>
    </font>
    <font>
      <u/>
      <sz val="11"/>
      <name val="Aptos Narrow"/>
      <family val="2"/>
      <scheme val="minor"/>
    </font>
    <font>
      <u/>
      <sz val="11"/>
      <name val="Amasis MT Pro Light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/>
      <diagonal/>
    </border>
    <border>
      <left style="thin">
        <color indexed="64"/>
      </left>
      <right style="medium">
        <color auto="1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auto="1"/>
      </left>
      <right style="medium">
        <color auto="1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medium">
        <color indexed="64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01">
    <xf numFmtId="0" fontId="0" fillId="0" borderId="0" xfId="0"/>
    <xf numFmtId="0" fontId="3" fillId="2" borderId="0" xfId="3" applyFont="1" applyFill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horizontal="right"/>
      <protection locked="0"/>
    </xf>
    <xf numFmtId="164" fontId="4" fillId="2" borderId="0" xfId="1" applyNumberFormat="1" applyFont="1" applyFill="1" applyProtection="1">
      <protection locked="0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3" fontId="5" fillId="0" borderId="2" xfId="0" applyNumberFormat="1" applyFont="1" applyBorder="1" applyAlignment="1" applyProtection="1">
      <alignment horizontal="center" vertical="center"/>
      <protection locked="0"/>
    </xf>
    <xf numFmtId="3" fontId="5" fillId="0" borderId="3" xfId="0" applyNumberFormat="1" applyFont="1" applyBorder="1" applyAlignment="1" applyProtection="1">
      <alignment horizontal="center" vertical="center"/>
      <protection locked="0"/>
    </xf>
    <xf numFmtId="3" fontId="5" fillId="0" borderId="4" xfId="0" applyNumberFormat="1" applyFont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/>
      <protection locked="0"/>
    </xf>
    <xf numFmtId="43" fontId="4" fillId="2" borderId="0" xfId="1" applyFont="1" applyFill="1" applyProtection="1">
      <protection locked="0"/>
    </xf>
    <xf numFmtId="0" fontId="5" fillId="4" borderId="6" xfId="0" applyFont="1" applyFill="1" applyBorder="1" applyAlignment="1" applyProtection="1">
      <alignment horizontal="center"/>
      <protection locked="0"/>
    </xf>
    <xf numFmtId="0" fontId="5" fillId="4" borderId="3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5" fillId="3" borderId="8" xfId="0" applyFont="1" applyFill="1" applyBorder="1" applyAlignment="1" applyProtection="1">
      <alignment horizontal="left" vertical="center" wrapText="1"/>
      <protection locked="0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3" fontId="5" fillId="5" borderId="2" xfId="0" applyNumberFormat="1" applyFont="1" applyFill="1" applyBorder="1" applyAlignment="1">
      <alignment horizontal="center" vertical="center"/>
    </xf>
    <xf numFmtId="3" fontId="5" fillId="5" borderId="3" xfId="0" applyNumberFormat="1" applyFont="1" applyFill="1" applyBorder="1" applyAlignment="1">
      <alignment horizontal="center" vertical="center"/>
    </xf>
    <xf numFmtId="3" fontId="5" fillId="5" borderId="4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/>
    </xf>
    <xf numFmtId="3" fontId="5" fillId="4" borderId="6" xfId="0" applyNumberFormat="1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3" borderId="12" xfId="0" applyFont="1" applyFill="1" applyBorder="1" applyAlignment="1" applyProtection="1">
      <alignment horizontal="left" vertical="center" wrapText="1"/>
      <protection locked="0"/>
    </xf>
    <xf numFmtId="164" fontId="6" fillId="4" borderId="2" xfId="1" applyNumberFormat="1" applyFont="1" applyFill="1" applyBorder="1" applyAlignment="1" applyProtection="1">
      <alignment horizontal="center" vertical="center" wrapText="1"/>
      <protection locked="0"/>
    </xf>
    <xf numFmtId="164" fontId="6" fillId="4" borderId="6" xfId="1" applyNumberFormat="1" applyFont="1" applyFill="1" applyBorder="1" applyAlignment="1" applyProtection="1">
      <alignment horizontal="center" vertical="center" wrapText="1"/>
      <protection locked="0"/>
    </xf>
    <xf numFmtId="165" fontId="6" fillId="4" borderId="13" xfId="2" applyNumberFormat="1" applyFont="1" applyFill="1" applyBorder="1" applyAlignment="1" applyProtection="1">
      <alignment horizontal="center" vertical="center" wrapText="1"/>
      <protection locked="0"/>
    </xf>
    <xf numFmtId="164" fontId="6" fillId="4" borderId="5" xfId="1" applyNumberFormat="1" applyFont="1" applyFill="1" applyBorder="1" applyAlignment="1" applyProtection="1">
      <alignment horizontal="center" vertical="center" wrapText="1"/>
      <protection locked="0"/>
    </xf>
    <xf numFmtId="165" fontId="6" fillId="4" borderId="3" xfId="2" applyNumberFormat="1" applyFont="1" applyFill="1" applyBorder="1" applyAlignment="1" applyProtection="1">
      <alignment horizontal="center" vertical="center" wrapText="1"/>
      <protection locked="0"/>
    </xf>
    <xf numFmtId="164" fontId="6" fillId="4" borderId="4" xfId="1" applyNumberFormat="1" applyFont="1" applyFill="1" applyBorder="1" applyAlignment="1" applyProtection="1">
      <alignment horizontal="center" vertical="center" wrapText="1"/>
      <protection locked="0"/>
    </xf>
    <xf numFmtId="164" fontId="6" fillId="6" borderId="14" xfId="1" applyNumberFormat="1" applyFont="1" applyFill="1" applyBorder="1" applyAlignment="1" applyProtection="1">
      <alignment horizontal="center" vertical="center" wrapText="1"/>
      <protection locked="0"/>
    </xf>
    <xf numFmtId="164" fontId="6" fillId="7" borderId="5" xfId="1" applyNumberFormat="1" applyFont="1" applyFill="1" applyBorder="1" applyAlignment="1" applyProtection="1">
      <alignment horizontal="center" vertical="center" wrapText="1"/>
      <protection locked="0"/>
    </xf>
    <xf numFmtId="164" fontId="6" fillId="2" borderId="5" xfId="1" applyNumberFormat="1" applyFont="1" applyFill="1" applyBorder="1" applyAlignment="1" applyProtection="1">
      <alignment horizontal="center" vertical="center" wrapText="1"/>
      <protection locked="0"/>
    </xf>
    <xf numFmtId="164" fontId="6" fillId="8" borderId="5" xfId="1" applyNumberFormat="1" applyFont="1" applyFill="1" applyBorder="1" applyAlignment="1" applyProtection="1">
      <alignment horizontal="center" vertical="center" wrapText="1"/>
      <protection locked="0"/>
    </xf>
    <xf numFmtId="164" fontId="6" fillId="2" borderId="15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5" fillId="2" borderId="12" xfId="0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165" fontId="5" fillId="2" borderId="16" xfId="2" applyNumberFormat="1" applyFont="1" applyFill="1" applyBorder="1" applyAlignment="1" applyProtection="1">
      <alignment horizontal="right"/>
      <protection locked="0"/>
    </xf>
    <xf numFmtId="0" fontId="5" fillId="2" borderId="17" xfId="0" applyFont="1" applyFill="1" applyBorder="1" applyAlignment="1" applyProtection="1">
      <alignment horizontal="center"/>
      <protection locked="0"/>
    </xf>
    <xf numFmtId="0" fontId="5" fillId="2" borderId="18" xfId="0" applyFont="1" applyFill="1" applyBorder="1" applyAlignment="1" applyProtection="1">
      <alignment horizontal="center"/>
      <protection locked="0"/>
    </xf>
    <xf numFmtId="165" fontId="5" fillId="2" borderId="10" xfId="2" applyNumberFormat="1" applyFont="1" applyFill="1" applyBorder="1" applyAlignment="1" applyProtection="1">
      <alignment horizontal="right"/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5" fillId="2" borderId="11" xfId="0" applyFont="1" applyFill="1" applyBorder="1" applyAlignment="1" applyProtection="1">
      <alignment horizontal="center"/>
      <protection locked="0"/>
    </xf>
    <xf numFmtId="3" fontId="5" fillId="9" borderId="2" xfId="0" applyNumberFormat="1" applyFont="1" applyFill="1" applyBorder="1" applyAlignment="1" applyProtection="1">
      <alignment horizontal="center" vertical="center"/>
      <protection locked="0"/>
    </xf>
    <xf numFmtId="3" fontId="5" fillId="9" borderId="3" xfId="0" applyNumberFormat="1" applyFont="1" applyFill="1" applyBorder="1" applyAlignment="1" applyProtection="1">
      <alignment horizontal="center" vertical="center"/>
      <protection locked="0"/>
    </xf>
    <xf numFmtId="3" fontId="5" fillId="9" borderId="4" xfId="0" applyNumberFormat="1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Protection="1">
      <protection locked="0"/>
    </xf>
    <xf numFmtId="0" fontId="4" fillId="2" borderId="20" xfId="0" applyFont="1" applyFill="1" applyBorder="1" applyProtection="1">
      <protection locked="0"/>
    </xf>
    <xf numFmtId="0" fontId="7" fillId="10" borderId="2" xfId="3" applyFont="1" applyFill="1" applyBorder="1" applyAlignment="1" applyProtection="1">
      <alignment horizontal="left"/>
      <protection locked="0"/>
    </xf>
    <xf numFmtId="3" fontId="5" fillId="0" borderId="2" xfId="0" applyNumberFormat="1" applyFont="1" applyBorder="1" applyAlignment="1" applyProtection="1">
      <alignment horizontal="right"/>
      <protection locked="0"/>
    </xf>
    <xf numFmtId="3" fontId="5" fillId="0" borderId="6" xfId="0" applyNumberFormat="1" applyFont="1" applyBorder="1" applyAlignment="1" applyProtection="1">
      <alignment horizontal="right"/>
      <protection locked="0"/>
    </xf>
    <xf numFmtId="165" fontId="5" fillId="0" borderId="13" xfId="2" applyNumberFormat="1" applyFont="1" applyBorder="1" applyAlignment="1" applyProtection="1">
      <alignment horizontal="right"/>
      <protection locked="0"/>
    </xf>
    <xf numFmtId="3" fontId="5" fillId="0" borderId="5" xfId="0" applyNumberFormat="1" applyFont="1" applyBorder="1" applyAlignment="1" applyProtection="1">
      <alignment horizontal="right"/>
      <protection locked="0"/>
    </xf>
    <xf numFmtId="165" fontId="5" fillId="0" borderId="3" xfId="2" applyNumberFormat="1" applyFont="1" applyBorder="1" applyAlignment="1" applyProtection="1">
      <alignment horizontal="right"/>
      <protection locked="0"/>
    </xf>
    <xf numFmtId="3" fontId="5" fillId="0" borderId="3" xfId="0" applyNumberFormat="1" applyFont="1" applyBorder="1" applyAlignment="1" applyProtection="1">
      <alignment horizontal="right"/>
      <protection locked="0"/>
    </xf>
    <xf numFmtId="3" fontId="5" fillId="0" borderId="13" xfId="0" applyNumberFormat="1" applyFont="1" applyBorder="1" applyAlignment="1" applyProtection="1">
      <alignment horizontal="right"/>
      <protection locked="0"/>
    </xf>
    <xf numFmtId="3" fontId="5" fillId="2" borderId="6" xfId="0" applyNumberFormat="1" applyFont="1" applyFill="1" applyBorder="1" applyAlignment="1" applyProtection="1">
      <alignment horizontal="right"/>
      <protection locked="0"/>
    </xf>
    <xf numFmtId="3" fontId="5" fillId="2" borderId="3" xfId="0" applyNumberFormat="1" applyFont="1" applyFill="1" applyBorder="1" applyAlignment="1" applyProtection="1">
      <alignment horizontal="right"/>
      <protection locked="0"/>
    </xf>
    <xf numFmtId="3" fontId="5" fillId="2" borderId="7" xfId="0" applyNumberFormat="1" applyFont="1" applyFill="1" applyBorder="1" applyAlignment="1" applyProtection="1">
      <alignment horizontal="right"/>
      <protection locked="0"/>
    </xf>
    <xf numFmtId="0" fontId="8" fillId="0" borderId="21" xfId="3" applyFont="1" applyFill="1" applyBorder="1" applyAlignment="1" applyProtection="1">
      <alignment horizontal="left" vertical="center"/>
      <protection locked="0"/>
    </xf>
    <xf numFmtId="38" fontId="9" fillId="2" borderId="22" xfId="1" applyNumberFormat="1" applyFont="1" applyFill="1" applyBorder="1" applyAlignment="1" applyProtection="1">
      <alignment horizontal="right" indent="1"/>
      <protection locked="0"/>
    </xf>
    <xf numFmtId="38" fontId="9" fillId="2" borderId="23" xfId="1" applyNumberFormat="1" applyFont="1" applyFill="1" applyBorder="1" applyAlignment="1" applyProtection="1">
      <alignment horizontal="right" indent="1"/>
      <protection locked="0"/>
    </xf>
    <xf numFmtId="165" fontId="9" fillId="2" borderId="24" xfId="2" applyNumberFormat="1" applyFont="1" applyFill="1" applyBorder="1" applyAlignment="1" applyProtection="1">
      <alignment horizontal="right"/>
      <protection locked="0"/>
    </xf>
    <xf numFmtId="38" fontId="9" fillId="2" borderId="25" xfId="1" applyNumberFormat="1" applyFont="1" applyFill="1" applyBorder="1" applyAlignment="1" applyProtection="1">
      <alignment horizontal="right" indent="1"/>
      <protection locked="0"/>
    </xf>
    <xf numFmtId="165" fontId="9" fillId="2" borderId="26" xfId="2" applyNumberFormat="1" applyFont="1" applyFill="1" applyBorder="1" applyAlignment="1" applyProtection="1">
      <alignment horizontal="right"/>
      <protection locked="0"/>
    </xf>
    <xf numFmtId="38" fontId="9" fillId="2" borderId="27" xfId="1" applyNumberFormat="1" applyFont="1" applyFill="1" applyBorder="1" applyAlignment="1" applyProtection="1">
      <alignment horizontal="right" indent="1"/>
      <protection locked="0"/>
    </xf>
    <xf numFmtId="38" fontId="9" fillId="2" borderId="26" xfId="1" applyNumberFormat="1" applyFont="1" applyFill="1" applyBorder="1" applyAlignment="1" applyProtection="1">
      <alignment horizontal="right" indent="1"/>
      <protection locked="0"/>
    </xf>
    <xf numFmtId="38" fontId="5" fillId="2" borderId="26" xfId="1" applyNumberFormat="1" applyFont="1" applyFill="1" applyBorder="1" applyAlignment="1" applyProtection="1">
      <alignment horizontal="right" indent="1"/>
      <protection locked="0"/>
    </xf>
    <xf numFmtId="38" fontId="5" fillId="2" borderId="24" xfId="1" applyNumberFormat="1" applyFont="1" applyFill="1" applyBorder="1" applyAlignment="1" applyProtection="1">
      <alignment horizontal="right" indent="1"/>
      <protection locked="0"/>
    </xf>
    <xf numFmtId="38" fontId="4" fillId="2" borderId="0" xfId="0" applyNumberFormat="1" applyFont="1" applyFill="1" applyAlignment="1" applyProtection="1">
      <alignment horizontal="left" indent="1"/>
      <protection locked="0"/>
    </xf>
    <xf numFmtId="38" fontId="9" fillId="2" borderId="28" xfId="1" applyNumberFormat="1" applyFont="1" applyFill="1" applyBorder="1" applyAlignment="1" applyProtection="1">
      <alignment horizontal="right" indent="1"/>
      <protection locked="0"/>
    </xf>
    <xf numFmtId="0" fontId="4" fillId="2" borderId="29" xfId="3" applyFont="1" applyFill="1" applyBorder="1" applyAlignment="1" applyProtection="1">
      <alignment horizontal="left" indent="1"/>
      <protection locked="0"/>
    </xf>
    <xf numFmtId="40" fontId="9" fillId="2" borderId="22" xfId="1" applyNumberFormat="1" applyFont="1" applyFill="1" applyBorder="1" applyAlignment="1" applyProtection="1">
      <alignment horizontal="right" indent="1"/>
    </xf>
    <xf numFmtId="40" fontId="9" fillId="2" borderId="23" xfId="1" applyNumberFormat="1" applyFont="1" applyFill="1" applyBorder="1" applyAlignment="1" applyProtection="1">
      <alignment horizontal="right" indent="1"/>
    </xf>
    <xf numFmtId="165" fontId="9" fillId="2" borderId="24" xfId="2" applyNumberFormat="1" applyFont="1" applyFill="1" applyBorder="1" applyAlignment="1" applyProtection="1">
      <alignment horizontal="right"/>
    </xf>
    <xf numFmtId="40" fontId="9" fillId="2" borderId="25" xfId="1" applyNumberFormat="1" applyFont="1" applyFill="1" applyBorder="1" applyAlignment="1" applyProtection="1">
      <alignment horizontal="right" indent="1"/>
    </xf>
    <xf numFmtId="165" fontId="9" fillId="2" borderId="26" xfId="2" applyNumberFormat="1" applyFont="1" applyFill="1" applyBorder="1" applyAlignment="1" applyProtection="1">
      <alignment horizontal="right"/>
    </xf>
    <xf numFmtId="40" fontId="9" fillId="2" borderId="26" xfId="1" applyNumberFormat="1" applyFont="1" applyFill="1" applyBorder="1" applyAlignment="1" applyProtection="1">
      <alignment horizontal="right" indent="1"/>
    </xf>
    <xf numFmtId="40" fontId="4" fillId="2" borderId="26" xfId="1" applyNumberFormat="1" applyFont="1" applyFill="1" applyBorder="1" applyAlignment="1" applyProtection="1">
      <alignment horizontal="right" indent="1"/>
    </xf>
    <xf numFmtId="40" fontId="4" fillId="2" borderId="24" xfId="1" applyNumberFormat="1" applyFont="1" applyFill="1" applyBorder="1" applyAlignment="1" applyProtection="1">
      <alignment horizontal="right" indent="1"/>
    </xf>
    <xf numFmtId="40" fontId="4" fillId="2" borderId="0" xfId="0" applyNumberFormat="1" applyFont="1" applyFill="1" applyAlignment="1" applyProtection="1">
      <alignment horizontal="left" indent="1"/>
      <protection locked="0"/>
    </xf>
    <xf numFmtId="40" fontId="4" fillId="2" borderId="0" xfId="0" applyNumberFormat="1" applyFont="1" applyFill="1" applyProtection="1">
      <protection locked="0"/>
    </xf>
    <xf numFmtId="40" fontId="9" fillId="2" borderId="28" xfId="1" applyNumberFormat="1" applyFont="1" applyFill="1" applyBorder="1" applyAlignment="1" applyProtection="1">
      <alignment horizontal="right" indent="1"/>
    </xf>
    <xf numFmtId="0" fontId="4" fillId="2" borderId="29" xfId="0" applyFont="1" applyFill="1" applyBorder="1" applyAlignment="1" applyProtection="1">
      <alignment horizontal="left" indent="1"/>
      <protection locked="0"/>
    </xf>
    <xf numFmtId="40" fontId="9" fillId="2" borderId="22" xfId="1" applyNumberFormat="1" applyFont="1" applyFill="1" applyBorder="1" applyAlignment="1" applyProtection="1">
      <alignment horizontal="right" indent="1"/>
      <protection locked="0"/>
    </xf>
    <xf numFmtId="40" fontId="9" fillId="2" borderId="23" xfId="1" applyNumberFormat="1" applyFont="1" applyFill="1" applyBorder="1" applyAlignment="1" applyProtection="1">
      <alignment horizontal="right" indent="1"/>
      <protection locked="0"/>
    </xf>
    <xf numFmtId="40" fontId="9" fillId="2" borderId="25" xfId="1" applyNumberFormat="1" applyFont="1" applyFill="1" applyBorder="1" applyAlignment="1" applyProtection="1">
      <alignment horizontal="right" indent="1"/>
      <protection locked="0"/>
    </xf>
    <xf numFmtId="40" fontId="9" fillId="2" borderId="26" xfId="1" applyNumberFormat="1" applyFont="1" applyFill="1" applyBorder="1" applyAlignment="1" applyProtection="1">
      <alignment horizontal="right" indent="1"/>
      <protection locked="0"/>
    </xf>
    <xf numFmtId="40" fontId="4" fillId="2" borderId="26" xfId="1" applyNumberFormat="1" applyFont="1" applyFill="1" applyBorder="1" applyAlignment="1" applyProtection="1">
      <alignment horizontal="right" indent="1"/>
      <protection locked="0"/>
    </xf>
    <xf numFmtId="40" fontId="4" fillId="2" borderId="24" xfId="1" applyNumberFormat="1" applyFont="1" applyFill="1" applyBorder="1" applyAlignment="1" applyProtection="1">
      <alignment horizontal="right" indent="1"/>
      <protection locked="0"/>
    </xf>
    <xf numFmtId="40" fontId="9" fillId="2" borderId="28" xfId="1" applyNumberFormat="1" applyFont="1" applyFill="1" applyBorder="1" applyAlignment="1" applyProtection="1">
      <alignment horizontal="right" indent="1"/>
      <protection locked="0"/>
    </xf>
    <xf numFmtId="0" fontId="4" fillId="2" borderId="30" xfId="0" applyFont="1" applyFill="1" applyBorder="1" applyAlignment="1" applyProtection="1">
      <alignment horizontal="left" indent="1"/>
      <protection locked="0"/>
    </xf>
    <xf numFmtId="40" fontId="9" fillId="2" borderId="31" xfId="1" applyNumberFormat="1" applyFont="1" applyFill="1" applyBorder="1" applyAlignment="1" applyProtection="1">
      <alignment horizontal="right" indent="1"/>
      <protection locked="0"/>
    </xf>
    <xf numFmtId="40" fontId="9" fillId="2" borderId="32" xfId="1" applyNumberFormat="1" applyFont="1" applyFill="1" applyBorder="1" applyAlignment="1" applyProtection="1">
      <alignment horizontal="right" indent="1"/>
      <protection locked="0"/>
    </xf>
    <xf numFmtId="165" fontId="9" fillId="2" borderId="33" xfId="2" applyNumberFormat="1" applyFont="1" applyFill="1" applyBorder="1" applyAlignment="1" applyProtection="1">
      <alignment horizontal="right"/>
      <protection locked="0"/>
    </xf>
    <xf numFmtId="40" fontId="9" fillId="2" borderId="34" xfId="1" applyNumberFormat="1" applyFont="1" applyFill="1" applyBorder="1" applyAlignment="1" applyProtection="1">
      <alignment horizontal="right" indent="1"/>
      <protection locked="0"/>
    </xf>
    <xf numFmtId="165" fontId="9" fillId="2" borderId="35" xfId="2" applyNumberFormat="1" applyFont="1" applyFill="1" applyBorder="1" applyAlignment="1" applyProtection="1">
      <alignment horizontal="right"/>
      <protection locked="0"/>
    </xf>
    <xf numFmtId="40" fontId="9" fillId="2" borderId="35" xfId="1" applyNumberFormat="1" applyFont="1" applyFill="1" applyBorder="1" applyAlignment="1" applyProtection="1">
      <alignment horizontal="right" indent="1"/>
      <protection locked="0"/>
    </xf>
    <xf numFmtId="40" fontId="4" fillId="2" borderId="35" xfId="1" applyNumberFormat="1" applyFont="1" applyFill="1" applyBorder="1" applyAlignment="1" applyProtection="1">
      <alignment horizontal="right" indent="1"/>
      <protection locked="0"/>
    </xf>
    <xf numFmtId="40" fontId="4" fillId="2" borderId="33" xfId="1" applyNumberFormat="1" applyFont="1" applyFill="1" applyBorder="1" applyAlignment="1" applyProtection="1">
      <alignment horizontal="right" indent="1"/>
      <protection locked="0"/>
    </xf>
    <xf numFmtId="40" fontId="9" fillId="2" borderId="36" xfId="1" applyNumberFormat="1" applyFont="1" applyFill="1" applyBorder="1" applyAlignment="1" applyProtection="1">
      <alignment horizontal="right" indent="1"/>
      <protection locked="0"/>
    </xf>
    <xf numFmtId="0" fontId="5" fillId="2" borderId="37" xfId="0" applyFont="1" applyFill="1" applyBorder="1" applyAlignment="1" applyProtection="1">
      <alignment horizontal="left" indent="1"/>
      <protection locked="0"/>
    </xf>
    <xf numFmtId="40" fontId="6" fillId="2" borderId="37" xfId="1" applyNumberFormat="1" applyFont="1" applyFill="1" applyBorder="1" applyAlignment="1" applyProtection="1">
      <alignment horizontal="right" indent="1"/>
    </xf>
    <xf numFmtId="40" fontId="6" fillId="2" borderId="38" xfId="1" applyNumberFormat="1" applyFont="1" applyFill="1" applyBorder="1" applyAlignment="1" applyProtection="1">
      <alignment horizontal="right" indent="1"/>
    </xf>
    <xf numFmtId="165" fontId="6" fillId="2" borderId="39" xfId="2" applyNumberFormat="1" applyFont="1" applyFill="1" applyBorder="1" applyAlignment="1" applyProtection="1">
      <alignment horizontal="right"/>
    </xf>
    <xf numFmtId="40" fontId="6" fillId="2" borderId="40" xfId="1" applyNumberFormat="1" applyFont="1" applyFill="1" applyBorder="1" applyAlignment="1" applyProtection="1">
      <alignment horizontal="right" indent="1"/>
    </xf>
    <xf numFmtId="165" fontId="6" fillId="2" borderId="41" xfId="2" applyNumberFormat="1" applyFont="1" applyFill="1" applyBorder="1" applyAlignment="1" applyProtection="1">
      <alignment horizontal="right"/>
    </xf>
    <xf numFmtId="40" fontId="6" fillId="2" borderId="41" xfId="1" applyNumberFormat="1" applyFont="1" applyFill="1" applyBorder="1" applyAlignment="1" applyProtection="1">
      <alignment horizontal="right" indent="1"/>
    </xf>
    <xf numFmtId="40" fontId="5" fillId="2" borderId="41" xfId="1" applyNumberFormat="1" applyFont="1" applyFill="1" applyBorder="1" applyAlignment="1" applyProtection="1">
      <alignment horizontal="right" indent="1"/>
    </xf>
    <xf numFmtId="40" fontId="5" fillId="2" borderId="39" xfId="1" applyNumberFormat="1" applyFont="1" applyFill="1" applyBorder="1" applyAlignment="1" applyProtection="1">
      <alignment horizontal="right" indent="1"/>
    </xf>
    <xf numFmtId="40" fontId="5" fillId="2" borderId="0" xfId="0" applyNumberFormat="1" applyFont="1" applyFill="1" applyAlignment="1" applyProtection="1">
      <alignment horizontal="left" indent="1"/>
      <protection locked="0"/>
    </xf>
    <xf numFmtId="40" fontId="5" fillId="2" borderId="0" xfId="0" applyNumberFormat="1" applyFont="1" applyFill="1" applyProtection="1">
      <protection locked="0"/>
    </xf>
    <xf numFmtId="40" fontId="6" fillId="2" borderId="42" xfId="1" applyNumberFormat="1" applyFont="1" applyFill="1" applyBorder="1" applyAlignment="1" applyProtection="1">
      <alignment horizontal="right" indent="1"/>
    </xf>
    <xf numFmtId="0" fontId="5" fillId="2" borderId="0" xfId="0" applyFont="1" applyFill="1" applyProtection="1">
      <protection locked="0"/>
    </xf>
    <xf numFmtId="0" fontId="5" fillId="2" borderId="43" xfId="0" applyFont="1" applyFill="1" applyBorder="1" applyAlignment="1" applyProtection="1">
      <alignment horizontal="left" indent="1"/>
      <protection locked="0"/>
    </xf>
    <xf numFmtId="40" fontId="9" fillId="2" borderId="44" xfId="1" applyNumberFormat="1" applyFont="1" applyFill="1" applyBorder="1" applyAlignment="1" applyProtection="1">
      <alignment horizontal="right" indent="1"/>
      <protection locked="0"/>
    </xf>
    <xf numFmtId="40" fontId="9" fillId="2" borderId="45" xfId="1" applyNumberFormat="1" applyFont="1" applyFill="1" applyBorder="1" applyAlignment="1" applyProtection="1">
      <alignment horizontal="right" indent="1"/>
      <protection locked="0"/>
    </xf>
    <xf numFmtId="165" fontId="9" fillId="2" borderId="46" xfId="2" applyNumberFormat="1" applyFont="1" applyFill="1" applyBorder="1" applyAlignment="1" applyProtection="1">
      <alignment horizontal="right"/>
      <protection locked="0"/>
    </xf>
    <xf numFmtId="40" fontId="9" fillId="2" borderId="47" xfId="1" applyNumberFormat="1" applyFont="1" applyFill="1" applyBorder="1" applyAlignment="1" applyProtection="1">
      <alignment horizontal="right" indent="1"/>
      <protection locked="0"/>
    </xf>
    <xf numFmtId="165" fontId="9" fillId="2" borderId="48" xfId="2" applyNumberFormat="1" applyFont="1" applyFill="1" applyBorder="1" applyAlignment="1" applyProtection="1">
      <alignment horizontal="right"/>
      <protection locked="0"/>
    </xf>
    <xf numFmtId="40" fontId="9" fillId="2" borderId="48" xfId="1" applyNumberFormat="1" applyFont="1" applyFill="1" applyBorder="1" applyAlignment="1" applyProtection="1">
      <alignment horizontal="right" indent="1"/>
      <protection locked="0"/>
    </xf>
    <xf numFmtId="40" fontId="5" fillId="2" borderId="48" xfId="1" applyNumberFormat="1" applyFont="1" applyFill="1" applyBorder="1" applyAlignment="1" applyProtection="1">
      <alignment horizontal="right" indent="1"/>
      <protection locked="0"/>
    </xf>
    <xf numFmtId="40" fontId="5" fillId="2" borderId="46" xfId="1" applyNumberFormat="1" applyFont="1" applyFill="1" applyBorder="1" applyAlignment="1" applyProtection="1">
      <alignment horizontal="right" indent="1"/>
      <protection locked="0"/>
    </xf>
    <xf numFmtId="40" fontId="5" fillId="2" borderId="26" xfId="1" applyNumberFormat="1" applyFont="1" applyFill="1" applyBorder="1" applyAlignment="1" applyProtection="1">
      <alignment horizontal="right" indent="1"/>
      <protection locked="0"/>
    </xf>
    <xf numFmtId="40" fontId="9" fillId="2" borderId="49" xfId="1" applyNumberFormat="1" applyFont="1" applyFill="1" applyBorder="1" applyAlignment="1" applyProtection="1">
      <alignment horizontal="right" indent="1"/>
      <protection locked="0"/>
    </xf>
    <xf numFmtId="0" fontId="5" fillId="2" borderId="2" xfId="0" applyFont="1" applyFill="1" applyBorder="1" applyAlignment="1" applyProtection="1">
      <alignment horizontal="left" indent="1"/>
      <protection locked="0"/>
    </xf>
    <xf numFmtId="40" fontId="5" fillId="2" borderId="2" xfId="1" applyNumberFormat="1" applyFont="1" applyFill="1" applyBorder="1" applyAlignment="1" applyProtection="1">
      <alignment horizontal="right"/>
    </xf>
    <xf numFmtId="40" fontId="5" fillId="2" borderId="6" xfId="1" applyNumberFormat="1" applyFont="1" applyFill="1" applyBorder="1" applyAlignment="1" applyProtection="1">
      <alignment horizontal="right"/>
    </xf>
    <xf numFmtId="165" fontId="5" fillId="2" borderId="13" xfId="2" applyNumberFormat="1" applyFont="1" applyFill="1" applyBorder="1" applyAlignment="1" applyProtection="1">
      <alignment horizontal="right"/>
    </xf>
    <xf numFmtId="40" fontId="5" fillId="2" borderId="5" xfId="1" applyNumberFormat="1" applyFont="1" applyFill="1" applyBorder="1" applyAlignment="1" applyProtection="1">
      <alignment horizontal="right"/>
    </xf>
    <xf numFmtId="165" fontId="5" fillId="2" borderId="3" xfId="2" applyNumberFormat="1" applyFont="1" applyFill="1" applyBorder="1" applyAlignment="1" applyProtection="1">
      <alignment horizontal="right"/>
    </xf>
    <xf numFmtId="40" fontId="5" fillId="2" borderId="3" xfId="1" applyNumberFormat="1" applyFont="1" applyFill="1" applyBorder="1" applyAlignment="1" applyProtection="1">
      <alignment horizontal="right"/>
    </xf>
    <xf numFmtId="40" fontId="5" fillId="0" borderId="3" xfId="1" applyNumberFormat="1" applyFont="1" applyFill="1" applyBorder="1" applyAlignment="1" applyProtection="1">
      <alignment horizontal="right" indent="1"/>
    </xf>
    <xf numFmtId="40" fontId="5" fillId="2" borderId="3" xfId="1" applyNumberFormat="1" applyFont="1" applyFill="1" applyBorder="1" applyAlignment="1" applyProtection="1">
      <alignment horizontal="right" indent="1"/>
    </xf>
    <xf numFmtId="40" fontId="5" fillId="0" borderId="13" xfId="1" applyNumberFormat="1" applyFont="1" applyFill="1" applyBorder="1" applyAlignment="1" applyProtection="1">
      <alignment horizontal="right" indent="1"/>
    </xf>
    <xf numFmtId="40" fontId="5" fillId="2" borderId="7" xfId="1" applyNumberFormat="1" applyFont="1" applyFill="1" applyBorder="1" applyAlignment="1" applyProtection="1">
      <alignment horizontal="right"/>
    </xf>
    <xf numFmtId="40" fontId="4" fillId="2" borderId="0" xfId="1" applyNumberFormat="1" applyFont="1" applyFill="1" applyProtection="1">
      <protection locked="0"/>
    </xf>
    <xf numFmtId="0" fontId="9" fillId="2" borderId="50" xfId="0" applyFont="1" applyFill="1" applyBorder="1" applyAlignment="1" applyProtection="1">
      <alignment horizontal="left" indent="2"/>
      <protection locked="0"/>
    </xf>
    <xf numFmtId="40" fontId="9" fillId="2" borderId="14" xfId="1" applyNumberFormat="1" applyFont="1" applyFill="1" applyBorder="1" applyAlignment="1" applyProtection="1">
      <alignment horizontal="right" indent="1"/>
    </xf>
    <xf numFmtId="40" fontId="9" fillId="2" borderId="51" xfId="1" applyNumberFormat="1" applyFont="1" applyFill="1" applyBorder="1" applyAlignment="1" applyProtection="1">
      <alignment horizontal="right" indent="1"/>
    </xf>
    <xf numFmtId="165" fontId="9" fillId="2" borderId="52" xfId="2" applyNumberFormat="1" applyFont="1" applyFill="1" applyBorder="1" applyAlignment="1" applyProtection="1">
      <alignment horizontal="right"/>
    </xf>
    <xf numFmtId="40" fontId="9" fillId="2" borderId="27" xfId="1" applyNumberFormat="1" applyFont="1" applyFill="1" applyBorder="1" applyAlignment="1" applyProtection="1">
      <alignment horizontal="right" indent="1"/>
    </xf>
    <xf numFmtId="165" fontId="9" fillId="2" borderId="53" xfId="2" applyNumberFormat="1" applyFont="1" applyFill="1" applyBorder="1" applyAlignment="1" applyProtection="1">
      <alignment horizontal="right"/>
    </xf>
    <xf numFmtId="40" fontId="9" fillId="2" borderId="53" xfId="1" applyNumberFormat="1" applyFont="1" applyFill="1" applyBorder="1" applyAlignment="1" applyProtection="1">
      <alignment horizontal="right" indent="1"/>
    </xf>
    <xf numFmtId="40" fontId="9" fillId="0" borderId="53" xfId="1" applyNumberFormat="1" applyFont="1" applyFill="1" applyBorder="1" applyAlignment="1" applyProtection="1">
      <alignment horizontal="right" indent="1"/>
    </xf>
    <xf numFmtId="40" fontId="9" fillId="0" borderId="52" xfId="1" applyNumberFormat="1" applyFont="1" applyFill="1" applyBorder="1" applyAlignment="1" applyProtection="1">
      <alignment horizontal="right" indent="1"/>
    </xf>
    <xf numFmtId="40" fontId="9" fillId="2" borderId="0" xfId="0" applyNumberFormat="1" applyFont="1" applyFill="1" applyAlignment="1" applyProtection="1">
      <alignment horizontal="left" indent="1"/>
      <protection locked="0"/>
    </xf>
    <xf numFmtId="40" fontId="9" fillId="2" borderId="54" xfId="1" applyNumberFormat="1" applyFont="1" applyFill="1" applyBorder="1" applyAlignment="1" applyProtection="1">
      <alignment horizontal="right" indent="1"/>
    </xf>
    <xf numFmtId="0" fontId="9" fillId="2" borderId="43" xfId="0" applyFont="1" applyFill="1" applyBorder="1" applyAlignment="1" applyProtection="1">
      <alignment horizontal="left" indent="3"/>
      <protection locked="0"/>
    </xf>
    <xf numFmtId="40" fontId="9" fillId="2" borderId="44" xfId="1" applyNumberFormat="1" applyFont="1" applyFill="1" applyBorder="1" applyAlignment="1" applyProtection="1">
      <alignment horizontal="right" indent="1"/>
    </xf>
    <xf numFmtId="40" fontId="9" fillId="2" borderId="45" xfId="1" applyNumberFormat="1" applyFont="1" applyFill="1" applyBorder="1" applyAlignment="1" applyProtection="1">
      <alignment horizontal="right" indent="1"/>
    </xf>
    <xf numFmtId="165" fontId="9" fillId="2" borderId="46" xfId="2" applyNumberFormat="1" applyFont="1" applyFill="1" applyBorder="1" applyAlignment="1" applyProtection="1">
      <alignment horizontal="right"/>
    </xf>
    <xf numFmtId="40" fontId="9" fillId="2" borderId="47" xfId="1" applyNumberFormat="1" applyFont="1" applyFill="1" applyBorder="1" applyAlignment="1" applyProtection="1">
      <alignment horizontal="right" indent="1"/>
    </xf>
    <xf numFmtId="165" fontId="9" fillId="2" borderId="48" xfId="2" applyNumberFormat="1" applyFont="1" applyFill="1" applyBorder="1" applyAlignment="1" applyProtection="1">
      <alignment horizontal="right"/>
    </xf>
    <xf numFmtId="40" fontId="9" fillId="2" borderId="48" xfId="1" applyNumberFormat="1" applyFont="1" applyFill="1" applyBorder="1" applyAlignment="1" applyProtection="1">
      <alignment horizontal="right" indent="1"/>
    </xf>
    <xf numFmtId="40" fontId="9" fillId="0" borderId="48" xfId="1" applyNumberFormat="1" applyFont="1" applyFill="1" applyBorder="1" applyAlignment="1" applyProtection="1">
      <alignment horizontal="right" indent="1"/>
    </xf>
    <xf numFmtId="40" fontId="9" fillId="0" borderId="46" xfId="1" applyNumberFormat="1" applyFont="1" applyFill="1" applyBorder="1" applyAlignment="1" applyProtection="1">
      <alignment horizontal="right" indent="1"/>
    </xf>
    <xf numFmtId="40" fontId="9" fillId="2" borderId="49" xfId="1" applyNumberFormat="1" applyFont="1" applyFill="1" applyBorder="1" applyAlignment="1" applyProtection="1">
      <alignment horizontal="right" indent="1"/>
    </xf>
    <xf numFmtId="0" fontId="9" fillId="5" borderId="43" xfId="0" applyFont="1" applyFill="1" applyBorder="1" applyAlignment="1" applyProtection="1">
      <alignment horizontal="left" indent="4"/>
      <protection locked="0"/>
    </xf>
    <xf numFmtId="40" fontId="9" fillId="5" borderId="44" xfId="1" applyNumberFormat="1" applyFont="1" applyFill="1" applyBorder="1" applyAlignment="1" applyProtection="1">
      <alignment horizontal="right" indent="1"/>
    </xf>
    <xf numFmtId="40" fontId="9" fillId="5" borderId="45" xfId="1" applyNumberFormat="1" applyFont="1" applyFill="1" applyBorder="1" applyAlignment="1" applyProtection="1">
      <alignment horizontal="right" indent="1"/>
    </xf>
    <xf numFmtId="165" fontId="9" fillId="5" borderId="46" xfId="2" applyNumberFormat="1" applyFont="1" applyFill="1" applyBorder="1" applyAlignment="1" applyProtection="1">
      <alignment horizontal="right"/>
    </xf>
    <xf numFmtId="40" fontId="9" fillId="5" borderId="47" xfId="1" applyNumberFormat="1" applyFont="1" applyFill="1" applyBorder="1" applyAlignment="1" applyProtection="1">
      <alignment horizontal="right" indent="1"/>
    </xf>
    <xf numFmtId="165" fontId="9" fillId="5" borderId="48" xfId="2" applyNumberFormat="1" applyFont="1" applyFill="1" applyBorder="1" applyAlignment="1" applyProtection="1">
      <alignment horizontal="right"/>
    </xf>
    <xf numFmtId="40" fontId="9" fillId="5" borderId="48" xfId="1" applyNumberFormat="1" applyFont="1" applyFill="1" applyBorder="1" applyAlignment="1" applyProtection="1">
      <alignment horizontal="right" indent="1"/>
    </xf>
    <xf numFmtId="0" fontId="9" fillId="2" borderId="29" xfId="0" applyFont="1" applyFill="1" applyBorder="1" applyAlignment="1" applyProtection="1">
      <alignment horizontal="left" indent="2"/>
      <protection locked="0"/>
    </xf>
    <xf numFmtId="40" fontId="9" fillId="0" borderId="26" xfId="1" applyNumberFormat="1" applyFont="1" applyFill="1" applyBorder="1" applyAlignment="1" applyProtection="1">
      <alignment horizontal="right" indent="1"/>
    </xf>
    <xf numFmtId="40" fontId="9" fillId="0" borderId="24" xfId="1" applyNumberFormat="1" applyFont="1" applyFill="1" applyBorder="1" applyAlignment="1" applyProtection="1">
      <alignment horizontal="right" indent="1"/>
    </xf>
    <xf numFmtId="0" fontId="9" fillId="2" borderId="29" xfId="0" applyFont="1" applyFill="1" applyBorder="1" applyAlignment="1" applyProtection="1">
      <alignment horizontal="left" indent="3"/>
      <protection locked="0"/>
    </xf>
    <xf numFmtId="40" fontId="9" fillId="5" borderId="22" xfId="1" applyNumberFormat="1" applyFont="1" applyFill="1" applyBorder="1" applyAlignment="1" applyProtection="1">
      <alignment horizontal="right" indent="1"/>
    </xf>
    <xf numFmtId="40" fontId="9" fillId="5" borderId="23" xfId="1" applyNumberFormat="1" applyFont="1" applyFill="1" applyBorder="1" applyAlignment="1" applyProtection="1">
      <alignment horizontal="right" indent="1"/>
    </xf>
    <xf numFmtId="165" fontId="9" fillId="5" borderId="24" xfId="2" applyNumberFormat="1" applyFont="1" applyFill="1" applyBorder="1" applyAlignment="1" applyProtection="1">
      <alignment horizontal="right"/>
    </xf>
    <xf numFmtId="40" fontId="9" fillId="5" borderId="25" xfId="1" applyNumberFormat="1" applyFont="1" applyFill="1" applyBorder="1" applyAlignment="1" applyProtection="1">
      <alignment horizontal="right" indent="1"/>
    </xf>
    <xf numFmtId="165" fontId="9" fillId="5" borderId="26" xfId="2" applyNumberFormat="1" applyFont="1" applyFill="1" applyBorder="1" applyAlignment="1" applyProtection="1">
      <alignment horizontal="right"/>
    </xf>
    <xf numFmtId="40" fontId="9" fillId="5" borderId="26" xfId="1" applyNumberFormat="1" applyFont="1" applyFill="1" applyBorder="1" applyAlignment="1" applyProtection="1">
      <alignment horizontal="right" indent="1"/>
    </xf>
    <xf numFmtId="0" fontId="9" fillId="5" borderId="29" xfId="0" applyFont="1" applyFill="1" applyBorder="1" applyAlignment="1" applyProtection="1">
      <alignment horizontal="left" indent="3"/>
      <protection locked="0"/>
    </xf>
    <xf numFmtId="0" fontId="5" fillId="2" borderId="29" xfId="0" applyFont="1" applyFill="1" applyBorder="1" applyAlignment="1" applyProtection="1">
      <alignment horizontal="left" indent="1"/>
      <protection locked="0"/>
    </xf>
    <xf numFmtId="40" fontId="6" fillId="2" borderId="22" xfId="1" applyNumberFormat="1" applyFont="1" applyFill="1" applyBorder="1" applyAlignment="1" applyProtection="1">
      <alignment horizontal="right" indent="1"/>
    </xf>
    <xf numFmtId="40" fontId="6" fillId="2" borderId="23" xfId="1" applyNumberFormat="1" applyFont="1" applyFill="1" applyBorder="1" applyAlignment="1" applyProtection="1">
      <alignment horizontal="right" indent="1"/>
    </xf>
    <xf numFmtId="165" fontId="6" fillId="2" borderId="24" xfId="2" applyNumberFormat="1" applyFont="1" applyFill="1" applyBorder="1" applyAlignment="1" applyProtection="1">
      <alignment horizontal="right"/>
    </xf>
    <xf numFmtId="40" fontId="6" fillId="2" borderId="25" xfId="1" applyNumberFormat="1" applyFont="1" applyFill="1" applyBorder="1" applyAlignment="1" applyProtection="1">
      <alignment horizontal="right" indent="1"/>
    </xf>
    <xf numFmtId="165" fontId="6" fillId="2" borderId="26" xfId="2" applyNumberFormat="1" applyFont="1" applyFill="1" applyBorder="1" applyAlignment="1" applyProtection="1">
      <alignment horizontal="right"/>
    </xf>
    <xf numFmtId="40" fontId="6" fillId="2" borderId="26" xfId="1" applyNumberFormat="1" applyFont="1" applyFill="1" applyBorder="1" applyAlignment="1" applyProtection="1">
      <alignment horizontal="right" indent="1"/>
    </xf>
    <xf numFmtId="40" fontId="5" fillId="0" borderId="26" xfId="1" applyNumberFormat="1" applyFont="1" applyFill="1" applyBorder="1" applyAlignment="1" applyProtection="1">
      <alignment horizontal="right" indent="1"/>
    </xf>
    <xf numFmtId="40" fontId="5" fillId="2" borderId="26" xfId="1" applyNumberFormat="1" applyFont="1" applyFill="1" applyBorder="1" applyAlignment="1" applyProtection="1">
      <alignment horizontal="right" indent="1"/>
    </xf>
    <xf numFmtId="40" fontId="5" fillId="0" borderId="24" xfId="1" applyNumberFormat="1" applyFont="1" applyFill="1" applyBorder="1" applyAlignment="1" applyProtection="1">
      <alignment horizontal="right" indent="1"/>
    </xf>
    <xf numFmtId="40" fontId="6" fillId="2" borderId="28" xfId="1" applyNumberFormat="1" applyFont="1" applyFill="1" applyBorder="1" applyAlignment="1" applyProtection="1">
      <alignment horizontal="right" indent="1"/>
    </xf>
    <xf numFmtId="43" fontId="5" fillId="2" borderId="0" xfId="1" applyFont="1" applyFill="1" applyProtection="1">
      <protection locked="0"/>
    </xf>
    <xf numFmtId="40" fontId="4" fillId="0" borderId="26" xfId="1" applyNumberFormat="1" applyFont="1" applyFill="1" applyBorder="1" applyAlignment="1" applyProtection="1">
      <alignment horizontal="right" indent="1"/>
    </xf>
    <xf numFmtId="40" fontId="4" fillId="0" borderId="24" xfId="1" applyNumberFormat="1" applyFont="1" applyFill="1" applyBorder="1" applyAlignment="1" applyProtection="1">
      <alignment horizontal="right" indent="1"/>
    </xf>
    <xf numFmtId="0" fontId="9" fillId="5" borderId="29" xfId="0" applyFont="1" applyFill="1" applyBorder="1" applyAlignment="1" applyProtection="1">
      <alignment horizontal="left" indent="4"/>
      <protection locked="0"/>
    </xf>
    <xf numFmtId="40" fontId="9" fillId="2" borderId="31" xfId="1" applyNumberFormat="1" applyFont="1" applyFill="1" applyBorder="1" applyAlignment="1" applyProtection="1">
      <alignment horizontal="right" indent="1"/>
    </xf>
    <xf numFmtId="40" fontId="9" fillId="2" borderId="32" xfId="1" applyNumberFormat="1" applyFont="1" applyFill="1" applyBorder="1" applyAlignment="1" applyProtection="1">
      <alignment horizontal="right" indent="1"/>
    </xf>
    <xf numFmtId="165" fontId="9" fillId="2" borderId="33" xfId="2" applyNumberFormat="1" applyFont="1" applyFill="1" applyBorder="1" applyAlignment="1" applyProtection="1">
      <alignment horizontal="right"/>
    </xf>
    <xf numFmtId="40" fontId="9" fillId="2" borderId="34" xfId="1" applyNumberFormat="1" applyFont="1" applyFill="1" applyBorder="1" applyAlignment="1" applyProtection="1">
      <alignment horizontal="right" indent="1"/>
    </xf>
    <xf numFmtId="165" fontId="9" fillId="2" borderId="35" xfId="2" applyNumberFormat="1" applyFont="1" applyFill="1" applyBorder="1" applyAlignment="1" applyProtection="1">
      <alignment horizontal="right"/>
    </xf>
    <xf numFmtId="40" fontId="9" fillId="2" borderId="35" xfId="1" applyNumberFormat="1" applyFont="1" applyFill="1" applyBorder="1" applyAlignment="1" applyProtection="1">
      <alignment horizontal="right" indent="1"/>
    </xf>
    <xf numFmtId="40" fontId="4" fillId="0" borderId="35" xfId="1" applyNumberFormat="1" applyFont="1" applyFill="1" applyBorder="1" applyAlignment="1" applyProtection="1">
      <alignment horizontal="right" indent="1"/>
    </xf>
    <xf numFmtId="40" fontId="4" fillId="2" borderId="35" xfId="1" applyNumberFormat="1" applyFont="1" applyFill="1" applyBorder="1" applyAlignment="1" applyProtection="1">
      <alignment horizontal="right" indent="1"/>
    </xf>
    <xf numFmtId="40" fontId="4" fillId="0" borderId="33" xfId="1" applyNumberFormat="1" applyFont="1" applyFill="1" applyBorder="1" applyAlignment="1" applyProtection="1">
      <alignment horizontal="right" indent="1"/>
    </xf>
    <xf numFmtId="40" fontId="9" fillId="2" borderId="36" xfId="1" applyNumberFormat="1" applyFont="1" applyFill="1" applyBorder="1" applyAlignment="1" applyProtection="1">
      <alignment horizontal="right" indent="1"/>
    </xf>
    <xf numFmtId="0" fontId="9" fillId="2" borderId="30" xfId="0" applyFont="1" applyFill="1" applyBorder="1" applyAlignment="1" applyProtection="1">
      <alignment horizontal="left"/>
      <protection locked="0"/>
    </xf>
    <xf numFmtId="40" fontId="4" fillId="0" borderId="35" xfId="1" applyNumberFormat="1" applyFont="1" applyFill="1" applyBorder="1" applyAlignment="1" applyProtection="1">
      <alignment horizontal="right" indent="1"/>
      <protection locked="0"/>
    </xf>
    <xf numFmtId="40" fontId="4" fillId="0" borderId="33" xfId="1" applyNumberFormat="1" applyFont="1" applyFill="1" applyBorder="1" applyAlignment="1" applyProtection="1">
      <alignment horizontal="right" indent="1"/>
      <protection locked="0"/>
    </xf>
    <xf numFmtId="0" fontId="9" fillId="2" borderId="30" xfId="0" applyFont="1" applyFill="1" applyBorder="1" applyAlignment="1" applyProtection="1">
      <alignment horizontal="left" indent="4"/>
      <protection locked="0"/>
    </xf>
    <xf numFmtId="0" fontId="5" fillId="2" borderId="55" xfId="0" applyFont="1" applyFill="1" applyBorder="1" applyAlignment="1" applyProtection="1">
      <alignment horizontal="left" indent="1"/>
      <protection locked="0"/>
    </xf>
    <xf numFmtId="40" fontId="6" fillId="2" borderId="56" xfId="1" applyNumberFormat="1" applyFont="1" applyFill="1" applyBorder="1" applyAlignment="1" applyProtection="1">
      <alignment horizontal="right" indent="1"/>
    </xf>
    <xf numFmtId="40" fontId="6" fillId="2" borderId="57" xfId="1" applyNumberFormat="1" applyFont="1" applyFill="1" applyBorder="1" applyAlignment="1" applyProtection="1">
      <alignment horizontal="right" indent="1"/>
    </xf>
    <xf numFmtId="165" fontId="6" fillId="2" borderId="58" xfId="2" applyNumberFormat="1" applyFont="1" applyFill="1" applyBorder="1" applyAlignment="1" applyProtection="1">
      <alignment horizontal="right"/>
    </xf>
    <xf numFmtId="40" fontId="6" fillId="2" borderId="59" xfId="1" applyNumberFormat="1" applyFont="1" applyFill="1" applyBorder="1" applyAlignment="1" applyProtection="1">
      <alignment horizontal="right" indent="1"/>
    </xf>
    <xf numFmtId="165" fontId="6" fillId="2" borderId="60" xfId="2" applyNumberFormat="1" applyFont="1" applyFill="1" applyBorder="1" applyAlignment="1" applyProtection="1">
      <alignment horizontal="right"/>
    </xf>
    <xf numFmtId="40" fontId="6" fillId="2" borderId="60" xfId="1" applyNumberFormat="1" applyFont="1" applyFill="1" applyBorder="1" applyAlignment="1" applyProtection="1">
      <alignment horizontal="right" indent="1"/>
    </xf>
    <xf numFmtId="40" fontId="5" fillId="0" borderId="60" xfId="1" applyNumberFormat="1" applyFont="1" applyFill="1" applyBorder="1" applyAlignment="1" applyProtection="1">
      <alignment horizontal="right" indent="1"/>
    </xf>
    <xf numFmtId="40" fontId="5" fillId="2" borderId="60" xfId="1" applyNumberFormat="1" applyFont="1" applyFill="1" applyBorder="1" applyAlignment="1" applyProtection="1">
      <alignment horizontal="right" indent="1"/>
    </xf>
    <xf numFmtId="40" fontId="5" fillId="0" borderId="58" xfId="1" applyNumberFormat="1" applyFont="1" applyFill="1" applyBorder="1" applyAlignment="1" applyProtection="1">
      <alignment horizontal="right" indent="1"/>
    </xf>
    <xf numFmtId="40" fontId="6" fillId="2" borderId="61" xfId="1" applyNumberFormat="1" applyFont="1" applyFill="1" applyBorder="1" applyAlignment="1" applyProtection="1">
      <alignment horizontal="right" indent="1"/>
    </xf>
    <xf numFmtId="0" fontId="5" fillId="2" borderId="2" xfId="0" applyFont="1" applyFill="1" applyBorder="1" applyAlignment="1" applyProtection="1">
      <alignment horizontal="left"/>
      <protection locked="0"/>
    </xf>
    <xf numFmtId="40" fontId="5" fillId="0" borderId="3" xfId="1" applyNumberFormat="1" applyFont="1" applyFill="1" applyBorder="1" applyAlignment="1" applyProtection="1">
      <alignment horizontal="right"/>
    </xf>
    <xf numFmtId="40" fontId="5" fillId="0" borderId="13" xfId="1" applyNumberFormat="1" applyFont="1" applyFill="1" applyBorder="1" applyAlignment="1" applyProtection="1">
      <alignment horizontal="right"/>
    </xf>
    <xf numFmtId="0" fontId="3" fillId="8" borderId="2" xfId="3" applyFont="1" applyFill="1" applyBorder="1" applyAlignment="1" applyProtection="1">
      <alignment horizontal="left"/>
      <protection locked="0"/>
    </xf>
    <xf numFmtId="40" fontId="5" fillId="8" borderId="2" xfId="0" applyNumberFormat="1" applyFont="1" applyFill="1" applyBorder="1" applyAlignment="1" applyProtection="1">
      <alignment horizontal="right"/>
      <protection locked="0"/>
    </xf>
    <xf numFmtId="40" fontId="5" fillId="8" borderId="6" xfId="0" applyNumberFormat="1" applyFont="1" applyFill="1" applyBorder="1" applyAlignment="1" applyProtection="1">
      <alignment horizontal="right"/>
      <protection locked="0"/>
    </xf>
    <xf numFmtId="165" fontId="5" fillId="8" borderId="13" xfId="2" applyNumberFormat="1" applyFont="1" applyFill="1" applyBorder="1" applyAlignment="1" applyProtection="1">
      <alignment horizontal="right"/>
      <protection locked="0"/>
    </xf>
    <xf numFmtId="40" fontId="5" fillId="8" borderId="5" xfId="0" applyNumberFormat="1" applyFont="1" applyFill="1" applyBorder="1" applyAlignment="1" applyProtection="1">
      <alignment horizontal="right"/>
      <protection locked="0"/>
    </xf>
    <xf numFmtId="165" fontId="5" fillId="8" borderId="3" xfId="2" applyNumberFormat="1" applyFont="1" applyFill="1" applyBorder="1" applyAlignment="1" applyProtection="1">
      <alignment horizontal="right"/>
      <protection locked="0"/>
    </xf>
    <xf numFmtId="40" fontId="5" fillId="8" borderId="3" xfId="0" applyNumberFormat="1" applyFont="1" applyFill="1" applyBorder="1" applyAlignment="1" applyProtection="1">
      <alignment horizontal="right"/>
      <protection locked="0"/>
    </xf>
    <xf numFmtId="40" fontId="5" fillId="8" borderId="13" xfId="0" applyNumberFormat="1" applyFont="1" applyFill="1" applyBorder="1" applyAlignment="1" applyProtection="1">
      <alignment horizontal="right"/>
      <protection locked="0"/>
    </xf>
    <xf numFmtId="40" fontId="4" fillId="2" borderId="62" xfId="0" applyNumberFormat="1" applyFont="1" applyFill="1" applyBorder="1" applyProtection="1">
      <protection locked="0"/>
    </xf>
    <xf numFmtId="40" fontId="4" fillId="2" borderId="20" xfId="0" applyNumberFormat="1" applyFont="1" applyFill="1" applyBorder="1" applyProtection="1">
      <protection locked="0"/>
    </xf>
    <xf numFmtId="0" fontId="10" fillId="11" borderId="2" xfId="3" applyFont="1" applyFill="1" applyBorder="1" applyProtection="1">
      <protection locked="0"/>
    </xf>
    <xf numFmtId="40" fontId="4" fillId="11" borderId="2" xfId="0" applyNumberFormat="1" applyFont="1" applyFill="1" applyBorder="1" applyAlignment="1" applyProtection="1">
      <alignment horizontal="right"/>
      <protection locked="0"/>
    </xf>
    <xf numFmtId="40" fontId="4" fillId="11" borderId="6" xfId="0" applyNumberFormat="1" applyFont="1" applyFill="1" applyBorder="1" applyAlignment="1" applyProtection="1">
      <alignment horizontal="right"/>
      <protection locked="0"/>
    </xf>
    <xf numFmtId="165" fontId="4" fillId="11" borderId="13" xfId="2" applyNumberFormat="1" applyFont="1" applyFill="1" applyBorder="1" applyAlignment="1" applyProtection="1">
      <alignment horizontal="right"/>
      <protection locked="0"/>
    </xf>
    <xf numFmtId="40" fontId="4" fillId="11" borderId="5" xfId="0" applyNumberFormat="1" applyFont="1" applyFill="1" applyBorder="1" applyAlignment="1" applyProtection="1">
      <alignment horizontal="right"/>
      <protection locked="0"/>
    </xf>
    <xf numFmtId="165" fontId="4" fillId="11" borderId="3" xfId="2" applyNumberFormat="1" applyFont="1" applyFill="1" applyBorder="1" applyAlignment="1" applyProtection="1">
      <alignment horizontal="right"/>
      <protection locked="0"/>
    </xf>
    <xf numFmtId="40" fontId="4" fillId="11" borderId="3" xfId="0" applyNumberFormat="1" applyFont="1" applyFill="1" applyBorder="1" applyAlignment="1" applyProtection="1">
      <alignment horizontal="right"/>
      <protection locked="0"/>
    </xf>
    <xf numFmtId="40" fontId="4" fillId="11" borderId="13" xfId="0" applyNumberFormat="1" applyFont="1" applyFill="1" applyBorder="1" applyAlignment="1" applyProtection="1">
      <alignment horizontal="right"/>
      <protection locked="0"/>
    </xf>
    <xf numFmtId="40" fontId="9" fillId="5" borderId="44" xfId="1" applyNumberFormat="1" applyFont="1" applyFill="1" applyBorder="1" applyAlignment="1" applyProtection="1">
      <alignment horizontal="right" indent="1"/>
      <protection locked="0"/>
    </xf>
    <xf numFmtId="40" fontId="9" fillId="5" borderId="45" xfId="1" applyNumberFormat="1" applyFont="1" applyFill="1" applyBorder="1" applyAlignment="1" applyProtection="1">
      <alignment horizontal="right" indent="1"/>
      <protection locked="0"/>
    </xf>
    <xf numFmtId="40" fontId="9" fillId="5" borderId="47" xfId="1" applyNumberFormat="1" applyFont="1" applyFill="1" applyBorder="1" applyAlignment="1" applyProtection="1">
      <alignment horizontal="right" indent="1"/>
      <protection locked="0"/>
    </xf>
    <xf numFmtId="40" fontId="9" fillId="5" borderId="48" xfId="1" applyNumberFormat="1" applyFont="1" applyFill="1" applyBorder="1" applyAlignment="1" applyProtection="1">
      <alignment horizontal="right" indent="1"/>
      <protection locked="0"/>
    </xf>
    <xf numFmtId="40" fontId="9" fillId="4" borderId="45" xfId="1" applyNumberFormat="1" applyFont="1" applyFill="1" applyBorder="1" applyAlignment="1" applyProtection="1">
      <alignment horizontal="right" indent="1"/>
      <protection locked="0"/>
    </xf>
    <xf numFmtId="40" fontId="9" fillId="4" borderId="47" xfId="1" applyNumberFormat="1" applyFont="1" applyFill="1" applyBorder="1" applyAlignment="1" applyProtection="1">
      <alignment horizontal="right" indent="1"/>
      <protection locked="0"/>
    </xf>
    <xf numFmtId="40" fontId="9" fillId="4" borderId="48" xfId="1" applyNumberFormat="1" applyFont="1" applyFill="1" applyBorder="1" applyAlignment="1" applyProtection="1">
      <alignment horizontal="right" indent="1"/>
      <protection locked="0"/>
    </xf>
    <xf numFmtId="40" fontId="9" fillId="5" borderId="22" xfId="1" applyNumberFormat="1" applyFont="1" applyFill="1" applyBorder="1" applyAlignment="1" applyProtection="1">
      <alignment horizontal="right" indent="1"/>
      <protection locked="0"/>
    </xf>
    <xf numFmtId="40" fontId="9" fillId="5" borderId="23" xfId="1" applyNumberFormat="1" applyFont="1" applyFill="1" applyBorder="1" applyAlignment="1" applyProtection="1">
      <alignment horizontal="right" indent="1"/>
      <protection locked="0"/>
    </xf>
    <xf numFmtId="40" fontId="9" fillId="5" borderId="25" xfId="1" applyNumberFormat="1" applyFont="1" applyFill="1" applyBorder="1" applyAlignment="1" applyProtection="1">
      <alignment horizontal="right" indent="1"/>
      <protection locked="0"/>
    </xf>
    <xf numFmtId="40" fontId="9" fillId="5" borderId="26" xfId="1" applyNumberFormat="1" applyFont="1" applyFill="1" applyBorder="1" applyAlignment="1" applyProtection="1">
      <alignment horizontal="right" indent="1"/>
      <protection locked="0"/>
    </xf>
    <xf numFmtId="40" fontId="6" fillId="2" borderId="56" xfId="1" applyNumberFormat="1" applyFont="1" applyFill="1" applyBorder="1" applyAlignment="1" applyProtection="1">
      <alignment horizontal="right" indent="1"/>
      <protection locked="0"/>
    </xf>
    <xf numFmtId="40" fontId="6" fillId="2" borderId="57" xfId="1" applyNumberFormat="1" applyFont="1" applyFill="1" applyBorder="1" applyAlignment="1" applyProtection="1">
      <alignment horizontal="right" indent="1"/>
      <protection locked="0"/>
    </xf>
    <xf numFmtId="40" fontId="6" fillId="2" borderId="59" xfId="1" applyNumberFormat="1" applyFont="1" applyFill="1" applyBorder="1" applyAlignment="1" applyProtection="1">
      <alignment horizontal="right" indent="1"/>
      <protection locked="0"/>
    </xf>
    <xf numFmtId="40" fontId="6" fillId="2" borderId="60" xfId="1" applyNumberFormat="1" applyFont="1" applyFill="1" applyBorder="1" applyAlignment="1" applyProtection="1">
      <alignment horizontal="right" indent="1"/>
      <protection locked="0"/>
    </xf>
    <xf numFmtId="40" fontId="5" fillId="2" borderId="60" xfId="1" applyNumberFormat="1" applyFont="1" applyFill="1" applyBorder="1" applyAlignment="1" applyProtection="1">
      <alignment horizontal="right" indent="1"/>
      <protection locked="0"/>
    </xf>
    <xf numFmtId="40" fontId="6" fillId="4" borderId="45" xfId="1" applyNumberFormat="1" applyFont="1" applyFill="1" applyBorder="1" applyAlignment="1" applyProtection="1">
      <alignment horizontal="right" indent="1"/>
      <protection locked="0"/>
    </xf>
    <xf numFmtId="40" fontId="6" fillId="4" borderId="47" xfId="1" applyNumberFormat="1" applyFont="1" applyFill="1" applyBorder="1" applyAlignment="1" applyProtection="1">
      <alignment horizontal="right" indent="1"/>
      <protection locked="0"/>
    </xf>
    <xf numFmtId="40" fontId="6" fillId="4" borderId="48" xfId="1" applyNumberFormat="1" applyFont="1" applyFill="1" applyBorder="1" applyAlignment="1" applyProtection="1">
      <alignment horizontal="right" indent="1"/>
      <protection locked="0"/>
    </xf>
    <xf numFmtId="40" fontId="6" fillId="2" borderId="47" xfId="1" applyNumberFormat="1" applyFont="1" applyFill="1" applyBorder="1" applyAlignment="1" applyProtection="1">
      <alignment horizontal="right" indent="1"/>
    </xf>
    <xf numFmtId="0" fontId="10" fillId="12" borderId="0" xfId="3" applyFont="1" applyFill="1" applyProtection="1">
      <protection locked="0"/>
    </xf>
    <xf numFmtId="0" fontId="11" fillId="8" borderId="2" xfId="3" applyFont="1" applyFill="1" applyBorder="1" applyAlignment="1" applyProtection="1">
      <alignment horizontal="left"/>
      <protection locked="0"/>
    </xf>
    <xf numFmtId="40" fontId="5" fillId="2" borderId="5" xfId="0" applyNumberFormat="1" applyFont="1" applyFill="1" applyBorder="1" applyAlignment="1" applyProtection="1">
      <alignment horizontal="right"/>
      <protection locked="0"/>
    </xf>
    <xf numFmtId="40" fontId="5" fillId="2" borderId="7" xfId="0" applyNumberFormat="1" applyFont="1" applyFill="1" applyBorder="1" applyAlignment="1" applyProtection="1">
      <alignment horizontal="right"/>
      <protection locked="0"/>
    </xf>
    <xf numFmtId="0" fontId="10" fillId="6" borderId="2" xfId="3" applyFont="1" applyFill="1" applyBorder="1" applyProtection="1">
      <protection locked="0"/>
    </xf>
    <xf numFmtId="3" fontId="4" fillId="13" borderId="2" xfId="0" applyNumberFormat="1" applyFont="1" applyFill="1" applyBorder="1" applyAlignment="1" applyProtection="1">
      <alignment horizontal="right"/>
      <protection locked="0"/>
    </xf>
    <xf numFmtId="3" fontId="4" fillId="13" borderId="6" xfId="0" applyNumberFormat="1" applyFont="1" applyFill="1" applyBorder="1" applyAlignment="1" applyProtection="1">
      <alignment horizontal="right"/>
      <protection locked="0"/>
    </xf>
    <xf numFmtId="165" fontId="4" fillId="13" borderId="13" xfId="2" applyNumberFormat="1" applyFont="1" applyFill="1" applyBorder="1" applyAlignment="1" applyProtection="1">
      <alignment horizontal="right"/>
      <protection locked="0"/>
    </xf>
    <xf numFmtId="3" fontId="4" fillId="13" borderId="5" xfId="0" applyNumberFormat="1" applyFont="1" applyFill="1" applyBorder="1" applyAlignment="1" applyProtection="1">
      <alignment horizontal="right"/>
      <protection locked="0"/>
    </xf>
    <xf numFmtId="165" fontId="4" fillId="13" borderId="3" xfId="2" applyNumberFormat="1" applyFont="1" applyFill="1" applyBorder="1" applyAlignment="1" applyProtection="1">
      <alignment horizontal="right"/>
      <protection locked="0"/>
    </xf>
    <xf numFmtId="3" fontId="4" fillId="13" borderId="3" xfId="0" applyNumberFormat="1" applyFont="1" applyFill="1" applyBorder="1" applyAlignment="1" applyProtection="1">
      <alignment horizontal="right"/>
      <protection locked="0"/>
    </xf>
    <xf numFmtId="40" fontId="4" fillId="13" borderId="3" xfId="0" applyNumberFormat="1" applyFont="1" applyFill="1" applyBorder="1" applyAlignment="1" applyProtection="1">
      <alignment horizontal="right"/>
      <protection locked="0"/>
    </xf>
    <xf numFmtId="40" fontId="4" fillId="13" borderId="13" xfId="0" applyNumberFormat="1" applyFont="1" applyFill="1" applyBorder="1" applyAlignment="1" applyProtection="1">
      <alignment horizontal="right"/>
      <protection locked="0"/>
    </xf>
    <xf numFmtId="40" fontId="4" fillId="13" borderId="2" xfId="0" applyNumberFormat="1" applyFont="1" applyFill="1" applyBorder="1" applyAlignment="1" applyProtection="1">
      <alignment horizontal="right"/>
      <protection locked="0"/>
    </xf>
    <xf numFmtId="0" fontId="2" fillId="6" borderId="2" xfId="3" applyFill="1" applyBorder="1" applyProtection="1">
      <protection locked="0"/>
    </xf>
    <xf numFmtId="40" fontId="9" fillId="14" borderId="48" xfId="1" applyNumberFormat="1" applyFont="1" applyFill="1" applyBorder="1" applyAlignment="1" applyProtection="1">
      <alignment horizontal="right" indent="1"/>
      <protection locked="0"/>
    </xf>
    <xf numFmtId="40" fontId="9" fillId="14" borderId="47" xfId="1" applyNumberFormat="1" applyFont="1" applyFill="1" applyBorder="1" applyAlignment="1" applyProtection="1">
      <alignment horizontal="right" indent="1"/>
      <protection locked="0"/>
    </xf>
    <xf numFmtId="0" fontId="2" fillId="15" borderId="2" xfId="3" applyFill="1" applyBorder="1" applyProtection="1">
      <protection locked="0"/>
    </xf>
    <xf numFmtId="40" fontId="9" fillId="16" borderId="48" xfId="1" applyNumberFormat="1" applyFont="1" applyFill="1" applyBorder="1" applyAlignment="1" applyProtection="1">
      <alignment horizontal="right" indent="1"/>
      <protection locked="0"/>
    </xf>
    <xf numFmtId="40" fontId="9" fillId="16" borderId="47" xfId="1" applyNumberFormat="1" applyFont="1" applyFill="1" applyBorder="1" applyAlignment="1" applyProtection="1">
      <alignment horizontal="right" indent="1"/>
      <protection locked="0"/>
    </xf>
    <xf numFmtId="40" fontId="9" fillId="15" borderId="45" xfId="1" applyNumberFormat="1" applyFont="1" applyFill="1" applyBorder="1" applyAlignment="1" applyProtection="1">
      <alignment horizontal="right" indent="1"/>
      <protection locked="0"/>
    </xf>
    <xf numFmtId="40" fontId="9" fillId="15" borderId="47" xfId="1" applyNumberFormat="1" applyFont="1" applyFill="1" applyBorder="1" applyAlignment="1" applyProtection="1">
      <alignment horizontal="right" indent="1"/>
      <protection locked="0"/>
    </xf>
    <xf numFmtId="40" fontId="9" fillId="15" borderId="48" xfId="1" applyNumberFormat="1" applyFont="1" applyFill="1" applyBorder="1" applyAlignment="1" applyProtection="1">
      <alignment horizontal="right" indent="1"/>
      <protection locked="0"/>
    </xf>
    <xf numFmtId="40" fontId="4" fillId="2" borderId="19" xfId="0" applyNumberFormat="1" applyFont="1" applyFill="1" applyBorder="1" applyProtection="1">
      <protection locked="0"/>
    </xf>
    <xf numFmtId="40" fontId="9" fillId="17" borderId="49" xfId="1" applyNumberFormat="1" applyFont="1" applyFill="1" applyBorder="1" applyAlignment="1" applyProtection="1">
      <alignment horizontal="right" indent="1"/>
    </xf>
    <xf numFmtId="40" fontId="9" fillId="17" borderId="47" xfId="1" applyNumberFormat="1" applyFont="1" applyFill="1" applyBorder="1" applyAlignment="1" applyProtection="1">
      <alignment horizontal="right" indent="1"/>
    </xf>
    <xf numFmtId="40" fontId="9" fillId="17" borderId="28" xfId="1" applyNumberFormat="1" applyFont="1" applyFill="1" applyBorder="1" applyAlignment="1" applyProtection="1">
      <alignment horizontal="right" indent="1"/>
    </xf>
    <xf numFmtId="165" fontId="4" fillId="2" borderId="0" xfId="2" applyNumberFormat="1" applyFont="1" applyFill="1" applyAlignment="1" applyProtection="1">
      <alignment horizontal="right"/>
      <protection locked="0"/>
    </xf>
    <xf numFmtId="0" fontId="5" fillId="10" borderId="2" xfId="0" applyFont="1" applyFill="1" applyBorder="1" applyAlignment="1" applyProtection="1">
      <alignment horizontal="left"/>
      <protection locked="0"/>
    </xf>
    <xf numFmtId="0" fontId="5" fillId="8" borderId="2" xfId="0" applyFont="1" applyFill="1" applyBorder="1" applyAlignment="1" applyProtection="1">
      <alignment horizontal="left"/>
      <protection locked="0"/>
    </xf>
    <xf numFmtId="0" fontId="4" fillId="6" borderId="2" xfId="0" applyFont="1" applyFill="1" applyBorder="1" applyProtection="1">
      <protection locked="0"/>
    </xf>
    <xf numFmtId="0" fontId="4" fillId="18" borderId="2" xfId="0" applyFont="1" applyFill="1" applyBorder="1" applyProtection="1">
      <protection locked="0"/>
    </xf>
    <xf numFmtId="165" fontId="5" fillId="2" borderId="0" xfId="2" applyNumberFormat="1" applyFont="1" applyFill="1" applyAlignment="1" applyProtection="1">
      <alignment horizontal="right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Desktop/MTEF%20Master%20Budget%20Consolidation%20for%202026%20MTEF%20FINAL%602026-04-20%20FINAL%20WITH%20ALL%20PROGRAMMES%2006.05.2026.xlsb" TargetMode="External"/><Relationship Id="rId2" Type="http://schemas.openxmlformats.org/officeDocument/2006/relationships/externalLinkPath" Target="https://eccogta-my.sharepoint.com/personal/dominic_sampong_eccogta_gov_za/Documents/Desktop/MTEF%20Master%20Budget%20Consolidation%20for%202026%20MTEF%20FINAL%602026-04-20%20FINAL%20WITH%20ALL%20PROGRAMMES%2006.05.2026.xlsb" TargetMode="External"/><Relationship Id="rId1" Type="http://schemas.openxmlformats.org/officeDocument/2006/relationships/externalLinkPath" Target="/personal/dominic_sampong_eccogta_gov_za/Documents/Desktop/MTEF%20Master%20Budget%20Consolidation%20for%202026%20MTEF%20FINAL%602026-04-20%20FINAL%20WITH%20ALL%20PROGRAMMES%2006.05.2026.xlsb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Desktop/Prog%201/MTEF%20Master%20Budget%20Consolidation%20for%202026%20MTEF%20(V1.0)%2023.07.2025%20Updated%20V2%20Updated%20with%20CFO-Changes%20by%20Programmes.1.xlsb" TargetMode="External"/><Relationship Id="rId2" Type="http://schemas.microsoft.com/office/2019/04/relationships/externalLinkLongPath" Target="/personal/dominic_sampong_eccogta_gov_za/Documents/Desktop/Prog%201/MTEF%20Master%20Budget%20Consolidation%20for%202026%20MTEF%20(V1.0)%2023.07.2025%20Updated%20V2%20Updated%20with%20CFO-Changes%20by%20Programmes.1.xlsb?812EB8D9" TargetMode="External"/><Relationship Id="rId1" Type="http://schemas.openxmlformats.org/officeDocument/2006/relationships/externalLinkPath" Target="file:///\\812EB8D9\MTEF%20Master%20Budget%20Consolidation%20for%202026%20MTEF%20(V1.0)%2023.07.2025%20Updated%20V2%20Updated%20with%20CFO-Changes%20by%20Programmes.1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ettings"/>
      <sheetName val="Guide"/>
      <sheetName val="Navigate"/>
      <sheetName val="Check"/>
      <sheetName val="Mun Boundary"/>
      <sheetName val="DSCs Non-COE for Prgs"/>
      <sheetName val="Vote OPs MTEF"/>
      <sheetName val="OPs Plan S40"/>
      <sheetName val="DSC Ops Details"/>
      <sheetName val="Training"/>
      <sheetName val="MTEF Training Calculation"/>
      <sheetName val="MTEF Infrastructure"/>
      <sheetName val="Kingdoms &amp; LHTLs"/>
      <sheetName val="Further Allocations"/>
      <sheetName val="V07"/>
      <sheetName val="1"/>
      <sheetName val="2"/>
      <sheetName val="3"/>
      <sheetName val="4"/>
      <sheetName val="5"/>
      <sheetName val="District Sum"/>
      <sheetName val="DscP1"/>
      <sheetName val="DscP2"/>
      <sheetName val="DscP3"/>
      <sheetName val="DscP4"/>
      <sheetName val="DscP5"/>
      <sheetName val="DB-Sum"/>
      <sheetName val="DB-1"/>
      <sheetName val="DB-2"/>
      <sheetName val="DB-3"/>
      <sheetName val="DB-4"/>
      <sheetName val="DB-5"/>
      <sheetName val="Annual Revenue Plan"/>
      <sheetName val="MTEF Revenue Estimates"/>
      <sheetName val="Budget Cuts 2021 MTEF"/>
      <sheetName val="Settings 2"/>
      <sheetName val="Bursaries Employees"/>
      <sheetName val="Bursaries Trad Lead"/>
      <sheetName val="TRENDS"/>
      <sheetName val="Programme Proposed Allocation"/>
      <sheetName val="MTEF Guiding Indicatives-BAC"/>
      <sheetName val="SumGI"/>
      <sheetName val="1GI"/>
      <sheetName val="2GI"/>
      <sheetName val="3GI"/>
      <sheetName val="4GI"/>
      <sheetName val="5GI"/>
      <sheetName val="DSC SumGI"/>
      <sheetName val="DSC 1GI"/>
      <sheetName val="DSC 2GI"/>
      <sheetName val="DSC 3GI"/>
      <sheetName val="DSC 4GI"/>
      <sheetName val="DSC 5GI"/>
      <sheetName val="Contr-Sum"/>
      <sheetName val="Contr-1"/>
      <sheetName val="Contr-2"/>
      <sheetName val="Contr-3"/>
      <sheetName val="Contr-4"/>
      <sheetName val="Contr-5"/>
      <sheetName val="Proj Plan-1st Budget"/>
      <sheetName val="Proj Plan-2nd Budget"/>
      <sheetName val="Proj Plan-Final Budget"/>
    </sheetNames>
    <sheetDataSet>
      <sheetData sheetId="0">
        <row r="3">
          <cell r="B3" t="str">
            <v>2022/23</v>
          </cell>
          <cell r="C3" t="str">
            <v>2023/24</v>
          </cell>
          <cell r="D3" t="str">
            <v>2024/25</v>
          </cell>
          <cell r="F3" t="str">
            <v>2025/26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Settings"/>
      <sheetName val="Guide"/>
      <sheetName val="Navigate"/>
      <sheetName val="Check"/>
      <sheetName val="Mun Boundary"/>
      <sheetName val="DSCs Non-COE for Prgs"/>
      <sheetName val="Vote OPs MTEF"/>
      <sheetName val="OPs Plan S40"/>
      <sheetName val="DSC Ops Details"/>
      <sheetName val="Training"/>
      <sheetName val="MTEF Training Calculation"/>
      <sheetName val="MTEF Infrastructure"/>
      <sheetName val="Kingdoms &amp; LHTLs"/>
      <sheetName val="Further Allocations"/>
      <sheetName val="V07"/>
      <sheetName val="1"/>
      <sheetName val="2"/>
      <sheetName val="3"/>
      <sheetName val="4"/>
      <sheetName val="5"/>
      <sheetName val="District Sum"/>
      <sheetName val="DscP1"/>
      <sheetName val="DscP2"/>
      <sheetName val="DscP3"/>
      <sheetName val="DscP4"/>
      <sheetName val="DscP5"/>
      <sheetName val="DB-Sum"/>
      <sheetName val="DB-1"/>
      <sheetName val="DB-2"/>
      <sheetName val="DB-3"/>
      <sheetName val="DB-4"/>
      <sheetName val="DB-5"/>
      <sheetName val="Annual Revenue Plan"/>
      <sheetName val="MTEF Revenue Estimates"/>
      <sheetName val="Budget Cuts 2021 MTEF"/>
      <sheetName val="Settings 2"/>
      <sheetName val="Bursaries Employees"/>
      <sheetName val="Bursaries Trad Lead"/>
      <sheetName val="TRENDS"/>
      <sheetName val="Programme Proposed Allocation"/>
      <sheetName val="MTEF Guiding Indicatives-BAC"/>
      <sheetName val="SumGI"/>
      <sheetName val="1GI"/>
      <sheetName val="2GI"/>
      <sheetName val="3GI"/>
      <sheetName val="4GI"/>
      <sheetName val="5GI"/>
      <sheetName val="DSC SumGI"/>
      <sheetName val="DSC 1GI"/>
      <sheetName val="DSC 2GI"/>
      <sheetName val="DSC 3GI"/>
      <sheetName val="DSC 4GI"/>
      <sheetName val="DSC 5GI"/>
      <sheetName val="Contr-Sum"/>
      <sheetName val="Contr-1"/>
      <sheetName val="Contr-2"/>
      <sheetName val="Contr-3"/>
      <sheetName val="Contr-4"/>
      <sheetName val="Contr-5"/>
      <sheetName val="Proj Plan-1st Budget"/>
      <sheetName val="Proj Plan-2nd Budget"/>
      <sheetName val="Proj Plan-Final Budget"/>
    </sheetNames>
    <sheetDataSet>
      <sheetData sheetId="0" refreshError="1">
        <row r="3">
          <cell r="I3" t="str">
            <v>2026/27</v>
          </cell>
          <cell r="J3" t="str">
            <v>2027/28</v>
          </cell>
          <cell r="K3" t="str">
            <v>2028/29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66092-11B1-4991-BB0D-08934DA17383}">
  <dimension ref="B1:DJ9398"/>
  <sheetViews>
    <sheetView tabSelected="1" workbookViewId="0">
      <selection activeCell="B32" sqref="B32"/>
    </sheetView>
  </sheetViews>
  <sheetFormatPr defaultColWidth="9.109375" defaultRowHeight="12.6" x14ac:dyDescent="0.3"/>
  <cols>
    <col min="1" max="1" width="1.109375" style="2" customWidth="1"/>
    <col min="2" max="2" width="55.33203125" style="2" customWidth="1"/>
    <col min="3" max="4" width="15.6640625" style="2" hidden="1" customWidth="1"/>
    <col min="5" max="5" width="6.33203125" style="295" hidden="1" customWidth="1"/>
    <col min="6" max="7" width="15.6640625" style="2" hidden="1" customWidth="1"/>
    <col min="8" max="8" width="7" style="295" hidden="1" customWidth="1"/>
    <col min="9" max="10" width="15.6640625" style="2" hidden="1" customWidth="1"/>
    <col min="11" max="11" width="6.33203125" style="295" hidden="1" customWidth="1"/>
    <col min="12" max="14" width="15.6640625" style="2" hidden="1" customWidth="1"/>
    <col min="15" max="15" width="17.44140625" style="2" hidden="1" customWidth="1"/>
    <col min="16" max="16" width="22.5546875" style="2" hidden="1" customWidth="1"/>
    <col min="17" max="17" width="15.33203125" style="2" hidden="1" customWidth="1"/>
    <col min="18" max="18" width="17.109375" style="2" hidden="1" customWidth="1"/>
    <col min="19" max="19" width="19.44140625" style="2" hidden="1" customWidth="1"/>
    <col min="20" max="20" width="16" style="2" customWidth="1"/>
    <col min="21" max="21" width="1.6640625" style="2" customWidth="1"/>
    <col min="22" max="22" width="16.44140625" style="2" hidden="1" customWidth="1"/>
    <col min="23" max="23" width="22.5546875" style="2" hidden="1" customWidth="1"/>
    <col min="24" max="27" width="16" style="2" hidden="1" customWidth="1"/>
    <col min="28" max="28" width="1.6640625" style="2" hidden="1" customWidth="1"/>
    <col min="29" max="29" width="16" style="2" hidden="1" customWidth="1"/>
    <col min="30" max="30" width="22.109375" style="2" hidden="1" customWidth="1"/>
    <col min="31" max="34" width="16" style="2" hidden="1" customWidth="1"/>
    <col min="35" max="35" width="2.33203125" style="2" customWidth="1"/>
    <col min="36" max="38" width="15.5546875" style="2" customWidth="1"/>
    <col min="39" max="39" width="16.44140625" style="2" customWidth="1"/>
    <col min="40" max="43" width="15.5546875" style="2" customWidth="1"/>
    <col min="44" max="45" width="15.88671875" style="2" customWidth="1"/>
    <col min="46" max="46" width="15.5546875" style="2" customWidth="1"/>
    <col min="47" max="47" width="15.88671875" style="2" customWidth="1"/>
    <col min="48" max="48" width="16.33203125" style="2" customWidth="1"/>
    <col min="49" max="49" width="20.44140625" style="2" customWidth="1"/>
    <col min="50" max="50" width="10.109375" style="13" hidden="1" customWidth="1"/>
    <col min="51" max="55" width="16.44140625" style="2" hidden="1" customWidth="1"/>
    <col min="56" max="56" width="18.6640625" style="2" hidden="1" customWidth="1"/>
    <col min="57" max="16384" width="9.109375" style="2"/>
  </cols>
  <sheetData>
    <row r="1" spans="2:56" ht="13.2" thickBot="1" x14ac:dyDescent="0.35">
      <c r="B1" s="1" t="s">
        <v>0</v>
      </c>
      <c r="E1" s="3"/>
      <c r="H1" s="3"/>
      <c r="K1" s="3"/>
      <c r="S1" s="4">
        <v>63090000</v>
      </c>
      <c r="T1" s="4">
        <f>S1-T34</f>
        <v>8877700</v>
      </c>
      <c r="AX1" s="2"/>
    </row>
    <row r="2" spans="2:56" ht="13.2" thickBot="1" x14ac:dyDescent="0.35">
      <c r="B2" s="5" t="s">
        <v>1</v>
      </c>
      <c r="C2" s="6" t="s">
        <v>2</v>
      </c>
      <c r="D2" s="7"/>
      <c r="E2" s="7"/>
      <c r="F2" s="7"/>
      <c r="G2" s="7"/>
      <c r="H2" s="7"/>
      <c r="I2" s="7"/>
      <c r="J2" s="7"/>
      <c r="K2" s="8"/>
      <c r="L2" s="6" t="s">
        <v>3</v>
      </c>
      <c r="M2" s="7"/>
      <c r="N2" s="8"/>
      <c r="O2" s="9" t="s">
        <v>4</v>
      </c>
      <c r="P2" s="10"/>
      <c r="Q2" s="10"/>
      <c r="R2" s="10"/>
      <c r="S2" s="10"/>
      <c r="T2" s="11"/>
      <c r="V2" s="9" t="s">
        <v>4</v>
      </c>
      <c r="W2" s="10"/>
      <c r="X2" s="10"/>
      <c r="Y2" s="10"/>
      <c r="Z2" s="10"/>
      <c r="AA2" s="11"/>
      <c r="AC2" s="9" t="s">
        <v>4</v>
      </c>
      <c r="AD2" s="10"/>
      <c r="AE2" s="10"/>
      <c r="AF2" s="10"/>
      <c r="AG2" s="10"/>
      <c r="AH2" s="11"/>
      <c r="AJ2" s="12" t="s">
        <v>5</v>
      </c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Y2" s="14" t="s">
        <v>6</v>
      </c>
      <c r="AZ2" s="15"/>
      <c r="BA2" s="15"/>
      <c r="BB2" s="15"/>
      <c r="BC2" s="15"/>
      <c r="BD2" s="16"/>
    </row>
    <row r="3" spans="2:56" ht="13.2" thickBot="1" x14ac:dyDescent="0.35">
      <c r="B3" s="17"/>
      <c r="C3" s="18" t="str">
        <f>[1]Settings!B3</f>
        <v>2022/23</v>
      </c>
      <c r="D3" s="19"/>
      <c r="E3" s="20"/>
      <c r="F3" s="21" t="str">
        <f>[1]Settings!C3</f>
        <v>2023/24</v>
      </c>
      <c r="G3" s="22"/>
      <c r="H3" s="23"/>
      <c r="I3" s="21" t="str">
        <f>[1]Settings!D3</f>
        <v>2024/25</v>
      </c>
      <c r="J3" s="22"/>
      <c r="K3" s="23"/>
      <c r="L3" s="21" t="str">
        <f>[1]Settings!F3</f>
        <v>2025/26</v>
      </c>
      <c r="M3" s="22"/>
      <c r="N3" s="23"/>
      <c r="O3" s="24" t="str">
        <f>[2]Settings!I3</f>
        <v>2026/27</v>
      </c>
      <c r="P3" s="25"/>
      <c r="Q3" s="25"/>
      <c r="R3" s="25"/>
      <c r="S3" s="25"/>
      <c r="T3" s="26"/>
      <c r="V3" s="24" t="str">
        <f>[2]Settings!J3</f>
        <v>2027/28</v>
      </c>
      <c r="W3" s="25"/>
      <c r="X3" s="25"/>
      <c r="Y3" s="25"/>
      <c r="Z3" s="25"/>
      <c r="AA3" s="26"/>
      <c r="AC3" s="24" t="str">
        <f>[2]Settings!K3</f>
        <v>2028/29</v>
      </c>
      <c r="AD3" s="25"/>
      <c r="AE3" s="25"/>
      <c r="AF3" s="25"/>
      <c r="AG3" s="25"/>
      <c r="AH3" s="26"/>
      <c r="AJ3" s="27" t="str">
        <f>O3</f>
        <v>2026/27</v>
      </c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Y3" s="28" t="str">
        <f>O3</f>
        <v>2026/27</v>
      </c>
      <c r="AZ3" s="29"/>
      <c r="BA3" s="29"/>
      <c r="BB3" s="29"/>
      <c r="BC3" s="29"/>
      <c r="BD3" s="30"/>
    </row>
    <row r="4" spans="2:56" ht="40.200000000000003" customHeight="1" thickBot="1" x14ac:dyDescent="0.35">
      <c r="B4" s="31"/>
      <c r="C4" s="32" t="s">
        <v>7</v>
      </c>
      <c r="D4" s="33" t="s">
        <v>8</v>
      </c>
      <c r="E4" s="34" t="s">
        <v>9</v>
      </c>
      <c r="F4" s="32" t="s">
        <v>7</v>
      </c>
      <c r="G4" s="33" t="s">
        <v>8</v>
      </c>
      <c r="H4" s="34" t="s">
        <v>9</v>
      </c>
      <c r="I4" s="32" t="s">
        <v>10</v>
      </c>
      <c r="J4" s="35" t="s">
        <v>11</v>
      </c>
      <c r="K4" s="36" t="s">
        <v>9</v>
      </c>
      <c r="L4" s="32" t="s">
        <v>12</v>
      </c>
      <c r="M4" s="35" t="s">
        <v>13</v>
      </c>
      <c r="N4" s="37" t="s">
        <v>14</v>
      </c>
      <c r="O4" s="38" t="s">
        <v>15</v>
      </c>
      <c r="P4" s="39" t="s">
        <v>16</v>
      </c>
      <c r="Q4" s="40" t="s">
        <v>17</v>
      </c>
      <c r="R4" s="41" t="s">
        <v>18</v>
      </c>
      <c r="S4" s="41" t="s">
        <v>19</v>
      </c>
      <c r="T4" s="42" t="s">
        <v>7</v>
      </c>
      <c r="U4" s="43"/>
      <c r="V4" s="38" t="s">
        <v>15</v>
      </c>
      <c r="W4" s="39" t="s">
        <v>16</v>
      </c>
      <c r="X4" s="40" t="s">
        <v>17</v>
      </c>
      <c r="Y4" s="41" t="s">
        <v>18</v>
      </c>
      <c r="Z4" s="41" t="s">
        <v>19</v>
      </c>
      <c r="AA4" s="42" t="s">
        <v>7</v>
      </c>
      <c r="AB4" s="43"/>
      <c r="AC4" s="38" t="s">
        <v>15</v>
      </c>
      <c r="AD4" s="39" t="s">
        <v>16</v>
      </c>
      <c r="AE4" s="40" t="s">
        <v>17</v>
      </c>
      <c r="AF4" s="41" t="s">
        <v>18</v>
      </c>
      <c r="AG4" s="41" t="s">
        <v>19</v>
      </c>
      <c r="AH4" s="42" t="s">
        <v>7</v>
      </c>
      <c r="AJ4" s="41" t="s">
        <v>20</v>
      </c>
      <c r="AK4" s="41" t="s">
        <v>21</v>
      </c>
      <c r="AL4" s="41" t="s">
        <v>22</v>
      </c>
      <c r="AM4" s="41" t="s">
        <v>23</v>
      </c>
      <c r="AN4" s="41" t="s">
        <v>24</v>
      </c>
      <c r="AO4" s="41" t="s">
        <v>25</v>
      </c>
      <c r="AP4" s="41" t="s">
        <v>26</v>
      </c>
      <c r="AQ4" s="41" t="s">
        <v>27</v>
      </c>
      <c r="AR4" s="41" t="s">
        <v>28</v>
      </c>
      <c r="AS4" s="41" t="s">
        <v>29</v>
      </c>
      <c r="AT4" s="41" t="s">
        <v>30</v>
      </c>
      <c r="AU4" s="41" t="s">
        <v>31</v>
      </c>
      <c r="AV4" s="40" t="s">
        <v>32</v>
      </c>
      <c r="AW4" s="40" t="s">
        <v>33</v>
      </c>
      <c r="AY4" s="41" t="s">
        <v>34</v>
      </c>
      <c r="AZ4" s="41" t="s">
        <v>35</v>
      </c>
      <c r="BA4" s="41" t="s">
        <v>36</v>
      </c>
      <c r="BB4" s="41" t="s">
        <v>37</v>
      </c>
      <c r="BC4" s="40" t="s">
        <v>38</v>
      </c>
      <c r="BD4" s="40" t="s">
        <v>39</v>
      </c>
    </row>
    <row r="5" spans="2:56" ht="13.2" thickBot="1" x14ac:dyDescent="0.35">
      <c r="B5" s="44" t="s">
        <v>40</v>
      </c>
      <c r="C5" s="45"/>
      <c r="D5" s="46"/>
      <c r="E5" s="47"/>
      <c r="F5" s="45"/>
      <c r="G5" s="48"/>
      <c r="H5" s="47"/>
      <c r="I5" s="45"/>
      <c r="J5" s="49"/>
      <c r="K5" s="50"/>
      <c r="L5" s="51"/>
      <c r="M5" s="52"/>
      <c r="N5" s="53"/>
      <c r="O5" s="54" t="s">
        <v>41</v>
      </c>
      <c r="P5" s="55"/>
      <c r="Q5" s="55"/>
      <c r="R5" s="55"/>
      <c r="S5" s="55"/>
      <c r="T5" s="56"/>
      <c r="V5" s="54" t="s">
        <v>42</v>
      </c>
      <c r="W5" s="55"/>
      <c r="X5" s="55"/>
      <c r="Y5" s="55"/>
      <c r="Z5" s="55"/>
      <c r="AA5" s="56"/>
      <c r="AC5" s="9" t="s">
        <v>43</v>
      </c>
      <c r="AD5" s="10"/>
      <c r="AE5" s="10"/>
      <c r="AF5" s="10"/>
      <c r="AG5" s="10"/>
      <c r="AH5" s="11"/>
      <c r="AJ5" s="57"/>
      <c r="AW5" s="58"/>
      <c r="AY5" s="57"/>
      <c r="BD5" s="58"/>
    </row>
    <row r="6" spans="2:56" ht="14.4" thickBot="1" x14ac:dyDescent="0.35">
      <c r="B6" s="59" t="s">
        <v>44</v>
      </c>
      <c r="C6" s="60"/>
      <c r="D6" s="61"/>
      <c r="E6" s="62"/>
      <c r="F6" s="60"/>
      <c r="G6" s="61"/>
      <c r="H6" s="62"/>
      <c r="I6" s="60"/>
      <c r="J6" s="63"/>
      <c r="K6" s="64"/>
      <c r="L6" s="60"/>
      <c r="M6" s="63"/>
      <c r="N6" s="65"/>
      <c r="O6" s="60"/>
      <c r="P6" s="65"/>
      <c r="Q6" s="65"/>
      <c r="R6" s="65"/>
      <c r="S6" s="65"/>
      <c r="T6" s="66"/>
      <c r="V6" s="60"/>
      <c r="W6" s="65"/>
      <c r="X6" s="65"/>
      <c r="Y6" s="65"/>
      <c r="Z6" s="65"/>
      <c r="AA6" s="66"/>
      <c r="AC6" s="60"/>
      <c r="AD6" s="65"/>
      <c r="AE6" s="65"/>
      <c r="AF6" s="65"/>
      <c r="AG6" s="65"/>
      <c r="AH6" s="66"/>
      <c r="AJ6" s="67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9"/>
      <c r="AY6" s="67"/>
      <c r="AZ6" s="68"/>
      <c r="BA6" s="68"/>
      <c r="BB6" s="68"/>
      <c r="BC6" s="68"/>
      <c r="BD6" s="69"/>
    </row>
    <row r="7" spans="2:56" x14ac:dyDescent="0.3">
      <c r="B7" s="70" t="s">
        <v>45</v>
      </c>
      <c r="C7" s="71"/>
      <c r="D7" s="72"/>
      <c r="E7" s="73"/>
      <c r="F7" s="71"/>
      <c r="G7" s="72"/>
      <c r="H7" s="73"/>
      <c r="I7" s="71"/>
      <c r="J7" s="74"/>
      <c r="K7" s="75"/>
      <c r="L7" s="71"/>
      <c r="M7" s="76"/>
      <c r="N7" s="77"/>
      <c r="O7" s="71"/>
      <c r="P7" s="77"/>
      <c r="Q7" s="78"/>
      <c r="R7" s="78"/>
      <c r="S7" s="78"/>
      <c r="T7" s="79"/>
      <c r="U7" s="80"/>
      <c r="V7" s="71"/>
      <c r="W7" s="77"/>
      <c r="X7" s="78"/>
      <c r="Y7" s="78"/>
      <c r="Z7" s="78"/>
      <c r="AA7" s="79"/>
      <c r="AB7" s="80"/>
      <c r="AC7" s="71"/>
      <c r="AD7" s="77"/>
      <c r="AE7" s="78"/>
      <c r="AF7" s="78"/>
      <c r="AG7" s="78"/>
      <c r="AH7" s="79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81"/>
      <c r="AX7" s="2"/>
      <c r="AY7" s="76"/>
      <c r="AZ7" s="76"/>
      <c r="BA7" s="76"/>
      <c r="BB7" s="76"/>
      <c r="BC7" s="76"/>
      <c r="BD7" s="76"/>
    </row>
    <row r="8" spans="2:56" x14ac:dyDescent="0.3">
      <c r="B8" s="82" t="s">
        <v>46</v>
      </c>
      <c r="C8" s="83">
        <f>C423</f>
        <v>11987936</v>
      </c>
      <c r="D8" s="84">
        <f>D423</f>
        <v>11583735.760000002</v>
      </c>
      <c r="E8" s="85">
        <f>IFERROR(D8/C8,0)</f>
        <v>0.9662827495909222</v>
      </c>
      <c r="F8" s="83">
        <f>F423</f>
        <v>11459678</v>
      </c>
      <c r="G8" s="84">
        <f>G423</f>
        <v>10956640.709999999</v>
      </c>
      <c r="H8" s="85">
        <f>IFERROR(G8/F8,0)</f>
        <v>0.95610371513056469</v>
      </c>
      <c r="I8" s="83">
        <f>I423</f>
        <v>11277085</v>
      </c>
      <c r="J8" s="86">
        <f>J423</f>
        <v>11083867.27</v>
      </c>
      <c r="K8" s="87">
        <f>IFERROR(J8/I8,0)</f>
        <v>0.98286634090281311</v>
      </c>
      <c r="L8" s="83">
        <f>L423</f>
        <v>14177909</v>
      </c>
      <c r="M8" s="86">
        <f>M423</f>
        <v>18447909</v>
      </c>
      <c r="N8" s="88">
        <f>N423</f>
        <v>0</v>
      </c>
      <c r="O8" s="83">
        <f>O423</f>
        <v>11060269.869296798</v>
      </c>
      <c r="P8" s="88">
        <f>P423</f>
        <v>2914786.71</v>
      </c>
      <c r="Q8" s="89">
        <f>SUM(O8:P8)</f>
        <v>13975056.579296798</v>
      </c>
      <c r="R8" s="89">
        <f>R423</f>
        <v>0</v>
      </c>
      <c r="S8" s="89">
        <f>S423</f>
        <v>0</v>
      </c>
      <c r="T8" s="90">
        <f>SUM(Q8:S8)</f>
        <v>13975056.579296798</v>
      </c>
      <c r="U8" s="91"/>
      <c r="V8" s="83">
        <f>V423</f>
        <v>2385440</v>
      </c>
      <c r="W8" s="88">
        <f>W423</f>
        <v>0</v>
      </c>
      <c r="X8" s="89">
        <f>SUM(V8:W8)</f>
        <v>2385440</v>
      </c>
      <c r="Y8" s="89">
        <f>Y423</f>
        <v>0</v>
      </c>
      <c r="Z8" s="89">
        <f>Z423</f>
        <v>0</v>
      </c>
      <c r="AA8" s="90">
        <f>SUM(X8:Z8)</f>
        <v>2385440</v>
      </c>
      <c r="AB8" s="91"/>
      <c r="AC8" s="83">
        <f>AC423</f>
        <v>2220929</v>
      </c>
      <c r="AD8" s="88">
        <f>AD423</f>
        <v>0</v>
      </c>
      <c r="AE8" s="89">
        <f>SUM(AC8:AD8)</f>
        <v>2220929</v>
      </c>
      <c r="AF8" s="89">
        <f>AF423</f>
        <v>0</v>
      </c>
      <c r="AG8" s="89">
        <f>AG423</f>
        <v>0</v>
      </c>
      <c r="AH8" s="90">
        <f>SUM(AE8:AG8)</f>
        <v>2220929</v>
      </c>
      <c r="AI8" s="92"/>
      <c r="AJ8" s="86">
        <f t="shared" ref="AJ8:AU8" si="0">AJ423</f>
        <v>747000.79791223316</v>
      </c>
      <c r="AK8" s="86">
        <f t="shared" si="0"/>
        <v>1005000.8954122328</v>
      </c>
      <c r="AL8" s="86">
        <f t="shared" si="0"/>
        <v>1572846.8997622328</v>
      </c>
      <c r="AM8" s="86">
        <f t="shared" si="0"/>
        <v>1249450.8954122327</v>
      </c>
      <c r="AN8" s="86">
        <f t="shared" si="0"/>
        <v>1490846.8954122327</v>
      </c>
      <c r="AO8" s="86">
        <f t="shared" si="0"/>
        <v>744000.89541223284</v>
      </c>
      <c r="AP8" s="86">
        <f t="shared" si="0"/>
        <v>1174824.895412233</v>
      </c>
      <c r="AQ8" s="86">
        <f t="shared" si="0"/>
        <v>1371896.8954122327</v>
      </c>
      <c r="AR8" s="86">
        <f t="shared" si="0"/>
        <v>944050.89541223284</v>
      </c>
      <c r="AS8" s="86">
        <f t="shared" si="0"/>
        <v>1123200.8954122327</v>
      </c>
      <c r="AT8" s="86">
        <f t="shared" si="0"/>
        <v>1392050.8954122327</v>
      </c>
      <c r="AU8" s="86">
        <f t="shared" si="0"/>
        <v>1159884.8229122367</v>
      </c>
      <c r="AV8" s="86">
        <f>SUM(AJ8:AU8)</f>
        <v>13975056.579296798</v>
      </c>
      <c r="AW8" s="93">
        <f>T8-AV8</f>
        <v>0</v>
      </c>
      <c r="AX8" s="92"/>
      <c r="AY8" s="86">
        <f>SUM(AJ8:AL8)</f>
        <v>3324848.593086699</v>
      </c>
      <c r="AZ8" s="86">
        <f>SUM(AM8:AO8)</f>
        <v>3484298.6862366982</v>
      </c>
      <c r="BA8" s="86">
        <f>SUM(AP8:AR8)</f>
        <v>3490772.6862366982</v>
      </c>
      <c r="BB8" s="86">
        <f>SUM(AS8:AU8)</f>
        <v>3675136.6137367021</v>
      </c>
      <c r="BC8" s="86">
        <f>SUM(AY8,AZ8,BA8,BB8)</f>
        <v>13975056.579296798</v>
      </c>
      <c r="BD8" s="86">
        <f>T8-BC8</f>
        <v>0</v>
      </c>
    </row>
    <row r="9" spans="2:56" x14ac:dyDescent="0.3">
      <c r="B9" s="82" t="s">
        <v>47</v>
      </c>
      <c r="C9" s="83">
        <f>C1035</f>
        <v>235140144</v>
      </c>
      <c r="D9" s="84">
        <f>D1035</f>
        <v>224178474.80000001</v>
      </c>
      <c r="E9" s="85">
        <f>IFERROR(D9/C9,0)</f>
        <v>0.9533823999019071</v>
      </c>
      <c r="F9" s="83">
        <f>F1035</f>
        <v>242157601</v>
      </c>
      <c r="G9" s="84">
        <f>G1035</f>
        <v>242607666.25000003</v>
      </c>
      <c r="H9" s="85">
        <f>IFERROR(G9/F9,0)</f>
        <v>1.0018585633824479</v>
      </c>
      <c r="I9" s="83">
        <f>I1035</f>
        <v>237531746</v>
      </c>
      <c r="J9" s="86">
        <f>J1035</f>
        <v>253446711.77000001</v>
      </c>
      <c r="K9" s="87">
        <f t="shared" ref="K9:K72" si="1">IFERROR(J9/I9,0)</f>
        <v>1.0670014262851417</v>
      </c>
      <c r="L9" s="83">
        <f>L1035</f>
        <v>267471754</v>
      </c>
      <c r="M9" s="86">
        <f>M1035</f>
        <v>262797616.78</v>
      </c>
      <c r="N9" s="88">
        <f>N1035</f>
        <v>0</v>
      </c>
      <c r="O9" s="83">
        <f>O1035</f>
        <v>256033596.47991142</v>
      </c>
      <c r="P9" s="88">
        <f>P1035</f>
        <v>2827266</v>
      </c>
      <c r="Q9" s="89">
        <f>SUM(O9:P9)</f>
        <v>258860862.47991142</v>
      </c>
      <c r="R9" s="89">
        <f>R1035</f>
        <v>0</v>
      </c>
      <c r="S9" s="89">
        <f>S1035</f>
        <v>0</v>
      </c>
      <c r="T9" s="90">
        <f>SUM(Q9:S9)</f>
        <v>258860862.47991142</v>
      </c>
      <c r="U9" s="91"/>
      <c r="V9" s="83">
        <f>V1035</f>
        <v>71000394</v>
      </c>
      <c r="W9" s="88">
        <f>W1035</f>
        <v>0</v>
      </c>
      <c r="X9" s="89">
        <f>SUM(V9:W9)</f>
        <v>71000394</v>
      </c>
      <c r="Y9" s="89">
        <f>Y1035</f>
        <v>0</v>
      </c>
      <c r="Z9" s="89">
        <f>Z1035</f>
        <v>0</v>
      </c>
      <c r="AA9" s="90">
        <f>SUM(X9:Z9)</f>
        <v>71000394</v>
      </c>
      <c r="AB9" s="91"/>
      <c r="AC9" s="83">
        <f>AC1035</f>
        <v>74472122</v>
      </c>
      <c r="AD9" s="88">
        <f>AD1035</f>
        <v>0</v>
      </c>
      <c r="AE9" s="89">
        <f>SUM(AC9:AD9)</f>
        <v>74472122</v>
      </c>
      <c r="AF9" s="89">
        <f>AF1035</f>
        <v>0</v>
      </c>
      <c r="AG9" s="89">
        <f>AG1035</f>
        <v>5076000</v>
      </c>
      <c r="AH9" s="90">
        <f>SUM(AE9:AG9)</f>
        <v>79548122</v>
      </c>
      <c r="AI9" s="92"/>
      <c r="AJ9" s="86">
        <f t="shared" ref="AJ9:AU9" si="2">AJ1035</f>
        <v>19180822.540325955</v>
      </c>
      <c r="AK9" s="86">
        <f t="shared" si="2"/>
        <v>20095374.623659283</v>
      </c>
      <c r="AL9" s="86">
        <f t="shared" si="2"/>
        <v>22617169.623659283</v>
      </c>
      <c r="AM9" s="86">
        <f t="shared" si="2"/>
        <v>23616497.123659283</v>
      </c>
      <c r="AN9" s="86">
        <f t="shared" si="2"/>
        <v>23277026.623659283</v>
      </c>
      <c r="AO9" s="86">
        <f t="shared" si="2"/>
        <v>22220718.453659285</v>
      </c>
      <c r="AP9" s="86">
        <f t="shared" si="2"/>
        <v>23185078.253659282</v>
      </c>
      <c r="AQ9" s="86">
        <f t="shared" si="2"/>
        <v>21090417.123659283</v>
      </c>
      <c r="AR9" s="86">
        <f t="shared" si="2"/>
        <v>21307558.12365929</v>
      </c>
      <c r="AS9" s="86">
        <f t="shared" si="2"/>
        <v>20666795.123659283</v>
      </c>
      <c r="AT9" s="86">
        <f t="shared" si="2"/>
        <v>21076325.123659283</v>
      </c>
      <c r="AU9" s="86">
        <f t="shared" si="2"/>
        <v>20527079.742992595</v>
      </c>
      <c r="AV9" s="86">
        <f>SUM(AJ9:AU9)</f>
        <v>258860862.47991139</v>
      </c>
      <c r="AW9" s="93">
        <f>T9-AV9</f>
        <v>0</v>
      </c>
      <c r="AX9" s="92"/>
      <c r="AY9" s="86">
        <f>SUM(AJ9:AL9)</f>
        <v>61893366.78764452</v>
      </c>
      <c r="AZ9" s="86">
        <f>SUM(AM9:AO9)</f>
        <v>69114242.200977847</v>
      </c>
      <c r="BA9" s="86">
        <f>SUM(AP9:AR9)</f>
        <v>65583053.500977851</v>
      </c>
      <c r="BB9" s="86">
        <f>SUM(AS9:AU9)</f>
        <v>62270199.990311161</v>
      </c>
      <c r="BC9" s="86">
        <f>SUM(AY9,AZ9,BA9,BB9)</f>
        <v>258860862.47991139</v>
      </c>
      <c r="BD9" s="86">
        <f>T9-BC9</f>
        <v>0</v>
      </c>
    </row>
    <row r="10" spans="2:56" x14ac:dyDescent="0.3">
      <c r="B10" s="94"/>
      <c r="C10" s="95"/>
      <c r="D10" s="96"/>
      <c r="E10" s="73"/>
      <c r="F10" s="95"/>
      <c r="G10" s="96"/>
      <c r="H10" s="73"/>
      <c r="I10" s="95"/>
      <c r="J10" s="97"/>
      <c r="K10" s="75"/>
      <c r="L10" s="95"/>
      <c r="M10" s="97"/>
      <c r="N10" s="98"/>
      <c r="O10" s="95"/>
      <c r="P10" s="98"/>
      <c r="Q10" s="99"/>
      <c r="R10" s="99"/>
      <c r="S10" s="99"/>
      <c r="T10" s="100"/>
      <c r="U10" s="91"/>
      <c r="V10" s="95"/>
      <c r="W10" s="98"/>
      <c r="X10" s="99"/>
      <c r="Y10" s="99"/>
      <c r="Z10" s="99"/>
      <c r="AA10" s="100"/>
      <c r="AB10" s="91"/>
      <c r="AC10" s="95"/>
      <c r="AD10" s="98"/>
      <c r="AE10" s="99"/>
      <c r="AF10" s="99"/>
      <c r="AG10" s="99"/>
      <c r="AH10" s="100"/>
      <c r="AI10" s="92"/>
      <c r="AJ10" s="97"/>
      <c r="AK10" s="97"/>
      <c r="AL10" s="97"/>
      <c r="AM10" s="97"/>
      <c r="AN10" s="97"/>
      <c r="AO10" s="97"/>
      <c r="AP10" s="97"/>
      <c r="AQ10" s="97"/>
      <c r="AR10" s="97"/>
      <c r="AS10" s="97"/>
      <c r="AT10" s="97"/>
      <c r="AU10" s="97"/>
      <c r="AV10" s="97"/>
      <c r="AW10" s="101"/>
      <c r="AX10" s="92"/>
      <c r="AY10" s="97"/>
      <c r="AZ10" s="97"/>
      <c r="BA10" s="97"/>
      <c r="BB10" s="97"/>
      <c r="BC10" s="97"/>
      <c r="BD10" s="97"/>
    </row>
    <row r="11" spans="2:56" x14ac:dyDescent="0.3">
      <c r="B11" s="94"/>
      <c r="C11" s="95"/>
      <c r="D11" s="96"/>
      <c r="E11" s="73"/>
      <c r="F11" s="95"/>
      <c r="G11" s="96"/>
      <c r="H11" s="73"/>
      <c r="I11" s="95"/>
      <c r="J11" s="97"/>
      <c r="K11" s="75"/>
      <c r="L11" s="95"/>
      <c r="M11" s="97"/>
      <c r="N11" s="98"/>
      <c r="O11" s="95"/>
      <c r="P11" s="98"/>
      <c r="Q11" s="99"/>
      <c r="R11" s="99"/>
      <c r="S11" s="99"/>
      <c r="T11" s="100"/>
      <c r="U11" s="91"/>
      <c r="V11" s="95"/>
      <c r="W11" s="98"/>
      <c r="X11" s="99"/>
      <c r="Y11" s="99"/>
      <c r="Z11" s="99"/>
      <c r="AA11" s="100"/>
      <c r="AB11" s="91"/>
      <c r="AC11" s="95"/>
      <c r="AD11" s="98"/>
      <c r="AE11" s="99"/>
      <c r="AF11" s="99"/>
      <c r="AG11" s="99"/>
      <c r="AH11" s="100"/>
      <c r="AI11" s="92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  <c r="AW11" s="101"/>
      <c r="AX11" s="92"/>
      <c r="AY11" s="97"/>
      <c r="AZ11" s="97"/>
      <c r="BA11" s="97"/>
      <c r="BB11" s="97"/>
      <c r="BC11" s="97"/>
      <c r="BD11" s="97"/>
    </row>
    <row r="12" spans="2:56" x14ac:dyDescent="0.3">
      <c r="B12" s="94"/>
      <c r="C12" s="95"/>
      <c r="D12" s="96"/>
      <c r="E12" s="73"/>
      <c r="F12" s="95"/>
      <c r="G12" s="96"/>
      <c r="H12" s="73"/>
      <c r="I12" s="95"/>
      <c r="J12" s="97"/>
      <c r="K12" s="75"/>
      <c r="L12" s="95"/>
      <c r="M12" s="97"/>
      <c r="N12" s="98"/>
      <c r="O12" s="95"/>
      <c r="P12" s="98"/>
      <c r="Q12" s="99"/>
      <c r="R12" s="99"/>
      <c r="S12" s="99"/>
      <c r="T12" s="100"/>
      <c r="U12" s="91"/>
      <c r="V12" s="95"/>
      <c r="W12" s="98"/>
      <c r="X12" s="99"/>
      <c r="Y12" s="99"/>
      <c r="Z12" s="99"/>
      <c r="AA12" s="100"/>
      <c r="AB12" s="91"/>
      <c r="AC12" s="95"/>
      <c r="AD12" s="98"/>
      <c r="AE12" s="99"/>
      <c r="AF12" s="99"/>
      <c r="AG12" s="99"/>
      <c r="AH12" s="100"/>
      <c r="AI12" s="92"/>
      <c r="AJ12" s="97"/>
      <c r="AK12" s="97"/>
      <c r="AL12" s="97"/>
      <c r="AM12" s="97"/>
      <c r="AN12" s="97"/>
      <c r="AO12" s="97"/>
      <c r="AP12" s="97"/>
      <c r="AQ12" s="97"/>
      <c r="AR12" s="97"/>
      <c r="AS12" s="97"/>
      <c r="AT12" s="97"/>
      <c r="AU12" s="97"/>
      <c r="AV12" s="97"/>
      <c r="AW12" s="101"/>
      <c r="AX12" s="92"/>
      <c r="AY12" s="97"/>
      <c r="AZ12" s="97"/>
      <c r="BA12" s="97"/>
      <c r="BB12" s="97"/>
      <c r="BC12" s="97"/>
      <c r="BD12" s="97"/>
    </row>
    <row r="13" spans="2:56" x14ac:dyDescent="0.3">
      <c r="B13" s="94"/>
      <c r="C13" s="95"/>
      <c r="D13" s="96"/>
      <c r="E13" s="73"/>
      <c r="F13" s="95"/>
      <c r="G13" s="96"/>
      <c r="H13" s="73"/>
      <c r="I13" s="95"/>
      <c r="J13" s="97"/>
      <c r="K13" s="75"/>
      <c r="L13" s="95"/>
      <c r="M13" s="97"/>
      <c r="N13" s="98"/>
      <c r="O13" s="95"/>
      <c r="P13" s="98"/>
      <c r="Q13" s="99"/>
      <c r="R13" s="99"/>
      <c r="S13" s="99"/>
      <c r="T13" s="100"/>
      <c r="U13" s="91"/>
      <c r="V13" s="95"/>
      <c r="W13" s="98"/>
      <c r="X13" s="99"/>
      <c r="Y13" s="99"/>
      <c r="Z13" s="99"/>
      <c r="AA13" s="100"/>
      <c r="AB13" s="91"/>
      <c r="AC13" s="95"/>
      <c r="AD13" s="98"/>
      <c r="AE13" s="99"/>
      <c r="AF13" s="99"/>
      <c r="AG13" s="99"/>
      <c r="AH13" s="100"/>
      <c r="AI13" s="92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101"/>
      <c r="AX13" s="92"/>
      <c r="AY13" s="97"/>
      <c r="AZ13" s="97"/>
      <c r="BA13" s="97"/>
      <c r="BB13" s="97"/>
      <c r="BC13" s="97"/>
      <c r="BD13" s="97"/>
    </row>
    <row r="14" spans="2:56" ht="13.2" thickBot="1" x14ac:dyDescent="0.35">
      <c r="B14" s="102"/>
      <c r="C14" s="103"/>
      <c r="D14" s="104"/>
      <c r="E14" s="105"/>
      <c r="F14" s="103"/>
      <c r="G14" s="104"/>
      <c r="H14" s="105"/>
      <c r="I14" s="103"/>
      <c r="J14" s="106"/>
      <c r="K14" s="107"/>
      <c r="L14" s="103"/>
      <c r="M14" s="106"/>
      <c r="N14" s="108"/>
      <c r="O14" s="103"/>
      <c r="P14" s="108"/>
      <c r="Q14" s="109"/>
      <c r="R14" s="109"/>
      <c r="S14" s="109"/>
      <c r="T14" s="110"/>
      <c r="U14" s="91"/>
      <c r="V14" s="103"/>
      <c r="W14" s="108"/>
      <c r="X14" s="109"/>
      <c r="Y14" s="109"/>
      <c r="Z14" s="109"/>
      <c r="AA14" s="110"/>
      <c r="AB14" s="91"/>
      <c r="AC14" s="103"/>
      <c r="AD14" s="108"/>
      <c r="AE14" s="109"/>
      <c r="AF14" s="109"/>
      <c r="AG14" s="109"/>
      <c r="AH14" s="110"/>
      <c r="AI14" s="92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11"/>
      <c r="AX14" s="92"/>
      <c r="AY14" s="106"/>
      <c r="AZ14" s="106"/>
      <c r="BA14" s="106"/>
      <c r="BB14" s="106"/>
      <c r="BC14" s="106"/>
      <c r="BD14" s="106"/>
    </row>
    <row r="15" spans="2:56" s="124" customFormat="1" ht="13.2" thickBot="1" x14ac:dyDescent="0.35">
      <c r="B15" s="112" t="s">
        <v>48</v>
      </c>
      <c r="C15" s="113">
        <f>SUM(C8:C14)</f>
        <v>247128080</v>
      </c>
      <c r="D15" s="114">
        <f>SUM(D8:D14)</f>
        <v>235762210.56</v>
      </c>
      <c r="E15" s="115">
        <f>IFERROR(D15/C15,0)</f>
        <v>0.9540081829632634</v>
      </c>
      <c r="F15" s="113">
        <f>SUM(F8:F14)</f>
        <v>253617279</v>
      </c>
      <c r="G15" s="114">
        <f>SUM(G8:G14)</f>
        <v>253564306.96000004</v>
      </c>
      <c r="H15" s="115">
        <f>IFERROR(G15/F15,0)</f>
        <v>0.99979113394714736</v>
      </c>
      <c r="I15" s="113">
        <f>SUM(I8:I14)</f>
        <v>248808831</v>
      </c>
      <c r="J15" s="116">
        <f>SUM(J8:J14)</f>
        <v>264530579.04000002</v>
      </c>
      <c r="K15" s="117">
        <f t="shared" si="1"/>
        <v>1.0631880628063399</v>
      </c>
      <c r="L15" s="113">
        <f>SUM(L8:L14)</f>
        <v>281649663</v>
      </c>
      <c r="M15" s="116">
        <f>SUM(M8:M14)</f>
        <v>281245525.77999997</v>
      </c>
      <c r="N15" s="118">
        <f>SUM(N8:N14)</f>
        <v>0</v>
      </c>
      <c r="O15" s="113">
        <f>SUM(O8:O14)</f>
        <v>267093866.34920821</v>
      </c>
      <c r="P15" s="118">
        <f>SUM(P8:P14)</f>
        <v>5742052.71</v>
      </c>
      <c r="Q15" s="119">
        <f>SUM(O15:P15)</f>
        <v>272835919.05920821</v>
      </c>
      <c r="R15" s="119">
        <f>SUM(R8:R14)</f>
        <v>0</v>
      </c>
      <c r="S15" s="119">
        <f>SUM(S8:S14)</f>
        <v>0</v>
      </c>
      <c r="T15" s="120">
        <f>SUM(Q15:S15)</f>
        <v>272835919.05920821</v>
      </c>
      <c r="U15" s="121"/>
      <c r="V15" s="113">
        <f>SUM(V8:V14)</f>
        <v>73385834</v>
      </c>
      <c r="W15" s="118">
        <f>SUM(W8:W14)</f>
        <v>0</v>
      </c>
      <c r="X15" s="119">
        <f>SUM(V15:W15)</f>
        <v>73385834</v>
      </c>
      <c r="Y15" s="119">
        <f>SUM(Y8:Y14)</f>
        <v>0</v>
      </c>
      <c r="Z15" s="119">
        <f>SUM(Z8:Z14)</f>
        <v>0</v>
      </c>
      <c r="AA15" s="120">
        <f>SUM(X15:Z15)</f>
        <v>73385834</v>
      </c>
      <c r="AB15" s="121"/>
      <c r="AC15" s="113">
        <f>SUM(AC8:AC14)</f>
        <v>76693051</v>
      </c>
      <c r="AD15" s="118">
        <f>SUM(AD8:AD14)</f>
        <v>0</v>
      </c>
      <c r="AE15" s="119">
        <f>SUM(AC15:AD15)</f>
        <v>76693051</v>
      </c>
      <c r="AF15" s="119">
        <f>SUM(AF8:AF14)</f>
        <v>0</v>
      </c>
      <c r="AG15" s="119">
        <f>SUM(AG8:AG14)</f>
        <v>5076000</v>
      </c>
      <c r="AH15" s="120">
        <f>SUM(AE15:AG15)</f>
        <v>81769051</v>
      </c>
      <c r="AI15" s="122"/>
      <c r="AJ15" s="116">
        <f t="shared" ref="AJ15:AU15" si="3">SUM(AJ8:AJ14)</f>
        <v>19927823.338238187</v>
      </c>
      <c r="AK15" s="116">
        <f t="shared" si="3"/>
        <v>21100375.519071516</v>
      </c>
      <c r="AL15" s="116">
        <f t="shared" si="3"/>
        <v>24190016.523421515</v>
      </c>
      <c r="AM15" s="116">
        <f t="shared" si="3"/>
        <v>24865948.019071516</v>
      </c>
      <c r="AN15" s="116">
        <f t="shared" si="3"/>
        <v>24767873.519071516</v>
      </c>
      <c r="AO15" s="116">
        <f t="shared" si="3"/>
        <v>22964719.349071518</v>
      </c>
      <c r="AP15" s="116">
        <f t="shared" si="3"/>
        <v>24359903.149071515</v>
      </c>
      <c r="AQ15" s="116">
        <f t="shared" si="3"/>
        <v>22462314.019071516</v>
      </c>
      <c r="AR15" s="116">
        <f t="shared" si="3"/>
        <v>22251609.019071523</v>
      </c>
      <c r="AS15" s="116">
        <f t="shared" si="3"/>
        <v>21789996.019071516</v>
      </c>
      <c r="AT15" s="116">
        <f t="shared" si="3"/>
        <v>22468376.019071516</v>
      </c>
      <c r="AU15" s="116">
        <f t="shared" si="3"/>
        <v>21686964.565904833</v>
      </c>
      <c r="AV15" s="116">
        <f>SUM(AJ15:AU15)</f>
        <v>272835919.05920821</v>
      </c>
      <c r="AW15" s="123">
        <f>T15-AV15</f>
        <v>0</v>
      </c>
      <c r="AX15" s="122"/>
      <c r="AY15" s="116">
        <f>SUM(AJ15:AL15)</f>
        <v>65218215.38073121</v>
      </c>
      <c r="AZ15" s="116">
        <f>SUM(AM15:AO15)</f>
        <v>72598540.887214541</v>
      </c>
      <c r="BA15" s="116">
        <f>SUM(AP15:AR15)</f>
        <v>69073826.187214553</v>
      </c>
      <c r="BB15" s="116">
        <f>SUM(AS15:AU15)</f>
        <v>65945336.604047865</v>
      </c>
      <c r="BC15" s="116">
        <f>SUM(AY15,AZ15,BA15,BB15)</f>
        <v>272835919.05920815</v>
      </c>
      <c r="BD15" s="116">
        <f>T15-BC15</f>
        <v>0</v>
      </c>
    </row>
    <row r="16" spans="2:56" ht="13.8" thickTop="1" thickBot="1" x14ac:dyDescent="0.35">
      <c r="B16" s="125"/>
      <c r="C16" s="126"/>
      <c r="D16" s="127"/>
      <c r="E16" s="128"/>
      <c r="F16" s="126"/>
      <c r="G16" s="127"/>
      <c r="H16" s="128"/>
      <c r="I16" s="126"/>
      <c r="J16" s="129"/>
      <c r="K16" s="130"/>
      <c r="L16" s="126"/>
      <c r="M16" s="129"/>
      <c r="N16" s="131"/>
      <c r="O16" s="126"/>
      <c r="P16" s="131"/>
      <c r="Q16" s="132"/>
      <c r="R16" s="132"/>
      <c r="S16" s="132"/>
      <c r="T16" s="133"/>
      <c r="U16" s="91"/>
      <c r="V16" s="95"/>
      <c r="W16" s="98"/>
      <c r="X16" s="134"/>
      <c r="Y16" s="134"/>
      <c r="Z16" s="134"/>
      <c r="AA16" s="133"/>
      <c r="AB16" s="91"/>
      <c r="AC16" s="95"/>
      <c r="AD16" s="98"/>
      <c r="AE16" s="134"/>
      <c r="AF16" s="134"/>
      <c r="AG16" s="134"/>
      <c r="AH16" s="133"/>
      <c r="AI16" s="92"/>
      <c r="AJ16" s="129"/>
      <c r="AK16" s="129"/>
      <c r="AL16" s="129"/>
      <c r="AM16" s="129"/>
      <c r="AN16" s="129"/>
      <c r="AO16" s="129"/>
      <c r="AP16" s="129"/>
      <c r="AQ16" s="129"/>
      <c r="AR16" s="129"/>
      <c r="AS16" s="129"/>
      <c r="AT16" s="129"/>
      <c r="AU16" s="129"/>
      <c r="AV16" s="129"/>
      <c r="AW16" s="135"/>
      <c r="AX16" s="92"/>
      <c r="AY16" s="129"/>
      <c r="AZ16" s="129"/>
      <c r="BA16" s="129"/>
      <c r="BB16" s="129"/>
      <c r="BC16" s="129"/>
      <c r="BD16" s="129"/>
    </row>
    <row r="17" spans="2:56" ht="13.2" thickBot="1" x14ac:dyDescent="0.35">
      <c r="B17" s="136" t="s">
        <v>49</v>
      </c>
      <c r="C17" s="137">
        <f>SUM(C18,C34,C165)</f>
        <v>217871602</v>
      </c>
      <c r="D17" s="138">
        <f>SUM(D18,D34,D165)</f>
        <v>213649362.70999998</v>
      </c>
      <c r="E17" s="139">
        <f t="shared" ref="E17:E80" si="4">IFERROR(D17/C17,0)</f>
        <v>0.98062051570172037</v>
      </c>
      <c r="F17" s="137">
        <f>SUM(F18,F34,F165)</f>
        <v>217446801</v>
      </c>
      <c r="G17" s="138">
        <f>SUM(G18,G34,G165)</f>
        <v>217198983.58000001</v>
      </c>
      <c r="H17" s="139">
        <f t="shared" ref="H17:H80" si="5">IFERROR(G17/F17,0)</f>
        <v>0.99886033080799386</v>
      </c>
      <c r="I17" s="137">
        <f>SUM(I18,I34,I165)</f>
        <v>228773211</v>
      </c>
      <c r="J17" s="140">
        <f>SUM(J18,J34,J165)</f>
        <v>244668075.42000002</v>
      </c>
      <c r="K17" s="141">
        <f t="shared" si="1"/>
        <v>1.0694786961747895</v>
      </c>
      <c r="L17" s="137">
        <f>SUM(L18,L34,L165)</f>
        <v>254512133</v>
      </c>
      <c r="M17" s="140">
        <f>SUM(M18,M34,M165)</f>
        <v>250023162.78</v>
      </c>
      <c r="N17" s="142">
        <f>SUM(N18,N34,N165)</f>
        <v>0</v>
      </c>
      <c r="O17" s="137">
        <f t="shared" ref="O17:T17" si="6">SUM(O18,O34,O165)</f>
        <v>249150754.34920821</v>
      </c>
      <c r="P17" s="142">
        <f t="shared" si="6"/>
        <v>5642164.71</v>
      </c>
      <c r="Q17" s="143">
        <f t="shared" si="6"/>
        <v>254792919.05920818</v>
      </c>
      <c r="R17" s="144">
        <f t="shared" si="6"/>
        <v>0</v>
      </c>
      <c r="S17" s="144">
        <f t="shared" si="6"/>
        <v>0</v>
      </c>
      <c r="T17" s="145">
        <f t="shared" si="6"/>
        <v>254792919.05920818</v>
      </c>
      <c r="U17" s="91"/>
      <c r="V17" s="137">
        <f>SUM(V18,V34,V165)</f>
        <v>53407717</v>
      </c>
      <c r="W17" s="142">
        <f>SUM(W18,W34,W165)</f>
        <v>0</v>
      </c>
      <c r="X17" s="143">
        <f t="shared" ref="X17:X80" si="7">SUM(V17:W17)</f>
        <v>53407717</v>
      </c>
      <c r="Y17" s="144">
        <f>SUM(Y18,Y34,Y165)</f>
        <v>0</v>
      </c>
      <c r="Z17" s="144">
        <f>SUM(Z18,Z34,Z165)</f>
        <v>0</v>
      </c>
      <c r="AA17" s="145">
        <f>SUM(X17:Z17)</f>
        <v>53407717</v>
      </c>
      <c r="AB17" s="91"/>
      <c r="AC17" s="137">
        <f>SUM(AC18,AC34,AC165)</f>
        <v>55818515</v>
      </c>
      <c r="AD17" s="142">
        <f>SUM(AD18,AD34,AD165)</f>
        <v>0</v>
      </c>
      <c r="AE17" s="143">
        <f t="shared" ref="AE17:AE80" si="8">SUM(AC17:AD17)</f>
        <v>55818515</v>
      </c>
      <c r="AF17" s="142">
        <f>SUM(AF18,AF34,AF165)</f>
        <v>0</v>
      </c>
      <c r="AG17" s="142">
        <f>SUM(AG18,AG34,AG165)</f>
        <v>864000</v>
      </c>
      <c r="AH17" s="145">
        <f>SUM(AE17:AG17)</f>
        <v>56682515</v>
      </c>
      <c r="AI17" s="92"/>
      <c r="AJ17" s="140">
        <f t="shared" ref="AJ17:AU17" si="9">SUM(AJ18,AJ34,AJ165)</f>
        <v>18880375.668238185</v>
      </c>
      <c r="AK17" s="140">
        <f t="shared" si="9"/>
        <v>20053374.849071521</v>
      </c>
      <c r="AL17" s="140">
        <f t="shared" si="9"/>
        <v>22536065.853421517</v>
      </c>
      <c r="AM17" s="140">
        <f t="shared" si="9"/>
        <v>23618947.349071518</v>
      </c>
      <c r="AN17" s="140">
        <f t="shared" si="9"/>
        <v>23520872.849071518</v>
      </c>
      <c r="AO17" s="140">
        <f t="shared" si="9"/>
        <v>19745319.349071521</v>
      </c>
      <c r="AP17" s="140">
        <f t="shared" si="9"/>
        <v>21683056.849071518</v>
      </c>
      <c r="AQ17" s="140">
        <f t="shared" si="9"/>
        <v>21266313.349071518</v>
      </c>
      <c r="AR17" s="140">
        <f t="shared" si="9"/>
        <v>21098508.349071521</v>
      </c>
      <c r="AS17" s="140">
        <f t="shared" si="9"/>
        <v>20643995.349071518</v>
      </c>
      <c r="AT17" s="140">
        <f t="shared" si="9"/>
        <v>21272375.349071518</v>
      </c>
      <c r="AU17" s="140">
        <f t="shared" si="9"/>
        <v>20473713.895904832</v>
      </c>
      <c r="AV17" s="140">
        <f t="shared" ref="AV17:AV80" si="10">SUM(AJ17:AU17)</f>
        <v>254792919.05920821</v>
      </c>
      <c r="AW17" s="146">
        <f t="shared" ref="AW17:AW80" si="11">T17-AV17</f>
        <v>0</v>
      </c>
      <c r="AX17" s="147"/>
      <c r="AY17" s="140">
        <f t="shared" ref="AY17:AY80" si="12">SUM(AJ17:AL17)</f>
        <v>61469816.370731227</v>
      </c>
      <c r="AZ17" s="140">
        <f t="shared" ref="AZ17:AZ80" si="13">SUM(AM17:AO17)</f>
        <v>66885139.547214553</v>
      </c>
      <c r="BA17" s="140">
        <f t="shared" ref="BA17:BA80" si="14">SUM(AP17:AR17)</f>
        <v>64047878.547214553</v>
      </c>
      <c r="BB17" s="140">
        <f t="shared" ref="BB17:BB80" si="15">SUM(AS17:AU17)</f>
        <v>62390084.594047867</v>
      </c>
      <c r="BC17" s="140">
        <f t="shared" ref="BC17:BC80" si="16">SUM(AY17,AZ17,BA17,BB17)</f>
        <v>254792919.05920818</v>
      </c>
      <c r="BD17" s="140">
        <f t="shared" ref="BD17:BD80" si="17">T17-BC17</f>
        <v>0</v>
      </c>
    </row>
    <row r="18" spans="2:56" x14ac:dyDescent="0.3">
      <c r="B18" s="148" t="s">
        <v>50</v>
      </c>
      <c r="C18" s="149">
        <f>SUM(C19,C29)</f>
        <v>152829842</v>
      </c>
      <c r="D18" s="150">
        <f>SUM(D19,D29)</f>
        <v>153217580.19999999</v>
      </c>
      <c r="E18" s="151">
        <f t="shared" si="4"/>
        <v>1.0025370581748032</v>
      </c>
      <c r="F18" s="149">
        <f>SUM(F19,F29)</f>
        <v>155376798</v>
      </c>
      <c r="G18" s="150">
        <f>SUM(G19,G29)</f>
        <v>153121115.80000001</v>
      </c>
      <c r="H18" s="151">
        <f t="shared" si="5"/>
        <v>0.98548250299249962</v>
      </c>
      <c r="I18" s="149">
        <f>SUM(I19,I29)</f>
        <v>164584078</v>
      </c>
      <c r="J18" s="152">
        <f>SUM(J19,J29)</f>
        <v>180840139.42000002</v>
      </c>
      <c r="K18" s="153">
        <f t="shared" si="1"/>
        <v>1.0987705592031813</v>
      </c>
      <c r="L18" s="149">
        <f>SUM(L19,L29)</f>
        <v>191422497</v>
      </c>
      <c r="M18" s="152">
        <f>SUM(M19,M29)</f>
        <v>182528480.78</v>
      </c>
      <c r="N18" s="154">
        <f>SUM(N19,N29)</f>
        <v>0</v>
      </c>
      <c r="O18" s="149">
        <f t="shared" ref="O18:T18" si="18">SUM(O19,O29)</f>
        <v>200580831.34920821</v>
      </c>
      <c r="P18" s="154">
        <f t="shared" si="18"/>
        <v>-212.29000000000002</v>
      </c>
      <c r="Q18" s="155">
        <f t="shared" si="18"/>
        <v>200580619.05920818</v>
      </c>
      <c r="R18" s="154">
        <f t="shared" si="18"/>
        <v>0</v>
      </c>
      <c r="S18" s="154">
        <f t="shared" si="18"/>
        <v>0</v>
      </c>
      <c r="T18" s="156">
        <f t="shared" si="18"/>
        <v>200580619.05920818</v>
      </c>
      <c r="U18" s="157"/>
      <c r="V18" s="149">
        <f>SUM(V19,V29)</f>
        <v>0</v>
      </c>
      <c r="W18" s="154">
        <f>SUM(W19,W29)</f>
        <v>0</v>
      </c>
      <c r="X18" s="155">
        <f t="shared" si="7"/>
        <v>0</v>
      </c>
      <c r="Y18" s="154">
        <f>SUM(Y19,Y29)</f>
        <v>0</v>
      </c>
      <c r="Z18" s="154">
        <f>SUM(Z19,Z29)</f>
        <v>0</v>
      </c>
      <c r="AA18" s="156">
        <f t="shared" ref="AA18:AA81" si="19">SUM(X18:Z18)</f>
        <v>0</v>
      </c>
      <c r="AB18" s="157"/>
      <c r="AC18" s="149">
        <f>SUM(AC19,AC29)</f>
        <v>0</v>
      </c>
      <c r="AD18" s="154">
        <f>SUM(AD19,AD29)</f>
        <v>0</v>
      </c>
      <c r="AE18" s="155">
        <f t="shared" si="8"/>
        <v>0</v>
      </c>
      <c r="AF18" s="154">
        <f>SUM(AF19,AF29)</f>
        <v>0</v>
      </c>
      <c r="AG18" s="154">
        <f>SUM(AG19,AG29)</f>
        <v>0</v>
      </c>
      <c r="AH18" s="156">
        <f t="shared" ref="AH18:AH81" si="20">SUM(AE18:AG18)</f>
        <v>0</v>
      </c>
      <c r="AJ18" s="152">
        <f t="shared" ref="AJ18:AU18" si="21">SUM(AJ19,AJ29)</f>
        <v>16199002.671238184</v>
      </c>
      <c r="AK18" s="152">
        <f t="shared" si="21"/>
        <v>15935001.35207152</v>
      </c>
      <c r="AL18" s="152">
        <f t="shared" si="21"/>
        <v>16187002.356421519</v>
      </c>
      <c r="AM18" s="152">
        <f t="shared" si="21"/>
        <v>16212002.352071518</v>
      </c>
      <c r="AN18" s="152">
        <f t="shared" si="21"/>
        <v>16184002.352071516</v>
      </c>
      <c r="AO18" s="152">
        <f t="shared" si="21"/>
        <v>16155002.35207152</v>
      </c>
      <c r="AP18" s="152">
        <f t="shared" si="21"/>
        <v>16812000.352071516</v>
      </c>
      <c r="AQ18" s="152">
        <f t="shared" si="21"/>
        <v>16849998.352071516</v>
      </c>
      <c r="AR18" s="152">
        <f t="shared" si="21"/>
        <v>17767998.35207152</v>
      </c>
      <c r="AS18" s="152">
        <f t="shared" si="21"/>
        <v>17291199.352071516</v>
      </c>
      <c r="AT18" s="152">
        <f t="shared" si="21"/>
        <v>17329100.352071516</v>
      </c>
      <c r="AU18" s="152">
        <f t="shared" si="21"/>
        <v>17658308.862904832</v>
      </c>
      <c r="AV18" s="152">
        <f t="shared" si="10"/>
        <v>200580619.05920821</v>
      </c>
      <c r="AW18" s="158">
        <f t="shared" si="11"/>
        <v>0</v>
      </c>
      <c r="AY18" s="152">
        <f t="shared" si="12"/>
        <v>48321006.379731223</v>
      </c>
      <c r="AZ18" s="152">
        <f t="shared" si="13"/>
        <v>48551007.056214556</v>
      </c>
      <c r="BA18" s="152">
        <f t="shared" si="14"/>
        <v>51429997.056214556</v>
      </c>
      <c r="BB18" s="152">
        <f t="shared" si="15"/>
        <v>52278608.567047864</v>
      </c>
      <c r="BC18" s="152">
        <f t="shared" si="16"/>
        <v>200580619.05920818</v>
      </c>
      <c r="BD18" s="152">
        <f t="shared" si="17"/>
        <v>0</v>
      </c>
    </row>
    <row r="19" spans="2:56" x14ac:dyDescent="0.3">
      <c r="B19" s="159" t="s">
        <v>51</v>
      </c>
      <c r="C19" s="160">
        <f>SUM(C20:C28)</f>
        <v>131975407</v>
      </c>
      <c r="D19" s="161">
        <f>SUM(D20:D28)</f>
        <v>132418071.3</v>
      </c>
      <c r="E19" s="162">
        <f t="shared" si="4"/>
        <v>1.003354142336534</v>
      </c>
      <c r="F19" s="160">
        <f>SUM(F20:F28)</f>
        <v>133840420</v>
      </c>
      <c r="G19" s="161">
        <f>SUM(G20:G28)</f>
        <v>131755924.16</v>
      </c>
      <c r="H19" s="162">
        <f t="shared" si="5"/>
        <v>0.98442551330905859</v>
      </c>
      <c r="I19" s="160">
        <f>SUM(I20:I28)</f>
        <v>140857637</v>
      </c>
      <c r="J19" s="163">
        <f>SUM(J20:J28)</f>
        <v>140166890.10000002</v>
      </c>
      <c r="K19" s="164">
        <f t="shared" si="1"/>
        <v>0.99509613454611645</v>
      </c>
      <c r="L19" s="160">
        <f>SUM(L20:L28)</f>
        <v>162039788</v>
      </c>
      <c r="M19" s="163">
        <f>SUM(M20:M28)</f>
        <v>155666455</v>
      </c>
      <c r="N19" s="165">
        <f>SUM(N20:N28)</f>
        <v>0</v>
      </c>
      <c r="O19" s="160">
        <f t="shared" ref="O19:T19" si="22">SUM(O20:O28)</f>
        <v>168930574.68785438</v>
      </c>
      <c r="P19" s="165">
        <f t="shared" si="22"/>
        <v>-0.86</v>
      </c>
      <c r="Q19" s="166">
        <f t="shared" si="22"/>
        <v>168930573.82785437</v>
      </c>
      <c r="R19" s="165">
        <f t="shared" si="22"/>
        <v>0</v>
      </c>
      <c r="S19" s="165">
        <f t="shared" si="22"/>
        <v>0</v>
      </c>
      <c r="T19" s="167">
        <f t="shared" si="22"/>
        <v>168930573.82785437</v>
      </c>
      <c r="U19" s="157"/>
      <c r="V19" s="160">
        <f>SUM(V20:V28)</f>
        <v>0</v>
      </c>
      <c r="W19" s="165">
        <f>SUM(W20:W28)</f>
        <v>0</v>
      </c>
      <c r="X19" s="166">
        <f t="shared" si="7"/>
        <v>0</v>
      </c>
      <c r="Y19" s="165">
        <f>SUM(Y20:Y28)</f>
        <v>0</v>
      </c>
      <c r="Z19" s="165">
        <f>SUM(Z20:Z28)</f>
        <v>0</v>
      </c>
      <c r="AA19" s="167">
        <f t="shared" si="19"/>
        <v>0</v>
      </c>
      <c r="AB19" s="157"/>
      <c r="AC19" s="160">
        <f>SUM(AC20:AC28)</f>
        <v>0</v>
      </c>
      <c r="AD19" s="165">
        <f>SUM(AD20:AD28)</f>
        <v>0</v>
      </c>
      <c r="AE19" s="166">
        <f t="shared" si="8"/>
        <v>0</v>
      </c>
      <c r="AF19" s="165">
        <f>SUM(AF20:AF28)</f>
        <v>0</v>
      </c>
      <c r="AG19" s="165">
        <f>SUM(AG20:AG28)</f>
        <v>0</v>
      </c>
      <c r="AH19" s="167">
        <f t="shared" si="20"/>
        <v>0</v>
      </c>
      <c r="AJ19" s="163">
        <f t="shared" ref="AJ19:AU19" si="23">SUM(AJ20:AJ28)</f>
        <v>13636001.901958698</v>
      </c>
      <c r="AK19" s="163">
        <f t="shared" si="23"/>
        <v>13365000.963625368</v>
      </c>
      <c r="AL19" s="163">
        <f t="shared" si="23"/>
        <v>13617001.967975367</v>
      </c>
      <c r="AM19" s="163">
        <f t="shared" si="23"/>
        <v>13635001.963625366</v>
      </c>
      <c r="AN19" s="163">
        <f t="shared" si="23"/>
        <v>13607001.963625364</v>
      </c>
      <c r="AO19" s="163">
        <f t="shared" si="23"/>
        <v>13578001.963625368</v>
      </c>
      <c r="AP19" s="163">
        <f t="shared" si="23"/>
        <v>14149999.963625366</v>
      </c>
      <c r="AQ19" s="163">
        <f t="shared" si="23"/>
        <v>14195997.963625366</v>
      </c>
      <c r="AR19" s="163">
        <f t="shared" si="23"/>
        <v>15058997.96362537</v>
      </c>
      <c r="AS19" s="163">
        <f t="shared" si="23"/>
        <v>14561198.963625364</v>
      </c>
      <c r="AT19" s="163">
        <f t="shared" si="23"/>
        <v>14599099.963625366</v>
      </c>
      <c r="AU19" s="163">
        <f t="shared" si="23"/>
        <v>14927268.285292016</v>
      </c>
      <c r="AV19" s="163">
        <f t="shared" si="10"/>
        <v>168930573.82785442</v>
      </c>
      <c r="AW19" s="168">
        <f t="shared" si="11"/>
        <v>0</v>
      </c>
      <c r="AY19" s="163">
        <f t="shared" si="12"/>
        <v>40618004.833559439</v>
      </c>
      <c r="AZ19" s="163">
        <f t="shared" si="13"/>
        <v>40820005.890876099</v>
      </c>
      <c r="BA19" s="163">
        <f t="shared" si="14"/>
        <v>43404995.890876099</v>
      </c>
      <c r="BB19" s="163">
        <f t="shared" si="15"/>
        <v>44087567.212542742</v>
      </c>
      <c r="BC19" s="163">
        <f t="shared" si="16"/>
        <v>168930573.82785439</v>
      </c>
      <c r="BD19" s="163">
        <f t="shared" si="17"/>
        <v>0</v>
      </c>
    </row>
    <row r="20" spans="2:56" x14ac:dyDescent="0.3">
      <c r="B20" s="169" t="s">
        <v>52</v>
      </c>
      <c r="C20" s="170">
        <f t="shared" ref="C20:D28" si="24">SUM(C224,C836)</f>
        <v>104664964</v>
      </c>
      <c r="D20" s="171">
        <f t="shared" si="24"/>
        <v>105706768.82000001</v>
      </c>
      <c r="E20" s="172">
        <f t="shared" si="4"/>
        <v>1.0099537111578236</v>
      </c>
      <c r="F20" s="170">
        <f t="shared" ref="F20:G28" si="25">SUM(F224,F836)</f>
        <v>110846187</v>
      </c>
      <c r="G20" s="171">
        <f t="shared" si="25"/>
        <v>109594675.74999999</v>
      </c>
      <c r="H20" s="172">
        <f t="shared" si="5"/>
        <v>0.98870947856781022</v>
      </c>
      <c r="I20" s="170">
        <f t="shared" ref="I20:J28" si="26">SUM(I224,I836)</f>
        <v>116831673</v>
      </c>
      <c r="J20" s="173">
        <f t="shared" si="26"/>
        <v>116608393.99000002</v>
      </c>
      <c r="K20" s="174">
        <f t="shared" si="1"/>
        <v>0.99808888288366826</v>
      </c>
      <c r="L20" s="170">
        <f t="shared" ref="L20:T28" si="27">SUM(L224,L836)</f>
        <v>133203627</v>
      </c>
      <c r="M20" s="173">
        <f t="shared" si="27"/>
        <v>128612844</v>
      </c>
      <c r="N20" s="175">
        <f t="shared" si="27"/>
        <v>0</v>
      </c>
      <c r="O20" s="170">
        <f t="shared" si="27"/>
        <v>144448819.09026295</v>
      </c>
      <c r="P20" s="175">
        <f t="shared" si="27"/>
        <v>-0.49</v>
      </c>
      <c r="Q20" s="166">
        <f t="shared" si="27"/>
        <v>144448818.60026294</v>
      </c>
      <c r="R20" s="175">
        <f t="shared" si="27"/>
        <v>0</v>
      </c>
      <c r="S20" s="175">
        <f t="shared" si="27"/>
        <v>0</v>
      </c>
      <c r="T20" s="167">
        <f t="shared" si="27"/>
        <v>144448818.60026294</v>
      </c>
      <c r="U20" s="157"/>
      <c r="V20" s="170">
        <f t="shared" ref="V20:W28" si="28">SUM(V224,V836)</f>
        <v>0</v>
      </c>
      <c r="W20" s="175">
        <f t="shared" si="28"/>
        <v>0</v>
      </c>
      <c r="X20" s="166">
        <f t="shared" si="7"/>
        <v>0</v>
      </c>
      <c r="Y20" s="175">
        <f t="shared" ref="Y20:Z28" si="29">SUM(Y224,Y836)</f>
        <v>0</v>
      </c>
      <c r="Z20" s="175">
        <f t="shared" si="29"/>
        <v>0</v>
      </c>
      <c r="AA20" s="167">
        <f t="shared" si="19"/>
        <v>0</v>
      </c>
      <c r="AB20" s="157"/>
      <c r="AC20" s="170">
        <f t="shared" ref="AC20:AD28" si="30">SUM(AC224,AC836)</f>
        <v>0</v>
      </c>
      <c r="AD20" s="175">
        <f t="shared" si="30"/>
        <v>0</v>
      </c>
      <c r="AE20" s="166">
        <f t="shared" si="8"/>
        <v>0</v>
      </c>
      <c r="AF20" s="175">
        <f t="shared" ref="AF20:AG28" si="31">SUM(AF224,AF836)</f>
        <v>0</v>
      </c>
      <c r="AG20" s="175">
        <f t="shared" si="31"/>
        <v>0</v>
      </c>
      <c r="AH20" s="167">
        <f t="shared" si="20"/>
        <v>0</v>
      </c>
      <c r="AJ20" s="163">
        <f t="shared" ref="AJ20:AU28" si="32">SUM(AJ224,AJ836)</f>
        <v>11605024.550021911</v>
      </c>
      <c r="AK20" s="163">
        <f t="shared" si="32"/>
        <v>11379023.590855246</v>
      </c>
      <c r="AL20" s="163">
        <f t="shared" si="32"/>
        <v>11500997.590855246</v>
      </c>
      <c r="AM20" s="163">
        <f t="shared" si="32"/>
        <v>11604024.590855245</v>
      </c>
      <c r="AN20" s="163">
        <f t="shared" si="32"/>
        <v>11595076.590855243</v>
      </c>
      <c r="AO20" s="163">
        <f t="shared" si="32"/>
        <v>11547024.590855246</v>
      </c>
      <c r="AP20" s="163">
        <f t="shared" si="32"/>
        <v>12134022.590855245</v>
      </c>
      <c r="AQ20" s="163">
        <f t="shared" si="32"/>
        <v>12165020.590855245</v>
      </c>
      <c r="AR20" s="163">
        <f t="shared" si="32"/>
        <v>13028020.590855248</v>
      </c>
      <c r="AS20" s="163">
        <f t="shared" si="32"/>
        <v>12530221.590855243</v>
      </c>
      <c r="AT20" s="163">
        <f t="shared" si="32"/>
        <v>12568122.590855245</v>
      </c>
      <c r="AU20" s="163">
        <f t="shared" si="32"/>
        <v>12792239.141688561</v>
      </c>
      <c r="AV20" s="163">
        <f t="shared" si="10"/>
        <v>144448818.60026291</v>
      </c>
      <c r="AW20" s="168">
        <f t="shared" si="11"/>
        <v>0</v>
      </c>
      <c r="AY20" s="163">
        <f t="shared" si="12"/>
        <v>34485045.731732406</v>
      </c>
      <c r="AZ20" s="163">
        <f t="shared" si="13"/>
        <v>34746125.772565737</v>
      </c>
      <c r="BA20" s="163">
        <f t="shared" si="14"/>
        <v>37327063.772565737</v>
      </c>
      <c r="BB20" s="163">
        <f t="shared" si="15"/>
        <v>37890583.323399052</v>
      </c>
      <c r="BC20" s="163">
        <f t="shared" si="16"/>
        <v>144448818.60026294</v>
      </c>
      <c r="BD20" s="163">
        <f t="shared" si="17"/>
        <v>0</v>
      </c>
    </row>
    <row r="21" spans="2:56" x14ac:dyDescent="0.3">
      <c r="B21" s="169" t="s">
        <v>53</v>
      </c>
      <c r="C21" s="170">
        <f t="shared" si="24"/>
        <v>118496</v>
      </c>
      <c r="D21" s="171">
        <f t="shared" si="24"/>
        <v>64029.3</v>
      </c>
      <c r="E21" s="172">
        <f t="shared" si="4"/>
        <v>0.54034988522819338</v>
      </c>
      <c r="F21" s="170">
        <f t="shared" si="25"/>
        <v>24459</v>
      </c>
      <c r="G21" s="171">
        <f t="shared" si="25"/>
        <v>0</v>
      </c>
      <c r="H21" s="172">
        <f t="shared" si="5"/>
        <v>0</v>
      </c>
      <c r="I21" s="170">
        <f t="shared" si="26"/>
        <v>31051</v>
      </c>
      <c r="J21" s="173">
        <f t="shared" si="26"/>
        <v>58038.2</v>
      </c>
      <c r="K21" s="174">
        <f t="shared" si="1"/>
        <v>1.8691249879230942</v>
      </c>
      <c r="L21" s="170">
        <f t="shared" si="27"/>
        <v>0</v>
      </c>
      <c r="M21" s="173">
        <f t="shared" si="27"/>
        <v>-300</v>
      </c>
      <c r="N21" s="175">
        <f t="shared" si="27"/>
        <v>0</v>
      </c>
      <c r="O21" s="170">
        <f t="shared" si="27"/>
        <v>0</v>
      </c>
      <c r="P21" s="175">
        <f t="shared" si="27"/>
        <v>0</v>
      </c>
      <c r="Q21" s="166">
        <f t="shared" si="27"/>
        <v>0</v>
      </c>
      <c r="R21" s="175">
        <f t="shared" si="27"/>
        <v>0</v>
      </c>
      <c r="S21" s="175">
        <f t="shared" si="27"/>
        <v>0</v>
      </c>
      <c r="T21" s="167">
        <f t="shared" si="27"/>
        <v>0</v>
      </c>
      <c r="U21" s="157"/>
      <c r="V21" s="170">
        <f t="shared" si="28"/>
        <v>0</v>
      </c>
      <c r="W21" s="175">
        <f t="shared" si="28"/>
        <v>0</v>
      </c>
      <c r="X21" s="166">
        <f t="shared" si="7"/>
        <v>0</v>
      </c>
      <c r="Y21" s="175">
        <f t="shared" si="29"/>
        <v>0</v>
      </c>
      <c r="Z21" s="175">
        <f t="shared" si="29"/>
        <v>0</v>
      </c>
      <c r="AA21" s="167">
        <f t="shared" si="19"/>
        <v>0</v>
      </c>
      <c r="AB21" s="157"/>
      <c r="AC21" s="170">
        <f t="shared" si="30"/>
        <v>0</v>
      </c>
      <c r="AD21" s="175">
        <f t="shared" si="30"/>
        <v>0</v>
      </c>
      <c r="AE21" s="166">
        <f t="shared" si="8"/>
        <v>0</v>
      </c>
      <c r="AF21" s="175">
        <f t="shared" si="31"/>
        <v>0</v>
      </c>
      <c r="AG21" s="175">
        <f t="shared" si="31"/>
        <v>0</v>
      </c>
      <c r="AH21" s="167">
        <f t="shared" si="20"/>
        <v>0</v>
      </c>
      <c r="AJ21" s="163">
        <f t="shared" si="32"/>
        <v>0</v>
      </c>
      <c r="AK21" s="163">
        <f t="shared" si="32"/>
        <v>0</v>
      </c>
      <c r="AL21" s="163">
        <f t="shared" si="32"/>
        <v>0</v>
      </c>
      <c r="AM21" s="163">
        <f t="shared" si="32"/>
        <v>0</v>
      </c>
      <c r="AN21" s="163">
        <f t="shared" si="32"/>
        <v>0</v>
      </c>
      <c r="AO21" s="163">
        <f t="shared" si="32"/>
        <v>0</v>
      </c>
      <c r="AP21" s="163">
        <f t="shared" si="32"/>
        <v>0</v>
      </c>
      <c r="AQ21" s="163">
        <f t="shared" si="32"/>
        <v>0</v>
      </c>
      <c r="AR21" s="163">
        <f t="shared" si="32"/>
        <v>0</v>
      </c>
      <c r="AS21" s="163">
        <f t="shared" si="32"/>
        <v>0</v>
      </c>
      <c r="AT21" s="163">
        <f t="shared" si="32"/>
        <v>0</v>
      </c>
      <c r="AU21" s="163">
        <f t="shared" si="32"/>
        <v>0</v>
      </c>
      <c r="AV21" s="163">
        <f t="shared" si="10"/>
        <v>0</v>
      </c>
      <c r="AW21" s="168">
        <f t="shared" si="11"/>
        <v>0</v>
      </c>
      <c r="AY21" s="163">
        <f t="shared" si="12"/>
        <v>0</v>
      </c>
      <c r="AZ21" s="163">
        <f t="shared" si="13"/>
        <v>0</v>
      </c>
      <c r="BA21" s="163">
        <f t="shared" si="14"/>
        <v>0</v>
      </c>
      <c r="BB21" s="163">
        <f t="shared" si="15"/>
        <v>0</v>
      </c>
      <c r="BC21" s="163">
        <f t="shared" si="16"/>
        <v>0</v>
      </c>
      <c r="BD21" s="163">
        <f t="shared" si="17"/>
        <v>0</v>
      </c>
    </row>
    <row r="22" spans="2:56" x14ac:dyDescent="0.3">
      <c r="B22" s="169" t="s">
        <v>54</v>
      </c>
      <c r="C22" s="170">
        <f t="shared" si="24"/>
        <v>157000</v>
      </c>
      <c r="D22" s="171">
        <f t="shared" si="24"/>
        <v>185279</v>
      </c>
      <c r="E22" s="172">
        <f t="shared" si="4"/>
        <v>1.1801210191082803</v>
      </c>
      <c r="F22" s="170">
        <f t="shared" si="25"/>
        <v>111674</v>
      </c>
      <c r="G22" s="171">
        <f t="shared" si="25"/>
        <v>105357</v>
      </c>
      <c r="H22" s="172">
        <f t="shared" si="5"/>
        <v>0.94343356555688884</v>
      </c>
      <c r="I22" s="170">
        <f t="shared" si="26"/>
        <v>129499</v>
      </c>
      <c r="J22" s="173">
        <f t="shared" si="26"/>
        <v>76291</v>
      </c>
      <c r="K22" s="174">
        <f t="shared" si="1"/>
        <v>0.58912424034162425</v>
      </c>
      <c r="L22" s="170">
        <f t="shared" si="27"/>
        <v>0</v>
      </c>
      <c r="M22" s="173">
        <f t="shared" si="27"/>
        <v>0</v>
      </c>
      <c r="N22" s="175">
        <f t="shared" si="27"/>
        <v>0</v>
      </c>
      <c r="O22" s="170">
        <f t="shared" si="27"/>
        <v>0</v>
      </c>
      <c r="P22" s="175">
        <f t="shared" si="27"/>
        <v>0</v>
      </c>
      <c r="Q22" s="166">
        <f t="shared" si="27"/>
        <v>0</v>
      </c>
      <c r="R22" s="175">
        <f t="shared" si="27"/>
        <v>0</v>
      </c>
      <c r="S22" s="175">
        <f t="shared" si="27"/>
        <v>0</v>
      </c>
      <c r="T22" s="167">
        <f t="shared" si="27"/>
        <v>0</v>
      </c>
      <c r="U22" s="157"/>
      <c r="V22" s="170">
        <f t="shared" si="28"/>
        <v>0</v>
      </c>
      <c r="W22" s="175">
        <f t="shared" si="28"/>
        <v>0</v>
      </c>
      <c r="X22" s="166">
        <f t="shared" si="7"/>
        <v>0</v>
      </c>
      <c r="Y22" s="175">
        <f t="shared" si="29"/>
        <v>0</v>
      </c>
      <c r="Z22" s="175">
        <f t="shared" si="29"/>
        <v>0</v>
      </c>
      <c r="AA22" s="167">
        <f t="shared" si="19"/>
        <v>0</v>
      </c>
      <c r="AB22" s="157"/>
      <c r="AC22" s="170">
        <f t="shared" si="30"/>
        <v>0</v>
      </c>
      <c r="AD22" s="175">
        <f t="shared" si="30"/>
        <v>0</v>
      </c>
      <c r="AE22" s="166">
        <f t="shared" si="8"/>
        <v>0</v>
      </c>
      <c r="AF22" s="175">
        <f t="shared" si="31"/>
        <v>0</v>
      </c>
      <c r="AG22" s="175">
        <f t="shared" si="31"/>
        <v>0</v>
      </c>
      <c r="AH22" s="167">
        <f t="shared" si="20"/>
        <v>0</v>
      </c>
      <c r="AJ22" s="163">
        <f t="shared" si="32"/>
        <v>0</v>
      </c>
      <c r="AK22" s="163">
        <f t="shared" si="32"/>
        <v>0</v>
      </c>
      <c r="AL22" s="163">
        <f t="shared" si="32"/>
        <v>0</v>
      </c>
      <c r="AM22" s="163">
        <f t="shared" si="32"/>
        <v>0</v>
      </c>
      <c r="AN22" s="163">
        <f t="shared" si="32"/>
        <v>0</v>
      </c>
      <c r="AO22" s="163">
        <f t="shared" si="32"/>
        <v>0</v>
      </c>
      <c r="AP22" s="163">
        <f t="shared" si="32"/>
        <v>0</v>
      </c>
      <c r="AQ22" s="163">
        <f t="shared" si="32"/>
        <v>0</v>
      </c>
      <c r="AR22" s="163">
        <f t="shared" si="32"/>
        <v>0</v>
      </c>
      <c r="AS22" s="163">
        <f t="shared" si="32"/>
        <v>0</v>
      </c>
      <c r="AT22" s="163">
        <f t="shared" si="32"/>
        <v>0</v>
      </c>
      <c r="AU22" s="163">
        <f t="shared" si="32"/>
        <v>0</v>
      </c>
      <c r="AV22" s="163">
        <f t="shared" si="10"/>
        <v>0</v>
      </c>
      <c r="AW22" s="168">
        <f t="shared" si="11"/>
        <v>0</v>
      </c>
      <c r="AY22" s="163">
        <f t="shared" si="12"/>
        <v>0</v>
      </c>
      <c r="AZ22" s="163">
        <f t="shared" si="13"/>
        <v>0</v>
      </c>
      <c r="BA22" s="163">
        <f t="shared" si="14"/>
        <v>0</v>
      </c>
      <c r="BB22" s="163">
        <f t="shared" si="15"/>
        <v>0</v>
      </c>
      <c r="BC22" s="163">
        <f t="shared" si="16"/>
        <v>0</v>
      </c>
      <c r="BD22" s="163">
        <f t="shared" si="17"/>
        <v>0</v>
      </c>
    </row>
    <row r="23" spans="2:56" x14ac:dyDescent="0.3">
      <c r="B23" s="169" t="s">
        <v>55</v>
      </c>
      <c r="C23" s="170">
        <f t="shared" si="24"/>
        <v>93600</v>
      </c>
      <c r="D23" s="171">
        <f t="shared" si="24"/>
        <v>90402.81</v>
      </c>
      <c r="E23" s="172">
        <f t="shared" si="4"/>
        <v>0.9658419871794871</v>
      </c>
      <c r="F23" s="170">
        <f t="shared" si="25"/>
        <v>125623</v>
      </c>
      <c r="G23" s="171">
        <f t="shared" si="25"/>
        <v>125386.26</v>
      </c>
      <c r="H23" s="172">
        <f t="shared" si="5"/>
        <v>0.9981154724851341</v>
      </c>
      <c r="I23" s="170">
        <f t="shared" si="26"/>
        <v>13743</v>
      </c>
      <c r="J23" s="173">
        <f t="shared" si="26"/>
        <v>13742.74</v>
      </c>
      <c r="K23" s="174">
        <f t="shared" si="1"/>
        <v>0.99998108127774143</v>
      </c>
      <c r="L23" s="170">
        <f t="shared" si="27"/>
        <v>0</v>
      </c>
      <c r="M23" s="173">
        <f t="shared" si="27"/>
        <v>300000</v>
      </c>
      <c r="N23" s="175">
        <f t="shared" si="27"/>
        <v>0</v>
      </c>
      <c r="O23" s="170">
        <f t="shared" si="27"/>
        <v>0</v>
      </c>
      <c r="P23" s="175">
        <f t="shared" si="27"/>
        <v>0</v>
      </c>
      <c r="Q23" s="166">
        <f t="shared" si="27"/>
        <v>0</v>
      </c>
      <c r="R23" s="175">
        <f t="shared" si="27"/>
        <v>0</v>
      </c>
      <c r="S23" s="175">
        <f t="shared" si="27"/>
        <v>0</v>
      </c>
      <c r="T23" s="167">
        <f t="shared" si="27"/>
        <v>0</v>
      </c>
      <c r="U23" s="157"/>
      <c r="V23" s="170">
        <f t="shared" si="28"/>
        <v>0</v>
      </c>
      <c r="W23" s="175">
        <f t="shared" si="28"/>
        <v>0</v>
      </c>
      <c r="X23" s="166">
        <f t="shared" si="7"/>
        <v>0</v>
      </c>
      <c r="Y23" s="175">
        <f t="shared" si="29"/>
        <v>0</v>
      </c>
      <c r="Z23" s="175">
        <f t="shared" si="29"/>
        <v>0</v>
      </c>
      <c r="AA23" s="167">
        <f t="shared" si="19"/>
        <v>0</v>
      </c>
      <c r="AB23" s="157"/>
      <c r="AC23" s="170">
        <f t="shared" si="30"/>
        <v>0</v>
      </c>
      <c r="AD23" s="175">
        <f t="shared" si="30"/>
        <v>0</v>
      </c>
      <c r="AE23" s="166">
        <f t="shared" si="8"/>
        <v>0</v>
      </c>
      <c r="AF23" s="175">
        <f t="shared" si="31"/>
        <v>0</v>
      </c>
      <c r="AG23" s="175">
        <f t="shared" si="31"/>
        <v>0</v>
      </c>
      <c r="AH23" s="167">
        <f t="shared" si="20"/>
        <v>0</v>
      </c>
      <c r="AJ23" s="163">
        <f t="shared" si="32"/>
        <v>0</v>
      </c>
      <c r="AK23" s="163">
        <f t="shared" si="32"/>
        <v>0</v>
      </c>
      <c r="AL23" s="163">
        <f t="shared" si="32"/>
        <v>0</v>
      </c>
      <c r="AM23" s="163">
        <f t="shared" si="32"/>
        <v>0</v>
      </c>
      <c r="AN23" s="163">
        <f t="shared" si="32"/>
        <v>0</v>
      </c>
      <c r="AO23" s="163">
        <f t="shared" si="32"/>
        <v>0</v>
      </c>
      <c r="AP23" s="163">
        <f t="shared" si="32"/>
        <v>0</v>
      </c>
      <c r="AQ23" s="163">
        <f t="shared" si="32"/>
        <v>0</v>
      </c>
      <c r="AR23" s="163">
        <f t="shared" si="32"/>
        <v>0</v>
      </c>
      <c r="AS23" s="163">
        <f t="shared" si="32"/>
        <v>0</v>
      </c>
      <c r="AT23" s="163">
        <f t="shared" si="32"/>
        <v>0</v>
      </c>
      <c r="AU23" s="163">
        <f t="shared" si="32"/>
        <v>0</v>
      </c>
      <c r="AV23" s="163">
        <f t="shared" si="10"/>
        <v>0</v>
      </c>
      <c r="AW23" s="168">
        <f t="shared" si="11"/>
        <v>0</v>
      </c>
      <c r="AY23" s="163">
        <f t="shared" si="12"/>
        <v>0</v>
      </c>
      <c r="AZ23" s="163">
        <f t="shared" si="13"/>
        <v>0</v>
      </c>
      <c r="BA23" s="163">
        <f t="shared" si="14"/>
        <v>0</v>
      </c>
      <c r="BB23" s="163">
        <f t="shared" si="15"/>
        <v>0</v>
      </c>
      <c r="BC23" s="163">
        <f t="shared" si="16"/>
        <v>0</v>
      </c>
      <c r="BD23" s="163">
        <f t="shared" si="17"/>
        <v>0</v>
      </c>
    </row>
    <row r="24" spans="2:56" x14ac:dyDescent="0.3">
      <c r="B24" s="169" t="s">
        <v>56</v>
      </c>
      <c r="C24" s="170">
        <f t="shared" si="24"/>
        <v>1154381</v>
      </c>
      <c r="D24" s="171">
        <f t="shared" si="24"/>
        <v>1156390.3399999999</v>
      </c>
      <c r="E24" s="172">
        <f t="shared" si="4"/>
        <v>1.0017406211640696</v>
      </c>
      <c r="F24" s="170">
        <f t="shared" si="25"/>
        <v>960247</v>
      </c>
      <c r="G24" s="171">
        <f t="shared" si="25"/>
        <v>990343.58000000007</v>
      </c>
      <c r="H24" s="172">
        <f t="shared" si="5"/>
        <v>1.0313425399923146</v>
      </c>
      <c r="I24" s="170">
        <f t="shared" si="26"/>
        <v>1049551</v>
      </c>
      <c r="J24" s="173">
        <f t="shared" si="26"/>
        <v>1040989.64</v>
      </c>
      <c r="K24" s="174">
        <f t="shared" si="1"/>
        <v>0.99184283565067344</v>
      </c>
      <c r="L24" s="170">
        <f t="shared" si="27"/>
        <v>0</v>
      </c>
      <c r="M24" s="173">
        <f t="shared" si="27"/>
        <v>-100</v>
      </c>
      <c r="N24" s="175">
        <f t="shared" si="27"/>
        <v>0</v>
      </c>
      <c r="O24" s="170">
        <f t="shared" si="27"/>
        <v>0</v>
      </c>
      <c r="P24" s="175">
        <f t="shared" si="27"/>
        <v>0</v>
      </c>
      <c r="Q24" s="166">
        <f t="shared" si="27"/>
        <v>0</v>
      </c>
      <c r="R24" s="175">
        <f t="shared" si="27"/>
        <v>0</v>
      </c>
      <c r="S24" s="175">
        <f t="shared" si="27"/>
        <v>0</v>
      </c>
      <c r="T24" s="167">
        <f t="shared" si="27"/>
        <v>0</v>
      </c>
      <c r="U24" s="157"/>
      <c r="V24" s="170">
        <f t="shared" si="28"/>
        <v>0</v>
      </c>
      <c r="W24" s="175">
        <f t="shared" si="28"/>
        <v>0</v>
      </c>
      <c r="X24" s="166">
        <f t="shared" si="7"/>
        <v>0</v>
      </c>
      <c r="Y24" s="175">
        <f t="shared" si="29"/>
        <v>0</v>
      </c>
      <c r="Z24" s="175">
        <f t="shared" si="29"/>
        <v>0</v>
      </c>
      <c r="AA24" s="167">
        <f t="shared" si="19"/>
        <v>0</v>
      </c>
      <c r="AB24" s="157"/>
      <c r="AC24" s="170">
        <f t="shared" si="30"/>
        <v>0</v>
      </c>
      <c r="AD24" s="175">
        <f t="shared" si="30"/>
        <v>0</v>
      </c>
      <c r="AE24" s="166">
        <f t="shared" si="8"/>
        <v>0</v>
      </c>
      <c r="AF24" s="175">
        <f t="shared" si="31"/>
        <v>0</v>
      </c>
      <c r="AG24" s="175">
        <f t="shared" si="31"/>
        <v>0</v>
      </c>
      <c r="AH24" s="167">
        <f t="shared" si="20"/>
        <v>0</v>
      </c>
      <c r="AJ24" s="163">
        <f t="shared" si="32"/>
        <v>0</v>
      </c>
      <c r="AK24" s="163">
        <f t="shared" si="32"/>
        <v>0</v>
      </c>
      <c r="AL24" s="163">
        <f t="shared" si="32"/>
        <v>0</v>
      </c>
      <c r="AM24" s="163">
        <f t="shared" si="32"/>
        <v>0</v>
      </c>
      <c r="AN24" s="163">
        <f t="shared" si="32"/>
        <v>0</v>
      </c>
      <c r="AO24" s="163">
        <f t="shared" si="32"/>
        <v>0</v>
      </c>
      <c r="AP24" s="163">
        <f t="shared" si="32"/>
        <v>0</v>
      </c>
      <c r="AQ24" s="163">
        <f t="shared" si="32"/>
        <v>0</v>
      </c>
      <c r="AR24" s="163">
        <f t="shared" si="32"/>
        <v>0</v>
      </c>
      <c r="AS24" s="163">
        <f t="shared" si="32"/>
        <v>0</v>
      </c>
      <c r="AT24" s="163">
        <f t="shared" si="32"/>
        <v>0</v>
      </c>
      <c r="AU24" s="163">
        <f t="shared" si="32"/>
        <v>0</v>
      </c>
      <c r="AV24" s="163">
        <f t="shared" si="10"/>
        <v>0</v>
      </c>
      <c r="AW24" s="168">
        <f t="shared" si="11"/>
        <v>0</v>
      </c>
      <c r="AY24" s="163">
        <f t="shared" si="12"/>
        <v>0</v>
      </c>
      <c r="AZ24" s="163">
        <f t="shared" si="13"/>
        <v>0</v>
      </c>
      <c r="BA24" s="163">
        <f t="shared" si="14"/>
        <v>0</v>
      </c>
      <c r="BB24" s="163">
        <f t="shared" si="15"/>
        <v>0</v>
      </c>
      <c r="BC24" s="163">
        <f t="shared" si="16"/>
        <v>0</v>
      </c>
      <c r="BD24" s="163">
        <f t="shared" si="17"/>
        <v>0</v>
      </c>
    </row>
    <row r="25" spans="2:56" x14ac:dyDescent="0.3">
      <c r="B25" s="169" t="s">
        <v>57</v>
      </c>
      <c r="C25" s="170">
        <f t="shared" si="24"/>
        <v>22000</v>
      </c>
      <c r="D25" s="171">
        <f t="shared" si="24"/>
        <v>0</v>
      </c>
      <c r="E25" s="172">
        <f t="shared" si="4"/>
        <v>0</v>
      </c>
      <c r="F25" s="170">
        <f t="shared" si="25"/>
        <v>0</v>
      </c>
      <c r="G25" s="171">
        <f t="shared" si="25"/>
        <v>0</v>
      </c>
      <c r="H25" s="172">
        <f t="shared" si="5"/>
        <v>0</v>
      </c>
      <c r="I25" s="170">
        <f t="shared" si="26"/>
        <v>0</v>
      </c>
      <c r="J25" s="173">
        <f t="shared" si="26"/>
        <v>10899</v>
      </c>
      <c r="K25" s="174">
        <f t="shared" si="1"/>
        <v>0</v>
      </c>
      <c r="L25" s="170">
        <f t="shared" si="27"/>
        <v>0</v>
      </c>
      <c r="M25" s="173">
        <f t="shared" si="27"/>
        <v>0</v>
      </c>
      <c r="N25" s="175">
        <f t="shared" si="27"/>
        <v>0</v>
      </c>
      <c r="O25" s="170">
        <f t="shared" si="27"/>
        <v>0</v>
      </c>
      <c r="P25" s="175">
        <f t="shared" si="27"/>
        <v>0</v>
      </c>
      <c r="Q25" s="166">
        <f t="shared" si="27"/>
        <v>0</v>
      </c>
      <c r="R25" s="175">
        <f t="shared" si="27"/>
        <v>0</v>
      </c>
      <c r="S25" s="175">
        <f t="shared" si="27"/>
        <v>0</v>
      </c>
      <c r="T25" s="167">
        <f t="shared" si="27"/>
        <v>0</v>
      </c>
      <c r="U25" s="157"/>
      <c r="V25" s="170">
        <f t="shared" si="28"/>
        <v>0</v>
      </c>
      <c r="W25" s="175">
        <f t="shared" si="28"/>
        <v>0</v>
      </c>
      <c r="X25" s="166">
        <f t="shared" si="7"/>
        <v>0</v>
      </c>
      <c r="Y25" s="175">
        <f t="shared" si="29"/>
        <v>0</v>
      </c>
      <c r="Z25" s="175">
        <f t="shared" si="29"/>
        <v>0</v>
      </c>
      <c r="AA25" s="167">
        <f t="shared" si="19"/>
        <v>0</v>
      </c>
      <c r="AB25" s="157"/>
      <c r="AC25" s="170">
        <f t="shared" si="30"/>
        <v>0</v>
      </c>
      <c r="AD25" s="175">
        <f t="shared" si="30"/>
        <v>0</v>
      </c>
      <c r="AE25" s="166">
        <f t="shared" si="8"/>
        <v>0</v>
      </c>
      <c r="AF25" s="175">
        <f t="shared" si="31"/>
        <v>0</v>
      </c>
      <c r="AG25" s="175">
        <f t="shared" si="31"/>
        <v>0</v>
      </c>
      <c r="AH25" s="167">
        <f t="shared" si="20"/>
        <v>0</v>
      </c>
      <c r="AJ25" s="163">
        <f t="shared" si="32"/>
        <v>0</v>
      </c>
      <c r="AK25" s="163">
        <f t="shared" si="32"/>
        <v>0</v>
      </c>
      <c r="AL25" s="163">
        <f t="shared" si="32"/>
        <v>0</v>
      </c>
      <c r="AM25" s="163">
        <f t="shared" si="32"/>
        <v>0</v>
      </c>
      <c r="AN25" s="163">
        <f t="shared" si="32"/>
        <v>0</v>
      </c>
      <c r="AO25" s="163">
        <f t="shared" si="32"/>
        <v>0</v>
      </c>
      <c r="AP25" s="163">
        <f t="shared" si="32"/>
        <v>0</v>
      </c>
      <c r="AQ25" s="163">
        <f t="shared" si="32"/>
        <v>0</v>
      </c>
      <c r="AR25" s="163">
        <f t="shared" si="32"/>
        <v>0</v>
      </c>
      <c r="AS25" s="163">
        <f t="shared" si="32"/>
        <v>0</v>
      </c>
      <c r="AT25" s="163">
        <f t="shared" si="32"/>
        <v>0</v>
      </c>
      <c r="AU25" s="163">
        <f t="shared" si="32"/>
        <v>0</v>
      </c>
      <c r="AV25" s="163">
        <f t="shared" si="10"/>
        <v>0</v>
      </c>
      <c r="AW25" s="168">
        <f t="shared" si="11"/>
        <v>0</v>
      </c>
      <c r="AY25" s="163">
        <f t="shared" si="12"/>
        <v>0</v>
      </c>
      <c r="AZ25" s="163">
        <f t="shared" si="13"/>
        <v>0</v>
      </c>
      <c r="BA25" s="163">
        <f t="shared" si="14"/>
        <v>0</v>
      </c>
      <c r="BB25" s="163">
        <f t="shared" si="15"/>
        <v>0</v>
      </c>
      <c r="BC25" s="163">
        <f t="shared" si="16"/>
        <v>0</v>
      </c>
      <c r="BD25" s="163">
        <f t="shared" si="17"/>
        <v>0</v>
      </c>
    </row>
    <row r="26" spans="2:56" x14ac:dyDescent="0.3">
      <c r="B26" s="169" t="s">
        <v>58</v>
      </c>
      <c r="C26" s="170">
        <f t="shared" si="24"/>
        <v>4208909</v>
      </c>
      <c r="D26" s="171">
        <f t="shared" si="24"/>
        <v>3966104.47</v>
      </c>
      <c r="E26" s="172">
        <f t="shared" si="4"/>
        <v>0.94231176535296923</v>
      </c>
      <c r="F26" s="170">
        <f t="shared" si="25"/>
        <v>4138218</v>
      </c>
      <c r="G26" s="171">
        <f t="shared" si="25"/>
        <v>4032459.1699999995</v>
      </c>
      <c r="H26" s="172">
        <f t="shared" si="5"/>
        <v>0.9744433884343453</v>
      </c>
      <c r="I26" s="170">
        <f t="shared" si="26"/>
        <v>4348100</v>
      </c>
      <c r="J26" s="173">
        <f t="shared" si="26"/>
        <v>4248143.18</v>
      </c>
      <c r="K26" s="174">
        <f t="shared" si="1"/>
        <v>0.97701137968307994</v>
      </c>
      <c r="L26" s="170">
        <f t="shared" si="27"/>
        <v>5223416</v>
      </c>
      <c r="M26" s="173">
        <f t="shared" si="27"/>
        <v>4936266</v>
      </c>
      <c r="N26" s="175">
        <f t="shared" si="27"/>
        <v>0</v>
      </c>
      <c r="O26" s="170">
        <f t="shared" si="27"/>
        <v>6015405.2452640012</v>
      </c>
      <c r="P26" s="175">
        <f t="shared" si="27"/>
        <v>0</v>
      </c>
      <c r="Q26" s="166">
        <f t="shared" si="27"/>
        <v>6015405.2452640012</v>
      </c>
      <c r="R26" s="175">
        <f t="shared" si="27"/>
        <v>0</v>
      </c>
      <c r="S26" s="175">
        <f t="shared" si="27"/>
        <v>0</v>
      </c>
      <c r="T26" s="167">
        <f t="shared" si="27"/>
        <v>6015405.2452640012</v>
      </c>
      <c r="U26" s="157"/>
      <c r="V26" s="170">
        <f t="shared" si="28"/>
        <v>0</v>
      </c>
      <c r="W26" s="175">
        <f t="shared" si="28"/>
        <v>0</v>
      </c>
      <c r="X26" s="166">
        <f t="shared" si="7"/>
        <v>0</v>
      </c>
      <c r="Y26" s="175">
        <f t="shared" si="29"/>
        <v>0</v>
      </c>
      <c r="Z26" s="175">
        <f t="shared" si="29"/>
        <v>0</v>
      </c>
      <c r="AA26" s="167">
        <f t="shared" si="19"/>
        <v>0</v>
      </c>
      <c r="AB26" s="157"/>
      <c r="AC26" s="170">
        <f t="shared" si="30"/>
        <v>0</v>
      </c>
      <c r="AD26" s="175">
        <f t="shared" si="30"/>
        <v>0</v>
      </c>
      <c r="AE26" s="166">
        <f t="shared" si="8"/>
        <v>0</v>
      </c>
      <c r="AF26" s="175">
        <f t="shared" si="31"/>
        <v>0</v>
      </c>
      <c r="AG26" s="175">
        <f t="shared" si="31"/>
        <v>0</v>
      </c>
      <c r="AH26" s="167">
        <f t="shared" si="20"/>
        <v>0</v>
      </c>
      <c r="AJ26" s="163">
        <f t="shared" si="32"/>
        <v>501283.77043866675</v>
      </c>
      <c r="AK26" s="163">
        <f t="shared" si="32"/>
        <v>501283.77043866675</v>
      </c>
      <c r="AL26" s="163">
        <f t="shared" si="32"/>
        <v>501283.77043866675</v>
      </c>
      <c r="AM26" s="163">
        <f t="shared" si="32"/>
        <v>501283.77043866675</v>
      </c>
      <c r="AN26" s="163">
        <f t="shared" si="32"/>
        <v>501283.77043866675</v>
      </c>
      <c r="AO26" s="163">
        <f t="shared" si="32"/>
        <v>501283.77043866675</v>
      </c>
      <c r="AP26" s="163">
        <f t="shared" si="32"/>
        <v>501283.77043866675</v>
      </c>
      <c r="AQ26" s="163">
        <f t="shared" si="32"/>
        <v>501283.77043866675</v>
      </c>
      <c r="AR26" s="163">
        <f t="shared" si="32"/>
        <v>501283.77043866675</v>
      </c>
      <c r="AS26" s="163">
        <f t="shared" si="32"/>
        <v>501283.77043866675</v>
      </c>
      <c r="AT26" s="163">
        <f t="shared" si="32"/>
        <v>501283.77043866675</v>
      </c>
      <c r="AU26" s="163">
        <f t="shared" si="32"/>
        <v>501283.77043866675</v>
      </c>
      <c r="AV26" s="163">
        <f t="shared" si="10"/>
        <v>6015405.2452640003</v>
      </c>
      <c r="AW26" s="168">
        <f t="shared" si="11"/>
        <v>0</v>
      </c>
      <c r="AY26" s="163">
        <f t="shared" si="12"/>
        <v>1503851.3113160003</v>
      </c>
      <c r="AZ26" s="163">
        <f t="shared" si="13"/>
        <v>1503851.3113160003</v>
      </c>
      <c r="BA26" s="163">
        <f t="shared" si="14"/>
        <v>1503851.3113160003</v>
      </c>
      <c r="BB26" s="163">
        <f t="shared" si="15"/>
        <v>1503851.3113160003</v>
      </c>
      <c r="BC26" s="163">
        <f t="shared" si="16"/>
        <v>6015405.2452640012</v>
      </c>
      <c r="BD26" s="163">
        <f t="shared" si="17"/>
        <v>0</v>
      </c>
    </row>
    <row r="27" spans="2:56" x14ac:dyDescent="0.3">
      <c r="B27" s="169" t="s">
        <v>59</v>
      </c>
      <c r="C27" s="170">
        <f t="shared" si="24"/>
        <v>12329979</v>
      </c>
      <c r="D27" s="171">
        <f t="shared" si="24"/>
        <v>12194848.82</v>
      </c>
      <c r="E27" s="172">
        <f t="shared" si="4"/>
        <v>0.98904051823608141</v>
      </c>
      <c r="F27" s="170">
        <f t="shared" si="25"/>
        <v>8492372</v>
      </c>
      <c r="G27" s="171">
        <f t="shared" si="25"/>
        <v>8155792.5900000008</v>
      </c>
      <c r="H27" s="172">
        <f t="shared" si="5"/>
        <v>0.96036685510243791</v>
      </c>
      <c r="I27" s="170">
        <f t="shared" si="26"/>
        <v>9149933</v>
      </c>
      <c r="J27" s="173">
        <f t="shared" si="26"/>
        <v>8868214.3699999992</v>
      </c>
      <c r="K27" s="174">
        <f t="shared" si="1"/>
        <v>0.96921085323794165</v>
      </c>
      <c r="L27" s="170">
        <f t="shared" si="27"/>
        <v>12584742</v>
      </c>
      <c r="M27" s="173">
        <f t="shared" si="27"/>
        <v>11778442</v>
      </c>
      <c r="N27" s="175">
        <f t="shared" si="27"/>
        <v>0</v>
      </c>
      <c r="O27" s="170">
        <f t="shared" si="27"/>
        <v>6400385.7410277557</v>
      </c>
      <c r="P27" s="175">
        <f t="shared" si="27"/>
        <v>-0.25</v>
      </c>
      <c r="Q27" s="166">
        <f t="shared" si="27"/>
        <v>6400385.4910277557</v>
      </c>
      <c r="R27" s="175">
        <f t="shared" si="27"/>
        <v>0</v>
      </c>
      <c r="S27" s="175">
        <f t="shared" si="27"/>
        <v>0</v>
      </c>
      <c r="T27" s="167">
        <f t="shared" si="27"/>
        <v>6400385.4910277557</v>
      </c>
      <c r="U27" s="157"/>
      <c r="V27" s="170">
        <f t="shared" si="28"/>
        <v>0</v>
      </c>
      <c r="W27" s="175">
        <f t="shared" si="28"/>
        <v>0</v>
      </c>
      <c r="X27" s="166">
        <f t="shared" si="7"/>
        <v>0</v>
      </c>
      <c r="Y27" s="175">
        <f t="shared" si="29"/>
        <v>0</v>
      </c>
      <c r="Z27" s="175">
        <f t="shared" si="29"/>
        <v>0</v>
      </c>
      <c r="AA27" s="167">
        <f t="shared" si="19"/>
        <v>0</v>
      </c>
      <c r="AB27" s="157"/>
      <c r="AC27" s="170">
        <f t="shared" si="30"/>
        <v>0</v>
      </c>
      <c r="AD27" s="175">
        <f t="shared" si="30"/>
        <v>0</v>
      </c>
      <c r="AE27" s="166">
        <f t="shared" si="8"/>
        <v>0</v>
      </c>
      <c r="AF27" s="175">
        <f t="shared" si="31"/>
        <v>0</v>
      </c>
      <c r="AG27" s="175">
        <f t="shared" si="31"/>
        <v>0</v>
      </c>
      <c r="AH27" s="167">
        <f t="shared" si="20"/>
        <v>0</v>
      </c>
      <c r="AJ27" s="163">
        <f t="shared" si="32"/>
        <v>533365.45758564619</v>
      </c>
      <c r="AK27" s="163">
        <f t="shared" si="32"/>
        <v>533365.47841897956</v>
      </c>
      <c r="AL27" s="163">
        <f t="shared" si="32"/>
        <v>518365.47841897956</v>
      </c>
      <c r="AM27" s="163">
        <f t="shared" si="32"/>
        <v>533365.47841897956</v>
      </c>
      <c r="AN27" s="163">
        <f t="shared" si="32"/>
        <v>517313.47841897956</v>
      </c>
      <c r="AO27" s="163">
        <f t="shared" si="32"/>
        <v>533365.47841897956</v>
      </c>
      <c r="AP27" s="163">
        <f t="shared" si="32"/>
        <v>523365.47841897956</v>
      </c>
      <c r="AQ27" s="163">
        <f t="shared" si="32"/>
        <v>533365.47841897956</v>
      </c>
      <c r="AR27" s="163">
        <f t="shared" si="32"/>
        <v>533365.47841897956</v>
      </c>
      <c r="AS27" s="163">
        <f t="shared" si="32"/>
        <v>533365.47841897956</v>
      </c>
      <c r="AT27" s="163">
        <f t="shared" si="32"/>
        <v>533365.47841897956</v>
      </c>
      <c r="AU27" s="163">
        <f t="shared" si="32"/>
        <v>574417.24925231282</v>
      </c>
      <c r="AV27" s="163">
        <f t="shared" si="10"/>
        <v>6400385.4910277557</v>
      </c>
      <c r="AW27" s="168">
        <f t="shared" si="11"/>
        <v>0</v>
      </c>
      <c r="AY27" s="163">
        <f t="shared" si="12"/>
        <v>1585096.4144236052</v>
      </c>
      <c r="AZ27" s="163">
        <f t="shared" si="13"/>
        <v>1584044.4352569387</v>
      </c>
      <c r="BA27" s="163">
        <f t="shared" si="14"/>
        <v>1590096.4352569387</v>
      </c>
      <c r="BB27" s="163">
        <f t="shared" si="15"/>
        <v>1641148.2060902719</v>
      </c>
      <c r="BC27" s="163">
        <f t="shared" si="16"/>
        <v>6400385.4910277538</v>
      </c>
      <c r="BD27" s="163">
        <f t="shared" si="17"/>
        <v>0</v>
      </c>
    </row>
    <row r="28" spans="2:56" x14ac:dyDescent="0.3">
      <c r="B28" s="169" t="s">
        <v>60</v>
      </c>
      <c r="C28" s="170">
        <f t="shared" si="24"/>
        <v>9226078</v>
      </c>
      <c r="D28" s="171">
        <f t="shared" si="24"/>
        <v>9054247.7400000002</v>
      </c>
      <c r="E28" s="172">
        <f t="shared" si="4"/>
        <v>0.98137558993106278</v>
      </c>
      <c r="F28" s="170">
        <f t="shared" si="25"/>
        <v>9141640</v>
      </c>
      <c r="G28" s="171">
        <f t="shared" si="25"/>
        <v>8751909.8100000005</v>
      </c>
      <c r="H28" s="172">
        <f t="shared" si="5"/>
        <v>0.95736758502850694</v>
      </c>
      <c r="I28" s="170">
        <f t="shared" si="26"/>
        <v>9304087</v>
      </c>
      <c r="J28" s="173">
        <f t="shared" si="26"/>
        <v>9242177.9799999986</v>
      </c>
      <c r="K28" s="174">
        <f t="shared" si="1"/>
        <v>0.99334604029390505</v>
      </c>
      <c r="L28" s="170">
        <f t="shared" si="27"/>
        <v>11028003</v>
      </c>
      <c r="M28" s="173">
        <f t="shared" si="27"/>
        <v>10039303</v>
      </c>
      <c r="N28" s="175">
        <f t="shared" si="27"/>
        <v>0</v>
      </c>
      <c r="O28" s="170">
        <f t="shared" si="27"/>
        <v>12065964.61129969</v>
      </c>
      <c r="P28" s="175">
        <f t="shared" si="27"/>
        <v>-0.12</v>
      </c>
      <c r="Q28" s="166">
        <f t="shared" si="27"/>
        <v>12065964.491299691</v>
      </c>
      <c r="R28" s="175">
        <f t="shared" si="27"/>
        <v>0</v>
      </c>
      <c r="S28" s="175">
        <f t="shared" si="27"/>
        <v>0</v>
      </c>
      <c r="T28" s="167">
        <f t="shared" si="27"/>
        <v>12065964.491299691</v>
      </c>
      <c r="U28" s="157"/>
      <c r="V28" s="170">
        <f t="shared" si="28"/>
        <v>0</v>
      </c>
      <c r="W28" s="175">
        <f t="shared" si="28"/>
        <v>0</v>
      </c>
      <c r="X28" s="166">
        <f t="shared" si="7"/>
        <v>0</v>
      </c>
      <c r="Y28" s="175">
        <f t="shared" si="29"/>
        <v>0</v>
      </c>
      <c r="Z28" s="175">
        <f t="shared" si="29"/>
        <v>0</v>
      </c>
      <c r="AA28" s="167">
        <f t="shared" si="19"/>
        <v>0</v>
      </c>
      <c r="AB28" s="157"/>
      <c r="AC28" s="170">
        <f t="shared" si="30"/>
        <v>0</v>
      </c>
      <c r="AD28" s="175">
        <f t="shared" si="30"/>
        <v>0</v>
      </c>
      <c r="AE28" s="166">
        <f t="shared" si="8"/>
        <v>0</v>
      </c>
      <c r="AF28" s="175">
        <f t="shared" si="31"/>
        <v>0</v>
      </c>
      <c r="AG28" s="175">
        <f t="shared" si="31"/>
        <v>0</v>
      </c>
      <c r="AH28" s="167">
        <f t="shared" si="20"/>
        <v>0</v>
      </c>
      <c r="AJ28" s="163">
        <f t="shared" si="32"/>
        <v>996328.12391247414</v>
      </c>
      <c r="AK28" s="163">
        <f t="shared" si="32"/>
        <v>951328.12391247402</v>
      </c>
      <c r="AL28" s="163">
        <f t="shared" si="32"/>
        <v>1096355.1282624742</v>
      </c>
      <c r="AM28" s="163">
        <f t="shared" si="32"/>
        <v>996328.12391247414</v>
      </c>
      <c r="AN28" s="163">
        <f t="shared" si="32"/>
        <v>993328.12391247414</v>
      </c>
      <c r="AO28" s="163">
        <f t="shared" si="32"/>
        <v>996328.12391247414</v>
      </c>
      <c r="AP28" s="163">
        <f t="shared" si="32"/>
        <v>991328.12391247426</v>
      </c>
      <c r="AQ28" s="163">
        <f t="shared" si="32"/>
        <v>996328.12391247414</v>
      </c>
      <c r="AR28" s="163">
        <f t="shared" si="32"/>
        <v>996328.12391247414</v>
      </c>
      <c r="AS28" s="163">
        <f t="shared" si="32"/>
        <v>996328.12391247414</v>
      </c>
      <c r="AT28" s="163">
        <f t="shared" si="32"/>
        <v>996328.12391247414</v>
      </c>
      <c r="AU28" s="163">
        <f t="shared" si="32"/>
        <v>1059328.1239124746</v>
      </c>
      <c r="AV28" s="163">
        <f t="shared" si="10"/>
        <v>12065964.491299691</v>
      </c>
      <c r="AW28" s="168">
        <f t="shared" si="11"/>
        <v>0</v>
      </c>
      <c r="AY28" s="163">
        <f t="shared" si="12"/>
        <v>3044011.3760874225</v>
      </c>
      <c r="AZ28" s="163">
        <f t="shared" si="13"/>
        <v>2985984.3717374224</v>
      </c>
      <c r="BA28" s="163">
        <f t="shared" si="14"/>
        <v>2983984.3717374224</v>
      </c>
      <c r="BB28" s="163">
        <f t="shared" si="15"/>
        <v>3051984.3717374229</v>
      </c>
      <c r="BC28" s="163">
        <f t="shared" si="16"/>
        <v>12065964.491299691</v>
      </c>
      <c r="BD28" s="163">
        <f t="shared" si="17"/>
        <v>0</v>
      </c>
    </row>
    <row r="29" spans="2:56" x14ac:dyDescent="0.3">
      <c r="B29" s="159" t="s">
        <v>61</v>
      </c>
      <c r="C29" s="160">
        <f>SUM(C30:C33)</f>
        <v>20854435</v>
      </c>
      <c r="D29" s="161">
        <f>SUM(D30:D33)</f>
        <v>20799508.899999999</v>
      </c>
      <c r="E29" s="162">
        <f t="shared" si="4"/>
        <v>0.99736621490824362</v>
      </c>
      <c r="F29" s="160">
        <f>SUM(F30:F33)</f>
        <v>21536378</v>
      </c>
      <c r="G29" s="161">
        <f>SUM(G30:G33)</f>
        <v>21365191.640000001</v>
      </c>
      <c r="H29" s="162">
        <f t="shared" si="5"/>
        <v>0.99205129293328709</v>
      </c>
      <c r="I29" s="160">
        <f>SUM(I30:I33)</f>
        <v>23726441</v>
      </c>
      <c r="J29" s="163">
        <f>SUM(J30:J33)</f>
        <v>40673249.32</v>
      </c>
      <c r="K29" s="164">
        <f t="shared" si="1"/>
        <v>1.7142583381974565</v>
      </c>
      <c r="L29" s="160">
        <f>SUM(L30:L33)</f>
        <v>29382709</v>
      </c>
      <c r="M29" s="163">
        <f>SUM(M30:M33)</f>
        <v>26862025.780000001</v>
      </c>
      <c r="N29" s="165">
        <f>SUM(N30:N33)</f>
        <v>0</v>
      </c>
      <c r="O29" s="160">
        <f t="shared" ref="O29:T29" si="33">SUM(O30:O33)</f>
        <v>31650256.661353819</v>
      </c>
      <c r="P29" s="165">
        <f t="shared" si="33"/>
        <v>-211.43</v>
      </c>
      <c r="Q29" s="166">
        <f t="shared" si="33"/>
        <v>31650045.231353819</v>
      </c>
      <c r="R29" s="165">
        <f t="shared" si="33"/>
        <v>0</v>
      </c>
      <c r="S29" s="165">
        <f t="shared" si="33"/>
        <v>0</v>
      </c>
      <c r="T29" s="167">
        <f t="shared" si="33"/>
        <v>31650045.231353819</v>
      </c>
      <c r="U29" s="157"/>
      <c r="V29" s="160">
        <f>SUM(V30:V33)</f>
        <v>0</v>
      </c>
      <c r="W29" s="165">
        <f>SUM(W30:W33)</f>
        <v>0</v>
      </c>
      <c r="X29" s="166">
        <f t="shared" si="7"/>
        <v>0</v>
      </c>
      <c r="Y29" s="165">
        <f>SUM(Y30:Y33)</f>
        <v>0</v>
      </c>
      <c r="Z29" s="165">
        <f>SUM(Z30:Z33)</f>
        <v>0</v>
      </c>
      <c r="AA29" s="167">
        <f t="shared" si="19"/>
        <v>0</v>
      </c>
      <c r="AB29" s="157"/>
      <c r="AC29" s="160">
        <f>SUM(AC30:AC33)</f>
        <v>0</v>
      </c>
      <c r="AD29" s="165">
        <f>SUM(AD30:AD33)</f>
        <v>0</v>
      </c>
      <c r="AE29" s="166">
        <f t="shared" si="8"/>
        <v>0</v>
      </c>
      <c r="AF29" s="165">
        <f>SUM(AF30:AF33)</f>
        <v>0</v>
      </c>
      <c r="AG29" s="165">
        <f>SUM(AG30:AG33)</f>
        <v>0</v>
      </c>
      <c r="AH29" s="167">
        <f t="shared" si="20"/>
        <v>0</v>
      </c>
      <c r="AJ29" s="163">
        <f t="shared" ref="AJ29:AU29" si="34">SUM(AJ30:AJ33)</f>
        <v>2563000.7692794846</v>
      </c>
      <c r="AK29" s="163">
        <f t="shared" si="34"/>
        <v>2570000.3884461513</v>
      </c>
      <c r="AL29" s="163">
        <f t="shared" si="34"/>
        <v>2570000.3884461513</v>
      </c>
      <c r="AM29" s="163">
        <f t="shared" si="34"/>
        <v>2577000.3884461517</v>
      </c>
      <c r="AN29" s="163">
        <f t="shared" si="34"/>
        <v>2577000.3884461517</v>
      </c>
      <c r="AO29" s="163">
        <f t="shared" si="34"/>
        <v>2577000.3884461517</v>
      </c>
      <c r="AP29" s="163">
        <f t="shared" si="34"/>
        <v>2662000.3884461513</v>
      </c>
      <c r="AQ29" s="163">
        <f t="shared" si="34"/>
        <v>2654000.3884461513</v>
      </c>
      <c r="AR29" s="163">
        <f t="shared" si="34"/>
        <v>2709000.3884461513</v>
      </c>
      <c r="AS29" s="163">
        <f t="shared" si="34"/>
        <v>2730000.3884461513</v>
      </c>
      <c r="AT29" s="163">
        <f t="shared" si="34"/>
        <v>2730000.3884461513</v>
      </c>
      <c r="AU29" s="163">
        <f t="shared" si="34"/>
        <v>2731040.5776128164</v>
      </c>
      <c r="AV29" s="163">
        <f t="shared" si="10"/>
        <v>31650045.231353819</v>
      </c>
      <c r="AW29" s="168">
        <f t="shared" si="11"/>
        <v>0</v>
      </c>
      <c r="AY29" s="163">
        <f t="shared" si="12"/>
        <v>7703001.5461717872</v>
      </c>
      <c r="AZ29" s="163">
        <f t="shared" si="13"/>
        <v>7731001.1653384548</v>
      </c>
      <c r="BA29" s="163">
        <f t="shared" si="14"/>
        <v>8025001.1653384538</v>
      </c>
      <c r="BB29" s="163">
        <f t="shared" si="15"/>
        <v>8191041.3545051189</v>
      </c>
      <c r="BC29" s="163">
        <f t="shared" si="16"/>
        <v>31650045.231353812</v>
      </c>
      <c r="BD29" s="163">
        <f t="shared" si="17"/>
        <v>0</v>
      </c>
    </row>
    <row r="30" spans="2:56" x14ac:dyDescent="0.3">
      <c r="B30" s="169" t="s">
        <v>62</v>
      </c>
      <c r="C30" s="170">
        <f t="shared" ref="C30:D33" si="35">SUM(C234,C846)</f>
        <v>32151</v>
      </c>
      <c r="D30" s="171">
        <f t="shared" si="35"/>
        <v>29458.290000000005</v>
      </c>
      <c r="E30" s="172">
        <f t="shared" si="4"/>
        <v>0.91624801716898396</v>
      </c>
      <c r="F30" s="170">
        <f t="shared" ref="F30:G33" si="36">SUM(F234,F846)</f>
        <v>32098</v>
      </c>
      <c r="G30" s="171">
        <f t="shared" si="36"/>
        <v>30080.159999999996</v>
      </c>
      <c r="H30" s="172">
        <f t="shared" si="5"/>
        <v>0.93713502398903348</v>
      </c>
      <c r="I30" s="170">
        <f t="shared" ref="I30:J33" si="37">SUM(I234,I846)</f>
        <v>34486</v>
      </c>
      <c r="J30" s="173">
        <f t="shared" si="37"/>
        <v>56174.369999999995</v>
      </c>
      <c r="K30" s="174">
        <f t="shared" si="1"/>
        <v>1.6289036130603722</v>
      </c>
      <c r="L30" s="170">
        <f t="shared" ref="L30:T33" si="38">SUM(L234,L846)</f>
        <v>39639</v>
      </c>
      <c r="M30" s="173">
        <f t="shared" si="38"/>
        <v>137191</v>
      </c>
      <c r="N30" s="175">
        <f t="shared" si="38"/>
        <v>0</v>
      </c>
      <c r="O30" s="170">
        <f t="shared" si="38"/>
        <v>41169.374607999998</v>
      </c>
      <c r="P30" s="175">
        <f t="shared" si="38"/>
        <v>0</v>
      </c>
      <c r="Q30" s="166">
        <f t="shared" si="38"/>
        <v>41169.374607999998</v>
      </c>
      <c r="R30" s="175">
        <f t="shared" si="38"/>
        <v>0</v>
      </c>
      <c r="S30" s="175">
        <f t="shared" si="38"/>
        <v>0</v>
      </c>
      <c r="T30" s="167">
        <f t="shared" si="38"/>
        <v>41169.374607999998</v>
      </c>
      <c r="U30" s="157"/>
      <c r="V30" s="170">
        <f t="shared" ref="V30:W33" si="39">SUM(V234,V846)</f>
        <v>0</v>
      </c>
      <c r="W30" s="175">
        <f t="shared" si="39"/>
        <v>0</v>
      </c>
      <c r="X30" s="166">
        <f t="shared" si="7"/>
        <v>0</v>
      </c>
      <c r="Y30" s="175">
        <f t="shared" ref="Y30:Z33" si="40">SUM(Y234,Y846)</f>
        <v>0</v>
      </c>
      <c r="Z30" s="175">
        <f t="shared" si="40"/>
        <v>0</v>
      </c>
      <c r="AA30" s="167">
        <f t="shared" si="19"/>
        <v>0</v>
      </c>
      <c r="AB30" s="157"/>
      <c r="AC30" s="170">
        <f t="shared" ref="AC30:AD33" si="41">SUM(AC234,AC846)</f>
        <v>0</v>
      </c>
      <c r="AD30" s="175">
        <f t="shared" si="41"/>
        <v>0</v>
      </c>
      <c r="AE30" s="166">
        <f t="shared" si="8"/>
        <v>0</v>
      </c>
      <c r="AF30" s="175">
        <f t="shared" ref="AF30:AG33" si="42">SUM(AF234,AF846)</f>
        <v>0</v>
      </c>
      <c r="AG30" s="175">
        <f t="shared" si="42"/>
        <v>0</v>
      </c>
      <c r="AH30" s="167">
        <f t="shared" si="20"/>
        <v>0</v>
      </c>
      <c r="AJ30" s="163">
        <f t="shared" ref="AJ30:AU33" si="43">SUM(AJ234,AJ846)</f>
        <v>3430.7812173333332</v>
      </c>
      <c r="AK30" s="163">
        <f t="shared" si="43"/>
        <v>3430.7812173333332</v>
      </c>
      <c r="AL30" s="163">
        <f t="shared" si="43"/>
        <v>3430.7812173333332</v>
      </c>
      <c r="AM30" s="163">
        <f t="shared" si="43"/>
        <v>3430.7812173333332</v>
      </c>
      <c r="AN30" s="163">
        <f t="shared" si="43"/>
        <v>3430.7812173333332</v>
      </c>
      <c r="AO30" s="163">
        <f t="shared" si="43"/>
        <v>3430.7812173333332</v>
      </c>
      <c r="AP30" s="163">
        <f t="shared" si="43"/>
        <v>3430.7812173333332</v>
      </c>
      <c r="AQ30" s="163">
        <f t="shared" si="43"/>
        <v>3430.7812173333332</v>
      </c>
      <c r="AR30" s="163">
        <f t="shared" si="43"/>
        <v>3430.7812173333332</v>
      </c>
      <c r="AS30" s="163">
        <f t="shared" si="43"/>
        <v>3430.7812173333332</v>
      </c>
      <c r="AT30" s="163">
        <f t="shared" si="43"/>
        <v>3430.7812173333332</v>
      </c>
      <c r="AU30" s="163">
        <f t="shared" si="43"/>
        <v>3430.7812173333332</v>
      </c>
      <c r="AV30" s="163">
        <f t="shared" si="10"/>
        <v>41169.374607999998</v>
      </c>
      <c r="AW30" s="168">
        <f t="shared" si="11"/>
        <v>0</v>
      </c>
      <c r="AY30" s="163">
        <f t="shared" si="12"/>
        <v>10292.343652</v>
      </c>
      <c r="AZ30" s="163">
        <f t="shared" si="13"/>
        <v>10292.343652</v>
      </c>
      <c r="BA30" s="163">
        <f t="shared" si="14"/>
        <v>10292.343652</v>
      </c>
      <c r="BB30" s="163">
        <f t="shared" si="15"/>
        <v>10292.343652</v>
      </c>
      <c r="BC30" s="163">
        <f t="shared" si="16"/>
        <v>41169.374607999998</v>
      </c>
      <c r="BD30" s="163">
        <f t="shared" si="17"/>
        <v>0</v>
      </c>
    </row>
    <row r="31" spans="2:56" x14ac:dyDescent="0.3">
      <c r="B31" s="169" t="s">
        <v>63</v>
      </c>
      <c r="C31" s="170">
        <f t="shared" si="35"/>
        <v>7000212</v>
      </c>
      <c r="D31" s="171">
        <f t="shared" si="35"/>
        <v>6975940</v>
      </c>
      <c r="E31" s="172">
        <f t="shared" si="4"/>
        <v>0.99653267643894217</v>
      </c>
      <c r="F31" s="170">
        <f t="shared" si="36"/>
        <v>7187602</v>
      </c>
      <c r="G31" s="171">
        <f t="shared" si="36"/>
        <v>7151478.75</v>
      </c>
      <c r="H31" s="172">
        <f t="shared" si="5"/>
        <v>0.99497422784400136</v>
      </c>
      <c r="I31" s="170">
        <f t="shared" si="37"/>
        <v>8343368</v>
      </c>
      <c r="J31" s="173">
        <f t="shared" si="37"/>
        <v>8300074</v>
      </c>
      <c r="K31" s="174">
        <f t="shared" si="1"/>
        <v>0.9948109684242622</v>
      </c>
      <c r="L31" s="170">
        <f t="shared" si="38"/>
        <v>9127088</v>
      </c>
      <c r="M31" s="173">
        <f t="shared" si="38"/>
        <v>9043965</v>
      </c>
      <c r="N31" s="175">
        <f t="shared" si="38"/>
        <v>0</v>
      </c>
      <c r="O31" s="170">
        <f t="shared" si="38"/>
        <v>9907218.1374333352</v>
      </c>
      <c r="P31" s="175">
        <f t="shared" si="38"/>
        <v>-211</v>
      </c>
      <c r="Q31" s="166">
        <f t="shared" si="38"/>
        <v>9907007.1374333352</v>
      </c>
      <c r="R31" s="175">
        <f t="shared" si="38"/>
        <v>0</v>
      </c>
      <c r="S31" s="175">
        <f t="shared" si="38"/>
        <v>0</v>
      </c>
      <c r="T31" s="167">
        <f t="shared" si="38"/>
        <v>9907007.1374333352</v>
      </c>
      <c r="U31" s="157"/>
      <c r="V31" s="170">
        <f t="shared" si="39"/>
        <v>0</v>
      </c>
      <c r="W31" s="175">
        <f t="shared" si="39"/>
        <v>0</v>
      </c>
      <c r="X31" s="166">
        <f t="shared" si="7"/>
        <v>0</v>
      </c>
      <c r="Y31" s="175">
        <f t="shared" si="40"/>
        <v>0</v>
      </c>
      <c r="Z31" s="175">
        <f t="shared" si="40"/>
        <v>0</v>
      </c>
      <c r="AA31" s="167">
        <f t="shared" si="19"/>
        <v>0</v>
      </c>
      <c r="AB31" s="157"/>
      <c r="AC31" s="170">
        <f t="shared" si="41"/>
        <v>0</v>
      </c>
      <c r="AD31" s="175">
        <f t="shared" si="41"/>
        <v>0</v>
      </c>
      <c r="AE31" s="166">
        <f t="shared" si="8"/>
        <v>0</v>
      </c>
      <c r="AF31" s="175">
        <f t="shared" si="42"/>
        <v>0</v>
      </c>
      <c r="AG31" s="175">
        <f t="shared" si="42"/>
        <v>0</v>
      </c>
      <c r="AH31" s="167">
        <f t="shared" si="20"/>
        <v>0</v>
      </c>
      <c r="AJ31" s="163">
        <f t="shared" si="43"/>
        <v>803512.92811944452</v>
      </c>
      <c r="AK31" s="163">
        <f t="shared" si="43"/>
        <v>825601.51145277778</v>
      </c>
      <c r="AL31" s="163">
        <f t="shared" si="43"/>
        <v>825601.51145277778</v>
      </c>
      <c r="AM31" s="163">
        <f t="shared" si="43"/>
        <v>820601.51145277778</v>
      </c>
      <c r="AN31" s="163">
        <f t="shared" si="43"/>
        <v>820601.51145277778</v>
      </c>
      <c r="AO31" s="163">
        <f t="shared" si="43"/>
        <v>820601.51145277778</v>
      </c>
      <c r="AP31" s="163">
        <f t="shared" si="43"/>
        <v>825601.51145277778</v>
      </c>
      <c r="AQ31" s="163">
        <f t="shared" si="43"/>
        <v>825601.51145277778</v>
      </c>
      <c r="AR31" s="163">
        <f t="shared" si="43"/>
        <v>825601.51145277778</v>
      </c>
      <c r="AS31" s="163">
        <f t="shared" si="43"/>
        <v>825601.51145277778</v>
      </c>
      <c r="AT31" s="163">
        <f t="shared" si="43"/>
        <v>825601.51145277778</v>
      </c>
      <c r="AU31" s="163">
        <f t="shared" si="43"/>
        <v>862479.09478611115</v>
      </c>
      <c r="AV31" s="163">
        <f t="shared" si="10"/>
        <v>9907007.1374333315</v>
      </c>
      <c r="AW31" s="168">
        <f t="shared" si="11"/>
        <v>0</v>
      </c>
      <c r="AY31" s="163">
        <f t="shared" si="12"/>
        <v>2454715.9510249998</v>
      </c>
      <c r="AZ31" s="163">
        <f t="shared" si="13"/>
        <v>2461804.5343583333</v>
      </c>
      <c r="BA31" s="163">
        <f t="shared" si="14"/>
        <v>2476804.5343583333</v>
      </c>
      <c r="BB31" s="163">
        <f t="shared" si="15"/>
        <v>2513682.1176916668</v>
      </c>
      <c r="BC31" s="163">
        <f t="shared" si="16"/>
        <v>9907007.1374333352</v>
      </c>
      <c r="BD31" s="163">
        <f t="shared" si="17"/>
        <v>0</v>
      </c>
    </row>
    <row r="32" spans="2:56" x14ac:dyDescent="0.3">
      <c r="B32" s="169" t="s">
        <v>64</v>
      </c>
      <c r="C32" s="170">
        <f t="shared" si="35"/>
        <v>13822072</v>
      </c>
      <c r="D32" s="171">
        <f t="shared" si="35"/>
        <v>13794110.609999999</v>
      </c>
      <c r="E32" s="172">
        <f t="shared" si="4"/>
        <v>0.99797704786952346</v>
      </c>
      <c r="F32" s="170">
        <f t="shared" si="36"/>
        <v>14316678</v>
      </c>
      <c r="G32" s="171">
        <f t="shared" si="36"/>
        <v>14183632.730000002</v>
      </c>
      <c r="H32" s="172">
        <f t="shared" si="5"/>
        <v>0.99070697336351365</v>
      </c>
      <c r="I32" s="170">
        <f t="shared" si="37"/>
        <v>15430343</v>
      </c>
      <c r="J32" s="173">
        <f t="shared" si="37"/>
        <v>32317000.949999999</v>
      </c>
      <c r="K32" s="174">
        <f t="shared" si="1"/>
        <v>2.0943799467063045</v>
      </c>
      <c r="L32" s="170">
        <f t="shared" si="38"/>
        <v>20215982</v>
      </c>
      <c r="M32" s="173">
        <f t="shared" si="38"/>
        <v>17680869.780000001</v>
      </c>
      <c r="N32" s="175">
        <f t="shared" si="38"/>
        <v>0</v>
      </c>
      <c r="O32" s="170">
        <f t="shared" si="38"/>
        <v>21701869.149312485</v>
      </c>
      <c r="P32" s="175">
        <f t="shared" si="38"/>
        <v>-0.43</v>
      </c>
      <c r="Q32" s="166">
        <f t="shared" si="38"/>
        <v>21701868.719312485</v>
      </c>
      <c r="R32" s="175">
        <f t="shared" si="38"/>
        <v>0</v>
      </c>
      <c r="S32" s="175">
        <f t="shared" si="38"/>
        <v>0</v>
      </c>
      <c r="T32" s="167">
        <f t="shared" si="38"/>
        <v>21701868.719312485</v>
      </c>
      <c r="U32" s="157"/>
      <c r="V32" s="170">
        <f t="shared" si="39"/>
        <v>0</v>
      </c>
      <c r="W32" s="175">
        <f t="shared" si="39"/>
        <v>0</v>
      </c>
      <c r="X32" s="166">
        <f t="shared" si="7"/>
        <v>0</v>
      </c>
      <c r="Y32" s="175">
        <f t="shared" si="40"/>
        <v>0</v>
      </c>
      <c r="Z32" s="175">
        <f t="shared" si="40"/>
        <v>0</v>
      </c>
      <c r="AA32" s="167">
        <f t="shared" si="19"/>
        <v>0</v>
      </c>
      <c r="AB32" s="157"/>
      <c r="AC32" s="170">
        <f t="shared" si="41"/>
        <v>0</v>
      </c>
      <c r="AD32" s="175">
        <f t="shared" si="41"/>
        <v>0</v>
      </c>
      <c r="AE32" s="166">
        <f t="shared" si="8"/>
        <v>0</v>
      </c>
      <c r="AF32" s="175">
        <f t="shared" si="42"/>
        <v>0</v>
      </c>
      <c r="AG32" s="175">
        <f t="shared" si="42"/>
        <v>0</v>
      </c>
      <c r="AH32" s="167">
        <f t="shared" si="20"/>
        <v>0</v>
      </c>
      <c r="AJ32" s="163">
        <f t="shared" si="43"/>
        <v>1756057.059942707</v>
      </c>
      <c r="AK32" s="163">
        <f t="shared" si="43"/>
        <v>1740968.0957760403</v>
      </c>
      <c r="AL32" s="163">
        <f t="shared" si="43"/>
        <v>1740968.0957760403</v>
      </c>
      <c r="AM32" s="163">
        <f t="shared" si="43"/>
        <v>1752968.0957760406</v>
      </c>
      <c r="AN32" s="163">
        <f t="shared" si="43"/>
        <v>1752968.0957760406</v>
      </c>
      <c r="AO32" s="163">
        <f t="shared" si="43"/>
        <v>1752968.0957760406</v>
      </c>
      <c r="AP32" s="163">
        <f t="shared" si="43"/>
        <v>1832968.0957760403</v>
      </c>
      <c r="AQ32" s="163">
        <f t="shared" si="43"/>
        <v>1824968.0957760403</v>
      </c>
      <c r="AR32" s="163">
        <f t="shared" si="43"/>
        <v>1879968.0957760403</v>
      </c>
      <c r="AS32" s="163">
        <f t="shared" si="43"/>
        <v>1900968.0957760403</v>
      </c>
      <c r="AT32" s="163">
        <f t="shared" si="43"/>
        <v>1900968.0957760403</v>
      </c>
      <c r="AU32" s="163">
        <f t="shared" si="43"/>
        <v>1865130.7016093722</v>
      </c>
      <c r="AV32" s="163">
        <f t="shared" si="10"/>
        <v>21701868.719312482</v>
      </c>
      <c r="AW32" s="168">
        <f t="shared" si="11"/>
        <v>0</v>
      </c>
      <c r="AY32" s="163">
        <f t="shared" si="12"/>
        <v>5237993.2514947876</v>
      </c>
      <c r="AZ32" s="163">
        <f t="shared" si="13"/>
        <v>5258904.2873281222</v>
      </c>
      <c r="BA32" s="163">
        <f t="shared" si="14"/>
        <v>5537904.2873281213</v>
      </c>
      <c r="BB32" s="163">
        <f t="shared" si="15"/>
        <v>5667066.8931614533</v>
      </c>
      <c r="BC32" s="163">
        <f t="shared" si="16"/>
        <v>21701868.719312485</v>
      </c>
      <c r="BD32" s="163">
        <f t="shared" si="17"/>
        <v>0</v>
      </c>
    </row>
    <row r="33" spans="2:56" x14ac:dyDescent="0.3">
      <c r="B33" s="169" t="s">
        <v>65</v>
      </c>
      <c r="C33" s="170">
        <f t="shared" si="35"/>
        <v>0</v>
      </c>
      <c r="D33" s="171">
        <f t="shared" si="35"/>
        <v>0</v>
      </c>
      <c r="E33" s="172">
        <f t="shared" si="4"/>
        <v>0</v>
      </c>
      <c r="F33" s="170">
        <f t="shared" si="36"/>
        <v>0</v>
      </c>
      <c r="G33" s="171">
        <f t="shared" si="36"/>
        <v>0</v>
      </c>
      <c r="H33" s="172">
        <f t="shared" si="5"/>
        <v>0</v>
      </c>
      <c r="I33" s="170">
        <f t="shared" si="37"/>
        <v>-81756</v>
      </c>
      <c r="J33" s="173">
        <f t="shared" si="37"/>
        <v>0</v>
      </c>
      <c r="K33" s="174">
        <f t="shared" si="1"/>
        <v>0</v>
      </c>
      <c r="L33" s="170">
        <f>SUM(L237,L849)</f>
        <v>0</v>
      </c>
      <c r="M33" s="173">
        <f t="shared" si="38"/>
        <v>0</v>
      </c>
      <c r="N33" s="175">
        <f t="shared" si="38"/>
        <v>0</v>
      </c>
      <c r="O33" s="170">
        <f t="shared" si="38"/>
        <v>0</v>
      </c>
      <c r="P33" s="175">
        <f t="shared" si="38"/>
        <v>0</v>
      </c>
      <c r="Q33" s="166">
        <f t="shared" si="38"/>
        <v>0</v>
      </c>
      <c r="R33" s="175">
        <f t="shared" si="38"/>
        <v>0</v>
      </c>
      <c r="S33" s="175">
        <f t="shared" si="38"/>
        <v>0</v>
      </c>
      <c r="T33" s="167">
        <f t="shared" si="38"/>
        <v>0</v>
      </c>
      <c r="U33" s="157"/>
      <c r="V33" s="170">
        <f t="shared" si="39"/>
        <v>0</v>
      </c>
      <c r="W33" s="175">
        <f t="shared" si="39"/>
        <v>0</v>
      </c>
      <c r="X33" s="166">
        <f t="shared" si="7"/>
        <v>0</v>
      </c>
      <c r="Y33" s="175">
        <f t="shared" si="40"/>
        <v>0</v>
      </c>
      <c r="Z33" s="175">
        <f t="shared" si="40"/>
        <v>0</v>
      </c>
      <c r="AA33" s="167">
        <f t="shared" si="19"/>
        <v>0</v>
      </c>
      <c r="AB33" s="157"/>
      <c r="AC33" s="170">
        <f t="shared" si="41"/>
        <v>0</v>
      </c>
      <c r="AD33" s="175">
        <f t="shared" si="41"/>
        <v>0</v>
      </c>
      <c r="AE33" s="166">
        <f t="shared" si="8"/>
        <v>0</v>
      </c>
      <c r="AF33" s="175">
        <f t="shared" si="42"/>
        <v>0</v>
      </c>
      <c r="AG33" s="175">
        <f t="shared" si="42"/>
        <v>0</v>
      </c>
      <c r="AH33" s="167">
        <f t="shared" si="20"/>
        <v>0</v>
      </c>
      <c r="AJ33" s="163">
        <f t="shared" si="43"/>
        <v>0</v>
      </c>
      <c r="AK33" s="163">
        <f t="shared" si="43"/>
        <v>0</v>
      </c>
      <c r="AL33" s="163">
        <f t="shared" si="43"/>
        <v>0</v>
      </c>
      <c r="AM33" s="163">
        <f t="shared" si="43"/>
        <v>0</v>
      </c>
      <c r="AN33" s="163">
        <f t="shared" si="43"/>
        <v>0</v>
      </c>
      <c r="AO33" s="163">
        <f t="shared" si="43"/>
        <v>0</v>
      </c>
      <c r="AP33" s="163">
        <f t="shared" si="43"/>
        <v>0</v>
      </c>
      <c r="AQ33" s="163">
        <f t="shared" si="43"/>
        <v>0</v>
      </c>
      <c r="AR33" s="163">
        <f t="shared" si="43"/>
        <v>0</v>
      </c>
      <c r="AS33" s="163">
        <f t="shared" si="43"/>
        <v>0</v>
      </c>
      <c r="AT33" s="163">
        <f t="shared" si="43"/>
        <v>0</v>
      </c>
      <c r="AU33" s="163">
        <f t="shared" si="43"/>
        <v>0</v>
      </c>
      <c r="AV33" s="163">
        <f t="shared" si="10"/>
        <v>0</v>
      </c>
      <c r="AW33" s="168">
        <f t="shared" si="11"/>
        <v>0</v>
      </c>
      <c r="AY33" s="163">
        <f t="shared" si="12"/>
        <v>0</v>
      </c>
      <c r="AZ33" s="163">
        <f t="shared" si="13"/>
        <v>0</v>
      </c>
      <c r="BA33" s="163">
        <f t="shared" si="14"/>
        <v>0</v>
      </c>
      <c r="BB33" s="163">
        <f t="shared" si="15"/>
        <v>0</v>
      </c>
      <c r="BC33" s="163">
        <f t="shared" si="16"/>
        <v>0</v>
      </c>
      <c r="BD33" s="163">
        <f t="shared" si="17"/>
        <v>0</v>
      </c>
    </row>
    <row r="34" spans="2:56" x14ac:dyDescent="0.3">
      <c r="B34" s="176" t="s">
        <v>66</v>
      </c>
      <c r="C34" s="83">
        <f>SUM(C35,C37,C41,C46,C48,C50,C52,C59,C66,C71,C74,C76,C79,C81,C85,C89,C91,C97,C99,C101,C103,C105,C107,C109,C111,C113,C115,C117,C119,C129,C137,C139,C144,C146,C153,C155,C161,C163)</f>
        <v>65041760</v>
      </c>
      <c r="D34" s="84">
        <f>SUM(D35,D37,D41,D46,D48,D50,D52,D59,D66,D71,D74,D76,D79,D81,D85,D89,D91,D97,D99,D101,D103,D105,D107,D109,D111,D113,D115,D117,D119,D129,D137,D139,D144,D146,D153,D155,D161,D163)</f>
        <v>60431782.509999998</v>
      </c>
      <c r="E34" s="85">
        <f t="shared" si="4"/>
        <v>0.92912280525619229</v>
      </c>
      <c r="F34" s="83">
        <f>SUM(F35,F37,F41,F46,F48,F50,F52,F59,F66,F71,F74,F76,F79,F81,F85,F89,F91,F97,F99,F101,F103,F105,F107,F109,F111,F113,F115,F117,F119,F129,F137,F139,F144,F146,F153,F155,F161,F163)</f>
        <v>62070003</v>
      </c>
      <c r="G34" s="84">
        <f>SUM(G35,G37,G41,G46,G48,G50,G52,G59,G66,G71,G74,G76,G79,G81,G85,G89,G91,G97,G99,G101,G103,G105,G107,G109,G111,G113,G115,G117,G119,G129,G137,G139,G144,G146,G153,G155,G161,G163)</f>
        <v>64073694.710000001</v>
      </c>
      <c r="H34" s="85">
        <f t="shared" si="5"/>
        <v>1.0322811601926296</v>
      </c>
      <c r="I34" s="83">
        <f>SUM(I35,I37,I41,I46,I48,I50,I52,I59,I66,I71,I74,I76,I79,I81,I85,I89,I91,I97,I99,I101,I103,I105,I107,I109,I111,I113,I115,I117,I119,I129,I137,I139,I144,I146,I153,I155,I161,I163)</f>
        <v>64189133</v>
      </c>
      <c r="J34" s="86">
        <f>SUM(J35,J37,J41,J46,J48,J50,J52,J59,J66,J71,J74,J76,J79,J81,J85,J89,J91,J97,J99,J101,J103,J105,J107,J109,J111,J113,J115,J117,J119,J129,J137,J139,J144,J146,J153,J155,J161,J163)</f>
        <v>63827935.999999993</v>
      </c>
      <c r="K34" s="87">
        <f t="shared" si="1"/>
        <v>0.99437292602160543</v>
      </c>
      <c r="L34" s="83">
        <f>SUM(L35,L37,L41,L46,L48,L50,L52,L59,L66,L71,L74,L76,L79,L81,L85,L89,L91,L97,L99,L101,L103,L105,L107,L109,L111,L113,L115,L117,L119,L129,L137,L139,L144,L146,L153,L155,L161,L163)</f>
        <v>63089636</v>
      </c>
      <c r="M34" s="86">
        <f>SUM(M35,M37,M41,M46,M48,M50,M52,M59,M66,M71,M74,M76,M79,M81,M85,M89,M91,M97,M99,M101,M103,M105,M107,M109,M111,M113,M115,M117,M119,M129,M137,M139,M144,M146,M153,M155,M161,M163)</f>
        <v>67494682</v>
      </c>
      <c r="N34" s="88">
        <f>SUM(N35,N37,N41,N46,N48,N50,N52,N59,N66,N71,N74,N76,N79,N81,N85,N89,N91,N97,N99,N101,N103,N105,N107,N109,N111,N113,N115,N117,N119,N129,N137,N139,N144,N146,N153,N155,N161,N163)</f>
        <v>0</v>
      </c>
      <c r="O34" s="83">
        <f t="shared" ref="O34:T34" si="44">SUM(O35,O37,O41,O46,O48,O50,O52,O59,O66,O71,O74,O76,O79,O81,O85,O89,O91,O97,O99,O101,O103,O105,O107,O109,O111,O113,O115,O117,O119,O129,O137,O139,O144,O146,O153,O155,O161,O163)</f>
        <v>48569923</v>
      </c>
      <c r="P34" s="88">
        <f t="shared" si="44"/>
        <v>5642377</v>
      </c>
      <c r="Q34" s="177">
        <f t="shared" si="44"/>
        <v>54212300</v>
      </c>
      <c r="R34" s="88">
        <f t="shared" si="44"/>
        <v>0</v>
      </c>
      <c r="S34" s="88">
        <f t="shared" si="44"/>
        <v>0</v>
      </c>
      <c r="T34" s="178">
        <f t="shared" si="44"/>
        <v>54212300</v>
      </c>
      <c r="U34" s="157"/>
      <c r="V34" s="83">
        <f>SUM(V35,V37,V41,V46,V48,V50,V52,V59,V66,V71,V74,V76,V79,V81,V85,V89,V91,V97,V99,V101,V103,V105,V107,V109,V111,V113,V115,V117,V119,V129,V137,V139,V144,V146,V153,V155,V161,V163)</f>
        <v>53407717</v>
      </c>
      <c r="W34" s="88">
        <f>SUM(W35,W37,W41,W46,W48,W50,W52,W59,W66,W71,W74,W76,W79,W81,W85,W89,W91,W97,W99,W101,W103,W105,W107,W109,W111,W113,W115,W117,W119,W129,W137,W139,W144,W146,W153,W155,W161,W163)</f>
        <v>0</v>
      </c>
      <c r="X34" s="177">
        <f t="shared" si="7"/>
        <v>53407717</v>
      </c>
      <c r="Y34" s="88">
        <f>SUM(Y35,Y37,Y41,Y46,Y48,Y50,Y52,Y59,Y66,Y71,Y74,Y76,Y79,Y81,Y85,Y89,Y91,Y97,Y99,Y101,Y103,Y105,Y107,Y109,Y111,Y113,Y115,Y117,Y119,Y129,Y137,Y139,Y144,Y146,Y153,Y155,Y161,Y163)</f>
        <v>0</v>
      </c>
      <c r="Z34" s="88">
        <f>SUM(Z35,Z37,Z41,Z46,Z48,Z50,Z52,Z59,Z66,Z71,Z74,Z76,Z79,Z81,Z85,Z89,Z91,Z97,Z99,Z101,Z103,Z105,Z107,Z109,Z111,Z113,Z115,Z117,Z119,Z129,Z137,Z139,Z144,Z146,Z153,Z155,Z161,Z163)</f>
        <v>0</v>
      </c>
      <c r="AA34" s="178">
        <f t="shared" si="19"/>
        <v>53407717</v>
      </c>
      <c r="AB34" s="157"/>
      <c r="AC34" s="83">
        <f>SUM(AC35,AC37,AC41,AC46,AC48,AC50,AC52,AC59,AC66,AC71,AC74,AC76,AC79,AC81,AC85,AC89,AC91,AC97,AC99,AC101,AC103,AC105,AC107,AC109,AC111,AC113,AC115,AC117,AC119,AC129,AC137,AC139,AC144,AC146,AC153,AC155,AC161,AC163)</f>
        <v>55818515</v>
      </c>
      <c r="AD34" s="88">
        <f>SUM(AD35,AD37,AD41,AD46,AD48,AD50,AD52,AD59,AD66,AD71,AD74,AD76,AD79,AD81,AD85,AD89,AD91,AD97,AD99,AD101,AD103,AD105,AD107,AD109,AD111,AD113,AD115,AD117,AD119,AD129,AD137,AD139,AD144,AD146,AD153,AD155,AD161,AD163)</f>
        <v>0</v>
      </c>
      <c r="AE34" s="177">
        <f t="shared" si="8"/>
        <v>55818515</v>
      </c>
      <c r="AF34" s="88">
        <f>SUM(AF35,AF37,AF41,AF46,AF48,AF50,AF52,AF59,AF66,AF71,AF74,AF76,AF79,AF81,AF85,AF89,AF91,AF97,AF99,AF101,AF103,AF105,AF107,AF109,AF111,AF113,AF115,AF117,AF119,AF129,AF137,AF139,AF144,AF146,AF153,AF155,AF161,AF163)</f>
        <v>0</v>
      </c>
      <c r="AG34" s="88">
        <f>SUM(AG35,AG37,AG41,AG46,AG48,AG50,AG52,AG59,AG66,AG71,AG74,AG76,AG79,AG81,AG85,AG89,AG91,AG97,AG99,AG101,AG103,AG105,AG107,AG109,AG111,AG113,AG115,AG117,AG119,AG129,AG137,AG139,AG144,AG146,AG153,AG155,AG161,AG163)</f>
        <v>864000</v>
      </c>
      <c r="AH34" s="178">
        <f t="shared" si="20"/>
        <v>56682515</v>
      </c>
      <c r="AJ34" s="86">
        <f t="shared" ref="AJ34:AU34" si="45">SUM(AJ35,AJ37,AJ41,AJ46,AJ48,AJ50,AJ52,AJ59,AJ66,AJ71,AJ74,AJ76,AJ79,AJ81,AJ85,AJ89,AJ91,AJ97,AJ99,AJ101,AJ103,AJ105,AJ107,AJ109,AJ111,AJ113,AJ115,AJ117,AJ119,AJ129,AJ137,AJ139,AJ144,AJ146,AJ153,AJ155,AJ161,AJ163)</f>
        <v>2681372.997</v>
      </c>
      <c r="AK34" s="86">
        <f t="shared" si="45"/>
        <v>4118373.497</v>
      </c>
      <c r="AL34" s="86">
        <f t="shared" si="45"/>
        <v>6349063.4969999995</v>
      </c>
      <c r="AM34" s="86">
        <f t="shared" si="45"/>
        <v>7406944.9969999995</v>
      </c>
      <c r="AN34" s="86">
        <f t="shared" si="45"/>
        <v>7336870.4969999995</v>
      </c>
      <c r="AO34" s="86">
        <f t="shared" si="45"/>
        <v>3590316.997</v>
      </c>
      <c r="AP34" s="86">
        <f t="shared" si="45"/>
        <v>4871056.4969999995</v>
      </c>
      <c r="AQ34" s="86">
        <f t="shared" si="45"/>
        <v>4416314.9969999995</v>
      </c>
      <c r="AR34" s="86">
        <f t="shared" si="45"/>
        <v>3330509.997</v>
      </c>
      <c r="AS34" s="86">
        <f t="shared" si="45"/>
        <v>3352795.997</v>
      </c>
      <c r="AT34" s="86">
        <f t="shared" si="45"/>
        <v>3943274.997</v>
      </c>
      <c r="AU34" s="86">
        <f t="shared" si="45"/>
        <v>2815405.0330000008</v>
      </c>
      <c r="AV34" s="86">
        <f t="shared" si="10"/>
        <v>54212300.000000007</v>
      </c>
      <c r="AW34" s="93">
        <f t="shared" si="11"/>
        <v>0</v>
      </c>
      <c r="AY34" s="86">
        <f t="shared" si="12"/>
        <v>13148809.991</v>
      </c>
      <c r="AZ34" s="86">
        <f t="shared" si="13"/>
        <v>18334132.491</v>
      </c>
      <c r="BA34" s="86">
        <f t="shared" si="14"/>
        <v>12617881.490999999</v>
      </c>
      <c r="BB34" s="86">
        <f t="shared" si="15"/>
        <v>10111476.027000001</v>
      </c>
      <c r="BC34" s="86">
        <f t="shared" si="16"/>
        <v>54212300</v>
      </c>
      <c r="BD34" s="86">
        <f t="shared" si="17"/>
        <v>0</v>
      </c>
    </row>
    <row r="35" spans="2:56" x14ac:dyDescent="0.3">
      <c r="B35" s="179" t="s">
        <v>67</v>
      </c>
      <c r="C35" s="83">
        <f>SUM(C36)</f>
        <v>3000</v>
      </c>
      <c r="D35" s="84">
        <f>SUM(D36)</f>
        <v>2389.6</v>
      </c>
      <c r="E35" s="85">
        <f t="shared" si="4"/>
        <v>0.79653333333333332</v>
      </c>
      <c r="F35" s="83">
        <f>SUM(F36)</f>
        <v>3000</v>
      </c>
      <c r="G35" s="84">
        <f>SUM(G36)</f>
        <v>120</v>
      </c>
      <c r="H35" s="85">
        <f t="shared" si="5"/>
        <v>0.04</v>
      </c>
      <c r="I35" s="83">
        <f>SUM(I36)</f>
        <v>171550</v>
      </c>
      <c r="J35" s="86">
        <f>SUM(J36)</f>
        <v>171241.44</v>
      </c>
      <c r="K35" s="87">
        <f t="shared" si="1"/>
        <v>0.99820134071699218</v>
      </c>
      <c r="L35" s="83">
        <f>SUM(L36)</f>
        <v>0</v>
      </c>
      <c r="M35" s="86">
        <f>SUM(M36)</f>
        <v>0</v>
      </c>
      <c r="N35" s="88">
        <f>SUM(N36)</f>
        <v>0</v>
      </c>
      <c r="O35" s="83">
        <f t="shared" ref="O35:T35" si="46">SUM(O36)</f>
        <v>0</v>
      </c>
      <c r="P35" s="88">
        <f t="shared" si="46"/>
        <v>0</v>
      </c>
      <c r="Q35" s="177">
        <f t="shared" si="46"/>
        <v>0</v>
      </c>
      <c r="R35" s="88">
        <f t="shared" si="46"/>
        <v>0</v>
      </c>
      <c r="S35" s="88">
        <f t="shared" si="46"/>
        <v>0</v>
      </c>
      <c r="T35" s="178">
        <f t="shared" si="46"/>
        <v>0</v>
      </c>
      <c r="U35" s="157"/>
      <c r="V35" s="83">
        <f>SUM(V36)</f>
        <v>0</v>
      </c>
      <c r="W35" s="88">
        <f>SUM(W36)</f>
        <v>0</v>
      </c>
      <c r="X35" s="177">
        <f t="shared" si="7"/>
        <v>0</v>
      </c>
      <c r="Y35" s="88">
        <f>SUM(Y36)</f>
        <v>0</v>
      </c>
      <c r="Z35" s="88">
        <f>SUM(Z36)</f>
        <v>0</v>
      </c>
      <c r="AA35" s="178">
        <f t="shared" si="19"/>
        <v>0</v>
      </c>
      <c r="AB35" s="157"/>
      <c r="AC35" s="83">
        <f>SUM(AC36)</f>
        <v>0</v>
      </c>
      <c r="AD35" s="88">
        <f>SUM(AD36)</f>
        <v>0</v>
      </c>
      <c r="AE35" s="177">
        <f t="shared" si="8"/>
        <v>0</v>
      </c>
      <c r="AF35" s="88">
        <f>SUM(AF36)</f>
        <v>0</v>
      </c>
      <c r="AG35" s="88">
        <f>SUM(AG36)</f>
        <v>0</v>
      </c>
      <c r="AH35" s="178">
        <f t="shared" si="20"/>
        <v>0</v>
      </c>
      <c r="AJ35" s="86">
        <f t="shared" ref="AJ35:AU35" si="47">SUM(AJ36)</f>
        <v>0</v>
      </c>
      <c r="AK35" s="86">
        <f t="shared" si="47"/>
        <v>0</v>
      </c>
      <c r="AL35" s="86">
        <f t="shared" si="47"/>
        <v>0</v>
      </c>
      <c r="AM35" s="86">
        <f t="shared" si="47"/>
        <v>0</v>
      </c>
      <c r="AN35" s="86">
        <f t="shared" si="47"/>
        <v>0</v>
      </c>
      <c r="AO35" s="86">
        <f t="shared" si="47"/>
        <v>0</v>
      </c>
      <c r="AP35" s="86">
        <f t="shared" si="47"/>
        <v>0</v>
      </c>
      <c r="AQ35" s="86">
        <f t="shared" si="47"/>
        <v>0</v>
      </c>
      <c r="AR35" s="86">
        <f t="shared" si="47"/>
        <v>0</v>
      </c>
      <c r="AS35" s="86">
        <f t="shared" si="47"/>
        <v>0</v>
      </c>
      <c r="AT35" s="86">
        <f t="shared" si="47"/>
        <v>0</v>
      </c>
      <c r="AU35" s="86">
        <f t="shared" si="47"/>
        <v>0</v>
      </c>
      <c r="AV35" s="86">
        <f t="shared" si="10"/>
        <v>0</v>
      </c>
      <c r="AW35" s="93">
        <f t="shared" si="11"/>
        <v>0</v>
      </c>
      <c r="AY35" s="86">
        <f t="shared" si="12"/>
        <v>0</v>
      </c>
      <c r="AZ35" s="86">
        <f t="shared" si="13"/>
        <v>0</v>
      </c>
      <c r="BA35" s="86">
        <f t="shared" si="14"/>
        <v>0</v>
      </c>
      <c r="BB35" s="86">
        <f t="shared" si="15"/>
        <v>0</v>
      </c>
      <c r="BC35" s="86">
        <f t="shared" si="16"/>
        <v>0</v>
      </c>
      <c r="BD35" s="86">
        <f t="shared" si="17"/>
        <v>0</v>
      </c>
    </row>
    <row r="36" spans="2:56" x14ac:dyDescent="0.3">
      <c r="B36" s="169" t="s">
        <v>68</v>
      </c>
      <c r="C36" s="170">
        <f>SUM(C240,C852)</f>
        <v>3000</v>
      </c>
      <c r="D36" s="171">
        <f>SUM(D240,D852)</f>
        <v>2389.6</v>
      </c>
      <c r="E36" s="172">
        <f t="shared" si="4"/>
        <v>0.79653333333333332</v>
      </c>
      <c r="F36" s="170">
        <f>SUM(F240,F852)</f>
        <v>3000</v>
      </c>
      <c r="G36" s="171">
        <f>SUM(G240,G852)</f>
        <v>120</v>
      </c>
      <c r="H36" s="172">
        <f t="shared" si="5"/>
        <v>0.04</v>
      </c>
      <c r="I36" s="170">
        <f>SUM(I240,I852)</f>
        <v>171550</v>
      </c>
      <c r="J36" s="173">
        <f>SUM(J240,J852)</f>
        <v>171241.44</v>
      </c>
      <c r="K36" s="174">
        <f t="shared" si="1"/>
        <v>0.99820134071699218</v>
      </c>
      <c r="L36" s="170">
        <f>SUM(L240,L852)</f>
        <v>0</v>
      </c>
      <c r="M36" s="173">
        <f>SUM(M240,M852)</f>
        <v>0</v>
      </c>
      <c r="N36" s="175">
        <f>SUM(N240,N852)</f>
        <v>0</v>
      </c>
      <c r="O36" s="170">
        <f t="shared" ref="O36:T36" si="48">SUM(O240,O852)</f>
        <v>0</v>
      </c>
      <c r="P36" s="175">
        <f t="shared" si="48"/>
        <v>0</v>
      </c>
      <c r="Q36" s="166">
        <f t="shared" si="48"/>
        <v>0</v>
      </c>
      <c r="R36" s="175">
        <f t="shared" si="48"/>
        <v>0</v>
      </c>
      <c r="S36" s="175">
        <f t="shared" si="48"/>
        <v>0</v>
      </c>
      <c r="T36" s="167">
        <f t="shared" si="48"/>
        <v>0</v>
      </c>
      <c r="U36" s="157"/>
      <c r="V36" s="170">
        <f>SUM(V240,V852)</f>
        <v>0</v>
      </c>
      <c r="W36" s="175">
        <f>SUM(W240,W852)</f>
        <v>0</v>
      </c>
      <c r="X36" s="166">
        <f t="shared" si="7"/>
        <v>0</v>
      </c>
      <c r="Y36" s="175">
        <f>SUM(Y240,Y852)</f>
        <v>0</v>
      </c>
      <c r="Z36" s="175">
        <f>SUM(Z240,Z852)</f>
        <v>0</v>
      </c>
      <c r="AA36" s="167">
        <f t="shared" si="19"/>
        <v>0</v>
      </c>
      <c r="AB36" s="157"/>
      <c r="AC36" s="170">
        <f>SUM(AC240,AC852)</f>
        <v>0</v>
      </c>
      <c r="AD36" s="175">
        <f>SUM(AD240,AD852)</f>
        <v>0</v>
      </c>
      <c r="AE36" s="166">
        <f t="shared" si="8"/>
        <v>0</v>
      </c>
      <c r="AF36" s="175">
        <f>SUM(AF240,AF852)</f>
        <v>0</v>
      </c>
      <c r="AG36" s="175">
        <f>SUM(AG240,AG852)</f>
        <v>0</v>
      </c>
      <c r="AH36" s="167">
        <f t="shared" si="20"/>
        <v>0</v>
      </c>
      <c r="AJ36" s="163">
        <f t="shared" ref="AJ36:AU36" si="49">SUM(AJ240,AJ852)</f>
        <v>0</v>
      </c>
      <c r="AK36" s="163">
        <f t="shared" si="49"/>
        <v>0</v>
      </c>
      <c r="AL36" s="163">
        <f t="shared" si="49"/>
        <v>0</v>
      </c>
      <c r="AM36" s="163">
        <f t="shared" si="49"/>
        <v>0</v>
      </c>
      <c r="AN36" s="163">
        <f t="shared" si="49"/>
        <v>0</v>
      </c>
      <c r="AO36" s="163">
        <f t="shared" si="49"/>
        <v>0</v>
      </c>
      <c r="AP36" s="163">
        <f t="shared" si="49"/>
        <v>0</v>
      </c>
      <c r="AQ36" s="163">
        <f t="shared" si="49"/>
        <v>0</v>
      </c>
      <c r="AR36" s="163">
        <f t="shared" si="49"/>
        <v>0</v>
      </c>
      <c r="AS36" s="163">
        <f t="shared" si="49"/>
        <v>0</v>
      </c>
      <c r="AT36" s="163">
        <f t="shared" si="49"/>
        <v>0</v>
      </c>
      <c r="AU36" s="163">
        <f t="shared" si="49"/>
        <v>0</v>
      </c>
      <c r="AV36" s="163">
        <f t="shared" si="10"/>
        <v>0</v>
      </c>
      <c r="AW36" s="168">
        <f t="shared" si="11"/>
        <v>0</v>
      </c>
      <c r="AY36" s="163">
        <f t="shared" si="12"/>
        <v>0</v>
      </c>
      <c r="AZ36" s="163">
        <f t="shared" si="13"/>
        <v>0</v>
      </c>
      <c r="BA36" s="163">
        <f t="shared" si="14"/>
        <v>0</v>
      </c>
      <c r="BB36" s="163">
        <f t="shared" si="15"/>
        <v>0</v>
      </c>
      <c r="BC36" s="163">
        <f t="shared" si="16"/>
        <v>0</v>
      </c>
      <c r="BD36" s="163">
        <f t="shared" si="17"/>
        <v>0</v>
      </c>
    </row>
    <row r="37" spans="2:56" x14ac:dyDescent="0.3">
      <c r="B37" s="179" t="s">
        <v>69</v>
      </c>
      <c r="C37" s="83">
        <f>SUM(C38:C40)</f>
        <v>390000</v>
      </c>
      <c r="D37" s="84">
        <f>SUM(D38:D40)</f>
        <v>283213.65000000002</v>
      </c>
      <c r="E37" s="85">
        <f t="shared" si="4"/>
        <v>0.72618884615384627</v>
      </c>
      <c r="F37" s="83">
        <f>SUM(F38:F40)</f>
        <v>933413</v>
      </c>
      <c r="G37" s="84">
        <f>SUM(G38:G40)</f>
        <v>933412.17</v>
      </c>
      <c r="H37" s="85">
        <f t="shared" si="5"/>
        <v>0.99999911079018622</v>
      </c>
      <c r="I37" s="83">
        <f>SUM(I38:I40)</f>
        <v>905067</v>
      </c>
      <c r="J37" s="86">
        <f>SUM(J38:J40)</f>
        <v>904365.33000000007</v>
      </c>
      <c r="K37" s="87">
        <f t="shared" si="1"/>
        <v>0.99922473142872303</v>
      </c>
      <c r="L37" s="83">
        <f>SUM(L38:L40)</f>
        <v>864000</v>
      </c>
      <c r="M37" s="86">
        <f>SUM(M38:M40)</f>
        <v>498707</v>
      </c>
      <c r="N37" s="88">
        <f>SUM(N38:N40)</f>
        <v>0</v>
      </c>
      <c r="O37" s="83">
        <f t="shared" ref="O37:T37" si="50">SUM(O38:O40)</f>
        <v>450000</v>
      </c>
      <c r="P37" s="88">
        <f t="shared" si="50"/>
        <v>80311</v>
      </c>
      <c r="Q37" s="177">
        <f t="shared" si="50"/>
        <v>530311</v>
      </c>
      <c r="R37" s="88">
        <f t="shared" si="50"/>
        <v>0</v>
      </c>
      <c r="S37" s="88">
        <f t="shared" si="50"/>
        <v>0</v>
      </c>
      <c r="T37" s="178">
        <f t="shared" si="50"/>
        <v>530311</v>
      </c>
      <c r="U37" s="157"/>
      <c r="V37" s="83">
        <f>SUM(V38:V40)</f>
        <v>400000</v>
      </c>
      <c r="W37" s="88">
        <f>SUM(W38:W40)</f>
        <v>0</v>
      </c>
      <c r="X37" s="177">
        <f t="shared" si="7"/>
        <v>400000</v>
      </c>
      <c r="Y37" s="88">
        <f>SUM(Y38:Y40)</f>
        <v>0</v>
      </c>
      <c r="Z37" s="88">
        <f>SUM(Z38:Z40)</f>
        <v>0</v>
      </c>
      <c r="AA37" s="178">
        <f t="shared" si="19"/>
        <v>400000</v>
      </c>
      <c r="AB37" s="157"/>
      <c r="AC37" s="83">
        <f>SUM(AC38:AC40)</f>
        <v>400000</v>
      </c>
      <c r="AD37" s="88">
        <f>SUM(AD38:AD40)</f>
        <v>0</v>
      </c>
      <c r="AE37" s="177">
        <f t="shared" si="8"/>
        <v>400000</v>
      </c>
      <c r="AF37" s="88">
        <f>SUM(AF38:AF40)</f>
        <v>0</v>
      </c>
      <c r="AG37" s="88">
        <f>SUM(AG38:AG40)</f>
        <v>0</v>
      </c>
      <c r="AH37" s="178">
        <f t="shared" si="20"/>
        <v>400000</v>
      </c>
      <c r="AJ37" s="86">
        <f t="shared" ref="AJ37:AU37" si="51">SUM(AJ38:AJ40)</f>
        <v>0</v>
      </c>
      <c r="AK37" s="86">
        <f t="shared" si="51"/>
        <v>0</v>
      </c>
      <c r="AL37" s="86">
        <f t="shared" si="51"/>
        <v>190000</v>
      </c>
      <c r="AM37" s="86">
        <f t="shared" si="51"/>
        <v>0</v>
      </c>
      <c r="AN37" s="86">
        <f t="shared" si="51"/>
        <v>0</v>
      </c>
      <c r="AO37" s="86">
        <f t="shared" si="51"/>
        <v>150311</v>
      </c>
      <c r="AP37" s="86">
        <f t="shared" si="51"/>
        <v>0</v>
      </c>
      <c r="AQ37" s="86">
        <f t="shared" si="51"/>
        <v>190000</v>
      </c>
      <c r="AR37" s="86">
        <f t="shared" si="51"/>
        <v>0</v>
      </c>
      <c r="AS37" s="86">
        <f t="shared" si="51"/>
        <v>0</v>
      </c>
      <c r="AT37" s="86">
        <f t="shared" si="51"/>
        <v>0</v>
      </c>
      <c r="AU37" s="86">
        <f t="shared" si="51"/>
        <v>0</v>
      </c>
      <c r="AV37" s="86">
        <f t="shared" si="10"/>
        <v>530311</v>
      </c>
      <c r="AW37" s="93">
        <f t="shared" si="11"/>
        <v>0</v>
      </c>
      <c r="AY37" s="86">
        <f t="shared" si="12"/>
        <v>190000</v>
      </c>
      <c r="AZ37" s="86">
        <f t="shared" si="13"/>
        <v>150311</v>
      </c>
      <c r="BA37" s="86">
        <f t="shared" si="14"/>
        <v>190000</v>
      </c>
      <c r="BB37" s="86">
        <f t="shared" si="15"/>
        <v>0</v>
      </c>
      <c r="BC37" s="86">
        <f t="shared" si="16"/>
        <v>530311</v>
      </c>
      <c r="BD37" s="86">
        <f t="shared" si="17"/>
        <v>0</v>
      </c>
    </row>
    <row r="38" spans="2:56" x14ac:dyDescent="0.3">
      <c r="B38" s="169" t="s">
        <v>70</v>
      </c>
      <c r="C38" s="170">
        <f t="shared" ref="C38:D40" si="52">SUM(C242,C854)</f>
        <v>0</v>
      </c>
      <c r="D38" s="171">
        <f t="shared" si="52"/>
        <v>0</v>
      </c>
      <c r="E38" s="172">
        <f t="shared" si="4"/>
        <v>0</v>
      </c>
      <c r="F38" s="170">
        <f t="shared" ref="F38:G40" si="53">SUM(F242,F854)</f>
        <v>130203</v>
      </c>
      <c r="G38" s="171">
        <f t="shared" si="53"/>
        <v>130203</v>
      </c>
      <c r="H38" s="172">
        <f t="shared" si="5"/>
        <v>1</v>
      </c>
      <c r="I38" s="170">
        <f t="shared" ref="I38:J40" si="54">SUM(I242,I854)</f>
        <v>257070</v>
      </c>
      <c r="J38" s="173">
        <f t="shared" si="54"/>
        <v>256369.5</v>
      </c>
      <c r="K38" s="174">
        <f t="shared" si="1"/>
        <v>0.9972750612673591</v>
      </c>
      <c r="L38" s="170">
        <f>SUM(L242,L854)</f>
        <v>300000</v>
      </c>
      <c r="M38" s="173">
        <f t="shared" ref="M38:T40" si="55">SUM(M242,M854)</f>
        <v>64207</v>
      </c>
      <c r="N38" s="175">
        <f t="shared" si="55"/>
        <v>0</v>
      </c>
      <c r="O38" s="170">
        <f t="shared" si="55"/>
        <v>0</v>
      </c>
      <c r="P38" s="175">
        <f t="shared" si="55"/>
        <v>80000</v>
      </c>
      <c r="Q38" s="166">
        <f t="shared" si="55"/>
        <v>80000</v>
      </c>
      <c r="R38" s="175">
        <f t="shared" si="55"/>
        <v>0</v>
      </c>
      <c r="S38" s="175">
        <f t="shared" si="55"/>
        <v>0</v>
      </c>
      <c r="T38" s="167">
        <f t="shared" si="55"/>
        <v>80000</v>
      </c>
      <c r="U38" s="157"/>
      <c r="V38" s="170">
        <f t="shared" ref="V38:W40" si="56">SUM(V242,V854)</f>
        <v>0</v>
      </c>
      <c r="W38" s="175">
        <f t="shared" si="56"/>
        <v>0</v>
      </c>
      <c r="X38" s="166">
        <f t="shared" si="7"/>
        <v>0</v>
      </c>
      <c r="Y38" s="175">
        <f t="shared" ref="Y38:Z40" si="57">SUM(Y242,Y854)</f>
        <v>0</v>
      </c>
      <c r="Z38" s="175">
        <f t="shared" si="57"/>
        <v>0</v>
      </c>
      <c r="AA38" s="167">
        <f t="shared" si="19"/>
        <v>0</v>
      </c>
      <c r="AB38" s="157"/>
      <c r="AC38" s="170">
        <f t="shared" ref="AC38:AD40" si="58">SUM(AC242,AC854)</f>
        <v>0</v>
      </c>
      <c r="AD38" s="175">
        <f t="shared" si="58"/>
        <v>0</v>
      </c>
      <c r="AE38" s="166">
        <f t="shared" si="8"/>
        <v>0</v>
      </c>
      <c r="AF38" s="175">
        <f t="shared" ref="AF38:AG40" si="59">SUM(AF242,AF854)</f>
        <v>0</v>
      </c>
      <c r="AG38" s="175">
        <f t="shared" si="59"/>
        <v>0</v>
      </c>
      <c r="AH38" s="167">
        <f t="shared" si="20"/>
        <v>0</v>
      </c>
      <c r="AJ38" s="163">
        <f t="shared" ref="AJ38:AU40" si="60">SUM(AJ242,AJ854)</f>
        <v>0</v>
      </c>
      <c r="AK38" s="163">
        <f t="shared" si="60"/>
        <v>0</v>
      </c>
      <c r="AL38" s="163">
        <f t="shared" si="60"/>
        <v>40000</v>
      </c>
      <c r="AM38" s="163">
        <f t="shared" si="60"/>
        <v>0</v>
      </c>
      <c r="AN38" s="163">
        <f t="shared" si="60"/>
        <v>0</v>
      </c>
      <c r="AO38" s="163">
        <f t="shared" si="60"/>
        <v>0</v>
      </c>
      <c r="AP38" s="163">
        <f t="shared" si="60"/>
        <v>0</v>
      </c>
      <c r="AQ38" s="163">
        <f t="shared" si="60"/>
        <v>40000</v>
      </c>
      <c r="AR38" s="163">
        <f t="shared" si="60"/>
        <v>0</v>
      </c>
      <c r="AS38" s="163">
        <f t="shared" si="60"/>
        <v>0</v>
      </c>
      <c r="AT38" s="163">
        <f t="shared" si="60"/>
        <v>0</v>
      </c>
      <c r="AU38" s="163">
        <f t="shared" si="60"/>
        <v>0</v>
      </c>
      <c r="AV38" s="163">
        <f t="shared" si="10"/>
        <v>80000</v>
      </c>
      <c r="AW38" s="168">
        <f t="shared" si="11"/>
        <v>0</v>
      </c>
      <c r="AY38" s="163">
        <f t="shared" si="12"/>
        <v>40000</v>
      </c>
      <c r="AZ38" s="163">
        <f t="shared" si="13"/>
        <v>0</v>
      </c>
      <c r="BA38" s="163">
        <f t="shared" si="14"/>
        <v>40000</v>
      </c>
      <c r="BB38" s="163">
        <f t="shared" si="15"/>
        <v>0</v>
      </c>
      <c r="BC38" s="163">
        <f t="shared" si="16"/>
        <v>80000</v>
      </c>
      <c r="BD38" s="163">
        <f t="shared" si="17"/>
        <v>0</v>
      </c>
    </row>
    <row r="39" spans="2:56" x14ac:dyDescent="0.3">
      <c r="B39" s="169" t="s">
        <v>71</v>
      </c>
      <c r="C39" s="170">
        <f t="shared" si="52"/>
        <v>340000</v>
      </c>
      <c r="D39" s="171">
        <f t="shared" si="52"/>
        <v>233504.95</v>
      </c>
      <c r="E39" s="172">
        <f t="shared" si="4"/>
        <v>0.68677926470588235</v>
      </c>
      <c r="F39" s="170">
        <f t="shared" si="53"/>
        <v>784361</v>
      </c>
      <c r="G39" s="171">
        <f t="shared" si="53"/>
        <v>784360.17</v>
      </c>
      <c r="H39" s="172">
        <f t="shared" si="5"/>
        <v>0.99999894181378224</v>
      </c>
      <c r="I39" s="170">
        <f t="shared" si="54"/>
        <v>633758</v>
      </c>
      <c r="J39" s="173">
        <f t="shared" si="54"/>
        <v>633757.09000000008</v>
      </c>
      <c r="K39" s="174">
        <f t="shared" si="1"/>
        <v>0.99999856412068977</v>
      </c>
      <c r="L39" s="170">
        <f>SUM(L243,L855)</f>
        <v>550000</v>
      </c>
      <c r="M39" s="173">
        <f t="shared" si="55"/>
        <v>400000</v>
      </c>
      <c r="N39" s="175">
        <f t="shared" si="55"/>
        <v>0</v>
      </c>
      <c r="O39" s="170">
        <f t="shared" si="55"/>
        <v>450000</v>
      </c>
      <c r="P39" s="175">
        <f t="shared" si="55"/>
        <v>311</v>
      </c>
      <c r="Q39" s="166">
        <f t="shared" si="55"/>
        <v>450311</v>
      </c>
      <c r="R39" s="175">
        <f t="shared" si="55"/>
        <v>0</v>
      </c>
      <c r="S39" s="175">
        <f t="shared" si="55"/>
        <v>0</v>
      </c>
      <c r="T39" s="167">
        <f t="shared" si="55"/>
        <v>450311</v>
      </c>
      <c r="U39" s="157"/>
      <c r="V39" s="170">
        <f t="shared" si="56"/>
        <v>400000</v>
      </c>
      <c r="W39" s="175">
        <f t="shared" si="56"/>
        <v>0</v>
      </c>
      <c r="X39" s="166">
        <f t="shared" si="7"/>
        <v>400000</v>
      </c>
      <c r="Y39" s="175">
        <f t="shared" si="57"/>
        <v>0</v>
      </c>
      <c r="Z39" s="175">
        <f t="shared" si="57"/>
        <v>0</v>
      </c>
      <c r="AA39" s="167">
        <f t="shared" si="19"/>
        <v>400000</v>
      </c>
      <c r="AB39" s="157"/>
      <c r="AC39" s="170">
        <f t="shared" si="58"/>
        <v>400000</v>
      </c>
      <c r="AD39" s="175">
        <f t="shared" si="58"/>
        <v>0</v>
      </c>
      <c r="AE39" s="166">
        <f t="shared" si="8"/>
        <v>400000</v>
      </c>
      <c r="AF39" s="175">
        <f t="shared" si="59"/>
        <v>0</v>
      </c>
      <c r="AG39" s="175">
        <f t="shared" si="59"/>
        <v>0</v>
      </c>
      <c r="AH39" s="167">
        <f t="shared" si="20"/>
        <v>400000</v>
      </c>
      <c r="AJ39" s="163">
        <f t="shared" si="60"/>
        <v>0</v>
      </c>
      <c r="AK39" s="163">
        <f t="shared" si="60"/>
        <v>0</v>
      </c>
      <c r="AL39" s="163">
        <f t="shared" si="60"/>
        <v>150000</v>
      </c>
      <c r="AM39" s="163">
        <f t="shared" si="60"/>
        <v>0</v>
      </c>
      <c r="AN39" s="163">
        <f t="shared" si="60"/>
        <v>0</v>
      </c>
      <c r="AO39" s="163">
        <f t="shared" si="60"/>
        <v>150311</v>
      </c>
      <c r="AP39" s="163">
        <f t="shared" si="60"/>
        <v>0</v>
      </c>
      <c r="AQ39" s="163">
        <f t="shared" si="60"/>
        <v>150000</v>
      </c>
      <c r="AR39" s="163">
        <f t="shared" si="60"/>
        <v>0</v>
      </c>
      <c r="AS39" s="163">
        <f t="shared" si="60"/>
        <v>0</v>
      </c>
      <c r="AT39" s="163">
        <f t="shared" si="60"/>
        <v>0</v>
      </c>
      <c r="AU39" s="163">
        <f t="shared" si="60"/>
        <v>0</v>
      </c>
      <c r="AV39" s="163">
        <f t="shared" si="10"/>
        <v>450311</v>
      </c>
      <c r="AW39" s="168">
        <f t="shared" si="11"/>
        <v>0</v>
      </c>
      <c r="AY39" s="163">
        <f t="shared" si="12"/>
        <v>150000</v>
      </c>
      <c r="AZ39" s="163">
        <f t="shared" si="13"/>
        <v>150311</v>
      </c>
      <c r="BA39" s="163">
        <f t="shared" si="14"/>
        <v>150000</v>
      </c>
      <c r="BB39" s="163">
        <f t="shared" si="15"/>
        <v>0</v>
      </c>
      <c r="BC39" s="163">
        <f t="shared" si="16"/>
        <v>450311</v>
      </c>
      <c r="BD39" s="163">
        <f t="shared" si="17"/>
        <v>0</v>
      </c>
    </row>
    <row r="40" spans="2:56" x14ac:dyDescent="0.3">
      <c r="B40" s="169" t="s">
        <v>72</v>
      </c>
      <c r="C40" s="170">
        <f t="shared" si="52"/>
        <v>50000</v>
      </c>
      <c r="D40" s="171">
        <f t="shared" si="52"/>
        <v>49708.7</v>
      </c>
      <c r="E40" s="172">
        <f t="shared" si="4"/>
        <v>0.99417399999999989</v>
      </c>
      <c r="F40" s="170">
        <f t="shared" si="53"/>
        <v>18849</v>
      </c>
      <c r="G40" s="171">
        <f t="shared" si="53"/>
        <v>18849</v>
      </c>
      <c r="H40" s="172">
        <f t="shared" si="5"/>
        <v>1</v>
      </c>
      <c r="I40" s="170">
        <f t="shared" si="54"/>
        <v>14239</v>
      </c>
      <c r="J40" s="173">
        <f t="shared" si="54"/>
        <v>14238.74</v>
      </c>
      <c r="K40" s="174">
        <f t="shared" si="1"/>
        <v>0.99998174029075071</v>
      </c>
      <c r="L40" s="170">
        <f>SUM(L244,L856)</f>
        <v>14000</v>
      </c>
      <c r="M40" s="173">
        <f t="shared" si="55"/>
        <v>34500</v>
      </c>
      <c r="N40" s="175">
        <f t="shared" si="55"/>
        <v>0</v>
      </c>
      <c r="O40" s="170">
        <f t="shared" si="55"/>
        <v>0</v>
      </c>
      <c r="P40" s="175">
        <f t="shared" si="55"/>
        <v>0</v>
      </c>
      <c r="Q40" s="166">
        <f t="shared" si="55"/>
        <v>0</v>
      </c>
      <c r="R40" s="175">
        <f t="shared" si="55"/>
        <v>0</v>
      </c>
      <c r="S40" s="175">
        <f t="shared" si="55"/>
        <v>0</v>
      </c>
      <c r="T40" s="167">
        <f t="shared" si="55"/>
        <v>0</v>
      </c>
      <c r="U40" s="157"/>
      <c r="V40" s="170">
        <f t="shared" si="56"/>
        <v>0</v>
      </c>
      <c r="W40" s="175">
        <f t="shared" si="56"/>
        <v>0</v>
      </c>
      <c r="X40" s="166">
        <f t="shared" si="7"/>
        <v>0</v>
      </c>
      <c r="Y40" s="175">
        <f t="shared" si="57"/>
        <v>0</v>
      </c>
      <c r="Z40" s="175">
        <f t="shared" si="57"/>
        <v>0</v>
      </c>
      <c r="AA40" s="167">
        <f t="shared" si="19"/>
        <v>0</v>
      </c>
      <c r="AB40" s="157"/>
      <c r="AC40" s="170">
        <f t="shared" si="58"/>
        <v>0</v>
      </c>
      <c r="AD40" s="175">
        <f t="shared" si="58"/>
        <v>0</v>
      </c>
      <c r="AE40" s="166">
        <f t="shared" si="8"/>
        <v>0</v>
      </c>
      <c r="AF40" s="175">
        <f t="shared" si="59"/>
        <v>0</v>
      </c>
      <c r="AG40" s="175">
        <f t="shared" si="59"/>
        <v>0</v>
      </c>
      <c r="AH40" s="167">
        <f t="shared" si="20"/>
        <v>0</v>
      </c>
      <c r="AJ40" s="163">
        <f t="shared" si="60"/>
        <v>0</v>
      </c>
      <c r="AK40" s="163">
        <f t="shared" si="60"/>
        <v>0</v>
      </c>
      <c r="AL40" s="163">
        <f t="shared" si="60"/>
        <v>0</v>
      </c>
      <c r="AM40" s="163">
        <f t="shared" si="60"/>
        <v>0</v>
      </c>
      <c r="AN40" s="163">
        <f t="shared" si="60"/>
        <v>0</v>
      </c>
      <c r="AO40" s="163">
        <f t="shared" si="60"/>
        <v>0</v>
      </c>
      <c r="AP40" s="163">
        <f t="shared" si="60"/>
        <v>0</v>
      </c>
      <c r="AQ40" s="163">
        <f t="shared" si="60"/>
        <v>0</v>
      </c>
      <c r="AR40" s="163">
        <f t="shared" si="60"/>
        <v>0</v>
      </c>
      <c r="AS40" s="163">
        <f t="shared" si="60"/>
        <v>0</v>
      </c>
      <c r="AT40" s="163">
        <f t="shared" si="60"/>
        <v>0</v>
      </c>
      <c r="AU40" s="163">
        <f t="shared" si="60"/>
        <v>0</v>
      </c>
      <c r="AV40" s="163">
        <f t="shared" si="10"/>
        <v>0</v>
      </c>
      <c r="AW40" s="168">
        <f t="shared" si="11"/>
        <v>0</v>
      </c>
      <c r="AY40" s="163">
        <f t="shared" si="12"/>
        <v>0</v>
      </c>
      <c r="AZ40" s="163">
        <f t="shared" si="13"/>
        <v>0</v>
      </c>
      <c r="BA40" s="163">
        <f t="shared" si="14"/>
        <v>0</v>
      </c>
      <c r="BB40" s="163">
        <f t="shared" si="15"/>
        <v>0</v>
      </c>
      <c r="BC40" s="163">
        <f t="shared" si="16"/>
        <v>0</v>
      </c>
      <c r="BD40" s="163">
        <f t="shared" si="17"/>
        <v>0</v>
      </c>
    </row>
    <row r="41" spans="2:56" x14ac:dyDescent="0.3">
      <c r="B41" s="179" t="s">
        <v>73</v>
      </c>
      <c r="C41" s="83">
        <f>SUM(C42:C45)</f>
        <v>3665</v>
      </c>
      <c r="D41" s="84">
        <f>SUM(D42:D45)</f>
        <v>3240.96</v>
      </c>
      <c r="E41" s="85">
        <f t="shared" si="4"/>
        <v>0.88430013642564809</v>
      </c>
      <c r="F41" s="83">
        <f>SUM(F42:F45)</f>
        <v>257190</v>
      </c>
      <c r="G41" s="84">
        <f>SUM(G42:G45)</f>
        <v>244203.55</v>
      </c>
      <c r="H41" s="85">
        <f t="shared" si="5"/>
        <v>0.94950639604961307</v>
      </c>
      <c r="I41" s="83">
        <f>SUM(I42:I45)</f>
        <v>777003</v>
      </c>
      <c r="J41" s="86">
        <f>SUM(J42:J45)</f>
        <v>774081.37</v>
      </c>
      <c r="K41" s="87">
        <f t="shared" si="1"/>
        <v>0.99623987294772354</v>
      </c>
      <c r="L41" s="83">
        <f>SUM(L42:L45)</f>
        <v>800000</v>
      </c>
      <c r="M41" s="86">
        <f>SUM(M42:M45)</f>
        <v>1149665</v>
      </c>
      <c r="N41" s="88">
        <f>SUM(N42:N45)</f>
        <v>0</v>
      </c>
      <c r="O41" s="83">
        <f t="shared" ref="O41:T41" si="61">SUM(O42:O45)</f>
        <v>0</v>
      </c>
      <c r="P41" s="88">
        <f t="shared" si="61"/>
        <v>0</v>
      </c>
      <c r="Q41" s="177">
        <f t="shared" si="61"/>
        <v>0</v>
      </c>
      <c r="R41" s="88">
        <f t="shared" si="61"/>
        <v>0</v>
      </c>
      <c r="S41" s="88">
        <f t="shared" si="61"/>
        <v>0</v>
      </c>
      <c r="T41" s="178">
        <f t="shared" si="61"/>
        <v>0</v>
      </c>
      <c r="U41" s="157"/>
      <c r="V41" s="83">
        <f>SUM(V42:V45)</f>
        <v>0</v>
      </c>
      <c r="W41" s="88">
        <f>SUM(W42:W45)</f>
        <v>0</v>
      </c>
      <c r="X41" s="177">
        <f t="shared" si="7"/>
        <v>0</v>
      </c>
      <c r="Y41" s="88">
        <f>SUM(Y42:Y45)</f>
        <v>0</v>
      </c>
      <c r="Z41" s="88">
        <f>SUM(Z42:Z45)</f>
        <v>0</v>
      </c>
      <c r="AA41" s="178">
        <f t="shared" si="19"/>
        <v>0</v>
      </c>
      <c r="AB41" s="157"/>
      <c r="AC41" s="83">
        <f>SUM(AC42:AC45)</f>
        <v>0</v>
      </c>
      <c r="AD41" s="88">
        <f>SUM(AD42:AD45)</f>
        <v>0</v>
      </c>
      <c r="AE41" s="177">
        <f t="shared" si="8"/>
        <v>0</v>
      </c>
      <c r="AF41" s="88">
        <f>SUM(AF42:AF45)</f>
        <v>0</v>
      </c>
      <c r="AG41" s="88">
        <f>SUM(AG42:AG45)</f>
        <v>0</v>
      </c>
      <c r="AH41" s="178">
        <f t="shared" si="20"/>
        <v>0</v>
      </c>
      <c r="AJ41" s="86">
        <f t="shared" ref="AJ41:AU41" si="62">SUM(AJ42:AJ45)</f>
        <v>0</v>
      </c>
      <c r="AK41" s="86">
        <f t="shared" si="62"/>
        <v>0</v>
      </c>
      <c r="AL41" s="86">
        <f t="shared" si="62"/>
        <v>0</v>
      </c>
      <c r="AM41" s="86">
        <f t="shared" si="62"/>
        <v>0</v>
      </c>
      <c r="AN41" s="86">
        <f t="shared" si="62"/>
        <v>0</v>
      </c>
      <c r="AO41" s="86">
        <f t="shared" si="62"/>
        <v>0</v>
      </c>
      <c r="AP41" s="86">
        <f t="shared" si="62"/>
        <v>0</v>
      </c>
      <c r="AQ41" s="86">
        <f t="shared" si="62"/>
        <v>0</v>
      </c>
      <c r="AR41" s="86">
        <f t="shared" si="62"/>
        <v>0</v>
      </c>
      <c r="AS41" s="86">
        <f t="shared" si="62"/>
        <v>0</v>
      </c>
      <c r="AT41" s="86">
        <f t="shared" si="62"/>
        <v>0</v>
      </c>
      <c r="AU41" s="86">
        <f t="shared" si="62"/>
        <v>0</v>
      </c>
      <c r="AV41" s="86">
        <f t="shared" si="10"/>
        <v>0</v>
      </c>
      <c r="AW41" s="93">
        <f t="shared" si="11"/>
        <v>0</v>
      </c>
      <c r="AY41" s="86">
        <f t="shared" si="12"/>
        <v>0</v>
      </c>
      <c r="AZ41" s="86">
        <f t="shared" si="13"/>
        <v>0</v>
      </c>
      <c r="BA41" s="86">
        <f t="shared" si="14"/>
        <v>0</v>
      </c>
      <c r="BB41" s="86">
        <f t="shared" si="15"/>
        <v>0</v>
      </c>
      <c r="BC41" s="86">
        <f t="shared" si="16"/>
        <v>0</v>
      </c>
      <c r="BD41" s="86">
        <f t="shared" si="17"/>
        <v>0</v>
      </c>
    </row>
    <row r="42" spans="2:56" x14ac:dyDescent="0.3">
      <c r="B42" s="169" t="s">
        <v>74</v>
      </c>
      <c r="C42" s="170">
        <f t="shared" ref="C42:D45" si="63">SUM(C246,C858)</f>
        <v>1665</v>
      </c>
      <c r="D42" s="171">
        <f t="shared" si="63"/>
        <v>1664.51</v>
      </c>
      <c r="E42" s="172">
        <f t="shared" si="4"/>
        <v>0.99970570570570572</v>
      </c>
      <c r="F42" s="170">
        <f t="shared" ref="F42:G45" si="64">SUM(F246,F858)</f>
        <v>15799</v>
      </c>
      <c r="G42" s="171">
        <f t="shared" si="64"/>
        <v>15799.8</v>
      </c>
      <c r="H42" s="172">
        <f t="shared" si="5"/>
        <v>1.0000506361162098</v>
      </c>
      <c r="I42" s="170">
        <f t="shared" ref="I42:J45" si="65">SUM(I246,I858)</f>
        <v>0</v>
      </c>
      <c r="J42" s="173">
        <f t="shared" si="65"/>
        <v>5800</v>
      </c>
      <c r="K42" s="174">
        <f t="shared" si="1"/>
        <v>0</v>
      </c>
      <c r="L42" s="170">
        <f>SUM(L246,L858)</f>
        <v>0</v>
      </c>
      <c r="M42" s="173">
        <f t="shared" ref="M42:T45" si="66">SUM(M246,M858)</f>
        <v>39665</v>
      </c>
      <c r="N42" s="175">
        <f t="shared" si="66"/>
        <v>0</v>
      </c>
      <c r="O42" s="170">
        <f t="shared" si="66"/>
        <v>0</v>
      </c>
      <c r="P42" s="175">
        <f t="shared" si="66"/>
        <v>0</v>
      </c>
      <c r="Q42" s="166">
        <f t="shared" si="66"/>
        <v>0</v>
      </c>
      <c r="R42" s="175">
        <f t="shared" si="66"/>
        <v>0</v>
      </c>
      <c r="S42" s="175">
        <f t="shared" si="66"/>
        <v>0</v>
      </c>
      <c r="T42" s="167">
        <f t="shared" si="66"/>
        <v>0</v>
      </c>
      <c r="U42" s="157"/>
      <c r="V42" s="170">
        <f t="shared" ref="V42:W45" si="67">SUM(V246,V858)</f>
        <v>0</v>
      </c>
      <c r="W42" s="175">
        <f t="shared" si="67"/>
        <v>0</v>
      </c>
      <c r="X42" s="166">
        <f t="shared" si="7"/>
        <v>0</v>
      </c>
      <c r="Y42" s="175">
        <f t="shared" ref="Y42:Z45" si="68">SUM(Y246,Y858)</f>
        <v>0</v>
      </c>
      <c r="Z42" s="175">
        <f t="shared" si="68"/>
        <v>0</v>
      </c>
      <c r="AA42" s="167">
        <f t="shared" si="19"/>
        <v>0</v>
      </c>
      <c r="AB42" s="157"/>
      <c r="AC42" s="170">
        <f t="shared" ref="AC42:AD45" si="69">SUM(AC246,AC858)</f>
        <v>0</v>
      </c>
      <c r="AD42" s="175">
        <f t="shared" si="69"/>
        <v>0</v>
      </c>
      <c r="AE42" s="166">
        <f t="shared" si="8"/>
        <v>0</v>
      </c>
      <c r="AF42" s="175">
        <f t="shared" ref="AF42:AG45" si="70">SUM(AF246,AF858)</f>
        <v>0</v>
      </c>
      <c r="AG42" s="175">
        <f t="shared" si="70"/>
        <v>0</v>
      </c>
      <c r="AH42" s="167">
        <f t="shared" si="20"/>
        <v>0</v>
      </c>
      <c r="AJ42" s="163">
        <f t="shared" ref="AJ42:AU45" si="71">SUM(AJ246,AJ858)</f>
        <v>0</v>
      </c>
      <c r="AK42" s="163">
        <f t="shared" si="71"/>
        <v>0</v>
      </c>
      <c r="AL42" s="163">
        <f t="shared" si="71"/>
        <v>0</v>
      </c>
      <c r="AM42" s="163">
        <f t="shared" si="71"/>
        <v>0</v>
      </c>
      <c r="AN42" s="163">
        <f t="shared" si="71"/>
        <v>0</v>
      </c>
      <c r="AO42" s="163">
        <f t="shared" si="71"/>
        <v>0</v>
      </c>
      <c r="AP42" s="163">
        <f t="shared" si="71"/>
        <v>0</v>
      </c>
      <c r="AQ42" s="163">
        <f t="shared" si="71"/>
        <v>0</v>
      </c>
      <c r="AR42" s="163">
        <f t="shared" si="71"/>
        <v>0</v>
      </c>
      <c r="AS42" s="163">
        <f t="shared" si="71"/>
        <v>0</v>
      </c>
      <c r="AT42" s="163">
        <f t="shared" si="71"/>
        <v>0</v>
      </c>
      <c r="AU42" s="163">
        <f t="shared" si="71"/>
        <v>0</v>
      </c>
      <c r="AV42" s="163">
        <f t="shared" si="10"/>
        <v>0</v>
      </c>
      <c r="AW42" s="168">
        <f t="shared" si="11"/>
        <v>0</v>
      </c>
      <c r="AY42" s="163">
        <f t="shared" si="12"/>
        <v>0</v>
      </c>
      <c r="AZ42" s="163">
        <f t="shared" si="13"/>
        <v>0</v>
      </c>
      <c r="BA42" s="163">
        <f t="shared" si="14"/>
        <v>0</v>
      </c>
      <c r="BB42" s="163">
        <f t="shared" si="15"/>
        <v>0</v>
      </c>
      <c r="BC42" s="163">
        <f t="shared" si="16"/>
        <v>0</v>
      </c>
      <c r="BD42" s="163">
        <f t="shared" si="17"/>
        <v>0</v>
      </c>
    </row>
    <row r="43" spans="2:56" x14ac:dyDescent="0.3">
      <c r="B43" s="169" t="s">
        <v>75</v>
      </c>
      <c r="C43" s="170">
        <f t="shared" si="63"/>
        <v>0</v>
      </c>
      <c r="D43" s="171">
        <f t="shared" si="63"/>
        <v>0</v>
      </c>
      <c r="E43" s="172">
        <f t="shared" si="4"/>
        <v>0</v>
      </c>
      <c r="F43" s="170">
        <f t="shared" si="64"/>
        <v>9200</v>
      </c>
      <c r="G43" s="171">
        <f t="shared" si="64"/>
        <v>9200</v>
      </c>
      <c r="H43" s="172">
        <f t="shared" si="5"/>
        <v>1</v>
      </c>
      <c r="I43" s="170">
        <f t="shared" si="65"/>
        <v>9838</v>
      </c>
      <c r="J43" s="173">
        <f t="shared" si="65"/>
        <v>0</v>
      </c>
      <c r="K43" s="174">
        <f t="shared" si="1"/>
        <v>0</v>
      </c>
      <c r="L43" s="170">
        <f>SUM(L247,L859)</f>
        <v>0</v>
      </c>
      <c r="M43" s="173">
        <f t="shared" si="66"/>
        <v>0</v>
      </c>
      <c r="N43" s="175">
        <f t="shared" si="66"/>
        <v>0</v>
      </c>
      <c r="O43" s="170">
        <f t="shared" si="66"/>
        <v>0</v>
      </c>
      <c r="P43" s="175">
        <f t="shared" si="66"/>
        <v>0</v>
      </c>
      <c r="Q43" s="166">
        <f t="shared" si="66"/>
        <v>0</v>
      </c>
      <c r="R43" s="175">
        <f t="shared" si="66"/>
        <v>0</v>
      </c>
      <c r="S43" s="175">
        <f t="shared" si="66"/>
        <v>0</v>
      </c>
      <c r="T43" s="167">
        <f t="shared" si="66"/>
        <v>0</v>
      </c>
      <c r="U43" s="157"/>
      <c r="V43" s="170">
        <f t="shared" si="67"/>
        <v>0</v>
      </c>
      <c r="W43" s="175">
        <f t="shared" si="67"/>
        <v>0</v>
      </c>
      <c r="X43" s="166">
        <f t="shared" si="7"/>
        <v>0</v>
      </c>
      <c r="Y43" s="175">
        <f t="shared" si="68"/>
        <v>0</v>
      </c>
      <c r="Z43" s="175">
        <f t="shared" si="68"/>
        <v>0</v>
      </c>
      <c r="AA43" s="167">
        <f t="shared" si="19"/>
        <v>0</v>
      </c>
      <c r="AB43" s="157"/>
      <c r="AC43" s="170">
        <f t="shared" si="69"/>
        <v>0</v>
      </c>
      <c r="AD43" s="175">
        <f t="shared" si="69"/>
        <v>0</v>
      </c>
      <c r="AE43" s="166">
        <f t="shared" si="8"/>
        <v>0</v>
      </c>
      <c r="AF43" s="175">
        <f t="shared" si="70"/>
        <v>0</v>
      </c>
      <c r="AG43" s="175">
        <f t="shared" si="70"/>
        <v>0</v>
      </c>
      <c r="AH43" s="167">
        <f t="shared" si="20"/>
        <v>0</v>
      </c>
      <c r="AJ43" s="163">
        <f t="shared" si="71"/>
        <v>0</v>
      </c>
      <c r="AK43" s="163">
        <f t="shared" si="71"/>
        <v>0</v>
      </c>
      <c r="AL43" s="163">
        <f t="shared" si="71"/>
        <v>0</v>
      </c>
      <c r="AM43" s="163">
        <f t="shared" si="71"/>
        <v>0</v>
      </c>
      <c r="AN43" s="163">
        <f t="shared" si="71"/>
        <v>0</v>
      </c>
      <c r="AO43" s="163">
        <f t="shared" si="71"/>
        <v>0</v>
      </c>
      <c r="AP43" s="163">
        <f t="shared" si="71"/>
        <v>0</v>
      </c>
      <c r="AQ43" s="163">
        <f t="shared" si="71"/>
        <v>0</v>
      </c>
      <c r="AR43" s="163">
        <f t="shared" si="71"/>
        <v>0</v>
      </c>
      <c r="AS43" s="163">
        <f t="shared" si="71"/>
        <v>0</v>
      </c>
      <c r="AT43" s="163">
        <f t="shared" si="71"/>
        <v>0</v>
      </c>
      <c r="AU43" s="163">
        <f t="shared" si="71"/>
        <v>0</v>
      </c>
      <c r="AV43" s="163">
        <f t="shared" si="10"/>
        <v>0</v>
      </c>
      <c r="AW43" s="168">
        <f t="shared" si="11"/>
        <v>0</v>
      </c>
      <c r="AY43" s="163">
        <f t="shared" si="12"/>
        <v>0</v>
      </c>
      <c r="AZ43" s="163">
        <f t="shared" si="13"/>
        <v>0</v>
      </c>
      <c r="BA43" s="163">
        <f t="shared" si="14"/>
        <v>0</v>
      </c>
      <c r="BB43" s="163">
        <f t="shared" si="15"/>
        <v>0</v>
      </c>
      <c r="BC43" s="163">
        <f t="shared" si="16"/>
        <v>0</v>
      </c>
      <c r="BD43" s="163">
        <f t="shared" si="17"/>
        <v>0</v>
      </c>
    </row>
    <row r="44" spans="2:56" x14ac:dyDescent="0.3">
      <c r="B44" s="169" t="s">
        <v>76</v>
      </c>
      <c r="C44" s="170">
        <f t="shared" si="63"/>
        <v>2000</v>
      </c>
      <c r="D44" s="171">
        <f t="shared" si="63"/>
        <v>1576.45</v>
      </c>
      <c r="E44" s="172">
        <f t="shared" si="4"/>
        <v>0.78822500000000006</v>
      </c>
      <c r="F44" s="170">
        <f t="shared" si="64"/>
        <v>18837</v>
      </c>
      <c r="G44" s="171">
        <f t="shared" si="64"/>
        <v>5850</v>
      </c>
      <c r="H44" s="172">
        <f t="shared" si="5"/>
        <v>0.3105590062111801</v>
      </c>
      <c r="I44" s="170">
        <f t="shared" si="65"/>
        <v>20800</v>
      </c>
      <c r="J44" s="173">
        <f t="shared" si="65"/>
        <v>20800</v>
      </c>
      <c r="K44" s="174">
        <f t="shared" si="1"/>
        <v>1</v>
      </c>
      <c r="L44" s="170">
        <f>SUM(L248,L860)</f>
        <v>100000</v>
      </c>
      <c r="M44" s="173">
        <f t="shared" si="66"/>
        <v>100000</v>
      </c>
      <c r="N44" s="175">
        <f t="shared" si="66"/>
        <v>0</v>
      </c>
      <c r="O44" s="170">
        <f t="shared" si="66"/>
        <v>0</v>
      </c>
      <c r="P44" s="175">
        <f t="shared" si="66"/>
        <v>0</v>
      </c>
      <c r="Q44" s="166">
        <f t="shared" si="66"/>
        <v>0</v>
      </c>
      <c r="R44" s="175">
        <f t="shared" si="66"/>
        <v>0</v>
      </c>
      <c r="S44" s="175">
        <f t="shared" si="66"/>
        <v>0</v>
      </c>
      <c r="T44" s="167">
        <f t="shared" si="66"/>
        <v>0</v>
      </c>
      <c r="U44" s="157"/>
      <c r="V44" s="170">
        <f t="shared" si="67"/>
        <v>0</v>
      </c>
      <c r="W44" s="175">
        <f t="shared" si="67"/>
        <v>0</v>
      </c>
      <c r="X44" s="166">
        <f t="shared" si="7"/>
        <v>0</v>
      </c>
      <c r="Y44" s="175">
        <f t="shared" si="68"/>
        <v>0</v>
      </c>
      <c r="Z44" s="175">
        <f t="shared" si="68"/>
        <v>0</v>
      </c>
      <c r="AA44" s="167">
        <f t="shared" si="19"/>
        <v>0</v>
      </c>
      <c r="AB44" s="157"/>
      <c r="AC44" s="170">
        <f t="shared" si="69"/>
        <v>0</v>
      </c>
      <c r="AD44" s="175">
        <f t="shared" si="69"/>
        <v>0</v>
      </c>
      <c r="AE44" s="166">
        <f t="shared" si="8"/>
        <v>0</v>
      </c>
      <c r="AF44" s="175">
        <f t="shared" si="70"/>
        <v>0</v>
      </c>
      <c r="AG44" s="175">
        <f t="shared" si="70"/>
        <v>0</v>
      </c>
      <c r="AH44" s="167">
        <f t="shared" si="20"/>
        <v>0</v>
      </c>
      <c r="AJ44" s="163">
        <f t="shared" si="71"/>
        <v>0</v>
      </c>
      <c r="AK44" s="163">
        <f t="shared" si="71"/>
        <v>0</v>
      </c>
      <c r="AL44" s="163">
        <f t="shared" si="71"/>
        <v>0</v>
      </c>
      <c r="AM44" s="163">
        <f t="shared" si="71"/>
        <v>0</v>
      </c>
      <c r="AN44" s="163">
        <f t="shared" si="71"/>
        <v>0</v>
      </c>
      <c r="AO44" s="163">
        <f t="shared" si="71"/>
        <v>0</v>
      </c>
      <c r="AP44" s="163">
        <f t="shared" si="71"/>
        <v>0</v>
      </c>
      <c r="AQ44" s="163">
        <f t="shared" si="71"/>
        <v>0</v>
      </c>
      <c r="AR44" s="163">
        <f t="shared" si="71"/>
        <v>0</v>
      </c>
      <c r="AS44" s="163">
        <f t="shared" si="71"/>
        <v>0</v>
      </c>
      <c r="AT44" s="163">
        <f t="shared" si="71"/>
        <v>0</v>
      </c>
      <c r="AU44" s="163">
        <f t="shared" si="71"/>
        <v>0</v>
      </c>
      <c r="AV44" s="163">
        <f t="shared" si="10"/>
        <v>0</v>
      </c>
      <c r="AW44" s="168">
        <f t="shared" si="11"/>
        <v>0</v>
      </c>
      <c r="AY44" s="163">
        <f t="shared" si="12"/>
        <v>0</v>
      </c>
      <c r="AZ44" s="163">
        <f t="shared" si="13"/>
        <v>0</v>
      </c>
      <c r="BA44" s="163">
        <f t="shared" si="14"/>
        <v>0</v>
      </c>
      <c r="BB44" s="163">
        <f t="shared" si="15"/>
        <v>0</v>
      </c>
      <c r="BC44" s="163">
        <f t="shared" si="16"/>
        <v>0</v>
      </c>
      <c r="BD44" s="163">
        <f t="shared" si="17"/>
        <v>0</v>
      </c>
    </row>
    <row r="45" spans="2:56" x14ac:dyDescent="0.3">
      <c r="B45" s="169" t="s">
        <v>77</v>
      </c>
      <c r="C45" s="170">
        <f t="shared" si="63"/>
        <v>0</v>
      </c>
      <c r="D45" s="171">
        <f t="shared" si="63"/>
        <v>0</v>
      </c>
      <c r="E45" s="172">
        <f t="shared" si="4"/>
        <v>0</v>
      </c>
      <c r="F45" s="170">
        <f t="shared" si="64"/>
        <v>213354</v>
      </c>
      <c r="G45" s="171">
        <f t="shared" si="64"/>
        <v>213353.75</v>
      </c>
      <c r="H45" s="172">
        <f t="shared" si="5"/>
        <v>0.99999882823851438</v>
      </c>
      <c r="I45" s="170">
        <f t="shared" si="65"/>
        <v>746365</v>
      </c>
      <c r="J45" s="173">
        <f t="shared" si="65"/>
        <v>747481.37</v>
      </c>
      <c r="K45" s="174">
        <f t="shared" si="1"/>
        <v>1.0014957426996174</v>
      </c>
      <c r="L45" s="170">
        <f>SUM(L249,L861)</f>
        <v>700000</v>
      </c>
      <c r="M45" s="173">
        <f t="shared" si="66"/>
        <v>1010000</v>
      </c>
      <c r="N45" s="175">
        <f t="shared" si="66"/>
        <v>0</v>
      </c>
      <c r="O45" s="170">
        <f t="shared" si="66"/>
        <v>0</v>
      </c>
      <c r="P45" s="175">
        <f t="shared" si="66"/>
        <v>0</v>
      </c>
      <c r="Q45" s="166">
        <f t="shared" si="66"/>
        <v>0</v>
      </c>
      <c r="R45" s="175">
        <f t="shared" si="66"/>
        <v>0</v>
      </c>
      <c r="S45" s="175">
        <f t="shared" si="66"/>
        <v>0</v>
      </c>
      <c r="T45" s="167">
        <f t="shared" si="66"/>
        <v>0</v>
      </c>
      <c r="U45" s="157"/>
      <c r="V45" s="170">
        <f t="shared" si="67"/>
        <v>0</v>
      </c>
      <c r="W45" s="175">
        <f t="shared" si="67"/>
        <v>0</v>
      </c>
      <c r="X45" s="166">
        <f t="shared" si="7"/>
        <v>0</v>
      </c>
      <c r="Y45" s="175">
        <f t="shared" si="68"/>
        <v>0</v>
      </c>
      <c r="Z45" s="175">
        <f t="shared" si="68"/>
        <v>0</v>
      </c>
      <c r="AA45" s="167">
        <f t="shared" si="19"/>
        <v>0</v>
      </c>
      <c r="AB45" s="157"/>
      <c r="AC45" s="170">
        <f t="shared" si="69"/>
        <v>0</v>
      </c>
      <c r="AD45" s="175">
        <f t="shared" si="69"/>
        <v>0</v>
      </c>
      <c r="AE45" s="166">
        <f t="shared" si="8"/>
        <v>0</v>
      </c>
      <c r="AF45" s="175">
        <f t="shared" si="70"/>
        <v>0</v>
      </c>
      <c r="AG45" s="175">
        <f t="shared" si="70"/>
        <v>0</v>
      </c>
      <c r="AH45" s="167">
        <f t="shared" si="20"/>
        <v>0</v>
      </c>
      <c r="AJ45" s="163">
        <f t="shared" si="71"/>
        <v>0</v>
      </c>
      <c r="AK45" s="163">
        <f t="shared" si="71"/>
        <v>0</v>
      </c>
      <c r="AL45" s="163">
        <f t="shared" si="71"/>
        <v>0</v>
      </c>
      <c r="AM45" s="163">
        <f t="shared" si="71"/>
        <v>0</v>
      </c>
      <c r="AN45" s="163">
        <f t="shared" si="71"/>
        <v>0</v>
      </c>
      <c r="AO45" s="163">
        <f t="shared" si="71"/>
        <v>0</v>
      </c>
      <c r="AP45" s="163">
        <f t="shared" si="71"/>
        <v>0</v>
      </c>
      <c r="AQ45" s="163">
        <f t="shared" si="71"/>
        <v>0</v>
      </c>
      <c r="AR45" s="163">
        <f t="shared" si="71"/>
        <v>0</v>
      </c>
      <c r="AS45" s="163">
        <f t="shared" si="71"/>
        <v>0</v>
      </c>
      <c r="AT45" s="163">
        <f t="shared" si="71"/>
        <v>0</v>
      </c>
      <c r="AU45" s="163">
        <f t="shared" si="71"/>
        <v>0</v>
      </c>
      <c r="AV45" s="163">
        <f t="shared" si="10"/>
        <v>0</v>
      </c>
      <c r="AW45" s="168">
        <f t="shared" si="11"/>
        <v>0</v>
      </c>
      <c r="AY45" s="163">
        <f t="shared" si="12"/>
        <v>0</v>
      </c>
      <c r="AZ45" s="163">
        <f t="shared" si="13"/>
        <v>0</v>
      </c>
      <c r="BA45" s="163">
        <f t="shared" si="14"/>
        <v>0</v>
      </c>
      <c r="BB45" s="163">
        <f t="shared" si="15"/>
        <v>0</v>
      </c>
      <c r="BC45" s="163">
        <f t="shared" si="16"/>
        <v>0</v>
      </c>
      <c r="BD45" s="163">
        <f t="shared" si="17"/>
        <v>0</v>
      </c>
    </row>
    <row r="46" spans="2:56" x14ac:dyDescent="0.3">
      <c r="B46" s="179" t="s">
        <v>78</v>
      </c>
      <c r="C46" s="83">
        <f>SUM(C47)</f>
        <v>7094000</v>
      </c>
      <c r="D46" s="84">
        <f>SUM(D47)</f>
        <v>7000770.6600000001</v>
      </c>
      <c r="E46" s="85">
        <f t="shared" si="4"/>
        <v>0.9868580011277136</v>
      </c>
      <c r="F46" s="83">
        <f>SUM(F47)</f>
        <v>6257226</v>
      </c>
      <c r="G46" s="84">
        <f>SUM(G47)</f>
        <v>6257178.7300000004</v>
      </c>
      <c r="H46" s="85">
        <f t="shared" si="5"/>
        <v>0.99999244553417133</v>
      </c>
      <c r="I46" s="83">
        <f>SUM(I47)</f>
        <v>6368482</v>
      </c>
      <c r="J46" s="86">
        <f>SUM(J47)</f>
        <v>6368481.4500000011</v>
      </c>
      <c r="K46" s="87">
        <f t="shared" si="1"/>
        <v>0.99999991363719032</v>
      </c>
      <c r="L46" s="83">
        <f>SUM(L47)</f>
        <v>6989820</v>
      </c>
      <c r="M46" s="86">
        <f>SUM(M47)</f>
        <v>6729820</v>
      </c>
      <c r="N46" s="88">
        <f>SUM(N47)</f>
        <v>0</v>
      </c>
      <c r="O46" s="83">
        <f t="shared" ref="O46:T46" si="72">SUM(O47)</f>
        <v>6573064</v>
      </c>
      <c r="P46" s="88">
        <f t="shared" si="72"/>
        <v>-500000</v>
      </c>
      <c r="Q46" s="177">
        <f t="shared" si="72"/>
        <v>6073064</v>
      </c>
      <c r="R46" s="88">
        <f t="shared" si="72"/>
        <v>0</v>
      </c>
      <c r="S46" s="88">
        <f t="shared" si="72"/>
        <v>0</v>
      </c>
      <c r="T46" s="178">
        <f t="shared" si="72"/>
        <v>6073064</v>
      </c>
      <c r="U46" s="157"/>
      <c r="V46" s="83">
        <f>SUM(V47)</f>
        <v>6859650</v>
      </c>
      <c r="W46" s="88">
        <f>SUM(W47)</f>
        <v>0</v>
      </c>
      <c r="X46" s="177">
        <f t="shared" si="7"/>
        <v>6859650</v>
      </c>
      <c r="Y46" s="88">
        <f>SUM(Y47)</f>
        <v>0</v>
      </c>
      <c r="Z46" s="88">
        <f>SUM(Z47)</f>
        <v>0</v>
      </c>
      <c r="AA46" s="178">
        <f t="shared" si="19"/>
        <v>6859650</v>
      </c>
      <c r="AB46" s="157"/>
      <c r="AC46" s="83">
        <f>SUM(AC47)</f>
        <v>7167648</v>
      </c>
      <c r="AD46" s="88">
        <f>SUM(AD47)</f>
        <v>0</v>
      </c>
      <c r="AE46" s="177">
        <f t="shared" si="8"/>
        <v>7167648</v>
      </c>
      <c r="AF46" s="88">
        <f>SUM(AF47)</f>
        <v>0</v>
      </c>
      <c r="AG46" s="88">
        <f>SUM(AG47)</f>
        <v>0</v>
      </c>
      <c r="AH46" s="178">
        <f t="shared" si="20"/>
        <v>7167648</v>
      </c>
      <c r="AJ46" s="86">
        <f t="shared" ref="AJ46:AU46" si="73">SUM(AJ47)</f>
        <v>0</v>
      </c>
      <c r="AK46" s="86">
        <f t="shared" si="73"/>
        <v>130000</v>
      </c>
      <c r="AL46" s="86">
        <f t="shared" si="73"/>
        <v>1100000</v>
      </c>
      <c r="AM46" s="86">
        <f t="shared" si="73"/>
        <v>1050000</v>
      </c>
      <c r="AN46" s="86">
        <f t="shared" si="73"/>
        <v>2500000</v>
      </c>
      <c r="AO46" s="86">
        <f t="shared" si="73"/>
        <v>60000</v>
      </c>
      <c r="AP46" s="86">
        <f t="shared" si="73"/>
        <v>680000</v>
      </c>
      <c r="AQ46" s="86">
        <f t="shared" si="73"/>
        <v>0</v>
      </c>
      <c r="AR46" s="86">
        <f t="shared" si="73"/>
        <v>0</v>
      </c>
      <c r="AS46" s="86">
        <f t="shared" si="73"/>
        <v>0</v>
      </c>
      <c r="AT46" s="86">
        <f t="shared" si="73"/>
        <v>0</v>
      </c>
      <c r="AU46" s="86">
        <f t="shared" si="73"/>
        <v>553064</v>
      </c>
      <c r="AV46" s="86">
        <f t="shared" si="10"/>
        <v>6073064</v>
      </c>
      <c r="AW46" s="93">
        <f t="shared" si="11"/>
        <v>0</v>
      </c>
      <c r="AY46" s="86">
        <f t="shared" si="12"/>
        <v>1230000</v>
      </c>
      <c r="AZ46" s="86">
        <f t="shared" si="13"/>
        <v>3610000</v>
      </c>
      <c r="BA46" s="86">
        <f t="shared" si="14"/>
        <v>680000</v>
      </c>
      <c r="BB46" s="86">
        <f t="shared" si="15"/>
        <v>553064</v>
      </c>
      <c r="BC46" s="86">
        <f t="shared" si="16"/>
        <v>6073064</v>
      </c>
      <c r="BD46" s="86">
        <f t="shared" si="17"/>
        <v>0</v>
      </c>
    </row>
    <row r="47" spans="2:56" x14ac:dyDescent="0.3">
      <c r="B47" s="169" t="s">
        <v>79</v>
      </c>
      <c r="C47" s="170">
        <f>SUM(C251,C863)</f>
        <v>7094000</v>
      </c>
      <c r="D47" s="171">
        <f>SUM(D251,D863)</f>
        <v>7000770.6600000001</v>
      </c>
      <c r="E47" s="172">
        <f t="shared" si="4"/>
        <v>0.9868580011277136</v>
      </c>
      <c r="F47" s="170">
        <f>SUM(F251,F863)</f>
        <v>6257226</v>
      </c>
      <c r="G47" s="171">
        <f>SUM(G251,G863)</f>
        <v>6257178.7300000004</v>
      </c>
      <c r="H47" s="172">
        <f t="shared" si="5"/>
        <v>0.99999244553417133</v>
      </c>
      <c r="I47" s="170">
        <f>SUM(I251,I863)</f>
        <v>6368482</v>
      </c>
      <c r="J47" s="173">
        <f>SUM(J251,J863)</f>
        <v>6368481.4500000011</v>
      </c>
      <c r="K47" s="174">
        <f t="shared" si="1"/>
        <v>0.99999991363719032</v>
      </c>
      <c r="L47" s="170">
        <f>SUM(L251,L863)</f>
        <v>6989820</v>
      </c>
      <c r="M47" s="173">
        <f>SUM(M251,M863)</f>
        <v>6729820</v>
      </c>
      <c r="N47" s="175">
        <f>SUM(N251,N863)</f>
        <v>0</v>
      </c>
      <c r="O47" s="170">
        <f t="shared" ref="O47:T47" si="74">SUM(O251,O863)</f>
        <v>6573064</v>
      </c>
      <c r="P47" s="175">
        <f t="shared" si="74"/>
        <v>-500000</v>
      </c>
      <c r="Q47" s="166">
        <f t="shared" si="74"/>
        <v>6073064</v>
      </c>
      <c r="R47" s="175">
        <f t="shared" si="74"/>
        <v>0</v>
      </c>
      <c r="S47" s="175">
        <f t="shared" si="74"/>
        <v>0</v>
      </c>
      <c r="T47" s="167">
        <f t="shared" si="74"/>
        <v>6073064</v>
      </c>
      <c r="U47" s="157"/>
      <c r="V47" s="170">
        <f>SUM(V251,V863)</f>
        <v>6859650</v>
      </c>
      <c r="W47" s="175">
        <f>SUM(W251,W863)</f>
        <v>0</v>
      </c>
      <c r="X47" s="166">
        <f t="shared" si="7"/>
        <v>6859650</v>
      </c>
      <c r="Y47" s="175">
        <f>SUM(Y251,Y863)</f>
        <v>0</v>
      </c>
      <c r="Z47" s="175">
        <f>SUM(Z251,Z863)</f>
        <v>0</v>
      </c>
      <c r="AA47" s="167">
        <f t="shared" si="19"/>
        <v>6859650</v>
      </c>
      <c r="AB47" s="157"/>
      <c r="AC47" s="170">
        <f>SUM(AC251,AC863)</f>
        <v>7167648</v>
      </c>
      <c r="AD47" s="175">
        <f>SUM(AD251,AD863)</f>
        <v>0</v>
      </c>
      <c r="AE47" s="166">
        <f t="shared" si="8"/>
        <v>7167648</v>
      </c>
      <c r="AF47" s="175">
        <f>SUM(AF251,AF863)</f>
        <v>0</v>
      </c>
      <c r="AG47" s="175">
        <f>SUM(AG251,AG863)</f>
        <v>0</v>
      </c>
      <c r="AH47" s="167">
        <f t="shared" si="20"/>
        <v>7167648</v>
      </c>
      <c r="AJ47" s="163">
        <f t="shared" ref="AJ47:AU47" si="75">SUM(AJ251,AJ863)</f>
        <v>0</v>
      </c>
      <c r="AK47" s="163">
        <f t="shared" si="75"/>
        <v>130000</v>
      </c>
      <c r="AL47" s="163">
        <f t="shared" si="75"/>
        <v>1100000</v>
      </c>
      <c r="AM47" s="163">
        <f t="shared" si="75"/>
        <v>1050000</v>
      </c>
      <c r="AN47" s="163">
        <f t="shared" si="75"/>
        <v>2500000</v>
      </c>
      <c r="AO47" s="163">
        <f t="shared" si="75"/>
        <v>60000</v>
      </c>
      <c r="AP47" s="163">
        <f t="shared" si="75"/>
        <v>680000</v>
      </c>
      <c r="AQ47" s="163">
        <f t="shared" si="75"/>
        <v>0</v>
      </c>
      <c r="AR47" s="163">
        <f t="shared" si="75"/>
        <v>0</v>
      </c>
      <c r="AS47" s="163">
        <f t="shared" si="75"/>
        <v>0</v>
      </c>
      <c r="AT47" s="163">
        <f t="shared" si="75"/>
        <v>0</v>
      </c>
      <c r="AU47" s="163">
        <f t="shared" si="75"/>
        <v>553064</v>
      </c>
      <c r="AV47" s="163">
        <f t="shared" si="10"/>
        <v>6073064</v>
      </c>
      <c r="AW47" s="168">
        <f t="shared" si="11"/>
        <v>0</v>
      </c>
      <c r="AY47" s="163">
        <f t="shared" si="12"/>
        <v>1230000</v>
      </c>
      <c r="AZ47" s="163">
        <f t="shared" si="13"/>
        <v>3610000</v>
      </c>
      <c r="BA47" s="163">
        <f t="shared" si="14"/>
        <v>680000</v>
      </c>
      <c r="BB47" s="163">
        <f t="shared" si="15"/>
        <v>553064</v>
      </c>
      <c r="BC47" s="163">
        <f t="shared" si="16"/>
        <v>6073064</v>
      </c>
      <c r="BD47" s="163">
        <f t="shared" si="17"/>
        <v>0</v>
      </c>
    </row>
    <row r="48" spans="2:56" x14ac:dyDescent="0.3">
      <c r="B48" s="179" t="s">
        <v>80</v>
      </c>
      <c r="C48" s="83">
        <f>SUM(C49)</f>
        <v>616056</v>
      </c>
      <c r="D48" s="84">
        <f>SUM(D49)</f>
        <v>532788.75</v>
      </c>
      <c r="E48" s="85">
        <f t="shared" si="4"/>
        <v>0.8648381802952978</v>
      </c>
      <c r="F48" s="83">
        <f>SUM(F49)</f>
        <v>116535</v>
      </c>
      <c r="G48" s="84">
        <f>SUM(G49)</f>
        <v>116534.49</v>
      </c>
      <c r="H48" s="85">
        <f t="shared" si="5"/>
        <v>0.99999562363238514</v>
      </c>
      <c r="I48" s="83">
        <f>SUM(I49)</f>
        <v>303700</v>
      </c>
      <c r="J48" s="86">
        <f>SUM(J49)</f>
        <v>303606.83</v>
      </c>
      <c r="K48" s="87">
        <f t="shared" si="1"/>
        <v>0.99969321699045111</v>
      </c>
      <c r="L48" s="83">
        <f>SUM(L49)</f>
        <v>776711</v>
      </c>
      <c r="M48" s="86">
        <f>SUM(M49)</f>
        <v>776711</v>
      </c>
      <c r="N48" s="88">
        <f>SUM(N49)</f>
        <v>0</v>
      </c>
      <c r="O48" s="83">
        <f t="shared" ref="O48:T48" si="76">SUM(O49)</f>
        <v>511500</v>
      </c>
      <c r="P48" s="88">
        <f t="shared" si="76"/>
        <v>0</v>
      </c>
      <c r="Q48" s="177">
        <f t="shared" si="76"/>
        <v>511500</v>
      </c>
      <c r="R48" s="88">
        <f t="shared" si="76"/>
        <v>0</v>
      </c>
      <c r="S48" s="88">
        <f t="shared" si="76"/>
        <v>0</v>
      </c>
      <c r="T48" s="178">
        <f t="shared" si="76"/>
        <v>511500</v>
      </c>
      <c r="U48" s="157"/>
      <c r="V48" s="83">
        <f>SUM(V49)</f>
        <v>511500</v>
      </c>
      <c r="W48" s="88">
        <f>SUM(W49)</f>
        <v>0</v>
      </c>
      <c r="X48" s="177">
        <f t="shared" si="7"/>
        <v>511500</v>
      </c>
      <c r="Y48" s="88">
        <f>SUM(Y49)</f>
        <v>0</v>
      </c>
      <c r="Z48" s="88">
        <f>SUM(Z49)</f>
        <v>0</v>
      </c>
      <c r="AA48" s="178">
        <f t="shared" si="19"/>
        <v>511500</v>
      </c>
      <c r="AB48" s="157"/>
      <c r="AC48" s="83">
        <f>SUM(AC49)</f>
        <v>511500</v>
      </c>
      <c r="AD48" s="88">
        <f>SUM(AD49)</f>
        <v>0</v>
      </c>
      <c r="AE48" s="177">
        <f t="shared" si="8"/>
        <v>511500</v>
      </c>
      <c r="AF48" s="88">
        <f>SUM(AF49)</f>
        <v>0</v>
      </c>
      <c r="AG48" s="88">
        <f>SUM(AG49)</f>
        <v>0</v>
      </c>
      <c r="AH48" s="178">
        <f t="shared" si="20"/>
        <v>511500</v>
      </c>
      <c r="AJ48" s="86">
        <f t="shared" ref="AJ48:AU48" si="77">SUM(AJ49)</f>
        <v>161000</v>
      </c>
      <c r="AK48" s="86">
        <f t="shared" si="77"/>
        <v>0</v>
      </c>
      <c r="AL48" s="86">
        <f t="shared" si="77"/>
        <v>0</v>
      </c>
      <c r="AM48" s="86">
        <f t="shared" si="77"/>
        <v>150000</v>
      </c>
      <c r="AN48" s="86">
        <f t="shared" si="77"/>
        <v>0</v>
      </c>
      <c r="AO48" s="86">
        <f t="shared" si="77"/>
        <v>0</v>
      </c>
      <c r="AP48" s="86">
        <f t="shared" si="77"/>
        <v>100000</v>
      </c>
      <c r="AQ48" s="86">
        <f t="shared" si="77"/>
        <v>0</v>
      </c>
      <c r="AR48" s="86">
        <f t="shared" si="77"/>
        <v>0</v>
      </c>
      <c r="AS48" s="86">
        <f t="shared" si="77"/>
        <v>0</v>
      </c>
      <c r="AT48" s="86">
        <f t="shared" si="77"/>
        <v>100300</v>
      </c>
      <c r="AU48" s="86">
        <f t="shared" si="77"/>
        <v>200</v>
      </c>
      <c r="AV48" s="86">
        <f t="shared" si="10"/>
        <v>511500</v>
      </c>
      <c r="AW48" s="93">
        <f t="shared" si="11"/>
        <v>0</v>
      </c>
      <c r="AY48" s="86">
        <f t="shared" si="12"/>
        <v>161000</v>
      </c>
      <c r="AZ48" s="86">
        <f t="shared" si="13"/>
        <v>150000</v>
      </c>
      <c r="BA48" s="86">
        <f t="shared" si="14"/>
        <v>100000</v>
      </c>
      <c r="BB48" s="86">
        <f t="shared" si="15"/>
        <v>100500</v>
      </c>
      <c r="BC48" s="86">
        <f t="shared" si="16"/>
        <v>511500</v>
      </c>
      <c r="BD48" s="86">
        <f t="shared" si="17"/>
        <v>0</v>
      </c>
    </row>
    <row r="49" spans="2:56" x14ac:dyDescent="0.3">
      <c r="B49" s="169" t="s">
        <v>80</v>
      </c>
      <c r="C49" s="170">
        <f>SUM(C253,C865)</f>
        <v>616056</v>
      </c>
      <c r="D49" s="171">
        <f>SUM(D253,D865)</f>
        <v>532788.75</v>
      </c>
      <c r="E49" s="172">
        <f t="shared" si="4"/>
        <v>0.8648381802952978</v>
      </c>
      <c r="F49" s="170">
        <f>SUM(F253,F865)</f>
        <v>116535</v>
      </c>
      <c r="G49" s="171">
        <f>SUM(G253,G865)</f>
        <v>116534.49</v>
      </c>
      <c r="H49" s="172">
        <f t="shared" si="5"/>
        <v>0.99999562363238514</v>
      </c>
      <c r="I49" s="170">
        <f>SUM(I253,I865)</f>
        <v>303700</v>
      </c>
      <c r="J49" s="173">
        <f>SUM(J253,J865)</f>
        <v>303606.83</v>
      </c>
      <c r="K49" s="174">
        <f t="shared" si="1"/>
        <v>0.99969321699045111</v>
      </c>
      <c r="L49" s="170">
        <f>SUM(L253,L865)</f>
        <v>776711</v>
      </c>
      <c r="M49" s="173">
        <f>SUM(M253,M865)</f>
        <v>776711</v>
      </c>
      <c r="N49" s="175">
        <f>SUM(N253,N865)</f>
        <v>0</v>
      </c>
      <c r="O49" s="170">
        <f t="shared" ref="O49:T49" si="78">SUM(O253,O865)</f>
        <v>511500</v>
      </c>
      <c r="P49" s="175">
        <f t="shared" si="78"/>
        <v>0</v>
      </c>
      <c r="Q49" s="166">
        <f t="shared" si="78"/>
        <v>511500</v>
      </c>
      <c r="R49" s="175">
        <f t="shared" si="78"/>
        <v>0</v>
      </c>
      <c r="S49" s="175">
        <f t="shared" si="78"/>
        <v>0</v>
      </c>
      <c r="T49" s="167">
        <f t="shared" si="78"/>
        <v>511500</v>
      </c>
      <c r="U49" s="157"/>
      <c r="V49" s="170">
        <f>SUM(V253,V865)</f>
        <v>511500</v>
      </c>
      <c r="W49" s="175">
        <f>SUM(W253,W865)</f>
        <v>0</v>
      </c>
      <c r="X49" s="166">
        <f t="shared" si="7"/>
        <v>511500</v>
      </c>
      <c r="Y49" s="175">
        <f>SUM(Y253,Y865)</f>
        <v>0</v>
      </c>
      <c r="Z49" s="175">
        <f>SUM(Z253,Z865)</f>
        <v>0</v>
      </c>
      <c r="AA49" s="167">
        <f t="shared" si="19"/>
        <v>511500</v>
      </c>
      <c r="AB49" s="157"/>
      <c r="AC49" s="170">
        <f>SUM(AC253,AC865)</f>
        <v>511500</v>
      </c>
      <c r="AD49" s="175">
        <f>SUM(AD253,AD865)</f>
        <v>0</v>
      </c>
      <c r="AE49" s="166">
        <f t="shared" si="8"/>
        <v>511500</v>
      </c>
      <c r="AF49" s="175">
        <f>SUM(AF253,AF865)</f>
        <v>0</v>
      </c>
      <c r="AG49" s="175">
        <f>SUM(AG253,AG865)</f>
        <v>0</v>
      </c>
      <c r="AH49" s="167">
        <f t="shared" si="20"/>
        <v>511500</v>
      </c>
      <c r="AJ49" s="163">
        <f t="shared" ref="AJ49:AU49" si="79">SUM(AJ253,AJ865)</f>
        <v>161000</v>
      </c>
      <c r="AK49" s="163">
        <f t="shared" si="79"/>
        <v>0</v>
      </c>
      <c r="AL49" s="163">
        <f t="shared" si="79"/>
        <v>0</v>
      </c>
      <c r="AM49" s="163">
        <f t="shared" si="79"/>
        <v>150000</v>
      </c>
      <c r="AN49" s="163">
        <f t="shared" si="79"/>
        <v>0</v>
      </c>
      <c r="AO49" s="163">
        <f t="shared" si="79"/>
        <v>0</v>
      </c>
      <c r="AP49" s="163">
        <f t="shared" si="79"/>
        <v>100000</v>
      </c>
      <c r="AQ49" s="163">
        <f t="shared" si="79"/>
        <v>0</v>
      </c>
      <c r="AR49" s="163">
        <f t="shared" si="79"/>
        <v>0</v>
      </c>
      <c r="AS49" s="163">
        <f t="shared" si="79"/>
        <v>0</v>
      </c>
      <c r="AT49" s="163">
        <f t="shared" si="79"/>
        <v>100300</v>
      </c>
      <c r="AU49" s="163">
        <f t="shared" si="79"/>
        <v>200</v>
      </c>
      <c r="AV49" s="163">
        <f t="shared" si="10"/>
        <v>511500</v>
      </c>
      <c r="AW49" s="168">
        <f t="shared" si="11"/>
        <v>0</v>
      </c>
      <c r="AY49" s="163">
        <f t="shared" si="12"/>
        <v>161000</v>
      </c>
      <c r="AZ49" s="163">
        <f t="shared" si="13"/>
        <v>150000</v>
      </c>
      <c r="BA49" s="163">
        <f t="shared" si="14"/>
        <v>100000</v>
      </c>
      <c r="BB49" s="163">
        <f t="shared" si="15"/>
        <v>100500</v>
      </c>
      <c r="BC49" s="163">
        <f t="shared" si="16"/>
        <v>511500</v>
      </c>
      <c r="BD49" s="163">
        <f t="shared" si="17"/>
        <v>0</v>
      </c>
    </row>
    <row r="50" spans="2:56" x14ac:dyDescent="0.3">
      <c r="B50" s="179" t="s">
        <v>81</v>
      </c>
      <c r="C50" s="83">
        <f>SUM(C51)</f>
        <v>459890</v>
      </c>
      <c r="D50" s="84">
        <f>SUM(D51)</f>
        <v>362160.5</v>
      </c>
      <c r="E50" s="85">
        <f t="shared" si="4"/>
        <v>0.78749374850507725</v>
      </c>
      <c r="F50" s="83">
        <f>SUM(F51)</f>
        <v>1022998</v>
      </c>
      <c r="G50" s="84">
        <f>SUM(G51)</f>
        <v>1025818.76</v>
      </c>
      <c r="H50" s="85">
        <f t="shared" si="5"/>
        <v>1.002757346544177</v>
      </c>
      <c r="I50" s="83">
        <f>SUM(I51)</f>
        <v>893827</v>
      </c>
      <c r="J50" s="86">
        <f>SUM(J51)</f>
        <v>886931.6</v>
      </c>
      <c r="K50" s="87">
        <f t="shared" si="1"/>
        <v>0.99228553176397671</v>
      </c>
      <c r="L50" s="83">
        <f>SUM(L51)</f>
        <v>588433</v>
      </c>
      <c r="M50" s="86">
        <f>SUM(M51)</f>
        <v>2675253</v>
      </c>
      <c r="N50" s="88">
        <f>SUM(N51)</f>
        <v>0</v>
      </c>
      <c r="O50" s="83">
        <f t="shared" ref="O50:T50" si="80">SUM(O51)</f>
        <v>360990</v>
      </c>
      <c r="P50" s="88">
        <f t="shared" si="80"/>
        <v>732260</v>
      </c>
      <c r="Q50" s="177">
        <f t="shared" si="80"/>
        <v>1093250</v>
      </c>
      <c r="R50" s="88">
        <f t="shared" si="80"/>
        <v>0</v>
      </c>
      <c r="S50" s="88">
        <f t="shared" si="80"/>
        <v>0</v>
      </c>
      <c r="T50" s="178">
        <f t="shared" si="80"/>
        <v>1093250</v>
      </c>
      <c r="U50" s="157"/>
      <c r="V50" s="83">
        <f>SUM(V51)</f>
        <v>516776</v>
      </c>
      <c r="W50" s="88">
        <f>SUM(W51)</f>
        <v>0</v>
      </c>
      <c r="X50" s="177">
        <f t="shared" si="7"/>
        <v>516776</v>
      </c>
      <c r="Y50" s="88">
        <f>SUM(Y51)</f>
        <v>0</v>
      </c>
      <c r="Z50" s="88">
        <f>SUM(Z51)</f>
        <v>0</v>
      </c>
      <c r="AA50" s="178">
        <f t="shared" si="19"/>
        <v>516776</v>
      </c>
      <c r="AB50" s="157"/>
      <c r="AC50" s="83">
        <f>SUM(AC51)</f>
        <v>521101</v>
      </c>
      <c r="AD50" s="88">
        <f>SUM(AD51)</f>
        <v>0</v>
      </c>
      <c r="AE50" s="177">
        <f t="shared" si="8"/>
        <v>521101</v>
      </c>
      <c r="AF50" s="88">
        <f>SUM(AF51)</f>
        <v>0</v>
      </c>
      <c r="AG50" s="88">
        <f>SUM(AG51)</f>
        <v>0</v>
      </c>
      <c r="AH50" s="178">
        <f t="shared" si="20"/>
        <v>521101</v>
      </c>
      <c r="AJ50" s="86">
        <f t="shared" ref="AJ50:AU50" si="81">SUM(AJ51)</f>
        <v>28060</v>
      </c>
      <c r="AK50" s="86">
        <f t="shared" si="81"/>
        <v>51182</v>
      </c>
      <c r="AL50" s="86">
        <f t="shared" si="81"/>
        <v>33395</v>
      </c>
      <c r="AM50" s="86">
        <f t="shared" si="81"/>
        <v>221300</v>
      </c>
      <c r="AN50" s="86">
        <f t="shared" si="81"/>
        <v>24682</v>
      </c>
      <c r="AO50" s="86">
        <f t="shared" si="81"/>
        <v>13557</v>
      </c>
      <c r="AP50" s="86">
        <f t="shared" si="81"/>
        <v>232050</v>
      </c>
      <c r="AQ50" s="86">
        <f t="shared" si="81"/>
        <v>59183</v>
      </c>
      <c r="AR50" s="86">
        <f t="shared" si="81"/>
        <v>10037</v>
      </c>
      <c r="AS50" s="86">
        <f t="shared" si="81"/>
        <v>182800</v>
      </c>
      <c r="AT50" s="86">
        <f t="shared" si="81"/>
        <v>36059</v>
      </c>
      <c r="AU50" s="86">
        <f t="shared" si="81"/>
        <v>200945</v>
      </c>
      <c r="AV50" s="86">
        <f t="shared" si="10"/>
        <v>1093250</v>
      </c>
      <c r="AW50" s="93">
        <f t="shared" si="11"/>
        <v>0</v>
      </c>
      <c r="AY50" s="86">
        <f t="shared" si="12"/>
        <v>112637</v>
      </c>
      <c r="AZ50" s="86">
        <f t="shared" si="13"/>
        <v>259539</v>
      </c>
      <c r="BA50" s="86">
        <f t="shared" si="14"/>
        <v>301270</v>
      </c>
      <c r="BB50" s="86">
        <f t="shared" si="15"/>
        <v>419804</v>
      </c>
      <c r="BC50" s="86">
        <f t="shared" si="16"/>
        <v>1093250</v>
      </c>
      <c r="BD50" s="86">
        <f t="shared" si="17"/>
        <v>0</v>
      </c>
    </row>
    <row r="51" spans="2:56" x14ac:dyDescent="0.3">
      <c r="B51" s="169" t="s">
        <v>81</v>
      </c>
      <c r="C51" s="170">
        <f>SUM(C255,C867)</f>
        <v>459890</v>
      </c>
      <c r="D51" s="171">
        <f>SUM(D255,D867)</f>
        <v>362160.5</v>
      </c>
      <c r="E51" s="172">
        <f t="shared" si="4"/>
        <v>0.78749374850507725</v>
      </c>
      <c r="F51" s="170">
        <f>SUM(F255,F867)</f>
        <v>1022998</v>
      </c>
      <c r="G51" s="171">
        <f>SUM(G255,G867)</f>
        <v>1025818.76</v>
      </c>
      <c r="H51" s="172">
        <f t="shared" si="5"/>
        <v>1.002757346544177</v>
      </c>
      <c r="I51" s="170">
        <f>SUM(I255,I867)</f>
        <v>893827</v>
      </c>
      <c r="J51" s="173">
        <f>SUM(J255,J867)</f>
        <v>886931.6</v>
      </c>
      <c r="K51" s="174">
        <f t="shared" si="1"/>
        <v>0.99228553176397671</v>
      </c>
      <c r="L51" s="170">
        <f>SUM(L255,L867)</f>
        <v>588433</v>
      </c>
      <c r="M51" s="173">
        <f>SUM(M255,M867)</f>
        <v>2675253</v>
      </c>
      <c r="N51" s="175">
        <f>SUM(N255,N867)</f>
        <v>0</v>
      </c>
      <c r="O51" s="170">
        <f t="shared" ref="O51:T51" si="82">SUM(O255,O867)</f>
        <v>360990</v>
      </c>
      <c r="P51" s="175">
        <f t="shared" si="82"/>
        <v>732260</v>
      </c>
      <c r="Q51" s="166">
        <f t="shared" si="82"/>
        <v>1093250</v>
      </c>
      <c r="R51" s="175">
        <f t="shared" si="82"/>
        <v>0</v>
      </c>
      <c r="S51" s="175">
        <f t="shared" si="82"/>
        <v>0</v>
      </c>
      <c r="T51" s="167">
        <f t="shared" si="82"/>
        <v>1093250</v>
      </c>
      <c r="U51" s="157"/>
      <c r="V51" s="170">
        <f>SUM(V255,V867)</f>
        <v>516776</v>
      </c>
      <c r="W51" s="175">
        <f>SUM(W255,W867)</f>
        <v>0</v>
      </c>
      <c r="X51" s="166">
        <f t="shared" si="7"/>
        <v>516776</v>
      </c>
      <c r="Y51" s="175">
        <f>SUM(Y255,Y867)</f>
        <v>0</v>
      </c>
      <c r="Z51" s="175">
        <f>SUM(Z255,Z867)</f>
        <v>0</v>
      </c>
      <c r="AA51" s="167">
        <f t="shared" si="19"/>
        <v>516776</v>
      </c>
      <c r="AB51" s="157"/>
      <c r="AC51" s="170">
        <f>SUM(AC255,AC867)</f>
        <v>521101</v>
      </c>
      <c r="AD51" s="175">
        <f>SUM(AD255,AD867)</f>
        <v>0</v>
      </c>
      <c r="AE51" s="166">
        <f t="shared" si="8"/>
        <v>521101</v>
      </c>
      <c r="AF51" s="175">
        <f>SUM(AF255,AF867)</f>
        <v>0</v>
      </c>
      <c r="AG51" s="175">
        <f>SUM(AG255,AG867)</f>
        <v>0</v>
      </c>
      <c r="AH51" s="167">
        <f>SUM(AE51:AG51)</f>
        <v>521101</v>
      </c>
      <c r="AJ51" s="163">
        <f t="shared" ref="AJ51:AU51" si="83">SUM(AJ255,AJ867)</f>
        <v>28060</v>
      </c>
      <c r="AK51" s="163">
        <f t="shared" si="83"/>
        <v>51182</v>
      </c>
      <c r="AL51" s="163">
        <f t="shared" si="83"/>
        <v>33395</v>
      </c>
      <c r="AM51" s="163">
        <f t="shared" si="83"/>
        <v>221300</v>
      </c>
      <c r="AN51" s="163">
        <f t="shared" si="83"/>
        <v>24682</v>
      </c>
      <c r="AO51" s="163">
        <f t="shared" si="83"/>
        <v>13557</v>
      </c>
      <c r="AP51" s="163">
        <f t="shared" si="83"/>
        <v>232050</v>
      </c>
      <c r="AQ51" s="163">
        <f t="shared" si="83"/>
        <v>59183</v>
      </c>
      <c r="AR51" s="163">
        <f t="shared" si="83"/>
        <v>10037</v>
      </c>
      <c r="AS51" s="163">
        <f t="shared" si="83"/>
        <v>182800</v>
      </c>
      <c r="AT51" s="163">
        <f t="shared" si="83"/>
        <v>36059</v>
      </c>
      <c r="AU51" s="163">
        <f t="shared" si="83"/>
        <v>200945</v>
      </c>
      <c r="AV51" s="163">
        <f t="shared" si="10"/>
        <v>1093250</v>
      </c>
      <c r="AW51" s="168">
        <f t="shared" si="11"/>
        <v>0</v>
      </c>
      <c r="AY51" s="163">
        <f t="shared" si="12"/>
        <v>112637</v>
      </c>
      <c r="AZ51" s="163">
        <f t="shared" si="13"/>
        <v>259539</v>
      </c>
      <c r="BA51" s="163">
        <f t="shared" si="14"/>
        <v>301270</v>
      </c>
      <c r="BB51" s="163">
        <f t="shared" si="15"/>
        <v>419804</v>
      </c>
      <c r="BC51" s="163">
        <f t="shared" si="16"/>
        <v>1093250</v>
      </c>
      <c r="BD51" s="163">
        <f t="shared" si="17"/>
        <v>0</v>
      </c>
    </row>
    <row r="52" spans="2:56" x14ac:dyDescent="0.3">
      <c r="B52" s="179" t="s">
        <v>82</v>
      </c>
      <c r="C52" s="83">
        <f>SUM(C53:C58)</f>
        <v>10948275</v>
      </c>
      <c r="D52" s="84">
        <f>SUM(D53:D58)</f>
        <v>9897134.6500000004</v>
      </c>
      <c r="E52" s="85">
        <f t="shared" si="4"/>
        <v>0.90399032267640345</v>
      </c>
      <c r="F52" s="83">
        <f>SUM(F53:F58)</f>
        <v>9403500</v>
      </c>
      <c r="G52" s="84">
        <f>SUM(G53:G58)</f>
        <v>13114277.41</v>
      </c>
      <c r="H52" s="85">
        <f t="shared" si="5"/>
        <v>1.3946166225341627</v>
      </c>
      <c r="I52" s="83">
        <f>SUM(I53:I58)</f>
        <v>16240288</v>
      </c>
      <c r="J52" s="86">
        <f>SUM(J53:J58)</f>
        <v>16233946.819999998</v>
      </c>
      <c r="K52" s="87">
        <f t="shared" si="1"/>
        <v>0.99960954017564208</v>
      </c>
      <c r="L52" s="83">
        <f>SUM(L53:L58)</f>
        <v>15002660</v>
      </c>
      <c r="M52" s="86">
        <f>SUM(M53:M58)</f>
        <v>15272660</v>
      </c>
      <c r="N52" s="88">
        <f>SUM(N53:N58)</f>
        <v>0</v>
      </c>
      <c r="O52" s="83">
        <f t="shared" ref="O52:T52" si="84">SUM(O53:O58)</f>
        <v>10690684</v>
      </c>
      <c r="P52" s="88">
        <f t="shared" si="84"/>
        <v>500500</v>
      </c>
      <c r="Q52" s="177">
        <f t="shared" si="84"/>
        <v>11191184</v>
      </c>
      <c r="R52" s="88">
        <f t="shared" si="84"/>
        <v>0</v>
      </c>
      <c r="S52" s="88">
        <f t="shared" si="84"/>
        <v>0</v>
      </c>
      <c r="T52" s="178">
        <f t="shared" si="84"/>
        <v>11191184</v>
      </c>
      <c r="U52" s="157"/>
      <c r="V52" s="83">
        <f>SUM(V53:V58)</f>
        <v>14222790</v>
      </c>
      <c r="W52" s="88">
        <f>SUM(W53:W58)</f>
        <v>0</v>
      </c>
      <c r="X52" s="177">
        <f t="shared" si="7"/>
        <v>14222790</v>
      </c>
      <c r="Y52" s="88">
        <f>SUM(Y53:Y58)</f>
        <v>0</v>
      </c>
      <c r="Z52" s="88">
        <f>SUM(Z53:Z58)</f>
        <v>0</v>
      </c>
      <c r="AA52" s="178">
        <f t="shared" si="19"/>
        <v>14222790</v>
      </c>
      <c r="AB52" s="157"/>
      <c r="AC52" s="83">
        <f>SUM(AC53:AC58)</f>
        <v>15218747</v>
      </c>
      <c r="AD52" s="88">
        <f>SUM(AD53:AD58)</f>
        <v>0</v>
      </c>
      <c r="AE52" s="177">
        <f t="shared" si="8"/>
        <v>15218747</v>
      </c>
      <c r="AF52" s="88">
        <f>SUM(AF53:AF58)</f>
        <v>0</v>
      </c>
      <c r="AG52" s="88">
        <f>SUM(AG53:AG58)</f>
        <v>0</v>
      </c>
      <c r="AH52" s="178">
        <f t="shared" si="20"/>
        <v>15218747</v>
      </c>
      <c r="AJ52" s="86">
        <f t="shared" ref="AJ52:AU52" si="85">SUM(AJ53:AJ58)</f>
        <v>1042499.997</v>
      </c>
      <c r="AK52" s="86">
        <f t="shared" si="85"/>
        <v>1042499.997</v>
      </c>
      <c r="AL52" s="86">
        <f t="shared" si="85"/>
        <v>1042499.997</v>
      </c>
      <c r="AM52" s="86">
        <f t="shared" si="85"/>
        <v>1058799.997</v>
      </c>
      <c r="AN52" s="86">
        <f t="shared" si="85"/>
        <v>1042499.997</v>
      </c>
      <c r="AO52" s="86">
        <f t="shared" si="85"/>
        <v>941999.99699999997</v>
      </c>
      <c r="AP52" s="86">
        <f t="shared" si="85"/>
        <v>941999.99699999997</v>
      </c>
      <c r="AQ52" s="86">
        <f t="shared" si="85"/>
        <v>945999.99699999997</v>
      </c>
      <c r="AR52" s="86">
        <f t="shared" si="85"/>
        <v>941999.99699999997</v>
      </c>
      <c r="AS52" s="86">
        <f t="shared" si="85"/>
        <v>946449.99699999997</v>
      </c>
      <c r="AT52" s="86">
        <f t="shared" si="85"/>
        <v>942399.99699999997</v>
      </c>
      <c r="AU52" s="86">
        <f t="shared" si="85"/>
        <v>301534.03300000099</v>
      </c>
      <c r="AV52" s="86">
        <f t="shared" si="10"/>
        <v>11191183.999999998</v>
      </c>
      <c r="AW52" s="93">
        <f t="shared" si="11"/>
        <v>0</v>
      </c>
      <c r="AY52" s="86">
        <f t="shared" si="12"/>
        <v>3127499.9909999999</v>
      </c>
      <c r="AZ52" s="86">
        <f t="shared" si="13"/>
        <v>3043299.9909999999</v>
      </c>
      <c r="BA52" s="86">
        <f t="shared" si="14"/>
        <v>2829999.9909999999</v>
      </c>
      <c r="BB52" s="86">
        <f t="shared" si="15"/>
        <v>2190384.0270000007</v>
      </c>
      <c r="BC52" s="86">
        <f t="shared" si="16"/>
        <v>11191184</v>
      </c>
      <c r="BD52" s="86">
        <f t="shared" si="17"/>
        <v>0</v>
      </c>
    </row>
    <row r="53" spans="2:56" x14ac:dyDescent="0.3">
      <c r="B53" s="169" t="s">
        <v>83</v>
      </c>
      <c r="C53" s="170">
        <f t="shared" ref="C53:D58" si="86">SUM(C257,C869)</f>
        <v>8631094</v>
      </c>
      <c r="D53" s="171">
        <f t="shared" si="86"/>
        <v>7991111.3700000001</v>
      </c>
      <c r="E53" s="172">
        <f t="shared" si="4"/>
        <v>0.925851505035167</v>
      </c>
      <c r="F53" s="170">
        <f t="shared" ref="F53:G58" si="87">SUM(F257,F869)</f>
        <v>8721900</v>
      </c>
      <c r="G53" s="171">
        <f t="shared" si="87"/>
        <v>12435813.67</v>
      </c>
      <c r="H53" s="172">
        <f t="shared" si="5"/>
        <v>1.4258147502264416</v>
      </c>
      <c r="I53" s="170">
        <f t="shared" ref="I53:J58" si="88">SUM(I257,I869)</f>
        <v>16220083</v>
      </c>
      <c r="J53" s="173">
        <f t="shared" si="88"/>
        <v>16220081.469999999</v>
      </c>
      <c r="K53" s="174">
        <f t="shared" si="1"/>
        <v>0.99999990567249253</v>
      </c>
      <c r="L53" s="170">
        <f t="shared" ref="L53:T58" si="89">SUM(L257,L869)</f>
        <v>12688160</v>
      </c>
      <c r="M53" s="173">
        <f t="shared" si="89"/>
        <v>13188160</v>
      </c>
      <c r="N53" s="175">
        <f t="shared" si="89"/>
        <v>0</v>
      </c>
      <c r="O53" s="170">
        <f t="shared" si="89"/>
        <v>8373684</v>
      </c>
      <c r="P53" s="175">
        <f t="shared" si="89"/>
        <v>1800500</v>
      </c>
      <c r="Q53" s="166">
        <f t="shared" si="89"/>
        <v>10174184</v>
      </c>
      <c r="R53" s="175">
        <f t="shared" si="89"/>
        <v>0</v>
      </c>
      <c r="S53" s="175">
        <f t="shared" si="89"/>
        <v>0</v>
      </c>
      <c r="T53" s="167">
        <f t="shared" si="89"/>
        <v>10174184</v>
      </c>
      <c r="U53" s="157"/>
      <c r="V53" s="170">
        <f t="shared" ref="V53:W58" si="90">SUM(V257,V869)</f>
        <v>11696833</v>
      </c>
      <c r="W53" s="175">
        <f t="shared" si="90"/>
        <v>0</v>
      </c>
      <c r="X53" s="166">
        <f t="shared" si="7"/>
        <v>11696833</v>
      </c>
      <c r="Y53" s="175">
        <f t="shared" ref="Y53:Z58" si="91">SUM(Y257,Y869)</f>
        <v>0</v>
      </c>
      <c r="Z53" s="175">
        <f t="shared" si="91"/>
        <v>0</v>
      </c>
      <c r="AA53" s="167">
        <f t="shared" si="19"/>
        <v>11696833</v>
      </c>
      <c r="AB53" s="157"/>
      <c r="AC53" s="170">
        <f t="shared" ref="AC53:AD58" si="92">SUM(AC257,AC869)</f>
        <v>12692790</v>
      </c>
      <c r="AD53" s="175">
        <f t="shared" si="92"/>
        <v>0</v>
      </c>
      <c r="AE53" s="166">
        <f t="shared" si="8"/>
        <v>12692790</v>
      </c>
      <c r="AF53" s="175">
        <f t="shared" ref="AF53:AG58" si="93">SUM(AF257,AF869)</f>
        <v>0</v>
      </c>
      <c r="AG53" s="175">
        <f t="shared" si="93"/>
        <v>0</v>
      </c>
      <c r="AH53" s="167">
        <f t="shared" si="20"/>
        <v>12692790</v>
      </c>
      <c r="AJ53" s="163">
        <f t="shared" ref="AJ53:AU58" si="94">SUM(AJ257,AJ869)</f>
        <v>958333.33</v>
      </c>
      <c r="AK53" s="163">
        <f t="shared" si="94"/>
        <v>958333.33</v>
      </c>
      <c r="AL53" s="163">
        <f t="shared" si="94"/>
        <v>958333.33</v>
      </c>
      <c r="AM53" s="163">
        <f t="shared" si="94"/>
        <v>974633.33</v>
      </c>
      <c r="AN53" s="163">
        <f t="shared" si="94"/>
        <v>958333.33</v>
      </c>
      <c r="AO53" s="163">
        <f t="shared" si="94"/>
        <v>857833.33</v>
      </c>
      <c r="AP53" s="163">
        <f t="shared" si="94"/>
        <v>857833.33</v>
      </c>
      <c r="AQ53" s="163">
        <f t="shared" si="94"/>
        <v>858333.33</v>
      </c>
      <c r="AR53" s="163">
        <f t="shared" si="94"/>
        <v>857833.33</v>
      </c>
      <c r="AS53" s="163">
        <f t="shared" si="94"/>
        <v>858783.33</v>
      </c>
      <c r="AT53" s="163">
        <f t="shared" si="94"/>
        <v>858233.33</v>
      </c>
      <c r="AU53" s="163">
        <f t="shared" si="94"/>
        <v>217367.37000000104</v>
      </c>
      <c r="AV53" s="163">
        <f t="shared" si="10"/>
        <v>10174184</v>
      </c>
      <c r="AW53" s="168">
        <f t="shared" si="11"/>
        <v>0</v>
      </c>
      <c r="AY53" s="163">
        <f t="shared" si="12"/>
        <v>2874999.9899999998</v>
      </c>
      <c r="AZ53" s="163">
        <f t="shared" si="13"/>
        <v>2790799.9899999998</v>
      </c>
      <c r="BA53" s="163">
        <f t="shared" si="14"/>
        <v>2573999.9899999998</v>
      </c>
      <c r="BB53" s="163">
        <f t="shared" si="15"/>
        <v>1934384.030000001</v>
      </c>
      <c r="BC53" s="163">
        <f t="shared" si="16"/>
        <v>10174184</v>
      </c>
      <c r="BD53" s="163">
        <f t="shared" si="17"/>
        <v>0</v>
      </c>
    </row>
    <row r="54" spans="2:56" x14ac:dyDescent="0.3">
      <c r="B54" s="169" t="s">
        <v>84</v>
      </c>
      <c r="C54" s="170">
        <f t="shared" si="86"/>
        <v>3500</v>
      </c>
      <c r="D54" s="171">
        <f t="shared" si="86"/>
        <v>0</v>
      </c>
      <c r="E54" s="172">
        <f t="shared" si="4"/>
        <v>0</v>
      </c>
      <c r="F54" s="170">
        <f t="shared" si="87"/>
        <v>3000</v>
      </c>
      <c r="G54" s="171">
        <f t="shared" si="87"/>
        <v>3000</v>
      </c>
      <c r="H54" s="172">
        <f t="shared" si="5"/>
        <v>1</v>
      </c>
      <c r="I54" s="170">
        <f t="shared" si="88"/>
        <v>5000</v>
      </c>
      <c r="J54" s="173">
        <f t="shared" si="88"/>
        <v>3660.45</v>
      </c>
      <c r="K54" s="174">
        <f t="shared" si="1"/>
        <v>0.73209000000000002</v>
      </c>
      <c r="L54" s="170">
        <f t="shared" si="89"/>
        <v>1500</v>
      </c>
      <c r="M54" s="173">
        <f t="shared" si="89"/>
        <v>3665</v>
      </c>
      <c r="N54" s="175">
        <f t="shared" si="89"/>
        <v>0</v>
      </c>
      <c r="O54" s="170">
        <f t="shared" si="89"/>
        <v>3500</v>
      </c>
      <c r="P54" s="175">
        <f t="shared" si="89"/>
        <v>0</v>
      </c>
      <c r="Q54" s="166">
        <f t="shared" si="89"/>
        <v>3500</v>
      </c>
      <c r="R54" s="175">
        <f t="shared" si="89"/>
        <v>0</v>
      </c>
      <c r="S54" s="175">
        <f t="shared" si="89"/>
        <v>0</v>
      </c>
      <c r="T54" s="167">
        <f t="shared" si="89"/>
        <v>3500</v>
      </c>
      <c r="U54" s="157"/>
      <c r="V54" s="170">
        <f t="shared" si="90"/>
        <v>3500</v>
      </c>
      <c r="W54" s="175">
        <f t="shared" si="90"/>
        <v>0</v>
      </c>
      <c r="X54" s="166">
        <f t="shared" si="7"/>
        <v>3500</v>
      </c>
      <c r="Y54" s="175">
        <f t="shared" si="91"/>
        <v>0</v>
      </c>
      <c r="Z54" s="175">
        <f t="shared" si="91"/>
        <v>0</v>
      </c>
      <c r="AA54" s="167">
        <f t="shared" si="19"/>
        <v>3500</v>
      </c>
      <c r="AB54" s="157"/>
      <c r="AC54" s="170">
        <f t="shared" si="92"/>
        <v>3500</v>
      </c>
      <c r="AD54" s="175">
        <f t="shared" si="92"/>
        <v>0</v>
      </c>
      <c r="AE54" s="166">
        <f t="shared" si="8"/>
        <v>3500</v>
      </c>
      <c r="AF54" s="175">
        <f t="shared" si="93"/>
        <v>0</v>
      </c>
      <c r="AG54" s="175">
        <f t="shared" si="93"/>
        <v>0</v>
      </c>
      <c r="AH54" s="167">
        <f t="shared" si="20"/>
        <v>3500</v>
      </c>
      <c r="AJ54" s="163">
        <f t="shared" si="94"/>
        <v>0</v>
      </c>
      <c r="AK54" s="163">
        <f t="shared" si="94"/>
        <v>0</v>
      </c>
      <c r="AL54" s="163">
        <f t="shared" si="94"/>
        <v>0</v>
      </c>
      <c r="AM54" s="163">
        <f t="shared" si="94"/>
        <v>0</v>
      </c>
      <c r="AN54" s="163">
        <f t="shared" si="94"/>
        <v>0</v>
      </c>
      <c r="AO54" s="163">
        <f t="shared" si="94"/>
        <v>0</v>
      </c>
      <c r="AP54" s="163">
        <f t="shared" si="94"/>
        <v>0</v>
      </c>
      <c r="AQ54" s="163">
        <f t="shared" si="94"/>
        <v>0</v>
      </c>
      <c r="AR54" s="163">
        <f t="shared" si="94"/>
        <v>0</v>
      </c>
      <c r="AS54" s="163">
        <f t="shared" si="94"/>
        <v>3500</v>
      </c>
      <c r="AT54" s="163">
        <f t="shared" si="94"/>
        <v>0</v>
      </c>
      <c r="AU54" s="163">
        <f t="shared" si="94"/>
        <v>0</v>
      </c>
      <c r="AV54" s="163">
        <f t="shared" si="10"/>
        <v>3500</v>
      </c>
      <c r="AW54" s="168">
        <f t="shared" si="11"/>
        <v>0</v>
      </c>
      <c r="AY54" s="163">
        <f t="shared" si="12"/>
        <v>0</v>
      </c>
      <c r="AZ54" s="163">
        <f t="shared" si="13"/>
        <v>0</v>
      </c>
      <c r="BA54" s="163">
        <f t="shared" si="14"/>
        <v>0</v>
      </c>
      <c r="BB54" s="163">
        <f t="shared" si="15"/>
        <v>3500</v>
      </c>
      <c r="BC54" s="163">
        <f t="shared" si="16"/>
        <v>3500</v>
      </c>
      <c r="BD54" s="163">
        <f t="shared" si="17"/>
        <v>0</v>
      </c>
    </row>
    <row r="55" spans="2:56" x14ac:dyDescent="0.3">
      <c r="B55" s="169" t="s">
        <v>85</v>
      </c>
      <c r="C55" s="170">
        <f t="shared" si="86"/>
        <v>0</v>
      </c>
      <c r="D55" s="171">
        <f t="shared" si="86"/>
        <v>0</v>
      </c>
      <c r="E55" s="172">
        <f t="shared" si="4"/>
        <v>0</v>
      </c>
      <c r="F55" s="170">
        <f t="shared" si="87"/>
        <v>0</v>
      </c>
      <c r="G55" s="171">
        <f t="shared" si="87"/>
        <v>0</v>
      </c>
      <c r="H55" s="172">
        <f t="shared" si="5"/>
        <v>0</v>
      </c>
      <c r="I55" s="170">
        <f t="shared" si="88"/>
        <v>0</v>
      </c>
      <c r="J55" s="173">
        <f t="shared" si="88"/>
        <v>0</v>
      </c>
      <c r="K55" s="174">
        <f t="shared" si="1"/>
        <v>0</v>
      </c>
      <c r="L55" s="170">
        <f t="shared" si="89"/>
        <v>0</v>
      </c>
      <c r="M55" s="173">
        <f t="shared" si="89"/>
        <v>0</v>
      </c>
      <c r="N55" s="175">
        <f t="shared" si="89"/>
        <v>0</v>
      </c>
      <c r="O55" s="170">
        <f t="shared" si="89"/>
        <v>0</v>
      </c>
      <c r="P55" s="175">
        <f t="shared" si="89"/>
        <v>0</v>
      </c>
      <c r="Q55" s="166">
        <f t="shared" si="89"/>
        <v>0</v>
      </c>
      <c r="R55" s="175">
        <f t="shared" si="89"/>
        <v>0</v>
      </c>
      <c r="S55" s="175">
        <f t="shared" si="89"/>
        <v>0</v>
      </c>
      <c r="T55" s="167">
        <f t="shared" si="89"/>
        <v>0</v>
      </c>
      <c r="U55" s="157"/>
      <c r="V55" s="170">
        <f t="shared" si="90"/>
        <v>0</v>
      </c>
      <c r="W55" s="175">
        <f t="shared" si="90"/>
        <v>0</v>
      </c>
      <c r="X55" s="166">
        <f t="shared" si="7"/>
        <v>0</v>
      </c>
      <c r="Y55" s="175">
        <f t="shared" si="91"/>
        <v>0</v>
      </c>
      <c r="Z55" s="175">
        <f t="shared" si="91"/>
        <v>0</v>
      </c>
      <c r="AA55" s="167">
        <f t="shared" si="19"/>
        <v>0</v>
      </c>
      <c r="AB55" s="157"/>
      <c r="AC55" s="170">
        <f t="shared" si="92"/>
        <v>0</v>
      </c>
      <c r="AD55" s="175">
        <f t="shared" si="92"/>
        <v>0</v>
      </c>
      <c r="AE55" s="166">
        <f t="shared" si="8"/>
        <v>0</v>
      </c>
      <c r="AF55" s="175">
        <f t="shared" si="93"/>
        <v>0</v>
      </c>
      <c r="AG55" s="175">
        <f t="shared" si="93"/>
        <v>0</v>
      </c>
      <c r="AH55" s="167">
        <f t="shared" si="20"/>
        <v>0</v>
      </c>
      <c r="AJ55" s="163">
        <f t="shared" si="94"/>
        <v>0</v>
      </c>
      <c r="AK55" s="163">
        <f t="shared" si="94"/>
        <v>0</v>
      </c>
      <c r="AL55" s="163">
        <f t="shared" si="94"/>
        <v>0</v>
      </c>
      <c r="AM55" s="163">
        <f t="shared" si="94"/>
        <v>0</v>
      </c>
      <c r="AN55" s="163">
        <f t="shared" si="94"/>
        <v>0</v>
      </c>
      <c r="AO55" s="163">
        <f t="shared" si="94"/>
        <v>0</v>
      </c>
      <c r="AP55" s="163">
        <f t="shared" si="94"/>
        <v>0</v>
      </c>
      <c r="AQ55" s="163">
        <f t="shared" si="94"/>
        <v>0</v>
      </c>
      <c r="AR55" s="163">
        <f t="shared" si="94"/>
        <v>0</v>
      </c>
      <c r="AS55" s="163">
        <f t="shared" si="94"/>
        <v>0</v>
      </c>
      <c r="AT55" s="163">
        <f t="shared" si="94"/>
        <v>0</v>
      </c>
      <c r="AU55" s="163">
        <f t="shared" si="94"/>
        <v>0</v>
      </c>
      <c r="AV55" s="163">
        <f t="shared" si="10"/>
        <v>0</v>
      </c>
      <c r="AW55" s="168">
        <f t="shared" si="11"/>
        <v>0</v>
      </c>
      <c r="AY55" s="163">
        <f t="shared" si="12"/>
        <v>0</v>
      </c>
      <c r="AZ55" s="163">
        <f t="shared" si="13"/>
        <v>0</v>
      </c>
      <c r="BA55" s="163">
        <f t="shared" si="14"/>
        <v>0</v>
      </c>
      <c r="BB55" s="163">
        <f t="shared" si="15"/>
        <v>0</v>
      </c>
      <c r="BC55" s="163">
        <f t="shared" si="16"/>
        <v>0</v>
      </c>
      <c r="BD55" s="163">
        <f t="shared" si="17"/>
        <v>0</v>
      </c>
    </row>
    <row r="56" spans="2:56" x14ac:dyDescent="0.3">
      <c r="B56" s="169" t="s">
        <v>86</v>
      </c>
      <c r="C56" s="170">
        <f t="shared" si="86"/>
        <v>0</v>
      </c>
      <c r="D56" s="171">
        <f t="shared" si="86"/>
        <v>0</v>
      </c>
      <c r="E56" s="172">
        <f t="shared" si="4"/>
        <v>0</v>
      </c>
      <c r="F56" s="170">
        <f t="shared" si="87"/>
        <v>0</v>
      </c>
      <c r="G56" s="171">
        <f t="shared" si="87"/>
        <v>0</v>
      </c>
      <c r="H56" s="172">
        <f t="shared" si="5"/>
        <v>0</v>
      </c>
      <c r="I56" s="170">
        <f t="shared" si="88"/>
        <v>10205</v>
      </c>
      <c r="J56" s="173">
        <f t="shared" si="88"/>
        <v>10204.9</v>
      </c>
      <c r="K56" s="174">
        <f t="shared" si="1"/>
        <v>0.99999020088192059</v>
      </c>
      <c r="L56" s="170">
        <f t="shared" si="89"/>
        <v>0</v>
      </c>
      <c r="M56" s="173">
        <f t="shared" si="89"/>
        <v>25000</v>
      </c>
      <c r="N56" s="175">
        <f t="shared" si="89"/>
        <v>0</v>
      </c>
      <c r="O56" s="170">
        <f t="shared" si="89"/>
        <v>0</v>
      </c>
      <c r="P56" s="175">
        <f t="shared" si="89"/>
        <v>0</v>
      </c>
      <c r="Q56" s="166">
        <f t="shared" si="89"/>
        <v>0</v>
      </c>
      <c r="R56" s="175">
        <f t="shared" si="89"/>
        <v>0</v>
      </c>
      <c r="S56" s="175">
        <f t="shared" si="89"/>
        <v>0</v>
      </c>
      <c r="T56" s="167">
        <f t="shared" si="89"/>
        <v>0</v>
      </c>
      <c r="U56" s="157"/>
      <c r="V56" s="170">
        <f t="shared" si="90"/>
        <v>0</v>
      </c>
      <c r="W56" s="175">
        <f t="shared" si="90"/>
        <v>0</v>
      </c>
      <c r="X56" s="166">
        <f t="shared" si="7"/>
        <v>0</v>
      </c>
      <c r="Y56" s="175">
        <f t="shared" si="91"/>
        <v>0</v>
      </c>
      <c r="Z56" s="175">
        <f t="shared" si="91"/>
        <v>0</v>
      </c>
      <c r="AA56" s="167">
        <f t="shared" si="19"/>
        <v>0</v>
      </c>
      <c r="AB56" s="157"/>
      <c r="AC56" s="170">
        <f t="shared" si="92"/>
        <v>0</v>
      </c>
      <c r="AD56" s="175">
        <f t="shared" si="92"/>
        <v>0</v>
      </c>
      <c r="AE56" s="166">
        <f t="shared" si="8"/>
        <v>0</v>
      </c>
      <c r="AF56" s="175">
        <f t="shared" si="93"/>
        <v>0</v>
      </c>
      <c r="AG56" s="175">
        <f t="shared" si="93"/>
        <v>0</v>
      </c>
      <c r="AH56" s="167">
        <f t="shared" si="20"/>
        <v>0</v>
      </c>
      <c r="AJ56" s="163">
        <f t="shared" si="94"/>
        <v>0</v>
      </c>
      <c r="AK56" s="163">
        <f t="shared" si="94"/>
        <v>0</v>
      </c>
      <c r="AL56" s="163">
        <f t="shared" si="94"/>
        <v>0</v>
      </c>
      <c r="AM56" s="163">
        <f t="shared" si="94"/>
        <v>0</v>
      </c>
      <c r="AN56" s="163">
        <f t="shared" si="94"/>
        <v>0</v>
      </c>
      <c r="AO56" s="163">
        <f t="shared" si="94"/>
        <v>0</v>
      </c>
      <c r="AP56" s="163">
        <f t="shared" si="94"/>
        <v>0</v>
      </c>
      <c r="AQ56" s="163">
        <f t="shared" si="94"/>
        <v>0</v>
      </c>
      <c r="AR56" s="163">
        <f t="shared" si="94"/>
        <v>0</v>
      </c>
      <c r="AS56" s="163">
        <f t="shared" si="94"/>
        <v>0</v>
      </c>
      <c r="AT56" s="163">
        <f t="shared" si="94"/>
        <v>0</v>
      </c>
      <c r="AU56" s="163">
        <f t="shared" si="94"/>
        <v>0</v>
      </c>
      <c r="AV56" s="163">
        <f t="shared" si="10"/>
        <v>0</v>
      </c>
      <c r="AW56" s="168">
        <f t="shared" si="11"/>
        <v>0</v>
      </c>
      <c r="AY56" s="163">
        <f t="shared" si="12"/>
        <v>0</v>
      </c>
      <c r="AZ56" s="163">
        <f t="shared" si="13"/>
        <v>0</v>
      </c>
      <c r="BA56" s="163">
        <f t="shared" si="14"/>
        <v>0</v>
      </c>
      <c r="BB56" s="163">
        <f t="shared" si="15"/>
        <v>0</v>
      </c>
      <c r="BC56" s="163">
        <f t="shared" si="16"/>
        <v>0</v>
      </c>
      <c r="BD56" s="163">
        <f t="shared" si="17"/>
        <v>0</v>
      </c>
    </row>
    <row r="57" spans="2:56" x14ac:dyDescent="0.3">
      <c r="B57" s="169" t="s">
        <v>87</v>
      </c>
      <c r="C57" s="170">
        <f t="shared" si="86"/>
        <v>2310181</v>
      </c>
      <c r="D57" s="171">
        <f t="shared" si="86"/>
        <v>1906023.28</v>
      </c>
      <c r="E57" s="172">
        <f t="shared" si="4"/>
        <v>0.82505365596894786</v>
      </c>
      <c r="F57" s="170">
        <f t="shared" si="87"/>
        <v>675600</v>
      </c>
      <c r="G57" s="171">
        <f t="shared" si="87"/>
        <v>675463.74</v>
      </c>
      <c r="H57" s="172">
        <f t="shared" si="5"/>
        <v>0.99979831261101237</v>
      </c>
      <c r="I57" s="170">
        <f t="shared" si="88"/>
        <v>0</v>
      </c>
      <c r="J57" s="173">
        <f t="shared" si="88"/>
        <v>0</v>
      </c>
      <c r="K57" s="174">
        <f t="shared" si="1"/>
        <v>0</v>
      </c>
      <c r="L57" s="170">
        <f t="shared" si="89"/>
        <v>2310000</v>
      </c>
      <c r="M57" s="173">
        <f t="shared" si="89"/>
        <v>2052735</v>
      </c>
      <c r="N57" s="175">
        <f t="shared" si="89"/>
        <v>0</v>
      </c>
      <c r="O57" s="170">
        <f t="shared" si="89"/>
        <v>2310000</v>
      </c>
      <c r="P57" s="175">
        <f t="shared" si="89"/>
        <v>-1300000</v>
      </c>
      <c r="Q57" s="166">
        <f t="shared" si="89"/>
        <v>1010000</v>
      </c>
      <c r="R57" s="175">
        <f t="shared" si="89"/>
        <v>0</v>
      </c>
      <c r="S57" s="175">
        <f t="shared" si="89"/>
        <v>0</v>
      </c>
      <c r="T57" s="167">
        <f t="shared" si="89"/>
        <v>1010000</v>
      </c>
      <c r="U57" s="157"/>
      <c r="V57" s="170">
        <f t="shared" si="90"/>
        <v>2518957</v>
      </c>
      <c r="W57" s="175">
        <f t="shared" si="90"/>
        <v>0</v>
      </c>
      <c r="X57" s="166">
        <f t="shared" si="7"/>
        <v>2518957</v>
      </c>
      <c r="Y57" s="175">
        <f t="shared" si="91"/>
        <v>0</v>
      </c>
      <c r="Z57" s="175">
        <f t="shared" si="91"/>
        <v>0</v>
      </c>
      <c r="AA57" s="167">
        <f t="shared" si="19"/>
        <v>2518957</v>
      </c>
      <c r="AB57" s="157"/>
      <c r="AC57" s="170">
        <f t="shared" si="92"/>
        <v>2518957</v>
      </c>
      <c r="AD57" s="175">
        <f t="shared" si="92"/>
        <v>0</v>
      </c>
      <c r="AE57" s="166">
        <f t="shared" si="8"/>
        <v>2518957</v>
      </c>
      <c r="AF57" s="175">
        <f t="shared" si="93"/>
        <v>0</v>
      </c>
      <c r="AG57" s="175">
        <f t="shared" si="93"/>
        <v>0</v>
      </c>
      <c r="AH57" s="167">
        <f t="shared" si="20"/>
        <v>2518957</v>
      </c>
      <c r="AJ57" s="163">
        <f t="shared" si="94"/>
        <v>84166.667000000001</v>
      </c>
      <c r="AK57" s="163">
        <f t="shared" si="94"/>
        <v>84166.667000000001</v>
      </c>
      <c r="AL57" s="163">
        <f t="shared" si="94"/>
        <v>84166.667000000001</v>
      </c>
      <c r="AM57" s="163">
        <f t="shared" si="94"/>
        <v>84166.667000000001</v>
      </c>
      <c r="AN57" s="163">
        <f t="shared" si="94"/>
        <v>84166.667000000001</v>
      </c>
      <c r="AO57" s="163">
        <f t="shared" si="94"/>
        <v>84166.667000000001</v>
      </c>
      <c r="AP57" s="163">
        <f t="shared" si="94"/>
        <v>84166.667000000001</v>
      </c>
      <c r="AQ57" s="163">
        <f t="shared" si="94"/>
        <v>84166.667000000001</v>
      </c>
      <c r="AR57" s="163">
        <f t="shared" si="94"/>
        <v>84166.667000000001</v>
      </c>
      <c r="AS57" s="163">
        <f t="shared" si="94"/>
        <v>84166.667000000001</v>
      </c>
      <c r="AT57" s="163">
        <f t="shared" si="94"/>
        <v>84166.667000000001</v>
      </c>
      <c r="AU57" s="163">
        <f t="shared" si="94"/>
        <v>84166.662999999942</v>
      </c>
      <c r="AV57" s="163">
        <f t="shared" si="10"/>
        <v>1010000</v>
      </c>
      <c r="AW57" s="168">
        <f t="shared" si="11"/>
        <v>0</v>
      </c>
      <c r="AY57" s="163">
        <f t="shared" si="12"/>
        <v>252500.00099999999</v>
      </c>
      <c r="AZ57" s="163">
        <f t="shared" si="13"/>
        <v>252500.00099999999</v>
      </c>
      <c r="BA57" s="163">
        <f t="shared" si="14"/>
        <v>252500.00099999999</v>
      </c>
      <c r="BB57" s="163">
        <f t="shared" si="15"/>
        <v>252499.99699999994</v>
      </c>
      <c r="BC57" s="163">
        <f t="shared" si="16"/>
        <v>1010000</v>
      </c>
      <c r="BD57" s="163">
        <f t="shared" si="17"/>
        <v>0</v>
      </c>
    </row>
    <row r="58" spans="2:56" x14ac:dyDescent="0.3">
      <c r="B58" s="169" t="s">
        <v>88</v>
      </c>
      <c r="C58" s="170">
        <f t="shared" si="86"/>
        <v>3500</v>
      </c>
      <c r="D58" s="171">
        <f t="shared" si="86"/>
        <v>0</v>
      </c>
      <c r="E58" s="172">
        <f t="shared" si="4"/>
        <v>0</v>
      </c>
      <c r="F58" s="170">
        <f t="shared" si="87"/>
        <v>3000</v>
      </c>
      <c r="G58" s="171">
        <f t="shared" si="87"/>
        <v>0</v>
      </c>
      <c r="H58" s="172">
        <f t="shared" si="5"/>
        <v>0</v>
      </c>
      <c r="I58" s="170">
        <f t="shared" si="88"/>
        <v>5000</v>
      </c>
      <c r="J58" s="173">
        <f t="shared" si="88"/>
        <v>0</v>
      </c>
      <c r="K58" s="174">
        <f t="shared" si="1"/>
        <v>0</v>
      </c>
      <c r="L58" s="170">
        <f t="shared" si="89"/>
        <v>3000</v>
      </c>
      <c r="M58" s="173">
        <f t="shared" si="89"/>
        <v>3100</v>
      </c>
      <c r="N58" s="175">
        <f t="shared" si="89"/>
        <v>0</v>
      </c>
      <c r="O58" s="170">
        <f t="shared" si="89"/>
        <v>3500</v>
      </c>
      <c r="P58" s="175">
        <f t="shared" si="89"/>
        <v>0</v>
      </c>
      <c r="Q58" s="166">
        <f t="shared" si="89"/>
        <v>3500</v>
      </c>
      <c r="R58" s="175">
        <f t="shared" si="89"/>
        <v>0</v>
      </c>
      <c r="S58" s="175">
        <f t="shared" si="89"/>
        <v>0</v>
      </c>
      <c r="T58" s="167">
        <f t="shared" si="89"/>
        <v>3500</v>
      </c>
      <c r="U58" s="157"/>
      <c r="V58" s="170">
        <f t="shared" si="90"/>
        <v>3500</v>
      </c>
      <c r="W58" s="175">
        <f t="shared" si="90"/>
        <v>0</v>
      </c>
      <c r="X58" s="166">
        <f t="shared" si="7"/>
        <v>3500</v>
      </c>
      <c r="Y58" s="175">
        <f t="shared" si="91"/>
        <v>0</v>
      </c>
      <c r="Z58" s="175">
        <f t="shared" si="91"/>
        <v>0</v>
      </c>
      <c r="AA58" s="167">
        <f t="shared" si="19"/>
        <v>3500</v>
      </c>
      <c r="AB58" s="157"/>
      <c r="AC58" s="170">
        <f t="shared" si="92"/>
        <v>3500</v>
      </c>
      <c r="AD58" s="175">
        <f t="shared" si="92"/>
        <v>0</v>
      </c>
      <c r="AE58" s="166">
        <f t="shared" si="8"/>
        <v>3500</v>
      </c>
      <c r="AF58" s="175">
        <f t="shared" si="93"/>
        <v>0</v>
      </c>
      <c r="AG58" s="175">
        <f t="shared" si="93"/>
        <v>0</v>
      </c>
      <c r="AH58" s="167">
        <f t="shared" si="20"/>
        <v>3500</v>
      </c>
      <c r="AJ58" s="163">
        <f t="shared" si="94"/>
        <v>0</v>
      </c>
      <c r="AK58" s="163">
        <f t="shared" si="94"/>
        <v>0</v>
      </c>
      <c r="AL58" s="163">
        <f t="shared" si="94"/>
        <v>0</v>
      </c>
      <c r="AM58" s="163">
        <f t="shared" si="94"/>
        <v>0</v>
      </c>
      <c r="AN58" s="163">
        <f t="shared" si="94"/>
        <v>0</v>
      </c>
      <c r="AO58" s="163">
        <f t="shared" si="94"/>
        <v>0</v>
      </c>
      <c r="AP58" s="163">
        <f t="shared" si="94"/>
        <v>0</v>
      </c>
      <c r="AQ58" s="163">
        <f t="shared" si="94"/>
        <v>3500</v>
      </c>
      <c r="AR58" s="163">
        <f t="shared" si="94"/>
        <v>0</v>
      </c>
      <c r="AS58" s="163">
        <f t="shared" si="94"/>
        <v>0</v>
      </c>
      <c r="AT58" s="163">
        <f t="shared" si="94"/>
        <v>0</v>
      </c>
      <c r="AU58" s="163">
        <f t="shared" si="94"/>
        <v>0</v>
      </c>
      <c r="AV58" s="163">
        <f t="shared" si="10"/>
        <v>3500</v>
      </c>
      <c r="AW58" s="168">
        <f t="shared" si="11"/>
        <v>0</v>
      </c>
      <c r="AY58" s="163">
        <f t="shared" si="12"/>
        <v>0</v>
      </c>
      <c r="AZ58" s="163">
        <f t="shared" si="13"/>
        <v>0</v>
      </c>
      <c r="BA58" s="163">
        <f t="shared" si="14"/>
        <v>3500</v>
      </c>
      <c r="BB58" s="163">
        <f t="shared" si="15"/>
        <v>0</v>
      </c>
      <c r="BC58" s="163">
        <f t="shared" si="16"/>
        <v>3500</v>
      </c>
      <c r="BD58" s="163">
        <f t="shared" si="17"/>
        <v>0</v>
      </c>
    </row>
    <row r="59" spans="2:56" x14ac:dyDescent="0.3">
      <c r="B59" s="179" t="s">
        <v>89</v>
      </c>
      <c r="C59" s="83">
        <f>SUM(C60:C65)</f>
        <v>9130679</v>
      </c>
      <c r="D59" s="84">
        <f>SUM(D60:D65)</f>
        <v>8972707.2699999996</v>
      </c>
      <c r="E59" s="85">
        <f t="shared" si="4"/>
        <v>0.98269879709931751</v>
      </c>
      <c r="F59" s="83">
        <f>SUM(F60:F65)</f>
        <v>1407526</v>
      </c>
      <c r="G59" s="84">
        <f>SUM(G60:G65)</f>
        <v>1474236.9700000002</v>
      </c>
      <c r="H59" s="85">
        <f t="shared" si="5"/>
        <v>1.0473959060081308</v>
      </c>
      <c r="I59" s="83">
        <f>SUM(I60:I65)</f>
        <v>916301</v>
      </c>
      <c r="J59" s="86">
        <f>SUM(J60:J65)</f>
        <v>915888.0199999999</v>
      </c>
      <c r="K59" s="87">
        <f t="shared" si="1"/>
        <v>0.99954929657394231</v>
      </c>
      <c r="L59" s="83">
        <f>SUM(L60:L65)</f>
        <v>1309584</v>
      </c>
      <c r="M59" s="86">
        <f>SUM(M60:M65)</f>
        <v>1214584</v>
      </c>
      <c r="N59" s="88">
        <f>SUM(N60:N65)</f>
        <v>0</v>
      </c>
      <c r="O59" s="83">
        <f t="shared" ref="O59:T59" si="95">SUM(O60:O65)</f>
        <v>1478272</v>
      </c>
      <c r="P59" s="88">
        <f t="shared" si="95"/>
        <v>0</v>
      </c>
      <c r="Q59" s="177">
        <f t="shared" si="95"/>
        <v>1478272</v>
      </c>
      <c r="R59" s="88">
        <f t="shared" si="95"/>
        <v>0</v>
      </c>
      <c r="S59" s="88">
        <f t="shared" si="95"/>
        <v>0</v>
      </c>
      <c r="T59" s="178">
        <f t="shared" si="95"/>
        <v>1478272</v>
      </c>
      <c r="U59" s="157"/>
      <c r="V59" s="83">
        <f>SUM(V60:V65)</f>
        <v>1264949</v>
      </c>
      <c r="W59" s="88">
        <f>SUM(W60:W65)</f>
        <v>0</v>
      </c>
      <c r="X59" s="177">
        <f t="shared" si="7"/>
        <v>1264949</v>
      </c>
      <c r="Y59" s="88">
        <f>SUM(Y60:Y65)</f>
        <v>0</v>
      </c>
      <c r="Z59" s="88">
        <f>SUM(Z60:Z65)</f>
        <v>0</v>
      </c>
      <c r="AA59" s="178">
        <f t="shared" si="19"/>
        <v>1264949</v>
      </c>
      <c r="AB59" s="157"/>
      <c r="AC59" s="83">
        <f>SUM(AC60:AC65)</f>
        <v>1357574</v>
      </c>
      <c r="AD59" s="88">
        <f>SUM(AD60:AD65)</f>
        <v>0</v>
      </c>
      <c r="AE59" s="177">
        <f t="shared" si="8"/>
        <v>1357574</v>
      </c>
      <c r="AF59" s="88">
        <f>SUM(AF60:AF65)</f>
        <v>0</v>
      </c>
      <c r="AG59" s="88">
        <f>SUM(AG60:AG65)</f>
        <v>0</v>
      </c>
      <c r="AH59" s="178">
        <f t="shared" si="20"/>
        <v>1357574</v>
      </c>
      <c r="AJ59" s="86">
        <f t="shared" ref="AJ59:AU59" si="96">SUM(AJ60:AJ65)</f>
        <v>94171</v>
      </c>
      <c r="AK59" s="86">
        <f t="shared" si="96"/>
        <v>94171</v>
      </c>
      <c r="AL59" s="86">
        <f t="shared" si="96"/>
        <v>447071</v>
      </c>
      <c r="AM59" s="86">
        <f t="shared" si="96"/>
        <v>94171</v>
      </c>
      <c r="AN59" s="86">
        <f t="shared" si="96"/>
        <v>240921</v>
      </c>
      <c r="AO59" s="86">
        <f t="shared" si="96"/>
        <v>78105</v>
      </c>
      <c r="AP59" s="86">
        <f t="shared" si="96"/>
        <v>71480</v>
      </c>
      <c r="AQ59" s="86">
        <f t="shared" si="96"/>
        <v>71180</v>
      </c>
      <c r="AR59" s="86">
        <f t="shared" si="96"/>
        <v>71180</v>
      </c>
      <c r="AS59" s="86">
        <f t="shared" si="96"/>
        <v>71480</v>
      </c>
      <c r="AT59" s="86">
        <f t="shared" si="96"/>
        <v>71480</v>
      </c>
      <c r="AU59" s="86">
        <f t="shared" si="96"/>
        <v>72862</v>
      </c>
      <c r="AV59" s="86">
        <f t="shared" si="10"/>
        <v>1478272</v>
      </c>
      <c r="AW59" s="93">
        <f t="shared" si="11"/>
        <v>0</v>
      </c>
      <c r="AY59" s="86">
        <f t="shared" si="12"/>
        <v>635413</v>
      </c>
      <c r="AZ59" s="86">
        <f t="shared" si="13"/>
        <v>413197</v>
      </c>
      <c r="BA59" s="86">
        <f t="shared" si="14"/>
        <v>213840</v>
      </c>
      <c r="BB59" s="86">
        <f t="shared" si="15"/>
        <v>215822</v>
      </c>
      <c r="BC59" s="86">
        <f t="shared" si="16"/>
        <v>1478272</v>
      </c>
      <c r="BD59" s="86">
        <f t="shared" si="17"/>
        <v>0</v>
      </c>
    </row>
    <row r="60" spans="2:56" x14ac:dyDescent="0.3">
      <c r="B60" s="169" t="s">
        <v>90</v>
      </c>
      <c r="C60" s="170">
        <f t="shared" ref="C60:D65" si="97">SUM(C264,C876)</f>
        <v>22188</v>
      </c>
      <c r="D60" s="171">
        <f t="shared" si="97"/>
        <v>22187.360000000001</v>
      </c>
      <c r="E60" s="172">
        <f t="shared" si="4"/>
        <v>0.9999711555795926</v>
      </c>
      <c r="F60" s="170">
        <f t="shared" ref="F60:G65" si="98">SUM(F264,F876)</f>
        <v>400587</v>
      </c>
      <c r="G60" s="171">
        <f t="shared" si="98"/>
        <v>400586.08</v>
      </c>
      <c r="H60" s="172">
        <f t="shared" si="5"/>
        <v>0.99999770337030414</v>
      </c>
      <c r="I60" s="170">
        <f t="shared" ref="I60:J65" si="99">SUM(I264,I876)</f>
        <v>0</v>
      </c>
      <c r="J60" s="173">
        <f t="shared" si="99"/>
        <v>0</v>
      </c>
      <c r="K60" s="174">
        <f t="shared" si="1"/>
        <v>0</v>
      </c>
      <c r="L60" s="170">
        <f t="shared" ref="L60:T65" si="100">SUM(L264,L876)</f>
        <v>0</v>
      </c>
      <c r="M60" s="173">
        <f t="shared" si="100"/>
        <v>149823</v>
      </c>
      <c r="N60" s="175">
        <f t="shared" si="100"/>
        <v>0</v>
      </c>
      <c r="O60" s="170">
        <f t="shared" si="100"/>
        <v>293250</v>
      </c>
      <c r="P60" s="175">
        <f t="shared" si="100"/>
        <v>0</v>
      </c>
      <c r="Q60" s="166">
        <f t="shared" si="100"/>
        <v>293250</v>
      </c>
      <c r="R60" s="175">
        <f t="shared" si="100"/>
        <v>0</v>
      </c>
      <c r="S60" s="175">
        <f t="shared" si="100"/>
        <v>0</v>
      </c>
      <c r="T60" s="167">
        <f t="shared" si="100"/>
        <v>293250</v>
      </c>
      <c r="U60" s="157"/>
      <c r="V60" s="170">
        <f t="shared" ref="V60:W65" si="101">SUM(V264,V876)</f>
        <v>160000</v>
      </c>
      <c r="W60" s="175">
        <f t="shared" si="101"/>
        <v>0</v>
      </c>
      <c r="X60" s="166">
        <f t="shared" si="7"/>
        <v>160000</v>
      </c>
      <c r="Y60" s="175">
        <f t="shared" ref="Y60:Z65" si="102">SUM(Y264,Y876)</f>
        <v>0</v>
      </c>
      <c r="Z60" s="175">
        <f t="shared" si="102"/>
        <v>0</v>
      </c>
      <c r="AA60" s="167">
        <f t="shared" si="19"/>
        <v>160000</v>
      </c>
      <c r="AB60" s="157"/>
      <c r="AC60" s="170">
        <f t="shared" ref="AC60:AD65" si="103">SUM(AC264,AC876)</f>
        <v>160000</v>
      </c>
      <c r="AD60" s="175">
        <f t="shared" si="103"/>
        <v>0</v>
      </c>
      <c r="AE60" s="166">
        <f t="shared" si="8"/>
        <v>160000</v>
      </c>
      <c r="AF60" s="175">
        <f t="shared" ref="AF60:AG65" si="104">SUM(AF264,AF876)</f>
        <v>0</v>
      </c>
      <c r="AG60" s="175">
        <f t="shared" si="104"/>
        <v>0</v>
      </c>
      <c r="AH60" s="167">
        <f t="shared" si="20"/>
        <v>160000</v>
      </c>
      <c r="AJ60" s="163">
        <f t="shared" ref="AJ60:AU65" si="105">SUM(AJ264,AJ876)</f>
        <v>0</v>
      </c>
      <c r="AK60" s="163">
        <f t="shared" si="105"/>
        <v>0</v>
      </c>
      <c r="AL60" s="163">
        <f t="shared" si="105"/>
        <v>293000</v>
      </c>
      <c r="AM60" s="163">
        <f t="shared" si="105"/>
        <v>0</v>
      </c>
      <c r="AN60" s="163">
        <f t="shared" si="105"/>
        <v>0</v>
      </c>
      <c r="AO60" s="163">
        <f t="shared" si="105"/>
        <v>0</v>
      </c>
      <c r="AP60" s="163">
        <f t="shared" si="105"/>
        <v>0</v>
      </c>
      <c r="AQ60" s="163">
        <f t="shared" si="105"/>
        <v>0</v>
      </c>
      <c r="AR60" s="163">
        <f t="shared" si="105"/>
        <v>0</v>
      </c>
      <c r="AS60" s="163">
        <f t="shared" si="105"/>
        <v>0</v>
      </c>
      <c r="AT60" s="163">
        <f t="shared" si="105"/>
        <v>0</v>
      </c>
      <c r="AU60" s="163">
        <f t="shared" si="105"/>
        <v>250</v>
      </c>
      <c r="AV60" s="163">
        <f t="shared" si="10"/>
        <v>293250</v>
      </c>
      <c r="AW60" s="168">
        <f t="shared" si="11"/>
        <v>0</v>
      </c>
      <c r="AY60" s="163">
        <f t="shared" si="12"/>
        <v>293000</v>
      </c>
      <c r="AZ60" s="163">
        <f t="shared" si="13"/>
        <v>0</v>
      </c>
      <c r="BA60" s="163">
        <f t="shared" si="14"/>
        <v>0</v>
      </c>
      <c r="BB60" s="163">
        <f t="shared" si="15"/>
        <v>250</v>
      </c>
      <c r="BC60" s="163">
        <f t="shared" si="16"/>
        <v>293250</v>
      </c>
      <c r="BD60" s="163">
        <f t="shared" si="17"/>
        <v>0</v>
      </c>
    </row>
    <row r="61" spans="2:56" x14ac:dyDescent="0.3">
      <c r="B61" s="169" t="s">
        <v>91</v>
      </c>
      <c r="C61" s="170">
        <f t="shared" si="97"/>
        <v>614999</v>
      </c>
      <c r="D61" s="171">
        <f t="shared" si="97"/>
        <v>478256.76</v>
      </c>
      <c r="E61" s="172">
        <f t="shared" si="4"/>
        <v>0.77765453277159802</v>
      </c>
      <c r="F61" s="170">
        <f t="shared" si="98"/>
        <v>79710</v>
      </c>
      <c r="G61" s="171">
        <f t="shared" si="98"/>
        <v>79709.460000000006</v>
      </c>
      <c r="H61" s="172">
        <f t="shared" si="5"/>
        <v>0.99999322544222813</v>
      </c>
      <c r="I61" s="170">
        <f t="shared" si="99"/>
        <v>248900</v>
      </c>
      <c r="J61" s="173">
        <f t="shared" si="99"/>
        <v>0</v>
      </c>
      <c r="K61" s="174">
        <f t="shared" si="1"/>
        <v>0</v>
      </c>
      <c r="L61" s="170">
        <f t="shared" si="100"/>
        <v>167823</v>
      </c>
      <c r="M61" s="173">
        <f t="shared" si="100"/>
        <v>0</v>
      </c>
      <c r="N61" s="175">
        <f t="shared" si="100"/>
        <v>0</v>
      </c>
      <c r="O61" s="170">
        <f t="shared" si="100"/>
        <v>120500</v>
      </c>
      <c r="P61" s="175">
        <f t="shared" si="100"/>
        <v>0</v>
      </c>
      <c r="Q61" s="166">
        <f t="shared" si="100"/>
        <v>120500</v>
      </c>
      <c r="R61" s="175">
        <f t="shared" si="100"/>
        <v>0</v>
      </c>
      <c r="S61" s="175">
        <f t="shared" si="100"/>
        <v>0</v>
      </c>
      <c r="T61" s="167">
        <f t="shared" si="100"/>
        <v>120500</v>
      </c>
      <c r="U61" s="157"/>
      <c r="V61" s="170">
        <f t="shared" si="101"/>
        <v>0</v>
      </c>
      <c r="W61" s="175">
        <f t="shared" si="101"/>
        <v>0</v>
      </c>
      <c r="X61" s="166">
        <f t="shared" si="7"/>
        <v>0</v>
      </c>
      <c r="Y61" s="175">
        <f t="shared" si="102"/>
        <v>0</v>
      </c>
      <c r="Z61" s="175">
        <f t="shared" si="102"/>
        <v>0</v>
      </c>
      <c r="AA61" s="167">
        <f t="shared" si="19"/>
        <v>0</v>
      </c>
      <c r="AB61" s="157"/>
      <c r="AC61" s="170">
        <f t="shared" si="103"/>
        <v>27574</v>
      </c>
      <c r="AD61" s="175">
        <f t="shared" si="103"/>
        <v>0</v>
      </c>
      <c r="AE61" s="166">
        <f t="shared" si="8"/>
        <v>27574</v>
      </c>
      <c r="AF61" s="175">
        <f t="shared" si="104"/>
        <v>0</v>
      </c>
      <c r="AG61" s="175">
        <f t="shared" si="104"/>
        <v>0</v>
      </c>
      <c r="AH61" s="167">
        <f t="shared" si="20"/>
        <v>27574</v>
      </c>
      <c r="AJ61" s="163">
        <f t="shared" si="105"/>
        <v>22691</v>
      </c>
      <c r="AK61" s="163">
        <f t="shared" si="105"/>
        <v>22691</v>
      </c>
      <c r="AL61" s="163">
        <f t="shared" si="105"/>
        <v>22691</v>
      </c>
      <c r="AM61" s="163">
        <f t="shared" si="105"/>
        <v>22691</v>
      </c>
      <c r="AN61" s="163">
        <f t="shared" si="105"/>
        <v>22691</v>
      </c>
      <c r="AO61" s="163">
        <f t="shared" si="105"/>
        <v>7045</v>
      </c>
      <c r="AP61" s="163">
        <f t="shared" si="105"/>
        <v>0</v>
      </c>
      <c r="AQ61" s="163">
        <f t="shared" si="105"/>
        <v>0</v>
      </c>
      <c r="AR61" s="163">
        <f t="shared" si="105"/>
        <v>0</v>
      </c>
      <c r="AS61" s="163">
        <f t="shared" si="105"/>
        <v>0</v>
      </c>
      <c r="AT61" s="163">
        <f t="shared" si="105"/>
        <v>0</v>
      </c>
      <c r="AU61" s="163">
        <f t="shared" si="105"/>
        <v>0</v>
      </c>
      <c r="AV61" s="163">
        <f t="shared" si="10"/>
        <v>120500</v>
      </c>
      <c r="AW61" s="168">
        <f t="shared" si="11"/>
        <v>0</v>
      </c>
      <c r="AY61" s="163">
        <f t="shared" si="12"/>
        <v>68073</v>
      </c>
      <c r="AZ61" s="163">
        <f t="shared" si="13"/>
        <v>52427</v>
      </c>
      <c r="BA61" s="163">
        <f t="shared" si="14"/>
        <v>0</v>
      </c>
      <c r="BB61" s="163">
        <f t="shared" si="15"/>
        <v>0</v>
      </c>
      <c r="BC61" s="163">
        <f t="shared" si="16"/>
        <v>120500</v>
      </c>
      <c r="BD61" s="163">
        <f t="shared" si="17"/>
        <v>0</v>
      </c>
    </row>
    <row r="62" spans="2:56" x14ac:dyDescent="0.3">
      <c r="B62" s="169" t="s">
        <v>92</v>
      </c>
      <c r="C62" s="170">
        <f t="shared" si="97"/>
        <v>324000</v>
      </c>
      <c r="D62" s="171">
        <f t="shared" si="97"/>
        <v>322104.71999999997</v>
      </c>
      <c r="E62" s="172">
        <f t="shared" si="4"/>
        <v>0.99415037037037024</v>
      </c>
      <c r="F62" s="170">
        <f t="shared" si="98"/>
        <v>343758</v>
      </c>
      <c r="G62" s="171">
        <f t="shared" si="98"/>
        <v>322333.44</v>
      </c>
      <c r="H62" s="172">
        <f t="shared" si="5"/>
        <v>0.93767545773480176</v>
      </c>
      <c r="I62" s="170">
        <f t="shared" si="99"/>
        <v>106086</v>
      </c>
      <c r="J62" s="173">
        <f t="shared" si="99"/>
        <v>354975.95999999996</v>
      </c>
      <c r="K62" s="174">
        <f t="shared" si="1"/>
        <v>3.3461150387421523</v>
      </c>
      <c r="L62" s="170">
        <f t="shared" si="100"/>
        <v>384144</v>
      </c>
      <c r="M62" s="173">
        <f t="shared" si="100"/>
        <v>384144</v>
      </c>
      <c r="N62" s="175">
        <f t="shared" si="100"/>
        <v>0</v>
      </c>
      <c r="O62" s="170">
        <f t="shared" si="100"/>
        <v>397087</v>
      </c>
      <c r="P62" s="175">
        <f t="shared" si="100"/>
        <v>0</v>
      </c>
      <c r="Q62" s="166">
        <f t="shared" si="100"/>
        <v>397087</v>
      </c>
      <c r="R62" s="175">
        <f t="shared" si="100"/>
        <v>0</v>
      </c>
      <c r="S62" s="175">
        <f t="shared" si="100"/>
        <v>0</v>
      </c>
      <c r="T62" s="167">
        <f t="shared" si="100"/>
        <v>397087</v>
      </c>
      <c r="U62" s="157"/>
      <c r="V62" s="170">
        <f t="shared" si="101"/>
        <v>418927</v>
      </c>
      <c r="W62" s="175">
        <f t="shared" si="101"/>
        <v>0</v>
      </c>
      <c r="X62" s="166">
        <f t="shared" si="7"/>
        <v>418927</v>
      </c>
      <c r="Y62" s="175">
        <f t="shared" si="102"/>
        <v>0</v>
      </c>
      <c r="Z62" s="175">
        <f t="shared" si="102"/>
        <v>0</v>
      </c>
      <c r="AA62" s="167">
        <f t="shared" si="19"/>
        <v>418927</v>
      </c>
      <c r="AB62" s="157"/>
      <c r="AC62" s="170">
        <f t="shared" si="103"/>
        <v>380000</v>
      </c>
      <c r="AD62" s="175">
        <f t="shared" si="103"/>
        <v>0</v>
      </c>
      <c r="AE62" s="166">
        <f t="shared" si="8"/>
        <v>380000</v>
      </c>
      <c r="AF62" s="175">
        <f t="shared" si="104"/>
        <v>0</v>
      </c>
      <c r="AG62" s="175">
        <f t="shared" si="104"/>
        <v>0</v>
      </c>
      <c r="AH62" s="167">
        <f t="shared" si="20"/>
        <v>380000</v>
      </c>
      <c r="AJ62" s="163">
        <f t="shared" si="105"/>
        <v>33090</v>
      </c>
      <c r="AK62" s="163">
        <f t="shared" si="105"/>
        <v>33090</v>
      </c>
      <c r="AL62" s="163">
        <f t="shared" si="105"/>
        <v>32990</v>
      </c>
      <c r="AM62" s="163">
        <f t="shared" si="105"/>
        <v>33090</v>
      </c>
      <c r="AN62" s="163">
        <f t="shared" si="105"/>
        <v>33090</v>
      </c>
      <c r="AO62" s="163">
        <f t="shared" si="105"/>
        <v>32970</v>
      </c>
      <c r="AP62" s="163">
        <f t="shared" si="105"/>
        <v>33090</v>
      </c>
      <c r="AQ62" s="163">
        <f t="shared" si="105"/>
        <v>32790</v>
      </c>
      <c r="AR62" s="163">
        <f t="shared" si="105"/>
        <v>33090</v>
      </c>
      <c r="AS62" s="163">
        <f t="shared" si="105"/>
        <v>33090</v>
      </c>
      <c r="AT62" s="163">
        <f t="shared" si="105"/>
        <v>33090</v>
      </c>
      <c r="AU62" s="163">
        <f t="shared" si="105"/>
        <v>33617</v>
      </c>
      <c r="AV62" s="163">
        <f t="shared" si="10"/>
        <v>397087</v>
      </c>
      <c r="AW62" s="168">
        <f t="shared" si="11"/>
        <v>0</v>
      </c>
      <c r="AY62" s="163">
        <f t="shared" si="12"/>
        <v>99170</v>
      </c>
      <c r="AZ62" s="163">
        <f t="shared" si="13"/>
        <v>99150</v>
      </c>
      <c r="BA62" s="163">
        <f t="shared" si="14"/>
        <v>98970</v>
      </c>
      <c r="BB62" s="163">
        <f t="shared" si="15"/>
        <v>99797</v>
      </c>
      <c r="BC62" s="163">
        <f t="shared" si="16"/>
        <v>397087</v>
      </c>
      <c r="BD62" s="163">
        <f t="shared" si="17"/>
        <v>0</v>
      </c>
    </row>
    <row r="63" spans="2:56" x14ac:dyDescent="0.3">
      <c r="B63" s="169" t="s">
        <v>93</v>
      </c>
      <c r="C63" s="170">
        <f t="shared" si="97"/>
        <v>312000</v>
      </c>
      <c r="D63" s="171">
        <f t="shared" si="97"/>
        <v>292674.87</v>
      </c>
      <c r="E63" s="172">
        <f t="shared" si="4"/>
        <v>0.93806048076923076</v>
      </c>
      <c r="F63" s="170">
        <f t="shared" si="98"/>
        <v>253804</v>
      </c>
      <c r="G63" s="171">
        <f t="shared" si="98"/>
        <v>301953.3</v>
      </c>
      <c r="H63" s="172">
        <f t="shared" si="5"/>
        <v>1.189710564057304</v>
      </c>
      <c r="I63" s="170">
        <f t="shared" si="99"/>
        <v>255246</v>
      </c>
      <c r="J63" s="173">
        <f t="shared" si="99"/>
        <v>255227</v>
      </c>
      <c r="K63" s="174">
        <f t="shared" si="1"/>
        <v>0.99992556200684835</v>
      </c>
      <c r="L63" s="170">
        <f t="shared" si="100"/>
        <v>299192</v>
      </c>
      <c r="M63" s="173">
        <f t="shared" si="100"/>
        <v>299192</v>
      </c>
      <c r="N63" s="175">
        <f t="shared" si="100"/>
        <v>0</v>
      </c>
      <c r="O63" s="170">
        <f t="shared" si="100"/>
        <v>332500</v>
      </c>
      <c r="P63" s="175">
        <f t="shared" si="100"/>
        <v>0</v>
      </c>
      <c r="Q63" s="166">
        <f t="shared" si="100"/>
        <v>332500</v>
      </c>
      <c r="R63" s="175">
        <f t="shared" si="100"/>
        <v>0</v>
      </c>
      <c r="S63" s="175">
        <f t="shared" si="100"/>
        <v>0</v>
      </c>
      <c r="T63" s="167">
        <f t="shared" si="100"/>
        <v>332500</v>
      </c>
      <c r="U63" s="157"/>
      <c r="V63" s="170">
        <f t="shared" si="101"/>
        <v>350787</v>
      </c>
      <c r="W63" s="175">
        <f t="shared" si="101"/>
        <v>0</v>
      </c>
      <c r="X63" s="166">
        <f t="shared" si="7"/>
        <v>350787</v>
      </c>
      <c r="Y63" s="175">
        <f t="shared" si="102"/>
        <v>0</v>
      </c>
      <c r="Z63" s="175">
        <f t="shared" si="102"/>
        <v>0</v>
      </c>
      <c r="AA63" s="167">
        <f t="shared" si="19"/>
        <v>350787</v>
      </c>
      <c r="AB63" s="157"/>
      <c r="AC63" s="170">
        <f t="shared" si="103"/>
        <v>140000</v>
      </c>
      <c r="AD63" s="175">
        <f t="shared" si="103"/>
        <v>0</v>
      </c>
      <c r="AE63" s="166">
        <f t="shared" si="8"/>
        <v>140000</v>
      </c>
      <c r="AF63" s="175">
        <f t="shared" si="104"/>
        <v>0</v>
      </c>
      <c r="AG63" s="175">
        <f t="shared" si="104"/>
        <v>0</v>
      </c>
      <c r="AH63" s="167">
        <f t="shared" si="20"/>
        <v>140000</v>
      </c>
      <c r="AJ63" s="163">
        <f t="shared" si="105"/>
        <v>27708</v>
      </c>
      <c r="AK63" s="163">
        <f t="shared" si="105"/>
        <v>27708</v>
      </c>
      <c r="AL63" s="163">
        <f t="shared" si="105"/>
        <v>27708</v>
      </c>
      <c r="AM63" s="163">
        <f t="shared" si="105"/>
        <v>27708</v>
      </c>
      <c r="AN63" s="163">
        <f t="shared" si="105"/>
        <v>27708</v>
      </c>
      <c r="AO63" s="163">
        <f t="shared" si="105"/>
        <v>27408</v>
      </c>
      <c r="AP63" s="163">
        <f t="shared" si="105"/>
        <v>27708</v>
      </c>
      <c r="AQ63" s="163">
        <f t="shared" si="105"/>
        <v>27708</v>
      </c>
      <c r="AR63" s="163">
        <f t="shared" si="105"/>
        <v>27408</v>
      </c>
      <c r="AS63" s="163">
        <f t="shared" si="105"/>
        <v>27708</v>
      </c>
      <c r="AT63" s="163">
        <f t="shared" si="105"/>
        <v>27708</v>
      </c>
      <c r="AU63" s="163">
        <f t="shared" si="105"/>
        <v>28312</v>
      </c>
      <c r="AV63" s="163">
        <f t="shared" si="10"/>
        <v>332500</v>
      </c>
      <c r="AW63" s="168">
        <f t="shared" si="11"/>
        <v>0</v>
      </c>
      <c r="AY63" s="163">
        <f t="shared" si="12"/>
        <v>83124</v>
      </c>
      <c r="AZ63" s="163">
        <f t="shared" si="13"/>
        <v>82824</v>
      </c>
      <c r="BA63" s="163">
        <f t="shared" si="14"/>
        <v>82824</v>
      </c>
      <c r="BB63" s="163">
        <f t="shared" si="15"/>
        <v>83728</v>
      </c>
      <c r="BC63" s="163">
        <f t="shared" si="16"/>
        <v>332500</v>
      </c>
      <c r="BD63" s="163">
        <f t="shared" si="17"/>
        <v>0</v>
      </c>
    </row>
    <row r="64" spans="2:56" x14ac:dyDescent="0.3">
      <c r="B64" s="169" t="s">
        <v>94</v>
      </c>
      <c r="C64" s="170">
        <f t="shared" si="97"/>
        <v>96000</v>
      </c>
      <c r="D64" s="171">
        <f t="shared" si="97"/>
        <v>95991.57</v>
      </c>
      <c r="E64" s="172">
        <f t="shared" si="4"/>
        <v>0.9999121875000001</v>
      </c>
      <c r="F64" s="170">
        <f t="shared" si="98"/>
        <v>135277</v>
      </c>
      <c r="G64" s="171">
        <f t="shared" si="98"/>
        <v>175265.59</v>
      </c>
      <c r="H64" s="172">
        <f t="shared" si="5"/>
        <v>1.2956052396194475</v>
      </c>
      <c r="I64" s="170">
        <f t="shared" si="99"/>
        <v>144757</v>
      </c>
      <c r="J64" s="173">
        <f t="shared" si="99"/>
        <v>144558.21</v>
      </c>
      <c r="K64" s="174">
        <f t="shared" si="1"/>
        <v>0.99862673307681138</v>
      </c>
      <c r="L64" s="170">
        <f t="shared" si="100"/>
        <v>130789</v>
      </c>
      <c r="M64" s="173">
        <f t="shared" si="100"/>
        <v>130789</v>
      </c>
      <c r="N64" s="175">
        <f t="shared" si="100"/>
        <v>0</v>
      </c>
      <c r="O64" s="170">
        <f t="shared" si="100"/>
        <v>128185</v>
      </c>
      <c r="P64" s="175">
        <f t="shared" si="100"/>
        <v>0</v>
      </c>
      <c r="Q64" s="166">
        <f t="shared" si="100"/>
        <v>128185</v>
      </c>
      <c r="R64" s="175">
        <f t="shared" si="100"/>
        <v>0</v>
      </c>
      <c r="S64" s="175">
        <f t="shared" si="100"/>
        <v>0</v>
      </c>
      <c r="T64" s="167">
        <f t="shared" si="100"/>
        <v>128185</v>
      </c>
      <c r="U64" s="157"/>
      <c r="V64" s="170">
        <f t="shared" si="101"/>
        <v>135235</v>
      </c>
      <c r="W64" s="175">
        <f t="shared" si="101"/>
        <v>0</v>
      </c>
      <c r="X64" s="166">
        <f t="shared" si="7"/>
        <v>135235</v>
      </c>
      <c r="Y64" s="175">
        <f t="shared" si="102"/>
        <v>0</v>
      </c>
      <c r="Z64" s="175">
        <f t="shared" si="102"/>
        <v>0</v>
      </c>
      <c r="AA64" s="167">
        <f t="shared" si="19"/>
        <v>135235</v>
      </c>
      <c r="AB64" s="157"/>
      <c r="AC64" s="170">
        <f t="shared" si="103"/>
        <v>450000</v>
      </c>
      <c r="AD64" s="175">
        <f t="shared" si="103"/>
        <v>0</v>
      </c>
      <c r="AE64" s="166">
        <f t="shared" si="8"/>
        <v>450000</v>
      </c>
      <c r="AF64" s="175">
        <f t="shared" si="104"/>
        <v>0</v>
      </c>
      <c r="AG64" s="175">
        <f t="shared" si="104"/>
        <v>0</v>
      </c>
      <c r="AH64" s="167">
        <f t="shared" si="20"/>
        <v>450000</v>
      </c>
      <c r="AJ64" s="163">
        <f t="shared" si="105"/>
        <v>10682</v>
      </c>
      <c r="AK64" s="163">
        <f t="shared" si="105"/>
        <v>10682</v>
      </c>
      <c r="AL64" s="163">
        <f t="shared" si="105"/>
        <v>10682</v>
      </c>
      <c r="AM64" s="163">
        <f t="shared" si="105"/>
        <v>10682</v>
      </c>
      <c r="AN64" s="163">
        <f t="shared" si="105"/>
        <v>10682</v>
      </c>
      <c r="AO64" s="163">
        <f t="shared" si="105"/>
        <v>10682</v>
      </c>
      <c r="AP64" s="163">
        <f t="shared" si="105"/>
        <v>10682</v>
      </c>
      <c r="AQ64" s="163">
        <f t="shared" si="105"/>
        <v>10682</v>
      </c>
      <c r="AR64" s="163">
        <f t="shared" si="105"/>
        <v>10682</v>
      </c>
      <c r="AS64" s="163">
        <f t="shared" si="105"/>
        <v>10682</v>
      </c>
      <c r="AT64" s="163">
        <f t="shared" si="105"/>
        <v>10682</v>
      </c>
      <c r="AU64" s="163">
        <f t="shared" si="105"/>
        <v>10683</v>
      </c>
      <c r="AV64" s="163">
        <f t="shared" si="10"/>
        <v>128185</v>
      </c>
      <c r="AW64" s="168">
        <f t="shared" si="11"/>
        <v>0</v>
      </c>
      <c r="AY64" s="163">
        <f t="shared" si="12"/>
        <v>32046</v>
      </c>
      <c r="AZ64" s="163">
        <f t="shared" si="13"/>
        <v>32046</v>
      </c>
      <c r="BA64" s="163">
        <f t="shared" si="14"/>
        <v>32046</v>
      </c>
      <c r="BB64" s="163">
        <f t="shared" si="15"/>
        <v>32047</v>
      </c>
      <c r="BC64" s="163">
        <f t="shared" si="16"/>
        <v>128185</v>
      </c>
      <c r="BD64" s="163">
        <f t="shared" si="17"/>
        <v>0</v>
      </c>
    </row>
    <row r="65" spans="2:56" x14ac:dyDescent="0.3">
      <c r="B65" s="169" t="s">
        <v>95</v>
      </c>
      <c r="C65" s="170">
        <f t="shared" si="97"/>
        <v>7761492</v>
      </c>
      <c r="D65" s="171">
        <f t="shared" si="97"/>
        <v>7761491.9900000002</v>
      </c>
      <c r="E65" s="172">
        <f t="shared" si="4"/>
        <v>0.99999999871158796</v>
      </c>
      <c r="F65" s="170">
        <f t="shared" si="98"/>
        <v>194390</v>
      </c>
      <c r="G65" s="171">
        <f t="shared" si="98"/>
        <v>194389.1</v>
      </c>
      <c r="H65" s="172">
        <f t="shared" si="5"/>
        <v>0.99999537013220852</v>
      </c>
      <c r="I65" s="170">
        <f t="shared" si="99"/>
        <v>161312</v>
      </c>
      <c r="J65" s="173">
        <f t="shared" si="99"/>
        <v>161126.85</v>
      </c>
      <c r="K65" s="174">
        <f t="shared" si="1"/>
        <v>0.99885222426105935</v>
      </c>
      <c r="L65" s="170">
        <f t="shared" si="100"/>
        <v>327636</v>
      </c>
      <c r="M65" s="173">
        <f t="shared" si="100"/>
        <v>250636</v>
      </c>
      <c r="N65" s="175">
        <f t="shared" si="100"/>
        <v>0</v>
      </c>
      <c r="O65" s="170">
        <f t="shared" si="100"/>
        <v>206750</v>
      </c>
      <c r="P65" s="175">
        <f t="shared" si="100"/>
        <v>0</v>
      </c>
      <c r="Q65" s="166">
        <f t="shared" si="100"/>
        <v>206750</v>
      </c>
      <c r="R65" s="175">
        <f t="shared" si="100"/>
        <v>0</v>
      </c>
      <c r="S65" s="175">
        <f t="shared" si="100"/>
        <v>0</v>
      </c>
      <c r="T65" s="167">
        <f t="shared" si="100"/>
        <v>206750</v>
      </c>
      <c r="U65" s="157"/>
      <c r="V65" s="170">
        <f t="shared" si="101"/>
        <v>200000</v>
      </c>
      <c r="W65" s="175">
        <f t="shared" si="101"/>
        <v>0</v>
      </c>
      <c r="X65" s="166">
        <f t="shared" si="7"/>
        <v>200000</v>
      </c>
      <c r="Y65" s="175">
        <f t="shared" si="102"/>
        <v>0</v>
      </c>
      <c r="Z65" s="175">
        <f t="shared" si="102"/>
        <v>0</v>
      </c>
      <c r="AA65" s="167">
        <f t="shared" si="19"/>
        <v>200000</v>
      </c>
      <c r="AB65" s="157"/>
      <c r="AC65" s="170">
        <f t="shared" si="103"/>
        <v>200000</v>
      </c>
      <c r="AD65" s="175">
        <f t="shared" si="103"/>
        <v>0</v>
      </c>
      <c r="AE65" s="166">
        <f t="shared" si="8"/>
        <v>200000</v>
      </c>
      <c r="AF65" s="175">
        <f t="shared" si="104"/>
        <v>0</v>
      </c>
      <c r="AG65" s="175">
        <f t="shared" si="104"/>
        <v>0</v>
      </c>
      <c r="AH65" s="167">
        <f t="shared" si="20"/>
        <v>200000</v>
      </c>
      <c r="AJ65" s="163">
        <f t="shared" si="105"/>
        <v>0</v>
      </c>
      <c r="AK65" s="163">
        <f t="shared" si="105"/>
        <v>0</v>
      </c>
      <c r="AL65" s="163">
        <f t="shared" si="105"/>
        <v>60000</v>
      </c>
      <c r="AM65" s="163">
        <f t="shared" si="105"/>
        <v>0</v>
      </c>
      <c r="AN65" s="163">
        <f t="shared" si="105"/>
        <v>146750</v>
      </c>
      <c r="AO65" s="163">
        <f t="shared" si="105"/>
        <v>0</v>
      </c>
      <c r="AP65" s="163">
        <f t="shared" si="105"/>
        <v>0</v>
      </c>
      <c r="AQ65" s="163">
        <f t="shared" si="105"/>
        <v>0</v>
      </c>
      <c r="AR65" s="163">
        <f t="shared" si="105"/>
        <v>0</v>
      </c>
      <c r="AS65" s="163">
        <f t="shared" si="105"/>
        <v>0</v>
      </c>
      <c r="AT65" s="163">
        <f t="shared" si="105"/>
        <v>0</v>
      </c>
      <c r="AU65" s="163">
        <f t="shared" si="105"/>
        <v>0</v>
      </c>
      <c r="AV65" s="163">
        <f t="shared" si="10"/>
        <v>206750</v>
      </c>
      <c r="AW65" s="168">
        <f t="shared" si="11"/>
        <v>0</v>
      </c>
      <c r="AY65" s="163">
        <f t="shared" si="12"/>
        <v>60000</v>
      </c>
      <c r="AZ65" s="163">
        <f t="shared" si="13"/>
        <v>146750</v>
      </c>
      <c r="BA65" s="163">
        <f t="shared" si="14"/>
        <v>0</v>
      </c>
      <c r="BB65" s="163">
        <f t="shared" si="15"/>
        <v>0</v>
      </c>
      <c r="BC65" s="163">
        <f t="shared" si="16"/>
        <v>206750</v>
      </c>
      <c r="BD65" s="163">
        <f t="shared" si="17"/>
        <v>0</v>
      </c>
    </row>
    <row r="66" spans="2:56" x14ac:dyDescent="0.3">
      <c r="B66" s="179" t="s">
        <v>96</v>
      </c>
      <c r="C66" s="83">
        <f>SUM(C67:C70)</f>
        <v>1247333</v>
      </c>
      <c r="D66" s="84">
        <f>SUM(D67:D70)</f>
        <v>926804.3</v>
      </c>
      <c r="E66" s="85">
        <f t="shared" si="4"/>
        <v>0.74302876617551206</v>
      </c>
      <c r="F66" s="83">
        <f>SUM(F67:F70)</f>
        <v>1193686</v>
      </c>
      <c r="G66" s="84">
        <f>SUM(G67:G70)</f>
        <v>1147380.8</v>
      </c>
      <c r="H66" s="85">
        <f t="shared" si="5"/>
        <v>0.96120822393828864</v>
      </c>
      <c r="I66" s="83">
        <f>SUM(I67:I70)</f>
        <v>1205369</v>
      </c>
      <c r="J66" s="86">
        <f>SUM(J67:J70)</f>
        <v>1154751.51</v>
      </c>
      <c r="K66" s="87">
        <f t="shared" si="1"/>
        <v>0.95800664360872068</v>
      </c>
      <c r="L66" s="83">
        <f>SUM(L67:L70)</f>
        <v>1888423</v>
      </c>
      <c r="M66" s="86">
        <f>SUM(M67:M70)</f>
        <v>1600065</v>
      </c>
      <c r="N66" s="88">
        <f>SUM(N67:N70)</f>
        <v>0</v>
      </c>
      <c r="O66" s="83">
        <f t="shared" ref="O66:T66" si="106">SUM(O67:O70)</f>
        <v>1580033</v>
      </c>
      <c r="P66" s="88">
        <f t="shared" si="106"/>
        <v>10000</v>
      </c>
      <c r="Q66" s="177">
        <f t="shared" si="106"/>
        <v>1590033</v>
      </c>
      <c r="R66" s="88">
        <f t="shared" si="106"/>
        <v>0</v>
      </c>
      <c r="S66" s="88">
        <f t="shared" si="106"/>
        <v>0</v>
      </c>
      <c r="T66" s="178">
        <f t="shared" si="106"/>
        <v>1590033</v>
      </c>
      <c r="U66" s="157"/>
      <c r="V66" s="83">
        <f>SUM(V67:V70)</f>
        <v>1709488</v>
      </c>
      <c r="W66" s="88">
        <f>SUM(W67:W70)</f>
        <v>0</v>
      </c>
      <c r="X66" s="177">
        <f t="shared" si="7"/>
        <v>1709488</v>
      </c>
      <c r="Y66" s="88">
        <f>SUM(Y67:Y70)</f>
        <v>0</v>
      </c>
      <c r="Z66" s="88">
        <f>SUM(Z67:Z70)</f>
        <v>0</v>
      </c>
      <c r="AA66" s="178">
        <f t="shared" si="19"/>
        <v>1709488</v>
      </c>
      <c r="AB66" s="157"/>
      <c r="AC66" s="83">
        <f>SUM(AC67:AC70)</f>
        <v>1749287</v>
      </c>
      <c r="AD66" s="88">
        <f>SUM(AD67:AD70)</f>
        <v>0</v>
      </c>
      <c r="AE66" s="177">
        <f t="shared" si="8"/>
        <v>1749287</v>
      </c>
      <c r="AF66" s="88">
        <f>SUM(AF67:AF70)</f>
        <v>0</v>
      </c>
      <c r="AG66" s="88">
        <f>SUM(AG67:AG70)</f>
        <v>0</v>
      </c>
      <c r="AH66" s="178">
        <f t="shared" si="20"/>
        <v>1749287</v>
      </c>
      <c r="AJ66" s="86">
        <f t="shared" ref="AJ66:AU66" si="107">SUM(AJ67:AJ70)</f>
        <v>8808</v>
      </c>
      <c r="AK66" s="86">
        <f t="shared" si="107"/>
        <v>40308</v>
      </c>
      <c r="AL66" s="86">
        <f t="shared" si="107"/>
        <v>231010</v>
      </c>
      <c r="AM66" s="86">
        <f t="shared" si="107"/>
        <v>78108</v>
      </c>
      <c r="AN66" s="86">
        <f t="shared" si="107"/>
        <v>218855</v>
      </c>
      <c r="AO66" s="86">
        <f t="shared" si="107"/>
        <v>158308</v>
      </c>
      <c r="AP66" s="86">
        <f t="shared" si="107"/>
        <v>235502</v>
      </c>
      <c r="AQ66" s="86">
        <f t="shared" si="107"/>
        <v>239010</v>
      </c>
      <c r="AR66" s="86">
        <f t="shared" si="107"/>
        <v>22308</v>
      </c>
      <c r="AS66" s="86">
        <f t="shared" si="107"/>
        <v>22308</v>
      </c>
      <c r="AT66" s="86">
        <f t="shared" si="107"/>
        <v>125508</v>
      </c>
      <c r="AU66" s="86">
        <f t="shared" si="107"/>
        <v>210000</v>
      </c>
      <c r="AV66" s="86">
        <f t="shared" si="10"/>
        <v>1590033</v>
      </c>
      <c r="AW66" s="93">
        <f t="shared" si="11"/>
        <v>0</v>
      </c>
      <c r="AY66" s="86">
        <f t="shared" si="12"/>
        <v>280126</v>
      </c>
      <c r="AZ66" s="86">
        <f t="shared" si="13"/>
        <v>455271</v>
      </c>
      <c r="BA66" s="86">
        <f t="shared" si="14"/>
        <v>496820</v>
      </c>
      <c r="BB66" s="86">
        <f t="shared" si="15"/>
        <v>357816</v>
      </c>
      <c r="BC66" s="86">
        <f t="shared" si="16"/>
        <v>1590033</v>
      </c>
      <c r="BD66" s="86">
        <f t="shared" si="17"/>
        <v>0</v>
      </c>
    </row>
    <row r="67" spans="2:56" x14ac:dyDescent="0.3">
      <c r="B67" s="169" t="s">
        <v>97</v>
      </c>
      <c r="C67" s="170">
        <f t="shared" ref="C67:D70" si="108">SUM(C271,C883)</f>
        <v>705333</v>
      </c>
      <c r="D67" s="171">
        <f t="shared" si="108"/>
        <v>583925</v>
      </c>
      <c r="E67" s="172">
        <f t="shared" si="4"/>
        <v>0.82787137423032808</v>
      </c>
      <c r="F67" s="170">
        <f t="shared" ref="F67:G70" si="109">SUM(F271,F883)</f>
        <v>667099</v>
      </c>
      <c r="G67" s="171">
        <f t="shared" si="109"/>
        <v>676785</v>
      </c>
      <c r="H67" s="172">
        <f t="shared" si="5"/>
        <v>1.0145195840497438</v>
      </c>
      <c r="I67" s="170">
        <f t="shared" ref="I67:J70" si="110">SUM(I271,I883)</f>
        <v>665034</v>
      </c>
      <c r="J67" s="173">
        <f t="shared" si="110"/>
        <v>664762</v>
      </c>
      <c r="K67" s="174">
        <f t="shared" si="1"/>
        <v>0.99959099835497134</v>
      </c>
      <c r="L67" s="170">
        <f>SUM(L271,L883)</f>
        <v>743643</v>
      </c>
      <c r="M67" s="173">
        <f t="shared" ref="M67:T70" si="111">SUM(M271,M883)</f>
        <v>743643</v>
      </c>
      <c r="N67" s="175">
        <f t="shared" si="111"/>
        <v>0</v>
      </c>
      <c r="O67" s="170">
        <f t="shared" si="111"/>
        <v>743643</v>
      </c>
      <c r="P67" s="175">
        <f t="shared" si="111"/>
        <v>10000</v>
      </c>
      <c r="Q67" s="166">
        <f t="shared" si="111"/>
        <v>753643</v>
      </c>
      <c r="R67" s="175">
        <f t="shared" si="111"/>
        <v>0</v>
      </c>
      <c r="S67" s="175">
        <f t="shared" si="111"/>
        <v>0</v>
      </c>
      <c r="T67" s="167">
        <f t="shared" si="111"/>
        <v>753643</v>
      </c>
      <c r="U67" s="157"/>
      <c r="V67" s="170">
        <f t="shared" ref="V67:W70" si="112">SUM(V271,V883)</f>
        <v>776065</v>
      </c>
      <c r="W67" s="175">
        <f t="shared" si="112"/>
        <v>0</v>
      </c>
      <c r="X67" s="166">
        <f t="shared" si="7"/>
        <v>776065</v>
      </c>
      <c r="Y67" s="175">
        <f t="shared" ref="Y67:Z70" si="113">SUM(Y271,Y883)</f>
        <v>0</v>
      </c>
      <c r="Z67" s="175">
        <f t="shared" si="113"/>
        <v>0</v>
      </c>
      <c r="AA67" s="167">
        <f t="shared" si="19"/>
        <v>776065</v>
      </c>
      <c r="AB67" s="157"/>
      <c r="AC67" s="170">
        <f t="shared" ref="AC67:AD70" si="114">SUM(AC271,AC883)</f>
        <v>810911</v>
      </c>
      <c r="AD67" s="175">
        <f t="shared" si="114"/>
        <v>0</v>
      </c>
      <c r="AE67" s="166">
        <f t="shared" si="8"/>
        <v>810911</v>
      </c>
      <c r="AF67" s="175">
        <f t="shared" ref="AF67:AG70" si="115">SUM(AF271,AF883)</f>
        <v>0</v>
      </c>
      <c r="AG67" s="175">
        <f t="shared" si="115"/>
        <v>0</v>
      </c>
      <c r="AH67" s="167">
        <f t="shared" si="20"/>
        <v>810911</v>
      </c>
      <c r="AJ67" s="163">
        <f t="shared" ref="AJ67:AU70" si="116">SUM(AJ271,AJ883)</f>
        <v>0</v>
      </c>
      <c r="AK67" s="163">
        <f t="shared" si="116"/>
        <v>0</v>
      </c>
      <c r="AL67" s="163">
        <f t="shared" si="116"/>
        <v>208702</v>
      </c>
      <c r="AM67" s="163">
        <f t="shared" si="116"/>
        <v>0</v>
      </c>
      <c r="AN67" s="163">
        <f t="shared" si="116"/>
        <v>158547</v>
      </c>
      <c r="AO67" s="163">
        <f t="shared" si="116"/>
        <v>0</v>
      </c>
      <c r="AP67" s="163">
        <f t="shared" si="116"/>
        <v>0</v>
      </c>
      <c r="AQ67" s="163">
        <f t="shared" si="116"/>
        <v>198702</v>
      </c>
      <c r="AR67" s="163">
        <f t="shared" si="116"/>
        <v>0</v>
      </c>
      <c r="AS67" s="163">
        <f t="shared" si="116"/>
        <v>0</v>
      </c>
      <c r="AT67" s="163">
        <f t="shared" si="116"/>
        <v>0</v>
      </c>
      <c r="AU67" s="163">
        <f t="shared" si="116"/>
        <v>187692</v>
      </c>
      <c r="AV67" s="163">
        <f t="shared" si="10"/>
        <v>753643</v>
      </c>
      <c r="AW67" s="168">
        <f t="shared" si="11"/>
        <v>0</v>
      </c>
      <c r="AY67" s="163">
        <f t="shared" si="12"/>
        <v>208702</v>
      </c>
      <c r="AZ67" s="163">
        <f t="shared" si="13"/>
        <v>158547</v>
      </c>
      <c r="BA67" s="163">
        <f t="shared" si="14"/>
        <v>198702</v>
      </c>
      <c r="BB67" s="163">
        <f t="shared" si="15"/>
        <v>187692</v>
      </c>
      <c r="BC67" s="163">
        <f t="shared" si="16"/>
        <v>753643</v>
      </c>
      <c r="BD67" s="163">
        <f t="shared" si="17"/>
        <v>0</v>
      </c>
    </row>
    <row r="68" spans="2:56" x14ac:dyDescent="0.3">
      <c r="B68" s="169" t="s">
        <v>98</v>
      </c>
      <c r="C68" s="170">
        <f t="shared" si="108"/>
        <v>110000</v>
      </c>
      <c r="D68" s="171">
        <f t="shared" si="108"/>
        <v>107898</v>
      </c>
      <c r="E68" s="172">
        <f t="shared" si="4"/>
        <v>0.98089090909090904</v>
      </c>
      <c r="F68" s="170">
        <f t="shared" si="109"/>
        <v>105696</v>
      </c>
      <c r="G68" s="171">
        <f t="shared" si="109"/>
        <v>105696</v>
      </c>
      <c r="H68" s="172">
        <f t="shared" si="5"/>
        <v>1</v>
      </c>
      <c r="I68" s="170">
        <f t="shared" si="110"/>
        <v>159980</v>
      </c>
      <c r="J68" s="173">
        <f t="shared" si="110"/>
        <v>159970</v>
      </c>
      <c r="K68" s="174">
        <f t="shared" si="1"/>
        <v>0.99993749218652328</v>
      </c>
      <c r="L68" s="170">
        <f>SUM(L272,L884)</f>
        <v>105696</v>
      </c>
      <c r="M68" s="173">
        <f t="shared" si="111"/>
        <v>90282</v>
      </c>
      <c r="N68" s="175">
        <f t="shared" si="111"/>
        <v>0</v>
      </c>
      <c r="O68" s="170">
        <f t="shared" si="111"/>
        <v>105696</v>
      </c>
      <c r="P68" s="175">
        <f t="shared" si="111"/>
        <v>0</v>
      </c>
      <c r="Q68" s="166">
        <f t="shared" si="111"/>
        <v>105696</v>
      </c>
      <c r="R68" s="175">
        <f t="shared" si="111"/>
        <v>0</v>
      </c>
      <c r="S68" s="175">
        <f t="shared" si="111"/>
        <v>0</v>
      </c>
      <c r="T68" s="167">
        <f t="shared" si="111"/>
        <v>105696</v>
      </c>
      <c r="U68" s="157"/>
      <c r="V68" s="170">
        <f t="shared" si="112"/>
        <v>110304</v>
      </c>
      <c r="W68" s="175">
        <f t="shared" si="112"/>
        <v>0</v>
      </c>
      <c r="X68" s="166">
        <f t="shared" si="7"/>
        <v>110304</v>
      </c>
      <c r="Y68" s="175">
        <f t="shared" si="113"/>
        <v>0</v>
      </c>
      <c r="Z68" s="175">
        <f t="shared" si="113"/>
        <v>0</v>
      </c>
      <c r="AA68" s="167">
        <f t="shared" si="19"/>
        <v>110304</v>
      </c>
      <c r="AB68" s="157"/>
      <c r="AC68" s="170">
        <f t="shared" si="114"/>
        <v>115257</v>
      </c>
      <c r="AD68" s="175">
        <f t="shared" si="114"/>
        <v>0</v>
      </c>
      <c r="AE68" s="166">
        <f t="shared" si="8"/>
        <v>115257</v>
      </c>
      <c r="AF68" s="175">
        <f t="shared" si="115"/>
        <v>0</v>
      </c>
      <c r="AG68" s="175">
        <f t="shared" si="115"/>
        <v>0</v>
      </c>
      <c r="AH68" s="167">
        <f t="shared" si="20"/>
        <v>115257</v>
      </c>
      <c r="AJ68" s="163">
        <f t="shared" si="116"/>
        <v>8808</v>
      </c>
      <c r="AK68" s="163">
        <f t="shared" si="116"/>
        <v>8808</v>
      </c>
      <c r="AL68" s="163">
        <f t="shared" si="116"/>
        <v>8808</v>
      </c>
      <c r="AM68" s="163">
        <f t="shared" si="116"/>
        <v>8608</v>
      </c>
      <c r="AN68" s="163">
        <f t="shared" si="116"/>
        <v>8808</v>
      </c>
      <c r="AO68" s="163">
        <f t="shared" si="116"/>
        <v>8808</v>
      </c>
      <c r="AP68" s="163">
        <f t="shared" si="116"/>
        <v>8808</v>
      </c>
      <c r="AQ68" s="163">
        <f t="shared" si="116"/>
        <v>8808</v>
      </c>
      <c r="AR68" s="163">
        <f t="shared" si="116"/>
        <v>8808</v>
      </c>
      <c r="AS68" s="163">
        <f t="shared" si="116"/>
        <v>8808</v>
      </c>
      <c r="AT68" s="163">
        <f t="shared" si="116"/>
        <v>9008</v>
      </c>
      <c r="AU68" s="163">
        <f t="shared" si="116"/>
        <v>8808</v>
      </c>
      <c r="AV68" s="163">
        <f t="shared" si="10"/>
        <v>105696</v>
      </c>
      <c r="AW68" s="168">
        <f t="shared" si="11"/>
        <v>0</v>
      </c>
      <c r="AY68" s="163">
        <f t="shared" si="12"/>
        <v>26424</v>
      </c>
      <c r="AZ68" s="163">
        <f t="shared" si="13"/>
        <v>26224</v>
      </c>
      <c r="BA68" s="163">
        <f t="shared" si="14"/>
        <v>26424</v>
      </c>
      <c r="BB68" s="163">
        <f t="shared" si="15"/>
        <v>26624</v>
      </c>
      <c r="BC68" s="163">
        <f t="shared" si="16"/>
        <v>105696</v>
      </c>
      <c r="BD68" s="163">
        <f t="shared" si="17"/>
        <v>0</v>
      </c>
    </row>
    <row r="69" spans="2:56" x14ac:dyDescent="0.3">
      <c r="B69" s="169" t="s">
        <v>99</v>
      </c>
      <c r="C69" s="170">
        <f t="shared" si="108"/>
        <v>332000</v>
      </c>
      <c r="D69" s="171">
        <f t="shared" si="108"/>
        <v>234981.3</v>
      </c>
      <c r="E69" s="172">
        <f t="shared" si="4"/>
        <v>0.70777499999999993</v>
      </c>
      <c r="F69" s="170">
        <f t="shared" si="109"/>
        <v>420891</v>
      </c>
      <c r="G69" s="171">
        <f t="shared" si="109"/>
        <v>364899.8</v>
      </c>
      <c r="H69" s="172">
        <f t="shared" si="5"/>
        <v>0.86696983304466002</v>
      </c>
      <c r="I69" s="170">
        <f t="shared" si="110"/>
        <v>380355</v>
      </c>
      <c r="J69" s="173">
        <f t="shared" si="110"/>
        <v>330019.51</v>
      </c>
      <c r="K69" s="174">
        <f t="shared" si="1"/>
        <v>0.86766181593511327</v>
      </c>
      <c r="L69" s="170">
        <f>SUM(L273,L885)</f>
        <v>1039084</v>
      </c>
      <c r="M69" s="173">
        <f t="shared" si="111"/>
        <v>766140</v>
      </c>
      <c r="N69" s="175">
        <f t="shared" si="111"/>
        <v>0</v>
      </c>
      <c r="O69" s="170">
        <f t="shared" si="111"/>
        <v>730694</v>
      </c>
      <c r="P69" s="175">
        <f t="shared" si="111"/>
        <v>0</v>
      </c>
      <c r="Q69" s="166">
        <f t="shared" si="111"/>
        <v>730694</v>
      </c>
      <c r="R69" s="175">
        <f t="shared" si="111"/>
        <v>0</v>
      </c>
      <c r="S69" s="175">
        <f t="shared" si="111"/>
        <v>0</v>
      </c>
      <c r="T69" s="167">
        <f t="shared" si="111"/>
        <v>730694</v>
      </c>
      <c r="U69" s="157"/>
      <c r="V69" s="170">
        <f t="shared" si="112"/>
        <v>823119</v>
      </c>
      <c r="W69" s="175">
        <f t="shared" si="112"/>
        <v>0</v>
      </c>
      <c r="X69" s="166">
        <f t="shared" si="7"/>
        <v>823119</v>
      </c>
      <c r="Y69" s="175">
        <f t="shared" si="113"/>
        <v>0</v>
      </c>
      <c r="Z69" s="175">
        <f t="shared" si="113"/>
        <v>0</v>
      </c>
      <c r="AA69" s="167">
        <f t="shared" si="19"/>
        <v>823119</v>
      </c>
      <c r="AB69" s="157"/>
      <c r="AC69" s="170">
        <f t="shared" si="114"/>
        <v>823119</v>
      </c>
      <c r="AD69" s="175">
        <f t="shared" si="114"/>
        <v>0</v>
      </c>
      <c r="AE69" s="166">
        <f t="shared" si="8"/>
        <v>823119</v>
      </c>
      <c r="AF69" s="175">
        <f t="shared" si="115"/>
        <v>0</v>
      </c>
      <c r="AG69" s="175">
        <f t="shared" si="115"/>
        <v>0</v>
      </c>
      <c r="AH69" s="167">
        <f t="shared" si="20"/>
        <v>823119</v>
      </c>
      <c r="AJ69" s="163">
        <f t="shared" si="116"/>
        <v>0</v>
      </c>
      <c r="AK69" s="163">
        <f t="shared" si="116"/>
        <v>31500</v>
      </c>
      <c r="AL69" s="163">
        <f t="shared" si="116"/>
        <v>13500</v>
      </c>
      <c r="AM69" s="163">
        <f t="shared" si="116"/>
        <v>69500</v>
      </c>
      <c r="AN69" s="163">
        <f t="shared" si="116"/>
        <v>51500</v>
      </c>
      <c r="AO69" s="163">
        <f t="shared" si="116"/>
        <v>149500</v>
      </c>
      <c r="AP69" s="163">
        <f t="shared" si="116"/>
        <v>226694</v>
      </c>
      <c r="AQ69" s="163">
        <f t="shared" si="116"/>
        <v>31500</v>
      </c>
      <c r="AR69" s="163">
        <f t="shared" si="116"/>
        <v>13500</v>
      </c>
      <c r="AS69" s="163">
        <f t="shared" si="116"/>
        <v>13500</v>
      </c>
      <c r="AT69" s="163">
        <f t="shared" si="116"/>
        <v>116500</v>
      </c>
      <c r="AU69" s="163">
        <f t="shared" si="116"/>
        <v>13500</v>
      </c>
      <c r="AV69" s="163">
        <f t="shared" si="10"/>
        <v>730694</v>
      </c>
      <c r="AW69" s="168">
        <f t="shared" si="11"/>
        <v>0</v>
      </c>
      <c r="AY69" s="163">
        <f t="shared" si="12"/>
        <v>45000</v>
      </c>
      <c r="AZ69" s="163">
        <f t="shared" si="13"/>
        <v>270500</v>
      </c>
      <c r="BA69" s="163">
        <f t="shared" si="14"/>
        <v>271694</v>
      </c>
      <c r="BB69" s="163">
        <f t="shared" si="15"/>
        <v>143500</v>
      </c>
      <c r="BC69" s="163">
        <f t="shared" si="16"/>
        <v>730694</v>
      </c>
      <c r="BD69" s="163">
        <f t="shared" si="17"/>
        <v>0</v>
      </c>
    </row>
    <row r="70" spans="2:56" x14ac:dyDescent="0.3">
      <c r="B70" s="169" t="s">
        <v>100</v>
      </c>
      <c r="C70" s="170">
        <f t="shared" si="108"/>
        <v>100000</v>
      </c>
      <c r="D70" s="171">
        <f t="shared" si="108"/>
        <v>0</v>
      </c>
      <c r="E70" s="172">
        <f t="shared" si="4"/>
        <v>0</v>
      </c>
      <c r="F70" s="170">
        <f t="shared" si="109"/>
        <v>0</v>
      </c>
      <c r="G70" s="171">
        <f t="shared" si="109"/>
        <v>0</v>
      </c>
      <c r="H70" s="172">
        <f t="shared" si="5"/>
        <v>0</v>
      </c>
      <c r="I70" s="170">
        <f t="shared" si="110"/>
        <v>0</v>
      </c>
      <c r="J70" s="173">
        <f t="shared" si="110"/>
        <v>0</v>
      </c>
      <c r="K70" s="174">
        <f t="shared" si="1"/>
        <v>0</v>
      </c>
      <c r="L70" s="170">
        <f>SUM(L274,L886)</f>
        <v>0</v>
      </c>
      <c r="M70" s="173">
        <f t="shared" si="111"/>
        <v>0</v>
      </c>
      <c r="N70" s="175">
        <f t="shared" si="111"/>
        <v>0</v>
      </c>
      <c r="O70" s="170">
        <f t="shared" si="111"/>
        <v>0</v>
      </c>
      <c r="P70" s="175">
        <f t="shared" si="111"/>
        <v>0</v>
      </c>
      <c r="Q70" s="166">
        <f t="shared" si="111"/>
        <v>0</v>
      </c>
      <c r="R70" s="175">
        <f t="shared" si="111"/>
        <v>0</v>
      </c>
      <c r="S70" s="175">
        <f t="shared" si="111"/>
        <v>0</v>
      </c>
      <c r="T70" s="167">
        <f t="shared" si="111"/>
        <v>0</v>
      </c>
      <c r="U70" s="157"/>
      <c r="V70" s="170">
        <f t="shared" si="112"/>
        <v>0</v>
      </c>
      <c r="W70" s="175">
        <f t="shared" si="112"/>
        <v>0</v>
      </c>
      <c r="X70" s="166">
        <f t="shared" si="7"/>
        <v>0</v>
      </c>
      <c r="Y70" s="175">
        <f t="shared" si="113"/>
        <v>0</v>
      </c>
      <c r="Z70" s="175">
        <f t="shared" si="113"/>
        <v>0</v>
      </c>
      <c r="AA70" s="167">
        <f t="shared" si="19"/>
        <v>0</v>
      </c>
      <c r="AB70" s="157"/>
      <c r="AC70" s="170">
        <f t="shared" si="114"/>
        <v>0</v>
      </c>
      <c r="AD70" s="175">
        <f t="shared" si="114"/>
        <v>0</v>
      </c>
      <c r="AE70" s="166">
        <f t="shared" si="8"/>
        <v>0</v>
      </c>
      <c r="AF70" s="175">
        <f t="shared" si="115"/>
        <v>0</v>
      </c>
      <c r="AG70" s="175">
        <f t="shared" si="115"/>
        <v>0</v>
      </c>
      <c r="AH70" s="167">
        <f t="shared" si="20"/>
        <v>0</v>
      </c>
      <c r="AJ70" s="163">
        <f t="shared" si="116"/>
        <v>0</v>
      </c>
      <c r="AK70" s="163">
        <f t="shared" si="116"/>
        <v>0</v>
      </c>
      <c r="AL70" s="163">
        <f t="shared" si="116"/>
        <v>0</v>
      </c>
      <c r="AM70" s="163">
        <f t="shared" si="116"/>
        <v>0</v>
      </c>
      <c r="AN70" s="163">
        <f t="shared" si="116"/>
        <v>0</v>
      </c>
      <c r="AO70" s="163">
        <f t="shared" si="116"/>
        <v>0</v>
      </c>
      <c r="AP70" s="163">
        <f t="shared" si="116"/>
        <v>0</v>
      </c>
      <c r="AQ70" s="163">
        <f t="shared" si="116"/>
        <v>0</v>
      </c>
      <c r="AR70" s="163">
        <f t="shared" si="116"/>
        <v>0</v>
      </c>
      <c r="AS70" s="163">
        <f t="shared" si="116"/>
        <v>0</v>
      </c>
      <c r="AT70" s="163">
        <f t="shared" si="116"/>
        <v>0</v>
      </c>
      <c r="AU70" s="163">
        <f t="shared" si="116"/>
        <v>0</v>
      </c>
      <c r="AV70" s="163">
        <f t="shared" si="10"/>
        <v>0</v>
      </c>
      <c r="AW70" s="168">
        <f t="shared" si="11"/>
        <v>0</v>
      </c>
      <c r="AY70" s="163">
        <f t="shared" si="12"/>
        <v>0</v>
      </c>
      <c r="AZ70" s="163">
        <f t="shared" si="13"/>
        <v>0</v>
      </c>
      <c r="BA70" s="163">
        <f t="shared" si="14"/>
        <v>0</v>
      </c>
      <c r="BB70" s="163">
        <f t="shared" si="15"/>
        <v>0</v>
      </c>
      <c r="BC70" s="163">
        <f t="shared" si="16"/>
        <v>0</v>
      </c>
      <c r="BD70" s="163">
        <f t="shared" si="17"/>
        <v>0</v>
      </c>
    </row>
    <row r="71" spans="2:56" x14ac:dyDescent="0.3">
      <c r="B71" s="179" t="s">
        <v>101</v>
      </c>
      <c r="C71" s="83">
        <f>SUM(C72:C73)</f>
        <v>0</v>
      </c>
      <c r="D71" s="84">
        <f>SUM(D72:D73)</f>
        <v>0</v>
      </c>
      <c r="E71" s="85">
        <f t="shared" si="4"/>
        <v>0</v>
      </c>
      <c r="F71" s="83">
        <f>SUM(F72:F73)</f>
        <v>0</v>
      </c>
      <c r="G71" s="84">
        <f>SUM(G72:G73)</f>
        <v>0</v>
      </c>
      <c r="H71" s="85">
        <f t="shared" si="5"/>
        <v>0</v>
      </c>
      <c r="I71" s="83">
        <f>SUM(I72:I73)</f>
        <v>0</v>
      </c>
      <c r="J71" s="86">
        <f>SUM(J72:J73)</f>
        <v>0</v>
      </c>
      <c r="K71" s="87">
        <f t="shared" si="1"/>
        <v>0</v>
      </c>
      <c r="L71" s="83">
        <f>SUM(L72:L73)</f>
        <v>0</v>
      </c>
      <c r="M71" s="86">
        <f>SUM(M72:M73)</f>
        <v>0</v>
      </c>
      <c r="N71" s="88">
        <f>SUM(N72:N73)</f>
        <v>0</v>
      </c>
      <c r="O71" s="83">
        <f t="shared" ref="O71:T71" si="117">SUM(O72:O73)</f>
        <v>0</v>
      </c>
      <c r="P71" s="88">
        <f t="shared" si="117"/>
        <v>0</v>
      </c>
      <c r="Q71" s="177">
        <f t="shared" si="117"/>
        <v>0</v>
      </c>
      <c r="R71" s="88">
        <f t="shared" si="117"/>
        <v>0</v>
      </c>
      <c r="S71" s="88">
        <f t="shared" si="117"/>
        <v>0</v>
      </c>
      <c r="T71" s="178">
        <f t="shared" si="117"/>
        <v>0</v>
      </c>
      <c r="U71" s="157"/>
      <c r="V71" s="83">
        <f>SUM(V72:V73)</f>
        <v>0</v>
      </c>
      <c r="W71" s="88">
        <f>SUM(W72:W73)</f>
        <v>0</v>
      </c>
      <c r="X71" s="177">
        <f t="shared" si="7"/>
        <v>0</v>
      </c>
      <c r="Y71" s="88">
        <f>SUM(Y72:Y73)</f>
        <v>0</v>
      </c>
      <c r="Z71" s="88">
        <f>SUM(Z72:Z73)</f>
        <v>0</v>
      </c>
      <c r="AA71" s="178">
        <f t="shared" si="19"/>
        <v>0</v>
      </c>
      <c r="AB71" s="157"/>
      <c r="AC71" s="83">
        <f>SUM(AC72:AC73)</f>
        <v>0</v>
      </c>
      <c r="AD71" s="88">
        <f>SUM(AD72:AD73)</f>
        <v>0</v>
      </c>
      <c r="AE71" s="177">
        <f t="shared" si="8"/>
        <v>0</v>
      </c>
      <c r="AF71" s="88">
        <f>SUM(AF72:AF73)</f>
        <v>0</v>
      </c>
      <c r="AG71" s="88">
        <f>SUM(AG72:AG73)</f>
        <v>0</v>
      </c>
      <c r="AH71" s="178">
        <f t="shared" si="20"/>
        <v>0</v>
      </c>
      <c r="AJ71" s="86">
        <f t="shared" ref="AJ71:AU71" si="118">SUM(AJ72:AJ73)</f>
        <v>0</v>
      </c>
      <c r="AK71" s="86">
        <f t="shared" si="118"/>
        <v>0</v>
      </c>
      <c r="AL71" s="86">
        <f t="shared" si="118"/>
        <v>0</v>
      </c>
      <c r="AM71" s="86">
        <f t="shared" si="118"/>
        <v>0</v>
      </c>
      <c r="AN71" s="86">
        <f t="shared" si="118"/>
        <v>0</v>
      </c>
      <c r="AO71" s="86">
        <f t="shared" si="118"/>
        <v>0</v>
      </c>
      <c r="AP71" s="86">
        <f t="shared" si="118"/>
        <v>0</v>
      </c>
      <c r="AQ71" s="86">
        <f t="shared" si="118"/>
        <v>0</v>
      </c>
      <c r="AR71" s="86">
        <f t="shared" si="118"/>
        <v>0</v>
      </c>
      <c r="AS71" s="86">
        <f t="shared" si="118"/>
        <v>0</v>
      </c>
      <c r="AT71" s="86">
        <f t="shared" si="118"/>
        <v>0</v>
      </c>
      <c r="AU71" s="86">
        <f t="shared" si="118"/>
        <v>0</v>
      </c>
      <c r="AV71" s="86">
        <f t="shared" si="10"/>
        <v>0</v>
      </c>
      <c r="AW71" s="93">
        <f t="shared" si="11"/>
        <v>0</v>
      </c>
      <c r="AY71" s="86">
        <f t="shared" si="12"/>
        <v>0</v>
      </c>
      <c r="AZ71" s="86">
        <f t="shared" si="13"/>
        <v>0</v>
      </c>
      <c r="BA71" s="86">
        <f t="shared" si="14"/>
        <v>0</v>
      </c>
      <c r="BB71" s="86">
        <f t="shared" si="15"/>
        <v>0</v>
      </c>
      <c r="BC71" s="86">
        <f t="shared" si="16"/>
        <v>0</v>
      </c>
      <c r="BD71" s="86">
        <f t="shared" si="17"/>
        <v>0</v>
      </c>
    </row>
    <row r="72" spans="2:56" x14ac:dyDescent="0.3">
      <c r="B72" s="169" t="s">
        <v>102</v>
      </c>
      <c r="C72" s="170">
        <f>SUM(C276,C888)</f>
        <v>0</v>
      </c>
      <c r="D72" s="171">
        <f>SUM(D276,D888)</f>
        <v>0</v>
      </c>
      <c r="E72" s="172">
        <f t="shared" si="4"/>
        <v>0</v>
      </c>
      <c r="F72" s="170">
        <f>SUM(F276,F888)</f>
        <v>0</v>
      </c>
      <c r="G72" s="171">
        <f>SUM(G276,G888)</f>
        <v>0</v>
      </c>
      <c r="H72" s="172">
        <f t="shared" si="5"/>
        <v>0</v>
      </c>
      <c r="I72" s="170">
        <f>SUM(I276,I888)</f>
        <v>0</v>
      </c>
      <c r="J72" s="173">
        <f>SUM(J276,J888)</f>
        <v>0</v>
      </c>
      <c r="K72" s="174">
        <f t="shared" si="1"/>
        <v>0</v>
      </c>
      <c r="L72" s="170">
        <f>SUM(L276,L888)</f>
        <v>0</v>
      </c>
      <c r="M72" s="173">
        <f t="shared" ref="M72:T73" si="119">SUM(M276,M888)</f>
        <v>0</v>
      </c>
      <c r="N72" s="175">
        <f t="shared" si="119"/>
        <v>0</v>
      </c>
      <c r="O72" s="170">
        <f t="shared" si="119"/>
        <v>0</v>
      </c>
      <c r="P72" s="175">
        <f t="shared" si="119"/>
        <v>0</v>
      </c>
      <c r="Q72" s="166">
        <f t="shared" si="119"/>
        <v>0</v>
      </c>
      <c r="R72" s="175">
        <f t="shared" si="119"/>
        <v>0</v>
      </c>
      <c r="S72" s="175">
        <f t="shared" si="119"/>
        <v>0</v>
      </c>
      <c r="T72" s="167">
        <f t="shared" si="119"/>
        <v>0</v>
      </c>
      <c r="U72" s="157"/>
      <c r="V72" s="170">
        <f>SUM(V276,V888)</f>
        <v>0</v>
      </c>
      <c r="W72" s="175">
        <f>SUM(W276,W888)</f>
        <v>0</v>
      </c>
      <c r="X72" s="166">
        <f t="shared" si="7"/>
        <v>0</v>
      </c>
      <c r="Y72" s="175">
        <f>SUM(Y276,Y888)</f>
        <v>0</v>
      </c>
      <c r="Z72" s="175">
        <f>SUM(Z276,Z888)</f>
        <v>0</v>
      </c>
      <c r="AA72" s="167">
        <f t="shared" si="19"/>
        <v>0</v>
      </c>
      <c r="AB72" s="157"/>
      <c r="AC72" s="170">
        <f>SUM(AC276,AC888)</f>
        <v>0</v>
      </c>
      <c r="AD72" s="175">
        <f>SUM(AD276,AD888)</f>
        <v>0</v>
      </c>
      <c r="AE72" s="166">
        <f t="shared" si="8"/>
        <v>0</v>
      </c>
      <c r="AF72" s="175">
        <f>SUM(AF276,AF888)</f>
        <v>0</v>
      </c>
      <c r="AG72" s="175">
        <f>SUM(AG276,AG888)</f>
        <v>0</v>
      </c>
      <c r="AH72" s="167">
        <f t="shared" si="20"/>
        <v>0</v>
      </c>
      <c r="AJ72" s="163">
        <f t="shared" ref="AJ72:AU73" si="120">SUM(AJ276,AJ888)</f>
        <v>0</v>
      </c>
      <c r="AK72" s="163">
        <f t="shared" si="120"/>
        <v>0</v>
      </c>
      <c r="AL72" s="163">
        <f t="shared" si="120"/>
        <v>0</v>
      </c>
      <c r="AM72" s="163">
        <f t="shared" si="120"/>
        <v>0</v>
      </c>
      <c r="AN72" s="163">
        <f t="shared" si="120"/>
        <v>0</v>
      </c>
      <c r="AO72" s="163">
        <f t="shared" si="120"/>
        <v>0</v>
      </c>
      <c r="AP72" s="163">
        <f t="shared" si="120"/>
        <v>0</v>
      </c>
      <c r="AQ72" s="163">
        <f t="shared" si="120"/>
        <v>0</v>
      </c>
      <c r="AR72" s="163">
        <f t="shared" si="120"/>
        <v>0</v>
      </c>
      <c r="AS72" s="163">
        <f t="shared" si="120"/>
        <v>0</v>
      </c>
      <c r="AT72" s="163">
        <f t="shared" si="120"/>
        <v>0</v>
      </c>
      <c r="AU72" s="163">
        <f t="shared" si="120"/>
        <v>0</v>
      </c>
      <c r="AV72" s="163">
        <f t="shared" si="10"/>
        <v>0</v>
      </c>
      <c r="AW72" s="168">
        <f t="shared" si="11"/>
        <v>0</v>
      </c>
      <c r="AY72" s="163">
        <f t="shared" si="12"/>
        <v>0</v>
      </c>
      <c r="AZ72" s="163">
        <f t="shared" si="13"/>
        <v>0</v>
      </c>
      <c r="BA72" s="163">
        <f t="shared" si="14"/>
        <v>0</v>
      </c>
      <c r="BB72" s="163">
        <f t="shared" si="15"/>
        <v>0</v>
      </c>
      <c r="BC72" s="163">
        <f t="shared" si="16"/>
        <v>0</v>
      </c>
      <c r="BD72" s="163">
        <f t="shared" si="17"/>
        <v>0</v>
      </c>
    </row>
    <row r="73" spans="2:56" x14ac:dyDescent="0.3">
      <c r="B73" s="169" t="s">
        <v>103</v>
      </c>
      <c r="C73" s="170">
        <f>SUM(C277,C889)</f>
        <v>0</v>
      </c>
      <c r="D73" s="171">
        <f>SUM(D277,D889)</f>
        <v>0</v>
      </c>
      <c r="E73" s="172">
        <f t="shared" si="4"/>
        <v>0</v>
      </c>
      <c r="F73" s="170">
        <f>SUM(F277,F889)</f>
        <v>0</v>
      </c>
      <c r="G73" s="171">
        <f>SUM(G277,G889)</f>
        <v>0</v>
      </c>
      <c r="H73" s="172">
        <f t="shared" si="5"/>
        <v>0</v>
      </c>
      <c r="I73" s="170">
        <f>SUM(I277,I889)</f>
        <v>0</v>
      </c>
      <c r="J73" s="173">
        <f>SUM(J277,J889)</f>
        <v>0</v>
      </c>
      <c r="K73" s="174">
        <f t="shared" ref="K73:K136" si="121">IFERROR(J73/I73,0)</f>
        <v>0</v>
      </c>
      <c r="L73" s="170">
        <f>SUM(L277,L889)</f>
        <v>0</v>
      </c>
      <c r="M73" s="173">
        <f t="shared" si="119"/>
        <v>0</v>
      </c>
      <c r="N73" s="175">
        <f t="shared" si="119"/>
        <v>0</v>
      </c>
      <c r="O73" s="170">
        <f t="shared" si="119"/>
        <v>0</v>
      </c>
      <c r="P73" s="175">
        <f t="shared" si="119"/>
        <v>0</v>
      </c>
      <c r="Q73" s="166">
        <f t="shared" si="119"/>
        <v>0</v>
      </c>
      <c r="R73" s="175">
        <f t="shared" si="119"/>
        <v>0</v>
      </c>
      <c r="S73" s="175">
        <f t="shared" si="119"/>
        <v>0</v>
      </c>
      <c r="T73" s="167">
        <f t="shared" si="119"/>
        <v>0</v>
      </c>
      <c r="U73" s="157"/>
      <c r="V73" s="170">
        <f>SUM(V277,V889)</f>
        <v>0</v>
      </c>
      <c r="W73" s="175">
        <f>SUM(W277,W889)</f>
        <v>0</v>
      </c>
      <c r="X73" s="166">
        <f t="shared" si="7"/>
        <v>0</v>
      </c>
      <c r="Y73" s="175">
        <f>SUM(Y277,Y889)</f>
        <v>0</v>
      </c>
      <c r="Z73" s="175">
        <f>SUM(Z277,Z889)</f>
        <v>0</v>
      </c>
      <c r="AA73" s="167">
        <f t="shared" si="19"/>
        <v>0</v>
      </c>
      <c r="AB73" s="157"/>
      <c r="AC73" s="170">
        <f>SUM(AC277,AC889)</f>
        <v>0</v>
      </c>
      <c r="AD73" s="175">
        <f>SUM(AD277,AD889)</f>
        <v>0</v>
      </c>
      <c r="AE73" s="166">
        <f t="shared" si="8"/>
        <v>0</v>
      </c>
      <c r="AF73" s="175">
        <f>SUM(AF277,AF889)</f>
        <v>0</v>
      </c>
      <c r="AG73" s="175">
        <f>SUM(AG277,AG889)</f>
        <v>0</v>
      </c>
      <c r="AH73" s="167">
        <f t="shared" si="20"/>
        <v>0</v>
      </c>
      <c r="AJ73" s="163">
        <f t="shared" si="120"/>
        <v>0</v>
      </c>
      <c r="AK73" s="163">
        <f t="shared" si="120"/>
        <v>0</v>
      </c>
      <c r="AL73" s="163">
        <f t="shared" si="120"/>
        <v>0</v>
      </c>
      <c r="AM73" s="163">
        <f t="shared" si="120"/>
        <v>0</v>
      </c>
      <c r="AN73" s="163">
        <f t="shared" si="120"/>
        <v>0</v>
      </c>
      <c r="AO73" s="163">
        <f t="shared" si="120"/>
        <v>0</v>
      </c>
      <c r="AP73" s="163">
        <f t="shared" si="120"/>
        <v>0</v>
      </c>
      <c r="AQ73" s="163">
        <f t="shared" si="120"/>
        <v>0</v>
      </c>
      <c r="AR73" s="163">
        <f t="shared" si="120"/>
        <v>0</v>
      </c>
      <c r="AS73" s="163">
        <f t="shared" si="120"/>
        <v>0</v>
      </c>
      <c r="AT73" s="163">
        <f t="shared" si="120"/>
        <v>0</v>
      </c>
      <c r="AU73" s="163">
        <f t="shared" si="120"/>
        <v>0</v>
      </c>
      <c r="AV73" s="163">
        <f t="shared" si="10"/>
        <v>0</v>
      </c>
      <c r="AW73" s="168">
        <f t="shared" si="11"/>
        <v>0</v>
      </c>
      <c r="AY73" s="163">
        <f t="shared" si="12"/>
        <v>0</v>
      </c>
      <c r="AZ73" s="163">
        <f t="shared" si="13"/>
        <v>0</v>
      </c>
      <c r="BA73" s="163">
        <f t="shared" si="14"/>
        <v>0</v>
      </c>
      <c r="BB73" s="163">
        <f t="shared" si="15"/>
        <v>0</v>
      </c>
      <c r="BC73" s="163">
        <f t="shared" si="16"/>
        <v>0</v>
      </c>
      <c r="BD73" s="163">
        <f t="shared" si="17"/>
        <v>0</v>
      </c>
    </row>
    <row r="74" spans="2:56" x14ac:dyDescent="0.3">
      <c r="B74" s="179" t="s">
        <v>104</v>
      </c>
      <c r="C74" s="83">
        <f>SUM(C75)</f>
        <v>0</v>
      </c>
      <c r="D74" s="84">
        <f>SUM(D75)</f>
        <v>0</v>
      </c>
      <c r="E74" s="85">
        <f t="shared" si="4"/>
        <v>0</v>
      </c>
      <c r="F74" s="83">
        <f>SUM(F75)</f>
        <v>0</v>
      </c>
      <c r="G74" s="84">
        <f>SUM(G75)</f>
        <v>0</v>
      </c>
      <c r="H74" s="85">
        <f t="shared" si="5"/>
        <v>0</v>
      </c>
      <c r="I74" s="83">
        <f>SUM(I75)</f>
        <v>0</v>
      </c>
      <c r="J74" s="86">
        <f>SUM(J75)</f>
        <v>0</v>
      </c>
      <c r="K74" s="87">
        <f t="shared" si="121"/>
        <v>0</v>
      </c>
      <c r="L74" s="83">
        <f>SUM(L75)</f>
        <v>0</v>
      </c>
      <c r="M74" s="86">
        <f>SUM(M75)</f>
        <v>0</v>
      </c>
      <c r="N74" s="88">
        <f>SUM(N75)</f>
        <v>0</v>
      </c>
      <c r="O74" s="83">
        <f t="shared" ref="O74:T74" si="122">SUM(O75)</f>
        <v>0</v>
      </c>
      <c r="P74" s="88">
        <f t="shared" si="122"/>
        <v>0</v>
      </c>
      <c r="Q74" s="177">
        <f t="shared" si="122"/>
        <v>0</v>
      </c>
      <c r="R74" s="88">
        <f t="shared" si="122"/>
        <v>0</v>
      </c>
      <c r="S74" s="88">
        <f t="shared" si="122"/>
        <v>0</v>
      </c>
      <c r="T74" s="178">
        <f t="shared" si="122"/>
        <v>0</v>
      </c>
      <c r="U74" s="157"/>
      <c r="V74" s="83">
        <f>SUM(V75)</f>
        <v>0</v>
      </c>
      <c r="W74" s="88">
        <f>SUM(W75)</f>
        <v>0</v>
      </c>
      <c r="X74" s="177">
        <f t="shared" si="7"/>
        <v>0</v>
      </c>
      <c r="Y74" s="88">
        <f>SUM(Y75)</f>
        <v>0</v>
      </c>
      <c r="Z74" s="88">
        <f>SUM(Z75)</f>
        <v>0</v>
      </c>
      <c r="AA74" s="178">
        <f t="shared" si="19"/>
        <v>0</v>
      </c>
      <c r="AB74" s="157"/>
      <c r="AC74" s="83">
        <f>SUM(AC75)</f>
        <v>0</v>
      </c>
      <c r="AD74" s="88">
        <f>SUM(AD75)</f>
        <v>0</v>
      </c>
      <c r="AE74" s="177">
        <f t="shared" si="8"/>
        <v>0</v>
      </c>
      <c r="AF74" s="88">
        <f>SUM(AF75)</f>
        <v>0</v>
      </c>
      <c r="AG74" s="88">
        <f>SUM(AG75)</f>
        <v>0</v>
      </c>
      <c r="AH74" s="178">
        <f t="shared" si="20"/>
        <v>0</v>
      </c>
      <c r="AJ74" s="86">
        <f t="shared" ref="AJ74:AU74" si="123">SUM(AJ75)</f>
        <v>0</v>
      </c>
      <c r="AK74" s="86">
        <f t="shared" si="123"/>
        <v>0</v>
      </c>
      <c r="AL74" s="86">
        <f t="shared" si="123"/>
        <v>0</v>
      </c>
      <c r="AM74" s="86">
        <f t="shared" si="123"/>
        <v>0</v>
      </c>
      <c r="AN74" s="86">
        <f t="shared" si="123"/>
        <v>0</v>
      </c>
      <c r="AO74" s="86">
        <f t="shared" si="123"/>
        <v>0</v>
      </c>
      <c r="AP74" s="86">
        <f t="shared" si="123"/>
        <v>0</v>
      </c>
      <c r="AQ74" s="86">
        <f t="shared" si="123"/>
        <v>0</v>
      </c>
      <c r="AR74" s="86">
        <f t="shared" si="123"/>
        <v>0</v>
      </c>
      <c r="AS74" s="86">
        <f t="shared" si="123"/>
        <v>0</v>
      </c>
      <c r="AT74" s="86">
        <f t="shared" si="123"/>
        <v>0</v>
      </c>
      <c r="AU74" s="86">
        <f t="shared" si="123"/>
        <v>0</v>
      </c>
      <c r="AV74" s="86">
        <f t="shared" si="10"/>
        <v>0</v>
      </c>
      <c r="AW74" s="93">
        <f t="shared" si="11"/>
        <v>0</v>
      </c>
      <c r="AY74" s="86">
        <f t="shared" si="12"/>
        <v>0</v>
      </c>
      <c r="AZ74" s="86">
        <f t="shared" si="13"/>
        <v>0</v>
      </c>
      <c r="BA74" s="86">
        <f t="shared" si="14"/>
        <v>0</v>
      </c>
      <c r="BB74" s="86">
        <f t="shared" si="15"/>
        <v>0</v>
      </c>
      <c r="BC74" s="86">
        <f t="shared" si="16"/>
        <v>0</v>
      </c>
      <c r="BD74" s="86">
        <f t="shared" si="17"/>
        <v>0</v>
      </c>
    </row>
    <row r="75" spans="2:56" x14ac:dyDescent="0.3">
      <c r="B75" s="169" t="s">
        <v>105</v>
      </c>
      <c r="C75" s="170">
        <f>SUM(C279,C891)</f>
        <v>0</v>
      </c>
      <c r="D75" s="171">
        <f>SUM(D279,D891)</f>
        <v>0</v>
      </c>
      <c r="E75" s="172">
        <f t="shared" si="4"/>
        <v>0</v>
      </c>
      <c r="F75" s="170">
        <f>SUM(F279,F891)</f>
        <v>0</v>
      </c>
      <c r="G75" s="171">
        <f>SUM(G279,G891)</f>
        <v>0</v>
      </c>
      <c r="H75" s="172">
        <f t="shared" si="5"/>
        <v>0</v>
      </c>
      <c r="I75" s="170">
        <f>SUM(I279,I891)</f>
        <v>0</v>
      </c>
      <c r="J75" s="173">
        <f>SUM(J279,J891)</f>
        <v>0</v>
      </c>
      <c r="K75" s="174">
        <f t="shared" si="121"/>
        <v>0</v>
      </c>
      <c r="L75" s="170">
        <f>SUM(L279,L891)</f>
        <v>0</v>
      </c>
      <c r="M75" s="173">
        <f>SUM(M279,M891)</f>
        <v>0</v>
      </c>
      <c r="N75" s="175">
        <f>SUM(N279,N891)</f>
        <v>0</v>
      </c>
      <c r="O75" s="170">
        <f t="shared" ref="O75:T75" si="124">SUM(O279,O891)</f>
        <v>0</v>
      </c>
      <c r="P75" s="175">
        <f t="shared" si="124"/>
        <v>0</v>
      </c>
      <c r="Q75" s="166">
        <f t="shared" si="124"/>
        <v>0</v>
      </c>
      <c r="R75" s="175">
        <f t="shared" si="124"/>
        <v>0</v>
      </c>
      <c r="S75" s="175">
        <f t="shared" si="124"/>
        <v>0</v>
      </c>
      <c r="T75" s="167">
        <f t="shared" si="124"/>
        <v>0</v>
      </c>
      <c r="U75" s="157"/>
      <c r="V75" s="170">
        <f>SUM(V279,V891)</f>
        <v>0</v>
      </c>
      <c r="W75" s="175">
        <f>SUM(W279,W891)</f>
        <v>0</v>
      </c>
      <c r="X75" s="166">
        <f t="shared" si="7"/>
        <v>0</v>
      </c>
      <c r="Y75" s="175">
        <f>SUM(Y279,Y891)</f>
        <v>0</v>
      </c>
      <c r="Z75" s="175">
        <f>SUM(Z279,Z891)</f>
        <v>0</v>
      </c>
      <c r="AA75" s="167">
        <f t="shared" si="19"/>
        <v>0</v>
      </c>
      <c r="AB75" s="157"/>
      <c r="AC75" s="170">
        <f>SUM(AC279,AC891)</f>
        <v>0</v>
      </c>
      <c r="AD75" s="175">
        <f>SUM(AD279,AD891)</f>
        <v>0</v>
      </c>
      <c r="AE75" s="166">
        <f t="shared" si="8"/>
        <v>0</v>
      </c>
      <c r="AF75" s="175">
        <f>SUM(AF279,AF891)</f>
        <v>0</v>
      </c>
      <c r="AG75" s="175">
        <f>SUM(AG279,AG891)</f>
        <v>0</v>
      </c>
      <c r="AH75" s="167">
        <f t="shared" si="20"/>
        <v>0</v>
      </c>
      <c r="AJ75" s="163">
        <f t="shared" ref="AJ75:AU75" si="125">SUM(AJ279,AJ891)</f>
        <v>0</v>
      </c>
      <c r="AK75" s="163">
        <f t="shared" si="125"/>
        <v>0</v>
      </c>
      <c r="AL75" s="163">
        <f t="shared" si="125"/>
        <v>0</v>
      </c>
      <c r="AM75" s="163">
        <f t="shared" si="125"/>
        <v>0</v>
      </c>
      <c r="AN75" s="163">
        <f t="shared" si="125"/>
        <v>0</v>
      </c>
      <c r="AO75" s="163">
        <f t="shared" si="125"/>
        <v>0</v>
      </c>
      <c r="AP75" s="163">
        <f t="shared" si="125"/>
        <v>0</v>
      </c>
      <c r="AQ75" s="163">
        <f t="shared" si="125"/>
        <v>0</v>
      </c>
      <c r="AR75" s="163">
        <f t="shared" si="125"/>
        <v>0</v>
      </c>
      <c r="AS75" s="163">
        <f t="shared" si="125"/>
        <v>0</v>
      </c>
      <c r="AT75" s="163">
        <f t="shared" si="125"/>
        <v>0</v>
      </c>
      <c r="AU75" s="163">
        <f t="shared" si="125"/>
        <v>0</v>
      </c>
      <c r="AV75" s="163">
        <f t="shared" si="10"/>
        <v>0</v>
      </c>
      <c r="AW75" s="168">
        <f t="shared" si="11"/>
        <v>0</v>
      </c>
      <c r="AY75" s="163">
        <f t="shared" si="12"/>
        <v>0</v>
      </c>
      <c r="AZ75" s="163">
        <f t="shared" si="13"/>
        <v>0</v>
      </c>
      <c r="BA75" s="163">
        <f t="shared" si="14"/>
        <v>0</v>
      </c>
      <c r="BB75" s="163">
        <f t="shared" si="15"/>
        <v>0</v>
      </c>
      <c r="BC75" s="163">
        <f t="shared" si="16"/>
        <v>0</v>
      </c>
      <c r="BD75" s="163">
        <f t="shared" si="17"/>
        <v>0</v>
      </c>
    </row>
    <row r="76" spans="2:56" x14ac:dyDescent="0.3">
      <c r="B76" s="179" t="s">
        <v>106</v>
      </c>
      <c r="C76" s="83">
        <f>SUM(C77:C78)</f>
        <v>0</v>
      </c>
      <c r="D76" s="84">
        <f>SUM(D77:D78)</f>
        <v>0</v>
      </c>
      <c r="E76" s="85">
        <f t="shared" si="4"/>
        <v>0</v>
      </c>
      <c r="F76" s="83">
        <f>SUM(F77:F78)</f>
        <v>0</v>
      </c>
      <c r="G76" s="84">
        <f>SUM(G77:G78)</f>
        <v>0</v>
      </c>
      <c r="H76" s="85">
        <f t="shared" si="5"/>
        <v>0</v>
      </c>
      <c r="I76" s="83">
        <f>SUM(I77:I78)</f>
        <v>0</v>
      </c>
      <c r="J76" s="86">
        <f>SUM(J77:J78)</f>
        <v>0</v>
      </c>
      <c r="K76" s="87">
        <f t="shared" si="121"/>
        <v>0</v>
      </c>
      <c r="L76" s="83">
        <f>SUM(L77:L78)</f>
        <v>0</v>
      </c>
      <c r="M76" s="86">
        <f>SUM(M77:M78)</f>
        <v>0</v>
      </c>
      <c r="N76" s="88">
        <f>SUM(N77:N78)</f>
        <v>0</v>
      </c>
      <c r="O76" s="83">
        <f t="shared" ref="O76:T76" si="126">SUM(O77:O78)</f>
        <v>0</v>
      </c>
      <c r="P76" s="88">
        <f t="shared" si="126"/>
        <v>0</v>
      </c>
      <c r="Q76" s="177">
        <f t="shared" si="126"/>
        <v>0</v>
      </c>
      <c r="R76" s="88">
        <f t="shared" si="126"/>
        <v>0</v>
      </c>
      <c r="S76" s="88">
        <f t="shared" si="126"/>
        <v>0</v>
      </c>
      <c r="T76" s="178">
        <f t="shared" si="126"/>
        <v>0</v>
      </c>
      <c r="U76" s="157"/>
      <c r="V76" s="83">
        <f>SUM(V77:V78)</f>
        <v>0</v>
      </c>
      <c r="W76" s="88">
        <f>SUM(W77:W78)</f>
        <v>0</v>
      </c>
      <c r="X76" s="177">
        <f t="shared" si="7"/>
        <v>0</v>
      </c>
      <c r="Y76" s="88">
        <f>SUM(Y77:Y78)</f>
        <v>0</v>
      </c>
      <c r="Z76" s="88">
        <f>SUM(Z77:Z78)</f>
        <v>0</v>
      </c>
      <c r="AA76" s="178">
        <f t="shared" si="19"/>
        <v>0</v>
      </c>
      <c r="AB76" s="157"/>
      <c r="AC76" s="83">
        <f>SUM(AC77:AC78)</f>
        <v>0</v>
      </c>
      <c r="AD76" s="88">
        <f>SUM(AD77:AD78)</f>
        <v>0</v>
      </c>
      <c r="AE76" s="177">
        <f t="shared" si="8"/>
        <v>0</v>
      </c>
      <c r="AF76" s="88">
        <f>SUM(AF77:AF78)</f>
        <v>0</v>
      </c>
      <c r="AG76" s="88">
        <f>SUM(AG77:AG78)</f>
        <v>0</v>
      </c>
      <c r="AH76" s="178">
        <f t="shared" si="20"/>
        <v>0</v>
      </c>
      <c r="AJ76" s="86">
        <f t="shared" ref="AJ76:AU76" si="127">SUM(AJ77:AJ78)</f>
        <v>0</v>
      </c>
      <c r="AK76" s="86">
        <f t="shared" si="127"/>
        <v>0</v>
      </c>
      <c r="AL76" s="86">
        <f t="shared" si="127"/>
        <v>0</v>
      </c>
      <c r="AM76" s="86">
        <f t="shared" si="127"/>
        <v>0</v>
      </c>
      <c r="AN76" s="86">
        <f t="shared" si="127"/>
        <v>0</v>
      </c>
      <c r="AO76" s="86">
        <f t="shared" si="127"/>
        <v>0</v>
      </c>
      <c r="AP76" s="86">
        <f t="shared" si="127"/>
        <v>0</v>
      </c>
      <c r="AQ76" s="86">
        <f t="shared" si="127"/>
        <v>0</v>
      </c>
      <c r="AR76" s="86">
        <f t="shared" si="127"/>
        <v>0</v>
      </c>
      <c r="AS76" s="86">
        <f t="shared" si="127"/>
        <v>0</v>
      </c>
      <c r="AT76" s="86">
        <f t="shared" si="127"/>
        <v>0</v>
      </c>
      <c r="AU76" s="86">
        <f t="shared" si="127"/>
        <v>0</v>
      </c>
      <c r="AV76" s="86">
        <f t="shared" si="10"/>
        <v>0</v>
      </c>
      <c r="AW76" s="93">
        <f t="shared" si="11"/>
        <v>0</v>
      </c>
      <c r="AY76" s="86">
        <f t="shared" si="12"/>
        <v>0</v>
      </c>
      <c r="AZ76" s="86">
        <f t="shared" si="13"/>
        <v>0</v>
      </c>
      <c r="BA76" s="86">
        <f t="shared" si="14"/>
        <v>0</v>
      </c>
      <c r="BB76" s="86">
        <f t="shared" si="15"/>
        <v>0</v>
      </c>
      <c r="BC76" s="86">
        <f t="shared" si="16"/>
        <v>0</v>
      </c>
      <c r="BD76" s="86">
        <f t="shared" si="17"/>
        <v>0</v>
      </c>
    </row>
    <row r="77" spans="2:56" x14ac:dyDescent="0.3">
      <c r="B77" s="169" t="s">
        <v>107</v>
      </c>
      <c r="C77" s="170">
        <f>SUM(C281,C893)</f>
        <v>0</v>
      </c>
      <c r="D77" s="171">
        <f>SUM(D281,D893)</f>
        <v>0</v>
      </c>
      <c r="E77" s="172">
        <f t="shared" si="4"/>
        <v>0</v>
      </c>
      <c r="F77" s="170">
        <f>SUM(F281,F893)</f>
        <v>0</v>
      </c>
      <c r="G77" s="171">
        <f>SUM(G281,G893)</f>
        <v>0</v>
      </c>
      <c r="H77" s="172">
        <f t="shared" si="5"/>
        <v>0</v>
      </c>
      <c r="I77" s="170">
        <f>SUM(I281,I893)</f>
        <v>0</v>
      </c>
      <c r="J77" s="173">
        <f>SUM(J281,J893)</f>
        <v>0</v>
      </c>
      <c r="K77" s="174">
        <f t="shared" si="121"/>
        <v>0</v>
      </c>
      <c r="L77" s="170">
        <f>SUM(L281,L893)</f>
        <v>0</v>
      </c>
      <c r="M77" s="173">
        <f t="shared" ref="M77:T78" si="128">SUM(M281,M893)</f>
        <v>0</v>
      </c>
      <c r="N77" s="175">
        <f t="shared" si="128"/>
        <v>0</v>
      </c>
      <c r="O77" s="170">
        <f t="shared" si="128"/>
        <v>0</v>
      </c>
      <c r="P77" s="175">
        <f t="shared" si="128"/>
        <v>0</v>
      </c>
      <c r="Q77" s="166">
        <f t="shared" si="128"/>
        <v>0</v>
      </c>
      <c r="R77" s="175">
        <f t="shared" si="128"/>
        <v>0</v>
      </c>
      <c r="S77" s="175">
        <f t="shared" si="128"/>
        <v>0</v>
      </c>
      <c r="T77" s="167">
        <f t="shared" si="128"/>
        <v>0</v>
      </c>
      <c r="U77" s="157"/>
      <c r="V77" s="170">
        <f>SUM(V281,V893)</f>
        <v>0</v>
      </c>
      <c r="W77" s="175">
        <f>SUM(W281,W893)</f>
        <v>0</v>
      </c>
      <c r="X77" s="166">
        <f t="shared" si="7"/>
        <v>0</v>
      </c>
      <c r="Y77" s="175">
        <f>SUM(Y281,Y893)</f>
        <v>0</v>
      </c>
      <c r="Z77" s="175">
        <f>SUM(Z281,Z893)</f>
        <v>0</v>
      </c>
      <c r="AA77" s="167">
        <f t="shared" si="19"/>
        <v>0</v>
      </c>
      <c r="AB77" s="157"/>
      <c r="AC77" s="170">
        <f>SUM(AC281,AC893)</f>
        <v>0</v>
      </c>
      <c r="AD77" s="175">
        <f>SUM(AD281,AD893)</f>
        <v>0</v>
      </c>
      <c r="AE77" s="166">
        <f t="shared" si="8"/>
        <v>0</v>
      </c>
      <c r="AF77" s="175">
        <f>SUM(AF281,AF893)</f>
        <v>0</v>
      </c>
      <c r="AG77" s="175">
        <f>SUM(AG281,AG893)</f>
        <v>0</v>
      </c>
      <c r="AH77" s="167">
        <f t="shared" si="20"/>
        <v>0</v>
      </c>
      <c r="AJ77" s="163">
        <f t="shared" ref="AJ77:AU78" si="129">SUM(AJ281,AJ893)</f>
        <v>0</v>
      </c>
      <c r="AK77" s="163">
        <f t="shared" si="129"/>
        <v>0</v>
      </c>
      <c r="AL77" s="163">
        <f t="shared" si="129"/>
        <v>0</v>
      </c>
      <c r="AM77" s="163">
        <f t="shared" si="129"/>
        <v>0</v>
      </c>
      <c r="AN77" s="163">
        <f t="shared" si="129"/>
        <v>0</v>
      </c>
      <c r="AO77" s="163">
        <f t="shared" si="129"/>
        <v>0</v>
      </c>
      <c r="AP77" s="163">
        <f t="shared" si="129"/>
        <v>0</v>
      </c>
      <c r="AQ77" s="163">
        <f t="shared" si="129"/>
        <v>0</v>
      </c>
      <c r="AR77" s="163">
        <f t="shared" si="129"/>
        <v>0</v>
      </c>
      <c r="AS77" s="163">
        <f t="shared" si="129"/>
        <v>0</v>
      </c>
      <c r="AT77" s="163">
        <f t="shared" si="129"/>
        <v>0</v>
      </c>
      <c r="AU77" s="163">
        <f t="shared" si="129"/>
        <v>0</v>
      </c>
      <c r="AV77" s="163">
        <f t="shared" si="10"/>
        <v>0</v>
      </c>
      <c r="AW77" s="168">
        <f t="shared" si="11"/>
        <v>0</v>
      </c>
      <c r="AY77" s="163">
        <f t="shared" si="12"/>
        <v>0</v>
      </c>
      <c r="AZ77" s="163">
        <f t="shared" si="13"/>
        <v>0</v>
      </c>
      <c r="BA77" s="163">
        <f t="shared" si="14"/>
        <v>0</v>
      </c>
      <c r="BB77" s="163">
        <f t="shared" si="15"/>
        <v>0</v>
      </c>
      <c r="BC77" s="163">
        <f t="shared" si="16"/>
        <v>0</v>
      </c>
      <c r="BD77" s="163">
        <f t="shared" si="17"/>
        <v>0</v>
      </c>
    </row>
    <row r="78" spans="2:56" x14ac:dyDescent="0.3">
      <c r="B78" s="169" t="s">
        <v>108</v>
      </c>
      <c r="C78" s="170">
        <f>SUM(C282,C894)</f>
        <v>0</v>
      </c>
      <c r="D78" s="171">
        <f>SUM(D282,D894)</f>
        <v>0</v>
      </c>
      <c r="E78" s="172">
        <f t="shared" si="4"/>
        <v>0</v>
      </c>
      <c r="F78" s="170">
        <f>SUM(F282,F894)</f>
        <v>0</v>
      </c>
      <c r="G78" s="171">
        <f>SUM(G282,G894)</f>
        <v>0</v>
      </c>
      <c r="H78" s="172">
        <f t="shared" si="5"/>
        <v>0</v>
      </c>
      <c r="I78" s="170">
        <f>SUM(I282,I894)</f>
        <v>0</v>
      </c>
      <c r="J78" s="173">
        <f>SUM(J282,J894)</f>
        <v>0</v>
      </c>
      <c r="K78" s="174">
        <f t="shared" si="121"/>
        <v>0</v>
      </c>
      <c r="L78" s="170">
        <f>SUM(L282,L894)</f>
        <v>0</v>
      </c>
      <c r="M78" s="173">
        <f t="shared" si="128"/>
        <v>0</v>
      </c>
      <c r="N78" s="175">
        <f t="shared" si="128"/>
        <v>0</v>
      </c>
      <c r="O78" s="170">
        <f t="shared" si="128"/>
        <v>0</v>
      </c>
      <c r="P78" s="175">
        <f t="shared" si="128"/>
        <v>0</v>
      </c>
      <c r="Q78" s="166">
        <f t="shared" si="128"/>
        <v>0</v>
      </c>
      <c r="R78" s="175">
        <f t="shared" si="128"/>
        <v>0</v>
      </c>
      <c r="S78" s="175">
        <f t="shared" si="128"/>
        <v>0</v>
      </c>
      <c r="T78" s="167">
        <f t="shared" si="128"/>
        <v>0</v>
      </c>
      <c r="U78" s="157"/>
      <c r="V78" s="170">
        <f>SUM(V282,V894)</f>
        <v>0</v>
      </c>
      <c r="W78" s="175">
        <f>SUM(W282,W894)</f>
        <v>0</v>
      </c>
      <c r="X78" s="166">
        <f t="shared" si="7"/>
        <v>0</v>
      </c>
      <c r="Y78" s="175">
        <f>SUM(Y282,Y894)</f>
        <v>0</v>
      </c>
      <c r="Z78" s="175">
        <f>SUM(Z282,Z894)</f>
        <v>0</v>
      </c>
      <c r="AA78" s="167">
        <f t="shared" si="19"/>
        <v>0</v>
      </c>
      <c r="AB78" s="157"/>
      <c r="AC78" s="170">
        <f>SUM(AC282,AC894)</f>
        <v>0</v>
      </c>
      <c r="AD78" s="175">
        <f>SUM(AD282,AD894)</f>
        <v>0</v>
      </c>
      <c r="AE78" s="166">
        <f t="shared" si="8"/>
        <v>0</v>
      </c>
      <c r="AF78" s="175">
        <f>SUM(AF282,AF894)</f>
        <v>0</v>
      </c>
      <c r="AG78" s="175">
        <f>SUM(AG282,AG894)</f>
        <v>0</v>
      </c>
      <c r="AH78" s="167">
        <f t="shared" si="20"/>
        <v>0</v>
      </c>
      <c r="AJ78" s="163">
        <f t="shared" si="129"/>
        <v>0</v>
      </c>
      <c r="AK78" s="163">
        <f t="shared" si="129"/>
        <v>0</v>
      </c>
      <c r="AL78" s="163">
        <f t="shared" si="129"/>
        <v>0</v>
      </c>
      <c r="AM78" s="163">
        <f t="shared" si="129"/>
        <v>0</v>
      </c>
      <c r="AN78" s="163">
        <f t="shared" si="129"/>
        <v>0</v>
      </c>
      <c r="AO78" s="163">
        <f t="shared" si="129"/>
        <v>0</v>
      </c>
      <c r="AP78" s="163">
        <f t="shared" si="129"/>
        <v>0</v>
      </c>
      <c r="AQ78" s="163">
        <f t="shared" si="129"/>
        <v>0</v>
      </c>
      <c r="AR78" s="163">
        <f t="shared" si="129"/>
        <v>0</v>
      </c>
      <c r="AS78" s="163">
        <f t="shared" si="129"/>
        <v>0</v>
      </c>
      <c r="AT78" s="163">
        <f t="shared" si="129"/>
        <v>0</v>
      </c>
      <c r="AU78" s="163">
        <f t="shared" si="129"/>
        <v>0</v>
      </c>
      <c r="AV78" s="163">
        <f t="shared" si="10"/>
        <v>0</v>
      </c>
      <c r="AW78" s="168">
        <f t="shared" si="11"/>
        <v>0</v>
      </c>
      <c r="AY78" s="163">
        <f t="shared" si="12"/>
        <v>0</v>
      </c>
      <c r="AZ78" s="163">
        <f t="shared" si="13"/>
        <v>0</v>
      </c>
      <c r="BA78" s="163">
        <f t="shared" si="14"/>
        <v>0</v>
      </c>
      <c r="BB78" s="163">
        <f t="shared" si="15"/>
        <v>0</v>
      </c>
      <c r="BC78" s="163">
        <f t="shared" si="16"/>
        <v>0</v>
      </c>
      <c r="BD78" s="163">
        <f t="shared" si="17"/>
        <v>0</v>
      </c>
    </row>
    <row r="79" spans="2:56" x14ac:dyDescent="0.3">
      <c r="B79" s="179" t="s">
        <v>109</v>
      </c>
      <c r="C79" s="83">
        <f>SUM(C80)</f>
        <v>6647609</v>
      </c>
      <c r="D79" s="84">
        <f>SUM(D80)</f>
        <v>6630760.04</v>
      </c>
      <c r="E79" s="85">
        <f t="shared" si="4"/>
        <v>0.99746541049571358</v>
      </c>
      <c r="F79" s="83">
        <f>SUM(F80)</f>
        <v>8440935</v>
      </c>
      <c r="G79" s="84">
        <f>SUM(G80)</f>
        <v>8440890.2200000007</v>
      </c>
      <c r="H79" s="85">
        <f t="shared" si="5"/>
        <v>0.99999469490050574</v>
      </c>
      <c r="I79" s="83">
        <f>SUM(I80)</f>
        <v>3955258</v>
      </c>
      <c r="J79" s="86">
        <f>SUM(J80)</f>
        <v>3955257.6100000003</v>
      </c>
      <c r="K79" s="87">
        <f t="shared" si="121"/>
        <v>0.99999990139707706</v>
      </c>
      <c r="L79" s="83">
        <f>SUM(L80)</f>
        <v>3341115</v>
      </c>
      <c r="M79" s="86">
        <f>SUM(M80)</f>
        <v>1588081</v>
      </c>
      <c r="N79" s="88">
        <f>SUM(N80)</f>
        <v>0</v>
      </c>
      <c r="O79" s="83">
        <f t="shared" ref="O79:T79" si="130">SUM(O80)</f>
        <v>2401000</v>
      </c>
      <c r="P79" s="88">
        <f t="shared" si="130"/>
        <v>0</v>
      </c>
      <c r="Q79" s="177">
        <f t="shared" si="130"/>
        <v>2401000</v>
      </c>
      <c r="R79" s="88">
        <f t="shared" si="130"/>
        <v>0</v>
      </c>
      <c r="S79" s="88">
        <f t="shared" si="130"/>
        <v>0</v>
      </c>
      <c r="T79" s="178">
        <f t="shared" si="130"/>
        <v>2401000</v>
      </c>
      <c r="U79" s="157"/>
      <c r="V79" s="83">
        <f>SUM(V80)</f>
        <v>2507848</v>
      </c>
      <c r="W79" s="88">
        <f>SUM(W80)</f>
        <v>0</v>
      </c>
      <c r="X79" s="177">
        <f t="shared" si="7"/>
        <v>2507848</v>
      </c>
      <c r="Y79" s="88">
        <f>SUM(Y80)</f>
        <v>0</v>
      </c>
      <c r="Z79" s="88">
        <f>SUM(Z80)</f>
        <v>0</v>
      </c>
      <c r="AA79" s="178">
        <f t="shared" si="19"/>
        <v>2507848</v>
      </c>
      <c r="AB79" s="157"/>
      <c r="AC79" s="83">
        <f>SUM(AC80)</f>
        <v>2623426</v>
      </c>
      <c r="AD79" s="88">
        <f>SUM(AD80)</f>
        <v>0</v>
      </c>
      <c r="AE79" s="177">
        <f t="shared" si="8"/>
        <v>2623426</v>
      </c>
      <c r="AF79" s="88">
        <f>SUM(AF80)</f>
        <v>0</v>
      </c>
      <c r="AG79" s="88">
        <f>SUM(AG80)</f>
        <v>0</v>
      </c>
      <c r="AH79" s="178">
        <f t="shared" si="20"/>
        <v>2623426</v>
      </c>
      <c r="AJ79" s="86">
        <f t="shared" ref="AJ79:AU79" si="131">SUM(AJ80)</f>
        <v>200083</v>
      </c>
      <c r="AK79" s="86">
        <f t="shared" si="131"/>
        <v>200083</v>
      </c>
      <c r="AL79" s="86">
        <f t="shared" si="131"/>
        <v>200083</v>
      </c>
      <c r="AM79" s="86">
        <f t="shared" si="131"/>
        <v>200083</v>
      </c>
      <c r="AN79" s="86">
        <f t="shared" si="131"/>
        <v>200083</v>
      </c>
      <c r="AO79" s="86">
        <f t="shared" si="131"/>
        <v>200083</v>
      </c>
      <c r="AP79" s="86">
        <f t="shared" si="131"/>
        <v>200083</v>
      </c>
      <c r="AQ79" s="86">
        <f t="shared" si="131"/>
        <v>200083</v>
      </c>
      <c r="AR79" s="86">
        <f t="shared" si="131"/>
        <v>200083</v>
      </c>
      <c r="AS79" s="86">
        <f t="shared" si="131"/>
        <v>200083</v>
      </c>
      <c r="AT79" s="86">
        <f t="shared" si="131"/>
        <v>200083</v>
      </c>
      <c r="AU79" s="86">
        <f t="shared" si="131"/>
        <v>200087</v>
      </c>
      <c r="AV79" s="86">
        <f t="shared" si="10"/>
        <v>2401000</v>
      </c>
      <c r="AW79" s="93">
        <f t="shared" si="11"/>
        <v>0</v>
      </c>
      <c r="AY79" s="86">
        <f t="shared" si="12"/>
        <v>600249</v>
      </c>
      <c r="AZ79" s="86">
        <f t="shared" si="13"/>
        <v>600249</v>
      </c>
      <c r="BA79" s="86">
        <f t="shared" si="14"/>
        <v>600249</v>
      </c>
      <c r="BB79" s="86">
        <f t="shared" si="15"/>
        <v>600253</v>
      </c>
      <c r="BC79" s="86">
        <f t="shared" si="16"/>
        <v>2401000</v>
      </c>
      <c r="BD79" s="86">
        <f t="shared" si="17"/>
        <v>0</v>
      </c>
    </row>
    <row r="80" spans="2:56" x14ac:dyDescent="0.3">
      <c r="B80" s="169" t="s">
        <v>110</v>
      </c>
      <c r="C80" s="170">
        <f>SUM(C284,C896)</f>
        <v>6647609</v>
      </c>
      <c r="D80" s="171">
        <f>SUM(D284,D896)</f>
        <v>6630760.04</v>
      </c>
      <c r="E80" s="172">
        <f t="shared" si="4"/>
        <v>0.99746541049571358</v>
      </c>
      <c r="F80" s="170">
        <f>SUM(F284,F896)</f>
        <v>8440935</v>
      </c>
      <c r="G80" s="171">
        <f>SUM(G284,G896)</f>
        <v>8440890.2200000007</v>
      </c>
      <c r="H80" s="172">
        <f t="shared" si="5"/>
        <v>0.99999469490050574</v>
      </c>
      <c r="I80" s="170">
        <f>SUM(I284,I896)</f>
        <v>3955258</v>
      </c>
      <c r="J80" s="173">
        <f>SUM(J284,J896)</f>
        <v>3955257.6100000003</v>
      </c>
      <c r="K80" s="174">
        <f t="shared" si="121"/>
        <v>0.99999990139707706</v>
      </c>
      <c r="L80" s="170">
        <f>SUM(L284,L896)</f>
        <v>3341115</v>
      </c>
      <c r="M80" s="173">
        <f>SUM(M284,M896)</f>
        <v>1588081</v>
      </c>
      <c r="N80" s="175">
        <f>SUM(N284,N896)</f>
        <v>0</v>
      </c>
      <c r="O80" s="170">
        <f t="shared" ref="O80:T80" si="132">SUM(O284,O896)</f>
        <v>2401000</v>
      </c>
      <c r="P80" s="175">
        <f t="shared" si="132"/>
        <v>0</v>
      </c>
      <c r="Q80" s="166">
        <f t="shared" si="132"/>
        <v>2401000</v>
      </c>
      <c r="R80" s="175">
        <f t="shared" si="132"/>
        <v>0</v>
      </c>
      <c r="S80" s="175">
        <f t="shared" si="132"/>
        <v>0</v>
      </c>
      <c r="T80" s="167">
        <f t="shared" si="132"/>
        <v>2401000</v>
      </c>
      <c r="U80" s="157"/>
      <c r="V80" s="170">
        <f>SUM(V284,V896)</f>
        <v>2507848</v>
      </c>
      <c r="W80" s="175">
        <f>SUM(W284,W896)</f>
        <v>0</v>
      </c>
      <c r="X80" s="166">
        <f t="shared" si="7"/>
        <v>2507848</v>
      </c>
      <c r="Y80" s="175">
        <f>SUM(Y284,Y896)</f>
        <v>0</v>
      </c>
      <c r="Z80" s="175">
        <f>SUM(Z284,Z896)</f>
        <v>0</v>
      </c>
      <c r="AA80" s="167">
        <f t="shared" si="19"/>
        <v>2507848</v>
      </c>
      <c r="AB80" s="157"/>
      <c r="AC80" s="170">
        <f>SUM(AC284,AC896)</f>
        <v>2623426</v>
      </c>
      <c r="AD80" s="175">
        <f>SUM(AD284,AD896)</f>
        <v>0</v>
      </c>
      <c r="AE80" s="166">
        <f t="shared" si="8"/>
        <v>2623426</v>
      </c>
      <c r="AF80" s="175">
        <f>SUM(AF284,AF896)</f>
        <v>0</v>
      </c>
      <c r="AG80" s="175">
        <f>SUM(AG284,AG896)</f>
        <v>0</v>
      </c>
      <c r="AH80" s="167">
        <f t="shared" si="20"/>
        <v>2623426</v>
      </c>
      <c r="AJ80" s="163">
        <f t="shared" ref="AJ80:AU80" si="133">SUM(AJ284,AJ896)</f>
        <v>200083</v>
      </c>
      <c r="AK80" s="163">
        <f t="shared" si="133"/>
        <v>200083</v>
      </c>
      <c r="AL80" s="163">
        <f t="shared" si="133"/>
        <v>200083</v>
      </c>
      <c r="AM80" s="163">
        <f t="shared" si="133"/>
        <v>200083</v>
      </c>
      <c r="AN80" s="163">
        <f t="shared" si="133"/>
        <v>200083</v>
      </c>
      <c r="AO80" s="163">
        <f t="shared" si="133"/>
        <v>200083</v>
      </c>
      <c r="AP80" s="163">
        <f t="shared" si="133"/>
        <v>200083</v>
      </c>
      <c r="AQ80" s="163">
        <f t="shared" si="133"/>
        <v>200083</v>
      </c>
      <c r="AR80" s="163">
        <f t="shared" si="133"/>
        <v>200083</v>
      </c>
      <c r="AS80" s="163">
        <f t="shared" si="133"/>
        <v>200083</v>
      </c>
      <c r="AT80" s="163">
        <f t="shared" si="133"/>
        <v>200083</v>
      </c>
      <c r="AU80" s="163">
        <f t="shared" si="133"/>
        <v>200087</v>
      </c>
      <c r="AV80" s="163">
        <f t="shared" si="10"/>
        <v>2401000</v>
      </c>
      <c r="AW80" s="168">
        <f t="shared" si="11"/>
        <v>0</v>
      </c>
      <c r="AY80" s="163">
        <f t="shared" si="12"/>
        <v>600249</v>
      </c>
      <c r="AZ80" s="163">
        <f t="shared" si="13"/>
        <v>600249</v>
      </c>
      <c r="BA80" s="163">
        <f t="shared" si="14"/>
        <v>600249</v>
      </c>
      <c r="BB80" s="163">
        <f t="shared" si="15"/>
        <v>600253</v>
      </c>
      <c r="BC80" s="163">
        <f t="shared" si="16"/>
        <v>2401000</v>
      </c>
      <c r="BD80" s="163">
        <f t="shared" si="17"/>
        <v>0</v>
      </c>
    </row>
    <row r="81" spans="2:56" x14ac:dyDescent="0.3">
      <c r="B81" s="179" t="s">
        <v>111</v>
      </c>
      <c r="C81" s="83">
        <f>SUM(C82:C84)</f>
        <v>538190</v>
      </c>
      <c r="D81" s="84">
        <f>SUM(D82:D84)</f>
        <v>432564.03</v>
      </c>
      <c r="E81" s="85">
        <f t="shared" ref="E81:E144" si="134">IFERROR(D81/C81,0)</f>
        <v>0.80373851242126393</v>
      </c>
      <c r="F81" s="83">
        <f>SUM(F82:F84)</f>
        <v>164404</v>
      </c>
      <c r="G81" s="84">
        <f>SUM(G82:G84)</f>
        <v>164402.91</v>
      </c>
      <c r="H81" s="85">
        <f t="shared" ref="H81:H144" si="135">IFERROR(G81/F81,0)</f>
        <v>0.99999336999099786</v>
      </c>
      <c r="I81" s="83">
        <f>SUM(I82:I84)</f>
        <v>202991</v>
      </c>
      <c r="J81" s="86">
        <f>SUM(J82:J84)</f>
        <v>200911.55</v>
      </c>
      <c r="K81" s="87">
        <f t="shared" si="121"/>
        <v>0.98975594977117209</v>
      </c>
      <c r="L81" s="83">
        <f>SUM(L82:L84)</f>
        <v>188400</v>
      </c>
      <c r="M81" s="86">
        <f>SUM(M82:M84)</f>
        <v>305344</v>
      </c>
      <c r="N81" s="88">
        <f>SUM(N82:N84)</f>
        <v>0</v>
      </c>
      <c r="O81" s="83">
        <f t="shared" ref="O81:T81" si="136">SUM(O82:O84)</f>
        <v>38500</v>
      </c>
      <c r="P81" s="88">
        <f t="shared" si="136"/>
        <v>0</v>
      </c>
      <c r="Q81" s="177">
        <f t="shared" si="136"/>
        <v>38500</v>
      </c>
      <c r="R81" s="88">
        <f t="shared" si="136"/>
        <v>0</v>
      </c>
      <c r="S81" s="88">
        <f t="shared" si="136"/>
        <v>0</v>
      </c>
      <c r="T81" s="178">
        <f t="shared" si="136"/>
        <v>38500</v>
      </c>
      <c r="U81" s="157"/>
      <c r="V81" s="83">
        <f>SUM(V82:V84)</f>
        <v>41983</v>
      </c>
      <c r="W81" s="88">
        <f>SUM(W82:W84)</f>
        <v>0</v>
      </c>
      <c r="X81" s="177">
        <f t="shared" ref="X81:X144" si="137">SUM(V81:W81)</f>
        <v>41983</v>
      </c>
      <c r="Y81" s="88">
        <f>SUM(Y82:Y84)</f>
        <v>0</v>
      </c>
      <c r="Z81" s="88">
        <f>SUM(Z82:Z84)</f>
        <v>0</v>
      </c>
      <c r="AA81" s="178">
        <f t="shared" si="19"/>
        <v>41983</v>
      </c>
      <c r="AB81" s="157"/>
      <c r="AC81" s="83">
        <f>SUM(AC82:AC84)</f>
        <v>41983</v>
      </c>
      <c r="AD81" s="88">
        <f>SUM(AD82:AD84)</f>
        <v>0</v>
      </c>
      <c r="AE81" s="177">
        <f t="shared" ref="AE81:AE144" si="138">SUM(AC81:AD81)</f>
        <v>41983</v>
      </c>
      <c r="AF81" s="88">
        <f>SUM(AF82:AF84)</f>
        <v>0</v>
      </c>
      <c r="AG81" s="88">
        <f>SUM(AG82:AG84)</f>
        <v>0</v>
      </c>
      <c r="AH81" s="178">
        <f t="shared" si="20"/>
        <v>41983</v>
      </c>
      <c r="AJ81" s="86">
        <f t="shared" ref="AJ81:AU81" si="139">SUM(AJ82:AJ84)</f>
        <v>3200</v>
      </c>
      <c r="AK81" s="86">
        <f t="shared" si="139"/>
        <v>3300</v>
      </c>
      <c r="AL81" s="86">
        <f t="shared" si="139"/>
        <v>3200</v>
      </c>
      <c r="AM81" s="86">
        <f t="shared" si="139"/>
        <v>3200</v>
      </c>
      <c r="AN81" s="86">
        <f t="shared" si="139"/>
        <v>3200</v>
      </c>
      <c r="AO81" s="86">
        <f t="shared" si="139"/>
        <v>3200</v>
      </c>
      <c r="AP81" s="86">
        <f t="shared" si="139"/>
        <v>3200</v>
      </c>
      <c r="AQ81" s="86">
        <f t="shared" si="139"/>
        <v>3200</v>
      </c>
      <c r="AR81" s="86">
        <f t="shared" si="139"/>
        <v>3200</v>
      </c>
      <c r="AS81" s="86">
        <f t="shared" si="139"/>
        <v>3200</v>
      </c>
      <c r="AT81" s="86">
        <f t="shared" si="139"/>
        <v>4000</v>
      </c>
      <c r="AU81" s="86">
        <f t="shared" si="139"/>
        <v>2400</v>
      </c>
      <c r="AV81" s="86">
        <f t="shared" ref="AV81:AV144" si="140">SUM(AJ81:AU81)</f>
        <v>38500</v>
      </c>
      <c r="AW81" s="93">
        <f t="shared" ref="AW81:AW144" si="141">T81-AV81</f>
        <v>0</v>
      </c>
      <c r="AY81" s="86">
        <f t="shared" ref="AY81:AY144" si="142">SUM(AJ81:AL81)</f>
        <v>9700</v>
      </c>
      <c r="AZ81" s="86">
        <f t="shared" ref="AZ81:AZ144" si="143">SUM(AM81:AO81)</f>
        <v>9600</v>
      </c>
      <c r="BA81" s="86">
        <f t="shared" ref="BA81:BA144" si="144">SUM(AP81:AR81)</f>
        <v>9600</v>
      </c>
      <c r="BB81" s="86">
        <f t="shared" ref="BB81:BB144" si="145">SUM(AS81:AU81)</f>
        <v>9600</v>
      </c>
      <c r="BC81" s="86">
        <f t="shared" ref="BC81:BC144" si="146">SUM(AY81,AZ81,BA81,BB81)</f>
        <v>38500</v>
      </c>
      <c r="BD81" s="86">
        <f t="shared" ref="BD81:BD144" si="147">T81-BC81</f>
        <v>0</v>
      </c>
    </row>
    <row r="82" spans="2:56" x14ac:dyDescent="0.3">
      <c r="B82" s="169" t="s">
        <v>112</v>
      </c>
      <c r="C82" s="170">
        <f t="shared" ref="C82:D84" si="148">SUM(C286,C898)</f>
        <v>0</v>
      </c>
      <c r="D82" s="171">
        <f t="shared" si="148"/>
        <v>0</v>
      </c>
      <c r="E82" s="172">
        <f t="shared" si="134"/>
        <v>0</v>
      </c>
      <c r="F82" s="170">
        <f t="shared" ref="F82:G84" si="149">SUM(F286,F898)</f>
        <v>13500</v>
      </c>
      <c r="G82" s="171">
        <f t="shared" si="149"/>
        <v>13500</v>
      </c>
      <c r="H82" s="172">
        <f t="shared" si="135"/>
        <v>1</v>
      </c>
      <c r="I82" s="170">
        <f t="shared" ref="I82:J84" si="150">SUM(I286,I898)</f>
        <v>84000</v>
      </c>
      <c r="J82" s="173">
        <f t="shared" si="150"/>
        <v>0</v>
      </c>
      <c r="K82" s="174">
        <f t="shared" si="121"/>
        <v>0</v>
      </c>
      <c r="L82" s="170">
        <f>SUM(L286,L898)</f>
        <v>0</v>
      </c>
      <c r="M82" s="173">
        <f t="shared" ref="M82:T84" si="151">SUM(M286,M898)</f>
        <v>0</v>
      </c>
      <c r="N82" s="175">
        <f t="shared" si="151"/>
        <v>0</v>
      </c>
      <c r="O82" s="170">
        <f t="shared" si="151"/>
        <v>0</v>
      </c>
      <c r="P82" s="175">
        <f t="shared" si="151"/>
        <v>0</v>
      </c>
      <c r="Q82" s="166">
        <f t="shared" si="151"/>
        <v>0</v>
      </c>
      <c r="R82" s="175">
        <f t="shared" si="151"/>
        <v>0</v>
      </c>
      <c r="S82" s="175">
        <f t="shared" si="151"/>
        <v>0</v>
      </c>
      <c r="T82" s="167">
        <f t="shared" si="151"/>
        <v>0</v>
      </c>
      <c r="U82" s="157"/>
      <c r="V82" s="170">
        <f t="shared" ref="V82:W84" si="152">SUM(V286,V898)</f>
        <v>0</v>
      </c>
      <c r="W82" s="175">
        <f t="shared" si="152"/>
        <v>0</v>
      </c>
      <c r="X82" s="166">
        <f t="shared" si="137"/>
        <v>0</v>
      </c>
      <c r="Y82" s="175">
        <f t="shared" ref="Y82:Z84" si="153">SUM(Y286,Y898)</f>
        <v>0</v>
      </c>
      <c r="Z82" s="175">
        <f t="shared" si="153"/>
        <v>0</v>
      </c>
      <c r="AA82" s="167">
        <f t="shared" ref="AA82:AA145" si="154">SUM(X82:Z82)</f>
        <v>0</v>
      </c>
      <c r="AB82" s="157"/>
      <c r="AC82" s="170">
        <f t="shared" ref="AC82:AD84" si="155">SUM(AC286,AC898)</f>
        <v>0</v>
      </c>
      <c r="AD82" s="175">
        <f t="shared" si="155"/>
        <v>0</v>
      </c>
      <c r="AE82" s="166">
        <f t="shared" si="138"/>
        <v>0</v>
      </c>
      <c r="AF82" s="175">
        <f t="shared" ref="AF82:AG84" si="156">SUM(AF286,AF898)</f>
        <v>0</v>
      </c>
      <c r="AG82" s="175">
        <f t="shared" si="156"/>
        <v>0</v>
      </c>
      <c r="AH82" s="167">
        <f t="shared" ref="AH82:AH145" si="157">SUM(AE82:AG82)</f>
        <v>0</v>
      </c>
      <c r="AJ82" s="163">
        <f t="shared" ref="AJ82:AU84" si="158">SUM(AJ286,AJ898)</f>
        <v>0</v>
      </c>
      <c r="AK82" s="163">
        <f t="shared" si="158"/>
        <v>0</v>
      </c>
      <c r="AL82" s="163">
        <f t="shared" si="158"/>
        <v>0</v>
      </c>
      <c r="AM82" s="163">
        <f t="shared" si="158"/>
        <v>0</v>
      </c>
      <c r="AN82" s="163">
        <f t="shared" si="158"/>
        <v>0</v>
      </c>
      <c r="AO82" s="163">
        <f t="shared" si="158"/>
        <v>0</v>
      </c>
      <c r="AP82" s="163">
        <f t="shared" si="158"/>
        <v>0</v>
      </c>
      <c r="AQ82" s="163">
        <f t="shared" si="158"/>
        <v>0</v>
      </c>
      <c r="AR82" s="163">
        <f t="shared" si="158"/>
        <v>0</v>
      </c>
      <c r="AS82" s="163">
        <f t="shared" si="158"/>
        <v>0</v>
      </c>
      <c r="AT82" s="163">
        <f t="shared" si="158"/>
        <v>0</v>
      </c>
      <c r="AU82" s="163">
        <f t="shared" si="158"/>
        <v>0</v>
      </c>
      <c r="AV82" s="163">
        <f t="shared" si="140"/>
        <v>0</v>
      </c>
      <c r="AW82" s="168">
        <f t="shared" si="141"/>
        <v>0</v>
      </c>
      <c r="AY82" s="163">
        <f t="shared" si="142"/>
        <v>0</v>
      </c>
      <c r="AZ82" s="163">
        <f t="shared" si="143"/>
        <v>0</v>
      </c>
      <c r="BA82" s="163">
        <f t="shared" si="144"/>
        <v>0</v>
      </c>
      <c r="BB82" s="163">
        <f t="shared" si="145"/>
        <v>0</v>
      </c>
      <c r="BC82" s="163">
        <f t="shared" si="146"/>
        <v>0</v>
      </c>
      <c r="BD82" s="163">
        <f t="shared" si="147"/>
        <v>0</v>
      </c>
    </row>
    <row r="83" spans="2:56" x14ac:dyDescent="0.3">
      <c r="B83" s="169" t="s">
        <v>113</v>
      </c>
      <c r="C83" s="170">
        <f t="shared" si="148"/>
        <v>0</v>
      </c>
      <c r="D83" s="171">
        <f t="shared" si="148"/>
        <v>0</v>
      </c>
      <c r="E83" s="172">
        <f t="shared" si="134"/>
        <v>0</v>
      </c>
      <c r="F83" s="170">
        <f t="shared" si="149"/>
        <v>0</v>
      </c>
      <c r="G83" s="171">
        <f t="shared" si="149"/>
        <v>0</v>
      </c>
      <c r="H83" s="172">
        <f t="shared" si="135"/>
        <v>0</v>
      </c>
      <c r="I83" s="170">
        <f t="shared" si="150"/>
        <v>0</v>
      </c>
      <c r="J83" s="173">
        <f t="shared" si="150"/>
        <v>84000</v>
      </c>
      <c r="K83" s="174">
        <f t="shared" si="121"/>
        <v>0</v>
      </c>
      <c r="L83" s="170">
        <f>SUM(L287,L899)</f>
        <v>0</v>
      </c>
      <c r="M83" s="173">
        <f t="shared" si="151"/>
        <v>0</v>
      </c>
      <c r="N83" s="175">
        <f t="shared" si="151"/>
        <v>0</v>
      </c>
      <c r="O83" s="170">
        <f t="shared" si="151"/>
        <v>0</v>
      </c>
      <c r="P83" s="175">
        <f t="shared" si="151"/>
        <v>0</v>
      </c>
      <c r="Q83" s="166">
        <f t="shared" si="151"/>
        <v>0</v>
      </c>
      <c r="R83" s="175">
        <f t="shared" si="151"/>
        <v>0</v>
      </c>
      <c r="S83" s="175">
        <f t="shared" si="151"/>
        <v>0</v>
      </c>
      <c r="T83" s="167">
        <f t="shared" si="151"/>
        <v>0</v>
      </c>
      <c r="U83" s="157"/>
      <c r="V83" s="170">
        <f t="shared" si="152"/>
        <v>0</v>
      </c>
      <c r="W83" s="175">
        <f t="shared" si="152"/>
        <v>0</v>
      </c>
      <c r="X83" s="166">
        <f t="shared" si="137"/>
        <v>0</v>
      </c>
      <c r="Y83" s="175">
        <f t="shared" si="153"/>
        <v>0</v>
      </c>
      <c r="Z83" s="175">
        <f t="shared" si="153"/>
        <v>0</v>
      </c>
      <c r="AA83" s="167">
        <f t="shared" si="154"/>
        <v>0</v>
      </c>
      <c r="AB83" s="157"/>
      <c r="AC83" s="170">
        <f t="shared" si="155"/>
        <v>0</v>
      </c>
      <c r="AD83" s="175">
        <f t="shared" si="155"/>
        <v>0</v>
      </c>
      <c r="AE83" s="166">
        <f t="shared" si="138"/>
        <v>0</v>
      </c>
      <c r="AF83" s="175">
        <f t="shared" si="156"/>
        <v>0</v>
      </c>
      <c r="AG83" s="175">
        <f t="shared" si="156"/>
        <v>0</v>
      </c>
      <c r="AH83" s="167">
        <f t="shared" si="157"/>
        <v>0</v>
      </c>
      <c r="AJ83" s="163">
        <f t="shared" si="158"/>
        <v>0</v>
      </c>
      <c r="AK83" s="163">
        <f t="shared" si="158"/>
        <v>0</v>
      </c>
      <c r="AL83" s="163">
        <f t="shared" si="158"/>
        <v>0</v>
      </c>
      <c r="AM83" s="163">
        <f t="shared" si="158"/>
        <v>0</v>
      </c>
      <c r="AN83" s="163">
        <f t="shared" si="158"/>
        <v>0</v>
      </c>
      <c r="AO83" s="163">
        <f t="shared" si="158"/>
        <v>0</v>
      </c>
      <c r="AP83" s="163">
        <f t="shared" si="158"/>
        <v>0</v>
      </c>
      <c r="AQ83" s="163">
        <f t="shared" si="158"/>
        <v>0</v>
      </c>
      <c r="AR83" s="163">
        <f t="shared" si="158"/>
        <v>0</v>
      </c>
      <c r="AS83" s="163">
        <f t="shared" si="158"/>
        <v>0</v>
      </c>
      <c r="AT83" s="163">
        <f t="shared" si="158"/>
        <v>0</v>
      </c>
      <c r="AU83" s="163">
        <f t="shared" si="158"/>
        <v>0</v>
      </c>
      <c r="AV83" s="163">
        <f t="shared" si="140"/>
        <v>0</v>
      </c>
      <c r="AW83" s="168">
        <f t="shared" si="141"/>
        <v>0</v>
      </c>
      <c r="AY83" s="163">
        <f t="shared" si="142"/>
        <v>0</v>
      </c>
      <c r="AZ83" s="163">
        <f t="shared" si="143"/>
        <v>0</v>
      </c>
      <c r="BA83" s="163">
        <f t="shared" si="144"/>
        <v>0</v>
      </c>
      <c r="BB83" s="163">
        <f t="shared" si="145"/>
        <v>0</v>
      </c>
      <c r="BC83" s="163">
        <f t="shared" si="146"/>
        <v>0</v>
      </c>
      <c r="BD83" s="163">
        <f t="shared" si="147"/>
        <v>0</v>
      </c>
    </row>
    <row r="84" spans="2:56" x14ac:dyDescent="0.3">
      <c r="B84" s="169" t="s">
        <v>114</v>
      </c>
      <c r="C84" s="170">
        <f t="shared" si="148"/>
        <v>538190</v>
      </c>
      <c r="D84" s="171">
        <f t="shared" si="148"/>
        <v>432564.03</v>
      </c>
      <c r="E84" s="172">
        <f t="shared" si="134"/>
        <v>0.80373851242126393</v>
      </c>
      <c r="F84" s="170">
        <f t="shared" si="149"/>
        <v>150904</v>
      </c>
      <c r="G84" s="171">
        <f t="shared" si="149"/>
        <v>150902.91</v>
      </c>
      <c r="H84" s="172">
        <f t="shared" si="135"/>
        <v>0.99999277686476173</v>
      </c>
      <c r="I84" s="170">
        <f t="shared" si="150"/>
        <v>118991</v>
      </c>
      <c r="J84" s="173">
        <f t="shared" si="150"/>
        <v>116911.55</v>
      </c>
      <c r="K84" s="174">
        <f t="shared" si="121"/>
        <v>0.98252430856115169</v>
      </c>
      <c r="L84" s="170">
        <f>SUM(L288,L900)</f>
        <v>188400</v>
      </c>
      <c r="M84" s="173">
        <f t="shared" si="151"/>
        <v>305344</v>
      </c>
      <c r="N84" s="175">
        <f t="shared" si="151"/>
        <v>0</v>
      </c>
      <c r="O84" s="170">
        <f t="shared" si="151"/>
        <v>38500</v>
      </c>
      <c r="P84" s="175">
        <f t="shared" si="151"/>
        <v>0</v>
      </c>
      <c r="Q84" s="166">
        <f t="shared" si="151"/>
        <v>38500</v>
      </c>
      <c r="R84" s="175">
        <f t="shared" si="151"/>
        <v>0</v>
      </c>
      <c r="S84" s="175">
        <f t="shared" si="151"/>
        <v>0</v>
      </c>
      <c r="T84" s="167">
        <f t="shared" si="151"/>
        <v>38500</v>
      </c>
      <c r="U84" s="157"/>
      <c r="V84" s="170">
        <f t="shared" si="152"/>
        <v>41983</v>
      </c>
      <c r="W84" s="175">
        <f t="shared" si="152"/>
        <v>0</v>
      </c>
      <c r="X84" s="166">
        <f t="shared" si="137"/>
        <v>41983</v>
      </c>
      <c r="Y84" s="175">
        <f t="shared" si="153"/>
        <v>0</v>
      </c>
      <c r="Z84" s="175">
        <f t="shared" si="153"/>
        <v>0</v>
      </c>
      <c r="AA84" s="167">
        <f t="shared" si="154"/>
        <v>41983</v>
      </c>
      <c r="AB84" s="157"/>
      <c r="AC84" s="170">
        <f t="shared" si="155"/>
        <v>41983</v>
      </c>
      <c r="AD84" s="175">
        <f t="shared" si="155"/>
        <v>0</v>
      </c>
      <c r="AE84" s="166">
        <f t="shared" si="138"/>
        <v>41983</v>
      </c>
      <c r="AF84" s="175">
        <f t="shared" si="156"/>
        <v>0</v>
      </c>
      <c r="AG84" s="175">
        <f t="shared" si="156"/>
        <v>0</v>
      </c>
      <c r="AH84" s="167">
        <f t="shared" si="157"/>
        <v>41983</v>
      </c>
      <c r="AJ84" s="163">
        <f t="shared" si="158"/>
        <v>3200</v>
      </c>
      <c r="AK84" s="163">
        <f t="shared" si="158"/>
        <v>3300</v>
      </c>
      <c r="AL84" s="163">
        <f t="shared" si="158"/>
        <v>3200</v>
      </c>
      <c r="AM84" s="163">
        <f t="shared" si="158"/>
        <v>3200</v>
      </c>
      <c r="AN84" s="163">
        <f t="shared" si="158"/>
        <v>3200</v>
      </c>
      <c r="AO84" s="163">
        <f t="shared" si="158"/>
        <v>3200</v>
      </c>
      <c r="AP84" s="163">
        <f t="shared" si="158"/>
        <v>3200</v>
      </c>
      <c r="AQ84" s="163">
        <f t="shared" si="158"/>
        <v>3200</v>
      </c>
      <c r="AR84" s="163">
        <f t="shared" si="158"/>
        <v>3200</v>
      </c>
      <c r="AS84" s="163">
        <f t="shared" si="158"/>
        <v>3200</v>
      </c>
      <c r="AT84" s="163">
        <f t="shared" si="158"/>
        <v>4000</v>
      </c>
      <c r="AU84" s="163">
        <f t="shared" si="158"/>
        <v>2400</v>
      </c>
      <c r="AV84" s="163">
        <f t="shared" si="140"/>
        <v>38500</v>
      </c>
      <c r="AW84" s="168">
        <f t="shared" si="141"/>
        <v>0</v>
      </c>
      <c r="AY84" s="163">
        <f t="shared" si="142"/>
        <v>9700</v>
      </c>
      <c r="AZ84" s="163">
        <f t="shared" si="143"/>
        <v>9600</v>
      </c>
      <c r="BA84" s="163">
        <f t="shared" si="144"/>
        <v>9600</v>
      </c>
      <c r="BB84" s="163">
        <f t="shared" si="145"/>
        <v>9600</v>
      </c>
      <c r="BC84" s="163">
        <f t="shared" si="146"/>
        <v>38500</v>
      </c>
      <c r="BD84" s="163">
        <f t="shared" si="147"/>
        <v>0</v>
      </c>
    </row>
    <row r="85" spans="2:56" x14ac:dyDescent="0.3">
      <c r="B85" s="179" t="s">
        <v>115</v>
      </c>
      <c r="C85" s="83">
        <f>SUM(C86:C88)</f>
        <v>140118</v>
      </c>
      <c r="D85" s="84">
        <f>SUM(D86:D88)</f>
        <v>139500.48000000001</v>
      </c>
      <c r="E85" s="85">
        <f t="shared" si="134"/>
        <v>0.99559285744872184</v>
      </c>
      <c r="F85" s="83">
        <f>SUM(F86:F88)</f>
        <v>0</v>
      </c>
      <c r="G85" s="84">
        <f>SUM(G86:G88)</f>
        <v>0</v>
      </c>
      <c r="H85" s="85">
        <f t="shared" si="135"/>
        <v>0</v>
      </c>
      <c r="I85" s="83">
        <f>SUM(I86:I88)</f>
        <v>0</v>
      </c>
      <c r="J85" s="86">
        <f>SUM(J86:J88)</f>
        <v>0</v>
      </c>
      <c r="K85" s="87">
        <f t="shared" si="121"/>
        <v>0</v>
      </c>
      <c r="L85" s="83">
        <f>SUM(L86:L88)</f>
        <v>0</v>
      </c>
      <c r="M85" s="86">
        <f>SUM(M86:M88)</f>
        <v>0</v>
      </c>
      <c r="N85" s="88">
        <f>SUM(N86:N88)</f>
        <v>0</v>
      </c>
      <c r="O85" s="83">
        <f t="shared" ref="O85:T85" si="159">SUM(O86:O88)</f>
        <v>0</v>
      </c>
      <c r="P85" s="88">
        <f t="shared" si="159"/>
        <v>0</v>
      </c>
      <c r="Q85" s="177">
        <f t="shared" si="159"/>
        <v>0</v>
      </c>
      <c r="R85" s="88">
        <f t="shared" si="159"/>
        <v>0</v>
      </c>
      <c r="S85" s="88">
        <f t="shared" si="159"/>
        <v>0</v>
      </c>
      <c r="T85" s="178">
        <f t="shared" si="159"/>
        <v>0</v>
      </c>
      <c r="U85" s="157"/>
      <c r="V85" s="83">
        <f>SUM(V86:V88)</f>
        <v>0</v>
      </c>
      <c r="W85" s="88">
        <f>SUM(W86:W88)</f>
        <v>0</v>
      </c>
      <c r="X85" s="177">
        <f t="shared" si="137"/>
        <v>0</v>
      </c>
      <c r="Y85" s="88">
        <f>SUM(Y86:Y88)</f>
        <v>0</v>
      </c>
      <c r="Z85" s="88">
        <f>SUM(Z86:Z88)</f>
        <v>0</v>
      </c>
      <c r="AA85" s="178">
        <f t="shared" si="154"/>
        <v>0</v>
      </c>
      <c r="AB85" s="157"/>
      <c r="AC85" s="83">
        <f>SUM(AC86:AC88)</f>
        <v>0</v>
      </c>
      <c r="AD85" s="88">
        <f>SUM(AD86:AD88)</f>
        <v>0</v>
      </c>
      <c r="AE85" s="177">
        <f t="shared" si="138"/>
        <v>0</v>
      </c>
      <c r="AF85" s="88">
        <f>SUM(AF86:AF88)</f>
        <v>0</v>
      </c>
      <c r="AG85" s="88">
        <f>SUM(AG86:AG88)</f>
        <v>0</v>
      </c>
      <c r="AH85" s="178">
        <f t="shared" si="157"/>
        <v>0</v>
      </c>
      <c r="AJ85" s="86">
        <f t="shared" ref="AJ85:AU85" si="160">SUM(AJ86:AJ88)</f>
        <v>0</v>
      </c>
      <c r="AK85" s="86">
        <f t="shared" si="160"/>
        <v>0</v>
      </c>
      <c r="AL85" s="86">
        <f t="shared" si="160"/>
        <v>0</v>
      </c>
      <c r="AM85" s="86">
        <f t="shared" si="160"/>
        <v>0</v>
      </c>
      <c r="AN85" s="86">
        <f t="shared" si="160"/>
        <v>0</v>
      </c>
      <c r="AO85" s="86">
        <f t="shared" si="160"/>
        <v>0</v>
      </c>
      <c r="AP85" s="86">
        <f t="shared" si="160"/>
        <v>0</v>
      </c>
      <c r="AQ85" s="86">
        <f t="shared" si="160"/>
        <v>0</v>
      </c>
      <c r="AR85" s="86">
        <f t="shared" si="160"/>
        <v>0</v>
      </c>
      <c r="AS85" s="86">
        <f t="shared" si="160"/>
        <v>0</v>
      </c>
      <c r="AT85" s="86">
        <f t="shared" si="160"/>
        <v>0</v>
      </c>
      <c r="AU85" s="86">
        <f t="shared" si="160"/>
        <v>0</v>
      </c>
      <c r="AV85" s="86">
        <f t="shared" si="140"/>
        <v>0</v>
      </c>
      <c r="AW85" s="93">
        <f t="shared" si="141"/>
        <v>0</v>
      </c>
      <c r="AY85" s="86">
        <f t="shared" si="142"/>
        <v>0</v>
      </c>
      <c r="AZ85" s="86">
        <f t="shared" si="143"/>
        <v>0</v>
      </c>
      <c r="BA85" s="86">
        <f t="shared" si="144"/>
        <v>0</v>
      </c>
      <c r="BB85" s="86">
        <f t="shared" si="145"/>
        <v>0</v>
      </c>
      <c r="BC85" s="86">
        <f t="shared" si="146"/>
        <v>0</v>
      </c>
      <c r="BD85" s="86">
        <f t="shared" si="147"/>
        <v>0</v>
      </c>
    </row>
    <row r="86" spans="2:56" x14ac:dyDescent="0.3">
      <c r="B86" s="169" t="s">
        <v>116</v>
      </c>
      <c r="C86" s="170">
        <f t="shared" ref="C86:D88" si="161">SUM(C290,C902)</f>
        <v>0</v>
      </c>
      <c r="D86" s="171">
        <f t="shared" si="161"/>
        <v>0</v>
      </c>
      <c r="E86" s="172">
        <f t="shared" si="134"/>
        <v>0</v>
      </c>
      <c r="F86" s="170">
        <f t="shared" ref="F86:G88" si="162">SUM(F290,F902)</f>
        <v>0</v>
      </c>
      <c r="G86" s="171">
        <f t="shared" si="162"/>
        <v>0</v>
      </c>
      <c r="H86" s="172">
        <f t="shared" si="135"/>
        <v>0</v>
      </c>
      <c r="I86" s="170">
        <f t="shared" ref="I86:J88" si="163">SUM(I290,I902)</f>
        <v>0</v>
      </c>
      <c r="J86" s="173">
        <f t="shared" si="163"/>
        <v>0</v>
      </c>
      <c r="K86" s="174">
        <f t="shared" si="121"/>
        <v>0</v>
      </c>
      <c r="L86" s="170">
        <f>SUM(L290,L902)</f>
        <v>0</v>
      </c>
      <c r="M86" s="173">
        <f t="shared" ref="M86:T88" si="164">SUM(M290,M902)</f>
        <v>0</v>
      </c>
      <c r="N86" s="175">
        <f t="shared" si="164"/>
        <v>0</v>
      </c>
      <c r="O86" s="170">
        <f t="shared" si="164"/>
        <v>0</v>
      </c>
      <c r="P86" s="175">
        <f t="shared" si="164"/>
        <v>0</v>
      </c>
      <c r="Q86" s="166">
        <f t="shared" si="164"/>
        <v>0</v>
      </c>
      <c r="R86" s="175">
        <f t="shared" si="164"/>
        <v>0</v>
      </c>
      <c r="S86" s="175">
        <f t="shared" si="164"/>
        <v>0</v>
      </c>
      <c r="T86" s="167">
        <f t="shared" si="164"/>
        <v>0</v>
      </c>
      <c r="U86" s="157"/>
      <c r="V86" s="170">
        <f t="shared" ref="V86:W88" si="165">SUM(V290,V902)</f>
        <v>0</v>
      </c>
      <c r="W86" s="175">
        <f t="shared" si="165"/>
        <v>0</v>
      </c>
      <c r="X86" s="166">
        <f t="shared" si="137"/>
        <v>0</v>
      </c>
      <c r="Y86" s="175">
        <f t="shared" ref="Y86:Z88" si="166">SUM(Y290,Y902)</f>
        <v>0</v>
      </c>
      <c r="Z86" s="175">
        <f t="shared" si="166"/>
        <v>0</v>
      </c>
      <c r="AA86" s="167">
        <f t="shared" si="154"/>
        <v>0</v>
      </c>
      <c r="AB86" s="157"/>
      <c r="AC86" s="170">
        <f t="shared" ref="AC86:AD88" si="167">SUM(AC290,AC902)</f>
        <v>0</v>
      </c>
      <c r="AD86" s="175">
        <f t="shared" si="167"/>
        <v>0</v>
      </c>
      <c r="AE86" s="166">
        <f t="shared" si="138"/>
        <v>0</v>
      </c>
      <c r="AF86" s="175">
        <f t="shared" ref="AF86:AG88" si="168">SUM(AF290,AF902)</f>
        <v>0</v>
      </c>
      <c r="AG86" s="175">
        <f t="shared" si="168"/>
        <v>0</v>
      </c>
      <c r="AH86" s="167">
        <f t="shared" si="157"/>
        <v>0</v>
      </c>
      <c r="AJ86" s="163">
        <f t="shared" ref="AJ86:AU88" si="169">SUM(AJ290,AJ902)</f>
        <v>0</v>
      </c>
      <c r="AK86" s="163">
        <f t="shared" si="169"/>
        <v>0</v>
      </c>
      <c r="AL86" s="163">
        <f t="shared" si="169"/>
        <v>0</v>
      </c>
      <c r="AM86" s="163">
        <f t="shared" si="169"/>
        <v>0</v>
      </c>
      <c r="AN86" s="163">
        <f t="shared" si="169"/>
        <v>0</v>
      </c>
      <c r="AO86" s="163">
        <f t="shared" si="169"/>
        <v>0</v>
      </c>
      <c r="AP86" s="163">
        <f t="shared" si="169"/>
        <v>0</v>
      </c>
      <c r="AQ86" s="163">
        <f t="shared" si="169"/>
        <v>0</v>
      </c>
      <c r="AR86" s="163">
        <f t="shared" si="169"/>
        <v>0</v>
      </c>
      <c r="AS86" s="163">
        <f t="shared" si="169"/>
        <v>0</v>
      </c>
      <c r="AT86" s="163">
        <f t="shared" si="169"/>
        <v>0</v>
      </c>
      <c r="AU86" s="163">
        <f t="shared" si="169"/>
        <v>0</v>
      </c>
      <c r="AV86" s="163">
        <f t="shared" si="140"/>
        <v>0</v>
      </c>
      <c r="AW86" s="168">
        <f t="shared" si="141"/>
        <v>0</v>
      </c>
      <c r="AY86" s="163">
        <f t="shared" si="142"/>
        <v>0</v>
      </c>
      <c r="AZ86" s="163">
        <f t="shared" si="143"/>
        <v>0</v>
      </c>
      <c r="BA86" s="163">
        <f t="shared" si="144"/>
        <v>0</v>
      </c>
      <c r="BB86" s="163">
        <f t="shared" si="145"/>
        <v>0</v>
      </c>
      <c r="BC86" s="163">
        <f t="shared" si="146"/>
        <v>0</v>
      </c>
      <c r="BD86" s="163">
        <f t="shared" si="147"/>
        <v>0</v>
      </c>
    </row>
    <row r="87" spans="2:56" x14ac:dyDescent="0.3">
      <c r="B87" s="169" t="s">
        <v>117</v>
      </c>
      <c r="C87" s="170">
        <f t="shared" si="161"/>
        <v>140118</v>
      </c>
      <c r="D87" s="171">
        <f t="shared" si="161"/>
        <v>139500.48000000001</v>
      </c>
      <c r="E87" s="172">
        <f t="shared" si="134"/>
        <v>0.99559285744872184</v>
      </c>
      <c r="F87" s="170">
        <f t="shared" si="162"/>
        <v>0</v>
      </c>
      <c r="G87" s="171">
        <f t="shared" si="162"/>
        <v>0</v>
      </c>
      <c r="H87" s="172">
        <f t="shared" si="135"/>
        <v>0</v>
      </c>
      <c r="I87" s="170">
        <f t="shared" si="163"/>
        <v>0</v>
      </c>
      <c r="J87" s="173">
        <f t="shared" si="163"/>
        <v>0</v>
      </c>
      <c r="K87" s="174">
        <f t="shared" si="121"/>
        <v>0</v>
      </c>
      <c r="L87" s="170">
        <f>SUM(L291,L903)</f>
        <v>0</v>
      </c>
      <c r="M87" s="173">
        <f t="shared" si="164"/>
        <v>0</v>
      </c>
      <c r="N87" s="175">
        <f t="shared" si="164"/>
        <v>0</v>
      </c>
      <c r="O87" s="170">
        <f t="shared" si="164"/>
        <v>0</v>
      </c>
      <c r="P87" s="175">
        <f t="shared" si="164"/>
        <v>0</v>
      </c>
      <c r="Q87" s="166">
        <f t="shared" si="164"/>
        <v>0</v>
      </c>
      <c r="R87" s="175">
        <f t="shared" si="164"/>
        <v>0</v>
      </c>
      <c r="S87" s="175">
        <f t="shared" si="164"/>
        <v>0</v>
      </c>
      <c r="T87" s="167">
        <f t="shared" si="164"/>
        <v>0</v>
      </c>
      <c r="U87" s="157"/>
      <c r="V87" s="170">
        <f t="shared" si="165"/>
        <v>0</v>
      </c>
      <c r="W87" s="175">
        <f t="shared" si="165"/>
        <v>0</v>
      </c>
      <c r="X87" s="166">
        <f t="shared" si="137"/>
        <v>0</v>
      </c>
      <c r="Y87" s="175">
        <f t="shared" si="166"/>
        <v>0</v>
      </c>
      <c r="Z87" s="175">
        <f t="shared" si="166"/>
        <v>0</v>
      </c>
      <c r="AA87" s="167">
        <f t="shared" si="154"/>
        <v>0</v>
      </c>
      <c r="AB87" s="157"/>
      <c r="AC87" s="170">
        <f t="shared" si="167"/>
        <v>0</v>
      </c>
      <c r="AD87" s="175">
        <f t="shared" si="167"/>
        <v>0</v>
      </c>
      <c r="AE87" s="166">
        <f t="shared" si="138"/>
        <v>0</v>
      </c>
      <c r="AF87" s="175">
        <f t="shared" si="168"/>
        <v>0</v>
      </c>
      <c r="AG87" s="175">
        <f t="shared" si="168"/>
        <v>0</v>
      </c>
      <c r="AH87" s="167">
        <f t="shared" si="157"/>
        <v>0</v>
      </c>
      <c r="AJ87" s="163">
        <f t="shared" si="169"/>
        <v>0</v>
      </c>
      <c r="AK87" s="163">
        <f t="shared" si="169"/>
        <v>0</v>
      </c>
      <c r="AL87" s="163">
        <f t="shared" si="169"/>
        <v>0</v>
      </c>
      <c r="AM87" s="163">
        <f t="shared" si="169"/>
        <v>0</v>
      </c>
      <c r="AN87" s="163">
        <f t="shared" si="169"/>
        <v>0</v>
      </c>
      <c r="AO87" s="163">
        <f t="shared" si="169"/>
        <v>0</v>
      </c>
      <c r="AP87" s="163">
        <f t="shared" si="169"/>
        <v>0</v>
      </c>
      <c r="AQ87" s="163">
        <f t="shared" si="169"/>
        <v>0</v>
      </c>
      <c r="AR87" s="163">
        <f t="shared" si="169"/>
        <v>0</v>
      </c>
      <c r="AS87" s="163">
        <f t="shared" si="169"/>
        <v>0</v>
      </c>
      <c r="AT87" s="163">
        <f t="shared" si="169"/>
        <v>0</v>
      </c>
      <c r="AU87" s="163">
        <f t="shared" si="169"/>
        <v>0</v>
      </c>
      <c r="AV87" s="163">
        <f t="shared" si="140"/>
        <v>0</v>
      </c>
      <c r="AW87" s="168">
        <f t="shared" si="141"/>
        <v>0</v>
      </c>
      <c r="AY87" s="163">
        <f t="shared" si="142"/>
        <v>0</v>
      </c>
      <c r="AZ87" s="163">
        <f t="shared" si="143"/>
        <v>0</v>
      </c>
      <c r="BA87" s="163">
        <f t="shared" si="144"/>
        <v>0</v>
      </c>
      <c r="BB87" s="163">
        <f t="shared" si="145"/>
        <v>0</v>
      </c>
      <c r="BC87" s="163">
        <f t="shared" si="146"/>
        <v>0</v>
      </c>
      <c r="BD87" s="163">
        <f t="shared" si="147"/>
        <v>0</v>
      </c>
    </row>
    <row r="88" spans="2:56" x14ac:dyDescent="0.3">
      <c r="B88" s="169" t="s">
        <v>118</v>
      </c>
      <c r="C88" s="170">
        <f t="shared" si="161"/>
        <v>0</v>
      </c>
      <c r="D88" s="171">
        <f t="shared" si="161"/>
        <v>0</v>
      </c>
      <c r="E88" s="172">
        <f t="shared" si="134"/>
        <v>0</v>
      </c>
      <c r="F88" s="170">
        <f t="shared" si="162"/>
        <v>0</v>
      </c>
      <c r="G88" s="171">
        <f t="shared" si="162"/>
        <v>0</v>
      </c>
      <c r="H88" s="172">
        <f t="shared" si="135"/>
        <v>0</v>
      </c>
      <c r="I88" s="170">
        <f t="shared" si="163"/>
        <v>0</v>
      </c>
      <c r="J88" s="173">
        <f t="shared" si="163"/>
        <v>0</v>
      </c>
      <c r="K88" s="174">
        <f t="shared" si="121"/>
        <v>0</v>
      </c>
      <c r="L88" s="170">
        <f>SUM(L292,L904)</f>
        <v>0</v>
      </c>
      <c r="M88" s="173">
        <f t="shared" si="164"/>
        <v>0</v>
      </c>
      <c r="N88" s="175">
        <f t="shared" si="164"/>
        <v>0</v>
      </c>
      <c r="O88" s="170">
        <f t="shared" si="164"/>
        <v>0</v>
      </c>
      <c r="P88" s="175">
        <f t="shared" si="164"/>
        <v>0</v>
      </c>
      <c r="Q88" s="166">
        <f t="shared" si="164"/>
        <v>0</v>
      </c>
      <c r="R88" s="175">
        <f t="shared" si="164"/>
        <v>0</v>
      </c>
      <c r="S88" s="175">
        <f t="shared" si="164"/>
        <v>0</v>
      </c>
      <c r="T88" s="167">
        <f t="shared" si="164"/>
        <v>0</v>
      </c>
      <c r="U88" s="157"/>
      <c r="V88" s="170">
        <f t="shared" si="165"/>
        <v>0</v>
      </c>
      <c r="W88" s="175">
        <f t="shared" si="165"/>
        <v>0</v>
      </c>
      <c r="X88" s="166">
        <f t="shared" si="137"/>
        <v>0</v>
      </c>
      <c r="Y88" s="175">
        <f t="shared" si="166"/>
        <v>0</v>
      </c>
      <c r="Z88" s="175">
        <f t="shared" si="166"/>
        <v>0</v>
      </c>
      <c r="AA88" s="167">
        <f t="shared" si="154"/>
        <v>0</v>
      </c>
      <c r="AB88" s="157"/>
      <c r="AC88" s="170">
        <f t="shared" si="167"/>
        <v>0</v>
      </c>
      <c r="AD88" s="175">
        <f t="shared" si="167"/>
        <v>0</v>
      </c>
      <c r="AE88" s="166">
        <f t="shared" si="138"/>
        <v>0</v>
      </c>
      <c r="AF88" s="175">
        <f t="shared" si="168"/>
        <v>0</v>
      </c>
      <c r="AG88" s="175">
        <f t="shared" si="168"/>
        <v>0</v>
      </c>
      <c r="AH88" s="167">
        <f t="shared" si="157"/>
        <v>0</v>
      </c>
      <c r="AJ88" s="163">
        <f t="shared" si="169"/>
        <v>0</v>
      </c>
      <c r="AK88" s="163">
        <f t="shared" si="169"/>
        <v>0</v>
      </c>
      <c r="AL88" s="163">
        <f t="shared" si="169"/>
        <v>0</v>
      </c>
      <c r="AM88" s="163">
        <f t="shared" si="169"/>
        <v>0</v>
      </c>
      <c r="AN88" s="163">
        <f t="shared" si="169"/>
        <v>0</v>
      </c>
      <c r="AO88" s="163">
        <f t="shared" si="169"/>
        <v>0</v>
      </c>
      <c r="AP88" s="163">
        <f t="shared" si="169"/>
        <v>0</v>
      </c>
      <c r="AQ88" s="163">
        <f t="shared" si="169"/>
        <v>0</v>
      </c>
      <c r="AR88" s="163">
        <f t="shared" si="169"/>
        <v>0</v>
      </c>
      <c r="AS88" s="163">
        <f t="shared" si="169"/>
        <v>0</v>
      </c>
      <c r="AT88" s="163">
        <f t="shared" si="169"/>
        <v>0</v>
      </c>
      <c r="AU88" s="163">
        <f t="shared" si="169"/>
        <v>0</v>
      </c>
      <c r="AV88" s="163">
        <f t="shared" si="140"/>
        <v>0</v>
      </c>
      <c r="AW88" s="168">
        <f t="shared" si="141"/>
        <v>0</v>
      </c>
      <c r="AY88" s="163">
        <f t="shared" si="142"/>
        <v>0</v>
      </c>
      <c r="AZ88" s="163">
        <f t="shared" si="143"/>
        <v>0</v>
      </c>
      <c r="BA88" s="163">
        <f t="shared" si="144"/>
        <v>0</v>
      </c>
      <c r="BB88" s="163">
        <f t="shared" si="145"/>
        <v>0</v>
      </c>
      <c r="BC88" s="163">
        <f t="shared" si="146"/>
        <v>0</v>
      </c>
      <c r="BD88" s="163">
        <f t="shared" si="147"/>
        <v>0</v>
      </c>
    </row>
    <row r="89" spans="2:56" x14ac:dyDescent="0.3">
      <c r="B89" s="179" t="s">
        <v>119</v>
      </c>
      <c r="C89" s="83">
        <f>SUM(C90)</f>
        <v>113500</v>
      </c>
      <c r="D89" s="84">
        <f>SUM(D90)</f>
        <v>72780.05</v>
      </c>
      <c r="E89" s="85">
        <f t="shared" si="134"/>
        <v>0.64123392070484586</v>
      </c>
      <c r="F89" s="83">
        <f>SUM(F90)</f>
        <v>99244</v>
      </c>
      <c r="G89" s="84">
        <f>SUM(G90)</f>
        <v>97492.180000000008</v>
      </c>
      <c r="H89" s="85">
        <f t="shared" si="135"/>
        <v>0.98234835355285965</v>
      </c>
      <c r="I89" s="83">
        <f>SUM(I90)</f>
        <v>73079</v>
      </c>
      <c r="J89" s="86">
        <f>SUM(J90)</f>
        <v>69163.83</v>
      </c>
      <c r="K89" s="87">
        <f t="shared" si="121"/>
        <v>0.94642551211702408</v>
      </c>
      <c r="L89" s="83">
        <f>SUM(L90)</f>
        <v>112006</v>
      </c>
      <c r="M89" s="86">
        <f>SUM(M90)</f>
        <v>115836</v>
      </c>
      <c r="N89" s="88">
        <f>SUM(N90)</f>
        <v>0</v>
      </c>
      <c r="O89" s="83">
        <f t="shared" ref="O89:T89" si="170">SUM(O90)</f>
        <v>104000</v>
      </c>
      <c r="P89" s="88">
        <f t="shared" si="170"/>
        <v>12000</v>
      </c>
      <c r="Q89" s="177">
        <f t="shared" si="170"/>
        <v>116000</v>
      </c>
      <c r="R89" s="88">
        <f t="shared" si="170"/>
        <v>0</v>
      </c>
      <c r="S89" s="88">
        <f t="shared" si="170"/>
        <v>0</v>
      </c>
      <c r="T89" s="178">
        <f t="shared" si="170"/>
        <v>116000</v>
      </c>
      <c r="U89" s="157"/>
      <c r="V89" s="83">
        <f>SUM(V90)</f>
        <v>104000</v>
      </c>
      <c r="W89" s="88">
        <f>SUM(W90)</f>
        <v>0</v>
      </c>
      <c r="X89" s="177">
        <f t="shared" si="137"/>
        <v>104000</v>
      </c>
      <c r="Y89" s="88">
        <f>SUM(Y90)</f>
        <v>0</v>
      </c>
      <c r="Z89" s="88">
        <f>SUM(Z90)</f>
        <v>0</v>
      </c>
      <c r="AA89" s="178">
        <f t="shared" si="154"/>
        <v>104000</v>
      </c>
      <c r="AB89" s="157"/>
      <c r="AC89" s="83">
        <f>SUM(AC90)</f>
        <v>108000</v>
      </c>
      <c r="AD89" s="88">
        <f>SUM(AD90)</f>
        <v>0</v>
      </c>
      <c r="AE89" s="177">
        <f t="shared" si="138"/>
        <v>108000</v>
      </c>
      <c r="AF89" s="88">
        <f>SUM(AF90)</f>
        <v>0</v>
      </c>
      <c r="AG89" s="88">
        <f>SUM(AG90)</f>
        <v>0</v>
      </c>
      <c r="AH89" s="178">
        <f t="shared" si="157"/>
        <v>108000</v>
      </c>
      <c r="AJ89" s="86">
        <f t="shared" ref="AJ89:AU89" si="171">SUM(AJ90)</f>
        <v>2000</v>
      </c>
      <c r="AK89" s="86">
        <f t="shared" si="171"/>
        <v>8000</v>
      </c>
      <c r="AL89" s="86">
        <f t="shared" si="171"/>
        <v>88000</v>
      </c>
      <c r="AM89" s="86">
        <f t="shared" si="171"/>
        <v>4000</v>
      </c>
      <c r="AN89" s="86">
        <f t="shared" si="171"/>
        <v>4000</v>
      </c>
      <c r="AO89" s="86">
        <f t="shared" si="171"/>
        <v>4000</v>
      </c>
      <c r="AP89" s="86">
        <f t="shared" si="171"/>
        <v>0</v>
      </c>
      <c r="AQ89" s="86">
        <f t="shared" si="171"/>
        <v>2000</v>
      </c>
      <c r="AR89" s="86">
        <f t="shared" si="171"/>
        <v>0</v>
      </c>
      <c r="AS89" s="86">
        <f t="shared" si="171"/>
        <v>0</v>
      </c>
      <c r="AT89" s="86">
        <f t="shared" si="171"/>
        <v>0</v>
      </c>
      <c r="AU89" s="86">
        <f t="shared" si="171"/>
        <v>4000</v>
      </c>
      <c r="AV89" s="86">
        <f t="shared" si="140"/>
        <v>116000</v>
      </c>
      <c r="AW89" s="93">
        <f t="shared" si="141"/>
        <v>0</v>
      </c>
      <c r="AY89" s="86">
        <f t="shared" si="142"/>
        <v>98000</v>
      </c>
      <c r="AZ89" s="86">
        <f t="shared" si="143"/>
        <v>12000</v>
      </c>
      <c r="BA89" s="86">
        <f t="shared" si="144"/>
        <v>2000</v>
      </c>
      <c r="BB89" s="86">
        <f t="shared" si="145"/>
        <v>4000</v>
      </c>
      <c r="BC89" s="86">
        <f t="shared" si="146"/>
        <v>116000</v>
      </c>
      <c r="BD89" s="86">
        <f t="shared" si="147"/>
        <v>0</v>
      </c>
    </row>
    <row r="90" spans="2:56" x14ac:dyDescent="0.3">
      <c r="B90" s="169" t="s">
        <v>120</v>
      </c>
      <c r="C90" s="170">
        <f>SUM(C294,C906)</f>
        <v>113500</v>
      </c>
      <c r="D90" s="171">
        <f>SUM(D294,D906)</f>
        <v>72780.05</v>
      </c>
      <c r="E90" s="172">
        <f t="shared" si="134"/>
        <v>0.64123392070484586</v>
      </c>
      <c r="F90" s="170">
        <f>SUM(F294,F906)</f>
        <v>99244</v>
      </c>
      <c r="G90" s="171">
        <f>SUM(G294,G906)</f>
        <v>97492.180000000008</v>
      </c>
      <c r="H90" s="172">
        <f t="shared" si="135"/>
        <v>0.98234835355285965</v>
      </c>
      <c r="I90" s="170">
        <f>SUM(I294,I906)</f>
        <v>73079</v>
      </c>
      <c r="J90" s="173">
        <f>SUM(J294,J906)</f>
        <v>69163.83</v>
      </c>
      <c r="K90" s="174">
        <f t="shared" si="121"/>
        <v>0.94642551211702408</v>
      </c>
      <c r="L90" s="170">
        <f>SUM(L294,L906)</f>
        <v>112006</v>
      </c>
      <c r="M90" s="173">
        <f>SUM(M294,M906)</f>
        <v>115836</v>
      </c>
      <c r="N90" s="175">
        <f>SUM(N294,N906)</f>
        <v>0</v>
      </c>
      <c r="O90" s="170">
        <f t="shared" ref="O90:T90" si="172">SUM(O294,O906)</f>
        <v>104000</v>
      </c>
      <c r="P90" s="175">
        <f t="shared" si="172"/>
        <v>12000</v>
      </c>
      <c r="Q90" s="166">
        <f t="shared" si="172"/>
        <v>116000</v>
      </c>
      <c r="R90" s="175">
        <f t="shared" si="172"/>
        <v>0</v>
      </c>
      <c r="S90" s="175">
        <f t="shared" si="172"/>
        <v>0</v>
      </c>
      <c r="T90" s="167">
        <f t="shared" si="172"/>
        <v>116000</v>
      </c>
      <c r="U90" s="157"/>
      <c r="V90" s="170">
        <f>SUM(V294,V906)</f>
        <v>104000</v>
      </c>
      <c r="W90" s="175">
        <f>SUM(W294,W906)</f>
        <v>0</v>
      </c>
      <c r="X90" s="166">
        <f t="shared" si="137"/>
        <v>104000</v>
      </c>
      <c r="Y90" s="175">
        <f>SUM(Y294,Y906)</f>
        <v>0</v>
      </c>
      <c r="Z90" s="175">
        <f>SUM(Z294,Z906)</f>
        <v>0</v>
      </c>
      <c r="AA90" s="167">
        <f t="shared" si="154"/>
        <v>104000</v>
      </c>
      <c r="AB90" s="157"/>
      <c r="AC90" s="170">
        <f>SUM(AC294,AC906)</f>
        <v>108000</v>
      </c>
      <c r="AD90" s="175">
        <f>SUM(AD294,AD906)</f>
        <v>0</v>
      </c>
      <c r="AE90" s="166">
        <f t="shared" si="138"/>
        <v>108000</v>
      </c>
      <c r="AF90" s="175">
        <f>SUM(AF294,AF906)</f>
        <v>0</v>
      </c>
      <c r="AG90" s="175">
        <f>SUM(AG294,AG906)</f>
        <v>0</v>
      </c>
      <c r="AH90" s="167">
        <f t="shared" si="157"/>
        <v>108000</v>
      </c>
      <c r="AJ90" s="163">
        <f t="shared" ref="AJ90:AU90" si="173">SUM(AJ294,AJ906)</f>
        <v>2000</v>
      </c>
      <c r="AK90" s="163">
        <f t="shared" si="173"/>
        <v>8000</v>
      </c>
      <c r="AL90" s="163">
        <f t="shared" si="173"/>
        <v>88000</v>
      </c>
      <c r="AM90" s="163">
        <f t="shared" si="173"/>
        <v>4000</v>
      </c>
      <c r="AN90" s="163">
        <f t="shared" si="173"/>
        <v>4000</v>
      </c>
      <c r="AO90" s="163">
        <f t="shared" si="173"/>
        <v>4000</v>
      </c>
      <c r="AP90" s="163">
        <f t="shared" si="173"/>
        <v>0</v>
      </c>
      <c r="AQ90" s="163">
        <f t="shared" si="173"/>
        <v>2000</v>
      </c>
      <c r="AR90" s="163">
        <f t="shared" si="173"/>
        <v>0</v>
      </c>
      <c r="AS90" s="163">
        <f t="shared" si="173"/>
        <v>0</v>
      </c>
      <c r="AT90" s="163">
        <f t="shared" si="173"/>
        <v>0</v>
      </c>
      <c r="AU90" s="163">
        <f t="shared" si="173"/>
        <v>4000</v>
      </c>
      <c r="AV90" s="163">
        <f t="shared" si="140"/>
        <v>116000</v>
      </c>
      <c r="AW90" s="168">
        <f t="shared" si="141"/>
        <v>0</v>
      </c>
      <c r="AY90" s="163">
        <f t="shared" si="142"/>
        <v>98000</v>
      </c>
      <c r="AZ90" s="163">
        <f t="shared" si="143"/>
        <v>12000</v>
      </c>
      <c r="BA90" s="163">
        <f t="shared" si="144"/>
        <v>2000</v>
      </c>
      <c r="BB90" s="163">
        <f t="shared" si="145"/>
        <v>4000</v>
      </c>
      <c r="BC90" s="163">
        <f t="shared" si="146"/>
        <v>116000</v>
      </c>
      <c r="BD90" s="163">
        <f t="shared" si="147"/>
        <v>0</v>
      </c>
    </row>
    <row r="91" spans="2:56" x14ac:dyDescent="0.3">
      <c r="B91" s="179" t="s">
        <v>121</v>
      </c>
      <c r="C91" s="83">
        <f>SUM(C92:C96)</f>
        <v>10133000</v>
      </c>
      <c r="D91" s="84">
        <f>SUM(D92:D96)</f>
        <v>10131237.58</v>
      </c>
      <c r="E91" s="85">
        <f t="shared" si="134"/>
        <v>0.9998260712523438</v>
      </c>
      <c r="F91" s="83">
        <f>SUM(F92:F96)</f>
        <v>8941146</v>
      </c>
      <c r="G91" s="84">
        <f>SUM(G92:G96)</f>
        <v>8426699.9000000004</v>
      </c>
      <c r="H91" s="85">
        <f t="shared" si="135"/>
        <v>0.94246306905177479</v>
      </c>
      <c r="I91" s="83">
        <f>SUM(I92:I96)</f>
        <v>8703532</v>
      </c>
      <c r="J91" s="86">
        <f>SUM(J92:J96)</f>
        <v>8703512.6100000013</v>
      </c>
      <c r="K91" s="87">
        <f t="shared" si="121"/>
        <v>0.99999777216881625</v>
      </c>
      <c r="L91" s="83">
        <f>SUM(L92:L96)</f>
        <v>10013658</v>
      </c>
      <c r="M91" s="86">
        <f>SUM(M92:M96)</f>
        <v>10013658</v>
      </c>
      <c r="N91" s="88">
        <f>SUM(N92:N96)</f>
        <v>0</v>
      </c>
      <c r="O91" s="83">
        <f t="shared" ref="O91:T91" si="174">SUM(O92:O96)</f>
        <v>9737090</v>
      </c>
      <c r="P91" s="88">
        <f t="shared" si="174"/>
        <v>-100000</v>
      </c>
      <c r="Q91" s="177">
        <f t="shared" si="174"/>
        <v>9637090</v>
      </c>
      <c r="R91" s="88">
        <f t="shared" si="174"/>
        <v>0</v>
      </c>
      <c r="S91" s="88">
        <f t="shared" si="174"/>
        <v>0</v>
      </c>
      <c r="T91" s="178">
        <f t="shared" si="174"/>
        <v>9637090</v>
      </c>
      <c r="U91" s="157"/>
      <c r="V91" s="83">
        <f>SUM(V92:V96)</f>
        <v>10159680</v>
      </c>
      <c r="W91" s="88">
        <f>SUM(W92:W96)</f>
        <v>0</v>
      </c>
      <c r="X91" s="177">
        <f t="shared" si="137"/>
        <v>10159680</v>
      </c>
      <c r="Y91" s="88">
        <f>SUM(Y92:Y96)</f>
        <v>0</v>
      </c>
      <c r="Z91" s="88">
        <f>SUM(Z92:Z96)</f>
        <v>0</v>
      </c>
      <c r="AA91" s="178">
        <f t="shared" si="154"/>
        <v>10159680</v>
      </c>
      <c r="AB91" s="157"/>
      <c r="AC91" s="83">
        <f>SUM(AC92:AC96)</f>
        <v>10616865</v>
      </c>
      <c r="AD91" s="88">
        <f>SUM(AD92:AD96)</f>
        <v>0</v>
      </c>
      <c r="AE91" s="177">
        <f t="shared" si="138"/>
        <v>10616865</v>
      </c>
      <c r="AF91" s="88">
        <f>SUM(AF92:AF96)</f>
        <v>0</v>
      </c>
      <c r="AG91" s="88">
        <f>SUM(AG92:AG96)</f>
        <v>864000</v>
      </c>
      <c r="AH91" s="178">
        <f t="shared" si="157"/>
        <v>11480865</v>
      </c>
      <c r="AJ91" s="86">
        <f t="shared" ref="AJ91:AU91" si="175">SUM(AJ92:AJ96)</f>
        <v>0</v>
      </c>
      <c r="AK91" s="86">
        <f t="shared" si="175"/>
        <v>885190</v>
      </c>
      <c r="AL91" s="86">
        <f t="shared" si="175"/>
        <v>1362100</v>
      </c>
      <c r="AM91" s="86">
        <f t="shared" si="175"/>
        <v>885190</v>
      </c>
      <c r="AN91" s="86">
        <f t="shared" si="175"/>
        <v>885190</v>
      </c>
      <c r="AO91" s="86">
        <f t="shared" si="175"/>
        <v>776910</v>
      </c>
      <c r="AP91" s="86">
        <f t="shared" si="175"/>
        <v>885190</v>
      </c>
      <c r="AQ91" s="86">
        <f t="shared" si="175"/>
        <v>885000</v>
      </c>
      <c r="AR91" s="86">
        <f t="shared" si="175"/>
        <v>885190</v>
      </c>
      <c r="AS91" s="86">
        <f t="shared" si="175"/>
        <v>843470</v>
      </c>
      <c r="AT91" s="86">
        <f t="shared" si="175"/>
        <v>635190</v>
      </c>
      <c r="AU91" s="86">
        <f t="shared" si="175"/>
        <v>708470</v>
      </c>
      <c r="AV91" s="86">
        <f t="shared" si="140"/>
        <v>9637090</v>
      </c>
      <c r="AW91" s="93">
        <f t="shared" si="141"/>
        <v>0</v>
      </c>
      <c r="AY91" s="86">
        <f t="shared" si="142"/>
        <v>2247290</v>
      </c>
      <c r="AZ91" s="86">
        <f t="shared" si="143"/>
        <v>2547290</v>
      </c>
      <c r="BA91" s="86">
        <f t="shared" si="144"/>
        <v>2655380</v>
      </c>
      <c r="BB91" s="86">
        <f t="shared" si="145"/>
        <v>2187130</v>
      </c>
      <c r="BC91" s="86">
        <f t="shared" si="146"/>
        <v>9637090</v>
      </c>
      <c r="BD91" s="86">
        <f t="shared" si="147"/>
        <v>0</v>
      </c>
    </row>
    <row r="92" spans="2:56" x14ac:dyDescent="0.3">
      <c r="B92" s="169" t="s">
        <v>122</v>
      </c>
      <c r="C92" s="180">
        <f t="shared" ref="C92:D96" si="176">SUM(C296,C908)</f>
        <v>9988082</v>
      </c>
      <c r="D92" s="181">
        <f t="shared" si="176"/>
        <v>9987371.8699999992</v>
      </c>
      <c r="E92" s="182">
        <f t="shared" si="134"/>
        <v>0.99992890226572018</v>
      </c>
      <c r="F92" s="180">
        <f t="shared" ref="F92:G96" si="177">SUM(F296,F908)</f>
        <v>7839900</v>
      </c>
      <c r="G92" s="181">
        <f t="shared" si="177"/>
        <v>6990019.3399999999</v>
      </c>
      <c r="H92" s="182">
        <f t="shared" si="135"/>
        <v>0.89159547188101884</v>
      </c>
      <c r="I92" s="180">
        <f t="shared" ref="I92:J96" si="178">SUM(I296,I908)</f>
        <v>6855453</v>
      </c>
      <c r="J92" s="183">
        <f t="shared" si="178"/>
        <v>6855442.9300000016</v>
      </c>
      <c r="K92" s="184">
        <f t="shared" si="121"/>
        <v>0.99999853109634063</v>
      </c>
      <c r="L92" s="180">
        <f>SUM(L296,L908)</f>
        <v>8263658</v>
      </c>
      <c r="M92" s="183">
        <f t="shared" ref="M92:T96" si="179">SUM(M296,M908)</f>
        <v>8263658</v>
      </c>
      <c r="N92" s="185">
        <f t="shared" si="179"/>
        <v>0</v>
      </c>
      <c r="O92" s="180">
        <f t="shared" si="179"/>
        <v>7446010</v>
      </c>
      <c r="P92" s="175">
        <f t="shared" si="179"/>
        <v>-200000</v>
      </c>
      <c r="Q92" s="166">
        <f t="shared" si="179"/>
        <v>7246010</v>
      </c>
      <c r="R92" s="175">
        <f t="shared" si="179"/>
        <v>0</v>
      </c>
      <c r="S92" s="175">
        <f t="shared" si="179"/>
        <v>0</v>
      </c>
      <c r="T92" s="167">
        <f t="shared" si="179"/>
        <v>7246010</v>
      </c>
      <c r="U92" s="157"/>
      <c r="V92" s="170">
        <f t="shared" ref="V92:W96" si="180">SUM(V296,V908)</f>
        <v>7769167</v>
      </c>
      <c r="W92" s="175">
        <f t="shared" si="180"/>
        <v>0</v>
      </c>
      <c r="X92" s="166">
        <f t="shared" si="137"/>
        <v>7769167</v>
      </c>
      <c r="Y92" s="175">
        <f t="shared" ref="Y92:Z96" si="181">SUM(Y296,Y908)</f>
        <v>0</v>
      </c>
      <c r="Z92" s="175">
        <f t="shared" si="181"/>
        <v>0</v>
      </c>
      <c r="AA92" s="167">
        <f t="shared" si="154"/>
        <v>7769167</v>
      </c>
      <c r="AB92" s="157"/>
      <c r="AC92" s="170">
        <f t="shared" ref="AC92:AD96" si="182">SUM(AC296,AC908)</f>
        <v>8118779</v>
      </c>
      <c r="AD92" s="175">
        <f t="shared" si="182"/>
        <v>0</v>
      </c>
      <c r="AE92" s="166">
        <f t="shared" si="138"/>
        <v>8118779</v>
      </c>
      <c r="AF92" s="175">
        <f t="shared" ref="AF92:AG96" si="183">SUM(AF296,AF908)</f>
        <v>0</v>
      </c>
      <c r="AG92" s="175">
        <f t="shared" si="183"/>
        <v>864000</v>
      </c>
      <c r="AH92" s="167">
        <f t="shared" si="157"/>
        <v>8982779</v>
      </c>
      <c r="AJ92" s="163">
        <f t="shared" ref="AJ92:AU96" si="184">SUM(AJ296,AJ908)</f>
        <v>0</v>
      </c>
      <c r="AK92" s="163">
        <f t="shared" si="184"/>
        <v>676910</v>
      </c>
      <c r="AL92" s="163">
        <f t="shared" si="184"/>
        <v>1153820</v>
      </c>
      <c r="AM92" s="163">
        <f t="shared" si="184"/>
        <v>676910</v>
      </c>
      <c r="AN92" s="163">
        <f t="shared" si="184"/>
        <v>676910</v>
      </c>
      <c r="AO92" s="163">
        <f t="shared" si="184"/>
        <v>676910</v>
      </c>
      <c r="AP92" s="163">
        <f t="shared" si="184"/>
        <v>676910</v>
      </c>
      <c r="AQ92" s="163">
        <f t="shared" si="184"/>
        <v>676720</v>
      </c>
      <c r="AR92" s="163">
        <f t="shared" si="184"/>
        <v>676910</v>
      </c>
      <c r="AS92" s="163">
        <f t="shared" si="184"/>
        <v>426910</v>
      </c>
      <c r="AT92" s="163">
        <f t="shared" si="184"/>
        <v>426910</v>
      </c>
      <c r="AU92" s="163">
        <f t="shared" si="184"/>
        <v>500190</v>
      </c>
      <c r="AV92" s="163">
        <f t="shared" si="140"/>
        <v>7246010</v>
      </c>
      <c r="AW92" s="168">
        <f t="shared" si="141"/>
        <v>0</v>
      </c>
      <c r="AY92" s="163">
        <f t="shared" si="142"/>
        <v>1830730</v>
      </c>
      <c r="AZ92" s="163">
        <f t="shared" si="143"/>
        <v>2030730</v>
      </c>
      <c r="BA92" s="163">
        <f t="shared" si="144"/>
        <v>2030540</v>
      </c>
      <c r="BB92" s="163">
        <f t="shared" si="145"/>
        <v>1354010</v>
      </c>
      <c r="BC92" s="163">
        <f t="shared" si="146"/>
        <v>7246010</v>
      </c>
      <c r="BD92" s="163">
        <f t="shared" si="147"/>
        <v>0</v>
      </c>
    </row>
    <row r="93" spans="2:56" x14ac:dyDescent="0.3">
      <c r="B93" s="169" t="s">
        <v>123</v>
      </c>
      <c r="C93" s="180">
        <f t="shared" si="176"/>
        <v>144918</v>
      </c>
      <c r="D93" s="181">
        <f t="shared" si="176"/>
        <v>143865.71</v>
      </c>
      <c r="E93" s="182">
        <f t="shared" si="134"/>
        <v>0.99273872120785545</v>
      </c>
      <c r="F93" s="180">
        <f t="shared" si="177"/>
        <v>1016870</v>
      </c>
      <c r="G93" s="181">
        <f t="shared" si="177"/>
        <v>1352304.89</v>
      </c>
      <c r="H93" s="182">
        <f t="shared" si="135"/>
        <v>1.3298699833803731</v>
      </c>
      <c r="I93" s="180">
        <f t="shared" si="178"/>
        <v>1848079</v>
      </c>
      <c r="J93" s="183">
        <f t="shared" si="178"/>
        <v>1848069.68</v>
      </c>
      <c r="K93" s="184">
        <f t="shared" si="121"/>
        <v>0.99999495692554263</v>
      </c>
      <c r="L93" s="180">
        <f>SUM(L297,L909)</f>
        <v>1750000</v>
      </c>
      <c r="M93" s="183">
        <f t="shared" si="179"/>
        <v>1750000</v>
      </c>
      <c r="N93" s="185">
        <f t="shared" si="179"/>
        <v>0</v>
      </c>
      <c r="O93" s="180">
        <f t="shared" si="179"/>
        <v>2291080</v>
      </c>
      <c r="P93" s="175">
        <f t="shared" si="179"/>
        <v>100000</v>
      </c>
      <c r="Q93" s="166">
        <f t="shared" si="179"/>
        <v>2391080</v>
      </c>
      <c r="R93" s="175">
        <f t="shared" si="179"/>
        <v>0</v>
      </c>
      <c r="S93" s="175">
        <f t="shared" si="179"/>
        <v>0</v>
      </c>
      <c r="T93" s="167">
        <f t="shared" si="179"/>
        <v>2391080</v>
      </c>
      <c r="U93" s="157"/>
      <c r="V93" s="170">
        <f t="shared" si="180"/>
        <v>2390513</v>
      </c>
      <c r="W93" s="175">
        <f t="shared" si="180"/>
        <v>0</v>
      </c>
      <c r="X93" s="166">
        <f t="shared" si="137"/>
        <v>2390513</v>
      </c>
      <c r="Y93" s="175">
        <f t="shared" si="181"/>
        <v>0</v>
      </c>
      <c r="Z93" s="175">
        <f t="shared" si="181"/>
        <v>0</v>
      </c>
      <c r="AA93" s="167">
        <f t="shared" si="154"/>
        <v>2390513</v>
      </c>
      <c r="AB93" s="157"/>
      <c r="AC93" s="170">
        <f t="shared" si="182"/>
        <v>2498086</v>
      </c>
      <c r="AD93" s="175">
        <f t="shared" si="182"/>
        <v>0</v>
      </c>
      <c r="AE93" s="166">
        <f t="shared" si="138"/>
        <v>2498086</v>
      </c>
      <c r="AF93" s="175">
        <f t="shared" si="183"/>
        <v>0</v>
      </c>
      <c r="AG93" s="175">
        <f t="shared" si="183"/>
        <v>0</v>
      </c>
      <c r="AH93" s="167">
        <f t="shared" si="157"/>
        <v>2498086</v>
      </c>
      <c r="AJ93" s="163">
        <f t="shared" si="184"/>
        <v>0</v>
      </c>
      <c r="AK93" s="163">
        <f t="shared" si="184"/>
        <v>208280</v>
      </c>
      <c r="AL93" s="163">
        <f t="shared" si="184"/>
        <v>208280</v>
      </c>
      <c r="AM93" s="163">
        <f t="shared" si="184"/>
        <v>208280</v>
      </c>
      <c r="AN93" s="163">
        <f t="shared" si="184"/>
        <v>208280</v>
      </c>
      <c r="AO93" s="163">
        <f t="shared" si="184"/>
        <v>100000</v>
      </c>
      <c r="AP93" s="163">
        <f t="shared" si="184"/>
        <v>208280</v>
      </c>
      <c r="AQ93" s="163">
        <f t="shared" si="184"/>
        <v>208280</v>
      </c>
      <c r="AR93" s="163">
        <f t="shared" si="184"/>
        <v>208280</v>
      </c>
      <c r="AS93" s="163">
        <f t="shared" si="184"/>
        <v>416560</v>
      </c>
      <c r="AT93" s="163">
        <f t="shared" si="184"/>
        <v>208280</v>
      </c>
      <c r="AU93" s="163">
        <f t="shared" si="184"/>
        <v>208280</v>
      </c>
      <c r="AV93" s="163">
        <f t="shared" si="140"/>
        <v>2391080</v>
      </c>
      <c r="AW93" s="168">
        <f t="shared" si="141"/>
        <v>0</v>
      </c>
      <c r="AY93" s="163">
        <f t="shared" si="142"/>
        <v>416560</v>
      </c>
      <c r="AZ93" s="163">
        <f t="shared" si="143"/>
        <v>516560</v>
      </c>
      <c r="BA93" s="163">
        <f t="shared" si="144"/>
        <v>624840</v>
      </c>
      <c r="BB93" s="163">
        <f t="shared" si="145"/>
        <v>833120</v>
      </c>
      <c r="BC93" s="163">
        <f t="shared" si="146"/>
        <v>2391080</v>
      </c>
      <c r="BD93" s="163">
        <f t="shared" si="147"/>
        <v>0</v>
      </c>
    </row>
    <row r="94" spans="2:56" x14ac:dyDescent="0.3">
      <c r="B94" s="169" t="s">
        <v>124</v>
      </c>
      <c r="C94" s="180">
        <f t="shared" si="176"/>
        <v>0</v>
      </c>
      <c r="D94" s="181">
        <f t="shared" si="176"/>
        <v>0</v>
      </c>
      <c r="E94" s="182">
        <f t="shared" si="134"/>
        <v>0</v>
      </c>
      <c r="F94" s="180">
        <f t="shared" si="177"/>
        <v>84376</v>
      </c>
      <c r="G94" s="181">
        <f t="shared" si="177"/>
        <v>84375.67</v>
      </c>
      <c r="H94" s="182">
        <f t="shared" si="135"/>
        <v>0.99999608893524228</v>
      </c>
      <c r="I94" s="180">
        <f t="shared" si="178"/>
        <v>0</v>
      </c>
      <c r="J94" s="183">
        <f t="shared" si="178"/>
        <v>0</v>
      </c>
      <c r="K94" s="184">
        <f t="shared" si="121"/>
        <v>0</v>
      </c>
      <c r="L94" s="180">
        <f>SUM(L298,L910)</f>
        <v>0</v>
      </c>
      <c r="M94" s="183">
        <f t="shared" si="179"/>
        <v>0</v>
      </c>
      <c r="N94" s="185">
        <f t="shared" si="179"/>
        <v>0</v>
      </c>
      <c r="O94" s="180">
        <f t="shared" si="179"/>
        <v>0</v>
      </c>
      <c r="P94" s="175">
        <f t="shared" si="179"/>
        <v>0</v>
      </c>
      <c r="Q94" s="166">
        <f t="shared" si="179"/>
        <v>0</v>
      </c>
      <c r="R94" s="175">
        <f t="shared" si="179"/>
        <v>0</v>
      </c>
      <c r="S94" s="175">
        <f t="shared" si="179"/>
        <v>0</v>
      </c>
      <c r="T94" s="167">
        <f t="shared" si="179"/>
        <v>0</v>
      </c>
      <c r="U94" s="157"/>
      <c r="V94" s="170">
        <f t="shared" si="180"/>
        <v>0</v>
      </c>
      <c r="W94" s="175">
        <f t="shared" si="180"/>
        <v>0</v>
      </c>
      <c r="X94" s="166">
        <f t="shared" si="137"/>
        <v>0</v>
      </c>
      <c r="Y94" s="175">
        <f t="shared" si="181"/>
        <v>0</v>
      </c>
      <c r="Z94" s="175">
        <f t="shared" si="181"/>
        <v>0</v>
      </c>
      <c r="AA94" s="167">
        <f t="shared" si="154"/>
        <v>0</v>
      </c>
      <c r="AB94" s="157"/>
      <c r="AC94" s="170">
        <f t="shared" si="182"/>
        <v>0</v>
      </c>
      <c r="AD94" s="175">
        <f t="shared" si="182"/>
        <v>0</v>
      </c>
      <c r="AE94" s="166">
        <f t="shared" si="138"/>
        <v>0</v>
      </c>
      <c r="AF94" s="175">
        <f t="shared" si="183"/>
        <v>0</v>
      </c>
      <c r="AG94" s="175">
        <f t="shared" si="183"/>
        <v>0</v>
      </c>
      <c r="AH94" s="167">
        <f t="shared" si="157"/>
        <v>0</v>
      </c>
      <c r="AJ94" s="163">
        <f t="shared" si="184"/>
        <v>0</v>
      </c>
      <c r="AK94" s="163">
        <f t="shared" si="184"/>
        <v>0</v>
      </c>
      <c r="AL94" s="163">
        <f t="shared" si="184"/>
        <v>0</v>
      </c>
      <c r="AM94" s="163">
        <f t="shared" si="184"/>
        <v>0</v>
      </c>
      <c r="AN94" s="163">
        <f t="shared" si="184"/>
        <v>0</v>
      </c>
      <c r="AO94" s="163">
        <f t="shared" si="184"/>
        <v>0</v>
      </c>
      <c r="AP94" s="163">
        <f t="shared" si="184"/>
        <v>0</v>
      </c>
      <c r="AQ94" s="163">
        <f t="shared" si="184"/>
        <v>0</v>
      </c>
      <c r="AR94" s="163">
        <f t="shared" si="184"/>
        <v>0</v>
      </c>
      <c r="AS94" s="163">
        <f t="shared" si="184"/>
        <v>0</v>
      </c>
      <c r="AT94" s="163">
        <f t="shared" si="184"/>
        <v>0</v>
      </c>
      <c r="AU94" s="163">
        <f t="shared" si="184"/>
        <v>0</v>
      </c>
      <c r="AV94" s="163">
        <f t="shared" si="140"/>
        <v>0</v>
      </c>
      <c r="AW94" s="168">
        <f t="shared" si="141"/>
        <v>0</v>
      </c>
      <c r="AY94" s="163">
        <f t="shared" si="142"/>
        <v>0</v>
      </c>
      <c r="AZ94" s="163">
        <f t="shared" si="143"/>
        <v>0</v>
      </c>
      <c r="BA94" s="163">
        <f t="shared" si="144"/>
        <v>0</v>
      </c>
      <c r="BB94" s="163">
        <f t="shared" si="145"/>
        <v>0</v>
      </c>
      <c r="BC94" s="163">
        <f t="shared" si="146"/>
        <v>0</v>
      </c>
      <c r="BD94" s="163">
        <f t="shared" si="147"/>
        <v>0</v>
      </c>
    </row>
    <row r="95" spans="2:56" x14ac:dyDescent="0.3">
      <c r="B95" s="169" t="s">
        <v>125</v>
      </c>
      <c r="C95" s="180">
        <f t="shared" si="176"/>
        <v>0</v>
      </c>
      <c r="D95" s="181">
        <f t="shared" si="176"/>
        <v>0</v>
      </c>
      <c r="E95" s="182">
        <f t="shared" si="134"/>
        <v>0</v>
      </c>
      <c r="F95" s="180">
        <f t="shared" si="177"/>
        <v>0</v>
      </c>
      <c r="G95" s="181">
        <f t="shared" si="177"/>
        <v>0</v>
      </c>
      <c r="H95" s="182">
        <f t="shared" si="135"/>
        <v>0</v>
      </c>
      <c r="I95" s="180">
        <f t="shared" si="178"/>
        <v>0</v>
      </c>
      <c r="J95" s="183">
        <f t="shared" si="178"/>
        <v>0</v>
      </c>
      <c r="K95" s="184">
        <f t="shared" si="121"/>
        <v>0</v>
      </c>
      <c r="L95" s="180">
        <f>SUM(L299,L911)</f>
        <v>0</v>
      </c>
      <c r="M95" s="183">
        <f t="shared" si="179"/>
        <v>0</v>
      </c>
      <c r="N95" s="185">
        <f t="shared" si="179"/>
        <v>0</v>
      </c>
      <c r="O95" s="180">
        <f t="shared" si="179"/>
        <v>0</v>
      </c>
      <c r="P95" s="175">
        <f t="shared" si="179"/>
        <v>0</v>
      </c>
      <c r="Q95" s="166">
        <f t="shared" si="179"/>
        <v>0</v>
      </c>
      <c r="R95" s="175">
        <f t="shared" si="179"/>
        <v>0</v>
      </c>
      <c r="S95" s="175">
        <f t="shared" si="179"/>
        <v>0</v>
      </c>
      <c r="T95" s="167">
        <f t="shared" si="179"/>
        <v>0</v>
      </c>
      <c r="U95" s="157"/>
      <c r="V95" s="170">
        <f t="shared" si="180"/>
        <v>0</v>
      </c>
      <c r="W95" s="175">
        <f t="shared" si="180"/>
        <v>0</v>
      </c>
      <c r="X95" s="166">
        <f t="shared" si="137"/>
        <v>0</v>
      </c>
      <c r="Y95" s="175">
        <f t="shared" si="181"/>
        <v>0</v>
      </c>
      <c r="Z95" s="175">
        <f t="shared" si="181"/>
        <v>0</v>
      </c>
      <c r="AA95" s="167">
        <f t="shared" si="154"/>
        <v>0</v>
      </c>
      <c r="AB95" s="157"/>
      <c r="AC95" s="170">
        <f t="shared" si="182"/>
        <v>0</v>
      </c>
      <c r="AD95" s="175">
        <f t="shared" si="182"/>
        <v>0</v>
      </c>
      <c r="AE95" s="166">
        <f t="shared" si="138"/>
        <v>0</v>
      </c>
      <c r="AF95" s="175">
        <f t="shared" si="183"/>
        <v>0</v>
      </c>
      <c r="AG95" s="175">
        <f t="shared" si="183"/>
        <v>0</v>
      </c>
      <c r="AH95" s="167">
        <f t="shared" si="157"/>
        <v>0</v>
      </c>
      <c r="AJ95" s="163">
        <f t="shared" si="184"/>
        <v>0</v>
      </c>
      <c r="AK95" s="163">
        <f t="shared" si="184"/>
        <v>0</v>
      </c>
      <c r="AL95" s="163">
        <f t="shared" si="184"/>
        <v>0</v>
      </c>
      <c r="AM95" s="163">
        <f t="shared" si="184"/>
        <v>0</v>
      </c>
      <c r="AN95" s="163">
        <f t="shared" si="184"/>
        <v>0</v>
      </c>
      <c r="AO95" s="163">
        <f t="shared" si="184"/>
        <v>0</v>
      </c>
      <c r="AP95" s="163">
        <f t="shared" si="184"/>
        <v>0</v>
      </c>
      <c r="AQ95" s="163">
        <f t="shared" si="184"/>
        <v>0</v>
      </c>
      <c r="AR95" s="163">
        <f t="shared" si="184"/>
        <v>0</v>
      </c>
      <c r="AS95" s="163">
        <f t="shared" si="184"/>
        <v>0</v>
      </c>
      <c r="AT95" s="163">
        <f t="shared" si="184"/>
        <v>0</v>
      </c>
      <c r="AU95" s="163">
        <f t="shared" si="184"/>
        <v>0</v>
      </c>
      <c r="AV95" s="163">
        <f t="shared" si="140"/>
        <v>0</v>
      </c>
      <c r="AW95" s="168">
        <f t="shared" si="141"/>
        <v>0</v>
      </c>
      <c r="AY95" s="163">
        <f t="shared" si="142"/>
        <v>0</v>
      </c>
      <c r="AZ95" s="163">
        <f t="shared" si="143"/>
        <v>0</v>
      </c>
      <c r="BA95" s="163">
        <f t="shared" si="144"/>
        <v>0</v>
      </c>
      <c r="BB95" s="163">
        <f t="shared" si="145"/>
        <v>0</v>
      </c>
      <c r="BC95" s="163">
        <f t="shared" si="146"/>
        <v>0</v>
      </c>
      <c r="BD95" s="163">
        <f t="shared" si="147"/>
        <v>0</v>
      </c>
    </row>
    <row r="96" spans="2:56" x14ac:dyDescent="0.3">
      <c r="B96" s="169" t="s">
        <v>126</v>
      </c>
      <c r="C96" s="180">
        <f t="shared" si="176"/>
        <v>0</v>
      </c>
      <c r="D96" s="181">
        <f t="shared" si="176"/>
        <v>0</v>
      </c>
      <c r="E96" s="182">
        <f t="shared" si="134"/>
        <v>0</v>
      </c>
      <c r="F96" s="180">
        <f t="shared" si="177"/>
        <v>0</v>
      </c>
      <c r="G96" s="181">
        <f t="shared" si="177"/>
        <v>0</v>
      </c>
      <c r="H96" s="182">
        <f t="shared" si="135"/>
        <v>0</v>
      </c>
      <c r="I96" s="180">
        <f t="shared" si="178"/>
        <v>0</v>
      </c>
      <c r="J96" s="183">
        <f t="shared" si="178"/>
        <v>0</v>
      </c>
      <c r="K96" s="184">
        <f t="shared" si="121"/>
        <v>0</v>
      </c>
      <c r="L96" s="180">
        <f>SUM(L300,L912)</f>
        <v>0</v>
      </c>
      <c r="M96" s="183">
        <f t="shared" si="179"/>
        <v>0</v>
      </c>
      <c r="N96" s="185">
        <f t="shared" si="179"/>
        <v>0</v>
      </c>
      <c r="O96" s="180">
        <f t="shared" si="179"/>
        <v>0</v>
      </c>
      <c r="P96" s="175">
        <f t="shared" si="179"/>
        <v>0</v>
      </c>
      <c r="Q96" s="166">
        <f t="shared" si="179"/>
        <v>0</v>
      </c>
      <c r="R96" s="175">
        <f t="shared" si="179"/>
        <v>0</v>
      </c>
      <c r="S96" s="175">
        <f t="shared" si="179"/>
        <v>0</v>
      </c>
      <c r="T96" s="167">
        <f t="shared" si="179"/>
        <v>0</v>
      </c>
      <c r="U96" s="157"/>
      <c r="V96" s="170">
        <f t="shared" si="180"/>
        <v>0</v>
      </c>
      <c r="W96" s="175">
        <f t="shared" si="180"/>
        <v>0</v>
      </c>
      <c r="X96" s="166">
        <f t="shared" si="137"/>
        <v>0</v>
      </c>
      <c r="Y96" s="175">
        <f t="shared" si="181"/>
        <v>0</v>
      </c>
      <c r="Z96" s="175">
        <f t="shared" si="181"/>
        <v>0</v>
      </c>
      <c r="AA96" s="167">
        <f t="shared" si="154"/>
        <v>0</v>
      </c>
      <c r="AB96" s="157"/>
      <c r="AC96" s="170">
        <f t="shared" si="182"/>
        <v>0</v>
      </c>
      <c r="AD96" s="175">
        <f t="shared" si="182"/>
        <v>0</v>
      </c>
      <c r="AE96" s="166">
        <f t="shared" si="138"/>
        <v>0</v>
      </c>
      <c r="AF96" s="175">
        <f t="shared" si="183"/>
        <v>0</v>
      </c>
      <c r="AG96" s="175">
        <f t="shared" si="183"/>
        <v>0</v>
      </c>
      <c r="AH96" s="167">
        <f t="shared" si="157"/>
        <v>0</v>
      </c>
      <c r="AJ96" s="163">
        <f t="shared" si="184"/>
        <v>0</v>
      </c>
      <c r="AK96" s="163">
        <f t="shared" si="184"/>
        <v>0</v>
      </c>
      <c r="AL96" s="163">
        <f t="shared" si="184"/>
        <v>0</v>
      </c>
      <c r="AM96" s="163">
        <f t="shared" si="184"/>
        <v>0</v>
      </c>
      <c r="AN96" s="163">
        <f t="shared" si="184"/>
        <v>0</v>
      </c>
      <c r="AO96" s="163">
        <f t="shared" si="184"/>
        <v>0</v>
      </c>
      <c r="AP96" s="163">
        <f t="shared" si="184"/>
        <v>0</v>
      </c>
      <c r="AQ96" s="163">
        <f t="shared" si="184"/>
        <v>0</v>
      </c>
      <c r="AR96" s="163">
        <f t="shared" si="184"/>
        <v>0</v>
      </c>
      <c r="AS96" s="163">
        <f t="shared" si="184"/>
        <v>0</v>
      </c>
      <c r="AT96" s="163">
        <f t="shared" si="184"/>
        <v>0</v>
      </c>
      <c r="AU96" s="163">
        <f t="shared" si="184"/>
        <v>0</v>
      </c>
      <c r="AV96" s="163">
        <f t="shared" si="140"/>
        <v>0</v>
      </c>
      <c r="AW96" s="168">
        <f t="shared" si="141"/>
        <v>0</v>
      </c>
      <c r="AY96" s="163">
        <f t="shared" si="142"/>
        <v>0</v>
      </c>
      <c r="AZ96" s="163">
        <f t="shared" si="143"/>
        <v>0</v>
      </c>
      <c r="BA96" s="163">
        <f t="shared" si="144"/>
        <v>0</v>
      </c>
      <c r="BB96" s="163">
        <f t="shared" si="145"/>
        <v>0</v>
      </c>
      <c r="BC96" s="163">
        <f t="shared" si="146"/>
        <v>0</v>
      </c>
      <c r="BD96" s="163">
        <f t="shared" si="147"/>
        <v>0</v>
      </c>
    </row>
    <row r="97" spans="2:56" x14ac:dyDescent="0.3">
      <c r="B97" s="179" t="s">
        <v>127</v>
      </c>
      <c r="C97" s="83">
        <f>SUM(C98)</f>
        <v>0</v>
      </c>
      <c r="D97" s="84">
        <f>SUM(D98)</f>
        <v>0</v>
      </c>
      <c r="E97" s="85">
        <f t="shared" si="134"/>
        <v>0</v>
      </c>
      <c r="F97" s="83">
        <f>SUM(F98)</f>
        <v>0</v>
      </c>
      <c r="G97" s="84">
        <f>SUM(G98)</f>
        <v>0</v>
      </c>
      <c r="H97" s="85">
        <f t="shared" si="135"/>
        <v>0</v>
      </c>
      <c r="I97" s="83">
        <f>SUM(I98)</f>
        <v>0</v>
      </c>
      <c r="J97" s="86">
        <f>SUM(J98)</f>
        <v>0</v>
      </c>
      <c r="K97" s="87">
        <f t="shared" si="121"/>
        <v>0</v>
      </c>
      <c r="L97" s="83">
        <f>SUM(L98)</f>
        <v>0</v>
      </c>
      <c r="M97" s="86">
        <f>SUM(M98)</f>
        <v>0</v>
      </c>
      <c r="N97" s="88">
        <f>SUM(N98)</f>
        <v>0</v>
      </c>
      <c r="O97" s="83">
        <f t="shared" ref="O97:T97" si="185">SUM(O98)</f>
        <v>0</v>
      </c>
      <c r="P97" s="88">
        <f t="shared" si="185"/>
        <v>0</v>
      </c>
      <c r="Q97" s="177">
        <f t="shared" si="185"/>
        <v>0</v>
      </c>
      <c r="R97" s="88">
        <f t="shared" si="185"/>
        <v>0</v>
      </c>
      <c r="S97" s="88">
        <f t="shared" si="185"/>
        <v>0</v>
      </c>
      <c r="T97" s="178">
        <f t="shared" si="185"/>
        <v>0</v>
      </c>
      <c r="U97" s="157"/>
      <c r="V97" s="83">
        <f>SUM(V98)</f>
        <v>0</v>
      </c>
      <c r="W97" s="88">
        <f>SUM(W98)</f>
        <v>0</v>
      </c>
      <c r="X97" s="177">
        <f t="shared" si="137"/>
        <v>0</v>
      </c>
      <c r="Y97" s="88">
        <f>SUM(Y98)</f>
        <v>0</v>
      </c>
      <c r="Z97" s="88">
        <f>SUM(Z98)</f>
        <v>0</v>
      </c>
      <c r="AA97" s="178">
        <f t="shared" si="154"/>
        <v>0</v>
      </c>
      <c r="AB97" s="157"/>
      <c r="AC97" s="83">
        <f>SUM(AC98)</f>
        <v>0</v>
      </c>
      <c r="AD97" s="88">
        <f>SUM(AD98)</f>
        <v>0</v>
      </c>
      <c r="AE97" s="177">
        <f t="shared" si="138"/>
        <v>0</v>
      </c>
      <c r="AF97" s="88">
        <f>SUM(AF98)</f>
        <v>0</v>
      </c>
      <c r="AG97" s="88">
        <f>SUM(AG98)</f>
        <v>0</v>
      </c>
      <c r="AH97" s="178">
        <f t="shared" si="157"/>
        <v>0</v>
      </c>
      <c r="AJ97" s="86">
        <f t="shared" ref="AJ97:AU97" si="186">SUM(AJ98)</f>
        <v>0</v>
      </c>
      <c r="AK97" s="86">
        <f t="shared" si="186"/>
        <v>0</v>
      </c>
      <c r="AL97" s="86">
        <f t="shared" si="186"/>
        <v>0</v>
      </c>
      <c r="AM97" s="86">
        <f t="shared" si="186"/>
        <v>0</v>
      </c>
      <c r="AN97" s="86">
        <f t="shared" si="186"/>
        <v>0</v>
      </c>
      <c r="AO97" s="86">
        <f t="shared" si="186"/>
        <v>0</v>
      </c>
      <c r="AP97" s="86">
        <f t="shared" si="186"/>
        <v>0</v>
      </c>
      <c r="AQ97" s="86">
        <f t="shared" si="186"/>
        <v>0</v>
      </c>
      <c r="AR97" s="86">
        <f t="shared" si="186"/>
        <v>0</v>
      </c>
      <c r="AS97" s="86">
        <f t="shared" si="186"/>
        <v>0</v>
      </c>
      <c r="AT97" s="86">
        <f t="shared" si="186"/>
        <v>0</v>
      </c>
      <c r="AU97" s="86">
        <f t="shared" si="186"/>
        <v>0</v>
      </c>
      <c r="AV97" s="86">
        <f t="shared" si="140"/>
        <v>0</v>
      </c>
      <c r="AW97" s="93">
        <f t="shared" si="141"/>
        <v>0</v>
      </c>
      <c r="AY97" s="86">
        <f t="shared" si="142"/>
        <v>0</v>
      </c>
      <c r="AZ97" s="86">
        <f t="shared" si="143"/>
        <v>0</v>
      </c>
      <c r="BA97" s="86">
        <f t="shared" si="144"/>
        <v>0</v>
      </c>
      <c r="BB97" s="86">
        <f t="shared" si="145"/>
        <v>0</v>
      </c>
      <c r="BC97" s="86">
        <f t="shared" si="146"/>
        <v>0</v>
      </c>
      <c r="BD97" s="86">
        <f t="shared" si="147"/>
        <v>0</v>
      </c>
    </row>
    <row r="98" spans="2:56" x14ac:dyDescent="0.3">
      <c r="B98" s="169" t="s">
        <v>105</v>
      </c>
      <c r="C98" s="170">
        <f>SUM(C302,C914)</f>
        <v>0</v>
      </c>
      <c r="D98" s="171">
        <f>SUM(D302,D914)</f>
        <v>0</v>
      </c>
      <c r="E98" s="172">
        <f t="shared" si="134"/>
        <v>0</v>
      </c>
      <c r="F98" s="170">
        <f>SUM(F302,F914)</f>
        <v>0</v>
      </c>
      <c r="G98" s="171">
        <f>SUM(G302,G914)</f>
        <v>0</v>
      </c>
      <c r="H98" s="172">
        <f t="shared" si="135"/>
        <v>0</v>
      </c>
      <c r="I98" s="170">
        <f>SUM(I302,I914)</f>
        <v>0</v>
      </c>
      <c r="J98" s="173">
        <f>SUM(J302,J914)</f>
        <v>0</v>
      </c>
      <c r="K98" s="174">
        <f t="shared" si="121"/>
        <v>0</v>
      </c>
      <c r="L98" s="170">
        <f>SUM(L302,L914)</f>
        <v>0</v>
      </c>
      <c r="M98" s="173">
        <f>SUM(M302,M914)</f>
        <v>0</v>
      </c>
      <c r="N98" s="175">
        <f>SUM(N302,N914)</f>
        <v>0</v>
      </c>
      <c r="O98" s="170">
        <f t="shared" ref="O98:T98" si="187">SUM(O302,O914)</f>
        <v>0</v>
      </c>
      <c r="P98" s="175">
        <f t="shared" si="187"/>
        <v>0</v>
      </c>
      <c r="Q98" s="166">
        <f t="shared" si="187"/>
        <v>0</v>
      </c>
      <c r="R98" s="175">
        <f t="shared" si="187"/>
        <v>0</v>
      </c>
      <c r="S98" s="175">
        <f t="shared" si="187"/>
        <v>0</v>
      </c>
      <c r="T98" s="167">
        <f t="shared" si="187"/>
        <v>0</v>
      </c>
      <c r="U98" s="157"/>
      <c r="V98" s="170">
        <f>SUM(V302,V914)</f>
        <v>0</v>
      </c>
      <c r="W98" s="175">
        <f>SUM(W302,W914)</f>
        <v>0</v>
      </c>
      <c r="X98" s="166">
        <f t="shared" si="137"/>
        <v>0</v>
      </c>
      <c r="Y98" s="175">
        <f>SUM(Y302,Y914)</f>
        <v>0</v>
      </c>
      <c r="Z98" s="175">
        <f>SUM(Z302,Z914)</f>
        <v>0</v>
      </c>
      <c r="AA98" s="167">
        <f t="shared" si="154"/>
        <v>0</v>
      </c>
      <c r="AB98" s="157"/>
      <c r="AC98" s="170">
        <f>SUM(AC302,AC914)</f>
        <v>0</v>
      </c>
      <c r="AD98" s="175">
        <f>SUM(AD302,AD914)</f>
        <v>0</v>
      </c>
      <c r="AE98" s="166">
        <f t="shared" si="138"/>
        <v>0</v>
      </c>
      <c r="AF98" s="175">
        <f>SUM(AF302,AF914)</f>
        <v>0</v>
      </c>
      <c r="AG98" s="175">
        <f>SUM(AG302,AG914)</f>
        <v>0</v>
      </c>
      <c r="AH98" s="167">
        <f t="shared" si="157"/>
        <v>0</v>
      </c>
      <c r="AJ98" s="163">
        <f t="shared" ref="AJ98:AU98" si="188">SUM(AJ302,AJ914)</f>
        <v>0</v>
      </c>
      <c r="AK98" s="163">
        <f t="shared" si="188"/>
        <v>0</v>
      </c>
      <c r="AL98" s="163">
        <f t="shared" si="188"/>
        <v>0</v>
      </c>
      <c r="AM98" s="163">
        <f t="shared" si="188"/>
        <v>0</v>
      </c>
      <c r="AN98" s="163">
        <f t="shared" si="188"/>
        <v>0</v>
      </c>
      <c r="AO98" s="163">
        <f t="shared" si="188"/>
        <v>0</v>
      </c>
      <c r="AP98" s="163">
        <f t="shared" si="188"/>
        <v>0</v>
      </c>
      <c r="AQ98" s="163">
        <f t="shared" si="188"/>
        <v>0</v>
      </c>
      <c r="AR98" s="163">
        <f t="shared" si="188"/>
        <v>0</v>
      </c>
      <c r="AS98" s="163">
        <f t="shared" si="188"/>
        <v>0</v>
      </c>
      <c r="AT98" s="163">
        <f t="shared" si="188"/>
        <v>0</v>
      </c>
      <c r="AU98" s="163">
        <f t="shared" si="188"/>
        <v>0</v>
      </c>
      <c r="AV98" s="163">
        <f t="shared" si="140"/>
        <v>0</v>
      </c>
      <c r="AW98" s="168">
        <f t="shared" si="141"/>
        <v>0</v>
      </c>
      <c r="AY98" s="163">
        <f t="shared" si="142"/>
        <v>0</v>
      </c>
      <c r="AZ98" s="163">
        <f t="shared" si="143"/>
        <v>0</v>
      </c>
      <c r="BA98" s="163">
        <f t="shared" si="144"/>
        <v>0</v>
      </c>
      <c r="BB98" s="163">
        <f t="shared" si="145"/>
        <v>0</v>
      </c>
      <c r="BC98" s="163">
        <f t="shared" si="146"/>
        <v>0</v>
      </c>
      <c r="BD98" s="163">
        <f t="shared" si="147"/>
        <v>0</v>
      </c>
    </row>
    <row r="99" spans="2:56" x14ac:dyDescent="0.3">
      <c r="B99" s="179" t="s">
        <v>128</v>
      </c>
      <c r="C99" s="83">
        <f>SUM(C100)</f>
        <v>0</v>
      </c>
      <c r="D99" s="84">
        <f>SUM(D100)</f>
        <v>0</v>
      </c>
      <c r="E99" s="85">
        <f t="shared" si="134"/>
        <v>0</v>
      </c>
      <c r="F99" s="83">
        <f>SUM(F100)</f>
        <v>0</v>
      </c>
      <c r="G99" s="84">
        <f>SUM(G100)</f>
        <v>0</v>
      </c>
      <c r="H99" s="85">
        <f t="shared" si="135"/>
        <v>0</v>
      </c>
      <c r="I99" s="83">
        <f>SUM(I100)</f>
        <v>0</v>
      </c>
      <c r="J99" s="86">
        <f>SUM(J100)</f>
        <v>0</v>
      </c>
      <c r="K99" s="87">
        <f t="shared" si="121"/>
        <v>0</v>
      </c>
      <c r="L99" s="83">
        <f>SUM(L100)</f>
        <v>0</v>
      </c>
      <c r="M99" s="86">
        <f>SUM(M100)</f>
        <v>0</v>
      </c>
      <c r="N99" s="88">
        <f>SUM(N100)</f>
        <v>0</v>
      </c>
      <c r="O99" s="83">
        <f t="shared" ref="O99:T99" si="189">SUM(O100)</f>
        <v>0</v>
      </c>
      <c r="P99" s="88">
        <f t="shared" si="189"/>
        <v>0</v>
      </c>
      <c r="Q99" s="177">
        <f t="shared" si="189"/>
        <v>0</v>
      </c>
      <c r="R99" s="88">
        <f t="shared" si="189"/>
        <v>0</v>
      </c>
      <c r="S99" s="88">
        <f t="shared" si="189"/>
        <v>0</v>
      </c>
      <c r="T99" s="178">
        <f t="shared" si="189"/>
        <v>0</v>
      </c>
      <c r="U99" s="157"/>
      <c r="V99" s="83">
        <f>SUM(V100)</f>
        <v>0</v>
      </c>
      <c r="W99" s="88">
        <f>SUM(W100)</f>
        <v>0</v>
      </c>
      <c r="X99" s="177">
        <f t="shared" si="137"/>
        <v>0</v>
      </c>
      <c r="Y99" s="88">
        <f>SUM(Y100)</f>
        <v>0</v>
      </c>
      <c r="Z99" s="88">
        <f>SUM(Z100)</f>
        <v>0</v>
      </c>
      <c r="AA99" s="178">
        <f t="shared" si="154"/>
        <v>0</v>
      </c>
      <c r="AB99" s="157"/>
      <c r="AC99" s="83">
        <f>SUM(AC100)</f>
        <v>0</v>
      </c>
      <c r="AD99" s="88">
        <f>SUM(AD100)</f>
        <v>0</v>
      </c>
      <c r="AE99" s="177">
        <f t="shared" si="138"/>
        <v>0</v>
      </c>
      <c r="AF99" s="88">
        <f>SUM(AF100)</f>
        <v>0</v>
      </c>
      <c r="AG99" s="88">
        <f>SUM(AG100)</f>
        <v>0</v>
      </c>
      <c r="AH99" s="178">
        <f t="shared" si="157"/>
        <v>0</v>
      </c>
      <c r="AJ99" s="86">
        <f t="shared" ref="AJ99:AU99" si="190">SUM(AJ100)</f>
        <v>0</v>
      </c>
      <c r="AK99" s="86">
        <f t="shared" si="190"/>
        <v>0</v>
      </c>
      <c r="AL99" s="86">
        <f t="shared" si="190"/>
        <v>0</v>
      </c>
      <c r="AM99" s="86">
        <f t="shared" si="190"/>
        <v>0</v>
      </c>
      <c r="AN99" s="86">
        <f t="shared" si="190"/>
        <v>0</v>
      </c>
      <c r="AO99" s="86">
        <f t="shared" si="190"/>
        <v>0</v>
      </c>
      <c r="AP99" s="86">
        <f t="shared" si="190"/>
        <v>0</v>
      </c>
      <c r="AQ99" s="86">
        <f t="shared" si="190"/>
        <v>0</v>
      </c>
      <c r="AR99" s="86">
        <f t="shared" si="190"/>
        <v>0</v>
      </c>
      <c r="AS99" s="86">
        <f t="shared" si="190"/>
        <v>0</v>
      </c>
      <c r="AT99" s="86">
        <f t="shared" si="190"/>
        <v>0</v>
      </c>
      <c r="AU99" s="86">
        <f t="shared" si="190"/>
        <v>0</v>
      </c>
      <c r="AV99" s="86">
        <f t="shared" si="140"/>
        <v>0</v>
      </c>
      <c r="AW99" s="93">
        <f t="shared" si="141"/>
        <v>0</v>
      </c>
      <c r="AY99" s="86">
        <f t="shared" si="142"/>
        <v>0</v>
      </c>
      <c r="AZ99" s="86">
        <f t="shared" si="143"/>
        <v>0</v>
      </c>
      <c r="BA99" s="86">
        <f t="shared" si="144"/>
        <v>0</v>
      </c>
      <c r="BB99" s="86">
        <f t="shared" si="145"/>
        <v>0</v>
      </c>
      <c r="BC99" s="86">
        <f t="shared" si="146"/>
        <v>0</v>
      </c>
      <c r="BD99" s="86">
        <f t="shared" si="147"/>
        <v>0</v>
      </c>
    </row>
    <row r="100" spans="2:56" x14ac:dyDescent="0.3">
      <c r="B100" s="169" t="s">
        <v>105</v>
      </c>
      <c r="C100" s="170">
        <f>SUM(C304,C916)</f>
        <v>0</v>
      </c>
      <c r="D100" s="171">
        <f>SUM(D304,D916)</f>
        <v>0</v>
      </c>
      <c r="E100" s="172">
        <f t="shared" si="134"/>
        <v>0</v>
      </c>
      <c r="F100" s="170">
        <f>SUM(F304,F916)</f>
        <v>0</v>
      </c>
      <c r="G100" s="171">
        <f>SUM(G304,G916)</f>
        <v>0</v>
      </c>
      <c r="H100" s="172">
        <f t="shared" si="135"/>
        <v>0</v>
      </c>
      <c r="I100" s="170">
        <f>SUM(I304,I916)</f>
        <v>0</v>
      </c>
      <c r="J100" s="173">
        <f>SUM(J304,J916)</f>
        <v>0</v>
      </c>
      <c r="K100" s="174">
        <f t="shared" si="121"/>
        <v>0</v>
      </c>
      <c r="L100" s="170">
        <f>SUM(L304,L916)</f>
        <v>0</v>
      </c>
      <c r="M100" s="173">
        <f>SUM(M304,M916)</f>
        <v>0</v>
      </c>
      <c r="N100" s="175">
        <f>SUM(N304,N916)</f>
        <v>0</v>
      </c>
      <c r="O100" s="170">
        <f t="shared" ref="O100:T100" si="191">SUM(O304,O916)</f>
        <v>0</v>
      </c>
      <c r="P100" s="175">
        <f t="shared" si="191"/>
        <v>0</v>
      </c>
      <c r="Q100" s="166">
        <f t="shared" si="191"/>
        <v>0</v>
      </c>
      <c r="R100" s="175">
        <f t="shared" si="191"/>
        <v>0</v>
      </c>
      <c r="S100" s="175">
        <f t="shared" si="191"/>
        <v>0</v>
      </c>
      <c r="T100" s="167">
        <f t="shared" si="191"/>
        <v>0</v>
      </c>
      <c r="U100" s="157"/>
      <c r="V100" s="170">
        <f>SUM(V304,V916)</f>
        <v>0</v>
      </c>
      <c r="W100" s="175">
        <f>SUM(W304,W916)</f>
        <v>0</v>
      </c>
      <c r="X100" s="166">
        <f t="shared" si="137"/>
        <v>0</v>
      </c>
      <c r="Y100" s="175">
        <f>SUM(Y304,Y916)</f>
        <v>0</v>
      </c>
      <c r="Z100" s="175">
        <f>SUM(Z304,Z916)</f>
        <v>0</v>
      </c>
      <c r="AA100" s="167">
        <f t="shared" si="154"/>
        <v>0</v>
      </c>
      <c r="AB100" s="157"/>
      <c r="AC100" s="170">
        <f>SUM(AC304,AC916)</f>
        <v>0</v>
      </c>
      <c r="AD100" s="175">
        <f>SUM(AD304,AD916)</f>
        <v>0</v>
      </c>
      <c r="AE100" s="166">
        <f t="shared" si="138"/>
        <v>0</v>
      </c>
      <c r="AF100" s="175">
        <f>SUM(AF304,AF916)</f>
        <v>0</v>
      </c>
      <c r="AG100" s="175">
        <f>SUM(AG304,AG916)</f>
        <v>0</v>
      </c>
      <c r="AH100" s="167">
        <f t="shared" si="157"/>
        <v>0</v>
      </c>
      <c r="AJ100" s="163">
        <f t="shared" ref="AJ100:AU100" si="192">SUM(AJ304,AJ916)</f>
        <v>0</v>
      </c>
      <c r="AK100" s="163">
        <f t="shared" si="192"/>
        <v>0</v>
      </c>
      <c r="AL100" s="163">
        <f t="shared" si="192"/>
        <v>0</v>
      </c>
      <c r="AM100" s="163">
        <f t="shared" si="192"/>
        <v>0</v>
      </c>
      <c r="AN100" s="163">
        <f t="shared" si="192"/>
        <v>0</v>
      </c>
      <c r="AO100" s="163">
        <f t="shared" si="192"/>
        <v>0</v>
      </c>
      <c r="AP100" s="163">
        <f t="shared" si="192"/>
        <v>0</v>
      </c>
      <c r="AQ100" s="163">
        <f t="shared" si="192"/>
        <v>0</v>
      </c>
      <c r="AR100" s="163">
        <f t="shared" si="192"/>
        <v>0</v>
      </c>
      <c r="AS100" s="163">
        <f t="shared" si="192"/>
        <v>0</v>
      </c>
      <c r="AT100" s="163">
        <f t="shared" si="192"/>
        <v>0</v>
      </c>
      <c r="AU100" s="163">
        <f t="shared" si="192"/>
        <v>0</v>
      </c>
      <c r="AV100" s="163">
        <f t="shared" si="140"/>
        <v>0</v>
      </c>
      <c r="AW100" s="168">
        <f t="shared" si="141"/>
        <v>0</v>
      </c>
      <c r="AY100" s="163">
        <f t="shared" si="142"/>
        <v>0</v>
      </c>
      <c r="AZ100" s="163">
        <f t="shared" si="143"/>
        <v>0</v>
      </c>
      <c r="BA100" s="163">
        <f t="shared" si="144"/>
        <v>0</v>
      </c>
      <c r="BB100" s="163">
        <f t="shared" si="145"/>
        <v>0</v>
      </c>
      <c r="BC100" s="163">
        <f t="shared" si="146"/>
        <v>0</v>
      </c>
      <c r="BD100" s="163">
        <f t="shared" si="147"/>
        <v>0</v>
      </c>
    </row>
    <row r="101" spans="2:56" x14ac:dyDescent="0.3">
      <c r="B101" s="179" t="s">
        <v>129</v>
      </c>
      <c r="C101" s="83">
        <f>SUM(C102)</f>
        <v>0</v>
      </c>
      <c r="D101" s="84">
        <f>SUM(D102)</f>
        <v>0</v>
      </c>
      <c r="E101" s="85">
        <f t="shared" si="134"/>
        <v>0</v>
      </c>
      <c r="F101" s="83">
        <f>SUM(F102)</f>
        <v>0</v>
      </c>
      <c r="G101" s="84">
        <f>SUM(G102)</f>
        <v>0</v>
      </c>
      <c r="H101" s="85">
        <f t="shared" si="135"/>
        <v>0</v>
      </c>
      <c r="I101" s="83">
        <f>SUM(I102)</f>
        <v>0</v>
      </c>
      <c r="J101" s="86">
        <f>SUM(J102)</f>
        <v>0</v>
      </c>
      <c r="K101" s="87">
        <f t="shared" si="121"/>
        <v>0</v>
      </c>
      <c r="L101" s="83">
        <f>SUM(L102)</f>
        <v>0</v>
      </c>
      <c r="M101" s="86">
        <f>SUM(M102)</f>
        <v>0</v>
      </c>
      <c r="N101" s="88">
        <f>SUM(N102)</f>
        <v>0</v>
      </c>
      <c r="O101" s="83">
        <f t="shared" ref="O101:T101" si="193">SUM(O102)</f>
        <v>0</v>
      </c>
      <c r="P101" s="88">
        <f t="shared" si="193"/>
        <v>0</v>
      </c>
      <c r="Q101" s="177">
        <f t="shared" si="193"/>
        <v>0</v>
      </c>
      <c r="R101" s="88">
        <f t="shared" si="193"/>
        <v>0</v>
      </c>
      <c r="S101" s="88">
        <f t="shared" si="193"/>
        <v>0</v>
      </c>
      <c r="T101" s="178">
        <f t="shared" si="193"/>
        <v>0</v>
      </c>
      <c r="U101" s="157"/>
      <c r="V101" s="83">
        <f>SUM(V102)</f>
        <v>0</v>
      </c>
      <c r="W101" s="88">
        <f>SUM(W102)</f>
        <v>0</v>
      </c>
      <c r="X101" s="177">
        <f t="shared" si="137"/>
        <v>0</v>
      </c>
      <c r="Y101" s="88">
        <f>SUM(Y102)</f>
        <v>0</v>
      </c>
      <c r="Z101" s="88">
        <f>SUM(Z102)</f>
        <v>0</v>
      </c>
      <c r="AA101" s="178">
        <f t="shared" si="154"/>
        <v>0</v>
      </c>
      <c r="AB101" s="157"/>
      <c r="AC101" s="83">
        <f>SUM(AC102)</f>
        <v>0</v>
      </c>
      <c r="AD101" s="88">
        <f>SUM(AD102)</f>
        <v>0</v>
      </c>
      <c r="AE101" s="177">
        <f t="shared" si="138"/>
        <v>0</v>
      </c>
      <c r="AF101" s="88">
        <f>SUM(AF102)</f>
        <v>0</v>
      </c>
      <c r="AG101" s="88">
        <f>SUM(AG102)</f>
        <v>0</v>
      </c>
      <c r="AH101" s="178">
        <f t="shared" si="157"/>
        <v>0</v>
      </c>
      <c r="AJ101" s="86">
        <f t="shared" ref="AJ101:AU101" si="194">SUM(AJ102)</f>
        <v>0</v>
      </c>
      <c r="AK101" s="86">
        <f t="shared" si="194"/>
        <v>0</v>
      </c>
      <c r="AL101" s="86">
        <f t="shared" si="194"/>
        <v>0</v>
      </c>
      <c r="AM101" s="86">
        <f t="shared" si="194"/>
        <v>0</v>
      </c>
      <c r="AN101" s="86">
        <f t="shared" si="194"/>
        <v>0</v>
      </c>
      <c r="AO101" s="86">
        <f t="shared" si="194"/>
        <v>0</v>
      </c>
      <c r="AP101" s="86">
        <f t="shared" si="194"/>
        <v>0</v>
      </c>
      <c r="AQ101" s="86">
        <f t="shared" si="194"/>
        <v>0</v>
      </c>
      <c r="AR101" s="86">
        <f t="shared" si="194"/>
        <v>0</v>
      </c>
      <c r="AS101" s="86">
        <f t="shared" si="194"/>
        <v>0</v>
      </c>
      <c r="AT101" s="86">
        <f t="shared" si="194"/>
        <v>0</v>
      </c>
      <c r="AU101" s="86">
        <f t="shared" si="194"/>
        <v>0</v>
      </c>
      <c r="AV101" s="86">
        <f t="shared" si="140"/>
        <v>0</v>
      </c>
      <c r="AW101" s="93">
        <f t="shared" si="141"/>
        <v>0</v>
      </c>
      <c r="AY101" s="86">
        <f t="shared" si="142"/>
        <v>0</v>
      </c>
      <c r="AZ101" s="86">
        <f t="shared" si="143"/>
        <v>0</v>
      </c>
      <c r="BA101" s="86">
        <f t="shared" si="144"/>
        <v>0</v>
      </c>
      <c r="BB101" s="86">
        <f t="shared" si="145"/>
        <v>0</v>
      </c>
      <c r="BC101" s="86">
        <f t="shared" si="146"/>
        <v>0</v>
      </c>
      <c r="BD101" s="86">
        <f t="shared" si="147"/>
        <v>0</v>
      </c>
    </row>
    <row r="102" spans="2:56" x14ac:dyDescent="0.3">
      <c r="B102" s="169" t="s">
        <v>105</v>
      </c>
      <c r="C102" s="170">
        <f>SUM(C306,C918)</f>
        <v>0</v>
      </c>
      <c r="D102" s="171">
        <f>SUM(D306,D918)</f>
        <v>0</v>
      </c>
      <c r="E102" s="172">
        <f t="shared" si="134"/>
        <v>0</v>
      </c>
      <c r="F102" s="170">
        <f>SUM(F306,F918)</f>
        <v>0</v>
      </c>
      <c r="G102" s="171">
        <f>SUM(G306,G918)</f>
        <v>0</v>
      </c>
      <c r="H102" s="172">
        <f t="shared" si="135"/>
        <v>0</v>
      </c>
      <c r="I102" s="170">
        <f>SUM(I306,I918)</f>
        <v>0</v>
      </c>
      <c r="J102" s="173">
        <f>SUM(J306,J918)</f>
        <v>0</v>
      </c>
      <c r="K102" s="174">
        <f t="shared" si="121"/>
        <v>0</v>
      </c>
      <c r="L102" s="170">
        <f>SUM(L306,L918)</f>
        <v>0</v>
      </c>
      <c r="M102" s="173">
        <f>SUM(M306,M918)</f>
        <v>0</v>
      </c>
      <c r="N102" s="175">
        <f>SUM(N306,N918)</f>
        <v>0</v>
      </c>
      <c r="O102" s="170">
        <f t="shared" ref="O102:T102" si="195">SUM(O306,O918)</f>
        <v>0</v>
      </c>
      <c r="P102" s="175">
        <f t="shared" si="195"/>
        <v>0</v>
      </c>
      <c r="Q102" s="166">
        <f t="shared" si="195"/>
        <v>0</v>
      </c>
      <c r="R102" s="175">
        <f t="shared" si="195"/>
        <v>0</v>
      </c>
      <c r="S102" s="175">
        <f t="shared" si="195"/>
        <v>0</v>
      </c>
      <c r="T102" s="167">
        <f t="shared" si="195"/>
        <v>0</v>
      </c>
      <c r="U102" s="157"/>
      <c r="V102" s="170">
        <f>SUM(V306,V918)</f>
        <v>0</v>
      </c>
      <c r="W102" s="175">
        <f>SUM(W306,W918)</f>
        <v>0</v>
      </c>
      <c r="X102" s="166">
        <f t="shared" si="137"/>
        <v>0</v>
      </c>
      <c r="Y102" s="175">
        <f>SUM(Y306,Y918)</f>
        <v>0</v>
      </c>
      <c r="Z102" s="175">
        <f>SUM(Z306,Z918)</f>
        <v>0</v>
      </c>
      <c r="AA102" s="167">
        <f t="shared" si="154"/>
        <v>0</v>
      </c>
      <c r="AB102" s="157"/>
      <c r="AC102" s="170">
        <f>SUM(AC306,AC918)</f>
        <v>0</v>
      </c>
      <c r="AD102" s="175">
        <f>SUM(AD306,AD918)</f>
        <v>0</v>
      </c>
      <c r="AE102" s="166">
        <f t="shared" si="138"/>
        <v>0</v>
      </c>
      <c r="AF102" s="175">
        <f>SUM(AF306,AF918)</f>
        <v>0</v>
      </c>
      <c r="AG102" s="175">
        <f>SUM(AG306,AG918)</f>
        <v>0</v>
      </c>
      <c r="AH102" s="167">
        <f t="shared" si="157"/>
        <v>0</v>
      </c>
      <c r="AJ102" s="163">
        <f t="shared" ref="AJ102:AU102" si="196">SUM(AJ306,AJ918)</f>
        <v>0</v>
      </c>
      <c r="AK102" s="163">
        <f t="shared" si="196"/>
        <v>0</v>
      </c>
      <c r="AL102" s="163">
        <f t="shared" si="196"/>
        <v>0</v>
      </c>
      <c r="AM102" s="163">
        <f t="shared" si="196"/>
        <v>0</v>
      </c>
      <c r="AN102" s="163">
        <f t="shared" si="196"/>
        <v>0</v>
      </c>
      <c r="AO102" s="163">
        <f t="shared" si="196"/>
        <v>0</v>
      </c>
      <c r="AP102" s="163">
        <f t="shared" si="196"/>
        <v>0</v>
      </c>
      <c r="AQ102" s="163">
        <f t="shared" si="196"/>
        <v>0</v>
      </c>
      <c r="AR102" s="163">
        <f t="shared" si="196"/>
        <v>0</v>
      </c>
      <c r="AS102" s="163">
        <f t="shared" si="196"/>
        <v>0</v>
      </c>
      <c r="AT102" s="163">
        <f t="shared" si="196"/>
        <v>0</v>
      </c>
      <c r="AU102" s="163">
        <f t="shared" si="196"/>
        <v>0</v>
      </c>
      <c r="AV102" s="163">
        <f t="shared" si="140"/>
        <v>0</v>
      </c>
      <c r="AW102" s="168">
        <f t="shared" si="141"/>
        <v>0</v>
      </c>
      <c r="AY102" s="163">
        <f t="shared" si="142"/>
        <v>0</v>
      </c>
      <c r="AZ102" s="163">
        <f t="shared" si="143"/>
        <v>0</v>
      </c>
      <c r="BA102" s="163">
        <f t="shared" si="144"/>
        <v>0</v>
      </c>
      <c r="BB102" s="163">
        <f t="shared" si="145"/>
        <v>0</v>
      </c>
      <c r="BC102" s="163">
        <f t="shared" si="146"/>
        <v>0</v>
      </c>
      <c r="BD102" s="163">
        <f t="shared" si="147"/>
        <v>0</v>
      </c>
    </row>
    <row r="103" spans="2:56" x14ac:dyDescent="0.3">
      <c r="B103" s="179" t="s">
        <v>130</v>
      </c>
      <c r="C103" s="83">
        <f>SUM(C104)</f>
        <v>0</v>
      </c>
      <c r="D103" s="84">
        <f>SUM(D104)</f>
        <v>0</v>
      </c>
      <c r="E103" s="85">
        <f t="shared" si="134"/>
        <v>0</v>
      </c>
      <c r="F103" s="83">
        <f>SUM(F104)</f>
        <v>0</v>
      </c>
      <c r="G103" s="84">
        <f>SUM(G104)</f>
        <v>0</v>
      </c>
      <c r="H103" s="85">
        <f t="shared" si="135"/>
        <v>0</v>
      </c>
      <c r="I103" s="83">
        <f>SUM(I104)</f>
        <v>0</v>
      </c>
      <c r="J103" s="86">
        <f>SUM(J104)</f>
        <v>0</v>
      </c>
      <c r="K103" s="87">
        <f t="shared" si="121"/>
        <v>0</v>
      </c>
      <c r="L103" s="83">
        <f>SUM(L104)</f>
        <v>0</v>
      </c>
      <c r="M103" s="86">
        <f>SUM(M104)</f>
        <v>0</v>
      </c>
      <c r="N103" s="88">
        <f>SUM(N104)</f>
        <v>0</v>
      </c>
      <c r="O103" s="83">
        <f t="shared" ref="O103:T103" si="197">SUM(O104)</f>
        <v>0</v>
      </c>
      <c r="P103" s="88">
        <f t="shared" si="197"/>
        <v>0</v>
      </c>
      <c r="Q103" s="177">
        <f t="shared" si="197"/>
        <v>0</v>
      </c>
      <c r="R103" s="88">
        <f t="shared" si="197"/>
        <v>0</v>
      </c>
      <c r="S103" s="88">
        <f t="shared" si="197"/>
        <v>0</v>
      </c>
      <c r="T103" s="178">
        <f t="shared" si="197"/>
        <v>0</v>
      </c>
      <c r="U103" s="157"/>
      <c r="V103" s="83">
        <f>SUM(V104)</f>
        <v>0</v>
      </c>
      <c r="W103" s="88">
        <f>SUM(W104)</f>
        <v>0</v>
      </c>
      <c r="X103" s="177">
        <f t="shared" si="137"/>
        <v>0</v>
      </c>
      <c r="Y103" s="88">
        <f>SUM(Y104)</f>
        <v>0</v>
      </c>
      <c r="Z103" s="88">
        <f>SUM(Z104)</f>
        <v>0</v>
      </c>
      <c r="AA103" s="178">
        <f t="shared" si="154"/>
        <v>0</v>
      </c>
      <c r="AB103" s="157"/>
      <c r="AC103" s="83">
        <f>SUM(AC104)</f>
        <v>0</v>
      </c>
      <c r="AD103" s="88">
        <f>SUM(AD104)</f>
        <v>0</v>
      </c>
      <c r="AE103" s="177">
        <f t="shared" si="138"/>
        <v>0</v>
      </c>
      <c r="AF103" s="88">
        <f>SUM(AF104)</f>
        <v>0</v>
      </c>
      <c r="AG103" s="88">
        <f>SUM(AG104)</f>
        <v>0</v>
      </c>
      <c r="AH103" s="178">
        <f t="shared" si="157"/>
        <v>0</v>
      </c>
      <c r="AJ103" s="86">
        <f t="shared" ref="AJ103:AU103" si="198">SUM(AJ104)</f>
        <v>0</v>
      </c>
      <c r="AK103" s="86">
        <f t="shared" si="198"/>
        <v>0</v>
      </c>
      <c r="AL103" s="86">
        <f t="shared" si="198"/>
        <v>0</v>
      </c>
      <c r="AM103" s="86">
        <f t="shared" si="198"/>
        <v>0</v>
      </c>
      <c r="AN103" s="86">
        <f t="shared" si="198"/>
        <v>0</v>
      </c>
      <c r="AO103" s="86">
        <f t="shared" si="198"/>
        <v>0</v>
      </c>
      <c r="AP103" s="86">
        <f t="shared" si="198"/>
        <v>0</v>
      </c>
      <c r="AQ103" s="86">
        <f t="shared" si="198"/>
        <v>0</v>
      </c>
      <c r="AR103" s="86">
        <f t="shared" si="198"/>
        <v>0</v>
      </c>
      <c r="AS103" s="86">
        <f t="shared" si="198"/>
        <v>0</v>
      </c>
      <c r="AT103" s="86">
        <f t="shared" si="198"/>
        <v>0</v>
      </c>
      <c r="AU103" s="86">
        <f t="shared" si="198"/>
        <v>0</v>
      </c>
      <c r="AV103" s="86">
        <f t="shared" si="140"/>
        <v>0</v>
      </c>
      <c r="AW103" s="93">
        <f t="shared" si="141"/>
        <v>0</v>
      </c>
      <c r="AY103" s="86">
        <f t="shared" si="142"/>
        <v>0</v>
      </c>
      <c r="AZ103" s="86">
        <f t="shared" si="143"/>
        <v>0</v>
      </c>
      <c r="BA103" s="86">
        <f t="shared" si="144"/>
        <v>0</v>
      </c>
      <c r="BB103" s="86">
        <f t="shared" si="145"/>
        <v>0</v>
      </c>
      <c r="BC103" s="86">
        <f t="shared" si="146"/>
        <v>0</v>
      </c>
      <c r="BD103" s="86">
        <f t="shared" si="147"/>
        <v>0</v>
      </c>
    </row>
    <row r="104" spans="2:56" x14ac:dyDescent="0.3">
      <c r="B104" s="169" t="s">
        <v>105</v>
      </c>
      <c r="C104" s="170">
        <f>SUM(C308,C920)</f>
        <v>0</v>
      </c>
      <c r="D104" s="171">
        <f>SUM(D308,D920)</f>
        <v>0</v>
      </c>
      <c r="E104" s="172">
        <f t="shared" si="134"/>
        <v>0</v>
      </c>
      <c r="F104" s="170">
        <f>SUM(F308,F920)</f>
        <v>0</v>
      </c>
      <c r="G104" s="171">
        <f>SUM(G308,G920)</f>
        <v>0</v>
      </c>
      <c r="H104" s="172">
        <f t="shared" si="135"/>
        <v>0</v>
      </c>
      <c r="I104" s="170">
        <f>SUM(I308,I920)</f>
        <v>0</v>
      </c>
      <c r="J104" s="173">
        <f>SUM(J308,J920)</f>
        <v>0</v>
      </c>
      <c r="K104" s="174">
        <f t="shared" si="121"/>
        <v>0</v>
      </c>
      <c r="L104" s="170">
        <f>SUM(L308,L920)</f>
        <v>0</v>
      </c>
      <c r="M104" s="173">
        <f>SUM(M308,M920)</f>
        <v>0</v>
      </c>
      <c r="N104" s="175">
        <f>SUM(N308,N920)</f>
        <v>0</v>
      </c>
      <c r="O104" s="170">
        <f t="shared" ref="O104:T104" si="199">SUM(O308,O920)</f>
        <v>0</v>
      </c>
      <c r="P104" s="175">
        <f t="shared" si="199"/>
        <v>0</v>
      </c>
      <c r="Q104" s="166">
        <f t="shared" si="199"/>
        <v>0</v>
      </c>
      <c r="R104" s="175">
        <f t="shared" si="199"/>
        <v>0</v>
      </c>
      <c r="S104" s="175">
        <f t="shared" si="199"/>
        <v>0</v>
      </c>
      <c r="T104" s="167">
        <f t="shared" si="199"/>
        <v>0</v>
      </c>
      <c r="U104" s="157"/>
      <c r="V104" s="170">
        <f>SUM(V308,V920)</f>
        <v>0</v>
      </c>
      <c r="W104" s="175">
        <f>SUM(W308,W920)</f>
        <v>0</v>
      </c>
      <c r="X104" s="166">
        <f t="shared" si="137"/>
        <v>0</v>
      </c>
      <c r="Y104" s="175">
        <f>SUM(Y308,Y920)</f>
        <v>0</v>
      </c>
      <c r="Z104" s="175">
        <f>SUM(Z308,Z920)</f>
        <v>0</v>
      </c>
      <c r="AA104" s="167">
        <f t="shared" si="154"/>
        <v>0</v>
      </c>
      <c r="AB104" s="157"/>
      <c r="AC104" s="170">
        <f>SUM(AC308,AC920)</f>
        <v>0</v>
      </c>
      <c r="AD104" s="175">
        <f>SUM(AD308,AD920)</f>
        <v>0</v>
      </c>
      <c r="AE104" s="166">
        <f t="shared" si="138"/>
        <v>0</v>
      </c>
      <c r="AF104" s="175">
        <f>SUM(AF308,AF920)</f>
        <v>0</v>
      </c>
      <c r="AG104" s="175">
        <f>SUM(AG308,AG920)</f>
        <v>0</v>
      </c>
      <c r="AH104" s="167">
        <f t="shared" si="157"/>
        <v>0</v>
      </c>
      <c r="AJ104" s="163">
        <f t="shared" ref="AJ104:AU104" si="200">SUM(AJ308,AJ920)</f>
        <v>0</v>
      </c>
      <c r="AK104" s="163">
        <f t="shared" si="200"/>
        <v>0</v>
      </c>
      <c r="AL104" s="163">
        <f t="shared" si="200"/>
        <v>0</v>
      </c>
      <c r="AM104" s="163">
        <f t="shared" si="200"/>
        <v>0</v>
      </c>
      <c r="AN104" s="163">
        <f t="shared" si="200"/>
        <v>0</v>
      </c>
      <c r="AO104" s="163">
        <f t="shared" si="200"/>
        <v>0</v>
      </c>
      <c r="AP104" s="163">
        <f t="shared" si="200"/>
        <v>0</v>
      </c>
      <c r="AQ104" s="163">
        <f t="shared" si="200"/>
        <v>0</v>
      </c>
      <c r="AR104" s="163">
        <f t="shared" si="200"/>
        <v>0</v>
      </c>
      <c r="AS104" s="163">
        <f t="shared" si="200"/>
        <v>0</v>
      </c>
      <c r="AT104" s="163">
        <f t="shared" si="200"/>
        <v>0</v>
      </c>
      <c r="AU104" s="163">
        <f t="shared" si="200"/>
        <v>0</v>
      </c>
      <c r="AV104" s="163">
        <f t="shared" si="140"/>
        <v>0</v>
      </c>
      <c r="AW104" s="168">
        <f t="shared" si="141"/>
        <v>0</v>
      </c>
      <c r="AY104" s="163">
        <f t="shared" si="142"/>
        <v>0</v>
      </c>
      <c r="AZ104" s="163">
        <f t="shared" si="143"/>
        <v>0</v>
      </c>
      <c r="BA104" s="163">
        <f t="shared" si="144"/>
        <v>0</v>
      </c>
      <c r="BB104" s="163">
        <f t="shared" si="145"/>
        <v>0</v>
      </c>
      <c r="BC104" s="163">
        <f t="shared" si="146"/>
        <v>0</v>
      </c>
      <c r="BD104" s="163">
        <f t="shared" si="147"/>
        <v>0</v>
      </c>
    </row>
    <row r="105" spans="2:56" x14ac:dyDescent="0.3">
      <c r="B105" s="179" t="s">
        <v>131</v>
      </c>
      <c r="C105" s="83">
        <f>SUM(C106)</f>
        <v>0</v>
      </c>
      <c r="D105" s="84">
        <f>SUM(D106)</f>
        <v>0</v>
      </c>
      <c r="E105" s="85">
        <f t="shared" si="134"/>
        <v>0</v>
      </c>
      <c r="F105" s="83">
        <f>SUM(F106)</f>
        <v>0</v>
      </c>
      <c r="G105" s="84">
        <f>SUM(G106)</f>
        <v>0</v>
      </c>
      <c r="H105" s="85">
        <f t="shared" si="135"/>
        <v>0</v>
      </c>
      <c r="I105" s="83">
        <f>SUM(I106)</f>
        <v>0</v>
      </c>
      <c r="J105" s="86">
        <f>SUM(J106)</f>
        <v>0</v>
      </c>
      <c r="K105" s="87">
        <f t="shared" si="121"/>
        <v>0</v>
      </c>
      <c r="L105" s="83">
        <f>SUM(L106)</f>
        <v>0</v>
      </c>
      <c r="M105" s="86">
        <f>SUM(M106)</f>
        <v>0</v>
      </c>
      <c r="N105" s="88">
        <f>SUM(N106)</f>
        <v>0</v>
      </c>
      <c r="O105" s="83">
        <f t="shared" ref="O105:T105" si="201">SUM(O106)</f>
        <v>0</v>
      </c>
      <c r="P105" s="88">
        <f t="shared" si="201"/>
        <v>0</v>
      </c>
      <c r="Q105" s="177">
        <f t="shared" si="201"/>
        <v>0</v>
      </c>
      <c r="R105" s="88">
        <f t="shared" si="201"/>
        <v>0</v>
      </c>
      <c r="S105" s="88">
        <f t="shared" si="201"/>
        <v>0</v>
      </c>
      <c r="T105" s="178">
        <f t="shared" si="201"/>
        <v>0</v>
      </c>
      <c r="U105" s="157"/>
      <c r="V105" s="83">
        <f>SUM(V106)</f>
        <v>0</v>
      </c>
      <c r="W105" s="88">
        <f>SUM(W106)</f>
        <v>0</v>
      </c>
      <c r="X105" s="177">
        <f t="shared" si="137"/>
        <v>0</v>
      </c>
      <c r="Y105" s="88">
        <f>SUM(Y106)</f>
        <v>0</v>
      </c>
      <c r="Z105" s="88">
        <f>SUM(Z106)</f>
        <v>0</v>
      </c>
      <c r="AA105" s="178">
        <f t="shared" si="154"/>
        <v>0</v>
      </c>
      <c r="AB105" s="157"/>
      <c r="AC105" s="83">
        <f>SUM(AC106)</f>
        <v>0</v>
      </c>
      <c r="AD105" s="88">
        <f>SUM(AD106)</f>
        <v>0</v>
      </c>
      <c r="AE105" s="177">
        <f t="shared" si="138"/>
        <v>0</v>
      </c>
      <c r="AF105" s="88">
        <f>SUM(AF106)</f>
        <v>0</v>
      </c>
      <c r="AG105" s="88">
        <f>SUM(AG106)</f>
        <v>0</v>
      </c>
      <c r="AH105" s="178">
        <f t="shared" si="157"/>
        <v>0</v>
      </c>
      <c r="AJ105" s="86">
        <f t="shared" ref="AJ105:AU105" si="202">SUM(AJ106)</f>
        <v>0</v>
      </c>
      <c r="AK105" s="86">
        <f t="shared" si="202"/>
        <v>0</v>
      </c>
      <c r="AL105" s="86">
        <f t="shared" si="202"/>
        <v>0</v>
      </c>
      <c r="AM105" s="86">
        <f t="shared" si="202"/>
        <v>0</v>
      </c>
      <c r="AN105" s="86">
        <f t="shared" si="202"/>
        <v>0</v>
      </c>
      <c r="AO105" s="86">
        <f t="shared" si="202"/>
        <v>0</v>
      </c>
      <c r="AP105" s="86">
        <f t="shared" si="202"/>
        <v>0</v>
      </c>
      <c r="AQ105" s="86">
        <f t="shared" si="202"/>
        <v>0</v>
      </c>
      <c r="AR105" s="86">
        <f t="shared" si="202"/>
        <v>0</v>
      </c>
      <c r="AS105" s="86">
        <f t="shared" si="202"/>
        <v>0</v>
      </c>
      <c r="AT105" s="86">
        <f t="shared" si="202"/>
        <v>0</v>
      </c>
      <c r="AU105" s="86">
        <f t="shared" si="202"/>
        <v>0</v>
      </c>
      <c r="AV105" s="86">
        <f t="shared" si="140"/>
        <v>0</v>
      </c>
      <c r="AW105" s="93">
        <f t="shared" si="141"/>
        <v>0</v>
      </c>
      <c r="AY105" s="86">
        <f t="shared" si="142"/>
        <v>0</v>
      </c>
      <c r="AZ105" s="86">
        <f t="shared" si="143"/>
        <v>0</v>
      </c>
      <c r="BA105" s="86">
        <f t="shared" si="144"/>
        <v>0</v>
      </c>
      <c r="BB105" s="86">
        <f t="shared" si="145"/>
        <v>0</v>
      </c>
      <c r="BC105" s="86">
        <f t="shared" si="146"/>
        <v>0</v>
      </c>
      <c r="BD105" s="86">
        <f t="shared" si="147"/>
        <v>0</v>
      </c>
    </row>
    <row r="106" spans="2:56" x14ac:dyDescent="0.3">
      <c r="B106" s="169" t="s">
        <v>105</v>
      </c>
      <c r="C106" s="170">
        <f>SUM(C310,C922)</f>
        <v>0</v>
      </c>
      <c r="D106" s="171">
        <f>SUM(D310,D922)</f>
        <v>0</v>
      </c>
      <c r="E106" s="172">
        <f t="shared" si="134"/>
        <v>0</v>
      </c>
      <c r="F106" s="170">
        <f>SUM(F310,F922)</f>
        <v>0</v>
      </c>
      <c r="G106" s="171">
        <f>SUM(G310,G922)</f>
        <v>0</v>
      </c>
      <c r="H106" s="172">
        <f t="shared" si="135"/>
        <v>0</v>
      </c>
      <c r="I106" s="170">
        <f>SUM(I310,I922)</f>
        <v>0</v>
      </c>
      <c r="J106" s="173">
        <f>SUM(J310,J922)</f>
        <v>0</v>
      </c>
      <c r="K106" s="174">
        <f t="shared" si="121"/>
        <v>0</v>
      </c>
      <c r="L106" s="170">
        <f>SUM(L310,L922)</f>
        <v>0</v>
      </c>
      <c r="M106" s="173">
        <f>SUM(M310,M922)</f>
        <v>0</v>
      </c>
      <c r="N106" s="175">
        <f>SUM(N310,N922)</f>
        <v>0</v>
      </c>
      <c r="O106" s="170">
        <f t="shared" ref="O106:T106" si="203">SUM(O310,O922)</f>
        <v>0</v>
      </c>
      <c r="P106" s="175">
        <f t="shared" si="203"/>
        <v>0</v>
      </c>
      <c r="Q106" s="166">
        <f t="shared" si="203"/>
        <v>0</v>
      </c>
      <c r="R106" s="175">
        <f t="shared" si="203"/>
        <v>0</v>
      </c>
      <c r="S106" s="175">
        <f t="shared" si="203"/>
        <v>0</v>
      </c>
      <c r="T106" s="167">
        <f t="shared" si="203"/>
        <v>0</v>
      </c>
      <c r="U106" s="157"/>
      <c r="V106" s="170">
        <f>SUM(V310,V922)</f>
        <v>0</v>
      </c>
      <c r="W106" s="175">
        <f>SUM(W310,W922)</f>
        <v>0</v>
      </c>
      <c r="X106" s="166">
        <f t="shared" si="137"/>
        <v>0</v>
      </c>
      <c r="Y106" s="175">
        <f>SUM(Y310,Y922)</f>
        <v>0</v>
      </c>
      <c r="Z106" s="175">
        <f>SUM(Z310,Z922)</f>
        <v>0</v>
      </c>
      <c r="AA106" s="167">
        <f t="shared" si="154"/>
        <v>0</v>
      </c>
      <c r="AB106" s="157"/>
      <c r="AC106" s="170">
        <f>SUM(AC310,AC922)</f>
        <v>0</v>
      </c>
      <c r="AD106" s="175">
        <f>SUM(AD310,AD922)</f>
        <v>0</v>
      </c>
      <c r="AE106" s="166">
        <f t="shared" si="138"/>
        <v>0</v>
      </c>
      <c r="AF106" s="175">
        <f>SUM(AF310,AF922)</f>
        <v>0</v>
      </c>
      <c r="AG106" s="175">
        <f>SUM(AG310,AG922)</f>
        <v>0</v>
      </c>
      <c r="AH106" s="167">
        <f t="shared" si="157"/>
        <v>0</v>
      </c>
      <c r="AJ106" s="163">
        <f t="shared" ref="AJ106:AU106" si="204">SUM(AJ310,AJ922)</f>
        <v>0</v>
      </c>
      <c r="AK106" s="163">
        <f t="shared" si="204"/>
        <v>0</v>
      </c>
      <c r="AL106" s="163">
        <f t="shared" si="204"/>
        <v>0</v>
      </c>
      <c r="AM106" s="163">
        <f t="shared" si="204"/>
        <v>0</v>
      </c>
      <c r="AN106" s="163">
        <f t="shared" si="204"/>
        <v>0</v>
      </c>
      <c r="AO106" s="163">
        <f t="shared" si="204"/>
        <v>0</v>
      </c>
      <c r="AP106" s="163">
        <f t="shared" si="204"/>
        <v>0</v>
      </c>
      <c r="AQ106" s="163">
        <f t="shared" si="204"/>
        <v>0</v>
      </c>
      <c r="AR106" s="163">
        <f t="shared" si="204"/>
        <v>0</v>
      </c>
      <c r="AS106" s="163">
        <f t="shared" si="204"/>
        <v>0</v>
      </c>
      <c r="AT106" s="163">
        <f t="shared" si="204"/>
        <v>0</v>
      </c>
      <c r="AU106" s="163">
        <f t="shared" si="204"/>
        <v>0</v>
      </c>
      <c r="AV106" s="163">
        <f t="shared" si="140"/>
        <v>0</v>
      </c>
      <c r="AW106" s="168">
        <f t="shared" si="141"/>
        <v>0</v>
      </c>
      <c r="AY106" s="163">
        <f t="shared" si="142"/>
        <v>0</v>
      </c>
      <c r="AZ106" s="163">
        <f t="shared" si="143"/>
        <v>0</v>
      </c>
      <c r="BA106" s="163">
        <f t="shared" si="144"/>
        <v>0</v>
      </c>
      <c r="BB106" s="163">
        <f t="shared" si="145"/>
        <v>0</v>
      </c>
      <c r="BC106" s="163">
        <f t="shared" si="146"/>
        <v>0</v>
      </c>
      <c r="BD106" s="163">
        <f t="shared" si="147"/>
        <v>0</v>
      </c>
    </row>
    <row r="107" spans="2:56" x14ac:dyDescent="0.3">
      <c r="B107" s="179" t="s">
        <v>132</v>
      </c>
      <c r="C107" s="83">
        <f>SUM(C108)</f>
        <v>0</v>
      </c>
      <c r="D107" s="84">
        <f>SUM(D108)</f>
        <v>0</v>
      </c>
      <c r="E107" s="85">
        <f t="shared" si="134"/>
        <v>0</v>
      </c>
      <c r="F107" s="83">
        <f>SUM(F108)</f>
        <v>0</v>
      </c>
      <c r="G107" s="84">
        <f>SUM(G108)</f>
        <v>0</v>
      </c>
      <c r="H107" s="85">
        <f t="shared" si="135"/>
        <v>0</v>
      </c>
      <c r="I107" s="83">
        <f>SUM(I108)</f>
        <v>0</v>
      </c>
      <c r="J107" s="86">
        <f>SUM(J108)</f>
        <v>0</v>
      </c>
      <c r="K107" s="87">
        <f t="shared" si="121"/>
        <v>0</v>
      </c>
      <c r="L107" s="83">
        <f>SUM(L108)</f>
        <v>0</v>
      </c>
      <c r="M107" s="86">
        <f>SUM(M108)</f>
        <v>0</v>
      </c>
      <c r="N107" s="88">
        <f>SUM(N108)</f>
        <v>0</v>
      </c>
      <c r="O107" s="83">
        <f t="shared" ref="O107:T107" si="205">SUM(O108)</f>
        <v>0</v>
      </c>
      <c r="P107" s="88">
        <f t="shared" si="205"/>
        <v>0</v>
      </c>
      <c r="Q107" s="177">
        <f t="shared" si="205"/>
        <v>0</v>
      </c>
      <c r="R107" s="88">
        <f t="shared" si="205"/>
        <v>0</v>
      </c>
      <c r="S107" s="88">
        <f t="shared" si="205"/>
        <v>0</v>
      </c>
      <c r="T107" s="178">
        <f t="shared" si="205"/>
        <v>0</v>
      </c>
      <c r="U107" s="157"/>
      <c r="V107" s="83">
        <f>SUM(V108)</f>
        <v>0</v>
      </c>
      <c r="W107" s="88">
        <f>SUM(W108)</f>
        <v>0</v>
      </c>
      <c r="X107" s="177">
        <f t="shared" si="137"/>
        <v>0</v>
      </c>
      <c r="Y107" s="88">
        <f>SUM(Y108)</f>
        <v>0</v>
      </c>
      <c r="Z107" s="88">
        <f>SUM(Z108)</f>
        <v>0</v>
      </c>
      <c r="AA107" s="178">
        <f t="shared" si="154"/>
        <v>0</v>
      </c>
      <c r="AB107" s="157"/>
      <c r="AC107" s="83">
        <f>SUM(AC108)</f>
        <v>0</v>
      </c>
      <c r="AD107" s="88">
        <f>SUM(AD108)</f>
        <v>0</v>
      </c>
      <c r="AE107" s="177">
        <f t="shared" si="138"/>
        <v>0</v>
      </c>
      <c r="AF107" s="88">
        <f>SUM(AF108)</f>
        <v>0</v>
      </c>
      <c r="AG107" s="88">
        <f>SUM(AG108)</f>
        <v>0</v>
      </c>
      <c r="AH107" s="178">
        <f t="shared" si="157"/>
        <v>0</v>
      </c>
      <c r="AJ107" s="86">
        <f t="shared" ref="AJ107:AU107" si="206">SUM(AJ108)</f>
        <v>0</v>
      </c>
      <c r="AK107" s="86">
        <f t="shared" si="206"/>
        <v>0</v>
      </c>
      <c r="AL107" s="86">
        <f t="shared" si="206"/>
        <v>0</v>
      </c>
      <c r="AM107" s="86">
        <f t="shared" si="206"/>
        <v>0</v>
      </c>
      <c r="AN107" s="86">
        <f t="shared" si="206"/>
        <v>0</v>
      </c>
      <c r="AO107" s="86">
        <f t="shared" si="206"/>
        <v>0</v>
      </c>
      <c r="AP107" s="86">
        <f t="shared" si="206"/>
        <v>0</v>
      </c>
      <c r="AQ107" s="86">
        <f t="shared" si="206"/>
        <v>0</v>
      </c>
      <c r="AR107" s="86">
        <f t="shared" si="206"/>
        <v>0</v>
      </c>
      <c r="AS107" s="86">
        <f t="shared" si="206"/>
        <v>0</v>
      </c>
      <c r="AT107" s="86">
        <f t="shared" si="206"/>
        <v>0</v>
      </c>
      <c r="AU107" s="86">
        <f t="shared" si="206"/>
        <v>0</v>
      </c>
      <c r="AV107" s="86">
        <f t="shared" si="140"/>
        <v>0</v>
      </c>
      <c r="AW107" s="93">
        <f t="shared" si="141"/>
        <v>0</v>
      </c>
      <c r="AY107" s="86">
        <f t="shared" si="142"/>
        <v>0</v>
      </c>
      <c r="AZ107" s="86">
        <f t="shared" si="143"/>
        <v>0</v>
      </c>
      <c r="BA107" s="86">
        <f t="shared" si="144"/>
        <v>0</v>
      </c>
      <c r="BB107" s="86">
        <f t="shared" si="145"/>
        <v>0</v>
      </c>
      <c r="BC107" s="86">
        <f t="shared" si="146"/>
        <v>0</v>
      </c>
      <c r="BD107" s="86">
        <f t="shared" si="147"/>
        <v>0</v>
      </c>
    </row>
    <row r="108" spans="2:56" x14ac:dyDescent="0.3">
      <c r="B108" s="169" t="s">
        <v>105</v>
      </c>
      <c r="C108" s="170">
        <f>SUM(C312,C924)</f>
        <v>0</v>
      </c>
      <c r="D108" s="171">
        <f>SUM(D312,D924)</f>
        <v>0</v>
      </c>
      <c r="E108" s="172">
        <f t="shared" si="134"/>
        <v>0</v>
      </c>
      <c r="F108" s="170">
        <f>SUM(F312,F924)</f>
        <v>0</v>
      </c>
      <c r="G108" s="171">
        <f>SUM(G312,G924)</f>
        <v>0</v>
      </c>
      <c r="H108" s="172">
        <f t="shared" si="135"/>
        <v>0</v>
      </c>
      <c r="I108" s="170">
        <f>SUM(I312,I924)</f>
        <v>0</v>
      </c>
      <c r="J108" s="173">
        <f>SUM(J312,J924)</f>
        <v>0</v>
      </c>
      <c r="K108" s="174">
        <f t="shared" si="121"/>
        <v>0</v>
      </c>
      <c r="L108" s="170">
        <f>SUM(L312,L924)</f>
        <v>0</v>
      </c>
      <c r="M108" s="173">
        <f>SUM(M312,M924)</f>
        <v>0</v>
      </c>
      <c r="N108" s="175">
        <f>SUM(N312,N924)</f>
        <v>0</v>
      </c>
      <c r="O108" s="170">
        <f t="shared" ref="O108:T108" si="207">SUM(O312,O924)</f>
        <v>0</v>
      </c>
      <c r="P108" s="175">
        <f t="shared" si="207"/>
        <v>0</v>
      </c>
      <c r="Q108" s="166">
        <f t="shared" si="207"/>
        <v>0</v>
      </c>
      <c r="R108" s="175">
        <f t="shared" si="207"/>
        <v>0</v>
      </c>
      <c r="S108" s="175">
        <f t="shared" si="207"/>
        <v>0</v>
      </c>
      <c r="T108" s="167">
        <f t="shared" si="207"/>
        <v>0</v>
      </c>
      <c r="U108" s="157"/>
      <c r="V108" s="170">
        <f>SUM(V312,V924)</f>
        <v>0</v>
      </c>
      <c r="W108" s="175">
        <f>SUM(W312,W924)</f>
        <v>0</v>
      </c>
      <c r="X108" s="166">
        <f t="shared" si="137"/>
        <v>0</v>
      </c>
      <c r="Y108" s="175">
        <f>SUM(Y312,Y924)</f>
        <v>0</v>
      </c>
      <c r="Z108" s="175">
        <f>SUM(Z312,Z924)</f>
        <v>0</v>
      </c>
      <c r="AA108" s="167">
        <f t="shared" si="154"/>
        <v>0</v>
      </c>
      <c r="AB108" s="157"/>
      <c r="AC108" s="170">
        <f>SUM(AC312,AC924)</f>
        <v>0</v>
      </c>
      <c r="AD108" s="175">
        <f>SUM(AD312,AD924)</f>
        <v>0</v>
      </c>
      <c r="AE108" s="166">
        <f t="shared" si="138"/>
        <v>0</v>
      </c>
      <c r="AF108" s="175">
        <f>SUM(AF312,AF924)</f>
        <v>0</v>
      </c>
      <c r="AG108" s="175">
        <f>SUM(AG312,AG924)</f>
        <v>0</v>
      </c>
      <c r="AH108" s="167">
        <f t="shared" si="157"/>
        <v>0</v>
      </c>
      <c r="AJ108" s="163">
        <f t="shared" ref="AJ108:AU108" si="208">SUM(AJ312,AJ924)</f>
        <v>0</v>
      </c>
      <c r="AK108" s="163">
        <f t="shared" si="208"/>
        <v>0</v>
      </c>
      <c r="AL108" s="163">
        <f t="shared" si="208"/>
        <v>0</v>
      </c>
      <c r="AM108" s="163">
        <f t="shared" si="208"/>
        <v>0</v>
      </c>
      <c r="AN108" s="163">
        <f t="shared" si="208"/>
        <v>0</v>
      </c>
      <c r="AO108" s="163">
        <f t="shared" si="208"/>
        <v>0</v>
      </c>
      <c r="AP108" s="163">
        <f t="shared" si="208"/>
        <v>0</v>
      </c>
      <c r="AQ108" s="163">
        <f t="shared" si="208"/>
        <v>0</v>
      </c>
      <c r="AR108" s="163">
        <f t="shared" si="208"/>
        <v>0</v>
      </c>
      <c r="AS108" s="163">
        <f t="shared" si="208"/>
        <v>0</v>
      </c>
      <c r="AT108" s="163">
        <f t="shared" si="208"/>
        <v>0</v>
      </c>
      <c r="AU108" s="163">
        <f t="shared" si="208"/>
        <v>0</v>
      </c>
      <c r="AV108" s="163">
        <f t="shared" si="140"/>
        <v>0</v>
      </c>
      <c r="AW108" s="168">
        <f t="shared" si="141"/>
        <v>0</v>
      </c>
      <c r="AY108" s="163">
        <f t="shared" si="142"/>
        <v>0</v>
      </c>
      <c r="AZ108" s="163">
        <f t="shared" si="143"/>
        <v>0</v>
      </c>
      <c r="BA108" s="163">
        <f t="shared" si="144"/>
        <v>0</v>
      </c>
      <c r="BB108" s="163">
        <f t="shared" si="145"/>
        <v>0</v>
      </c>
      <c r="BC108" s="163">
        <f t="shared" si="146"/>
        <v>0</v>
      </c>
      <c r="BD108" s="163">
        <f t="shared" si="147"/>
        <v>0</v>
      </c>
    </row>
    <row r="109" spans="2:56" x14ac:dyDescent="0.3">
      <c r="B109" s="179" t="s">
        <v>133</v>
      </c>
      <c r="C109" s="83">
        <f>SUM(C110)</f>
        <v>0</v>
      </c>
      <c r="D109" s="84">
        <f>SUM(D110)</f>
        <v>0</v>
      </c>
      <c r="E109" s="85">
        <f t="shared" si="134"/>
        <v>0</v>
      </c>
      <c r="F109" s="83">
        <f>SUM(F110)</f>
        <v>0</v>
      </c>
      <c r="G109" s="84">
        <f>SUM(G110)</f>
        <v>0</v>
      </c>
      <c r="H109" s="85">
        <f t="shared" si="135"/>
        <v>0</v>
      </c>
      <c r="I109" s="83">
        <f>SUM(I110)</f>
        <v>0</v>
      </c>
      <c r="J109" s="86">
        <f>SUM(J110)</f>
        <v>0</v>
      </c>
      <c r="K109" s="87">
        <f t="shared" si="121"/>
        <v>0</v>
      </c>
      <c r="L109" s="83">
        <f>SUM(L110)</f>
        <v>0</v>
      </c>
      <c r="M109" s="86">
        <f>SUM(M110)</f>
        <v>0</v>
      </c>
      <c r="N109" s="88">
        <f>SUM(N110)</f>
        <v>0</v>
      </c>
      <c r="O109" s="83">
        <f t="shared" ref="O109:T109" si="209">SUM(O110)</f>
        <v>0</v>
      </c>
      <c r="P109" s="88">
        <f t="shared" si="209"/>
        <v>0</v>
      </c>
      <c r="Q109" s="177">
        <f t="shared" si="209"/>
        <v>0</v>
      </c>
      <c r="R109" s="88">
        <f t="shared" si="209"/>
        <v>0</v>
      </c>
      <c r="S109" s="88">
        <f t="shared" si="209"/>
        <v>0</v>
      </c>
      <c r="T109" s="178">
        <f t="shared" si="209"/>
        <v>0</v>
      </c>
      <c r="U109" s="157"/>
      <c r="V109" s="83">
        <f>SUM(V110)</f>
        <v>0</v>
      </c>
      <c r="W109" s="88">
        <f>SUM(W110)</f>
        <v>0</v>
      </c>
      <c r="X109" s="177">
        <f t="shared" si="137"/>
        <v>0</v>
      </c>
      <c r="Y109" s="88">
        <f>SUM(Y110)</f>
        <v>0</v>
      </c>
      <c r="Z109" s="88">
        <f>SUM(Z110)</f>
        <v>0</v>
      </c>
      <c r="AA109" s="178">
        <f t="shared" si="154"/>
        <v>0</v>
      </c>
      <c r="AB109" s="157"/>
      <c r="AC109" s="83">
        <f>SUM(AC110)</f>
        <v>0</v>
      </c>
      <c r="AD109" s="88">
        <f>SUM(AD110)</f>
        <v>0</v>
      </c>
      <c r="AE109" s="177">
        <f t="shared" si="138"/>
        <v>0</v>
      </c>
      <c r="AF109" s="88">
        <f>SUM(AF110)</f>
        <v>0</v>
      </c>
      <c r="AG109" s="88">
        <f>SUM(AG110)</f>
        <v>0</v>
      </c>
      <c r="AH109" s="178">
        <f t="shared" si="157"/>
        <v>0</v>
      </c>
      <c r="AJ109" s="86">
        <f t="shared" ref="AJ109:AU109" si="210">SUM(AJ110)</f>
        <v>0</v>
      </c>
      <c r="AK109" s="86">
        <f t="shared" si="210"/>
        <v>0</v>
      </c>
      <c r="AL109" s="86">
        <f t="shared" si="210"/>
        <v>0</v>
      </c>
      <c r="AM109" s="86">
        <f t="shared" si="210"/>
        <v>0</v>
      </c>
      <c r="AN109" s="86">
        <f t="shared" si="210"/>
        <v>0</v>
      </c>
      <c r="AO109" s="86">
        <f t="shared" si="210"/>
        <v>0</v>
      </c>
      <c r="AP109" s="86">
        <f t="shared" si="210"/>
        <v>0</v>
      </c>
      <c r="AQ109" s="86">
        <f t="shared" si="210"/>
        <v>0</v>
      </c>
      <c r="AR109" s="86">
        <f t="shared" si="210"/>
        <v>0</v>
      </c>
      <c r="AS109" s="86">
        <f t="shared" si="210"/>
        <v>0</v>
      </c>
      <c r="AT109" s="86">
        <f t="shared" si="210"/>
        <v>0</v>
      </c>
      <c r="AU109" s="86">
        <f t="shared" si="210"/>
        <v>0</v>
      </c>
      <c r="AV109" s="86">
        <f t="shared" si="140"/>
        <v>0</v>
      </c>
      <c r="AW109" s="93">
        <f t="shared" si="141"/>
        <v>0</v>
      </c>
      <c r="AY109" s="86">
        <f t="shared" si="142"/>
        <v>0</v>
      </c>
      <c r="AZ109" s="86">
        <f t="shared" si="143"/>
        <v>0</v>
      </c>
      <c r="BA109" s="86">
        <f t="shared" si="144"/>
        <v>0</v>
      </c>
      <c r="BB109" s="86">
        <f t="shared" si="145"/>
        <v>0</v>
      </c>
      <c r="BC109" s="86">
        <f t="shared" si="146"/>
        <v>0</v>
      </c>
      <c r="BD109" s="86">
        <f t="shared" si="147"/>
        <v>0</v>
      </c>
    </row>
    <row r="110" spans="2:56" x14ac:dyDescent="0.3">
      <c r="B110" s="169" t="s">
        <v>105</v>
      </c>
      <c r="C110" s="170">
        <f>SUM(C314,C926)</f>
        <v>0</v>
      </c>
      <c r="D110" s="171">
        <f>SUM(D314,D926)</f>
        <v>0</v>
      </c>
      <c r="E110" s="172">
        <f t="shared" si="134"/>
        <v>0</v>
      </c>
      <c r="F110" s="170">
        <f>SUM(F314,F926)</f>
        <v>0</v>
      </c>
      <c r="G110" s="171">
        <f>SUM(G314,G926)</f>
        <v>0</v>
      </c>
      <c r="H110" s="172">
        <f t="shared" si="135"/>
        <v>0</v>
      </c>
      <c r="I110" s="170">
        <f>SUM(I314,I926)</f>
        <v>0</v>
      </c>
      <c r="J110" s="173">
        <f>SUM(J314,J926)</f>
        <v>0</v>
      </c>
      <c r="K110" s="174">
        <f t="shared" si="121"/>
        <v>0</v>
      </c>
      <c r="L110" s="170">
        <f>SUM(L314,L926)</f>
        <v>0</v>
      </c>
      <c r="M110" s="173">
        <f>SUM(M314,M926)</f>
        <v>0</v>
      </c>
      <c r="N110" s="175">
        <f>SUM(N314,N926)</f>
        <v>0</v>
      </c>
      <c r="O110" s="170">
        <f t="shared" ref="O110:T110" si="211">SUM(O314,O926)</f>
        <v>0</v>
      </c>
      <c r="P110" s="175">
        <f t="shared" si="211"/>
        <v>0</v>
      </c>
      <c r="Q110" s="166">
        <f t="shared" si="211"/>
        <v>0</v>
      </c>
      <c r="R110" s="175">
        <f t="shared" si="211"/>
        <v>0</v>
      </c>
      <c r="S110" s="175">
        <f t="shared" si="211"/>
        <v>0</v>
      </c>
      <c r="T110" s="167">
        <f t="shared" si="211"/>
        <v>0</v>
      </c>
      <c r="U110" s="157"/>
      <c r="V110" s="170">
        <f>SUM(V314,V926)</f>
        <v>0</v>
      </c>
      <c r="W110" s="175">
        <f>SUM(W314,W926)</f>
        <v>0</v>
      </c>
      <c r="X110" s="166">
        <f t="shared" si="137"/>
        <v>0</v>
      </c>
      <c r="Y110" s="175">
        <f>SUM(Y314,Y926)</f>
        <v>0</v>
      </c>
      <c r="Z110" s="175">
        <f>SUM(Z314,Z926)</f>
        <v>0</v>
      </c>
      <c r="AA110" s="167">
        <f t="shared" si="154"/>
        <v>0</v>
      </c>
      <c r="AB110" s="157"/>
      <c r="AC110" s="170">
        <f>SUM(AC314,AC926)</f>
        <v>0</v>
      </c>
      <c r="AD110" s="175">
        <f>SUM(AD314,AD926)</f>
        <v>0</v>
      </c>
      <c r="AE110" s="166">
        <f t="shared" si="138"/>
        <v>0</v>
      </c>
      <c r="AF110" s="175">
        <f>SUM(AF314,AF926)</f>
        <v>0</v>
      </c>
      <c r="AG110" s="175">
        <f>SUM(AG314,AG926)</f>
        <v>0</v>
      </c>
      <c r="AH110" s="167">
        <f t="shared" si="157"/>
        <v>0</v>
      </c>
      <c r="AJ110" s="163">
        <f t="shared" ref="AJ110:AU110" si="212">SUM(AJ314,AJ926)</f>
        <v>0</v>
      </c>
      <c r="AK110" s="163">
        <f t="shared" si="212"/>
        <v>0</v>
      </c>
      <c r="AL110" s="163">
        <f t="shared" si="212"/>
        <v>0</v>
      </c>
      <c r="AM110" s="163">
        <f t="shared" si="212"/>
        <v>0</v>
      </c>
      <c r="AN110" s="163">
        <f t="shared" si="212"/>
        <v>0</v>
      </c>
      <c r="AO110" s="163">
        <f t="shared" si="212"/>
        <v>0</v>
      </c>
      <c r="AP110" s="163">
        <f t="shared" si="212"/>
        <v>0</v>
      </c>
      <c r="AQ110" s="163">
        <f t="shared" si="212"/>
        <v>0</v>
      </c>
      <c r="AR110" s="163">
        <f t="shared" si="212"/>
        <v>0</v>
      </c>
      <c r="AS110" s="163">
        <f t="shared" si="212"/>
        <v>0</v>
      </c>
      <c r="AT110" s="163">
        <f t="shared" si="212"/>
        <v>0</v>
      </c>
      <c r="AU110" s="163">
        <f t="shared" si="212"/>
        <v>0</v>
      </c>
      <c r="AV110" s="163">
        <f t="shared" si="140"/>
        <v>0</v>
      </c>
      <c r="AW110" s="168">
        <f t="shared" si="141"/>
        <v>0</v>
      </c>
      <c r="AY110" s="163">
        <f t="shared" si="142"/>
        <v>0</v>
      </c>
      <c r="AZ110" s="163">
        <f t="shared" si="143"/>
        <v>0</v>
      </c>
      <c r="BA110" s="163">
        <f t="shared" si="144"/>
        <v>0</v>
      </c>
      <c r="BB110" s="163">
        <f t="shared" si="145"/>
        <v>0</v>
      </c>
      <c r="BC110" s="163">
        <f t="shared" si="146"/>
        <v>0</v>
      </c>
      <c r="BD110" s="163">
        <f t="shared" si="147"/>
        <v>0</v>
      </c>
    </row>
    <row r="111" spans="2:56" x14ac:dyDescent="0.3">
      <c r="B111" s="179" t="s">
        <v>134</v>
      </c>
      <c r="C111" s="83">
        <f>SUM(C112)</f>
        <v>0</v>
      </c>
      <c r="D111" s="84">
        <f>SUM(D112)</f>
        <v>0</v>
      </c>
      <c r="E111" s="85">
        <f t="shared" si="134"/>
        <v>0</v>
      </c>
      <c r="F111" s="83">
        <f>SUM(F112)</f>
        <v>0</v>
      </c>
      <c r="G111" s="84">
        <f>SUM(G112)</f>
        <v>0</v>
      </c>
      <c r="H111" s="85">
        <f t="shared" si="135"/>
        <v>0</v>
      </c>
      <c r="I111" s="83">
        <f>SUM(I112)</f>
        <v>0</v>
      </c>
      <c r="J111" s="86">
        <f>SUM(J112)</f>
        <v>0</v>
      </c>
      <c r="K111" s="87">
        <f t="shared" si="121"/>
        <v>0</v>
      </c>
      <c r="L111" s="83">
        <f>SUM(L112)</f>
        <v>0</v>
      </c>
      <c r="M111" s="86">
        <f>SUM(M112)</f>
        <v>0</v>
      </c>
      <c r="N111" s="88">
        <f>SUM(N112)</f>
        <v>0</v>
      </c>
      <c r="O111" s="83">
        <f t="shared" ref="O111:T111" si="213">SUM(O112)</f>
        <v>0</v>
      </c>
      <c r="P111" s="88">
        <f t="shared" si="213"/>
        <v>0</v>
      </c>
      <c r="Q111" s="177">
        <f t="shared" si="213"/>
        <v>0</v>
      </c>
      <c r="R111" s="88">
        <f t="shared" si="213"/>
        <v>0</v>
      </c>
      <c r="S111" s="88">
        <f t="shared" si="213"/>
        <v>0</v>
      </c>
      <c r="T111" s="178">
        <f t="shared" si="213"/>
        <v>0</v>
      </c>
      <c r="U111" s="157"/>
      <c r="V111" s="83">
        <f>SUM(V112)</f>
        <v>0</v>
      </c>
      <c r="W111" s="88">
        <f>SUM(W112)</f>
        <v>0</v>
      </c>
      <c r="X111" s="177">
        <f t="shared" si="137"/>
        <v>0</v>
      </c>
      <c r="Y111" s="88">
        <f>SUM(Y112)</f>
        <v>0</v>
      </c>
      <c r="Z111" s="88">
        <f>SUM(Z112)</f>
        <v>0</v>
      </c>
      <c r="AA111" s="178">
        <f t="shared" si="154"/>
        <v>0</v>
      </c>
      <c r="AB111" s="157"/>
      <c r="AC111" s="83">
        <f>SUM(AC112)</f>
        <v>0</v>
      </c>
      <c r="AD111" s="88">
        <f>SUM(AD112)</f>
        <v>0</v>
      </c>
      <c r="AE111" s="177">
        <f t="shared" si="138"/>
        <v>0</v>
      </c>
      <c r="AF111" s="88">
        <f>SUM(AF112)</f>
        <v>0</v>
      </c>
      <c r="AG111" s="88">
        <f>SUM(AG112)</f>
        <v>0</v>
      </c>
      <c r="AH111" s="178">
        <f t="shared" si="157"/>
        <v>0</v>
      </c>
      <c r="AJ111" s="86">
        <f t="shared" ref="AJ111:AU111" si="214">SUM(AJ112)</f>
        <v>0</v>
      </c>
      <c r="AK111" s="86">
        <f t="shared" si="214"/>
        <v>0</v>
      </c>
      <c r="AL111" s="86">
        <f t="shared" si="214"/>
        <v>0</v>
      </c>
      <c r="AM111" s="86">
        <f t="shared" si="214"/>
        <v>0</v>
      </c>
      <c r="AN111" s="86">
        <f t="shared" si="214"/>
        <v>0</v>
      </c>
      <c r="AO111" s="86">
        <f t="shared" si="214"/>
        <v>0</v>
      </c>
      <c r="AP111" s="86">
        <f t="shared" si="214"/>
        <v>0</v>
      </c>
      <c r="AQ111" s="86">
        <f t="shared" si="214"/>
        <v>0</v>
      </c>
      <c r="AR111" s="86">
        <f t="shared" si="214"/>
        <v>0</v>
      </c>
      <c r="AS111" s="86">
        <f t="shared" si="214"/>
        <v>0</v>
      </c>
      <c r="AT111" s="86">
        <f t="shared" si="214"/>
        <v>0</v>
      </c>
      <c r="AU111" s="86">
        <f t="shared" si="214"/>
        <v>0</v>
      </c>
      <c r="AV111" s="86">
        <f t="shared" si="140"/>
        <v>0</v>
      </c>
      <c r="AW111" s="93">
        <f t="shared" si="141"/>
        <v>0</v>
      </c>
      <c r="AY111" s="86">
        <f t="shared" si="142"/>
        <v>0</v>
      </c>
      <c r="AZ111" s="86">
        <f t="shared" si="143"/>
        <v>0</v>
      </c>
      <c r="BA111" s="86">
        <f t="shared" si="144"/>
        <v>0</v>
      </c>
      <c r="BB111" s="86">
        <f t="shared" si="145"/>
        <v>0</v>
      </c>
      <c r="BC111" s="86">
        <f t="shared" si="146"/>
        <v>0</v>
      </c>
      <c r="BD111" s="86">
        <f t="shared" si="147"/>
        <v>0</v>
      </c>
    </row>
    <row r="112" spans="2:56" x14ac:dyDescent="0.3">
      <c r="B112" s="169" t="s">
        <v>135</v>
      </c>
      <c r="C112" s="170">
        <f>SUM(C316,C928)</f>
        <v>0</v>
      </c>
      <c r="D112" s="171">
        <f>SUM(D316,D928)</f>
        <v>0</v>
      </c>
      <c r="E112" s="172">
        <f t="shared" si="134"/>
        <v>0</v>
      </c>
      <c r="F112" s="170">
        <f>SUM(F316,F928)</f>
        <v>0</v>
      </c>
      <c r="G112" s="171">
        <f>SUM(G316,G928)</f>
        <v>0</v>
      </c>
      <c r="H112" s="172">
        <f t="shared" si="135"/>
        <v>0</v>
      </c>
      <c r="I112" s="170">
        <f>SUM(I316,I928)</f>
        <v>0</v>
      </c>
      <c r="J112" s="173">
        <f>SUM(J316,J928)</f>
        <v>0</v>
      </c>
      <c r="K112" s="174">
        <f t="shared" si="121"/>
        <v>0</v>
      </c>
      <c r="L112" s="170">
        <f>SUM(L316,L928)</f>
        <v>0</v>
      </c>
      <c r="M112" s="173">
        <f>SUM(M316,M928)</f>
        <v>0</v>
      </c>
      <c r="N112" s="175">
        <f>SUM(N316,N928)</f>
        <v>0</v>
      </c>
      <c r="O112" s="170">
        <f t="shared" ref="O112:T112" si="215">SUM(O316,O928)</f>
        <v>0</v>
      </c>
      <c r="P112" s="175">
        <f t="shared" si="215"/>
        <v>0</v>
      </c>
      <c r="Q112" s="166">
        <f t="shared" si="215"/>
        <v>0</v>
      </c>
      <c r="R112" s="175">
        <f t="shared" si="215"/>
        <v>0</v>
      </c>
      <c r="S112" s="175">
        <f t="shared" si="215"/>
        <v>0</v>
      </c>
      <c r="T112" s="167">
        <f t="shared" si="215"/>
        <v>0</v>
      </c>
      <c r="U112" s="157"/>
      <c r="V112" s="170">
        <f>SUM(V316,V928)</f>
        <v>0</v>
      </c>
      <c r="W112" s="175">
        <f>SUM(W316,W928)</f>
        <v>0</v>
      </c>
      <c r="X112" s="166">
        <f t="shared" si="137"/>
        <v>0</v>
      </c>
      <c r="Y112" s="175">
        <f>SUM(Y316,Y928)</f>
        <v>0</v>
      </c>
      <c r="Z112" s="175">
        <f>SUM(Z316,Z928)</f>
        <v>0</v>
      </c>
      <c r="AA112" s="167">
        <f t="shared" si="154"/>
        <v>0</v>
      </c>
      <c r="AB112" s="157"/>
      <c r="AC112" s="170">
        <f>SUM(AC316,AC928)</f>
        <v>0</v>
      </c>
      <c r="AD112" s="175">
        <f>SUM(AD316,AD928)</f>
        <v>0</v>
      </c>
      <c r="AE112" s="166">
        <f t="shared" si="138"/>
        <v>0</v>
      </c>
      <c r="AF112" s="175">
        <f>SUM(AF316,AF928)</f>
        <v>0</v>
      </c>
      <c r="AG112" s="175">
        <f>SUM(AG316,AG928)</f>
        <v>0</v>
      </c>
      <c r="AH112" s="167">
        <f t="shared" si="157"/>
        <v>0</v>
      </c>
      <c r="AJ112" s="163">
        <f t="shared" ref="AJ112:AU112" si="216">SUM(AJ316,AJ928)</f>
        <v>0</v>
      </c>
      <c r="AK112" s="163">
        <f t="shared" si="216"/>
        <v>0</v>
      </c>
      <c r="AL112" s="163">
        <f t="shared" si="216"/>
        <v>0</v>
      </c>
      <c r="AM112" s="163">
        <f t="shared" si="216"/>
        <v>0</v>
      </c>
      <c r="AN112" s="163">
        <f t="shared" si="216"/>
        <v>0</v>
      </c>
      <c r="AO112" s="163">
        <f t="shared" si="216"/>
        <v>0</v>
      </c>
      <c r="AP112" s="163">
        <f t="shared" si="216"/>
        <v>0</v>
      </c>
      <c r="AQ112" s="163">
        <f t="shared" si="216"/>
        <v>0</v>
      </c>
      <c r="AR112" s="163">
        <f t="shared" si="216"/>
        <v>0</v>
      </c>
      <c r="AS112" s="163">
        <f t="shared" si="216"/>
        <v>0</v>
      </c>
      <c r="AT112" s="163">
        <f t="shared" si="216"/>
        <v>0</v>
      </c>
      <c r="AU112" s="163">
        <f t="shared" si="216"/>
        <v>0</v>
      </c>
      <c r="AV112" s="163">
        <f t="shared" si="140"/>
        <v>0</v>
      </c>
      <c r="AW112" s="168">
        <f t="shared" si="141"/>
        <v>0</v>
      </c>
      <c r="AY112" s="163">
        <f t="shared" si="142"/>
        <v>0</v>
      </c>
      <c r="AZ112" s="163">
        <f t="shared" si="143"/>
        <v>0</v>
      </c>
      <c r="BA112" s="163">
        <f t="shared" si="144"/>
        <v>0</v>
      </c>
      <c r="BB112" s="163">
        <f t="shared" si="145"/>
        <v>0</v>
      </c>
      <c r="BC112" s="163">
        <f t="shared" si="146"/>
        <v>0</v>
      </c>
      <c r="BD112" s="163">
        <f t="shared" si="147"/>
        <v>0</v>
      </c>
    </row>
    <row r="113" spans="2:56" x14ac:dyDescent="0.3">
      <c r="B113" s="179" t="s">
        <v>136</v>
      </c>
      <c r="C113" s="83">
        <f>SUM(C114)</f>
        <v>0</v>
      </c>
      <c r="D113" s="84">
        <f>SUM(D114)</f>
        <v>0</v>
      </c>
      <c r="E113" s="85">
        <f t="shared" si="134"/>
        <v>0</v>
      </c>
      <c r="F113" s="83">
        <f>SUM(F114)</f>
        <v>0</v>
      </c>
      <c r="G113" s="84">
        <f>SUM(G114)</f>
        <v>0</v>
      </c>
      <c r="H113" s="85">
        <f t="shared" si="135"/>
        <v>0</v>
      </c>
      <c r="I113" s="83">
        <f>SUM(I114)</f>
        <v>0</v>
      </c>
      <c r="J113" s="86">
        <f>SUM(J114)</f>
        <v>0</v>
      </c>
      <c r="K113" s="87">
        <f t="shared" si="121"/>
        <v>0</v>
      </c>
      <c r="L113" s="83">
        <f>SUM(L114)</f>
        <v>0</v>
      </c>
      <c r="M113" s="86">
        <f>SUM(M114)</f>
        <v>0</v>
      </c>
      <c r="N113" s="88">
        <f>SUM(N114)</f>
        <v>0</v>
      </c>
      <c r="O113" s="83">
        <f t="shared" ref="O113:T113" si="217">SUM(O114)</f>
        <v>0</v>
      </c>
      <c r="P113" s="88">
        <f t="shared" si="217"/>
        <v>0</v>
      </c>
      <c r="Q113" s="177">
        <f t="shared" si="217"/>
        <v>0</v>
      </c>
      <c r="R113" s="88">
        <f t="shared" si="217"/>
        <v>0</v>
      </c>
      <c r="S113" s="88">
        <f t="shared" si="217"/>
        <v>0</v>
      </c>
      <c r="T113" s="178">
        <f t="shared" si="217"/>
        <v>0</v>
      </c>
      <c r="U113" s="157"/>
      <c r="V113" s="83">
        <f>SUM(V114)</f>
        <v>0</v>
      </c>
      <c r="W113" s="88">
        <f>SUM(W114)</f>
        <v>0</v>
      </c>
      <c r="X113" s="177">
        <f t="shared" si="137"/>
        <v>0</v>
      </c>
      <c r="Y113" s="88">
        <f>SUM(Y114)</f>
        <v>0</v>
      </c>
      <c r="Z113" s="88">
        <f>SUM(Z114)</f>
        <v>0</v>
      </c>
      <c r="AA113" s="178">
        <f t="shared" si="154"/>
        <v>0</v>
      </c>
      <c r="AB113" s="157"/>
      <c r="AC113" s="83">
        <f>SUM(AC114)</f>
        <v>0</v>
      </c>
      <c r="AD113" s="88">
        <f>SUM(AD114)</f>
        <v>0</v>
      </c>
      <c r="AE113" s="177">
        <f t="shared" si="138"/>
        <v>0</v>
      </c>
      <c r="AF113" s="88">
        <f>SUM(AF114)</f>
        <v>0</v>
      </c>
      <c r="AG113" s="88">
        <f>SUM(AG114)</f>
        <v>0</v>
      </c>
      <c r="AH113" s="178">
        <f t="shared" si="157"/>
        <v>0</v>
      </c>
      <c r="AJ113" s="86">
        <f t="shared" ref="AJ113:AU113" si="218">SUM(AJ114)</f>
        <v>0</v>
      </c>
      <c r="AK113" s="86">
        <f t="shared" si="218"/>
        <v>0</v>
      </c>
      <c r="AL113" s="86">
        <f t="shared" si="218"/>
        <v>0</v>
      </c>
      <c r="AM113" s="86">
        <f t="shared" si="218"/>
        <v>0</v>
      </c>
      <c r="AN113" s="86">
        <f t="shared" si="218"/>
        <v>0</v>
      </c>
      <c r="AO113" s="86">
        <f t="shared" si="218"/>
        <v>0</v>
      </c>
      <c r="AP113" s="86">
        <f t="shared" si="218"/>
        <v>0</v>
      </c>
      <c r="AQ113" s="86">
        <f t="shared" si="218"/>
        <v>0</v>
      </c>
      <c r="AR113" s="86">
        <f t="shared" si="218"/>
        <v>0</v>
      </c>
      <c r="AS113" s="86">
        <f t="shared" si="218"/>
        <v>0</v>
      </c>
      <c r="AT113" s="86">
        <f t="shared" si="218"/>
        <v>0</v>
      </c>
      <c r="AU113" s="86">
        <f t="shared" si="218"/>
        <v>0</v>
      </c>
      <c r="AV113" s="86">
        <f t="shared" si="140"/>
        <v>0</v>
      </c>
      <c r="AW113" s="93">
        <f t="shared" si="141"/>
        <v>0</v>
      </c>
      <c r="AY113" s="86">
        <f t="shared" si="142"/>
        <v>0</v>
      </c>
      <c r="AZ113" s="86">
        <f t="shared" si="143"/>
        <v>0</v>
      </c>
      <c r="BA113" s="86">
        <f t="shared" si="144"/>
        <v>0</v>
      </c>
      <c r="BB113" s="86">
        <f t="shared" si="145"/>
        <v>0</v>
      </c>
      <c r="BC113" s="86">
        <f t="shared" si="146"/>
        <v>0</v>
      </c>
      <c r="BD113" s="86">
        <f t="shared" si="147"/>
        <v>0</v>
      </c>
    </row>
    <row r="114" spans="2:56" x14ac:dyDescent="0.3">
      <c r="B114" s="169" t="s">
        <v>105</v>
      </c>
      <c r="C114" s="170">
        <f>SUM(C318,C930)</f>
        <v>0</v>
      </c>
      <c r="D114" s="171">
        <f>SUM(D318,D930)</f>
        <v>0</v>
      </c>
      <c r="E114" s="172">
        <f t="shared" si="134"/>
        <v>0</v>
      </c>
      <c r="F114" s="170">
        <f>SUM(F318,F930)</f>
        <v>0</v>
      </c>
      <c r="G114" s="171">
        <f>SUM(G318,G930)</f>
        <v>0</v>
      </c>
      <c r="H114" s="172">
        <f t="shared" si="135"/>
        <v>0</v>
      </c>
      <c r="I114" s="170">
        <f>SUM(I318,I930)</f>
        <v>0</v>
      </c>
      <c r="J114" s="173">
        <f>SUM(J318,J930)</f>
        <v>0</v>
      </c>
      <c r="K114" s="174">
        <f t="shared" si="121"/>
        <v>0</v>
      </c>
      <c r="L114" s="170">
        <f>SUM(L318,L930)</f>
        <v>0</v>
      </c>
      <c r="M114" s="173">
        <f>SUM(M318,M930)</f>
        <v>0</v>
      </c>
      <c r="N114" s="175">
        <f>SUM(N318,N930)</f>
        <v>0</v>
      </c>
      <c r="O114" s="170">
        <f t="shared" ref="O114:T114" si="219">SUM(O318,O930)</f>
        <v>0</v>
      </c>
      <c r="P114" s="175">
        <f t="shared" si="219"/>
        <v>0</v>
      </c>
      <c r="Q114" s="166">
        <f t="shared" si="219"/>
        <v>0</v>
      </c>
      <c r="R114" s="175">
        <f t="shared" si="219"/>
        <v>0</v>
      </c>
      <c r="S114" s="175">
        <f t="shared" si="219"/>
        <v>0</v>
      </c>
      <c r="T114" s="167">
        <f t="shared" si="219"/>
        <v>0</v>
      </c>
      <c r="U114" s="157"/>
      <c r="V114" s="170">
        <f>SUM(V318,V930)</f>
        <v>0</v>
      </c>
      <c r="W114" s="175">
        <f>SUM(W318,W930)</f>
        <v>0</v>
      </c>
      <c r="X114" s="166">
        <f t="shared" si="137"/>
        <v>0</v>
      </c>
      <c r="Y114" s="175">
        <f>SUM(Y318,Y930)</f>
        <v>0</v>
      </c>
      <c r="Z114" s="175">
        <f>SUM(Z318,Z930)</f>
        <v>0</v>
      </c>
      <c r="AA114" s="167">
        <f t="shared" si="154"/>
        <v>0</v>
      </c>
      <c r="AB114" s="157"/>
      <c r="AC114" s="170">
        <f>SUM(AC318,AC930)</f>
        <v>0</v>
      </c>
      <c r="AD114" s="175">
        <f>SUM(AD318,AD930)</f>
        <v>0</v>
      </c>
      <c r="AE114" s="166">
        <f t="shared" si="138"/>
        <v>0</v>
      </c>
      <c r="AF114" s="175">
        <f>SUM(AF318,AF930)</f>
        <v>0</v>
      </c>
      <c r="AG114" s="175">
        <f>SUM(AG318,AG930)</f>
        <v>0</v>
      </c>
      <c r="AH114" s="167">
        <f t="shared" si="157"/>
        <v>0</v>
      </c>
      <c r="AJ114" s="163">
        <f t="shared" ref="AJ114:AU114" si="220">SUM(AJ318,AJ930)</f>
        <v>0</v>
      </c>
      <c r="AK114" s="163">
        <f t="shared" si="220"/>
        <v>0</v>
      </c>
      <c r="AL114" s="163">
        <f t="shared" si="220"/>
        <v>0</v>
      </c>
      <c r="AM114" s="163">
        <f t="shared" si="220"/>
        <v>0</v>
      </c>
      <c r="AN114" s="163">
        <f t="shared" si="220"/>
        <v>0</v>
      </c>
      <c r="AO114" s="163">
        <f t="shared" si="220"/>
        <v>0</v>
      </c>
      <c r="AP114" s="163">
        <f t="shared" si="220"/>
        <v>0</v>
      </c>
      <c r="AQ114" s="163">
        <f t="shared" si="220"/>
        <v>0</v>
      </c>
      <c r="AR114" s="163">
        <f t="shared" si="220"/>
        <v>0</v>
      </c>
      <c r="AS114" s="163">
        <f t="shared" si="220"/>
        <v>0</v>
      </c>
      <c r="AT114" s="163">
        <f t="shared" si="220"/>
        <v>0</v>
      </c>
      <c r="AU114" s="163">
        <f t="shared" si="220"/>
        <v>0</v>
      </c>
      <c r="AV114" s="163">
        <f t="shared" si="140"/>
        <v>0</v>
      </c>
      <c r="AW114" s="168">
        <f t="shared" si="141"/>
        <v>0</v>
      </c>
      <c r="AY114" s="163">
        <f t="shared" si="142"/>
        <v>0</v>
      </c>
      <c r="AZ114" s="163">
        <f t="shared" si="143"/>
        <v>0</v>
      </c>
      <c r="BA114" s="163">
        <f t="shared" si="144"/>
        <v>0</v>
      </c>
      <c r="BB114" s="163">
        <f t="shared" si="145"/>
        <v>0</v>
      </c>
      <c r="BC114" s="163">
        <f t="shared" si="146"/>
        <v>0</v>
      </c>
      <c r="BD114" s="163">
        <f t="shared" si="147"/>
        <v>0</v>
      </c>
    </row>
    <row r="115" spans="2:56" x14ac:dyDescent="0.3">
      <c r="B115" s="179" t="s">
        <v>137</v>
      </c>
      <c r="C115" s="83">
        <f>SUM(C116)</f>
        <v>0</v>
      </c>
      <c r="D115" s="84">
        <f>SUM(D116)</f>
        <v>0</v>
      </c>
      <c r="E115" s="85">
        <f t="shared" si="134"/>
        <v>0</v>
      </c>
      <c r="F115" s="83">
        <f>SUM(F116)</f>
        <v>0</v>
      </c>
      <c r="G115" s="84">
        <f>SUM(G116)</f>
        <v>0</v>
      </c>
      <c r="H115" s="85">
        <f t="shared" si="135"/>
        <v>0</v>
      </c>
      <c r="I115" s="83">
        <f>SUM(I116)</f>
        <v>0</v>
      </c>
      <c r="J115" s="86">
        <f>SUM(J116)</f>
        <v>0</v>
      </c>
      <c r="K115" s="87">
        <f t="shared" si="121"/>
        <v>0</v>
      </c>
      <c r="L115" s="83">
        <f>SUM(L116)</f>
        <v>0</v>
      </c>
      <c r="M115" s="86">
        <f>SUM(M116)</f>
        <v>0</v>
      </c>
      <c r="N115" s="88">
        <f>SUM(N116)</f>
        <v>0</v>
      </c>
      <c r="O115" s="83">
        <f t="shared" ref="O115:T115" si="221">SUM(O116)</f>
        <v>0</v>
      </c>
      <c r="P115" s="88">
        <f t="shared" si="221"/>
        <v>0</v>
      </c>
      <c r="Q115" s="177">
        <f t="shared" si="221"/>
        <v>0</v>
      </c>
      <c r="R115" s="88">
        <f t="shared" si="221"/>
        <v>0</v>
      </c>
      <c r="S115" s="88">
        <f t="shared" si="221"/>
        <v>0</v>
      </c>
      <c r="T115" s="178">
        <f t="shared" si="221"/>
        <v>0</v>
      </c>
      <c r="U115" s="157"/>
      <c r="V115" s="83">
        <f>SUM(V116)</f>
        <v>0</v>
      </c>
      <c r="W115" s="88">
        <f>SUM(W116)</f>
        <v>0</v>
      </c>
      <c r="X115" s="177">
        <f t="shared" si="137"/>
        <v>0</v>
      </c>
      <c r="Y115" s="88">
        <f>SUM(Y116)</f>
        <v>0</v>
      </c>
      <c r="Z115" s="88">
        <f>SUM(Z116)</f>
        <v>0</v>
      </c>
      <c r="AA115" s="178">
        <f t="shared" si="154"/>
        <v>0</v>
      </c>
      <c r="AB115" s="157"/>
      <c r="AC115" s="83">
        <f>SUM(AC116)</f>
        <v>0</v>
      </c>
      <c r="AD115" s="88">
        <f>SUM(AD116)</f>
        <v>0</v>
      </c>
      <c r="AE115" s="177">
        <f t="shared" si="138"/>
        <v>0</v>
      </c>
      <c r="AF115" s="88">
        <f>SUM(AF116)</f>
        <v>0</v>
      </c>
      <c r="AG115" s="88">
        <f>SUM(AG116)</f>
        <v>0</v>
      </c>
      <c r="AH115" s="178">
        <f t="shared" si="157"/>
        <v>0</v>
      </c>
      <c r="AJ115" s="86">
        <f t="shared" ref="AJ115:AU115" si="222">SUM(AJ116)</f>
        <v>0</v>
      </c>
      <c r="AK115" s="86">
        <f t="shared" si="222"/>
        <v>0</v>
      </c>
      <c r="AL115" s="86">
        <f t="shared" si="222"/>
        <v>0</v>
      </c>
      <c r="AM115" s="86">
        <f t="shared" si="222"/>
        <v>0</v>
      </c>
      <c r="AN115" s="86">
        <f t="shared" si="222"/>
        <v>0</v>
      </c>
      <c r="AO115" s="86">
        <f t="shared" si="222"/>
        <v>0</v>
      </c>
      <c r="AP115" s="86">
        <f t="shared" si="222"/>
        <v>0</v>
      </c>
      <c r="AQ115" s="86">
        <f t="shared" si="222"/>
        <v>0</v>
      </c>
      <c r="AR115" s="86">
        <f t="shared" si="222"/>
        <v>0</v>
      </c>
      <c r="AS115" s="86">
        <f t="shared" si="222"/>
        <v>0</v>
      </c>
      <c r="AT115" s="86">
        <f t="shared" si="222"/>
        <v>0</v>
      </c>
      <c r="AU115" s="86">
        <f t="shared" si="222"/>
        <v>0</v>
      </c>
      <c r="AV115" s="86">
        <f t="shared" si="140"/>
        <v>0</v>
      </c>
      <c r="AW115" s="93">
        <f t="shared" si="141"/>
        <v>0</v>
      </c>
      <c r="AY115" s="86">
        <f t="shared" si="142"/>
        <v>0</v>
      </c>
      <c r="AZ115" s="86">
        <f t="shared" si="143"/>
        <v>0</v>
      </c>
      <c r="BA115" s="86">
        <f t="shared" si="144"/>
        <v>0</v>
      </c>
      <c r="BB115" s="86">
        <f t="shared" si="145"/>
        <v>0</v>
      </c>
      <c r="BC115" s="86">
        <f t="shared" si="146"/>
        <v>0</v>
      </c>
      <c r="BD115" s="86">
        <f t="shared" si="147"/>
        <v>0</v>
      </c>
    </row>
    <row r="116" spans="2:56" x14ac:dyDescent="0.3">
      <c r="B116" s="169" t="s">
        <v>105</v>
      </c>
      <c r="C116" s="170">
        <f>SUM(C320,C932)</f>
        <v>0</v>
      </c>
      <c r="D116" s="171">
        <f>SUM(D320,D932)</f>
        <v>0</v>
      </c>
      <c r="E116" s="172">
        <f t="shared" si="134"/>
        <v>0</v>
      </c>
      <c r="F116" s="170">
        <f>SUM(F320,F932)</f>
        <v>0</v>
      </c>
      <c r="G116" s="171">
        <f>SUM(G320,G932)</f>
        <v>0</v>
      </c>
      <c r="H116" s="172">
        <f t="shared" si="135"/>
        <v>0</v>
      </c>
      <c r="I116" s="170">
        <f>SUM(I320,I932)</f>
        <v>0</v>
      </c>
      <c r="J116" s="173">
        <f>SUM(J320,J932)</f>
        <v>0</v>
      </c>
      <c r="K116" s="174">
        <f t="shared" si="121"/>
        <v>0</v>
      </c>
      <c r="L116" s="170">
        <f>SUM(L320,L932)</f>
        <v>0</v>
      </c>
      <c r="M116" s="173">
        <f>SUM(M320,M932)</f>
        <v>0</v>
      </c>
      <c r="N116" s="175">
        <f>SUM(N320,N932)</f>
        <v>0</v>
      </c>
      <c r="O116" s="170">
        <f t="shared" ref="O116:T116" si="223">SUM(O320,O932)</f>
        <v>0</v>
      </c>
      <c r="P116" s="175">
        <f t="shared" si="223"/>
        <v>0</v>
      </c>
      <c r="Q116" s="166">
        <f t="shared" si="223"/>
        <v>0</v>
      </c>
      <c r="R116" s="175">
        <f t="shared" si="223"/>
        <v>0</v>
      </c>
      <c r="S116" s="175">
        <f t="shared" si="223"/>
        <v>0</v>
      </c>
      <c r="T116" s="167">
        <f t="shared" si="223"/>
        <v>0</v>
      </c>
      <c r="U116" s="157"/>
      <c r="V116" s="170">
        <f>SUM(V320,V932)</f>
        <v>0</v>
      </c>
      <c r="W116" s="175">
        <f>SUM(W320,W932)</f>
        <v>0</v>
      </c>
      <c r="X116" s="166">
        <f t="shared" si="137"/>
        <v>0</v>
      </c>
      <c r="Y116" s="175">
        <f>SUM(Y320,Y932)</f>
        <v>0</v>
      </c>
      <c r="Z116" s="175">
        <f>SUM(Z320,Z932)</f>
        <v>0</v>
      </c>
      <c r="AA116" s="167">
        <f t="shared" si="154"/>
        <v>0</v>
      </c>
      <c r="AB116" s="157"/>
      <c r="AC116" s="170">
        <f>SUM(AC320,AC932)</f>
        <v>0</v>
      </c>
      <c r="AD116" s="175">
        <f>SUM(AD320,AD932)</f>
        <v>0</v>
      </c>
      <c r="AE116" s="166">
        <f t="shared" si="138"/>
        <v>0</v>
      </c>
      <c r="AF116" s="175">
        <f>SUM(AF320,AF932)</f>
        <v>0</v>
      </c>
      <c r="AG116" s="175">
        <f>SUM(AG320,AG932)</f>
        <v>0</v>
      </c>
      <c r="AH116" s="167">
        <f t="shared" si="157"/>
        <v>0</v>
      </c>
      <c r="AJ116" s="163">
        <f t="shared" ref="AJ116:AU116" si="224">SUM(AJ320,AJ932)</f>
        <v>0</v>
      </c>
      <c r="AK116" s="163">
        <f t="shared" si="224"/>
        <v>0</v>
      </c>
      <c r="AL116" s="163">
        <f t="shared" si="224"/>
        <v>0</v>
      </c>
      <c r="AM116" s="163">
        <f t="shared" si="224"/>
        <v>0</v>
      </c>
      <c r="AN116" s="163">
        <f t="shared" si="224"/>
        <v>0</v>
      </c>
      <c r="AO116" s="163">
        <f t="shared" si="224"/>
        <v>0</v>
      </c>
      <c r="AP116" s="163">
        <f t="shared" si="224"/>
        <v>0</v>
      </c>
      <c r="AQ116" s="163">
        <f t="shared" si="224"/>
        <v>0</v>
      </c>
      <c r="AR116" s="163">
        <f t="shared" si="224"/>
        <v>0</v>
      </c>
      <c r="AS116" s="163">
        <f t="shared" si="224"/>
        <v>0</v>
      </c>
      <c r="AT116" s="163">
        <f t="shared" si="224"/>
        <v>0</v>
      </c>
      <c r="AU116" s="163">
        <f t="shared" si="224"/>
        <v>0</v>
      </c>
      <c r="AV116" s="163">
        <f t="shared" si="140"/>
        <v>0</v>
      </c>
      <c r="AW116" s="168">
        <f t="shared" si="141"/>
        <v>0</v>
      </c>
      <c r="AY116" s="163">
        <f t="shared" si="142"/>
        <v>0</v>
      </c>
      <c r="AZ116" s="163">
        <f t="shared" si="143"/>
        <v>0</v>
      </c>
      <c r="BA116" s="163">
        <f t="shared" si="144"/>
        <v>0</v>
      </c>
      <c r="BB116" s="163">
        <f t="shared" si="145"/>
        <v>0</v>
      </c>
      <c r="BC116" s="163">
        <f t="shared" si="146"/>
        <v>0</v>
      </c>
      <c r="BD116" s="163">
        <f t="shared" si="147"/>
        <v>0</v>
      </c>
    </row>
    <row r="117" spans="2:56" x14ac:dyDescent="0.3">
      <c r="B117" s="179" t="s">
        <v>138</v>
      </c>
      <c r="C117" s="83">
        <f>SUM(C118)</f>
        <v>0</v>
      </c>
      <c r="D117" s="84">
        <f>SUM(D118)</f>
        <v>0</v>
      </c>
      <c r="E117" s="85">
        <f t="shared" si="134"/>
        <v>0</v>
      </c>
      <c r="F117" s="83">
        <f>SUM(F118)</f>
        <v>0</v>
      </c>
      <c r="G117" s="84">
        <f>SUM(G118)</f>
        <v>0</v>
      </c>
      <c r="H117" s="85">
        <f t="shared" si="135"/>
        <v>0</v>
      </c>
      <c r="I117" s="83">
        <f>SUM(I118)</f>
        <v>0</v>
      </c>
      <c r="J117" s="86">
        <f>SUM(J118)</f>
        <v>0</v>
      </c>
      <c r="K117" s="87">
        <f t="shared" si="121"/>
        <v>0</v>
      </c>
      <c r="L117" s="83">
        <f>SUM(L118)</f>
        <v>0</v>
      </c>
      <c r="M117" s="86">
        <f>SUM(M118)</f>
        <v>0</v>
      </c>
      <c r="N117" s="88">
        <f>SUM(N118)</f>
        <v>0</v>
      </c>
      <c r="O117" s="83">
        <f t="shared" ref="O117:T117" si="225">SUM(O118)</f>
        <v>0</v>
      </c>
      <c r="P117" s="88">
        <f t="shared" si="225"/>
        <v>0</v>
      </c>
      <c r="Q117" s="177">
        <f t="shared" si="225"/>
        <v>0</v>
      </c>
      <c r="R117" s="88">
        <f t="shared" si="225"/>
        <v>0</v>
      </c>
      <c r="S117" s="88">
        <f t="shared" si="225"/>
        <v>0</v>
      </c>
      <c r="T117" s="178">
        <f t="shared" si="225"/>
        <v>0</v>
      </c>
      <c r="U117" s="157"/>
      <c r="V117" s="83">
        <f>SUM(V118)</f>
        <v>0</v>
      </c>
      <c r="W117" s="88">
        <f>SUM(W118)</f>
        <v>0</v>
      </c>
      <c r="X117" s="177">
        <f t="shared" si="137"/>
        <v>0</v>
      </c>
      <c r="Y117" s="88">
        <f>SUM(Y118)</f>
        <v>0</v>
      </c>
      <c r="Z117" s="88">
        <f>SUM(Z118)</f>
        <v>0</v>
      </c>
      <c r="AA117" s="178">
        <f t="shared" si="154"/>
        <v>0</v>
      </c>
      <c r="AB117" s="157"/>
      <c r="AC117" s="83">
        <f>SUM(AC118)</f>
        <v>0</v>
      </c>
      <c r="AD117" s="88">
        <f>SUM(AD118)</f>
        <v>0</v>
      </c>
      <c r="AE117" s="177">
        <f t="shared" si="138"/>
        <v>0</v>
      </c>
      <c r="AF117" s="88">
        <f>SUM(AF118)</f>
        <v>0</v>
      </c>
      <c r="AG117" s="88">
        <f>SUM(AG118)</f>
        <v>0</v>
      </c>
      <c r="AH117" s="178">
        <f t="shared" si="157"/>
        <v>0</v>
      </c>
      <c r="AJ117" s="86">
        <f t="shared" ref="AJ117:AU117" si="226">SUM(AJ118)</f>
        <v>0</v>
      </c>
      <c r="AK117" s="86">
        <f t="shared" si="226"/>
        <v>0</v>
      </c>
      <c r="AL117" s="86">
        <f t="shared" si="226"/>
        <v>0</v>
      </c>
      <c r="AM117" s="86">
        <f t="shared" si="226"/>
        <v>0</v>
      </c>
      <c r="AN117" s="86">
        <f t="shared" si="226"/>
        <v>0</v>
      </c>
      <c r="AO117" s="86">
        <f t="shared" si="226"/>
        <v>0</v>
      </c>
      <c r="AP117" s="86">
        <f t="shared" si="226"/>
        <v>0</v>
      </c>
      <c r="AQ117" s="86">
        <f t="shared" si="226"/>
        <v>0</v>
      </c>
      <c r="AR117" s="86">
        <f t="shared" si="226"/>
        <v>0</v>
      </c>
      <c r="AS117" s="86">
        <f t="shared" si="226"/>
        <v>0</v>
      </c>
      <c r="AT117" s="86">
        <f t="shared" si="226"/>
        <v>0</v>
      </c>
      <c r="AU117" s="86">
        <f t="shared" si="226"/>
        <v>0</v>
      </c>
      <c r="AV117" s="86">
        <f t="shared" si="140"/>
        <v>0</v>
      </c>
      <c r="AW117" s="93">
        <f t="shared" si="141"/>
        <v>0</v>
      </c>
      <c r="AY117" s="86">
        <f t="shared" si="142"/>
        <v>0</v>
      </c>
      <c r="AZ117" s="86">
        <f t="shared" si="143"/>
        <v>0</v>
      </c>
      <c r="BA117" s="86">
        <f t="shared" si="144"/>
        <v>0</v>
      </c>
      <c r="BB117" s="86">
        <f t="shared" si="145"/>
        <v>0</v>
      </c>
      <c r="BC117" s="86">
        <f t="shared" si="146"/>
        <v>0</v>
      </c>
      <c r="BD117" s="86">
        <f t="shared" si="147"/>
        <v>0</v>
      </c>
    </row>
    <row r="118" spans="2:56" x14ac:dyDescent="0.3">
      <c r="B118" s="169" t="s">
        <v>139</v>
      </c>
      <c r="C118" s="170">
        <f>SUM(C322,C934)</f>
        <v>0</v>
      </c>
      <c r="D118" s="171">
        <f>SUM(D322,D934)</f>
        <v>0</v>
      </c>
      <c r="E118" s="172">
        <f t="shared" si="134"/>
        <v>0</v>
      </c>
      <c r="F118" s="170">
        <f>SUM(F322,F934)</f>
        <v>0</v>
      </c>
      <c r="G118" s="171">
        <f>SUM(G322,G934)</f>
        <v>0</v>
      </c>
      <c r="H118" s="172">
        <f t="shared" si="135"/>
        <v>0</v>
      </c>
      <c r="I118" s="170">
        <f>SUM(I322,I934)</f>
        <v>0</v>
      </c>
      <c r="J118" s="173">
        <f>SUM(J322,J934)</f>
        <v>0</v>
      </c>
      <c r="K118" s="174">
        <f t="shared" si="121"/>
        <v>0</v>
      </c>
      <c r="L118" s="170">
        <f>SUM(L322,L934)</f>
        <v>0</v>
      </c>
      <c r="M118" s="173">
        <f>SUM(M322,M934)</f>
        <v>0</v>
      </c>
      <c r="N118" s="175">
        <f>SUM(N322,N934)</f>
        <v>0</v>
      </c>
      <c r="O118" s="170">
        <f t="shared" ref="O118:T118" si="227">SUM(O322,O934)</f>
        <v>0</v>
      </c>
      <c r="P118" s="175">
        <f t="shared" si="227"/>
        <v>0</v>
      </c>
      <c r="Q118" s="166">
        <f t="shared" si="227"/>
        <v>0</v>
      </c>
      <c r="R118" s="175">
        <f t="shared" si="227"/>
        <v>0</v>
      </c>
      <c r="S118" s="175">
        <f t="shared" si="227"/>
        <v>0</v>
      </c>
      <c r="T118" s="167">
        <f t="shared" si="227"/>
        <v>0</v>
      </c>
      <c r="U118" s="157"/>
      <c r="V118" s="170">
        <f>SUM(V322,V934)</f>
        <v>0</v>
      </c>
      <c r="W118" s="175">
        <f>SUM(W322,W934)</f>
        <v>0</v>
      </c>
      <c r="X118" s="166">
        <f t="shared" si="137"/>
        <v>0</v>
      </c>
      <c r="Y118" s="175">
        <f>SUM(Y322,Y934)</f>
        <v>0</v>
      </c>
      <c r="Z118" s="175">
        <f>SUM(Z322,Z934)</f>
        <v>0</v>
      </c>
      <c r="AA118" s="167">
        <f t="shared" si="154"/>
        <v>0</v>
      </c>
      <c r="AB118" s="157"/>
      <c r="AC118" s="170">
        <f>SUM(AC322,AC934)</f>
        <v>0</v>
      </c>
      <c r="AD118" s="175">
        <f>SUM(AD322,AD934)</f>
        <v>0</v>
      </c>
      <c r="AE118" s="166">
        <f t="shared" si="138"/>
        <v>0</v>
      </c>
      <c r="AF118" s="175">
        <f>SUM(AF322,AF934)</f>
        <v>0</v>
      </c>
      <c r="AG118" s="175">
        <f>SUM(AG322,AG934)</f>
        <v>0</v>
      </c>
      <c r="AH118" s="167">
        <f t="shared" si="157"/>
        <v>0</v>
      </c>
      <c r="AJ118" s="163">
        <f t="shared" ref="AJ118:AU118" si="228">SUM(AJ322,AJ934)</f>
        <v>0</v>
      </c>
      <c r="AK118" s="163">
        <f t="shared" si="228"/>
        <v>0</v>
      </c>
      <c r="AL118" s="163">
        <f t="shared" si="228"/>
        <v>0</v>
      </c>
      <c r="AM118" s="163">
        <f t="shared" si="228"/>
        <v>0</v>
      </c>
      <c r="AN118" s="163">
        <f t="shared" si="228"/>
        <v>0</v>
      </c>
      <c r="AO118" s="163">
        <f t="shared" si="228"/>
        <v>0</v>
      </c>
      <c r="AP118" s="163">
        <f t="shared" si="228"/>
        <v>0</v>
      </c>
      <c r="AQ118" s="163">
        <f t="shared" si="228"/>
        <v>0</v>
      </c>
      <c r="AR118" s="163">
        <f t="shared" si="228"/>
        <v>0</v>
      </c>
      <c r="AS118" s="163">
        <f t="shared" si="228"/>
        <v>0</v>
      </c>
      <c r="AT118" s="163">
        <f t="shared" si="228"/>
        <v>0</v>
      </c>
      <c r="AU118" s="163">
        <f t="shared" si="228"/>
        <v>0</v>
      </c>
      <c r="AV118" s="163">
        <f t="shared" si="140"/>
        <v>0</v>
      </c>
      <c r="AW118" s="168">
        <f t="shared" si="141"/>
        <v>0</v>
      </c>
      <c r="AY118" s="163">
        <f t="shared" si="142"/>
        <v>0</v>
      </c>
      <c r="AZ118" s="163">
        <f t="shared" si="143"/>
        <v>0</v>
      </c>
      <c r="BA118" s="163">
        <f t="shared" si="144"/>
        <v>0</v>
      </c>
      <c r="BB118" s="163">
        <f t="shared" si="145"/>
        <v>0</v>
      </c>
      <c r="BC118" s="163">
        <f t="shared" si="146"/>
        <v>0</v>
      </c>
      <c r="BD118" s="163">
        <f t="shared" si="147"/>
        <v>0</v>
      </c>
    </row>
    <row r="119" spans="2:56" x14ac:dyDescent="0.3">
      <c r="B119" s="179" t="s">
        <v>140</v>
      </c>
      <c r="C119" s="83">
        <f>SUM(C120:C128)</f>
        <v>411252</v>
      </c>
      <c r="D119" s="84">
        <f>SUM(D120:D128)</f>
        <v>105159.25</v>
      </c>
      <c r="E119" s="85">
        <f t="shared" si="134"/>
        <v>0.25570513942789336</v>
      </c>
      <c r="F119" s="83">
        <f>SUM(F120:F128)</f>
        <v>483445</v>
      </c>
      <c r="G119" s="84">
        <f>SUM(G120:G128)</f>
        <v>453293.78</v>
      </c>
      <c r="H119" s="85">
        <f t="shared" si="135"/>
        <v>0.93763257454312288</v>
      </c>
      <c r="I119" s="83">
        <f>SUM(I120:I128)</f>
        <v>155347</v>
      </c>
      <c r="J119" s="86">
        <f>SUM(J120:J128)</f>
        <v>128323.82999999999</v>
      </c>
      <c r="K119" s="87">
        <f t="shared" si="121"/>
        <v>0.82604639935113</v>
      </c>
      <c r="L119" s="83">
        <f>SUM(L120:L128)</f>
        <v>236086</v>
      </c>
      <c r="M119" s="86">
        <f>SUM(M120:M128)</f>
        <v>281977</v>
      </c>
      <c r="N119" s="88">
        <f>SUM(N120:N128)</f>
        <v>0</v>
      </c>
      <c r="O119" s="83">
        <f t="shared" ref="O119:T119" si="229">SUM(O120:O128)</f>
        <v>126800</v>
      </c>
      <c r="P119" s="88">
        <f t="shared" si="229"/>
        <v>41000</v>
      </c>
      <c r="Q119" s="177">
        <f t="shared" si="229"/>
        <v>167800</v>
      </c>
      <c r="R119" s="88">
        <f t="shared" si="229"/>
        <v>0</v>
      </c>
      <c r="S119" s="88">
        <f t="shared" si="229"/>
        <v>0</v>
      </c>
      <c r="T119" s="178">
        <f t="shared" si="229"/>
        <v>167800</v>
      </c>
      <c r="U119" s="157"/>
      <c r="V119" s="83">
        <f>SUM(V120:V128)</f>
        <v>131449</v>
      </c>
      <c r="W119" s="88">
        <f>SUM(W120:W128)</f>
        <v>0</v>
      </c>
      <c r="X119" s="177">
        <f t="shared" si="137"/>
        <v>131449</v>
      </c>
      <c r="Y119" s="88">
        <f>SUM(Y120:Y128)</f>
        <v>0</v>
      </c>
      <c r="Z119" s="88">
        <f>SUM(Z120:Z128)</f>
        <v>0</v>
      </c>
      <c r="AA119" s="178">
        <f t="shared" si="154"/>
        <v>131449</v>
      </c>
      <c r="AB119" s="157"/>
      <c r="AC119" s="83">
        <f>SUM(AC120:AC128)</f>
        <v>134184</v>
      </c>
      <c r="AD119" s="88">
        <f>SUM(AD120:AD128)</f>
        <v>0</v>
      </c>
      <c r="AE119" s="177">
        <f t="shared" si="138"/>
        <v>134184</v>
      </c>
      <c r="AF119" s="88">
        <f>SUM(AF120:AF128)</f>
        <v>0</v>
      </c>
      <c r="AG119" s="88">
        <f>SUM(AG120:AG128)</f>
        <v>0</v>
      </c>
      <c r="AH119" s="178">
        <f t="shared" si="157"/>
        <v>134184</v>
      </c>
      <c r="AJ119" s="86">
        <f t="shared" ref="AJ119:AU119" si="230">SUM(AJ120:AJ128)</f>
        <v>41000</v>
      </c>
      <c r="AK119" s="86">
        <f t="shared" si="230"/>
        <v>0</v>
      </c>
      <c r="AL119" s="86">
        <f t="shared" si="230"/>
        <v>0</v>
      </c>
      <c r="AM119" s="86">
        <f t="shared" si="230"/>
        <v>126800</v>
      </c>
      <c r="AN119" s="86">
        <f t="shared" si="230"/>
        <v>0</v>
      </c>
      <c r="AO119" s="86">
        <f t="shared" si="230"/>
        <v>0</v>
      </c>
      <c r="AP119" s="86">
        <f t="shared" si="230"/>
        <v>0</v>
      </c>
      <c r="AQ119" s="86">
        <f t="shared" si="230"/>
        <v>0</v>
      </c>
      <c r="AR119" s="86">
        <f t="shared" si="230"/>
        <v>0</v>
      </c>
      <c r="AS119" s="86">
        <f t="shared" si="230"/>
        <v>0</v>
      </c>
      <c r="AT119" s="86">
        <f t="shared" si="230"/>
        <v>0</v>
      </c>
      <c r="AU119" s="86">
        <f t="shared" si="230"/>
        <v>0</v>
      </c>
      <c r="AV119" s="86">
        <f t="shared" si="140"/>
        <v>167800</v>
      </c>
      <c r="AW119" s="93">
        <f t="shared" si="141"/>
        <v>0</v>
      </c>
      <c r="AY119" s="86">
        <f t="shared" si="142"/>
        <v>41000</v>
      </c>
      <c r="AZ119" s="86">
        <f t="shared" si="143"/>
        <v>126800</v>
      </c>
      <c r="BA119" s="86">
        <f t="shared" si="144"/>
        <v>0</v>
      </c>
      <c r="BB119" s="86">
        <f t="shared" si="145"/>
        <v>0</v>
      </c>
      <c r="BC119" s="86">
        <f t="shared" si="146"/>
        <v>167800</v>
      </c>
      <c r="BD119" s="86">
        <f t="shared" si="147"/>
        <v>0</v>
      </c>
    </row>
    <row r="120" spans="2:56" x14ac:dyDescent="0.3">
      <c r="B120" s="169" t="s">
        <v>141</v>
      </c>
      <c r="C120" s="170">
        <f t="shared" ref="C120:D128" si="231">SUM(C324,C936)</f>
        <v>0</v>
      </c>
      <c r="D120" s="171">
        <f t="shared" si="231"/>
        <v>0</v>
      </c>
      <c r="E120" s="172">
        <f t="shared" si="134"/>
        <v>0</v>
      </c>
      <c r="F120" s="170">
        <f t="shared" ref="F120:G128" si="232">SUM(F324,F936)</f>
        <v>0</v>
      </c>
      <c r="G120" s="171">
        <f t="shared" si="232"/>
        <v>0</v>
      </c>
      <c r="H120" s="172">
        <f t="shared" si="135"/>
        <v>0</v>
      </c>
      <c r="I120" s="170">
        <f t="shared" ref="I120:J128" si="233">SUM(I324,I936)</f>
        <v>0</v>
      </c>
      <c r="J120" s="173">
        <f t="shared" si="233"/>
        <v>0</v>
      </c>
      <c r="K120" s="174">
        <f t="shared" si="121"/>
        <v>0</v>
      </c>
      <c r="L120" s="170">
        <f t="shared" ref="L120:T128" si="234">SUM(L324,L936)</f>
        <v>70000</v>
      </c>
      <c r="M120" s="173">
        <f t="shared" si="234"/>
        <v>39964</v>
      </c>
      <c r="N120" s="175">
        <f t="shared" si="234"/>
        <v>0</v>
      </c>
      <c r="O120" s="170">
        <f t="shared" si="234"/>
        <v>0</v>
      </c>
      <c r="P120" s="175">
        <f t="shared" si="234"/>
        <v>41000</v>
      </c>
      <c r="Q120" s="166">
        <f t="shared" si="234"/>
        <v>41000</v>
      </c>
      <c r="R120" s="175">
        <f t="shared" si="234"/>
        <v>0</v>
      </c>
      <c r="S120" s="175">
        <f t="shared" si="234"/>
        <v>0</v>
      </c>
      <c r="T120" s="167">
        <f t="shared" si="234"/>
        <v>41000</v>
      </c>
      <c r="U120" s="157"/>
      <c r="V120" s="170">
        <f t="shared" ref="V120:W128" si="235">SUM(V324,V936)</f>
        <v>0</v>
      </c>
      <c r="W120" s="175">
        <f t="shared" si="235"/>
        <v>0</v>
      </c>
      <c r="X120" s="166">
        <f t="shared" si="137"/>
        <v>0</v>
      </c>
      <c r="Y120" s="175">
        <f t="shared" ref="Y120:Z128" si="236">SUM(Y324,Y936)</f>
        <v>0</v>
      </c>
      <c r="Z120" s="175">
        <f t="shared" si="236"/>
        <v>0</v>
      </c>
      <c r="AA120" s="167">
        <f t="shared" si="154"/>
        <v>0</v>
      </c>
      <c r="AB120" s="157"/>
      <c r="AC120" s="170">
        <f t="shared" ref="AC120:AD128" si="237">SUM(AC324,AC936)</f>
        <v>0</v>
      </c>
      <c r="AD120" s="175">
        <f t="shared" si="237"/>
        <v>0</v>
      </c>
      <c r="AE120" s="166">
        <f t="shared" si="138"/>
        <v>0</v>
      </c>
      <c r="AF120" s="175">
        <f t="shared" ref="AF120:AG128" si="238">SUM(AF324,AF936)</f>
        <v>0</v>
      </c>
      <c r="AG120" s="175">
        <f t="shared" si="238"/>
        <v>0</v>
      </c>
      <c r="AH120" s="167">
        <f t="shared" si="157"/>
        <v>0</v>
      </c>
      <c r="AJ120" s="163">
        <f t="shared" ref="AJ120:AU128" si="239">SUM(AJ324,AJ936)</f>
        <v>41000</v>
      </c>
      <c r="AK120" s="163">
        <f t="shared" si="239"/>
        <v>0</v>
      </c>
      <c r="AL120" s="163">
        <f t="shared" si="239"/>
        <v>0</v>
      </c>
      <c r="AM120" s="163">
        <f t="shared" si="239"/>
        <v>0</v>
      </c>
      <c r="AN120" s="163">
        <f t="shared" si="239"/>
        <v>0</v>
      </c>
      <c r="AO120" s="163">
        <f t="shared" si="239"/>
        <v>0</v>
      </c>
      <c r="AP120" s="163">
        <f t="shared" si="239"/>
        <v>0</v>
      </c>
      <c r="AQ120" s="163">
        <f t="shared" si="239"/>
        <v>0</v>
      </c>
      <c r="AR120" s="163">
        <f t="shared" si="239"/>
        <v>0</v>
      </c>
      <c r="AS120" s="163">
        <f t="shared" si="239"/>
        <v>0</v>
      </c>
      <c r="AT120" s="163">
        <f t="shared" si="239"/>
        <v>0</v>
      </c>
      <c r="AU120" s="163">
        <f t="shared" si="239"/>
        <v>0</v>
      </c>
      <c r="AV120" s="163">
        <f t="shared" si="140"/>
        <v>41000</v>
      </c>
      <c r="AW120" s="168">
        <f t="shared" si="141"/>
        <v>0</v>
      </c>
      <c r="AY120" s="163">
        <f t="shared" si="142"/>
        <v>41000</v>
      </c>
      <c r="AZ120" s="163">
        <f t="shared" si="143"/>
        <v>0</v>
      </c>
      <c r="BA120" s="163">
        <f t="shared" si="144"/>
        <v>0</v>
      </c>
      <c r="BB120" s="163">
        <f t="shared" si="145"/>
        <v>0</v>
      </c>
      <c r="BC120" s="163">
        <f t="shared" si="146"/>
        <v>41000</v>
      </c>
      <c r="BD120" s="163">
        <f t="shared" si="147"/>
        <v>0</v>
      </c>
    </row>
    <row r="121" spans="2:56" x14ac:dyDescent="0.3">
      <c r="B121" s="169" t="s">
        <v>142</v>
      </c>
      <c r="C121" s="170">
        <f t="shared" si="231"/>
        <v>71000</v>
      </c>
      <c r="D121" s="171">
        <f t="shared" si="231"/>
        <v>6995</v>
      </c>
      <c r="E121" s="172">
        <f t="shared" si="134"/>
        <v>9.8521126760563377E-2</v>
      </c>
      <c r="F121" s="170">
        <f t="shared" si="232"/>
        <v>81153</v>
      </c>
      <c r="G121" s="171">
        <f t="shared" si="232"/>
        <v>81152.33</v>
      </c>
      <c r="H121" s="172">
        <f t="shared" si="135"/>
        <v>0.99999174398974777</v>
      </c>
      <c r="I121" s="170">
        <f t="shared" si="233"/>
        <v>21867</v>
      </c>
      <c r="J121" s="173">
        <f t="shared" si="233"/>
        <v>21867</v>
      </c>
      <c r="K121" s="174">
        <f t="shared" si="121"/>
        <v>1</v>
      </c>
      <c r="L121" s="170">
        <f t="shared" si="234"/>
        <v>0</v>
      </c>
      <c r="M121" s="173">
        <f t="shared" si="234"/>
        <v>70000</v>
      </c>
      <c r="N121" s="175">
        <f t="shared" si="234"/>
        <v>0</v>
      </c>
      <c r="O121" s="170">
        <f t="shared" si="234"/>
        <v>0</v>
      </c>
      <c r="P121" s="175">
        <f t="shared" si="234"/>
        <v>0</v>
      </c>
      <c r="Q121" s="166">
        <f t="shared" si="234"/>
        <v>0</v>
      </c>
      <c r="R121" s="175">
        <f t="shared" si="234"/>
        <v>0</v>
      </c>
      <c r="S121" s="175">
        <f t="shared" si="234"/>
        <v>0</v>
      </c>
      <c r="T121" s="167">
        <f t="shared" si="234"/>
        <v>0</v>
      </c>
      <c r="U121" s="157"/>
      <c r="V121" s="170">
        <f t="shared" si="235"/>
        <v>0</v>
      </c>
      <c r="W121" s="175">
        <f t="shared" si="235"/>
        <v>0</v>
      </c>
      <c r="X121" s="166">
        <f t="shared" si="137"/>
        <v>0</v>
      </c>
      <c r="Y121" s="175">
        <f t="shared" si="236"/>
        <v>0</v>
      </c>
      <c r="Z121" s="175">
        <f t="shared" si="236"/>
        <v>0</v>
      </c>
      <c r="AA121" s="167">
        <f t="shared" si="154"/>
        <v>0</v>
      </c>
      <c r="AB121" s="157"/>
      <c r="AC121" s="170">
        <f t="shared" si="237"/>
        <v>0</v>
      </c>
      <c r="AD121" s="175">
        <f t="shared" si="237"/>
        <v>0</v>
      </c>
      <c r="AE121" s="166">
        <f t="shared" si="138"/>
        <v>0</v>
      </c>
      <c r="AF121" s="175">
        <f t="shared" si="238"/>
        <v>0</v>
      </c>
      <c r="AG121" s="175">
        <f t="shared" si="238"/>
        <v>0</v>
      </c>
      <c r="AH121" s="167">
        <f t="shared" si="157"/>
        <v>0</v>
      </c>
      <c r="AJ121" s="163">
        <f t="shared" si="239"/>
        <v>0</v>
      </c>
      <c r="AK121" s="163">
        <f t="shared" si="239"/>
        <v>0</v>
      </c>
      <c r="AL121" s="163">
        <f t="shared" si="239"/>
        <v>0</v>
      </c>
      <c r="AM121" s="163">
        <f t="shared" si="239"/>
        <v>0</v>
      </c>
      <c r="AN121" s="163">
        <f t="shared" si="239"/>
        <v>0</v>
      </c>
      <c r="AO121" s="163">
        <f t="shared" si="239"/>
        <v>0</v>
      </c>
      <c r="AP121" s="163">
        <f t="shared" si="239"/>
        <v>0</v>
      </c>
      <c r="AQ121" s="163">
        <f t="shared" si="239"/>
        <v>0</v>
      </c>
      <c r="AR121" s="163">
        <f t="shared" si="239"/>
        <v>0</v>
      </c>
      <c r="AS121" s="163">
        <f t="shared" si="239"/>
        <v>0</v>
      </c>
      <c r="AT121" s="163">
        <f t="shared" si="239"/>
        <v>0</v>
      </c>
      <c r="AU121" s="163">
        <f t="shared" si="239"/>
        <v>0</v>
      </c>
      <c r="AV121" s="163">
        <f t="shared" si="140"/>
        <v>0</v>
      </c>
      <c r="AW121" s="168">
        <f t="shared" si="141"/>
        <v>0</v>
      </c>
      <c r="AY121" s="163">
        <f t="shared" si="142"/>
        <v>0</v>
      </c>
      <c r="AZ121" s="163">
        <f t="shared" si="143"/>
        <v>0</v>
      </c>
      <c r="BA121" s="163">
        <f t="shared" si="144"/>
        <v>0</v>
      </c>
      <c r="BB121" s="163">
        <f t="shared" si="145"/>
        <v>0</v>
      </c>
      <c r="BC121" s="163">
        <f t="shared" si="146"/>
        <v>0</v>
      </c>
      <c r="BD121" s="163">
        <f t="shared" si="147"/>
        <v>0</v>
      </c>
    </row>
    <row r="122" spans="2:56" x14ac:dyDescent="0.3">
      <c r="B122" s="169" t="s">
        <v>143</v>
      </c>
      <c r="C122" s="170">
        <f t="shared" si="231"/>
        <v>0</v>
      </c>
      <c r="D122" s="171">
        <f t="shared" si="231"/>
        <v>0</v>
      </c>
      <c r="E122" s="172">
        <f t="shared" si="134"/>
        <v>0</v>
      </c>
      <c r="F122" s="170">
        <f t="shared" si="232"/>
        <v>2599</v>
      </c>
      <c r="G122" s="171">
        <f t="shared" si="232"/>
        <v>2599.8000000000002</v>
      </c>
      <c r="H122" s="172">
        <f t="shared" si="135"/>
        <v>1.0003078106964218</v>
      </c>
      <c r="I122" s="170">
        <f t="shared" si="233"/>
        <v>0</v>
      </c>
      <c r="J122" s="173">
        <f t="shared" si="233"/>
        <v>0</v>
      </c>
      <c r="K122" s="174">
        <f t="shared" si="121"/>
        <v>0</v>
      </c>
      <c r="L122" s="170">
        <f t="shared" si="234"/>
        <v>0</v>
      </c>
      <c r="M122" s="173">
        <f t="shared" si="234"/>
        <v>0</v>
      </c>
      <c r="N122" s="175">
        <f t="shared" si="234"/>
        <v>0</v>
      </c>
      <c r="O122" s="170">
        <f t="shared" si="234"/>
        <v>0</v>
      </c>
      <c r="P122" s="175">
        <f t="shared" si="234"/>
        <v>0</v>
      </c>
      <c r="Q122" s="166">
        <f t="shared" si="234"/>
        <v>0</v>
      </c>
      <c r="R122" s="175">
        <f t="shared" si="234"/>
        <v>0</v>
      </c>
      <c r="S122" s="175">
        <f t="shared" si="234"/>
        <v>0</v>
      </c>
      <c r="T122" s="167">
        <f t="shared" si="234"/>
        <v>0</v>
      </c>
      <c r="U122" s="157"/>
      <c r="V122" s="170">
        <f t="shared" si="235"/>
        <v>0</v>
      </c>
      <c r="W122" s="175">
        <f t="shared" si="235"/>
        <v>0</v>
      </c>
      <c r="X122" s="166">
        <f t="shared" si="137"/>
        <v>0</v>
      </c>
      <c r="Y122" s="175">
        <f t="shared" si="236"/>
        <v>0</v>
      </c>
      <c r="Z122" s="175">
        <f t="shared" si="236"/>
        <v>0</v>
      </c>
      <c r="AA122" s="167">
        <f t="shared" si="154"/>
        <v>0</v>
      </c>
      <c r="AB122" s="157"/>
      <c r="AC122" s="170">
        <f t="shared" si="237"/>
        <v>0</v>
      </c>
      <c r="AD122" s="175">
        <f t="shared" si="237"/>
        <v>0</v>
      </c>
      <c r="AE122" s="166">
        <f t="shared" si="138"/>
        <v>0</v>
      </c>
      <c r="AF122" s="175">
        <f t="shared" si="238"/>
        <v>0</v>
      </c>
      <c r="AG122" s="175">
        <f t="shared" si="238"/>
        <v>0</v>
      </c>
      <c r="AH122" s="167">
        <f t="shared" si="157"/>
        <v>0</v>
      </c>
      <c r="AJ122" s="163">
        <f t="shared" si="239"/>
        <v>0</v>
      </c>
      <c r="AK122" s="163">
        <f t="shared" si="239"/>
        <v>0</v>
      </c>
      <c r="AL122" s="163">
        <f t="shared" si="239"/>
        <v>0</v>
      </c>
      <c r="AM122" s="163">
        <f t="shared" si="239"/>
        <v>0</v>
      </c>
      <c r="AN122" s="163">
        <f t="shared" si="239"/>
        <v>0</v>
      </c>
      <c r="AO122" s="163">
        <f t="shared" si="239"/>
        <v>0</v>
      </c>
      <c r="AP122" s="163">
        <f t="shared" si="239"/>
        <v>0</v>
      </c>
      <c r="AQ122" s="163">
        <f t="shared" si="239"/>
        <v>0</v>
      </c>
      <c r="AR122" s="163">
        <f t="shared" si="239"/>
        <v>0</v>
      </c>
      <c r="AS122" s="163">
        <f t="shared" si="239"/>
        <v>0</v>
      </c>
      <c r="AT122" s="163">
        <f t="shared" si="239"/>
        <v>0</v>
      </c>
      <c r="AU122" s="163">
        <f t="shared" si="239"/>
        <v>0</v>
      </c>
      <c r="AV122" s="163">
        <f t="shared" si="140"/>
        <v>0</v>
      </c>
      <c r="AW122" s="168">
        <f t="shared" si="141"/>
        <v>0</v>
      </c>
      <c r="AY122" s="163">
        <f t="shared" si="142"/>
        <v>0</v>
      </c>
      <c r="AZ122" s="163">
        <f t="shared" si="143"/>
        <v>0</v>
      </c>
      <c r="BA122" s="163">
        <f t="shared" si="144"/>
        <v>0</v>
      </c>
      <c r="BB122" s="163">
        <f t="shared" si="145"/>
        <v>0</v>
      </c>
      <c r="BC122" s="163">
        <f t="shared" si="146"/>
        <v>0</v>
      </c>
      <c r="BD122" s="163">
        <f t="shared" si="147"/>
        <v>0</v>
      </c>
    </row>
    <row r="123" spans="2:56" x14ac:dyDescent="0.3">
      <c r="B123" s="169" t="s">
        <v>144</v>
      </c>
      <c r="C123" s="170">
        <f t="shared" si="231"/>
        <v>0</v>
      </c>
      <c r="D123" s="171">
        <f t="shared" si="231"/>
        <v>0</v>
      </c>
      <c r="E123" s="172">
        <f t="shared" si="134"/>
        <v>0</v>
      </c>
      <c r="F123" s="170">
        <f t="shared" si="232"/>
        <v>0</v>
      </c>
      <c r="G123" s="171">
        <f t="shared" si="232"/>
        <v>0</v>
      </c>
      <c r="H123" s="172">
        <f t="shared" si="135"/>
        <v>0</v>
      </c>
      <c r="I123" s="170">
        <f t="shared" si="233"/>
        <v>0</v>
      </c>
      <c r="J123" s="173">
        <f t="shared" si="233"/>
        <v>0</v>
      </c>
      <c r="K123" s="174">
        <f t="shared" si="121"/>
        <v>0</v>
      </c>
      <c r="L123" s="170">
        <f t="shared" si="234"/>
        <v>30000</v>
      </c>
      <c r="M123" s="173">
        <f t="shared" si="234"/>
        <v>30000</v>
      </c>
      <c r="N123" s="175">
        <f t="shared" si="234"/>
        <v>0</v>
      </c>
      <c r="O123" s="170">
        <f t="shared" si="234"/>
        <v>0</v>
      </c>
      <c r="P123" s="175">
        <f t="shared" si="234"/>
        <v>0</v>
      </c>
      <c r="Q123" s="166">
        <f t="shared" si="234"/>
        <v>0</v>
      </c>
      <c r="R123" s="175">
        <f t="shared" si="234"/>
        <v>0</v>
      </c>
      <c r="S123" s="175">
        <f t="shared" si="234"/>
        <v>0</v>
      </c>
      <c r="T123" s="167">
        <f t="shared" si="234"/>
        <v>0</v>
      </c>
      <c r="U123" s="157"/>
      <c r="V123" s="170">
        <f t="shared" si="235"/>
        <v>0</v>
      </c>
      <c r="W123" s="175">
        <f t="shared" si="235"/>
        <v>0</v>
      </c>
      <c r="X123" s="166">
        <f t="shared" si="137"/>
        <v>0</v>
      </c>
      <c r="Y123" s="175">
        <f t="shared" si="236"/>
        <v>0</v>
      </c>
      <c r="Z123" s="175">
        <f t="shared" si="236"/>
        <v>0</v>
      </c>
      <c r="AA123" s="167">
        <f t="shared" si="154"/>
        <v>0</v>
      </c>
      <c r="AB123" s="157"/>
      <c r="AC123" s="170">
        <f t="shared" si="237"/>
        <v>0</v>
      </c>
      <c r="AD123" s="175">
        <f t="shared" si="237"/>
        <v>0</v>
      </c>
      <c r="AE123" s="166">
        <f t="shared" si="138"/>
        <v>0</v>
      </c>
      <c r="AF123" s="175">
        <f t="shared" si="238"/>
        <v>0</v>
      </c>
      <c r="AG123" s="175">
        <f t="shared" si="238"/>
        <v>0</v>
      </c>
      <c r="AH123" s="167">
        <f t="shared" si="157"/>
        <v>0</v>
      </c>
      <c r="AJ123" s="163">
        <f t="shared" si="239"/>
        <v>0</v>
      </c>
      <c r="AK123" s="163">
        <f t="shared" si="239"/>
        <v>0</v>
      </c>
      <c r="AL123" s="163">
        <f t="shared" si="239"/>
        <v>0</v>
      </c>
      <c r="AM123" s="163">
        <f t="shared" si="239"/>
        <v>0</v>
      </c>
      <c r="AN123" s="163">
        <f t="shared" si="239"/>
        <v>0</v>
      </c>
      <c r="AO123" s="163">
        <f t="shared" si="239"/>
        <v>0</v>
      </c>
      <c r="AP123" s="163">
        <f t="shared" si="239"/>
        <v>0</v>
      </c>
      <c r="AQ123" s="163">
        <f t="shared" si="239"/>
        <v>0</v>
      </c>
      <c r="AR123" s="163">
        <f t="shared" si="239"/>
        <v>0</v>
      </c>
      <c r="AS123" s="163">
        <f t="shared" si="239"/>
        <v>0</v>
      </c>
      <c r="AT123" s="163">
        <f t="shared" si="239"/>
        <v>0</v>
      </c>
      <c r="AU123" s="163">
        <f t="shared" si="239"/>
        <v>0</v>
      </c>
      <c r="AV123" s="163">
        <f t="shared" si="140"/>
        <v>0</v>
      </c>
      <c r="AW123" s="168">
        <f t="shared" si="141"/>
        <v>0</v>
      </c>
      <c r="AY123" s="163">
        <f t="shared" si="142"/>
        <v>0</v>
      </c>
      <c r="AZ123" s="163">
        <f t="shared" si="143"/>
        <v>0</v>
      </c>
      <c r="BA123" s="163">
        <f t="shared" si="144"/>
        <v>0</v>
      </c>
      <c r="BB123" s="163">
        <f t="shared" si="145"/>
        <v>0</v>
      </c>
      <c r="BC123" s="163">
        <f t="shared" si="146"/>
        <v>0</v>
      </c>
      <c r="BD123" s="163">
        <f t="shared" si="147"/>
        <v>0</v>
      </c>
    </row>
    <row r="124" spans="2:56" x14ac:dyDescent="0.3">
      <c r="B124" s="169" t="s">
        <v>145</v>
      </c>
      <c r="C124" s="170">
        <f t="shared" si="231"/>
        <v>90000</v>
      </c>
      <c r="D124" s="171">
        <f t="shared" si="231"/>
        <v>58000</v>
      </c>
      <c r="E124" s="172">
        <f t="shared" si="134"/>
        <v>0.64444444444444449</v>
      </c>
      <c r="F124" s="170">
        <f t="shared" si="232"/>
        <v>156152</v>
      </c>
      <c r="G124" s="171">
        <f t="shared" si="232"/>
        <v>156151.29999999999</v>
      </c>
      <c r="H124" s="172">
        <f t="shared" si="135"/>
        <v>0.99999551718838042</v>
      </c>
      <c r="I124" s="170">
        <f t="shared" si="233"/>
        <v>55210</v>
      </c>
      <c r="J124" s="173">
        <f t="shared" si="233"/>
        <v>54697</v>
      </c>
      <c r="K124" s="174">
        <f t="shared" si="121"/>
        <v>0.99070820503531964</v>
      </c>
      <c r="L124" s="170">
        <f t="shared" si="234"/>
        <v>130013</v>
      </c>
      <c r="M124" s="173">
        <f t="shared" si="234"/>
        <v>130013</v>
      </c>
      <c r="N124" s="175">
        <f t="shared" si="234"/>
        <v>0</v>
      </c>
      <c r="O124" s="170">
        <f t="shared" si="234"/>
        <v>53300</v>
      </c>
      <c r="P124" s="175">
        <f t="shared" si="234"/>
        <v>0</v>
      </c>
      <c r="Q124" s="166">
        <f t="shared" si="234"/>
        <v>53300</v>
      </c>
      <c r="R124" s="175">
        <f t="shared" si="234"/>
        <v>0</v>
      </c>
      <c r="S124" s="175">
        <f t="shared" si="234"/>
        <v>0</v>
      </c>
      <c r="T124" s="167">
        <f t="shared" si="234"/>
        <v>53300</v>
      </c>
      <c r="U124" s="157"/>
      <c r="V124" s="170">
        <f t="shared" si="235"/>
        <v>53000</v>
      </c>
      <c r="W124" s="175">
        <f t="shared" si="235"/>
        <v>0</v>
      </c>
      <c r="X124" s="166">
        <f t="shared" si="137"/>
        <v>53000</v>
      </c>
      <c r="Y124" s="175">
        <f t="shared" si="236"/>
        <v>0</v>
      </c>
      <c r="Z124" s="175">
        <f t="shared" si="236"/>
        <v>0</v>
      </c>
      <c r="AA124" s="167">
        <f t="shared" si="154"/>
        <v>53000</v>
      </c>
      <c r="AB124" s="157"/>
      <c r="AC124" s="170">
        <f t="shared" si="237"/>
        <v>53000</v>
      </c>
      <c r="AD124" s="175">
        <f t="shared" si="237"/>
        <v>0</v>
      </c>
      <c r="AE124" s="166">
        <f t="shared" si="138"/>
        <v>53000</v>
      </c>
      <c r="AF124" s="175">
        <f t="shared" si="238"/>
        <v>0</v>
      </c>
      <c r="AG124" s="175">
        <f t="shared" si="238"/>
        <v>0</v>
      </c>
      <c r="AH124" s="167">
        <f t="shared" si="157"/>
        <v>53000</v>
      </c>
      <c r="AJ124" s="163">
        <f t="shared" si="239"/>
        <v>0</v>
      </c>
      <c r="AK124" s="163">
        <f t="shared" si="239"/>
        <v>0</v>
      </c>
      <c r="AL124" s="163">
        <f t="shared" si="239"/>
        <v>0</v>
      </c>
      <c r="AM124" s="163">
        <f t="shared" si="239"/>
        <v>53300</v>
      </c>
      <c r="AN124" s="163">
        <f t="shared" si="239"/>
        <v>0</v>
      </c>
      <c r="AO124" s="163">
        <f t="shared" si="239"/>
        <v>0</v>
      </c>
      <c r="AP124" s="163">
        <f t="shared" si="239"/>
        <v>0</v>
      </c>
      <c r="AQ124" s="163">
        <f t="shared" si="239"/>
        <v>0</v>
      </c>
      <c r="AR124" s="163">
        <f t="shared" si="239"/>
        <v>0</v>
      </c>
      <c r="AS124" s="163">
        <f t="shared" si="239"/>
        <v>0</v>
      </c>
      <c r="AT124" s="163">
        <f t="shared" si="239"/>
        <v>0</v>
      </c>
      <c r="AU124" s="163">
        <f t="shared" si="239"/>
        <v>0</v>
      </c>
      <c r="AV124" s="163">
        <f t="shared" si="140"/>
        <v>53300</v>
      </c>
      <c r="AW124" s="168">
        <f t="shared" si="141"/>
        <v>0</v>
      </c>
      <c r="AY124" s="163">
        <f t="shared" si="142"/>
        <v>0</v>
      </c>
      <c r="AZ124" s="163">
        <f t="shared" si="143"/>
        <v>53300</v>
      </c>
      <c r="BA124" s="163">
        <f t="shared" si="144"/>
        <v>0</v>
      </c>
      <c r="BB124" s="163">
        <f t="shared" si="145"/>
        <v>0</v>
      </c>
      <c r="BC124" s="163">
        <f t="shared" si="146"/>
        <v>53300</v>
      </c>
      <c r="BD124" s="163">
        <f t="shared" si="147"/>
        <v>0</v>
      </c>
    </row>
    <row r="125" spans="2:56" x14ac:dyDescent="0.3">
      <c r="B125" s="169" t="s">
        <v>146</v>
      </c>
      <c r="C125" s="170">
        <f t="shared" si="231"/>
        <v>0</v>
      </c>
      <c r="D125" s="171">
        <f t="shared" si="231"/>
        <v>0</v>
      </c>
      <c r="E125" s="172">
        <f t="shared" si="134"/>
        <v>0</v>
      </c>
      <c r="F125" s="170">
        <f t="shared" si="232"/>
        <v>12500</v>
      </c>
      <c r="G125" s="171">
        <f t="shared" si="232"/>
        <v>5000</v>
      </c>
      <c r="H125" s="172">
        <f t="shared" si="135"/>
        <v>0.4</v>
      </c>
      <c r="I125" s="170">
        <f t="shared" si="233"/>
        <v>14080</v>
      </c>
      <c r="J125" s="173">
        <f t="shared" si="233"/>
        <v>14029.84</v>
      </c>
      <c r="K125" s="174">
        <f t="shared" si="121"/>
        <v>0.99643749999999998</v>
      </c>
      <c r="L125" s="170">
        <f t="shared" si="234"/>
        <v>6073</v>
      </c>
      <c r="M125" s="173">
        <f t="shared" si="234"/>
        <v>0</v>
      </c>
      <c r="N125" s="175">
        <f t="shared" si="234"/>
        <v>0</v>
      </c>
      <c r="O125" s="170">
        <f t="shared" si="234"/>
        <v>11500</v>
      </c>
      <c r="P125" s="175">
        <f t="shared" si="234"/>
        <v>0</v>
      </c>
      <c r="Q125" s="166">
        <f t="shared" si="234"/>
        <v>11500</v>
      </c>
      <c r="R125" s="175">
        <f t="shared" si="234"/>
        <v>0</v>
      </c>
      <c r="S125" s="175">
        <f t="shared" si="234"/>
        <v>0</v>
      </c>
      <c r="T125" s="167">
        <f t="shared" si="234"/>
        <v>11500</v>
      </c>
      <c r="U125" s="157"/>
      <c r="V125" s="170">
        <f t="shared" si="235"/>
        <v>12392</v>
      </c>
      <c r="W125" s="175">
        <f t="shared" si="235"/>
        <v>0</v>
      </c>
      <c r="X125" s="166">
        <f t="shared" si="137"/>
        <v>12392</v>
      </c>
      <c r="Y125" s="175">
        <f t="shared" si="236"/>
        <v>0</v>
      </c>
      <c r="Z125" s="175">
        <f t="shared" si="236"/>
        <v>0</v>
      </c>
      <c r="AA125" s="167">
        <f t="shared" si="154"/>
        <v>12392</v>
      </c>
      <c r="AB125" s="157"/>
      <c r="AC125" s="170">
        <f t="shared" si="237"/>
        <v>15127</v>
      </c>
      <c r="AD125" s="175">
        <f t="shared" si="237"/>
        <v>0</v>
      </c>
      <c r="AE125" s="166">
        <f t="shared" si="138"/>
        <v>15127</v>
      </c>
      <c r="AF125" s="175">
        <f t="shared" si="238"/>
        <v>0</v>
      </c>
      <c r="AG125" s="175">
        <f t="shared" si="238"/>
        <v>0</v>
      </c>
      <c r="AH125" s="167">
        <f t="shared" si="157"/>
        <v>15127</v>
      </c>
      <c r="AJ125" s="163">
        <f t="shared" si="239"/>
        <v>0</v>
      </c>
      <c r="AK125" s="163">
        <f t="shared" si="239"/>
        <v>0</v>
      </c>
      <c r="AL125" s="163">
        <f t="shared" si="239"/>
        <v>0</v>
      </c>
      <c r="AM125" s="163">
        <f t="shared" si="239"/>
        <v>11500</v>
      </c>
      <c r="AN125" s="163">
        <f t="shared" si="239"/>
        <v>0</v>
      </c>
      <c r="AO125" s="163">
        <f t="shared" si="239"/>
        <v>0</v>
      </c>
      <c r="AP125" s="163">
        <f t="shared" si="239"/>
        <v>0</v>
      </c>
      <c r="AQ125" s="163">
        <f t="shared" si="239"/>
        <v>0</v>
      </c>
      <c r="AR125" s="163">
        <f t="shared" si="239"/>
        <v>0</v>
      </c>
      <c r="AS125" s="163">
        <f t="shared" si="239"/>
        <v>0</v>
      </c>
      <c r="AT125" s="163">
        <f t="shared" si="239"/>
        <v>0</v>
      </c>
      <c r="AU125" s="163">
        <f t="shared" si="239"/>
        <v>0</v>
      </c>
      <c r="AV125" s="163">
        <f t="shared" si="140"/>
        <v>11500</v>
      </c>
      <c r="AW125" s="168">
        <f t="shared" si="141"/>
        <v>0</v>
      </c>
      <c r="AY125" s="163">
        <f t="shared" si="142"/>
        <v>0</v>
      </c>
      <c r="AZ125" s="163">
        <f t="shared" si="143"/>
        <v>11500</v>
      </c>
      <c r="BA125" s="163">
        <f t="shared" si="144"/>
        <v>0</v>
      </c>
      <c r="BB125" s="163">
        <f t="shared" si="145"/>
        <v>0</v>
      </c>
      <c r="BC125" s="163">
        <f t="shared" si="146"/>
        <v>11500</v>
      </c>
      <c r="BD125" s="163">
        <f t="shared" si="147"/>
        <v>0</v>
      </c>
    </row>
    <row r="126" spans="2:56" x14ac:dyDescent="0.3">
      <c r="B126" s="169" t="s">
        <v>147</v>
      </c>
      <c r="C126" s="170">
        <f t="shared" si="231"/>
        <v>0</v>
      </c>
      <c r="D126" s="171">
        <f t="shared" si="231"/>
        <v>0</v>
      </c>
      <c r="E126" s="172">
        <f t="shared" si="134"/>
        <v>0</v>
      </c>
      <c r="F126" s="170">
        <f t="shared" si="232"/>
        <v>0</v>
      </c>
      <c r="G126" s="171">
        <f t="shared" si="232"/>
        <v>0</v>
      </c>
      <c r="H126" s="172">
        <f t="shared" si="135"/>
        <v>0</v>
      </c>
      <c r="I126" s="170">
        <f t="shared" si="233"/>
        <v>18660</v>
      </c>
      <c r="J126" s="173">
        <f t="shared" si="233"/>
        <v>0</v>
      </c>
      <c r="K126" s="174">
        <f t="shared" si="121"/>
        <v>0</v>
      </c>
      <c r="L126" s="170">
        <f t="shared" si="234"/>
        <v>0</v>
      </c>
      <c r="M126" s="173">
        <f t="shared" si="234"/>
        <v>0</v>
      </c>
      <c r="N126" s="175">
        <f t="shared" si="234"/>
        <v>0</v>
      </c>
      <c r="O126" s="170">
        <f t="shared" si="234"/>
        <v>0</v>
      </c>
      <c r="P126" s="175">
        <f t="shared" si="234"/>
        <v>0</v>
      </c>
      <c r="Q126" s="166">
        <f t="shared" si="234"/>
        <v>0</v>
      </c>
      <c r="R126" s="175">
        <f t="shared" si="234"/>
        <v>0</v>
      </c>
      <c r="S126" s="175">
        <f t="shared" si="234"/>
        <v>0</v>
      </c>
      <c r="T126" s="167">
        <f t="shared" si="234"/>
        <v>0</v>
      </c>
      <c r="U126" s="157"/>
      <c r="V126" s="170">
        <f t="shared" si="235"/>
        <v>0</v>
      </c>
      <c r="W126" s="175">
        <f t="shared" si="235"/>
        <v>0</v>
      </c>
      <c r="X126" s="166">
        <f t="shared" si="137"/>
        <v>0</v>
      </c>
      <c r="Y126" s="175">
        <f t="shared" si="236"/>
        <v>0</v>
      </c>
      <c r="Z126" s="175">
        <f t="shared" si="236"/>
        <v>0</v>
      </c>
      <c r="AA126" s="167">
        <f t="shared" si="154"/>
        <v>0</v>
      </c>
      <c r="AB126" s="157"/>
      <c r="AC126" s="170">
        <f t="shared" si="237"/>
        <v>0</v>
      </c>
      <c r="AD126" s="175">
        <f t="shared" si="237"/>
        <v>0</v>
      </c>
      <c r="AE126" s="166">
        <f t="shared" si="138"/>
        <v>0</v>
      </c>
      <c r="AF126" s="175">
        <f t="shared" si="238"/>
        <v>0</v>
      </c>
      <c r="AG126" s="175">
        <f t="shared" si="238"/>
        <v>0</v>
      </c>
      <c r="AH126" s="167">
        <f t="shared" si="157"/>
        <v>0</v>
      </c>
      <c r="AJ126" s="163">
        <f t="shared" si="239"/>
        <v>0</v>
      </c>
      <c r="AK126" s="163">
        <f t="shared" si="239"/>
        <v>0</v>
      </c>
      <c r="AL126" s="163">
        <f t="shared" si="239"/>
        <v>0</v>
      </c>
      <c r="AM126" s="163">
        <f t="shared" si="239"/>
        <v>0</v>
      </c>
      <c r="AN126" s="163">
        <f t="shared" si="239"/>
        <v>0</v>
      </c>
      <c r="AO126" s="163">
        <f t="shared" si="239"/>
        <v>0</v>
      </c>
      <c r="AP126" s="163">
        <f t="shared" si="239"/>
        <v>0</v>
      </c>
      <c r="AQ126" s="163">
        <f t="shared" si="239"/>
        <v>0</v>
      </c>
      <c r="AR126" s="163">
        <f t="shared" si="239"/>
        <v>0</v>
      </c>
      <c r="AS126" s="163">
        <f t="shared" si="239"/>
        <v>0</v>
      </c>
      <c r="AT126" s="163">
        <f t="shared" si="239"/>
        <v>0</v>
      </c>
      <c r="AU126" s="163">
        <f t="shared" si="239"/>
        <v>0</v>
      </c>
      <c r="AV126" s="163">
        <f t="shared" si="140"/>
        <v>0</v>
      </c>
      <c r="AW126" s="168">
        <f t="shared" si="141"/>
        <v>0</v>
      </c>
      <c r="AY126" s="163">
        <f t="shared" si="142"/>
        <v>0</v>
      </c>
      <c r="AZ126" s="163">
        <f t="shared" si="143"/>
        <v>0</v>
      </c>
      <c r="BA126" s="163">
        <f t="shared" si="144"/>
        <v>0</v>
      </c>
      <c r="BB126" s="163">
        <f t="shared" si="145"/>
        <v>0</v>
      </c>
      <c r="BC126" s="163">
        <f t="shared" si="146"/>
        <v>0</v>
      </c>
      <c r="BD126" s="163">
        <f t="shared" si="147"/>
        <v>0</v>
      </c>
    </row>
    <row r="127" spans="2:56" x14ac:dyDescent="0.3">
      <c r="B127" s="169" t="s">
        <v>148</v>
      </c>
      <c r="C127" s="170">
        <f t="shared" si="231"/>
        <v>0</v>
      </c>
      <c r="D127" s="171">
        <f t="shared" si="231"/>
        <v>0</v>
      </c>
      <c r="E127" s="172">
        <f t="shared" si="134"/>
        <v>0</v>
      </c>
      <c r="F127" s="170">
        <f t="shared" si="232"/>
        <v>0</v>
      </c>
      <c r="G127" s="171">
        <f t="shared" si="232"/>
        <v>0</v>
      </c>
      <c r="H127" s="172">
        <f t="shared" si="135"/>
        <v>0</v>
      </c>
      <c r="I127" s="170">
        <f t="shared" si="233"/>
        <v>0</v>
      </c>
      <c r="J127" s="173">
        <f t="shared" si="233"/>
        <v>0</v>
      </c>
      <c r="K127" s="174">
        <f t="shared" si="121"/>
        <v>0</v>
      </c>
      <c r="L127" s="170">
        <f t="shared" si="234"/>
        <v>0</v>
      </c>
      <c r="M127" s="173">
        <f t="shared" si="234"/>
        <v>0</v>
      </c>
      <c r="N127" s="175">
        <f t="shared" si="234"/>
        <v>0</v>
      </c>
      <c r="O127" s="170">
        <f t="shared" si="234"/>
        <v>0</v>
      </c>
      <c r="P127" s="175">
        <f t="shared" si="234"/>
        <v>0</v>
      </c>
      <c r="Q127" s="166">
        <f t="shared" si="234"/>
        <v>0</v>
      </c>
      <c r="R127" s="175">
        <f t="shared" si="234"/>
        <v>0</v>
      </c>
      <c r="S127" s="175">
        <f t="shared" si="234"/>
        <v>0</v>
      </c>
      <c r="T127" s="167">
        <f t="shared" si="234"/>
        <v>0</v>
      </c>
      <c r="U127" s="157"/>
      <c r="V127" s="170">
        <f t="shared" si="235"/>
        <v>0</v>
      </c>
      <c r="W127" s="175">
        <f t="shared" si="235"/>
        <v>0</v>
      </c>
      <c r="X127" s="166">
        <f t="shared" si="137"/>
        <v>0</v>
      </c>
      <c r="Y127" s="175">
        <f t="shared" si="236"/>
        <v>0</v>
      </c>
      <c r="Z127" s="175">
        <f t="shared" si="236"/>
        <v>0</v>
      </c>
      <c r="AA127" s="167">
        <f t="shared" si="154"/>
        <v>0</v>
      </c>
      <c r="AB127" s="157"/>
      <c r="AC127" s="170">
        <f t="shared" si="237"/>
        <v>0</v>
      </c>
      <c r="AD127" s="175">
        <f t="shared" si="237"/>
        <v>0</v>
      </c>
      <c r="AE127" s="166">
        <f t="shared" si="138"/>
        <v>0</v>
      </c>
      <c r="AF127" s="175">
        <f t="shared" si="238"/>
        <v>0</v>
      </c>
      <c r="AG127" s="175">
        <f t="shared" si="238"/>
        <v>0</v>
      </c>
      <c r="AH127" s="167">
        <f t="shared" si="157"/>
        <v>0</v>
      </c>
      <c r="AJ127" s="163">
        <f t="shared" si="239"/>
        <v>0</v>
      </c>
      <c r="AK127" s="163">
        <f t="shared" si="239"/>
        <v>0</v>
      </c>
      <c r="AL127" s="163">
        <f t="shared" si="239"/>
        <v>0</v>
      </c>
      <c r="AM127" s="163">
        <f t="shared" si="239"/>
        <v>0</v>
      </c>
      <c r="AN127" s="163">
        <f t="shared" si="239"/>
        <v>0</v>
      </c>
      <c r="AO127" s="163">
        <f t="shared" si="239"/>
        <v>0</v>
      </c>
      <c r="AP127" s="163">
        <f t="shared" si="239"/>
        <v>0</v>
      </c>
      <c r="AQ127" s="163">
        <f t="shared" si="239"/>
        <v>0</v>
      </c>
      <c r="AR127" s="163">
        <f t="shared" si="239"/>
        <v>0</v>
      </c>
      <c r="AS127" s="163">
        <f t="shared" si="239"/>
        <v>0</v>
      </c>
      <c r="AT127" s="163">
        <f t="shared" si="239"/>
        <v>0</v>
      </c>
      <c r="AU127" s="163">
        <f t="shared" si="239"/>
        <v>0</v>
      </c>
      <c r="AV127" s="163">
        <f t="shared" si="140"/>
        <v>0</v>
      </c>
      <c r="AW127" s="168">
        <f t="shared" si="141"/>
        <v>0</v>
      </c>
      <c r="AY127" s="163">
        <f t="shared" si="142"/>
        <v>0</v>
      </c>
      <c r="AZ127" s="163">
        <f t="shared" si="143"/>
        <v>0</v>
      </c>
      <c r="BA127" s="163">
        <f t="shared" si="144"/>
        <v>0</v>
      </c>
      <c r="BB127" s="163">
        <f t="shared" si="145"/>
        <v>0</v>
      </c>
      <c r="BC127" s="163">
        <f t="shared" si="146"/>
        <v>0</v>
      </c>
      <c r="BD127" s="163">
        <f t="shared" si="147"/>
        <v>0</v>
      </c>
    </row>
    <row r="128" spans="2:56" x14ac:dyDescent="0.3">
      <c r="B128" s="169" t="s">
        <v>149</v>
      </c>
      <c r="C128" s="170">
        <f t="shared" si="231"/>
        <v>250252</v>
      </c>
      <c r="D128" s="171">
        <f t="shared" si="231"/>
        <v>40164.25</v>
      </c>
      <c r="E128" s="172">
        <f t="shared" si="134"/>
        <v>0.16049522081741605</v>
      </c>
      <c r="F128" s="170">
        <f t="shared" si="232"/>
        <v>231041</v>
      </c>
      <c r="G128" s="171">
        <f t="shared" si="232"/>
        <v>208390.35</v>
      </c>
      <c r="H128" s="172">
        <f t="shared" si="135"/>
        <v>0.90196263866586457</v>
      </c>
      <c r="I128" s="170">
        <f t="shared" si="233"/>
        <v>45530</v>
      </c>
      <c r="J128" s="173">
        <f t="shared" si="233"/>
        <v>37729.99</v>
      </c>
      <c r="K128" s="174">
        <f t="shared" si="121"/>
        <v>0.82868416428728309</v>
      </c>
      <c r="L128" s="170">
        <f t="shared" si="234"/>
        <v>0</v>
      </c>
      <c r="M128" s="173">
        <f t="shared" si="234"/>
        <v>12000</v>
      </c>
      <c r="N128" s="175">
        <f t="shared" si="234"/>
        <v>0</v>
      </c>
      <c r="O128" s="170">
        <f t="shared" si="234"/>
        <v>62000</v>
      </c>
      <c r="P128" s="175">
        <f t="shared" si="234"/>
        <v>0</v>
      </c>
      <c r="Q128" s="166">
        <f t="shared" si="234"/>
        <v>62000</v>
      </c>
      <c r="R128" s="175">
        <f t="shared" si="234"/>
        <v>0</v>
      </c>
      <c r="S128" s="175">
        <f t="shared" si="234"/>
        <v>0</v>
      </c>
      <c r="T128" s="167">
        <f t="shared" si="234"/>
        <v>62000</v>
      </c>
      <c r="U128" s="157"/>
      <c r="V128" s="170">
        <f t="shared" si="235"/>
        <v>66057</v>
      </c>
      <c r="W128" s="175">
        <f t="shared" si="235"/>
        <v>0</v>
      </c>
      <c r="X128" s="166">
        <f t="shared" si="137"/>
        <v>66057</v>
      </c>
      <c r="Y128" s="175">
        <f t="shared" si="236"/>
        <v>0</v>
      </c>
      <c r="Z128" s="175">
        <f t="shared" si="236"/>
        <v>0</v>
      </c>
      <c r="AA128" s="167">
        <f t="shared" si="154"/>
        <v>66057</v>
      </c>
      <c r="AB128" s="157"/>
      <c r="AC128" s="170">
        <f t="shared" si="237"/>
        <v>66057</v>
      </c>
      <c r="AD128" s="175">
        <f t="shared" si="237"/>
        <v>0</v>
      </c>
      <c r="AE128" s="166">
        <f t="shared" si="138"/>
        <v>66057</v>
      </c>
      <c r="AF128" s="175">
        <f t="shared" si="238"/>
        <v>0</v>
      </c>
      <c r="AG128" s="175">
        <f t="shared" si="238"/>
        <v>0</v>
      </c>
      <c r="AH128" s="167">
        <f t="shared" si="157"/>
        <v>66057</v>
      </c>
      <c r="AJ128" s="163">
        <f t="shared" si="239"/>
        <v>0</v>
      </c>
      <c r="AK128" s="163">
        <f t="shared" si="239"/>
        <v>0</v>
      </c>
      <c r="AL128" s="163">
        <f t="shared" si="239"/>
        <v>0</v>
      </c>
      <c r="AM128" s="163">
        <f t="shared" si="239"/>
        <v>62000</v>
      </c>
      <c r="AN128" s="163">
        <f t="shared" si="239"/>
        <v>0</v>
      </c>
      <c r="AO128" s="163">
        <f t="shared" si="239"/>
        <v>0</v>
      </c>
      <c r="AP128" s="163">
        <f t="shared" si="239"/>
        <v>0</v>
      </c>
      <c r="AQ128" s="163">
        <f t="shared" si="239"/>
        <v>0</v>
      </c>
      <c r="AR128" s="163">
        <f t="shared" si="239"/>
        <v>0</v>
      </c>
      <c r="AS128" s="163">
        <f t="shared" si="239"/>
        <v>0</v>
      </c>
      <c r="AT128" s="163">
        <f t="shared" si="239"/>
        <v>0</v>
      </c>
      <c r="AU128" s="163">
        <f t="shared" si="239"/>
        <v>0</v>
      </c>
      <c r="AV128" s="163">
        <f t="shared" si="140"/>
        <v>62000</v>
      </c>
      <c r="AW128" s="168">
        <f t="shared" si="141"/>
        <v>0</v>
      </c>
      <c r="AY128" s="163">
        <f t="shared" si="142"/>
        <v>0</v>
      </c>
      <c r="AZ128" s="163">
        <f t="shared" si="143"/>
        <v>62000</v>
      </c>
      <c r="BA128" s="163">
        <f t="shared" si="144"/>
        <v>0</v>
      </c>
      <c r="BB128" s="163">
        <f t="shared" si="145"/>
        <v>0</v>
      </c>
      <c r="BC128" s="163">
        <f t="shared" si="146"/>
        <v>62000</v>
      </c>
      <c r="BD128" s="163">
        <f t="shared" si="147"/>
        <v>0</v>
      </c>
    </row>
    <row r="129" spans="2:56" x14ac:dyDescent="0.3">
      <c r="B129" s="179" t="s">
        <v>150</v>
      </c>
      <c r="C129" s="83">
        <f>SUM(C130:C136)</f>
        <v>980207</v>
      </c>
      <c r="D129" s="84">
        <f>SUM(D130:D136)</f>
        <v>970687.82000000007</v>
      </c>
      <c r="E129" s="85">
        <f t="shared" si="134"/>
        <v>0.99028860230543148</v>
      </c>
      <c r="F129" s="83">
        <f>SUM(F130:F136)</f>
        <v>677736</v>
      </c>
      <c r="G129" s="84">
        <f>SUM(G130:G136)</f>
        <v>653465.32999999996</v>
      </c>
      <c r="H129" s="85">
        <f t="shared" si="135"/>
        <v>0.964188607363339</v>
      </c>
      <c r="I129" s="83">
        <f>SUM(I130:I136)</f>
        <v>582165</v>
      </c>
      <c r="J129" s="86">
        <f>SUM(J130:J136)</f>
        <v>581753.38</v>
      </c>
      <c r="K129" s="87">
        <f t="shared" si="121"/>
        <v>0.99929294959332837</v>
      </c>
      <c r="L129" s="83">
        <f>SUM(L130:L136)</f>
        <v>557798</v>
      </c>
      <c r="M129" s="86">
        <f>SUM(M130:M136)</f>
        <v>632740</v>
      </c>
      <c r="N129" s="88">
        <f>SUM(N130:N136)</f>
        <v>0</v>
      </c>
      <c r="O129" s="83">
        <f t="shared" ref="O129:T129" si="240">SUM(O130:O136)</f>
        <v>501445</v>
      </c>
      <c r="P129" s="88">
        <f t="shared" si="240"/>
        <v>102151</v>
      </c>
      <c r="Q129" s="177">
        <f t="shared" si="240"/>
        <v>603596</v>
      </c>
      <c r="R129" s="88">
        <f t="shared" si="240"/>
        <v>0</v>
      </c>
      <c r="S129" s="88">
        <f t="shared" si="240"/>
        <v>0</v>
      </c>
      <c r="T129" s="178">
        <f t="shared" si="240"/>
        <v>603596</v>
      </c>
      <c r="U129" s="157"/>
      <c r="V129" s="83">
        <f>SUM(V130:V136)</f>
        <v>549463</v>
      </c>
      <c r="W129" s="88">
        <f>SUM(W130:W136)</f>
        <v>0</v>
      </c>
      <c r="X129" s="177">
        <f t="shared" si="137"/>
        <v>549463</v>
      </c>
      <c r="Y129" s="88">
        <f>SUM(Y130:Y136)</f>
        <v>0</v>
      </c>
      <c r="Z129" s="88">
        <f>SUM(Z130:Z136)</f>
        <v>0</v>
      </c>
      <c r="AA129" s="178">
        <f t="shared" si="154"/>
        <v>549463</v>
      </c>
      <c r="AB129" s="157"/>
      <c r="AC129" s="83">
        <f>SUM(AC130:AC136)</f>
        <v>587066</v>
      </c>
      <c r="AD129" s="88">
        <f>SUM(AD130:AD136)</f>
        <v>0</v>
      </c>
      <c r="AE129" s="177">
        <f t="shared" si="138"/>
        <v>587066</v>
      </c>
      <c r="AF129" s="88">
        <f>SUM(AF130:AF136)</f>
        <v>0</v>
      </c>
      <c r="AG129" s="88">
        <f>SUM(AG130:AG136)</f>
        <v>0</v>
      </c>
      <c r="AH129" s="178">
        <f t="shared" si="157"/>
        <v>587066</v>
      </c>
      <c r="AJ129" s="86">
        <f t="shared" ref="AJ129:AU129" si="241">SUM(AJ130:AJ136)</f>
        <v>15000</v>
      </c>
      <c r="AK129" s="86">
        <f t="shared" si="241"/>
        <v>103183</v>
      </c>
      <c r="AL129" s="86">
        <f t="shared" si="241"/>
        <v>15000</v>
      </c>
      <c r="AM129" s="86">
        <f t="shared" si="241"/>
        <v>53947</v>
      </c>
      <c r="AN129" s="86">
        <f t="shared" si="241"/>
        <v>95860</v>
      </c>
      <c r="AO129" s="86">
        <f t="shared" si="241"/>
        <v>19160</v>
      </c>
      <c r="AP129" s="86">
        <f t="shared" si="241"/>
        <v>57324</v>
      </c>
      <c r="AQ129" s="86">
        <f t="shared" si="241"/>
        <v>89000</v>
      </c>
      <c r="AR129" s="86">
        <f t="shared" si="241"/>
        <v>25000</v>
      </c>
      <c r="AS129" s="86">
        <f t="shared" si="241"/>
        <v>15000</v>
      </c>
      <c r="AT129" s="86">
        <f t="shared" si="241"/>
        <v>89461</v>
      </c>
      <c r="AU129" s="86">
        <f t="shared" si="241"/>
        <v>25661</v>
      </c>
      <c r="AV129" s="86">
        <f t="shared" si="140"/>
        <v>603596</v>
      </c>
      <c r="AW129" s="93">
        <f t="shared" si="141"/>
        <v>0</v>
      </c>
      <c r="AY129" s="86">
        <f t="shared" si="142"/>
        <v>133183</v>
      </c>
      <c r="AZ129" s="86">
        <f t="shared" si="143"/>
        <v>168967</v>
      </c>
      <c r="BA129" s="86">
        <f t="shared" si="144"/>
        <v>171324</v>
      </c>
      <c r="BB129" s="86">
        <f t="shared" si="145"/>
        <v>130122</v>
      </c>
      <c r="BC129" s="86">
        <f t="shared" si="146"/>
        <v>603596</v>
      </c>
      <c r="BD129" s="86">
        <f t="shared" si="147"/>
        <v>0</v>
      </c>
    </row>
    <row r="130" spans="2:56" x14ac:dyDescent="0.3">
      <c r="B130" s="169" t="s">
        <v>151</v>
      </c>
      <c r="C130" s="170">
        <f t="shared" ref="C130:D136" si="242">SUM(C334,C946)</f>
        <v>0</v>
      </c>
      <c r="D130" s="171">
        <f t="shared" si="242"/>
        <v>0</v>
      </c>
      <c r="E130" s="172">
        <f t="shared" si="134"/>
        <v>0</v>
      </c>
      <c r="F130" s="170">
        <f t="shared" ref="F130:G136" si="243">SUM(F334,F946)</f>
        <v>0</v>
      </c>
      <c r="G130" s="171">
        <f t="shared" si="243"/>
        <v>829.9</v>
      </c>
      <c r="H130" s="172">
        <f t="shared" si="135"/>
        <v>0</v>
      </c>
      <c r="I130" s="170">
        <f t="shared" ref="I130:J136" si="244">SUM(I334,I946)</f>
        <v>0</v>
      </c>
      <c r="J130" s="173">
        <f t="shared" si="244"/>
        <v>0</v>
      </c>
      <c r="K130" s="174">
        <f t="shared" si="121"/>
        <v>0</v>
      </c>
      <c r="L130" s="170">
        <f t="shared" ref="L130:T136" si="245">SUM(L334,L946)</f>
        <v>0</v>
      </c>
      <c r="M130" s="173">
        <f t="shared" si="245"/>
        <v>870</v>
      </c>
      <c r="N130" s="175">
        <f t="shared" si="245"/>
        <v>0</v>
      </c>
      <c r="O130" s="170">
        <f t="shared" si="245"/>
        <v>0</v>
      </c>
      <c r="P130" s="175">
        <f t="shared" si="245"/>
        <v>0</v>
      </c>
      <c r="Q130" s="166">
        <f t="shared" si="245"/>
        <v>0</v>
      </c>
      <c r="R130" s="175">
        <f t="shared" si="245"/>
        <v>0</v>
      </c>
      <c r="S130" s="175">
        <f t="shared" si="245"/>
        <v>0</v>
      </c>
      <c r="T130" s="167">
        <f t="shared" si="245"/>
        <v>0</v>
      </c>
      <c r="U130" s="157"/>
      <c r="V130" s="170">
        <f t="shared" ref="V130:W136" si="246">SUM(V334,V946)</f>
        <v>0</v>
      </c>
      <c r="W130" s="175">
        <f t="shared" si="246"/>
        <v>0</v>
      </c>
      <c r="X130" s="166">
        <f t="shared" si="137"/>
        <v>0</v>
      </c>
      <c r="Y130" s="175">
        <f t="shared" ref="Y130:Z136" si="247">SUM(Y334,Y946)</f>
        <v>0</v>
      </c>
      <c r="Z130" s="175">
        <f t="shared" si="247"/>
        <v>0</v>
      </c>
      <c r="AA130" s="167">
        <f t="shared" si="154"/>
        <v>0</v>
      </c>
      <c r="AB130" s="157"/>
      <c r="AC130" s="170">
        <f t="shared" ref="AC130:AD136" si="248">SUM(AC334,AC946)</f>
        <v>0</v>
      </c>
      <c r="AD130" s="175">
        <f t="shared" si="248"/>
        <v>0</v>
      </c>
      <c r="AE130" s="166">
        <f t="shared" si="138"/>
        <v>0</v>
      </c>
      <c r="AF130" s="175">
        <f t="shared" ref="AF130:AG136" si="249">SUM(AF334,AF946)</f>
        <v>0</v>
      </c>
      <c r="AG130" s="175">
        <f t="shared" si="249"/>
        <v>0</v>
      </c>
      <c r="AH130" s="167">
        <f t="shared" si="157"/>
        <v>0</v>
      </c>
      <c r="AJ130" s="163">
        <f t="shared" ref="AJ130:AU136" si="250">SUM(AJ334,AJ946)</f>
        <v>0</v>
      </c>
      <c r="AK130" s="163">
        <f t="shared" si="250"/>
        <v>0</v>
      </c>
      <c r="AL130" s="163">
        <f t="shared" si="250"/>
        <v>0</v>
      </c>
      <c r="AM130" s="163">
        <f t="shared" si="250"/>
        <v>0</v>
      </c>
      <c r="AN130" s="163">
        <f t="shared" si="250"/>
        <v>0</v>
      </c>
      <c r="AO130" s="163">
        <f t="shared" si="250"/>
        <v>0</v>
      </c>
      <c r="AP130" s="163">
        <f t="shared" si="250"/>
        <v>0</v>
      </c>
      <c r="AQ130" s="163">
        <f t="shared" si="250"/>
        <v>0</v>
      </c>
      <c r="AR130" s="163">
        <f t="shared" si="250"/>
        <v>0</v>
      </c>
      <c r="AS130" s="163">
        <f t="shared" si="250"/>
        <v>0</v>
      </c>
      <c r="AT130" s="163">
        <f t="shared" si="250"/>
        <v>0</v>
      </c>
      <c r="AU130" s="163">
        <f t="shared" si="250"/>
        <v>0</v>
      </c>
      <c r="AV130" s="163">
        <f t="shared" si="140"/>
        <v>0</v>
      </c>
      <c r="AW130" s="168">
        <f t="shared" si="141"/>
        <v>0</v>
      </c>
      <c r="AY130" s="163">
        <f t="shared" si="142"/>
        <v>0</v>
      </c>
      <c r="AZ130" s="163">
        <f t="shared" si="143"/>
        <v>0</v>
      </c>
      <c r="BA130" s="163">
        <f t="shared" si="144"/>
        <v>0</v>
      </c>
      <c r="BB130" s="163">
        <f t="shared" si="145"/>
        <v>0</v>
      </c>
      <c r="BC130" s="163">
        <f t="shared" si="146"/>
        <v>0</v>
      </c>
      <c r="BD130" s="163">
        <f t="shared" si="147"/>
        <v>0</v>
      </c>
    </row>
    <row r="131" spans="2:56" x14ac:dyDescent="0.3">
      <c r="B131" s="169" t="s">
        <v>152</v>
      </c>
      <c r="C131" s="170">
        <f t="shared" si="242"/>
        <v>0</v>
      </c>
      <c r="D131" s="171">
        <f t="shared" si="242"/>
        <v>0</v>
      </c>
      <c r="E131" s="172">
        <f t="shared" si="134"/>
        <v>0</v>
      </c>
      <c r="F131" s="170">
        <f t="shared" si="243"/>
        <v>0</v>
      </c>
      <c r="G131" s="171">
        <f t="shared" si="243"/>
        <v>0</v>
      </c>
      <c r="H131" s="172">
        <f t="shared" si="135"/>
        <v>0</v>
      </c>
      <c r="I131" s="170">
        <f t="shared" si="244"/>
        <v>0</v>
      </c>
      <c r="J131" s="173">
        <f t="shared" si="244"/>
        <v>0</v>
      </c>
      <c r="K131" s="174">
        <f t="shared" si="121"/>
        <v>0</v>
      </c>
      <c r="L131" s="170">
        <f t="shared" si="245"/>
        <v>0</v>
      </c>
      <c r="M131" s="173">
        <f t="shared" si="245"/>
        <v>20000</v>
      </c>
      <c r="N131" s="175">
        <f t="shared" si="245"/>
        <v>0</v>
      </c>
      <c r="O131" s="170">
        <f t="shared" si="245"/>
        <v>0</v>
      </c>
      <c r="P131" s="175">
        <f t="shared" si="245"/>
        <v>0</v>
      </c>
      <c r="Q131" s="166">
        <f t="shared" si="245"/>
        <v>0</v>
      </c>
      <c r="R131" s="175">
        <f t="shared" si="245"/>
        <v>0</v>
      </c>
      <c r="S131" s="175">
        <f t="shared" si="245"/>
        <v>0</v>
      </c>
      <c r="T131" s="167">
        <f t="shared" si="245"/>
        <v>0</v>
      </c>
      <c r="U131" s="157"/>
      <c r="V131" s="170">
        <f t="shared" si="246"/>
        <v>0</v>
      </c>
      <c r="W131" s="175">
        <f t="shared" si="246"/>
        <v>0</v>
      </c>
      <c r="X131" s="166">
        <f t="shared" si="137"/>
        <v>0</v>
      </c>
      <c r="Y131" s="175">
        <f t="shared" si="247"/>
        <v>0</v>
      </c>
      <c r="Z131" s="175">
        <f t="shared" si="247"/>
        <v>0</v>
      </c>
      <c r="AA131" s="167">
        <f t="shared" si="154"/>
        <v>0</v>
      </c>
      <c r="AB131" s="157"/>
      <c r="AC131" s="170">
        <f t="shared" si="248"/>
        <v>0</v>
      </c>
      <c r="AD131" s="175">
        <f t="shared" si="248"/>
        <v>0</v>
      </c>
      <c r="AE131" s="166">
        <f t="shared" si="138"/>
        <v>0</v>
      </c>
      <c r="AF131" s="175">
        <f t="shared" si="249"/>
        <v>0</v>
      </c>
      <c r="AG131" s="175">
        <f t="shared" si="249"/>
        <v>0</v>
      </c>
      <c r="AH131" s="167">
        <f t="shared" si="157"/>
        <v>0</v>
      </c>
      <c r="AJ131" s="163">
        <f t="shared" si="250"/>
        <v>0</v>
      </c>
      <c r="AK131" s="163">
        <f t="shared" si="250"/>
        <v>0</v>
      </c>
      <c r="AL131" s="163">
        <f t="shared" si="250"/>
        <v>0</v>
      </c>
      <c r="AM131" s="163">
        <f t="shared" si="250"/>
        <v>0</v>
      </c>
      <c r="AN131" s="163">
        <f t="shared" si="250"/>
        <v>0</v>
      </c>
      <c r="AO131" s="163">
        <f t="shared" si="250"/>
        <v>0</v>
      </c>
      <c r="AP131" s="163">
        <f t="shared" si="250"/>
        <v>0</v>
      </c>
      <c r="AQ131" s="163">
        <f t="shared" si="250"/>
        <v>0</v>
      </c>
      <c r="AR131" s="163">
        <f t="shared" si="250"/>
        <v>0</v>
      </c>
      <c r="AS131" s="163">
        <f t="shared" si="250"/>
        <v>0</v>
      </c>
      <c r="AT131" s="163">
        <f t="shared" si="250"/>
        <v>0</v>
      </c>
      <c r="AU131" s="163">
        <f t="shared" si="250"/>
        <v>0</v>
      </c>
      <c r="AV131" s="163">
        <f t="shared" si="140"/>
        <v>0</v>
      </c>
      <c r="AW131" s="168">
        <f t="shared" si="141"/>
        <v>0</v>
      </c>
      <c r="AY131" s="163">
        <f t="shared" si="142"/>
        <v>0</v>
      </c>
      <c r="AZ131" s="163">
        <f t="shared" si="143"/>
        <v>0</v>
      </c>
      <c r="BA131" s="163">
        <f t="shared" si="144"/>
        <v>0</v>
      </c>
      <c r="BB131" s="163">
        <f t="shared" si="145"/>
        <v>0</v>
      </c>
      <c r="BC131" s="163">
        <f t="shared" si="146"/>
        <v>0</v>
      </c>
      <c r="BD131" s="163">
        <f t="shared" si="147"/>
        <v>0</v>
      </c>
    </row>
    <row r="132" spans="2:56" x14ac:dyDescent="0.3">
      <c r="B132" s="169" t="s">
        <v>153</v>
      </c>
      <c r="C132" s="170">
        <f t="shared" si="242"/>
        <v>151033</v>
      </c>
      <c r="D132" s="171">
        <f t="shared" si="242"/>
        <v>142941.88999999998</v>
      </c>
      <c r="E132" s="172">
        <f t="shared" si="134"/>
        <v>0.94642819781107435</v>
      </c>
      <c r="F132" s="170">
        <f t="shared" si="243"/>
        <v>245464</v>
      </c>
      <c r="G132" s="171">
        <f t="shared" si="243"/>
        <v>220364.15999999997</v>
      </c>
      <c r="H132" s="172">
        <f t="shared" si="135"/>
        <v>0.89774533129094281</v>
      </c>
      <c r="I132" s="170">
        <f t="shared" si="244"/>
        <v>241991</v>
      </c>
      <c r="J132" s="173">
        <f t="shared" si="244"/>
        <v>241946.78</v>
      </c>
      <c r="K132" s="174">
        <f t="shared" si="121"/>
        <v>0.99981726593137765</v>
      </c>
      <c r="L132" s="170">
        <f t="shared" si="245"/>
        <v>145762</v>
      </c>
      <c r="M132" s="173">
        <f t="shared" si="245"/>
        <v>217873</v>
      </c>
      <c r="N132" s="175">
        <f t="shared" si="245"/>
        <v>0</v>
      </c>
      <c r="O132" s="170">
        <f t="shared" si="245"/>
        <v>63602</v>
      </c>
      <c r="P132" s="175">
        <f t="shared" si="245"/>
        <v>62151</v>
      </c>
      <c r="Q132" s="166">
        <f t="shared" si="245"/>
        <v>125753</v>
      </c>
      <c r="R132" s="175">
        <f t="shared" si="245"/>
        <v>0</v>
      </c>
      <c r="S132" s="175">
        <f t="shared" si="245"/>
        <v>0</v>
      </c>
      <c r="T132" s="167">
        <f t="shared" si="245"/>
        <v>125753</v>
      </c>
      <c r="U132" s="157"/>
      <c r="V132" s="170">
        <f t="shared" si="246"/>
        <v>85407</v>
      </c>
      <c r="W132" s="175">
        <f t="shared" si="246"/>
        <v>0</v>
      </c>
      <c r="X132" s="166">
        <f t="shared" si="137"/>
        <v>85407</v>
      </c>
      <c r="Y132" s="175">
        <f t="shared" si="247"/>
        <v>0</v>
      </c>
      <c r="Z132" s="175">
        <f t="shared" si="247"/>
        <v>0</v>
      </c>
      <c r="AA132" s="167">
        <f t="shared" si="154"/>
        <v>85407</v>
      </c>
      <c r="AB132" s="157"/>
      <c r="AC132" s="170">
        <f t="shared" si="248"/>
        <v>95587</v>
      </c>
      <c r="AD132" s="175">
        <f t="shared" si="248"/>
        <v>0</v>
      </c>
      <c r="AE132" s="166">
        <f t="shared" si="138"/>
        <v>95587</v>
      </c>
      <c r="AF132" s="175">
        <f t="shared" si="249"/>
        <v>0</v>
      </c>
      <c r="AG132" s="175">
        <f t="shared" si="249"/>
        <v>0</v>
      </c>
      <c r="AH132" s="167">
        <f t="shared" si="157"/>
        <v>95587</v>
      </c>
      <c r="AJ132" s="163">
        <f t="shared" si="250"/>
        <v>0</v>
      </c>
      <c r="AK132" s="163">
        <f t="shared" si="250"/>
        <v>13722</v>
      </c>
      <c r="AL132" s="163">
        <f t="shared" si="250"/>
        <v>0</v>
      </c>
      <c r="AM132" s="163">
        <f t="shared" si="250"/>
        <v>38947</v>
      </c>
      <c r="AN132" s="163">
        <f t="shared" si="250"/>
        <v>6400</v>
      </c>
      <c r="AO132" s="163">
        <f t="shared" si="250"/>
        <v>4360</v>
      </c>
      <c r="AP132" s="163">
        <f t="shared" si="250"/>
        <v>42324</v>
      </c>
      <c r="AQ132" s="163">
        <f t="shared" si="250"/>
        <v>0</v>
      </c>
      <c r="AR132" s="163">
        <f t="shared" si="250"/>
        <v>10000</v>
      </c>
      <c r="AS132" s="163">
        <f t="shared" si="250"/>
        <v>0</v>
      </c>
      <c r="AT132" s="163">
        <f t="shared" si="250"/>
        <v>0</v>
      </c>
      <c r="AU132" s="163">
        <f t="shared" si="250"/>
        <v>10000</v>
      </c>
      <c r="AV132" s="163">
        <f t="shared" si="140"/>
        <v>125753</v>
      </c>
      <c r="AW132" s="168">
        <f t="shared" si="141"/>
        <v>0</v>
      </c>
      <c r="AY132" s="163">
        <f t="shared" si="142"/>
        <v>13722</v>
      </c>
      <c r="AZ132" s="163">
        <f t="shared" si="143"/>
        <v>49707</v>
      </c>
      <c r="BA132" s="163">
        <f t="shared" si="144"/>
        <v>52324</v>
      </c>
      <c r="BB132" s="163">
        <f t="shared" si="145"/>
        <v>10000</v>
      </c>
      <c r="BC132" s="163">
        <f t="shared" si="146"/>
        <v>125753</v>
      </c>
      <c r="BD132" s="163">
        <f t="shared" si="147"/>
        <v>0</v>
      </c>
    </row>
    <row r="133" spans="2:56" x14ac:dyDescent="0.3">
      <c r="B133" s="169" t="s">
        <v>154</v>
      </c>
      <c r="C133" s="170">
        <f t="shared" si="242"/>
        <v>149535</v>
      </c>
      <c r="D133" s="171">
        <f t="shared" si="242"/>
        <v>148530.63</v>
      </c>
      <c r="E133" s="172">
        <f t="shared" si="134"/>
        <v>0.9932833784732672</v>
      </c>
      <c r="F133" s="170">
        <f t="shared" si="243"/>
        <v>133847</v>
      </c>
      <c r="G133" s="171">
        <f t="shared" si="243"/>
        <v>133846.26999999999</v>
      </c>
      <c r="H133" s="172">
        <f t="shared" si="135"/>
        <v>0.99999454601149063</v>
      </c>
      <c r="I133" s="170">
        <f t="shared" si="244"/>
        <v>0</v>
      </c>
      <c r="J133" s="173">
        <f t="shared" si="244"/>
        <v>0</v>
      </c>
      <c r="K133" s="174">
        <f t="shared" si="121"/>
        <v>0</v>
      </c>
      <c r="L133" s="170">
        <f t="shared" si="245"/>
        <v>157836</v>
      </c>
      <c r="M133" s="173">
        <f t="shared" si="245"/>
        <v>157836</v>
      </c>
      <c r="N133" s="175">
        <f t="shared" si="245"/>
        <v>0</v>
      </c>
      <c r="O133" s="170">
        <f t="shared" si="245"/>
        <v>180000</v>
      </c>
      <c r="P133" s="175">
        <f t="shared" si="245"/>
        <v>0</v>
      </c>
      <c r="Q133" s="166">
        <f t="shared" si="245"/>
        <v>180000</v>
      </c>
      <c r="R133" s="175">
        <f t="shared" si="245"/>
        <v>0</v>
      </c>
      <c r="S133" s="175">
        <f t="shared" si="245"/>
        <v>0</v>
      </c>
      <c r="T133" s="167">
        <f t="shared" si="245"/>
        <v>180000</v>
      </c>
      <c r="U133" s="157"/>
      <c r="V133" s="170">
        <f t="shared" si="246"/>
        <v>190000</v>
      </c>
      <c r="W133" s="175">
        <f t="shared" si="246"/>
        <v>0</v>
      </c>
      <c r="X133" s="166">
        <f t="shared" si="137"/>
        <v>190000</v>
      </c>
      <c r="Y133" s="175">
        <f t="shared" si="247"/>
        <v>0</v>
      </c>
      <c r="Z133" s="175">
        <f t="shared" si="247"/>
        <v>0</v>
      </c>
      <c r="AA133" s="167">
        <f t="shared" si="154"/>
        <v>190000</v>
      </c>
      <c r="AB133" s="157"/>
      <c r="AC133" s="170">
        <f t="shared" si="248"/>
        <v>200000</v>
      </c>
      <c r="AD133" s="175">
        <f t="shared" si="248"/>
        <v>0</v>
      </c>
      <c r="AE133" s="166">
        <f t="shared" si="138"/>
        <v>200000</v>
      </c>
      <c r="AF133" s="175">
        <f t="shared" si="249"/>
        <v>0</v>
      </c>
      <c r="AG133" s="175">
        <f t="shared" si="249"/>
        <v>0</v>
      </c>
      <c r="AH133" s="167">
        <f t="shared" si="157"/>
        <v>200000</v>
      </c>
      <c r="AJ133" s="163">
        <f t="shared" si="250"/>
        <v>15000</v>
      </c>
      <c r="AK133" s="163">
        <f t="shared" si="250"/>
        <v>15000</v>
      </c>
      <c r="AL133" s="163">
        <f t="shared" si="250"/>
        <v>15000</v>
      </c>
      <c r="AM133" s="163">
        <f t="shared" si="250"/>
        <v>15000</v>
      </c>
      <c r="AN133" s="163">
        <f t="shared" si="250"/>
        <v>15000</v>
      </c>
      <c r="AO133" s="163">
        <f t="shared" si="250"/>
        <v>14800</v>
      </c>
      <c r="AP133" s="163">
        <f t="shared" si="250"/>
        <v>15000</v>
      </c>
      <c r="AQ133" s="163">
        <f t="shared" si="250"/>
        <v>14539</v>
      </c>
      <c r="AR133" s="163">
        <f t="shared" si="250"/>
        <v>15000</v>
      </c>
      <c r="AS133" s="163">
        <f t="shared" si="250"/>
        <v>15000</v>
      </c>
      <c r="AT133" s="163">
        <f t="shared" si="250"/>
        <v>15000</v>
      </c>
      <c r="AU133" s="163">
        <f t="shared" si="250"/>
        <v>15661</v>
      </c>
      <c r="AV133" s="163">
        <f t="shared" si="140"/>
        <v>180000</v>
      </c>
      <c r="AW133" s="168">
        <f t="shared" si="141"/>
        <v>0</v>
      </c>
      <c r="AY133" s="163">
        <f t="shared" si="142"/>
        <v>45000</v>
      </c>
      <c r="AZ133" s="163">
        <f t="shared" si="143"/>
        <v>44800</v>
      </c>
      <c r="BA133" s="163">
        <f t="shared" si="144"/>
        <v>44539</v>
      </c>
      <c r="BB133" s="163">
        <f t="shared" si="145"/>
        <v>45661</v>
      </c>
      <c r="BC133" s="163">
        <f t="shared" si="146"/>
        <v>180000</v>
      </c>
      <c r="BD133" s="163">
        <f t="shared" si="147"/>
        <v>0</v>
      </c>
    </row>
    <row r="134" spans="2:56" x14ac:dyDescent="0.3">
      <c r="B134" s="169" t="s">
        <v>155</v>
      </c>
      <c r="C134" s="170">
        <f t="shared" si="242"/>
        <v>0</v>
      </c>
      <c r="D134" s="171">
        <f t="shared" si="242"/>
        <v>0</v>
      </c>
      <c r="E134" s="172">
        <f t="shared" si="134"/>
        <v>0</v>
      </c>
      <c r="F134" s="170">
        <f t="shared" si="243"/>
        <v>0</v>
      </c>
      <c r="G134" s="171">
        <f t="shared" si="243"/>
        <v>0</v>
      </c>
      <c r="H134" s="172">
        <f t="shared" si="135"/>
        <v>0</v>
      </c>
      <c r="I134" s="170">
        <f t="shared" si="244"/>
        <v>0</v>
      </c>
      <c r="J134" s="173">
        <f t="shared" si="244"/>
        <v>0</v>
      </c>
      <c r="K134" s="174">
        <f t="shared" si="121"/>
        <v>0</v>
      </c>
      <c r="L134" s="170">
        <f t="shared" si="245"/>
        <v>0</v>
      </c>
      <c r="M134" s="173">
        <f t="shared" si="245"/>
        <v>0</v>
      </c>
      <c r="N134" s="175">
        <f t="shared" si="245"/>
        <v>0</v>
      </c>
      <c r="O134" s="170">
        <f t="shared" si="245"/>
        <v>0</v>
      </c>
      <c r="P134" s="175">
        <f t="shared" si="245"/>
        <v>0</v>
      </c>
      <c r="Q134" s="166">
        <f t="shared" si="245"/>
        <v>0</v>
      </c>
      <c r="R134" s="175">
        <f t="shared" si="245"/>
        <v>0</v>
      </c>
      <c r="S134" s="175">
        <f t="shared" si="245"/>
        <v>0</v>
      </c>
      <c r="T134" s="167">
        <f t="shared" si="245"/>
        <v>0</v>
      </c>
      <c r="U134" s="157"/>
      <c r="V134" s="170">
        <f t="shared" si="246"/>
        <v>0</v>
      </c>
      <c r="W134" s="175">
        <f t="shared" si="246"/>
        <v>0</v>
      </c>
      <c r="X134" s="166">
        <f t="shared" si="137"/>
        <v>0</v>
      </c>
      <c r="Y134" s="175">
        <f t="shared" si="247"/>
        <v>0</v>
      </c>
      <c r="Z134" s="175">
        <f t="shared" si="247"/>
        <v>0</v>
      </c>
      <c r="AA134" s="167">
        <f t="shared" si="154"/>
        <v>0</v>
      </c>
      <c r="AB134" s="157"/>
      <c r="AC134" s="170">
        <f t="shared" si="248"/>
        <v>0</v>
      </c>
      <c r="AD134" s="175">
        <f t="shared" si="248"/>
        <v>0</v>
      </c>
      <c r="AE134" s="166">
        <f t="shared" si="138"/>
        <v>0</v>
      </c>
      <c r="AF134" s="175">
        <f t="shared" si="249"/>
        <v>0</v>
      </c>
      <c r="AG134" s="175">
        <f t="shared" si="249"/>
        <v>0</v>
      </c>
      <c r="AH134" s="167">
        <f t="shared" si="157"/>
        <v>0</v>
      </c>
      <c r="AJ134" s="163">
        <f t="shared" si="250"/>
        <v>0</v>
      </c>
      <c r="AK134" s="163">
        <f t="shared" si="250"/>
        <v>0</v>
      </c>
      <c r="AL134" s="163">
        <f t="shared" si="250"/>
        <v>0</v>
      </c>
      <c r="AM134" s="163">
        <f t="shared" si="250"/>
        <v>0</v>
      </c>
      <c r="AN134" s="163">
        <f t="shared" si="250"/>
        <v>0</v>
      </c>
      <c r="AO134" s="163">
        <f t="shared" si="250"/>
        <v>0</v>
      </c>
      <c r="AP134" s="163">
        <f t="shared" si="250"/>
        <v>0</v>
      </c>
      <c r="AQ134" s="163">
        <f t="shared" si="250"/>
        <v>0</v>
      </c>
      <c r="AR134" s="163">
        <f t="shared" si="250"/>
        <v>0</v>
      </c>
      <c r="AS134" s="163">
        <f t="shared" si="250"/>
        <v>0</v>
      </c>
      <c r="AT134" s="163">
        <f t="shared" si="250"/>
        <v>0</v>
      </c>
      <c r="AU134" s="163">
        <f t="shared" si="250"/>
        <v>0</v>
      </c>
      <c r="AV134" s="163">
        <f t="shared" si="140"/>
        <v>0</v>
      </c>
      <c r="AW134" s="168">
        <f t="shared" si="141"/>
        <v>0</v>
      </c>
      <c r="AY134" s="163">
        <f t="shared" si="142"/>
        <v>0</v>
      </c>
      <c r="AZ134" s="163">
        <f t="shared" si="143"/>
        <v>0</v>
      </c>
      <c r="BA134" s="163">
        <f t="shared" si="144"/>
        <v>0</v>
      </c>
      <c r="BB134" s="163">
        <f t="shared" si="145"/>
        <v>0</v>
      </c>
      <c r="BC134" s="163">
        <f t="shared" si="146"/>
        <v>0</v>
      </c>
      <c r="BD134" s="163">
        <f t="shared" si="147"/>
        <v>0</v>
      </c>
    </row>
    <row r="135" spans="2:56" x14ac:dyDescent="0.3">
      <c r="B135" s="169" t="s">
        <v>156</v>
      </c>
      <c r="C135" s="170">
        <f t="shared" si="242"/>
        <v>0</v>
      </c>
      <c r="D135" s="171">
        <f t="shared" si="242"/>
        <v>0</v>
      </c>
      <c r="E135" s="172">
        <f t="shared" si="134"/>
        <v>0</v>
      </c>
      <c r="F135" s="170">
        <f t="shared" si="243"/>
        <v>0</v>
      </c>
      <c r="G135" s="171">
        <f t="shared" si="243"/>
        <v>0</v>
      </c>
      <c r="H135" s="172">
        <f t="shared" si="135"/>
        <v>0</v>
      </c>
      <c r="I135" s="170">
        <f t="shared" si="244"/>
        <v>0</v>
      </c>
      <c r="J135" s="173">
        <f t="shared" si="244"/>
        <v>0</v>
      </c>
      <c r="K135" s="174">
        <f t="shared" si="121"/>
        <v>0</v>
      </c>
      <c r="L135" s="170">
        <f t="shared" si="245"/>
        <v>0</v>
      </c>
      <c r="M135" s="173">
        <f t="shared" si="245"/>
        <v>0</v>
      </c>
      <c r="N135" s="175">
        <f t="shared" si="245"/>
        <v>0</v>
      </c>
      <c r="O135" s="170">
        <f t="shared" si="245"/>
        <v>0</v>
      </c>
      <c r="P135" s="175">
        <f t="shared" si="245"/>
        <v>0</v>
      </c>
      <c r="Q135" s="166">
        <f t="shared" si="245"/>
        <v>0</v>
      </c>
      <c r="R135" s="175">
        <f t="shared" si="245"/>
        <v>0</v>
      </c>
      <c r="S135" s="175">
        <f t="shared" si="245"/>
        <v>0</v>
      </c>
      <c r="T135" s="167">
        <f t="shared" si="245"/>
        <v>0</v>
      </c>
      <c r="U135" s="157"/>
      <c r="V135" s="170">
        <f t="shared" si="246"/>
        <v>0</v>
      </c>
      <c r="W135" s="175">
        <f t="shared" si="246"/>
        <v>0</v>
      </c>
      <c r="X135" s="166">
        <f t="shared" si="137"/>
        <v>0</v>
      </c>
      <c r="Y135" s="175">
        <f t="shared" si="247"/>
        <v>0</v>
      </c>
      <c r="Z135" s="175">
        <f t="shared" si="247"/>
        <v>0</v>
      </c>
      <c r="AA135" s="167">
        <f t="shared" si="154"/>
        <v>0</v>
      </c>
      <c r="AB135" s="157"/>
      <c r="AC135" s="170">
        <f t="shared" si="248"/>
        <v>0</v>
      </c>
      <c r="AD135" s="175">
        <f t="shared" si="248"/>
        <v>0</v>
      </c>
      <c r="AE135" s="166">
        <f t="shared" si="138"/>
        <v>0</v>
      </c>
      <c r="AF135" s="175">
        <f t="shared" si="249"/>
        <v>0</v>
      </c>
      <c r="AG135" s="175">
        <f t="shared" si="249"/>
        <v>0</v>
      </c>
      <c r="AH135" s="167">
        <f t="shared" si="157"/>
        <v>0</v>
      </c>
      <c r="AJ135" s="163">
        <f t="shared" si="250"/>
        <v>0</v>
      </c>
      <c r="AK135" s="163">
        <f t="shared" si="250"/>
        <v>0</v>
      </c>
      <c r="AL135" s="163">
        <f t="shared" si="250"/>
        <v>0</v>
      </c>
      <c r="AM135" s="163">
        <f t="shared" si="250"/>
        <v>0</v>
      </c>
      <c r="AN135" s="163">
        <f t="shared" si="250"/>
        <v>0</v>
      </c>
      <c r="AO135" s="163">
        <f t="shared" si="250"/>
        <v>0</v>
      </c>
      <c r="AP135" s="163">
        <f t="shared" si="250"/>
        <v>0</v>
      </c>
      <c r="AQ135" s="163">
        <f t="shared" si="250"/>
        <v>0</v>
      </c>
      <c r="AR135" s="163">
        <f t="shared" si="250"/>
        <v>0</v>
      </c>
      <c r="AS135" s="163">
        <f t="shared" si="250"/>
        <v>0</v>
      </c>
      <c r="AT135" s="163">
        <f t="shared" si="250"/>
        <v>0</v>
      </c>
      <c r="AU135" s="163">
        <f t="shared" si="250"/>
        <v>0</v>
      </c>
      <c r="AV135" s="163">
        <f t="shared" si="140"/>
        <v>0</v>
      </c>
      <c r="AW135" s="168">
        <f t="shared" si="141"/>
        <v>0</v>
      </c>
      <c r="AY135" s="163">
        <f t="shared" si="142"/>
        <v>0</v>
      </c>
      <c r="AZ135" s="163">
        <f t="shared" si="143"/>
        <v>0</v>
      </c>
      <c r="BA135" s="163">
        <f t="shared" si="144"/>
        <v>0</v>
      </c>
      <c r="BB135" s="163">
        <f t="shared" si="145"/>
        <v>0</v>
      </c>
      <c r="BC135" s="163">
        <f t="shared" si="146"/>
        <v>0</v>
      </c>
      <c r="BD135" s="163">
        <f t="shared" si="147"/>
        <v>0</v>
      </c>
    </row>
    <row r="136" spans="2:56" x14ac:dyDescent="0.3">
      <c r="B136" s="169" t="s">
        <v>157</v>
      </c>
      <c r="C136" s="170">
        <f t="shared" si="242"/>
        <v>679639</v>
      </c>
      <c r="D136" s="171">
        <f t="shared" si="242"/>
        <v>679215.3</v>
      </c>
      <c r="E136" s="172">
        <f t="shared" si="134"/>
        <v>0.99937658080245551</v>
      </c>
      <c r="F136" s="170">
        <f t="shared" si="243"/>
        <v>298425</v>
      </c>
      <c r="G136" s="171">
        <f t="shared" si="243"/>
        <v>298425</v>
      </c>
      <c r="H136" s="172">
        <f t="shared" si="135"/>
        <v>1</v>
      </c>
      <c r="I136" s="170">
        <f t="shared" si="244"/>
        <v>340174</v>
      </c>
      <c r="J136" s="173">
        <f t="shared" si="244"/>
        <v>339806.6</v>
      </c>
      <c r="K136" s="174">
        <f t="shared" si="121"/>
        <v>0.99891996448876152</v>
      </c>
      <c r="L136" s="170">
        <f t="shared" si="245"/>
        <v>254200</v>
      </c>
      <c r="M136" s="173">
        <f t="shared" si="245"/>
        <v>236161</v>
      </c>
      <c r="N136" s="175">
        <f t="shared" si="245"/>
        <v>0</v>
      </c>
      <c r="O136" s="170">
        <f t="shared" si="245"/>
        <v>257843</v>
      </c>
      <c r="P136" s="175">
        <f t="shared" si="245"/>
        <v>40000</v>
      </c>
      <c r="Q136" s="166">
        <f t="shared" si="245"/>
        <v>297843</v>
      </c>
      <c r="R136" s="175">
        <f t="shared" si="245"/>
        <v>0</v>
      </c>
      <c r="S136" s="175">
        <f t="shared" si="245"/>
        <v>0</v>
      </c>
      <c r="T136" s="167">
        <f t="shared" si="245"/>
        <v>297843</v>
      </c>
      <c r="U136" s="157"/>
      <c r="V136" s="170">
        <f t="shared" si="246"/>
        <v>274056</v>
      </c>
      <c r="W136" s="175">
        <f t="shared" si="246"/>
        <v>0</v>
      </c>
      <c r="X136" s="166">
        <f t="shared" si="137"/>
        <v>274056</v>
      </c>
      <c r="Y136" s="175">
        <f t="shared" si="247"/>
        <v>0</v>
      </c>
      <c r="Z136" s="175">
        <f t="shared" si="247"/>
        <v>0</v>
      </c>
      <c r="AA136" s="167">
        <f t="shared" si="154"/>
        <v>274056</v>
      </c>
      <c r="AB136" s="157"/>
      <c r="AC136" s="170">
        <f t="shared" si="248"/>
        <v>291479</v>
      </c>
      <c r="AD136" s="175">
        <f t="shared" si="248"/>
        <v>0</v>
      </c>
      <c r="AE136" s="166">
        <f t="shared" si="138"/>
        <v>291479</v>
      </c>
      <c r="AF136" s="175">
        <f t="shared" si="249"/>
        <v>0</v>
      </c>
      <c r="AG136" s="175">
        <f t="shared" si="249"/>
        <v>0</v>
      </c>
      <c r="AH136" s="167">
        <f t="shared" si="157"/>
        <v>291479</v>
      </c>
      <c r="AJ136" s="163">
        <f t="shared" si="250"/>
        <v>0</v>
      </c>
      <c r="AK136" s="163">
        <f t="shared" si="250"/>
        <v>74461</v>
      </c>
      <c r="AL136" s="163">
        <f t="shared" si="250"/>
        <v>0</v>
      </c>
      <c r="AM136" s="163">
        <f t="shared" si="250"/>
        <v>0</v>
      </c>
      <c r="AN136" s="163">
        <f t="shared" si="250"/>
        <v>74460</v>
      </c>
      <c r="AO136" s="163">
        <f t="shared" si="250"/>
        <v>0</v>
      </c>
      <c r="AP136" s="163">
        <f t="shared" si="250"/>
        <v>0</v>
      </c>
      <c r="AQ136" s="163">
        <f t="shared" si="250"/>
        <v>74461</v>
      </c>
      <c r="AR136" s="163">
        <f t="shared" si="250"/>
        <v>0</v>
      </c>
      <c r="AS136" s="163">
        <f t="shared" si="250"/>
        <v>0</v>
      </c>
      <c r="AT136" s="163">
        <f t="shared" si="250"/>
        <v>74461</v>
      </c>
      <c r="AU136" s="163">
        <f t="shared" si="250"/>
        <v>0</v>
      </c>
      <c r="AV136" s="163">
        <f t="shared" si="140"/>
        <v>297843</v>
      </c>
      <c r="AW136" s="168">
        <f t="shared" si="141"/>
        <v>0</v>
      </c>
      <c r="AY136" s="163">
        <f t="shared" si="142"/>
        <v>74461</v>
      </c>
      <c r="AZ136" s="163">
        <f t="shared" si="143"/>
        <v>74460</v>
      </c>
      <c r="BA136" s="163">
        <f t="shared" si="144"/>
        <v>74461</v>
      </c>
      <c r="BB136" s="163">
        <f t="shared" si="145"/>
        <v>74461</v>
      </c>
      <c r="BC136" s="163">
        <f t="shared" si="146"/>
        <v>297843</v>
      </c>
      <c r="BD136" s="163">
        <f t="shared" si="147"/>
        <v>0</v>
      </c>
    </row>
    <row r="137" spans="2:56" x14ac:dyDescent="0.3">
      <c r="B137" s="179" t="s">
        <v>158</v>
      </c>
      <c r="C137" s="83">
        <f>SUM(C138)</f>
        <v>2081711</v>
      </c>
      <c r="D137" s="84">
        <f>SUM(D138)</f>
        <v>1458268.29</v>
      </c>
      <c r="E137" s="85">
        <f t="shared" si="134"/>
        <v>0.70051428368298962</v>
      </c>
      <c r="F137" s="83">
        <f>SUM(F138)</f>
        <v>4882200</v>
      </c>
      <c r="G137" s="84">
        <f>SUM(G138)</f>
        <v>4311100</v>
      </c>
      <c r="H137" s="85">
        <f t="shared" si="135"/>
        <v>0.88302404653639754</v>
      </c>
      <c r="I137" s="83">
        <f>SUM(I138)</f>
        <v>4702499</v>
      </c>
      <c r="J137" s="86">
        <f>SUM(J138)</f>
        <v>4702324.08</v>
      </c>
      <c r="K137" s="87">
        <f t="shared" ref="K137:K200" si="251">IFERROR(J137/I137,0)</f>
        <v>0.9999628027565769</v>
      </c>
      <c r="L137" s="83">
        <f>SUM(L138)</f>
        <v>4840000</v>
      </c>
      <c r="M137" s="86">
        <f>SUM(M138)</f>
        <v>4490000</v>
      </c>
      <c r="N137" s="88">
        <f>SUM(N138)</f>
        <v>0</v>
      </c>
      <c r="O137" s="83">
        <f t="shared" ref="O137:T137" si="252">SUM(O138)</f>
        <v>5248656</v>
      </c>
      <c r="P137" s="88">
        <f t="shared" si="252"/>
        <v>0</v>
      </c>
      <c r="Q137" s="177">
        <f t="shared" si="252"/>
        <v>5248656</v>
      </c>
      <c r="R137" s="88">
        <f t="shared" si="252"/>
        <v>0</v>
      </c>
      <c r="S137" s="88">
        <f t="shared" si="252"/>
        <v>0</v>
      </c>
      <c r="T137" s="178">
        <f t="shared" si="252"/>
        <v>5248656</v>
      </c>
      <c r="U137" s="157"/>
      <c r="V137" s="83">
        <f>SUM(V138)</f>
        <v>5476448</v>
      </c>
      <c r="W137" s="88">
        <f>SUM(W138)</f>
        <v>0</v>
      </c>
      <c r="X137" s="177">
        <f t="shared" si="137"/>
        <v>5476448</v>
      </c>
      <c r="Y137" s="88">
        <f>SUM(Y138)</f>
        <v>0</v>
      </c>
      <c r="Z137" s="88">
        <f>SUM(Z138)</f>
        <v>0</v>
      </c>
      <c r="AA137" s="178">
        <f t="shared" si="154"/>
        <v>5476448</v>
      </c>
      <c r="AB137" s="157"/>
      <c r="AC137" s="83">
        <f>SUM(AC138)</f>
        <v>5722888</v>
      </c>
      <c r="AD137" s="88">
        <f>SUM(AD138)</f>
        <v>0</v>
      </c>
      <c r="AE137" s="177">
        <f t="shared" si="138"/>
        <v>5722888</v>
      </c>
      <c r="AF137" s="88">
        <f>SUM(AF138)</f>
        <v>0</v>
      </c>
      <c r="AG137" s="88">
        <f>SUM(AG138)</f>
        <v>0</v>
      </c>
      <c r="AH137" s="178">
        <f t="shared" si="157"/>
        <v>5722888</v>
      </c>
      <c r="AJ137" s="86">
        <f t="shared" ref="AJ137:AU137" si="253">SUM(AJ138)</f>
        <v>477151</v>
      </c>
      <c r="AK137" s="86">
        <f t="shared" si="253"/>
        <v>477151</v>
      </c>
      <c r="AL137" s="86">
        <f t="shared" si="253"/>
        <v>477151</v>
      </c>
      <c r="AM137" s="86">
        <f t="shared" si="253"/>
        <v>477151</v>
      </c>
      <c r="AN137" s="86">
        <f t="shared" si="253"/>
        <v>477151</v>
      </c>
      <c r="AO137" s="86">
        <f t="shared" si="253"/>
        <v>477151</v>
      </c>
      <c r="AP137" s="86">
        <f t="shared" si="253"/>
        <v>477151</v>
      </c>
      <c r="AQ137" s="86">
        <f t="shared" si="253"/>
        <v>477151</v>
      </c>
      <c r="AR137" s="86">
        <f t="shared" si="253"/>
        <v>477151</v>
      </c>
      <c r="AS137" s="86">
        <f t="shared" si="253"/>
        <v>477151</v>
      </c>
      <c r="AT137" s="86">
        <f t="shared" si="253"/>
        <v>477146</v>
      </c>
      <c r="AU137" s="86">
        <f t="shared" si="253"/>
        <v>0</v>
      </c>
      <c r="AV137" s="86">
        <f t="shared" si="140"/>
        <v>5248656</v>
      </c>
      <c r="AW137" s="93">
        <f t="shared" si="141"/>
        <v>0</v>
      </c>
      <c r="AY137" s="86">
        <f t="shared" si="142"/>
        <v>1431453</v>
      </c>
      <c r="AZ137" s="86">
        <f t="shared" si="143"/>
        <v>1431453</v>
      </c>
      <c r="BA137" s="86">
        <f t="shared" si="144"/>
        <v>1431453</v>
      </c>
      <c r="BB137" s="86">
        <f t="shared" si="145"/>
        <v>954297</v>
      </c>
      <c r="BC137" s="86">
        <f t="shared" si="146"/>
        <v>5248656</v>
      </c>
      <c r="BD137" s="86">
        <f t="shared" si="147"/>
        <v>0</v>
      </c>
    </row>
    <row r="138" spans="2:56" x14ac:dyDescent="0.3">
      <c r="B138" s="169" t="s">
        <v>159</v>
      </c>
      <c r="C138" s="170">
        <f>SUM(C342,C954)</f>
        <v>2081711</v>
      </c>
      <c r="D138" s="171">
        <f>SUM(D342,D954)</f>
        <v>1458268.29</v>
      </c>
      <c r="E138" s="172">
        <f t="shared" si="134"/>
        <v>0.70051428368298962</v>
      </c>
      <c r="F138" s="170">
        <f>SUM(F342,F954)</f>
        <v>4882200</v>
      </c>
      <c r="G138" s="171">
        <f>SUM(G342,G954)</f>
        <v>4311100</v>
      </c>
      <c r="H138" s="172">
        <f t="shared" si="135"/>
        <v>0.88302404653639754</v>
      </c>
      <c r="I138" s="170">
        <f>SUM(I342,I954)</f>
        <v>4702499</v>
      </c>
      <c r="J138" s="173">
        <f>SUM(J342,J954)</f>
        <v>4702324.08</v>
      </c>
      <c r="K138" s="174">
        <f t="shared" si="251"/>
        <v>0.9999628027565769</v>
      </c>
      <c r="L138" s="170">
        <f>SUM(L342,L954)</f>
        <v>4840000</v>
      </c>
      <c r="M138" s="173">
        <f>SUM(M342,M954)</f>
        <v>4490000</v>
      </c>
      <c r="N138" s="175">
        <f>SUM(N342,N954)</f>
        <v>0</v>
      </c>
      <c r="O138" s="170">
        <f t="shared" ref="O138:T138" si="254">SUM(O342,O954)</f>
        <v>5248656</v>
      </c>
      <c r="P138" s="175">
        <f t="shared" si="254"/>
        <v>0</v>
      </c>
      <c r="Q138" s="166">
        <f t="shared" si="254"/>
        <v>5248656</v>
      </c>
      <c r="R138" s="175">
        <f t="shared" si="254"/>
        <v>0</v>
      </c>
      <c r="S138" s="175">
        <f t="shared" si="254"/>
        <v>0</v>
      </c>
      <c r="T138" s="167">
        <f t="shared" si="254"/>
        <v>5248656</v>
      </c>
      <c r="U138" s="157"/>
      <c r="V138" s="170">
        <f>SUM(V342,V954)</f>
        <v>5476448</v>
      </c>
      <c r="W138" s="175">
        <f>SUM(W342,W954)</f>
        <v>0</v>
      </c>
      <c r="X138" s="166">
        <f t="shared" si="137"/>
        <v>5476448</v>
      </c>
      <c r="Y138" s="175">
        <f>SUM(Y342,Y954)</f>
        <v>0</v>
      </c>
      <c r="Z138" s="175">
        <f>SUM(Z342,Z954)</f>
        <v>0</v>
      </c>
      <c r="AA138" s="167">
        <f t="shared" si="154"/>
        <v>5476448</v>
      </c>
      <c r="AB138" s="157"/>
      <c r="AC138" s="170">
        <f>SUM(AC342,AC954)</f>
        <v>5722888</v>
      </c>
      <c r="AD138" s="175">
        <f>SUM(AD342,AD954)</f>
        <v>0</v>
      </c>
      <c r="AE138" s="166">
        <f t="shared" si="138"/>
        <v>5722888</v>
      </c>
      <c r="AF138" s="175">
        <f>SUM(AF342,AF954)</f>
        <v>0</v>
      </c>
      <c r="AG138" s="175">
        <f>SUM(AG342,AG954)</f>
        <v>0</v>
      </c>
      <c r="AH138" s="167">
        <f t="shared" si="157"/>
        <v>5722888</v>
      </c>
      <c r="AJ138" s="163">
        <f t="shared" ref="AJ138:AU138" si="255">SUM(AJ342,AJ954)</f>
        <v>477151</v>
      </c>
      <c r="AK138" s="163">
        <f t="shared" si="255"/>
        <v>477151</v>
      </c>
      <c r="AL138" s="163">
        <f t="shared" si="255"/>
        <v>477151</v>
      </c>
      <c r="AM138" s="163">
        <f t="shared" si="255"/>
        <v>477151</v>
      </c>
      <c r="AN138" s="163">
        <f t="shared" si="255"/>
        <v>477151</v>
      </c>
      <c r="AO138" s="163">
        <f t="shared" si="255"/>
        <v>477151</v>
      </c>
      <c r="AP138" s="163">
        <f t="shared" si="255"/>
        <v>477151</v>
      </c>
      <c r="AQ138" s="163">
        <f t="shared" si="255"/>
        <v>477151</v>
      </c>
      <c r="AR138" s="163">
        <f t="shared" si="255"/>
        <v>477151</v>
      </c>
      <c r="AS138" s="163">
        <f t="shared" si="255"/>
        <v>477151</v>
      </c>
      <c r="AT138" s="163">
        <f t="shared" si="255"/>
        <v>477146</v>
      </c>
      <c r="AU138" s="163">
        <f t="shared" si="255"/>
        <v>0</v>
      </c>
      <c r="AV138" s="163">
        <f t="shared" si="140"/>
        <v>5248656</v>
      </c>
      <c r="AW138" s="168">
        <f t="shared" si="141"/>
        <v>0</v>
      </c>
      <c r="AY138" s="163">
        <f t="shared" si="142"/>
        <v>1431453</v>
      </c>
      <c r="AZ138" s="163">
        <f t="shared" si="143"/>
        <v>1431453</v>
      </c>
      <c r="BA138" s="163">
        <f t="shared" si="144"/>
        <v>1431453</v>
      </c>
      <c r="BB138" s="163">
        <f t="shared" si="145"/>
        <v>954297</v>
      </c>
      <c r="BC138" s="163">
        <f t="shared" si="146"/>
        <v>5248656</v>
      </c>
      <c r="BD138" s="163">
        <f t="shared" si="147"/>
        <v>0</v>
      </c>
    </row>
    <row r="139" spans="2:56" x14ac:dyDescent="0.3">
      <c r="B139" s="179" t="s">
        <v>160</v>
      </c>
      <c r="C139" s="83">
        <f>SUM(C140:C143)</f>
        <v>1485240</v>
      </c>
      <c r="D139" s="84">
        <f>SUM(D140:D143)</f>
        <v>1483248.14</v>
      </c>
      <c r="E139" s="85">
        <f t="shared" si="134"/>
        <v>0.99865889687861886</v>
      </c>
      <c r="F139" s="83">
        <f>SUM(F140:F143)</f>
        <v>1678083</v>
      </c>
      <c r="G139" s="84">
        <f>SUM(G140:G143)</f>
        <v>1678081.56</v>
      </c>
      <c r="H139" s="85">
        <f t="shared" si="135"/>
        <v>0.99999914187796435</v>
      </c>
      <c r="I139" s="83">
        <f>SUM(I140:I143)</f>
        <v>1563026</v>
      </c>
      <c r="J139" s="86">
        <f>SUM(J140:J143)</f>
        <v>1563025.04</v>
      </c>
      <c r="K139" s="87">
        <f t="shared" si="251"/>
        <v>0.99999938580676206</v>
      </c>
      <c r="L139" s="83">
        <f>SUM(L140:L143)</f>
        <v>1355986</v>
      </c>
      <c r="M139" s="86">
        <f>SUM(M140:M143)</f>
        <v>1355986</v>
      </c>
      <c r="N139" s="88">
        <f>SUM(N140:N143)</f>
        <v>0</v>
      </c>
      <c r="O139" s="83">
        <f t="shared" ref="O139:T139" si="256">SUM(O140:O143)</f>
        <v>1249992</v>
      </c>
      <c r="P139" s="88">
        <f t="shared" si="256"/>
        <v>0</v>
      </c>
      <c r="Q139" s="177">
        <f t="shared" si="256"/>
        <v>1249992</v>
      </c>
      <c r="R139" s="88">
        <f t="shared" si="256"/>
        <v>0</v>
      </c>
      <c r="S139" s="88">
        <f t="shared" si="256"/>
        <v>0</v>
      </c>
      <c r="T139" s="178">
        <f t="shared" si="256"/>
        <v>1249992</v>
      </c>
      <c r="U139" s="157"/>
      <c r="V139" s="83">
        <f>SUM(V140:V143)</f>
        <v>1363063</v>
      </c>
      <c r="W139" s="88">
        <f>SUM(W140:W143)</f>
        <v>0</v>
      </c>
      <c r="X139" s="177">
        <f t="shared" si="137"/>
        <v>1363063</v>
      </c>
      <c r="Y139" s="88">
        <f>SUM(Y140:Y143)</f>
        <v>0</v>
      </c>
      <c r="Z139" s="88">
        <f>SUM(Z140:Z143)</f>
        <v>0</v>
      </c>
      <c r="AA139" s="178">
        <f t="shared" si="154"/>
        <v>1363063</v>
      </c>
      <c r="AB139" s="157"/>
      <c r="AC139" s="83">
        <f>SUM(AC140:AC143)</f>
        <v>1363063</v>
      </c>
      <c r="AD139" s="88">
        <f>SUM(AD140:AD143)</f>
        <v>0</v>
      </c>
      <c r="AE139" s="177">
        <f t="shared" si="138"/>
        <v>1363063</v>
      </c>
      <c r="AF139" s="88">
        <f>SUM(AF140:AF143)</f>
        <v>0</v>
      </c>
      <c r="AG139" s="88">
        <f>SUM(AG140:AG143)</f>
        <v>0</v>
      </c>
      <c r="AH139" s="178">
        <f t="shared" si="157"/>
        <v>1363063</v>
      </c>
      <c r="AJ139" s="86">
        <f t="shared" ref="AJ139:AU139" si="257">SUM(AJ140:AJ143)</f>
        <v>104166</v>
      </c>
      <c r="AK139" s="86">
        <f t="shared" si="257"/>
        <v>104166</v>
      </c>
      <c r="AL139" s="86">
        <f t="shared" si="257"/>
        <v>104166</v>
      </c>
      <c r="AM139" s="86">
        <f t="shared" si="257"/>
        <v>104166</v>
      </c>
      <c r="AN139" s="86">
        <f t="shared" si="257"/>
        <v>104166</v>
      </c>
      <c r="AO139" s="86">
        <f t="shared" si="257"/>
        <v>104166</v>
      </c>
      <c r="AP139" s="86">
        <f t="shared" si="257"/>
        <v>104166</v>
      </c>
      <c r="AQ139" s="86">
        <f t="shared" si="257"/>
        <v>104000</v>
      </c>
      <c r="AR139" s="86">
        <f t="shared" si="257"/>
        <v>104166</v>
      </c>
      <c r="AS139" s="86">
        <f t="shared" si="257"/>
        <v>104166</v>
      </c>
      <c r="AT139" s="86">
        <f t="shared" si="257"/>
        <v>104666</v>
      </c>
      <c r="AU139" s="86">
        <f t="shared" si="257"/>
        <v>103832</v>
      </c>
      <c r="AV139" s="86">
        <f t="shared" si="140"/>
        <v>1249992</v>
      </c>
      <c r="AW139" s="93">
        <f t="shared" si="141"/>
        <v>0</v>
      </c>
      <c r="AY139" s="86">
        <f t="shared" si="142"/>
        <v>312498</v>
      </c>
      <c r="AZ139" s="86">
        <f t="shared" si="143"/>
        <v>312498</v>
      </c>
      <c r="BA139" s="86">
        <f t="shared" si="144"/>
        <v>312332</v>
      </c>
      <c r="BB139" s="86">
        <f t="shared" si="145"/>
        <v>312664</v>
      </c>
      <c r="BC139" s="86">
        <f t="shared" si="146"/>
        <v>1249992</v>
      </c>
      <c r="BD139" s="86">
        <f t="shared" si="147"/>
        <v>0</v>
      </c>
    </row>
    <row r="140" spans="2:56" x14ac:dyDescent="0.3">
      <c r="B140" s="169" t="s">
        <v>161</v>
      </c>
      <c r="C140" s="170">
        <f t="shared" ref="C140:D143" si="258">SUM(C344,C956)</f>
        <v>0</v>
      </c>
      <c r="D140" s="171">
        <f t="shared" si="258"/>
        <v>0</v>
      </c>
      <c r="E140" s="172">
        <f t="shared" si="134"/>
        <v>0</v>
      </c>
      <c r="F140" s="170">
        <f t="shared" ref="F140:G143" si="259">SUM(F344,F956)</f>
        <v>0</v>
      </c>
      <c r="G140" s="171">
        <f t="shared" si="259"/>
        <v>0</v>
      </c>
      <c r="H140" s="172">
        <f t="shared" si="135"/>
        <v>0</v>
      </c>
      <c r="I140" s="170">
        <f t="shared" ref="I140:J143" si="260">SUM(I344,I956)</f>
        <v>0</v>
      </c>
      <c r="J140" s="173">
        <f t="shared" si="260"/>
        <v>0</v>
      </c>
      <c r="K140" s="174">
        <f t="shared" si="251"/>
        <v>0</v>
      </c>
      <c r="L140" s="170">
        <f>SUM(L344,L956)</f>
        <v>0</v>
      </c>
      <c r="M140" s="173">
        <f t="shared" ref="M140:T143" si="261">SUM(M344,M956)</f>
        <v>0</v>
      </c>
      <c r="N140" s="175">
        <f t="shared" si="261"/>
        <v>0</v>
      </c>
      <c r="O140" s="170">
        <f t="shared" si="261"/>
        <v>0</v>
      </c>
      <c r="P140" s="175">
        <f t="shared" si="261"/>
        <v>0</v>
      </c>
      <c r="Q140" s="166">
        <f t="shared" si="261"/>
        <v>0</v>
      </c>
      <c r="R140" s="175">
        <f t="shared" si="261"/>
        <v>0</v>
      </c>
      <c r="S140" s="175">
        <f t="shared" si="261"/>
        <v>0</v>
      </c>
      <c r="T140" s="167">
        <f t="shared" si="261"/>
        <v>0</v>
      </c>
      <c r="U140" s="157"/>
      <c r="V140" s="170">
        <f t="shared" ref="V140:W143" si="262">SUM(V344,V956)</f>
        <v>0</v>
      </c>
      <c r="W140" s="175">
        <f t="shared" si="262"/>
        <v>0</v>
      </c>
      <c r="X140" s="166">
        <f t="shared" si="137"/>
        <v>0</v>
      </c>
      <c r="Y140" s="175">
        <f t="shared" ref="Y140:Z143" si="263">SUM(Y344,Y956)</f>
        <v>0</v>
      </c>
      <c r="Z140" s="175">
        <f t="shared" si="263"/>
        <v>0</v>
      </c>
      <c r="AA140" s="167">
        <f t="shared" si="154"/>
        <v>0</v>
      </c>
      <c r="AB140" s="157"/>
      <c r="AC140" s="170">
        <f t="shared" ref="AC140:AD143" si="264">SUM(AC344,AC956)</f>
        <v>0</v>
      </c>
      <c r="AD140" s="175">
        <f t="shared" si="264"/>
        <v>0</v>
      </c>
      <c r="AE140" s="166">
        <f t="shared" si="138"/>
        <v>0</v>
      </c>
      <c r="AF140" s="175">
        <f t="shared" ref="AF140:AG143" si="265">SUM(AF344,AF956)</f>
        <v>0</v>
      </c>
      <c r="AG140" s="175">
        <f t="shared" si="265"/>
        <v>0</v>
      </c>
      <c r="AH140" s="167">
        <f t="shared" si="157"/>
        <v>0</v>
      </c>
      <c r="AJ140" s="163">
        <f t="shared" ref="AJ140:AU143" si="266">SUM(AJ344,AJ956)</f>
        <v>0</v>
      </c>
      <c r="AK140" s="163">
        <f t="shared" si="266"/>
        <v>0</v>
      </c>
      <c r="AL140" s="163">
        <f t="shared" si="266"/>
        <v>0</v>
      </c>
      <c r="AM140" s="163">
        <f t="shared" si="266"/>
        <v>0</v>
      </c>
      <c r="AN140" s="163">
        <f t="shared" si="266"/>
        <v>0</v>
      </c>
      <c r="AO140" s="163">
        <f t="shared" si="266"/>
        <v>0</v>
      </c>
      <c r="AP140" s="163">
        <f t="shared" si="266"/>
        <v>0</v>
      </c>
      <c r="AQ140" s="163">
        <f t="shared" si="266"/>
        <v>0</v>
      </c>
      <c r="AR140" s="163">
        <f t="shared" si="266"/>
        <v>0</v>
      </c>
      <c r="AS140" s="163">
        <f t="shared" si="266"/>
        <v>0</v>
      </c>
      <c r="AT140" s="163">
        <f t="shared" si="266"/>
        <v>0</v>
      </c>
      <c r="AU140" s="163">
        <f t="shared" si="266"/>
        <v>0</v>
      </c>
      <c r="AV140" s="163">
        <f t="shared" si="140"/>
        <v>0</v>
      </c>
      <c r="AW140" s="168">
        <f t="shared" si="141"/>
        <v>0</v>
      </c>
      <c r="AY140" s="163">
        <f t="shared" si="142"/>
        <v>0</v>
      </c>
      <c r="AZ140" s="163">
        <f t="shared" si="143"/>
        <v>0</v>
      </c>
      <c r="BA140" s="163">
        <f t="shared" si="144"/>
        <v>0</v>
      </c>
      <c r="BB140" s="163">
        <f t="shared" si="145"/>
        <v>0</v>
      </c>
      <c r="BC140" s="163">
        <f t="shared" si="146"/>
        <v>0</v>
      </c>
      <c r="BD140" s="163">
        <f t="shared" si="147"/>
        <v>0</v>
      </c>
    </row>
    <row r="141" spans="2:56" x14ac:dyDescent="0.3">
      <c r="B141" s="169" t="s">
        <v>162</v>
      </c>
      <c r="C141" s="170">
        <f t="shared" si="258"/>
        <v>1484800</v>
      </c>
      <c r="D141" s="171">
        <f t="shared" si="258"/>
        <v>1483248.14</v>
      </c>
      <c r="E141" s="172">
        <f t="shared" si="134"/>
        <v>0.99895483566810339</v>
      </c>
      <c r="F141" s="170">
        <f t="shared" si="259"/>
        <v>1482957</v>
      </c>
      <c r="G141" s="171">
        <f t="shared" si="259"/>
        <v>1482956.07</v>
      </c>
      <c r="H141" s="172">
        <f t="shared" si="135"/>
        <v>0.99999937287460128</v>
      </c>
      <c r="I141" s="170">
        <f t="shared" si="260"/>
        <v>1250000</v>
      </c>
      <c r="J141" s="173">
        <f t="shared" si="260"/>
        <v>1250000.04</v>
      </c>
      <c r="K141" s="174">
        <f t="shared" si="251"/>
        <v>1.000000032</v>
      </c>
      <c r="L141" s="170">
        <f>SUM(L345,L957)</f>
        <v>1105986</v>
      </c>
      <c r="M141" s="173">
        <f t="shared" si="261"/>
        <v>1105986</v>
      </c>
      <c r="N141" s="175">
        <f t="shared" si="261"/>
        <v>0</v>
      </c>
      <c r="O141" s="170">
        <f t="shared" si="261"/>
        <v>1249992</v>
      </c>
      <c r="P141" s="175">
        <f t="shared" si="261"/>
        <v>0</v>
      </c>
      <c r="Q141" s="166">
        <f t="shared" si="261"/>
        <v>1249992</v>
      </c>
      <c r="R141" s="175">
        <f t="shared" si="261"/>
        <v>0</v>
      </c>
      <c r="S141" s="175">
        <f t="shared" si="261"/>
        <v>0</v>
      </c>
      <c r="T141" s="167">
        <f t="shared" si="261"/>
        <v>1249992</v>
      </c>
      <c r="U141" s="157"/>
      <c r="V141" s="170">
        <f t="shared" si="262"/>
        <v>1363063</v>
      </c>
      <c r="W141" s="175">
        <f t="shared" si="262"/>
        <v>0</v>
      </c>
      <c r="X141" s="166">
        <f t="shared" si="137"/>
        <v>1363063</v>
      </c>
      <c r="Y141" s="175">
        <f t="shared" si="263"/>
        <v>0</v>
      </c>
      <c r="Z141" s="175">
        <f t="shared" si="263"/>
        <v>0</v>
      </c>
      <c r="AA141" s="167">
        <f t="shared" si="154"/>
        <v>1363063</v>
      </c>
      <c r="AB141" s="157"/>
      <c r="AC141" s="170">
        <f t="shared" si="264"/>
        <v>1363063</v>
      </c>
      <c r="AD141" s="175">
        <f t="shared" si="264"/>
        <v>0</v>
      </c>
      <c r="AE141" s="166">
        <f t="shared" si="138"/>
        <v>1363063</v>
      </c>
      <c r="AF141" s="175">
        <f t="shared" si="265"/>
        <v>0</v>
      </c>
      <c r="AG141" s="175">
        <f t="shared" si="265"/>
        <v>0</v>
      </c>
      <c r="AH141" s="167">
        <f t="shared" si="157"/>
        <v>1363063</v>
      </c>
      <c r="AJ141" s="163">
        <f t="shared" si="266"/>
        <v>104166</v>
      </c>
      <c r="AK141" s="163">
        <f t="shared" si="266"/>
        <v>104166</v>
      </c>
      <c r="AL141" s="163">
        <f t="shared" si="266"/>
        <v>104166</v>
      </c>
      <c r="AM141" s="163">
        <f t="shared" si="266"/>
        <v>104166</v>
      </c>
      <c r="AN141" s="163">
        <f t="shared" si="266"/>
        <v>104166</v>
      </c>
      <c r="AO141" s="163">
        <f t="shared" si="266"/>
        <v>104166</v>
      </c>
      <c r="AP141" s="163">
        <f t="shared" si="266"/>
        <v>104166</v>
      </c>
      <c r="AQ141" s="163">
        <f t="shared" si="266"/>
        <v>104000</v>
      </c>
      <c r="AR141" s="163">
        <f t="shared" si="266"/>
        <v>104166</v>
      </c>
      <c r="AS141" s="163">
        <f t="shared" si="266"/>
        <v>104166</v>
      </c>
      <c r="AT141" s="163">
        <f t="shared" si="266"/>
        <v>104666</v>
      </c>
      <c r="AU141" s="163">
        <f t="shared" si="266"/>
        <v>103832</v>
      </c>
      <c r="AV141" s="163">
        <f t="shared" si="140"/>
        <v>1249992</v>
      </c>
      <c r="AW141" s="168">
        <f t="shared" si="141"/>
        <v>0</v>
      </c>
      <c r="AY141" s="163">
        <f t="shared" si="142"/>
        <v>312498</v>
      </c>
      <c r="AZ141" s="163">
        <f t="shared" si="143"/>
        <v>312498</v>
      </c>
      <c r="BA141" s="163">
        <f t="shared" si="144"/>
        <v>312332</v>
      </c>
      <c r="BB141" s="163">
        <f t="shared" si="145"/>
        <v>312664</v>
      </c>
      <c r="BC141" s="163">
        <f t="shared" si="146"/>
        <v>1249992</v>
      </c>
      <c r="BD141" s="163">
        <f t="shared" si="147"/>
        <v>0</v>
      </c>
    </row>
    <row r="142" spans="2:56" x14ac:dyDescent="0.3">
      <c r="B142" s="169" t="s">
        <v>163</v>
      </c>
      <c r="C142" s="170">
        <f t="shared" si="258"/>
        <v>440</v>
      </c>
      <c r="D142" s="171">
        <f t="shared" si="258"/>
        <v>0</v>
      </c>
      <c r="E142" s="172">
        <f t="shared" si="134"/>
        <v>0</v>
      </c>
      <c r="F142" s="170">
        <f t="shared" si="259"/>
        <v>195126</v>
      </c>
      <c r="G142" s="171">
        <f t="shared" si="259"/>
        <v>195125.49</v>
      </c>
      <c r="H142" s="172">
        <f t="shared" si="135"/>
        <v>0.99999738630423418</v>
      </c>
      <c r="I142" s="170">
        <f t="shared" si="260"/>
        <v>313026</v>
      </c>
      <c r="J142" s="173">
        <f t="shared" si="260"/>
        <v>313025</v>
      </c>
      <c r="K142" s="174">
        <f t="shared" si="251"/>
        <v>0.99999680537718916</v>
      </c>
      <c r="L142" s="170">
        <f>SUM(L346,L958)</f>
        <v>250000</v>
      </c>
      <c r="M142" s="173">
        <f t="shared" si="261"/>
        <v>250000</v>
      </c>
      <c r="N142" s="175">
        <f t="shared" si="261"/>
        <v>0</v>
      </c>
      <c r="O142" s="170">
        <f t="shared" si="261"/>
        <v>0</v>
      </c>
      <c r="P142" s="175">
        <f t="shared" si="261"/>
        <v>0</v>
      </c>
      <c r="Q142" s="166">
        <f t="shared" si="261"/>
        <v>0</v>
      </c>
      <c r="R142" s="175">
        <f t="shared" si="261"/>
        <v>0</v>
      </c>
      <c r="S142" s="175">
        <f t="shared" si="261"/>
        <v>0</v>
      </c>
      <c r="T142" s="167">
        <f t="shared" si="261"/>
        <v>0</v>
      </c>
      <c r="U142" s="157"/>
      <c r="V142" s="170">
        <f t="shared" si="262"/>
        <v>0</v>
      </c>
      <c r="W142" s="175">
        <f t="shared" si="262"/>
        <v>0</v>
      </c>
      <c r="X142" s="166">
        <f t="shared" si="137"/>
        <v>0</v>
      </c>
      <c r="Y142" s="175">
        <f t="shared" si="263"/>
        <v>0</v>
      </c>
      <c r="Z142" s="175">
        <f t="shared" si="263"/>
        <v>0</v>
      </c>
      <c r="AA142" s="167">
        <f t="shared" si="154"/>
        <v>0</v>
      </c>
      <c r="AB142" s="157"/>
      <c r="AC142" s="170">
        <f t="shared" si="264"/>
        <v>0</v>
      </c>
      <c r="AD142" s="175">
        <f t="shared" si="264"/>
        <v>0</v>
      </c>
      <c r="AE142" s="166">
        <f t="shared" si="138"/>
        <v>0</v>
      </c>
      <c r="AF142" s="175">
        <f t="shared" si="265"/>
        <v>0</v>
      </c>
      <c r="AG142" s="175">
        <f t="shared" si="265"/>
        <v>0</v>
      </c>
      <c r="AH142" s="167">
        <f t="shared" si="157"/>
        <v>0</v>
      </c>
      <c r="AJ142" s="163">
        <f t="shared" si="266"/>
        <v>0</v>
      </c>
      <c r="AK142" s="163">
        <f t="shared" si="266"/>
        <v>0</v>
      </c>
      <c r="AL142" s="163">
        <f t="shared" si="266"/>
        <v>0</v>
      </c>
      <c r="AM142" s="163">
        <f t="shared" si="266"/>
        <v>0</v>
      </c>
      <c r="AN142" s="163">
        <f t="shared" si="266"/>
        <v>0</v>
      </c>
      <c r="AO142" s="163">
        <f t="shared" si="266"/>
        <v>0</v>
      </c>
      <c r="AP142" s="163">
        <f t="shared" si="266"/>
        <v>0</v>
      </c>
      <c r="AQ142" s="163">
        <f t="shared" si="266"/>
        <v>0</v>
      </c>
      <c r="AR142" s="163">
        <f t="shared" si="266"/>
        <v>0</v>
      </c>
      <c r="AS142" s="163">
        <f t="shared" si="266"/>
        <v>0</v>
      </c>
      <c r="AT142" s="163">
        <f t="shared" si="266"/>
        <v>0</v>
      </c>
      <c r="AU142" s="163">
        <f t="shared" si="266"/>
        <v>0</v>
      </c>
      <c r="AV142" s="163">
        <f t="shared" si="140"/>
        <v>0</v>
      </c>
      <c r="AW142" s="168">
        <f t="shared" si="141"/>
        <v>0</v>
      </c>
      <c r="AY142" s="163">
        <f t="shared" si="142"/>
        <v>0</v>
      </c>
      <c r="AZ142" s="163">
        <f t="shared" si="143"/>
        <v>0</v>
      </c>
      <c r="BA142" s="163">
        <f t="shared" si="144"/>
        <v>0</v>
      </c>
      <c r="BB142" s="163">
        <f t="shared" si="145"/>
        <v>0</v>
      </c>
      <c r="BC142" s="163">
        <f t="shared" si="146"/>
        <v>0</v>
      </c>
      <c r="BD142" s="163">
        <f t="shared" si="147"/>
        <v>0</v>
      </c>
    </row>
    <row r="143" spans="2:56" x14ac:dyDescent="0.3">
      <c r="B143" s="169" t="s">
        <v>164</v>
      </c>
      <c r="C143" s="170">
        <f t="shared" si="258"/>
        <v>0</v>
      </c>
      <c r="D143" s="171">
        <f t="shared" si="258"/>
        <v>0</v>
      </c>
      <c r="E143" s="172">
        <f t="shared" si="134"/>
        <v>0</v>
      </c>
      <c r="F143" s="170">
        <f t="shared" si="259"/>
        <v>0</v>
      </c>
      <c r="G143" s="171">
        <f t="shared" si="259"/>
        <v>0</v>
      </c>
      <c r="H143" s="172">
        <f t="shared" si="135"/>
        <v>0</v>
      </c>
      <c r="I143" s="170">
        <f t="shared" si="260"/>
        <v>0</v>
      </c>
      <c r="J143" s="173">
        <f t="shared" si="260"/>
        <v>0</v>
      </c>
      <c r="K143" s="174">
        <f t="shared" si="251"/>
        <v>0</v>
      </c>
      <c r="L143" s="170">
        <f>SUM(L347,L959)</f>
        <v>0</v>
      </c>
      <c r="M143" s="173">
        <f t="shared" si="261"/>
        <v>0</v>
      </c>
      <c r="N143" s="175">
        <f t="shared" si="261"/>
        <v>0</v>
      </c>
      <c r="O143" s="170">
        <f t="shared" si="261"/>
        <v>0</v>
      </c>
      <c r="P143" s="175">
        <f t="shared" si="261"/>
        <v>0</v>
      </c>
      <c r="Q143" s="166">
        <f t="shared" si="261"/>
        <v>0</v>
      </c>
      <c r="R143" s="175">
        <f t="shared" si="261"/>
        <v>0</v>
      </c>
      <c r="S143" s="175">
        <f t="shared" si="261"/>
        <v>0</v>
      </c>
      <c r="T143" s="167">
        <f t="shared" si="261"/>
        <v>0</v>
      </c>
      <c r="U143" s="157"/>
      <c r="V143" s="170">
        <f t="shared" si="262"/>
        <v>0</v>
      </c>
      <c r="W143" s="175">
        <f t="shared" si="262"/>
        <v>0</v>
      </c>
      <c r="X143" s="166">
        <f t="shared" si="137"/>
        <v>0</v>
      </c>
      <c r="Y143" s="175">
        <f t="shared" si="263"/>
        <v>0</v>
      </c>
      <c r="Z143" s="175">
        <f t="shared" si="263"/>
        <v>0</v>
      </c>
      <c r="AA143" s="167">
        <f t="shared" si="154"/>
        <v>0</v>
      </c>
      <c r="AB143" s="157"/>
      <c r="AC143" s="170">
        <f t="shared" si="264"/>
        <v>0</v>
      </c>
      <c r="AD143" s="175">
        <f t="shared" si="264"/>
        <v>0</v>
      </c>
      <c r="AE143" s="166">
        <f t="shared" si="138"/>
        <v>0</v>
      </c>
      <c r="AF143" s="175">
        <f t="shared" si="265"/>
        <v>0</v>
      </c>
      <c r="AG143" s="175">
        <f t="shared" si="265"/>
        <v>0</v>
      </c>
      <c r="AH143" s="167">
        <f t="shared" si="157"/>
        <v>0</v>
      </c>
      <c r="AJ143" s="163">
        <f t="shared" si="266"/>
        <v>0</v>
      </c>
      <c r="AK143" s="163">
        <f t="shared" si="266"/>
        <v>0</v>
      </c>
      <c r="AL143" s="163">
        <f t="shared" si="266"/>
        <v>0</v>
      </c>
      <c r="AM143" s="163">
        <f t="shared" si="266"/>
        <v>0</v>
      </c>
      <c r="AN143" s="163">
        <f t="shared" si="266"/>
        <v>0</v>
      </c>
      <c r="AO143" s="163">
        <f t="shared" si="266"/>
        <v>0</v>
      </c>
      <c r="AP143" s="163">
        <f t="shared" si="266"/>
        <v>0</v>
      </c>
      <c r="AQ143" s="163">
        <f t="shared" si="266"/>
        <v>0</v>
      </c>
      <c r="AR143" s="163">
        <f t="shared" si="266"/>
        <v>0</v>
      </c>
      <c r="AS143" s="163">
        <f t="shared" si="266"/>
        <v>0</v>
      </c>
      <c r="AT143" s="163">
        <f t="shared" si="266"/>
        <v>0</v>
      </c>
      <c r="AU143" s="163">
        <f t="shared" si="266"/>
        <v>0</v>
      </c>
      <c r="AV143" s="163">
        <f t="shared" si="140"/>
        <v>0</v>
      </c>
      <c r="AW143" s="168">
        <f t="shared" si="141"/>
        <v>0</v>
      </c>
      <c r="AY143" s="163">
        <f t="shared" si="142"/>
        <v>0</v>
      </c>
      <c r="AZ143" s="163">
        <f t="shared" si="143"/>
        <v>0</v>
      </c>
      <c r="BA143" s="163">
        <f t="shared" si="144"/>
        <v>0</v>
      </c>
      <c r="BB143" s="163">
        <f t="shared" si="145"/>
        <v>0</v>
      </c>
      <c r="BC143" s="163">
        <f t="shared" si="146"/>
        <v>0</v>
      </c>
      <c r="BD143" s="163">
        <f t="shared" si="147"/>
        <v>0</v>
      </c>
    </row>
    <row r="144" spans="2:56" x14ac:dyDescent="0.3">
      <c r="B144" s="179" t="s">
        <v>165</v>
      </c>
      <c r="C144" s="83">
        <f>SUM(C145)</f>
        <v>0</v>
      </c>
      <c r="D144" s="84">
        <f>SUM(D145)</f>
        <v>0</v>
      </c>
      <c r="E144" s="85">
        <f t="shared" si="134"/>
        <v>0</v>
      </c>
      <c r="F144" s="83">
        <f>SUM(F145)</f>
        <v>0</v>
      </c>
      <c r="G144" s="84">
        <f>SUM(G145)</f>
        <v>0</v>
      </c>
      <c r="H144" s="85">
        <f t="shared" si="135"/>
        <v>0</v>
      </c>
      <c r="I144" s="83">
        <f>SUM(I145)</f>
        <v>0</v>
      </c>
      <c r="J144" s="86">
        <f>SUM(J145)</f>
        <v>0</v>
      </c>
      <c r="K144" s="87">
        <f t="shared" si="251"/>
        <v>0</v>
      </c>
      <c r="L144" s="83">
        <f>SUM(L145)</f>
        <v>0</v>
      </c>
      <c r="M144" s="86">
        <f>SUM(M145)</f>
        <v>0</v>
      </c>
      <c r="N144" s="88">
        <f>SUM(N145)</f>
        <v>0</v>
      </c>
      <c r="O144" s="83">
        <f t="shared" ref="O144:T144" si="267">SUM(O145)</f>
        <v>0</v>
      </c>
      <c r="P144" s="88">
        <f t="shared" si="267"/>
        <v>0</v>
      </c>
      <c r="Q144" s="177">
        <f t="shared" si="267"/>
        <v>0</v>
      </c>
      <c r="R144" s="88">
        <f t="shared" si="267"/>
        <v>0</v>
      </c>
      <c r="S144" s="88">
        <f t="shared" si="267"/>
        <v>0</v>
      </c>
      <c r="T144" s="178">
        <f t="shared" si="267"/>
        <v>0</v>
      </c>
      <c r="U144" s="157"/>
      <c r="V144" s="83">
        <f>SUM(V145)</f>
        <v>0</v>
      </c>
      <c r="W144" s="88">
        <f>SUM(W145)</f>
        <v>0</v>
      </c>
      <c r="X144" s="177">
        <f t="shared" si="137"/>
        <v>0</v>
      </c>
      <c r="Y144" s="88">
        <f>SUM(Y145)</f>
        <v>0</v>
      </c>
      <c r="Z144" s="88">
        <f>SUM(Z145)</f>
        <v>0</v>
      </c>
      <c r="AA144" s="178">
        <f t="shared" si="154"/>
        <v>0</v>
      </c>
      <c r="AB144" s="157"/>
      <c r="AC144" s="83">
        <f>SUM(AC145)</f>
        <v>0</v>
      </c>
      <c r="AD144" s="88">
        <f>SUM(AD145)</f>
        <v>0</v>
      </c>
      <c r="AE144" s="177">
        <f t="shared" si="138"/>
        <v>0</v>
      </c>
      <c r="AF144" s="88">
        <f>SUM(AF145)</f>
        <v>0</v>
      </c>
      <c r="AG144" s="88">
        <f>SUM(AG145)</f>
        <v>0</v>
      </c>
      <c r="AH144" s="178">
        <f t="shared" si="157"/>
        <v>0</v>
      </c>
      <c r="AJ144" s="86">
        <f t="shared" ref="AJ144:AU144" si="268">SUM(AJ145)</f>
        <v>0</v>
      </c>
      <c r="AK144" s="86">
        <f t="shared" si="268"/>
        <v>0</v>
      </c>
      <c r="AL144" s="86">
        <f t="shared" si="268"/>
        <v>0</v>
      </c>
      <c r="AM144" s="86">
        <f t="shared" si="268"/>
        <v>0</v>
      </c>
      <c r="AN144" s="86">
        <f t="shared" si="268"/>
        <v>0</v>
      </c>
      <c r="AO144" s="86">
        <f t="shared" si="268"/>
        <v>0</v>
      </c>
      <c r="AP144" s="86">
        <f t="shared" si="268"/>
        <v>0</v>
      </c>
      <c r="AQ144" s="86">
        <f t="shared" si="268"/>
        <v>0</v>
      </c>
      <c r="AR144" s="86">
        <f t="shared" si="268"/>
        <v>0</v>
      </c>
      <c r="AS144" s="86">
        <f t="shared" si="268"/>
        <v>0</v>
      </c>
      <c r="AT144" s="86">
        <f t="shared" si="268"/>
        <v>0</v>
      </c>
      <c r="AU144" s="86">
        <f t="shared" si="268"/>
        <v>0</v>
      </c>
      <c r="AV144" s="86">
        <f t="shared" si="140"/>
        <v>0</v>
      </c>
      <c r="AW144" s="93">
        <f t="shared" si="141"/>
        <v>0</v>
      </c>
      <c r="AY144" s="86">
        <f t="shared" si="142"/>
        <v>0</v>
      </c>
      <c r="AZ144" s="86">
        <f t="shared" si="143"/>
        <v>0</v>
      </c>
      <c r="BA144" s="86">
        <f t="shared" si="144"/>
        <v>0</v>
      </c>
      <c r="BB144" s="86">
        <f t="shared" si="145"/>
        <v>0</v>
      </c>
      <c r="BC144" s="86">
        <f t="shared" si="146"/>
        <v>0</v>
      </c>
      <c r="BD144" s="86">
        <f t="shared" si="147"/>
        <v>0</v>
      </c>
    </row>
    <row r="145" spans="2:56" x14ac:dyDescent="0.3">
      <c r="B145" s="169" t="s">
        <v>166</v>
      </c>
      <c r="C145" s="170">
        <f>SUM(C349,C961)</f>
        <v>0</v>
      </c>
      <c r="D145" s="171">
        <f>SUM(D349,D961)</f>
        <v>0</v>
      </c>
      <c r="E145" s="172">
        <f t="shared" ref="E145:E208" si="269">IFERROR(D145/C145,0)</f>
        <v>0</v>
      </c>
      <c r="F145" s="170">
        <f>SUM(F349,F961)</f>
        <v>0</v>
      </c>
      <c r="G145" s="171">
        <f>SUM(G349,G961)</f>
        <v>0</v>
      </c>
      <c r="H145" s="172">
        <f t="shared" ref="H145:H208" si="270">IFERROR(G145/F145,0)</f>
        <v>0</v>
      </c>
      <c r="I145" s="170">
        <f>SUM(I349,I961)</f>
        <v>0</v>
      </c>
      <c r="J145" s="173">
        <f>SUM(J349,J961)</f>
        <v>0</v>
      </c>
      <c r="K145" s="174">
        <f t="shared" si="251"/>
        <v>0</v>
      </c>
      <c r="L145" s="170">
        <f>SUM(L349,L961)</f>
        <v>0</v>
      </c>
      <c r="M145" s="173">
        <f>SUM(M349,M961)</f>
        <v>0</v>
      </c>
      <c r="N145" s="175">
        <f>SUM(N349,N961)</f>
        <v>0</v>
      </c>
      <c r="O145" s="170">
        <f t="shared" ref="O145:T145" si="271">SUM(O349,O961)</f>
        <v>0</v>
      </c>
      <c r="P145" s="175">
        <f t="shared" si="271"/>
        <v>0</v>
      </c>
      <c r="Q145" s="166">
        <f t="shared" si="271"/>
        <v>0</v>
      </c>
      <c r="R145" s="175">
        <f t="shared" si="271"/>
        <v>0</v>
      </c>
      <c r="S145" s="175">
        <f t="shared" si="271"/>
        <v>0</v>
      </c>
      <c r="T145" s="167">
        <f t="shared" si="271"/>
        <v>0</v>
      </c>
      <c r="U145" s="157"/>
      <c r="V145" s="170">
        <f>SUM(V349,V961)</f>
        <v>0</v>
      </c>
      <c r="W145" s="175">
        <f>SUM(W349,W961)</f>
        <v>0</v>
      </c>
      <c r="X145" s="166">
        <f t="shared" ref="X145:X208" si="272">SUM(V145:W145)</f>
        <v>0</v>
      </c>
      <c r="Y145" s="175">
        <f>SUM(Y349,Y961)</f>
        <v>0</v>
      </c>
      <c r="Z145" s="175">
        <f>SUM(Z349,Z961)</f>
        <v>0</v>
      </c>
      <c r="AA145" s="167">
        <f t="shared" si="154"/>
        <v>0</v>
      </c>
      <c r="AB145" s="157"/>
      <c r="AC145" s="170">
        <f>SUM(AC349,AC961)</f>
        <v>0</v>
      </c>
      <c r="AD145" s="175">
        <f>SUM(AD349,AD961)</f>
        <v>0</v>
      </c>
      <c r="AE145" s="166">
        <f t="shared" ref="AE145:AE208" si="273">SUM(AC145:AD145)</f>
        <v>0</v>
      </c>
      <c r="AF145" s="175">
        <f>SUM(AF349,AF961)</f>
        <v>0</v>
      </c>
      <c r="AG145" s="175">
        <f>SUM(AG349,AG961)</f>
        <v>0</v>
      </c>
      <c r="AH145" s="167">
        <f t="shared" si="157"/>
        <v>0</v>
      </c>
      <c r="AJ145" s="163">
        <f t="shared" ref="AJ145:AU145" si="274">SUM(AJ349,AJ961)</f>
        <v>0</v>
      </c>
      <c r="AK145" s="163">
        <f t="shared" si="274"/>
        <v>0</v>
      </c>
      <c r="AL145" s="163">
        <f t="shared" si="274"/>
        <v>0</v>
      </c>
      <c r="AM145" s="163">
        <f t="shared" si="274"/>
        <v>0</v>
      </c>
      <c r="AN145" s="163">
        <f t="shared" si="274"/>
        <v>0</v>
      </c>
      <c r="AO145" s="163">
        <f t="shared" si="274"/>
        <v>0</v>
      </c>
      <c r="AP145" s="163">
        <f t="shared" si="274"/>
        <v>0</v>
      </c>
      <c r="AQ145" s="163">
        <f t="shared" si="274"/>
        <v>0</v>
      </c>
      <c r="AR145" s="163">
        <f t="shared" si="274"/>
        <v>0</v>
      </c>
      <c r="AS145" s="163">
        <f t="shared" si="274"/>
        <v>0</v>
      </c>
      <c r="AT145" s="163">
        <f t="shared" si="274"/>
        <v>0</v>
      </c>
      <c r="AU145" s="163">
        <f t="shared" si="274"/>
        <v>0</v>
      </c>
      <c r="AV145" s="163">
        <f t="shared" ref="AV145:AV208" si="275">SUM(AJ145:AU145)</f>
        <v>0</v>
      </c>
      <c r="AW145" s="168">
        <f t="shared" ref="AW145:AW208" si="276">T145-AV145</f>
        <v>0</v>
      </c>
      <c r="AY145" s="163">
        <f t="shared" ref="AY145:AY208" si="277">SUM(AJ145:AL145)</f>
        <v>0</v>
      </c>
      <c r="AZ145" s="163">
        <f t="shared" ref="AZ145:AZ208" si="278">SUM(AM145:AO145)</f>
        <v>0</v>
      </c>
      <c r="BA145" s="163">
        <f t="shared" ref="BA145:BA208" si="279">SUM(AP145:AR145)</f>
        <v>0</v>
      </c>
      <c r="BB145" s="163">
        <f t="shared" ref="BB145:BB208" si="280">SUM(AS145:AU145)</f>
        <v>0</v>
      </c>
      <c r="BC145" s="163">
        <f t="shared" ref="BC145:BC208" si="281">SUM(AY145,AZ145,BA145,BB145)</f>
        <v>0</v>
      </c>
      <c r="BD145" s="163">
        <f t="shared" ref="BD145:BD208" si="282">T145-BC145</f>
        <v>0</v>
      </c>
    </row>
    <row r="146" spans="2:56" x14ac:dyDescent="0.3">
      <c r="B146" s="179" t="s">
        <v>167</v>
      </c>
      <c r="C146" s="83">
        <f>SUM(C147:C152)</f>
        <v>6787159</v>
      </c>
      <c r="D146" s="84">
        <f>SUM(D147:D152)</f>
        <v>6136983.8899999997</v>
      </c>
      <c r="E146" s="85">
        <f t="shared" si="269"/>
        <v>0.90420511586659447</v>
      </c>
      <c r="F146" s="83">
        <f>SUM(F147:F152)</f>
        <v>9100952</v>
      </c>
      <c r="G146" s="84">
        <f>SUM(G147:G152)</f>
        <v>8921838.7200000025</v>
      </c>
      <c r="H146" s="85">
        <f t="shared" si="270"/>
        <v>0.98031928088402209</v>
      </c>
      <c r="I146" s="83">
        <f>SUM(I147:I152)</f>
        <v>9633938</v>
      </c>
      <c r="J146" s="86">
        <f>SUM(J147:J152)</f>
        <v>9453930.540000001</v>
      </c>
      <c r="K146" s="87">
        <f t="shared" si="251"/>
        <v>0.98131527730404755</v>
      </c>
      <c r="L146" s="83">
        <f>SUM(L147:L152)</f>
        <v>4720248</v>
      </c>
      <c r="M146" s="86">
        <f>SUM(M147:M152)</f>
        <v>8629361</v>
      </c>
      <c r="N146" s="88">
        <f>SUM(N147:N152)</f>
        <v>0</v>
      </c>
      <c r="O146" s="83">
        <f t="shared" ref="O146:T146" si="283">SUM(O147:O152)</f>
        <v>2739956</v>
      </c>
      <c r="P146" s="88">
        <f t="shared" si="283"/>
        <v>2499867</v>
      </c>
      <c r="Q146" s="177">
        <f t="shared" si="283"/>
        <v>5239823</v>
      </c>
      <c r="R146" s="88">
        <f t="shared" si="283"/>
        <v>0</v>
      </c>
      <c r="S146" s="88">
        <f t="shared" si="283"/>
        <v>0</v>
      </c>
      <c r="T146" s="178">
        <f t="shared" si="283"/>
        <v>5239823</v>
      </c>
      <c r="U146" s="157"/>
      <c r="V146" s="83">
        <f>SUM(V147:V152)</f>
        <v>3032396</v>
      </c>
      <c r="W146" s="88">
        <f>SUM(W147:W152)</f>
        <v>0</v>
      </c>
      <c r="X146" s="177">
        <f t="shared" si="272"/>
        <v>3032396</v>
      </c>
      <c r="Y146" s="88">
        <f>SUM(Y147:Y152)</f>
        <v>0</v>
      </c>
      <c r="Z146" s="88">
        <f>SUM(Z147:Z152)</f>
        <v>0</v>
      </c>
      <c r="AA146" s="178">
        <f t="shared" ref="AA146:AA209" si="284">SUM(X146:Z146)</f>
        <v>3032396</v>
      </c>
      <c r="AB146" s="157"/>
      <c r="AC146" s="83">
        <f>SUM(AC147:AC152)</f>
        <v>2970747</v>
      </c>
      <c r="AD146" s="88">
        <f>SUM(AD147:AD152)</f>
        <v>0</v>
      </c>
      <c r="AE146" s="177">
        <f t="shared" si="273"/>
        <v>2970747</v>
      </c>
      <c r="AF146" s="88">
        <f>SUM(AF147:AF152)</f>
        <v>0</v>
      </c>
      <c r="AG146" s="88">
        <f>SUM(AG147:AG152)</f>
        <v>0</v>
      </c>
      <c r="AH146" s="178">
        <f t="shared" ref="AH146:AH209" si="285">SUM(AE146:AG146)</f>
        <v>2970747</v>
      </c>
      <c r="AJ146" s="86">
        <f t="shared" ref="AJ146:AU146" si="286">SUM(AJ147:AJ152)</f>
        <v>239234</v>
      </c>
      <c r="AK146" s="86">
        <f t="shared" si="286"/>
        <v>760669.50000000012</v>
      </c>
      <c r="AL146" s="86">
        <f t="shared" si="286"/>
        <v>552841.5</v>
      </c>
      <c r="AM146" s="86">
        <f t="shared" si="286"/>
        <v>576929</v>
      </c>
      <c r="AN146" s="86">
        <f t="shared" si="286"/>
        <v>646466.5</v>
      </c>
      <c r="AO146" s="86">
        <f t="shared" si="286"/>
        <v>257866</v>
      </c>
      <c r="AP146" s="86">
        <f t="shared" si="286"/>
        <v>561910.5</v>
      </c>
      <c r="AQ146" s="86">
        <f t="shared" si="286"/>
        <v>451691</v>
      </c>
      <c r="AR146" s="86">
        <f t="shared" si="286"/>
        <v>275195</v>
      </c>
      <c r="AS146" s="86">
        <f t="shared" si="286"/>
        <v>317938</v>
      </c>
      <c r="AT146" s="86">
        <f t="shared" si="286"/>
        <v>337432</v>
      </c>
      <c r="AU146" s="86">
        <f t="shared" si="286"/>
        <v>261650</v>
      </c>
      <c r="AV146" s="86">
        <f t="shared" si="275"/>
        <v>5239823</v>
      </c>
      <c r="AW146" s="93">
        <f t="shared" si="276"/>
        <v>0</v>
      </c>
      <c r="AY146" s="86">
        <f t="shared" si="277"/>
        <v>1552745</v>
      </c>
      <c r="AZ146" s="86">
        <f t="shared" si="278"/>
        <v>1481261.5</v>
      </c>
      <c r="BA146" s="86">
        <f t="shared" si="279"/>
        <v>1288796.5</v>
      </c>
      <c r="BB146" s="86">
        <f t="shared" si="280"/>
        <v>917020</v>
      </c>
      <c r="BC146" s="86">
        <f t="shared" si="281"/>
        <v>5239823</v>
      </c>
      <c r="BD146" s="86">
        <f t="shared" si="282"/>
        <v>0</v>
      </c>
    </row>
    <row r="147" spans="2:56" x14ac:dyDescent="0.3">
      <c r="B147" s="169" t="s">
        <v>168</v>
      </c>
      <c r="C147" s="170">
        <f t="shared" ref="C147:D152" si="287">SUM(C351,C963)</f>
        <v>3563243</v>
      </c>
      <c r="D147" s="171">
        <f t="shared" si="287"/>
        <v>3242506.29</v>
      </c>
      <c r="E147" s="172">
        <f t="shared" si="269"/>
        <v>0.9099874159578788</v>
      </c>
      <c r="F147" s="170">
        <f t="shared" ref="F147:G152" si="288">SUM(F351,F963)</f>
        <v>5122131</v>
      </c>
      <c r="G147" s="171">
        <f t="shared" si="288"/>
        <v>5147827.38</v>
      </c>
      <c r="H147" s="172">
        <f t="shared" si="270"/>
        <v>1.0050167361982738</v>
      </c>
      <c r="I147" s="170">
        <f t="shared" ref="I147:J152" si="289">SUM(I351,I963)</f>
        <v>5388502</v>
      </c>
      <c r="J147" s="173">
        <f t="shared" si="289"/>
        <v>5289020.29</v>
      </c>
      <c r="K147" s="174">
        <f t="shared" si="251"/>
        <v>0.98153815104828768</v>
      </c>
      <c r="L147" s="170">
        <f t="shared" ref="L147:T152" si="290">SUM(L351,L963)</f>
        <v>2768180</v>
      </c>
      <c r="M147" s="173">
        <f t="shared" si="290"/>
        <v>4816474</v>
      </c>
      <c r="N147" s="175">
        <f t="shared" si="290"/>
        <v>0</v>
      </c>
      <c r="O147" s="170">
        <f t="shared" si="290"/>
        <v>1220220</v>
      </c>
      <c r="P147" s="175">
        <f t="shared" si="290"/>
        <v>1601942</v>
      </c>
      <c r="Q147" s="166">
        <f t="shared" si="290"/>
        <v>2822162</v>
      </c>
      <c r="R147" s="175">
        <f t="shared" si="290"/>
        <v>0</v>
      </c>
      <c r="S147" s="175">
        <f t="shared" si="290"/>
        <v>0</v>
      </c>
      <c r="T147" s="167">
        <f t="shared" si="290"/>
        <v>2822162</v>
      </c>
      <c r="U147" s="157"/>
      <c r="V147" s="170">
        <f t="shared" ref="V147:W152" si="291">SUM(V351,V963)</f>
        <v>1319220</v>
      </c>
      <c r="W147" s="175">
        <f t="shared" si="291"/>
        <v>0</v>
      </c>
      <c r="X147" s="166">
        <f t="shared" si="272"/>
        <v>1319220</v>
      </c>
      <c r="Y147" s="175">
        <f t="shared" ref="Y147:Z152" si="292">SUM(Y351,Y963)</f>
        <v>0</v>
      </c>
      <c r="Z147" s="175">
        <f t="shared" si="292"/>
        <v>0</v>
      </c>
      <c r="AA147" s="167">
        <f t="shared" si="284"/>
        <v>1319220</v>
      </c>
      <c r="AB147" s="157"/>
      <c r="AC147" s="170">
        <f t="shared" ref="AC147:AD152" si="293">SUM(AC351,AC963)</f>
        <v>1247258</v>
      </c>
      <c r="AD147" s="175">
        <f t="shared" si="293"/>
        <v>0</v>
      </c>
      <c r="AE147" s="166">
        <f t="shared" si="273"/>
        <v>1247258</v>
      </c>
      <c r="AF147" s="175">
        <f t="shared" ref="AF147:AG152" si="294">SUM(AF351,AF963)</f>
        <v>0</v>
      </c>
      <c r="AG147" s="175">
        <f t="shared" si="294"/>
        <v>0</v>
      </c>
      <c r="AH147" s="167">
        <f t="shared" si="285"/>
        <v>1247258</v>
      </c>
      <c r="AJ147" s="163">
        <f t="shared" ref="AJ147:AU152" si="295">SUM(AJ351,AJ963)</f>
        <v>148093.33000000002</v>
      </c>
      <c r="AK147" s="163">
        <f t="shared" si="295"/>
        <v>459769.33</v>
      </c>
      <c r="AL147" s="163">
        <f t="shared" si="295"/>
        <v>322003.33</v>
      </c>
      <c r="AM147" s="163">
        <f t="shared" si="295"/>
        <v>321461.33</v>
      </c>
      <c r="AN147" s="163">
        <f t="shared" si="295"/>
        <v>360015.33</v>
      </c>
      <c r="AO147" s="163">
        <f t="shared" si="295"/>
        <v>94370.33</v>
      </c>
      <c r="AP147" s="163">
        <f t="shared" si="295"/>
        <v>370201.33</v>
      </c>
      <c r="AQ147" s="163">
        <f t="shared" si="295"/>
        <v>218793.33000000002</v>
      </c>
      <c r="AR147" s="163">
        <f t="shared" si="295"/>
        <v>79533.33</v>
      </c>
      <c r="AS147" s="163">
        <f t="shared" si="295"/>
        <v>171693.33000000002</v>
      </c>
      <c r="AT147" s="163">
        <f t="shared" si="295"/>
        <v>164364.33000000002</v>
      </c>
      <c r="AU147" s="163">
        <f t="shared" si="295"/>
        <v>111863.37</v>
      </c>
      <c r="AV147" s="163">
        <f t="shared" si="275"/>
        <v>2822162.0000000005</v>
      </c>
      <c r="AW147" s="168">
        <f t="shared" si="276"/>
        <v>0</v>
      </c>
      <c r="AY147" s="163">
        <f t="shared" si="277"/>
        <v>929865.99</v>
      </c>
      <c r="AZ147" s="163">
        <f t="shared" si="278"/>
        <v>775846.99</v>
      </c>
      <c r="BA147" s="163">
        <f t="shared" si="279"/>
        <v>668527.99</v>
      </c>
      <c r="BB147" s="163">
        <f t="shared" si="280"/>
        <v>447921.03</v>
      </c>
      <c r="BC147" s="163">
        <f t="shared" si="281"/>
        <v>2822162</v>
      </c>
      <c r="BD147" s="163">
        <f t="shared" si="282"/>
        <v>0</v>
      </c>
    </row>
    <row r="148" spans="2:56" x14ac:dyDescent="0.3">
      <c r="B148" s="169" t="s">
        <v>169</v>
      </c>
      <c r="C148" s="170">
        <f t="shared" si="287"/>
        <v>258755</v>
      </c>
      <c r="D148" s="171">
        <f t="shared" si="287"/>
        <v>226789.05</v>
      </c>
      <c r="E148" s="172">
        <f t="shared" si="269"/>
        <v>0.87646248381673775</v>
      </c>
      <c r="F148" s="170">
        <f t="shared" si="288"/>
        <v>342989</v>
      </c>
      <c r="G148" s="171">
        <f t="shared" si="288"/>
        <v>339479.77</v>
      </c>
      <c r="H148" s="172">
        <f t="shared" si="270"/>
        <v>0.98976868062824175</v>
      </c>
      <c r="I148" s="170">
        <f t="shared" si="289"/>
        <v>440381</v>
      </c>
      <c r="J148" s="173">
        <f t="shared" si="289"/>
        <v>436971.72</v>
      </c>
      <c r="K148" s="174">
        <f t="shared" si="251"/>
        <v>0.99225833993746315</v>
      </c>
      <c r="L148" s="170">
        <f t="shared" si="290"/>
        <v>193118</v>
      </c>
      <c r="M148" s="173">
        <f t="shared" si="290"/>
        <v>435512</v>
      </c>
      <c r="N148" s="175">
        <f t="shared" si="290"/>
        <v>0</v>
      </c>
      <c r="O148" s="170">
        <f t="shared" si="290"/>
        <v>130183</v>
      </c>
      <c r="P148" s="175">
        <f t="shared" si="290"/>
        <v>178949</v>
      </c>
      <c r="Q148" s="166">
        <f t="shared" si="290"/>
        <v>309132</v>
      </c>
      <c r="R148" s="175">
        <f t="shared" si="290"/>
        <v>0</v>
      </c>
      <c r="S148" s="175">
        <f t="shared" si="290"/>
        <v>0</v>
      </c>
      <c r="T148" s="167">
        <f t="shared" si="290"/>
        <v>309132</v>
      </c>
      <c r="U148" s="157"/>
      <c r="V148" s="170">
        <f t="shared" si="291"/>
        <v>140683</v>
      </c>
      <c r="W148" s="175">
        <f t="shared" si="291"/>
        <v>0</v>
      </c>
      <c r="X148" s="166">
        <f t="shared" si="272"/>
        <v>140683</v>
      </c>
      <c r="Y148" s="175">
        <f t="shared" si="292"/>
        <v>0</v>
      </c>
      <c r="Z148" s="175">
        <f t="shared" si="292"/>
        <v>0</v>
      </c>
      <c r="AA148" s="167">
        <f t="shared" si="284"/>
        <v>140683</v>
      </c>
      <c r="AB148" s="157"/>
      <c r="AC148" s="170">
        <f t="shared" si="293"/>
        <v>148078</v>
      </c>
      <c r="AD148" s="175">
        <f t="shared" si="293"/>
        <v>0</v>
      </c>
      <c r="AE148" s="166">
        <f t="shared" si="273"/>
        <v>148078</v>
      </c>
      <c r="AF148" s="175">
        <f t="shared" si="294"/>
        <v>0</v>
      </c>
      <c r="AG148" s="175">
        <f t="shared" si="294"/>
        <v>0</v>
      </c>
      <c r="AH148" s="167">
        <f t="shared" si="285"/>
        <v>148078</v>
      </c>
      <c r="AJ148" s="163">
        <f t="shared" si="295"/>
        <v>22734</v>
      </c>
      <c r="AK148" s="163">
        <f t="shared" si="295"/>
        <v>44422.5</v>
      </c>
      <c r="AL148" s="163">
        <f t="shared" si="295"/>
        <v>29616.5</v>
      </c>
      <c r="AM148" s="163">
        <f t="shared" si="295"/>
        <v>24987</v>
      </c>
      <c r="AN148" s="163">
        <f t="shared" si="295"/>
        <v>42512.5</v>
      </c>
      <c r="AO148" s="163">
        <f t="shared" si="295"/>
        <v>12997</v>
      </c>
      <c r="AP148" s="163">
        <f t="shared" si="295"/>
        <v>21573.5</v>
      </c>
      <c r="AQ148" s="163">
        <f t="shared" si="295"/>
        <v>19469</v>
      </c>
      <c r="AR148" s="163">
        <f t="shared" si="295"/>
        <v>57475</v>
      </c>
      <c r="AS148" s="163">
        <f t="shared" si="295"/>
        <v>9742</v>
      </c>
      <c r="AT148" s="163">
        <f t="shared" si="295"/>
        <v>9853</v>
      </c>
      <c r="AU148" s="163">
        <f t="shared" si="295"/>
        <v>13750</v>
      </c>
      <c r="AV148" s="163">
        <f t="shared" si="275"/>
        <v>309132</v>
      </c>
      <c r="AW148" s="168">
        <f t="shared" si="276"/>
        <v>0</v>
      </c>
      <c r="AY148" s="163">
        <f t="shared" si="277"/>
        <v>96773</v>
      </c>
      <c r="AZ148" s="163">
        <f t="shared" si="278"/>
        <v>80496.5</v>
      </c>
      <c r="BA148" s="163">
        <f t="shared" si="279"/>
        <v>98517.5</v>
      </c>
      <c r="BB148" s="163">
        <f t="shared" si="280"/>
        <v>33345</v>
      </c>
      <c r="BC148" s="163">
        <f t="shared" si="281"/>
        <v>309132</v>
      </c>
      <c r="BD148" s="163">
        <f t="shared" si="282"/>
        <v>0</v>
      </c>
    </row>
    <row r="149" spans="2:56" x14ac:dyDescent="0.3">
      <c r="B149" s="169" t="s">
        <v>170</v>
      </c>
      <c r="C149" s="170">
        <f t="shared" si="287"/>
        <v>320765</v>
      </c>
      <c r="D149" s="171">
        <f t="shared" si="287"/>
        <v>227287.97</v>
      </c>
      <c r="E149" s="172">
        <f t="shared" si="269"/>
        <v>0.70858095490468098</v>
      </c>
      <c r="F149" s="170">
        <f t="shared" si="288"/>
        <v>567015</v>
      </c>
      <c r="G149" s="171">
        <f t="shared" si="288"/>
        <v>330297.86</v>
      </c>
      <c r="H149" s="172">
        <f t="shared" si="270"/>
        <v>0.58252049769406455</v>
      </c>
      <c r="I149" s="170">
        <f t="shared" si="289"/>
        <v>1145933</v>
      </c>
      <c r="J149" s="173">
        <f t="shared" si="289"/>
        <v>1106999.6400000001</v>
      </c>
      <c r="K149" s="174">
        <f t="shared" si="251"/>
        <v>0.96602475013809719</v>
      </c>
      <c r="L149" s="170">
        <f t="shared" si="290"/>
        <v>344675</v>
      </c>
      <c r="M149" s="173">
        <f t="shared" si="290"/>
        <v>909614</v>
      </c>
      <c r="N149" s="175">
        <f t="shared" si="290"/>
        <v>0</v>
      </c>
      <c r="O149" s="170">
        <f t="shared" si="290"/>
        <v>238800</v>
      </c>
      <c r="P149" s="175">
        <f t="shared" si="290"/>
        <v>130000</v>
      </c>
      <c r="Q149" s="166">
        <f t="shared" si="290"/>
        <v>368800</v>
      </c>
      <c r="R149" s="175">
        <f t="shared" si="290"/>
        <v>0</v>
      </c>
      <c r="S149" s="175">
        <f t="shared" si="290"/>
        <v>0</v>
      </c>
      <c r="T149" s="167">
        <f t="shared" si="290"/>
        <v>368800</v>
      </c>
      <c r="U149" s="157"/>
      <c r="V149" s="170">
        <f t="shared" si="291"/>
        <v>354300</v>
      </c>
      <c r="W149" s="175">
        <f t="shared" si="291"/>
        <v>0</v>
      </c>
      <c r="X149" s="166">
        <f t="shared" si="272"/>
        <v>354300</v>
      </c>
      <c r="Y149" s="175">
        <f t="shared" si="292"/>
        <v>0</v>
      </c>
      <c r="Z149" s="175">
        <f t="shared" si="292"/>
        <v>0</v>
      </c>
      <c r="AA149" s="167">
        <f t="shared" si="284"/>
        <v>354300</v>
      </c>
      <c r="AB149" s="157"/>
      <c r="AC149" s="170">
        <f t="shared" si="293"/>
        <v>354300</v>
      </c>
      <c r="AD149" s="175">
        <f t="shared" si="293"/>
        <v>0</v>
      </c>
      <c r="AE149" s="166">
        <f t="shared" si="273"/>
        <v>354300</v>
      </c>
      <c r="AF149" s="175">
        <f t="shared" si="294"/>
        <v>0</v>
      </c>
      <c r="AG149" s="175">
        <f t="shared" si="294"/>
        <v>0</v>
      </c>
      <c r="AH149" s="167">
        <f t="shared" si="285"/>
        <v>354300</v>
      </c>
      <c r="AJ149" s="163">
        <f t="shared" si="295"/>
        <v>0</v>
      </c>
      <c r="AK149" s="163">
        <f t="shared" si="295"/>
        <v>28500</v>
      </c>
      <c r="AL149" s="163">
        <f t="shared" si="295"/>
        <v>30200</v>
      </c>
      <c r="AM149" s="163">
        <f t="shared" si="295"/>
        <v>66300</v>
      </c>
      <c r="AN149" s="163">
        <f t="shared" si="295"/>
        <v>80000</v>
      </c>
      <c r="AO149" s="163">
        <f t="shared" si="295"/>
        <v>13600</v>
      </c>
      <c r="AP149" s="163">
        <f t="shared" si="295"/>
        <v>41100</v>
      </c>
      <c r="AQ149" s="163">
        <f t="shared" si="295"/>
        <v>25900</v>
      </c>
      <c r="AR149" s="163">
        <f t="shared" si="295"/>
        <v>0</v>
      </c>
      <c r="AS149" s="163">
        <f t="shared" si="295"/>
        <v>27000</v>
      </c>
      <c r="AT149" s="163">
        <f t="shared" si="295"/>
        <v>22000</v>
      </c>
      <c r="AU149" s="163">
        <f t="shared" si="295"/>
        <v>34200</v>
      </c>
      <c r="AV149" s="163">
        <f t="shared" si="275"/>
        <v>368800</v>
      </c>
      <c r="AW149" s="168">
        <f t="shared" si="276"/>
        <v>0</v>
      </c>
      <c r="AY149" s="163">
        <f t="shared" si="277"/>
        <v>58700</v>
      </c>
      <c r="AZ149" s="163">
        <f t="shared" si="278"/>
        <v>159900</v>
      </c>
      <c r="BA149" s="163">
        <f t="shared" si="279"/>
        <v>67000</v>
      </c>
      <c r="BB149" s="163">
        <f t="shared" si="280"/>
        <v>83200</v>
      </c>
      <c r="BC149" s="163">
        <f t="shared" si="281"/>
        <v>368800</v>
      </c>
      <c r="BD149" s="163">
        <f t="shared" si="282"/>
        <v>0</v>
      </c>
    </row>
    <row r="150" spans="2:56" x14ac:dyDescent="0.3">
      <c r="B150" s="169" t="s">
        <v>171</v>
      </c>
      <c r="C150" s="170">
        <f t="shared" si="287"/>
        <v>2085827</v>
      </c>
      <c r="D150" s="171">
        <f t="shared" si="287"/>
        <v>2010270.24</v>
      </c>
      <c r="E150" s="172">
        <f t="shared" si="269"/>
        <v>0.96377611374289429</v>
      </c>
      <c r="F150" s="170">
        <f t="shared" si="288"/>
        <v>2505886</v>
      </c>
      <c r="G150" s="171">
        <f t="shared" si="288"/>
        <v>2506464.94</v>
      </c>
      <c r="H150" s="172">
        <f t="shared" si="270"/>
        <v>1.0002310320581222</v>
      </c>
      <c r="I150" s="170">
        <f t="shared" si="289"/>
        <v>1903486</v>
      </c>
      <c r="J150" s="173">
        <f t="shared" si="289"/>
        <v>1917327.22</v>
      </c>
      <c r="K150" s="174">
        <f t="shared" si="251"/>
        <v>1.0072715113218589</v>
      </c>
      <c r="L150" s="170">
        <f t="shared" si="290"/>
        <v>1048527</v>
      </c>
      <c r="M150" s="173">
        <f t="shared" si="290"/>
        <v>1469417</v>
      </c>
      <c r="N150" s="175">
        <f t="shared" si="290"/>
        <v>0</v>
      </c>
      <c r="O150" s="170">
        <f t="shared" si="290"/>
        <v>784453</v>
      </c>
      <c r="P150" s="175">
        <f t="shared" si="290"/>
        <v>423976</v>
      </c>
      <c r="Q150" s="166">
        <f t="shared" si="290"/>
        <v>1208429</v>
      </c>
      <c r="R150" s="175">
        <f t="shared" si="290"/>
        <v>0</v>
      </c>
      <c r="S150" s="175">
        <f t="shared" si="290"/>
        <v>0</v>
      </c>
      <c r="T150" s="167">
        <f t="shared" si="290"/>
        <v>1208429</v>
      </c>
      <c r="U150" s="157"/>
      <c r="V150" s="170">
        <f t="shared" si="291"/>
        <v>827293</v>
      </c>
      <c r="W150" s="175">
        <f t="shared" si="291"/>
        <v>0</v>
      </c>
      <c r="X150" s="166">
        <f t="shared" si="272"/>
        <v>827293</v>
      </c>
      <c r="Y150" s="175">
        <f t="shared" si="292"/>
        <v>0</v>
      </c>
      <c r="Z150" s="175">
        <f t="shared" si="292"/>
        <v>0</v>
      </c>
      <c r="AA150" s="167">
        <f t="shared" si="284"/>
        <v>827293</v>
      </c>
      <c r="AB150" s="157"/>
      <c r="AC150" s="170">
        <f t="shared" si="293"/>
        <v>830211</v>
      </c>
      <c r="AD150" s="175">
        <f t="shared" si="293"/>
        <v>0</v>
      </c>
      <c r="AE150" s="166">
        <f t="shared" si="273"/>
        <v>830211</v>
      </c>
      <c r="AF150" s="175">
        <f t="shared" si="294"/>
        <v>0</v>
      </c>
      <c r="AG150" s="175">
        <f t="shared" si="294"/>
        <v>0</v>
      </c>
      <c r="AH150" s="167">
        <f t="shared" si="285"/>
        <v>830211</v>
      </c>
      <c r="AJ150" s="163">
        <f t="shared" si="295"/>
        <v>68406.67</v>
      </c>
      <c r="AK150" s="163">
        <f t="shared" si="295"/>
        <v>172477.67</v>
      </c>
      <c r="AL150" s="163">
        <f t="shared" si="295"/>
        <v>119621.67</v>
      </c>
      <c r="AM150" s="163">
        <f t="shared" si="295"/>
        <v>108680.67</v>
      </c>
      <c r="AN150" s="163">
        <f t="shared" si="295"/>
        <v>128938.67</v>
      </c>
      <c r="AO150" s="163">
        <f t="shared" si="295"/>
        <v>91798.67</v>
      </c>
      <c r="AP150" s="163">
        <f t="shared" si="295"/>
        <v>94035.67</v>
      </c>
      <c r="AQ150" s="163">
        <f t="shared" si="295"/>
        <v>115628.67</v>
      </c>
      <c r="AR150" s="163">
        <f t="shared" si="295"/>
        <v>81786.67</v>
      </c>
      <c r="AS150" s="163">
        <f t="shared" si="295"/>
        <v>74602.67</v>
      </c>
      <c r="AT150" s="163">
        <f t="shared" si="295"/>
        <v>97914.67</v>
      </c>
      <c r="AU150" s="163">
        <f t="shared" si="295"/>
        <v>54536.630000000005</v>
      </c>
      <c r="AV150" s="163">
        <f t="shared" si="275"/>
        <v>1208429</v>
      </c>
      <c r="AW150" s="168">
        <f t="shared" si="276"/>
        <v>0</v>
      </c>
      <c r="AY150" s="163">
        <f t="shared" si="277"/>
        <v>360506.01</v>
      </c>
      <c r="AZ150" s="163">
        <f t="shared" si="278"/>
        <v>329418.01</v>
      </c>
      <c r="BA150" s="163">
        <f t="shared" si="279"/>
        <v>291451.01</v>
      </c>
      <c r="BB150" s="163">
        <f t="shared" si="280"/>
        <v>227053.97</v>
      </c>
      <c r="BC150" s="163">
        <f t="shared" si="281"/>
        <v>1208429</v>
      </c>
      <c r="BD150" s="163">
        <f t="shared" si="282"/>
        <v>0</v>
      </c>
    </row>
    <row r="151" spans="2:56" x14ac:dyDescent="0.3">
      <c r="B151" s="169" t="s">
        <v>172</v>
      </c>
      <c r="C151" s="170">
        <f t="shared" si="287"/>
        <v>522094</v>
      </c>
      <c r="D151" s="171">
        <f t="shared" si="287"/>
        <v>404107.24</v>
      </c>
      <c r="E151" s="172">
        <f t="shared" si="269"/>
        <v>0.77401241921952746</v>
      </c>
      <c r="F151" s="170">
        <f t="shared" si="288"/>
        <v>552617</v>
      </c>
      <c r="G151" s="171">
        <f t="shared" si="288"/>
        <v>582494.63</v>
      </c>
      <c r="H151" s="172">
        <f t="shared" si="270"/>
        <v>1.0540657091620418</v>
      </c>
      <c r="I151" s="170">
        <f t="shared" si="289"/>
        <v>748886</v>
      </c>
      <c r="J151" s="173">
        <f t="shared" si="289"/>
        <v>696861.67</v>
      </c>
      <c r="K151" s="174">
        <f t="shared" si="251"/>
        <v>0.93053104210787763</v>
      </c>
      <c r="L151" s="170">
        <f t="shared" si="290"/>
        <v>359748</v>
      </c>
      <c r="M151" s="173">
        <f t="shared" si="290"/>
        <v>992344</v>
      </c>
      <c r="N151" s="175">
        <f t="shared" si="290"/>
        <v>0</v>
      </c>
      <c r="O151" s="170">
        <f t="shared" si="290"/>
        <v>349900</v>
      </c>
      <c r="P151" s="175">
        <f t="shared" si="290"/>
        <v>165000</v>
      </c>
      <c r="Q151" s="166">
        <f t="shared" si="290"/>
        <v>514900</v>
      </c>
      <c r="R151" s="175">
        <f t="shared" si="290"/>
        <v>0</v>
      </c>
      <c r="S151" s="175">
        <f t="shared" si="290"/>
        <v>0</v>
      </c>
      <c r="T151" s="167">
        <f t="shared" si="290"/>
        <v>514900</v>
      </c>
      <c r="U151" s="157"/>
      <c r="V151" s="170">
        <f t="shared" si="291"/>
        <v>374500</v>
      </c>
      <c r="W151" s="175">
        <f t="shared" si="291"/>
        <v>0</v>
      </c>
      <c r="X151" s="166">
        <f t="shared" si="272"/>
        <v>374500</v>
      </c>
      <c r="Y151" s="175">
        <f t="shared" si="292"/>
        <v>0</v>
      </c>
      <c r="Z151" s="175">
        <f t="shared" si="292"/>
        <v>0</v>
      </c>
      <c r="AA151" s="167">
        <f t="shared" si="284"/>
        <v>374500</v>
      </c>
      <c r="AB151" s="157"/>
      <c r="AC151" s="170">
        <f t="shared" si="293"/>
        <v>374500</v>
      </c>
      <c r="AD151" s="175">
        <f t="shared" si="293"/>
        <v>0</v>
      </c>
      <c r="AE151" s="166">
        <f t="shared" si="273"/>
        <v>374500</v>
      </c>
      <c r="AF151" s="175">
        <f t="shared" si="294"/>
        <v>0</v>
      </c>
      <c r="AG151" s="175">
        <f t="shared" si="294"/>
        <v>0</v>
      </c>
      <c r="AH151" s="167">
        <f t="shared" si="285"/>
        <v>374500</v>
      </c>
      <c r="AJ151" s="163">
        <f t="shared" si="295"/>
        <v>0</v>
      </c>
      <c r="AK151" s="163">
        <f t="shared" si="295"/>
        <v>55500</v>
      </c>
      <c r="AL151" s="163">
        <f t="shared" si="295"/>
        <v>43200</v>
      </c>
      <c r="AM151" s="163">
        <f t="shared" si="295"/>
        <v>55500</v>
      </c>
      <c r="AN151" s="163">
        <f t="shared" si="295"/>
        <v>35000</v>
      </c>
      <c r="AO151" s="163">
        <f t="shared" si="295"/>
        <v>45100</v>
      </c>
      <c r="AP151" s="163">
        <f t="shared" si="295"/>
        <v>35000</v>
      </c>
      <c r="AQ151" s="163">
        <f t="shared" si="295"/>
        <v>63700</v>
      </c>
      <c r="AR151" s="163">
        <f t="shared" si="295"/>
        <v>56400</v>
      </c>
      <c r="AS151" s="163">
        <f t="shared" si="295"/>
        <v>34900</v>
      </c>
      <c r="AT151" s="163">
        <f t="shared" si="295"/>
        <v>43300</v>
      </c>
      <c r="AU151" s="163">
        <f t="shared" si="295"/>
        <v>47300</v>
      </c>
      <c r="AV151" s="163">
        <f t="shared" si="275"/>
        <v>514900</v>
      </c>
      <c r="AW151" s="168">
        <f t="shared" si="276"/>
        <v>0</v>
      </c>
      <c r="AY151" s="163">
        <f t="shared" si="277"/>
        <v>98700</v>
      </c>
      <c r="AZ151" s="163">
        <f t="shared" si="278"/>
        <v>135600</v>
      </c>
      <c r="BA151" s="163">
        <f t="shared" si="279"/>
        <v>155100</v>
      </c>
      <c r="BB151" s="163">
        <f t="shared" si="280"/>
        <v>125500</v>
      </c>
      <c r="BC151" s="163">
        <f t="shared" si="281"/>
        <v>514900</v>
      </c>
      <c r="BD151" s="163">
        <f t="shared" si="282"/>
        <v>0</v>
      </c>
    </row>
    <row r="152" spans="2:56" x14ac:dyDescent="0.3">
      <c r="B152" s="169" t="s">
        <v>173</v>
      </c>
      <c r="C152" s="170">
        <f t="shared" si="287"/>
        <v>36475</v>
      </c>
      <c r="D152" s="171">
        <f t="shared" si="287"/>
        <v>26023.1</v>
      </c>
      <c r="E152" s="172">
        <f t="shared" si="269"/>
        <v>0.71345030843043178</v>
      </c>
      <c r="F152" s="170">
        <f t="shared" si="288"/>
        <v>10314</v>
      </c>
      <c r="G152" s="171">
        <f t="shared" si="288"/>
        <v>15274.14</v>
      </c>
      <c r="H152" s="172">
        <f t="shared" si="270"/>
        <v>1.4809133216986619</v>
      </c>
      <c r="I152" s="170">
        <f t="shared" si="289"/>
        <v>6750</v>
      </c>
      <c r="J152" s="173">
        <f t="shared" si="289"/>
        <v>6750</v>
      </c>
      <c r="K152" s="174">
        <f t="shared" si="251"/>
        <v>1</v>
      </c>
      <c r="L152" s="170">
        <f t="shared" si="290"/>
        <v>6000</v>
      </c>
      <c r="M152" s="173">
        <f t="shared" si="290"/>
        <v>6000</v>
      </c>
      <c r="N152" s="175">
        <f t="shared" si="290"/>
        <v>0</v>
      </c>
      <c r="O152" s="170">
        <f t="shared" si="290"/>
        <v>16400</v>
      </c>
      <c r="P152" s="175">
        <f t="shared" si="290"/>
        <v>0</v>
      </c>
      <c r="Q152" s="166">
        <f t="shared" si="290"/>
        <v>16400</v>
      </c>
      <c r="R152" s="175">
        <f t="shared" si="290"/>
        <v>0</v>
      </c>
      <c r="S152" s="175">
        <f t="shared" si="290"/>
        <v>0</v>
      </c>
      <c r="T152" s="167">
        <f t="shared" si="290"/>
        <v>16400</v>
      </c>
      <c r="U152" s="157"/>
      <c r="V152" s="170">
        <f t="shared" si="291"/>
        <v>16400</v>
      </c>
      <c r="W152" s="175">
        <f t="shared" si="291"/>
        <v>0</v>
      </c>
      <c r="X152" s="166">
        <f t="shared" si="272"/>
        <v>16400</v>
      </c>
      <c r="Y152" s="175">
        <f t="shared" si="292"/>
        <v>0</v>
      </c>
      <c r="Z152" s="175">
        <f t="shared" si="292"/>
        <v>0</v>
      </c>
      <c r="AA152" s="167">
        <f t="shared" si="284"/>
        <v>16400</v>
      </c>
      <c r="AB152" s="157"/>
      <c r="AC152" s="170">
        <f t="shared" si="293"/>
        <v>16400</v>
      </c>
      <c r="AD152" s="175">
        <f t="shared" si="293"/>
        <v>0</v>
      </c>
      <c r="AE152" s="166">
        <f t="shared" si="273"/>
        <v>16400</v>
      </c>
      <c r="AF152" s="175">
        <f t="shared" si="294"/>
        <v>0</v>
      </c>
      <c r="AG152" s="175">
        <f t="shared" si="294"/>
        <v>0</v>
      </c>
      <c r="AH152" s="167">
        <f t="shared" si="285"/>
        <v>16400</v>
      </c>
      <c r="AJ152" s="163">
        <f t="shared" si="295"/>
        <v>0</v>
      </c>
      <c r="AK152" s="163">
        <f t="shared" si="295"/>
        <v>0</v>
      </c>
      <c r="AL152" s="163">
        <f t="shared" si="295"/>
        <v>8200</v>
      </c>
      <c r="AM152" s="163">
        <f t="shared" si="295"/>
        <v>0</v>
      </c>
      <c r="AN152" s="163">
        <f t="shared" si="295"/>
        <v>0</v>
      </c>
      <c r="AO152" s="163">
        <f t="shared" si="295"/>
        <v>0</v>
      </c>
      <c r="AP152" s="163">
        <f t="shared" si="295"/>
        <v>0</v>
      </c>
      <c r="AQ152" s="163">
        <f t="shared" si="295"/>
        <v>8200</v>
      </c>
      <c r="AR152" s="163">
        <f t="shared" si="295"/>
        <v>0</v>
      </c>
      <c r="AS152" s="163">
        <f t="shared" si="295"/>
        <v>0</v>
      </c>
      <c r="AT152" s="163">
        <f t="shared" si="295"/>
        <v>0</v>
      </c>
      <c r="AU152" s="163">
        <f t="shared" si="295"/>
        <v>0</v>
      </c>
      <c r="AV152" s="163">
        <f t="shared" si="275"/>
        <v>16400</v>
      </c>
      <c r="AW152" s="168">
        <f t="shared" si="276"/>
        <v>0</v>
      </c>
      <c r="AY152" s="163">
        <f t="shared" si="277"/>
        <v>8200</v>
      </c>
      <c r="AZ152" s="163">
        <f t="shared" si="278"/>
        <v>0</v>
      </c>
      <c r="BA152" s="163">
        <f t="shared" si="279"/>
        <v>8200</v>
      </c>
      <c r="BB152" s="163">
        <f t="shared" si="280"/>
        <v>0</v>
      </c>
      <c r="BC152" s="163">
        <f t="shared" si="281"/>
        <v>16400</v>
      </c>
      <c r="BD152" s="163">
        <f t="shared" si="282"/>
        <v>0</v>
      </c>
    </row>
    <row r="153" spans="2:56" x14ac:dyDescent="0.3">
      <c r="B153" s="179" t="s">
        <v>174</v>
      </c>
      <c r="C153" s="83">
        <f>SUM(C154)</f>
        <v>452868</v>
      </c>
      <c r="D153" s="84">
        <f>SUM(D154)</f>
        <v>165421.20000000001</v>
      </c>
      <c r="E153" s="85">
        <f t="shared" si="269"/>
        <v>0.3652746495667612</v>
      </c>
      <c r="F153" s="83">
        <f>SUM(F154)</f>
        <v>1038956</v>
      </c>
      <c r="G153" s="84">
        <f>SUM(G154)</f>
        <v>854920.03</v>
      </c>
      <c r="H153" s="85">
        <f t="shared" si="270"/>
        <v>0.82286451976792085</v>
      </c>
      <c r="I153" s="83">
        <f>SUM(I154)</f>
        <v>678440</v>
      </c>
      <c r="J153" s="86">
        <f>SUM(J154)</f>
        <v>675117.8</v>
      </c>
      <c r="K153" s="87">
        <f t="shared" si="251"/>
        <v>0.99510317787866287</v>
      </c>
      <c r="L153" s="83">
        <f>SUM(L154)</f>
        <v>1583000</v>
      </c>
      <c r="M153" s="86">
        <f>SUM(M154)</f>
        <v>1483000</v>
      </c>
      <c r="N153" s="88">
        <f>SUM(N154)</f>
        <v>0</v>
      </c>
      <c r="O153" s="83">
        <f t="shared" ref="O153:T153" si="296">SUM(O154)</f>
        <v>1234250</v>
      </c>
      <c r="P153" s="88">
        <f t="shared" si="296"/>
        <v>0</v>
      </c>
      <c r="Q153" s="177">
        <f t="shared" si="296"/>
        <v>1234250</v>
      </c>
      <c r="R153" s="88">
        <f t="shared" si="296"/>
        <v>0</v>
      </c>
      <c r="S153" s="88">
        <f t="shared" si="296"/>
        <v>0</v>
      </c>
      <c r="T153" s="178">
        <f t="shared" si="296"/>
        <v>1234250</v>
      </c>
      <c r="U153" s="157"/>
      <c r="V153" s="83">
        <f>SUM(V154)</f>
        <v>535150</v>
      </c>
      <c r="W153" s="88">
        <f>SUM(W154)</f>
        <v>0</v>
      </c>
      <c r="X153" s="177">
        <f t="shared" si="272"/>
        <v>535150</v>
      </c>
      <c r="Y153" s="88">
        <f>SUM(Y154)</f>
        <v>0</v>
      </c>
      <c r="Z153" s="88">
        <f>SUM(Z154)</f>
        <v>0</v>
      </c>
      <c r="AA153" s="178">
        <f t="shared" si="284"/>
        <v>535150</v>
      </c>
      <c r="AB153" s="157"/>
      <c r="AC153" s="83">
        <f>SUM(AC154)</f>
        <v>597898</v>
      </c>
      <c r="AD153" s="88">
        <f>SUM(AD154)</f>
        <v>0</v>
      </c>
      <c r="AE153" s="177">
        <f t="shared" si="273"/>
        <v>597898</v>
      </c>
      <c r="AF153" s="88">
        <f>SUM(AF154)</f>
        <v>0</v>
      </c>
      <c r="AG153" s="88">
        <f>SUM(AG154)</f>
        <v>0</v>
      </c>
      <c r="AH153" s="178">
        <f t="shared" si="285"/>
        <v>597898</v>
      </c>
      <c r="AJ153" s="86">
        <f t="shared" ref="AJ153:AU153" si="297">SUM(AJ154)</f>
        <v>0</v>
      </c>
      <c r="AK153" s="86">
        <f t="shared" si="297"/>
        <v>0</v>
      </c>
      <c r="AL153" s="86">
        <f t="shared" si="297"/>
        <v>0</v>
      </c>
      <c r="AM153" s="86">
        <f t="shared" si="297"/>
        <v>128000</v>
      </c>
      <c r="AN153" s="86">
        <f t="shared" si="297"/>
        <v>250000</v>
      </c>
      <c r="AO153" s="86">
        <f t="shared" si="297"/>
        <v>250000</v>
      </c>
      <c r="AP153" s="86">
        <f t="shared" si="297"/>
        <v>0</v>
      </c>
      <c r="AQ153" s="86">
        <f t="shared" si="297"/>
        <v>100000</v>
      </c>
      <c r="AR153" s="86">
        <f t="shared" si="297"/>
        <v>250000</v>
      </c>
      <c r="AS153" s="86">
        <f t="shared" si="297"/>
        <v>0</v>
      </c>
      <c r="AT153" s="86">
        <f t="shared" si="297"/>
        <v>256250</v>
      </c>
      <c r="AU153" s="86">
        <f t="shared" si="297"/>
        <v>0</v>
      </c>
      <c r="AV153" s="86">
        <f t="shared" si="275"/>
        <v>1234250</v>
      </c>
      <c r="AW153" s="93">
        <f t="shared" si="276"/>
        <v>0</v>
      </c>
      <c r="AY153" s="86">
        <f t="shared" si="277"/>
        <v>0</v>
      </c>
      <c r="AZ153" s="86">
        <f t="shared" si="278"/>
        <v>628000</v>
      </c>
      <c r="BA153" s="86">
        <f t="shared" si="279"/>
        <v>350000</v>
      </c>
      <c r="BB153" s="86">
        <f t="shared" si="280"/>
        <v>256250</v>
      </c>
      <c r="BC153" s="86">
        <f t="shared" si="281"/>
        <v>1234250</v>
      </c>
      <c r="BD153" s="86">
        <f t="shared" si="282"/>
        <v>0</v>
      </c>
    </row>
    <row r="154" spans="2:56" x14ac:dyDescent="0.3">
      <c r="B154" s="169" t="s">
        <v>175</v>
      </c>
      <c r="C154" s="170">
        <f>SUM(C358,C970)</f>
        <v>452868</v>
      </c>
      <c r="D154" s="171">
        <f>SUM(D358,D970)</f>
        <v>165421.20000000001</v>
      </c>
      <c r="E154" s="172">
        <f t="shared" si="269"/>
        <v>0.3652746495667612</v>
      </c>
      <c r="F154" s="170">
        <f>SUM(F358,F970)</f>
        <v>1038956</v>
      </c>
      <c r="G154" s="171">
        <f>SUM(G358,G970)</f>
        <v>854920.03</v>
      </c>
      <c r="H154" s="172">
        <f t="shared" si="270"/>
        <v>0.82286451976792085</v>
      </c>
      <c r="I154" s="170">
        <f>SUM(I358,I970)</f>
        <v>678440</v>
      </c>
      <c r="J154" s="173">
        <f>SUM(J358,J970)</f>
        <v>675117.8</v>
      </c>
      <c r="K154" s="174">
        <f t="shared" si="251"/>
        <v>0.99510317787866287</v>
      </c>
      <c r="L154" s="170">
        <f>SUM(L358,L970)</f>
        <v>1583000</v>
      </c>
      <c r="M154" s="173">
        <f>SUM(M358,M970)</f>
        <v>1483000</v>
      </c>
      <c r="N154" s="175">
        <f>SUM(N358,N970)</f>
        <v>0</v>
      </c>
      <c r="O154" s="170">
        <f t="shared" ref="O154:T154" si="298">SUM(O358,O970)</f>
        <v>1234250</v>
      </c>
      <c r="P154" s="175">
        <f t="shared" si="298"/>
        <v>0</v>
      </c>
      <c r="Q154" s="166">
        <f t="shared" si="298"/>
        <v>1234250</v>
      </c>
      <c r="R154" s="175">
        <f t="shared" si="298"/>
        <v>0</v>
      </c>
      <c r="S154" s="175">
        <f t="shared" si="298"/>
        <v>0</v>
      </c>
      <c r="T154" s="167">
        <f t="shared" si="298"/>
        <v>1234250</v>
      </c>
      <c r="U154" s="157"/>
      <c r="V154" s="170">
        <f>SUM(V358,V970)</f>
        <v>535150</v>
      </c>
      <c r="W154" s="175">
        <f>SUM(W358,W970)</f>
        <v>0</v>
      </c>
      <c r="X154" s="166">
        <f t="shared" si="272"/>
        <v>535150</v>
      </c>
      <c r="Y154" s="175">
        <f>SUM(Y358,Y970)</f>
        <v>0</v>
      </c>
      <c r="Z154" s="175">
        <f>SUM(Z358,Z970)</f>
        <v>0</v>
      </c>
      <c r="AA154" s="167">
        <f t="shared" si="284"/>
        <v>535150</v>
      </c>
      <c r="AB154" s="157"/>
      <c r="AC154" s="170">
        <f>SUM(AC358,AC970)</f>
        <v>597898</v>
      </c>
      <c r="AD154" s="175">
        <f>SUM(AD358,AD970)</f>
        <v>0</v>
      </c>
      <c r="AE154" s="166">
        <f t="shared" si="273"/>
        <v>597898</v>
      </c>
      <c r="AF154" s="175">
        <f>SUM(AF358,AF970)</f>
        <v>0</v>
      </c>
      <c r="AG154" s="175">
        <f>SUM(AG358,AG970)</f>
        <v>0</v>
      </c>
      <c r="AH154" s="167">
        <f t="shared" si="285"/>
        <v>597898</v>
      </c>
      <c r="AJ154" s="163">
        <f t="shared" ref="AJ154:AU154" si="299">SUM(AJ358,AJ970)</f>
        <v>0</v>
      </c>
      <c r="AK154" s="163">
        <f t="shared" si="299"/>
        <v>0</v>
      </c>
      <c r="AL154" s="163">
        <f t="shared" si="299"/>
        <v>0</v>
      </c>
      <c r="AM154" s="163">
        <f t="shared" si="299"/>
        <v>128000</v>
      </c>
      <c r="AN154" s="163">
        <f t="shared" si="299"/>
        <v>250000</v>
      </c>
      <c r="AO154" s="163">
        <f t="shared" si="299"/>
        <v>250000</v>
      </c>
      <c r="AP154" s="163">
        <f t="shared" si="299"/>
        <v>0</v>
      </c>
      <c r="AQ154" s="163">
        <f t="shared" si="299"/>
        <v>100000</v>
      </c>
      <c r="AR154" s="163">
        <f t="shared" si="299"/>
        <v>250000</v>
      </c>
      <c r="AS154" s="163">
        <f t="shared" si="299"/>
        <v>0</v>
      </c>
      <c r="AT154" s="163">
        <f t="shared" si="299"/>
        <v>256250</v>
      </c>
      <c r="AU154" s="163">
        <f t="shared" si="299"/>
        <v>0</v>
      </c>
      <c r="AV154" s="163">
        <f t="shared" si="275"/>
        <v>1234250</v>
      </c>
      <c r="AW154" s="168">
        <f t="shared" si="276"/>
        <v>0</v>
      </c>
      <c r="AY154" s="163">
        <f t="shared" si="277"/>
        <v>0</v>
      </c>
      <c r="AZ154" s="163">
        <f t="shared" si="278"/>
        <v>628000</v>
      </c>
      <c r="BA154" s="163">
        <f t="shared" si="279"/>
        <v>350000</v>
      </c>
      <c r="BB154" s="163">
        <f t="shared" si="280"/>
        <v>256250</v>
      </c>
      <c r="BC154" s="163">
        <f t="shared" si="281"/>
        <v>1234250</v>
      </c>
      <c r="BD154" s="163">
        <f t="shared" si="282"/>
        <v>0</v>
      </c>
    </row>
    <row r="155" spans="2:56" x14ac:dyDescent="0.3">
      <c r="B155" s="179" t="s">
        <v>176</v>
      </c>
      <c r="C155" s="83">
        <f>SUM(C156:C160)</f>
        <v>4157359</v>
      </c>
      <c r="D155" s="84">
        <f>SUM(D156:D160)</f>
        <v>3565023.54</v>
      </c>
      <c r="E155" s="85">
        <f t="shared" si="269"/>
        <v>0.85752121479044752</v>
      </c>
      <c r="F155" s="83">
        <f>SUM(F156:F160)</f>
        <v>3985320</v>
      </c>
      <c r="G155" s="84">
        <f>SUM(G156:G160)</f>
        <v>3880967.4399999995</v>
      </c>
      <c r="H155" s="85">
        <f t="shared" si="270"/>
        <v>0.97381576385334168</v>
      </c>
      <c r="I155" s="83">
        <f>SUM(I156:I160)</f>
        <v>3961515</v>
      </c>
      <c r="J155" s="86">
        <f>SUM(J156:J160)</f>
        <v>3891827.0599999996</v>
      </c>
      <c r="K155" s="87">
        <f t="shared" si="251"/>
        <v>0.98240876533346444</v>
      </c>
      <c r="L155" s="83">
        <f>SUM(L156:L160)</f>
        <v>3719708</v>
      </c>
      <c r="M155" s="86">
        <f>SUM(M156:M160)</f>
        <v>3307708</v>
      </c>
      <c r="N155" s="88">
        <f>SUM(N156:N160)</f>
        <v>0</v>
      </c>
      <c r="O155" s="83">
        <f t="shared" ref="O155:T155" si="300">SUM(O156:O160)</f>
        <v>2817100</v>
      </c>
      <c r="P155" s="88">
        <f t="shared" si="300"/>
        <v>81500</v>
      </c>
      <c r="Q155" s="177">
        <f t="shared" si="300"/>
        <v>2898600</v>
      </c>
      <c r="R155" s="88">
        <f t="shared" si="300"/>
        <v>0</v>
      </c>
      <c r="S155" s="88">
        <f t="shared" si="300"/>
        <v>0</v>
      </c>
      <c r="T155" s="178">
        <f t="shared" si="300"/>
        <v>2898600</v>
      </c>
      <c r="U155" s="157"/>
      <c r="V155" s="83">
        <f>SUM(V156:V160)</f>
        <v>2942050</v>
      </c>
      <c r="W155" s="88">
        <f>SUM(W156:W160)</f>
        <v>0</v>
      </c>
      <c r="X155" s="177">
        <f t="shared" si="272"/>
        <v>2942050</v>
      </c>
      <c r="Y155" s="88">
        <f>SUM(Y156:Y160)</f>
        <v>0</v>
      </c>
      <c r="Z155" s="88">
        <f>SUM(Z156:Z160)</f>
        <v>0</v>
      </c>
      <c r="AA155" s="178">
        <f t="shared" si="284"/>
        <v>2942050</v>
      </c>
      <c r="AB155" s="157"/>
      <c r="AC155" s="83">
        <f>SUM(AC156:AC160)</f>
        <v>3034138</v>
      </c>
      <c r="AD155" s="88">
        <f>SUM(AD156:AD160)</f>
        <v>0</v>
      </c>
      <c r="AE155" s="177">
        <f t="shared" si="273"/>
        <v>3034138</v>
      </c>
      <c r="AF155" s="88">
        <f>SUM(AF156:AF160)</f>
        <v>0</v>
      </c>
      <c r="AG155" s="88">
        <f>SUM(AG156:AG160)</f>
        <v>0</v>
      </c>
      <c r="AH155" s="178">
        <f t="shared" si="285"/>
        <v>3034138</v>
      </c>
      <c r="AJ155" s="86">
        <f t="shared" ref="AJ155:AU155" si="301">SUM(AJ156:AJ160)</f>
        <v>55000</v>
      </c>
      <c r="AK155" s="86">
        <f t="shared" si="301"/>
        <v>145000</v>
      </c>
      <c r="AL155" s="86">
        <f t="shared" si="301"/>
        <v>30000</v>
      </c>
      <c r="AM155" s="86">
        <f t="shared" si="301"/>
        <v>2087100</v>
      </c>
      <c r="AN155" s="86">
        <f t="shared" si="301"/>
        <v>85000</v>
      </c>
      <c r="AO155" s="86">
        <f t="shared" si="301"/>
        <v>70500</v>
      </c>
      <c r="AP155" s="86">
        <f t="shared" si="301"/>
        <v>55000</v>
      </c>
      <c r="AQ155" s="86">
        <f t="shared" si="301"/>
        <v>60000</v>
      </c>
      <c r="AR155" s="86">
        <f t="shared" si="301"/>
        <v>10000</v>
      </c>
      <c r="AS155" s="86">
        <f t="shared" si="301"/>
        <v>15000</v>
      </c>
      <c r="AT155" s="86">
        <f t="shared" si="301"/>
        <v>115800</v>
      </c>
      <c r="AU155" s="86">
        <f t="shared" si="301"/>
        <v>170200</v>
      </c>
      <c r="AV155" s="86">
        <f t="shared" si="275"/>
        <v>2898600</v>
      </c>
      <c r="AW155" s="93">
        <f t="shared" si="276"/>
        <v>0</v>
      </c>
      <c r="AY155" s="86">
        <f t="shared" si="277"/>
        <v>230000</v>
      </c>
      <c r="AZ155" s="86">
        <f t="shared" si="278"/>
        <v>2242600</v>
      </c>
      <c r="BA155" s="86">
        <f t="shared" si="279"/>
        <v>125000</v>
      </c>
      <c r="BB155" s="86">
        <f t="shared" si="280"/>
        <v>301000</v>
      </c>
      <c r="BC155" s="86">
        <f t="shared" si="281"/>
        <v>2898600</v>
      </c>
      <c r="BD155" s="86">
        <f t="shared" si="282"/>
        <v>0</v>
      </c>
    </row>
    <row r="156" spans="2:56" x14ac:dyDescent="0.3">
      <c r="B156" s="169" t="s">
        <v>177</v>
      </c>
      <c r="C156" s="170">
        <f t="shared" ref="C156:D160" si="302">SUM(C360,C972)</f>
        <v>1697754</v>
      </c>
      <c r="D156" s="171">
        <f t="shared" si="302"/>
        <v>1697753.82</v>
      </c>
      <c r="E156" s="172">
        <f t="shared" si="269"/>
        <v>0.99999989397757272</v>
      </c>
      <c r="F156" s="170">
        <f t="shared" ref="F156:G160" si="303">SUM(F360,F972)</f>
        <v>1824709</v>
      </c>
      <c r="G156" s="171">
        <f t="shared" si="303"/>
        <v>1824708.23</v>
      </c>
      <c r="H156" s="172">
        <f t="shared" si="270"/>
        <v>0.99999957801490535</v>
      </c>
      <c r="I156" s="170">
        <f t="shared" ref="I156:J160" si="304">SUM(I360,I972)</f>
        <v>1688979</v>
      </c>
      <c r="J156" s="173">
        <f t="shared" si="304"/>
        <v>1688892.93</v>
      </c>
      <c r="K156" s="174">
        <f t="shared" si="251"/>
        <v>0.99994904021897246</v>
      </c>
      <c r="L156" s="170">
        <f>SUM(L360,L972)</f>
        <v>1824708</v>
      </c>
      <c r="M156" s="173">
        <f t="shared" ref="M156:T160" si="305">SUM(M360,M972)</f>
        <v>1392708</v>
      </c>
      <c r="N156" s="175">
        <f t="shared" si="305"/>
        <v>0</v>
      </c>
      <c r="O156" s="170">
        <f t="shared" si="305"/>
        <v>1562100</v>
      </c>
      <c r="P156" s="175">
        <f t="shared" si="305"/>
        <v>0</v>
      </c>
      <c r="Q156" s="166">
        <f t="shared" si="305"/>
        <v>1562100</v>
      </c>
      <c r="R156" s="175">
        <f t="shared" si="305"/>
        <v>0</v>
      </c>
      <c r="S156" s="175">
        <f t="shared" si="305"/>
        <v>0</v>
      </c>
      <c r="T156" s="167">
        <f t="shared" si="305"/>
        <v>1562100</v>
      </c>
      <c r="U156" s="157"/>
      <c r="V156" s="170">
        <f t="shared" ref="V156:W160" si="306">SUM(V360,V972)</f>
        <v>1629895</v>
      </c>
      <c r="W156" s="175">
        <f t="shared" si="306"/>
        <v>0</v>
      </c>
      <c r="X156" s="166">
        <f t="shared" si="272"/>
        <v>1629895</v>
      </c>
      <c r="Y156" s="175">
        <f t="shared" ref="Y156:Z160" si="307">SUM(Y360,Y972)</f>
        <v>0</v>
      </c>
      <c r="Z156" s="175">
        <f t="shared" si="307"/>
        <v>0</v>
      </c>
      <c r="AA156" s="167">
        <f t="shared" si="284"/>
        <v>1629895</v>
      </c>
      <c r="AB156" s="157"/>
      <c r="AC156" s="170">
        <f t="shared" ref="AC156:AD160" si="308">SUM(AC360,AC972)</f>
        <v>1703240</v>
      </c>
      <c r="AD156" s="175">
        <f t="shared" si="308"/>
        <v>0</v>
      </c>
      <c r="AE156" s="166">
        <f t="shared" si="273"/>
        <v>1703240</v>
      </c>
      <c r="AF156" s="175">
        <f t="shared" ref="AF156:AG160" si="309">SUM(AF360,AF972)</f>
        <v>0</v>
      </c>
      <c r="AG156" s="175">
        <f t="shared" si="309"/>
        <v>0</v>
      </c>
      <c r="AH156" s="167">
        <f t="shared" si="285"/>
        <v>1703240</v>
      </c>
      <c r="AJ156" s="163">
        <f t="shared" ref="AJ156:AU160" si="310">SUM(AJ360,AJ972)</f>
        <v>0</v>
      </c>
      <c r="AK156" s="163">
        <f t="shared" si="310"/>
        <v>0</v>
      </c>
      <c r="AL156" s="163">
        <f t="shared" si="310"/>
        <v>0</v>
      </c>
      <c r="AM156" s="163">
        <f t="shared" si="310"/>
        <v>1562100</v>
      </c>
      <c r="AN156" s="163">
        <f t="shared" si="310"/>
        <v>0</v>
      </c>
      <c r="AO156" s="163">
        <f t="shared" si="310"/>
        <v>0</v>
      </c>
      <c r="AP156" s="163">
        <f t="shared" si="310"/>
        <v>0</v>
      </c>
      <c r="AQ156" s="163">
        <f t="shared" si="310"/>
        <v>0</v>
      </c>
      <c r="AR156" s="163">
        <f t="shared" si="310"/>
        <v>0</v>
      </c>
      <c r="AS156" s="163">
        <f t="shared" si="310"/>
        <v>0</v>
      </c>
      <c r="AT156" s="163">
        <f t="shared" si="310"/>
        <v>0</v>
      </c>
      <c r="AU156" s="163">
        <f t="shared" si="310"/>
        <v>0</v>
      </c>
      <c r="AV156" s="163">
        <f t="shared" si="275"/>
        <v>1562100</v>
      </c>
      <c r="AW156" s="168">
        <f t="shared" si="276"/>
        <v>0</v>
      </c>
      <c r="AY156" s="163">
        <f t="shared" si="277"/>
        <v>0</v>
      </c>
      <c r="AZ156" s="163">
        <f t="shared" si="278"/>
        <v>1562100</v>
      </c>
      <c r="BA156" s="163">
        <f t="shared" si="279"/>
        <v>0</v>
      </c>
      <c r="BB156" s="163">
        <f t="shared" si="280"/>
        <v>0</v>
      </c>
      <c r="BC156" s="163">
        <f t="shared" si="281"/>
        <v>1562100</v>
      </c>
      <c r="BD156" s="163">
        <f t="shared" si="282"/>
        <v>0</v>
      </c>
    </row>
    <row r="157" spans="2:56" x14ac:dyDescent="0.3">
      <c r="B157" s="169" t="s">
        <v>178</v>
      </c>
      <c r="C157" s="170">
        <f t="shared" si="302"/>
        <v>389000</v>
      </c>
      <c r="D157" s="171">
        <f t="shared" si="302"/>
        <v>326917.17</v>
      </c>
      <c r="E157" s="172">
        <f t="shared" si="269"/>
        <v>0.84040403598971714</v>
      </c>
      <c r="F157" s="170">
        <f t="shared" si="303"/>
        <v>309408</v>
      </c>
      <c r="G157" s="171">
        <f t="shared" si="303"/>
        <v>279819.57</v>
      </c>
      <c r="H157" s="172">
        <f t="shared" si="270"/>
        <v>0.9043708307477506</v>
      </c>
      <c r="I157" s="170">
        <f t="shared" si="304"/>
        <v>387551</v>
      </c>
      <c r="J157" s="173">
        <f t="shared" si="304"/>
        <v>381972.14</v>
      </c>
      <c r="K157" s="174">
        <f t="shared" si="251"/>
        <v>0.98560483652474129</v>
      </c>
      <c r="L157" s="170">
        <f>SUM(L361,L973)</f>
        <v>400000</v>
      </c>
      <c r="M157" s="173">
        <f t="shared" si="305"/>
        <v>450000</v>
      </c>
      <c r="N157" s="175">
        <f t="shared" si="305"/>
        <v>0</v>
      </c>
      <c r="O157" s="170">
        <f t="shared" si="305"/>
        <v>400000</v>
      </c>
      <c r="P157" s="175">
        <f t="shared" si="305"/>
        <v>41500</v>
      </c>
      <c r="Q157" s="166">
        <f t="shared" si="305"/>
        <v>441500</v>
      </c>
      <c r="R157" s="175">
        <f t="shared" si="305"/>
        <v>0</v>
      </c>
      <c r="S157" s="175">
        <f t="shared" si="305"/>
        <v>0</v>
      </c>
      <c r="T157" s="167">
        <f t="shared" si="305"/>
        <v>441500</v>
      </c>
      <c r="U157" s="157"/>
      <c r="V157" s="170">
        <f t="shared" si="306"/>
        <v>417440</v>
      </c>
      <c r="W157" s="175">
        <f t="shared" si="306"/>
        <v>0</v>
      </c>
      <c r="X157" s="166">
        <f t="shared" si="272"/>
        <v>417440</v>
      </c>
      <c r="Y157" s="175">
        <f t="shared" si="307"/>
        <v>0</v>
      </c>
      <c r="Z157" s="175">
        <f t="shared" si="307"/>
        <v>0</v>
      </c>
      <c r="AA157" s="167">
        <f t="shared" si="284"/>
        <v>417440</v>
      </c>
      <c r="AB157" s="157"/>
      <c r="AC157" s="170">
        <f t="shared" si="308"/>
        <v>436183</v>
      </c>
      <c r="AD157" s="175">
        <f t="shared" si="308"/>
        <v>0</v>
      </c>
      <c r="AE157" s="166">
        <f t="shared" si="273"/>
        <v>436183</v>
      </c>
      <c r="AF157" s="175">
        <f t="shared" si="309"/>
        <v>0</v>
      </c>
      <c r="AG157" s="175">
        <f t="shared" si="309"/>
        <v>0</v>
      </c>
      <c r="AH157" s="167">
        <f t="shared" si="285"/>
        <v>436183</v>
      </c>
      <c r="AJ157" s="163">
        <f t="shared" si="310"/>
        <v>55000</v>
      </c>
      <c r="AK157" s="163">
        <f t="shared" si="310"/>
        <v>25000</v>
      </c>
      <c r="AL157" s="163">
        <f t="shared" si="310"/>
        <v>30000</v>
      </c>
      <c r="AM157" s="163">
        <f t="shared" si="310"/>
        <v>50000</v>
      </c>
      <c r="AN157" s="163">
        <f t="shared" si="310"/>
        <v>15000</v>
      </c>
      <c r="AO157" s="163">
        <f t="shared" si="310"/>
        <v>30500</v>
      </c>
      <c r="AP157" s="163">
        <f t="shared" si="310"/>
        <v>15000</v>
      </c>
      <c r="AQ157" s="163">
        <f t="shared" si="310"/>
        <v>20000</v>
      </c>
      <c r="AR157" s="163">
        <f t="shared" si="310"/>
        <v>10000</v>
      </c>
      <c r="AS157" s="163">
        <f t="shared" si="310"/>
        <v>15000</v>
      </c>
      <c r="AT157" s="163">
        <f t="shared" si="310"/>
        <v>75400</v>
      </c>
      <c r="AU157" s="163">
        <f t="shared" si="310"/>
        <v>100600</v>
      </c>
      <c r="AV157" s="163">
        <f t="shared" si="275"/>
        <v>441500</v>
      </c>
      <c r="AW157" s="168">
        <f t="shared" si="276"/>
        <v>0</v>
      </c>
      <c r="AY157" s="163">
        <f t="shared" si="277"/>
        <v>110000</v>
      </c>
      <c r="AZ157" s="163">
        <f t="shared" si="278"/>
        <v>95500</v>
      </c>
      <c r="BA157" s="163">
        <f t="shared" si="279"/>
        <v>45000</v>
      </c>
      <c r="BB157" s="163">
        <f t="shared" si="280"/>
        <v>191000</v>
      </c>
      <c r="BC157" s="163">
        <f t="shared" si="281"/>
        <v>441500</v>
      </c>
      <c r="BD157" s="163">
        <f t="shared" si="282"/>
        <v>0</v>
      </c>
    </row>
    <row r="158" spans="2:56" x14ac:dyDescent="0.3">
      <c r="B158" s="169" t="s">
        <v>179</v>
      </c>
      <c r="C158" s="170">
        <f t="shared" si="302"/>
        <v>1408024</v>
      </c>
      <c r="D158" s="171">
        <f t="shared" si="302"/>
        <v>1406223.88</v>
      </c>
      <c r="E158" s="172">
        <f t="shared" si="269"/>
        <v>0.99872152747396348</v>
      </c>
      <c r="F158" s="170">
        <f t="shared" si="303"/>
        <v>1277240</v>
      </c>
      <c r="G158" s="171">
        <f t="shared" si="303"/>
        <v>1202503.05</v>
      </c>
      <c r="H158" s="172">
        <f t="shared" si="270"/>
        <v>0.9414855861075444</v>
      </c>
      <c r="I158" s="170">
        <f t="shared" si="304"/>
        <v>1638626</v>
      </c>
      <c r="J158" s="173">
        <f t="shared" si="304"/>
        <v>1574639.75</v>
      </c>
      <c r="K158" s="174">
        <f t="shared" si="251"/>
        <v>0.9609512786932467</v>
      </c>
      <c r="L158" s="170">
        <f>SUM(L362,L974)</f>
        <v>1100000</v>
      </c>
      <c r="M158" s="173">
        <f t="shared" si="305"/>
        <v>1100000</v>
      </c>
      <c r="N158" s="175">
        <f t="shared" si="305"/>
        <v>0</v>
      </c>
      <c r="O158" s="170">
        <f t="shared" si="305"/>
        <v>360000</v>
      </c>
      <c r="P158" s="175">
        <f t="shared" si="305"/>
        <v>40000</v>
      </c>
      <c r="Q158" s="166">
        <f t="shared" si="305"/>
        <v>400000</v>
      </c>
      <c r="R158" s="175">
        <f t="shared" si="305"/>
        <v>0</v>
      </c>
      <c r="S158" s="175">
        <f t="shared" si="305"/>
        <v>0</v>
      </c>
      <c r="T158" s="167">
        <f t="shared" si="305"/>
        <v>400000</v>
      </c>
      <c r="U158" s="157"/>
      <c r="V158" s="170">
        <f t="shared" si="306"/>
        <v>439715</v>
      </c>
      <c r="W158" s="175">
        <f t="shared" si="306"/>
        <v>0</v>
      </c>
      <c r="X158" s="166">
        <f t="shared" si="272"/>
        <v>439715</v>
      </c>
      <c r="Y158" s="175">
        <f t="shared" si="307"/>
        <v>0</v>
      </c>
      <c r="Z158" s="175">
        <f t="shared" si="307"/>
        <v>0</v>
      </c>
      <c r="AA158" s="167">
        <f t="shared" si="284"/>
        <v>439715</v>
      </c>
      <c r="AB158" s="157"/>
      <c r="AC158" s="170">
        <f t="shared" si="308"/>
        <v>439715</v>
      </c>
      <c r="AD158" s="175">
        <f t="shared" si="308"/>
        <v>0</v>
      </c>
      <c r="AE158" s="166">
        <f t="shared" si="273"/>
        <v>439715</v>
      </c>
      <c r="AF158" s="175">
        <f t="shared" si="309"/>
        <v>0</v>
      </c>
      <c r="AG158" s="175">
        <f t="shared" si="309"/>
        <v>0</v>
      </c>
      <c r="AH158" s="167">
        <f t="shared" si="285"/>
        <v>439715</v>
      </c>
      <c r="AJ158" s="163">
        <f t="shared" si="310"/>
        <v>0</v>
      </c>
      <c r="AK158" s="163">
        <f t="shared" si="310"/>
        <v>80000</v>
      </c>
      <c r="AL158" s="163">
        <f t="shared" si="310"/>
        <v>0</v>
      </c>
      <c r="AM158" s="163">
        <f t="shared" si="310"/>
        <v>80000</v>
      </c>
      <c r="AN158" s="163">
        <f t="shared" si="310"/>
        <v>40000</v>
      </c>
      <c r="AO158" s="163">
        <f t="shared" si="310"/>
        <v>40000</v>
      </c>
      <c r="AP158" s="163">
        <f t="shared" si="310"/>
        <v>40000</v>
      </c>
      <c r="AQ158" s="163">
        <f t="shared" si="310"/>
        <v>40000</v>
      </c>
      <c r="AR158" s="163">
        <f t="shared" si="310"/>
        <v>0</v>
      </c>
      <c r="AS158" s="163">
        <f t="shared" si="310"/>
        <v>0</v>
      </c>
      <c r="AT158" s="163">
        <f t="shared" si="310"/>
        <v>40400</v>
      </c>
      <c r="AU158" s="163">
        <f t="shared" si="310"/>
        <v>39600</v>
      </c>
      <c r="AV158" s="163">
        <f t="shared" si="275"/>
        <v>400000</v>
      </c>
      <c r="AW158" s="168">
        <f t="shared" si="276"/>
        <v>0</v>
      </c>
      <c r="AY158" s="163">
        <f t="shared" si="277"/>
        <v>80000</v>
      </c>
      <c r="AZ158" s="163">
        <f t="shared" si="278"/>
        <v>160000</v>
      </c>
      <c r="BA158" s="163">
        <f t="shared" si="279"/>
        <v>80000</v>
      </c>
      <c r="BB158" s="163">
        <f t="shared" si="280"/>
        <v>80000</v>
      </c>
      <c r="BC158" s="163">
        <f t="shared" si="281"/>
        <v>400000</v>
      </c>
      <c r="BD158" s="163">
        <f t="shared" si="282"/>
        <v>0</v>
      </c>
    </row>
    <row r="159" spans="2:56" x14ac:dyDescent="0.3">
      <c r="B159" s="169" t="s">
        <v>180</v>
      </c>
      <c r="C159" s="170">
        <f t="shared" si="302"/>
        <v>75381</v>
      </c>
      <c r="D159" s="171">
        <f t="shared" si="302"/>
        <v>30311.13</v>
      </c>
      <c r="E159" s="172">
        <f t="shared" si="269"/>
        <v>0.40210570302861465</v>
      </c>
      <c r="F159" s="170">
        <f t="shared" si="303"/>
        <v>31152</v>
      </c>
      <c r="G159" s="171">
        <f t="shared" si="303"/>
        <v>31126.52</v>
      </c>
      <c r="H159" s="172">
        <f t="shared" si="270"/>
        <v>0.99918207498715972</v>
      </c>
      <c r="I159" s="170">
        <f t="shared" si="304"/>
        <v>59933</v>
      </c>
      <c r="J159" s="173">
        <f t="shared" si="304"/>
        <v>59932.26</v>
      </c>
      <c r="K159" s="174">
        <f t="shared" si="251"/>
        <v>0.99998765287904834</v>
      </c>
      <c r="L159" s="170">
        <f>SUM(L363,L975)</f>
        <v>0</v>
      </c>
      <c r="M159" s="173">
        <f t="shared" si="305"/>
        <v>60000</v>
      </c>
      <c r="N159" s="175">
        <f t="shared" si="305"/>
        <v>0</v>
      </c>
      <c r="O159" s="170">
        <f t="shared" si="305"/>
        <v>100000</v>
      </c>
      <c r="P159" s="175">
        <f t="shared" si="305"/>
        <v>0</v>
      </c>
      <c r="Q159" s="166">
        <f t="shared" si="305"/>
        <v>100000</v>
      </c>
      <c r="R159" s="175">
        <f t="shared" si="305"/>
        <v>0</v>
      </c>
      <c r="S159" s="175">
        <f t="shared" si="305"/>
        <v>0</v>
      </c>
      <c r="T159" s="167">
        <f t="shared" si="305"/>
        <v>100000</v>
      </c>
      <c r="U159" s="157"/>
      <c r="V159" s="170">
        <f t="shared" si="306"/>
        <v>60000</v>
      </c>
      <c r="W159" s="175">
        <f t="shared" si="306"/>
        <v>0</v>
      </c>
      <c r="X159" s="166">
        <f t="shared" si="272"/>
        <v>60000</v>
      </c>
      <c r="Y159" s="175">
        <f t="shared" si="307"/>
        <v>0</v>
      </c>
      <c r="Z159" s="175">
        <f t="shared" si="307"/>
        <v>0</v>
      </c>
      <c r="AA159" s="167">
        <f t="shared" si="284"/>
        <v>60000</v>
      </c>
      <c r="AB159" s="157"/>
      <c r="AC159" s="170">
        <f t="shared" si="308"/>
        <v>60000</v>
      </c>
      <c r="AD159" s="175">
        <f t="shared" si="308"/>
        <v>0</v>
      </c>
      <c r="AE159" s="166">
        <f t="shared" si="273"/>
        <v>60000</v>
      </c>
      <c r="AF159" s="175">
        <f t="shared" si="309"/>
        <v>0</v>
      </c>
      <c r="AG159" s="175">
        <f t="shared" si="309"/>
        <v>0</v>
      </c>
      <c r="AH159" s="167">
        <f t="shared" si="285"/>
        <v>60000</v>
      </c>
      <c r="AJ159" s="163">
        <f t="shared" si="310"/>
        <v>0</v>
      </c>
      <c r="AK159" s="163">
        <f t="shared" si="310"/>
        <v>40000</v>
      </c>
      <c r="AL159" s="163">
        <f t="shared" si="310"/>
        <v>0</v>
      </c>
      <c r="AM159" s="163">
        <f t="shared" si="310"/>
        <v>0</v>
      </c>
      <c r="AN159" s="163">
        <f t="shared" si="310"/>
        <v>30000</v>
      </c>
      <c r="AO159" s="163">
        <f t="shared" si="310"/>
        <v>0</v>
      </c>
      <c r="AP159" s="163">
        <f t="shared" si="310"/>
        <v>0</v>
      </c>
      <c r="AQ159" s="163">
        <f t="shared" si="310"/>
        <v>0</v>
      </c>
      <c r="AR159" s="163">
        <f t="shared" si="310"/>
        <v>0</v>
      </c>
      <c r="AS159" s="163">
        <f t="shared" si="310"/>
        <v>0</v>
      </c>
      <c r="AT159" s="163">
        <f t="shared" si="310"/>
        <v>0</v>
      </c>
      <c r="AU159" s="163">
        <f t="shared" si="310"/>
        <v>30000</v>
      </c>
      <c r="AV159" s="163">
        <f t="shared" si="275"/>
        <v>100000</v>
      </c>
      <c r="AW159" s="168">
        <f t="shared" si="276"/>
        <v>0</v>
      </c>
      <c r="AY159" s="163">
        <f t="shared" si="277"/>
        <v>40000</v>
      </c>
      <c r="AZ159" s="163">
        <f t="shared" si="278"/>
        <v>30000</v>
      </c>
      <c r="BA159" s="163">
        <f t="shared" si="279"/>
        <v>0</v>
      </c>
      <c r="BB159" s="163">
        <f t="shared" si="280"/>
        <v>30000</v>
      </c>
      <c r="BC159" s="163">
        <f t="shared" si="281"/>
        <v>100000</v>
      </c>
      <c r="BD159" s="163">
        <f t="shared" si="282"/>
        <v>0</v>
      </c>
    </row>
    <row r="160" spans="2:56" x14ac:dyDescent="0.3">
      <c r="B160" s="169" t="s">
        <v>181</v>
      </c>
      <c r="C160" s="170">
        <f t="shared" si="302"/>
        <v>587200</v>
      </c>
      <c r="D160" s="171">
        <f t="shared" si="302"/>
        <v>103817.54</v>
      </c>
      <c r="E160" s="172">
        <f t="shared" si="269"/>
        <v>0.1768009877384196</v>
      </c>
      <c r="F160" s="170">
        <f t="shared" si="303"/>
        <v>542811</v>
      </c>
      <c r="G160" s="171">
        <f t="shared" si="303"/>
        <v>542810.06999999995</v>
      </c>
      <c r="H160" s="172">
        <f t="shared" si="270"/>
        <v>0.99999828669647439</v>
      </c>
      <c r="I160" s="170">
        <f t="shared" si="304"/>
        <v>186426</v>
      </c>
      <c r="J160" s="173">
        <f t="shared" si="304"/>
        <v>186389.98</v>
      </c>
      <c r="K160" s="174">
        <f t="shared" si="251"/>
        <v>0.99980678660701838</v>
      </c>
      <c r="L160" s="170">
        <f>SUM(L364,L976)</f>
        <v>395000</v>
      </c>
      <c r="M160" s="173">
        <f t="shared" si="305"/>
        <v>305000</v>
      </c>
      <c r="N160" s="175">
        <f t="shared" si="305"/>
        <v>0</v>
      </c>
      <c r="O160" s="170">
        <f t="shared" si="305"/>
        <v>395000</v>
      </c>
      <c r="P160" s="175">
        <f t="shared" si="305"/>
        <v>0</v>
      </c>
      <c r="Q160" s="166">
        <f t="shared" si="305"/>
        <v>395000</v>
      </c>
      <c r="R160" s="175">
        <f t="shared" si="305"/>
        <v>0</v>
      </c>
      <c r="S160" s="175">
        <f t="shared" si="305"/>
        <v>0</v>
      </c>
      <c r="T160" s="167">
        <f t="shared" si="305"/>
        <v>395000</v>
      </c>
      <c r="U160" s="157"/>
      <c r="V160" s="170">
        <f t="shared" si="306"/>
        <v>395000</v>
      </c>
      <c r="W160" s="175">
        <f t="shared" si="306"/>
        <v>0</v>
      </c>
      <c r="X160" s="166">
        <f t="shared" si="272"/>
        <v>395000</v>
      </c>
      <c r="Y160" s="175">
        <f t="shared" si="307"/>
        <v>0</v>
      </c>
      <c r="Z160" s="175">
        <f t="shared" si="307"/>
        <v>0</v>
      </c>
      <c r="AA160" s="167">
        <f t="shared" si="284"/>
        <v>395000</v>
      </c>
      <c r="AB160" s="157"/>
      <c r="AC160" s="170">
        <f t="shared" si="308"/>
        <v>395000</v>
      </c>
      <c r="AD160" s="175">
        <f t="shared" si="308"/>
        <v>0</v>
      </c>
      <c r="AE160" s="166">
        <f t="shared" si="273"/>
        <v>395000</v>
      </c>
      <c r="AF160" s="175">
        <f t="shared" si="309"/>
        <v>0</v>
      </c>
      <c r="AG160" s="175">
        <f t="shared" si="309"/>
        <v>0</v>
      </c>
      <c r="AH160" s="167">
        <f t="shared" si="285"/>
        <v>395000</v>
      </c>
      <c r="AJ160" s="163">
        <f t="shared" si="310"/>
        <v>0</v>
      </c>
      <c r="AK160" s="163">
        <f t="shared" si="310"/>
        <v>0</v>
      </c>
      <c r="AL160" s="163">
        <f t="shared" si="310"/>
        <v>0</v>
      </c>
      <c r="AM160" s="163">
        <f t="shared" si="310"/>
        <v>395000</v>
      </c>
      <c r="AN160" s="163">
        <f t="shared" si="310"/>
        <v>0</v>
      </c>
      <c r="AO160" s="163">
        <f t="shared" si="310"/>
        <v>0</v>
      </c>
      <c r="AP160" s="163">
        <f t="shared" si="310"/>
        <v>0</v>
      </c>
      <c r="AQ160" s="163">
        <f t="shared" si="310"/>
        <v>0</v>
      </c>
      <c r="AR160" s="163">
        <f t="shared" si="310"/>
        <v>0</v>
      </c>
      <c r="AS160" s="163">
        <f t="shared" si="310"/>
        <v>0</v>
      </c>
      <c r="AT160" s="163">
        <f t="shared" si="310"/>
        <v>0</v>
      </c>
      <c r="AU160" s="163">
        <f t="shared" si="310"/>
        <v>0</v>
      </c>
      <c r="AV160" s="163">
        <f t="shared" si="275"/>
        <v>395000</v>
      </c>
      <c r="AW160" s="168">
        <f t="shared" si="276"/>
        <v>0</v>
      </c>
      <c r="AY160" s="163">
        <f t="shared" si="277"/>
        <v>0</v>
      </c>
      <c r="AZ160" s="163">
        <f t="shared" si="278"/>
        <v>395000</v>
      </c>
      <c r="BA160" s="163">
        <f t="shared" si="279"/>
        <v>0</v>
      </c>
      <c r="BB160" s="163">
        <f t="shared" si="280"/>
        <v>0</v>
      </c>
      <c r="BC160" s="163">
        <f t="shared" si="281"/>
        <v>395000</v>
      </c>
      <c r="BD160" s="163">
        <f t="shared" si="282"/>
        <v>0</v>
      </c>
    </row>
    <row r="161" spans="2:56" x14ac:dyDescent="0.3">
      <c r="B161" s="179" t="s">
        <v>182</v>
      </c>
      <c r="C161" s="83">
        <f>SUM(C162)</f>
        <v>1220649</v>
      </c>
      <c r="D161" s="84">
        <f>SUM(D162)</f>
        <v>1158937.8600000001</v>
      </c>
      <c r="E161" s="85">
        <f t="shared" si="269"/>
        <v>0.9494439924990723</v>
      </c>
      <c r="F161" s="83">
        <f>SUM(F162)</f>
        <v>1982508</v>
      </c>
      <c r="G161" s="84">
        <f>SUM(G162)</f>
        <v>1877379.7600000002</v>
      </c>
      <c r="H161" s="85">
        <f t="shared" si="270"/>
        <v>0.94697209796883552</v>
      </c>
      <c r="I161" s="83">
        <f>SUM(I162)</f>
        <v>2195756</v>
      </c>
      <c r="J161" s="86">
        <f>SUM(J162)</f>
        <v>2189494.2999999998</v>
      </c>
      <c r="K161" s="87">
        <f t="shared" si="251"/>
        <v>0.99714827148371665</v>
      </c>
      <c r="L161" s="83">
        <f>SUM(L162)</f>
        <v>3892000</v>
      </c>
      <c r="M161" s="86">
        <f>SUM(M162)</f>
        <v>5053526</v>
      </c>
      <c r="N161" s="88">
        <f>SUM(N162)</f>
        <v>0</v>
      </c>
      <c r="O161" s="83">
        <f t="shared" ref="O161:T161" si="311">SUM(O162)</f>
        <v>726591</v>
      </c>
      <c r="P161" s="88">
        <f t="shared" si="311"/>
        <v>2182788</v>
      </c>
      <c r="Q161" s="177">
        <f t="shared" si="311"/>
        <v>2909379</v>
      </c>
      <c r="R161" s="88">
        <f t="shared" si="311"/>
        <v>0</v>
      </c>
      <c r="S161" s="88">
        <f t="shared" si="311"/>
        <v>0</v>
      </c>
      <c r="T161" s="178">
        <f t="shared" si="311"/>
        <v>2909379</v>
      </c>
      <c r="U161" s="157"/>
      <c r="V161" s="83">
        <f>SUM(V162)</f>
        <v>1079034</v>
      </c>
      <c r="W161" s="88">
        <f>SUM(W162)</f>
        <v>0</v>
      </c>
      <c r="X161" s="177">
        <f t="shared" si="272"/>
        <v>1079034</v>
      </c>
      <c r="Y161" s="88">
        <f>SUM(Y162)</f>
        <v>0</v>
      </c>
      <c r="Z161" s="88">
        <f>SUM(Z162)</f>
        <v>0</v>
      </c>
      <c r="AA161" s="178">
        <f t="shared" si="284"/>
        <v>1079034</v>
      </c>
      <c r="AB161" s="157"/>
      <c r="AC161" s="83">
        <f>SUM(AC162)</f>
        <v>1092400</v>
      </c>
      <c r="AD161" s="88">
        <f>SUM(AD162)</f>
        <v>0</v>
      </c>
      <c r="AE161" s="177">
        <f t="shared" si="273"/>
        <v>1092400</v>
      </c>
      <c r="AF161" s="88">
        <f>SUM(AF162)</f>
        <v>0</v>
      </c>
      <c r="AG161" s="88">
        <f>SUM(AG162)</f>
        <v>0</v>
      </c>
      <c r="AH161" s="178">
        <f t="shared" si="285"/>
        <v>1092400</v>
      </c>
      <c r="AJ161" s="86">
        <f t="shared" ref="AJ161:AU161" si="312">SUM(AJ162)</f>
        <v>210000</v>
      </c>
      <c r="AK161" s="86">
        <f t="shared" si="312"/>
        <v>73470</v>
      </c>
      <c r="AL161" s="86">
        <f t="shared" si="312"/>
        <v>472546</v>
      </c>
      <c r="AM161" s="86">
        <f t="shared" si="312"/>
        <v>108000</v>
      </c>
      <c r="AN161" s="86">
        <f t="shared" si="312"/>
        <v>558796</v>
      </c>
      <c r="AO161" s="86">
        <f t="shared" si="312"/>
        <v>25000</v>
      </c>
      <c r="AP161" s="86">
        <f t="shared" si="312"/>
        <v>266000</v>
      </c>
      <c r="AQ161" s="86">
        <f t="shared" si="312"/>
        <v>538817</v>
      </c>
      <c r="AR161" s="86">
        <f t="shared" si="312"/>
        <v>55000</v>
      </c>
      <c r="AS161" s="86">
        <f t="shared" si="312"/>
        <v>153750</v>
      </c>
      <c r="AT161" s="86">
        <f t="shared" si="312"/>
        <v>447500</v>
      </c>
      <c r="AU161" s="86">
        <f t="shared" si="312"/>
        <v>500</v>
      </c>
      <c r="AV161" s="86">
        <f t="shared" si="275"/>
        <v>2909379</v>
      </c>
      <c r="AW161" s="93">
        <f t="shared" si="276"/>
        <v>0</v>
      </c>
      <c r="AY161" s="86">
        <f t="shared" si="277"/>
        <v>756016</v>
      </c>
      <c r="AZ161" s="86">
        <f t="shared" si="278"/>
        <v>691796</v>
      </c>
      <c r="BA161" s="86">
        <f t="shared" si="279"/>
        <v>859817</v>
      </c>
      <c r="BB161" s="86">
        <f t="shared" si="280"/>
        <v>601750</v>
      </c>
      <c r="BC161" s="86">
        <f t="shared" si="281"/>
        <v>2909379</v>
      </c>
      <c r="BD161" s="86">
        <f t="shared" si="282"/>
        <v>0</v>
      </c>
    </row>
    <row r="162" spans="2:56" x14ac:dyDescent="0.3">
      <c r="B162" s="169" t="s">
        <v>182</v>
      </c>
      <c r="C162" s="170">
        <f>SUM(C366,C978)</f>
        <v>1220649</v>
      </c>
      <c r="D162" s="171">
        <f>SUM(D366,D978)</f>
        <v>1158937.8600000001</v>
      </c>
      <c r="E162" s="172">
        <f t="shared" si="269"/>
        <v>0.9494439924990723</v>
      </c>
      <c r="F162" s="170">
        <f>SUM(F366,F978)</f>
        <v>1982508</v>
      </c>
      <c r="G162" s="171">
        <f>SUM(G366,G978)</f>
        <v>1877379.7600000002</v>
      </c>
      <c r="H162" s="172">
        <f t="shared" si="270"/>
        <v>0.94697209796883552</v>
      </c>
      <c r="I162" s="170">
        <f>SUM(I366,I978)</f>
        <v>2195756</v>
      </c>
      <c r="J162" s="173">
        <f>SUM(J366,J978)</f>
        <v>2189494.2999999998</v>
      </c>
      <c r="K162" s="174">
        <f t="shared" si="251"/>
        <v>0.99714827148371665</v>
      </c>
      <c r="L162" s="170">
        <f>SUM(L366,L978)</f>
        <v>3892000</v>
      </c>
      <c r="M162" s="173">
        <f>SUM(M366,M978)</f>
        <v>5053526</v>
      </c>
      <c r="N162" s="175">
        <f>SUM(N366,N978)</f>
        <v>0</v>
      </c>
      <c r="O162" s="170">
        <f t="shared" ref="O162:T162" si="313">SUM(O366,O978)</f>
        <v>726591</v>
      </c>
      <c r="P162" s="175">
        <f t="shared" si="313"/>
        <v>2182788</v>
      </c>
      <c r="Q162" s="166">
        <f t="shared" si="313"/>
        <v>2909379</v>
      </c>
      <c r="R162" s="175">
        <f t="shared" si="313"/>
        <v>0</v>
      </c>
      <c r="S162" s="175">
        <f t="shared" si="313"/>
        <v>0</v>
      </c>
      <c r="T162" s="167">
        <f t="shared" si="313"/>
        <v>2909379</v>
      </c>
      <c r="U162" s="157"/>
      <c r="V162" s="170">
        <f>SUM(V366,V978)</f>
        <v>1079034</v>
      </c>
      <c r="W162" s="175">
        <f>SUM(W366,W978)</f>
        <v>0</v>
      </c>
      <c r="X162" s="166">
        <f t="shared" si="272"/>
        <v>1079034</v>
      </c>
      <c r="Y162" s="175">
        <f>SUM(Y366,Y978)</f>
        <v>0</v>
      </c>
      <c r="Z162" s="175">
        <f>SUM(Z366,Z978)</f>
        <v>0</v>
      </c>
      <c r="AA162" s="167">
        <f t="shared" si="284"/>
        <v>1079034</v>
      </c>
      <c r="AB162" s="157"/>
      <c r="AC162" s="170">
        <f>SUM(AC366,AC978)</f>
        <v>1092400</v>
      </c>
      <c r="AD162" s="175">
        <f>SUM(AD366,AD978)</f>
        <v>0</v>
      </c>
      <c r="AE162" s="166">
        <f t="shared" si="273"/>
        <v>1092400</v>
      </c>
      <c r="AF162" s="175">
        <f>SUM(AF366,AF978)</f>
        <v>0</v>
      </c>
      <c r="AG162" s="175">
        <f>SUM(AG366,AG978)</f>
        <v>0</v>
      </c>
      <c r="AH162" s="167">
        <f t="shared" si="285"/>
        <v>1092400</v>
      </c>
      <c r="AJ162" s="163">
        <f t="shared" ref="AJ162:AU162" si="314">SUM(AJ366,AJ978)</f>
        <v>210000</v>
      </c>
      <c r="AK162" s="163">
        <f t="shared" si="314"/>
        <v>73470</v>
      </c>
      <c r="AL162" s="163">
        <f t="shared" si="314"/>
        <v>472546</v>
      </c>
      <c r="AM162" s="163">
        <f t="shared" si="314"/>
        <v>108000</v>
      </c>
      <c r="AN162" s="163">
        <f t="shared" si="314"/>
        <v>558796</v>
      </c>
      <c r="AO162" s="163">
        <f t="shared" si="314"/>
        <v>25000</v>
      </c>
      <c r="AP162" s="163">
        <f t="shared" si="314"/>
        <v>266000</v>
      </c>
      <c r="AQ162" s="163">
        <f t="shared" si="314"/>
        <v>538817</v>
      </c>
      <c r="AR162" s="163">
        <f t="shared" si="314"/>
        <v>55000</v>
      </c>
      <c r="AS162" s="163">
        <f t="shared" si="314"/>
        <v>153750</v>
      </c>
      <c r="AT162" s="163">
        <f t="shared" si="314"/>
        <v>447500</v>
      </c>
      <c r="AU162" s="163">
        <f t="shared" si="314"/>
        <v>500</v>
      </c>
      <c r="AV162" s="163">
        <f t="shared" si="275"/>
        <v>2909379</v>
      </c>
      <c r="AW162" s="168">
        <f t="shared" si="276"/>
        <v>0</v>
      </c>
      <c r="AY162" s="163">
        <f t="shared" si="277"/>
        <v>756016</v>
      </c>
      <c r="AZ162" s="163">
        <f t="shared" si="278"/>
        <v>691796</v>
      </c>
      <c r="BA162" s="163">
        <f t="shared" si="279"/>
        <v>859817</v>
      </c>
      <c r="BB162" s="163">
        <f t="shared" si="280"/>
        <v>601750</v>
      </c>
      <c r="BC162" s="163">
        <f t="shared" si="281"/>
        <v>2909379</v>
      </c>
      <c r="BD162" s="163">
        <f t="shared" si="282"/>
        <v>0</v>
      </c>
    </row>
    <row r="163" spans="2:56" x14ac:dyDescent="0.3">
      <c r="B163" s="179" t="s">
        <v>183</v>
      </c>
      <c r="C163" s="83">
        <f>SUM(C164)</f>
        <v>0</v>
      </c>
      <c r="D163" s="84">
        <f>SUM(D164)</f>
        <v>0</v>
      </c>
      <c r="E163" s="85">
        <f t="shared" si="269"/>
        <v>0</v>
      </c>
      <c r="F163" s="83">
        <f>SUM(F164)</f>
        <v>0</v>
      </c>
      <c r="G163" s="84">
        <f>SUM(G164)</f>
        <v>0</v>
      </c>
      <c r="H163" s="85">
        <f t="shared" si="270"/>
        <v>0</v>
      </c>
      <c r="I163" s="83">
        <f>SUM(I164)</f>
        <v>0</v>
      </c>
      <c r="J163" s="86">
        <f>SUM(J164)</f>
        <v>0</v>
      </c>
      <c r="K163" s="87">
        <f t="shared" si="251"/>
        <v>0</v>
      </c>
      <c r="L163" s="83">
        <f>SUM(L164)</f>
        <v>310000</v>
      </c>
      <c r="M163" s="86">
        <f>SUM(M164)</f>
        <v>320000</v>
      </c>
      <c r="N163" s="88">
        <f>SUM(N164)</f>
        <v>0</v>
      </c>
      <c r="O163" s="83">
        <f t="shared" ref="O163:T163" si="315">SUM(O164)</f>
        <v>0</v>
      </c>
      <c r="P163" s="88">
        <f t="shared" si="315"/>
        <v>0</v>
      </c>
      <c r="Q163" s="177">
        <f t="shared" si="315"/>
        <v>0</v>
      </c>
      <c r="R163" s="88">
        <f t="shared" si="315"/>
        <v>0</v>
      </c>
      <c r="S163" s="88">
        <f t="shared" si="315"/>
        <v>0</v>
      </c>
      <c r="T163" s="178">
        <f t="shared" si="315"/>
        <v>0</v>
      </c>
      <c r="U163" s="157"/>
      <c r="V163" s="83">
        <f>SUM(V164)</f>
        <v>0</v>
      </c>
      <c r="W163" s="88">
        <f>SUM(W164)</f>
        <v>0</v>
      </c>
      <c r="X163" s="177">
        <f t="shared" si="272"/>
        <v>0</v>
      </c>
      <c r="Y163" s="88">
        <f>SUM(Y164)</f>
        <v>0</v>
      </c>
      <c r="Z163" s="88">
        <f>SUM(Z164)</f>
        <v>0</v>
      </c>
      <c r="AA163" s="178">
        <f t="shared" si="284"/>
        <v>0</v>
      </c>
      <c r="AB163" s="157"/>
      <c r="AC163" s="83">
        <f>SUM(AC164)</f>
        <v>0</v>
      </c>
      <c r="AD163" s="88">
        <f>SUM(AD164)</f>
        <v>0</v>
      </c>
      <c r="AE163" s="177">
        <f t="shared" si="273"/>
        <v>0</v>
      </c>
      <c r="AF163" s="88">
        <f>SUM(AF164)</f>
        <v>0</v>
      </c>
      <c r="AG163" s="88">
        <f>SUM(AG164)</f>
        <v>0</v>
      </c>
      <c r="AH163" s="178">
        <f t="shared" si="285"/>
        <v>0</v>
      </c>
      <c r="AJ163" s="86">
        <f t="shared" ref="AJ163:AU163" si="316">SUM(AJ164)</f>
        <v>0</v>
      </c>
      <c r="AK163" s="86">
        <f t="shared" si="316"/>
        <v>0</v>
      </c>
      <c r="AL163" s="86">
        <f t="shared" si="316"/>
        <v>0</v>
      </c>
      <c r="AM163" s="86">
        <f t="shared" si="316"/>
        <v>0</v>
      </c>
      <c r="AN163" s="86">
        <f t="shared" si="316"/>
        <v>0</v>
      </c>
      <c r="AO163" s="86">
        <f t="shared" si="316"/>
        <v>0</v>
      </c>
      <c r="AP163" s="86">
        <f t="shared" si="316"/>
        <v>0</v>
      </c>
      <c r="AQ163" s="86">
        <f t="shared" si="316"/>
        <v>0</v>
      </c>
      <c r="AR163" s="86">
        <f t="shared" si="316"/>
        <v>0</v>
      </c>
      <c r="AS163" s="86">
        <f t="shared" si="316"/>
        <v>0</v>
      </c>
      <c r="AT163" s="86">
        <f t="shared" si="316"/>
        <v>0</v>
      </c>
      <c r="AU163" s="86">
        <f t="shared" si="316"/>
        <v>0</v>
      </c>
      <c r="AV163" s="86">
        <f t="shared" si="275"/>
        <v>0</v>
      </c>
      <c r="AW163" s="93">
        <f t="shared" si="276"/>
        <v>0</v>
      </c>
      <c r="AY163" s="86">
        <f t="shared" si="277"/>
        <v>0</v>
      </c>
      <c r="AZ163" s="86">
        <f t="shared" si="278"/>
        <v>0</v>
      </c>
      <c r="BA163" s="86">
        <f t="shared" si="279"/>
        <v>0</v>
      </c>
      <c r="BB163" s="86">
        <f t="shared" si="280"/>
        <v>0</v>
      </c>
      <c r="BC163" s="86">
        <f t="shared" si="281"/>
        <v>0</v>
      </c>
      <c r="BD163" s="86">
        <f t="shared" si="282"/>
        <v>0</v>
      </c>
    </row>
    <row r="164" spans="2:56" x14ac:dyDescent="0.3">
      <c r="B164" s="169" t="s">
        <v>184</v>
      </c>
      <c r="C164" s="170">
        <f>SUM(C368,C980)</f>
        <v>0</v>
      </c>
      <c r="D164" s="171">
        <f>SUM(D368,D980)</f>
        <v>0</v>
      </c>
      <c r="E164" s="172">
        <f t="shared" si="269"/>
        <v>0</v>
      </c>
      <c r="F164" s="170">
        <f>SUM(F368,F980)</f>
        <v>0</v>
      </c>
      <c r="G164" s="171">
        <f>SUM(G368,G980)</f>
        <v>0</v>
      </c>
      <c r="H164" s="172">
        <f t="shared" si="270"/>
        <v>0</v>
      </c>
      <c r="I164" s="170">
        <f>SUM(I368,I980)</f>
        <v>0</v>
      </c>
      <c r="J164" s="173">
        <f>SUM(J368,J980)</f>
        <v>0</v>
      </c>
      <c r="K164" s="174">
        <f t="shared" si="251"/>
        <v>0</v>
      </c>
      <c r="L164" s="170">
        <f>SUM(L368,L980)</f>
        <v>310000</v>
      </c>
      <c r="M164" s="173">
        <f>SUM(M368,M980)</f>
        <v>320000</v>
      </c>
      <c r="N164" s="175">
        <f>SUM(N368,N980)</f>
        <v>0</v>
      </c>
      <c r="O164" s="170">
        <f t="shared" ref="O164:T164" si="317">SUM(O368,O980)</f>
        <v>0</v>
      </c>
      <c r="P164" s="175">
        <f t="shared" si="317"/>
        <v>0</v>
      </c>
      <c r="Q164" s="166">
        <f t="shared" si="317"/>
        <v>0</v>
      </c>
      <c r="R164" s="175">
        <f t="shared" si="317"/>
        <v>0</v>
      </c>
      <c r="S164" s="175">
        <f t="shared" si="317"/>
        <v>0</v>
      </c>
      <c r="T164" s="167">
        <f t="shared" si="317"/>
        <v>0</v>
      </c>
      <c r="U164" s="157"/>
      <c r="V164" s="170">
        <f>SUM(V368,V980)</f>
        <v>0</v>
      </c>
      <c r="W164" s="175">
        <f>SUM(W368,W980)</f>
        <v>0</v>
      </c>
      <c r="X164" s="166">
        <f t="shared" si="272"/>
        <v>0</v>
      </c>
      <c r="Y164" s="175">
        <f>SUM(Y368,Y980)</f>
        <v>0</v>
      </c>
      <c r="Z164" s="175">
        <f>SUM(Z368,Z980)</f>
        <v>0</v>
      </c>
      <c r="AA164" s="167">
        <f t="shared" si="284"/>
        <v>0</v>
      </c>
      <c r="AB164" s="157"/>
      <c r="AC164" s="170">
        <f>SUM(AC368,AC980)</f>
        <v>0</v>
      </c>
      <c r="AD164" s="175">
        <f>SUM(AD368,AD980)</f>
        <v>0</v>
      </c>
      <c r="AE164" s="166">
        <f t="shared" si="273"/>
        <v>0</v>
      </c>
      <c r="AF164" s="175">
        <f>SUM(AF368,AF980)</f>
        <v>0</v>
      </c>
      <c r="AG164" s="175">
        <f>SUM(AG368,AG980)</f>
        <v>0</v>
      </c>
      <c r="AH164" s="167">
        <f t="shared" si="285"/>
        <v>0</v>
      </c>
      <c r="AJ164" s="163">
        <f t="shared" ref="AJ164:AU164" si="318">SUM(AJ368,AJ980)</f>
        <v>0</v>
      </c>
      <c r="AK164" s="163">
        <f t="shared" si="318"/>
        <v>0</v>
      </c>
      <c r="AL164" s="163">
        <f t="shared" si="318"/>
        <v>0</v>
      </c>
      <c r="AM164" s="163">
        <f t="shared" si="318"/>
        <v>0</v>
      </c>
      <c r="AN164" s="163">
        <f t="shared" si="318"/>
        <v>0</v>
      </c>
      <c r="AO164" s="163">
        <f t="shared" si="318"/>
        <v>0</v>
      </c>
      <c r="AP164" s="163">
        <f t="shared" si="318"/>
        <v>0</v>
      </c>
      <c r="AQ164" s="163">
        <f t="shared" si="318"/>
        <v>0</v>
      </c>
      <c r="AR164" s="163">
        <f t="shared" si="318"/>
        <v>0</v>
      </c>
      <c r="AS164" s="163">
        <f t="shared" si="318"/>
        <v>0</v>
      </c>
      <c r="AT164" s="163">
        <f t="shared" si="318"/>
        <v>0</v>
      </c>
      <c r="AU164" s="163">
        <f t="shared" si="318"/>
        <v>0</v>
      </c>
      <c r="AV164" s="163">
        <f t="shared" si="275"/>
        <v>0</v>
      </c>
      <c r="AW164" s="168">
        <f t="shared" si="276"/>
        <v>0</v>
      </c>
      <c r="AY164" s="163">
        <f t="shared" si="277"/>
        <v>0</v>
      </c>
      <c r="AZ164" s="163">
        <f t="shared" si="278"/>
        <v>0</v>
      </c>
      <c r="BA164" s="163">
        <f t="shared" si="279"/>
        <v>0</v>
      </c>
      <c r="BB164" s="163">
        <f t="shared" si="280"/>
        <v>0</v>
      </c>
      <c r="BC164" s="163">
        <f t="shared" si="281"/>
        <v>0</v>
      </c>
      <c r="BD164" s="163">
        <f t="shared" si="282"/>
        <v>0</v>
      </c>
    </row>
    <row r="165" spans="2:56" x14ac:dyDescent="0.3">
      <c r="B165" s="176" t="s">
        <v>185</v>
      </c>
      <c r="C165" s="83">
        <f>SUM(C166:C167)</f>
        <v>0</v>
      </c>
      <c r="D165" s="84">
        <f>SUM(D166:D167)</f>
        <v>0</v>
      </c>
      <c r="E165" s="85">
        <f t="shared" si="269"/>
        <v>0</v>
      </c>
      <c r="F165" s="83">
        <f>SUM(F166:F167)</f>
        <v>0</v>
      </c>
      <c r="G165" s="84">
        <f>SUM(G166:G167)</f>
        <v>4173.07</v>
      </c>
      <c r="H165" s="85">
        <f t="shared" si="270"/>
        <v>0</v>
      </c>
      <c r="I165" s="83">
        <f>SUM(I166:I167)</f>
        <v>0</v>
      </c>
      <c r="J165" s="86">
        <f>SUM(J166:J167)</f>
        <v>0</v>
      </c>
      <c r="K165" s="87">
        <f t="shared" si="251"/>
        <v>0</v>
      </c>
      <c r="L165" s="83">
        <f>SUM(L166:L167)</f>
        <v>0</v>
      </c>
      <c r="M165" s="86">
        <f>SUM(M166:M167)</f>
        <v>0</v>
      </c>
      <c r="N165" s="88">
        <f>SUM(N166:N167)</f>
        <v>0</v>
      </c>
      <c r="O165" s="83">
        <f t="shared" ref="O165:T165" si="319">SUM(O166:O167)</f>
        <v>0</v>
      </c>
      <c r="P165" s="88">
        <f t="shared" si="319"/>
        <v>0</v>
      </c>
      <c r="Q165" s="177">
        <f t="shared" si="319"/>
        <v>0</v>
      </c>
      <c r="R165" s="88">
        <f t="shared" si="319"/>
        <v>0</v>
      </c>
      <c r="S165" s="88">
        <f t="shared" si="319"/>
        <v>0</v>
      </c>
      <c r="T165" s="178">
        <f t="shared" si="319"/>
        <v>0</v>
      </c>
      <c r="U165" s="157"/>
      <c r="V165" s="83">
        <f>SUM(V166:V167)</f>
        <v>0</v>
      </c>
      <c r="W165" s="88">
        <f>SUM(W166:W167)</f>
        <v>0</v>
      </c>
      <c r="X165" s="177">
        <f t="shared" si="272"/>
        <v>0</v>
      </c>
      <c r="Y165" s="88">
        <f>SUM(Y166:Y167)</f>
        <v>0</v>
      </c>
      <c r="Z165" s="88">
        <f>SUM(Z166:Z167)</f>
        <v>0</v>
      </c>
      <c r="AA165" s="178">
        <f t="shared" si="284"/>
        <v>0</v>
      </c>
      <c r="AB165" s="157"/>
      <c r="AC165" s="83">
        <f>SUM(AC166:AC167)</f>
        <v>0</v>
      </c>
      <c r="AD165" s="88">
        <f>SUM(AD166:AD167)</f>
        <v>0</v>
      </c>
      <c r="AE165" s="177">
        <f t="shared" si="273"/>
        <v>0</v>
      </c>
      <c r="AF165" s="88">
        <f>SUM(AF166:AF167)</f>
        <v>0</v>
      </c>
      <c r="AG165" s="88">
        <f>SUM(AG166:AG167)</f>
        <v>0</v>
      </c>
      <c r="AH165" s="178">
        <f t="shared" si="285"/>
        <v>0</v>
      </c>
      <c r="AJ165" s="86">
        <f t="shared" ref="AJ165:AU165" si="320">SUM(AJ166:AJ167)</f>
        <v>0</v>
      </c>
      <c r="AK165" s="86">
        <f t="shared" si="320"/>
        <v>0</v>
      </c>
      <c r="AL165" s="86">
        <f t="shared" si="320"/>
        <v>0</v>
      </c>
      <c r="AM165" s="86">
        <f t="shared" si="320"/>
        <v>0</v>
      </c>
      <c r="AN165" s="86">
        <f t="shared" si="320"/>
        <v>0</v>
      </c>
      <c r="AO165" s="86">
        <f t="shared" si="320"/>
        <v>0</v>
      </c>
      <c r="AP165" s="86">
        <f t="shared" si="320"/>
        <v>0</v>
      </c>
      <c r="AQ165" s="86">
        <f t="shared" si="320"/>
        <v>0</v>
      </c>
      <c r="AR165" s="86">
        <f t="shared" si="320"/>
        <v>0</v>
      </c>
      <c r="AS165" s="86">
        <f t="shared" si="320"/>
        <v>0</v>
      </c>
      <c r="AT165" s="86">
        <f t="shared" si="320"/>
        <v>0</v>
      </c>
      <c r="AU165" s="86">
        <f t="shared" si="320"/>
        <v>0</v>
      </c>
      <c r="AV165" s="86">
        <f t="shared" si="275"/>
        <v>0</v>
      </c>
      <c r="AW165" s="93">
        <f t="shared" si="276"/>
        <v>0</v>
      </c>
      <c r="AY165" s="86">
        <f t="shared" si="277"/>
        <v>0</v>
      </c>
      <c r="AZ165" s="86">
        <f t="shared" si="278"/>
        <v>0</v>
      </c>
      <c r="BA165" s="86">
        <f t="shared" si="279"/>
        <v>0</v>
      </c>
      <c r="BB165" s="86">
        <f t="shared" si="280"/>
        <v>0</v>
      </c>
      <c r="BC165" s="86">
        <f t="shared" si="281"/>
        <v>0</v>
      </c>
      <c r="BD165" s="86">
        <f t="shared" si="282"/>
        <v>0</v>
      </c>
    </row>
    <row r="166" spans="2:56" x14ac:dyDescent="0.3">
      <c r="B166" s="186" t="s">
        <v>186</v>
      </c>
      <c r="C166" s="180">
        <f>SUM(C370,C982)</f>
        <v>0</v>
      </c>
      <c r="D166" s="181">
        <f>SUM(D370,D982)</f>
        <v>0</v>
      </c>
      <c r="E166" s="182">
        <f t="shared" si="269"/>
        <v>0</v>
      </c>
      <c r="F166" s="180">
        <f>SUM(F370,F982)</f>
        <v>0</v>
      </c>
      <c r="G166" s="181">
        <f>SUM(G370,G982)</f>
        <v>4173.07</v>
      </c>
      <c r="H166" s="182">
        <f t="shared" si="270"/>
        <v>0</v>
      </c>
      <c r="I166" s="180">
        <f>SUM(I370,I982)</f>
        <v>0</v>
      </c>
      <c r="J166" s="183">
        <f>SUM(J370,J982)</f>
        <v>0</v>
      </c>
      <c r="K166" s="184">
        <f t="shared" si="251"/>
        <v>0</v>
      </c>
      <c r="L166" s="180">
        <f>SUM(L370,L982)</f>
        <v>0</v>
      </c>
      <c r="M166" s="183">
        <f t="shared" ref="M166:T167" si="321">SUM(M370,M982)</f>
        <v>0</v>
      </c>
      <c r="N166" s="185">
        <f t="shared" si="321"/>
        <v>0</v>
      </c>
      <c r="O166" s="180">
        <f t="shared" si="321"/>
        <v>0</v>
      </c>
      <c r="P166" s="185">
        <f t="shared" si="321"/>
        <v>0</v>
      </c>
      <c r="Q166" s="177">
        <f t="shared" si="321"/>
        <v>0</v>
      </c>
      <c r="R166" s="185">
        <f t="shared" si="321"/>
        <v>0</v>
      </c>
      <c r="S166" s="185">
        <f t="shared" si="321"/>
        <v>0</v>
      </c>
      <c r="T166" s="178">
        <f t="shared" si="321"/>
        <v>0</v>
      </c>
      <c r="U166" s="157"/>
      <c r="V166" s="180">
        <f>SUM(V370,V982)</f>
        <v>0</v>
      </c>
      <c r="W166" s="185">
        <f>SUM(W370,W982)</f>
        <v>0</v>
      </c>
      <c r="X166" s="177">
        <f t="shared" si="272"/>
        <v>0</v>
      </c>
      <c r="Y166" s="185">
        <f>SUM(Y370,Y982)</f>
        <v>0</v>
      </c>
      <c r="Z166" s="185">
        <f>SUM(Z370,Z982)</f>
        <v>0</v>
      </c>
      <c r="AA166" s="178">
        <f t="shared" si="284"/>
        <v>0</v>
      </c>
      <c r="AB166" s="157"/>
      <c r="AC166" s="180">
        <f>SUM(AC370,AC982)</f>
        <v>0</v>
      </c>
      <c r="AD166" s="185">
        <f>SUM(AD370,AD982)</f>
        <v>0</v>
      </c>
      <c r="AE166" s="177">
        <f t="shared" si="273"/>
        <v>0</v>
      </c>
      <c r="AF166" s="185">
        <f>SUM(AF370,AF982)</f>
        <v>0</v>
      </c>
      <c r="AG166" s="185">
        <f>SUM(AG370,AG982)</f>
        <v>0</v>
      </c>
      <c r="AH166" s="178">
        <f t="shared" si="285"/>
        <v>0</v>
      </c>
      <c r="AJ166" s="86">
        <f t="shared" ref="AJ166:AU167" si="322">SUM(AJ370,AJ982)</f>
        <v>0</v>
      </c>
      <c r="AK166" s="86">
        <f t="shared" si="322"/>
        <v>0</v>
      </c>
      <c r="AL166" s="86">
        <f t="shared" si="322"/>
        <v>0</v>
      </c>
      <c r="AM166" s="86">
        <f t="shared" si="322"/>
        <v>0</v>
      </c>
      <c r="AN166" s="86">
        <f t="shared" si="322"/>
        <v>0</v>
      </c>
      <c r="AO166" s="86">
        <f t="shared" si="322"/>
        <v>0</v>
      </c>
      <c r="AP166" s="86">
        <f t="shared" si="322"/>
        <v>0</v>
      </c>
      <c r="AQ166" s="86">
        <f t="shared" si="322"/>
        <v>0</v>
      </c>
      <c r="AR166" s="86">
        <f t="shared" si="322"/>
        <v>0</v>
      </c>
      <c r="AS166" s="86">
        <f t="shared" si="322"/>
        <v>0</v>
      </c>
      <c r="AT166" s="86">
        <f t="shared" si="322"/>
        <v>0</v>
      </c>
      <c r="AU166" s="86">
        <f t="shared" si="322"/>
        <v>0</v>
      </c>
      <c r="AV166" s="86">
        <f t="shared" si="275"/>
        <v>0</v>
      </c>
      <c r="AW166" s="93">
        <f t="shared" si="276"/>
        <v>0</v>
      </c>
      <c r="AY166" s="86">
        <f t="shared" si="277"/>
        <v>0</v>
      </c>
      <c r="AZ166" s="86">
        <f t="shared" si="278"/>
        <v>0</v>
      </c>
      <c r="BA166" s="86">
        <f t="shared" si="279"/>
        <v>0</v>
      </c>
      <c r="BB166" s="86">
        <f t="shared" si="280"/>
        <v>0</v>
      </c>
      <c r="BC166" s="86">
        <f t="shared" si="281"/>
        <v>0</v>
      </c>
      <c r="BD166" s="86">
        <f t="shared" si="282"/>
        <v>0</v>
      </c>
    </row>
    <row r="167" spans="2:56" x14ac:dyDescent="0.3">
      <c r="B167" s="186" t="s">
        <v>187</v>
      </c>
      <c r="C167" s="180">
        <f>SUM(C371,C983)</f>
        <v>0</v>
      </c>
      <c r="D167" s="181">
        <f>SUM(D371,D983)</f>
        <v>0</v>
      </c>
      <c r="E167" s="182">
        <f t="shared" si="269"/>
        <v>0</v>
      </c>
      <c r="F167" s="180">
        <f>SUM(F371,F983)</f>
        <v>0</v>
      </c>
      <c r="G167" s="181">
        <f>SUM(G371,G983)</f>
        <v>0</v>
      </c>
      <c r="H167" s="182">
        <f t="shared" si="270"/>
        <v>0</v>
      </c>
      <c r="I167" s="180">
        <f>SUM(I371,I983)</f>
        <v>0</v>
      </c>
      <c r="J167" s="183">
        <f>SUM(J371,J983)</f>
        <v>0</v>
      </c>
      <c r="K167" s="184">
        <f t="shared" si="251"/>
        <v>0</v>
      </c>
      <c r="L167" s="180">
        <f>SUM(L371,L983)</f>
        <v>0</v>
      </c>
      <c r="M167" s="183">
        <f t="shared" si="321"/>
        <v>0</v>
      </c>
      <c r="N167" s="185">
        <f t="shared" si="321"/>
        <v>0</v>
      </c>
      <c r="O167" s="180">
        <f t="shared" si="321"/>
        <v>0</v>
      </c>
      <c r="P167" s="185">
        <f t="shared" si="321"/>
        <v>0</v>
      </c>
      <c r="Q167" s="177">
        <f t="shared" si="321"/>
        <v>0</v>
      </c>
      <c r="R167" s="185">
        <f t="shared" si="321"/>
        <v>0</v>
      </c>
      <c r="S167" s="185">
        <f t="shared" si="321"/>
        <v>0</v>
      </c>
      <c r="T167" s="178">
        <f t="shared" si="321"/>
        <v>0</v>
      </c>
      <c r="U167" s="157"/>
      <c r="V167" s="180">
        <f>SUM(V371,V983)</f>
        <v>0</v>
      </c>
      <c r="W167" s="185">
        <f>SUM(W371,W983)</f>
        <v>0</v>
      </c>
      <c r="X167" s="177">
        <f t="shared" si="272"/>
        <v>0</v>
      </c>
      <c r="Y167" s="185">
        <f>SUM(Y371,Y983)</f>
        <v>0</v>
      </c>
      <c r="Z167" s="185">
        <f>SUM(Z371,Z983)</f>
        <v>0</v>
      </c>
      <c r="AA167" s="178">
        <f t="shared" si="284"/>
        <v>0</v>
      </c>
      <c r="AB167" s="157"/>
      <c r="AC167" s="180">
        <f>SUM(AC371,AC983)</f>
        <v>0</v>
      </c>
      <c r="AD167" s="185">
        <f>SUM(AD371,AD983)</f>
        <v>0</v>
      </c>
      <c r="AE167" s="177">
        <f t="shared" si="273"/>
        <v>0</v>
      </c>
      <c r="AF167" s="185">
        <f>SUM(AF371,AF983)</f>
        <v>0</v>
      </c>
      <c r="AG167" s="185">
        <f>SUM(AG371,AG983)</f>
        <v>0</v>
      </c>
      <c r="AH167" s="178">
        <f t="shared" si="285"/>
        <v>0</v>
      </c>
      <c r="AJ167" s="86">
        <f t="shared" si="322"/>
        <v>0</v>
      </c>
      <c r="AK167" s="86">
        <f t="shared" si="322"/>
        <v>0</v>
      </c>
      <c r="AL167" s="86">
        <f t="shared" si="322"/>
        <v>0</v>
      </c>
      <c r="AM167" s="86">
        <f t="shared" si="322"/>
        <v>0</v>
      </c>
      <c r="AN167" s="86">
        <f t="shared" si="322"/>
        <v>0</v>
      </c>
      <c r="AO167" s="86">
        <f t="shared" si="322"/>
        <v>0</v>
      </c>
      <c r="AP167" s="86">
        <f t="shared" si="322"/>
        <v>0</v>
      </c>
      <c r="AQ167" s="86">
        <f t="shared" si="322"/>
        <v>0</v>
      </c>
      <c r="AR167" s="86">
        <f t="shared" si="322"/>
        <v>0</v>
      </c>
      <c r="AS167" s="86">
        <f t="shared" si="322"/>
        <v>0</v>
      </c>
      <c r="AT167" s="86">
        <f t="shared" si="322"/>
        <v>0</v>
      </c>
      <c r="AU167" s="86">
        <f t="shared" si="322"/>
        <v>0</v>
      </c>
      <c r="AV167" s="86">
        <f t="shared" si="275"/>
        <v>0</v>
      </c>
      <c r="AW167" s="93">
        <f t="shared" si="276"/>
        <v>0</v>
      </c>
      <c r="AY167" s="86">
        <f t="shared" si="277"/>
        <v>0</v>
      </c>
      <c r="AZ167" s="86">
        <f t="shared" si="278"/>
        <v>0</v>
      </c>
      <c r="BA167" s="86">
        <f t="shared" si="279"/>
        <v>0</v>
      </c>
      <c r="BB167" s="86">
        <f t="shared" si="280"/>
        <v>0</v>
      </c>
      <c r="BC167" s="86">
        <f t="shared" si="281"/>
        <v>0</v>
      </c>
      <c r="BD167" s="86">
        <f t="shared" si="282"/>
        <v>0</v>
      </c>
    </row>
    <row r="168" spans="2:56" s="124" customFormat="1" x14ac:dyDescent="0.3">
      <c r="B168" s="187" t="s">
        <v>188</v>
      </c>
      <c r="C168" s="188">
        <f>SUM(C169,C174,C177,C178,C179,C182,C183)</f>
        <v>11119170</v>
      </c>
      <c r="D168" s="189">
        <f>SUM(D169,D174,D177,D178,D179,D182,D183)</f>
        <v>11030967.609999999</v>
      </c>
      <c r="E168" s="190">
        <f t="shared" si="269"/>
        <v>0.99206753831446048</v>
      </c>
      <c r="F168" s="188">
        <f>SUM(F169,F174,F177,F178,F179,F182,F183)</f>
        <v>12591839</v>
      </c>
      <c r="G168" s="189">
        <f>SUM(G169,G174,G177,G178,G179,G182,G183)</f>
        <v>12675623.680000002</v>
      </c>
      <c r="H168" s="190">
        <f t="shared" si="270"/>
        <v>1.0066538874901436</v>
      </c>
      <c r="I168" s="188">
        <f>SUM(I169,I174,I177,I178,I179,I182,I183)</f>
        <v>3751724</v>
      </c>
      <c r="J168" s="191">
        <f>SUM(J169,J174,J177,J178,J179,J182,J183)</f>
        <v>3732434.34</v>
      </c>
      <c r="K168" s="192">
        <f t="shared" si="251"/>
        <v>0.99485845440656073</v>
      </c>
      <c r="L168" s="188">
        <f>SUM(L169,L174,L177,L178,L179,L182,L183)</f>
        <v>2446080</v>
      </c>
      <c r="M168" s="191">
        <f>SUM(M169,M174,M177,M178,M179,M182,M183)</f>
        <v>3535959</v>
      </c>
      <c r="N168" s="193">
        <f>SUM(N169,N174,N177,N178,N179,N182,N183)</f>
        <v>0</v>
      </c>
      <c r="O168" s="188">
        <f t="shared" ref="O168:T168" si="323">SUM(O169,O174,O177,O178,O179,O182,O183)</f>
        <v>2088200</v>
      </c>
      <c r="P168" s="193">
        <f t="shared" si="323"/>
        <v>0</v>
      </c>
      <c r="Q168" s="194">
        <f t="shared" si="323"/>
        <v>2088200</v>
      </c>
      <c r="R168" s="195">
        <f t="shared" si="323"/>
        <v>0</v>
      </c>
      <c r="S168" s="195">
        <f t="shared" si="323"/>
        <v>0</v>
      </c>
      <c r="T168" s="196">
        <f t="shared" si="323"/>
        <v>2088200</v>
      </c>
      <c r="U168" s="121"/>
      <c r="V168" s="188">
        <f>SUM(V169,V174,V177,V178,V179,V182,V183)</f>
        <v>2181111</v>
      </c>
      <c r="W168" s="193">
        <f>SUM(W169,W174,W177,W178,W179,W182,W183)</f>
        <v>0</v>
      </c>
      <c r="X168" s="194">
        <f t="shared" si="272"/>
        <v>2181111</v>
      </c>
      <c r="Y168" s="195">
        <f>SUM(Y169,Y174,Y177,Y178,Y179,Y182,Y183)</f>
        <v>0</v>
      </c>
      <c r="Z168" s="195">
        <f>SUM(Z169,Z174,Z177,Z178,Z179,Z182,Z183)</f>
        <v>0</v>
      </c>
      <c r="AA168" s="196">
        <f t="shared" si="284"/>
        <v>2181111</v>
      </c>
      <c r="AB168" s="121"/>
      <c r="AC168" s="188">
        <f>SUM(AC169,AC174,AC177,AC178,AC179,AC182,AC183)</f>
        <v>2274793</v>
      </c>
      <c r="AD168" s="193">
        <f>SUM(AD169,AD174,AD177,AD178,AD179,AD182,AD183)</f>
        <v>0</v>
      </c>
      <c r="AE168" s="194">
        <f t="shared" si="273"/>
        <v>2274793</v>
      </c>
      <c r="AF168" s="195">
        <f>SUM(AF169,AF174,AF177,AF178,AF179,AF182,AF183)</f>
        <v>0</v>
      </c>
      <c r="AG168" s="195">
        <f>SUM(AG169,AG174,AG177,AG178,AG179,AG182,AG183)</f>
        <v>0</v>
      </c>
      <c r="AH168" s="196">
        <f t="shared" si="285"/>
        <v>2274793</v>
      </c>
      <c r="AJ168" s="191">
        <f t="shared" ref="AJ168:AU168" si="324">SUM(AJ169,AJ174,AJ177,AJ178,AJ179,AJ182,AJ183)</f>
        <v>0</v>
      </c>
      <c r="AK168" s="191">
        <f t="shared" si="324"/>
        <v>0</v>
      </c>
      <c r="AL168" s="191">
        <f t="shared" si="324"/>
        <v>606950</v>
      </c>
      <c r="AM168" s="191">
        <f t="shared" si="324"/>
        <v>200000</v>
      </c>
      <c r="AN168" s="191">
        <f t="shared" si="324"/>
        <v>200000</v>
      </c>
      <c r="AO168" s="191">
        <f t="shared" si="324"/>
        <v>206900</v>
      </c>
      <c r="AP168" s="191">
        <f t="shared" si="324"/>
        <v>200000</v>
      </c>
      <c r="AQ168" s="191">
        <f t="shared" si="324"/>
        <v>150000</v>
      </c>
      <c r="AR168" s="191">
        <f t="shared" si="324"/>
        <v>107100</v>
      </c>
      <c r="AS168" s="191">
        <f t="shared" si="324"/>
        <v>100000</v>
      </c>
      <c r="AT168" s="191">
        <f t="shared" si="324"/>
        <v>150000</v>
      </c>
      <c r="AU168" s="191">
        <f t="shared" si="324"/>
        <v>167250</v>
      </c>
      <c r="AV168" s="191">
        <f t="shared" si="275"/>
        <v>2088200</v>
      </c>
      <c r="AW168" s="197">
        <f t="shared" si="276"/>
        <v>0</v>
      </c>
      <c r="AX168" s="198"/>
      <c r="AY168" s="191">
        <f t="shared" si="277"/>
        <v>606950</v>
      </c>
      <c r="AZ168" s="191">
        <f t="shared" si="278"/>
        <v>606900</v>
      </c>
      <c r="BA168" s="191">
        <f t="shared" si="279"/>
        <v>457100</v>
      </c>
      <c r="BB168" s="191">
        <f t="shared" si="280"/>
        <v>417250</v>
      </c>
      <c r="BC168" s="191">
        <f t="shared" si="281"/>
        <v>2088200</v>
      </c>
      <c r="BD168" s="191">
        <f t="shared" si="282"/>
        <v>0</v>
      </c>
    </row>
    <row r="169" spans="2:56" x14ac:dyDescent="0.3">
      <c r="B169" s="176" t="s">
        <v>189</v>
      </c>
      <c r="C169" s="83">
        <f>SUM(C170,C172)</f>
        <v>0</v>
      </c>
      <c r="D169" s="84">
        <f>SUM(D170,D172)</f>
        <v>0</v>
      </c>
      <c r="E169" s="85">
        <f t="shared" si="269"/>
        <v>0</v>
      </c>
      <c r="F169" s="83">
        <f>SUM(F170,F172)</f>
        <v>64000</v>
      </c>
      <c r="G169" s="84">
        <f>SUM(G170,G172)</f>
        <v>149006.39999999999</v>
      </c>
      <c r="H169" s="85">
        <f t="shared" si="270"/>
        <v>2.3282249999999998</v>
      </c>
      <c r="I169" s="83">
        <f>SUM(I170,I172)</f>
        <v>63670</v>
      </c>
      <c r="J169" s="86">
        <f>SUM(J170,J172)</f>
        <v>57733.599999999999</v>
      </c>
      <c r="K169" s="87">
        <f t="shared" si="251"/>
        <v>0.90676299670174332</v>
      </c>
      <c r="L169" s="83">
        <f>SUM(L170,L172)</f>
        <v>100000</v>
      </c>
      <c r="M169" s="86">
        <f>SUM(M170,M172)</f>
        <v>100000</v>
      </c>
      <c r="N169" s="88">
        <f>SUM(N170,N172)</f>
        <v>0</v>
      </c>
      <c r="O169" s="83">
        <f t="shared" ref="O169:T169" si="325">SUM(O170,O172)</f>
        <v>60000</v>
      </c>
      <c r="P169" s="88">
        <f t="shared" si="325"/>
        <v>0</v>
      </c>
      <c r="Q169" s="199">
        <f t="shared" si="325"/>
        <v>60000</v>
      </c>
      <c r="R169" s="89">
        <f t="shared" si="325"/>
        <v>0</v>
      </c>
      <c r="S169" s="89">
        <f t="shared" si="325"/>
        <v>0</v>
      </c>
      <c r="T169" s="200">
        <f t="shared" si="325"/>
        <v>60000</v>
      </c>
      <c r="U169" s="91"/>
      <c r="V169" s="83">
        <f>SUM(V170,V172)</f>
        <v>65721</v>
      </c>
      <c r="W169" s="88">
        <f>SUM(W170,W172)</f>
        <v>0</v>
      </c>
      <c r="X169" s="199">
        <f t="shared" si="272"/>
        <v>65721</v>
      </c>
      <c r="Y169" s="89">
        <f>SUM(Y170,Y172)</f>
        <v>0</v>
      </c>
      <c r="Z169" s="89">
        <f>SUM(Z170,Z172)</f>
        <v>0</v>
      </c>
      <c r="AA169" s="200">
        <f t="shared" si="284"/>
        <v>65721</v>
      </c>
      <c r="AB169" s="91"/>
      <c r="AC169" s="83">
        <f>SUM(AC170,AC172)</f>
        <v>65688</v>
      </c>
      <c r="AD169" s="88">
        <f>SUM(AD170,AD172)</f>
        <v>0</v>
      </c>
      <c r="AE169" s="199">
        <f t="shared" si="273"/>
        <v>65688</v>
      </c>
      <c r="AF169" s="89">
        <f>SUM(AF170,AF172)</f>
        <v>0</v>
      </c>
      <c r="AG169" s="89">
        <f>SUM(AG170,AG172)</f>
        <v>0</v>
      </c>
      <c r="AH169" s="200">
        <f t="shared" si="285"/>
        <v>65688</v>
      </c>
      <c r="AJ169" s="86">
        <f t="shared" ref="AJ169:AU169" si="326">SUM(AJ170,AJ172)</f>
        <v>0</v>
      </c>
      <c r="AK169" s="86">
        <f t="shared" si="326"/>
        <v>0</v>
      </c>
      <c r="AL169" s="86">
        <f t="shared" si="326"/>
        <v>0</v>
      </c>
      <c r="AM169" s="86">
        <f t="shared" si="326"/>
        <v>0</v>
      </c>
      <c r="AN169" s="86">
        <f t="shared" si="326"/>
        <v>0</v>
      </c>
      <c r="AO169" s="86">
        <f t="shared" si="326"/>
        <v>0</v>
      </c>
      <c r="AP169" s="86">
        <f t="shared" si="326"/>
        <v>0</v>
      </c>
      <c r="AQ169" s="86">
        <f t="shared" si="326"/>
        <v>0</v>
      </c>
      <c r="AR169" s="86">
        <f t="shared" si="326"/>
        <v>0</v>
      </c>
      <c r="AS169" s="86">
        <f t="shared" si="326"/>
        <v>0</v>
      </c>
      <c r="AT169" s="86">
        <f t="shared" si="326"/>
        <v>0</v>
      </c>
      <c r="AU169" s="86">
        <f t="shared" si="326"/>
        <v>60000</v>
      </c>
      <c r="AV169" s="86">
        <f t="shared" si="275"/>
        <v>60000</v>
      </c>
      <c r="AW169" s="93">
        <f t="shared" si="276"/>
        <v>0</v>
      </c>
      <c r="AY169" s="86">
        <f t="shared" si="277"/>
        <v>0</v>
      </c>
      <c r="AZ169" s="86">
        <f t="shared" si="278"/>
        <v>0</v>
      </c>
      <c r="BA169" s="86">
        <f t="shared" si="279"/>
        <v>0</v>
      </c>
      <c r="BB169" s="86">
        <f t="shared" si="280"/>
        <v>60000</v>
      </c>
      <c r="BC169" s="86">
        <f t="shared" si="281"/>
        <v>60000</v>
      </c>
      <c r="BD169" s="86">
        <f t="shared" si="282"/>
        <v>0</v>
      </c>
    </row>
    <row r="170" spans="2:56" x14ac:dyDescent="0.3">
      <c r="B170" s="179" t="s">
        <v>190</v>
      </c>
      <c r="C170" s="83">
        <f>SUM(C171)</f>
        <v>0</v>
      </c>
      <c r="D170" s="84">
        <f>SUM(D171)</f>
        <v>0</v>
      </c>
      <c r="E170" s="85">
        <f t="shared" si="269"/>
        <v>0</v>
      </c>
      <c r="F170" s="83">
        <f>SUM(F171)</f>
        <v>0</v>
      </c>
      <c r="G170" s="84">
        <f>SUM(G171)</f>
        <v>0</v>
      </c>
      <c r="H170" s="85">
        <f t="shared" si="270"/>
        <v>0</v>
      </c>
      <c r="I170" s="83">
        <f>SUM(I171)</f>
        <v>0</v>
      </c>
      <c r="J170" s="86">
        <f>SUM(J171)</f>
        <v>0</v>
      </c>
      <c r="K170" s="87">
        <f t="shared" si="251"/>
        <v>0</v>
      </c>
      <c r="L170" s="83">
        <f>SUM(L171)</f>
        <v>100000</v>
      </c>
      <c r="M170" s="86">
        <f>SUM(M171)</f>
        <v>100000</v>
      </c>
      <c r="N170" s="88">
        <f>SUM(N171)</f>
        <v>0</v>
      </c>
      <c r="O170" s="83">
        <f t="shared" ref="O170:T170" si="327">SUM(O171)</f>
        <v>60000</v>
      </c>
      <c r="P170" s="88">
        <f t="shared" si="327"/>
        <v>0</v>
      </c>
      <c r="Q170" s="199">
        <f t="shared" si="327"/>
        <v>60000</v>
      </c>
      <c r="R170" s="89">
        <f t="shared" si="327"/>
        <v>0</v>
      </c>
      <c r="S170" s="89">
        <f t="shared" si="327"/>
        <v>0</v>
      </c>
      <c r="T170" s="200">
        <f t="shared" si="327"/>
        <v>60000</v>
      </c>
      <c r="U170" s="91"/>
      <c r="V170" s="83">
        <f>SUM(V171)</f>
        <v>65721</v>
      </c>
      <c r="W170" s="88">
        <f>SUM(W171)</f>
        <v>0</v>
      </c>
      <c r="X170" s="199">
        <f t="shared" si="272"/>
        <v>65721</v>
      </c>
      <c r="Y170" s="89">
        <f>SUM(Y171)</f>
        <v>0</v>
      </c>
      <c r="Z170" s="89">
        <f>SUM(Z171)</f>
        <v>0</v>
      </c>
      <c r="AA170" s="200">
        <f t="shared" si="284"/>
        <v>65721</v>
      </c>
      <c r="AB170" s="91"/>
      <c r="AC170" s="83">
        <f>SUM(AC171)</f>
        <v>65688</v>
      </c>
      <c r="AD170" s="88">
        <f>SUM(AD171)</f>
        <v>0</v>
      </c>
      <c r="AE170" s="199">
        <f t="shared" si="273"/>
        <v>65688</v>
      </c>
      <c r="AF170" s="89">
        <f>SUM(AF171)</f>
        <v>0</v>
      </c>
      <c r="AG170" s="89">
        <f>SUM(AG171)</f>
        <v>0</v>
      </c>
      <c r="AH170" s="200">
        <f t="shared" si="285"/>
        <v>65688</v>
      </c>
      <c r="AJ170" s="86">
        <f t="shared" ref="AJ170:AU170" si="328">SUM(AJ171)</f>
        <v>0</v>
      </c>
      <c r="AK170" s="86">
        <f t="shared" si="328"/>
        <v>0</v>
      </c>
      <c r="AL170" s="86">
        <f t="shared" si="328"/>
        <v>0</v>
      </c>
      <c r="AM170" s="86">
        <f t="shared" si="328"/>
        <v>0</v>
      </c>
      <c r="AN170" s="86">
        <f t="shared" si="328"/>
        <v>0</v>
      </c>
      <c r="AO170" s="86">
        <f t="shared" si="328"/>
        <v>0</v>
      </c>
      <c r="AP170" s="86">
        <f t="shared" si="328"/>
        <v>0</v>
      </c>
      <c r="AQ170" s="86">
        <f t="shared" si="328"/>
        <v>0</v>
      </c>
      <c r="AR170" s="86">
        <f t="shared" si="328"/>
        <v>0</v>
      </c>
      <c r="AS170" s="86">
        <f t="shared" si="328"/>
        <v>0</v>
      </c>
      <c r="AT170" s="86">
        <f t="shared" si="328"/>
        <v>0</v>
      </c>
      <c r="AU170" s="86">
        <f t="shared" si="328"/>
        <v>60000</v>
      </c>
      <c r="AV170" s="86">
        <f t="shared" si="275"/>
        <v>60000</v>
      </c>
      <c r="AW170" s="93">
        <f t="shared" si="276"/>
        <v>0</v>
      </c>
      <c r="AY170" s="86">
        <f t="shared" si="277"/>
        <v>0</v>
      </c>
      <c r="AZ170" s="86">
        <f t="shared" si="278"/>
        <v>0</v>
      </c>
      <c r="BA170" s="86">
        <f t="shared" si="279"/>
        <v>0</v>
      </c>
      <c r="BB170" s="86">
        <f t="shared" si="280"/>
        <v>60000</v>
      </c>
      <c r="BC170" s="86">
        <f t="shared" si="281"/>
        <v>60000</v>
      </c>
      <c r="BD170" s="86">
        <f t="shared" si="282"/>
        <v>0</v>
      </c>
    </row>
    <row r="171" spans="2:56" x14ac:dyDescent="0.3">
      <c r="B171" s="186" t="s">
        <v>191</v>
      </c>
      <c r="C171" s="180">
        <f>SUM(C375,C987)</f>
        <v>0</v>
      </c>
      <c r="D171" s="181">
        <f>SUM(D375,D987)</f>
        <v>0</v>
      </c>
      <c r="E171" s="182">
        <f t="shared" si="269"/>
        <v>0</v>
      </c>
      <c r="F171" s="180">
        <f>SUM(F375,F987)</f>
        <v>0</v>
      </c>
      <c r="G171" s="181">
        <f>SUM(G375,G987)</f>
        <v>0</v>
      </c>
      <c r="H171" s="182">
        <f t="shared" si="270"/>
        <v>0</v>
      </c>
      <c r="I171" s="180">
        <f>SUM(I375,I987)</f>
        <v>0</v>
      </c>
      <c r="J171" s="183">
        <f>SUM(J375,J987)</f>
        <v>0</v>
      </c>
      <c r="K171" s="184">
        <f t="shared" si="251"/>
        <v>0</v>
      </c>
      <c r="L171" s="180">
        <f>SUM(L375,L987)</f>
        <v>100000</v>
      </c>
      <c r="M171" s="183">
        <f>SUM(M375,M987)</f>
        <v>100000</v>
      </c>
      <c r="N171" s="185">
        <f>SUM(N375,N987)</f>
        <v>0</v>
      </c>
      <c r="O171" s="180">
        <f t="shared" ref="O171:T171" si="329">SUM(O375,O987)</f>
        <v>60000</v>
      </c>
      <c r="P171" s="185">
        <f t="shared" si="329"/>
        <v>0</v>
      </c>
      <c r="Q171" s="177">
        <f t="shared" si="329"/>
        <v>60000</v>
      </c>
      <c r="R171" s="185">
        <f t="shared" si="329"/>
        <v>0</v>
      </c>
      <c r="S171" s="185">
        <f t="shared" si="329"/>
        <v>0</v>
      </c>
      <c r="T171" s="178">
        <f t="shared" si="329"/>
        <v>60000</v>
      </c>
      <c r="U171" s="157"/>
      <c r="V171" s="180">
        <f>SUM(V375,V987)</f>
        <v>65721</v>
      </c>
      <c r="W171" s="185">
        <f>SUM(W375,W987)</f>
        <v>0</v>
      </c>
      <c r="X171" s="177">
        <f t="shared" si="272"/>
        <v>65721</v>
      </c>
      <c r="Y171" s="185">
        <f>SUM(Y375,Y987)</f>
        <v>0</v>
      </c>
      <c r="Z171" s="185">
        <f>SUM(Z375,Z987)</f>
        <v>0</v>
      </c>
      <c r="AA171" s="178">
        <f t="shared" si="284"/>
        <v>65721</v>
      </c>
      <c r="AB171" s="157"/>
      <c r="AC171" s="180">
        <f>SUM(AC375,AC987)</f>
        <v>65688</v>
      </c>
      <c r="AD171" s="185">
        <f>SUM(AD375,AD987)</f>
        <v>0</v>
      </c>
      <c r="AE171" s="177">
        <f t="shared" si="273"/>
        <v>65688</v>
      </c>
      <c r="AF171" s="185">
        <f>SUM(AF375,AF987)</f>
        <v>0</v>
      </c>
      <c r="AG171" s="185">
        <f>SUM(AG375,AG987)</f>
        <v>0</v>
      </c>
      <c r="AH171" s="178">
        <f t="shared" si="285"/>
        <v>65688</v>
      </c>
      <c r="AJ171" s="86">
        <f t="shared" ref="AJ171:AU171" si="330">SUM(AJ375,AJ987)</f>
        <v>0</v>
      </c>
      <c r="AK171" s="86">
        <f t="shared" si="330"/>
        <v>0</v>
      </c>
      <c r="AL171" s="86">
        <f t="shared" si="330"/>
        <v>0</v>
      </c>
      <c r="AM171" s="86">
        <f t="shared" si="330"/>
        <v>0</v>
      </c>
      <c r="AN171" s="86">
        <f t="shared" si="330"/>
        <v>0</v>
      </c>
      <c r="AO171" s="86">
        <f t="shared" si="330"/>
        <v>0</v>
      </c>
      <c r="AP171" s="86">
        <f t="shared" si="330"/>
        <v>0</v>
      </c>
      <c r="AQ171" s="86">
        <f t="shared" si="330"/>
        <v>0</v>
      </c>
      <c r="AR171" s="86">
        <f t="shared" si="330"/>
        <v>0</v>
      </c>
      <c r="AS171" s="86">
        <f t="shared" si="330"/>
        <v>0</v>
      </c>
      <c r="AT171" s="86">
        <f t="shared" si="330"/>
        <v>0</v>
      </c>
      <c r="AU171" s="86">
        <f t="shared" si="330"/>
        <v>60000</v>
      </c>
      <c r="AV171" s="86">
        <f t="shared" si="275"/>
        <v>60000</v>
      </c>
      <c r="AW171" s="93">
        <f t="shared" si="276"/>
        <v>0</v>
      </c>
      <c r="AY171" s="86">
        <f t="shared" si="277"/>
        <v>0</v>
      </c>
      <c r="AZ171" s="86">
        <f t="shared" si="278"/>
        <v>0</v>
      </c>
      <c r="BA171" s="86">
        <f t="shared" si="279"/>
        <v>0</v>
      </c>
      <c r="BB171" s="86">
        <f t="shared" si="280"/>
        <v>60000</v>
      </c>
      <c r="BC171" s="86">
        <f t="shared" si="281"/>
        <v>60000</v>
      </c>
      <c r="BD171" s="86">
        <f t="shared" si="282"/>
        <v>0</v>
      </c>
    </row>
    <row r="172" spans="2:56" x14ac:dyDescent="0.3">
      <c r="B172" s="179" t="s">
        <v>192</v>
      </c>
      <c r="C172" s="83">
        <f>SUM(C173)</f>
        <v>0</v>
      </c>
      <c r="D172" s="84">
        <f>SUM(D173)</f>
        <v>0</v>
      </c>
      <c r="E172" s="85">
        <f t="shared" si="269"/>
        <v>0</v>
      </c>
      <c r="F172" s="83">
        <f>SUM(F173)</f>
        <v>64000</v>
      </c>
      <c r="G172" s="84">
        <f>SUM(G173)</f>
        <v>149006.39999999999</v>
      </c>
      <c r="H172" s="85">
        <f t="shared" si="270"/>
        <v>2.3282249999999998</v>
      </c>
      <c r="I172" s="83">
        <f>SUM(I173)</f>
        <v>63670</v>
      </c>
      <c r="J172" s="86">
        <f>SUM(J173)</f>
        <v>57733.599999999999</v>
      </c>
      <c r="K172" s="87">
        <f t="shared" si="251"/>
        <v>0.90676299670174332</v>
      </c>
      <c r="L172" s="83">
        <f>SUM(L173)</f>
        <v>0</v>
      </c>
      <c r="M172" s="86">
        <f>SUM(M173)</f>
        <v>0</v>
      </c>
      <c r="N172" s="88">
        <f>SUM(N173)</f>
        <v>0</v>
      </c>
      <c r="O172" s="83">
        <f t="shared" ref="O172:T172" si="331">SUM(O173)</f>
        <v>0</v>
      </c>
      <c r="P172" s="88">
        <f t="shared" si="331"/>
        <v>0</v>
      </c>
      <c r="Q172" s="199">
        <f t="shared" si="331"/>
        <v>0</v>
      </c>
      <c r="R172" s="89">
        <f t="shared" si="331"/>
        <v>0</v>
      </c>
      <c r="S172" s="89">
        <f t="shared" si="331"/>
        <v>0</v>
      </c>
      <c r="T172" s="200">
        <f t="shared" si="331"/>
        <v>0</v>
      </c>
      <c r="U172" s="91"/>
      <c r="V172" s="83">
        <f>SUM(V173)</f>
        <v>0</v>
      </c>
      <c r="W172" s="88">
        <f>SUM(W173)</f>
        <v>0</v>
      </c>
      <c r="X172" s="199">
        <f t="shared" si="272"/>
        <v>0</v>
      </c>
      <c r="Y172" s="89">
        <f>SUM(Y173)</f>
        <v>0</v>
      </c>
      <c r="Z172" s="89">
        <f>SUM(Z173)</f>
        <v>0</v>
      </c>
      <c r="AA172" s="200">
        <f t="shared" si="284"/>
        <v>0</v>
      </c>
      <c r="AB172" s="91"/>
      <c r="AC172" s="83">
        <f>SUM(AC173)</f>
        <v>0</v>
      </c>
      <c r="AD172" s="88">
        <f>SUM(AD173)</f>
        <v>0</v>
      </c>
      <c r="AE172" s="199">
        <f t="shared" si="273"/>
        <v>0</v>
      </c>
      <c r="AF172" s="89">
        <f>SUM(AF173)</f>
        <v>0</v>
      </c>
      <c r="AG172" s="89">
        <f>SUM(AG173)</f>
        <v>0</v>
      </c>
      <c r="AH172" s="200">
        <f t="shared" si="285"/>
        <v>0</v>
      </c>
      <c r="AJ172" s="86">
        <f t="shared" ref="AJ172:AU172" si="332">SUM(AJ173)</f>
        <v>0</v>
      </c>
      <c r="AK172" s="86">
        <f t="shared" si="332"/>
        <v>0</v>
      </c>
      <c r="AL172" s="86">
        <f t="shared" si="332"/>
        <v>0</v>
      </c>
      <c r="AM172" s="86">
        <f t="shared" si="332"/>
        <v>0</v>
      </c>
      <c r="AN172" s="86">
        <f t="shared" si="332"/>
        <v>0</v>
      </c>
      <c r="AO172" s="86">
        <f t="shared" si="332"/>
        <v>0</v>
      </c>
      <c r="AP172" s="86">
        <f t="shared" si="332"/>
        <v>0</v>
      </c>
      <c r="AQ172" s="86">
        <f t="shared" si="332"/>
        <v>0</v>
      </c>
      <c r="AR172" s="86">
        <f t="shared" si="332"/>
        <v>0</v>
      </c>
      <c r="AS172" s="86">
        <f t="shared" si="332"/>
        <v>0</v>
      </c>
      <c r="AT172" s="86">
        <f t="shared" si="332"/>
        <v>0</v>
      </c>
      <c r="AU172" s="86">
        <f t="shared" si="332"/>
        <v>0</v>
      </c>
      <c r="AV172" s="86">
        <f t="shared" si="275"/>
        <v>0</v>
      </c>
      <c r="AW172" s="93">
        <f t="shared" si="276"/>
        <v>0</v>
      </c>
      <c r="AY172" s="86">
        <f t="shared" si="277"/>
        <v>0</v>
      </c>
      <c r="AZ172" s="86">
        <f t="shared" si="278"/>
        <v>0</v>
      </c>
      <c r="BA172" s="86">
        <f t="shared" si="279"/>
        <v>0</v>
      </c>
      <c r="BB172" s="86">
        <f t="shared" si="280"/>
        <v>0</v>
      </c>
      <c r="BC172" s="86">
        <f t="shared" si="281"/>
        <v>0</v>
      </c>
      <c r="BD172" s="86">
        <f t="shared" si="282"/>
        <v>0</v>
      </c>
    </row>
    <row r="173" spans="2:56" x14ac:dyDescent="0.3">
      <c r="B173" s="186" t="s">
        <v>191</v>
      </c>
      <c r="C173" s="180">
        <f>SUM(C377,C989)</f>
        <v>0</v>
      </c>
      <c r="D173" s="181">
        <f>SUM(D377,D989)</f>
        <v>0</v>
      </c>
      <c r="E173" s="182">
        <f t="shared" si="269"/>
        <v>0</v>
      </c>
      <c r="F173" s="180">
        <f>SUM(F377,F989)</f>
        <v>64000</v>
      </c>
      <c r="G173" s="181">
        <f>SUM(G377,G989)</f>
        <v>149006.39999999999</v>
      </c>
      <c r="H173" s="182">
        <f t="shared" si="270"/>
        <v>2.3282249999999998</v>
      </c>
      <c r="I173" s="180">
        <f>SUM(I377,I989)</f>
        <v>63670</v>
      </c>
      <c r="J173" s="183">
        <f>SUM(J377,J989)</f>
        <v>57733.599999999999</v>
      </c>
      <c r="K173" s="184">
        <f t="shared" si="251"/>
        <v>0.90676299670174332</v>
      </c>
      <c r="L173" s="180">
        <f>SUM(L377,L989)</f>
        <v>0</v>
      </c>
      <c r="M173" s="183">
        <f>SUM(M377,M989)</f>
        <v>0</v>
      </c>
      <c r="N173" s="185">
        <f>SUM(N377,N989)</f>
        <v>0</v>
      </c>
      <c r="O173" s="180">
        <f t="shared" ref="O173:T173" si="333">SUM(O377,O989)</f>
        <v>0</v>
      </c>
      <c r="P173" s="185">
        <f t="shared" si="333"/>
        <v>0</v>
      </c>
      <c r="Q173" s="177">
        <f t="shared" si="333"/>
        <v>0</v>
      </c>
      <c r="R173" s="185">
        <f t="shared" si="333"/>
        <v>0</v>
      </c>
      <c r="S173" s="185">
        <f t="shared" si="333"/>
        <v>0</v>
      </c>
      <c r="T173" s="178">
        <f t="shared" si="333"/>
        <v>0</v>
      </c>
      <c r="U173" s="157"/>
      <c r="V173" s="180">
        <f>SUM(V377,V989)</f>
        <v>0</v>
      </c>
      <c r="W173" s="185">
        <f>SUM(W377,W989)</f>
        <v>0</v>
      </c>
      <c r="X173" s="177">
        <f t="shared" si="272"/>
        <v>0</v>
      </c>
      <c r="Y173" s="185">
        <f>SUM(Y377,Y989)</f>
        <v>0</v>
      </c>
      <c r="Z173" s="185">
        <f>SUM(Z377,Z989)</f>
        <v>0</v>
      </c>
      <c r="AA173" s="178">
        <f t="shared" si="284"/>
        <v>0</v>
      </c>
      <c r="AB173" s="157"/>
      <c r="AC173" s="180">
        <f>SUM(AC377,AC989)</f>
        <v>0</v>
      </c>
      <c r="AD173" s="185">
        <f>SUM(AD377,AD989)</f>
        <v>0</v>
      </c>
      <c r="AE173" s="177">
        <f t="shared" si="273"/>
        <v>0</v>
      </c>
      <c r="AF173" s="185">
        <f>SUM(AF377,AF989)</f>
        <v>0</v>
      </c>
      <c r="AG173" s="185">
        <f>SUM(AG377,AG989)</f>
        <v>0</v>
      </c>
      <c r="AH173" s="178">
        <f t="shared" si="285"/>
        <v>0</v>
      </c>
      <c r="AJ173" s="86">
        <f t="shared" ref="AJ173:AU173" si="334">SUM(AJ377,AJ989)</f>
        <v>0</v>
      </c>
      <c r="AK173" s="86">
        <f t="shared" si="334"/>
        <v>0</v>
      </c>
      <c r="AL173" s="86">
        <f t="shared" si="334"/>
        <v>0</v>
      </c>
      <c r="AM173" s="86">
        <f t="shared" si="334"/>
        <v>0</v>
      </c>
      <c r="AN173" s="86">
        <f t="shared" si="334"/>
        <v>0</v>
      </c>
      <c r="AO173" s="86">
        <f t="shared" si="334"/>
        <v>0</v>
      </c>
      <c r="AP173" s="86">
        <f t="shared" si="334"/>
        <v>0</v>
      </c>
      <c r="AQ173" s="86">
        <f t="shared" si="334"/>
        <v>0</v>
      </c>
      <c r="AR173" s="86">
        <f t="shared" si="334"/>
        <v>0</v>
      </c>
      <c r="AS173" s="86">
        <f t="shared" si="334"/>
        <v>0</v>
      </c>
      <c r="AT173" s="86">
        <f t="shared" si="334"/>
        <v>0</v>
      </c>
      <c r="AU173" s="86">
        <f t="shared" si="334"/>
        <v>0</v>
      </c>
      <c r="AV173" s="86">
        <f t="shared" si="275"/>
        <v>0</v>
      </c>
      <c r="AW173" s="93">
        <f t="shared" si="276"/>
        <v>0</v>
      </c>
      <c r="AY173" s="86">
        <f t="shared" si="277"/>
        <v>0</v>
      </c>
      <c r="AZ173" s="86">
        <f t="shared" si="278"/>
        <v>0</v>
      </c>
      <c r="BA173" s="86">
        <f t="shared" si="279"/>
        <v>0</v>
      </c>
      <c r="BB173" s="86">
        <f t="shared" si="280"/>
        <v>0</v>
      </c>
      <c r="BC173" s="86">
        <f t="shared" si="281"/>
        <v>0</v>
      </c>
      <c r="BD173" s="86">
        <f t="shared" si="282"/>
        <v>0</v>
      </c>
    </row>
    <row r="174" spans="2:56" x14ac:dyDescent="0.3">
      <c r="B174" s="176" t="s">
        <v>193</v>
      </c>
      <c r="C174" s="83">
        <f>SUM(C175,C176)</f>
        <v>0</v>
      </c>
      <c r="D174" s="84">
        <f>SUM(D175,D176)</f>
        <v>0</v>
      </c>
      <c r="E174" s="85">
        <f t="shared" si="269"/>
        <v>0</v>
      </c>
      <c r="F174" s="83">
        <f>SUM(F175,F176)</f>
        <v>0</v>
      </c>
      <c r="G174" s="84">
        <f>SUM(G175,G176)</f>
        <v>0</v>
      </c>
      <c r="H174" s="85">
        <f t="shared" si="270"/>
        <v>0</v>
      </c>
      <c r="I174" s="83">
        <f>SUM(I175,I176)</f>
        <v>0</v>
      </c>
      <c r="J174" s="86">
        <f>SUM(J175,J176)</f>
        <v>0</v>
      </c>
      <c r="K174" s="87">
        <f t="shared" si="251"/>
        <v>0</v>
      </c>
      <c r="L174" s="83">
        <f>SUM(L175,L176)</f>
        <v>0</v>
      </c>
      <c r="M174" s="86">
        <f>SUM(M175,M176)</f>
        <v>0</v>
      </c>
      <c r="N174" s="88">
        <f>SUM(N175,N176)</f>
        <v>0</v>
      </c>
      <c r="O174" s="83">
        <f t="shared" ref="O174:T174" si="335">SUM(O175,O176)</f>
        <v>0</v>
      </c>
      <c r="P174" s="88">
        <f t="shared" si="335"/>
        <v>0</v>
      </c>
      <c r="Q174" s="199">
        <f t="shared" si="335"/>
        <v>0</v>
      </c>
      <c r="R174" s="89">
        <f t="shared" si="335"/>
        <v>0</v>
      </c>
      <c r="S174" s="89">
        <f t="shared" si="335"/>
        <v>0</v>
      </c>
      <c r="T174" s="200">
        <f t="shared" si="335"/>
        <v>0</v>
      </c>
      <c r="U174" s="91"/>
      <c r="V174" s="83">
        <f>SUM(V175,V176)</f>
        <v>0</v>
      </c>
      <c r="W174" s="88">
        <f>SUM(W175,W176)</f>
        <v>0</v>
      </c>
      <c r="X174" s="199">
        <f t="shared" si="272"/>
        <v>0</v>
      </c>
      <c r="Y174" s="89">
        <f>SUM(Y175,Y176)</f>
        <v>0</v>
      </c>
      <c r="Z174" s="89">
        <f>SUM(Z175,Z176)</f>
        <v>0</v>
      </c>
      <c r="AA174" s="200">
        <f t="shared" si="284"/>
        <v>0</v>
      </c>
      <c r="AB174" s="91"/>
      <c r="AC174" s="83">
        <f>SUM(AC175,AC176)</f>
        <v>0</v>
      </c>
      <c r="AD174" s="88">
        <f>SUM(AD175,AD176)</f>
        <v>0</v>
      </c>
      <c r="AE174" s="199">
        <f t="shared" si="273"/>
        <v>0</v>
      </c>
      <c r="AF174" s="89">
        <f>SUM(AF175,AF176)</f>
        <v>0</v>
      </c>
      <c r="AG174" s="89">
        <f>SUM(AG175,AG176)</f>
        <v>0</v>
      </c>
      <c r="AH174" s="200">
        <f t="shared" si="285"/>
        <v>0</v>
      </c>
      <c r="AJ174" s="86">
        <f t="shared" ref="AJ174:AU174" si="336">SUM(AJ175,AJ176)</f>
        <v>0</v>
      </c>
      <c r="AK174" s="86">
        <f t="shared" si="336"/>
        <v>0</v>
      </c>
      <c r="AL174" s="86">
        <f t="shared" si="336"/>
        <v>0</v>
      </c>
      <c r="AM174" s="86">
        <f t="shared" si="336"/>
        <v>0</v>
      </c>
      <c r="AN174" s="86">
        <f t="shared" si="336"/>
        <v>0</v>
      </c>
      <c r="AO174" s="86">
        <f t="shared" si="336"/>
        <v>0</v>
      </c>
      <c r="AP174" s="86">
        <f t="shared" si="336"/>
        <v>0</v>
      </c>
      <c r="AQ174" s="86">
        <f t="shared" si="336"/>
        <v>0</v>
      </c>
      <c r="AR174" s="86">
        <f t="shared" si="336"/>
        <v>0</v>
      </c>
      <c r="AS174" s="86">
        <f t="shared" si="336"/>
        <v>0</v>
      </c>
      <c r="AT174" s="86">
        <f t="shared" si="336"/>
        <v>0</v>
      </c>
      <c r="AU174" s="86">
        <f t="shared" si="336"/>
        <v>0</v>
      </c>
      <c r="AV174" s="86">
        <f t="shared" si="275"/>
        <v>0</v>
      </c>
      <c r="AW174" s="93">
        <f t="shared" si="276"/>
        <v>0</v>
      </c>
      <c r="AY174" s="86">
        <f t="shared" si="277"/>
        <v>0</v>
      </c>
      <c r="AZ174" s="86">
        <f t="shared" si="278"/>
        <v>0</v>
      </c>
      <c r="BA174" s="86">
        <f t="shared" si="279"/>
        <v>0</v>
      </c>
      <c r="BB174" s="86">
        <f t="shared" si="280"/>
        <v>0</v>
      </c>
      <c r="BC174" s="86">
        <f t="shared" si="281"/>
        <v>0</v>
      </c>
      <c r="BD174" s="86">
        <f t="shared" si="282"/>
        <v>0</v>
      </c>
    </row>
    <row r="175" spans="2:56" x14ac:dyDescent="0.3">
      <c r="B175" s="179" t="s">
        <v>194</v>
      </c>
      <c r="C175" s="83">
        <f t="shared" ref="C175:D178" si="337">SUM(C379,C991)</f>
        <v>0</v>
      </c>
      <c r="D175" s="84">
        <f t="shared" si="337"/>
        <v>0</v>
      </c>
      <c r="E175" s="85">
        <f t="shared" si="269"/>
        <v>0</v>
      </c>
      <c r="F175" s="83">
        <f t="shared" ref="F175:G178" si="338">SUM(F379,F991)</f>
        <v>0</v>
      </c>
      <c r="G175" s="84">
        <f t="shared" si="338"/>
        <v>0</v>
      </c>
      <c r="H175" s="85">
        <f t="shared" si="270"/>
        <v>0</v>
      </c>
      <c r="I175" s="83">
        <f t="shared" ref="I175:J178" si="339">SUM(I379,I991)</f>
        <v>0</v>
      </c>
      <c r="J175" s="86">
        <f t="shared" si="339"/>
        <v>0</v>
      </c>
      <c r="K175" s="87">
        <f t="shared" si="251"/>
        <v>0</v>
      </c>
      <c r="L175" s="83">
        <f>SUM(L379,L991)</f>
        <v>0</v>
      </c>
      <c r="M175" s="86">
        <f t="shared" ref="M175:T178" si="340">SUM(M379,M991)</f>
        <v>0</v>
      </c>
      <c r="N175" s="88">
        <f t="shared" si="340"/>
        <v>0</v>
      </c>
      <c r="O175" s="83">
        <f t="shared" si="340"/>
        <v>0</v>
      </c>
      <c r="P175" s="88">
        <f t="shared" si="340"/>
        <v>0</v>
      </c>
      <c r="Q175" s="199">
        <f t="shared" si="340"/>
        <v>0</v>
      </c>
      <c r="R175" s="89">
        <f t="shared" si="340"/>
        <v>0</v>
      </c>
      <c r="S175" s="89">
        <f t="shared" si="340"/>
        <v>0</v>
      </c>
      <c r="T175" s="200">
        <f t="shared" si="340"/>
        <v>0</v>
      </c>
      <c r="U175" s="91"/>
      <c r="V175" s="83">
        <f t="shared" ref="V175:W178" si="341">SUM(V379,V991)</f>
        <v>0</v>
      </c>
      <c r="W175" s="88">
        <f t="shared" si="341"/>
        <v>0</v>
      </c>
      <c r="X175" s="199">
        <f t="shared" si="272"/>
        <v>0</v>
      </c>
      <c r="Y175" s="89">
        <f t="shared" ref="Y175:Z178" si="342">SUM(Y379,Y991)</f>
        <v>0</v>
      </c>
      <c r="Z175" s="89">
        <f t="shared" si="342"/>
        <v>0</v>
      </c>
      <c r="AA175" s="200">
        <f t="shared" si="284"/>
        <v>0</v>
      </c>
      <c r="AB175" s="91"/>
      <c r="AC175" s="83">
        <f t="shared" ref="AC175:AD178" si="343">SUM(AC379,AC991)</f>
        <v>0</v>
      </c>
      <c r="AD175" s="88">
        <f t="shared" si="343"/>
        <v>0</v>
      </c>
      <c r="AE175" s="199">
        <f t="shared" si="273"/>
        <v>0</v>
      </c>
      <c r="AF175" s="89">
        <f t="shared" ref="AF175:AG178" si="344">SUM(AF379,AF991)</f>
        <v>0</v>
      </c>
      <c r="AG175" s="89">
        <f t="shared" si="344"/>
        <v>0</v>
      </c>
      <c r="AH175" s="200">
        <f t="shared" si="285"/>
        <v>0</v>
      </c>
      <c r="AJ175" s="86">
        <f t="shared" ref="AJ175:AU178" si="345">SUM(AJ379,AJ991)</f>
        <v>0</v>
      </c>
      <c r="AK175" s="86">
        <f t="shared" si="345"/>
        <v>0</v>
      </c>
      <c r="AL175" s="86">
        <f t="shared" si="345"/>
        <v>0</v>
      </c>
      <c r="AM175" s="86">
        <f t="shared" si="345"/>
        <v>0</v>
      </c>
      <c r="AN175" s="86">
        <f t="shared" si="345"/>
        <v>0</v>
      </c>
      <c r="AO175" s="86">
        <f t="shared" si="345"/>
        <v>0</v>
      </c>
      <c r="AP175" s="86">
        <f t="shared" si="345"/>
        <v>0</v>
      </c>
      <c r="AQ175" s="86">
        <f t="shared" si="345"/>
        <v>0</v>
      </c>
      <c r="AR175" s="86">
        <f t="shared" si="345"/>
        <v>0</v>
      </c>
      <c r="AS175" s="86">
        <f t="shared" si="345"/>
        <v>0</v>
      </c>
      <c r="AT175" s="86">
        <f t="shared" si="345"/>
        <v>0</v>
      </c>
      <c r="AU175" s="86">
        <f t="shared" si="345"/>
        <v>0</v>
      </c>
      <c r="AV175" s="86">
        <f t="shared" si="275"/>
        <v>0</v>
      </c>
      <c r="AW175" s="93">
        <f t="shared" si="276"/>
        <v>0</v>
      </c>
      <c r="AY175" s="86">
        <f t="shared" si="277"/>
        <v>0</v>
      </c>
      <c r="AZ175" s="86">
        <f t="shared" si="278"/>
        <v>0</v>
      </c>
      <c r="BA175" s="86">
        <f t="shared" si="279"/>
        <v>0</v>
      </c>
      <c r="BB175" s="86">
        <f t="shared" si="280"/>
        <v>0</v>
      </c>
      <c r="BC175" s="86">
        <f t="shared" si="281"/>
        <v>0</v>
      </c>
      <c r="BD175" s="86">
        <f t="shared" si="282"/>
        <v>0</v>
      </c>
    </row>
    <row r="176" spans="2:56" x14ac:dyDescent="0.3">
      <c r="B176" s="179" t="s">
        <v>195</v>
      </c>
      <c r="C176" s="83">
        <f t="shared" si="337"/>
        <v>0</v>
      </c>
      <c r="D176" s="84">
        <f t="shared" si="337"/>
        <v>0</v>
      </c>
      <c r="E176" s="85">
        <f t="shared" si="269"/>
        <v>0</v>
      </c>
      <c r="F176" s="83">
        <f t="shared" si="338"/>
        <v>0</v>
      </c>
      <c r="G176" s="84">
        <f t="shared" si="338"/>
        <v>0</v>
      </c>
      <c r="H176" s="85">
        <f t="shared" si="270"/>
        <v>0</v>
      </c>
      <c r="I176" s="83">
        <f t="shared" si="339"/>
        <v>0</v>
      </c>
      <c r="J176" s="86">
        <f t="shared" si="339"/>
        <v>0</v>
      </c>
      <c r="K176" s="87">
        <f t="shared" si="251"/>
        <v>0</v>
      </c>
      <c r="L176" s="83">
        <f>SUM(L380,L992)</f>
        <v>0</v>
      </c>
      <c r="M176" s="86">
        <f t="shared" si="340"/>
        <v>0</v>
      </c>
      <c r="N176" s="88">
        <f t="shared" si="340"/>
        <v>0</v>
      </c>
      <c r="O176" s="83">
        <f t="shared" si="340"/>
        <v>0</v>
      </c>
      <c r="P176" s="88">
        <f t="shared" si="340"/>
        <v>0</v>
      </c>
      <c r="Q176" s="199">
        <f t="shared" si="340"/>
        <v>0</v>
      </c>
      <c r="R176" s="89">
        <f t="shared" si="340"/>
        <v>0</v>
      </c>
      <c r="S176" s="89">
        <f t="shared" si="340"/>
        <v>0</v>
      </c>
      <c r="T176" s="200">
        <f t="shared" si="340"/>
        <v>0</v>
      </c>
      <c r="U176" s="91"/>
      <c r="V176" s="83">
        <f t="shared" si="341"/>
        <v>0</v>
      </c>
      <c r="W176" s="88">
        <f t="shared" si="341"/>
        <v>0</v>
      </c>
      <c r="X176" s="199">
        <f t="shared" si="272"/>
        <v>0</v>
      </c>
      <c r="Y176" s="89">
        <f t="shared" si="342"/>
        <v>0</v>
      </c>
      <c r="Z176" s="89">
        <f t="shared" si="342"/>
        <v>0</v>
      </c>
      <c r="AA176" s="200">
        <f t="shared" si="284"/>
        <v>0</v>
      </c>
      <c r="AB176" s="91"/>
      <c r="AC176" s="83">
        <f t="shared" si="343"/>
        <v>0</v>
      </c>
      <c r="AD176" s="88">
        <f t="shared" si="343"/>
        <v>0</v>
      </c>
      <c r="AE176" s="199">
        <f t="shared" si="273"/>
        <v>0</v>
      </c>
      <c r="AF176" s="89">
        <f t="shared" si="344"/>
        <v>0</v>
      </c>
      <c r="AG176" s="89">
        <f t="shared" si="344"/>
        <v>0</v>
      </c>
      <c r="AH176" s="200">
        <f t="shared" si="285"/>
        <v>0</v>
      </c>
      <c r="AJ176" s="86">
        <f t="shared" si="345"/>
        <v>0</v>
      </c>
      <c r="AK176" s="86">
        <f t="shared" si="345"/>
        <v>0</v>
      </c>
      <c r="AL176" s="86">
        <f t="shared" si="345"/>
        <v>0</v>
      </c>
      <c r="AM176" s="86">
        <f t="shared" si="345"/>
        <v>0</v>
      </c>
      <c r="AN176" s="86">
        <f t="shared" si="345"/>
        <v>0</v>
      </c>
      <c r="AO176" s="86">
        <f t="shared" si="345"/>
        <v>0</v>
      </c>
      <c r="AP176" s="86">
        <f t="shared" si="345"/>
        <v>0</v>
      </c>
      <c r="AQ176" s="86">
        <f t="shared" si="345"/>
        <v>0</v>
      </c>
      <c r="AR176" s="86">
        <f t="shared" si="345"/>
        <v>0</v>
      </c>
      <c r="AS176" s="86">
        <f t="shared" si="345"/>
        <v>0</v>
      </c>
      <c r="AT176" s="86">
        <f t="shared" si="345"/>
        <v>0</v>
      </c>
      <c r="AU176" s="86">
        <f t="shared" si="345"/>
        <v>0</v>
      </c>
      <c r="AV176" s="86">
        <f t="shared" si="275"/>
        <v>0</v>
      </c>
      <c r="AW176" s="93">
        <f t="shared" si="276"/>
        <v>0</v>
      </c>
      <c r="AY176" s="86">
        <f t="shared" si="277"/>
        <v>0</v>
      </c>
      <c r="AZ176" s="86">
        <f t="shared" si="278"/>
        <v>0</v>
      </c>
      <c r="BA176" s="86">
        <f t="shared" si="279"/>
        <v>0</v>
      </c>
      <c r="BB176" s="86">
        <f t="shared" si="280"/>
        <v>0</v>
      </c>
      <c r="BC176" s="86">
        <f t="shared" si="281"/>
        <v>0</v>
      </c>
      <c r="BD176" s="86">
        <f t="shared" si="282"/>
        <v>0</v>
      </c>
    </row>
    <row r="177" spans="2:56" x14ac:dyDescent="0.3">
      <c r="B177" s="176" t="s">
        <v>196</v>
      </c>
      <c r="C177" s="83">
        <f t="shared" si="337"/>
        <v>0</v>
      </c>
      <c r="D177" s="84">
        <f t="shared" si="337"/>
        <v>0</v>
      </c>
      <c r="E177" s="85">
        <f t="shared" si="269"/>
        <v>0</v>
      </c>
      <c r="F177" s="83">
        <f t="shared" si="338"/>
        <v>0</v>
      </c>
      <c r="G177" s="84">
        <f t="shared" si="338"/>
        <v>0</v>
      </c>
      <c r="H177" s="85">
        <f t="shared" si="270"/>
        <v>0</v>
      </c>
      <c r="I177" s="83">
        <f t="shared" si="339"/>
        <v>0</v>
      </c>
      <c r="J177" s="86">
        <f t="shared" si="339"/>
        <v>0</v>
      </c>
      <c r="K177" s="87">
        <f t="shared" si="251"/>
        <v>0</v>
      </c>
      <c r="L177" s="83">
        <f>SUM(L381,L993)</f>
        <v>0</v>
      </c>
      <c r="M177" s="86">
        <f t="shared" si="340"/>
        <v>0</v>
      </c>
      <c r="N177" s="88">
        <f t="shared" si="340"/>
        <v>0</v>
      </c>
      <c r="O177" s="83">
        <f t="shared" si="340"/>
        <v>0</v>
      </c>
      <c r="P177" s="88">
        <f t="shared" si="340"/>
        <v>0</v>
      </c>
      <c r="Q177" s="199">
        <f t="shared" si="340"/>
        <v>0</v>
      </c>
      <c r="R177" s="89">
        <f t="shared" si="340"/>
        <v>0</v>
      </c>
      <c r="S177" s="89">
        <f t="shared" si="340"/>
        <v>0</v>
      </c>
      <c r="T177" s="200">
        <f t="shared" si="340"/>
        <v>0</v>
      </c>
      <c r="U177" s="91"/>
      <c r="V177" s="83">
        <f t="shared" si="341"/>
        <v>0</v>
      </c>
      <c r="W177" s="88">
        <f t="shared" si="341"/>
        <v>0</v>
      </c>
      <c r="X177" s="199">
        <f t="shared" si="272"/>
        <v>0</v>
      </c>
      <c r="Y177" s="89">
        <f t="shared" si="342"/>
        <v>0</v>
      </c>
      <c r="Z177" s="89">
        <f t="shared" si="342"/>
        <v>0</v>
      </c>
      <c r="AA177" s="200">
        <f t="shared" si="284"/>
        <v>0</v>
      </c>
      <c r="AB177" s="91"/>
      <c r="AC177" s="83">
        <f t="shared" si="343"/>
        <v>0</v>
      </c>
      <c r="AD177" s="88">
        <f t="shared" si="343"/>
        <v>0</v>
      </c>
      <c r="AE177" s="199">
        <f t="shared" si="273"/>
        <v>0</v>
      </c>
      <c r="AF177" s="89">
        <f t="shared" si="344"/>
        <v>0</v>
      </c>
      <c r="AG177" s="89">
        <f t="shared" si="344"/>
        <v>0</v>
      </c>
      <c r="AH177" s="200">
        <f t="shared" si="285"/>
        <v>0</v>
      </c>
      <c r="AJ177" s="86">
        <f t="shared" si="345"/>
        <v>0</v>
      </c>
      <c r="AK177" s="86">
        <f t="shared" si="345"/>
        <v>0</v>
      </c>
      <c r="AL177" s="86">
        <f t="shared" si="345"/>
        <v>0</v>
      </c>
      <c r="AM177" s="86">
        <f t="shared" si="345"/>
        <v>0</v>
      </c>
      <c r="AN177" s="86">
        <f t="shared" si="345"/>
        <v>0</v>
      </c>
      <c r="AO177" s="86">
        <f t="shared" si="345"/>
        <v>0</v>
      </c>
      <c r="AP177" s="86">
        <f t="shared" si="345"/>
        <v>0</v>
      </c>
      <c r="AQ177" s="86">
        <f t="shared" si="345"/>
        <v>0</v>
      </c>
      <c r="AR177" s="86">
        <f t="shared" si="345"/>
        <v>0</v>
      </c>
      <c r="AS177" s="86">
        <f t="shared" si="345"/>
        <v>0</v>
      </c>
      <c r="AT177" s="86">
        <f t="shared" si="345"/>
        <v>0</v>
      </c>
      <c r="AU177" s="86">
        <f t="shared" si="345"/>
        <v>0</v>
      </c>
      <c r="AV177" s="86">
        <f t="shared" si="275"/>
        <v>0</v>
      </c>
      <c r="AW177" s="93">
        <f t="shared" si="276"/>
        <v>0</v>
      </c>
      <c r="AY177" s="86">
        <f t="shared" si="277"/>
        <v>0</v>
      </c>
      <c r="AZ177" s="86">
        <f t="shared" si="278"/>
        <v>0</v>
      </c>
      <c r="BA177" s="86">
        <f t="shared" si="279"/>
        <v>0</v>
      </c>
      <c r="BB177" s="86">
        <f t="shared" si="280"/>
        <v>0</v>
      </c>
      <c r="BC177" s="86">
        <f t="shared" si="281"/>
        <v>0</v>
      </c>
      <c r="BD177" s="86">
        <f t="shared" si="282"/>
        <v>0</v>
      </c>
    </row>
    <row r="178" spans="2:56" x14ac:dyDescent="0.3">
      <c r="B178" s="176" t="s">
        <v>197</v>
      </c>
      <c r="C178" s="83">
        <f t="shared" si="337"/>
        <v>0</v>
      </c>
      <c r="D178" s="84">
        <f t="shared" si="337"/>
        <v>0</v>
      </c>
      <c r="E178" s="85">
        <f t="shared" si="269"/>
        <v>0</v>
      </c>
      <c r="F178" s="83">
        <f t="shared" si="338"/>
        <v>0</v>
      </c>
      <c r="G178" s="84">
        <f t="shared" si="338"/>
        <v>0</v>
      </c>
      <c r="H178" s="85">
        <f t="shared" si="270"/>
        <v>0</v>
      </c>
      <c r="I178" s="83">
        <f t="shared" si="339"/>
        <v>0</v>
      </c>
      <c r="J178" s="86">
        <f t="shared" si="339"/>
        <v>0</v>
      </c>
      <c r="K178" s="87">
        <f t="shared" si="251"/>
        <v>0</v>
      </c>
      <c r="L178" s="83">
        <f>SUM(L382,L994)</f>
        <v>0</v>
      </c>
      <c r="M178" s="86">
        <f t="shared" si="340"/>
        <v>0</v>
      </c>
      <c r="N178" s="88">
        <f t="shared" si="340"/>
        <v>0</v>
      </c>
      <c r="O178" s="83">
        <f t="shared" si="340"/>
        <v>0</v>
      </c>
      <c r="P178" s="88">
        <f t="shared" si="340"/>
        <v>0</v>
      </c>
      <c r="Q178" s="199">
        <f t="shared" si="340"/>
        <v>0</v>
      </c>
      <c r="R178" s="89">
        <f t="shared" si="340"/>
        <v>0</v>
      </c>
      <c r="S178" s="89">
        <f t="shared" si="340"/>
        <v>0</v>
      </c>
      <c r="T178" s="200">
        <f t="shared" si="340"/>
        <v>0</v>
      </c>
      <c r="U178" s="91"/>
      <c r="V178" s="83">
        <f t="shared" si="341"/>
        <v>0</v>
      </c>
      <c r="W178" s="88">
        <f t="shared" si="341"/>
        <v>0</v>
      </c>
      <c r="X178" s="199">
        <f t="shared" si="272"/>
        <v>0</v>
      </c>
      <c r="Y178" s="89">
        <f t="shared" si="342"/>
        <v>0</v>
      </c>
      <c r="Z178" s="89">
        <f t="shared" si="342"/>
        <v>0</v>
      </c>
      <c r="AA178" s="200">
        <f t="shared" si="284"/>
        <v>0</v>
      </c>
      <c r="AB178" s="91"/>
      <c r="AC178" s="83">
        <f t="shared" si="343"/>
        <v>0</v>
      </c>
      <c r="AD178" s="88">
        <f t="shared" si="343"/>
        <v>0</v>
      </c>
      <c r="AE178" s="199">
        <f t="shared" si="273"/>
        <v>0</v>
      </c>
      <c r="AF178" s="89">
        <f t="shared" si="344"/>
        <v>0</v>
      </c>
      <c r="AG178" s="89">
        <f t="shared" si="344"/>
        <v>0</v>
      </c>
      <c r="AH178" s="200">
        <f t="shared" si="285"/>
        <v>0</v>
      </c>
      <c r="AJ178" s="86">
        <f t="shared" si="345"/>
        <v>0</v>
      </c>
      <c r="AK178" s="86">
        <f t="shared" si="345"/>
        <v>0</v>
      </c>
      <c r="AL178" s="86">
        <f t="shared" si="345"/>
        <v>0</v>
      </c>
      <c r="AM178" s="86">
        <f t="shared" si="345"/>
        <v>0</v>
      </c>
      <c r="AN178" s="86">
        <f t="shared" si="345"/>
        <v>0</v>
      </c>
      <c r="AO178" s="86">
        <f t="shared" si="345"/>
        <v>0</v>
      </c>
      <c r="AP178" s="86">
        <f t="shared" si="345"/>
        <v>0</v>
      </c>
      <c r="AQ178" s="86">
        <f t="shared" si="345"/>
        <v>0</v>
      </c>
      <c r="AR178" s="86">
        <f t="shared" si="345"/>
        <v>0</v>
      </c>
      <c r="AS178" s="86">
        <f t="shared" si="345"/>
        <v>0</v>
      </c>
      <c r="AT178" s="86">
        <f t="shared" si="345"/>
        <v>0</v>
      </c>
      <c r="AU178" s="86">
        <f t="shared" si="345"/>
        <v>0</v>
      </c>
      <c r="AV178" s="86">
        <f t="shared" si="275"/>
        <v>0</v>
      </c>
      <c r="AW178" s="93">
        <f t="shared" si="276"/>
        <v>0</v>
      </c>
      <c r="AY178" s="86">
        <f t="shared" si="277"/>
        <v>0</v>
      </c>
      <c r="AZ178" s="86">
        <f t="shared" si="278"/>
        <v>0</v>
      </c>
      <c r="BA178" s="86">
        <f t="shared" si="279"/>
        <v>0</v>
      </c>
      <c r="BB178" s="86">
        <f t="shared" si="280"/>
        <v>0</v>
      </c>
      <c r="BC178" s="86">
        <f t="shared" si="281"/>
        <v>0</v>
      </c>
      <c r="BD178" s="86">
        <f t="shared" si="282"/>
        <v>0</v>
      </c>
    </row>
    <row r="179" spans="2:56" x14ac:dyDescent="0.3">
      <c r="B179" s="176" t="s">
        <v>198</v>
      </c>
      <c r="C179" s="83">
        <f>SUM(C180,C181)</f>
        <v>0</v>
      </c>
      <c r="D179" s="84">
        <f>SUM(D180,D181)</f>
        <v>0</v>
      </c>
      <c r="E179" s="85">
        <f t="shared" si="269"/>
        <v>0</v>
      </c>
      <c r="F179" s="83">
        <f>SUM(F180,F181)</f>
        <v>0</v>
      </c>
      <c r="G179" s="84">
        <f>SUM(G180,G181)</f>
        <v>0</v>
      </c>
      <c r="H179" s="85">
        <f t="shared" si="270"/>
        <v>0</v>
      </c>
      <c r="I179" s="83">
        <f>SUM(I180,I181)</f>
        <v>0</v>
      </c>
      <c r="J179" s="86">
        <f>SUM(J180,J181)</f>
        <v>0</v>
      </c>
      <c r="K179" s="87">
        <f t="shared" si="251"/>
        <v>0</v>
      </c>
      <c r="L179" s="83">
        <f>SUM(L180,L181)</f>
        <v>0</v>
      </c>
      <c r="M179" s="86">
        <f>SUM(M180,M181)</f>
        <v>0</v>
      </c>
      <c r="N179" s="88">
        <f>SUM(N180,N181)</f>
        <v>0</v>
      </c>
      <c r="O179" s="83">
        <f t="shared" ref="O179:T179" si="346">SUM(O180,O181)</f>
        <v>0</v>
      </c>
      <c r="P179" s="88">
        <f t="shared" si="346"/>
        <v>0</v>
      </c>
      <c r="Q179" s="199">
        <f t="shared" si="346"/>
        <v>0</v>
      </c>
      <c r="R179" s="89">
        <f t="shared" si="346"/>
        <v>0</v>
      </c>
      <c r="S179" s="89">
        <f t="shared" si="346"/>
        <v>0</v>
      </c>
      <c r="T179" s="200">
        <f t="shared" si="346"/>
        <v>0</v>
      </c>
      <c r="U179" s="91"/>
      <c r="V179" s="83">
        <f>SUM(V180,V181)</f>
        <v>0</v>
      </c>
      <c r="W179" s="88">
        <f>SUM(W180,W181)</f>
        <v>0</v>
      </c>
      <c r="X179" s="199">
        <f t="shared" si="272"/>
        <v>0</v>
      </c>
      <c r="Y179" s="89">
        <f>SUM(Y180,Y181)</f>
        <v>0</v>
      </c>
      <c r="Z179" s="89">
        <f>SUM(Z180,Z181)</f>
        <v>0</v>
      </c>
      <c r="AA179" s="200">
        <f t="shared" si="284"/>
        <v>0</v>
      </c>
      <c r="AB179" s="91"/>
      <c r="AC179" s="83">
        <f>SUM(AC180,AC181)</f>
        <v>0</v>
      </c>
      <c r="AD179" s="88">
        <f>SUM(AD180,AD181)</f>
        <v>0</v>
      </c>
      <c r="AE179" s="199">
        <f t="shared" si="273"/>
        <v>0</v>
      </c>
      <c r="AF179" s="89">
        <f>SUM(AF180,AF181)</f>
        <v>0</v>
      </c>
      <c r="AG179" s="89">
        <f>SUM(AG180,AG181)</f>
        <v>0</v>
      </c>
      <c r="AH179" s="200">
        <f t="shared" si="285"/>
        <v>0</v>
      </c>
      <c r="AJ179" s="86">
        <f t="shared" ref="AJ179:AU179" si="347">SUM(AJ180,AJ181)</f>
        <v>0</v>
      </c>
      <c r="AK179" s="86">
        <f t="shared" si="347"/>
        <v>0</v>
      </c>
      <c r="AL179" s="86">
        <f t="shared" si="347"/>
        <v>0</v>
      </c>
      <c r="AM179" s="86">
        <f t="shared" si="347"/>
        <v>0</v>
      </c>
      <c r="AN179" s="86">
        <f t="shared" si="347"/>
        <v>0</v>
      </c>
      <c r="AO179" s="86">
        <f t="shared" si="347"/>
        <v>0</v>
      </c>
      <c r="AP179" s="86">
        <f t="shared" si="347"/>
        <v>0</v>
      </c>
      <c r="AQ179" s="86">
        <f t="shared" si="347"/>
        <v>0</v>
      </c>
      <c r="AR179" s="86">
        <f t="shared" si="347"/>
        <v>0</v>
      </c>
      <c r="AS179" s="86">
        <f t="shared" si="347"/>
        <v>0</v>
      </c>
      <c r="AT179" s="86">
        <f t="shared" si="347"/>
        <v>0</v>
      </c>
      <c r="AU179" s="86">
        <f t="shared" si="347"/>
        <v>0</v>
      </c>
      <c r="AV179" s="86">
        <f t="shared" si="275"/>
        <v>0</v>
      </c>
      <c r="AW179" s="93">
        <f t="shared" si="276"/>
        <v>0</v>
      </c>
      <c r="AY179" s="86">
        <f t="shared" si="277"/>
        <v>0</v>
      </c>
      <c r="AZ179" s="86">
        <f t="shared" si="278"/>
        <v>0</v>
      </c>
      <c r="BA179" s="86">
        <f t="shared" si="279"/>
        <v>0</v>
      </c>
      <c r="BB179" s="86">
        <f t="shared" si="280"/>
        <v>0</v>
      </c>
      <c r="BC179" s="86">
        <f t="shared" si="281"/>
        <v>0</v>
      </c>
      <c r="BD179" s="86">
        <f t="shared" si="282"/>
        <v>0</v>
      </c>
    </row>
    <row r="180" spans="2:56" x14ac:dyDescent="0.3">
      <c r="B180" s="179" t="s">
        <v>199</v>
      </c>
      <c r="C180" s="83">
        <f t="shared" ref="C180:D182" si="348">SUM(C384,C996)</f>
        <v>0</v>
      </c>
      <c r="D180" s="84">
        <f t="shared" si="348"/>
        <v>0</v>
      </c>
      <c r="E180" s="85">
        <f t="shared" si="269"/>
        <v>0</v>
      </c>
      <c r="F180" s="83">
        <f t="shared" ref="F180:G182" si="349">SUM(F384,F996)</f>
        <v>0</v>
      </c>
      <c r="G180" s="84">
        <f t="shared" si="349"/>
        <v>0</v>
      </c>
      <c r="H180" s="85">
        <f t="shared" si="270"/>
        <v>0</v>
      </c>
      <c r="I180" s="83">
        <f t="shared" ref="I180:J182" si="350">SUM(I384,I996)</f>
        <v>0</v>
      </c>
      <c r="J180" s="86">
        <f t="shared" si="350"/>
        <v>0</v>
      </c>
      <c r="K180" s="87">
        <f t="shared" si="251"/>
        <v>0</v>
      </c>
      <c r="L180" s="83">
        <f>SUM(L384,L996)</f>
        <v>0</v>
      </c>
      <c r="M180" s="86">
        <f t="shared" ref="M180:T182" si="351">SUM(M384,M996)</f>
        <v>0</v>
      </c>
      <c r="N180" s="88">
        <f t="shared" si="351"/>
        <v>0</v>
      </c>
      <c r="O180" s="83">
        <f t="shared" si="351"/>
        <v>0</v>
      </c>
      <c r="P180" s="88">
        <f t="shared" si="351"/>
        <v>0</v>
      </c>
      <c r="Q180" s="199">
        <f t="shared" si="351"/>
        <v>0</v>
      </c>
      <c r="R180" s="89">
        <f t="shared" si="351"/>
        <v>0</v>
      </c>
      <c r="S180" s="89">
        <f t="shared" si="351"/>
        <v>0</v>
      </c>
      <c r="T180" s="200">
        <f t="shared" si="351"/>
        <v>0</v>
      </c>
      <c r="U180" s="91"/>
      <c r="V180" s="83">
        <f t="shared" ref="V180:W182" si="352">SUM(V384,V996)</f>
        <v>0</v>
      </c>
      <c r="W180" s="88">
        <f t="shared" si="352"/>
        <v>0</v>
      </c>
      <c r="X180" s="199">
        <f t="shared" si="272"/>
        <v>0</v>
      </c>
      <c r="Y180" s="89">
        <f t="shared" ref="Y180:Z182" si="353">SUM(Y384,Y996)</f>
        <v>0</v>
      </c>
      <c r="Z180" s="89">
        <f t="shared" si="353"/>
        <v>0</v>
      </c>
      <c r="AA180" s="200">
        <f t="shared" si="284"/>
        <v>0</v>
      </c>
      <c r="AB180" s="91"/>
      <c r="AC180" s="83">
        <f t="shared" ref="AC180:AD182" si="354">SUM(AC384,AC996)</f>
        <v>0</v>
      </c>
      <c r="AD180" s="88">
        <f t="shared" si="354"/>
        <v>0</v>
      </c>
      <c r="AE180" s="199">
        <f t="shared" si="273"/>
        <v>0</v>
      </c>
      <c r="AF180" s="89">
        <f t="shared" ref="AF180:AG182" si="355">SUM(AF384,AF996)</f>
        <v>0</v>
      </c>
      <c r="AG180" s="89">
        <f t="shared" si="355"/>
        <v>0</v>
      </c>
      <c r="AH180" s="200">
        <f t="shared" si="285"/>
        <v>0</v>
      </c>
      <c r="AJ180" s="86">
        <f t="shared" ref="AJ180:AU182" si="356">SUM(AJ384,AJ996)</f>
        <v>0</v>
      </c>
      <c r="AK180" s="86">
        <f t="shared" si="356"/>
        <v>0</v>
      </c>
      <c r="AL180" s="86">
        <f t="shared" si="356"/>
        <v>0</v>
      </c>
      <c r="AM180" s="86">
        <f t="shared" si="356"/>
        <v>0</v>
      </c>
      <c r="AN180" s="86">
        <f t="shared" si="356"/>
        <v>0</v>
      </c>
      <c r="AO180" s="86">
        <f t="shared" si="356"/>
        <v>0</v>
      </c>
      <c r="AP180" s="86">
        <f t="shared" si="356"/>
        <v>0</v>
      </c>
      <c r="AQ180" s="86">
        <f t="shared" si="356"/>
        <v>0</v>
      </c>
      <c r="AR180" s="86">
        <f t="shared" si="356"/>
        <v>0</v>
      </c>
      <c r="AS180" s="86">
        <f t="shared" si="356"/>
        <v>0</v>
      </c>
      <c r="AT180" s="86">
        <f t="shared" si="356"/>
        <v>0</v>
      </c>
      <c r="AU180" s="86">
        <f t="shared" si="356"/>
        <v>0</v>
      </c>
      <c r="AV180" s="86">
        <f t="shared" si="275"/>
        <v>0</v>
      </c>
      <c r="AW180" s="93">
        <f t="shared" si="276"/>
        <v>0</v>
      </c>
      <c r="AY180" s="86">
        <f t="shared" si="277"/>
        <v>0</v>
      </c>
      <c r="AZ180" s="86">
        <f t="shared" si="278"/>
        <v>0</v>
      </c>
      <c r="BA180" s="86">
        <f t="shared" si="279"/>
        <v>0</v>
      </c>
      <c r="BB180" s="86">
        <f t="shared" si="280"/>
        <v>0</v>
      </c>
      <c r="BC180" s="86">
        <f t="shared" si="281"/>
        <v>0</v>
      </c>
      <c r="BD180" s="86">
        <f t="shared" si="282"/>
        <v>0</v>
      </c>
    </row>
    <row r="181" spans="2:56" x14ac:dyDescent="0.3">
      <c r="B181" s="179" t="s">
        <v>200</v>
      </c>
      <c r="C181" s="83">
        <f t="shared" si="348"/>
        <v>0</v>
      </c>
      <c r="D181" s="84">
        <f t="shared" si="348"/>
        <v>0</v>
      </c>
      <c r="E181" s="85">
        <f t="shared" si="269"/>
        <v>0</v>
      </c>
      <c r="F181" s="83">
        <f t="shared" si="349"/>
        <v>0</v>
      </c>
      <c r="G181" s="84">
        <f t="shared" si="349"/>
        <v>0</v>
      </c>
      <c r="H181" s="85">
        <f t="shared" si="270"/>
        <v>0</v>
      </c>
      <c r="I181" s="83">
        <f t="shared" si="350"/>
        <v>0</v>
      </c>
      <c r="J181" s="86">
        <f t="shared" si="350"/>
        <v>0</v>
      </c>
      <c r="K181" s="87">
        <f t="shared" si="251"/>
        <v>0</v>
      </c>
      <c r="L181" s="83">
        <f>SUM(L385,L997)</f>
        <v>0</v>
      </c>
      <c r="M181" s="86">
        <f t="shared" si="351"/>
        <v>0</v>
      </c>
      <c r="N181" s="88">
        <f t="shared" si="351"/>
        <v>0</v>
      </c>
      <c r="O181" s="83">
        <f t="shared" si="351"/>
        <v>0</v>
      </c>
      <c r="P181" s="88">
        <f t="shared" si="351"/>
        <v>0</v>
      </c>
      <c r="Q181" s="199">
        <f t="shared" si="351"/>
        <v>0</v>
      </c>
      <c r="R181" s="89">
        <f t="shared" si="351"/>
        <v>0</v>
      </c>
      <c r="S181" s="89">
        <f t="shared" si="351"/>
        <v>0</v>
      </c>
      <c r="T181" s="200">
        <f t="shared" si="351"/>
        <v>0</v>
      </c>
      <c r="U181" s="91"/>
      <c r="V181" s="83">
        <f t="shared" si="352"/>
        <v>0</v>
      </c>
      <c r="W181" s="88">
        <f t="shared" si="352"/>
        <v>0</v>
      </c>
      <c r="X181" s="199">
        <f t="shared" si="272"/>
        <v>0</v>
      </c>
      <c r="Y181" s="89">
        <f t="shared" si="353"/>
        <v>0</v>
      </c>
      <c r="Z181" s="89">
        <f t="shared" si="353"/>
        <v>0</v>
      </c>
      <c r="AA181" s="200">
        <f t="shared" si="284"/>
        <v>0</v>
      </c>
      <c r="AB181" s="91"/>
      <c r="AC181" s="83">
        <f t="shared" si="354"/>
        <v>0</v>
      </c>
      <c r="AD181" s="88">
        <f t="shared" si="354"/>
        <v>0</v>
      </c>
      <c r="AE181" s="199">
        <f t="shared" si="273"/>
        <v>0</v>
      </c>
      <c r="AF181" s="89">
        <f t="shared" si="355"/>
        <v>0</v>
      </c>
      <c r="AG181" s="89">
        <f t="shared" si="355"/>
        <v>0</v>
      </c>
      <c r="AH181" s="200">
        <f t="shared" si="285"/>
        <v>0</v>
      </c>
      <c r="AJ181" s="86">
        <f t="shared" si="356"/>
        <v>0</v>
      </c>
      <c r="AK181" s="86">
        <f t="shared" si="356"/>
        <v>0</v>
      </c>
      <c r="AL181" s="86">
        <f t="shared" si="356"/>
        <v>0</v>
      </c>
      <c r="AM181" s="86">
        <f t="shared" si="356"/>
        <v>0</v>
      </c>
      <c r="AN181" s="86">
        <f t="shared" si="356"/>
        <v>0</v>
      </c>
      <c r="AO181" s="86">
        <f t="shared" si="356"/>
        <v>0</v>
      </c>
      <c r="AP181" s="86">
        <f t="shared" si="356"/>
        <v>0</v>
      </c>
      <c r="AQ181" s="86">
        <f t="shared" si="356"/>
        <v>0</v>
      </c>
      <c r="AR181" s="86">
        <f t="shared" si="356"/>
        <v>0</v>
      </c>
      <c r="AS181" s="86">
        <f t="shared" si="356"/>
        <v>0</v>
      </c>
      <c r="AT181" s="86">
        <f t="shared" si="356"/>
        <v>0</v>
      </c>
      <c r="AU181" s="86">
        <f t="shared" si="356"/>
        <v>0</v>
      </c>
      <c r="AV181" s="86">
        <f t="shared" si="275"/>
        <v>0</v>
      </c>
      <c r="AW181" s="93">
        <f t="shared" si="276"/>
        <v>0</v>
      </c>
      <c r="AY181" s="86">
        <f t="shared" si="277"/>
        <v>0</v>
      </c>
      <c r="AZ181" s="86">
        <f t="shared" si="278"/>
        <v>0</v>
      </c>
      <c r="BA181" s="86">
        <f t="shared" si="279"/>
        <v>0</v>
      </c>
      <c r="BB181" s="86">
        <f t="shared" si="280"/>
        <v>0</v>
      </c>
      <c r="BC181" s="86">
        <f t="shared" si="281"/>
        <v>0</v>
      </c>
      <c r="BD181" s="86">
        <f t="shared" si="282"/>
        <v>0</v>
      </c>
    </row>
    <row r="182" spans="2:56" x14ac:dyDescent="0.3">
      <c r="B182" s="176" t="s">
        <v>201</v>
      </c>
      <c r="C182" s="83">
        <f t="shared" si="348"/>
        <v>0</v>
      </c>
      <c r="D182" s="84">
        <f t="shared" si="348"/>
        <v>0</v>
      </c>
      <c r="E182" s="85">
        <f t="shared" si="269"/>
        <v>0</v>
      </c>
      <c r="F182" s="83">
        <f t="shared" si="349"/>
        <v>0</v>
      </c>
      <c r="G182" s="84">
        <f t="shared" si="349"/>
        <v>0</v>
      </c>
      <c r="H182" s="85">
        <f t="shared" si="270"/>
        <v>0</v>
      </c>
      <c r="I182" s="83">
        <f t="shared" si="350"/>
        <v>0</v>
      </c>
      <c r="J182" s="86">
        <f t="shared" si="350"/>
        <v>0</v>
      </c>
      <c r="K182" s="87">
        <f t="shared" si="251"/>
        <v>0</v>
      </c>
      <c r="L182" s="83">
        <f>SUM(L386,L998)</f>
        <v>0</v>
      </c>
      <c r="M182" s="86">
        <f t="shared" si="351"/>
        <v>0</v>
      </c>
      <c r="N182" s="88">
        <f t="shared" si="351"/>
        <v>0</v>
      </c>
      <c r="O182" s="83">
        <f t="shared" si="351"/>
        <v>0</v>
      </c>
      <c r="P182" s="88">
        <f t="shared" si="351"/>
        <v>0</v>
      </c>
      <c r="Q182" s="199">
        <f t="shared" si="351"/>
        <v>0</v>
      </c>
      <c r="R182" s="89">
        <f t="shared" si="351"/>
        <v>0</v>
      </c>
      <c r="S182" s="89">
        <f t="shared" si="351"/>
        <v>0</v>
      </c>
      <c r="T182" s="200">
        <f t="shared" si="351"/>
        <v>0</v>
      </c>
      <c r="U182" s="91"/>
      <c r="V182" s="83">
        <f t="shared" si="352"/>
        <v>0</v>
      </c>
      <c r="W182" s="88">
        <f t="shared" si="352"/>
        <v>0</v>
      </c>
      <c r="X182" s="199">
        <f t="shared" si="272"/>
        <v>0</v>
      </c>
      <c r="Y182" s="89">
        <f t="shared" si="353"/>
        <v>0</v>
      </c>
      <c r="Z182" s="89">
        <f t="shared" si="353"/>
        <v>0</v>
      </c>
      <c r="AA182" s="200">
        <f t="shared" si="284"/>
        <v>0</v>
      </c>
      <c r="AB182" s="91"/>
      <c r="AC182" s="83">
        <f t="shared" si="354"/>
        <v>0</v>
      </c>
      <c r="AD182" s="88">
        <f t="shared" si="354"/>
        <v>0</v>
      </c>
      <c r="AE182" s="199">
        <f t="shared" si="273"/>
        <v>0</v>
      </c>
      <c r="AF182" s="89">
        <f t="shared" si="355"/>
        <v>0</v>
      </c>
      <c r="AG182" s="89">
        <f t="shared" si="355"/>
        <v>0</v>
      </c>
      <c r="AH182" s="200">
        <f t="shared" si="285"/>
        <v>0</v>
      </c>
      <c r="AJ182" s="86">
        <f t="shared" si="356"/>
        <v>0</v>
      </c>
      <c r="AK182" s="86">
        <f t="shared" si="356"/>
        <v>0</v>
      </c>
      <c r="AL182" s="86">
        <f t="shared" si="356"/>
        <v>0</v>
      </c>
      <c r="AM182" s="86">
        <f t="shared" si="356"/>
        <v>0</v>
      </c>
      <c r="AN182" s="86">
        <f t="shared" si="356"/>
        <v>0</v>
      </c>
      <c r="AO182" s="86">
        <f t="shared" si="356"/>
        <v>0</v>
      </c>
      <c r="AP182" s="86">
        <f t="shared" si="356"/>
        <v>0</v>
      </c>
      <c r="AQ182" s="86">
        <f t="shared" si="356"/>
        <v>0</v>
      </c>
      <c r="AR182" s="86">
        <f t="shared" si="356"/>
        <v>0</v>
      </c>
      <c r="AS182" s="86">
        <f t="shared" si="356"/>
        <v>0</v>
      </c>
      <c r="AT182" s="86">
        <f t="shared" si="356"/>
        <v>0</v>
      </c>
      <c r="AU182" s="86">
        <f t="shared" si="356"/>
        <v>0</v>
      </c>
      <c r="AV182" s="86">
        <f t="shared" si="275"/>
        <v>0</v>
      </c>
      <c r="AW182" s="93">
        <f t="shared" si="276"/>
        <v>0</v>
      </c>
      <c r="AY182" s="86">
        <f t="shared" si="277"/>
        <v>0</v>
      </c>
      <c r="AZ182" s="86">
        <f t="shared" si="278"/>
        <v>0</v>
      </c>
      <c r="BA182" s="86">
        <f t="shared" si="279"/>
        <v>0</v>
      </c>
      <c r="BB182" s="86">
        <f t="shared" si="280"/>
        <v>0</v>
      </c>
      <c r="BC182" s="86">
        <f t="shared" si="281"/>
        <v>0</v>
      </c>
      <c r="BD182" s="86">
        <f t="shared" si="282"/>
        <v>0</v>
      </c>
    </row>
    <row r="183" spans="2:56" x14ac:dyDescent="0.3">
      <c r="B183" s="176" t="s">
        <v>202</v>
      </c>
      <c r="C183" s="83">
        <f>SUM(C184,C188)</f>
        <v>11119170</v>
      </c>
      <c r="D183" s="84">
        <f>SUM(D184,D188)</f>
        <v>11030967.609999999</v>
      </c>
      <c r="E183" s="85">
        <f t="shared" si="269"/>
        <v>0.99206753831446048</v>
      </c>
      <c r="F183" s="83">
        <f>SUM(F184,F188)</f>
        <v>12527839</v>
      </c>
      <c r="G183" s="84">
        <f>SUM(G184,G188)</f>
        <v>12526617.280000001</v>
      </c>
      <c r="H183" s="85">
        <f t="shared" si="270"/>
        <v>0.99990247958965639</v>
      </c>
      <c r="I183" s="83">
        <f>SUM(I184,I188)</f>
        <v>3688054</v>
      </c>
      <c r="J183" s="86">
        <f>SUM(J184,J188)</f>
        <v>3674700.7399999998</v>
      </c>
      <c r="K183" s="87">
        <f t="shared" si="251"/>
        <v>0.99637932091016013</v>
      </c>
      <c r="L183" s="83">
        <f>SUM(L184,L188)</f>
        <v>2346080</v>
      </c>
      <c r="M183" s="86">
        <f>SUM(M184,M188)</f>
        <v>3435959</v>
      </c>
      <c r="N183" s="88">
        <f>SUM(N184,N188)</f>
        <v>0</v>
      </c>
      <c r="O183" s="83">
        <f t="shared" ref="O183:T183" si="357">SUM(O184,O188)</f>
        <v>2028200</v>
      </c>
      <c r="P183" s="88">
        <f t="shared" si="357"/>
        <v>0</v>
      </c>
      <c r="Q183" s="199">
        <f t="shared" si="357"/>
        <v>2028200</v>
      </c>
      <c r="R183" s="89">
        <f t="shared" si="357"/>
        <v>0</v>
      </c>
      <c r="S183" s="89">
        <f t="shared" si="357"/>
        <v>0</v>
      </c>
      <c r="T183" s="200">
        <f t="shared" si="357"/>
        <v>2028200</v>
      </c>
      <c r="U183" s="91"/>
      <c r="V183" s="83">
        <f>SUM(V184,V188)</f>
        <v>2115390</v>
      </c>
      <c r="W183" s="88">
        <f>SUM(W184,W188)</f>
        <v>0</v>
      </c>
      <c r="X183" s="199">
        <f t="shared" si="272"/>
        <v>2115390</v>
      </c>
      <c r="Y183" s="89">
        <f>SUM(Y184,Y188)</f>
        <v>0</v>
      </c>
      <c r="Z183" s="89">
        <f>SUM(Z184,Z188)</f>
        <v>0</v>
      </c>
      <c r="AA183" s="200">
        <f t="shared" si="284"/>
        <v>2115390</v>
      </c>
      <c r="AB183" s="91"/>
      <c r="AC183" s="83">
        <f>SUM(AC184,AC188)</f>
        <v>2209105</v>
      </c>
      <c r="AD183" s="88">
        <f>SUM(AD184,AD188)</f>
        <v>0</v>
      </c>
      <c r="AE183" s="199">
        <f t="shared" si="273"/>
        <v>2209105</v>
      </c>
      <c r="AF183" s="89">
        <f>SUM(AF184,AF188)</f>
        <v>0</v>
      </c>
      <c r="AG183" s="89">
        <f>SUM(AG184,AG188)</f>
        <v>0</v>
      </c>
      <c r="AH183" s="200">
        <f t="shared" si="285"/>
        <v>2209105</v>
      </c>
      <c r="AJ183" s="86">
        <f t="shared" ref="AJ183:AU183" si="358">SUM(AJ184,AJ188)</f>
        <v>0</v>
      </c>
      <c r="AK183" s="86">
        <f t="shared" si="358"/>
        <v>0</v>
      </c>
      <c r="AL183" s="86">
        <f t="shared" si="358"/>
        <v>606950</v>
      </c>
      <c r="AM183" s="86">
        <f t="shared" si="358"/>
        <v>200000</v>
      </c>
      <c r="AN183" s="86">
        <f t="shared" si="358"/>
        <v>200000</v>
      </c>
      <c r="AO183" s="86">
        <f t="shared" si="358"/>
        <v>206900</v>
      </c>
      <c r="AP183" s="86">
        <f t="shared" si="358"/>
        <v>200000</v>
      </c>
      <c r="AQ183" s="86">
        <f t="shared" si="358"/>
        <v>150000</v>
      </c>
      <c r="AR183" s="86">
        <f t="shared" si="358"/>
        <v>107100</v>
      </c>
      <c r="AS183" s="86">
        <f t="shared" si="358"/>
        <v>100000</v>
      </c>
      <c r="AT183" s="86">
        <f t="shared" si="358"/>
        <v>150000</v>
      </c>
      <c r="AU183" s="86">
        <f t="shared" si="358"/>
        <v>107250</v>
      </c>
      <c r="AV183" s="86">
        <f t="shared" si="275"/>
        <v>2028200</v>
      </c>
      <c r="AW183" s="93">
        <f t="shared" si="276"/>
        <v>0</v>
      </c>
      <c r="AY183" s="86">
        <f t="shared" si="277"/>
        <v>606950</v>
      </c>
      <c r="AZ183" s="86">
        <f t="shared" si="278"/>
        <v>606900</v>
      </c>
      <c r="BA183" s="86">
        <f t="shared" si="279"/>
        <v>457100</v>
      </c>
      <c r="BB183" s="86">
        <f t="shared" si="280"/>
        <v>357250</v>
      </c>
      <c r="BC183" s="86">
        <f t="shared" si="281"/>
        <v>2028200</v>
      </c>
      <c r="BD183" s="86">
        <f t="shared" si="282"/>
        <v>0</v>
      </c>
    </row>
    <row r="184" spans="2:56" x14ac:dyDescent="0.3">
      <c r="B184" s="179" t="s">
        <v>203</v>
      </c>
      <c r="C184" s="83">
        <f>SUM(C185:C187)</f>
        <v>11119170</v>
      </c>
      <c r="D184" s="84">
        <f>SUM(D185:D187)</f>
        <v>11030967.609999999</v>
      </c>
      <c r="E184" s="85">
        <f t="shared" si="269"/>
        <v>0.99206753831446048</v>
      </c>
      <c r="F184" s="83">
        <f>SUM(F185:F187)</f>
        <v>12527839</v>
      </c>
      <c r="G184" s="84">
        <f>SUM(G185:G187)</f>
        <v>12526617.280000001</v>
      </c>
      <c r="H184" s="85">
        <f t="shared" si="270"/>
        <v>0.99990247958965639</v>
      </c>
      <c r="I184" s="83">
        <f>SUM(I185:I187)</f>
        <v>3688054</v>
      </c>
      <c r="J184" s="86">
        <f>SUM(J185:J187)</f>
        <v>3674700.7399999998</v>
      </c>
      <c r="K184" s="87">
        <f t="shared" si="251"/>
        <v>0.99637932091016013</v>
      </c>
      <c r="L184" s="83">
        <f>SUM(L185:L187)</f>
        <v>2346080</v>
      </c>
      <c r="M184" s="86">
        <f>SUM(M185:M187)</f>
        <v>3435959</v>
      </c>
      <c r="N184" s="88">
        <f>SUM(N185:N187)</f>
        <v>0</v>
      </c>
      <c r="O184" s="83">
        <f t="shared" ref="O184:T184" si="359">SUM(O185:O187)</f>
        <v>2028200</v>
      </c>
      <c r="P184" s="88">
        <f t="shared" si="359"/>
        <v>0</v>
      </c>
      <c r="Q184" s="199">
        <f t="shared" si="359"/>
        <v>2028200</v>
      </c>
      <c r="R184" s="89">
        <f t="shared" si="359"/>
        <v>0</v>
      </c>
      <c r="S184" s="89">
        <f t="shared" si="359"/>
        <v>0</v>
      </c>
      <c r="T184" s="200">
        <f t="shared" si="359"/>
        <v>2028200</v>
      </c>
      <c r="U184" s="91"/>
      <c r="V184" s="83">
        <f>SUM(V185:V187)</f>
        <v>2115390</v>
      </c>
      <c r="W184" s="88">
        <f>SUM(W185:W187)</f>
        <v>0</v>
      </c>
      <c r="X184" s="199">
        <f t="shared" si="272"/>
        <v>2115390</v>
      </c>
      <c r="Y184" s="89">
        <f>SUM(Y185:Y187)</f>
        <v>0</v>
      </c>
      <c r="Z184" s="89">
        <f>SUM(Z185:Z187)</f>
        <v>0</v>
      </c>
      <c r="AA184" s="200">
        <f t="shared" si="284"/>
        <v>2115390</v>
      </c>
      <c r="AB184" s="91"/>
      <c r="AC184" s="83">
        <f>SUM(AC185:AC187)</f>
        <v>2209105</v>
      </c>
      <c r="AD184" s="88">
        <f>SUM(AD185:AD187)</f>
        <v>0</v>
      </c>
      <c r="AE184" s="199">
        <f t="shared" si="273"/>
        <v>2209105</v>
      </c>
      <c r="AF184" s="89">
        <f>SUM(AF185:AF187)</f>
        <v>0</v>
      </c>
      <c r="AG184" s="89">
        <f>SUM(AG185:AG187)</f>
        <v>0</v>
      </c>
      <c r="AH184" s="200">
        <f t="shared" si="285"/>
        <v>2209105</v>
      </c>
      <c r="AJ184" s="86">
        <f t="shared" ref="AJ184:AU184" si="360">SUM(AJ185:AJ187)</f>
        <v>0</v>
      </c>
      <c r="AK184" s="86">
        <f t="shared" si="360"/>
        <v>0</v>
      </c>
      <c r="AL184" s="86">
        <f t="shared" si="360"/>
        <v>606950</v>
      </c>
      <c r="AM184" s="86">
        <f t="shared" si="360"/>
        <v>200000</v>
      </c>
      <c r="AN184" s="86">
        <f t="shared" si="360"/>
        <v>200000</v>
      </c>
      <c r="AO184" s="86">
        <f t="shared" si="360"/>
        <v>206900</v>
      </c>
      <c r="AP184" s="86">
        <f t="shared" si="360"/>
        <v>200000</v>
      </c>
      <c r="AQ184" s="86">
        <f t="shared" si="360"/>
        <v>150000</v>
      </c>
      <c r="AR184" s="86">
        <f t="shared" si="360"/>
        <v>107100</v>
      </c>
      <c r="AS184" s="86">
        <f t="shared" si="360"/>
        <v>100000</v>
      </c>
      <c r="AT184" s="86">
        <f t="shared" si="360"/>
        <v>150000</v>
      </c>
      <c r="AU184" s="86">
        <f t="shared" si="360"/>
        <v>107250</v>
      </c>
      <c r="AV184" s="86">
        <f t="shared" si="275"/>
        <v>2028200</v>
      </c>
      <c r="AW184" s="93">
        <f t="shared" si="276"/>
        <v>0</v>
      </c>
      <c r="AY184" s="86">
        <f t="shared" si="277"/>
        <v>606950</v>
      </c>
      <c r="AZ184" s="86">
        <f t="shared" si="278"/>
        <v>606900</v>
      </c>
      <c r="BA184" s="86">
        <f t="shared" si="279"/>
        <v>457100</v>
      </c>
      <c r="BB184" s="86">
        <f t="shared" si="280"/>
        <v>357250</v>
      </c>
      <c r="BC184" s="86">
        <f t="shared" si="281"/>
        <v>2028200</v>
      </c>
      <c r="BD184" s="86">
        <f t="shared" si="282"/>
        <v>0</v>
      </c>
    </row>
    <row r="185" spans="2:56" x14ac:dyDescent="0.3">
      <c r="B185" s="201" t="s">
        <v>204</v>
      </c>
      <c r="C185" s="180">
        <f t="shared" ref="C185:D187" si="361">SUM(C389,C1001)</f>
        <v>20200</v>
      </c>
      <c r="D185" s="181">
        <f t="shared" si="361"/>
        <v>20131.939999999999</v>
      </c>
      <c r="E185" s="182">
        <f t="shared" si="269"/>
        <v>0.99663069306930685</v>
      </c>
      <c r="F185" s="180">
        <f t="shared" ref="F185:G187" si="362">SUM(F389,F1001)</f>
        <v>3247</v>
      </c>
      <c r="G185" s="181">
        <f t="shared" si="362"/>
        <v>3246.03</v>
      </c>
      <c r="H185" s="182">
        <f t="shared" si="270"/>
        <v>0.99970126270403459</v>
      </c>
      <c r="I185" s="180">
        <f t="shared" ref="I185:J187" si="363">SUM(I389,I1001)</f>
        <v>20000</v>
      </c>
      <c r="J185" s="183">
        <f t="shared" si="363"/>
        <v>6647.68</v>
      </c>
      <c r="K185" s="184">
        <f t="shared" si="251"/>
        <v>0.33238400000000001</v>
      </c>
      <c r="L185" s="180">
        <f>SUM(L389,L1001)</f>
        <v>10080</v>
      </c>
      <c r="M185" s="183">
        <f t="shared" ref="M185:T187" si="364">SUM(M389,M1001)</f>
        <v>10080</v>
      </c>
      <c r="N185" s="185">
        <f t="shared" si="364"/>
        <v>0</v>
      </c>
      <c r="O185" s="180">
        <f t="shared" si="364"/>
        <v>28200</v>
      </c>
      <c r="P185" s="185">
        <f t="shared" si="364"/>
        <v>0</v>
      </c>
      <c r="Q185" s="177">
        <f t="shared" si="364"/>
        <v>28200</v>
      </c>
      <c r="R185" s="185">
        <f t="shared" si="364"/>
        <v>0</v>
      </c>
      <c r="S185" s="185">
        <f t="shared" si="364"/>
        <v>0</v>
      </c>
      <c r="T185" s="178">
        <f t="shared" si="364"/>
        <v>28200</v>
      </c>
      <c r="U185" s="157"/>
      <c r="V185" s="180">
        <f t="shared" ref="V185:W187" si="365">SUM(V389,V1001)</f>
        <v>28190</v>
      </c>
      <c r="W185" s="185">
        <f t="shared" si="365"/>
        <v>0</v>
      </c>
      <c r="X185" s="177">
        <f t="shared" si="272"/>
        <v>28190</v>
      </c>
      <c r="Y185" s="185">
        <f t="shared" ref="Y185:Z187" si="366">SUM(Y389,Y1001)</f>
        <v>0</v>
      </c>
      <c r="Z185" s="185">
        <f t="shared" si="366"/>
        <v>0</v>
      </c>
      <c r="AA185" s="178">
        <f t="shared" si="284"/>
        <v>28190</v>
      </c>
      <c r="AB185" s="157"/>
      <c r="AC185" s="180">
        <f t="shared" ref="AC185:AD187" si="367">SUM(AC389,AC1001)</f>
        <v>28190</v>
      </c>
      <c r="AD185" s="185">
        <f t="shared" si="367"/>
        <v>0</v>
      </c>
      <c r="AE185" s="177">
        <f t="shared" si="273"/>
        <v>28190</v>
      </c>
      <c r="AF185" s="185">
        <f t="shared" ref="AF185:AG187" si="368">SUM(AF389,AF1001)</f>
        <v>0</v>
      </c>
      <c r="AG185" s="185">
        <f t="shared" si="368"/>
        <v>0</v>
      </c>
      <c r="AH185" s="178">
        <f t="shared" si="285"/>
        <v>28190</v>
      </c>
      <c r="AJ185" s="86">
        <f t="shared" ref="AJ185:AU187" si="369">SUM(AJ389,AJ1001)</f>
        <v>0</v>
      </c>
      <c r="AK185" s="86">
        <f t="shared" si="369"/>
        <v>0</v>
      </c>
      <c r="AL185" s="86">
        <f t="shared" si="369"/>
        <v>6950</v>
      </c>
      <c r="AM185" s="86">
        <f t="shared" si="369"/>
        <v>0</v>
      </c>
      <c r="AN185" s="86">
        <f t="shared" si="369"/>
        <v>0</v>
      </c>
      <c r="AO185" s="86">
        <f t="shared" si="369"/>
        <v>6900</v>
      </c>
      <c r="AP185" s="86">
        <f t="shared" si="369"/>
        <v>0</v>
      </c>
      <c r="AQ185" s="86">
        <f t="shared" si="369"/>
        <v>0</v>
      </c>
      <c r="AR185" s="86">
        <f t="shared" si="369"/>
        <v>7100</v>
      </c>
      <c r="AS185" s="86">
        <f t="shared" si="369"/>
        <v>0</v>
      </c>
      <c r="AT185" s="86">
        <f t="shared" si="369"/>
        <v>0</v>
      </c>
      <c r="AU185" s="86">
        <f t="shared" si="369"/>
        <v>7250</v>
      </c>
      <c r="AV185" s="86">
        <f t="shared" si="275"/>
        <v>28200</v>
      </c>
      <c r="AW185" s="93">
        <f t="shared" si="276"/>
        <v>0</v>
      </c>
      <c r="AY185" s="86">
        <f t="shared" si="277"/>
        <v>6950</v>
      </c>
      <c r="AZ185" s="86">
        <f t="shared" si="278"/>
        <v>6900</v>
      </c>
      <c r="BA185" s="86">
        <f t="shared" si="279"/>
        <v>7100</v>
      </c>
      <c r="BB185" s="86">
        <f t="shared" si="280"/>
        <v>7250</v>
      </c>
      <c r="BC185" s="86">
        <f t="shared" si="281"/>
        <v>28200</v>
      </c>
      <c r="BD185" s="86">
        <f t="shared" si="282"/>
        <v>0</v>
      </c>
    </row>
    <row r="186" spans="2:56" x14ac:dyDescent="0.3">
      <c r="B186" s="201" t="s">
        <v>205</v>
      </c>
      <c r="C186" s="180">
        <f t="shared" si="361"/>
        <v>3644333</v>
      </c>
      <c r="D186" s="181">
        <f t="shared" si="361"/>
        <v>3579353.02</v>
      </c>
      <c r="E186" s="182">
        <f t="shared" si="269"/>
        <v>0.98216958219789463</v>
      </c>
      <c r="F186" s="180">
        <f t="shared" si="362"/>
        <v>6230009</v>
      </c>
      <c r="G186" s="181">
        <f t="shared" si="362"/>
        <v>6230008.04</v>
      </c>
      <c r="H186" s="182">
        <f t="shared" si="270"/>
        <v>0.99999984590712465</v>
      </c>
      <c r="I186" s="180">
        <f t="shared" si="363"/>
        <v>0</v>
      </c>
      <c r="J186" s="183">
        <f t="shared" si="363"/>
        <v>0</v>
      </c>
      <c r="K186" s="184">
        <f t="shared" si="251"/>
        <v>0</v>
      </c>
      <c r="L186" s="180">
        <f>SUM(L390,L1002)</f>
        <v>0</v>
      </c>
      <c r="M186" s="183">
        <f t="shared" si="364"/>
        <v>0</v>
      </c>
      <c r="N186" s="185">
        <f t="shared" si="364"/>
        <v>0</v>
      </c>
      <c r="O186" s="180">
        <f t="shared" si="364"/>
        <v>0</v>
      </c>
      <c r="P186" s="185">
        <f t="shared" si="364"/>
        <v>0</v>
      </c>
      <c r="Q186" s="177">
        <f t="shared" si="364"/>
        <v>0</v>
      </c>
      <c r="R186" s="185">
        <f t="shared" si="364"/>
        <v>0</v>
      </c>
      <c r="S186" s="185">
        <f t="shared" si="364"/>
        <v>0</v>
      </c>
      <c r="T186" s="178">
        <f t="shared" si="364"/>
        <v>0</v>
      </c>
      <c r="U186" s="157"/>
      <c r="V186" s="180">
        <f t="shared" si="365"/>
        <v>0</v>
      </c>
      <c r="W186" s="185">
        <f t="shared" si="365"/>
        <v>0</v>
      </c>
      <c r="X186" s="177">
        <f t="shared" si="272"/>
        <v>0</v>
      </c>
      <c r="Y186" s="185">
        <f t="shared" si="366"/>
        <v>0</v>
      </c>
      <c r="Z186" s="185">
        <f t="shared" si="366"/>
        <v>0</v>
      </c>
      <c r="AA186" s="178">
        <f t="shared" si="284"/>
        <v>0</v>
      </c>
      <c r="AB186" s="157"/>
      <c r="AC186" s="180">
        <f t="shared" si="367"/>
        <v>0</v>
      </c>
      <c r="AD186" s="185">
        <f t="shared" si="367"/>
        <v>0</v>
      </c>
      <c r="AE186" s="177">
        <f t="shared" si="273"/>
        <v>0</v>
      </c>
      <c r="AF186" s="185">
        <f t="shared" si="368"/>
        <v>0</v>
      </c>
      <c r="AG186" s="185">
        <f t="shared" si="368"/>
        <v>0</v>
      </c>
      <c r="AH186" s="178">
        <f t="shared" si="285"/>
        <v>0</v>
      </c>
      <c r="AJ186" s="86">
        <f t="shared" si="369"/>
        <v>0</v>
      </c>
      <c r="AK186" s="86">
        <f t="shared" si="369"/>
        <v>0</v>
      </c>
      <c r="AL186" s="86">
        <f t="shared" si="369"/>
        <v>0</v>
      </c>
      <c r="AM186" s="86">
        <f t="shared" si="369"/>
        <v>0</v>
      </c>
      <c r="AN186" s="86">
        <f t="shared" si="369"/>
        <v>0</v>
      </c>
      <c r="AO186" s="86">
        <f t="shared" si="369"/>
        <v>0</v>
      </c>
      <c r="AP186" s="86">
        <f t="shared" si="369"/>
        <v>0</v>
      </c>
      <c r="AQ186" s="86">
        <f t="shared" si="369"/>
        <v>0</v>
      </c>
      <c r="AR186" s="86">
        <f t="shared" si="369"/>
        <v>0</v>
      </c>
      <c r="AS186" s="86">
        <f t="shared" si="369"/>
        <v>0</v>
      </c>
      <c r="AT186" s="86">
        <f t="shared" si="369"/>
        <v>0</v>
      </c>
      <c r="AU186" s="86">
        <f t="shared" si="369"/>
        <v>0</v>
      </c>
      <c r="AV186" s="86">
        <f t="shared" si="275"/>
        <v>0</v>
      </c>
      <c r="AW186" s="93">
        <f t="shared" si="276"/>
        <v>0</v>
      </c>
      <c r="AY186" s="86">
        <f t="shared" si="277"/>
        <v>0</v>
      </c>
      <c r="AZ186" s="86">
        <f t="shared" si="278"/>
        <v>0</v>
      </c>
      <c r="BA186" s="86">
        <f t="shared" si="279"/>
        <v>0</v>
      </c>
      <c r="BB186" s="86">
        <f t="shared" si="280"/>
        <v>0</v>
      </c>
      <c r="BC186" s="86">
        <f t="shared" si="281"/>
        <v>0</v>
      </c>
      <c r="BD186" s="86">
        <f t="shared" si="282"/>
        <v>0</v>
      </c>
    </row>
    <row r="187" spans="2:56" x14ac:dyDescent="0.3">
      <c r="B187" s="201" t="s">
        <v>206</v>
      </c>
      <c r="C187" s="180">
        <f t="shared" si="361"/>
        <v>7454637</v>
      </c>
      <c r="D187" s="181">
        <f t="shared" si="361"/>
        <v>7431482.6500000004</v>
      </c>
      <c r="E187" s="182">
        <f t="shared" si="269"/>
        <v>0.99689396680213949</v>
      </c>
      <c r="F187" s="180">
        <f t="shared" si="362"/>
        <v>6294583</v>
      </c>
      <c r="G187" s="181">
        <f t="shared" si="362"/>
        <v>6293363.21</v>
      </c>
      <c r="H187" s="182">
        <f t="shared" si="270"/>
        <v>0.99980621591612984</v>
      </c>
      <c r="I187" s="180">
        <f t="shared" si="363"/>
        <v>3668054</v>
      </c>
      <c r="J187" s="183">
        <f t="shared" si="363"/>
        <v>3668053.0599999996</v>
      </c>
      <c r="K187" s="184">
        <f t="shared" si="251"/>
        <v>0.99999974373332556</v>
      </c>
      <c r="L187" s="180">
        <f>SUM(L391,L1003)</f>
        <v>2336000</v>
      </c>
      <c r="M187" s="183">
        <f t="shared" si="364"/>
        <v>3425879</v>
      </c>
      <c r="N187" s="185">
        <f t="shared" si="364"/>
        <v>0</v>
      </c>
      <c r="O187" s="180">
        <f t="shared" si="364"/>
        <v>2000000</v>
      </c>
      <c r="P187" s="185">
        <f t="shared" si="364"/>
        <v>0</v>
      </c>
      <c r="Q187" s="177">
        <f t="shared" si="364"/>
        <v>2000000</v>
      </c>
      <c r="R187" s="185">
        <f t="shared" si="364"/>
        <v>0</v>
      </c>
      <c r="S187" s="185">
        <f t="shared" si="364"/>
        <v>0</v>
      </c>
      <c r="T187" s="178">
        <f t="shared" si="364"/>
        <v>2000000</v>
      </c>
      <c r="U187" s="157"/>
      <c r="V187" s="180">
        <f t="shared" si="365"/>
        <v>2087200</v>
      </c>
      <c r="W187" s="185">
        <f t="shared" si="365"/>
        <v>0</v>
      </c>
      <c r="X187" s="177">
        <f t="shared" si="272"/>
        <v>2087200</v>
      </c>
      <c r="Y187" s="185">
        <f t="shared" si="366"/>
        <v>0</v>
      </c>
      <c r="Z187" s="185">
        <f t="shared" si="366"/>
        <v>0</v>
      </c>
      <c r="AA187" s="178">
        <f t="shared" si="284"/>
        <v>2087200</v>
      </c>
      <c r="AB187" s="157"/>
      <c r="AC187" s="180">
        <f t="shared" si="367"/>
        <v>2180915</v>
      </c>
      <c r="AD187" s="185">
        <f t="shared" si="367"/>
        <v>0</v>
      </c>
      <c r="AE187" s="177">
        <f t="shared" si="273"/>
        <v>2180915</v>
      </c>
      <c r="AF187" s="185">
        <f t="shared" si="368"/>
        <v>0</v>
      </c>
      <c r="AG187" s="185">
        <f t="shared" si="368"/>
        <v>0</v>
      </c>
      <c r="AH187" s="178">
        <f t="shared" si="285"/>
        <v>2180915</v>
      </c>
      <c r="AJ187" s="86">
        <f t="shared" si="369"/>
        <v>0</v>
      </c>
      <c r="AK187" s="86">
        <f t="shared" si="369"/>
        <v>0</v>
      </c>
      <c r="AL187" s="86">
        <f t="shared" si="369"/>
        <v>600000</v>
      </c>
      <c r="AM187" s="86">
        <f t="shared" si="369"/>
        <v>200000</v>
      </c>
      <c r="AN187" s="86">
        <f t="shared" si="369"/>
        <v>200000</v>
      </c>
      <c r="AO187" s="86">
        <f t="shared" si="369"/>
        <v>200000</v>
      </c>
      <c r="AP187" s="86">
        <f t="shared" si="369"/>
        <v>200000</v>
      </c>
      <c r="AQ187" s="86">
        <f t="shared" si="369"/>
        <v>150000</v>
      </c>
      <c r="AR187" s="86">
        <f t="shared" si="369"/>
        <v>100000</v>
      </c>
      <c r="AS187" s="86">
        <f t="shared" si="369"/>
        <v>100000</v>
      </c>
      <c r="AT187" s="86">
        <f t="shared" si="369"/>
        <v>150000</v>
      </c>
      <c r="AU187" s="86">
        <f t="shared" si="369"/>
        <v>100000</v>
      </c>
      <c r="AV187" s="86">
        <f t="shared" si="275"/>
        <v>2000000</v>
      </c>
      <c r="AW187" s="93">
        <f t="shared" si="276"/>
        <v>0</v>
      </c>
      <c r="AY187" s="86">
        <f t="shared" si="277"/>
        <v>600000</v>
      </c>
      <c r="AZ187" s="86">
        <f t="shared" si="278"/>
        <v>600000</v>
      </c>
      <c r="BA187" s="86">
        <f t="shared" si="279"/>
        <v>450000</v>
      </c>
      <c r="BB187" s="86">
        <f t="shared" si="280"/>
        <v>350000</v>
      </c>
      <c r="BC187" s="86">
        <f t="shared" si="281"/>
        <v>2000000</v>
      </c>
      <c r="BD187" s="86">
        <f t="shared" si="282"/>
        <v>0</v>
      </c>
    </row>
    <row r="188" spans="2:56" x14ac:dyDescent="0.3">
      <c r="B188" s="179" t="s">
        <v>207</v>
      </c>
      <c r="C188" s="83">
        <f>SUM(C189)</f>
        <v>0</v>
      </c>
      <c r="D188" s="84">
        <f>SUM(D189)</f>
        <v>0</v>
      </c>
      <c r="E188" s="85">
        <f t="shared" si="269"/>
        <v>0</v>
      </c>
      <c r="F188" s="83">
        <f>SUM(F189)</f>
        <v>0</v>
      </c>
      <c r="G188" s="84">
        <f>SUM(G189)</f>
        <v>0</v>
      </c>
      <c r="H188" s="85">
        <f t="shared" si="270"/>
        <v>0</v>
      </c>
      <c r="I188" s="83">
        <f>SUM(I189)</f>
        <v>0</v>
      </c>
      <c r="J188" s="86">
        <f>SUM(J189)</f>
        <v>0</v>
      </c>
      <c r="K188" s="87">
        <f t="shared" si="251"/>
        <v>0</v>
      </c>
      <c r="L188" s="83">
        <f>SUM(L189)</f>
        <v>0</v>
      </c>
      <c r="M188" s="86">
        <f>SUM(M189)</f>
        <v>0</v>
      </c>
      <c r="N188" s="88">
        <f>SUM(N189)</f>
        <v>0</v>
      </c>
      <c r="O188" s="83">
        <f t="shared" ref="O188:T188" si="370">SUM(O189)</f>
        <v>0</v>
      </c>
      <c r="P188" s="88">
        <f t="shared" si="370"/>
        <v>0</v>
      </c>
      <c r="Q188" s="199">
        <f t="shared" si="370"/>
        <v>0</v>
      </c>
      <c r="R188" s="89">
        <f t="shared" si="370"/>
        <v>0</v>
      </c>
      <c r="S188" s="89">
        <f t="shared" si="370"/>
        <v>0</v>
      </c>
      <c r="T188" s="200">
        <f t="shared" si="370"/>
        <v>0</v>
      </c>
      <c r="U188" s="91"/>
      <c r="V188" s="83">
        <f>SUM(V189)</f>
        <v>0</v>
      </c>
      <c r="W188" s="88">
        <f>SUM(W189)</f>
        <v>0</v>
      </c>
      <c r="X188" s="199">
        <f t="shared" si="272"/>
        <v>0</v>
      </c>
      <c r="Y188" s="89">
        <f>SUM(Y189)</f>
        <v>0</v>
      </c>
      <c r="Z188" s="89">
        <f>SUM(Z189)</f>
        <v>0</v>
      </c>
      <c r="AA188" s="200">
        <f t="shared" si="284"/>
        <v>0</v>
      </c>
      <c r="AB188" s="91"/>
      <c r="AC188" s="83">
        <f>SUM(AC189)</f>
        <v>0</v>
      </c>
      <c r="AD188" s="88">
        <f>SUM(AD189)</f>
        <v>0</v>
      </c>
      <c r="AE188" s="199">
        <f t="shared" si="273"/>
        <v>0</v>
      </c>
      <c r="AF188" s="89">
        <f>SUM(AF189)</f>
        <v>0</v>
      </c>
      <c r="AG188" s="89">
        <f>SUM(AG189)</f>
        <v>0</v>
      </c>
      <c r="AH188" s="200">
        <f t="shared" si="285"/>
        <v>0</v>
      </c>
      <c r="AJ188" s="86">
        <f t="shared" ref="AJ188:AU188" si="371">SUM(AJ189)</f>
        <v>0</v>
      </c>
      <c r="AK188" s="86">
        <f t="shared" si="371"/>
        <v>0</v>
      </c>
      <c r="AL188" s="86">
        <f t="shared" si="371"/>
        <v>0</v>
      </c>
      <c r="AM188" s="86">
        <f t="shared" si="371"/>
        <v>0</v>
      </c>
      <c r="AN188" s="86">
        <f t="shared" si="371"/>
        <v>0</v>
      </c>
      <c r="AO188" s="86">
        <f t="shared" si="371"/>
        <v>0</v>
      </c>
      <c r="AP188" s="86">
        <f t="shared" si="371"/>
        <v>0</v>
      </c>
      <c r="AQ188" s="86">
        <f t="shared" si="371"/>
        <v>0</v>
      </c>
      <c r="AR188" s="86">
        <f t="shared" si="371"/>
        <v>0</v>
      </c>
      <c r="AS188" s="86">
        <f t="shared" si="371"/>
        <v>0</v>
      </c>
      <c r="AT188" s="86">
        <f t="shared" si="371"/>
        <v>0</v>
      </c>
      <c r="AU188" s="86">
        <f t="shared" si="371"/>
        <v>0</v>
      </c>
      <c r="AV188" s="86">
        <f t="shared" si="275"/>
        <v>0</v>
      </c>
      <c r="AW188" s="93">
        <f t="shared" si="276"/>
        <v>0</v>
      </c>
      <c r="AY188" s="86">
        <f t="shared" si="277"/>
        <v>0</v>
      </c>
      <c r="AZ188" s="86">
        <f t="shared" si="278"/>
        <v>0</v>
      </c>
      <c r="BA188" s="86">
        <f t="shared" si="279"/>
        <v>0</v>
      </c>
      <c r="BB188" s="86">
        <f t="shared" si="280"/>
        <v>0</v>
      </c>
      <c r="BC188" s="86">
        <f t="shared" si="281"/>
        <v>0</v>
      </c>
      <c r="BD188" s="86">
        <f t="shared" si="282"/>
        <v>0</v>
      </c>
    </row>
    <row r="189" spans="2:56" x14ac:dyDescent="0.3">
      <c r="B189" s="201" t="s">
        <v>105</v>
      </c>
      <c r="C189" s="180">
        <f>SUM(C393,C1005)</f>
        <v>0</v>
      </c>
      <c r="D189" s="181">
        <f>SUM(D393,D1005)</f>
        <v>0</v>
      </c>
      <c r="E189" s="182">
        <f t="shared" si="269"/>
        <v>0</v>
      </c>
      <c r="F189" s="180">
        <f>SUM(F393,F1005)</f>
        <v>0</v>
      </c>
      <c r="G189" s="181">
        <f>SUM(G393,G1005)</f>
        <v>0</v>
      </c>
      <c r="H189" s="182">
        <f t="shared" si="270"/>
        <v>0</v>
      </c>
      <c r="I189" s="180">
        <f>SUM(I393,I1005)</f>
        <v>0</v>
      </c>
      <c r="J189" s="183">
        <f>SUM(J393,J1005)</f>
        <v>0</v>
      </c>
      <c r="K189" s="184">
        <f t="shared" si="251"/>
        <v>0</v>
      </c>
      <c r="L189" s="180">
        <f>SUM(L393,L1005)</f>
        <v>0</v>
      </c>
      <c r="M189" s="183">
        <f>SUM(M393,M1005)</f>
        <v>0</v>
      </c>
      <c r="N189" s="185">
        <f>SUM(N393,N1005)</f>
        <v>0</v>
      </c>
      <c r="O189" s="180">
        <f t="shared" ref="O189:T189" si="372">SUM(O393,O1005)</f>
        <v>0</v>
      </c>
      <c r="P189" s="185">
        <f t="shared" si="372"/>
        <v>0</v>
      </c>
      <c r="Q189" s="177">
        <f t="shared" si="372"/>
        <v>0</v>
      </c>
      <c r="R189" s="185">
        <f t="shared" si="372"/>
        <v>0</v>
      </c>
      <c r="S189" s="185">
        <f t="shared" si="372"/>
        <v>0</v>
      </c>
      <c r="T189" s="178">
        <f t="shared" si="372"/>
        <v>0</v>
      </c>
      <c r="U189" s="157"/>
      <c r="V189" s="180">
        <f>SUM(V393,V1005)</f>
        <v>0</v>
      </c>
      <c r="W189" s="185">
        <f>SUM(W393,W1005)</f>
        <v>0</v>
      </c>
      <c r="X189" s="177">
        <f t="shared" si="272"/>
        <v>0</v>
      </c>
      <c r="Y189" s="185">
        <f>SUM(Y393,Y1005)</f>
        <v>0</v>
      </c>
      <c r="Z189" s="185">
        <f>SUM(Z393,Z1005)</f>
        <v>0</v>
      </c>
      <c r="AA189" s="178">
        <f t="shared" si="284"/>
        <v>0</v>
      </c>
      <c r="AB189" s="157"/>
      <c r="AC189" s="180">
        <f>SUM(AC393,AC1005)</f>
        <v>0</v>
      </c>
      <c r="AD189" s="185">
        <f>SUM(AD393,AD1005)</f>
        <v>0</v>
      </c>
      <c r="AE189" s="177">
        <f t="shared" si="273"/>
        <v>0</v>
      </c>
      <c r="AF189" s="185">
        <f>SUM(AF393,AF1005)</f>
        <v>0</v>
      </c>
      <c r="AG189" s="185">
        <f>SUM(AG393,AG1005)</f>
        <v>0</v>
      </c>
      <c r="AH189" s="178">
        <f t="shared" si="285"/>
        <v>0</v>
      </c>
      <c r="AJ189" s="86">
        <f t="shared" ref="AJ189:AU189" si="373">SUM(AJ393,AJ1005)</f>
        <v>0</v>
      </c>
      <c r="AK189" s="86">
        <f t="shared" si="373"/>
        <v>0</v>
      </c>
      <c r="AL189" s="86">
        <f t="shared" si="373"/>
        <v>0</v>
      </c>
      <c r="AM189" s="86">
        <f t="shared" si="373"/>
        <v>0</v>
      </c>
      <c r="AN189" s="86">
        <f t="shared" si="373"/>
        <v>0</v>
      </c>
      <c r="AO189" s="86">
        <f t="shared" si="373"/>
        <v>0</v>
      </c>
      <c r="AP189" s="86">
        <f t="shared" si="373"/>
        <v>0</v>
      </c>
      <c r="AQ189" s="86">
        <f t="shared" si="373"/>
        <v>0</v>
      </c>
      <c r="AR189" s="86">
        <f t="shared" si="373"/>
        <v>0</v>
      </c>
      <c r="AS189" s="86">
        <f t="shared" si="373"/>
        <v>0</v>
      </c>
      <c r="AT189" s="86">
        <f t="shared" si="373"/>
        <v>0</v>
      </c>
      <c r="AU189" s="86">
        <f t="shared" si="373"/>
        <v>0</v>
      </c>
      <c r="AV189" s="86">
        <f t="shared" si="275"/>
        <v>0</v>
      </c>
      <c r="AW189" s="93">
        <f t="shared" si="276"/>
        <v>0</v>
      </c>
      <c r="AY189" s="86">
        <f t="shared" si="277"/>
        <v>0</v>
      </c>
      <c r="AZ189" s="86">
        <f t="shared" si="278"/>
        <v>0</v>
      </c>
      <c r="BA189" s="86">
        <f t="shared" si="279"/>
        <v>0</v>
      </c>
      <c r="BB189" s="86">
        <f t="shared" si="280"/>
        <v>0</v>
      </c>
      <c r="BC189" s="86">
        <f t="shared" si="281"/>
        <v>0</v>
      </c>
      <c r="BD189" s="86">
        <f t="shared" si="282"/>
        <v>0</v>
      </c>
    </row>
    <row r="190" spans="2:56" s="124" customFormat="1" x14ac:dyDescent="0.3">
      <c r="B190" s="187" t="s">
        <v>208</v>
      </c>
      <c r="C190" s="188">
        <f>SUM(C191,C197,C210,C211,C212,C213,C214)</f>
        <v>18137308</v>
      </c>
      <c r="D190" s="189">
        <f>SUM(D191,D197,D210,D211,D212,D213,D214)</f>
        <v>10381509.710000001</v>
      </c>
      <c r="E190" s="190">
        <f t="shared" si="269"/>
        <v>0.57238426507395701</v>
      </c>
      <c r="F190" s="188">
        <f>SUM(F191,F197,F210,F211,F212,F213,F214)</f>
        <v>23578639</v>
      </c>
      <c r="G190" s="189">
        <f>SUM(G191,G197,G210,G211,G212,G213,G214)</f>
        <v>23531665.049999997</v>
      </c>
      <c r="H190" s="190">
        <f t="shared" si="270"/>
        <v>0.99800777517311312</v>
      </c>
      <c r="I190" s="188">
        <f>SUM(I191,I197,I210,I211,I212,I213,I214)</f>
        <v>16283896</v>
      </c>
      <c r="J190" s="191">
        <f>SUM(J191,J197,J210,J211,J212,J213,J214)</f>
        <v>16130069.280000001</v>
      </c>
      <c r="K190" s="192">
        <f t="shared" si="251"/>
        <v>0.9905534449495379</v>
      </c>
      <c r="L190" s="188">
        <f>SUM(L191,L197,L210,L211,L212,L213,L214)</f>
        <v>24691450</v>
      </c>
      <c r="M190" s="191">
        <f>SUM(M191,M197,M210,M211,M212,M213,M214)</f>
        <v>27686404</v>
      </c>
      <c r="N190" s="193">
        <f>SUM(N191,N197,N210,N211,N212,N213,N214)</f>
        <v>0</v>
      </c>
      <c r="O190" s="188">
        <f t="shared" ref="O190:T190" si="374">SUM(O191,O197,O210,O211,O212,O213,O214)</f>
        <v>15854912</v>
      </c>
      <c r="P190" s="193">
        <f t="shared" si="374"/>
        <v>99888</v>
      </c>
      <c r="Q190" s="194">
        <f t="shared" si="374"/>
        <v>15954800</v>
      </c>
      <c r="R190" s="195">
        <f t="shared" si="374"/>
        <v>0</v>
      </c>
      <c r="S190" s="195">
        <f t="shared" si="374"/>
        <v>0</v>
      </c>
      <c r="T190" s="196">
        <f t="shared" si="374"/>
        <v>15954800</v>
      </c>
      <c r="U190" s="121"/>
      <c r="V190" s="188">
        <f>SUM(V191,V197,V210,V211,V212,V213,V214)</f>
        <v>17797006</v>
      </c>
      <c r="W190" s="193">
        <f>SUM(W191,W197,W210,W211,W212,W213,W214)</f>
        <v>0</v>
      </c>
      <c r="X190" s="194">
        <f t="shared" si="272"/>
        <v>17797006</v>
      </c>
      <c r="Y190" s="195">
        <f>SUM(Y191,Y197,Y210,Y211,Y212,Y213,Y214)</f>
        <v>0</v>
      </c>
      <c r="Z190" s="195">
        <f>SUM(Z191,Z197,Z210,Z211,Z212,Z213,Z214)</f>
        <v>0</v>
      </c>
      <c r="AA190" s="196">
        <f t="shared" si="284"/>
        <v>17797006</v>
      </c>
      <c r="AB190" s="121"/>
      <c r="AC190" s="188">
        <f>SUM(AC191,AC197,AC210,AC211,AC212,AC213,AC214)</f>
        <v>18599743</v>
      </c>
      <c r="AD190" s="193">
        <f>SUM(AD191,AD197,AD210,AD211,AD212,AD213,AD214)</f>
        <v>0</v>
      </c>
      <c r="AE190" s="194">
        <f t="shared" si="273"/>
        <v>18599743</v>
      </c>
      <c r="AF190" s="195">
        <f>SUM(AF191,AF197,AF210,AF211,AF212,AF213,AF214)</f>
        <v>0</v>
      </c>
      <c r="AG190" s="195">
        <f>SUM(AG191,AG197,AG210,AG211,AG212,AG213,AG214)</f>
        <v>4212000</v>
      </c>
      <c r="AH190" s="196">
        <f t="shared" si="285"/>
        <v>22811743</v>
      </c>
      <c r="AJ190" s="191">
        <f t="shared" ref="AJ190:AU190" si="375">SUM(AJ191,AJ197,AJ210,AJ211,AJ212,AJ213,AJ214)</f>
        <v>1047447.6699999999</v>
      </c>
      <c r="AK190" s="191">
        <f t="shared" si="375"/>
        <v>1047000.6699999999</v>
      </c>
      <c r="AL190" s="191">
        <f t="shared" si="375"/>
        <v>1047000.6699999999</v>
      </c>
      <c r="AM190" s="191">
        <f t="shared" si="375"/>
        <v>1047000.6699999999</v>
      </c>
      <c r="AN190" s="191">
        <f t="shared" si="375"/>
        <v>1047000.6699999999</v>
      </c>
      <c r="AO190" s="191">
        <f t="shared" si="375"/>
        <v>3012500</v>
      </c>
      <c r="AP190" s="191">
        <f t="shared" si="375"/>
        <v>2476846.2999999998</v>
      </c>
      <c r="AQ190" s="191">
        <f t="shared" si="375"/>
        <v>1046000.6699999999</v>
      </c>
      <c r="AR190" s="191">
        <f t="shared" si="375"/>
        <v>1046000.6699999999</v>
      </c>
      <c r="AS190" s="191">
        <f t="shared" si="375"/>
        <v>1046000.6699999999</v>
      </c>
      <c r="AT190" s="191">
        <f t="shared" si="375"/>
        <v>1046000.6699999999</v>
      </c>
      <c r="AU190" s="191">
        <f t="shared" si="375"/>
        <v>1046000.6699999999</v>
      </c>
      <c r="AV190" s="191">
        <f t="shared" si="275"/>
        <v>15954799.999999998</v>
      </c>
      <c r="AW190" s="197">
        <f t="shared" si="276"/>
        <v>0</v>
      </c>
      <c r="AX190" s="198"/>
      <c r="AY190" s="191">
        <f t="shared" si="277"/>
        <v>3141449.01</v>
      </c>
      <c r="AZ190" s="191">
        <f t="shared" si="278"/>
        <v>5106501.34</v>
      </c>
      <c r="BA190" s="191">
        <f t="shared" si="279"/>
        <v>4568847.6399999997</v>
      </c>
      <c r="BB190" s="191">
        <f t="shared" si="280"/>
        <v>3138002.01</v>
      </c>
      <c r="BC190" s="191">
        <f t="shared" si="281"/>
        <v>15954799.999999998</v>
      </c>
      <c r="BD190" s="191">
        <f t="shared" si="282"/>
        <v>0</v>
      </c>
    </row>
    <row r="191" spans="2:56" x14ac:dyDescent="0.3">
      <c r="B191" s="176" t="s">
        <v>209</v>
      </c>
      <c r="C191" s="202">
        <f>SUM(C192,C195)</f>
        <v>0</v>
      </c>
      <c r="D191" s="203">
        <f>SUM(D192,D195)</f>
        <v>0</v>
      </c>
      <c r="E191" s="204">
        <f t="shared" si="269"/>
        <v>0</v>
      </c>
      <c r="F191" s="202">
        <f>SUM(F192,F195)</f>
        <v>0</v>
      </c>
      <c r="G191" s="203">
        <f>SUM(G192,G195)</f>
        <v>0</v>
      </c>
      <c r="H191" s="204">
        <f t="shared" si="270"/>
        <v>0</v>
      </c>
      <c r="I191" s="202">
        <f>SUM(I192,I195)</f>
        <v>0</v>
      </c>
      <c r="J191" s="205">
        <f>SUM(J192,J195)</f>
        <v>0</v>
      </c>
      <c r="K191" s="206">
        <f t="shared" si="251"/>
        <v>0</v>
      </c>
      <c r="L191" s="202">
        <f>SUM(L192,L195)</f>
        <v>0</v>
      </c>
      <c r="M191" s="205">
        <f>SUM(M192,M195)</f>
        <v>0</v>
      </c>
      <c r="N191" s="207">
        <f>SUM(N192,N195)</f>
        <v>0</v>
      </c>
      <c r="O191" s="202">
        <f t="shared" ref="O191:T191" si="376">SUM(O192,O195)</f>
        <v>0</v>
      </c>
      <c r="P191" s="207">
        <f t="shared" si="376"/>
        <v>0</v>
      </c>
      <c r="Q191" s="208">
        <f t="shared" si="376"/>
        <v>0</v>
      </c>
      <c r="R191" s="209">
        <f t="shared" si="376"/>
        <v>0</v>
      </c>
      <c r="S191" s="209">
        <f t="shared" si="376"/>
        <v>0</v>
      </c>
      <c r="T191" s="210">
        <f t="shared" si="376"/>
        <v>0</v>
      </c>
      <c r="U191" s="91"/>
      <c r="V191" s="202">
        <f>SUM(V192,V195)</f>
        <v>0</v>
      </c>
      <c r="W191" s="207">
        <f>SUM(W192,W195)</f>
        <v>0</v>
      </c>
      <c r="X191" s="208">
        <f t="shared" si="272"/>
        <v>0</v>
      </c>
      <c r="Y191" s="209">
        <f>SUM(Y192,Y195)</f>
        <v>0</v>
      </c>
      <c r="Z191" s="209">
        <f>SUM(Z192,Z195)</f>
        <v>0</v>
      </c>
      <c r="AA191" s="210">
        <f t="shared" si="284"/>
        <v>0</v>
      </c>
      <c r="AB191" s="91"/>
      <c r="AC191" s="202">
        <f>SUM(AC192,AC195)</f>
        <v>0</v>
      </c>
      <c r="AD191" s="207">
        <f>SUM(AD192,AD195)</f>
        <v>0</v>
      </c>
      <c r="AE191" s="208">
        <f t="shared" si="273"/>
        <v>0</v>
      </c>
      <c r="AF191" s="209">
        <f>SUM(AF192,AF195)</f>
        <v>0</v>
      </c>
      <c r="AG191" s="209">
        <f>SUM(AG192,AG195)</f>
        <v>0</v>
      </c>
      <c r="AH191" s="210">
        <f t="shared" si="285"/>
        <v>0</v>
      </c>
      <c r="AJ191" s="205">
        <f t="shared" ref="AJ191:AU191" si="377">SUM(AJ192,AJ195)</f>
        <v>0</v>
      </c>
      <c r="AK191" s="205">
        <f t="shared" si="377"/>
        <v>0</v>
      </c>
      <c r="AL191" s="205">
        <f t="shared" si="377"/>
        <v>0</v>
      </c>
      <c r="AM191" s="205">
        <f t="shared" si="377"/>
        <v>0</v>
      </c>
      <c r="AN191" s="205">
        <f t="shared" si="377"/>
        <v>0</v>
      </c>
      <c r="AO191" s="205">
        <f t="shared" si="377"/>
        <v>0</v>
      </c>
      <c r="AP191" s="205">
        <f t="shared" si="377"/>
        <v>0</v>
      </c>
      <c r="AQ191" s="205">
        <f t="shared" si="377"/>
        <v>0</v>
      </c>
      <c r="AR191" s="205">
        <f t="shared" si="377"/>
        <v>0</v>
      </c>
      <c r="AS191" s="205">
        <f t="shared" si="377"/>
        <v>0</v>
      </c>
      <c r="AT191" s="205">
        <f t="shared" si="377"/>
        <v>0</v>
      </c>
      <c r="AU191" s="205">
        <f t="shared" si="377"/>
        <v>0</v>
      </c>
      <c r="AV191" s="205">
        <f t="shared" si="275"/>
        <v>0</v>
      </c>
      <c r="AW191" s="211">
        <f t="shared" si="276"/>
        <v>0</v>
      </c>
      <c r="AY191" s="205">
        <f t="shared" si="277"/>
        <v>0</v>
      </c>
      <c r="AZ191" s="205">
        <f t="shared" si="278"/>
        <v>0</v>
      </c>
      <c r="BA191" s="205">
        <f t="shared" si="279"/>
        <v>0</v>
      </c>
      <c r="BB191" s="205">
        <f t="shared" si="280"/>
        <v>0</v>
      </c>
      <c r="BC191" s="205">
        <f t="shared" si="281"/>
        <v>0</v>
      </c>
      <c r="BD191" s="205">
        <f t="shared" si="282"/>
        <v>0</v>
      </c>
    </row>
    <row r="192" spans="2:56" x14ac:dyDescent="0.3">
      <c r="B192" s="179" t="s">
        <v>210</v>
      </c>
      <c r="C192" s="202">
        <f>SUM(C193:C194)</f>
        <v>0</v>
      </c>
      <c r="D192" s="203">
        <f>SUM(D193:D194)</f>
        <v>0</v>
      </c>
      <c r="E192" s="204">
        <f t="shared" si="269"/>
        <v>0</v>
      </c>
      <c r="F192" s="202">
        <f>SUM(F193:F194)</f>
        <v>0</v>
      </c>
      <c r="G192" s="203">
        <f>SUM(G193:G194)</f>
        <v>0</v>
      </c>
      <c r="H192" s="204">
        <f t="shared" si="270"/>
        <v>0</v>
      </c>
      <c r="I192" s="202">
        <f>SUM(I193:I194)</f>
        <v>0</v>
      </c>
      <c r="J192" s="205">
        <f>SUM(J193:J194)</f>
        <v>0</v>
      </c>
      <c r="K192" s="206">
        <f t="shared" si="251"/>
        <v>0</v>
      </c>
      <c r="L192" s="202">
        <f>SUM(L193:L194)</f>
        <v>0</v>
      </c>
      <c r="M192" s="205">
        <f>SUM(M193:M194)</f>
        <v>0</v>
      </c>
      <c r="N192" s="207">
        <f>SUM(N193:N194)</f>
        <v>0</v>
      </c>
      <c r="O192" s="202">
        <f t="shared" ref="O192:T192" si="378">SUM(O193:O194)</f>
        <v>0</v>
      </c>
      <c r="P192" s="207">
        <f t="shared" si="378"/>
        <v>0</v>
      </c>
      <c r="Q192" s="208">
        <f t="shared" si="378"/>
        <v>0</v>
      </c>
      <c r="R192" s="209">
        <f t="shared" si="378"/>
        <v>0</v>
      </c>
      <c r="S192" s="209">
        <f t="shared" si="378"/>
        <v>0</v>
      </c>
      <c r="T192" s="210">
        <f t="shared" si="378"/>
        <v>0</v>
      </c>
      <c r="U192" s="91"/>
      <c r="V192" s="202">
        <f>SUM(V193:V194)</f>
        <v>0</v>
      </c>
      <c r="W192" s="207">
        <f>SUM(W193:W194)</f>
        <v>0</v>
      </c>
      <c r="X192" s="208">
        <f t="shared" si="272"/>
        <v>0</v>
      </c>
      <c r="Y192" s="209">
        <f>SUM(Y193:Y194)</f>
        <v>0</v>
      </c>
      <c r="Z192" s="209">
        <f>SUM(Z193:Z194)</f>
        <v>0</v>
      </c>
      <c r="AA192" s="210">
        <f t="shared" si="284"/>
        <v>0</v>
      </c>
      <c r="AB192" s="91"/>
      <c r="AC192" s="202">
        <f>SUM(AC193:AC194)</f>
        <v>0</v>
      </c>
      <c r="AD192" s="207">
        <f>SUM(AD193:AD194)</f>
        <v>0</v>
      </c>
      <c r="AE192" s="208">
        <f t="shared" si="273"/>
        <v>0</v>
      </c>
      <c r="AF192" s="209">
        <f>SUM(AF193:AF194)</f>
        <v>0</v>
      </c>
      <c r="AG192" s="209">
        <f>SUM(AG193:AG194)</f>
        <v>0</v>
      </c>
      <c r="AH192" s="210">
        <f t="shared" si="285"/>
        <v>0</v>
      </c>
      <c r="AJ192" s="205">
        <f t="shared" ref="AJ192:AU192" si="379">SUM(AJ193:AJ194)</f>
        <v>0</v>
      </c>
      <c r="AK192" s="205">
        <f t="shared" si="379"/>
        <v>0</v>
      </c>
      <c r="AL192" s="205">
        <f t="shared" si="379"/>
        <v>0</v>
      </c>
      <c r="AM192" s="205">
        <f t="shared" si="379"/>
        <v>0</v>
      </c>
      <c r="AN192" s="205">
        <f t="shared" si="379"/>
        <v>0</v>
      </c>
      <c r="AO192" s="205">
        <f t="shared" si="379"/>
        <v>0</v>
      </c>
      <c r="AP192" s="205">
        <f t="shared" si="379"/>
        <v>0</v>
      </c>
      <c r="AQ192" s="205">
        <f t="shared" si="379"/>
        <v>0</v>
      </c>
      <c r="AR192" s="205">
        <f t="shared" si="379"/>
        <v>0</v>
      </c>
      <c r="AS192" s="205">
        <f t="shared" si="379"/>
        <v>0</v>
      </c>
      <c r="AT192" s="205">
        <f t="shared" si="379"/>
        <v>0</v>
      </c>
      <c r="AU192" s="205">
        <f t="shared" si="379"/>
        <v>0</v>
      </c>
      <c r="AV192" s="205">
        <f t="shared" si="275"/>
        <v>0</v>
      </c>
      <c r="AW192" s="211">
        <f t="shared" si="276"/>
        <v>0</v>
      </c>
      <c r="AY192" s="205">
        <f t="shared" si="277"/>
        <v>0</v>
      </c>
      <c r="AZ192" s="205">
        <f t="shared" si="278"/>
        <v>0</v>
      </c>
      <c r="BA192" s="205">
        <f t="shared" si="279"/>
        <v>0</v>
      </c>
      <c r="BB192" s="205">
        <f t="shared" si="280"/>
        <v>0</v>
      </c>
      <c r="BC192" s="205">
        <f t="shared" si="281"/>
        <v>0</v>
      </c>
      <c r="BD192" s="205">
        <f t="shared" si="282"/>
        <v>0</v>
      </c>
    </row>
    <row r="193" spans="2:56" x14ac:dyDescent="0.3">
      <c r="B193" s="201" t="s">
        <v>211</v>
      </c>
      <c r="C193" s="180">
        <f>SUM(C397,C1009)</f>
        <v>0</v>
      </c>
      <c r="D193" s="181">
        <f>SUM(D397,D1009)</f>
        <v>0</v>
      </c>
      <c r="E193" s="182">
        <f t="shared" si="269"/>
        <v>0</v>
      </c>
      <c r="F193" s="180">
        <f>SUM(F397,F1009)</f>
        <v>0</v>
      </c>
      <c r="G193" s="181">
        <f>SUM(G397,G1009)</f>
        <v>0</v>
      </c>
      <c r="H193" s="182">
        <f t="shared" si="270"/>
        <v>0</v>
      </c>
      <c r="I193" s="180">
        <f>SUM(I397,I1009)</f>
        <v>0</v>
      </c>
      <c r="J193" s="183">
        <f>SUM(J397,J1009)</f>
        <v>0</v>
      </c>
      <c r="K193" s="184">
        <f t="shared" si="251"/>
        <v>0</v>
      </c>
      <c r="L193" s="180">
        <f>SUM(L397,L1009)</f>
        <v>0</v>
      </c>
      <c r="M193" s="183">
        <f t="shared" ref="M193:T194" si="380">SUM(M397,M1009)</f>
        <v>0</v>
      </c>
      <c r="N193" s="185">
        <f t="shared" si="380"/>
        <v>0</v>
      </c>
      <c r="O193" s="180">
        <f t="shared" si="380"/>
        <v>0</v>
      </c>
      <c r="P193" s="185">
        <f t="shared" si="380"/>
        <v>0</v>
      </c>
      <c r="Q193" s="177">
        <f t="shared" si="380"/>
        <v>0</v>
      </c>
      <c r="R193" s="185">
        <f t="shared" si="380"/>
        <v>0</v>
      </c>
      <c r="S193" s="185">
        <f t="shared" si="380"/>
        <v>0</v>
      </c>
      <c r="T193" s="178">
        <f t="shared" si="380"/>
        <v>0</v>
      </c>
      <c r="U193" s="157"/>
      <c r="V193" s="180">
        <f>SUM(V397,V1009)</f>
        <v>0</v>
      </c>
      <c r="W193" s="185">
        <f>SUM(W397,W1009)</f>
        <v>0</v>
      </c>
      <c r="X193" s="177">
        <f t="shared" si="272"/>
        <v>0</v>
      </c>
      <c r="Y193" s="185">
        <f>SUM(Y397,Y1009)</f>
        <v>0</v>
      </c>
      <c r="Z193" s="185">
        <f>SUM(Z397,Z1009)</f>
        <v>0</v>
      </c>
      <c r="AA193" s="178">
        <f t="shared" si="284"/>
        <v>0</v>
      </c>
      <c r="AB193" s="157"/>
      <c r="AC193" s="180">
        <f>SUM(AC397,AC1009)</f>
        <v>0</v>
      </c>
      <c r="AD193" s="185">
        <f>SUM(AD397,AD1009)</f>
        <v>0</v>
      </c>
      <c r="AE193" s="177">
        <f t="shared" si="273"/>
        <v>0</v>
      </c>
      <c r="AF193" s="185">
        <f>SUM(AF397,AF1009)</f>
        <v>0</v>
      </c>
      <c r="AG193" s="185">
        <f>SUM(AG397,AG1009)</f>
        <v>0</v>
      </c>
      <c r="AH193" s="178">
        <f t="shared" si="285"/>
        <v>0</v>
      </c>
      <c r="AJ193" s="86">
        <f t="shared" ref="AJ193:AU194" si="381">SUM(AJ397,AJ1009)</f>
        <v>0</v>
      </c>
      <c r="AK193" s="86">
        <f t="shared" si="381"/>
        <v>0</v>
      </c>
      <c r="AL193" s="86">
        <f t="shared" si="381"/>
        <v>0</v>
      </c>
      <c r="AM193" s="86">
        <f t="shared" si="381"/>
        <v>0</v>
      </c>
      <c r="AN193" s="86">
        <f t="shared" si="381"/>
        <v>0</v>
      </c>
      <c r="AO193" s="86">
        <f t="shared" si="381"/>
        <v>0</v>
      </c>
      <c r="AP193" s="86">
        <f t="shared" si="381"/>
        <v>0</v>
      </c>
      <c r="AQ193" s="86">
        <f t="shared" si="381"/>
        <v>0</v>
      </c>
      <c r="AR193" s="86">
        <f t="shared" si="381"/>
        <v>0</v>
      </c>
      <c r="AS193" s="86">
        <f t="shared" si="381"/>
        <v>0</v>
      </c>
      <c r="AT193" s="86">
        <f t="shared" si="381"/>
        <v>0</v>
      </c>
      <c r="AU193" s="86">
        <f t="shared" si="381"/>
        <v>0</v>
      </c>
      <c r="AV193" s="86">
        <f t="shared" si="275"/>
        <v>0</v>
      </c>
      <c r="AW193" s="93">
        <f t="shared" si="276"/>
        <v>0</v>
      </c>
      <c r="AY193" s="86">
        <f t="shared" si="277"/>
        <v>0</v>
      </c>
      <c r="AZ193" s="86">
        <f t="shared" si="278"/>
        <v>0</v>
      </c>
      <c r="BA193" s="86">
        <f t="shared" si="279"/>
        <v>0</v>
      </c>
      <c r="BB193" s="86">
        <f t="shared" si="280"/>
        <v>0</v>
      </c>
      <c r="BC193" s="86">
        <f t="shared" si="281"/>
        <v>0</v>
      </c>
      <c r="BD193" s="86">
        <f t="shared" si="282"/>
        <v>0</v>
      </c>
    </row>
    <row r="194" spans="2:56" x14ac:dyDescent="0.3">
      <c r="B194" s="201" t="s">
        <v>212</v>
      </c>
      <c r="C194" s="180">
        <f>SUM(C398,C1010)</f>
        <v>0</v>
      </c>
      <c r="D194" s="181">
        <f>SUM(D398,D1010)</f>
        <v>0</v>
      </c>
      <c r="E194" s="182">
        <f t="shared" si="269"/>
        <v>0</v>
      </c>
      <c r="F194" s="180">
        <f>SUM(F398,F1010)</f>
        <v>0</v>
      </c>
      <c r="G194" s="181">
        <f>SUM(G398,G1010)</f>
        <v>0</v>
      </c>
      <c r="H194" s="182">
        <f t="shared" si="270"/>
        <v>0</v>
      </c>
      <c r="I194" s="180">
        <f>SUM(I398,I1010)</f>
        <v>0</v>
      </c>
      <c r="J194" s="183">
        <f>SUM(J398,J1010)</f>
        <v>0</v>
      </c>
      <c r="K194" s="184">
        <f t="shared" si="251"/>
        <v>0</v>
      </c>
      <c r="L194" s="180">
        <f>SUM(L398,L1010)</f>
        <v>0</v>
      </c>
      <c r="M194" s="183">
        <f t="shared" si="380"/>
        <v>0</v>
      </c>
      <c r="N194" s="185">
        <f t="shared" si="380"/>
        <v>0</v>
      </c>
      <c r="O194" s="180">
        <f t="shared" si="380"/>
        <v>0</v>
      </c>
      <c r="P194" s="185">
        <f t="shared" si="380"/>
        <v>0</v>
      </c>
      <c r="Q194" s="177">
        <f t="shared" si="380"/>
        <v>0</v>
      </c>
      <c r="R194" s="185">
        <f t="shared" si="380"/>
        <v>0</v>
      </c>
      <c r="S194" s="185">
        <f t="shared" si="380"/>
        <v>0</v>
      </c>
      <c r="T194" s="178">
        <f t="shared" si="380"/>
        <v>0</v>
      </c>
      <c r="U194" s="157"/>
      <c r="V194" s="180">
        <f>SUM(V398,V1010)</f>
        <v>0</v>
      </c>
      <c r="W194" s="185">
        <f>SUM(W398,W1010)</f>
        <v>0</v>
      </c>
      <c r="X194" s="177">
        <f t="shared" si="272"/>
        <v>0</v>
      </c>
      <c r="Y194" s="185">
        <f>SUM(Y398,Y1010)</f>
        <v>0</v>
      </c>
      <c r="Z194" s="185">
        <f>SUM(Z398,Z1010)</f>
        <v>0</v>
      </c>
      <c r="AA194" s="178">
        <f t="shared" si="284"/>
        <v>0</v>
      </c>
      <c r="AB194" s="157"/>
      <c r="AC194" s="180">
        <f>SUM(AC398,AC1010)</f>
        <v>0</v>
      </c>
      <c r="AD194" s="185">
        <f>SUM(AD398,AD1010)</f>
        <v>0</v>
      </c>
      <c r="AE194" s="177">
        <f t="shared" si="273"/>
        <v>0</v>
      </c>
      <c r="AF194" s="185">
        <f>SUM(AF398,AF1010)</f>
        <v>0</v>
      </c>
      <c r="AG194" s="185">
        <f>SUM(AG398,AG1010)</f>
        <v>0</v>
      </c>
      <c r="AH194" s="178">
        <f t="shared" si="285"/>
        <v>0</v>
      </c>
      <c r="AJ194" s="86">
        <f t="shared" si="381"/>
        <v>0</v>
      </c>
      <c r="AK194" s="86">
        <f t="shared" si="381"/>
        <v>0</v>
      </c>
      <c r="AL194" s="86">
        <f t="shared" si="381"/>
        <v>0</v>
      </c>
      <c r="AM194" s="86">
        <f t="shared" si="381"/>
        <v>0</v>
      </c>
      <c r="AN194" s="86">
        <f t="shared" si="381"/>
        <v>0</v>
      </c>
      <c r="AO194" s="86">
        <f t="shared" si="381"/>
        <v>0</v>
      </c>
      <c r="AP194" s="86">
        <f t="shared" si="381"/>
        <v>0</v>
      </c>
      <c r="AQ194" s="86">
        <f t="shared" si="381"/>
        <v>0</v>
      </c>
      <c r="AR194" s="86">
        <f t="shared" si="381"/>
        <v>0</v>
      </c>
      <c r="AS194" s="86">
        <f t="shared" si="381"/>
        <v>0</v>
      </c>
      <c r="AT194" s="86">
        <f t="shared" si="381"/>
        <v>0</v>
      </c>
      <c r="AU194" s="86">
        <f t="shared" si="381"/>
        <v>0</v>
      </c>
      <c r="AV194" s="86">
        <f t="shared" si="275"/>
        <v>0</v>
      </c>
      <c r="AW194" s="93">
        <f t="shared" si="276"/>
        <v>0</v>
      </c>
      <c r="AY194" s="86">
        <f t="shared" si="277"/>
        <v>0</v>
      </c>
      <c r="AZ194" s="86">
        <f t="shared" si="278"/>
        <v>0</v>
      </c>
      <c r="BA194" s="86">
        <f t="shared" si="279"/>
        <v>0</v>
      </c>
      <c r="BB194" s="86">
        <f t="shared" si="280"/>
        <v>0</v>
      </c>
      <c r="BC194" s="86">
        <f t="shared" si="281"/>
        <v>0</v>
      </c>
      <c r="BD194" s="86">
        <f t="shared" si="282"/>
        <v>0</v>
      </c>
    </row>
    <row r="195" spans="2:56" x14ac:dyDescent="0.3">
      <c r="B195" s="179" t="s">
        <v>213</v>
      </c>
      <c r="C195" s="202">
        <f>SUM(C196)</f>
        <v>0</v>
      </c>
      <c r="D195" s="203">
        <f>SUM(D196)</f>
        <v>0</v>
      </c>
      <c r="E195" s="204">
        <f t="shared" si="269"/>
        <v>0</v>
      </c>
      <c r="F195" s="202">
        <f>SUM(F196)</f>
        <v>0</v>
      </c>
      <c r="G195" s="203">
        <f>SUM(G196)</f>
        <v>0</v>
      </c>
      <c r="H195" s="204">
        <f t="shared" si="270"/>
        <v>0</v>
      </c>
      <c r="I195" s="202">
        <f>SUM(I196)</f>
        <v>0</v>
      </c>
      <c r="J195" s="205">
        <f>SUM(J196)</f>
        <v>0</v>
      </c>
      <c r="K195" s="206">
        <f t="shared" si="251"/>
        <v>0</v>
      </c>
      <c r="L195" s="202">
        <f>SUM(L196)</f>
        <v>0</v>
      </c>
      <c r="M195" s="205">
        <f>SUM(M196)</f>
        <v>0</v>
      </c>
      <c r="N195" s="207">
        <f>SUM(N196)</f>
        <v>0</v>
      </c>
      <c r="O195" s="202">
        <f t="shared" ref="O195:T195" si="382">SUM(O196)</f>
        <v>0</v>
      </c>
      <c r="P195" s="207">
        <f t="shared" si="382"/>
        <v>0</v>
      </c>
      <c r="Q195" s="208">
        <f t="shared" si="382"/>
        <v>0</v>
      </c>
      <c r="R195" s="209">
        <f t="shared" si="382"/>
        <v>0</v>
      </c>
      <c r="S195" s="209">
        <f t="shared" si="382"/>
        <v>0</v>
      </c>
      <c r="T195" s="210">
        <f t="shared" si="382"/>
        <v>0</v>
      </c>
      <c r="U195" s="91"/>
      <c r="V195" s="202">
        <f>SUM(V196)</f>
        <v>0</v>
      </c>
      <c r="W195" s="207">
        <f>SUM(W196)</f>
        <v>0</v>
      </c>
      <c r="X195" s="208">
        <f t="shared" si="272"/>
        <v>0</v>
      </c>
      <c r="Y195" s="209">
        <f>SUM(Y196)</f>
        <v>0</v>
      </c>
      <c r="Z195" s="209">
        <f>SUM(Z196)</f>
        <v>0</v>
      </c>
      <c r="AA195" s="210">
        <f t="shared" si="284"/>
        <v>0</v>
      </c>
      <c r="AB195" s="91"/>
      <c r="AC195" s="202">
        <f>SUM(AC196)</f>
        <v>0</v>
      </c>
      <c r="AD195" s="207">
        <f>SUM(AD196)</f>
        <v>0</v>
      </c>
      <c r="AE195" s="208">
        <f t="shared" si="273"/>
        <v>0</v>
      </c>
      <c r="AF195" s="209">
        <f>SUM(AF196)</f>
        <v>0</v>
      </c>
      <c r="AG195" s="209">
        <f>SUM(AG196)</f>
        <v>0</v>
      </c>
      <c r="AH195" s="210">
        <f t="shared" si="285"/>
        <v>0</v>
      </c>
      <c r="AJ195" s="205">
        <f t="shared" ref="AJ195:AU195" si="383">SUM(AJ196)</f>
        <v>0</v>
      </c>
      <c r="AK195" s="205">
        <f t="shared" si="383"/>
        <v>0</v>
      </c>
      <c r="AL195" s="205">
        <f t="shared" si="383"/>
        <v>0</v>
      </c>
      <c r="AM195" s="205">
        <f t="shared" si="383"/>
        <v>0</v>
      </c>
      <c r="AN195" s="205">
        <f t="shared" si="383"/>
        <v>0</v>
      </c>
      <c r="AO195" s="205">
        <f t="shared" si="383"/>
        <v>0</v>
      </c>
      <c r="AP195" s="205">
        <f t="shared" si="383"/>
        <v>0</v>
      </c>
      <c r="AQ195" s="205">
        <f t="shared" si="383"/>
        <v>0</v>
      </c>
      <c r="AR195" s="205">
        <f t="shared" si="383"/>
        <v>0</v>
      </c>
      <c r="AS195" s="205">
        <f t="shared" si="383"/>
        <v>0</v>
      </c>
      <c r="AT195" s="205">
        <f t="shared" si="383"/>
        <v>0</v>
      </c>
      <c r="AU195" s="205">
        <f t="shared" si="383"/>
        <v>0</v>
      </c>
      <c r="AV195" s="205">
        <f t="shared" si="275"/>
        <v>0</v>
      </c>
      <c r="AW195" s="211">
        <f t="shared" si="276"/>
        <v>0</v>
      </c>
      <c r="AY195" s="205">
        <f t="shared" si="277"/>
        <v>0</v>
      </c>
      <c r="AZ195" s="205">
        <f t="shared" si="278"/>
        <v>0</v>
      </c>
      <c r="BA195" s="205">
        <f t="shared" si="279"/>
        <v>0</v>
      </c>
      <c r="BB195" s="205">
        <f t="shared" si="280"/>
        <v>0</v>
      </c>
      <c r="BC195" s="205">
        <f t="shared" si="281"/>
        <v>0</v>
      </c>
      <c r="BD195" s="205">
        <f t="shared" si="282"/>
        <v>0</v>
      </c>
    </row>
    <row r="196" spans="2:56" x14ac:dyDescent="0.3">
      <c r="B196" s="201" t="s">
        <v>105</v>
      </c>
      <c r="C196" s="180">
        <f>SUM(C400,C1012)</f>
        <v>0</v>
      </c>
      <c r="D196" s="181">
        <f>SUM(D400,D1012)</f>
        <v>0</v>
      </c>
      <c r="E196" s="182">
        <f t="shared" si="269"/>
        <v>0</v>
      </c>
      <c r="F196" s="180">
        <f>SUM(F400,F1012)</f>
        <v>0</v>
      </c>
      <c r="G196" s="181">
        <f>SUM(G400,G1012)</f>
        <v>0</v>
      </c>
      <c r="H196" s="182">
        <f t="shared" si="270"/>
        <v>0</v>
      </c>
      <c r="I196" s="180">
        <f>SUM(I400,I1012)</f>
        <v>0</v>
      </c>
      <c r="J196" s="183">
        <f>SUM(J400,J1012)</f>
        <v>0</v>
      </c>
      <c r="K196" s="184">
        <f t="shared" si="251"/>
        <v>0</v>
      </c>
      <c r="L196" s="180">
        <f>SUM(L400,L1012)</f>
        <v>0</v>
      </c>
      <c r="M196" s="183">
        <f>SUM(M400,M1012)</f>
        <v>0</v>
      </c>
      <c r="N196" s="185">
        <f>SUM(N400,N1012)</f>
        <v>0</v>
      </c>
      <c r="O196" s="180">
        <f t="shared" ref="O196:T196" si="384">SUM(O400,O1012)</f>
        <v>0</v>
      </c>
      <c r="P196" s="185">
        <f t="shared" si="384"/>
        <v>0</v>
      </c>
      <c r="Q196" s="177">
        <f t="shared" si="384"/>
        <v>0</v>
      </c>
      <c r="R196" s="185">
        <f t="shared" si="384"/>
        <v>0</v>
      </c>
      <c r="S196" s="185">
        <f t="shared" si="384"/>
        <v>0</v>
      </c>
      <c r="T196" s="178">
        <f t="shared" si="384"/>
        <v>0</v>
      </c>
      <c r="U196" s="157"/>
      <c r="V196" s="180">
        <f>SUM(V400,V1012)</f>
        <v>0</v>
      </c>
      <c r="W196" s="185">
        <f>SUM(W400,W1012)</f>
        <v>0</v>
      </c>
      <c r="X196" s="177">
        <f t="shared" si="272"/>
        <v>0</v>
      </c>
      <c r="Y196" s="185">
        <f>SUM(Y400,Y1012)</f>
        <v>0</v>
      </c>
      <c r="Z196" s="185">
        <f>SUM(Z400,Z1012)</f>
        <v>0</v>
      </c>
      <c r="AA196" s="178">
        <f t="shared" si="284"/>
        <v>0</v>
      </c>
      <c r="AB196" s="157"/>
      <c r="AC196" s="180">
        <f>SUM(AC400,AC1012)</f>
        <v>0</v>
      </c>
      <c r="AD196" s="185">
        <f>SUM(AD400,AD1012)</f>
        <v>0</v>
      </c>
      <c r="AE196" s="177">
        <f t="shared" si="273"/>
        <v>0</v>
      </c>
      <c r="AF196" s="185">
        <f>SUM(AF400,AF1012)</f>
        <v>0</v>
      </c>
      <c r="AG196" s="185">
        <f>SUM(AG400,AG1012)</f>
        <v>0</v>
      </c>
      <c r="AH196" s="178">
        <f t="shared" si="285"/>
        <v>0</v>
      </c>
      <c r="AJ196" s="86">
        <f t="shared" ref="AJ196:AU196" si="385">SUM(AJ400,AJ1012)</f>
        <v>0</v>
      </c>
      <c r="AK196" s="86">
        <f t="shared" si="385"/>
        <v>0</v>
      </c>
      <c r="AL196" s="86">
        <f t="shared" si="385"/>
        <v>0</v>
      </c>
      <c r="AM196" s="86">
        <f t="shared" si="385"/>
        <v>0</v>
      </c>
      <c r="AN196" s="86">
        <f t="shared" si="385"/>
        <v>0</v>
      </c>
      <c r="AO196" s="86">
        <f t="shared" si="385"/>
        <v>0</v>
      </c>
      <c r="AP196" s="86">
        <f t="shared" si="385"/>
        <v>0</v>
      </c>
      <c r="AQ196" s="86">
        <f t="shared" si="385"/>
        <v>0</v>
      </c>
      <c r="AR196" s="86">
        <f t="shared" si="385"/>
        <v>0</v>
      </c>
      <c r="AS196" s="86">
        <f t="shared" si="385"/>
        <v>0</v>
      </c>
      <c r="AT196" s="86">
        <f t="shared" si="385"/>
        <v>0</v>
      </c>
      <c r="AU196" s="86">
        <f t="shared" si="385"/>
        <v>0</v>
      </c>
      <c r="AV196" s="86">
        <f t="shared" si="275"/>
        <v>0</v>
      </c>
      <c r="AW196" s="93">
        <f t="shared" si="276"/>
        <v>0</v>
      </c>
      <c r="AY196" s="86">
        <f t="shared" si="277"/>
        <v>0</v>
      </c>
      <c r="AZ196" s="86">
        <f t="shared" si="278"/>
        <v>0</v>
      </c>
      <c r="BA196" s="86">
        <f t="shared" si="279"/>
        <v>0</v>
      </c>
      <c r="BB196" s="86">
        <f t="shared" si="280"/>
        <v>0</v>
      </c>
      <c r="BC196" s="86">
        <f t="shared" si="281"/>
        <v>0</v>
      </c>
      <c r="BD196" s="86">
        <f t="shared" si="282"/>
        <v>0</v>
      </c>
    </row>
    <row r="197" spans="2:56" x14ac:dyDescent="0.3">
      <c r="B197" s="176" t="s">
        <v>214</v>
      </c>
      <c r="C197" s="202">
        <f>SUM(C198,C202)</f>
        <v>18137308</v>
      </c>
      <c r="D197" s="203">
        <f>SUM(D198,D202)</f>
        <v>10381509.710000001</v>
      </c>
      <c r="E197" s="204">
        <f t="shared" si="269"/>
        <v>0.57238426507395701</v>
      </c>
      <c r="F197" s="202">
        <f>SUM(F198,F202)</f>
        <v>23578639</v>
      </c>
      <c r="G197" s="203">
        <f>SUM(G198,G202)</f>
        <v>23531665.049999997</v>
      </c>
      <c r="H197" s="204">
        <f t="shared" si="270"/>
        <v>0.99800777517311312</v>
      </c>
      <c r="I197" s="202">
        <f>SUM(I198,I202)</f>
        <v>16283896</v>
      </c>
      <c r="J197" s="205">
        <f>SUM(J198,J202)</f>
        <v>16130069.280000001</v>
      </c>
      <c r="K197" s="206">
        <f t="shared" si="251"/>
        <v>0.9905534449495379</v>
      </c>
      <c r="L197" s="202">
        <f>SUM(L198,L202)</f>
        <v>24691450</v>
      </c>
      <c r="M197" s="205">
        <f>SUM(M198,M202)</f>
        <v>27686404</v>
      </c>
      <c r="N197" s="207">
        <f>SUM(N198,N202)</f>
        <v>0</v>
      </c>
      <c r="O197" s="202">
        <f t="shared" ref="O197:T197" si="386">SUM(O198,O202)</f>
        <v>15854912</v>
      </c>
      <c r="P197" s="207">
        <f t="shared" si="386"/>
        <v>99888</v>
      </c>
      <c r="Q197" s="208">
        <f t="shared" si="386"/>
        <v>15954800</v>
      </c>
      <c r="R197" s="209">
        <f t="shared" si="386"/>
        <v>0</v>
      </c>
      <c r="S197" s="209">
        <f t="shared" si="386"/>
        <v>0</v>
      </c>
      <c r="T197" s="210">
        <f t="shared" si="386"/>
        <v>15954800</v>
      </c>
      <c r="U197" s="91"/>
      <c r="V197" s="202">
        <f>SUM(V198,V202)</f>
        <v>17797006</v>
      </c>
      <c r="W197" s="207">
        <f>SUM(W198,W202)</f>
        <v>0</v>
      </c>
      <c r="X197" s="208">
        <f t="shared" si="272"/>
        <v>17797006</v>
      </c>
      <c r="Y197" s="209">
        <f>SUM(Y198,Y202)</f>
        <v>0</v>
      </c>
      <c r="Z197" s="209">
        <f>SUM(Z198,Z202)</f>
        <v>0</v>
      </c>
      <c r="AA197" s="210">
        <f t="shared" si="284"/>
        <v>17797006</v>
      </c>
      <c r="AB197" s="91"/>
      <c r="AC197" s="202">
        <f>SUM(AC198,AC202)</f>
        <v>18599743</v>
      </c>
      <c r="AD197" s="207">
        <f>SUM(AD198,AD202)</f>
        <v>0</v>
      </c>
      <c r="AE197" s="208">
        <f t="shared" si="273"/>
        <v>18599743</v>
      </c>
      <c r="AF197" s="209">
        <f>SUM(AF198,AF202)</f>
        <v>0</v>
      </c>
      <c r="AG197" s="209">
        <f>SUM(AG198,AG202)</f>
        <v>4212000</v>
      </c>
      <c r="AH197" s="210">
        <f t="shared" si="285"/>
        <v>22811743</v>
      </c>
      <c r="AJ197" s="205">
        <f t="shared" ref="AJ197:AU197" si="387">SUM(AJ198,AJ202)</f>
        <v>1047447.6699999999</v>
      </c>
      <c r="AK197" s="205">
        <f t="shared" si="387"/>
        <v>1047000.6699999999</v>
      </c>
      <c r="AL197" s="205">
        <f t="shared" si="387"/>
        <v>1047000.6699999999</v>
      </c>
      <c r="AM197" s="205">
        <f t="shared" si="387"/>
        <v>1047000.6699999999</v>
      </c>
      <c r="AN197" s="205">
        <f t="shared" si="387"/>
        <v>1047000.6699999999</v>
      </c>
      <c r="AO197" s="205">
        <f t="shared" si="387"/>
        <v>3012500</v>
      </c>
      <c r="AP197" s="205">
        <f t="shared" si="387"/>
        <v>2476846.2999999998</v>
      </c>
      <c r="AQ197" s="205">
        <f t="shared" si="387"/>
        <v>1046000.6699999999</v>
      </c>
      <c r="AR197" s="205">
        <f t="shared" si="387"/>
        <v>1046000.6699999999</v>
      </c>
      <c r="AS197" s="205">
        <f t="shared" si="387"/>
        <v>1046000.6699999999</v>
      </c>
      <c r="AT197" s="205">
        <f t="shared" si="387"/>
        <v>1046000.6699999999</v>
      </c>
      <c r="AU197" s="205">
        <f t="shared" si="387"/>
        <v>1046000.6699999999</v>
      </c>
      <c r="AV197" s="205">
        <f t="shared" si="275"/>
        <v>15954799.999999998</v>
      </c>
      <c r="AW197" s="211">
        <f t="shared" si="276"/>
        <v>0</v>
      </c>
      <c r="AY197" s="205">
        <f t="shared" si="277"/>
        <v>3141449.01</v>
      </c>
      <c r="AZ197" s="205">
        <f t="shared" si="278"/>
        <v>5106501.34</v>
      </c>
      <c r="BA197" s="205">
        <f t="shared" si="279"/>
        <v>4568847.6399999997</v>
      </c>
      <c r="BB197" s="205">
        <f t="shared" si="280"/>
        <v>3138002.01</v>
      </c>
      <c r="BC197" s="205">
        <f t="shared" si="281"/>
        <v>15954799.999999998</v>
      </c>
      <c r="BD197" s="205">
        <f t="shared" si="282"/>
        <v>0</v>
      </c>
    </row>
    <row r="198" spans="2:56" x14ac:dyDescent="0.3">
      <c r="B198" s="179" t="s">
        <v>215</v>
      </c>
      <c r="C198" s="202">
        <f>SUM(C199:C201)</f>
        <v>11618114</v>
      </c>
      <c r="D198" s="203">
        <f>SUM(D199:D201)</f>
        <v>9353327.2100000009</v>
      </c>
      <c r="E198" s="204">
        <f t="shared" si="269"/>
        <v>0.80506416187687613</v>
      </c>
      <c r="F198" s="202">
        <f>SUM(F199:F201)</f>
        <v>14476731</v>
      </c>
      <c r="G198" s="203">
        <f>SUM(G199:G201)</f>
        <v>14476729.939999999</v>
      </c>
      <c r="H198" s="204">
        <f t="shared" si="270"/>
        <v>0.9999999267790497</v>
      </c>
      <c r="I198" s="202">
        <f>SUM(I199:I201)</f>
        <v>11595656</v>
      </c>
      <c r="J198" s="205">
        <f>SUM(J199:J201)</f>
        <v>11577055.770000001</v>
      </c>
      <c r="K198" s="206">
        <f t="shared" si="251"/>
        <v>0.99839593120044279</v>
      </c>
      <c r="L198" s="202">
        <f>SUM(L199:L201)</f>
        <v>14805959</v>
      </c>
      <c r="M198" s="205">
        <f>SUM(M199:M201)</f>
        <v>13095940</v>
      </c>
      <c r="N198" s="207">
        <f>SUM(N199:N201)</f>
        <v>0</v>
      </c>
      <c r="O198" s="202">
        <f t="shared" ref="O198:T198" si="388">SUM(O199:O201)</f>
        <v>12959412</v>
      </c>
      <c r="P198" s="207">
        <f t="shared" si="388"/>
        <v>99888</v>
      </c>
      <c r="Q198" s="208">
        <f t="shared" si="388"/>
        <v>13059300</v>
      </c>
      <c r="R198" s="209">
        <f t="shared" si="388"/>
        <v>0</v>
      </c>
      <c r="S198" s="209">
        <f t="shared" si="388"/>
        <v>0</v>
      </c>
      <c r="T198" s="210">
        <f t="shared" si="388"/>
        <v>13059300</v>
      </c>
      <c r="U198" s="91"/>
      <c r="V198" s="202">
        <f>SUM(V199:V201)</f>
        <v>12582790</v>
      </c>
      <c r="W198" s="207">
        <f>SUM(W199:W201)</f>
        <v>0</v>
      </c>
      <c r="X198" s="208">
        <f t="shared" si="272"/>
        <v>12582790</v>
      </c>
      <c r="Y198" s="209">
        <f>SUM(Y199:Y201)</f>
        <v>0</v>
      </c>
      <c r="Z198" s="209">
        <f>SUM(Z199:Z201)</f>
        <v>0</v>
      </c>
      <c r="AA198" s="210">
        <f t="shared" si="284"/>
        <v>12582790</v>
      </c>
      <c r="AB198" s="91"/>
      <c r="AC198" s="202">
        <f>SUM(AC199:AC201)</f>
        <v>13149016</v>
      </c>
      <c r="AD198" s="207">
        <f>SUM(AD199:AD201)</f>
        <v>0</v>
      </c>
      <c r="AE198" s="208">
        <f t="shared" si="273"/>
        <v>13149016</v>
      </c>
      <c r="AF198" s="209">
        <f>SUM(AF199:AF201)</f>
        <v>0</v>
      </c>
      <c r="AG198" s="209">
        <f>SUM(AG199:AG201)</f>
        <v>4212000</v>
      </c>
      <c r="AH198" s="210">
        <f t="shared" si="285"/>
        <v>17361016</v>
      </c>
      <c r="AJ198" s="205">
        <f t="shared" ref="AJ198:AU198" si="389">SUM(AJ199:AJ201)</f>
        <v>1047447.6699999999</v>
      </c>
      <c r="AK198" s="205">
        <f t="shared" si="389"/>
        <v>1047000.6699999999</v>
      </c>
      <c r="AL198" s="205">
        <f t="shared" si="389"/>
        <v>1047000.6699999999</v>
      </c>
      <c r="AM198" s="205">
        <f t="shared" si="389"/>
        <v>1047000.6699999999</v>
      </c>
      <c r="AN198" s="205">
        <f t="shared" si="389"/>
        <v>1047000.6699999999</v>
      </c>
      <c r="AO198" s="205">
        <f t="shared" si="389"/>
        <v>1047000</v>
      </c>
      <c r="AP198" s="205">
        <f t="shared" si="389"/>
        <v>1546846.2999999998</v>
      </c>
      <c r="AQ198" s="205">
        <f t="shared" si="389"/>
        <v>1046000.6699999999</v>
      </c>
      <c r="AR198" s="205">
        <f t="shared" si="389"/>
        <v>1046000.6699999999</v>
      </c>
      <c r="AS198" s="205">
        <f t="shared" si="389"/>
        <v>1046000.6699999999</v>
      </c>
      <c r="AT198" s="205">
        <f t="shared" si="389"/>
        <v>1046000.6699999999</v>
      </c>
      <c r="AU198" s="205">
        <f t="shared" si="389"/>
        <v>1046000.6699999999</v>
      </c>
      <c r="AV198" s="205">
        <f t="shared" si="275"/>
        <v>13059300</v>
      </c>
      <c r="AW198" s="211">
        <f t="shared" si="276"/>
        <v>0</v>
      </c>
      <c r="AY198" s="205">
        <f t="shared" si="277"/>
        <v>3141449.01</v>
      </c>
      <c r="AZ198" s="205">
        <f t="shared" si="278"/>
        <v>3141001.34</v>
      </c>
      <c r="BA198" s="205">
        <f t="shared" si="279"/>
        <v>3638847.6399999997</v>
      </c>
      <c r="BB198" s="205">
        <f t="shared" si="280"/>
        <v>3138002.01</v>
      </c>
      <c r="BC198" s="205">
        <f t="shared" si="281"/>
        <v>13059299.999999998</v>
      </c>
      <c r="BD198" s="205">
        <f t="shared" si="282"/>
        <v>0</v>
      </c>
    </row>
    <row r="199" spans="2:56" x14ac:dyDescent="0.3">
      <c r="B199" s="201" t="s">
        <v>216</v>
      </c>
      <c r="C199" s="180">
        <f t="shared" ref="C199:D201" si="390">SUM(C403,C1015)</f>
        <v>7325954</v>
      </c>
      <c r="D199" s="181">
        <f t="shared" si="390"/>
        <v>7325007.3700000001</v>
      </c>
      <c r="E199" s="182">
        <f t="shared" si="269"/>
        <v>0.99987078406443719</v>
      </c>
      <c r="F199" s="180">
        <f t="shared" ref="F199:G201" si="391">SUM(F403,F1015)</f>
        <v>8004062</v>
      </c>
      <c r="G199" s="181">
        <f t="shared" si="391"/>
        <v>8004061.8799999999</v>
      </c>
      <c r="H199" s="182">
        <f t="shared" si="270"/>
        <v>0.99999998500761234</v>
      </c>
      <c r="I199" s="180">
        <f t="shared" ref="I199:J201" si="392">SUM(I403,I1015)</f>
        <v>9032739</v>
      </c>
      <c r="J199" s="183">
        <f t="shared" si="392"/>
        <v>9032738.7800000012</v>
      </c>
      <c r="K199" s="184">
        <f t="shared" si="251"/>
        <v>0.9999999756441541</v>
      </c>
      <c r="L199" s="180">
        <f>SUM(L403,L1015)</f>
        <v>10805959</v>
      </c>
      <c r="M199" s="183">
        <f t="shared" ref="M199:T201" si="393">SUM(M403,M1015)</f>
        <v>9095940</v>
      </c>
      <c r="N199" s="185">
        <f t="shared" si="393"/>
        <v>0</v>
      </c>
      <c r="O199" s="180">
        <f t="shared" si="393"/>
        <v>12059412</v>
      </c>
      <c r="P199" s="185">
        <f t="shared" si="393"/>
        <v>999888</v>
      </c>
      <c r="Q199" s="177">
        <f t="shared" si="393"/>
        <v>13059300</v>
      </c>
      <c r="R199" s="185">
        <f t="shared" si="393"/>
        <v>0</v>
      </c>
      <c r="S199" s="185">
        <f t="shared" si="393"/>
        <v>0</v>
      </c>
      <c r="T199" s="178">
        <f t="shared" si="393"/>
        <v>13059300</v>
      </c>
      <c r="U199" s="157"/>
      <c r="V199" s="180">
        <f t="shared" ref="V199:W201" si="394">SUM(V403,V1015)</f>
        <v>12582790</v>
      </c>
      <c r="W199" s="185">
        <f t="shared" si="394"/>
        <v>0</v>
      </c>
      <c r="X199" s="177">
        <f t="shared" si="272"/>
        <v>12582790</v>
      </c>
      <c r="Y199" s="185">
        <f t="shared" ref="Y199:Z201" si="395">SUM(Y403,Y1015)</f>
        <v>0</v>
      </c>
      <c r="Z199" s="185">
        <f t="shared" si="395"/>
        <v>0</v>
      </c>
      <c r="AA199" s="178">
        <f t="shared" si="284"/>
        <v>12582790</v>
      </c>
      <c r="AB199" s="157"/>
      <c r="AC199" s="180">
        <f t="shared" ref="AC199:AD201" si="396">SUM(AC403,AC1015)</f>
        <v>13149016</v>
      </c>
      <c r="AD199" s="185">
        <f t="shared" si="396"/>
        <v>0</v>
      </c>
      <c r="AE199" s="177">
        <f t="shared" si="273"/>
        <v>13149016</v>
      </c>
      <c r="AF199" s="185">
        <f t="shared" ref="AF199:AG201" si="397">SUM(AF403,AF1015)</f>
        <v>0</v>
      </c>
      <c r="AG199" s="185">
        <f t="shared" si="397"/>
        <v>0</v>
      </c>
      <c r="AH199" s="178">
        <f t="shared" si="285"/>
        <v>13149016</v>
      </c>
      <c r="AJ199" s="86">
        <f t="shared" ref="AJ199:AU201" si="398">SUM(AJ403,AJ1015)</f>
        <v>1047447.6699999999</v>
      </c>
      <c r="AK199" s="86">
        <f t="shared" si="398"/>
        <v>1047000.6699999999</v>
      </c>
      <c r="AL199" s="86">
        <f t="shared" si="398"/>
        <v>1047000.6699999999</v>
      </c>
      <c r="AM199" s="86">
        <f t="shared" si="398"/>
        <v>1047000.6699999999</v>
      </c>
      <c r="AN199" s="86">
        <f t="shared" si="398"/>
        <v>1047000.6699999999</v>
      </c>
      <c r="AO199" s="86">
        <f t="shared" si="398"/>
        <v>1047000</v>
      </c>
      <c r="AP199" s="86">
        <f t="shared" si="398"/>
        <v>1546846.2999999998</v>
      </c>
      <c r="AQ199" s="86">
        <f t="shared" si="398"/>
        <v>1046000.6699999999</v>
      </c>
      <c r="AR199" s="86">
        <f t="shared" si="398"/>
        <v>1046000.6699999999</v>
      </c>
      <c r="AS199" s="86">
        <f t="shared" si="398"/>
        <v>1046000.6699999999</v>
      </c>
      <c r="AT199" s="86">
        <f t="shared" si="398"/>
        <v>1046000.6699999999</v>
      </c>
      <c r="AU199" s="86">
        <f t="shared" si="398"/>
        <v>1046000.6699999999</v>
      </c>
      <c r="AV199" s="86">
        <f t="shared" si="275"/>
        <v>13059300</v>
      </c>
      <c r="AW199" s="93">
        <f t="shared" si="276"/>
        <v>0</v>
      </c>
      <c r="AY199" s="86">
        <f t="shared" si="277"/>
        <v>3141449.01</v>
      </c>
      <c r="AZ199" s="86">
        <f t="shared" si="278"/>
        <v>3141001.34</v>
      </c>
      <c r="BA199" s="86">
        <f t="shared" si="279"/>
        <v>3638847.6399999997</v>
      </c>
      <c r="BB199" s="86">
        <f t="shared" si="280"/>
        <v>3138002.01</v>
      </c>
      <c r="BC199" s="86">
        <f t="shared" si="281"/>
        <v>13059299.999999998</v>
      </c>
      <c r="BD199" s="86">
        <f t="shared" si="282"/>
        <v>0</v>
      </c>
    </row>
    <row r="200" spans="2:56" x14ac:dyDescent="0.3">
      <c r="B200" s="201" t="s">
        <v>217</v>
      </c>
      <c r="C200" s="180">
        <f t="shared" si="390"/>
        <v>4292160</v>
      </c>
      <c r="D200" s="181">
        <f t="shared" si="390"/>
        <v>2028319.84</v>
      </c>
      <c r="E200" s="182">
        <f t="shared" si="269"/>
        <v>0.47256389323790354</v>
      </c>
      <c r="F200" s="180">
        <f t="shared" si="391"/>
        <v>6472669</v>
      </c>
      <c r="G200" s="181">
        <f t="shared" si="391"/>
        <v>6472668.0599999996</v>
      </c>
      <c r="H200" s="182">
        <f t="shared" si="270"/>
        <v>0.99999985477397335</v>
      </c>
      <c r="I200" s="180">
        <f t="shared" si="392"/>
        <v>2544317</v>
      </c>
      <c r="J200" s="183">
        <f t="shared" si="392"/>
        <v>2544316.9900000002</v>
      </c>
      <c r="K200" s="184">
        <f t="shared" si="251"/>
        <v>0.99999999606967227</v>
      </c>
      <c r="L200" s="180">
        <f>SUM(L404,L1016)</f>
        <v>4000000</v>
      </c>
      <c r="M200" s="183">
        <f t="shared" si="393"/>
        <v>4000000</v>
      </c>
      <c r="N200" s="185">
        <f t="shared" si="393"/>
        <v>0</v>
      </c>
      <c r="O200" s="180">
        <f t="shared" si="393"/>
        <v>900000</v>
      </c>
      <c r="P200" s="185">
        <f t="shared" si="393"/>
        <v>-900000</v>
      </c>
      <c r="Q200" s="177">
        <f t="shared" si="393"/>
        <v>0</v>
      </c>
      <c r="R200" s="185">
        <f t="shared" si="393"/>
        <v>0</v>
      </c>
      <c r="S200" s="185">
        <f t="shared" si="393"/>
        <v>0</v>
      </c>
      <c r="T200" s="178">
        <f t="shared" si="393"/>
        <v>0</v>
      </c>
      <c r="U200" s="157"/>
      <c r="V200" s="180">
        <f t="shared" si="394"/>
        <v>0</v>
      </c>
      <c r="W200" s="185">
        <f t="shared" si="394"/>
        <v>0</v>
      </c>
      <c r="X200" s="177">
        <f t="shared" si="272"/>
        <v>0</v>
      </c>
      <c r="Y200" s="185">
        <f t="shared" si="395"/>
        <v>0</v>
      </c>
      <c r="Z200" s="185">
        <f t="shared" si="395"/>
        <v>0</v>
      </c>
      <c r="AA200" s="178">
        <f t="shared" si="284"/>
        <v>0</v>
      </c>
      <c r="AB200" s="157"/>
      <c r="AC200" s="180">
        <f t="shared" si="396"/>
        <v>0</v>
      </c>
      <c r="AD200" s="185">
        <f t="shared" si="396"/>
        <v>0</v>
      </c>
      <c r="AE200" s="177">
        <f t="shared" si="273"/>
        <v>0</v>
      </c>
      <c r="AF200" s="185">
        <f t="shared" si="397"/>
        <v>0</v>
      </c>
      <c r="AG200" s="185">
        <f t="shared" si="397"/>
        <v>4212000</v>
      </c>
      <c r="AH200" s="178">
        <f t="shared" si="285"/>
        <v>4212000</v>
      </c>
      <c r="AJ200" s="86">
        <f t="shared" si="398"/>
        <v>0</v>
      </c>
      <c r="AK200" s="86">
        <f t="shared" si="398"/>
        <v>0</v>
      </c>
      <c r="AL200" s="86">
        <f t="shared" si="398"/>
        <v>0</v>
      </c>
      <c r="AM200" s="86">
        <f t="shared" si="398"/>
        <v>0</v>
      </c>
      <c r="AN200" s="86">
        <f t="shared" si="398"/>
        <v>0</v>
      </c>
      <c r="AO200" s="86">
        <f t="shared" si="398"/>
        <v>0</v>
      </c>
      <c r="AP200" s="86">
        <f t="shared" si="398"/>
        <v>0</v>
      </c>
      <c r="AQ200" s="86">
        <f t="shared" si="398"/>
        <v>0</v>
      </c>
      <c r="AR200" s="86">
        <f t="shared" si="398"/>
        <v>0</v>
      </c>
      <c r="AS200" s="86">
        <f t="shared" si="398"/>
        <v>0</v>
      </c>
      <c r="AT200" s="86">
        <f t="shared" si="398"/>
        <v>0</v>
      </c>
      <c r="AU200" s="86">
        <f t="shared" si="398"/>
        <v>0</v>
      </c>
      <c r="AV200" s="86">
        <f t="shared" si="275"/>
        <v>0</v>
      </c>
      <c r="AW200" s="93">
        <f t="shared" si="276"/>
        <v>0</v>
      </c>
      <c r="AY200" s="86">
        <f t="shared" si="277"/>
        <v>0</v>
      </c>
      <c r="AZ200" s="86">
        <f t="shared" si="278"/>
        <v>0</v>
      </c>
      <c r="BA200" s="86">
        <f t="shared" si="279"/>
        <v>0</v>
      </c>
      <c r="BB200" s="86">
        <f t="shared" si="280"/>
        <v>0</v>
      </c>
      <c r="BC200" s="86">
        <f t="shared" si="281"/>
        <v>0</v>
      </c>
      <c r="BD200" s="86">
        <f t="shared" si="282"/>
        <v>0</v>
      </c>
    </row>
    <row r="201" spans="2:56" x14ac:dyDescent="0.3">
      <c r="B201" s="201" t="s">
        <v>218</v>
      </c>
      <c r="C201" s="180">
        <f t="shared" si="390"/>
        <v>0</v>
      </c>
      <c r="D201" s="181">
        <f t="shared" si="390"/>
        <v>0</v>
      </c>
      <c r="E201" s="182">
        <f t="shared" si="269"/>
        <v>0</v>
      </c>
      <c r="F201" s="180">
        <f t="shared" si="391"/>
        <v>0</v>
      </c>
      <c r="G201" s="181">
        <f t="shared" si="391"/>
        <v>0</v>
      </c>
      <c r="H201" s="182">
        <f t="shared" si="270"/>
        <v>0</v>
      </c>
      <c r="I201" s="180">
        <f t="shared" si="392"/>
        <v>18600</v>
      </c>
      <c r="J201" s="183">
        <f t="shared" si="392"/>
        <v>0</v>
      </c>
      <c r="K201" s="184">
        <f t="shared" ref="K201:K219" si="399">IFERROR(J201/I201,0)</f>
        <v>0</v>
      </c>
      <c r="L201" s="180">
        <f>SUM(L405,L1017)</f>
        <v>0</v>
      </c>
      <c r="M201" s="183">
        <f t="shared" si="393"/>
        <v>0</v>
      </c>
      <c r="N201" s="185">
        <f t="shared" si="393"/>
        <v>0</v>
      </c>
      <c r="O201" s="180">
        <f t="shared" si="393"/>
        <v>0</v>
      </c>
      <c r="P201" s="185">
        <f t="shared" si="393"/>
        <v>0</v>
      </c>
      <c r="Q201" s="177">
        <f t="shared" si="393"/>
        <v>0</v>
      </c>
      <c r="R201" s="185">
        <f t="shared" si="393"/>
        <v>0</v>
      </c>
      <c r="S201" s="185">
        <f t="shared" si="393"/>
        <v>0</v>
      </c>
      <c r="T201" s="178">
        <f t="shared" si="393"/>
        <v>0</v>
      </c>
      <c r="U201" s="157"/>
      <c r="V201" s="180">
        <f t="shared" si="394"/>
        <v>0</v>
      </c>
      <c r="W201" s="185">
        <f t="shared" si="394"/>
        <v>0</v>
      </c>
      <c r="X201" s="177">
        <f t="shared" si="272"/>
        <v>0</v>
      </c>
      <c r="Y201" s="185">
        <f t="shared" si="395"/>
        <v>0</v>
      </c>
      <c r="Z201" s="185">
        <f t="shared" si="395"/>
        <v>0</v>
      </c>
      <c r="AA201" s="178">
        <f t="shared" si="284"/>
        <v>0</v>
      </c>
      <c r="AB201" s="157"/>
      <c r="AC201" s="180">
        <f t="shared" si="396"/>
        <v>0</v>
      </c>
      <c r="AD201" s="185">
        <f t="shared" si="396"/>
        <v>0</v>
      </c>
      <c r="AE201" s="177">
        <f t="shared" si="273"/>
        <v>0</v>
      </c>
      <c r="AF201" s="185">
        <f t="shared" si="397"/>
        <v>0</v>
      </c>
      <c r="AG201" s="185">
        <f t="shared" si="397"/>
        <v>0</v>
      </c>
      <c r="AH201" s="178">
        <f t="shared" si="285"/>
        <v>0</v>
      </c>
      <c r="AJ201" s="86">
        <f t="shared" si="398"/>
        <v>0</v>
      </c>
      <c r="AK201" s="86">
        <f t="shared" si="398"/>
        <v>0</v>
      </c>
      <c r="AL201" s="86">
        <f t="shared" si="398"/>
        <v>0</v>
      </c>
      <c r="AM201" s="86">
        <f t="shared" si="398"/>
        <v>0</v>
      </c>
      <c r="AN201" s="86">
        <f t="shared" si="398"/>
        <v>0</v>
      </c>
      <c r="AO201" s="86">
        <f t="shared" si="398"/>
        <v>0</v>
      </c>
      <c r="AP201" s="86">
        <f t="shared" si="398"/>
        <v>0</v>
      </c>
      <c r="AQ201" s="86">
        <f t="shared" si="398"/>
        <v>0</v>
      </c>
      <c r="AR201" s="86">
        <f t="shared" si="398"/>
        <v>0</v>
      </c>
      <c r="AS201" s="86">
        <f t="shared" si="398"/>
        <v>0</v>
      </c>
      <c r="AT201" s="86">
        <f t="shared" si="398"/>
        <v>0</v>
      </c>
      <c r="AU201" s="86">
        <f t="shared" si="398"/>
        <v>0</v>
      </c>
      <c r="AV201" s="86">
        <f t="shared" si="275"/>
        <v>0</v>
      </c>
      <c r="AW201" s="93">
        <f t="shared" si="276"/>
        <v>0</v>
      </c>
      <c r="AY201" s="86">
        <f t="shared" si="277"/>
        <v>0</v>
      </c>
      <c r="AZ201" s="86">
        <f t="shared" si="278"/>
        <v>0</v>
      </c>
      <c r="BA201" s="86">
        <f t="shared" si="279"/>
        <v>0</v>
      </c>
      <c r="BB201" s="86">
        <f t="shared" si="280"/>
        <v>0</v>
      </c>
      <c r="BC201" s="86">
        <f t="shared" si="281"/>
        <v>0</v>
      </c>
      <c r="BD201" s="86">
        <f t="shared" si="282"/>
        <v>0</v>
      </c>
    </row>
    <row r="202" spans="2:56" x14ac:dyDescent="0.3">
      <c r="B202" s="179" t="s">
        <v>219</v>
      </c>
      <c r="C202" s="202">
        <f>SUM(C203:C209)</f>
        <v>6519194</v>
      </c>
      <c r="D202" s="203">
        <f>SUM(D203:D209)</f>
        <v>1028182.5</v>
      </c>
      <c r="E202" s="204">
        <f t="shared" si="269"/>
        <v>0.15771619927248676</v>
      </c>
      <c r="F202" s="202">
        <f>SUM(F203:F209)</f>
        <v>9101908</v>
      </c>
      <c r="G202" s="203">
        <f>SUM(G203:G209)</f>
        <v>9054935.1099999994</v>
      </c>
      <c r="H202" s="204">
        <f t="shared" si="270"/>
        <v>0.99483922601722619</v>
      </c>
      <c r="I202" s="202">
        <f>SUM(I203:I209)</f>
        <v>4688240</v>
      </c>
      <c r="J202" s="205">
        <f>SUM(J203:J209)</f>
        <v>4553013.5100000007</v>
      </c>
      <c r="K202" s="206">
        <f t="shared" si="399"/>
        <v>0.97115623560227304</v>
      </c>
      <c r="L202" s="202">
        <f>SUM(L203:L209)</f>
        <v>9885491</v>
      </c>
      <c r="M202" s="205">
        <f>SUM(M203:M209)</f>
        <v>14590464</v>
      </c>
      <c r="N202" s="207">
        <f>SUM(N203:N209)</f>
        <v>0</v>
      </c>
      <c r="O202" s="202">
        <f t="shared" ref="O202:T202" si="400">SUM(O203:O209)</f>
        <v>2895500</v>
      </c>
      <c r="P202" s="207">
        <f t="shared" si="400"/>
        <v>0</v>
      </c>
      <c r="Q202" s="208">
        <f t="shared" si="400"/>
        <v>2895500</v>
      </c>
      <c r="R202" s="209">
        <f t="shared" si="400"/>
        <v>0</v>
      </c>
      <c r="S202" s="209">
        <f t="shared" si="400"/>
        <v>0</v>
      </c>
      <c r="T202" s="210">
        <f t="shared" si="400"/>
        <v>2895500</v>
      </c>
      <c r="U202" s="91"/>
      <c r="V202" s="202">
        <f>SUM(V203:V209)</f>
        <v>5214216</v>
      </c>
      <c r="W202" s="207">
        <f>SUM(W203:W209)</f>
        <v>0</v>
      </c>
      <c r="X202" s="208">
        <f t="shared" si="272"/>
        <v>5214216</v>
      </c>
      <c r="Y202" s="209">
        <f>SUM(Y203:Y209)</f>
        <v>0</v>
      </c>
      <c r="Z202" s="209">
        <f>SUM(Z203:Z209)</f>
        <v>0</v>
      </c>
      <c r="AA202" s="210">
        <f t="shared" si="284"/>
        <v>5214216</v>
      </c>
      <c r="AB202" s="91"/>
      <c r="AC202" s="202">
        <f>SUM(AC203:AC209)</f>
        <v>5450727</v>
      </c>
      <c r="AD202" s="207">
        <f>SUM(AD203:AD209)</f>
        <v>0</v>
      </c>
      <c r="AE202" s="208">
        <f t="shared" si="273"/>
        <v>5450727</v>
      </c>
      <c r="AF202" s="209">
        <f>SUM(AF203:AF209)</f>
        <v>0</v>
      </c>
      <c r="AG202" s="209">
        <f>SUM(AG203:AG209)</f>
        <v>0</v>
      </c>
      <c r="AH202" s="210">
        <f t="shared" si="285"/>
        <v>5450727</v>
      </c>
      <c r="AJ202" s="205">
        <f t="shared" ref="AJ202:AU202" si="401">SUM(AJ203:AJ209)</f>
        <v>0</v>
      </c>
      <c r="AK202" s="205">
        <f t="shared" si="401"/>
        <v>0</v>
      </c>
      <c r="AL202" s="205">
        <f t="shared" si="401"/>
        <v>0</v>
      </c>
      <c r="AM202" s="205">
        <f t="shared" si="401"/>
        <v>0</v>
      </c>
      <c r="AN202" s="205">
        <f t="shared" si="401"/>
        <v>0</v>
      </c>
      <c r="AO202" s="205">
        <f t="shared" si="401"/>
        <v>1965500</v>
      </c>
      <c r="AP202" s="205">
        <f t="shared" si="401"/>
        <v>930000</v>
      </c>
      <c r="AQ202" s="205">
        <f t="shared" si="401"/>
        <v>0</v>
      </c>
      <c r="AR202" s="205">
        <f t="shared" si="401"/>
        <v>0</v>
      </c>
      <c r="AS202" s="205">
        <f t="shared" si="401"/>
        <v>0</v>
      </c>
      <c r="AT202" s="205">
        <f t="shared" si="401"/>
        <v>0</v>
      </c>
      <c r="AU202" s="205">
        <f t="shared" si="401"/>
        <v>0</v>
      </c>
      <c r="AV202" s="205">
        <f t="shared" si="275"/>
        <v>2895500</v>
      </c>
      <c r="AW202" s="211">
        <f t="shared" si="276"/>
        <v>0</v>
      </c>
      <c r="AY202" s="205">
        <f t="shared" si="277"/>
        <v>0</v>
      </c>
      <c r="AZ202" s="205">
        <f t="shared" si="278"/>
        <v>1965500</v>
      </c>
      <c r="BA202" s="205">
        <f t="shared" si="279"/>
        <v>930000</v>
      </c>
      <c r="BB202" s="205">
        <f t="shared" si="280"/>
        <v>0</v>
      </c>
      <c r="BC202" s="205">
        <f t="shared" si="281"/>
        <v>2895500</v>
      </c>
      <c r="BD202" s="205">
        <f t="shared" si="282"/>
        <v>0</v>
      </c>
    </row>
    <row r="203" spans="2:56" x14ac:dyDescent="0.3">
      <c r="B203" s="201" t="s">
        <v>220</v>
      </c>
      <c r="C203" s="180">
        <f t="shared" ref="C203:D214" si="402">SUM(C407,C1019)</f>
        <v>0</v>
      </c>
      <c r="D203" s="181">
        <f t="shared" si="402"/>
        <v>0</v>
      </c>
      <c r="E203" s="182">
        <f t="shared" si="269"/>
        <v>0</v>
      </c>
      <c r="F203" s="180">
        <f t="shared" ref="F203:G214" si="403">SUM(F407,F1019)</f>
        <v>112242</v>
      </c>
      <c r="G203" s="181">
        <f t="shared" si="403"/>
        <v>111411.41</v>
      </c>
      <c r="H203" s="182">
        <f t="shared" si="270"/>
        <v>0.99260000712745677</v>
      </c>
      <c r="I203" s="180">
        <f t="shared" ref="I203:J214" si="404">SUM(I407,I1019)</f>
        <v>200079</v>
      </c>
      <c r="J203" s="183">
        <f t="shared" si="404"/>
        <v>104078.45</v>
      </c>
      <c r="K203" s="184">
        <f t="shared" si="399"/>
        <v>0.52018677622339171</v>
      </c>
      <c r="L203" s="180">
        <f t="shared" ref="L203:T214" si="405">SUM(L407,L1019)</f>
        <v>300000</v>
      </c>
      <c r="M203" s="183">
        <f t="shared" si="405"/>
        <v>384954</v>
      </c>
      <c r="N203" s="185">
        <f t="shared" si="405"/>
        <v>0</v>
      </c>
      <c r="O203" s="180">
        <f t="shared" si="405"/>
        <v>0</v>
      </c>
      <c r="P203" s="185">
        <f t="shared" si="405"/>
        <v>0</v>
      </c>
      <c r="Q203" s="177">
        <f t="shared" si="405"/>
        <v>0</v>
      </c>
      <c r="R203" s="185">
        <f t="shared" si="405"/>
        <v>0</v>
      </c>
      <c r="S203" s="185">
        <f t="shared" si="405"/>
        <v>0</v>
      </c>
      <c r="T203" s="178">
        <f t="shared" si="405"/>
        <v>0</v>
      </c>
      <c r="U203" s="157"/>
      <c r="V203" s="180">
        <f t="shared" ref="V203:W214" si="406">SUM(V407,V1019)</f>
        <v>450000</v>
      </c>
      <c r="W203" s="185">
        <f t="shared" si="406"/>
        <v>0</v>
      </c>
      <c r="X203" s="177">
        <f t="shared" si="272"/>
        <v>450000</v>
      </c>
      <c r="Y203" s="185">
        <f t="shared" ref="Y203:Z214" si="407">SUM(Y407,Y1019)</f>
        <v>0</v>
      </c>
      <c r="Z203" s="185">
        <f t="shared" si="407"/>
        <v>0</v>
      </c>
      <c r="AA203" s="178">
        <f t="shared" si="284"/>
        <v>450000</v>
      </c>
      <c r="AB203" s="157"/>
      <c r="AC203" s="180">
        <f t="shared" ref="AC203:AD214" si="408">SUM(AC407,AC1019)</f>
        <v>0</v>
      </c>
      <c r="AD203" s="185">
        <f t="shared" si="408"/>
        <v>0</v>
      </c>
      <c r="AE203" s="177">
        <f t="shared" si="273"/>
        <v>0</v>
      </c>
      <c r="AF203" s="185">
        <f t="shared" ref="AF203:AG214" si="409">SUM(AF407,AF1019)</f>
        <v>0</v>
      </c>
      <c r="AG203" s="185">
        <f t="shared" si="409"/>
        <v>0</v>
      </c>
      <c r="AH203" s="178">
        <f t="shared" si="285"/>
        <v>0</v>
      </c>
      <c r="AJ203" s="86">
        <f t="shared" ref="AJ203:AU214" si="410">SUM(AJ407,AJ1019)</f>
        <v>0</v>
      </c>
      <c r="AK203" s="86">
        <f t="shared" si="410"/>
        <v>0</v>
      </c>
      <c r="AL203" s="86">
        <f t="shared" si="410"/>
        <v>0</v>
      </c>
      <c r="AM203" s="86">
        <f t="shared" si="410"/>
        <v>0</v>
      </c>
      <c r="AN203" s="86">
        <f t="shared" si="410"/>
        <v>0</v>
      </c>
      <c r="AO203" s="86">
        <f t="shared" si="410"/>
        <v>0</v>
      </c>
      <c r="AP203" s="86">
        <f t="shared" si="410"/>
        <v>0</v>
      </c>
      <c r="AQ203" s="86">
        <f t="shared" si="410"/>
        <v>0</v>
      </c>
      <c r="AR203" s="86">
        <f t="shared" si="410"/>
        <v>0</v>
      </c>
      <c r="AS203" s="86">
        <f t="shared" si="410"/>
        <v>0</v>
      </c>
      <c r="AT203" s="86">
        <f t="shared" si="410"/>
        <v>0</v>
      </c>
      <c r="AU203" s="86">
        <f t="shared" si="410"/>
        <v>0</v>
      </c>
      <c r="AV203" s="86">
        <f t="shared" si="275"/>
        <v>0</v>
      </c>
      <c r="AW203" s="93">
        <f t="shared" si="276"/>
        <v>0</v>
      </c>
      <c r="AY203" s="86">
        <f t="shared" si="277"/>
        <v>0</v>
      </c>
      <c r="AZ203" s="86">
        <f t="shared" si="278"/>
        <v>0</v>
      </c>
      <c r="BA203" s="86">
        <f t="shared" si="279"/>
        <v>0</v>
      </c>
      <c r="BB203" s="86">
        <f t="shared" si="280"/>
        <v>0</v>
      </c>
      <c r="BC203" s="86">
        <f t="shared" si="281"/>
        <v>0</v>
      </c>
      <c r="BD203" s="86">
        <f t="shared" si="282"/>
        <v>0</v>
      </c>
    </row>
    <row r="204" spans="2:56" x14ac:dyDescent="0.3">
      <c r="B204" s="201" t="s">
        <v>221</v>
      </c>
      <c r="C204" s="180">
        <f t="shared" si="402"/>
        <v>301000</v>
      </c>
      <c r="D204" s="181">
        <f t="shared" si="402"/>
        <v>0</v>
      </c>
      <c r="E204" s="182">
        <f t="shared" si="269"/>
        <v>0</v>
      </c>
      <c r="F204" s="180">
        <f t="shared" si="403"/>
        <v>290213</v>
      </c>
      <c r="G204" s="181">
        <f t="shared" si="403"/>
        <v>290212.84999999998</v>
      </c>
      <c r="H204" s="182">
        <f t="shared" si="270"/>
        <v>0.9999994831382466</v>
      </c>
      <c r="I204" s="180">
        <f t="shared" si="404"/>
        <v>92844</v>
      </c>
      <c r="J204" s="183">
        <f t="shared" si="404"/>
        <v>77375.990000000005</v>
      </c>
      <c r="K204" s="184">
        <f t="shared" si="399"/>
        <v>0.8333978501572531</v>
      </c>
      <c r="L204" s="180">
        <f t="shared" si="405"/>
        <v>400000</v>
      </c>
      <c r="M204" s="183">
        <f t="shared" si="405"/>
        <v>510000</v>
      </c>
      <c r="N204" s="185">
        <f t="shared" si="405"/>
        <v>0</v>
      </c>
      <c r="O204" s="180">
        <f t="shared" si="405"/>
        <v>930000</v>
      </c>
      <c r="P204" s="185">
        <f t="shared" si="405"/>
        <v>0</v>
      </c>
      <c r="Q204" s="177">
        <f t="shared" si="405"/>
        <v>930000</v>
      </c>
      <c r="R204" s="185">
        <f t="shared" si="405"/>
        <v>0</v>
      </c>
      <c r="S204" s="185">
        <f t="shared" si="405"/>
        <v>0</v>
      </c>
      <c r="T204" s="178">
        <f t="shared" si="405"/>
        <v>930000</v>
      </c>
      <c r="U204" s="157"/>
      <c r="V204" s="180">
        <f t="shared" si="406"/>
        <v>1680000</v>
      </c>
      <c r="W204" s="185">
        <f t="shared" si="406"/>
        <v>0</v>
      </c>
      <c r="X204" s="177">
        <f t="shared" si="272"/>
        <v>1680000</v>
      </c>
      <c r="Y204" s="185">
        <f t="shared" si="407"/>
        <v>0</v>
      </c>
      <c r="Z204" s="185">
        <f t="shared" si="407"/>
        <v>0</v>
      </c>
      <c r="AA204" s="178">
        <f t="shared" si="284"/>
        <v>1680000</v>
      </c>
      <c r="AB204" s="157"/>
      <c r="AC204" s="180">
        <f t="shared" si="408"/>
        <v>800000</v>
      </c>
      <c r="AD204" s="185">
        <f t="shared" si="408"/>
        <v>0</v>
      </c>
      <c r="AE204" s="177">
        <f t="shared" si="273"/>
        <v>800000</v>
      </c>
      <c r="AF204" s="185">
        <f t="shared" si="409"/>
        <v>0</v>
      </c>
      <c r="AG204" s="185">
        <f t="shared" si="409"/>
        <v>0</v>
      </c>
      <c r="AH204" s="178">
        <f t="shared" si="285"/>
        <v>800000</v>
      </c>
      <c r="AJ204" s="86">
        <f t="shared" si="410"/>
        <v>0</v>
      </c>
      <c r="AK204" s="86">
        <f t="shared" si="410"/>
        <v>0</v>
      </c>
      <c r="AL204" s="86">
        <f t="shared" si="410"/>
        <v>0</v>
      </c>
      <c r="AM204" s="86">
        <f t="shared" si="410"/>
        <v>0</v>
      </c>
      <c r="AN204" s="86">
        <f t="shared" si="410"/>
        <v>0</v>
      </c>
      <c r="AO204" s="86">
        <f t="shared" si="410"/>
        <v>0</v>
      </c>
      <c r="AP204" s="86">
        <f t="shared" si="410"/>
        <v>930000</v>
      </c>
      <c r="AQ204" s="86">
        <f t="shared" si="410"/>
        <v>0</v>
      </c>
      <c r="AR204" s="86">
        <f t="shared" si="410"/>
        <v>0</v>
      </c>
      <c r="AS204" s="86">
        <f t="shared" si="410"/>
        <v>0</v>
      </c>
      <c r="AT204" s="86">
        <f t="shared" si="410"/>
        <v>0</v>
      </c>
      <c r="AU204" s="86">
        <f t="shared" si="410"/>
        <v>0</v>
      </c>
      <c r="AV204" s="86">
        <f t="shared" si="275"/>
        <v>930000</v>
      </c>
      <c r="AW204" s="93">
        <f t="shared" si="276"/>
        <v>0</v>
      </c>
      <c r="AY204" s="86">
        <f t="shared" si="277"/>
        <v>0</v>
      </c>
      <c r="AZ204" s="86">
        <f t="shared" si="278"/>
        <v>0</v>
      </c>
      <c r="BA204" s="86">
        <f t="shared" si="279"/>
        <v>930000</v>
      </c>
      <c r="BB204" s="86">
        <f t="shared" si="280"/>
        <v>0</v>
      </c>
      <c r="BC204" s="86">
        <f t="shared" si="281"/>
        <v>930000</v>
      </c>
      <c r="BD204" s="86">
        <f t="shared" si="282"/>
        <v>0</v>
      </c>
    </row>
    <row r="205" spans="2:56" x14ac:dyDescent="0.3">
      <c r="B205" s="201" t="s">
        <v>222</v>
      </c>
      <c r="C205" s="180">
        <f t="shared" si="402"/>
        <v>0</v>
      </c>
      <c r="D205" s="181">
        <f t="shared" si="402"/>
        <v>0</v>
      </c>
      <c r="E205" s="182">
        <f t="shared" si="269"/>
        <v>0</v>
      </c>
      <c r="F205" s="180">
        <f t="shared" si="403"/>
        <v>305047</v>
      </c>
      <c r="G205" s="181">
        <f t="shared" si="403"/>
        <v>305046.7</v>
      </c>
      <c r="H205" s="182">
        <f t="shared" si="270"/>
        <v>0.99999901654499146</v>
      </c>
      <c r="I205" s="180">
        <f t="shared" si="404"/>
        <v>0</v>
      </c>
      <c r="J205" s="183">
        <f t="shared" si="404"/>
        <v>0</v>
      </c>
      <c r="K205" s="184">
        <f t="shared" si="399"/>
        <v>0</v>
      </c>
      <c r="L205" s="180">
        <f t="shared" si="405"/>
        <v>128100</v>
      </c>
      <c r="M205" s="183">
        <f t="shared" si="405"/>
        <v>3938119</v>
      </c>
      <c r="N205" s="185">
        <f t="shared" si="405"/>
        <v>0</v>
      </c>
      <c r="O205" s="180">
        <f t="shared" si="405"/>
        <v>0</v>
      </c>
      <c r="P205" s="185">
        <f t="shared" si="405"/>
        <v>0</v>
      </c>
      <c r="Q205" s="177">
        <f t="shared" si="405"/>
        <v>0</v>
      </c>
      <c r="R205" s="185">
        <f t="shared" si="405"/>
        <v>0</v>
      </c>
      <c r="S205" s="185">
        <f t="shared" si="405"/>
        <v>0</v>
      </c>
      <c r="T205" s="178">
        <f t="shared" si="405"/>
        <v>0</v>
      </c>
      <c r="U205" s="157"/>
      <c r="V205" s="180">
        <f t="shared" si="406"/>
        <v>0</v>
      </c>
      <c r="W205" s="185">
        <f t="shared" si="406"/>
        <v>0</v>
      </c>
      <c r="X205" s="177">
        <f t="shared" si="272"/>
        <v>0</v>
      </c>
      <c r="Y205" s="185">
        <f t="shared" si="407"/>
        <v>0</v>
      </c>
      <c r="Z205" s="185">
        <f t="shared" si="407"/>
        <v>0</v>
      </c>
      <c r="AA205" s="178">
        <f t="shared" si="284"/>
        <v>0</v>
      </c>
      <c r="AB205" s="157"/>
      <c r="AC205" s="180">
        <f t="shared" si="408"/>
        <v>0</v>
      </c>
      <c r="AD205" s="185">
        <f t="shared" si="408"/>
        <v>0</v>
      </c>
      <c r="AE205" s="177">
        <f t="shared" si="273"/>
        <v>0</v>
      </c>
      <c r="AF205" s="185">
        <f t="shared" si="409"/>
        <v>0</v>
      </c>
      <c r="AG205" s="185">
        <f t="shared" si="409"/>
        <v>0</v>
      </c>
      <c r="AH205" s="178">
        <f t="shared" si="285"/>
        <v>0</v>
      </c>
      <c r="AJ205" s="86">
        <f t="shared" si="410"/>
        <v>0</v>
      </c>
      <c r="AK205" s="86">
        <f t="shared" si="410"/>
        <v>0</v>
      </c>
      <c r="AL205" s="86">
        <f t="shared" si="410"/>
        <v>0</v>
      </c>
      <c r="AM205" s="86">
        <f t="shared" si="410"/>
        <v>0</v>
      </c>
      <c r="AN205" s="86">
        <f t="shared" si="410"/>
        <v>0</v>
      </c>
      <c r="AO205" s="86">
        <f t="shared" si="410"/>
        <v>0</v>
      </c>
      <c r="AP205" s="86">
        <f t="shared" si="410"/>
        <v>0</v>
      </c>
      <c r="AQ205" s="86">
        <f t="shared" si="410"/>
        <v>0</v>
      </c>
      <c r="AR205" s="86">
        <f t="shared" si="410"/>
        <v>0</v>
      </c>
      <c r="AS205" s="86">
        <f t="shared" si="410"/>
        <v>0</v>
      </c>
      <c r="AT205" s="86">
        <f t="shared" si="410"/>
        <v>0</v>
      </c>
      <c r="AU205" s="86">
        <f t="shared" si="410"/>
        <v>0</v>
      </c>
      <c r="AV205" s="86">
        <f t="shared" si="275"/>
        <v>0</v>
      </c>
      <c r="AW205" s="93">
        <f t="shared" si="276"/>
        <v>0</v>
      </c>
      <c r="AY205" s="86">
        <f t="shared" si="277"/>
        <v>0</v>
      </c>
      <c r="AZ205" s="86">
        <f t="shared" si="278"/>
        <v>0</v>
      </c>
      <c r="BA205" s="86">
        <f t="shared" si="279"/>
        <v>0</v>
      </c>
      <c r="BB205" s="86">
        <f t="shared" si="280"/>
        <v>0</v>
      </c>
      <c r="BC205" s="86">
        <f t="shared" si="281"/>
        <v>0</v>
      </c>
      <c r="BD205" s="86">
        <f t="shared" si="282"/>
        <v>0</v>
      </c>
    </row>
    <row r="206" spans="2:56" x14ac:dyDescent="0.3">
      <c r="B206" s="201" t="s">
        <v>223</v>
      </c>
      <c r="C206" s="180">
        <f t="shared" si="402"/>
        <v>100000</v>
      </c>
      <c r="D206" s="181">
        <f t="shared" si="402"/>
        <v>88368.89</v>
      </c>
      <c r="E206" s="182">
        <f t="shared" si="269"/>
        <v>0.8836889</v>
      </c>
      <c r="F206" s="180">
        <f t="shared" si="403"/>
        <v>0</v>
      </c>
      <c r="G206" s="181">
        <f t="shared" si="403"/>
        <v>5750</v>
      </c>
      <c r="H206" s="182">
        <f t="shared" si="270"/>
        <v>0</v>
      </c>
      <c r="I206" s="180">
        <f t="shared" si="404"/>
        <v>32251</v>
      </c>
      <c r="J206" s="183">
        <f t="shared" si="404"/>
        <v>8500</v>
      </c>
      <c r="K206" s="184">
        <f t="shared" si="399"/>
        <v>0.26355771914049175</v>
      </c>
      <c r="L206" s="180">
        <f t="shared" si="405"/>
        <v>56000</v>
      </c>
      <c r="M206" s="183">
        <f t="shared" si="405"/>
        <v>56000</v>
      </c>
      <c r="N206" s="185">
        <f t="shared" si="405"/>
        <v>0</v>
      </c>
      <c r="O206" s="180">
        <f t="shared" si="405"/>
        <v>0</v>
      </c>
      <c r="P206" s="185">
        <f t="shared" si="405"/>
        <v>0</v>
      </c>
      <c r="Q206" s="177">
        <f t="shared" si="405"/>
        <v>0</v>
      </c>
      <c r="R206" s="185">
        <f t="shared" si="405"/>
        <v>0</v>
      </c>
      <c r="S206" s="185">
        <f t="shared" si="405"/>
        <v>0</v>
      </c>
      <c r="T206" s="178">
        <f t="shared" si="405"/>
        <v>0</v>
      </c>
      <c r="U206" s="157"/>
      <c r="V206" s="180">
        <f t="shared" si="406"/>
        <v>0</v>
      </c>
      <c r="W206" s="185">
        <f t="shared" si="406"/>
        <v>0</v>
      </c>
      <c r="X206" s="177">
        <f t="shared" si="272"/>
        <v>0</v>
      </c>
      <c r="Y206" s="185">
        <f t="shared" si="407"/>
        <v>0</v>
      </c>
      <c r="Z206" s="185">
        <f t="shared" si="407"/>
        <v>0</v>
      </c>
      <c r="AA206" s="178">
        <f t="shared" si="284"/>
        <v>0</v>
      </c>
      <c r="AB206" s="157"/>
      <c r="AC206" s="180">
        <f t="shared" si="408"/>
        <v>0</v>
      </c>
      <c r="AD206" s="185">
        <f t="shared" si="408"/>
        <v>0</v>
      </c>
      <c r="AE206" s="177">
        <f t="shared" si="273"/>
        <v>0</v>
      </c>
      <c r="AF206" s="185">
        <f t="shared" si="409"/>
        <v>0</v>
      </c>
      <c r="AG206" s="185">
        <f t="shared" si="409"/>
        <v>0</v>
      </c>
      <c r="AH206" s="178">
        <f t="shared" si="285"/>
        <v>0</v>
      </c>
      <c r="AJ206" s="86">
        <f t="shared" si="410"/>
        <v>0</v>
      </c>
      <c r="AK206" s="86">
        <f t="shared" si="410"/>
        <v>0</v>
      </c>
      <c r="AL206" s="86">
        <f t="shared" si="410"/>
        <v>0</v>
      </c>
      <c r="AM206" s="86">
        <f t="shared" si="410"/>
        <v>0</v>
      </c>
      <c r="AN206" s="86">
        <f t="shared" si="410"/>
        <v>0</v>
      </c>
      <c r="AO206" s="86">
        <f t="shared" si="410"/>
        <v>0</v>
      </c>
      <c r="AP206" s="86">
        <f t="shared" si="410"/>
        <v>0</v>
      </c>
      <c r="AQ206" s="86">
        <f t="shared" si="410"/>
        <v>0</v>
      </c>
      <c r="AR206" s="86">
        <f t="shared" si="410"/>
        <v>0</v>
      </c>
      <c r="AS206" s="86">
        <f t="shared" si="410"/>
        <v>0</v>
      </c>
      <c r="AT206" s="86">
        <f t="shared" si="410"/>
        <v>0</v>
      </c>
      <c r="AU206" s="86">
        <f t="shared" si="410"/>
        <v>0</v>
      </c>
      <c r="AV206" s="86">
        <f t="shared" si="275"/>
        <v>0</v>
      </c>
      <c r="AW206" s="93">
        <f t="shared" si="276"/>
        <v>0</v>
      </c>
      <c r="AY206" s="86">
        <f t="shared" si="277"/>
        <v>0</v>
      </c>
      <c r="AZ206" s="86">
        <f t="shared" si="278"/>
        <v>0</v>
      </c>
      <c r="BA206" s="86">
        <f t="shared" si="279"/>
        <v>0</v>
      </c>
      <c r="BB206" s="86">
        <f t="shared" si="280"/>
        <v>0</v>
      </c>
      <c r="BC206" s="86">
        <f t="shared" si="281"/>
        <v>0</v>
      </c>
      <c r="BD206" s="86">
        <f t="shared" si="282"/>
        <v>0</v>
      </c>
    </row>
    <row r="207" spans="2:56" x14ac:dyDescent="0.3">
      <c r="B207" s="201" t="s">
        <v>224</v>
      </c>
      <c r="C207" s="180">
        <f t="shared" si="402"/>
        <v>320000</v>
      </c>
      <c r="D207" s="181">
        <f t="shared" si="402"/>
        <v>269031.96000000002</v>
      </c>
      <c r="E207" s="182">
        <f t="shared" si="269"/>
        <v>0.84072487500000004</v>
      </c>
      <c r="F207" s="180">
        <f t="shared" si="403"/>
        <v>658666</v>
      </c>
      <c r="G207" s="181">
        <f t="shared" si="403"/>
        <v>658664.80000000005</v>
      </c>
      <c r="H207" s="182">
        <f t="shared" si="270"/>
        <v>0.99999817813580794</v>
      </c>
      <c r="I207" s="180">
        <f t="shared" si="404"/>
        <v>952634</v>
      </c>
      <c r="J207" s="183">
        <f t="shared" si="404"/>
        <v>952633.55</v>
      </c>
      <c r="K207" s="184">
        <f t="shared" si="399"/>
        <v>0.99999952762550992</v>
      </c>
      <c r="L207" s="180">
        <f t="shared" si="405"/>
        <v>944000</v>
      </c>
      <c r="M207" s="183">
        <f t="shared" si="405"/>
        <v>944000</v>
      </c>
      <c r="N207" s="185">
        <f t="shared" si="405"/>
        <v>0</v>
      </c>
      <c r="O207" s="180">
        <f t="shared" si="405"/>
        <v>0</v>
      </c>
      <c r="P207" s="185">
        <f t="shared" si="405"/>
        <v>0</v>
      </c>
      <c r="Q207" s="177">
        <f t="shared" si="405"/>
        <v>0</v>
      </c>
      <c r="R207" s="185">
        <f t="shared" si="405"/>
        <v>0</v>
      </c>
      <c r="S207" s="185">
        <f t="shared" si="405"/>
        <v>0</v>
      </c>
      <c r="T207" s="178">
        <f t="shared" si="405"/>
        <v>0</v>
      </c>
      <c r="U207" s="157"/>
      <c r="V207" s="180">
        <f t="shared" si="406"/>
        <v>0</v>
      </c>
      <c r="W207" s="185">
        <f t="shared" si="406"/>
        <v>0</v>
      </c>
      <c r="X207" s="177">
        <f t="shared" si="272"/>
        <v>0</v>
      </c>
      <c r="Y207" s="185">
        <f t="shared" si="407"/>
        <v>0</v>
      </c>
      <c r="Z207" s="185">
        <f t="shared" si="407"/>
        <v>0</v>
      </c>
      <c r="AA207" s="178">
        <f t="shared" si="284"/>
        <v>0</v>
      </c>
      <c r="AB207" s="157"/>
      <c r="AC207" s="180">
        <f t="shared" si="408"/>
        <v>0</v>
      </c>
      <c r="AD207" s="185">
        <f t="shared" si="408"/>
        <v>0</v>
      </c>
      <c r="AE207" s="177">
        <f t="shared" si="273"/>
        <v>0</v>
      </c>
      <c r="AF207" s="185">
        <f t="shared" si="409"/>
        <v>0</v>
      </c>
      <c r="AG207" s="185">
        <f t="shared" si="409"/>
        <v>0</v>
      </c>
      <c r="AH207" s="178">
        <f t="shared" si="285"/>
        <v>0</v>
      </c>
      <c r="AJ207" s="86">
        <f t="shared" si="410"/>
        <v>0</v>
      </c>
      <c r="AK207" s="86">
        <f t="shared" si="410"/>
        <v>0</v>
      </c>
      <c r="AL207" s="86">
        <f t="shared" si="410"/>
        <v>0</v>
      </c>
      <c r="AM207" s="86">
        <f t="shared" si="410"/>
        <v>0</v>
      </c>
      <c r="AN207" s="86">
        <f t="shared" si="410"/>
        <v>0</v>
      </c>
      <c r="AO207" s="86">
        <f t="shared" si="410"/>
        <v>0</v>
      </c>
      <c r="AP207" s="86">
        <f t="shared" si="410"/>
        <v>0</v>
      </c>
      <c r="AQ207" s="86">
        <f t="shared" si="410"/>
        <v>0</v>
      </c>
      <c r="AR207" s="86">
        <f t="shared" si="410"/>
        <v>0</v>
      </c>
      <c r="AS207" s="86">
        <f t="shared" si="410"/>
        <v>0</v>
      </c>
      <c r="AT207" s="86">
        <f t="shared" si="410"/>
        <v>0</v>
      </c>
      <c r="AU207" s="86">
        <f t="shared" si="410"/>
        <v>0</v>
      </c>
      <c r="AV207" s="86">
        <f t="shared" si="275"/>
        <v>0</v>
      </c>
      <c r="AW207" s="93">
        <f t="shared" si="276"/>
        <v>0</v>
      </c>
      <c r="AY207" s="86">
        <f t="shared" si="277"/>
        <v>0</v>
      </c>
      <c r="AZ207" s="86">
        <f t="shared" si="278"/>
        <v>0</v>
      </c>
      <c r="BA207" s="86">
        <f t="shared" si="279"/>
        <v>0</v>
      </c>
      <c r="BB207" s="86">
        <f t="shared" si="280"/>
        <v>0</v>
      </c>
      <c r="BC207" s="86">
        <f t="shared" si="281"/>
        <v>0</v>
      </c>
      <c r="BD207" s="86">
        <f t="shared" si="282"/>
        <v>0</v>
      </c>
    </row>
    <row r="208" spans="2:56" x14ac:dyDescent="0.3">
      <c r="B208" s="201" t="s">
        <v>225</v>
      </c>
      <c r="C208" s="180">
        <f t="shared" si="402"/>
        <v>0</v>
      </c>
      <c r="D208" s="181">
        <f t="shared" si="402"/>
        <v>0</v>
      </c>
      <c r="E208" s="182">
        <f t="shared" si="269"/>
        <v>0</v>
      </c>
      <c r="F208" s="180">
        <f t="shared" si="403"/>
        <v>0</v>
      </c>
      <c r="G208" s="181">
        <f t="shared" si="403"/>
        <v>0</v>
      </c>
      <c r="H208" s="182">
        <f t="shared" si="270"/>
        <v>0</v>
      </c>
      <c r="I208" s="180">
        <f t="shared" si="404"/>
        <v>24451</v>
      </c>
      <c r="J208" s="183">
        <f t="shared" si="404"/>
        <v>0</v>
      </c>
      <c r="K208" s="184">
        <f t="shared" si="399"/>
        <v>0</v>
      </c>
      <c r="L208" s="180">
        <f t="shared" si="405"/>
        <v>0</v>
      </c>
      <c r="M208" s="183">
        <f t="shared" si="405"/>
        <v>0</v>
      </c>
      <c r="N208" s="185">
        <f t="shared" si="405"/>
        <v>0</v>
      </c>
      <c r="O208" s="180">
        <f t="shared" si="405"/>
        <v>0</v>
      </c>
      <c r="P208" s="185">
        <f t="shared" si="405"/>
        <v>0</v>
      </c>
      <c r="Q208" s="177">
        <f t="shared" si="405"/>
        <v>0</v>
      </c>
      <c r="R208" s="185">
        <f t="shared" si="405"/>
        <v>0</v>
      </c>
      <c r="S208" s="185">
        <f t="shared" si="405"/>
        <v>0</v>
      </c>
      <c r="T208" s="178">
        <f t="shared" si="405"/>
        <v>0</v>
      </c>
      <c r="U208" s="157"/>
      <c r="V208" s="180">
        <f t="shared" si="406"/>
        <v>0</v>
      </c>
      <c r="W208" s="185">
        <f t="shared" si="406"/>
        <v>0</v>
      </c>
      <c r="X208" s="177">
        <f t="shared" si="272"/>
        <v>0</v>
      </c>
      <c r="Y208" s="185">
        <f t="shared" si="407"/>
        <v>0</v>
      </c>
      <c r="Z208" s="185">
        <f t="shared" si="407"/>
        <v>0</v>
      </c>
      <c r="AA208" s="178">
        <f t="shared" si="284"/>
        <v>0</v>
      </c>
      <c r="AB208" s="157"/>
      <c r="AC208" s="180">
        <f t="shared" si="408"/>
        <v>0</v>
      </c>
      <c r="AD208" s="185">
        <f t="shared" si="408"/>
        <v>0</v>
      </c>
      <c r="AE208" s="177">
        <f t="shared" si="273"/>
        <v>0</v>
      </c>
      <c r="AF208" s="185">
        <f t="shared" si="409"/>
        <v>0</v>
      </c>
      <c r="AG208" s="185">
        <f t="shared" si="409"/>
        <v>0</v>
      </c>
      <c r="AH208" s="178">
        <f t="shared" si="285"/>
        <v>0</v>
      </c>
      <c r="AJ208" s="86">
        <f t="shared" si="410"/>
        <v>0</v>
      </c>
      <c r="AK208" s="86">
        <f t="shared" si="410"/>
        <v>0</v>
      </c>
      <c r="AL208" s="86">
        <f t="shared" si="410"/>
        <v>0</v>
      </c>
      <c r="AM208" s="86">
        <f t="shared" si="410"/>
        <v>0</v>
      </c>
      <c r="AN208" s="86">
        <f t="shared" si="410"/>
        <v>0</v>
      </c>
      <c r="AO208" s="86">
        <f t="shared" si="410"/>
        <v>0</v>
      </c>
      <c r="AP208" s="86">
        <f t="shared" si="410"/>
        <v>0</v>
      </c>
      <c r="AQ208" s="86">
        <f t="shared" si="410"/>
        <v>0</v>
      </c>
      <c r="AR208" s="86">
        <f t="shared" si="410"/>
        <v>0</v>
      </c>
      <c r="AS208" s="86">
        <f t="shared" si="410"/>
        <v>0</v>
      </c>
      <c r="AT208" s="86">
        <f t="shared" si="410"/>
        <v>0</v>
      </c>
      <c r="AU208" s="86">
        <f t="shared" si="410"/>
        <v>0</v>
      </c>
      <c r="AV208" s="86">
        <f t="shared" si="275"/>
        <v>0</v>
      </c>
      <c r="AW208" s="93">
        <f t="shared" si="276"/>
        <v>0</v>
      </c>
      <c r="AY208" s="86">
        <f t="shared" si="277"/>
        <v>0</v>
      </c>
      <c r="AZ208" s="86">
        <f t="shared" si="278"/>
        <v>0</v>
      </c>
      <c r="BA208" s="86">
        <f t="shared" si="279"/>
        <v>0</v>
      </c>
      <c r="BB208" s="86">
        <f t="shared" si="280"/>
        <v>0</v>
      </c>
      <c r="BC208" s="86">
        <f t="shared" si="281"/>
        <v>0</v>
      </c>
      <c r="BD208" s="86">
        <f t="shared" si="282"/>
        <v>0</v>
      </c>
    </row>
    <row r="209" spans="2:56" x14ac:dyDescent="0.3">
      <c r="B209" s="201" t="s">
        <v>226</v>
      </c>
      <c r="C209" s="180">
        <f t="shared" si="402"/>
        <v>5798194</v>
      </c>
      <c r="D209" s="181">
        <f t="shared" si="402"/>
        <v>670781.65</v>
      </c>
      <c r="E209" s="182">
        <f t="shared" ref="E209:E214" si="411">IFERROR(D209/C209,0)</f>
        <v>0.1156880314801471</v>
      </c>
      <c r="F209" s="180">
        <f t="shared" si="403"/>
        <v>7735740</v>
      </c>
      <c r="G209" s="181">
        <f t="shared" si="403"/>
        <v>7683849.3499999996</v>
      </c>
      <c r="H209" s="182">
        <f t="shared" ref="H209:H214" si="412">IFERROR(G209/F209,0)</f>
        <v>0.99329208970311822</v>
      </c>
      <c r="I209" s="180">
        <f t="shared" si="404"/>
        <v>3385981</v>
      </c>
      <c r="J209" s="183">
        <f t="shared" si="404"/>
        <v>3410425.5200000005</v>
      </c>
      <c r="K209" s="184">
        <f t="shared" si="399"/>
        <v>1.0072193317091858</v>
      </c>
      <c r="L209" s="180">
        <f t="shared" si="405"/>
        <v>8057391</v>
      </c>
      <c r="M209" s="183">
        <f t="shared" si="405"/>
        <v>8757391</v>
      </c>
      <c r="N209" s="185">
        <f t="shared" si="405"/>
        <v>0</v>
      </c>
      <c r="O209" s="180">
        <f t="shared" si="405"/>
        <v>1965500</v>
      </c>
      <c r="P209" s="185">
        <f t="shared" si="405"/>
        <v>0</v>
      </c>
      <c r="Q209" s="177">
        <f t="shared" si="405"/>
        <v>1965500</v>
      </c>
      <c r="R209" s="185">
        <f t="shared" si="405"/>
        <v>0</v>
      </c>
      <c r="S209" s="185">
        <f t="shared" si="405"/>
        <v>0</v>
      </c>
      <c r="T209" s="178">
        <f t="shared" si="405"/>
        <v>1965500</v>
      </c>
      <c r="U209" s="157"/>
      <c r="V209" s="180">
        <f t="shared" si="406"/>
        <v>3084216</v>
      </c>
      <c r="W209" s="185">
        <f t="shared" si="406"/>
        <v>0</v>
      </c>
      <c r="X209" s="177">
        <f t="shared" ref="X209:X219" si="413">SUM(V209:W209)</f>
        <v>3084216</v>
      </c>
      <c r="Y209" s="185">
        <f t="shared" si="407"/>
        <v>0</v>
      </c>
      <c r="Z209" s="185">
        <f t="shared" si="407"/>
        <v>0</v>
      </c>
      <c r="AA209" s="178">
        <f t="shared" si="284"/>
        <v>3084216</v>
      </c>
      <c r="AB209" s="157"/>
      <c r="AC209" s="180">
        <f t="shared" si="408"/>
        <v>4650727</v>
      </c>
      <c r="AD209" s="185">
        <f t="shared" si="408"/>
        <v>0</v>
      </c>
      <c r="AE209" s="177">
        <f t="shared" ref="AE209:AE219" si="414">SUM(AC209:AD209)</f>
        <v>4650727</v>
      </c>
      <c r="AF209" s="185">
        <f t="shared" si="409"/>
        <v>0</v>
      </c>
      <c r="AG209" s="185">
        <f t="shared" si="409"/>
        <v>0</v>
      </c>
      <c r="AH209" s="178">
        <f t="shared" si="285"/>
        <v>4650727</v>
      </c>
      <c r="AJ209" s="86">
        <f t="shared" si="410"/>
        <v>0</v>
      </c>
      <c r="AK209" s="86">
        <f t="shared" si="410"/>
        <v>0</v>
      </c>
      <c r="AL209" s="86">
        <f t="shared" si="410"/>
        <v>0</v>
      </c>
      <c r="AM209" s="86">
        <f t="shared" si="410"/>
        <v>0</v>
      </c>
      <c r="AN209" s="86">
        <f t="shared" si="410"/>
        <v>0</v>
      </c>
      <c r="AO209" s="86">
        <f t="shared" si="410"/>
        <v>1965500</v>
      </c>
      <c r="AP209" s="86">
        <f t="shared" si="410"/>
        <v>0</v>
      </c>
      <c r="AQ209" s="86">
        <f t="shared" si="410"/>
        <v>0</v>
      </c>
      <c r="AR209" s="86">
        <f t="shared" si="410"/>
        <v>0</v>
      </c>
      <c r="AS209" s="86">
        <f t="shared" si="410"/>
        <v>0</v>
      </c>
      <c r="AT209" s="86">
        <f t="shared" si="410"/>
        <v>0</v>
      </c>
      <c r="AU209" s="86">
        <f t="shared" si="410"/>
        <v>0</v>
      </c>
      <c r="AV209" s="86">
        <f t="shared" ref="AV209:AV272" si="415">SUM(AJ209:AU209)</f>
        <v>1965500</v>
      </c>
      <c r="AW209" s="93">
        <f t="shared" ref="AW209:AW214" si="416">T209-AV209</f>
        <v>0</v>
      </c>
      <c r="AY209" s="86">
        <f t="shared" ref="AY209:AY214" si="417">SUM(AJ209:AL209)</f>
        <v>0</v>
      </c>
      <c r="AZ209" s="86">
        <f t="shared" ref="AZ209:AZ214" si="418">SUM(AM209:AO209)</f>
        <v>1965500</v>
      </c>
      <c r="BA209" s="86">
        <f t="shared" ref="BA209:BA214" si="419">SUM(AP209:AR209)</f>
        <v>0</v>
      </c>
      <c r="BB209" s="86">
        <f t="shared" ref="BB209:BB214" si="420">SUM(AS209:AU209)</f>
        <v>0</v>
      </c>
      <c r="BC209" s="86">
        <f t="shared" ref="BC209:BC272" si="421">SUM(AY209,AZ209,BA209,BB209)</f>
        <v>1965500</v>
      </c>
      <c r="BD209" s="86">
        <f t="shared" ref="BD209:BD214" si="422">T209-BC209</f>
        <v>0</v>
      </c>
    </row>
    <row r="210" spans="2:56" x14ac:dyDescent="0.3">
      <c r="B210" s="176" t="s">
        <v>227</v>
      </c>
      <c r="C210" s="202">
        <f t="shared" si="402"/>
        <v>0</v>
      </c>
      <c r="D210" s="203">
        <f t="shared" si="402"/>
        <v>0</v>
      </c>
      <c r="E210" s="204">
        <f t="shared" si="411"/>
        <v>0</v>
      </c>
      <c r="F210" s="202">
        <f t="shared" si="403"/>
        <v>0</v>
      </c>
      <c r="G210" s="203">
        <f t="shared" si="403"/>
        <v>0</v>
      </c>
      <c r="H210" s="204">
        <f t="shared" si="412"/>
        <v>0</v>
      </c>
      <c r="I210" s="202">
        <f t="shared" si="404"/>
        <v>0</v>
      </c>
      <c r="J210" s="205">
        <f t="shared" si="404"/>
        <v>0</v>
      </c>
      <c r="K210" s="206">
        <f t="shared" si="399"/>
        <v>0</v>
      </c>
      <c r="L210" s="202">
        <f t="shared" si="405"/>
        <v>0</v>
      </c>
      <c r="M210" s="205">
        <f t="shared" si="405"/>
        <v>0</v>
      </c>
      <c r="N210" s="207">
        <f t="shared" si="405"/>
        <v>0</v>
      </c>
      <c r="O210" s="202">
        <f t="shared" si="405"/>
        <v>0</v>
      </c>
      <c r="P210" s="207">
        <f t="shared" si="405"/>
        <v>0</v>
      </c>
      <c r="Q210" s="208">
        <f t="shared" si="405"/>
        <v>0</v>
      </c>
      <c r="R210" s="209">
        <f t="shared" si="405"/>
        <v>0</v>
      </c>
      <c r="S210" s="209">
        <f t="shared" si="405"/>
        <v>0</v>
      </c>
      <c r="T210" s="210">
        <f t="shared" si="405"/>
        <v>0</v>
      </c>
      <c r="U210" s="91"/>
      <c r="V210" s="202">
        <f t="shared" si="406"/>
        <v>0</v>
      </c>
      <c r="W210" s="207">
        <f t="shared" si="406"/>
        <v>0</v>
      </c>
      <c r="X210" s="208">
        <f t="shared" si="413"/>
        <v>0</v>
      </c>
      <c r="Y210" s="209">
        <f t="shared" si="407"/>
        <v>0</v>
      </c>
      <c r="Z210" s="209">
        <f t="shared" si="407"/>
        <v>0</v>
      </c>
      <c r="AA210" s="210">
        <f t="shared" ref="AA210:AA219" si="423">SUM(X210:Z210)</f>
        <v>0</v>
      </c>
      <c r="AB210" s="91"/>
      <c r="AC210" s="202">
        <f t="shared" si="408"/>
        <v>0</v>
      </c>
      <c r="AD210" s="207">
        <f t="shared" si="408"/>
        <v>0</v>
      </c>
      <c r="AE210" s="208">
        <f t="shared" si="414"/>
        <v>0</v>
      </c>
      <c r="AF210" s="209">
        <f t="shared" si="409"/>
        <v>0</v>
      </c>
      <c r="AG210" s="209">
        <f t="shared" si="409"/>
        <v>0</v>
      </c>
      <c r="AH210" s="210">
        <f t="shared" ref="AH210:AH219" si="424">SUM(AE210:AG210)</f>
        <v>0</v>
      </c>
      <c r="AJ210" s="205">
        <f t="shared" si="410"/>
        <v>0</v>
      </c>
      <c r="AK210" s="205">
        <f t="shared" si="410"/>
        <v>0</v>
      </c>
      <c r="AL210" s="205">
        <f t="shared" si="410"/>
        <v>0</v>
      </c>
      <c r="AM210" s="205">
        <f t="shared" si="410"/>
        <v>0</v>
      </c>
      <c r="AN210" s="205">
        <f t="shared" si="410"/>
        <v>0</v>
      </c>
      <c r="AO210" s="205">
        <f t="shared" si="410"/>
        <v>0</v>
      </c>
      <c r="AP210" s="205">
        <f t="shared" si="410"/>
        <v>0</v>
      </c>
      <c r="AQ210" s="205">
        <f t="shared" si="410"/>
        <v>0</v>
      </c>
      <c r="AR210" s="205">
        <f t="shared" si="410"/>
        <v>0</v>
      </c>
      <c r="AS210" s="205">
        <f t="shared" si="410"/>
        <v>0</v>
      </c>
      <c r="AT210" s="205">
        <f t="shared" si="410"/>
        <v>0</v>
      </c>
      <c r="AU210" s="205">
        <f t="shared" si="410"/>
        <v>0</v>
      </c>
      <c r="AV210" s="205">
        <f t="shared" si="415"/>
        <v>0</v>
      </c>
      <c r="AW210" s="211">
        <f t="shared" si="416"/>
        <v>0</v>
      </c>
      <c r="AY210" s="205">
        <f t="shared" si="417"/>
        <v>0</v>
      </c>
      <c r="AZ210" s="205">
        <f t="shared" si="418"/>
        <v>0</v>
      </c>
      <c r="BA210" s="205">
        <f t="shared" si="419"/>
        <v>0</v>
      </c>
      <c r="BB210" s="205">
        <f t="shared" si="420"/>
        <v>0</v>
      </c>
      <c r="BC210" s="205">
        <f t="shared" si="421"/>
        <v>0</v>
      </c>
      <c r="BD210" s="205">
        <f t="shared" si="422"/>
        <v>0</v>
      </c>
    </row>
    <row r="211" spans="2:56" x14ac:dyDescent="0.3">
      <c r="B211" s="176" t="s">
        <v>228</v>
      </c>
      <c r="C211" s="202">
        <f t="shared" si="402"/>
        <v>0</v>
      </c>
      <c r="D211" s="203">
        <f t="shared" si="402"/>
        <v>0</v>
      </c>
      <c r="E211" s="204">
        <f t="shared" si="411"/>
        <v>0</v>
      </c>
      <c r="F211" s="202">
        <f t="shared" si="403"/>
        <v>0</v>
      </c>
      <c r="G211" s="203">
        <f t="shared" si="403"/>
        <v>0</v>
      </c>
      <c r="H211" s="204">
        <f t="shared" si="412"/>
        <v>0</v>
      </c>
      <c r="I211" s="202">
        <f t="shared" si="404"/>
        <v>0</v>
      </c>
      <c r="J211" s="205">
        <f t="shared" si="404"/>
        <v>0</v>
      </c>
      <c r="K211" s="206">
        <f t="shared" si="399"/>
        <v>0</v>
      </c>
      <c r="L211" s="202">
        <f t="shared" si="405"/>
        <v>0</v>
      </c>
      <c r="M211" s="205">
        <f t="shared" si="405"/>
        <v>0</v>
      </c>
      <c r="N211" s="207">
        <f t="shared" si="405"/>
        <v>0</v>
      </c>
      <c r="O211" s="202">
        <f t="shared" si="405"/>
        <v>0</v>
      </c>
      <c r="P211" s="207">
        <f t="shared" si="405"/>
        <v>0</v>
      </c>
      <c r="Q211" s="208">
        <f t="shared" si="405"/>
        <v>0</v>
      </c>
      <c r="R211" s="209">
        <f t="shared" si="405"/>
        <v>0</v>
      </c>
      <c r="S211" s="209">
        <f t="shared" si="405"/>
        <v>0</v>
      </c>
      <c r="T211" s="210">
        <f t="shared" si="405"/>
        <v>0</v>
      </c>
      <c r="U211" s="91"/>
      <c r="V211" s="202">
        <f t="shared" si="406"/>
        <v>0</v>
      </c>
      <c r="W211" s="207">
        <f t="shared" si="406"/>
        <v>0</v>
      </c>
      <c r="X211" s="208">
        <f t="shared" si="413"/>
        <v>0</v>
      </c>
      <c r="Y211" s="209">
        <f t="shared" si="407"/>
        <v>0</v>
      </c>
      <c r="Z211" s="209">
        <f t="shared" si="407"/>
        <v>0</v>
      </c>
      <c r="AA211" s="210">
        <f t="shared" si="423"/>
        <v>0</v>
      </c>
      <c r="AB211" s="91"/>
      <c r="AC211" s="202">
        <f t="shared" si="408"/>
        <v>0</v>
      </c>
      <c r="AD211" s="207">
        <f t="shared" si="408"/>
        <v>0</v>
      </c>
      <c r="AE211" s="208">
        <f t="shared" si="414"/>
        <v>0</v>
      </c>
      <c r="AF211" s="209">
        <f t="shared" si="409"/>
        <v>0</v>
      </c>
      <c r="AG211" s="209">
        <f t="shared" si="409"/>
        <v>0</v>
      </c>
      <c r="AH211" s="210">
        <f t="shared" si="424"/>
        <v>0</v>
      </c>
      <c r="AJ211" s="205">
        <f t="shared" si="410"/>
        <v>0</v>
      </c>
      <c r="AK211" s="205">
        <f t="shared" si="410"/>
        <v>0</v>
      </c>
      <c r="AL211" s="205">
        <f t="shared" si="410"/>
        <v>0</v>
      </c>
      <c r="AM211" s="205">
        <f t="shared" si="410"/>
        <v>0</v>
      </c>
      <c r="AN211" s="205">
        <f t="shared" si="410"/>
        <v>0</v>
      </c>
      <c r="AO211" s="205">
        <f t="shared" si="410"/>
        <v>0</v>
      </c>
      <c r="AP211" s="205">
        <f t="shared" si="410"/>
        <v>0</v>
      </c>
      <c r="AQ211" s="205">
        <f t="shared" si="410"/>
        <v>0</v>
      </c>
      <c r="AR211" s="205">
        <f t="shared" si="410"/>
        <v>0</v>
      </c>
      <c r="AS211" s="205">
        <f t="shared" si="410"/>
        <v>0</v>
      </c>
      <c r="AT211" s="205">
        <f t="shared" si="410"/>
        <v>0</v>
      </c>
      <c r="AU211" s="205">
        <f t="shared" si="410"/>
        <v>0</v>
      </c>
      <c r="AV211" s="205">
        <f t="shared" si="415"/>
        <v>0</v>
      </c>
      <c r="AW211" s="211">
        <f t="shared" si="416"/>
        <v>0</v>
      </c>
      <c r="AY211" s="205">
        <f t="shared" si="417"/>
        <v>0</v>
      </c>
      <c r="AZ211" s="205">
        <f t="shared" si="418"/>
        <v>0</v>
      </c>
      <c r="BA211" s="205">
        <f t="shared" si="419"/>
        <v>0</v>
      </c>
      <c r="BB211" s="205">
        <f t="shared" si="420"/>
        <v>0</v>
      </c>
      <c r="BC211" s="205">
        <f t="shared" si="421"/>
        <v>0</v>
      </c>
      <c r="BD211" s="205">
        <f t="shared" si="422"/>
        <v>0</v>
      </c>
    </row>
    <row r="212" spans="2:56" x14ac:dyDescent="0.3">
      <c r="B212" s="176" t="s">
        <v>229</v>
      </c>
      <c r="C212" s="202">
        <f t="shared" si="402"/>
        <v>0</v>
      </c>
      <c r="D212" s="203">
        <f t="shared" si="402"/>
        <v>0</v>
      </c>
      <c r="E212" s="204">
        <f t="shared" si="411"/>
        <v>0</v>
      </c>
      <c r="F212" s="202">
        <f t="shared" si="403"/>
        <v>0</v>
      </c>
      <c r="G212" s="203">
        <f t="shared" si="403"/>
        <v>0</v>
      </c>
      <c r="H212" s="204">
        <f t="shared" si="412"/>
        <v>0</v>
      </c>
      <c r="I212" s="202">
        <f t="shared" si="404"/>
        <v>0</v>
      </c>
      <c r="J212" s="205">
        <f t="shared" si="404"/>
        <v>0</v>
      </c>
      <c r="K212" s="206">
        <f t="shared" si="399"/>
        <v>0</v>
      </c>
      <c r="L212" s="202">
        <f t="shared" si="405"/>
        <v>0</v>
      </c>
      <c r="M212" s="205">
        <f t="shared" si="405"/>
        <v>0</v>
      </c>
      <c r="N212" s="207">
        <f t="shared" si="405"/>
        <v>0</v>
      </c>
      <c r="O212" s="202">
        <f t="shared" si="405"/>
        <v>0</v>
      </c>
      <c r="P212" s="207">
        <f t="shared" si="405"/>
        <v>0</v>
      </c>
      <c r="Q212" s="208">
        <f t="shared" si="405"/>
        <v>0</v>
      </c>
      <c r="R212" s="209">
        <f t="shared" si="405"/>
        <v>0</v>
      </c>
      <c r="S212" s="209">
        <f t="shared" si="405"/>
        <v>0</v>
      </c>
      <c r="T212" s="210">
        <f t="shared" si="405"/>
        <v>0</v>
      </c>
      <c r="U212" s="91"/>
      <c r="V212" s="202">
        <f t="shared" si="406"/>
        <v>0</v>
      </c>
      <c r="W212" s="207">
        <f t="shared" si="406"/>
        <v>0</v>
      </c>
      <c r="X212" s="208">
        <f t="shared" si="413"/>
        <v>0</v>
      </c>
      <c r="Y212" s="209">
        <f t="shared" si="407"/>
        <v>0</v>
      </c>
      <c r="Z212" s="209">
        <f t="shared" si="407"/>
        <v>0</v>
      </c>
      <c r="AA212" s="210">
        <f t="shared" si="423"/>
        <v>0</v>
      </c>
      <c r="AB212" s="91"/>
      <c r="AC212" s="202">
        <f t="shared" si="408"/>
        <v>0</v>
      </c>
      <c r="AD212" s="207">
        <f t="shared" si="408"/>
        <v>0</v>
      </c>
      <c r="AE212" s="208">
        <f t="shared" si="414"/>
        <v>0</v>
      </c>
      <c r="AF212" s="209">
        <f t="shared" si="409"/>
        <v>0</v>
      </c>
      <c r="AG212" s="209">
        <f t="shared" si="409"/>
        <v>0</v>
      </c>
      <c r="AH212" s="210">
        <f t="shared" si="424"/>
        <v>0</v>
      </c>
      <c r="AJ212" s="205">
        <f t="shared" si="410"/>
        <v>0</v>
      </c>
      <c r="AK212" s="205">
        <f t="shared" si="410"/>
        <v>0</v>
      </c>
      <c r="AL212" s="205">
        <f t="shared" si="410"/>
        <v>0</v>
      </c>
      <c r="AM212" s="205">
        <f t="shared" si="410"/>
        <v>0</v>
      </c>
      <c r="AN212" s="205">
        <f t="shared" si="410"/>
        <v>0</v>
      </c>
      <c r="AO212" s="205">
        <f t="shared" si="410"/>
        <v>0</v>
      </c>
      <c r="AP212" s="205">
        <f t="shared" si="410"/>
        <v>0</v>
      </c>
      <c r="AQ212" s="205">
        <f t="shared" si="410"/>
        <v>0</v>
      </c>
      <c r="AR212" s="205">
        <f t="shared" si="410"/>
        <v>0</v>
      </c>
      <c r="AS212" s="205">
        <f t="shared" si="410"/>
        <v>0</v>
      </c>
      <c r="AT212" s="205">
        <f t="shared" si="410"/>
        <v>0</v>
      </c>
      <c r="AU212" s="205">
        <f t="shared" si="410"/>
        <v>0</v>
      </c>
      <c r="AV212" s="205">
        <f t="shared" si="415"/>
        <v>0</v>
      </c>
      <c r="AW212" s="211">
        <f t="shared" si="416"/>
        <v>0</v>
      </c>
      <c r="AY212" s="205">
        <f t="shared" si="417"/>
        <v>0</v>
      </c>
      <c r="AZ212" s="205">
        <f t="shared" si="418"/>
        <v>0</v>
      </c>
      <c r="BA212" s="205">
        <f t="shared" si="419"/>
        <v>0</v>
      </c>
      <c r="BB212" s="205">
        <f t="shared" si="420"/>
        <v>0</v>
      </c>
      <c r="BC212" s="205">
        <f t="shared" si="421"/>
        <v>0</v>
      </c>
      <c r="BD212" s="205">
        <f t="shared" si="422"/>
        <v>0</v>
      </c>
    </row>
    <row r="213" spans="2:56" x14ac:dyDescent="0.3">
      <c r="B213" s="176" t="s">
        <v>230</v>
      </c>
      <c r="C213" s="202">
        <f t="shared" si="402"/>
        <v>0</v>
      </c>
      <c r="D213" s="203">
        <f t="shared" si="402"/>
        <v>0</v>
      </c>
      <c r="E213" s="204">
        <f t="shared" si="411"/>
        <v>0</v>
      </c>
      <c r="F213" s="202">
        <f t="shared" si="403"/>
        <v>0</v>
      </c>
      <c r="G213" s="203">
        <f t="shared" si="403"/>
        <v>0</v>
      </c>
      <c r="H213" s="204">
        <f t="shared" si="412"/>
        <v>0</v>
      </c>
      <c r="I213" s="202">
        <f t="shared" si="404"/>
        <v>0</v>
      </c>
      <c r="J213" s="205">
        <f t="shared" si="404"/>
        <v>0</v>
      </c>
      <c r="K213" s="206">
        <f t="shared" si="399"/>
        <v>0</v>
      </c>
      <c r="L213" s="202">
        <f t="shared" si="405"/>
        <v>0</v>
      </c>
      <c r="M213" s="205">
        <f t="shared" si="405"/>
        <v>0</v>
      </c>
      <c r="N213" s="207">
        <f t="shared" si="405"/>
        <v>0</v>
      </c>
      <c r="O213" s="202">
        <f t="shared" si="405"/>
        <v>0</v>
      </c>
      <c r="P213" s="207">
        <f t="shared" si="405"/>
        <v>0</v>
      </c>
      <c r="Q213" s="208">
        <f t="shared" si="405"/>
        <v>0</v>
      </c>
      <c r="R213" s="209">
        <f t="shared" si="405"/>
        <v>0</v>
      </c>
      <c r="S213" s="209">
        <f t="shared" si="405"/>
        <v>0</v>
      </c>
      <c r="T213" s="210">
        <f t="shared" si="405"/>
        <v>0</v>
      </c>
      <c r="U213" s="91"/>
      <c r="V213" s="202">
        <f t="shared" si="406"/>
        <v>0</v>
      </c>
      <c r="W213" s="207">
        <f t="shared" si="406"/>
        <v>0</v>
      </c>
      <c r="X213" s="208">
        <f t="shared" si="413"/>
        <v>0</v>
      </c>
      <c r="Y213" s="209">
        <f t="shared" si="407"/>
        <v>0</v>
      </c>
      <c r="Z213" s="209">
        <f t="shared" si="407"/>
        <v>0</v>
      </c>
      <c r="AA213" s="210">
        <f t="shared" si="423"/>
        <v>0</v>
      </c>
      <c r="AB213" s="91"/>
      <c r="AC213" s="202">
        <f t="shared" si="408"/>
        <v>0</v>
      </c>
      <c r="AD213" s="207">
        <f t="shared" si="408"/>
        <v>0</v>
      </c>
      <c r="AE213" s="208">
        <f t="shared" si="414"/>
        <v>0</v>
      </c>
      <c r="AF213" s="209">
        <f t="shared" si="409"/>
        <v>0</v>
      </c>
      <c r="AG213" s="209">
        <f t="shared" si="409"/>
        <v>0</v>
      </c>
      <c r="AH213" s="210">
        <f t="shared" si="424"/>
        <v>0</v>
      </c>
      <c r="AJ213" s="205">
        <f t="shared" si="410"/>
        <v>0</v>
      </c>
      <c r="AK213" s="205">
        <f t="shared" si="410"/>
        <v>0</v>
      </c>
      <c r="AL213" s="205">
        <f t="shared" si="410"/>
        <v>0</v>
      </c>
      <c r="AM213" s="205">
        <f t="shared" si="410"/>
        <v>0</v>
      </c>
      <c r="AN213" s="205">
        <f t="shared" si="410"/>
        <v>0</v>
      </c>
      <c r="AO213" s="205">
        <f t="shared" si="410"/>
        <v>0</v>
      </c>
      <c r="AP213" s="205">
        <f t="shared" si="410"/>
        <v>0</v>
      </c>
      <c r="AQ213" s="205">
        <f t="shared" si="410"/>
        <v>0</v>
      </c>
      <c r="AR213" s="205">
        <f t="shared" si="410"/>
        <v>0</v>
      </c>
      <c r="AS213" s="205">
        <f t="shared" si="410"/>
        <v>0</v>
      </c>
      <c r="AT213" s="205">
        <f t="shared" si="410"/>
        <v>0</v>
      </c>
      <c r="AU213" s="205">
        <f t="shared" si="410"/>
        <v>0</v>
      </c>
      <c r="AV213" s="205">
        <f t="shared" si="415"/>
        <v>0</v>
      </c>
      <c r="AW213" s="211">
        <f t="shared" si="416"/>
        <v>0</v>
      </c>
      <c r="AY213" s="205">
        <f t="shared" si="417"/>
        <v>0</v>
      </c>
      <c r="AZ213" s="205">
        <f t="shared" si="418"/>
        <v>0</v>
      </c>
      <c r="BA213" s="205">
        <f t="shared" si="419"/>
        <v>0</v>
      </c>
      <c r="BB213" s="205">
        <f t="shared" si="420"/>
        <v>0</v>
      </c>
      <c r="BC213" s="205">
        <f t="shared" si="421"/>
        <v>0</v>
      </c>
      <c r="BD213" s="205">
        <f t="shared" si="422"/>
        <v>0</v>
      </c>
    </row>
    <row r="214" spans="2:56" x14ac:dyDescent="0.3">
      <c r="B214" s="176" t="s">
        <v>231</v>
      </c>
      <c r="C214" s="202">
        <f t="shared" si="402"/>
        <v>0</v>
      </c>
      <c r="D214" s="203">
        <f t="shared" si="402"/>
        <v>0</v>
      </c>
      <c r="E214" s="204">
        <f t="shared" si="411"/>
        <v>0</v>
      </c>
      <c r="F214" s="202">
        <f t="shared" si="403"/>
        <v>0</v>
      </c>
      <c r="G214" s="203">
        <f t="shared" si="403"/>
        <v>0</v>
      </c>
      <c r="H214" s="204">
        <f t="shared" si="412"/>
        <v>0</v>
      </c>
      <c r="I214" s="202">
        <f t="shared" si="404"/>
        <v>0</v>
      </c>
      <c r="J214" s="205">
        <f t="shared" si="404"/>
        <v>0</v>
      </c>
      <c r="K214" s="206">
        <f t="shared" si="399"/>
        <v>0</v>
      </c>
      <c r="L214" s="202">
        <f t="shared" si="405"/>
        <v>0</v>
      </c>
      <c r="M214" s="205">
        <f t="shared" si="405"/>
        <v>0</v>
      </c>
      <c r="N214" s="207">
        <f t="shared" si="405"/>
        <v>0</v>
      </c>
      <c r="O214" s="202">
        <f t="shared" si="405"/>
        <v>0</v>
      </c>
      <c r="P214" s="207">
        <f t="shared" si="405"/>
        <v>0</v>
      </c>
      <c r="Q214" s="208">
        <f t="shared" si="405"/>
        <v>0</v>
      </c>
      <c r="R214" s="209">
        <f t="shared" si="405"/>
        <v>0</v>
      </c>
      <c r="S214" s="209">
        <f t="shared" si="405"/>
        <v>0</v>
      </c>
      <c r="T214" s="210">
        <f t="shared" si="405"/>
        <v>0</v>
      </c>
      <c r="U214" s="91"/>
      <c r="V214" s="202">
        <f t="shared" si="406"/>
        <v>0</v>
      </c>
      <c r="W214" s="207">
        <f t="shared" si="406"/>
        <v>0</v>
      </c>
      <c r="X214" s="208">
        <f t="shared" si="413"/>
        <v>0</v>
      </c>
      <c r="Y214" s="209">
        <f t="shared" si="407"/>
        <v>0</v>
      </c>
      <c r="Z214" s="209">
        <f t="shared" si="407"/>
        <v>0</v>
      </c>
      <c r="AA214" s="210">
        <f t="shared" si="423"/>
        <v>0</v>
      </c>
      <c r="AB214" s="91"/>
      <c r="AC214" s="202">
        <f t="shared" si="408"/>
        <v>0</v>
      </c>
      <c r="AD214" s="207">
        <f t="shared" si="408"/>
        <v>0</v>
      </c>
      <c r="AE214" s="208">
        <f t="shared" si="414"/>
        <v>0</v>
      </c>
      <c r="AF214" s="209">
        <f t="shared" si="409"/>
        <v>0</v>
      </c>
      <c r="AG214" s="209">
        <f t="shared" si="409"/>
        <v>0</v>
      </c>
      <c r="AH214" s="210">
        <f t="shared" si="424"/>
        <v>0</v>
      </c>
      <c r="AJ214" s="205">
        <f t="shared" si="410"/>
        <v>0</v>
      </c>
      <c r="AK214" s="205">
        <f t="shared" si="410"/>
        <v>0</v>
      </c>
      <c r="AL214" s="205">
        <f t="shared" si="410"/>
        <v>0</v>
      </c>
      <c r="AM214" s="205">
        <f t="shared" si="410"/>
        <v>0</v>
      </c>
      <c r="AN214" s="205">
        <f t="shared" si="410"/>
        <v>0</v>
      </c>
      <c r="AO214" s="205">
        <f t="shared" si="410"/>
        <v>0</v>
      </c>
      <c r="AP214" s="205">
        <f t="shared" si="410"/>
        <v>0</v>
      </c>
      <c r="AQ214" s="205">
        <f t="shared" si="410"/>
        <v>0</v>
      </c>
      <c r="AR214" s="205">
        <f t="shared" si="410"/>
        <v>0</v>
      </c>
      <c r="AS214" s="205">
        <f t="shared" si="410"/>
        <v>0</v>
      </c>
      <c r="AT214" s="205">
        <f t="shared" si="410"/>
        <v>0</v>
      </c>
      <c r="AU214" s="205">
        <f t="shared" si="410"/>
        <v>0</v>
      </c>
      <c r="AV214" s="205">
        <f t="shared" si="415"/>
        <v>0</v>
      </c>
      <c r="AW214" s="211">
        <f t="shared" si="416"/>
        <v>0</v>
      </c>
      <c r="AY214" s="205">
        <f t="shared" si="417"/>
        <v>0</v>
      </c>
      <c r="AZ214" s="205">
        <f t="shared" si="418"/>
        <v>0</v>
      </c>
      <c r="BA214" s="205">
        <f t="shared" si="419"/>
        <v>0</v>
      </c>
      <c r="BB214" s="205">
        <f t="shared" si="420"/>
        <v>0</v>
      </c>
      <c r="BC214" s="205">
        <f t="shared" si="421"/>
        <v>0</v>
      </c>
      <c r="BD214" s="205">
        <f t="shared" si="422"/>
        <v>0</v>
      </c>
    </row>
    <row r="215" spans="2:56" x14ac:dyDescent="0.3">
      <c r="B215" s="212" t="s">
        <v>232</v>
      </c>
      <c r="C215" s="103"/>
      <c r="D215" s="104"/>
      <c r="E215" s="105"/>
      <c r="F215" s="103"/>
      <c r="G215" s="104"/>
      <c r="H215" s="105"/>
      <c r="I215" s="103"/>
      <c r="J215" s="106"/>
      <c r="K215" s="107"/>
      <c r="L215" s="103"/>
      <c r="M215" s="106"/>
      <c r="N215" s="108"/>
      <c r="O215" s="103"/>
      <c r="P215" s="108"/>
      <c r="Q215" s="213"/>
      <c r="R215" s="109"/>
      <c r="S215" s="109"/>
      <c r="T215" s="214"/>
      <c r="U215" s="91"/>
      <c r="V215" s="103"/>
      <c r="W215" s="108"/>
      <c r="X215" s="213"/>
      <c r="Y215" s="109"/>
      <c r="Z215" s="109"/>
      <c r="AA215" s="214"/>
      <c r="AB215" s="91"/>
      <c r="AC215" s="103"/>
      <c r="AD215" s="108"/>
      <c r="AE215" s="213"/>
      <c r="AF215" s="109"/>
      <c r="AG215" s="109"/>
      <c r="AH215" s="214"/>
      <c r="AJ215" s="106"/>
      <c r="AK215" s="106"/>
      <c r="AL215" s="106"/>
      <c r="AM215" s="106"/>
      <c r="AN215" s="106"/>
      <c r="AO215" s="106"/>
      <c r="AP215" s="106"/>
      <c r="AQ215" s="106"/>
      <c r="AR215" s="106"/>
      <c r="AS215" s="106"/>
      <c r="AT215" s="106"/>
      <c r="AU215" s="106"/>
      <c r="AV215" s="106"/>
      <c r="AW215" s="111"/>
      <c r="AY215" s="106"/>
      <c r="AZ215" s="106"/>
      <c r="BA215" s="106"/>
      <c r="BB215" s="106"/>
      <c r="BC215" s="106"/>
      <c r="BD215" s="106"/>
    </row>
    <row r="216" spans="2:56" x14ac:dyDescent="0.3">
      <c r="B216" s="215" t="s">
        <v>233</v>
      </c>
      <c r="C216" s="202">
        <f t="shared" ref="C216:D218" si="425">SUM(C420,C1032)</f>
        <v>0</v>
      </c>
      <c r="D216" s="203">
        <f t="shared" si="425"/>
        <v>0</v>
      </c>
      <c r="E216" s="204">
        <f>IFERROR(D216/C216,0)</f>
        <v>0</v>
      </c>
      <c r="F216" s="202">
        <f t="shared" ref="F216:G218" si="426">SUM(F420,F1032)</f>
        <v>0</v>
      </c>
      <c r="G216" s="203">
        <f t="shared" si="426"/>
        <v>0</v>
      </c>
      <c r="H216" s="204">
        <f>IFERROR(G216/F216,0)</f>
        <v>0</v>
      </c>
      <c r="I216" s="202">
        <f t="shared" ref="I216:J218" si="427">SUM(I420,I1032)</f>
        <v>0</v>
      </c>
      <c r="J216" s="205">
        <f t="shared" si="427"/>
        <v>0</v>
      </c>
      <c r="K216" s="206">
        <f t="shared" si="399"/>
        <v>0</v>
      </c>
      <c r="L216" s="202">
        <f>SUM(L420,L1032)</f>
        <v>0</v>
      </c>
      <c r="M216" s="205">
        <f t="shared" ref="M216:T218" si="428">SUM(M420,M1032)</f>
        <v>0</v>
      </c>
      <c r="N216" s="207">
        <f t="shared" si="428"/>
        <v>0</v>
      </c>
      <c r="O216" s="202">
        <f t="shared" si="428"/>
        <v>0</v>
      </c>
      <c r="P216" s="207">
        <f t="shared" si="428"/>
        <v>0</v>
      </c>
      <c r="Q216" s="208">
        <f t="shared" si="428"/>
        <v>0</v>
      </c>
      <c r="R216" s="209">
        <f t="shared" si="428"/>
        <v>0</v>
      </c>
      <c r="S216" s="209">
        <f t="shared" si="428"/>
        <v>0</v>
      </c>
      <c r="T216" s="210">
        <f t="shared" si="428"/>
        <v>0</v>
      </c>
      <c r="U216" s="91"/>
      <c r="V216" s="202">
        <f t="shared" ref="V216:W218" si="429">SUM(V420,V1032)</f>
        <v>0</v>
      </c>
      <c r="W216" s="207">
        <f t="shared" si="429"/>
        <v>0</v>
      </c>
      <c r="X216" s="208">
        <f t="shared" si="413"/>
        <v>0</v>
      </c>
      <c r="Y216" s="209">
        <f t="shared" ref="Y216:Z218" si="430">SUM(Y420,Y1032)</f>
        <v>0</v>
      </c>
      <c r="Z216" s="209">
        <f t="shared" si="430"/>
        <v>0</v>
      </c>
      <c r="AA216" s="210">
        <f t="shared" si="423"/>
        <v>0</v>
      </c>
      <c r="AB216" s="91"/>
      <c r="AC216" s="202">
        <f t="shared" ref="AC216:AD218" si="431">SUM(AC420,AC1032)</f>
        <v>0</v>
      </c>
      <c r="AD216" s="207">
        <f t="shared" si="431"/>
        <v>0</v>
      </c>
      <c r="AE216" s="208">
        <f t="shared" si="414"/>
        <v>0</v>
      </c>
      <c r="AF216" s="209">
        <f t="shared" ref="AF216:AG218" si="432">SUM(AF420,AF1032)</f>
        <v>0</v>
      </c>
      <c r="AG216" s="209">
        <f t="shared" si="432"/>
        <v>0</v>
      </c>
      <c r="AH216" s="210">
        <f t="shared" si="424"/>
        <v>0</v>
      </c>
      <c r="AJ216" s="205">
        <f t="shared" ref="AJ216:AU218" si="433">SUM(AJ420,AJ1032)</f>
        <v>0</v>
      </c>
      <c r="AK216" s="205">
        <f t="shared" si="433"/>
        <v>0</v>
      </c>
      <c r="AL216" s="205">
        <f t="shared" si="433"/>
        <v>0</v>
      </c>
      <c r="AM216" s="205">
        <f t="shared" si="433"/>
        <v>0</v>
      </c>
      <c r="AN216" s="205">
        <f t="shared" si="433"/>
        <v>0</v>
      </c>
      <c r="AO216" s="205">
        <f t="shared" si="433"/>
        <v>0</v>
      </c>
      <c r="AP216" s="205">
        <f t="shared" si="433"/>
        <v>0</v>
      </c>
      <c r="AQ216" s="205">
        <f t="shared" si="433"/>
        <v>0</v>
      </c>
      <c r="AR216" s="205">
        <f t="shared" si="433"/>
        <v>0</v>
      </c>
      <c r="AS216" s="205">
        <f t="shared" si="433"/>
        <v>0</v>
      </c>
      <c r="AT216" s="205">
        <f t="shared" si="433"/>
        <v>0</v>
      </c>
      <c r="AU216" s="205">
        <f t="shared" si="433"/>
        <v>0</v>
      </c>
      <c r="AV216" s="205">
        <f t="shared" si="415"/>
        <v>0</v>
      </c>
      <c r="AW216" s="211">
        <f>T216-AV216</f>
        <v>0</v>
      </c>
      <c r="AY216" s="205">
        <f>SUM(AJ216:AL216)</f>
        <v>0</v>
      </c>
      <c r="AZ216" s="205">
        <f>SUM(AM216:AO216)</f>
        <v>0</v>
      </c>
      <c r="BA216" s="205">
        <f>SUM(AP216:AR216)</f>
        <v>0</v>
      </c>
      <c r="BB216" s="205">
        <f>SUM(AS216:AU216)</f>
        <v>0</v>
      </c>
      <c r="BC216" s="205">
        <f t="shared" si="421"/>
        <v>0</v>
      </c>
      <c r="BD216" s="205">
        <f>T216-BC216</f>
        <v>0</v>
      </c>
    </row>
    <row r="217" spans="2:56" x14ac:dyDescent="0.3">
      <c r="B217" s="215" t="s">
        <v>234</v>
      </c>
      <c r="C217" s="202">
        <f t="shared" si="425"/>
        <v>0</v>
      </c>
      <c r="D217" s="203">
        <f t="shared" si="425"/>
        <v>0</v>
      </c>
      <c r="E217" s="204">
        <f>IFERROR(D217/C217,0)</f>
        <v>0</v>
      </c>
      <c r="F217" s="202">
        <f t="shared" si="426"/>
        <v>0</v>
      </c>
      <c r="G217" s="203">
        <f t="shared" si="426"/>
        <v>0</v>
      </c>
      <c r="H217" s="204">
        <f>IFERROR(G217/F217,0)</f>
        <v>0</v>
      </c>
      <c r="I217" s="202">
        <f t="shared" si="427"/>
        <v>0</v>
      </c>
      <c r="J217" s="205">
        <f t="shared" si="427"/>
        <v>0</v>
      </c>
      <c r="K217" s="206">
        <f t="shared" si="399"/>
        <v>0</v>
      </c>
      <c r="L217" s="202">
        <f>SUM(L421,L1033)</f>
        <v>0</v>
      </c>
      <c r="M217" s="205">
        <f t="shared" si="428"/>
        <v>0</v>
      </c>
      <c r="N217" s="207">
        <f t="shared" si="428"/>
        <v>0</v>
      </c>
      <c r="O217" s="202">
        <f t="shared" si="428"/>
        <v>0</v>
      </c>
      <c r="P217" s="207">
        <f t="shared" si="428"/>
        <v>0</v>
      </c>
      <c r="Q217" s="208">
        <f t="shared" si="428"/>
        <v>0</v>
      </c>
      <c r="R217" s="209">
        <f t="shared" si="428"/>
        <v>0</v>
      </c>
      <c r="S217" s="209">
        <f t="shared" si="428"/>
        <v>0</v>
      </c>
      <c r="T217" s="210">
        <f t="shared" si="428"/>
        <v>0</v>
      </c>
      <c r="U217" s="91"/>
      <c r="V217" s="202">
        <f t="shared" si="429"/>
        <v>0</v>
      </c>
      <c r="W217" s="207">
        <f t="shared" si="429"/>
        <v>0</v>
      </c>
      <c r="X217" s="208">
        <f t="shared" si="413"/>
        <v>0</v>
      </c>
      <c r="Y217" s="209">
        <f t="shared" si="430"/>
        <v>0</v>
      </c>
      <c r="Z217" s="209">
        <f t="shared" si="430"/>
        <v>0</v>
      </c>
      <c r="AA217" s="210">
        <f t="shared" si="423"/>
        <v>0</v>
      </c>
      <c r="AB217" s="91"/>
      <c r="AC217" s="202">
        <f t="shared" si="431"/>
        <v>0</v>
      </c>
      <c r="AD217" s="207">
        <f t="shared" si="431"/>
        <v>0</v>
      </c>
      <c r="AE217" s="208">
        <f t="shared" si="414"/>
        <v>0</v>
      </c>
      <c r="AF217" s="209">
        <f t="shared" si="432"/>
        <v>0</v>
      </c>
      <c r="AG217" s="209">
        <f t="shared" si="432"/>
        <v>0</v>
      </c>
      <c r="AH217" s="210">
        <f t="shared" si="424"/>
        <v>0</v>
      </c>
      <c r="AJ217" s="205">
        <f t="shared" si="433"/>
        <v>0</v>
      </c>
      <c r="AK217" s="205">
        <f t="shared" si="433"/>
        <v>0</v>
      </c>
      <c r="AL217" s="205">
        <f t="shared" si="433"/>
        <v>0</v>
      </c>
      <c r="AM217" s="205">
        <f t="shared" si="433"/>
        <v>0</v>
      </c>
      <c r="AN217" s="205">
        <f t="shared" si="433"/>
        <v>0</v>
      </c>
      <c r="AO217" s="205">
        <f t="shared" si="433"/>
        <v>0</v>
      </c>
      <c r="AP217" s="205">
        <f t="shared" si="433"/>
        <v>0</v>
      </c>
      <c r="AQ217" s="205">
        <f t="shared" si="433"/>
        <v>0</v>
      </c>
      <c r="AR217" s="205">
        <f t="shared" si="433"/>
        <v>0</v>
      </c>
      <c r="AS217" s="205">
        <f t="shared" si="433"/>
        <v>0</v>
      </c>
      <c r="AT217" s="205">
        <f t="shared" si="433"/>
        <v>0</v>
      </c>
      <c r="AU217" s="205">
        <f t="shared" si="433"/>
        <v>0</v>
      </c>
      <c r="AV217" s="205">
        <f t="shared" si="415"/>
        <v>0</v>
      </c>
      <c r="AW217" s="211">
        <f>T217-AV217</f>
        <v>0</v>
      </c>
      <c r="AY217" s="205">
        <f>SUM(AJ217:AL217)</f>
        <v>0</v>
      </c>
      <c r="AZ217" s="205">
        <f>SUM(AM217:AO217)</f>
        <v>0</v>
      </c>
      <c r="BA217" s="205">
        <f>SUM(AP217:AR217)</f>
        <v>0</v>
      </c>
      <c r="BB217" s="205">
        <f>SUM(AS217:AU217)</f>
        <v>0</v>
      </c>
      <c r="BC217" s="205">
        <f t="shared" si="421"/>
        <v>0</v>
      </c>
      <c r="BD217" s="205">
        <f>T217-BC217</f>
        <v>0</v>
      </c>
    </row>
    <row r="218" spans="2:56" s="124" customFormat="1" ht="13.2" thickBot="1" x14ac:dyDescent="0.35">
      <c r="B218" s="216" t="s">
        <v>235</v>
      </c>
      <c r="C218" s="217">
        <f t="shared" si="425"/>
        <v>0</v>
      </c>
      <c r="D218" s="218">
        <f t="shared" si="425"/>
        <v>700370.53</v>
      </c>
      <c r="E218" s="219">
        <f>IFERROR(D218/C218,0)</f>
        <v>0</v>
      </c>
      <c r="F218" s="217">
        <f t="shared" si="426"/>
        <v>0</v>
      </c>
      <c r="G218" s="218">
        <f t="shared" si="426"/>
        <v>158034.65</v>
      </c>
      <c r="H218" s="219">
        <f>IFERROR(G218/F218,0)</f>
        <v>0</v>
      </c>
      <c r="I218" s="217">
        <f t="shared" si="427"/>
        <v>0</v>
      </c>
      <c r="J218" s="220">
        <f t="shared" si="427"/>
        <v>0</v>
      </c>
      <c r="K218" s="221">
        <f t="shared" si="399"/>
        <v>0</v>
      </c>
      <c r="L218" s="217">
        <f>SUM(L422,L1034)</f>
        <v>0</v>
      </c>
      <c r="M218" s="220">
        <f t="shared" si="428"/>
        <v>0</v>
      </c>
      <c r="N218" s="222">
        <f t="shared" si="428"/>
        <v>0</v>
      </c>
      <c r="O218" s="217">
        <f t="shared" si="428"/>
        <v>0</v>
      </c>
      <c r="P218" s="222">
        <f t="shared" si="428"/>
        <v>0</v>
      </c>
      <c r="Q218" s="223">
        <f t="shared" si="428"/>
        <v>0</v>
      </c>
      <c r="R218" s="224">
        <f t="shared" si="428"/>
        <v>0</v>
      </c>
      <c r="S218" s="224">
        <f t="shared" si="428"/>
        <v>0</v>
      </c>
      <c r="T218" s="225">
        <f t="shared" si="428"/>
        <v>0</v>
      </c>
      <c r="U218" s="121"/>
      <c r="V218" s="217">
        <f t="shared" si="429"/>
        <v>0</v>
      </c>
      <c r="W218" s="222">
        <f t="shared" si="429"/>
        <v>0</v>
      </c>
      <c r="X218" s="223">
        <f t="shared" si="413"/>
        <v>0</v>
      </c>
      <c r="Y218" s="224">
        <f t="shared" si="430"/>
        <v>0</v>
      </c>
      <c r="Z218" s="224">
        <f t="shared" si="430"/>
        <v>0</v>
      </c>
      <c r="AA218" s="225">
        <f t="shared" si="423"/>
        <v>0</v>
      </c>
      <c r="AB218" s="121"/>
      <c r="AC218" s="217">
        <f t="shared" si="431"/>
        <v>0</v>
      </c>
      <c r="AD218" s="222">
        <f t="shared" si="431"/>
        <v>0</v>
      </c>
      <c r="AE218" s="223">
        <f t="shared" si="414"/>
        <v>0</v>
      </c>
      <c r="AF218" s="224">
        <f t="shared" si="432"/>
        <v>0</v>
      </c>
      <c r="AG218" s="224">
        <f t="shared" si="432"/>
        <v>0</v>
      </c>
      <c r="AH218" s="225">
        <f t="shared" si="424"/>
        <v>0</v>
      </c>
      <c r="AJ218" s="220">
        <f t="shared" si="433"/>
        <v>0</v>
      </c>
      <c r="AK218" s="220">
        <f t="shared" si="433"/>
        <v>0</v>
      </c>
      <c r="AL218" s="220">
        <f t="shared" si="433"/>
        <v>0</v>
      </c>
      <c r="AM218" s="220">
        <f t="shared" si="433"/>
        <v>0</v>
      </c>
      <c r="AN218" s="220">
        <f t="shared" si="433"/>
        <v>0</v>
      </c>
      <c r="AO218" s="220">
        <f t="shared" si="433"/>
        <v>0</v>
      </c>
      <c r="AP218" s="220">
        <f t="shared" si="433"/>
        <v>0</v>
      </c>
      <c r="AQ218" s="220">
        <f t="shared" si="433"/>
        <v>0</v>
      </c>
      <c r="AR218" s="220">
        <f t="shared" si="433"/>
        <v>0</v>
      </c>
      <c r="AS218" s="220">
        <f t="shared" si="433"/>
        <v>0</v>
      </c>
      <c r="AT218" s="220">
        <f t="shared" si="433"/>
        <v>0</v>
      </c>
      <c r="AU218" s="220">
        <f t="shared" si="433"/>
        <v>0</v>
      </c>
      <c r="AV218" s="220">
        <f t="shared" si="415"/>
        <v>0</v>
      </c>
      <c r="AW218" s="226">
        <f>T218-AV218</f>
        <v>0</v>
      </c>
      <c r="AX218" s="198"/>
      <c r="AY218" s="220">
        <f>SUM(AJ218:AL218)</f>
        <v>0</v>
      </c>
      <c r="AZ218" s="220">
        <f>SUM(AM218:AO218)</f>
        <v>0</v>
      </c>
      <c r="BA218" s="220">
        <f>SUM(AP218:AR218)</f>
        <v>0</v>
      </c>
      <c r="BB218" s="220">
        <f>SUM(AS218:AU218)</f>
        <v>0</v>
      </c>
      <c r="BC218" s="220">
        <f t="shared" si="421"/>
        <v>0</v>
      </c>
      <c r="BD218" s="220">
        <f>T218-BC218</f>
        <v>0</v>
      </c>
    </row>
    <row r="219" spans="2:56" ht="13.2" thickBot="1" x14ac:dyDescent="0.35">
      <c r="B219" s="227" t="s">
        <v>236</v>
      </c>
      <c r="C219" s="137">
        <f>SUM(C17,C168,C190,C218)</f>
        <v>247128080</v>
      </c>
      <c r="D219" s="138">
        <f>SUM(D17,D168,D190,D218)</f>
        <v>235762210.56</v>
      </c>
      <c r="E219" s="139">
        <f>IFERROR(D219/C219,0)</f>
        <v>0.9540081829632634</v>
      </c>
      <c r="F219" s="137">
        <f>SUM(F17,F168,F190,F218)</f>
        <v>253617279</v>
      </c>
      <c r="G219" s="138">
        <f>SUM(G17,G168,G190,G218)</f>
        <v>253564306.96000001</v>
      </c>
      <c r="H219" s="139">
        <f>IFERROR(G219/F219,0)</f>
        <v>0.99979113394714725</v>
      </c>
      <c r="I219" s="137">
        <f>SUM(I17,I168,I190,I218)</f>
        <v>248808831</v>
      </c>
      <c r="J219" s="140">
        <f>SUM(J17,J168,J190,J218)</f>
        <v>264530579.04000002</v>
      </c>
      <c r="K219" s="141">
        <f t="shared" si="399"/>
        <v>1.0631880628063399</v>
      </c>
      <c r="L219" s="137">
        <f>SUM(L17,L168,L190,L218)</f>
        <v>281649663</v>
      </c>
      <c r="M219" s="140">
        <f>SUM(M17,M168,M190,M218)</f>
        <v>281245525.77999997</v>
      </c>
      <c r="N219" s="142">
        <f>SUM(N17,N168,N190,N218)</f>
        <v>0</v>
      </c>
      <c r="O219" s="137">
        <f t="shared" ref="O219:T219" si="434">SUM(O17,O168,O190,O218)</f>
        <v>267093866.34920821</v>
      </c>
      <c r="P219" s="142">
        <f t="shared" si="434"/>
        <v>5742052.71</v>
      </c>
      <c r="Q219" s="228">
        <f t="shared" si="434"/>
        <v>272835919.05920815</v>
      </c>
      <c r="R219" s="142">
        <f t="shared" si="434"/>
        <v>0</v>
      </c>
      <c r="S219" s="142">
        <f t="shared" si="434"/>
        <v>0</v>
      </c>
      <c r="T219" s="229">
        <f t="shared" si="434"/>
        <v>272835919.05920815</v>
      </c>
      <c r="U219" s="92"/>
      <c r="V219" s="137">
        <f>SUM(V17,V168,V190,V218)</f>
        <v>73385834</v>
      </c>
      <c r="W219" s="142">
        <f>SUM(W17,W168,W190,W218)</f>
        <v>0</v>
      </c>
      <c r="X219" s="228">
        <f t="shared" si="413"/>
        <v>73385834</v>
      </c>
      <c r="Y219" s="142">
        <f>SUM(Y17,Y168,Y190,Y218)</f>
        <v>0</v>
      </c>
      <c r="Z219" s="142">
        <f>SUM(Z17,Z168,Z190,Z218)</f>
        <v>0</v>
      </c>
      <c r="AA219" s="229">
        <f t="shared" si="423"/>
        <v>73385834</v>
      </c>
      <c r="AB219" s="92"/>
      <c r="AC219" s="137">
        <f>SUM(AC17,AC168,AC190,AC218)</f>
        <v>76693051</v>
      </c>
      <c r="AD219" s="142">
        <f>SUM(AD17,AD168,AD190,AD218)</f>
        <v>0</v>
      </c>
      <c r="AE219" s="228">
        <f t="shared" si="414"/>
        <v>76693051</v>
      </c>
      <c r="AF219" s="142">
        <f>SUM(AF17,AF168,AF190,AF218)</f>
        <v>0</v>
      </c>
      <c r="AG219" s="142">
        <f>SUM(AG17,AG168,AG190,AG218)</f>
        <v>5076000</v>
      </c>
      <c r="AH219" s="229">
        <f t="shared" si="424"/>
        <v>81769051</v>
      </c>
      <c r="AJ219" s="140">
        <f t="shared" ref="AJ219:AU219" si="435">SUM(AJ17,AJ168,AJ190,AJ218)</f>
        <v>19927823.338238187</v>
      </c>
      <c r="AK219" s="140">
        <f t="shared" si="435"/>
        <v>21100375.519071519</v>
      </c>
      <c r="AL219" s="140">
        <f t="shared" si="435"/>
        <v>24190016.523421519</v>
      </c>
      <c r="AM219" s="140">
        <f t="shared" si="435"/>
        <v>24865948.019071519</v>
      </c>
      <c r="AN219" s="140">
        <f t="shared" si="435"/>
        <v>24767873.519071519</v>
      </c>
      <c r="AO219" s="140">
        <f t="shared" si="435"/>
        <v>22964719.349071521</v>
      </c>
      <c r="AP219" s="140">
        <f t="shared" si="435"/>
        <v>24359903.149071518</v>
      </c>
      <c r="AQ219" s="140">
        <f t="shared" si="435"/>
        <v>22462314.019071519</v>
      </c>
      <c r="AR219" s="140">
        <f t="shared" si="435"/>
        <v>22251609.019071519</v>
      </c>
      <c r="AS219" s="140">
        <f t="shared" si="435"/>
        <v>21789996.019071519</v>
      </c>
      <c r="AT219" s="140">
        <f t="shared" si="435"/>
        <v>22468376.019071519</v>
      </c>
      <c r="AU219" s="140">
        <f t="shared" si="435"/>
        <v>21686964.565904833</v>
      </c>
      <c r="AV219" s="140">
        <f t="shared" si="415"/>
        <v>272835919.05920821</v>
      </c>
      <c r="AW219" s="146">
        <f>T219-AV219</f>
        <v>0</v>
      </c>
      <c r="AY219" s="140">
        <f>SUM(AJ219:AL219)</f>
        <v>65218215.380731225</v>
      </c>
      <c r="AZ219" s="140">
        <f>SUM(AM219:AO219)</f>
        <v>72598540.887214556</v>
      </c>
      <c r="BA219" s="140">
        <f>SUM(AP219:AR219)</f>
        <v>69073826.187214553</v>
      </c>
      <c r="BB219" s="140">
        <f>SUM(AS219:AU219)</f>
        <v>65945336.604047872</v>
      </c>
      <c r="BC219" s="140">
        <f t="shared" si="421"/>
        <v>272835919.05920821</v>
      </c>
      <c r="BD219" s="140">
        <f>T219-BC219</f>
        <v>0</v>
      </c>
    </row>
    <row r="220" spans="2:56" ht="13.2" thickBot="1" x14ac:dyDescent="0.35">
      <c r="B220" s="230" t="s">
        <v>46</v>
      </c>
      <c r="C220" s="231"/>
      <c r="D220" s="232"/>
      <c r="E220" s="233"/>
      <c r="F220" s="231"/>
      <c r="G220" s="232"/>
      <c r="H220" s="233"/>
      <c r="I220" s="231"/>
      <c r="J220" s="234"/>
      <c r="K220" s="235"/>
      <c r="L220" s="231"/>
      <c r="M220" s="234"/>
      <c r="N220" s="236"/>
      <c r="O220" s="231"/>
      <c r="P220" s="236"/>
      <c r="Q220" s="236"/>
      <c r="R220" s="236"/>
      <c r="S220" s="236"/>
      <c r="T220" s="237"/>
      <c r="U220" s="92"/>
      <c r="V220" s="231"/>
      <c r="W220" s="236"/>
      <c r="X220" s="236"/>
      <c r="Y220" s="236"/>
      <c r="Z220" s="236"/>
      <c r="AA220" s="237"/>
      <c r="AB220" s="92"/>
      <c r="AC220" s="231"/>
      <c r="AD220" s="236"/>
      <c r="AE220" s="236"/>
      <c r="AF220" s="236"/>
      <c r="AG220" s="236"/>
      <c r="AH220" s="237"/>
      <c r="AJ220" s="238"/>
      <c r="AK220" s="238"/>
      <c r="AL220" s="238"/>
      <c r="AM220" s="238"/>
      <c r="AN220" s="238"/>
      <c r="AO220" s="238"/>
      <c r="AP220" s="238"/>
      <c r="AQ220" s="238"/>
      <c r="AR220" s="238"/>
      <c r="AS220" s="238"/>
      <c r="AT220" s="238"/>
      <c r="AU220" s="238"/>
      <c r="AV220" s="238"/>
      <c r="AW220" s="239"/>
      <c r="AY220" s="238"/>
      <c r="AZ220" s="238"/>
      <c r="BA220" s="238"/>
      <c r="BB220" s="238"/>
      <c r="BC220" s="238"/>
      <c r="BD220" s="238"/>
    </row>
    <row r="221" spans="2:56" ht="13.2" thickBot="1" x14ac:dyDescent="0.35">
      <c r="B221" s="136" t="s">
        <v>49</v>
      </c>
      <c r="C221" s="137">
        <f>SUM(C222,C238,C369)</f>
        <v>11987936</v>
      </c>
      <c r="D221" s="138">
        <f>SUM(D222,D238,D369)</f>
        <v>11583735.760000002</v>
      </c>
      <c r="E221" s="139">
        <f t="shared" ref="E221:E284" si="436">IFERROR(D221/C221,0)</f>
        <v>0.9662827495909222</v>
      </c>
      <c r="F221" s="137">
        <f>SUM(F222,F238,F369)</f>
        <v>11459678</v>
      </c>
      <c r="G221" s="138">
        <f>SUM(G222,G238,G369)</f>
        <v>10956640.709999999</v>
      </c>
      <c r="H221" s="139">
        <f t="shared" ref="H221:H284" si="437">IFERROR(G221/F221,0)</f>
        <v>0.95610371513056469</v>
      </c>
      <c r="I221" s="137">
        <f>SUM(I222,I238,I369)</f>
        <v>11277085</v>
      </c>
      <c r="J221" s="140">
        <f>SUM(J222,J238,J369)</f>
        <v>11083867.27</v>
      </c>
      <c r="K221" s="141">
        <f t="shared" ref="K221:K284" si="438">IFERROR(J221/I221,0)</f>
        <v>0.98286634090281311</v>
      </c>
      <c r="L221" s="137">
        <f>SUM(L222,L238,L369)</f>
        <v>14177909</v>
      </c>
      <c r="M221" s="140">
        <f>SUM(M222,M238,M369)</f>
        <v>18447909</v>
      </c>
      <c r="N221" s="142">
        <f>SUM(N222,N238,N369)</f>
        <v>0</v>
      </c>
      <c r="O221" s="137">
        <f t="shared" ref="O221:T221" si="439">SUM(O222,O238,O369)</f>
        <v>11060269.869296798</v>
      </c>
      <c r="P221" s="142">
        <f t="shared" si="439"/>
        <v>2914786.71</v>
      </c>
      <c r="Q221" s="143">
        <f t="shared" si="439"/>
        <v>13975056.579296798</v>
      </c>
      <c r="R221" s="144">
        <f t="shared" si="439"/>
        <v>0</v>
      </c>
      <c r="S221" s="144">
        <f t="shared" si="439"/>
        <v>0</v>
      </c>
      <c r="T221" s="145">
        <f t="shared" si="439"/>
        <v>13975056.579296798</v>
      </c>
      <c r="U221" s="91"/>
      <c r="V221" s="137">
        <f>SUM(V222,V238,V369)</f>
        <v>2385440</v>
      </c>
      <c r="W221" s="142">
        <f>SUM(W222,W238,W369)</f>
        <v>0</v>
      </c>
      <c r="X221" s="143">
        <f t="shared" ref="X221:X284" si="440">SUM(V221:W221)</f>
        <v>2385440</v>
      </c>
      <c r="Y221" s="144">
        <f>SUM(Y222,Y238,Y369)</f>
        <v>0</v>
      </c>
      <c r="Z221" s="144">
        <f>SUM(Z222,Z238,Z369)</f>
        <v>0</v>
      </c>
      <c r="AA221" s="145">
        <f>SUM(X221:Z221)</f>
        <v>2385440</v>
      </c>
      <c r="AB221" s="91"/>
      <c r="AC221" s="137">
        <f>SUM(AC222,AC238,AC369)</f>
        <v>2220929</v>
      </c>
      <c r="AD221" s="142">
        <f>SUM(AD222,AD238,AD369)</f>
        <v>0</v>
      </c>
      <c r="AE221" s="143">
        <f t="shared" ref="AE221:AE284" si="441">SUM(AC221:AD221)</f>
        <v>2220929</v>
      </c>
      <c r="AF221" s="142">
        <f>SUM(AF222,AF238,AF369)</f>
        <v>0</v>
      </c>
      <c r="AG221" s="142">
        <f>SUM(AG222,AG238,AG369)</f>
        <v>0</v>
      </c>
      <c r="AH221" s="145">
        <f>SUM(AE221:AG221)</f>
        <v>2220929</v>
      </c>
      <c r="AJ221" s="140">
        <f t="shared" ref="AJ221:AU221" si="442">SUM(AJ222,AJ238,AJ369)</f>
        <v>747000.79791223316</v>
      </c>
      <c r="AK221" s="140">
        <f t="shared" si="442"/>
        <v>1005000.8954122328</v>
      </c>
      <c r="AL221" s="140">
        <f t="shared" si="442"/>
        <v>1572846.8997622328</v>
      </c>
      <c r="AM221" s="140">
        <f t="shared" si="442"/>
        <v>1249450.8954122327</v>
      </c>
      <c r="AN221" s="140">
        <f t="shared" si="442"/>
        <v>1490846.8954122327</v>
      </c>
      <c r="AO221" s="140">
        <f t="shared" si="442"/>
        <v>744000.89541223284</v>
      </c>
      <c r="AP221" s="140">
        <f t="shared" si="442"/>
        <v>1174824.895412233</v>
      </c>
      <c r="AQ221" s="140">
        <f t="shared" si="442"/>
        <v>1371896.8954122327</v>
      </c>
      <c r="AR221" s="140">
        <f t="shared" si="442"/>
        <v>944050.89541223284</v>
      </c>
      <c r="AS221" s="140">
        <f t="shared" si="442"/>
        <v>1123200.8954122327</v>
      </c>
      <c r="AT221" s="140">
        <f t="shared" si="442"/>
        <v>1392050.8954122327</v>
      </c>
      <c r="AU221" s="140">
        <f t="shared" si="442"/>
        <v>1159884.8229122367</v>
      </c>
      <c r="AV221" s="140">
        <f t="shared" si="415"/>
        <v>13975056.579296798</v>
      </c>
      <c r="AW221" s="146">
        <f t="shared" ref="AW221:AW284" si="443">T221-AV221</f>
        <v>0</v>
      </c>
      <c r="AY221" s="140">
        <f t="shared" ref="AY221:AY284" si="444">SUM(AJ221:AL221)</f>
        <v>3324848.593086699</v>
      </c>
      <c r="AZ221" s="140">
        <f t="shared" ref="AZ221:AZ284" si="445">SUM(AM221:AO221)</f>
        <v>3484298.6862366982</v>
      </c>
      <c r="BA221" s="140">
        <f t="shared" ref="BA221:BA284" si="446">SUM(AP221:AR221)</f>
        <v>3490772.6862366982</v>
      </c>
      <c r="BB221" s="140">
        <f t="shared" ref="BB221:BB284" si="447">SUM(AS221:AU221)</f>
        <v>3675136.6137367021</v>
      </c>
      <c r="BC221" s="140">
        <f t="shared" si="421"/>
        <v>13975056.579296798</v>
      </c>
      <c r="BD221" s="140">
        <f t="shared" ref="BD221:BD284" si="448">T221-BC221</f>
        <v>0</v>
      </c>
    </row>
    <row r="222" spans="2:56" x14ac:dyDescent="0.3">
      <c r="B222" s="148" t="s">
        <v>50</v>
      </c>
      <c r="C222" s="149">
        <f>SUM(C223,C233)</f>
        <v>8873675</v>
      </c>
      <c r="D222" s="150">
        <f>SUM(D223,D233)</f>
        <v>8751528.9600000009</v>
      </c>
      <c r="E222" s="151">
        <f t="shared" si="436"/>
        <v>0.98623501086077647</v>
      </c>
      <c r="F222" s="149">
        <f>SUM(F223,F233)</f>
        <v>6615343</v>
      </c>
      <c r="G222" s="150">
        <f>SUM(G223,G233)</f>
        <v>6424302.1399999987</v>
      </c>
      <c r="H222" s="151">
        <f t="shared" si="437"/>
        <v>0.97112154879951029</v>
      </c>
      <c r="I222" s="149">
        <f>SUM(I223,I233)</f>
        <v>7329682</v>
      </c>
      <c r="J222" s="152">
        <f>SUM(J223,J233)</f>
        <v>7312597.6399999997</v>
      </c>
      <c r="K222" s="153">
        <f t="shared" si="438"/>
        <v>0.99766915399603961</v>
      </c>
      <c r="L222" s="149">
        <f>SUM(L223,L233)</f>
        <v>8470534</v>
      </c>
      <c r="M222" s="152">
        <f>SUM(M223,M233)</f>
        <v>8470534</v>
      </c>
      <c r="N222" s="154">
        <f>SUM(N223,N233)</f>
        <v>0</v>
      </c>
      <c r="O222" s="149">
        <f t="shared" ref="O222:T222" si="449">SUM(O223,O233)</f>
        <v>9511845.8692967985</v>
      </c>
      <c r="P222" s="154">
        <f t="shared" si="449"/>
        <v>-1.29</v>
      </c>
      <c r="Q222" s="155">
        <f t="shared" si="449"/>
        <v>9511844.5792967975</v>
      </c>
      <c r="R222" s="154">
        <f t="shared" si="449"/>
        <v>0</v>
      </c>
      <c r="S222" s="154">
        <f t="shared" si="449"/>
        <v>0</v>
      </c>
      <c r="T222" s="156">
        <f t="shared" si="449"/>
        <v>9511844.5792967975</v>
      </c>
      <c r="U222" s="157"/>
      <c r="V222" s="149">
        <f>SUM(V223,V233)</f>
        <v>0</v>
      </c>
      <c r="W222" s="154">
        <f>SUM(W223,W233)</f>
        <v>0</v>
      </c>
      <c r="X222" s="155">
        <f t="shared" si="440"/>
        <v>0</v>
      </c>
      <c r="Y222" s="154">
        <f>SUM(Y223,Y233)</f>
        <v>0</v>
      </c>
      <c r="Z222" s="154">
        <f>SUM(Z223,Z233)</f>
        <v>0</v>
      </c>
      <c r="AA222" s="156">
        <f t="shared" ref="AA222:AA285" si="450">SUM(X222:Z222)</f>
        <v>0</v>
      </c>
      <c r="AB222" s="157"/>
      <c r="AC222" s="149">
        <f>SUM(AC223,AC233)</f>
        <v>0</v>
      </c>
      <c r="AD222" s="154">
        <f>SUM(AD223,AD233)</f>
        <v>0</v>
      </c>
      <c r="AE222" s="155">
        <f t="shared" si="441"/>
        <v>0</v>
      </c>
      <c r="AF222" s="154">
        <f>SUM(AF223,AF233)</f>
        <v>0</v>
      </c>
      <c r="AG222" s="154">
        <f>SUM(AG223,AG233)</f>
        <v>0</v>
      </c>
      <c r="AH222" s="156">
        <f t="shared" ref="AH222:AH285" si="451">SUM(AE222:AG222)</f>
        <v>0</v>
      </c>
      <c r="AJ222" s="152">
        <f t="shared" ref="AJ222:AU222" si="452">SUM(AJ223,AJ233)</f>
        <v>747000.79791223316</v>
      </c>
      <c r="AK222" s="152">
        <f t="shared" si="452"/>
        <v>730000.89541223284</v>
      </c>
      <c r="AL222" s="152">
        <f t="shared" si="452"/>
        <v>805000.8997622329</v>
      </c>
      <c r="AM222" s="152">
        <f t="shared" si="452"/>
        <v>840000.89541223284</v>
      </c>
      <c r="AN222" s="152">
        <f t="shared" si="452"/>
        <v>730000.89541223284</v>
      </c>
      <c r="AO222" s="152">
        <f t="shared" si="452"/>
        <v>744000.89541223284</v>
      </c>
      <c r="AP222" s="152">
        <f t="shared" si="452"/>
        <v>730000.89541223296</v>
      </c>
      <c r="AQ222" s="152">
        <f t="shared" si="452"/>
        <v>795000.89541223284</v>
      </c>
      <c r="AR222" s="152">
        <f t="shared" si="452"/>
        <v>808000.89541223284</v>
      </c>
      <c r="AS222" s="152">
        <f t="shared" si="452"/>
        <v>828000.89541223284</v>
      </c>
      <c r="AT222" s="152">
        <f t="shared" si="452"/>
        <v>863000.89541223284</v>
      </c>
      <c r="AU222" s="152">
        <f t="shared" si="452"/>
        <v>891834.82291223656</v>
      </c>
      <c r="AV222" s="152">
        <f t="shared" si="415"/>
        <v>9511844.5792967975</v>
      </c>
      <c r="AW222" s="158">
        <f t="shared" si="443"/>
        <v>0</v>
      </c>
      <c r="AY222" s="152">
        <f t="shared" si="444"/>
        <v>2282002.593086699</v>
      </c>
      <c r="AZ222" s="152">
        <f t="shared" si="445"/>
        <v>2314002.6862366986</v>
      </c>
      <c r="BA222" s="152">
        <f t="shared" si="446"/>
        <v>2333002.6862366986</v>
      </c>
      <c r="BB222" s="152">
        <f t="shared" si="447"/>
        <v>2582836.6137367021</v>
      </c>
      <c r="BC222" s="152">
        <f t="shared" si="421"/>
        <v>9511844.5792967975</v>
      </c>
      <c r="BD222" s="152">
        <f t="shared" si="448"/>
        <v>0</v>
      </c>
    </row>
    <row r="223" spans="2:56" x14ac:dyDescent="0.3">
      <c r="B223" s="159" t="s">
        <v>51</v>
      </c>
      <c r="C223" s="160">
        <f>SUM(C224:C232)</f>
        <v>7960671</v>
      </c>
      <c r="D223" s="161">
        <f>SUM(D224:D232)</f>
        <v>7865684.9500000002</v>
      </c>
      <c r="E223" s="162">
        <f t="shared" si="436"/>
        <v>0.98806808496419463</v>
      </c>
      <c r="F223" s="160">
        <f>SUM(F224:F232)</f>
        <v>5925827</v>
      </c>
      <c r="G223" s="161">
        <f>SUM(G224:G232)</f>
        <v>5744295.4499999993</v>
      </c>
      <c r="H223" s="162">
        <f t="shared" si="437"/>
        <v>0.96936603954182243</v>
      </c>
      <c r="I223" s="160">
        <f>SUM(I224:I232)</f>
        <v>6567815</v>
      </c>
      <c r="J223" s="163">
        <f>SUM(J224:J232)</f>
        <v>6552064.5</v>
      </c>
      <c r="K223" s="164">
        <f t="shared" si="438"/>
        <v>0.99760186606961376</v>
      </c>
      <c r="L223" s="160">
        <f>SUM(L224:L232)</f>
        <v>7396855</v>
      </c>
      <c r="M223" s="163">
        <f>SUM(M224:M232)</f>
        <v>7396855</v>
      </c>
      <c r="N223" s="165">
        <f>SUM(N224:N232)</f>
        <v>0</v>
      </c>
      <c r="O223" s="160">
        <f t="shared" ref="O223:T223" si="453">SUM(O224:O232)</f>
        <v>8282660.7994456654</v>
      </c>
      <c r="P223" s="165">
        <f t="shared" si="453"/>
        <v>-0.86</v>
      </c>
      <c r="Q223" s="166">
        <f t="shared" si="453"/>
        <v>8282659.9394456651</v>
      </c>
      <c r="R223" s="165">
        <f t="shared" si="453"/>
        <v>0</v>
      </c>
      <c r="S223" s="165">
        <f t="shared" si="453"/>
        <v>0</v>
      </c>
      <c r="T223" s="167">
        <f t="shared" si="453"/>
        <v>8282659.9394456651</v>
      </c>
      <c r="U223" s="157"/>
      <c r="V223" s="160">
        <f>SUM(V224:V232)</f>
        <v>0</v>
      </c>
      <c r="W223" s="165">
        <f>SUM(W224:W232)</f>
        <v>0</v>
      </c>
      <c r="X223" s="166">
        <f t="shared" si="440"/>
        <v>0</v>
      </c>
      <c r="Y223" s="165">
        <f>SUM(Y224:Y232)</f>
        <v>0</v>
      </c>
      <c r="Z223" s="165">
        <f>SUM(Z224:Z232)</f>
        <v>0</v>
      </c>
      <c r="AA223" s="167">
        <f t="shared" si="450"/>
        <v>0</v>
      </c>
      <c r="AB223" s="157"/>
      <c r="AC223" s="160">
        <f>SUM(AC224:AC232)</f>
        <v>0</v>
      </c>
      <c r="AD223" s="165">
        <f>SUM(AD224:AD232)</f>
        <v>0</v>
      </c>
      <c r="AE223" s="166">
        <f t="shared" si="441"/>
        <v>0</v>
      </c>
      <c r="AF223" s="165">
        <f>SUM(AF224:AF232)</f>
        <v>0</v>
      </c>
      <c r="AG223" s="165">
        <f>SUM(AG224:AG232)</f>
        <v>0</v>
      </c>
      <c r="AH223" s="167">
        <f t="shared" si="451"/>
        <v>0</v>
      </c>
      <c r="AJ223" s="163">
        <f t="shared" ref="AJ223:AU223" si="454">SUM(AJ224:AJ232)</f>
        <v>647000.74459130538</v>
      </c>
      <c r="AK223" s="163">
        <f t="shared" si="454"/>
        <v>630000.80625797168</v>
      </c>
      <c r="AL223" s="163">
        <f t="shared" si="454"/>
        <v>705000.81060797174</v>
      </c>
      <c r="AM223" s="163">
        <f t="shared" si="454"/>
        <v>740000.80625797168</v>
      </c>
      <c r="AN223" s="163">
        <f t="shared" si="454"/>
        <v>630000.80625797168</v>
      </c>
      <c r="AO223" s="163">
        <f t="shared" si="454"/>
        <v>644000.80625797168</v>
      </c>
      <c r="AP223" s="163">
        <f t="shared" si="454"/>
        <v>630000.8062579718</v>
      </c>
      <c r="AQ223" s="163">
        <f t="shared" si="454"/>
        <v>695000.80625797168</v>
      </c>
      <c r="AR223" s="163">
        <f t="shared" si="454"/>
        <v>701000.80625797168</v>
      </c>
      <c r="AS223" s="163">
        <f t="shared" si="454"/>
        <v>721000.80625797168</v>
      </c>
      <c r="AT223" s="163">
        <f t="shared" si="454"/>
        <v>756000.80625797168</v>
      </c>
      <c r="AU223" s="163">
        <f t="shared" si="454"/>
        <v>783651.12792464241</v>
      </c>
      <c r="AV223" s="163">
        <f t="shared" si="415"/>
        <v>8282659.9394456642</v>
      </c>
      <c r="AW223" s="168">
        <f t="shared" si="443"/>
        <v>0</v>
      </c>
      <c r="AY223" s="163">
        <f t="shared" si="444"/>
        <v>1982002.3614572487</v>
      </c>
      <c r="AZ223" s="163">
        <f t="shared" si="445"/>
        <v>2014002.4187739152</v>
      </c>
      <c r="BA223" s="163">
        <f t="shared" si="446"/>
        <v>2026002.4187739152</v>
      </c>
      <c r="BB223" s="163">
        <f t="shared" si="447"/>
        <v>2260652.7404405857</v>
      </c>
      <c r="BC223" s="163">
        <f t="shared" si="421"/>
        <v>8282659.9394456642</v>
      </c>
      <c r="BD223" s="163">
        <f t="shared" si="448"/>
        <v>0</v>
      </c>
    </row>
    <row r="224" spans="2:56" x14ac:dyDescent="0.3">
      <c r="B224" s="169" t="s">
        <v>52</v>
      </c>
      <c r="C224" s="170">
        <f t="shared" ref="C224:D232" si="455">SUM(C428,C632)</f>
        <v>5799466</v>
      </c>
      <c r="D224" s="171">
        <f t="shared" si="455"/>
        <v>5778355.2000000002</v>
      </c>
      <c r="E224" s="172">
        <f t="shared" si="436"/>
        <v>0.99635987175370977</v>
      </c>
      <c r="F224" s="170">
        <f t="shared" ref="F224:G232" si="456">SUM(F428,F632)</f>
        <v>4414451</v>
      </c>
      <c r="G224" s="171">
        <f t="shared" si="456"/>
        <v>4312986.0999999996</v>
      </c>
      <c r="H224" s="172">
        <f t="shared" si="437"/>
        <v>0.97701528457332509</v>
      </c>
      <c r="I224" s="170">
        <f t="shared" ref="I224:J232" si="457">SUM(I428,I632)</f>
        <v>4847525</v>
      </c>
      <c r="J224" s="173">
        <f t="shared" si="457"/>
        <v>4844613.09</v>
      </c>
      <c r="K224" s="174">
        <f t="shared" si="438"/>
        <v>0.9993992996426011</v>
      </c>
      <c r="L224" s="170">
        <f t="shared" ref="L224:T232" si="458">SUM(L428,L632)</f>
        <v>5688741</v>
      </c>
      <c r="M224" s="173">
        <f t="shared" si="458"/>
        <v>5388741</v>
      </c>
      <c r="N224" s="175">
        <f t="shared" si="458"/>
        <v>0</v>
      </c>
      <c r="O224" s="170">
        <f t="shared" si="458"/>
        <v>6374360.9049713323</v>
      </c>
      <c r="P224" s="175">
        <f t="shared" si="458"/>
        <v>-0.49</v>
      </c>
      <c r="Q224" s="166">
        <f t="shared" si="458"/>
        <v>6374360.4149713321</v>
      </c>
      <c r="R224" s="175">
        <f t="shared" si="458"/>
        <v>0</v>
      </c>
      <c r="S224" s="175">
        <f t="shared" si="458"/>
        <v>0</v>
      </c>
      <c r="T224" s="167">
        <f t="shared" si="458"/>
        <v>6374360.4149713321</v>
      </c>
      <c r="U224" s="157"/>
      <c r="V224" s="170">
        <f t="shared" ref="V224:W232" si="459">SUM(V428,V632)</f>
        <v>0</v>
      </c>
      <c r="W224" s="175">
        <f t="shared" si="459"/>
        <v>0</v>
      </c>
      <c r="X224" s="166">
        <f t="shared" si="440"/>
        <v>0</v>
      </c>
      <c r="Y224" s="175">
        <f t="shared" ref="Y224:Z232" si="460">SUM(Y428,Y632)</f>
        <v>0</v>
      </c>
      <c r="Z224" s="175">
        <f t="shared" si="460"/>
        <v>0</v>
      </c>
      <c r="AA224" s="167">
        <f t="shared" si="450"/>
        <v>0</v>
      </c>
      <c r="AB224" s="157"/>
      <c r="AC224" s="170">
        <f t="shared" ref="AC224:AD232" si="461">SUM(AC428,AC632)</f>
        <v>0</v>
      </c>
      <c r="AD224" s="175">
        <f t="shared" si="461"/>
        <v>0</v>
      </c>
      <c r="AE224" s="166">
        <f t="shared" si="441"/>
        <v>0</v>
      </c>
      <c r="AF224" s="175">
        <f t="shared" ref="AF224:AG232" si="462">SUM(AF428,AF632)</f>
        <v>0</v>
      </c>
      <c r="AG224" s="175">
        <f t="shared" si="462"/>
        <v>0</v>
      </c>
      <c r="AH224" s="167">
        <f t="shared" si="451"/>
        <v>0</v>
      </c>
      <c r="AJ224" s="163">
        <f t="shared" ref="AJ224:AU232" si="463">SUM(AJ428,AJ632)</f>
        <v>497144.70124761102</v>
      </c>
      <c r="AK224" s="163">
        <f t="shared" si="463"/>
        <v>480144.74208094401</v>
      </c>
      <c r="AL224" s="163">
        <f t="shared" si="463"/>
        <v>470117.74208094401</v>
      </c>
      <c r="AM224" s="163">
        <f t="shared" si="463"/>
        <v>590144.74208094401</v>
      </c>
      <c r="AN224" s="163">
        <f t="shared" si="463"/>
        <v>491196.74208094401</v>
      </c>
      <c r="AO224" s="163">
        <f t="shared" si="463"/>
        <v>494144.74208094401</v>
      </c>
      <c r="AP224" s="163">
        <f t="shared" si="463"/>
        <v>495144.74208094401</v>
      </c>
      <c r="AQ224" s="163">
        <f t="shared" si="463"/>
        <v>545144.74208094401</v>
      </c>
      <c r="AR224" s="163">
        <f t="shared" si="463"/>
        <v>551144.74208094401</v>
      </c>
      <c r="AS224" s="163">
        <f t="shared" si="463"/>
        <v>571144.74208094401</v>
      </c>
      <c r="AT224" s="163">
        <f t="shared" si="463"/>
        <v>606144.74208094401</v>
      </c>
      <c r="AU224" s="163">
        <f t="shared" si="463"/>
        <v>582743.29291428137</v>
      </c>
      <c r="AV224" s="163">
        <f t="shared" si="415"/>
        <v>6374360.4149713321</v>
      </c>
      <c r="AW224" s="168">
        <f t="shared" si="443"/>
        <v>0</v>
      </c>
      <c r="AY224" s="163">
        <f t="shared" si="444"/>
        <v>1447407.1854094989</v>
      </c>
      <c r="AZ224" s="163">
        <f t="shared" si="445"/>
        <v>1575486.2262428319</v>
      </c>
      <c r="BA224" s="163">
        <f t="shared" si="446"/>
        <v>1591434.2262428319</v>
      </c>
      <c r="BB224" s="163">
        <f t="shared" si="447"/>
        <v>1760032.7770761694</v>
      </c>
      <c r="BC224" s="163">
        <f t="shared" si="421"/>
        <v>6374360.414971333</v>
      </c>
      <c r="BD224" s="163">
        <f t="shared" si="448"/>
        <v>0</v>
      </c>
    </row>
    <row r="225" spans="2:56" x14ac:dyDescent="0.3">
      <c r="B225" s="169" t="s">
        <v>53</v>
      </c>
      <c r="C225" s="170">
        <f t="shared" si="455"/>
        <v>0</v>
      </c>
      <c r="D225" s="171">
        <f t="shared" si="455"/>
        <v>0</v>
      </c>
      <c r="E225" s="172">
        <f t="shared" si="436"/>
        <v>0</v>
      </c>
      <c r="F225" s="170">
        <f t="shared" si="456"/>
        <v>0</v>
      </c>
      <c r="G225" s="171">
        <f t="shared" si="456"/>
        <v>0</v>
      </c>
      <c r="H225" s="172">
        <f t="shared" si="437"/>
        <v>0</v>
      </c>
      <c r="I225" s="170">
        <f t="shared" si="457"/>
        <v>0</v>
      </c>
      <c r="J225" s="173">
        <f t="shared" si="457"/>
        <v>0</v>
      </c>
      <c r="K225" s="174">
        <f t="shared" si="438"/>
        <v>0</v>
      </c>
      <c r="L225" s="170">
        <f t="shared" si="458"/>
        <v>0</v>
      </c>
      <c r="M225" s="173">
        <f t="shared" si="458"/>
        <v>0</v>
      </c>
      <c r="N225" s="175">
        <f t="shared" si="458"/>
        <v>0</v>
      </c>
      <c r="O225" s="170">
        <f t="shared" si="458"/>
        <v>0</v>
      </c>
      <c r="P225" s="175">
        <f t="shared" si="458"/>
        <v>0</v>
      </c>
      <c r="Q225" s="166">
        <f t="shared" si="458"/>
        <v>0</v>
      </c>
      <c r="R225" s="175">
        <f t="shared" si="458"/>
        <v>0</v>
      </c>
      <c r="S225" s="175">
        <f t="shared" si="458"/>
        <v>0</v>
      </c>
      <c r="T225" s="167">
        <f t="shared" si="458"/>
        <v>0</v>
      </c>
      <c r="U225" s="157"/>
      <c r="V225" s="170">
        <f t="shared" si="459"/>
        <v>0</v>
      </c>
      <c r="W225" s="175">
        <f t="shared" si="459"/>
        <v>0</v>
      </c>
      <c r="X225" s="166">
        <f t="shared" si="440"/>
        <v>0</v>
      </c>
      <c r="Y225" s="175">
        <f t="shared" si="460"/>
        <v>0</v>
      </c>
      <c r="Z225" s="175">
        <f t="shared" si="460"/>
        <v>0</v>
      </c>
      <c r="AA225" s="167">
        <f t="shared" si="450"/>
        <v>0</v>
      </c>
      <c r="AB225" s="157"/>
      <c r="AC225" s="170">
        <f t="shared" si="461"/>
        <v>0</v>
      </c>
      <c r="AD225" s="175">
        <f t="shared" si="461"/>
        <v>0</v>
      </c>
      <c r="AE225" s="166">
        <f t="shared" si="441"/>
        <v>0</v>
      </c>
      <c r="AF225" s="175">
        <f t="shared" si="462"/>
        <v>0</v>
      </c>
      <c r="AG225" s="175">
        <f t="shared" si="462"/>
        <v>0</v>
      </c>
      <c r="AH225" s="167">
        <f t="shared" si="451"/>
        <v>0</v>
      </c>
      <c r="AJ225" s="163">
        <f t="shared" si="463"/>
        <v>0</v>
      </c>
      <c r="AK225" s="163">
        <f t="shared" si="463"/>
        <v>0</v>
      </c>
      <c r="AL225" s="163">
        <f t="shared" si="463"/>
        <v>0</v>
      </c>
      <c r="AM225" s="163">
        <f t="shared" si="463"/>
        <v>0</v>
      </c>
      <c r="AN225" s="163">
        <f t="shared" si="463"/>
        <v>0</v>
      </c>
      <c r="AO225" s="163">
        <f t="shared" si="463"/>
        <v>0</v>
      </c>
      <c r="AP225" s="163">
        <f t="shared" si="463"/>
        <v>0</v>
      </c>
      <c r="AQ225" s="163">
        <f t="shared" si="463"/>
        <v>0</v>
      </c>
      <c r="AR225" s="163">
        <f t="shared" si="463"/>
        <v>0</v>
      </c>
      <c r="AS225" s="163">
        <f t="shared" si="463"/>
        <v>0</v>
      </c>
      <c r="AT225" s="163">
        <f t="shared" si="463"/>
        <v>0</v>
      </c>
      <c r="AU225" s="163">
        <f t="shared" si="463"/>
        <v>0</v>
      </c>
      <c r="AV225" s="163">
        <f t="shared" si="415"/>
        <v>0</v>
      </c>
      <c r="AW225" s="168">
        <f t="shared" si="443"/>
        <v>0</v>
      </c>
      <c r="AY225" s="163">
        <f t="shared" si="444"/>
        <v>0</v>
      </c>
      <c r="AZ225" s="163">
        <f t="shared" si="445"/>
        <v>0</v>
      </c>
      <c r="BA225" s="163">
        <f t="shared" si="446"/>
        <v>0</v>
      </c>
      <c r="BB225" s="163">
        <f t="shared" si="447"/>
        <v>0</v>
      </c>
      <c r="BC225" s="163">
        <f t="shared" si="421"/>
        <v>0</v>
      </c>
      <c r="BD225" s="163">
        <f t="shared" si="448"/>
        <v>0</v>
      </c>
    </row>
    <row r="226" spans="2:56" x14ac:dyDescent="0.3">
      <c r="B226" s="169" t="s">
        <v>54</v>
      </c>
      <c r="C226" s="170">
        <f t="shared" si="455"/>
        <v>0</v>
      </c>
      <c r="D226" s="171">
        <f t="shared" si="455"/>
        <v>0</v>
      </c>
      <c r="E226" s="172">
        <f t="shared" si="436"/>
        <v>0</v>
      </c>
      <c r="F226" s="170">
        <f t="shared" si="456"/>
        <v>0</v>
      </c>
      <c r="G226" s="171">
        <f t="shared" si="456"/>
        <v>0</v>
      </c>
      <c r="H226" s="172">
        <f t="shared" si="437"/>
        <v>0</v>
      </c>
      <c r="I226" s="170">
        <f t="shared" si="457"/>
        <v>0</v>
      </c>
      <c r="J226" s="173">
        <f t="shared" si="457"/>
        <v>0</v>
      </c>
      <c r="K226" s="174">
        <f t="shared" si="438"/>
        <v>0</v>
      </c>
      <c r="L226" s="170">
        <f t="shared" si="458"/>
        <v>0</v>
      </c>
      <c r="M226" s="173">
        <f t="shared" si="458"/>
        <v>0</v>
      </c>
      <c r="N226" s="175">
        <f t="shared" si="458"/>
        <v>0</v>
      </c>
      <c r="O226" s="170">
        <f t="shared" si="458"/>
        <v>0</v>
      </c>
      <c r="P226" s="175">
        <f t="shared" si="458"/>
        <v>0</v>
      </c>
      <c r="Q226" s="166">
        <f t="shared" si="458"/>
        <v>0</v>
      </c>
      <c r="R226" s="175">
        <f t="shared" si="458"/>
        <v>0</v>
      </c>
      <c r="S226" s="175">
        <f t="shared" si="458"/>
        <v>0</v>
      </c>
      <c r="T226" s="167">
        <f t="shared" si="458"/>
        <v>0</v>
      </c>
      <c r="U226" s="157"/>
      <c r="V226" s="170">
        <f t="shared" si="459"/>
        <v>0</v>
      </c>
      <c r="W226" s="175">
        <f t="shared" si="459"/>
        <v>0</v>
      </c>
      <c r="X226" s="166">
        <f t="shared" si="440"/>
        <v>0</v>
      </c>
      <c r="Y226" s="175">
        <f t="shared" si="460"/>
        <v>0</v>
      </c>
      <c r="Z226" s="175">
        <f t="shared" si="460"/>
        <v>0</v>
      </c>
      <c r="AA226" s="167">
        <f t="shared" si="450"/>
        <v>0</v>
      </c>
      <c r="AB226" s="157"/>
      <c r="AC226" s="170">
        <f t="shared" si="461"/>
        <v>0</v>
      </c>
      <c r="AD226" s="175">
        <f t="shared" si="461"/>
        <v>0</v>
      </c>
      <c r="AE226" s="166">
        <f t="shared" si="441"/>
        <v>0</v>
      </c>
      <c r="AF226" s="175">
        <f t="shared" si="462"/>
        <v>0</v>
      </c>
      <c r="AG226" s="175">
        <f t="shared" si="462"/>
        <v>0</v>
      </c>
      <c r="AH226" s="167">
        <f t="shared" si="451"/>
        <v>0</v>
      </c>
      <c r="AJ226" s="163">
        <f t="shared" si="463"/>
        <v>0</v>
      </c>
      <c r="AK226" s="163">
        <f t="shared" si="463"/>
        <v>0</v>
      </c>
      <c r="AL226" s="163">
        <f t="shared" si="463"/>
        <v>0</v>
      </c>
      <c r="AM226" s="163">
        <f t="shared" si="463"/>
        <v>0</v>
      </c>
      <c r="AN226" s="163">
        <f t="shared" si="463"/>
        <v>0</v>
      </c>
      <c r="AO226" s="163">
        <f t="shared" si="463"/>
        <v>0</v>
      </c>
      <c r="AP226" s="163">
        <f t="shared" si="463"/>
        <v>0</v>
      </c>
      <c r="AQ226" s="163">
        <f t="shared" si="463"/>
        <v>0</v>
      </c>
      <c r="AR226" s="163">
        <f t="shared" si="463"/>
        <v>0</v>
      </c>
      <c r="AS226" s="163">
        <f t="shared" si="463"/>
        <v>0</v>
      </c>
      <c r="AT226" s="163">
        <f t="shared" si="463"/>
        <v>0</v>
      </c>
      <c r="AU226" s="163">
        <f t="shared" si="463"/>
        <v>0</v>
      </c>
      <c r="AV226" s="163">
        <f t="shared" si="415"/>
        <v>0</v>
      </c>
      <c r="AW226" s="168">
        <f t="shared" si="443"/>
        <v>0</v>
      </c>
      <c r="AY226" s="163">
        <f t="shared" si="444"/>
        <v>0</v>
      </c>
      <c r="AZ226" s="163">
        <f t="shared" si="445"/>
        <v>0</v>
      </c>
      <c r="BA226" s="163">
        <f t="shared" si="446"/>
        <v>0</v>
      </c>
      <c r="BB226" s="163">
        <f t="shared" si="447"/>
        <v>0</v>
      </c>
      <c r="BC226" s="163">
        <f t="shared" si="421"/>
        <v>0</v>
      </c>
      <c r="BD226" s="163">
        <f t="shared" si="448"/>
        <v>0</v>
      </c>
    </row>
    <row r="227" spans="2:56" x14ac:dyDescent="0.3">
      <c r="B227" s="169" t="s">
        <v>55</v>
      </c>
      <c r="C227" s="170">
        <f t="shared" si="455"/>
        <v>0</v>
      </c>
      <c r="D227" s="171">
        <f t="shared" si="455"/>
        <v>0</v>
      </c>
      <c r="E227" s="172">
        <f t="shared" si="436"/>
        <v>0</v>
      </c>
      <c r="F227" s="170">
        <f t="shared" si="456"/>
        <v>0</v>
      </c>
      <c r="G227" s="171">
        <f t="shared" si="456"/>
        <v>0</v>
      </c>
      <c r="H227" s="172">
        <f t="shared" si="437"/>
        <v>0</v>
      </c>
      <c r="I227" s="170">
        <f t="shared" si="457"/>
        <v>13743</v>
      </c>
      <c r="J227" s="173">
        <f t="shared" si="457"/>
        <v>13742.74</v>
      </c>
      <c r="K227" s="174">
        <f t="shared" si="438"/>
        <v>0.99998108127774143</v>
      </c>
      <c r="L227" s="170">
        <f t="shared" si="458"/>
        <v>0</v>
      </c>
      <c r="M227" s="173">
        <f t="shared" si="458"/>
        <v>300000</v>
      </c>
      <c r="N227" s="175">
        <f t="shared" si="458"/>
        <v>0</v>
      </c>
      <c r="O227" s="170">
        <f t="shared" si="458"/>
        <v>0</v>
      </c>
      <c r="P227" s="175">
        <f t="shared" si="458"/>
        <v>0</v>
      </c>
      <c r="Q227" s="166">
        <f t="shared" si="458"/>
        <v>0</v>
      </c>
      <c r="R227" s="175">
        <f t="shared" si="458"/>
        <v>0</v>
      </c>
      <c r="S227" s="175">
        <f t="shared" si="458"/>
        <v>0</v>
      </c>
      <c r="T227" s="167">
        <f t="shared" si="458"/>
        <v>0</v>
      </c>
      <c r="U227" s="157"/>
      <c r="V227" s="170">
        <f t="shared" si="459"/>
        <v>0</v>
      </c>
      <c r="W227" s="175">
        <f t="shared" si="459"/>
        <v>0</v>
      </c>
      <c r="X227" s="166">
        <f t="shared" si="440"/>
        <v>0</v>
      </c>
      <c r="Y227" s="175">
        <f t="shared" si="460"/>
        <v>0</v>
      </c>
      <c r="Z227" s="175">
        <f t="shared" si="460"/>
        <v>0</v>
      </c>
      <c r="AA227" s="167">
        <f t="shared" si="450"/>
        <v>0</v>
      </c>
      <c r="AB227" s="157"/>
      <c r="AC227" s="170">
        <f t="shared" si="461"/>
        <v>0</v>
      </c>
      <c r="AD227" s="175">
        <f t="shared" si="461"/>
        <v>0</v>
      </c>
      <c r="AE227" s="166">
        <f t="shared" si="441"/>
        <v>0</v>
      </c>
      <c r="AF227" s="175">
        <f t="shared" si="462"/>
        <v>0</v>
      </c>
      <c r="AG227" s="175">
        <f t="shared" si="462"/>
        <v>0</v>
      </c>
      <c r="AH227" s="167">
        <f t="shared" si="451"/>
        <v>0</v>
      </c>
      <c r="AJ227" s="163">
        <f t="shared" si="463"/>
        <v>0</v>
      </c>
      <c r="AK227" s="163">
        <f t="shared" si="463"/>
        <v>0</v>
      </c>
      <c r="AL227" s="163">
        <f t="shared" si="463"/>
        <v>0</v>
      </c>
      <c r="AM227" s="163">
        <f t="shared" si="463"/>
        <v>0</v>
      </c>
      <c r="AN227" s="163">
        <f t="shared" si="463"/>
        <v>0</v>
      </c>
      <c r="AO227" s="163">
        <f t="shared" si="463"/>
        <v>0</v>
      </c>
      <c r="AP227" s="163">
        <f t="shared" si="463"/>
        <v>0</v>
      </c>
      <c r="AQ227" s="163">
        <f t="shared" si="463"/>
        <v>0</v>
      </c>
      <c r="AR227" s="163">
        <f t="shared" si="463"/>
        <v>0</v>
      </c>
      <c r="AS227" s="163">
        <f t="shared" si="463"/>
        <v>0</v>
      </c>
      <c r="AT227" s="163">
        <f t="shared" si="463"/>
        <v>0</v>
      </c>
      <c r="AU227" s="163">
        <f t="shared" si="463"/>
        <v>0</v>
      </c>
      <c r="AV227" s="163">
        <f t="shared" si="415"/>
        <v>0</v>
      </c>
      <c r="AW227" s="168">
        <f t="shared" si="443"/>
        <v>0</v>
      </c>
      <c r="AY227" s="163">
        <f t="shared" si="444"/>
        <v>0</v>
      </c>
      <c r="AZ227" s="163">
        <f t="shared" si="445"/>
        <v>0</v>
      </c>
      <c r="BA227" s="163">
        <f t="shared" si="446"/>
        <v>0</v>
      </c>
      <c r="BB227" s="163">
        <f t="shared" si="447"/>
        <v>0</v>
      </c>
      <c r="BC227" s="163">
        <f t="shared" si="421"/>
        <v>0</v>
      </c>
      <c r="BD227" s="163">
        <f t="shared" si="448"/>
        <v>0</v>
      </c>
    </row>
    <row r="228" spans="2:56" x14ac:dyDescent="0.3">
      <c r="B228" s="169" t="s">
        <v>56</v>
      </c>
      <c r="C228" s="170">
        <f t="shared" si="455"/>
        <v>385000</v>
      </c>
      <c r="D228" s="171">
        <f t="shared" si="455"/>
        <v>384015.85</v>
      </c>
      <c r="E228" s="172">
        <f t="shared" si="436"/>
        <v>0.99744376623376618</v>
      </c>
      <c r="F228" s="170">
        <f t="shared" si="456"/>
        <v>229000</v>
      </c>
      <c r="G228" s="171">
        <f t="shared" si="456"/>
        <v>228524.03</v>
      </c>
      <c r="H228" s="172">
        <f t="shared" si="437"/>
        <v>0.9979215283842795</v>
      </c>
      <c r="I228" s="170">
        <f t="shared" si="457"/>
        <v>266000</v>
      </c>
      <c r="J228" s="173">
        <f t="shared" si="457"/>
        <v>265907</v>
      </c>
      <c r="K228" s="174">
        <f t="shared" si="438"/>
        <v>0.99965037593984962</v>
      </c>
      <c r="L228" s="170">
        <f t="shared" si="458"/>
        <v>0</v>
      </c>
      <c r="M228" s="173">
        <f t="shared" si="458"/>
        <v>0</v>
      </c>
      <c r="N228" s="175">
        <f t="shared" si="458"/>
        <v>0</v>
      </c>
      <c r="O228" s="170">
        <f t="shared" si="458"/>
        <v>0</v>
      </c>
      <c r="P228" s="175">
        <f t="shared" si="458"/>
        <v>0</v>
      </c>
      <c r="Q228" s="166">
        <f t="shared" si="458"/>
        <v>0</v>
      </c>
      <c r="R228" s="175">
        <f t="shared" si="458"/>
        <v>0</v>
      </c>
      <c r="S228" s="175">
        <f t="shared" si="458"/>
        <v>0</v>
      </c>
      <c r="T228" s="167">
        <f t="shared" si="458"/>
        <v>0</v>
      </c>
      <c r="U228" s="157"/>
      <c r="V228" s="170">
        <f t="shared" si="459"/>
        <v>0</v>
      </c>
      <c r="W228" s="175">
        <f t="shared" si="459"/>
        <v>0</v>
      </c>
      <c r="X228" s="166">
        <f t="shared" si="440"/>
        <v>0</v>
      </c>
      <c r="Y228" s="175">
        <f t="shared" si="460"/>
        <v>0</v>
      </c>
      <c r="Z228" s="175">
        <f t="shared" si="460"/>
        <v>0</v>
      </c>
      <c r="AA228" s="167">
        <f t="shared" si="450"/>
        <v>0</v>
      </c>
      <c r="AB228" s="157"/>
      <c r="AC228" s="170">
        <f t="shared" si="461"/>
        <v>0</v>
      </c>
      <c r="AD228" s="175">
        <f t="shared" si="461"/>
        <v>0</v>
      </c>
      <c r="AE228" s="166">
        <f t="shared" si="441"/>
        <v>0</v>
      </c>
      <c r="AF228" s="175">
        <f t="shared" si="462"/>
        <v>0</v>
      </c>
      <c r="AG228" s="175">
        <f t="shared" si="462"/>
        <v>0</v>
      </c>
      <c r="AH228" s="167">
        <f t="shared" si="451"/>
        <v>0</v>
      </c>
      <c r="AJ228" s="163">
        <f t="shared" si="463"/>
        <v>0</v>
      </c>
      <c r="AK228" s="163">
        <f t="shared" si="463"/>
        <v>0</v>
      </c>
      <c r="AL228" s="163">
        <f t="shared" si="463"/>
        <v>0</v>
      </c>
      <c r="AM228" s="163">
        <f t="shared" si="463"/>
        <v>0</v>
      </c>
      <c r="AN228" s="163">
        <f t="shared" si="463"/>
        <v>0</v>
      </c>
      <c r="AO228" s="163">
        <f t="shared" si="463"/>
        <v>0</v>
      </c>
      <c r="AP228" s="163">
        <f t="shared" si="463"/>
        <v>0</v>
      </c>
      <c r="AQ228" s="163">
        <f t="shared" si="463"/>
        <v>0</v>
      </c>
      <c r="AR228" s="163">
        <f t="shared" si="463"/>
        <v>0</v>
      </c>
      <c r="AS228" s="163">
        <f t="shared" si="463"/>
        <v>0</v>
      </c>
      <c r="AT228" s="163">
        <f t="shared" si="463"/>
        <v>0</v>
      </c>
      <c r="AU228" s="163">
        <f t="shared" si="463"/>
        <v>0</v>
      </c>
      <c r="AV228" s="163">
        <f t="shared" si="415"/>
        <v>0</v>
      </c>
      <c r="AW228" s="168">
        <f t="shared" si="443"/>
        <v>0</v>
      </c>
      <c r="AY228" s="163">
        <f t="shared" si="444"/>
        <v>0</v>
      </c>
      <c r="AZ228" s="163">
        <f t="shared" si="445"/>
        <v>0</v>
      </c>
      <c r="BA228" s="163">
        <f t="shared" si="446"/>
        <v>0</v>
      </c>
      <c r="BB228" s="163">
        <f t="shared" si="447"/>
        <v>0</v>
      </c>
      <c r="BC228" s="163">
        <f t="shared" si="421"/>
        <v>0</v>
      </c>
      <c r="BD228" s="163">
        <f t="shared" si="448"/>
        <v>0</v>
      </c>
    </row>
    <row r="229" spans="2:56" x14ac:dyDescent="0.3">
      <c r="B229" s="169" t="s">
        <v>57</v>
      </c>
      <c r="C229" s="170">
        <f t="shared" si="455"/>
        <v>0</v>
      </c>
      <c r="D229" s="171">
        <f t="shared" si="455"/>
        <v>0</v>
      </c>
      <c r="E229" s="172">
        <f t="shared" si="436"/>
        <v>0</v>
      </c>
      <c r="F229" s="170">
        <f t="shared" si="456"/>
        <v>0</v>
      </c>
      <c r="G229" s="171">
        <f t="shared" si="456"/>
        <v>0</v>
      </c>
      <c r="H229" s="172">
        <f t="shared" si="437"/>
        <v>0</v>
      </c>
      <c r="I229" s="170">
        <f t="shared" si="457"/>
        <v>0</v>
      </c>
      <c r="J229" s="173">
        <f t="shared" si="457"/>
        <v>0</v>
      </c>
      <c r="K229" s="174">
        <f t="shared" si="438"/>
        <v>0</v>
      </c>
      <c r="L229" s="170">
        <f t="shared" si="458"/>
        <v>0</v>
      </c>
      <c r="M229" s="173">
        <f t="shared" si="458"/>
        <v>0</v>
      </c>
      <c r="N229" s="175">
        <f t="shared" si="458"/>
        <v>0</v>
      </c>
      <c r="O229" s="170">
        <f t="shared" si="458"/>
        <v>0</v>
      </c>
      <c r="P229" s="175">
        <f t="shared" si="458"/>
        <v>0</v>
      </c>
      <c r="Q229" s="166">
        <f t="shared" si="458"/>
        <v>0</v>
      </c>
      <c r="R229" s="175">
        <f t="shared" si="458"/>
        <v>0</v>
      </c>
      <c r="S229" s="175">
        <f t="shared" si="458"/>
        <v>0</v>
      </c>
      <c r="T229" s="167">
        <f t="shared" si="458"/>
        <v>0</v>
      </c>
      <c r="U229" s="157"/>
      <c r="V229" s="170">
        <f t="shared" si="459"/>
        <v>0</v>
      </c>
      <c r="W229" s="175">
        <f t="shared" si="459"/>
        <v>0</v>
      </c>
      <c r="X229" s="166">
        <f t="shared" si="440"/>
        <v>0</v>
      </c>
      <c r="Y229" s="175">
        <f t="shared" si="460"/>
        <v>0</v>
      </c>
      <c r="Z229" s="175">
        <f t="shared" si="460"/>
        <v>0</v>
      </c>
      <c r="AA229" s="167">
        <f t="shared" si="450"/>
        <v>0</v>
      </c>
      <c r="AB229" s="157"/>
      <c r="AC229" s="170">
        <f t="shared" si="461"/>
        <v>0</v>
      </c>
      <c r="AD229" s="175">
        <f t="shared" si="461"/>
        <v>0</v>
      </c>
      <c r="AE229" s="166">
        <f t="shared" si="441"/>
        <v>0</v>
      </c>
      <c r="AF229" s="175">
        <f t="shared" si="462"/>
        <v>0</v>
      </c>
      <c r="AG229" s="175">
        <f t="shared" si="462"/>
        <v>0</v>
      </c>
      <c r="AH229" s="167">
        <f t="shared" si="451"/>
        <v>0</v>
      </c>
      <c r="AJ229" s="163">
        <f t="shared" si="463"/>
        <v>0</v>
      </c>
      <c r="AK229" s="163">
        <f t="shared" si="463"/>
        <v>0</v>
      </c>
      <c r="AL229" s="163">
        <f t="shared" si="463"/>
        <v>0</v>
      </c>
      <c r="AM229" s="163">
        <f t="shared" si="463"/>
        <v>0</v>
      </c>
      <c r="AN229" s="163">
        <f t="shared" si="463"/>
        <v>0</v>
      </c>
      <c r="AO229" s="163">
        <f t="shared" si="463"/>
        <v>0</v>
      </c>
      <c r="AP229" s="163">
        <f t="shared" si="463"/>
        <v>0</v>
      </c>
      <c r="AQ229" s="163">
        <f t="shared" si="463"/>
        <v>0</v>
      </c>
      <c r="AR229" s="163">
        <f t="shared" si="463"/>
        <v>0</v>
      </c>
      <c r="AS229" s="163">
        <f t="shared" si="463"/>
        <v>0</v>
      </c>
      <c r="AT229" s="163">
        <f t="shared" si="463"/>
        <v>0</v>
      </c>
      <c r="AU229" s="163">
        <f t="shared" si="463"/>
        <v>0</v>
      </c>
      <c r="AV229" s="163">
        <f t="shared" si="415"/>
        <v>0</v>
      </c>
      <c r="AW229" s="168">
        <f t="shared" si="443"/>
        <v>0</v>
      </c>
      <c r="AY229" s="163">
        <f t="shared" si="444"/>
        <v>0</v>
      </c>
      <c r="AZ229" s="163">
        <f t="shared" si="445"/>
        <v>0</v>
      </c>
      <c r="BA229" s="163">
        <f t="shared" si="446"/>
        <v>0</v>
      </c>
      <c r="BB229" s="163">
        <f t="shared" si="447"/>
        <v>0</v>
      </c>
      <c r="BC229" s="163">
        <f t="shared" si="421"/>
        <v>0</v>
      </c>
      <c r="BD229" s="163">
        <f t="shared" si="448"/>
        <v>0</v>
      </c>
    </row>
    <row r="230" spans="2:56" x14ac:dyDescent="0.3">
      <c r="B230" s="169" t="s">
        <v>58</v>
      </c>
      <c r="C230" s="170">
        <f t="shared" si="455"/>
        <v>137585</v>
      </c>
      <c r="D230" s="171">
        <f t="shared" si="455"/>
        <v>66000.84</v>
      </c>
      <c r="E230" s="172">
        <f t="shared" si="436"/>
        <v>0.47970956136206705</v>
      </c>
      <c r="F230" s="170">
        <f t="shared" si="456"/>
        <v>0</v>
      </c>
      <c r="G230" s="171">
        <f t="shared" si="456"/>
        <v>0</v>
      </c>
      <c r="H230" s="172">
        <f t="shared" si="437"/>
        <v>0</v>
      </c>
      <c r="I230" s="170">
        <f t="shared" si="457"/>
        <v>940</v>
      </c>
      <c r="J230" s="173">
        <f t="shared" si="457"/>
        <v>0</v>
      </c>
      <c r="K230" s="174">
        <f t="shared" si="438"/>
        <v>0</v>
      </c>
      <c r="L230" s="170">
        <f t="shared" si="458"/>
        <v>35739</v>
      </c>
      <c r="M230" s="173">
        <f t="shared" si="458"/>
        <v>35739</v>
      </c>
      <c r="N230" s="175">
        <f t="shared" si="458"/>
        <v>0</v>
      </c>
      <c r="O230" s="170">
        <f t="shared" si="458"/>
        <v>0</v>
      </c>
      <c r="P230" s="175">
        <f t="shared" si="458"/>
        <v>0</v>
      </c>
      <c r="Q230" s="166">
        <f t="shared" si="458"/>
        <v>0</v>
      </c>
      <c r="R230" s="175">
        <f t="shared" si="458"/>
        <v>0</v>
      </c>
      <c r="S230" s="175">
        <f t="shared" si="458"/>
        <v>0</v>
      </c>
      <c r="T230" s="167">
        <f t="shared" si="458"/>
        <v>0</v>
      </c>
      <c r="U230" s="157"/>
      <c r="V230" s="170">
        <f t="shared" si="459"/>
        <v>0</v>
      </c>
      <c r="W230" s="175">
        <f t="shared" si="459"/>
        <v>0</v>
      </c>
      <c r="X230" s="166">
        <f t="shared" si="440"/>
        <v>0</v>
      </c>
      <c r="Y230" s="175">
        <f t="shared" si="460"/>
        <v>0</v>
      </c>
      <c r="Z230" s="175">
        <f t="shared" si="460"/>
        <v>0</v>
      </c>
      <c r="AA230" s="167">
        <f t="shared" si="450"/>
        <v>0</v>
      </c>
      <c r="AB230" s="157"/>
      <c r="AC230" s="170">
        <f t="shared" si="461"/>
        <v>0</v>
      </c>
      <c r="AD230" s="175">
        <f t="shared" si="461"/>
        <v>0</v>
      </c>
      <c r="AE230" s="166">
        <f t="shared" si="441"/>
        <v>0</v>
      </c>
      <c r="AF230" s="175">
        <f t="shared" si="462"/>
        <v>0</v>
      </c>
      <c r="AG230" s="175">
        <f t="shared" si="462"/>
        <v>0</v>
      </c>
      <c r="AH230" s="167">
        <f t="shared" si="451"/>
        <v>0</v>
      </c>
      <c r="AJ230" s="163">
        <f t="shared" si="463"/>
        <v>0</v>
      </c>
      <c r="AK230" s="163">
        <f t="shared" si="463"/>
        <v>0</v>
      </c>
      <c r="AL230" s="163">
        <f t="shared" si="463"/>
        <v>0</v>
      </c>
      <c r="AM230" s="163">
        <f t="shared" si="463"/>
        <v>0</v>
      </c>
      <c r="AN230" s="163">
        <f t="shared" si="463"/>
        <v>0</v>
      </c>
      <c r="AO230" s="163">
        <f t="shared" si="463"/>
        <v>0</v>
      </c>
      <c r="AP230" s="163">
        <f t="shared" si="463"/>
        <v>0</v>
      </c>
      <c r="AQ230" s="163">
        <f t="shared" si="463"/>
        <v>0</v>
      </c>
      <c r="AR230" s="163">
        <f t="shared" si="463"/>
        <v>0</v>
      </c>
      <c r="AS230" s="163">
        <f t="shared" si="463"/>
        <v>0</v>
      </c>
      <c r="AT230" s="163">
        <f t="shared" si="463"/>
        <v>0</v>
      </c>
      <c r="AU230" s="163">
        <f t="shared" si="463"/>
        <v>0</v>
      </c>
      <c r="AV230" s="163">
        <f t="shared" si="415"/>
        <v>0</v>
      </c>
      <c r="AW230" s="168">
        <f t="shared" si="443"/>
        <v>0</v>
      </c>
      <c r="AY230" s="163">
        <f t="shared" si="444"/>
        <v>0</v>
      </c>
      <c r="AZ230" s="163">
        <f t="shared" si="445"/>
        <v>0</v>
      </c>
      <c r="BA230" s="163">
        <f t="shared" si="446"/>
        <v>0</v>
      </c>
      <c r="BB230" s="163">
        <f t="shared" si="447"/>
        <v>0</v>
      </c>
      <c r="BC230" s="163">
        <f t="shared" si="421"/>
        <v>0</v>
      </c>
      <c r="BD230" s="163">
        <f t="shared" si="448"/>
        <v>0</v>
      </c>
    </row>
    <row r="231" spans="2:56" x14ac:dyDescent="0.3">
      <c r="B231" s="169" t="s">
        <v>59</v>
      </c>
      <c r="C231" s="170">
        <f t="shared" si="455"/>
        <v>1169232</v>
      </c>
      <c r="D231" s="171">
        <f t="shared" si="455"/>
        <v>1169138.1099999999</v>
      </c>
      <c r="E231" s="172">
        <f t="shared" si="436"/>
        <v>0.99991969942663206</v>
      </c>
      <c r="F231" s="170">
        <f t="shared" si="456"/>
        <v>975862</v>
      </c>
      <c r="G231" s="171">
        <f t="shared" si="456"/>
        <v>915147.59</v>
      </c>
      <c r="H231" s="172">
        <f t="shared" si="437"/>
        <v>0.93778381574443925</v>
      </c>
      <c r="I231" s="170">
        <f t="shared" si="457"/>
        <v>1048243</v>
      </c>
      <c r="J231" s="173">
        <f t="shared" si="457"/>
        <v>1037297.52</v>
      </c>
      <c r="K231" s="174">
        <f t="shared" si="438"/>
        <v>0.98955826082311071</v>
      </c>
      <c r="L231" s="170">
        <f t="shared" si="458"/>
        <v>1198313</v>
      </c>
      <c r="M231" s="173">
        <f t="shared" si="458"/>
        <v>1198313</v>
      </c>
      <c r="N231" s="175">
        <f t="shared" si="458"/>
        <v>0</v>
      </c>
      <c r="O231" s="170">
        <f t="shared" si="458"/>
        <v>1377103.1523933888</v>
      </c>
      <c r="P231" s="175">
        <f t="shared" si="458"/>
        <v>-0.25</v>
      </c>
      <c r="Q231" s="166">
        <f t="shared" si="458"/>
        <v>1377102.9023933888</v>
      </c>
      <c r="R231" s="175">
        <f t="shared" si="458"/>
        <v>0</v>
      </c>
      <c r="S231" s="175">
        <f t="shared" si="458"/>
        <v>0</v>
      </c>
      <c r="T231" s="167">
        <f t="shared" si="458"/>
        <v>1377102.9023933888</v>
      </c>
      <c r="U231" s="157"/>
      <c r="V231" s="170">
        <f t="shared" si="459"/>
        <v>0</v>
      </c>
      <c r="W231" s="175">
        <f t="shared" si="459"/>
        <v>0</v>
      </c>
      <c r="X231" s="166">
        <f t="shared" si="440"/>
        <v>0</v>
      </c>
      <c r="Y231" s="175">
        <f t="shared" si="460"/>
        <v>0</v>
      </c>
      <c r="Z231" s="175">
        <f t="shared" si="460"/>
        <v>0</v>
      </c>
      <c r="AA231" s="167">
        <f t="shared" si="450"/>
        <v>0</v>
      </c>
      <c r="AB231" s="157"/>
      <c r="AC231" s="170">
        <f t="shared" si="461"/>
        <v>0</v>
      </c>
      <c r="AD231" s="175">
        <f t="shared" si="461"/>
        <v>0</v>
      </c>
      <c r="AE231" s="166">
        <f t="shared" si="441"/>
        <v>0</v>
      </c>
      <c r="AF231" s="175">
        <f t="shared" si="462"/>
        <v>0</v>
      </c>
      <c r="AG231" s="175">
        <f t="shared" si="462"/>
        <v>0</v>
      </c>
      <c r="AH231" s="167">
        <f t="shared" si="451"/>
        <v>0</v>
      </c>
      <c r="AJ231" s="163">
        <f t="shared" si="463"/>
        <v>114758.57519944907</v>
      </c>
      <c r="AK231" s="163">
        <f t="shared" si="463"/>
        <v>114758.5960327824</v>
      </c>
      <c r="AL231" s="163">
        <f t="shared" si="463"/>
        <v>99758.5960327824</v>
      </c>
      <c r="AM231" s="163">
        <f t="shared" si="463"/>
        <v>114758.5960327824</v>
      </c>
      <c r="AN231" s="163">
        <f t="shared" si="463"/>
        <v>103706.5960327824</v>
      </c>
      <c r="AO231" s="163">
        <f t="shared" si="463"/>
        <v>114758.5960327824</v>
      </c>
      <c r="AP231" s="163">
        <f t="shared" si="463"/>
        <v>104758.5960327824</v>
      </c>
      <c r="AQ231" s="163">
        <f t="shared" si="463"/>
        <v>114758.5960327824</v>
      </c>
      <c r="AR231" s="163">
        <f t="shared" si="463"/>
        <v>114758.5960327824</v>
      </c>
      <c r="AS231" s="163">
        <f t="shared" si="463"/>
        <v>114758.5960327824</v>
      </c>
      <c r="AT231" s="163">
        <f t="shared" si="463"/>
        <v>114758.5960327824</v>
      </c>
      <c r="AU231" s="163">
        <f t="shared" si="463"/>
        <v>150810.3668661156</v>
      </c>
      <c r="AV231" s="163">
        <f t="shared" si="415"/>
        <v>1377102.902393389</v>
      </c>
      <c r="AW231" s="168">
        <f t="shared" si="443"/>
        <v>0</v>
      </c>
      <c r="AY231" s="163">
        <f t="shared" si="444"/>
        <v>329275.76726501388</v>
      </c>
      <c r="AZ231" s="163">
        <f t="shared" si="445"/>
        <v>333223.7880983472</v>
      </c>
      <c r="BA231" s="163">
        <f t="shared" si="446"/>
        <v>334275.7880983472</v>
      </c>
      <c r="BB231" s="163">
        <f t="shared" si="447"/>
        <v>380327.5589316804</v>
      </c>
      <c r="BC231" s="163">
        <f t="shared" si="421"/>
        <v>1377102.9023933886</v>
      </c>
      <c r="BD231" s="163">
        <f t="shared" si="448"/>
        <v>0</v>
      </c>
    </row>
    <row r="232" spans="2:56" x14ac:dyDescent="0.3">
      <c r="B232" s="169" t="s">
        <v>60</v>
      </c>
      <c r="C232" s="170">
        <f t="shared" si="455"/>
        <v>469388</v>
      </c>
      <c r="D232" s="171">
        <f t="shared" si="455"/>
        <v>468174.95</v>
      </c>
      <c r="E232" s="172">
        <f t="shared" si="436"/>
        <v>0.9974156774352988</v>
      </c>
      <c r="F232" s="170">
        <f t="shared" si="456"/>
        <v>306514</v>
      </c>
      <c r="G232" s="171">
        <f t="shared" si="456"/>
        <v>287637.73</v>
      </c>
      <c r="H232" s="172">
        <f t="shared" si="437"/>
        <v>0.93841628767364615</v>
      </c>
      <c r="I232" s="170">
        <f t="shared" si="457"/>
        <v>391364</v>
      </c>
      <c r="J232" s="173">
        <f t="shared" si="457"/>
        <v>390504.15</v>
      </c>
      <c r="K232" s="174">
        <f t="shared" si="438"/>
        <v>0.99780294048507279</v>
      </c>
      <c r="L232" s="170">
        <f t="shared" si="458"/>
        <v>474062</v>
      </c>
      <c r="M232" s="173">
        <f t="shared" si="458"/>
        <v>474062</v>
      </c>
      <c r="N232" s="175">
        <f t="shared" si="458"/>
        <v>0</v>
      </c>
      <c r="O232" s="170">
        <f t="shared" si="458"/>
        <v>531196.74208094436</v>
      </c>
      <c r="P232" s="175">
        <f t="shared" si="458"/>
        <v>-0.12</v>
      </c>
      <c r="Q232" s="166">
        <f t="shared" si="458"/>
        <v>531196.62208094436</v>
      </c>
      <c r="R232" s="175">
        <f t="shared" si="458"/>
        <v>0</v>
      </c>
      <c r="S232" s="175">
        <f t="shared" si="458"/>
        <v>0</v>
      </c>
      <c r="T232" s="167">
        <f t="shared" si="458"/>
        <v>531196.62208094436</v>
      </c>
      <c r="U232" s="157"/>
      <c r="V232" s="170">
        <f t="shared" si="459"/>
        <v>0</v>
      </c>
      <c r="W232" s="175">
        <f t="shared" si="459"/>
        <v>0</v>
      </c>
      <c r="X232" s="166">
        <f t="shared" si="440"/>
        <v>0</v>
      </c>
      <c r="Y232" s="175">
        <f t="shared" si="460"/>
        <v>0</v>
      </c>
      <c r="Z232" s="175">
        <f t="shared" si="460"/>
        <v>0</v>
      </c>
      <c r="AA232" s="167">
        <f t="shared" si="450"/>
        <v>0</v>
      </c>
      <c r="AB232" s="157"/>
      <c r="AC232" s="170">
        <f t="shared" si="461"/>
        <v>0</v>
      </c>
      <c r="AD232" s="175">
        <f t="shared" si="461"/>
        <v>0</v>
      </c>
      <c r="AE232" s="166">
        <f t="shared" si="441"/>
        <v>0</v>
      </c>
      <c r="AF232" s="175">
        <f t="shared" si="462"/>
        <v>0</v>
      </c>
      <c r="AG232" s="175">
        <f t="shared" si="462"/>
        <v>0</v>
      </c>
      <c r="AH232" s="167">
        <f t="shared" si="451"/>
        <v>0</v>
      </c>
      <c r="AJ232" s="163">
        <f t="shared" si="463"/>
        <v>35097.468144245366</v>
      </c>
      <c r="AK232" s="163">
        <f t="shared" si="463"/>
        <v>35097.468144245366</v>
      </c>
      <c r="AL232" s="163">
        <f t="shared" si="463"/>
        <v>135124.47249424539</v>
      </c>
      <c r="AM232" s="163">
        <f t="shared" si="463"/>
        <v>35097.468144245366</v>
      </c>
      <c r="AN232" s="163">
        <f t="shared" si="463"/>
        <v>35097.468144245366</v>
      </c>
      <c r="AO232" s="163">
        <f t="shared" si="463"/>
        <v>35097.468144245366</v>
      </c>
      <c r="AP232" s="163">
        <f t="shared" si="463"/>
        <v>30097.468144245402</v>
      </c>
      <c r="AQ232" s="163">
        <f t="shared" si="463"/>
        <v>35097.468144245366</v>
      </c>
      <c r="AR232" s="163">
        <f t="shared" si="463"/>
        <v>35097.468144245366</v>
      </c>
      <c r="AS232" s="163">
        <f t="shared" si="463"/>
        <v>35097.468144245366</v>
      </c>
      <c r="AT232" s="163">
        <f t="shared" si="463"/>
        <v>35097.468144245366</v>
      </c>
      <c r="AU232" s="163">
        <f t="shared" si="463"/>
        <v>50097.468144245402</v>
      </c>
      <c r="AV232" s="163">
        <f t="shared" si="415"/>
        <v>531196.62208094459</v>
      </c>
      <c r="AW232" s="168">
        <f t="shared" si="443"/>
        <v>0</v>
      </c>
      <c r="AY232" s="163">
        <f t="shared" si="444"/>
        <v>205319.40878273611</v>
      </c>
      <c r="AZ232" s="163">
        <f t="shared" si="445"/>
        <v>105292.4044327361</v>
      </c>
      <c r="BA232" s="163">
        <f t="shared" si="446"/>
        <v>100292.40443273613</v>
      </c>
      <c r="BB232" s="163">
        <f t="shared" si="447"/>
        <v>120292.40443273613</v>
      </c>
      <c r="BC232" s="163">
        <f t="shared" si="421"/>
        <v>531196.62208094448</v>
      </c>
      <c r="BD232" s="163">
        <f t="shared" si="448"/>
        <v>0</v>
      </c>
    </row>
    <row r="233" spans="2:56" x14ac:dyDescent="0.3">
      <c r="B233" s="159" t="s">
        <v>61</v>
      </c>
      <c r="C233" s="160">
        <f>SUM(C234:C237)</f>
        <v>913004</v>
      </c>
      <c r="D233" s="161">
        <f>SUM(D234:D237)</f>
        <v>885844.01000000013</v>
      </c>
      <c r="E233" s="162">
        <f t="shared" si="436"/>
        <v>0.97025205804136683</v>
      </c>
      <c r="F233" s="160">
        <f>SUM(F234:F237)</f>
        <v>689516</v>
      </c>
      <c r="G233" s="161">
        <f>SUM(G234:G237)</f>
        <v>680006.69</v>
      </c>
      <c r="H233" s="162">
        <f t="shared" si="437"/>
        <v>0.98620871741917515</v>
      </c>
      <c r="I233" s="160">
        <f>SUM(I234:I237)</f>
        <v>761867</v>
      </c>
      <c r="J233" s="163">
        <f>SUM(J234:J237)</f>
        <v>760533.14</v>
      </c>
      <c r="K233" s="164">
        <f t="shared" si="438"/>
        <v>0.99824922197706423</v>
      </c>
      <c r="L233" s="160">
        <f>SUM(L234:L237)</f>
        <v>1073679</v>
      </c>
      <c r="M233" s="163">
        <f>SUM(M234:M237)</f>
        <v>1073679</v>
      </c>
      <c r="N233" s="165">
        <f>SUM(N234:N237)</f>
        <v>0</v>
      </c>
      <c r="O233" s="160">
        <f t="shared" ref="O233:T233" si="464">SUM(O234:O237)</f>
        <v>1229185.0698511335</v>
      </c>
      <c r="P233" s="165">
        <f t="shared" si="464"/>
        <v>-0.43</v>
      </c>
      <c r="Q233" s="166">
        <f t="shared" si="464"/>
        <v>1229184.6398511333</v>
      </c>
      <c r="R233" s="165">
        <f t="shared" si="464"/>
        <v>0</v>
      </c>
      <c r="S233" s="165">
        <f t="shared" si="464"/>
        <v>0</v>
      </c>
      <c r="T233" s="167">
        <f t="shared" si="464"/>
        <v>1229184.6398511333</v>
      </c>
      <c r="U233" s="157"/>
      <c r="V233" s="160">
        <f>SUM(V234:V237)</f>
        <v>0</v>
      </c>
      <c r="W233" s="165">
        <f>SUM(W234:W237)</f>
        <v>0</v>
      </c>
      <c r="X233" s="166">
        <f t="shared" si="440"/>
        <v>0</v>
      </c>
      <c r="Y233" s="165">
        <f>SUM(Y234:Y237)</f>
        <v>0</v>
      </c>
      <c r="Z233" s="165">
        <f>SUM(Z234:Z237)</f>
        <v>0</v>
      </c>
      <c r="AA233" s="167">
        <f t="shared" si="450"/>
        <v>0</v>
      </c>
      <c r="AB233" s="157"/>
      <c r="AC233" s="160">
        <f>SUM(AC234:AC237)</f>
        <v>0</v>
      </c>
      <c r="AD233" s="165">
        <f>SUM(AD234:AD237)</f>
        <v>0</v>
      </c>
      <c r="AE233" s="166">
        <f t="shared" si="441"/>
        <v>0</v>
      </c>
      <c r="AF233" s="165">
        <f>SUM(AF234:AF237)</f>
        <v>0</v>
      </c>
      <c r="AG233" s="165">
        <f>SUM(AG234:AG237)</f>
        <v>0</v>
      </c>
      <c r="AH233" s="167">
        <f t="shared" si="451"/>
        <v>0</v>
      </c>
      <c r="AJ233" s="163">
        <f t="shared" ref="AJ233:AU233" si="465">SUM(AJ234:AJ237)</f>
        <v>100000.05332092778</v>
      </c>
      <c r="AK233" s="163">
        <f t="shared" si="465"/>
        <v>100000.08915426114</v>
      </c>
      <c r="AL233" s="163">
        <f t="shared" si="465"/>
        <v>100000.08915426114</v>
      </c>
      <c r="AM233" s="163">
        <f t="shared" si="465"/>
        <v>100000.08915426114</v>
      </c>
      <c r="AN233" s="163">
        <f t="shared" si="465"/>
        <v>100000.08915426114</v>
      </c>
      <c r="AO233" s="163">
        <f t="shared" si="465"/>
        <v>100000.08915426114</v>
      </c>
      <c r="AP233" s="163">
        <f t="shared" si="465"/>
        <v>100000.08915426114</v>
      </c>
      <c r="AQ233" s="163">
        <f t="shared" si="465"/>
        <v>100000.08915426114</v>
      </c>
      <c r="AR233" s="163">
        <f t="shared" si="465"/>
        <v>107000.08915426114</v>
      </c>
      <c r="AS233" s="163">
        <f t="shared" si="465"/>
        <v>107000.08915426114</v>
      </c>
      <c r="AT233" s="163">
        <f t="shared" si="465"/>
        <v>107000.08915426114</v>
      </c>
      <c r="AU233" s="163">
        <f t="shared" si="465"/>
        <v>108183.69498759411</v>
      </c>
      <c r="AV233" s="163">
        <f t="shared" si="415"/>
        <v>1229184.6398511333</v>
      </c>
      <c r="AW233" s="168">
        <f t="shared" si="443"/>
        <v>0</v>
      </c>
      <c r="AY233" s="163">
        <f t="shared" si="444"/>
        <v>300000.23162945005</v>
      </c>
      <c r="AZ233" s="163">
        <f t="shared" si="445"/>
        <v>300000.26746278338</v>
      </c>
      <c r="BA233" s="163">
        <f t="shared" si="446"/>
        <v>307000.26746278338</v>
      </c>
      <c r="BB233" s="163">
        <f t="shared" si="447"/>
        <v>322183.87329611636</v>
      </c>
      <c r="BC233" s="163">
        <f t="shared" si="421"/>
        <v>1229184.6398511331</v>
      </c>
      <c r="BD233" s="163">
        <f t="shared" si="448"/>
        <v>0</v>
      </c>
    </row>
    <row r="234" spans="2:56" x14ac:dyDescent="0.3">
      <c r="B234" s="169" t="s">
        <v>62</v>
      </c>
      <c r="C234" s="170">
        <f t="shared" ref="C234:D237" si="466">SUM(C438,C642)</f>
        <v>1111</v>
      </c>
      <c r="D234" s="171">
        <f t="shared" si="466"/>
        <v>848.17</v>
      </c>
      <c r="E234" s="172">
        <f t="shared" si="436"/>
        <v>0.76342934293429343</v>
      </c>
      <c r="F234" s="170">
        <f t="shared" ref="F234:G237" si="467">SUM(F438,F642)</f>
        <v>921</v>
      </c>
      <c r="G234" s="171">
        <f t="shared" si="467"/>
        <v>740</v>
      </c>
      <c r="H234" s="172">
        <f t="shared" si="437"/>
        <v>0.80347448425624324</v>
      </c>
      <c r="I234" s="170">
        <f t="shared" ref="I234:J237" si="468">SUM(I438,I642)</f>
        <v>1068</v>
      </c>
      <c r="J234" s="173">
        <f t="shared" si="468"/>
        <v>24484.71</v>
      </c>
      <c r="K234" s="174">
        <f t="shared" si="438"/>
        <v>22.92575842696629</v>
      </c>
      <c r="L234" s="170">
        <f>SUM(L438,L642)</f>
        <v>1203</v>
      </c>
      <c r="M234" s="173">
        <f t="shared" ref="M234:T237" si="469">SUM(M438,M642)</f>
        <v>1203</v>
      </c>
      <c r="N234" s="175">
        <f t="shared" si="469"/>
        <v>0</v>
      </c>
      <c r="O234" s="170">
        <f t="shared" si="469"/>
        <v>1141.3744000000002</v>
      </c>
      <c r="P234" s="175">
        <f t="shared" si="469"/>
        <v>0</v>
      </c>
      <c r="Q234" s="166">
        <f t="shared" si="469"/>
        <v>1141.3744000000002</v>
      </c>
      <c r="R234" s="175">
        <f t="shared" si="469"/>
        <v>0</v>
      </c>
      <c r="S234" s="175">
        <f t="shared" si="469"/>
        <v>0</v>
      </c>
      <c r="T234" s="167">
        <f t="shared" si="469"/>
        <v>1141.3744000000002</v>
      </c>
      <c r="U234" s="157"/>
      <c r="V234" s="170">
        <f t="shared" ref="V234:W237" si="470">SUM(V438,V642)</f>
        <v>0</v>
      </c>
      <c r="W234" s="175">
        <f t="shared" si="470"/>
        <v>0</v>
      </c>
      <c r="X234" s="166">
        <f t="shared" si="440"/>
        <v>0</v>
      </c>
      <c r="Y234" s="175">
        <f t="shared" ref="Y234:Z237" si="471">SUM(Y438,Y642)</f>
        <v>0</v>
      </c>
      <c r="Z234" s="175">
        <f t="shared" si="471"/>
        <v>0</v>
      </c>
      <c r="AA234" s="167">
        <f t="shared" si="450"/>
        <v>0</v>
      </c>
      <c r="AB234" s="157"/>
      <c r="AC234" s="170">
        <f t="shared" ref="AC234:AD237" si="472">SUM(AC438,AC642)</f>
        <v>0</v>
      </c>
      <c r="AD234" s="175">
        <f t="shared" si="472"/>
        <v>0</v>
      </c>
      <c r="AE234" s="166">
        <f t="shared" si="441"/>
        <v>0</v>
      </c>
      <c r="AF234" s="175">
        <f t="shared" ref="AF234:AG237" si="473">SUM(AF438,AF642)</f>
        <v>0</v>
      </c>
      <c r="AG234" s="175">
        <f t="shared" si="473"/>
        <v>0</v>
      </c>
      <c r="AH234" s="167">
        <f t="shared" si="451"/>
        <v>0</v>
      </c>
      <c r="AJ234" s="163">
        <f t="shared" ref="AJ234:AU237" si="474">SUM(AJ438,AJ642)</f>
        <v>95.114533333333341</v>
      </c>
      <c r="AK234" s="163">
        <f t="shared" si="474"/>
        <v>95.114533333333341</v>
      </c>
      <c r="AL234" s="163">
        <f t="shared" si="474"/>
        <v>95.114533333333341</v>
      </c>
      <c r="AM234" s="163">
        <f t="shared" si="474"/>
        <v>95.114533333333341</v>
      </c>
      <c r="AN234" s="163">
        <f t="shared" si="474"/>
        <v>95.114533333333341</v>
      </c>
      <c r="AO234" s="163">
        <f t="shared" si="474"/>
        <v>95.114533333333341</v>
      </c>
      <c r="AP234" s="163">
        <f t="shared" si="474"/>
        <v>95.114533333333341</v>
      </c>
      <c r="AQ234" s="163">
        <f t="shared" si="474"/>
        <v>95.114533333333341</v>
      </c>
      <c r="AR234" s="163">
        <f t="shared" si="474"/>
        <v>95.114533333333341</v>
      </c>
      <c r="AS234" s="163">
        <f t="shared" si="474"/>
        <v>95.114533333333341</v>
      </c>
      <c r="AT234" s="163">
        <f t="shared" si="474"/>
        <v>95.114533333333341</v>
      </c>
      <c r="AU234" s="163">
        <f t="shared" si="474"/>
        <v>95.114533333333341</v>
      </c>
      <c r="AV234" s="163">
        <f t="shared" si="415"/>
        <v>1141.3744000000004</v>
      </c>
      <c r="AW234" s="168">
        <f t="shared" si="443"/>
        <v>0</v>
      </c>
      <c r="AY234" s="163">
        <f t="shared" si="444"/>
        <v>285.34360000000004</v>
      </c>
      <c r="AZ234" s="163">
        <f t="shared" si="445"/>
        <v>285.34360000000004</v>
      </c>
      <c r="BA234" s="163">
        <f t="shared" si="446"/>
        <v>285.34360000000004</v>
      </c>
      <c r="BB234" s="163">
        <f t="shared" si="447"/>
        <v>285.34360000000004</v>
      </c>
      <c r="BC234" s="163">
        <f t="shared" si="421"/>
        <v>1141.3744000000002</v>
      </c>
      <c r="BD234" s="163">
        <f t="shared" si="448"/>
        <v>0</v>
      </c>
    </row>
    <row r="235" spans="2:56" x14ac:dyDescent="0.3">
      <c r="B235" s="169" t="s">
        <v>63</v>
      </c>
      <c r="C235" s="170">
        <f t="shared" si="466"/>
        <v>112783</v>
      </c>
      <c r="D235" s="171">
        <f t="shared" si="466"/>
        <v>102870</v>
      </c>
      <c r="E235" s="172">
        <f t="shared" si="436"/>
        <v>0.91210554782192355</v>
      </c>
      <c r="F235" s="170">
        <f t="shared" si="467"/>
        <v>0</v>
      </c>
      <c r="G235" s="171">
        <f t="shared" si="467"/>
        <v>0</v>
      </c>
      <c r="H235" s="172">
        <f t="shared" si="437"/>
        <v>0</v>
      </c>
      <c r="I235" s="170">
        <f t="shared" si="468"/>
        <v>18970</v>
      </c>
      <c r="J235" s="173">
        <f t="shared" si="468"/>
        <v>0</v>
      </c>
      <c r="K235" s="174">
        <f t="shared" si="438"/>
        <v>0</v>
      </c>
      <c r="L235" s="170">
        <f>SUM(L439,L643)</f>
        <v>29735</v>
      </c>
      <c r="M235" s="173">
        <f t="shared" si="469"/>
        <v>29735</v>
      </c>
      <c r="N235" s="175">
        <f t="shared" si="469"/>
        <v>0</v>
      </c>
      <c r="O235" s="170">
        <f t="shared" si="469"/>
        <v>23968.862400000002</v>
      </c>
      <c r="P235" s="175">
        <f t="shared" si="469"/>
        <v>0</v>
      </c>
      <c r="Q235" s="166">
        <f t="shared" si="469"/>
        <v>23968.862400000002</v>
      </c>
      <c r="R235" s="175">
        <f t="shared" si="469"/>
        <v>0</v>
      </c>
      <c r="S235" s="175">
        <f t="shared" si="469"/>
        <v>0</v>
      </c>
      <c r="T235" s="167">
        <f t="shared" si="469"/>
        <v>23968.862400000002</v>
      </c>
      <c r="U235" s="157"/>
      <c r="V235" s="170">
        <f t="shared" si="470"/>
        <v>0</v>
      </c>
      <c r="W235" s="175">
        <f t="shared" si="470"/>
        <v>0</v>
      </c>
      <c r="X235" s="166">
        <f t="shared" si="440"/>
        <v>0</v>
      </c>
      <c r="Y235" s="175">
        <f t="shared" si="471"/>
        <v>0</v>
      </c>
      <c r="Z235" s="175">
        <f t="shared" si="471"/>
        <v>0</v>
      </c>
      <c r="AA235" s="167">
        <f t="shared" si="450"/>
        <v>0</v>
      </c>
      <c r="AB235" s="157"/>
      <c r="AC235" s="170">
        <f t="shared" si="472"/>
        <v>0</v>
      </c>
      <c r="AD235" s="175">
        <f t="shared" si="472"/>
        <v>0</v>
      </c>
      <c r="AE235" s="166">
        <f t="shared" si="441"/>
        <v>0</v>
      </c>
      <c r="AF235" s="175">
        <f t="shared" si="473"/>
        <v>0</v>
      </c>
      <c r="AG235" s="175">
        <f t="shared" si="473"/>
        <v>0</v>
      </c>
      <c r="AH235" s="167">
        <f t="shared" si="451"/>
        <v>0</v>
      </c>
      <c r="AJ235" s="163">
        <f t="shared" si="474"/>
        <v>1997.4052000000001</v>
      </c>
      <c r="AK235" s="163">
        <f t="shared" si="474"/>
        <v>1997.4052000000001</v>
      </c>
      <c r="AL235" s="163">
        <f t="shared" si="474"/>
        <v>1997.4052000000001</v>
      </c>
      <c r="AM235" s="163">
        <f t="shared" si="474"/>
        <v>1997.4052000000001</v>
      </c>
      <c r="AN235" s="163">
        <f t="shared" si="474"/>
        <v>1997.4052000000001</v>
      </c>
      <c r="AO235" s="163">
        <f t="shared" si="474"/>
        <v>1997.4052000000001</v>
      </c>
      <c r="AP235" s="163">
        <f t="shared" si="474"/>
        <v>1997.4052000000001</v>
      </c>
      <c r="AQ235" s="163">
        <f t="shared" si="474"/>
        <v>1997.4052000000001</v>
      </c>
      <c r="AR235" s="163">
        <f t="shared" si="474"/>
        <v>1997.4052000000001</v>
      </c>
      <c r="AS235" s="163">
        <f t="shared" si="474"/>
        <v>1997.4052000000001</v>
      </c>
      <c r="AT235" s="163">
        <f t="shared" si="474"/>
        <v>1997.4052000000001</v>
      </c>
      <c r="AU235" s="163">
        <f t="shared" si="474"/>
        <v>1997.4052000000001</v>
      </c>
      <c r="AV235" s="163">
        <f t="shared" si="415"/>
        <v>23968.862400000009</v>
      </c>
      <c r="AW235" s="168">
        <f t="shared" si="443"/>
        <v>0</v>
      </c>
      <c r="AY235" s="163">
        <f t="shared" si="444"/>
        <v>5992.2156000000004</v>
      </c>
      <c r="AZ235" s="163">
        <f t="shared" si="445"/>
        <v>5992.2156000000004</v>
      </c>
      <c r="BA235" s="163">
        <f t="shared" si="446"/>
        <v>5992.2156000000004</v>
      </c>
      <c r="BB235" s="163">
        <f t="shared" si="447"/>
        <v>5992.2156000000004</v>
      </c>
      <c r="BC235" s="163">
        <f t="shared" si="421"/>
        <v>23968.862400000002</v>
      </c>
      <c r="BD235" s="163">
        <f t="shared" si="448"/>
        <v>0</v>
      </c>
    </row>
    <row r="236" spans="2:56" x14ac:dyDescent="0.3">
      <c r="B236" s="169" t="s">
        <v>64</v>
      </c>
      <c r="C236" s="170">
        <f t="shared" si="466"/>
        <v>799110</v>
      </c>
      <c r="D236" s="171">
        <f t="shared" si="466"/>
        <v>782125.84000000008</v>
      </c>
      <c r="E236" s="172">
        <f t="shared" si="436"/>
        <v>0.97874615509754614</v>
      </c>
      <c r="F236" s="170">
        <f t="shared" si="467"/>
        <v>688595</v>
      </c>
      <c r="G236" s="171">
        <f t="shared" si="467"/>
        <v>679266.69</v>
      </c>
      <c r="H236" s="172">
        <f t="shared" si="437"/>
        <v>0.98645312556727827</v>
      </c>
      <c r="I236" s="170">
        <f t="shared" si="468"/>
        <v>823585</v>
      </c>
      <c r="J236" s="173">
        <f t="shared" si="468"/>
        <v>736048.43</v>
      </c>
      <c r="K236" s="174">
        <f t="shared" si="438"/>
        <v>0.89371276795959131</v>
      </c>
      <c r="L236" s="170">
        <f>SUM(L440,L644)</f>
        <v>1042741</v>
      </c>
      <c r="M236" s="173">
        <f t="shared" si="469"/>
        <v>1042741</v>
      </c>
      <c r="N236" s="175">
        <f t="shared" si="469"/>
        <v>0</v>
      </c>
      <c r="O236" s="170">
        <f t="shared" si="469"/>
        <v>1204074.8330511334</v>
      </c>
      <c r="P236" s="175">
        <f t="shared" si="469"/>
        <v>-0.43</v>
      </c>
      <c r="Q236" s="166">
        <f t="shared" si="469"/>
        <v>1204074.4030511333</v>
      </c>
      <c r="R236" s="175">
        <f t="shared" si="469"/>
        <v>0</v>
      </c>
      <c r="S236" s="175">
        <f t="shared" si="469"/>
        <v>0</v>
      </c>
      <c r="T236" s="167">
        <f t="shared" si="469"/>
        <v>1204074.4030511333</v>
      </c>
      <c r="U236" s="157"/>
      <c r="V236" s="170">
        <f t="shared" si="470"/>
        <v>0</v>
      </c>
      <c r="W236" s="175">
        <f t="shared" si="470"/>
        <v>0</v>
      </c>
      <c r="X236" s="166">
        <f t="shared" si="440"/>
        <v>0</v>
      </c>
      <c r="Y236" s="175">
        <f t="shared" si="471"/>
        <v>0</v>
      </c>
      <c r="Z236" s="175">
        <f t="shared" si="471"/>
        <v>0</v>
      </c>
      <c r="AA236" s="167">
        <f t="shared" si="450"/>
        <v>0</v>
      </c>
      <c r="AB236" s="157"/>
      <c r="AC236" s="170">
        <f t="shared" si="472"/>
        <v>0</v>
      </c>
      <c r="AD236" s="175">
        <f t="shared" si="472"/>
        <v>0</v>
      </c>
      <c r="AE236" s="166">
        <f t="shared" si="441"/>
        <v>0</v>
      </c>
      <c r="AF236" s="175">
        <f t="shared" si="473"/>
        <v>0</v>
      </c>
      <c r="AG236" s="175">
        <f t="shared" si="473"/>
        <v>0</v>
      </c>
      <c r="AH236" s="167">
        <f t="shared" si="451"/>
        <v>0</v>
      </c>
      <c r="AJ236" s="163">
        <f t="shared" si="474"/>
        <v>97907.533587594444</v>
      </c>
      <c r="AK236" s="163">
        <f t="shared" si="474"/>
        <v>97907.569420927801</v>
      </c>
      <c r="AL236" s="163">
        <f t="shared" si="474"/>
        <v>97907.569420927801</v>
      </c>
      <c r="AM236" s="163">
        <f t="shared" si="474"/>
        <v>97907.569420927801</v>
      </c>
      <c r="AN236" s="163">
        <f t="shared" si="474"/>
        <v>97907.569420927801</v>
      </c>
      <c r="AO236" s="163">
        <f t="shared" si="474"/>
        <v>97907.569420927801</v>
      </c>
      <c r="AP236" s="163">
        <f t="shared" si="474"/>
        <v>97907.569420927801</v>
      </c>
      <c r="AQ236" s="163">
        <f t="shared" si="474"/>
        <v>97907.569420927801</v>
      </c>
      <c r="AR236" s="163">
        <f t="shared" si="474"/>
        <v>104907.5694209278</v>
      </c>
      <c r="AS236" s="163">
        <f t="shared" si="474"/>
        <v>104907.5694209278</v>
      </c>
      <c r="AT236" s="163">
        <f t="shared" si="474"/>
        <v>104907.5694209278</v>
      </c>
      <c r="AU236" s="163">
        <f t="shared" si="474"/>
        <v>106091.17525426077</v>
      </c>
      <c r="AV236" s="163">
        <f t="shared" si="415"/>
        <v>1204074.4030511333</v>
      </c>
      <c r="AW236" s="168">
        <f t="shared" si="443"/>
        <v>0</v>
      </c>
      <c r="AY236" s="163">
        <f t="shared" si="444"/>
        <v>293722.67242945003</v>
      </c>
      <c r="AZ236" s="163">
        <f t="shared" si="445"/>
        <v>293722.70826278342</v>
      </c>
      <c r="BA236" s="163">
        <f t="shared" si="446"/>
        <v>300722.70826278342</v>
      </c>
      <c r="BB236" s="163">
        <f t="shared" si="447"/>
        <v>315906.31409611634</v>
      </c>
      <c r="BC236" s="163">
        <f t="shared" si="421"/>
        <v>1204074.4030511333</v>
      </c>
      <c r="BD236" s="163">
        <f t="shared" si="448"/>
        <v>0</v>
      </c>
    </row>
    <row r="237" spans="2:56" x14ac:dyDescent="0.3">
      <c r="B237" s="169" t="s">
        <v>65</v>
      </c>
      <c r="C237" s="170">
        <f t="shared" si="466"/>
        <v>0</v>
      </c>
      <c r="D237" s="171">
        <f t="shared" si="466"/>
        <v>0</v>
      </c>
      <c r="E237" s="172">
        <f t="shared" si="436"/>
        <v>0</v>
      </c>
      <c r="F237" s="170">
        <f t="shared" si="467"/>
        <v>0</v>
      </c>
      <c r="G237" s="171">
        <f t="shared" si="467"/>
        <v>0</v>
      </c>
      <c r="H237" s="172">
        <f t="shared" si="437"/>
        <v>0</v>
      </c>
      <c r="I237" s="170">
        <f t="shared" si="468"/>
        <v>-81756</v>
      </c>
      <c r="J237" s="173">
        <f t="shared" si="468"/>
        <v>0</v>
      </c>
      <c r="K237" s="174">
        <f t="shared" si="438"/>
        <v>0</v>
      </c>
      <c r="L237" s="170">
        <f>SUM(L441,L645)</f>
        <v>0</v>
      </c>
      <c r="M237" s="173">
        <f t="shared" si="469"/>
        <v>0</v>
      </c>
      <c r="N237" s="175">
        <f t="shared" si="469"/>
        <v>0</v>
      </c>
      <c r="O237" s="170">
        <f t="shared" si="469"/>
        <v>0</v>
      </c>
      <c r="P237" s="175">
        <f t="shared" si="469"/>
        <v>0</v>
      </c>
      <c r="Q237" s="166">
        <f t="shared" si="469"/>
        <v>0</v>
      </c>
      <c r="R237" s="175">
        <f t="shared" si="469"/>
        <v>0</v>
      </c>
      <c r="S237" s="175">
        <f t="shared" si="469"/>
        <v>0</v>
      </c>
      <c r="T237" s="167">
        <f t="shared" si="469"/>
        <v>0</v>
      </c>
      <c r="U237" s="157"/>
      <c r="V237" s="170">
        <f t="shared" si="470"/>
        <v>0</v>
      </c>
      <c r="W237" s="175">
        <f t="shared" si="470"/>
        <v>0</v>
      </c>
      <c r="X237" s="166">
        <f t="shared" si="440"/>
        <v>0</v>
      </c>
      <c r="Y237" s="175">
        <f t="shared" si="471"/>
        <v>0</v>
      </c>
      <c r="Z237" s="175">
        <f t="shared" si="471"/>
        <v>0</v>
      </c>
      <c r="AA237" s="167">
        <f t="shared" si="450"/>
        <v>0</v>
      </c>
      <c r="AB237" s="157"/>
      <c r="AC237" s="170">
        <f t="shared" si="472"/>
        <v>0</v>
      </c>
      <c r="AD237" s="175">
        <f t="shared" si="472"/>
        <v>0</v>
      </c>
      <c r="AE237" s="166">
        <f t="shared" si="441"/>
        <v>0</v>
      </c>
      <c r="AF237" s="175">
        <f t="shared" si="473"/>
        <v>0</v>
      </c>
      <c r="AG237" s="175">
        <f t="shared" si="473"/>
        <v>0</v>
      </c>
      <c r="AH237" s="167">
        <f t="shared" si="451"/>
        <v>0</v>
      </c>
      <c r="AJ237" s="163">
        <f t="shared" si="474"/>
        <v>0</v>
      </c>
      <c r="AK237" s="163">
        <f t="shared" si="474"/>
        <v>0</v>
      </c>
      <c r="AL237" s="163">
        <f t="shared" si="474"/>
        <v>0</v>
      </c>
      <c r="AM237" s="163">
        <f t="shared" si="474"/>
        <v>0</v>
      </c>
      <c r="AN237" s="163">
        <f t="shared" si="474"/>
        <v>0</v>
      </c>
      <c r="AO237" s="163">
        <f t="shared" si="474"/>
        <v>0</v>
      </c>
      <c r="AP237" s="163">
        <f t="shared" si="474"/>
        <v>0</v>
      </c>
      <c r="AQ237" s="163">
        <f t="shared" si="474"/>
        <v>0</v>
      </c>
      <c r="AR237" s="163">
        <f t="shared" si="474"/>
        <v>0</v>
      </c>
      <c r="AS237" s="163">
        <f t="shared" si="474"/>
        <v>0</v>
      </c>
      <c r="AT237" s="163">
        <f t="shared" si="474"/>
        <v>0</v>
      </c>
      <c r="AU237" s="163">
        <f t="shared" si="474"/>
        <v>0</v>
      </c>
      <c r="AV237" s="163">
        <f t="shared" si="415"/>
        <v>0</v>
      </c>
      <c r="AW237" s="168">
        <f t="shared" si="443"/>
        <v>0</v>
      </c>
      <c r="AY237" s="163">
        <f t="shared" si="444"/>
        <v>0</v>
      </c>
      <c r="AZ237" s="163">
        <f t="shared" si="445"/>
        <v>0</v>
      </c>
      <c r="BA237" s="163">
        <f t="shared" si="446"/>
        <v>0</v>
      </c>
      <c r="BB237" s="163">
        <f t="shared" si="447"/>
        <v>0</v>
      </c>
      <c r="BC237" s="163">
        <f t="shared" si="421"/>
        <v>0</v>
      </c>
      <c r="BD237" s="163">
        <f t="shared" si="448"/>
        <v>0</v>
      </c>
    </row>
    <row r="238" spans="2:56" x14ac:dyDescent="0.3">
      <c r="B238" s="176" t="s">
        <v>66</v>
      </c>
      <c r="C238" s="83">
        <f>SUM(C239,C241,C245,C250,C252,C254,C256,C263,C270,C275,C278,C280,C283,C285,C289,C293,C295,C301,C303,C305,C307,C309,C311,C313,C315,C317,C319,C321,C323,C333,C341,C343,C348,C350,C357,C359,C365,C367)</f>
        <v>3114261</v>
      </c>
      <c r="D238" s="84">
        <f>SUM(D239,D241,D245,D250,D252,D254,D256,D263,D270,D275,D278,D280,D283,D285,D289,D293,D295,D301,D303,D305,D307,D309,D311,D313,D315,D317,D319,D321,D323,D333,D341,D343,D348,D350,D357,D359,D365,D367)</f>
        <v>2832206.8</v>
      </c>
      <c r="E238" s="85">
        <f t="shared" si="436"/>
        <v>0.90943141888236079</v>
      </c>
      <c r="F238" s="83">
        <f>SUM(F239,F241,F245,F250,F252,F254,F256,F263,F270,F275,F278,F280,F283,F285,F289,F293,F295,F301,F303,F305,F307,F309,F311,F313,F315,F317,F319,F321,F323,F333,F341,F343,F348,F350,F357,F359,F365,F367)</f>
        <v>4844335</v>
      </c>
      <c r="G238" s="84">
        <f>SUM(G239,G241,G245,G250,G252,G254,G256,G263,G270,G275,G278,G280,G283,G285,G289,G293,G295,G301,G303,G305,G307,G309,G311,G313,G315,G317,G319,G321,G323,G333,G341,G343,G348,G350,G357,G359,G365,G367)</f>
        <v>4532338.57</v>
      </c>
      <c r="H238" s="85">
        <f t="shared" si="437"/>
        <v>0.93559561219444987</v>
      </c>
      <c r="I238" s="83">
        <f>SUM(I239,I241,I245,I250,I252,I254,I256,I263,I270,I275,I278,I280,I283,I285,I289,I293,I295,I301,I303,I305,I307,I309,I311,I313,I315,I317,I319,I321,I323,I333,I341,I343,I348,I350,I357,I359,I365,I367)</f>
        <v>3947403</v>
      </c>
      <c r="J238" s="86">
        <f>SUM(J239,J241,J245,J250,J252,J254,J256,J263,J270,J275,J278,J280,J283,J285,J289,J293,J295,J301,J303,J305,J307,J309,J311,J313,J315,J317,J319,J321,J323,J333,J341,J343,J348,J350,J357,J359,J365,J367)</f>
        <v>3771269.6300000004</v>
      </c>
      <c r="K238" s="87">
        <f t="shared" si="438"/>
        <v>0.9553799371384174</v>
      </c>
      <c r="L238" s="83">
        <f>SUM(L239,L241,L245,L250,L252,L254,L256,L263,L270,L275,L278,L280,L283,L285,L289,L293,L295,L301,L303,L305,L307,L309,L311,L313,L315,L317,L319,L321,L323,L333,L341,L343,L348,L350,L357,L359,L365,L367)</f>
        <v>5707375</v>
      </c>
      <c r="M238" s="86">
        <f>SUM(M239,M241,M245,M250,M252,M254,M256,M263,M270,M275,M278,M280,M283,M285,M289,M293,M295,M301,M303,M305,M307,M309,M311,M313,M315,M317,M319,M321,M323,M333,M341,M343,M348,M350,M357,M359,M365,M367)</f>
        <v>9977375</v>
      </c>
      <c r="N238" s="88">
        <f>SUM(N239,N241,N245,N250,N252,N254,N256,N263,N270,N275,N278,N280,N283,N285,N289,N293,N295,N301,N303,N305,N307,N309,N311,N313,N315,N317,N319,N321,N323,N333,N341,N343,N348,N350,N357,N359,N365,N367)</f>
        <v>0</v>
      </c>
      <c r="O238" s="83">
        <f t="shared" ref="O238:T238" si="475">SUM(O239,O241,O245,O250,O252,O254,O256,O263,O270,O275,O278,O280,O283,O285,O289,O293,O295,O301,O303,O305,O307,O309,O311,O313,O315,O317,O319,O321,O323,O333,O341,O343,O348,O350,O357,O359,O365,O367)</f>
        <v>1548424</v>
      </c>
      <c r="P238" s="88">
        <f t="shared" si="475"/>
        <v>2914788</v>
      </c>
      <c r="Q238" s="177">
        <f t="shared" si="475"/>
        <v>4463212</v>
      </c>
      <c r="R238" s="88">
        <f t="shared" si="475"/>
        <v>0</v>
      </c>
      <c r="S238" s="88">
        <f t="shared" si="475"/>
        <v>0</v>
      </c>
      <c r="T238" s="178">
        <f t="shared" si="475"/>
        <v>4463212</v>
      </c>
      <c r="U238" s="157"/>
      <c r="V238" s="83">
        <f>SUM(V239,V241,V245,V250,V252,V254,V256,V263,V270,V275,V278,V280,V283,V285,V289,V293,V295,V301,V303,V305,V307,V309,V311,V313,V315,V317,V319,V321,V323,V333,V341,V343,V348,V350,V357,V359,V365,V367)</f>
        <v>2385440</v>
      </c>
      <c r="W238" s="88">
        <f>SUM(W239,W241,W245,W250,W252,W254,W256,W263,W270,W275,W278,W280,W283,W285,W289,W293,W295,W301,W303,W305,W307,W309,W311,W313,W315,W317,W319,W321,W323,W333,W341,W343,W348,W350,W357,W359,W365,W367)</f>
        <v>0</v>
      </c>
      <c r="X238" s="177">
        <f t="shared" si="440"/>
        <v>2385440</v>
      </c>
      <c r="Y238" s="88">
        <f>SUM(Y239,Y241,Y245,Y250,Y252,Y254,Y256,Y263,Y270,Y275,Y278,Y280,Y283,Y285,Y289,Y293,Y295,Y301,Y303,Y305,Y307,Y309,Y311,Y313,Y315,Y317,Y319,Y321,Y323,Y333,Y341,Y343,Y348,Y350,Y357,Y359,Y365,Y367)</f>
        <v>0</v>
      </c>
      <c r="Z238" s="88">
        <f>SUM(Z239,Z241,Z245,Z250,Z252,Z254,Z256,Z263,Z270,Z275,Z278,Z280,Z283,Z285,Z289,Z293,Z295,Z301,Z303,Z305,Z307,Z309,Z311,Z313,Z315,Z317,Z319,Z321,Z323,Z333,Z341,Z343,Z348,Z350,Z357,Z359,Z365,Z367)</f>
        <v>0</v>
      </c>
      <c r="AA238" s="178">
        <f t="shared" si="450"/>
        <v>2385440</v>
      </c>
      <c r="AB238" s="157"/>
      <c r="AC238" s="83">
        <f>SUM(AC239,AC241,AC245,AC250,AC252,AC254,AC256,AC263,AC270,AC275,AC278,AC280,AC283,AC285,AC289,AC293,AC295,AC301,AC303,AC305,AC307,AC309,AC311,AC313,AC315,AC317,AC319,AC321,AC323,AC333,AC341,AC343,AC348,AC350,AC357,AC359,AC365,AC367)</f>
        <v>2220929</v>
      </c>
      <c r="AD238" s="88">
        <f>SUM(AD239,AD241,AD245,AD250,AD252,AD254,AD256,AD263,AD270,AD275,AD278,AD280,AD283,AD285,AD289,AD293,AD295,AD301,AD303,AD305,AD307,AD309,AD311,AD313,AD315,AD317,AD319,AD321,AD323,AD333,AD341,AD343,AD348,AD350,AD357,AD359,AD365,AD367)</f>
        <v>0</v>
      </c>
      <c r="AE238" s="177">
        <f t="shared" si="441"/>
        <v>2220929</v>
      </c>
      <c r="AF238" s="88">
        <f>SUM(AF239,AF241,AF245,AF250,AF252,AF254,AF256,AF263,AF270,AF275,AF278,AF280,AF283,AF285,AF289,AF293,AF295,AF301,AF303,AF305,AF307,AF309,AF311,AF313,AF315,AF317,AF319,AF321,AF323,AF333,AF341,AF343,AF348,AF350,AF357,AF359,AF365,AF367)</f>
        <v>0</v>
      </c>
      <c r="AG238" s="88">
        <f>SUM(AG239,AG241,AG245,AG250,AG252,AG254,AG256,AG263,AG270,AG275,AG278,AG280,AG283,AG285,AG289,AG293,AG295,AG301,AG303,AG305,AG307,AG309,AG311,AG313,AG315,AG317,AG319,AG321,AG323,AG333,AG341,AG343,AG348,AG350,AG357,AG359,AG365,AG367)</f>
        <v>0</v>
      </c>
      <c r="AH238" s="178">
        <f t="shared" si="451"/>
        <v>2220929</v>
      </c>
      <c r="AJ238" s="86">
        <f t="shared" ref="AJ238:AU238" si="476">SUM(AJ239,AJ241,AJ245,AJ250,AJ252,AJ254,AJ256,AJ263,AJ270,AJ275,AJ278,AJ280,AJ283,AJ285,AJ289,AJ293,AJ295,AJ301,AJ303,AJ305,AJ307,AJ309,AJ311,AJ313,AJ315,AJ317,AJ319,AJ321,AJ323,AJ333,AJ341,AJ343,AJ348,AJ350,AJ357,AJ359,AJ365,AJ367)</f>
        <v>0</v>
      </c>
      <c r="AK238" s="86">
        <f t="shared" si="476"/>
        <v>275000</v>
      </c>
      <c r="AL238" s="86">
        <f t="shared" si="476"/>
        <v>767846</v>
      </c>
      <c r="AM238" s="86">
        <f t="shared" si="476"/>
        <v>409450</v>
      </c>
      <c r="AN238" s="86">
        <f t="shared" si="476"/>
        <v>760846</v>
      </c>
      <c r="AO238" s="86">
        <f t="shared" si="476"/>
        <v>0</v>
      </c>
      <c r="AP238" s="86">
        <f t="shared" si="476"/>
        <v>444824</v>
      </c>
      <c r="AQ238" s="86">
        <f t="shared" si="476"/>
        <v>576896</v>
      </c>
      <c r="AR238" s="86">
        <f t="shared" si="476"/>
        <v>136050</v>
      </c>
      <c r="AS238" s="86">
        <f t="shared" si="476"/>
        <v>295200</v>
      </c>
      <c r="AT238" s="86">
        <f t="shared" si="476"/>
        <v>529050</v>
      </c>
      <c r="AU238" s="86">
        <f t="shared" si="476"/>
        <v>268050</v>
      </c>
      <c r="AV238" s="86">
        <f t="shared" si="415"/>
        <v>4463212</v>
      </c>
      <c r="AW238" s="93">
        <f t="shared" si="443"/>
        <v>0</v>
      </c>
      <c r="AY238" s="86">
        <f t="shared" si="444"/>
        <v>1042846</v>
      </c>
      <c r="AZ238" s="86">
        <f t="shared" si="445"/>
        <v>1170296</v>
      </c>
      <c r="BA238" s="86">
        <f t="shared" si="446"/>
        <v>1157770</v>
      </c>
      <c r="BB238" s="86">
        <f t="shared" si="447"/>
        <v>1092300</v>
      </c>
      <c r="BC238" s="86">
        <f t="shared" si="421"/>
        <v>4463212</v>
      </c>
      <c r="BD238" s="86">
        <f t="shared" si="448"/>
        <v>0</v>
      </c>
    </row>
    <row r="239" spans="2:56" x14ac:dyDescent="0.3">
      <c r="B239" s="179" t="s">
        <v>67</v>
      </c>
      <c r="C239" s="83">
        <f>SUM(C240)</f>
        <v>0</v>
      </c>
      <c r="D239" s="84">
        <f>SUM(D240)</f>
        <v>0</v>
      </c>
      <c r="E239" s="85">
        <f t="shared" si="436"/>
        <v>0</v>
      </c>
      <c r="F239" s="83">
        <f>SUM(F240)</f>
        <v>0</v>
      </c>
      <c r="G239" s="84">
        <f>SUM(G240)</f>
        <v>0</v>
      </c>
      <c r="H239" s="85">
        <f t="shared" si="437"/>
        <v>0</v>
      </c>
      <c r="I239" s="83">
        <f>SUM(I240)</f>
        <v>0</v>
      </c>
      <c r="J239" s="86">
        <f>SUM(J240)</f>
        <v>0</v>
      </c>
      <c r="K239" s="87">
        <f t="shared" si="438"/>
        <v>0</v>
      </c>
      <c r="L239" s="83">
        <f>SUM(L240)</f>
        <v>0</v>
      </c>
      <c r="M239" s="86">
        <f>SUM(M240)</f>
        <v>0</v>
      </c>
      <c r="N239" s="88">
        <f>SUM(N240)</f>
        <v>0</v>
      </c>
      <c r="O239" s="83">
        <f t="shared" ref="O239:T239" si="477">SUM(O240)</f>
        <v>0</v>
      </c>
      <c r="P239" s="88">
        <f t="shared" si="477"/>
        <v>0</v>
      </c>
      <c r="Q239" s="177">
        <f t="shared" si="477"/>
        <v>0</v>
      </c>
      <c r="R239" s="88">
        <f t="shared" si="477"/>
        <v>0</v>
      </c>
      <c r="S239" s="88">
        <f t="shared" si="477"/>
        <v>0</v>
      </c>
      <c r="T239" s="178">
        <f t="shared" si="477"/>
        <v>0</v>
      </c>
      <c r="U239" s="157"/>
      <c r="V239" s="83">
        <f>SUM(V240)</f>
        <v>0</v>
      </c>
      <c r="W239" s="88">
        <f>SUM(W240)</f>
        <v>0</v>
      </c>
      <c r="X239" s="177">
        <f t="shared" si="440"/>
        <v>0</v>
      </c>
      <c r="Y239" s="88">
        <f>SUM(Y240)</f>
        <v>0</v>
      </c>
      <c r="Z239" s="88">
        <f>SUM(Z240)</f>
        <v>0</v>
      </c>
      <c r="AA239" s="178">
        <f t="shared" si="450"/>
        <v>0</v>
      </c>
      <c r="AB239" s="157"/>
      <c r="AC239" s="83">
        <f>SUM(AC240)</f>
        <v>0</v>
      </c>
      <c r="AD239" s="88">
        <f>SUM(AD240)</f>
        <v>0</v>
      </c>
      <c r="AE239" s="177">
        <f t="shared" si="441"/>
        <v>0</v>
      </c>
      <c r="AF239" s="88">
        <f>SUM(AF240)</f>
        <v>0</v>
      </c>
      <c r="AG239" s="88">
        <f>SUM(AG240)</f>
        <v>0</v>
      </c>
      <c r="AH239" s="178">
        <f t="shared" si="451"/>
        <v>0</v>
      </c>
      <c r="AJ239" s="86">
        <f t="shared" ref="AJ239:AU239" si="478">SUM(AJ240)</f>
        <v>0</v>
      </c>
      <c r="AK239" s="86">
        <f t="shared" si="478"/>
        <v>0</v>
      </c>
      <c r="AL239" s="86">
        <f t="shared" si="478"/>
        <v>0</v>
      </c>
      <c r="AM239" s="86">
        <f t="shared" si="478"/>
        <v>0</v>
      </c>
      <c r="AN239" s="86">
        <f t="shared" si="478"/>
        <v>0</v>
      </c>
      <c r="AO239" s="86">
        <f t="shared" si="478"/>
        <v>0</v>
      </c>
      <c r="AP239" s="86">
        <f t="shared" si="478"/>
        <v>0</v>
      </c>
      <c r="AQ239" s="86">
        <f t="shared" si="478"/>
        <v>0</v>
      </c>
      <c r="AR239" s="86">
        <f t="shared" si="478"/>
        <v>0</v>
      </c>
      <c r="AS239" s="86">
        <f t="shared" si="478"/>
        <v>0</v>
      </c>
      <c r="AT239" s="86">
        <f t="shared" si="478"/>
        <v>0</v>
      </c>
      <c r="AU239" s="86">
        <f t="shared" si="478"/>
        <v>0</v>
      </c>
      <c r="AV239" s="86">
        <f t="shared" si="415"/>
        <v>0</v>
      </c>
      <c r="AW239" s="93">
        <f t="shared" si="443"/>
        <v>0</v>
      </c>
      <c r="AY239" s="86">
        <f t="shared" si="444"/>
        <v>0</v>
      </c>
      <c r="AZ239" s="86">
        <f t="shared" si="445"/>
        <v>0</v>
      </c>
      <c r="BA239" s="86">
        <f t="shared" si="446"/>
        <v>0</v>
      </c>
      <c r="BB239" s="86">
        <f t="shared" si="447"/>
        <v>0</v>
      </c>
      <c r="BC239" s="86">
        <f t="shared" si="421"/>
        <v>0</v>
      </c>
      <c r="BD239" s="86">
        <f t="shared" si="448"/>
        <v>0</v>
      </c>
    </row>
    <row r="240" spans="2:56" x14ac:dyDescent="0.3">
      <c r="B240" s="169" t="s">
        <v>68</v>
      </c>
      <c r="C240" s="170">
        <f>SUM(C444,C648)</f>
        <v>0</v>
      </c>
      <c r="D240" s="171">
        <f>SUM(D444,D648)</f>
        <v>0</v>
      </c>
      <c r="E240" s="172">
        <f t="shared" si="436"/>
        <v>0</v>
      </c>
      <c r="F240" s="170">
        <f>SUM(F444,F648)</f>
        <v>0</v>
      </c>
      <c r="G240" s="171">
        <f>SUM(G444,G648)</f>
        <v>0</v>
      </c>
      <c r="H240" s="172">
        <f t="shared" si="437"/>
        <v>0</v>
      </c>
      <c r="I240" s="170">
        <f>SUM(I444,I648)</f>
        <v>0</v>
      </c>
      <c r="J240" s="173">
        <f>SUM(J444,J648)</f>
        <v>0</v>
      </c>
      <c r="K240" s="174">
        <f t="shared" si="438"/>
        <v>0</v>
      </c>
      <c r="L240" s="170">
        <f>SUM(L444,L648)</f>
        <v>0</v>
      </c>
      <c r="M240" s="173">
        <f>SUM(M444,M648)</f>
        <v>0</v>
      </c>
      <c r="N240" s="175">
        <f>SUM(N444,N648)</f>
        <v>0</v>
      </c>
      <c r="O240" s="170">
        <f t="shared" ref="O240:T240" si="479">SUM(O444,O648)</f>
        <v>0</v>
      </c>
      <c r="P240" s="175">
        <f t="shared" si="479"/>
        <v>0</v>
      </c>
      <c r="Q240" s="166">
        <f t="shared" si="479"/>
        <v>0</v>
      </c>
      <c r="R240" s="175">
        <f t="shared" si="479"/>
        <v>0</v>
      </c>
      <c r="S240" s="175">
        <f t="shared" si="479"/>
        <v>0</v>
      </c>
      <c r="T240" s="167">
        <f t="shared" si="479"/>
        <v>0</v>
      </c>
      <c r="U240" s="157"/>
      <c r="V240" s="170">
        <f>SUM(V444,V648)</f>
        <v>0</v>
      </c>
      <c r="W240" s="175">
        <f>SUM(W444,W648)</f>
        <v>0</v>
      </c>
      <c r="X240" s="166">
        <f t="shared" si="440"/>
        <v>0</v>
      </c>
      <c r="Y240" s="175">
        <f>SUM(Y444,Y648)</f>
        <v>0</v>
      </c>
      <c r="Z240" s="175">
        <f>SUM(Z444,Z648)</f>
        <v>0</v>
      </c>
      <c r="AA240" s="167">
        <f t="shared" si="450"/>
        <v>0</v>
      </c>
      <c r="AB240" s="157"/>
      <c r="AC240" s="170">
        <f>SUM(AC444,AC648)</f>
        <v>0</v>
      </c>
      <c r="AD240" s="175">
        <f>SUM(AD444,AD648)</f>
        <v>0</v>
      </c>
      <c r="AE240" s="166">
        <f t="shared" si="441"/>
        <v>0</v>
      </c>
      <c r="AF240" s="175">
        <f>SUM(AF444,AF648)</f>
        <v>0</v>
      </c>
      <c r="AG240" s="175">
        <f>SUM(AG444,AG648)</f>
        <v>0</v>
      </c>
      <c r="AH240" s="167">
        <f t="shared" si="451"/>
        <v>0</v>
      </c>
      <c r="AJ240" s="163">
        <f t="shared" ref="AJ240:AU240" si="480">SUM(AJ444,AJ648)</f>
        <v>0</v>
      </c>
      <c r="AK240" s="163">
        <f t="shared" si="480"/>
        <v>0</v>
      </c>
      <c r="AL240" s="163">
        <f t="shared" si="480"/>
        <v>0</v>
      </c>
      <c r="AM240" s="163">
        <f t="shared" si="480"/>
        <v>0</v>
      </c>
      <c r="AN240" s="163">
        <f t="shared" si="480"/>
        <v>0</v>
      </c>
      <c r="AO240" s="163">
        <f t="shared" si="480"/>
        <v>0</v>
      </c>
      <c r="AP240" s="163">
        <f t="shared" si="480"/>
        <v>0</v>
      </c>
      <c r="AQ240" s="163">
        <f t="shared" si="480"/>
        <v>0</v>
      </c>
      <c r="AR240" s="163">
        <f t="shared" si="480"/>
        <v>0</v>
      </c>
      <c r="AS240" s="163">
        <f t="shared" si="480"/>
        <v>0</v>
      </c>
      <c r="AT240" s="163">
        <f t="shared" si="480"/>
        <v>0</v>
      </c>
      <c r="AU240" s="163">
        <f t="shared" si="480"/>
        <v>0</v>
      </c>
      <c r="AV240" s="163">
        <f t="shared" si="415"/>
        <v>0</v>
      </c>
      <c r="AW240" s="168">
        <f t="shared" si="443"/>
        <v>0</v>
      </c>
      <c r="AY240" s="163">
        <f t="shared" si="444"/>
        <v>0</v>
      </c>
      <c r="AZ240" s="163">
        <f t="shared" si="445"/>
        <v>0</v>
      </c>
      <c r="BA240" s="163">
        <f t="shared" si="446"/>
        <v>0</v>
      </c>
      <c r="BB240" s="163">
        <f t="shared" si="447"/>
        <v>0</v>
      </c>
      <c r="BC240" s="163">
        <f t="shared" si="421"/>
        <v>0</v>
      </c>
      <c r="BD240" s="163">
        <f t="shared" si="448"/>
        <v>0</v>
      </c>
    </row>
    <row r="241" spans="2:56" x14ac:dyDescent="0.3">
      <c r="B241" s="179" t="s">
        <v>69</v>
      </c>
      <c r="C241" s="83">
        <f>SUM(C242:C244)</f>
        <v>0</v>
      </c>
      <c r="D241" s="84">
        <f>SUM(D242:D244)</f>
        <v>0</v>
      </c>
      <c r="E241" s="85">
        <f t="shared" si="436"/>
        <v>0</v>
      </c>
      <c r="F241" s="83">
        <f>SUM(F242:F244)</f>
        <v>0</v>
      </c>
      <c r="G241" s="84">
        <f>SUM(G242:G244)</f>
        <v>0</v>
      </c>
      <c r="H241" s="85">
        <f t="shared" si="437"/>
        <v>0</v>
      </c>
      <c r="I241" s="83">
        <f>SUM(I242:I244)</f>
        <v>0</v>
      </c>
      <c r="J241" s="86">
        <f>SUM(J242:J244)</f>
        <v>0</v>
      </c>
      <c r="K241" s="87">
        <f t="shared" si="438"/>
        <v>0</v>
      </c>
      <c r="L241" s="83">
        <f>SUM(L242:L244)</f>
        <v>0</v>
      </c>
      <c r="M241" s="86">
        <f>SUM(M242:M244)</f>
        <v>0</v>
      </c>
      <c r="N241" s="88">
        <f>SUM(N242:N244)</f>
        <v>0</v>
      </c>
      <c r="O241" s="83">
        <f t="shared" ref="O241:T241" si="481">SUM(O242:O244)</f>
        <v>0</v>
      </c>
      <c r="P241" s="88">
        <f t="shared" si="481"/>
        <v>0</v>
      </c>
      <c r="Q241" s="177">
        <f t="shared" si="481"/>
        <v>0</v>
      </c>
      <c r="R241" s="88">
        <f t="shared" si="481"/>
        <v>0</v>
      </c>
      <c r="S241" s="88">
        <f t="shared" si="481"/>
        <v>0</v>
      </c>
      <c r="T241" s="178">
        <f t="shared" si="481"/>
        <v>0</v>
      </c>
      <c r="U241" s="157"/>
      <c r="V241" s="83">
        <f>SUM(V242:V244)</f>
        <v>0</v>
      </c>
      <c r="W241" s="88">
        <f>SUM(W242:W244)</f>
        <v>0</v>
      </c>
      <c r="X241" s="177">
        <f t="shared" si="440"/>
        <v>0</v>
      </c>
      <c r="Y241" s="88">
        <f>SUM(Y242:Y244)</f>
        <v>0</v>
      </c>
      <c r="Z241" s="88">
        <f>SUM(Z242:Z244)</f>
        <v>0</v>
      </c>
      <c r="AA241" s="178">
        <f t="shared" si="450"/>
        <v>0</v>
      </c>
      <c r="AB241" s="157"/>
      <c r="AC241" s="83">
        <f>SUM(AC242:AC244)</f>
        <v>0</v>
      </c>
      <c r="AD241" s="88">
        <f>SUM(AD242:AD244)</f>
        <v>0</v>
      </c>
      <c r="AE241" s="177">
        <f t="shared" si="441"/>
        <v>0</v>
      </c>
      <c r="AF241" s="88">
        <f>SUM(AF242:AF244)</f>
        <v>0</v>
      </c>
      <c r="AG241" s="88">
        <f>SUM(AG242:AG244)</f>
        <v>0</v>
      </c>
      <c r="AH241" s="178">
        <f t="shared" si="451"/>
        <v>0</v>
      </c>
      <c r="AJ241" s="86">
        <f t="shared" ref="AJ241:AU241" si="482">SUM(AJ242:AJ244)</f>
        <v>0</v>
      </c>
      <c r="AK241" s="86">
        <f t="shared" si="482"/>
        <v>0</v>
      </c>
      <c r="AL241" s="86">
        <f t="shared" si="482"/>
        <v>0</v>
      </c>
      <c r="AM241" s="86">
        <f t="shared" si="482"/>
        <v>0</v>
      </c>
      <c r="AN241" s="86">
        <f t="shared" si="482"/>
        <v>0</v>
      </c>
      <c r="AO241" s="86">
        <f t="shared" si="482"/>
        <v>0</v>
      </c>
      <c r="AP241" s="86">
        <f t="shared" si="482"/>
        <v>0</v>
      </c>
      <c r="AQ241" s="86">
        <f t="shared" si="482"/>
        <v>0</v>
      </c>
      <c r="AR241" s="86">
        <f t="shared" si="482"/>
        <v>0</v>
      </c>
      <c r="AS241" s="86">
        <f t="shared" si="482"/>
        <v>0</v>
      </c>
      <c r="AT241" s="86">
        <f t="shared" si="482"/>
        <v>0</v>
      </c>
      <c r="AU241" s="86">
        <f t="shared" si="482"/>
        <v>0</v>
      </c>
      <c r="AV241" s="86">
        <f t="shared" si="415"/>
        <v>0</v>
      </c>
      <c r="AW241" s="93">
        <f t="shared" si="443"/>
        <v>0</v>
      </c>
      <c r="AY241" s="86">
        <f t="shared" si="444"/>
        <v>0</v>
      </c>
      <c r="AZ241" s="86">
        <f t="shared" si="445"/>
        <v>0</v>
      </c>
      <c r="BA241" s="86">
        <f t="shared" si="446"/>
        <v>0</v>
      </c>
      <c r="BB241" s="86">
        <f t="shared" si="447"/>
        <v>0</v>
      </c>
      <c r="BC241" s="86">
        <f t="shared" si="421"/>
        <v>0</v>
      </c>
      <c r="BD241" s="86">
        <f t="shared" si="448"/>
        <v>0</v>
      </c>
    </row>
    <row r="242" spans="2:56" x14ac:dyDescent="0.3">
      <c r="B242" s="169" t="s">
        <v>70</v>
      </c>
      <c r="C242" s="170">
        <f t="shared" ref="C242:D244" si="483">SUM(C446,C650)</f>
        <v>0</v>
      </c>
      <c r="D242" s="171">
        <f t="shared" si="483"/>
        <v>0</v>
      </c>
      <c r="E242" s="172">
        <f t="shared" si="436"/>
        <v>0</v>
      </c>
      <c r="F242" s="170">
        <f t="shared" ref="F242:G244" si="484">SUM(F446,F650)</f>
        <v>0</v>
      </c>
      <c r="G242" s="171">
        <f t="shared" si="484"/>
        <v>0</v>
      </c>
      <c r="H242" s="172">
        <f t="shared" si="437"/>
        <v>0</v>
      </c>
      <c r="I242" s="170">
        <f t="shared" ref="I242:J244" si="485">SUM(I446,I650)</f>
        <v>0</v>
      </c>
      <c r="J242" s="173">
        <f t="shared" si="485"/>
        <v>0</v>
      </c>
      <c r="K242" s="174">
        <f t="shared" si="438"/>
        <v>0</v>
      </c>
      <c r="L242" s="170">
        <f>SUM(L446,L650)</f>
        <v>0</v>
      </c>
      <c r="M242" s="173">
        <f t="shared" ref="M242:T244" si="486">SUM(M446,M650)</f>
        <v>0</v>
      </c>
      <c r="N242" s="175">
        <f t="shared" si="486"/>
        <v>0</v>
      </c>
      <c r="O242" s="170">
        <f t="shared" si="486"/>
        <v>0</v>
      </c>
      <c r="P242" s="175">
        <f t="shared" si="486"/>
        <v>0</v>
      </c>
      <c r="Q242" s="166">
        <f t="shared" si="486"/>
        <v>0</v>
      </c>
      <c r="R242" s="175">
        <f t="shared" si="486"/>
        <v>0</v>
      </c>
      <c r="S242" s="175">
        <f t="shared" si="486"/>
        <v>0</v>
      </c>
      <c r="T242" s="167">
        <f t="shared" si="486"/>
        <v>0</v>
      </c>
      <c r="U242" s="157"/>
      <c r="V242" s="170">
        <f t="shared" ref="V242:W244" si="487">SUM(V446,V650)</f>
        <v>0</v>
      </c>
      <c r="W242" s="175">
        <f t="shared" si="487"/>
        <v>0</v>
      </c>
      <c r="X242" s="166">
        <f t="shared" si="440"/>
        <v>0</v>
      </c>
      <c r="Y242" s="175">
        <f t="shared" ref="Y242:Z244" si="488">SUM(Y446,Y650)</f>
        <v>0</v>
      </c>
      <c r="Z242" s="175">
        <f t="shared" si="488"/>
        <v>0</v>
      </c>
      <c r="AA242" s="167">
        <f t="shared" si="450"/>
        <v>0</v>
      </c>
      <c r="AB242" s="157"/>
      <c r="AC242" s="170">
        <f t="shared" ref="AC242:AD244" si="489">SUM(AC446,AC650)</f>
        <v>0</v>
      </c>
      <c r="AD242" s="175">
        <f t="shared" si="489"/>
        <v>0</v>
      </c>
      <c r="AE242" s="166">
        <f t="shared" si="441"/>
        <v>0</v>
      </c>
      <c r="AF242" s="175">
        <f t="shared" ref="AF242:AG244" si="490">SUM(AF446,AF650)</f>
        <v>0</v>
      </c>
      <c r="AG242" s="175">
        <f t="shared" si="490"/>
        <v>0</v>
      </c>
      <c r="AH242" s="167">
        <f t="shared" si="451"/>
        <v>0</v>
      </c>
      <c r="AJ242" s="163">
        <f t="shared" ref="AJ242:AU244" si="491">SUM(AJ446,AJ650)</f>
        <v>0</v>
      </c>
      <c r="AK242" s="163">
        <f t="shared" si="491"/>
        <v>0</v>
      </c>
      <c r="AL242" s="163">
        <f t="shared" si="491"/>
        <v>0</v>
      </c>
      <c r="AM242" s="163">
        <f t="shared" si="491"/>
        <v>0</v>
      </c>
      <c r="AN242" s="163">
        <f t="shared" si="491"/>
        <v>0</v>
      </c>
      <c r="AO242" s="163">
        <f t="shared" si="491"/>
        <v>0</v>
      </c>
      <c r="AP242" s="163">
        <f t="shared" si="491"/>
        <v>0</v>
      </c>
      <c r="AQ242" s="163">
        <f t="shared" si="491"/>
        <v>0</v>
      </c>
      <c r="AR242" s="163">
        <f t="shared" si="491"/>
        <v>0</v>
      </c>
      <c r="AS242" s="163">
        <f t="shared" si="491"/>
        <v>0</v>
      </c>
      <c r="AT242" s="163">
        <f t="shared" si="491"/>
        <v>0</v>
      </c>
      <c r="AU242" s="163">
        <f t="shared" si="491"/>
        <v>0</v>
      </c>
      <c r="AV242" s="163">
        <f t="shared" si="415"/>
        <v>0</v>
      </c>
      <c r="AW242" s="168">
        <f t="shared" si="443"/>
        <v>0</v>
      </c>
      <c r="AY242" s="163">
        <f t="shared" si="444"/>
        <v>0</v>
      </c>
      <c r="AZ242" s="163">
        <f t="shared" si="445"/>
        <v>0</v>
      </c>
      <c r="BA242" s="163">
        <f t="shared" si="446"/>
        <v>0</v>
      </c>
      <c r="BB242" s="163">
        <f t="shared" si="447"/>
        <v>0</v>
      </c>
      <c r="BC242" s="163">
        <f t="shared" si="421"/>
        <v>0</v>
      </c>
      <c r="BD242" s="163">
        <f t="shared" si="448"/>
        <v>0</v>
      </c>
    </row>
    <row r="243" spans="2:56" x14ac:dyDescent="0.3">
      <c r="B243" s="169" t="s">
        <v>71</v>
      </c>
      <c r="C243" s="170">
        <f t="shared" si="483"/>
        <v>0</v>
      </c>
      <c r="D243" s="171">
        <f t="shared" si="483"/>
        <v>0</v>
      </c>
      <c r="E243" s="172">
        <f t="shared" si="436"/>
        <v>0</v>
      </c>
      <c r="F243" s="170">
        <f t="shared" si="484"/>
        <v>0</v>
      </c>
      <c r="G243" s="171">
        <f t="shared" si="484"/>
        <v>0</v>
      </c>
      <c r="H243" s="172">
        <f t="shared" si="437"/>
        <v>0</v>
      </c>
      <c r="I243" s="170">
        <f t="shared" si="485"/>
        <v>0</v>
      </c>
      <c r="J243" s="173">
        <f t="shared" si="485"/>
        <v>0</v>
      </c>
      <c r="K243" s="174">
        <f t="shared" si="438"/>
        <v>0</v>
      </c>
      <c r="L243" s="170">
        <f>SUM(L447,L651)</f>
        <v>0</v>
      </c>
      <c r="M243" s="173">
        <f t="shared" si="486"/>
        <v>0</v>
      </c>
      <c r="N243" s="175">
        <f t="shared" si="486"/>
        <v>0</v>
      </c>
      <c r="O243" s="170">
        <f t="shared" si="486"/>
        <v>0</v>
      </c>
      <c r="P243" s="175">
        <f t="shared" si="486"/>
        <v>0</v>
      </c>
      <c r="Q243" s="166">
        <f t="shared" si="486"/>
        <v>0</v>
      </c>
      <c r="R243" s="175">
        <f t="shared" si="486"/>
        <v>0</v>
      </c>
      <c r="S243" s="175">
        <f t="shared" si="486"/>
        <v>0</v>
      </c>
      <c r="T243" s="167">
        <f t="shared" si="486"/>
        <v>0</v>
      </c>
      <c r="U243" s="157"/>
      <c r="V243" s="170">
        <f t="shared" si="487"/>
        <v>0</v>
      </c>
      <c r="W243" s="175">
        <f t="shared" si="487"/>
        <v>0</v>
      </c>
      <c r="X243" s="166">
        <f t="shared" si="440"/>
        <v>0</v>
      </c>
      <c r="Y243" s="175">
        <f t="shared" si="488"/>
        <v>0</v>
      </c>
      <c r="Z243" s="175">
        <f t="shared" si="488"/>
        <v>0</v>
      </c>
      <c r="AA243" s="167">
        <f t="shared" si="450"/>
        <v>0</v>
      </c>
      <c r="AB243" s="157"/>
      <c r="AC243" s="170">
        <f t="shared" si="489"/>
        <v>0</v>
      </c>
      <c r="AD243" s="175">
        <f t="shared" si="489"/>
        <v>0</v>
      </c>
      <c r="AE243" s="166">
        <f t="shared" si="441"/>
        <v>0</v>
      </c>
      <c r="AF243" s="175">
        <f t="shared" si="490"/>
        <v>0</v>
      </c>
      <c r="AG243" s="175">
        <f t="shared" si="490"/>
        <v>0</v>
      </c>
      <c r="AH243" s="167">
        <f t="shared" si="451"/>
        <v>0</v>
      </c>
      <c r="AJ243" s="163">
        <f t="shared" si="491"/>
        <v>0</v>
      </c>
      <c r="AK243" s="163">
        <f t="shared" si="491"/>
        <v>0</v>
      </c>
      <c r="AL243" s="163">
        <f t="shared" si="491"/>
        <v>0</v>
      </c>
      <c r="AM243" s="163">
        <f t="shared" si="491"/>
        <v>0</v>
      </c>
      <c r="AN243" s="163">
        <f t="shared" si="491"/>
        <v>0</v>
      </c>
      <c r="AO243" s="163">
        <f t="shared" si="491"/>
        <v>0</v>
      </c>
      <c r="AP243" s="163">
        <f t="shared" si="491"/>
        <v>0</v>
      </c>
      <c r="AQ243" s="163">
        <f t="shared" si="491"/>
        <v>0</v>
      </c>
      <c r="AR243" s="163">
        <f t="shared" si="491"/>
        <v>0</v>
      </c>
      <c r="AS243" s="163">
        <f t="shared" si="491"/>
        <v>0</v>
      </c>
      <c r="AT243" s="163">
        <f t="shared" si="491"/>
        <v>0</v>
      </c>
      <c r="AU243" s="163">
        <f t="shared" si="491"/>
        <v>0</v>
      </c>
      <c r="AV243" s="163">
        <f t="shared" si="415"/>
        <v>0</v>
      </c>
      <c r="AW243" s="168">
        <f t="shared" si="443"/>
        <v>0</v>
      </c>
      <c r="AY243" s="163">
        <f t="shared" si="444"/>
        <v>0</v>
      </c>
      <c r="AZ243" s="163">
        <f t="shared" si="445"/>
        <v>0</v>
      </c>
      <c r="BA243" s="163">
        <f t="shared" si="446"/>
        <v>0</v>
      </c>
      <c r="BB243" s="163">
        <f t="shared" si="447"/>
        <v>0</v>
      </c>
      <c r="BC243" s="163">
        <f t="shared" si="421"/>
        <v>0</v>
      </c>
      <c r="BD243" s="163">
        <f t="shared" si="448"/>
        <v>0</v>
      </c>
    </row>
    <row r="244" spans="2:56" x14ac:dyDescent="0.3">
      <c r="B244" s="169" t="s">
        <v>72</v>
      </c>
      <c r="C244" s="170">
        <f t="shared" si="483"/>
        <v>0</v>
      </c>
      <c r="D244" s="171">
        <f t="shared" si="483"/>
        <v>0</v>
      </c>
      <c r="E244" s="172">
        <f t="shared" si="436"/>
        <v>0</v>
      </c>
      <c r="F244" s="170">
        <f t="shared" si="484"/>
        <v>0</v>
      </c>
      <c r="G244" s="171">
        <f t="shared" si="484"/>
        <v>0</v>
      </c>
      <c r="H244" s="172">
        <f t="shared" si="437"/>
        <v>0</v>
      </c>
      <c r="I244" s="170">
        <f t="shared" si="485"/>
        <v>0</v>
      </c>
      <c r="J244" s="173">
        <f t="shared" si="485"/>
        <v>0</v>
      </c>
      <c r="K244" s="174">
        <f t="shared" si="438"/>
        <v>0</v>
      </c>
      <c r="L244" s="170">
        <f>SUM(L448,L652)</f>
        <v>0</v>
      </c>
      <c r="M244" s="173">
        <f t="shared" si="486"/>
        <v>0</v>
      </c>
      <c r="N244" s="175">
        <f t="shared" si="486"/>
        <v>0</v>
      </c>
      <c r="O244" s="170">
        <f t="shared" si="486"/>
        <v>0</v>
      </c>
      <c r="P244" s="175">
        <f t="shared" si="486"/>
        <v>0</v>
      </c>
      <c r="Q244" s="166">
        <f t="shared" si="486"/>
        <v>0</v>
      </c>
      <c r="R244" s="175">
        <f t="shared" si="486"/>
        <v>0</v>
      </c>
      <c r="S244" s="175">
        <f t="shared" si="486"/>
        <v>0</v>
      </c>
      <c r="T244" s="167">
        <f t="shared" si="486"/>
        <v>0</v>
      </c>
      <c r="U244" s="157"/>
      <c r="V244" s="170">
        <f t="shared" si="487"/>
        <v>0</v>
      </c>
      <c r="W244" s="175">
        <f t="shared" si="487"/>
        <v>0</v>
      </c>
      <c r="X244" s="166">
        <f t="shared" si="440"/>
        <v>0</v>
      </c>
      <c r="Y244" s="175">
        <f t="shared" si="488"/>
        <v>0</v>
      </c>
      <c r="Z244" s="175">
        <f t="shared" si="488"/>
        <v>0</v>
      </c>
      <c r="AA244" s="167">
        <f t="shared" si="450"/>
        <v>0</v>
      </c>
      <c r="AB244" s="157"/>
      <c r="AC244" s="170">
        <f t="shared" si="489"/>
        <v>0</v>
      </c>
      <c r="AD244" s="175">
        <f t="shared" si="489"/>
        <v>0</v>
      </c>
      <c r="AE244" s="166">
        <f t="shared" si="441"/>
        <v>0</v>
      </c>
      <c r="AF244" s="175">
        <f t="shared" si="490"/>
        <v>0</v>
      </c>
      <c r="AG244" s="175">
        <f t="shared" si="490"/>
        <v>0</v>
      </c>
      <c r="AH244" s="167">
        <f t="shared" si="451"/>
        <v>0</v>
      </c>
      <c r="AJ244" s="163">
        <f t="shared" si="491"/>
        <v>0</v>
      </c>
      <c r="AK244" s="163">
        <f t="shared" si="491"/>
        <v>0</v>
      </c>
      <c r="AL244" s="163">
        <f t="shared" si="491"/>
        <v>0</v>
      </c>
      <c r="AM244" s="163">
        <f t="shared" si="491"/>
        <v>0</v>
      </c>
      <c r="AN244" s="163">
        <f t="shared" si="491"/>
        <v>0</v>
      </c>
      <c r="AO244" s="163">
        <f t="shared" si="491"/>
        <v>0</v>
      </c>
      <c r="AP244" s="163">
        <f t="shared" si="491"/>
        <v>0</v>
      </c>
      <c r="AQ244" s="163">
        <f t="shared" si="491"/>
        <v>0</v>
      </c>
      <c r="AR244" s="163">
        <f t="shared" si="491"/>
        <v>0</v>
      </c>
      <c r="AS244" s="163">
        <f t="shared" si="491"/>
        <v>0</v>
      </c>
      <c r="AT244" s="163">
        <f t="shared" si="491"/>
        <v>0</v>
      </c>
      <c r="AU244" s="163">
        <f t="shared" si="491"/>
        <v>0</v>
      </c>
      <c r="AV244" s="163">
        <f t="shared" si="415"/>
        <v>0</v>
      </c>
      <c r="AW244" s="168">
        <f t="shared" si="443"/>
        <v>0</v>
      </c>
      <c r="AY244" s="163">
        <f t="shared" si="444"/>
        <v>0</v>
      </c>
      <c r="AZ244" s="163">
        <f t="shared" si="445"/>
        <v>0</v>
      </c>
      <c r="BA244" s="163">
        <f t="shared" si="446"/>
        <v>0</v>
      </c>
      <c r="BB244" s="163">
        <f t="shared" si="447"/>
        <v>0</v>
      </c>
      <c r="BC244" s="163">
        <f t="shared" si="421"/>
        <v>0</v>
      </c>
      <c r="BD244" s="163">
        <f t="shared" si="448"/>
        <v>0</v>
      </c>
    </row>
    <row r="245" spans="2:56" x14ac:dyDescent="0.3">
      <c r="B245" s="179" t="s">
        <v>73</v>
      </c>
      <c r="C245" s="83">
        <f>SUM(C246:C249)</f>
        <v>0</v>
      </c>
      <c r="D245" s="84">
        <f>SUM(D246:D249)</f>
        <v>0</v>
      </c>
      <c r="E245" s="85">
        <f t="shared" si="436"/>
        <v>0</v>
      </c>
      <c r="F245" s="83">
        <f>SUM(F246:F249)</f>
        <v>0</v>
      </c>
      <c r="G245" s="84">
        <f>SUM(G246:G249)</f>
        <v>0</v>
      </c>
      <c r="H245" s="85">
        <f t="shared" si="437"/>
        <v>0</v>
      </c>
      <c r="I245" s="83">
        <f>SUM(I246:I249)</f>
        <v>0</v>
      </c>
      <c r="J245" s="86">
        <f>SUM(J246:J249)</f>
        <v>0</v>
      </c>
      <c r="K245" s="87">
        <f t="shared" si="438"/>
        <v>0</v>
      </c>
      <c r="L245" s="83">
        <f>SUM(L246:L249)</f>
        <v>0</v>
      </c>
      <c r="M245" s="86">
        <f>SUM(M246:M249)</f>
        <v>0</v>
      </c>
      <c r="N245" s="88">
        <f>SUM(N246:N249)</f>
        <v>0</v>
      </c>
      <c r="O245" s="83">
        <f t="shared" ref="O245:T245" si="492">SUM(O246:O249)</f>
        <v>0</v>
      </c>
      <c r="P245" s="88">
        <f t="shared" si="492"/>
        <v>0</v>
      </c>
      <c r="Q245" s="177">
        <f t="shared" si="492"/>
        <v>0</v>
      </c>
      <c r="R245" s="88">
        <f t="shared" si="492"/>
        <v>0</v>
      </c>
      <c r="S245" s="88">
        <f t="shared" si="492"/>
        <v>0</v>
      </c>
      <c r="T245" s="178">
        <f t="shared" si="492"/>
        <v>0</v>
      </c>
      <c r="U245" s="157"/>
      <c r="V245" s="83">
        <f>SUM(V246:V249)</f>
        <v>0</v>
      </c>
      <c r="W245" s="88">
        <f>SUM(W246:W249)</f>
        <v>0</v>
      </c>
      <c r="X245" s="177">
        <f t="shared" si="440"/>
        <v>0</v>
      </c>
      <c r="Y245" s="88">
        <f>SUM(Y246:Y249)</f>
        <v>0</v>
      </c>
      <c r="Z245" s="88">
        <f>SUM(Z246:Z249)</f>
        <v>0</v>
      </c>
      <c r="AA245" s="178">
        <f t="shared" si="450"/>
        <v>0</v>
      </c>
      <c r="AB245" s="157"/>
      <c r="AC245" s="83">
        <f>SUM(AC246:AC249)</f>
        <v>0</v>
      </c>
      <c r="AD245" s="88">
        <f>SUM(AD246:AD249)</f>
        <v>0</v>
      </c>
      <c r="AE245" s="177">
        <f t="shared" si="441"/>
        <v>0</v>
      </c>
      <c r="AF245" s="88">
        <f>SUM(AF246:AF249)</f>
        <v>0</v>
      </c>
      <c r="AG245" s="88">
        <f>SUM(AG246:AG249)</f>
        <v>0</v>
      </c>
      <c r="AH245" s="178">
        <f t="shared" si="451"/>
        <v>0</v>
      </c>
      <c r="AJ245" s="86">
        <f t="shared" ref="AJ245:AU245" si="493">SUM(AJ246:AJ249)</f>
        <v>0</v>
      </c>
      <c r="AK245" s="86">
        <f t="shared" si="493"/>
        <v>0</v>
      </c>
      <c r="AL245" s="86">
        <f t="shared" si="493"/>
        <v>0</v>
      </c>
      <c r="AM245" s="86">
        <f t="shared" si="493"/>
        <v>0</v>
      </c>
      <c r="AN245" s="86">
        <f t="shared" si="493"/>
        <v>0</v>
      </c>
      <c r="AO245" s="86">
        <f t="shared" si="493"/>
        <v>0</v>
      </c>
      <c r="AP245" s="86">
        <f t="shared" si="493"/>
        <v>0</v>
      </c>
      <c r="AQ245" s="86">
        <f t="shared" si="493"/>
        <v>0</v>
      </c>
      <c r="AR245" s="86">
        <f t="shared" si="493"/>
        <v>0</v>
      </c>
      <c r="AS245" s="86">
        <f t="shared" si="493"/>
        <v>0</v>
      </c>
      <c r="AT245" s="86">
        <f t="shared" si="493"/>
        <v>0</v>
      </c>
      <c r="AU245" s="86">
        <f t="shared" si="493"/>
        <v>0</v>
      </c>
      <c r="AV245" s="86">
        <f t="shared" si="415"/>
        <v>0</v>
      </c>
      <c r="AW245" s="93">
        <f t="shared" si="443"/>
        <v>0</v>
      </c>
      <c r="AY245" s="86">
        <f t="shared" si="444"/>
        <v>0</v>
      </c>
      <c r="AZ245" s="86">
        <f t="shared" si="445"/>
        <v>0</v>
      </c>
      <c r="BA245" s="86">
        <f t="shared" si="446"/>
        <v>0</v>
      </c>
      <c r="BB245" s="86">
        <f t="shared" si="447"/>
        <v>0</v>
      </c>
      <c r="BC245" s="86">
        <f t="shared" si="421"/>
        <v>0</v>
      </c>
      <c r="BD245" s="86">
        <f t="shared" si="448"/>
        <v>0</v>
      </c>
    </row>
    <row r="246" spans="2:56" x14ac:dyDescent="0.3">
      <c r="B246" s="169" t="s">
        <v>74</v>
      </c>
      <c r="C246" s="170">
        <f t="shared" ref="C246:D249" si="494">SUM(C450,C654)</f>
        <v>0</v>
      </c>
      <c r="D246" s="171">
        <f t="shared" si="494"/>
        <v>0</v>
      </c>
      <c r="E246" s="172">
        <f t="shared" si="436"/>
        <v>0</v>
      </c>
      <c r="F246" s="170">
        <f t="shared" ref="F246:G249" si="495">SUM(F450,F654)</f>
        <v>0</v>
      </c>
      <c r="G246" s="171">
        <f t="shared" si="495"/>
        <v>0</v>
      </c>
      <c r="H246" s="172">
        <f t="shared" si="437"/>
        <v>0</v>
      </c>
      <c r="I246" s="170">
        <f t="shared" ref="I246:J249" si="496">SUM(I450,I654)</f>
        <v>0</v>
      </c>
      <c r="J246" s="173">
        <f t="shared" si="496"/>
        <v>0</v>
      </c>
      <c r="K246" s="174">
        <f t="shared" si="438"/>
        <v>0</v>
      </c>
      <c r="L246" s="170">
        <f>SUM(L450,L654)</f>
        <v>0</v>
      </c>
      <c r="M246" s="173">
        <f t="shared" ref="M246:T249" si="497">SUM(M450,M654)</f>
        <v>0</v>
      </c>
      <c r="N246" s="175">
        <f t="shared" si="497"/>
        <v>0</v>
      </c>
      <c r="O246" s="170">
        <f t="shared" si="497"/>
        <v>0</v>
      </c>
      <c r="P246" s="175">
        <f t="shared" si="497"/>
        <v>0</v>
      </c>
      <c r="Q246" s="166">
        <f t="shared" si="497"/>
        <v>0</v>
      </c>
      <c r="R246" s="175">
        <f t="shared" si="497"/>
        <v>0</v>
      </c>
      <c r="S246" s="175">
        <f t="shared" si="497"/>
        <v>0</v>
      </c>
      <c r="T246" s="167">
        <f t="shared" si="497"/>
        <v>0</v>
      </c>
      <c r="U246" s="157"/>
      <c r="V246" s="170">
        <f t="shared" ref="V246:W249" si="498">SUM(V450,V654)</f>
        <v>0</v>
      </c>
      <c r="W246" s="175">
        <f t="shared" si="498"/>
        <v>0</v>
      </c>
      <c r="X246" s="166">
        <f t="shared" si="440"/>
        <v>0</v>
      </c>
      <c r="Y246" s="175">
        <f t="shared" ref="Y246:Z249" si="499">SUM(Y450,Y654)</f>
        <v>0</v>
      </c>
      <c r="Z246" s="175">
        <f t="shared" si="499"/>
        <v>0</v>
      </c>
      <c r="AA246" s="167">
        <f t="shared" si="450"/>
        <v>0</v>
      </c>
      <c r="AB246" s="157"/>
      <c r="AC246" s="170">
        <f t="shared" ref="AC246:AD249" si="500">SUM(AC450,AC654)</f>
        <v>0</v>
      </c>
      <c r="AD246" s="175">
        <f t="shared" si="500"/>
        <v>0</v>
      </c>
      <c r="AE246" s="166">
        <f t="shared" si="441"/>
        <v>0</v>
      </c>
      <c r="AF246" s="175">
        <f t="shared" ref="AF246:AG249" si="501">SUM(AF450,AF654)</f>
        <v>0</v>
      </c>
      <c r="AG246" s="175">
        <f t="shared" si="501"/>
        <v>0</v>
      </c>
      <c r="AH246" s="167">
        <f t="shared" si="451"/>
        <v>0</v>
      </c>
      <c r="AJ246" s="163">
        <f t="shared" ref="AJ246:AU249" si="502">SUM(AJ450,AJ654)</f>
        <v>0</v>
      </c>
      <c r="AK246" s="163">
        <f t="shared" si="502"/>
        <v>0</v>
      </c>
      <c r="AL246" s="163">
        <f t="shared" si="502"/>
        <v>0</v>
      </c>
      <c r="AM246" s="163">
        <f t="shared" si="502"/>
        <v>0</v>
      </c>
      <c r="AN246" s="163">
        <f t="shared" si="502"/>
        <v>0</v>
      </c>
      <c r="AO246" s="163">
        <f t="shared" si="502"/>
        <v>0</v>
      </c>
      <c r="AP246" s="163">
        <f t="shared" si="502"/>
        <v>0</v>
      </c>
      <c r="AQ246" s="163">
        <f t="shared" si="502"/>
        <v>0</v>
      </c>
      <c r="AR246" s="163">
        <f t="shared" si="502"/>
        <v>0</v>
      </c>
      <c r="AS246" s="163">
        <f t="shared" si="502"/>
        <v>0</v>
      </c>
      <c r="AT246" s="163">
        <f t="shared" si="502"/>
        <v>0</v>
      </c>
      <c r="AU246" s="163">
        <f t="shared" si="502"/>
        <v>0</v>
      </c>
      <c r="AV246" s="163">
        <f t="shared" si="415"/>
        <v>0</v>
      </c>
      <c r="AW246" s="168">
        <f t="shared" si="443"/>
        <v>0</v>
      </c>
      <c r="AY246" s="163">
        <f t="shared" si="444"/>
        <v>0</v>
      </c>
      <c r="AZ246" s="163">
        <f t="shared" si="445"/>
        <v>0</v>
      </c>
      <c r="BA246" s="163">
        <f t="shared" si="446"/>
        <v>0</v>
      </c>
      <c r="BB246" s="163">
        <f t="shared" si="447"/>
        <v>0</v>
      </c>
      <c r="BC246" s="163">
        <f t="shared" si="421"/>
        <v>0</v>
      </c>
      <c r="BD246" s="163">
        <f t="shared" si="448"/>
        <v>0</v>
      </c>
    </row>
    <row r="247" spans="2:56" x14ac:dyDescent="0.3">
      <c r="B247" s="169" t="s">
        <v>75</v>
      </c>
      <c r="C247" s="170">
        <f t="shared" si="494"/>
        <v>0</v>
      </c>
      <c r="D247" s="171">
        <f t="shared" si="494"/>
        <v>0</v>
      </c>
      <c r="E247" s="172">
        <f t="shared" si="436"/>
        <v>0</v>
      </c>
      <c r="F247" s="170">
        <f t="shared" si="495"/>
        <v>0</v>
      </c>
      <c r="G247" s="171">
        <f t="shared" si="495"/>
        <v>0</v>
      </c>
      <c r="H247" s="172">
        <f t="shared" si="437"/>
        <v>0</v>
      </c>
      <c r="I247" s="170">
        <f t="shared" si="496"/>
        <v>0</v>
      </c>
      <c r="J247" s="173">
        <f t="shared" si="496"/>
        <v>0</v>
      </c>
      <c r="K247" s="174">
        <f t="shared" si="438"/>
        <v>0</v>
      </c>
      <c r="L247" s="170">
        <f>SUM(L451,L655)</f>
        <v>0</v>
      </c>
      <c r="M247" s="173">
        <f t="shared" si="497"/>
        <v>0</v>
      </c>
      <c r="N247" s="175">
        <f t="shared" si="497"/>
        <v>0</v>
      </c>
      <c r="O247" s="170">
        <f t="shared" si="497"/>
        <v>0</v>
      </c>
      <c r="P247" s="175">
        <f t="shared" si="497"/>
        <v>0</v>
      </c>
      <c r="Q247" s="166">
        <f t="shared" si="497"/>
        <v>0</v>
      </c>
      <c r="R247" s="175">
        <f t="shared" si="497"/>
        <v>0</v>
      </c>
      <c r="S247" s="175">
        <f t="shared" si="497"/>
        <v>0</v>
      </c>
      <c r="T247" s="167">
        <f t="shared" si="497"/>
        <v>0</v>
      </c>
      <c r="U247" s="157"/>
      <c r="V247" s="170">
        <f t="shared" si="498"/>
        <v>0</v>
      </c>
      <c r="W247" s="175">
        <f t="shared" si="498"/>
        <v>0</v>
      </c>
      <c r="X247" s="166">
        <f t="shared" si="440"/>
        <v>0</v>
      </c>
      <c r="Y247" s="175">
        <f t="shared" si="499"/>
        <v>0</v>
      </c>
      <c r="Z247" s="175">
        <f t="shared" si="499"/>
        <v>0</v>
      </c>
      <c r="AA247" s="167">
        <f t="shared" si="450"/>
        <v>0</v>
      </c>
      <c r="AB247" s="157"/>
      <c r="AC247" s="170">
        <f t="shared" si="500"/>
        <v>0</v>
      </c>
      <c r="AD247" s="175">
        <f t="shared" si="500"/>
        <v>0</v>
      </c>
      <c r="AE247" s="166">
        <f t="shared" si="441"/>
        <v>0</v>
      </c>
      <c r="AF247" s="175">
        <f t="shared" si="501"/>
        <v>0</v>
      </c>
      <c r="AG247" s="175">
        <f t="shared" si="501"/>
        <v>0</v>
      </c>
      <c r="AH247" s="167">
        <f t="shared" si="451"/>
        <v>0</v>
      </c>
      <c r="AJ247" s="163">
        <f t="shared" si="502"/>
        <v>0</v>
      </c>
      <c r="AK247" s="163">
        <f t="shared" si="502"/>
        <v>0</v>
      </c>
      <c r="AL247" s="163">
        <f t="shared" si="502"/>
        <v>0</v>
      </c>
      <c r="AM247" s="163">
        <f t="shared" si="502"/>
        <v>0</v>
      </c>
      <c r="AN247" s="163">
        <f t="shared" si="502"/>
        <v>0</v>
      </c>
      <c r="AO247" s="163">
        <f t="shared" si="502"/>
        <v>0</v>
      </c>
      <c r="AP247" s="163">
        <f t="shared" si="502"/>
        <v>0</v>
      </c>
      <c r="AQ247" s="163">
        <f t="shared" si="502"/>
        <v>0</v>
      </c>
      <c r="AR247" s="163">
        <f t="shared" si="502"/>
        <v>0</v>
      </c>
      <c r="AS247" s="163">
        <f t="shared" si="502"/>
        <v>0</v>
      </c>
      <c r="AT247" s="163">
        <f t="shared" si="502"/>
        <v>0</v>
      </c>
      <c r="AU247" s="163">
        <f t="shared" si="502"/>
        <v>0</v>
      </c>
      <c r="AV247" s="163">
        <f t="shared" si="415"/>
        <v>0</v>
      </c>
      <c r="AW247" s="168">
        <f t="shared" si="443"/>
        <v>0</v>
      </c>
      <c r="AY247" s="163">
        <f t="shared" si="444"/>
        <v>0</v>
      </c>
      <c r="AZ247" s="163">
        <f t="shared" si="445"/>
        <v>0</v>
      </c>
      <c r="BA247" s="163">
        <f t="shared" si="446"/>
        <v>0</v>
      </c>
      <c r="BB247" s="163">
        <f t="shared" si="447"/>
        <v>0</v>
      </c>
      <c r="BC247" s="163">
        <f t="shared" si="421"/>
        <v>0</v>
      </c>
      <c r="BD247" s="163">
        <f t="shared" si="448"/>
        <v>0</v>
      </c>
    </row>
    <row r="248" spans="2:56" x14ac:dyDescent="0.3">
      <c r="B248" s="169" t="s">
        <v>76</v>
      </c>
      <c r="C248" s="170">
        <f t="shared" si="494"/>
        <v>0</v>
      </c>
      <c r="D248" s="171">
        <f t="shared" si="494"/>
        <v>0</v>
      </c>
      <c r="E248" s="172">
        <f t="shared" si="436"/>
        <v>0</v>
      </c>
      <c r="F248" s="170">
        <f t="shared" si="495"/>
        <v>0</v>
      </c>
      <c r="G248" s="171">
        <f t="shared" si="495"/>
        <v>0</v>
      </c>
      <c r="H248" s="172">
        <f t="shared" si="437"/>
        <v>0</v>
      </c>
      <c r="I248" s="170">
        <f t="shared" si="496"/>
        <v>0</v>
      </c>
      <c r="J248" s="173">
        <f t="shared" si="496"/>
        <v>0</v>
      </c>
      <c r="K248" s="174">
        <f t="shared" si="438"/>
        <v>0</v>
      </c>
      <c r="L248" s="170">
        <f>SUM(L452,L656)</f>
        <v>0</v>
      </c>
      <c r="M248" s="173">
        <f t="shared" si="497"/>
        <v>0</v>
      </c>
      <c r="N248" s="175">
        <f t="shared" si="497"/>
        <v>0</v>
      </c>
      <c r="O248" s="170">
        <f t="shared" si="497"/>
        <v>0</v>
      </c>
      <c r="P248" s="175">
        <f t="shared" si="497"/>
        <v>0</v>
      </c>
      <c r="Q248" s="166">
        <f t="shared" si="497"/>
        <v>0</v>
      </c>
      <c r="R248" s="175">
        <f t="shared" si="497"/>
        <v>0</v>
      </c>
      <c r="S248" s="175">
        <f t="shared" si="497"/>
        <v>0</v>
      </c>
      <c r="T248" s="167">
        <f t="shared" si="497"/>
        <v>0</v>
      </c>
      <c r="U248" s="157"/>
      <c r="V248" s="170">
        <f t="shared" si="498"/>
        <v>0</v>
      </c>
      <c r="W248" s="175">
        <f t="shared" si="498"/>
        <v>0</v>
      </c>
      <c r="X248" s="166">
        <f t="shared" si="440"/>
        <v>0</v>
      </c>
      <c r="Y248" s="175">
        <f t="shared" si="499"/>
        <v>0</v>
      </c>
      <c r="Z248" s="175">
        <f t="shared" si="499"/>
        <v>0</v>
      </c>
      <c r="AA248" s="167">
        <f t="shared" si="450"/>
        <v>0</v>
      </c>
      <c r="AB248" s="157"/>
      <c r="AC248" s="170">
        <f t="shared" si="500"/>
        <v>0</v>
      </c>
      <c r="AD248" s="175">
        <f t="shared" si="500"/>
        <v>0</v>
      </c>
      <c r="AE248" s="166">
        <f t="shared" si="441"/>
        <v>0</v>
      </c>
      <c r="AF248" s="175">
        <f t="shared" si="501"/>
        <v>0</v>
      </c>
      <c r="AG248" s="175">
        <f t="shared" si="501"/>
        <v>0</v>
      </c>
      <c r="AH248" s="167">
        <f t="shared" si="451"/>
        <v>0</v>
      </c>
      <c r="AJ248" s="163">
        <f t="shared" si="502"/>
        <v>0</v>
      </c>
      <c r="AK248" s="163">
        <f t="shared" si="502"/>
        <v>0</v>
      </c>
      <c r="AL248" s="163">
        <f t="shared" si="502"/>
        <v>0</v>
      </c>
      <c r="AM248" s="163">
        <f t="shared" si="502"/>
        <v>0</v>
      </c>
      <c r="AN248" s="163">
        <f t="shared" si="502"/>
        <v>0</v>
      </c>
      <c r="AO248" s="163">
        <f t="shared" si="502"/>
        <v>0</v>
      </c>
      <c r="AP248" s="163">
        <f t="shared" si="502"/>
        <v>0</v>
      </c>
      <c r="AQ248" s="163">
        <f t="shared" si="502"/>
        <v>0</v>
      </c>
      <c r="AR248" s="163">
        <f t="shared" si="502"/>
        <v>0</v>
      </c>
      <c r="AS248" s="163">
        <f t="shared" si="502"/>
        <v>0</v>
      </c>
      <c r="AT248" s="163">
        <f t="shared" si="502"/>
        <v>0</v>
      </c>
      <c r="AU248" s="163">
        <f t="shared" si="502"/>
        <v>0</v>
      </c>
      <c r="AV248" s="163">
        <f t="shared" si="415"/>
        <v>0</v>
      </c>
      <c r="AW248" s="168">
        <f t="shared" si="443"/>
        <v>0</v>
      </c>
      <c r="AY248" s="163">
        <f t="shared" si="444"/>
        <v>0</v>
      </c>
      <c r="AZ248" s="163">
        <f t="shared" si="445"/>
        <v>0</v>
      </c>
      <c r="BA248" s="163">
        <f t="shared" si="446"/>
        <v>0</v>
      </c>
      <c r="BB248" s="163">
        <f t="shared" si="447"/>
        <v>0</v>
      </c>
      <c r="BC248" s="163">
        <f t="shared" si="421"/>
        <v>0</v>
      </c>
      <c r="BD248" s="163">
        <f t="shared" si="448"/>
        <v>0</v>
      </c>
    </row>
    <row r="249" spans="2:56" x14ac:dyDescent="0.3">
      <c r="B249" s="169" t="s">
        <v>77</v>
      </c>
      <c r="C249" s="170">
        <f t="shared" si="494"/>
        <v>0</v>
      </c>
      <c r="D249" s="171">
        <f t="shared" si="494"/>
        <v>0</v>
      </c>
      <c r="E249" s="172">
        <f t="shared" si="436"/>
        <v>0</v>
      </c>
      <c r="F249" s="170">
        <f t="shared" si="495"/>
        <v>0</v>
      </c>
      <c r="G249" s="171">
        <f t="shared" si="495"/>
        <v>0</v>
      </c>
      <c r="H249" s="172">
        <f t="shared" si="437"/>
        <v>0</v>
      </c>
      <c r="I249" s="170">
        <f t="shared" si="496"/>
        <v>0</v>
      </c>
      <c r="J249" s="173">
        <f t="shared" si="496"/>
        <v>0</v>
      </c>
      <c r="K249" s="174">
        <f t="shared" si="438"/>
        <v>0</v>
      </c>
      <c r="L249" s="170">
        <f>SUM(L453,L657)</f>
        <v>0</v>
      </c>
      <c r="M249" s="173">
        <f t="shared" si="497"/>
        <v>0</v>
      </c>
      <c r="N249" s="175">
        <f t="shared" si="497"/>
        <v>0</v>
      </c>
      <c r="O249" s="170">
        <f t="shared" si="497"/>
        <v>0</v>
      </c>
      <c r="P249" s="175">
        <f t="shared" si="497"/>
        <v>0</v>
      </c>
      <c r="Q249" s="166">
        <f t="shared" si="497"/>
        <v>0</v>
      </c>
      <c r="R249" s="175">
        <f t="shared" si="497"/>
        <v>0</v>
      </c>
      <c r="S249" s="175">
        <f t="shared" si="497"/>
        <v>0</v>
      </c>
      <c r="T249" s="167">
        <f t="shared" si="497"/>
        <v>0</v>
      </c>
      <c r="U249" s="157"/>
      <c r="V249" s="170">
        <f t="shared" si="498"/>
        <v>0</v>
      </c>
      <c r="W249" s="175">
        <f t="shared" si="498"/>
        <v>0</v>
      </c>
      <c r="X249" s="166">
        <f t="shared" si="440"/>
        <v>0</v>
      </c>
      <c r="Y249" s="175">
        <f t="shared" si="499"/>
        <v>0</v>
      </c>
      <c r="Z249" s="175">
        <f t="shared" si="499"/>
        <v>0</v>
      </c>
      <c r="AA249" s="167">
        <f t="shared" si="450"/>
        <v>0</v>
      </c>
      <c r="AB249" s="157"/>
      <c r="AC249" s="170">
        <f t="shared" si="500"/>
        <v>0</v>
      </c>
      <c r="AD249" s="175">
        <f t="shared" si="500"/>
        <v>0</v>
      </c>
      <c r="AE249" s="166">
        <f t="shared" si="441"/>
        <v>0</v>
      </c>
      <c r="AF249" s="175">
        <f t="shared" si="501"/>
        <v>0</v>
      </c>
      <c r="AG249" s="175">
        <f t="shared" si="501"/>
        <v>0</v>
      </c>
      <c r="AH249" s="167">
        <f t="shared" si="451"/>
        <v>0</v>
      </c>
      <c r="AJ249" s="163">
        <f t="shared" si="502"/>
        <v>0</v>
      </c>
      <c r="AK249" s="163">
        <f t="shared" si="502"/>
        <v>0</v>
      </c>
      <c r="AL249" s="163">
        <f t="shared" si="502"/>
        <v>0</v>
      </c>
      <c r="AM249" s="163">
        <f t="shared" si="502"/>
        <v>0</v>
      </c>
      <c r="AN249" s="163">
        <f t="shared" si="502"/>
        <v>0</v>
      </c>
      <c r="AO249" s="163">
        <f t="shared" si="502"/>
        <v>0</v>
      </c>
      <c r="AP249" s="163">
        <f t="shared" si="502"/>
        <v>0</v>
      </c>
      <c r="AQ249" s="163">
        <f t="shared" si="502"/>
        <v>0</v>
      </c>
      <c r="AR249" s="163">
        <f t="shared" si="502"/>
        <v>0</v>
      </c>
      <c r="AS249" s="163">
        <f t="shared" si="502"/>
        <v>0</v>
      </c>
      <c r="AT249" s="163">
        <f t="shared" si="502"/>
        <v>0</v>
      </c>
      <c r="AU249" s="163">
        <f t="shared" si="502"/>
        <v>0</v>
      </c>
      <c r="AV249" s="163">
        <f t="shared" si="415"/>
        <v>0</v>
      </c>
      <c r="AW249" s="168">
        <f t="shared" si="443"/>
        <v>0</v>
      </c>
      <c r="AY249" s="163">
        <f t="shared" si="444"/>
        <v>0</v>
      </c>
      <c r="AZ249" s="163">
        <f t="shared" si="445"/>
        <v>0</v>
      </c>
      <c r="BA249" s="163">
        <f t="shared" si="446"/>
        <v>0</v>
      </c>
      <c r="BB249" s="163">
        <f t="shared" si="447"/>
        <v>0</v>
      </c>
      <c r="BC249" s="163">
        <f t="shared" si="421"/>
        <v>0</v>
      </c>
      <c r="BD249" s="163">
        <f t="shared" si="448"/>
        <v>0</v>
      </c>
    </row>
    <row r="250" spans="2:56" x14ac:dyDescent="0.3">
      <c r="B250" s="179" t="s">
        <v>78</v>
      </c>
      <c r="C250" s="83">
        <f>SUM(C251)</f>
        <v>0</v>
      </c>
      <c r="D250" s="84">
        <f>SUM(D251)</f>
        <v>0</v>
      </c>
      <c r="E250" s="85">
        <f t="shared" si="436"/>
        <v>0</v>
      </c>
      <c r="F250" s="83">
        <f>SUM(F251)</f>
        <v>0</v>
      </c>
      <c r="G250" s="84">
        <f>SUM(G251)</f>
        <v>0</v>
      </c>
      <c r="H250" s="85">
        <f t="shared" si="437"/>
        <v>0</v>
      </c>
      <c r="I250" s="83">
        <f>SUM(I251)</f>
        <v>0</v>
      </c>
      <c r="J250" s="86">
        <f>SUM(J251)</f>
        <v>0</v>
      </c>
      <c r="K250" s="87">
        <f t="shared" si="438"/>
        <v>0</v>
      </c>
      <c r="L250" s="83">
        <f>SUM(L251)</f>
        <v>0</v>
      </c>
      <c r="M250" s="86">
        <f>SUM(M251)</f>
        <v>0</v>
      </c>
      <c r="N250" s="88">
        <f>SUM(N251)</f>
        <v>0</v>
      </c>
      <c r="O250" s="83">
        <f t="shared" ref="O250:T250" si="503">SUM(O251)</f>
        <v>0</v>
      </c>
      <c r="P250" s="88">
        <f t="shared" si="503"/>
        <v>0</v>
      </c>
      <c r="Q250" s="177">
        <f t="shared" si="503"/>
        <v>0</v>
      </c>
      <c r="R250" s="88">
        <f t="shared" si="503"/>
        <v>0</v>
      </c>
      <c r="S250" s="88">
        <f t="shared" si="503"/>
        <v>0</v>
      </c>
      <c r="T250" s="178">
        <f t="shared" si="503"/>
        <v>0</v>
      </c>
      <c r="U250" s="157"/>
      <c r="V250" s="83">
        <f>SUM(V251)</f>
        <v>0</v>
      </c>
      <c r="W250" s="88">
        <f>SUM(W251)</f>
        <v>0</v>
      </c>
      <c r="X250" s="177">
        <f t="shared" si="440"/>
        <v>0</v>
      </c>
      <c r="Y250" s="88">
        <f>SUM(Y251)</f>
        <v>0</v>
      </c>
      <c r="Z250" s="88">
        <f>SUM(Z251)</f>
        <v>0</v>
      </c>
      <c r="AA250" s="178">
        <f t="shared" si="450"/>
        <v>0</v>
      </c>
      <c r="AB250" s="157"/>
      <c r="AC250" s="83">
        <f>SUM(AC251)</f>
        <v>0</v>
      </c>
      <c r="AD250" s="88">
        <f>SUM(AD251)</f>
        <v>0</v>
      </c>
      <c r="AE250" s="177">
        <f t="shared" si="441"/>
        <v>0</v>
      </c>
      <c r="AF250" s="88">
        <f>SUM(AF251)</f>
        <v>0</v>
      </c>
      <c r="AG250" s="88">
        <f>SUM(AG251)</f>
        <v>0</v>
      </c>
      <c r="AH250" s="178">
        <f t="shared" si="451"/>
        <v>0</v>
      </c>
      <c r="AJ250" s="86">
        <f t="shared" ref="AJ250:AU250" si="504">SUM(AJ251)</f>
        <v>0</v>
      </c>
      <c r="AK250" s="86">
        <f t="shared" si="504"/>
        <v>0</v>
      </c>
      <c r="AL250" s="86">
        <f t="shared" si="504"/>
        <v>0</v>
      </c>
      <c r="AM250" s="86">
        <f t="shared" si="504"/>
        <v>0</v>
      </c>
      <c r="AN250" s="86">
        <f t="shared" si="504"/>
        <v>0</v>
      </c>
      <c r="AO250" s="86">
        <f t="shared" si="504"/>
        <v>0</v>
      </c>
      <c r="AP250" s="86">
        <f t="shared" si="504"/>
        <v>0</v>
      </c>
      <c r="AQ250" s="86">
        <f t="shared" si="504"/>
        <v>0</v>
      </c>
      <c r="AR250" s="86">
        <f t="shared" si="504"/>
        <v>0</v>
      </c>
      <c r="AS250" s="86">
        <f t="shared" si="504"/>
        <v>0</v>
      </c>
      <c r="AT250" s="86">
        <f t="shared" si="504"/>
        <v>0</v>
      </c>
      <c r="AU250" s="86">
        <f t="shared" si="504"/>
        <v>0</v>
      </c>
      <c r="AV250" s="86">
        <f t="shared" si="415"/>
        <v>0</v>
      </c>
      <c r="AW250" s="93">
        <f t="shared" si="443"/>
        <v>0</v>
      </c>
      <c r="AY250" s="86">
        <f t="shared" si="444"/>
        <v>0</v>
      </c>
      <c r="AZ250" s="86">
        <f t="shared" si="445"/>
        <v>0</v>
      </c>
      <c r="BA250" s="86">
        <f t="shared" si="446"/>
        <v>0</v>
      </c>
      <c r="BB250" s="86">
        <f t="shared" si="447"/>
        <v>0</v>
      </c>
      <c r="BC250" s="86">
        <f t="shared" si="421"/>
        <v>0</v>
      </c>
      <c r="BD250" s="86">
        <f t="shared" si="448"/>
        <v>0</v>
      </c>
    </row>
    <row r="251" spans="2:56" x14ac:dyDescent="0.3">
      <c r="B251" s="169" t="s">
        <v>79</v>
      </c>
      <c r="C251" s="170">
        <f>SUM(C455,C659)</f>
        <v>0</v>
      </c>
      <c r="D251" s="171">
        <f>SUM(D455,D659)</f>
        <v>0</v>
      </c>
      <c r="E251" s="172">
        <f t="shared" si="436"/>
        <v>0</v>
      </c>
      <c r="F251" s="170">
        <f>SUM(F455,F659)</f>
        <v>0</v>
      </c>
      <c r="G251" s="171">
        <f>SUM(G455,G659)</f>
        <v>0</v>
      </c>
      <c r="H251" s="172">
        <f t="shared" si="437"/>
        <v>0</v>
      </c>
      <c r="I251" s="170">
        <f>SUM(I455,I659)</f>
        <v>0</v>
      </c>
      <c r="J251" s="173">
        <f>SUM(J455,J659)</f>
        <v>0</v>
      </c>
      <c r="K251" s="174">
        <f t="shared" si="438"/>
        <v>0</v>
      </c>
      <c r="L251" s="170">
        <f>SUM(L455,L659)</f>
        <v>0</v>
      </c>
      <c r="M251" s="173">
        <f>SUM(M455,M659)</f>
        <v>0</v>
      </c>
      <c r="N251" s="175">
        <f>SUM(N455,N659)</f>
        <v>0</v>
      </c>
      <c r="O251" s="170">
        <f t="shared" ref="O251:T251" si="505">SUM(O455,O659)</f>
        <v>0</v>
      </c>
      <c r="P251" s="175">
        <f t="shared" si="505"/>
        <v>0</v>
      </c>
      <c r="Q251" s="166">
        <f t="shared" si="505"/>
        <v>0</v>
      </c>
      <c r="R251" s="175">
        <f t="shared" si="505"/>
        <v>0</v>
      </c>
      <c r="S251" s="175">
        <f t="shared" si="505"/>
        <v>0</v>
      </c>
      <c r="T251" s="167">
        <f t="shared" si="505"/>
        <v>0</v>
      </c>
      <c r="U251" s="157"/>
      <c r="V251" s="170">
        <f>SUM(V455,V659)</f>
        <v>0</v>
      </c>
      <c r="W251" s="175">
        <f>SUM(W455,W659)</f>
        <v>0</v>
      </c>
      <c r="X251" s="166">
        <f t="shared" si="440"/>
        <v>0</v>
      </c>
      <c r="Y251" s="175">
        <f>SUM(Y455,Y659)</f>
        <v>0</v>
      </c>
      <c r="Z251" s="175">
        <f>SUM(Z455,Z659)</f>
        <v>0</v>
      </c>
      <c r="AA251" s="167">
        <f t="shared" si="450"/>
        <v>0</v>
      </c>
      <c r="AB251" s="157"/>
      <c r="AC251" s="170">
        <f>SUM(AC455,AC659)</f>
        <v>0</v>
      </c>
      <c r="AD251" s="175">
        <f>SUM(AD455,AD659)</f>
        <v>0</v>
      </c>
      <c r="AE251" s="166">
        <f t="shared" si="441"/>
        <v>0</v>
      </c>
      <c r="AF251" s="175">
        <f>SUM(AF455,AF659)</f>
        <v>0</v>
      </c>
      <c r="AG251" s="175">
        <f>SUM(AG455,AG659)</f>
        <v>0</v>
      </c>
      <c r="AH251" s="167">
        <f t="shared" si="451"/>
        <v>0</v>
      </c>
      <c r="AJ251" s="163">
        <f t="shared" ref="AJ251:AU251" si="506">SUM(AJ455,AJ659)</f>
        <v>0</v>
      </c>
      <c r="AK251" s="163">
        <f t="shared" si="506"/>
        <v>0</v>
      </c>
      <c r="AL251" s="163">
        <f t="shared" si="506"/>
        <v>0</v>
      </c>
      <c r="AM251" s="163">
        <f t="shared" si="506"/>
        <v>0</v>
      </c>
      <c r="AN251" s="163">
        <f t="shared" si="506"/>
        <v>0</v>
      </c>
      <c r="AO251" s="163">
        <f t="shared" si="506"/>
        <v>0</v>
      </c>
      <c r="AP251" s="163">
        <f t="shared" si="506"/>
        <v>0</v>
      </c>
      <c r="AQ251" s="163">
        <f t="shared" si="506"/>
        <v>0</v>
      </c>
      <c r="AR251" s="163">
        <f t="shared" si="506"/>
        <v>0</v>
      </c>
      <c r="AS251" s="163">
        <f t="shared" si="506"/>
        <v>0</v>
      </c>
      <c r="AT251" s="163">
        <f t="shared" si="506"/>
        <v>0</v>
      </c>
      <c r="AU251" s="163">
        <f t="shared" si="506"/>
        <v>0</v>
      </c>
      <c r="AV251" s="163">
        <f t="shared" si="415"/>
        <v>0</v>
      </c>
      <c r="AW251" s="168">
        <f t="shared" si="443"/>
        <v>0</v>
      </c>
      <c r="AY251" s="163">
        <f t="shared" si="444"/>
        <v>0</v>
      </c>
      <c r="AZ251" s="163">
        <f t="shared" si="445"/>
        <v>0</v>
      </c>
      <c r="BA251" s="163">
        <f t="shared" si="446"/>
        <v>0</v>
      </c>
      <c r="BB251" s="163">
        <f t="shared" si="447"/>
        <v>0</v>
      </c>
      <c r="BC251" s="163">
        <f t="shared" si="421"/>
        <v>0</v>
      </c>
      <c r="BD251" s="163">
        <f t="shared" si="448"/>
        <v>0</v>
      </c>
    </row>
    <row r="252" spans="2:56" x14ac:dyDescent="0.3">
      <c r="B252" s="179" t="s">
        <v>80</v>
      </c>
      <c r="C252" s="83">
        <f>SUM(C253)</f>
        <v>0</v>
      </c>
      <c r="D252" s="84">
        <f>SUM(D253)</f>
        <v>0</v>
      </c>
      <c r="E252" s="85">
        <f t="shared" si="436"/>
        <v>0</v>
      </c>
      <c r="F252" s="83">
        <f>SUM(F253)</f>
        <v>0</v>
      </c>
      <c r="G252" s="84">
        <f>SUM(G253)</f>
        <v>0</v>
      </c>
      <c r="H252" s="85">
        <f t="shared" si="437"/>
        <v>0</v>
      </c>
      <c r="I252" s="83">
        <f>SUM(I253)</f>
        <v>0</v>
      </c>
      <c r="J252" s="86">
        <f>SUM(J253)</f>
        <v>0</v>
      </c>
      <c r="K252" s="87">
        <f t="shared" si="438"/>
        <v>0</v>
      </c>
      <c r="L252" s="83">
        <f>SUM(L253)</f>
        <v>0</v>
      </c>
      <c r="M252" s="86">
        <f>SUM(M253)</f>
        <v>0</v>
      </c>
      <c r="N252" s="88">
        <f>SUM(N253)</f>
        <v>0</v>
      </c>
      <c r="O252" s="83">
        <f t="shared" ref="O252:T252" si="507">SUM(O253)</f>
        <v>0</v>
      </c>
      <c r="P252" s="88">
        <f t="shared" si="507"/>
        <v>0</v>
      </c>
      <c r="Q252" s="177">
        <f t="shared" si="507"/>
        <v>0</v>
      </c>
      <c r="R252" s="88">
        <f t="shared" si="507"/>
        <v>0</v>
      </c>
      <c r="S252" s="88">
        <f t="shared" si="507"/>
        <v>0</v>
      </c>
      <c r="T252" s="178">
        <f t="shared" si="507"/>
        <v>0</v>
      </c>
      <c r="U252" s="157"/>
      <c r="V252" s="83">
        <f>SUM(V253)</f>
        <v>0</v>
      </c>
      <c r="W252" s="88">
        <f>SUM(W253)</f>
        <v>0</v>
      </c>
      <c r="X252" s="177">
        <f t="shared" si="440"/>
        <v>0</v>
      </c>
      <c r="Y252" s="88">
        <f>SUM(Y253)</f>
        <v>0</v>
      </c>
      <c r="Z252" s="88">
        <f>SUM(Z253)</f>
        <v>0</v>
      </c>
      <c r="AA252" s="178">
        <f t="shared" si="450"/>
        <v>0</v>
      </c>
      <c r="AB252" s="157"/>
      <c r="AC252" s="83">
        <f>SUM(AC253)</f>
        <v>0</v>
      </c>
      <c r="AD252" s="88">
        <f>SUM(AD253)</f>
        <v>0</v>
      </c>
      <c r="AE252" s="177">
        <f t="shared" si="441"/>
        <v>0</v>
      </c>
      <c r="AF252" s="88">
        <f>SUM(AF253)</f>
        <v>0</v>
      </c>
      <c r="AG252" s="88">
        <f>SUM(AG253)</f>
        <v>0</v>
      </c>
      <c r="AH252" s="178">
        <f t="shared" si="451"/>
        <v>0</v>
      </c>
      <c r="AJ252" s="86">
        <f t="shared" ref="AJ252:AU252" si="508">SUM(AJ253)</f>
        <v>0</v>
      </c>
      <c r="AK252" s="86">
        <f t="shared" si="508"/>
        <v>0</v>
      </c>
      <c r="AL252" s="86">
        <f t="shared" si="508"/>
        <v>0</v>
      </c>
      <c r="AM252" s="86">
        <f t="shared" si="508"/>
        <v>0</v>
      </c>
      <c r="AN252" s="86">
        <f t="shared" si="508"/>
        <v>0</v>
      </c>
      <c r="AO252" s="86">
        <f t="shared" si="508"/>
        <v>0</v>
      </c>
      <c r="AP252" s="86">
        <f t="shared" si="508"/>
        <v>0</v>
      </c>
      <c r="AQ252" s="86">
        <f t="shared" si="508"/>
        <v>0</v>
      </c>
      <c r="AR252" s="86">
        <f t="shared" si="508"/>
        <v>0</v>
      </c>
      <c r="AS252" s="86">
        <f t="shared" si="508"/>
        <v>0</v>
      </c>
      <c r="AT252" s="86">
        <f t="shared" si="508"/>
        <v>0</v>
      </c>
      <c r="AU252" s="86">
        <f t="shared" si="508"/>
        <v>0</v>
      </c>
      <c r="AV252" s="86">
        <f t="shared" si="415"/>
        <v>0</v>
      </c>
      <c r="AW252" s="93">
        <f t="shared" si="443"/>
        <v>0</v>
      </c>
      <c r="AY252" s="86">
        <f t="shared" si="444"/>
        <v>0</v>
      </c>
      <c r="AZ252" s="86">
        <f t="shared" si="445"/>
        <v>0</v>
      </c>
      <c r="BA252" s="86">
        <f t="shared" si="446"/>
        <v>0</v>
      </c>
      <c r="BB252" s="86">
        <f t="shared" si="447"/>
        <v>0</v>
      </c>
      <c r="BC252" s="86">
        <f t="shared" si="421"/>
        <v>0</v>
      </c>
      <c r="BD252" s="86">
        <f t="shared" si="448"/>
        <v>0</v>
      </c>
    </row>
    <row r="253" spans="2:56" x14ac:dyDescent="0.3">
      <c r="B253" s="169" t="s">
        <v>80</v>
      </c>
      <c r="C253" s="170">
        <f>SUM(C457,C661)</f>
        <v>0</v>
      </c>
      <c r="D253" s="171">
        <f>SUM(D457,D661)</f>
        <v>0</v>
      </c>
      <c r="E253" s="172">
        <f t="shared" si="436"/>
        <v>0</v>
      </c>
      <c r="F253" s="170">
        <f>SUM(F457,F661)</f>
        <v>0</v>
      </c>
      <c r="G253" s="171">
        <f>SUM(G457,G661)</f>
        <v>0</v>
      </c>
      <c r="H253" s="172">
        <f t="shared" si="437"/>
        <v>0</v>
      </c>
      <c r="I253" s="170">
        <f>SUM(I457,I661)</f>
        <v>0</v>
      </c>
      <c r="J253" s="173">
        <f>SUM(J457,J661)</f>
        <v>0</v>
      </c>
      <c r="K253" s="174">
        <f t="shared" si="438"/>
        <v>0</v>
      </c>
      <c r="L253" s="170">
        <f>SUM(L457,L661)</f>
        <v>0</v>
      </c>
      <c r="M253" s="173">
        <f>SUM(M457,M661)</f>
        <v>0</v>
      </c>
      <c r="N253" s="175">
        <f>SUM(N457,N661)</f>
        <v>0</v>
      </c>
      <c r="O253" s="170">
        <f t="shared" ref="O253:T253" si="509">SUM(O457,O661)</f>
        <v>0</v>
      </c>
      <c r="P253" s="175">
        <f t="shared" si="509"/>
        <v>0</v>
      </c>
      <c r="Q253" s="166">
        <f t="shared" si="509"/>
        <v>0</v>
      </c>
      <c r="R253" s="175">
        <f t="shared" si="509"/>
        <v>0</v>
      </c>
      <c r="S253" s="175">
        <f t="shared" si="509"/>
        <v>0</v>
      </c>
      <c r="T253" s="167">
        <f t="shared" si="509"/>
        <v>0</v>
      </c>
      <c r="U253" s="157"/>
      <c r="V253" s="170">
        <f>SUM(V457,V661)</f>
        <v>0</v>
      </c>
      <c r="W253" s="175">
        <f>SUM(W457,W661)</f>
        <v>0</v>
      </c>
      <c r="X253" s="166">
        <f t="shared" si="440"/>
        <v>0</v>
      </c>
      <c r="Y253" s="175">
        <f>SUM(Y457,Y661)</f>
        <v>0</v>
      </c>
      <c r="Z253" s="175">
        <f>SUM(Z457,Z661)</f>
        <v>0</v>
      </c>
      <c r="AA253" s="167">
        <f t="shared" si="450"/>
        <v>0</v>
      </c>
      <c r="AB253" s="157"/>
      <c r="AC253" s="170">
        <f>SUM(AC457,AC661)</f>
        <v>0</v>
      </c>
      <c r="AD253" s="175">
        <f>SUM(AD457,AD661)</f>
        <v>0</v>
      </c>
      <c r="AE253" s="166">
        <f t="shared" si="441"/>
        <v>0</v>
      </c>
      <c r="AF253" s="175">
        <f>SUM(AF457,AF661)</f>
        <v>0</v>
      </c>
      <c r="AG253" s="175">
        <f>SUM(AG457,AG661)</f>
        <v>0</v>
      </c>
      <c r="AH253" s="167">
        <f t="shared" si="451"/>
        <v>0</v>
      </c>
      <c r="AJ253" s="163">
        <f t="shared" ref="AJ253:AU253" si="510">SUM(AJ457,AJ661)</f>
        <v>0</v>
      </c>
      <c r="AK253" s="163">
        <f t="shared" si="510"/>
        <v>0</v>
      </c>
      <c r="AL253" s="163">
        <f t="shared" si="510"/>
        <v>0</v>
      </c>
      <c r="AM253" s="163">
        <f t="shared" si="510"/>
        <v>0</v>
      </c>
      <c r="AN253" s="163">
        <f t="shared" si="510"/>
        <v>0</v>
      </c>
      <c r="AO253" s="163">
        <f t="shared" si="510"/>
        <v>0</v>
      </c>
      <c r="AP253" s="163">
        <f t="shared" si="510"/>
        <v>0</v>
      </c>
      <c r="AQ253" s="163">
        <f t="shared" si="510"/>
        <v>0</v>
      </c>
      <c r="AR253" s="163">
        <f t="shared" si="510"/>
        <v>0</v>
      </c>
      <c r="AS253" s="163">
        <f t="shared" si="510"/>
        <v>0</v>
      </c>
      <c r="AT253" s="163">
        <f t="shared" si="510"/>
        <v>0</v>
      </c>
      <c r="AU253" s="163">
        <f t="shared" si="510"/>
        <v>0</v>
      </c>
      <c r="AV253" s="163">
        <f t="shared" si="415"/>
        <v>0</v>
      </c>
      <c r="AW253" s="168">
        <f t="shared" si="443"/>
        <v>0</v>
      </c>
      <c r="AY253" s="163">
        <f t="shared" si="444"/>
        <v>0</v>
      </c>
      <c r="AZ253" s="163">
        <f t="shared" si="445"/>
        <v>0</v>
      </c>
      <c r="BA253" s="163">
        <f t="shared" si="446"/>
        <v>0</v>
      </c>
      <c r="BB253" s="163">
        <f t="shared" si="447"/>
        <v>0</v>
      </c>
      <c r="BC253" s="163">
        <f t="shared" si="421"/>
        <v>0</v>
      </c>
      <c r="BD253" s="163">
        <f t="shared" si="448"/>
        <v>0</v>
      </c>
    </row>
    <row r="254" spans="2:56" x14ac:dyDescent="0.3">
      <c r="B254" s="179" t="s">
        <v>81</v>
      </c>
      <c r="C254" s="83">
        <f>SUM(C255)</f>
        <v>119085</v>
      </c>
      <c r="D254" s="84">
        <f>SUM(D255)</f>
        <v>99617.5</v>
      </c>
      <c r="E254" s="85">
        <f t="shared" si="436"/>
        <v>0.83652433135995297</v>
      </c>
      <c r="F254" s="83">
        <f>SUM(F255)</f>
        <v>570000</v>
      </c>
      <c r="G254" s="84">
        <f>SUM(G255)</f>
        <v>555297</v>
      </c>
      <c r="H254" s="85">
        <f t="shared" si="437"/>
        <v>0.97420526315789469</v>
      </c>
      <c r="I254" s="83">
        <f>SUM(I255)</f>
        <v>195436</v>
      </c>
      <c r="J254" s="86">
        <f>SUM(J255)</f>
        <v>189390</v>
      </c>
      <c r="K254" s="87">
        <f t="shared" si="438"/>
        <v>0.96906404142532598</v>
      </c>
      <c r="L254" s="83">
        <f>SUM(L255)</f>
        <v>372500</v>
      </c>
      <c r="M254" s="86">
        <f>SUM(M255)</f>
        <v>2232500</v>
      </c>
      <c r="N254" s="88">
        <f>SUM(N255)</f>
        <v>0</v>
      </c>
      <c r="O254" s="83">
        <f t="shared" ref="O254:T254" si="511">SUM(O255)</f>
        <v>175000</v>
      </c>
      <c r="P254" s="88">
        <f t="shared" si="511"/>
        <v>500000</v>
      </c>
      <c r="Q254" s="177">
        <f t="shared" si="511"/>
        <v>675000</v>
      </c>
      <c r="R254" s="88">
        <f t="shared" si="511"/>
        <v>0</v>
      </c>
      <c r="S254" s="88">
        <f t="shared" si="511"/>
        <v>0</v>
      </c>
      <c r="T254" s="178">
        <f t="shared" si="511"/>
        <v>675000</v>
      </c>
      <c r="U254" s="157"/>
      <c r="V254" s="83">
        <f>SUM(V255)</f>
        <v>332500</v>
      </c>
      <c r="W254" s="88">
        <f>SUM(W255)</f>
        <v>0</v>
      </c>
      <c r="X254" s="177">
        <f t="shared" si="440"/>
        <v>332500</v>
      </c>
      <c r="Y254" s="88">
        <f>SUM(Y255)</f>
        <v>0</v>
      </c>
      <c r="Z254" s="88">
        <f>SUM(Z255)</f>
        <v>0</v>
      </c>
      <c r="AA254" s="178">
        <f t="shared" si="450"/>
        <v>332500</v>
      </c>
      <c r="AB254" s="157"/>
      <c r="AC254" s="83">
        <f>SUM(AC255)</f>
        <v>332500</v>
      </c>
      <c r="AD254" s="88">
        <f>SUM(AD255)</f>
        <v>0</v>
      </c>
      <c r="AE254" s="177">
        <f t="shared" si="441"/>
        <v>332500</v>
      </c>
      <c r="AF254" s="88">
        <f>SUM(AF255)</f>
        <v>0</v>
      </c>
      <c r="AG254" s="88">
        <f>SUM(AG255)</f>
        <v>0</v>
      </c>
      <c r="AH254" s="178">
        <f t="shared" si="451"/>
        <v>332500</v>
      </c>
      <c r="AJ254" s="86">
        <f t="shared" ref="AJ254:AU254" si="512">SUM(AJ255)</f>
        <v>0</v>
      </c>
      <c r="AK254" s="86">
        <f t="shared" si="512"/>
        <v>0</v>
      </c>
      <c r="AL254" s="86">
        <f t="shared" si="512"/>
        <v>0</v>
      </c>
      <c r="AM254" s="86">
        <f t="shared" si="512"/>
        <v>169450</v>
      </c>
      <c r="AN254" s="86">
        <f t="shared" si="512"/>
        <v>0</v>
      </c>
      <c r="AO254" s="86">
        <f t="shared" si="512"/>
        <v>0</v>
      </c>
      <c r="AP254" s="86">
        <f t="shared" si="512"/>
        <v>169450</v>
      </c>
      <c r="AQ254" s="86">
        <f t="shared" si="512"/>
        <v>0</v>
      </c>
      <c r="AR254" s="86">
        <f t="shared" si="512"/>
        <v>0</v>
      </c>
      <c r="AS254" s="86">
        <f t="shared" si="512"/>
        <v>168100</v>
      </c>
      <c r="AT254" s="86">
        <f t="shared" si="512"/>
        <v>0</v>
      </c>
      <c r="AU254" s="86">
        <f t="shared" si="512"/>
        <v>168000</v>
      </c>
      <c r="AV254" s="86">
        <f t="shared" si="415"/>
        <v>675000</v>
      </c>
      <c r="AW254" s="93">
        <f t="shared" si="443"/>
        <v>0</v>
      </c>
      <c r="AY254" s="86">
        <f t="shared" si="444"/>
        <v>0</v>
      </c>
      <c r="AZ254" s="86">
        <f t="shared" si="445"/>
        <v>169450</v>
      </c>
      <c r="BA254" s="86">
        <f t="shared" si="446"/>
        <v>169450</v>
      </c>
      <c r="BB254" s="86">
        <f t="shared" si="447"/>
        <v>336100</v>
      </c>
      <c r="BC254" s="86">
        <f t="shared" si="421"/>
        <v>675000</v>
      </c>
      <c r="BD254" s="86">
        <f t="shared" si="448"/>
        <v>0</v>
      </c>
    </row>
    <row r="255" spans="2:56" x14ac:dyDescent="0.3">
      <c r="B255" s="169" t="s">
        <v>81</v>
      </c>
      <c r="C255" s="170">
        <f>SUM(C459,C663)</f>
        <v>119085</v>
      </c>
      <c r="D255" s="171">
        <f>SUM(D459,D663)</f>
        <v>99617.5</v>
      </c>
      <c r="E255" s="172">
        <f t="shared" si="436"/>
        <v>0.83652433135995297</v>
      </c>
      <c r="F255" s="170">
        <f>SUM(F459,F663)</f>
        <v>570000</v>
      </c>
      <c r="G255" s="171">
        <f>SUM(G459,G663)</f>
        <v>555297</v>
      </c>
      <c r="H255" s="172">
        <f t="shared" si="437"/>
        <v>0.97420526315789469</v>
      </c>
      <c r="I255" s="170">
        <f>SUM(I459,I663)</f>
        <v>195436</v>
      </c>
      <c r="J255" s="173">
        <f>SUM(J459,J663)</f>
        <v>189390</v>
      </c>
      <c r="K255" s="174">
        <f t="shared" si="438"/>
        <v>0.96906404142532598</v>
      </c>
      <c r="L255" s="170">
        <f>SUM(L459,L663)</f>
        <v>372500</v>
      </c>
      <c r="M255" s="173">
        <f>SUM(M459,M663)</f>
        <v>2232500</v>
      </c>
      <c r="N255" s="175">
        <f>SUM(N459,N663)</f>
        <v>0</v>
      </c>
      <c r="O255" s="170">
        <f t="shared" ref="O255:T255" si="513">SUM(O459,O663)</f>
        <v>175000</v>
      </c>
      <c r="P255" s="175">
        <f t="shared" si="513"/>
        <v>500000</v>
      </c>
      <c r="Q255" s="166">
        <f t="shared" si="513"/>
        <v>675000</v>
      </c>
      <c r="R255" s="175">
        <f t="shared" si="513"/>
        <v>0</v>
      </c>
      <c r="S255" s="175">
        <f t="shared" si="513"/>
        <v>0</v>
      </c>
      <c r="T255" s="167">
        <f t="shared" si="513"/>
        <v>675000</v>
      </c>
      <c r="U255" s="157"/>
      <c r="V255" s="170">
        <f>SUM(V459,V663)</f>
        <v>332500</v>
      </c>
      <c r="W255" s="175">
        <f>SUM(W459,W663)</f>
        <v>0</v>
      </c>
      <c r="X255" s="166">
        <f t="shared" si="440"/>
        <v>332500</v>
      </c>
      <c r="Y255" s="175">
        <f>SUM(Y459,Y663)</f>
        <v>0</v>
      </c>
      <c r="Z255" s="175">
        <f>SUM(Z459,Z663)</f>
        <v>0</v>
      </c>
      <c r="AA255" s="167">
        <f t="shared" si="450"/>
        <v>332500</v>
      </c>
      <c r="AB255" s="157"/>
      <c r="AC255" s="170">
        <f>SUM(AC459,AC663)</f>
        <v>332500</v>
      </c>
      <c r="AD255" s="175">
        <f>SUM(AD459,AD663)</f>
        <v>0</v>
      </c>
      <c r="AE255" s="166">
        <f t="shared" si="441"/>
        <v>332500</v>
      </c>
      <c r="AF255" s="175">
        <f>SUM(AF459,AF663)</f>
        <v>0</v>
      </c>
      <c r="AG255" s="175">
        <f>SUM(AG459,AG663)</f>
        <v>0</v>
      </c>
      <c r="AH255" s="167">
        <f t="shared" si="451"/>
        <v>332500</v>
      </c>
      <c r="AJ255" s="163">
        <f t="shared" ref="AJ255:AU255" si="514">SUM(AJ459,AJ663)</f>
        <v>0</v>
      </c>
      <c r="AK255" s="163">
        <f t="shared" si="514"/>
        <v>0</v>
      </c>
      <c r="AL255" s="163">
        <f t="shared" si="514"/>
        <v>0</v>
      </c>
      <c r="AM255" s="163">
        <f t="shared" si="514"/>
        <v>169450</v>
      </c>
      <c r="AN255" s="163">
        <f t="shared" si="514"/>
        <v>0</v>
      </c>
      <c r="AO255" s="163">
        <f t="shared" si="514"/>
        <v>0</v>
      </c>
      <c r="AP255" s="163">
        <f t="shared" si="514"/>
        <v>169450</v>
      </c>
      <c r="AQ255" s="163">
        <f t="shared" si="514"/>
        <v>0</v>
      </c>
      <c r="AR255" s="163">
        <f t="shared" si="514"/>
        <v>0</v>
      </c>
      <c r="AS255" s="163">
        <f t="shared" si="514"/>
        <v>168100</v>
      </c>
      <c r="AT255" s="163">
        <f t="shared" si="514"/>
        <v>0</v>
      </c>
      <c r="AU255" s="163">
        <f t="shared" si="514"/>
        <v>168000</v>
      </c>
      <c r="AV255" s="163">
        <f t="shared" si="415"/>
        <v>675000</v>
      </c>
      <c r="AW255" s="168">
        <f t="shared" si="443"/>
        <v>0</v>
      </c>
      <c r="AY255" s="163">
        <f t="shared" si="444"/>
        <v>0</v>
      </c>
      <c r="AZ255" s="163">
        <f t="shared" si="445"/>
        <v>169450</v>
      </c>
      <c r="BA255" s="163">
        <f t="shared" si="446"/>
        <v>169450</v>
      </c>
      <c r="BB255" s="163">
        <f t="shared" si="447"/>
        <v>336100</v>
      </c>
      <c r="BC255" s="163">
        <f t="shared" si="421"/>
        <v>675000</v>
      </c>
      <c r="BD255" s="163">
        <f t="shared" si="448"/>
        <v>0</v>
      </c>
    </row>
    <row r="256" spans="2:56" x14ac:dyDescent="0.3">
      <c r="B256" s="179" t="s">
        <v>82</v>
      </c>
      <c r="C256" s="83">
        <f>SUM(C257:C262)</f>
        <v>0</v>
      </c>
      <c r="D256" s="84">
        <f>SUM(D257:D262)</f>
        <v>0</v>
      </c>
      <c r="E256" s="85">
        <f t="shared" si="436"/>
        <v>0</v>
      </c>
      <c r="F256" s="83">
        <f>SUM(F257:F262)</f>
        <v>0</v>
      </c>
      <c r="G256" s="84">
        <f>SUM(G257:G262)</f>
        <v>0</v>
      </c>
      <c r="H256" s="85">
        <f t="shared" si="437"/>
        <v>0</v>
      </c>
      <c r="I256" s="83">
        <f>SUM(I257:I262)</f>
        <v>0</v>
      </c>
      <c r="J256" s="86">
        <f>SUM(J257:J262)</f>
        <v>0</v>
      </c>
      <c r="K256" s="87">
        <f t="shared" si="438"/>
        <v>0</v>
      </c>
      <c r="L256" s="83">
        <f>SUM(L257:L262)</f>
        <v>0</v>
      </c>
      <c r="M256" s="86">
        <f>SUM(M257:M262)</f>
        <v>0</v>
      </c>
      <c r="N256" s="88">
        <f>SUM(N257:N262)</f>
        <v>0</v>
      </c>
      <c r="O256" s="83">
        <f t="shared" ref="O256:T256" si="515">SUM(O257:O262)</f>
        <v>0</v>
      </c>
      <c r="P256" s="88">
        <f t="shared" si="515"/>
        <v>0</v>
      </c>
      <c r="Q256" s="177">
        <f t="shared" si="515"/>
        <v>0</v>
      </c>
      <c r="R256" s="88">
        <f t="shared" si="515"/>
        <v>0</v>
      </c>
      <c r="S256" s="88">
        <f t="shared" si="515"/>
        <v>0</v>
      </c>
      <c r="T256" s="178">
        <f t="shared" si="515"/>
        <v>0</v>
      </c>
      <c r="U256" s="157"/>
      <c r="V256" s="83">
        <f>SUM(V257:V262)</f>
        <v>0</v>
      </c>
      <c r="W256" s="88">
        <f>SUM(W257:W262)</f>
        <v>0</v>
      </c>
      <c r="X256" s="177">
        <f t="shared" si="440"/>
        <v>0</v>
      </c>
      <c r="Y256" s="88">
        <f>SUM(Y257:Y262)</f>
        <v>0</v>
      </c>
      <c r="Z256" s="88">
        <f>SUM(Z257:Z262)</f>
        <v>0</v>
      </c>
      <c r="AA256" s="178">
        <f t="shared" si="450"/>
        <v>0</v>
      </c>
      <c r="AB256" s="157"/>
      <c r="AC256" s="83">
        <f>SUM(AC257:AC262)</f>
        <v>0</v>
      </c>
      <c r="AD256" s="88">
        <f>SUM(AD257:AD262)</f>
        <v>0</v>
      </c>
      <c r="AE256" s="177">
        <f t="shared" si="441"/>
        <v>0</v>
      </c>
      <c r="AF256" s="88">
        <f>SUM(AF257:AF262)</f>
        <v>0</v>
      </c>
      <c r="AG256" s="88">
        <f>SUM(AG257:AG262)</f>
        <v>0</v>
      </c>
      <c r="AH256" s="178">
        <f t="shared" si="451"/>
        <v>0</v>
      </c>
      <c r="AJ256" s="86">
        <f t="shared" ref="AJ256:AU256" si="516">SUM(AJ257:AJ262)</f>
        <v>0</v>
      </c>
      <c r="AK256" s="86">
        <f t="shared" si="516"/>
        <v>0</v>
      </c>
      <c r="AL256" s="86">
        <f t="shared" si="516"/>
        <v>0</v>
      </c>
      <c r="AM256" s="86">
        <f t="shared" si="516"/>
        <v>0</v>
      </c>
      <c r="AN256" s="86">
        <f t="shared" si="516"/>
        <v>0</v>
      </c>
      <c r="AO256" s="86">
        <f t="shared" si="516"/>
        <v>0</v>
      </c>
      <c r="AP256" s="86">
        <f t="shared" si="516"/>
        <v>0</v>
      </c>
      <c r="AQ256" s="86">
        <f t="shared" si="516"/>
        <v>0</v>
      </c>
      <c r="AR256" s="86">
        <f t="shared" si="516"/>
        <v>0</v>
      </c>
      <c r="AS256" s="86">
        <f t="shared" si="516"/>
        <v>0</v>
      </c>
      <c r="AT256" s="86">
        <f t="shared" si="516"/>
        <v>0</v>
      </c>
      <c r="AU256" s="86">
        <f t="shared" si="516"/>
        <v>0</v>
      </c>
      <c r="AV256" s="86">
        <f t="shared" si="415"/>
        <v>0</v>
      </c>
      <c r="AW256" s="93">
        <f t="shared" si="443"/>
        <v>0</v>
      </c>
      <c r="AY256" s="86">
        <f t="shared" si="444"/>
        <v>0</v>
      </c>
      <c r="AZ256" s="86">
        <f t="shared" si="445"/>
        <v>0</v>
      </c>
      <c r="BA256" s="86">
        <f t="shared" si="446"/>
        <v>0</v>
      </c>
      <c r="BB256" s="86">
        <f t="shared" si="447"/>
        <v>0</v>
      </c>
      <c r="BC256" s="86">
        <f t="shared" si="421"/>
        <v>0</v>
      </c>
      <c r="BD256" s="86">
        <f t="shared" si="448"/>
        <v>0</v>
      </c>
    </row>
    <row r="257" spans="2:56" x14ac:dyDescent="0.3">
      <c r="B257" s="169" t="s">
        <v>83</v>
      </c>
      <c r="C257" s="170">
        <f t="shared" ref="C257:D262" si="517">SUM(C461,C665)</f>
        <v>0</v>
      </c>
      <c r="D257" s="171">
        <f t="shared" si="517"/>
        <v>0</v>
      </c>
      <c r="E257" s="172">
        <f t="shared" si="436"/>
        <v>0</v>
      </c>
      <c r="F257" s="170">
        <f t="shared" ref="F257:G262" si="518">SUM(F461,F665)</f>
        <v>0</v>
      </c>
      <c r="G257" s="171">
        <f t="shared" si="518"/>
        <v>0</v>
      </c>
      <c r="H257" s="172">
        <f t="shared" si="437"/>
        <v>0</v>
      </c>
      <c r="I257" s="170">
        <f t="shared" ref="I257:J262" si="519">SUM(I461,I665)</f>
        <v>0</v>
      </c>
      <c r="J257" s="173">
        <f t="shared" si="519"/>
        <v>0</v>
      </c>
      <c r="K257" s="174">
        <f t="shared" si="438"/>
        <v>0</v>
      </c>
      <c r="L257" s="170">
        <f t="shared" ref="L257:T262" si="520">SUM(L461,L665)</f>
        <v>0</v>
      </c>
      <c r="M257" s="173">
        <f t="shared" si="520"/>
        <v>0</v>
      </c>
      <c r="N257" s="175">
        <f t="shared" si="520"/>
        <v>0</v>
      </c>
      <c r="O257" s="170">
        <f t="shared" si="520"/>
        <v>0</v>
      </c>
      <c r="P257" s="175">
        <f t="shared" si="520"/>
        <v>0</v>
      </c>
      <c r="Q257" s="166">
        <f t="shared" si="520"/>
        <v>0</v>
      </c>
      <c r="R257" s="175">
        <f t="shared" si="520"/>
        <v>0</v>
      </c>
      <c r="S257" s="175">
        <f t="shared" si="520"/>
        <v>0</v>
      </c>
      <c r="T257" s="167">
        <f t="shared" si="520"/>
        <v>0</v>
      </c>
      <c r="U257" s="157"/>
      <c r="V257" s="170">
        <f t="shared" ref="V257:W262" si="521">SUM(V461,V665)</f>
        <v>0</v>
      </c>
      <c r="W257" s="175">
        <f t="shared" si="521"/>
        <v>0</v>
      </c>
      <c r="X257" s="166">
        <f t="shared" si="440"/>
        <v>0</v>
      </c>
      <c r="Y257" s="175">
        <f t="shared" ref="Y257:Z262" si="522">SUM(Y461,Y665)</f>
        <v>0</v>
      </c>
      <c r="Z257" s="175">
        <f t="shared" si="522"/>
        <v>0</v>
      </c>
      <c r="AA257" s="167">
        <f t="shared" si="450"/>
        <v>0</v>
      </c>
      <c r="AB257" s="157"/>
      <c r="AC257" s="170">
        <f t="shared" ref="AC257:AD262" si="523">SUM(AC461,AC665)</f>
        <v>0</v>
      </c>
      <c r="AD257" s="175">
        <f t="shared" si="523"/>
        <v>0</v>
      </c>
      <c r="AE257" s="166">
        <f t="shared" si="441"/>
        <v>0</v>
      </c>
      <c r="AF257" s="175">
        <f t="shared" ref="AF257:AG262" si="524">SUM(AF461,AF665)</f>
        <v>0</v>
      </c>
      <c r="AG257" s="175">
        <f t="shared" si="524"/>
        <v>0</v>
      </c>
      <c r="AH257" s="167">
        <f t="shared" si="451"/>
        <v>0</v>
      </c>
      <c r="AJ257" s="163">
        <f t="shared" ref="AJ257:AU262" si="525">SUM(AJ461,AJ665)</f>
        <v>0</v>
      </c>
      <c r="AK257" s="163">
        <f t="shared" si="525"/>
        <v>0</v>
      </c>
      <c r="AL257" s="163">
        <f t="shared" si="525"/>
        <v>0</v>
      </c>
      <c r="AM257" s="163">
        <f t="shared" si="525"/>
        <v>0</v>
      </c>
      <c r="AN257" s="163">
        <f t="shared" si="525"/>
        <v>0</v>
      </c>
      <c r="AO257" s="163">
        <f t="shared" si="525"/>
        <v>0</v>
      </c>
      <c r="AP257" s="163">
        <f t="shared" si="525"/>
        <v>0</v>
      </c>
      <c r="AQ257" s="163">
        <f t="shared" si="525"/>
        <v>0</v>
      </c>
      <c r="AR257" s="163">
        <f t="shared" si="525"/>
        <v>0</v>
      </c>
      <c r="AS257" s="163">
        <f t="shared" si="525"/>
        <v>0</v>
      </c>
      <c r="AT257" s="163">
        <f t="shared" si="525"/>
        <v>0</v>
      </c>
      <c r="AU257" s="163">
        <f t="shared" si="525"/>
        <v>0</v>
      </c>
      <c r="AV257" s="163">
        <f t="shared" si="415"/>
        <v>0</v>
      </c>
      <c r="AW257" s="168">
        <f t="shared" si="443"/>
        <v>0</v>
      </c>
      <c r="AY257" s="163">
        <f t="shared" si="444"/>
        <v>0</v>
      </c>
      <c r="AZ257" s="163">
        <f t="shared" si="445"/>
        <v>0</v>
      </c>
      <c r="BA257" s="163">
        <f t="shared" si="446"/>
        <v>0</v>
      </c>
      <c r="BB257" s="163">
        <f t="shared" si="447"/>
        <v>0</v>
      </c>
      <c r="BC257" s="163">
        <f t="shared" si="421"/>
        <v>0</v>
      </c>
      <c r="BD257" s="163">
        <f t="shared" si="448"/>
        <v>0</v>
      </c>
    </row>
    <row r="258" spans="2:56" x14ac:dyDescent="0.3">
      <c r="B258" s="169" t="s">
        <v>84</v>
      </c>
      <c r="C258" s="170">
        <f t="shared" si="517"/>
        <v>0</v>
      </c>
      <c r="D258" s="171">
        <f t="shared" si="517"/>
        <v>0</v>
      </c>
      <c r="E258" s="172">
        <f t="shared" si="436"/>
        <v>0</v>
      </c>
      <c r="F258" s="170">
        <f t="shared" si="518"/>
        <v>0</v>
      </c>
      <c r="G258" s="171">
        <f t="shared" si="518"/>
        <v>0</v>
      </c>
      <c r="H258" s="172">
        <f t="shared" si="437"/>
        <v>0</v>
      </c>
      <c r="I258" s="170">
        <f t="shared" si="519"/>
        <v>0</v>
      </c>
      <c r="J258" s="173">
        <f t="shared" si="519"/>
        <v>0</v>
      </c>
      <c r="K258" s="174">
        <f t="shared" si="438"/>
        <v>0</v>
      </c>
      <c r="L258" s="170">
        <f t="shared" si="520"/>
        <v>0</v>
      </c>
      <c r="M258" s="173">
        <f t="shared" si="520"/>
        <v>0</v>
      </c>
      <c r="N258" s="175">
        <f t="shared" si="520"/>
        <v>0</v>
      </c>
      <c r="O258" s="170">
        <f t="shared" si="520"/>
        <v>0</v>
      </c>
      <c r="P258" s="175">
        <f t="shared" si="520"/>
        <v>0</v>
      </c>
      <c r="Q258" s="166">
        <f t="shared" si="520"/>
        <v>0</v>
      </c>
      <c r="R258" s="175">
        <f t="shared" si="520"/>
        <v>0</v>
      </c>
      <c r="S258" s="175">
        <f t="shared" si="520"/>
        <v>0</v>
      </c>
      <c r="T258" s="167">
        <f t="shared" si="520"/>
        <v>0</v>
      </c>
      <c r="U258" s="157"/>
      <c r="V258" s="170">
        <f t="shared" si="521"/>
        <v>0</v>
      </c>
      <c r="W258" s="175">
        <f t="shared" si="521"/>
        <v>0</v>
      </c>
      <c r="X258" s="166">
        <f t="shared" si="440"/>
        <v>0</v>
      </c>
      <c r="Y258" s="175">
        <f t="shared" si="522"/>
        <v>0</v>
      </c>
      <c r="Z258" s="175">
        <f t="shared" si="522"/>
        <v>0</v>
      </c>
      <c r="AA258" s="167">
        <f t="shared" si="450"/>
        <v>0</v>
      </c>
      <c r="AB258" s="157"/>
      <c r="AC258" s="170">
        <f t="shared" si="523"/>
        <v>0</v>
      </c>
      <c r="AD258" s="175">
        <f t="shared" si="523"/>
        <v>0</v>
      </c>
      <c r="AE258" s="166">
        <f t="shared" si="441"/>
        <v>0</v>
      </c>
      <c r="AF258" s="175">
        <f t="shared" si="524"/>
        <v>0</v>
      </c>
      <c r="AG258" s="175">
        <f t="shared" si="524"/>
        <v>0</v>
      </c>
      <c r="AH258" s="167">
        <f t="shared" si="451"/>
        <v>0</v>
      </c>
      <c r="AJ258" s="163">
        <f t="shared" si="525"/>
        <v>0</v>
      </c>
      <c r="AK258" s="163">
        <f t="shared" si="525"/>
        <v>0</v>
      </c>
      <c r="AL258" s="163">
        <f t="shared" si="525"/>
        <v>0</v>
      </c>
      <c r="AM258" s="163">
        <f t="shared" si="525"/>
        <v>0</v>
      </c>
      <c r="AN258" s="163">
        <f t="shared" si="525"/>
        <v>0</v>
      </c>
      <c r="AO258" s="163">
        <f t="shared" si="525"/>
        <v>0</v>
      </c>
      <c r="AP258" s="163">
        <f t="shared" si="525"/>
        <v>0</v>
      </c>
      <c r="AQ258" s="163">
        <f t="shared" si="525"/>
        <v>0</v>
      </c>
      <c r="AR258" s="163">
        <f t="shared" si="525"/>
        <v>0</v>
      </c>
      <c r="AS258" s="163">
        <f t="shared" si="525"/>
        <v>0</v>
      </c>
      <c r="AT258" s="163">
        <f t="shared" si="525"/>
        <v>0</v>
      </c>
      <c r="AU258" s="163">
        <f t="shared" si="525"/>
        <v>0</v>
      </c>
      <c r="AV258" s="163">
        <f t="shared" si="415"/>
        <v>0</v>
      </c>
      <c r="AW258" s="168">
        <f t="shared" si="443"/>
        <v>0</v>
      </c>
      <c r="AY258" s="163">
        <f t="shared" si="444"/>
        <v>0</v>
      </c>
      <c r="AZ258" s="163">
        <f t="shared" si="445"/>
        <v>0</v>
      </c>
      <c r="BA258" s="163">
        <f t="shared" si="446"/>
        <v>0</v>
      </c>
      <c r="BB258" s="163">
        <f t="shared" si="447"/>
        <v>0</v>
      </c>
      <c r="BC258" s="163">
        <f t="shared" si="421"/>
        <v>0</v>
      </c>
      <c r="BD258" s="163">
        <f t="shared" si="448"/>
        <v>0</v>
      </c>
    </row>
    <row r="259" spans="2:56" x14ac:dyDescent="0.3">
      <c r="B259" s="169" t="s">
        <v>85</v>
      </c>
      <c r="C259" s="170">
        <f t="shared" si="517"/>
        <v>0</v>
      </c>
      <c r="D259" s="171">
        <f t="shared" si="517"/>
        <v>0</v>
      </c>
      <c r="E259" s="172">
        <f t="shared" si="436"/>
        <v>0</v>
      </c>
      <c r="F259" s="170">
        <f t="shared" si="518"/>
        <v>0</v>
      </c>
      <c r="G259" s="171">
        <f t="shared" si="518"/>
        <v>0</v>
      </c>
      <c r="H259" s="172">
        <f t="shared" si="437"/>
        <v>0</v>
      </c>
      <c r="I259" s="170">
        <f t="shared" si="519"/>
        <v>0</v>
      </c>
      <c r="J259" s="173">
        <f t="shared" si="519"/>
        <v>0</v>
      </c>
      <c r="K259" s="174">
        <f t="shared" si="438"/>
        <v>0</v>
      </c>
      <c r="L259" s="170">
        <f t="shared" si="520"/>
        <v>0</v>
      </c>
      <c r="M259" s="173">
        <f t="shared" si="520"/>
        <v>0</v>
      </c>
      <c r="N259" s="175">
        <f t="shared" si="520"/>
        <v>0</v>
      </c>
      <c r="O259" s="170">
        <f t="shared" si="520"/>
        <v>0</v>
      </c>
      <c r="P259" s="175">
        <f t="shared" si="520"/>
        <v>0</v>
      </c>
      <c r="Q259" s="166">
        <f t="shared" si="520"/>
        <v>0</v>
      </c>
      <c r="R259" s="175">
        <f t="shared" si="520"/>
        <v>0</v>
      </c>
      <c r="S259" s="175">
        <f t="shared" si="520"/>
        <v>0</v>
      </c>
      <c r="T259" s="167">
        <f t="shared" si="520"/>
        <v>0</v>
      </c>
      <c r="U259" s="157"/>
      <c r="V259" s="170">
        <f t="shared" si="521"/>
        <v>0</v>
      </c>
      <c r="W259" s="175">
        <f t="shared" si="521"/>
        <v>0</v>
      </c>
      <c r="X259" s="166">
        <f t="shared" si="440"/>
        <v>0</v>
      </c>
      <c r="Y259" s="175">
        <f t="shared" si="522"/>
        <v>0</v>
      </c>
      <c r="Z259" s="175">
        <f t="shared" si="522"/>
        <v>0</v>
      </c>
      <c r="AA259" s="167">
        <f t="shared" si="450"/>
        <v>0</v>
      </c>
      <c r="AB259" s="157"/>
      <c r="AC259" s="170">
        <f t="shared" si="523"/>
        <v>0</v>
      </c>
      <c r="AD259" s="175">
        <f t="shared" si="523"/>
        <v>0</v>
      </c>
      <c r="AE259" s="166">
        <f t="shared" si="441"/>
        <v>0</v>
      </c>
      <c r="AF259" s="175">
        <f t="shared" si="524"/>
        <v>0</v>
      </c>
      <c r="AG259" s="175">
        <f t="shared" si="524"/>
        <v>0</v>
      </c>
      <c r="AH259" s="167">
        <f t="shared" si="451"/>
        <v>0</v>
      </c>
      <c r="AJ259" s="163">
        <f t="shared" si="525"/>
        <v>0</v>
      </c>
      <c r="AK259" s="163">
        <f t="shared" si="525"/>
        <v>0</v>
      </c>
      <c r="AL259" s="163">
        <f t="shared" si="525"/>
        <v>0</v>
      </c>
      <c r="AM259" s="163">
        <f t="shared" si="525"/>
        <v>0</v>
      </c>
      <c r="AN259" s="163">
        <f t="shared" si="525"/>
        <v>0</v>
      </c>
      <c r="AO259" s="163">
        <f t="shared" si="525"/>
        <v>0</v>
      </c>
      <c r="AP259" s="163">
        <f t="shared" si="525"/>
        <v>0</v>
      </c>
      <c r="AQ259" s="163">
        <f t="shared" si="525"/>
        <v>0</v>
      </c>
      <c r="AR259" s="163">
        <f t="shared" si="525"/>
        <v>0</v>
      </c>
      <c r="AS259" s="163">
        <f t="shared" si="525"/>
        <v>0</v>
      </c>
      <c r="AT259" s="163">
        <f t="shared" si="525"/>
        <v>0</v>
      </c>
      <c r="AU259" s="163">
        <f t="shared" si="525"/>
        <v>0</v>
      </c>
      <c r="AV259" s="163">
        <f t="shared" si="415"/>
        <v>0</v>
      </c>
      <c r="AW259" s="168">
        <f t="shared" si="443"/>
        <v>0</v>
      </c>
      <c r="AY259" s="163">
        <f t="shared" si="444"/>
        <v>0</v>
      </c>
      <c r="AZ259" s="163">
        <f t="shared" si="445"/>
        <v>0</v>
      </c>
      <c r="BA259" s="163">
        <f t="shared" si="446"/>
        <v>0</v>
      </c>
      <c r="BB259" s="163">
        <f t="shared" si="447"/>
        <v>0</v>
      </c>
      <c r="BC259" s="163">
        <f t="shared" si="421"/>
        <v>0</v>
      </c>
      <c r="BD259" s="163">
        <f t="shared" si="448"/>
        <v>0</v>
      </c>
    </row>
    <row r="260" spans="2:56" x14ac:dyDescent="0.3">
      <c r="B260" s="169" t="s">
        <v>86</v>
      </c>
      <c r="C260" s="170">
        <f t="shared" si="517"/>
        <v>0</v>
      </c>
      <c r="D260" s="171">
        <f t="shared" si="517"/>
        <v>0</v>
      </c>
      <c r="E260" s="172">
        <f t="shared" si="436"/>
        <v>0</v>
      </c>
      <c r="F260" s="170">
        <f t="shared" si="518"/>
        <v>0</v>
      </c>
      <c r="G260" s="171">
        <f t="shared" si="518"/>
        <v>0</v>
      </c>
      <c r="H260" s="172">
        <f t="shared" si="437"/>
        <v>0</v>
      </c>
      <c r="I260" s="170">
        <f t="shared" si="519"/>
        <v>0</v>
      </c>
      <c r="J260" s="173">
        <f t="shared" si="519"/>
        <v>0</v>
      </c>
      <c r="K260" s="174">
        <f t="shared" si="438"/>
        <v>0</v>
      </c>
      <c r="L260" s="170">
        <f t="shared" si="520"/>
        <v>0</v>
      </c>
      <c r="M260" s="173">
        <f t="shared" si="520"/>
        <v>0</v>
      </c>
      <c r="N260" s="175">
        <f t="shared" si="520"/>
        <v>0</v>
      </c>
      <c r="O260" s="170">
        <f t="shared" si="520"/>
        <v>0</v>
      </c>
      <c r="P260" s="175">
        <f t="shared" si="520"/>
        <v>0</v>
      </c>
      <c r="Q260" s="166">
        <f t="shared" si="520"/>
        <v>0</v>
      </c>
      <c r="R260" s="175">
        <f t="shared" si="520"/>
        <v>0</v>
      </c>
      <c r="S260" s="175">
        <f t="shared" si="520"/>
        <v>0</v>
      </c>
      <c r="T260" s="167">
        <f t="shared" si="520"/>
        <v>0</v>
      </c>
      <c r="U260" s="157"/>
      <c r="V260" s="170">
        <f t="shared" si="521"/>
        <v>0</v>
      </c>
      <c r="W260" s="175">
        <f t="shared" si="521"/>
        <v>0</v>
      </c>
      <c r="X260" s="166">
        <f t="shared" si="440"/>
        <v>0</v>
      </c>
      <c r="Y260" s="175">
        <f t="shared" si="522"/>
        <v>0</v>
      </c>
      <c r="Z260" s="175">
        <f t="shared" si="522"/>
        <v>0</v>
      </c>
      <c r="AA260" s="167">
        <f t="shared" si="450"/>
        <v>0</v>
      </c>
      <c r="AB260" s="157"/>
      <c r="AC260" s="170">
        <f t="shared" si="523"/>
        <v>0</v>
      </c>
      <c r="AD260" s="175">
        <f t="shared" si="523"/>
        <v>0</v>
      </c>
      <c r="AE260" s="166">
        <f t="shared" si="441"/>
        <v>0</v>
      </c>
      <c r="AF260" s="175">
        <f t="shared" si="524"/>
        <v>0</v>
      </c>
      <c r="AG260" s="175">
        <f t="shared" si="524"/>
        <v>0</v>
      </c>
      <c r="AH260" s="167">
        <f t="shared" si="451"/>
        <v>0</v>
      </c>
      <c r="AJ260" s="163">
        <f t="shared" si="525"/>
        <v>0</v>
      </c>
      <c r="AK260" s="163">
        <f t="shared" si="525"/>
        <v>0</v>
      </c>
      <c r="AL260" s="163">
        <f t="shared" si="525"/>
        <v>0</v>
      </c>
      <c r="AM260" s="163">
        <f t="shared" si="525"/>
        <v>0</v>
      </c>
      <c r="AN260" s="163">
        <f t="shared" si="525"/>
        <v>0</v>
      </c>
      <c r="AO260" s="163">
        <f t="shared" si="525"/>
        <v>0</v>
      </c>
      <c r="AP260" s="163">
        <f t="shared" si="525"/>
        <v>0</v>
      </c>
      <c r="AQ260" s="163">
        <f t="shared" si="525"/>
        <v>0</v>
      </c>
      <c r="AR260" s="163">
        <f t="shared" si="525"/>
        <v>0</v>
      </c>
      <c r="AS260" s="163">
        <f t="shared" si="525"/>
        <v>0</v>
      </c>
      <c r="AT260" s="163">
        <f t="shared" si="525"/>
        <v>0</v>
      </c>
      <c r="AU260" s="163">
        <f t="shared" si="525"/>
        <v>0</v>
      </c>
      <c r="AV260" s="163">
        <f t="shared" si="415"/>
        <v>0</v>
      </c>
      <c r="AW260" s="168">
        <f t="shared" si="443"/>
        <v>0</v>
      </c>
      <c r="AY260" s="163">
        <f t="shared" si="444"/>
        <v>0</v>
      </c>
      <c r="AZ260" s="163">
        <f t="shared" si="445"/>
        <v>0</v>
      </c>
      <c r="BA260" s="163">
        <f t="shared" si="446"/>
        <v>0</v>
      </c>
      <c r="BB260" s="163">
        <f t="shared" si="447"/>
        <v>0</v>
      </c>
      <c r="BC260" s="163">
        <f t="shared" si="421"/>
        <v>0</v>
      </c>
      <c r="BD260" s="163">
        <f t="shared" si="448"/>
        <v>0</v>
      </c>
    </row>
    <row r="261" spans="2:56" x14ac:dyDescent="0.3">
      <c r="B261" s="169" t="s">
        <v>87</v>
      </c>
      <c r="C261" s="170">
        <f t="shared" si="517"/>
        <v>0</v>
      </c>
      <c r="D261" s="171">
        <f t="shared" si="517"/>
        <v>0</v>
      </c>
      <c r="E261" s="172">
        <f t="shared" si="436"/>
        <v>0</v>
      </c>
      <c r="F261" s="170">
        <f t="shared" si="518"/>
        <v>0</v>
      </c>
      <c r="G261" s="171">
        <f t="shared" si="518"/>
        <v>0</v>
      </c>
      <c r="H261" s="172">
        <f t="shared" si="437"/>
        <v>0</v>
      </c>
      <c r="I261" s="170">
        <f t="shared" si="519"/>
        <v>0</v>
      </c>
      <c r="J261" s="173">
        <f t="shared" si="519"/>
        <v>0</v>
      </c>
      <c r="K261" s="174">
        <f t="shared" si="438"/>
        <v>0</v>
      </c>
      <c r="L261" s="170">
        <f t="shared" si="520"/>
        <v>0</v>
      </c>
      <c r="M261" s="173">
        <f t="shared" si="520"/>
        <v>0</v>
      </c>
      <c r="N261" s="175">
        <f t="shared" si="520"/>
        <v>0</v>
      </c>
      <c r="O261" s="170">
        <f t="shared" si="520"/>
        <v>0</v>
      </c>
      <c r="P261" s="175">
        <f t="shared" si="520"/>
        <v>0</v>
      </c>
      <c r="Q261" s="166">
        <f t="shared" si="520"/>
        <v>0</v>
      </c>
      <c r="R261" s="175">
        <f t="shared" si="520"/>
        <v>0</v>
      </c>
      <c r="S261" s="175">
        <f t="shared" si="520"/>
        <v>0</v>
      </c>
      <c r="T261" s="167">
        <f t="shared" si="520"/>
        <v>0</v>
      </c>
      <c r="U261" s="157"/>
      <c r="V261" s="170">
        <f t="shared" si="521"/>
        <v>0</v>
      </c>
      <c r="W261" s="175">
        <f t="shared" si="521"/>
        <v>0</v>
      </c>
      <c r="X261" s="166">
        <f t="shared" si="440"/>
        <v>0</v>
      </c>
      <c r="Y261" s="175">
        <f t="shared" si="522"/>
        <v>0</v>
      </c>
      <c r="Z261" s="175">
        <f t="shared" si="522"/>
        <v>0</v>
      </c>
      <c r="AA261" s="167">
        <f t="shared" si="450"/>
        <v>0</v>
      </c>
      <c r="AB261" s="157"/>
      <c r="AC261" s="170">
        <f t="shared" si="523"/>
        <v>0</v>
      </c>
      <c r="AD261" s="175">
        <f t="shared" si="523"/>
        <v>0</v>
      </c>
      <c r="AE261" s="166">
        <f t="shared" si="441"/>
        <v>0</v>
      </c>
      <c r="AF261" s="175">
        <f t="shared" si="524"/>
        <v>0</v>
      </c>
      <c r="AG261" s="175">
        <f t="shared" si="524"/>
        <v>0</v>
      </c>
      <c r="AH261" s="167">
        <f t="shared" si="451"/>
        <v>0</v>
      </c>
      <c r="AJ261" s="163">
        <f t="shared" si="525"/>
        <v>0</v>
      </c>
      <c r="AK261" s="163">
        <f t="shared" si="525"/>
        <v>0</v>
      </c>
      <c r="AL261" s="163">
        <f t="shared" si="525"/>
        <v>0</v>
      </c>
      <c r="AM261" s="163">
        <f t="shared" si="525"/>
        <v>0</v>
      </c>
      <c r="AN261" s="163">
        <f t="shared" si="525"/>
        <v>0</v>
      </c>
      <c r="AO261" s="163">
        <f t="shared" si="525"/>
        <v>0</v>
      </c>
      <c r="AP261" s="163">
        <f t="shared" si="525"/>
        <v>0</v>
      </c>
      <c r="AQ261" s="163">
        <f t="shared" si="525"/>
        <v>0</v>
      </c>
      <c r="AR261" s="163">
        <f t="shared" si="525"/>
        <v>0</v>
      </c>
      <c r="AS261" s="163">
        <f t="shared" si="525"/>
        <v>0</v>
      </c>
      <c r="AT261" s="163">
        <f t="shared" si="525"/>
        <v>0</v>
      </c>
      <c r="AU261" s="163">
        <f t="shared" si="525"/>
        <v>0</v>
      </c>
      <c r="AV261" s="163">
        <f t="shared" si="415"/>
        <v>0</v>
      </c>
      <c r="AW261" s="168">
        <f t="shared" si="443"/>
        <v>0</v>
      </c>
      <c r="AY261" s="163">
        <f t="shared" si="444"/>
        <v>0</v>
      </c>
      <c r="AZ261" s="163">
        <f t="shared" si="445"/>
        <v>0</v>
      </c>
      <c r="BA261" s="163">
        <f t="shared" si="446"/>
        <v>0</v>
      </c>
      <c r="BB261" s="163">
        <f t="shared" si="447"/>
        <v>0</v>
      </c>
      <c r="BC261" s="163">
        <f t="shared" si="421"/>
        <v>0</v>
      </c>
      <c r="BD261" s="163">
        <f t="shared" si="448"/>
        <v>0</v>
      </c>
    </row>
    <row r="262" spans="2:56" x14ac:dyDescent="0.3">
      <c r="B262" s="169" t="s">
        <v>88</v>
      </c>
      <c r="C262" s="170">
        <f t="shared" si="517"/>
        <v>0</v>
      </c>
      <c r="D262" s="171">
        <f t="shared" si="517"/>
        <v>0</v>
      </c>
      <c r="E262" s="172">
        <f t="shared" si="436"/>
        <v>0</v>
      </c>
      <c r="F262" s="170">
        <f t="shared" si="518"/>
        <v>0</v>
      </c>
      <c r="G262" s="171">
        <f t="shared" si="518"/>
        <v>0</v>
      </c>
      <c r="H262" s="172">
        <f t="shared" si="437"/>
        <v>0</v>
      </c>
      <c r="I262" s="170">
        <f t="shared" si="519"/>
        <v>0</v>
      </c>
      <c r="J262" s="173">
        <f t="shared" si="519"/>
        <v>0</v>
      </c>
      <c r="K262" s="174">
        <f t="shared" si="438"/>
        <v>0</v>
      </c>
      <c r="L262" s="170">
        <f t="shared" si="520"/>
        <v>0</v>
      </c>
      <c r="M262" s="173">
        <f t="shared" si="520"/>
        <v>0</v>
      </c>
      <c r="N262" s="175">
        <f t="shared" si="520"/>
        <v>0</v>
      </c>
      <c r="O262" s="170">
        <f t="shared" si="520"/>
        <v>0</v>
      </c>
      <c r="P262" s="175">
        <f t="shared" si="520"/>
        <v>0</v>
      </c>
      <c r="Q262" s="166">
        <f t="shared" si="520"/>
        <v>0</v>
      </c>
      <c r="R262" s="175">
        <f t="shared" si="520"/>
        <v>0</v>
      </c>
      <c r="S262" s="175">
        <f t="shared" si="520"/>
        <v>0</v>
      </c>
      <c r="T262" s="167">
        <f t="shared" si="520"/>
        <v>0</v>
      </c>
      <c r="U262" s="157"/>
      <c r="V262" s="170">
        <f t="shared" si="521"/>
        <v>0</v>
      </c>
      <c r="W262" s="175">
        <f t="shared" si="521"/>
        <v>0</v>
      </c>
      <c r="X262" s="166">
        <f t="shared" si="440"/>
        <v>0</v>
      </c>
      <c r="Y262" s="175">
        <f t="shared" si="522"/>
        <v>0</v>
      </c>
      <c r="Z262" s="175">
        <f t="shared" si="522"/>
        <v>0</v>
      </c>
      <c r="AA262" s="167">
        <f t="shared" si="450"/>
        <v>0</v>
      </c>
      <c r="AB262" s="157"/>
      <c r="AC262" s="170">
        <f t="shared" si="523"/>
        <v>0</v>
      </c>
      <c r="AD262" s="175">
        <f t="shared" si="523"/>
        <v>0</v>
      </c>
      <c r="AE262" s="166">
        <f t="shared" si="441"/>
        <v>0</v>
      </c>
      <c r="AF262" s="175">
        <f t="shared" si="524"/>
        <v>0</v>
      </c>
      <c r="AG262" s="175">
        <f t="shared" si="524"/>
        <v>0</v>
      </c>
      <c r="AH262" s="167">
        <f t="shared" si="451"/>
        <v>0</v>
      </c>
      <c r="AJ262" s="163">
        <f t="shared" si="525"/>
        <v>0</v>
      </c>
      <c r="AK262" s="163">
        <f t="shared" si="525"/>
        <v>0</v>
      </c>
      <c r="AL262" s="163">
        <f t="shared" si="525"/>
        <v>0</v>
      </c>
      <c r="AM262" s="163">
        <f t="shared" si="525"/>
        <v>0</v>
      </c>
      <c r="AN262" s="163">
        <f t="shared" si="525"/>
        <v>0</v>
      </c>
      <c r="AO262" s="163">
        <f t="shared" si="525"/>
        <v>0</v>
      </c>
      <c r="AP262" s="163">
        <f t="shared" si="525"/>
        <v>0</v>
      </c>
      <c r="AQ262" s="163">
        <f t="shared" si="525"/>
        <v>0</v>
      </c>
      <c r="AR262" s="163">
        <f t="shared" si="525"/>
        <v>0</v>
      </c>
      <c r="AS262" s="163">
        <f t="shared" si="525"/>
        <v>0</v>
      </c>
      <c r="AT262" s="163">
        <f t="shared" si="525"/>
        <v>0</v>
      </c>
      <c r="AU262" s="163">
        <f t="shared" si="525"/>
        <v>0</v>
      </c>
      <c r="AV262" s="163">
        <f t="shared" si="415"/>
        <v>0</v>
      </c>
      <c r="AW262" s="168">
        <f t="shared" si="443"/>
        <v>0</v>
      </c>
      <c r="AY262" s="163">
        <f t="shared" si="444"/>
        <v>0</v>
      </c>
      <c r="AZ262" s="163">
        <f t="shared" si="445"/>
        <v>0</v>
      </c>
      <c r="BA262" s="163">
        <f t="shared" si="446"/>
        <v>0</v>
      </c>
      <c r="BB262" s="163">
        <f t="shared" si="447"/>
        <v>0</v>
      </c>
      <c r="BC262" s="163">
        <f t="shared" si="421"/>
        <v>0</v>
      </c>
      <c r="BD262" s="163">
        <f t="shared" si="448"/>
        <v>0</v>
      </c>
    </row>
    <row r="263" spans="2:56" x14ac:dyDescent="0.3">
      <c r="B263" s="179" t="s">
        <v>89</v>
      </c>
      <c r="C263" s="83">
        <f>SUM(C264:C269)</f>
        <v>0</v>
      </c>
      <c r="D263" s="84">
        <f>SUM(D264:D269)</f>
        <v>0</v>
      </c>
      <c r="E263" s="85">
        <f t="shared" si="436"/>
        <v>0</v>
      </c>
      <c r="F263" s="83">
        <f>SUM(F264:F269)</f>
        <v>0</v>
      </c>
      <c r="G263" s="84">
        <f>SUM(G264:G269)</f>
        <v>0</v>
      </c>
      <c r="H263" s="85">
        <f t="shared" si="437"/>
        <v>0</v>
      </c>
      <c r="I263" s="83">
        <f>SUM(I264:I269)</f>
        <v>0</v>
      </c>
      <c r="J263" s="86">
        <f>SUM(J264:J269)</f>
        <v>0</v>
      </c>
      <c r="K263" s="87">
        <f t="shared" si="438"/>
        <v>0</v>
      </c>
      <c r="L263" s="83">
        <f>SUM(L264:L269)</f>
        <v>0</v>
      </c>
      <c r="M263" s="86">
        <f>SUM(M264:M269)</f>
        <v>0</v>
      </c>
      <c r="N263" s="88">
        <f>SUM(N264:N269)</f>
        <v>0</v>
      </c>
      <c r="O263" s="83">
        <f t="shared" ref="O263:T263" si="526">SUM(O264:O269)</f>
        <v>0</v>
      </c>
      <c r="P263" s="88">
        <f t="shared" si="526"/>
        <v>0</v>
      </c>
      <c r="Q263" s="177">
        <f t="shared" si="526"/>
        <v>0</v>
      </c>
      <c r="R263" s="88">
        <f t="shared" si="526"/>
        <v>0</v>
      </c>
      <c r="S263" s="88">
        <f t="shared" si="526"/>
        <v>0</v>
      </c>
      <c r="T263" s="178">
        <f t="shared" si="526"/>
        <v>0</v>
      </c>
      <c r="U263" s="157"/>
      <c r="V263" s="83">
        <f>SUM(V264:V269)</f>
        <v>0</v>
      </c>
      <c r="W263" s="88">
        <f>SUM(W264:W269)</f>
        <v>0</v>
      </c>
      <c r="X263" s="177">
        <f t="shared" si="440"/>
        <v>0</v>
      </c>
      <c r="Y263" s="88">
        <f>SUM(Y264:Y269)</f>
        <v>0</v>
      </c>
      <c r="Z263" s="88">
        <f>SUM(Z264:Z269)</f>
        <v>0</v>
      </c>
      <c r="AA263" s="178">
        <f t="shared" si="450"/>
        <v>0</v>
      </c>
      <c r="AB263" s="157"/>
      <c r="AC263" s="83">
        <f>SUM(AC264:AC269)</f>
        <v>0</v>
      </c>
      <c r="AD263" s="88">
        <f>SUM(AD264:AD269)</f>
        <v>0</v>
      </c>
      <c r="AE263" s="177">
        <f t="shared" si="441"/>
        <v>0</v>
      </c>
      <c r="AF263" s="88">
        <f>SUM(AF264:AF269)</f>
        <v>0</v>
      </c>
      <c r="AG263" s="88">
        <f>SUM(AG264:AG269)</f>
        <v>0</v>
      </c>
      <c r="AH263" s="178">
        <f t="shared" si="451"/>
        <v>0</v>
      </c>
      <c r="AJ263" s="86">
        <f t="shared" ref="AJ263:AU263" si="527">SUM(AJ264:AJ269)</f>
        <v>0</v>
      </c>
      <c r="AK263" s="86">
        <f t="shared" si="527"/>
        <v>0</v>
      </c>
      <c r="AL263" s="86">
        <f t="shared" si="527"/>
        <v>0</v>
      </c>
      <c r="AM263" s="86">
        <f t="shared" si="527"/>
        <v>0</v>
      </c>
      <c r="AN263" s="86">
        <f t="shared" si="527"/>
        <v>0</v>
      </c>
      <c r="AO263" s="86">
        <f t="shared" si="527"/>
        <v>0</v>
      </c>
      <c r="AP263" s="86">
        <f t="shared" si="527"/>
        <v>0</v>
      </c>
      <c r="AQ263" s="86">
        <f t="shared" si="527"/>
        <v>0</v>
      </c>
      <c r="AR263" s="86">
        <f t="shared" si="527"/>
        <v>0</v>
      </c>
      <c r="AS263" s="86">
        <f t="shared" si="527"/>
        <v>0</v>
      </c>
      <c r="AT263" s="86">
        <f t="shared" si="527"/>
        <v>0</v>
      </c>
      <c r="AU263" s="86">
        <f t="shared" si="527"/>
        <v>0</v>
      </c>
      <c r="AV263" s="86">
        <f t="shared" si="415"/>
        <v>0</v>
      </c>
      <c r="AW263" s="93">
        <f t="shared" si="443"/>
        <v>0</v>
      </c>
      <c r="AY263" s="86">
        <f t="shared" si="444"/>
        <v>0</v>
      </c>
      <c r="AZ263" s="86">
        <f t="shared" si="445"/>
        <v>0</v>
      </c>
      <c r="BA263" s="86">
        <f t="shared" si="446"/>
        <v>0</v>
      </c>
      <c r="BB263" s="86">
        <f t="shared" si="447"/>
        <v>0</v>
      </c>
      <c r="BC263" s="86">
        <f t="shared" si="421"/>
        <v>0</v>
      </c>
      <c r="BD263" s="86">
        <f t="shared" si="448"/>
        <v>0</v>
      </c>
    </row>
    <row r="264" spans="2:56" x14ac:dyDescent="0.3">
      <c r="B264" s="169" t="s">
        <v>90</v>
      </c>
      <c r="C264" s="170">
        <f t="shared" ref="C264:D269" si="528">SUM(C468,C672)</f>
        <v>0</v>
      </c>
      <c r="D264" s="171">
        <f t="shared" si="528"/>
        <v>0</v>
      </c>
      <c r="E264" s="172">
        <f t="shared" si="436"/>
        <v>0</v>
      </c>
      <c r="F264" s="170">
        <f t="shared" ref="F264:G269" si="529">SUM(F468,F672)</f>
        <v>0</v>
      </c>
      <c r="G264" s="171">
        <f t="shared" si="529"/>
        <v>0</v>
      </c>
      <c r="H264" s="172">
        <f t="shared" si="437"/>
        <v>0</v>
      </c>
      <c r="I264" s="170">
        <f t="shared" ref="I264:J269" si="530">SUM(I468,I672)</f>
        <v>0</v>
      </c>
      <c r="J264" s="173">
        <f t="shared" si="530"/>
        <v>0</v>
      </c>
      <c r="K264" s="174">
        <f t="shared" si="438"/>
        <v>0</v>
      </c>
      <c r="L264" s="170">
        <f t="shared" ref="L264:T269" si="531">SUM(L468,L672)</f>
        <v>0</v>
      </c>
      <c r="M264" s="173">
        <f t="shared" si="531"/>
        <v>0</v>
      </c>
      <c r="N264" s="175">
        <f t="shared" si="531"/>
        <v>0</v>
      </c>
      <c r="O264" s="170">
        <f t="shared" si="531"/>
        <v>0</v>
      </c>
      <c r="P264" s="175">
        <f t="shared" si="531"/>
        <v>0</v>
      </c>
      <c r="Q264" s="166">
        <f t="shared" si="531"/>
        <v>0</v>
      </c>
      <c r="R264" s="175">
        <f t="shared" si="531"/>
        <v>0</v>
      </c>
      <c r="S264" s="175">
        <f t="shared" si="531"/>
        <v>0</v>
      </c>
      <c r="T264" s="167">
        <f t="shared" si="531"/>
        <v>0</v>
      </c>
      <c r="U264" s="157"/>
      <c r="V264" s="170">
        <f t="shared" ref="V264:W269" si="532">SUM(V468,V672)</f>
        <v>0</v>
      </c>
      <c r="W264" s="175">
        <f t="shared" si="532"/>
        <v>0</v>
      </c>
      <c r="X264" s="166">
        <f t="shared" si="440"/>
        <v>0</v>
      </c>
      <c r="Y264" s="175">
        <f t="shared" ref="Y264:Z269" si="533">SUM(Y468,Y672)</f>
        <v>0</v>
      </c>
      <c r="Z264" s="175">
        <f t="shared" si="533"/>
        <v>0</v>
      </c>
      <c r="AA264" s="167">
        <f t="shared" si="450"/>
        <v>0</v>
      </c>
      <c r="AB264" s="157"/>
      <c r="AC264" s="170">
        <f t="shared" ref="AC264:AD269" si="534">SUM(AC468,AC672)</f>
        <v>0</v>
      </c>
      <c r="AD264" s="175">
        <f t="shared" si="534"/>
        <v>0</v>
      </c>
      <c r="AE264" s="166">
        <f t="shared" si="441"/>
        <v>0</v>
      </c>
      <c r="AF264" s="175">
        <f t="shared" ref="AF264:AG269" si="535">SUM(AF468,AF672)</f>
        <v>0</v>
      </c>
      <c r="AG264" s="175">
        <f t="shared" si="535"/>
        <v>0</v>
      </c>
      <c r="AH264" s="167">
        <f t="shared" si="451"/>
        <v>0</v>
      </c>
      <c r="AJ264" s="163">
        <f t="shared" ref="AJ264:AU269" si="536">SUM(AJ468,AJ672)</f>
        <v>0</v>
      </c>
      <c r="AK264" s="163">
        <f t="shared" si="536"/>
        <v>0</v>
      </c>
      <c r="AL264" s="163">
        <f t="shared" si="536"/>
        <v>0</v>
      </c>
      <c r="AM264" s="163">
        <f t="shared" si="536"/>
        <v>0</v>
      </c>
      <c r="AN264" s="163">
        <f t="shared" si="536"/>
        <v>0</v>
      </c>
      <c r="AO264" s="163">
        <f t="shared" si="536"/>
        <v>0</v>
      </c>
      <c r="AP264" s="163">
        <f t="shared" si="536"/>
        <v>0</v>
      </c>
      <c r="AQ264" s="163">
        <f t="shared" si="536"/>
        <v>0</v>
      </c>
      <c r="AR264" s="163">
        <f t="shared" si="536"/>
        <v>0</v>
      </c>
      <c r="AS264" s="163">
        <f t="shared" si="536"/>
        <v>0</v>
      </c>
      <c r="AT264" s="163">
        <f t="shared" si="536"/>
        <v>0</v>
      </c>
      <c r="AU264" s="163">
        <f t="shared" si="536"/>
        <v>0</v>
      </c>
      <c r="AV264" s="163">
        <f t="shared" si="415"/>
        <v>0</v>
      </c>
      <c r="AW264" s="168">
        <f t="shared" si="443"/>
        <v>0</v>
      </c>
      <c r="AY264" s="163">
        <f t="shared" si="444"/>
        <v>0</v>
      </c>
      <c r="AZ264" s="163">
        <f t="shared" si="445"/>
        <v>0</v>
      </c>
      <c r="BA264" s="163">
        <f t="shared" si="446"/>
        <v>0</v>
      </c>
      <c r="BB264" s="163">
        <f t="shared" si="447"/>
        <v>0</v>
      </c>
      <c r="BC264" s="163">
        <f t="shared" si="421"/>
        <v>0</v>
      </c>
      <c r="BD264" s="163">
        <f t="shared" si="448"/>
        <v>0</v>
      </c>
    </row>
    <row r="265" spans="2:56" x14ac:dyDescent="0.3">
      <c r="B265" s="169" t="s">
        <v>91</v>
      </c>
      <c r="C265" s="170">
        <f t="shared" si="528"/>
        <v>0</v>
      </c>
      <c r="D265" s="171">
        <f t="shared" si="528"/>
        <v>0</v>
      </c>
      <c r="E265" s="172">
        <f t="shared" si="436"/>
        <v>0</v>
      </c>
      <c r="F265" s="170">
        <f t="shared" si="529"/>
        <v>0</v>
      </c>
      <c r="G265" s="171">
        <f t="shared" si="529"/>
        <v>0</v>
      </c>
      <c r="H265" s="172">
        <f t="shared" si="437"/>
        <v>0</v>
      </c>
      <c r="I265" s="170">
        <f t="shared" si="530"/>
        <v>0</v>
      </c>
      <c r="J265" s="173">
        <f t="shared" si="530"/>
        <v>0</v>
      </c>
      <c r="K265" s="174">
        <f t="shared" si="438"/>
        <v>0</v>
      </c>
      <c r="L265" s="170">
        <f t="shared" si="531"/>
        <v>0</v>
      </c>
      <c r="M265" s="173">
        <f t="shared" si="531"/>
        <v>0</v>
      </c>
      <c r="N265" s="175">
        <f t="shared" si="531"/>
        <v>0</v>
      </c>
      <c r="O265" s="170">
        <f t="shared" si="531"/>
        <v>0</v>
      </c>
      <c r="P265" s="175">
        <f t="shared" si="531"/>
        <v>0</v>
      </c>
      <c r="Q265" s="166">
        <f t="shared" si="531"/>
        <v>0</v>
      </c>
      <c r="R265" s="175">
        <f t="shared" si="531"/>
        <v>0</v>
      </c>
      <c r="S265" s="175">
        <f t="shared" si="531"/>
        <v>0</v>
      </c>
      <c r="T265" s="167">
        <f t="shared" si="531"/>
        <v>0</v>
      </c>
      <c r="U265" s="157"/>
      <c r="V265" s="170">
        <f t="shared" si="532"/>
        <v>0</v>
      </c>
      <c r="W265" s="175">
        <f t="shared" si="532"/>
        <v>0</v>
      </c>
      <c r="X265" s="166">
        <f t="shared" si="440"/>
        <v>0</v>
      </c>
      <c r="Y265" s="175">
        <f t="shared" si="533"/>
        <v>0</v>
      </c>
      <c r="Z265" s="175">
        <f t="shared" si="533"/>
        <v>0</v>
      </c>
      <c r="AA265" s="167">
        <f t="shared" si="450"/>
        <v>0</v>
      </c>
      <c r="AB265" s="157"/>
      <c r="AC265" s="170">
        <f t="shared" si="534"/>
        <v>0</v>
      </c>
      <c r="AD265" s="175">
        <f t="shared" si="534"/>
        <v>0</v>
      </c>
      <c r="AE265" s="166">
        <f t="shared" si="441"/>
        <v>0</v>
      </c>
      <c r="AF265" s="175">
        <f t="shared" si="535"/>
        <v>0</v>
      </c>
      <c r="AG265" s="175">
        <f t="shared" si="535"/>
        <v>0</v>
      </c>
      <c r="AH265" s="167">
        <f t="shared" si="451"/>
        <v>0</v>
      </c>
      <c r="AJ265" s="163">
        <f t="shared" si="536"/>
        <v>0</v>
      </c>
      <c r="AK265" s="163">
        <f t="shared" si="536"/>
        <v>0</v>
      </c>
      <c r="AL265" s="163">
        <f t="shared" si="536"/>
        <v>0</v>
      </c>
      <c r="AM265" s="163">
        <f t="shared" si="536"/>
        <v>0</v>
      </c>
      <c r="AN265" s="163">
        <f t="shared" si="536"/>
        <v>0</v>
      </c>
      <c r="AO265" s="163">
        <f t="shared" si="536"/>
        <v>0</v>
      </c>
      <c r="AP265" s="163">
        <f t="shared" si="536"/>
        <v>0</v>
      </c>
      <c r="AQ265" s="163">
        <f t="shared" si="536"/>
        <v>0</v>
      </c>
      <c r="AR265" s="163">
        <f t="shared" si="536"/>
        <v>0</v>
      </c>
      <c r="AS265" s="163">
        <f t="shared" si="536"/>
        <v>0</v>
      </c>
      <c r="AT265" s="163">
        <f t="shared" si="536"/>
        <v>0</v>
      </c>
      <c r="AU265" s="163">
        <f t="shared" si="536"/>
        <v>0</v>
      </c>
      <c r="AV265" s="163">
        <f t="shared" si="415"/>
        <v>0</v>
      </c>
      <c r="AW265" s="168">
        <f t="shared" si="443"/>
        <v>0</v>
      </c>
      <c r="AY265" s="163">
        <f t="shared" si="444"/>
        <v>0</v>
      </c>
      <c r="AZ265" s="163">
        <f t="shared" si="445"/>
        <v>0</v>
      </c>
      <c r="BA265" s="163">
        <f t="shared" si="446"/>
        <v>0</v>
      </c>
      <c r="BB265" s="163">
        <f t="shared" si="447"/>
        <v>0</v>
      </c>
      <c r="BC265" s="163">
        <f t="shared" si="421"/>
        <v>0</v>
      </c>
      <c r="BD265" s="163">
        <f t="shared" si="448"/>
        <v>0</v>
      </c>
    </row>
    <row r="266" spans="2:56" x14ac:dyDescent="0.3">
      <c r="B266" s="169" t="s">
        <v>92</v>
      </c>
      <c r="C266" s="170">
        <f t="shared" si="528"/>
        <v>0</v>
      </c>
      <c r="D266" s="171">
        <f t="shared" si="528"/>
        <v>0</v>
      </c>
      <c r="E266" s="172">
        <f t="shared" si="436"/>
        <v>0</v>
      </c>
      <c r="F266" s="170">
        <f t="shared" si="529"/>
        <v>0</v>
      </c>
      <c r="G266" s="171">
        <f t="shared" si="529"/>
        <v>0</v>
      </c>
      <c r="H266" s="172">
        <f t="shared" si="437"/>
        <v>0</v>
      </c>
      <c r="I266" s="170">
        <f t="shared" si="530"/>
        <v>0</v>
      </c>
      <c r="J266" s="173">
        <f t="shared" si="530"/>
        <v>0</v>
      </c>
      <c r="K266" s="174">
        <f t="shared" si="438"/>
        <v>0</v>
      </c>
      <c r="L266" s="170">
        <f t="shared" si="531"/>
        <v>0</v>
      </c>
      <c r="M266" s="173">
        <f t="shared" si="531"/>
        <v>0</v>
      </c>
      <c r="N266" s="175">
        <f t="shared" si="531"/>
        <v>0</v>
      </c>
      <c r="O266" s="170">
        <f t="shared" si="531"/>
        <v>0</v>
      </c>
      <c r="P266" s="175">
        <f t="shared" si="531"/>
        <v>0</v>
      </c>
      <c r="Q266" s="166">
        <f t="shared" si="531"/>
        <v>0</v>
      </c>
      <c r="R266" s="175">
        <f t="shared" si="531"/>
        <v>0</v>
      </c>
      <c r="S266" s="175">
        <f t="shared" si="531"/>
        <v>0</v>
      </c>
      <c r="T266" s="167">
        <f t="shared" si="531"/>
        <v>0</v>
      </c>
      <c r="U266" s="157"/>
      <c r="V266" s="170">
        <f t="shared" si="532"/>
        <v>0</v>
      </c>
      <c r="W266" s="175">
        <f t="shared" si="532"/>
        <v>0</v>
      </c>
      <c r="X266" s="166">
        <f t="shared" si="440"/>
        <v>0</v>
      </c>
      <c r="Y266" s="175">
        <f t="shared" si="533"/>
        <v>0</v>
      </c>
      <c r="Z266" s="175">
        <f t="shared" si="533"/>
        <v>0</v>
      </c>
      <c r="AA266" s="167">
        <f t="shared" si="450"/>
        <v>0</v>
      </c>
      <c r="AB266" s="157"/>
      <c r="AC266" s="170">
        <f t="shared" si="534"/>
        <v>0</v>
      </c>
      <c r="AD266" s="175">
        <f t="shared" si="534"/>
        <v>0</v>
      </c>
      <c r="AE266" s="166">
        <f t="shared" si="441"/>
        <v>0</v>
      </c>
      <c r="AF266" s="175">
        <f t="shared" si="535"/>
        <v>0</v>
      </c>
      <c r="AG266" s="175">
        <f t="shared" si="535"/>
        <v>0</v>
      </c>
      <c r="AH266" s="167">
        <f t="shared" si="451"/>
        <v>0</v>
      </c>
      <c r="AJ266" s="163">
        <f t="shared" si="536"/>
        <v>0</v>
      </c>
      <c r="AK266" s="163">
        <f t="shared" si="536"/>
        <v>0</v>
      </c>
      <c r="AL266" s="163">
        <f t="shared" si="536"/>
        <v>0</v>
      </c>
      <c r="AM266" s="163">
        <f t="shared" si="536"/>
        <v>0</v>
      </c>
      <c r="AN266" s="163">
        <f t="shared" si="536"/>
        <v>0</v>
      </c>
      <c r="AO266" s="163">
        <f t="shared" si="536"/>
        <v>0</v>
      </c>
      <c r="AP266" s="163">
        <f t="shared" si="536"/>
        <v>0</v>
      </c>
      <c r="AQ266" s="163">
        <f t="shared" si="536"/>
        <v>0</v>
      </c>
      <c r="AR266" s="163">
        <f t="shared" si="536"/>
        <v>0</v>
      </c>
      <c r="AS266" s="163">
        <f t="shared" si="536"/>
        <v>0</v>
      </c>
      <c r="AT266" s="163">
        <f t="shared" si="536"/>
        <v>0</v>
      </c>
      <c r="AU266" s="163">
        <f t="shared" si="536"/>
        <v>0</v>
      </c>
      <c r="AV266" s="163">
        <f t="shared" si="415"/>
        <v>0</v>
      </c>
      <c r="AW266" s="168">
        <f t="shared" si="443"/>
        <v>0</v>
      </c>
      <c r="AY266" s="163">
        <f t="shared" si="444"/>
        <v>0</v>
      </c>
      <c r="AZ266" s="163">
        <f t="shared" si="445"/>
        <v>0</v>
      </c>
      <c r="BA266" s="163">
        <f t="shared" si="446"/>
        <v>0</v>
      </c>
      <c r="BB266" s="163">
        <f t="shared" si="447"/>
        <v>0</v>
      </c>
      <c r="BC266" s="163">
        <f t="shared" si="421"/>
        <v>0</v>
      </c>
      <c r="BD266" s="163">
        <f t="shared" si="448"/>
        <v>0</v>
      </c>
    </row>
    <row r="267" spans="2:56" x14ac:dyDescent="0.3">
      <c r="B267" s="169" t="s">
        <v>93</v>
      </c>
      <c r="C267" s="170">
        <f t="shared" si="528"/>
        <v>0</v>
      </c>
      <c r="D267" s="171">
        <f t="shared" si="528"/>
        <v>0</v>
      </c>
      <c r="E267" s="172">
        <f t="shared" si="436"/>
        <v>0</v>
      </c>
      <c r="F267" s="170">
        <f t="shared" si="529"/>
        <v>0</v>
      </c>
      <c r="G267" s="171">
        <f t="shared" si="529"/>
        <v>0</v>
      </c>
      <c r="H267" s="172">
        <f t="shared" si="437"/>
        <v>0</v>
      </c>
      <c r="I267" s="170">
        <f t="shared" si="530"/>
        <v>0</v>
      </c>
      <c r="J267" s="173">
        <f t="shared" si="530"/>
        <v>0</v>
      </c>
      <c r="K267" s="174">
        <f t="shared" si="438"/>
        <v>0</v>
      </c>
      <c r="L267" s="170">
        <f t="shared" si="531"/>
        <v>0</v>
      </c>
      <c r="M267" s="173">
        <f t="shared" si="531"/>
        <v>0</v>
      </c>
      <c r="N267" s="175">
        <f t="shared" si="531"/>
        <v>0</v>
      </c>
      <c r="O267" s="170">
        <f t="shared" si="531"/>
        <v>0</v>
      </c>
      <c r="P267" s="175">
        <f t="shared" si="531"/>
        <v>0</v>
      </c>
      <c r="Q267" s="166">
        <f t="shared" si="531"/>
        <v>0</v>
      </c>
      <c r="R267" s="175">
        <f t="shared" si="531"/>
        <v>0</v>
      </c>
      <c r="S267" s="175">
        <f t="shared" si="531"/>
        <v>0</v>
      </c>
      <c r="T267" s="167">
        <f t="shared" si="531"/>
        <v>0</v>
      </c>
      <c r="U267" s="157"/>
      <c r="V267" s="170">
        <f t="shared" si="532"/>
        <v>0</v>
      </c>
      <c r="W267" s="175">
        <f t="shared" si="532"/>
        <v>0</v>
      </c>
      <c r="X267" s="166">
        <f t="shared" si="440"/>
        <v>0</v>
      </c>
      <c r="Y267" s="175">
        <f t="shared" si="533"/>
        <v>0</v>
      </c>
      <c r="Z267" s="175">
        <f t="shared" si="533"/>
        <v>0</v>
      </c>
      <c r="AA267" s="167">
        <f t="shared" si="450"/>
        <v>0</v>
      </c>
      <c r="AB267" s="157"/>
      <c r="AC267" s="170">
        <f t="shared" si="534"/>
        <v>0</v>
      </c>
      <c r="AD267" s="175">
        <f t="shared" si="534"/>
        <v>0</v>
      </c>
      <c r="AE267" s="166">
        <f t="shared" si="441"/>
        <v>0</v>
      </c>
      <c r="AF267" s="175">
        <f t="shared" si="535"/>
        <v>0</v>
      </c>
      <c r="AG267" s="175">
        <f t="shared" si="535"/>
        <v>0</v>
      </c>
      <c r="AH267" s="167">
        <f t="shared" si="451"/>
        <v>0</v>
      </c>
      <c r="AJ267" s="163">
        <f t="shared" si="536"/>
        <v>0</v>
      </c>
      <c r="AK267" s="163">
        <f t="shared" si="536"/>
        <v>0</v>
      </c>
      <c r="AL267" s="163">
        <f t="shared" si="536"/>
        <v>0</v>
      </c>
      <c r="AM267" s="163">
        <f t="shared" si="536"/>
        <v>0</v>
      </c>
      <c r="AN267" s="163">
        <f t="shared" si="536"/>
        <v>0</v>
      </c>
      <c r="AO267" s="163">
        <f t="shared" si="536"/>
        <v>0</v>
      </c>
      <c r="AP267" s="163">
        <f t="shared" si="536"/>
        <v>0</v>
      </c>
      <c r="AQ267" s="163">
        <f t="shared" si="536"/>
        <v>0</v>
      </c>
      <c r="AR267" s="163">
        <f t="shared" si="536"/>
        <v>0</v>
      </c>
      <c r="AS267" s="163">
        <f t="shared" si="536"/>
        <v>0</v>
      </c>
      <c r="AT267" s="163">
        <f t="shared" si="536"/>
        <v>0</v>
      </c>
      <c r="AU267" s="163">
        <f t="shared" si="536"/>
        <v>0</v>
      </c>
      <c r="AV267" s="163">
        <f t="shared" si="415"/>
        <v>0</v>
      </c>
      <c r="AW267" s="168">
        <f t="shared" si="443"/>
        <v>0</v>
      </c>
      <c r="AY267" s="163">
        <f t="shared" si="444"/>
        <v>0</v>
      </c>
      <c r="AZ267" s="163">
        <f t="shared" si="445"/>
        <v>0</v>
      </c>
      <c r="BA267" s="163">
        <f t="shared" si="446"/>
        <v>0</v>
      </c>
      <c r="BB267" s="163">
        <f t="shared" si="447"/>
        <v>0</v>
      </c>
      <c r="BC267" s="163">
        <f t="shared" si="421"/>
        <v>0</v>
      </c>
      <c r="BD267" s="163">
        <f t="shared" si="448"/>
        <v>0</v>
      </c>
    </row>
    <row r="268" spans="2:56" x14ac:dyDescent="0.3">
      <c r="B268" s="169" t="s">
        <v>94</v>
      </c>
      <c r="C268" s="170">
        <f t="shared" si="528"/>
        <v>0</v>
      </c>
      <c r="D268" s="171">
        <f t="shared" si="528"/>
        <v>0</v>
      </c>
      <c r="E268" s="172">
        <f t="shared" si="436"/>
        <v>0</v>
      </c>
      <c r="F268" s="170">
        <f t="shared" si="529"/>
        <v>0</v>
      </c>
      <c r="G268" s="171">
        <f t="shared" si="529"/>
        <v>0</v>
      </c>
      <c r="H268" s="172">
        <f t="shared" si="437"/>
        <v>0</v>
      </c>
      <c r="I268" s="170">
        <f t="shared" si="530"/>
        <v>0</v>
      </c>
      <c r="J268" s="173">
        <f t="shared" si="530"/>
        <v>0</v>
      </c>
      <c r="K268" s="174">
        <f t="shared" si="438"/>
        <v>0</v>
      </c>
      <c r="L268" s="170">
        <f t="shared" si="531"/>
        <v>0</v>
      </c>
      <c r="M268" s="173">
        <f t="shared" si="531"/>
        <v>0</v>
      </c>
      <c r="N268" s="175">
        <f t="shared" si="531"/>
        <v>0</v>
      </c>
      <c r="O268" s="170">
        <f t="shared" si="531"/>
        <v>0</v>
      </c>
      <c r="P268" s="175">
        <f t="shared" si="531"/>
        <v>0</v>
      </c>
      <c r="Q268" s="166">
        <f t="shared" si="531"/>
        <v>0</v>
      </c>
      <c r="R268" s="175">
        <f t="shared" si="531"/>
        <v>0</v>
      </c>
      <c r="S268" s="175">
        <f t="shared" si="531"/>
        <v>0</v>
      </c>
      <c r="T268" s="167">
        <f t="shared" si="531"/>
        <v>0</v>
      </c>
      <c r="U268" s="157"/>
      <c r="V268" s="170">
        <f t="shared" si="532"/>
        <v>0</v>
      </c>
      <c r="W268" s="175">
        <f t="shared" si="532"/>
        <v>0</v>
      </c>
      <c r="X268" s="166">
        <f t="shared" si="440"/>
        <v>0</v>
      </c>
      <c r="Y268" s="175">
        <f t="shared" si="533"/>
        <v>0</v>
      </c>
      <c r="Z268" s="175">
        <f t="shared" si="533"/>
        <v>0</v>
      </c>
      <c r="AA268" s="167">
        <f t="shared" si="450"/>
        <v>0</v>
      </c>
      <c r="AB268" s="157"/>
      <c r="AC268" s="170">
        <f t="shared" si="534"/>
        <v>0</v>
      </c>
      <c r="AD268" s="175">
        <f t="shared" si="534"/>
        <v>0</v>
      </c>
      <c r="AE268" s="166">
        <f t="shared" si="441"/>
        <v>0</v>
      </c>
      <c r="AF268" s="175">
        <f t="shared" si="535"/>
        <v>0</v>
      </c>
      <c r="AG268" s="175">
        <f t="shared" si="535"/>
        <v>0</v>
      </c>
      <c r="AH268" s="167">
        <f t="shared" si="451"/>
        <v>0</v>
      </c>
      <c r="AJ268" s="163">
        <f t="shared" si="536"/>
        <v>0</v>
      </c>
      <c r="AK268" s="163">
        <f t="shared" si="536"/>
        <v>0</v>
      </c>
      <c r="AL268" s="163">
        <f t="shared" si="536"/>
        <v>0</v>
      </c>
      <c r="AM268" s="163">
        <f t="shared" si="536"/>
        <v>0</v>
      </c>
      <c r="AN268" s="163">
        <f t="shared" si="536"/>
        <v>0</v>
      </c>
      <c r="AO268" s="163">
        <f t="shared" si="536"/>
        <v>0</v>
      </c>
      <c r="AP268" s="163">
        <f t="shared" si="536"/>
        <v>0</v>
      </c>
      <c r="AQ268" s="163">
        <f t="shared" si="536"/>
        <v>0</v>
      </c>
      <c r="AR268" s="163">
        <f t="shared" si="536"/>
        <v>0</v>
      </c>
      <c r="AS268" s="163">
        <f t="shared" si="536"/>
        <v>0</v>
      </c>
      <c r="AT268" s="163">
        <f t="shared" si="536"/>
        <v>0</v>
      </c>
      <c r="AU268" s="163">
        <f t="shared" si="536"/>
        <v>0</v>
      </c>
      <c r="AV268" s="163">
        <f t="shared" si="415"/>
        <v>0</v>
      </c>
      <c r="AW268" s="168">
        <f t="shared" si="443"/>
        <v>0</v>
      </c>
      <c r="AY268" s="163">
        <f t="shared" si="444"/>
        <v>0</v>
      </c>
      <c r="AZ268" s="163">
        <f t="shared" si="445"/>
        <v>0</v>
      </c>
      <c r="BA268" s="163">
        <f t="shared" si="446"/>
        <v>0</v>
      </c>
      <c r="BB268" s="163">
        <f t="shared" si="447"/>
        <v>0</v>
      </c>
      <c r="BC268" s="163">
        <f t="shared" si="421"/>
        <v>0</v>
      </c>
      <c r="BD268" s="163">
        <f t="shared" si="448"/>
        <v>0</v>
      </c>
    </row>
    <row r="269" spans="2:56" x14ac:dyDescent="0.3">
      <c r="B269" s="169" t="s">
        <v>95</v>
      </c>
      <c r="C269" s="170">
        <f t="shared" si="528"/>
        <v>0</v>
      </c>
      <c r="D269" s="171">
        <f t="shared" si="528"/>
        <v>0</v>
      </c>
      <c r="E269" s="172">
        <f t="shared" si="436"/>
        <v>0</v>
      </c>
      <c r="F269" s="170">
        <f t="shared" si="529"/>
        <v>0</v>
      </c>
      <c r="G269" s="171">
        <f t="shared" si="529"/>
        <v>0</v>
      </c>
      <c r="H269" s="172">
        <f t="shared" si="437"/>
        <v>0</v>
      </c>
      <c r="I269" s="170">
        <f t="shared" si="530"/>
        <v>0</v>
      </c>
      <c r="J269" s="173">
        <f t="shared" si="530"/>
        <v>0</v>
      </c>
      <c r="K269" s="174">
        <f t="shared" si="438"/>
        <v>0</v>
      </c>
      <c r="L269" s="170">
        <f t="shared" si="531"/>
        <v>0</v>
      </c>
      <c r="M269" s="173">
        <f t="shared" si="531"/>
        <v>0</v>
      </c>
      <c r="N269" s="175">
        <f t="shared" si="531"/>
        <v>0</v>
      </c>
      <c r="O269" s="170">
        <f t="shared" si="531"/>
        <v>0</v>
      </c>
      <c r="P269" s="175">
        <f t="shared" si="531"/>
        <v>0</v>
      </c>
      <c r="Q269" s="166">
        <f t="shared" si="531"/>
        <v>0</v>
      </c>
      <c r="R269" s="175">
        <f t="shared" si="531"/>
        <v>0</v>
      </c>
      <c r="S269" s="175">
        <f t="shared" si="531"/>
        <v>0</v>
      </c>
      <c r="T269" s="167">
        <f t="shared" si="531"/>
        <v>0</v>
      </c>
      <c r="U269" s="157"/>
      <c r="V269" s="170">
        <f t="shared" si="532"/>
        <v>0</v>
      </c>
      <c r="W269" s="175">
        <f t="shared" si="532"/>
        <v>0</v>
      </c>
      <c r="X269" s="166">
        <f t="shared" si="440"/>
        <v>0</v>
      </c>
      <c r="Y269" s="175">
        <f t="shared" si="533"/>
        <v>0</v>
      </c>
      <c r="Z269" s="175">
        <f t="shared" si="533"/>
        <v>0</v>
      </c>
      <c r="AA269" s="167">
        <f t="shared" si="450"/>
        <v>0</v>
      </c>
      <c r="AB269" s="157"/>
      <c r="AC269" s="170">
        <f t="shared" si="534"/>
        <v>0</v>
      </c>
      <c r="AD269" s="175">
        <f t="shared" si="534"/>
        <v>0</v>
      </c>
      <c r="AE269" s="166">
        <f t="shared" si="441"/>
        <v>0</v>
      </c>
      <c r="AF269" s="175">
        <f t="shared" si="535"/>
        <v>0</v>
      </c>
      <c r="AG269" s="175">
        <f t="shared" si="535"/>
        <v>0</v>
      </c>
      <c r="AH269" s="167">
        <f t="shared" si="451"/>
        <v>0</v>
      </c>
      <c r="AJ269" s="163">
        <f t="shared" si="536"/>
        <v>0</v>
      </c>
      <c r="AK269" s="163">
        <f t="shared" si="536"/>
        <v>0</v>
      </c>
      <c r="AL269" s="163">
        <f t="shared" si="536"/>
        <v>0</v>
      </c>
      <c r="AM269" s="163">
        <f t="shared" si="536"/>
        <v>0</v>
      </c>
      <c r="AN269" s="163">
        <f t="shared" si="536"/>
        <v>0</v>
      </c>
      <c r="AO269" s="163">
        <f t="shared" si="536"/>
        <v>0</v>
      </c>
      <c r="AP269" s="163">
        <f t="shared" si="536"/>
        <v>0</v>
      </c>
      <c r="AQ269" s="163">
        <f t="shared" si="536"/>
        <v>0</v>
      </c>
      <c r="AR269" s="163">
        <f t="shared" si="536"/>
        <v>0</v>
      </c>
      <c r="AS269" s="163">
        <f t="shared" si="536"/>
        <v>0</v>
      </c>
      <c r="AT269" s="163">
        <f t="shared" si="536"/>
        <v>0</v>
      </c>
      <c r="AU269" s="163">
        <f t="shared" si="536"/>
        <v>0</v>
      </c>
      <c r="AV269" s="163">
        <f t="shared" si="415"/>
        <v>0</v>
      </c>
      <c r="AW269" s="168">
        <f t="shared" si="443"/>
        <v>0</v>
      </c>
      <c r="AY269" s="163">
        <f t="shared" si="444"/>
        <v>0</v>
      </c>
      <c r="AZ269" s="163">
        <f t="shared" si="445"/>
        <v>0</v>
      </c>
      <c r="BA269" s="163">
        <f t="shared" si="446"/>
        <v>0</v>
      </c>
      <c r="BB269" s="163">
        <f t="shared" si="447"/>
        <v>0</v>
      </c>
      <c r="BC269" s="163">
        <f t="shared" si="421"/>
        <v>0</v>
      </c>
      <c r="BD269" s="163">
        <f t="shared" si="448"/>
        <v>0</v>
      </c>
    </row>
    <row r="270" spans="2:56" x14ac:dyDescent="0.3">
      <c r="B270" s="179" t="s">
        <v>96</v>
      </c>
      <c r="C270" s="83">
        <f>SUM(C271:C274)</f>
        <v>0</v>
      </c>
      <c r="D270" s="84">
        <f>SUM(D271:D274)</f>
        <v>0</v>
      </c>
      <c r="E270" s="85">
        <f t="shared" si="436"/>
        <v>0</v>
      </c>
      <c r="F270" s="83">
        <f>SUM(F271:F274)</f>
        <v>0</v>
      </c>
      <c r="G270" s="84">
        <f>SUM(G271:G274)</f>
        <v>0</v>
      </c>
      <c r="H270" s="85">
        <f t="shared" si="437"/>
        <v>0</v>
      </c>
      <c r="I270" s="83">
        <f>SUM(I271:I274)</f>
        <v>0</v>
      </c>
      <c r="J270" s="86">
        <f>SUM(J271:J274)</f>
        <v>0</v>
      </c>
      <c r="K270" s="87">
        <f t="shared" si="438"/>
        <v>0</v>
      </c>
      <c r="L270" s="83">
        <f>SUM(L271:L274)</f>
        <v>0</v>
      </c>
      <c r="M270" s="86">
        <f>SUM(M271:M274)</f>
        <v>0</v>
      </c>
      <c r="N270" s="88">
        <f>SUM(N271:N274)</f>
        <v>0</v>
      </c>
      <c r="O270" s="83">
        <f t="shared" ref="O270:T270" si="537">SUM(O271:O274)</f>
        <v>0</v>
      </c>
      <c r="P270" s="88">
        <f t="shared" si="537"/>
        <v>0</v>
      </c>
      <c r="Q270" s="177">
        <f t="shared" si="537"/>
        <v>0</v>
      </c>
      <c r="R270" s="88">
        <f t="shared" si="537"/>
        <v>0</v>
      </c>
      <c r="S270" s="88">
        <f t="shared" si="537"/>
        <v>0</v>
      </c>
      <c r="T270" s="178">
        <f t="shared" si="537"/>
        <v>0</v>
      </c>
      <c r="U270" s="157"/>
      <c r="V270" s="83">
        <f>SUM(V271:V274)</f>
        <v>0</v>
      </c>
      <c r="W270" s="88">
        <f>SUM(W271:W274)</f>
        <v>0</v>
      </c>
      <c r="X270" s="177">
        <f t="shared" si="440"/>
        <v>0</v>
      </c>
      <c r="Y270" s="88">
        <f>SUM(Y271:Y274)</f>
        <v>0</v>
      </c>
      <c r="Z270" s="88">
        <f>SUM(Z271:Z274)</f>
        <v>0</v>
      </c>
      <c r="AA270" s="178">
        <f t="shared" si="450"/>
        <v>0</v>
      </c>
      <c r="AB270" s="157"/>
      <c r="AC270" s="83">
        <f>SUM(AC271:AC274)</f>
        <v>0</v>
      </c>
      <c r="AD270" s="88">
        <f>SUM(AD271:AD274)</f>
        <v>0</v>
      </c>
      <c r="AE270" s="177">
        <f t="shared" si="441"/>
        <v>0</v>
      </c>
      <c r="AF270" s="88">
        <f>SUM(AF271:AF274)</f>
        <v>0</v>
      </c>
      <c r="AG270" s="88">
        <f>SUM(AG271:AG274)</f>
        <v>0</v>
      </c>
      <c r="AH270" s="178">
        <f t="shared" si="451"/>
        <v>0</v>
      </c>
      <c r="AJ270" s="86">
        <f t="shared" ref="AJ270:AU270" si="538">SUM(AJ271:AJ274)</f>
        <v>0</v>
      </c>
      <c r="AK270" s="86">
        <f t="shared" si="538"/>
        <v>0</v>
      </c>
      <c r="AL270" s="86">
        <f t="shared" si="538"/>
        <v>0</v>
      </c>
      <c r="AM270" s="86">
        <f t="shared" si="538"/>
        <v>0</v>
      </c>
      <c r="AN270" s="86">
        <f t="shared" si="538"/>
        <v>0</v>
      </c>
      <c r="AO270" s="86">
        <f t="shared" si="538"/>
        <v>0</v>
      </c>
      <c r="AP270" s="86">
        <f t="shared" si="538"/>
        <v>0</v>
      </c>
      <c r="AQ270" s="86">
        <f t="shared" si="538"/>
        <v>0</v>
      </c>
      <c r="AR270" s="86">
        <f t="shared" si="538"/>
        <v>0</v>
      </c>
      <c r="AS270" s="86">
        <f t="shared" si="538"/>
        <v>0</v>
      </c>
      <c r="AT270" s="86">
        <f t="shared" si="538"/>
        <v>0</v>
      </c>
      <c r="AU270" s="86">
        <f t="shared" si="538"/>
        <v>0</v>
      </c>
      <c r="AV270" s="86">
        <f t="shared" si="415"/>
        <v>0</v>
      </c>
      <c r="AW270" s="93">
        <f t="shared" si="443"/>
        <v>0</v>
      </c>
      <c r="AY270" s="86">
        <f t="shared" si="444"/>
        <v>0</v>
      </c>
      <c r="AZ270" s="86">
        <f t="shared" si="445"/>
        <v>0</v>
      </c>
      <c r="BA270" s="86">
        <f t="shared" si="446"/>
        <v>0</v>
      </c>
      <c r="BB270" s="86">
        <f t="shared" si="447"/>
        <v>0</v>
      </c>
      <c r="BC270" s="86">
        <f t="shared" si="421"/>
        <v>0</v>
      </c>
      <c r="BD270" s="86">
        <f t="shared" si="448"/>
        <v>0</v>
      </c>
    </row>
    <row r="271" spans="2:56" x14ac:dyDescent="0.3">
      <c r="B271" s="169" t="s">
        <v>97</v>
      </c>
      <c r="C271" s="170">
        <f t="shared" ref="C271:D274" si="539">SUM(C475,C679)</f>
        <v>0</v>
      </c>
      <c r="D271" s="171">
        <f t="shared" si="539"/>
        <v>0</v>
      </c>
      <c r="E271" s="172">
        <f t="shared" si="436"/>
        <v>0</v>
      </c>
      <c r="F271" s="170">
        <f t="shared" ref="F271:G274" si="540">SUM(F475,F679)</f>
        <v>0</v>
      </c>
      <c r="G271" s="171">
        <f t="shared" si="540"/>
        <v>0</v>
      </c>
      <c r="H271" s="172">
        <f t="shared" si="437"/>
        <v>0</v>
      </c>
      <c r="I271" s="170">
        <f t="shared" ref="I271:J274" si="541">SUM(I475,I679)</f>
        <v>0</v>
      </c>
      <c r="J271" s="173">
        <f t="shared" si="541"/>
        <v>0</v>
      </c>
      <c r="K271" s="174">
        <f t="shared" si="438"/>
        <v>0</v>
      </c>
      <c r="L271" s="170">
        <f>SUM(L475,L679)</f>
        <v>0</v>
      </c>
      <c r="M271" s="173">
        <f t="shared" ref="M271:T274" si="542">SUM(M475,M679)</f>
        <v>0</v>
      </c>
      <c r="N271" s="175">
        <f t="shared" si="542"/>
        <v>0</v>
      </c>
      <c r="O271" s="170">
        <f t="shared" si="542"/>
        <v>0</v>
      </c>
      <c r="P271" s="175">
        <f t="shared" si="542"/>
        <v>0</v>
      </c>
      <c r="Q271" s="166">
        <f t="shared" si="542"/>
        <v>0</v>
      </c>
      <c r="R271" s="175">
        <f t="shared" si="542"/>
        <v>0</v>
      </c>
      <c r="S271" s="175">
        <f t="shared" si="542"/>
        <v>0</v>
      </c>
      <c r="T271" s="167">
        <f t="shared" si="542"/>
        <v>0</v>
      </c>
      <c r="U271" s="157"/>
      <c r="V271" s="170">
        <f t="shared" ref="V271:W274" si="543">SUM(V475,V679)</f>
        <v>0</v>
      </c>
      <c r="W271" s="175">
        <f t="shared" si="543"/>
        <v>0</v>
      </c>
      <c r="X271" s="166">
        <f t="shared" si="440"/>
        <v>0</v>
      </c>
      <c r="Y271" s="175">
        <f t="shared" ref="Y271:Z274" si="544">SUM(Y475,Y679)</f>
        <v>0</v>
      </c>
      <c r="Z271" s="175">
        <f t="shared" si="544"/>
        <v>0</v>
      </c>
      <c r="AA271" s="167">
        <f t="shared" si="450"/>
        <v>0</v>
      </c>
      <c r="AB271" s="157"/>
      <c r="AC271" s="170">
        <f t="shared" ref="AC271:AD274" si="545">SUM(AC475,AC679)</f>
        <v>0</v>
      </c>
      <c r="AD271" s="175">
        <f t="shared" si="545"/>
        <v>0</v>
      </c>
      <c r="AE271" s="166">
        <f t="shared" si="441"/>
        <v>0</v>
      </c>
      <c r="AF271" s="175">
        <f t="shared" ref="AF271:AG274" si="546">SUM(AF475,AF679)</f>
        <v>0</v>
      </c>
      <c r="AG271" s="175">
        <f t="shared" si="546"/>
        <v>0</v>
      </c>
      <c r="AH271" s="167">
        <f t="shared" si="451"/>
        <v>0</v>
      </c>
      <c r="AJ271" s="163">
        <f t="shared" ref="AJ271:AU274" si="547">SUM(AJ475,AJ679)</f>
        <v>0</v>
      </c>
      <c r="AK271" s="163">
        <f t="shared" si="547"/>
        <v>0</v>
      </c>
      <c r="AL271" s="163">
        <f t="shared" si="547"/>
        <v>0</v>
      </c>
      <c r="AM271" s="163">
        <f t="shared" si="547"/>
        <v>0</v>
      </c>
      <c r="AN271" s="163">
        <f t="shared" si="547"/>
        <v>0</v>
      </c>
      <c r="AO271" s="163">
        <f t="shared" si="547"/>
        <v>0</v>
      </c>
      <c r="AP271" s="163">
        <f t="shared" si="547"/>
        <v>0</v>
      </c>
      <c r="AQ271" s="163">
        <f t="shared" si="547"/>
        <v>0</v>
      </c>
      <c r="AR271" s="163">
        <f t="shared" si="547"/>
        <v>0</v>
      </c>
      <c r="AS271" s="163">
        <f t="shared" si="547"/>
        <v>0</v>
      </c>
      <c r="AT271" s="163">
        <f t="shared" si="547"/>
        <v>0</v>
      </c>
      <c r="AU271" s="163">
        <f t="shared" si="547"/>
        <v>0</v>
      </c>
      <c r="AV271" s="163">
        <f t="shared" si="415"/>
        <v>0</v>
      </c>
      <c r="AW271" s="168">
        <f t="shared" si="443"/>
        <v>0</v>
      </c>
      <c r="AY271" s="163">
        <f t="shared" si="444"/>
        <v>0</v>
      </c>
      <c r="AZ271" s="163">
        <f t="shared" si="445"/>
        <v>0</v>
      </c>
      <c r="BA271" s="163">
        <f t="shared" si="446"/>
        <v>0</v>
      </c>
      <c r="BB271" s="163">
        <f t="shared" si="447"/>
        <v>0</v>
      </c>
      <c r="BC271" s="163">
        <f t="shared" si="421"/>
        <v>0</v>
      </c>
      <c r="BD271" s="163">
        <f t="shared" si="448"/>
        <v>0</v>
      </c>
    </row>
    <row r="272" spans="2:56" x14ac:dyDescent="0.3">
      <c r="B272" s="169" t="s">
        <v>98</v>
      </c>
      <c r="C272" s="170">
        <f t="shared" si="539"/>
        <v>0</v>
      </c>
      <c r="D272" s="171">
        <f t="shared" si="539"/>
        <v>0</v>
      </c>
      <c r="E272" s="172">
        <f t="shared" si="436"/>
        <v>0</v>
      </c>
      <c r="F272" s="170">
        <f t="shared" si="540"/>
        <v>0</v>
      </c>
      <c r="G272" s="171">
        <f t="shared" si="540"/>
        <v>0</v>
      </c>
      <c r="H272" s="172">
        <f t="shared" si="437"/>
        <v>0</v>
      </c>
      <c r="I272" s="170">
        <f t="shared" si="541"/>
        <v>0</v>
      </c>
      <c r="J272" s="173">
        <f t="shared" si="541"/>
        <v>0</v>
      </c>
      <c r="K272" s="174">
        <f t="shared" si="438"/>
        <v>0</v>
      </c>
      <c r="L272" s="170">
        <f>SUM(L476,L680)</f>
        <v>0</v>
      </c>
      <c r="M272" s="173">
        <f t="shared" si="542"/>
        <v>0</v>
      </c>
      <c r="N272" s="175">
        <f t="shared" si="542"/>
        <v>0</v>
      </c>
      <c r="O272" s="170">
        <f t="shared" si="542"/>
        <v>0</v>
      </c>
      <c r="P272" s="175">
        <f t="shared" si="542"/>
        <v>0</v>
      </c>
      <c r="Q272" s="166">
        <f t="shared" si="542"/>
        <v>0</v>
      </c>
      <c r="R272" s="175">
        <f t="shared" si="542"/>
        <v>0</v>
      </c>
      <c r="S272" s="175">
        <f t="shared" si="542"/>
        <v>0</v>
      </c>
      <c r="T272" s="167">
        <f t="shared" si="542"/>
        <v>0</v>
      </c>
      <c r="U272" s="157"/>
      <c r="V272" s="170">
        <f t="shared" si="543"/>
        <v>0</v>
      </c>
      <c r="W272" s="175">
        <f t="shared" si="543"/>
        <v>0</v>
      </c>
      <c r="X272" s="166">
        <f t="shared" si="440"/>
        <v>0</v>
      </c>
      <c r="Y272" s="175">
        <f t="shared" si="544"/>
        <v>0</v>
      </c>
      <c r="Z272" s="175">
        <f t="shared" si="544"/>
        <v>0</v>
      </c>
      <c r="AA272" s="167">
        <f t="shared" si="450"/>
        <v>0</v>
      </c>
      <c r="AB272" s="157"/>
      <c r="AC272" s="170">
        <f t="shared" si="545"/>
        <v>0</v>
      </c>
      <c r="AD272" s="175">
        <f t="shared" si="545"/>
        <v>0</v>
      </c>
      <c r="AE272" s="166">
        <f t="shared" si="441"/>
        <v>0</v>
      </c>
      <c r="AF272" s="175">
        <f t="shared" si="546"/>
        <v>0</v>
      </c>
      <c r="AG272" s="175">
        <f t="shared" si="546"/>
        <v>0</v>
      </c>
      <c r="AH272" s="167">
        <f t="shared" si="451"/>
        <v>0</v>
      </c>
      <c r="AJ272" s="163">
        <f t="shared" si="547"/>
        <v>0</v>
      </c>
      <c r="AK272" s="163">
        <f t="shared" si="547"/>
        <v>0</v>
      </c>
      <c r="AL272" s="163">
        <f t="shared" si="547"/>
        <v>0</v>
      </c>
      <c r="AM272" s="163">
        <f t="shared" si="547"/>
        <v>0</v>
      </c>
      <c r="AN272" s="163">
        <f t="shared" si="547"/>
        <v>0</v>
      </c>
      <c r="AO272" s="163">
        <f t="shared" si="547"/>
        <v>0</v>
      </c>
      <c r="AP272" s="163">
        <f t="shared" si="547"/>
        <v>0</v>
      </c>
      <c r="AQ272" s="163">
        <f t="shared" si="547"/>
        <v>0</v>
      </c>
      <c r="AR272" s="163">
        <f t="shared" si="547"/>
        <v>0</v>
      </c>
      <c r="AS272" s="163">
        <f t="shared" si="547"/>
        <v>0</v>
      </c>
      <c r="AT272" s="163">
        <f t="shared" si="547"/>
        <v>0</v>
      </c>
      <c r="AU272" s="163">
        <f t="shared" si="547"/>
        <v>0</v>
      </c>
      <c r="AV272" s="163">
        <f t="shared" si="415"/>
        <v>0</v>
      </c>
      <c r="AW272" s="168">
        <f t="shared" si="443"/>
        <v>0</v>
      </c>
      <c r="AY272" s="163">
        <f t="shared" si="444"/>
        <v>0</v>
      </c>
      <c r="AZ272" s="163">
        <f t="shared" si="445"/>
        <v>0</v>
      </c>
      <c r="BA272" s="163">
        <f t="shared" si="446"/>
        <v>0</v>
      </c>
      <c r="BB272" s="163">
        <f t="shared" si="447"/>
        <v>0</v>
      </c>
      <c r="BC272" s="163">
        <f t="shared" si="421"/>
        <v>0</v>
      </c>
      <c r="BD272" s="163">
        <f t="shared" si="448"/>
        <v>0</v>
      </c>
    </row>
    <row r="273" spans="2:56" x14ac:dyDescent="0.3">
      <c r="B273" s="169" t="s">
        <v>99</v>
      </c>
      <c r="C273" s="170">
        <f t="shared" si="539"/>
        <v>0</v>
      </c>
      <c r="D273" s="171">
        <f t="shared" si="539"/>
        <v>0</v>
      </c>
      <c r="E273" s="172">
        <f t="shared" si="436"/>
        <v>0</v>
      </c>
      <c r="F273" s="170">
        <f t="shared" si="540"/>
        <v>0</v>
      </c>
      <c r="G273" s="171">
        <f t="shared" si="540"/>
        <v>0</v>
      </c>
      <c r="H273" s="172">
        <f t="shared" si="437"/>
        <v>0</v>
      </c>
      <c r="I273" s="170">
        <f t="shared" si="541"/>
        <v>0</v>
      </c>
      <c r="J273" s="173">
        <f t="shared" si="541"/>
        <v>0</v>
      </c>
      <c r="K273" s="174">
        <f t="shared" si="438"/>
        <v>0</v>
      </c>
      <c r="L273" s="170">
        <f>SUM(L477,L681)</f>
        <v>0</v>
      </c>
      <c r="M273" s="173">
        <f t="shared" si="542"/>
        <v>0</v>
      </c>
      <c r="N273" s="175">
        <f t="shared" si="542"/>
        <v>0</v>
      </c>
      <c r="O273" s="170">
        <f t="shared" si="542"/>
        <v>0</v>
      </c>
      <c r="P273" s="175">
        <f t="shared" si="542"/>
        <v>0</v>
      </c>
      <c r="Q273" s="166">
        <f t="shared" si="542"/>
        <v>0</v>
      </c>
      <c r="R273" s="175">
        <f t="shared" si="542"/>
        <v>0</v>
      </c>
      <c r="S273" s="175">
        <f t="shared" si="542"/>
        <v>0</v>
      </c>
      <c r="T273" s="167">
        <f t="shared" si="542"/>
        <v>0</v>
      </c>
      <c r="U273" s="157"/>
      <c r="V273" s="170">
        <f t="shared" si="543"/>
        <v>0</v>
      </c>
      <c r="W273" s="175">
        <f t="shared" si="543"/>
        <v>0</v>
      </c>
      <c r="X273" s="166">
        <f t="shared" si="440"/>
        <v>0</v>
      </c>
      <c r="Y273" s="175">
        <f t="shared" si="544"/>
        <v>0</v>
      </c>
      <c r="Z273" s="175">
        <f t="shared" si="544"/>
        <v>0</v>
      </c>
      <c r="AA273" s="167">
        <f t="shared" si="450"/>
        <v>0</v>
      </c>
      <c r="AB273" s="157"/>
      <c r="AC273" s="170">
        <f t="shared" si="545"/>
        <v>0</v>
      </c>
      <c r="AD273" s="175">
        <f t="shared" si="545"/>
        <v>0</v>
      </c>
      <c r="AE273" s="166">
        <f t="shared" si="441"/>
        <v>0</v>
      </c>
      <c r="AF273" s="175">
        <f t="shared" si="546"/>
        <v>0</v>
      </c>
      <c r="AG273" s="175">
        <f t="shared" si="546"/>
        <v>0</v>
      </c>
      <c r="AH273" s="167">
        <f t="shared" si="451"/>
        <v>0</v>
      </c>
      <c r="AJ273" s="163">
        <f t="shared" si="547"/>
        <v>0</v>
      </c>
      <c r="AK273" s="163">
        <f t="shared" si="547"/>
        <v>0</v>
      </c>
      <c r="AL273" s="163">
        <f t="shared" si="547"/>
        <v>0</v>
      </c>
      <c r="AM273" s="163">
        <f t="shared" si="547"/>
        <v>0</v>
      </c>
      <c r="AN273" s="163">
        <f t="shared" si="547"/>
        <v>0</v>
      </c>
      <c r="AO273" s="163">
        <f t="shared" si="547"/>
        <v>0</v>
      </c>
      <c r="AP273" s="163">
        <f t="shared" si="547"/>
        <v>0</v>
      </c>
      <c r="AQ273" s="163">
        <f t="shared" si="547"/>
        <v>0</v>
      </c>
      <c r="AR273" s="163">
        <f t="shared" si="547"/>
        <v>0</v>
      </c>
      <c r="AS273" s="163">
        <f t="shared" si="547"/>
        <v>0</v>
      </c>
      <c r="AT273" s="163">
        <f t="shared" si="547"/>
        <v>0</v>
      </c>
      <c r="AU273" s="163">
        <f t="shared" si="547"/>
        <v>0</v>
      </c>
      <c r="AV273" s="163">
        <f t="shared" ref="AV273:AV336" si="548">SUM(AJ273:AU273)</f>
        <v>0</v>
      </c>
      <c r="AW273" s="168">
        <f t="shared" si="443"/>
        <v>0</v>
      </c>
      <c r="AY273" s="163">
        <f t="shared" si="444"/>
        <v>0</v>
      </c>
      <c r="AZ273" s="163">
        <f t="shared" si="445"/>
        <v>0</v>
      </c>
      <c r="BA273" s="163">
        <f t="shared" si="446"/>
        <v>0</v>
      </c>
      <c r="BB273" s="163">
        <f t="shared" si="447"/>
        <v>0</v>
      </c>
      <c r="BC273" s="163">
        <f t="shared" ref="BC273:BC336" si="549">SUM(AY273,AZ273,BA273,BB273)</f>
        <v>0</v>
      </c>
      <c r="BD273" s="163">
        <f t="shared" si="448"/>
        <v>0</v>
      </c>
    </row>
    <row r="274" spans="2:56" x14ac:dyDescent="0.3">
      <c r="B274" s="169" t="s">
        <v>100</v>
      </c>
      <c r="C274" s="170">
        <f t="shared" si="539"/>
        <v>0</v>
      </c>
      <c r="D274" s="171">
        <f t="shared" si="539"/>
        <v>0</v>
      </c>
      <c r="E274" s="172">
        <f t="shared" si="436"/>
        <v>0</v>
      </c>
      <c r="F274" s="170">
        <f t="shared" si="540"/>
        <v>0</v>
      </c>
      <c r="G274" s="171">
        <f t="shared" si="540"/>
        <v>0</v>
      </c>
      <c r="H274" s="172">
        <f t="shared" si="437"/>
        <v>0</v>
      </c>
      <c r="I274" s="170">
        <f t="shared" si="541"/>
        <v>0</v>
      </c>
      <c r="J274" s="173">
        <f t="shared" si="541"/>
        <v>0</v>
      </c>
      <c r="K274" s="174">
        <f t="shared" si="438"/>
        <v>0</v>
      </c>
      <c r="L274" s="170">
        <f>SUM(L478,L682)</f>
        <v>0</v>
      </c>
      <c r="M274" s="173">
        <f t="shared" si="542"/>
        <v>0</v>
      </c>
      <c r="N274" s="175">
        <f t="shared" si="542"/>
        <v>0</v>
      </c>
      <c r="O274" s="170">
        <f t="shared" si="542"/>
        <v>0</v>
      </c>
      <c r="P274" s="175">
        <f t="shared" si="542"/>
        <v>0</v>
      </c>
      <c r="Q274" s="166">
        <f t="shared" si="542"/>
        <v>0</v>
      </c>
      <c r="R274" s="175">
        <f t="shared" si="542"/>
        <v>0</v>
      </c>
      <c r="S274" s="175">
        <f t="shared" si="542"/>
        <v>0</v>
      </c>
      <c r="T274" s="167">
        <f t="shared" si="542"/>
        <v>0</v>
      </c>
      <c r="U274" s="157"/>
      <c r="V274" s="170">
        <f t="shared" si="543"/>
        <v>0</v>
      </c>
      <c r="W274" s="175">
        <f t="shared" si="543"/>
        <v>0</v>
      </c>
      <c r="X274" s="166">
        <f t="shared" si="440"/>
        <v>0</v>
      </c>
      <c r="Y274" s="175">
        <f t="shared" si="544"/>
        <v>0</v>
      </c>
      <c r="Z274" s="175">
        <f t="shared" si="544"/>
        <v>0</v>
      </c>
      <c r="AA274" s="167">
        <f t="shared" si="450"/>
        <v>0</v>
      </c>
      <c r="AB274" s="157"/>
      <c r="AC274" s="170">
        <f t="shared" si="545"/>
        <v>0</v>
      </c>
      <c r="AD274" s="175">
        <f t="shared" si="545"/>
        <v>0</v>
      </c>
      <c r="AE274" s="166">
        <f t="shared" si="441"/>
        <v>0</v>
      </c>
      <c r="AF274" s="175">
        <f t="shared" si="546"/>
        <v>0</v>
      </c>
      <c r="AG274" s="175">
        <f t="shared" si="546"/>
        <v>0</v>
      </c>
      <c r="AH274" s="167">
        <f t="shared" si="451"/>
        <v>0</v>
      </c>
      <c r="AJ274" s="163">
        <f t="shared" si="547"/>
        <v>0</v>
      </c>
      <c r="AK274" s="163">
        <f t="shared" si="547"/>
        <v>0</v>
      </c>
      <c r="AL274" s="163">
        <f t="shared" si="547"/>
        <v>0</v>
      </c>
      <c r="AM274" s="163">
        <f t="shared" si="547"/>
        <v>0</v>
      </c>
      <c r="AN274" s="163">
        <f t="shared" si="547"/>
        <v>0</v>
      </c>
      <c r="AO274" s="163">
        <f t="shared" si="547"/>
        <v>0</v>
      </c>
      <c r="AP274" s="163">
        <f t="shared" si="547"/>
        <v>0</v>
      </c>
      <c r="AQ274" s="163">
        <f t="shared" si="547"/>
        <v>0</v>
      </c>
      <c r="AR274" s="163">
        <f t="shared" si="547"/>
        <v>0</v>
      </c>
      <c r="AS274" s="163">
        <f t="shared" si="547"/>
        <v>0</v>
      </c>
      <c r="AT274" s="163">
        <f t="shared" si="547"/>
        <v>0</v>
      </c>
      <c r="AU274" s="163">
        <f t="shared" si="547"/>
        <v>0</v>
      </c>
      <c r="AV274" s="163">
        <f t="shared" si="548"/>
        <v>0</v>
      </c>
      <c r="AW274" s="168">
        <f t="shared" si="443"/>
        <v>0</v>
      </c>
      <c r="AY274" s="163">
        <f t="shared" si="444"/>
        <v>0</v>
      </c>
      <c r="AZ274" s="163">
        <f t="shared" si="445"/>
        <v>0</v>
      </c>
      <c r="BA274" s="163">
        <f t="shared" si="446"/>
        <v>0</v>
      </c>
      <c r="BB274" s="163">
        <f t="shared" si="447"/>
        <v>0</v>
      </c>
      <c r="BC274" s="163">
        <f t="shared" si="549"/>
        <v>0</v>
      </c>
      <c r="BD274" s="163">
        <f t="shared" si="448"/>
        <v>0</v>
      </c>
    </row>
    <row r="275" spans="2:56" x14ac:dyDescent="0.3">
      <c r="B275" s="179" t="s">
        <v>101</v>
      </c>
      <c r="C275" s="83">
        <f>SUM(C276:C277)</f>
        <v>0</v>
      </c>
      <c r="D275" s="84">
        <f>SUM(D276:D277)</f>
        <v>0</v>
      </c>
      <c r="E275" s="85">
        <f t="shared" si="436"/>
        <v>0</v>
      </c>
      <c r="F275" s="83">
        <f>SUM(F276:F277)</f>
        <v>0</v>
      </c>
      <c r="G275" s="84">
        <f>SUM(G276:G277)</f>
        <v>0</v>
      </c>
      <c r="H275" s="85">
        <f t="shared" si="437"/>
        <v>0</v>
      </c>
      <c r="I275" s="83">
        <f>SUM(I276:I277)</f>
        <v>0</v>
      </c>
      <c r="J275" s="86">
        <f>SUM(J276:J277)</f>
        <v>0</v>
      </c>
      <c r="K275" s="87">
        <f t="shared" si="438"/>
        <v>0</v>
      </c>
      <c r="L275" s="83">
        <f>SUM(L276:L277)</f>
        <v>0</v>
      </c>
      <c r="M275" s="86">
        <f>SUM(M276:M277)</f>
        <v>0</v>
      </c>
      <c r="N275" s="88">
        <f>SUM(N276:N277)</f>
        <v>0</v>
      </c>
      <c r="O275" s="83">
        <f t="shared" ref="O275:T275" si="550">SUM(O276:O277)</f>
        <v>0</v>
      </c>
      <c r="P275" s="88">
        <f t="shared" si="550"/>
        <v>0</v>
      </c>
      <c r="Q275" s="177">
        <f t="shared" si="550"/>
        <v>0</v>
      </c>
      <c r="R275" s="88">
        <f t="shared" si="550"/>
        <v>0</v>
      </c>
      <c r="S275" s="88">
        <f t="shared" si="550"/>
        <v>0</v>
      </c>
      <c r="T275" s="178">
        <f t="shared" si="550"/>
        <v>0</v>
      </c>
      <c r="U275" s="157"/>
      <c r="V275" s="83">
        <f>SUM(V276:V277)</f>
        <v>0</v>
      </c>
      <c r="W275" s="88">
        <f>SUM(W276:W277)</f>
        <v>0</v>
      </c>
      <c r="X275" s="177">
        <f t="shared" si="440"/>
        <v>0</v>
      </c>
      <c r="Y275" s="88">
        <f>SUM(Y276:Y277)</f>
        <v>0</v>
      </c>
      <c r="Z275" s="88">
        <f>SUM(Z276:Z277)</f>
        <v>0</v>
      </c>
      <c r="AA275" s="178">
        <f t="shared" si="450"/>
        <v>0</v>
      </c>
      <c r="AB275" s="157"/>
      <c r="AC275" s="83">
        <f>SUM(AC276:AC277)</f>
        <v>0</v>
      </c>
      <c r="AD275" s="88">
        <f>SUM(AD276:AD277)</f>
        <v>0</v>
      </c>
      <c r="AE275" s="177">
        <f t="shared" si="441"/>
        <v>0</v>
      </c>
      <c r="AF275" s="88">
        <f>SUM(AF276:AF277)</f>
        <v>0</v>
      </c>
      <c r="AG275" s="88">
        <f>SUM(AG276:AG277)</f>
        <v>0</v>
      </c>
      <c r="AH275" s="178">
        <f t="shared" si="451"/>
        <v>0</v>
      </c>
      <c r="AJ275" s="86">
        <f t="shared" ref="AJ275:AU275" si="551">SUM(AJ276:AJ277)</f>
        <v>0</v>
      </c>
      <c r="AK275" s="86">
        <f t="shared" si="551"/>
        <v>0</v>
      </c>
      <c r="AL275" s="86">
        <f t="shared" si="551"/>
        <v>0</v>
      </c>
      <c r="AM275" s="86">
        <f t="shared" si="551"/>
        <v>0</v>
      </c>
      <c r="AN275" s="86">
        <f t="shared" si="551"/>
        <v>0</v>
      </c>
      <c r="AO275" s="86">
        <f t="shared" si="551"/>
        <v>0</v>
      </c>
      <c r="AP275" s="86">
        <f t="shared" si="551"/>
        <v>0</v>
      </c>
      <c r="AQ275" s="86">
        <f t="shared" si="551"/>
        <v>0</v>
      </c>
      <c r="AR275" s="86">
        <f t="shared" si="551"/>
        <v>0</v>
      </c>
      <c r="AS275" s="86">
        <f t="shared" si="551"/>
        <v>0</v>
      </c>
      <c r="AT275" s="86">
        <f t="shared" si="551"/>
        <v>0</v>
      </c>
      <c r="AU275" s="86">
        <f t="shared" si="551"/>
        <v>0</v>
      </c>
      <c r="AV275" s="86">
        <f t="shared" si="548"/>
        <v>0</v>
      </c>
      <c r="AW275" s="93">
        <f t="shared" si="443"/>
        <v>0</v>
      </c>
      <c r="AY275" s="86">
        <f t="shared" si="444"/>
        <v>0</v>
      </c>
      <c r="AZ275" s="86">
        <f t="shared" si="445"/>
        <v>0</v>
      </c>
      <c r="BA275" s="86">
        <f t="shared" si="446"/>
        <v>0</v>
      </c>
      <c r="BB275" s="86">
        <f t="shared" si="447"/>
        <v>0</v>
      </c>
      <c r="BC275" s="86">
        <f t="shared" si="549"/>
        <v>0</v>
      </c>
      <c r="BD275" s="86">
        <f t="shared" si="448"/>
        <v>0</v>
      </c>
    </row>
    <row r="276" spans="2:56" x14ac:dyDescent="0.3">
      <c r="B276" s="169" t="s">
        <v>102</v>
      </c>
      <c r="C276" s="170">
        <f>SUM(C480,C684)</f>
        <v>0</v>
      </c>
      <c r="D276" s="171">
        <f>SUM(D480,D684)</f>
        <v>0</v>
      </c>
      <c r="E276" s="172">
        <f t="shared" si="436"/>
        <v>0</v>
      </c>
      <c r="F276" s="170">
        <f>SUM(F480,F684)</f>
        <v>0</v>
      </c>
      <c r="G276" s="171">
        <f>SUM(G480,G684)</f>
        <v>0</v>
      </c>
      <c r="H276" s="172">
        <f t="shared" si="437"/>
        <v>0</v>
      </c>
      <c r="I276" s="170">
        <f>SUM(I480,I684)</f>
        <v>0</v>
      </c>
      <c r="J276" s="173">
        <f>SUM(J480,J684)</f>
        <v>0</v>
      </c>
      <c r="K276" s="174">
        <f t="shared" si="438"/>
        <v>0</v>
      </c>
      <c r="L276" s="170">
        <f>SUM(L480,L684)</f>
        <v>0</v>
      </c>
      <c r="M276" s="173">
        <f t="shared" ref="M276:T277" si="552">SUM(M480,M684)</f>
        <v>0</v>
      </c>
      <c r="N276" s="175">
        <f t="shared" si="552"/>
        <v>0</v>
      </c>
      <c r="O276" s="170">
        <f t="shared" si="552"/>
        <v>0</v>
      </c>
      <c r="P276" s="175">
        <f t="shared" si="552"/>
        <v>0</v>
      </c>
      <c r="Q276" s="166">
        <f t="shared" si="552"/>
        <v>0</v>
      </c>
      <c r="R276" s="175">
        <f t="shared" si="552"/>
        <v>0</v>
      </c>
      <c r="S276" s="175">
        <f t="shared" si="552"/>
        <v>0</v>
      </c>
      <c r="T276" s="167">
        <f t="shared" si="552"/>
        <v>0</v>
      </c>
      <c r="U276" s="157"/>
      <c r="V276" s="170">
        <f>SUM(V480,V684)</f>
        <v>0</v>
      </c>
      <c r="W276" s="175">
        <f>SUM(W480,W684)</f>
        <v>0</v>
      </c>
      <c r="X276" s="166">
        <f t="shared" si="440"/>
        <v>0</v>
      </c>
      <c r="Y276" s="175">
        <f>SUM(Y480,Y684)</f>
        <v>0</v>
      </c>
      <c r="Z276" s="175">
        <f>SUM(Z480,Z684)</f>
        <v>0</v>
      </c>
      <c r="AA276" s="167">
        <f t="shared" si="450"/>
        <v>0</v>
      </c>
      <c r="AB276" s="157"/>
      <c r="AC276" s="170">
        <f>SUM(AC480,AC684)</f>
        <v>0</v>
      </c>
      <c r="AD276" s="175">
        <f>SUM(AD480,AD684)</f>
        <v>0</v>
      </c>
      <c r="AE276" s="166">
        <f t="shared" si="441"/>
        <v>0</v>
      </c>
      <c r="AF276" s="175">
        <f>SUM(AF480,AF684)</f>
        <v>0</v>
      </c>
      <c r="AG276" s="175">
        <f>SUM(AG480,AG684)</f>
        <v>0</v>
      </c>
      <c r="AH276" s="167">
        <f t="shared" si="451"/>
        <v>0</v>
      </c>
      <c r="AJ276" s="163">
        <f t="shared" ref="AJ276:AU277" si="553">SUM(AJ480,AJ684)</f>
        <v>0</v>
      </c>
      <c r="AK276" s="163">
        <f t="shared" si="553"/>
        <v>0</v>
      </c>
      <c r="AL276" s="163">
        <f t="shared" si="553"/>
        <v>0</v>
      </c>
      <c r="AM276" s="163">
        <f t="shared" si="553"/>
        <v>0</v>
      </c>
      <c r="AN276" s="163">
        <f t="shared" si="553"/>
        <v>0</v>
      </c>
      <c r="AO276" s="163">
        <f t="shared" si="553"/>
        <v>0</v>
      </c>
      <c r="AP276" s="163">
        <f t="shared" si="553"/>
        <v>0</v>
      </c>
      <c r="AQ276" s="163">
        <f t="shared" si="553"/>
        <v>0</v>
      </c>
      <c r="AR276" s="163">
        <f t="shared" si="553"/>
        <v>0</v>
      </c>
      <c r="AS276" s="163">
        <f t="shared" si="553"/>
        <v>0</v>
      </c>
      <c r="AT276" s="163">
        <f t="shared" si="553"/>
        <v>0</v>
      </c>
      <c r="AU276" s="163">
        <f t="shared" si="553"/>
        <v>0</v>
      </c>
      <c r="AV276" s="163">
        <f t="shared" si="548"/>
        <v>0</v>
      </c>
      <c r="AW276" s="168">
        <f t="shared" si="443"/>
        <v>0</v>
      </c>
      <c r="AY276" s="163">
        <f t="shared" si="444"/>
        <v>0</v>
      </c>
      <c r="AZ276" s="163">
        <f t="shared" si="445"/>
        <v>0</v>
      </c>
      <c r="BA276" s="163">
        <f t="shared" si="446"/>
        <v>0</v>
      </c>
      <c r="BB276" s="163">
        <f t="shared" si="447"/>
        <v>0</v>
      </c>
      <c r="BC276" s="163">
        <f t="shared" si="549"/>
        <v>0</v>
      </c>
      <c r="BD276" s="163">
        <f t="shared" si="448"/>
        <v>0</v>
      </c>
    </row>
    <row r="277" spans="2:56" x14ac:dyDescent="0.3">
      <c r="B277" s="169" t="s">
        <v>103</v>
      </c>
      <c r="C277" s="170">
        <f>SUM(C481,C685)</f>
        <v>0</v>
      </c>
      <c r="D277" s="171">
        <f>SUM(D481,D685)</f>
        <v>0</v>
      </c>
      <c r="E277" s="172">
        <f t="shared" si="436"/>
        <v>0</v>
      </c>
      <c r="F277" s="170">
        <f>SUM(F481,F685)</f>
        <v>0</v>
      </c>
      <c r="G277" s="171">
        <f>SUM(G481,G685)</f>
        <v>0</v>
      </c>
      <c r="H277" s="172">
        <f t="shared" si="437"/>
        <v>0</v>
      </c>
      <c r="I277" s="170">
        <f>SUM(I481,I685)</f>
        <v>0</v>
      </c>
      <c r="J277" s="173">
        <f>SUM(J481,J685)</f>
        <v>0</v>
      </c>
      <c r="K277" s="174">
        <f t="shared" si="438"/>
        <v>0</v>
      </c>
      <c r="L277" s="170">
        <f>SUM(L481,L685)</f>
        <v>0</v>
      </c>
      <c r="M277" s="173">
        <f t="shared" si="552"/>
        <v>0</v>
      </c>
      <c r="N277" s="175">
        <f t="shared" si="552"/>
        <v>0</v>
      </c>
      <c r="O277" s="170">
        <f t="shared" si="552"/>
        <v>0</v>
      </c>
      <c r="P277" s="175">
        <f t="shared" si="552"/>
        <v>0</v>
      </c>
      <c r="Q277" s="166">
        <f t="shared" si="552"/>
        <v>0</v>
      </c>
      <c r="R277" s="175">
        <f t="shared" si="552"/>
        <v>0</v>
      </c>
      <c r="S277" s="175">
        <f t="shared" si="552"/>
        <v>0</v>
      </c>
      <c r="T277" s="167">
        <f t="shared" si="552"/>
        <v>0</v>
      </c>
      <c r="U277" s="157"/>
      <c r="V277" s="170">
        <f>SUM(V481,V685)</f>
        <v>0</v>
      </c>
      <c r="W277" s="175">
        <f>SUM(W481,W685)</f>
        <v>0</v>
      </c>
      <c r="X277" s="166">
        <f t="shared" si="440"/>
        <v>0</v>
      </c>
      <c r="Y277" s="175">
        <f>SUM(Y481,Y685)</f>
        <v>0</v>
      </c>
      <c r="Z277" s="175">
        <f>SUM(Z481,Z685)</f>
        <v>0</v>
      </c>
      <c r="AA277" s="167">
        <f t="shared" si="450"/>
        <v>0</v>
      </c>
      <c r="AB277" s="157"/>
      <c r="AC277" s="170">
        <f>SUM(AC481,AC685)</f>
        <v>0</v>
      </c>
      <c r="AD277" s="175">
        <f>SUM(AD481,AD685)</f>
        <v>0</v>
      </c>
      <c r="AE277" s="166">
        <f t="shared" si="441"/>
        <v>0</v>
      </c>
      <c r="AF277" s="175">
        <f>SUM(AF481,AF685)</f>
        <v>0</v>
      </c>
      <c r="AG277" s="175">
        <f>SUM(AG481,AG685)</f>
        <v>0</v>
      </c>
      <c r="AH277" s="167">
        <f t="shared" si="451"/>
        <v>0</v>
      </c>
      <c r="AJ277" s="163">
        <f t="shared" si="553"/>
        <v>0</v>
      </c>
      <c r="AK277" s="163">
        <f t="shared" si="553"/>
        <v>0</v>
      </c>
      <c r="AL277" s="163">
        <f t="shared" si="553"/>
        <v>0</v>
      </c>
      <c r="AM277" s="163">
        <f t="shared" si="553"/>
        <v>0</v>
      </c>
      <c r="AN277" s="163">
        <f t="shared" si="553"/>
        <v>0</v>
      </c>
      <c r="AO277" s="163">
        <f t="shared" si="553"/>
        <v>0</v>
      </c>
      <c r="AP277" s="163">
        <f t="shared" si="553"/>
        <v>0</v>
      </c>
      <c r="AQ277" s="163">
        <f t="shared" si="553"/>
        <v>0</v>
      </c>
      <c r="AR277" s="163">
        <f t="shared" si="553"/>
        <v>0</v>
      </c>
      <c r="AS277" s="163">
        <f t="shared" si="553"/>
        <v>0</v>
      </c>
      <c r="AT277" s="163">
        <f t="shared" si="553"/>
        <v>0</v>
      </c>
      <c r="AU277" s="163">
        <f t="shared" si="553"/>
        <v>0</v>
      </c>
      <c r="AV277" s="163">
        <f t="shared" si="548"/>
        <v>0</v>
      </c>
      <c r="AW277" s="168">
        <f t="shared" si="443"/>
        <v>0</v>
      </c>
      <c r="AY277" s="163">
        <f t="shared" si="444"/>
        <v>0</v>
      </c>
      <c r="AZ277" s="163">
        <f t="shared" si="445"/>
        <v>0</v>
      </c>
      <c r="BA277" s="163">
        <f t="shared" si="446"/>
        <v>0</v>
      </c>
      <c r="BB277" s="163">
        <f t="shared" si="447"/>
        <v>0</v>
      </c>
      <c r="BC277" s="163">
        <f t="shared" si="549"/>
        <v>0</v>
      </c>
      <c r="BD277" s="163">
        <f t="shared" si="448"/>
        <v>0</v>
      </c>
    </row>
    <row r="278" spans="2:56" x14ac:dyDescent="0.3">
      <c r="B278" s="179" t="s">
        <v>104</v>
      </c>
      <c r="C278" s="83">
        <f>SUM(C279)</f>
        <v>0</v>
      </c>
      <c r="D278" s="84">
        <f>SUM(D279)</f>
        <v>0</v>
      </c>
      <c r="E278" s="85">
        <f t="shared" si="436"/>
        <v>0</v>
      </c>
      <c r="F278" s="83">
        <f>SUM(F279)</f>
        <v>0</v>
      </c>
      <c r="G278" s="84">
        <f>SUM(G279)</f>
        <v>0</v>
      </c>
      <c r="H278" s="85">
        <f t="shared" si="437"/>
        <v>0</v>
      </c>
      <c r="I278" s="83">
        <f>SUM(I279)</f>
        <v>0</v>
      </c>
      <c r="J278" s="86">
        <f>SUM(J279)</f>
        <v>0</v>
      </c>
      <c r="K278" s="87">
        <f t="shared" si="438"/>
        <v>0</v>
      </c>
      <c r="L278" s="83">
        <f>SUM(L279)</f>
        <v>0</v>
      </c>
      <c r="M278" s="86">
        <f>SUM(M279)</f>
        <v>0</v>
      </c>
      <c r="N278" s="88">
        <f>SUM(N279)</f>
        <v>0</v>
      </c>
      <c r="O278" s="83">
        <f t="shared" ref="O278:T278" si="554">SUM(O279)</f>
        <v>0</v>
      </c>
      <c r="P278" s="88">
        <f t="shared" si="554"/>
        <v>0</v>
      </c>
      <c r="Q278" s="177">
        <f t="shared" si="554"/>
        <v>0</v>
      </c>
      <c r="R278" s="88">
        <f t="shared" si="554"/>
        <v>0</v>
      </c>
      <c r="S278" s="88">
        <f t="shared" si="554"/>
        <v>0</v>
      </c>
      <c r="T278" s="178">
        <f t="shared" si="554"/>
        <v>0</v>
      </c>
      <c r="U278" s="157"/>
      <c r="V278" s="83">
        <f>SUM(V279)</f>
        <v>0</v>
      </c>
      <c r="W278" s="88">
        <f>SUM(W279)</f>
        <v>0</v>
      </c>
      <c r="X278" s="177">
        <f t="shared" si="440"/>
        <v>0</v>
      </c>
      <c r="Y278" s="88">
        <f>SUM(Y279)</f>
        <v>0</v>
      </c>
      <c r="Z278" s="88">
        <f>SUM(Z279)</f>
        <v>0</v>
      </c>
      <c r="AA278" s="178">
        <f t="shared" si="450"/>
        <v>0</v>
      </c>
      <c r="AB278" s="157"/>
      <c r="AC278" s="83">
        <f>SUM(AC279)</f>
        <v>0</v>
      </c>
      <c r="AD278" s="88">
        <f>SUM(AD279)</f>
        <v>0</v>
      </c>
      <c r="AE278" s="177">
        <f t="shared" si="441"/>
        <v>0</v>
      </c>
      <c r="AF278" s="88">
        <f>SUM(AF279)</f>
        <v>0</v>
      </c>
      <c r="AG278" s="88">
        <f>SUM(AG279)</f>
        <v>0</v>
      </c>
      <c r="AH278" s="178">
        <f t="shared" si="451"/>
        <v>0</v>
      </c>
      <c r="AJ278" s="86">
        <f t="shared" ref="AJ278:AU278" si="555">SUM(AJ279)</f>
        <v>0</v>
      </c>
      <c r="AK278" s="86">
        <f t="shared" si="555"/>
        <v>0</v>
      </c>
      <c r="AL278" s="86">
        <f t="shared" si="555"/>
        <v>0</v>
      </c>
      <c r="AM278" s="86">
        <f t="shared" si="555"/>
        <v>0</v>
      </c>
      <c r="AN278" s="86">
        <f t="shared" si="555"/>
        <v>0</v>
      </c>
      <c r="AO278" s="86">
        <f t="shared" si="555"/>
        <v>0</v>
      </c>
      <c r="AP278" s="86">
        <f t="shared" si="555"/>
        <v>0</v>
      </c>
      <c r="AQ278" s="86">
        <f t="shared" si="555"/>
        <v>0</v>
      </c>
      <c r="AR278" s="86">
        <f t="shared" si="555"/>
        <v>0</v>
      </c>
      <c r="AS278" s="86">
        <f t="shared" si="555"/>
        <v>0</v>
      </c>
      <c r="AT278" s="86">
        <f t="shared" si="555"/>
        <v>0</v>
      </c>
      <c r="AU278" s="86">
        <f t="shared" si="555"/>
        <v>0</v>
      </c>
      <c r="AV278" s="86">
        <f t="shared" si="548"/>
        <v>0</v>
      </c>
      <c r="AW278" s="93">
        <f t="shared" si="443"/>
        <v>0</v>
      </c>
      <c r="AY278" s="86">
        <f t="shared" si="444"/>
        <v>0</v>
      </c>
      <c r="AZ278" s="86">
        <f t="shared" si="445"/>
        <v>0</v>
      </c>
      <c r="BA278" s="86">
        <f t="shared" si="446"/>
        <v>0</v>
      </c>
      <c r="BB278" s="86">
        <f t="shared" si="447"/>
        <v>0</v>
      </c>
      <c r="BC278" s="86">
        <f t="shared" si="549"/>
        <v>0</v>
      </c>
      <c r="BD278" s="86">
        <f t="shared" si="448"/>
        <v>0</v>
      </c>
    </row>
    <row r="279" spans="2:56" x14ac:dyDescent="0.3">
      <c r="B279" s="169" t="s">
        <v>105</v>
      </c>
      <c r="C279" s="170">
        <f>SUM(C483,C687)</f>
        <v>0</v>
      </c>
      <c r="D279" s="171">
        <f>SUM(D483,D687)</f>
        <v>0</v>
      </c>
      <c r="E279" s="172">
        <f t="shared" si="436"/>
        <v>0</v>
      </c>
      <c r="F279" s="170">
        <f>SUM(F483,F687)</f>
        <v>0</v>
      </c>
      <c r="G279" s="171">
        <f>SUM(G483,G687)</f>
        <v>0</v>
      </c>
      <c r="H279" s="172">
        <f t="shared" si="437"/>
        <v>0</v>
      </c>
      <c r="I279" s="170">
        <f>SUM(I483,I687)</f>
        <v>0</v>
      </c>
      <c r="J279" s="173">
        <f>SUM(J483,J687)</f>
        <v>0</v>
      </c>
      <c r="K279" s="174">
        <f t="shared" si="438"/>
        <v>0</v>
      </c>
      <c r="L279" s="170">
        <f>SUM(L483,L687)</f>
        <v>0</v>
      </c>
      <c r="M279" s="173">
        <f>SUM(M483,M687)</f>
        <v>0</v>
      </c>
      <c r="N279" s="175">
        <f>SUM(N483,N687)</f>
        <v>0</v>
      </c>
      <c r="O279" s="170">
        <f t="shared" ref="O279:T279" si="556">SUM(O483,O687)</f>
        <v>0</v>
      </c>
      <c r="P279" s="175">
        <f t="shared" si="556"/>
        <v>0</v>
      </c>
      <c r="Q279" s="166">
        <f t="shared" si="556"/>
        <v>0</v>
      </c>
      <c r="R279" s="175">
        <f t="shared" si="556"/>
        <v>0</v>
      </c>
      <c r="S279" s="175">
        <f t="shared" si="556"/>
        <v>0</v>
      </c>
      <c r="T279" s="167">
        <f t="shared" si="556"/>
        <v>0</v>
      </c>
      <c r="U279" s="157"/>
      <c r="V279" s="170">
        <f>SUM(V483,V687)</f>
        <v>0</v>
      </c>
      <c r="W279" s="175">
        <f>SUM(W483,W687)</f>
        <v>0</v>
      </c>
      <c r="X279" s="166">
        <f t="shared" si="440"/>
        <v>0</v>
      </c>
      <c r="Y279" s="175">
        <f>SUM(Y483,Y687)</f>
        <v>0</v>
      </c>
      <c r="Z279" s="175">
        <f>SUM(Z483,Z687)</f>
        <v>0</v>
      </c>
      <c r="AA279" s="167">
        <f t="shared" si="450"/>
        <v>0</v>
      </c>
      <c r="AB279" s="157"/>
      <c r="AC279" s="170">
        <f>SUM(AC483,AC687)</f>
        <v>0</v>
      </c>
      <c r="AD279" s="175">
        <f>SUM(AD483,AD687)</f>
        <v>0</v>
      </c>
      <c r="AE279" s="166">
        <f t="shared" si="441"/>
        <v>0</v>
      </c>
      <c r="AF279" s="175">
        <f>SUM(AF483,AF687)</f>
        <v>0</v>
      </c>
      <c r="AG279" s="175">
        <f>SUM(AG483,AG687)</f>
        <v>0</v>
      </c>
      <c r="AH279" s="167">
        <f t="shared" si="451"/>
        <v>0</v>
      </c>
      <c r="AJ279" s="163">
        <f t="shared" ref="AJ279:AU279" si="557">SUM(AJ483,AJ687)</f>
        <v>0</v>
      </c>
      <c r="AK279" s="163">
        <f t="shared" si="557"/>
        <v>0</v>
      </c>
      <c r="AL279" s="163">
        <f t="shared" si="557"/>
        <v>0</v>
      </c>
      <c r="AM279" s="163">
        <f t="shared" si="557"/>
        <v>0</v>
      </c>
      <c r="AN279" s="163">
        <f t="shared" si="557"/>
        <v>0</v>
      </c>
      <c r="AO279" s="163">
        <f t="shared" si="557"/>
        <v>0</v>
      </c>
      <c r="AP279" s="163">
        <f t="shared" si="557"/>
        <v>0</v>
      </c>
      <c r="AQ279" s="163">
        <f t="shared" si="557"/>
        <v>0</v>
      </c>
      <c r="AR279" s="163">
        <f t="shared" si="557"/>
        <v>0</v>
      </c>
      <c r="AS279" s="163">
        <f t="shared" si="557"/>
        <v>0</v>
      </c>
      <c r="AT279" s="163">
        <f t="shared" si="557"/>
        <v>0</v>
      </c>
      <c r="AU279" s="163">
        <f t="shared" si="557"/>
        <v>0</v>
      </c>
      <c r="AV279" s="163">
        <f t="shared" si="548"/>
        <v>0</v>
      </c>
      <c r="AW279" s="168">
        <f t="shared" si="443"/>
        <v>0</v>
      </c>
      <c r="AY279" s="163">
        <f t="shared" si="444"/>
        <v>0</v>
      </c>
      <c r="AZ279" s="163">
        <f t="shared" si="445"/>
        <v>0</v>
      </c>
      <c r="BA279" s="163">
        <f t="shared" si="446"/>
        <v>0</v>
      </c>
      <c r="BB279" s="163">
        <f t="shared" si="447"/>
        <v>0</v>
      </c>
      <c r="BC279" s="163">
        <f t="shared" si="549"/>
        <v>0</v>
      </c>
      <c r="BD279" s="163">
        <f t="shared" si="448"/>
        <v>0</v>
      </c>
    </row>
    <row r="280" spans="2:56" x14ac:dyDescent="0.3">
      <c r="B280" s="179" t="s">
        <v>106</v>
      </c>
      <c r="C280" s="83">
        <f>SUM(C281:C282)</f>
        <v>0</v>
      </c>
      <c r="D280" s="84">
        <f>SUM(D281:D282)</f>
        <v>0</v>
      </c>
      <c r="E280" s="85">
        <f t="shared" si="436"/>
        <v>0</v>
      </c>
      <c r="F280" s="83">
        <f>SUM(F281:F282)</f>
        <v>0</v>
      </c>
      <c r="G280" s="84">
        <f>SUM(G281:G282)</f>
        <v>0</v>
      </c>
      <c r="H280" s="85">
        <f t="shared" si="437"/>
        <v>0</v>
      </c>
      <c r="I280" s="83">
        <f>SUM(I281:I282)</f>
        <v>0</v>
      </c>
      <c r="J280" s="86">
        <f>SUM(J281:J282)</f>
        <v>0</v>
      </c>
      <c r="K280" s="87">
        <f t="shared" si="438"/>
        <v>0</v>
      </c>
      <c r="L280" s="83">
        <f>SUM(L281:L282)</f>
        <v>0</v>
      </c>
      <c r="M280" s="86">
        <f>SUM(M281:M282)</f>
        <v>0</v>
      </c>
      <c r="N280" s="88">
        <f>SUM(N281:N282)</f>
        <v>0</v>
      </c>
      <c r="O280" s="83">
        <f t="shared" ref="O280:T280" si="558">SUM(O281:O282)</f>
        <v>0</v>
      </c>
      <c r="P280" s="88">
        <f t="shared" si="558"/>
        <v>0</v>
      </c>
      <c r="Q280" s="177">
        <f t="shared" si="558"/>
        <v>0</v>
      </c>
      <c r="R280" s="88">
        <f t="shared" si="558"/>
        <v>0</v>
      </c>
      <c r="S280" s="88">
        <f t="shared" si="558"/>
        <v>0</v>
      </c>
      <c r="T280" s="178">
        <f t="shared" si="558"/>
        <v>0</v>
      </c>
      <c r="U280" s="157"/>
      <c r="V280" s="83">
        <f>SUM(V281:V282)</f>
        <v>0</v>
      </c>
      <c r="W280" s="88">
        <f>SUM(W281:W282)</f>
        <v>0</v>
      </c>
      <c r="X280" s="177">
        <f t="shared" si="440"/>
        <v>0</v>
      </c>
      <c r="Y280" s="88">
        <f>SUM(Y281:Y282)</f>
        <v>0</v>
      </c>
      <c r="Z280" s="88">
        <f>SUM(Z281:Z282)</f>
        <v>0</v>
      </c>
      <c r="AA280" s="178">
        <f t="shared" si="450"/>
        <v>0</v>
      </c>
      <c r="AB280" s="157"/>
      <c r="AC280" s="83">
        <f>SUM(AC281:AC282)</f>
        <v>0</v>
      </c>
      <c r="AD280" s="88">
        <f>SUM(AD281:AD282)</f>
        <v>0</v>
      </c>
      <c r="AE280" s="177">
        <f t="shared" si="441"/>
        <v>0</v>
      </c>
      <c r="AF280" s="88">
        <f>SUM(AF281:AF282)</f>
        <v>0</v>
      </c>
      <c r="AG280" s="88">
        <f>SUM(AG281:AG282)</f>
        <v>0</v>
      </c>
      <c r="AH280" s="178">
        <f t="shared" si="451"/>
        <v>0</v>
      </c>
      <c r="AJ280" s="86">
        <f t="shared" ref="AJ280:AU280" si="559">SUM(AJ281:AJ282)</f>
        <v>0</v>
      </c>
      <c r="AK280" s="86">
        <f t="shared" si="559"/>
        <v>0</v>
      </c>
      <c r="AL280" s="86">
        <f t="shared" si="559"/>
        <v>0</v>
      </c>
      <c r="AM280" s="86">
        <f t="shared" si="559"/>
        <v>0</v>
      </c>
      <c r="AN280" s="86">
        <f t="shared" si="559"/>
        <v>0</v>
      </c>
      <c r="AO280" s="86">
        <f t="shared" si="559"/>
        <v>0</v>
      </c>
      <c r="AP280" s="86">
        <f t="shared" si="559"/>
        <v>0</v>
      </c>
      <c r="AQ280" s="86">
        <f t="shared" si="559"/>
        <v>0</v>
      </c>
      <c r="AR280" s="86">
        <f t="shared" si="559"/>
        <v>0</v>
      </c>
      <c r="AS280" s="86">
        <f t="shared" si="559"/>
        <v>0</v>
      </c>
      <c r="AT280" s="86">
        <f t="shared" si="559"/>
        <v>0</v>
      </c>
      <c r="AU280" s="86">
        <f t="shared" si="559"/>
        <v>0</v>
      </c>
      <c r="AV280" s="86">
        <f t="shared" si="548"/>
        <v>0</v>
      </c>
      <c r="AW280" s="93">
        <f t="shared" si="443"/>
        <v>0</v>
      </c>
      <c r="AY280" s="86">
        <f t="shared" si="444"/>
        <v>0</v>
      </c>
      <c r="AZ280" s="86">
        <f t="shared" si="445"/>
        <v>0</v>
      </c>
      <c r="BA280" s="86">
        <f t="shared" si="446"/>
        <v>0</v>
      </c>
      <c r="BB280" s="86">
        <f t="shared" si="447"/>
        <v>0</v>
      </c>
      <c r="BC280" s="86">
        <f t="shared" si="549"/>
        <v>0</v>
      </c>
      <c r="BD280" s="86">
        <f t="shared" si="448"/>
        <v>0</v>
      </c>
    </row>
    <row r="281" spans="2:56" x14ac:dyDescent="0.3">
      <c r="B281" s="169" t="s">
        <v>107</v>
      </c>
      <c r="C281" s="170">
        <f>SUM(C485,C689)</f>
        <v>0</v>
      </c>
      <c r="D281" s="171">
        <f>SUM(D485,D689)</f>
        <v>0</v>
      </c>
      <c r="E281" s="172">
        <f t="shared" si="436"/>
        <v>0</v>
      </c>
      <c r="F281" s="170">
        <f>SUM(F485,F689)</f>
        <v>0</v>
      </c>
      <c r="G281" s="171">
        <f>SUM(G485,G689)</f>
        <v>0</v>
      </c>
      <c r="H281" s="172">
        <f t="shared" si="437"/>
        <v>0</v>
      </c>
      <c r="I281" s="170">
        <f>SUM(I485,I689)</f>
        <v>0</v>
      </c>
      <c r="J281" s="173">
        <f>SUM(J485,J689)</f>
        <v>0</v>
      </c>
      <c r="K281" s="174">
        <f t="shared" si="438"/>
        <v>0</v>
      </c>
      <c r="L281" s="170">
        <f>SUM(L485,L689)</f>
        <v>0</v>
      </c>
      <c r="M281" s="173">
        <f t="shared" ref="M281:T282" si="560">SUM(M485,M689)</f>
        <v>0</v>
      </c>
      <c r="N281" s="175">
        <f t="shared" si="560"/>
        <v>0</v>
      </c>
      <c r="O281" s="170">
        <f t="shared" si="560"/>
        <v>0</v>
      </c>
      <c r="P281" s="175">
        <f t="shared" si="560"/>
        <v>0</v>
      </c>
      <c r="Q281" s="166">
        <f t="shared" si="560"/>
        <v>0</v>
      </c>
      <c r="R281" s="175">
        <f t="shared" si="560"/>
        <v>0</v>
      </c>
      <c r="S281" s="175">
        <f t="shared" si="560"/>
        <v>0</v>
      </c>
      <c r="T281" s="167">
        <f t="shared" si="560"/>
        <v>0</v>
      </c>
      <c r="U281" s="157"/>
      <c r="V281" s="170">
        <f>SUM(V485,V689)</f>
        <v>0</v>
      </c>
      <c r="W281" s="175">
        <f>SUM(W485,W689)</f>
        <v>0</v>
      </c>
      <c r="X281" s="166">
        <f t="shared" si="440"/>
        <v>0</v>
      </c>
      <c r="Y281" s="175">
        <f>SUM(Y485,Y689)</f>
        <v>0</v>
      </c>
      <c r="Z281" s="175">
        <f>SUM(Z485,Z689)</f>
        <v>0</v>
      </c>
      <c r="AA281" s="167">
        <f t="shared" si="450"/>
        <v>0</v>
      </c>
      <c r="AB281" s="157"/>
      <c r="AC281" s="170">
        <f>SUM(AC485,AC689)</f>
        <v>0</v>
      </c>
      <c r="AD281" s="175">
        <f>SUM(AD485,AD689)</f>
        <v>0</v>
      </c>
      <c r="AE281" s="166">
        <f t="shared" si="441"/>
        <v>0</v>
      </c>
      <c r="AF281" s="175">
        <f>SUM(AF485,AF689)</f>
        <v>0</v>
      </c>
      <c r="AG281" s="175">
        <f>SUM(AG485,AG689)</f>
        <v>0</v>
      </c>
      <c r="AH281" s="167">
        <f t="shared" si="451"/>
        <v>0</v>
      </c>
      <c r="AJ281" s="163">
        <f t="shared" ref="AJ281:AU282" si="561">SUM(AJ485,AJ689)</f>
        <v>0</v>
      </c>
      <c r="AK281" s="163">
        <f t="shared" si="561"/>
        <v>0</v>
      </c>
      <c r="AL281" s="163">
        <f t="shared" si="561"/>
        <v>0</v>
      </c>
      <c r="AM281" s="163">
        <f t="shared" si="561"/>
        <v>0</v>
      </c>
      <c r="AN281" s="163">
        <f t="shared" si="561"/>
        <v>0</v>
      </c>
      <c r="AO281" s="163">
        <f t="shared" si="561"/>
        <v>0</v>
      </c>
      <c r="AP281" s="163">
        <f t="shared" si="561"/>
        <v>0</v>
      </c>
      <c r="AQ281" s="163">
        <f t="shared" si="561"/>
        <v>0</v>
      </c>
      <c r="AR281" s="163">
        <f t="shared" si="561"/>
        <v>0</v>
      </c>
      <c r="AS281" s="163">
        <f t="shared" si="561"/>
        <v>0</v>
      </c>
      <c r="AT281" s="163">
        <f t="shared" si="561"/>
        <v>0</v>
      </c>
      <c r="AU281" s="163">
        <f t="shared" si="561"/>
        <v>0</v>
      </c>
      <c r="AV281" s="163">
        <f t="shared" si="548"/>
        <v>0</v>
      </c>
      <c r="AW281" s="168">
        <f t="shared" si="443"/>
        <v>0</v>
      </c>
      <c r="AY281" s="163">
        <f t="shared" si="444"/>
        <v>0</v>
      </c>
      <c r="AZ281" s="163">
        <f t="shared" si="445"/>
        <v>0</v>
      </c>
      <c r="BA281" s="163">
        <f t="shared" si="446"/>
        <v>0</v>
      </c>
      <c r="BB281" s="163">
        <f t="shared" si="447"/>
        <v>0</v>
      </c>
      <c r="BC281" s="163">
        <f t="shared" si="549"/>
        <v>0</v>
      </c>
      <c r="BD281" s="163">
        <f t="shared" si="448"/>
        <v>0</v>
      </c>
    </row>
    <row r="282" spans="2:56" x14ac:dyDescent="0.3">
      <c r="B282" s="169" t="s">
        <v>108</v>
      </c>
      <c r="C282" s="170">
        <f>SUM(C486,C690)</f>
        <v>0</v>
      </c>
      <c r="D282" s="171">
        <f>SUM(D486,D690)</f>
        <v>0</v>
      </c>
      <c r="E282" s="172">
        <f t="shared" si="436"/>
        <v>0</v>
      </c>
      <c r="F282" s="170">
        <f>SUM(F486,F690)</f>
        <v>0</v>
      </c>
      <c r="G282" s="171">
        <f>SUM(G486,G690)</f>
        <v>0</v>
      </c>
      <c r="H282" s="172">
        <f t="shared" si="437"/>
        <v>0</v>
      </c>
      <c r="I282" s="170">
        <f>SUM(I486,I690)</f>
        <v>0</v>
      </c>
      <c r="J282" s="173">
        <f>SUM(J486,J690)</f>
        <v>0</v>
      </c>
      <c r="K282" s="174">
        <f t="shared" si="438"/>
        <v>0</v>
      </c>
      <c r="L282" s="170">
        <f>SUM(L486,L690)</f>
        <v>0</v>
      </c>
      <c r="M282" s="173">
        <f t="shared" si="560"/>
        <v>0</v>
      </c>
      <c r="N282" s="175">
        <f t="shared" si="560"/>
        <v>0</v>
      </c>
      <c r="O282" s="170">
        <f t="shared" si="560"/>
        <v>0</v>
      </c>
      <c r="P282" s="175">
        <f t="shared" si="560"/>
        <v>0</v>
      </c>
      <c r="Q282" s="166">
        <f t="shared" si="560"/>
        <v>0</v>
      </c>
      <c r="R282" s="175">
        <f t="shared" si="560"/>
        <v>0</v>
      </c>
      <c r="S282" s="175">
        <f t="shared" si="560"/>
        <v>0</v>
      </c>
      <c r="T282" s="167">
        <f t="shared" si="560"/>
        <v>0</v>
      </c>
      <c r="U282" s="157"/>
      <c r="V282" s="170">
        <f>SUM(V486,V690)</f>
        <v>0</v>
      </c>
      <c r="W282" s="175">
        <f>SUM(W486,W690)</f>
        <v>0</v>
      </c>
      <c r="X282" s="166">
        <f t="shared" si="440"/>
        <v>0</v>
      </c>
      <c r="Y282" s="175">
        <f>SUM(Y486,Y690)</f>
        <v>0</v>
      </c>
      <c r="Z282" s="175">
        <f>SUM(Z486,Z690)</f>
        <v>0</v>
      </c>
      <c r="AA282" s="167">
        <f t="shared" si="450"/>
        <v>0</v>
      </c>
      <c r="AB282" s="157"/>
      <c r="AC282" s="170">
        <f>SUM(AC486,AC690)</f>
        <v>0</v>
      </c>
      <c r="AD282" s="175">
        <f>SUM(AD486,AD690)</f>
        <v>0</v>
      </c>
      <c r="AE282" s="166">
        <f t="shared" si="441"/>
        <v>0</v>
      </c>
      <c r="AF282" s="175">
        <f>SUM(AF486,AF690)</f>
        <v>0</v>
      </c>
      <c r="AG282" s="175">
        <f>SUM(AG486,AG690)</f>
        <v>0</v>
      </c>
      <c r="AH282" s="167">
        <f t="shared" si="451"/>
        <v>0</v>
      </c>
      <c r="AJ282" s="163">
        <f t="shared" si="561"/>
        <v>0</v>
      </c>
      <c r="AK282" s="163">
        <f t="shared" si="561"/>
        <v>0</v>
      </c>
      <c r="AL282" s="163">
        <f t="shared" si="561"/>
        <v>0</v>
      </c>
      <c r="AM282" s="163">
        <f t="shared" si="561"/>
        <v>0</v>
      </c>
      <c r="AN282" s="163">
        <f t="shared" si="561"/>
        <v>0</v>
      </c>
      <c r="AO282" s="163">
        <f t="shared" si="561"/>
        <v>0</v>
      </c>
      <c r="AP282" s="163">
        <f t="shared" si="561"/>
        <v>0</v>
      </c>
      <c r="AQ282" s="163">
        <f t="shared" si="561"/>
        <v>0</v>
      </c>
      <c r="AR282" s="163">
        <f t="shared" si="561"/>
        <v>0</v>
      </c>
      <c r="AS282" s="163">
        <f t="shared" si="561"/>
        <v>0</v>
      </c>
      <c r="AT282" s="163">
        <f t="shared" si="561"/>
        <v>0</v>
      </c>
      <c r="AU282" s="163">
        <f t="shared" si="561"/>
        <v>0</v>
      </c>
      <c r="AV282" s="163">
        <f t="shared" si="548"/>
        <v>0</v>
      </c>
      <c r="AW282" s="168">
        <f t="shared" si="443"/>
        <v>0</v>
      </c>
      <c r="AY282" s="163">
        <f t="shared" si="444"/>
        <v>0</v>
      </c>
      <c r="AZ282" s="163">
        <f t="shared" si="445"/>
        <v>0</v>
      </c>
      <c r="BA282" s="163">
        <f t="shared" si="446"/>
        <v>0</v>
      </c>
      <c r="BB282" s="163">
        <f t="shared" si="447"/>
        <v>0</v>
      </c>
      <c r="BC282" s="163">
        <f t="shared" si="549"/>
        <v>0</v>
      </c>
      <c r="BD282" s="163">
        <f t="shared" si="448"/>
        <v>0</v>
      </c>
    </row>
    <row r="283" spans="2:56" x14ac:dyDescent="0.3">
      <c r="B283" s="179" t="s">
        <v>109</v>
      </c>
      <c r="C283" s="83">
        <f>SUM(C284)</f>
        <v>0</v>
      </c>
      <c r="D283" s="84">
        <f>SUM(D284)</f>
        <v>0</v>
      </c>
      <c r="E283" s="85">
        <f t="shared" si="436"/>
        <v>0</v>
      </c>
      <c r="F283" s="83">
        <f>SUM(F284)</f>
        <v>0</v>
      </c>
      <c r="G283" s="84">
        <f>SUM(G284)</f>
        <v>0</v>
      </c>
      <c r="H283" s="85">
        <f t="shared" si="437"/>
        <v>0</v>
      </c>
      <c r="I283" s="83">
        <f>SUM(I284)</f>
        <v>0</v>
      </c>
      <c r="J283" s="86">
        <f>SUM(J284)</f>
        <v>0</v>
      </c>
      <c r="K283" s="87">
        <f t="shared" si="438"/>
        <v>0</v>
      </c>
      <c r="L283" s="83">
        <f>SUM(L284)</f>
        <v>0</v>
      </c>
      <c r="M283" s="86">
        <f>SUM(M284)</f>
        <v>0</v>
      </c>
      <c r="N283" s="88">
        <f>SUM(N284)</f>
        <v>0</v>
      </c>
      <c r="O283" s="83">
        <f t="shared" ref="O283:T283" si="562">SUM(O284)</f>
        <v>0</v>
      </c>
      <c r="P283" s="88">
        <f t="shared" si="562"/>
        <v>0</v>
      </c>
      <c r="Q283" s="177">
        <f t="shared" si="562"/>
        <v>0</v>
      </c>
      <c r="R283" s="88">
        <f t="shared" si="562"/>
        <v>0</v>
      </c>
      <c r="S283" s="88">
        <f t="shared" si="562"/>
        <v>0</v>
      </c>
      <c r="T283" s="178">
        <f t="shared" si="562"/>
        <v>0</v>
      </c>
      <c r="U283" s="157"/>
      <c r="V283" s="83">
        <f>SUM(V284)</f>
        <v>0</v>
      </c>
      <c r="W283" s="88">
        <f>SUM(W284)</f>
        <v>0</v>
      </c>
      <c r="X283" s="177">
        <f t="shared" si="440"/>
        <v>0</v>
      </c>
      <c r="Y283" s="88">
        <f>SUM(Y284)</f>
        <v>0</v>
      </c>
      <c r="Z283" s="88">
        <f>SUM(Z284)</f>
        <v>0</v>
      </c>
      <c r="AA283" s="178">
        <f t="shared" si="450"/>
        <v>0</v>
      </c>
      <c r="AB283" s="157"/>
      <c r="AC283" s="83">
        <f>SUM(AC284)</f>
        <v>0</v>
      </c>
      <c r="AD283" s="88">
        <f>SUM(AD284)</f>
        <v>0</v>
      </c>
      <c r="AE283" s="177">
        <f t="shared" si="441"/>
        <v>0</v>
      </c>
      <c r="AF283" s="88">
        <f>SUM(AF284)</f>
        <v>0</v>
      </c>
      <c r="AG283" s="88">
        <f>SUM(AG284)</f>
        <v>0</v>
      </c>
      <c r="AH283" s="178">
        <f t="shared" si="451"/>
        <v>0</v>
      </c>
      <c r="AJ283" s="86">
        <f t="shared" ref="AJ283:AU283" si="563">SUM(AJ284)</f>
        <v>0</v>
      </c>
      <c r="AK283" s="86">
        <f t="shared" si="563"/>
        <v>0</v>
      </c>
      <c r="AL283" s="86">
        <f t="shared" si="563"/>
        <v>0</v>
      </c>
      <c r="AM283" s="86">
        <f t="shared" si="563"/>
        <v>0</v>
      </c>
      <c r="AN283" s="86">
        <f t="shared" si="563"/>
        <v>0</v>
      </c>
      <c r="AO283" s="86">
        <f t="shared" si="563"/>
        <v>0</v>
      </c>
      <c r="AP283" s="86">
        <f t="shared" si="563"/>
        <v>0</v>
      </c>
      <c r="AQ283" s="86">
        <f t="shared" si="563"/>
        <v>0</v>
      </c>
      <c r="AR283" s="86">
        <f t="shared" si="563"/>
        <v>0</v>
      </c>
      <c r="AS283" s="86">
        <f t="shared" si="563"/>
        <v>0</v>
      </c>
      <c r="AT283" s="86">
        <f t="shared" si="563"/>
        <v>0</v>
      </c>
      <c r="AU283" s="86">
        <f t="shared" si="563"/>
        <v>0</v>
      </c>
      <c r="AV283" s="86">
        <f t="shared" si="548"/>
        <v>0</v>
      </c>
      <c r="AW283" s="93">
        <f t="shared" si="443"/>
        <v>0</v>
      </c>
      <c r="AY283" s="86">
        <f t="shared" si="444"/>
        <v>0</v>
      </c>
      <c r="AZ283" s="86">
        <f t="shared" si="445"/>
        <v>0</v>
      </c>
      <c r="BA283" s="86">
        <f t="shared" si="446"/>
        <v>0</v>
      </c>
      <c r="BB283" s="86">
        <f t="shared" si="447"/>
        <v>0</v>
      </c>
      <c r="BC283" s="86">
        <f t="shared" si="549"/>
        <v>0</v>
      </c>
      <c r="BD283" s="86">
        <f t="shared" si="448"/>
        <v>0</v>
      </c>
    </row>
    <row r="284" spans="2:56" x14ac:dyDescent="0.3">
      <c r="B284" s="169" t="s">
        <v>110</v>
      </c>
      <c r="C284" s="170">
        <f>SUM(C488,C692)</f>
        <v>0</v>
      </c>
      <c r="D284" s="171">
        <f>SUM(D488,D692)</f>
        <v>0</v>
      </c>
      <c r="E284" s="172">
        <f t="shared" si="436"/>
        <v>0</v>
      </c>
      <c r="F284" s="170">
        <f>SUM(F488,F692)</f>
        <v>0</v>
      </c>
      <c r="G284" s="171">
        <f>SUM(G488,G692)</f>
        <v>0</v>
      </c>
      <c r="H284" s="172">
        <f t="shared" si="437"/>
        <v>0</v>
      </c>
      <c r="I284" s="170">
        <f>SUM(I488,I692)</f>
        <v>0</v>
      </c>
      <c r="J284" s="173">
        <f>SUM(J488,J692)</f>
        <v>0</v>
      </c>
      <c r="K284" s="174">
        <f t="shared" si="438"/>
        <v>0</v>
      </c>
      <c r="L284" s="170">
        <f>SUM(L488,L692)</f>
        <v>0</v>
      </c>
      <c r="M284" s="173">
        <f>SUM(M488,M692)</f>
        <v>0</v>
      </c>
      <c r="N284" s="175">
        <f>SUM(N488,N692)</f>
        <v>0</v>
      </c>
      <c r="O284" s="170">
        <f t="shared" ref="O284:T284" si="564">SUM(O488,O692)</f>
        <v>0</v>
      </c>
      <c r="P284" s="175">
        <f t="shared" si="564"/>
        <v>0</v>
      </c>
      <c r="Q284" s="166">
        <f t="shared" si="564"/>
        <v>0</v>
      </c>
      <c r="R284" s="175">
        <f t="shared" si="564"/>
        <v>0</v>
      </c>
      <c r="S284" s="175">
        <f t="shared" si="564"/>
        <v>0</v>
      </c>
      <c r="T284" s="167">
        <f t="shared" si="564"/>
        <v>0</v>
      </c>
      <c r="U284" s="157"/>
      <c r="V284" s="170">
        <f>SUM(V488,V692)</f>
        <v>0</v>
      </c>
      <c r="W284" s="175">
        <f>SUM(W488,W692)</f>
        <v>0</v>
      </c>
      <c r="X284" s="166">
        <f t="shared" si="440"/>
        <v>0</v>
      </c>
      <c r="Y284" s="175">
        <f>SUM(Y488,Y692)</f>
        <v>0</v>
      </c>
      <c r="Z284" s="175">
        <f>SUM(Z488,Z692)</f>
        <v>0</v>
      </c>
      <c r="AA284" s="167">
        <f t="shared" si="450"/>
        <v>0</v>
      </c>
      <c r="AB284" s="157"/>
      <c r="AC284" s="170">
        <f>SUM(AC488,AC692)</f>
        <v>0</v>
      </c>
      <c r="AD284" s="175">
        <f>SUM(AD488,AD692)</f>
        <v>0</v>
      </c>
      <c r="AE284" s="166">
        <f t="shared" si="441"/>
        <v>0</v>
      </c>
      <c r="AF284" s="175">
        <f>SUM(AF488,AF692)</f>
        <v>0</v>
      </c>
      <c r="AG284" s="175">
        <f>SUM(AG488,AG692)</f>
        <v>0</v>
      </c>
      <c r="AH284" s="167">
        <f t="shared" si="451"/>
        <v>0</v>
      </c>
      <c r="AJ284" s="163">
        <f t="shared" ref="AJ284:AU284" si="565">SUM(AJ488,AJ692)</f>
        <v>0</v>
      </c>
      <c r="AK284" s="163">
        <f t="shared" si="565"/>
        <v>0</v>
      </c>
      <c r="AL284" s="163">
        <f t="shared" si="565"/>
        <v>0</v>
      </c>
      <c r="AM284" s="163">
        <f t="shared" si="565"/>
        <v>0</v>
      </c>
      <c r="AN284" s="163">
        <f t="shared" si="565"/>
        <v>0</v>
      </c>
      <c r="AO284" s="163">
        <f t="shared" si="565"/>
        <v>0</v>
      </c>
      <c r="AP284" s="163">
        <f t="shared" si="565"/>
        <v>0</v>
      </c>
      <c r="AQ284" s="163">
        <f t="shared" si="565"/>
        <v>0</v>
      </c>
      <c r="AR284" s="163">
        <f t="shared" si="565"/>
        <v>0</v>
      </c>
      <c r="AS284" s="163">
        <f t="shared" si="565"/>
        <v>0</v>
      </c>
      <c r="AT284" s="163">
        <f t="shared" si="565"/>
        <v>0</v>
      </c>
      <c r="AU284" s="163">
        <f t="shared" si="565"/>
        <v>0</v>
      </c>
      <c r="AV284" s="163">
        <f t="shared" si="548"/>
        <v>0</v>
      </c>
      <c r="AW284" s="168">
        <f t="shared" si="443"/>
        <v>0</v>
      </c>
      <c r="AY284" s="163">
        <f t="shared" si="444"/>
        <v>0</v>
      </c>
      <c r="AZ284" s="163">
        <f t="shared" si="445"/>
        <v>0</v>
      </c>
      <c r="BA284" s="163">
        <f t="shared" si="446"/>
        <v>0</v>
      </c>
      <c r="BB284" s="163">
        <f t="shared" si="447"/>
        <v>0</v>
      </c>
      <c r="BC284" s="163">
        <f t="shared" si="549"/>
        <v>0</v>
      </c>
      <c r="BD284" s="163">
        <f t="shared" si="448"/>
        <v>0</v>
      </c>
    </row>
    <row r="285" spans="2:56" x14ac:dyDescent="0.3">
      <c r="B285" s="179" t="s">
        <v>111</v>
      </c>
      <c r="C285" s="83">
        <f>SUM(C286:C288)</f>
        <v>0</v>
      </c>
      <c r="D285" s="84">
        <f>SUM(D286:D288)</f>
        <v>0</v>
      </c>
      <c r="E285" s="85">
        <f t="shared" ref="E285:E348" si="566">IFERROR(D285/C285,0)</f>
        <v>0</v>
      </c>
      <c r="F285" s="83">
        <f>SUM(F286:F288)</f>
        <v>0</v>
      </c>
      <c r="G285" s="84">
        <f>SUM(G286:G288)</f>
        <v>0</v>
      </c>
      <c r="H285" s="85">
        <f t="shared" ref="H285:H348" si="567">IFERROR(G285/F285,0)</f>
        <v>0</v>
      </c>
      <c r="I285" s="83">
        <f>SUM(I286:I288)</f>
        <v>0</v>
      </c>
      <c r="J285" s="86">
        <f>SUM(J286:J288)</f>
        <v>0</v>
      </c>
      <c r="K285" s="87">
        <f t="shared" ref="K285:K348" si="568">IFERROR(J285/I285,0)</f>
        <v>0</v>
      </c>
      <c r="L285" s="83">
        <f>SUM(L286:L288)</f>
        <v>0</v>
      </c>
      <c r="M285" s="86">
        <f>SUM(M286:M288)</f>
        <v>0</v>
      </c>
      <c r="N285" s="88">
        <f>SUM(N286:N288)</f>
        <v>0</v>
      </c>
      <c r="O285" s="83">
        <f t="shared" ref="O285:T285" si="569">SUM(O286:O288)</f>
        <v>0</v>
      </c>
      <c r="P285" s="88">
        <f t="shared" si="569"/>
        <v>0</v>
      </c>
      <c r="Q285" s="177">
        <f t="shared" si="569"/>
        <v>0</v>
      </c>
      <c r="R285" s="88">
        <f t="shared" si="569"/>
        <v>0</v>
      </c>
      <c r="S285" s="88">
        <f t="shared" si="569"/>
        <v>0</v>
      </c>
      <c r="T285" s="178">
        <f t="shared" si="569"/>
        <v>0</v>
      </c>
      <c r="U285" s="157"/>
      <c r="V285" s="83">
        <f>SUM(V286:V288)</f>
        <v>0</v>
      </c>
      <c r="W285" s="88">
        <f>SUM(W286:W288)</f>
        <v>0</v>
      </c>
      <c r="X285" s="177">
        <f t="shared" ref="X285:X348" si="570">SUM(V285:W285)</f>
        <v>0</v>
      </c>
      <c r="Y285" s="88">
        <f>SUM(Y286:Y288)</f>
        <v>0</v>
      </c>
      <c r="Z285" s="88">
        <f>SUM(Z286:Z288)</f>
        <v>0</v>
      </c>
      <c r="AA285" s="178">
        <f t="shared" si="450"/>
        <v>0</v>
      </c>
      <c r="AB285" s="157"/>
      <c r="AC285" s="83">
        <f>SUM(AC286:AC288)</f>
        <v>0</v>
      </c>
      <c r="AD285" s="88">
        <f>SUM(AD286:AD288)</f>
        <v>0</v>
      </c>
      <c r="AE285" s="177">
        <f t="shared" ref="AE285:AE348" si="571">SUM(AC285:AD285)</f>
        <v>0</v>
      </c>
      <c r="AF285" s="88">
        <f>SUM(AF286:AF288)</f>
        <v>0</v>
      </c>
      <c r="AG285" s="88">
        <f>SUM(AG286:AG288)</f>
        <v>0</v>
      </c>
      <c r="AH285" s="178">
        <f t="shared" si="451"/>
        <v>0</v>
      </c>
      <c r="AJ285" s="86">
        <f t="shared" ref="AJ285:AU285" si="572">SUM(AJ286:AJ288)</f>
        <v>0</v>
      </c>
      <c r="AK285" s="86">
        <f t="shared" si="572"/>
        <v>0</v>
      </c>
      <c r="AL285" s="86">
        <f t="shared" si="572"/>
        <v>0</v>
      </c>
      <c r="AM285" s="86">
        <f t="shared" si="572"/>
        <v>0</v>
      </c>
      <c r="AN285" s="86">
        <f t="shared" si="572"/>
        <v>0</v>
      </c>
      <c r="AO285" s="86">
        <f t="shared" si="572"/>
        <v>0</v>
      </c>
      <c r="AP285" s="86">
        <f t="shared" si="572"/>
        <v>0</v>
      </c>
      <c r="AQ285" s="86">
        <f t="shared" si="572"/>
        <v>0</v>
      </c>
      <c r="AR285" s="86">
        <f t="shared" si="572"/>
        <v>0</v>
      </c>
      <c r="AS285" s="86">
        <f t="shared" si="572"/>
        <v>0</v>
      </c>
      <c r="AT285" s="86">
        <f t="shared" si="572"/>
        <v>0</v>
      </c>
      <c r="AU285" s="86">
        <f t="shared" si="572"/>
        <v>0</v>
      </c>
      <c r="AV285" s="86">
        <f t="shared" si="548"/>
        <v>0</v>
      </c>
      <c r="AW285" s="93">
        <f t="shared" ref="AW285:AW348" si="573">T285-AV285</f>
        <v>0</v>
      </c>
      <c r="AY285" s="86">
        <f t="shared" ref="AY285:AY348" si="574">SUM(AJ285:AL285)</f>
        <v>0</v>
      </c>
      <c r="AZ285" s="86">
        <f t="shared" ref="AZ285:AZ348" si="575">SUM(AM285:AO285)</f>
        <v>0</v>
      </c>
      <c r="BA285" s="86">
        <f t="shared" ref="BA285:BA348" si="576">SUM(AP285:AR285)</f>
        <v>0</v>
      </c>
      <c r="BB285" s="86">
        <f t="shared" ref="BB285:BB348" si="577">SUM(AS285:AU285)</f>
        <v>0</v>
      </c>
      <c r="BC285" s="86">
        <f t="shared" si="549"/>
        <v>0</v>
      </c>
      <c r="BD285" s="86">
        <f t="shared" ref="BD285:BD348" si="578">T285-BC285</f>
        <v>0</v>
      </c>
    </row>
    <row r="286" spans="2:56" x14ac:dyDescent="0.3">
      <c r="B286" s="169" t="s">
        <v>112</v>
      </c>
      <c r="C286" s="170">
        <f t="shared" ref="C286:D288" si="579">SUM(C490,C694)</f>
        <v>0</v>
      </c>
      <c r="D286" s="171">
        <f t="shared" si="579"/>
        <v>0</v>
      </c>
      <c r="E286" s="172">
        <f t="shared" si="566"/>
        <v>0</v>
      </c>
      <c r="F286" s="170">
        <f t="shared" ref="F286:G288" si="580">SUM(F490,F694)</f>
        <v>0</v>
      </c>
      <c r="G286" s="171">
        <f t="shared" si="580"/>
        <v>0</v>
      </c>
      <c r="H286" s="172">
        <f t="shared" si="567"/>
        <v>0</v>
      </c>
      <c r="I286" s="170">
        <f t="shared" ref="I286:J288" si="581">SUM(I490,I694)</f>
        <v>0</v>
      </c>
      <c r="J286" s="173">
        <f t="shared" si="581"/>
        <v>0</v>
      </c>
      <c r="K286" s="174">
        <f t="shared" si="568"/>
        <v>0</v>
      </c>
      <c r="L286" s="170">
        <f>SUM(L490,L694)</f>
        <v>0</v>
      </c>
      <c r="M286" s="173">
        <f t="shared" ref="M286:T288" si="582">SUM(M490,M694)</f>
        <v>0</v>
      </c>
      <c r="N286" s="175">
        <f t="shared" si="582"/>
        <v>0</v>
      </c>
      <c r="O286" s="170">
        <f t="shared" si="582"/>
        <v>0</v>
      </c>
      <c r="P286" s="175">
        <f t="shared" si="582"/>
        <v>0</v>
      </c>
      <c r="Q286" s="166">
        <f t="shared" si="582"/>
        <v>0</v>
      </c>
      <c r="R286" s="175">
        <f t="shared" si="582"/>
        <v>0</v>
      </c>
      <c r="S286" s="175">
        <f t="shared" si="582"/>
        <v>0</v>
      </c>
      <c r="T286" s="167">
        <f t="shared" si="582"/>
        <v>0</v>
      </c>
      <c r="U286" s="157"/>
      <c r="V286" s="170">
        <f t="shared" ref="V286:W288" si="583">SUM(V490,V694)</f>
        <v>0</v>
      </c>
      <c r="W286" s="175">
        <f t="shared" si="583"/>
        <v>0</v>
      </c>
      <c r="X286" s="166">
        <f t="shared" si="570"/>
        <v>0</v>
      </c>
      <c r="Y286" s="175">
        <f t="shared" ref="Y286:Z288" si="584">SUM(Y490,Y694)</f>
        <v>0</v>
      </c>
      <c r="Z286" s="175">
        <f t="shared" si="584"/>
        <v>0</v>
      </c>
      <c r="AA286" s="167">
        <f t="shared" ref="AA286:AA349" si="585">SUM(X286:Z286)</f>
        <v>0</v>
      </c>
      <c r="AB286" s="157"/>
      <c r="AC286" s="170">
        <f t="shared" ref="AC286:AD288" si="586">SUM(AC490,AC694)</f>
        <v>0</v>
      </c>
      <c r="AD286" s="175">
        <f t="shared" si="586"/>
        <v>0</v>
      </c>
      <c r="AE286" s="166">
        <f t="shared" si="571"/>
        <v>0</v>
      </c>
      <c r="AF286" s="175">
        <f t="shared" ref="AF286:AG288" si="587">SUM(AF490,AF694)</f>
        <v>0</v>
      </c>
      <c r="AG286" s="175">
        <f t="shared" si="587"/>
        <v>0</v>
      </c>
      <c r="AH286" s="167">
        <f t="shared" ref="AH286:AH349" si="588">SUM(AE286:AG286)</f>
        <v>0</v>
      </c>
      <c r="AJ286" s="163">
        <f t="shared" ref="AJ286:AU288" si="589">SUM(AJ490,AJ694)</f>
        <v>0</v>
      </c>
      <c r="AK286" s="163">
        <f t="shared" si="589"/>
        <v>0</v>
      </c>
      <c r="AL286" s="163">
        <f t="shared" si="589"/>
        <v>0</v>
      </c>
      <c r="AM286" s="163">
        <f t="shared" si="589"/>
        <v>0</v>
      </c>
      <c r="AN286" s="163">
        <f t="shared" si="589"/>
        <v>0</v>
      </c>
      <c r="AO286" s="163">
        <f t="shared" si="589"/>
        <v>0</v>
      </c>
      <c r="AP286" s="163">
        <f t="shared" si="589"/>
        <v>0</v>
      </c>
      <c r="AQ286" s="163">
        <f t="shared" si="589"/>
        <v>0</v>
      </c>
      <c r="AR286" s="163">
        <f t="shared" si="589"/>
        <v>0</v>
      </c>
      <c r="AS286" s="163">
        <f t="shared" si="589"/>
        <v>0</v>
      </c>
      <c r="AT286" s="163">
        <f t="shared" si="589"/>
        <v>0</v>
      </c>
      <c r="AU286" s="163">
        <f t="shared" si="589"/>
        <v>0</v>
      </c>
      <c r="AV286" s="163">
        <f t="shared" si="548"/>
        <v>0</v>
      </c>
      <c r="AW286" s="168">
        <f t="shared" si="573"/>
        <v>0</v>
      </c>
      <c r="AY286" s="163">
        <f t="shared" si="574"/>
        <v>0</v>
      </c>
      <c r="AZ286" s="163">
        <f t="shared" si="575"/>
        <v>0</v>
      </c>
      <c r="BA286" s="163">
        <f t="shared" si="576"/>
        <v>0</v>
      </c>
      <c r="BB286" s="163">
        <f t="shared" si="577"/>
        <v>0</v>
      </c>
      <c r="BC286" s="163">
        <f t="shared" si="549"/>
        <v>0</v>
      </c>
      <c r="BD286" s="163">
        <f t="shared" si="578"/>
        <v>0</v>
      </c>
    </row>
    <row r="287" spans="2:56" x14ac:dyDescent="0.3">
      <c r="B287" s="169" t="s">
        <v>113</v>
      </c>
      <c r="C287" s="170">
        <f t="shared" si="579"/>
        <v>0</v>
      </c>
      <c r="D287" s="171">
        <f t="shared" si="579"/>
        <v>0</v>
      </c>
      <c r="E287" s="172">
        <f t="shared" si="566"/>
        <v>0</v>
      </c>
      <c r="F287" s="170">
        <f t="shared" si="580"/>
        <v>0</v>
      </c>
      <c r="G287" s="171">
        <f t="shared" si="580"/>
        <v>0</v>
      </c>
      <c r="H287" s="172">
        <f t="shared" si="567"/>
        <v>0</v>
      </c>
      <c r="I287" s="170">
        <f t="shared" si="581"/>
        <v>0</v>
      </c>
      <c r="J287" s="173">
        <f t="shared" si="581"/>
        <v>0</v>
      </c>
      <c r="K287" s="174">
        <f t="shared" si="568"/>
        <v>0</v>
      </c>
      <c r="L287" s="170">
        <f>SUM(L491,L695)</f>
        <v>0</v>
      </c>
      <c r="M287" s="173">
        <f t="shared" si="582"/>
        <v>0</v>
      </c>
      <c r="N287" s="175">
        <f t="shared" si="582"/>
        <v>0</v>
      </c>
      <c r="O287" s="170">
        <f t="shared" si="582"/>
        <v>0</v>
      </c>
      <c r="P287" s="175">
        <f t="shared" si="582"/>
        <v>0</v>
      </c>
      <c r="Q287" s="166">
        <f t="shared" si="582"/>
        <v>0</v>
      </c>
      <c r="R287" s="175">
        <f t="shared" si="582"/>
        <v>0</v>
      </c>
      <c r="S287" s="175">
        <f t="shared" si="582"/>
        <v>0</v>
      </c>
      <c r="T287" s="167">
        <f t="shared" si="582"/>
        <v>0</v>
      </c>
      <c r="U287" s="157"/>
      <c r="V287" s="170">
        <f t="shared" si="583"/>
        <v>0</v>
      </c>
      <c r="W287" s="175">
        <f t="shared" si="583"/>
        <v>0</v>
      </c>
      <c r="X287" s="166">
        <f t="shared" si="570"/>
        <v>0</v>
      </c>
      <c r="Y287" s="175">
        <f t="shared" si="584"/>
        <v>0</v>
      </c>
      <c r="Z287" s="175">
        <f t="shared" si="584"/>
        <v>0</v>
      </c>
      <c r="AA287" s="167">
        <f t="shared" si="585"/>
        <v>0</v>
      </c>
      <c r="AB287" s="157"/>
      <c r="AC287" s="170">
        <f t="shared" si="586"/>
        <v>0</v>
      </c>
      <c r="AD287" s="175">
        <f t="shared" si="586"/>
        <v>0</v>
      </c>
      <c r="AE287" s="166">
        <f t="shared" si="571"/>
        <v>0</v>
      </c>
      <c r="AF287" s="175">
        <f t="shared" si="587"/>
        <v>0</v>
      </c>
      <c r="AG287" s="175">
        <f t="shared" si="587"/>
        <v>0</v>
      </c>
      <c r="AH287" s="167">
        <f t="shared" si="588"/>
        <v>0</v>
      </c>
      <c r="AJ287" s="163">
        <f t="shared" si="589"/>
        <v>0</v>
      </c>
      <c r="AK287" s="163">
        <f t="shared" si="589"/>
        <v>0</v>
      </c>
      <c r="AL287" s="163">
        <f t="shared" si="589"/>
        <v>0</v>
      </c>
      <c r="AM287" s="163">
        <f t="shared" si="589"/>
        <v>0</v>
      </c>
      <c r="AN287" s="163">
        <f t="shared" si="589"/>
        <v>0</v>
      </c>
      <c r="AO287" s="163">
        <f t="shared" si="589"/>
        <v>0</v>
      </c>
      <c r="AP287" s="163">
        <f t="shared" si="589"/>
        <v>0</v>
      </c>
      <c r="AQ287" s="163">
        <f t="shared" si="589"/>
        <v>0</v>
      </c>
      <c r="AR287" s="163">
        <f t="shared" si="589"/>
        <v>0</v>
      </c>
      <c r="AS287" s="163">
        <f t="shared" si="589"/>
        <v>0</v>
      </c>
      <c r="AT287" s="163">
        <f t="shared" si="589"/>
        <v>0</v>
      </c>
      <c r="AU287" s="163">
        <f t="shared" si="589"/>
        <v>0</v>
      </c>
      <c r="AV287" s="163">
        <f t="shared" si="548"/>
        <v>0</v>
      </c>
      <c r="AW287" s="168">
        <f t="shared" si="573"/>
        <v>0</v>
      </c>
      <c r="AY287" s="163">
        <f t="shared" si="574"/>
        <v>0</v>
      </c>
      <c r="AZ287" s="163">
        <f t="shared" si="575"/>
        <v>0</v>
      </c>
      <c r="BA287" s="163">
        <f t="shared" si="576"/>
        <v>0</v>
      </c>
      <c r="BB287" s="163">
        <f t="shared" si="577"/>
        <v>0</v>
      </c>
      <c r="BC287" s="163">
        <f t="shared" si="549"/>
        <v>0</v>
      </c>
      <c r="BD287" s="163">
        <f t="shared" si="578"/>
        <v>0</v>
      </c>
    </row>
    <row r="288" spans="2:56" x14ac:dyDescent="0.3">
      <c r="B288" s="169" t="s">
        <v>114</v>
      </c>
      <c r="C288" s="170">
        <f t="shared" si="579"/>
        <v>0</v>
      </c>
      <c r="D288" s="171">
        <f t="shared" si="579"/>
        <v>0</v>
      </c>
      <c r="E288" s="172">
        <f t="shared" si="566"/>
        <v>0</v>
      </c>
      <c r="F288" s="170">
        <f t="shared" si="580"/>
        <v>0</v>
      </c>
      <c r="G288" s="171">
        <f t="shared" si="580"/>
        <v>0</v>
      </c>
      <c r="H288" s="172">
        <f t="shared" si="567"/>
        <v>0</v>
      </c>
      <c r="I288" s="170">
        <f t="shared" si="581"/>
        <v>0</v>
      </c>
      <c r="J288" s="173">
        <f t="shared" si="581"/>
        <v>0</v>
      </c>
      <c r="K288" s="174">
        <f t="shared" si="568"/>
        <v>0</v>
      </c>
      <c r="L288" s="170">
        <f>SUM(L492,L696)</f>
        <v>0</v>
      </c>
      <c r="M288" s="173">
        <f t="shared" si="582"/>
        <v>0</v>
      </c>
      <c r="N288" s="175">
        <f t="shared" si="582"/>
        <v>0</v>
      </c>
      <c r="O288" s="170">
        <f t="shared" si="582"/>
        <v>0</v>
      </c>
      <c r="P288" s="175">
        <f t="shared" si="582"/>
        <v>0</v>
      </c>
      <c r="Q288" s="166">
        <f t="shared" si="582"/>
        <v>0</v>
      </c>
      <c r="R288" s="175">
        <f t="shared" si="582"/>
        <v>0</v>
      </c>
      <c r="S288" s="175">
        <f t="shared" si="582"/>
        <v>0</v>
      </c>
      <c r="T288" s="167">
        <f t="shared" si="582"/>
        <v>0</v>
      </c>
      <c r="U288" s="157"/>
      <c r="V288" s="170">
        <f t="shared" si="583"/>
        <v>0</v>
      </c>
      <c r="W288" s="175">
        <f t="shared" si="583"/>
        <v>0</v>
      </c>
      <c r="X288" s="166">
        <f t="shared" si="570"/>
        <v>0</v>
      </c>
      <c r="Y288" s="175">
        <f t="shared" si="584"/>
        <v>0</v>
      </c>
      <c r="Z288" s="175">
        <f t="shared" si="584"/>
        <v>0</v>
      </c>
      <c r="AA288" s="167">
        <f t="shared" si="585"/>
        <v>0</v>
      </c>
      <c r="AB288" s="157"/>
      <c r="AC288" s="170">
        <f t="shared" si="586"/>
        <v>0</v>
      </c>
      <c r="AD288" s="175">
        <f t="shared" si="586"/>
        <v>0</v>
      </c>
      <c r="AE288" s="166">
        <f t="shared" si="571"/>
        <v>0</v>
      </c>
      <c r="AF288" s="175">
        <f t="shared" si="587"/>
        <v>0</v>
      </c>
      <c r="AG288" s="175">
        <f t="shared" si="587"/>
        <v>0</v>
      </c>
      <c r="AH288" s="167">
        <f t="shared" si="588"/>
        <v>0</v>
      </c>
      <c r="AJ288" s="163">
        <f t="shared" si="589"/>
        <v>0</v>
      </c>
      <c r="AK288" s="163">
        <f t="shared" si="589"/>
        <v>0</v>
      </c>
      <c r="AL288" s="163">
        <f t="shared" si="589"/>
        <v>0</v>
      </c>
      <c r="AM288" s="163">
        <f t="shared" si="589"/>
        <v>0</v>
      </c>
      <c r="AN288" s="163">
        <f t="shared" si="589"/>
        <v>0</v>
      </c>
      <c r="AO288" s="163">
        <f t="shared" si="589"/>
        <v>0</v>
      </c>
      <c r="AP288" s="163">
        <f t="shared" si="589"/>
        <v>0</v>
      </c>
      <c r="AQ288" s="163">
        <f t="shared" si="589"/>
        <v>0</v>
      </c>
      <c r="AR288" s="163">
        <f t="shared" si="589"/>
        <v>0</v>
      </c>
      <c r="AS288" s="163">
        <f t="shared" si="589"/>
        <v>0</v>
      </c>
      <c r="AT288" s="163">
        <f t="shared" si="589"/>
        <v>0</v>
      </c>
      <c r="AU288" s="163">
        <f t="shared" si="589"/>
        <v>0</v>
      </c>
      <c r="AV288" s="163">
        <f t="shared" si="548"/>
        <v>0</v>
      </c>
      <c r="AW288" s="168">
        <f t="shared" si="573"/>
        <v>0</v>
      </c>
      <c r="AY288" s="163">
        <f t="shared" si="574"/>
        <v>0</v>
      </c>
      <c r="AZ288" s="163">
        <f t="shared" si="575"/>
        <v>0</v>
      </c>
      <c r="BA288" s="163">
        <f t="shared" si="576"/>
        <v>0</v>
      </c>
      <c r="BB288" s="163">
        <f t="shared" si="577"/>
        <v>0</v>
      </c>
      <c r="BC288" s="163">
        <f t="shared" si="549"/>
        <v>0</v>
      </c>
      <c r="BD288" s="163">
        <f t="shared" si="578"/>
        <v>0</v>
      </c>
    </row>
    <row r="289" spans="2:56" x14ac:dyDescent="0.3">
      <c r="B289" s="179" t="s">
        <v>115</v>
      </c>
      <c r="C289" s="83">
        <f>SUM(C290:C292)</f>
        <v>0</v>
      </c>
      <c r="D289" s="84">
        <f>SUM(D290:D292)</f>
        <v>0</v>
      </c>
      <c r="E289" s="85">
        <f t="shared" si="566"/>
        <v>0</v>
      </c>
      <c r="F289" s="83">
        <f>SUM(F290:F292)</f>
        <v>0</v>
      </c>
      <c r="G289" s="84">
        <f>SUM(G290:G292)</f>
        <v>0</v>
      </c>
      <c r="H289" s="85">
        <f t="shared" si="567"/>
        <v>0</v>
      </c>
      <c r="I289" s="83">
        <f>SUM(I290:I292)</f>
        <v>0</v>
      </c>
      <c r="J289" s="86">
        <f>SUM(J290:J292)</f>
        <v>0</v>
      </c>
      <c r="K289" s="87">
        <f t="shared" si="568"/>
        <v>0</v>
      </c>
      <c r="L289" s="83">
        <f>SUM(L290:L292)</f>
        <v>0</v>
      </c>
      <c r="M289" s="86">
        <f>SUM(M290:M292)</f>
        <v>0</v>
      </c>
      <c r="N289" s="88">
        <f>SUM(N290:N292)</f>
        <v>0</v>
      </c>
      <c r="O289" s="83">
        <f t="shared" ref="O289:T289" si="590">SUM(O290:O292)</f>
        <v>0</v>
      </c>
      <c r="P289" s="88">
        <f t="shared" si="590"/>
        <v>0</v>
      </c>
      <c r="Q289" s="177">
        <f t="shared" si="590"/>
        <v>0</v>
      </c>
      <c r="R289" s="88">
        <f t="shared" si="590"/>
        <v>0</v>
      </c>
      <c r="S289" s="88">
        <f t="shared" si="590"/>
        <v>0</v>
      </c>
      <c r="T289" s="178">
        <f t="shared" si="590"/>
        <v>0</v>
      </c>
      <c r="U289" s="157"/>
      <c r="V289" s="83">
        <f>SUM(V290:V292)</f>
        <v>0</v>
      </c>
      <c r="W289" s="88">
        <f>SUM(W290:W292)</f>
        <v>0</v>
      </c>
      <c r="X289" s="177">
        <f t="shared" si="570"/>
        <v>0</v>
      </c>
      <c r="Y289" s="88">
        <f>SUM(Y290:Y292)</f>
        <v>0</v>
      </c>
      <c r="Z289" s="88">
        <f>SUM(Z290:Z292)</f>
        <v>0</v>
      </c>
      <c r="AA289" s="178">
        <f t="shared" si="585"/>
        <v>0</v>
      </c>
      <c r="AB289" s="157"/>
      <c r="AC289" s="83">
        <f>SUM(AC290:AC292)</f>
        <v>0</v>
      </c>
      <c r="AD289" s="88">
        <f>SUM(AD290:AD292)</f>
        <v>0</v>
      </c>
      <c r="AE289" s="177">
        <f t="shared" si="571"/>
        <v>0</v>
      </c>
      <c r="AF289" s="88">
        <f>SUM(AF290:AF292)</f>
        <v>0</v>
      </c>
      <c r="AG289" s="88">
        <f>SUM(AG290:AG292)</f>
        <v>0</v>
      </c>
      <c r="AH289" s="178">
        <f t="shared" si="588"/>
        <v>0</v>
      </c>
      <c r="AJ289" s="86">
        <f t="shared" ref="AJ289:AU289" si="591">SUM(AJ290:AJ292)</f>
        <v>0</v>
      </c>
      <c r="AK289" s="86">
        <f t="shared" si="591"/>
        <v>0</v>
      </c>
      <c r="AL289" s="86">
        <f t="shared" si="591"/>
        <v>0</v>
      </c>
      <c r="AM289" s="86">
        <f t="shared" si="591"/>
        <v>0</v>
      </c>
      <c r="AN289" s="86">
        <f t="shared" si="591"/>
        <v>0</v>
      </c>
      <c r="AO289" s="86">
        <f t="shared" si="591"/>
        <v>0</v>
      </c>
      <c r="AP289" s="86">
        <f t="shared" si="591"/>
        <v>0</v>
      </c>
      <c r="AQ289" s="86">
        <f t="shared" si="591"/>
        <v>0</v>
      </c>
      <c r="AR289" s="86">
        <f t="shared" si="591"/>
        <v>0</v>
      </c>
      <c r="AS289" s="86">
        <f t="shared" si="591"/>
        <v>0</v>
      </c>
      <c r="AT289" s="86">
        <f t="shared" si="591"/>
        <v>0</v>
      </c>
      <c r="AU289" s="86">
        <f t="shared" si="591"/>
        <v>0</v>
      </c>
      <c r="AV289" s="86">
        <f t="shared" si="548"/>
        <v>0</v>
      </c>
      <c r="AW289" s="93">
        <f t="shared" si="573"/>
        <v>0</v>
      </c>
      <c r="AY289" s="86">
        <f t="shared" si="574"/>
        <v>0</v>
      </c>
      <c r="AZ289" s="86">
        <f t="shared" si="575"/>
        <v>0</v>
      </c>
      <c r="BA289" s="86">
        <f t="shared" si="576"/>
        <v>0</v>
      </c>
      <c r="BB289" s="86">
        <f t="shared" si="577"/>
        <v>0</v>
      </c>
      <c r="BC289" s="86">
        <f t="shared" si="549"/>
        <v>0</v>
      </c>
      <c r="BD289" s="86">
        <f t="shared" si="578"/>
        <v>0</v>
      </c>
    </row>
    <row r="290" spans="2:56" x14ac:dyDescent="0.3">
      <c r="B290" s="169" t="s">
        <v>116</v>
      </c>
      <c r="C290" s="170">
        <f t="shared" ref="C290:D292" si="592">SUM(C494,C698)</f>
        <v>0</v>
      </c>
      <c r="D290" s="171">
        <f t="shared" si="592"/>
        <v>0</v>
      </c>
      <c r="E290" s="172">
        <f t="shared" si="566"/>
        <v>0</v>
      </c>
      <c r="F290" s="170">
        <f t="shared" ref="F290:G292" si="593">SUM(F494,F698)</f>
        <v>0</v>
      </c>
      <c r="G290" s="171">
        <f t="shared" si="593"/>
        <v>0</v>
      </c>
      <c r="H290" s="172">
        <f t="shared" si="567"/>
        <v>0</v>
      </c>
      <c r="I290" s="170">
        <f t="shared" ref="I290:J292" si="594">SUM(I494,I698)</f>
        <v>0</v>
      </c>
      <c r="J290" s="173">
        <f t="shared" si="594"/>
        <v>0</v>
      </c>
      <c r="K290" s="174">
        <f t="shared" si="568"/>
        <v>0</v>
      </c>
      <c r="L290" s="170">
        <f>SUM(L494,L698)</f>
        <v>0</v>
      </c>
      <c r="M290" s="173">
        <f t="shared" ref="M290:T292" si="595">SUM(M494,M698)</f>
        <v>0</v>
      </c>
      <c r="N290" s="175">
        <f t="shared" si="595"/>
        <v>0</v>
      </c>
      <c r="O290" s="170">
        <f t="shared" si="595"/>
        <v>0</v>
      </c>
      <c r="P290" s="175">
        <f t="shared" si="595"/>
        <v>0</v>
      </c>
      <c r="Q290" s="166">
        <f t="shared" si="595"/>
        <v>0</v>
      </c>
      <c r="R290" s="175">
        <f t="shared" si="595"/>
        <v>0</v>
      </c>
      <c r="S290" s="175">
        <f t="shared" si="595"/>
        <v>0</v>
      </c>
      <c r="T290" s="167">
        <f t="shared" si="595"/>
        <v>0</v>
      </c>
      <c r="U290" s="157"/>
      <c r="V290" s="170">
        <f t="shared" ref="V290:W292" si="596">SUM(V494,V698)</f>
        <v>0</v>
      </c>
      <c r="W290" s="175">
        <f t="shared" si="596"/>
        <v>0</v>
      </c>
      <c r="X290" s="166">
        <f t="shared" si="570"/>
        <v>0</v>
      </c>
      <c r="Y290" s="175">
        <f t="shared" ref="Y290:Z292" si="597">SUM(Y494,Y698)</f>
        <v>0</v>
      </c>
      <c r="Z290" s="175">
        <f t="shared" si="597"/>
        <v>0</v>
      </c>
      <c r="AA290" s="167">
        <f t="shared" si="585"/>
        <v>0</v>
      </c>
      <c r="AB290" s="157"/>
      <c r="AC290" s="170">
        <f t="shared" ref="AC290:AD292" si="598">SUM(AC494,AC698)</f>
        <v>0</v>
      </c>
      <c r="AD290" s="175">
        <f t="shared" si="598"/>
        <v>0</v>
      </c>
      <c r="AE290" s="166">
        <f t="shared" si="571"/>
        <v>0</v>
      </c>
      <c r="AF290" s="175">
        <f t="shared" ref="AF290:AG292" si="599">SUM(AF494,AF698)</f>
        <v>0</v>
      </c>
      <c r="AG290" s="175">
        <f t="shared" si="599"/>
        <v>0</v>
      </c>
      <c r="AH290" s="167">
        <f t="shared" si="588"/>
        <v>0</v>
      </c>
      <c r="AJ290" s="163">
        <f t="shared" ref="AJ290:AU292" si="600">SUM(AJ494,AJ698)</f>
        <v>0</v>
      </c>
      <c r="AK290" s="163">
        <f t="shared" si="600"/>
        <v>0</v>
      </c>
      <c r="AL290" s="163">
        <f t="shared" si="600"/>
        <v>0</v>
      </c>
      <c r="AM290" s="163">
        <f t="shared" si="600"/>
        <v>0</v>
      </c>
      <c r="AN290" s="163">
        <f t="shared" si="600"/>
        <v>0</v>
      </c>
      <c r="AO290" s="163">
        <f t="shared" si="600"/>
        <v>0</v>
      </c>
      <c r="AP290" s="163">
        <f t="shared" si="600"/>
        <v>0</v>
      </c>
      <c r="AQ290" s="163">
        <f t="shared" si="600"/>
        <v>0</v>
      </c>
      <c r="AR290" s="163">
        <f t="shared" si="600"/>
        <v>0</v>
      </c>
      <c r="AS290" s="163">
        <f t="shared" si="600"/>
        <v>0</v>
      </c>
      <c r="AT290" s="163">
        <f t="shared" si="600"/>
        <v>0</v>
      </c>
      <c r="AU290" s="163">
        <f t="shared" si="600"/>
        <v>0</v>
      </c>
      <c r="AV290" s="163">
        <f t="shared" si="548"/>
        <v>0</v>
      </c>
      <c r="AW290" s="168">
        <f t="shared" si="573"/>
        <v>0</v>
      </c>
      <c r="AY290" s="163">
        <f t="shared" si="574"/>
        <v>0</v>
      </c>
      <c r="AZ290" s="163">
        <f t="shared" si="575"/>
        <v>0</v>
      </c>
      <c r="BA290" s="163">
        <f t="shared" si="576"/>
        <v>0</v>
      </c>
      <c r="BB290" s="163">
        <f t="shared" si="577"/>
        <v>0</v>
      </c>
      <c r="BC290" s="163">
        <f t="shared" si="549"/>
        <v>0</v>
      </c>
      <c r="BD290" s="163">
        <f t="shared" si="578"/>
        <v>0</v>
      </c>
    </row>
    <row r="291" spans="2:56" x14ac:dyDescent="0.3">
      <c r="B291" s="169" t="s">
        <v>117</v>
      </c>
      <c r="C291" s="170">
        <f t="shared" si="592"/>
        <v>0</v>
      </c>
      <c r="D291" s="171">
        <f t="shared" si="592"/>
        <v>0</v>
      </c>
      <c r="E291" s="172">
        <f t="shared" si="566"/>
        <v>0</v>
      </c>
      <c r="F291" s="170">
        <f t="shared" si="593"/>
        <v>0</v>
      </c>
      <c r="G291" s="171">
        <f t="shared" si="593"/>
        <v>0</v>
      </c>
      <c r="H291" s="172">
        <f t="shared" si="567"/>
        <v>0</v>
      </c>
      <c r="I291" s="170">
        <f t="shared" si="594"/>
        <v>0</v>
      </c>
      <c r="J291" s="173">
        <f t="shared" si="594"/>
        <v>0</v>
      </c>
      <c r="K291" s="174">
        <f t="shared" si="568"/>
        <v>0</v>
      </c>
      <c r="L291" s="170">
        <f>SUM(L495,L699)</f>
        <v>0</v>
      </c>
      <c r="M291" s="173">
        <f t="shared" si="595"/>
        <v>0</v>
      </c>
      <c r="N291" s="175">
        <f t="shared" si="595"/>
        <v>0</v>
      </c>
      <c r="O291" s="170">
        <f t="shared" si="595"/>
        <v>0</v>
      </c>
      <c r="P291" s="175">
        <f t="shared" si="595"/>
        <v>0</v>
      </c>
      <c r="Q291" s="166">
        <f t="shared" si="595"/>
        <v>0</v>
      </c>
      <c r="R291" s="175">
        <f t="shared" si="595"/>
        <v>0</v>
      </c>
      <c r="S291" s="175">
        <f t="shared" si="595"/>
        <v>0</v>
      </c>
      <c r="T291" s="167">
        <f t="shared" si="595"/>
        <v>0</v>
      </c>
      <c r="U291" s="157"/>
      <c r="V291" s="170">
        <f t="shared" si="596"/>
        <v>0</v>
      </c>
      <c r="W291" s="175">
        <f t="shared" si="596"/>
        <v>0</v>
      </c>
      <c r="X291" s="166">
        <f t="shared" si="570"/>
        <v>0</v>
      </c>
      <c r="Y291" s="175">
        <f t="shared" si="597"/>
        <v>0</v>
      </c>
      <c r="Z291" s="175">
        <f t="shared" si="597"/>
        <v>0</v>
      </c>
      <c r="AA291" s="167">
        <f t="shared" si="585"/>
        <v>0</v>
      </c>
      <c r="AB291" s="157"/>
      <c r="AC291" s="170">
        <f t="shared" si="598"/>
        <v>0</v>
      </c>
      <c r="AD291" s="175">
        <f t="shared" si="598"/>
        <v>0</v>
      </c>
      <c r="AE291" s="166">
        <f t="shared" si="571"/>
        <v>0</v>
      </c>
      <c r="AF291" s="175">
        <f t="shared" si="599"/>
        <v>0</v>
      </c>
      <c r="AG291" s="175">
        <f t="shared" si="599"/>
        <v>0</v>
      </c>
      <c r="AH291" s="167">
        <f t="shared" si="588"/>
        <v>0</v>
      </c>
      <c r="AJ291" s="163">
        <f t="shared" si="600"/>
        <v>0</v>
      </c>
      <c r="AK291" s="163">
        <f t="shared" si="600"/>
        <v>0</v>
      </c>
      <c r="AL291" s="163">
        <f t="shared" si="600"/>
        <v>0</v>
      </c>
      <c r="AM291" s="163">
        <f t="shared" si="600"/>
        <v>0</v>
      </c>
      <c r="AN291" s="163">
        <f t="shared" si="600"/>
        <v>0</v>
      </c>
      <c r="AO291" s="163">
        <f t="shared" si="600"/>
        <v>0</v>
      </c>
      <c r="AP291" s="163">
        <f t="shared" si="600"/>
        <v>0</v>
      </c>
      <c r="AQ291" s="163">
        <f t="shared" si="600"/>
        <v>0</v>
      </c>
      <c r="AR291" s="163">
        <f t="shared" si="600"/>
        <v>0</v>
      </c>
      <c r="AS291" s="163">
        <f t="shared" si="600"/>
        <v>0</v>
      </c>
      <c r="AT291" s="163">
        <f t="shared" si="600"/>
        <v>0</v>
      </c>
      <c r="AU291" s="163">
        <f t="shared" si="600"/>
        <v>0</v>
      </c>
      <c r="AV291" s="163">
        <f t="shared" si="548"/>
        <v>0</v>
      </c>
      <c r="AW291" s="168">
        <f t="shared" si="573"/>
        <v>0</v>
      </c>
      <c r="AY291" s="163">
        <f t="shared" si="574"/>
        <v>0</v>
      </c>
      <c r="AZ291" s="163">
        <f t="shared" si="575"/>
        <v>0</v>
      </c>
      <c r="BA291" s="163">
        <f t="shared" si="576"/>
        <v>0</v>
      </c>
      <c r="BB291" s="163">
        <f t="shared" si="577"/>
        <v>0</v>
      </c>
      <c r="BC291" s="163">
        <f t="shared" si="549"/>
        <v>0</v>
      </c>
      <c r="BD291" s="163">
        <f t="shared" si="578"/>
        <v>0</v>
      </c>
    </row>
    <row r="292" spans="2:56" x14ac:dyDescent="0.3">
      <c r="B292" s="169" t="s">
        <v>118</v>
      </c>
      <c r="C292" s="170">
        <f t="shared" si="592"/>
        <v>0</v>
      </c>
      <c r="D292" s="171">
        <f t="shared" si="592"/>
        <v>0</v>
      </c>
      <c r="E292" s="172">
        <f t="shared" si="566"/>
        <v>0</v>
      </c>
      <c r="F292" s="170">
        <f t="shared" si="593"/>
        <v>0</v>
      </c>
      <c r="G292" s="171">
        <f t="shared" si="593"/>
        <v>0</v>
      </c>
      <c r="H292" s="172">
        <f t="shared" si="567"/>
        <v>0</v>
      </c>
      <c r="I292" s="170">
        <f t="shared" si="594"/>
        <v>0</v>
      </c>
      <c r="J292" s="173">
        <f t="shared" si="594"/>
        <v>0</v>
      </c>
      <c r="K292" s="174">
        <f t="shared" si="568"/>
        <v>0</v>
      </c>
      <c r="L292" s="170">
        <f>SUM(L496,L700)</f>
        <v>0</v>
      </c>
      <c r="M292" s="173">
        <f t="shared" si="595"/>
        <v>0</v>
      </c>
      <c r="N292" s="175">
        <f t="shared" si="595"/>
        <v>0</v>
      </c>
      <c r="O292" s="170">
        <f t="shared" si="595"/>
        <v>0</v>
      </c>
      <c r="P292" s="175">
        <f t="shared" si="595"/>
        <v>0</v>
      </c>
      <c r="Q292" s="166">
        <f t="shared" si="595"/>
        <v>0</v>
      </c>
      <c r="R292" s="175">
        <f t="shared" si="595"/>
        <v>0</v>
      </c>
      <c r="S292" s="175">
        <f t="shared" si="595"/>
        <v>0</v>
      </c>
      <c r="T292" s="167">
        <f t="shared" si="595"/>
        <v>0</v>
      </c>
      <c r="U292" s="157"/>
      <c r="V292" s="170">
        <f t="shared" si="596"/>
        <v>0</v>
      </c>
      <c r="W292" s="175">
        <f t="shared" si="596"/>
        <v>0</v>
      </c>
      <c r="X292" s="166">
        <f t="shared" si="570"/>
        <v>0</v>
      </c>
      <c r="Y292" s="175">
        <f t="shared" si="597"/>
        <v>0</v>
      </c>
      <c r="Z292" s="175">
        <f t="shared" si="597"/>
        <v>0</v>
      </c>
      <c r="AA292" s="167">
        <f t="shared" si="585"/>
        <v>0</v>
      </c>
      <c r="AB292" s="157"/>
      <c r="AC292" s="170">
        <f t="shared" si="598"/>
        <v>0</v>
      </c>
      <c r="AD292" s="175">
        <f t="shared" si="598"/>
        <v>0</v>
      </c>
      <c r="AE292" s="166">
        <f t="shared" si="571"/>
        <v>0</v>
      </c>
      <c r="AF292" s="175">
        <f t="shared" si="599"/>
        <v>0</v>
      </c>
      <c r="AG292" s="175">
        <f t="shared" si="599"/>
        <v>0</v>
      </c>
      <c r="AH292" s="167">
        <f t="shared" si="588"/>
        <v>0</v>
      </c>
      <c r="AJ292" s="163">
        <f t="shared" si="600"/>
        <v>0</v>
      </c>
      <c r="AK292" s="163">
        <f t="shared" si="600"/>
        <v>0</v>
      </c>
      <c r="AL292" s="163">
        <f t="shared" si="600"/>
        <v>0</v>
      </c>
      <c r="AM292" s="163">
        <f t="shared" si="600"/>
        <v>0</v>
      </c>
      <c r="AN292" s="163">
        <f t="shared" si="600"/>
        <v>0</v>
      </c>
      <c r="AO292" s="163">
        <f t="shared" si="600"/>
        <v>0</v>
      </c>
      <c r="AP292" s="163">
        <f t="shared" si="600"/>
        <v>0</v>
      </c>
      <c r="AQ292" s="163">
        <f t="shared" si="600"/>
        <v>0</v>
      </c>
      <c r="AR292" s="163">
        <f t="shared" si="600"/>
        <v>0</v>
      </c>
      <c r="AS292" s="163">
        <f t="shared" si="600"/>
        <v>0</v>
      </c>
      <c r="AT292" s="163">
        <f t="shared" si="600"/>
        <v>0</v>
      </c>
      <c r="AU292" s="163">
        <f t="shared" si="600"/>
        <v>0</v>
      </c>
      <c r="AV292" s="163">
        <f t="shared" si="548"/>
        <v>0</v>
      </c>
      <c r="AW292" s="168">
        <f t="shared" si="573"/>
        <v>0</v>
      </c>
      <c r="AY292" s="163">
        <f t="shared" si="574"/>
        <v>0</v>
      </c>
      <c r="AZ292" s="163">
        <f t="shared" si="575"/>
        <v>0</v>
      </c>
      <c r="BA292" s="163">
        <f t="shared" si="576"/>
        <v>0</v>
      </c>
      <c r="BB292" s="163">
        <f t="shared" si="577"/>
        <v>0</v>
      </c>
      <c r="BC292" s="163">
        <f t="shared" si="549"/>
        <v>0</v>
      </c>
      <c r="BD292" s="163">
        <f t="shared" si="578"/>
        <v>0</v>
      </c>
    </row>
    <row r="293" spans="2:56" x14ac:dyDescent="0.3">
      <c r="B293" s="179" t="s">
        <v>119</v>
      </c>
      <c r="C293" s="83">
        <f>SUM(C294)</f>
        <v>80500</v>
      </c>
      <c r="D293" s="84">
        <f>SUM(D294)</f>
        <v>40801.050000000003</v>
      </c>
      <c r="E293" s="85">
        <f t="shared" si="566"/>
        <v>0.50684534161490691</v>
      </c>
      <c r="F293" s="83">
        <f>SUM(F294)</f>
        <v>72000</v>
      </c>
      <c r="G293" s="84">
        <f>SUM(G294)</f>
        <v>70466.460000000006</v>
      </c>
      <c r="H293" s="85">
        <f t="shared" si="567"/>
        <v>0.97870083333333346</v>
      </c>
      <c r="I293" s="83">
        <f>SUM(I294)</f>
        <v>40732</v>
      </c>
      <c r="J293" s="86">
        <f>SUM(J294)</f>
        <v>37552.199999999997</v>
      </c>
      <c r="K293" s="87">
        <f t="shared" si="568"/>
        <v>0.92193361484827652</v>
      </c>
      <c r="L293" s="83">
        <f>SUM(L294)</f>
        <v>80000</v>
      </c>
      <c r="M293" s="86">
        <f>SUM(M294)</f>
        <v>80000</v>
      </c>
      <c r="N293" s="88">
        <f>SUM(N294)</f>
        <v>0</v>
      </c>
      <c r="O293" s="83">
        <f t="shared" ref="O293:T293" si="601">SUM(O294)</f>
        <v>80000</v>
      </c>
      <c r="P293" s="88">
        <f t="shared" si="601"/>
        <v>0</v>
      </c>
      <c r="Q293" s="177">
        <f t="shared" si="601"/>
        <v>80000</v>
      </c>
      <c r="R293" s="88">
        <f t="shared" si="601"/>
        <v>0</v>
      </c>
      <c r="S293" s="88">
        <f t="shared" si="601"/>
        <v>0</v>
      </c>
      <c r="T293" s="178">
        <f t="shared" si="601"/>
        <v>80000</v>
      </c>
      <c r="U293" s="157"/>
      <c r="V293" s="83">
        <f>SUM(V294)</f>
        <v>80000</v>
      </c>
      <c r="W293" s="88">
        <f>SUM(W294)</f>
        <v>0</v>
      </c>
      <c r="X293" s="177">
        <f t="shared" si="570"/>
        <v>80000</v>
      </c>
      <c r="Y293" s="88">
        <f>SUM(Y294)</f>
        <v>0</v>
      </c>
      <c r="Z293" s="88">
        <f>SUM(Z294)</f>
        <v>0</v>
      </c>
      <c r="AA293" s="178">
        <f t="shared" si="585"/>
        <v>80000</v>
      </c>
      <c r="AB293" s="157"/>
      <c r="AC293" s="83">
        <f>SUM(AC294)</f>
        <v>80000</v>
      </c>
      <c r="AD293" s="88">
        <f>SUM(AD294)</f>
        <v>0</v>
      </c>
      <c r="AE293" s="177">
        <f t="shared" si="571"/>
        <v>80000</v>
      </c>
      <c r="AF293" s="88">
        <f>SUM(AF294)</f>
        <v>0</v>
      </c>
      <c r="AG293" s="88">
        <f>SUM(AG294)</f>
        <v>0</v>
      </c>
      <c r="AH293" s="178">
        <f t="shared" si="588"/>
        <v>80000</v>
      </c>
      <c r="AJ293" s="86">
        <f t="shared" ref="AJ293:AU293" si="602">SUM(AJ294)</f>
        <v>0</v>
      </c>
      <c r="AK293" s="86">
        <f t="shared" si="602"/>
        <v>0</v>
      </c>
      <c r="AL293" s="86">
        <f t="shared" si="602"/>
        <v>80000</v>
      </c>
      <c r="AM293" s="86">
        <f t="shared" si="602"/>
        <v>0</v>
      </c>
      <c r="AN293" s="86">
        <f t="shared" si="602"/>
        <v>0</v>
      </c>
      <c r="AO293" s="86">
        <f t="shared" si="602"/>
        <v>0</v>
      </c>
      <c r="AP293" s="86">
        <f t="shared" si="602"/>
        <v>0</v>
      </c>
      <c r="AQ293" s="86">
        <f t="shared" si="602"/>
        <v>0</v>
      </c>
      <c r="AR293" s="86">
        <f t="shared" si="602"/>
        <v>0</v>
      </c>
      <c r="AS293" s="86">
        <f t="shared" si="602"/>
        <v>0</v>
      </c>
      <c r="AT293" s="86">
        <f t="shared" si="602"/>
        <v>0</v>
      </c>
      <c r="AU293" s="86">
        <f t="shared" si="602"/>
        <v>0</v>
      </c>
      <c r="AV293" s="86">
        <f t="shared" si="548"/>
        <v>80000</v>
      </c>
      <c r="AW293" s="93">
        <f t="shared" si="573"/>
        <v>0</v>
      </c>
      <c r="AY293" s="86">
        <f t="shared" si="574"/>
        <v>80000</v>
      </c>
      <c r="AZ293" s="86">
        <f t="shared" si="575"/>
        <v>0</v>
      </c>
      <c r="BA293" s="86">
        <f t="shared" si="576"/>
        <v>0</v>
      </c>
      <c r="BB293" s="86">
        <f t="shared" si="577"/>
        <v>0</v>
      </c>
      <c r="BC293" s="86">
        <f t="shared" si="549"/>
        <v>80000</v>
      </c>
      <c r="BD293" s="86">
        <f t="shared" si="578"/>
        <v>0</v>
      </c>
    </row>
    <row r="294" spans="2:56" x14ac:dyDescent="0.3">
      <c r="B294" s="169" t="s">
        <v>120</v>
      </c>
      <c r="C294" s="170">
        <f>SUM(C498,C702)</f>
        <v>80500</v>
      </c>
      <c r="D294" s="171">
        <f>SUM(D498,D702)</f>
        <v>40801.050000000003</v>
      </c>
      <c r="E294" s="172">
        <f t="shared" si="566"/>
        <v>0.50684534161490691</v>
      </c>
      <c r="F294" s="170">
        <f>SUM(F498,F702)</f>
        <v>72000</v>
      </c>
      <c r="G294" s="171">
        <f>SUM(G498,G702)</f>
        <v>70466.460000000006</v>
      </c>
      <c r="H294" s="172">
        <f t="shared" si="567"/>
        <v>0.97870083333333346</v>
      </c>
      <c r="I294" s="170">
        <f>SUM(I498,I702)</f>
        <v>40732</v>
      </c>
      <c r="J294" s="173">
        <f>SUM(J498,J702)</f>
        <v>37552.199999999997</v>
      </c>
      <c r="K294" s="174">
        <f t="shared" si="568"/>
        <v>0.92193361484827652</v>
      </c>
      <c r="L294" s="170">
        <f>SUM(L498,L702)</f>
        <v>80000</v>
      </c>
      <c r="M294" s="173">
        <f>SUM(M498,M702)</f>
        <v>80000</v>
      </c>
      <c r="N294" s="175">
        <f>SUM(N498,N702)</f>
        <v>0</v>
      </c>
      <c r="O294" s="170">
        <f t="shared" ref="O294:T294" si="603">SUM(O498,O702)</f>
        <v>80000</v>
      </c>
      <c r="P294" s="175">
        <f t="shared" si="603"/>
        <v>0</v>
      </c>
      <c r="Q294" s="166">
        <f t="shared" si="603"/>
        <v>80000</v>
      </c>
      <c r="R294" s="175">
        <f t="shared" si="603"/>
        <v>0</v>
      </c>
      <c r="S294" s="175">
        <f t="shared" si="603"/>
        <v>0</v>
      </c>
      <c r="T294" s="167">
        <f t="shared" si="603"/>
        <v>80000</v>
      </c>
      <c r="U294" s="157"/>
      <c r="V294" s="170">
        <f>SUM(V498,V702)</f>
        <v>80000</v>
      </c>
      <c r="W294" s="175">
        <f>SUM(W498,W702)</f>
        <v>0</v>
      </c>
      <c r="X294" s="166">
        <f t="shared" si="570"/>
        <v>80000</v>
      </c>
      <c r="Y294" s="175">
        <f>SUM(Y498,Y702)</f>
        <v>0</v>
      </c>
      <c r="Z294" s="175">
        <f>SUM(Z498,Z702)</f>
        <v>0</v>
      </c>
      <c r="AA294" s="167">
        <f t="shared" si="585"/>
        <v>80000</v>
      </c>
      <c r="AB294" s="157"/>
      <c r="AC294" s="170">
        <f>SUM(AC498,AC702)</f>
        <v>80000</v>
      </c>
      <c r="AD294" s="175">
        <f>SUM(AD498,AD702)</f>
        <v>0</v>
      </c>
      <c r="AE294" s="166">
        <f t="shared" si="571"/>
        <v>80000</v>
      </c>
      <c r="AF294" s="175">
        <f>SUM(AF498,AF702)</f>
        <v>0</v>
      </c>
      <c r="AG294" s="175">
        <f>SUM(AG498,AG702)</f>
        <v>0</v>
      </c>
      <c r="AH294" s="167">
        <f t="shared" si="588"/>
        <v>80000</v>
      </c>
      <c r="AJ294" s="163">
        <f t="shared" ref="AJ294:AU294" si="604">SUM(AJ498,AJ702)</f>
        <v>0</v>
      </c>
      <c r="AK294" s="163">
        <f t="shared" si="604"/>
        <v>0</v>
      </c>
      <c r="AL294" s="163">
        <f t="shared" si="604"/>
        <v>80000</v>
      </c>
      <c r="AM294" s="163">
        <f t="shared" si="604"/>
        <v>0</v>
      </c>
      <c r="AN294" s="163">
        <f t="shared" si="604"/>
        <v>0</v>
      </c>
      <c r="AO294" s="163">
        <f t="shared" si="604"/>
        <v>0</v>
      </c>
      <c r="AP294" s="163">
        <f t="shared" si="604"/>
        <v>0</v>
      </c>
      <c r="AQ294" s="163">
        <f t="shared" si="604"/>
        <v>0</v>
      </c>
      <c r="AR294" s="163">
        <f t="shared" si="604"/>
        <v>0</v>
      </c>
      <c r="AS294" s="163">
        <f t="shared" si="604"/>
        <v>0</v>
      </c>
      <c r="AT294" s="163">
        <f t="shared" si="604"/>
        <v>0</v>
      </c>
      <c r="AU294" s="163">
        <f t="shared" si="604"/>
        <v>0</v>
      </c>
      <c r="AV294" s="163">
        <f t="shared" si="548"/>
        <v>80000</v>
      </c>
      <c r="AW294" s="168">
        <f t="shared" si="573"/>
        <v>0</v>
      </c>
      <c r="AY294" s="163">
        <f t="shared" si="574"/>
        <v>80000</v>
      </c>
      <c r="AZ294" s="163">
        <f t="shared" si="575"/>
        <v>0</v>
      </c>
      <c r="BA294" s="163">
        <f t="shared" si="576"/>
        <v>0</v>
      </c>
      <c r="BB294" s="163">
        <f t="shared" si="577"/>
        <v>0</v>
      </c>
      <c r="BC294" s="163">
        <f t="shared" si="549"/>
        <v>80000</v>
      </c>
      <c r="BD294" s="163">
        <f t="shared" si="578"/>
        <v>0</v>
      </c>
    </row>
    <row r="295" spans="2:56" x14ac:dyDescent="0.3">
      <c r="B295" s="179" t="s">
        <v>121</v>
      </c>
      <c r="C295" s="83">
        <f>SUM(C296:C300)</f>
        <v>0</v>
      </c>
      <c r="D295" s="84">
        <f>SUM(D296:D300)</f>
        <v>0</v>
      </c>
      <c r="E295" s="85">
        <f t="shared" si="566"/>
        <v>0</v>
      </c>
      <c r="F295" s="83">
        <f>SUM(F296:F300)</f>
        <v>0</v>
      </c>
      <c r="G295" s="84">
        <f>SUM(G296:G300)</f>
        <v>0</v>
      </c>
      <c r="H295" s="85">
        <f t="shared" si="567"/>
        <v>0</v>
      </c>
      <c r="I295" s="83">
        <f>SUM(I296:I300)</f>
        <v>0</v>
      </c>
      <c r="J295" s="86">
        <f>SUM(J296:J300)</f>
        <v>0</v>
      </c>
      <c r="K295" s="87">
        <f t="shared" si="568"/>
        <v>0</v>
      </c>
      <c r="L295" s="83">
        <f>SUM(L296:L300)</f>
        <v>0</v>
      </c>
      <c r="M295" s="86">
        <f>SUM(M296:M300)</f>
        <v>0</v>
      </c>
      <c r="N295" s="88">
        <f>SUM(N296:N300)</f>
        <v>0</v>
      </c>
      <c r="O295" s="83">
        <f t="shared" ref="O295:T295" si="605">SUM(O296:O300)</f>
        <v>0</v>
      </c>
      <c r="P295" s="88">
        <f t="shared" si="605"/>
        <v>0</v>
      </c>
      <c r="Q295" s="177">
        <f t="shared" si="605"/>
        <v>0</v>
      </c>
      <c r="R295" s="88">
        <f t="shared" si="605"/>
        <v>0</v>
      </c>
      <c r="S295" s="88">
        <f t="shared" si="605"/>
        <v>0</v>
      </c>
      <c r="T295" s="178">
        <f t="shared" si="605"/>
        <v>0</v>
      </c>
      <c r="U295" s="157"/>
      <c r="V295" s="83">
        <f>SUM(V296:V300)</f>
        <v>0</v>
      </c>
      <c r="W295" s="88">
        <f>SUM(W296:W300)</f>
        <v>0</v>
      </c>
      <c r="X295" s="177">
        <f t="shared" si="570"/>
        <v>0</v>
      </c>
      <c r="Y295" s="88">
        <f>SUM(Y296:Y300)</f>
        <v>0</v>
      </c>
      <c r="Z295" s="88">
        <f>SUM(Z296:Z300)</f>
        <v>0</v>
      </c>
      <c r="AA295" s="178">
        <f t="shared" si="585"/>
        <v>0</v>
      </c>
      <c r="AB295" s="157"/>
      <c r="AC295" s="83">
        <f>SUM(AC296:AC300)</f>
        <v>0</v>
      </c>
      <c r="AD295" s="88">
        <f>SUM(AD296:AD300)</f>
        <v>0</v>
      </c>
      <c r="AE295" s="177">
        <f t="shared" si="571"/>
        <v>0</v>
      </c>
      <c r="AF295" s="88">
        <f>SUM(AF296:AF300)</f>
        <v>0</v>
      </c>
      <c r="AG295" s="88">
        <f>SUM(AG296:AG300)</f>
        <v>0</v>
      </c>
      <c r="AH295" s="178">
        <f t="shared" si="588"/>
        <v>0</v>
      </c>
      <c r="AJ295" s="86">
        <f t="shared" ref="AJ295:AU295" si="606">SUM(AJ296:AJ300)</f>
        <v>0</v>
      </c>
      <c r="AK295" s="86">
        <f t="shared" si="606"/>
        <v>0</v>
      </c>
      <c r="AL295" s="86">
        <f t="shared" si="606"/>
        <v>0</v>
      </c>
      <c r="AM295" s="86">
        <f t="shared" si="606"/>
        <v>0</v>
      </c>
      <c r="AN295" s="86">
        <f t="shared" si="606"/>
        <v>0</v>
      </c>
      <c r="AO295" s="86">
        <f t="shared" si="606"/>
        <v>0</v>
      </c>
      <c r="AP295" s="86">
        <f t="shared" si="606"/>
        <v>0</v>
      </c>
      <c r="AQ295" s="86">
        <f t="shared" si="606"/>
        <v>0</v>
      </c>
      <c r="AR295" s="86">
        <f t="shared" si="606"/>
        <v>0</v>
      </c>
      <c r="AS295" s="86">
        <f t="shared" si="606"/>
        <v>0</v>
      </c>
      <c r="AT295" s="86">
        <f t="shared" si="606"/>
        <v>0</v>
      </c>
      <c r="AU295" s="86">
        <f t="shared" si="606"/>
        <v>0</v>
      </c>
      <c r="AV295" s="86">
        <f t="shared" si="548"/>
        <v>0</v>
      </c>
      <c r="AW295" s="93">
        <f t="shared" si="573"/>
        <v>0</v>
      </c>
      <c r="AY295" s="86">
        <f t="shared" si="574"/>
        <v>0</v>
      </c>
      <c r="AZ295" s="86">
        <f t="shared" si="575"/>
        <v>0</v>
      </c>
      <c r="BA295" s="86">
        <f t="shared" si="576"/>
        <v>0</v>
      </c>
      <c r="BB295" s="86">
        <f t="shared" si="577"/>
        <v>0</v>
      </c>
      <c r="BC295" s="86">
        <f t="shared" si="549"/>
        <v>0</v>
      </c>
      <c r="BD295" s="86">
        <f t="shared" si="578"/>
        <v>0</v>
      </c>
    </row>
    <row r="296" spans="2:56" x14ac:dyDescent="0.3">
      <c r="B296" s="169" t="s">
        <v>122</v>
      </c>
      <c r="C296" s="170">
        <f t="shared" ref="C296:D300" si="607">SUM(C500,C704)</f>
        <v>0</v>
      </c>
      <c r="D296" s="171">
        <f t="shared" si="607"/>
        <v>0</v>
      </c>
      <c r="E296" s="172">
        <f t="shared" si="566"/>
        <v>0</v>
      </c>
      <c r="F296" s="170">
        <f t="shared" ref="F296:G300" si="608">SUM(F500,F704)</f>
        <v>0</v>
      </c>
      <c r="G296" s="171">
        <f t="shared" si="608"/>
        <v>0</v>
      </c>
      <c r="H296" s="172">
        <f t="shared" si="567"/>
        <v>0</v>
      </c>
      <c r="I296" s="170">
        <f t="shared" ref="I296:J300" si="609">SUM(I500,I704)</f>
        <v>0</v>
      </c>
      <c r="J296" s="173">
        <f t="shared" si="609"/>
        <v>0</v>
      </c>
      <c r="K296" s="174">
        <f t="shared" si="568"/>
        <v>0</v>
      </c>
      <c r="L296" s="170">
        <f>SUM(L500,L704)</f>
        <v>0</v>
      </c>
      <c r="M296" s="173">
        <f t="shared" ref="M296:T300" si="610">SUM(M500,M704)</f>
        <v>0</v>
      </c>
      <c r="N296" s="175">
        <f t="shared" si="610"/>
        <v>0</v>
      </c>
      <c r="O296" s="170">
        <f t="shared" si="610"/>
        <v>0</v>
      </c>
      <c r="P296" s="175">
        <f t="shared" si="610"/>
        <v>0</v>
      </c>
      <c r="Q296" s="166">
        <f t="shared" si="610"/>
        <v>0</v>
      </c>
      <c r="R296" s="175">
        <f t="shared" si="610"/>
        <v>0</v>
      </c>
      <c r="S296" s="175">
        <f t="shared" si="610"/>
        <v>0</v>
      </c>
      <c r="T296" s="167">
        <f t="shared" si="610"/>
        <v>0</v>
      </c>
      <c r="U296" s="157"/>
      <c r="V296" s="170">
        <f t="shared" ref="V296:W300" si="611">SUM(V500,V704)</f>
        <v>0</v>
      </c>
      <c r="W296" s="175">
        <f t="shared" si="611"/>
        <v>0</v>
      </c>
      <c r="X296" s="166">
        <f t="shared" si="570"/>
        <v>0</v>
      </c>
      <c r="Y296" s="175">
        <f t="shared" ref="Y296:Z300" si="612">SUM(Y500,Y704)</f>
        <v>0</v>
      </c>
      <c r="Z296" s="175">
        <f t="shared" si="612"/>
        <v>0</v>
      </c>
      <c r="AA296" s="167">
        <f t="shared" si="585"/>
        <v>0</v>
      </c>
      <c r="AB296" s="157"/>
      <c r="AC296" s="170">
        <f t="shared" ref="AC296:AD300" si="613">SUM(AC500,AC704)</f>
        <v>0</v>
      </c>
      <c r="AD296" s="175">
        <f t="shared" si="613"/>
        <v>0</v>
      </c>
      <c r="AE296" s="166">
        <f t="shared" si="571"/>
        <v>0</v>
      </c>
      <c r="AF296" s="175">
        <f t="shared" ref="AF296:AG300" si="614">SUM(AF500,AF704)</f>
        <v>0</v>
      </c>
      <c r="AG296" s="175">
        <f t="shared" si="614"/>
        <v>0</v>
      </c>
      <c r="AH296" s="167">
        <f t="shared" si="588"/>
        <v>0</v>
      </c>
      <c r="AJ296" s="163">
        <f t="shared" ref="AJ296:AU300" si="615">SUM(AJ500,AJ704)</f>
        <v>0</v>
      </c>
      <c r="AK296" s="163">
        <f t="shared" si="615"/>
        <v>0</v>
      </c>
      <c r="AL296" s="163">
        <f t="shared" si="615"/>
        <v>0</v>
      </c>
      <c r="AM296" s="163">
        <f t="shared" si="615"/>
        <v>0</v>
      </c>
      <c r="AN296" s="163">
        <f t="shared" si="615"/>
        <v>0</v>
      </c>
      <c r="AO296" s="163">
        <f t="shared" si="615"/>
        <v>0</v>
      </c>
      <c r="AP296" s="163">
        <f t="shared" si="615"/>
        <v>0</v>
      </c>
      <c r="AQ296" s="163">
        <f t="shared" si="615"/>
        <v>0</v>
      </c>
      <c r="AR296" s="163">
        <f t="shared" si="615"/>
        <v>0</v>
      </c>
      <c r="AS296" s="163">
        <f t="shared" si="615"/>
        <v>0</v>
      </c>
      <c r="AT296" s="163">
        <f t="shared" si="615"/>
        <v>0</v>
      </c>
      <c r="AU296" s="163">
        <f t="shared" si="615"/>
        <v>0</v>
      </c>
      <c r="AV296" s="163">
        <f t="shared" si="548"/>
        <v>0</v>
      </c>
      <c r="AW296" s="168">
        <f t="shared" si="573"/>
        <v>0</v>
      </c>
      <c r="AY296" s="163">
        <f t="shared" si="574"/>
        <v>0</v>
      </c>
      <c r="AZ296" s="163">
        <f t="shared" si="575"/>
        <v>0</v>
      </c>
      <c r="BA296" s="163">
        <f t="shared" si="576"/>
        <v>0</v>
      </c>
      <c r="BB296" s="163">
        <f t="shared" si="577"/>
        <v>0</v>
      </c>
      <c r="BC296" s="163">
        <f t="shared" si="549"/>
        <v>0</v>
      </c>
      <c r="BD296" s="163">
        <f t="shared" si="578"/>
        <v>0</v>
      </c>
    </row>
    <row r="297" spans="2:56" x14ac:dyDescent="0.3">
      <c r="B297" s="169" t="s">
        <v>123</v>
      </c>
      <c r="C297" s="170">
        <f t="shared" si="607"/>
        <v>0</v>
      </c>
      <c r="D297" s="171">
        <f t="shared" si="607"/>
        <v>0</v>
      </c>
      <c r="E297" s="172">
        <f t="shared" si="566"/>
        <v>0</v>
      </c>
      <c r="F297" s="170">
        <f t="shared" si="608"/>
        <v>0</v>
      </c>
      <c r="G297" s="171">
        <f t="shared" si="608"/>
        <v>0</v>
      </c>
      <c r="H297" s="172">
        <f t="shared" si="567"/>
        <v>0</v>
      </c>
      <c r="I297" s="170">
        <f t="shared" si="609"/>
        <v>0</v>
      </c>
      <c r="J297" s="173">
        <f t="shared" si="609"/>
        <v>0</v>
      </c>
      <c r="K297" s="174">
        <f t="shared" si="568"/>
        <v>0</v>
      </c>
      <c r="L297" s="170">
        <f>SUM(L501,L705)</f>
        <v>0</v>
      </c>
      <c r="M297" s="173">
        <f t="shared" si="610"/>
        <v>0</v>
      </c>
      <c r="N297" s="175">
        <f t="shared" si="610"/>
        <v>0</v>
      </c>
      <c r="O297" s="170">
        <f t="shared" si="610"/>
        <v>0</v>
      </c>
      <c r="P297" s="175">
        <f t="shared" si="610"/>
        <v>0</v>
      </c>
      <c r="Q297" s="166">
        <f t="shared" si="610"/>
        <v>0</v>
      </c>
      <c r="R297" s="175">
        <f t="shared" si="610"/>
        <v>0</v>
      </c>
      <c r="S297" s="175">
        <f t="shared" si="610"/>
        <v>0</v>
      </c>
      <c r="T297" s="167">
        <f t="shared" si="610"/>
        <v>0</v>
      </c>
      <c r="U297" s="157"/>
      <c r="V297" s="170">
        <f t="shared" si="611"/>
        <v>0</v>
      </c>
      <c r="W297" s="175">
        <f t="shared" si="611"/>
        <v>0</v>
      </c>
      <c r="X297" s="166">
        <f t="shared" si="570"/>
        <v>0</v>
      </c>
      <c r="Y297" s="175">
        <f t="shared" si="612"/>
        <v>0</v>
      </c>
      <c r="Z297" s="175">
        <f t="shared" si="612"/>
        <v>0</v>
      </c>
      <c r="AA297" s="167">
        <f t="shared" si="585"/>
        <v>0</v>
      </c>
      <c r="AB297" s="157"/>
      <c r="AC297" s="170">
        <f t="shared" si="613"/>
        <v>0</v>
      </c>
      <c r="AD297" s="175">
        <f t="shared" si="613"/>
        <v>0</v>
      </c>
      <c r="AE297" s="166">
        <f t="shared" si="571"/>
        <v>0</v>
      </c>
      <c r="AF297" s="175">
        <f t="shared" si="614"/>
        <v>0</v>
      </c>
      <c r="AG297" s="175">
        <f t="shared" si="614"/>
        <v>0</v>
      </c>
      <c r="AH297" s="167">
        <f t="shared" si="588"/>
        <v>0</v>
      </c>
      <c r="AJ297" s="163">
        <f t="shared" si="615"/>
        <v>0</v>
      </c>
      <c r="AK297" s="163">
        <f t="shared" si="615"/>
        <v>0</v>
      </c>
      <c r="AL297" s="163">
        <f t="shared" si="615"/>
        <v>0</v>
      </c>
      <c r="AM297" s="163">
        <f t="shared" si="615"/>
        <v>0</v>
      </c>
      <c r="AN297" s="163">
        <f t="shared" si="615"/>
        <v>0</v>
      </c>
      <c r="AO297" s="163">
        <f t="shared" si="615"/>
        <v>0</v>
      </c>
      <c r="AP297" s="163">
        <f t="shared" si="615"/>
        <v>0</v>
      </c>
      <c r="AQ297" s="163">
        <f t="shared" si="615"/>
        <v>0</v>
      </c>
      <c r="AR297" s="163">
        <f t="shared" si="615"/>
        <v>0</v>
      </c>
      <c r="AS297" s="163">
        <f t="shared" si="615"/>
        <v>0</v>
      </c>
      <c r="AT297" s="163">
        <f t="shared" si="615"/>
        <v>0</v>
      </c>
      <c r="AU297" s="163">
        <f t="shared" si="615"/>
        <v>0</v>
      </c>
      <c r="AV297" s="163">
        <f t="shared" si="548"/>
        <v>0</v>
      </c>
      <c r="AW297" s="168">
        <f t="shared" si="573"/>
        <v>0</v>
      </c>
      <c r="AY297" s="163">
        <f t="shared" si="574"/>
        <v>0</v>
      </c>
      <c r="AZ297" s="163">
        <f t="shared" si="575"/>
        <v>0</v>
      </c>
      <c r="BA297" s="163">
        <f t="shared" si="576"/>
        <v>0</v>
      </c>
      <c r="BB297" s="163">
        <f t="shared" si="577"/>
        <v>0</v>
      </c>
      <c r="BC297" s="163">
        <f t="shared" si="549"/>
        <v>0</v>
      </c>
      <c r="BD297" s="163">
        <f t="shared" si="578"/>
        <v>0</v>
      </c>
    </row>
    <row r="298" spans="2:56" x14ac:dyDescent="0.3">
      <c r="B298" s="169" t="s">
        <v>124</v>
      </c>
      <c r="C298" s="170">
        <f t="shared" si="607"/>
        <v>0</v>
      </c>
      <c r="D298" s="171">
        <f t="shared" si="607"/>
        <v>0</v>
      </c>
      <c r="E298" s="172">
        <f t="shared" si="566"/>
        <v>0</v>
      </c>
      <c r="F298" s="170">
        <f t="shared" si="608"/>
        <v>0</v>
      </c>
      <c r="G298" s="171">
        <f t="shared" si="608"/>
        <v>0</v>
      </c>
      <c r="H298" s="172">
        <f t="shared" si="567"/>
        <v>0</v>
      </c>
      <c r="I298" s="170">
        <f t="shared" si="609"/>
        <v>0</v>
      </c>
      <c r="J298" s="173">
        <f t="shared" si="609"/>
        <v>0</v>
      </c>
      <c r="K298" s="174">
        <f t="shared" si="568"/>
        <v>0</v>
      </c>
      <c r="L298" s="170">
        <f>SUM(L502,L706)</f>
        <v>0</v>
      </c>
      <c r="M298" s="173">
        <f t="shared" si="610"/>
        <v>0</v>
      </c>
      <c r="N298" s="175">
        <f t="shared" si="610"/>
        <v>0</v>
      </c>
      <c r="O298" s="170">
        <f t="shared" si="610"/>
        <v>0</v>
      </c>
      <c r="P298" s="175">
        <f t="shared" si="610"/>
        <v>0</v>
      </c>
      <c r="Q298" s="166">
        <f t="shared" si="610"/>
        <v>0</v>
      </c>
      <c r="R298" s="175">
        <f t="shared" si="610"/>
        <v>0</v>
      </c>
      <c r="S298" s="175">
        <f t="shared" si="610"/>
        <v>0</v>
      </c>
      <c r="T298" s="167">
        <f t="shared" si="610"/>
        <v>0</v>
      </c>
      <c r="U298" s="157"/>
      <c r="V298" s="170">
        <f t="shared" si="611"/>
        <v>0</v>
      </c>
      <c r="W298" s="175">
        <f t="shared" si="611"/>
        <v>0</v>
      </c>
      <c r="X298" s="166">
        <f t="shared" si="570"/>
        <v>0</v>
      </c>
      <c r="Y298" s="175">
        <f t="shared" si="612"/>
        <v>0</v>
      </c>
      <c r="Z298" s="175">
        <f t="shared" si="612"/>
        <v>0</v>
      </c>
      <c r="AA298" s="167">
        <f t="shared" si="585"/>
        <v>0</v>
      </c>
      <c r="AB298" s="157"/>
      <c r="AC298" s="170">
        <f t="shared" si="613"/>
        <v>0</v>
      </c>
      <c r="AD298" s="175">
        <f t="shared" si="613"/>
        <v>0</v>
      </c>
      <c r="AE298" s="166">
        <f t="shared" si="571"/>
        <v>0</v>
      </c>
      <c r="AF298" s="175">
        <f t="shared" si="614"/>
        <v>0</v>
      </c>
      <c r="AG298" s="175">
        <f t="shared" si="614"/>
        <v>0</v>
      </c>
      <c r="AH298" s="167">
        <f t="shared" si="588"/>
        <v>0</v>
      </c>
      <c r="AJ298" s="163">
        <f t="shared" si="615"/>
        <v>0</v>
      </c>
      <c r="AK298" s="163">
        <f t="shared" si="615"/>
        <v>0</v>
      </c>
      <c r="AL298" s="163">
        <f t="shared" si="615"/>
        <v>0</v>
      </c>
      <c r="AM298" s="163">
        <f t="shared" si="615"/>
        <v>0</v>
      </c>
      <c r="AN298" s="163">
        <f t="shared" si="615"/>
        <v>0</v>
      </c>
      <c r="AO298" s="163">
        <f t="shared" si="615"/>
        <v>0</v>
      </c>
      <c r="AP298" s="163">
        <f t="shared" si="615"/>
        <v>0</v>
      </c>
      <c r="AQ298" s="163">
        <f t="shared" si="615"/>
        <v>0</v>
      </c>
      <c r="AR298" s="163">
        <f t="shared" si="615"/>
        <v>0</v>
      </c>
      <c r="AS298" s="163">
        <f t="shared" si="615"/>
        <v>0</v>
      </c>
      <c r="AT298" s="163">
        <f t="shared" si="615"/>
        <v>0</v>
      </c>
      <c r="AU298" s="163">
        <f t="shared" si="615"/>
        <v>0</v>
      </c>
      <c r="AV298" s="163">
        <f t="shared" si="548"/>
        <v>0</v>
      </c>
      <c r="AW298" s="168">
        <f t="shared" si="573"/>
        <v>0</v>
      </c>
      <c r="AY298" s="163">
        <f t="shared" si="574"/>
        <v>0</v>
      </c>
      <c r="AZ298" s="163">
        <f t="shared" si="575"/>
        <v>0</v>
      </c>
      <c r="BA298" s="163">
        <f t="shared" si="576"/>
        <v>0</v>
      </c>
      <c r="BB298" s="163">
        <f t="shared" si="577"/>
        <v>0</v>
      </c>
      <c r="BC298" s="163">
        <f t="shared" si="549"/>
        <v>0</v>
      </c>
      <c r="BD298" s="163">
        <f t="shared" si="578"/>
        <v>0</v>
      </c>
    </row>
    <row r="299" spans="2:56" x14ac:dyDescent="0.3">
      <c r="B299" s="169" t="s">
        <v>125</v>
      </c>
      <c r="C299" s="170">
        <f t="shared" si="607"/>
        <v>0</v>
      </c>
      <c r="D299" s="171">
        <f t="shared" si="607"/>
        <v>0</v>
      </c>
      <c r="E299" s="172">
        <f t="shared" si="566"/>
        <v>0</v>
      </c>
      <c r="F299" s="170">
        <f t="shared" si="608"/>
        <v>0</v>
      </c>
      <c r="G299" s="171">
        <f t="shared" si="608"/>
        <v>0</v>
      </c>
      <c r="H299" s="172">
        <f t="shared" si="567"/>
        <v>0</v>
      </c>
      <c r="I299" s="170">
        <f t="shared" si="609"/>
        <v>0</v>
      </c>
      <c r="J299" s="173">
        <f t="shared" si="609"/>
        <v>0</v>
      </c>
      <c r="K299" s="174">
        <f t="shared" si="568"/>
        <v>0</v>
      </c>
      <c r="L299" s="170">
        <f>SUM(L503,L707)</f>
        <v>0</v>
      </c>
      <c r="M299" s="173">
        <f t="shared" si="610"/>
        <v>0</v>
      </c>
      <c r="N299" s="175">
        <f t="shared" si="610"/>
        <v>0</v>
      </c>
      <c r="O299" s="170">
        <f t="shared" si="610"/>
        <v>0</v>
      </c>
      <c r="P299" s="175">
        <f t="shared" si="610"/>
        <v>0</v>
      </c>
      <c r="Q299" s="166">
        <f t="shared" si="610"/>
        <v>0</v>
      </c>
      <c r="R299" s="175">
        <f t="shared" si="610"/>
        <v>0</v>
      </c>
      <c r="S299" s="175">
        <f t="shared" si="610"/>
        <v>0</v>
      </c>
      <c r="T299" s="167">
        <f t="shared" si="610"/>
        <v>0</v>
      </c>
      <c r="U299" s="157"/>
      <c r="V299" s="170">
        <f t="shared" si="611"/>
        <v>0</v>
      </c>
      <c r="W299" s="175">
        <f t="shared" si="611"/>
        <v>0</v>
      </c>
      <c r="X299" s="166">
        <f t="shared" si="570"/>
        <v>0</v>
      </c>
      <c r="Y299" s="175">
        <f t="shared" si="612"/>
        <v>0</v>
      </c>
      <c r="Z299" s="175">
        <f t="shared" si="612"/>
        <v>0</v>
      </c>
      <c r="AA299" s="167">
        <f t="shared" si="585"/>
        <v>0</v>
      </c>
      <c r="AB299" s="157"/>
      <c r="AC299" s="170">
        <f t="shared" si="613"/>
        <v>0</v>
      </c>
      <c r="AD299" s="175">
        <f t="shared" si="613"/>
        <v>0</v>
      </c>
      <c r="AE299" s="166">
        <f t="shared" si="571"/>
        <v>0</v>
      </c>
      <c r="AF299" s="175">
        <f t="shared" si="614"/>
        <v>0</v>
      </c>
      <c r="AG299" s="175">
        <f t="shared" si="614"/>
        <v>0</v>
      </c>
      <c r="AH299" s="167">
        <f t="shared" si="588"/>
        <v>0</v>
      </c>
      <c r="AJ299" s="163">
        <f t="shared" si="615"/>
        <v>0</v>
      </c>
      <c r="AK299" s="163">
        <f t="shared" si="615"/>
        <v>0</v>
      </c>
      <c r="AL299" s="163">
        <f t="shared" si="615"/>
        <v>0</v>
      </c>
      <c r="AM299" s="163">
        <f t="shared" si="615"/>
        <v>0</v>
      </c>
      <c r="AN299" s="163">
        <f t="shared" si="615"/>
        <v>0</v>
      </c>
      <c r="AO299" s="163">
        <f t="shared" si="615"/>
        <v>0</v>
      </c>
      <c r="AP299" s="163">
        <f t="shared" si="615"/>
        <v>0</v>
      </c>
      <c r="AQ299" s="163">
        <f t="shared" si="615"/>
        <v>0</v>
      </c>
      <c r="AR299" s="163">
        <f t="shared" si="615"/>
        <v>0</v>
      </c>
      <c r="AS299" s="163">
        <f t="shared" si="615"/>
        <v>0</v>
      </c>
      <c r="AT299" s="163">
        <f t="shared" si="615"/>
        <v>0</v>
      </c>
      <c r="AU299" s="163">
        <f t="shared" si="615"/>
        <v>0</v>
      </c>
      <c r="AV299" s="163">
        <f t="shared" si="548"/>
        <v>0</v>
      </c>
      <c r="AW299" s="168">
        <f t="shared" si="573"/>
        <v>0</v>
      </c>
      <c r="AY299" s="163">
        <f t="shared" si="574"/>
        <v>0</v>
      </c>
      <c r="AZ299" s="163">
        <f t="shared" si="575"/>
        <v>0</v>
      </c>
      <c r="BA299" s="163">
        <f t="shared" si="576"/>
        <v>0</v>
      </c>
      <c r="BB299" s="163">
        <f t="shared" si="577"/>
        <v>0</v>
      </c>
      <c r="BC299" s="163">
        <f t="shared" si="549"/>
        <v>0</v>
      </c>
      <c r="BD299" s="163">
        <f t="shared" si="578"/>
        <v>0</v>
      </c>
    </row>
    <row r="300" spans="2:56" x14ac:dyDescent="0.3">
      <c r="B300" s="169" t="s">
        <v>126</v>
      </c>
      <c r="C300" s="170">
        <f t="shared" si="607"/>
        <v>0</v>
      </c>
      <c r="D300" s="171">
        <f t="shared" si="607"/>
        <v>0</v>
      </c>
      <c r="E300" s="172">
        <f t="shared" si="566"/>
        <v>0</v>
      </c>
      <c r="F300" s="170">
        <f t="shared" si="608"/>
        <v>0</v>
      </c>
      <c r="G300" s="171">
        <f t="shared" si="608"/>
        <v>0</v>
      </c>
      <c r="H300" s="172">
        <f t="shared" si="567"/>
        <v>0</v>
      </c>
      <c r="I300" s="170">
        <f t="shared" si="609"/>
        <v>0</v>
      </c>
      <c r="J300" s="173">
        <f t="shared" si="609"/>
        <v>0</v>
      </c>
      <c r="K300" s="174">
        <f t="shared" si="568"/>
        <v>0</v>
      </c>
      <c r="L300" s="170">
        <f>SUM(L504,L708)</f>
        <v>0</v>
      </c>
      <c r="M300" s="173">
        <f t="shared" si="610"/>
        <v>0</v>
      </c>
      <c r="N300" s="175">
        <f t="shared" si="610"/>
        <v>0</v>
      </c>
      <c r="O300" s="170">
        <f t="shared" si="610"/>
        <v>0</v>
      </c>
      <c r="P300" s="175">
        <f t="shared" si="610"/>
        <v>0</v>
      </c>
      <c r="Q300" s="166">
        <f t="shared" si="610"/>
        <v>0</v>
      </c>
      <c r="R300" s="175">
        <f t="shared" si="610"/>
        <v>0</v>
      </c>
      <c r="S300" s="175">
        <f t="shared" si="610"/>
        <v>0</v>
      </c>
      <c r="T300" s="167">
        <f t="shared" si="610"/>
        <v>0</v>
      </c>
      <c r="U300" s="157"/>
      <c r="V300" s="170">
        <f t="shared" si="611"/>
        <v>0</v>
      </c>
      <c r="W300" s="175">
        <f t="shared" si="611"/>
        <v>0</v>
      </c>
      <c r="X300" s="166">
        <f t="shared" si="570"/>
        <v>0</v>
      </c>
      <c r="Y300" s="175">
        <f t="shared" si="612"/>
        <v>0</v>
      </c>
      <c r="Z300" s="175">
        <f t="shared" si="612"/>
        <v>0</v>
      </c>
      <c r="AA300" s="167">
        <f t="shared" si="585"/>
        <v>0</v>
      </c>
      <c r="AB300" s="157"/>
      <c r="AC300" s="170">
        <f t="shared" si="613"/>
        <v>0</v>
      </c>
      <c r="AD300" s="175">
        <f t="shared" si="613"/>
        <v>0</v>
      </c>
      <c r="AE300" s="166">
        <f t="shared" si="571"/>
        <v>0</v>
      </c>
      <c r="AF300" s="175">
        <f t="shared" si="614"/>
        <v>0</v>
      </c>
      <c r="AG300" s="175">
        <f t="shared" si="614"/>
        <v>0</v>
      </c>
      <c r="AH300" s="167">
        <f t="shared" si="588"/>
        <v>0</v>
      </c>
      <c r="AJ300" s="163">
        <f t="shared" si="615"/>
        <v>0</v>
      </c>
      <c r="AK300" s="163">
        <f t="shared" si="615"/>
        <v>0</v>
      </c>
      <c r="AL300" s="163">
        <f t="shared" si="615"/>
        <v>0</v>
      </c>
      <c r="AM300" s="163">
        <f t="shared" si="615"/>
        <v>0</v>
      </c>
      <c r="AN300" s="163">
        <f t="shared" si="615"/>
        <v>0</v>
      </c>
      <c r="AO300" s="163">
        <f t="shared" si="615"/>
        <v>0</v>
      </c>
      <c r="AP300" s="163">
        <f t="shared" si="615"/>
        <v>0</v>
      </c>
      <c r="AQ300" s="163">
        <f t="shared" si="615"/>
        <v>0</v>
      </c>
      <c r="AR300" s="163">
        <f t="shared" si="615"/>
        <v>0</v>
      </c>
      <c r="AS300" s="163">
        <f t="shared" si="615"/>
        <v>0</v>
      </c>
      <c r="AT300" s="163">
        <f t="shared" si="615"/>
        <v>0</v>
      </c>
      <c r="AU300" s="163">
        <f t="shared" si="615"/>
        <v>0</v>
      </c>
      <c r="AV300" s="163">
        <f t="shared" si="548"/>
        <v>0</v>
      </c>
      <c r="AW300" s="168">
        <f t="shared" si="573"/>
        <v>0</v>
      </c>
      <c r="AY300" s="163">
        <f t="shared" si="574"/>
        <v>0</v>
      </c>
      <c r="AZ300" s="163">
        <f t="shared" si="575"/>
        <v>0</v>
      </c>
      <c r="BA300" s="163">
        <f t="shared" si="576"/>
        <v>0</v>
      </c>
      <c r="BB300" s="163">
        <f t="shared" si="577"/>
        <v>0</v>
      </c>
      <c r="BC300" s="163">
        <f t="shared" si="549"/>
        <v>0</v>
      </c>
      <c r="BD300" s="163">
        <f t="shared" si="578"/>
        <v>0</v>
      </c>
    </row>
    <row r="301" spans="2:56" x14ac:dyDescent="0.3">
      <c r="B301" s="179" t="s">
        <v>127</v>
      </c>
      <c r="C301" s="83">
        <f>SUM(C302)</f>
        <v>0</v>
      </c>
      <c r="D301" s="84">
        <f>SUM(D302)</f>
        <v>0</v>
      </c>
      <c r="E301" s="85">
        <f t="shared" si="566"/>
        <v>0</v>
      </c>
      <c r="F301" s="83">
        <f>SUM(F302)</f>
        <v>0</v>
      </c>
      <c r="G301" s="84">
        <f>SUM(G302)</f>
        <v>0</v>
      </c>
      <c r="H301" s="85">
        <f t="shared" si="567"/>
        <v>0</v>
      </c>
      <c r="I301" s="83">
        <f>SUM(I302)</f>
        <v>0</v>
      </c>
      <c r="J301" s="86">
        <f>SUM(J302)</f>
        <v>0</v>
      </c>
      <c r="K301" s="87">
        <f t="shared" si="568"/>
        <v>0</v>
      </c>
      <c r="L301" s="83">
        <f>SUM(L302)</f>
        <v>0</v>
      </c>
      <c r="M301" s="86">
        <f>SUM(M302)</f>
        <v>0</v>
      </c>
      <c r="N301" s="88">
        <f>SUM(N302)</f>
        <v>0</v>
      </c>
      <c r="O301" s="83">
        <f t="shared" ref="O301:T301" si="616">SUM(O302)</f>
        <v>0</v>
      </c>
      <c r="P301" s="88">
        <f t="shared" si="616"/>
        <v>0</v>
      </c>
      <c r="Q301" s="177">
        <f t="shared" si="616"/>
        <v>0</v>
      </c>
      <c r="R301" s="88">
        <f t="shared" si="616"/>
        <v>0</v>
      </c>
      <c r="S301" s="88">
        <f t="shared" si="616"/>
        <v>0</v>
      </c>
      <c r="T301" s="178">
        <f t="shared" si="616"/>
        <v>0</v>
      </c>
      <c r="U301" s="157"/>
      <c r="V301" s="83">
        <f>SUM(V302)</f>
        <v>0</v>
      </c>
      <c r="W301" s="88">
        <f>SUM(W302)</f>
        <v>0</v>
      </c>
      <c r="X301" s="177">
        <f t="shared" si="570"/>
        <v>0</v>
      </c>
      <c r="Y301" s="88">
        <f>SUM(Y302)</f>
        <v>0</v>
      </c>
      <c r="Z301" s="88">
        <f>SUM(Z302)</f>
        <v>0</v>
      </c>
      <c r="AA301" s="178">
        <f t="shared" si="585"/>
        <v>0</v>
      </c>
      <c r="AB301" s="157"/>
      <c r="AC301" s="83">
        <f>SUM(AC302)</f>
        <v>0</v>
      </c>
      <c r="AD301" s="88">
        <f>SUM(AD302)</f>
        <v>0</v>
      </c>
      <c r="AE301" s="177">
        <f t="shared" si="571"/>
        <v>0</v>
      </c>
      <c r="AF301" s="88">
        <f>SUM(AF302)</f>
        <v>0</v>
      </c>
      <c r="AG301" s="88">
        <f>SUM(AG302)</f>
        <v>0</v>
      </c>
      <c r="AH301" s="178">
        <f t="shared" si="588"/>
        <v>0</v>
      </c>
      <c r="AJ301" s="86">
        <f t="shared" ref="AJ301:AU301" si="617">SUM(AJ302)</f>
        <v>0</v>
      </c>
      <c r="AK301" s="86">
        <f t="shared" si="617"/>
        <v>0</v>
      </c>
      <c r="AL301" s="86">
        <f t="shared" si="617"/>
        <v>0</v>
      </c>
      <c r="AM301" s="86">
        <f t="shared" si="617"/>
        <v>0</v>
      </c>
      <c r="AN301" s="86">
        <f t="shared" si="617"/>
        <v>0</v>
      </c>
      <c r="AO301" s="86">
        <f t="shared" si="617"/>
        <v>0</v>
      </c>
      <c r="AP301" s="86">
        <f t="shared" si="617"/>
        <v>0</v>
      </c>
      <c r="AQ301" s="86">
        <f t="shared" si="617"/>
        <v>0</v>
      </c>
      <c r="AR301" s="86">
        <f t="shared" si="617"/>
        <v>0</v>
      </c>
      <c r="AS301" s="86">
        <f t="shared" si="617"/>
        <v>0</v>
      </c>
      <c r="AT301" s="86">
        <f t="shared" si="617"/>
        <v>0</v>
      </c>
      <c r="AU301" s="86">
        <f t="shared" si="617"/>
        <v>0</v>
      </c>
      <c r="AV301" s="86">
        <f t="shared" si="548"/>
        <v>0</v>
      </c>
      <c r="AW301" s="93">
        <f t="shared" si="573"/>
        <v>0</v>
      </c>
      <c r="AY301" s="86">
        <f t="shared" si="574"/>
        <v>0</v>
      </c>
      <c r="AZ301" s="86">
        <f t="shared" si="575"/>
        <v>0</v>
      </c>
      <c r="BA301" s="86">
        <f t="shared" si="576"/>
        <v>0</v>
      </c>
      <c r="BB301" s="86">
        <f t="shared" si="577"/>
        <v>0</v>
      </c>
      <c r="BC301" s="86">
        <f t="shared" si="549"/>
        <v>0</v>
      </c>
      <c r="BD301" s="86">
        <f t="shared" si="578"/>
        <v>0</v>
      </c>
    </row>
    <row r="302" spans="2:56" x14ac:dyDescent="0.3">
      <c r="B302" s="169" t="s">
        <v>105</v>
      </c>
      <c r="C302" s="170">
        <f>SUM(C506,C710)</f>
        <v>0</v>
      </c>
      <c r="D302" s="171">
        <f>SUM(D506,D710)</f>
        <v>0</v>
      </c>
      <c r="E302" s="172">
        <f t="shared" si="566"/>
        <v>0</v>
      </c>
      <c r="F302" s="170">
        <f>SUM(F506,F710)</f>
        <v>0</v>
      </c>
      <c r="G302" s="171">
        <f>SUM(G506,G710)</f>
        <v>0</v>
      </c>
      <c r="H302" s="172">
        <f t="shared" si="567"/>
        <v>0</v>
      </c>
      <c r="I302" s="170">
        <f>SUM(I506,I710)</f>
        <v>0</v>
      </c>
      <c r="J302" s="173">
        <f>SUM(J506,J710)</f>
        <v>0</v>
      </c>
      <c r="K302" s="174">
        <f t="shared" si="568"/>
        <v>0</v>
      </c>
      <c r="L302" s="170">
        <f>SUM(L506,L710)</f>
        <v>0</v>
      </c>
      <c r="M302" s="173">
        <f>SUM(M506,M710)</f>
        <v>0</v>
      </c>
      <c r="N302" s="175">
        <f>SUM(N506,N710)</f>
        <v>0</v>
      </c>
      <c r="O302" s="170">
        <f t="shared" ref="O302:T302" si="618">SUM(O506,O710)</f>
        <v>0</v>
      </c>
      <c r="P302" s="175">
        <f t="shared" si="618"/>
        <v>0</v>
      </c>
      <c r="Q302" s="166">
        <f t="shared" si="618"/>
        <v>0</v>
      </c>
      <c r="R302" s="175">
        <f t="shared" si="618"/>
        <v>0</v>
      </c>
      <c r="S302" s="175">
        <f t="shared" si="618"/>
        <v>0</v>
      </c>
      <c r="T302" s="167">
        <f t="shared" si="618"/>
        <v>0</v>
      </c>
      <c r="U302" s="157"/>
      <c r="V302" s="170">
        <f>SUM(V506,V710)</f>
        <v>0</v>
      </c>
      <c r="W302" s="175">
        <f>SUM(W506,W710)</f>
        <v>0</v>
      </c>
      <c r="X302" s="166">
        <f t="shared" si="570"/>
        <v>0</v>
      </c>
      <c r="Y302" s="175">
        <f>SUM(Y506,Y710)</f>
        <v>0</v>
      </c>
      <c r="Z302" s="175">
        <f>SUM(Z506,Z710)</f>
        <v>0</v>
      </c>
      <c r="AA302" s="167">
        <f t="shared" si="585"/>
        <v>0</v>
      </c>
      <c r="AB302" s="157"/>
      <c r="AC302" s="170">
        <f>SUM(AC506,AC710)</f>
        <v>0</v>
      </c>
      <c r="AD302" s="175">
        <f>SUM(AD506,AD710)</f>
        <v>0</v>
      </c>
      <c r="AE302" s="166">
        <f t="shared" si="571"/>
        <v>0</v>
      </c>
      <c r="AF302" s="175">
        <f>SUM(AF506,AF710)</f>
        <v>0</v>
      </c>
      <c r="AG302" s="175">
        <f>SUM(AG506,AG710)</f>
        <v>0</v>
      </c>
      <c r="AH302" s="167">
        <f t="shared" si="588"/>
        <v>0</v>
      </c>
      <c r="AJ302" s="163">
        <f t="shared" ref="AJ302:AU302" si="619">SUM(AJ506,AJ710)</f>
        <v>0</v>
      </c>
      <c r="AK302" s="163">
        <f t="shared" si="619"/>
        <v>0</v>
      </c>
      <c r="AL302" s="163">
        <f t="shared" si="619"/>
        <v>0</v>
      </c>
      <c r="AM302" s="163">
        <f t="shared" si="619"/>
        <v>0</v>
      </c>
      <c r="AN302" s="163">
        <f t="shared" si="619"/>
        <v>0</v>
      </c>
      <c r="AO302" s="163">
        <f t="shared" si="619"/>
        <v>0</v>
      </c>
      <c r="AP302" s="163">
        <f t="shared" si="619"/>
        <v>0</v>
      </c>
      <c r="AQ302" s="163">
        <f t="shared" si="619"/>
        <v>0</v>
      </c>
      <c r="AR302" s="163">
        <f t="shared" si="619"/>
        <v>0</v>
      </c>
      <c r="AS302" s="163">
        <f t="shared" si="619"/>
        <v>0</v>
      </c>
      <c r="AT302" s="163">
        <f t="shared" si="619"/>
        <v>0</v>
      </c>
      <c r="AU302" s="163">
        <f t="shared" si="619"/>
        <v>0</v>
      </c>
      <c r="AV302" s="163">
        <f t="shared" si="548"/>
        <v>0</v>
      </c>
      <c r="AW302" s="168">
        <f t="shared" si="573"/>
        <v>0</v>
      </c>
      <c r="AY302" s="163">
        <f t="shared" si="574"/>
        <v>0</v>
      </c>
      <c r="AZ302" s="163">
        <f t="shared" si="575"/>
        <v>0</v>
      </c>
      <c r="BA302" s="163">
        <f t="shared" si="576"/>
        <v>0</v>
      </c>
      <c r="BB302" s="163">
        <f t="shared" si="577"/>
        <v>0</v>
      </c>
      <c r="BC302" s="163">
        <f t="shared" si="549"/>
        <v>0</v>
      </c>
      <c r="BD302" s="163">
        <f t="shared" si="578"/>
        <v>0</v>
      </c>
    </row>
    <row r="303" spans="2:56" x14ac:dyDescent="0.3">
      <c r="B303" s="179" t="s">
        <v>128</v>
      </c>
      <c r="C303" s="83">
        <f>SUM(C304)</f>
        <v>0</v>
      </c>
      <c r="D303" s="84">
        <f>SUM(D304)</f>
        <v>0</v>
      </c>
      <c r="E303" s="85">
        <f t="shared" si="566"/>
        <v>0</v>
      </c>
      <c r="F303" s="83">
        <f>SUM(F304)</f>
        <v>0</v>
      </c>
      <c r="G303" s="84">
        <f>SUM(G304)</f>
        <v>0</v>
      </c>
      <c r="H303" s="85">
        <f t="shared" si="567"/>
        <v>0</v>
      </c>
      <c r="I303" s="83">
        <f>SUM(I304)</f>
        <v>0</v>
      </c>
      <c r="J303" s="86">
        <f>SUM(J304)</f>
        <v>0</v>
      </c>
      <c r="K303" s="87">
        <f t="shared" si="568"/>
        <v>0</v>
      </c>
      <c r="L303" s="83">
        <f>SUM(L304)</f>
        <v>0</v>
      </c>
      <c r="M303" s="86">
        <f>SUM(M304)</f>
        <v>0</v>
      </c>
      <c r="N303" s="88">
        <f>SUM(N304)</f>
        <v>0</v>
      </c>
      <c r="O303" s="83">
        <f t="shared" ref="O303:T303" si="620">SUM(O304)</f>
        <v>0</v>
      </c>
      <c r="P303" s="88">
        <f t="shared" si="620"/>
        <v>0</v>
      </c>
      <c r="Q303" s="177">
        <f t="shared" si="620"/>
        <v>0</v>
      </c>
      <c r="R303" s="88">
        <f t="shared" si="620"/>
        <v>0</v>
      </c>
      <c r="S303" s="88">
        <f t="shared" si="620"/>
        <v>0</v>
      </c>
      <c r="T303" s="178">
        <f t="shared" si="620"/>
        <v>0</v>
      </c>
      <c r="U303" s="157"/>
      <c r="V303" s="83">
        <f>SUM(V304)</f>
        <v>0</v>
      </c>
      <c r="W303" s="88">
        <f>SUM(W304)</f>
        <v>0</v>
      </c>
      <c r="X303" s="177">
        <f t="shared" si="570"/>
        <v>0</v>
      </c>
      <c r="Y303" s="88">
        <f>SUM(Y304)</f>
        <v>0</v>
      </c>
      <c r="Z303" s="88">
        <f>SUM(Z304)</f>
        <v>0</v>
      </c>
      <c r="AA303" s="178">
        <f t="shared" si="585"/>
        <v>0</v>
      </c>
      <c r="AB303" s="157"/>
      <c r="AC303" s="83">
        <f>SUM(AC304)</f>
        <v>0</v>
      </c>
      <c r="AD303" s="88">
        <f>SUM(AD304)</f>
        <v>0</v>
      </c>
      <c r="AE303" s="177">
        <f t="shared" si="571"/>
        <v>0</v>
      </c>
      <c r="AF303" s="88">
        <f>SUM(AF304)</f>
        <v>0</v>
      </c>
      <c r="AG303" s="88">
        <f>SUM(AG304)</f>
        <v>0</v>
      </c>
      <c r="AH303" s="178">
        <f t="shared" si="588"/>
        <v>0</v>
      </c>
      <c r="AJ303" s="86">
        <f t="shared" ref="AJ303:AU303" si="621">SUM(AJ304)</f>
        <v>0</v>
      </c>
      <c r="AK303" s="86">
        <f t="shared" si="621"/>
        <v>0</v>
      </c>
      <c r="AL303" s="86">
        <f t="shared" si="621"/>
        <v>0</v>
      </c>
      <c r="AM303" s="86">
        <f t="shared" si="621"/>
        <v>0</v>
      </c>
      <c r="AN303" s="86">
        <f t="shared" si="621"/>
        <v>0</v>
      </c>
      <c r="AO303" s="86">
        <f t="shared" si="621"/>
        <v>0</v>
      </c>
      <c r="AP303" s="86">
        <f t="shared" si="621"/>
        <v>0</v>
      </c>
      <c r="AQ303" s="86">
        <f t="shared" si="621"/>
        <v>0</v>
      </c>
      <c r="AR303" s="86">
        <f t="shared" si="621"/>
        <v>0</v>
      </c>
      <c r="AS303" s="86">
        <f t="shared" si="621"/>
        <v>0</v>
      </c>
      <c r="AT303" s="86">
        <f t="shared" si="621"/>
        <v>0</v>
      </c>
      <c r="AU303" s="86">
        <f t="shared" si="621"/>
        <v>0</v>
      </c>
      <c r="AV303" s="86">
        <f t="shared" si="548"/>
        <v>0</v>
      </c>
      <c r="AW303" s="93">
        <f t="shared" si="573"/>
        <v>0</v>
      </c>
      <c r="AY303" s="86">
        <f t="shared" si="574"/>
        <v>0</v>
      </c>
      <c r="AZ303" s="86">
        <f t="shared" si="575"/>
        <v>0</v>
      </c>
      <c r="BA303" s="86">
        <f t="shared" si="576"/>
        <v>0</v>
      </c>
      <c r="BB303" s="86">
        <f t="shared" si="577"/>
        <v>0</v>
      </c>
      <c r="BC303" s="86">
        <f t="shared" si="549"/>
        <v>0</v>
      </c>
      <c r="BD303" s="86">
        <f t="shared" si="578"/>
        <v>0</v>
      </c>
    </row>
    <row r="304" spans="2:56" x14ac:dyDescent="0.3">
      <c r="B304" s="169" t="s">
        <v>105</v>
      </c>
      <c r="C304" s="170">
        <f>SUM(C508,C712)</f>
        <v>0</v>
      </c>
      <c r="D304" s="171">
        <f>SUM(D508,D712)</f>
        <v>0</v>
      </c>
      <c r="E304" s="172">
        <f t="shared" si="566"/>
        <v>0</v>
      </c>
      <c r="F304" s="170">
        <f>SUM(F508,F712)</f>
        <v>0</v>
      </c>
      <c r="G304" s="171">
        <f>SUM(G508,G712)</f>
        <v>0</v>
      </c>
      <c r="H304" s="172">
        <f t="shared" si="567"/>
        <v>0</v>
      </c>
      <c r="I304" s="170">
        <f>SUM(I508,I712)</f>
        <v>0</v>
      </c>
      <c r="J304" s="173">
        <f>SUM(J508,J712)</f>
        <v>0</v>
      </c>
      <c r="K304" s="174">
        <f t="shared" si="568"/>
        <v>0</v>
      </c>
      <c r="L304" s="170">
        <f>SUM(L508,L712)</f>
        <v>0</v>
      </c>
      <c r="M304" s="173">
        <f>SUM(M508,M712)</f>
        <v>0</v>
      </c>
      <c r="N304" s="175">
        <f>SUM(N508,N712)</f>
        <v>0</v>
      </c>
      <c r="O304" s="170">
        <f t="shared" ref="O304:T304" si="622">SUM(O508,O712)</f>
        <v>0</v>
      </c>
      <c r="P304" s="175">
        <f t="shared" si="622"/>
        <v>0</v>
      </c>
      <c r="Q304" s="166">
        <f t="shared" si="622"/>
        <v>0</v>
      </c>
      <c r="R304" s="175">
        <f t="shared" si="622"/>
        <v>0</v>
      </c>
      <c r="S304" s="175">
        <f t="shared" si="622"/>
        <v>0</v>
      </c>
      <c r="T304" s="167">
        <f t="shared" si="622"/>
        <v>0</v>
      </c>
      <c r="U304" s="157"/>
      <c r="V304" s="170">
        <f>SUM(V508,V712)</f>
        <v>0</v>
      </c>
      <c r="W304" s="175">
        <f>SUM(W508,W712)</f>
        <v>0</v>
      </c>
      <c r="X304" s="166">
        <f t="shared" si="570"/>
        <v>0</v>
      </c>
      <c r="Y304" s="175">
        <f>SUM(Y508,Y712)</f>
        <v>0</v>
      </c>
      <c r="Z304" s="175">
        <f>SUM(Z508,Z712)</f>
        <v>0</v>
      </c>
      <c r="AA304" s="167">
        <f t="shared" si="585"/>
        <v>0</v>
      </c>
      <c r="AB304" s="157"/>
      <c r="AC304" s="170">
        <f>SUM(AC508,AC712)</f>
        <v>0</v>
      </c>
      <c r="AD304" s="175">
        <f>SUM(AD508,AD712)</f>
        <v>0</v>
      </c>
      <c r="AE304" s="166">
        <f t="shared" si="571"/>
        <v>0</v>
      </c>
      <c r="AF304" s="175">
        <f>SUM(AF508,AF712)</f>
        <v>0</v>
      </c>
      <c r="AG304" s="175">
        <f>SUM(AG508,AG712)</f>
        <v>0</v>
      </c>
      <c r="AH304" s="167">
        <f t="shared" si="588"/>
        <v>0</v>
      </c>
      <c r="AJ304" s="163">
        <f t="shared" ref="AJ304:AU304" si="623">SUM(AJ508,AJ712)</f>
        <v>0</v>
      </c>
      <c r="AK304" s="163">
        <f t="shared" si="623"/>
        <v>0</v>
      </c>
      <c r="AL304" s="163">
        <f t="shared" si="623"/>
        <v>0</v>
      </c>
      <c r="AM304" s="163">
        <f t="shared" si="623"/>
        <v>0</v>
      </c>
      <c r="AN304" s="163">
        <f t="shared" si="623"/>
        <v>0</v>
      </c>
      <c r="AO304" s="163">
        <f t="shared" si="623"/>
        <v>0</v>
      </c>
      <c r="AP304" s="163">
        <f t="shared" si="623"/>
        <v>0</v>
      </c>
      <c r="AQ304" s="163">
        <f t="shared" si="623"/>
        <v>0</v>
      </c>
      <c r="AR304" s="163">
        <f t="shared" si="623"/>
        <v>0</v>
      </c>
      <c r="AS304" s="163">
        <f t="shared" si="623"/>
        <v>0</v>
      </c>
      <c r="AT304" s="163">
        <f t="shared" si="623"/>
        <v>0</v>
      </c>
      <c r="AU304" s="163">
        <f t="shared" si="623"/>
        <v>0</v>
      </c>
      <c r="AV304" s="163">
        <f t="shared" si="548"/>
        <v>0</v>
      </c>
      <c r="AW304" s="168">
        <f t="shared" si="573"/>
        <v>0</v>
      </c>
      <c r="AY304" s="163">
        <f t="shared" si="574"/>
        <v>0</v>
      </c>
      <c r="AZ304" s="163">
        <f t="shared" si="575"/>
        <v>0</v>
      </c>
      <c r="BA304" s="163">
        <f t="shared" si="576"/>
        <v>0</v>
      </c>
      <c r="BB304" s="163">
        <f t="shared" si="577"/>
        <v>0</v>
      </c>
      <c r="BC304" s="163">
        <f t="shared" si="549"/>
        <v>0</v>
      </c>
      <c r="BD304" s="163">
        <f t="shared" si="578"/>
        <v>0</v>
      </c>
    </row>
    <row r="305" spans="2:56" x14ac:dyDescent="0.3">
      <c r="B305" s="179" t="s">
        <v>129</v>
      </c>
      <c r="C305" s="83">
        <f>SUM(C306)</f>
        <v>0</v>
      </c>
      <c r="D305" s="84">
        <f>SUM(D306)</f>
        <v>0</v>
      </c>
      <c r="E305" s="85">
        <f t="shared" si="566"/>
        <v>0</v>
      </c>
      <c r="F305" s="83">
        <f>SUM(F306)</f>
        <v>0</v>
      </c>
      <c r="G305" s="84">
        <f>SUM(G306)</f>
        <v>0</v>
      </c>
      <c r="H305" s="85">
        <f t="shared" si="567"/>
        <v>0</v>
      </c>
      <c r="I305" s="83">
        <f>SUM(I306)</f>
        <v>0</v>
      </c>
      <c r="J305" s="86">
        <f>SUM(J306)</f>
        <v>0</v>
      </c>
      <c r="K305" s="87">
        <f t="shared" si="568"/>
        <v>0</v>
      </c>
      <c r="L305" s="83">
        <f>SUM(L306)</f>
        <v>0</v>
      </c>
      <c r="M305" s="86">
        <f>SUM(M306)</f>
        <v>0</v>
      </c>
      <c r="N305" s="88">
        <f>SUM(N306)</f>
        <v>0</v>
      </c>
      <c r="O305" s="83">
        <f t="shared" ref="O305:T305" si="624">SUM(O306)</f>
        <v>0</v>
      </c>
      <c r="P305" s="88">
        <f t="shared" si="624"/>
        <v>0</v>
      </c>
      <c r="Q305" s="177">
        <f t="shared" si="624"/>
        <v>0</v>
      </c>
      <c r="R305" s="88">
        <f t="shared" si="624"/>
        <v>0</v>
      </c>
      <c r="S305" s="88">
        <f t="shared" si="624"/>
        <v>0</v>
      </c>
      <c r="T305" s="178">
        <f t="shared" si="624"/>
        <v>0</v>
      </c>
      <c r="U305" s="157"/>
      <c r="V305" s="83">
        <f>SUM(V306)</f>
        <v>0</v>
      </c>
      <c r="W305" s="88">
        <f>SUM(W306)</f>
        <v>0</v>
      </c>
      <c r="X305" s="177">
        <f t="shared" si="570"/>
        <v>0</v>
      </c>
      <c r="Y305" s="88">
        <f>SUM(Y306)</f>
        <v>0</v>
      </c>
      <c r="Z305" s="88">
        <f>SUM(Z306)</f>
        <v>0</v>
      </c>
      <c r="AA305" s="178">
        <f t="shared" si="585"/>
        <v>0</v>
      </c>
      <c r="AB305" s="157"/>
      <c r="AC305" s="83">
        <f>SUM(AC306)</f>
        <v>0</v>
      </c>
      <c r="AD305" s="88">
        <f>SUM(AD306)</f>
        <v>0</v>
      </c>
      <c r="AE305" s="177">
        <f t="shared" si="571"/>
        <v>0</v>
      </c>
      <c r="AF305" s="88">
        <f>SUM(AF306)</f>
        <v>0</v>
      </c>
      <c r="AG305" s="88">
        <f>SUM(AG306)</f>
        <v>0</v>
      </c>
      <c r="AH305" s="178">
        <f t="shared" si="588"/>
        <v>0</v>
      </c>
      <c r="AJ305" s="86">
        <f t="shared" ref="AJ305:AU305" si="625">SUM(AJ306)</f>
        <v>0</v>
      </c>
      <c r="AK305" s="86">
        <f t="shared" si="625"/>
        <v>0</v>
      </c>
      <c r="AL305" s="86">
        <f t="shared" si="625"/>
        <v>0</v>
      </c>
      <c r="AM305" s="86">
        <f t="shared" si="625"/>
        <v>0</v>
      </c>
      <c r="AN305" s="86">
        <f t="shared" si="625"/>
        <v>0</v>
      </c>
      <c r="AO305" s="86">
        <f t="shared" si="625"/>
        <v>0</v>
      </c>
      <c r="AP305" s="86">
        <f t="shared" si="625"/>
        <v>0</v>
      </c>
      <c r="AQ305" s="86">
        <f t="shared" si="625"/>
        <v>0</v>
      </c>
      <c r="AR305" s="86">
        <f t="shared" si="625"/>
        <v>0</v>
      </c>
      <c r="AS305" s="86">
        <f t="shared" si="625"/>
        <v>0</v>
      </c>
      <c r="AT305" s="86">
        <f t="shared" si="625"/>
        <v>0</v>
      </c>
      <c r="AU305" s="86">
        <f t="shared" si="625"/>
        <v>0</v>
      </c>
      <c r="AV305" s="86">
        <f t="shared" si="548"/>
        <v>0</v>
      </c>
      <c r="AW305" s="93">
        <f t="shared" si="573"/>
        <v>0</v>
      </c>
      <c r="AY305" s="86">
        <f t="shared" si="574"/>
        <v>0</v>
      </c>
      <c r="AZ305" s="86">
        <f t="shared" si="575"/>
        <v>0</v>
      </c>
      <c r="BA305" s="86">
        <f t="shared" si="576"/>
        <v>0</v>
      </c>
      <c r="BB305" s="86">
        <f t="shared" si="577"/>
        <v>0</v>
      </c>
      <c r="BC305" s="86">
        <f t="shared" si="549"/>
        <v>0</v>
      </c>
      <c r="BD305" s="86">
        <f t="shared" si="578"/>
        <v>0</v>
      </c>
    </row>
    <row r="306" spans="2:56" x14ac:dyDescent="0.3">
      <c r="B306" s="169" t="s">
        <v>105</v>
      </c>
      <c r="C306" s="170">
        <f>SUM(C510,C714)</f>
        <v>0</v>
      </c>
      <c r="D306" s="171">
        <f>SUM(D510,D714)</f>
        <v>0</v>
      </c>
      <c r="E306" s="172">
        <f t="shared" si="566"/>
        <v>0</v>
      </c>
      <c r="F306" s="170">
        <f>SUM(F510,F714)</f>
        <v>0</v>
      </c>
      <c r="G306" s="171">
        <f>SUM(G510,G714)</f>
        <v>0</v>
      </c>
      <c r="H306" s="172">
        <f t="shared" si="567"/>
        <v>0</v>
      </c>
      <c r="I306" s="170">
        <f>SUM(I510,I714)</f>
        <v>0</v>
      </c>
      <c r="J306" s="173">
        <f>SUM(J510,J714)</f>
        <v>0</v>
      </c>
      <c r="K306" s="174">
        <f t="shared" si="568"/>
        <v>0</v>
      </c>
      <c r="L306" s="170">
        <f>SUM(L510,L714)</f>
        <v>0</v>
      </c>
      <c r="M306" s="173">
        <f>SUM(M510,M714)</f>
        <v>0</v>
      </c>
      <c r="N306" s="175">
        <f>SUM(N510,N714)</f>
        <v>0</v>
      </c>
      <c r="O306" s="170">
        <f t="shared" ref="O306:T306" si="626">SUM(O510,O714)</f>
        <v>0</v>
      </c>
      <c r="P306" s="175">
        <f t="shared" si="626"/>
        <v>0</v>
      </c>
      <c r="Q306" s="166">
        <f t="shared" si="626"/>
        <v>0</v>
      </c>
      <c r="R306" s="175">
        <f t="shared" si="626"/>
        <v>0</v>
      </c>
      <c r="S306" s="175">
        <f t="shared" si="626"/>
        <v>0</v>
      </c>
      <c r="T306" s="167">
        <f t="shared" si="626"/>
        <v>0</v>
      </c>
      <c r="U306" s="157"/>
      <c r="V306" s="170">
        <f>SUM(V510,V714)</f>
        <v>0</v>
      </c>
      <c r="W306" s="175">
        <f>SUM(W510,W714)</f>
        <v>0</v>
      </c>
      <c r="X306" s="166">
        <f t="shared" si="570"/>
        <v>0</v>
      </c>
      <c r="Y306" s="175">
        <f>SUM(Y510,Y714)</f>
        <v>0</v>
      </c>
      <c r="Z306" s="175">
        <f>SUM(Z510,Z714)</f>
        <v>0</v>
      </c>
      <c r="AA306" s="167">
        <f t="shared" si="585"/>
        <v>0</v>
      </c>
      <c r="AB306" s="157"/>
      <c r="AC306" s="170">
        <f>SUM(AC510,AC714)</f>
        <v>0</v>
      </c>
      <c r="AD306" s="175">
        <f>SUM(AD510,AD714)</f>
        <v>0</v>
      </c>
      <c r="AE306" s="166">
        <f t="shared" si="571"/>
        <v>0</v>
      </c>
      <c r="AF306" s="175">
        <f>SUM(AF510,AF714)</f>
        <v>0</v>
      </c>
      <c r="AG306" s="175">
        <f>SUM(AG510,AG714)</f>
        <v>0</v>
      </c>
      <c r="AH306" s="167">
        <f t="shared" si="588"/>
        <v>0</v>
      </c>
      <c r="AJ306" s="163">
        <f t="shared" ref="AJ306:AU306" si="627">SUM(AJ510,AJ714)</f>
        <v>0</v>
      </c>
      <c r="AK306" s="163">
        <f t="shared" si="627"/>
        <v>0</v>
      </c>
      <c r="AL306" s="163">
        <f t="shared" si="627"/>
        <v>0</v>
      </c>
      <c r="AM306" s="163">
        <f t="shared" si="627"/>
        <v>0</v>
      </c>
      <c r="AN306" s="163">
        <f t="shared" si="627"/>
        <v>0</v>
      </c>
      <c r="AO306" s="163">
        <f t="shared" si="627"/>
        <v>0</v>
      </c>
      <c r="AP306" s="163">
        <f t="shared" si="627"/>
        <v>0</v>
      </c>
      <c r="AQ306" s="163">
        <f t="shared" si="627"/>
        <v>0</v>
      </c>
      <c r="AR306" s="163">
        <f t="shared" si="627"/>
        <v>0</v>
      </c>
      <c r="AS306" s="163">
        <f t="shared" si="627"/>
        <v>0</v>
      </c>
      <c r="AT306" s="163">
        <f t="shared" si="627"/>
        <v>0</v>
      </c>
      <c r="AU306" s="163">
        <f t="shared" si="627"/>
        <v>0</v>
      </c>
      <c r="AV306" s="163">
        <f t="shared" si="548"/>
        <v>0</v>
      </c>
      <c r="AW306" s="168">
        <f t="shared" si="573"/>
        <v>0</v>
      </c>
      <c r="AY306" s="163">
        <f t="shared" si="574"/>
        <v>0</v>
      </c>
      <c r="AZ306" s="163">
        <f t="shared" si="575"/>
        <v>0</v>
      </c>
      <c r="BA306" s="163">
        <f t="shared" si="576"/>
        <v>0</v>
      </c>
      <c r="BB306" s="163">
        <f t="shared" si="577"/>
        <v>0</v>
      </c>
      <c r="BC306" s="163">
        <f t="shared" si="549"/>
        <v>0</v>
      </c>
      <c r="BD306" s="163">
        <f t="shared" si="578"/>
        <v>0</v>
      </c>
    </row>
    <row r="307" spans="2:56" x14ac:dyDescent="0.3">
      <c r="B307" s="179" t="s">
        <v>130</v>
      </c>
      <c r="C307" s="83">
        <f>SUM(C308)</f>
        <v>0</v>
      </c>
      <c r="D307" s="84">
        <f>SUM(D308)</f>
        <v>0</v>
      </c>
      <c r="E307" s="85">
        <f t="shared" si="566"/>
        <v>0</v>
      </c>
      <c r="F307" s="83">
        <f>SUM(F308)</f>
        <v>0</v>
      </c>
      <c r="G307" s="84">
        <f>SUM(G308)</f>
        <v>0</v>
      </c>
      <c r="H307" s="85">
        <f t="shared" si="567"/>
        <v>0</v>
      </c>
      <c r="I307" s="83">
        <f>SUM(I308)</f>
        <v>0</v>
      </c>
      <c r="J307" s="86">
        <f>SUM(J308)</f>
        <v>0</v>
      </c>
      <c r="K307" s="87">
        <f t="shared" si="568"/>
        <v>0</v>
      </c>
      <c r="L307" s="83">
        <f>SUM(L308)</f>
        <v>0</v>
      </c>
      <c r="M307" s="86">
        <f>SUM(M308)</f>
        <v>0</v>
      </c>
      <c r="N307" s="88">
        <f>SUM(N308)</f>
        <v>0</v>
      </c>
      <c r="O307" s="83">
        <f t="shared" ref="O307:T307" si="628">SUM(O308)</f>
        <v>0</v>
      </c>
      <c r="P307" s="88">
        <f t="shared" si="628"/>
        <v>0</v>
      </c>
      <c r="Q307" s="177">
        <f t="shared" si="628"/>
        <v>0</v>
      </c>
      <c r="R307" s="88">
        <f t="shared" si="628"/>
        <v>0</v>
      </c>
      <c r="S307" s="88">
        <f t="shared" si="628"/>
        <v>0</v>
      </c>
      <c r="T307" s="178">
        <f t="shared" si="628"/>
        <v>0</v>
      </c>
      <c r="U307" s="157"/>
      <c r="V307" s="83">
        <f>SUM(V308)</f>
        <v>0</v>
      </c>
      <c r="W307" s="88">
        <f>SUM(W308)</f>
        <v>0</v>
      </c>
      <c r="X307" s="177">
        <f t="shared" si="570"/>
        <v>0</v>
      </c>
      <c r="Y307" s="88">
        <f>SUM(Y308)</f>
        <v>0</v>
      </c>
      <c r="Z307" s="88">
        <f>SUM(Z308)</f>
        <v>0</v>
      </c>
      <c r="AA307" s="178">
        <f t="shared" si="585"/>
        <v>0</v>
      </c>
      <c r="AB307" s="157"/>
      <c r="AC307" s="83">
        <f>SUM(AC308)</f>
        <v>0</v>
      </c>
      <c r="AD307" s="88">
        <f>SUM(AD308)</f>
        <v>0</v>
      </c>
      <c r="AE307" s="177">
        <f t="shared" si="571"/>
        <v>0</v>
      </c>
      <c r="AF307" s="88">
        <f>SUM(AF308)</f>
        <v>0</v>
      </c>
      <c r="AG307" s="88">
        <f>SUM(AG308)</f>
        <v>0</v>
      </c>
      <c r="AH307" s="178">
        <f t="shared" si="588"/>
        <v>0</v>
      </c>
      <c r="AJ307" s="86">
        <f t="shared" ref="AJ307:AU307" si="629">SUM(AJ308)</f>
        <v>0</v>
      </c>
      <c r="AK307" s="86">
        <f t="shared" si="629"/>
        <v>0</v>
      </c>
      <c r="AL307" s="86">
        <f t="shared" si="629"/>
        <v>0</v>
      </c>
      <c r="AM307" s="86">
        <f t="shared" si="629"/>
        <v>0</v>
      </c>
      <c r="AN307" s="86">
        <f t="shared" si="629"/>
        <v>0</v>
      </c>
      <c r="AO307" s="86">
        <f t="shared" si="629"/>
        <v>0</v>
      </c>
      <c r="AP307" s="86">
        <f t="shared" si="629"/>
        <v>0</v>
      </c>
      <c r="AQ307" s="86">
        <f t="shared" si="629"/>
        <v>0</v>
      </c>
      <c r="AR307" s="86">
        <f t="shared" si="629"/>
        <v>0</v>
      </c>
      <c r="AS307" s="86">
        <f t="shared" si="629"/>
        <v>0</v>
      </c>
      <c r="AT307" s="86">
        <f t="shared" si="629"/>
        <v>0</v>
      </c>
      <c r="AU307" s="86">
        <f t="shared" si="629"/>
        <v>0</v>
      </c>
      <c r="AV307" s="86">
        <f t="shared" si="548"/>
        <v>0</v>
      </c>
      <c r="AW307" s="93">
        <f t="shared" si="573"/>
        <v>0</v>
      </c>
      <c r="AY307" s="86">
        <f t="shared" si="574"/>
        <v>0</v>
      </c>
      <c r="AZ307" s="86">
        <f t="shared" si="575"/>
        <v>0</v>
      </c>
      <c r="BA307" s="86">
        <f t="shared" si="576"/>
        <v>0</v>
      </c>
      <c r="BB307" s="86">
        <f t="shared" si="577"/>
        <v>0</v>
      </c>
      <c r="BC307" s="86">
        <f t="shared" si="549"/>
        <v>0</v>
      </c>
      <c r="BD307" s="86">
        <f t="shared" si="578"/>
        <v>0</v>
      </c>
    </row>
    <row r="308" spans="2:56" x14ac:dyDescent="0.3">
      <c r="B308" s="169" t="s">
        <v>105</v>
      </c>
      <c r="C308" s="170">
        <f>SUM(C512,C716)</f>
        <v>0</v>
      </c>
      <c r="D308" s="171">
        <f>SUM(D512,D716)</f>
        <v>0</v>
      </c>
      <c r="E308" s="172">
        <f t="shared" si="566"/>
        <v>0</v>
      </c>
      <c r="F308" s="170">
        <f>SUM(F512,F716)</f>
        <v>0</v>
      </c>
      <c r="G308" s="171">
        <f>SUM(G512,G716)</f>
        <v>0</v>
      </c>
      <c r="H308" s="172">
        <f t="shared" si="567"/>
        <v>0</v>
      </c>
      <c r="I308" s="170">
        <f>SUM(I512,I716)</f>
        <v>0</v>
      </c>
      <c r="J308" s="173">
        <f>SUM(J512,J716)</f>
        <v>0</v>
      </c>
      <c r="K308" s="174">
        <f t="shared" si="568"/>
        <v>0</v>
      </c>
      <c r="L308" s="170">
        <f>SUM(L512,L716)</f>
        <v>0</v>
      </c>
      <c r="M308" s="173">
        <f>SUM(M512,M716)</f>
        <v>0</v>
      </c>
      <c r="N308" s="175">
        <f>SUM(N512,N716)</f>
        <v>0</v>
      </c>
      <c r="O308" s="170">
        <f t="shared" ref="O308:T308" si="630">SUM(O512,O716)</f>
        <v>0</v>
      </c>
      <c r="P308" s="175">
        <f t="shared" si="630"/>
        <v>0</v>
      </c>
      <c r="Q308" s="166">
        <f t="shared" si="630"/>
        <v>0</v>
      </c>
      <c r="R308" s="175">
        <f t="shared" si="630"/>
        <v>0</v>
      </c>
      <c r="S308" s="175">
        <f t="shared" si="630"/>
        <v>0</v>
      </c>
      <c r="T308" s="167">
        <f t="shared" si="630"/>
        <v>0</v>
      </c>
      <c r="U308" s="157"/>
      <c r="V308" s="170">
        <f>SUM(V512,V716)</f>
        <v>0</v>
      </c>
      <c r="W308" s="175">
        <f>SUM(W512,W716)</f>
        <v>0</v>
      </c>
      <c r="X308" s="166">
        <f t="shared" si="570"/>
        <v>0</v>
      </c>
      <c r="Y308" s="175">
        <f>SUM(Y512,Y716)</f>
        <v>0</v>
      </c>
      <c r="Z308" s="175">
        <f>SUM(Z512,Z716)</f>
        <v>0</v>
      </c>
      <c r="AA308" s="167">
        <f t="shared" si="585"/>
        <v>0</v>
      </c>
      <c r="AB308" s="157"/>
      <c r="AC308" s="170">
        <f>SUM(AC512,AC716)</f>
        <v>0</v>
      </c>
      <c r="AD308" s="175">
        <f>SUM(AD512,AD716)</f>
        <v>0</v>
      </c>
      <c r="AE308" s="166">
        <f t="shared" si="571"/>
        <v>0</v>
      </c>
      <c r="AF308" s="175">
        <f>SUM(AF512,AF716)</f>
        <v>0</v>
      </c>
      <c r="AG308" s="175">
        <f>SUM(AG512,AG716)</f>
        <v>0</v>
      </c>
      <c r="AH308" s="167">
        <f t="shared" si="588"/>
        <v>0</v>
      </c>
      <c r="AJ308" s="163">
        <f t="shared" ref="AJ308:AU308" si="631">SUM(AJ512,AJ716)</f>
        <v>0</v>
      </c>
      <c r="AK308" s="163">
        <f t="shared" si="631"/>
        <v>0</v>
      </c>
      <c r="AL308" s="163">
        <f t="shared" si="631"/>
        <v>0</v>
      </c>
      <c r="AM308" s="163">
        <f t="shared" si="631"/>
        <v>0</v>
      </c>
      <c r="AN308" s="163">
        <f t="shared" si="631"/>
        <v>0</v>
      </c>
      <c r="AO308" s="163">
        <f t="shared" si="631"/>
        <v>0</v>
      </c>
      <c r="AP308" s="163">
        <f t="shared" si="631"/>
        <v>0</v>
      </c>
      <c r="AQ308" s="163">
        <f t="shared" si="631"/>
        <v>0</v>
      </c>
      <c r="AR308" s="163">
        <f t="shared" si="631"/>
        <v>0</v>
      </c>
      <c r="AS308" s="163">
        <f t="shared" si="631"/>
        <v>0</v>
      </c>
      <c r="AT308" s="163">
        <f t="shared" si="631"/>
        <v>0</v>
      </c>
      <c r="AU308" s="163">
        <f t="shared" si="631"/>
        <v>0</v>
      </c>
      <c r="AV308" s="163">
        <f t="shared" si="548"/>
        <v>0</v>
      </c>
      <c r="AW308" s="168">
        <f t="shared" si="573"/>
        <v>0</v>
      </c>
      <c r="AY308" s="163">
        <f t="shared" si="574"/>
        <v>0</v>
      </c>
      <c r="AZ308" s="163">
        <f t="shared" si="575"/>
        <v>0</v>
      </c>
      <c r="BA308" s="163">
        <f t="shared" si="576"/>
        <v>0</v>
      </c>
      <c r="BB308" s="163">
        <f t="shared" si="577"/>
        <v>0</v>
      </c>
      <c r="BC308" s="163">
        <f t="shared" si="549"/>
        <v>0</v>
      </c>
      <c r="BD308" s="163">
        <f t="shared" si="578"/>
        <v>0</v>
      </c>
    </row>
    <row r="309" spans="2:56" x14ac:dyDescent="0.3">
      <c r="B309" s="179" t="s">
        <v>131</v>
      </c>
      <c r="C309" s="83">
        <f>SUM(C310)</f>
        <v>0</v>
      </c>
      <c r="D309" s="84">
        <f>SUM(D310)</f>
        <v>0</v>
      </c>
      <c r="E309" s="85">
        <f t="shared" si="566"/>
        <v>0</v>
      </c>
      <c r="F309" s="83">
        <f>SUM(F310)</f>
        <v>0</v>
      </c>
      <c r="G309" s="84">
        <f>SUM(G310)</f>
        <v>0</v>
      </c>
      <c r="H309" s="85">
        <f t="shared" si="567"/>
        <v>0</v>
      </c>
      <c r="I309" s="83">
        <f>SUM(I310)</f>
        <v>0</v>
      </c>
      <c r="J309" s="86">
        <f>SUM(J310)</f>
        <v>0</v>
      </c>
      <c r="K309" s="87">
        <f t="shared" si="568"/>
        <v>0</v>
      </c>
      <c r="L309" s="83">
        <f>SUM(L310)</f>
        <v>0</v>
      </c>
      <c r="M309" s="86">
        <f>SUM(M310)</f>
        <v>0</v>
      </c>
      <c r="N309" s="88">
        <f>SUM(N310)</f>
        <v>0</v>
      </c>
      <c r="O309" s="83">
        <f t="shared" ref="O309:T309" si="632">SUM(O310)</f>
        <v>0</v>
      </c>
      <c r="P309" s="88">
        <f t="shared" si="632"/>
        <v>0</v>
      </c>
      <c r="Q309" s="177">
        <f t="shared" si="632"/>
        <v>0</v>
      </c>
      <c r="R309" s="88">
        <f t="shared" si="632"/>
        <v>0</v>
      </c>
      <c r="S309" s="88">
        <f t="shared" si="632"/>
        <v>0</v>
      </c>
      <c r="T309" s="178">
        <f t="shared" si="632"/>
        <v>0</v>
      </c>
      <c r="U309" s="157"/>
      <c r="V309" s="83">
        <f>SUM(V310)</f>
        <v>0</v>
      </c>
      <c r="W309" s="88">
        <f>SUM(W310)</f>
        <v>0</v>
      </c>
      <c r="X309" s="177">
        <f t="shared" si="570"/>
        <v>0</v>
      </c>
      <c r="Y309" s="88">
        <f>SUM(Y310)</f>
        <v>0</v>
      </c>
      <c r="Z309" s="88">
        <f>SUM(Z310)</f>
        <v>0</v>
      </c>
      <c r="AA309" s="178">
        <f t="shared" si="585"/>
        <v>0</v>
      </c>
      <c r="AB309" s="157"/>
      <c r="AC309" s="83">
        <f>SUM(AC310)</f>
        <v>0</v>
      </c>
      <c r="AD309" s="88">
        <f>SUM(AD310)</f>
        <v>0</v>
      </c>
      <c r="AE309" s="177">
        <f t="shared" si="571"/>
        <v>0</v>
      </c>
      <c r="AF309" s="88">
        <f>SUM(AF310)</f>
        <v>0</v>
      </c>
      <c r="AG309" s="88">
        <f>SUM(AG310)</f>
        <v>0</v>
      </c>
      <c r="AH309" s="178">
        <f t="shared" si="588"/>
        <v>0</v>
      </c>
      <c r="AJ309" s="86">
        <f t="shared" ref="AJ309:AU309" si="633">SUM(AJ310)</f>
        <v>0</v>
      </c>
      <c r="AK309" s="86">
        <f t="shared" si="633"/>
        <v>0</v>
      </c>
      <c r="AL309" s="86">
        <f t="shared" si="633"/>
        <v>0</v>
      </c>
      <c r="AM309" s="86">
        <f t="shared" si="633"/>
        <v>0</v>
      </c>
      <c r="AN309" s="86">
        <f t="shared" si="633"/>
        <v>0</v>
      </c>
      <c r="AO309" s="86">
        <f t="shared" si="633"/>
        <v>0</v>
      </c>
      <c r="AP309" s="86">
        <f t="shared" si="633"/>
        <v>0</v>
      </c>
      <c r="AQ309" s="86">
        <f t="shared" si="633"/>
        <v>0</v>
      </c>
      <c r="AR309" s="86">
        <f t="shared" si="633"/>
        <v>0</v>
      </c>
      <c r="AS309" s="86">
        <f t="shared" si="633"/>
        <v>0</v>
      </c>
      <c r="AT309" s="86">
        <f t="shared" si="633"/>
        <v>0</v>
      </c>
      <c r="AU309" s="86">
        <f t="shared" si="633"/>
        <v>0</v>
      </c>
      <c r="AV309" s="86">
        <f t="shared" si="548"/>
        <v>0</v>
      </c>
      <c r="AW309" s="93">
        <f t="shared" si="573"/>
        <v>0</v>
      </c>
      <c r="AY309" s="86">
        <f t="shared" si="574"/>
        <v>0</v>
      </c>
      <c r="AZ309" s="86">
        <f t="shared" si="575"/>
        <v>0</v>
      </c>
      <c r="BA309" s="86">
        <f t="shared" si="576"/>
        <v>0</v>
      </c>
      <c r="BB309" s="86">
        <f t="shared" si="577"/>
        <v>0</v>
      </c>
      <c r="BC309" s="86">
        <f t="shared" si="549"/>
        <v>0</v>
      </c>
      <c r="BD309" s="86">
        <f t="shared" si="578"/>
        <v>0</v>
      </c>
    </row>
    <row r="310" spans="2:56" x14ac:dyDescent="0.3">
      <c r="B310" s="169" t="s">
        <v>105</v>
      </c>
      <c r="C310" s="170">
        <f>SUM(C514,C718)</f>
        <v>0</v>
      </c>
      <c r="D310" s="171">
        <f>SUM(D514,D718)</f>
        <v>0</v>
      </c>
      <c r="E310" s="172">
        <f t="shared" si="566"/>
        <v>0</v>
      </c>
      <c r="F310" s="170">
        <f>SUM(F514,F718)</f>
        <v>0</v>
      </c>
      <c r="G310" s="171">
        <f>SUM(G514,G718)</f>
        <v>0</v>
      </c>
      <c r="H310" s="172">
        <f t="shared" si="567"/>
        <v>0</v>
      </c>
      <c r="I310" s="170">
        <f>SUM(I514,I718)</f>
        <v>0</v>
      </c>
      <c r="J310" s="173">
        <f>SUM(J514,J718)</f>
        <v>0</v>
      </c>
      <c r="K310" s="174">
        <f t="shared" si="568"/>
        <v>0</v>
      </c>
      <c r="L310" s="170">
        <f>SUM(L514,L718)</f>
        <v>0</v>
      </c>
      <c r="M310" s="173">
        <f>SUM(M514,M718)</f>
        <v>0</v>
      </c>
      <c r="N310" s="175">
        <f>SUM(N514,N718)</f>
        <v>0</v>
      </c>
      <c r="O310" s="170">
        <f t="shared" ref="O310:T310" si="634">SUM(O514,O718)</f>
        <v>0</v>
      </c>
      <c r="P310" s="175">
        <f t="shared" si="634"/>
        <v>0</v>
      </c>
      <c r="Q310" s="166">
        <f t="shared" si="634"/>
        <v>0</v>
      </c>
      <c r="R310" s="175">
        <f t="shared" si="634"/>
        <v>0</v>
      </c>
      <c r="S310" s="175">
        <f t="shared" si="634"/>
        <v>0</v>
      </c>
      <c r="T310" s="167">
        <f t="shared" si="634"/>
        <v>0</v>
      </c>
      <c r="U310" s="157"/>
      <c r="V310" s="170">
        <f>SUM(V514,V718)</f>
        <v>0</v>
      </c>
      <c r="W310" s="175">
        <f>SUM(W514,W718)</f>
        <v>0</v>
      </c>
      <c r="X310" s="166">
        <f t="shared" si="570"/>
        <v>0</v>
      </c>
      <c r="Y310" s="175">
        <f>SUM(Y514,Y718)</f>
        <v>0</v>
      </c>
      <c r="Z310" s="175">
        <f>SUM(Z514,Z718)</f>
        <v>0</v>
      </c>
      <c r="AA310" s="167">
        <f t="shared" si="585"/>
        <v>0</v>
      </c>
      <c r="AB310" s="157"/>
      <c r="AC310" s="170">
        <f>SUM(AC514,AC718)</f>
        <v>0</v>
      </c>
      <c r="AD310" s="175">
        <f>SUM(AD514,AD718)</f>
        <v>0</v>
      </c>
      <c r="AE310" s="166">
        <f t="shared" si="571"/>
        <v>0</v>
      </c>
      <c r="AF310" s="175">
        <f>SUM(AF514,AF718)</f>
        <v>0</v>
      </c>
      <c r="AG310" s="175">
        <f>SUM(AG514,AG718)</f>
        <v>0</v>
      </c>
      <c r="AH310" s="167">
        <f t="shared" si="588"/>
        <v>0</v>
      </c>
      <c r="AJ310" s="163">
        <f t="shared" ref="AJ310:AU310" si="635">SUM(AJ514,AJ718)</f>
        <v>0</v>
      </c>
      <c r="AK310" s="163">
        <f t="shared" si="635"/>
        <v>0</v>
      </c>
      <c r="AL310" s="163">
        <f t="shared" si="635"/>
        <v>0</v>
      </c>
      <c r="AM310" s="163">
        <f t="shared" si="635"/>
        <v>0</v>
      </c>
      <c r="AN310" s="163">
        <f t="shared" si="635"/>
        <v>0</v>
      </c>
      <c r="AO310" s="163">
        <f t="shared" si="635"/>
        <v>0</v>
      </c>
      <c r="AP310" s="163">
        <f t="shared" si="635"/>
        <v>0</v>
      </c>
      <c r="AQ310" s="163">
        <f t="shared" si="635"/>
        <v>0</v>
      </c>
      <c r="AR310" s="163">
        <f t="shared" si="635"/>
        <v>0</v>
      </c>
      <c r="AS310" s="163">
        <f t="shared" si="635"/>
        <v>0</v>
      </c>
      <c r="AT310" s="163">
        <f t="shared" si="635"/>
        <v>0</v>
      </c>
      <c r="AU310" s="163">
        <f t="shared" si="635"/>
        <v>0</v>
      </c>
      <c r="AV310" s="163">
        <f t="shared" si="548"/>
        <v>0</v>
      </c>
      <c r="AW310" s="168">
        <f t="shared" si="573"/>
        <v>0</v>
      </c>
      <c r="AY310" s="163">
        <f t="shared" si="574"/>
        <v>0</v>
      </c>
      <c r="AZ310" s="163">
        <f t="shared" si="575"/>
        <v>0</v>
      </c>
      <c r="BA310" s="163">
        <f t="shared" si="576"/>
        <v>0</v>
      </c>
      <c r="BB310" s="163">
        <f t="shared" si="577"/>
        <v>0</v>
      </c>
      <c r="BC310" s="163">
        <f t="shared" si="549"/>
        <v>0</v>
      </c>
      <c r="BD310" s="163">
        <f t="shared" si="578"/>
        <v>0</v>
      </c>
    </row>
    <row r="311" spans="2:56" x14ac:dyDescent="0.3">
      <c r="B311" s="179" t="s">
        <v>132</v>
      </c>
      <c r="C311" s="83">
        <f>SUM(C312)</f>
        <v>0</v>
      </c>
      <c r="D311" s="84">
        <f>SUM(D312)</f>
        <v>0</v>
      </c>
      <c r="E311" s="85">
        <f t="shared" si="566"/>
        <v>0</v>
      </c>
      <c r="F311" s="83">
        <f>SUM(F312)</f>
        <v>0</v>
      </c>
      <c r="G311" s="84">
        <f>SUM(G312)</f>
        <v>0</v>
      </c>
      <c r="H311" s="85">
        <f t="shared" si="567"/>
        <v>0</v>
      </c>
      <c r="I311" s="83">
        <f>SUM(I312)</f>
        <v>0</v>
      </c>
      <c r="J311" s="86">
        <f>SUM(J312)</f>
        <v>0</v>
      </c>
      <c r="K311" s="87">
        <f t="shared" si="568"/>
        <v>0</v>
      </c>
      <c r="L311" s="83">
        <f>SUM(L312)</f>
        <v>0</v>
      </c>
      <c r="M311" s="86">
        <f>SUM(M312)</f>
        <v>0</v>
      </c>
      <c r="N311" s="88">
        <f>SUM(N312)</f>
        <v>0</v>
      </c>
      <c r="O311" s="83">
        <f t="shared" ref="O311:T311" si="636">SUM(O312)</f>
        <v>0</v>
      </c>
      <c r="P311" s="88">
        <f t="shared" si="636"/>
        <v>0</v>
      </c>
      <c r="Q311" s="177">
        <f t="shared" si="636"/>
        <v>0</v>
      </c>
      <c r="R311" s="88">
        <f t="shared" si="636"/>
        <v>0</v>
      </c>
      <c r="S311" s="88">
        <f t="shared" si="636"/>
        <v>0</v>
      </c>
      <c r="T311" s="178">
        <f t="shared" si="636"/>
        <v>0</v>
      </c>
      <c r="U311" s="157"/>
      <c r="V311" s="83">
        <f>SUM(V312)</f>
        <v>0</v>
      </c>
      <c r="W311" s="88">
        <f>SUM(W312)</f>
        <v>0</v>
      </c>
      <c r="X311" s="177">
        <f t="shared" si="570"/>
        <v>0</v>
      </c>
      <c r="Y311" s="88">
        <f>SUM(Y312)</f>
        <v>0</v>
      </c>
      <c r="Z311" s="88">
        <f>SUM(Z312)</f>
        <v>0</v>
      </c>
      <c r="AA311" s="178">
        <f t="shared" si="585"/>
        <v>0</v>
      </c>
      <c r="AB311" s="157"/>
      <c r="AC311" s="83">
        <f>SUM(AC312)</f>
        <v>0</v>
      </c>
      <c r="AD311" s="88">
        <f>SUM(AD312)</f>
        <v>0</v>
      </c>
      <c r="AE311" s="177">
        <f t="shared" si="571"/>
        <v>0</v>
      </c>
      <c r="AF311" s="88">
        <f>SUM(AF312)</f>
        <v>0</v>
      </c>
      <c r="AG311" s="88">
        <f>SUM(AG312)</f>
        <v>0</v>
      </c>
      <c r="AH311" s="178">
        <f t="shared" si="588"/>
        <v>0</v>
      </c>
      <c r="AJ311" s="86">
        <f t="shared" ref="AJ311:AU311" si="637">SUM(AJ312)</f>
        <v>0</v>
      </c>
      <c r="AK311" s="86">
        <f t="shared" si="637"/>
        <v>0</v>
      </c>
      <c r="AL311" s="86">
        <f t="shared" si="637"/>
        <v>0</v>
      </c>
      <c r="AM311" s="86">
        <f t="shared" si="637"/>
        <v>0</v>
      </c>
      <c r="AN311" s="86">
        <f t="shared" si="637"/>
        <v>0</v>
      </c>
      <c r="AO311" s="86">
        <f t="shared" si="637"/>
        <v>0</v>
      </c>
      <c r="AP311" s="86">
        <f t="shared" si="637"/>
        <v>0</v>
      </c>
      <c r="AQ311" s="86">
        <f t="shared" si="637"/>
        <v>0</v>
      </c>
      <c r="AR311" s="86">
        <f t="shared" si="637"/>
        <v>0</v>
      </c>
      <c r="AS311" s="86">
        <f t="shared" si="637"/>
        <v>0</v>
      </c>
      <c r="AT311" s="86">
        <f t="shared" si="637"/>
        <v>0</v>
      </c>
      <c r="AU311" s="86">
        <f t="shared" si="637"/>
        <v>0</v>
      </c>
      <c r="AV311" s="86">
        <f t="shared" si="548"/>
        <v>0</v>
      </c>
      <c r="AW311" s="93">
        <f t="shared" si="573"/>
        <v>0</v>
      </c>
      <c r="AY311" s="86">
        <f t="shared" si="574"/>
        <v>0</v>
      </c>
      <c r="AZ311" s="86">
        <f t="shared" si="575"/>
        <v>0</v>
      </c>
      <c r="BA311" s="86">
        <f t="shared" si="576"/>
        <v>0</v>
      </c>
      <c r="BB311" s="86">
        <f t="shared" si="577"/>
        <v>0</v>
      </c>
      <c r="BC311" s="86">
        <f t="shared" si="549"/>
        <v>0</v>
      </c>
      <c r="BD311" s="86">
        <f t="shared" si="578"/>
        <v>0</v>
      </c>
    </row>
    <row r="312" spans="2:56" x14ac:dyDescent="0.3">
      <c r="B312" s="169" t="s">
        <v>105</v>
      </c>
      <c r="C312" s="170">
        <f>SUM(C516,C720)</f>
        <v>0</v>
      </c>
      <c r="D312" s="171">
        <f>SUM(D516,D720)</f>
        <v>0</v>
      </c>
      <c r="E312" s="172">
        <f t="shared" si="566"/>
        <v>0</v>
      </c>
      <c r="F312" s="170">
        <f>SUM(F516,F720)</f>
        <v>0</v>
      </c>
      <c r="G312" s="171">
        <f>SUM(G516,G720)</f>
        <v>0</v>
      </c>
      <c r="H312" s="172">
        <f t="shared" si="567"/>
        <v>0</v>
      </c>
      <c r="I312" s="170">
        <f>SUM(I516,I720)</f>
        <v>0</v>
      </c>
      <c r="J312" s="173">
        <f>SUM(J516,J720)</f>
        <v>0</v>
      </c>
      <c r="K312" s="174">
        <f t="shared" si="568"/>
        <v>0</v>
      </c>
      <c r="L312" s="170">
        <f>SUM(L516,L720)</f>
        <v>0</v>
      </c>
      <c r="M312" s="173">
        <f>SUM(M516,M720)</f>
        <v>0</v>
      </c>
      <c r="N312" s="175">
        <f>SUM(N516,N720)</f>
        <v>0</v>
      </c>
      <c r="O312" s="170">
        <f t="shared" ref="O312:T312" si="638">SUM(O516,O720)</f>
        <v>0</v>
      </c>
      <c r="P312" s="175">
        <f t="shared" si="638"/>
        <v>0</v>
      </c>
      <c r="Q312" s="166">
        <f t="shared" si="638"/>
        <v>0</v>
      </c>
      <c r="R312" s="175">
        <f t="shared" si="638"/>
        <v>0</v>
      </c>
      <c r="S312" s="175">
        <f t="shared" si="638"/>
        <v>0</v>
      </c>
      <c r="T312" s="167">
        <f t="shared" si="638"/>
        <v>0</v>
      </c>
      <c r="U312" s="157"/>
      <c r="V312" s="170">
        <f>SUM(V516,V720)</f>
        <v>0</v>
      </c>
      <c r="W312" s="175">
        <f>SUM(W516,W720)</f>
        <v>0</v>
      </c>
      <c r="X312" s="166">
        <f t="shared" si="570"/>
        <v>0</v>
      </c>
      <c r="Y312" s="175">
        <f>SUM(Y516,Y720)</f>
        <v>0</v>
      </c>
      <c r="Z312" s="175">
        <f>SUM(Z516,Z720)</f>
        <v>0</v>
      </c>
      <c r="AA312" s="167">
        <f t="shared" si="585"/>
        <v>0</v>
      </c>
      <c r="AB312" s="157"/>
      <c r="AC312" s="170">
        <f>SUM(AC516,AC720)</f>
        <v>0</v>
      </c>
      <c r="AD312" s="175">
        <f>SUM(AD516,AD720)</f>
        <v>0</v>
      </c>
      <c r="AE312" s="166">
        <f t="shared" si="571"/>
        <v>0</v>
      </c>
      <c r="AF312" s="175">
        <f>SUM(AF516,AF720)</f>
        <v>0</v>
      </c>
      <c r="AG312" s="175">
        <f>SUM(AG516,AG720)</f>
        <v>0</v>
      </c>
      <c r="AH312" s="167">
        <f t="shared" si="588"/>
        <v>0</v>
      </c>
      <c r="AJ312" s="163">
        <f t="shared" ref="AJ312:AU312" si="639">SUM(AJ516,AJ720)</f>
        <v>0</v>
      </c>
      <c r="AK312" s="163">
        <f t="shared" si="639"/>
        <v>0</v>
      </c>
      <c r="AL312" s="163">
        <f t="shared" si="639"/>
        <v>0</v>
      </c>
      <c r="AM312" s="163">
        <f t="shared" si="639"/>
        <v>0</v>
      </c>
      <c r="AN312" s="163">
        <f t="shared" si="639"/>
        <v>0</v>
      </c>
      <c r="AO312" s="163">
        <f t="shared" si="639"/>
        <v>0</v>
      </c>
      <c r="AP312" s="163">
        <f t="shared" si="639"/>
        <v>0</v>
      </c>
      <c r="AQ312" s="163">
        <f t="shared" si="639"/>
        <v>0</v>
      </c>
      <c r="AR312" s="163">
        <f t="shared" si="639"/>
        <v>0</v>
      </c>
      <c r="AS312" s="163">
        <f t="shared" si="639"/>
        <v>0</v>
      </c>
      <c r="AT312" s="163">
        <f t="shared" si="639"/>
        <v>0</v>
      </c>
      <c r="AU312" s="163">
        <f t="shared" si="639"/>
        <v>0</v>
      </c>
      <c r="AV312" s="163">
        <f t="shared" si="548"/>
        <v>0</v>
      </c>
      <c r="AW312" s="168">
        <f t="shared" si="573"/>
        <v>0</v>
      </c>
      <c r="AY312" s="163">
        <f t="shared" si="574"/>
        <v>0</v>
      </c>
      <c r="AZ312" s="163">
        <f t="shared" si="575"/>
        <v>0</v>
      </c>
      <c r="BA312" s="163">
        <f t="shared" si="576"/>
        <v>0</v>
      </c>
      <c r="BB312" s="163">
        <f t="shared" si="577"/>
        <v>0</v>
      </c>
      <c r="BC312" s="163">
        <f t="shared" si="549"/>
        <v>0</v>
      </c>
      <c r="BD312" s="163">
        <f t="shared" si="578"/>
        <v>0</v>
      </c>
    </row>
    <row r="313" spans="2:56" x14ac:dyDescent="0.3">
      <c r="B313" s="179" t="s">
        <v>133</v>
      </c>
      <c r="C313" s="83">
        <f>SUM(C314)</f>
        <v>0</v>
      </c>
      <c r="D313" s="84">
        <f>SUM(D314)</f>
        <v>0</v>
      </c>
      <c r="E313" s="85">
        <f t="shared" si="566"/>
        <v>0</v>
      </c>
      <c r="F313" s="83">
        <f>SUM(F314)</f>
        <v>0</v>
      </c>
      <c r="G313" s="84">
        <f>SUM(G314)</f>
        <v>0</v>
      </c>
      <c r="H313" s="85">
        <f t="shared" si="567"/>
        <v>0</v>
      </c>
      <c r="I313" s="83">
        <f>SUM(I314)</f>
        <v>0</v>
      </c>
      <c r="J313" s="86">
        <f>SUM(J314)</f>
        <v>0</v>
      </c>
      <c r="K313" s="87">
        <f t="shared" si="568"/>
        <v>0</v>
      </c>
      <c r="L313" s="83">
        <f>SUM(L314)</f>
        <v>0</v>
      </c>
      <c r="M313" s="86">
        <f>SUM(M314)</f>
        <v>0</v>
      </c>
      <c r="N313" s="88">
        <f>SUM(N314)</f>
        <v>0</v>
      </c>
      <c r="O313" s="83">
        <f t="shared" ref="O313:T313" si="640">SUM(O314)</f>
        <v>0</v>
      </c>
      <c r="P313" s="88">
        <f t="shared" si="640"/>
        <v>0</v>
      </c>
      <c r="Q313" s="177">
        <f t="shared" si="640"/>
        <v>0</v>
      </c>
      <c r="R313" s="88">
        <f t="shared" si="640"/>
        <v>0</v>
      </c>
      <c r="S313" s="88">
        <f t="shared" si="640"/>
        <v>0</v>
      </c>
      <c r="T313" s="178">
        <f t="shared" si="640"/>
        <v>0</v>
      </c>
      <c r="U313" s="157"/>
      <c r="V313" s="83">
        <f>SUM(V314)</f>
        <v>0</v>
      </c>
      <c r="W313" s="88">
        <f>SUM(W314)</f>
        <v>0</v>
      </c>
      <c r="X313" s="177">
        <f t="shared" si="570"/>
        <v>0</v>
      </c>
      <c r="Y313" s="88">
        <f>SUM(Y314)</f>
        <v>0</v>
      </c>
      <c r="Z313" s="88">
        <f>SUM(Z314)</f>
        <v>0</v>
      </c>
      <c r="AA313" s="178">
        <f t="shared" si="585"/>
        <v>0</v>
      </c>
      <c r="AB313" s="157"/>
      <c r="AC313" s="83">
        <f>SUM(AC314)</f>
        <v>0</v>
      </c>
      <c r="AD313" s="88">
        <f>SUM(AD314)</f>
        <v>0</v>
      </c>
      <c r="AE313" s="177">
        <f t="shared" si="571"/>
        <v>0</v>
      </c>
      <c r="AF313" s="88">
        <f>SUM(AF314)</f>
        <v>0</v>
      </c>
      <c r="AG313" s="88">
        <f>SUM(AG314)</f>
        <v>0</v>
      </c>
      <c r="AH313" s="178">
        <f t="shared" si="588"/>
        <v>0</v>
      </c>
      <c r="AJ313" s="86">
        <f t="shared" ref="AJ313:AU313" si="641">SUM(AJ314)</f>
        <v>0</v>
      </c>
      <c r="AK313" s="86">
        <f t="shared" si="641"/>
        <v>0</v>
      </c>
      <c r="AL313" s="86">
        <f t="shared" si="641"/>
        <v>0</v>
      </c>
      <c r="AM313" s="86">
        <f t="shared" si="641"/>
        <v>0</v>
      </c>
      <c r="AN313" s="86">
        <f t="shared" si="641"/>
        <v>0</v>
      </c>
      <c r="AO313" s="86">
        <f t="shared" si="641"/>
        <v>0</v>
      </c>
      <c r="AP313" s="86">
        <f t="shared" si="641"/>
        <v>0</v>
      </c>
      <c r="AQ313" s="86">
        <f t="shared" si="641"/>
        <v>0</v>
      </c>
      <c r="AR313" s="86">
        <f t="shared" si="641"/>
        <v>0</v>
      </c>
      <c r="AS313" s="86">
        <f t="shared" si="641"/>
        <v>0</v>
      </c>
      <c r="AT313" s="86">
        <f t="shared" si="641"/>
        <v>0</v>
      </c>
      <c r="AU313" s="86">
        <f t="shared" si="641"/>
        <v>0</v>
      </c>
      <c r="AV313" s="86">
        <f t="shared" si="548"/>
        <v>0</v>
      </c>
      <c r="AW313" s="93">
        <f t="shared" si="573"/>
        <v>0</v>
      </c>
      <c r="AY313" s="86">
        <f t="shared" si="574"/>
        <v>0</v>
      </c>
      <c r="AZ313" s="86">
        <f t="shared" si="575"/>
        <v>0</v>
      </c>
      <c r="BA313" s="86">
        <f t="shared" si="576"/>
        <v>0</v>
      </c>
      <c r="BB313" s="86">
        <f t="shared" si="577"/>
        <v>0</v>
      </c>
      <c r="BC313" s="86">
        <f t="shared" si="549"/>
        <v>0</v>
      </c>
      <c r="BD313" s="86">
        <f t="shared" si="578"/>
        <v>0</v>
      </c>
    </row>
    <row r="314" spans="2:56" x14ac:dyDescent="0.3">
      <c r="B314" s="169" t="s">
        <v>105</v>
      </c>
      <c r="C314" s="170">
        <f>SUM(C518,C722)</f>
        <v>0</v>
      </c>
      <c r="D314" s="171">
        <f>SUM(D518,D722)</f>
        <v>0</v>
      </c>
      <c r="E314" s="172">
        <f t="shared" si="566"/>
        <v>0</v>
      </c>
      <c r="F314" s="170">
        <f>SUM(F518,F722)</f>
        <v>0</v>
      </c>
      <c r="G314" s="171">
        <f>SUM(G518,G722)</f>
        <v>0</v>
      </c>
      <c r="H314" s="172">
        <f t="shared" si="567"/>
        <v>0</v>
      </c>
      <c r="I314" s="170">
        <f>SUM(I518,I722)</f>
        <v>0</v>
      </c>
      <c r="J314" s="173">
        <f>SUM(J518,J722)</f>
        <v>0</v>
      </c>
      <c r="K314" s="174">
        <f t="shared" si="568"/>
        <v>0</v>
      </c>
      <c r="L314" s="170">
        <f>SUM(L518,L722)</f>
        <v>0</v>
      </c>
      <c r="M314" s="173">
        <f>SUM(M518,M722)</f>
        <v>0</v>
      </c>
      <c r="N314" s="175">
        <f>SUM(N518,N722)</f>
        <v>0</v>
      </c>
      <c r="O314" s="170">
        <f t="shared" ref="O314:T314" si="642">SUM(O518,O722)</f>
        <v>0</v>
      </c>
      <c r="P314" s="175">
        <f t="shared" si="642"/>
        <v>0</v>
      </c>
      <c r="Q314" s="166">
        <f t="shared" si="642"/>
        <v>0</v>
      </c>
      <c r="R314" s="175">
        <f t="shared" si="642"/>
        <v>0</v>
      </c>
      <c r="S314" s="175">
        <f t="shared" si="642"/>
        <v>0</v>
      </c>
      <c r="T314" s="167">
        <f t="shared" si="642"/>
        <v>0</v>
      </c>
      <c r="U314" s="157"/>
      <c r="V314" s="170">
        <f>SUM(V518,V722)</f>
        <v>0</v>
      </c>
      <c r="W314" s="175">
        <f>SUM(W518,W722)</f>
        <v>0</v>
      </c>
      <c r="X314" s="166">
        <f t="shared" si="570"/>
        <v>0</v>
      </c>
      <c r="Y314" s="175">
        <f>SUM(Y518,Y722)</f>
        <v>0</v>
      </c>
      <c r="Z314" s="175">
        <f>SUM(Z518,Z722)</f>
        <v>0</v>
      </c>
      <c r="AA314" s="167">
        <f t="shared" si="585"/>
        <v>0</v>
      </c>
      <c r="AB314" s="157"/>
      <c r="AC314" s="170">
        <f>SUM(AC518,AC722)</f>
        <v>0</v>
      </c>
      <c r="AD314" s="175">
        <f>SUM(AD518,AD722)</f>
        <v>0</v>
      </c>
      <c r="AE314" s="166">
        <f t="shared" si="571"/>
        <v>0</v>
      </c>
      <c r="AF314" s="175">
        <f>SUM(AF518,AF722)</f>
        <v>0</v>
      </c>
      <c r="AG314" s="175">
        <f>SUM(AG518,AG722)</f>
        <v>0</v>
      </c>
      <c r="AH314" s="167">
        <f t="shared" si="588"/>
        <v>0</v>
      </c>
      <c r="AJ314" s="163">
        <f t="shared" ref="AJ314:AU314" si="643">SUM(AJ518,AJ722)</f>
        <v>0</v>
      </c>
      <c r="AK314" s="163">
        <f t="shared" si="643"/>
        <v>0</v>
      </c>
      <c r="AL314" s="163">
        <f t="shared" si="643"/>
        <v>0</v>
      </c>
      <c r="AM314" s="163">
        <f t="shared" si="643"/>
        <v>0</v>
      </c>
      <c r="AN314" s="163">
        <f t="shared" si="643"/>
        <v>0</v>
      </c>
      <c r="AO314" s="163">
        <f t="shared" si="643"/>
        <v>0</v>
      </c>
      <c r="AP314" s="163">
        <f t="shared" si="643"/>
        <v>0</v>
      </c>
      <c r="AQ314" s="163">
        <f t="shared" si="643"/>
        <v>0</v>
      </c>
      <c r="AR314" s="163">
        <f t="shared" si="643"/>
        <v>0</v>
      </c>
      <c r="AS314" s="163">
        <f t="shared" si="643"/>
        <v>0</v>
      </c>
      <c r="AT314" s="163">
        <f t="shared" si="643"/>
        <v>0</v>
      </c>
      <c r="AU314" s="163">
        <f t="shared" si="643"/>
        <v>0</v>
      </c>
      <c r="AV314" s="163">
        <f t="shared" si="548"/>
        <v>0</v>
      </c>
      <c r="AW314" s="168">
        <f t="shared" si="573"/>
        <v>0</v>
      </c>
      <c r="AY314" s="163">
        <f t="shared" si="574"/>
        <v>0</v>
      </c>
      <c r="AZ314" s="163">
        <f t="shared" si="575"/>
        <v>0</v>
      </c>
      <c r="BA314" s="163">
        <f t="shared" si="576"/>
        <v>0</v>
      </c>
      <c r="BB314" s="163">
        <f t="shared" si="577"/>
        <v>0</v>
      </c>
      <c r="BC314" s="163">
        <f t="shared" si="549"/>
        <v>0</v>
      </c>
      <c r="BD314" s="163">
        <f t="shared" si="578"/>
        <v>0</v>
      </c>
    </row>
    <row r="315" spans="2:56" x14ac:dyDescent="0.3">
      <c r="B315" s="179" t="s">
        <v>134</v>
      </c>
      <c r="C315" s="83">
        <f>SUM(C316)</f>
        <v>0</v>
      </c>
      <c r="D315" s="84">
        <f>SUM(D316)</f>
        <v>0</v>
      </c>
      <c r="E315" s="85">
        <f t="shared" si="566"/>
        <v>0</v>
      </c>
      <c r="F315" s="83">
        <f>SUM(F316)</f>
        <v>0</v>
      </c>
      <c r="G315" s="84">
        <f>SUM(G316)</f>
        <v>0</v>
      </c>
      <c r="H315" s="85">
        <f t="shared" si="567"/>
        <v>0</v>
      </c>
      <c r="I315" s="83">
        <f>SUM(I316)</f>
        <v>0</v>
      </c>
      <c r="J315" s="86">
        <f>SUM(J316)</f>
        <v>0</v>
      </c>
      <c r="K315" s="87">
        <f t="shared" si="568"/>
        <v>0</v>
      </c>
      <c r="L315" s="83">
        <f>SUM(L316)</f>
        <v>0</v>
      </c>
      <c r="M315" s="86">
        <f>SUM(M316)</f>
        <v>0</v>
      </c>
      <c r="N315" s="88">
        <f>SUM(N316)</f>
        <v>0</v>
      </c>
      <c r="O315" s="83">
        <f t="shared" ref="O315:T315" si="644">SUM(O316)</f>
        <v>0</v>
      </c>
      <c r="P315" s="88">
        <f t="shared" si="644"/>
        <v>0</v>
      </c>
      <c r="Q315" s="177">
        <f t="shared" si="644"/>
        <v>0</v>
      </c>
      <c r="R315" s="88">
        <f t="shared" si="644"/>
        <v>0</v>
      </c>
      <c r="S315" s="88">
        <f t="shared" si="644"/>
        <v>0</v>
      </c>
      <c r="T315" s="178">
        <f t="shared" si="644"/>
        <v>0</v>
      </c>
      <c r="U315" s="157"/>
      <c r="V315" s="83">
        <f>SUM(V316)</f>
        <v>0</v>
      </c>
      <c r="W315" s="88">
        <f>SUM(W316)</f>
        <v>0</v>
      </c>
      <c r="X315" s="177">
        <f t="shared" si="570"/>
        <v>0</v>
      </c>
      <c r="Y315" s="88">
        <f>SUM(Y316)</f>
        <v>0</v>
      </c>
      <c r="Z315" s="88">
        <f>SUM(Z316)</f>
        <v>0</v>
      </c>
      <c r="AA315" s="178">
        <f t="shared" si="585"/>
        <v>0</v>
      </c>
      <c r="AB315" s="157"/>
      <c r="AC315" s="83">
        <f>SUM(AC316)</f>
        <v>0</v>
      </c>
      <c r="AD315" s="88">
        <f>SUM(AD316)</f>
        <v>0</v>
      </c>
      <c r="AE315" s="177">
        <f t="shared" si="571"/>
        <v>0</v>
      </c>
      <c r="AF315" s="88">
        <f>SUM(AF316)</f>
        <v>0</v>
      </c>
      <c r="AG315" s="88">
        <f>SUM(AG316)</f>
        <v>0</v>
      </c>
      <c r="AH315" s="178">
        <f t="shared" si="588"/>
        <v>0</v>
      </c>
      <c r="AJ315" s="86">
        <f t="shared" ref="AJ315:AU315" si="645">SUM(AJ316)</f>
        <v>0</v>
      </c>
      <c r="AK315" s="86">
        <f t="shared" si="645"/>
        <v>0</v>
      </c>
      <c r="AL315" s="86">
        <f t="shared" si="645"/>
        <v>0</v>
      </c>
      <c r="AM315" s="86">
        <f t="shared" si="645"/>
        <v>0</v>
      </c>
      <c r="AN315" s="86">
        <f t="shared" si="645"/>
        <v>0</v>
      </c>
      <c r="AO315" s="86">
        <f t="shared" si="645"/>
        <v>0</v>
      </c>
      <c r="AP315" s="86">
        <f t="shared" si="645"/>
        <v>0</v>
      </c>
      <c r="AQ315" s="86">
        <f t="shared" si="645"/>
        <v>0</v>
      </c>
      <c r="AR315" s="86">
        <f t="shared" si="645"/>
        <v>0</v>
      </c>
      <c r="AS315" s="86">
        <f t="shared" si="645"/>
        <v>0</v>
      </c>
      <c r="AT315" s="86">
        <f t="shared" si="645"/>
        <v>0</v>
      </c>
      <c r="AU315" s="86">
        <f t="shared" si="645"/>
        <v>0</v>
      </c>
      <c r="AV315" s="86">
        <f t="shared" si="548"/>
        <v>0</v>
      </c>
      <c r="AW315" s="93">
        <f t="shared" si="573"/>
        <v>0</v>
      </c>
      <c r="AY315" s="86">
        <f t="shared" si="574"/>
        <v>0</v>
      </c>
      <c r="AZ315" s="86">
        <f t="shared" si="575"/>
        <v>0</v>
      </c>
      <c r="BA315" s="86">
        <f t="shared" si="576"/>
        <v>0</v>
      </c>
      <c r="BB315" s="86">
        <f t="shared" si="577"/>
        <v>0</v>
      </c>
      <c r="BC315" s="86">
        <f t="shared" si="549"/>
        <v>0</v>
      </c>
      <c r="BD315" s="86">
        <f t="shared" si="578"/>
        <v>0</v>
      </c>
    </row>
    <row r="316" spans="2:56" x14ac:dyDescent="0.3">
      <c r="B316" s="169" t="s">
        <v>135</v>
      </c>
      <c r="C316" s="170">
        <f>SUM(C520,C724)</f>
        <v>0</v>
      </c>
      <c r="D316" s="171">
        <f>SUM(D520,D724)</f>
        <v>0</v>
      </c>
      <c r="E316" s="172">
        <f t="shared" si="566"/>
        <v>0</v>
      </c>
      <c r="F316" s="170">
        <f>SUM(F520,F724)</f>
        <v>0</v>
      </c>
      <c r="G316" s="171">
        <f>SUM(G520,G724)</f>
        <v>0</v>
      </c>
      <c r="H316" s="172">
        <f t="shared" si="567"/>
        <v>0</v>
      </c>
      <c r="I316" s="170">
        <f>SUM(I520,I724)</f>
        <v>0</v>
      </c>
      <c r="J316" s="173">
        <f>SUM(J520,J724)</f>
        <v>0</v>
      </c>
      <c r="K316" s="174">
        <f t="shared" si="568"/>
        <v>0</v>
      </c>
      <c r="L316" s="170">
        <f>SUM(L520,L724)</f>
        <v>0</v>
      </c>
      <c r="M316" s="173">
        <f>SUM(M520,M724)</f>
        <v>0</v>
      </c>
      <c r="N316" s="175">
        <f>SUM(N520,N724)</f>
        <v>0</v>
      </c>
      <c r="O316" s="170">
        <f t="shared" ref="O316:T316" si="646">SUM(O520,O724)</f>
        <v>0</v>
      </c>
      <c r="P316" s="175">
        <f t="shared" si="646"/>
        <v>0</v>
      </c>
      <c r="Q316" s="166">
        <f t="shared" si="646"/>
        <v>0</v>
      </c>
      <c r="R316" s="175">
        <f t="shared" si="646"/>
        <v>0</v>
      </c>
      <c r="S316" s="175">
        <f t="shared" si="646"/>
        <v>0</v>
      </c>
      <c r="T316" s="167">
        <f t="shared" si="646"/>
        <v>0</v>
      </c>
      <c r="U316" s="157"/>
      <c r="V316" s="170">
        <f>SUM(V520,V724)</f>
        <v>0</v>
      </c>
      <c r="W316" s="175">
        <f>SUM(W520,W724)</f>
        <v>0</v>
      </c>
      <c r="X316" s="166">
        <f t="shared" si="570"/>
        <v>0</v>
      </c>
      <c r="Y316" s="175">
        <f>SUM(Y520,Y724)</f>
        <v>0</v>
      </c>
      <c r="Z316" s="175">
        <f>SUM(Z520,Z724)</f>
        <v>0</v>
      </c>
      <c r="AA316" s="167">
        <f t="shared" si="585"/>
        <v>0</v>
      </c>
      <c r="AB316" s="157"/>
      <c r="AC316" s="170">
        <f>SUM(AC520,AC724)</f>
        <v>0</v>
      </c>
      <c r="AD316" s="175">
        <f>SUM(AD520,AD724)</f>
        <v>0</v>
      </c>
      <c r="AE316" s="166">
        <f t="shared" si="571"/>
        <v>0</v>
      </c>
      <c r="AF316" s="175">
        <f>SUM(AF520,AF724)</f>
        <v>0</v>
      </c>
      <c r="AG316" s="175">
        <f>SUM(AG520,AG724)</f>
        <v>0</v>
      </c>
      <c r="AH316" s="167">
        <f t="shared" si="588"/>
        <v>0</v>
      </c>
      <c r="AJ316" s="163">
        <f t="shared" ref="AJ316:AU316" si="647">SUM(AJ520,AJ724)</f>
        <v>0</v>
      </c>
      <c r="AK316" s="163">
        <f t="shared" si="647"/>
        <v>0</v>
      </c>
      <c r="AL316" s="163">
        <f t="shared" si="647"/>
        <v>0</v>
      </c>
      <c r="AM316" s="163">
        <f t="shared" si="647"/>
        <v>0</v>
      </c>
      <c r="AN316" s="163">
        <f t="shared" si="647"/>
        <v>0</v>
      </c>
      <c r="AO316" s="163">
        <f t="shared" si="647"/>
        <v>0</v>
      </c>
      <c r="AP316" s="163">
        <f t="shared" si="647"/>
        <v>0</v>
      </c>
      <c r="AQ316" s="163">
        <f t="shared" si="647"/>
        <v>0</v>
      </c>
      <c r="AR316" s="163">
        <f t="shared" si="647"/>
        <v>0</v>
      </c>
      <c r="AS316" s="163">
        <f t="shared" si="647"/>
        <v>0</v>
      </c>
      <c r="AT316" s="163">
        <f t="shared" si="647"/>
        <v>0</v>
      </c>
      <c r="AU316" s="163">
        <f t="shared" si="647"/>
        <v>0</v>
      </c>
      <c r="AV316" s="163">
        <f t="shared" si="548"/>
        <v>0</v>
      </c>
      <c r="AW316" s="168">
        <f t="shared" si="573"/>
        <v>0</v>
      </c>
      <c r="AY316" s="163">
        <f t="shared" si="574"/>
        <v>0</v>
      </c>
      <c r="AZ316" s="163">
        <f t="shared" si="575"/>
        <v>0</v>
      </c>
      <c r="BA316" s="163">
        <f t="shared" si="576"/>
        <v>0</v>
      </c>
      <c r="BB316" s="163">
        <f t="shared" si="577"/>
        <v>0</v>
      </c>
      <c r="BC316" s="163">
        <f t="shared" si="549"/>
        <v>0</v>
      </c>
      <c r="BD316" s="163">
        <f t="shared" si="578"/>
        <v>0</v>
      </c>
    </row>
    <row r="317" spans="2:56" x14ac:dyDescent="0.3">
      <c r="B317" s="179" t="s">
        <v>136</v>
      </c>
      <c r="C317" s="83">
        <f>SUM(C318)</f>
        <v>0</v>
      </c>
      <c r="D317" s="84">
        <f>SUM(D318)</f>
        <v>0</v>
      </c>
      <c r="E317" s="85">
        <f t="shared" si="566"/>
        <v>0</v>
      </c>
      <c r="F317" s="83">
        <f>SUM(F318)</f>
        <v>0</v>
      </c>
      <c r="G317" s="84">
        <f>SUM(G318)</f>
        <v>0</v>
      </c>
      <c r="H317" s="85">
        <f t="shared" si="567"/>
        <v>0</v>
      </c>
      <c r="I317" s="83">
        <f>SUM(I318)</f>
        <v>0</v>
      </c>
      <c r="J317" s="86">
        <f>SUM(J318)</f>
        <v>0</v>
      </c>
      <c r="K317" s="87">
        <f t="shared" si="568"/>
        <v>0</v>
      </c>
      <c r="L317" s="83">
        <f>SUM(L318)</f>
        <v>0</v>
      </c>
      <c r="M317" s="86">
        <f>SUM(M318)</f>
        <v>0</v>
      </c>
      <c r="N317" s="88">
        <f>SUM(N318)</f>
        <v>0</v>
      </c>
      <c r="O317" s="83">
        <f t="shared" ref="O317:T317" si="648">SUM(O318)</f>
        <v>0</v>
      </c>
      <c r="P317" s="88">
        <f t="shared" si="648"/>
        <v>0</v>
      </c>
      <c r="Q317" s="177">
        <f t="shared" si="648"/>
        <v>0</v>
      </c>
      <c r="R317" s="88">
        <f t="shared" si="648"/>
        <v>0</v>
      </c>
      <c r="S317" s="88">
        <f t="shared" si="648"/>
        <v>0</v>
      </c>
      <c r="T317" s="178">
        <f t="shared" si="648"/>
        <v>0</v>
      </c>
      <c r="U317" s="157"/>
      <c r="V317" s="83">
        <f>SUM(V318)</f>
        <v>0</v>
      </c>
      <c r="W317" s="88">
        <f>SUM(W318)</f>
        <v>0</v>
      </c>
      <c r="X317" s="177">
        <f t="shared" si="570"/>
        <v>0</v>
      </c>
      <c r="Y317" s="88">
        <f>SUM(Y318)</f>
        <v>0</v>
      </c>
      <c r="Z317" s="88">
        <f>SUM(Z318)</f>
        <v>0</v>
      </c>
      <c r="AA317" s="178">
        <f t="shared" si="585"/>
        <v>0</v>
      </c>
      <c r="AB317" s="157"/>
      <c r="AC317" s="83">
        <f>SUM(AC318)</f>
        <v>0</v>
      </c>
      <c r="AD317" s="88">
        <f>SUM(AD318)</f>
        <v>0</v>
      </c>
      <c r="AE317" s="177">
        <f t="shared" si="571"/>
        <v>0</v>
      </c>
      <c r="AF317" s="88">
        <f>SUM(AF318)</f>
        <v>0</v>
      </c>
      <c r="AG317" s="88">
        <f>SUM(AG318)</f>
        <v>0</v>
      </c>
      <c r="AH317" s="178">
        <f t="shared" si="588"/>
        <v>0</v>
      </c>
      <c r="AJ317" s="86">
        <f t="shared" ref="AJ317:AU317" si="649">SUM(AJ318)</f>
        <v>0</v>
      </c>
      <c r="AK317" s="86">
        <f t="shared" si="649"/>
        <v>0</v>
      </c>
      <c r="AL317" s="86">
        <f t="shared" si="649"/>
        <v>0</v>
      </c>
      <c r="AM317" s="86">
        <f t="shared" si="649"/>
        <v>0</v>
      </c>
      <c r="AN317" s="86">
        <f t="shared" si="649"/>
        <v>0</v>
      </c>
      <c r="AO317" s="86">
        <f t="shared" si="649"/>
        <v>0</v>
      </c>
      <c r="AP317" s="86">
        <f t="shared" si="649"/>
        <v>0</v>
      </c>
      <c r="AQ317" s="86">
        <f t="shared" si="649"/>
        <v>0</v>
      </c>
      <c r="AR317" s="86">
        <f t="shared" si="649"/>
        <v>0</v>
      </c>
      <c r="AS317" s="86">
        <f t="shared" si="649"/>
        <v>0</v>
      </c>
      <c r="AT317" s="86">
        <f t="shared" si="649"/>
        <v>0</v>
      </c>
      <c r="AU317" s="86">
        <f t="shared" si="649"/>
        <v>0</v>
      </c>
      <c r="AV317" s="86">
        <f t="shared" si="548"/>
        <v>0</v>
      </c>
      <c r="AW317" s="93">
        <f t="shared" si="573"/>
        <v>0</v>
      </c>
      <c r="AY317" s="86">
        <f t="shared" si="574"/>
        <v>0</v>
      </c>
      <c r="AZ317" s="86">
        <f t="shared" si="575"/>
        <v>0</v>
      </c>
      <c r="BA317" s="86">
        <f t="shared" si="576"/>
        <v>0</v>
      </c>
      <c r="BB317" s="86">
        <f t="shared" si="577"/>
        <v>0</v>
      </c>
      <c r="BC317" s="86">
        <f t="shared" si="549"/>
        <v>0</v>
      </c>
      <c r="BD317" s="86">
        <f t="shared" si="578"/>
        <v>0</v>
      </c>
    </row>
    <row r="318" spans="2:56" x14ac:dyDescent="0.3">
      <c r="B318" s="169" t="s">
        <v>105</v>
      </c>
      <c r="C318" s="170">
        <f>SUM(C522,C726)</f>
        <v>0</v>
      </c>
      <c r="D318" s="171">
        <f>SUM(D522,D726)</f>
        <v>0</v>
      </c>
      <c r="E318" s="172">
        <f t="shared" si="566"/>
        <v>0</v>
      </c>
      <c r="F318" s="170">
        <f>SUM(F522,F726)</f>
        <v>0</v>
      </c>
      <c r="G318" s="171">
        <f>SUM(G522,G726)</f>
        <v>0</v>
      </c>
      <c r="H318" s="172">
        <f t="shared" si="567"/>
        <v>0</v>
      </c>
      <c r="I318" s="170">
        <f>SUM(I522,I726)</f>
        <v>0</v>
      </c>
      <c r="J318" s="173">
        <f>SUM(J522,J726)</f>
        <v>0</v>
      </c>
      <c r="K318" s="174">
        <f t="shared" si="568"/>
        <v>0</v>
      </c>
      <c r="L318" s="170">
        <f>SUM(L522,L726)</f>
        <v>0</v>
      </c>
      <c r="M318" s="173">
        <f>SUM(M522,M726)</f>
        <v>0</v>
      </c>
      <c r="N318" s="175">
        <f>SUM(N522,N726)</f>
        <v>0</v>
      </c>
      <c r="O318" s="170">
        <f t="shared" ref="O318:T318" si="650">SUM(O522,O726)</f>
        <v>0</v>
      </c>
      <c r="P318" s="175">
        <f t="shared" si="650"/>
        <v>0</v>
      </c>
      <c r="Q318" s="166">
        <f t="shared" si="650"/>
        <v>0</v>
      </c>
      <c r="R318" s="175">
        <f t="shared" si="650"/>
        <v>0</v>
      </c>
      <c r="S318" s="175">
        <f t="shared" si="650"/>
        <v>0</v>
      </c>
      <c r="T318" s="167">
        <f t="shared" si="650"/>
        <v>0</v>
      </c>
      <c r="U318" s="157"/>
      <c r="V318" s="170">
        <f>SUM(V522,V726)</f>
        <v>0</v>
      </c>
      <c r="W318" s="175">
        <f>SUM(W522,W726)</f>
        <v>0</v>
      </c>
      <c r="X318" s="166">
        <f t="shared" si="570"/>
        <v>0</v>
      </c>
      <c r="Y318" s="175">
        <f>SUM(Y522,Y726)</f>
        <v>0</v>
      </c>
      <c r="Z318" s="175">
        <f>SUM(Z522,Z726)</f>
        <v>0</v>
      </c>
      <c r="AA318" s="167">
        <f t="shared" si="585"/>
        <v>0</v>
      </c>
      <c r="AB318" s="157"/>
      <c r="AC318" s="170">
        <f>SUM(AC522,AC726)</f>
        <v>0</v>
      </c>
      <c r="AD318" s="175">
        <f>SUM(AD522,AD726)</f>
        <v>0</v>
      </c>
      <c r="AE318" s="166">
        <f t="shared" si="571"/>
        <v>0</v>
      </c>
      <c r="AF318" s="175">
        <f>SUM(AF522,AF726)</f>
        <v>0</v>
      </c>
      <c r="AG318" s="175">
        <f>SUM(AG522,AG726)</f>
        <v>0</v>
      </c>
      <c r="AH318" s="167">
        <f t="shared" si="588"/>
        <v>0</v>
      </c>
      <c r="AJ318" s="163">
        <f t="shared" ref="AJ318:AU318" si="651">SUM(AJ522,AJ726)</f>
        <v>0</v>
      </c>
      <c r="AK318" s="163">
        <f t="shared" si="651"/>
        <v>0</v>
      </c>
      <c r="AL318" s="163">
        <f t="shared" si="651"/>
        <v>0</v>
      </c>
      <c r="AM318" s="163">
        <f t="shared" si="651"/>
        <v>0</v>
      </c>
      <c r="AN318" s="163">
        <f t="shared" si="651"/>
        <v>0</v>
      </c>
      <c r="AO318" s="163">
        <f t="shared" si="651"/>
        <v>0</v>
      </c>
      <c r="AP318" s="163">
        <f t="shared" si="651"/>
        <v>0</v>
      </c>
      <c r="AQ318" s="163">
        <f t="shared" si="651"/>
        <v>0</v>
      </c>
      <c r="AR318" s="163">
        <f t="shared" si="651"/>
        <v>0</v>
      </c>
      <c r="AS318" s="163">
        <f t="shared" si="651"/>
        <v>0</v>
      </c>
      <c r="AT318" s="163">
        <f t="shared" si="651"/>
        <v>0</v>
      </c>
      <c r="AU318" s="163">
        <f t="shared" si="651"/>
        <v>0</v>
      </c>
      <c r="AV318" s="163">
        <f t="shared" si="548"/>
        <v>0</v>
      </c>
      <c r="AW318" s="168">
        <f t="shared" si="573"/>
        <v>0</v>
      </c>
      <c r="AY318" s="163">
        <f t="shared" si="574"/>
        <v>0</v>
      </c>
      <c r="AZ318" s="163">
        <f t="shared" si="575"/>
        <v>0</v>
      </c>
      <c r="BA318" s="163">
        <f t="shared" si="576"/>
        <v>0</v>
      </c>
      <c r="BB318" s="163">
        <f t="shared" si="577"/>
        <v>0</v>
      </c>
      <c r="BC318" s="163">
        <f t="shared" si="549"/>
        <v>0</v>
      </c>
      <c r="BD318" s="163">
        <f t="shared" si="578"/>
        <v>0</v>
      </c>
    </row>
    <row r="319" spans="2:56" x14ac:dyDescent="0.3">
      <c r="B319" s="179" t="s">
        <v>137</v>
      </c>
      <c r="C319" s="83">
        <f>SUM(C320)</f>
        <v>0</v>
      </c>
      <c r="D319" s="84">
        <f>SUM(D320)</f>
        <v>0</v>
      </c>
      <c r="E319" s="85">
        <f t="shared" si="566"/>
        <v>0</v>
      </c>
      <c r="F319" s="83">
        <f>SUM(F320)</f>
        <v>0</v>
      </c>
      <c r="G319" s="84">
        <f>SUM(G320)</f>
        <v>0</v>
      </c>
      <c r="H319" s="85">
        <f t="shared" si="567"/>
        <v>0</v>
      </c>
      <c r="I319" s="83">
        <f>SUM(I320)</f>
        <v>0</v>
      </c>
      <c r="J319" s="86">
        <f>SUM(J320)</f>
        <v>0</v>
      </c>
      <c r="K319" s="87">
        <f t="shared" si="568"/>
        <v>0</v>
      </c>
      <c r="L319" s="83">
        <f>SUM(L320)</f>
        <v>0</v>
      </c>
      <c r="M319" s="86">
        <f>SUM(M320)</f>
        <v>0</v>
      </c>
      <c r="N319" s="88">
        <f>SUM(N320)</f>
        <v>0</v>
      </c>
      <c r="O319" s="83">
        <f t="shared" ref="O319:T319" si="652">SUM(O320)</f>
        <v>0</v>
      </c>
      <c r="P319" s="88">
        <f t="shared" si="652"/>
        <v>0</v>
      </c>
      <c r="Q319" s="177">
        <f t="shared" si="652"/>
        <v>0</v>
      </c>
      <c r="R319" s="88">
        <f t="shared" si="652"/>
        <v>0</v>
      </c>
      <c r="S319" s="88">
        <f t="shared" si="652"/>
        <v>0</v>
      </c>
      <c r="T319" s="178">
        <f t="shared" si="652"/>
        <v>0</v>
      </c>
      <c r="U319" s="157"/>
      <c r="V319" s="83">
        <f>SUM(V320)</f>
        <v>0</v>
      </c>
      <c r="W319" s="88">
        <f>SUM(W320)</f>
        <v>0</v>
      </c>
      <c r="X319" s="177">
        <f t="shared" si="570"/>
        <v>0</v>
      </c>
      <c r="Y319" s="88">
        <f>SUM(Y320)</f>
        <v>0</v>
      </c>
      <c r="Z319" s="88">
        <f>SUM(Z320)</f>
        <v>0</v>
      </c>
      <c r="AA319" s="178">
        <f t="shared" si="585"/>
        <v>0</v>
      </c>
      <c r="AB319" s="157"/>
      <c r="AC319" s="83">
        <f>SUM(AC320)</f>
        <v>0</v>
      </c>
      <c r="AD319" s="88">
        <f>SUM(AD320)</f>
        <v>0</v>
      </c>
      <c r="AE319" s="177">
        <f t="shared" si="571"/>
        <v>0</v>
      </c>
      <c r="AF319" s="88">
        <f>SUM(AF320)</f>
        <v>0</v>
      </c>
      <c r="AG319" s="88">
        <f>SUM(AG320)</f>
        <v>0</v>
      </c>
      <c r="AH319" s="178">
        <f t="shared" si="588"/>
        <v>0</v>
      </c>
      <c r="AJ319" s="86">
        <f t="shared" ref="AJ319:AU319" si="653">SUM(AJ320)</f>
        <v>0</v>
      </c>
      <c r="AK319" s="86">
        <f t="shared" si="653"/>
        <v>0</v>
      </c>
      <c r="AL319" s="86">
        <f t="shared" si="653"/>
        <v>0</v>
      </c>
      <c r="AM319" s="86">
        <f t="shared" si="653"/>
        <v>0</v>
      </c>
      <c r="AN319" s="86">
        <f t="shared" si="653"/>
        <v>0</v>
      </c>
      <c r="AO319" s="86">
        <f t="shared" si="653"/>
        <v>0</v>
      </c>
      <c r="AP319" s="86">
        <f t="shared" si="653"/>
        <v>0</v>
      </c>
      <c r="AQ319" s="86">
        <f t="shared" si="653"/>
        <v>0</v>
      </c>
      <c r="AR319" s="86">
        <f t="shared" si="653"/>
        <v>0</v>
      </c>
      <c r="AS319" s="86">
        <f t="shared" si="653"/>
        <v>0</v>
      </c>
      <c r="AT319" s="86">
        <f t="shared" si="653"/>
        <v>0</v>
      </c>
      <c r="AU319" s="86">
        <f t="shared" si="653"/>
        <v>0</v>
      </c>
      <c r="AV319" s="86">
        <f t="shared" si="548"/>
        <v>0</v>
      </c>
      <c r="AW319" s="93">
        <f t="shared" si="573"/>
        <v>0</v>
      </c>
      <c r="AY319" s="86">
        <f t="shared" si="574"/>
        <v>0</v>
      </c>
      <c r="AZ319" s="86">
        <f t="shared" si="575"/>
        <v>0</v>
      </c>
      <c r="BA319" s="86">
        <f t="shared" si="576"/>
        <v>0</v>
      </c>
      <c r="BB319" s="86">
        <f t="shared" si="577"/>
        <v>0</v>
      </c>
      <c r="BC319" s="86">
        <f t="shared" si="549"/>
        <v>0</v>
      </c>
      <c r="BD319" s="86">
        <f t="shared" si="578"/>
        <v>0</v>
      </c>
    </row>
    <row r="320" spans="2:56" x14ac:dyDescent="0.3">
      <c r="B320" s="169" t="s">
        <v>105</v>
      </c>
      <c r="C320" s="170">
        <f>SUM(C524,C728)</f>
        <v>0</v>
      </c>
      <c r="D320" s="171">
        <f>SUM(D524,D728)</f>
        <v>0</v>
      </c>
      <c r="E320" s="172">
        <f t="shared" si="566"/>
        <v>0</v>
      </c>
      <c r="F320" s="170">
        <f>SUM(F524,F728)</f>
        <v>0</v>
      </c>
      <c r="G320" s="171">
        <f>SUM(G524,G728)</f>
        <v>0</v>
      </c>
      <c r="H320" s="172">
        <f t="shared" si="567"/>
        <v>0</v>
      </c>
      <c r="I320" s="170">
        <f>SUM(I524,I728)</f>
        <v>0</v>
      </c>
      <c r="J320" s="173">
        <f>SUM(J524,J728)</f>
        <v>0</v>
      </c>
      <c r="K320" s="174">
        <f t="shared" si="568"/>
        <v>0</v>
      </c>
      <c r="L320" s="170">
        <f>SUM(L524,L728)</f>
        <v>0</v>
      </c>
      <c r="M320" s="173">
        <f>SUM(M524,M728)</f>
        <v>0</v>
      </c>
      <c r="N320" s="175">
        <f>SUM(N524,N728)</f>
        <v>0</v>
      </c>
      <c r="O320" s="170">
        <f t="shared" ref="O320:T320" si="654">SUM(O524,O728)</f>
        <v>0</v>
      </c>
      <c r="P320" s="175">
        <f t="shared" si="654"/>
        <v>0</v>
      </c>
      <c r="Q320" s="166">
        <f t="shared" si="654"/>
        <v>0</v>
      </c>
      <c r="R320" s="175">
        <f t="shared" si="654"/>
        <v>0</v>
      </c>
      <c r="S320" s="175">
        <f t="shared" si="654"/>
        <v>0</v>
      </c>
      <c r="T320" s="167">
        <f t="shared" si="654"/>
        <v>0</v>
      </c>
      <c r="U320" s="157"/>
      <c r="V320" s="170">
        <f>SUM(V524,V728)</f>
        <v>0</v>
      </c>
      <c r="W320" s="175">
        <f>SUM(W524,W728)</f>
        <v>0</v>
      </c>
      <c r="X320" s="166">
        <f t="shared" si="570"/>
        <v>0</v>
      </c>
      <c r="Y320" s="175">
        <f>SUM(Y524,Y728)</f>
        <v>0</v>
      </c>
      <c r="Z320" s="175">
        <f>SUM(Z524,Z728)</f>
        <v>0</v>
      </c>
      <c r="AA320" s="167">
        <f t="shared" si="585"/>
        <v>0</v>
      </c>
      <c r="AB320" s="157"/>
      <c r="AC320" s="170">
        <f>SUM(AC524,AC728)</f>
        <v>0</v>
      </c>
      <c r="AD320" s="175">
        <f>SUM(AD524,AD728)</f>
        <v>0</v>
      </c>
      <c r="AE320" s="166">
        <f t="shared" si="571"/>
        <v>0</v>
      </c>
      <c r="AF320" s="175">
        <f>SUM(AF524,AF728)</f>
        <v>0</v>
      </c>
      <c r="AG320" s="175">
        <f>SUM(AG524,AG728)</f>
        <v>0</v>
      </c>
      <c r="AH320" s="167">
        <f t="shared" si="588"/>
        <v>0</v>
      </c>
      <c r="AJ320" s="163">
        <f t="shared" ref="AJ320:AU320" si="655">SUM(AJ524,AJ728)</f>
        <v>0</v>
      </c>
      <c r="AK320" s="163">
        <f t="shared" si="655"/>
        <v>0</v>
      </c>
      <c r="AL320" s="163">
        <f t="shared" si="655"/>
        <v>0</v>
      </c>
      <c r="AM320" s="163">
        <f t="shared" si="655"/>
        <v>0</v>
      </c>
      <c r="AN320" s="163">
        <f t="shared" si="655"/>
        <v>0</v>
      </c>
      <c r="AO320" s="163">
        <f t="shared" si="655"/>
        <v>0</v>
      </c>
      <c r="AP320" s="163">
        <f t="shared" si="655"/>
        <v>0</v>
      </c>
      <c r="AQ320" s="163">
        <f t="shared" si="655"/>
        <v>0</v>
      </c>
      <c r="AR320" s="163">
        <f t="shared" si="655"/>
        <v>0</v>
      </c>
      <c r="AS320" s="163">
        <f t="shared" si="655"/>
        <v>0</v>
      </c>
      <c r="AT320" s="163">
        <f t="shared" si="655"/>
        <v>0</v>
      </c>
      <c r="AU320" s="163">
        <f t="shared" si="655"/>
        <v>0</v>
      </c>
      <c r="AV320" s="163">
        <f t="shared" si="548"/>
        <v>0</v>
      </c>
      <c r="AW320" s="168">
        <f t="shared" si="573"/>
        <v>0</v>
      </c>
      <c r="AY320" s="163">
        <f t="shared" si="574"/>
        <v>0</v>
      </c>
      <c r="AZ320" s="163">
        <f t="shared" si="575"/>
        <v>0</v>
      </c>
      <c r="BA320" s="163">
        <f t="shared" si="576"/>
        <v>0</v>
      </c>
      <c r="BB320" s="163">
        <f t="shared" si="577"/>
        <v>0</v>
      </c>
      <c r="BC320" s="163">
        <f t="shared" si="549"/>
        <v>0</v>
      </c>
      <c r="BD320" s="163">
        <f t="shared" si="578"/>
        <v>0</v>
      </c>
    </row>
    <row r="321" spans="2:56" x14ac:dyDescent="0.3">
      <c r="B321" s="179" t="s">
        <v>138</v>
      </c>
      <c r="C321" s="83">
        <f>SUM(C322)</f>
        <v>0</v>
      </c>
      <c r="D321" s="84">
        <f>SUM(D322)</f>
        <v>0</v>
      </c>
      <c r="E321" s="85">
        <f t="shared" si="566"/>
        <v>0</v>
      </c>
      <c r="F321" s="83">
        <f>SUM(F322)</f>
        <v>0</v>
      </c>
      <c r="G321" s="84">
        <f>SUM(G322)</f>
        <v>0</v>
      </c>
      <c r="H321" s="85">
        <f t="shared" si="567"/>
        <v>0</v>
      </c>
      <c r="I321" s="83">
        <f>SUM(I322)</f>
        <v>0</v>
      </c>
      <c r="J321" s="86">
        <f>SUM(J322)</f>
        <v>0</v>
      </c>
      <c r="K321" s="87">
        <f t="shared" si="568"/>
        <v>0</v>
      </c>
      <c r="L321" s="83">
        <f>SUM(L322)</f>
        <v>0</v>
      </c>
      <c r="M321" s="86">
        <f>SUM(M322)</f>
        <v>0</v>
      </c>
      <c r="N321" s="88">
        <f>SUM(N322)</f>
        <v>0</v>
      </c>
      <c r="O321" s="83">
        <f t="shared" ref="O321:T321" si="656">SUM(O322)</f>
        <v>0</v>
      </c>
      <c r="P321" s="88">
        <f t="shared" si="656"/>
        <v>0</v>
      </c>
      <c r="Q321" s="177">
        <f t="shared" si="656"/>
        <v>0</v>
      </c>
      <c r="R321" s="88">
        <f t="shared" si="656"/>
        <v>0</v>
      </c>
      <c r="S321" s="88">
        <f t="shared" si="656"/>
        <v>0</v>
      </c>
      <c r="T321" s="178">
        <f t="shared" si="656"/>
        <v>0</v>
      </c>
      <c r="U321" s="157"/>
      <c r="V321" s="83">
        <f>SUM(V322)</f>
        <v>0</v>
      </c>
      <c r="W321" s="88">
        <f>SUM(W322)</f>
        <v>0</v>
      </c>
      <c r="X321" s="177">
        <f t="shared" si="570"/>
        <v>0</v>
      </c>
      <c r="Y321" s="88">
        <f>SUM(Y322)</f>
        <v>0</v>
      </c>
      <c r="Z321" s="88">
        <f>SUM(Z322)</f>
        <v>0</v>
      </c>
      <c r="AA321" s="178">
        <f t="shared" si="585"/>
        <v>0</v>
      </c>
      <c r="AB321" s="157"/>
      <c r="AC321" s="83">
        <f>SUM(AC322)</f>
        <v>0</v>
      </c>
      <c r="AD321" s="88">
        <f>SUM(AD322)</f>
        <v>0</v>
      </c>
      <c r="AE321" s="177">
        <f t="shared" si="571"/>
        <v>0</v>
      </c>
      <c r="AF321" s="88">
        <f>SUM(AF322)</f>
        <v>0</v>
      </c>
      <c r="AG321" s="88">
        <f>SUM(AG322)</f>
        <v>0</v>
      </c>
      <c r="AH321" s="178">
        <f t="shared" si="588"/>
        <v>0</v>
      </c>
      <c r="AJ321" s="86">
        <f t="shared" ref="AJ321:AU321" si="657">SUM(AJ322)</f>
        <v>0</v>
      </c>
      <c r="AK321" s="86">
        <f t="shared" si="657"/>
        <v>0</v>
      </c>
      <c r="AL321" s="86">
        <f t="shared" si="657"/>
        <v>0</v>
      </c>
      <c r="AM321" s="86">
        <f t="shared" si="657"/>
        <v>0</v>
      </c>
      <c r="AN321" s="86">
        <f t="shared" si="657"/>
        <v>0</v>
      </c>
      <c r="AO321" s="86">
        <f t="shared" si="657"/>
        <v>0</v>
      </c>
      <c r="AP321" s="86">
        <f t="shared" si="657"/>
        <v>0</v>
      </c>
      <c r="AQ321" s="86">
        <f t="shared" si="657"/>
        <v>0</v>
      </c>
      <c r="AR321" s="86">
        <f t="shared" si="657"/>
        <v>0</v>
      </c>
      <c r="AS321" s="86">
        <f t="shared" si="657"/>
        <v>0</v>
      </c>
      <c r="AT321" s="86">
        <f t="shared" si="657"/>
        <v>0</v>
      </c>
      <c r="AU321" s="86">
        <f t="shared" si="657"/>
        <v>0</v>
      </c>
      <c r="AV321" s="86">
        <f t="shared" si="548"/>
        <v>0</v>
      </c>
      <c r="AW321" s="93">
        <f t="shared" si="573"/>
        <v>0</v>
      </c>
      <c r="AY321" s="86">
        <f t="shared" si="574"/>
        <v>0</v>
      </c>
      <c r="AZ321" s="86">
        <f t="shared" si="575"/>
        <v>0</v>
      </c>
      <c r="BA321" s="86">
        <f t="shared" si="576"/>
        <v>0</v>
      </c>
      <c r="BB321" s="86">
        <f t="shared" si="577"/>
        <v>0</v>
      </c>
      <c r="BC321" s="86">
        <f t="shared" si="549"/>
        <v>0</v>
      </c>
      <c r="BD321" s="86">
        <f t="shared" si="578"/>
        <v>0</v>
      </c>
    </row>
    <row r="322" spans="2:56" x14ac:dyDescent="0.3">
      <c r="B322" s="169" t="s">
        <v>139</v>
      </c>
      <c r="C322" s="170">
        <f>SUM(C526,C730)</f>
        <v>0</v>
      </c>
      <c r="D322" s="171">
        <f>SUM(D526,D730)</f>
        <v>0</v>
      </c>
      <c r="E322" s="172">
        <f t="shared" si="566"/>
        <v>0</v>
      </c>
      <c r="F322" s="170">
        <f>SUM(F526,F730)</f>
        <v>0</v>
      </c>
      <c r="G322" s="171">
        <f>SUM(G526,G730)</f>
        <v>0</v>
      </c>
      <c r="H322" s="172">
        <f t="shared" si="567"/>
        <v>0</v>
      </c>
      <c r="I322" s="170">
        <f>SUM(I526,I730)</f>
        <v>0</v>
      </c>
      <c r="J322" s="173">
        <f>SUM(J526,J730)</f>
        <v>0</v>
      </c>
      <c r="K322" s="174">
        <f t="shared" si="568"/>
        <v>0</v>
      </c>
      <c r="L322" s="170">
        <f>SUM(L526,L730)</f>
        <v>0</v>
      </c>
      <c r="M322" s="173">
        <f>SUM(M526,M730)</f>
        <v>0</v>
      </c>
      <c r="N322" s="175">
        <f>SUM(N526,N730)</f>
        <v>0</v>
      </c>
      <c r="O322" s="170">
        <f t="shared" ref="O322:T322" si="658">SUM(O526,O730)</f>
        <v>0</v>
      </c>
      <c r="P322" s="175">
        <f t="shared" si="658"/>
        <v>0</v>
      </c>
      <c r="Q322" s="166">
        <f t="shared" si="658"/>
        <v>0</v>
      </c>
      <c r="R322" s="175">
        <f t="shared" si="658"/>
        <v>0</v>
      </c>
      <c r="S322" s="175">
        <f t="shared" si="658"/>
        <v>0</v>
      </c>
      <c r="T322" s="167">
        <f t="shared" si="658"/>
        <v>0</v>
      </c>
      <c r="U322" s="157"/>
      <c r="V322" s="170">
        <f>SUM(V526,V730)</f>
        <v>0</v>
      </c>
      <c r="W322" s="175">
        <f>SUM(W526,W730)</f>
        <v>0</v>
      </c>
      <c r="X322" s="166">
        <f t="shared" si="570"/>
        <v>0</v>
      </c>
      <c r="Y322" s="175">
        <f>SUM(Y526,Y730)</f>
        <v>0</v>
      </c>
      <c r="Z322" s="175">
        <f>SUM(Z526,Z730)</f>
        <v>0</v>
      </c>
      <c r="AA322" s="167">
        <f t="shared" si="585"/>
        <v>0</v>
      </c>
      <c r="AB322" s="157"/>
      <c r="AC322" s="170">
        <f>SUM(AC526,AC730)</f>
        <v>0</v>
      </c>
      <c r="AD322" s="175">
        <f>SUM(AD526,AD730)</f>
        <v>0</v>
      </c>
      <c r="AE322" s="166">
        <f t="shared" si="571"/>
        <v>0</v>
      </c>
      <c r="AF322" s="175">
        <f>SUM(AF526,AF730)</f>
        <v>0</v>
      </c>
      <c r="AG322" s="175">
        <f>SUM(AG526,AG730)</f>
        <v>0</v>
      </c>
      <c r="AH322" s="167">
        <f t="shared" si="588"/>
        <v>0</v>
      </c>
      <c r="AJ322" s="163">
        <f t="shared" ref="AJ322:AU322" si="659">SUM(AJ526,AJ730)</f>
        <v>0</v>
      </c>
      <c r="AK322" s="163">
        <f t="shared" si="659"/>
        <v>0</v>
      </c>
      <c r="AL322" s="163">
        <f t="shared" si="659"/>
        <v>0</v>
      </c>
      <c r="AM322" s="163">
        <f t="shared" si="659"/>
        <v>0</v>
      </c>
      <c r="AN322" s="163">
        <f t="shared" si="659"/>
        <v>0</v>
      </c>
      <c r="AO322" s="163">
        <f t="shared" si="659"/>
        <v>0</v>
      </c>
      <c r="AP322" s="163">
        <f t="shared" si="659"/>
        <v>0</v>
      </c>
      <c r="AQ322" s="163">
        <f t="shared" si="659"/>
        <v>0</v>
      </c>
      <c r="AR322" s="163">
        <f t="shared" si="659"/>
        <v>0</v>
      </c>
      <c r="AS322" s="163">
        <f t="shared" si="659"/>
        <v>0</v>
      </c>
      <c r="AT322" s="163">
        <f t="shared" si="659"/>
        <v>0</v>
      </c>
      <c r="AU322" s="163">
        <f t="shared" si="659"/>
        <v>0</v>
      </c>
      <c r="AV322" s="163">
        <f t="shared" si="548"/>
        <v>0</v>
      </c>
      <c r="AW322" s="168">
        <f t="shared" si="573"/>
        <v>0</v>
      </c>
      <c r="AY322" s="163">
        <f t="shared" si="574"/>
        <v>0</v>
      </c>
      <c r="AZ322" s="163">
        <f t="shared" si="575"/>
        <v>0</v>
      </c>
      <c r="BA322" s="163">
        <f t="shared" si="576"/>
        <v>0</v>
      </c>
      <c r="BB322" s="163">
        <f t="shared" si="577"/>
        <v>0</v>
      </c>
      <c r="BC322" s="163">
        <f t="shared" si="549"/>
        <v>0</v>
      </c>
      <c r="BD322" s="163">
        <f t="shared" si="578"/>
        <v>0</v>
      </c>
    </row>
    <row r="323" spans="2:56" x14ac:dyDescent="0.3">
      <c r="B323" s="179" t="s">
        <v>140</v>
      </c>
      <c r="C323" s="83">
        <f>SUM(C324:C332)</f>
        <v>7000</v>
      </c>
      <c r="D323" s="84">
        <f>SUM(D324:D332)</f>
        <v>6995</v>
      </c>
      <c r="E323" s="85">
        <f t="shared" si="566"/>
        <v>0.99928571428571433</v>
      </c>
      <c r="F323" s="83">
        <f>SUM(F324:F332)</f>
        <v>6995</v>
      </c>
      <c r="G323" s="84">
        <f>SUM(G324:G332)</f>
        <v>6995</v>
      </c>
      <c r="H323" s="85">
        <f t="shared" si="567"/>
        <v>1</v>
      </c>
      <c r="I323" s="83">
        <f>SUM(I324:I332)</f>
        <v>21867</v>
      </c>
      <c r="J323" s="86">
        <f>SUM(J324:J332)</f>
        <v>21867</v>
      </c>
      <c r="K323" s="87">
        <f t="shared" si="568"/>
        <v>1</v>
      </c>
      <c r="L323" s="83">
        <f>SUM(L324:L332)</f>
        <v>30000</v>
      </c>
      <c r="M323" s="86">
        <f>SUM(M324:M332)</f>
        <v>30000</v>
      </c>
      <c r="N323" s="88">
        <f>SUM(N324:N332)</f>
        <v>0</v>
      </c>
      <c r="O323" s="83">
        <f t="shared" ref="O323:T323" si="660">SUM(O324:O332)</f>
        <v>0</v>
      </c>
      <c r="P323" s="88">
        <f t="shared" si="660"/>
        <v>0</v>
      </c>
      <c r="Q323" s="177">
        <f t="shared" si="660"/>
        <v>0</v>
      </c>
      <c r="R323" s="88">
        <f t="shared" si="660"/>
        <v>0</v>
      </c>
      <c r="S323" s="88">
        <f t="shared" si="660"/>
        <v>0</v>
      </c>
      <c r="T323" s="178">
        <f t="shared" si="660"/>
        <v>0</v>
      </c>
      <c r="U323" s="157"/>
      <c r="V323" s="83">
        <f>SUM(V324:V332)</f>
        <v>0</v>
      </c>
      <c r="W323" s="88">
        <f>SUM(W324:W332)</f>
        <v>0</v>
      </c>
      <c r="X323" s="177">
        <f t="shared" si="570"/>
        <v>0</v>
      </c>
      <c r="Y323" s="88">
        <f>SUM(Y324:Y332)</f>
        <v>0</v>
      </c>
      <c r="Z323" s="88">
        <f>SUM(Z324:Z332)</f>
        <v>0</v>
      </c>
      <c r="AA323" s="178">
        <f t="shared" si="585"/>
        <v>0</v>
      </c>
      <c r="AB323" s="157"/>
      <c r="AC323" s="83">
        <f>SUM(AC324:AC332)</f>
        <v>0</v>
      </c>
      <c r="AD323" s="88">
        <f>SUM(AD324:AD332)</f>
        <v>0</v>
      </c>
      <c r="AE323" s="177">
        <f t="shared" si="571"/>
        <v>0</v>
      </c>
      <c r="AF323" s="88">
        <f>SUM(AF324:AF332)</f>
        <v>0</v>
      </c>
      <c r="AG323" s="88">
        <f>SUM(AG324:AG332)</f>
        <v>0</v>
      </c>
      <c r="AH323" s="178">
        <f t="shared" si="588"/>
        <v>0</v>
      </c>
      <c r="AJ323" s="86">
        <f t="shared" ref="AJ323:AU323" si="661">SUM(AJ324:AJ332)</f>
        <v>0</v>
      </c>
      <c r="AK323" s="86">
        <f t="shared" si="661"/>
        <v>0</v>
      </c>
      <c r="AL323" s="86">
        <f t="shared" si="661"/>
        <v>0</v>
      </c>
      <c r="AM323" s="86">
        <f t="shared" si="661"/>
        <v>0</v>
      </c>
      <c r="AN323" s="86">
        <f t="shared" si="661"/>
        <v>0</v>
      </c>
      <c r="AO323" s="86">
        <f t="shared" si="661"/>
        <v>0</v>
      </c>
      <c r="AP323" s="86">
        <f t="shared" si="661"/>
        <v>0</v>
      </c>
      <c r="AQ323" s="86">
        <f t="shared" si="661"/>
        <v>0</v>
      </c>
      <c r="AR323" s="86">
        <f t="shared" si="661"/>
        <v>0</v>
      </c>
      <c r="AS323" s="86">
        <f t="shared" si="661"/>
        <v>0</v>
      </c>
      <c r="AT323" s="86">
        <f t="shared" si="661"/>
        <v>0</v>
      </c>
      <c r="AU323" s="86">
        <f t="shared" si="661"/>
        <v>0</v>
      </c>
      <c r="AV323" s="86">
        <f t="shared" si="548"/>
        <v>0</v>
      </c>
      <c r="AW323" s="93">
        <f t="shared" si="573"/>
        <v>0</v>
      </c>
      <c r="AY323" s="86">
        <f t="shared" si="574"/>
        <v>0</v>
      </c>
      <c r="AZ323" s="86">
        <f t="shared" si="575"/>
        <v>0</v>
      </c>
      <c r="BA323" s="86">
        <f t="shared" si="576"/>
        <v>0</v>
      </c>
      <c r="BB323" s="86">
        <f t="shared" si="577"/>
        <v>0</v>
      </c>
      <c r="BC323" s="86">
        <f t="shared" si="549"/>
        <v>0</v>
      </c>
      <c r="BD323" s="86">
        <f t="shared" si="578"/>
        <v>0</v>
      </c>
    </row>
    <row r="324" spans="2:56" x14ac:dyDescent="0.3">
      <c r="B324" s="169" t="s">
        <v>141</v>
      </c>
      <c r="C324" s="170">
        <f t="shared" ref="C324:D332" si="662">SUM(C528,C732)</f>
        <v>0</v>
      </c>
      <c r="D324" s="171">
        <f t="shared" si="662"/>
        <v>0</v>
      </c>
      <c r="E324" s="172">
        <f t="shared" si="566"/>
        <v>0</v>
      </c>
      <c r="F324" s="170">
        <f t="shared" ref="F324:G332" si="663">SUM(F528,F732)</f>
        <v>0</v>
      </c>
      <c r="G324" s="171">
        <f t="shared" si="663"/>
        <v>0</v>
      </c>
      <c r="H324" s="172">
        <f t="shared" si="567"/>
        <v>0</v>
      </c>
      <c r="I324" s="170">
        <f t="shared" ref="I324:J332" si="664">SUM(I528,I732)</f>
        <v>0</v>
      </c>
      <c r="J324" s="173">
        <f t="shared" si="664"/>
        <v>0</v>
      </c>
      <c r="K324" s="174">
        <f t="shared" si="568"/>
        <v>0</v>
      </c>
      <c r="L324" s="170">
        <f t="shared" ref="L324:T332" si="665">SUM(L528,L732)</f>
        <v>0</v>
      </c>
      <c r="M324" s="173">
        <f t="shared" si="665"/>
        <v>0</v>
      </c>
      <c r="N324" s="175">
        <f t="shared" si="665"/>
        <v>0</v>
      </c>
      <c r="O324" s="170">
        <f t="shared" si="665"/>
        <v>0</v>
      </c>
      <c r="P324" s="175">
        <f t="shared" si="665"/>
        <v>0</v>
      </c>
      <c r="Q324" s="166">
        <f t="shared" si="665"/>
        <v>0</v>
      </c>
      <c r="R324" s="175">
        <f t="shared" si="665"/>
        <v>0</v>
      </c>
      <c r="S324" s="175">
        <f t="shared" si="665"/>
        <v>0</v>
      </c>
      <c r="T324" s="167">
        <f t="shared" si="665"/>
        <v>0</v>
      </c>
      <c r="U324" s="157"/>
      <c r="V324" s="170">
        <f t="shared" ref="V324:W332" si="666">SUM(V528,V732)</f>
        <v>0</v>
      </c>
      <c r="W324" s="175">
        <f t="shared" si="666"/>
        <v>0</v>
      </c>
      <c r="X324" s="166">
        <f t="shared" si="570"/>
        <v>0</v>
      </c>
      <c r="Y324" s="175">
        <f t="shared" ref="Y324:Z332" si="667">SUM(Y528,Y732)</f>
        <v>0</v>
      </c>
      <c r="Z324" s="175">
        <f t="shared" si="667"/>
        <v>0</v>
      </c>
      <c r="AA324" s="167">
        <f t="shared" si="585"/>
        <v>0</v>
      </c>
      <c r="AB324" s="157"/>
      <c r="AC324" s="170">
        <f t="shared" ref="AC324:AD332" si="668">SUM(AC528,AC732)</f>
        <v>0</v>
      </c>
      <c r="AD324" s="175">
        <f t="shared" si="668"/>
        <v>0</v>
      </c>
      <c r="AE324" s="166">
        <f t="shared" si="571"/>
        <v>0</v>
      </c>
      <c r="AF324" s="175">
        <f t="shared" ref="AF324:AG332" si="669">SUM(AF528,AF732)</f>
        <v>0</v>
      </c>
      <c r="AG324" s="175">
        <f t="shared" si="669"/>
        <v>0</v>
      </c>
      <c r="AH324" s="167">
        <f t="shared" si="588"/>
        <v>0</v>
      </c>
      <c r="AJ324" s="163">
        <f t="shared" ref="AJ324:AU332" si="670">SUM(AJ528,AJ732)</f>
        <v>0</v>
      </c>
      <c r="AK324" s="163">
        <f t="shared" si="670"/>
        <v>0</v>
      </c>
      <c r="AL324" s="163">
        <f t="shared" si="670"/>
        <v>0</v>
      </c>
      <c r="AM324" s="163">
        <f t="shared" si="670"/>
        <v>0</v>
      </c>
      <c r="AN324" s="163">
        <f t="shared" si="670"/>
        <v>0</v>
      </c>
      <c r="AO324" s="163">
        <f t="shared" si="670"/>
        <v>0</v>
      </c>
      <c r="AP324" s="163">
        <f t="shared" si="670"/>
        <v>0</v>
      </c>
      <c r="AQ324" s="163">
        <f t="shared" si="670"/>
        <v>0</v>
      </c>
      <c r="AR324" s="163">
        <f t="shared" si="670"/>
        <v>0</v>
      </c>
      <c r="AS324" s="163">
        <f t="shared" si="670"/>
        <v>0</v>
      </c>
      <c r="AT324" s="163">
        <f t="shared" si="670"/>
        <v>0</v>
      </c>
      <c r="AU324" s="163">
        <f t="shared" si="670"/>
        <v>0</v>
      </c>
      <c r="AV324" s="163">
        <f t="shared" si="548"/>
        <v>0</v>
      </c>
      <c r="AW324" s="168">
        <f t="shared" si="573"/>
        <v>0</v>
      </c>
      <c r="AY324" s="163">
        <f t="shared" si="574"/>
        <v>0</v>
      </c>
      <c r="AZ324" s="163">
        <f t="shared" si="575"/>
        <v>0</v>
      </c>
      <c r="BA324" s="163">
        <f t="shared" si="576"/>
        <v>0</v>
      </c>
      <c r="BB324" s="163">
        <f t="shared" si="577"/>
        <v>0</v>
      </c>
      <c r="BC324" s="163">
        <f t="shared" si="549"/>
        <v>0</v>
      </c>
      <c r="BD324" s="163">
        <f t="shared" si="578"/>
        <v>0</v>
      </c>
    </row>
    <row r="325" spans="2:56" x14ac:dyDescent="0.3">
      <c r="B325" s="169" t="s">
        <v>142</v>
      </c>
      <c r="C325" s="170">
        <f t="shared" si="662"/>
        <v>7000</v>
      </c>
      <c r="D325" s="171">
        <f t="shared" si="662"/>
        <v>6995</v>
      </c>
      <c r="E325" s="172">
        <f t="shared" si="566"/>
        <v>0.99928571428571433</v>
      </c>
      <c r="F325" s="170">
        <f t="shared" si="663"/>
        <v>6995</v>
      </c>
      <c r="G325" s="171">
        <f t="shared" si="663"/>
        <v>6995</v>
      </c>
      <c r="H325" s="172">
        <f t="shared" si="567"/>
        <v>1</v>
      </c>
      <c r="I325" s="170">
        <f t="shared" si="664"/>
        <v>21867</v>
      </c>
      <c r="J325" s="173">
        <f t="shared" si="664"/>
        <v>21867</v>
      </c>
      <c r="K325" s="174">
        <f t="shared" si="568"/>
        <v>1</v>
      </c>
      <c r="L325" s="170">
        <f t="shared" si="665"/>
        <v>0</v>
      </c>
      <c r="M325" s="173">
        <f t="shared" si="665"/>
        <v>0</v>
      </c>
      <c r="N325" s="175">
        <f t="shared" si="665"/>
        <v>0</v>
      </c>
      <c r="O325" s="170">
        <f t="shared" si="665"/>
        <v>0</v>
      </c>
      <c r="P325" s="175">
        <f t="shared" si="665"/>
        <v>0</v>
      </c>
      <c r="Q325" s="166">
        <f t="shared" si="665"/>
        <v>0</v>
      </c>
      <c r="R325" s="175">
        <f t="shared" si="665"/>
        <v>0</v>
      </c>
      <c r="S325" s="175">
        <f t="shared" si="665"/>
        <v>0</v>
      </c>
      <c r="T325" s="167">
        <f t="shared" si="665"/>
        <v>0</v>
      </c>
      <c r="U325" s="157"/>
      <c r="V325" s="170">
        <f t="shared" si="666"/>
        <v>0</v>
      </c>
      <c r="W325" s="175">
        <f t="shared" si="666"/>
        <v>0</v>
      </c>
      <c r="X325" s="166">
        <f t="shared" si="570"/>
        <v>0</v>
      </c>
      <c r="Y325" s="175">
        <f t="shared" si="667"/>
        <v>0</v>
      </c>
      <c r="Z325" s="175">
        <f t="shared" si="667"/>
        <v>0</v>
      </c>
      <c r="AA325" s="167">
        <f t="shared" si="585"/>
        <v>0</v>
      </c>
      <c r="AB325" s="157"/>
      <c r="AC325" s="170">
        <f t="shared" si="668"/>
        <v>0</v>
      </c>
      <c r="AD325" s="175">
        <f t="shared" si="668"/>
        <v>0</v>
      </c>
      <c r="AE325" s="166">
        <f t="shared" si="571"/>
        <v>0</v>
      </c>
      <c r="AF325" s="175">
        <f t="shared" si="669"/>
        <v>0</v>
      </c>
      <c r="AG325" s="175">
        <f t="shared" si="669"/>
        <v>0</v>
      </c>
      <c r="AH325" s="167">
        <f t="shared" si="588"/>
        <v>0</v>
      </c>
      <c r="AJ325" s="163">
        <f t="shared" si="670"/>
        <v>0</v>
      </c>
      <c r="AK325" s="163">
        <f t="shared" si="670"/>
        <v>0</v>
      </c>
      <c r="AL325" s="163">
        <f t="shared" si="670"/>
        <v>0</v>
      </c>
      <c r="AM325" s="163">
        <f t="shared" si="670"/>
        <v>0</v>
      </c>
      <c r="AN325" s="163">
        <f t="shared" si="670"/>
        <v>0</v>
      </c>
      <c r="AO325" s="163">
        <f t="shared" si="670"/>
        <v>0</v>
      </c>
      <c r="AP325" s="163">
        <f t="shared" si="670"/>
        <v>0</v>
      </c>
      <c r="AQ325" s="163">
        <f t="shared" si="670"/>
        <v>0</v>
      </c>
      <c r="AR325" s="163">
        <f t="shared" si="670"/>
        <v>0</v>
      </c>
      <c r="AS325" s="163">
        <f t="shared" si="670"/>
        <v>0</v>
      </c>
      <c r="AT325" s="163">
        <f t="shared" si="670"/>
        <v>0</v>
      </c>
      <c r="AU325" s="163">
        <f t="shared" si="670"/>
        <v>0</v>
      </c>
      <c r="AV325" s="163">
        <f t="shared" si="548"/>
        <v>0</v>
      </c>
      <c r="AW325" s="168">
        <f t="shared" si="573"/>
        <v>0</v>
      </c>
      <c r="AY325" s="163">
        <f t="shared" si="574"/>
        <v>0</v>
      </c>
      <c r="AZ325" s="163">
        <f t="shared" si="575"/>
        <v>0</v>
      </c>
      <c r="BA325" s="163">
        <f t="shared" si="576"/>
        <v>0</v>
      </c>
      <c r="BB325" s="163">
        <f t="shared" si="577"/>
        <v>0</v>
      </c>
      <c r="BC325" s="163">
        <f t="shared" si="549"/>
        <v>0</v>
      </c>
      <c r="BD325" s="163">
        <f t="shared" si="578"/>
        <v>0</v>
      </c>
    </row>
    <row r="326" spans="2:56" x14ac:dyDescent="0.3">
      <c r="B326" s="169" t="s">
        <v>143</v>
      </c>
      <c r="C326" s="170">
        <f t="shared" si="662"/>
        <v>0</v>
      </c>
      <c r="D326" s="171">
        <f t="shared" si="662"/>
        <v>0</v>
      </c>
      <c r="E326" s="172">
        <f t="shared" si="566"/>
        <v>0</v>
      </c>
      <c r="F326" s="170">
        <f t="shared" si="663"/>
        <v>0</v>
      </c>
      <c r="G326" s="171">
        <f t="shared" si="663"/>
        <v>0</v>
      </c>
      <c r="H326" s="172">
        <f t="shared" si="567"/>
        <v>0</v>
      </c>
      <c r="I326" s="170">
        <f t="shared" si="664"/>
        <v>0</v>
      </c>
      <c r="J326" s="173">
        <f t="shared" si="664"/>
        <v>0</v>
      </c>
      <c r="K326" s="174">
        <f t="shared" si="568"/>
        <v>0</v>
      </c>
      <c r="L326" s="170">
        <f t="shared" si="665"/>
        <v>0</v>
      </c>
      <c r="M326" s="173">
        <f t="shared" si="665"/>
        <v>0</v>
      </c>
      <c r="N326" s="175">
        <f t="shared" si="665"/>
        <v>0</v>
      </c>
      <c r="O326" s="170">
        <f t="shared" si="665"/>
        <v>0</v>
      </c>
      <c r="P326" s="175">
        <f t="shared" si="665"/>
        <v>0</v>
      </c>
      <c r="Q326" s="166">
        <f t="shared" si="665"/>
        <v>0</v>
      </c>
      <c r="R326" s="175">
        <f t="shared" si="665"/>
        <v>0</v>
      </c>
      <c r="S326" s="175">
        <f t="shared" si="665"/>
        <v>0</v>
      </c>
      <c r="T326" s="167">
        <f t="shared" si="665"/>
        <v>0</v>
      </c>
      <c r="U326" s="157"/>
      <c r="V326" s="170">
        <f t="shared" si="666"/>
        <v>0</v>
      </c>
      <c r="W326" s="175">
        <f t="shared" si="666"/>
        <v>0</v>
      </c>
      <c r="X326" s="166">
        <f t="shared" si="570"/>
        <v>0</v>
      </c>
      <c r="Y326" s="175">
        <f t="shared" si="667"/>
        <v>0</v>
      </c>
      <c r="Z326" s="175">
        <f t="shared" si="667"/>
        <v>0</v>
      </c>
      <c r="AA326" s="167">
        <f t="shared" si="585"/>
        <v>0</v>
      </c>
      <c r="AB326" s="157"/>
      <c r="AC326" s="170">
        <f t="shared" si="668"/>
        <v>0</v>
      </c>
      <c r="AD326" s="175">
        <f t="shared" si="668"/>
        <v>0</v>
      </c>
      <c r="AE326" s="166">
        <f t="shared" si="571"/>
        <v>0</v>
      </c>
      <c r="AF326" s="175">
        <f t="shared" si="669"/>
        <v>0</v>
      </c>
      <c r="AG326" s="175">
        <f t="shared" si="669"/>
        <v>0</v>
      </c>
      <c r="AH326" s="167">
        <f t="shared" si="588"/>
        <v>0</v>
      </c>
      <c r="AJ326" s="163">
        <f t="shared" si="670"/>
        <v>0</v>
      </c>
      <c r="AK326" s="163">
        <f t="shared" si="670"/>
        <v>0</v>
      </c>
      <c r="AL326" s="163">
        <f t="shared" si="670"/>
        <v>0</v>
      </c>
      <c r="AM326" s="163">
        <f t="shared" si="670"/>
        <v>0</v>
      </c>
      <c r="AN326" s="163">
        <f t="shared" si="670"/>
        <v>0</v>
      </c>
      <c r="AO326" s="163">
        <f t="shared" si="670"/>
        <v>0</v>
      </c>
      <c r="AP326" s="163">
        <f t="shared" si="670"/>
        <v>0</v>
      </c>
      <c r="AQ326" s="163">
        <f t="shared" si="670"/>
        <v>0</v>
      </c>
      <c r="AR326" s="163">
        <f t="shared" si="670"/>
        <v>0</v>
      </c>
      <c r="AS326" s="163">
        <f t="shared" si="670"/>
        <v>0</v>
      </c>
      <c r="AT326" s="163">
        <f t="shared" si="670"/>
        <v>0</v>
      </c>
      <c r="AU326" s="163">
        <f t="shared" si="670"/>
        <v>0</v>
      </c>
      <c r="AV326" s="163">
        <f t="shared" si="548"/>
        <v>0</v>
      </c>
      <c r="AW326" s="168">
        <f t="shared" si="573"/>
        <v>0</v>
      </c>
      <c r="AY326" s="163">
        <f t="shared" si="574"/>
        <v>0</v>
      </c>
      <c r="AZ326" s="163">
        <f t="shared" si="575"/>
        <v>0</v>
      </c>
      <c r="BA326" s="163">
        <f t="shared" si="576"/>
        <v>0</v>
      </c>
      <c r="BB326" s="163">
        <f t="shared" si="577"/>
        <v>0</v>
      </c>
      <c r="BC326" s="163">
        <f t="shared" si="549"/>
        <v>0</v>
      </c>
      <c r="BD326" s="163">
        <f t="shared" si="578"/>
        <v>0</v>
      </c>
    </row>
    <row r="327" spans="2:56" x14ac:dyDescent="0.3">
      <c r="B327" s="169" t="s">
        <v>144</v>
      </c>
      <c r="C327" s="170">
        <f t="shared" si="662"/>
        <v>0</v>
      </c>
      <c r="D327" s="171">
        <f t="shared" si="662"/>
        <v>0</v>
      </c>
      <c r="E327" s="172">
        <f t="shared" si="566"/>
        <v>0</v>
      </c>
      <c r="F327" s="170">
        <f t="shared" si="663"/>
        <v>0</v>
      </c>
      <c r="G327" s="171">
        <f t="shared" si="663"/>
        <v>0</v>
      </c>
      <c r="H327" s="172">
        <f t="shared" si="567"/>
        <v>0</v>
      </c>
      <c r="I327" s="170">
        <f t="shared" si="664"/>
        <v>0</v>
      </c>
      <c r="J327" s="173">
        <f t="shared" si="664"/>
        <v>0</v>
      </c>
      <c r="K327" s="174">
        <f t="shared" si="568"/>
        <v>0</v>
      </c>
      <c r="L327" s="170">
        <f t="shared" si="665"/>
        <v>30000</v>
      </c>
      <c r="M327" s="173">
        <f t="shared" si="665"/>
        <v>30000</v>
      </c>
      <c r="N327" s="175">
        <f t="shared" si="665"/>
        <v>0</v>
      </c>
      <c r="O327" s="170">
        <f t="shared" si="665"/>
        <v>0</v>
      </c>
      <c r="P327" s="175">
        <f t="shared" si="665"/>
        <v>0</v>
      </c>
      <c r="Q327" s="166">
        <f t="shared" si="665"/>
        <v>0</v>
      </c>
      <c r="R327" s="175">
        <f t="shared" si="665"/>
        <v>0</v>
      </c>
      <c r="S327" s="175">
        <f t="shared" si="665"/>
        <v>0</v>
      </c>
      <c r="T327" s="167">
        <f t="shared" si="665"/>
        <v>0</v>
      </c>
      <c r="U327" s="157"/>
      <c r="V327" s="170">
        <f t="shared" si="666"/>
        <v>0</v>
      </c>
      <c r="W327" s="175">
        <f t="shared" si="666"/>
        <v>0</v>
      </c>
      <c r="X327" s="166">
        <f t="shared" si="570"/>
        <v>0</v>
      </c>
      <c r="Y327" s="175">
        <f t="shared" si="667"/>
        <v>0</v>
      </c>
      <c r="Z327" s="175">
        <f t="shared" si="667"/>
        <v>0</v>
      </c>
      <c r="AA327" s="167">
        <f t="shared" si="585"/>
        <v>0</v>
      </c>
      <c r="AB327" s="157"/>
      <c r="AC327" s="170">
        <f t="shared" si="668"/>
        <v>0</v>
      </c>
      <c r="AD327" s="175">
        <f t="shared" si="668"/>
        <v>0</v>
      </c>
      <c r="AE327" s="166">
        <f t="shared" si="571"/>
        <v>0</v>
      </c>
      <c r="AF327" s="175">
        <f t="shared" si="669"/>
        <v>0</v>
      </c>
      <c r="AG327" s="175">
        <f t="shared" si="669"/>
        <v>0</v>
      </c>
      <c r="AH327" s="167">
        <f t="shared" si="588"/>
        <v>0</v>
      </c>
      <c r="AJ327" s="163">
        <f t="shared" si="670"/>
        <v>0</v>
      </c>
      <c r="AK327" s="163">
        <f t="shared" si="670"/>
        <v>0</v>
      </c>
      <c r="AL327" s="163">
        <f t="shared" si="670"/>
        <v>0</v>
      </c>
      <c r="AM327" s="163">
        <f t="shared" si="670"/>
        <v>0</v>
      </c>
      <c r="AN327" s="163">
        <f t="shared" si="670"/>
        <v>0</v>
      </c>
      <c r="AO327" s="163">
        <f t="shared" si="670"/>
        <v>0</v>
      </c>
      <c r="AP327" s="163">
        <f t="shared" si="670"/>
        <v>0</v>
      </c>
      <c r="AQ327" s="163">
        <f t="shared" si="670"/>
        <v>0</v>
      </c>
      <c r="AR327" s="163">
        <f t="shared" si="670"/>
        <v>0</v>
      </c>
      <c r="AS327" s="163">
        <f t="shared" si="670"/>
        <v>0</v>
      </c>
      <c r="AT327" s="163">
        <f t="shared" si="670"/>
        <v>0</v>
      </c>
      <c r="AU327" s="163">
        <f t="shared" si="670"/>
        <v>0</v>
      </c>
      <c r="AV327" s="163">
        <f t="shared" si="548"/>
        <v>0</v>
      </c>
      <c r="AW327" s="168">
        <f t="shared" si="573"/>
        <v>0</v>
      </c>
      <c r="AY327" s="163">
        <f t="shared" si="574"/>
        <v>0</v>
      </c>
      <c r="AZ327" s="163">
        <f t="shared" si="575"/>
        <v>0</v>
      </c>
      <c r="BA327" s="163">
        <f t="shared" si="576"/>
        <v>0</v>
      </c>
      <c r="BB327" s="163">
        <f t="shared" si="577"/>
        <v>0</v>
      </c>
      <c r="BC327" s="163">
        <f t="shared" si="549"/>
        <v>0</v>
      </c>
      <c r="BD327" s="163">
        <f t="shared" si="578"/>
        <v>0</v>
      </c>
    </row>
    <row r="328" spans="2:56" x14ac:dyDescent="0.3">
      <c r="B328" s="169" t="s">
        <v>145</v>
      </c>
      <c r="C328" s="170">
        <f t="shared" si="662"/>
        <v>0</v>
      </c>
      <c r="D328" s="171">
        <f t="shared" si="662"/>
        <v>0</v>
      </c>
      <c r="E328" s="172">
        <f t="shared" si="566"/>
        <v>0</v>
      </c>
      <c r="F328" s="170">
        <f t="shared" si="663"/>
        <v>0</v>
      </c>
      <c r="G328" s="171">
        <f t="shared" si="663"/>
        <v>0</v>
      </c>
      <c r="H328" s="172">
        <f t="shared" si="567"/>
        <v>0</v>
      </c>
      <c r="I328" s="170">
        <f t="shared" si="664"/>
        <v>0</v>
      </c>
      <c r="J328" s="173">
        <f t="shared" si="664"/>
        <v>0</v>
      </c>
      <c r="K328" s="174">
        <f t="shared" si="568"/>
        <v>0</v>
      </c>
      <c r="L328" s="170">
        <f t="shared" si="665"/>
        <v>0</v>
      </c>
      <c r="M328" s="173">
        <f t="shared" si="665"/>
        <v>0</v>
      </c>
      <c r="N328" s="175">
        <f t="shared" si="665"/>
        <v>0</v>
      </c>
      <c r="O328" s="170">
        <f t="shared" si="665"/>
        <v>0</v>
      </c>
      <c r="P328" s="175">
        <f t="shared" si="665"/>
        <v>0</v>
      </c>
      <c r="Q328" s="166">
        <f t="shared" si="665"/>
        <v>0</v>
      </c>
      <c r="R328" s="175">
        <f t="shared" si="665"/>
        <v>0</v>
      </c>
      <c r="S328" s="175">
        <f t="shared" si="665"/>
        <v>0</v>
      </c>
      <c r="T328" s="167">
        <f t="shared" si="665"/>
        <v>0</v>
      </c>
      <c r="U328" s="157"/>
      <c r="V328" s="170">
        <f t="shared" si="666"/>
        <v>0</v>
      </c>
      <c r="W328" s="175">
        <f t="shared" si="666"/>
        <v>0</v>
      </c>
      <c r="X328" s="166">
        <f t="shared" si="570"/>
        <v>0</v>
      </c>
      <c r="Y328" s="175">
        <f t="shared" si="667"/>
        <v>0</v>
      </c>
      <c r="Z328" s="175">
        <f t="shared" si="667"/>
        <v>0</v>
      </c>
      <c r="AA328" s="167">
        <f t="shared" si="585"/>
        <v>0</v>
      </c>
      <c r="AB328" s="157"/>
      <c r="AC328" s="170">
        <f t="shared" si="668"/>
        <v>0</v>
      </c>
      <c r="AD328" s="175">
        <f t="shared" si="668"/>
        <v>0</v>
      </c>
      <c r="AE328" s="166">
        <f t="shared" si="571"/>
        <v>0</v>
      </c>
      <c r="AF328" s="175">
        <f t="shared" si="669"/>
        <v>0</v>
      </c>
      <c r="AG328" s="175">
        <f t="shared" si="669"/>
        <v>0</v>
      </c>
      <c r="AH328" s="167">
        <f t="shared" si="588"/>
        <v>0</v>
      </c>
      <c r="AJ328" s="163">
        <f t="shared" si="670"/>
        <v>0</v>
      </c>
      <c r="AK328" s="163">
        <f t="shared" si="670"/>
        <v>0</v>
      </c>
      <c r="AL328" s="163">
        <f t="shared" si="670"/>
        <v>0</v>
      </c>
      <c r="AM328" s="163">
        <f t="shared" si="670"/>
        <v>0</v>
      </c>
      <c r="AN328" s="163">
        <f t="shared" si="670"/>
        <v>0</v>
      </c>
      <c r="AO328" s="163">
        <f t="shared" si="670"/>
        <v>0</v>
      </c>
      <c r="AP328" s="163">
        <f t="shared" si="670"/>
        <v>0</v>
      </c>
      <c r="AQ328" s="163">
        <f t="shared" si="670"/>
        <v>0</v>
      </c>
      <c r="AR328" s="163">
        <f t="shared" si="670"/>
        <v>0</v>
      </c>
      <c r="AS328" s="163">
        <f t="shared" si="670"/>
        <v>0</v>
      </c>
      <c r="AT328" s="163">
        <f t="shared" si="670"/>
        <v>0</v>
      </c>
      <c r="AU328" s="163">
        <f t="shared" si="670"/>
        <v>0</v>
      </c>
      <c r="AV328" s="163">
        <f t="shared" si="548"/>
        <v>0</v>
      </c>
      <c r="AW328" s="168">
        <f t="shared" si="573"/>
        <v>0</v>
      </c>
      <c r="AY328" s="163">
        <f t="shared" si="574"/>
        <v>0</v>
      </c>
      <c r="AZ328" s="163">
        <f t="shared" si="575"/>
        <v>0</v>
      </c>
      <c r="BA328" s="163">
        <f t="shared" si="576"/>
        <v>0</v>
      </c>
      <c r="BB328" s="163">
        <f t="shared" si="577"/>
        <v>0</v>
      </c>
      <c r="BC328" s="163">
        <f t="shared" si="549"/>
        <v>0</v>
      </c>
      <c r="BD328" s="163">
        <f t="shared" si="578"/>
        <v>0</v>
      </c>
    </row>
    <row r="329" spans="2:56" x14ac:dyDescent="0.3">
      <c r="B329" s="169" t="s">
        <v>146</v>
      </c>
      <c r="C329" s="170">
        <f t="shared" si="662"/>
        <v>0</v>
      </c>
      <c r="D329" s="171">
        <f t="shared" si="662"/>
        <v>0</v>
      </c>
      <c r="E329" s="172">
        <f t="shared" si="566"/>
        <v>0</v>
      </c>
      <c r="F329" s="170">
        <f t="shared" si="663"/>
        <v>0</v>
      </c>
      <c r="G329" s="171">
        <f t="shared" si="663"/>
        <v>0</v>
      </c>
      <c r="H329" s="172">
        <f t="shared" si="567"/>
        <v>0</v>
      </c>
      <c r="I329" s="170">
        <f t="shared" si="664"/>
        <v>0</v>
      </c>
      <c r="J329" s="173">
        <f t="shared" si="664"/>
        <v>0</v>
      </c>
      <c r="K329" s="174">
        <f t="shared" si="568"/>
        <v>0</v>
      </c>
      <c r="L329" s="170">
        <f t="shared" si="665"/>
        <v>0</v>
      </c>
      <c r="M329" s="173">
        <f t="shared" si="665"/>
        <v>0</v>
      </c>
      <c r="N329" s="175">
        <f t="shared" si="665"/>
        <v>0</v>
      </c>
      <c r="O329" s="170">
        <f t="shared" si="665"/>
        <v>0</v>
      </c>
      <c r="P329" s="175">
        <f t="shared" si="665"/>
        <v>0</v>
      </c>
      <c r="Q329" s="166">
        <f t="shared" si="665"/>
        <v>0</v>
      </c>
      <c r="R329" s="175">
        <f t="shared" si="665"/>
        <v>0</v>
      </c>
      <c r="S329" s="175">
        <f t="shared" si="665"/>
        <v>0</v>
      </c>
      <c r="T329" s="167">
        <f t="shared" si="665"/>
        <v>0</v>
      </c>
      <c r="U329" s="157"/>
      <c r="V329" s="170">
        <f t="shared" si="666"/>
        <v>0</v>
      </c>
      <c r="W329" s="175">
        <f t="shared" si="666"/>
        <v>0</v>
      </c>
      <c r="X329" s="166">
        <f t="shared" si="570"/>
        <v>0</v>
      </c>
      <c r="Y329" s="175">
        <f t="shared" si="667"/>
        <v>0</v>
      </c>
      <c r="Z329" s="175">
        <f t="shared" si="667"/>
        <v>0</v>
      </c>
      <c r="AA329" s="167">
        <f t="shared" si="585"/>
        <v>0</v>
      </c>
      <c r="AB329" s="157"/>
      <c r="AC329" s="170">
        <f t="shared" si="668"/>
        <v>0</v>
      </c>
      <c r="AD329" s="175">
        <f t="shared" si="668"/>
        <v>0</v>
      </c>
      <c r="AE329" s="166">
        <f t="shared" si="571"/>
        <v>0</v>
      </c>
      <c r="AF329" s="175">
        <f t="shared" si="669"/>
        <v>0</v>
      </c>
      <c r="AG329" s="175">
        <f t="shared" si="669"/>
        <v>0</v>
      </c>
      <c r="AH329" s="167">
        <f t="shared" si="588"/>
        <v>0</v>
      </c>
      <c r="AJ329" s="163">
        <f t="shared" si="670"/>
        <v>0</v>
      </c>
      <c r="AK329" s="163">
        <f t="shared" si="670"/>
        <v>0</v>
      </c>
      <c r="AL329" s="163">
        <f t="shared" si="670"/>
        <v>0</v>
      </c>
      <c r="AM329" s="163">
        <f t="shared" si="670"/>
        <v>0</v>
      </c>
      <c r="AN329" s="163">
        <f t="shared" si="670"/>
        <v>0</v>
      </c>
      <c r="AO329" s="163">
        <f t="shared" si="670"/>
        <v>0</v>
      </c>
      <c r="AP329" s="163">
        <f t="shared" si="670"/>
        <v>0</v>
      </c>
      <c r="AQ329" s="163">
        <f t="shared" si="670"/>
        <v>0</v>
      </c>
      <c r="AR329" s="163">
        <f t="shared" si="670"/>
        <v>0</v>
      </c>
      <c r="AS329" s="163">
        <f t="shared" si="670"/>
        <v>0</v>
      </c>
      <c r="AT329" s="163">
        <f t="shared" si="670"/>
        <v>0</v>
      </c>
      <c r="AU329" s="163">
        <f t="shared" si="670"/>
        <v>0</v>
      </c>
      <c r="AV329" s="163">
        <f t="shared" si="548"/>
        <v>0</v>
      </c>
      <c r="AW329" s="168">
        <f t="shared" si="573"/>
        <v>0</v>
      </c>
      <c r="AY329" s="163">
        <f t="shared" si="574"/>
        <v>0</v>
      </c>
      <c r="AZ329" s="163">
        <f t="shared" si="575"/>
        <v>0</v>
      </c>
      <c r="BA329" s="163">
        <f t="shared" si="576"/>
        <v>0</v>
      </c>
      <c r="BB329" s="163">
        <f t="shared" si="577"/>
        <v>0</v>
      </c>
      <c r="BC329" s="163">
        <f t="shared" si="549"/>
        <v>0</v>
      </c>
      <c r="BD329" s="163">
        <f t="shared" si="578"/>
        <v>0</v>
      </c>
    </row>
    <row r="330" spans="2:56" x14ac:dyDescent="0.3">
      <c r="B330" s="169" t="s">
        <v>147</v>
      </c>
      <c r="C330" s="170">
        <f t="shared" si="662"/>
        <v>0</v>
      </c>
      <c r="D330" s="171">
        <f t="shared" si="662"/>
        <v>0</v>
      </c>
      <c r="E330" s="172">
        <f t="shared" si="566"/>
        <v>0</v>
      </c>
      <c r="F330" s="170">
        <f t="shared" si="663"/>
        <v>0</v>
      </c>
      <c r="G330" s="171">
        <f t="shared" si="663"/>
        <v>0</v>
      </c>
      <c r="H330" s="172">
        <f t="shared" si="567"/>
        <v>0</v>
      </c>
      <c r="I330" s="170">
        <f t="shared" si="664"/>
        <v>0</v>
      </c>
      <c r="J330" s="173">
        <f t="shared" si="664"/>
        <v>0</v>
      </c>
      <c r="K330" s="174">
        <f t="shared" si="568"/>
        <v>0</v>
      </c>
      <c r="L330" s="170">
        <f t="shared" si="665"/>
        <v>0</v>
      </c>
      <c r="M330" s="173">
        <f t="shared" si="665"/>
        <v>0</v>
      </c>
      <c r="N330" s="175">
        <f t="shared" si="665"/>
        <v>0</v>
      </c>
      <c r="O330" s="170">
        <f t="shared" si="665"/>
        <v>0</v>
      </c>
      <c r="P330" s="175">
        <f t="shared" si="665"/>
        <v>0</v>
      </c>
      <c r="Q330" s="166">
        <f t="shared" si="665"/>
        <v>0</v>
      </c>
      <c r="R330" s="175">
        <f t="shared" si="665"/>
        <v>0</v>
      </c>
      <c r="S330" s="175">
        <f t="shared" si="665"/>
        <v>0</v>
      </c>
      <c r="T330" s="167">
        <f t="shared" si="665"/>
        <v>0</v>
      </c>
      <c r="U330" s="157"/>
      <c r="V330" s="170">
        <f t="shared" si="666"/>
        <v>0</v>
      </c>
      <c r="W330" s="175">
        <f t="shared" si="666"/>
        <v>0</v>
      </c>
      <c r="X330" s="166">
        <f t="shared" si="570"/>
        <v>0</v>
      </c>
      <c r="Y330" s="175">
        <f t="shared" si="667"/>
        <v>0</v>
      </c>
      <c r="Z330" s="175">
        <f t="shared" si="667"/>
        <v>0</v>
      </c>
      <c r="AA330" s="167">
        <f t="shared" si="585"/>
        <v>0</v>
      </c>
      <c r="AB330" s="157"/>
      <c r="AC330" s="170">
        <f t="shared" si="668"/>
        <v>0</v>
      </c>
      <c r="AD330" s="175">
        <f t="shared" si="668"/>
        <v>0</v>
      </c>
      <c r="AE330" s="166">
        <f t="shared" si="571"/>
        <v>0</v>
      </c>
      <c r="AF330" s="175">
        <f t="shared" si="669"/>
        <v>0</v>
      </c>
      <c r="AG330" s="175">
        <f t="shared" si="669"/>
        <v>0</v>
      </c>
      <c r="AH330" s="167">
        <f t="shared" si="588"/>
        <v>0</v>
      </c>
      <c r="AJ330" s="163">
        <f t="shared" si="670"/>
        <v>0</v>
      </c>
      <c r="AK330" s="163">
        <f t="shared" si="670"/>
        <v>0</v>
      </c>
      <c r="AL330" s="163">
        <f t="shared" si="670"/>
        <v>0</v>
      </c>
      <c r="AM330" s="163">
        <f t="shared" si="670"/>
        <v>0</v>
      </c>
      <c r="AN330" s="163">
        <f t="shared" si="670"/>
        <v>0</v>
      </c>
      <c r="AO330" s="163">
        <f t="shared" si="670"/>
        <v>0</v>
      </c>
      <c r="AP330" s="163">
        <f t="shared" si="670"/>
        <v>0</v>
      </c>
      <c r="AQ330" s="163">
        <f t="shared" si="670"/>
        <v>0</v>
      </c>
      <c r="AR330" s="163">
        <f t="shared" si="670"/>
        <v>0</v>
      </c>
      <c r="AS330" s="163">
        <f t="shared" si="670"/>
        <v>0</v>
      </c>
      <c r="AT330" s="163">
        <f t="shared" si="670"/>
        <v>0</v>
      </c>
      <c r="AU330" s="163">
        <f t="shared" si="670"/>
        <v>0</v>
      </c>
      <c r="AV330" s="163">
        <f t="shared" si="548"/>
        <v>0</v>
      </c>
      <c r="AW330" s="168">
        <f t="shared" si="573"/>
        <v>0</v>
      </c>
      <c r="AY330" s="163">
        <f t="shared" si="574"/>
        <v>0</v>
      </c>
      <c r="AZ330" s="163">
        <f t="shared" si="575"/>
        <v>0</v>
      </c>
      <c r="BA330" s="163">
        <f t="shared" si="576"/>
        <v>0</v>
      </c>
      <c r="BB330" s="163">
        <f t="shared" si="577"/>
        <v>0</v>
      </c>
      <c r="BC330" s="163">
        <f t="shared" si="549"/>
        <v>0</v>
      </c>
      <c r="BD330" s="163">
        <f t="shared" si="578"/>
        <v>0</v>
      </c>
    </row>
    <row r="331" spans="2:56" x14ac:dyDescent="0.3">
      <c r="B331" s="169" t="s">
        <v>148</v>
      </c>
      <c r="C331" s="170">
        <f t="shared" si="662"/>
        <v>0</v>
      </c>
      <c r="D331" s="171">
        <f t="shared" si="662"/>
        <v>0</v>
      </c>
      <c r="E331" s="172">
        <f t="shared" si="566"/>
        <v>0</v>
      </c>
      <c r="F331" s="170">
        <f t="shared" si="663"/>
        <v>0</v>
      </c>
      <c r="G331" s="171">
        <f t="shared" si="663"/>
        <v>0</v>
      </c>
      <c r="H331" s="172">
        <f t="shared" si="567"/>
        <v>0</v>
      </c>
      <c r="I331" s="170">
        <f t="shared" si="664"/>
        <v>0</v>
      </c>
      <c r="J331" s="173">
        <f t="shared" si="664"/>
        <v>0</v>
      </c>
      <c r="K331" s="174">
        <f t="shared" si="568"/>
        <v>0</v>
      </c>
      <c r="L331" s="170">
        <f t="shared" si="665"/>
        <v>0</v>
      </c>
      <c r="M331" s="173">
        <f t="shared" si="665"/>
        <v>0</v>
      </c>
      <c r="N331" s="175">
        <f t="shared" si="665"/>
        <v>0</v>
      </c>
      <c r="O331" s="170">
        <f t="shared" si="665"/>
        <v>0</v>
      </c>
      <c r="P331" s="175">
        <f t="shared" si="665"/>
        <v>0</v>
      </c>
      <c r="Q331" s="166">
        <f t="shared" si="665"/>
        <v>0</v>
      </c>
      <c r="R331" s="175">
        <f t="shared" si="665"/>
        <v>0</v>
      </c>
      <c r="S331" s="175">
        <f t="shared" si="665"/>
        <v>0</v>
      </c>
      <c r="T331" s="167">
        <f t="shared" si="665"/>
        <v>0</v>
      </c>
      <c r="U331" s="157"/>
      <c r="V331" s="170">
        <f t="shared" si="666"/>
        <v>0</v>
      </c>
      <c r="W331" s="175">
        <f t="shared" si="666"/>
        <v>0</v>
      </c>
      <c r="X331" s="166">
        <f t="shared" si="570"/>
        <v>0</v>
      </c>
      <c r="Y331" s="175">
        <f t="shared" si="667"/>
        <v>0</v>
      </c>
      <c r="Z331" s="175">
        <f t="shared" si="667"/>
        <v>0</v>
      </c>
      <c r="AA331" s="167">
        <f t="shared" si="585"/>
        <v>0</v>
      </c>
      <c r="AB331" s="157"/>
      <c r="AC331" s="170">
        <f t="shared" si="668"/>
        <v>0</v>
      </c>
      <c r="AD331" s="175">
        <f t="shared" si="668"/>
        <v>0</v>
      </c>
      <c r="AE331" s="166">
        <f t="shared" si="571"/>
        <v>0</v>
      </c>
      <c r="AF331" s="175">
        <f t="shared" si="669"/>
        <v>0</v>
      </c>
      <c r="AG331" s="175">
        <f t="shared" si="669"/>
        <v>0</v>
      </c>
      <c r="AH331" s="167">
        <f t="shared" si="588"/>
        <v>0</v>
      </c>
      <c r="AJ331" s="163">
        <f t="shared" si="670"/>
        <v>0</v>
      </c>
      <c r="AK331" s="163">
        <f t="shared" si="670"/>
        <v>0</v>
      </c>
      <c r="AL331" s="163">
        <f t="shared" si="670"/>
        <v>0</v>
      </c>
      <c r="AM331" s="163">
        <f t="shared" si="670"/>
        <v>0</v>
      </c>
      <c r="AN331" s="163">
        <f t="shared" si="670"/>
        <v>0</v>
      </c>
      <c r="AO331" s="163">
        <f t="shared" si="670"/>
        <v>0</v>
      </c>
      <c r="AP331" s="163">
        <f t="shared" si="670"/>
        <v>0</v>
      </c>
      <c r="AQ331" s="163">
        <f t="shared" si="670"/>
        <v>0</v>
      </c>
      <c r="AR331" s="163">
        <f t="shared" si="670"/>
        <v>0</v>
      </c>
      <c r="AS331" s="163">
        <f t="shared" si="670"/>
        <v>0</v>
      </c>
      <c r="AT331" s="163">
        <f t="shared" si="670"/>
        <v>0</v>
      </c>
      <c r="AU331" s="163">
        <f t="shared" si="670"/>
        <v>0</v>
      </c>
      <c r="AV331" s="163">
        <f t="shared" si="548"/>
        <v>0</v>
      </c>
      <c r="AW331" s="168">
        <f t="shared" si="573"/>
        <v>0</v>
      </c>
      <c r="AY331" s="163">
        <f t="shared" si="574"/>
        <v>0</v>
      </c>
      <c r="AZ331" s="163">
        <f t="shared" si="575"/>
        <v>0</v>
      </c>
      <c r="BA331" s="163">
        <f t="shared" si="576"/>
        <v>0</v>
      </c>
      <c r="BB331" s="163">
        <f t="shared" si="577"/>
        <v>0</v>
      </c>
      <c r="BC331" s="163">
        <f t="shared" si="549"/>
        <v>0</v>
      </c>
      <c r="BD331" s="163">
        <f t="shared" si="578"/>
        <v>0</v>
      </c>
    </row>
    <row r="332" spans="2:56" x14ac:dyDescent="0.3">
      <c r="B332" s="169" t="s">
        <v>149</v>
      </c>
      <c r="C332" s="170">
        <f t="shared" si="662"/>
        <v>0</v>
      </c>
      <c r="D332" s="171">
        <f t="shared" si="662"/>
        <v>0</v>
      </c>
      <c r="E332" s="172">
        <f t="shared" si="566"/>
        <v>0</v>
      </c>
      <c r="F332" s="170">
        <f t="shared" si="663"/>
        <v>0</v>
      </c>
      <c r="G332" s="171">
        <f t="shared" si="663"/>
        <v>0</v>
      </c>
      <c r="H332" s="172">
        <f t="shared" si="567"/>
        <v>0</v>
      </c>
      <c r="I332" s="170">
        <f t="shared" si="664"/>
        <v>0</v>
      </c>
      <c r="J332" s="173">
        <f t="shared" si="664"/>
        <v>0</v>
      </c>
      <c r="K332" s="174">
        <f t="shared" si="568"/>
        <v>0</v>
      </c>
      <c r="L332" s="170">
        <f t="shared" si="665"/>
        <v>0</v>
      </c>
      <c r="M332" s="173">
        <f t="shared" si="665"/>
        <v>0</v>
      </c>
      <c r="N332" s="175">
        <f t="shared" si="665"/>
        <v>0</v>
      </c>
      <c r="O332" s="170">
        <f t="shared" si="665"/>
        <v>0</v>
      </c>
      <c r="P332" s="175">
        <f t="shared" si="665"/>
        <v>0</v>
      </c>
      <c r="Q332" s="166">
        <f t="shared" si="665"/>
        <v>0</v>
      </c>
      <c r="R332" s="175">
        <f t="shared" si="665"/>
        <v>0</v>
      </c>
      <c r="S332" s="175">
        <f t="shared" si="665"/>
        <v>0</v>
      </c>
      <c r="T332" s="167">
        <f t="shared" si="665"/>
        <v>0</v>
      </c>
      <c r="U332" s="157"/>
      <c r="V332" s="170">
        <f t="shared" si="666"/>
        <v>0</v>
      </c>
      <c r="W332" s="175">
        <f t="shared" si="666"/>
        <v>0</v>
      </c>
      <c r="X332" s="166">
        <f t="shared" si="570"/>
        <v>0</v>
      </c>
      <c r="Y332" s="175">
        <f t="shared" si="667"/>
        <v>0</v>
      </c>
      <c r="Z332" s="175">
        <f t="shared" si="667"/>
        <v>0</v>
      </c>
      <c r="AA332" s="167">
        <f t="shared" si="585"/>
        <v>0</v>
      </c>
      <c r="AB332" s="157"/>
      <c r="AC332" s="170">
        <f t="shared" si="668"/>
        <v>0</v>
      </c>
      <c r="AD332" s="175">
        <f t="shared" si="668"/>
        <v>0</v>
      </c>
      <c r="AE332" s="166">
        <f t="shared" si="571"/>
        <v>0</v>
      </c>
      <c r="AF332" s="175">
        <f t="shared" si="669"/>
        <v>0</v>
      </c>
      <c r="AG332" s="175">
        <f t="shared" si="669"/>
        <v>0</v>
      </c>
      <c r="AH332" s="167">
        <f t="shared" si="588"/>
        <v>0</v>
      </c>
      <c r="AJ332" s="163">
        <f t="shared" si="670"/>
        <v>0</v>
      </c>
      <c r="AK332" s="163">
        <f t="shared" si="670"/>
        <v>0</v>
      </c>
      <c r="AL332" s="163">
        <f t="shared" si="670"/>
        <v>0</v>
      </c>
      <c r="AM332" s="163">
        <f t="shared" si="670"/>
        <v>0</v>
      </c>
      <c r="AN332" s="163">
        <f t="shared" si="670"/>
        <v>0</v>
      </c>
      <c r="AO332" s="163">
        <f t="shared" si="670"/>
        <v>0</v>
      </c>
      <c r="AP332" s="163">
        <f t="shared" si="670"/>
        <v>0</v>
      </c>
      <c r="AQ332" s="163">
        <f t="shared" si="670"/>
        <v>0</v>
      </c>
      <c r="AR332" s="163">
        <f t="shared" si="670"/>
        <v>0</v>
      </c>
      <c r="AS332" s="163">
        <f t="shared" si="670"/>
        <v>0</v>
      </c>
      <c r="AT332" s="163">
        <f t="shared" si="670"/>
        <v>0</v>
      </c>
      <c r="AU332" s="163">
        <f t="shared" si="670"/>
        <v>0</v>
      </c>
      <c r="AV332" s="163">
        <f t="shared" si="548"/>
        <v>0</v>
      </c>
      <c r="AW332" s="168">
        <f t="shared" si="573"/>
        <v>0</v>
      </c>
      <c r="AY332" s="163">
        <f t="shared" si="574"/>
        <v>0</v>
      </c>
      <c r="AZ332" s="163">
        <f t="shared" si="575"/>
        <v>0</v>
      </c>
      <c r="BA332" s="163">
        <f t="shared" si="576"/>
        <v>0</v>
      </c>
      <c r="BB332" s="163">
        <f t="shared" si="577"/>
        <v>0</v>
      </c>
      <c r="BC332" s="163">
        <f t="shared" si="549"/>
        <v>0</v>
      </c>
      <c r="BD332" s="163">
        <f t="shared" si="578"/>
        <v>0</v>
      </c>
    </row>
    <row r="333" spans="2:56" x14ac:dyDescent="0.3">
      <c r="B333" s="179" t="s">
        <v>150</v>
      </c>
      <c r="C333" s="83">
        <f>SUM(C334:C340)</f>
        <v>0</v>
      </c>
      <c r="D333" s="84">
        <f>SUM(D334:D340)</f>
        <v>0</v>
      </c>
      <c r="E333" s="85">
        <f t="shared" si="566"/>
        <v>0</v>
      </c>
      <c r="F333" s="83">
        <f>SUM(F334:F340)</f>
        <v>0</v>
      </c>
      <c r="G333" s="84">
        <f>SUM(G334:G340)</f>
        <v>0</v>
      </c>
      <c r="H333" s="85">
        <f t="shared" si="567"/>
        <v>0</v>
      </c>
      <c r="I333" s="83">
        <f>SUM(I334:I340)</f>
        <v>0</v>
      </c>
      <c r="J333" s="86">
        <f>SUM(J334:J340)</f>
        <v>0</v>
      </c>
      <c r="K333" s="87">
        <f t="shared" si="568"/>
        <v>0</v>
      </c>
      <c r="L333" s="83">
        <f>SUM(L334:L340)</f>
        <v>45075</v>
      </c>
      <c r="M333" s="86">
        <f>SUM(M334:M340)</f>
        <v>45075</v>
      </c>
      <c r="N333" s="88">
        <f>SUM(N334:N340)</f>
        <v>0</v>
      </c>
      <c r="O333" s="83">
        <f t="shared" ref="O333:T333" si="671">SUM(O334:O340)</f>
        <v>10774</v>
      </c>
      <c r="P333" s="88">
        <f t="shared" si="671"/>
        <v>0</v>
      </c>
      <c r="Q333" s="177">
        <f t="shared" si="671"/>
        <v>10774</v>
      </c>
      <c r="R333" s="88">
        <f t="shared" si="671"/>
        <v>0</v>
      </c>
      <c r="S333" s="88">
        <f t="shared" si="671"/>
        <v>0</v>
      </c>
      <c r="T333" s="178">
        <f t="shared" si="671"/>
        <v>10774</v>
      </c>
      <c r="U333" s="157"/>
      <c r="V333" s="83">
        <f>SUM(V334:V340)</f>
        <v>13940</v>
      </c>
      <c r="W333" s="88">
        <f>SUM(W334:W340)</f>
        <v>0</v>
      </c>
      <c r="X333" s="177">
        <f t="shared" si="570"/>
        <v>13940</v>
      </c>
      <c r="Y333" s="88">
        <f>SUM(Y334:Y340)</f>
        <v>0</v>
      </c>
      <c r="Z333" s="88">
        <f>SUM(Z334:Z340)</f>
        <v>0</v>
      </c>
      <c r="AA333" s="178">
        <f t="shared" si="585"/>
        <v>13940</v>
      </c>
      <c r="AB333" s="157"/>
      <c r="AC333" s="83">
        <f>SUM(AC334:AC340)</f>
        <v>5429</v>
      </c>
      <c r="AD333" s="88">
        <f>SUM(AD334:AD340)</f>
        <v>0</v>
      </c>
      <c r="AE333" s="177">
        <f t="shared" si="571"/>
        <v>5429</v>
      </c>
      <c r="AF333" s="88">
        <f>SUM(AF334:AF340)</f>
        <v>0</v>
      </c>
      <c r="AG333" s="88">
        <f>SUM(AG334:AG340)</f>
        <v>0</v>
      </c>
      <c r="AH333" s="178">
        <f t="shared" si="588"/>
        <v>5429</v>
      </c>
      <c r="AJ333" s="86">
        <f t="shared" ref="AJ333:AU333" si="672">SUM(AJ334:AJ340)</f>
        <v>0</v>
      </c>
      <c r="AK333" s="86">
        <f t="shared" si="672"/>
        <v>0</v>
      </c>
      <c r="AL333" s="86">
        <f t="shared" si="672"/>
        <v>0</v>
      </c>
      <c r="AM333" s="86">
        <f t="shared" si="672"/>
        <v>0</v>
      </c>
      <c r="AN333" s="86">
        <f t="shared" si="672"/>
        <v>0</v>
      </c>
      <c r="AO333" s="86">
        <f t="shared" si="672"/>
        <v>0</v>
      </c>
      <c r="AP333" s="86">
        <f t="shared" si="672"/>
        <v>10774</v>
      </c>
      <c r="AQ333" s="86">
        <f t="shared" si="672"/>
        <v>0</v>
      </c>
      <c r="AR333" s="86">
        <f t="shared" si="672"/>
        <v>0</v>
      </c>
      <c r="AS333" s="86">
        <f t="shared" si="672"/>
        <v>0</v>
      </c>
      <c r="AT333" s="86">
        <f t="shared" si="672"/>
        <v>0</v>
      </c>
      <c r="AU333" s="86">
        <f t="shared" si="672"/>
        <v>0</v>
      </c>
      <c r="AV333" s="86">
        <f t="shared" si="548"/>
        <v>10774</v>
      </c>
      <c r="AW333" s="93">
        <f t="shared" si="573"/>
        <v>0</v>
      </c>
      <c r="AY333" s="86">
        <f t="shared" si="574"/>
        <v>0</v>
      </c>
      <c r="AZ333" s="86">
        <f t="shared" si="575"/>
        <v>0</v>
      </c>
      <c r="BA333" s="86">
        <f t="shared" si="576"/>
        <v>10774</v>
      </c>
      <c r="BB333" s="86">
        <f t="shared" si="577"/>
        <v>0</v>
      </c>
      <c r="BC333" s="86">
        <f t="shared" si="549"/>
        <v>10774</v>
      </c>
      <c r="BD333" s="86">
        <f t="shared" si="578"/>
        <v>0</v>
      </c>
    </row>
    <row r="334" spans="2:56" x14ac:dyDescent="0.3">
      <c r="B334" s="169" t="s">
        <v>151</v>
      </c>
      <c r="C334" s="170">
        <f t="shared" ref="C334:D340" si="673">SUM(C538,C742)</f>
        <v>0</v>
      </c>
      <c r="D334" s="171">
        <f t="shared" si="673"/>
        <v>0</v>
      </c>
      <c r="E334" s="172">
        <f t="shared" si="566"/>
        <v>0</v>
      </c>
      <c r="F334" s="170">
        <f t="shared" ref="F334:G340" si="674">SUM(F538,F742)</f>
        <v>0</v>
      </c>
      <c r="G334" s="171">
        <f t="shared" si="674"/>
        <v>0</v>
      </c>
      <c r="H334" s="172">
        <f t="shared" si="567"/>
        <v>0</v>
      </c>
      <c r="I334" s="170">
        <f t="shared" ref="I334:J340" si="675">SUM(I538,I742)</f>
        <v>0</v>
      </c>
      <c r="J334" s="173">
        <f t="shared" si="675"/>
        <v>0</v>
      </c>
      <c r="K334" s="174">
        <f t="shared" si="568"/>
        <v>0</v>
      </c>
      <c r="L334" s="170">
        <f t="shared" ref="L334:T340" si="676">SUM(L538,L742)</f>
        <v>0</v>
      </c>
      <c r="M334" s="173">
        <f t="shared" si="676"/>
        <v>0</v>
      </c>
      <c r="N334" s="175">
        <f t="shared" si="676"/>
        <v>0</v>
      </c>
      <c r="O334" s="170">
        <f t="shared" si="676"/>
        <v>0</v>
      </c>
      <c r="P334" s="175">
        <f t="shared" si="676"/>
        <v>0</v>
      </c>
      <c r="Q334" s="166">
        <f t="shared" si="676"/>
        <v>0</v>
      </c>
      <c r="R334" s="175">
        <f t="shared" si="676"/>
        <v>0</v>
      </c>
      <c r="S334" s="175">
        <f t="shared" si="676"/>
        <v>0</v>
      </c>
      <c r="T334" s="167">
        <f t="shared" si="676"/>
        <v>0</v>
      </c>
      <c r="U334" s="157"/>
      <c r="V334" s="170">
        <f t="shared" ref="V334:W340" si="677">SUM(V538,V742)</f>
        <v>0</v>
      </c>
      <c r="W334" s="175">
        <f t="shared" si="677"/>
        <v>0</v>
      </c>
      <c r="X334" s="166">
        <f t="shared" si="570"/>
        <v>0</v>
      </c>
      <c r="Y334" s="175">
        <f t="shared" ref="Y334:Z340" si="678">SUM(Y538,Y742)</f>
        <v>0</v>
      </c>
      <c r="Z334" s="175">
        <f t="shared" si="678"/>
        <v>0</v>
      </c>
      <c r="AA334" s="167">
        <f t="shared" si="585"/>
        <v>0</v>
      </c>
      <c r="AB334" s="157"/>
      <c r="AC334" s="170">
        <f t="shared" ref="AC334:AD340" si="679">SUM(AC538,AC742)</f>
        <v>0</v>
      </c>
      <c r="AD334" s="175">
        <f t="shared" si="679"/>
        <v>0</v>
      </c>
      <c r="AE334" s="166">
        <f t="shared" si="571"/>
        <v>0</v>
      </c>
      <c r="AF334" s="175">
        <f t="shared" ref="AF334:AG340" si="680">SUM(AF538,AF742)</f>
        <v>0</v>
      </c>
      <c r="AG334" s="175">
        <f t="shared" si="680"/>
        <v>0</v>
      </c>
      <c r="AH334" s="167">
        <f t="shared" si="588"/>
        <v>0</v>
      </c>
      <c r="AJ334" s="163">
        <f t="shared" ref="AJ334:AU340" si="681">SUM(AJ538,AJ742)</f>
        <v>0</v>
      </c>
      <c r="AK334" s="163">
        <f t="shared" si="681"/>
        <v>0</v>
      </c>
      <c r="AL334" s="163">
        <f t="shared" si="681"/>
        <v>0</v>
      </c>
      <c r="AM334" s="163">
        <f t="shared" si="681"/>
        <v>0</v>
      </c>
      <c r="AN334" s="163">
        <f t="shared" si="681"/>
        <v>0</v>
      </c>
      <c r="AO334" s="163">
        <f t="shared" si="681"/>
        <v>0</v>
      </c>
      <c r="AP334" s="163">
        <f t="shared" si="681"/>
        <v>0</v>
      </c>
      <c r="AQ334" s="163">
        <f t="shared" si="681"/>
        <v>0</v>
      </c>
      <c r="AR334" s="163">
        <f t="shared" si="681"/>
        <v>0</v>
      </c>
      <c r="AS334" s="163">
        <f t="shared" si="681"/>
        <v>0</v>
      </c>
      <c r="AT334" s="163">
        <f t="shared" si="681"/>
        <v>0</v>
      </c>
      <c r="AU334" s="163">
        <f t="shared" si="681"/>
        <v>0</v>
      </c>
      <c r="AV334" s="163">
        <f t="shared" si="548"/>
        <v>0</v>
      </c>
      <c r="AW334" s="168">
        <f t="shared" si="573"/>
        <v>0</v>
      </c>
      <c r="AY334" s="163">
        <f t="shared" si="574"/>
        <v>0</v>
      </c>
      <c r="AZ334" s="163">
        <f t="shared" si="575"/>
        <v>0</v>
      </c>
      <c r="BA334" s="163">
        <f t="shared" si="576"/>
        <v>0</v>
      </c>
      <c r="BB334" s="163">
        <f t="shared" si="577"/>
        <v>0</v>
      </c>
      <c r="BC334" s="163">
        <f t="shared" si="549"/>
        <v>0</v>
      </c>
      <c r="BD334" s="163">
        <f t="shared" si="578"/>
        <v>0</v>
      </c>
    </row>
    <row r="335" spans="2:56" x14ac:dyDescent="0.3">
      <c r="B335" s="169" t="s">
        <v>152</v>
      </c>
      <c r="C335" s="170">
        <f t="shared" si="673"/>
        <v>0</v>
      </c>
      <c r="D335" s="171">
        <f t="shared" si="673"/>
        <v>0</v>
      </c>
      <c r="E335" s="172">
        <f t="shared" si="566"/>
        <v>0</v>
      </c>
      <c r="F335" s="170">
        <f t="shared" si="674"/>
        <v>0</v>
      </c>
      <c r="G335" s="171">
        <f t="shared" si="674"/>
        <v>0</v>
      </c>
      <c r="H335" s="172">
        <f t="shared" si="567"/>
        <v>0</v>
      </c>
      <c r="I335" s="170">
        <f t="shared" si="675"/>
        <v>0</v>
      </c>
      <c r="J335" s="173">
        <f t="shared" si="675"/>
        <v>0</v>
      </c>
      <c r="K335" s="174">
        <f t="shared" si="568"/>
        <v>0</v>
      </c>
      <c r="L335" s="170">
        <f t="shared" si="676"/>
        <v>0</v>
      </c>
      <c r="M335" s="173">
        <f t="shared" si="676"/>
        <v>0</v>
      </c>
      <c r="N335" s="175">
        <f t="shared" si="676"/>
        <v>0</v>
      </c>
      <c r="O335" s="170">
        <f t="shared" si="676"/>
        <v>0</v>
      </c>
      <c r="P335" s="175">
        <f t="shared" si="676"/>
        <v>0</v>
      </c>
      <c r="Q335" s="166">
        <f t="shared" si="676"/>
        <v>0</v>
      </c>
      <c r="R335" s="175">
        <f t="shared" si="676"/>
        <v>0</v>
      </c>
      <c r="S335" s="175">
        <f t="shared" si="676"/>
        <v>0</v>
      </c>
      <c r="T335" s="167">
        <f t="shared" si="676"/>
        <v>0</v>
      </c>
      <c r="U335" s="157"/>
      <c r="V335" s="170">
        <f t="shared" si="677"/>
        <v>0</v>
      </c>
      <c r="W335" s="175">
        <f t="shared" si="677"/>
        <v>0</v>
      </c>
      <c r="X335" s="166">
        <f t="shared" si="570"/>
        <v>0</v>
      </c>
      <c r="Y335" s="175">
        <f t="shared" si="678"/>
        <v>0</v>
      </c>
      <c r="Z335" s="175">
        <f t="shared" si="678"/>
        <v>0</v>
      </c>
      <c r="AA335" s="167">
        <f t="shared" si="585"/>
        <v>0</v>
      </c>
      <c r="AB335" s="157"/>
      <c r="AC335" s="170">
        <f t="shared" si="679"/>
        <v>0</v>
      </c>
      <c r="AD335" s="175">
        <f t="shared" si="679"/>
        <v>0</v>
      </c>
      <c r="AE335" s="166">
        <f t="shared" si="571"/>
        <v>0</v>
      </c>
      <c r="AF335" s="175">
        <f t="shared" si="680"/>
        <v>0</v>
      </c>
      <c r="AG335" s="175">
        <f t="shared" si="680"/>
        <v>0</v>
      </c>
      <c r="AH335" s="167">
        <f t="shared" si="588"/>
        <v>0</v>
      </c>
      <c r="AJ335" s="163">
        <f t="shared" si="681"/>
        <v>0</v>
      </c>
      <c r="AK335" s="163">
        <f t="shared" si="681"/>
        <v>0</v>
      </c>
      <c r="AL335" s="163">
        <f t="shared" si="681"/>
        <v>0</v>
      </c>
      <c r="AM335" s="163">
        <f t="shared" si="681"/>
        <v>0</v>
      </c>
      <c r="AN335" s="163">
        <f t="shared" si="681"/>
        <v>0</v>
      </c>
      <c r="AO335" s="163">
        <f t="shared" si="681"/>
        <v>0</v>
      </c>
      <c r="AP335" s="163">
        <f t="shared" si="681"/>
        <v>0</v>
      </c>
      <c r="AQ335" s="163">
        <f t="shared" si="681"/>
        <v>0</v>
      </c>
      <c r="AR335" s="163">
        <f t="shared" si="681"/>
        <v>0</v>
      </c>
      <c r="AS335" s="163">
        <f t="shared" si="681"/>
        <v>0</v>
      </c>
      <c r="AT335" s="163">
        <f t="shared" si="681"/>
        <v>0</v>
      </c>
      <c r="AU335" s="163">
        <f t="shared" si="681"/>
        <v>0</v>
      </c>
      <c r="AV335" s="163">
        <f t="shared" si="548"/>
        <v>0</v>
      </c>
      <c r="AW335" s="168">
        <f t="shared" si="573"/>
        <v>0</v>
      </c>
      <c r="AY335" s="163">
        <f t="shared" si="574"/>
        <v>0</v>
      </c>
      <c r="AZ335" s="163">
        <f t="shared" si="575"/>
        <v>0</v>
      </c>
      <c r="BA335" s="163">
        <f t="shared" si="576"/>
        <v>0</v>
      </c>
      <c r="BB335" s="163">
        <f t="shared" si="577"/>
        <v>0</v>
      </c>
      <c r="BC335" s="163">
        <f t="shared" si="549"/>
        <v>0</v>
      </c>
      <c r="BD335" s="163">
        <f t="shared" si="578"/>
        <v>0</v>
      </c>
    </row>
    <row r="336" spans="2:56" x14ac:dyDescent="0.3">
      <c r="B336" s="169" t="s">
        <v>153</v>
      </c>
      <c r="C336" s="170">
        <f t="shared" si="673"/>
        <v>0</v>
      </c>
      <c r="D336" s="171">
        <f t="shared" si="673"/>
        <v>0</v>
      </c>
      <c r="E336" s="172">
        <f t="shared" si="566"/>
        <v>0</v>
      </c>
      <c r="F336" s="170">
        <f t="shared" si="674"/>
        <v>0</v>
      </c>
      <c r="G336" s="171">
        <f t="shared" si="674"/>
        <v>0</v>
      </c>
      <c r="H336" s="172">
        <f t="shared" si="567"/>
        <v>0</v>
      </c>
      <c r="I336" s="170">
        <f t="shared" si="675"/>
        <v>0</v>
      </c>
      <c r="J336" s="173">
        <f t="shared" si="675"/>
        <v>0</v>
      </c>
      <c r="K336" s="174">
        <f t="shared" si="568"/>
        <v>0</v>
      </c>
      <c r="L336" s="170">
        <f t="shared" si="676"/>
        <v>45075</v>
      </c>
      <c r="M336" s="173">
        <f t="shared" si="676"/>
        <v>45075</v>
      </c>
      <c r="N336" s="175">
        <f t="shared" si="676"/>
        <v>0</v>
      </c>
      <c r="O336" s="170">
        <f t="shared" si="676"/>
        <v>10774</v>
      </c>
      <c r="P336" s="175">
        <f t="shared" si="676"/>
        <v>0</v>
      </c>
      <c r="Q336" s="166">
        <f t="shared" si="676"/>
        <v>10774</v>
      </c>
      <c r="R336" s="175">
        <f t="shared" si="676"/>
        <v>0</v>
      </c>
      <c r="S336" s="175">
        <f t="shared" si="676"/>
        <v>0</v>
      </c>
      <c r="T336" s="167">
        <f t="shared" si="676"/>
        <v>10774</v>
      </c>
      <c r="U336" s="157"/>
      <c r="V336" s="170">
        <f t="shared" si="677"/>
        <v>13940</v>
      </c>
      <c r="W336" s="175">
        <f t="shared" si="677"/>
        <v>0</v>
      </c>
      <c r="X336" s="166">
        <f t="shared" si="570"/>
        <v>13940</v>
      </c>
      <c r="Y336" s="175">
        <f t="shared" si="678"/>
        <v>0</v>
      </c>
      <c r="Z336" s="175">
        <f t="shared" si="678"/>
        <v>0</v>
      </c>
      <c r="AA336" s="167">
        <f t="shared" si="585"/>
        <v>13940</v>
      </c>
      <c r="AB336" s="157"/>
      <c r="AC336" s="170">
        <f t="shared" si="679"/>
        <v>5429</v>
      </c>
      <c r="AD336" s="175">
        <f t="shared" si="679"/>
        <v>0</v>
      </c>
      <c r="AE336" s="166">
        <f t="shared" si="571"/>
        <v>5429</v>
      </c>
      <c r="AF336" s="175">
        <f t="shared" si="680"/>
        <v>0</v>
      </c>
      <c r="AG336" s="175">
        <f t="shared" si="680"/>
        <v>0</v>
      </c>
      <c r="AH336" s="167">
        <f t="shared" si="588"/>
        <v>5429</v>
      </c>
      <c r="AJ336" s="163">
        <f t="shared" si="681"/>
        <v>0</v>
      </c>
      <c r="AK336" s="163">
        <f t="shared" si="681"/>
        <v>0</v>
      </c>
      <c r="AL336" s="163">
        <f t="shared" si="681"/>
        <v>0</v>
      </c>
      <c r="AM336" s="163">
        <f t="shared" si="681"/>
        <v>0</v>
      </c>
      <c r="AN336" s="163">
        <f t="shared" si="681"/>
        <v>0</v>
      </c>
      <c r="AO336" s="163">
        <f t="shared" si="681"/>
        <v>0</v>
      </c>
      <c r="AP336" s="163">
        <f t="shared" si="681"/>
        <v>10774</v>
      </c>
      <c r="AQ336" s="163">
        <f t="shared" si="681"/>
        <v>0</v>
      </c>
      <c r="AR336" s="163">
        <f t="shared" si="681"/>
        <v>0</v>
      </c>
      <c r="AS336" s="163">
        <f t="shared" si="681"/>
        <v>0</v>
      </c>
      <c r="AT336" s="163">
        <f t="shared" si="681"/>
        <v>0</v>
      </c>
      <c r="AU336" s="163">
        <f t="shared" si="681"/>
        <v>0</v>
      </c>
      <c r="AV336" s="163">
        <f t="shared" si="548"/>
        <v>10774</v>
      </c>
      <c r="AW336" s="168">
        <f t="shared" si="573"/>
        <v>0</v>
      </c>
      <c r="AY336" s="163">
        <f t="shared" si="574"/>
        <v>0</v>
      </c>
      <c r="AZ336" s="163">
        <f t="shared" si="575"/>
        <v>0</v>
      </c>
      <c r="BA336" s="163">
        <f t="shared" si="576"/>
        <v>10774</v>
      </c>
      <c r="BB336" s="163">
        <f t="shared" si="577"/>
        <v>0</v>
      </c>
      <c r="BC336" s="163">
        <f t="shared" si="549"/>
        <v>10774</v>
      </c>
      <c r="BD336" s="163">
        <f t="shared" si="578"/>
        <v>0</v>
      </c>
    </row>
    <row r="337" spans="2:56" x14ac:dyDescent="0.3">
      <c r="B337" s="169" t="s">
        <v>154</v>
      </c>
      <c r="C337" s="170">
        <f t="shared" si="673"/>
        <v>0</v>
      </c>
      <c r="D337" s="171">
        <f t="shared" si="673"/>
        <v>0</v>
      </c>
      <c r="E337" s="172">
        <f t="shared" si="566"/>
        <v>0</v>
      </c>
      <c r="F337" s="170">
        <f t="shared" si="674"/>
        <v>0</v>
      </c>
      <c r="G337" s="171">
        <f t="shared" si="674"/>
        <v>0</v>
      </c>
      <c r="H337" s="172">
        <f t="shared" si="567"/>
        <v>0</v>
      </c>
      <c r="I337" s="170">
        <f t="shared" si="675"/>
        <v>0</v>
      </c>
      <c r="J337" s="173">
        <f t="shared" si="675"/>
        <v>0</v>
      </c>
      <c r="K337" s="174">
        <f t="shared" si="568"/>
        <v>0</v>
      </c>
      <c r="L337" s="170">
        <f t="shared" si="676"/>
        <v>0</v>
      </c>
      <c r="M337" s="173">
        <f t="shared" si="676"/>
        <v>0</v>
      </c>
      <c r="N337" s="175">
        <f t="shared" si="676"/>
        <v>0</v>
      </c>
      <c r="O337" s="170">
        <f t="shared" si="676"/>
        <v>0</v>
      </c>
      <c r="P337" s="175">
        <f t="shared" si="676"/>
        <v>0</v>
      </c>
      <c r="Q337" s="166">
        <f t="shared" si="676"/>
        <v>0</v>
      </c>
      <c r="R337" s="175">
        <f t="shared" si="676"/>
        <v>0</v>
      </c>
      <c r="S337" s="175">
        <f t="shared" si="676"/>
        <v>0</v>
      </c>
      <c r="T337" s="167">
        <f t="shared" si="676"/>
        <v>0</v>
      </c>
      <c r="U337" s="157"/>
      <c r="V337" s="170">
        <f t="shared" si="677"/>
        <v>0</v>
      </c>
      <c r="W337" s="175">
        <f t="shared" si="677"/>
        <v>0</v>
      </c>
      <c r="X337" s="166">
        <f t="shared" si="570"/>
        <v>0</v>
      </c>
      <c r="Y337" s="175">
        <f t="shared" si="678"/>
        <v>0</v>
      </c>
      <c r="Z337" s="175">
        <f t="shared" si="678"/>
        <v>0</v>
      </c>
      <c r="AA337" s="167">
        <f t="shared" si="585"/>
        <v>0</v>
      </c>
      <c r="AB337" s="157"/>
      <c r="AC337" s="170">
        <f t="shared" si="679"/>
        <v>0</v>
      </c>
      <c r="AD337" s="175">
        <f t="shared" si="679"/>
        <v>0</v>
      </c>
      <c r="AE337" s="166">
        <f t="shared" si="571"/>
        <v>0</v>
      </c>
      <c r="AF337" s="175">
        <f t="shared" si="680"/>
        <v>0</v>
      </c>
      <c r="AG337" s="175">
        <f t="shared" si="680"/>
        <v>0</v>
      </c>
      <c r="AH337" s="167">
        <f t="shared" si="588"/>
        <v>0</v>
      </c>
      <c r="AJ337" s="163">
        <f t="shared" si="681"/>
        <v>0</v>
      </c>
      <c r="AK337" s="163">
        <f t="shared" si="681"/>
        <v>0</v>
      </c>
      <c r="AL337" s="163">
        <f t="shared" si="681"/>
        <v>0</v>
      </c>
      <c r="AM337" s="163">
        <f t="shared" si="681"/>
        <v>0</v>
      </c>
      <c r="AN337" s="163">
        <f t="shared" si="681"/>
        <v>0</v>
      </c>
      <c r="AO337" s="163">
        <f t="shared" si="681"/>
        <v>0</v>
      </c>
      <c r="AP337" s="163">
        <f t="shared" si="681"/>
        <v>0</v>
      </c>
      <c r="AQ337" s="163">
        <f t="shared" si="681"/>
        <v>0</v>
      </c>
      <c r="AR337" s="163">
        <f t="shared" si="681"/>
        <v>0</v>
      </c>
      <c r="AS337" s="163">
        <f t="shared" si="681"/>
        <v>0</v>
      </c>
      <c r="AT337" s="163">
        <f t="shared" si="681"/>
        <v>0</v>
      </c>
      <c r="AU337" s="163">
        <f t="shared" si="681"/>
        <v>0</v>
      </c>
      <c r="AV337" s="163">
        <f t="shared" ref="AV337:AV400" si="682">SUM(AJ337:AU337)</f>
        <v>0</v>
      </c>
      <c r="AW337" s="168">
        <f t="shared" si="573"/>
        <v>0</v>
      </c>
      <c r="AY337" s="163">
        <f t="shared" si="574"/>
        <v>0</v>
      </c>
      <c r="AZ337" s="163">
        <f t="shared" si="575"/>
        <v>0</v>
      </c>
      <c r="BA337" s="163">
        <f t="shared" si="576"/>
        <v>0</v>
      </c>
      <c r="BB337" s="163">
        <f t="shared" si="577"/>
        <v>0</v>
      </c>
      <c r="BC337" s="163">
        <f t="shared" ref="BC337:BC400" si="683">SUM(AY337,AZ337,BA337,BB337)</f>
        <v>0</v>
      </c>
      <c r="BD337" s="163">
        <f t="shared" si="578"/>
        <v>0</v>
      </c>
    </row>
    <row r="338" spans="2:56" x14ac:dyDescent="0.3">
      <c r="B338" s="169" t="s">
        <v>155</v>
      </c>
      <c r="C338" s="170">
        <f t="shared" si="673"/>
        <v>0</v>
      </c>
      <c r="D338" s="171">
        <f t="shared" si="673"/>
        <v>0</v>
      </c>
      <c r="E338" s="172">
        <f t="shared" si="566"/>
        <v>0</v>
      </c>
      <c r="F338" s="170">
        <f t="shared" si="674"/>
        <v>0</v>
      </c>
      <c r="G338" s="171">
        <f t="shared" si="674"/>
        <v>0</v>
      </c>
      <c r="H338" s="172">
        <f t="shared" si="567"/>
        <v>0</v>
      </c>
      <c r="I338" s="170">
        <f t="shared" si="675"/>
        <v>0</v>
      </c>
      <c r="J338" s="173">
        <f t="shared" si="675"/>
        <v>0</v>
      </c>
      <c r="K338" s="174">
        <f t="shared" si="568"/>
        <v>0</v>
      </c>
      <c r="L338" s="170">
        <f t="shared" si="676"/>
        <v>0</v>
      </c>
      <c r="M338" s="173">
        <f t="shared" si="676"/>
        <v>0</v>
      </c>
      <c r="N338" s="175">
        <f t="shared" si="676"/>
        <v>0</v>
      </c>
      <c r="O338" s="170">
        <f t="shared" si="676"/>
        <v>0</v>
      </c>
      <c r="P338" s="175">
        <f t="shared" si="676"/>
        <v>0</v>
      </c>
      <c r="Q338" s="166">
        <f t="shared" si="676"/>
        <v>0</v>
      </c>
      <c r="R338" s="175">
        <f t="shared" si="676"/>
        <v>0</v>
      </c>
      <c r="S338" s="175">
        <f t="shared" si="676"/>
        <v>0</v>
      </c>
      <c r="T338" s="167">
        <f t="shared" si="676"/>
        <v>0</v>
      </c>
      <c r="U338" s="157"/>
      <c r="V338" s="170">
        <f t="shared" si="677"/>
        <v>0</v>
      </c>
      <c r="W338" s="175">
        <f t="shared" si="677"/>
        <v>0</v>
      </c>
      <c r="X338" s="166">
        <f t="shared" si="570"/>
        <v>0</v>
      </c>
      <c r="Y338" s="175">
        <f t="shared" si="678"/>
        <v>0</v>
      </c>
      <c r="Z338" s="175">
        <f t="shared" si="678"/>
        <v>0</v>
      </c>
      <c r="AA338" s="167">
        <f t="shared" si="585"/>
        <v>0</v>
      </c>
      <c r="AB338" s="157"/>
      <c r="AC338" s="170">
        <f t="shared" si="679"/>
        <v>0</v>
      </c>
      <c r="AD338" s="175">
        <f t="shared" si="679"/>
        <v>0</v>
      </c>
      <c r="AE338" s="166">
        <f t="shared" si="571"/>
        <v>0</v>
      </c>
      <c r="AF338" s="175">
        <f t="shared" si="680"/>
        <v>0</v>
      </c>
      <c r="AG338" s="175">
        <f t="shared" si="680"/>
        <v>0</v>
      </c>
      <c r="AH338" s="167">
        <f t="shared" si="588"/>
        <v>0</v>
      </c>
      <c r="AJ338" s="163">
        <f t="shared" si="681"/>
        <v>0</v>
      </c>
      <c r="AK338" s="163">
        <f t="shared" si="681"/>
        <v>0</v>
      </c>
      <c r="AL338" s="163">
        <f t="shared" si="681"/>
        <v>0</v>
      </c>
      <c r="AM338" s="163">
        <f t="shared" si="681"/>
        <v>0</v>
      </c>
      <c r="AN338" s="163">
        <f t="shared" si="681"/>
        <v>0</v>
      </c>
      <c r="AO338" s="163">
        <f t="shared" si="681"/>
        <v>0</v>
      </c>
      <c r="AP338" s="163">
        <f t="shared" si="681"/>
        <v>0</v>
      </c>
      <c r="AQ338" s="163">
        <f t="shared" si="681"/>
        <v>0</v>
      </c>
      <c r="AR338" s="163">
        <f t="shared" si="681"/>
        <v>0</v>
      </c>
      <c r="AS338" s="163">
        <f t="shared" si="681"/>
        <v>0</v>
      </c>
      <c r="AT338" s="163">
        <f t="shared" si="681"/>
        <v>0</v>
      </c>
      <c r="AU338" s="163">
        <f t="shared" si="681"/>
        <v>0</v>
      </c>
      <c r="AV338" s="163">
        <f t="shared" si="682"/>
        <v>0</v>
      </c>
      <c r="AW338" s="168">
        <f t="shared" si="573"/>
        <v>0</v>
      </c>
      <c r="AY338" s="163">
        <f t="shared" si="574"/>
        <v>0</v>
      </c>
      <c r="AZ338" s="163">
        <f t="shared" si="575"/>
        <v>0</v>
      </c>
      <c r="BA338" s="163">
        <f t="shared" si="576"/>
        <v>0</v>
      </c>
      <c r="BB338" s="163">
        <f t="shared" si="577"/>
        <v>0</v>
      </c>
      <c r="BC338" s="163">
        <f t="shared" si="683"/>
        <v>0</v>
      </c>
      <c r="BD338" s="163">
        <f t="shared" si="578"/>
        <v>0</v>
      </c>
    </row>
    <row r="339" spans="2:56" x14ac:dyDescent="0.3">
      <c r="B339" s="169" t="s">
        <v>156</v>
      </c>
      <c r="C339" s="170">
        <f t="shared" si="673"/>
        <v>0</v>
      </c>
      <c r="D339" s="171">
        <f t="shared" si="673"/>
        <v>0</v>
      </c>
      <c r="E339" s="172">
        <f t="shared" si="566"/>
        <v>0</v>
      </c>
      <c r="F339" s="170">
        <f t="shared" si="674"/>
        <v>0</v>
      </c>
      <c r="G339" s="171">
        <f t="shared" si="674"/>
        <v>0</v>
      </c>
      <c r="H339" s="172">
        <f t="shared" si="567"/>
        <v>0</v>
      </c>
      <c r="I339" s="170">
        <f t="shared" si="675"/>
        <v>0</v>
      </c>
      <c r="J339" s="173">
        <f t="shared" si="675"/>
        <v>0</v>
      </c>
      <c r="K339" s="174">
        <f t="shared" si="568"/>
        <v>0</v>
      </c>
      <c r="L339" s="170">
        <f t="shared" si="676"/>
        <v>0</v>
      </c>
      <c r="M339" s="173">
        <f t="shared" si="676"/>
        <v>0</v>
      </c>
      <c r="N339" s="175">
        <f t="shared" si="676"/>
        <v>0</v>
      </c>
      <c r="O339" s="170">
        <f t="shared" si="676"/>
        <v>0</v>
      </c>
      <c r="P339" s="175">
        <f t="shared" si="676"/>
        <v>0</v>
      </c>
      <c r="Q339" s="166">
        <f t="shared" si="676"/>
        <v>0</v>
      </c>
      <c r="R339" s="175">
        <f t="shared" si="676"/>
        <v>0</v>
      </c>
      <c r="S339" s="175">
        <f t="shared" si="676"/>
        <v>0</v>
      </c>
      <c r="T339" s="167">
        <f t="shared" si="676"/>
        <v>0</v>
      </c>
      <c r="U339" s="157"/>
      <c r="V339" s="170">
        <f t="shared" si="677"/>
        <v>0</v>
      </c>
      <c r="W339" s="175">
        <f t="shared" si="677"/>
        <v>0</v>
      </c>
      <c r="X339" s="166">
        <f t="shared" si="570"/>
        <v>0</v>
      </c>
      <c r="Y339" s="175">
        <f t="shared" si="678"/>
        <v>0</v>
      </c>
      <c r="Z339" s="175">
        <f t="shared" si="678"/>
        <v>0</v>
      </c>
      <c r="AA339" s="167">
        <f t="shared" si="585"/>
        <v>0</v>
      </c>
      <c r="AB339" s="157"/>
      <c r="AC339" s="170">
        <f t="shared" si="679"/>
        <v>0</v>
      </c>
      <c r="AD339" s="175">
        <f t="shared" si="679"/>
        <v>0</v>
      </c>
      <c r="AE339" s="166">
        <f t="shared" si="571"/>
        <v>0</v>
      </c>
      <c r="AF339" s="175">
        <f t="shared" si="680"/>
        <v>0</v>
      </c>
      <c r="AG339" s="175">
        <f t="shared" si="680"/>
        <v>0</v>
      </c>
      <c r="AH339" s="167">
        <f t="shared" si="588"/>
        <v>0</v>
      </c>
      <c r="AJ339" s="163">
        <f t="shared" si="681"/>
        <v>0</v>
      </c>
      <c r="AK339" s="163">
        <f t="shared" si="681"/>
        <v>0</v>
      </c>
      <c r="AL339" s="163">
        <f t="shared" si="681"/>
        <v>0</v>
      </c>
      <c r="AM339" s="163">
        <f t="shared" si="681"/>
        <v>0</v>
      </c>
      <c r="AN339" s="163">
        <f t="shared" si="681"/>
        <v>0</v>
      </c>
      <c r="AO339" s="163">
        <f t="shared" si="681"/>
        <v>0</v>
      </c>
      <c r="AP339" s="163">
        <f t="shared" si="681"/>
        <v>0</v>
      </c>
      <c r="AQ339" s="163">
        <f t="shared" si="681"/>
        <v>0</v>
      </c>
      <c r="AR339" s="163">
        <f t="shared" si="681"/>
        <v>0</v>
      </c>
      <c r="AS339" s="163">
        <f t="shared" si="681"/>
        <v>0</v>
      </c>
      <c r="AT339" s="163">
        <f t="shared" si="681"/>
        <v>0</v>
      </c>
      <c r="AU339" s="163">
        <f t="shared" si="681"/>
        <v>0</v>
      </c>
      <c r="AV339" s="163">
        <f t="shared" si="682"/>
        <v>0</v>
      </c>
      <c r="AW339" s="168">
        <f t="shared" si="573"/>
        <v>0</v>
      </c>
      <c r="AY339" s="163">
        <f t="shared" si="574"/>
        <v>0</v>
      </c>
      <c r="AZ339" s="163">
        <f t="shared" si="575"/>
        <v>0</v>
      </c>
      <c r="BA339" s="163">
        <f t="shared" si="576"/>
        <v>0</v>
      </c>
      <c r="BB339" s="163">
        <f t="shared" si="577"/>
        <v>0</v>
      </c>
      <c r="BC339" s="163">
        <f t="shared" si="683"/>
        <v>0</v>
      </c>
      <c r="BD339" s="163">
        <f t="shared" si="578"/>
        <v>0</v>
      </c>
    </row>
    <row r="340" spans="2:56" x14ac:dyDescent="0.3">
      <c r="B340" s="169" t="s">
        <v>157</v>
      </c>
      <c r="C340" s="170">
        <f t="shared" si="673"/>
        <v>0</v>
      </c>
      <c r="D340" s="171">
        <f t="shared" si="673"/>
        <v>0</v>
      </c>
      <c r="E340" s="172">
        <f t="shared" si="566"/>
        <v>0</v>
      </c>
      <c r="F340" s="170">
        <f t="shared" si="674"/>
        <v>0</v>
      </c>
      <c r="G340" s="171">
        <f t="shared" si="674"/>
        <v>0</v>
      </c>
      <c r="H340" s="172">
        <f t="shared" si="567"/>
        <v>0</v>
      </c>
      <c r="I340" s="170">
        <f t="shared" si="675"/>
        <v>0</v>
      </c>
      <c r="J340" s="173">
        <f t="shared" si="675"/>
        <v>0</v>
      </c>
      <c r="K340" s="174">
        <f t="shared" si="568"/>
        <v>0</v>
      </c>
      <c r="L340" s="170">
        <f t="shared" si="676"/>
        <v>0</v>
      </c>
      <c r="M340" s="173">
        <f t="shared" si="676"/>
        <v>0</v>
      </c>
      <c r="N340" s="175">
        <f t="shared" si="676"/>
        <v>0</v>
      </c>
      <c r="O340" s="170">
        <f t="shared" si="676"/>
        <v>0</v>
      </c>
      <c r="P340" s="175">
        <f t="shared" si="676"/>
        <v>0</v>
      </c>
      <c r="Q340" s="166">
        <f t="shared" si="676"/>
        <v>0</v>
      </c>
      <c r="R340" s="175">
        <f t="shared" si="676"/>
        <v>0</v>
      </c>
      <c r="S340" s="175">
        <f t="shared" si="676"/>
        <v>0</v>
      </c>
      <c r="T340" s="167">
        <f t="shared" si="676"/>
        <v>0</v>
      </c>
      <c r="U340" s="157"/>
      <c r="V340" s="170">
        <f t="shared" si="677"/>
        <v>0</v>
      </c>
      <c r="W340" s="175">
        <f t="shared" si="677"/>
        <v>0</v>
      </c>
      <c r="X340" s="166">
        <f t="shared" si="570"/>
        <v>0</v>
      </c>
      <c r="Y340" s="175">
        <f t="shared" si="678"/>
        <v>0</v>
      </c>
      <c r="Z340" s="175">
        <f t="shared" si="678"/>
        <v>0</v>
      </c>
      <c r="AA340" s="167">
        <f t="shared" si="585"/>
        <v>0</v>
      </c>
      <c r="AB340" s="157"/>
      <c r="AC340" s="170">
        <f t="shared" si="679"/>
        <v>0</v>
      </c>
      <c r="AD340" s="175">
        <f t="shared" si="679"/>
        <v>0</v>
      </c>
      <c r="AE340" s="166">
        <f t="shared" si="571"/>
        <v>0</v>
      </c>
      <c r="AF340" s="175">
        <f t="shared" si="680"/>
        <v>0</v>
      </c>
      <c r="AG340" s="175">
        <f t="shared" si="680"/>
        <v>0</v>
      </c>
      <c r="AH340" s="167">
        <f t="shared" si="588"/>
        <v>0</v>
      </c>
      <c r="AJ340" s="163">
        <f t="shared" si="681"/>
        <v>0</v>
      </c>
      <c r="AK340" s="163">
        <f t="shared" si="681"/>
        <v>0</v>
      </c>
      <c r="AL340" s="163">
        <f t="shared" si="681"/>
        <v>0</v>
      </c>
      <c r="AM340" s="163">
        <f t="shared" si="681"/>
        <v>0</v>
      </c>
      <c r="AN340" s="163">
        <f t="shared" si="681"/>
        <v>0</v>
      </c>
      <c r="AO340" s="163">
        <f t="shared" si="681"/>
        <v>0</v>
      </c>
      <c r="AP340" s="163">
        <f t="shared" si="681"/>
        <v>0</v>
      </c>
      <c r="AQ340" s="163">
        <f t="shared" si="681"/>
        <v>0</v>
      </c>
      <c r="AR340" s="163">
        <f t="shared" si="681"/>
        <v>0</v>
      </c>
      <c r="AS340" s="163">
        <f t="shared" si="681"/>
        <v>0</v>
      </c>
      <c r="AT340" s="163">
        <f t="shared" si="681"/>
        <v>0</v>
      </c>
      <c r="AU340" s="163">
        <f t="shared" si="681"/>
        <v>0</v>
      </c>
      <c r="AV340" s="163">
        <f t="shared" si="682"/>
        <v>0</v>
      </c>
      <c r="AW340" s="168">
        <f t="shared" si="573"/>
        <v>0</v>
      </c>
      <c r="AY340" s="163">
        <f t="shared" si="574"/>
        <v>0</v>
      </c>
      <c r="AZ340" s="163">
        <f t="shared" si="575"/>
        <v>0</v>
      </c>
      <c r="BA340" s="163">
        <f t="shared" si="576"/>
        <v>0</v>
      </c>
      <c r="BB340" s="163">
        <f t="shared" si="577"/>
        <v>0</v>
      </c>
      <c r="BC340" s="163">
        <f t="shared" si="683"/>
        <v>0</v>
      </c>
      <c r="BD340" s="163">
        <f t="shared" si="578"/>
        <v>0</v>
      </c>
    </row>
    <row r="341" spans="2:56" x14ac:dyDescent="0.3">
      <c r="B341" s="179" t="s">
        <v>158</v>
      </c>
      <c r="C341" s="83">
        <f>SUM(C342)</f>
        <v>0</v>
      </c>
      <c r="D341" s="84">
        <f>SUM(D342)</f>
        <v>0</v>
      </c>
      <c r="E341" s="85">
        <f t="shared" si="566"/>
        <v>0</v>
      </c>
      <c r="F341" s="83">
        <f>SUM(F342)</f>
        <v>0</v>
      </c>
      <c r="G341" s="84">
        <f>SUM(G342)</f>
        <v>0</v>
      </c>
      <c r="H341" s="85">
        <f t="shared" si="567"/>
        <v>0</v>
      </c>
      <c r="I341" s="83">
        <f>SUM(I342)</f>
        <v>0</v>
      </c>
      <c r="J341" s="86">
        <f>SUM(J342)</f>
        <v>0</v>
      </c>
      <c r="K341" s="87">
        <f t="shared" si="568"/>
        <v>0</v>
      </c>
      <c r="L341" s="83">
        <f>SUM(L342)</f>
        <v>0</v>
      </c>
      <c r="M341" s="86">
        <f>SUM(M342)</f>
        <v>0</v>
      </c>
      <c r="N341" s="88">
        <f>SUM(N342)</f>
        <v>0</v>
      </c>
      <c r="O341" s="83">
        <f t="shared" ref="O341:T341" si="684">SUM(O342)</f>
        <v>0</v>
      </c>
      <c r="P341" s="88">
        <f t="shared" si="684"/>
        <v>0</v>
      </c>
      <c r="Q341" s="177">
        <f t="shared" si="684"/>
        <v>0</v>
      </c>
      <c r="R341" s="88">
        <f t="shared" si="684"/>
        <v>0</v>
      </c>
      <c r="S341" s="88">
        <f t="shared" si="684"/>
        <v>0</v>
      </c>
      <c r="T341" s="178">
        <f t="shared" si="684"/>
        <v>0</v>
      </c>
      <c r="U341" s="157"/>
      <c r="V341" s="83">
        <f>SUM(V342)</f>
        <v>0</v>
      </c>
      <c r="W341" s="88">
        <f>SUM(W342)</f>
        <v>0</v>
      </c>
      <c r="X341" s="177">
        <f t="shared" si="570"/>
        <v>0</v>
      </c>
      <c r="Y341" s="88">
        <f>SUM(Y342)</f>
        <v>0</v>
      </c>
      <c r="Z341" s="88">
        <f>SUM(Z342)</f>
        <v>0</v>
      </c>
      <c r="AA341" s="178">
        <f t="shared" si="585"/>
        <v>0</v>
      </c>
      <c r="AB341" s="157"/>
      <c r="AC341" s="83">
        <f>SUM(AC342)</f>
        <v>0</v>
      </c>
      <c r="AD341" s="88">
        <f>SUM(AD342)</f>
        <v>0</v>
      </c>
      <c r="AE341" s="177">
        <f t="shared" si="571"/>
        <v>0</v>
      </c>
      <c r="AF341" s="88">
        <f>SUM(AF342)</f>
        <v>0</v>
      </c>
      <c r="AG341" s="88">
        <f>SUM(AG342)</f>
        <v>0</v>
      </c>
      <c r="AH341" s="178">
        <f t="shared" si="588"/>
        <v>0</v>
      </c>
      <c r="AJ341" s="86">
        <f t="shared" ref="AJ341:AU341" si="685">SUM(AJ342)</f>
        <v>0</v>
      </c>
      <c r="AK341" s="86">
        <f t="shared" si="685"/>
        <v>0</v>
      </c>
      <c r="AL341" s="86">
        <f t="shared" si="685"/>
        <v>0</v>
      </c>
      <c r="AM341" s="86">
        <f t="shared" si="685"/>
        <v>0</v>
      </c>
      <c r="AN341" s="86">
        <f t="shared" si="685"/>
        <v>0</v>
      </c>
      <c r="AO341" s="86">
        <f t="shared" si="685"/>
        <v>0</v>
      </c>
      <c r="AP341" s="86">
        <f t="shared" si="685"/>
        <v>0</v>
      </c>
      <c r="AQ341" s="86">
        <f t="shared" si="685"/>
        <v>0</v>
      </c>
      <c r="AR341" s="86">
        <f t="shared" si="685"/>
        <v>0</v>
      </c>
      <c r="AS341" s="86">
        <f t="shared" si="685"/>
        <v>0</v>
      </c>
      <c r="AT341" s="86">
        <f t="shared" si="685"/>
        <v>0</v>
      </c>
      <c r="AU341" s="86">
        <f t="shared" si="685"/>
        <v>0</v>
      </c>
      <c r="AV341" s="86">
        <f t="shared" si="682"/>
        <v>0</v>
      </c>
      <c r="AW341" s="93">
        <f t="shared" si="573"/>
        <v>0</v>
      </c>
      <c r="AY341" s="86">
        <f t="shared" si="574"/>
        <v>0</v>
      </c>
      <c r="AZ341" s="86">
        <f t="shared" si="575"/>
        <v>0</v>
      </c>
      <c r="BA341" s="86">
        <f t="shared" si="576"/>
        <v>0</v>
      </c>
      <c r="BB341" s="86">
        <f t="shared" si="577"/>
        <v>0</v>
      </c>
      <c r="BC341" s="86">
        <f t="shared" si="683"/>
        <v>0</v>
      </c>
      <c r="BD341" s="86">
        <f t="shared" si="578"/>
        <v>0</v>
      </c>
    </row>
    <row r="342" spans="2:56" x14ac:dyDescent="0.3">
      <c r="B342" s="169" t="s">
        <v>159</v>
      </c>
      <c r="C342" s="170">
        <f>SUM(C546,C750)</f>
        <v>0</v>
      </c>
      <c r="D342" s="171">
        <f>SUM(D546,D750)</f>
        <v>0</v>
      </c>
      <c r="E342" s="172">
        <f t="shared" si="566"/>
        <v>0</v>
      </c>
      <c r="F342" s="170">
        <f>SUM(F546,F750)</f>
        <v>0</v>
      </c>
      <c r="G342" s="171">
        <f>SUM(G546,G750)</f>
        <v>0</v>
      </c>
      <c r="H342" s="172">
        <f t="shared" si="567"/>
        <v>0</v>
      </c>
      <c r="I342" s="170">
        <f>SUM(I546,I750)</f>
        <v>0</v>
      </c>
      <c r="J342" s="173">
        <f>SUM(J546,J750)</f>
        <v>0</v>
      </c>
      <c r="K342" s="174">
        <f t="shared" si="568"/>
        <v>0</v>
      </c>
      <c r="L342" s="170">
        <f>SUM(L546,L750)</f>
        <v>0</v>
      </c>
      <c r="M342" s="173">
        <f>SUM(M546,M750)</f>
        <v>0</v>
      </c>
      <c r="N342" s="175">
        <f>SUM(N546,N750)</f>
        <v>0</v>
      </c>
      <c r="O342" s="170">
        <f t="shared" ref="O342:T342" si="686">SUM(O546,O750)</f>
        <v>0</v>
      </c>
      <c r="P342" s="175">
        <f t="shared" si="686"/>
        <v>0</v>
      </c>
      <c r="Q342" s="166">
        <f t="shared" si="686"/>
        <v>0</v>
      </c>
      <c r="R342" s="175">
        <f t="shared" si="686"/>
        <v>0</v>
      </c>
      <c r="S342" s="175">
        <f t="shared" si="686"/>
        <v>0</v>
      </c>
      <c r="T342" s="167">
        <f t="shared" si="686"/>
        <v>0</v>
      </c>
      <c r="U342" s="157"/>
      <c r="V342" s="170">
        <f>SUM(V546,V750)</f>
        <v>0</v>
      </c>
      <c r="W342" s="175">
        <f>SUM(W546,W750)</f>
        <v>0</v>
      </c>
      <c r="X342" s="166">
        <f t="shared" si="570"/>
        <v>0</v>
      </c>
      <c r="Y342" s="175">
        <f>SUM(Y546,Y750)</f>
        <v>0</v>
      </c>
      <c r="Z342" s="175">
        <f>SUM(Z546,Z750)</f>
        <v>0</v>
      </c>
      <c r="AA342" s="167">
        <f t="shared" si="585"/>
        <v>0</v>
      </c>
      <c r="AB342" s="157"/>
      <c r="AC342" s="170">
        <f>SUM(AC546,AC750)</f>
        <v>0</v>
      </c>
      <c r="AD342" s="175">
        <f>SUM(AD546,AD750)</f>
        <v>0</v>
      </c>
      <c r="AE342" s="166">
        <f t="shared" si="571"/>
        <v>0</v>
      </c>
      <c r="AF342" s="175">
        <f>SUM(AF546,AF750)</f>
        <v>0</v>
      </c>
      <c r="AG342" s="175">
        <f>SUM(AG546,AG750)</f>
        <v>0</v>
      </c>
      <c r="AH342" s="167">
        <f t="shared" si="588"/>
        <v>0</v>
      </c>
      <c r="AJ342" s="163">
        <f t="shared" ref="AJ342:AU342" si="687">SUM(AJ546,AJ750)</f>
        <v>0</v>
      </c>
      <c r="AK342" s="163">
        <f t="shared" si="687"/>
        <v>0</v>
      </c>
      <c r="AL342" s="163">
        <f t="shared" si="687"/>
        <v>0</v>
      </c>
      <c r="AM342" s="163">
        <f t="shared" si="687"/>
        <v>0</v>
      </c>
      <c r="AN342" s="163">
        <f t="shared" si="687"/>
        <v>0</v>
      </c>
      <c r="AO342" s="163">
        <f t="shared" si="687"/>
        <v>0</v>
      </c>
      <c r="AP342" s="163">
        <f t="shared" si="687"/>
        <v>0</v>
      </c>
      <c r="AQ342" s="163">
        <f t="shared" si="687"/>
        <v>0</v>
      </c>
      <c r="AR342" s="163">
        <f t="shared" si="687"/>
        <v>0</v>
      </c>
      <c r="AS342" s="163">
        <f t="shared" si="687"/>
        <v>0</v>
      </c>
      <c r="AT342" s="163">
        <f t="shared" si="687"/>
        <v>0</v>
      </c>
      <c r="AU342" s="163">
        <f t="shared" si="687"/>
        <v>0</v>
      </c>
      <c r="AV342" s="163">
        <f t="shared" si="682"/>
        <v>0</v>
      </c>
      <c r="AW342" s="168">
        <f t="shared" si="573"/>
        <v>0</v>
      </c>
      <c r="AY342" s="163">
        <f t="shared" si="574"/>
        <v>0</v>
      </c>
      <c r="AZ342" s="163">
        <f t="shared" si="575"/>
        <v>0</v>
      </c>
      <c r="BA342" s="163">
        <f t="shared" si="576"/>
        <v>0</v>
      </c>
      <c r="BB342" s="163">
        <f t="shared" si="577"/>
        <v>0</v>
      </c>
      <c r="BC342" s="163">
        <f t="shared" si="683"/>
        <v>0</v>
      </c>
      <c r="BD342" s="163">
        <f t="shared" si="578"/>
        <v>0</v>
      </c>
    </row>
    <row r="343" spans="2:56" x14ac:dyDescent="0.3">
      <c r="B343" s="179" t="s">
        <v>160</v>
      </c>
      <c r="C343" s="83">
        <f>SUM(C344:C347)</f>
        <v>0</v>
      </c>
      <c r="D343" s="84">
        <f>SUM(D344:D347)</f>
        <v>0</v>
      </c>
      <c r="E343" s="85">
        <f t="shared" si="566"/>
        <v>0</v>
      </c>
      <c r="F343" s="83">
        <f>SUM(F344:F347)</f>
        <v>0</v>
      </c>
      <c r="G343" s="84">
        <f>SUM(G344:G347)</f>
        <v>0</v>
      </c>
      <c r="H343" s="85">
        <f t="shared" si="567"/>
        <v>0</v>
      </c>
      <c r="I343" s="83">
        <f>SUM(I344:I347)</f>
        <v>0</v>
      </c>
      <c r="J343" s="86">
        <f>SUM(J344:J347)</f>
        <v>0</v>
      </c>
      <c r="K343" s="87">
        <f t="shared" si="568"/>
        <v>0</v>
      </c>
      <c r="L343" s="83">
        <f>SUM(L344:L347)</f>
        <v>0</v>
      </c>
      <c r="M343" s="86">
        <f>SUM(M344:M347)</f>
        <v>0</v>
      </c>
      <c r="N343" s="88">
        <f>SUM(N344:N347)</f>
        <v>0</v>
      </c>
      <c r="O343" s="83">
        <f t="shared" ref="O343:T343" si="688">SUM(O344:O347)</f>
        <v>0</v>
      </c>
      <c r="P343" s="88">
        <f t="shared" si="688"/>
        <v>0</v>
      </c>
      <c r="Q343" s="177">
        <f t="shared" si="688"/>
        <v>0</v>
      </c>
      <c r="R343" s="88">
        <f t="shared" si="688"/>
        <v>0</v>
      </c>
      <c r="S343" s="88">
        <f t="shared" si="688"/>
        <v>0</v>
      </c>
      <c r="T343" s="178">
        <f t="shared" si="688"/>
        <v>0</v>
      </c>
      <c r="U343" s="157"/>
      <c r="V343" s="83">
        <f>SUM(V344:V347)</f>
        <v>0</v>
      </c>
      <c r="W343" s="88">
        <f>SUM(W344:W347)</f>
        <v>0</v>
      </c>
      <c r="X343" s="177">
        <f t="shared" si="570"/>
        <v>0</v>
      </c>
      <c r="Y343" s="88">
        <f>SUM(Y344:Y347)</f>
        <v>0</v>
      </c>
      <c r="Z343" s="88">
        <f>SUM(Z344:Z347)</f>
        <v>0</v>
      </c>
      <c r="AA343" s="178">
        <f t="shared" si="585"/>
        <v>0</v>
      </c>
      <c r="AB343" s="157"/>
      <c r="AC343" s="83">
        <f>SUM(AC344:AC347)</f>
        <v>0</v>
      </c>
      <c r="AD343" s="88">
        <f>SUM(AD344:AD347)</f>
        <v>0</v>
      </c>
      <c r="AE343" s="177">
        <f t="shared" si="571"/>
        <v>0</v>
      </c>
      <c r="AF343" s="88">
        <f>SUM(AF344:AF347)</f>
        <v>0</v>
      </c>
      <c r="AG343" s="88">
        <f>SUM(AG344:AG347)</f>
        <v>0</v>
      </c>
      <c r="AH343" s="178">
        <f t="shared" si="588"/>
        <v>0</v>
      </c>
      <c r="AJ343" s="86">
        <f t="shared" ref="AJ343:AU343" si="689">SUM(AJ344:AJ347)</f>
        <v>0</v>
      </c>
      <c r="AK343" s="86">
        <f t="shared" si="689"/>
        <v>0</v>
      </c>
      <c r="AL343" s="86">
        <f t="shared" si="689"/>
        <v>0</v>
      </c>
      <c r="AM343" s="86">
        <f t="shared" si="689"/>
        <v>0</v>
      </c>
      <c r="AN343" s="86">
        <f t="shared" si="689"/>
        <v>0</v>
      </c>
      <c r="AO343" s="86">
        <f t="shared" si="689"/>
        <v>0</v>
      </c>
      <c r="AP343" s="86">
        <f t="shared" si="689"/>
        <v>0</v>
      </c>
      <c r="AQ343" s="86">
        <f t="shared" si="689"/>
        <v>0</v>
      </c>
      <c r="AR343" s="86">
        <f t="shared" si="689"/>
        <v>0</v>
      </c>
      <c r="AS343" s="86">
        <f t="shared" si="689"/>
        <v>0</v>
      </c>
      <c r="AT343" s="86">
        <f t="shared" si="689"/>
        <v>0</v>
      </c>
      <c r="AU343" s="86">
        <f t="shared" si="689"/>
        <v>0</v>
      </c>
      <c r="AV343" s="86">
        <f t="shared" si="682"/>
        <v>0</v>
      </c>
      <c r="AW343" s="93">
        <f t="shared" si="573"/>
        <v>0</v>
      </c>
      <c r="AY343" s="86">
        <f t="shared" si="574"/>
        <v>0</v>
      </c>
      <c r="AZ343" s="86">
        <f t="shared" si="575"/>
        <v>0</v>
      </c>
      <c r="BA343" s="86">
        <f t="shared" si="576"/>
        <v>0</v>
      </c>
      <c r="BB343" s="86">
        <f t="shared" si="577"/>
        <v>0</v>
      </c>
      <c r="BC343" s="86">
        <f t="shared" si="683"/>
        <v>0</v>
      </c>
      <c r="BD343" s="86">
        <f t="shared" si="578"/>
        <v>0</v>
      </c>
    </row>
    <row r="344" spans="2:56" x14ac:dyDescent="0.3">
      <c r="B344" s="169" t="s">
        <v>161</v>
      </c>
      <c r="C344" s="170">
        <f t="shared" ref="C344:D347" si="690">SUM(C548,C752)</f>
        <v>0</v>
      </c>
      <c r="D344" s="171">
        <f t="shared" si="690"/>
        <v>0</v>
      </c>
      <c r="E344" s="172">
        <f t="shared" si="566"/>
        <v>0</v>
      </c>
      <c r="F344" s="170">
        <f t="shared" ref="F344:G347" si="691">SUM(F548,F752)</f>
        <v>0</v>
      </c>
      <c r="G344" s="171">
        <f t="shared" si="691"/>
        <v>0</v>
      </c>
      <c r="H344" s="172">
        <f t="shared" si="567"/>
        <v>0</v>
      </c>
      <c r="I344" s="170">
        <f t="shared" ref="I344:J347" si="692">SUM(I548,I752)</f>
        <v>0</v>
      </c>
      <c r="J344" s="173">
        <f t="shared" si="692"/>
        <v>0</v>
      </c>
      <c r="K344" s="174">
        <f t="shared" si="568"/>
        <v>0</v>
      </c>
      <c r="L344" s="170">
        <f>SUM(L548,L752)</f>
        <v>0</v>
      </c>
      <c r="M344" s="173">
        <f t="shared" ref="M344:T347" si="693">SUM(M548,M752)</f>
        <v>0</v>
      </c>
      <c r="N344" s="175">
        <f t="shared" si="693"/>
        <v>0</v>
      </c>
      <c r="O344" s="170">
        <f t="shared" si="693"/>
        <v>0</v>
      </c>
      <c r="P344" s="175">
        <f t="shared" si="693"/>
        <v>0</v>
      </c>
      <c r="Q344" s="166">
        <f t="shared" si="693"/>
        <v>0</v>
      </c>
      <c r="R344" s="175">
        <f t="shared" si="693"/>
        <v>0</v>
      </c>
      <c r="S344" s="175">
        <f t="shared" si="693"/>
        <v>0</v>
      </c>
      <c r="T344" s="167">
        <f t="shared" si="693"/>
        <v>0</v>
      </c>
      <c r="U344" s="157"/>
      <c r="V344" s="170">
        <f t="shared" ref="V344:W347" si="694">SUM(V548,V752)</f>
        <v>0</v>
      </c>
      <c r="W344" s="175">
        <f t="shared" si="694"/>
        <v>0</v>
      </c>
      <c r="X344" s="166">
        <f t="shared" si="570"/>
        <v>0</v>
      </c>
      <c r="Y344" s="175">
        <f t="shared" ref="Y344:Z347" si="695">SUM(Y548,Y752)</f>
        <v>0</v>
      </c>
      <c r="Z344" s="175">
        <f t="shared" si="695"/>
        <v>0</v>
      </c>
      <c r="AA344" s="167">
        <f t="shared" si="585"/>
        <v>0</v>
      </c>
      <c r="AB344" s="157"/>
      <c r="AC344" s="170">
        <f t="shared" ref="AC344:AD347" si="696">SUM(AC548,AC752)</f>
        <v>0</v>
      </c>
      <c r="AD344" s="175">
        <f t="shared" si="696"/>
        <v>0</v>
      </c>
      <c r="AE344" s="166">
        <f t="shared" si="571"/>
        <v>0</v>
      </c>
      <c r="AF344" s="175">
        <f t="shared" ref="AF344:AG347" si="697">SUM(AF548,AF752)</f>
        <v>0</v>
      </c>
      <c r="AG344" s="175">
        <f t="shared" si="697"/>
        <v>0</v>
      </c>
      <c r="AH344" s="167">
        <f t="shared" si="588"/>
        <v>0</v>
      </c>
      <c r="AJ344" s="163">
        <f t="shared" ref="AJ344:AU347" si="698">SUM(AJ548,AJ752)</f>
        <v>0</v>
      </c>
      <c r="AK344" s="163">
        <f t="shared" si="698"/>
        <v>0</v>
      </c>
      <c r="AL344" s="163">
        <f t="shared" si="698"/>
        <v>0</v>
      </c>
      <c r="AM344" s="163">
        <f t="shared" si="698"/>
        <v>0</v>
      </c>
      <c r="AN344" s="163">
        <f t="shared" si="698"/>
        <v>0</v>
      </c>
      <c r="AO344" s="163">
        <f t="shared" si="698"/>
        <v>0</v>
      </c>
      <c r="AP344" s="163">
        <f t="shared" si="698"/>
        <v>0</v>
      </c>
      <c r="AQ344" s="163">
        <f t="shared" si="698"/>
        <v>0</v>
      </c>
      <c r="AR344" s="163">
        <f t="shared" si="698"/>
        <v>0</v>
      </c>
      <c r="AS344" s="163">
        <f t="shared" si="698"/>
        <v>0</v>
      </c>
      <c r="AT344" s="163">
        <f t="shared" si="698"/>
        <v>0</v>
      </c>
      <c r="AU344" s="163">
        <f t="shared" si="698"/>
        <v>0</v>
      </c>
      <c r="AV344" s="163">
        <f t="shared" si="682"/>
        <v>0</v>
      </c>
      <c r="AW344" s="168">
        <f t="shared" si="573"/>
        <v>0</v>
      </c>
      <c r="AY344" s="163">
        <f t="shared" si="574"/>
        <v>0</v>
      </c>
      <c r="AZ344" s="163">
        <f t="shared" si="575"/>
        <v>0</v>
      </c>
      <c r="BA344" s="163">
        <f t="shared" si="576"/>
        <v>0</v>
      </c>
      <c r="BB344" s="163">
        <f t="shared" si="577"/>
        <v>0</v>
      </c>
      <c r="BC344" s="163">
        <f t="shared" si="683"/>
        <v>0</v>
      </c>
      <c r="BD344" s="163">
        <f t="shared" si="578"/>
        <v>0</v>
      </c>
    </row>
    <row r="345" spans="2:56" x14ac:dyDescent="0.3">
      <c r="B345" s="169" t="s">
        <v>162</v>
      </c>
      <c r="C345" s="170">
        <f t="shared" si="690"/>
        <v>0</v>
      </c>
      <c r="D345" s="171">
        <f t="shared" si="690"/>
        <v>0</v>
      </c>
      <c r="E345" s="172">
        <f t="shared" si="566"/>
        <v>0</v>
      </c>
      <c r="F345" s="170">
        <f t="shared" si="691"/>
        <v>0</v>
      </c>
      <c r="G345" s="171">
        <f t="shared" si="691"/>
        <v>0</v>
      </c>
      <c r="H345" s="172">
        <f t="shared" si="567"/>
        <v>0</v>
      </c>
      <c r="I345" s="170">
        <f t="shared" si="692"/>
        <v>0</v>
      </c>
      <c r="J345" s="173">
        <f t="shared" si="692"/>
        <v>0</v>
      </c>
      <c r="K345" s="174">
        <f t="shared" si="568"/>
        <v>0</v>
      </c>
      <c r="L345" s="170">
        <f>SUM(L549,L753)</f>
        <v>0</v>
      </c>
      <c r="M345" s="173">
        <f t="shared" si="693"/>
        <v>0</v>
      </c>
      <c r="N345" s="175">
        <f t="shared" si="693"/>
        <v>0</v>
      </c>
      <c r="O345" s="170">
        <f t="shared" si="693"/>
        <v>0</v>
      </c>
      <c r="P345" s="175">
        <f t="shared" si="693"/>
        <v>0</v>
      </c>
      <c r="Q345" s="166">
        <f t="shared" si="693"/>
        <v>0</v>
      </c>
      <c r="R345" s="175">
        <f t="shared" si="693"/>
        <v>0</v>
      </c>
      <c r="S345" s="175">
        <f t="shared" si="693"/>
        <v>0</v>
      </c>
      <c r="T345" s="167">
        <f t="shared" si="693"/>
        <v>0</v>
      </c>
      <c r="U345" s="157"/>
      <c r="V345" s="170">
        <f t="shared" si="694"/>
        <v>0</v>
      </c>
      <c r="W345" s="175">
        <f t="shared" si="694"/>
        <v>0</v>
      </c>
      <c r="X345" s="166">
        <f t="shared" si="570"/>
        <v>0</v>
      </c>
      <c r="Y345" s="175">
        <f t="shared" si="695"/>
        <v>0</v>
      </c>
      <c r="Z345" s="175">
        <f t="shared" si="695"/>
        <v>0</v>
      </c>
      <c r="AA345" s="167">
        <f t="shared" si="585"/>
        <v>0</v>
      </c>
      <c r="AB345" s="157"/>
      <c r="AC345" s="170">
        <f t="shared" si="696"/>
        <v>0</v>
      </c>
      <c r="AD345" s="175">
        <f t="shared" si="696"/>
        <v>0</v>
      </c>
      <c r="AE345" s="166">
        <f t="shared" si="571"/>
        <v>0</v>
      </c>
      <c r="AF345" s="175">
        <f t="shared" si="697"/>
        <v>0</v>
      </c>
      <c r="AG345" s="175">
        <f t="shared" si="697"/>
        <v>0</v>
      </c>
      <c r="AH345" s="167">
        <f t="shared" si="588"/>
        <v>0</v>
      </c>
      <c r="AJ345" s="163">
        <f t="shared" si="698"/>
        <v>0</v>
      </c>
      <c r="AK345" s="163">
        <f t="shared" si="698"/>
        <v>0</v>
      </c>
      <c r="AL345" s="163">
        <f t="shared" si="698"/>
        <v>0</v>
      </c>
      <c r="AM345" s="163">
        <f t="shared" si="698"/>
        <v>0</v>
      </c>
      <c r="AN345" s="163">
        <f t="shared" si="698"/>
        <v>0</v>
      </c>
      <c r="AO345" s="163">
        <f t="shared" si="698"/>
        <v>0</v>
      </c>
      <c r="AP345" s="163">
        <f t="shared" si="698"/>
        <v>0</v>
      </c>
      <c r="AQ345" s="163">
        <f t="shared" si="698"/>
        <v>0</v>
      </c>
      <c r="AR345" s="163">
        <f t="shared" si="698"/>
        <v>0</v>
      </c>
      <c r="AS345" s="163">
        <f t="shared" si="698"/>
        <v>0</v>
      </c>
      <c r="AT345" s="163">
        <f t="shared" si="698"/>
        <v>0</v>
      </c>
      <c r="AU345" s="163">
        <f t="shared" si="698"/>
        <v>0</v>
      </c>
      <c r="AV345" s="163">
        <f t="shared" si="682"/>
        <v>0</v>
      </c>
      <c r="AW345" s="168">
        <f t="shared" si="573"/>
        <v>0</v>
      </c>
      <c r="AY345" s="163">
        <f t="shared" si="574"/>
        <v>0</v>
      </c>
      <c r="AZ345" s="163">
        <f t="shared" si="575"/>
        <v>0</v>
      </c>
      <c r="BA345" s="163">
        <f t="shared" si="576"/>
        <v>0</v>
      </c>
      <c r="BB345" s="163">
        <f t="shared" si="577"/>
        <v>0</v>
      </c>
      <c r="BC345" s="163">
        <f t="shared" si="683"/>
        <v>0</v>
      </c>
      <c r="BD345" s="163">
        <f t="shared" si="578"/>
        <v>0</v>
      </c>
    </row>
    <row r="346" spans="2:56" x14ac:dyDescent="0.3">
      <c r="B346" s="169" t="s">
        <v>163</v>
      </c>
      <c r="C346" s="170">
        <f t="shared" si="690"/>
        <v>0</v>
      </c>
      <c r="D346" s="171">
        <f t="shared" si="690"/>
        <v>0</v>
      </c>
      <c r="E346" s="172">
        <f t="shared" si="566"/>
        <v>0</v>
      </c>
      <c r="F346" s="170">
        <f t="shared" si="691"/>
        <v>0</v>
      </c>
      <c r="G346" s="171">
        <f t="shared" si="691"/>
        <v>0</v>
      </c>
      <c r="H346" s="172">
        <f t="shared" si="567"/>
        <v>0</v>
      </c>
      <c r="I346" s="170">
        <f t="shared" si="692"/>
        <v>0</v>
      </c>
      <c r="J346" s="173">
        <f t="shared" si="692"/>
        <v>0</v>
      </c>
      <c r="K346" s="174">
        <f t="shared" si="568"/>
        <v>0</v>
      </c>
      <c r="L346" s="170">
        <f>SUM(L550,L754)</f>
        <v>0</v>
      </c>
      <c r="M346" s="173">
        <f t="shared" si="693"/>
        <v>0</v>
      </c>
      <c r="N346" s="175">
        <f t="shared" si="693"/>
        <v>0</v>
      </c>
      <c r="O346" s="170">
        <f t="shared" si="693"/>
        <v>0</v>
      </c>
      <c r="P346" s="175">
        <f t="shared" si="693"/>
        <v>0</v>
      </c>
      <c r="Q346" s="166">
        <f t="shared" si="693"/>
        <v>0</v>
      </c>
      <c r="R346" s="175">
        <f t="shared" si="693"/>
        <v>0</v>
      </c>
      <c r="S346" s="175">
        <f t="shared" si="693"/>
        <v>0</v>
      </c>
      <c r="T346" s="167">
        <f t="shared" si="693"/>
        <v>0</v>
      </c>
      <c r="U346" s="157"/>
      <c r="V346" s="170">
        <f t="shared" si="694"/>
        <v>0</v>
      </c>
      <c r="W346" s="175">
        <f t="shared" si="694"/>
        <v>0</v>
      </c>
      <c r="X346" s="166">
        <f t="shared" si="570"/>
        <v>0</v>
      </c>
      <c r="Y346" s="175">
        <f t="shared" si="695"/>
        <v>0</v>
      </c>
      <c r="Z346" s="175">
        <f t="shared" si="695"/>
        <v>0</v>
      </c>
      <c r="AA346" s="167">
        <f t="shared" si="585"/>
        <v>0</v>
      </c>
      <c r="AB346" s="157"/>
      <c r="AC346" s="170">
        <f t="shared" si="696"/>
        <v>0</v>
      </c>
      <c r="AD346" s="175">
        <f t="shared" si="696"/>
        <v>0</v>
      </c>
      <c r="AE346" s="166">
        <f t="shared" si="571"/>
        <v>0</v>
      </c>
      <c r="AF346" s="175">
        <f t="shared" si="697"/>
        <v>0</v>
      </c>
      <c r="AG346" s="175">
        <f t="shared" si="697"/>
        <v>0</v>
      </c>
      <c r="AH346" s="167">
        <f t="shared" si="588"/>
        <v>0</v>
      </c>
      <c r="AJ346" s="163">
        <f t="shared" si="698"/>
        <v>0</v>
      </c>
      <c r="AK346" s="163">
        <f t="shared" si="698"/>
        <v>0</v>
      </c>
      <c r="AL346" s="163">
        <f t="shared" si="698"/>
        <v>0</v>
      </c>
      <c r="AM346" s="163">
        <f t="shared" si="698"/>
        <v>0</v>
      </c>
      <c r="AN346" s="163">
        <f t="shared" si="698"/>
        <v>0</v>
      </c>
      <c r="AO346" s="163">
        <f t="shared" si="698"/>
        <v>0</v>
      </c>
      <c r="AP346" s="163">
        <f t="shared" si="698"/>
        <v>0</v>
      </c>
      <c r="AQ346" s="163">
        <f t="shared" si="698"/>
        <v>0</v>
      </c>
      <c r="AR346" s="163">
        <f t="shared" si="698"/>
        <v>0</v>
      </c>
      <c r="AS346" s="163">
        <f t="shared" si="698"/>
        <v>0</v>
      </c>
      <c r="AT346" s="163">
        <f t="shared" si="698"/>
        <v>0</v>
      </c>
      <c r="AU346" s="163">
        <f t="shared" si="698"/>
        <v>0</v>
      </c>
      <c r="AV346" s="163">
        <f t="shared" si="682"/>
        <v>0</v>
      </c>
      <c r="AW346" s="168">
        <f t="shared" si="573"/>
        <v>0</v>
      </c>
      <c r="AY346" s="163">
        <f t="shared" si="574"/>
        <v>0</v>
      </c>
      <c r="AZ346" s="163">
        <f t="shared" si="575"/>
        <v>0</v>
      </c>
      <c r="BA346" s="163">
        <f t="shared" si="576"/>
        <v>0</v>
      </c>
      <c r="BB346" s="163">
        <f t="shared" si="577"/>
        <v>0</v>
      </c>
      <c r="BC346" s="163">
        <f t="shared" si="683"/>
        <v>0</v>
      </c>
      <c r="BD346" s="163">
        <f t="shared" si="578"/>
        <v>0</v>
      </c>
    </row>
    <row r="347" spans="2:56" x14ac:dyDescent="0.3">
      <c r="B347" s="169" t="s">
        <v>164</v>
      </c>
      <c r="C347" s="170">
        <f t="shared" si="690"/>
        <v>0</v>
      </c>
      <c r="D347" s="171">
        <f t="shared" si="690"/>
        <v>0</v>
      </c>
      <c r="E347" s="172">
        <f t="shared" si="566"/>
        <v>0</v>
      </c>
      <c r="F347" s="170">
        <f t="shared" si="691"/>
        <v>0</v>
      </c>
      <c r="G347" s="171">
        <f t="shared" si="691"/>
        <v>0</v>
      </c>
      <c r="H347" s="172">
        <f t="shared" si="567"/>
        <v>0</v>
      </c>
      <c r="I347" s="170">
        <f t="shared" si="692"/>
        <v>0</v>
      </c>
      <c r="J347" s="173">
        <f t="shared" si="692"/>
        <v>0</v>
      </c>
      <c r="K347" s="174">
        <f t="shared" si="568"/>
        <v>0</v>
      </c>
      <c r="L347" s="170">
        <f>SUM(L551,L755)</f>
        <v>0</v>
      </c>
      <c r="M347" s="173">
        <f t="shared" si="693"/>
        <v>0</v>
      </c>
      <c r="N347" s="175">
        <f t="shared" si="693"/>
        <v>0</v>
      </c>
      <c r="O347" s="170">
        <f t="shared" si="693"/>
        <v>0</v>
      </c>
      <c r="P347" s="175">
        <f t="shared" si="693"/>
        <v>0</v>
      </c>
      <c r="Q347" s="166">
        <f t="shared" si="693"/>
        <v>0</v>
      </c>
      <c r="R347" s="175">
        <f t="shared" si="693"/>
        <v>0</v>
      </c>
      <c r="S347" s="175">
        <f t="shared" si="693"/>
        <v>0</v>
      </c>
      <c r="T347" s="167">
        <f t="shared" si="693"/>
        <v>0</v>
      </c>
      <c r="U347" s="157"/>
      <c r="V347" s="170">
        <f t="shared" si="694"/>
        <v>0</v>
      </c>
      <c r="W347" s="175">
        <f t="shared" si="694"/>
        <v>0</v>
      </c>
      <c r="X347" s="166">
        <f t="shared" si="570"/>
        <v>0</v>
      </c>
      <c r="Y347" s="175">
        <f t="shared" si="695"/>
        <v>0</v>
      </c>
      <c r="Z347" s="175">
        <f t="shared" si="695"/>
        <v>0</v>
      </c>
      <c r="AA347" s="167">
        <f t="shared" si="585"/>
        <v>0</v>
      </c>
      <c r="AB347" s="157"/>
      <c r="AC347" s="170">
        <f t="shared" si="696"/>
        <v>0</v>
      </c>
      <c r="AD347" s="175">
        <f t="shared" si="696"/>
        <v>0</v>
      </c>
      <c r="AE347" s="166">
        <f t="shared" si="571"/>
        <v>0</v>
      </c>
      <c r="AF347" s="175">
        <f t="shared" si="697"/>
        <v>0</v>
      </c>
      <c r="AG347" s="175">
        <f t="shared" si="697"/>
        <v>0</v>
      </c>
      <c r="AH347" s="167">
        <f t="shared" si="588"/>
        <v>0</v>
      </c>
      <c r="AJ347" s="163">
        <f t="shared" si="698"/>
        <v>0</v>
      </c>
      <c r="AK347" s="163">
        <f t="shared" si="698"/>
        <v>0</v>
      </c>
      <c r="AL347" s="163">
        <f t="shared" si="698"/>
        <v>0</v>
      </c>
      <c r="AM347" s="163">
        <f t="shared" si="698"/>
        <v>0</v>
      </c>
      <c r="AN347" s="163">
        <f t="shared" si="698"/>
        <v>0</v>
      </c>
      <c r="AO347" s="163">
        <f t="shared" si="698"/>
        <v>0</v>
      </c>
      <c r="AP347" s="163">
        <f t="shared" si="698"/>
        <v>0</v>
      </c>
      <c r="AQ347" s="163">
        <f t="shared" si="698"/>
        <v>0</v>
      </c>
      <c r="AR347" s="163">
        <f t="shared" si="698"/>
        <v>0</v>
      </c>
      <c r="AS347" s="163">
        <f t="shared" si="698"/>
        <v>0</v>
      </c>
      <c r="AT347" s="163">
        <f t="shared" si="698"/>
        <v>0</v>
      </c>
      <c r="AU347" s="163">
        <f t="shared" si="698"/>
        <v>0</v>
      </c>
      <c r="AV347" s="163">
        <f t="shared" si="682"/>
        <v>0</v>
      </c>
      <c r="AW347" s="168">
        <f t="shared" si="573"/>
        <v>0</v>
      </c>
      <c r="AY347" s="163">
        <f t="shared" si="574"/>
        <v>0</v>
      </c>
      <c r="AZ347" s="163">
        <f t="shared" si="575"/>
        <v>0</v>
      </c>
      <c r="BA347" s="163">
        <f t="shared" si="576"/>
        <v>0</v>
      </c>
      <c r="BB347" s="163">
        <f t="shared" si="577"/>
        <v>0</v>
      </c>
      <c r="BC347" s="163">
        <f t="shared" si="683"/>
        <v>0</v>
      </c>
      <c r="BD347" s="163">
        <f t="shared" si="578"/>
        <v>0</v>
      </c>
    </row>
    <row r="348" spans="2:56" x14ac:dyDescent="0.3">
      <c r="B348" s="179" t="s">
        <v>165</v>
      </c>
      <c r="C348" s="83">
        <f>SUM(C349)</f>
        <v>0</v>
      </c>
      <c r="D348" s="84">
        <f>SUM(D349)</f>
        <v>0</v>
      </c>
      <c r="E348" s="85">
        <f t="shared" si="566"/>
        <v>0</v>
      </c>
      <c r="F348" s="83">
        <f>SUM(F349)</f>
        <v>0</v>
      </c>
      <c r="G348" s="84">
        <f>SUM(G349)</f>
        <v>0</v>
      </c>
      <c r="H348" s="85">
        <f t="shared" si="567"/>
        <v>0</v>
      </c>
      <c r="I348" s="83">
        <f>SUM(I349)</f>
        <v>0</v>
      </c>
      <c r="J348" s="86">
        <f>SUM(J349)</f>
        <v>0</v>
      </c>
      <c r="K348" s="87">
        <f t="shared" si="568"/>
        <v>0</v>
      </c>
      <c r="L348" s="83">
        <f>SUM(L349)</f>
        <v>0</v>
      </c>
      <c r="M348" s="86">
        <f>SUM(M349)</f>
        <v>0</v>
      </c>
      <c r="N348" s="88">
        <f>SUM(N349)</f>
        <v>0</v>
      </c>
      <c r="O348" s="83">
        <f t="shared" ref="O348:T348" si="699">SUM(O349)</f>
        <v>0</v>
      </c>
      <c r="P348" s="88">
        <f t="shared" si="699"/>
        <v>0</v>
      </c>
      <c r="Q348" s="177">
        <f t="shared" si="699"/>
        <v>0</v>
      </c>
      <c r="R348" s="88">
        <f t="shared" si="699"/>
        <v>0</v>
      </c>
      <c r="S348" s="88">
        <f t="shared" si="699"/>
        <v>0</v>
      </c>
      <c r="T348" s="178">
        <f t="shared" si="699"/>
        <v>0</v>
      </c>
      <c r="U348" s="157"/>
      <c r="V348" s="83">
        <f>SUM(V349)</f>
        <v>0</v>
      </c>
      <c r="W348" s="88">
        <f>SUM(W349)</f>
        <v>0</v>
      </c>
      <c r="X348" s="177">
        <f t="shared" si="570"/>
        <v>0</v>
      </c>
      <c r="Y348" s="88">
        <f>SUM(Y349)</f>
        <v>0</v>
      </c>
      <c r="Z348" s="88">
        <f>SUM(Z349)</f>
        <v>0</v>
      </c>
      <c r="AA348" s="178">
        <f t="shared" si="585"/>
        <v>0</v>
      </c>
      <c r="AB348" s="157"/>
      <c r="AC348" s="83">
        <f>SUM(AC349)</f>
        <v>0</v>
      </c>
      <c r="AD348" s="88">
        <f>SUM(AD349)</f>
        <v>0</v>
      </c>
      <c r="AE348" s="177">
        <f t="shared" si="571"/>
        <v>0</v>
      </c>
      <c r="AF348" s="88">
        <f>SUM(AF349)</f>
        <v>0</v>
      </c>
      <c r="AG348" s="88">
        <f>SUM(AG349)</f>
        <v>0</v>
      </c>
      <c r="AH348" s="178">
        <f t="shared" si="588"/>
        <v>0</v>
      </c>
      <c r="AJ348" s="86">
        <f t="shared" ref="AJ348:AU348" si="700">SUM(AJ349)</f>
        <v>0</v>
      </c>
      <c r="AK348" s="86">
        <f t="shared" si="700"/>
        <v>0</v>
      </c>
      <c r="AL348" s="86">
        <f t="shared" si="700"/>
        <v>0</v>
      </c>
      <c r="AM348" s="86">
        <f t="shared" si="700"/>
        <v>0</v>
      </c>
      <c r="AN348" s="86">
        <f t="shared" si="700"/>
        <v>0</v>
      </c>
      <c r="AO348" s="86">
        <f t="shared" si="700"/>
        <v>0</v>
      </c>
      <c r="AP348" s="86">
        <f t="shared" si="700"/>
        <v>0</v>
      </c>
      <c r="AQ348" s="86">
        <f t="shared" si="700"/>
        <v>0</v>
      </c>
      <c r="AR348" s="86">
        <f t="shared" si="700"/>
        <v>0</v>
      </c>
      <c r="AS348" s="86">
        <f t="shared" si="700"/>
        <v>0</v>
      </c>
      <c r="AT348" s="86">
        <f t="shared" si="700"/>
        <v>0</v>
      </c>
      <c r="AU348" s="86">
        <f t="shared" si="700"/>
        <v>0</v>
      </c>
      <c r="AV348" s="86">
        <f t="shared" si="682"/>
        <v>0</v>
      </c>
      <c r="AW348" s="93">
        <f t="shared" si="573"/>
        <v>0</v>
      </c>
      <c r="AY348" s="86">
        <f t="shared" si="574"/>
        <v>0</v>
      </c>
      <c r="AZ348" s="86">
        <f t="shared" si="575"/>
        <v>0</v>
      </c>
      <c r="BA348" s="86">
        <f t="shared" si="576"/>
        <v>0</v>
      </c>
      <c r="BB348" s="86">
        <f t="shared" si="577"/>
        <v>0</v>
      </c>
      <c r="BC348" s="86">
        <f t="shared" si="683"/>
        <v>0</v>
      </c>
      <c r="BD348" s="86">
        <f t="shared" si="578"/>
        <v>0</v>
      </c>
    </row>
    <row r="349" spans="2:56" x14ac:dyDescent="0.3">
      <c r="B349" s="169" t="s">
        <v>166</v>
      </c>
      <c r="C349" s="170">
        <f>SUM(C553,C757)</f>
        <v>0</v>
      </c>
      <c r="D349" s="171">
        <f>SUM(D553,D757)</f>
        <v>0</v>
      </c>
      <c r="E349" s="172">
        <f t="shared" ref="E349:E412" si="701">IFERROR(D349/C349,0)</f>
        <v>0</v>
      </c>
      <c r="F349" s="170">
        <f>SUM(F553,F757)</f>
        <v>0</v>
      </c>
      <c r="G349" s="171">
        <f>SUM(G553,G757)</f>
        <v>0</v>
      </c>
      <c r="H349" s="172">
        <f t="shared" ref="H349:H412" si="702">IFERROR(G349/F349,0)</f>
        <v>0</v>
      </c>
      <c r="I349" s="170">
        <f>SUM(I553,I757)</f>
        <v>0</v>
      </c>
      <c r="J349" s="173">
        <f>SUM(J553,J757)</f>
        <v>0</v>
      </c>
      <c r="K349" s="174">
        <f t="shared" ref="K349:K412" si="703">IFERROR(J349/I349,0)</f>
        <v>0</v>
      </c>
      <c r="L349" s="170">
        <f>SUM(L553,L757)</f>
        <v>0</v>
      </c>
      <c r="M349" s="173">
        <f>SUM(M553,M757)</f>
        <v>0</v>
      </c>
      <c r="N349" s="175">
        <f>SUM(N553,N757)</f>
        <v>0</v>
      </c>
      <c r="O349" s="170">
        <f t="shared" ref="O349:T349" si="704">SUM(O553,O757)</f>
        <v>0</v>
      </c>
      <c r="P349" s="175">
        <f t="shared" si="704"/>
        <v>0</v>
      </c>
      <c r="Q349" s="166">
        <f t="shared" si="704"/>
        <v>0</v>
      </c>
      <c r="R349" s="175">
        <f t="shared" si="704"/>
        <v>0</v>
      </c>
      <c r="S349" s="175">
        <f t="shared" si="704"/>
        <v>0</v>
      </c>
      <c r="T349" s="167">
        <f t="shared" si="704"/>
        <v>0</v>
      </c>
      <c r="U349" s="157"/>
      <c r="V349" s="170">
        <f>SUM(V553,V757)</f>
        <v>0</v>
      </c>
      <c r="W349" s="175">
        <f>SUM(W553,W757)</f>
        <v>0</v>
      </c>
      <c r="X349" s="166">
        <f t="shared" ref="X349:X412" si="705">SUM(V349:W349)</f>
        <v>0</v>
      </c>
      <c r="Y349" s="175">
        <f>SUM(Y553,Y757)</f>
        <v>0</v>
      </c>
      <c r="Z349" s="175">
        <f>SUM(Z553,Z757)</f>
        <v>0</v>
      </c>
      <c r="AA349" s="167">
        <f t="shared" si="585"/>
        <v>0</v>
      </c>
      <c r="AB349" s="157"/>
      <c r="AC349" s="170">
        <f>SUM(AC553,AC757)</f>
        <v>0</v>
      </c>
      <c r="AD349" s="175">
        <f>SUM(AD553,AD757)</f>
        <v>0</v>
      </c>
      <c r="AE349" s="166">
        <f t="shared" ref="AE349:AE412" si="706">SUM(AC349:AD349)</f>
        <v>0</v>
      </c>
      <c r="AF349" s="175">
        <f>SUM(AF553,AF757)</f>
        <v>0</v>
      </c>
      <c r="AG349" s="175">
        <f>SUM(AG553,AG757)</f>
        <v>0</v>
      </c>
      <c r="AH349" s="167">
        <f t="shared" si="588"/>
        <v>0</v>
      </c>
      <c r="AJ349" s="163">
        <f t="shared" ref="AJ349:AU349" si="707">SUM(AJ553,AJ757)</f>
        <v>0</v>
      </c>
      <c r="AK349" s="163">
        <f t="shared" si="707"/>
        <v>0</v>
      </c>
      <c r="AL349" s="163">
        <f t="shared" si="707"/>
        <v>0</v>
      </c>
      <c r="AM349" s="163">
        <f t="shared" si="707"/>
        <v>0</v>
      </c>
      <c r="AN349" s="163">
        <f t="shared" si="707"/>
        <v>0</v>
      </c>
      <c r="AO349" s="163">
        <f t="shared" si="707"/>
        <v>0</v>
      </c>
      <c r="AP349" s="163">
        <f t="shared" si="707"/>
        <v>0</v>
      </c>
      <c r="AQ349" s="163">
        <f t="shared" si="707"/>
        <v>0</v>
      </c>
      <c r="AR349" s="163">
        <f t="shared" si="707"/>
        <v>0</v>
      </c>
      <c r="AS349" s="163">
        <f t="shared" si="707"/>
        <v>0</v>
      </c>
      <c r="AT349" s="163">
        <f t="shared" si="707"/>
        <v>0</v>
      </c>
      <c r="AU349" s="163">
        <f t="shared" si="707"/>
        <v>0</v>
      </c>
      <c r="AV349" s="163">
        <f t="shared" si="682"/>
        <v>0</v>
      </c>
      <c r="AW349" s="168">
        <f t="shared" ref="AW349:AW412" si="708">T349-AV349</f>
        <v>0</v>
      </c>
      <c r="AY349" s="163">
        <f t="shared" ref="AY349:AY412" si="709">SUM(AJ349:AL349)</f>
        <v>0</v>
      </c>
      <c r="AZ349" s="163">
        <f t="shared" ref="AZ349:AZ412" si="710">SUM(AM349:AO349)</f>
        <v>0</v>
      </c>
      <c r="BA349" s="163">
        <f t="shared" ref="BA349:BA412" si="711">SUM(AP349:AR349)</f>
        <v>0</v>
      </c>
      <c r="BB349" s="163">
        <f t="shared" ref="BB349:BB412" si="712">SUM(AS349:AU349)</f>
        <v>0</v>
      </c>
      <c r="BC349" s="163">
        <f t="shared" si="683"/>
        <v>0</v>
      </c>
      <c r="BD349" s="163">
        <f t="shared" ref="BD349:BD412" si="713">T349-BC349</f>
        <v>0</v>
      </c>
    </row>
    <row r="350" spans="2:56" x14ac:dyDescent="0.3">
      <c r="B350" s="179" t="s">
        <v>167</v>
      </c>
      <c r="C350" s="83">
        <f>SUM(C351:C356)</f>
        <v>2457963</v>
      </c>
      <c r="D350" s="84">
        <f>SUM(D351:D356)</f>
        <v>2254894.9899999998</v>
      </c>
      <c r="E350" s="85">
        <f t="shared" si="701"/>
        <v>0.91738361806097157</v>
      </c>
      <c r="F350" s="83">
        <f>SUM(F351:F356)</f>
        <v>3482140</v>
      </c>
      <c r="G350" s="84">
        <f>SUM(G351:G356)</f>
        <v>3266386.5100000002</v>
      </c>
      <c r="H350" s="85">
        <f t="shared" si="702"/>
        <v>0.93803997254561855</v>
      </c>
      <c r="I350" s="83">
        <f>SUM(I351:I356)</f>
        <v>3242600</v>
      </c>
      <c r="J350" s="86">
        <f>SUM(J351:J356)</f>
        <v>3075962.93</v>
      </c>
      <c r="K350" s="87">
        <f t="shared" si="703"/>
        <v>0.94861004440880781</v>
      </c>
      <c r="L350" s="83">
        <f>SUM(L351:L356)</f>
        <v>1869800</v>
      </c>
      <c r="M350" s="86">
        <f>SUM(M351:M356)</f>
        <v>3422323</v>
      </c>
      <c r="N350" s="88">
        <f>SUM(N351:N356)</f>
        <v>0</v>
      </c>
      <c r="O350" s="83">
        <f t="shared" ref="O350:T350" si="714">SUM(O351:O356)</f>
        <v>1098900</v>
      </c>
      <c r="P350" s="88">
        <f t="shared" si="714"/>
        <v>850000</v>
      </c>
      <c r="Q350" s="177">
        <f t="shared" si="714"/>
        <v>1948900</v>
      </c>
      <c r="R350" s="88">
        <f t="shared" si="714"/>
        <v>0</v>
      </c>
      <c r="S350" s="88">
        <f t="shared" si="714"/>
        <v>0</v>
      </c>
      <c r="T350" s="178">
        <f t="shared" si="714"/>
        <v>1948900</v>
      </c>
      <c r="U350" s="157"/>
      <c r="V350" s="83">
        <f>SUM(V351:V356)</f>
        <v>1434000</v>
      </c>
      <c r="W350" s="88">
        <f>SUM(W351:W356)</f>
        <v>0</v>
      </c>
      <c r="X350" s="177">
        <f t="shared" si="705"/>
        <v>1434000</v>
      </c>
      <c r="Y350" s="88">
        <f>SUM(Y351:Y356)</f>
        <v>0</v>
      </c>
      <c r="Z350" s="88">
        <f>SUM(Z351:Z356)</f>
        <v>0</v>
      </c>
      <c r="AA350" s="178">
        <f t="shared" ref="AA350:AA413" si="715">SUM(X350:Z350)</f>
        <v>1434000</v>
      </c>
      <c r="AB350" s="157"/>
      <c r="AC350" s="83">
        <f>SUM(AC351:AC356)</f>
        <v>1299000</v>
      </c>
      <c r="AD350" s="88">
        <f>SUM(AD351:AD356)</f>
        <v>0</v>
      </c>
      <c r="AE350" s="177">
        <f t="shared" si="706"/>
        <v>1299000</v>
      </c>
      <c r="AF350" s="88">
        <f>SUM(AF351:AF356)</f>
        <v>0</v>
      </c>
      <c r="AG350" s="88">
        <f>SUM(AG351:AG356)</f>
        <v>0</v>
      </c>
      <c r="AH350" s="178">
        <f t="shared" ref="AH350:AH413" si="716">SUM(AE350:AG350)</f>
        <v>1299000</v>
      </c>
      <c r="AJ350" s="86">
        <f t="shared" ref="AJ350:AU350" si="717">SUM(AJ351:AJ356)</f>
        <v>0</v>
      </c>
      <c r="AK350" s="86">
        <f t="shared" si="717"/>
        <v>275000</v>
      </c>
      <c r="AL350" s="86">
        <f t="shared" si="717"/>
        <v>230000</v>
      </c>
      <c r="AM350" s="86">
        <f t="shared" si="717"/>
        <v>240000</v>
      </c>
      <c r="AN350" s="86">
        <f t="shared" si="717"/>
        <v>303000</v>
      </c>
      <c r="AO350" s="86">
        <f t="shared" si="717"/>
        <v>0</v>
      </c>
      <c r="AP350" s="86">
        <f t="shared" si="717"/>
        <v>264600</v>
      </c>
      <c r="AQ350" s="86">
        <f t="shared" si="717"/>
        <v>119050</v>
      </c>
      <c r="AR350" s="86">
        <f t="shared" si="717"/>
        <v>136050</v>
      </c>
      <c r="AS350" s="86">
        <f t="shared" si="717"/>
        <v>127100</v>
      </c>
      <c r="AT350" s="86">
        <f t="shared" si="717"/>
        <v>154050</v>
      </c>
      <c r="AU350" s="86">
        <f t="shared" si="717"/>
        <v>100050</v>
      </c>
      <c r="AV350" s="86">
        <f t="shared" si="682"/>
        <v>1948900</v>
      </c>
      <c r="AW350" s="93">
        <f t="shared" si="708"/>
        <v>0</v>
      </c>
      <c r="AY350" s="86">
        <f t="shared" si="709"/>
        <v>505000</v>
      </c>
      <c r="AZ350" s="86">
        <f t="shared" si="710"/>
        <v>543000</v>
      </c>
      <c r="BA350" s="86">
        <f t="shared" si="711"/>
        <v>519700</v>
      </c>
      <c r="BB350" s="86">
        <f t="shared" si="712"/>
        <v>381200</v>
      </c>
      <c r="BC350" s="86">
        <f t="shared" si="683"/>
        <v>1948900</v>
      </c>
      <c r="BD350" s="86">
        <f t="shared" si="713"/>
        <v>0</v>
      </c>
    </row>
    <row r="351" spans="2:56" x14ac:dyDescent="0.3">
      <c r="B351" s="169" t="s">
        <v>168</v>
      </c>
      <c r="C351" s="170">
        <f t="shared" ref="C351:D356" si="718">SUM(C555,C759)</f>
        <v>1038425</v>
      </c>
      <c r="D351" s="171">
        <f t="shared" si="718"/>
        <v>958539.77</v>
      </c>
      <c r="E351" s="172">
        <f t="shared" si="701"/>
        <v>0.92307077545321037</v>
      </c>
      <c r="F351" s="170">
        <f t="shared" ref="F351:G356" si="719">SUM(F555,F759)</f>
        <v>1839730</v>
      </c>
      <c r="G351" s="171">
        <f t="shared" si="719"/>
        <v>1773509.2</v>
      </c>
      <c r="H351" s="172">
        <f t="shared" si="702"/>
        <v>0.96400515293004951</v>
      </c>
      <c r="I351" s="170">
        <f t="shared" ref="I351:J356" si="720">SUM(I555,I759)</f>
        <v>1530400</v>
      </c>
      <c r="J351" s="173">
        <f t="shared" si="720"/>
        <v>1434944.9700000002</v>
      </c>
      <c r="K351" s="174">
        <f t="shared" si="703"/>
        <v>0.93762739806586526</v>
      </c>
      <c r="L351" s="170">
        <f t="shared" ref="L351:T356" si="721">SUM(L555,L759)</f>
        <v>1094000</v>
      </c>
      <c r="M351" s="173">
        <f t="shared" si="721"/>
        <v>1644000</v>
      </c>
      <c r="N351" s="175">
        <f t="shared" si="721"/>
        <v>0</v>
      </c>
      <c r="O351" s="170">
        <f t="shared" si="721"/>
        <v>445500</v>
      </c>
      <c r="P351" s="175">
        <f t="shared" si="721"/>
        <v>500000</v>
      </c>
      <c r="Q351" s="166">
        <f t="shared" si="721"/>
        <v>945500</v>
      </c>
      <c r="R351" s="175">
        <f t="shared" si="721"/>
        <v>0</v>
      </c>
      <c r="S351" s="175">
        <f t="shared" si="721"/>
        <v>0</v>
      </c>
      <c r="T351" s="167">
        <f t="shared" si="721"/>
        <v>945500</v>
      </c>
      <c r="U351" s="157"/>
      <c r="V351" s="170">
        <f t="shared" ref="V351:W356" si="722">SUM(V555,V759)</f>
        <v>594000</v>
      </c>
      <c r="W351" s="175">
        <f t="shared" si="722"/>
        <v>0</v>
      </c>
      <c r="X351" s="166">
        <f t="shared" si="705"/>
        <v>594000</v>
      </c>
      <c r="Y351" s="175">
        <f t="shared" ref="Y351:Z356" si="723">SUM(Y555,Y759)</f>
        <v>0</v>
      </c>
      <c r="Z351" s="175">
        <f t="shared" si="723"/>
        <v>0</v>
      </c>
      <c r="AA351" s="167">
        <f t="shared" si="715"/>
        <v>594000</v>
      </c>
      <c r="AB351" s="157"/>
      <c r="AC351" s="170">
        <f t="shared" ref="AC351:AD356" si="724">SUM(AC555,AC759)</f>
        <v>495000</v>
      </c>
      <c r="AD351" s="175">
        <f t="shared" si="724"/>
        <v>0</v>
      </c>
      <c r="AE351" s="166">
        <f t="shared" si="706"/>
        <v>495000</v>
      </c>
      <c r="AF351" s="175">
        <f t="shared" ref="AF351:AG356" si="725">SUM(AF555,AF759)</f>
        <v>0</v>
      </c>
      <c r="AG351" s="175">
        <f t="shared" si="725"/>
        <v>0</v>
      </c>
      <c r="AH351" s="167">
        <f t="shared" si="716"/>
        <v>495000</v>
      </c>
      <c r="AJ351" s="163">
        <f t="shared" ref="AJ351:AU356" si="726">SUM(AJ555,AJ759)</f>
        <v>0</v>
      </c>
      <c r="AK351" s="163">
        <f t="shared" si="726"/>
        <v>190250</v>
      </c>
      <c r="AL351" s="163">
        <f t="shared" si="726"/>
        <v>140350</v>
      </c>
      <c r="AM351" s="163">
        <f t="shared" si="726"/>
        <v>130350</v>
      </c>
      <c r="AN351" s="163">
        <f t="shared" si="726"/>
        <v>160350</v>
      </c>
      <c r="AO351" s="163">
        <f t="shared" si="726"/>
        <v>0</v>
      </c>
      <c r="AP351" s="163">
        <f t="shared" si="726"/>
        <v>169950</v>
      </c>
      <c r="AQ351" s="163">
        <f t="shared" si="726"/>
        <v>29900</v>
      </c>
      <c r="AR351" s="163">
        <f t="shared" si="726"/>
        <v>0</v>
      </c>
      <c r="AS351" s="163">
        <f t="shared" si="726"/>
        <v>39550</v>
      </c>
      <c r="AT351" s="163">
        <f t="shared" si="726"/>
        <v>69700</v>
      </c>
      <c r="AU351" s="163">
        <f t="shared" si="726"/>
        <v>15100</v>
      </c>
      <c r="AV351" s="163">
        <f t="shared" si="682"/>
        <v>945500</v>
      </c>
      <c r="AW351" s="168">
        <f t="shared" si="708"/>
        <v>0</v>
      </c>
      <c r="AY351" s="163">
        <f t="shared" si="709"/>
        <v>330600</v>
      </c>
      <c r="AZ351" s="163">
        <f t="shared" si="710"/>
        <v>290700</v>
      </c>
      <c r="BA351" s="163">
        <f t="shared" si="711"/>
        <v>199850</v>
      </c>
      <c r="BB351" s="163">
        <f t="shared" si="712"/>
        <v>124350</v>
      </c>
      <c r="BC351" s="163">
        <f t="shared" si="683"/>
        <v>945500</v>
      </c>
      <c r="BD351" s="163">
        <f t="shared" si="713"/>
        <v>0</v>
      </c>
    </row>
    <row r="352" spans="2:56" x14ac:dyDescent="0.3">
      <c r="B352" s="169" t="s">
        <v>169</v>
      </c>
      <c r="C352" s="170">
        <f t="shared" si="718"/>
        <v>9200</v>
      </c>
      <c r="D352" s="171">
        <f t="shared" si="718"/>
        <v>1431.25</v>
      </c>
      <c r="E352" s="172">
        <f t="shared" si="701"/>
        <v>0.15557065217391305</v>
      </c>
      <c r="F352" s="170">
        <f t="shared" si="719"/>
        <v>76</v>
      </c>
      <c r="G352" s="171">
        <f t="shared" si="719"/>
        <v>0</v>
      </c>
      <c r="H352" s="172">
        <f t="shared" si="702"/>
        <v>0</v>
      </c>
      <c r="I352" s="170">
        <f t="shared" si="720"/>
        <v>0</v>
      </c>
      <c r="J352" s="173">
        <f t="shared" si="720"/>
        <v>0</v>
      </c>
      <c r="K352" s="174">
        <f t="shared" si="703"/>
        <v>0</v>
      </c>
      <c r="L352" s="170">
        <f t="shared" si="721"/>
        <v>19800</v>
      </c>
      <c r="M352" s="173">
        <f t="shared" si="721"/>
        <v>19800</v>
      </c>
      <c r="N352" s="175">
        <f t="shared" si="721"/>
        <v>0</v>
      </c>
      <c r="O352" s="170">
        <f t="shared" si="721"/>
        <v>52500</v>
      </c>
      <c r="P352" s="175">
        <f t="shared" si="721"/>
        <v>0</v>
      </c>
      <c r="Q352" s="166">
        <f t="shared" si="721"/>
        <v>52500</v>
      </c>
      <c r="R352" s="175">
        <f t="shared" si="721"/>
        <v>0</v>
      </c>
      <c r="S352" s="175">
        <f t="shared" si="721"/>
        <v>0</v>
      </c>
      <c r="T352" s="167">
        <f t="shared" si="721"/>
        <v>52500</v>
      </c>
      <c r="U352" s="157"/>
      <c r="V352" s="170">
        <f t="shared" si="722"/>
        <v>63000</v>
      </c>
      <c r="W352" s="175">
        <f t="shared" si="722"/>
        <v>0</v>
      </c>
      <c r="X352" s="166">
        <f t="shared" si="705"/>
        <v>63000</v>
      </c>
      <c r="Y352" s="175">
        <f t="shared" si="723"/>
        <v>0</v>
      </c>
      <c r="Z352" s="175">
        <f t="shared" si="723"/>
        <v>0</v>
      </c>
      <c r="AA352" s="167">
        <f t="shared" si="715"/>
        <v>63000</v>
      </c>
      <c r="AB352" s="157"/>
      <c r="AC352" s="170">
        <f t="shared" si="724"/>
        <v>63000</v>
      </c>
      <c r="AD352" s="175">
        <f t="shared" si="724"/>
        <v>0</v>
      </c>
      <c r="AE352" s="166">
        <f t="shared" si="706"/>
        <v>63000</v>
      </c>
      <c r="AF352" s="175">
        <f t="shared" si="725"/>
        <v>0</v>
      </c>
      <c r="AG352" s="175">
        <f t="shared" si="725"/>
        <v>0</v>
      </c>
      <c r="AH352" s="167">
        <f t="shared" si="716"/>
        <v>63000</v>
      </c>
      <c r="AJ352" s="163">
        <f t="shared" si="726"/>
        <v>0</v>
      </c>
      <c r="AK352" s="163">
        <f t="shared" si="726"/>
        <v>1750</v>
      </c>
      <c r="AL352" s="163">
        <f t="shared" si="726"/>
        <v>1650</v>
      </c>
      <c r="AM352" s="163">
        <f t="shared" si="726"/>
        <v>1650</v>
      </c>
      <c r="AN352" s="163">
        <f t="shared" si="726"/>
        <v>1650</v>
      </c>
      <c r="AO352" s="163">
        <f t="shared" si="726"/>
        <v>0</v>
      </c>
      <c r="AP352" s="163">
        <f t="shared" si="726"/>
        <v>1650</v>
      </c>
      <c r="AQ352" s="163">
        <f t="shared" si="726"/>
        <v>1650</v>
      </c>
      <c r="AR352" s="163">
        <f t="shared" si="726"/>
        <v>37650</v>
      </c>
      <c r="AS352" s="163">
        <f t="shared" si="726"/>
        <v>1650</v>
      </c>
      <c r="AT352" s="163">
        <f t="shared" si="726"/>
        <v>1650</v>
      </c>
      <c r="AU352" s="163">
        <f t="shared" si="726"/>
        <v>1550</v>
      </c>
      <c r="AV352" s="163">
        <f t="shared" si="682"/>
        <v>52500</v>
      </c>
      <c r="AW352" s="168">
        <f t="shared" si="708"/>
        <v>0</v>
      </c>
      <c r="AY352" s="163">
        <f t="shared" si="709"/>
        <v>3400</v>
      </c>
      <c r="AZ352" s="163">
        <f t="shared" si="710"/>
        <v>3300</v>
      </c>
      <c r="BA352" s="163">
        <f t="shared" si="711"/>
        <v>40950</v>
      </c>
      <c r="BB352" s="163">
        <f t="shared" si="712"/>
        <v>4850</v>
      </c>
      <c r="BC352" s="163">
        <f t="shared" si="683"/>
        <v>52500</v>
      </c>
      <c r="BD352" s="163">
        <f t="shared" si="713"/>
        <v>0</v>
      </c>
    </row>
    <row r="353" spans="2:56" x14ac:dyDescent="0.3">
      <c r="B353" s="169" t="s">
        <v>170</v>
      </c>
      <c r="C353" s="170">
        <f t="shared" si="718"/>
        <v>251000</v>
      </c>
      <c r="D353" s="171">
        <f t="shared" si="718"/>
        <v>197885.44</v>
      </c>
      <c r="E353" s="172">
        <f t="shared" si="701"/>
        <v>0.78838820717131475</v>
      </c>
      <c r="F353" s="170">
        <f t="shared" si="719"/>
        <v>419400</v>
      </c>
      <c r="G353" s="171">
        <f t="shared" si="719"/>
        <v>243136.85</v>
      </c>
      <c r="H353" s="172">
        <f t="shared" si="702"/>
        <v>0.57972544110634239</v>
      </c>
      <c r="I353" s="170">
        <f t="shared" si="720"/>
        <v>1071200</v>
      </c>
      <c r="J353" s="173">
        <f t="shared" si="720"/>
        <v>1050690.83</v>
      </c>
      <c r="K353" s="174">
        <f t="shared" si="703"/>
        <v>0.98085402352501871</v>
      </c>
      <c r="L353" s="170">
        <f t="shared" si="721"/>
        <v>300000</v>
      </c>
      <c r="M353" s="173">
        <f t="shared" si="721"/>
        <v>800000</v>
      </c>
      <c r="N353" s="175">
        <f t="shared" si="721"/>
        <v>0</v>
      </c>
      <c r="O353" s="170">
        <f t="shared" si="721"/>
        <v>199500</v>
      </c>
      <c r="P353" s="175">
        <f t="shared" si="721"/>
        <v>100000</v>
      </c>
      <c r="Q353" s="166">
        <f t="shared" si="721"/>
        <v>299500</v>
      </c>
      <c r="R353" s="175">
        <f t="shared" si="721"/>
        <v>0</v>
      </c>
      <c r="S353" s="175">
        <f t="shared" si="721"/>
        <v>0</v>
      </c>
      <c r="T353" s="167">
        <f t="shared" si="721"/>
        <v>299500</v>
      </c>
      <c r="U353" s="157"/>
      <c r="V353" s="170">
        <f t="shared" si="722"/>
        <v>315000</v>
      </c>
      <c r="W353" s="175">
        <f t="shared" si="722"/>
        <v>0</v>
      </c>
      <c r="X353" s="166">
        <f t="shared" si="705"/>
        <v>315000</v>
      </c>
      <c r="Y353" s="175">
        <f t="shared" si="723"/>
        <v>0</v>
      </c>
      <c r="Z353" s="175">
        <f t="shared" si="723"/>
        <v>0</v>
      </c>
      <c r="AA353" s="167">
        <f t="shared" si="715"/>
        <v>315000</v>
      </c>
      <c r="AB353" s="157"/>
      <c r="AC353" s="170">
        <f t="shared" si="724"/>
        <v>315000</v>
      </c>
      <c r="AD353" s="175">
        <f t="shared" si="724"/>
        <v>0</v>
      </c>
      <c r="AE353" s="166">
        <f t="shared" si="706"/>
        <v>315000</v>
      </c>
      <c r="AF353" s="175">
        <f t="shared" si="725"/>
        <v>0</v>
      </c>
      <c r="AG353" s="175">
        <f t="shared" si="725"/>
        <v>0</v>
      </c>
      <c r="AH353" s="167">
        <f t="shared" si="716"/>
        <v>315000</v>
      </c>
      <c r="AJ353" s="163">
        <f t="shared" si="726"/>
        <v>0</v>
      </c>
      <c r="AK353" s="163">
        <f t="shared" si="726"/>
        <v>18000</v>
      </c>
      <c r="AL353" s="163">
        <f t="shared" si="726"/>
        <v>26000</v>
      </c>
      <c r="AM353" s="163">
        <f t="shared" si="726"/>
        <v>50000</v>
      </c>
      <c r="AN353" s="163">
        <f t="shared" si="726"/>
        <v>80000</v>
      </c>
      <c r="AO353" s="163">
        <f t="shared" si="726"/>
        <v>0</v>
      </c>
      <c r="AP353" s="163">
        <f t="shared" si="726"/>
        <v>29000</v>
      </c>
      <c r="AQ353" s="163">
        <f t="shared" si="726"/>
        <v>17500</v>
      </c>
      <c r="AR353" s="163">
        <f t="shared" si="726"/>
        <v>0</v>
      </c>
      <c r="AS353" s="163">
        <f t="shared" si="726"/>
        <v>27000</v>
      </c>
      <c r="AT353" s="163">
        <f t="shared" si="726"/>
        <v>22000</v>
      </c>
      <c r="AU353" s="163">
        <f t="shared" si="726"/>
        <v>30000</v>
      </c>
      <c r="AV353" s="163">
        <f t="shared" si="682"/>
        <v>299500</v>
      </c>
      <c r="AW353" s="168">
        <f t="shared" si="708"/>
        <v>0</v>
      </c>
      <c r="AY353" s="163">
        <f t="shared" si="709"/>
        <v>44000</v>
      </c>
      <c r="AZ353" s="163">
        <f t="shared" si="710"/>
        <v>130000</v>
      </c>
      <c r="BA353" s="163">
        <f t="shared" si="711"/>
        <v>46500</v>
      </c>
      <c r="BB353" s="163">
        <f t="shared" si="712"/>
        <v>79000</v>
      </c>
      <c r="BC353" s="163">
        <f t="shared" si="683"/>
        <v>299500</v>
      </c>
      <c r="BD353" s="163">
        <f t="shared" si="713"/>
        <v>0</v>
      </c>
    </row>
    <row r="354" spans="2:56" x14ac:dyDescent="0.3">
      <c r="B354" s="169" t="s">
        <v>171</v>
      </c>
      <c r="C354" s="170">
        <f t="shared" si="718"/>
        <v>879538</v>
      </c>
      <c r="D354" s="171">
        <f t="shared" si="718"/>
        <v>878768.48</v>
      </c>
      <c r="E354" s="172">
        <f t="shared" si="701"/>
        <v>0.99912508612476092</v>
      </c>
      <c r="F354" s="170">
        <f t="shared" si="719"/>
        <v>803534</v>
      </c>
      <c r="G354" s="171">
        <f t="shared" si="719"/>
        <v>838531.67</v>
      </c>
      <c r="H354" s="172">
        <f t="shared" si="702"/>
        <v>1.0435546846804242</v>
      </c>
      <c r="I354" s="170">
        <f t="shared" si="720"/>
        <v>113000</v>
      </c>
      <c r="J354" s="173">
        <f t="shared" si="720"/>
        <v>112844.80000000003</v>
      </c>
      <c r="K354" s="174">
        <f t="shared" si="703"/>
        <v>0.99862654867256662</v>
      </c>
      <c r="L354" s="170">
        <f t="shared" si="721"/>
        <v>216000</v>
      </c>
      <c r="M354" s="173">
        <f t="shared" si="721"/>
        <v>216000</v>
      </c>
      <c r="N354" s="175">
        <f t="shared" si="721"/>
        <v>0</v>
      </c>
      <c r="O354" s="170">
        <f t="shared" si="721"/>
        <v>180000</v>
      </c>
      <c r="P354" s="175">
        <f t="shared" si="721"/>
        <v>100000</v>
      </c>
      <c r="Q354" s="166">
        <f t="shared" si="721"/>
        <v>280000</v>
      </c>
      <c r="R354" s="175">
        <f t="shared" si="721"/>
        <v>0</v>
      </c>
      <c r="S354" s="175">
        <f t="shared" si="721"/>
        <v>0</v>
      </c>
      <c r="T354" s="167">
        <f t="shared" si="721"/>
        <v>280000</v>
      </c>
      <c r="U354" s="157"/>
      <c r="V354" s="170">
        <f t="shared" si="722"/>
        <v>216000</v>
      </c>
      <c r="W354" s="175">
        <f t="shared" si="722"/>
        <v>0</v>
      </c>
      <c r="X354" s="166">
        <f t="shared" si="705"/>
        <v>216000</v>
      </c>
      <c r="Y354" s="175">
        <f t="shared" si="723"/>
        <v>0</v>
      </c>
      <c r="Z354" s="175">
        <f t="shared" si="723"/>
        <v>0</v>
      </c>
      <c r="AA354" s="167">
        <f t="shared" si="715"/>
        <v>216000</v>
      </c>
      <c r="AB354" s="157"/>
      <c r="AC354" s="170">
        <f t="shared" si="724"/>
        <v>180000</v>
      </c>
      <c r="AD354" s="175">
        <f t="shared" si="724"/>
        <v>0</v>
      </c>
      <c r="AE354" s="166">
        <f t="shared" si="706"/>
        <v>180000</v>
      </c>
      <c r="AF354" s="175">
        <f t="shared" si="725"/>
        <v>0</v>
      </c>
      <c r="AG354" s="175">
        <f t="shared" si="725"/>
        <v>0</v>
      </c>
      <c r="AH354" s="167">
        <f t="shared" si="716"/>
        <v>180000</v>
      </c>
      <c r="AJ354" s="163">
        <f t="shared" si="726"/>
        <v>0</v>
      </c>
      <c r="AK354" s="163">
        <f t="shared" si="726"/>
        <v>30000</v>
      </c>
      <c r="AL354" s="163">
        <f t="shared" si="726"/>
        <v>27000</v>
      </c>
      <c r="AM354" s="163">
        <f t="shared" si="726"/>
        <v>23000</v>
      </c>
      <c r="AN354" s="163">
        <f t="shared" si="726"/>
        <v>26000</v>
      </c>
      <c r="AO354" s="163">
        <f t="shared" si="726"/>
        <v>0</v>
      </c>
      <c r="AP354" s="163">
        <f t="shared" si="726"/>
        <v>29000</v>
      </c>
      <c r="AQ354" s="163">
        <f t="shared" si="726"/>
        <v>35000</v>
      </c>
      <c r="AR354" s="163">
        <f t="shared" si="726"/>
        <v>42000</v>
      </c>
      <c r="AS354" s="163">
        <f t="shared" si="726"/>
        <v>24000</v>
      </c>
      <c r="AT354" s="163">
        <f t="shared" si="726"/>
        <v>25600</v>
      </c>
      <c r="AU354" s="163">
        <f t="shared" si="726"/>
        <v>18400</v>
      </c>
      <c r="AV354" s="163">
        <f t="shared" si="682"/>
        <v>280000</v>
      </c>
      <c r="AW354" s="168">
        <f t="shared" si="708"/>
        <v>0</v>
      </c>
      <c r="AY354" s="163">
        <f t="shared" si="709"/>
        <v>57000</v>
      </c>
      <c r="AZ354" s="163">
        <f t="shared" si="710"/>
        <v>49000</v>
      </c>
      <c r="BA354" s="163">
        <f t="shared" si="711"/>
        <v>106000</v>
      </c>
      <c r="BB354" s="163">
        <f t="shared" si="712"/>
        <v>68000</v>
      </c>
      <c r="BC354" s="163">
        <f t="shared" si="683"/>
        <v>280000</v>
      </c>
      <c r="BD354" s="163">
        <f t="shared" si="713"/>
        <v>0</v>
      </c>
    </row>
    <row r="355" spans="2:56" x14ac:dyDescent="0.3">
      <c r="B355" s="169" t="s">
        <v>172</v>
      </c>
      <c r="C355" s="170">
        <f t="shared" si="718"/>
        <v>275000</v>
      </c>
      <c r="D355" s="171">
        <f t="shared" si="718"/>
        <v>218270.05</v>
      </c>
      <c r="E355" s="172">
        <f t="shared" si="701"/>
        <v>0.79370927272727265</v>
      </c>
      <c r="F355" s="170">
        <f t="shared" si="719"/>
        <v>419400</v>
      </c>
      <c r="G355" s="171">
        <f t="shared" si="719"/>
        <v>411208.79</v>
      </c>
      <c r="H355" s="172">
        <f t="shared" si="702"/>
        <v>0.98046921793037667</v>
      </c>
      <c r="I355" s="170">
        <f t="shared" si="720"/>
        <v>528000</v>
      </c>
      <c r="J355" s="173">
        <f t="shared" si="720"/>
        <v>477482.33</v>
      </c>
      <c r="K355" s="174">
        <f t="shared" si="703"/>
        <v>0.90432259469696974</v>
      </c>
      <c r="L355" s="170">
        <f t="shared" si="721"/>
        <v>240000</v>
      </c>
      <c r="M355" s="173">
        <f t="shared" si="721"/>
        <v>742523</v>
      </c>
      <c r="N355" s="175">
        <f t="shared" si="721"/>
        <v>0</v>
      </c>
      <c r="O355" s="170">
        <f t="shared" si="721"/>
        <v>221400</v>
      </c>
      <c r="P355" s="175">
        <f t="shared" si="721"/>
        <v>150000</v>
      </c>
      <c r="Q355" s="166">
        <f t="shared" si="721"/>
        <v>371400</v>
      </c>
      <c r="R355" s="175">
        <f t="shared" si="721"/>
        <v>0</v>
      </c>
      <c r="S355" s="175">
        <f t="shared" si="721"/>
        <v>0</v>
      </c>
      <c r="T355" s="167">
        <f t="shared" si="721"/>
        <v>371400</v>
      </c>
      <c r="U355" s="157"/>
      <c r="V355" s="170">
        <f t="shared" si="722"/>
        <v>246000</v>
      </c>
      <c r="W355" s="175">
        <f t="shared" si="722"/>
        <v>0</v>
      </c>
      <c r="X355" s="166">
        <f t="shared" si="705"/>
        <v>246000</v>
      </c>
      <c r="Y355" s="175">
        <f t="shared" si="723"/>
        <v>0</v>
      </c>
      <c r="Z355" s="175">
        <f t="shared" si="723"/>
        <v>0</v>
      </c>
      <c r="AA355" s="167">
        <f t="shared" si="715"/>
        <v>246000</v>
      </c>
      <c r="AB355" s="157"/>
      <c r="AC355" s="170">
        <f t="shared" si="724"/>
        <v>246000</v>
      </c>
      <c r="AD355" s="175">
        <f t="shared" si="724"/>
        <v>0</v>
      </c>
      <c r="AE355" s="166">
        <f t="shared" si="706"/>
        <v>246000</v>
      </c>
      <c r="AF355" s="175">
        <f t="shared" si="725"/>
        <v>0</v>
      </c>
      <c r="AG355" s="175">
        <f t="shared" si="725"/>
        <v>0</v>
      </c>
      <c r="AH355" s="167">
        <f t="shared" si="716"/>
        <v>246000</v>
      </c>
      <c r="AJ355" s="163">
        <f t="shared" si="726"/>
        <v>0</v>
      </c>
      <c r="AK355" s="163">
        <f t="shared" si="726"/>
        <v>35000</v>
      </c>
      <c r="AL355" s="163">
        <f t="shared" si="726"/>
        <v>35000</v>
      </c>
      <c r="AM355" s="163">
        <f t="shared" si="726"/>
        <v>35000</v>
      </c>
      <c r="AN355" s="163">
        <f t="shared" si="726"/>
        <v>35000</v>
      </c>
      <c r="AO355" s="163">
        <f t="shared" si="726"/>
        <v>0</v>
      </c>
      <c r="AP355" s="163">
        <f t="shared" si="726"/>
        <v>35000</v>
      </c>
      <c r="AQ355" s="163">
        <f t="shared" si="726"/>
        <v>35000</v>
      </c>
      <c r="AR355" s="163">
        <f t="shared" si="726"/>
        <v>56400</v>
      </c>
      <c r="AS355" s="163">
        <f t="shared" si="726"/>
        <v>34900</v>
      </c>
      <c r="AT355" s="163">
        <f t="shared" si="726"/>
        <v>35100</v>
      </c>
      <c r="AU355" s="163">
        <f t="shared" si="726"/>
        <v>35000</v>
      </c>
      <c r="AV355" s="163">
        <f t="shared" si="682"/>
        <v>371400</v>
      </c>
      <c r="AW355" s="168">
        <f t="shared" si="708"/>
        <v>0</v>
      </c>
      <c r="AY355" s="163">
        <f t="shared" si="709"/>
        <v>70000</v>
      </c>
      <c r="AZ355" s="163">
        <f t="shared" si="710"/>
        <v>70000</v>
      </c>
      <c r="BA355" s="163">
        <f t="shared" si="711"/>
        <v>126400</v>
      </c>
      <c r="BB355" s="163">
        <f t="shared" si="712"/>
        <v>105000</v>
      </c>
      <c r="BC355" s="163">
        <f t="shared" si="683"/>
        <v>371400</v>
      </c>
      <c r="BD355" s="163">
        <f t="shared" si="713"/>
        <v>0</v>
      </c>
    </row>
    <row r="356" spans="2:56" x14ac:dyDescent="0.3">
      <c r="B356" s="169" t="s">
        <v>173</v>
      </c>
      <c r="C356" s="170">
        <f t="shared" si="718"/>
        <v>4800</v>
      </c>
      <c r="D356" s="171">
        <f t="shared" si="718"/>
        <v>0</v>
      </c>
      <c r="E356" s="172">
        <f t="shared" si="701"/>
        <v>0</v>
      </c>
      <c r="F356" s="170">
        <f t="shared" si="719"/>
        <v>0</v>
      </c>
      <c r="G356" s="171">
        <f t="shared" si="719"/>
        <v>0</v>
      </c>
      <c r="H356" s="172">
        <f t="shared" si="702"/>
        <v>0</v>
      </c>
      <c r="I356" s="170">
        <f t="shared" si="720"/>
        <v>0</v>
      </c>
      <c r="J356" s="173">
        <f t="shared" si="720"/>
        <v>0</v>
      </c>
      <c r="K356" s="174">
        <f t="shared" si="703"/>
        <v>0</v>
      </c>
      <c r="L356" s="170">
        <f t="shared" si="721"/>
        <v>0</v>
      </c>
      <c r="M356" s="173">
        <f t="shared" si="721"/>
        <v>0</v>
      </c>
      <c r="N356" s="175">
        <f t="shared" si="721"/>
        <v>0</v>
      </c>
      <c r="O356" s="170">
        <f t="shared" si="721"/>
        <v>0</v>
      </c>
      <c r="P356" s="175">
        <f t="shared" si="721"/>
        <v>0</v>
      </c>
      <c r="Q356" s="166">
        <f t="shared" si="721"/>
        <v>0</v>
      </c>
      <c r="R356" s="175">
        <f t="shared" si="721"/>
        <v>0</v>
      </c>
      <c r="S356" s="175">
        <f t="shared" si="721"/>
        <v>0</v>
      </c>
      <c r="T356" s="167">
        <f t="shared" si="721"/>
        <v>0</v>
      </c>
      <c r="U356" s="157"/>
      <c r="V356" s="170">
        <f t="shared" si="722"/>
        <v>0</v>
      </c>
      <c r="W356" s="175">
        <f t="shared" si="722"/>
        <v>0</v>
      </c>
      <c r="X356" s="166">
        <f t="shared" si="705"/>
        <v>0</v>
      </c>
      <c r="Y356" s="175">
        <f t="shared" si="723"/>
        <v>0</v>
      </c>
      <c r="Z356" s="175">
        <f t="shared" si="723"/>
        <v>0</v>
      </c>
      <c r="AA356" s="167">
        <f t="shared" si="715"/>
        <v>0</v>
      </c>
      <c r="AB356" s="157"/>
      <c r="AC356" s="170">
        <f t="shared" si="724"/>
        <v>0</v>
      </c>
      <c r="AD356" s="175">
        <f t="shared" si="724"/>
        <v>0</v>
      </c>
      <c r="AE356" s="166">
        <f t="shared" si="706"/>
        <v>0</v>
      </c>
      <c r="AF356" s="175">
        <f t="shared" si="725"/>
        <v>0</v>
      </c>
      <c r="AG356" s="175">
        <f t="shared" si="725"/>
        <v>0</v>
      </c>
      <c r="AH356" s="167">
        <f t="shared" si="716"/>
        <v>0</v>
      </c>
      <c r="AJ356" s="163">
        <f t="shared" si="726"/>
        <v>0</v>
      </c>
      <c r="AK356" s="163">
        <f t="shared" si="726"/>
        <v>0</v>
      </c>
      <c r="AL356" s="163">
        <f t="shared" si="726"/>
        <v>0</v>
      </c>
      <c r="AM356" s="163">
        <f t="shared" si="726"/>
        <v>0</v>
      </c>
      <c r="AN356" s="163">
        <f t="shared" si="726"/>
        <v>0</v>
      </c>
      <c r="AO356" s="163">
        <f t="shared" si="726"/>
        <v>0</v>
      </c>
      <c r="AP356" s="163">
        <f t="shared" si="726"/>
        <v>0</v>
      </c>
      <c r="AQ356" s="163">
        <f t="shared" si="726"/>
        <v>0</v>
      </c>
      <c r="AR356" s="163">
        <f t="shared" si="726"/>
        <v>0</v>
      </c>
      <c r="AS356" s="163">
        <f t="shared" si="726"/>
        <v>0</v>
      </c>
      <c r="AT356" s="163">
        <f t="shared" si="726"/>
        <v>0</v>
      </c>
      <c r="AU356" s="163">
        <f t="shared" si="726"/>
        <v>0</v>
      </c>
      <c r="AV356" s="163">
        <f t="shared" si="682"/>
        <v>0</v>
      </c>
      <c r="AW356" s="168">
        <f t="shared" si="708"/>
        <v>0</v>
      </c>
      <c r="AY356" s="163">
        <f t="shared" si="709"/>
        <v>0</v>
      </c>
      <c r="AZ356" s="163">
        <f t="shared" si="710"/>
        <v>0</v>
      </c>
      <c r="BA356" s="163">
        <f t="shared" si="711"/>
        <v>0</v>
      </c>
      <c r="BB356" s="163">
        <f t="shared" si="712"/>
        <v>0</v>
      </c>
      <c r="BC356" s="163">
        <f t="shared" si="683"/>
        <v>0</v>
      </c>
      <c r="BD356" s="163">
        <f t="shared" si="713"/>
        <v>0</v>
      </c>
    </row>
    <row r="357" spans="2:56" x14ac:dyDescent="0.3">
      <c r="B357" s="179" t="s">
        <v>174</v>
      </c>
      <c r="C357" s="83">
        <f>SUM(C358)</f>
        <v>0</v>
      </c>
      <c r="D357" s="84">
        <f>SUM(D358)</f>
        <v>0</v>
      </c>
      <c r="E357" s="85">
        <f t="shared" si="701"/>
        <v>0</v>
      </c>
      <c r="F357" s="83">
        <f>SUM(F358)</f>
        <v>0</v>
      </c>
      <c r="G357" s="84">
        <f>SUM(G358)</f>
        <v>0</v>
      </c>
      <c r="H357" s="85">
        <f t="shared" si="702"/>
        <v>0</v>
      </c>
      <c r="I357" s="83">
        <f>SUM(I358)</f>
        <v>0</v>
      </c>
      <c r="J357" s="86">
        <f>SUM(J358)</f>
        <v>0</v>
      </c>
      <c r="K357" s="87">
        <f t="shared" si="703"/>
        <v>0</v>
      </c>
      <c r="L357" s="83">
        <f>SUM(L358)</f>
        <v>0</v>
      </c>
      <c r="M357" s="86">
        <f>SUM(M358)</f>
        <v>0</v>
      </c>
      <c r="N357" s="88">
        <f>SUM(N358)</f>
        <v>0</v>
      </c>
      <c r="O357" s="83">
        <f t="shared" ref="O357:T357" si="727">SUM(O358)</f>
        <v>0</v>
      </c>
      <c r="P357" s="88">
        <f t="shared" si="727"/>
        <v>0</v>
      </c>
      <c r="Q357" s="177">
        <f t="shared" si="727"/>
        <v>0</v>
      </c>
      <c r="R357" s="88">
        <f t="shared" si="727"/>
        <v>0</v>
      </c>
      <c r="S357" s="88">
        <f t="shared" si="727"/>
        <v>0</v>
      </c>
      <c r="T357" s="178">
        <f t="shared" si="727"/>
        <v>0</v>
      </c>
      <c r="U357" s="157"/>
      <c r="V357" s="83">
        <f>SUM(V358)</f>
        <v>0</v>
      </c>
      <c r="W357" s="88">
        <f>SUM(W358)</f>
        <v>0</v>
      </c>
      <c r="X357" s="177">
        <f t="shared" si="705"/>
        <v>0</v>
      </c>
      <c r="Y357" s="88">
        <f>SUM(Y358)</f>
        <v>0</v>
      </c>
      <c r="Z357" s="88">
        <f>SUM(Z358)</f>
        <v>0</v>
      </c>
      <c r="AA357" s="178">
        <f t="shared" si="715"/>
        <v>0</v>
      </c>
      <c r="AB357" s="157"/>
      <c r="AC357" s="83">
        <f>SUM(AC358)</f>
        <v>0</v>
      </c>
      <c r="AD357" s="88">
        <f>SUM(AD358)</f>
        <v>0</v>
      </c>
      <c r="AE357" s="177">
        <f t="shared" si="706"/>
        <v>0</v>
      </c>
      <c r="AF357" s="88">
        <f>SUM(AF358)</f>
        <v>0</v>
      </c>
      <c r="AG357" s="88">
        <f>SUM(AG358)</f>
        <v>0</v>
      </c>
      <c r="AH357" s="178">
        <f t="shared" si="716"/>
        <v>0</v>
      </c>
      <c r="AJ357" s="86">
        <f t="shared" ref="AJ357:AU357" si="728">SUM(AJ358)</f>
        <v>0</v>
      </c>
      <c r="AK357" s="86">
        <f t="shared" si="728"/>
        <v>0</v>
      </c>
      <c r="AL357" s="86">
        <f t="shared" si="728"/>
        <v>0</v>
      </c>
      <c r="AM357" s="86">
        <f t="shared" si="728"/>
        <v>0</v>
      </c>
      <c r="AN357" s="86">
        <f t="shared" si="728"/>
        <v>0</v>
      </c>
      <c r="AO357" s="86">
        <f t="shared" si="728"/>
        <v>0</v>
      </c>
      <c r="AP357" s="86">
        <f t="shared" si="728"/>
        <v>0</v>
      </c>
      <c r="AQ357" s="86">
        <f t="shared" si="728"/>
        <v>0</v>
      </c>
      <c r="AR357" s="86">
        <f t="shared" si="728"/>
        <v>0</v>
      </c>
      <c r="AS357" s="86">
        <f t="shared" si="728"/>
        <v>0</v>
      </c>
      <c r="AT357" s="86">
        <f t="shared" si="728"/>
        <v>0</v>
      </c>
      <c r="AU357" s="86">
        <f t="shared" si="728"/>
        <v>0</v>
      </c>
      <c r="AV357" s="86">
        <f t="shared" si="682"/>
        <v>0</v>
      </c>
      <c r="AW357" s="93">
        <f t="shared" si="708"/>
        <v>0</v>
      </c>
      <c r="AY357" s="86">
        <f t="shared" si="709"/>
        <v>0</v>
      </c>
      <c r="AZ357" s="86">
        <f t="shared" si="710"/>
        <v>0</v>
      </c>
      <c r="BA357" s="86">
        <f t="shared" si="711"/>
        <v>0</v>
      </c>
      <c r="BB357" s="86">
        <f t="shared" si="712"/>
        <v>0</v>
      </c>
      <c r="BC357" s="86">
        <f t="shared" si="683"/>
        <v>0</v>
      </c>
      <c r="BD357" s="86">
        <f t="shared" si="713"/>
        <v>0</v>
      </c>
    </row>
    <row r="358" spans="2:56" x14ac:dyDescent="0.3">
      <c r="B358" s="169" t="s">
        <v>175</v>
      </c>
      <c r="C358" s="170">
        <f>SUM(C562,C766)</f>
        <v>0</v>
      </c>
      <c r="D358" s="171">
        <f>SUM(D562,D766)</f>
        <v>0</v>
      </c>
      <c r="E358" s="172">
        <f t="shared" si="701"/>
        <v>0</v>
      </c>
      <c r="F358" s="170">
        <f>SUM(F562,F766)</f>
        <v>0</v>
      </c>
      <c r="G358" s="171">
        <f>SUM(G562,G766)</f>
        <v>0</v>
      </c>
      <c r="H358" s="172">
        <f t="shared" si="702"/>
        <v>0</v>
      </c>
      <c r="I358" s="170">
        <f>SUM(I562,I766)</f>
        <v>0</v>
      </c>
      <c r="J358" s="173">
        <f>SUM(J562,J766)</f>
        <v>0</v>
      </c>
      <c r="K358" s="174">
        <f t="shared" si="703"/>
        <v>0</v>
      </c>
      <c r="L358" s="170">
        <f>SUM(L562,L766)</f>
        <v>0</v>
      </c>
      <c r="M358" s="173">
        <f>SUM(M562,M766)</f>
        <v>0</v>
      </c>
      <c r="N358" s="175">
        <f>SUM(N562,N766)</f>
        <v>0</v>
      </c>
      <c r="O358" s="170">
        <f t="shared" ref="O358:T358" si="729">SUM(O562,O766)</f>
        <v>0</v>
      </c>
      <c r="P358" s="175">
        <f t="shared" si="729"/>
        <v>0</v>
      </c>
      <c r="Q358" s="166">
        <f t="shared" si="729"/>
        <v>0</v>
      </c>
      <c r="R358" s="175">
        <f t="shared" si="729"/>
        <v>0</v>
      </c>
      <c r="S358" s="175">
        <f t="shared" si="729"/>
        <v>0</v>
      </c>
      <c r="T358" s="167">
        <f t="shared" si="729"/>
        <v>0</v>
      </c>
      <c r="U358" s="157"/>
      <c r="V358" s="170">
        <f>SUM(V562,V766)</f>
        <v>0</v>
      </c>
      <c r="W358" s="175">
        <f>SUM(W562,W766)</f>
        <v>0</v>
      </c>
      <c r="X358" s="166">
        <f t="shared" si="705"/>
        <v>0</v>
      </c>
      <c r="Y358" s="175">
        <f>SUM(Y562,Y766)</f>
        <v>0</v>
      </c>
      <c r="Z358" s="175">
        <f>SUM(Z562,Z766)</f>
        <v>0</v>
      </c>
      <c r="AA358" s="167">
        <f t="shared" si="715"/>
        <v>0</v>
      </c>
      <c r="AB358" s="157"/>
      <c r="AC358" s="170">
        <f>SUM(AC562,AC766)</f>
        <v>0</v>
      </c>
      <c r="AD358" s="175">
        <f>SUM(AD562,AD766)</f>
        <v>0</v>
      </c>
      <c r="AE358" s="166">
        <f t="shared" si="706"/>
        <v>0</v>
      </c>
      <c r="AF358" s="175">
        <f>SUM(AF562,AF766)</f>
        <v>0</v>
      </c>
      <c r="AG358" s="175">
        <f>SUM(AG562,AG766)</f>
        <v>0</v>
      </c>
      <c r="AH358" s="167">
        <f t="shared" si="716"/>
        <v>0</v>
      </c>
      <c r="AJ358" s="163">
        <f t="shared" ref="AJ358:AU358" si="730">SUM(AJ562,AJ766)</f>
        <v>0</v>
      </c>
      <c r="AK358" s="163">
        <f t="shared" si="730"/>
        <v>0</v>
      </c>
      <c r="AL358" s="163">
        <f t="shared" si="730"/>
        <v>0</v>
      </c>
      <c r="AM358" s="163">
        <f t="shared" si="730"/>
        <v>0</v>
      </c>
      <c r="AN358" s="163">
        <f t="shared" si="730"/>
        <v>0</v>
      </c>
      <c r="AO358" s="163">
        <f t="shared" si="730"/>
        <v>0</v>
      </c>
      <c r="AP358" s="163">
        <f t="shared" si="730"/>
        <v>0</v>
      </c>
      <c r="AQ358" s="163">
        <f t="shared" si="730"/>
        <v>0</v>
      </c>
      <c r="AR358" s="163">
        <f t="shared" si="730"/>
        <v>0</v>
      </c>
      <c r="AS358" s="163">
        <f t="shared" si="730"/>
        <v>0</v>
      </c>
      <c r="AT358" s="163">
        <f t="shared" si="730"/>
        <v>0</v>
      </c>
      <c r="AU358" s="163">
        <f t="shared" si="730"/>
        <v>0</v>
      </c>
      <c r="AV358" s="163">
        <f t="shared" si="682"/>
        <v>0</v>
      </c>
      <c r="AW358" s="168">
        <f t="shared" si="708"/>
        <v>0</v>
      </c>
      <c r="AY358" s="163">
        <f t="shared" si="709"/>
        <v>0</v>
      </c>
      <c r="AZ358" s="163">
        <f t="shared" si="710"/>
        <v>0</v>
      </c>
      <c r="BA358" s="163">
        <f t="shared" si="711"/>
        <v>0</v>
      </c>
      <c r="BB358" s="163">
        <f t="shared" si="712"/>
        <v>0</v>
      </c>
      <c r="BC358" s="163">
        <f t="shared" si="683"/>
        <v>0</v>
      </c>
      <c r="BD358" s="163">
        <f t="shared" si="713"/>
        <v>0</v>
      </c>
    </row>
    <row r="359" spans="2:56" x14ac:dyDescent="0.3">
      <c r="B359" s="179" t="s">
        <v>176</v>
      </c>
      <c r="C359" s="83">
        <f>SUM(C360:C364)</f>
        <v>0</v>
      </c>
      <c r="D359" s="84">
        <f>SUM(D360:D364)</f>
        <v>0</v>
      </c>
      <c r="E359" s="85">
        <f t="shared" si="701"/>
        <v>0</v>
      </c>
      <c r="F359" s="83">
        <f>SUM(F360:F364)</f>
        <v>0</v>
      </c>
      <c r="G359" s="84">
        <f>SUM(G360:G364)</f>
        <v>0</v>
      </c>
      <c r="H359" s="85">
        <f t="shared" si="702"/>
        <v>0</v>
      </c>
      <c r="I359" s="83">
        <f>SUM(I360:I364)</f>
        <v>0</v>
      </c>
      <c r="J359" s="86">
        <f>SUM(J360:J364)</f>
        <v>0</v>
      </c>
      <c r="K359" s="87">
        <f t="shared" si="703"/>
        <v>0</v>
      </c>
      <c r="L359" s="83">
        <f>SUM(L360:L364)</f>
        <v>0</v>
      </c>
      <c r="M359" s="86">
        <f>SUM(M360:M364)</f>
        <v>0</v>
      </c>
      <c r="N359" s="88">
        <f>SUM(N360:N364)</f>
        <v>0</v>
      </c>
      <c r="O359" s="83">
        <f t="shared" ref="O359:T359" si="731">SUM(O360:O364)</f>
        <v>0</v>
      </c>
      <c r="P359" s="88">
        <f t="shared" si="731"/>
        <v>0</v>
      </c>
      <c r="Q359" s="177">
        <f t="shared" si="731"/>
        <v>0</v>
      </c>
      <c r="R359" s="88">
        <f t="shared" si="731"/>
        <v>0</v>
      </c>
      <c r="S359" s="88">
        <f t="shared" si="731"/>
        <v>0</v>
      </c>
      <c r="T359" s="178">
        <f t="shared" si="731"/>
        <v>0</v>
      </c>
      <c r="U359" s="157"/>
      <c r="V359" s="83">
        <f>SUM(V360:V364)</f>
        <v>0</v>
      </c>
      <c r="W359" s="88">
        <f>SUM(W360:W364)</f>
        <v>0</v>
      </c>
      <c r="X359" s="177">
        <f t="shared" si="705"/>
        <v>0</v>
      </c>
      <c r="Y359" s="88">
        <f>SUM(Y360:Y364)</f>
        <v>0</v>
      </c>
      <c r="Z359" s="88">
        <f>SUM(Z360:Z364)</f>
        <v>0</v>
      </c>
      <c r="AA359" s="178">
        <f t="shared" si="715"/>
        <v>0</v>
      </c>
      <c r="AB359" s="157"/>
      <c r="AC359" s="83">
        <f>SUM(AC360:AC364)</f>
        <v>0</v>
      </c>
      <c r="AD359" s="88">
        <f>SUM(AD360:AD364)</f>
        <v>0</v>
      </c>
      <c r="AE359" s="177">
        <f t="shared" si="706"/>
        <v>0</v>
      </c>
      <c r="AF359" s="88">
        <f>SUM(AF360:AF364)</f>
        <v>0</v>
      </c>
      <c r="AG359" s="88">
        <f>SUM(AG360:AG364)</f>
        <v>0</v>
      </c>
      <c r="AH359" s="178">
        <f t="shared" si="716"/>
        <v>0</v>
      </c>
      <c r="AJ359" s="86">
        <f t="shared" ref="AJ359:AU359" si="732">SUM(AJ360:AJ364)</f>
        <v>0</v>
      </c>
      <c r="AK359" s="86">
        <f t="shared" si="732"/>
        <v>0</v>
      </c>
      <c r="AL359" s="86">
        <f t="shared" si="732"/>
        <v>0</v>
      </c>
      <c r="AM359" s="86">
        <f t="shared" si="732"/>
        <v>0</v>
      </c>
      <c r="AN359" s="86">
        <f t="shared" si="732"/>
        <v>0</v>
      </c>
      <c r="AO359" s="86">
        <f t="shared" si="732"/>
        <v>0</v>
      </c>
      <c r="AP359" s="86">
        <f t="shared" si="732"/>
        <v>0</v>
      </c>
      <c r="AQ359" s="86">
        <f t="shared" si="732"/>
        <v>0</v>
      </c>
      <c r="AR359" s="86">
        <f t="shared" si="732"/>
        <v>0</v>
      </c>
      <c r="AS359" s="86">
        <f t="shared" si="732"/>
        <v>0</v>
      </c>
      <c r="AT359" s="86">
        <f t="shared" si="732"/>
        <v>0</v>
      </c>
      <c r="AU359" s="86">
        <f t="shared" si="732"/>
        <v>0</v>
      </c>
      <c r="AV359" s="86">
        <f t="shared" si="682"/>
        <v>0</v>
      </c>
      <c r="AW359" s="93">
        <f t="shared" si="708"/>
        <v>0</v>
      </c>
      <c r="AY359" s="86">
        <f t="shared" si="709"/>
        <v>0</v>
      </c>
      <c r="AZ359" s="86">
        <f t="shared" si="710"/>
        <v>0</v>
      </c>
      <c r="BA359" s="86">
        <f t="shared" si="711"/>
        <v>0</v>
      </c>
      <c r="BB359" s="86">
        <f t="shared" si="712"/>
        <v>0</v>
      </c>
      <c r="BC359" s="86">
        <f t="shared" si="683"/>
        <v>0</v>
      </c>
      <c r="BD359" s="86">
        <f t="shared" si="713"/>
        <v>0</v>
      </c>
    </row>
    <row r="360" spans="2:56" x14ac:dyDescent="0.3">
      <c r="B360" s="169" t="s">
        <v>177</v>
      </c>
      <c r="C360" s="170">
        <f t="shared" ref="C360:D364" si="733">SUM(C564,C768)</f>
        <v>0</v>
      </c>
      <c r="D360" s="171">
        <f t="shared" si="733"/>
        <v>0</v>
      </c>
      <c r="E360" s="172">
        <f t="shared" si="701"/>
        <v>0</v>
      </c>
      <c r="F360" s="170">
        <f t="shared" ref="F360:G364" si="734">SUM(F564,F768)</f>
        <v>0</v>
      </c>
      <c r="G360" s="171">
        <f t="shared" si="734"/>
        <v>0</v>
      </c>
      <c r="H360" s="172">
        <f t="shared" si="702"/>
        <v>0</v>
      </c>
      <c r="I360" s="170">
        <f t="shared" ref="I360:J364" si="735">SUM(I564,I768)</f>
        <v>0</v>
      </c>
      <c r="J360" s="173">
        <f t="shared" si="735"/>
        <v>0</v>
      </c>
      <c r="K360" s="174">
        <f t="shared" si="703"/>
        <v>0</v>
      </c>
      <c r="L360" s="170">
        <f>SUM(L564,L768)</f>
        <v>0</v>
      </c>
      <c r="M360" s="173">
        <f t="shared" ref="M360:T364" si="736">SUM(M564,M768)</f>
        <v>0</v>
      </c>
      <c r="N360" s="175">
        <f t="shared" si="736"/>
        <v>0</v>
      </c>
      <c r="O360" s="170">
        <f t="shared" si="736"/>
        <v>0</v>
      </c>
      <c r="P360" s="175">
        <f t="shared" si="736"/>
        <v>0</v>
      </c>
      <c r="Q360" s="166">
        <f t="shared" si="736"/>
        <v>0</v>
      </c>
      <c r="R360" s="175">
        <f t="shared" si="736"/>
        <v>0</v>
      </c>
      <c r="S360" s="175">
        <f t="shared" si="736"/>
        <v>0</v>
      </c>
      <c r="T360" s="167">
        <f t="shared" si="736"/>
        <v>0</v>
      </c>
      <c r="U360" s="157"/>
      <c r="V360" s="170">
        <f t="shared" ref="V360:W364" si="737">SUM(V564,V768)</f>
        <v>0</v>
      </c>
      <c r="W360" s="175">
        <f t="shared" si="737"/>
        <v>0</v>
      </c>
      <c r="X360" s="166">
        <f t="shared" si="705"/>
        <v>0</v>
      </c>
      <c r="Y360" s="175">
        <f t="shared" ref="Y360:Z364" si="738">SUM(Y564,Y768)</f>
        <v>0</v>
      </c>
      <c r="Z360" s="175">
        <f t="shared" si="738"/>
        <v>0</v>
      </c>
      <c r="AA360" s="167">
        <f t="shared" si="715"/>
        <v>0</v>
      </c>
      <c r="AB360" s="157"/>
      <c r="AC360" s="170">
        <f t="shared" ref="AC360:AD364" si="739">SUM(AC564,AC768)</f>
        <v>0</v>
      </c>
      <c r="AD360" s="175">
        <f t="shared" si="739"/>
        <v>0</v>
      </c>
      <c r="AE360" s="166">
        <f t="shared" si="706"/>
        <v>0</v>
      </c>
      <c r="AF360" s="175">
        <f t="shared" ref="AF360:AG364" si="740">SUM(AF564,AF768)</f>
        <v>0</v>
      </c>
      <c r="AG360" s="175">
        <f t="shared" si="740"/>
        <v>0</v>
      </c>
      <c r="AH360" s="167">
        <f t="shared" si="716"/>
        <v>0</v>
      </c>
      <c r="AJ360" s="163">
        <f t="shared" ref="AJ360:AU364" si="741">SUM(AJ564,AJ768)</f>
        <v>0</v>
      </c>
      <c r="AK360" s="163">
        <f t="shared" si="741"/>
        <v>0</v>
      </c>
      <c r="AL360" s="163">
        <f t="shared" si="741"/>
        <v>0</v>
      </c>
      <c r="AM360" s="163">
        <f t="shared" si="741"/>
        <v>0</v>
      </c>
      <c r="AN360" s="163">
        <f t="shared" si="741"/>
        <v>0</v>
      </c>
      <c r="AO360" s="163">
        <f t="shared" si="741"/>
        <v>0</v>
      </c>
      <c r="AP360" s="163">
        <f t="shared" si="741"/>
        <v>0</v>
      </c>
      <c r="AQ360" s="163">
        <f t="shared" si="741"/>
        <v>0</v>
      </c>
      <c r="AR360" s="163">
        <f t="shared" si="741"/>
        <v>0</v>
      </c>
      <c r="AS360" s="163">
        <f t="shared" si="741"/>
        <v>0</v>
      </c>
      <c r="AT360" s="163">
        <f t="shared" si="741"/>
        <v>0</v>
      </c>
      <c r="AU360" s="163">
        <f t="shared" si="741"/>
        <v>0</v>
      </c>
      <c r="AV360" s="163">
        <f t="shared" si="682"/>
        <v>0</v>
      </c>
      <c r="AW360" s="168">
        <f t="shared" si="708"/>
        <v>0</v>
      </c>
      <c r="AY360" s="163">
        <f t="shared" si="709"/>
        <v>0</v>
      </c>
      <c r="AZ360" s="163">
        <f t="shared" si="710"/>
        <v>0</v>
      </c>
      <c r="BA360" s="163">
        <f t="shared" si="711"/>
        <v>0</v>
      </c>
      <c r="BB360" s="163">
        <f t="shared" si="712"/>
        <v>0</v>
      </c>
      <c r="BC360" s="163">
        <f t="shared" si="683"/>
        <v>0</v>
      </c>
      <c r="BD360" s="163">
        <f t="shared" si="713"/>
        <v>0</v>
      </c>
    </row>
    <row r="361" spans="2:56" x14ac:dyDescent="0.3">
      <c r="B361" s="169" t="s">
        <v>178</v>
      </c>
      <c r="C361" s="170">
        <f t="shared" si="733"/>
        <v>0</v>
      </c>
      <c r="D361" s="171">
        <f t="shared" si="733"/>
        <v>0</v>
      </c>
      <c r="E361" s="172">
        <f t="shared" si="701"/>
        <v>0</v>
      </c>
      <c r="F361" s="170">
        <f t="shared" si="734"/>
        <v>0</v>
      </c>
      <c r="G361" s="171">
        <f t="shared" si="734"/>
        <v>0</v>
      </c>
      <c r="H361" s="172">
        <f t="shared" si="702"/>
        <v>0</v>
      </c>
      <c r="I361" s="170">
        <f t="shared" si="735"/>
        <v>0</v>
      </c>
      <c r="J361" s="173">
        <f t="shared" si="735"/>
        <v>0</v>
      </c>
      <c r="K361" s="174">
        <f t="shared" si="703"/>
        <v>0</v>
      </c>
      <c r="L361" s="170">
        <f>SUM(L565,L769)</f>
        <v>0</v>
      </c>
      <c r="M361" s="173">
        <f t="shared" si="736"/>
        <v>0</v>
      </c>
      <c r="N361" s="175">
        <f t="shared" si="736"/>
        <v>0</v>
      </c>
      <c r="O361" s="170">
        <f t="shared" si="736"/>
        <v>0</v>
      </c>
      <c r="P361" s="175">
        <f t="shared" si="736"/>
        <v>0</v>
      </c>
      <c r="Q361" s="166">
        <f t="shared" si="736"/>
        <v>0</v>
      </c>
      <c r="R361" s="175">
        <f t="shared" si="736"/>
        <v>0</v>
      </c>
      <c r="S361" s="175">
        <f t="shared" si="736"/>
        <v>0</v>
      </c>
      <c r="T361" s="167">
        <f t="shared" si="736"/>
        <v>0</v>
      </c>
      <c r="U361" s="157"/>
      <c r="V361" s="170">
        <f t="shared" si="737"/>
        <v>0</v>
      </c>
      <c r="W361" s="175">
        <f t="shared" si="737"/>
        <v>0</v>
      </c>
      <c r="X361" s="166">
        <f t="shared" si="705"/>
        <v>0</v>
      </c>
      <c r="Y361" s="175">
        <f t="shared" si="738"/>
        <v>0</v>
      </c>
      <c r="Z361" s="175">
        <f t="shared" si="738"/>
        <v>0</v>
      </c>
      <c r="AA361" s="167">
        <f t="shared" si="715"/>
        <v>0</v>
      </c>
      <c r="AB361" s="157"/>
      <c r="AC361" s="170">
        <f t="shared" si="739"/>
        <v>0</v>
      </c>
      <c r="AD361" s="175">
        <f t="shared" si="739"/>
        <v>0</v>
      </c>
      <c r="AE361" s="166">
        <f t="shared" si="706"/>
        <v>0</v>
      </c>
      <c r="AF361" s="175">
        <f t="shared" si="740"/>
        <v>0</v>
      </c>
      <c r="AG361" s="175">
        <f t="shared" si="740"/>
        <v>0</v>
      </c>
      <c r="AH361" s="167">
        <f t="shared" si="716"/>
        <v>0</v>
      </c>
      <c r="AJ361" s="163">
        <f t="shared" si="741"/>
        <v>0</v>
      </c>
      <c r="AK361" s="163">
        <f t="shared" si="741"/>
        <v>0</v>
      </c>
      <c r="AL361" s="163">
        <f t="shared" si="741"/>
        <v>0</v>
      </c>
      <c r="AM361" s="163">
        <f t="shared" si="741"/>
        <v>0</v>
      </c>
      <c r="AN361" s="163">
        <f t="shared" si="741"/>
        <v>0</v>
      </c>
      <c r="AO361" s="163">
        <f t="shared" si="741"/>
        <v>0</v>
      </c>
      <c r="AP361" s="163">
        <f t="shared" si="741"/>
        <v>0</v>
      </c>
      <c r="AQ361" s="163">
        <f t="shared" si="741"/>
        <v>0</v>
      </c>
      <c r="AR361" s="163">
        <f t="shared" si="741"/>
        <v>0</v>
      </c>
      <c r="AS361" s="163">
        <f t="shared" si="741"/>
        <v>0</v>
      </c>
      <c r="AT361" s="163">
        <f t="shared" si="741"/>
        <v>0</v>
      </c>
      <c r="AU361" s="163">
        <f t="shared" si="741"/>
        <v>0</v>
      </c>
      <c r="AV361" s="163">
        <f t="shared" si="682"/>
        <v>0</v>
      </c>
      <c r="AW361" s="168">
        <f t="shared" si="708"/>
        <v>0</v>
      </c>
      <c r="AY361" s="163">
        <f t="shared" si="709"/>
        <v>0</v>
      </c>
      <c r="AZ361" s="163">
        <f t="shared" si="710"/>
        <v>0</v>
      </c>
      <c r="BA361" s="163">
        <f t="shared" si="711"/>
        <v>0</v>
      </c>
      <c r="BB361" s="163">
        <f t="shared" si="712"/>
        <v>0</v>
      </c>
      <c r="BC361" s="163">
        <f t="shared" si="683"/>
        <v>0</v>
      </c>
      <c r="BD361" s="163">
        <f t="shared" si="713"/>
        <v>0</v>
      </c>
    </row>
    <row r="362" spans="2:56" x14ac:dyDescent="0.3">
      <c r="B362" s="169" t="s">
        <v>179</v>
      </c>
      <c r="C362" s="170">
        <f t="shared" si="733"/>
        <v>0</v>
      </c>
      <c r="D362" s="171">
        <f t="shared" si="733"/>
        <v>0</v>
      </c>
      <c r="E362" s="172">
        <f t="shared" si="701"/>
        <v>0</v>
      </c>
      <c r="F362" s="170">
        <f t="shared" si="734"/>
        <v>0</v>
      </c>
      <c r="G362" s="171">
        <f t="shared" si="734"/>
        <v>0</v>
      </c>
      <c r="H362" s="172">
        <f t="shared" si="702"/>
        <v>0</v>
      </c>
      <c r="I362" s="170">
        <f t="shared" si="735"/>
        <v>0</v>
      </c>
      <c r="J362" s="173">
        <f t="shared" si="735"/>
        <v>0</v>
      </c>
      <c r="K362" s="174">
        <f t="shared" si="703"/>
        <v>0</v>
      </c>
      <c r="L362" s="170">
        <f>SUM(L566,L770)</f>
        <v>0</v>
      </c>
      <c r="M362" s="173">
        <f t="shared" si="736"/>
        <v>0</v>
      </c>
      <c r="N362" s="175">
        <f t="shared" si="736"/>
        <v>0</v>
      </c>
      <c r="O362" s="170">
        <f t="shared" si="736"/>
        <v>0</v>
      </c>
      <c r="P362" s="175">
        <f t="shared" si="736"/>
        <v>0</v>
      </c>
      <c r="Q362" s="166">
        <f t="shared" si="736"/>
        <v>0</v>
      </c>
      <c r="R362" s="175">
        <f t="shared" si="736"/>
        <v>0</v>
      </c>
      <c r="S362" s="175">
        <f t="shared" si="736"/>
        <v>0</v>
      </c>
      <c r="T362" s="167">
        <f t="shared" si="736"/>
        <v>0</v>
      </c>
      <c r="U362" s="157"/>
      <c r="V362" s="170">
        <f t="shared" si="737"/>
        <v>0</v>
      </c>
      <c r="W362" s="175">
        <f t="shared" si="737"/>
        <v>0</v>
      </c>
      <c r="X362" s="166">
        <f t="shared" si="705"/>
        <v>0</v>
      </c>
      <c r="Y362" s="175">
        <f t="shared" si="738"/>
        <v>0</v>
      </c>
      <c r="Z362" s="175">
        <f t="shared" si="738"/>
        <v>0</v>
      </c>
      <c r="AA362" s="167">
        <f t="shared" si="715"/>
        <v>0</v>
      </c>
      <c r="AB362" s="157"/>
      <c r="AC362" s="170">
        <f t="shared" si="739"/>
        <v>0</v>
      </c>
      <c r="AD362" s="175">
        <f t="shared" si="739"/>
        <v>0</v>
      </c>
      <c r="AE362" s="166">
        <f t="shared" si="706"/>
        <v>0</v>
      </c>
      <c r="AF362" s="175">
        <f t="shared" si="740"/>
        <v>0</v>
      </c>
      <c r="AG362" s="175">
        <f t="shared" si="740"/>
        <v>0</v>
      </c>
      <c r="AH362" s="167">
        <f t="shared" si="716"/>
        <v>0</v>
      </c>
      <c r="AJ362" s="163">
        <f t="shared" si="741"/>
        <v>0</v>
      </c>
      <c r="AK362" s="163">
        <f t="shared" si="741"/>
        <v>0</v>
      </c>
      <c r="AL362" s="163">
        <f t="shared" si="741"/>
        <v>0</v>
      </c>
      <c r="AM362" s="163">
        <f t="shared" si="741"/>
        <v>0</v>
      </c>
      <c r="AN362" s="163">
        <f t="shared" si="741"/>
        <v>0</v>
      </c>
      <c r="AO362" s="163">
        <f t="shared" si="741"/>
        <v>0</v>
      </c>
      <c r="AP362" s="163">
        <f t="shared" si="741"/>
        <v>0</v>
      </c>
      <c r="AQ362" s="163">
        <f t="shared" si="741"/>
        <v>0</v>
      </c>
      <c r="AR362" s="163">
        <f t="shared" si="741"/>
        <v>0</v>
      </c>
      <c r="AS362" s="163">
        <f t="shared" si="741"/>
        <v>0</v>
      </c>
      <c r="AT362" s="163">
        <f t="shared" si="741"/>
        <v>0</v>
      </c>
      <c r="AU362" s="163">
        <f t="shared" si="741"/>
        <v>0</v>
      </c>
      <c r="AV362" s="163">
        <f t="shared" si="682"/>
        <v>0</v>
      </c>
      <c r="AW362" s="168">
        <f t="shared" si="708"/>
        <v>0</v>
      </c>
      <c r="AY362" s="163">
        <f t="shared" si="709"/>
        <v>0</v>
      </c>
      <c r="AZ362" s="163">
        <f t="shared" si="710"/>
        <v>0</v>
      </c>
      <c r="BA362" s="163">
        <f t="shared" si="711"/>
        <v>0</v>
      </c>
      <c r="BB362" s="163">
        <f t="shared" si="712"/>
        <v>0</v>
      </c>
      <c r="BC362" s="163">
        <f t="shared" si="683"/>
        <v>0</v>
      </c>
      <c r="BD362" s="163">
        <f t="shared" si="713"/>
        <v>0</v>
      </c>
    </row>
    <row r="363" spans="2:56" x14ac:dyDescent="0.3">
      <c r="B363" s="169" t="s">
        <v>180</v>
      </c>
      <c r="C363" s="170">
        <f t="shared" si="733"/>
        <v>0</v>
      </c>
      <c r="D363" s="171">
        <f t="shared" si="733"/>
        <v>0</v>
      </c>
      <c r="E363" s="172">
        <f t="shared" si="701"/>
        <v>0</v>
      </c>
      <c r="F363" s="170">
        <f t="shared" si="734"/>
        <v>0</v>
      </c>
      <c r="G363" s="171">
        <f t="shared" si="734"/>
        <v>0</v>
      </c>
      <c r="H363" s="172">
        <f t="shared" si="702"/>
        <v>0</v>
      </c>
      <c r="I363" s="170">
        <f t="shared" si="735"/>
        <v>0</v>
      </c>
      <c r="J363" s="173">
        <f t="shared" si="735"/>
        <v>0</v>
      </c>
      <c r="K363" s="174">
        <f t="shared" si="703"/>
        <v>0</v>
      </c>
      <c r="L363" s="170">
        <f>SUM(L567,L771)</f>
        <v>0</v>
      </c>
      <c r="M363" s="173">
        <f t="shared" si="736"/>
        <v>0</v>
      </c>
      <c r="N363" s="175">
        <f t="shared" si="736"/>
        <v>0</v>
      </c>
      <c r="O363" s="170">
        <f t="shared" si="736"/>
        <v>0</v>
      </c>
      <c r="P363" s="175">
        <f t="shared" si="736"/>
        <v>0</v>
      </c>
      <c r="Q363" s="166">
        <f t="shared" si="736"/>
        <v>0</v>
      </c>
      <c r="R363" s="175">
        <f t="shared" si="736"/>
        <v>0</v>
      </c>
      <c r="S363" s="175">
        <f t="shared" si="736"/>
        <v>0</v>
      </c>
      <c r="T363" s="167">
        <f t="shared" si="736"/>
        <v>0</v>
      </c>
      <c r="U363" s="157"/>
      <c r="V363" s="170">
        <f t="shared" si="737"/>
        <v>0</v>
      </c>
      <c r="W363" s="175">
        <f t="shared" si="737"/>
        <v>0</v>
      </c>
      <c r="X363" s="166">
        <f t="shared" si="705"/>
        <v>0</v>
      </c>
      <c r="Y363" s="175">
        <f t="shared" si="738"/>
        <v>0</v>
      </c>
      <c r="Z363" s="175">
        <f t="shared" si="738"/>
        <v>0</v>
      </c>
      <c r="AA363" s="167">
        <f t="shared" si="715"/>
        <v>0</v>
      </c>
      <c r="AB363" s="157"/>
      <c r="AC363" s="170">
        <f t="shared" si="739"/>
        <v>0</v>
      </c>
      <c r="AD363" s="175">
        <f t="shared" si="739"/>
        <v>0</v>
      </c>
      <c r="AE363" s="166">
        <f t="shared" si="706"/>
        <v>0</v>
      </c>
      <c r="AF363" s="175">
        <f t="shared" si="740"/>
        <v>0</v>
      </c>
      <c r="AG363" s="175">
        <f t="shared" si="740"/>
        <v>0</v>
      </c>
      <c r="AH363" s="167">
        <f t="shared" si="716"/>
        <v>0</v>
      </c>
      <c r="AJ363" s="163">
        <f t="shared" si="741"/>
        <v>0</v>
      </c>
      <c r="AK363" s="163">
        <f t="shared" si="741"/>
        <v>0</v>
      </c>
      <c r="AL363" s="163">
        <f t="shared" si="741"/>
        <v>0</v>
      </c>
      <c r="AM363" s="163">
        <f t="shared" si="741"/>
        <v>0</v>
      </c>
      <c r="AN363" s="163">
        <f t="shared" si="741"/>
        <v>0</v>
      </c>
      <c r="AO363" s="163">
        <f t="shared" si="741"/>
        <v>0</v>
      </c>
      <c r="AP363" s="163">
        <f t="shared" si="741"/>
        <v>0</v>
      </c>
      <c r="AQ363" s="163">
        <f t="shared" si="741"/>
        <v>0</v>
      </c>
      <c r="AR363" s="163">
        <f t="shared" si="741"/>
        <v>0</v>
      </c>
      <c r="AS363" s="163">
        <f t="shared" si="741"/>
        <v>0</v>
      </c>
      <c r="AT363" s="163">
        <f t="shared" si="741"/>
        <v>0</v>
      </c>
      <c r="AU363" s="163">
        <f t="shared" si="741"/>
        <v>0</v>
      </c>
      <c r="AV363" s="163">
        <f t="shared" si="682"/>
        <v>0</v>
      </c>
      <c r="AW363" s="168">
        <f t="shared" si="708"/>
        <v>0</v>
      </c>
      <c r="AY363" s="163">
        <f t="shared" si="709"/>
        <v>0</v>
      </c>
      <c r="AZ363" s="163">
        <f t="shared" si="710"/>
        <v>0</v>
      </c>
      <c r="BA363" s="163">
        <f t="shared" si="711"/>
        <v>0</v>
      </c>
      <c r="BB363" s="163">
        <f t="shared" si="712"/>
        <v>0</v>
      </c>
      <c r="BC363" s="163">
        <f t="shared" si="683"/>
        <v>0</v>
      </c>
      <c r="BD363" s="163">
        <f t="shared" si="713"/>
        <v>0</v>
      </c>
    </row>
    <row r="364" spans="2:56" x14ac:dyDescent="0.3">
      <c r="B364" s="169" t="s">
        <v>181</v>
      </c>
      <c r="C364" s="170">
        <f t="shared" si="733"/>
        <v>0</v>
      </c>
      <c r="D364" s="171">
        <f t="shared" si="733"/>
        <v>0</v>
      </c>
      <c r="E364" s="172">
        <f t="shared" si="701"/>
        <v>0</v>
      </c>
      <c r="F364" s="170">
        <f t="shared" si="734"/>
        <v>0</v>
      </c>
      <c r="G364" s="171">
        <f t="shared" si="734"/>
        <v>0</v>
      </c>
      <c r="H364" s="172">
        <f t="shared" si="702"/>
        <v>0</v>
      </c>
      <c r="I364" s="170">
        <f t="shared" si="735"/>
        <v>0</v>
      </c>
      <c r="J364" s="173">
        <f t="shared" si="735"/>
        <v>0</v>
      </c>
      <c r="K364" s="174">
        <f t="shared" si="703"/>
        <v>0</v>
      </c>
      <c r="L364" s="170">
        <f>SUM(L568,L772)</f>
        <v>0</v>
      </c>
      <c r="M364" s="173">
        <f t="shared" si="736"/>
        <v>0</v>
      </c>
      <c r="N364" s="175">
        <f t="shared" si="736"/>
        <v>0</v>
      </c>
      <c r="O364" s="170">
        <f t="shared" si="736"/>
        <v>0</v>
      </c>
      <c r="P364" s="175">
        <f t="shared" si="736"/>
        <v>0</v>
      </c>
      <c r="Q364" s="166">
        <f t="shared" si="736"/>
        <v>0</v>
      </c>
      <c r="R364" s="175">
        <f t="shared" si="736"/>
        <v>0</v>
      </c>
      <c r="S364" s="175">
        <f t="shared" si="736"/>
        <v>0</v>
      </c>
      <c r="T364" s="167">
        <f t="shared" si="736"/>
        <v>0</v>
      </c>
      <c r="U364" s="157"/>
      <c r="V364" s="170">
        <f t="shared" si="737"/>
        <v>0</v>
      </c>
      <c r="W364" s="175">
        <f t="shared" si="737"/>
        <v>0</v>
      </c>
      <c r="X364" s="166">
        <f t="shared" si="705"/>
        <v>0</v>
      </c>
      <c r="Y364" s="175">
        <f t="shared" si="738"/>
        <v>0</v>
      </c>
      <c r="Z364" s="175">
        <f t="shared" si="738"/>
        <v>0</v>
      </c>
      <c r="AA364" s="167">
        <f t="shared" si="715"/>
        <v>0</v>
      </c>
      <c r="AB364" s="157"/>
      <c r="AC364" s="170">
        <f t="shared" si="739"/>
        <v>0</v>
      </c>
      <c r="AD364" s="175">
        <f t="shared" si="739"/>
        <v>0</v>
      </c>
      <c r="AE364" s="166">
        <f t="shared" si="706"/>
        <v>0</v>
      </c>
      <c r="AF364" s="175">
        <f t="shared" si="740"/>
        <v>0</v>
      </c>
      <c r="AG364" s="175">
        <f t="shared" si="740"/>
        <v>0</v>
      </c>
      <c r="AH364" s="167">
        <f t="shared" si="716"/>
        <v>0</v>
      </c>
      <c r="AJ364" s="163">
        <f t="shared" si="741"/>
        <v>0</v>
      </c>
      <c r="AK364" s="163">
        <f t="shared" si="741"/>
        <v>0</v>
      </c>
      <c r="AL364" s="163">
        <f t="shared" si="741"/>
        <v>0</v>
      </c>
      <c r="AM364" s="163">
        <f t="shared" si="741"/>
        <v>0</v>
      </c>
      <c r="AN364" s="163">
        <f t="shared" si="741"/>
        <v>0</v>
      </c>
      <c r="AO364" s="163">
        <f t="shared" si="741"/>
        <v>0</v>
      </c>
      <c r="AP364" s="163">
        <f t="shared" si="741"/>
        <v>0</v>
      </c>
      <c r="AQ364" s="163">
        <f t="shared" si="741"/>
        <v>0</v>
      </c>
      <c r="AR364" s="163">
        <f t="shared" si="741"/>
        <v>0</v>
      </c>
      <c r="AS364" s="163">
        <f t="shared" si="741"/>
        <v>0</v>
      </c>
      <c r="AT364" s="163">
        <f t="shared" si="741"/>
        <v>0</v>
      </c>
      <c r="AU364" s="163">
        <f t="shared" si="741"/>
        <v>0</v>
      </c>
      <c r="AV364" s="163">
        <f t="shared" si="682"/>
        <v>0</v>
      </c>
      <c r="AW364" s="168">
        <f t="shared" si="708"/>
        <v>0</v>
      </c>
      <c r="AY364" s="163">
        <f t="shared" si="709"/>
        <v>0</v>
      </c>
      <c r="AZ364" s="163">
        <f t="shared" si="710"/>
        <v>0</v>
      </c>
      <c r="BA364" s="163">
        <f t="shared" si="711"/>
        <v>0</v>
      </c>
      <c r="BB364" s="163">
        <f t="shared" si="712"/>
        <v>0</v>
      </c>
      <c r="BC364" s="163">
        <f t="shared" si="683"/>
        <v>0</v>
      </c>
      <c r="BD364" s="163">
        <f t="shared" si="713"/>
        <v>0</v>
      </c>
    </row>
    <row r="365" spans="2:56" x14ac:dyDescent="0.3">
      <c r="B365" s="179" t="s">
        <v>182</v>
      </c>
      <c r="C365" s="83">
        <f>SUM(C366)</f>
        <v>449713</v>
      </c>
      <c r="D365" s="84">
        <f>SUM(D366)</f>
        <v>429898.26</v>
      </c>
      <c r="E365" s="85">
        <f t="shared" si="701"/>
        <v>0.95593914340924102</v>
      </c>
      <c r="F365" s="83">
        <f>SUM(F366)</f>
        <v>713200</v>
      </c>
      <c r="G365" s="84">
        <f>SUM(G366)</f>
        <v>633193.6</v>
      </c>
      <c r="H365" s="85">
        <f t="shared" si="702"/>
        <v>0.88782052720134597</v>
      </c>
      <c r="I365" s="83">
        <f>SUM(I366)</f>
        <v>446768</v>
      </c>
      <c r="J365" s="86">
        <f>SUM(J366)</f>
        <v>446497.5</v>
      </c>
      <c r="K365" s="87">
        <f t="shared" si="703"/>
        <v>0.99939454034308639</v>
      </c>
      <c r="L365" s="83">
        <f>SUM(L366)</f>
        <v>3000000</v>
      </c>
      <c r="M365" s="86">
        <f>SUM(M366)</f>
        <v>3847477</v>
      </c>
      <c r="N365" s="88">
        <f>SUM(N366)</f>
        <v>0</v>
      </c>
      <c r="O365" s="83">
        <f t="shared" ref="O365:T365" si="742">SUM(O366)</f>
        <v>183750</v>
      </c>
      <c r="P365" s="88">
        <f t="shared" si="742"/>
        <v>1564788</v>
      </c>
      <c r="Q365" s="177">
        <f t="shared" si="742"/>
        <v>1748538</v>
      </c>
      <c r="R365" s="88">
        <f t="shared" si="742"/>
        <v>0</v>
      </c>
      <c r="S365" s="88">
        <f t="shared" si="742"/>
        <v>0</v>
      </c>
      <c r="T365" s="178">
        <f t="shared" si="742"/>
        <v>1748538</v>
      </c>
      <c r="U365" s="157"/>
      <c r="V365" s="83">
        <f>SUM(V366)</f>
        <v>525000</v>
      </c>
      <c r="W365" s="88">
        <f>SUM(W366)</f>
        <v>0</v>
      </c>
      <c r="X365" s="177">
        <f t="shared" si="705"/>
        <v>525000</v>
      </c>
      <c r="Y365" s="88">
        <f>SUM(Y366)</f>
        <v>0</v>
      </c>
      <c r="Z365" s="88">
        <f>SUM(Z366)</f>
        <v>0</v>
      </c>
      <c r="AA365" s="178">
        <f t="shared" si="715"/>
        <v>525000</v>
      </c>
      <c r="AB365" s="157"/>
      <c r="AC365" s="83">
        <f>SUM(AC366)</f>
        <v>504000</v>
      </c>
      <c r="AD365" s="88">
        <f>SUM(AD366)</f>
        <v>0</v>
      </c>
      <c r="AE365" s="177">
        <f t="shared" si="706"/>
        <v>504000</v>
      </c>
      <c r="AF365" s="88">
        <f>SUM(AF366)</f>
        <v>0</v>
      </c>
      <c r="AG365" s="88">
        <f>SUM(AG366)</f>
        <v>0</v>
      </c>
      <c r="AH365" s="178">
        <f t="shared" si="716"/>
        <v>504000</v>
      </c>
      <c r="AJ365" s="86">
        <f t="shared" ref="AJ365:AU365" si="743">SUM(AJ366)</f>
        <v>0</v>
      </c>
      <c r="AK365" s="86">
        <f t="shared" si="743"/>
        <v>0</v>
      </c>
      <c r="AL365" s="86">
        <f t="shared" si="743"/>
        <v>457846</v>
      </c>
      <c r="AM365" s="86">
        <f t="shared" si="743"/>
        <v>0</v>
      </c>
      <c r="AN365" s="86">
        <f t="shared" si="743"/>
        <v>457846</v>
      </c>
      <c r="AO365" s="86">
        <f t="shared" si="743"/>
        <v>0</v>
      </c>
      <c r="AP365" s="86">
        <f t="shared" si="743"/>
        <v>0</v>
      </c>
      <c r="AQ365" s="86">
        <f t="shared" si="743"/>
        <v>457846</v>
      </c>
      <c r="AR365" s="86">
        <f t="shared" si="743"/>
        <v>0</v>
      </c>
      <c r="AS365" s="86">
        <f t="shared" si="743"/>
        <v>0</v>
      </c>
      <c r="AT365" s="86">
        <f t="shared" si="743"/>
        <v>375000</v>
      </c>
      <c r="AU365" s="86">
        <f t="shared" si="743"/>
        <v>0</v>
      </c>
      <c r="AV365" s="86">
        <f t="shared" si="682"/>
        <v>1748538</v>
      </c>
      <c r="AW365" s="93">
        <f t="shared" si="708"/>
        <v>0</v>
      </c>
      <c r="AY365" s="86">
        <f t="shared" si="709"/>
        <v>457846</v>
      </c>
      <c r="AZ365" s="86">
        <f t="shared" si="710"/>
        <v>457846</v>
      </c>
      <c r="BA365" s="86">
        <f t="shared" si="711"/>
        <v>457846</v>
      </c>
      <c r="BB365" s="86">
        <f t="shared" si="712"/>
        <v>375000</v>
      </c>
      <c r="BC365" s="86">
        <f t="shared" si="683"/>
        <v>1748538</v>
      </c>
      <c r="BD365" s="86">
        <f t="shared" si="713"/>
        <v>0</v>
      </c>
    </row>
    <row r="366" spans="2:56" x14ac:dyDescent="0.3">
      <c r="B366" s="169" t="s">
        <v>182</v>
      </c>
      <c r="C366" s="170">
        <f>SUM(C570,C774)</f>
        <v>449713</v>
      </c>
      <c r="D366" s="171">
        <f>SUM(D570,D774)</f>
        <v>429898.26</v>
      </c>
      <c r="E366" s="172">
        <f t="shared" si="701"/>
        <v>0.95593914340924102</v>
      </c>
      <c r="F366" s="170">
        <f>SUM(F570,F774)</f>
        <v>713200</v>
      </c>
      <c r="G366" s="171">
        <f>SUM(G570,G774)</f>
        <v>633193.6</v>
      </c>
      <c r="H366" s="172">
        <f t="shared" si="702"/>
        <v>0.88782052720134597</v>
      </c>
      <c r="I366" s="170">
        <f>SUM(I570,I774)</f>
        <v>446768</v>
      </c>
      <c r="J366" s="173">
        <f>SUM(J570,J774)</f>
        <v>446497.5</v>
      </c>
      <c r="K366" s="174">
        <f t="shared" si="703"/>
        <v>0.99939454034308639</v>
      </c>
      <c r="L366" s="170">
        <f>SUM(L570,L774)</f>
        <v>3000000</v>
      </c>
      <c r="M366" s="173">
        <f>SUM(M570,M774)</f>
        <v>3847477</v>
      </c>
      <c r="N366" s="175">
        <f>SUM(N570,N774)</f>
        <v>0</v>
      </c>
      <c r="O366" s="170">
        <f t="shared" ref="O366:T366" si="744">SUM(O570,O774)</f>
        <v>183750</v>
      </c>
      <c r="P366" s="175">
        <f t="shared" si="744"/>
        <v>1564788</v>
      </c>
      <c r="Q366" s="166">
        <f t="shared" si="744"/>
        <v>1748538</v>
      </c>
      <c r="R366" s="175">
        <f t="shared" si="744"/>
        <v>0</v>
      </c>
      <c r="S366" s="175">
        <f t="shared" si="744"/>
        <v>0</v>
      </c>
      <c r="T366" s="167">
        <f t="shared" si="744"/>
        <v>1748538</v>
      </c>
      <c r="U366" s="157"/>
      <c r="V366" s="170">
        <f>SUM(V570,V774)</f>
        <v>525000</v>
      </c>
      <c r="W366" s="175">
        <f>SUM(W570,W774)</f>
        <v>0</v>
      </c>
      <c r="X366" s="166">
        <f t="shared" si="705"/>
        <v>525000</v>
      </c>
      <c r="Y366" s="175">
        <f>SUM(Y570,Y774)</f>
        <v>0</v>
      </c>
      <c r="Z366" s="175">
        <f>SUM(Z570,Z774)</f>
        <v>0</v>
      </c>
      <c r="AA366" s="167">
        <f t="shared" si="715"/>
        <v>525000</v>
      </c>
      <c r="AB366" s="157"/>
      <c r="AC366" s="170">
        <f>SUM(AC570,AC774)</f>
        <v>504000</v>
      </c>
      <c r="AD366" s="175">
        <f>SUM(AD570,AD774)</f>
        <v>0</v>
      </c>
      <c r="AE366" s="166">
        <f t="shared" si="706"/>
        <v>504000</v>
      </c>
      <c r="AF366" s="175">
        <f>SUM(AF570,AF774)</f>
        <v>0</v>
      </c>
      <c r="AG366" s="175">
        <f>SUM(AG570,AG774)</f>
        <v>0</v>
      </c>
      <c r="AH366" s="167">
        <f t="shared" si="716"/>
        <v>504000</v>
      </c>
      <c r="AJ366" s="163">
        <f t="shared" ref="AJ366:AU366" si="745">SUM(AJ570,AJ774)</f>
        <v>0</v>
      </c>
      <c r="AK366" s="163">
        <f t="shared" si="745"/>
        <v>0</v>
      </c>
      <c r="AL366" s="163">
        <f t="shared" si="745"/>
        <v>457846</v>
      </c>
      <c r="AM366" s="163">
        <f t="shared" si="745"/>
        <v>0</v>
      </c>
      <c r="AN366" s="163">
        <f t="shared" si="745"/>
        <v>457846</v>
      </c>
      <c r="AO366" s="163">
        <f t="shared" si="745"/>
        <v>0</v>
      </c>
      <c r="AP366" s="163">
        <f t="shared" si="745"/>
        <v>0</v>
      </c>
      <c r="AQ366" s="163">
        <f t="shared" si="745"/>
        <v>457846</v>
      </c>
      <c r="AR366" s="163">
        <f t="shared" si="745"/>
        <v>0</v>
      </c>
      <c r="AS366" s="163">
        <f t="shared" si="745"/>
        <v>0</v>
      </c>
      <c r="AT366" s="163">
        <f t="shared" si="745"/>
        <v>375000</v>
      </c>
      <c r="AU366" s="163">
        <f t="shared" si="745"/>
        <v>0</v>
      </c>
      <c r="AV366" s="163">
        <f t="shared" si="682"/>
        <v>1748538</v>
      </c>
      <c r="AW366" s="168">
        <f t="shared" si="708"/>
        <v>0</v>
      </c>
      <c r="AY366" s="163">
        <f t="shared" si="709"/>
        <v>457846</v>
      </c>
      <c r="AZ366" s="163">
        <f t="shared" si="710"/>
        <v>457846</v>
      </c>
      <c r="BA366" s="163">
        <f t="shared" si="711"/>
        <v>457846</v>
      </c>
      <c r="BB366" s="163">
        <f t="shared" si="712"/>
        <v>375000</v>
      </c>
      <c r="BC366" s="163">
        <f t="shared" si="683"/>
        <v>1748538</v>
      </c>
      <c r="BD366" s="163">
        <f t="shared" si="713"/>
        <v>0</v>
      </c>
    </row>
    <row r="367" spans="2:56" x14ac:dyDescent="0.3">
      <c r="B367" s="179" t="s">
        <v>183</v>
      </c>
      <c r="C367" s="83">
        <f>SUM(C368)</f>
        <v>0</v>
      </c>
      <c r="D367" s="84">
        <f>SUM(D368)</f>
        <v>0</v>
      </c>
      <c r="E367" s="85">
        <f t="shared" si="701"/>
        <v>0</v>
      </c>
      <c r="F367" s="83">
        <f>SUM(F368)</f>
        <v>0</v>
      </c>
      <c r="G367" s="84">
        <f>SUM(G368)</f>
        <v>0</v>
      </c>
      <c r="H367" s="85">
        <f t="shared" si="702"/>
        <v>0</v>
      </c>
      <c r="I367" s="83">
        <f>SUM(I368)</f>
        <v>0</v>
      </c>
      <c r="J367" s="86">
        <f>SUM(J368)</f>
        <v>0</v>
      </c>
      <c r="K367" s="87">
        <f t="shared" si="703"/>
        <v>0</v>
      </c>
      <c r="L367" s="83">
        <f>SUM(L368)</f>
        <v>310000</v>
      </c>
      <c r="M367" s="86">
        <f>SUM(M368)</f>
        <v>320000</v>
      </c>
      <c r="N367" s="88">
        <f>SUM(N368)</f>
        <v>0</v>
      </c>
      <c r="O367" s="83">
        <f t="shared" ref="O367:T367" si="746">SUM(O368)</f>
        <v>0</v>
      </c>
      <c r="P367" s="88">
        <f t="shared" si="746"/>
        <v>0</v>
      </c>
      <c r="Q367" s="177">
        <f t="shared" si="746"/>
        <v>0</v>
      </c>
      <c r="R367" s="88">
        <f t="shared" si="746"/>
        <v>0</v>
      </c>
      <c r="S367" s="88">
        <f t="shared" si="746"/>
        <v>0</v>
      </c>
      <c r="T367" s="178">
        <f t="shared" si="746"/>
        <v>0</v>
      </c>
      <c r="U367" s="157"/>
      <c r="V367" s="83">
        <f>SUM(V368)</f>
        <v>0</v>
      </c>
      <c r="W367" s="88">
        <f>SUM(W368)</f>
        <v>0</v>
      </c>
      <c r="X367" s="177">
        <f t="shared" si="705"/>
        <v>0</v>
      </c>
      <c r="Y367" s="88">
        <f>SUM(Y368)</f>
        <v>0</v>
      </c>
      <c r="Z367" s="88">
        <f>SUM(Z368)</f>
        <v>0</v>
      </c>
      <c r="AA367" s="178">
        <f t="shared" si="715"/>
        <v>0</v>
      </c>
      <c r="AB367" s="157"/>
      <c r="AC367" s="83">
        <f>SUM(AC368)</f>
        <v>0</v>
      </c>
      <c r="AD367" s="88">
        <f>SUM(AD368)</f>
        <v>0</v>
      </c>
      <c r="AE367" s="177">
        <f t="shared" si="706"/>
        <v>0</v>
      </c>
      <c r="AF367" s="88">
        <f>SUM(AF368)</f>
        <v>0</v>
      </c>
      <c r="AG367" s="88">
        <f>SUM(AG368)</f>
        <v>0</v>
      </c>
      <c r="AH367" s="178">
        <f t="shared" si="716"/>
        <v>0</v>
      </c>
      <c r="AJ367" s="86">
        <f t="shared" ref="AJ367:AU367" si="747">SUM(AJ368)</f>
        <v>0</v>
      </c>
      <c r="AK367" s="86">
        <f t="shared" si="747"/>
        <v>0</v>
      </c>
      <c r="AL367" s="86">
        <f t="shared" si="747"/>
        <v>0</v>
      </c>
      <c r="AM367" s="86">
        <f t="shared" si="747"/>
        <v>0</v>
      </c>
      <c r="AN367" s="86">
        <f t="shared" si="747"/>
        <v>0</v>
      </c>
      <c r="AO367" s="86">
        <f t="shared" si="747"/>
        <v>0</v>
      </c>
      <c r="AP367" s="86">
        <f t="shared" si="747"/>
        <v>0</v>
      </c>
      <c r="AQ367" s="86">
        <f t="shared" si="747"/>
        <v>0</v>
      </c>
      <c r="AR367" s="86">
        <f t="shared" si="747"/>
        <v>0</v>
      </c>
      <c r="AS367" s="86">
        <f t="shared" si="747"/>
        <v>0</v>
      </c>
      <c r="AT367" s="86">
        <f t="shared" si="747"/>
        <v>0</v>
      </c>
      <c r="AU367" s="86">
        <f t="shared" si="747"/>
        <v>0</v>
      </c>
      <c r="AV367" s="86">
        <f t="shared" si="682"/>
        <v>0</v>
      </c>
      <c r="AW367" s="93">
        <f t="shared" si="708"/>
        <v>0</v>
      </c>
      <c r="AY367" s="86">
        <f t="shared" si="709"/>
        <v>0</v>
      </c>
      <c r="AZ367" s="86">
        <f t="shared" si="710"/>
        <v>0</v>
      </c>
      <c r="BA367" s="86">
        <f t="shared" si="711"/>
        <v>0</v>
      </c>
      <c r="BB367" s="86">
        <f t="shared" si="712"/>
        <v>0</v>
      </c>
      <c r="BC367" s="86">
        <f t="shared" si="683"/>
        <v>0</v>
      </c>
      <c r="BD367" s="86">
        <f t="shared" si="713"/>
        <v>0</v>
      </c>
    </row>
    <row r="368" spans="2:56" x14ac:dyDescent="0.3">
      <c r="B368" s="169" t="s">
        <v>184</v>
      </c>
      <c r="C368" s="170">
        <f>SUM(C572,C776)</f>
        <v>0</v>
      </c>
      <c r="D368" s="171">
        <f>SUM(D572,D776)</f>
        <v>0</v>
      </c>
      <c r="E368" s="172">
        <f t="shared" si="701"/>
        <v>0</v>
      </c>
      <c r="F368" s="170">
        <f>SUM(F572,F776)</f>
        <v>0</v>
      </c>
      <c r="G368" s="171">
        <f>SUM(G572,G776)</f>
        <v>0</v>
      </c>
      <c r="H368" s="172">
        <f t="shared" si="702"/>
        <v>0</v>
      </c>
      <c r="I368" s="170">
        <f>SUM(I572,I776)</f>
        <v>0</v>
      </c>
      <c r="J368" s="173">
        <f>SUM(J572,J776)</f>
        <v>0</v>
      </c>
      <c r="K368" s="174">
        <f t="shared" si="703"/>
        <v>0</v>
      </c>
      <c r="L368" s="170">
        <f>SUM(L572,L776)</f>
        <v>310000</v>
      </c>
      <c r="M368" s="173">
        <f>SUM(M572,M776)</f>
        <v>320000</v>
      </c>
      <c r="N368" s="175">
        <f>SUM(N572,N776)</f>
        <v>0</v>
      </c>
      <c r="O368" s="170">
        <f t="shared" ref="O368:T368" si="748">SUM(O572,O776)</f>
        <v>0</v>
      </c>
      <c r="P368" s="175">
        <f t="shared" si="748"/>
        <v>0</v>
      </c>
      <c r="Q368" s="166">
        <f t="shared" si="748"/>
        <v>0</v>
      </c>
      <c r="R368" s="175">
        <f t="shared" si="748"/>
        <v>0</v>
      </c>
      <c r="S368" s="175">
        <f t="shared" si="748"/>
        <v>0</v>
      </c>
      <c r="T368" s="167">
        <f t="shared" si="748"/>
        <v>0</v>
      </c>
      <c r="U368" s="157"/>
      <c r="V368" s="170">
        <f>SUM(V572,V776)</f>
        <v>0</v>
      </c>
      <c r="W368" s="175">
        <f>SUM(W572,W776)</f>
        <v>0</v>
      </c>
      <c r="X368" s="166">
        <f t="shared" si="705"/>
        <v>0</v>
      </c>
      <c r="Y368" s="175">
        <f>SUM(Y572,Y776)</f>
        <v>0</v>
      </c>
      <c r="Z368" s="175">
        <f>SUM(Z572,Z776)</f>
        <v>0</v>
      </c>
      <c r="AA368" s="167">
        <f t="shared" si="715"/>
        <v>0</v>
      </c>
      <c r="AB368" s="157"/>
      <c r="AC368" s="170">
        <f>SUM(AC572,AC776)</f>
        <v>0</v>
      </c>
      <c r="AD368" s="175">
        <f>SUM(AD572,AD776)</f>
        <v>0</v>
      </c>
      <c r="AE368" s="166">
        <f t="shared" si="706"/>
        <v>0</v>
      </c>
      <c r="AF368" s="175">
        <f>SUM(AF572,AF776)</f>
        <v>0</v>
      </c>
      <c r="AG368" s="175">
        <f>SUM(AG572,AG776)</f>
        <v>0</v>
      </c>
      <c r="AH368" s="167">
        <f t="shared" si="716"/>
        <v>0</v>
      </c>
      <c r="AJ368" s="163">
        <f t="shared" ref="AJ368:AU368" si="749">SUM(AJ572,AJ776)</f>
        <v>0</v>
      </c>
      <c r="AK368" s="163">
        <f t="shared" si="749"/>
        <v>0</v>
      </c>
      <c r="AL368" s="163">
        <f t="shared" si="749"/>
        <v>0</v>
      </c>
      <c r="AM368" s="163">
        <f t="shared" si="749"/>
        <v>0</v>
      </c>
      <c r="AN368" s="163">
        <f t="shared" si="749"/>
        <v>0</v>
      </c>
      <c r="AO368" s="163">
        <f t="shared" si="749"/>
        <v>0</v>
      </c>
      <c r="AP368" s="163">
        <f t="shared" si="749"/>
        <v>0</v>
      </c>
      <c r="AQ368" s="163">
        <f t="shared" si="749"/>
        <v>0</v>
      </c>
      <c r="AR368" s="163">
        <f t="shared" si="749"/>
        <v>0</v>
      </c>
      <c r="AS368" s="163">
        <f t="shared" si="749"/>
        <v>0</v>
      </c>
      <c r="AT368" s="163">
        <f t="shared" si="749"/>
        <v>0</v>
      </c>
      <c r="AU368" s="163">
        <f t="shared" si="749"/>
        <v>0</v>
      </c>
      <c r="AV368" s="163">
        <f t="shared" si="682"/>
        <v>0</v>
      </c>
      <c r="AW368" s="168">
        <f t="shared" si="708"/>
        <v>0</v>
      </c>
      <c r="AY368" s="163">
        <f t="shared" si="709"/>
        <v>0</v>
      </c>
      <c r="AZ368" s="163">
        <f t="shared" si="710"/>
        <v>0</v>
      </c>
      <c r="BA368" s="163">
        <f t="shared" si="711"/>
        <v>0</v>
      </c>
      <c r="BB368" s="163">
        <f t="shared" si="712"/>
        <v>0</v>
      </c>
      <c r="BC368" s="163">
        <f t="shared" si="683"/>
        <v>0</v>
      </c>
      <c r="BD368" s="163">
        <f t="shared" si="713"/>
        <v>0</v>
      </c>
    </row>
    <row r="369" spans="2:56" x14ac:dyDescent="0.3">
      <c r="B369" s="176" t="s">
        <v>185</v>
      </c>
      <c r="C369" s="83">
        <f>SUM(C370:C371)</f>
        <v>0</v>
      </c>
      <c r="D369" s="84">
        <f>SUM(D370:D371)</f>
        <v>0</v>
      </c>
      <c r="E369" s="85">
        <f t="shared" si="701"/>
        <v>0</v>
      </c>
      <c r="F369" s="83">
        <f>SUM(F370:F371)</f>
        <v>0</v>
      </c>
      <c r="G369" s="84">
        <f>SUM(G370:G371)</f>
        <v>0</v>
      </c>
      <c r="H369" s="85">
        <f t="shared" si="702"/>
        <v>0</v>
      </c>
      <c r="I369" s="83">
        <f>SUM(I370:I371)</f>
        <v>0</v>
      </c>
      <c r="J369" s="86">
        <f>SUM(J370:J371)</f>
        <v>0</v>
      </c>
      <c r="K369" s="87">
        <f t="shared" si="703"/>
        <v>0</v>
      </c>
      <c r="L369" s="83">
        <f>SUM(L370:L371)</f>
        <v>0</v>
      </c>
      <c r="M369" s="86">
        <f>SUM(M370:M371)</f>
        <v>0</v>
      </c>
      <c r="N369" s="88">
        <f>SUM(N370:N371)</f>
        <v>0</v>
      </c>
      <c r="O369" s="83">
        <f t="shared" ref="O369:T369" si="750">SUM(O370:O371)</f>
        <v>0</v>
      </c>
      <c r="P369" s="88">
        <f t="shared" si="750"/>
        <v>0</v>
      </c>
      <c r="Q369" s="177">
        <f t="shared" si="750"/>
        <v>0</v>
      </c>
      <c r="R369" s="88">
        <f t="shared" si="750"/>
        <v>0</v>
      </c>
      <c r="S369" s="88">
        <f t="shared" si="750"/>
        <v>0</v>
      </c>
      <c r="T369" s="178">
        <f t="shared" si="750"/>
        <v>0</v>
      </c>
      <c r="U369" s="157"/>
      <c r="V369" s="83">
        <f>SUM(V370:V371)</f>
        <v>0</v>
      </c>
      <c r="W369" s="88">
        <f>SUM(W370:W371)</f>
        <v>0</v>
      </c>
      <c r="X369" s="177">
        <f t="shared" si="705"/>
        <v>0</v>
      </c>
      <c r="Y369" s="88">
        <f>SUM(Y370:Y371)</f>
        <v>0</v>
      </c>
      <c r="Z369" s="88">
        <f>SUM(Z370:Z371)</f>
        <v>0</v>
      </c>
      <c r="AA369" s="178">
        <f t="shared" si="715"/>
        <v>0</v>
      </c>
      <c r="AB369" s="157"/>
      <c r="AC369" s="83">
        <f>SUM(AC370:AC371)</f>
        <v>0</v>
      </c>
      <c r="AD369" s="88">
        <f>SUM(AD370:AD371)</f>
        <v>0</v>
      </c>
      <c r="AE369" s="177">
        <f t="shared" si="706"/>
        <v>0</v>
      </c>
      <c r="AF369" s="88">
        <f>SUM(AF370:AF371)</f>
        <v>0</v>
      </c>
      <c r="AG369" s="88">
        <f>SUM(AG370:AG371)</f>
        <v>0</v>
      </c>
      <c r="AH369" s="178">
        <f t="shared" si="716"/>
        <v>0</v>
      </c>
      <c r="AJ369" s="86">
        <f t="shared" ref="AJ369:AU369" si="751">SUM(AJ370:AJ371)</f>
        <v>0</v>
      </c>
      <c r="AK369" s="86">
        <f t="shared" si="751"/>
        <v>0</v>
      </c>
      <c r="AL369" s="86">
        <f t="shared" si="751"/>
        <v>0</v>
      </c>
      <c r="AM369" s="86">
        <f t="shared" si="751"/>
        <v>0</v>
      </c>
      <c r="AN369" s="86">
        <f t="shared" si="751"/>
        <v>0</v>
      </c>
      <c r="AO369" s="86">
        <f t="shared" si="751"/>
        <v>0</v>
      </c>
      <c r="AP369" s="86">
        <f t="shared" si="751"/>
        <v>0</v>
      </c>
      <c r="AQ369" s="86">
        <f t="shared" si="751"/>
        <v>0</v>
      </c>
      <c r="AR369" s="86">
        <f t="shared" si="751"/>
        <v>0</v>
      </c>
      <c r="AS369" s="86">
        <f t="shared" si="751"/>
        <v>0</v>
      </c>
      <c r="AT369" s="86">
        <f t="shared" si="751"/>
        <v>0</v>
      </c>
      <c r="AU369" s="86">
        <f t="shared" si="751"/>
        <v>0</v>
      </c>
      <c r="AV369" s="86">
        <f t="shared" si="682"/>
        <v>0</v>
      </c>
      <c r="AW369" s="93">
        <f t="shared" si="708"/>
        <v>0</v>
      </c>
      <c r="AY369" s="86">
        <f t="shared" si="709"/>
        <v>0</v>
      </c>
      <c r="AZ369" s="86">
        <f t="shared" si="710"/>
        <v>0</v>
      </c>
      <c r="BA369" s="86">
        <f t="shared" si="711"/>
        <v>0</v>
      </c>
      <c r="BB369" s="86">
        <f t="shared" si="712"/>
        <v>0</v>
      </c>
      <c r="BC369" s="86">
        <f t="shared" si="683"/>
        <v>0</v>
      </c>
      <c r="BD369" s="86">
        <f t="shared" si="713"/>
        <v>0</v>
      </c>
    </row>
    <row r="370" spans="2:56" x14ac:dyDescent="0.3">
      <c r="B370" s="186" t="s">
        <v>186</v>
      </c>
      <c r="C370" s="180">
        <f>SUM(C574,C778)</f>
        <v>0</v>
      </c>
      <c r="D370" s="181">
        <f>SUM(D574,D778)</f>
        <v>0</v>
      </c>
      <c r="E370" s="182">
        <f t="shared" si="701"/>
        <v>0</v>
      </c>
      <c r="F370" s="180">
        <f>SUM(F574,F778)</f>
        <v>0</v>
      </c>
      <c r="G370" s="181">
        <f>SUM(G574,G778)</f>
        <v>0</v>
      </c>
      <c r="H370" s="182">
        <f t="shared" si="702"/>
        <v>0</v>
      </c>
      <c r="I370" s="180">
        <f>SUM(I574,I778)</f>
        <v>0</v>
      </c>
      <c r="J370" s="183">
        <f>SUM(J574,J778)</f>
        <v>0</v>
      </c>
      <c r="K370" s="184">
        <f t="shared" si="703"/>
        <v>0</v>
      </c>
      <c r="L370" s="180">
        <f>SUM(L574,L778)</f>
        <v>0</v>
      </c>
      <c r="M370" s="183">
        <f t="shared" ref="M370:T371" si="752">SUM(M574,M778)</f>
        <v>0</v>
      </c>
      <c r="N370" s="185">
        <f t="shared" si="752"/>
        <v>0</v>
      </c>
      <c r="O370" s="180">
        <f t="shared" si="752"/>
        <v>0</v>
      </c>
      <c r="P370" s="185">
        <f t="shared" si="752"/>
        <v>0</v>
      </c>
      <c r="Q370" s="177">
        <f t="shared" si="752"/>
        <v>0</v>
      </c>
      <c r="R370" s="185">
        <f t="shared" si="752"/>
        <v>0</v>
      </c>
      <c r="S370" s="185">
        <f t="shared" si="752"/>
        <v>0</v>
      </c>
      <c r="T370" s="178">
        <f t="shared" si="752"/>
        <v>0</v>
      </c>
      <c r="U370" s="157"/>
      <c r="V370" s="180">
        <f>SUM(V574,V778)</f>
        <v>0</v>
      </c>
      <c r="W370" s="185">
        <f>SUM(W574,W778)</f>
        <v>0</v>
      </c>
      <c r="X370" s="177">
        <f t="shared" si="705"/>
        <v>0</v>
      </c>
      <c r="Y370" s="185">
        <f>SUM(Y574,Y778)</f>
        <v>0</v>
      </c>
      <c r="Z370" s="185">
        <f>SUM(Z574,Z778)</f>
        <v>0</v>
      </c>
      <c r="AA370" s="178">
        <f t="shared" si="715"/>
        <v>0</v>
      </c>
      <c r="AB370" s="157"/>
      <c r="AC370" s="180">
        <f>SUM(AC574,AC778)</f>
        <v>0</v>
      </c>
      <c r="AD370" s="185">
        <f>SUM(AD574,AD778)</f>
        <v>0</v>
      </c>
      <c r="AE370" s="177">
        <f t="shared" si="706"/>
        <v>0</v>
      </c>
      <c r="AF370" s="185">
        <f>SUM(AF574,AF778)</f>
        <v>0</v>
      </c>
      <c r="AG370" s="185">
        <f>SUM(AG574,AG778)</f>
        <v>0</v>
      </c>
      <c r="AH370" s="178">
        <f t="shared" si="716"/>
        <v>0</v>
      </c>
      <c r="AJ370" s="86">
        <f t="shared" ref="AJ370:AU371" si="753">SUM(AJ574,AJ778)</f>
        <v>0</v>
      </c>
      <c r="AK370" s="86">
        <f t="shared" si="753"/>
        <v>0</v>
      </c>
      <c r="AL370" s="86">
        <f t="shared" si="753"/>
        <v>0</v>
      </c>
      <c r="AM370" s="86">
        <f t="shared" si="753"/>
        <v>0</v>
      </c>
      <c r="AN370" s="86">
        <f t="shared" si="753"/>
        <v>0</v>
      </c>
      <c r="AO370" s="86">
        <f t="shared" si="753"/>
        <v>0</v>
      </c>
      <c r="AP370" s="86">
        <f t="shared" si="753"/>
        <v>0</v>
      </c>
      <c r="AQ370" s="86">
        <f t="shared" si="753"/>
        <v>0</v>
      </c>
      <c r="AR370" s="86">
        <f t="shared" si="753"/>
        <v>0</v>
      </c>
      <c r="AS370" s="86">
        <f t="shared" si="753"/>
        <v>0</v>
      </c>
      <c r="AT370" s="86">
        <f t="shared" si="753"/>
        <v>0</v>
      </c>
      <c r="AU370" s="86">
        <f t="shared" si="753"/>
        <v>0</v>
      </c>
      <c r="AV370" s="86">
        <f t="shared" si="682"/>
        <v>0</v>
      </c>
      <c r="AW370" s="93">
        <f t="shared" si="708"/>
        <v>0</v>
      </c>
      <c r="AY370" s="86">
        <f t="shared" si="709"/>
        <v>0</v>
      </c>
      <c r="AZ370" s="86">
        <f t="shared" si="710"/>
        <v>0</v>
      </c>
      <c r="BA370" s="86">
        <f t="shared" si="711"/>
        <v>0</v>
      </c>
      <c r="BB370" s="86">
        <f t="shared" si="712"/>
        <v>0</v>
      </c>
      <c r="BC370" s="86">
        <f t="shared" si="683"/>
        <v>0</v>
      </c>
      <c r="BD370" s="86">
        <f t="shared" si="713"/>
        <v>0</v>
      </c>
    </row>
    <row r="371" spans="2:56" x14ac:dyDescent="0.3">
      <c r="B371" s="186" t="s">
        <v>187</v>
      </c>
      <c r="C371" s="180">
        <f>SUM(C575,C779)</f>
        <v>0</v>
      </c>
      <c r="D371" s="181">
        <f>SUM(D575,D779)</f>
        <v>0</v>
      </c>
      <c r="E371" s="182">
        <f t="shared" si="701"/>
        <v>0</v>
      </c>
      <c r="F371" s="180">
        <f>SUM(F575,F779)</f>
        <v>0</v>
      </c>
      <c r="G371" s="181">
        <f>SUM(G575,G779)</f>
        <v>0</v>
      </c>
      <c r="H371" s="182">
        <f t="shared" si="702"/>
        <v>0</v>
      </c>
      <c r="I371" s="180">
        <f>SUM(I575,I779)</f>
        <v>0</v>
      </c>
      <c r="J371" s="183">
        <f>SUM(J575,J779)</f>
        <v>0</v>
      </c>
      <c r="K371" s="184">
        <f t="shared" si="703"/>
        <v>0</v>
      </c>
      <c r="L371" s="180">
        <f>SUM(L575,L779)</f>
        <v>0</v>
      </c>
      <c r="M371" s="183">
        <f t="shared" si="752"/>
        <v>0</v>
      </c>
      <c r="N371" s="185">
        <f t="shared" si="752"/>
        <v>0</v>
      </c>
      <c r="O371" s="180">
        <f t="shared" si="752"/>
        <v>0</v>
      </c>
      <c r="P371" s="185">
        <f t="shared" si="752"/>
        <v>0</v>
      </c>
      <c r="Q371" s="177">
        <f t="shared" si="752"/>
        <v>0</v>
      </c>
      <c r="R371" s="185">
        <f t="shared" si="752"/>
        <v>0</v>
      </c>
      <c r="S371" s="185">
        <f t="shared" si="752"/>
        <v>0</v>
      </c>
      <c r="T371" s="178">
        <f t="shared" si="752"/>
        <v>0</v>
      </c>
      <c r="U371" s="157"/>
      <c r="V371" s="180">
        <f>SUM(V575,V779)</f>
        <v>0</v>
      </c>
      <c r="W371" s="185">
        <f>SUM(W575,W779)</f>
        <v>0</v>
      </c>
      <c r="X371" s="177">
        <f t="shared" si="705"/>
        <v>0</v>
      </c>
      <c r="Y371" s="185">
        <f>SUM(Y575,Y779)</f>
        <v>0</v>
      </c>
      <c r="Z371" s="185">
        <f>SUM(Z575,Z779)</f>
        <v>0</v>
      </c>
      <c r="AA371" s="178">
        <f t="shared" si="715"/>
        <v>0</v>
      </c>
      <c r="AB371" s="157"/>
      <c r="AC371" s="180">
        <f>SUM(AC575,AC779)</f>
        <v>0</v>
      </c>
      <c r="AD371" s="185">
        <f>SUM(AD575,AD779)</f>
        <v>0</v>
      </c>
      <c r="AE371" s="177">
        <f t="shared" si="706"/>
        <v>0</v>
      </c>
      <c r="AF371" s="185">
        <f>SUM(AF575,AF779)</f>
        <v>0</v>
      </c>
      <c r="AG371" s="185">
        <f>SUM(AG575,AG779)</f>
        <v>0</v>
      </c>
      <c r="AH371" s="178">
        <f t="shared" si="716"/>
        <v>0</v>
      </c>
      <c r="AJ371" s="86">
        <f t="shared" si="753"/>
        <v>0</v>
      </c>
      <c r="AK371" s="86">
        <f t="shared" si="753"/>
        <v>0</v>
      </c>
      <c r="AL371" s="86">
        <f t="shared" si="753"/>
        <v>0</v>
      </c>
      <c r="AM371" s="86">
        <f t="shared" si="753"/>
        <v>0</v>
      </c>
      <c r="AN371" s="86">
        <f t="shared" si="753"/>
        <v>0</v>
      </c>
      <c r="AO371" s="86">
        <f t="shared" si="753"/>
        <v>0</v>
      </c>
      <c r="AP371" s="86">
        <f t="shared" si="753"/>
        <v>0</v>
      </c>
      <c r="AQ371" s="86">
        <f t="shared" si="753"/>
        <v>0</v>
      </c>
      <c r="AR371" s="86">
        <f t="shared" si="753"/>
        <v>0</v>
      </c>
      <c r="AS371" s="86">
        <f t="shared" si="753"/>
        <v>0</v>
      </c>
      <c r="AT371" s="86">
        <f t="shared" si="753"/>
        <v>0</v>
      </c>
      <c r="AU371" s="86">
        <f t="shared" si="753"/>
        <v>0</v>
      </c>
      <c r="AV371" s="86">
        <f t="shared" si="682"/>
        <v>0</v>
      </c>
      <c r="AW371" s="93">
        <f t="shared" si="708"/>
        <v>0</v>
      </c>
      <c r="AY371" s="86">
        <f t="shared" si="709"/>
        <v>0</v>
      </c>
      <c r="AZ371" s="86">
        <f t="shared" si="710"/>
        <v>0</v>
      </c>
      <c r="BA371" s="86">
        <f t="shared" si="711"/>
        <v>0</v>
      </c>
      <c r="BB371" s="86">
        <f t="shared" si="712"/>
        <v>0</v>
      </c>
      <c r="BC371" s="86">
        <f t="shared" si="683"/>
        <v>0</v>
      </c>
      <c r="BD371" s="86">
        <f t="shared" si="713"/>
        <v>0</v>
      </c>
    </row>
    <row r="372" spans="2:56" s="124" customFormat="1" x14ac:dyDescent="0.3">
      <c r="B372" s="187" t="s">
        <v>188</v>
      </c>
      <c r="C372" s="188">
        <f>SUM(C373,C378,C381,C382,C383,C386,C387)</f>
        <v>0</v>
      </c>
      <c r="D372" s="189">
        <f>SUM(D373,D378,D381,D382,D383,D386,D387)</f>
        <v>0</v>
      </c>
      <c r="E372" s="190">
        <f t="shared" si="701"/>
        <v>0</v>
      </c>
      <c r="F372" s="188">
        <f>SUM(F373,F378,F381,F382,F383,F386,F387)</f>
        <v>0</v>
      </c>
      <c r="G372" s="189">
        <f>SUM(G373,G378,G381,G382,G383,G386,G387)</f>
        <v>0</v>
      </c>
      <c r="H372" s="190">
        <f t="shared" si="702"/>
        <v>0</v>
      </c>
      <c r="I372" s="188">
        <f>SUM(I373,I378,I381,I382,I383,I386,I387)</f>
        <v>0</v>
      </c>
      <c r="J372" s="191">
        <f>SUM(J373,J378,J381,J382,J383,J386,J387)</f>
        <v>0</v>
      </c>
      <c r="K372" s="192">
        <f t="shared" si="703"/>
        <v>0</v>
      </c>
      <c r="L372" s="188">
        <f>SUM(L373,L378,L381,L382,L383,L386,L387)</f>
        <v>0</v>
      </c>
      <c r="M372" s="191">
        <f>SUM(M373,M378,M381,M382,M383,M386,M387)</f>
        <v>0</v>
      </c>
      <c r="N372" s="193">
        <f>SUM(N373,N378,N381,N382,N383,N386,N387)</f>
        <v>0</v>
      </c>
      <c r="O372" s="188">
        <f t="shared" ref="O372:T372" si="754">SUM(O373,O378,O381,O382,O383,O386,O387)</f>
        <v>0</v>
      </c>
      <c r="P372" s="193">
        <f t="shared" si="754"/>
        <v>0</v>
      </c>
      <c r="Q372" s="194">
        <f t="shared" si="754"/>
        <v>0</v>
      </c>
      <c r="R372" s="195">
        <f t="shared" si="754"/>
        <v>0</v>
      </c>
      <c r="S372" s="195">
        <f t="shared" si="754"/>
        <v>0</v>
      </c>
      <c r="T372" s="196">
        <f t="shared" si="754"/>
        <v>0</v>
      </c>
      <c r="U372" s="121"/>
      <c r="V372" s="188">
        <f>SUM(V373,V378,V381,V382,V383,V386,V387)</f>
        <v>0</v>
      </c>
      <c r="W372" s="193">
        <f>SUM(W373,W378,W381,W382,W383,W386,W387)</f>
        <v>0</v>
      </c>
      <c r="X372" s="194">
        <f t="shared" si="705"/>
        <v>0</v>
      </c>
      <c r="Y372" s="195">
        <f>SUM(Y373,Y378,Y381,Y382,Y383,Y386,Y387)</f>
        <v>0</v>
      </c>
      <c r="Z372" s="195">
        <f>SUM(Z373,Z378,Z381,Z382,Z383,Z386,Z387)</f>
        <v>0</v>
      </c>
      <c r="AA372" s="196">
        <f t="shared" si="715"/>
        <v>0</v>
      </c>
      <c r="AB372" s="121"/>
      <c r="AC372" s="188">
        <f>SUM(AC373,AC378,AC381,AC382,AC383,AC386,AC387)</f>
        <v>0</v>
      </c>
      <c r="AD372" s="193">
        <f>SUM(AD373,AD378,AD381,AD382,AD383,AD386,AD387)</f>
        <v>0</v>
      </c>
      <c r="AE372" s="194">
        <f t="shared" si="706"/>
        <v>0</v>
      </c>
      <c r="AF372" s="195">
        <f>SUM(AF373,AF378,AF381,AF382,AF383,AF386,AF387)</f>
        <v>0</v>
      </c>
      <c r="AG372" s="195">
        <f>SUM(AG373,AG378,AG381,AG382,AG383,AG386,AG387)</f>
        <v>0</v>
      </c>
      <c r="AH372" s="196">
        <f t="shared" si="716"/>
        <v>0</v>
      </c>
      <c r="AJ372" s="191">
        <f t="shared" ref="AJ372:AU372" si="755">SUM(AJ373,AJ378,AJ381,AJ382,AJ383,AJ386,AJ387)</f>
        <v>0</v>
      </c>
      <c r="AK372" s="191">
        <f t="shared" si="755"/>
        <v>0</v>
      </c>
      <c r="AL372" s="191">
        <f t="shared" si="755"/>
        <v>0</v>
      </c>
      <c r="AM372" s="191">
        <f t="shared" si="755"/>
        <v>0</v>
      </c>
      <c r="AN372" s="191">
        <f t="shared" si="755"/>
        <v>0</v>
      </c>
      <c r="AO372" s="191">
        <f t="shared" si="755"/>
        <v>0</v>
      </c>
      <c r="AP372" s="191">
        <f t="shared" si="755"/>
        <v>0</v>
      </c>
      <c r="AQ372" s="191">
        <f t="shared" si="755"/>
        <v>0</v>
      </c>
      <c r="AR372" s="191">
        <f t="shared" si="755"/>
        <v>0</v>
      </c>
      <c r="AS372" s="191">
        <f t="shared" si="755"/>
        <v>0</v>
      </c>
      <c r="AT372" s="191">
        <f t="shared" si="755"/>
        <v>0</v>
      </c>
      <c r="AU372" s="191">
        <f t="shared" si="755"/>
        <v>0</v>
      </c>
      <c r="AV372" s="191">
        <f t="shared" si="682"/>
        <v>0</v>
      </c>
      <c r="AW372" s="197">
        <f t="shared" si="708"/>
        <v>0</v>
      </c>
      <c r="AX372" s="198"/>
      <c r="AY372" s="191">
        <f t="shared" si="709"/>
        <v>0</v>
      </c>
      <c r="AZ372" s="191">
        <f t="shared" si="710"/>
        <v>0</v>
      </c>
      <c r="BA372" s="191">
        <f t="shared" si="711"/>
        <v>0</v>
      </c>
      <c r="BB372" s="191">
        <f t="shared" si="712"/>
        <v>0</v>
      </c>
      <c r="BC372" s="191">
        <f t="shared" si="683"/>
        <v>0</v>
      </c>
      <c r="BD372" s="191">
        <f t="shared" si="713"/>
        <v>0</v>
      </c>
    </row>
    <row r="373" spans="2:56" x14ac:dyDescent="0.3">
      <c r="B373" s="176" t="s">
        <v>189</v>
      </c>
      <c r="C373" s="83">
        <f>SUM(C374,C376)</f>
        <v>0</v>
      </c>
      <c r="D373" s="84">
        <f>SUM(D374,D376)</f>
        <v>0</v>
      </c>
      <c r="E373" s="85">
        <f t="shared" si="701"/>
        <v>0</v>
      </c>
      <c r="F373" s="83">
        <f>SUM(F374,F376)</f>
        <v>0</v>
      </c>
      <c r="G373" s="84">
        <f>SUM(G374,G376)</f>
        <v>0</v>
      </c>
      <c r="H373" s="85">
        <f t="shared" si="702"/>
        <v>0</v>
      </c>
      <c r="I373" s="83">
        <f>SUM(I374,I376)</f>
        <v>0</v>
      </c>
      <c r="J373" s="86">
        <f>SUM(J374,J376)</f>
        <v>0</v>
      </c>
      <c r="K373" s="87">
        <f t="shared" si="703"/>
        <v>0</v>
      </c>
      <c r="L373" s="83">
        <f>SUM(L374,L376)</f>
        <v>0</v>
      </c>
      <c r="M373" s="86">
        <f>SUM(M374,M376)</f>
        <v>0</v>
      </c>
      <c r="N373" s="88">
        <f>SUM(N374,N376)</f>
        <v>0</v>
      </c>
      <c r="O373" s="83">
        <f t="shared" ref="O373:T373" si="756">SUM(O374,O376)</f>
        <v>0</v>
      </c>
      <c r="P373" s="88">
        <f t="shared" si="756"/>
        <v>0</v>
      </c>
      <c r="Q373" s="199">
        <f t="shared" si="756"/>
        <v>0</v>
      </c>
      <c r="R373" s="89">
        <f t="shared" si="756"/>
        <v>0</v>
      </c>
      <c r="S373" s="89">
        <f t="shared" si="756"/>
        <v>0</v>
      </c>
      <c r="T373" s="200">
        <f t="shared" si="756"/>
        <v>0</v>
      </c>
      <c r="U373" s="91"/>
      <c r="V373" s="83">
        <f>SUM(V374,V376)</f>
        <v>0</v>
      </c>
      <c r="W373" s="88">
        <f>SUM(W374,W376)</f>
        <v>0</v>
      </c>
      <c r="X373" s="199">
        <f t="shared" si="705"/>
        <v>0</v>
      </c>
      <c r="Y373" s="89">
        <f>SUM(Y374,Y376)</f>
        <v>0</v>
      </c>
      <c r="Z373" s="89">
        <f>SUM(Z374,Z376)</f>
        <v>0</v>
      </c>
      <c r="AA373" s="200">
        <f t="shared" si="715"/>
        <v>0</v>
      </c>
      <c r="AB373" s="91"/>
      <c r="AC373" s="83">
        <f>SUM(AC374,AC376)</f>
        <v>0</v>
      </c>
      <c r="AD373" s="88">
        <f>SUM(AD374,AD376)</f>
        <v>0</v>
      </c>
      <c r="AE373" s="199">
        <f t="shared" si="706"/>
        <v>0</v>
      </c>
      <c r="AF373" s="89">
        <f>SUM(AF374,AF376)</f>
        <v>0</v>
      </c>
      <c r="AG373" s="89">
        <f>SUM(AG374,AG376)</f>
        <v>0</v>
      </c>
      <c r="AH373" s="200">
        <f t="shared" si="716"/>
        <v>0</v>
      </c>
      <c r="AJ373" s="86">
        <f t="shared" ref="AJ373:AU373" si="757">SUM(AJ374,AJ376)</f>
        <v>0</v>
      </c>
      <c r="AK373" s="86">
        <f t="shared" si="757"/>
        <v>0</v>
      </c>
      <c r="AL373" s="86">
        <f t="shared" si="757"/>
        <v>0</v>
      </c>
      <c r="AM373" s="86">
        <f t="shared" si="757"/>
        <v>0</v>
      </c>
      <c r="AN373" s="86">
        <f t="shared" si="757"/>
        <v>0</v>
      </c>
      <c r="AO373" s="86">
        <f t="shared" si="757"/>
        <v>0</v>
      </c>
      <c r="AP373" s="86">
        <f t="shared" si="757"/>
        <v>0</v>
      </c>
      <c r="AQ373" s="86">
        <f t="shared" si="757"/>
        <v>0</v>
      </c>
      <c r="AR373" s="86">
        <f t="shared" si="757"/>
        <v>0</v>
      </c>
      <c r="AS373" s="86">
        <f t="shared" si="757"/>
        <v>0</v>
      </c>
      <c r="AT373" s="86">
        <f t="shared" si="757"/>
        <v>0</v>
      </c>
      <c r="AU373" s="86">
        <f t="shared" si="757"/>
        <v>0</v>
      </c>
      <c r="AV373" s="86">
        <f t="shared" si="682"/>
        <v>0</v>
      </c>
      <c r="AW373" s="93">
        <f t="shared" si="708"/>
        <v>0</v>
      </c>
      <c r="AY373" s="86">
        <f t="shared" si="709"/>
        <v>0</v>
      </c>
      <c r="AZ373" s="86">
        <f t="shared" si="710"/>
        <v>0</v>
      </c>
      <c r="BA373" s="86">
        <f t="shared" si="711"/>
        <v>0</v>
      </c>
      <c r="BB373" s="86">
        <f t="shared" si="712"/>
        <v>0</v>
      </c>
      <c r="BC373" s="86">
        <f t="shared" si="683"/>
        <v>0</v>
      </c>
      <c r="BD373" s="86">
        <f t="shared" si="713"/>
        <v>0</v>
      </c>
    </row>
    <row r="374" spans="2:56" x14ac:dyDescent="0.3">
      <c r="B374" s="179" t="s">
        <v>190</v>
      </c>
      <c r="C374" s="83">
        <f>SUM(C375)</f>
        <v>0</v>
      </c>
      <c r="D374" s="84">
        <f>SUM(D375)</f>
        <v>0</v>
      </c>
      <c r="E374" s="85">
        <f t="shared" si="701"/>
        <v>0</v>
      </c>
      <c r="F374" s="83">
        <f>SUM(F375)</f>
        <v>0</v>
      </c>
      <c r="G374" s="84">
        <f>SUM(G375)</f>
        <v>0</v>
      </c>
      <c r="H374" s="85">
        <f t="shared" si="702"/>
        <v>0</v>
      </c>
      <c r="I374" s="83">
        <f>SUM(I375)</f>
        <v>0</v>
      </c>
      <c r="J374" s="86">
        <f>SUM(J375)</f>
        <v>0</v>
      </c>
      <c r="K374" s="87">
        <f t="shared" si="703"/>
        <v>0</v>
      </c>
      <c r="L374" s="83">
        <f>SUM(L375)</f>
        <v>0</v>
      </c>
      <c r="M374" s="86">
        <f>SUM(M375)</f>
        <v>0</v>
      </c>
      <c r="N374" s="88">
        <f>SUM(N375)</f>
        <v>0</v>
      </c>
      <c r="O374" s="83">
        <f t="shared" ref="O374:T374" si="758">SUM(O375)</f>
        <v>0</v>
      </c>
      <c r="P374" s="88">
        <f t="shared" si="758"/>
        <v>0</v>
      </c>
      <c r="Q374" s="199">
        <f t="shared" si="758"/>
        <v>0</v>
      </c>
      <c r="R374" s="89">
        <f t="shared" si="758"/>
        <v>0</v>
      </c>
      <c r="S374" s="89">
        <f t="shared" si="758"/>
        <v>0</v>
      </c>
      <c r="T374" s="200">
        <f t="shared" si="758"/>
        <v>0</v>
      </c>
      <c r="U374" s="91"/>
      <c r="V374" s="83">
        <f>SUM(V375)</f>
        <v>0</v>
      </c>
      <c r="W374" s="88">
        <f>SUM(W375)</f>
        <v>0</v>
      </c>
      <c r="X374" s="199">
        <f t="shared" si="705"/>
        <v>0</v>
      </c>
      <c r="Y374" s="89">
        <f>SUM(Y375)</f>
        <v>0</v>
      </c>
      <c r="Z374" s="89">
        <f>SUM(Z375)</f>
        <v>0</v>
      </c>
      <c r="AA374" s="200">
        <f t="shared" si="715"/>
        <v>0</v>
      </c>
      <c r="AB374" s="91"/>
      <c r="AC374" s="83">
        <f>SUM(AC375)</f>
        <v>0</v>
      </c>
      <c r="AD374" s="88">
        <f>SUM(AD375)</f>
        <v>0</v>
      </c>
      <c r="AE374" s="199">
        <f t="shared" si="706"/>
        <v>0</v>
      </c>
      <c r="AF374" s="89">
        <f>SUM(AF375)</f>
        <v>0</v>
      </c>
      <c r="AG374" s="89">
        <f>SUM(AG375)</f>
        <v>0</v>
      </c>
      <c r="AH374" s="200">
        <f t="shared" si="716"/>
        <v>0</v>
      </c>
      <c r="AJ374" s="86">
        <f t="shared" ref="AJ374:AU374" si="759">SUM(AJ375)</f>
        <v>0</v>
      </c>
      <c r="AK374" s="86">
        <f t="shared" si="759"/>
        <v>0</v>
      </c>
      <c r="AL374" s="86">
        <f t="shared" si="759"/>
        <v>0</v>
      </c>
      <c r="AM374" s="86">
        <f t="shared" si="759"/>
        <v>0</v>
      </c>
      <c r="AN374" s="86">
        <f t="shared" si="759"/>
        <v>0</v>
      </c>
      <c r="AO374" s="86">
        <f t="shared" si="759"/>
        <v>0</v>
      </c>
      <c r="AP374" s="86">
        <f t="shared" si="759"/>
        <v>0</v>
      </c>
      <c r="AQ374" s="86">
        <f t="shared" si="759"/>
        <v>0</v>
      </c>
      <c r="AR374" s="86">
        <f t="shared" si="759"/>
        <v>0</v>
      </c>
      <c r="AS374" s="86">
        <f t="shared" si="759"/>
        <v>0</v>
      </c>
      <c r="AT374" s="86">
        <f t="shared" si="759"/>
        <v>0</v>
      </c>
      <c r="AU374" s="86">
        <f t="shared" si="759"/>
        <v>0</v>
      </c>
      <c r="AV374" s="86">
        <f t="shared" si="682"/>
        <v>0</v>
      </c>
      <c r="AW374" s="93">
        <f t="shared" si="708"/>
        <v>0</v>
      </c>
      <c r="AY374" s="86">
        <f t="shared" si="709"/>
        <v>0</v>
      </c>
      <c r="AZ374" s="86">
        <f t="shared" si="710"/>
        <v>0</v>
      </c>
      <c r="BA374" s="86">
        <f t="shared" si="711"/>
        <v>0</v>
      </c>
      <c r="BB374" s="86">
        <f t="shared" si="712"/>
        <v>0</v>
      </c>
      <c r="BC374" s="86">
        <f t="shared" si="683"/>
        <v>0</v>
      </c>
      <c r="BD374" s="86">
        <f t="shared" si="713"/>
        <v>0</v>
      </c>
    </row>
    <row r="375" spans="2:56" x14ac:dyDescent="0.3">
      <c r="B375" s="186" t="s">
        <v>191</v>
      </c>
      <c r="C375" s="180">
        <f>SUM(C579,C783)</f>
        <v>0</v>
      </c>
      <c r="D375" s="181">
        <f>SUM(D579,D783)</f>
        <v>0</v>
      </c>
      <c r="E375" s="182">
        <f t="shared" si="701"/>
        <v>0</v>
      </c>
      <c r="F375" s="180">
        <f>SUM(F579,F783)</f>
        <v>0</v>
      </c>
      <c r="G375" s="181">
        <f>SUM(G579,G783)</f>
        <v>0</v>
      </c>
      <c r="H375" s="182">
        <f t="shared" si="702"/>
        <v>0</v>
      </c>
      <c r="I375" s="180">
        <f>SUM(I579,I783)</f>
        <v>0</v>
      </c>
      <c r="J375" s="183">
        <f>SUM(J579,J783)</f>
        <v>0</v>
      </c>
      <c r="K375" s="184">
        <f t="shared" si="703"/>
        <v>0</v>
      </c>
      <c r="L375" s="180">
        <f>SUM(L579,L783)</f>
        <v>0</v>
      </c>
      <c r="M375" s="183">
        <f>SUM(M579,M783)</f>
        <v>0</v>
      </c>
      <c r="N375" s="185">
        <f>SUM(N579,N783)</f>
        <v>0</v>
      </c>
      <c r="O375" s="180">
        <f t="shared" ref="O375:T375" si="760">SUM(O579,O783)</f>
        <v>0</v>
      </c>
      <c r="P375" s="185">
        <f t="shared" si="760"/>
        <v>0</v>
      </c>
      <c r="Q375" s="177">
        <f t="shared" si="760"/>
        <v>0</v>
      </c>
      <c r="R375" s="185">
        <f t="shared" si="760"/>
        <v>0</v>
      </c>
      <c r="S375" s="185">
        <f t="shared" si="760"/>
        <v>0</v>
      </c>
      <c r="T375" s="178">
        <f t="shared" si="760"/>
        <v>0</v>
      </c>
      <c r="U375" s="157"/>
      <c r="V375" s="180">
        <f>SUM(V579,V783)</f>
        <v>0</v>
      </c>
      <c r="W375" s="185">
        <f>SUM(W579,W783)</f>
        <v>0</v>
      </c>
      <c r="X375" s="177">
        <f t="shared" si="705"/>
        <v>0</v>
      </c>
      <c r="Y375" s="185">
        <f>SUM(Y579,Y783)</f>
        <v>0</v>
      </c>
      <c r="Z375" s="185">
        <f>SUM(Z579,Z783)</f>
        <v>0</v>
      </c>
      <c r="AA375" s="178">
        <f t="shared" si="715"/>
        <v>0</v>
      </c>
      <c r="AB375" s="157"/>
      <c r="AC375" s="180">
        <f>SUM(AC579,AC783)</f>
        <v>0</v>
      </c>
      <c r="AD375" s="185">
        <f>SUM(AD579,AD783)</f>
        <v>0</v>
      </c>
      <c r="AE375" s="177">
        <f t="shared" si="706"/>
        <v>0</v>
      </c>
      <c r="AF375" s="185">
        <f>SUM(AF579,AF783)</f>
        <v>0</v>
      </c>
      <c r="AG375" s="185">
        <f>SUM(AG579,AG783)</f>
        <v>0</v>
      </c>
      <c r="AH375" s="178">
        <f t="shared" si="716"/>
        <v>0</v>
      </c>
      <c r="AJ375" s="86">
        <f t="shared" ref="AJ375:AU375" si="761">SUM(AJ579,AJ783)</f>
        <v>0</v>
      </c>
      <c r="AK375" s="86">
        <f t="shared" si="761"/>
        <v>0</v>
      </c>
      <c r="AL375" s="86">
        <f t="shared" si="761"/>
        <v>0</v>
      </c>
      <c r="AM375" s="86">
        <f t="shared" si="761"/>
        <v>0</v>
      </c>
      <c r="AN375" s="86">
        <f t="shared" si="761"/>
        <v>0</v>
      </c>
      <c r="AO375" s="86">
        <f t="shared" si="761"/>
        <v>0</v>
      </c>
      <c r="AP375" s="86">
        <f t="shared" si="761"/>
        <v>0</v>
      </c>
      <c r="AQ375" s="86">
        <f t="shared" si="761"/>
        <v>0</v>
      </c>
      <c r="AR375" s="86">
        <f t="shared" si="761"/>
        <v>0</v>
      </c>
      <c r="AS375" s="86">
        <f t="shared" si="761"/>
        <v>0</v>
      </c>
      <c r="AT375" s="86">
        <f t="shared" si="761"/>
        <v>0</v>
      </c>
      <c r="AU375" s="86">
        <f t="shared" si="761"/>
        <v>0</v>
      </c>
      <c r="AV375" s="86">
        <f t="shared" si="682"/>
        <v>0</v>
      </c>
      <c r="AW375" s="93">
        <f t="shared" si="708"/>
        <v>0</v>
      </c>
      <c r="AY375" s="86">
        <f t="shared" si="709"/>
        <v>0</v>
      </c>
      <c r="AZ375" s="86">
        <f t="shared" si="710"/>
        <v>0</v>
      </c>
      <c r="BA375" s="86">
        <f t="shared" si="711"/>
        <v>0</v>
      </c>
      <c r="BB375" s="86">
        <f t="shared" si="712"/>
        <v>0</v>
      </c>
      <c r="BC375" s="86">
        <f t="shared" si="683"/>
        <v>0</v>
      </c>
      <c r="BD375" s="86">
        <f t="shared" si="713"/>
        <v>0</v>
      </c>
    </row>
    <row r="376" spans="2:56" x14ac:dyDescent="0.3">
      <c r="B376" s="179" t="s">
        <v>192</v>
      </c>
      <c r="C376" s="83">
        <f>SUM(C377)</f>
        <v>0</v>
      </c>
      <c r="D376" s="84">
        <f>SUM(D377)</f>
        <v>0</v>
      </c>
      <c r="E376" s="85">
        <f t="shared" si="701"/>
        <v>0</v>
      </c>
      <c r="F376" s="83">
        <f>SUM(F377)</f>
        <v>0</v>
      </c>
      <c r="G376" s="84">
        <f>SUM(G377)</f>
        <v>0</v>
      </c>
      <c r="H376" s="85">
        <f t="shared" si="702"/>
        <v>0</v>
      </c>
      <c r="I376" s="83">
        <f>SUM(I377)</f>
        <v>0</v>
      </c>
      <c r="J376" s="86">
        <f>SUM(J377)</f>
        <v>0</v>
      </c>
      <c r="K376" s="87">
        <f t="shared" si="703"/>
        <v>0</v>
      </c>
      <c r="L376" s="83">
        <f>SUM(L377)</f>
        <v>0</v>
      </c>
      <c r="M376" s="86">
        <f>SUM(M377)</f>
        <v>0</v>
      </c>
      <c r="N376" s="88">
        <f>SUM(N377)</f>
        <v>0</v>
      </c>
      <c r="O376" s="83">
        <f t="shared" ref="O376:T376" si="762">SUM(O377)</f>
        <v>0</v>
      </c>
      <c r="P376" s="88">
        <f t="shared" si="762"/>
        <v>0</v>
      </c>
      <c r="Q376" s="199">
        <f t="shared" si="762"/>
        <v>0</v>
      </c>
      <c r="R376" s="89">
        <f t="shared" si="762"/>
        <v>0</v>
      </c>
      <c r="S376" s="89">
        <f t="shared" si="762"/>
        <v>0</v>
      </c>
      <c r="T376" s="200">
        <f t="shared" si="762"/>
        <v>0</v>
      </c>
      <c r="U376" s="91"/>
      <c r="V376" s="83">
        <f>SUM(V377)</f>
        <v>0</v>
      </c>
      <c r="W376" s="88">
        <f>SUM(W377)</f>
        <v>0</v>
      </c>
      <c r="X376" s="199">
        <f t="shared" si="705"/>
        <v>0</v>
      </c>
      <c r="Y376" s="89">
        <f>SUM(Y377)</f>
        <v>0</v>
      </c>
      <c r="Z376" s="89">
        <f>SUM(Z377)</f>
        <v>0</v>
      </c>
      <c r="AA376" s="200">
        <f t="shared" si="715"/>
        <v>0</v>
      </c>
      <c r="AB376" s="91"/>
      <c r="AC376" s="83">
        <f>SUM(AC377)</f>
        <v>0</v>
      </c>
      <c r="AD376" s="88">
        <f>SUM(AD377)</f>
        <v>0</v>
      </c>
      <c r="AE376" s="199">
        <f t="shared" si="706"/>
        <v>0</v>
      </c>
      <c r="AF376" s="89">
        <f>SUM(AF377)</f>
        <v>0</v>
      </c>
      <c r="AG376" s="89">
        <f>SUM(AG377)</f>
        <v>0</v>
      </c>
      <c r="AH376" s="200">
        <f t="shared" si="716"/>
        <v>0</v>
      </c>
      <c r="AJ376" s="86">
        <f t="shared" ref="AJ376:AU376" si="763">SUM(AJ377)</f>
        <v>0</v>
      </c>
      <c r="AK376" s="86">
        <f t="shared" si="763"/>
        <v>0</v>
      </c>
      <c r="AL376" s="86">
        <f t="shared" si="763"/>
        <v>0</v>
      </c>
      <c r="AM376" s="86">
        <f t="shared" si="763"/>
        <v>0</v>
      </c>
      <c r="AN376" s="86">
        <f t="shared" si="763"/>
        <v>0</v>
      </c>
      <c r="AO376" s="86">
        <f t="shared" si="763"/>
        <v>0</v>
      </c>
      <c r="AP376" s="86">
        <f t="shared" si="763"/>
        <v>0</v>
      </c>
      <c r="AQ376" s="86">
        <f t="shared" si="763"/>
        <v>0</v>
      </c>
      <c r="AR376" s="86">
        <f t="shared" si="763"/>
        <v>0</v>
      </c>
      <c r="AS376" s="86">
        <f t="shared" si="763"/>
        <v>0</v>
      </c>
      <c r="AT376" s="86">
        <f t="shared" si="763"/>
        <v>0</v>
      </c>
      <c r="AU376" s="86">
        <f t="shared" si="763"/>
        <v>0</v>
      </c>
      <c r="AV376" s="86">
        <f t="shared" si="682"/>
        <v>0</v>
      </c>
      <c r="AW376" s="93">
        <f t="shared" si="708"/>
        <v>0</v>
      </c>
      <c r="AY376" s="86">
        <f t="shared" si="709"/>
        <v>0</v>
      </c>
      <c r="AZ376" s="86">
        <f t="shared" si="710"/>
        <v>0</v>
      </c>
      <c r="BA376" s="86">
        <f t="shared" si="711"/>
        <v>0</v>
      </c>
      <c r="BB376" s="86">
        <f t="shared" si="712"/>
        <v>0</v>
      </c>
      <c r="BC376" s="86">
        <f t="shared" si="683"/>
        <v>0</v>
      </c>
      <c r="BD376" s="86">
        <f t="shared" si="713"/>
        <v>0</v>
      </c>
    </row>
    <row r="377" spans="2:56" x14ac:dyDescent="0.3">
      <c r="B377" s="186" t="s">
        <v>191</v>
      </c>
      <c r="C377" s="180">
        <f>SUM(C581,C785)</f>
        <v>0</v>
      </c>
      <c r="D377" s="181">
        <f>SUM(D581,D785)</f>
        <v>0</v>
      </c>
      <c r="E377" s="182">
        <f t="shared" si="701"/>
        <v>0</v>
      </c>
      <c r="F377" s="180">
        <f>SUM(F581,F785)</f>
        <v>0</v>
      </c>
      <c r="G377" s="181">
        <f>SUM(G581,G785)</f>
        <v>0</v>
      </c>
      <c r="H377" s="182">
        <f t="shared" si="702"/>
        <v>0</v>
      </c>
      <c r="I377" s="180">
        <f>SUM(I581,I785)</f>
        <v>0</v>
      </c>
      <c r="J377" s="183">
        <f>SUM(J581,J785)</f>
        <v>0</v>
      </c>
      <c r="K377" s="184">
        <f t="shared" si="703"/>
        <v>0</v>
      </c>
      <c r="L377" s="180">
        <f>SUM(L581,L785)</f>
        <v>0</v>
      </c>
      <c r="M377" s="183">
        <f>SUM(M581,M785)</f>
        <v>0</v>
      </c>
      <c r="N377" s="185">
        <f>SUM(N581,N785)</f>
        <v>0</v>
      </c>
      <c r="O377" s="180">
        <f t="shared" ref="O377:T377" si="764">SUM(O581,O785)</f>
        <v>0</v>
      </c>
      <c r="P377" s="185">
        <f t="shared" si="764"/>
        <v>0</v>
      </c>
      <c r="Q377" s="177">
        <f t="shared" si="764"/>
        <v>0</v>
      </c>
      <c r="R377" s="185">
        <f t="shared" si="764"/>
        <v>0</v>
      </c>
      <c r="S377" s="185">
        <f t="shared" si="764"/>
        <v>0</v>
      </c>
      <c r="T377" s="178">
        <f t="shared" si="764"/>
        <v>0</v>
      </c>
      <c r="U377" s="157"/>
      <c r="V377" s="180">
        <f>SUM(V581,V785)</f>
        <v>0</v>
      </c>
      <c r="W377" s="185">
        <f>SUM(W581,W785)</f>
        <v>0</v>
      </c>
      <c r="X377" s="177">
        <f t="shared" si="705"/>
        <v>0</v>
      </c>
      <c r="Y377" s="185">
        <f>SUM(Y581,Y785)</f>
        <v>0</v>
      </c>
      <c r="Z377" s="185">
        <f>SUM(Z581,Z785)</f>
        <v>0</v>
      </c>
      <c r="AA377" s="178">
        <f t="shared" si="715"/>
        <v>0</v>
      </c>
      <c r="AB377" s="157"/>
      <c r="AC377" s="180">
        <f>SUM(AC581,AC785)</f>
        <v>0</v>
      </c>
      <c r="AD377" s="185">
        <f>SUM(AD581,AD785)</f>
        <v>0</v>
      </c>
      <c r="AE377" s="177">
        <f t="shared" si="706"/>
        <v>0</v>
      </c>
      <c r="AF377" s="185">
        <f>SUM(AF581,AF785)</f>
        <v>0</v>
      </c>
      <c r="AG377" s="185">
        <f>SUM(AG581,AG785)</f>
        <v>0</v>
      </c>
      <c r="AH377" s="178">
        <f t="shared" si="716"/>
        <v>0</v>
      </c>
      <c r="AJ377" s="86">
        <f t="shared" ref="AJ377:AU377" si="765">SUM(AJ581,AJ785)</f>
        <v>0</v>
      </c>
      <c r="AK377" s="86">
        <f t="shared" si="765"/>
        <v>0</v>
      </c>
      <c r="AL377" s="86">
        <f t="shared" si="765"/>
        <v>0</v>
      </c>
      <c r="AM377" s="86">
        <f t="shared" si="765"/>
        <v>0</v>
      </c>
      <c r="AN377" s="86">
        <f t="shared" si="765"/>
        <v>0</v>
      </c>
      <c r="AO377" s="86">
        <f t="shared" si="765"/>
        <v>0</v>
      </c>
      <c r="AP377" s="86">
        <f t="shared" si="765"/>
        <v>0</v>
      </c>
      <c r="AQ377" s="86">
        <f t="shared" si="765"/>
        <v>0</v>
      </c>
      <c r="AR377" s="86">
        <f t="shared" si="765"/>
        <v>0</v>
      </c>
      <c r="AS377" s="86">
        <f t="shared" si="765"/>
        <v>0</v>
      </c>
      <c r="AT377" s="86">
        <f t="shared" si="765"/>
        <v>0</v>
      </c>
      <c r="AU377" s="86">
        <f t="shared" si="765"/>
        <v>0</v>
      </c>
      <c r="AV377" s="86">
        <f t="shared" si="682"/>
        <v>0</v>
      </c>
      <c r="AW377" s="93">
        <f t="shared" si="708"/>
        <v>0</v>
      </c>
      <c r="AY377" s="86">
        <f t="shared" si="709"/>
        <v>0</v>
      </c>
      <c r="AZ377" s="86">
        <f t="shared" si="710"/>
        <v>0</v>
      </c>
      <c r="BA377" s="86">
        <f t="shared" si="711"/>
        <v>0</v>
      </c>
      <c r="BB377" s="86">
        <f t="shared" si="712"/>
        <v>0</v>
      </c>
      <c r="BC377" s="86">
        <f t="shared" si="683"/>
        <v>0</v>
      </c>
      <c r="BD377" s="86">
        <f t="shared" si="713"/>
        <v>0</v>
      </c>
    </row>
    <row r="378" spans="2:56" x14ac:dyDescent="0.3">
      <c r="B378" s="176" t="s">
        <v>193</v>
      </c>
      <c r="C378" s="83">
        <f>SUM(C379,C380)</f>
        <v>0</v>
      </c>
      <c r="D378" s="84">
        <f>SUM(D379,D380)</f>
        <v>0</v>
      </c>
      <c r="E378" s="85">
        <f t="shared" si="701"/>
        <v>0</v>
      </c>
      <c r="F378" s="83">
        <f>SUM(F379,F380)</f>
        <v>0</v>
      </c>
      <c r="G378" s="84">
        <f>SUM(G379,G380)</f>
        <v>0</v>
      </c>
      <c r="H378" s="85">
        <f t="shared" si="702"/>
        <v>0</v>
      </c>
      <c r="I378" s="83">
        <f>SUM(I379,I380)</f>
        <v>0</v>
      </c>
      <c r="J378" s="86">
        <f>SUM(J379,J380)</f>
        <v>0</v>
      </c>
      <c r="K378" s="87">
        <f t="shared" si="703"/>
        <v>0</v>
      </c>
      <c r="L378" s="83">
        <f>SUM(L379,L380)</f>
        <v>0</v>
      </c>
      <c r="M378" s="86">
        <f>SUM(M379,M380)</f>
        <v>0</v>
      </c>
      <c r="N378" s="88">
        <f>SUM(N379,N380)</f>
        <v>0</v>
      </c>
      <c r="O378" s="83">
        <f t="shared" ref="O378:T378" si="766">SUM(O379,O380)</f>
        <v>0</v>
      </c>
      <c r="P378" s="88">
        <f t="shared" si="766"/>
        <v>0</v>
      </c>
      <c r="Q378" s="199">
        <f t="shared" si="766"/>
        <v>0</v>
      </c>
      <c r="R378" s="89">
        <f t="shared" si="766"/>
        <v>0</v>
      </c>
      <c r="S378" s="89">
        <f t="shared" si="766"/>
        <v>0</v>
      </c>
      <c r="T378" s="200">
        <f t="shared" si="766"/>
        <v>0</v>
      </c>
      <c r="U378" s="91"/>
      <c r="V378" s="83">
        <f>SUM(V379,V380)</f>
        <v>0</v>
      </c>
      <c r="W378" s="88">
        <f>SUM(W379,W380)</f>
        <v>0</v>
      </c>
      <c r="X378" s="199">
        <f t="shared" si="705"/>
        <v>0</v>
      </c>
      <c r="Y378" s="89">
        <f>SUM(Y379,Y380)</f>
        <v>0</v>
      </c>
      <c r="Z378" s="89">
        <f>SUM(Z379,Z380)</f>
        <v>0</v>
      </c>
      <c r="AA378" s="200">
        <f t="shared" si="715"/>
        <v>0</v>
      </c>
      <c r="AB378" s="91"/>
      <c r="AC378" s="83">
        <f>SUM(AC379,AC380)</f>
        <v>0</v>
      </c>
      <c r="AD378" s="88">
        <f>SUM(AD379,AD380)</f>
        <v>0</v>
      </c>
      <c r="AE378" s="199">
        <f t="shared" si="706"/>
        <v>0</v>
      </c>
      <c r="AF378" s="89">
        <f>SUM(AF379,AF380)</f>
        <v>0</v>
      </c>
      <c r="AG378" s="89">
        <f>SUM(AG379,AG380)</f>
        <v>0</v>
      </c>
      <c r="AH378" s="200">
        <f t="shared" si="716"/>
        <v>0</v>
      </c>
      <c r="AJ378" s="86">
        <f t="shared" ref="AJ378:AU378" si="767">SUM(AJ379,AJ380)</f>
        <v>0</v>
      </c>
      <c r="AK378" s="86">
        <f t="shared" si="767"/>
        <v>0</v>
      </c>
      <c r="AL378" s="86">
        <f t="shared" si="767"/>
        <v>0</v>
      </c>
      <c r="AM378" s="86">
        <f t="shared" si="767"/>
        <v>0</v>
      </c>
      <c r="AN378" s="86">
        <f t="shared" si="767"/>
        <v>0</v>
      </c>
      <c r="AO378" s="86">
        <f t="shared" si="767"/>
        <v>0</v>
      </c>
      <c r="AP378" s="86">
        <f t="shared" si="767"/>
        <v>0</v>
      </c>
      <c r="AQ378" s="86">
        <f t="shared" si="767"/>
        <v>0</v>
      </c>
      <c r="AR378" s="86">
        <f t="shared" si="767"/>
        <v>0</v>
      </c>
      <c r="AS378" s="86">
        <f t="shared" si="767"/>
        <v>0</v>
      </c>
      <c r="AT378" s="86">
        <f t="shared" si="767"/>
        <v>0</v>
      </c>
      <c r="AU378" s="86">
        <f t="shared" si="767"/>
        <v>0</v>
      </c>
      <c r="AV378" s="86">
        <f t="shared" si="682"/>
        <v>0</v>
      </c>
      <c r="AW378" s="93">
        <f t="shared" si="708"/>
        <v>0</v>
      </c>
      <c r="AY378" s="86">
        <f t="shared" si="709"/>
        <v>0</v>
      </c>
      <c r="AZ378" s="86">
        <f t="shared" si="710"/>
        <v>0</v>
      </c>
      <c r="BA378" s="86">
        <f t="shared" si="711"/>
        <v>0</v>
      </c>
      <c r="BB378" s="86">
        <f t="shared" si="712"/>
        <v>0</v>
      </c>
      <c r="BC378" s="86">
        <f t="shared" si="683"/>
        <v>0</v>
      </c>
      <c r="BD378" s="86">
        <f t="shared" si="713"/>
        <v>0</v>
      </c>
    </row>
    <row r="379" spans="2:56" x14ac:dyDescent="0.3">
      <c r="B379" s="179" t="s">
        <v>194</v>
      </c>
      <c r="C379" s="83">
        <f t="shared" ref="C379:D382" si="768">SUM(C583,C787)</f>
        <v>0</v>
      </c>
      <c r="D379" s="84">
        <f t="shared" si="768"/>
        <v>0</v>
      </c>
      <c r="E379" s="85">
        <f t="shared" si="701"/>
        <v>0</v>
      </c>
      <c r="F379" s="83">
        <f t="shared" ref="F379:G382" si="769">SUM(F583,F787)</f>
        <v>0</v>
      </c>
      <c r="G379" s="84">
        <f t="shared" si="769"/>
        <v>0</v>
      </c>
      <c r="H379" s="85">
        <f t="shared" si="702"/>
        <v>0</v>
      </c>
      <c r="I379" s="83">
        <f t="shared" ref="I379:J382" si="770">SUM(I583,I787)</f>
        <v>0</v>
      </c>
      <c r="J379" s="86">
        <f t="shared" si="770"/>
        <v>0</v>
      </c>
      <c r="K379" s="87">
        <f t="shared" si="703"/>
        <v>0</v>
      </c>
      <c r="L379" s="83">
        <f>SUM(L583,L787)</f>
        <v>0</v>
      </c>
      <c r="M379" s="86">
        <f t="shared" ref="M379:T382" si="771">SUM(M583,M787)</f>
        <v>0</v>
      </c>
      <c r="N379" s="88">
        <f t="shared" si="771"/>
        <v>0</v>
      </c>
      <c r="O379" s="83">
        <f t="shared" si="771"/>
        <v>0</v>
      </c>
      <c r="P379" s="88">
        <f t="shared" si="771"/>
        <v>0</v>
      </c>
      <c r="Q379" s="199">
        <f t="shared" si="771"/>
        <v>0</v>
      </c>
      <c r="R379" s="89">
        <f t="shared" si="771"/>
        <v>0</v>
      </c>
      <c r="S379" s="89">
        <f t="shared" si="771"/>
        <v>0</v>
      </c>
      <c r="T379" s="200">
        <f t="shared" si="771"/>
        <v>0</v>
      </c>
      <c r="U379" s="91"/>
      <c r="V379" s="83">
        <f t="shared" ref="V379:W382" si="772">SUM(V583,V787)</f>
        <v>0</v>
      </c>
      <c r="W379" s="88">
        <f t="shared" si="772"/>
        <v>0</v>
      </c>
      <c r="X379" s="199">
        <f t="shared" si="705"/>
        <v>0</v>
      </c>
      <c r="Y379" s="89">
        <f t="shared" ref="Y379:Z382" si="773">SUM(Y583,Y787)</f>
        <v>0</v>
      </c>
      <c r="Z379" s="89">
        <f t="shared" si="773"/>
        <v>0</v>
      </c>
      <c r="AA379" s="200">
        <f t="shared" si="715"/>
        <v>0</v>
      </c>
      <c r="AB379" s="91"/>
      <c r="AC379" s="83">
        <f t="shared" ref="AC379:AD382" si="774">SUM(AC583,AC787)</f>
        <v>0</v>
      </c>
      <c r="AD379" s="88">
        <f t="shared" si="774"/>
        <v>0</v>
      </c>
      <c r="AE379" s="199">
        <f t="shared" si="706"/>
        <v>0</v>
      </c>
      <c r="AF379" s="89">
        <f t="shared" ref="AF379:AG382" si="775">SUM(AF583,AF787)</f>
        <v>0</v>
      </c>
      <c r="AG379" s="89">
        <f t="shared" si="775"/>
        <v>0</v>
      </c>
      <c r="AH379" s="200">
        <f t="shared" si="716"/>
        <v>0</v>
      </c>
      <c r="AJ379" s="86">
        <f t="shared" ref="AJ379:AU382" si="776">SUM(AJ583,AJ787)</f>
        <v>0</v>
      </c>
      <c r="AK379" s="86">
        <f t="shared" si="776"/>
        <v>0</v>
      </c>
      <c r="AL379" s="86">
        <f t="shared" si="776"/>
        <v>0</v>
      </c>
      <c r="AM379" s="86">
        <f t="shared" si="776"/>
        <v>0</v>
      </c>
      <c r="AN379" s="86">
        <f t="shared" si="776"/>
        <v>0</v>
      </c>
      <c r="AO379" s="86">
        <f t="shared" si="776"/>
        <v>0</v>
      </c>
      <c r="AP379" s="86">
        <f t="shared" si="776"/>
        <v>0</v>
      </c>
      <c r="AQ379" s="86">
        <f t="shared" si="776"/>
        <v>0</v>
      </c>
      <c r="AR379" s="86">
        <f t="shared" si="776"/>
        <v>0</v>
      </c>
      <c r="AS379" s="86">
        <f t="shared" si="776"/>
        <v>0</v>
      </c>
      <c r="AT379" s="86">
        <f t="shared" si="776"/>
        <v>0</v>
      </c>
      <c r="AU379" s="86">
        <f t="shared" si="776"/>
        <v>0</v>
      </c>
      <c r="AV379" s="86">
        <f t="shared" si="682"/>
        <v>0</v>
      </c>
      <c r="AW379" s="93">
        <f t="shared" si="708"/>
        <v>0</v>
      </c>
      <c r="AY379" s="86">
        <f t="shared" si="709"/>
        <v>0</v>
      </c>
      <c r="AZ379" s="86">
        <f t="shared" si="710"/>
        <v>0</v>
      </c>
      <c r="BA379" s="86">
        <f t="shared" si="711"/>
        <v>0</v>
      </c>
      <c r="BB379" s="86">
        <f t="shared" si="712"/>
        <v>0</v>
      </c>
      <c r="BC379" s="86">
        <f t="shared" si="683"/>
        <v>0</v>
      </c>
      <c r="BD379" s="86">
        <f t="shared" si="713"/>
        <v>0</v>
      </c>
    </row>
    <row r="380" spans="2:56" x14ac:dyDescent="0.3">
      <c r="B380" s="179" t="s">
        <v>195</v>
      </c>
      <c r="C380" s="83">
        <f t="shared" si="768"/>
        <v>0</v>
      </c>
      <c r="D380" s="84">
        <f t="shared" si="768"/>
        <v>0</v>
      </c>
      <c r="E380" s="85">
        <f t="shared" si="701"/>
        <v>0</v>
      </c>
      <c r="F380" s="83">
        <f t="shared" si="769"/>
        <v>0</v>
      </c>
      <c r="G380" s="84">
        <f t="shared" si="769"/>
        <v>0</v>
      </c>
      <c r="H380" s="85">
        <f t="shared" si="702"/>
        <v>0</v>
      </c>
      <c r="I380" s="83">
        <f t="shared" si="770"/>
        <v>0</v>
      </c>
      <c r="J380" s="86">
        <f t="shared" si="770"/>
        <v>0</v>
      </c>
      <c r="K380" s="87">
        <f t="shared" si="703"/>
        <v>0</v>
      </c>
      <c r="L380" s="83">
        <f>SUM(L584,L788)</f>
        <v>0</v>
      </c>
      <c r="M380" s="86">
        <f t="shared" si="771"/>
        <v>0</v>
      </c>
      <c r="N380" s="88">
        <f t="shared" si="771"/>
        <v>0</v>
      </c>
      <c r="O380" s="83">
        <f t="shared" si="771"/>
        <v>0</v>
      </c>
      <c r="P380" s="88">
        <f t="shared" si="771"/>
        <v>0</v>
      </c>
      <c r="Q380" s="199">
        <f t="shared" si="771"/>
        <v>0</v>
      </c>
      <c r="R380" s="89">
        <f t="shared" si="771"/>
        <v>0</v>
      </c>
      <c r="S380" s="89">
        <f t="shared" si="771"/>
        <v>0</v>
      </c>
      <c r="T380" s="200">
        <f t="shared" si="771"/>
        <v>0</v>
      </c>
      <c r="U380" s="91"/>
      <c r="V380" s="83">
        <f t="shared" si="772"/>
        <v>0</v>
      </c>
      <c r="W380" s="88">
        <f t="shared" si="772"/>
        <v>0</v>
      </c>
      <c r="X380" s="199">
        <f t="shared" si="705"/>
        <v>0</v>
      </c>
      <c r="Y380" s="89">
        <f t="shared" si="773"/>
        <v>0</v>
      </c>
      <c r="Z380" s="89">
        <f t="shared" si="773"/>
        <v>0</v>
      </c>
      <c r="AA380" s="200">
        <f t="shared" si="715"/>
        <v>0</v>
      </c>
      <c r="AB380" s="91"/>
      <c r="AC380" s="83">
        <f t="shared" si="774"/>
        <v>0</v>
      </c>
      <c r="AD380" s="88">
        <f t="shared" si="774"/>
        <v>0</v>
      </c>
      <c r="AE380" s="199">
        <f t="shared" si="706"/>
        <v>0</v>
      </c>
      <c r="AF380" s="89">
        <f t="shared" si="775"/>
        <v>0</v>
      </c>
      <c r="AG380" s="89">
        <f t="shared" si="775"/>
        <v>0</v>
      </c>
      <c r="AH380" s="200">
        <f t="shared" si="716"/>
        <v>0</v>
      </c>
      <c r="AJ380" s="86">
        <f t="shared" si="776"/>
        <v>0</v>
      </c>
      <c r="AK380" s="86">
        <f t="shared" si="776"/>
        <v>0</v>
      </c>
      <c r="AL380" s="86">
        <f t="shared" si="776"/>
        <v>0</v>
      </c>
      <c r="AM380" s="86">
        <f t="shared" si="776"/>
        <v>0</v>
      </c>
      <c r="AN380" s="86">
        <f t="shared" si="776"/>
        <v>0</v>
      </c>
      <c r="AO380" s="86">
        <f t="shared" si="776"/>
        <v>0</v>
      </c>
      <c r="AP380" s="86">
        <f t="shared" si="776"/>
        <v>0</v>
      </c>
      <c r="AQ380" s="86">
        <f t="shared" si="776"/>
        <v>0</v>
      </c>
      <c r="AR380" s="86">
        <f t="shared" si="776"/>
        <v>0</v>
      </c>
      <c r="AS380" s="86">
        <f t="shared" si="776"/>
        <v>0</v>
      </c>
      <c r="AT380" s="86">
        <f t="shared" si="776"/>
        <v>0</v>
      </c>
      <c r="AU380" s="86">
        <f t="shared" si="776"/>
        <v>0</v>
      </c>
      <c r="AV380" s="86">
        <f t="shared" si="682"/>
        <v>0</v>
      </c>
      <c r="AW380" s="93">
        <f t="shared" si="708"/>
        <v>0</v>
      </c>
      <c r="AY380" s="86">
        <f t="shared" si="709"/>
        <v>0</v>
      </c>
      <c r="AZ380" s="86">
        <f t="shared" si="710"/>
        <v>0</v>
      </c>
      <c r="BA380" s="86">
        <f t="shared" si="711"/>
        <v>0</v>
      </c>
      <c r="BB380" s="86">
        <f t="shared" si="712"/>
        <v>0</v>
      </c>
      <c r="BC380" s="86">
        <f t="shared" si="683"/>
        <v>0</v>
      </c>
      <c r="BD380" s="86">
        <f t="shared" si="713"/>
        <v>0</v>
      </c>
    </row>
    <row r="381" spans="2:56" x14ac:dyDescent="0.3">
      <c r="B381" s="176" t="s">
        <v>196</v>
      </c>
      <c r="C381" s="83">
        <f t="shared" si="768"/>
        <v>0</v>
      </c>
      <c r="D381" s="84">
        <f t="shared" si="768"/>
        <v>0</v>
      </c>
      <c r="E381" s="85">
        <f t="shared" si="701"/>
        <v>0</v>
      </c>
      <c r="F381" s="83">
        <f t="shared" si="769"/>
        <v>0</v>
      </c>
      <c r="G381" s="84">
        <f t="shared" si="769"/>
        <v>0</v>
      </c>
      <c r="H381" s="85">
        <f t="shared" si="702"/>
        <v>0</v>
      </c>
      <c r="I381" s="83">
        <f t="shared" si="770"/>
        <v>0</v>
      </c>
      <c r="J381" s="86">
        <f t="shared" si="770"/>
        <v>0</v>
      </c>
      <c r="K381" s="87">
        <f t="shared" si="703"/>
        <v>0</v>
      </c>
      <c r="L381" s="83">
        <f>SUM(L585,L789)</f>
        <v>0</v>
      </c>
      <c r="M381" s="86">
        <f t="shared" si="771"/>
        <v>0</v>
      </c>
      <c r="N381" s="88">
        <f t="shared" si="771"/>
        <v>0</v>
      </c>
      <c r="O381" s="83">
        <f t="shared" si="771"/>
        <v>0</v>
      </c>
      <c r="P381" s="88">
        <f t="shared" si="771"/>
        <v>0</v>
      </c>
      <c r="Q381" s="199">
        <f t="shared" si="771"/>
        <v>0</v>
      </c>
      <c r="R381" s="89">
        <f t="shared" si="771"/>
        <v>0</v>
      </c>
      <c r="S381" s="89">
        <f t="shared" si="771"/>
        <v>0</v>
      </c>
      <c r="T381" s="200">
        <f t="shared" si="771"/>
        <v>0</v>
      </c>
      <c r="U381" s="91"/>
      <c r="V381" s="83">
        <f t="shared" si="772"/>
        <v>0</v>
      </c>
      <c r="W381" s="88">
        <f t="shared" si="772"/>
        <v>0</v>
      </c>
      <c r="X381" s="199">
        <f t="shared" si="705"/>
        <v>0</v>
      </c>
      <c r="Y381" s="89">
        <f t="shared" si="773"/>
        <v>0</v>
      </c>
      <c r="Z381" s="89">
        <f t="shared" si="773"/>
        <v>0</v>
      </c>
      <c r="AA381" s="200">
        <f t="shared" si="715"/>
        <v>0</v>
      </c>
      <c r="AB381" s="91"/>
      <c r="AC381" s="83">
        <f t="shared" si="774"/>
        <v>0</v>
      </c>
      <c r="AD381" s="88">
        <f t="shared" si="774"/>
        <v>0</v>
      </c>
      <c r="AE381" s="199">
        <f t="shared" si="706"/>
        <v>0</v>
      </c>
      <c r="AF381" s="89">
        <f t="shared" si="775"/>
        <v>0</v>
      </c>
      <c r="AG381" s="89">
        <f t="shared" si="775"/>
        <v>0</v>
      </c>
      <c r="AH381" s="200">
        <f t="shared" si="716"/>
        <v>0</v>
      </c>
      <c r="AJ381" s="86">
        <f t="shared" si="776"/>
        <v>0</v>
      </c>
      <c r="AK381" s="86">
        <f t="shared" si="776"/>
        <v>0</v>
      </c>
      <c r="AL381" s="86">
        <f t="shared" si="776"/>
        <v>0</v>
      </c>
      <c r="AM381" s="86">
        <f t="shared" si="776"/>
        <v>0</v>
      </c>
      <c r="AN381" s="86">
        <f t="shared" si="776"/>
        <v>0</v>
      </c>
      <c r="AO381" s="86">
        <f t="shared" si="776"/>
        <v>0</v>
      </c>
      <c r="AP381" s="86">
        <f t="shared" si="776"/>
        <v>0</v>
      </c>
      <c r="AQ381" s="86">
        <f t="shared" si="776"/>
        <v>0</v>
      </c>
      <c r="AR381" s="86">
        <f t="shared" si="776"/>
        <v>0</v>
      </c>
      <c r="AS381" s="86">
        <f t="shared" si="776"/>
        <v>0</v>
      </c>
      <c r="AT381" s="86">
        <f t="shared" si="776"/>
        <v>0</v>
      </c>
      <c r="AU381" s="86">
        <f t="shared" si="776"/>
        <v>0</v>
      </c>
      <c r="AV381" s="86">
        <f t="shared" si="682"/>
        <v>0</v>
      </c>
      <c r="AW381" s="93">
        <f t="shared" si="708"/>
        <v>0</v>
      </c>
      <c r="AY381" s="86">
        <f t="shared" si="709"/>
        <v>0</v>
      </c>
      <c r="AZ381" s="86">
        <f t="shared" si="710"/>
        <v>0</v>
      </c>
      <c r="BA381" s="86">
        <f t="shared" si="711"/>
        <v>0</v>
      </c>
      <c r="BB381" s="86">
        <f t="shared" si="712"/>
        <v>0</v>
      </c>
      <c r="BC381" s="86">
        <f t="shared" si="683"/>
        <v>0</v>
      </c>
      <c r="BD381" s="86">
        <f t="shared" si="713"/>
        <v>0</v>
      </c>
    </row>
    <row r="382" spans="2:56" x14ac:dyDescent="0.3">
      <c r="B382" s="176" t="s">
        <v>197</v>
      </c>
      <c r="C382" s="83">
        <f t="shared" si="768"/>
        <v>0</v>
      </c>
      <c r="D382" s="84">
        <f t="shared" si="768"/>
        <v>0</v>
      </c>
      <c r="E382" s="85">
        <f t="shared" si="701"/>
        <v>0</v>
      </c>
      <c r="F382" s="83">
        <f t="shared" si="769"/>
        <v>0</v>
      </c>
      <c r="G382" s="84">
        <f t="shared" si="769"/>
        <v>0</v>
      </c>
      <c r="H382" s="85">
        <f t="shared" si="702"/>
        <v>0</v>
      </c>
      <c r="I382" s="83">
        <f t="shared" si="770"/>
        <v>0</v>
      </c>
      <c r="J382" s="86">
        <f t="shared" si="770"/>
        <v>0</v>
      </c>
      <c r="K382" s="87">
        <f t="shared" si="703"/>
        <v>0</v>
      </c>
      <c r="L382" s="83">
        <f>SUM(L586,L790)</f>
        <v>0</v>
      </c>
      <c r="M382" s="86">
        <f t="shared" si="771"/>
        <v>0</v>
      </c>
      <c r="N382" s="88">
        <f t="shared" si="771"/>
        <v>0</v>
      </c>
      <c r="O382" s="83">
        <f t="shared" si="771"/>
        <v>0</v>
      </c>
      <c r="P382" s="88">
        <f t="shared" si="771"/>
        <v>0</v>
      </c>
      <c r="Q382" s="199">
        <f t="shared" si="771"/>
        <v>0</v>
      </c>
      <c r="R382" s="89">
        <f t="shared" si="771"/>
        <v>0</v>
      </c>
      <c r="S382" s="89">
        <f t="shared" si="771"/>
        <v>0</v>
      </c>
      <c r="T382" s="200">
        <f t="shared" si="771"/>
        <v>0</v>
      </c>
      <c r="U382" s="91"/>
      <c r="V382" s="83">
        <f t="shared" si="772"/>
        <v>0</v>
      </c>
      <c r="W382" s="88">
        <f t="shared" si="772"/>
        <v>0</v>
      </c>
      <c r="X382" s="199">
        <f t="shared" si="705"/>
        <v>0</v>
      </c>
      <c r="Y382" s="89">
        <f t="shared" si="773"/>
        <v>0</v>
      </c>
      <c r="Z382" s="89">
        <f t="shared" si="773"/>
        <v>0</v>
      </c>
      <c r="AA382" s="200">
        <f t="shared" si="715"/>
        <v>0</v>
      </c>
      <c r="AB382" s="91"/>
      <c r="AC382" s="83">
        <f t="shared" si="774"/>
        <v>0</v>
      </c>
      <c r="AD382" s="88">
        <f t="shared" si="774"/>
        <v>0</v>
      </c>
      <c r="AE382" s="199">
        <f t="shared" si="706"/>
        <v>0</v>
      </c>
      <c r="AF382" s="89">
        <f t="shared" si="775"/>
        <v>0</v>
      </c>
      <c r="AG382" s="89">
        <f t="shared" si="775"/>
        <v>0</v>
      </c>
      <c r="AH382" s="200">
        <f t="shared" si="716"/>
        <v>0</v>
      </c>
      <c r="AJ382" s="86">
        <f t="shared" si="776"/>
        <v>0</v>
      </c>
      <c r="AK382" s="86">
        <f t="shared" si="776"/>
        <v>0</v>
      </c>
      <c r="AL382" s="86">
        <f t="shared" si="776"/>
        <v>0</v>
      </c>
      <c r="AM382" s="86">
        <f t="shared" si="776"/>
        <v>0</v>
      </c>
      <c r="AN382" s="86">
        <f t="shared" si="776"/>
        <v>0</v>
      </c>
      <c r="AO382" s="86">
        <f t="shared" si="776"/>
        <v>0</v>
      </c>
      <c r="AP382" s="86">
        <f t="shared" si="776"/>
        <v>0</v>
      </c>
      <c r="AQ382" s="86">
        <f t="shared" si="776"/>
        <v>0</v>
      </c>
      <c r="AR382" s="86">
        <f t="shared" si="776"/>
        <v>0</v>
      </c>
      <c r="AS382" s="86">
        <f t="shared" si="776"/>
        <v>0</v>
      </c>
      <c r="AT382" s="86">
        <f t="shared" si="776"/>
        <v>0</v>
      </c>
      <c r="AU382" s="86">
        <f t="shared" si="776"/>
        <v>0</v>
      </c>
      <c r="AV382" s="86">
        <f t="shared" si="682"/>
        <v>0</v>
      </c>
      <c r="AW382" s="93">
        <f t="shared" si="708"/>
        <v>0</v>
      </c>
      <c r="AY382" s="86">
        <f t="shared" si="709"/>
        <v>0</v>
      </c>
      <c r="AZ382" s="86">
        <f t="shared" si="710"/>
        <v>0</v>
      </c>
      <c r="BA382" s="86">
        <f t="shared" si="711"/>
        <v>0</v>
      </c>
      <c r="BB382" s="86">
        <f t="shared" si="712"/>
        <v>0</v>
      </c>
      <c r="BC382" s="86">
        <f t="shared" si="683"/>
        <v>0</v>
      </c>
      <c r="BD382" s="86">
        <f t="shared" si="713"/>
        <v>0</v>
      </c>
    </row>
    <row r="383" spans="2:56" x14ac:dyDescent="0.3">
      <c r="B383" s="176" t="s">
        <v>198</v>
      </c>
      <c r="C383" s="83">
        <f>SUM(C384,C385)</f>
        <v>0</v>
      </c>
      <c r="D383" s="84">
        <f>SUM(D384,D385)</f>
        <v>0</v>
      </c>
      <c r="E383" s="85">
        <f t="shared" si="701"/>
        <v>0</v>
      </c>
      <c r="F383" s="83">
        <f>SUM(F384,F385)</f>
        <v>0</v>
      </c>
      <c r="G383" s="84">
        <f>SUM(G384,G385)</f>
        <v>0</v>
      </c>
      <c r="H383" s="85">
        <f t="shared" si="702"/>
        <v>0</v>
      </c>
      <c r="I383" s="83">
        <f>SUM(I384,I385)</f>
        <v>0</v>
      </c>
      <c r="J383" s="86">
        <f>SUM(J384,J385)</f>
        <v>0</v>
      </c>
      <c r="K383" s="87">
        <f t="shared" si="703"/>
        <v>0</v>
      </c>
      <c r="L383" s="83">
        <f>SUM(L384,L385)</f>
        <v>0</v>
      </c>
      <c r="M383" s="86">
        <f>SUM(M384,M385)</f>
        <v>0</v>
      </c>
      <c r="N383" s="88">
        <f>SUM(N384,N385)</f>
        <v>0</v>
      </c>
      <c r="O383" s="83">
        <f t="shared" ref="O383:T383" si="777">SUM(O384,O385)</f>
        <v>0</v>
      </c>
      <c r="P383" s="88">
        <f t="shared" si="777"/>
        <v>0</v>
      </c>
      <c r="Q383" s="199">
        <f t="shared" si="777"/>
        <v>0</v>
      </c>
      <c r="R383" s="89">
        <f t="shared" si="777"/>
        <v>0</v>
      </c>
      <c r="S383" s="89">
        <f t="shared" si="777"/>
        <v>0</v>
      </c>
      <c r="T383" s="200">
        <f t="shared" si="777"/>
        <v>0</v>
      </c>
      <c r="U383" s="91"/>
      <c r="V383" s="83">
        <f>SUM(V384,V385)</f>
        <v>0</v>
      </c>
      <c r="W383" s="88">
        <f>SUM(W384,W385)</f>
        <v>0</v>
      </c>
      <c r="X383" s="199">
        <f t="shared" si="705"/>
        <v>0</v>
      </c>
      <c r="Y383" s="89">
        <f>SUM(Y384,Y385)</f>
        <v>0</v>
      </c>
      <c r="Z383" s="89">
        <f>SUM(Z384,Z385)</f>
        <v>0</v>
      </c>
      <c r="AA383" s="200">
        <f t="shared" si="715"/>
        <v>0</v>
      </c>
      <c r="AB383" s="91"/>
      <c r="AC383" s="83">
        <f>SUM(AC384,AC385)</f>
        <v>0</v>
      </c>
      <c r="AD383" s="88">
        <f>SUM(AD384,AD385)</f>
        <v>0</v>
      </c>
      <c r="AE383" s="199">
        <f t="shared" si="706"/>
        <v>0</v>
      </c>
      <c r="AF383" s="89">
        <f>SUM(AF384,AF385)</f>
        <v>0</v>
      </c>
      <c r="AG383" s="89">
        <f>SUM(AG384,AG385)</f>
        <v>0</v>
      </c>
      <c r="AH383" s="200">
        <f t="shared" si="716"/>
        <v>0</v>
      </c>
      <c r="AJ383" s="86">
        <f t="shared" ref="AJ383:AU383" si="778">SUM(AJ384,AJ385)</f>
        <v>0</v>
      </c>
      <c r="AK383" s="86">
        <f t="shared" si="778"/>
        <v>0</v>
      </c>
      <c r="AL383" s="86">
        <f t="shared" si="778"/>
        <v>0</v>
      </c>
      <c r="AM383" s="86">
        <f t="shared" si="778"/>
        <v>0</v>
      </c>
      <c r="AN383" s="86">
        <f t="shared" si="778"/>
        <v>0</v>
      </c>
      <c r="AO383" s="86">
        <f t="shared" si="778"/>
        <v>0</v>
      </c>
      <c r="AP383" s="86">
        <f t="shared" si="778"/>
        <v>0</v>
      </c>
      <c r="AQ383" s="86">
        <f t="shared" si="778"/>
        <v>0</v>
      </c>
      <c r="AR383" s="86">
        <f t="shared" si="778"/>
        <v>0</v>
      </c>
      <c r="AS383" s="86">
        <f t="shared" si="778"/>
        <v>0</v>
      </c>
      <c r="AT383" s="86">
        <f t="shared" si="778"/>
        <v>0</v>
      </c>
      <c r="AU383" s="86">
        <f t="shared" si="778"/>
        <v>0</v>
      </c>
      <c r="AV383" s="86">
        <f t="shared" si="682"/>
        <v>0</v>
      </c>
      <c r="AW383" s="93">
        <f t="shared" si="708"/>
        <v>0</v>
      </c>
      <c r="AY383" s="86">
        <f t="shared" si="709"/>
        <v>0</v>
      </c>
      <c r="AZ383" s="86">
        <f t="shared" si="710"/>
        <v>0</v>
      </c>
      <c r="BA383" s="86">
        <f t="shared" si="711"/>
        <v>0</v>
      </c>
      <c r="BB383" s="86">
        <f t="shared" si="712"/>
        <v>0</v>
      </c>
      <c r="BC383" s="86">
        <f t="shared" si="683"/>
        <v>0</v>
      </c>
      <c r="BD383" s="86">
        <f t="shared" si="713"/>
        <v>0</v>
      </c>
    </row>
    <row r="384" spans="2:56" x14ac:dyDescent="0.3">
      <c r="B384" s="179" t="s">
        <v>199</v>
      </c>
      <c r="C384" s="83">
        <f t="shared" ref="C384:D386" si="779">SUM(C588,C792)</f>
        <v>0</v>
      </c>
      <c r="D384" s="84">
        <f t="shared" si="779"/>
        <v>0</v>
      </c>
      <c r="E384" s="85">
        <f t="shared" si="701"/>
        <v>0</v>
      </c>
      <c r="F384" s="83">
        <f t="shared" ref="F384:G386" si="780">SUM(F588,F792)</f>
        <v>0</v>
      </c>
      <c r="G384" s="84">
        <f t="shared" si="780"/>
        <v>0</v>
      </c>
      <c r="H384" s="85">
        <f t="shared" si="702"/>
        <v>0</v>
      </c>
      <c r="I384" s="83">
        <f t="shared" ref="I384:J386" si="781">SUM(I588,I792)</f>
        <v>0</v>
      </c>
      <c r="J384" s="86">
        <f t="shared" si="781"/>
        <v>0</v>
      </c>
      <c r="K384" s="87">
        <f t="shared" si="703"/>
        <v>0</v>
      </c>
      <c r="L384" s="83">
        <f>SUM(L588,L792)</f>
        <v>0</v>
      </c>
      <c r="M384" s="86">
        <f t="shared" ref="M384:T386" si="782">SUM(M588,M792)</f>
        <v>0</v>
      </c>
      <c r="N384" s="88">
        <f t="shared" si="782"/>
        <v>0</v>
      </c>
      <c r="O384" s="83">
        <f t="shared" si="782"/>
        <v>0</v>
      </c>
      <c r="P384" s="88">
        <f t="shared" si="782"/>
        <v>0</v>
      </c>
      <c r="Q384" s="199">
        <f t="shared" si="782"/>
        <v>0</v>
      </c>
      <c r="R384" s="89">
        <f t="shared" si="782"/>
        <v>0</v>
      </c>
      <c r="S384" s="89">
        <f t="shared" si="782"/>
        <v>0</v>
      </c>
      <c r="T384" s="200">
        <f t="shared" si="782"/>
        <v>0</v>
      </c>
      <c r="U384" s="91"/>
      <c r="V384" s="83">
        <f t="shared" ref="V384:W386" si="783">SUM(V588,V792)</f>
        <v>0</v>
      </c>
      <c r="W384" s="88">
        <f t="shared" si="783"/>
        <v>0</v>
      </c>
      <c r="X384" s="199">
        <f t="shared" si="705"/>
        <v>0</v>
      </c>
      <c r="Y384" s="89">
        <f t="shared" ref="Y384:Z386" si="784">SUM(Y588,Y792)</f>
        <v>0</v>
      </c>
      <c r="Z384" s="89">
        <f t="shared" si="784"/>
        <v>0</v>
      </c>
      <c r="AA384" s="200">
        <f t="shared" si="715"/>
        <v>0</v>
      </c>
      <c r="AB384" s="91"/>
      <c r="AC384" s="83">
        <f t="shared" ref="AC384:AD386" si="785">SUM(AC588,AC792)</f>
        <v>0</v>
      </c>
      <c r="AD384" s="88">
        <f t="shared" si="785"/>
        <v>0</v>
      </c>
      <c r="AE384" s="199">
        <f t="shared" si="706"/>
        <v>0</v>
      </c>
      <c r="AF384" s="89">
        <f t="shared" ref="AF384:AG386" si="786">SUM(AF588,AF792)</f>
        <v>0</v>
      </c>
      <c r="AG384" s="89">
        <f t="shared" si="786"/>
        <v>0</v>
      </c>
      <c r="AH384" s="200">
        <f t="shared" si="716"/>
        <v>0</v>
      </c>
      <c r="AJ384" s="86">
        <f t="shared" ref="AJ384:AU386" si="787">SUM(AJ588,AJ792)</f>
        <v>0</v>
      </c>
      <c r="AK384" s="86">
        <f t="shared" si="787"/>
        <v>0</v>
      </c>
      <c r="AL384" s="86">
        <f t="shared" si="787"/>
        <v>0</v>
      </c>
      <c r="AM384" s="86">
        <f t="shared" si="787"/>
        <v>0</v>
      </c>
      <c r="AN384" s="86">
        <f t="shared" si="787"/>
        <v>0</v>
      </c>
      <c r="AO384" s="86">
        <f t="shared" si="787"/>
        <v>0</v>
      </c>
      <c r="AP384" s="86">
        <f t="shared" si="787"/>
        <v>0</v>
      </c>
      <c r="AQ384" s="86">
        <f t="shared" si="787"/>
        <v>0</v>
      </c>
      <c r="AR384" s="86">
        <f t="shared" si="787"/>
        <v>0</v>
      </c>
      <c r="AS384" s="86">
        <f t="shared" si="787"/>
        <v>0</v>
      </c>
      <c r="AT384" s="86">
        <f t="shared" si="787"/>
        <v>0</v>
      </c>
      <c r="AU384" s="86">
        <f t="shared" si="787"/>
        <v>0</v>
      </c>
      <c r="AV384" s="86">
        <f t="shared" si="682"/>
        <v>0</v>
      </c>
      <c r="AW384" s="93">
        <f t="shared" si="708"/>
        <v>0</v>
      </c>
      <c r="AY384" s="86">
        <f t="shared" si="709"/>
        <v>0</v>
      </c>
      <c r="AZ384" s="86">
        <f t="shared" si="710"/>
        <v>0</v>
      </c>
      <c r="BA384" s="86">
        <f t="shared" si="711"/>
        <v>0</v>
      </c>
      <c r="BB384" s="86">
        <f t="shared" si="712"/>
        <v>0</v>
      </c>
      <c r="BC384" s="86">
        <f t="shared" si="683"/>
        <v>0</v>
      </c>
      <c r="BD384" s="86">
        <f t="shared" si="713"/>
        <v>0</v>
      </c>
    </row>
    <row r="385" spans="2:56" x14ac:dyDescent="0.3">
      <c r="B385" s="179" t="s">
        <v>200</v>
      </c>
      <c r="C385" s="83">
        <f t="shared" si="779"/>
        <v>0</v>
      </c>
      <c r="D385" s="84">
        <f t="shared" si="779"/>
        <v>0</v>
      </c>
      <c r="E385" s="85">
        <f t="shared" si="701"/>
        <v>0</v>
      </c>
      <c r="F385" s="83">
        <f t="shared" si="780"/>
        <v>0</v>
      </c>
      <c r="G385" s="84">
        <f t="shared" si="780"/>
        <v>0</v>
      </c>
      <c r="H385" s="85">
        <f t="shared" si="702"/>
        <v>0</v>
      </c>
      <c r="I385" s="83">
        <f t="shared" si="781"/>
        <v>0</v>
      </c>
      <c r="J385" s="86">
        <f t="shared" si="781"/>
        <v>0</v>
      </c>
      <c r="K385" s="87">
        <f t="shared" si="703"/>
        <v>0</v>
      </c>
      <c r="L385" s="83">
        <f>SUM(L589,L793)</f>
        <v>0</v>
      </c>
      <c r="M385" s="86">
        <f t="shared" si="782"/>
        <v>0</v>
      </c>
      <c r="N385" s="88">
        <f t="shared" si="782"/>
        <v>0</v>
      </c>
      <c r="O385" s="83">
        <f t="shared" si="782"/>
        <v>0</v>
      </c>
      <c r="P385" s="88">
        <f t="shared" si="782"/>
        <v>0</v>
      </c>
      <c r="Q385" s="199">
        <f t="shared" si="782"/>
        <v>0</v>
      </c>
      <c r="R385" s="89">
        <f t="shared" si="782"/>
        <v>0</v>
      </c>
      <c r="S385" s="89">
        <f t="shared" si="782"/>
        <v>0</v>
      </c>
      <c r="T385" s="200">
        <f t="shared" si="782"/>
        <v>0</v>
      </c>
      <c r="U385" s="91"/>
      <c r="V385" s="83">
        <f t="shared" si="783"/>
        <v>0</v>
      </c>
      <c r="W385" s="88">
        <f t="shared" si="783"/>
        <v>0</v>
      </c>
      <c r="X385" s="199">
        <f t="shared" si="705"/>
        <v>0</v>
      </c>
      <c r="Y385" s="89">
        <f t="shared" si="784"/>
        <v>0</v>
      </c>
      <c r="Z385" s="89">
        <f t="shared" si="784"/>
        <v>0</v>
      </c>
      <c r="AA385" s="200">
        <f t="shared" si="715"/>
        <v>0</v>
      </c>
      <c r="AB385" s="91"/>
      <c r="AC385" s="83">
        <f t="shared" si="785"/>
        <v>0</v>
      </c>
      <c r="AD385" s="88">
        <f t="shared" si="785"/>
        <v>0</v>
      </c>
      <c r="AE385" s="199">
        <f t="shared" si="706"/>
        <v>0</v>
      </c>
      <c r="AF385" s="89">
        <f t="shared" si="786"/>
        <v>0</v>
      </c>
      <c r="AG385" s="89">
        <f t="shared" si="786"/>
        <v>0</v>
      </c>
      <c r="AH385" s="200">
        <f t="shared" si="716"/>
        <v>0</v>
      </c>
      <c r="AJ385" s="86">
        <f t="shared" si="787"/>
        <v>0</v>
      </c>
      <c r="AK385" s="86">
        <f t="shared" si="787"/>
        <v>0</v>
      </c>
      <c r="AL385" s="86">
        <f t="shared" si="787"/>
        <v>0</v>
      </c>
      <c r="AM385" s="86">
        <f t="shared" si="787"/>
        <v>0</v>
      </c>
      <c r="AN385" s="86">
        <f t="shared" si="787"/>
        <v>0</v>
      </c>
      <c r="AO385" s="86">
        <f t="shared" si="787"/>
        <v>0</v>
      </c>
      <c r="AP385" s="86">
        <f t="shared" si="787"/>
        <v>0</v>
      </c>
      <c r="AQ385" s="86">
        <f t="shared" si="787"/>
        <v>0</v>
      </c>
      <c r="AR385" s="86">
        <f t="shared" si="787"/>
        <v>0</v>
      </c>
      <c r="AS385" s="86">
        <f t="shared" si="787"/>
        <v>0</v>
      </c>
      <c r="AT385" s="86">
        <f t="shared" si="787"/>
        <v>0</v>
      </c>
      <c r="AU385" s="86">
        <f t="shared" si="787"/>
        <v>0</v>
      </c>
      <c r="AV385" s="86">
        <f t="shared" si="682"/>
        <v>0</v>
      </c>
      <c r="AW385" s="93">
        <f t="shared" si="708"/>
        <v>0</v>
      </c>
      <c r="AY385" s="86">
        <f t="shared" si="709"/>
        <v>0</v>
      </c>
      <c r="AZ385" s="86">
        <f t="shared" si="710"/>
        <v>0</v>
      </c>
      <c r="BA385" s="86">
        <f t="shared" si="711"/>
        <v>0</v>
      </c>
      <c r="BB385" s="86">
        <f t="shared" si="712"/>
        <v>0</v>
      </c>
      <c r="BC385" s="86">
        <f t="shared" si="683"/>
        <v>0</v>
      </c>
      <c r="BD385" s="86">
        <f t="shared" si="713"/>
        <v>0</v>
      </c>
    </row>
    <row r="386" spans="2:56" x14ac:dyDescent="0.3">
      <c r="B386" s="176" t="s">
        <v>201</v>
      </c>
      <c r="C386" s="83">
        <f t="shared" si="779"/>
        <v>0</v>
      </c>
      <c r="D386" s="84">
        <f t="shared" si="779"/>
        <v>0</v>
      </c>
      <c r="E386" s="85">
        <f t="shared" si="701"/>
        <v>0</v>
      </c>
      <c r="F386" s="83">
        <f t="shared" si="780"/>
        <v>0</v>
      </c>
      <c r="G386" s="84">
        <f t="shared" si="780"/>
        <v>0</v>
      </c>
      <c r="H386" s="85">
        <f t="shared" si="702"/>
        <v>0</v>
      </c>
      <c r="I386" s="83">
        <f t="shared" si="781"/>
        <v>0</v>
      </c>
      <c r="J386" s="86">
        <f t="shared" si="781"/>
        <v>0</v>
      </c>
      <c r="K386" s="87">
        <f t="shared" si="703"/>
        <v>0</v>
      </c>
      <c r="L386" s="83">
        <f>SUM(L590,L794)</f>
        <v>0</v>
      </c>
      <c r="M386" s="86">
        <f t="shared" si="782"/>
        <v>0</v>
      </c>
      <c r="N386" s="88">
        <f t="shared" si="782"/>
        <v>0</v>
      </c>
      <c r="O386" s="83">
        <f t="shared" si="782"/>
        <v>0</v>
      </c>
      <c r="P386" s="88">
        <f t="shared" si="782"/>
        <v>0</v>
      </c>
      <c r="Q386" s="199">
        <f t="shared" si="782"/>
        <v>0</v>
      </c>
      <c r="R386" s="89">
        <f t="shared" si="782"/>
        <v>0</v>
      </c>
      <c r="S386" s="89">
        <f t="shared" si="782"/>
        <v>0</v>
      </c>
      <c r="T386" s="200">
        <f t="shared" si="782"/>
        <v>0</v>
      </c>
      <c r="U386" s="91"/>
      <c r="V386" s="83">
        <f t="shared" si="783"/>
        <v>0</v>
      </c>
      <c r="W386" s="88">
        <f t="shared" si="783"/>
        <v>0</v>
      </c>
      <c r="X386" s="199">
        <f t="shared" si="705"/>
        <v>0</v>
      </c>
      <c r="Y386" s="89">
        <f t="shared" si="784"/>
        <v>0</v>
      </c>
      <c r="Z386" s="89">
        <f t="shared" si="784"/>
        <v>0</v>
      </c>
      <c r="AA386" s="200">
        <f t="shared" si="715"/>
        <v>0</v>
      </c>
      <c r="AB386" s="91"/>
      <c r="AC386" s="83">
        <f t="shared" si="785"/>
        <v>0</v>
      </c>
      <c r="AD386" s="88">
        <f t="shared" si="785"/>
        <v>0</v>
      </c>
      <c r="AE386" s="199">
        <f t="shared" si="706"/>
        <v>0</v>
      </c>
      <c r="AF386" s="89">
        <f t="shared" si="786"/>
        <v>0</v>
      </c>
      <c r="AG386" s="89">
        <f t="shared" si="786"/>
        <v>0</v>
      </c>
      <c r="AH386" s="200">
        <f t="shared" si="716"/>
        <v>0</v>
      </c>
      <c r="AJ386" s="86">
        <f t="shared" si="787"/>
        <v>0</v>
      </c>
      <c r="AK386" s="86">
        <f t="shared" si="787"/>
        <v>0</v>
      </c>
      <c r="AL386" s="86">
        <f t="shared" si="787"/>
        <v>0</v>
      </c>
      <c r="AM386" s="86">
        <f t="shared" si="787"/>
        <v>0</v>
      </c>
      <c r="AN386" s="86">
        <f t="shared" si="787"/>
        <v>0</v>
      </c>
      <c r="AO386" s="86">
        <f t="shared" si="787"/>
        <v>0</v>
      </c>
      <c r="AP386" s="86">
        <f t="shared" si="787"/>
        <v>0</v>
      </c>
      <c r="AQ386" s="86">
        <f t="shared" si="787"/>
        <v>0</v>
      </c>
      <c r="AR386" s="86">
        <f t="shared" si="787"/>
        <v>0</v>
      </c>
      <c r="AS386" s="86">
        <f t="shared" si="787"/>
        <v>0</v>
      </c>
      <c r="AT386" s="86">
        <f t="shared" si="787"/>
        <v>0</v>
      </c>
      <c r="AU386" s="86">
        <f t="shared" si="787"/>
        <v>0</v>
      </c>
      <c r="AV386" s="86">
        <f t="shared" si="682"/>
        <v>0</v>
      </c>
      <c r="AW386" s="93">
        <f t="shared" si="708"/>
        <v>0</v>
      </c>
      <c r="AY386" s="86">
        <f t="shared" si="709"/>
        <v>0</v>
      </c>
      <c r="AZ386" s="86">
        <f t="shared" si="710"/>
        <v>0</v>
      </c>
      <c r="BA386" s="86">
        <f t="shared" si="711"/>
        <v>0</v>
      </c>
      <c r="BB386" s="86">
        <f t="shared" si="712"/>
        <v>0</v>
      </c>
      <c r="BC386" s="86">
        <f t="shared" si="683"/>
        <v>0</v>
      </c>
      <c r="BD386" s="86">
        <f t="shared" si="713"/>
        <v>0</v>
      </c>
    </row>
    <row r="387" spans="2:56" x14ac:dyDescent="0.3">
      <c r="B387" s="176" t="s">
        <v>202</v>
      </c>
      <c r="C387" s="83">
        <f>SUM(C388,C392)</f>
        <v>0</v>
      </c>
      <c r="D387" s="84">
        <f>SUM(D388,D392)</f>
        <v>0</v>
      </c>
      <c r="E387" s="85">
        <f t="shared" si="701"/>
        <v>0</v>
      </c>
      <c r="F387" s="83">
        <f>SUM(F388,F392)</f>
        <v>0</v>
      </c>
      <c r="G387" s="84">
        <f>SUM(G388,G392)</f>
        <v>0</v>
      </c>
      <c r="H387" s="85">
        <f t="shared" si="702"/>
        <v>0</v>
      </c>
      <c r="I387" s="83">
        <f>SUM(I388,I392)</f>
        <v>0</v>
      </c>
      <c r="J387" s="86">
        <f>SUM(J388,J392)</f>
        <v>0</v>
      </c>
      <c r="K387" s="87">
        <f t="shared" si="703"/>
        <v>0</v>
      </c>
      <c r="L387" s="83">
        <f>SUM(L388,L392)</f>
        <v>0</v>
      </c>
      <c r="M387" s="86">
        <f>SUM(M388,M392)</f>
        <v>0</v>
      </c>
      <c r="N387" s="88">
        <f>SUM(N388,N392)</f>
        <v>0</v>
      </c>
      <c r="O387" s="83">
        <f t="shared" ref="O387:T387" si="788">SUM(O388,O392)</f>
        <v>0</v>
      </c>
      <c r="P387" s="88">
        <f t="shared" si="788"/>
        <v>0</v>
      </c>
      <c r="Q387" s="199">
        <f t="shared" si="788"/>
        <v>0</v>
      </c>
      <c r="R387" s="89">
        <f t="shared" si="788"/>
        <v>0</v>
      </c>
      <c r="S387" s="89">
        <f t="shared" si="788"/>
        <v>0</v>
      </c>
      <c r="T387" s="200">
        <f t="shared" si="788"/>
        <v>0</v>
      </c>
      <c r="U387" s="91"/>
      <c r="V387" s="83">
        <f>SUM(V388,V392)</f>
        <v>0</v>
      </c>
      <c r="W387" s="88">
        <f>SUM(W388,W392)</f>
        <v>0</v>
      </c>
      <c r="X387" s="199">
        <f t="shared" si="705"/>
        <v>0</v>
      </c>
      <c r="Y387" s="89">
        <f>SUM(Y388,Y392)</f>
        <v>0</v>
      </c>
      <c r="Z387" s="89">
        <f>SUM(Z388,Z392)</f>
        <v>0</v>
      </c>
      <c r="AA387" s="200">
        <f t="shared" si="715"/>
        <v>0</v>
      </c>
      <c r="AB387" s="91"/>
      <c r="AC387" s="83">
        <f>SUM(AC388,AC392)</f>
        <v>0</v>
      </c>
      <c r="AD387" s="88">
        <f>SUM(AD388,AD392)</f>
        <v>0</v>
      </c>
      <c r="AE387" s="199">
        <f t="shared" si="706"/>
        <v>0</v>
      </c>
      <c r="AF387" s="89">
        <f>SUM(AF388,AF392)</f>
        <v>0</v>
      </c>
      <c r="AG387" s="89">
        <f>SUM(AG388,AG392)</f>
        <v>0</v>
      </c>
      <c r="AH387" s="200">
        <f t="shared" si="716"/>
        <v>0</v>
      </c>
      <c r="AJ387" s="86">
        <f t="shared" ref="AJ387:AU387" si="789">SUM(AJ388,AJ392)</f>
        <v>0</v>
      </c>
      <c r="AK387" s="86">
        <f t="shared" si="789"/>
        <v>0</v>
      </c>
      <c r="AL387" s="86">
        <f t="shared" si="789"/>
        <v>0</v>
      </c>
      <c r="AM387" s="86">
        <f t="shared" si="789"/>
        <v>0</v>
      </c>
      <c r="AN387" s="86">
        <f t="shared" si="789"/>
        <v>0</v>
      </c>
      <c r="AO387" s="86">
        <f t="shared" si="789"/>
        <v>0</v>
      </c>
      <c r="AP387" s="86">
        <f t="shared" si="789"/>
        <v>0</v>
      </c>
      <c r="AQ387" s="86">
        <f t="shared" si="789"/>
        <v>0</v>
      </c>
      <c r="AR387" s="86">
        <f t="shared" si="789"/>
        <v>0</v>
      </c>
      <c r="AS387" s="86">
        <f t="shared" si="789"/>
        <v>0</v>
      </c>
      <c r="AT387" s="86">
        <f t="shared" si="789"/>
        <v>0</v>
      </c>
      <c r="AU387" s="86">
        <f t="shared" si="789"/>
        <v>0</v>
      </c>
      <c r="AV387" s="86">
        <f t="shared" si="682"/>
        <v>0</v>
      </c>
      <c r="AW387" s="93">
        <f t="shared" si="708"/>
        <v>0</v>
      </c>
      <c r="AY387" s="86">
        <f t="shared" si="709"/>
        <v>0</v>
      </c>
      <c r="AZ387" s="86">
        <f t="shared" si="710"/>
        <v>0</v>
      </c>
      <c r="BA387" s="86">
        <f t="shared" si="711"/>
        <v>0</v>
      </c>
      <c r="BB387" s="86">
        <f t="shared" si="712"/>
        <v>0</v>
      </c>
      <c r="BC387" s="86">
        <f t="shared" si="683"/>
        <v>0</v>
      </c>
      <c r="BD387" s="86">
        <f t="shared" si="713"/>
        <v>0</v>
      </c>
    </row>
    <row r="388" spans="2:56" x14ac:dyDescent="0.3">
      <c r="B388" s="179" t="s">
        <v>203</v>
      </c>
      <c r="C388" s="83">
        <f>SUM(C389:C391)</f>
        <v>0</v>
      </c>
      <c r="D388" s="84">
        <f>SUM(D389:D391)</f>
        <v>0</v>
      </c>
      <c r="E388" s="85">
        <f t="shared" si="701"/>
        <v>0</v>
      </c>
      <c r="F388" s="83">
        <f>SUM(F389:F391)</f>
        <v>0</v>
      </c>
      <c r="G388" s="84">
        <f>SUM(G389:G391)</f>
        <v>0</v>
      </c>
      <c r="H388" s="85">
        <f t="shared" si="702"/>
        <v>0</v>
      </c>
      <c r="I388" s="83">
        <f>SUM(I389:I391)</f>
        <v>0</v>
      </c>
      <c r="J388" s="86">
        <f>SUM(J389:J391)</f>
        <v>0</v>
      </c>
      <c r="K388" s="87">
        <f t="shared" si="703"/>
        <v>0</v>
      </c>
      <c r="L388" s="83">
        <f>SUM(L389:L391)</f>
        <v>0</v>
      </c>
      <c r="M388" s="86">
        <f>SUM(M389:M391)</f>
        <v>0</v>
      </c>
      <c r="N388" s="88">
        <f>SUM(N389:N391)</f>
        <v>0</v>
      </c>
      <c r="O388" s="83">
        <f t="shared" ref="O388:T388" si="790">SUM(O389:O391)</f>
        <v>0</v>
      </c>
      <c r="P388" s="88">
        <f t="shared" si="790"/>
        <v>0</v>
      </c>
      <c r="Q388" s="199">
        <f t="shared" si="790"/>
        <v>0</v>
      </c>
      <c r="R388" s="89">
        <f t="shared" si="790"/>
        <v>0</v>
      </c>
      <c r="S388" s="89">
        <f t="shared" si="790"/>
        <v>0</v>
      </c>
      <c r="T388" s="200">
        <f t="shared" si="790"/>
        <v>0</v>
      </c>
      <c r="U388" s="91"/>
      <c r="V388" s="83">
        <f>SUM(V389:V391)</f>
        <v>0</v>
      </c>
      <c r="W388" s="88">
        <f>SUM(W389:W391)</f>
        <v>0</v>
      </c>
      <c r="X388" s="199">
        <f t="shared" si="705"/>
        <v>0</v>
      </c>
      <c r="Y388" s="89">
        <f>SUM(Y389:Y391)</f>
        <v>0</v>
      </c>
      <c r="Z388" s="89">
        <f>SUM(Z389:Z391)</f>
        <v>0</v>
      </c>
      <c r="AA388" s="200">
        <f t="shared" si="715"/>
        <v>0</v>
      </c>
      <c r="AB388" s="91"/>
      <c r="AC388" s="83">
        <f>SUM(AC389:AC391)</f>
        <v>0</v>
      </c>
      <c r="AD388" s="88">
        <f>SUM(AD389:AD391)</f>
        <v>0</v>
      </c>
      <c r="AE388" s="199">
        <f t="shared" si="706"/>
        <v>0</v>
      </c>
      <c r="AF388" s="89">
        <f>SUM(AF389:AF391)</f>
        <v>0</v>
      </c>
      <c r="AG388" s="89">
        <f>SUM(AG389:AG391)</f>
        <v>0</v>
      </c>
      <c r="AH388" s="200">
        <f t="shared" si="716"/>
        <v>0</v>
      </c>
      <c r="AJ388" s="86">
        <f t="shared" ref="AJ388:AU388" si="791">SUM(AJ389:AJ391)</f>
        <v>0</v>
      </c>
      <c r="AK388" s="86">
        <f t="shared" si="791"/>
        <v>0</v>
      </c>
      <c r="AL388" s="86">
        <f t="shared" si="791"/>
        <v>0</v>
      </c>
      <c r="AM388" s="86">
        <f t="shared" si="791"/>
        <v>0</v>
      </c>
      <c r="AN388" s="86">
        <f t="shared" si="791"/>
        <v>0</v>
      </c>
      <c r="AO388" s="86">
        <f t="shared" si="791"/>
        <v>0</v>
      </c>
      <c r="AP388" s="86">
        <f t="shared" si="791"/>
        <v>0</v>
      </c>
      <c r="AQ388" s="86">
        <f t="shared" si="791"/>
        <v>0</v>
      </c>
      <c r="AR388" s="86">
        <f t="shared" si="791"/>
        <v>0</v>
      </c>
      <c r="AS388" s="86">
        <f t="shared" si="791"/>
        <v>0</v>
      </c>
      <c r="AT388" s="86">
        <f t="shared" si="791"/>
        <v>0</v>
      </c>
      <c r="AU388" s="86">
        <f t="shared" si="791"/>
        <v>0</v>
      </c>
      <c r="AV388" s="86">
        <f t="shared" si="682"/>
        <v>0</v>
      </c>
      <c r="AW388" s="93">
        <f t="shared" si="708"/>
        <v>0</v>
      </c>
      <c r="AY388" s="86">
        <f t="shared" si="709"/>
        <v>0</v>
      </c>
      <c r="AZ388" s="86">
        <f t="shared" si="710"/>
        <v>0</v>
      </c>
      <c r="BA388" s="86">
        <f t="shared" si="711"/>
        <v>0</v>
      </c>
      <c r="BB388" s="86">
        <f t="shared" si="712"/>
        <v>0</v>
      </c>
      <c r="BC388" s="86">
        <f t="shared" si="683"/>
        <v>0</v>
      </c>
      <c r="BD388" s="86">
        <f t="shared" si="713"/>
        <v>0</v>
      </c>
    </row>
    <row r="389" spans="2:56" x14ac:dyDescent="0.3">
      <c r="B389" s="201" t="s">
        <v>204</v>
      </c>
      <c r="C389" s="180">
        <f t="shared" ref="C389:D391" si="792">SUM(C593,C797)</f>
        <v>0</v>
      </c>
      <c r="D389" s="181">
        <f t="shared" si="792"/>
        <v>0</v>
      </c>
      <c r="E389" s="182">
        <f t="shared" si="701"/>
        <v>0</v>
      </c>
      <c r="F389" s="180">
        <f t="shared" ref="F389:G391" si="793">SUM(F593,F797)</f>
        <v>0</v>
      </c>
      <c r="G389" s="181">
        <f t="shared" si="793"/>
        <v>0</v>
      </c>
      <c r="H389" s="182">
        <f t="shared" si="702"/>
        <v>0</v>
      </c>
      <c r="I389" s="180">
        <f t="shared" ref="I389:J391" si="794">SUM(I593,I797)</f>
        <v>0</v>
      </c>
      <c r="J389" s="183">
        <f t="shared" si="794"/>
        <v>0</v>
      </c>
      <c r="K389" s="184">
        <f t="shared" si="703"/>
        <v>0</v>
      </c>
      <c r="L389" s="180">
        <f>SUM(L593,L797)</f>
        <v>0</v>
      </c>
      <c r="M389" s="183">
        <f t="shared" ref="M389:T391" si="795">SUM(M593,M797)</f>
        <v>0</v>
      </c>
      <c r="N389" s="185">
        <f t="shared" si="795"/>
        <v>0</v>
      </c>
      <c r="O389" s="180">
        <f t="shared" si="795"/>
        <v>0</v>
      </c>
      <c r="P389" s="185">
        <f t="shared" si="795"/>
        <v>0</v>
      </c>
      <c r="Q389" s="177">
        <f t="shared" si="795"/>
        <v>0</v>
      </c>
      <c r="R389" s="185">
        <f t="shared" si="795"/>
        <v>0</v>
      </c>
      <c r="S389" s="185">
        <f t="shared" si="795"/>
        <v>0</v>
      </c>
      <c r="T389" s="178">
        <f t="shared" si="795"/>
        <v>0</v>
      </c>
      <c r="U389" s="157"/>
      <c r="V389" s="180">
        <f t="shared" ref="V389:W391" si="796">SUM(V593,V797)</f>
        <v>0</v>
      </c>
      <c r="W389" s="185">
        <f t="shared" si="796"/>
        <v>0</v>
      </c>
      <c r="X389" s="177">
        <f t="shared" si="705"/>
        <v>0</v>
      </c>
      <c r="Y389" s="185">
        <f t="shared" ref="Y389:Z391" si="797">SUM(Y593,Y797)</f>
        <v>0</v>
      </c>
      <c r="Z389" s="185">
        <f t="shared" si="797"/>
        <v>0</v>
      </c>
      <c r="AA389" s="178">
        <f t="shared" si="715"/>
        <v>0</v>
      </c>
      <c r="AB389" s="157"/>
      <c r="AC389" s="180">
        <f t="shared" ref="AC389:AD391" si="798">SUM(AC593,AC797)</f>
        <v>0</v>
      </c>
      <c r="AD389" s="185">
        <f t="shared" si="798"/>
        <v>0</v>
      </c>
      <c r="AE389" s="177">
        <f t="shared" si="706"/>
        <v>0</v>
      </c>
      <c r="AF389" s="185">
        <f t="shared" ref="AF389:AG391" si="799">SUM(AF593,AF797)</f>
        <v>0</v>
      </c>
      <c r="AG389" s="185">
        <f t="shared" si="799"/>
        <v>0</v>
      </c>
      <c r="AH389" s="178">
        <f t="shared" si="716"/>
        <v>0</v>
      </c>
      <c r="AJ389" s="86">
        <f t="shared" ref="AJ389:AU391" si="800">SUM(AJ593,AJ797)</f>
        <v>0</v>
      </c>
      <c r="AK389" s="86">
        <f t="shared" si="800"/>
        <v>0</v>
      </c>
      <c r="AL389" s="86">
        <f t="shared" si="800"/>
        <v>0</v>
      </c>
      <c r="AM389" s="86">
        <f t="shared" si="800"/>
        <v>0</v>
      </c>
      <c r="AN389" s="86">
        <f t="shared" si="800"/>
        <v>0</v>
      </c>
      <c r="AO389" s="86">
        <f t="shared" si="800"/>
        <v>0</v>
      </c>
      <c r="AP389" s="86">
        <f t="shared" si="800"/>
        <v>0</v>
      </c>
      <c r="AQ389" s="86">
        <f t="shared" si="800"/>
        <v>0</v>
      </c>
      <c r="AR389" s="86">
        <f t="shared" si="800"/>
        <v>0</v>
      </c>
      <c r="AS389" s="86">
        <f t="shared" si="800"/>
        <v>0</v>
      </c>
      <c r="AT389" s="86">
        <f t="shared" si="800"/>
        <v>0</v>
      </c>
      <c r="AU389" s="86">
        <f t="shared" si="800"/>
        <v>0</v>
      </c>
      <c r="AV389" s="86">
        <f t="shared" si="682"/>
        <v>0</v>
      </c>
      <c r="AW389" s="93">
        <f t="shared" si="708"/>
        <v>0</v>
      </c>
      <c r="AY389" s="86">
        <f t="shared" si="709"/>
        <v>0</v>
      </c>
      <c r="AZ389" s="86">
        <f t="shared" si="710"/>
        <v>0</v>
      </c>
      <c r="BA389" s="86">
        <f t="shared" si="711"/>
        <v>0</v>
      </c>
      <c r="BB389" s="86">
        <f t="shared" si="712"/>
        <v>0</v>
      </c>
      <c r="BC389" s="86">
        <f t="shared" si="683"/>
        <v>0</v>
      </c>
      <c r="BD389" s="86">
        <f t="shared" si="713"/>
        <v>0</v>
      </c>
    </row>
    <row r="390" spans="2:56" x14ac:dyDescent="0.3">
      <c r="B390" s="201" t="s">
        <v>205</v>
      </c>
      <c r="C390" s="180">
        <f t="shared" si="792"/>
        <v>0</v>
      </c>
      <c r="D390" s="181">
        <f t="shared" si="792"/>
        <v>0</v>
      </c>
      <c r="E390" s="182">
        <f t="shared" si="701"/>
        <v>0</v>
      </c>
      <c r="F390" s="180">
        <f t="shared" si="793"/>
        <v>0</v>
      </c>
      <c r="G390" s="181">
        <f t="shared" si="793"/>
        <v>0</v>
      </c>
      <c r="H390" s="182">
        <f t="shared" si="702"/>
        <v>0</v>
      </c>
      <c r="I390" s="180">
        <f t="shared" si="794"/>
        <v>0</v>
      </c>
      <c r="J390" s="183">
        <f t="shared" si="794"/>
        <v>0</v>
      </c>
      <c r="K390" s="184">
        <f t="shared" si="703"/>
        <v>0</v>
      </c>
      <c r="L390" s="180">
        <f>SUM(L594,L798)</f>
        <v>0</v>
      </c>
      <c r="M390" s="183">
        <f t="shared" si="795"/>
        <v>0</v>
      </c>
      <c r="N390" s="185">
        <f t="shared" si="795"/>
        <v>0</v>
      </c>
      <c r="O390" s="180">
        <f t="shared" si="795"/>
        <v>0</v>
      </c>
      <c r="P390" s="185">
        <f t="shared" si="795"/>
        <v>0</v>
      </c>
      <c r="Q390" s="177">
        <f t="shared" si="795"/>
        <v>0</v>
      </c>
      <c r="R390" s="185">
        <f t="shared" si="795"/>
        <v>0</v>
      </c>
      <c r="S390" s="185">
        <f t="shared" si="795"/>
        <v>0</v>
      </c>
      <c r="T390" s="178">
        <f t="shared" si="795"/>
        <v>0</v>
      </c>
      <c r="U390" s="157"/>
      <c r="V390" s="180">
        <f t="shared" si="796"/>
        <v>0</v>
      </c>
      <c r="W390" s="185">
        <f t="shared" si="796"/>
        <v>0</v>
      </c>
      <c r="X390" s="177">
        <f t="shared" si="705"/>
        <v>0</v>
      </c>
      <c r="Y390" s="185">
        <f t="shared" si="797"/>
        <v>0</v>
      </c>
      <c r="Z390" s="185">
        <f t="shared" si="797"/>
        <v>0</v>
      </c>
      <c r="AA390" s="178">
        <f t="shared" si="715"/>
        <v>0</v>
      </c>
      <c r="AB390" s="157"/>
      <c r="AC390" s="180">
        <f t="shared" si="798"/>
        <v>0</v>
      </c>
      <c r="AD390" s="185">
        <f t="shared" si="798"/>
        <v>0</v>
      </c>
      <c r="AE390" s="177">
        <f t="shared" si="706"/>
        <v>0</v>
      </c>
      <c r="AF390" s="185">
        <f t="shared" si="799"/>
        <v>0</v>
      </c>
      <c r="AG390" s="185">
        <f t="shared" si="799"/>
        <v>0</v>
      </c>
      <c r="AH390" s="178">
        <f t="shared" si="716"/>
        <v>0</v>
      </c>
      <c r="AJ390" s="86">
        <f t="shared" si="800"/>
        <v>0</v>
      </c>
      <c r="AK390" s="86">
        <f t="shared" si="800"/>
        <v>0</v>
      </c>
      <c r="AL390" s="86">
        <f t="shared" si="800"/>
        <v>0</v>
      </c>
      <c r="AM390" s="86">
        <f t="shared" si="800"/>
        <v>0</v>
      </c>
      <c r="AN390" s="86">
        <f t="shared" si="800"/>
        <v>0</v>
      </c>
      <c r="AO390" s="86">
        <f t="shared" si="800"/>
        <v>0</v>
      </c>
      <c r="AP390" s="86">
        <f t="shared" si="800"/>
        <v>0</v>
      </c>
      <c r="AQ390" s="86">
        <f t="shared" si="800"/>
        <v>0</v>
      </c>
      <c r="AR390" s="86">
        <f t="shared" si="800"/>
        <v>0</v>
      </c>
      <c r="AS390" s="86">
        <f t="shared" si="800"/>
        <v>0</v>
      </c>
      <c r="AT390" s="86">
        <f t="shared" si="800"/>
        <v>0</v>
      </c>
      <c r="AU390" s="86">
        <f t="shared" si="800"/>
        <v>0</v>
      </c>
      <c r="AV390" s="86">
        <f t="shared" si="682"/>
        <v>0</v>
      </c>
      <c r="AW390" s="93">
        <f t="shared" si="708"/>
        <v>0</v>
      </c>
      <c r="AY390" s="86">
        <f t="shared" si="709"/>
        <v>0</v>
      </c>
      <c r="AZ390" s="86">
        <f t="shared" si="710"/>
        <v>0</v>
      </c>
      <c r="BA390" s="86">
        <f t="shared" si="711"/>
        <v>0</v>
      </c>
      <c r="BB390" s="86">
        <f t="shared" si="712"/>
        <v>0</v>
      </c>
      <c r="BC390" s="86">
        <f t="shared" si="683"/>
        <v>0</v>
      </c>
      <c r="BD390" s="86">
        <f t="shared" si="713"/>
        <v>0</v>
      </c>
    </row>
    <row r="391" spans="2:56" x14ac:dyDescent="0.3">
      <c r="B391" s="201" t="s">
        <v>206</v>
      </c>
      <c r="C391" s="180">
        <f t="shared" si="792"/>
        <v>0</v>
      </c>
      <c r="D391" s="181">
        <f t="shared" si="792"/>
        <v>0</v>
      </c>
      <c r="E391" s="182">
        <f t="shared" si="701"/>
        <v>0</v>
      </c>
      <c r="F391" s="180">
        <f t="shared" si="793"/>
        <v>0</v>
      </c>
      <c r="G391" s="181">
        <f t="shared" si="793"/>
        <v>0</v>
      </c>
      <c r="H391" s="182">
        <f t="shared" si="702"/>
        <v>0</v>
      </c>
      <c r="I391" s="180">
        <f t="shared" si="794"/>
        <v>0</v>
      </c>
      <c r="J391" s="183">
        <f t="shared" si="794"/>
        <v>0</v>
      </c>
      <c r="K391" s="184">
        <f t="shared" si="703"/>
        <v>0</v>
      </c>
      <c r="L391" s="180">
        <f>SUM(L595,L799)</f>
        <v>0</v>
      </c>
      <c r="M391" s="183">
        <f t="shared" si="795"/>
        <v>0</v>
      </c>
      <c r="N391" s="185">
        <f t="shared" si="795"/>
        <v>0</v>
      </c>
      <c r="O391" s="180">
        <f t="shared" si="795"/>
        <v>0</v>
      </c>
      <c r="P391" s="185">
        <f t="shared" si="795"/>
        <v>0</v>
      </c>
      <c r="Q391" s="177">
        <f t="shared" si="795"/>
        <v>0</v>
      </c>
      <c r="R391" s="185">
        <f t="shared" si="795"/>
        <v>0</v>
      </c>
      <c r="S391" s="185">
        <f t="shared" si="795"/>
        <v>0</v>
      </c>
      <c r="T391" s="178">
        <f t="shared" si="795"/>
        <v>0</v>
      </c>
      <c r="U391" s="157"/>
      <c r="V391" s="180">
        <f t="shared" si="796"/>
        <v>0</v>
      </c>
      <c r="W391" s="185">
        <f t="shared" si="796"/>
        <v>0</v>
      </c>
      <c r="X391" s="177">
        <f t="shared" si="705"/>
        <v>0</v>
      </c>
      <c r="Y391" s="185">
        <f t="shared" si="797"/>
        <v>0</v>
      </c>
      <c r="Z391" s="185">
        <f t="shared" si="797"/>
        <v>0</v>
      </c>
      <c r="AA391" s="178">
        <f t="shared" si="715"/>
        <v>0</v>
      </c>
      <c r="AB391" s="157"/>
      <c r="AC391" s="180">
        <f t="shared" si="798"/>
        <v>0</v>
      </c>
      <c r="AD391" s="185">
        <f t="shared" si="798"/>
        <v>0</v>
      </c>
      <c r="AE391" s="177">
        <f t="shared" si="706"/>
        <v>0</v>
      </c>
      <c r="AF391" s="185">
        <f t="shared" si="799"/>
        <v>0</v>
      </c>
      <c r="AG391" s="185">
        <f t="shared" si="799"/>
        <v>0</v>
      </c>
      <c r="AH391" s="178">
        <f t="shared" si="716"/>
        <v>0</v>
      </c>
      <c r="AJ391" s="86">
        <f t="shared" si="800"/>
        <v>0</v>
      </c>
      <c r="AK391" s="86">
        <f t="shared" si="800"/>
        <v>0</v>
      </c>
      <c r="AL391" s="86">
        <f t="shared" si="800"/>
        <v>0</v>
      </c>
      <c r="AM391" s="86">
        <f t="shared" si="800"/>
        <v>0</v>
      </c>
      <c r="AN391" s="86">
        <f t="shared" si="800"/>
        <v>0</v>
      </c>
      <c r="AO391" s="86">
        <f t="shared" si="800"/>
        <v>0</v>
      </c>
      <c r="AP391" s="86">
        <f t="shared" si="800"/>
        <v>0</v>
      </c>
      <c r="AQ391" s="86">
        <f t="shared" si="800"/>
        <v>0</v>
      </c>
      <c r="AR391" s="86">
        <f t="shared" si="800"/>
        <v>0</v>
      </c>
      <c r="AS391" s="86">
        <f t="shared" si="800"/>
        <v>0</v>
      </c>
      <c r="AT391" s="86">
        <f t="shared" si="800"/>
        <v>0</v>
      </c>
      <c r="AU391" s="86">
        <f t="shared" si="800"/>
        <v>0</v>
      </c>
      <c r="AV391" s="86">
        <f t="shared" si="682"/>
        <v>0</v>
      </c>
      <c r="AW391" s="93">
        <f t="shared" si="708"/>
        <v>0</v>
      </c>
      <c r="AY391" s="86">
        <f t="shared" si="709"/>
        <v>0</v>
      </c>
      <c r="AZ391" s="86">
        <f t="shared" si="710"/>
        <v>0</v>
      </c>
      <c r="BA391" s="86">
        <f t="shared" si="711"/>
        <v>0</v>
      </c>
      <c r="BB391" s="86">
        <f t="shared" si="712"/>
        <v>0</v>
      </c>
      <c r="BC391" s="86">
        <f t="shared" si="683"/>
        <v>0</v>
      </c>
      <c r="BD391" s="86">
        <f t="shared" si="713"/>
        <v>0</v>
      </c>
    </row>
    <row r="392" spans="2:56" x14ac:dyDescent="0.3">
      <c r="B392" s="179" t="s">
        <v>207</v>
      </c>
      <c r="C392" s="83">
        <f>SUM(C393)</f>
        <v>0</v>
      </c>
      <c r="D392" s="84">
        <f>SUM(D393)</f>
        <v>0</v>
      </c>
      <c r="E392" s="85">
        <f t="shared" si="701"/>
        <v>0</v>
      </c>
      <c r="F392" s="83">
        <f>SUM(F393)</f>
        <v>0</v>
      </c>
      <c r="G392" s="84">
        <f>SUM(G393)</f>
        <v>0</v>
      </c>
      <c r="H392" s="85">
        <f t="shared" si="702"/>
        <v>0</v>
      </c>
      <c r="I392" s="83">
        <f>SUM(I393)</f>
        <v>0</v>
      </c>
      <c r="J392" s="86">
        <f>SUM(J393)</f>
        <v>0</v>
      </c>
      <c r="K392" s="87">
        <f t="shared" si="703"/>
        <v>0</v>
      </c>
      <c r="L392" s="83">
        <f>SUM(L393)</f>
        <v>0</v>
      </c>
      <c r="M392" s="86">
        <f>SUM(M393)</f>
        <v>0</v>
      </c>
      <c r="N392" s="88">
        <f>SUM(N393)</f>
        <v>0</v>
      </c>
      <c r="O392" s="83">
        <f t="shared" ref="O392:T392" si="801">SUM(O393)</f>
        <v>0</v>
      </c>
      <c r="P392" s="88">
        <f t="shared" si="801"/>
        <v>0</v>
      </c>
      <c r="Q392" s="199">
        <f t="shared" si="801"/>
        <v>0</v>
      </c>
      <c r="R392" s="89">
        <f t="shared" si="801"/>
        <v>0</v>
      </c>
      <c r="S392" s="89">
        <f t="shared" si="801"/>
        <v>0</v>
      </c>
      <c r="T392" s="200">
        <f t="shared" si="801"/>
        <v>0</v>
      </c>
      <c r="U392" s="91"/>
      <c r="V392" s="83">
        <f>SUM(V393)</f>
        <v>0</v>
      </c>
      <c r="W392" s="88">
        <f>SUM(W393)</f>
        <v>0</v>
      </c>
      <c r="X392" s="199">
        <f t="shared" si="705"/>
        <v>0</v>
      </c>
      <c r="Y392" s="89">
        <f>SUM(Y393)</f>
        <v>0</v>
      </c>
      <c r="Z392" s="89">
        <f>SUM(Z393)</f>
        <v>0</v>
      </c>
      <c r="AA392" s="200">
        <f t="shared" si="715"/>
        <v>0</v>
      </c>
      <c r="AB392" s="91"/>
      <c r="AC392" s="83">
        <f>SUM(AC393)</f>
        <v>0</v>
      </c>
      <c r="AD392" s="88">
        <f>SUM(AD393)</f>
        <v>0</v>
      </c>
      <c r="AE392" s="199">
        <f t="shared" si="706"/>
        <v>0</v>
      </c>
      <c r="AF392" s="89">
        <f>SUM(AF393)</f>
        <v>0</v>
      </c>
      <c r="AG392" s="89">
        <f>SUM(AG393)</f>
        <v>0</v>
      </c>
      <c r="AH392" s="200">
        <f t="shared" si="716"/>
        <v>0</v>
      </c>
      <c r="AJ392" s="86">
        <f t="shared" ref="AJ392:AU392" si="802">SUM(AJ393)</f>
        <v>0</v>
      </c>
      <c r="AK392" s="86">
        <f t="shared" si="802"/>
        <v>0</v>
      </c>
      <c r="AL392" s="86">
        <f t="shared" si="802"/>
        <v>0</v>
      </c>
      <c r="AM392" s="86">
        <f t="shared" si="802"/>
        <v>0</v>
      </c>
      <c r="AN392" s="86">
        <f t="shared" si="802"/>
        <v>0</v>
      </c>
      <c r="AO392" s="86">
        <f t="shared" si="802"/>
        <v>0</v>
      </c>
      <c r="AP392" s="86">
        <f t="shared" si="802"/>
        <v>0</v>
      </c>
      <c r="AQ392" s="86">
        <f t="shared" si="802"/>
        <v>0</v>
      </c>
      <c r="AR392" s="86">
        <f t="shared" si="802"/>
        <v>0</v>
      </c>
      <c r="AS392" s="86">
        <f t="shared" si="802"/>
        <v>0</v>
      </c>
      <c r="AT392" s="86">
        <f t="shared" si="802"/>
        <v>0</v>
      </c>
      <c r="AU392" s="86">
        <f t="shared" si="802"/>
        <v>0</v>
      </c>
      <c r="AV392" s="86">
        <f t="shared" si="682"/>
        <v>0</v>
      </c>
      <c r="AW392" s="93">
        <f t="shared" si="708"/>
        <v>0</v>
      </c>
      <c r="AY392" s="86">
        <f t="shared" si="709"/>
        <v>0</v>
      </c>
      <c r="AZ392" s="86">
        <f t="shared" si="710"/>
        <v>0</v>
      </c>
      <c r="BA392" s="86">
        <f t="shared" si="711"/>
        <v>0</v>
      </c>
      <c r="BB392" s="86">
        <f t="shared" si="712"/>
        <v>0</v>
      </c>
      <c r="BC392" s="86">
        <f t="shared" si="683"/>
        <v>0</v>
      </c>
      <c r="BD392" s="86">
        <f t="shared" si="713"/>
        <v>0</v>
      </c>
    </row>
    <row r="393" spans="2:56" x14ac:dyDescent="0.3">
      <c r="B393" s="201" t="s">
        <v>105</v>
      </c>
      <c r="C393" s="180">
        <f>SUM(C597,C801)</f>
        <v>0</v>
      </c>
      <c r="D393" s="181">
        <f>SUM(D597,D801)</f>
        <v>0</v>
      </c>
      <c r="E393" s="182">
        <f t="shared" si="701"/>
        <v>0</v>
      </c>
      <c r="F393" s="180">
        <f>SUM(F597,F801)</f>
        <v>0</v>
      </c>
      <c r="G393" s="181">
        <f>SUM(G597,G801)</f>
        <v>0</v>
      </c>
      <c r="H393" s="182">
        <f t="shared" si="702"/>
        <v>0</v>
      </c>
      <c r="I393" s="180">
        <f>SUM(I597,I801)</f>
        <v>0</v>
      </c>
      <c r="J393" s="183">
        <f>SUM(J597,J801)</f>
        <v>0</v>
      </c>
      <c r="K393" s="184">
        <f t="shared" si="703"/>
        <v>0</v>
      </c>
      <c r="L393" s="180">
        <f>SUM(L597,L801)</f>
        <v>0</v>
      </c>
      <c r="M393" s="183">
        <f>SUM(M597,M801)</f>
        <v>0</v>
      </c>
      <c r="N393" s="185">
        <f>SUM(N597,N801)</f>
        <v>0</v>
      </c>
      <c r="O393" s="180">
        <f t="shared" ref="O393:T393" si="803">SUM(O597,O801)</f>
        <v>0</v>
      </c>
      <c r="P393" s="185">
        <f t="shared" si="803"/>
        <v>0</v>
      </c>
      <c r="Q393" s="177">
        <f t="shared" si="803"/>
        <v>0</v>
      </c>
      <c r="R393" s="185">
        <f t="shared" si="803"/>
        <v>0</v>
      </c>
      <c r="S393" s="185">
        <f t="shared" si="803"/>
        <v>0</v>
      </c>
      <c r="T393" s="178">
        <f t="shared" si="803"/>
        <v>0</v>
      </c>
      <c r="U393" s="157"/>
      <c r="V393" s="180">
        <f>SUM(V597,V801)</f>
        <v>0</v>
      </c>
      <c r="W393" s="185">
        <f>SUM(W597,W801)</f>
        <v>0</v>
      </c>
      <c r="X393" s="177">
        <f t="shared" si="705"/>
        <v>0</v>
      </c>
      <c r="Y393" s="185">
        <f>SUM(Y597,Y801)</f>
        <v>0</v>
      </c>
      <c r="Z393" s="185">
        <f>SUM(Z597,Z801)</f>
        <v>0</v>
      </c>
      <c r="AA393" s="178">
        <f t="shared" si="715"/>
        <v>0</v>
      </c>
      <c r="AB393" s="157"/>
      <c r="AC393" s="180">
        <f>SUM(AC597,AC801)</f>
        <v>0</v>
      </c>
      <c r="AD393" s="185">
        <f>SUM(AD597,AD801)</f>
        <v>0</v>
      </c>
      <c r="AE393" s="177">
        <f t="shared" si="706"/>
        <v>0</v>
      </c>
      <c r="AF393" s="185">
        <f>SUM(AF597,AF801)</f>
        <v>0</v>
      </c>
      <c r="AG393" s="185">
        <f>SUM(AG597,AG801)</f>
        <v>0</v>
      </c>
      <c r="AH393" s="178">
        <f t="shared" si="716"/>
        <v>0</v>
      </c>
      <c r="AJ393" s="86">
        <f t="shared" ref="AJ393:AU393" si="804">SUM(AJ597,AJ801)</f>
        <v>0</v>
      </c>
      <c r="AK393" s="86">
        <f t="shared" si="804"/>
        <v>0</v>
      </c>
      <c r="AL393" s="86">
        <f t="shared" si="804"/>
        <v>0</v>
      </c>
      <c r="AM393" s="86">
        <f t="shared" si="804"/>
        <v>0</v>
      </c>
      <c r="AN393" s="86">
        <f t="shared" si="804"/>
        <v>0</v>
      </c>
      <c r="AO393" s="86">
        <f t="shared" si="804"/>
        <v>0</v>
      </c>
      <c r="AP393" s="86">
        <f t="shared" si="804"/>
        <v>0</v>
      </c>
      <c r="AQ393" s="86">
        <f t="shared" si="804"/>
        <v>0</v>
      </c>
      <c r="AR393" s="86">
        <f t="shared" si="804"/>
        <v>0</v>
      </c>
      <c r="AS393" s="86">
        <f t="shared" si="804"/>
        <v>0</v>
      </c>
      <c r="AT393" s="86">
        <f t="shared" si="804"/>
        <v>0</v>
      </c>
      <c r="AU393" s="86">
        <f t="shared" si="804"/>
        <v>0</v>
      </c>
      <c r="AV393" s="86">
        <f t="shared" si="682"/>
        <v>0</v>
      </c>
      <c r="AW393" s="93">
        <f t="shared" si="708"/>
        <v>0</v>
      </c>
      <c r="AY393" s="86">
        <f t="shared" si="709"/>
        <v>0</v>
      </c>
      <c r="AZ393" s="86">
        <f t="shared" si="710"/>
        <v>0</v>
      </c>
      <c r="BA393" s="86">
        <f t="shared" si="711"/>
        <v>0</v>
      </c>
      <c r="BB393" s="86">
        <f t="shared" si="712"/>
        <v>0</v>
      </c>
      <c r="BC393" s="86">
        <f t="shared" si="683"/>
        <v>0</v>
      </c>
      <c r="BD393" s="86">
        <f t="shared" si="713"/>
        <v>0</v>
      </c>
    </row>
    <row r="394" spans="2:56" s="124" customFormat="1" x14ac:dyDescent="0.3">
      <c r="B394" s="187" t="s">
        <v>208</v>
      </c>
      <c r="C394" s="188">
        <f>SUM(C395,C401,C414,C415,C416,C417,C418)</f>
        <v>0</v>
      </c>
      <c r="D394" s="189">
        <f>SUM(D395,D401,D414,D415,D416,D417,D418)</f>
        <v>0</v>
      </c>
      <c r="E394" s="190">
        <f t="shared" si="701"/>
        <v>0</v>
      </c>
      <c r="F394" s="188">
        <f>SUM(F395,F401,F414,F415,F416,F417,F418)</f>
        <v>0</v>
      </c>
      <c r="G394" s="189">
        <f>SUM(G395,G401,G414,G415,G416,G417,G418)</f>
        <v>0</v>
      </c>
      <c r="H394" s="190">
        <f t="shared" si="702"/>
        <v>0</v>
      </c>
      <c r="I394" s="188">
        <f>SUM(I395,I401,I414,I415,I416,I417,I418)</f>
        <v>0</v>
      </c>
      <c r="J394" s="191">
        <f>SUM(J395,J401,J414,J415,J416,J417,J418)</f>
        <v>0</v>
      </c>
      <c r="K394" s="192">
        <f t="shared" si="703"/>
        <v>0</v>
      </c>
      <c r="L394" s="188">
        <f>SUM(L395,L401,L414,L415,L416,L417,L418)</f>
        <v>0</v>
      </c>
      <c r="M394" s="191">
        <f>SUM(M395,M401,M414,M415,M416,M417,M418)</f>
        <v>0</v>
      </c>
      <c r="N394" s="193">
        <f>SUM(N395,N401,N414,N415,N416,N417,N418)</f>
        <v>0</v>
      </c>
      <c r="O394" s="188">
        <f t="shared" ref="O394:T394" si="805">SUM(O395,O401,O414,O415,O416,O417,O418)</f>
        <v>0</v>
      </c>
      <c r="P394" s="193">
        <f t="shared" si="805"/>
        <v>0</v>
      </c>
      <c r="Q394" s="194">
        <f t="shared" si="805"/>
        <v>0</v>
      </c>
      <c r="R394" s="195">
        <f t="shared" si="805"/>
        <v>0</v>
      </c>
      <c r="S394" s="195">
        <f t="shared" si="805"/>
        <v>0</v>
      </c>
      <c r="T394" s="196">
        <f t="shared" si="805"/>
        <v>0</v>
      </c>
      <c r="U394" s="121"/>
      <c r="V394" s="188">
        <f>SUM(V395,V401,V414,V415,V416,V417,V418)</f>
        <v>0</v>
      </c>
      <c r="W394" s="193">
        <f>SUM(W395,W401,W414,W415,W416,W417,W418)</f>
        <v>0</v>
      </c>
      <c r="X394" s="194">
        <f t="shared" si="705"/>
        <v>0</v>
      </c>
      <c r="Y394" s="195">
        <f>SUM(Y395,Y401,Y414,Y415,Y416,Y417,Y418)</f>
        <v>0</v>
      </c>
      <c r="Z394" s="195">
        <f>SUM(Z395,Z401,Z414,Z415,Z416,Z417,Z418)</f>
        <v>0</v>
      </c>
      <c r="AA394" s="196">
        <f t="shared" si="715"/>
        <v>0</v>
      </c>
      <c r="AB394" s="121"/>
      <c r="AC394" s="188">
        <f>SUM(AC395,AC401,AC414,AC415,AC416,AC417,AC418)</f>
        <v>0</v>
      </c>
      <c r="AD394" s="193">
        <f>SUM(AD395,AD401,AD414,AD415,AD416,AD417,AD418)</f>
        <v>0</v>
      </c>
      <c r="AE394" s="194">
        <f t="shared" si="706"/>
        <v>0</v>
      </c>
      <c r="AF394" s="195">
        <f>SUM(AF395,AF401,AF414,AF415,AF416,AF417,AF418)</f>
        <v>0</v>
      </c>
      <c r="AG394" s="195">
        <f>SUM(AG395,AG401,AG414,AG415,AG416,AG417,AG418)</f>
        <v>0</v>
      </c>
      <c r="AH394" s="196">
        <f t="shared" si="716"/>
        <v>0</v>
      </c>
      <c r="AJ394" s="191">
        <f t="shared" ref="AJ394:AU394" si="806">SUM(AJ395,AJ401,AJ414,AJ415,AJ416,AJ417,AJ418)</f>
        <v>0</v>
      </c>
      <c r="AK394" s="191">
        <f t="shared" si="806"/>
        <v>0</v>
      </c>
      <c r="AL394" s="191">
        <f t="shared" si="806"/>
        <v>0</v>
      </c>
      <c r="AM394" s="191">
        <f t="shared" si="806"/>
        <v>0</v>
      </c>
      <c r="AN394" s="191">
        <f t="shared" si="806"/>
        <v>0</v>
      </c>
      <c r="AO394" s="191">
        <f t="shared" si="806"/>
        <v>0</v>
      </c>
      <c r="AP394" s="191">
        <f t="shared" si="806"/>
        <v>0</v>
      </c>
      <c r="AQ394" s="191">
        <f t="shared" si="806"/>
        <v>0</v>
      </c>
      <c r="AR394" s="191">
        <f t="shared" si="806"/>
        <v>0</v>
      </c>
      <c r="AS394" s="191">
        <f t="shared" si="806"/>
        <v>0</v>
      </c>
      <c r="AT394" s="191">
        <f t="shared" si="806"/>
        <v>0</v>
      </c>
      <c r="AU394" s="191">
        <f t="shared" si="806"/>
        <v>0</v>
      </c>
      <c r="AV394" s="191">
        <f t="shared" si="682"/>
        <v>0</v>
      </c>
      <c r="AW394" s="197">
        <f t="shared" si="708"/>
        <v>0</v>
      </c>
      <c r="AX394" s="198"/>
      <c r="AY394" s="191">
        <f t="shared" si="709"/>
        <v>0</v>
      </c>
      <c r="AZ394" s="191">
        <f t="shared" si="710"/>
        <v>0</v>
      </c>
      <c r="BA394" s="191">
        <f t="shared" si="711"/>
        <v>0</v>
      </c>
      <c r="BB394" s="191">
        <f t="shared" si="712"/>
        <v>0</v>
      </c>
      <c r="BC394" s="191">
        <f t="shared" si="683"/>
        <v>0</v>
      </c>
      <c r="BD394" s="191">
        <f t="shared" si="713"/>
        <v>0</v>
      </c>
    </row>
    <row r="395" spans="2:56" x14ac:dyDescent="0.3">
      <c r="B395" s="176" t="s">
        <v>209</v>
      </c>
      <c r="C395" s="202">
        <f>SUM(C396,C399)</f>
        <v>0</v>
      </c>
      <c r="D395" s="203">
        <f>SUM(D396,D399)</f>
        <v>0</v>
      </c>
      <c r="E395" s="204">
        <f t="shared" si="701"/>
        <v>0</v>
      </c>
      <c r="F395" s="202">
        <f>SUM(F396,F399)</f>
        <v>0</v>
      </c>
      <c r="G395" s="203">
        <f>SUM(G396,G399)</f>
        <v>0</v>
      </c>
      <c r="H395" s="204">
        <f t="shared" si="702"/>
        <v>0</v>
      </c>
      <c r="I395" s="202">
        <f>SUM(I396,I399)</f>
        <v>0</v>
      </c>
      <c r="J395" s="205">
        <f>SUM(J396,J399)</f>
        <v>0</v>
      </c>
      <c r="K395" s="206">
        <f t="shared" si="703"/>
        <v>0</v>
      </c>
      <c r="L395" s="202">
        <f>SUM(L396,L399)</f>
        <v>0</v>
      </c>
      <c r="M395" s="205">
        <f>SUM(M396,M399)</f>
        <v>0</v>
      </c>
      <c r="N395" s="207">
        <f>SUM(N396,N399)</f>
        <v>0</v>
      </c>
      <c r="O395" s="202">
        <f t="shared" ref="O395:T395" si="807">SUM(O396,O399)</f>
        <v>0</v>
      </c>
      <c r="P395" s="207">
        <f t="shared" si="807"/>
        <v>0</v>
      </c>
      <c r="Q395" s="208">
        <f t="shared" si="807"/>
        <v>0</v>
      </c>
      <c r="R395" s="209">
        <f t="shared" si="807"/>
        <v>0</v>
      </c>
      <c r="S395" s="209">
        <f t="shared" si="807"/>
        <v>0</v>
      </c>
      <c r="T395" s="210">
        <f t="shared" si="807"/>
        <v>0</v>
      </c>
      <c r="U395" s="91"/>
      <c r="V395" s="202">
        <f>SUM(V396,V399)</f>
        <v>0</v>
      </c>
      <c r="W395" s="207">
        <f>SUM(W396,W399)</f>
        <v>0</v>
      </c>
      <c r="X395" s="208">
        <f t="shared" si="705"/>
        <v>0</v>
      </c>
      <c r="Y395" s="209">
        <f>SUM(Y396,Y399)</f>
        <v>0</v>
      </c>
      <c r="Z395" s="209">
        <f>SUM(Z396,Z399)</f>
        <v>0</v>
      </c>
      <c r="AA395" s="210">
        <f t="shared" si="715"/>
        <v>0</v>
      </c>
      <c r="AB395" s="91"/>
      <c r="AC395" s="202">
        <f>SUM(AC396,AC399)</f>
        <v>0</v>
      </c>
      <c r="AD395" s="207">
        <f>SUM(AD396,AD399)</f>
        <v>0</v>
      </c>
      <c r="AE395" s="208">
        <f t="shared" si="706"/>
        <v>0</v>
      </c>
      <c r="AF395" s="209">
        <f>SUM(AF396,AF399)</f>
        <v>0</v>
      </c>
      <c r="AG395" s="209">
        <f>SUM(AG396,AG399)</f>
        <v>0</v>
      </c>
      <c r="AH395" s="210">
        <f t="shared" si="716"/>
        <v>0</v>
      </c>
      <c r="AJ395" s="205">
        <f t="shared" ref="AJ395:AU395" si="808">SUM(AJ396,AJ399)</f>
        <v>0</v>
      </c>
      <c r="AK395" s="205">
        <f t="shared" si="808"/>
        <v>0</v>
      </c>
      <c r="AL395" s="205">
        <f t="shared" si="808"/>
        <v>0</v>
      </c>
      <c r="AM395" s="205">
        <f t="shared" si="808"/>
        <v>0</v>
      </c>
      <c r="AN395" s="205">
        <f t="shared" si="808"/>
        <v>0</v>
      </c>
      <c r="AO395" s="205">
        <f t="shared" si="808"/>
        <v>0</v>
      </c>
      <c r="AP395" s="205">
        <f t="shared" si="808"/>
        <v>0</v>
      </c>
      <c r="AQ395" s="205">
        <f t="shared" si="808"/>
        <v>0</v>
      </c>
      <c r="AR395" s="205">
        <f t="shared" si="808"/>
        <v>0</v>
      </c>
      <c r="AS395" s="205">
        <f t="shared" si="808"/>
        <v>0</v>
      </c>
      <c r="AT395" s="205">
        <f t="shared" si="808"/>
        <v>0</v>
      </c>
      <c r="AU395" s="205">
        <f t="shared" si="808"/>
        <v>0</v>
      </c>
      <c r="AV395" s="205">
        <f t="shared" si="682"/>
        <v>0</v>
      </c>
      <c r="AW395" s="211">
        <f t="shared" si="708"/>
        <v>0</v>
      </c>
      <c r="AY395" s="205">
        <f t="shared" si="709"/>
        <v>0</v>
      </c>
      <c r="AZ395" s="205">
        <f t="shared" si="710"/>
        <v>0</v>
      </c>
      <c r="BA395" s="205">
        <f t="shared" si="711"/>
        <v>0</v>
      </c>
      <c r="BB395" s="205">
        <f t="shared" si="712"/>
        <v>0</v>
      </c>
      <c r="BC395" s="205">
        <f t="shared" si="683"/>
        <v>0</v>
      </c>
      <c r="BD395" s="205">
        <f t="shared" si="713"/>
        <v>0</v>
      </c>
    </row>
    <row r="396" spans="2:56" x14ac:dyDescent="0.3">
      <c r="B396" s="179" t="s">
        <v>210</v>
      </c>
      <c r="C396" s="202">
        <f>SUM(C397:C398)</f>
        <v>0</v>
      </c>
      <c r="D396" s="203">
        <f>SUM(D397:D398)</f>
        <v>0</v>
      </c>
      <c r="E396" s="204">
        <f t="shared" si="701"/>
        <v>0</v>
      </c>
      <c r="F396" s="202">
        <f>SUM(F397:F398)</f>
        <v>0</v>
      </c>
      <c r="G396" s="203">
        <f>SUM(G397:G398)</f>
        <v>0</v>
      </c>
      <c r="H396" s="204">
        <f t="shared" si="702"/>
        <v>0</v>
      </c>
      <c r="I396" s="202">
        <f>SUM(I397:I398)</f>
        <v>0</v>
      </c>
      <c r="J396" s="205">
        <f>SUM(J397:J398)</f>
        <v>0</v>
      </c>
      <c r="K396" s="206">
        <f t="shared" si="703"/>
        <v>0</v>
      </c>
      <c r="L396" s="202">
        <f>SUM(L397:L398)</f>
        <v>0</v>
      </c>
      <c r="M396" s="205">
        <f>SUM(M397:M398)</f>
        <v>0</v>
      </c>
      <c r="N396" s="207">
        <f>SUM(N397:N398)</f>
        <v>0</v>
      </c>
      <c r="O396" s="202">
        <f t="shared" ref="O396:T396" si="809">SUM(O397:O398)</f>
        <v>0</v>
      </c>
      <c r="P396" s="207">
        <f t="shared" si="809"/>
        <v>0</v>
      </c>
      <c r="Q396" s="208">
        <f t="shared" si="809"/>
        <v>0</v>
      </c>
      <c r="R396" s="209">
        <f t="shared" si="809"/>
        <v>0</v>
      </c>
      <c r="S396" s="209">
        <f t="shared" si="809"/>
        <v>0</v>
      </c>
      <c r="T396" s="210">
        <f t="shared" si="809"/>
        <v>0</v>
      </c>
      <c r="U396" s="91"/>
      <c r="V396" s="202">
        <f>SUM(V397:V398)</f>
        <v>0</v>
      </c>
      <c r="W396" s="207">
        <f>SUM(W397:W398)</f>
        <v>0</v>
      </c>
      <c r="X396" s="208">
        <f t="shared" si="705"/>
        <v>0</v>
      </c>
      <c r="Y396" s="209">
        <f>SUM(Y397:Y398)</f>
        <v>0</v>
      </c>
      <c r="Z396" s="209">
        <f>SUM(Z397:Z398)</f>
        <v>0</v>
      </c>
      <c r="AA396" s="210">
        <f t="shared" si="715"/>
        <v>0</v>
      </c>
      <c r="AB396" s="91"/>
      <c r="AC396" s="202">
        <f>SUM(AC397:AC398)</f>
        <v>0</v>
      </c>
      <c r="AD396" s="207">
        <f>SUM(AD397:AD398)</f>
        <v>0</v>
      </c>
      <c r="AE396" s="208">
        <f t="shared" si="706"/>
        <v>0</v>
      </c>
      <c r="AF396" s="209">
        <f>SUM(AF397:AF398)</f>
        <v>0</v>
      </c>
      <c r="AG396" s="209">
        <f>SUM(AG397:AG398)</f>
        <v>0</v>
      </c>
      <c r="AH396" s="210">
        <f t="shared" si="716"/>
        <v>0</v>
      </c>
      <c r="AJ396" s="205">
        <f t="shared" ref="AJ396:AU396" si="810">SUM(AJ397:AJ398)</f>
        <v>0</v>
      </c>
      <c r="AK396" s="205">
        <f t="shared" si="810"/>
        <v>0</v>
      </c>
      <c r="AL396" s="205">
        <f t="shared" si="810"/>
        <v>0</v>
      </c>
      <c r="AM396" s="205">
        <f t="shared" si="810"/>
        <v>0</v>
      </c>
      <c r="AN396" s="205">
        <f t="shared" si="810"/>
        <v>0</v>
      </c>
      <c r="AO396" s="205">
        <f t="shared" si="810"/>
        <v>0</v>
      </c>
      <c r="AP396" s="205">
        <f t="shared" si="810"/>
        <v>0</v>
      </c>
      <c r="AQ396" s="205">
        <f t="shared" si="810"/>
        <v>0</v>
      </c>
      <c r="AR396" s="205">
        <f t="shared" si="810"/>
        <v>0</v>
      </c>
      <c r="AS396" s="205">
        <f t="shared" si="810"/>
        <v>0</v>
      </c>
      <c r="AT396" s="205">
        <f t="shared" si="810"/>
        <v>0</v>
      </c>
      <c r="AU396" s="205">
        <f t="shared" si="810"/>
        <v>0</v>
      </c>
      <c r="AV396" s="205">
        <f t="shared" si="682"/>
        <v>0</v>
      </c>
      <c r="AW396" s="211">
        <f t="shared" si="708"/>
        <v>0</v>
      </c>
      <c r="AY396" s="205">
        <f t="shared" si="709"/>
        <v>0</v>
      </c>
      <c r="AZ396" s="205">
        <f t="shared" si="710"/>
        <v>0</v>
      </c>
      <c r="BA396" s="205">
        <f t="shared" si="711"/>
        <v>0</v>
      </c>
      <c r="BB396" s="205">
        <f t="shared" si="712"/>
        <v>0</v>
      </c>
      <c r="BC396" s="205">
        <f t="shared" si="683"/>
        <v>0</v>
      </c>
      <c r="BD396" s="205">
        <f t="shared" si="713"/>
        <v>0</v>
      </c>
    </row>
    <row r="397" spans="2:56" x14ac:dyDescent="0.3">
      <c r="B397" s="201" t="s">
        <v>211</v>
      </c>
      <c r="C397" s="180">
        <f>SUM(C601,C805)</f>
        <v>0</v>
      </c>
      <c r="D397" s="181">
        <f>SUM(D601,D805)</f>
        <v>0</v>
      </c>
      <c r="E397" s="182">
        <f t="shared" si="701"/>
        <v>0</v>
      </c>
      <c r="F397" s="180">
        <f>SUM(F601,F805)</f>
        <v>0</v>
      </c>
      <c r="G397" s="181">
        <f>SUM(G601,G805)</f>
        <v>0</v>
      </c>
      <c r="H397" s="182">
        <f t="shared" si="702"/>
        <v>0</v>
      </c>
      <c r="I397" s="180">
        <f>SUM(I601,I805)</f>
        <v>0</v>
      </c>
      <c r="J397" s="183">
        <f>SUM(J601,J805)</f>
        <v>0</v>
      </c>
      <c r="K397" s="184">
        <f t="shared" si="703"/>
        <v>0</v>
      </c>
      <c r="L397" s="180">
        <f>SUM(L601,L805)</f>
        <v>0</v>
      </c>
      <c r="M397" s="183">
        <f t="shared" ref="M397:T398" si="811">SUM(M601,M805)</f>
        <v>0</v>
      </c>
      <c r="N397" s="185">
        <f t="shared" si="811"/>
        <v>0</v>
      </c>
      <c r="O397" s="180">
        <f t="shared" si="811"/>
        <v>0</v>
      </c>
      <c r="P397" s="185">
        <f t="shared" si="811"/>
        <v>0</v>
      </c>
      <c r="Q397" s="177">
        <f t="shared" si="811"/>
        <v>0</v>
      </c>
      <c r="R397" s="185">
        <f t="shared" si="811"/>
        <v>0</v>
      </c>
      <c r="S397" s="185">
        <f t="shared" si="811"/>
        <v>0</v>
      </c>
      <c r="T397" s="178">
        <f t="shared" si="811"/>
        <v>0</v>
      </c>
      <c r="U397" s="157"/>
      <c r="V397" s="180">
        <f>SUM(V601,V805)</f>
        <v>0</v>
      </c>
      <c r="W397" s="185">
        <f>SUM(W601,W805)</f>
        <v>0</v>
      </c>
      <c r="X397" s="177">
        <f t="shared" si="705"/>
        <v>0</v>
      </c>
      <c r="Y397" s="185">
        <f>SUM(Y601,Y805)</f>
        <v>0</v>
      </c>
      <c r="Z397" s="185">
        <f>SUM(Z601,Z805)</f>
        <v>0</v>
      </c>
      <c r="AA397" s="178">
        <f t="shared" si="715"/>
        <v>0</v>
      </c>
      <c r="AB397" s="157"/>
      <c r="AC397" s="180">
        <f>SUM(AC601,AC805)</f>
        <v>0</v>
      </c>
      <c r="AD397" s="185">
        <f>SUM(AD601,AD805)</f>
        <v>0</v>
      </c>
      <c r="AE397" s="177">
        <f t="shared" si="706"/>
        <v>0</v>
      </c>
      <c r="AF397" s="185">
        <f>SUM(AF601,AF805)</f>
        <v>0</v>
      </c>
      <c r="AG397" s="185">
        <f>SUM(AG601,AG805)</f>
        <v>0</v>
      </c>
      <c r="AH397" s="178">
        <f t="shared" si="716"/>
        <v>0</v>
      </c>
      <c r="AJ397" s="86">
        <f t="shared" ref="AJ397:AU398" si="812">SUM(AJ601,AJ805)</f>
        <v>0</v>
      </c>
      <c r="AK397" s="86">
        <f t="shared" si="812"/>
        <v>0</v>
      </c>
      <c r="AL397" s="86">
        <f t="shared" si="812"/>
        <v>0</v>
      </c>
      <c r="AM397" s="86">
        <f t="shared" si="812"/>
        <v>0</v>
      </c>
      <c r="AN397" s="86">
        <f t="shared" si="812"/>
        <v>0</v>
      </c>
      <c r="AO397" s="86">
        <f t="shared" si="812"/>
        <v>0</v>
      </c>
      <c r="AP397" s="86">
        <f t="shared" si="812"/>
        <v>0</v>
      </c>
      <c r="AQ397" s="86">
        <f t="shared" si="812"/>
        <v>0</v>
      </c>
      <c r="AR397" s="86">
        <f t="shared" si="812"/>
        <v>0</v>
      </c>
      <c r="AS397" s="86">
        <f t="shared" si="812"/>
        <v>0</v>
      </c>
      <c r="AT397" s="86">
        <f t="shared" si="812"/>
        <v>0</v>
      </c>
      <c r="AU397" s="86">
        <f t="shared" si="812"/>
        <v>0</v>
      </c>
      <c r="AV397" s="86">
        <f t="shared" si="682"/>
        <v>0</v>
      </c>
      <c r="AW397" s="93">
        <f t="shared" si="708"/>
        <v>0</v>
      </c>
      <c r="AY397" s="86">
        <f t="shared" si="709"/>
        <v>0</v>
      </c>
      <c r="AZ397" s="86">
        <f t="shared" si="710"/>
        <v>0</v>
      </c>
      <c r="BA397" s="86">
        <f t="shared" si="711"/>
        <v>0</v>
      </c>
      <c r="BB397" s="86">
        <f t="shared" si="712"/>
        <v>0</v>
      </c>
      <c r="BC397" s="86">
        <f t="shared" si="683"/>
        <v>0</v>
      </c>
      <c r="BD397" s="86">
        <f t="shared" si="713"/>
        <v>0</v>
      </c>
    </row>
    <row r="398" spans="2:56" x14ac:dyDescent="0.3">
      <c r="B398" s="201" t="s">
        <v>212</v>
      </c>
      <c r="C398" s="180">
        <f>SUM(C602,C806)</f>
        <v>0</v>
      </c>
      <c r="D398" s="181">
        <f>SUM(D602,D806)</f>
        <v>0</v>
      </c>
      <c r="E398" s="182">
        <f t="shared" si="701"/>
        <v>0</v>
      </c>
      <c r="F398" s="180">
        <f>SUM(F602,F806)</f>
        <v>0</v>
      </c>
      <c r="G398" s="181">
        <f>SUM(G602,G806)</f>
        <v>0</v>
      </c>
      <c r="H398" s="182">
        <f t="shared" si="702"/>
        <v>0</v>
      </c>
      <c r="I398" s="180">
        <f>SUM(I602,I806)</f>
        <v>0</v>
      </c>
      <c r="J398" s="183">
        <f>SUM(J602,J806)</f>
        <v>0</v>
      </c>
      <c r="K398" s="184">
        <f t="shared" si="703"/>
        <v>0</v>
      </c>
      <c r="L398" s="180">
        <f>SUM(L602,L806)</f>
        <v>0</v>
      </c>
      <c r="M398" s="183">
        <f t="shared" si="811"/>
        <v>0</v>
      </c>
      <c r="N398" s="185">
        <f t="shared" si="811"/>
        <v>0</v>
      </c>
      <c r="O398" s="180">
        <f t="shared" si="811"/>
        <v>0</v>
      </c>
      <c r="P398" s="185">
        <f t="shared" si="811"/>
        <v>0</v>
      </c>
      <c r="Q398" s="177">
        <f t="shared" si="811"/>
        <v>0</v>
      </c>
      <c r="R398" s="185">
        <f t="shared" si="811"/>
        <v>0</v>
      </c>
      <c r="S398" s="185">
        <f t="shared" si="811"/>
        <v>0</v>
      </c>
      <c r="T398" s="178">
        <f t="shared" si="811"/>
        <v>0</v>
      </c>
      <c r="U398" s="157"/>
      <c r="V398" s="180">
        <f>SUM(V602,V806)</f>
        <v>0</v>
      </c>
      <c r="W398" s="185">
        <f>SUM(W602,W806)</f>
        <v>0</v>
      </c>
      <c r="X398" s="177">
        <f t="shared" si="705"/>
        <v>0</v>
      </c>
      <c r="Y398" s="185">
        <f>SUM(Y602,Y806)</f>
        <v>0</v>
      </c>
      <c r="Z398" s="185">
        <f>SUM(Z602,Z806)</f>
        <v>0</v>
      </c>
      <c r="AA398" s="178">
        <f t="shared" si="715"/>
        <v>0</v>
      </c>
      <c r="AB398" s="157"/>
      <c r="AC398" s="180">
        <f>SUM(AC602,AC806)</f>
        <v>0</v>
      </c>
      <c r="AD398" s="185">
        <f>SUM(AD602,AD806)</f>
        <v>0</v>
      </c>
      <c r="AE398" s="177">
        <f t="shared" si="706"/>
        <v>0</v>
      </c>
      <c r="AF398" s="185">
        <f>SUM(AF602,AF806)</f>
        <v>0</v>
      </c>
      <c r="AG398" s="185">
        <f>SUM(AG602,AG806)</f>
        <v>0</v>
      </c>
      <c r="AH398" s="178">
        <f t="shared" si="716"/>
        <v>0</v>
      </c>
      <c r="AJ398" s="86">
        <f t="shared" si="812"/>
        <v>0</v>
      </c>
      <c r="AK398" s="86">
        <f t="shared" si="812"/>
        <v>0</v>
      </c>
      <c r="AL398" s="86">
        <f t="shared" si="812"/>
        <v>0</v>
      </c>
      <c r="AM398" s="86">
        <f t="shared" si="812"/>
        <v>0</v>
      </c>
      <c r="AN398" s="86">
        <f t="shared" si="812"/>
        <v>0</v>
      </c>
      <c r="AO398" s="86">
        <f t="shared" si="812"/>
        <v>0</v>
      </c>
      <c r="AP398" s="86">
        <f t="shared" si="812"/>
        <v>0</v>
      </c>
      <c r="AQ398" s="86">
        <f t="shared" si="812"/>
        <v>0</v>
      </c>
      <c r="AR398" s="86">
        <f t="shared" si="812"/>
        <v>0</v>
      </c>
      <c r="AS398" s="86">
        <f t="shared" si="812"/>
        <v>0</v>
      </c>
      <c r="AT398" s="86">
        <f t="shared" si="812"/>
        <v>0</v>
      </c>
      <c r="AU398" s="86">
        <f t="shared" si="812"/>
        <v>0</v>
      </c>
      <c r="AV398" s="86">
        <f t="shared" si="682"/>
        <v>0</v>
      </c>
      <c r="AW398" s="93">
        <f t="shared" si="708"/>
        <v>0</v>
      </c>
      <c r="AY398" s="86">
        <f t="shared" si="709"/>
        <v>0</v>
      </c>
      <c r="AZ398" s="86">
        <f t="shared" si="710"/>
        <v>0</v>
      </c>
      <c r="BA398" s="86">
        <f t="shared" si="711"/>
        <v>0</v>
      </c>
      <c r="BB398" s="86">
        <f t="shared" si="712"/>
        <v>0</v>
      </c>
      <c r="BC398" s="86">
        <f t="shared" si="683"/>
        <v>0</v>
      </c>
      <c r="BD398" s="86">
        <f t="shared" si="713"/>
        <v>0</v>
      </c>
    </row>
    <row r="399" spans="2:56" x14ac:dyDescent="0.3">
      <c r="B399" s="179" t="s">
        <v>213</v>
      </c>
      <c r="C399" s="202">
        <f>SUM(C400)</f>
        <v>0</v>
      </c>
      <c r="D399" s="203">
        <f>SUM(D400)</f>
        <v>0</v>
      </c>
      <c r="E399" s="204">
        <f t="shared" si="701"/>
        <v>0</v>
      </c>
      <c r="F399" s="202">
        <f>SUM(F400)</f>
        <v>0</v>
      </c>
      <c r="G399" s="203">
        <f>SUM(G400)</f>
        <v>0</v>
      </c>
      <c r="H399" s="204">
        <f t="shared" si="702"/>
        <v>0</v>
      </c>
      <c r="I399" s="202">
        <f>SUM(I400)</f>
        <v>0</v>
      </c>
      <c r="J399" s="205">
        <f>SUM(J400)</f>
        <v>0</v>
      </c>
      <c r="K399" s="206">
        <f t="shared" si="703"/>
        <v>0</v>
      </c>
      <c r="L399" s="202">
        <f>SUM(L400)</f>
        <v>0</v>
      </c>
      <c r="M399" s="205">
        <f>SUM(M400)</f>
        <v>0</v>
      </c>
      <c r="N399" s="207">
        <f>SUM(N400)</f>
        <v>0</v>
      </c>
      <c r="O399" s="202">
        <f t="shared" ref="O399:T399" si="813">SUM(O400)</f>
        <v>0</v>
      </c>
      <c r="P399" s="207">
        <f t="shared" si="813"/>
        <v>0</v>
      </c>
      <c r="Q399" s="208">
        <f t="shared" si="813"/>
        <v>0</v>
      </c>
      <c r="R399" s="209">
        <f t="shared" si="813"/>
        <v>0</v>
      </c>
      <c r="S399" s="209">
        <f t="shared" si="813"/>
        <v>0</v>
      </c>
      <c r="T399" s="210">
        <f t="shared" si="813"/>
        <v>0</v>
      </c>
      <c r="U399" s="91"/>
      <c r="V399" s="202">
        <f>SUM(V400)</f>
        <v>0</v>
      </c>
      <c r="W399" s="207">
        <f>SUM(W400)</f>
        <v>0</v>
      </c>
      <c r="X399" s="208">
        <f t="shared" si="705"/>
        <v>0</v>
      </c>
      <c r="Y399" s="209">
        <f>SUM(Y400)</f>
        <v>0</v>
      </c>
      <c r="Z399" s="209">
        <f>SUM(Z400)</f>
        <v>0</v>
      </c>
      <c r="AA399" s="210">
        <f t="shared" si="715"/>
        <v>0</v>
      </c>
      <c r="AB399" s="91"/>
      <c r="AC399" s="202">
        <f>SUM(AC400)</f>
        <v>0</v>
      </c>
      <c r="AD399" s="207">
        <f>SUM(AD400)</f>
        <v>0</v>
      </c>
      <c r="AE399" s="208">
        <f t="shared" si="706"/>
        <v>0</v>
      </c>
      <c r="AF399" s="209">
        <f>SUM(AF400)</f>
        <v>0</v>
      </c>
      <c r="AG399" s="209">
        <f>SUM(AG400)</f>
        <v>0</v>
      </c>
      <c r="AH399" s="210">
        <f t="shared" si="716"/>
        <v>0</v>
      </c>
      <c r="AJ399" s="205">
        <f t="shared" ref="AJ399:AU399" si="814">SUM(AJ400)</f>
        <v>0</v>
      </c>
      <c r="AK399" s="205">
        <f t="shared" si="814"/>
        <v>0</v>
      </c>
      <c r="AL399" s="205">
        <f t="shared" si="814"/>
        <v>0</v>
      </c>
      <c r="AM399" s="205">
        <f t="shared" si="814"/>
        <v>0</v>
      </c>
      <c r="AN399" s="205">
        <f t="shared" si="814"/>
        <v>0</v>
      </c>
      <c r="AO399" s="205">
        <f t="shared" si="814"/>
        <v>0</v>
      </c>
      <c r="AP399" s="205">
        <f t="shared" si="814"/>
        <v>0</v>
      </c>
      <c r="AQ399" s="205">
        <f t="shared" si="814"/>
        <v>0</v>
      </c>
      <c r="AR399" s="205">
        <f t="shared" si="814"/>
        <v>0</v>
      </c>
      <c r="AS399" s="205">
        <f t="shared" si="814"/>
        <v>0</v>
      </c>
      <c r="AT399" s="205">
        <f t="shared" si="814"/>
        <v>0</v>
      </c>
      <c r="AU399" s="205">
        <f t="shared" si="814"/>
        <v>0</v>
      </c>
      <c r="AV399" s="205">
        <f t="shared" si="682"/>
        <v>0</v>
      </c>
      <c r="AW399" s="211">
        <f t="shared" si="708"/>
        <v>0</v>
      </c>
      <c r="AY399" s="205">
        <f t="shared" si="709"/>
        <v>0</v>
      </c>
      <c r="AZ399" s="205">
        <f t="shared" si="710"/>
        <v>0</v>
      </c>
      <c r="BA399" s="205">
        <f t="shared" si="711"/>
        <v>0</v>
      </c>
      <c r="BB399" s="205">
        <f t="shared" si="712"/>
        <v>0</v>
      </c>
      <c r="BC399" s="205">
        <f t="shared" si="683"/>
        <v>0</v>
      </c>
      <c r="BD399" s="205">
        <f t="shared" si="713"/>
        <v>0</v>
      </c>
    </row>
    <row r="400" spans="2:56" x14ac:dyDescent="0.3">
      <c r="B400" s="201" t="s">
        <v>105</v>
      </c>
      <c r="C400" s="180">
        <f>SUM(C604,C808)</f>
        <v>0</v>
      </c>
      <c r="D400" s="181">
        <f>SUM(D604,D808)</f>
        <v>0</v>
      </c>
      <c r="E400" s="182">
        <f t="shared" si="701"/>
        <v>0</v>
      </c>
      <c r="F400" s="180">
        <f>SUM(F604,F808)</f>
        <v>0</v>
      </c>
      <c r="G400" s="181">
        <f>SUM(G604,G808)</f>
        <v>0</v>
      </c>
      <c r="H400" s="182">
        <f t="shared" si="702"/>
        <v>0</v>
      </c>
      <c r="I400" s="180">
        <f>SUM(I604,I808)</f>
        <v>0</v>
      </c>
      <c r="J400" s="183">
        <f>SUM(J604,J808)</f>
        <v>0</v>
      </c>
      <c r="K400" s="184">
        <f t="shared" si="703"/>
        <v>0</v>
      </c>
      <c r="L400" s="180">
        <f>SUM(L604,L808)</f>
        <v>0</v>
      </c>
      <c r="M400" s="183">
        <f>SUM(M604,M808)</f>
        <v>0</v>
      </c>
      <c r="N400" s="185">
        <f>SUM(N604,N808)</f>
        <v>0</v>
      </c>
      <c r="O400" s="180">
        <f t="shared" ref="O400:T400" si="815">SUM(O604,O808)</f>
        <v>0</v>
      </c>
      <c r="P400" s="185">
        <f t="shared" si="815"/>
        <v>0</v>
      </c>
      <c r="Q400" s="177">
        <f t="shared" si="815"/>
        <v>0</v>
      </c>
      <c r="R400" s="185">
        <f t="shared" si="815"/>
        <v>0</v>
      </c>
      <c r="S400" s="185">
        <f t="shared" si="815"/>
        <v>0</v>
      </c>
      <c r="T400" s="178">
        <f t="shared" si="815"/>
        <v>0</v>
      </c>
      <c r="U400" s="157"/>
      <c r="V400" s="180">
        <f>SUM(V604,V808)</f>
        <v>0</v>
      </c>
      <c r="W400" s="185">
        <f>SUM(W604,W808)</f>
        <v>0</v>
      </c>
      <c r="X400" s="177">
        <f t="shared" si="705"/>
        <v>0</v>
      </c>
      <c r="Y400" s="185">
        <f>SUM(Y604,Y808)</f>
        <v>0</v>
      </c>
      <c r="Z400" s="185">
        <f>SUM(Z604,Z808)</f>
        <v>0</v>
      </c>
      <c r="AA400" s="178">
        <f t="shared" si="715"/>
        <v>0</v>
      </c>
      <c r="AB400" s="157"/>
      <c r="AC400" s="180">
        <f>SUM(AC604,AC808)</f>
        <v>0</v>
      </c>
      <c r="AD400" s="185">
        <f>SUM(AD604,AD808)</f>
        <v>0</v>
      </c>
      <c r="AE400" s="177">
        <f t="shared" si="706"/>
        <v>0</v>
      </c>
      <c r="AF400" s="185">
        <f>SUM(AF604,AF808)</f>
        <v>0</v>
      </c>
      <c r="AG400" s="185">
        <f>SUM(AG604,AG808)</f>
        <v>0</v>
      </c>
      <c r="AH400" s="178">
        <f t="shared" si="716"/>
        <v>0</v>
      </c>
      <c r="AJ400" s="86">
        <f t="shared" ref="AJ400:AU400" si="816">SUM(AJ604,AJ808)</f>
        <v>0</v>
      </c>
      <c r="AK400" s="86">
        <f t="shared" si="816"/>
        <v>0</v>
      </c>
      <c r="AL400" s="86">
        <f t="shared" si="816"/>
        <v>0</v>
      </c>
      <c r="AM400" s="86">
        <f t="shared" si="816"/>
        <v>0</v>
      </c>
      <c r="AN400" s="86">
        <f t="shared" si="816"/>
        <v>0</v>
      </c>
      <c r="AO400" s="86">
        <f t="shared" si="816"/>
        <v>0</v>
      </c>
      <c r="AP400" s="86">
        <f t="shared" si="816"/>
        <v>0</v>
      </c>
      <c r="AQ400" s="86">
        <f t="shared" si="816"/>
        <v>0</v>
      </c>
      <c r="AR400" s="86">
        <f t="shared" si="816"/>
        <v>0</v>
      </c>
      <c r="AS400" s="86">
        <f t="shared" si="816"/>
        <v>0</v>
      </c>
      <c r="AT400" s="86">
        <f t="shared" si="816"/>
        <v>0</v>
      </c>
      <c r="AU400" s="86">
        <f t="shared" si="816"/>
        <v>0</v>
      </c>
      <c r="AV400" s="86">
        <f t="shared" si="682"/>
        <v>0</v>
      </c>
      <c r="AW400" s="93">
        <f t="shared" si="708"/>
        <v>0</v>
      </c>
      <c r="AY400" s="86">
        <f t="shared" si="709"/>
        <v>0</v>
      </c>
      <c r="AZ400" s="86">
        <f t="shared" si="710"/>
        <v>0</v>
      </c>
      <c r="BA400" s="86">
        <f t="shared" si="711"/>
        <v>0</v>
      </c>
      <c r="BB400" s="86">
        <f t="shared" si="712"/>
        <v>0</v>
      </c>
      <c r="BC400" s="86">
        <f t="shared" si="683"/>
        <v>0</v>
      </c>
      <c r="BD400" s="86">
        <f t="shared" si="713"/>
        <v>0</v>
      </c>
    </row>
    <row r="401" spans="2:56" x14ac:dyDescent="0.3">
      <c r="B401" s="176" t="s">
        <v>214</v>
      </c>
      <c r="C401" s="202">
        <f>SUM(C402,C406)</f>
        <v>0</v>
      </c>
      <c r="D401" s="203">
        <f>SUM(D402,D406)</f>
        <v>0</v>
      </c>
      <c r="E401" s="204">
        <f t="shared" si="701"/>
        <v>0</v>
      </c>
      <c r="F401" s="202">
        <f>SUM(F402,F406)</f>
        <v>0</v>
      </c>
      <c r="G401" s="203">
        <f>SUM(G402,G406)</f>
        <v>0</v>
      </c>
      <c r="H401" s="204">
        <f t="shared" si="702"/>
        <v>0</v>
      </c>
      <c r="I401" s="202">
        <f>SUM(I402,I406)</f>
        <v>0</v>
      </c>
      <c r="J401" s="205">
        <f>SUM(J402,J406)</f>
        <v>0</v>
      </c>
      <c r="K401" s="206">
        <f t="shared" si="703"/>
        <v>0</v>
      </c>
      <c r="L401" s="202">
        <f>SUM(L402,L406)</f>
        <v>0</v>
      </c>
      <c r="M401" s="205">
        <f>SUM(M402,M406)</f>
        <v>0</v>
      </c>
      <c r="N401" s="207">
        <f>SUM(N402,N406)</f>
        <v>0</v>
      </c>
      <c r="O401" s="202">
        <f t="shared" ref="O401:T401" si="817">SUM(O402,O406)</f>
        <v>0</v>
      </c>
      <c r="P401" s="207">
        <f t="shared" si="817"/>
        <v>0</v>
      </c>
      <c r="Q401" s="208">
        <f t="shared" si="817"/>
        <v>0</v>
      </c>
      <c r="R401" s="209">
        <f t="shared" si="817"/>
        <v>0</v>
      </c>
      <c r="S401" s="209">
        <f t="shared" si="817"/>
        <v>0</v>
      </c>
      <c r="T401" s="210">
        <f t="shared" si="817"/>
        <v>0</v>
      </c>
      <c r="U401" s="91"/>
      <c r="V401" s="202">
        <f>SUM(V402,V406)</f>
        <v>0</v>
      </c>
      <c r="W401" s="207">
        <f>SUM(W402,W406)</f>
        <v>0</v>
      </c>
      <c r="X401" s="208">
        <f t="shared" si="705"/>
        <v>0</v>
      </c>
      <c r="Y401" s="209">
        <f>SUM(Y402,Y406)</f>
        <v>0</v>
      </c>
      <c r="Z401" s="209">
        <f>SUM(Z402,Z406)</f>
        <v>0</v>
      </c>
      <c r="AA401" s="210">
        <f t="shared" si="715"/>
        <v>0</v>
      </c>
      <c r="AB401" s="91"/>
      <c r="AC401" s="202">
        <f>SUM(AC402,AC406)</f>
        <v>0</v>
      </c>
      <c r="AD401" s="207">
        <f>SUM(AD402,AD406)</f>
        <v>0</v>
      </c>
      <c r="AE401" s="208">
        <f t="shared" si="706"/>
        <v>0</v>
      </c>
      <c r="AF401" s="209">
        <f>SUM(AF402,AF406)</f>
        <v>0</v>
      </c>
      <c r="AG401" s="209">
        <f>SUM(AG402,AG406)</f>
        <v>0</v>
      </c>
      <c r="AH401" s="210">
        <f t="shared" si="716"/>
        <v>0</v>
      </c>
      <c r="AJ401" s="205">
        <f t="shared" ref="AJ401:AU401" si="818">SUM(AJ402,AJ406)</f>
        <v>0</v>
      </c>
      <c r="AK401" s="205">
        <f t="shared" si="818"/>
        <v>0</v>
      </c>
      <c r="AL401" s="205">
        <f t="shared" si="818"/>
        <v>0</v>
      </c>
      <c r="AM401" s="205">
        <f t="shared" si="818"/>
        <v>0</v>
      </c>
      <c r="AN401" s="205">
        <f t="shared" si="818"/>
        <v>0</v>
      </c>
      <c r="AO401" s="205">
        <f t="shared" si="818"/>
        <v>0</v>
      </c>
      <c r="AP401" s="205">
        <f t="shared" si="818"/>
        <v>0</v>
      </c>
      <c r="AQ401" s="205">
        <f t="shared" si="818"/>
        <v>0</v>
      </c>
      <c r="AR401" s="205">
        <f t="shared" si="818"/>
        <v>0</v>
      </c>
      <c r="AS401" s="205">
        <f t="shared" si="818"/>
        <v>0</v>
      </c>
      <c r="AT401" s="205">
        <f t="shared" si="818"/>
        <v>0</v>
      </c>
      <c r="AU401" s="205">
        <f t="shared" si="818"/>
        <v>0</v>
      </c>
      <c r="AV401" s="205">
        <f t="shared" ref="AV401:AV418" si="819">SUM(AJ401:AU401)</f>
        <v>0</v>
      </c>
      <c r="AW401" s="211">
        <f t="shared" si="708"/>
        <v>0</v>
      </c>
      <c r="AY401" s="205">
        <f t="shared" si="709"/>
        <v>0</v>
      </c>
      <c r="AZ401" s="205">
        <f t="shared" si="710"/>
        <v>0</v>
      </c>
      <c r="BA401" s="205">
        <f t="shared" si="711"/>
        <v>0</v>
      </c>
      <c r="BB401" s="205">
        <f t="shared" si="712"/>
        <v>0</v>
      </c>
      <c r="BC401" s="205">
        <f t="shared" ref="BC401:BC418" si="820">SUM(AY401,AZ401,BA401,BB401)</f>
        <v>0</v>
      </c>
      <c r="BD401" s="205">
        <f t="shared" si="713"/>
        <v>0</v>
      </c>
    </row>
    <row r="402" spans="2:56" x14ac:dyDescent="0.3">
      <c r="B402" s="179" t="s">
        <v>215</v>
      </c>
      <c r="C402" s="202">
        <f>SUM(C403:C405)</f>
        <v>0</v>
      </c>
      <c r="D402" s="203">
        <f>SUM(D403:D405)</f>
        <v>0</v>
      </c>
      <c r="E402" s="204">
        <f t="shared" si="701"/>
        <v>0</v>
      </c>
      <c r="F402" s="202">
        <f>SUM(F403:F405)</f>
        <v>0</v>
      </c>
      <c r="G402" s="203">
        <f>SUM(G403:G405)</f>
        <v>0</v>
      </c>
      <c r="H402" s="204">
        <f t="shared" si="702"/>
        <v>0</v>
      </c>
      <c r="I402" s="202">
        <f>SUM(I403:I405)</f>
        <v>0</v>
      </c>
      <c r="J402" s="205">
        <f>SUM(J403:J405)</f>
        <v>0</v>
      </c>
      <c r="K402" s="206">
        <f t="shared" si="703"/>
        <v>0</v>
      </c>
      <c r="L402" s="202">
        <f>SUM(L403:L405)</f>
        <v>0</v>
      </c>
      <c r="M402" s="205">
        <f>SUM(M403:M405)</f>
        <v>0</v>
      </c>
      <c r="N402" s="207">
        <f>SUM(N403:N405)</f>
        <v>0</v>
      </c>
      <c r="O402" s="202">
        <f t="shared" ref="O402:T402" si="821">SUM(O403:O405)</f>
        <v>0</v>
      </c>
      <c r="P402" s="207">
        <f t="shared" si="821"/>
        <v>0</v>
      </c>
      <c r="Q402" s="208">
        <f t="shared" si="821"/>
        <v>0</v>
      </c>
      <c r="R402" s="209">
        <f t="shared" si="821"/>
        <v>0</v>
      </c>
      <c r="S402" s="209">
        <f t="shared" si="821"/>
        <v>0</v>
      </c>
      <c r="T402" s="210">
        <f t="shared" si="821"/>
        <v>0</v>
      </c>
      <c r="U402" s="91"/>
      <c r="V402" s="202">
        <f>SUM(V403:V405)</f>
        <v>0</v>
      </c>
      <c r="W402" s="207">
        <f>SUM(W403:W405)</f>
        <v>0</v>
      </c>
      <c r="X402" s="208">
        <f t="shared" si="705"/>
        <v>0</v>
      </c>
      <c r="Y402" s="209">
        <f>SUM(Y403:Y405)</f>
        <v>0</v>
      </c>
      <c r="Z402" s="209">
        <f>SUM(Z403:Z405)</f>
        <v>0</v>
      </c>
      <c r="AA402" s="210">
        <f t="shared" si="715"/>
        <v>0</v>
      </c>
      <c r="AB402" s="91"/>
      <c r="AC402" s="202">
        <f>SUM(AC403:AC405)</f>
        <v>0</v>
      </c>
      <c r="AD402" s="207">
        <f>SUM(AD403:AD405)</f>
        <v>0</v>
      </c>
      <c r="AE402" s="208">
        <f t="shared" si="706"/>
        <v>0</v>
      </c>
      <c r="AF402" s="209">
        <f>SUM(AF403:AF405)</f>
        <v>0</v>
      </c>
      <c r="AG402" s="209">
        <f>SUM(AG403:AG405)</f>
        <v>0</v>
      </c>
      <c r="AH402" s="210">
        <f t="shared" si="716"/>
        <v>0</v>
      </c>
      <c r="AJ402" s="205">
        <f t="shared" ref="AJ402:AU402" si="822">SUM(AJ403:AJ405)</f>
        <v>0</v>
      </c>
      <c r="AK402" s="205">
        <f t="shared" si="822"/>
        <v>0</v>
      </c>
      <c r="AL402" s="205">
        <f t="shared" si="822"/>
        <v>0</v>
      </c>
      <c r="AM402" s="205">
        <f t="shared" si="822"/>
        <v>0</v>
      </c>
      <c r="AN402" s="205">
        <f t="shared" si="822"/>
        <v>0</v>
      </c>
      <c r="AO402" s="205">
        <f t="shared" si="822"/>
        <v>0</v>
      </c>
      <c r="AP402" s="205">
        <f t="shared" si="822"/>
        <v>0</v>
      </c>
      <c r="AQ402" s="205">
        <f t="shared" si="822"/>
        <v>0</v>
      </c>
      <c r="AR402" s="205">
        <f t="shared" si="822"/>
        <v>0</v>
      </c>
      <c r="AS402" s="205">
        <f t="shared" si="822"/>
        <v>0</v>
      </c>
      <c r="AT402" s="205">
        <f t="shared" si="822"/>
        <v>0</v>
      </c>
      <c r="AU402" s="205">
        <f t="shared" si="822"/>
        <v>0</v>
      </c>
      <c r="AV402" s="205">
        <f t="shared" si="819"/>
        <v>0</v>
      </c>
      <c r="AW402" s="211">
        <f t="shared" si="708"/>
        <v>0</v>
      </c>
      <c r="AY402" s="205">
        <f t="shared" si="709"/>
        <v>0</v>
      </c>
      <c r="AZ402" s="205">
        <f t="shared" si="710"/>
        <v>0</v>
      </c>
      <c r="BA402" s="205">
        <f t="shared" si="711"/>
        <v>0</v>
      </c>
      <c r="BB402" s="205">
        <f t="shared" si="712"/>
        <v>0</v>
      </c>
      <c r="BC402" s="205">
        <f t="shared" si="820"/>
        <v>0</v>
      </c>
      <c r="BD402" s="205">
        <f t="shared" si="713"/>
        <v>0</v>
      </c>
    </row>
    <row r="403" spans="2:56" x14ac:dyDescent="0.3">
      <c r="B403" s="201" t="s">
        <v>216</v>
      </c>
      <c r="C403" s="180">
        <f t="shared" ref="C403:D405" si="823">SUM(C607,C811)</f>
        <v>0</v>
      </c>
      <c r="D403" s="181">
        <f t="shared" si="823"/>
        <v>0</v>
      </c>
      <c r="E403" s="182">
        <f t="shared" si="701"/>
        <v>0</v>
      </c>
      <c r="F403" s="180">
        <f t="shared" ref="F403:G405" si="824">SUM(F607,F811)</f>
        <v>0</v>
      </c>
      <c r="G403" s="181">
        <f t="shared" si="824"/>
        <v>0</v>
      </c>
      <c r="H403" s="182">
        <f t="shared" si="702"/>
        <v>0</v>
      </c>
      <c r="I403" s="180">
        <f t="shared" ref="I403:J405" si="825">SUM(I607,I811)</f>
        <v>0</v>
      </c>
      <c r="J403" s="183">
        <f t="shared" si="825"/>
        <v>0</v>
      </c>
      <c r="K403" s="184">
        <f t="shared" si="703"/>
        <v>0</v>
      </c>
      <c r="L403" s="180">
        <f>SUM(L607,L811)</f>
        <v>0</v>
      </c>
      <c r="M403" s="183">
        <f t="shared" ref="M403:T405" si="826">SUM(M607,M811)</f>
        <v>0</v>
      </c>
      <c r="N403" s="185">
        <f t="shared" si="826"/>
        <v>0</v>
      </c>
      <c r="O403" s="180">
        <f t="shared" si="826"/>
        <v>0</v>
      </c>
      <c r="P403" s="185">
        <f t="shared" si="826"/>
        <v>0</v>
      </c>
      <c r="Q403" s="177">
        <f t="shared" si="826"/>
        <v>0</v>
      </c>
      <c r="R403" s="185">
        <f t="shared" si="826"/>
        <v>0</v>
      </c>
      <c r="S403" s="185">
        <f t="shared" si="826"/>
        <v>0</v>
      </c>
      <c r="T403" s="178">
        <f t="shared" si="826"/>
        <v>0</v>
      </c>
      <c r="U403" s="157"/>
      <c r="V403" s="180">
        <f t="shared" ref="V403:W405" si="827">SUM(V607,V811)</f>
        <v>0</v>
      </c>
      <c r="W403" s="185">
        <f t="shared" si="827"/>
        <v>0</v>
      </c>
      <c r="X403" s="177">
        <f t="shared" si="705"/>
        <v>0</v>
      </c>
      <c r="Y403" s="185">
        <f t="shared" ref="Y403:Z405" si="828">SUM(Y607,Y811)</f>
        <v>0</v>
      </c>
      <c r="Z403" s="185">
        <f t="shared" si="828"/>
        <v>0</v>
      </c>
      <c r="AA403" s="178">
        <f t="shared" si="715"/>
        <v>0</v>
      </c>
      <c r="AB403" s="157"/>
      <c r="AC403" s="180">
        <f t="shared" ref="AC403:AD405" si="829">SUM(AC607,AC811)</f>
        <v>0</v>
      </c>
      <c r="AD403" s="185">
        <f t="shared" si="829"/>
        <v>0</v>
      </c>
      <c r="AE403" s="177">
        <f t="shared" si="706"/>
        <v>0</v>
      </c>
      <c r="AF403" s="185">
        <f t="shared" ref="AF403:AG405" si="830">SUM(AF607,AF811)</f>
        <v>0</v>
      </c>
      <c r="AG403" s="185">
        <f t="shared" si="830"/>
        <v>0</v>
      </c>
      <c r="AH403" s="178">
        <f t="shared" si="716"/>
        <v>0</v>
      </c>
      <c r="AJ403" s="86">
        <f t="shared" ref="AJ403:AU405" si="831">SUM(AJ607,AJ811)</f>
        <v>0</v>
      </c>
      <c r="AK403" s="86">
        <f t="shared" si="831"/>
        <v>0</v>
      </c>
      <c r="AL403" s="86">
        <f t="shared" si="831"/>
        <v>0</v>
      </c>
      <c r="AM403" s="86">
        <f t="shared" si="831"/>
        <v>0</v>
      </c>
      <c r="AN403" s="86">
        <f t="shared" si="831"/>
        <v>0</v>
      </c>
      <c r="AO403" s="86">
        <f t="shared" si="831"/>
        <v>0</v>
      </c>
      <c r="AP403" s="86">
        <f t="shared" si="831"/>
        <v>0</v>
      </c>
      <c r="AQ403" s="86">
        <f t="shared" si="831"/>
        <v>0</v>
      </c>
      <c r="AR403" s="86">
        <f t="shared" si="831"/>
        <v>0</v>
      </c>
      <c r="AS403" s="86">
        <f t="shared" si="831"/>
        <v>0</v>
      </c>
      <c r="AT403" s="86">
        <f t="shared" si="831"/>
        <v>0</v>
      </c>
      <c r="AU403" s="86">
        <f t="shared" si="831"/>
        <v>0</v>
      </c>
      <c r="AV403" s="86">
        <f t="shared" si="819"/>
        <v>0</v>
      </c>
      <c r="AW403" s="93">
        <f t="shared" si="708"/>
        <v>0</v>
      </c>
      <c r="AY403" s="86">
        <f t="shared" si="709"/>
        <v>0</v>
      </c>
      <c r="AZ403" s="86">
        <f t="shared" si="710"/>
        <v>0</v>
      </c>
      <c r="BA403" s="86">
        <f t="shared" si="711"/>
        <v>0</v>
      </c>
      <c r="BB403" s="86">
        <f t="shared" si="712"/>
        <v>0</v>
      </c>
      <c r="BC403" s="86">
        <f t="shared" si="820"/>
        <v>0</v>
      </c>
      <c r="BD403" s="86">
        <f t="shared" si="713"/>
        <v>0</v>
      </c>
    </row>
    <row r="404" spans="2:56" x14ac:dyDescent="0.3">
      <c r="B404" s="201" t="s">
        <v>217</v>
      </c>
      <c r="C404" s="180">
        <f t="shared" si="823"/>
        <v>0</v>
      </c>
      <c r="D404" s="181">
        <f t="shared" si="823"/>
        <v>0</v>
      </c>
      <c r="E404" s="182">
        <f t="shared" si="701"/>
        <v>0</v>
      </c>
      <c r="F404" s="180">
        <f t="shared" si="824"/>
        <v>0</v>
      </c>
      <c r="G404" s="181">
        <f t="shared" si="824"/>
        <v>0</v>
      </c>
      <c r="H404" s="182">
        <f t="shared" si="702"/>
        <v>0</v>
      </c>
      <c r="I404" s="180">
        <f t="shared" si="825"/>
        <v>0</v>
      </c>
      <c r="J404" s="183">
        <f t="shared" si="825"/>
        <v>0</v>
      </c>
      <c r="K404" s="184">
        <f t="shared" si="703"/>
        <v>0</v>
      </c>
      <c r="L404" s="180">
        <f>SUM(L608,L812)</f>
        <v>0</v>
      </c>
      <c r="M404" s="183">
        <f t="shared" si="826"/>
        <v>0</v>
      </c>
      <c r="N404" s="185">
        <f t="shared" si="826"/>
        <v>0</v>
      </c>
      <c r="O404" s="180">
        <f t="shared" si="826"/>
        <v>0</v>
      </c>
      <c r="P404" s="185">
        <f t="shared" si="826"/>
        <v>0</v>
      </c>
      <c r="Q404" s="177">
        <f t="shared" si="826"/>
        <v>0</v>
      </c>
      <c r="R404" s="185">
        <f t="shared" si="826"/>
        <v>0</v>
      </c>
      <c r="S404" s="185">
        <f t="shared" si="826"/>
        <v>0</v>
      </c>
      <c r="T404" s="178">
        <f t="shared" si="826"/>
        <v>0</v>
      </c>
      <c r="U404" s="157"/>
      <c r="V404" s="180">
        <f t="shared" si="827"/>
        <v>0</v>
      </c>
      <c r="W404" s="185">
        <f t="shared" si="827"/>
        <v>0</v>
      </c>
      <c r="X404" s="177">
        <f t="shared" si="705"/>
        <v>0</v>
      </c>
      <c r="Y404" s="185">
        <f t="shared" si="828"/>
        <v>0</v>
      </c>
      <c r="Z404" s="185">
        <f t="shared" si="828"/>
        <v>0</v>
      </c>
      <c r="AA404" s="178">
        <f t="shared" si="715"/>
        <v>0</v>
      </c>
      <c r="AB404" s="157"/>
      <c r="AC404" s="180">
        <f t="shared" si="829"/>
        <v>0</v>
      </c>
      <c r="AD404" s="185">
        <f t="shared" si="829"/>
        <v>0</v>
      </c>
      <c r="AE404" s="177">
        <f t="shared" si="706"/>
        <v>0</v>
      </c>
      <c r="AF404" s="185">
        <f t="shared" si="830"/>
        <v>0</v>
      </c>
      <c r="AG404" s="185">
        <f t="shared" si="830"/>
        <v>0</v>
      </c>
      <c r="AH404" s="178">
        <f t="shared" si="716"/>
        <v>0</v>
      </c>
      <c r="AJ404" s="86">
        <f t="shared" si="831"/>
        <v>0</v>
      </c>
      <c r="AK404" s="86">
        <f t="shared" si="831"/>
        <v>0</v>
      </c>
      <c r="AL404" s="86">
        <f t="shared" si="831"/>
        <v>0</v>
      </c>
      <c r="AM404" s="86">
        <f t="shared" si="831"/>
        <v>0</v>
      </c>
      <c r="AN404" s="86">
        <f t="shared" si="831"/>
        <v>0</v>
      </c>
      <c r="AO404" s="86">
        <f t="shared" si="831"/>
        <v>0</v>
      </c>
      <c r="AP404" s="86">
        <f t="shared" si="831"/>
        <v>0</v>
      </c>
      <c r="AQ404" s="86">
        <f t="shared" si="831"/>
        <v>0</v>
      </c>
      <c r="AR404" s="86">
        <f t="shared" si="831"/>
        <v>0</v>
      </c>
      <c r="AS404" s="86">
        <f t="shared" si="831"/>
        <v>0</v>
      </c>
      <c r="AT404" s="86">
        <f t="shared" si="831"/>
        <v>0</v>
      </c>
      <c r="AU404" s="86">
        <f t="shared" si="831"/>
        <v>0</v>
      </c>
      <c r="AV404" s="86">
        <f t="shared" si="819"/>
        <v>0</v>
      </c>
      <c r="AW404" s="93">
        <f t="shared" si="708"/>
        <v>0</v>
      </c>
      <c r="AY404" s="86">
        <f t="shared" si="709"/>
        <v>0</v>
      </c>
      <c r="AZ404" s="86">
        <f t="shared" si="710"/>
        <v>0</v>
      </c>
      <c r="BA404" s="86">
        <f t="shared" si="711"/>
        <v>0</v>
      </c>
      <c r="BB404" s="86">
        <f t="shared" si="712"/>
        <v>0</v>
      </c>
      <c r="BC404" s="86">
        <f t="shared" si="820"/>
        <v>0</v>
      </c>
      <c r="BD404" s="86">
        <f t="shared" si="713"/>
        <v>0</v>
      </c>
    </row>
    <row r="405" spans="2:56" x14ac:dyDescent="0.3">
      <c r="B405" s="201" t="s">
        <v>218</v>
      </c>
      <c r="C405" s="180">
        <f t="shared" si="823"/>
        <v>0</v>
      </c>
      <c r="D405" s="181">
        <f t="shared" si="823"/>
        <v>0</v>
      </c>
      <c r="E405" s="182">
        <f t="shared" si="701"/>
        <v>0</v>
      </c>
      <c r="F405" s="180">
        <f t="shared" si="824"/>
        <v>0</v>
      </c>
      <c r="G405" s="181">
        <f t="shared" si="824"/>
        <v>0</v>
      </c>
      <c r="H405" s="182">
        <f t="shared" si="702"/>
        <v>0</v>
      </c>
      <c r="I405" s="180">
        <f t="shared" si="825"/>
        <v>0</v>
      </c>
      <c r="J405" s="183">
        <f t="shared" si="825"/>
        <v>0</v>
      </c>
      <c r="K405" s="184">
        <f t="shared" si="703"/>
        <v>0</v>
      </c>
      <c r="L405" s="180">
        <f>SUM(L609,L813)</f>
        <v>0</v>
      </c>
      <c r="M405" s="183">
        <f t="shared" si="826"/>
        <v>0</v>
      </c>
      <c r="N405" s="185">
        <f t="shared" si="826"/>
        <v>0</v>
      </c>
      <c r="O405" s="180">
        <f t="shared" si="826"/>
        <v>0</v>
      </c>
      <c r="P405" s="185">
        <f t="shared" si="826"/>
        <v>0</v>
      </c>
      <c r="Q405" s="177">
        <f t="shared" si="826"/>
        <v>0</v>
      </c>
      <c r="R405" s="185">
        <f t="shared" si="826"/>
        <v>0</v>
      </c>
      <c r="S405" s="185">
        <f t="shared" si="826"/>
        <v>0</v>
      </c>
      <c r="T405" s="178">
        <f t="shared" si="826"/>
        <v>0</v>
      </c>
      <c r="U405" s="157"/>
      <c r="V405" s="180">
        <f t="shared" si="827"/>
        <v>0</v>
      </c>
      <c r="W405" s="185">
        <f t="shared" si="827"/>
        <v>0</v>
      </c>
      <c r="X405" s="177">
        <f t="shared" si="705"/>
        <v>0</v>
      </c>
      <c r="Y405" s="185">
        <f t="shared" si="828"/>
        <v>0</v>
      </c>
      <c r="Z405" s="185">
        <f t="shared" si="828"/>
        <v>0</v>
      </c>
      <c r="AA405" s="178">
        <f t="shared" si="715"/>
        <v>0</v>
      </c>
      <c r="AB405" s="157"/>
      <c r="AC405" s="180">
        <f t="shared" si="829"/>
        <v>0</v>
      </c>
      <c r="AD405" s="185">
        <f t="shared" si="829"/>
        <v>0</v>
      </c>
      <c r="AE405" s="177">
        <f t="shared" si="706"/>
        <v>0</v>
      </c>
      <c r="AF405" s="185">
        <f t="shared" si="830"/>
        <v>0</v>
      </c>
      <c r="AG405" s="185">
        <f t="shared" si="830"/>
        <v>0</v>
      </c>
      <c r="AH405" s="178">
        <f t="shared" si="716"/>
        <v>0</v>
      </c>
      <c r="AJ405" s="86">
        <f t="shared" si="831"/>
        <v>0</v>
      </c>
      <c r="AK405" s="86">
        <f t="shared" si="831"/>
        <v>0</v>
      </c>
      <c r="AL405" s="86">
        <f t="shared" si="831"/>
        <v>0</v>
      </c>
      <c r="AM405" s="86">
        <f t="shared" si="831"/>
        <v>0</v>
      </c>
      <c r="AN405" s="86">
        <f t="shared" si="831"/>
        <v>0</v>
      </c>
      <c r="AO405" s="86">
        <f t="shared" si="831"/>
        <v>0</v>
      </c>
      <c r="AP405" s="86">
        <f t="shared" si="831"/>
        <v>0</v>
      </c>
      <c r="AQ405" s="86">
        <f t="shared" si="831"/>
        <v>0</v>
      </c>
      <c r="AR405" s="86">
        <f t="shared" si="831"/>
        <v>0</v>
      </c>
      <c r="AS405" s="86">
        <f t="shared" si="831"/>
        <v>0</v>
      </c>
      <c r="AT405" s="86">
        <f t="shared" si="831"/>
        <v>0</v>
      </c>
      <c r="AU405" s="86">
        <f t="shared" si="831"/>
        <v>0</v>
      </c>
      <c r="AV405" s="86">
        <f t="shared" si="819"/>
        <v>0</v>
      </c>
      <c r="AW405" s="93">
        <f t="shared" si="708"/>
        <v>0</v>
      </c>
      <c r="AY405" s="86">
        <f t="shared" si="709"/>
        <v>0</v>
      </c>
      <c r="AZ405" s="86">
        <f t="shared" si="710"/>
        <v>0</v>
      </c>
      <c r="BA405" s="86">
        <f t="shared" si="711"/>
        <v>0</v>
      </c>
      <c r="BB405" s="86">
        <f t="shared" si="712"/>
        <v>0</v>
      </c>
      <c r="BC405" s="86">
        <f t="shared" si="820"/>
        <v>0</v>
      </c>
      <c r="BD405" s="86">
        <f t="shared" si="713"/>
        <v>0</v>
      </c>
    </row>
    <row r="406" spans="2:56" x14ac:dyDescent="0.3">
      <c r="B406" s="179" t="s">
        <v>219</v>
      </c>
      <c r="C406" s="202">
        <f>SUM(C407:C413)</f>
        <v>0</v>
      </c>
      <c r="D406" s="203">
        <f>SUM(D407:D413)</f>
        <v>0</v>
      </c>
      <c r="E406" s="204">
        <f t="shared" si="701"/>
        <v>0</v>
      </c>
      <c r="F406" s="202">
        <f>SUM(F407:F413)</f>
        <v>0</v>
      </c>
      <c r="G406" s="203">
        <f>SUM(G407:G413)</f>
        <v>0</v>
      </c>
      <c r="H406" s="204">
        <f t="shared" si="702"/>
        <v>0</v>
      </c>
      <c r="I406" s="202">
        <f>SUM(I407:I413)</f>
        <v>0</v>
      </c>
      <c r="J406" s="205">
        <f>SUM(J407:J413)</f>
        <v>0</v>
      </c>
      <c r="K406" s="206">
        <f t="shared" si="703"/>
        <v>0</v>
      </c>
      <c r="L406" s="202">
        <f>SUM(L407:L413)</f>
        <v>0</v>
      </c>
      <c r="M406" s="205">
        <f>SUM(M407:M413)</f>
        <v>0</v>
      </c>
      <c r="N406" s="207">
        <f>SUM(N407:N413)</f>
        <v>0</v>
      </c>
      <c r="O406" s="202">
        <f t="shared" ref="O406:T406" si="832">SUM(O407:O413)</f>
        <v>0</v>
      </c>
      <c r="P406" s="207">
        <f t="shared" si="832"/>
        <v>0</v>
      </c>
      <c r="Q406" s="208">
        <f t="shared" si="832"/>
        <v>0</v>
      </c>
      <c r="R406" s="209">
        <f t="shared" si="832"/>
        <v>0</v>
      </c>
      <c r="S406" s="209">
        <f t="shared" si="832"/>
        <v>0</v>
      </c>
      <c r="T406" s="210">
        <f t="shared" si="832"/>
        <v>0</v>
      </c>
      <c r="U406" s="91"/>
      <c r="V406" s="202">
        <f>SUM(V407:V413)</f>
        <v>0</v>
      </c>
      <c r="W406" s="207">
        <f>SUM(W407:W413)</f>
        <v>0</v>
      </c>
      <c r="X406" s="208">
        <f t="shared" si="705"/>
        <v>0</v>
      </c>
      <c r="Y406" s="209">
        <f>SUM(Y407:Y413)</f>
        <v>0</v>
      </c>
      <c r="Z406" s="209">
        <f>SUM(Z407:Z413)</f>
        <v>0</v>
      </c>
      <c r="AA406" s="210">
        <f t="shared" si="715"/>
        <v>0</v>
      </c>
      <c r="AB406" s="91"/>
      <c r="AC406" s="202">
        <f>SUM(AC407:AC413)</f>
        <v>0</v>
      </c>
      <c r="AD406" s="207">
        <f>SUM(AD407:AD413)</f>
        <v>0</v>
      </c>
      <c r="AE406" s="208">
        <f t="shared" si="706"/>
        <v>0</v>
      </c>
      <c r="AF406" s="209">
        <f>SUM(AF407:AF413)</f>
        <v>0</v>
      </c>
      <c r="AG406" s="209">
        <f>SUM(AG407:AG413)</f>
        <v>0</v>
      </c>
      <c r="AH406" s="210">
        <f t="shared" si="716"/>
        <v>0</v>
      </c>
      <c r="AJ406" s="205">
        <f t="shared" ref="AJ406:AU406" si="833">SUM(AJ407:AJ413)</f>
        <v>0</v>
      </c>
      <c r="AK406" s="205">
        <f t="shared" si="833"/>
        <v>0</v>
      </c>
      <c r="AL406" s="205">
        <f t="shared" si="833"/>
        <v>0</v>
      </c>
      <c r="AM406" s="205">
        <f t="shared" si="833"/>
        <v>0</v>
      </c>
      <c r="AN406" s="205">
        <f t="shared" si="833"/>
        <v>0</v>
      </c>
      <c r="AO406" s="205">
        <f t="shared" si="833"/>
        <v>0</v>
      </c>
      <c r="AP406" s="205">
        <f t="shared" si="833"/>
        <v>0</v>
      </c>
      <c r="AQ406" s="205">
        <f t="shared" si="833"/>
        <v>0</v>
      </c>
      <c r="AR406" s="205">
        <f t="shared" si="833"/>
        <v>0</v>
      </c>
      <c r="AS406" s="205">
        <f t="shared" si="833"/>
        <v>0</v>
      </c>
      <c r="AT406" s="205">
        <f t="shared" si="833"/>
        <v>0</v>
      </c>
      <c r="AU406" s="205">
        <f t="shared" si="833"/>
        <v>0</v>
      </c>
      <c r="AV406" s="205">
        <f t="shared" si="819"/>
        <v>0</v>
      </c>
      <c r="AW406" s="211">
        <f t="shared" si="708"/>
        <v>0</v>
      </c>
      <c r="AY406" s="205">
        <f t="shared" si="709"/>
        <v>0</v>
      </c>
      <c r="AZ406" s="205">
        <f t="shared" si="710"/>
        <v>0</v>
      </c>
      <c r="BA406" s="205">
        <f t="shared" si="711"/>
        <v>0</v>
      </c>
      <c r="BB406" s="205">
        <f t="shared" si="712"/>
        <v>0</v>
      </c>
      <c r="BC406" s="205">
        <f t="shared" si="820"/>
        <v>0</v>
      </c>
      <c r="BD406" s="205">
        <f t="shared" si="713"/>
        <v>0</v>
      </c>
    </row>
    <row r="407" spans="2:56" x14ac:dyDescent="0.3">
      <c r="B407" s="201" t="s">
        <v>220</v>
      </c>
      <c r="C407" s="180">
        <f t="shared" ref="C407:D418" si="834">SUM(C611,C815)</f>
        <v>0</v>
      </c>
      <c r="D407" s="181">
        <f t="shared" si="834"/>
        <v>0</v>
      </c>
      <c r="E407" s="182">
        <f t="shared" si="701"/>
        <v>0</v>
      </c>
      <c r="F407" s="180">
        <f t="shared" ref="F407:G418" si="835">SUM(F611,F815)</f>
        <v>0</v>
      </c>
      <c r="G407" s="181">
        <f t="shared" si="835"/>
        <v>0</v>
      </c>
      <c r="H407" s="182">
        <f t="shared" si="702"/>
        <v>0</v>
      </c>
      <c r="I407" s="180">
        <f t="shared" ref="I407:J418" si="836">SUM(I611,I815)</f>
        <v>0</v>
      </c>
      <c r="J407" s="183">
        <f t="shared" si="836"/>
        <v>0</v>
      </c>
      <c r="K407" s="184">
        <f t="shared" si="703"/>
        <v>0</v>
      </c>
      <c r="L407" s="180">
        <f t="shared" ref="L407:T418" si="837">SUM(L611,L815)</f>
        <v>0</v>
      </c>
      <c r="M407" s="183">
        <f t="shared" si="837"/>
        <v>0</v>
      </c>
      <c r="N407" s="185">
        <f t="shared" si="837"/>
        <v>0</v>
      </c>
      <c r="O407" s="180">
        <f t="shared" si="837"/>
        <v>0</v>
      </c>
      <c r="P407" s="185">
        <f t="shared" si="837"/>
        <v>0</v>
      </c>
      <c r="Q407" s="177">
        <f t="shared" si="837"/>
        <v>0</v>
      </c>
      <c r="R407" s="185">
        <f t="shared" si="837"/>
        <v>0</v>
      </c>
      <c r="S407" s="185">
        <f t="shared" si="837"/>
        <v>0</v>
      </c>
      <c r="T407" s="178">
        <f t="shared" si="837"/>
        <v>0</v>
      </c>
      <c r="U407" s="157"/>
      <c r="V407" s="180">
        <f t="shared" ref="V407:W418" si="838">SUM(V611,V815)</f>
        <v>0</v>
      </c>
      <c r="W407" s="185">
        <f t="shared" si="838"/>
        <v>0</v>
      </c>
      <c r="X407" s="177">
        <f t="shared" si="705"/>
        <v>0</v>
      </c>
      <c r="Y407" s="185">
        <f t="shared" ref="Y407:Z418" si="839">SUM(Y611,Y815)</f>
        <v>0</v>
      </c>
      <c r="Z407" s="185">
        <f t="shared" si="839"/>
        <v>0</v>
      </c>
      <c r="AA407" s="178">
        <f t="shared" si="715"/>
        <v>0</v>
      </c>
      <c r="AB407" s="157"/>
      <c r="AC407" s="180">
        <f t="shared" ref="AC407:AD418" si="840">SUM(AC611,AC815)</f>
        <v>0</v>
      </c>
      <c r="AD407" s="185">
        <f t="shared" si="840"/>
        <v>0</v>
      </c>
      <c r="AE407" s="177">
        <f t="shared" si="706"/>
        <v>0</v>
      </c>
      <c r="AF407" s="185">
        <f t="shared" ref="AF407:AG418" si="841">SUM(AF611,AF815)</f>
        <v>0</v>
      </c>
      <c r="AG407" s="185">
        <f t="shared" si="841"/>
        <v>0</v>
      </c>
      <c r="AH407" s="178">
        <f t="shared" si="716"/>
        <v>0</v>
      </c>
      <c r="AJ407" s="86">
        <f t="shared" ref="AJ407:AU418" si="842">SUM(AJ611,AJ815)</f>
        <v>0</v>
      </c>
      <c r="AK407" s="86">
        <f t="shared" si="842"/>
        <v>0</v>
      </c>
      <c r="AL407" s="86">
        <f t="shared" si="842"/>
        <v>0</v>
      </c>
      <c r="AM407" s="86">
        <f t="shared" si="842"/>
        <v>0</v>
      </c>
      <c r="AN407" s="86">
        <f t="shared" si="842"/>
        <v>0</v>
      </c>
      <c r="AO407" s="86">
        <f t="shared" si="842"/>
        <v>0</v>
      </c>
      <c r="AP407" s="86">
        <f t="shared" si="842"/>
        <v>0</v>
      </c>
      <c r="AQ407" s="86">
        <f t="shared" si="842"/>
        <v>0</v>
      </c>
      <c r="AR407" s="86">
        <f t="shared" si="842"/>
        <v>0</v>
      </c>
      <c r="AS407" s="86">
        <f t="shared" si="842"/>
        <v>0</v>
      </c>
      <c r="AT407" s="86">
        <f t="shared" si="842"/>
        <v>0</v>
      </c>
      <c r="AU407" s="86">
        <f t="shared" si="842"/>
        <v>0</v>
      </c>
      <c r="AV407" s="86">
        <f t="shared" si="819"/>
        <v>0</v>
      </c>
      <c r="AW407" s="93">
        <f t="shared" si="708"/>
        <v>0</v>
      </c>
      <c r="AY407" s="86">
        <f t="shared" si="709"/>
        <v>0</v>
      </c>
      <c r="AZ407" s="86">
        <f t="shared" si="710"/>
        <v>0</v>
      </c>
      <c r="BA407" s="86">
        <f t="shared" si="711"/>
        <v>0</v>
      </c>
      <c r="BB407" s="86">
        <f t="shared" si="712"/>
        <v>0</v>
      </c>
      <c r="BC407" s="86">
        <f t="shared" si="820"/>
        <v>0</v>
      </c>
      <c r="BD407" s="86">
        <f t="shared" si="713"/>
        <v>0</v>
      </c>
    </row>
    <row r="408" spans="2:56" x14ac:dyDescent="0.3">
      <c r="B408" s="201" t="s">
        <v>221</v>
      </c>
      <c r="C408" s="180">
        <f t="shared" si="834"/>
        <v>0</v>
      </c>
      <c r="D408" s="181">
        <f t="shared" si="834"/>
        <v>0</v>
      </c>
      <c r="E408" s="182">
        <f t="shared" si="701"/>
        <v>0</v>
      </c>
      <c r="F408" s="180">
        <f t="shared" si="835"/>
        <v>0</v>
      </c>
      <c r="G408" s="181">
        <f t="shared" si="835"/>
        <v>0</v>
      </c>
      <c r="H408" s="182">
        <f t="shared" si="702"/>
        <v>0</v>
      </c>
      <c r="I408" s="180">
        <f t="shared" si="836"/>
        <v>0</v>
      </c>
      <c r="J408" s="183">
        <f t="shared" si="836"/>
        <v>0</v>
      </c>
      <c r="K408" s="184">
        <f t="shared" si="703"/>
        <v>0</v>
      </c>
      <c r="L408" s="180">
        <f t="shared" si="837"/>
        <v>0</v>
      </c>
      <c r="M408" s="183">
        <f t="shared" si="837"/>
        <v>0</v>
      </c>
      <c r="N408" s="185">
        <f t="shared" si="837"/>
        <v>0</v>
      </c>
      <c r="O408" s="180">
        <f t="shared" si="837"/>
        <v>0</v>
      </c>
      <c r="P408" s="185">
        <f t="shared" si="837"/>
        <v>0</v>
      </c>
      <c r="Q408" s="177">
        <f t="shared" si="837"/>
        <v>0</v>
      </c>
      <c r="R408" s="185">
        <f t="shared" si="837"/>
        <v>0</v>
      </c>
      <c r="S408" s="185">
        <f t="shared" si="837"/>
        <v>0</v>
      </c>
      <c r="T408" s="178">
        <f t="shared" si="837"/>
        <v>0</v>
      </c>
      <c r="U408" s="157"/>
      <c r="V408" s="180">
        <f t="shared" si="838"/>
        <v>0</v>
      </c>
      <c r="W408" s="185">
        <f t="shared" si="838"/>
        <v>0</v>
      </c>
      <c r="X408" s="177">
        <f t="shared" si="705"/>
        <v>0</v>
      </c>
      <c r="Y408" s="185">
        <f t="shared" si="839"/>
        <v>0</v>
      </c>
      <c r="Z408" s="185">
        <f t="shared" si="839"/>
        <v>0</v>
      </c>
      <c r="AA408" s="178">
        <f t="shared" si="715"/>
        <v>0</v>
      </c>
      <c r="AB408" s="157"/>
      <c r="AC408" s="180">
        <f t="shared" si="840"/>
        <v>0</v>
      </c>
      <c r="AD408" s="185">
        <f t="shared" si="840"/>
        <v>0</v>
      </c>
      <c r="AE408" s="177">
        <f t="shared" si="706"/>
        <v>0</v>
      </c>
      <c r="AF408" s="185">
        <f t="shared" si="841"/>
        <v>0</v>
      </c>
      <c r="AG408" s="185">
        <f t="shared" si="841"/>
        <v>0</v>
      </c>
      <c r="AH408" s="178">
        <f t="shared" si="716"/>
        <v>0</v>
      </c>
      <c r="AJ408" s="86">
        <f t="shared" si="842"/>
        <v>0</v>
      </c>
      <c r="AK408" s="86">
        <f t="shared" si="842"/>
        <v>0</v>
      </c>
      <c r="AL408" s="86">
        <f t="shared" si="842"/>
        <v>0</v>
      </c>
      <c r="AM408" s="86">
        <f t="shared" si="842"/>
        <v>0</v>
      </c>
      <c r="AN408" s="86">
        <f t="shared" si="842"/>
        <v>0</v>
      </c>
      <c r="AO408" s="86">
        <f t="shared" si="842"/>
        <v>0</v>
      </c>
      <c r="AP408" s="86">
        <f t="shared" si="842"/>
        <v>0</v>
      </c>
      <c r="AQ408" s="86">
        <f t="shared" si="842"/>
        <v>0</v>
      </c>
      <c r="AR408" s="86">
        <f t="shared" si="842"/>
        <v>0</v>
      </c>
      <c r="AS408" s="86">
        <f t="shared" si="842"/>
        <v>0</v>
      </c>
      <c r="AT408" s="86">
        <f t="shared" si="842"/>
        <v>0</v>
      </c>
      <c r="AU408" s="86">
        <f t="shared" si="842"/>
        <v>0</v>
      </c>
      <c r="AV408" s="86">
        <f t="shared" si="819"/>
        <v>0</v>
      </c>
      <c r="AW408" s="93">
        <f t="shared" si="708"/>
        <v>0</v>
      </c>
      <c r="AY408" s="86">
        <f t="shared" si="709"/>
        <v>0</v>
      </c>
      <c r="AZ408" s="86">
        <f t="shared" si="710"/>
        <v>0</v>
      </c>
      <c r="BA408" s="86">
        <f t="shared" si="711"/>
        <v>0</v>
      </c>
      <c r="BB408" s="86">
        <f t="shared" si="712"/>
        <v>0</v>
      </c>
      <c r="BC408" s="86">
        <f t="shared" si="820"/>
        <v>0</v>
      </c>
      <c r="BD408" s="86">
        <f t="shared" si="713"/>
        <v>0</v>
      </c>
    </row>
    <row r="409" spans="2:56" x14ac:dyDescent="0.3">
      <c r="B409" s="201" t="s">
        <v>222</v>
      </c>
      <c r="C409" s="180">
        <f t="shared" si="834"/>
        <v>0</v>
      </c>
      <c r="D409" s="181">
        <f t="shared" si="834"/>
        <v>0</v>
      </c>
      <c r="E409" s="182">
        <f t="shared" si="701"/>
        <v>0</v>
      </c>
      <c r="F409" s="180">
        <f t="shared" si="835"/>
        <v>0</v>
      </c>
      <c r="G409" s="181">
        <f t="shared" si="835"/>
        <v>0</v>
      </c>
      <c r="H409" s="182">
        <f t="shared" si="702"/>
        <v>0</v>
      </c>
      <c r="I409" s="180">
        <f t="shared" si="836"/>
        <v>0</v>
      </c>
      <c r="J409" s="183">
        <f t="shared" si="836"/>
        <v>0</v>
      </c>
      <c r="K409" s="184">
        <f t="shared" si="703"/>
        <v>0</v>
      </c>
      <c r="L409" s="180">
        <f t="shared" si="837"/>
        <v>0</v>
      </c>
      <c r="M409" s="183">
        <f t="shared" si="837"/>
        <v>0</v>
      </c>
      <c r="N409" s="185">
        <f t="shared" si="837"/>
        <v>0</v>
      </c>
      <c r="O409" s="180">
        <f t="shared" si="837"/>
        <v>0</v>
      </c>
      <c r="P409" s="185">
        <f t="shared" si="837"/>
        <v>0</v>
      </c>
      <c r="Q409" s="177">
        <f t="shared" si="837"/>
        <v>0</v>
      </c>
      <c r="R409" s="185">
        <f t="shared" si="837"/>
        <v>0</v>
      </c>
      <c r="S409" s="185">
        <f t="shared" si="837"/>
        <v>0</v>
      </c>
      <c r="T409" s="178">
        <f t="shared" si="837"/>
        <v>0</v>
      </c>
      <c r="U409" s="157"/>
      <c r="V409" s="180">
        <f t="shared" si="838"/>
        <v>0</v>
      </c>
      <c r="W409" s="185">
        <f t="shared" si="838"/>
        <v>0</v>
      </c>
      <c r="X409" s="177">
        <f t="shared" si="705"/>
        <v>0</v>
      </c>
      <c r="Y409" s="185">
        <f t="shared" si="839"/>
        <v>0</v>
      </c>
      <c r="Z409" s="185">
        <f t="shared" si="839"/>
        <v>0</v>
      </c>
      <c r="AA409" s="178">
        <f t="shared" si="715"/>
        <v>0</v>
      </c>
      <c r="AB409" s="157"/>
      <c r="AC409" s="180">
        <f t="shared" si="840"/>
        <v>0</v>
      </c>
      <c r="AD409" s="185">
        <f t="shared" si="840"/>
        <v>0</v>
      </c>
      <c r="AE409" s="177">
        <f t="shared" si="706"/>
        <v>0</v>
      </c>
      <c r="AF409" s="185">
        <f t="shared" si="841"/>
        <v>0</v>
      </c>
      <c r="AG409" s="185">
        <f t="shared" si="841"/>
        <v>0</v>
      </c>
      <c r="AH409" s="178">
        <f t="shared" si="716"/>
        <v>0</v>
      </c>
      <c r="AJ409" s="86">
        <f t="shared" si="842"/>
        <v>0</v>
      </c>
      <c r="AK409" s="86">
        <f t="shared" si="842"/>
        <v>0</v>
      </c>
      <c r="AL409" s="86">
        <f t="shared" si="842"/>
        <v>0</v>
      </c>
      <c r="AM409" s="86">
        <f t="shared" si="842"/>
        <v>0</v>
      </c>
      <c r="AN409" s="86">
        <f t="shared" si="842"/>
        <v>0</v>
      </c>
      <c r="AO409" s="86">
        <f t="shared" si="842"/>
        <v>0</v>
      </c>
      <c r="AP409" s="86">
        <f t="shared" si="842"/>
        <v>0</v>
      </c>
      <c r="AQ409" s="86">
        <f t="shared" si="842"/>
        <v>0</v>
      </c>
      <c r="AR409" s="86">
        <f t="shared" si="842"/>
        <v>0</v>
      </c>
      <c r="AS409" s="86">
        <f t="shared" si="842"/>
        <v>0</v>
      </c>
      <c r="AT409" s="86">
        <f t="shared" si="842"/>
        <v>0</v>
      </c>
      <c r="AU409" s="86">
        <f t="shared" si="842"/>
        <v>0</v>
      </c>
      <c r="AV409" s="86">
        <f t="shared" si="819"/>
        <v>0</v>
      </c>
      <c r="AW409" s="93">
        <f t="shared" si="708"/>
        <v>0</v>
      </c>
      <c r="AY409" s="86">
        <f t="shared" si="709"/>
        <v>0</v>
      </c>
      <c r="AZ409" s="86">
        <f t="shared" si="710"/>
        <v>0</v>
      </c>
      <c r="BA409" s="86">
        <f t="shared" si="711"/>
        <v>0</v>
      </c>
      <c r="BB409" s="86">
        <f t="shared" si="712"/>
        <v>0</v>
      </c>
      <c r="BC409" s="86">
        <f t="shared" si="820"/>
        <v>0</v>
      </c>
      <c r="BD409" s="86">
        <f t="shared" si="713"/>
        <v>0</v>
      </c>
    </row>
    <row r="410" spans="2:56" x14ac:dyDescent="0.3">
      <c r="B410" s="201" t="s">
        <v>223</v>
      </c>
      <c r="C410" s="180">
        <f t="shared" si="834"/>
        <v>0</v>
      </c>
      <c r="D410" s="181">
        <f t="shared" si="834"/>
        <v>0</v>
      </c>
      <c r="E410" s="182">
        <f t="shared" si="701"/>
        <v>0</v>
      </c>
      <c r="F410" s="180">
        <f t="shared" si="835"/>
        <v>0</v>
      </c>
      <c r="G410" s="181">
        <f t="shared" si="835"/>
        <v>0</v>
      </c>
      <c r="H410" s="182">
        <f t="shared" si="702"/>
        <v>0</v>
      </c>
      <c r="I410" s="180">
        <f t="shared" si="836"/>
        <v>0</v>
      </c>
      <c r="J410" s="183">
        <f t="shared" si="836"/>
        <v>0</v>
      </c>
      <c r="K410" s="184">
        <f t="shared" si="703"/>
        <v>0</v>
      </c>
      <c r="L410" s="180">
        <f t="shared" si="837"/>
        <v>0</v>
      </c>
      <c r="M410" s="183">
        <f t="shared" si="837"/>
        <v>0</v>
      </c>
      <c r="N410" s="185">
        <f t="shared" si="837"/>
        <v>0</v>
      </c>
      <c r="O410" s="180">
        <f t="shared" si="837"/>
        <v>0</v>
      </c>
      <c r="P410" s="185">
        <f t="shared" si="837"/>
        <v>0</v>
      </c>
      <c r="Q410" s="177">
        <f t="shared" si="837"/>
        <v>0</v>
      </c>
      <c r="R410" s="185">
        <f t="shared" si="837"/>
        <v>0</v>
      </c>
      <c r="S410" s="185">
        <f t="shared" si="837"/>
        <v>0</v>
      </c>
      <c r="T410" s="178">
        <f t="shared" si="837"/>
        <v>0</v>
      </c>
      <c r="U410" s="157"/>
      <c r="V410" s="180">
        <f t="shared" si="838"/>
        <v>0</v>
      </c>
      <c r="W410" s="185">
        <f t="shared" si="838"/>
        <v>0</v>
      </c>
      <c r="X410" s="177">
        <f t="shared" si="705"/>
        <v>0</v>
      </c>
      <c r="Y410" s="185">
        <f t="shared" si="839"/>
        <v>0</v>
      </c>
      <c r="Z410" s="185">
        <f t="shared" si="839"/>
        <v>0</v>
      </c>
      <c r="AA410" s="178">
        <f t="shared" si="715"/>
        <v>0</v>
      </c>
      <c r="AB410" s="157"/>
      <c r="AC410" s="180">
        <f t="shared" si="840"/>
        <v>0</v>
      </c>
      <c r="AD410" s="185">
        <f t="shared" si="840"/>
        <v>0</v>
      </c>
      <c r="AE410" s="177">
        <f t="shared" si="706"/>
        <v>0</v>
      </c>
      <c r="AF410" s="185">
        <f t="shared" si="841"/>
        <v>0</v>
      </c>
      <c r="AG410" s="185">
        <f t="shared" si="841"/>
        <v>0</v>
      </c>
      <c r="AH410" s="178">
        <f t="shared" si="716"/>
        <v>0</v>
      </c>
      <c r="AJ410" s="86">
        <f t="shared" si="842"/>
        <v>0</v>
      </c>
      <c r="AK410" s="86">
        <f t="shared" si="842"/>
        <v>0</v>
      </c>
      <c r="AL410" s="86">
        <f t="shared" si="842"/>
        <v>0</v>
      </c>
      <c r="AM410" s="86">
        <f t="shared" si="842"/>
        <v>0</v>
      </c>
      <c r="AN410" s="86">
        <f t="shared" si="842"/>
        <v>0</v>
      </c>
      <c r="AO410" s="86">
        <f t="shared" si="842"/>
        <v>0</v>
      </c>
      <c r="AP410" s="86">
        <f t="shared" si="842"/>
        <v>0</v>
      </c>
      <c r="AQ410" s="86">
        <f t="shared" si="842"/>
        <v>0</v>
      </c>
      <c r="AR410" s="86">
        <f t="shared" si="842"/>
        <v>0</v>
      </c>
      <c r="AS410" s="86">
        <f t="shared" si="842"/>
        <v>0</v>
      </c>
      <c r="AT410" s="86">
        <f t="shared" si="842"/>
        <v>0</v>
      </c>
      <c r="AU410" s="86">
        <f t="shared" si="842"/>
        <v>0</v>
      </c>
      <c r="AV410" s="86">
        <f t="shared" si="819"/>
        <v>0</v>
      </c>
      <c r="AW410" s="93">
        <f t="shared" si="708"/>
        <v>0</v>
      </c>
      <c r="AY410" s="86">
        <f t="shared" si="709"/>
        <v>0</v>
      </c>
      <c r="AZ410" s="86">
        <f t="shared" si="710"/>
        <v>0</v>
      </c>
      <c r="BA410" s="86">
        <f t="shared" si="711"/>
        <v>0</v>
      </c>
      <c r="BB410" s="86">
        <f t="shared" si="712"/>
        <v>0</v>
      </c>
      <c r="BC410" s="86">
        <f t="shared" si="820"/>
        <v>0</v>
      </c>
      <c r="BD410" s="86">
        <f t="shared" si="713"/>
        <v>0</v>
      </c>
    </row>
    <row r="411" spans="2:56" x14ac:dyDescent="0.3">
      <c r="B411" s="201" t="s">
        <v>224</v>
      </c>
      <c r="C411" s="180">
        <f t="shared" si="834"/>
        <v>0</v>
      </c>
      <c r="D411" s="181">
        <f t="shared" si="834"/>
        <v>0</v>
      </c>
      <c r="E411" s="182">
        <f t="shared" si="701"/>
        <v>0</v>
      </c>
      <c r="F411" s="180">
        <f t="shared" si="835"/>
        <v>0</v>
      </c>
      <c r="G411" s="181">
        <f t="shared" si="835"/>
        <v>0</v>
      </c>
      <c r="H411" s="182">
        <f t="shared" si="702"/>
        <v>0</v>
      </c>
      <c r="I411" s="180">
        <f t="shared" si="836"/>
        <v>0</v>
      </c>
      <c r="J411" s="183">
        <f t="shared" si="836"/>
        <v>0</v>
      </c>
      <c r="K411" s="184">
        <f t="shared" si="703"/>
        <v>0</v>
      </c>
      <c r="L411" s="180">
        <f t="shared" si="837"/>
        <v>0</v>
      </c>
      <c r="M411" s="183">
        <f t="shared" si="837"/>
        <v>0</v>
      </c>
      <c r="N411" s="185">
        <f t="shared" si="837"/>
        <v>0</v>
      </c>
      <c r="O411" s="180">
        <f t="shared" si="837"/>
        <v>0</v>
      </c>
      <c r="P411" s="185">
        <f t="shared" si="837"/>
        <v>0</v>
      </c>
      <c r="Q411" s="177">
        <f t="shared" si="837"/>
        <v>0</v>
      </c>
      <c r="R411" s="185">
        <f t="shared" si="837"/>
        <v>0</v>
      </c>
      <c r="S411" s="185">
        <f t="shared" si="837"/>
        <v>0</v>
      </c>
      <c r="T411" s="178">
        <f t="shared" si="837"/>
        <v>0</v>
      </c>
      <c r="U411" s="157"/>
      <c r="V411" s="180">
        <f t="shared" si="838"/>
        <v>0</v>
      </c>
      <c r="W411" s="185">
        <f t="shared" si="838"/>
        <v>0</v>
      </c>
      <c r="X411" s="177">
        <f t="shared" si="705"/>
        <v>0</v>
      </c>
      <c r="Y411" s="185">
        <f t="shared" si="839"/>
        <v>0</v>
      </c>
      <c r="Z411" s="185">
        <f t="shared" si="839"/>
        <v>0</v>
      </c>
      <c r="AA411" s="178">
        <f t="shared" si="715"/>
        <v>0</v>
      </c>
      <c r="AB411" s="157"/>
      <c r="AC411" s="180">
        <f t="shared" si="840"/>
        <v>0</v>
      </c>
      <c r="AD411" s="185">
        <f t="shared" si="840"/>
        <v>0</v>
      </c>
      <c r="AE411" s="177">
        <f t="shared" si="706"/>
        <v>0</v>
      </c>
      <c r="AF411" s="185">
        <f t="shared" si="841"/>
        <v>0</v>
      </c>
      <c r="AG411" s="185">
        <f t="shared" si="841"/>
        <v>0</v>
      </c>
      <c r="AH411" s="178">
        <f t="shared" si="716"/>
        <v>0</v>
      </c>
      <c r="AJ411" s="86">
        <f t="shared" si="842"/>
        <v>0</v>
      </c>
      <c r="AK411" s="86">
        <f t="shared" si="842"/>
        <v>0</v>
      </c>
      <c r="AL411" s="86">
        <f t="shared" si="842"/>
        <v>0</v>
      </c>
      <c r="AM411" s="86">
        <f t="shared" si="842"/>
        <v>0</v>
      </c>
      <c r="AN411" s="86">
        <f t="shared" si="842"/>
        <v>0</v>
      </c>
      <c r="AO411" s="86">
        <f t="shared" si="842"/>
        <v>0</v>
      </c>
      <c r="AP411" s="86">
        <f t="shared" si="842"/>
        <v>0</v>
      </c>
      <c r="AQ411" s="86">
        <f t="shared" si="842"/>
        <v>0</v>
      </c>
      <c r="AR411" s="86">
        <f t="shared" si="842"/>
        <v>0</v>
      </c>
      <c r="AS411" s="86">
        <f t="shared" si="842"/>
        <v>0</v>
      </c>
      <c r="AT411" s="86">
        <f t="shared" si="842"/>
        <v>0</v>
      </c>
      <c r="AU411" s="86">
        <f t="shared" si="842"/>
        <v>0</v>
      </c>
      <c r="AV411" s="86">
        <f t="shared" si="819"/>
        <v>0</v>
      </c>
      <c r="AW411" s="93">
        <f t="shared" si="708"/>
        <v>0</v>
      </c>
      <c r="AY411" s="86">
        <f t="shared" si="709"/>
        <v>0</v>
      </c>
      <c r="AZ411" s="86">
        <f t="shared" si="710"/>
        <v>0</v>
      </c>
      <c r="BA411" s="86">
        <f t="shared" si="711"/>
        <v>0</v>
      </c>
      <c r="BB411" s="86">
        <f t="shared" si="712"/>
        <v>0</v>
      </c>
      <c r="BC411" s="86">
        <f t="shared" si="820"/>
        <v>0</v>
      </c>
      <c r="BD411" s="86">
        <f t="shared" si="713"/>
        <v>0</v>
      </c>
    </row>
    <row r="412" spans="2:56" x14ac:dyDescent="0.3">
      <c r="B412" s="201" t="s">
        <v>225</v>
      </c>
      <c r="C412" s="180">
        <f t="shared" si="834"/>
        <v>0</v>
      </c>
      <c r="D412" s="181">
        <f t="shared" si="834"/>
        <v>0</v>
      </c>
      <c r="E412" s="182">
        <f t="shared" si="701"/>
        <v>0</v>
      </c>
      <c r="F412" s="180">
        <f t="shared" si="835"/>
        <v>0</v>
      </c>
      <c r="G412" s="181">
        <f t="shared" si="835"/>
        <v>0</v>
      </c>
      <c r="H412" s="182">
        <f t="shared" si="702"/>
        <v>0</v>
      </c>
      <c r="I412" s="180">
        <f t="shared" si="836"/>
        <v>0</v>
      </c>
      <c r="J412" s="183">
        <f t="shared" si="836"/>
        <v>0</v>
      </c>
      <c r="K412" s="184">
        <f t="shared" si="703"/>
        <v>0</v>
      </c>
      <c r="L412" s="180">
        <f t="shared" si="837"/>
        <v>0</v>
      </c>
      <c r="M412" s="183">
        <f t="shared" si="837"/>
        <v>0</v>
      </c>
      <c r="N412" s="185">
        <f t="shared" si="837"/>
        <v>0</v>
      </c>
      <c r="O412" s="180">
        <f t="shared" si="837"/>
        <v>0</v>
      </c>
      <c r="P412" s="185">
        <f t="shared" si="837"/>
        <v>0</v>
      </c>
      <c r="Q412" s="177">
        <f t="shared" si="837"/>
        <v>0</v>
      </c>
      <c r="R412" s="185">
        <f t="shared" si="837"/>
        <v>0</v>
      </c>
      <c r="S412" s="185">
        <f t="shared" si="837"/>
        <v>0</v>
      </c>
      <c r="T412" s="178">
        <f t="shared" si="837"/>
        <v>0</v>
      </c>
      <c r="U412" s="157"/>
      <c r="V412" s="180">
        <f t="shared" si="838"/>
        <v>0</v>
      </c>
      <c r="W412" s="185">
        <f t="shared" si="838"/>
        <v>0</v>
      </c>
      <c r="X412" s="177">
        <f t="shared" si="705"/>
        <v>0</v>
      </c>
      <c r="Y412" s="185">
        <f t="shared" si="839"/>
        <v>0</v>
      </c>
      <c r="Z412" s="185">
        <f t="shared" si="839"/>
        <v>0</v>
      </c>
      <c r="AA412" s="178">
        <f t="shared" si="715"/>
        <v>0</v>
      </c>
      <c r="AB412" s="157"/>
      <c r="AC412" s="180">
        <f t="shared" si="840"/>
        <v>0</v>
      </c>
      <c r="AD412" s="185">
        <f t="shared" si="840"/>
        <v>0</v>
      </c>
      <c r="AE412" s="177">
        <f t="shared" si="706"/>
        <v>0</v>
      </c>
      <c r="AF412" s="185">
        <f t="shared" si="841"/>
        <v>0</v>
      </c>
      <c r="AG412" s="185">
        <f t="shared" si="841"/>
        <v>0</v>
      </c>
      <c r="AH412" s="178">
        <f t="shared" si="716"/>
        <v>0</v>
      </c>
      <c r="AJ412" s="86">
        <f t="shared" si="842"/>
        <v>0</v>
      </c>
      <c r="AK412" s="86">
        <f t="shared" si="842"/>
        <v>0</v>
      </c>
      <c r="AL412" s="86">
        <f t="shared" si="842"/>
        <v>0</v>
      </c>
      <c r="AM412" s="86">
        <f t="shared" si="842"/>
        <v>0</v>
      </c>
      <c r="AN412" s="86">
        <f t="shared" si="842"/>
        <v>0</v>
      </c>
      <c r="AO412" s="86">
        <f t="shared" si="842"/>
        <v>0</v>
      </c>
      <c r="AP412" s="86">
        <f t="shared" si="842"/>
        <v>0</v>
      </c>
      <c r="AQ412" s="86">
        <f t="shared" si="842"/>
        <v>0</v>
      </c>
      <c r="AR412" s="86">
        <f t="shared" si="842"/>
        <v>0</v>
      </c>
      <c r="AS412" s="86">
        <f t="shared" si="842"/>
        <v>0</v>
      </c>
      <c r="AT412" s="86">
        <f t="shared" si="842"/>
        <v>0</v>
      </c>
      <c r="AU412" s="86">
        <f t="shared" si="842"/>
        <v>0</v>
      </c>
      <c r="AV412" s="86">
        <f t="shared" si="819"/>
        <v>0</v>
      </c>
      <c r="AW412" s="93">
        <f t="shared" si="708"/>
        <v>0</v>
      </c>
      <c r="AY412" s="86">
        <f t="shared" si="709"/>
        <v>0</v>
      </c>
      <c r="AZ412" s="86">
        <f t="shared" si="710"/>
        <v>0</v>
      </c>
      <c r="BA412" s="86">
        <f t="shared" si="711"/>
        <v>0</v>
      </c>
      <c r="BB412" s="86">
        <f t="shared" si="712"/>
        <v>0</v>
      </c>
      <c r="BC412" s="86">
        <f t="shared" si="820"/>
        <v>0</v>
      </c>
      <c r="BD412" s="86">
        <f t="shared" si="713"/>
        <v>0</v>
      </c>
    </row>
    <row r="413" spans="2:56" x14ac:dyDescent="0.3">
      <c r="B413" s="201" t="s">
        <v>226</v>
      </c>
      <c r="C413" s="180">
        <f t="shared" si="834"/>
        <v>0</v>
      </c>
      <c r="D413" s="181">
        <f t="shared" si="834"/>
        <v>0</v>
      </c>
      <c r="E413" s="182">
        <f t="shared" ref="E413:E418" si="843">IFERROR(D413/C413,0)</f>
        <v>0</v>
      </c>
      <c r="F413" s="180">
        <f t="shared" si="835"/>
        <v>0</v>
      </c>
      <c r="G413" s="181">
        <f t="shared" si="835"/>
        <v>0</v>
      </c>
      <c r="H413" s="182">
        <f t="shared" ref="H413:H418" si="844">IFERROR(G413/F413,0)</f>
        <v>0</v>
      </c>
      <c r="I413" s="180">
        <f t="shared" si="836"/>
        <v>0</v>
      </c>
      <c r="J413" s="183">
        <f t="shared" si="836"/>
        <v>0</v>
      </c>
      <c r="K413" s="184">
        <f t="shared" ref="K413:K418" si="845">IFERROR(J413/I413,0)</f>
        <v>0</v>
      </c>
      <c r="L413" s="180">
        <f t="shared" si="837"/>
        <v>0</v>
      </c>
      <c r="M413" s="183">
        <f t="shared" si="837"/>
        <v>0</v>
      </c>
      <c r="N413" s="185">
        <f t="shared" si="837"/>
        <v>0</v>
      </c>
      <c r="O413" s="180">
        <f t="shared" si="837"/>
        <v>0</v>
      </c>
      <c r="P413" s="185">
        <f t="shared" si="837"/>
        <v>0</v>
      </c>
      <c r="Q413" s="177">
        <f t="shared" si="837"/>
        <v>0</v>
      </c>
      <c r="R413" s="185">
        <f t="shared" si="837"/>
        <v>0</v>
      </c>
      <c r="S413" s="185">
        <f t="shared" si="837"/>
        <v>0</v>
      </c>
      <c r="T413" s="178">
        <f t="shared" si="837"/>
        <v>0</v>
      </c>
      <c r="U413" s="157"/>
      <c r="V413" s="180">
        <f t="shared" si="838"/>
        <v>0</v>
      </c>
      <c r="W413" s="185">
        <f t="shared" si="838"/>
        <v>0</v>
      </c>
      <c r="X413" s="177">
        <f t="shared" ref="X413:X423" si="846">SUM(V413:W413)</f>
        <v>0</v>
      </c>
      <c r="Y413" s="185">
        <f t="shared" si="839"/>
        <v>0</v>
      </c>
      <c r="Z413" s="185">
        <f t="shared" si="839"/>
        <v>0</v>
      </c>
      <c r="AA413" s="178">
        <f t="shared" si="715"/>
        <v>0</v>
      </c>
      <c r="AB413" s="157"/>
      <c r="AC413" s="180">
        <f t="shared" si="840"/>
        <v>0</v>
      </c>
      <c r="AD413" s="185">
        <f t="shared" si="840"/>
        <v>0</v>
      </c>
      <c r="AE413" s="177">
        <f t="shared" ref="AE413:AE423" si="847">SUM(AC413:AD413)</f>
        <v>0</v>
      </c>
      <c r="AF413" s="185">
        <f t="shared" si="841"/>
        <v>0</v>
      </c>
      <c r="AG413" s="185">
        <f t="shared" si="841"/>
        <v>0</v>
      </c>
      <c r="AH413" s="178">
        <f t="shared" si="716"/>
        <v>0</v>
      </c>
      <c r="AJ413" s="86">
        <f t="shared" si="842"/>
        <v>0</v>
      </c>
      <c r="AK413" s="86">
        <f t="shared" si="842"/>
        <v>0</v>
      </c>
      <c r="AL413" s="86">
        <f t="shared" si="842"/>
        <v>0</v>
      </c>
      <c r="AM413" s="86">
        <f t="shared" si="842"/>
        <v>0</v>
      </c>
      <c r="AN413" s="86">
        <f t="shared" si="842"/>
        <v>0</v>
      </c>
      <c r="AO413" s="86">
        <f t="shared" si="842"/>
        <v>0</v>
      </c>
      <c r="AP413" s="86">
        <f t="shared" si="842"/>
        <v>0</v>
      </c>
      <c r="AQ413" s="86">
        <f t="shared" si="842"/>
        <v>0</v>
      </c>
      <c r="AR413" s="86">
        <f t="shared" si="842"/>
        <v>0</v>
      </c>
      <c r="AS413" s="86">
        <f t="shared" si="842"/>
        <v>0</v>
      </c>
      <c r="AT413" s="86">
        <f t="shared" si="842"/>
        <v>0</v>
      </c>
      <c r="AU413" s="86">
        <f t="shared" si="842"/>
        <v>0</v>
      </c>
      <c r="AV413" s="86">
        <f t="shared" si="819"/>
        <v>0</v>
      </c>
      <c r="AW413" s="93">
        <f t="shared" ref="AW413:AW418" si="848">T413-AV413</f>
        <v>0</v>
      </c>
      <c r="AY413" s="86">
        <f t="shared" ref="AY413:AY418" si="849">SUM(AJ413:AL413)</f>
        <v>0</v>
      </c>
      <c r="AZ413" s="86">
        <f t="shared" ref="AZ413:AZ418" si="850">SUM(AM413:AO413)</f>
        <v>0</v>
      </c>
      <c r="BA413" s="86">
        <f t="shared" ref="BA413:BA418" si="851">SUM(AP413:AR413)</f>
        <v>0</v>
      </c>
      <c r="BB413" s="86">
        <f t="shared" ref="BB413:BB418" si="852">SUM(AS413:AU413)</f>
        <v>0</v>
      </c>
      <c r="BC413" s="86">
        <f t="shared" si="820"/>
        <v>0</v>
      </c>
      <c r="BD413" s="86">
        <f t="shared" ref="BD413:BD418" si="853">T413-BC413</f>
        <v>0</v>
      </c>
    </row>
    <row r="414" spans="2:56" x14ac:dyDescent="0.3">
      <c r="B414" s="176" t="s">
        <v>227</v>
      </c>
      <c r="C414" s="202">
        <f t="shared" si="834"/>
        <v>0</v>
      </c>
      <c r="D414" s="203">
        <f t="shared" si="834"/>
        <v>0</v>
      </c>
      <c r="E414" s="204">
        <f t="shared" si="843"/>
        <v>0</v>
      </c>
      <c r="F414" s="202">
        <f t="shared" si="835"/>
        <v>0</v>
      </c>
      <c r="G414" s="203">
        <f t="shared" si="835"/>
        <v>0</v>
      </c>
      <c r="H414" s="204">
        <f t="shared" si="844"/>
        <v>0</v>
      </c>
      <c r="I414" s="202">
        <f t="shared" si="836"/>
        <v>0</v>
      </c>
      <c r="J414" s="205">
        <f t="shared" si="836"/>
        <v>0</v>
      </c>
      <c r="K414" s="206">
        <f t="shared" si="845"/>
        <v>0</v>
      </c>
      <c r="L414" s="202">
        <f t="shared" si="837"/>
        <v>0</v>
      </c>
      <c r="M414" s="205">
        <f t="shared" si="837"/>
        <v>0</v>
      </c>
      <c r="N414" s="207">
        <f t="shared" si="837"/>
        <v>0</v>
      </c>
      <c r="O414" s="202">
        <f t="shared" si="837"/>
        <v>0</v>
      </c>
      <c r="P414" s="207">
        <f t="shared" si="837"/>
        <v>0</v>
      </c>
      <c r="Q414" s="208">
        <f t="shared" si="837"/>
        <v>0</v>
      </c>
      <c r="R414" s="209">
        <f t="shared" si="837"/>
        <v>0</v>
      </c>
      <c r="S414" s="209">
        <f t="shared" si="837"/>
        <v>0</v>
      </c>
      <c r="T414" s="210">
        <f t="shared" si="837"/>
        <v>0</v>
      </c>
      <c r="U414" s="91"/>
      <c r="V414" s="202">
        <f t="shared" si="838"/>
        <v>0</v>
      </c>
      <c r="W414" s="207">
        <f t="shared" si="838"/>
        <v>0</v>
      </c>
      <c r="X414" s="208">
        <f t="shared" si="846"/>
        <v>0</v>
      </c>
      <c r="Y414" s="209">
        <f t="shared" si="839"/>
        <v>0</v>
      </c>
      <c r="Z414" s="209">
        <f t="shared" si="839"/>
        <v>0</v>
      </c>
      <c r="AA414" s="210">
        <f t="shared" ref="AA414:AA423" si="854">SUM(X414:Z414)</f>
        <v>0</v>
      </c>
      <c r="AB414" s="91"/>
      <c r="AC414" s="202">
        <f t="shared" si="840"/>
        <v>0</v>
      </c>
      <c r="AD414" s="207">
        <f t="shared" si="840"/>
        <v>0</v>
      </c>
      <c r="AE414" s="208">
        <f t="shared" si="847"/>
        <v>0</v>
      </c>
      <c r="AF414" s="209">
        <f t="shared" si="841"/>
        <v>0</v>
      </c>
      <c r="AG414" s="209">
        <f t="shared" si="841"/>
        <v>0</v>
      </c>
      <c r="AH414" s="210">
        <f t="shared" ref="AH414:AH423" si="855">SUM(AE414:AG414)</f>
        <v>0</v>
      </c>
      <c r="AJ414" s="205">
        <f t="shared" si="842"/>
        <v>0</v>
      </c>
      <c r="AK414" s="205">
        <f t="shared" si="842"/>
        <v>0</v>
      </c>
      <c r="AL414" s="205">
        <f t="shared" si="842"/>
        <v>0</v>
      </c>
      <c r="AM414" s="205">
        <f t="shared" si="842"/>
        <v>0</v>
      </c>
      <c r="AN414" s="205">
        <f t="shared" si="842"/>
        <v>0</v>
      </c>
      <c r="AO414" s="205">
        <f t="shared" si="842"/>
        <v>0</v>
      </c>
      <c r="AP414" s="205">
        <f t="shared" si="842"/>
        <v>0</v>
      </c>
      <c r="AQ414" s="205">
        <f t="shared" si="842"/>
        <v>0</v>
      </c>
      <c r="AR414" s="205">
        <f t="shared" si="842"/>
        <v>0</v>
      </c>
      <c r="AS414" s="205">
        <f t="shared" si="842"/>
        <v>0</v>
      </c>
      <c r="AT414" s="205">
        <f t="shared" si="842"/>
        <v>0</v>
      </c>
      <c r="AU414" s="205">
        <f t="shared" si="842"/>
        <v>0</v>
      </c>
      <c r="AV414" s="205">
        <f t="shared" si="819"/>
        <v>0</v>
      </c>
      <c r="AW414" s="211">
        <f t="shared" si="848"/>
        <v>0</v>
      </c>
      <c r="AY414" s="205">
        <f t="shared" si="849"/>
        <v>0</v>
      </c>
      <c r="AZ414" s="205">
        <f t="shared" si="850"/>
        <v>0</v>
      </c>
      <c r="BA414" s="205">
        <f t="shared" si="851"/>
        <v>0</v>
      </c>
      <c r="BB414" s="205">
        <f t="shared" si="852"/>
        <v>0</v>
      </c>
      <c r="BC414" s="205">
        <f t="shared" si="820"/>
        <v>0</v>
      </c>
      <c r="BD414" s="205">
        <f t="shared" si="853"/>
        <v>0</v>
      </c>
    </row>
    <row r="415" spans="2:56" x14ac:dyDescent="0.3">
      <c r="B415" s="176" t="s">
        <v>228</v>
      </c>
      <c r="C415" s="202">
        <f t="shared" si="834"/>
        <v>0</v>
      </c>
      <c r="D415" s="203">
        <f t="shared" si="834"/>
        <v>0</v>
      </c>
      <c r="E415" s="204">
        <f t="shared" si="843"/>
        <v>0</v>
      </c>
      <c r="F415" s="202">
        <f t="shared" si="835"/>
        <v>0</v>
      </c>
      <c r="G415" s="203">
        <f t="shared" si="835"/>
        <v>0</v>
      </c>
      <c r="H415" s="204">
        <f t="shared" si="844"/>
        <v>0</v>
      </c>
      <c r="I415" s="202">
        <f t="shared" si="836"/>
        <v>0</v>
      </c>
      <c r="J415" s="205">
        <f t="shared" si="836"/>
        <v>0</v>
      </c>
      <c r="K415" s="206">
        <f t="shared" si="845"/>
        <v>0</v>
      </c>
      <c r="L415" s="202">
        <f t="shared" si="837"/>
        <v>0</v>
      </c>
      <c r="M415" s="205">
        <f t="shared" si="837"/>
        <v>0</v>
      </c>
      <c r="N415" s="207">
        <f t="shared" si="837"/>
        <v>0</v>
      </c>
      <c r="O415" s="202">
        <f t="shared" si="837"/>
        <v>0</v>
      </c>
      <c r="P415" s="207">
        <f t="shared" si="837"/>
        <v>0</v>
      </c>
      <c r="Q415" s="208">
        <f t="shared" si="837"/>
        <v>0</v>
      </c>
      <c r="R415" s="209">
        <f t="shared" si="837"/>
        <v>0</v>
      </c>
      <c r="S415" s="209">
        <f t="shared" si="837"/>
        <v>0</v>
      </c>
      <c r="T415" s="210">
        <f t="shared" si="837"/>
        <v>0</v>
      </c>
      <c r="U415" s="91"/>
      <c r="V415" s="202">
        <f t="shared" si="838"/>
        <v>0</v>
      </c>
      <c r="W415" s="207">
        <f t="shared" si="838"/>
        <v>0</v>
      </c>
      <c r="X415" s="208">
        <f t="shared" si="846"/>
        <v>0</v>
      </c>
      <c r="Y415" s="209">
        <f t="shared" si="839"/>
        <v>0</v>
      </c>
      <c r="Z415" s="209">
        <f t="shared" si="839"/>
        <v>0</v>
      </c>
      <c r="AA415" s="210">
        <f t="shared" si="854"/>
        <v>0</v>
      </c>
      <c r="AB415" s="91"/>
      <c r="AC415" s="202">
        <f t="shared" si="840"/>
        <v>0</v>
      </c>
      <c r="AD415" s="207">
        <f t="shared" si="840"/>
        <v>0</v>
      </c>
      <c r="AE415" s="208">
        <f t="shared" si="847"/>
        <v>0</v>
      </c>
      <c r="AF415" s="209">
        <f t="shared" si="841"/>
        <v>0</v>
      </c>
      <c r="AG415" s="209">
        <f t="shared" si="841"/>
        <v>0</v>
      </c>
      <c r="AH415" s="210">
        <f t="shared" si="855"/>
        <v>0</v>
      </c>
      <c r="AJ415" s="205">
        <f t="shared" si="842"/>
        <v>0</v>
      </c>
      <c r="AK415" s="205">
        <f t="shared" si="842"/>
        <v>0</v>
      </c>
      <c r="AL415" s="205">
        <f t="shared" si="842"/>
        <v>0</v>
      </c>
      <c r="AM415" s="205">
        <f t="shared" si="842"/>
        <v>0</v>
      </c>
      <c r="AN415" s="205">
        <f t="shared" si="842"/>
        <v>0</v>
      </c>
      <c r="AO415" s="205">
        <f t="shared" si="842"/>
        <v>0</v>
      </c>
      <c r="AP415" s="205">
        <f t="shared" si="842"/>
        <v>0</v>
      </c>
      <c r="AQ415" s="205">
        <f t="shared" si="842"/>
        <v>0</v>
      </c>
      <c r="AR415" s="205">
        <f t="shared" si="842"/>
        <v>0</v>
      </c>
      <c r="AS415" s="205">
        <f t="shared" si="842"/>
        <v>0</v>
      </c>
      <c r="AT415" s="205">
        <f t="shared" si="842"/>
        <v>0</v>
      </c>
      <c r="AU415" s="205">
        <f t="shared" si="842"/>
        <v>0</v>
      </c>
      <c r="AV415" s="205">
        <f t="shared" si="819"/>
        <v>0</v>
      </c>
      <c r="AW415" s="211">
        <f t="shared" si="848"/>
        <v>0</v>
      </c>
      <c r="AY415" s="205">
        <f t="shared" si="849"/>
        <v>0</v>
      </c>
      <c r="AZ415" s="205">
        <f t="shared" si="850"/>
        <v>0</v>
      </c>
      <c r="BA415" s="205">
        <f t="shared" si="851"/>
        <v>0</v>
      </c>
      <c r="BB415" s="205">
        <f t="shared" si="852"/>
        <v>0</v>
      </c>
      <c r="BC415" s="205">
        <f t="shared" si="820"/>
        <v>0</v>
      </c>
      <c r="BD415" s="205">
        <f t="shared" si="853"/>
        <v>0</v>
      </c>
    </row>
    <row r="416" spans="2:56" x14ac:dyDescent="0.3">
      <c r="B416" s="176" t="s">
        <v>229</v>
      </c>
      <c r="C416" s="202">
        <f t="shared" si="834"/>
        <v>0</v>
      </c>
      <c r="D416" s="203">
        <f t="shared" si="834"/>
        <v>0</v>
      </c>
      <c r="E416" s="204">
        <f t="shared" si="843"/>
        <v>0</v>
      </c>
      <c r="F416" s="202">
        <f t="shared" si="835"/>
        <v>0</v>
      </c>
      <c r="G416" s="203">
        <f t="shared" si="835"/>
        <v>0</v>
      </c>
      <c r="H416" s="204">
        <f t="shared" si="844"/>
        <v>0</v>
      </c>
      <c r="I416" s="202">
        <f t="shared" si="836"/>
        <v>0</v>
      </c>
      <c r="J416" s="205">
        <f t="shared" si="836"/>
        <v>0</v>
      </c>
      <c r="K416" s="206">
        <f t="shared" si="845"/>
        <v>0</v>
      </c>
      <c r="L416" s="202">
        <f t="shared" si="837"/>
        <v>0</v>
      </c>
      <c r="M416" s="205">
        <f t="shared" si="837"/>
        <v>0</v>
      </c>
      <c r="N416" s="207">
        <f t="shared" si="837"/>
        <v>0</v>
      </c>
      <c r="O416" s="202">
        <f t="shared" si="837"/>
        <v>0</v>
      </c>
      <c r="P416" s="207">
        <f t="shared" si="837"/>
        <v>0</v>
      </c>
      <c r="Q416" s="208">
        <f t="shared" si="837"/>
        <v>0</v>
      </c>
      <c r="R416" s="209">
        <f t="shared" si="837"/>
        <v>0</v>
      </c>
      <c r="S416" s="209">
        <f t="shared" si="837"/>
        <v>0</v>
      </c>
      <c r="T416" s="210">
        <f t="shared" si="837"/>
        <v>0</v>
      </c>
      <c r="U416" s="91"/>
      <c r="V416" s="202">
        <f t="shared" si="838"/>
        <v>0</v>
      </c>
      <c r="W416" s="207">
        <f t="shared" si="838"/>
        <v>0</v>
      </c>
      <c r="X416" s="208">
        <f t="shared" si="846"/>
        <v>0</v>
      </c>
      <c r="Y416" s="209">
        <f t="shared" si="839"/>
        <v>0</v>
      </c>
      <c r="Z416" s="209">
        <f t="shared" si="839"/>
        <v>0</v>
      </c>
      <c r="AA416" s="210">
        <f t="shared" si="854"/>
        <v>0</v>
      </c>
      <c r="AB416" s="91"/>
      <c r="AC416" s="202">
        <f t="shared" si="840"/>
        <v>0</v>
      </c>
      <c r="AD416" s="207">
        <f t="shared" si="840"/>
        <v>0</v>
      </c>
      <c r="AE416" s="208">
        <f t="shared" si="847"/>
        <v>0</v>
      </c>
      <c r="AF416" s="209">
        <f t="shared" si="841"/>
        <v>0</v>
      </c>
      <c r="AG416" s="209">
        <f t="shared" si="841"/>
        <v>0</v>
      </c>
      <c r="AH416" s="210">
        <f t="shared" si="855"/>
        <v>0</v>
      </c>
      <c r="AJ416" s="205">
        <f t="shared" si="842"/>
        <v>0</v>
      </c>
      <c r="AK416" s="205">
        <f t="shared" si="842"/>
        <v>0</v>
      </c>
      <c r="AL416" s="205">
        <f t="shared" si="842"/>
        <v>0</v>
      </c>
      <c r="AM416" s="205">
        <f t="shared" si="842"/>
        <v>0</v>
      </c>
      <c r="AN416" s="205">
        <f t="shared" si="842"/>
        <v>0</v>
      </c>
      <c r="AO416" s="205">
        <f t="shared" si="842"/>
        <v>0</v>
      </c>
      <c r="AP416" s="205">
        <f t="shared" si="842"/>
        <v>0</v>
      </c>
      <c r="AQ416" s="205">
        <f t="shared" si="842"/>
        <v>0</v>
      </c>
      <c r="AR416" s="205">
        <f t="shared" si="842"/>
        <v>0</v>
      </c>
      <c r="AS416" s="205">
        <f t="shared" si="842"/>
        <v>0</v>
      </c>
      <c r="AT416" s="205">
        <f t="shared" si="842"/>
        <v>0</v>
      </c>
      <c r="AU416" s="205">
        <f t="shared" si="842"/>
        <v>0</v>
      </c>
      <c r="AV416" s="205">
        <f t="shared" si="819"/>
        <v>0</v>
      </c>
      <c r="AW416" s="211">
        <f t="shared" si="848"/>
        <v>0</v>
      </c>
      <c r="AY416" s="205">
        <f t="shared" si="849"/>
        <v>0</v>
      </c>
      <c r="AZ416" s="205">
        <f t="shared" si="850"/>
        <v>0</v>
      </c>
      <c r="BA416" s="205">
        <f t="shared" si="851"/>
        <v>0</v>
      </c>
      <c r="BB416" s="205">
        <f t="shared" si="852"/>
        <v>0</v>
      </c>
      <c r="BC416" s="205">
        <f t="shared" si="820"/>
        <v>0</v>
      </c>
      <c r="BD416" s="205">
        <f t="shared" si="853"/>
        <v>0</v>
      </c>
    </row>
    <row r="417" spans="2:56" x14ac:dyDescent="0.3">
      <c r="B417" s="176" t="s">
        <v>230</v>
      </c>
      <c r="C417" s="202">
        <f t="shared" si="834"/>
        <v>0</v>
      </c>
      <c r="D417" s="203">
        <f t="shared" si="834"/>
        <v>0</v>
      </c>
      <c r="E417" s="204">
        <f t="shared" si="843"/>
        <v>0</v>
      </c>
      <c r="F417" s="202">
        <f t="shared" si="835"/>
        <v>0</v>
      </c>
      <c r="G417" s="203">
        <f t="shared" si="835"/>
        <v>0</v>
      </c>
      <c r="H417" s="204">
        <f t="shared" si="844"/>
        <v>0</v>
      </c>
      <c r="I417" s="202">
        <f t="shared" si="836"/>
        <v>0</v>
      </c>
      <c r="J417" s="205">
        <f t="shared" si="836"/>
        <v>0</v>
      </c>
      <c r="K417" s="206">
        <f t="shared" si="845"/>
        <v>0</v>
      </c>
      <c r="L417" s="202">
        <f t="shared" si="837"/>
        <v>0</v>
      </c>
      <c r="M417" s="205">
        <f t="shared" si="837"/>
        <v>0</v>
      </c>
      <c r="N417" s="207">
        <f t="shared" si="837"/>
        <v>0</v>
      </c>
      <c r="O417" s="202">
        <f t="shared" si="837"/>
        <v>0</v>
      </c>
      <c r="P417" s="207">
        <f t="shared" si="837"/>
        <v>0</v>
      </c>
      <c r="Q417" s="208">
        <f t="shared" si="837"/>
        <v>0</v>
      </c>
      <c r="R417" s="209">
        <f t="shared" si="837"/>
        <v>0</v>
      </c>
      <c r="S417" s="209">
        <f t="shared" si="837"/>
        <v>0</v>
      </c>
      <c r="T417" s="210">
        <f t="shared" si="837"/>
        <v>0</v>
      </c>
      <c r="U417" s="91"/>
      <c r="V417" s="202">
        <f t="shared" si="838"/>
        <v>0</v>
      </c>
      <c r="W417" s="207">
        <f t="shared" si="838"/>
        <v>0</v>
      </c>
      <c r="X417" s="208">
        <f t="shared" si="846"/>
        <v>0</v>
      </c>
      <c r="Y417" s="209">
        <f t="shared" si="839"/>
        <v>0</v>
      </c>
      <c r="Z417" s="209">
        <f t="shared" si="839"/>
        <v>0</v>
      </c>
      <c r="AA417" s="210">
        <f t="shared" si="854"/>
        <v>0</v>
      </c>
      <c r="AB417" s="91"/>
      <c r="AC417" s="202">
        <f t="shared" si="840"/>
        <v>0</v>
      </c>
      <c r="AD417" s="207">
        <f t="shared" si="840"/>
        <v>0</v>
      </c>
      <c r="AE417" s="208">
        <f t="shared" si="847"/>
        <v>0</v>
      </c>
      <c r="AF417" s="209">
        <f t="shared" si="841"/>
        <v>0</v>
      </c>
      <c r="AG417" s="209">
        <f t="shared" si="841"/>
        <v>0</v>
      </c>
      <c r="AH417" s="210">
        <f t="shared" si="855"/>
        <v>0</v>
      </c>
      <c r="AJ417" s="205">
        <f t="shared" si="842"/>
        <v>0</v>
      </c>
      <c r="AK417" s="205">
        <f t="shared" si="842"/>
        <v>0</v>
      </c>
      <c r="AL417" s="205">
        <f t="shared" si="842"/>
        <v>0</v>
      </c>
      <c r="AM417" s="205">
        <f t="shared" si="842"/>
        <v>0</v>
      </c>
      <c r="AN417" s="205">
        <f t="shared" si="842"/>
        <v>0</v>
      </c>
      <c r="AO417" s="205">
        <f t="shared" si="842"/>
        <v>0</v>
      </c>
      <c r="AP417" s="205">
        <f t="shared" si="842"/>
        <v>0</v>
      </c>
      <c r="AQ417" s="205">
        <f t="shared" si="842"/>
        <v>0</v>
      </c>
      <c r="AR417" s="205">
        <f t="shared" si="842"/>
        <v>0</v>
      </c>
      <c r="AS417" s="205">
        <f t="shared" si="842"/>
        <v>0</v>
      </c>
      <c r="AT417" s="205">
        <f t="shared" si="842"/>
        <v>0</v>
      </c>
      <c r="AU417" s="205">
        <f t="shared" si="842"/>
        <v>0</v>
      </c>
      <c r="AV417" s="205">
        <f t="shared" si="819"/>
        <v>0</v>
      </c>
      <c r="AW417" s="211">
        <f t="shared" si="848"/>
        <v>0</v>
      </c>
      <c r="AY417" s="205">
        <f t="shared" si="849"/>
        <v>0</v>
      </c>
      <c r="AZ417" s="205">
        <f t="shared" si="850"/>
        <v>0</v>
      </c>
      <c r="BA417" s="205">
        <f t="shared" si="851"/>
        <v>0</v>
      </c>
      <c r="BB417" s="205">
        <f t="shared" si="852"/>
        <v>0</v>
      </c>
      <c r="BC417" s="205">
        <f t="shared" si="820"/>
        <v>0</v>
      </c>
      <c r="BD417" s="205">
        <f t="shared" si="853"/>
        <v>0</v>
      </c>
    </row>
    <row r="418" spans="2:56" x14ac:dyDescent="0.3">
      <c r="B418" s="176" t="s">
        <v>231</v>
      </c>
      <c r="C418" s="202">
        <f t="shared" si="834"/>
        <v>0</v>
      </c>
      <c r="D418" s="203">
        <f t="shared" si="834"/>
        <v>0</v>
      </c>
      <c r="E418" s="204">
        <f t="shared" si="843"/>
        <v>0</v>
      </c>
      <c r="F418" s="202">
        <f t="shared" si="835"/>
        <v>0</v>
      </c>
      <c r="G418" s="203">
        <f t="shared" si="835"/>
        <v>0</v>
      </c>
      <c r="H418" s="204">
        <f t="shared" si="844"/>
        <v>0</v>
      </c>
      <c r="I418" s="202">
        <f t="shared" si="836"/>
        <v>0</v>
      </c>
      <c r="J418" s="205">
        <f t="shared" si="836"/>
        <v>0</v>
      </c>
      <c r="K418" s="206">
        <f t="shared" si="845"/>
        <v>0</v>
      </c>
      <c r="L418" s="202">
        <f t="shared" si="837"/>
        <v>0</v>
      </c>
      <c r="M418" s="205">
        <f t="shared" si="837"/>
        <v>0</v>
      </c>
      <c r="N418" s="207">
        <f t="shared" si="837"/>
        <v>0</v>
      </c>
      <c r="O418" s="202">
        <f t="shared" si="837"/>
        <v>0</v>
      </c>
      <c r="P418" s="207">
        <f t="shared" si="837"/>
        <v>0</v>
      </c>
      <c r="Q418" s="208">
        <f t="shared" si="837"/>
        <v>0</v>
      </c>
      <c r="R418" s="209">
        <f t="shared" si="837"/>
        <v>0</v>
      </c>
      <c r="S418" s="209">
        <f t="shared" si="837"/>
        <v>0</v>
      </c>
      <c r="T418" s="210">
        <f t="shared" si="837"/>
        <v>0</v>
      </c>
      <c r="U418" s="91"/>
      <c r="V418" s="202">
        <f t="shared" si="838"/>
        <v>0</v>
      </c>
      <c r="W418" s="207">
        <f t="shared" si="838"/>
        <v>0</v>
      </c>
      <c r="X418" s="208">
        <f t="shared" si="846"/>
        <v>0</v>
      </c>
      <c r="Y418" s="209">
        <f t="shared" si="839"/>
        <v>0</v>
      </c>
      <c r="Z418" s="209">
        <f t="shared" si="839"/>
        <v>0</v>
      </c>
      <c r="AA418" s="210">
        <f t="shared" si="854"/>
        <v>0</v>
      </c>
      <c r="AB418" s="91"/>
      <c r="AC418" s="202">
        <f t="shared" si="840"/>
        <v>0</v>
      </c>
      <c r="AD418" s="207">
        <f t="shared" si="840"/>
        <v>0</v>
      </c>
      <c r="AE418" s="208">
        <f t="shared" si="847"/>
        <v>0</v>
      </c>
      <c r="AF418" s="209">
        <f t="shared" si="841"/>
        <v>0</v>
      </c>
      <c r="AG418" s="209">
        <f t="shared" si="841"/>
        <v>0</v>
      </c>
      <c r="AH418" s="210">
        <f t="shared" si="855"/>
        <v>0</v>
      </c>
      <c r="AJ418" s="205">
        <f t="shared" si="842"/>
        <v>0</v>
      </c>
      <c r="AK418" s="205">
        <f t="shared" si="842"/>
        <v>0</v>
      </c>
      <c r="AL418" s="205">
        <f t="shared" si="842"/>
        <v>0</v>
      </c>
      <c r="AM418" s="205">
        <f t="shared" si="842"/>
        <v>0</v>
      </c>
      <c r="AN418" s="205">
        <f t="shared" si="842"/>
        <v>0</v>
      </c>
      <c r="AO418" s="205">
        <f t="shared" si="842"/>
        <v>0</v>
      </c>
      <c r="AP418" s="205">
        <f t="shared" si="842"/>
        <v>0</v>
      </c>
      <c r="AQ418" s="205">
        <f t="shared" si="842"/>
        <v>0</v>
      </c>
      <c r="AR418" s="205">
        <f t="shared" si="842"/>
        <v>0</v>
      </c>
      <c r="AS418" s="205">
        <f t="shared" si="842"/>
        <v>0</v>
      </c>
      <c r="AT418" s="205">
        <f t="shared" si="842"/>
        <v>0</v>
      </c>
      <c r="AU418" s="205">
        <f t="shared" si="842"/>
        <v>0</v>
      </c>
      <c r="AV418" s="205">
        <f t="shared" si="819"/>
        <v>0</v>
      </c>
      <c r="AW418" s="211">
        <f t="shared" si="848"/>
        <v>0</v>
      </c>
      <c r="AY418" s="205">
        <f t="shared" si="849"/>
        <v>0</v>
      </c>
      <c r="AZ418" s="205">
        <f t="shared" si="850"/>
        <v>0</v>
      </c>
      <c r="BA418" s="205">
        <f t="shared" si="851"/>
        <v>0</v>
      </c>
      <c r="BB418" s="205">
        <f t="shared" si="852"/>
        <v>0</v>
      </c>
      <c r="BC418" s="205">
        <f t="shared" si="820"/>
        <v>0</v>
      </c>
      <c r="BD418" s="205">
        <f t="shared" si="853"/>
        <v>0</v>
      </c>
    </row>
    <row r="419" spans="2:56" x14ac:dyDescent="0.3">
      <c r="B419" s="212" t="s">
        <v>232</v>
      </c>
      <c r="C419" s="103"/>
      <c r="D419" s="104"/>
      <c r="E419" s="105"/>
      <c r="F419" s="103"/>
      <c r="G419" s="104"/>
      <c r="H419" s="105"/>
      <c r="I419" s="103"/>
      <c r="J419" s="106"/>
      <c r="K419" s="107"/>
      <c r="L419" s="103"/>
      <c r="M419" s="106"/>
      <c r="N419" s="108"/>
      <c r="O419" s="103"/>
      <c r="P419" s="108"/>
      <c r="Q419" s="213"/>
      <c r="R419" s="109"/>
      <c r="S419" s="109"/>
      <c r="T419" s="214"/>
      <c r="U419" s="91"/>
      <c r="V419" s="103"/>
      <c r="W419" s="108"/>
      <c r="X419" s="213"/>
      <c r="Y419" s="109"/>
      <c r="Z419" s="109"/>
      <c r="AA419" s="214"/>
      <c r="AB419" s="91"/>
      <c r="AC419" s="103"/>
      <c r="AD419" s="108"/>
      <c r="AE419" s="213"/>
      <c r="AF419" s="109"/>
      <c r="AG419" s="109"/>
      <c r="AH419" s="214"/>
      <c r="AJ419" s="106"/>
      <c r="AK419" s="106"/>
      <c r="AL419" s="106"/>
      <c r="AM419" s="106"/>
      <c r="AN419" s="106"/>
      <c r="AO419" s="106"/>
      <c r="AP419" s="106"/>
      <c r="AQ419" s="106"/>
      <c r="AR419" s="106"/>
      <c r="AS419" s="106"/>
      <c r="AT419" s="106"/>
      <c r="AU419" s="106"/>
      <c r="AV419" s="106"/>
      <c r="AW419" s="111"/>
      <c r="AY419" s="106"/>
      <c r="AZ419" s="106"/>
      <c r="BA419" s="106"/>
      <c r="BB419" s="106"/>
      <c r="BC419" s="106"/>
      <c r="BD419" s="106"/>
    </row>
    <row r="420" spans="2:56" x14ac:dyDescent="0.3">
      <c r="B420" s="215" t="s">
        <v>233</v>
      </c>
      <c r="C420" s="202">
        <f t="shared" ref="C420:D422" si="856">SUM(C624,C828)</f>
        <v>0</v>
      </c>
      <c r="D420" s="203">
        <f t="shared" si="856"/>
        <v>0</v>
      </c>
      <c r="E420" s="204">
        <f>IFERROR(D420/C420,0)</f>
        <v>0</v>
      </c>
      <c r="F420" s="202">
        <f t="shared" ref="F420:G422" si="857">SUM(F624,F828)</f>
        <v>0</v>
      </c>
      <c r="G420" s="203">
        <f t="shared" si="857"/>
        <v>0</v>
      </c>
      <c r="H420" s="204">
        <f>IFERROR(G420/F420,0)</f>
        <v>0</v>
      </c>
      <c r="I420" s="202">
        <f t="shared" ref="I420:J422" si="858">SUM(I624,I828)</f>
        <v>0</v>
      </c>
      <c r="J420" s="205">
        <f t="shared" si="858"/>
        <v>0</v>
      </c>
      <c r="K420" s="206">
        <f>IFERROR(J420/I420,0)</f>
        <v>0</v>
      </c>
      <c r="L420" s="202">
        <f>SUM(L624,L828)</f>
        <v>0</v>
      </c>
      <c r="M420" s="205">
        <f t="shared" ref="M420:T422" si="859">SUM(M624,M828)</f>
        <v>0</v>
      </c>
      <c r="N420" s="207">
        <f t="shared" si="859"/>
        <v>0</v>
      </c>
      <c r="O420" s="202">
        <f t="shared" si="859"/>
        <v>0</v>
      </c>
      <c r="P420" s="207">
        <f t="shared" si="859"/>
        <v>0</v>
      </c>
      <c r="Q420" s="208">
        <f t="shared" si="859"/>
        <v>0</v>
      </c>
      <c r="R420" s="209">
        <f t="shared" si="859"/>
        <v>0</v>
      </c>
      <c r="S420" s="209">
        <f t="shared" si="859"/>
        <v>0</v>
      </c>
      <c r="T420" s="210">
        <f t="shared" si="859"/>
        <v>0</v>
      </c>
      <c r="U420" s="91"/>
      <c r="V420" s="202">
        <f t="shared" ref="V420:W422" si="860">SUM(V624,V828)</f>
        <v>0</v>
      </c>
      <c r="W420" s="207">
        <f t="shared" si="860"/>
        <v>0</v>
      </c>
      <c r="X420" s="208">
        <f t="shared" si="846"/>
        <v>0</v>
      </c>
      <c r="Y420" s="209">
        <f t="shared" ref="Y420:Z422" si="861">SUM(Y624,Y828)</f>
        <v>0</v>
      </c>
      <c r="Z420" s="209">
        <f t="shared" si="861"/>
        <v>0</v>
      </c>
      <c r="AA420" s="210">
        <f t="shared" si="854"/>
        <v>0</v>
      </c>
      <c r="AB420" s="91"/>
      <c r="AC420" s="202">
        <f t="shared" ref="AC420:AD422" si="862">SUM(AC624,AC828)</f>
        <v>0</v>
      </c>
      <c r="AD420" s="207">
        <f t="shared" si="862"/>
        <v>0</v>
      </c>
      <c r="AE420" s="208">
        <f t="shared" si="847"/>
        <v>0</v>
      </c>
      <c r="AF420" s="209">
        <f t="shared" ref="AF420:AG422" si="863">SUM(AF624,AF828)</f>
        <v>0</v>
      </c>
      <c r="AG420" s="209">
        <f t="shared" si="863"/>
        <v>0</v>
      </c>
      <c r="AH420" s="210">
        <f t="shared" si="855"/>
        <v>0</v>
      </c>
      <c r="AJ420" s="205">
        <f t="shared" ref="AJ420:AU422" si="864">SUM(AJ624,AJ828)</f>
        <v>0</v>
      </c>
      <c r="AK420" s="205">
        <f t="shared" si="864"/>
        <v>0</v>
      </c>
      <c r="AL420" s="205">
        <f t="shared" si="864"/>
        <v>0</v>
      </c>
      <c r="AM420" s="205">
        <f t="shared" si="864"/>
        <v>0</v>
      </c>
      <c r="AN420" s="205">
        <f t="shared" si="864"/>
        <v>0</v>
      </c>
      <c r="AO420" s="205">
        <f t="shared" si="864"/>
        <v>0</v>
      </c>
      <c r="AP420" s="205">
        <f t="shared" si="864"/>
        <v>0</v>
      </c>
      <c r="AQ420" s="205">
        <f t="shared" si="864"/>
        <v>0</v>
      </c>
      <c r="AR420" s="205">
        <f t="shared" si="864"/>
        <v>0</v>
      </c>
      <c r="AS420" s="205">
        <f t="shared" si="864"/>
        <v>0</v>
      </c>
      <c r="AT420" s="205">
        <f t="shared" si="864"/>
        <v>0</v>
      </c>
      <c r="AU420" s="205">
        <f t="shared" si="864"/>
        <v>0</v>
      </c>
      <c r="AV420" s="205">
        <f>SUM(AJ420:AU420)</f>
        <v>0</v>
      </c>
      <c r="AW420" s="211">
        <f>T420-AV420</f>
        <v>0</v>
      </c>
      <c r="AY420" s="205">
        <f>SUM(AJ420:AL420)</f>
        <v>0</v>
      </c>
      <c r="AZ420" s="205">
        <f>SUM(AM420:AO420)</f>
        <v>0</v>
      </c>
      <c r="BA420" s="205">
        <f>SUM(AP420:AR420)</f>
        <v>0</v>
      </c>
      <c r="BB420" s="205">
        <f>SUM(AS420:AU420)</f>
        <v>0</v>
      </c>
      <c r="BC420" s="205">
        <f>SUM(AY420,AZ420,BA420,BB420)</f>
        <v>0</v>
      </c>
      <c r="BD420" s="205">
        <f>T420-BC420</f>
        <v>0</v>
      </c>
    </row>
    <row r="421" spans="2:56" x14ac:dyDescent="0.3">
      <c r="B421" s="215" t="s">
        <v>234</v>
      </c>
      <c r="C421" s="202">
        <f t="shared" si="856"/>
        <v>0</v>
      </c>
      <c r="D421" s="203">
        <f t="shared" si="856"/>
        <v>0</v>
      </c>
      <c r="E421" s="204">
        <f>IFERROR(D421/C421,0)</f>
        <v>0</v>
      </c>
      <c r="F421" s="202">
        <f t="shared" si="857"/>
        <v>0</v>
      </c>
      <c r="G421" s="203">
        <f t="shared" si="857"/>
        <v>0</v>
      </c>
      <c r="H421" s="204">
        <f>IFERROR(G421/F421,0)</f>
        <v>0</v>
      </c>
      <c r="I421" s="202">
        <f t="shared" si="858"/>
        <v>0</v>
      </c>
      <c r="J421" s="205">
        <f t="shared" si="858"/>
        <v>0</v>
      </c>
      <c r="K421" s="206">
        <f>IFERROR(J421/I421,0)</f>
        <v>0</v>
      </c>
      <c r="L421" s="202">
        <f>SUM(L625,L829)</f>
        <v>0</v>
      </c>
      <c r="M421" s="205">
        <f t="shared" si="859"/>
        <v>0</v>
      </c>
      <c r="N421" s="207">
        <f t="shared" si="859"/>
        <v>0</v>
      </c>
      <c r="O421" s="202">
        <f t="shared" si="859"/>
        <v>0</v>
      </c>
      <c r="P421" s="207">
        <f t="shared" si="859"/>
        <v>0</v>
      </c>
      <c r="Q421" s="208">
        <f t="shared" si="859"/>
        <v>0</v>
      </c>
      <c r="R421" s="209">
        <f t="shared" si="859"/>
        <v>0</v>
      </c>
      <c r="S421" s="209">
        <f t="shared" si="859"/>
        <v>0</v>
      </c>
      <c r="T421" s="210">
        <f t="shared" si="859"/>
        <v>0</v>
      </c>
      <c r="U421" s="91"/>
      <c r="V421" s="202">
        <f t="shared" si="860"/>
        <v>0</v>
      </c>
      <c r="W421" s="207">
        <f t="shared" si="860"/>
        <v>0</v>
      </c>
      <c r="X421" s="208">
        <f t="shared" si="846"/>
        <v>0</v>
      </c>
      <c r="Y421" s="209">
        <f t="shared" si="861"/>
        <v>0</v>
      </c>
      <c r="Z421" s="209">
        <f t="shared" si="861"/>
        <v>0</v>
      </c>
      <c r="AA421" s="210">
        <f t="shared" si="854"/>
        <v>0</v>
      </c>
      <c r="AB421" s="91"/>
      <c r="AC421" s="202">
        <f t="shared" si="862"/>
        <v>0</v>
      </c>
      <c r="AD421" s="207">
        <f t="shared" si="862"/>
        <v>0</v>
      </c>
      <c r="AE421" s="208">
        <f t="shared" si="847"/>
        <v>0</v>
      </c>
      <c r="AF421" s="209">
        <f t="shared" si="863"/>
        <v>0</v>
      </c>
      <c r="AG421" s="209">
        <f t="shared" si="863"/>
        <v>0</v>
      </c>
      <c r="AH421" s="210">
        <f t="shared" si="855"/>
        <v>0</v>
      </c>
      <c r="AJ421" s="205">
        <f t="shared" si="864"/>
        <v>0</v>
      </c>
      <c r="AK421" s="205">
        <f t="shared" si="864"/>
        <v>0</v>
      </c>
      <c r="AL421" s="205">
        <f t="shared" si="864"/>
        <v>0</v>
      </c>
      <c r="AM421" s="205">
        <f t="shared" si="864"/>
        <v>0</v>
      </c>
      <c r="AN421" s="205">
        <f t="shared" si="864"/>
        <v>0</v>
      </c>
      <c r="AO421" s="205">
        <f t="shared" si="864"/>
        <v>0</v>
      </c>
      <c r="AP421" s="205">
        <f t="shared" si="864"/>
        <v>0</v>
      </c>
      <c r="AQ421" s="205">
        <f t="shared" si="864"/>
        <v>0</v>
      </c>
      <c r="AR421" s="205">
        <f t="shared" si="864"/>
        <v>0</v>
      </c>
      <c r="AS421" s="205">
        <f t="shared" si="864"/>
        <v>0</v>
      </c>
      <c r="AT421" s="205">
        <f t="shared" si="864"/>
        <v>0</v>
      </c>
      <c r="AU421" s="205">
        <f t="shared" si="864"/>
        <v>0</v>
      </c>
      <c r="AV421" s="205">
        <f>SUM(AJ421:AU421)</f>
        <v>0</v>
      </c>
      <c r="AW421" s="211">
        <f>T421-AV421</f>
        <v>0</v>
      </c>
      <c r="AY421" s="205">
        <f>SUM(AJ421:AL421)</f>
        <v>0</v>
      </c>
      <c r="AZ421" s="205">
        <f>SUM(AM421:AO421)</f>
        <v>0</v>
      </c>
      <c r="BA421" s="205">
        <f>SUM(AP421:AR421)</f>
        <v>0</v>
      </c>
      <c r="BB421" s="205">
        <f>SUM(AS421:AU421)</f>
        <v>0</v>
      </c>
      <c r="BC421" s="205">
        <f>SUM(AY421,AZ421,BA421,BB421)</f>
        <v>0</v>
      </c>
      <c r="BD421" s="205">
        <f>T421-BC421</f>
        <v>0</v>
      </c>
    </row>
    <row r="422" spans="2:56" s="124" customFormat="1" ht="13.2" thickBot="1" x14ac:dyDescent="0.35">
      <c r="B422" s="216" t="s">
        <v>235</v>
      </c>
      <c r="C422" s="217">
        <f t="shared" si="856"/>
        <v>0</v>
      </c>
      <c r="D422" s="218">
        <f t="shared" si="856"/>
        <v>0</v>
      </c>
      <c r="E422" s="219">
        <f>IFERROR(D422/C422,0)</f>
        <v>0</v>
      </c>
      <c r="F422" s="217">
        <f t="shared" si="857"/>
        <v>0</v>
      </c>
      <c r="G422" s="218">
        <f t="shared" si="857"/>
        <v>0</v>
      </c>
      <c r="H422" s="219">
        <f>IFERROR(G422/F422,0)</f>
        <v>0</v>
      </c>
      <c r="I422" s="217">
        <f t="shared" si="858"/>
        <v>0</v>
      </c>
      <c r="J422" s="220">
        <f t="shared" si="858"/>
        <v>0</v>
      </c>
      <c r="K422" s="221">
        <f>IFERROR(J422/I422,0)</f>
        <v>0</v>
      </c>
      <c r="L422" s="217">
        <f>SUM(L626,L830)</f>
        <v>0</v>
      </c>
      <c r="M422" s="220">
        <f t="shared" si="859"/>
        <v>0</v>
      </c>
      <c r="N422" s="222">
        <f t="shared" si="859"/>
        <v>0</v>
      </c>
      <c r="O422" s="217">
        <f t="shared" si="859"/>
        <v>0</v>
      </c>
      <c r="P422" s="222">
        <f t="shared" si="859"/>
        <v>0</v>
      </c>
      <c r="Q422" s="223">
        <f t="shared" si="859"/>
        <v>0</v>
      </c>
      <c r="R422" s="224">
        <f t="shared" si="859"/>
        <v>0</v>
      </c>
      <c r="S422" s="224">
        <f t="shared" si="859"/>
        <v>0</v>
      </c>
      <c r="T422" s="225">
        <f t="shared" si="859"/>
        <v>0</v>
      </c>
      <c r="U422" s="121"/>
      <c r="V422" s="217">
        <f t="shared" si="860"/>
        <v>0</v>
      </c>
      <c r="W422" s="222">
        <f t="shared" si="860"/>
        <v>0</v>
      </c>
      <c r="X422" s="223">
        <f t="shared" si="846"/>
        <v>0</v>
      </c>
      <c r="Y422" s="224">
        <f t="shared" si="861"/>
        <v>0</v>
      </c>
      <c r="Z422" s="224">
        <f t="shared" si="861"/>
        <v>0</v>
      </c>
      <c r="AA422" s="225">
        <f t="shared" si="854"/>
        <v>0</v>
      </c>
      <c r="AB422" s="121"/>
      <c r="AC422" s="217">
        <f t="shared" si="862"/>
        <v>0</v>
      </c>
      <c r="AD422" s="222">
        <f t="shared" si="862"/>
        <v>0</v>
      </c>
      <c r="AE422" s="223">
        <f t="shared" si="847"/>
        <v>0</v>
      </c>
      <c r="AF422" s="224">
        <f t="shared" si="863"/>
        <v>0</v>
      </c>
      <c r="AG422" s="224">
        <f t="shared" si="863"/>
        <v>0</v>
      </c>
      <c r="AH422" s="225">
        <f t="shared" si="855"/>
        <v>0</v>
      </c>
      <c r="AJ422" s="220">
        <f t="shared" si="864"/>
        <v>0</v>
      </c>
      <c r="AK422" s="220">
        <f t="shared" si="864"/>
        <v>0</v>
      </c>
      <c r="AL422" s="220">
        <f t="shared" si="864"/>
        <v>0</v>
      </c>
      <c r="AM422" s="220">
        <f t="shared" si="864"/>
        <v>0</v>
      </c>
      <c r="AN422" s="220">
        <f t="shared" si="864"/>
        <v>0</v>
      </c>
      <c r="AO422" s="220">
        <f t="shared" si="864"/>
        <v>0</v>
      </c>
      <c r="AP422" s="220">
        <f t="shared" si="864"/>
        <v>0</v>
      </c>
      <c r="AQ422" s="220">
        <f t="shared" si="864"/>
        <v>0</v>
      </c>
      <c r="AR422" s="220">
        <f t="shared" si="864"/>
        <v>0</v>
      </c>
      <c r="AS422" s="220">
        <f t="shared" si="864"/>
        <v>0</v>
      </c>
      <c r="AT422" s="220">
        <f t="shared" si="864"/>
        <v>0</v>
      </c>
      <c r="AU422" s="220">
        <f t="shared" si="864"/>
        <v>0</v>
      </c>
      <c r="AV422" s="220">
        <f>SUM(AJ422:AU422)</f>
        <v>0</v>
      </c>
      <c r="AW422" s="226">
        <f>T422-AV422</f>
        <v>0</v>
      </c>
      <c r="AX422" s="198"/>
      <c r="AY422" s="220">
        <f>SUM(AJ422:AL422)</f>
        <v>0</v>
      </c>
      <c r="AZ422" s="220">
        <f>SUM(AM422:AO422)</f>
        <v>0</v>
      </c>
      <c r="BA422" s="220">
        <f>SUM(AP422:AR422)</f>
        <v>0</v>
      </c>
      <c r="BB422" s="220">
        <f>SUM(AS422:AU422)</f>
        <v>0</v>
      </c>
      <c r="BC422" s="220">
        <f>SUM(AY422,AZ422,BA422,BB422)</f>
        <v>0</v>
      </c>
      <c r="BD422" s="220">
        <f>T422-BC422</f>
        <v>0</v>
      </c>
    </row>
    <row r="423" spans="2:56" ht="13.2" thickBot="1" x14ac:dyDescent="0.35">
      <c r="B423" s="227" t="s">
        <v>236</v>
      </c>
      <c r="C423" s="137">
        <f>SUM(C221,C372,C394,C422)</f>
        <v>11987936</v>
      </c>
      <c r="D423" s="138">
        <f>SUM(D221,D372,D394,D422)</f>
        <v>11583735.760000002</v>
      </c>
      <c r="E423" s="139">
        <f>IFERROR(D423/C423,0)</f>
        <v>0.9662827495909222</v>
      </c>
      <c r="F423" s="137">
        <f>SUM(F221,F372,F394,F422)</f>
        <v>11459678</v>
      </c>
      <c r="G423" s="138">
        <f>SUM(G221,G372,G394,G422)</f>
        <v>10956640.709999999</v>
      </c>
      <c r="H423" s="139">
        <f>IFERROR(G423/F423,0)</f>
        <v>0.95610371513056469</v>
      </c>
      <c r="I423" s="137">
        <f>SUM(I221,I372,I394,I422)</f>
        <v>11277085</v>
      </c>
      <c r="J423" s="140">
        <f>SUM(J221,J372,J394,J422)</f>
        <v>11083867.27</v>
      </c>
      <c r="K423" s="141">
        <f>IFERROR(J423/I423,0)</f>
        <v>0.98286634090281311</v>
      </c>
      <c r="L423" s="137">
        <f>SUM(L221,L372,L394,L422)</f>
        <v>14177909</v>
      </c>
      <c r="M423" s="140">
        <f>SUM(M221,M372,M394,M422)</f>
        <v>18447909</v>
      </c>
      <c r="N423" s="142">
        <f>SUM(N221,N372,N394,N422)</f>
        <v>0</v>
      </c>
      <c r="O423" s="137">
        <f t="shared" ref="O423:T423" si="865">SUM(O221,O372,O394,O422)</f>
        <v>11060269.869296798</v>
      </c>
      <c r="P423" s="142">
        <f t="shared" si="865"/>
        <v>2914786.71</v>
      </c>
      <c r="Q423" s="228">
        <f t="shared" si="865"/>
        <v>13975056.579296798</v>
      </c>
      <c r="R423" s="142">
        <f t="shared" si="865"/>
        <v>0</v>
      </c>
      <c r="S423" s="142">
        <f t="shared" si="865"/>
        <v>0</v>
      </c>
      <c r="T423" s="229">
        <f t="shared" si="865"/>
        <v>13975056.579296798</v>
      </c>
      <c r="U423" s="92"/>
      <c r="V423" s="137">
        <f>SUM(V221,V372,V394,V422)</f>
        <v>2385440</v>
      </c>
      <c r="W423" s="142">
        <f>SUM(W221,W372,W394,W422)</f>
        <v>0</v>
      </c>
      <c r="X423" s="228">
        <f t="shared" si="846"/>
        <v>2385440</v>
      </c>
      <c r="Y423" s="142">
        <f>SUM(Y221,Y372,Y394,Y422)</f>
        <v>0</v>
      </c>
      <c r="Z423" s="142">
        <f>SUM(Z221,Z372,Z394,Z422)</f>
        <v>0</v>
      </c>
      <c r="AA423" s="229">
        <f t="shared" si="854"/>
        <v>2385440</v>
      </c>
      <c r="AB423" s="92"/>
      <c r="AC423" s="137">
        <f>SUM(AC221,AC372,AC394,AC422)</f>
        <v>2220929</v>
      </c>
      <c r="AD423" s="142">
        <f>SUM(AD221,AD372,AD394,AD422)</f>
        <v>0</v>
      </c>
      <c r="AE423" s="228">
        <f t="shared" si="847"/>
        <v>2220929</v>
      </c>
      <c r="AF423" s="142">
        <f>SUM(AF221,AF372,AF394,AF422)</f>
        <v>0</v>
      </c>
      <c r="AG423" s="142">
        <f>SUM(AG221,AG372,AG394,AG422)</f>
        <v>0</v>
      </c>
      <c r="AH423" s="229">
        <f t="shared" si="855"/>
        <v>2220929</v>
      </c>
      <c r="AJ423" s="140">
        <f t="shared" ref="AJ423:AU423" si="866">SUM(AJ221,AJ372,AJ394,AJ422)</f>
        <v>747000.79791223316</v>
      </c>
      <c r="AK423" s="140">
        <f t="shared" si="866"/>
        <v>1005000.8954122328</v>
      </c>
      <c r="AL423" s="140">
        <f t="shared" si="866"/>
        <v>1572846.8997622328</v>
      </c>
      <c r="AM423" s="140">
        <f t="shared" si="866"/>
        <v>1249450.8954122327</v>
      </c>
      <c r="AN423" s="140">
        <f t="shared" si="866"/>
        <v>1490846.8954122327</v>
      </c>
      <c r="AO423" s="140">
        <f t="shared" si="866"/>
        <v>744000.89541223284</v>
      </c>
      <c r="AP423" s="140">
        <f t="shared" si="866"/>
        <v>1174824.895412233</v>
      </c>
      <c r="AQ423" s="140">
        <f t="shared" si="866"/>
        <v>1371896.8954122327</v>
      </c>
      <c r="AR423" s="140">
        <f t="shared" si="866"/>
        <v>944050.89541223284</v>
      </c>
      <c r="AS423" s="140">
        <f t="shared" si="866"/>
        <v>1123200.8954122327</v>
      </c>
      <c r="AT423" s="140">
        <f t="shared" si="866"/>
        <v>1392050.8954122327</v>
      </c>
      <c r="AU423" s="140">
        <f t="shared" si="866"/>
        <v>1159884.8229122367</v>
      </c>
      <c r="AV423" s="140">
        <f>SUM(AJ423:AU423)</f>
        <v>13975056.579296798</v>
      </c>
      <c r="AW423" s="146">
        <f>T423-AV423</f>
        <v>0</v>
      </c>
      <c r="AY423" s="140">
        <f>SUM(AJ423:AL423)</f>
        <v>3324848.593086699</v>
      </c>
      <c r="AZ423" s="140">
        <f>SUM(AM423:AO423)</f>
        <v>3484298.6862366982</v>
      </c>
      <c r="BA423" s="140">
        <f>SUM(AP423:AR423)</f>
        <v>3490772.6862366982</v>
      </c>
      <c r="BB423" s="140">
        <f>SUM(AS423:AU423)</f>
        <v>3675136.6137367021</v>
      </c>
      <c r="BC423" s="140">
        <f>SUM(AY423,AZ423,BA423,BB423)</f>
        <v>13975056.579296798</v>
      </c>
      <c r="BD423" s="140">
        <f>T423-BC423</f>
        <v>0</v>
      </c>
    </row>
    <row r="424" spans="2:56" ht="15" thickBot="1" x14ac:dyDescent="0.35">
      <c r="B424" s="240" t="s">
        <v>237</v>
      </c>
      <c r="C424" s="241"/>
      <c r="D424" s="242"/>
      <c r="E424" s="243"/>
      <c r="F424" s="241"/>
      <c r="G424" s="242"/>
      <c r="H424" s="243"/>
      <c r="I424" s="241"/>
      <c r="J424" s="244"/>
      <c r="K424" s="245"/>
      <c r="L424" s="241"/>
      <c r="M424" s="244"/>
      <c r="N424" s="246"/>
      <c r="O424" s="241"/>
      <c r="P424" s="246"/>
      <c r="Q424" s="246"/>
      <c r="R424" s="246"/>
      <c r="S424" s="246"/>
      <c r="T424" s="247"/>
      <c r="U424" s="92"/>
      <c r="V424" s="241"/>
      <c r="W424" s="246"/>
      <c r="X424" s="246"/>
      <c r="Y424" s="246"/>
      <c r="Z424" s="246"/>
      <c r="AA424" s="247"/>
      <c r="AB424" s="92"/>
      <c r="AC424" s="241"/>
      <c r="AD424" s="246"/>
      <c r="AE424" s="246"/>
      <c r="AF424" s="246"/>
      <c r="AG424" s="246"/>
      <c r="AH424" s="247"/>
      <c r="AJ424" s="238"/>
      <c r="AK424" s="238"/>
      <c r="AL424" s="238"/>
      <c r="AM424" s="238"/>
      <c r="AN424" s="238"/>
      <c r="AO424" s="238"/>
      <c r="AP424" s="238"/>
      <c r="AQ424" s="238"/>
      <c r="AR424" s="238"/>
      <c r="AS424" s="238"/>
      <c r="AT424" s="238"/>
      <c r="AU424" s="238"/>
      <c r="AV424" s="238"/>
      <c r="AW424" s="239"/>
      <c r="AY424" s="238"/>
      <c r="AZ424" s="238"/>
      <c r="BA424" s="238"/>
      <c r="BB424" s="238"/>
      <c r="BC424" s="238"/>
      <c r="BD424" s="238"/>
    </row>
    <row r="425" spans="2:56" ht="13.2" thickBot="1" x14ac:dyDescent="0.35">
      <c r="B425" s="136" t="s">
        <v>49</v>
      </c>
      <c r="C425" s="137">
        <f>SUM(C426,C442,C573)</f>
        <v>2058574</v>
      </c>
      <c r="D425" s="138">
        <f>SUM(D426,D442,D573)</f>
        <v>2053082.3599999999</v>
      </c>
      <c r="E425" s="139">
        <f t="shared" ref="E425:E488" si="867">IFERROR(D425/C425,0)</f>
        <v>0.99733230867581146</v>
      </c>
      <c r="F425" s="137">
        <f>SUM(F426,F442,F573)</f>
        <v>2167128</v>
      </c>
      <c r="G425" s="138">
        <f>SUM(G426,G442,G573)</f>
        <v>2143886.6799999997</v>
      </c>
      <c r="H425" s="139">
        <f t="shared" ref="H425:H488" si="868">IFERROR(G425/F425,0)</f>
        <v>0.98927552041226896</v>
      </c>
      <c r="I425" s="137">
        <f>SUM(I426,I442,I573)</f>
        <v>2278020</v>
      </c>
      <c r="J425" s="140">
        <f>SUM(J426,J442,J573)</f>
        <v>2275019.46</v>
      </c>
      <c r="K425" s="141">
        <f t="shared" ref="K425:K488" si="869">IFERROR(J425/I425,0)</f>
        <v>0.9986828298259014</v>
      </c>
      <c r="L425" s="137">
        <f>SUM(L426,L442,L573)</f>
        <v>2215220</v>
      </c>
      <c r="M425" s="140">
        <f>SUM(M426,M442,M573)</f>
        <v>5715220</v>
      </c>
      <c r="N425" s="142">
        <f>SUM(N426,N442,N573)</f>
        <v>0</v>
      </c>
      <c r="O425" s="137">
        <f>SUM(O426,O442,O573)</f>
        <v>2400591.804</v>
      </c>
      <c r="P425" s="142">
        <f>SUM(P426,P442,P573)</f>
        <v>-1.29</v>
      </c>
      <c r="Q425" s="143">
        <f t="shared" ref="Q425:Q488" si="870">SUM(O425:P425)</f>
        <v>2400590.514</v>
      </c>
      <c r="R425" s="144">
        <f>SUM(R426,R442,R573)</f>
        <v>0</v>
      </c>
      <c r="S425" s="144">
        <f>SUM(S426,S442,S573)</f>
        <v>0</v>
      </c>
      <c r="T425" s="145">
        <f>SUM(Q425:S425)</f>
        <v>2400590.514</v>
      </c>
      <c r="U425" s="91"/>
      <c r="V425" s="137">
        <f>SUM(V426,V442,V573)</f>
        <v>0</v>
      </c>
      <c r="W425" s="142">
        <f>SUM(W426,W442,W573)</f>
        <v>0</v>
      </c>
      <c r="X425" s="143">
        <f t="shared" ref="X425:X488" si="871">SUM(V425:W425)</f>
        <v>0</v>
      </c>
      <c r="Y425" s="144">
        <f>SUM(Y426,Y442,Y573)</f>
        <v>0</v>
      </c>
      <c r="Z425" s="144">
        <f>SUM(Z426,Z442,Z573)</f>
        <v>0</v>
      </c>
      <c r="AA425" s="145">
        <f>SUM(X425:Z425)</f>
        <v>0</v>
      </c>
      <c r="AB425" s="91"/>
      <c r="AC425" s="137">
        <f>SUM(AC426,AC442,AC573)</f>
        <v>0</v>
      </c>
      <c r="AD425" s="142">
        <f>SUM(AD426,AD442,AD573)</f>
        <v>0</v>
      </c>
      <c r="AE425" s="143">
        <f t="shared" ref="AE425:AE488" si="872">SUM(AC425:AD425)</f>
        <v>0</v>
      </c>
      <c r="AF425" s="142">
        <f>SUM(AF426,AF442,AF573)</f>
        <v>0</v>
      </c>
      <c r="AG425" s="142">
        <f>SUM(AG426,AG442,AG573)</f>
        <v>0</v>
      </c>
      <c r="AH425" s="145">
        <f>SUM(AE425:AG425)</f>
        <v>0</v>
      </c>
      <c r="AJ425" s="138">
        <f t="shared" ref="AJ425:AU425" si="873">SUM(AJ426,AJ442,AJ573)</f>
        <v>190880.29247083332</v>
      </c>
      <c r="AK425" s="140">
        <f t="shared" si="873"/>
        <v>190880.38997083332</v>
      </c>
      <c r="AL425" s="142">
        <f t="shared" si="873"/>
        <v>300907.39432083332</v>
      </c>
      <c r="AM425" s="140">
        <f t="shared" si="873"/>
        <v>190880.38997083332</v>
      </c>
      <c r="AN425" s="142">
        <f t="shared" si="873"/>
        <v>190880.38997083332</v>
      </c>
      <c r="AO425" s="140">
        <f t="shared" si="873"/>
        <v>190880.38997083332</v>
      </c>
      <c r="AP425" s="142">
        <f t="shared" si="873"/>
        <v>190880.38997083332</v>
      </c>
      <c r="AQ425" s="140">
        <f t="shared" si="873"/>
        <v>190880.38997083332</v>
      </c>
      <c r="AR425" s="142">
        <f t="shared" si="873"/>
        <v>190880.38997083332</v>
      </c>
      <c r="AS425" s="140">
        <f t="shared" si="873"/>
        <v>190880.38997083332</v>
      </c>
      <c r="AT425" s="142">
        <f t="shared" si="873"/>
        <v>190880.38997083332</v>
      </c>
      <c r="AU425" s="140">
        <f t="shared" si="873"/>
        <v>190879.31747083319</v>
      </c>
      <c r="AV425" s="140">
        <f t="shared" ref="AV425:AV488" si="874">SUM(AJ425:AU425)</f>
        <v>2400590.5140000004</v>
      </c>
      <c r="AW425" s="146">
        <f t="shared" ref="AW425:AW488" si="875">T425-AV425</f>
        <v>0</v>
      </c>
      <c r="AY425" s="140">
        <f t="shared" ref="AY425:AY488" si="876">SUM(AJ425:AL425)</f>
        <v>682668.07676249999</v>
      </c>
      <c r="AZ425" s="140">
        <f t="shared" ref="AZ425:AZ488" si="877">SUM(AM425:AO425)</f>
        <v>572641.16991249996</v>
      </c>
      <c r="BA425" s="140">
        <f t="shared" ref="BA425:BA488" si="878">SUM(AP425:AR425)</f>
        <v>572641.16991249996</v>
      </c>
      <c r="BB425" s="140">
        <f t="shared" ref="BB425:BB488" si="879">SUM(AS425:AU425)</f>
        <v>572640.09741249983</v>
      </c>
      <c r="BC425" s="140">
        <f t="shared" ref="BC425:BC488" si="880">SUM(AY425,AZ425,BA425,BB425)</f>
        <v>2400590.5139999995</v>
      </c>
      <c r="BD425" s="140">
        <f t="shared" ref="BD425:BD488" si="881">T425-BC425</f>
        <v>0</v>
      </c>
    </row>
    <row r="426" spans="2:56" x14ac:dyDescent="0.3">
      <c r="B426" s="148" t="s">
        <v>50</v>
      </c>
      <c r="C426" s="149">
        <f>SUM(C427,C437)</f>
        <v>2058574</v>
      </c>
      <c r="D426" s="150">
        <f>SUM(D427,D437)</f>
        <v>2053082.3599999999</v>
      </c>
      <c r="E426" s="151">
        <f t="shared" si="867"/>
        <v>0.99733230867581146</v>
      </c>
      <c r="F426" s="149">
        <f>SUM(F427,F437)</f>
        <v>2167128</v>
      </c>
      <c r="G426" s="150">
        <f>SUM(G427,G437)</f>
        <v>2143886.6799999997</v>
      </c>
      <c r="H426" s="151">
        <f t="shared" si="868"/>
        <v>0.98927552041226896</v>
      </c>
      <c r="I426" s="149">
        <f>SUM(I427,I437)</f>
        <v>2278020</v>
      </c>
      <c r="J426" s="152">
        <f>SUM(J427,J437)</f>
        <v>2275019.46</v>
      </c>
      <c r="K426" s="153">
        <f t="shared" si="869"/>
        <v>0.9986828298259014</v>
      </c>
      <c r="L426" s="149">
        <f>SUM(L427,L437)</f>
        <v>2215220</v>
      </c>
      <c r="M426" s="152">
        <f>SUM(M427,M437)</f>
        <v>2215220</v>
      </c>
      <c r="N426" s="154">
        <f>SUM(N427,N437)</f>
        <v>0</v>
      </c>
      <c r="O426" s="149">
        <f>SUM(O427,O437)</f>
        <v>2400591.804</v>
      </c>
      <c r="P426" s="154">
        <f>SUM(P427,P437)</f>
        <v>-1.29</v>
      </c>
      <c r="Q426" s="155">
        <f t="shared" si="870"/>
        <v>2400590.514</v>
      </c>
      <c r="R426" s="154">
        <f>SUM(R427,R437)</f>
        <v>0</v>
      </c>
      <c r="S426" s="154">
        <f>SUM(S427,S437)</f>
        <v>0</v>
      </c>
      <c r="T426" s="156">
        <f t="shared" ref="T426:T489" si="882">SUM(Q426:S426)</f>
        <v>2400590.514</v>
      </c>
      <c r="U426" s="157"/>
      <c r="V426" s="149">
        <f>SUM(V427,V437)</f>
        <v>0</v>
      </c>
      <c r="W426" s="154">
        <f>SUM(W427,W437)</f>
        <v>0</v>
      </c>
      <c r="X426" s="155">
        <f t="shared" si="871"/>
        <v>0</v>
      </c>
      <c r="Y426" s="154">
        <f>SUM(Y427,Y437)</f>
        <v>0</v>
      </c>
      <c r="Z426" s="154">
        <f>SUM(Z427,Z437)</f>
        <v>0</v>
      </c>
      <c r="AA426" s="156">
        <f t="shared" ref="AA426:AA489" si="883">SUM(X426:Z426)</f>
        <v>0</v>
      </c>
      <c r="AB426" s="157"/>
      <c r="AC426" s="149">
        <f>SUM(AC427,AC437)</f>
        <v>0</v>
      </c>
      <c r="AD426" s="154">
        <f>SUM(AD427,AD437)</f>
        <v>0</v>
      </c>
      <c r="AE426" s="155">
        <f t="shared" si="872"/>
        <v>0</v>
      </c>
      <c r="AF426" s="154">
        <f>SUM(AF427,AF437)</f>
        <v>0</v>
      </c>
      <c r="AG426" s="154">
        <f>SUM(AG427,AG437)</f>
        <v>0</v>
      </c>
      <c r="AH426" s="156">
        <f t="shared" ref="AH426:AH489" si="884">SUM(AE426:AG426)</f>
        <v>0</v>
      </c>
      <c r="AJ426" s="150">
        <f t="shared" ref="AJ426:AU426" si="885">SUM(AJ427,AJ437)</f>
        <v>190880.29247083332</v>
      </c>
      <c r="AK426" s="152">
        <f t="shared" si="885"/>
        <v>190880.38997083332</v>
      </c>
      <c r="AL426" s="154">
        <f t="shared" si="885"/>
        <v>300907.39432083332</v>
      </c>
      <c r="AM426" s="152">
        <f t="shared" si="885"/>
        <v>190880.38997083332</v>
      </c>
      <c r="AN426" s="154">
        <f t="shared" si="885"/>
        <v>190880.38997083332</v>
      </c>
      <c r="AO426" s="152">
        <f t="shared" si="885"/>
        <v>190880.38997083332</v>
      </c>
      <c r="AP426" s="154">
        <f t="shared" si="885"/>
        <v>190880.38997083332</v>
      </c>
      <c r="AQ426" s="152">
        <f t="shared" si="885"/>
        <v>190880.38997083332</v>
      </c>
      <c r="AR426" s="154">
        <f t="shared" si="885"/>
        <v>190880.38997083332</v>
      </c>
      <c r="AS426" s="152">
        <f t="shared" si="885"/>
        <v>190880.38997083332</v>
      </c>
      <c r="AT426" s="154">
        <f t="shared" si="885"/>
        <v>190880.38997083332</v>
      </c>
      <c r="AU426" s="152">
        <f t="shared" si="885"/>
        <v>190879.31747083319</v>
      </c>
      <c r="AV426" s="152">
        <f t="shared" si="874"/>
        <v>2400590.5140000004</v>
      </c>
      <c r="AW426" s="158">
        <f t="shared" si="875"/>
        <v>0</v>
      </c>
      <c r="AY426" s="152">
        <f t="shared" si="876"/>
        <v>682668.07676249999</v>
      </c>
      <c r="AZ426" s="152">
        <f t="shared" si="877"/>
        <v>572641.16991249996</v>
      </c>
      <c r="BA426" s="152">
        <f t="shared" si="878"/>
        <v>572641.16991249996</v>
      </c>
      <c r="BB426" s="152">
        <f t="shared" si="879"/>
        <v>572640.09741249983</v>
      </c>
      <c r="BC426" s="152">
        <f t="shared" si="880"/>
        <v>2400590.5139999995</v>
      </c>
      <c r="BD426" s="152">
        <f t="shared" si="881"/>
        <v>0</v>
      </c>
    </row>
    <row r="427" spans="2:56" x14ac:dyDescent="0.3">
      <c r="B427" s="159" t="s">
        <v>51</v>
      </c>
      <c r="C427" s="160">
        <f>SUM(C428:C436)</f>
        <v>1740731</v>
      </c>
      <c r="D427" s="161">
        <f>SUM(D428:D436)</f>
        <v>1739631.23</v>
      </c>
      <c r="E427" s="162">
        <f t="shared" si="867"/>
        <v>0.99936821369872775</v>
      </c>
      <c r="F427" s="160">
        <f>SUM(F428:F436)</f>
        <v>1879052</v>
      </c>
      <c r="G427" s="161">
        <f>SUM(G428:G436)</f>
        <v>1855811.2299999997</v>
      </c>
      <c r="H427" s="162">
        <f t="shared" si="868"/>
        <v>0.98763165149234811</v>
      </c>
      <c r="I427" s="160">
        <f>SUM(I428:I436)</f>
        <v>1970388</v>
      </c>
      <c r="J427" s="163">
        <f>SUM(J428:J436)</f>
        <v>1967467.08</v>
      </c>
      <c r="K427" s="164">
        <f t="shared" si="869"/>
        <v>0.99851759145914409</v>
      </c>
      <c r="L427" s="160">
        <f>SUM(L428:L436)</f>
        <v>1927241</v>
      </c>
      <c r="M427" s="163">
        <f>SUM(M428:M436)</f>
        <v>1927241</v>
      </c>
      <c r="N427" s="165">
        <f>SUM(N428:N436)</f>
        <v>0</v>
      </c>
      <c r="O427" s="160">
        <f>SUM(O428:O436)</f>
        <v>2088514.8694799999</v>
      </c>
      <c r="P427" s="165">
        <f>SUM(P428:P436)</f>
        <v>-0.86</v>
      </c>
      <c r="Q427" s="166">
        <f t="shared" si="870"/>
        <v>2088514.0094799998</v>
      </c>
      <c r="R427" s="165">
        <f>SUM(R428:R436)</f>
        <v>0</v>
      </c>
      <c r="S427" s="165">
        <f>SUM(S428:S436)</f>
        <v>0</v>
      </c>
      <c r="T427" s="167">
        <f t="shared" si="882"/>
        <v>2088514.0094799998</v>
      </c>
      <c r="U427" s="157"/>
      <c r="V427" s="160">
        <f>SUM(V428:V436)</f>
        <v>0</v>
      </c>
      <c r="W427" s="165">
        <f>SUM(W428:W436)</f>
        <v>0</v>
      </c>
      <c r="X427" s="166">
        <f t="shared" si="871"/>
        <v>0</v>
      </c>
      <c r="Y427" s="165">
        <f>SUM(Y428:Y436)</f>
        <v>0</v>
      </c>
      <c r="Z427" s="165">
        <f>SUM(Z428:Z436)</f>
        <v>0</v>
      </c>
      <c r="AA427" s="167">
        <f t="shared" si="883"/>
        <v>0</v>
      </c>
      <c r="AB427" s="157"/>
      <c r="AC427" s="160">
        <f>SUM(AC428:AC436)</f>
        <v>0</v>
      </c>
      <c r="AD427" s="165">
        <f>SUM(AD428:AD436)</f>
        <v>0</v>
      </c>
      <c r="AE427" s="166">
        <f t="shared" si="872"/>
        <v>0</v>
      </c>
      <c r="AF427" s="165">
        <f>SUM(AF428:AF436)</f>
        <v>0</v>
      </c>
      <c r="AG427" s="165">
        <f>SUM(AG428:AG436)</f>
        <v>0</v>
      </c>
      <c r="AH427" s="167">
        <f t="shared" si="884"/>
        <v>0</v>
      </c>
      <c r="AJ427" s="161">
        <f t="shared" ref="AJ427:AU427" si="886">SUM(AJ428:AJ436)</f>
        <v>164873.91709416665</v>
      </c>
      <c r="AK427" s="163">
        <f t="shared" si="886"/>
        <v>164873.97876083333</v>
      </c>
      <c r="AL427" s="165">
        <f t="shared" si="886"/>
        <v>274900.98311083333</v>
      </c>
      <c r="AM427" s="163">
        <f t="shared" si="886"/>
        <v>164873.97876083333</v>
      </c>
      <c r="AN427" s="165">
        <f t="shared" si="886"/>
        <v>164873.97876083333</v>
      </c>
      <c r="AO427" s="163">
        <f t="shared" si="886"/>
        <v>164873.97876083333</v>
      </c>
      <c r="AP427" s="165">
        <f t="shared" si="886"/>
        <v>164873.97876083333</v>
      </c>
      <c r="AQ427" s="163">
        <f t="shared" si="886"/>
        <v>164873.97876083333</v>
      </c>
      <c r="AR427" s="165">
        <f t="shared" si="886"/>
        <v>164873.97876083333</v>
      </c>
      <c r="AS427" s="163">
        <f t="shared" si="886"/>
        <v>164873.97876083333</v>
      </c>
      <c r="AT427" s="165">
        <f t="shared" si="886"/>
        <v>164873.97876083333</v>
      </c>
      <c r="AU427" s="163">
        <f t="shared" si="886"/>
        <v>164873.30042749981</v>
      </c>
      <c r="AV427" s="163">
        <f t="shared" si="874"/>
        <v>2088514.00948</v>
      </c>
      <c r="AW427" s="168">
        <f t="shared" si="875"/>
        <v>0</v>
      </c>
      <c r="AY427" s="163">
        <f t="shared" si="876"/>
        <v>604648.87896583334</v>
      </c>
      <c r="AZ427" s="163">
        <f t="shared" si="877"/>
        <v>494621.93628249998</v>
      </c>
      <c r="BA427" s="163">
        <f t="shared" si="878"/>
        <v>494621.93628249998</v>
      </c>
      <c r="BB427" s="163">
        <f t="shared" si="879"/>
        <v>494621.25794916647</v>
      </c>
      <c r="BC427" s="163">
        <f t="shared" si="880"/>
        <v>2088514.0094799998</v>
      </c>
      <c r="BD427" s="163">
        <f t="shared" si="881"/>
        <v>0</v>
      </c>
    </row>
    <row r="428" spans="2:56" x14ac:dyDescent="0.3">
      <c r="B428" s="169" t="s">
        <v>52</v>
      </c>
      <c r="C428" s="248">
        <v>1297544</v>
      </c>
      <c r="D428" s="249">
        <v>1297450.01</v>
      </c>
      <c r="E428" s="172">
        <f t="shared" si="867"/>
        <v>0.99992756315007425</v>
      </c>
      <c r="F428" s="248">
        <v>1303814</v>
      </c>
      <c r="G428" s="249">
        <v>1303813.6599999999</v>
      </c>
      <c r="H428" s="172">
        <f t="shared" si="868"/>
        <v>0.99999973922660745</v>
      </c>
      <c r="I428" s="248">
        <v>1368900</v>
      </c>
      <c r="J428" s="250">
        <v>1366900.2</v>
      </c>
      <c r="K428" s="174">
        <f t="shared" si="869"/>
        <v>0.99853911900065739</v>
      </c>
      <c r="L428" s="248">
        <v>1329132</v>
      </c>
      <c r="M428" s="250">
        <v>1329132</v>
      </c>
      <c r="N428" s="251"/>
      <c r="O428" s="248">
        <v>1320325.4922000002</v>
      </c>
      <c r="P428" s="251">
        <v>-0.49</v>
      </c>
      <c r="Q428" s="166">
        <f t="shared" si="870"/>
        <v>1320325.0022000002</v>
      </c>
      <c r="R428" s="251"/>
      <c r="S428" s="251"/>
      <c r="T428" s="167">
        <f t="shared" si="882"/>
        <v>1320325.0022000002</v>
      </c>
      <c r="U428" s="157"/>
      <c r="V428" s="248"/>
      <c r="W428" s="251"/>
      <c r="X428" s="166">
        <f t="shared" si="871"/>
        <v>0</v>
      </c>
      <c r="Y428" s="251"/>
      <c r="Z428" s="251"/>
      <c r="AA428" s="167">
        <f t="shared" si="883"/>
        <v>0</v>
      </c>
      <c r="AB428" s="157"/>
      <c r="AC428" s="248"/>
      <c r="AD428" s="251"/>
      <c r="AE428" s="166">
        <f t="shared" si="872"/>
        <v>0</v>
      </c>
      <c r="AF428" s="251"/>
      <c r="AG428" s="251"/>
      <c r="AH428" s="167">
        <f t="shared" si="884"/>
        <v>0</v>
      </c>
      <c r="AJ428" s="252">
        <f>T428/12</f>
        <v>110027.08351666668</v>
      </c>
      <c r="AK428" s="253">
        <v>110027.12435000001</v>
      </c>
      <c r="AL428" s="254">
        <v>110027.12435000001</v>
      </c>
      <c r="AM428" s="253">
        <v>110027.12435000001</v>
      </c>
      <c r="AN428" s="254">
        <v>110027.12435000001</v>
      </c>
      <c r="AO428" s="253">
        <v>110027.12435000001</v>
      </c>
      <c r="AP428" s="254">
        <v>110027.12435000001</v>
      </c>
      <c r="AQ428" s="253">
        <v>110027.12435000001</v>
      </c>
      <c r="AR428" s="254">
        <v>110027.12435000001</v>
      </c>
      <c r="AS428" s="253">
        <v>110027.12435000001</v>
      </c>
      <c r="AT428" s="254">
        <v>110027.12435000001</v>
      </c>
      <c r="AU428" s="253">
        <v>110026.67518333322</v>
      </c>
      <c r="AV428" s="163">
        <f t="shared" si="874"/>
        <v>1320325.0022000002</v>
      </c>
      <c r="AW428" s="168">
        <f t="shared" si="875"/>
        <v>0</v>
      </c>
      <c r="AY428" s="163">
        <f t="shared" si="876"/>
        <v>330081.33221666672</v>
      </c>
      <c r="AZ428" s="163">
        <f t="shared" si="877"/>
        <v>330081.37305000005</v>
      </c>
      <c r="BA428" s="163">
        <f t="shared" si="878"/>
        <v>330081.37305000005</v>
      </c>
      <c r="BB428" s="163">
        <f t="shared" si="879"/>
        <v>330080.92388333322</v>
      </c>
      <c r="BC428" s="163">
        <f t="shared" si="880"/>
        <v>1320325.0022</v>
      </c>
      <c r="BD428" s="163">
        <f t="shared" si="881"/>
        <v>0</v>
      </c>
    </row>
    <row r="429" spans="2:56" x14ac:dyDescent="0.3">
      <c r="B429" s="169" t="s">
        <v>53</v>
      </c>
      <c r="C429" s="248"/>
      <c r="D429" s="249"/>
      <c r="E429" s="172">
        <f t="shared" si="867"/>
        <v>0</v>
      </c>
      <c r="F429" s="248"/>
      <c r="G429" s="249"/>
      <c r="H429" s="172">
        <f t="shared" si="868"/>
        <v>0</v>
      </c>
      <c r="I429" s="248">
        <v>0</v>
      </c>
      <c r="J429" s="250">
        <v>0</v>
      </c>
      <c r="K429" s="174">
        <f t="shared" si="869"/>
        <v>0</v>
      </c>
      <c r="L429" s="248"/>
      <c r="M429" s="250">
        <v>0</v>
      </c>
      <c r="N429" s="251"/>
      <c r="O429" s="248"/>
      <c r="P429" s="251"/>
      <c r="Q429" s="166">
        <f t="shared" si="870"/>
        <v>0</v>
      </c>
      <c r="R429" s="251"/>
      <c r="S429" s="251"/>
      <c r="T429" s="167">
        <f t="shared" si="882"/>
        <v>0</v>
      </c>
      <c r="U429" s="157"/>
      <c r="V429" s="248"/>
      <c r="W429" s="251"/>
      <c r="X429" s="166">
        <f t="shared" si="871"/>
        <v>0</v>
      </c>
      <c r="Y429" s="251"/>
      <c r="Z429" s="251"/>
      <c r="AA429" s="167">
        <f t="shared" si="883"/>
        <v>0</v>
      </c>
      <c r="AB429" s="157"/>
      <c r="AC429" s="248"/>
      <c r="AD429" s="251"/>
      <c r="AE429" s="166">
        <f t="shared" si="872"/>
        <v>0</v>
      </c>
      <c r="AF429" s="251"/>
      <c r="AG429" s="251"/>
      <c r="AH429" s="167">
        <f t="shared" si="884"/>
        <v>0</v>
      </c>
      <c r="AJ429" s="252"/>
      <c r="AK429" s="253"/>
      <c r="AL429" s="254"/>
      <c r="AM429" s="253"/>
      <c r="AN429" s="254"/>
      <c r="AO429" s="253"/>
      <c r="AP429" s="254"/>
      <c r="AQ429" s="253"/>
      <c r="AR429" s="254"/>
      <c r="AS429" s="253"/>
      <c r="AT429" s="254"/>
      <c r="AU429" s="253"/>
      <c r="AV429" s="163">
        <f t="shared" si="874"/>
        <v>0</v>
      </c>
      <c r="AW429" s="168">
        <f t="shared" si="875"/>
        <v>0</v>
      </c>
      <c r="AY429" s="163">
        <f t="shared" si="876"/>
        <v>0</v>
      </c>
      <c r="AZ429" s="163">
        <f t="shared" si="877"/>
        <v>0</v>
      </c>
      <c r="BA429" s="163">
        <f t="shared" si="878"/>
        <v>0</v>
      </c>
      <c r="BB429" s="163">
        <f t="shared" si="879"/>
        <v>0</v>
      </c>
      <c r="BC429" s="163">
        <f t="shared" si="880"/>
        <v>0</v>
      </c>
      <c r="BD429" s="163">
        <f t="shared" si="881"/>
        <v>0</v>
      </c>
    </row>
    <row r="430" spans="2:56" x14ac:dyDescent="0.3">
      <c r="B430" s="169" t="s">
        <v>54</v>
      </c>
      <c r="C430" s="248"/>
      <c r="D430" s="249"/>
      <c r="E430" s="172">
        <f t="shared" si="867"/>
        <v>0</v>
      </c>
      <c r="F430" s="248"/>
      <c r="G430" s="249"/>
      <c r="H430" s="172">
        <f t="shared" si="868"/>
        <v>0</v>
      </c>
      <c r="I430" s="248">
        <v>0</v>
      </c>
      <c r="J430" s="250">
        <v>0</v>
      </c>
      <c r="K430" s="174">
        <f t="shared" si="869"/>
        <v>0</v>
      </c>
      <c r="L430" s="248"/>
      <c r="M430" s="250">
        <v>0</v>
      </c>
      <c r="N430" s="251"/>
      <c r="O430" s="248"/>
      <c r="P430" s="251"/>
      <c r="Q430" s="166">
        <f t="shared" si="870"/>
        <v>0</v>
      </c>
      <c r="R430" s="251"/>
      <c r="S430" s="251"/>
      <c r="T430" s="167">
        <f t="shared" si="882"/>
        <v>0</v>
      </c>
      <c r="U430" s="157"/>
      <c r="V430" s="248"/>
      <c r="W430" s="251"/>
      <c r="X430" s="166">
        <f t="shared" si="871"/>
        <v>0</v>
      </c>
      <c r="Y430" s="251"/>
      <c r="Z430" s="251"/>
      <c r="AA430" s="167">
        <f t="shared" si="883"/>
        <v>0</v>
      </c>
      <c r="AB430" s="157"/>
      <c r="AC430" s="248"/>
      <c r="AD430" s="251"/>
      <c r="AE430" s="166">
        <f t="shared" si="872"/>
        <v>0</v>
      </c>
      <c r="AF430" s="251"/>
      <c r="AG430" s="251"/>
      <c r="AH430" s="167">
        <f t="shared" si="884"/>
        <v>0</v>
      </c>
      <c r="AJ430" s="252"/>
      <c r="AK430" s="253"/>
      <c r="AL430" s="254"/>
      <c r="AM430" s="253"/>
      <c r="AN430" s="254"/>
      <c r="AO430" s="253"/>
      <c r="AP430" s="254"/>
      <c r="AQ430" s="253"/>
      <c r="AR430" s="254"/>
      <c r="AS430" s="253"/>
      <c r="AT430" s="254"/>
      <c r="AU430" s="253"/>
      <c r="AV430" s="163">
        <f t="shared" si="874"/>
        <v>0</v>
      </c>
      <c r="AW430" s="168">
        <f t="shared" si="875"/>
        <v>0</v>
      </c>
      <c r="AY430" s="163">
        <f t="shared" si="876"/>
        <v>0</v>
      </c>
      <c r="AZ430" s="163">
        <f t="shared" si="877"/>
        <v>0</v>
      </c>
      <c r="BA430" s="163">
        <f t="shared" si="878"/>
        <v>0</v>
      </c>
      <c r="BB430" s="163">
        <f t="shared" si="879"/>
        <v>0</v>
      </c>
      <c r="BC430" s="163">
        <f t="shared" si="880"/>
        <v>0</v>
      </c>
      <c r="BD430" s="163">
        <f t="shared" si="881"/>
        <v>0</v>
      </c>
    </row>
    <row r="431" spans="2:56" x14ac:dyDescent="0.3">
      <c r="B431" s="169" t="s">
        <v>55</v>
      </c>
      <c r="C431" s="248"/>
      <c r="D431" s="249"/>
      <c r="E431" s="172">
        <f t="shared" si="867"/>
        <v>0</v>
      </c>
      <c r="F431" s="248"/>
      <c r="G431" s="249"/>
      <c r="H431" s="172">
        <f t="shared" si="868"/>
        <v>0</v>
      </c>
      <c r="I431" s="248">
        <v>0</v>
      </c>
      <c r="J431" s="250">
        <v>0</v>
      </c>
      <c r="K431" s="174">
        <f t="shared" si="869"/>
        <v>0</v>
      </c>
      <c r="L431" s="248"/>
      <c r="M431" s="250">
        <v>0</v>
      </c>
      <c r="N431" s="251"/>
      <c r="O431" s="248"/>
      <c r="P431" s="251"/>
      <c r="Q431" s="166">
        <f t="shared" si="870"/>
        <v>0</v>
      </c>
      <c r="R431" s="251"/>
      <c r="S431" s="251"/>
      <c r="T431" s="167">
        <f t="shared" si="882"/>
        <v>0</v>
      </c>
      <c r="U431" s="157"/>
      <c r="V431" s="248"/>
      <c r="W431" s="251"/>
      <c r="X431" s="166">
        <f t="shared" si="871"/>
        <v>0</v>
      </c>
      <c r="Y431" s="251"/>
      <c r="Z431" s="251"/>
      <c r="AA431" s="167">
        <f t="shared" si="883"/>
        <v>0</v>
      </c>
      <c r="AB431" s="157"/>
      <c r="AC431" s="248"/>
      <c r="AD431" s="251"/>
      <c r="AE431" s="166">
        <f t="shared" si="872"/>
        <v>0</v>
      </c>
      <c r="AF431" s="251"/>
      <c r="AG431" s="251"/>
      <c r="AH431" s="167">
        <f t="shared" si="884"/>
        <v>0</v>
      </c>
      <c r="AJ431" s="252"/>
      <c r="AK431" s="253"/>
      <c r="AL431" s="254"/>
      <c r="AM431" s="253"/>
      <c r="AN431" s="254"/>
      <c r="AO431" s="253"/>
      <c r="AP431" s="254"/>
      <c r="AQ431" s="253"/>
      <c r="AR431" s="254"/>
      <c r="AS431" s="253"/>
      <c r="AT431" s="254"/>
      <c r="AU431" s="253"/>
      <c r="AV431" s="163">
        <f t="shared" si="874"/>
        <v>0</v>
      </c>
      <c r="AW431" s="168">
        <f t="shared" si="875"/>
        <v>0</v>
      </c>
      <c r="AY431" s="163">
        <f t="shared" si="876"/>
        <v>0</v>
      </c>
      <c r="AZ431" s="163">
        <f t="shared" si="877"/>
        <v>0</v>
      </c>
      <c r="BA431" s="163">
        <f t="shared" si="878"/>
        <v>0</v>
      </c>
      <c r="BB431" s="163">
        <f t="shared" si="879"/>
        <v>0</v>
      </c>
      <c r="BC431" s="163">
        <f t="shared" si="880"/>
        <v>0</v>
      </c>
      <c r="BD431" s="163">
        <f t="shared" si="881"/>
        <v>0</v>
      </c>
    </row>
    <row r="432" spans="2:56" x14ac:dyDescent="0.3">
      <c r="B432" s="169" t="s">
        <v>56</v>
      </c>
      <c r="C432" s="248"/>
      <c r="D432" s="249"/>
      <c r="E432" s="172">
        <f t="shared" si="867"/>
        <v>0</v>
      </c>
      <c r="F432" s="248"/>
      <c r="G432" s="249"/>
      <c r="H432" s="172">
        <f t="shared" si="868"/>
        <v>0</v>
      </c>
      <c r="I432" s="248">
        <v>0</v>
      </c>
      <c r="J432" s="250">
        <v>0</v>
      </c>
      <c r="K432" s="174">
        <f t="shared" si="869"/>
        <v>0</v>
      </c>
      <c r="L432" s="248"/>
      <c r="M432" s="250">
        <v>0</v>
      </c>
      <c r="N432" s="251"/>
      <c r="O432" s="248"/>
      <c r="P432" s="251"/>
      <c r="Q432" s="166">
        <f t="shared" si="870"/>
        <v>0</v>
      </c>
      <c r="R432" s="251"/>
      <c r="S432" s="251"/>
      <c r="T432" s="167">
        <f t="shared" si="882"/>
        <v>0</v>
      </c>
      <c r="U432" s="157"/>
      <c r="V432" s="248"/>
      <c r="W432" s="251"/>
      <c r="X432" s="166">
        <f t="shared" si="871"/>
        <v>0</v>
      </c>
      <c r="Y432" s="251"/>
      <c r="Z432" s="251"/>
      <c r="AA432" s="167">
        <f t="shared" si="883"/>
        <v>0</v>
      </c>
      <c r="AB432" s="157"/>
      <c r="AC432" s="248"/>
      <c r="AD432" s="251"/>
      <c r="AE432" s="166">
        <f t="shared" si="872"/>
        <v>0</v>
      </c>
      <c r="AF432" s="251"/>
      <c r="AG432" s="251"/>
      <c r="AH432" s="167">
        <f t="shared" si="884"/>
        <v>0</v>
      </c>
      <c r="AJ432" s="252"/>
      <c r="AK432" s="253"/>
      <c r="AL432" s="254"/>
      <c r="AM432" s="253"/>
      <c r="AN432" s="254"/>
      <c r="AO432" s="253"/>
      <c r="AP432" s="254"/>
      <c r="AQ432" s="253"/>
      <c r="AR432" s="254"/>
      <c r="AS432" s="253"/>
      <c r="AT432" s="254"/>
      <c r="AU432" s="253"/>
      <c r="AV432" s="163">
        <f t="shared" si="874"/>
        <v>0</v>
      </c>
      <c r="AW432" s="168">
        <f t="shared" si="875"/>
        <v>0</v>
      </c>
      <c r="AY432" s="163">
        <f t="shared" si="876"/>
        <v>0</v>
      </c>
      <c r="AZ432" s="163">
        <f t="shared" si="877"/>
        <v>0</v>
      </c>
      <c r="BA432" s="163">
        <f t="shared" si="878"/>
        <v>0</v>
      </c>
      <c r="BB432" s="163">
        <f t="shared" si="879"/>
        <v>0</v>
      </c>
      <c r="BC432" s="163">
        <f t="shared" si="880"/>
        <v>0</v>
      </c>
      <c r="BD432" s="163">
        <f t="shared" si="881"/>
        <v>0</v>
      </c>
    </row>
    <row r="433" spans="2:56" x14ac:dyDescent="0.3">
      <c r="B433" s="169" t="s">
        <v>57</v>
      </c>
      <c r="C433" s="248"/>
      <c r="D433" s="249"/>
      <c r="E433" s="172">
        <f t="shared" si="867"/>
        <v>0</v>
      </c>
      <c r="F433" s="248"/>
      <c r="G433" s="249"/>
      <c r="H433" s="172">
        <f t="shared" si="868"/>
        <v>0</v>
      </c>
      <c r="I433" s="248">
        <v>0</v>
      </c>
      <c r="J433" s="250">
        <v>0</v>
      </c>
      <c r="K433" s="174">
        <f t="shared" si="869"/>
        <v>0</v>
      </c>
      <c r="L433" s="248"/>
      <c r="M433" s="250">
        <v>0</v>
      </c>
      <c r="N433" s="251"/>
      <c r="O433" s="248"/>
      <c r="P433" s="251"/>
      <c r="Q433" s="166">
        <f t="shared" si="870"/>
        <v>0</v>
      </c>
      <c r="R433" s="251"/>
      <c r="S433" s="251"/>
      <c r="T433" s="167">
        <f t="shared" si="882"/>
        <v>0</v>
      </c>
      <c r="U433" s="157"/>
      <c r="V433" s="248"/>
      <c r="W433" s="251"/>
      <c r="X433" s="166">
        <f t="shared" si="871"/>
        <v>0</v>
      </c>
      <c r="Y433" s="251"/>
      <c r="Z433" s="251"/>
      <c r="AA433" s="167">
        <f t="shared" si="883"/>
        <v>0</v>
      </c>
      <c r="AB433" s="157"/>
      <c r="AC433" s="248"/>
      <c r="AD433" s="251"/>
      <c r="AE433" s="166">
        <f t="shared" si="872"/>
        <v>0</v>
      </c>
      <c r="AF433" s="251"/>
      <c r="AG433" s="251"/>
      <c r="AH433" s="167">
        <f t="shared" si="884"/>
        <v>0</v>
      </c>
      <c r="AJ433" s="252"/>
      <c r="AK433" s="253"/>
      <c r="AL433" s="254"/>
      <c r="AM433" s="253"/>
      <c r="AN433" s="254"/>
      <c r="AO433" s="253"/>
      <c r="AP433" s="254"/>
      <c r="AQ433" s="253"/>
      <c r="AR433" s="254"/>
      <c r="AS433" s="253"/>
      <c r="AT433" s="254"/>
      <c r="AU433" s="253"/>
      <c r="AV433" s="163">
        <f t="shared" si="874"/>
        <v>0</v>
      </c>
      <c r="AW433" s="168">
        <f t="shared" si="875"/>
        <v>0</v>
      </c>
      <c r="AY433" s="163">
        <f t="shared" si="876"/>
        <v>0</v>
      </c>
      <c r="AZ433" s="163">
        <f t="shared" si="877"/>
        <v>0</v>
      </c>
      <c r="BA433" s="163">
        <f t="shared" si="878"/>
        <v>0</v>
      </c>
      <c r="BB433" s="163">
        <f t="shared" si="879"/>
        <v>0</v>
      </c>
      <c r="BC433" s="163">
        <f t="shared" si="880"/>
        <v>0</v>
      </c>
      <c r="BD433" s="163">
        <f t="shared" si="881"/>
        <v>0</v>
      </c>
    </row>
    <row r="434" spans="2:56" x14ac:dyDescent="0.3">
      <c r="B434" s="169" t="s">
        <v>58</v>
      </c>
      <c r="C434" s="248"/>
      <c r="D434" s="249"/>
      <c r="E434" s="172">
        <f t="shared" si="867"/>
        <v>0</v>
      </c>
      <c r="F434" s="248"/>
      <c r="G434" s="249"/>
      <c r="H434" s="172">
        <f t="shared" si="868"/>
        <v>0</v>
      </c>
      <c r="I434" s="248">
        <v>0</v>
      </c>
      <c r="J434" s="250">
        <v>0</v>
      </c>
      <c r="K434" s="174">
        <f t="shared" si="869"/>
        <v>0</v>
      </c>
      <c r="L434" s="248"/>
      <c r="M434" s="250">
        <v>0</v>
      </c>
      <c r="N434" s="251"/>
      <c r="O434" s="248"/>
      <c r="P434" s="251"/>
      <c r="Q434" s="166">
        <f t="shared" si="870"/>
        <v>0</v>
      </c>
      <c r="R434" s="251"/>
      <c r="S434" s="251"/>
      <c r="T434" s="167">
        <f t="shared" si="882"/>
        <v>0</v>
      </c>
      <c r="U434" s="157"/>
      <c r="V434" s="248"/>
      <c r="W434" s="251"/>
      <c r="X434" s="166">
        <f t="shared" si="871"/>
        <v>0</v>
      </c>
      <c r="Y434" s="251"/>
      <c r="Z434" s="251"/>
      <c r="AA434" s="167">
        <f t="shared" si="883"/>
        <v>0</v>
      </c>
      <c r="AB434" s="157"/>
      <c r="AC434" s="248"/>
      <c r="AD434" s="251"/>
      <c r="AE434" s="166">
        <f t="shared" si="872"/>
        <v>0</v>
      </c>
      <c r="AF434" s="251"/>
      <c r="AG434" s="251"/>
      <c r="AH434" s="167">
        <f t="shared" si="884"/>
        <v>0</v>
      </c>
      <c r="AJ434" s="252"/>
      <c r="AK434" s="253"/>
      <c r="AL434" s="254"/>
      <c r="AM434" s="253"/>
      <c r="AN434" s="254"/>
      <c r="AO434" s="253"/>
      <c r="AP434" s="254"/>
      <c r="AQ434" s="253"/>
      <c r="AR434" s="254"/>
      <c r="AS434" s="253"/>
      <c r="AT434" s="254"/>
      <c r="AU434" s="253"/>
      <c r="AV434" s="163">
        <f t="shared" si="874"/>
        <v>0</v>
      </c>
      <c r="AW434" s="168">
        <f t="shared" si="875"/>
        <v>0</v>
      </c>
      <c r="AY434" s="163">
        <f t="shared" si="876"/>
        <v>0</v>
      </c>
      <c r="AZ434" s="163">
        <f t="shared" si="877"/>
        <v>0</v>
      </c>
      <c r="BA434" s="163">
        <f t="shared" si="878"/>
        <v>0</v>
      </c>
      <c r="BB434" s="163">
        <f t="shared" si="879"/>
        <v>0</v>
      </c>
      <c r="BC434" s="163">
        <f t="shared" si="880"/>
        <v>0</v>
      </c>
      <c r="BD434" s="163">
        <f t="shared" si="881"/>
        <v>0</v>
      </c>
    </row>
    <row r="435" spans="2:56" x14ac:dyDescent="0.3">
      <c r="B435" s="169" t="s">
        <v>59</v>
      </c>
      <c r="C435" s="248">
        <v>439308</v>
      </c>
      <c r="D435" s="249">
        <v>439214.52</v>
      </c>
      <c r="E435" s="172">
        <f t="shared" si="867"/>
        <v>0.99978721079515975</v>
      </c>
      <c r="F435" s="248">
        <v>492027</v>
      </c>
      <c r="G435" s="249">
        <v>468786.92</v>
      </c>
      <c r="H435" s="172">
        <f t="shared" si="868"/>
        <v>0.95276665711434527</v>
      </c>
      <c r="I435" s="248">
        <v>500727</v>
      </c>
      <c r="J435" s="250">
        <v>499805.88</v>
      </c>
      <c r="K435" s="174">
        <f t="shared" si="869"/>
        <v>0.99816043472790561</v>
      </c>
      <c r="L435" s="248">
        <v>487348</v>
      </c>
      <c r="M435" s="250">
        <v>487348</v>
      </c>
      <c r="N435" s="251"/>
      <c r="O435" s="248">
        <v>658162.25292999973</v>
      </c>
      <c r="P435" s="251">
        <v>-0.25</v>
      </c>
      <c r="Q435" s="166">
        <f t="shared" si="870"/>
        <v>658162.00292999973</v>
      </c>
      <c r="R435" s="251"/>
      <c r="S435" s="251"/>
      <c r="T435" s="167">
        <f t="shared" si="882"/>
        <v>658162.00292999973</v>
      </c>
      <c r="U435" s="157"/>
      <c r="V435" s="248"/>
      <c r="W435" s="251"/>
      <c r="X435" s="166">
        <f t="shared" si="871"/>
        <v>0</v>
      </c>
      <c r="Y435" s="251"/>
      <c r="Z435" s="251"/>
      <c r="AA435" s="167">
        <f t="shared" si="883"/>
        <v>0</v>
      </c>
      <c r="AB435" s="157"/>
      <c r="AC435" s="248"/>
      <c r="AD435" s="251"/>
      <c r="AE435" s="166">
        <f t="shared" si="872"/>
        <v>0</v>
      </c>
      <c r="AF435" s="251"/>
      <c r="AG435" s="251"/>
      <c r="AH435" s="167">
        <f t="shared" si="884"/>
        <v>0</v>
      </c>
      <c r="AJ435" s="252">
        <f>T435/12</f>
        <v>54846.83357749998</v>
      </c>
      <c r="AK435" s="253">
        <v>54846.854410833308</v>
      </c>
      <c r="AL435" s="254">
        <v>54846.854410833308</v>
      </c>
      <c r="AM435" s="253">
        <v>54846.854410833308</v>
      </c>
      <c r="AN435" s="254">
        <v>54846.854410833308</v>
      </c>
      <c r="AO435" s="253">
        <v>54846.854410833308</v>
      </c>
      <c r="AP435" s="254">
        <v>54846.854410833308</v>
      </c>
      <c r="AQ435" s="253">
        <v>54846.854410833308</v>
      </c>
      <c r="AR435" s="254">
        <v>54846.854410833308</v>
      </c>
      <c r="AS435" s="253">
        <v>54846.854410833308</v>
      </c>
      <c r="AT435" s="254">
        <v>54846.854410833308</v>
      </c>
      <c r="AU435" s="253">
        <v>54846.625244166586</v>
      </c>
      <c r="AV435" s="163">
        <f t="shared" si="874"/>
        <v>658162.00292999973</v>
      </c>
      <c r="AW435" s="168">
        <f t="shared" si="875"/>
        <v>0</v>
      </c>
      <c r="AY435" s="163">
        <f t="shared" si="876"/>
        <v>164540.54239916659</v>
      </c>
      <c r="AZ435" s="163">
        <f t="shared" si="877"/>
        <v>164540.56323249993</v>
      </c>
      <c r="BA435" s="163">
        <f t="shared" si="878"/>
        <v>164540.56323249993</v>
      </c>
      <c r="BB435" s="163">
        <f t="shared" si="879"/>
        <v>164540.33406583319</v>
      </c>
      <c r="BC435" s="163">
        <f t="shared" si="880"/>
        <v>658162.00292999961</v>
      </c>
      <c r="BD435" s="163">
        <f t="shared" si="881"/>
        <v>0</v>
      </c>
    </row>
    <row r="436" spans="2:56" x14ac:dyDescent="0.3">
      <c r="B436" s="169" t="s">
        <v>60</v>
      </c>
      <c r="C436" s="248">
        <v>3879</v>
      </c>
      <c r="D436" s="249">
        <v>2966.7</v>
      </c>
      <c r="E436" s="172">
        <f t="shared" si="867"/>
        <v>0.76481051817478729</v>
      </c>
      <c r="F436" s="248">
        <v>83211</v>
      </c>
      <c r="G436" s="249">
        <v>83210.649999999994</v>
      </c>
      <c r="H436" s="172">
        <f t="shared" si="868"/>
        <v>0.99999579382533554</v>
      </c>
      <c r="I436" s="248">
        <v>100761</v>
      </c>
      <c r="J436" s="250">
        <v>100761</v>
      </c>
      <c r="K436" s="174">
        <f t="shared" si="869"/>
        <v>1</v>
      </c>
      <c r="L436" s="248">
        <v>110761</v>
      </c>
      <c r="M436" s="250">
        <v>110761</v>
      </c>
      <c r="N436" s="251"/>
      <c r="O436" s="248">
        <v>110027.12435</v>
      </c>
      <c r="P436" s="251">
        <v>-0.12</v>
      </c>
      <c r="Q436" s="166">
        <f t="shared" si="870"/>
        <v>110027.00435</v>
      </c>
      <c r="R436" s="251"/>
      <c r="S436" s="251"/>
      <c r="T436" s="167">
        <f t="shared" si="882"/>
        <v>110027.00435</v>
      </c>
      <c r="U436" s="157"/>
      <c r="V436" s="248"/>
      <c r="W436" s="251"/>
      <c r="X436" s="166">
        <f t="shared" si="871"/>
        <v>0</v>
      </c>
      <c r="Y436" s="251"/>
      <c r="Z436" s="251"/>
      <c r="AA436" s="167">
        <f t="shared" si="883"/>
        <v>0</v>
      </c>
      <c r="AB436" s="157"/>
      <c r="AC436" s="248"/>
      <c r="AD436" s="251"/>
      <c r="AE436" s="166">
        <f t="shared" si="872"/>
        <v>0</v>
      </c>
      <c r="AF436" s="251"/>
      <c r="AG436" s="251"/>
      <c r="AH436" s="167">
        <f t="shared" si="884"/>
        <v>0</v>
      </c>
      <c r="AJ436" s="252"/>
      <c r="AK436" s="253"/>
      <c r="AL436" s="254">
        <v>110027.00435</v>
      </c>
      <c r="AM436" s="253"/>
      <c r="AN436" s="254"/>
      <c r="AO436" s="253"/>
      <c r="AP436" s="254"/>
      <c r="AQ436" s="253"/>
      <c r="AR436" s="254"/>
      <c r="AS436" s="253"/>
      <c r="AT436" s="254"/>
      <c r="AU436" s="253"/>
      <c r="AV436" s="163">
        <f t="shared" si="874"/>
        <v>110027.00435</v>
      </c>
      <c r="AW436" s="168">
        <f t="shared" si="875"/>
        <v>0</v>
      </c>
      <c r="AY436" s="163">
        <f t="shared" si="876"/>
        <v>110027.00435</v>
      </c>
      <c r="AZ436" s="163">
        <f t="shared" si="877"/>
        <v>0</v>
      </c>
      <c r="BA436" s="163">
        <f t="shared" si="878"/>
        <v>0</v>
      </c>
      <c r="BB436" s="163">
        <f t="shared" si="879"/>
        <v>0</v>
      </c>
      <c r="BC436" s="163">
        <f t="shared" si="880"/>
        <v>110027.00435</v>
      </c>
      <c r="BD436" s="163">
        <f t="shared" si="881"/>
        <v>0</v>
      </c>
    </row>
    <row r="437" spans="2:56" x14ac:dyDescent="0.3">
      <c r="B437" s="159" t="s">
        <v>61</v>
      </c>
      <c r="C437" s="160">
        <f>SUM(C438:C441)</f>
        <v>317843</v>
      </c>
      <c r="D437" s="161">
        <f>SUM(D438:D441)</f>
        <v>313451.13</v>
      </c>
      <c r="E437" s="162">
        <f t="shared" si="867"/>
        <v>0.98618226608734505</v>
      </c>
      <c r="F437" s="160">
        <f>SUM(F438:F441)</f>
        <v>288076</v>
      </c>
      <c r="G437" s="161">
        <f>SUM(G438:G441)</f>
        <v>288075.45</v>
      </c>
      <c r="H437" s="162">
        <f t="shared" si="868"/>
        <v>0.99999809078159929</v>
      </c>
      <c r="I437" s="160">
        <f>SUM(I438:I441)</f>
        <v>307632</v>
      </c>
      <c r="J437" s="163">
        <f>SUM(J438:J441)</f>
        <v>307552.38</v>
      </c>
      <c r="K437" s="164">
        <f t="shared" si="869"/>
        <v>0.99974118427211733</v>
      </c>
      <c r="L437" s="160">
        <f>SUM(L438:L441)</f>
        <v>287979</v>
      </c>
      <c r="M437" s="163">
        <f>SUM(M438:M441)</f>
        <v>287979</v>
      </c>
      <c r="N437" s="165">
        <f>SUM(N438:N441)</f>
        <v>0</v>
      </c>
      <c r="O437" s="160">
        <f>SUM(O438:O441)</f>
        <v>312076.93452000001</v>
      </c>
      <c r="P437" s="165">
        <f>SUM(P438:P441)</f>
        <v>-0.43</v>
      </c>
      <c r="Q437" s="166">
        <f t="shared" si="870"/>
        <v>312076.50452000002</v>
      </c>
      <c r="R437" s="165">
        <f>SUM(R438:R441)</f>
        <v>0</v>
      </c>
      <c r="S437" s="165">
        <f>SUM(S438:S441)</f>
        <v>0</v>
      </c>
      <c r="T437" s="167">
        <f t="shared" si="882"/>
        <v>312076.50452000002</v>
      </c>
      <c r="U437" s="157"/>
      <c r="V437" s="160">
        <f>SUM(V438:V441)</f>
        <v>0</v>
      </c>
      <c r="W437" s="165">
        <f>SUM(W438:W441)</f>
        <v>0</v>
      </c>
      <c r="X437" s="166">
        <f t="shared" si="871"/>
        <v>0</v>
      </c>
      <c r="Y437" s="165">
        <f>SUM(Y438:Y441)</f>
        <v>0</v>
      </c>
      <c r="Z437" s="165">
        <f>SUM(Z438:Z441)</f>
        <v>0</v>
      </c>
      <c r="AA437" s="167">
        <f t="shared" si="883"/>
        <v>0</v>
      </c>
      <c r="AB437" s="157"/>
      <c r="AC437" s="160">
        <f>SUM(AC438:AC441)</f>
        <v>0</v>
      </c>
      <c r="AD437" s="165">
        <f>SUM(AD438:AD441)</f>
        <v>0</v>
      </c>
      <c r="AE437" s="166">
        <f t="shared" si="872"/>
        <v>0</v>
      </c>
      <c r="AF437" s="165">
        <f>SUM(AF438:AF441)</f>
        <v>0</v>
      </c>
      <c r="AG437" s="165">
        <f>SUM(AG438:AG441)</f>
        <v>0</v>
      </c>
      <c r="AH437" s="167">
        <f t="shared" si="884"/>
        <v>0</v>
      </c>
      <c r="AJ437" s="161">
        <f t="shared" ref="AJ437:AU437" si="887">SUM(AJ438:AJ441)</f>
        <v>26006.375376666667</v>
      </c>
      <c r="AK437" s="163">
        <f t="shared" si="887"/>
        <v>26006.411210000002</v>
      </c>
      <c r="AL437" s="165">
        <f t="shared" si="887"/>
        <v>26006.411210000002</v>
      </c>
      <c r="AM437" s="163">
        <f t="shared" si="887"/>
        <v>26006.411210000002</v>
      </c>
      <c r="AN437" s="165">
        <f t="shared" si="887"/>
        <v>26006.411210000002</v>
      </c>
      <c r="AO437" s="163">
        <f t="shared" si="887"/>
        <v>26006.411210000002</v>
      </c>
      <c r="AP437" s="165">
        <f t="shared" si="887"/>
        <v>26006.411210000002</v>
      </c>
      <c r="AQ437" s="163">
        <f t="shared" si="887"/>
        <v>26006.411210000002</v>
      </c>
      <c r="AR437" s="165">
        <f t="shared" si="887"/>
        <v>26006.411210000002</v>
      </c>
      <c r="AS437" s="163">
        <f t="shared" si="887"/>
        <v>26006.411210000002</v>
      </c>
      <c r="AT437" s="165">
        <f t="shared" si="887"/>
        <v>26006.411210000002</v>
      </c>
      <c r="AU437" s="163">
        <f t="shared" si="887"/>
        <v>26006.017043333384</v>
      </c>
      <c r="AV437" s="163">
        <f t="shared" si="874"/>
        <v>312076.50452000002</v>
      </c>
      <c r="AW437" s="168">
        <f t="shared" si="875"/>
        <v>0</v>
      </c>
      <c r="AY437" s="163">
        <f t="shared" si="876"/>
        <v>78019.197796666675</v>
      </c>
      <c r="AZ437" s="163">
        <f t="shared" si="877"/>
        <v>78019.233630000002</v>
      </c>
      <c r="BA437" s="163">
        <f t="shared" si="878"/>
        <v>78019.233630000002</v>
      </c>
      <c r="BB437" s="163">
        <f t="shared" si="879"/>
        <v>78018.839463333396</v>
      </c>
      <c r="BC437" s="163">
        <f t="shared" si="880"/>
        <v>312076.50452000007</v>
      </c>
      <c r="BD437" s="163">
        <f t="shared" si="881"/>
        <v>0</v>
      </c>
    </row>
    <row r="438" spans="2:56" x14ac:dyDescent="0.3">
      <c r="B438" s="169" t="s">
        <v>62</v>
      </c>
      <c r="C438" s="248"/>
      <c r="D438" s="249"/>
      <c r="E438" s="172">
        <f t="shared" si="867"/>
        <v>0</v>
      </c>
      <c r="F438" s="248"/>
      <c r="G438" s="249"/>
      <c r="H438" s="172">
        <f t="shared" si="868"/>
        <v>0</v>
      </c>
      <c r="I438" s="248">
        <v>0</v>
      </c>
      <c r="J438" s="250">
        <v>23605.23</v>
      </c>
      <c r="K438" s="174">
        <f t="shared" si="869"/>
        <v>0</v>
      </c>
      <c r="L438" s="248"/>
      <c r="M438" s="250"/>
      <c r="N438" s="251"/>
      <c r="O438" s="248"/>
      <c r="P438" s="251"/>
      <c r="Q438" s="166">
        <f t="shared" si="870"/>
        <v>0</v>
      </c>
      <c r="R438" s="251"/>
      <c r="S438" s="251"/>
      <c r="T438" s="167">
        <f t="shared" si="882"/>
        <v>0</v>
      </c>
      <c r="U438" s="157"/>
      <c r="V438" s="248"/>
      <c r="W438" s="251"/>
      <c r="X438" s="166">
        <f t="shared" si="871"/>
        <v>0</v>
      </c>
      <c r="Y438" s="251"/>
      <c r="Z438" s="251"/>
      <c r="AA438" s="167">
        <f t="shared" si="883"/>
        <v>0</v>
      </c>
      <c r="AB438" s="157"/>
      <c r="AC438" s="248"/>
      <c r="AD438" s="251"/>
      <c r="AE438" s="166">
        <f t="shared" si="872"/>
        <v>0</v>
      </c>
      <c r="AF438" s="251"/>
      <c r="AG438" s="251"/>
      <c r="AH438" s="167">
        <f t="shared" si="884"/>
        <v>0</v>
      </c>
      <c r="AJ438" s="252"/>
      <c r="AK438" s="253"/>
      <c r="AL438" s="254"/>
      <c r="AM438" s="253"/>
      <c r="AN438" s="254"/>
      <c r="AO438" s="253"/>
      <c r="AP438" s="254"/>
      <c r="AQ438" s="253"/>
      <c r="AR438" s="254"/>
      <c r="AS438" s="253"/>
      <c r="AT438" s="254"/>
      <c r="AU438" s="253"/>
      <c r="AV438" s="163">
        <f t="shared" si="874"/>
        <v>0</v>
      </c>
      <c r="AW438" s="168">
        <f t="shared" si="875"/>
        <v>0</v>
      </c>
      <c r="AY438" s="163">
        <f t="shared" si="876"/>
        <v>0</v>
      </c>
      <c r="AZ438" s="163">
        <f t="shared" si="877"/>
        <v>0</v>
      </c>
      <c r="BA438" s="163">
        <f t="shared" si="878"/>
        <v>0</v>
      </c>
      <c r="BB438" s="163">
        <f t="shared" si="879"/>
        <v>0</v>
      </c>
      <c r="BC438" s="163">
        <f t="shared" si="880"/>
        <v>0</v>
      </c>
      <c r="BD438" s="163">
        <f t="shared" si="881"/>
        <v>0</v>
      </c>
    </row>
    <row r="439" spans="2:56" x14ac:dyDescent="0.3">
      <c r="B439" s="169" t="s">
        <v>63</v>
      </c>
      <c r="C439" s="248">
        <v>22912</v>
      </c>
      <c r="D439" s="249">
        <v>21525</v>
      </c>
      <c r="E439" s="172">
        <f t="shared" si="867"/>
        <v>0.93946403631284914</v>
      </c>
      <c r="F439" s="248"/>
      <c r="G439" s="249"/>
      <c r="H439" s="172">
        <f t="shared" si="868"/>
        <v>0</v>
      </c>
      <c r="I439" s="248">
        <v>0</v>
      </c>
      <c r="J439" s="250">
        <v>0</v>
      </c>
      <c r="K439" s="174">
        <f t="shared" si="869"/>
        <v>0</v>
      </c>
      <c r="L439" s="248"/>
      <c r="M439" s="250"/>
      <c r="N439" s="251"/>
      <c r="O439" s="248"/>
      <c r="P439" s="251"/>
      <c r="Q439" s="166">
        <f t="shared" si="870"/>
        <v>0</v>
      </c>
      <c r="R439" s="251"/>
      <c r="S439" s="251"/>
      <c r="T439" s="167">
        <f t="shared" si="882"/>
        <v>0</v>
      </c>
      <c r="U439" s="157"/>
      <c r="V439" s="248"/>
      <c r="W439" s="251"/>
      <c r="X439" s="166">
        <f t="shared" si="871"/>
        <v>0</v>
      </c>
      <c r="Y439" s="251"/>
      <c r="Z439" s="251"/>
      <c r="AA439" s="167">
        <f t="shared" si="883"/>
        <v>0</v>
      </c>
      <c r="AB439" s="157"/>
      <c r="AC439" s="248"/>
      <c r="AD439" s="251"/>
      <c r="AE439" s="166">
        <f t="shared" si="872"/>
        <v>0</v>
      </c>
      <c r="AF439" s="251"/>
      <c r="AG439" s="251"/>
      <c r="AH439" s="167">
        <f t="shared" si="884"/>
        <v>0</v>
      </c>
      <c r="AJ439" s="252"/>
      <c r="AK439" s="253"/>
      <c r="AL439" s="254"/>
      <c r="AM439" s="253"/>
      <c r="AN439" s="254"/>
      <c r="AO439" s="253"/>
      <c r="AP439" s="254"/>
      <c r="AQ439" s="253"/>
      <c r="AR439" s="254"/>
      <c r="AS439" s="253"/>
      <c r="AT439" s="254"/>
      <c r="AU439" s="253"/>
      <c r="AV439" s="163">
        <f t="shared" si="874"/>
        <v>0</v>
      </c>
      <c r="AW439" s="168">
        <f t="shared" si="875"/>
        <v>0</v>
      </c>
      <c r="AY439" s="163">
        <f t="shared" si="876"/>
        <v>0</v>
      </c>
      <c r="AZ439" s="163">
        <f t="shared" si="877"/>
        <v>0</v>
      </c>
      <c r="BA439" s="163">
        <f t="shared" si="878"/>
        <v>0</v>
      </c>
      <c r="BB439" s="163">
        <f t="shared" si="879"/>
        <v>0</v>
      </c>
      <c r="BC439" s="163">
        <f t="shared" si="880"/>
        <v>0</v>
      </c>
      <c r="BD439" s="163">
        <f t="shared" si="881"/>
        <v>0</v>
      </c>
    </row>
    <row r="440" spans="2:56" x14ac:dyDescent="0.3">
      <c r="B440" s="169" t="s">
        <v>64</v>
      </c>
      <c r="C440" s="248">
        <v>294931</v>
      </c>
      <c r="D440" s="249">
        <v>291926.13</v>
      </c>
      <c r="E440" s="172">
        <f t="shared" si="867"/>
        <v>0.98981161695447406</v>
      </c>
      <c r="F440" s="248">
        <v>288076</v>
      </c>
      <c r="G440" s="249">
        <v>288075.45</v>
      </c>
      <c r="H440" s="172">
        <f t="shared" si="868"/>
        <v>0.99999809078159929</v>
      </c>
      <c r="I440" s="248">
        <v>307632</v>
      </c>
      <c r="J440" s="250">
        <v>283947.15000000002</v>
      </c>
      <c r="K440" s="174">
        <f t="shared" si="869"/>
        <v>0.92300914729286943</v>
      </c>
      <c r="L440" s="248">
        <v>287979</v>
      </c>
      <c r="M440" s="250">
        <v>287979</v>
      </c>
      <c r="N440" s="251"/>
      <c r="O440" s="248">
        <v>312076.93452000001</v>
      </c>
      <c r="P440" s="251">
        <v>-0.43</v>
      </c>
      <c r="Q440" s="166">
        <f t="shared" si="870"/>
        <v>312076.50452000002</v>
      </c>
      <c r="R440" s="251"/>
      <c r="S440" s="251"/>
      <c r="T440" s="167">
        <f t="shared" si="882"/>
        <v>312076.50452000002</v>
      </c>
      <c r="U440" s="157"/>
      <c r="V440" s="248"/>
      <c r="W440" s="251"/>
      <c r="X440" s="166">
        <f t="shared" si="871"/>
        <v>0</v>
      </c>
      <c r="Y440" s="251"/>
      <c r="Z440" s="251"/>
      <c r="AA440" s="167">
        <f t="shared" si="883"/>
        <v>0</v>
      </c>
      <c r="AB440" s="157"/>
      <c r="AC440" s="248"/>
      <c r="AD440" s="251"/>
      <c r="AE440" s="166">
        <f t="shared" si="872"/>
        <v>0</v>
      </c>
      <c r="AF440" s="251"/>
      <c r="AG440" s="251"/>
      <c r="AH440" s="167">
        <f t="shared" si="884"/>
        <v>0</v>
      </c>
      <c r="AJ440" s="252">
        <f>T440/12</f>
        <v>26006.375376666667</v>
      </c>
      <c r="AK440" s="253">
        <v>26006.411210000002</v>
      </c>
      <c r="AL440" s="254">
        <v>26006.411210000002</v>
      </c>
      <c r="AM440" s="253">
        <v>26006.411210000002</v>
      </c>
      <c r="AN440" s="254">
        <v>26006.411210000002</v>
      </c>
      <c r="AO440" s="253">
        <v>26006.411210000002</v>
      </c>
      <c r="AP440" s="254">
        <v>26006.411210000002</v>
      </c>
      <c r="AQ440" s="253">
        <v>26006.411210000002</v>
      </c>
      <c r="AR440" s="254">
        <v>26006.411210000002</v>
      </c>
      <c r="AS440" s="253">
        <v>26006.411210000002</v>
      </c>
      <c r="AT440" s="254">
        <v>26006.411210000002</v>
      </c>
      <c r="AU440" s="253">
        <v>26006.017043333384</v>
      </c>
      <c r="AV440" s="163">
        <f t="shared" si="874"/>
        <v>312076.50452000002</v>
      </c>
      <c r="AW440" s="168">
        <f t="shared" si="875"/>
        <v>0</v>
      </c>
      <c r="AY440" s="163">
        <f t="shared" si="876"/>
        <v>78019.197796666675</v>
      </c>
      <c r="AZ440" s="163">
        <f t="shared" si="877"/>
        <v>78019.233630000002</v>
      </c>
      <c r="BA440" s="163">
        <f t="shared" si="878"/>
        <v>78019.233630000002</v>
      </c>
      <c r="BB440" s="163">
        <f t="shared" si="879"/>
        <v>78018.839463333396</v>
      </c>
      <c r="BC440" s="163">
        <f t="shared" si="880"/>
        <v>312076.50452000007</v>
      </c>
      <c r="BD440" s="163">
        <f t="shared" si="881"/>
        <v>0</v>
      </c>
    </row>
    <row r="441" spans="2:56" x14ac:dyDescent="0.3">
      <c r="B441" s="169" t="s">
        <v>65</v>
      </c>
      <c r="C441" s="248"/>
      <c r="D441" s="249"/>
      <c r="E441" s="172">
        <f t="shared" si="867"/>
        <v>0</v>
      </c>
      <c r="F441" s="248"/>
      <c r="G441" s="249"/>
      <c r="H441" s="172">
        <f t="shared" si="868"/>
        <v>0</v>
      </c>
      <c r="I441" s="248"/>
      <c r="J441" s="250"/>
      <c r="K441" s="174">
        <f t="shared" si="869"/>
        <v>0</v>
      </c>
      <c r="L441" s="248"/>
      <c r="M441" s="250"/>
      <c r="N441" s="251"/>
      <c r="O441" s="248"/>
      <c r="P441" s="251"/>
      <c r="Q441" s="166">
        <f t="shared" si="870"/>
        <v>0</v>
      </c>
      <c r="R441" s="251"/>
      <c r="S441" s="251"/>
      <c r="T441" s="167">
        <f t="shared" si="882"/>
        <v>0</v>
      </c>
      <c r="U441" s="157"/>
      <c r="V441" s="248"/>
      <c r="W441" s="251"/>
      <c r="X441" s="166">
        <f t="shared" si="871"/>
        <v>0</v>
      </c>
      <c r="Y441" s="251"/>
      <c r="Z441" s="251"/>
      <c r="AA441" s="167">
        <f t="shared" si="883"/>
        <v>0</v>
      </c>
      <c r="AB441" s="157"/>
      <c r="AC441" s="248"/>
      <c r="AD441" s="251"/>
      <c r="AE441" s="166">
        <f t="shared" si="872"/>
        <v>0</v>
      </c>
      <c r="AF441" s="251"/>
      <c r="AG441" s="251"/>
      <c r="AH441" s="167">
        <f t="shared" si="884"/>
        <v>0</v>
      </c>
      <c r="AJ441" s="252"/>
      <c r="AK441" s="253"/>
      <c r="AL441" s="254"/>
      <c r="AM441" s="253"/>
      <c r="AN441" s="254"/>
      <c r="AO441" s="253"/>
      <c r="AP441" s="254"/>
      <c r="AQ441" s="253"/>
      <c r="AR441" s="254"/>
      <c r="AS441" s="253"/>
      <c r="AT441" s="254"/>
      <c r="AU441" s="253"/>
      <c r="AV441" s="163">
        <f t="shared" si="874"/>
        <v>0</v>
      </c>
      <c r="AW441" s="168">
        <f t="shared" si="875"/>
        <v>0</v>
      </c>
      <c r="AY441" s="163">
        <f t="shared" si="876"/>
        <v>0</v>
      </c>
      <c r="AZ441" s="163">
        <f t="shared" si="877"/>
        <v>0</v>
      </c>
      <c r="BA441" s="163">
        <f t="shared" si="878"/>
        <v>0</v>
      </c>
      <c r="BB441" s="163">
        <f t="shared" si="879"/>
        <v>0</v>
      </c>
      <c r="BC441" s="163">
        <f t="shared" si="880"/>
        <v>0</v>
      </c>
      <c r="BD441" s="163">
        <f t="shared" si="881"/>
        <v>0</v>
      </c>
    </row>
    <row r="442" spans="2:56" x14ac:dyDescent="0.3">
      <c r="B442" s="176" t="s">
        <v>66</v>
      </c>
      <c r="C442" s="83">
        <f>SUM(C443,C445,C449,C454,C456,C458,C460,C467,C474,C479,C482,C484,C487,C489,C493,C497,C499,C505,C507,C509,C511,C513,C515,C517,C519,C521,C523,C525,C527,C537,C545,C547,C552,C554,C561,C563,C569,C571)</f>
        <v>0</v>
      </c>
      <c r="D442" s="84">
        <f>SUM(D443,D445,D449,D454,D456,D458,D460,D467,D474,D479,D482,D484,D487,D489,D493,D497,D499,D505,D507,D509,D511,D513,D515,D517,D519,D521,D523,D525,D527,D537,D545,D547,D552,D554,D561,D563,D569,D571)</f>
        <v>0</v>
      </c>
      <c r="E442" s="85">
        <f t="shared" si="867"/>
        <v>0</v>
      </c>
      <c r="F442" s="83">
        <f>SUM(F443,F445,F449,F454,F456,F458,F460,F467,F474,F479,F482,F484,F487,F489,F493,F497,F499,F505,F507,F509,F511,F513,F515,F517,F519,F521,F523,F525,F527,F537,F545,F547,F552,F554,F561,F563,F569,F571)</f>
        <v>0</v>
      </c>
      <c r="G442" s="84">
        <f>SUM(G443,G445,G449,G454,G456,G458,G460,G467,G474,G479,G482,G484,G487,G489,G493,G497,G499,G505,G507,G509,G511,G513,G515,G517,G519,G521,G523,G525,G527,G537,G545,G547,G552,G554,G561,G563,G569,G571)</f>
        <v>0</v>
      </c>
      <c r="H442" s="85">
        <f t="shared" si="868"/>
        <v>0</v>
      </c>
      <c r="I442" s="83">
        <f>SUM(I443,I445,I449,I454,I456,I458,I460,I467,I474,I479,I482,I484,I487,I489,I493,I497,I499,I505,I507,I509,I511,I513,I515,I517,I519,I521,I523,I525,I527,I537,I545,I547,I552,I554,I561,I563,I569,I571)</f>
        <v>0</v>
      </c>
      <c r="J442" s="86">
        <f>SUM(J443,J445,J449,J454,J456,J458,J460,J467,J474,J479,J482,J484,J487,J489,J493,J497,J499,J505,J507,J509,J511,J513,J515,J517,J519,J521,J523,J525,J527,J537,J545,J547,J552,J554,J561,J563,J569,J571)</f>
        <v>0</v>
      </c>
      <c r="K442" s="87">
        <f t="shared" si="869"/>
        <v>0</v>
      </c>
      <c r="L442" s="83">
        <f>SUM(L443,L445,L449,L454,L456,L458,L460,L467,L474,L479,L482,L484,L487,L489,L493,L497,L499,L505,L507,L509,L511,L513,L515,L517,L519,L521,L523,L525,L527,L537,L545,L547,L552,L554,L561,L563,L569,L571)</f>
        <v>0</v>
      </c>
      <c r="M442" s="86">
        <f>SUM(M443,M445,M449,M454,M456,M458,M460,M467,M474,M479,M482,M484,M487,M489,M493,M497,M499,M505,M507,M509,M511,M513,M515,M517,M519,M521,M523,M525,M527,M537,M545,M547,M552,M554,M561,M563,M569,M571)</f>
        <v>3500000</v>
      </c>
      <c r="N442" s="88">
        <f>SUM(N443,N445,N449,N454,N456,N458,N460,N467,N474,N479,N482,N484,N487,N489,N493,N497,N499,N505,N507,N509,N511,N513,N515,N517,N519,N521,N523,N525,N527,N537,N545,N547,N552,N554,N561,N563,N569,N571)</f>
        <v>0</v>
      </c>
      <c r="O442" s="83">
        <f>SUM(O443,O445,O449,O454,O456,O458,O460,O467,O474,O479,O482,O484,O487,O489,O493,O497,O499,O505,O507,O509,O511,O513,O515,O517,O519,O521,O523,O525,O527,O537,O545,O547,O552,O554,O561,O563,O569,O571)</f>
        <v>0</v>
      </c>
      <c r="P442" s="88">
        <f>SUM(P443,P445,P449,P454,P456,P458,P460,P467,P474,P479,P482,P484,P487,P489,P493,P497,P499,P505,P507,P509,P511,P513,P515,P517,P519,P521,P523,P525,P527,P537,P545,P547,P552,P554,P561,P563,P569,P571)</f>
        <v>0</v>
      </c>
      <c r="Q442" s="177">
        <f t="shared" si="870"/>
        <v>0</v>
      </c>
      <c r="R442" s="88">
        <f>SUM(R443,R445,R449,R454,R456,R458,R460,R467,R474,R479,R482,R484,R487,R489,R493,R497,R499,R505,R507,R509,R511,R513,R515,R517,R519,R521,R523,R525,R527,R537,R545,R547,R552,R554,R561,R563,R569,R571)</f>
        <v>0</v>
      </c>
      <c r="S442" s="88">
        <f>SUM(S443,S445,S449,S454,S456,S458,S460,S467,S474,S479,S482,S484,S487,S489,S493,S497,S499,S505,S507,S509,S511,S513,S515,S517,S519,S521,S523,S525,S527,S537,S545,S547,S552,S554,S561,S563,S569,S571)</f>
        <v>0</v>
      </c>
      <c r="T442" s="178">
        <f t="shared" si="882"/>
        <v>0</v>
      </c>
      <c r="U442" s="157"/>
      <c r="V442" s="83">
        <f>SUM(V443,V445,V449,V454,V456,V458,V460,V467,V474,V479,V482,V484,V487,V489,V493,V497,V499,V505,V507,V509,V511,V513,V515,V517,V519,V521,V523,V525,V527,V537,V545,V547,V552,V554,V561,V563,V569,V571)</f>
        <v>0</v>
      </c>
      <c r="W442" s="88">
        <f>SUM(W443,W445,W449,W454,W456,W458,W460,W467,W474,W479,W482,W484,W487,W489,W493,W497,W499,W505,W507,W509,W511,W513,W515,W517,W519,W521,W523,W525,W527,W537,W545,W547,W552,W554,W561,W563,W569,W571)</f>
        <v>0</v>
      </c>
      <c r="X442" s="177">
        <f t="shared" si="871"/>
        <v>0</v>
      </c>
      <c r="Y442" s="88">
        <f>SUM(Y443,Y445,Y449,Y454,Y456,Y458,Y460,Y467,Y474,Y479,Y482,Y484,Y487,Y489,Y493,Y497,Y499,Y505,Y507,Y509,Y511,Y513,Y515,Y517,Y519,Y521,Y523,Y525,Y527,Y537,Y545,Y547,Y552,Y554,Y561,Y563,Y569,Y571)</f>
        <v>0</v>
      </c>
      <c r="Z442" s="88">
        <f>SUM(Z443,Z445,Z449,Z454,Z456,Z458,Z460,Z467,Z474,Z479,Z482,Z484,Z487,Z489,Z493,Z497,Z499,Z505,Z507,Z509,Z511,Z513,Z515,Z517,Z519,Z521,Z523,Z525,Z527,Z537,Z545,Z547,Z552,Z554,Z561,Z563,Z569,Z571)</f>
        <v>0</v>
      </c>
      <c r="AA442" s="178">
        <f t="shared" si="883"/>
        <v>0</v>
      </c>
      <c r="AB442" s="157"/>
      <c r="AC442" s="83">
        <f>SUM(AC443,AC445,AC449,AC454,AC456,AC458,AC460,AC467,AC474,AC479,AC482,AC484,AC487,AC489,AC493,AC497,AC499,AC505,AC507,AC509,AC511,AC513,AC515,AC517,AC519,AC521,AC523,AC525,AC527,AC537,AC545,AC547,AC552,AC554,AC561,AC563,AC569,AC571)</f>
        <v>0</v>
      </c>
      <c r="AD442" s="88">
        <f>SUM(AD443,AD445,AD449,AD454,AD456,AD458,AD460,AD467,AD474,AD479,AD482,AD484,AD487,AD489,AD493,AD497,AD499,AD505,AD507,AD509,AD511,AD513,AD515,AD517,AD519,AD521,AD523,AD525,AD527,AD537,AD545,AD547,AD552,AD554,AD561,AD563,AD569,AD571)</f>
        <v>0</v>
      </c>
      <c r="AE442" s="177">
        <f t="shared" si="872"/>
        <v>0</v>
      </c>
      <c r="AF442" s="88">
        <f>SUM(AF443,AF445,AF449,AF454,AF456,AF458,AF460,AF467,AF474,AF479,AF482,AF484,AF487,AF489,AF493,AF497,AF499,AF505,AF507,AF509,AF511,AF513,AF515,AF517,AF519,AF521,AF523,AF525,AF527,AF537,AF545,AF547,AF552,AF554,AF561,AF563,AF569,AF571)</f>
        <v>0</v>
      </c>
      <c r="AG442" s="88">
        <f>SUM(AG443,AG445,AG449,AG454,AG456,AG458,AG460,AG467,AG474,AG479,AG482,AG484,AG487,AG489,AG493,AG497,AG499,AG505,AG507,AG509,AG511,AG513,AG515,AG517,AG519,AG521,AG523,AG525,AG527,AG537,AG545,AG547,AG552,AG554,AG561,AG563,AG569,AG571)</f>
        <v>0</v>
      </c>
      <c r="AH442" s="178">
        <f t="shared" si="884"/>
        <v>0</v>
      </c>
      <c r="AJ442" s="84">
        <f t="shared" ref="AJ442:AU442" si="888">SUM(AJ443,AJ445,AJ449,AJ454,AJ456,AJ458,AJ460,AJ467,AJ474,AJ479,AJ482,AJ484,AJ487,AJ489,AJ493,AJ497,AJ499,AJ505,AJ507,AJ509,AJ511,AJ513,AJ515,AJ517,AJ519,AJ521,AJ523,AJ525,AJ527,AJ537,AJ545,AJ547,AJ552,AJ554,AJ561,AJ563,AJ569,AJ571)</f>
        <v>0</v>
      </c>
      <c r="AK442" s="86">
        <f t="shared" si="888"/>
        <v>0</v>
      </c>
      <c r="AL442" s="88">
        <f t="shared" si="888"/>
        <v>0</v>
      </c>
      <c r="AM442" s="86">
        <f t="shared" si="888"/>
        <v>0</v>
      </c>
      <c r="AN442" s="88">
        <f t="shared" si="888"/>
        <v>0</v>
      </c>
      <c r="AO442" s="86">
        <f t="shared" si="888"/>
        <v>0</v>
      </c>
      <c r="AP442" s="88">
        <f t="shared" si="888"/>
        <v>0</v>
      </c>
      <c r="AQ442" s="86">
        <f t="shared" si="888"/>
        <v>0</v>
      </c>
      <c r="AR442" s="88">
        <f t="shared" si="888"/>
        <v>0</v>
      </c>
      <c r="AS442" s="86">
        <f t="shared" si="888"/>
        <v>0</v>
      </c>
      <c r="AT442" s="88">
        <f t="shared" si="888"/>
        <v>0</v>
      </c>
      <c r="AU442" s="86">
        <f t="shared" si="888"/>
        <v>0</v>
      </c>
      <c r="AV442" s="86">
        <f t="shared" si="874"/>
        <v>0</v>
      </c>
      <c r="AW442" s="93">
        <f t="shared" si="875"/>
        <v>0</v>
      </c>
      <c r="AY442" s="86">
        <f t="shared" si="876"/>
        <v>0</v>
      </c>
      <c r="AZ442" s="86">
        <f t="shared" si="877"/>
        <v>0</v>
      </c>
      <c r="BA442" s="86">
        <f t="shared" si="878"/>
        <v>0</v>
      </c>
      <c r="BB442" s="86">
        <f t="shared" si="879"/>
        <v>0</v>
      </c>
      <c r="BC442" s="86">
        <f t="shared" si="880"/>
        <v>0</v>
      </c>
      <c r="BD442" s="86">
        <f t="shared" si="881"/>
        <v>0</v>
      </c>
    </row>
    <row r="443" spans="2:56" x14ac:dyDescent="0.3">
      <c r="B443" s="179" t="s">
        <v>67</v>
      </c>
      <c r="C443" s="83">
        <f>SUM(C444)</f>
        <v>0</v>
      </c>
      <c r="D443" s="84">
        <f>SUM(D444)</f>
        <v>0</v>
      </c>
      <c r="E443" s="85">
        <f t="shared" si="867"/>
        <v>0</v>
      </c>
      <c r="F443" s="83">
        <f>SUM(F444)</f>
        <v>0</v>
      </c>
      <c r="G443" s="84">
        <f>SUM(G444)</f>
        <v>0</v>
      </c>
      <c r="H443" s="85">
        <f t="shared" si="868"/>
        <v>0</v>
      </c>
      <c r="I443" s="83">
        <f>SUM(I444)</f>
        <v>0</v>
      </c>
      <c r="J443" s="86">
        <f>SUM(J444)</f>
        <v>0</v>
      </c>
      <c r="K443" s="87">
        <f t="shared" si="869"/>
        <v>0</v>
      </c>
      <c r="L443" s="83">
        <f>SUM(L444)</f>
        <v>0</v>
      </c>
      <c r="M443" s="86">
        <f>SUM(M444)</f>
        <v>0</v>
      </c>
      <c r="N443" s="88">
        <f>SUM(N444)</f>
        <v>0</v>
      </c>
      <c r="O443" s="83">
        <f>SUM(O444)</f>
        <v>0</v>
      </c>
      <c r="P443" s="88">
        <f>SUM(P444)</f>
        <v>0</v>
      </c>
      <c r="Q443" s="177">
        <f t="shared" si="870"/>
        <v>0</v>
      </c>
      <c r="R443" s="88">
        <f>SUM(R444)</f>
        <v>0</v>
      </c>
      <c r="S443" s="88">
        <f>SUM(S444)</f>
        <v>0</v>
      </c>
      <c r="T443" s="178">
        <f t="shared" si="882"/>
        <v>0</v>
      </c>
      <c r="U443" s="157"/>
      <c r="V443" s="83">
        <f>SUM(V444)</f>
        <v>0</v>
      </c>
      <c r="W443" s="88">
        <f>SUM(W444)</f>
        <v>0</v>
      </c>
      <c r="X443" s="177">
        <f t="shared" si="871"/>
        <v>0</v>
      </c>
      <c r="Y443" s="88">
        <f>SUM(Y444)</f>
        <v>0</v>
      </c>
      <c r="Z443" s="88">
        <f>SUM(Z444)</f>
        <v>0</v>
      </c>
      <c r="AA443" s="178">
        <f t="shared" si="883"/>
        <v>0</v>
      </c>
      <c r="AB443" s="157"/>
      <c r="AC443" s="83">
        <f>SUM(AC444)</f>
        <v>0</v>
      </c>
      <c r="AD443" s="88">
        <f>SUM(AD444)</f>
        <v>0</v>
      </c>
      <c r="AE443" s="177">
        <f t="shared" si="872"/>
        <v>0</v>
      </c>
      <c r="AF443" s="88">
        <f>SUM(AF444)</f>
        <v>0</v>
      </c>
      <c r="AG443" s="88">
        <f>SUM(AG444)</f>
        <v>0</v>
      </c>
      <c r="AH443" s="178">
        <f t="shared" si="884"/>
        <v>0</v>
      </c>
      <c r="AJ443" s="84">
        <f t="shared" ref="AJ443:AU443" si="889">SUM(AJ444)</f>
        <v>0</v>
      </c>
      <c r="AK443" s="86">
        <f t="shared" si="889"/>
        <v>0</v>
      </c>
      <c r="AL443" s="88">
        <f t="shared" si="889"/>
        <v>0</v>
      </c>
      <c r="AM443" s="86">
        <f t="shared" si="889"/>
        <v>0</v>
      </c>
      <c r="AN443" s="88">
        <f t="shared" si="889"/>
        <v>0</v>
      </c>
      <c r="AO443" s="86">
        <f t="shared" si="889"/>
        <v>0</v>
      </c>
      <c r="AP443" s="88">
        <f t="shared" si="889"/>
        <v>0</v>
      </c>
      <c r="AQ443" s="86">
        <f t="shared" si="889"/>
        <v>0</v>
      </c>
      <c r="AR443" s="88">
        <f t="shared" si="889"/>
        <v>0</v>
      </c>
      <c r="AS443" s="86">
        <f t="shared" si="889"/>
        <v>0</v>
      </c>
      <c r="AT443" s="88">
        <f t="shared" si="889"/>
        <v>0</v>
      </c>
      <c r="AU443" s="86">
        <f t="shared" si="889"/>
        <v>0</v>
      </c>
      <c r="AV443" s="86">
        <f t="shared" si="874"/>
        <v>0</v>
      </c>
      <c r="AW443" s="93">
        <f t="shared" si="875"/>
        <v>0</v>
      </c>
      <c r="AY443" s="86">
        <f t="shared" si="876"/>
        <v>0</v>
      </c>
      <c r="AZ443" s="86">
        <f t="shared" si="877"/>
        <v>0</v>
      </c>
      <c r="BA443" s="86">
        <f t="shared" si="878"/>
        <v>0</v>
      </c>
      <c r="BB443" s="86">
        <f t="shared" si="879"/>
        <v>0</v>
      </c>
      <c r="BC443" s="86">
        <f t="shared" si="880"/>
        <v>0</v>
      </c>
      <c r="BD443" s="86">
        <f t="shared" si="881"/>
        <v>0</v>
      </c>
    </row>
    <row r="444" spans="2:56" x14ac:dyDescent="0.3">
      <c r="B444" s="169" t="s">
        <v>68</v>
      </c>
      <c r="C444" s="248"/>
      <c r="D444" s="249"/>
      <c r="E444" s="172">
        <f t="shared" si="867"/>
        <v>0</v>
      </c>
      <c r="F444" s="248"/>
      <c r="G444" s="249"/>
      <c r="H444" s="172">
        <f t="shared" si="868"/>
        <v>0</v>
      </c>
      <c r="I444" s="248"/>
      <c r="J444" s="250"/>
      <c r="K444" s="174">
        <f t="shared" si="869"/>
        <v>0</v>
      </c>
      <c r="L444" s="248"/>
      <c r="M444" s="250"/>
      <c r="N444" s="251"/>
      <c r="O444" s="248"/>
      <c r="P444" s="251"/>
      <c r="Q444" s="166">
        <f t="shared" si="870"/>
        <v>0</v>
      </c>
      <c r="R444" s="251"/>
      <c r="S444" s="251"/>
      <c r="T444" s="167">
        <f t="shared" si="882"/>
        <v>0</v>
      </c>
      <c r="U444" s="157"/>
      <c r="V444" s="248"/>
      <c r="W444" s="251"/>
      <c r="X444" s="166">
        <f t="shared" si="871"/>
        <v>0</v>
      </c>
      <c r="Y444" s="251"/>
      <c r="Z444" s="251"/>
      <c r="AA444" s="167">
        <f t="shared" si="883"/>
        <v>0</v>
      </c>
      <c r="AB444" s="157"/>
      <c r="AC444" s="248"/>
      <c r="AD444" s="251"/>
      <c r="AE444" s="166">
        <f t="shared" si="872"/>
        <v>0</v>
      </c>
      <c r="AF444" s="251"/>
      <c r="AG444" s="251"/>
      <c r="AH444" s="167">
        <f t="shared" si="884"/>
        <v>0</v>
      </c>
      <c r="AJ444" s="252"/>
      <c r="AK444" s="253"/>
      <c r="AL444" s="254"/>
      <c r="AM444" s="253"/>
      <c r="AN444" s="254"/>
      <c r="AO444" s="253"/>
      <c r="AP444" s="254"/>
      <c r="AQ444" s="253"/>
      <c r="AR444" s="254"/>
      <c r="AS444" s="253"/>
      <c r="AT444" s="254"/>
      <c r="AU444" s="253"/>
      <c r="AV444" s="163">
        <f t="shared" si="874"/>
        <v>0</v>
      </c>
      <c r="AW444" s="168">
        <f t="shared" si="875"/>
        <v>0</v>
      </c>
      <c r="AY444" s="163">
        <f t="shared" si="876"/>
        <v>0</v>
      </c>
      <c r="AZ444" s="163">
        <f t="shared" si="877"/>
        <v>0</v>
      </c>
      <c r="BA444" s="163">
        <f t="shared" si="878"/>
        <v>0</v>
      </c>
      <c r="BB444" s="163">
        <f t="shared" si="879"/>
        <v>0</v>
      </c>
      <c r="BC444" s="163">
        <f t="shared" si="880"/>
        <v>0</v>
      </c>
      <c r="BD444" s="163">
        <f t="shared" si="881"/>
        <v>0</v>
      </c>
    </row>
    <row r="445" spans="2:56" x14ac:dyDescent="0.3">
      <c r="B445" s="179" t="s">
        <v>69</v>
      </c>
      <c r="C445" s="83">
        <f>SUM(C446:C448)</f>
        <v>0</v>
      </c>
      <c r="D445" s="84">
        <f>SUM(D446:D448)</f>
        <v>0</v>
      </c>
      <c r="E445" s="85">
        <f t="shared" si="867"/>
        <v>0</v>
      </c>
      <c r="F445" s="83">
        <f>SUM(F446:F448)</f>
        <v>0</v>
      </c>
      <c r="G445" s="84">
        <f>SUM(G446:G448)</f>
        <v>0</v>
      </c>
      <c r="H445" s="85">
        <f t="shared" si="868"/>
        <v>0</v>
      </c>
      <c r="I445" s="83">
        <f>SUM(I446:I448)</f>
        <v>0</v>
      </c>
      <c r="J445" s="86">
        <f>SUM(J446:J448)</f>
        <v>0</v>
      </c>
      <c r="K445" s="87">
        <f t="shared" si="869"/>
        <v>0</v>
      </c>
      <c r="L445" s="83">
        <f>SUM(L446:L448)</f>
        <v>0</v>
      </c>
      <c r="M445" s="86">
        <f>SUM(M446:M448)</f>
        <v>0</v>
      </c>
      <c r="N445" s="88">
        <f>SUM(N446:N448)</f>
        <v>0</v>
      </c>
      <c r="O445" s="83">
        <f>SUM(O446:O448)</f>
        <v>0</v>
      </c>
      <c r="P445" s="88">
        <f>SUM(P446:P448)</f>
        <v>0</v>
      </c>
      <c r="Q445" s="177">
        <f t="shared" si="870"/>
        <v>0</v>
      </c>
      <c r="R445" s="88">
        <f>SUM(R446:R448)</f>
        <v>0</v>
      </c>
      <c r="S445" s="88">
        <f>SUM(S446:S448)</f>
        <v>0</v>
      </c>
      <c r="T445" s="178">
        <f t="shared" si="882"/>
        <v>0</v>
      </c>
      <c r="U445" s="157"/>
      <c r="V445" s="83">
        <f>SUM(V446:V448)</f>
        <v>0</v>
      </c>
      <c r="W445" s="88">
        <f>SUM(W446:W448)</f>
        <v>0</v>
      </c>
      <c r="X445" s="177">
        <f t="shared" si="871"/>
        <v>0</v>
      </c>
      <c r="Y445" s="88">
        <f>SUM(Y446:Y448)</f>
        <v>0</v>
      </c>
      <c r="Z445" s="88">
        <f>SUM(Z446:Z448)</f>
        <v>0</v>
      </c>
      <c r="AA445" s="178">
        <f t="shared" si="883"/>
        <v>0</v>
      </c>
      <c r="AB445" s="157"/>
      <c r="AC445" s="83">
        <f>SUM(AC446:AC448)</f>
        <v>0</v>
      </c>
      <c r="AD445" s="88">
        <f>SUM(AD446:AD448)</f>
        <v>0</v>
      </c>
      <c r="AE445" s="177">
        <f t="shared" si="872"/>
        <v>0</v>
      </c>
      <c r="AF445" s="88">
        <f>SUM(AF446:AF448)</f>
        <v>0</v>
      </c>
      <c r="AG445" s="88">
        <f>SUM(AG446:AG448)</f>
        <v>0</v>
      </c>
      <c r="AH445" s="178">
        <f t="shared" si="884"/>
        <v>0</v>
      </c>
      <c r="AJ445" s="84">
        <f t="shared" ref="AJ445:AU445" si="890">SUM(AJ446:AJ448)</f>
        <v>0</v>
      </c>
      <c r="AK445" s="86">
        <f t="shared" si="890"/>
        <v>0</v>
      </c>
      <c r="AL445" s="88">
        <f t="shared" si="890"/>
        <v>0</v>
      </c>
      <c r="AM445" s="86">
        <f t="shared" si="890"/>
        <v>0</v>
      </c>
      <c r="AN445" s="88">
        <f t="shared" si="890"/>
        <v>0</v>
      </c>
      <c r="AO445" s="86">
        <f t="shared" si="890"/>
        <v>0</v>
      </c>
      <c r="AP445" s="88">
        <f t="shared" si="890"/>
        <v>0</v>
      </c>
      <c r="AQ445" s="86">
        <f t="shared" si="890"/>
        <v>0</v>
      </c>
      <c r="AR445" s="88">
        <f t="shared" si="890"/>
        <v>0</v>
      </c>
      <c r="AS445" s="86">
        <f t="shared" si="890"/>
        <v>0</v>
      </c>
      <c r="AT445" s="88">
        <f t="shared" si="890"/>
        <v>0</v>
      </c>
      <c r="AU445" s="86">
        <f t="shared" si="890"/>
        <v>0</v>
      </c>
      <c r="AV445" s="86">
        <f t="shared" si="874"/>
        <v>0</v>
      </c>
      <c r="AW445" s="93">
        <f t="shared" si="875"/>
        <v>0</v>
      </c>
      <c r="AY445" s="86">
        <f t="shared" si="876"/>
        <v>0</v>
      </c>
      <c r="AZ445" s="86">
        <f t="shared" si="877"/>
        <v>0</v>
      </c>
      <c r="BA445" s="86">
        <f t="shared" si="878"/>
        <v>0</v>
      </c>
      <c r="BB445" s="86">
        <f t="shared" si="879"/>
        <v>0</v>
      </c>
      <c r="BC445" s="86">
        <f t="shared" si="880"/>
        <v>0</v>
      </c>
      <c r="BD445" s="86">
        <f t="shared" si="881"/>
        <v>0</v>
      </c>
    </row>
    <row r="446" spans="2:56" x14ac:dyDescent="0.3">
      <c r="B446" s="169" t="s">
        <v>70</v>
      </c>
      <c r="C446" s="248"/>
      <c r="D446" s="249"/>
      <c r="E446" s="172">
        <f t="shared" si="867"/>
        <v>0</v>
      </c>
      <c r="F446" s="248"/>
      <c r="G446" s="249"/>
      <c r="H446" s="172">
        <f t="shared" si="868"/>
        <v>0</v>
      </c>
      <c r="I446" s="248"/>
      <c r="J446" s="250"/>
      <c r="K446" s="174">
        <f t="shared" si="869"/>
        <v>0</v>
      </c>
      <c r="L446" s="248"/>
      <c r="M446" s="250"/>
      <c r="N446" s="251"/>
      <c r="O446" s="248"/>
      <c r="P446" s="251"/>
      <c r="Q446" s="166">
        <f t="shared" si="870"/>
        <v>0</v>
      </c>
      <c r="R446" s="251"/>
      <c r="S446" s="251"/>
      <c r="T446" s="167">
        <f t="shared" si="882"/>
        <v>0</v>
      </c>
      <c r="U446" s="157"/>
      <c r="V446" s="248"/>
      <c r="W446" s="251"/>
      <c r="X446" s="166">
        <f t="shared" si="871"/>
        <v>0</v>
      </c>
      <c r="Y446" s="251"/>
      <c r="Z446" s="251"/>
      <c r="AA446" s="167">
        <f t="shared" si="883"/>
        <v>0</v>
      </c>
      <c r="AB446" s="157"/>
      <c r="AC446" s="248"/>
      <c r="AD446" s="251"/>
      <c r="AE446" s="166">
        <f t="shared" si="872"/>
        <v>0</v>
      </c>
      <c r="AF446" s="251"/>
      <c r="AG446" s="251"/>
      <c r="AH446" s="167">
        <f t="shared" si="884"/>
        <v>0</v>
      </c>
      <c r="AJ446" s="252"/>
      <c r="AK446" s="253"/>
      <c r="AL446" s="254"/>
      <c r="AM446" s="253"/>
      <c r="AN446" s="254"/>
      <c r="AO446" s="253"/>
      <c r="AP446" s="254"/>
      <c r="AQ446" s="253"/>
      <c r="AR446" s="254"/>
      <c r="AS446" s="253"/>
      <c r="AT446" s="254"/>
      <c r="AU446" s="253"/>
      <c r="AV446" s="163">
        <f t="shared" si="874"/>
        <v>0</v>
      </c>
      <c r="AW446" s="168">
        <f t="shared" si="875"/>
        <v>0</v>
      </c>
      <c r="AY446" s="163">
        <f t="shared" si="876"/>
        <v>0</v>
      </c>
      <c r="AZ446" s="163">
        <f t="shared" si="877"/>
        <v>0</v>
      </c>
      <c r="BA446" s="163">
        <f t="shared" si="878"/>
        <v>0</v>
      </c>
      <c r="BB446" s="163">
        <f t="shared" si="879"/>
        <v>0</v>
      </c>
      <c r="BC446" s="163">
        <f t="shared" si="880"/>
        <v>0</v>
      </c>
      <c r="BD446" s="163">
        <f t="shared" si="881"/>
        <v>0</v>
      </c>
    </row>
    <row r="447" spans="2:56" x14ac:dyDescent="0.3">
      <c r="B447" s="169" t="s">
        <v>71</v>
      </c>
      <c r="C447" s="248"/>
      <c r="D447" s="249"/>
      <c r="E447" s="172">
        <f t="shared" si="867"/>
        <v>0</v>
      </c>
      <c r="F447" s="248"/>
      <c r="G447" s="249"/>
      <c r="H447" s="172">
        <f t="shared" si="868"/>
        <v>0</v>
      </c>
      <c r="I447" s="248"/>
      <c r="J447" s="250"/>
      <c r="K447" s="174">
        <f t="shared" si="869"/>
        <v>0</v>
      </c>
      <c r="L447" s="248"/>
      <c r="M447" s="250"/>
      <c r="N447" s="251"/>
      <c r="O447" s="248"/>
      <c r="P447" s="251"/>
      <c r="Q447" s="166">
        <f t="shared" si="870"/>
        <v>0</v>
      </c>
      <c r="R447" s="251"/>
      <c r="S447" s="251"/>
      <c r="T447" s="167">
        <f t="shared" si="882"/>
        <v>0</v>
      </c>
      <c r="U447" s="157"/>
      <c r="V447" s="248"/>
      <c r="W447" s="251"/>
      <c r="X447" s="166">
        <f t="shared" si="871"/>
        <v>0</v>
      </c>
      <c r="Y447" s="251"/>
      <c r="Z447" s="251"/>
      <c r="AA447" s="167">
        <f t="shared" si="883"/>
        <v>0</v>
      </c>
      <c r="AB447" s="157"/>
      <c r="AC447" s="248"/>
      <c r="AD447" s="251"/>
      <c r="AE447" s="166">
        <f t="shared" si="872"/>
        <v>0</v>
      </c>
      <c r="AF447" s="251"/>
      <c r="AG447" s="251"/>
      <c r="AH447" s="167">
        <f t="shared" si="884"/>
        <v>0</v>
      </c>
      <c r="AJ447" s="252"/>
      <c r="AK447" s="253"/>
      <c r="AL447" s="254"/>
      <c r="AM447" s="253"/>
      <c r="AN447" s="254"/>
      <c r="AO447" s="253"/>
      <c r="AP447" s="254"/>
      <c r="AQ447" s="253"/>
      <c r="AR447" s="254"/>
      <c r="AS447" s="253"/>
      <c r="AT447" s="254"/>
      <c r="AU447" s="253"/>
      <c r="AV447" s="163">
        <f t="shared" si="874"/>
        <v>0</v>
      </c>
      <c r="AW447" s="168">
        <f t="shared" si="875"/>
        <v>0</v>
      </c>
      <c r="AY447" s="163">
        <f t="shared" si="876"/>
        <v>0</v>
      </c>
      <c r="AZ447" s="163">
        <f t="shared" si="877"/>
        <v>0</v>
      </c>
      <c r="BA447" s="163">
        <f t="shared" si="878"/>
        <v>0</v>
      </c>
      <c r="BB447" s="163">
        <f t="shared" si="879"/>
        <v>0</v>
      </c>
      <c r="BC447" s="163">
        <f t="shared" si="880"/>
        <v>0</v>
      </c>
      <c r="BD447" s="163">
        <f t="shared" si="881"/>
        <v>0</v>
      </c>
    </row>
    <row r="448" spans="2:56" x14ac:dyDescent="0.3">
      <c r="B448" s="169" t="s">
        <v>72</v>
      </c>
      <c r="C448" s="248"/>
      <c r="D448" s="249"/>
      <c r="E448" s="172">
        <f t="shared" si="867"/>
        <v>0</v>
      </c>
      <c r="F448" s="248"/>
      <c r="G448" s="249"/>
      <c r="H448" s="172">
        <f t="shared" si="868"/>
        <v>0</v>
      </c>
      <c r="I448" s="248"/>
      <c r="J448" s="250"/>
      <c r="K448" s="174">
        <f t="shared" si="869"/>
        <v>0</v>
      </c>
      <c r="L448" s="248"/>
      <c r="M448" s="250"/>
      <c r="N448" s="251"/>
      <c r="O448" s="248"/>
      <c r="P448" s="251"/>
      <c r="Q448" s="166">
        <f t="shared" si="870"/>
        <v>0</v>
      </c>
      <c r="R448" s="251"/>
      <c r="S448" s="251"/>
      <c r="T448" s="167">
        <f t="shared" si="882"/>
        <v>0</v>
      </c>
      <c r="U448" s="157"/>
      <c r="V448" s="248"/>
      <c r="W448" s="251"/>
      <c r="X448" s="166">
        <f t="shared" si="871"/>
        <v>0</v>
      </c>
      <c r="Y448" s="251"/>
      <c r="Z448" s="251"/>
      <c r="AA448" s="167">
        <f t="shared" si="883"/>
        <v>0</v>
      </c>
      <c r="AB448" s="157"/>
      <c r="AC448" s="248"/>
      <c r="AD448" s="251"/>
      <c r="AE448" s="166">
        <f t="shared" si="872"/>
        <v>0</v>
      </c>
      <c r="AF448" s="251"/>
      <c r="AG448" s="251"/>
      <c r="AH448" s="167">
        <f t="shared" si="884"/>
        <v>0</v>
      </c>
      <c r="AJ448" s="252"/>
      <c r="AK448" s="253"/>
      <c r="AL448" s="254"/>
      <c r="AM448" s="253"/>
      <c r="AN448" s="254"/>
      <c r="AO448" s="253"/>
      <c r="AP448" s="254"/>
      <c r="AQ448" s="253"/>
      <c r="AR448" s="254"/>
      <c r="AS448" s="253"/>
      <c r="AT448" s="254"/>
      <c r="AU448" s="253"/>
      <c r="AV448" s="163">
        <f t="shared" si="874"/>
        <v>0</v>
      </c>
      <c r="AW448" s="168">
        <f t="shared" si="875"/>
        <v>0</v>
      </c>
      <c r="AY448" s="163">
        <f t="shared" si="876"/>
        <v>0</v>
      </c>
      <c r="AZ448" s="163">
        <f t="shared" si="877"/>
        <v>0</v>
      </c>
      <c r="BA448" s="163">
        <f t="shared" si="878"/>
        <v>0</v>
      </c>
      <c r="BB448" s="163">
        <f t="shared" si="879"/>
        <v>0</v>
      </c>
      <c r="BC448" s="163">
        <f t="shared" si="880"/>
        <v>0</v>
      </c>
      <c r="BD448" s="163">
        <f t="shared" si="881"/>
        <v>0</v>
      </c>
    </row>
    <row r="449" spans="2:56" x14ac:dyDescent="0.3">
      <c r="B449" s="179" t="s">
        <v>73</v>
      </c>
      <c r="C449" s="83">
        <f>SUM(C450:C453)</f>
        <v>0</v>
      </c>
      <c r="D449" s="84">
        <f>SUM(D450:D453)</f>
        <v>0</v>
      </c>
      <c r="E449" s="85">
        <f t="shared" si="867"/>
        <v>0</v>
      </c>
      <c r="F449" s="83">
        <f>SUM(F450:F453)</f>
        <v>0</v>
      </c>
      <c r="G449" s="84">
        <f>SUM(G450:G453)</f>
        <v>0</v>
      </c>
      <c r="H449" s="85">
        <f t="shared" si="868"/>
        <v>0</v>
      </c>
      <c r="I449" s="83">
        <f>SUM(I450:I453)</f>
        <v>0</v>
      </c>
      <c r="J449" s="86">
        <f>SUM(J450:J453)</f>
        <v>0</v>
      </c>
      <c r="K449" s="87">
        <f t="shared" si="869"/>
        <v>0</v>
      </c>
      <c r="L449" s="83">
        <f>SUM(L450:L453)</f>
        <v>0</v>
      </c>
      <c r="M449" s="86">
        <f>SUM(M450:M453)</f>
        <v>0</v>
      </c>
      <c r="N449" s="88">
        <f>SUM(N450:N453)</f>
        <v>0</v>
      </c>
      <c r="O449" s="83">
        <f>SUM(O450:O453)</f>
        <v>0</v>
      </c>
      <c r="P449" s="88">
        <f>SUM(P450:P453)</f>
        <v>0</v>
      </c>
      <c r="Q449" s="177">
        <f t="shared" si="870"/>
        <v>0</v>
      </c>
      <c r="R449" s="88">
        <f>SUM(R450:R453)</f>
        <v>0</v>
      </c>
      <c r="S449" s="88">
        <f>SUM(S450:S453)</f>
        <v>0</v>
      </c>
      <c r="T449" s="178">
        <f t="shared" si="882"/>
        <v>0</v>
      </c>
      <c r="U449" s="157"/>
      <c r="V449" s="83">
        <f>SUM(V450:V453)</f>
        <v>0</v>
      </c>
      <c r="W449" s="88">
        <f>SUM(W450:W453)</f>
        <v>0</v>
      </c>
      <c r="X449" s="177">
        <f t="shared" si="871"/>
        <v>0</v>
      </c>
      <c r="Y449" s="88">
        <f>SUM(Y450:Y453)</f>
        <v>0</v>
      </c>
      <c r="Z449" s="88">
        <f>SUM(Z450:Z453)</f>
        <v>0</v>
      </c>
      <c r="AA449" s="178">
        <f t="shared" si="883"/>
        <v>0</v>
      </c>
      <c r="AB449" s="157"/>
      <c r="AC449" s="83">
        <f>SUM(AC450:AC453)</f>
        <v>0</v>
      </c>
      <c r="AD449" s="88">
        <f>SUM(AD450:AD453)</f>
        <v>0</v>
      </c>
      <c r="AE449" s="177">
        <f t="shared" si="872"/>
        <v>0</v>
      </c>
      <c r="AF449" s="88">
        <f>SUM(AF450:AF453)</f>
        <v>0</v>
      </c>
      <c r="AG449" s="88">
        <f>SUM(AG450:AG453)</f>
        <v>0</v>
      </c>
      <c r="AH449" s="178">
        <f t="shared" si="884"/>
        <v>0</v>
      </c>
      <c r="AJ449" s="84">
        <f t="shared" ref="AJ449:AU449" si="891">SUM(AJ450:AJ453)</f>
        <v>0</v>
      </c>
      <c r="AK449" s="86">
        <f t="shared" si="891"/>
        <v>0</v>
      </c>
      <c r="AL449" s="88">
        <f t="shared" si="891"/>
        <v>0</v>
      </c>
      <c r="AM449" s="86">
        <f t="shared" si="891"/>
        <v>0</v>
      </c>
      <c r="AN449" s="88">
        <f t="shared" si="891"/>
        <v>0</v>
      </c>
      <c r="AO449" s="86">
        <f t="shared" si="891"/>
        <v>0</v>
      </c>
      <c r="AP449" s="88">
        <f t="shared" si="891"/>
        <v>0</v>
      </c>
      <c r="AQ449" s="86">
        <f t="shared" si="891"/>
        <v>0</v>
      </c>
      <c r="AR449" s="88">
        <f t="shared" si="891"/>
        <v>0</v>
      </c>
      <c r="AS449" s="86">
        <f t="shared" si="891"/>
        <v>0</v>
      </c>
      <c r="AT449" s="88">
        <f t="shared" si="891"/>
        <v>0</v>
      </c>
      <c r="AU449" s="86">
        <f t="shared" si="891"/>
        <v>0</v>
      </c>
      <c r="AV449" s="86">
        <f t="shared" si="874"/>
        <v>0</v>
      </c>
      <c r="AW449" s="93">
        <f t="shared" si="875"/>
        <v>0</v>
      </c>
      <c r="AY449" s="86">
        <f t="shared" si="876"/>
        <v>0</v>
      </c>
      <c r="AZ449" s="86">
        <f t="shared" si="877"/>
        <v>0</v>
      </c>
      <c r="BA449" s="86">
        <f t="shared" si="878"/>
        <v>0</v>
      </c>
      <c r="BB449" s="86">
        <f t="shared" si="879"/>
        <v>0</v>
      </c>
      <c r="BC449" s="86">
        <f t="shared" si="880"/>
        <v>0</v>
      </c>
      <c r="BD449" s="86">
        <f t="shared" si="881"/>
        <v>0</v>
      </c>
    </row>
    <row r="450" spans="2:56" x14ac:dyDescent="0.3">
      <c r="B450" s="169" t="s">
        <v>74</v>
      </c>
      <c r="C450" s="248"/>
      <c r="D450" s="249"/>
      <c r="E450" s="172">
        <f t="shared" si="867"/>
        <v>0</v>
      </c>
      <c r="F450" s="248"/>
      <c r="G450" s="249"/>
      <c r="H450" s="172">
        <f t="shared" si="868"/>
        <v>0</v>
      </c>
      <c r="I450" s="248"/>
      <c r="J450" s="250"/>
      <c r="K450" s="174">
        <f t="shared" si="869"/>
        <v>0</v>
      </c>
      <c r="L450" s="248"/>
      <c r="M450" s="250"/>
      <c r="N450" s="251"/>
      <c r="O450" s="248"/>
      <c r="P450" s="251"/>
      <c r="Q450" s="166">
        <f t="shared" si="870"/>
        <v>0</v>
      </c>
      <c r="R450" s="251"/>
      <c r="S450" s="251"/>
      <c r="T450" s="167">
        <f t="shared" si="882"/>
        <v>0</v>
      </c>
      <c r="U450" s="157"/>
      <c r="V450" s="248"/>
      <c r="W450" s="251"/>
      <c r="X450" s="166">
        <f t="shared" si="871"/>
        <v>0</v>
      </c>
      <c r="Y450" s="251"/>
      <c r="Z450" s="251"/>
      <c r="AA450" s="167">
        <f t="shared" si="883"/>
        <v>0</v>
      </c>
      <c r="AB450" s="157"/>
      <c r="AC450" s="248"/>
      <c r="AD450" s="251"/>
      <c r="AE450" s="166">
        <f t="shared" si="872"/>
        <v>0</v>
      </c>
      <c r="AF450" s="251"/>
      <c r="AG450" s="251"/>
      <c r="AH450" s="167">
        <f t="shared" si="884"/>
        <v>0</v>
      </c>
      <c r="AJ450" s="252"/>
      <c r="AK450" s="253"/>
      <c r="AL450" s="254"/>
      <c r="AM450" s="253"/>
      <c r="AN450" s="254"/>
      <c r="AO450" s="253"/>
      <c r="AP450" s="254"/>
      <c r="AQ450" s="253"/>
      <c r="AR450" s="254"/>
      <c r="AS450" s="253"/>
      <c r="AT450" s="254"/>
      <c r="AU450" s="253"/>
      <c r="AV450" s="163">
        <f t="shared" si="874"/>
        <v>0</v>
      </c>
      <c r="AW450" s="168">
        <f t="shared" si="875"/>
        <v>0</v>
      </c>
      <c r="AY450" s="163">
        <f t="shared" si="876"/>
        <v>0</v>
      </c>
      <c r="AZ450" s="163">
        <f t="shared" si="877"/>
        <v>0</v>
      </c>
      <c r="BA450" s="163">
        <f t="shared" si="878"/>
        <v>0</v>
      </c>
      <c r="BB450" s="163">
        <f t="shared" si="879"/>
        <v>0</v>
      </c>
      <c r="BC450" s="163">
        <f t="shared" si="880"/>
        <v>0</v>
      </c>
      <c r="BD450" s="163">
        <f t="shared" si="881"/>
        <v>0</v>
      </c>
    </row>
    <row r="451" spans="2:56" x14ac:dyDescent="0.3">
      <c r="B451" s="169" t="s">
        <v>75</v>
      </c>
      <c r="C451" s="248"/>
      <c r="D451" s="249"/>
      <c r="E451" s="172">
        <f t="shared" si="867"/>
        <v>0</v>
      </c>
      <c r="F451" s="248"/>
      <c r="G451" s="249"/>
      <c r="H451" s="172">
        <f t="shared" si="868"/>
        <v>0</v>
      </c>
      <c r="I451" s="248"/>
      <c r="J451" s="250"/>
      <c r="K451" s="174">
        <f t="shared" si="869"/>
        <v>0</v>
      </c>
      <c r="L451" s="248"/>
      <c r="M451" s="250"/>
      <c r="N451" s="251"/>
      <c r="O451" s="248"/>
      <c r="P451" s="251"/>
      <c r="Q451" s="166">
        <f t="shared" si="870"/>
        <v>0</v>
      </c>
      <c r="R451" s="251"/>
      <c r="S451" s="251"/>
      <c r="T451" s="167">
        <f t="shared" si="882"/>
        <v>0</v>
      </c>
      <c r="U451" s="157"/>
      <c r="V451" s="248"/>
      <c r="W451" s="251"/>
      <c r="X451" s="166">
        <f t="shared" si="871"/>
        <v>0</v>
      </c>
      <c r="Y451" s="251"/>
      <c r="Z451" s="251"/>
      <c r="AA451" s="167">
        <f t="shared" si="883"/>
        <v>0</v>
      </c>
      <c r="AB451" s="157"/>
      <c r="AC451" s="248"/>
      <c r="AD451" s="251"/>
      <c r="AE451" s="166">
        <f t="shared" si="872"/>
        <v>0</v>
      </c>
      <c r="AF451" s="251"/>
      <c r="AG451" s="251"/>
      <c r="AH451" s="167">
        <f t="shared" si="884"/>
        <v>0</v>
      </c>
      <c r="AJ451" s="252"/>
      <c r="AK451" s="253"/>
      <c r="AL451" s="254"/>
      <c r="AM451" s="253"/>
      <c r="AN451" s="254"/>
      <c r="AO451" s="253"/>
      <c r="AP451" s="254"/>
      <c r="AQ451" s="253"/>
      <c r="AR451" s="254"/>
      <c r="AS451" s="253"/>
      <c r="AT451" s="254"/>
      <c r="AU451" s="253"/>
      <c r="AV451" s="163">
        <f t="shared" si="874"/>
        <v>0</v>
      </c>
      <c r="AW451" s="168">
        <f t="shared" si="875"/>
        <v>0</v>
      </c>
      <c r="AY451" s="163">
        <f t="shared" si="876"/>
        <v>0</v>
      </c>
      <c r="AZ451" s="163">
        <f t="shared" si="877"/>
        <v>0</v>
      </c>
      <c r="BA451" s="163">
        <f t="shared" si="878"/>
        <v>0</v>
      </c>
      <c r="BB451" s="163">
        <f t="shared" si="879"/>
        <v>0</v>
      </c>
      <c r="BC451" s="163">
        <f t="shared" si="880"/>
        <v>0</v>
      </c>
      <c r="BD451" s="163">
        <f t="shared" si="881"/>
        <v>0</v>
      </c>
    </row>
    <row r="452" spans="2:56" x14ac:dyDescent="0.3">
      <c r="B452" s="169" t="s">
        <v>76</v>
      </c>
      <c r="C452" s="248"/>
      <c r="D452" s="249"/>
      <c r="E452" s="172">
        <f t="shared" si="867"/>
        <v>0</v>
      </c>
      <c r="F452" s="248"/>
      <c r="G452" s="249"/>
      <c r="H452" s="172">
        <f t="shared" si="868"/>
        <v>0</v>
      </c>
      <c r="I452" s="248"/>
      <c r="J452" s="250"/>
      <c r="K452" s="174">
        <f t="shared" si="869"/>
        <v>0</v>
      </c>
      <c r="L452" s="248"/>
      <c r="M452" s="250"/>
      <c r="N452" s="251"/>
      <c r="O452" s="248"/>
      <c r="P452" s="251"/>
      <c r="Q452" s="166">
        <f t="shared" si="870"/>
        <v>0</v>
      </c>
      <c r="R452" s="251"/>
      <c r="S452" s="251"/>
      <c r="T452" s="167">
        <f t="shared" si="882"/>
        <v>0</v>
      </c>
      <c r="U452" s="157"/>
      <c r="V452" s="248"/>
      <c r="W452" s="251"/>
      <c r="X452" s="166">
        <f t="shared" si="871"/>
        <v>0</v>
      </c>
      <c r="Y452" s="251"/>
      <c r="Z452" s="251"/>
      <c r="AA452" s="167">
        <f t="shared" si="883"/>
        <v>0</v>
      </c>
      <c r="AB452" s="157"/>
      <c r="AC452" s="248"/>
      <c r="AD452" s="251"/>
      <c r="AE452" s="166">
        <f t="shared" si="872"/>
        <v>0</v>
      </c>
      <c r="AF452" s="251"/>
      <c r="AG452" s="251"/>
      <c r="AH452" s="167">
        <f t="shared" si="884"/>
        <v>0</v>
      </c>
      <c r="AJ452" s="252"/>
      <c r="AK452" s="253"/>
      <c r="AL452" s="254"/>
      <c r="AM452" s="253"/>
      <c r="AN452" s="254"/>
      <c r="AO452" s="253"/>
      <c r="AP452" s="254"/>
      <c r="AQ452" s="253"/>
      <c r="AR452" s="254"/>
      <c r="AS452" s="253"/>
      <c r="AT452" s="254"/>
      <c r="AU452" s="253"/>
      <c r="AV452" s="163">
        <f t="shared" si="874"/>
        <v>0</v>
      </c>
      <c r="AW452" s="168">
        <f t="shared" si="875"/>
        <v>0</v>
      </c>
      <c r="AY452" s="163">
        <f t="shared" si="876"/>
        <v>0</v>
      </c>
      <c r="AZ452" s="163">
        <f t="shared" si="877"/>
        <v>0</v>
      </c>
      <c r="BA452" s="163">
        <f t="shared" si="878"/>
        <v>0</v>
      </c>
      <c r="BB452" s="163">
        <f t="shared" si="879"/>
        <v>0</v>
      </c>
      <c r="BC452" s="163">
        <f t="shared" si="880"/>
        <v>0</v>
      </c>
      <c r="BD452" s="163">
        <f t="shared" si="881"/>
        <v>0</v>
      </c>
    </row>
    <row r="453" spans="2:56" x14ac:dyDescent="0.3">
      <c r="B453" s="169" t="s">
        <v>77</v>
      </c>
      <c r="C453" s="248"/>
      <c r="D453" s="249"/>
      <c r="E453" s="172">
        <f t="shared" si="867"/>
        <v>0</v>
      </c>
      <c r="F453" s="248"/>
      <c r="G453" s="249"/>
      <c r="H453" s="172">
        <f t="shared" si="868"/>
        <v>0</v>
      </c>
      <c r="I453" s="248"/>
      <c r="J453" s="250"/>
      <c r="K453" s="174">
        <f t="shared" si="869"/>
        <v>0</v>
      </c>
      <c r="L453" s="248"/>
      <c r="M453" s="250"/>
      <c r="N453" s="251"/>
      <c r="O453" s="248"/>
      <c r="P453" s="251"/>
      <c r="Q453" s="166">
        <f t="shared" si="870"/>
        <v>0</v>
      </c>
      <c r="R453" s="251"/>
      <c r="S453" s="251"/>
      <c r="T453" s="167">
        <f t="shared" si="882"/>
        <v>0</v>
      </c>
      <c r="U453" s="157"/>
      <c r="V453" s="248"/>
      <c r="W453" s="251"/>
      <c r="X453" s="166">
        <f t="shared" si="871"/>
        <v>0</v>
      </c>
      <c r="Y453" s="251"/>
      <c r="Z453" s="251"/>
      <c r="AA453" s="167">
        <f t="shared" si="883"/>
        <v>0</v>
      </c>
      <c r="AB453" s="157"/>
      <c r="AC453" s="248"/>
      <c r="AD453" s="251"/>
      <c r="AE453" s="166">
        <f t="shared" si="872"/>
        <v>0</v>
      </c>
      <c r="AF453" s="251"/>
      <c r="AG453" s="251"/>
      <c r="AH453" s="167">
        <f t="shared" si="884"/>
        <v>0</v>
      </c>
      <c r="AJ453" s="252"/>
      <c r="AK453" s="253"/>
      <c r="AL453" s="254"/>
      <c r="AM453" s="253"/>
      <c r="AN453" s="254"/>
      <c r="AO453" s="253"/>
      <c r="AP453" s="254"/>
      <c r="AQ453" s="253"/>
      <c r="AR453" s="254"/>
      <c r="AS453" s="253"/>
      <c r="AT453" s="254"/>
      <c r="AU453" s="253"/>
      <c r="AV453" s="163">
        <f t="shared" si="874"/>
        <v>0</v>
      </c>
      <c r="AW453" s="168">
        <f t="shared" si="875"/>
        <v>0</v>
      </c>
      <c r="AY453" s="163">
        <f t="shared" si="876"/>
        <v>0</v>
      </c>
      <c r="AZ453" s="163">
        <f t="shared" si="877"/>
        <v>0</v>
      </c>
      <c r="BA453" s="163">
        <f t="shared" si="878"/>
        <v>0</v>
      </c>
      <c r="BB453" s="163">
        <f t="shared" si="879"/>
        <v>0</v>
      </c>
      <c r="BC453" s="163">
        <f t="shared" si="880"/>
        <v>0</v>
      </c>
      <c r="BD453" s="163">
        <f t="shared" si="881"/>
        <v>0</v>
      </c>
    </row>
    <row r="454" spans="2:56" x14ac:dyDescent="0.3">
      <c r="B454" s="179" t="s">
        <v>78</v>
      </c>
      <c r="C454" s="83">
        <f>SUM(C455)</f>
        <v>0</v>
      </c>
      <c r="D454" s="84">
        <f>SUM(D455)</f>
        <v>0</v>
      </c>
      <c r="E454" s="85">
        <f t="shared" si="867"/>
        <v>0</v>
      </c>
      <c r="F454" s="83">
        <f>SUM(F455)</f>
        <v>0</v>
      </c>
      <c r="G454" s="84">
        <f>SUM(G455)</f>
        <v>0</v>
      </c>
      <c r="H454" s="85">
        <f t="shared" si="868"/>
        <v>0</v>
      </c>
      <c r="I454" s="83">
        <f>SUM(I455)</f>
        <v>0</v>
      </c>
      <c r="J454" s="86">
        <f>SUM(J455)</f>
        <v>0</v>
      </c>
      <c r="K454" s="87">
        <f t="shared" si="869"/>
        <v>0</v>
      </c>
      <c r="L454" s="83">
        <f>SUM(L455)</f>
        <v>0</v>
      </c>
      <c r="M454" s="86">
        <f>SUM(M455)</f>
        <v>0</v>
      </c>
      <c r="N454" s="88">
        <f>SUM(N455)</f>
        <v>0</v>
      </c>
      <c r="O454" s="83">
        <f>SUM(O455)</f>
        <v>0</v>
      </c>
      <c r="P454" s="88">
        <f>SUM(P455)</f>
        <v>0</v>
      </c>
      <c r="Q454" s="177">
        <f t="shared" si="870"/>
        <v>0</v>
      </c>
      <c r="R454" s="88">
        <f>SUM(R455)</f>
        <v>0</v>
      </c>
      <c r="S454" s="88">
        <f>SUM(S455)</f>
        <v>0</v>
      </c>
      <c r="T454" s="178">
        <f t="shared" si="882"/>
        <v>0</v>
      </c>
      <c r="U454" s="157"/>
      <c r="V454" s="83">
        <f>SUM(V455)</f>
        <v>0</v>
      </c>
      <c r="W454" s="88">
        <f>SUM(W455)</f>
        <v>0</v>
      </c>
      <c r="X454" s="177">
        <f t="shared" si="871"/>
        <v>0</v>
      </c>
      <c r="Y454" s="88">
        <f>SUM(Y455)</f>
        <v>0</v>
      </c>
      <c r="Z454" s="88">
        <f>SUM(Z455)</f>
        <v>0</v>
      </c>
      <c r="AA454" s="178">
        <f t="shared" si="883"/>
        <v>0</v>
      </c>
      <c r="AB454" s="157"/>
      <c r="AC454" s="83">
        <f>SUM(AC455)</f>
        <v>0</v>
      </c>
      <c r="AD454" s="88">
        <f>SUM(AD455)</f>
        <v>0</v>
      </c>
      <c r="AE454" s="177">
        <f t="shared" si="872"/>
        <v>0</v>
      </c>
      <c r="AF454" s="88">
        <f>SUM(AF455)</f>
        <v>0</v>
      </c>
      <c r="AG454" s="88">
        <f>SUM(AG455)</f>
        <v>0</v>
      </c>
      <c r="AH454" s="178">
        <f t="shared" si="884"/>
        <v>0</v>
      </c>
      <c r="AJ454" s="84">
        <f t="shared" ref="AJ454:AU454" si="892">SUM(AJ455)</f>
        <v>0</v>
      </c>
      <c r="AK454" s="86">
        <f t="shared" si="892"/>
        <v>0</v>
      </c>
      <c r="AL454" s="88">
        <f t="shared" si="892"/>
        <v>0</v>
      </c>
      <c r="AM454" s="86">
        <f t="shared" si="892"/>
        <v>0</v>
      </c>
      <c r="AN454" s="88">
        <f t="shared" si="892"/>
        <v>0</v>
      </c>
      <c r="AO454" s="86">
        <f t="shared" si="892"/>
        <v>0</v>
      </c>
      <c r="AP454" s="88">
        <f t="shared" si="892"/>
        <v>0</v>
      </c>
      <c r="AQ454" s="86">
        <f t="shared" si="892"/>
        <v>0</v>
      </c>
      <c r="AR454" s="88">
        <f t="shared" si="892"/>
        <v>0</v>
      </c>
      <c r="AS454" s="86">
        <f t="shared" si="892"/>
        <v>0</v>
      </c>
      <c r="AT454" s="88">
        <f t="shared" si="892"/>
        <v>0</v>
      </c>
      <c r="AU454" s="86">
        <f t="shared" si="892"/>
        <v>0</v>
      </c>
      <c r="AV454" s="86">
        <f t="shared" si="874"/>
        <v>0</v>
      </c>
      <c r="AW454" s="93">
        <f t="shared" si="875"/>
        <v>0</v>
      </c>
      <c r="AY454" s="86">
        <f t="shared" si="876"/>
        <v>0</v>
      </c>
      <c r="AZ454" s="86">
        <f t="shared" si="877"/>
        <v>0</v>
      </c>
      <c r="BA454" s="86">
        <f t="shared" si="878"/>
        <v>0</v>
      </c>
      <c r="BB454" s="86">
        <f t="shared" si="879"/>
        <v>0</v>
      </c>
      <c r="BC454" s="86">
        <f t="shared" si="880"/>
        <v>0</v>
      </c>
      <c r="BD454" s="86">
        <f t="shared" si="881"/>
        <v>0</v>
      </c>
    </row>
    <row r="455" spans="2:56" x14ac:dyDescent="0.3">
      <c r="B455" s="169" t="s">
        <v>79</v>
      </c>
      <c r="C455" s="248"/>
      <c r="D455" s="249"/>
      <c r="E455" s="172">
        <f t="shared" si="867"/>
        <v>0</v>
      </c>
      <c r="F455" s="248"/>
      <c r="G455" s="249"/>
      <c r="H455" s="172">
        <f t="shared" si="868"/>
        <v>0</v>
      </c>
      <c r="I455" s="248"/>
      <c r="J455" s="250"/>
      <c r="K455" s="174">
        <f t="shared" si="869"/>
        <v>0</v>
      </c>
      <c r="L455" s="248"/>
      <c r="M455" s="250"/>
      <c r="N455" s="251"/>
      <c r="O455" s="248"/>
      <c r="P455" s="251"/>
      <c r="Q455" s="166">
        <f t="shared" si="870"/>
        <v>0</v>
      </c>
      <c r="R455" s="251"/>
      <c r="S455" s="251"/>
      <c r="T455" s="167">
        <f t="shared" si="882"/>
        <v>0</v>
      </c>
      <c r="U455" s="157"/>
      <c r="V455" s="248"/>
      <c r="W455" s="251"/>
      <c r="X455" s="166">
        <f t="shared" si="871"/>
        <v>0</v>
      </c>
      <c r="Y455" s="251"/>
      <c r="Z455" s="251"/>
      <c r="AA455" s="167">
        <f t="shared" si="883"/>
        <v>0</v>
      </c>
      <c r="AB455" s="157"/>
      <c r="AC455" s="248"/>
      <c r="AD455" s="251"/>
      <c r="AE455" s="166">
        <f t="shared" si="872"/>
        <v>0</v>
      </c>
      <c r="AF455" s="251"/>
      <c r="AG455" s="251"/>
      <c r="AH455" s="167">
        <f t="shared" si="884"/>
        <v>0</v>
      </c>
      <c r="AJ455" s="252"/>
      <c r="AK455" s="253"/>
      <c r="AL455" s="254"/>
      <c r="AM455" s="253"/>
      <c r="AN455" s="254"/>
      <c r="AO455" s="253"/>
      <c r="AP455" s="254"/>
      <c r="AQ455" s="253"/>
      <c r="AR455" s="254"/>
      <c r="AS455" s="253"/>
      <c r="AT455" s="254"/>
      <c r="AU455" s="253"/>
      <c r="AV455" s="163">
        <f t="shared" si="874"/>
        <v>0</v>
      </c>
      <c r="AW455" s="168">
        <f t="shared" si="875"/>
        <v>0</v>
      </c>
      <c r="AY455" s="163">
        <f t="shared" si="876"/>
        <v>0</v>
      </c>
      <c r="AZ455" s="163">
        <f t="shared" si="877"/>
        <v>0</v>
      </c>
      <c r="BA455" s="163">
        <f t="shared" si="878"/>
        <v>0</v>
      </c>
      <c r="BB455" s="163">
        <f t="shared" si="879"/>
        <v>0</v>
      </c>
      <c r="BC455" s="163">
        <f t="shared" si="880"/>
        <v>0</v>
      </c>
      <c r="BD455" s="163">
        <f t="shared" si="881"/>
        <v>0</v>
      </c>
    </row>
    <row r="456" spans="2:56" x14ac:dyDescent="0.3">
      <c r="B456" s="179" t="s">
        <v>80</v>
      </c>
      <c r="C456" s="83">
        <f>SUM(C457)</f>
        <v>0</v>
      </c>
      <c r="D456" s="84">
        <f>SUM(D457)</f>
        <v>0</v>
      </c>
      <c r="E456" s="85">
        <f t="shared" si="867"/>
        <v>0</v>
      </c>
      <c r="F456" s="83">
        <f>SUM(F457)</f>
        <v>0</v>
      </c>
      <c r="G456" s="84">
        <f>SUM(G457)</f>
        <v>0</v>
      </c>
      <c r="H456" s="85">
        <f t="shared" si="868"/>
        <v>0</v>
      </c>
      <c r="I456" s="83">
        <f>SUM(I457)</f>
        <v>0</v>
      </c>
      <c r="J456" s="86">
        <f>SUM(J457)</f>
        <v>0</v>
      </c>
      <c r="K456" s="87">
        <f t="shared" si="869"/>
        <v>0</v>
      </c>
      <c r="L456" s="83">
        <f>SUM(L457)</f>
        <v>0</v>
      </c>
      <c r="M456" s="86">
        <f>SUM(M457)</f>
        <v>0</v>
      </c>
      <c r="N456" s="88">
        <f>SUM(N457)</f>
        <v>0</v>
      </c>
      <c r="O456" s="83">
        <f>SUM(O457)</f>
        <v>0</v>
      </c>
      <c r="P456" s="88">
        <f>SUM(P457)</f>
        <v>0</v>
      </c>
      <c r="Q456" s="177">
        <f t="shared" si="870"/>
        <v>0</v>
      </c>
      <c r="R456" s="88">
        <f>SUM(R457)</f>
        <v>0</v>
      </c>
      <c r="S456" s="88">
        <f>SUM(S457)</f>
        <v>0</v>
      </c>
      <c r="T456" s="178">
        <f t="shared" si="882"/>
        <v>0</v>
      </c>
      <c r="U456" s="157"/>
      <c r="V456" s="83">
        <f>SUM(V457)</f>
        <v>0</v>
      </c>
      <c r="W456" s="88">
        <f>SUM(W457)</f>
        <v>0</v>
      </c>
      <c r="X456" s="177">
        <f t="shared" si="871"/>
        <v>0</v>
      </c>
      <c r="Y456" s="88">
        <f>SUM(Y457)</f>
        <v>0</v>
      </c>
      <c r="Z456" s="88">
        <f>SUM(Z457)</f>
        <v>0</v>
      </c>
      <c r="AA456" s="178">
        <f t="shared" si="883"/>
        <v>0</v>
      </c>
      <c r="AB456" s="157"/>
      <c r="AC456" s="83">
        <f>SUM(AC457)</f>
        <v>0</v>
      </c>
      <c r="AD456" s="88">
        <f>SUM(AD457)</f>
        <v>0</v>
      </c>
      <c r="AE456" s="177">
        <f t="shared" si="872"/>
        <v>0</v>
      </c>
      <c r="AF456" s="88">
        <f>SUM(AF457)</f>
        <v>0</v>
      </c>
      <c r="AG456" s="88">
        <f>SUM(AG457)</f>
        <v>0</v>
      </c>
      <c r="AH456" s="178">
        <f t="shared" si="884"/>
        <v>0</v>
      </c>
      <c r="AJ456" s="84">
        <f t="shared" ref="AJ456:AU456" si="893">SUM(AJ457)</f>
        <v>0</v>
      </c>
      <c r="AK456" s="86">
        <f t="shared" si="893"/>
        <v>0</v>
      </c>
      <c r="AL456" s="88">
        <f t="shared" si="893"/>
        <v>0</v>
      </c>
      <c r="AM456" s="86">
        <f t="shared" si="893"/>
        <v>0</v>
      </c>
      <c r="AN456" s="88">
        <f t="shared" si="893"/>
        <v>0</v>
      </c>
      <c r="AO456" s="86">
        <f t="shared" si="893"/>
        <v>0</v>
      </c>
      <c r="AP456" s="88">
        <f t="shared" si="893"/>
        <v>0</v>
      </c>
      <c r="AQ456" s="86">
        <f t="shared" si="893"/>
        <v>0</v>
      </c>
      <c r="AR456" s="88">
        <f t="shared" si="893"/>
        <v>0</v>
      </c>
      <c r="AS456" s="86">
        <f t="shared" si="893"/>
        <v>0</v>
      </c>
      <c r="AT456" s="88">
        <f t="shared" si="893"/>
        <v>0</v>
      </c>
      <c r="AU456" s="86">
        <f t="shared" si="893"/>
        <v>0</v>
      </c>
      <c r="AV456" s="86">
        <f t="shared" si="874"/>
        <v>0</v>
      </c>
      <c r="AW456" s="93">
        <f t="shared" si="875"/>
        <v>0</v>
      </c>
      <c r="AY456" s="86">
        <f t="shared" si="876"/>
        <v>0</v>
      </c>
      <c r="AZ456" s="86">
        <f t="shared" si="877"/>
        <v>0</v>
      </c>
      <c r="BA456" s="86">
        <f t="shared" si="878"/>
        <v>0</v>
      </c>
      <c r="BB456" s="86">
        <f t="shared" si="879"/>
        <v>0</v>
      </c>
      <c r="BC456" s="86">
        <f t="shared" si="880"/>
        <v>0</v>
      </c>
      <c r="BD456" s="86">
        <f t="shared" si="881"/>
        <v>0</v>
      </c>
    </row>
    <row r="457" spans="2:56" x14ac:dyDescent="0.3">
      <c r="B457" s="169" t="s">
        <v>80</v>
      </c>
      <c r="C457" s="248"/>
      <c r="D457" s="249"/>
      <c r="E457" s="172">
        <f t="shared" si="867"/>
        <v>0</v>
      </c>
      <c r="F457" s="248"/>
      <c r="G457" s="249"/>
      <c r="H457" s="172">
        <f t="shared" si="868"/>
        <v>0</v>
      </c>
      <c r="I457" s="248"/>
      <c r="J457" s="250"/>
      <c r="K457" s="174">
        <f t="shared" si="869"/>
        <v>0</v>
      </c>
      <c r="L457" s="248"/>
      <c r="M457" s="250"/>
      <c r="N457" s="251"/>
      <c r="O457" s="248"/>
      <c r="P457" s="251"/>
      <c r="Q457" s="166">
        <f t="shared" si="870"/>
        <v>0</v>
      </c>
      <c r="R457" s="251"/>
      <c r="S457" s="251"/>
      <c r="T457" s="167">
        <f t="shared" si="882"/>
        <v>0</v>
      </c>
      <c r="U457" s="157"/>
      <c r="V457" s="248"/>
      <c r="W457" s="251"/>
      <c r="X457" s="166">
        <f t="shared" si="871"/>
        <v>0</v>
      </c>
      <c r="Y457" s="251"/>
      <c r="Z457" s="251"/>
      <c r="AA457" s="167">
        <f t="shared" si="883"/>
        <v>0</v>
      </c>
      <c r="AB457" s="157"/>
      <c r="AC457" s="248"/>
      <c r="AD457" s="251"/>
      <c r="AE457" s="166">
        <f t="shared" si="872"/>
        <v>0</v>
      </c>
      <c r="AF457" s="251"/>
      <c r="AG457" s="251"/>
      <c r="AH457" s="167">
        <f t="shared" si="884"/>
        <v>0</v>
      </c>
      <c r="AJ457" s="252"/>
      <c r="AK457" s="253"/>
      <c r="AL457" s="254"/>
      <c r="AM457" s="253"/>
      <c r="AN457" s="254"/>
      <c r="AO457" s="253"/>
      <c r="AP457" s="254"/>
      <c r="AQ457" s="253"/>
      <c r="AR457" s="254"/>
      <c r="AS457" s="253"/>
      <c r="AT457" s="254"/>
      <c r="AU457" s="253"/>
      <c r="AV457" s="163">
        <f t="shared" si="874"/>
        <v>0</v>
      </c>
      <c r="AW457" s="168">
        <f t="shared" si="875"/>
        <v>0</v>
      </c>
      <c r="AY457" s="163">
        <f t="shared" si="876"/>
        <v>0</v>
      </c>
      <c r="AZ457" s="163">
        <f t="shared" si="877"/>
        <v>0</v>
      </c>
      <c r="BA457" s="163">
        <f t="shared" si="878"/>
        <v>0</v>
      </c>
      <c r="BB457" s="163">
        <f t="shared" si="879"/>
        <v>0</v>
      </c>
      <c r="BC457" s="163">
        <f t="shared" si="880"/>
        <v>0</v>
      </c>
      <c r="BD457" s="163">
        <f t="shared" si="881"/>
        <v>0</v>
      </c>
    </row>
    <row r="458" spans="2:56" x14ac:dyDescent="0.3">
      <c r="B458" s="179" t="s">
        <v>81</v>
      </c>
      <c r="C458" s="83">
        <f>SUM(C459)</f>
        <v>0</v>
      </c>
      <c r="D458" s="84">
        <f>SUM(D459)</f>
        <v>0</v>
      </c>
      <c r="E458" s="85">
        <f t="shared" si="867"/>
        <v>0</v>
      </c>
      <c r="F458" s="83">
        <f>SUM(F459)</f>
        <v>0</v>
      </c>
      <c r="G458" s="84">
        <f>SUM(G459)</f>
        <v>0</v>
      </c>
      <c r="H458" s="85">
        <f t="shared" si="868"/>
        <v>0</v>
      </c>
      <c r="I458" s="83">
        <f>SUM(I459)</f>
        <v>0</v>
      </c>
      <c r="J458" s="86">
        <f>SUM(J459)</f>
        <v>0</v>
      </c>
      <c r="K458" s="87">
        <f t="shared" si="869"/>
        <v>0</v>
      </c>
      <c r="L458" s="83">
        <f>SUM(L459)</f>
        <v>0</v>
      </c>
      <c r="M458" s="86">
        <f>SUM(M459)</f>
        <v>600000</v>
      </c>
      <c r="N458" s="88">
        <f>SUM(N459)</f>
        <v>0</v>
      </c>
      <c r="O458" s="83">
        <f>SUM(O459)</f>
        <v>0</v>
      </c>
      <c r="P458" s="88">
        <f>SUM(P459)</f>
        <v>0</v>
      </c>
      <c r="Q458" s="177">
        <f t="shared" si="870"/>
        <v>0</v>
      </c>
      <c r="R458" s="88">
        <f>SUM(R459)</f>
        <v>0</v>
      </c>
      <c r="S458" s="88">
        <f>SUM(S459)</f>
        <v>0</v>
      </c>
      <c r="T458" s="178">
        <f t="shared" si="882"/>
        <v>0</v>
      </c>
      <c r="U458" s="157"/>
      <c r="V458" s="83">
        <f>SUM(V459)</f>
        <v>0</v>
      </c>
      <c r="W458" s="88">
        <f>SUM(W459)</f>
        <v>0</v>
      </c>
      <c r="X458" s="177">
        <f t="shared" si="871"/>
        <v>0</v>
      </c>
      <c r="Y458" s="88">
        <f>SUM(Y459)</f>
        <v>0</v>
      </c>
      <c r="Z458" s="88">
        <f>SUM(Z459)</f>
        <v>0</v>
      </c>
      <c r="AA458" s="178">
        <f t="shared" si="883"/>
        <v>0</v>
      </c>
      <c r="AB458" s="157"/>
      <c r="AC458" s="83">
        <f>SUM(AC459)</f>
        <v>0</v>
      </c>
      <c r="AD458" s="88">
        <f>SUM(AD459)</f>
        <v>0</v>
      </c>
      <c r="AE458" s="177">
        <f t="shared" si="872"/>
        <v>0</v>
      </c>
      <c r="AF458" s="88">
        <f>SUM(AF459)</f>
        <v>0</v>
      </c>
      <c r="AG458" s="88">
        <f>SUM(AG459)</f>
        <v>0</v>
      </c>
      <c r="AH458" s="178">
        <f t="shared" si="884"/>
        <v>0</v>
      </c>
      <c r="AJ458" s="84">
        <f t="shared" ref="AJ458:AU458" si="894">SUM(AJ459)</f>
        <v>0</v>
      </c>
      <c r="AK458" s="86">
        <f t="shared" si="894"/>
        <v>0</v>
      </c>
      <c r="AL458" s="88">
        <f t="shared" si="894"/>
        <v>0</v>
      </c>
      <c r="AM458" s="86">
        <f t="shared" si="894"/>
        <v>0</v>
      </c>
      <c r="AN458" s="88">
        <f t="shared" si="894"/>
        <v>0</v>
      </c>
      <c r="AO458" s="86">
        <f t="shared" si="894"/>
        <v>0</v>
      </c>
      <c r="AP458" s="88">
        <f t="shared" si="894"/>
        <v>0</v>
      </c>
      <c r="AQ458" s="86">
        <f t="shared" si="894"/>
        <v>0</v>
      </c>
      <c r="AR458" s="88">
        <f t="shared" si="894"/>
        <v>0</v>
      </c>
      <c r="AS458" s="86">
        <f t="shared" si="894"/>
        <v>0</v>
      </c>
      <c r="AT458" s="88">
        <f t="shared" si="894"/>
        <v>0</v>
      </c>
      <c r="AU458" s="86">
        <f t="shared" si="894"/>
        <v>0</v>
      </c>
      <c r="AV458" s="86">
        <f t="shared" si="874"/>
        <v>0</v>
      </c>
      <c r="AW458" s="93">
        <f t="shared" si="875"/>
        <v>0</v>
      </c>
      <c r="AY458" s="86">
        <f t="shared" si="876"/>
        <v>0</v>
      </c>
      <c r="AZ458" s="86">
        <f t="shared" si="877"/>
        <v>0</v>
      </c>
      <c r="BA458" s="86">
        <f t="shared" si="878"/>
        <v>0</v>
      </c>
      <c r="BB458" s="86">
        <f t="shared" si="879"/>
        <v>0</v>
      </c>
      <c r="BC458" s="86">
        <f t="shared" si="880"/>
        <v>0</v>
      </c>
      <c r="BD458" s="86">
        <f t="shared" si="881"/>
        <v>0</v>
      </c>
    </row>
    <row r="459" spans="2:56" x14ac:dyDescent="0.3">
      <c r="B459" s="169" t="s">
        <v>81</v>
      </c>
      <c r="C459" s="248"/>
      <c r="D459" s="249"/>
      <c r="E459" s="172">
        <f t="shared" si="867"/>
        <v>0</v>
      </c>
      <c r="F459" s="248"/>
      <c r="G459" s="249"/>
      <c r="H459" s="172">
        <f t="shared" si="868"/>
        <v>0</v>
      </c>
      <c r="I459" s="248"/>
      <c r="J459" s="250"/>
      <c r="K459" s="174">
        <f t="shared" si="869"/>
        <v>0</v>
      </c>
      <c r="L459" s="248"/>
      <c r="M459" s="250">
        <v>600000</v>
      </c>
      <c r="N459" s="251"/>
      <c r="O459" s="248"/>
      <c r="P459" s="251"/>
      <c r="Q459" s="166">
        <f t="shared" si="870"/>
        <v>0</v>
      </c>
      <c r="R459" s="251"/>
      <c r="S459" s="251"/>
      <c r="T459" s="167">
        <f t="shared" si="882"/>
        <v>0</v>
      </c>
      <c r="U459" s="157"/>
      <c r="V459" s="248"/>
      <c r="W459" s="251"/>
      <c r="X459" s="166">
        <f t="shared" si="871"/>
        <v>0</v>
      </c>
      <c r="Y459" s="251"/>
      <c r="Z459" s="251"/>
      <c r="AA459" s="167">
        <f t="shared" si="883"/>
        <v>0</v>
      </c>
      <c r="AB459" s="157"/>
      <c r="AC459" s="248"/>
      <c r="AD459" s="251"/>
      <c r="AE459" s="166">
        <f t="shared" si="872"/>
        <v>0</v>
      </c>
      <c r="AF459" s="251"/>
      <c r="AG459" s="251"/>
      <c r="AH459" s="167">
        <f t="shared" si="884"/>
        <v>0</v>
      </c>
      <c r="AJ459" s="252"/>
      <c r="AK459" s="253"/>
      <c r="AL459" s="254"/>
      <c r="AM459" s="253"/>
      <c r="AN459" s="254"/>
      <c r="AO459" s="253"/>
      <c r="AP459" s="254"/>
      <c r="AQ459" s="253"/>
      <c r="AR459" s="254"/>
      <c r="AS459" s="253"/>
      <c r="AT459" s="254"/>
      <c r="AU459" s="253"/>
      <c r="AV459" s="163">
        <f t="shared" si="874"/>
        <v>0</v>
      </c>
      <c r="AW459" s="168">
        <f t="shared" si="875"/>
        <v>0</v>
      </c>
      <c r="AY459" s="163">
        <f t="shared" si="876"/>
        <v>0</v>
      </c>
      <c r="AZ459" s="163">
        <f t="shared" si="877"/>
        <v>0</v>
      </c>
      <c r="BA459" s="163">
        <f t="shared" si="878"/>
        <v>0</v>
      </c>
      <c r="BB459" s="163">
        <f t="shared" si="879"/>
        <v>0</v>
      </c>
      <c r="BC459" s="163">
        <f t="shared" si="880"/>
        <v>0</v>
      </c>
      <c r="BD459" s="163">
        <f t="shared" si="881"/>
        <v>0</v>
      </c>
    </row>
    <row r="460" spans="2:56" x14ac:dyDescent="0.3">
      <c r="B460" s="179" t="s">
        <v>82</v>
      </c>
      <c r="C460" s="83">
        <f>SUM(C461:C466)</f>
        <v>0</v>
      </c>
      <c r="D460" s="84">
        <f>SUM(D461:D466)</f>
        <v>0</v>
      </c>
      <c r="E460" s="85">
        <f t="shared" si="867"/>
        <v>0</v>
      </c>
      <c r="F460" s="83">
        <f>SUM(F461:F466)</f>
        <v>0</v>
      </c>
      <c r="G460" s="84">
        <f>SUM(G461:G466)</f>
        <v>0</v>
      </c>
      <c r="H460" s="85">
        <f t="shared" si="868"/>
        <v>0</v>
      </c>
      <c r="I460" s="83">
        <f>SUM(I461:I466)</f>
        <v>0</v>
      </c>
      <c r="J460" s="86">
        <f>SUM(J461:J466)</f>
        <v>0</v>
      </c>
      <c r="K460" s="87">
        <f t="shared" si="869"/>
        <v>0</v>
      </c>
      <c r="L460" s="83">
        <f>SUM(L461:L466)</f>
        <v>0</v>
      </c>
      <c r="M460" s="86">
        <f>SUM(M461:M466)</f>
        <v>0</v>
      </c>
      <c r="N460" s="88">
        <f>SUM(N461:N466)</f>
        <v>0</v>
      </c>
      <c r="O460" s="83">
        <f>SUM(O461:O466)</f>
        <v>0</v>
      </c>
      <c r="P460" s="88">
        <f>SUM(P461:P466)</f>
        <v>0</v>
      </c>
      <c r="Q460" s="177">
        <f t="shared" si="870"/>
        <v>0</v>
      </c>
      <c r="R460" s="88">
        <f>SUM(R461:R466)</f>
        <v>0</v>
      </c>
      <c r="S460" s="88">
        <f>SUM(S461:S466)</f>
        <v>0</v>
      </c>
      <c r="T460" s="178">
        <f t="shared" si="882"/>
        <v>0</v>
      </c>
      <c r="U460" s="157"/>
      <c r="V460" s="83">
        <f>SUM(V461:V466)</f>
        <v>0</v>
      </c>
      <c r="W460" s="88">
        <f>SUM(W461:W466)</f>
        <v>0</v>
      </c>
      <c r="X460" s="177">
        <f t="shared" si="871"/>
        <v>0</v>
      </c>
      <c r="Y460" s="88">
        <f>SUM(Y461:Y466)</f>
        <v>0</v>
      </c>
      <c r="Z460" s="88">
        <f>SUM(Z461:Z466)</f>
        <v>0</v>
      </c>
      <c r="AA460" s="178">
        <f t="shared" si="883"/>
        <v>0</v>
      </c>
      <c r="AB460" s="157"/>
      <c r="AC460" s="83">
        <f>SUM(AC461:AC466)</f>
        <v>0</v>
      </c>
      <c r="AD460" s="88">
        <f>SUM(AD461:AD466)</f>
        <v>0</v>
      </c>
      <c r="AE460" s="177">
        <f t="shared" si="872"/>
        <v>0</v>
      </c>
      <c r="AF460" s="88">
        <f>SUM(AF461:AF466)</f>
        <v>0</v>
      </c>
      <c r="AG460" s="88">
        <f>SUM(AG461:AG466)</f>
        <v>0</v>
      </c>
      <c r="AH460" s="178">
        <f t="shared" si="884"/>
        <v>0</v>
      </c>
      <c r="AJ460" s="84">
        <f t="shared" ref="AJ460:AU460" si="895">SUM(AJ461:AJ466)</f>
        <v>0</v>
      </c>
      <c r="AK460" s="86">
        <f t="shared" si="895"/>
        <v>0</v>
      </c>
      <c r="AL460" s="88">
        <f t="shared" si="895"/>
        <v>0</v>
      </c>
      <c r="AM460" s="86">
        <f t="shared" si="895"/>
        <v>0</v>
      </c>
      <c r="AN460" s="88">
        <f t="shared" si="895"/>
        <v>0</v>
      </c>
      <c r="AO460" s="86">
        <f t="shared" si="895"/>
        <v>0</v>
      </c>
      <c r="AP460" s="88">
        <f t="shared" si="895"/>
        <v>0</v>
      </c>
      <c r="AQ460" s="86">
        <f t="shared" si="895"/>
        <v>0</v>
      </c>
      <c r="AR460" s="88">
        <f t="shared" si="895"/>
        <v>0</v>
      </c>
      <c r="AS460" s="86">
        <f t="shared" si="895"/>
        <v>0</v>
      </c>
      <c r="AT460" s="88">
        <f t="shared" si="895"/>
        <v>0</v>
      </c>
      <c r="AU460" s="86">
        <f t="shared" si="895"/>
        <v>0</v>
      </c>
      <c r="AV460" s="86">
        <f t="shared" si="874"/>
        <v>0</v>
      </c>
      <c r="AW460" s="93">
        <f t="shared" si="875"/>
        <v>0</v>
      </c>
      <c r="AY460" s="86">
        <f t="shared" si="876"/>
        <v>0</v>
      </c>
      <c r="AZ460" s="86">
        <f t="shared" si="877"/>
        <v>0</v>
      </c>
      <c r="BA460" s="86">
        <f t="shared" si="878"/>
        <v>0</v>
      </c>
      <c r="BB460" s="86">
        <f t="shared" si="879"/>
        <v>0</v>
      </c>
      <c r="BC460" s="86">
        <f t="shared" si="880"/>
        <v>0</v>
      </c>
      <c r="BD460" s="86">
        <f t="shared" si="881"/>
        <v>0</v>
      </c>
    </row>
    <row r="461" spans="2:56" x14ac:dyDescent="0.3">
      <c r="B461" s="169" t="s">
        <v>83</v>
      </c>
      <c r="C461" s="248"/>
      <c r="D461" s="249"/>
      <c r="E461" s="172">
        <f t="shared" si="867"/>
        <v>0</v>
      </c>
      <c r="F461" s="248"/>
      <c r="G461" s="249"/>
      <c r="H461" s="172">
        <f t="shared" si="868"/>
        <v>0</v>
      </c>
      <c r="I461" s="248"/>
      <c r="J461" s="250"/>
      <c r="K461" s="174">
        <f t="shared" si="869"/>
        <v>0</v>
      </c>
      <c r="L461" s="248"/>
      <c r="M461" s="250"/>
      <c r="N461" s="251"/>
      <c r="O461" s="248"/>
      <c r="P461" s="251"/>
      <c r="Q461" s="166">
        <f t="shared" si="870"/>
        <v>0</v>
      </c>
      <c r="R461" s="251"/>
      <c r="S461" s="251"/>
      <c r="T461" s="167">
        <f t="shared" si="882"/>
        <v>0</v>
      </c>
      <c r="U461" s="157"/>
      <c r="V461" s="248"/>
      <c r="W461" s="251"/>
      <c r="X461" s="166">
        <f t="shared" si="871"/>
        <v>0</v>
      </c>
      <c r="Y461" s="251"/>
      <c r="Z461" s="251"/>
      <c r="AA461" s="167">
        <f t="shared" si="883"/>
        <v>0</v>
      </c>
      <c r="AB461" s="157"/>
      <c r="AC461" s="248"/>
      <c r="AD461" s="251"/>
      <c r="AE461" s="166">
        <f t="shared" si="872"/>
        <v>0</v>
      </c>
      <c r="AF461" s="251"/>
      <c r="AG461" s="251"/>
      <c r="AH461" s="167">
        <f t="shared" si="884"/>
        <v>0</v>
      </c>
      <c r="AJ461" s="252"/>
      <c r="AK461" s="253"/>
      <c r="AL461" s="254"/>
      <c r="AM461" s="253"/>
      <c r="AN461" s="254"/>
      <c r="AO461" s="253"/>
      <c r="AP461" s="254"/>
      <c r="AQ461" s="253"/>
      <c r="AR461" s="254"/>
      <c r="AS461" s="253"/>
      <c r="AT461" s="254"/>
      <c r="AU461" s="253"/>
      <c r="AV461" s="163">
        <f t="shared" si="874"/>
        <v>0</v>
      </c>
      <c r="AW461" s="168">
        <f t="shared" si="875"/>
        <v>0</v>
      </c>
      <c r="AY461" s="163">
        <f t="shared" si="876"/>
        <v>0</v>
      </c>
      <c r="AZ461" s="163">
        <f t="shared" si="877"/>
        <v>0</v>
      </c>
      <c r="BA461" s="163">
        <f t="shared" si="878"/>
        <v>0</v>
      </c>
      <c r="BB461" s="163">
        <f t="shared" si="879"/>
        <v>0</v>
      </c>
      <c r="BC461" s="163">
        <f t="shared" si="880"/>
        <v>0</v>
      </c>
      <c r="BD461" s="163">
        <f t="shared" si="881"/>
        <v>0</v>
      </c>
    </row>
    <row r="462" spans="2:56" x14ac:dyDescent="0.3">
      <c r="B462" s="169" t="s">
        <v>84</v>
      </c>
      <c r="C462" s="248"/>
      <c r="D462" s="249"/>
      <c r="E462" s="172">
        <f t="shared" si="867"/>
        <v>0</v>
      </c>
      <c r="F462" s="248"/>
      <c r="G462" s="249"/>
      <c r="H462" s="172">
        <f t="shared" si="868"/>
        <v>0</v>
      </c>
      <c r="I462" s="248"/>
      <c r="J462" s="250"/>
      <c r="K462" s="174">
        <f t="shared" si="869"/>
        <v>0</v>
      </c>
      <c r="L462" s="248"/>
      <c r="M462" s="250"/>
      <c r="N462" s="251"/>
      <c r="O462" s="248"/>
      <c r="P462" s="251"/>
      <c r="Q462" s="166">
        <f t="shared" si="870"/>
        <v>0</v>
      </c>
      <c r="R462" s="251"/>
      <c r="S462" s="251"/>
      <c r="T462" s="167">
        <f t="shared" si="882"/>
        <v>0</v>
      </c>
      <c r="U462" s="157"/>
      <c r="V462" s="248"/>
      <c r="W462" s="251"/>
      <c r="X462" s="166">
        <f t="shared" si="871"/>
        <v>0</v>
      </c>
      <c r="Y462" s="251"/>
      <c r="Z462" s="251"/>
      <c r="AA462" s="167">
        <f t="shared" si="883"/>
        <v>0</v>
      </c>
      <c r="AB462" s="157"/>
      <c r="AC462" s="248"/>
      <c r="AD462" s="251"/>
      <c r="AE462" s="166">
        <f t="shared" si="872"/>
        <v>0</v>
      </c>
      <c r="AF462" s="251"/>
      <c r="AG462" s="251"/>
      <c r="AH462" s="167">
        <f t="shared" si="884"/>
        <v>0</v>
      </c>
      <c r="AJ462" s="252"/>
      <c r="AK462" s="253"/>
      <c r="AL462" s="254"/>
      <c r="AM462" s="253"/>
      <c r="AN462" s="254"/>
      <c r="AO462" s="253"/>
      <c r="AP462" s="254"/>
      <c r="AQ462" s="253"/>
      <c r="AR462" s="254"/>
      <c r="AS462" s="253"/>
      <c r="AT462" s="254"/>
      <c r="AU462" s="253"/>
      <c r="AV462" s="163">
        <f t="shared" si="874"/>
        <v>0</v>
      </c>
      <c r="AW462" s="168">
        <f t="shared" si="875"/>
        <v>0</v>
      </c>
      <c r="AY462" s="163">
        <f t="shared" si="876"/>
        <v>0</v>
      </c>
      <c r="AZ462" s="163">
        <f t="shared" si="877"/>
        <v>0</v>
      </c>
      <c r="BA462" s="163">
        <f t="shared" si="878"/>
        <v>0</v>
      </c>
      <c r="BB462" s="163">
        <f t="shared" si="879"/>
        <v>0</v>
      </c>
      <c r="BC462" s="163">
        <f t="shared" si="880"/>
        <v>0</v>
      </c>
      <c r="BD462" s="163">
        <f t="shared" si="881"/>
        <v>0</v>
      </c>
    </row>
    <row r="463" spans="2:56" x14ac:dyDescent="0.3">
      <c r="B463" s="169" t="s">
        <v>85</v>
      </c>
      <c r="C463" s="248"/>
      <c r="D463" s="249"/>
      <c r="E463" s="172">
        <f t="shared" si="867"/>
        <v>0</v>
      </c>
      <c r="F463" s="248"/>
      <c r="G463" s="249"/>
      <c r="H463" s="172">
        <f t="shared" si="868"/>
        <v>0</v>
      </c>
      <c r="I463" s="248"/>
      <c r="J463" s="250"/>
      <c r="K463" s="174">
        <f t="shared" si="869"/>
        <v>0</v>
      </c>
      <c r="L463" s="248"/>
      <c r="M463" s="250"/>
      <c r="N463" s="251"/>
      <c r="O463" s="248"/>
      <c r="P463" s="251"/>
      <c r="Q463" s="166">
        <f t="shared" si="870"/>
        <v>0</v>
      </c>
      <c r="R463" s="251"/>
      <c r="S463" s="251"/>
      <c r="T463" s="167">
        <f t="shared" si="882"/>
        <v>0</v>
      </c>
      <c r="U463" s="157"/>
      <c r="V463" s="248"/>
      <c r="W463" s="251"/>
      <c r="X463" s="166">
        <f t="shared" si="871"/>
        <v>0</v>
      </c>
      <c r="Y463" s="251"/>
      <c r="Z463" s="251"/>
      <c r="AA463" s="167">
        <f t="shared" si="883"/>
        <v>0</v>
      </c>
      <c r="AB463" s="157"/>
      <c r="AC463" s="248"/>
      <c r="AD463" s="251"/>
      <c r="AE463" s="166">
        <f t="shared" si="872"/>
        <v>0</v>
      </c>
      <c r="AF463" s="251"/>
      <c r="AG463" s="251"/>
      <c r="AH463" s="167">
        <f t="shared" si="884"/>
        <v>0</v>
      </c>
      <c r="AJ463" s="252"/>
      <c r="AK463" s="253"/>
      <c r="AL463" s="254"/>
      <c r="AM463" s="253"/>
      <c r="AN463" s="254"/>
      <c r="AO463" s="253"/>
      <c r="AP463" s="254"/>
      <c r="AQ463" s="253"/>
      <c r="AR463" s="254"/>
      <c r="AS463" s="253"/>
      <c r="AT463" s="254"/>
      <c r="AU463" s="253"/>
      <c r="AV463" s="163">
        <f t="shared" si="874"/>
        <v>0</v>
      </c>
      <c r="AW463" s="168">
        <f t="shared" si="875"/>
        <v>0</v>
      </c>
      <c r="AY463" s="163">
        <f t="shared" si="876"/>
        <v>0</v>
      </c>
      <c r="AZ463" s="163">
        <f t="shared" si="877"/>
        <v>0</v>
      </c>
      <c r="BA463" s="163">
        <f t="shared" si="878"/>
        <v>0</v>
      </c>
      <c r="BB463" s="163">
        <f t="shared" si="879"/>
        <v>0</v>
      </c>
      <c r="BC463" s="163">
        <f t="shared" si="880"/>
        <v>0</v>
      </c>
      <c r="BD463" s="163">
        <f t="shared" si="881"/>
        <v>0</v>
      </c>
    </row>
    <row r="464" spans="2:56" x14ac:dyDescent="0.3">
      <c r="B464" s="169" t="s">
        <v>86</v>
      </c>
      <c r="C464" s="248"/>
      <c r="D464" s="249"/>
      <c r="E464" s="172">
        <f t="shared" si="867"/>
        <v>0</v>
      </c>
      <c r="F464" s="248"/>
      <c r="G464" s="249"/>
      <c r="H464" s="172">
        <f t="shared" si="868"/>
        <v>0</v>
      </c>
      <c r="I464" s="248"/>
      <c r="J464" s="250"/>
      <c r="K464" s="174">
        <f t="shared" si="869"/>
        <v>0</v>
      </c>
      <c r="L464" s="248"/>
      <c r="M464" s="250"/>
      <c r="N464" s="251"/>
      <c r="O464" s="248"/>
      <c r="P464" s="251"/>
      <c r="Q464" s="166">
        <f t="shared" si="870"/>
        <v>0</v>
      </c>
      <c r="R464" s="251"/>
      <c r="S464" s="251"/>
      <c r="T464" s="167">
        <f t="shared" si="882"/>
        <v>0</v>
      </c>
      <c r="U464" s="157"/>
      <c r="V464" s="248"/>
      <c r="W464" s="251"/>
      <c r="X464" s="166">
        <f t="shared" si="871"/>
        <v>0</v>
      </c>
      <c r="Y464" s="251"/>
      <c r="Z464" s="251"/>
      <c r="AA464" s="167">
        <f t="shared" si="883"/>
        <v>0</v>
      </c>
      <c r="AB464" s="157"/>
      <c r="AC464" s="248"/>
      <c r="AD464" s="251"/>
      <c r="AE464" s="166">
        <f t="shared" si="872"/>
        <v>0</v>
      </c>
      <c r="AF464" s="251"/>
      <c r="AG464" s="251"/>
      <c r="AH464" s="167">
        <f t="shared" si="884"/>
        <v>0</v>
      </c>
      <c r="AJ464" s="252"/>
      <c r="AK464" s="253"/>
      <c r="AL464" s="254"/>
      <c r="AM464" s="253"/>
      <c r="AN464" s="254"/>
      <c r="AO464" s="253"/>
      <c r="AP464" s="254"/>
      <c r="AQ464" s="253"/>
      <c r="AR464" s="254"/>
      <c r="AS464" s="253"/>
      <c r="AT464" s="254"/>
      <c r="AU464" s="253"/>
      <c r="AV464" s="163">
        <f t="shared" si="874"/>
        <v>0</v>
      </c>
      <c r="AW464" s="168">
        <f t="shared" si="875"/>
        <v>0</v>
      </c>
      <c r="AY464" s="163">
        <f t="shared" si="876"/>
        <v>0</v>
      </c>
      <c r="AZ464" s="163">
        <f t="shared" si="877"/>
        <v>0</v>
      </c>
      <c r="BA464" s="163">
        <f t="shared" si="878"/>
        <v>0</v>
      </c>
      <c r="BB464" s="163">
        <f t="shared" si="879"/>
        <v>0</v>
      </c>
      <c r="BC464" s="163">
        <f t="shared" si="880"/>
        <v>0</v>
      </c>
      <c r="BD464" s="163">
        <f t="shared" si="881"/>
        <v>0</v>
      </c>
    </row>
    <row r="465" spans="2:56" x14ac:dyDescent="0.3">
      <c r="B465" s="169" t="s">
        <v>87</v>
      </c>
      <c r="C465" s="248"/>
      <c r="D465" s="249"/>
      <c r="E465" s="172">
        <f t="shared" si="867"/>
        <v>0</v>
      </c>
      <c r="F465" s="248"/>
      <c r="G465" s="249"/>
      <c r="H465" s="172">
        <f t="shared" si="868"/>
        <v>0</v>
      </c>
      <c r="I465" s="248"/>
      <c r="J465" s="250"/>
      <c r="K465" s="174">
        <f t="shared" si="869"/>
        <v>0</v>
      </c>
      <c r="L465" s="248"/>
      <c r="M465" s="250"/>
      <c r="N465" s="251"/>
      <c r="O465" s="248"/>
      <c r="P465" s="251"/>
      <c r="Q465" s="166">
        <f t="shared" si="870"/>
        <v>0</v>
      </c>
      <c r="R465" s="251"/>
      <c r="S465" s="251"/>
      <c r="T465" s="167">
        <f t="shared" si="882"/>
        <v>0</v>
      </c>
      <c r="U465" s="157"/>
      <c r="V465" s="248"/>
      <c r="W465" s="251"/>
      <c r="X465" s="166">
        <f t="shared" si="871"/>
        <v>0</v>
      </c>
      <c r="Y465" s="251"/>
      <c r="Z465" s="251"/>
      <c r="AA465" s="167">
        <f t="shared" si="883"/>
        <v>0</v>
      </c>
      <c r="AB465" s="157"/>
      <c r="AC465" s="248"/>
      <c r="AD465" s="251"/>
      <c r="AE465" s="166">
        <f t="shared" si="872"/>
        <v>0</v>
      </c>
      <c r="AF465" s="251"/>
      <c r="AG465" s="251"/>
      <c r="AH465" s="167">
        <f t="shared" si="884"/>
        <v>0</v>
      </c>
      <c r="AJ465" s="252"/>
      <c r="AK465" s="253"/>
      <c r="AL465" s="254"/>
      <c r="AM465" s="253"/>
      <c r="AN465" s="254"/>
      <c r="AO465" s="253"/>
      <c r="AP465" s="254"/>
      <c r="AQ465" s="253"/>
      <c r="AR465" s="254"/>
      <c r="AS465" s="253"/>
      <c r="AT465" s="254"/>
      <c r="AU465" s="253"/>
      <c r="AV465" s="163">
        <f t="shared" si="874"/>
        <v>0</v>
      </c>
      <c r="AW465" s="168">
        <f t="shared" si="875"/>
        <v>0</v>
      </c>
      <c r="AY465" s="163">
        <f t="shared" si="876"/>
        <v>0</v>
      </c>
      <c r="AZ465" s="163">
        <f t="shared" si="877"/>
        <v>0</v>
      </c>
      <c r="BA465" s="163">
        <f t="shared" si="878"/>
        <v>0</v>
      </c>
      <c r="BB465" s="163">
        <f t="shared" si="879"/>
        <v>0</v>
      </c>
      <c r="BC465" s="163">
        <f t="shared" si="880"/>
        <v>0</v>
      </c>
      <c r="BD465" s="163">
        <f t="shared" si="881"/>
        <v>0</v>
      </c>
    </row>
    <row r="466" spans="2:56" x14ac:dyDescent="0.3">
      <c r="B466" s="169" t="s">
        <v>88</v>
      </c>
      <c r="C466" s="248"/>
      <c r="D466" s="249"/>
      <c r="E466" s="172">
        <f t="shared" si="867"/>
        <v>0</v>
      </c>
      <c r="F466" s="248"/>
      <c r="G466" s="249"/>
      <c r="H466" s="172">
        <f t="shared" si="868"/>
        <v>0</v>
      </c>
      <c r="I466" s="248"/>
      <c r="J466" s="250"/>
      <c r="K466" s="174">
        <f t="shared" si="869"/>
        <v>0</v>
      </c>
      <c r="L466" s="248"/>
      <c r="M466" s="250"/>
      <c r="N466" s="251"/>
      <c r="O466" s="248"/>
      <c r="P466" s="251"/>
      <c r="Q466" s="166">
        <f t="shared" si="870"/>
        <v>0</v>
      </c>
      <c r="R466" s="251"/>
      <c r="S466" s="251"/>
      <c r="T466" s="167">
        <f t="shared" si="882"/>
        <v>0</v>
      </c>
      <c r="U466" s="157"/>
      <c r="V466" s="248"/>
      <c r="W466" s="251"/>
      <c r="X466" s="166">
        <f t="shared" si="871"/>
        <v>0</v>
      </c>
      <c r="Y466" s="251"/>
      <c r="Z466" s="251"/>
      <c r="AA466" s="167">
        <f t="shared" si="883"/>
        <v>0</v>
      </c>
      <c r="AB466" s="157"/>
      <c r="AC466" s="248"/>
      <c r="AD466" s="251"/>
      <c r="AE466" s="166">
        <f t="shared" si="872"/>
        <v>0</v>
      </c>
      <c r="AF466" s="251"/>
      <c r="AG466" s="251"/>
      <c r="AH466" s="167">
        <f t="shared" si="884"/>
        <v>0</v>
      </c>
      <c r="AJ466" s="252"/>
      <c r="AK466" s="253"/>
      <c r="AL466" s="254"/>
      <c r="AM466" s="253"/>
      <c r="AN466" s="254"/>
      <c r="AO466" s="253"/>
      <c r="AP466" s="254"/>
      <c r="AQ466" s="253"/>
      <c r="AR466" s="254"/>
      <c r="AS466" s="253"/>
      <c r="AT466" s="254"/>
      <c r="AU466" s="253"/>
      <c r="AV466" s="163">
        <f t="shared" si="874"/>
        <v>0</v>
      </c>
      <c r="AW466" s="168">
        <f t="shared" si="875"/>
        <v>0</v>
      </c>
      <c r="AY466" s="163">
        <f t="shared" si="876"/>
        <v>0</v>
      </c>
      <c r="AZ466" s="163">
        <f t="shared" si="877"/>
        <v>0</v>
      </c>
      <c r="BA466" s="163">
        <f t="shared" si="878"/>
        <v>0</v>
      </c>
      <c r="BB466" s="163">
        <f t="shared" si="879"/>
        <v>0</v>
      </c>
      <c r="BC466" s="163">
        <f t="shared" si="880"/>
        <v>0</v>
      </c>
      <c r="BD466" s="163">
        <f t="shared" si="881"/>
        <v>0</v>
      </c>
    </row>
    <row r="467" spans="2:56" x14ac:dyDescent="0.3">
      <c r="B467" s="179" t="s">
        <v>89</v>
      </c>
      <c r="C467" s="83">
        <f>SUM(C468:C473)</f>
        <v>0</v>
      </c>
      <c r="D467" s="84">
        <f>SUM(D468:D473)</f>
        <v>0</v>
      </c>
      <c r="E467" s="85">
        <f t="shared" si="867"/>
        <v>0</v>
      </c>
      <c r="F467" s="83">
        <f>SUM(F468:F473)</f>
        <v>0</v>
      </c>
      <c r="G467" s="84">
        <f>SUM(G468:G473)</f>
        <v>0</v>
      </c>
      <c r="H467" s="85">
        <f t="shared" si="868"/>
        <v>0</v>
      </c>
      <c r="I467" s="83">
        <f>SUM(I468:I473)</f>
        <v>0</v>
      </c>
      <c r="J467" s="86">
        <f>SUM(J468:J473)</f>
        <v>0</v>
      </c>
      <c r="K467" s="87">
        <f t="shared" si="869"/>
        <v>0</v>
      </c>
      <c r="L467" s="83">
        <f>SUM(L468:L473)</f>
        <v>0</v>
      </c>
      <c r="M467" s="86">
        <f>SUM(M468:M473)</f>
        <v>0</v>
      </c>
      <c r="N467" s="88">
        <f>SUM(N468:N473)</f>
        <v>0</v>
      </c>
      <c r="O467" s="83">
        <f>SUM(O468:O473)</f>
        <v>0</v>
      </c>
      <c r="P467" s="88">
        <f>SUM(P468:P473)</f>
        <v>0</v>
      </c>
      <c r="Q467" s="177">
        <f t="shared" si="870"/>
        <v>0</v>
      </c>
      <c r="R467" s="88">
        <f>SUM(R468:R473)</f>
        <v>0</v>
      </c>
      <c r="S467" s="88">
        <f>SUM(S468:S473)</f>
        <v>0</v>
      </c>
      <c r="T467" s="178">
        <f t="shared" si="882"/>
        <v>0</v>
      </c>
      <c r="U467" s="157"/>
      <c r="V467" s="83">
        <f>SUM(V468:V473)</f>
        <v>0</v>
      </c>
      <c r="W467" s="88">
        <f>SUM(W468:W473)</f>
        <v>0</v>
      </c>
      <c r="X467" s="177">
        <f t="shared" si="871"/>
        <v>0</v>
      </c>
      <c r="Y467" s="88">
        <f>SUM(Y468:Y473)</f>
        <v>0</v>
      </c>
      <c r="Z467" s="88">
        <f>SUM(Z468:Z473)</f>
        <v>0</v>
      </c>
      <c r="AA467" s="178">
        <f t="shared" si="883"/>
        <v>0</v>
      </c>
      <c r="AB467" s="157"/>
      <c r="AC467" s="83">
        <f>SUM(AC468:AC473)</f>
        <v>0</v>
      </c>
      <c r="AD467" s="88">
        <f>SUM(AD468:AD473)</f>
        <v>0</v>
      </c>
      <c r="AE467" s="177">
        <f t="shared" si="872"/>
        <v>0</v>
      </c>
      <c r="AF467" s="88">
        <f>SUM(AF468:AF473)</f>
        <v>0</v>
      </c>
      <c r="AG467" s="88">
        <f>SUM(AG468:AG473)</f>
        <v>0</v>
      </c>
      <c r="AH467" s="178">
        <f t="shared" si="884"/>
        <v>0</v>
      </c>
      <c r="AJ467" s="84">
        <f t="shared" ref="AJ467:AU467" si="896">SUM(AJ468:AJ473)</f>
        <v>0</v>
      </c>
      <c r="AK467" s="86">
        <f t="shared" si="896"/>
        <v>0</v>
      </c>
      <c r="AL467" s="88">
        <f t="shared" si="896"/>
        <v>0</v>
      </c>
      <c r="AM467" s="86">
        <f t="shared" si="896"/>
        <v>0</v>
      </c>
      <c r="AN467" s="88">
        <f t="shared" si="896"/>
        <v>0</v>
      </c>
      <c r="AO467" s="86">
        <f t="shared" si="896"/>
        <v>0</v>
      </c>
      <c r="AP467" s="88">
        <f t="shared" si="896"/>
        <v>0</v>
      </c>
      <c r="AQ467" s="86">
        <f t="shared" si="896"/>
        <v>0</v>
      </c>
      <c r="AR467" s="88">
        <f t="shared" si="896"/>
        <v>0</v>
      </c>
      <c r="AS467" s="86">
        <f t="shared" si="896"/>
        <v>0</v>
      </c>
      <c r="AT467" s="88">
        <f t="shared" si="896"/>
        <v>0</v>
      </c>
      <c r="AU467" s="86">
        <f t="shared" si="896"/>
        <v>0</v>
      </c>
      <c r="AV467" s="86">
        <f t="shared" si="874"/>
        <v>0</v>
      </c>
      <c r="AW467" s="93">
        <f t="shared" si="875"/>
        <v>0</v>
      </c>
      <c r="AY467" s="86">
        <f t="shared" si="876"/>
        <v>0</v>
      </c>
      <c r="AZ467" s="86">
        <f t="shared" si="877"/>
        <v>0</v>
      </c>
      <c r="BA467" s="86">
        <f t="shared" si="878"/>
        <v>0</v>
      </c>
      <c r="BB467" s="86">
        <f t="shared" si="879"/>
        <v>0</v>
      </c>
      <c r="BC467" s="86">
        <f t="shared" si="880"/>
        <v>0</v>
      </c>
      <c r="BD467" s="86">
        <f t="shared" si="881"/>
        <v>0</v>
      </c>
    </row>
    <row r="468" spans="2:56" x14ac:dyDescent="0.3">
      <c r="B468" s="169" t="s">
        <v>90</v>
      </c>
      <c r="C468" s="248"/>
      <c r="D468" s="249"/>
      <c r="E468" s="172">
        <f t="shared" si="867"/>
        <v>0</v>
      </c>
      <c r="F468" s="248"/>
      <c r="G468" s="249"/>
      <c r="H468" s="172">
        <f t="shared" si="868"/>
        <v>0</v>
      </c>
      <c r="I468" s="248"/>
      <c r="J468" s="250"/>
      <c r="K468" s="174">
        <f t="shared" si="869"/>
        <v>0</v>
      </c>
      <c r="L468" s="248"/>
      <c r="M468" s="250"/>
      <c r="N468" s="251"/>
      <c r="O468" s="248"/>
      <c r="P468" s="251"/>
      <c r="Q468" s="166">
        <f t="shared" si="870"/>
        <v>0</v>
      </c>
      <c r="R468" s="251"/>
      <c r="S468" s="251"/>
      <c r="T468" s="167">
        <f t="shared" si="882"/>
        <v>0</v>
      </c>
      <c r="U468" s="157"/>
      <c r="V468" s="248"/>
      <c r="W468" s="251"/>
      <c r="X468" s="166">
        <f t="shared" si="871"/>
        <v>0</v>
      </c>
      <c r="Y468" s="251"/>
      <c r="Z468" s="251"/>
      <c r="AA468" s="167">
        <f t="shared" si="883"/>
        <v>0</v>
      </c>
      <c r="AB468" s="157"/>
      <c r="AC468" s="248"/>
      <c r="AD468" s="251"/>
      <c r="AE468" s="166">
        <f t="shared" si="872"/>
        <v>0</v>
      </c>
      <c r="AF468" s="251"/>
      <c r="AG468" s="251"/>
      <c r="AH468" s="167">
        <f t="shared" si="884"/>
        <v>0</v>
      </c>
      <c r="AJ468" s="252"/>
      <c r="AK468" s="253"/>
      <c r="AL468" s="254"/>
      <c r="AM468" s="253"/>
      <c r="AN468" s="254"/>
      <c r="AO468" s="253"/>
      <c r="AP468" s="254"/>
      <c r="AQ468" s="253"/>
      <c r="AR468" s="254"/>
      <c r="AS468" s="253"/>
      <c r="AT468" s="254"/>
      <c r="AU468" s="253"/>
      <c r="AV468" s="163">
        <f t="shared" si="874"/>
        <v>0</v>
      </c>
      <c r="AW468" s="168">
        <f t="shared" si="875"/>
        <v>0</v>
      </c>
      <c r="AY468" s="163">
        <f t="shared" si="876"/>
        <v>0</v>
      </c>
      <c r="AZ468" s="163">
        <f t="shared" si="877"/>
        <v>0</v>
      </c>
      <c r="BA468" s="163">
        <f t="shared" si="878"/>
        <v>0</v>
      </c>
      <c r="BB468" s="163">
        <f t="shared" si="879"/>
        <v>0</v>
      </c>
      <c r="BC468" s="163">
        <f t="shared" si="880"/>
        <v>0</v>
      </c>
      <c r="BD468" s="163">
        <f t="shared" si="881"/>
        <v>0</v>
      </c>
    </row>
    <row r="469" spans="2:56" x14ac:dyDescent="0.3">
      <c r="B469" s="169" t="s">
        <v>91</v>
      </c>
      <c r="C469" s="248"/>
      <c r="D469" s="249"/>
      <c r="E469" s="172">
        <f t="shared" si="867"/>
        <v>0</v>
      </c>
      <c r="F469" s="248"/>
      <c r="G469" s="249"/>
      <c r="H469" s="172">
        <f t="shared" si="868"/>
        <v>0</v>
      </c>
      <c r="I469" s="248"/>
      <c r="J469" s="250"/>
      <c r="K469" s="174">
        <f t="shared" si="869"/>
        <v>0</v>
      </c>
      <c r="L469" s="248"/>
      <c r="M469" s="250"/>
      <c r="N469" s="251"/>
      <c r="O469" s="248"/>
      <c r="P469" s="251"/>
      <c r="Q469" s="166">
        <f t="shared" si="870"/>
        <v>0</v>
      </c>
      <c r="R469" s="251"/>
      <c r="S469" s="251"/>
      <c r="T469" s="167">
        <f t="shared" si="882"/>
        <v>0</v>
      </c>
      <c r="U469" s="157"/>
      <c r="V469" s="248"/>
      <c r="W469" s="251"/>
      <c r="X469" s="166">
        <f t="shared" si="871"/>
        <v>0</v>
      </c>
      <c r="Y469" s="251"/>
      <c r="Z469" s="251"/>
      <c r="AA469" s="167">
        <f t="shared" si="883"/>
        <v>0</v>
      </c>
      <c r="AB469" s="157"/>
      <c r="AC469" s="248"/>
      <c r="AD469" s="251"/>
      <c r="AE469" s="166">
        <f t="shared" si="872"/>
        <v>0</v>
      </c>
      <c r="AF469" s="251"/>
      <c r="AG469" s="251"/>
      <c r="AH469" s="167">
        <f t="shared" si="884"/>
        <v>0</v>
      </c>
      <c r="AJ469" s="252"/>
      <c r="AK469" s="253"/>
      <c r="AL469" s="254"/>
      <c r="AM469" s="253"/>
      <c r="AN469" s="254"/>
      <c r="AO469" s="253"/>
      <c r="AP469" s="254"/>
      <c r="AQ469" s="253"/>
      <c r="AR469" s="254"/>
      <c r="AS469" s="253"/>
      <c r="AT469" s="254"/>
      <c r="AU469" s="253"/>
      <c r="AV469" s="163">
        <f t="shared" si="874"/>
        <v>0</v>
      </c>
      <c r="AW469" s="168">
        <f t="shared" si="875"/>
        <v>0</v>
      </c>
      <c r="AY469" s="163">
        <f t="shared" si="876"/>
        <v>0</v>
      </c>
      <c r="AZ469" s="163">
        <f t="shared" si="877"/>
        <v>0</v>
      </c>
      <c r="BA469" s="163">
        <f t="shared" si="878"/>
        <v>0</v>
      </c>
      <c r="BB469" s="163">
        <f t="shared" si="879"/>
        <v>0</v>
      </c>
      <c r="BC469" s="163">
        <f t="shared" si="880"/>
        <v>0</v>
      </c>
      <c r="BD469" s="163">
        <f t="shared" si="881"/>
        <v>0</v>
      </c>
    </row>
    <row r="470" spans="2:56" x14ac:dyDescent="0.3">
      <c r="B470" s="169" t="s">
        <v>92</v>
      </c>
      <c r="C470" s="248"/>
      <c r="D470" s="249"/>
      <c r="E470" s="172">
        <f t="shared" si="867"/>
        <v>0</v>
      </c>
      <c r="F470" s="248"/>
      <c r="G470" s="249"/>
      <c r="H470" s="172">
        <f t="shared" si="868"/>
        <v>0</v>
      </c>
      <c r="I470" s="248"/>
      <c r="J470" s="250"/>
      <c r="K470" s="174">
        <f t="shared" si="869"/>
        <v>0</v>
      </c>
      <c r="L470" s="248"/>
      <c r="M470" s="250"/>
      <c r="N470" s="251"/>
      <c r="O470" s="248"/>
      <c r="P470" s="251"/>
      <c r="Q470" s="166">
        <f t="shared" si="870"/>
        <v>0</v>
      </c>
      <c r="R470" s="251"/>
      <c r="S470" s="251"/>
      <c r="T470" s="167">
        <f t="shared" si="882"/>
        <v>0</v>
      </c>
      <c r="U470" s="157"/>
      <c r="V470" s="248"/>
      <c r="W470" s="251"/>
      <c r="X470" s="166">
        <f t="shared" si="871"/>
        <v>0</v>
      </c>
      <c r="Y470" s="251"/>
      <c r="Z470" s="251"/>
      <c r="AA470" s="167">
        <f t="shared" si="883"/>
        <v>0</v>
      </c>
      <c r="AB470" s="157"/>
      <c r="AC470" s="248"/>
      <c r="AD470" s="251"/>
      <c r="AE470" s="166">
        <f t="shared" si="872"/>
        <v>0</v>
      </c>
      <c r="AF470" s="251"/>
      <c r="AG470" s="251"/>
      <c r="AH470" s="167">
        <f t="shared" si="884"/>
        <v>0</v>
      </c>
      <c r="AJ470" s="252"/>
      <c r="AK470" s="253"/>
      <c r="AL470" s="254"/>
      <c r="AM470" s="253"/>
      <c r="AN470" s="254"/>
      <c r="AO470" s="253"/>
      <c r="AP470" s="254"/>
      <c r="AQ470" s="253"/>
      <c r="AR470" s="254"/>
      <c r="AS470" s="253"/>
      <c r="AT470" s="254"/>
      <c r="AU470" s="253"/>
      <c r="AV470" s="163">
        <f t="shared" si="874"/>
        <v>0</v>
      </c>
      <c r="AW470" s="168">
        <f t="shared" si="875"/>
        <v>0</v>
      </c>
      <c r="AY470" s="163">
        <f t="shared" si="876"/>
        <v>0</v>
      </c>
      <c r="AZ470" s="163">
        <f t="shared" si="877"/>
        <v>0</v>
      </c>
      <c r="BA470" s="163">
        <f t="shared" si="878"/>
        <v>0</v>
      </c>
      <c r="BB470" s="163">
        <f t="shared" si="879"/>
        <v>0</v>
      </c>
      <c r="BC470" s="163">
        <f t="shared" si="880"/>
        <v>0</v>
      </c>
      <c r="BD470" s="163">
        <f t="shared" si="881"/>
        <v>0</v>
      </c>
    </row>
    <row r="471" spans="2:56" x14ac:dyDescent="0.3">
      <c r="B471" s="169" t="s">
        <v>93</v>
      </c>
      <c r="C471" s="248"/>
      <c r="D471" s="249"/>
      <c r="E471" s="172">
        <f t="shared" si="867"/>
        <v>0</v>
      </c>
      <c r="F471" s="248"/>
      <c r="G471" s="249"/>
      <c r="H471" s="172">
        <f t="shared" si="868"/>
        <v>0</v>
      </c>
      <c r="I471" s="248"/>
      <c r="J471" s="250"/>
      <c r="K471" s="174">
        <f t="shared" si="869"/>
        <v>0</v>
      </c>
      <c r="L471" s="248"/>
      <c r="M471" s="250"/>
      <c r="N471" s="251"/>
      <c r="O471" s="248"/>
      <c r="P471" s="251"/>
      <c r="Q471" s="166">
        <f t="shared" si="870"/>
        <v>0</v>
      </c>
      <c r="R471" s="251"/>
      <c r="S471" s="251"/>
      <c r="T471" s="167">
        <f t="shared" si="882"/>
        <v>0</v>
      </c>
      <c r="U471" s="157"/>
      <c r="V471" s="248"/>
      <c r="W471" s="251"/>
      <c r="X471" s="166">
        <f t="shared" si="871"/>
        <v>0</v>
      </c>
      <c r="Y471" s="251"/>
      <c r="Z471" s="251"/>
      <c r="AA471" s="167">
        <f t="shared" si="883"/>
        <v>0</v>
      </c>
      <c r="AB471" s="157"/>
      <c r="AC471" s="248"/>
      <c r="AD471" s="251"/>
      <c r="AE471" s="166">
        <f t="shared" si="872"/>
        <v>0</v>
      </c>
      <c r="AF471" s="251"/>
      <c r="AG471" s="251"/>
      <c r="AH471" s="167">
        <f t="shared" si="884"/>
        <v>0</v>
      </c>
      <c r="AJ471" s="252"/>
      <c r="AK471" s="253"/>
      <c r="AL471" s="254"/>
      <c r="AM471" s="253"/>
      <c r="AN471" s="254"/>
      <c r="AO471" s="253"/>
      <c r="AP471" s="254"/>
      <c r="AQ471" s="253"/>
      <c r="AR471" s="254"/>
      <c r="AS471" s="253"/>
      <c r="AT471" s="254"/>
      <c r="AU471" s="253"/>
      <c r="AV471" s="163">
        <f t="shared" si="874"/>
        <v>0</v>
      </c>
      <c r="AW471" s="168">
        <f t="shared" si="875"/>
        <v>0</v>
      </c>
      <c r="AY471" s="163">
        <f t="shared" si="876"/>
        <v>0</v>
      </c>
      <c r="AZ471" s="163">
        <f t="shared" si="877"/>
        <v>0</v>
      </c>
      <c r="BA471" s="163">
        <f t="shared" si="878"/>
        <v>0</v>
      </c>
      <c r="BB471" s="163">
        <f t="shared" si="879"/>
        <v>0</v>
      </c>
      <c r="BC471" s="163">
        <f t="shared" si="880"/>
        <v>0</v>
      </c>
      <c r="BD471" s="163">
        <f t="shared" si="881"/>
        <v>0</v>
      </c>
    </row>
    <row r="472" spans="2:56" x14ac:dyDescent="0.3">
      <c r="B472" s="169" t="s">
        <v>94</v>
      </c>
      <c r="C472" s="248"/>
      <c r="D472" s="249"/>
      <c r="E472" s="172">
        <f t="shared" si="867"/>
        <v>0</v>
      </c>
      <c r="F472" s="248"/>
      <c r="G472" s="249"/>
      <c r="H472" s="172">
        <f t="shared" si="868"/>
        <v>0</v>
      </c>
      <c r="I472" s="248"/>
      <c r="J472" s="250"/>
      <c r="K472" s="174">
        <f t="shared" si="869"/>
        <v>0</v>
      </c>
      <c r="L472" s="248"/>
      <c r="M472" s="250"/>
      <c r="N472" s="251"/>
      <c r="O472" s="248"/>
      <c r="P472" s="251"/>
      <c r="Q472" s="166">
        <f t="shared" si="870"/>
        <v>0</v>
      </c>
      <c r="R472" s="251"/>
      <c r="S472" s="251"/>
      <c r="T472" s="167">
        <f t="shared" si="882"/>
        <v>0</v>
      </c>
      <c r="U472" s="157"/>
      <c r="V472" s="248"/>
      <c r="W472" s="251"/>
      <c r="X472" s="166">
        <f t="shared" si="871"/>
        <v>0</v>
      </c>
      <c r="Y472" s="251"/>
      <c r="Z472" s="251"/>
      <c r="AA472" s="167">
        <f t="shared" si="883"/>
        <v>0</v>
      </c>
      <c r="AB472" s="157"/>
      <c r="AC472" s="248"/>
      <c r="AD472" s="251"/>
      <c r="AE472" s="166">
        <f t="shared" si="872"/>
        <v>0</v>
      </c>
      <c r="AF472" s="251"/>
      <c r="AG472" s="251"/>
      <c r="AH472" s="167">
        <f t="shared" si="884"/>
        <v>0</v>
      </c>
      <c r="AJ472" s="252"/>
      <c r="AK472" s="253"/>
      <c r="AL472" s="254"/>
      <c r="AM472" s="253"/>
      <c r="AN472" s="254"/>
      <c r="AO472" s="253"/>
      <c r="AP472" s="254"/>
      <c r="AQ472" s="253"/>
      <c r="AR472" s="254"/>
      <c r="AS472" s="253"/>
      <c r="AT472" s="254"/>
      <c r="AU472" s="253"/>
      <c r="AV472" s="163">
        <f t="shared" si="874"/>
        <v>0</v>
      </c>
      <c r="AW472" s="168">
        <f t="shared" si="875"/>
        <v>0</v>
      </c>
      <c r="AY472" s="163">
        <f t="shared" si="876"/>
        <v>0</v>
      </c>
      <c r="AZ472" s="163">
        <f t="shared" si="877"/>
        <v>0</v>
      </c>
      <c r="BA472" s="163">
        <f t="shared" si="878"/>
        <v>0</v>
      </c>
      <c r="BB472" s="163">
        <f t="shared" si="879"/>
        <v>0</v>
      </c>
      <c r="BC472" s="163">
        <f t="shared" si="880"/>
        <v>0</v>
      </c>
      <c r="BD472" s="163">
        <f t="shared" si="881"/>
        <v>0</v>
      </c>
    </row>
    <row r="473" spans="2:56" x14ac:dyDescent="0.3">
      <c r="B473" s="169" t="s">
        <v>95</v>
      </c>
      <c r="C473" s="248"/>
      <c r="D473" s="249"/>
      <c r="E473" s="172">
        <f t="shared" si="867"/>
        <v>0</v>
      </c>
      <c r="F473" s="248"/>
      <c r="G473" s="249"/>
      <c r="H473" s="172">
        <f t="shared" si="868"/>
        <v>0</v>
      </c>
      <c r="I473" s="248"/>
      <c r="J473" s="250"/>
      <c r="K473" s="174">
        <f t="shared" si="869"/>
        <v>0</v>
      </c>
      <c r="L473" s="248"/>
      <c r="M473" s="250"/>
      <c r="N473" s="251"/>
      <c r="O473" s="248"/>
      <c r="P473" s="251"/>
      <c r="Q473" s="166">
        <f t="shared" si="870"/>
        <v>0</v>
      </c>
      <c r="R473" s="251"/>
      <c r="S473" s="251"/>
      <c r="T473" s="167">
        <f t="shared" si="882"/>
        <v>0</v>
      </c>
      <c r="U473" s="157"/>
      <c r="V473" s="248"/>
      <c r="W473" s="251"/>
      <c r="X473" s="166">
        <f t="shared" si="871"/>
        <v>0</v>
      </c>
      <c r="Y473" s="251"/>
      <c r="Z473" s="251"/>
      <c r="AA473" s="167">
        <f t="shared" si="883"/>
        <v>0</v>
      </c>
      <c r="AB473" s="157"/>
      <c r="AC473" s="248"/>
      <c r="AD473" s="251"/>
      <c r="AE473" s="166">
        <f t="shared" si="872"/>
        <v>0</v>
      </c>
      <c r="AF473" s="251"/>
      <c r="AG473" s="251"/>
      <c r="AH473" s="167">
        <f t="shared" si="884"/>
        <v>0</v>
      </c>
      <c r="AJ473" s="252"/>
      <c r="AK473" s="253"/>
      <c r="AL473" s="254"/>
      <c r="AM473" s="253"/>
      <c r="AN473" s="254"/>
      <c r="AO473" s="253"/>
      <c r="AP473" s="254"/>
      <c r="AQ473" s="253"/>
      <c r="AR473" s="254"/>
      <c r="AS473" s="253"/>
      <c r="AT473" s="254"/>
      <c r="AU473" s="253"/>
      <c r="AV473" s="163">
        <f t="shared" si="874"/>
        <v>0</v>
      </c>
      <c r="AW473" s="168">
        <f t="shared" si="875"/>
        <v>0</v>
      </c>
      <c r="AY473" s="163">
        <f t="shared" si="876"/>
        <v>0</v>
      </c>
      <c r="AZ473" s="163">
        <f t="shared" si="877"/>
        <v>0</v>
      </c>
      <c r="BA473" s="163">
        <f t="shared" si="878"/>
        <v>0</v>
      </c>
      <c r="BB473" s="163">
        <f t="shared" si="879"/>
        <v>0</v>
      </c>
      <c r="BC473" s="163">
        <f t="shared" si="880"/>
        <v>0</v>
      </c>
      <c r="BD473" s="163">
        <f t="shared" si="881"/>
        <v>0</v>
      </c>
    </row>
    <row r="474" spans="2:56" x14ac:dyDescent="0.3">
      <c r="B474" s="179" t="s">
        <v>96</v>
      </c>
      <c r="C474" s="83">
        <f>SUM(C475:C478)</f>
        <v>0</v>
      </c>
      <c r="D474" s="84">
        <f>SUM(D475:D478)</f>
        <v>0</v>
      </c>
      <c r="E474" s="85">
        <f t="shared" si="867"/>
        <v>0</v>
      </c>
      <c r="F474" s="83">
        <f>SUM(F475:F478)</f>
        <v>0</v>
      </c>
      <c r="G474" s="84">
        <f>SUM(G475:G478)</f>
        <v>0</v>
      </c>
      <c r="H474" s="85">
        <f t="shared" si="868"/>
        <v>0</v>
      </c>
      <c r="I474" s="83">
        <f>SUM(I475:I478)</f>
        <v>0</v>
      </c>
      <c r="J474" s="86">
        <f>SUM(J475:J478)</f>
        <v>0</v>
      </c>
      <c r="K474" s="87">
        <f t="shared" si="869"/>
        <v>0</v>
      </c>
      <c r="L474" s="83">
        <f>SUM(L475:L478)</f>
        <v>0</v>
      </c>
      <c r="M474" s="86">
        <f>SUM(M475:M478)</f>
        <v>0</v>
      </c>
      <c r="N474" s="88">
        <f>SUM(N475:N478)</f>
        <v>0</v>
      </c>
      <c r="O474" s="83">
        <f>SUM(O475:O478)</f>
        <v>0</v>
      </c>
      <c r="P474" s="88">
        <f>SUM(P475:P478)</f>
        <v>0</v>
      </c>
      <c r="Q474" s="177">
        <f t="shared" si="870"/>
        <v>0</v>
      </c>
      <c r="R474" s="88">
        <f>SUM(R475:R478)</f>
        <v>0</v>
      </c>
      <c r="S474" s="88">
        <f>SUM(S475:S478)</f>
        <v>0</v>
      </c>
      <c r="T474" s="178">
        <f t="shared" si="882"/>
        <v>0</v>
      </c>
      <c r="U474" s="157"/>
      <c r="V474" s="83">
        <f>SUM(V475:V478)</f>
        <v>0</v>
      </c>
      <c r="W474" s="88">
        <f>SUM(W475:W478)</f>
        <v>0</v>
      </c>
      <c r="X474" s="177">
        <f t="shared" si="871"/>
        <v>0</v>
      </c>
      <c r="Y474" s="88">
        <f>SUM(Y475:Y478)</f>
        <v>0</v>
      </c>
      <c r="Z474" s="88">
        <f>SUM(Z475:Z478)</f>
        <v>0</v>
      </c>
      <c r="AA474" s="178">
        <f t="shared" si="883"/>
        <v>0</v>
      </c>
      <c r="AB474" s="157"/>
      <c r="AC474" s="83">
        <f>SUM(AC475:AC478)</f>
        <v>0</v>
      </c>
      <c r="AD474" s="88">
        <f>SUM(AD475:AD478)</f>
        <v>0</v>
      </c>
      <c r="AE474" s="177">
        <f t="shared" si="872"/>
        <v>0</v>
      </c>
      <c r="AF474" s="88">
        <f>SUM(AF475:AF478)</f>
        <v>0</v>
      </c>
      <c r="AG474" s="88">
        <f>SUM(AG475:AG478)</f>
        <v>0</v>
      </c>
      <c r="AH474" s="178">
        <f t="shared" si="884"/>
        <v>0</v>
      </c>
      <c r="AJ474" s="84">
        <f t="shared" ref="AJ474:AU474" si="897">SUM(AJ475:AJ478)</f>
        <v>0</v>
      </c>
      <c r="AK474" s="86">
        <f t="shared" si="897"/>
        <v>0</v>
      </c>
      <c r="AL474" s="88">
        <f t="shared" si="897"/>
        <v>0</v>
      </c>
      <c r="AM474" s="86">
        <f t="shared" si="897"/>
        <v>0</v>
      </c>
      <c r="AN474" s="88">
        <f t="shared" si="897"/>
        <v>0</v>
      </c>
      <c r="AO474" s="86">
        <f t="shared" si="897"/>
        <v>0</v>
      </c>
      <c r="AP474" s="88">
        <f t="shared" si="897"/>
        <v>0</v>
      </c>
      <c r="AQ474" s="86">
        <f t="shared" si="897"/>
        <v>0</v>
      </c>
      <c r="AR474" s="88">
        <f t="shared" si="897"/>
        <v>0</v>
      </c>
      <c r="AS474" s="86">
        <f t="shared" si="897"/>
        <v>0</v>
      </c>
      <c r="AT474" s="88">
        <f t="shared" si="897"/>
        <v>0</v>
      </c>
      <c r="AU474" s="86">
        <f t="shared" si="897"/>
        <v>0</v>
      </c>
      <c r="AV474" s="86">
        <f t="shared" si="874"/>
        <v>0</v>
      </c>
      <c r="AW474" s="93">
        <f t="shared" si="875"/>
        <v>0</v>
      </c>
      <c r="AY474" s="86">
        <f t="shared" si="876"/>
        <v>0</v>
      </c>
      <c r="AZ474" s="86">
        <f t="shared" si="877"/>
        <v>0</v>
      </c>
      <c r="BA474" s="86">
        <f t="shared" si="878"/>
        <v>0</v>
      </c>
      <c r="BB474" s="86">
        <f t="shared" si="879"/>
        <v>0</v>
      </c>
      <c r="BC474" s="86">
        <f t="shared" si="880"/>
        <v>0</v>
      </c>
      <c r="BD474" s="86">
        <f t="shared" si="881"/>
        <v>0</v>
      </c>
    </row>
    <row r="475" spans="2:56" x14ac:dyDescent="0.3">
      <c r="B475" s="169" t="s">
        <v>97</v>
      </c>
      <c r="C475" s="248"/>
      <c r="D475" s="249"/>
      <c r="E475" s="172">
        <f t="shared" si="867"/>
        <v>0</v>
      </c>
      <c r="F475" s="248"/>
      <c r="G475" s="249"/>
      <c r="H475" s="172">
        <f t="shared" si="868"/>
        <v>0</v>
      </c>
      <c r="I475" s="248"/>
      <c r="J475" s="250"/>
      <c r="K475" s="174">
        <f t="shared" si="869"/>
        <v>0</v>
      </c>
      <c r="L475" s="248"/>
      <c r="M475" s="250"/>
      <c r="N475" s="251"/>
      <c r="O475" s="248"/>
      <c r="P475" s="251"/>
      <c r="Q475" s="166">
        <f t="shared" si="870"/>
        <v>0</v>
      </c>
      <c r="R475" s="251"/>
      <c r="S475" s="251"/>
      <c r="T475" s="167">
        <f t="shared" si="882"/>
        <v>0</v>
      </c>
      <c r="U475" s="157"/>
      <c r="V475" s="248"/>
      <c r="W475" s="251"/>
      <c r="X475" s="166">
        <f t="shared" si="871"/>
        <v>0</v>
      </c>
      <c r="Y475" s="251"/>
      <c r="Z475" s="251"/>
      <c r="AA475" s="167">
        <f t="shared" si="883"/>
        <v>0</v>
      </c>
      <c r="AB475" s="157"/>
      <c r="AC475" s="248"/>
      <c r="AD475" s="251"/>
      <c r="AE475" s="166">
        <f t="shared" si="872"/>
        <v>0</v>
      </c>
      <c r="AF475" s="251"/>
      <c r="AG475" s="251"/>
      <c r="AH475" s="167">
        <f t="shared" si="884"/>
        <v>0</v>
      </c>
      <c r="AJ475" s="252"/>
      <c r="AK475" s="253"/>
      <c r="AL475" s="254"/>
      <c r="AM475" s="253"/>
      <c r="AN475" s="254"/>
      <c r="AO475" s="253"/>
      <c r="AP475" s="254"/>
      <c r="AQ475" s="253"/>
      <c r="AR475" s="254"/>
      <c r="AS475" s="253"/>
      <c r="AT475" s="254"/>
      <c r="AU475" s="253"/>
      <c r="AV475" s="163">
        <f t="shared" si="874"/>
        <v>0</v>
      </c>
      <c r="AW475" s="168">
        <f t="shared" si="875"/>
        <v>0</v>
      </c>
      <c r="AY475" s="163">
        <f t="shared" si="876"/>
        <v>0</v>
      </c>
      <c r="AZ475" s="163">
        <f t="shared" si="877"/>
        <v>0</v>
      </c>
      <c r="BA475" s="163">
        <f t="shared" si="878"/>
        <v>0</v>
      </c>
      <c r="BB475" s="163">
        <f t="shared" si="879"/>
        <v>0</v>
      </c>
      <c r="BC475" s="163">
        <f t="shared" si="880"/>
        <v>0</v>
      </c>
      <c r="BD475" s="163">
        <f t="shared" si="881"/>
        <v>0</v>
      </c>
    </row>
    <row r="476" spans="2:56" x14ac:dyDescent="0.3">
      <c r="B476" s="169" t="s">
        <v>98</v>
      </c>
      <c r="C476" s="248"/>
      <c r="D476" s="249"/>
      <c r="E476" s="172">
        <f t="shared" si="867"/>
        <v>0</v>
      </c>
      <c r="F476" s="248"/>
      <c r="G476" s="249"/>
      <c r="H476" s="172">
        <f t="shared" si="868"/>
        <v>0</v>
      </c>
      <c r="I476" s="248"/>
      <c r="J476" s="250"/>
      <c r="K476" s="174">
        <f t="shared" si="869"/>
        <v>0</v>
      </c>
      <c r="L476" s="248"/>
      <c r="M476" s="250"/>
      <c r="N476" s="251"/>
      <c r="O476" s="248"/>
      <c r="P476" s="251"/>
      <c r="Q476" s="166">
        <f t="shared" si="870"/>
        <v>0</v>
      </c>
      <c r="R476" s="251"/>
      <c r="S476" s="251"/>
      <c r="T476" s="167">
        <f t="shared" si="882"/>
        <v>0</v>
      </c>
      <c r="U476" s="157"/>
      <c r="V476" s="248"/>
      <c r="W476" s="251"/>
      <c r="X476" s="166">
        <f t="shared" si="871"/>
        <v>0</v>
      </c>
      <c r="Y476" s="251"/>
      <c r="Z476" s="251"/>
      <c r="AA476" s="167">
        <f t="shared" si="883"/>
        <v>0</v>
      </c>
      <c r="AB476" s="157"/>
      <c r="AC476" s="248"/>
      <c r="AD476" s="251"/>
      <c r="AE476" s="166">
        <f t="shared" si="872"/>
        <v>0</v>
      </c>
      <c r="AF476" s="251"/>
      <c r="AG476" s="251"/>
      <c r="AH476" s="167">
        <f t="shared" si="884"/>
        <v>0</v>
      </c>
      <c r="AJ476" s="252"/>
      <c r="AK476" s="253"/>
      <c r="AL476" s="254"/>
      <c r="AM476" s="253"/>
      <c r="AN476" s="254"/>
      <c r="AO476" s="253"/>
      <c r="AP476" s="254"/>
      <c r="AQ476" s="253"/>
      <c r="AR476" s="254"/>
      <c r="AS476" s="253"/>
      <c r="AT476" s="254"/>
      <c r="AU476" s="253"/>
      <c r="AV476" s="163">
        <f t="shared" si="874"/>
        <v>0</v>
      </c>
      <c r="AW476" s="168">
        <f t="shared" si="875"/>
        <v>0</v>
      </c>
      <c r="AY476" s="163">
        <f t="shared" si="876"/>
        <v>0</v>
      </c>
      <c r="AZ476" s="163">
        <f t="shared" si="877"/>
        <v>0</v>
      </c>
      <c r="BA476" s="163">
        <f t="shared" si="878"/>
        <v>0</v>
      </c>
      <c r="BB476" s="163">
        <f t="shared" si="879"/>
        <v>0</v>
      </c>
      <c r="BC476" s="163">
        <f t="shared" si="880"/>
        <v>0</v>
      </c>
      <c r="BD476" s="163">
        <f t="shared" si="881"/>
        <v>0</v>
      </c>
    </row>
    <row r="477" spans="2:56" x14ac:dyDescent="0.3">
      <c r="B477" s="169" t="s">
        <v>99</v>
      </c>
      <c r="C477" s="248"/>
      <c r="D477" s="249"/>
      <c r="E477" s="172">
        <f t="shared" si="867"/>
        <v>0</v>
      </c>
      <c r="F477" s="248"/>
      <c r="G477" s="249"/>
      <c r="H477" s="172">
        <f t="shared" si="868"/>
        <v>0</v>
      </c>
      <c r="I477" s="248"/>
      <c r="J477" s="250"/>
      <c r="K477" s="174">
        <f t="shared" si="869"/>
        <v>0</v>
      </c>
      <c r="L477" s="248"/>
      <c r="M477" s="250"/>
      <c r="N477" s="251"/>
      <c r="O477" s="248"/>
      <c r="P477" s="251"/>
      <c r="Q477" s="166">
        <f t="shared" si="870"/>
        <v>0</v>
      </c>
      <c r="R477" s="251"/>
      <c r="S477" s="251"/>
      <c r="T477" s="167">
        <f t="shared" si="882"/>
        <v>0</v>
      </c>
      <c r="U477" s="157"/>
      <c r="V477" s="248"/>
      <c r="W477" s="251"/>
      <c r="X477" s="166">
        <f t="shared" si="871"/>
        <v>0</v>
      </c>
      <c r="Y477" s="251"/>
      <c r="Z477" s="251"/>
      <c r="AA477" s="167">
        <f t="shared" si="883"/>
        <v>0</v>
      </c>
      <c r="AB477" s="157"/>
      <c r="AC477" s="248"/>
      <c r="AD477" s="251"/>
      <c r="AE477" s="166">
        <f t="shared" si="872"/>
        <v>0</v>
      </c>
      <c r="AF477" s="251"/>
      <c r="AG477" s="251"/>
      <c r="AH477" s="167">
        <f t="shared" si="884"/>
        <v>0</v>
      </c>
      <c r="AJ477" s="252"/>
      <c r="AK477" s="253"/>
      <c r="AL477" s="254"/>
      <c r="AM477" s="253"/>
      <c r="AN477" s="254"/>
      <c r="AO477" s="253"/>
      <c r="AP477" s="254"/>
      <c r="AQ477" s="253"/>
      <c r="AR477" s="254"/>
      <c r="AS477" s="253"/>
      <c r="AT477" s="254"/>
      <c r="AU477" s="253"/>
      <c r="AV477" s="163">
        <f t="shared" si="874"/>
        <v>0</v>
      </c>
      <c r="AW477" s="168">
        <f t="shared" si="875"/>
        <v>0</v>
      </c>
      <c r="AY477" s="163">
        <f t="shared" si="876"/>
        <v>0</v>
      </c>
      <c r="AZ477" s="163">
        <f t="shared" si="877"/>
        <v>0</v>
      </c>
      <c r="BA477" s="163">
        <f t="shared" si="878"/>
        <v>0</v>
      </c>
      <c r="BB477" s="163">
        <f t="shared" si="879"/>
        <v>0</v>
      </c>
      <c r="BC477" s="163">
        <f t="shared" si="880"/>
        <v>0</v>
      </c>
      <c r="BD477" s="163">
        <f t="shared" si="881"/>
        <v>0</v>
      </c>
    </row>
    <row r="478" spans="2:56" x14ac:dyDescent="0.3">
      <c r="B478" s="169" t="s">
        <v>100</v>
      </c>
      <c r="C478" s="248"/>
      <c r="D478" s="249"/>
      <c r="E478" s="172">
        <f t="shared" si="867"/>
        <v>0</v>
      </c>
      <c r="F478" s="248"/>
      <c r="G478" s="249"/>
      <c r="H478" s="172">
        <f t="shared" si="868"/>
        <v>0</v>
      </c>
      <c r="I478" s="248"/>
      <c r="J478" s="250"/>
      <c r="K478" s="174">
        <f t="shared" si="869"/>
        <v>0</v>
      </c>
      <c r="L478" s="248"/>
      <c r="M478" s="250"/>
      <c r="N478" s="251"/>
      <c r="O478" s="248"/>
      <c r="P478" s="251"/>
      <c r="Q478" s="166">
        <f t="shared" si="870"/>
        <v>0</v>
      </c>
      <c r="R478" s="251"/>
      <c r="S478" s="251"/>
      <c r="T478" s="167">
        <f t="shared" si="882"/>
        <v>0</v>
      </c>
      <c r="U478" s="157"/>
      <c r="V478" s="248"/>
      <c r="W478" s="251"/>
      <c r="X478" s="166">
        <f t="shared" si="871"/>
        <v>0</v>
      </c>
      <c r="Y478" s="251"/>
      <c r="Z478" s="251"/>
      <c r="AA478" s="167">
        <f t="shared" si="883"/>
        <v>0</v>
      </c>
      <c r="AB478" s="157"/>
      <c r="AC478" s="248"/>
      <c r="AD478" s="251"/>
      <c r="AE478" s="166">
        <f t="shared" si="872"/>
        <v>0</v>
      </c>
      <c r="AF478" s="251"/>
      <c r="AG478" s="251"/>
      <c r="AH478" s="167">
        <f t="shared" si="884"/>
        <v>0</v>
      </c>
      <c r="AJ478" s="252"/>
      <c r="AK478" s="253"/>
      <c r="AL478" s="254"/>
      <c r="AM478" s="253"/>
      <c r="AN478" s="254"/>
      <c r="AO478" s="253"/>
      <c r="AP478" s="254"/>
      <c r="AQ478" s="253"/>
      <c r="AR478" s="254"/>
      <c r="AS478" s="253"/>
      <c r="AT478" s="254"/>
      <c r="AU478" s="253"/>
      <c r="AV478" s="163">
        <f t="shared" si="874"/>
        <v>0</v>
      </c>
      <c r="AW478" s="168">
        <f t="shared" si="875"/>
        <v>0</v>
      </c>
      <c r="AY478" s="163">
        <f t="shared" si="876"/>
        <v>0</v>
      </c>
      <c r="AZ478" s="163">
        <f t="shared" si="877"/>
        <v>0</v>
      </c>
      <c r="BA478" s="163">
        <f t="shared" si="878"/>
        <v>0</v>
      </c>
      <c r="BB478" s="163">
        <f t="shared" si="879"/>
        <v>0</v>
      </c>
      <c r="BC478" s="163">
        <f t="shared" si="880"/>
        <v>0</v>
      </c>
      <c r="BD478" s="163">
        <f t="shared" si="881"/>
        <v>0</v>
      </c>
    </row>
    <row r="479" spans="2:56" x14ac:dyDescent="0.3">
      <c r="B479" s="179" t="s">
        <v>101</v>
      </c>
      <c r="C479" s="83">
        <f>SUM(C480:C481)</f>
        <v>0</v>
      </c>
      <c r="D479" s="84">
        <f>SUM(D480:D481)</f>
        <v>0</v>
      </c>
      <c r="E479" s="85">
        <f t="shared" si="867"/>
        <v>0</v>
      </c>
      <c r="F479" s="83">
        <f>SUM(F480:F481)</f>
        <v>0</v>
      </c>
      <c r="G479" s="84">
        <f>SUM(G480:G481)</f>
        <v>0</v>
      </c>
      <c r="H479" s="85">
        <f t="shared" si="868"/>
        <v>0</v>
      </c>
      <c r="I479" s="83">
        <f>SUM(I480:I481)</f>
        <v>0</v>
      </c>
      <c r="J479" s="86">
        <f>SUM(J480:J481)</f>
        <v>0</v>
      </c>
      <c r="K479" s="87">
        <f t="shared" si="869"/>
        <v>0</v>
      </c>
      <c r="L479" s="83">
        <f>SUM(L480:L481)</f>
        <v>0</v>
      </c>
      <c r="M479" s="86">
        <f>SUM(M480:M481)</f>
        <v>0</v>
      </c>
      <c r="N479" s="88">
        <f>SUM(N480:N481)</f>
        <v>0</v>
      </c>
      <c r="O479" s="83">
        <f>SUM(O480:O481)</f>
        <v>0</v>
      </c>
      <c r="P479" s="88">
        <f>SUM(P480:P481)</f>
        <v>0</v>
      </c>
      <c r="Q479" s="177">
        <f t="shared" si="870"/>
        <v>0</v>
      </c>
      <c r="R479" s="88">
        <f>SUM(R480:R481)</f>
        <v>0</v>
      </c>
      <c r="S479" s="88">
        <f>SUM(S480:S481)</f>
        <v>0</v>
      </c>
      <c r="T479" s="178">
        <f t="shared" si="882"/>
        <v>0</v>
      </c>
      <c r="U479" s="157"/>
      <c r="V479" s="83">
        <f>SUM(V480:V481)</f>
        <v>0</v>
      </c>
      <c r="W479" s="88">
        <f>SUM(W480:W481)</f>
        <v>0</v>
      </c>
      <c r="X479" s="177">
        <f t="shared" si="871"/>
        <v>0</v>
      </c>
      <c r="Y479" s="88">
        <f>SUM(Y480:Y481)</f>
        <v>0</v>
      </c>
      <c r="Z479" s="88">
        <f>SUM(Z480:Z481)</f>
        <v>0</v>
      </c>
      <c r="AA479" s="178">
        <f t="shared" si="883"/>
        <v>0</v>
      </c>
      <c r="AB479" s="157"/>
      <c r="AC479" s="83">
        <f>SUM(AC480:AC481)</f>
        <v>0</v>
      </c>
      <c r="AD479" s="88">
        <f>SUM(AD480:AD481)</f>
        <v>0</v>
      </c>
      <c r="AE479" s="177">
        <f t="shared" si="872"/>
        <v>0</v>
      </c>
      <c r="AF479" s="88">
        <f>SUM(AF480:AF481)</f>
        <v>0</v>
      </c>
      <c r="AG479" s="88">
        <f>SUM(AG480:AG481)</f>
        <v>0</v>
      </c>
      <c r="AH479" s="178">
        <f t="shared" si="884"/>
        <v>0</v>
      </c>
      <c r="AJ479" s="84">
        <f t="shared" ref="AJ479:AU479" si="898">SUM(AJ480:AJ481)</f>
        <v>0</v>
      </c>
      <c r="AK479" s="86">
        <f t="shared" si="898"/>
        <v>0</v>
      </c>
      <c r="AL479" s="88">
        <f t="shared" si="898"/>
        <v>0</v>
      </c>
      <c r="AM479" s="86">
        <f t="shared" si="898"/>
        <v>0</v>
      </c>
      <c r="AN479" s="88">
        <f t="shared" si="898"/>
        <v>0</v>
      </c>
      <c r="AO479" s="86">
        <f t="shared" si="898"/>
        <v>0</v>
      </c>
      <c r="AP479" s="88">
        <f t="shared" si="898"/>
        <v>0</v>
      </c>
      <c r="AQ479" s="86">
        <f t="shared" si="898"/>
        <v>0</v>
      </c>
      <c r="AR479" s="88">
        <f t="shared" si="898"/>
        <v>0</v>
      </c>
      <c r="AS479" s="86">
        <f t="shared" si="898"/>
        <v>0</v>
      </c>
      <c r="AT479" s="88">
        <f t="shared" si="898"/>
        <v>0</v>
      </c>
      <c r="AU479" s="86">
        <f t="shared" si="898"/>
        <v>0</v>
      </c>
      <c r="AV479" s="86">
        <f t="shared" si="874"/>
        <v>0</v>
      </c>
      <c r="AW479" s="93">
        <f t="shared" si="875"/>
        <v>0</v>
      </c>
      <c r="AY479" s="86">
        <f t="shared" si="876"/>
        <v>0</v>
      </c>
      <c r="AZ479" s="86">
        <f t="shared" si="877"/>
        <v>0</v>
      </c>
      <c r="BA479" s="86">
        <f t="shared" si="878"/>
        <v>0</v>
      </c>
      <c r="BB479" s="86">
        <f t="shared" si="879"/>
        <v>0</v>
      </c>
      <c r="BC479" s="86">
        <f t="shared" si="880"/>
        <v>0</v>
      </c>
      <c r="BD479" s="86">
        <f t="shared" si="881"/>
        <v>0</v>
      </c>
    </row>
    <row r="480" spans="2:56" x14ac:dyDescent="0.3">
      <c r="B480" s="169" t="s">
        <v>102</v>
      </c>
      <c r="C480" s="248"/>
      <c r="D480" s="249"/>
      <c r="E480" s="172">
        <f t="shared" si="867"/>
        <v>0</v>
      </c>
      <c r="F480" s="248"/>
      <c r="G480" s="249"/>
      <c r="H480" s="172">
        <f t="shared" si="868"/>
        <v>0</v>
      </c>
      <c r="I480" s="248"/>
      <c r="J480" s="250"/>
      <c r="K480" s="174">
        <f t="shared" si="869"/>
        <v>0</v>
      </c>
      <c r="L480" s="248"/>
      <c r="M480" s="250"/>
      <c r="N480" s="251"/>
      <c r="O480" s="248"/>
      <c r="P480" s="251"/>
      <c r="Q480" s="166">
        <f t="shared" si="870"/>
        <v>0</v>
      </c>
      <c r="R480" s="251"/>
      <c r="S480" s="251"/>
      <c r="T480" s="167">
        <f t="shared" si="882"/>
        <v>0</v>
      </c>
      <c r="U480" s="157"/>
      <c r="V480" s="248"/>
      <c r="W480" s="251"/>
      <c r="X480" s="166">
        <f t="shared" si="871"/>
        <v>0</v>
      </c>
      <c r="Y480" s="251"/>
      <c r="Z480" s="251"/>
      <c r="AA480" s="167">
        <f t="shared" si="883"/>
        <v>0</v>
      </c>
      <c r="AB480" s="157"/>
      <c r="AC480" s="248"/>
      <c r="AD480" s="251"/>
      <c r="AE480" s="166">
        <f t="shared" si="872"/>
        <v>0</v>
      </c>
      <c r="AF480" s="251"/>
      <c r="AG480" s="251"/>
      <c r="AH480" s="167">
        <f t="shared" si="884"/>
        <v>0</v>
      </c>
      <c r="AJ480" s="252"/>
      <c r="AK480" s="253"/>
      <c r="AL480" s="254"/>
      <c r="AM480" s="253"/>
      <c r="AN480" s="254"/>
      <c r="AO480" s="253"/>
      <c r="AP480" s="254"/>
      <c r="AQ480" s="253"/>
      <c r="AR480" s="254"/>
      <c r="AS480" s="253"/>
      <c r="AT480" s="254"/>
      <c r="AU480" s="253"/>
      <c r="AV480" s="163">
        <f t="shared" si="874"/>
        <v>0</v>
      </c>
      <c r="AW480" s="168">
        <f t="shared" si="875"/>
        <v>0</v>
      </c>
      <c r="AY480" s="163">
        <f t="shared" si="876"/>
        <v>0</v>
      </c>
      <c r="AZ480" s="163">
        <f t="shared" si="877"/>
        <v>0</v>
      </c>
      <c r="BA480" s="163">
        <f t="shared" si="878"/>
        <v>0</v>
      </c>
      <c r="BB480" s="163">
        <f t="shared" si="879"/>
        <v>0</v>
      </c>
      <c r="BC480" s="163">
        <f t="shared" si="880"/>
        <v>0</v>
      </c>
      <c r="BD480" s="163">
        <f t="shared" si="881"/>
        <v>0</v>
      </c>
    </row>
    <row r="481" spans="2:56" x14ac:dyDescent="0.3">
      <c r="B481" s="169" t="s">
        <v>103</v>
      </c>
      <c r="C481" s="248"/>
      <c r="D481" s="249"/>
      <c r="E481" s="172">
        <f t="shared" si="867"/>
        <v>0</v>
      </c>
      <c r="F481" s="248"/>
      <c r="G481" s="249"/>
      <c r="H481" s="172">
        <f t="shared" si="868"/>
        <v>0</v>
      </c>
      <c r="I481" s="248"/>
      <c r="J481" s="250"/>
      <c r="K481" s="174">
        <f t="shared" si="869"/>
        <v>0</v>
      </c>
      <c r="L481" s="248"/>
      <c r="M481" s="250"/>
      <c r="N481" s="251"/>
      <c r="O481" s="248"/>
      <c r="P481" s="251"/>
      <c r="Q481" s="166">
        <f t="shared" si="870"/>
        <v>0</v>
      </c>
      <c r="R481" s="251"/>
      <c r="S481" s="251"/>
      <c r="T481" s="167">
        <f t="shared" si="882"/>
        <v>0</v>
      </c>
      <c r="U481" s="157"/>
      <c r="V481" s="248"/>
      <c r="W481" s="251"/>
      <c r="X481" s="166">
        <f t="shared" si="871"/>
        <v>0</v>
      </c>
      <c r="Y481" s="251"/>
      <c r="Z481" s="251"/>
      <c r="AA481" s="167">
        <f t="shared" si="883"/>
        <v>0</v>
      </c>
      <c r="AB481" s="157"/>
      <c r="AC481" s="248"/>
      <c r="AD481" s="251"/>
      <c r="AE481" s="166">
        <f t="shared" si="872"/>
        <v>0</v>
      </c>
      <c r="AF481" s="251"/>
      <c r="AG481" s="251"/>
      <c r="AH481" s="167">
        <f t="shared" si="884"/>
        <v>0</v>
      </c>
      <c r="AJ481" s="252"/>
      <c r="AK481" s="253"/>
      <c r="AL481" s="254"/>
      <c r="AM481" s="253"/>
      <c r="AN481" s="254"/>
      <c r="AO481" s="253"/>
      <c r="AP481" s="254"/>
      <c r="AQ481" s="253"/>
      <c r="AR481" s="254"/>
      <c r="AS481" s="253"/>
      <c r="AT481" s="254"/>
      <c r="AU481" s="253"/>
      <c r="AV481" s="163">
        <f t="shared" si="874"/>
        <v>0</v>
      </c>
      <c r="AW481" s="168">
        <f t="shared" si="875"/>
        <v>0</v>
      </c>
      <c r="AY481" s="163">
        <f t="shared" si="876"/>
        <v>0</v>
      </c>
      <c r="AZ481" s="163">
        <f t="shared" si="877"/>
        <v>0</v>
      </c>
      <c r="BA481" s="163">
        <f t="shared" si="878"/>
        <v>0</v>
      </c>
      <c r="BB481" s="163">
        <f t="shared" si="879"/>
        <v>0</v>
      </c>
      <c r="BC481" s="163">
        <f t="shared" si="880"/>
        <v>0</v>
      </c>
      <c r="BD481" s="163">
        <f t="shared" si="881"/>
        <v>0</v>
      </c>
    </row>
    <row r="482" spans="2:56" x14ac:dyDescent="0.3">
      <c r="B482" s="179" t="s">
        <v>104</v>
      </c>
      <c r="C482" s="83">
        <f>SUM(C483)</f>
        <v>0</v>
      </c>
      <c r="D482" s="84">
        <f>SUM(D483)</f>
        <v>0</v>
      </c>
      <c r="E482" s="85">
        <f t="shared" si="867"/>
        <v>0</v>
      </c>
      <c r="F482" s="83">
        <f>SUM(F483)</f>
        <v>0</v>
      </c>
      <c r="G482" s="84">
        <f>SUM(G483)</f>
        <v>0</v>
      </c>
      <c r="H482" s="85">
        <f t="shared" si="868"/>
        <v>0</v>
      </c>
      <c r="I482" s="83">
        <f>SUM(I483)</f>
        <v>0</v>
      </c>
      <c r="J482" s="86">
        <f>SUM(J483)</f>
        <v>0</v>
      </c>
      <c r="K482" s="87">
        <f t="shared" si="869"/>
        <v>0</v>
      </c>
      <c r="L482" s="83">
        <f>SUM(L483)</f>
        <v>0</v>
      </c>
      <c r="M482" s="86">
        <f>SUM(M483)</f>
        <v>0</v>
      </c>
      <c r="N482" s="88">
        <f>SUM(N483)</f>
        <v>0</v>
      </c>
      <c r="O482" s="83">
        <f>SUM(O483)</f>
        <v>0</v>
      </c>
      <c r="P482" s="88">
        <f>SUM(P483)</f>
        <v>0</v>
      </c>
      <c r="Q482" s="177">
        <f t="shared" si="870"/>
        <v>0</v>
      </c>
      <c r="R482" s="88">
        <f>SUM(R483)</f>
        <v>0</v>
      </c>
      <c r="S482" s="88">
        <f>SUM(S483)</f>
        <v>0</v>
      </c>
      <c r="T482" s="178">
        <f t="shared" si="882"/>
        <v>0</v>
      </c>
      <c r="U482" s="157"/>
      <c r="V482" s="83">
        <f>SUM(V483)</f>
        <v>0</v>
      </c>
      <c r="W482" s="88">
        <f>SUM(W483)</f>
        <v>0</v>
      </c>
      <c r="X482" s="177">
        <f t="shared" si="871"/>
        <v>0</v>
      </c>
      <c r="Y482" s="88">
        <f>SUM(Y483)</f>
        <v>0</v>
      </c>
      <c r="Z482" s="88">
        <f>SUM(Z483)</f>
        <v>0</v>
      </c>
      <c r="AA482" s="178">
        <f t="shared" si="883"/>
        <v>0</v>
      </c>
      <c r="AB482" s="157"/>
      <c r="AC482" s="83">
        <f>SUM(AC483)</f>
        <v>0</v>
      </c>
      <c r="AD482" s="88">
        <f>SUM(AD483)</f>
        <v>0</v>
      </c>
      <c r="AE482" s="177">
        <f t="shared" si="872"/>
        <v>0</v>
      </c>
      <c r="AF482" s="88">
        <f>SUM(AF483)</f>
        <v>0</v>
      </c>
      <c r="AG482" s="88">
        <f>SUM(AG483)</f>
        <v>0</v>
      </c>
      <c r="AH482" s="178">
        <f t="shared" si="884"/>
        <v>0</v>
      </c>
      <c r="AJ482" s="84">
        <f t="shared" ref="AJ482:AU482" si="899">SUM(AJ483)</f>
        <v>0</v>
      </c>
      <c r="AK482" s="86">
        <f t="shared" si="899"/>
        <v>0</v>
      </c>
      <c r="AL482" s="88">
        <f t="shared" si="899"/>
        <v>0</v>
      </c>
      <c r="AM482" s="86">
        <f t="shared" si="899"/>
        <v>0</v>
      </c>
      <c r="AN482" s="88">
        <f t="shared" si="899"/>
        <v>0</v>
      </c>
      <c r="AO482" s="86">
        <f t="shared" si="899"/>
        <v>0</v>
      </c>
      <c r="AP482" s="88">
        <f t="shared" si="899"/>
        <v>0</v>
      </c>
      <c r="AQ482" s="86">
        <f t="shared" si="899"/>
        <v>0</v>
      </c>
      <c r="AR482" s="88">
        <f t="shared" si="899"/>
        <v>0</v>
      </c>
      <c r="AS482" s="86">
        <f t="shared" si="899"/>
        <v>0</v>
      </c>
      <c r="AT482" s="88">
        <f t="shared" si="899"/>
        <v>0</v>
      </c>
      <c r="AU482" s="86">
        <f t="shared" si="899"/>
        <v>0</v>
      </c>
      <c r="AV482" s="86">
        <f t="shared" si="874"/>
        <v>0</v>
      </c>
      <c r="AW482" s="93">
        <f t="shared" si="875"/>
        <v>0</v>
      </c>
      <c r="AY482" s="86">
        <f t="shared" si="876"/>
        <v>0</v>
      </c>
      <c r="AZ482" s="86">
        <f t="shared" si="877"/>
        <v>0</v>
      </c>
      <c r="BA482" s="86">
        <f t="shared" si="878"/>
        <v>0</v>
      </c>
      <c r="BB482" s="86">
        <f t="shared" si="879"/>
        <v>0</v>
      </c>
      <c r="BC482" s="86">
        <f t="shared" si="880"/>
        <v>0</v>
      </c>
      <c r="BD482" s="86">
        <f t="shared" si="881"/>
        <v>0</v>
      </c>
    </row>
    <row r="483" spans="2:56" x14ac:dyDescent="0.3">
      <c r="B483" s="169" t="s">
        <v>105</v>
      </c>
      <c r="C483" s="248"/>
      <c r="D483" s="249"/>
      <c r="E483" s="172">
        <f t="shared" si="867"/>
        <v>0</v>
      </c>
      <c r="F483" s="248"/>
      <c r="G483" s="249"/>
      <c r="H483" s="172">
        <f t="shared" si="868"/>
        <v>0</v>
      </c>
      <c r="I483" s="248"/>
      <c r="J483" s="250"/>
      <c r="K483" s="174">
        <f t="shared" si="869"/>
        <v>0</v>
      </c>
      <c r="L483" s="248"/>
      <c r="M483" s="250"/>
      <c r="N483" s="251"/>
      <c r="O483" s="248"/>
      <c r="P483" s="251"/>
      <c r="Q483" s="166">
        <f t="shared" si="870"/>
        <v>0</v>
      </c>
      <c r="R483" s="251"/>
      <c r="S483" s="251"/>
      <c r="T483" s="167">
        <f t="shared" si="882"/>
        <v>0</v>
      </c>
      <c r="U483" s="157"/>
      <c r="V483" s="248"/>
      <c r="W483" s="251"/>
      <c r="X483" s="166">
        <f t="shared" si="871"/>
        <v>0</v>
      </c>
      <c r="Y483" s="251"/>
      <c r="Z483" s="251"/>
      <c r="AA483" s="167">
        <f t="shared" si="883"/>
        <v>0</v>
      </c>
      <c r="AB483" s="157"/>
      <c r="AC483" s="248"/>
      <c r="AD483" s="251"/>
      <c r="AE483" s="166">
        <f t="shared" si="872"/>
        <v>0</v>
      </c>
      <c r="AF483" s="251"/>
      <c r="AG483" s="251"/>
      <c r="AH483" s="167">
        <f t="shared" si="884"/>
        <v>0</v>
      </c>
      <c r="AJ483" s="252"/>
      <c r="AK483" s="253"/>
      <c r="AL483" s="254"/>
      <c r="AM483" s="253"/>
      <c r="AN483" s="254"/>
      <c r="AO483" s="253"/>
      <c r="AP483" s="254"/>
      <c r="AQ483" s="253"/>
      <c r="AR483" s="254"/>
      <c r="AS483" s="253"/>
      <c r="AT483" s="254"/>
      <c r="AU483" s="253"/>
      <c r="AV483" s="163">
        <f t="shared" si="874"/>
        <v>0</v>
      </c>
      <c r="AW483" s="168">
        <f t="shared" si="875"/>
        <v>0</v>
      </c>
      <c r="AY483" s="163">
        <f t="shared" si="876"/>
        <v>0</v>
      </c>
      <c r="AZ483" s="163">
        <f t="shared" si="877"/>
        <v>0</v>
      </c>
      <c r="BA483" s="163">
        <f t="shared" si="878"/>
        <v>0</v>
      </c>
      <c r="BB483" s="163">
        <f t="shared" si="879"/>
        <v>0</v>
      </c>
      <c r="BC483" s="163">
        <f t="shared" si="880"/>
        <v>0</v>
      </c>
      <c r="BD483" s="163">
        <f t="shared" si="881"/>
        <v>0</v>
      </c>
    </row>
    <row r="484" spans="2:56" x14ac:dyDescent="0.3">
      <c r="B484" s="179" t="s">
        <v>106</v>
      </c>
      <c r="C484" s="83">
        <f>SUM(C485:C486)</f>
        <v>0</v>
      </c>
      <c r="D484" s="84">
        <f>SUM(D485:D486)</f>
        <v>0</v>
      </c>
      <c r="E484" s="85">
        <f t="shared" si="867"/>
        <v>0</v>
      </c>
      <c r="F484" s="83">
        <f>SUM(F485:F486)</f>
        <v>0</v>
      </c>
      <c r="G484" s="84">
        <f>SUM(G485:G486)</f>
        <v>0</v>
      </c>
      <c r="H484" s="85">
        <f t="shared" si="868"/>
        <v>0</v>
      </c>
      <c r="I484" s="83">
        <f>SUM(I485:I486)</f>
        <v>0</v>
      </c>
      <c r="J484" s="86">
        <f>SUM(J485:J486)</f>
        <v>0</v>
      </c>
      <c r="K484" s="87">
        <f t="shared" si="869"/>
        <v>0</v>
      </c>
      <c r="L484" s="83">
        <f>SUM(L485:L486)</f>
        <v>0</v>
      </c>
      <c r="M484" s="86">
        <f>SUM(M485:M486)</f>
        <v>0</v>
      </c>
      <c r="N484" s="88">
        <f>SUM(N485:N486)</f>
        <v>0</v>
      </c>
      <c r="O484" s="83">
        <f>SUM(O485:O486)</f>
        <v>0</v>
      </c>
      <c r="P484" s="88">
        <f>SUM(P485:P486)</f>
        <v>0</v>
      </c>
      <c r="Q484" s="177">
        <f t="shared" si="870"/>
        <v>0</v>
      </c>
      <c r="R484" s="88">
        <f>SUM(R485:R486)</f>
        <v>0</v>
      </c>
      <c r="S484" s="88">
        <f>SUM(S485:S486)</f>
        <v>0</v>
      </c>
      <c r="T484" s="178">
        <f t="shared" si="882"/>
        <v>0</v>
      </c>
      <c r="U484" s="157"/>
      <c r="V484" s="83">
        <f>SUM(V485:V486)</f>
        <v>0</v>
      </c>
      <c r="W484" s="88">
        <f>SUM(W485:W486)</f>
        <v>0</v>
      </c>
      <c r="X484" s="177">
        <f t="shared" si="871"/>
        <v>0</v>
      </c>
      <c r="Y484" s="88">
        <f>SUM(Y485:Y486)</f>
        <v>0</v>
      </c>
      <c r="Z484" s="88">
        <f>SUM(Z485:Z486)</f>
        <v>0</v>
      </c>
      <c r="AA484" s="178">
        <f t="shared" si="883"/>
        <v>0</v>
      </c>
      <c r="AB484" s="157"/>
      <c r="AC484" s="83">
        <f>SUM(AC485:AC486)</f>
        <v>0</v>
      </c>
      <c r="AD484" s="88">
        <f>SUM(AD485:AD486)</f>
        <v>0</v>
      </c>
      <c r="AE484" s="177">
        <f t="shared" si="872"/>
        <v>0</v>
      </c>
      <c r="AF484" s="88">
        <f>SUM(AF485:AF486)</f>
        <v>0</v>
      </c>
      <c r="AG484" s="88">
        <f>SUM(AG485:AG486)</f>
        <v>0</v>
      </c>
      <c r="AH484" s="178">
        <f t="shared" si="884"/>
        <v>0</v>
      </c>
      <c r="AJ484" s="84">
        <f t="shared" ref="AJ484:AU484" si="900">SUM(AJ485:AJ486)</f>
        <v>0</v>
      </c>
      <c r="AK484" s="86">
        <f t="shared" si="900"/>
        <v>0</v>
      </c>
      <c r="AL484" s="88">
        <f t="shared" si="900"/>
        <v>0</v>
      </c>
      <c r="AM484" s="86">
        <f t="shared" si="900"/>
        <v>0</v>
      </c>
      <c r="AN484" s="88">
        <f t="shared" si="900"/>
        <v>0</v>
      </c>
      <c r="AO484" s="86">
        <f t="shared" si="900"/>
        <v>0</v>
      </c>
      <c r="AP484" s="88">
        <f t="shared" si="900"/>
        <v>0</v>
      </c>
      <c r="AQ484" s="86">
        <f t="shared" si="900"/>
        <v>0</v>
      </c>
      <c r="AR484" s="88">
        <f t="shared" si="900"/>
        <v>0</v>
      </c>
      <c r="AS484" s="86">
        <f t="shared" si="900"/>
        <v>0</v>
      </c>
      <c r="AT484" s="88">
        <f t="shared" si="900"/>
        <v>0</v>
      </c>
      <c r="AU484" s="86">
        <f t="shared" si="900"/>
        <v>0</v>
      </c>
      <c r="AV484" s="86">
        <f t="shared" si="874"/>
        <v>0</v>
      </c>
      <c r="AW484" s="93">
        <f t="shared" si="875"/>
        <v>0</v>
      </c>
      <c r="AY484" s="86">
        <f t="shared" si="876"/>
        <v>0</v>
      </c>
      <c r="AZ484" s="86">
        <f t="shared" si="877"/>
        <v>0</v>
      </c>
      <c r="BA484" s="86">
        <f t="shared" si="878"/>
        <v>0</v>
      </c>
      <c r="BB484" s="86">
        <f t="shared" si="879"/>
        <v>0</v>
      </c>
      <c r="BC484" s="86">
        <f t="shared" si="880"/>
        <v>0</v>
      </c>
      <c r="BD484" s="86">
        <f t="shared" si="881"/>
        <v>0</v>
      </c>
    </row>
    <row r="485" spans="2:56" x14ac:dyDescent="0.3">
      <c r="B485" s="169" t="s">
        <v>107</v>
      </c>
      <c r="C485" s="248"/>
      <c r="D485" s="249"/>
      <c r="E485" s="172">
        <f t="shared" si="867"/>
        <v>0</v>
      </c>
      <c r="F485" s="248"/>
      <c r="G485" s="249"/>
      <c r="H485" s="172">
        <f t="shared" si="868"/>
        <v>0</v>
      </c>
      <c r="I485" s="248"/>
      <c r="J485" s="250"/>
      <c r="K485" s="174">
        <f t="shared" si="869"/>
        <v>0</v>
      </c>
      <c r="L485" s="248"/>
      <c r="M485" s="250"/>
      <c r="N485" s="251"/>
      <c r="O485" s="248"/>
      <c r="P485" s="251"/>
      <c r="Q485" s="166">
        <f t="shared" si="870"/>
        <v>0</v>
      </c>
      <c r="R485" s="251"/>
      <c r="S485" s="251"/>
      <c r="T485" s="167">
        <f t="shared" si="882"/>
        <v>0</v>
      </c>
      <c r="U485" s="157"/>
      <c r="V485" s="248"/>
      <c r="W485" s="251"/>
      <c r="X485" s="166">
        <f t="shared" si="871"/>
        <v>0</v>
      </c>
      <c r="Y485" s="251"/>
      <c r="Z485" s="251"/>
      <c r="AA485" s="167">
        <f t="shared" si="883"/>
        <v>0</v>
      </c>
      <c r="AB485" s="157"/>
      <c r="AC485" s="248"/>
      <c r="AD485" s="251"/>
      <c r="AE485" s="166">
        <f t="shared" si="872"/>
        <v>0</v>
      </c>
      <c r="AF485" s="251"/>
      <c r="AG485" s="251"/>
      <c r="AH485" s="167">
        <f t="shared" si="884"/>
        <v>0</v>
      </c>
      <c r="AJ485" s="252"/>
      <c r="AK485" s="253"/>
      <c r="AL485" s="254"/>
      <c r="AM485" s="253"/>
      <c r="AN485" s="254"/>
      <c r="AO485" s="253"/>
      <c r="AP485" s="254"/>
      <c r="AQ485" s="253"/>
      <c r="AR485" s="254"/>
      <c r="AS485" s="253"/>
      <c r="AT485" s="254"/>
      <c r="AU485" s="253"/>
      <c r="AV485" s="163">
        <f t="shared" si="874"/>
        <v>0</v>
      </c>
      <c r="AW485" s="168">
        <f t="shared" si="875"/>
        <v>0</v>
      </c>
      <c r="AY485" s="163">
        <f t="shared" si="876"/>
        <v>0</v>
      </c>
      <c r="AZ485" s="163">
        <f t="shared" si="877"/>
        <v>0</v>
      </c>
      <c r="BA485" s="163">
        <f t="shared" si="878"/>
        <v>0</v>
      </c>
      <c r="BB485" s="163">
        <f t="shared" si="879"/>
        <v>0</v>
      </c>
      <c r="BC485" s="163">
        <f t="shared" si="880"/>
        <v>0</v>
      </c>
      <c r="BD485" s="163">
        <f t="shared" si="881"/>
        <v>0</v>
      </c>
    </row>
    <row r="486" spans="2:56" x14ac:dyDescent="0.3">
      <c r="B486" s="169" t="s">
        <v>108</v>
      </c>
      <c r="C486" s="248"/>
      <c r="D486" s="249"/>
      <c r="E486" s="172">
        <f t="shared" si="867"/>
        <v>0</v>
      </c>
      <c r="F486" s="248"/>
      <c r="G486" s="249"/>
      <c r="H486" s="172">
        <f t="shared" si="868"/>
        <v>0</v>
      </c>
      <c r="I486" s="248"/>
      <c r="J486" s="250"/>
      <c r="K486" s="174">
        <f t="shared" si="869"/>
        <v>0</v>
      </c>
      <c r="L486" s="248"/>
      <c r="M486" s="250"/>
      <c r="N486" s="251"/>
      <c r="O486" s="248"/>
      <c r="P486" s="251"/>
      <c r="Q486" s="166">
        <f t="shared" si="870"/>
        <v>0</v>
      </c>
      <c r="R486" s="251"/>
      <c r="S486" s="251"/>
      <c r="T486" s="167">
        <f t="shared" si="882"/>
        <v>0</v>
      </c>
      <c r="U486" s="157"/>
      <c r="V486" s="248"/>
      <c r="W486" s="251"/>
      <c r="X486" s="166">
        <f t="shared" si="871"/>
        <v>0</v>
      </c>
      <c r="Y486" s="251"/>
      <c r="Z486" s="251"/>
      <c r="AA486" s="167">
        <f t="shared" si="883"/>
        <v>0</v>
      </c>
      <c r="AB486" s="157"/>
      <c r="AC486" s="248"/>
      <c r="AD486" s="251"/>
      <c r="AE486" s="166">
        <f t="shared" si="872"/>
        <v>0</v>
      </c>
      <c r="AF486" s="251"/>
      <c r="AG486" s="251"/>
      <c r="AH486" s="167">
        <f t="shared" si="884"/>
        <v>0</v>
      </c>
      <c r="AJ486" s="252"/>
      <c r="AK486" s="253"/>
      <c r="AL486" s="254"/>
      <c r="AM486" s="253"/>
      <c r="AN486" s="254"/>
      <c r="AO486" s="253"/>
      <c r="AP486" s="254"/>
      <c r="AQ486" s="253"/>
      <c r="AR486" s="254"/>
      <c r="AS486" s="253"/>
      <c r="AT486" s="254"/>
      <c r="AU486" s="253"/>
      <c r="AV486" s="163">
        <f t="shared" si="874"/>
        <v>0</v>
      </c>
      <c r="AW486" s="168">
        <f t="shared" si="875"/>
        <v>0</v>
      </c>
      <c r="AY486" s="163">
        <f t="shared" si="876"/>
        <v>0</v>
      </c>
      <c r="AZ486" s="163">
        <f t="shared" si="877"/>
        <v>0</v>
      </c>
      <c r="BA486" s="163">
        <f t="shared" si="878"/>
        <v>0</v>
      </c>
      <c r="BB486" s="163">
        <f t="shared" si="879"/>
        <v>0</v>
      </c>
      <c r="BC486" s="163">
        <f t="shared" si="880"/>
        <v>0</v>
      </c>
      <c r="BD486" s="163">
        <f t="shared" si="881"/>
        <v>0</v>
      </c>
    </row>
    <row r="487" spans="2:56" x14ac:dyDescent="0.3">
      <c r="B487" s="179" t="s">
        <v>109</v>
      </c>
      <c r="C487" s="83">
        <f>SUM(C488)</f>
        <v>0</v>
      </c>
      <c r="D487" s="84">
        <f>SUM(D488)</f>
        <v>0</v>
      </c>
      <c r="E487" s="85">
        <f t="shared" si="867"/>
        <v>0</v>
      </c>
      <c r="F487" s="83">
        <f>SUM(F488)</f>
        <v>0</v>
      </c>
      <c r="G487" s="84">
        <f>SUM(G488)</f>
        <v>0</v>
      </c>
      <c r="H487" s="85">
        <f t="shared" si="868"/>
        <v>0</v>
      </c>
      <c r="I487" s="83">
        <f>SUM(I488)</f>
        <v>0</v>
      </c>
      <c r="J487" s="86">
        <f>SUM(J488)</f>
        <v>0</v>
      </c>
      <c r="K487" s="87">
        <f t="shared" si="869"/>
        <v>0</v>
      </c>
      <c r="L487" s="83">
        <f>SUM(L488)</f>
        <v>0</v>
      </c>
      <c r="M487" s="86">
        <f>SUM(M488)</f>
        <v>0</v>
      </c>
      <c r="N487" s="88">
        <f>SUM(N488)</f>
        <v>0</v>
      </c>
      <c r="O487" s="83">
        <f>SUM(O488)</f>
        <v>0</v>
      </c>
      <c r="P487" s="88">
        <f>SUM(P488)</f>
        <v>0</v>
      </c>
      <c r="Q487" s="177">
        <f t="shared" si="870"/>
        <v>0</v>
      </c>
      <c r="R487" s="88">
        <f>SUM(R488)</f>
        <v>0</v>
      </c>
      <c r="S487" s="88">
        <f>SUM(S488)</f>
        <v>0</v>
      </c>
      <c r="T487" s="178">
        <f t="shared" si="882"/>
        <v>0</v>
      </c>
      <c r="U487" s="157"/>
      <c r="V487" s="83">
        <f>SUM(V488)</f>
        <v>0</v>
      </c>
      <c r="W487" s="88">
        <f>SUM(W488)</f>
        <v>0</v>
      </c>
      <c r="X487" s="177">
        <f t="shared" si="871"/>
        <v>0</v>
      </c>
      <c r="Y487" s="88">
        <f>SUM(Y488)</f>
        <v>0</v>
      </c>
      <c r="Z487" s="88">
        <f>SUM(Z488)</f>
        <v>0</v>
      </c>
      <c r="AA487" s="178">
        <f t="shared" si="883"/>
        <v>0</v>
      </c>
      <c r="AB487" s="157"/>
      <c r="AC487" s="83">
        <f>SUM(AC488)</f>
        <v>0</v>
      </c>
      <c r="AD487" s="88">
        <f>SUM(AD488)</f>
        <v>0</v>
      </c>
      <c r="AE487" s="177">
        <f t="shared" si="872"/>
        <v>0</v>
      </c>
      <c r="AF487" s="88">
        <f>SUM(AF488)</f>
        <v>0</v>
      </c>
      <c r="AG487" s="88">
        <f>SUM(AG488)</f>
        <v>0</v>
      </c>
      <c r="AH487" s="178">
        <f t="shared" si="884"/>
        <v>0</v>
      </c>
      <c r="AJ487" s="84">
        <f t="shared" ref="AJ487:AU487" si="901">SUM(AJ488)</f>
        <v>0</v>
      </c>
      <c r="AK487" s="86">
        <f t="shared" si="901"/>
        <v>0</v>
      </c>
      <c r="AL487" s="88">
        <f t="shared" si="901"/>
        <v>0</v>
      </c>
      <c r="AM487" s="86">
        <f t="shared" si="901"/>
        <v>0</v>
      </c>
      <c r="AN487" s="88">
        <f t="shared" si="901"/>
        <v>0</v>
      </c>
      <c r="AO487" s="86">
        <f t="shared" si="901"/>
        <v>0</v>
      </c>
      <c r="AP487" s="88">
        <f t="shared" si="901"/>
        <v>0</v>
      </c>
      <c r="AQ487" s="86">
        <f t="shared" si="901"/>
        <v>0</v>
      </c>
      <c r="AR487" s="88">
        <f t="shared" si="901"/>
        <v>0</v>
      </c>
      <c r="AS487" s="86">
        <f t="shared" si="901"/>
        <v>0</v>
      </c>
      <c r="AT487" s="88">
        <f t="shared" si="901"/>
        <v>0</v>
      </c>
      <c r="AU487" s="86">
        <f t="shared" si="901"/>
        <v>0</v>
      </c>
      <c r="AV487" s="86">
        <f t="shared" si="874"/>
        <v>0</v>
      </c>
      <c r="AW487" s="93">
        <f t="shared" si="875"/>
        <v>0</v>
      </c>
      <c r="AY487" s="86">
        <f t="shared" si="876"/>
        <v>0</v>
      </c>
      <c r="AZ487" s="86">
        <f t="shared" si="877"/>
        <v>0</v>
      </c>
      <c r="BA487" s="86">
        <f t="shared" si="878"/>
        <v>0</v>
      </c>
      <c r="BB487" s="86">
        <f t="shared" si="879"/>
        <v>0</v>
      </c>
      <c r="BC487" s="86">
        <f t="shared" si="880"/>
        <v>0</v>
      </c>
      <c r="BD487" s="86">
        <f t="shared" si="881"/>
        <v>0</v>
      </c>
    </row>
    <row r="488" spans="2:56" x14ac:dyDescent="0.3">
      <c r="B488" s="169" t="s">
        <v>110</v>
      </c>
      <c r="C488" s="248"/>
      <c r="D488" s="249"/>
      <c r="E488" s="172">
        <f t="shared" si="867"/>
        <v>0</v>
      </c>
      <c r="F488" s="248"/>
      <c r="G488" s="249"/>
      <c r="H488" s="172">
        <f t="shared" si="868"/>
        <v>0</v>
      </c>
      <c r="I488" s="248"/>
      <c r="J488" s="250"/>
      <c r="K488" s="174">
        <f t="shared" si="869"/>
        <v>0</v>
      </c>
      <c r="L488" s="248"/>
      <c r="M488" s="250"/>
      <c r="N488" s="251"/>
      <c r="O488" s="248"/>
      <c r="P488" s="251"/>
      <c r="Q488" s="166">
        <f t="shared" si="870"/>
        <v>0</v>
      </c>
      <c r="R488" s="251"/>
      <c r="S488" s="251"/>
      <c r="T488" s="167">
        <f t="shared" si="882"/>
        <v>0</v>
      </c>
      <c r="U488" s="157"/>
      <c r="V488" s="248"/>
      <c r="W488" s="251"/>
      <c r="X488" s="166">
        <f t="shared" si="871"/>
        <v>0</v>
      </c>
      <c r="Y488" s="251"/>
      <c r="Z488" s="251"/>
      <c r="AA488" s="167">
        <f t="shared" si="883"/>
        <v>0</v>
      </c>
      <c r="AB488" s="157"/>
      <c r="AC488" s="248"/>
      <c r="AD488" s="251"/>
      <c r="AE488" s="166">
        <f t="shared" si="872"/>
        <v>0</v>
      </c>
      <c r="AF488" s="251"/>
      <c r="AG488" s="251"/>
      <c r="AH488" s="167">
        <f t="shared" si="884"/>
        <v>0</v>
      </c>
      <c r="AJ488" s="252"/>
      <c r="AK488" s="253"/>
      <c r="AL488" s="254"/>
      <c r="AM488" s="253"/>
      <c r="AN488" s="254"/>
      <c r="AO488" s="253"/>
      <c r="AP488" s="254"/>
      <c r="AQ488" s="253"/>
      <c r="AR488" s="254"/>
      <c r="AS488" s="253"/>
      <c r="AT488" s="254"/>
      <c r="AU488" s="253"/>
      <c r="AV488" s="163">
        <f t="shared" si="874"/>
        <v>0</v>
      </c>
      <c r="AW488" s="168">
        <f t="shared" si="875"/>
        <v>0</v>
      </c>
      <c r="AY488" s="163">
        <f t="shared" si="876"/>
        <v>0</v>
      </c>
      <c r="AZ488" s="163">
        <f t="shared" si="877"/>
        <v>0</v>
      </c>
      <c r="BA488" s="163">
        <f t="shared" si="878"/>
        <v>0</v>
      </c>
      <c r="BB488" s="163">
        <f t="shared" si="879"/>
        <v>0</v>
      </c>
      <c r="BC488" s="163">
        <f t="shared" si="880"/>
        <v>0</v>
      </c>
      <c r="BD488" s="163">
        <f t="shared" si="881"/>
        <v>0</v>
      </c>
    </row>
    <row r="489" spans="2:56" x14ac:dyDescent="0.3">
      <c r="B489" s="179" t="s">
        <v>111</v>
      </c>
      <c r="C489" s="83">
        <f>SUM(C490:C492)</f>
        <v>0</v>
      </c>
      <c r="D489" s="84">
        <f>SUM(D490:D492)</f>
        <v>0</v>
      </c>
      <c r="E489" s="85">
        <f t="shared" ref="E489:E552" si="902">IFERROR(D489/C489,0)</f>
        <v>0</v>
      </c>
      <c r="F489" s="83">
        <f>SUM(F490:F492)</f>
        <v>0</v>
      </c>
      <c r="G489" s="84">
        <f>SUM(G490:G492)</f>
        <v>0</v>
      </c>
      <c r="H489" s="85">
        <f t="shared" ref="H489:H552" si="903">IFERROR(G489/F489,0)</f>
        <v>0</v>
      </c>
      <c r="I489" s="83">
        <f>SUM(I490:I492)</f>
        <v>0</v>
      </c>
      <c r="J489" s="86">
        <f>SUM(J490:J492)</f>
        <v>0</v>
      </c>
      <c r="K489" s="87">
        <f t="shared" ref="K489:K552" si="904">IFERROR(J489/I489,0)</f>
        <v>0</v>
      </c>
      <c r="L489" s="83">
        <f>SUM(L490:L492)</f>
        <v>0</v>
      </c>
      <c r="M489" s="86">
        <f>SUM(M490:M492)</f>
        <v>0</v>
      </c>
      <c r="N489" s="88">
        <f>SUM(N490:N492)</f>
        <v>0</v>
      </c>
      <c r="O489" s="83">
        <f>SUM(O490:O492)</f>
        <v>0</v>
      </c>
      <c r="P489" s="88">
        <f>SUM(P490:P492)</f>
        <v>0</v>
      </c>
      <c r="Q489" s="177">
        <f t="shared" ref="Q489:Q552" si="905">SUM(O489:P489)</f>
        <v>0</v>
      </c>
      <c r="R489" s="88">
        <f>SUM(R490:R492)</f>
        <v>0</v>
      </c>
      <c r="S489" s="88">
        <f>SUM(S490:S492)</f>
        <v>0</v>
      </c>
      <c r="T489" s="178">
        <f t="shared" si="882"/>
        <v>0</v>
      </c>
      <c r="U489" s="157"/>
      <c r="V489" s="83">
        <f>SUM(V490:V492)</f>
        <v>0</v>
      </c>
      <c r="W489" s="88">
        <f>SUM(W490:W492)</f>
        <v>0</v>
      </c>
      <c r="X489" s="177">
        <f t="shared" ref="X489:X552" si="906">SUM(V489:W489)</f>
        <v>0</v>
      </c>
      <c r="Y489" s="88">
        <f>SUM(Y490:Y492)</f>
        <v>0</v>
      </c>
      <c r="Z489" s="88">
        <f>SUM(Z490:Z492)</f>
        <v>0</v>
      </c>
      <c r="AA489" s="178">
        <f t="shared" si="883"/>
        <v>0</v>
      </c>
      <c r="AB489" s="157"/>
      <c r="AC489" s="83">
        <f>SUM(AC490:AC492)</f>
        <v>0</v>
      </c>
      <c r="AD489" s="88">
        <f>SUM(AD490:AD492)</f>
        <v>0</v>
      </c>
      <c r="AE489" s="177">
        <f t="shared" ref="AE489:AE552" si="907">SUM(AC489:AD489)</f>
        <v>0</v>
      </c>
      <c r="AF489" s="88">
        <f>SUM(AF490:AF492)</f>
        <v>0</v>
      </c>
      <c r="AG489" s="88">
        <f>SUM(AG490:AG492)</f>
        <v>0</v>
      </c>
      <c r="AH489" s="178">
        <f t="shared" si="884"/>
        <v>0</v>
      </c>
      <c r="AJ489" s="84">
        <f t="shared" ref="AJ489:AU489" si="908">SUM(AJ490:AJ492)</f>
        <v>0</v>
      </c>
      <c r="AK489" s="86">
        <f t="shared" si="908"/>
        <v>0</v>
      </c>
      <c r="AL489" s="88">
        <f t="shared" si="908"/>
        <v>0</v>
      </c>
      <c r="AM489" s="86">
        <f t="shared" si="908"/>
        <v>0</v>
      </c>
      <c r="AN489" s="88">
        <f t="shared" si="908"/>
        <v>0</v>
      </c>
      <c r="AO489" s="86">
        <f t="shared" si="908"/>
        <v>0</v>
      </c>
      <c r="AP489" s="88">
        <f t="shared" si="908"/>
        <v>0</v>
      </c>
      <c r="AQ489" s="86">
        <f t="shared" si="908"/>
        <v>0</v>
      </c>
      <c r="AR489" s="88">
        <f t="shared" si="908"/>
        <v>0</v>
      </c>
      <c r="AS489" s="86">
        <f t="shared" si="908"/>
        <v>0</v>
      </c>
      <c r="AT489" s="88">
        <f t="shared" si="908"/>
        <v>0</v>
      </c>
      <c r="AU489" s="86">
        <f t="shared" si="908"/>
        <v>0</v>
      </c>
      <c r="AV489" s="86">
        <f t="shared" ref="AV489:AV552" si="909">SUM(AJ489:AU489)</f>
        <v>0</v>
      </c>
      <c r="AW489" s="93">
        <f t="shared" ref="AW489:AW552" si="910">T489-AV489</f>
        <v>0</v>
      </c>
      <c r="AY489" s="86">
        <f t="shared" ref="AY489:AY552" si="911">SUM(AJ489:AL489)</f>
        <v>0</v>
      </c>
      <c r="AZ489" s="86">
        <f t="shared" ref="AZ489:AZ552" si="912">SUM(AM489:AO489)</f>
        <v>0</v>
      </c>
      <c r="BA489" s="86">
        <f t="shared" ref="BA489:BA552" si="913">SUM(AP489:AR489)</f>
        <v>0</v>
      </c>
      <c r="BB489" s="86">
        <f t="shared" ref="BB489:BB552" si="914">SUM(AS489:AU489)</f>
        <v>0</v>
      </c>
      <c r="BC489" s="86">
        <f t="shared" ref="BC489:BC552" si="915">SUM(AY489,AZ489,BA489,BB489)</f>
        <v>0</v>
      </c>
      <c r="BD489" s="86">
        <f t="shared" ref="BD489:BD552" si="916">T489-BC489</f>
        <v>0</v>
      </c>
    </row>
    <row r="490" spans="2:56" x14ac:dyDescent="0.3">
      <c r="B490" s="169" t="s">
        <v>112</v>
      </c>
      <c r="C490" s="248"/>
      <c r="D490" s="249"/>
      <c r="E490" s="172">
        <f t="shared" si="902"/>
        <v>0</v>
      </c>
      <c r="F490" s="248"/>
      <c r="G490" s="249"/>
      <c r="H490" s="172">
        <f t="shared" si="903"/>
        <v>0</v>
      </c>
      <c r="I490" s="248"/>
      <c r="J490" s="250"/>
      <c r="K490" s="174">
        <f t="shared" si="904"/>
        <v>0</v>
      </c>
      <c r="L490" s="248"/>
      <c r="M490" s="250"/>
      <c r="N490" s="251"/>
      <c r="O490" s="248"/>
      <c r="P490" s="251"/>
      <c r="Q490" s="166">
        <f t="shared" si="905"/>
        <v>0</v>
      </c>
      <c r="R490" s="251"/>
      <c r="S490" s="251"/>
      <c r="T490" s="167">
        <f t="shared" ref="T490:T553" si="917">SUM(Q490:S490)</f>
        <v>0</v>
      </c>
      <c r="U490" s="157"/>
      <c r="V490" s="248"/>
      <c r="W490" s="251"/>
      <c r="X490" s="166">
        <f t="shared" si="906"/>
        <v>0</v>
      </c>
      <c r="Y490" s="251"/>
      <c r="Z490" s="251"/>
      <c r="AA490" s="167">
        <f t="shared" ref="AA490:AA553" si="918">SUM(X490:Z490)</f>
        <v>0</v>
      </c>
      <c r="AB490" s="157"/>
      <c r="AC490" s="248"/>
      <c r="AD490" s="251"/>
      <c r="AE490" s="166">
        <f t="shared" si="907"/>
        <v>0</v>
      </c>
      <c r="AF490" s="251"/>
      <c r="AG490" s="251"/>
      <c r="AH490" s="167">
        <f t="shared" ref="AH490:AH553" si="919">SUM(AE490:AG490)</f>
        <v>0</v>
      </c>
      <c r="AJ490" s="252"/>
      <c r="AK490" s="253"/>
      <c r="AL490" s="254"/>
      <c r="AM490" s="253"/>
      <c r="AN490" s="254"/>
      <c r="AO490" s="253"/>
      <c r="AP490" s="254"/>
      <c r="AQ490" s="253"/>
      <c r="AR490" s="254"/>
      <c r="AS490" s="253"/>
      <c r="AT490" s="254"/>
      <c r="AU490" s="253"/>
      <c r="AV490" s="163">
        <f t="shared" si="909"/>
        <v>0</v>
      </c>
      <c r="AW490" s="168">
        <f t="shared" si="910"/>
        <v>0</v>
      </c>
      <c r="AY490" s="163">
        <f t="shared" si="911"/>
        <v>0</v>
      </c>
      <c r="AZ490" s="163">
        <f t="shared" si="912"/>
        <v>0</v>
      </c>
      <c r="BA490" s="163">
        <f t="shared" si="913"/>
        <v>0</v>
      </c>
      <c r="BB490" s="163">
        <f t="shared" si="914"/>
        <v>0</v>
      </c>
      <c r="BC490" s="163">
        <f t="shared" si="915"/>
        <v>0</v>
      </c>
      <c r="BD490" s="163">
        <f t="shared" si="916"/>
        <v>0</v>
      </c>
    </row>
    <row r="491" spans="2:56" x14ac:dyDescent="0.3">
      <c r="B491" s="169" t="s">
        <v>113</v>
      </c>
      <c r="C491" s="248"/>
      <c r="D491" s="249"/>
      <c r="E491" s="172">
        <f t="shared" si="902"/>
        <v>0</v>
      </c>
      <c r="F491" s="248"/>
      <c r="G491" s="249"/>
      <c r="H491" s="172">
        <f t="shared" si="903"/>
        <v>0</v>
      </c>
      <c r="I491" s="248"/>
      <c r="J491" s="250"/>
      <c r="K491" s="174">
        <f t="shared" si="904"/>
        <v>0</v>
      </c>
      <c r="L491" s="248"/>
      <c r="M491" s="250"/>
      <c r="N491" s="251"/>
      <c r="O491" s="248"/>
      <c r="P491" s="251"/>
      <c r="Q491" s="166">
        <f t="shared" si="905"/>
        <v>0</v>
      </c>
      <c r="R491" s="251"/>
      <c r="S491" s="251"/>
      <c r="T491" s="167">
        <f t="shared" si="917"/>
        <v>0</v>
      </c>
      <c r="U491" s="157"/>
      <c r="V491" s="248"/>
      <c r="W491" s="251"/>
      <c r="X491" s="166">
        <f t="shared" si="906"/>
        <v>0</v>
      </c>
      <c r="Y491" s="251"/>
      <c r="Z491" s="251"/>
      <c r="AA491" s="167">
        <f t="shared" si="918"/>
        <v>0</v>
      </c>
      <c r="AB491" s="157"/>
      <c r="AC491" s="248"/>
      <c r="AD491" s="251"/>
      <c r="AE491" s="166">
        <f t="shared" si="907"/>
        <v>0</v>
      </c>
      <c r="AF491" s="251"/>
      <c r="AG491" s="251"/>
      <c r="AH491" s="167">
        <f t="shared" si="919"/>
        <v>0</v>
      </c>
      <c r="AJ491" s="252"/>
      <c r="AK491" s="253"/>
      <c r="AL491" s="254"/>
      <c r="AM491" s="253"/>
      <c r="AN491" s="254"/>
      <c r="AO491" s="253"/>
      <c r="AP491" s="254"/>
      <c r="AQ491" s="253"/>
      <c r="AR491" s="254"/>
      <c r="AS491" s="253"/>
      <c r="AT491" s="254"/>
      <c r="AU491" s="253"/>
      <c r="AV491" s="163">
        <f t="shared" si="909"/>
        <v>0</v>
      </c>
      <c r="AW491" s="168">
        <f t="shared" si="910"/>
        <v>0</v>
      </c>
      <c r="AY491" s="163">
        <f t="shared" si="911"/>
        <v>0</v>
      </c>
      <c r="AZ491" s="163">
        <f t="shared" si="912"/>
        <v>0</v>
      </c>
      <c r="BA491" s="163">
        <f t="shared" si="913"/>
        <v>0</v>
      </c>
      <c r="BB491" s="163">
        <f t="shared" si="914"/>
        <v>0</v>
      </c>
      <c r="BC491" s="163">
        <f t="shared" si="915"/>
        <v>0</v>
      </c>
      <c r="BD491" s="163">
        <f t="shared" si="916"/>
        <v>0</v>
      </c>
    </row>
    <row r="492" spans="2:56" x14ac:dyDescent="0.3">
      <c r="B492" s="169" t="s">
        <v>114</v>
      </c>
      <c r="C492" s="248"/>
      <c r="D492" s="249"/>
      <c r="E492" s="172">
        <f t="shared" si="902"/>
        <v>0</v>
      </c>
      <c r="F492" s="248"/>
      <c r="G492" s="249"/>
      <c r="H492" s="172">
        <f t="shared" si="903"/>
        <v>0</v>
      </c>
      <c r="I492" s="248"/>
      <c r="J492" s="250"/>
      <c r="K492" s="174">
        <f t="shared" si="904"/>
        <v>0</v>
      </c>
      <c r="L492" s="248"/>
      <c r="M492" s="250"/>
      <c r="N492" s="251"/>
      <c r="O492" s="248"/>
      <c r="P492" s="251"/>
      <c r="Q492" s="166">
        <f t="shared" si="905"/>
        <v>0</v>
      </c>
      <c r="R492" s="251"/>
      <c r="S492" s="251"/>
      <c r="T492" s="167">
        <f t="shared" si="917"/>
        <v>0</v>
      </c>
      <c r="U492" s="157"/>
      <c r="V492" s="248"/>
      <c r="W492" s="251"/>
      <c r="X492" s="166">
        <f t="shared" si="906"/>
        <v>0</v>
      </c>
      <c r="Y492" s="251"/>
      <c r="Z492" s="251"/>
      <c r="AA492" s="167">
        <f t="shared" si="918"/>
        <v>0</v>
      </c>
      <c r="AB492" s="157"/>
      <c r="AC492" s="248"/>
      <c r="AD492" s="251"/>
      <c r="AE492" s="166">
        <f t="shared" si="907"/>
        <v>0</v>
      </c>
      <c r="AF492" s="251"/>
      <c r="AG492" s="251"/>
      <c r="AH492" s="167">
        <f t="shared" si="919"/>
        <v>0</v>
      </c>
      <c r="AJ492" s="252"/>
      <c r="AK492" s="253"/>
      <c r="AL492" s="254"/>
      <c r="AM492" s="253"/>
      <c r="AN492" s="254"/>
      <c r="AO492" s="253"/>
      <c r="AP492" s="254"/>
      <c r="AQ492" s="253"/>
      <c r="AR492" s="254"/>
      <c r="AS492" s="253"/>
      <c r="AT492" s="254"/>
      <c r="AU492" s="253"/>
      <c r="AV492" s="163">
        <f t="shared" si="909"/>
        <v>0</v>
      </c>
      <c r="AW492" s="168">
        <f t="shared" si="910"/>
        <v>0</v>
      </c>
      <c r="AY492" s="163">
        <f t="shared" si="911"/>
        <v>0</v>
      </c>
      <c r="AZ492" s="163">
        <f t="shared" si="912"/>
        <v>0</v>
      </c>
      <c r="BA492" s="163">
        <f t="shared" si="913"/>
        <v>0</v>
      </c>
      <c r="BB492" s="163">
        <f t="shared" si="914"/>
        <v>0</v>
      </c>
      <c r="BC492" s="163">
        <f t="shared" si="915"/>
        <v>0</v>
      </c>
      <c r="BD492" s="163">
        <f t="shared" si="916"/>
        <v>0</v>
      </c>
    </row>
    <row r="493" spans="2:56" x14ac:dyDescent="0.3">
      <c r="B493" s="179" t="s">
        <v>115</v>
      </c>
      <c r="C493" s="83">
        <f>SUM(C494:C496)</f>
        <v>0</v>
      </c>
      <c r="D493" s="84">
        <f>SUM(D494:D496)</f>
        <v>0</v>
      </c>
      <c r="E493" s="85">
        <f t="shared" si="902"/>
        <v>0</v>
      </c>
      <c r="F493" s="83">
        <f>SUM(F494:F496)</f>
        <v>0</v>
      </c>
      <c r="G493" s="84">
        <f>SUM(G494:G496)</f>
        <v>0</v>
      </c>
      <c r="H493" s="85">
        <f t="shared" si="903"/>
        <v>0</v>
      </c>
      <c r="I493" s="83">
        <f>SUM(I494:I496)</f>
        <v>0</v>
      </c>
      <c r="J493" s="86">
        <f>SUM(J494:J496)</f>
        <v>0</v>
      </c>
      <c r="K493" s="87">
        <f t="shared" si="904"/>
        <v>0</v>
      </c>
      <c r="L493" s="83">
        <f>SUM(L494:L496)</f>
        <v>0</v>
      </c>
      <c r="M493" s="86">
        <f>SUM(M494:M496)</f>
        <v>0</v>
      </c>
      <c r="N493" s="88">
        <f>SUM(N494:N496)</f>
        <v>0</v>
      </c>
      <c r="O493" s="83">
        <f>SUM(O494:O496)</f>
        <v>0</v>
      </c>
      <c r="P493" s="88">
        <f>SUM(P494:P496)</f>
        <v>0</v>
      </c>
      <c r="Q493" s="177">
        <f t="shared" si="905"/>
        <v>0</v>
      </c>
      <c r="R493" s="88">
        <f>SUM(R494:R496)</f>
        <v>0</v>
      </c>
      <c r="S493" s="88">
        <f>SUM(S494:S496)</f>
        <v>0</v>
      </c>
      <c r="T493" s="178">
        <f t="shared" si="917"/>
        <v>0</v>
      </c>
      <c r="U493" s="157"/>
      <c r="V493" s="83">
        <f>SUM(V494:V496)</f>
        <v>0</v>
      </c>
      <c r="W493" s="88">
        <f>SUM(W494:W496)</f>
        <v>0</v>
      </c>
      <c r="X493" s="177">
        <f t="shared" si="906"/>
        <v>0</v>
      </c>
      <c r="Y493" s="88">
        <f>SUM(Y494:Y496)</f>
        <v>0</v>
      </c>
      <c r="Z493" s="88">
        <f>SUM(Z494:Z496)</f>
        <v>0</v>
      </c>
      <c r="AA493" s="178">
        <f t="shared" si="918"/>
        <v>0</v>
      </c>
      <c r="AB493" s="157"/>
      <c r="AC493" s="83">
        <f>SUM(AC494:AC496)</f>
        <v>0</v>
      </c>
      <c r="AD493" s="88">
        <f>SUM(AD494:AD496)</f>
        <v>0</v>
      </c>
      <c r="AE493" s="177">
        <f t="shared" si="907"/>
        <v>0</v>
      </c>
      <c r="AF493" s="88">
        <f>SUM(AF494:AF496)</f>
        <v>0</v>
      </c>
      <c r="AG493" s="88">
        <f>SUM(AG494:AG496)</f>
        <v>0</v>
      </c>
      <c r="AH493" s="178">
        <f t="shared" si="919"/>
        <v>0</v>
      </c>
      <c r="AJ493" s="84">
        <f t="shared" ref="AJ493:AU493" si="920">SUM(AJ494:AJ496)</f>
        <v>0</v>
      </c>
      <c r="AK493" s="86">
        <f t="shared" si="920"/>
        <v>0</v>
      </c>
      <c r="AL493" s="88">
        <f t="shared" si="920"/>
        <v>0</v>
      </c>
      <c r="AM493" s="86">
        <f t="shared" si="920"/>
        <v>0</v>
      </c>
      <c r="AN493" s="88">
        <f t="shared" si="920"/>
        <v>0</v>
      </c>
      <c r="AO493" s="86">
        <f t="shared" si="920"/>
        <v>0</v>
      </c>
      <c r="AP493" s="88">
        <f t="shared" si="920"/>
        <v>0</v>
      </c>
      <c r="AQ493" s="86">
        <f t="shared" si="920"/>
        <v>0</v>
      </c>
      <c r="AR493" s="88">
        <f t="shared" si="920"/>
        <v>0</v>
      </c>
      <c r="AS493" s="86">
        <f t="shared" si="920"/>
        <v>0</v>
      </c>
      <c r="AT493" s="88">
        <f t="shared" si="920"/>
        <v>0</v>
      </c>
      <c r="AU493" s="86">
        <f t="shared" si="920"/>
        <v>0</v>
      </c>
      <c r="AV493" s="86">
        <f t="shared" si="909"/>
        <v>0</v>
      </c>
      <c r="AW493" s="93">
        <f t="shared" si="910"/>
        <v>0</v>
      </c>
      <c r="AY493" s="86">
        <f t="shared" si="911"/>
        <v>0</v>
      </c>
      <c r="AZ493" s="86">
        <f t="shared" si="912"/>
        <v>0</v>
      </c>
      <c r="BA493" s="86">
        <f t="shared" si="913"/>
        <v>0</v>
      </c>
      <c r="BB493" s="86">
        <f t="shared" si="914"/>
        <v>0</v>
      </c>
      <c r="BC493" s="86">
        <f t="shared" si="915"/>
        <v>0</v>
      </c>
      <c r="BD493" s="86">
        <f t="shared" si="916"/>
        <v>0</v>
      </c>
    </row>
    <row r="494" spans="2:56" x14ac:dyDescent="0.3">
      <c r="B494" s="169" t="s">
        <v>116</v>
      </c>
      <c r="C494" s="248"/>
      <c r="D494" s="249"/>
      <c r="E494" s="172">
        <f t="shared" si="902"/>
        <v>0</v>
      </c>
      <c r="F494" s="248"/>
      <c r="G494" s="249"/>
      <c r="H494" s="172">
        <f t="shared" si="903"/>
        <v>0</v>
      </c>
      <c r="I494" s="248"/>
      <c r="J494" s="250"/>
      <c r="K494" s="174">
        <f t="shared" si="904"/>
        <v>0</v>
      </c>
      <c r="L494" s="248"/>
      <c r="M494" s="250"/>
      <c r="N494" s="251"/>
      <c r="O494" s="248"/>
      <c r="P494" s="251"/>
      <c r="Q494" s="166">
        <f t="shared" si="905"/>
        <v>0</v>
      </c>
      <c r="R494" s="251"/>
      <c r="S494" s="251"/>
      <c r="T494" s="167">
        <f t="shared" si="917"/>
        <v>0</v>
      </c>
      <c r="U494" s="157"/>
      <c r="V494" s="248"/>
      <c r="W494" s="251"/>
      <c r="X494" s="166">
        <f t="shared" si="906"/>
        <v>0</v>
      </c>
      <c r="Y494" s="251"/>
      <c r="Z494" s="251"/>
      <c r="AA494" s="167">
        <f t="shared" si="918"/>
        <v>0</v>
      </c>
      <c r="AB494" s="157"/>
      <c r="AC494" s="248"/>
      <c r="AD494" s="251"/>
      <c r="AE494" s="166">
        <f t="shared" si="907"/>
        <v>0</v>
      </c>
      <c r="AF494" s="251"/>
      <c r="AG494" s="251"/>
      <c r="AH494" s="167">
        <f t="shared" si="919"/>
        <v>0</v>
      </c>
      <c r="AJ494" s="252"/>
      <c r="AK494" s="253"/>
      <c r="AL494" s="254"/>
      <c r="AM494" s="253"/>
      <c r="AN494" s="254"/>
      <c r="AO494" s="253"/>
      <c r="AP494" s="254"/>
      <c r="AQ494" s="253"/>
      <c r="AR494" s="254"/>
      <c r="AS494" s="253"/>
      <c r="AT494" s="254"/>
      <c r="AU494" s="253"/>
      <c r="AV494" s="163">
        <f t="shared" si="909"/>
        <v>0</v>
      </c>
      <c r="AW494" s="168">
        <f t="shared" si="910"/>
        <v>0</v>
      </c>
      <c r="AY494" s="163">
        <f t="shared" si="911"/>
        <v>0</v>
      </c>
      <c r="AZ494" s="163">
        <f t="shared" si="912"/>
        <v>0</v>
      </c>
      <c r="BA494" s="163">
        <f t="shared" si="913"/>
        <v>0</v>
      </c>
      <c r="BB494" s="163">
        <f t="shared" si="914"/>
        <v>0</v>
      </c>
      <c r="BC494" s="163">
        <f t="shared" si="915"/>
        <v>0</v>
      </c>
      <c r="BD494" s="163">
        <f t="shared" si="916"/>
        <v>0</v>
      </c>
    </row>
    <row r="495" spans="2:56" x14ac:dyDescent="0.3">
      <c r="B495" s="169" t="s">
        <v>117</v>
      </c>
      <c r="C495" s="248"/>
      <c r="D495" s="249"/>
      <c r="E495" s="172">
        <f t="shared" si="902"/>
        <v>0</v>
      </c>
      <c r="F495" s="248"/>
      <c r="G495" s="249"/>
      <c r="H495" s="172">
        <f t="shared" si="903"/>
        <v>0</v>
      </c>
      <c r="I495" s="248"/>
      <c r="J495" s="250"/>
      <c r="K495" s="174">
        <f t="shared" si="904"/>
        <v>0</v>
      </c>
      <c r="L495" s="248"/>
      <c r="M495" s="250"/>
      <c r="N495" s="251"/>
      <c r="O495" s="248"/>
      <c r="P495" s="251"/>
      <c r="Q495" s="166">
        <f t="shared" si="905"/>
        <v>0</v>
      </c>
      <c r="R495" s="251"/>
      <c r="S495" s="251"/>
      <c r="T495" s="167">
        <f t="shared" si="917"/>
        <v>0</v>
      </c>
      <c r="U495" s="157"/>
      <c r="V495" s="248"/>
      <c r="W495" s="251"/>
      <c r="X495" s="166">
        <f t="shared" si="906"/>
        <v>0</v>
      </c>
      <c r="Y495" s="251"/>
      <c r="Z495" s="251"/>
      <c r="AA495" s="167">
        <f t="shared" si="918"/>
        <v>0</v>
      </c>
      <c r="AB495" s="157"/>
      <c r="AC495" s="248"/>
      <c r="AD495" s="251"/>
      <c r="AE495" s="166">
        <f t="shared" si="907"/>
        <v>0</v>
      </c>
      <c r="AF495" s="251"/>
      <c r="AG495" s="251"/>
      <c r="AH495" s="167">
        <f t="shared" si="919"/>
        <v>0</v>
      </c>
      <c r="AJ495" s="252"/>
      <c r="AK495" s="253"/>
      <c r="AL495" s="254"/>
      <c r="AM495" s="253"/>
      <c r="AN495" s="254"/>
      <c r="AO495" s="253"/>
      <c r="AP495" s="254"/>
      <c r="AQ495" s="253"/>
      <c r="AR495" s="254"/>
      <c r="AS495" s="253"/>
      <c r="AT495" s="254"/>
      <c r="AU495" s="253"/>
      <c r="AV495" s="163">
        <f t="shared" si="909"/>
        <v>0</v>
      </c>
      <c r="AW495" s="168">
        <f t="shared" si="910"/>
        <v>0</v>
      </c>
      <c r="AY495" s="163">
        <f t="shared" si="911"/>
        <v>0</v>
      </c>
      <c r="AZ495" s="163">
        <f t="shared" si="912"/>
        <v>0</v>
      </c>
      <c r="BA495" s="163">
        <f t="shared" si="913"/>
        <v>0</v>
      </c>
      <c r="BB495" s="163">
        <f t="shared" si="914"/>
        <v>0</v>
      </c>
      <c r="BC495" s="163">
        <f t="shared" si="915"/>
        <v>0</v>
      </c>
      <c r="BD495" s="163">
        <f t="shared" si="916"/>
        <v>0</v>
      </c>
    </row>
    <row r="496" spans="2:56" x14ac:dyDescent="0.3">
      <c r="B496" s="169" t="s">
        <v>118</v>
      </c>
      <c r="C496" s="248"/>
      <c r="D496" s="249"/>
      <c r="E496" s="172">
        <f t="shared" si="902"/>
        <v>0</v>
      </c>
      <c r="F496" s="248"/>
      <c r="G496" s="249"/>
      <c r="H496" s="172">
        <f t="shared" si="903"/>
        <v>0</v>
      </c>
      <c r="I496" s="248"/>
      <c r="J496" s="250"/>
      <c r="K496" s="174">
        <f t="shared" si="904"/>
        <v>0</v>
      </c>
      <c r="L496" s="248"/>
      <c r="M496" s="250"/>
      <c r="N496" s="251"/>
      <c r="O496" s="248"/>
      <c r="P496" s="251"/>
      <c r="Q496" s="166">
        <f t="shared" si="905"/>
        <v>0</v>
      </c>
      <c r="R496" s="251"/>
      <c r="S496" s="251"/>
      <c r="T496" s="167">
        <f t="shared" si="917"/>
        <v>0</v>
      </c>
      <c r="U496" s="157"/>
      <c r="V496" s="248"/>
      <c r="W496" s="251"/>
      <c r="X496" s="166">
        <f t="shared" si="906"/>
        <v>0</v>
      </c>
      <c r="Y496" s="251"/>
      <c r="Z496" s="251"/>
      <c r="AA496" s="167">
        <f t="shared" si="918"/>
        <v>0</v>
      </c>
      <c r="AB496" s="157"/>
      <c r="AC496" s="248"/>
      <c r="AD496" s="251"/>
      <c r="AE496" s="166">
        <f t="shared" si="907"/>
        <v>0</v>
      </c>
      <c r="AF496" s="251"/>
      <c r="AG496" s="251"/>
      <c r="AH496" s="167">
        <f t="shared" si="919"/>
        <v>0</v>
      </c>
      <c r="AJ496" s="252"/>
      <c r="AK496" s="253"/>
      <c r="AL496" s="254"/>
      <c r="AM496" s="253"/>
      <c r="AN496" s="254"/>
      <c r="AO496" s="253"/>
      <c r="AP496" s="254"/>
      <c r="AQ496" s="253"/>
      <c r="AR496" s="254"/>
      <c r="AS496" s="253"/>
      <c r="AT496" s="254"/>
      <c r="AU496" s="253"/>
      <c r="AV496" s="163">
        <f t="shared" si="909"/>
        <v>0</v>
      </c>
      <c r="AW496" s="168">
        <f t="shared" si="910"/>
        <v>0</v>
      </c>
      <c r="AY496" s="163">
        <f t="shared" si="911"/>
        <v>0</v>
      </c>
      <c r="AZ496" s="163">
        <f t="shared" si="912"/>
        <v>0</v>
      </c>
      <c r="BA496" s="163">
        <f t="shared" si="913"/>
        <v>0</v>
      </c>
      <c r="BB496" s="163">
        <f t="shared" si="914"/>
        <v>0</v>
      </c>
      <c r="BC496" s="163">
        <f t="shared" si="915"/>
        <v>0</v>
      </c>
      <c r="BD496" s="163">
        <f t="shared" si="916"/>
        <v>0</v>
      </c>
    </row>
    <row r="497" spans="2:56" x14ac:dyDescent="0.3">
      <c r="B497" s="179" t="s">
        <v>119</v>
      </c>
      <c r="C497" s="83">
        <f>SUM(C498)</f>
        <v>0</v>
      </c>
      <c r="D497" s="84">
        <f>SUM(D498)</f>
        <v>0</v>
      </c>
      <c r="E497" s="85">
        <f t="shared" si="902"/>
        <v>0</v>
      </c>
      <c r="F497" s="83">
        <f>SUM(F498)</f>
        <v>0</v>
      </c>
      <c r="G497" s="84">
        <f>SUM(G498)</f>
        <v>0</v>
      </c>
      <c r="H497" s="85">
        <f t="shared" si="903"/>
        <v>0</v>
      </c>
      <c r="I497" s="83">
        <f>SUM(I498)</f>
        <v>0</v>
      </c>
      <c r="J497" s="86">
        <f>SUM(J498)</f>
        <v>0</v>
      </c>
      <c r="K497" s="87">
        <f t="shared" si="904"/>
        <v>0</v>
      </c>
      <c r="L497" s="83">
        <f>SUM(L498)</f>
        <v>0</v>
      </c>
      <c r="M497" s="86">
        <f>SUM(M498)</f>
        <v>0</v>
      </c>
      <c r="N497" s="88">
        <f>SUM(N498)</f>
        <v>0</v>
      </c>
      <c r="O497" s="83">
        <f>SUM(O498)</f>
        <v>0</v>
      </c>
      <c r="P497" s="88">
        <f>SUM(P498)</f>
        <v>0</v>
      </c>
      <c r="Q497" s="177">
        <f t="shared" si="905"/>
        <v>0</v>
      </c>
      <c r="R497" s="88">
        <f>SUM(R498)</f>
        <v>0</v>
      </c>
      <c r="S497" s="88">
        <f>SUM(S498)</f>
        <v>0</v>
      </c>
      <c r="T497" s="178">
        <f t="shared" si="917"/>
        <v>0</v>
      </c>
      <c r="U497" s="157"/>
      <c r="V497" s="83">
        <f>SUM(V498)</f>
        <v>0</v>
      </c>
      <c r="W497" s="88">
        <f>SUM(W498)</f>
        <v>0</v>
      </c>
      <c r="X497" s="177">
        <f t="shared" si="906"/>
        <v>0</v>
      </c>
      <c r="Y497" s="88">
        <f>SUM(Y498)</f>
        <v>0</v>
      </c>
      <c r="Z497" s="88">
        <f>SUM(Z498)</f>
        <v>0</v>
      </c>
      <c r="AA497" s="178">
        <f t="shared" si="918"/>
        <v>0</v>
      </c>
      <c r="AB497" s="157"/>
      <c r="AC497" s="83">
        <f>SUM(AC498)</f>
        <v>0</v>
      </c>
      <c r="AD497" s="88">
        <f>SUM(AD498)</f>
        <v>0</v>
      </c>
      <c r="AE497" s="177">
        <f t="shared" si="907"/>
        <v>0</v>
      </c>
      <c r="AF497" s="88">
        <f>SUM(AF498)</f>
        <v>0</v>
      </c>
      <c r="AG497" s="88">
        <f>SUM(AG498)</f>
        <v>0</v>
      </c>
      <c r="AH497" s="178">
        <f t="shared" si="919"/>
        <v>0</v>
      </c>
      <c r="AJ497" s="84">
        <f t="shared" ref="AJ497:AU497" si="921">SUM(AJ498)</f>
        <v>0</v>
      </c>
      <c r="AK497" s="86">
        <f t="shared" si="921"/>
        <v>0</v>
      </c>
      <c r="AL497" s="88">
        <f t="shared" si="921"/>
        <v>0</v>
      </c>
      <c r="AM497" s="86">
        <f t="shared" si="921"/>
        <v>0</v>
      </c>
      <c r="AN497" s="88">
        <f t="shared" si="921"/>
        <v>0</v>
      </c>
      <c r="AO497" s="86">
        <f t="shared" si="921"/>
        <v>0</v>
      </c>
      <c r="AP497" s="88">
        <f t="shared" si="921"/>
        <v>0</v>
      </c>
      <c r="AQ497" s="86">
        <f t="shared" si="921"/>
        <v>0</v>
      </c>
      <c r="AR497" s="88">
        <f t="shared" si="921"/>
        <v>0</v>
      </c>
      <c r="AS497" s="86">
        <f t="shared" si="921"/>
        <v>0</v>
      </c>
      <c r="AT497" s="88">
        <f t="shared" si="921"/>
        <v>0</v>
      </c>
      <c r="AU497" s="86">
        <f t="shared" si="921"/>
        <v>0</v>
      </c>
      <c r="AV497" s="86">
        <f t="shared" si="909"/>
        <v>0</v>
      </c>
      <c r="AW497" s="93">
        <f t="shared" si="910"/>
        <v>0</v>
      </c>
      <c r="AY497" s="86">
        <f t="shared" si="911"/>
        <v>0</v>
      </c>
      <c r="AZ497" s="86">
        <f t="shared" si="912"/>
        <v>0</v>
      </c>
      <c r="BA497" s="86">
        <f t="shared" si="913"/>
        <v>0</v>
      </c>
      <c r="BB497" s="86">
        <f t="shared" si="914"/>
        <v>0</v>
      </c>
      <c r="BC497" s="86">
        <f t="shared" si="915"/>
        <v>0</v>
      </c>
      <c r="BD497" s="86">
        <f t="shared" si="916"/>
        <v>0</v>
      </c>
    </row>
    <row r="498" spans="2:56" x14ac:dyDescent="0.3">
      <c r="B498" s="169" t="s">
        <v>120</v>
      </c>
      <c r="C498" s="248"/>
      <c r="D498" s="249"/>
      <c r="E498" s="172">
        <f t="shared" si="902"/>
        <v>0</v>
      </c>
      <c r="F498" s="248"/>
      <c r="G498" s="249"/>
      <c r="H498" s="172">
        <f t="shared" si="903"/>
        <v>0</v>
      </c>
      <c r="I498" s="248"/>
      <c r="J498" s="250"/>
      <c r="K498" s="174">
        <f t="shared" si="904"/>
        <v>0</v>
      </c>
      <c r="L498" s="248"/>
      <c r="M498" s="250"/>
      <c r="N498" s="251"/>
      <c r="O498" s="248"/>
      <c r="P498" s="251"/>
      <c r="Q498" s="166">
        <f t="shared" si="905"/>
        <v>0</v>
      </c>
      <c r="R498" s="251"/>
      <c r="S498" s="251"/>
      <c r="T498" s="167">
        <f t="shared" si="917"/>
        <v>0</v>
      </c>
      <c r="U498" s="157"/>
      <c r="V498" s="248"/>
      <c r="W498" s="251"/>
      <c r="X498" s="166">
        <f t="shared" si="906"/>
        <v>0</v>
      </c>
      <c r="Y498" s="251"/>
      <c r="Z498" s="251"/>
      <c r="AA498" s="167">
        <f t="shared" si="918"/>
        <v>0</v>
      </c>
      <c r="AB498" s="157"/>
      <c r="AC498" s="248"/>
      <c r="AD498" s="251"/>
      <c r="AE498" s="166">
        <f t="shared" si="907"/>
        <v>0</v>
      </c>
      <c r="AF498" s="251"/>
      <c r="AG498" s="251"/>
      <c r="AH498" s="167">
        <f t="shared" si="919"/>
        <v>0</v>
      </c>
      <c r="AJ498" s="252"/>
      <c r="AK498" s="253"/>
      <c r="AL498" s="254"/>
      <c r="AM498" s="253"/>
      <c r="AN498" s="254"/>
      <c r="AO498" s="253"/>
      <c r="AP498" s="254"/>
      <c r="AQ498" s="253"/>
      <c r="AR498" s="254"/>
      <c r="AS498" s="253"/>
      <c r="AT498" s="254"/>
      <c r="AU498" s="253"/>
      <c r="AV498" s="163">
        <f t="shared" si="909"/>
        <v>0</v>
      </c>
      <c r="AW498" s="168">
        <f t="shared" si="910"/>
        <v>0</v>
      </c>
      <c r="AY498" s="163">
        <f t="shared" si="911"/>
        <v>0</v>
      </c>
      <c r="AZ498" s="163">
        <f t="shared" si="912"/>
        <v>0</v>
      </c>
      <c r="BA498" s="163">
        <f t="shared" si="913"/>
        <v>0</v>
      </c>
      <c r="BB498" s="163">
        <f t="shared" si="914"/>
        <v>0</v>
      </c>
      <c r="BC498" s="163">
        <f t="shared" si="915"/>
        <v>0</v>
      </c>
      <c r="BD498" s="163">
        <f t="shared" si="916"/>
        <v>0</v>
      </c>
    </row>
    <row r="499" spans="2:56" x14ac:dyDescent="0.3">
      <c r="B499" s="179" t="s">
        <v>121</v>
      </c>
      <c r="C499" s="83">
        <f>SUM(C500:C504)</f>
        <v>0</v>
      </c>
      <c r="D499" s="84">
        <f>SUM(D500:D504)</f>
        <v>0</v>
      </c>
      <c r="E499" s="85">
        <f t="shared" si="902"/>
        <v>0</v>
      </c>
      <c r="F499" s="83">
        <f>SUM(F500:F504)</f>
        <v>0</v>
      </c>
      <c r="G499" s="84">
        <f>SUM(G500:G504)</f>
        <v>0</v>
      </c>
      <c r="H499" s="85">
        <f t="shared" si="903"/>
        <v>0</v>
      </c>
      <c r="I499" s="83">
        <f>SUM(I500:I504)</f>
        <v>0</v>
      </c>
      <c r="J499" s="86">
        <f>SUM(J500:J504)</f>
        <v>0</v>
      </c>
      <c r="K499" s="87">
        <f t="shared" si="904"/>
        <v>0</v>
      </c>
      <c r="L499" s="83">
        <f>SUM(L500:L504)</f>
        <v>0</v>
      </c>
      <c r="M499" s="86">
        <f>SUM(M500:M504)</f>
        <v>0</v>
      </c>
      <c r="N499" s="88">
        <f>SUM(N500:N504)</f>
        <v>0</v>
      </c>
      <c r="O499" s="83">
        <f>SUM(O500:O504)</f>
        <v>0</v>
      </c>
      <c r="P499" s="88">
        <f>SUM(P500:P504)</f>
        <v>0</v>
      </c>
      <c r="Q499" s="177">
        <f t="shared" si="905"/>
        <v>0</v>
      </c>
      <c r="R499" s="88">
        <f>SUM(R500:R504)</f>
        <v>0</v>
      </c>
      <c r="S499" s="88">
        <f>SUM(S500:S504)</f>
        <v>0</v>
      </c>
      <c r="T499" s="178">
        <f t="shared" si="917"/>
        <v>0</v>
      </c>
      <c r="U499" s="157"/>
      <c r="V499" s="83">
        <f>SUM(V500:V504)</f>
        <v>0</v>
      </c>
      <c r="W499" s="88">
        <f>SUM(W500:W504)</f>
        <v>0</v>
      </c>
      <c r="X499" s="177">
        <f t="shared" si="906"/>
        <v>0</v>
      </c>
      <c r="Y499" s="88">
        <f>SUM(Y500:Y504)</f>
        <v>0</v>
      </c>
      <c r="Z499" s="88">
        <f>SUM(Z500:Z504)</f>
        <v>0</v>
      </c>
      <c r="AA499" s="178">
        <f t="shared" si="918"/>
        <v>0</v>
      </c>
      <c r="AB499" s="157"/>
      <c r="AC499" s="83">
        <f>SUM(AC500:AC504)</f>
        <v>0</v>
      </c>
      <c r="AD499" s="88">
        <f>SUM(AD500:AD504)</f>
        <v>0</v>
      </c>
      <c r="AE499" s="177">
        <f t="shared" si="907"/>
        <v>0</v>
      </c>
      <c r="AF499" s="88">
        <f>SUM(AF500:AF504)</f>
        <v>0</v>
      </c>
      <c r="AG499" s="88">
        <f>SUM(AG500:AG504)</f>
        <v>0</v>
      </c>
      <c r="AH499" s="178">
        <f t="shared" si="919"/>
        <v>0</v>
      </c>
      <c r="AJ499" s="84">
        <f t="shared" ref="AJ499:AU499" si="922">SUM(AJ500:AJ504)</f>
        <v>0</v>
      </c>
      <c r="AK499" s="86">
        <f t="shared" si="922"/>
        <v>0</v>
      </c>
      <c r="AL499" s="88">
        <f t="shared" si="922"/>
        <v>0</v>
      </c>
      <c r="AM499" s="86">
        <f t="shared" si="922"/>
        <v>0</v>
      </c>
      <c r="AN499" s="88">
        <f t="shared" si="922"/>
        <v>0</v>
      </c>
      <c r="AO499" s="86">
        <f t="shared" si="922"/>
        <v>0</v>
      </c>
      <c r="AP499" s="88">
        <f t="shared" si="922"/>
        <v>0</v>
      </c>
      <c r="AQ499" s="86">
        <f t="shared" si="922"/>
        <v>0</v>
      </c>
      <c r="AR499" s="88">
        <f t="shared" si="922"/>
        <v>0</v>
      </c>
      <c r="AS499" s="86">
        <f t="shared" si="922"/>
        <v>0</v>
      </c>
      <c r="AT499" s="88">
        <f t="shared" si="922"/>
        <v>0</v>
      </c>
      <c r="AU499" s="86">
        <f t="shared" si="922"/>
        <v>0</v>
      </c>
      <c r="AV499" s="86">
        <f t="shared" si="909"/>
        <v>0</v>
      </c>
      <c r="AW499" s="93">
        <f t="shared" si="910"/>
        <v>0</v>
      </c>
      <c r="AY499" s="86">
        <f t="shared" si="911"/>
        <v>0</v>
      </c>
      <c r="AZ499" s="86">
        <f t="shared" si="912"/>
        <v>0</v>
      </c>
      <c r="BA499" s="86">
        <f t="shared" si="913"/>
        <v>0</v>
      </c>
      <c r="BB499" s="86">
        <f t="shared" si="914"/>
        <v>0</v>
      </c>
      <c r="BC499" s="86">
        <f t="shared" si="915"/>
        <v>0</v>
      </c>
      <c r="BD499" s="86">
        <f t="shared" si="916"/>
        <v>0</v>
      </c>
    </row>
    <row r="500" spans="2:56" x14ac:dyDescent="0.3">
      <c r="B500" s="169" t="s">
        <v>122</v>
      </c>
      <c r="C500" s="248"/>
      <c r="D500" s="249"/>
      <c r="E500" s="172">
        <f t="shared" si="902"/>
        <v>0</v>
      </c>
      <c r="F500" s="248"/>
      <c r="G500" s="249"/>
      <c r="H500" s="172">
        <f t="shared" si="903"/>
        <v>0</v>
      </c>
      <c r="I500" s="248"/>
      <c r="J500" s="250"/>
      <c r="K500" s="174">
        <f t="shared" si="904"/>
        <v>0</v>
      </c>
      <c r="L500" s="248"/>
      <c r="M500" s="250"/>
      <c r="N500" s="251"/>
      <c r="O500" s="248"/>
      <c r="P500" s="251"/>
      <c r="Q500" s="166">
        <f t="shared" si="905"/>
        <v>0</v>
      </c>
      <c r="R500" s="251"/>
      <c r="S500" s="251"/>
      <c r="T500" s="167">
        <f t="shared" si="917"/>
        <v>0</v>
      </c>
      <c r="U500" s="157"/>
      <c r="V500" s="248"/>
      <c r="W500" s="251"/>
      <c r="X500" s="166">
        <f t="shared" si="906"/>
        <v>0</v>
      </c>
      <c r="Y500" s="251"/>
      <c r="Z500" s="251"/>
      <c r="AA500" s="167">
        <f t="shared" si="918"/>
        <v>0</v>
      </c>
      <c r="AB500" s="157"/>
      <c r="AC500" s="248"/>
      <c r="AD500" s="251"/>
      <c r="AE500" s="166">
        <f t="shared" si="907"/>
        <v>0</v>
      </c>
      <c r="AF500" s="251"/>
      <c r="AG500" s="251"/>
      <c r="AH500" s="167">
        <f t="shared" si="919"/>
        <v>0</v>
      </c>
      <c r="AJ500" s="252"/>
      <c r="AK500" s="253"/>
      <c r="AL500" s="254"/>
      <c r="AM500" s="253"/>
      <c r="AN500" s="254"/>
      <c r="AO500" s="253"/>
      <c r="AP500" s="254"/>
      <c r="AQ500" s="253"/>
      <c r="AR500" s="254"/>
      <c r="AS500" s="253"/>
      <c r="AT500" s="254"/>
      <c r="AU500" s="253"/>
      <c r="AV500" s="163">
        <f t="shared" si="909"/>
        <v>0</v>
      </c>
      <c r="AW500" s="168">
        <f t="shared" si="910"/>
        <v>0</v>
      </c>
      <c r="AY500" s="163">
        <f t="shared" si="911"/>
        <v>0</v>
      </c>
      <c r="AZ500" s="163">
        <f t="shared" si="912"/>
        <v>0</v>
      </c>
      <c r="BA500" s="163">
        <f t="shared" si="913"/>
        <v>0</v>
      </c>
      <c r="BB500" s="163">
        <f t="shared" si="914"/>
        <v>0</v>
      </c>
      <c r="BC500" s="163">
        <f t="shared" si="915"/>
        <v>0</v>
      </c>
      <c r="BD500" s="163">
        <f t="shared" si="916"/>
        <v>0</v>
      </c>
    </row>
    <row r="501" spans="2:56" x14ac:dyDescent="0.3">
      <c r="B501" s="169" t="s">
        <v>123</v>
      </c>
      <c r="C501" s="248"/>
      <c r="D501" s="249"/>
      <c r="E501" s="172">
        <f t="shared" si="902"/>
        <v>0</v>
      </c>
      <c r="F501" s="248"/>
      <c r="G501" s="249"/>
      <c r="H501" s="172">
        <f t="shared" si="903"/>
        <v>0</v>
      </c>
      <c r="I501" s="248"/>
      <c r="J501" s="250"/>
      <c r="K501" s="174">
        <f t="shared" si="904"/>
        <v>0</v>
      </c>
      <c r="L501" s="248"/>
      <c r="M501" s="250"/>
      <c r="N501" s="251"/>
      <c r="O501" s="248"/>
      <c r="P501" s="251"/>
      <c r="Q501" s="166">
        <f t="shared" si="905"/>
        <v>0</v>
      </c>
      <c r="R501" s="251"/>
      <c r="S501" s="251"/>
      <c r="T501" s="167">
        <f t="shared" si="917"/>
        <v>0</v>
      </c>
      <c r="U501" s="157"/>
      <c r="V501" s="248"/>
      <c r="W501" s="251"/>
      <c r="X501" s="166">
        <f t="shared" si="906"/>
        <v>0</v>
      </c>
      <c r="Y501" s="251"/>
      <c r="Z501" s="251"/>
      <c r="AA501" s="167">
        <f t="shared" si="918"/>
        <v>0</v>
      </c>
      <c r="AB501" s="157"/>
      <c r="AC501" s="248"/>
      <c r="AD501" s="251"/>
      <c r="AE501" s="166">
        <f t="shared" si="907"/>
        <v>0</v>
      </c>
      <c r="AF501" s="251"/>
      <c r="AG501" s="251"/>
      <c r="AH501" s="167">
        <f t="shared" si="919"/>
        <v>0</v>
      </c>
      <c r="AJ501" s="252"/>
      <c r="AK501" s="253"/>
      <c r="AL501" s="254"/>
      <c r="AM501" s="253"/>
      <c r="AN501" s="254"/>
      <c r="AO501" s="253"/>
      <c r="AP501" s="254"/>
      <c r="AQ501" s="253"/>
      <c r="AR501" s="254"/>
      <c r="AS501" s="253"/>
      <c r="AT501" s="254"/>
      <c r="AU501" s="253"/>
      <c r="AV501" s="163">
        <f t="shared" si="909"/>
        <v>0</v>
      </c>
      <c r="AW501" s="168">
        <f t="shared" si="910"/>
        <v>0</v>
      </c>
      <c r="AY501" s="163">
        <f t="shared" si="911"/>
        <v>0</v>
      </c>
      <c r="AZ501" s="163">
        <f t="shared" si="912"/>
        <v>0</v>
      </c>
      <c r="BA501" s="163">
        <f t="shared" si="913"/>
        <v>0</v>
      </c>
      <c r="BB501" s="163">
        <f t="shared" si="914"/>
        <v>0</v>
      </c>
      <c r="BC501" s="163">
        <f t="shared" si="915"/>
        <v>0</v>
      </c>
      <c r="BD501" s="163">
        <f t="shared" si="916"/>
        <v>0</v>
      </c>
    </row>
    <row r="502" spans="2:56" x14ac:dyDescent="0.3">
      <c r="B502" s="169" t="s">
        <v>124</v>
      </c>
      <c r="C502" s="248"/>
      <c r="D502" s="249"/>
      <c r="E502" s="172">
        <f t="shared" si="902"/>
        <v>0</v>
      </c>
      <c r="F502" s="248"/>
      <c r="G502" s="249"/>
      <c r="H502" s="172">
        <f t="shared" si="903"/>
        <v>0</v>
      </c>
      <c r="I502" s="248"/>
      <c r="J502" s="250"/>
      <c r="K502" s="174">
        <f t="shared" si="904"/>
        <v>0</v>
      </c>
      <c r="L502" s="248"/>
      <c r="M502" s="250"/>
      <c r="N502" s="251"/>
      <c r="O502" s="248"/>
      <c r="P502" s="251"/>
      <c r="Q502" s="166">
        <f t="shared" si="905"/>
        <v>0</v>
      </c>
      <c r="R502" s="251"/>
      <c r="S502" s="251"/>
      <c r="T502" s="167">
        <f t="shared" si="917"/>
        <v>0</v>
      </c>
      <c r="U502" s="157"/>
      <c r="V502" s="248"/>
      <c r="W502" s="251"/>
      <c r="X502" s="166">
        <f t="shared" si="906"/>
        <v>0</v>
      </c>
      <c r="Y502" s="251"/>
      <c r="Z502" s="251"/>
      <c r="AA502" s="167">
        <f t="shared" si="918"/>
        <v>0</v>
      </c>
      <c r="AB502" s="157"/>
      <c r="AC502" s="248"/>
      <c r="AD502" s="251"/>
      <c r="AE502" s="166">
        <f t="shared" si="907"/>
        <v>0</v>
      </c>
      <c r="AF502" s="251"/>
      <c r="AG502" s="251"/>
      <c r="AH502" s="167">
        <f t="shared" si="919"/>
        <v>0</v>
      </c>
      <c r="AJ502" s="252"/>
      <c r="AK502" s="253"/>
      <c r="AL502" s="254"/>
      <c r="AM502" s="253"/>
      <c r="AN502" s="254"/>
      <c r="AO502" s="253"/>
      <c r="AP502" s="254"/>
      <c r="AQ502" s="253"/>
      <c r="AR502" s="254"/>
      <c r="AS502" s="253"/>
      <c r="AT502" s="254"/>
      <c r="AU502" s="253"/>
      <c r="AV502" s="163">
        <f t="shared" si="909"/>
        <v>0</v>
      </c>
      <c r="AW502" s="168">
        <f t="shared" si="910"/>
        <v>0</v>
      </c>
      <c r="AY502" s="163">
        <f t="shared" si="911"/>
        <v>0</v>
      </c>
      <c r="AZ502" s="163">
        <f t="shared" si="912"/>
        <v>0</v>
      </c>
      <c r="BA502" s="163">
        <f t="shared" si="913"/>
        <v>0</v>
      </c>
      <c r="BB502" s="163">
        <f t="shared" si="914"/>
        <v>0</v>
      </c>
      <c r="BC502" s="163">
        <f t="shared" si="915"/>
        <v>0</v>
      </c>
      <c r="BD502" s="163">
        <f t="shared" si="916"/>
        <v>0</v>
      </c>
    </row>
    <row r="503" spans="2:56" x14ac:dyDescent="0.3">
      <c r="B503" s="169" t="s">
        <v>125</v>
      </c>
      <c r="C503" s="248"/>
      <c r="D503" s="249"/>
      <c r="E503" s="172">
        <f t="shared" si="902"/>
        <v>0</v>
      </c>
      <c r="F503" s="248"/>
      <c r="G503" s="249"/>
      <c r="H503" s="172">
        <f t="shared" si="903"/>
        <v>0</v>
      </c>
      <c r="I503" s="248"/>
      <c r="J503" s="250"/>
      <c r="K503" s="174">
        <f t="shared" si="904"/>
        <v>0</v>
      </c>
      <c r="L503" s="248"/>
      <c r="M503" s="250"/>
      <c r="N503" s="251"/>
      <c r="O503" s="248"/>
      <c r="P503" s="251"/>
      <c r="Q503" s="166">
        <f t="shared" si="905"/>
        <v>0</v>
      </c>
      <c r="R503" s="251"/>
      <c r="S503" s="251"/>
      <c r="T503" s="167">
        <f t="shared" si="917"/>
        <v>0</v>
      </c>
      <c r="U503" s="157"/>
      <c r="V503" s="248"/>
      <c r="W503" s="251"/>
      <c r="X503" s="166">
        <f t="shared" si="906"/>
        <v>0</v>
      </c>
      <c r="Y503" s="251"/>
      <c r="Z503" s="251"/>
      <c r="AA503" s="167">
        <f t="shared" si="918"/>
        <v>0</v>
      </c>
      <c r="AB503" s="157"/>
      <c r="AC503" s="248"/>
      <c r="AD503" s="251"/>
      <c r="AE503" s="166">
        <f t="shared" si="907"/>
        <v>0</v>
      </c>
      <c r="AF503" s="251"/>
      <c r="AG503" s="251"/>
      <c r="AH503" s="167">
        <f t="shared" si="919"/>
        <v>0</v>
      </c>
      <c r="AJ503" s="252"/>
      <c r="AK503" s="253"/>
      <c r="AL503" s="254"/>
      <c r="AM503" s="253"/>
      <c r="AN503" s="254"/>
      <c r="AO503" s="253"/>
      <c r="AP503" s="254"/>
      <c r="AQ503" s="253"/>
      <c r="AR503" s="254"/>
      <c r="AS503" s="253"/>
      <c r="AT503" s="254"/>
      <c r="AU503" s="253"/>
      <c r="AV503" s="163">
        <f t="shared" si="909"/>
        <v>0</v>
      </c>
      <c r="AW503" s="168">
        <f t="shared" si="910"/>
        <v>0</v>
      </c>
      <c r="AY503" s="163">
        <f t="shared" si="911"/>
        <v>0</v>
      </c>
      <c r="AZ503" s="163">
        <f t="shared" si="912"/>
        <v>0</v>
      </c>
      <c r="BA503" s="163">
        <f t="shared" si="913"/>
        <v>0</v>
      </c>
      <c r="BB503" s="163">
        <f t="shared" si="914"/>
        <v>0</v>
      </c>
      <c r="BC503" s="163">
        <f t="shared" si="915"/>
        <v>0</v>
      </c>
      <c r="BD503" s="163">
        <f t="shared" si="916"/>
        <v>0</v>
      </c>
    </row>
    <row r="504" spans="2:56" x14ac:dyDescent="0.3">
      <c r="B504" s="169" t="s">
        <v>126</v>
      </c>
      <c r="C504" s="248"/>
      <c r="D504" s="249"/>
      <c r="E504" s="172">
        <f t="shared" si="902"/>
        <v>0</v>
      </c>
      <c r="F504" s="248"/>
      <c r="G504" s="249"/>
      <c r="H504" s="172">
        <f t="shared" si="903"/>
        <v>0</v>
      </c>
      <c r="I504" s="248"/>
      <c r="J504" s="250"/>
      <c r="K504" s="174">
        <f t="shared" si="904"/>
        <v>0</v>
      </c>
      <c r="L504" s="248"/>
      <c r="M504" s="250"/>
      <c r="N504" s="251"/>
      <c r="O504" s="248"/>
      <c r="P504" s="251"/>
      <c r="Q504" s="166">
        <f t="shared" si="905"/>
        <v>0</v>
      </c>
      <c r="R504" s="251"/>
      <c r="S504" s="251"/>
      <c r="T504" s="167">
        <f t="shared" si="917"/>
        <v>0</v>
      </c>
      <c r="U504" s="157"/>
      <c r="V504" s="248"/>
      <c r="W504" s="251"/>
      <c r="X504" s="166">
        <f t="shared" si="906"/>
        <v>0</v>
      </c>
      <c r="Y504" s="251"/>
      <c r="Z504" s="251"/>
      <c r="AA504" s="167">
        <f t="shared" si="918"/>
        <v>0</v>
      </c>
      <c r="AB504" s="157"/>
      <c r="AC504" s="248"/>
      <c r="AD504" s="251"/>
      <c r="AE504" s="166">
        <f t="shared" si="907"/>
        <v>0</v>
      </c>
      <c r="AF504" s="251"/>
      <c r="AG504" s="251"/>
      <c r="AH504" s="167">
        <f t="shared" si="919"/>
        <v>0</v>
      </c>
      <c r="AJ504" s="252"/>
      <c r="AK504" s="253"/>
      <c r="AL504" s="254"/>
      <c r="AM504" s="253"/>
      <c r="AN504" s="254"/>
      <c r="AO504" s="253"/>
      <c r="AP504" s="254"/>
      <c r="AQ504" s="253"/>
      <c r="AR504" s="254"/>
      <c r="AS504" s="253"/>
      <c r="AT504" s="254"/>
      <c r="AU504" s="253"/>
      <c r="AV504" s="163">
        <f t="shared" si="909"/>
        <v>0</v>
      </c>
      <c r="AW504" s="168">
        <f t="shared" si="910"/>
        <v>0</v>
      </c>
      <c r="AY504" s="163">
        <f t="shared" si="911"/>
        <v>0</v>
      </c>
      <c r="AZ504" s="163">
        <f t="shared" si="912"/>
        <v>0</v>
      </c>
      <c r="BA504" s="163">
        <f t="shared" si="913"/>
        <v>0</v>
      </c>
      <c r="BB504" s="163">
        <f t="shared" si="914"/>
        <v>0</v>
      </c>
      <c r="BC504" s="163">
        <f t="shared" si="915"/>
        <v>0</v>
      </c>
      <c r="BD504" s="163">
        <f t="shared" si="916"/>
        <v>0</v>
      </c>
    </row>
    <row r="505" spans="2:56" x14ac:dyDescent="0.3">
      <c r="B505" s="179" t="s">
        <v>127</v>
      </c>
      <c r="C505" s="83">
        <f>SUM(C506)</f>
        <v>0</v>
      </c>
      <c r="D505" s="84">
        <f>SUM(D506)</f>
        <v>0</v>
      </c>
      <c r="E505" s="85">
        <f t="shared" si="902"/>
        <v>0</v>
      </c>
      <c r="F505" s="83">
        <f>SUM(F506)</f>
        <v>0</v>
      </c>
      <c r="G505" s="84">
        <f>SUM(G506)</f>
        <v>0</v>
      </c>
      <c r="H505" s="85">
        <f t="shared" si="903"/>
        <v>0</v>
      </c>
      <c r="I505" s="83">
        <f>SUM(I506)</f>
        <v>0</v>
      </c>
      <c r="J505" s="86">
        <f>SUM(J506)</f>
        <v>0</v>
      </c>
      <c r="K505" s="87">
        <f t="shared" si="904"/>
        <v>0</v>
      </c>
      <c r="L505" s="83">
        <f>SUM(L506)</f>
        <v>0</v>
      </c>
      <c r="M505" s="86">
        <f>SUM(M506)</f>
        <v>0</v>
      </c>
      <c r="N505" s="88">
        <f>SUM(N506)</f>
        <v>0</v>
      </c>
      <c r="O505" s="83">
        <f>SUM(O506)</f>
        <v>0</v>
      </c>
      <c r="P505" s="88">
        <f>SUM(P506)</f>
        <v>0</v>
      </c>
      <c r="Q505" s="177">
        <f t="shared" si="905"/>
        <v>0</v>
      </c>
      <c r="R505" s="88">
        <f>SUM(R506)</f>
        <v>0</v>
      </c>
      <c r="S505" s="88">
        <f>SUM(S506)</f>
        <v>0</v>
      </c>
      <c r="T505" s="178">
        <f t="shared" si="917"/>
        <v>0</v>
      </c>
      <c r="U505" s="157"/>
      <c r="V505" s="83">
        <f>SUM(V506)</f>
        <v>0</v>
      </c>
      <c r="W505" s="88">
        <f>SUM(W506)</f>
        <v>0</v>
      </c>
      <c r="X505" s="177">
        <f t="shared" si="906"/>
        <v>0</v>
      </c>
      <c r="Y505" s="88">
        <f>SUM(Y506)</f>
        <v>0</v>
      </c>
      <c r="Z505" s="88">
        <f>SUM(Z506)</f>
        <v>0</v>
      </c>
      <c r="AA505" s="178">
        <f t="shared" si="918"/>
        <v>0</v>
      </c>
      <c r="AB505" s="157"/>
      <c r="AC505" s="83">
        <f>SUM(AC506)</f>
        <v>0</v>
      </c>
      <c r="AD505" s="88">
        <f>SUM(AD506)</f>
        <v>0</v>
      </c>
      <c r="AE505" s="177">
        <f t="shared" si="907"/>
        <v>0</v>
      </c>
      <c r="AF505" s="88">
        <f>SUM(AF506)</f>
        <v>0</v>
      </c>
      <c r="AG505" s="88">
        <f>SUM(AG506)</f>
        <v>0</v>
      </c>
      <c r="AH505" s="178">
        <f t="shared" si="919"/>
        <v>0</v>
      </c>
      <c r="AJ505" s="84">
        <f t="shared" ref="AJ505:AU505" si="923">SUM(AJ506)</f>
        <v>0</v>
      </c>
      <c r="AK505" s="86">
        <f t="shared" si="923"/>
        <v>0</v>
      </c>
      <c r="AL505" s="88">
        <f t="shared" si="923"/>
        <v>0</v>
      </c>
      <c r="AM505" s="86">
        <f t="shared" si="923"/>
        <v>0</v>
      </c>
      <c r="AN505" s="88">
        <f t="shared" si="923"/>
        <v>0</v>
      </c>
      <c r="AO505" s="86">
        <f t="shared" si="923"/>
        <v>0</v>
      </c>
      <c r="AP505" s="88">
        <f t="shared" si="923"/>
        <v>0</v>
      </c>
      <c r="AQ505" s="86">
        <f t="shared" si="923"/>
        <v>0</v>
      </c>
      <c r="AR505" s="88">
        <f t="shared" si="923"/>
        <v>0</v>
      </c>
      <c r="AS505" s="86">
        <f t="shared" si="923"/>
        <v>0</v>
      </c>
      <c r="AT505" s="88">
        <f t="shared" si="923"/>
        <v>0</v>
      </c>
      <c r="AU505" s="86">
        <f t="shared" si="923"/>
        <v>0</v>
      </c>
      <c r="AV505" s="86">
        <f t="shared" si="909"/>
        <v>0</v>
      </c>
      <c r="AW505" s="93">
        <f t="shared" si="910"/>
        <v>0</v>
      </c>
      <c r="AY505" s="86">
        <f t="shared" si="911"/>
        <v>0</v>
      </c>
      <c r="AZ505" s="86">
        <f t="shared" si="912"/>
        <v>0</v>
      </c>
      <c r="BA505" s="86">
        <f t="shared" si="913"/>
        <v>0</v>
      </c>
      <c r="BB505" s="86">
        <f t="shared" si="914"/>
        <v>0</v>
      </c>
      <c r="BC505" s="86">
        <f t="shared" si="915"/>
        <v>0</v>
      </c>
      <c r="BD505" s="86">
        <f t="shared" si="916"/>
        <v>0</v>
      </c>
    </row>
    <row r="506" spans="2:56" x14ac:dyDescent="0.3">
      <c r="B506" s="169" t="s">
        <v>105</v>
      </c>
      <c r="C506" s="248"/>
      <c r="D506" s="249"/>
      <c r="E506" s="172">
        <f t="shared" si="902"/>
        <v>0</v>
      </c>
      <c r="F506" s="248"/>
      <c r="G506" s="249"/>
      <c r="H506" s="172">
        <f t="shared" si="903"/>
        <v>0</v>
      </c>
      <c r="I506" s="248"/>
      <c r="J506" s="250"/>
      <c r="K506" s="174">
        <f t="shared" si="904"/>
        <v>0</v>
      </c>
      <c r="L506" s="248"/>
      <c r="M506" s="250"/>
      <c r="N506" s="251"/>
      <c r="O506" s="248"/>
      <c r="P506" s="251"/>
      <c r="Q506" s="166">
        <f t="shared" si="905"/>
        <v>0</v>
      </c>
      <c r="R506" s="251"/>
      <c r="S506" s="251"/>
      <c r="T506" s="167">
        <f t="shared" si="917"/>
        <v>0</v>
      </c>
      <c r="U506" s="157"/>
      <c r="V506" s="248"/>
      <c r="W506" s="251"/>
      <c r="X506" s="166">
        <f t="shared" si="906"/>
        <v>0</v>
      </c>
      <c r="Y506" s="251"/>
      <c r="Z506" s="251"/>
      <c r="AA506" s="167">
        <f t="shared" si="918"/>
        <v>0</v>
      </c>
      <c r="AB506" s="157"/>
      <c r="AC506" s="248"/>
      <c r="AD506" s="251"/>
      <c r="AE506" s="166">
        <f t="shared" si="907"/>
        <v>0</v>
      </c>
      <c r="AF506" s="251"/>
      <c r="AG506" s="251"/>
      <c r="AH506" s="167">
        <f t="shared" si="919"/>
        <v>0</v>
      </c>
      <c r="AJ506" s="252"/>
      <c r="AK506" s="253"/>
      <c r="AL506" s="254"/>
      <c r="AM506" s="253"/>
      <c r="AN506" s="254"/>
      <c r="AO506" s="253"/>
      <c r="AP506" s="254"/>
      <c r="AQ506" s="253"/>
      <c r="AR506" s="254"/>
      <c r="AS506" s="253"/>
      <c r="AT506" s="254"/>
      <c r="AU506" s="253"/>
      <c r="AV506" s="163">
        <f t="shared" si="909"/>
        <v>0</v>
      </c>
      <c r="AW506" s="168">
        <f t="shared" si="910"/>
        <v>0</v>
      </c>
      <c r="AY506" s="163">
        <f t="shared" si="911"/>
        <v>0</v>
      </c>
      <c r="AZ506" s="163">
        <f t="shared" si="912"/>
        <v>0</v>
      </c>
      <c r="BA506" s="163">
        <f t="shared" si="913"/>
        <v>0</v>
      </c>
      <c r="BB506" s="163">
        <f t="shared" si="914"/>
        <v>0</v>
      </c>
      <c r="BC506" s="163">
        <f t="shared" si="915"/>
        <v>0</v>
      </c>
      <c r="BD506" s="163">
        <f t="shared" si="916"/>
        <v>0</v>
      </c>
    </row>
    <row r="507" spans="2:56" x14ac:dyDescent="0.3">
      <c r="B507" s="179" t="s">
        <v>128</v>
      </c>
      <c r="C507" s="83">
        <f>SUM(C508)</f>
        <v>0</v>
      </c>
      <c r="D507" s="84">
        <f>SUM(D508)</f>
        <v>0</v>
      </c>
      <c r="E507" s="85">
        <f t="shared" si="902"/>
        <v>0</v>
      </c>
      <c r="F507" s="83">
        <f>SUM(F508)</f>
        <v>0</v>
      </c>
      <c r="G507" s="84">
        <f>SUM(G508)</f>
        <v>0</v>
      </c>
      <c r="H507" s="85">
        <f t="shared" si="903"/>
        <v>0</v>
      </c>
      <c r="I507" s="83">
        <f>SUM(I508)</f>
        <v>0</v>
      </c>
      <c r="J507" s="86">
        <f>SUM(J508)</f>
        <v>0</v>
      </c>
      <c r="K507" s="87">
        <f t="shared" si="904"/>
        <v>0</v>
      </c>
      <c r="L507" s="83">
        <f>SUM(L508)</f>
        <v>0</v>
      </c>
      <c r="M507" s="86">
        <f>SUM(M508)</f>
        <v>0</v>
      </c>
      <c r="N507" s="88">
        <f>SUM(N508)</f>
        <v>0</v>
      </c>
      <c r="O507" s="83">
        <f>SUM(O508)</f>
        <v>0</v>
      </c>
      <c r="P507" s="88">
        <f>SUM(P508)</f>
        <v>0</v>
      </c>
      <c r="Q507" s="177">
        <f t="shared" si="905"/>
        <v>0</v>
      </c>
      <c r="R507" s="88">
        <f>SUM(R508)</f>
        <v>0</v>
      </c>
      <c r="S507" s="88">
        <f>SUM(S508)</f>
        <v>0</v>
      </c>
      <c r="T507" s="178">
        <f t="shared" si="917"/>
        <v>0</v>
      </c>
      <c r="U507" s="157"/>
      <c r="V507" s="83">
        <f>SUM(V508)</f>
        <v>0</v>
      </c>
      <c r="W507" s="88">
        <f>SUM(W508)</f>
        <v>0</v>
      </c>
      <c r="X507" s="177">
        <f t="shared" si="906"/>
        <v>0</v>
      </c>
      <c r="Y507" s="88">
        <f>SUM(Y508)</f>
        <v>0</v>
      </c>
      <c r="Z507" s="88">
        <f>SUM(Z508)</f>
        <v>0</v>
      </c>
      <c r="AA507" s="178">
        <f t="shared" si="918"/>
        <v>0</v>
      </c>
      <c r="AB507" s="157"/>
      <c r="AC507" s="83">
        <f>SUM(AC508)</f>
        <v>0</v>
      </c>
      <c r="AD507" s="88">
        <f>SUM(AD508)</f>
        <v>0</v>
      </c>
      <c r="AE507" s="177">
        <f t="shared" si="907"/>
        <v>0</v>
      </c>
      <c r="AF507" s="88">
        <f>SUM(AF508)</f>
        <v>0</v>
      </c>
      <c r="AG507" s="88">
        <f>SUM(AG508)</f>
        <v>0</v>
      </c>
      <c r="AH507" s="178">
        <f t="shared" si="919"/>
        <v>0</v>
      </c>
      <c r="AJ507" s="84">
        <f t="shared" ref="AJ507:AU507" si="924">SUM(AJ508)</f>
        <v>0</v>
      </c>
      <c r="AK507" s="86">
        <f t="shared" si="924"/>
        <v>0</v>
      </c>
      <c r="AL507" s="88">
        <f t="shared" si="924"/>
        <v>0</v>
      </c>
      <c r="AM507" s="86">
        <f t="shared" si="924"/>
        <v>0</v>
      </c>
      <c r="AN507" s="88">
        <f t="shared" si="924"/>
        <v>0</v>
      </c>
      <c r="AO507" s="86">
        <f t="shared" si="924"/>
        <v>0</v>
      </c>
      <c r="AP507" s="88">
        <f t="shared" si="924"/>
        <v>0</v>
      </c>
      <c r="AQ507" s="86">
        <f t="shared" si="924"/>
        <v>0</v>
      </c>
      <c r="AR507" s="88">
        <f t="shared" si="924"/>
        <v>0</v>
      </c>
      <c r="AS507" s="86">
        <f t="shared" si="924"/>
        <v>0</v>
      </c>
      <c r="AT507" s="88">
        <f t="shared" si="924"/>
        <v>0</v>
      </c>
      <c r="AU507" s="86">
        <f t="shared" si="924"/>
        <v>0</v>
      </c>
      <c r="AV507" s="86">
        <f t="shared" si="909"/>
        <v>0</v>
      </c>
      <c r="AW507" s="93">
        <f t="shared" si="910"/>
        <v>0</v>
      </c>
      <c r="AY507" s="86">
        <f t="shared" si="911"/>
        <v>0</v>
      </c>
      <c r="AZ507" s="86">
        <f t="shared" si="912"/>
        <v>0</v>
      </c>
      <c r="BA507" s="86">
        <f t="shared" si="913"/>
        <v>0</v>
      </c>
      <c r="BB507" s="86">
        <f t="shared" si="914"/>
        <v>0</v>
      </c>
      <c r="BC507" s="86">
        <f t="shared" si="915"/>
        <v>0</v>
      </c>
      <c r="BD507" s="86">
        <f t="shared" si="916"/>
        <v>0</v>
      </c>
    </row>
    <row r="508" spans="2:56" x14ac:dyDescent="0.3">
      <c r="B508" s="169" t="s">
        <v>105</v>
      </c>
      <c r="C508" s="248"/>
      <c r="D508" s="249"/>
      <c r="E508" s="172">
        <f t="shared" si="902"/>
        <v>0</v>
      </c>
      <c r="F508" s="248"/>
      <c r="G508" s="249"/>
      <c r="H508" s="172">
        <f t="shared" si="903"/>
        <v>0</v>
      </c>
      <c r="I508" s="248"/>
      <c r="J508" s="250"/>
      <c r="K508" s="174">
        <f t="shared" si="904"/>
        <v>0</v>
      </c>
      <c r="L508" s="248"/>
      <c r="M508" s="250"/>
      <c r="N508" s="251"/>
      <c r="O508" s="248"/>
      <c r="P508" s="251"/>
      <c r="Q508" s="166">
        <f t="shared" si="905"/>
        <v>0</v>
      </c>
      <c r="R508" s="251"/>
      <c r="S508" s="251"/>
      <c r="T508" s="167">
        <f t="shared" si="917"/>
        <v>0</v>
      </c>
      <c r="U508" s="157"/>
      <c r="V508" s="248"/>
      <c r="W508" s="251"/>
      <c r="X508" s="166">
        <f t="shared" si="906"/>
        <v>0</v>
      </c>
      <c r="Y508" s="251"/>
      <c r="Z508" s="251"/>
      <c r="AA508" s="167">
        <f t="shared" si="918"/>
        <v>0</v>
      </c>
      <c r="AB508" s="157"/>
      <c r="AC508" s="248"/>
      <c r="AD508" s="251"/>
      <c r="AE508" s="166">
        <f t="shared" si="907"/>
        <v>0</v>
      </c>
      <c r="AF508" s="251"/>
      <c r="AG508" s="251"/>
      <c r="AH508" s="167">
        <f t="shared" si="919"/>
        <v>0</v>
      </c>
      <c r="AJ508" s="252"/>
      <c r="AK508" s="253"/>
      <c r="AL508" s="254"/>
      <c r="AM508" s="253"/>
      <c r="AN508" s="254"/>
      <c r="AO508" s="253"/>
      <c r="AP508" s="254"/>
      <c r="AQ508" s="253"/>
      <c r="AR508" s="254"/>
      <c r="AS508" s="253"/>
      <c r="AT508" s="254"/>
      <c r="AU508" s="253"/>
      <c r="AV508" s="163">
        <f t="shared" si="909"/>
        <v>0</v>
      </c>
      <c r="AW508" s="168">
        <f t="shared" si="910"/>
        <v>0</v>
      </c>
      <c r="AY508" s="163">
        <f t="shared" si="911"/>
        <v>0</v>
      </c>
      <c r="AZ508" s="163">
        <f t="shared" si="912"/>
        <v>0</v>
      </c>
      <c r="BA508" s="163">
        <f t="shared" si="913"/>
        <v>0</v>
      </c>
      <c r="BB508" s="163">
        <f t="shared" si="914"/>
        <v>0</v>
      </c>
      <c r="BC508" s="163">
        <f t="shared" si="915"/>
        <v>0</v>
      </c>
      <c r="BD508" s="163">
        <f t="shared" si="916"/>
        <v>0</v>
      </c>
    </row>
    <row r="509" spans="2:56" x14ac:dyDescent="0.3">
      <c r="B509" s="179" t="s">
        <v>129</v>
      </c>
      <c r="C509" s="83">
        <f>SUM(C510)</f>
        <v>0</v>
      </c>
      <c r="D509" s="84">
        <f>SUM(D510)</f>
        <v>0</v>
      </c>
      <c r="E509" s="85">
        <f t="shared" si="902"/>
        <v>0</v>
      </c>
      <c r="F509" s="83">
        <f>SUM(F510)</f>
        <v>0</v>
      </c>
      <c r="G509" s="84">
        <f>SUM(G510)</f>
        <v>0</v>
      </c>
      <c r="H509" s="85">
        <f t="shared" si="903"/>
        <v>0</v>
      </c>
      <c r="I509" s="83">
        <f>SUM(I510)</f>
        <v>0</v>
      </c>
      <c r="J509" s="86">
        <f>SUM(J510)</f>
        <v>0</v>
      </c>
      <c r="K509" s="87">
        <f t="shared" si="904"/>
        <v>0</v>
      </c>
      <c r="L509" s="83">
        <f>SUM(L510)</f>
        <v>0</v>
      </c>
      <c r="M509" s="86">
        <f>SUM(M510)</f>
        <v>0</v>
      </c>
      <c r="N509" s="88">
        <f>SUM(N510)</f>
        <v>0</v>
      </c>
      <c r="O509" s="83">
        <f>SUM(O510)</f>
        <v>0</v>
      </c>
      <c r="P509" s="88">
        <f>SUM(P510)</f>
        <v>0</v>
      </c>
      <c r="Q509" s="177">
        <f t="shared" si="905"/>
        <v>0</v>
      </c>
      <c r="R509" s="88">
        <f>SUM(R510)</f>
        <v>0</v>
      </c>
      <c r="S509" s="88">
        <f>SUM(S510)</f>
        <v>0</v>
      </c>
      <c r="T509" s="178">
        <f t="shared" si="917"/>
        <v>0</v>
      </c>
      <c r="U509" s="157"/>
      <c r="V509" s="83">
        <f>SUM(V510)</f>
        <v>0</v>
      </c>
      <c r="W509" s="88">
        <f>SUM(W510)</f>
        <v>0</v>
      </c>
      <c r="X509" s="177">
        <f t="shared" si="906"/>
        <v>0</v>
      </c>
      <c r="Y509" s="88">
        <f>SUM(Y510)</f>
        <v>0</v>
      </c>
      <c r="Z509" s="88">
        <f>SUM(Z510)</f>
        <v>0</v>
      </c>
      <c r="AA509" s="178">
        <f t="shared" si="918"/>
        <v>0</v>
      </c>
      <c r="AB509" s="157"/>
      <c r="AC509" s="83">
        <f>SUM(AC510)</f>
        <v>0</v>
      </c>
      <c r="AD509" s="88">
        <f>SUM(AD510)</f>
        <v>0</v>
      </c>
      <c r="AE509" s="177">
        <f t="shared" si="907"/>
        <v>0</v>
      </c>
      <c r="AF509" s="88">
        <f>SUM(AF510)</f>
        <v>0</v>
      </c>
      <c r="AG509" s="88">
        <f>SUM(AG510)</f>
        <v>0</v>
      </c>
      <c r="AH509" s="178">
        <f t="shared" si="919"/>
        <v>0</v>
      </c>
      <c r="AJ509" s="84">
        <f t="shared" ref="AJ509:AU509" si="925">SUM(AJ510)</f>
        <v>0</v>
      </c>
      <c r="AK509" s="86">
        <f t="shared" si="925"/>
        <v>0</v>
      </c>
      <c r="AL509" s="88">
        <f t="shared" si="925"/>
        <v>0</v>
      </c>
      <c r="AM509" s="86">
        <f t="shared" si="925"/>
        <v>0</v>
      </c>
      <c r="AN509" s="88">
        <f t="shared" si="925"/>
        <v>0</v>
      </c>
      <c r="AO509" s="86">
        <f t="shared" si="925"/>
        <v>0</v>
      </c>
      <c r="AP509" s="88">
        <f t="shared" si="925"/>
        <v>0</v>
      </c>
      <c r="AQ509" s="86">
        <f t="shared" si="925"/>
        <v>0</v>
      </c>
      <c r="AR509" s="88">
        <f t="shared" si="925"/>
        <v>0</v>
      </c>
      <c r="AS509" s="86">
        <f t="shared" si="925"/>
        <v>0</v>
      </c>
      <c r="AT509" s="88">
        <f t="shared" si="925"/>
        <v>0</v>
      </c>
      <c r="AU509" s="86">
        <f t="shared" si="925"/>
        <v>0</v>
      </c>
      <c r="AV509" s="86">
        <f t="shared" si="909"/>
        <v>0</v>
      </c>
      <c r="AW509" s="93">
        <f t="shared" si="910"/>
        <v>0</v>
      </c>
      <c r="AY509" s="86">
        <f t="shared" si="911"/>
        <v>0</v>
      </c>
      <c r="AZ509" s="86">
        <f t="shared" si="912"/>
        <v>0</v>
      </c>
      <c r="BA509" s="86">
        <f t="shared" si="913"/>
        <v>0</v>
      </c>
      <c r="BB509" s="86">
        <f t="shared" si="914"/>
        <v>0</v>
      </c>
      <c r="BC509" s="86">
        <f t="shared" si="915"/>
        <v>0</v>
      </c>
      <c r="BD509" s="86">
        <f t="shared" si="916"/>
        <v>0</v>
      </c>
    </row>
    <row r="510" spans="2:56" x14ac:dyDescent="0.3">
      <c r="B510" s="169" t="s">
        <v>105</v>
      </c>
      <c r="C510" s="248"/>
      <c r="D510" s="249"/>
      <c r="E510" s="172">
        <f t="shared" si="902"/>
        <v>0</v>
      </c>
      <c r="F510" s="248"/>
      <c r="G510" s="249"/>
      <c r="H510" s="172">
        <f t="shared" si="903"/>
        <v>0</v>
      </c>
      <c r="I510" s="248"/>
      <c r="J510" s="250"/>
      <c r="K510" s="174">
        <f t="shared" si="904"/>
        <v>0</v>
      </c>
      <c r="L510" s="248"/>
      <c r="M510" s="250"/>
      <c r="N510" s="251"/>
      <c r="O510" s="248"/>
      <c r="P510" s="251"/>
      <c r="Q510" s="166">
        <f t="shared" si="905"/>
        <v>0</v>
      </c>
      <c r="R510" s="251"/>
      <c r="S510" s="251"/>
      <c r="T510" s="167">
        <f t="shared" si="917"/>
        <v>0</v>
      </c>
      <c r="U510" s="157"/>
      <c r="V510" s="248"/>
      <c r="W510" s="251"/>
      <c r="X510" s="166">
        <f t="shared" si="906"/>
        <v>0</v>
      </c>
      <c r="Y510" s="251"/>
      <c r="Z510" s="251"/>
      <c r="AA510" s="167">
        <f t="shared" si="918"/>
        <v>0</v>
      </c>
      <c r="AB510" s="157"/>
      <c r="AC510" s="248"/>
      <c r="AD510" s="251"/>
      <c r="AE510" s="166">
        <f t="shared" si="907"/>
        <v>0</v>
      </c>
      <c r="AF510" s="251"/>
      <c r="AG510" s="251"/>
      <c r="AH510" s="167">
        <f t="shared" si="919"/>
        <v>0</v>
      </c>
      <c r="AJ510" s="252"/>
      <c r="AK510" s="253"/>
      <c r="AL510" s="254"/>
      <c r="AM510" s="253"/>
      <c r="AN510" s="254"/>
      <c r="AO510" s="253"/>
      <c r="AP510" s="254"/>
      <c r="AQ510" s="253"/>
      <c r="AR510" s="254"/>
      <c r="AS510" s="253"/>
      <c r="AT510" s="254"/>
      <c r="AU510" s="253"/>
      <c r="AV510" s="163">
        <f t="shared" si="909"/>
        <v>0</v>
      </c>
      <c r="AW510" s="168">
        <f t="shared" si="910"/>
        <v>0</v>
      </c>
      <c r="AY510" s="163">
        <f t="shared" si="911"/>
        <v>0</v>
      </c>
      <c r="AZ510" s="163">
        <f t="shared" si="912"/>
        <v>0</v>
      </c>
      <c r="BA510" s="163">
        <f t="shared" si="913"/>
        <v>0</v>
      </c>
      <c r="BB510" s="163">
        <f t="shared" si="914"/>
        <v>0</v>
      </c>
      <c r="BC510" s="163">
        <f t="shared" si="915"/>
        <v>0</v>
      </c>
      <c r="BD510" s="163">
        <f t="shared" si="916"/>
        <v>0</v>
      </c>
    </row>
    <row r="511" spans="2:56" x14ac:dyDescent="0.3">
      <c r="B511" s="179" t="s">
        <v>130</v>
      </c>
      <c r="C511" s="83">
        <f>SUM(C512)</f>
        <v>0</v>
      </c>
      <c r="D511" s="84">
        <f>SUM(D512)</f>
        <v>0</v>
      </c>
      <c r="E511" s="85">
        <f t="shared" si="902"/>
        <v>0</v>
      </c>
      <c r="F511" s="83">
        <f>SUM(F512)</f>
        <v>0</v>
      </c>
      <c r="G511" s="84">
        <f>SUM(G512)</f>
        <v>0</v>
      </c>
      <c r="H511" s="85">
        <f t="shared" si="903"/>
        <v>0</v>
      </c>
      <c r="I511" s="83">
        <f>SUM(I512)</f>
        <v>0</v>
      </c>
      <c r="J511" s="86">
        <f>SUM(J512)</f>
        <v>0</v>
      </c>
      <c r="K511" s="87">
        <f t="shared" si="904"/>
        <v>0</v>
      </c>
      <c r="L511" s="83">
        <f>SUM(L512)</f>
        <v>0</v>
      </c>
      <c r="M511" s="86">
        <f>SUM(M512)</f>
        <v>0</v>
      </c>
      <c r="N511" s="88">
        <f>SUM(N512)</f>
        <v>0</v>
      </c>
      <c r="O511" s="83">
        <f>SUM(O512)</f>
        <v>0</v>
      </c>
      <c r="P511" s="88">
        <f>SUM(P512)</f>
        <v>0</v>
      </c>
      <c r="Q511" s="177">
        <f t="shared" si="905"/>
        <v>0</v>
      </c>
      <c r="R511" s="88">
        <f>SUM(R512)</f>
        <v>0</v>
      </c>
      <c r="S511" s="88">
        <f>SUM(S512)</f>
        <v>0</v>
      </c>
      <c r="T511" s="178">
        <f t="shared" si="917"/>
        <v>0</v>
      </c>
      <c r="U511" s="157"/>
      <c r="V511" s="83">
        <f>SUM(V512)</f>
        <v>0</v>
      </c>
      <c r="W511" s="88">
        <f>SUM(W512)</f>
        <v>0</v>
      </c>
      <c r="X511" s="177">
        <f t="shared" si="906"/>
        <v>0</v>
      </c>
      <c r="Y511" s="88">
        <f>SUM(Y512)</f>
        <v>0</v>
      </c>
      <c r="Z511" s="88">
        <f>SUM(Z512)</f>
        <v>0</v>
      </c>
      <c r="AA511" s="178">
        <f t="shared" si="918"/>
        <v>0</v>
      </c>
      <c r="AB511" s="157"/>
      <c r="AC511" s="83">
        <f>SUM(AC512)</f>
        <v>0</v>
      </c>
      <c r="AD511" s="88">
        <f>SUM(AD512)</f>
        <v>0</v>
      </c>
      <c r="AE511" s="177">
        <f t="shared" si="907"/>
        <v>0</v>
      </c>
      <c r="AF511" s="88">
        <f>SUM(AF512)</f>
        <v>0</v>
      </c>
      <c r="AG511" s="88">
        <f>SUM(AG512)</f>
        <v>0</v>
      </c>
      <c r="AH511" s="178">
        <f t="shared" si="919"/>
        <v>0</v>
      </c>
      <c r="AJ511" s="84">
        <f t="shared" ref="AJ511:AU511" si="926">SUM(AJ512)</f>
        <v>0</v>
      </c>
      <c r="AK511" s="86">
        <f t="shared" si="926"/>
        <v>0</v>
      </c>
      <c r="AL511" s="88">
        <f t="shared" si="926"/>
        <v>0</v>
      </c>
      <c r="AM511" s="86">
        <f t="shared" si="926"/>
        <v>0</v>
      </c>
      <c r="AN511" s="88">
        <f t="shared" si="926"/>
        <v>0</v>
      </c>
      <c r="AO511" s="86">
        <f t="shared" si="926"/>
        <v>0</v>
      </c>
      <c r="AP511" s="88">
        <f t="shared" si="926"/>
        <v>0</v>
      </c>
      <c r="AQ511" s="86">
        <f t="shared" si="926"/>
        <v>0</v>
      </c>
      <c r="AR511" s="88">
        <f t="shared" si="926"/>
        <v>0</v>
      </c>
      <c r="AS511" s="86">
        <f t="shared" si="926"/>
        <v>0</v>
      </c>
      <c r="AT511" s="88">
        <f t="shared" si="926"/>
        <v>0</v>
      </c>
      <c r="AU511" s="86">
        <f t="shared" si="926"/>
        <v>0</v>
      </c>
      <c r="AV511" s="86">
        <f t="shared" si="909"/>
        <v>0</v>
      </c>
      <c r="AW511" s="93">
        <f t="shared" si="910"/>
        <v>0</v>
      </c>
      <c r="AY511" s="86">
        <f t="shared" si="911"/>
        <v>0</v>
      </c>
      <c r="AZ511" s="86">
        <f t="shared" si="912"/>
        <v>0</v>
      </c>
      <c r="BA511" s="86">
        <f t="shared" si="913"/>
        <v>0</v>
      </c>
      <c r="BB511" s="86">
        <f t="shared" si="914"/>
        <v>0</v>
      </c>
      <c r="BC511" s="86">
        <f t="shared" si="915"/>
        <v>0</v>
      </c>
      <c r="BD511" s="86">
        <f t="shared" si="916"/>
        <v>0</v>
      </c>
    </row>
    <row r="512" spans="2:56" x14ac:dyDescent="0.3">
      <c r="B512" s="169" t="s">
        <v>105</v>
      </c>
      <c r="C512" s="248"/>
      <c r="D512" s="249"/>
      <c r="E512" s="172">
        <f t="shared" si="902"/>
        <v>0</v>
      </c>
      <c r="F512" s="248"/>
      <c r="G512" s="249"/>
      <c r="H512" s="172">
        <f t="shared" si="903"/>
        <v>0</v>
      </c>
      <c r="I512" s="248"/>
      <c r="J512" s="250"/>
      <c r="K512" s="174">
        <f t="shared" si="904"/>
        <v>0</v>
      </c>
      <c r="L512" s="248"/>
      <c r="M512" s="250"/>
      <c r="N512" s="251"/>
      <c r="O512" s="248"/>
      <c r="P512" s="251"/>
      <c r="Q512" s="166">
        <f t="shared" si="905"/>
        <v>0</v>
      </c>
      <c r="R512" s="251"/>
      <c r="S512" s="251"/>
      <c r="T512" s="167">
        <f t="shared" si="917"/>
        <v>0</v>
      </c>
      <c r="U512" s="157"/>
      <c r="V512" s="248"/>
      <c r="W512" s="251"/>
      <c r="X512" s="166">
        <f t="shared" si="906"/>
        <v>0</v>
      </c>
      <c r="Y512" s="251"/>
      <c r="Z512" s="251"/>
      <c r="AA512" s="167">
        <f t="shared" si="918"/>
        <v>0</v>
      </c>
      <c r="AB512" s="157"/>
      <c r="AC512" s="248"/>
      <c r="AD512" s="251"/>
      <c r="AE512" s="166">
        <f t="shared" si="907"/>
        <v>0</v>
      </c>
      <c r="AF512" s="251"/>
      <c r="AG512" s="251"/>
      <c r="AH512" s="167">
        <f t="shared" si="919"/>
        <v>0</v>
      </c>
      <c r="AJ512" s="252"/>
      <c r="AK512" s="253"/>
      <c r="AL512" s="254"/>
      <c r="AM512" s="253"/>
      <c r="AN512" s="254"/>
      <c r="AO512" s="253"/>
      <c r="AP512" s="254"/>
      <c r="AQ512" s="253"/>
      <c r="AR512" s="254"/>
      <c r="AS512" s="253"/>
      <c r="AT512" s="254"/>
      <c r="AU512" s="253"/>
      <c r="AV512" s="163">
        <f t="shared" si="909"/>
        <v>0</v>
      </c>
      <c r="AW512" s="168">
        <f t="shared" si="910"/>
        <v>0</v>
      </c>
      <c r="AY512" s="163">
        <f t="shared" si="911"/>
        <v>0</v>
      </c>
      <c r="AZ512" s="163">
        <f t="shared" si="912"/>
        <v>0</v>
      </c>
      <c r="BA512" s="163">
        <f t="shared" si="913"/>
        <v>0</v>
      </c>
      <c r="BB512" s="163">
        <f t="shared" si="914"/>
        <v>0</v>
      </c>
      <c r="BC512" s="163">
        <f t="shared" si="915"/>
        <v>0</v>
      </c>
      <c r="BD512" s="163">
        <f t="shared" si="916"/>
        <v>0</v>
      </c>
    </row>
    <row r="513" spans="2:56" x14ac:dyDescent="0.3">
      <c r="B513" s="179" t="s">
        <v>131</v>
      </c>
      <c r="C513" s="83">
        <f>SUM(C514)</f>
        <v>0</v>
      </c>
      <c r="D513" s="84">
        <f>SUM(D514)</f>
        <v>0</v>
      </c>
      <c r="E513" s="85">
        <f t="shared" si="902"/>
        <v>0</v>
      </c>
      <c r="F513" s="83">
        <f>SUM(F514)</f>
        <v>0</v>
      </c>
      <c r="G513" s="84">
        <f>SUM(G514)</f>
        <v>0</v>
      </c>
      <c r="H513" s="85">
        <f t="shared" si="903"/>
        <v>0</v>
      </c>
      <c r="I513" s="83">
        <f>SUM(I514)</f>
        <v>0</v>
      </c>
      <c r="J513" s="86">
        <f>SUM(J514)</f>
        <v>0</v>
      </c>
      <c r="K513" s="87">
        <f t="shared" si="904"/>
        <v>0</v>
      </c>
      <c r="L513" s="83">
        <f>SUM(L514)</f>
        <v>0</v>
      </c>
      <c r="M513" s="86">
        <f>SUM(M514)</f>
        <v>0</v>
      </c>
      <c r="N513" s="88">
        <f>SUM(N514)</f>
        <v>0</v>
      </c>
      <c r="O513" s="83">
        <f>SUM(O514)</f>
        <v>0</v>
      </c>
      <c r="P513" s="88">
        <f>SUM(P514)</f>
        <v>0</v>
      </c>
      <c r="Q513" s="177">
        <f t="shared" si="905"/>
        <v>0</v>
      </c>
      <c r="R513" s="88">
        <f>SUM(R514)</f>
        <v>0</v>
      </c>
      <c r="S513" s="88">
        <f>SUM(S514)</f>
        <v>0</v>
      </c>
      <c r="T513" s="178">
        <f t="shared" si="917"/>
        <v>0</v>
      </c>
      <c r="U513" s="157"/>
      <c r="V513" s="83">
        <f>SUM(V514)</f>
        <v>0</v>
      </c>
      <c r="W513" s="88">
        <f>SUM(W514)</f>
        <v>0</v>
      </c>
      <c r="X513" s="177">
        <f t="shared" si="906"/>
        <v>0</v>
      </c>
      <c r="Y513" s="88">
        <f>SUM(Y514)</f>
        <v>0</v>
      </c>
      <c r="Z513" s="88">
        <f>SUM(Z514)</f>
        <v>0</v>
      </c>
      <c r="AA513" s="178">
        <f t="shared" si="918"/>
        <v>0</v>
      </c>
      <c r="AB513" s="157"/>
      <c r="AC513" s="83">
        <f>SUM(AC514)</f>
        <v>0</v>
      </c>
      <c r="AD513" s="88">
        <f>SUM(AD514)</f>
        <v>0</v>
      </c>
      <c r="AE513" s="177">
        <f t="shared" si="907"/>
        <v>0</v>
      </c>
      <c r="AF513" s="88">
        <f>SUM(AF514)</f>
        <v>0</v>
      </c>
      <c r="AG513" s="88">
        <f>SUM(AG514)</f>
        <v>0</v>
      </c>
      <c r="AH513" s="178">
        <f t="shared" si="919"/>
        <v>0</v>
      </c>
      <c r="AJ513" s="84">
        <f t="shared" ref="AJ513:AU513" si="927">SUM(AJ514)</f>
        <v>0</v>
      </c>
      <c r="AK513" s="86">
        <f t="shared" si="927"/>
        <v>0</v>
      </c>
      <c r="AL513" s="88">
        <f t="shared" si="927"/>
        <v>0</v>
      </c>
      <c r="AM513" s="86">
        <f t="shared" si="927"/>
        <v>0</v>
      </c>
      <c r="AN513" s="88">
        <f t="shared" si="927"/>
        <v>0</v>
      </c>
      <c r="AO513" s="86">
        <f t="shared" si="927"/>
        <v>0</v>
      </c>
      <c r="AP513" s="88">
        <f t="shared" si="927"/>
        <v>0</v>
      </c>
      <c r="AQ513" s="86">
        <f t="shared" si="927"/>
        <v>0</v>
      </c>
      <c r="AR513" s="88">
        <f t="shared" si="927"/>
        <v>0</v>
      </c>
      <c r="AS513" s="86">
        <f t="shared" si="927"/>
        <v>0</v>
      </c>
      <c r="AT513" s="88">
        <f t="shared" si="927"/>
        <v>0</v>
      </c>
      <c r="AU513" s="86">
        <f t="shared" si="927"/>
        <v>0</v>
      </c>
      <c r="AV513" s="86">
        <f t="shared" si="909"/>
        <v>0</v>
      </c>
      <c r="AW513" s="93">
        <f t="shared" si="910"/>
        <v>0</v>
      </c>
      <c r="AY513" s="86">
        <f t="shared" si="911"/>
        <v>0</v>
      </c>
      <c r="AZ513" s="86">
        <f t="shared" si="912"/>
        <v>0</v>
      </c>
      <c r="BA513" s="86">
        <f t="shared" si="913"/>
        <v>0</v>
      </c>
      <c r="BB513" s="86">
        <f t="shared" si="914"/>
        <v>0</v>
      </c>
      <c r="BC513" s="86">
        <f t="shared" si="915"/>
        <v>0</v>
      </c>
      <c r="BD513" s="86">
        <f t="shared" si="916"/>
        <v>0</v>
      </c>
    </row>
    <row r="514" spans="2:56" x14ac:dyDescent="0.3">
      <c r="B514" s="169" t="s">
        <v>105</v>
      </c>
      <c r="C514" s="248"/>
      <c r="D514" s="249"/>
      <c r="E514" s="172">
        <f t="shared" si="902"/>
        <v>0</v>
      </c>
      <c r="F514" s="248"/>
      <c r="G514" s="249"/>
      <c r="H514" s="172">
        <f t="shared" si="903"/>
        <v>0</v>
      </c>
      <c r="I514" s="248"/>
      <c r="J514" s="250"/>
      <c r="K514" s="174">
        <f t="shared" si="904"/>
        <v>0</v>
      </c>
      <c r="L514" s="248"/>
      <c r="M514" s="250"/>
      <c r="N514" s="251"/>
      <c r="O514" s="248"/>
      <c r="P514" s="251"/>
      <c r="Q514" s="166">
        <f t="shared" si="905"/>
        <v>0</v>
      </c>
      <c r="R514" s="251"/>
      <c r="S514" s="251"/>
      <c r="T514" s="167">
        <f t="shared" si="917"/>
        <v>0</v>
      </c>
      <c r="U514" s="157"/>
      <c r="V514" s="248"/>
      <c r="W514" s="251"/>
      <c r="X514" s="166">
        <f t="shared" si="906"/>
        <v>0</v>
      </c>
      <c r="Y514" s="251"/>
      <c r="Z514" s="251"/>
      <c r="AA514" s="167">
        <f t="shared" si="918"/>
        <v>0</v>
      </c>
      <c r="AB514" s="157"/>
      <c r="AC514" s="248"/>
      <c r="AD514" s="251"/>
      <c r="AE514" s="166">
        <f t="shared" si="907"/>
        <v>0</v>
      </c>
      <c r="AF514" s="251"/>
      <c r="AG514" s="251"/>
      <c r="AH514" s="167">
        <f t="shared" si="919"/>
        <v>0</v>
      </c>
      <c r="AJ514" s="252"/>
      <c r="AK514" s="253"/>
      <c r="AL514" s="254"/>
      <c r="AM514" s="253"/>
      <c r="AN514" s="254"/>
      <c r="AO514" s="253"/>
      <c r="AP514" s="254"/>
      <c r="AQ514" s="253"/>
      <c r="AR514" s="254"/>
      <c r="AS514" s="253"/>
      <c r="AT514" s="254"/>
      <c r="AU514" s="253"/>
      <c r="AV514" s="163">
        <f t="shared" si="909"/>
        <v>0</v>
      </c>
      <c r="AW514" s="168">
        <f t="shared" si="910"/>
        <v>0</v>
      </c>
      <c r="AY514" s="163">
        <f t="shared" si="911"/>
        <v>0</v>
      </c>
      <c r="AZ514" s="163">
        <f t="shared" si="912"/>
        <v>0</v>
      </c>
      <c r="BA514" s="163">
        <f t="shared" si="913"/>
        <v>0</v>
      </c>
      <c r="BB514" s="163">
        <f t="shared" si="914"/>
        <v>0</v>
      </c>
      <c r="BC514" s="163">
        <f t="shared" si="915"/>
        <v>0</v>
      </c>
      <c r="BD514" s="163">
        <f t="shared" si="916"/>
        <v>0</v>
      </c>
    </row>
    <row r="515" spans="2:56" x14ac:dyDescent="0.3">
      <c r="B515" s="179" t="s">
        <v>132</v>
      </c>
      <c r="C515" s="83">
        <f>SUM(C516)</f>
        <v>0</v>
      </c>
      <c r="D515" s="84">
        <f>SUM(D516)</f>
        <v>0</v>
      </c>
      <c r="E515" s="85">
        <f t="shared" si="902"/>
        <v>0</v>
      </c>
      <c r="F515" s="83">
        <f>SUM(F516)</f>
        <v>0</v>
      </c>
      <c r="G515" s="84">
        <f>SUM(G516)</f>
        <v>0</v>
      </c>
      <c r="H515" s="85">
        <f t="shared" si="903"/>
        <v>0</v>
      </c>
      <c r="I515" s="83">
        <f>SUM(I516)</f>
        <v>0</v>
      </c>
      <c r="J515" s="86">
        <f>SUM(J516)</f>
        <v>0</v>
      </c>
      <c r="K515" s="87">
        <f t="shared" si="904"/>
        <v>0</v>
      </c>
      <c r="L515" s="83">
        <f>SUM(L516)</f>
        <v>0</v>
      </c>
      <c r="M515" s="86">
        <f>SUM(M516)</f>
        <v>0</v>
      </c>
      <c r="N515" s="88">
        <f>SUM(N516)</f>
        <v>0</v>
      </c>
      <c r="O515" s="83">
        <f>SUM(O516)</f>
        <v>0</v>
      </c>
      <c r="P515" s="88">
        <f>SUM(P516)</f>
        <v>0</v>
      </c>
      <c r="Q515" s="177">
        <f t="shared" si="905"/>
        <v>0</v>
      </c>
      <c r="R515" s="88">
        <f>SUM(R516)</f>
        <v>0</v>
      </c>
      <c r="S515" s="88">
        <f>SUM(S516)</f>
        <v>0</v>
      </c>
      <c r="T515" s="178">
        <f t="shared" si="917"/>
        <v>0</v>
      </c>
      <c r="U515" s="157"/>
      <c r="V515" s="83">
        <f>SUM(V516)</f>
        <v>0</v>
      </c>
      <c r="W515" s="88">
        <f>SUM(W516)</f>
        <v>0</v>
      </c>
      <c r="X515" s="177">
        <f t="shared" si="906"/>
        <v>0</v>
      </c>
      <c r="Y515" s="88">
        <f>SUM(Y516)</f>
        <v>0</v>
      </c>
      <c r="Z515" s="88">
        <f>SUM(Z516)</f>
        <v>0</v>
      </c>
      <c r="AA515" s="178">
        <f t="shared" si="918"/>
        <v>0</v>
      </c>
      <c r="AB515" s="157"/>
      <c r="AC515" s="83">
        <f>SUM(AC516)</f>
        <v>0</v>
      </c>
      <c r="AD515" s="88">
        <f>SUM(AD516)</f>
        <v>0</v>
      </c>
      <c r="AE515" s="177">
        <f t="shared" si="907"/>
        <v>0</v>
      </c>
      <c r="AF515" s="88">
        <f>SUM(AF516)</f>
        <v>0</v>
      </c>
      <c r="AG515" s="88">
        <f>SUM(AG516)</f>
        <v>0</v>
      </c>
      <c r="AH515" s="178">
        <f t="shared" si="919"/>
        <v>0</v>
      </c>
      <c r="AJ515" s="84">
        <f t="shared" ref="AJ515:AU515" si="928">SUM(AJ516)</f>
        <v>0</v>
      </c>
      <c r="AK515" s="86">
        <f t="shared" si="928"/>
        <v>0</v>
      </c>
      <c r="AL515" s="88">
        <f t="shared" si="928"/>
        <v>0</v>
      </c>
      <c r="AM515" s="86">
        <f t="shared" si="928"/>
        <v>0</v>
      </c>
      <c r="AN515" s="88">
        <f t="shared" si="928"/>
        <v>0</v>
      </c>
      <c r="AO515" s="86">
        <f t="shared" si="928"/>
        <v>0</v>
      </c>
      <c r="AP515" s="88">
        <f t="shared" si="928"/>
        <v>0</v>
      </c>
      <c r="AQ515" s="86">
        <f t="shared" si="928"/>
        <v>0</v>
      </c>
      <c r="AR515" s="88">
        <f t="shared" si="928"/>
        <v>0</v>
      </c>
      <c r="AS515" s="86">
        <f t="shared" si="928"/>
        <v>0</v>
      </c>
      <c r="AT515" s="88">
        <f t="shared" si="928"/>
        <v>0</v>
      </c>
      <c r="AU515" s="86">
        <f t="shared" si="928"/>
        <v>0</v>
      </c>
      <c r="AV515" s="86">
        <f t="shared" si="909"/>
        <v>0</v>
      </c>
      <c r="AW515" s="93">
        <f t="shared" si="910"/>
        <v>0</v>
      </c>
      <c r="AY515" s="86">
        <f t="shared" si="911"/>
        <v>0</v>
      </c>
      <c r="AZ515" s="86">
        <f t="shared" si="912"/>
        <v>0</v>
      </c>
      <c r="BA515" s="86">
        <f t="shared" si="913"/>
        <v>0</v>
      </c>
      <c r="BB515" s="86">
        <f t="shared" si="914"/>
        <v>0</v>
      </c>
      <c r="BC515" s="86">
        <f t="shared" si="915"/>
        <v>0</v>
      </c>
      <c r="BD515" s="86">
        <f t="shared" si="916"/>
        <v>0</v>
      </c>
    </row>
    <row r="516" spans="2:56" x14ac:dyDescent="0.3">
      <c r="B516" s="169" t="s">
        <v>105</v>
      </c>
      <c r="C516" s="248"/>
      <c r="D516" s="249"/>
      <c r="E516" s="172">
        <f t="shared" si="902"/>
        <v>0</v>
      </c>
      <c r="F516" s="248"/>
      <c r="G516" s="249"/>
      <c r="H516" s="172">
        <f t="shared" si="903"/>
        <v>0</v>
      </c>
      <c r="I516" s="248"/>
      <c r="J516" s="250"/>
      <c r="K516" s="174">
        <f t="shared" si="904"/>
        <v>0</v>
      </c>
      <c r="L516" s="248"/>
      <c r="M516" s="250"/>
      <c r="N516" s="251"/>
      <c r="O516" s="248"/>
      <c r="P516" s="251"/>
      <c r="Q516" s="166">
        <f t="shared" si="905"/>
        <v>0</v>
      </c>
      <c r="R516" s="251"/>
      <c r="S516" s="251"/>
      <c r="T516" s="167">
        <f t="shared" si="917"/>
        <v>0</v>
      </c>
      <c r="U516" s="157"/>
      <c r="V516" s="248"/>
      <c r="W516" s="251"/>
      <c r="X516" s="166">
        <f t="shared" si="906"/>
        <v>0</v>
      </c>
      <c r="Y516" s="251"/>
      <c r="Z516" s="251"/>
      <c r="AA516" s="167">
        <f t="shared" si="918"/>
        <v>0</v>
      </c>
      <c r="AB516" s="157"/>
      <c r="AC516" s="248"/>
      <c r="AD516" s="251"/>
      <c r="AE516" s="166">
        <f t="shared" si="907"/>
        <v>0</v>
      </c>
      <c r="AF516" s="251"/>
      <c r="AG516" s="251"/>
      <c r="AH516" s="167">
        <f t="shared" si="919"/>
        <v>0</v>
      </c>
      <c r="AJ516" s="252"/>
      <c r="AK516" s="253"/>
      <c r="AL516" s="254"/>
      <c r="AM516" s="253"/>
      <c r="AN516" s="254"/>
      <c r="AO516" s="253"/>
      <c r="AP516" s="254"/>
      <c r="AQ516" s="253"/>
      <c r="AR516" s="254"/>
      <c r="AS516" s="253"/>
      <c r="AT516" s="254"/>
      <c r="AU516" s="253"/>
      <c r="AV516" s="163">
        <f t="shared" si="909"/>
        <v>0</v>
      </c>
      <c r="AW516" s="168">
        <f t="shared" si="910"/>
        <v>0</v>
      </c>
      <c r="AY516" s="163">
        <f t="shared" si="911"/>
        <v>0</v>
      </c>
      <c r="AZ516" s="163">
        <f t="shared" si="912"/>
        <v>0</v>
      </c>
      <c r="BA516" s="163">
        <f t="shared" si="913"/>
        <v>0</v>
      </c>
      <c r="BB516" s="163">
        <f t="shared" si="914"/>
        <v>0</v>
      </c>
      <c r="BC516" s="163">
        <f t="shared" si="915"/>
        <v>0</v>
      </c>
      <c r="BD516" s="163">
        <f t="shared" si="916"/>
        <v>0</v>
      </c>
    </row>
    <row r="517" spans="2:56" x14ac:dyDescent="0.3">
      <c r="B517" s="179" t="s">
        <v>133</v>
      </c>
      <c r="C517" s="83">
        <f>SUM(C518)</f>
        <v>0</v>
      </c>
      <c r="D517" s="84">
        <f>SUM(D518)</f>
        <v>0</v>
      </c>
      <c r="E517" s="85">
        <f t="shared" si="902"/>
        <v>0</v>
      </c>
      <c r="F517" s="83">
        <f>SUM(F518)</f>
        <v>0</v>
      </c>
      <c r="G517" s="84">
        <f>SUM(G518)</f>
        <v>0</v>
      </c>
      <c r="H517" s="85">
        <f t="shared" si="903"/>
        <v>0</v>
      </c>
      <c r="I517" s="83">
        <f>SUM(I518)</f>
        <v>0</v>
      </c>
      <c r="J517" s="86">
        <f>SUM(J518)</f>
        <v>0</v>
      </c>
      <c r="K517" s="87">
        <f t="shared" si="904"/>
        <v>0</v>
      </c>
      <c r="L517" s="83">
        <f>SUM(L518)</f>
        <v>0</v>
      </c>
      <c r="M517" s="86">
        <f>SUM(M518)</f>
        <v>0</v>
      </c>
      <c r="N517" s="88">
        <f>SUM(N518)</f>
        <v>0</v>
      </c>
      <c r="O517" s="83">
        <f>SUM(O518)</f>
        <v>0</v>
      </c>
      <c r="P517" s="88">
        <f>SUM(P518)</f>
        <v>0</v>
      </c>
      <c r="Q517" s="177">
        <f t="shared" si="905"/>
        <v>0</v>
      </c>
      <c r="R517" s="88">
        <f>SUM(R518)</f>
        <v>0</v>
      </c>
      <c r="S517" s="88">
        <f>SUM(S518)</f>
        <v>0</v>
      </c>
      <c r="T517" s="178">
        <f t="shared" si="917"/>
        <v>0</v>
      </c>
      <c r="U517" s="157"/>
      <c r="V517" s="83">
        <f>SUM(V518)</f>
        <v>0</v>
      </c>
      <c r="W517" s="88">
        <f>SUM(W518)</f>
        <v>0</v>
      </c>
      <c r="X517" s="177">
        <f t="shared" si="906"/>
        <v>0</v>
      </c>
      <c r="Y517" s="88">
        <f>SUM(Y518)</f>
        <v>0</v>
      </c>
      <c r="Z517" s="88">
        <f>SUM(Z518)</f>
        <v>0</v>
      </c>
      <c r="AA517" s="178">
        <f t="shared" si="918"/>
        <v>0</v>
      </c>
      <c r="AB517" s="157"/>
      <c r="AC517" s="83">
        <f>SUM(AC518)</f>
        <v>0</v>
      </c>
      <c r="AD517" s="88">
        <f>SUM(AD518)</f>
        <v>0</v>
      </c>
      <c r="AE517" s="177">
        <f t="shared" si="907"/>
        <v>0</v>
      </c>
      <c r="AF517" s="88">
        <f>SUM(AF518)</f>
        <v>0</v>
      </c>
      <c r="AG517" s="88">
        <f>SUM(AG518)</f>
        <v>0</v>
      </c>
      <c r="AH517" s="178">
        <f t="shared" si="919"/>
        <v>0</v>
      </c>
      <c r="AJ517" s="84">
        <f t="shared" ref="AJ517:AU517" si="929">SUM(AJ518)</f>
        <v>0</v>
      </c>
      <c r="AK517" s="86">
        <f t="shared" si="929"/>
        <v>0</v>
      </c>
      <c r="AL517" s="88">
        <f t="shared" si="929"/>
        <v>0</v>
      </c>
      <c r="AM517" s="86">
        <f t="shared" si="929"/>
        <v>0</v>
      </c>
      <c r="AN517" s="88">
        <f t="shared" si="929"/>
        <v>0</v>
      </c>
      <c r="AO517" s="86">
        <f t="shared" si="929"/>
        <v>0</v>
      </c>
      <c r="AP517" s="88">
        <f t="shared" si="929"/>
        <v>0</v>
      </c>
      <c r="AQ517" s="86">
        <f t="shared" si="929"/>
        <v>0</v>
      </c>
      <c r="AR517" s="88">
        <f t="shared" si="929"/>
        <v>0</v>
      </c>
      <c r="AS517" s="86">
        <f t="shared" si="929"/>
        <v>0</v>
      </c>
      <c r="AT517" s="88">
        <f t="shared" si="929"/>
        <v>0</v>
      </c>
      <c r="AU517" s="86">
        <f t="shared" si="929"/>
        <v>0</v>
      </c>
      <c r="AV517" s="86">
        <f t="shared" si="909"/>
        <v>0</v>
      </c>
      <c r="AW517" s="93">
        <f t="shared" si="910"/>
        <v>0</v>
      </c>
      <c r="AY517" s="86">
        <f t="shared" si="911"/>
        <v>0</v>
      </c>
      <c r="AZ517" s="86">
        <f t="shared" si="912"/>
        <v>0</v>
      </c>
      <c r="BA517" s="86">
        <f t="shared" si="913"/>
        <v>0</v>
      </c>
      <c r="BB517" s="86">
        <f t="shared" si="914"/>
        <v>0</v>
      </c>
      <c r="BC517" s="86">
        <f t="shared" si="915"/>
        <v>0</v>
      </c>
      <c r="BD517" s="86">
        <f t="shared" si="916"/>
        <v>0</v>
      </c>
    </row>
    <row r="518" spans="2:56" x14ac:dyDescent="0.3">
      <c r="B518" s="169" t="s">
        <v>105</v>
      </c>
      <c r="C518" s="248"/>
      <c r="D518" s="249"/>
      <c r="E518" s="172">
        <f t="shared" si="902"/>
        <v>0</v>
      </c>
      <c r="F518" s="248"/>
      <c r="G518" s="249"/>
      <c r="H518" s="172">
        <f t="shared" si="903"/>
        <v>0</v>
      </c>
      <c r="I518" s="248"/>
      <c r="J518" s="250"/>
      <c r="K518" s="174">
        <f t="shared" si="904"/>
        <v>0</v>
      </c>
      <c r="L518" s="248"/>
      <c r="M518" s="250"/>
      <c r="N518" s="251"/>
      <c r="O518" s="248"/>
      <c r="P518" s="251"/>
      <c r="Q518" s="166">
        <f t="shared" si="905"/>
        <v>0</v>
      </c>
      <c r="R518" s="251"/>
      <c r="S518" s="251"/>
      <c r="T518" s="167">
        <f t="shared" si="917"/>
        <v>0</v>
      </c>
      <c r="U518" s="157"/>
      <c r="V518" s="248"/>
      <c r="W518" s="251"/>
      <c r="X518" s="166">
        <f t="shared" si="906"/>
        <v>0</v>
      </c>
      <c r="Y518" s="251"/>
      <c r="Z518" s="251"/>
      <c r="AA518" s="167">
        <f t="shared" si="918"/>
        <v>0</v>
      </c>
      <c r="AB518" s="157"/>
      <c r="AC518" s="248"/>
      <c r="AD518" s="251"/>
      <c r="AE518" s="166">
        <f t="shared" si="907"/>
        <v>0</v>
      </c>
      <c r="AF518" s="251"/>
      <c r="AG518" s="251"/>
      <c r="AH518" s="167">
        <f t="shared" si="919"/>
        <v>0</v>
      </c>
      <c r="AJ518" s="252"/>
      <c r="AK518" s="253"/>
      <c r="AL518" s="254"/>
      <c r="AM518" s="253"/>
      <c r="AN518" s="254"/>
      <c r="AO518" s="253"/>
      <c r="AP518" s="254"/>
      <c r="AQ518" s="253"/>
      <c r="AR518" s="254"/>
      <c r="AS518" s="253"/>
      <c r="AT518" s="254"/>
      <c r="AU518" s="253"/>
      <c r="AV518" s="163">
        <f t="shared" si="909"/>
        <v>0</v>
      </c>
      <c r="AW518" s="168">
        <f t="shared" si="910"/>
        <v>0</v>
      </c>
      <c r="AY518" s="163">
        <f t="shared" si="911"/>
        <v>0</v>
      </c>
      <c r="AZ518" s="163">
        <f t="shared" si="912"/>
        <v>0</v>
      </c>
      <c r="BA518" s="163">
        <f t="shared" si="913"/>
        <v>0</v>
      </c>
      <c r="BB518" s="163">
        <f t="shared" si="914"/>
        <v>0</v>
      </c>
      <c r="BC518" s="163">
        <f t="shared" si="915"/>
        <v>0</v>
      </c>
      <c r="BD518" s="163">
        <f t="shared" si="916"/>
        <v>0</v>
      </c>
    </row>
    <row r="519" spans="2:56" x14ac:dyDescent="0.3">
      <c r="B519" s="179" t="s">
        <v>134</v>
      </c>
      <c r="C519" s="83">
        <f>SUM(C520)</f>
        <v>0</v>
      </c>
      <c r="D519" s="84">
        <f>SUM(D520)</f>
        <v>0</v>
      </c>
      <c r="E519" s="85">
        <f t="shared" si="902"/>
        <v>0</v>
      </c>
      <c r="F519" s="83">
        <f>SUM(F520)</f>
        <v>0</v>
      </c>
      <c r="G519" s="84">
        <f>SUM(G520)</f>
        <v>0</v>
      </c>
      <c r="H519" s="85">
        <f t="shared" si="903"/>
        <v>0</v>
      </c>
      <c r="I519" s="83">
        <f>SUM(I520)</f>
        <v>0</v>
      </c>
      <c r="J519" s="86">
        <f>SUM(J520)</f>
        <v>0</v>
      </c>
      <c r="K519" s="87">
        <f t="shared" si="904"/>
        <v>0</v>
      </c>
      <c r="L519" s="83">
        <f>SUM(L520)</f>
        <v>0</v>
      </c>
      <c r="M519" s="86">
        <f>SUM(M520)</f>
        <v>0</v>
      </c>
      <c r="N519" s="88">
        <f>SUM(N520)</f>
        <v>0</v>
      </c>
      <c r="O519" s="83">
        <f>SUM(O520)</f>
        <v>0</v>
      </c>
      <c r="P519" s="88">
        <f>SUM(P520)</f>
        <v>0</v>
      </c>
      <c r="Q519" s="177">
        <f t="shared" si="905"/>
        <v>0</v>
      </c>
      <c r="R519" s="88">
        <f>SUM(R520)</f>
        <v>0</v>
      </c>
      <c r="S519" s="88">
        <f>SUM(S520)</f>
        <v>0</v>
      </c>
      <c r="T519" s="178">
        <f t="shared" si="917"/>
        <v>0</v>
      </c>
      <c r="U519" s="157"/>
      <c r="V519" s="83">
        <f>SUM(V520)</f>
        <v>0</v>
      </c>
      <c r="W519" s="88">
        <f>SUM(W520)</f>
        <v>0</v>
      </c>
      <c r="X519" s="177">
        <f t="shared" si="906"/>
        <v>0</v>
      </c>
      <c r="Y519" s="88">
        <f>SUM(Y520)</f>
        <v>0</v>
      </c>
      <c r="Z519" s="88">
        <f>SUM(Z520)</f>
        <v>0</v>
      </c>
      <c r="AA519" s="178">
        <f t="shared" si="918"/>
        <v>0</v>
      </c>
      <c r="AB519" s="157"/>
      <c r="AC519" s="83">
        <f>SUM(AC520)</f>
        <v>0</v>
      </c>
      <c r="AD519" s="88">
        <f>SUM(AD520)</f>
        <v>0</v>
      </c>
      <c r="AE519" s="177">
        <f t="shared" si="907"/>
        <v>0</v>
      </c>
      <c r="AF519" s="88">
        <f>SUM(AF520)</f>
        <v>0</v>
      </c>
      <c r="AG519" s="88">
        <f>SUM(AG520)</f>
        <v>0</v>
      </c>
      <c r="AH519" s="178">
        <f t="shared" si="919"/>
        <v>0</v>
      </c>
      <c r="AJ519" s="84">
        <f t="shared" ref="AJ519:AU519" si="930">SUM(AJ520)</f>
        <v>0</v>
      </c>
      <c r="AK519" s="86">
        <f t="shared" si="930"/>
        <v>0</v>
      </c>
      <c r="AL519" s="88">
        <f t="shared" si="930"/>
        <v>0</v>
      </c>
      <c r="AM519" s="86">
        <f t="shared" si="930"/>
        <v>0</v>
      </c>
      <c r="AN519" s="88">
        <f t="shared" si="930"/>
        <v>0</v>
      </c>
      <c r="AO519" s="86">
        <f t="shared" si="930"/>
        <v>0</v>
      </c>
      <c r="AP519" s="88">
        <f t="shared" si="930"/>
        <v>0</v>
      </c>
      <c r="AQ519" s="86">
        <f t="shared" si="930"/>
        <v>0</v>
      </c>
      <c r="AR519" s="88">
        <f t="shared" si="930"/>
        <v>0</v>
      </c>
      <c r="AS519" s="86">
        <f t="shared" si="930"/>
        <v>0</v>
      </c>
      <c r="AT519" s="88">
        <f t="shared" si="930"/>
        <v>0</v>
      </c>
      <c r="AU519" s="86">
        <f t="shared" si="930"/>
        <v>0</v>
      </c>
      <c r="AV519" s="86">
        <f t="shared" si="909"/>
        <v>0</v>
      </c>
      <c r="AW519" s="93">
        <f t="shared" si="910"/>
        <v>0</v>
      </c>
      <c r="AY519" s="86">
        <f t="shared" si="911"/>
        <v>0</v>
      </c>
      <c r="AZ519" s="86">
        <f t="shared" si="912"/>
        <v>0</v>
      </c>
      <c r="BA519" s="86">
        <f t="shared" si="913"/>
        <v>0</v>
      </c>
      <c r="BB519" s="86">
        <f t="shared" si="914"/>
        <v>0</v>
      </c>
      <c r="BC519" s="86">
        <f t="shared" si="915"/>
        <v>0</v>
      </c>
      <c r="BD519" s="86">
        <f t="shared" si="916"/>
        <v>0</v>
      </c>
    </row>
    <row r="520" spans="2:56" x14ac:dyDescent="0.3">
      <c r="B520" s="169" t="s">
        <v>135</v>
      </c>
      <c r="C520" s="248"/>
      <c r="D520" s="249"/>
      <c r="E520" s="172">
        <f t="shared" si="902"/>
        <v>0</v>
      </c>
      <c r="F520" s="248"/>
      <c r="G520" s="249"/>
      <c r="H520" s="172">
        <f t="shared" si="903"/>
        <v>0</v>
      </c>
      <c r="I520" s="248"/>
      <c r="J520" s="250"/>
      <c r="K520" s="174">
        <f t="shared" si="904"/>
        <v>0</v>
      </c>
      <c r="L520" s="248"/>
      <c r="M520" s="250"/>
      <c r="N520" s="251"/>
      <c r="O520" s="248"/>
      <c r="P520" s="251"/>
      <c r="Q520" s="166">
        <f t="shared" si="905"/>
        <v>0</v>
      </c>
      <c r="R520" s="251"/>
      <c r="S520" s="251"/>
      <c r="T520" s="167">
        <f t="shared" si="917"/>
        <v>0</v>
      </c>
      <c r="U520" s="157"/>
      <c r="V520" s="248"/>
      <c r="W520" s="251"/>
      <c r="X520" s="166">
        <f t="shared" si="906"/>
        <v>0</v>
      </c>
      <c r="Y520" s="251"/>
      <c r="Z520" s="251"/>
      <c r="AA520" s="167">
        <f t="shared" si="918"/>
        <v>0</v>
      </c>
      <c r="AB520" s="157"/>
      <c r="AC520" s="248"/>
      <c r="AD520" s="251"/>
      <c r="AE520" s="166">
        <f t="shared" si="907"/>
        <v>0</v>
      </c>
      <c r="AF520" s="251"/>
      <c r="AG520" s="251"/>
      <c r="AH520" s="167">
        <f t="shared" si="919"/>
        <v>0</v>
      </c>
      <c r="AJ520" s="252"/>
      <c r="AK520" s="253"/>
      <c r="AL520" s="254"/>
      <c r="AM520" s="253"/>
      <c r="AN520" s="254"/>
      <c r="AO520" s="253"/>
      <c r="AP520" s="254"/>
      <c r="AQ520" s="253"/>
      <c r="AR520" s="254"/>
      <c r="AS520" s="253"/>
      <c r="AT520" s="254"/>
      <c r="AU520" s="253"/>
      <c r="AV520" s="163">
        <f t="shared" si="909"/>
        <v>0</v>
      </c>
      <c r="AW520" s="168">
        <f t="shared" si="910"/>
        <v>0</v>
      </c>
      <c r="AY520" s="163">
        <f t="shared" si="911"/>
        <v>0</v>
      </c>
      <c r="AZ520" s="163">
        <f t="shared" si="912"/>
        <v>0</v>
      </c>
      <c r="BA520" s="163">
        <f t="shared" si="913"/>
        <v>0</v>
      </c>
      <c r="BB520" s="163">
        <f t="shared" si="914"/>
        <v>0</v>
      </c>
      <c r="BC520" s="163">
        <f t="shared" si="915"/>
        <v>0</v>
      </c>
      <c r="BD520" s="163">
        <f t="shared" si="916"/>
        <v>0</v>
      </c>
    </row>
    <row r="521" spans="2:56" x14ac:dyDescent="0.3">
      <c r="B521" s="179" t="s">
        <v>136</v>
      </c>
      <c r="C521" s="83">
        <f>SUM(C522)</f>
        <v>0</v>
      </c>
      <c r="D521" s="84">
        <f>SUM(D522)</f>
        <v>0</v>
      </c>
      <c r="E521" s="85">
        <f t="shared" si="902"/>
        <v>0</v>
      </c>
      <c r="F521" s="83">
        <f>SUM(F522)</f>
        <v>0</v>
      </c>
      <c r="G521" s="84">
        <f>SUM(G522)</f>
        <v>0</v>
      </c>
      <c r="H521" s="85">
        <f t="shared" si="903"/>
        <v>0</v>
      </c>
      <c r="I521" s="83">
        <f>SUM(I522)</f>
        <v>0</v>
      </c>
      <c r="J521" s="86">
        <f>SUM(J522)</f>
        <v>0</v>
      </c>
      <c r="K521" s="87">
        <f t="shared" si="904"/>
        <v>0</v>
      </c>
      <c r="L521" s="83">
        <f>SUM(L522)</f>
        <v>0</v>
      </c>
      <c r="M521" s="86">
        <f>SUM(M522)</f>
        <v>0</v>
      </c>
      <c r="N521" s="88">
        <f>SUM(N522)</f>
        <v>0</v>
      </c>
      <c r="O521" s="83">
        <f>SUM(O522)</f>
        <v>0</v>
      </c>
      <c r="P521" s="88">
        <f>SUM(P522)</f>
        <v>0</v>
      </c>
      <c r="Q521" s="177">
        <f t="shared" si="905"/>
        <v>0</v>
      </c>
      <c r="R521" s="88">
        <f>SUM(R522)</f>
        <v>0</v>
      </c>
      <c r="S521" s="88">
        <f>SUM(S522)</f>
        <v>0</v>
      </c>
      <c r="T521" s="178">
        <f t="shared" si="917"/>
        <v>0</v>
      </c>
      <c r="U521" s="157"/>
      <c r="V521" s="83">
        <f>SUM(V522)</f>
        <v>0</v>
      </c>
      <c r="W521" s="88">
        <f>SUM(W522)</f>
        <v>0</v>
      </c>
      <c r="X521" s="177">
        <f t="shared" si="906"/>
        <v>0</v>
      </c>
      <c r="Y521" s="88">
        <f>SUM(Y522)</f>
        <v>0</v>
      </c>
      <c r="Z521" s="88">
        <f>SUM(Z522)</f>
        <v>0</v>
      </c>
      <c r="AA521" s="178">
        <f t="shared" si="918"/>
        <v>0</v>
      </c>
      <c r="AB521" s="157"/>
      <c r="AC521" s="83">
        <f>SUM(AC522)</f>
        <v>0</v>
      </c>
      <c r="AD521" s="88">
        <f>SUM(AD522)</f>
        <v>0</v>
      </c>
      <c r="AE521" s="177">
        <f t="shared" si="907"/>
        <v>0</v>
      </c>
      <c r="AF521" s="88">
        <f>SUM(AF522)</f>
        <v>0</v>
      </c>
      <c r="AG521" s="88">
        <f>SUM(AG522)</f>
        <v>0</v>
      </c>
      <c r="AH521" s="178">
        <f t="shared" si="919"/>
        <v>0</v>
      </c>
      <c r="AJ521" s="84">
        <f t="shared" ref="AJ521:AU521" si="931">SUM(AJ522)</f>
        <v>0</v>
      </c>
      <c r="AK521" s="86">
        <f t="shared" si="931"/>
        <v>0</v>
      </c>
      <c r="AL521" s="88">
        <f t="shared" si="931"/>
        <v>0</v>
      </c>
      <c r="AM521" s="86">
        <f t="shared" si="931"/>
        <v>0</v>
      </c>
      <c r="AN521" s="88">
        <f t="shared" si="931"/>
        <v>0</v>
      </c>
      <c r="AO521" s="86">
        <f t="shared" si="931"/>
        <v>0</v>
      </c>
      <c r="AP521" s="88">
        <f t="shared" si="931"/>
        <v>0</v>
      </c>
      <c r="AQ521" s="86">
        <f t="shared" si="931"/>
        <v>0</v>
      </c>
      <c r="AR521" s="88">
        <f t="shared" si="931"/>
        <v>0</v>
      </c>
      <c r="AS521" s="86">
        <f t="shared" si="931"/>
        <v>0</v>
      </c>
      <c r="AT521" s="88">
        <f t="shared" si="931"/>
        <v>0</v>
      </c>
      <c r="AU521" s="86">
        <f t="shared" si="931"/>
        <v>0</v>
      </c>
      <c r="AV521" s="86">
        <f t="shared" si="909"/>
        <v>0</v>
      </c>
      <c r="AW521" s="93">
        <f t="shared" si="910"/>
        <v>0</v>
      </c>
      <c r="AY521" s="86">
        <f t="shared" si="911"/>
        <v>0</v>
      </c>
      <c r="AZ521" s="86">
        <f t="shared" si="912"/>
        <v>0</v>
      </c>
      <c r="BA521" s="86">
        <f t="shared" si="913"/>
        <v>0</v>
      </c>
      <c r="BB521" s="86">
        <f t="shared" si="914"/>
        <v>0</v>
      </c>
      <c r="BC521" s="86">
        <f t="shared" si="915"/>
        <v>0</v>
      </c>
      <c r="BD521" s="86">
        <f t="shared" si="916"/>
        <v>0</v>
      </c>
    </row>
    <row r="522" spans="2:56" x14ac:dyDescent="0.3">
      <c r="B522" s="169" t="s">
        <v>105</v>
      </c>
      <c r="C522" s="248"/>
      <c r="D522" s="249"/>
      <c r="E522" s="172">
        <f t="shared" si="902"/>
        <v>0</v>
      </c>
      <c r="F522" s="248"/>
      <c r="G522" s="249"/>
      <c r="H522" s="172">
        <f t="shared" si="903"/>
        <v>0</v>
      </c>
      <c r="I522" s="248"/>
      <c r="J522" s="250"/>
      <c r="K522" s="174">
        <f t="shared" si="904"/>
        <v>0</v>
      </c>
      <c r="L522" s="248"/>
      <c r="M522" s="250"/>
      <c r="N522" s="251"/>
      <c r="O522" s="248"/>
      <c r="P522" s="251"/>
      <c r="Q522" s="166">
        <f t="shared" si="905"/>
        <v>0</v>
      </c>
      <c r="R522" s="251"/>
      <c r="S522" s="251"/>
      <c r="T522" s="167">
        <f t="shared" si="917"/>
        <v>0</v>
      </c>
      <c r="U522" s="157"/>
      <c r="V522" s="248"/>
      <c r="W522" s="251"/>
      <c r="X522" s="166">
        <f t="shared" si="906"/>
        <v>0</v>
      </c>
      <c r="Y522" s="251"/>
      <c r="Z522" s="251"/>
      <c r="AA522" s="167">
        <f t="shared" si="918"/>
        <v>0</v>
      </c>
      <c r="AB522" s="157"/>
      <c r="AC522" s="248"/>
      <c r="AD522" s="251"/>
      <c r="AE522" s="166">
        <f t="shared" si="907"/>
        <v>0</v>
      </c>
      <c r="AF522" s="251"/>
      <c r="AG522" s="251"/>
      <c r="AH522" s="167">
        <f t="shared" si="919"/>
        <v>0</v>
      </c>
      <c r="AJ522" s="252"/>
      <c r="AK522" s="253"/>
      <c r="AL522" s="254"/>
      <c r="AM522" s="253"/>
      <c r="AN522" s="254"/>
      <c r="AO522" s="253"/>
      <c r="AP522" s="254"/>
      <c r="AQ522" s="253"/>
      <c r="AR522" s="254"/>
      <c r="AS522" s="253"/>
      <c r="AT522" s="254"/>
      <c r="AU522" s="253"/>
      <c r="AV522" s="163">
        <f t="shared" si="909"/>
        <v>0</v>
      </c>
      <c r="AW522" s="168">
        <f t="shared" si="910"/>
        <v>0</v>
      </c>
      <c r="AY522" s="163">
        <f t="shared" si="911"/>
        <v>0</v>
      </c>
      <c r="AZ522" s="163">
        <f t="shared" si="912"/>
        <v>0</v>
      </c>
      <c r="BA522" s="163">
        <f t="shared" si="913"/>
        <v>0</v>
      </c>
      <c r="BB522" s="163">
        <f t="shared" si="914"/>
        <v>0</v>
      </c>
      <c r="BC522" s="163">
        <f t="shared" si="915"/>
        <v>0</v>
      </c>
      <c r="BD522" s="163">
        <f t="shared" si="916"/>
        <v>0</v>
      </c>
    </row>
    <row r="523" spans="2:56" x14ac:dyDescent="0.3">
      <c r="B523" s="179" t="s">
        <v>137</v>
      </c>
      <c r="C523" s="83">
        <f>SUM(C524)</f>
        <v>0</v>
      </c>
      <c r="D523" s="84">
        <f>SUM(D524)</f>
        <v>0</v>
      </c>
      <c r="E523" s="85">
        <f t="shared" si="902"/>
        <v>0</v>
      </c>
      <c r="F523" s="83">
        <f>SUM(F524)</f>
        <v>0</v>
      </c>
      <c r="G523" s="84">
        <f>SUM(G524)</f>
        <v>0</v>
      </c>
      <c r="H523" s="85">
        <f t="shared" si="903"/>
        <v>0</v>
      </c>
      <c r="I523" s="83">
        <f>SUM(I524)</f>
        <v>0</v>
      </c>
      <c r="J523" s="86">
        <f>SUM(J524)</f>
        <v>0</v>
      </c>
      <c r="K523" s="87">
        <f t="shared" si="904"/>
        <v>0</v>
      </c>
      <c r="L523" s="83">
        <f>SUM(L524)</f>
        <v>0</v>
      </c>
      <c r="M523" s="86">
        <f>SUM(M524)</f>
        <v>0</v>
      </c>
      <c r="N523" s="88">
        <f>SUM(N524)</f>
        <v>0</v>
      </c>
      <c r="O523" s="83">
        <f>SUM(O524)</f>
        <v>0</v>
      </c>
      <c r="P523" s="88">
        <f>SUM(P524)</f>
        <v>0</v>
      </c>
      <c r="Q523" s="177">
        <f t="shared" si="905"/>
        <v>0</v>
      </c>
      <c r="R523" s="88">
        <f>SUM(R524)</f>
        <v>0</v>
      </c>
      <c r="S523" s="88">
        <f>SUM(S524)</f>
        <v>0</v>
      </c>
      <c r="T523" s="178">
        <f t="shared" si="917"/>
        <v>0</v>
      </c>
      <c r="U523" s="157"/>
      <c r="V523" s="83">
        <f>SUM(V524)</f>
        <v>0</v>
      </c>
      <c r="W523" s="88">
        <f>SUM(W524)</f>
        <v>0</v>
      </c>
      <c r="X523" s="177">
        <f t="shared" si="906"/>
        <v>0</v>
      </c>
      <c r="Y523" s="88">
        <f>SUM(Y524)</f>
        <v>0</v>
      </c>
      <c r="Z523" s="88">
        <f>SUM(Z524)</f>
        <v>0</v>
      </c>
      <c r="AA523" s="178">
        <f t="shared" si="918"/>
        <v>0</v>
      </c>
      <c r="AB523" s="157"/>
      <c r="AC523" s="83">
        <f>SUM(AC524)</f>
        <v>0</v>
      </c>
      <c r="AD523" s="88">
        <f>SUM(AD524)</f>
        <v>0</v>
      </c>
      <c r="AE523" s="177">
        <f t="shared" si="907"/>
        <v>0</v>
      </c>
      <c r="AF523" s="88">
        <f>SUM(AF524)</f>
        <v>0</v>
      </c>
      <c r="AG523" s="88">
        <f>SUM(AG524)</f>
        <v>0</v>
      </c>
      <c r="AH523" s="178">
        <f t="shared" si="919"/>
        <v>0</v>
      </c>
      <c r="AJ523" s="84">
        <f t="shared" ref="AJ523:AU523" si="932">SUM(AJ524)</f>
        <v>0</v>
      </c>
      <c r="AK523" s="86">
        <f t="shared" si="932"/>
        <v>0</v>
      </c>
      <c r="AL523" s="88">
        <f t="shared" si="932"/>
        <v>0</v>
      </c>
      <c r="AM523" s="86">
        <f t="shared" si="932"/>
        <v>0</v>
      </c>
      <c r="AN523" s="88">
        <f t="shared" si="932"/>
        <v>0</v>
      </c>
      <c r="AO523" s="86">
        <f t="shared" si="932"/>
        <v>0</v>
      </c>
      <c r="AP523" s="88">
        <f t="shared" si="932"/>
        <v>0</v>
      </c>
      <c r="AQ523" s="86">
        <f t="shared" si="932"/>
        <v>0</v>
      </c>
      <c r="AR523" s="88">
        <f t="shared" si="932"/>
        <v>0</v>
      </c>
      <c r="AS523" s="86">
        <f t="shared" si="932"/>
        <v>0</v>
      </c>
      <c r="AT523" s="88">
        <f t="shared" si="932"/>
        <v>0</v>
      </c>
      <c r="AU523" s="86">
        <f t="shared" si="932"/>
        <v>0</v>
      </c>
      <c r="AV523" s="86">
        <f t="shared" si="909"/>
        <v>0</v>
      </c>
      <c r="AW523" s="93">
        <f t="shared" si="910"/>
        <v>0</v>
      </c>
      <c r="AY523" s="86">
        <f t="shared" si="911"/>
        <v>0</v>
      </c>
      <c r="AZ523" s="86">
        <f t="shared" si="912"/>
        <v>0</v>
      </c>
      <c r="BA523" s="86">
        <f t="shared" si="913"/>
        <v>0</v>
      </c>
      <c r="BB523" s="86">
        <f t="shared" si="914"/>
        <v>0</v>
      </c>
      <c r="BC523" s="86">
        <f t="shared" si="915"/>
        <v>0</v>
      </c>
      <c r="BD523" s="86">
        <f t="shared" si="916"/>
        <v>0</v>
      </c>
    </row>
    <row r="524" spans="2:56" x14ac:dyDescent="0.3">
      <c r="B524" s="169" t="s">
        <v>105</v>
      </c>
      <c r="C524" s="248"/>
      <c r="D524" s="249"/>
      <c r="E524" s="172">
        <f t="shared" si="902"/>
        <v>0</v>
      </c>
      <c r="F524" s="248"/>
      <c r="G524" s="249"/>
      <c r="H524" s="172">
        <f t="shared" si="903"/>
        <v>0</v>
      </c>
      <c r="I524" s="248"/>
      <c r="J524" s="250"/>
      <c r="K524" s="174">
        <f t="shared" si="904"/>
        <v>0</v>
      </c>
      <c r="L524" s="248"/>
      <c r="M524" s="250"/>
      <c r="N524" s="251"/>
      <c r="O524" s="248"/>
      <c r="P524" s="251"/>
      <c r="Q524" s="166">
        <f t="shared" si="905"/>
        <v>0</v>
      </c>
      <c r="R524" s="251"/>
      <c r="S524" s="251"/>
      <c r="T524" s="167">
        <f t="shared" si="917"/>
        <v>0</v>
      </c>
      <c r="U524" s="157"/>
      <c r="V524" s="248"/>
      <c r="W524" s="251"/>
      <c r="X524" s="166">
        <f t="shared" si="906"/>
        <v>0</v>
      </c>
      <c r="Y524" s="251"/>
      <c r="Z524" s="251"/>
      <c r="AA524" s="167">
        <f t="shared" si="918"/>
        <v>0</v>
      </c>
      <c r="AB524" s="157"/>
      <c r="AC524" s="248"/>
      <c r="AD524" s="251"/>
      <c r="AE524" s="166">
        <f t="shared" si="907"/>
        <v>0</v>
      </c>
      <c r="AF524" s="251"/>
      <c r="AG524" s="251"/>
      <c r="AH524" s="167">
        <f t="shared" si="919"/>
        <v>0</v>
      </c>
      <c r="AJ524" s="252"/>
      <c r="AK524" s="253"/>
      <c r="AL524" s="254"/>
      <c r="AM524" s="253"/>
      <c r="AN524" s="254"/>
      <c r="AO524" s="253"/>
      <c r="AP524" s="254"/>
      <c r="AQ524" s="253"/>
      <c r="AR524" s="254"/>
      <c r="AS524" s="253"/>
      <c r="AT524" s="254"/>
      <c r="AU524" s="253"/>
      <c r="AV524" s="163">
        <f t="shared" si="909"/>
        <v>0</v>
      </c>
      <c r="AW524" s="168">
        <f t="shared" si="910"/>
        <v>0</v>
      </c>
      <c r="AY524" s="163">
        <f t="shared" si="911"/>
        <v>0</v>
      </c>
      <c r="AZ524" s="163">
        <f t="shared" si="912"/>
        <v>0</v>
      </c>
      <c r="BA524" s="163">
        <f t="shared" si="913"/>
        <v>0</v>
      </c>
      <c r="BB524" s="163">
        <f t="shared" si="914"/>
        <v>0</v>
      </c>
      <c r="BC524" s="163">
        <f t="shared" si="915"/>
        <v>0</v>
      </c>
      <c r="BD524" s="163">
        <f t="shared" si="916"/>
        <v>0</v>
      </c>
    </row>
    <row r="525" spans="2:56" x14ac:dyDescent="0.3">
      <c r="B525" s="179" t="s">
        <v>138</v>
      </c>
      <c r="C525" s="83">
        <f>SUM(C526)</f>
        <v>0</v>
      </c>
      <c r="D525" s="84">
        <f>SUM(D526)</f>
        <v>0</v>
      </c>
      <c r="E525" s="85">
        <f t="shared" si="902"/>
        <v>0</v>
      </c>
      <c r="F525" s="83">
        <f>SUM(F526)</f>
        <v>0</v>
      </c>
      <c r="G525" s="84">
        <f>SUM(G526)</f>
        <v>0</v>
      </c>
      <c r="H525" s="85">
        <f t="shared" si="903"/>
        <v>0</v>
      </c>
      <c r="I525" s="83">
        <f>SUM(I526)</f>
        <v>0</v>
      </c>
      <c r="J525" s="86">
        <f>SUM(J526)</f>
        <v>0</v>
      </c>
      <c r="K525" s="87">
        <f t="shared" si="904"/>
        <v>0</v>
      </c>
      <c r="L525" s="83">
        <f>SUM(L526)</f>
        <v>0</v>
      </c>
      <c r="M525" s="86">
        <f>SUM(M526)</f>
        <v>0</v>
      </c>
      <c r="N525" s="88">
        <f>SUM(N526)</f>
        <v>0</v>
      </c>
      <c r="O525" s="83">
        <f>SUM(O526)</f>
        <v>0</v>
      </c>
      <c r="P525" s="88">
        <f>SUM(P526)</f>
        <v>0</v>
      </c>
      <c r="Q525" s="177">
        <f t="shared" si="905"/>
        <v>0</v>
      </c>
      <c r="R525" s="88">
        <f>SUM(R526)</f>
        <v>0</v>
      </c>
      <c r="S525" s="88">
        <f>SUM(S526)</f>
        <v>0</v>
      </c>
      <c r="T525" s="178">
        <f t="shared" si="917"/>
        <v>0</v>
      </c>
      <c r="U525" s="157"/>
      <c r="V525" s="83">
        <f>SUM(V526)</f>
        <v>0</v>
      </c>
      <c r="W525" s="88">
        <f>SUM(W526)</f>
        <v>0</v>
      </c>
      <c r="X525" s="177">
        <f t="shared" si="906"/>
        <v>0</v>
      </c>
      <c r="Y525" s="88">
        <f>SUM(Y526)</f>
        <v>0</v>
      </c>
      <c r="Z525" s="88">
        <f>SUM(Z526)</f>
        <v>0</v>
      </c>
      <c r="AA525" s="178">
        <f t="shared" si="918"/>
        <v>0</v>
      </c>
      <c r="AB525" s="157"/>
      <c r="AC525" s="83">
        <f>SUM(AC526)</f>
        <v>0</v>
      </c>
      <c r="AD525" s="88">
        <f>SUM(AD526)</f>
        <v>0</v>
      </c>
      <c r="AE525" s="177">
        <f t="shared" si="907"/>
        <v>0</v>
      </c>
      <c r="AF525" s="88">
        <f>SUM(AF526)</f>
        <v>0</v>
      </c>
      <c r="AG525" s="88">
        <f>SUM(AG526)</f>
        <v>0</v>
      </c>
      <c r="AH525" s="178">
        <f t="shared" si="919"/>
        <v>0</v>
      </c>
      <c r="AJ525" s="84">
        <f t="shared" ref="AJ525:AU525" si="933">SUM(AJ526)</f>
        <v>0</v>
      </c>
      <c r="AK525" s="86">
        <f t="shared" si="933"/>
        <v>0</v>
      </c>
      <c r="AL525" s="88">
        <f t="shared" si="933"/>
        <v>0</v>
      </c>
      <c r="AM525" s="86">
        <f t="shared" si="933"/>
        <v>0</v>
      </c>
      <c r="AN525" s="88">
        <f t="shared" si="933"/>
        <v>0</v>
      </c>
      <c r="AO525" s="86">
        <f t="shared" si="933"/>
        <v>0</v>
      </c>
      <c r="AP525" s="88">
        <f t="shared" si="933"/>
        <v>0</v>
      </c>
      <c r="AQ525" s="86">
        <f t="shared" si="933"/>
        <v>0</v>
      </c>
      <c r="AR525" s="88">
        <f t="shared" si="933"/>
        <v>0</v>
      </c>
      <c r="AS525" s="86">
        <f t="shared" si="933"/>
        <v>0</v>
      </c>
      <c r="AT525" s="88">
        <f t="shared" si="933"/>
        <v>0</v>
      </c>
      <c r="AU525" s="86">
        <f t="shared" si="933"/>
        <v>0</v>
      </c>
      <c r="AV525" s="86">
        <f t="shared" si="909"/>
        <v>0</v>
      </c>
      <c r="AW525" s="93">
        <f t="shared" si="910"/>
        <v>0</v>
      </c>
      <c r="AY525" s="86">
        <f t="shared" si="911"/>
        <v>0</v>
      </c>
      <c r="AZ525" s="86">
        <f t="shared" si="912"/>
        <v>0</v>
      </c>
      <c r="BA525" s="86">
        <f t="shared" si="913"/>
        <v>0</v>
      </c>
      <c r="BB525" s="86">
        <f t="shared" si="914"/>
        <v>0</v>
      </c>
      <c r="BC525" s="86">
        <f t="shared" si="915"/>
        <v>0</v>
      </c>
      <c r="BD525" s="86">
        <f t="shared" si="916"/>
        <v>0</v>
      </c>
    </row>
    <row r="526" spans="2:56" x14ac:dyDescent="0.3">
      <c r="B526" s="169" t="s">
        <v>139</v>
      </c>
      <c r="C526" s="248"/>
      <c r="D526" s="249"/>
      <c r="E526" s="172">
        <f t="shared" si="902"/>
        <v>0</v>
      </c>
      <c r="F526" s="248"/>
      <c r="G526" s="249"/>
      <c r="H526" s="172">
        <f t="shared" si="903"/>
        <v>0</v>
      </c>
      <c r="I526" s="248"/>
      <c r="J526" s="250"/>
      <c r="K526" s="174">
        <f t="shared" si="904"/>
        <v>0</v>
      </c>
      <c r="L526" s="248"/>
      <c r="M526" s="250"/>
      <c r="N526" s="251"/>
      <c r="O526" s="248"/>
      <c r="P526" s="251"/>
      <c r="Q526" s="166">
        <f t="shared" si="905"/>
        <v>0</v>
      </c>
      <c r="R526" s="251"/>
      <c r="S526" s="251"/>
      <c r="T526" s="167">
        <f t="shared" si="917"/>
        <v>0</v>
      </c>
      <c r="U526" s="157"/>
      <c r="V526" s="248"/>
      <c r="W526" s="251"/>
      <c r="X526" s="166">
        <f t="shared" si="906"/>
        <v>0</v>
      </c>
      <c r="Y526" s="251"/>
      <c r="Z526" s="251"/>
      <c r="AA526" s="167">
        <f t="shared" si="918"/>
        <v>0</v>
      </c>
      <c r="AB526" s="157"/>
      <c r="AC526" s="248"/>
      <c r="AD526" s="251"/>
      <c r="AE526" s="166">
        <f t="shared" si="907"/>
        <v>0</v>
      </c>
      <c r="AF526" s="251"/>
      <c r="AG526" s="251"/>
      <c r="AH526" s="167">
        <f t="shared" si="919"/>
        <v>0</v>
      </c>
      <c r="AJ526" s="252"/>
      <c r="AK526" s="253"/>
      <c r="AL526" s="254"/>
      <c r="AM526" s="253"/>
      <c r="AN526" s="254"/>
      <c r="AO526" s="253"/>
      <c r="AP526" s="254"/>
      <c r="AQ526" s="253"/>
      <c r="AR526" s="254"/>
      <c r="AS526" s="253"/>
      <c r="AT526" s="254"/>
      <c r="AU526" s="253"/>
      <c r="AV526" s="163">
        <f t="shared" si="909"/>
        <v>0</v>
      </c>
      <c r="AW526" s="168">
        <f t="shared" si="910"/>
        <v>0</v>
      </c>
      <c r="AY526" s="163">
        <f t="shared" si="911"/>
        <v>0</v>
      </c>
      <c r="AZ526" s="163">
        <f t="shared" si="912"/>
        <v>0</v>
      </c>
      <c r="BA526" s="163">
        <f t="shared" si="913"/>
        <v>0</v>
      </c>
      <c r="BB526" s="163">
        <f t="shared" si="914"/>
        <v>0</v>
      </c>
      <c r="BC526" s="163">
        <f t="shared" si="915"/>
        <v>0</v>
      </c>
      <c r="BD526" s="163">
        <f t="shared" si="916"/>
        <v>0</v>
      </c>
    </row>
    <row r="527" spans="2:56" x14ac:dyDescent="0.3">
      <c r="B527" s="179" t="s">
        <v>140</v>
      </c>
      <c r="C527" s="83">
        <f>SUM(C528:C536)</f>
        <v>0</v>
      </c>
      <c r="D527" s="84">
        <f>SUM(D528:D536)</f>
        <v>0</v>
      </c>
      <c r="E527" s="85">
        <f t="shared" si="902"/>
        <v>0</v>
      </c>
      <c r="F527" s="83">
        <f>SUM(F528:F536)</f>
        <v>0</v>
      </c>
      <c r="G527" s="84">
        <f>SUM(G528:G536)</f>
        <v>0</v>
      </c>
      <c r="H527" s="85">
        <f t="shared" si="903"/>
        <v>0</v>
      </c>
      <c r="I527" s="83">
        <f>SUM(I528:I536)</f>
        <v>0</v>
      </c>
      <c r="J527" s="86">
        <f>SUM(J528:J536)</f>
        <v>0</v>
      </c>
      <c r="K527" s="87">
        <f t="shared" si="904"/>
        <v>0</v>
      </c>
      <c r="L527" s="83">
        <f>SUM(L528:L536)</f>
        <v>0</v>
      </c>
      <c r="M527" s="86">
        <f>SUM(M528:M536)</f>
        <v>0</v>
      </c>
      <c r="N527" s="88">
        <f>SUM(N528:N536)</f>
        <v>0</v>
      </c>
      <c r="O527" s="83">
        <f>SUM(O528:O536)</f>
        <v>0</v>
      </c>
      <c r="P527" s="88">
        <f>SUM(P528:P536)</f>
        <v>0</v>
      </c>
      <c r="Q527" s="177">
        <f t="shared" si="905"/>
        <v>0</v>
      </c>
      <c r="R527" s="88">
        <f>SUM(R528:R536)</f>
        <v>0</v>
      </c>
      <c r="S527" s="88">
        <f>SUM(S528:S536)</f>
        <v>0</v>
      </c>
      <c r="T527" s="178">
        <f t="shared" si="917"/>
        <v>0</v>
      </c>
      <c r="U527" s="157"/>
      <c r="V527" s="83">
        <f>SUM(V528:V536)</f>
        <v>0</v>
      </c>
      <c r="W527" s="88">
        <f>SUM(W528:W536)</f>
        <v>0</v>
      </c>
      <c r="X527" s="177">
        <f t="shared" si="906"/>
        <v>0</v>
      </c>
      <c r="Y527" s="88">
        <f>SUM(Y528:Y536)</f>
        <v>0</v>
      </c>
      <c r="Z527" s="88">
        <f>SUM(Z528:Z536)</f>
        <v>0</v>
      </c>
      <c r="AA527" s="178">
        <f t="shared" si="918"/>
        <v>0</v>
      </c>
      <c r="AB527" s="157"/>
      <c r="AC527" s="83">
        <f>SUM(AC528:AC536)</f>
        <v>0</v>
      </c>
      <c r="AD527" s="88">
        <f>SUM(AD528:AD536)</f>
        <v>0</v>
      </c>
      <c r="AE527" s="177">
        <f t="shared" si="907"/>
        <v>0</v>
      </c>
      <c r="AF527" s="88">
        <f>SUM(AF528:AF536)</f>
        <v>0</v>
      </c>
      <c r="AG527" s="88">
        <f>SUM(AG528:AG536)</f>
        <v>0</v>
      </c>
      <c r="AH527" s="178">
        <f t="shared" si="919"/>
        <v>0</v>
      </c>
      <c r="AJ527" s="84">
        <f t="shared" ref="AJ527:AU527" si="934">SUM(AJ528:AJ536)</f>
        <v>0</v>
      </c>
      <c r="AK527" s="86">
        <f t="shared" si="934"/>
        <v>0</v>
      </c>
      <c r="AL527" s="88">
        <f t="shared" si="934"/>
        <v>0</v>
      </c>
      <c r="AM527" s="86">
        <f t="shared" si="934"/>
        <v>0</v>
      </c>
      <c r="AN527" s="88">
        <f t="shared" si="934"/>
        <v>0</v>
      </c>
      <c r="AO527" s="86">
        <f t="shared" si="934"/>
        <v>0</v>
      </c>
      <c r="AP527" s="88">
        <f t="shared" si="934"/>
        <v>0</v>
      </c>
      <c r="AQ527" s="86">
        <f t="shared" si="934"/>
        <v>0</v>
      </c>
      <c r="AR527" s="88">
        <f t="shared" si="934"/>
        <v>0</v>
      </c>
      <c r="AS527" s="86">
        <f t="shared" si="934"/>
        <v>0</v>
      </c>
      <c r="AT527" s="88">
        <f t="shared" si="934"/>
        <v>0</v>
      </c>
      <c r="AU527" s="86">
        <f t="shared" si="934"/>
        <v>0</v>
      </c>
      <c r="AV527" s="86">
        <f t="shared" si="909"/>
        <v>0</v>
      </c>
      <c r="AW527" s="93">
        <f t="shared" si="910"/>
        <v>0</v>
      </c>
      <c r="AY527" s="86">
        <f t="shared" si="911"/>
        <v>0</v>
      </c>
      <c r="AZ527" s="86">
        <f t="shared" si="912"/>
        <v>0</v>
      </c>
      <c r="BA527" s="86">
        <f t="shared" si="913"/>
        <v>0</v>
      </c>
      <c r="BB527" s="86">
        <f t="shared" si="914"/>
        <v>0</v>
      </c>
      <c r="BC527" s="86">
        <f t="shared" si="915"/>
        <v>0</v>
      </c>
      <c r="BD527" s="86">
        <f t="shared" si="916"/>
        <v>0</v>
      </c>
    </row>
    <row r="528" spans="2:56" x14ac:dyDescent="0.3">
      <c r="B528" s="169" t="s">
        <v>141</v>
      </c>
      <c r="C528" s="248"/>
      <c r="D528" s="249"/>
      <c r="E528" s="172">
        <f t="shared" si="902"/>
        <v>0</v>
      </c>
      <c r="F528" s="248"/>
      <c r="G528" s="249"/>
      <c r="H528" s="172">
        <f t="shared" si="903"/>
        <v>0</v>
      </c>
      <c r="I528" s="248"/>
      <c r="J528" s="250"/>
      <c r="K528" s="174">
        <f t="shared" si="904"/>
        <v>0</v>
      </c>
      <c r="L528" s="248"/>
      <c r="M528" s="250"/>
      <c r="N528" s="251"/>
      <c r="O528" s="248"/>
      <c r="P528" s="251"/>
      <c r="Q528" s="166">
        <f t="shared" si="905"/>
        <v>0</v>
      </c>
      <c r="R528" s="251"/>
      <c r="S528" s="251"/>
      <c r="T528" s="167">
        <f t="shared" si="917"/>
        <v>0</v>
      </c>
      <c r="U528" s="157"/>
      <c r="V528" s="248"/>
      <c r="W528" s="251"/>
      <c r="X528" s="166">
        <f t="shared" si="906"/>
        <v>0</v>
      </c>
      <c r="Y528" s="251"/>
      <c r="Z528" s="251"/>
      <c r="AA528" s="167">
        <f t="shared" si="918"/>
        <v>0</v>
      </c>
      <c r="AB528" s="157"/>
      <c r="AC528" s="248"/>
      <c r="AD528" s="251"/>
      <c r="AE528" s="166">
        <f t="shared" si="907"/>
        <v>0</v>
      </c>
      <c r="AF528" s="251"/>
      <c r="AG528" s="251"/>
      <c r="AH528" s="167">
        <f t="shared" si="919"/>
        <v>0</v>
      </c>
      <c r="AJ528" s="252"/>
      <c r="AK528" s="253"/>
      <c r="AL528" s="254"/>
      <c r="AM528" s="253"/>
      <c r="AN528" s="254"/>
      <c r="AO528" s="253"/>
      <c r="AP528" s="254"/>
      <c r="AQ528" s="253"/>
      <c r="AR528" s="254"/>
      <c r="AS528" s="253"/>
      <c r="AT528" s="254"/>
      <c r="AU528" s="253"/>
      <c r="AV528" s="163">
        <f t="shared" si="909"/>
        <v>0</v>
      </c>
      <c r="AW528" s="168">
        <f t="shared" si="910"/>
        <v>0</v>
      </c>
      <c r="AY528" s="163">
        <f t="shared" si="911"/>
        <v>0</v>
      </c>
      <c r="AZ528" s="163">
        <f t="shared" si="912"/>
        <v>0</v>
      </c>
      <c r="BA528" s="163">
        <f t="shared" si="913"/>
        <v>0</v>
      </c>
      <c r="BB528" s="163">
        <f t="shared" si="914"/>
        <v>0</v>
      </c>
      <c r="BC528" s="163">
        <f t="shared" si="915"/>
        <v>0</v>
      </c>
      <c r="BD528" s="163">
        <f t="shared" si="916"/>
        <v>0</v>
      </c>
    </row>
    <row r="529" spans="2:56" x14ac:dyDescent="0.3">
      <c r="B529" s="169" t="s">
        <v>142</v>
      </c>
      <c r="C529" s="248"/>
      <c r="D529" s="249"/>
      <c r="E529" s="172">
        <f t="shared" si="902"/>
        <v>0</v>
      </c>
      <c r="F529" s="248"/>
      <c r="G529" s="249"/>
      <c r="H529" s="172">
        <f t="shared" si="903"/>
        <v>0</v>
      </c>
      <c r="I529" s="248"/>
      <c r="J529" s="250"/>
      <c r="K529" s="174">
        <f t="shared" si="904"/>
        <v>0</v>
      </c>
      <c r="L529" s="248"/>
      <c r="M529" s="250"/>
      <c r="N529" s="251"/>
      <c r="O529" s="248"/>
      <c r="P529" s="251"/>
      <c r="Q529" s="166">
        <f t="shared" si="905"/>
        <v>0</v>
      </c>
      <c r="R529" s="251"/>
      <c r="S529" s="251"/>
      <c r="T529" s="167">
        <f t="shared" si="917"/>
        <v>0</v>
      </c>
      <c r="U529" s="157"/>
      <c r="V529" s="248"/>
      <c r="W529" s="251"/>
      <c r="X529" s="166">
        <f t="shared" si="906"/>
        <v>0</v>
      </c>
      <c r="Y529" s="251"/>
      <c r="Z529" s="251"/>
      <c r="AA529" s="167">
        <f t="shared" si="918"/>
        <v>0</v>
      </c>
      <c r="AB529" s="157"/>
      <c r="AC529" s="248"/>
      <c r="AD529" s="251"/>
      <c r="AE529" s="166">
        <f t="shared" si="907"/>
        <v>0</v>
      </c>
      <c r="AF529" s="251"/>
      <c r="AG529" s="251"/>
      <c r="AH529" s="167">
        <f t="shared" si="919"/>
        <v>0</v>
      </c>
      <c r="AJ529" s="252"/>
      <c r="AK529" s="253"/>
      <c r="AL529" s="254"/>
      <c r="AM529" s="253"/>
      <c r="AN529" s="254"/>
      <c r="AO529" s="253"/>
      <c r="AP529" s="254"/>
      <c r="AQ529" s="253"/>
      <c r="AR529" s="254"/>
      <c r="AS529" s="253"/>
      <c r="AT529" s="254"/>
      <c r="AU529" s="253"/>
      <c r="AV529" s="163">
        <f t="shared" si="909"/>
        <v>0</v>
      </c>
      <c r="AW529" s="168">
        <f t="shared" si="910"/>
        <v>0</v>
      </c>
      <c r="AY529" s="163">
        <f t="shared" si="911"/>
        <v>0</v>
      </c>
      <c r="AZ529" s="163">
        <f t="shared" si="912"/>
        <v>0</v>
      </c>
      <c r="BA529" s="163">
        <f t="shared" si="913"/>
        <v>0</v>
      </c>
      <c r="BB529" s="163">
        <f t="shared" si="914"/>
        <v>0</v>
      </c>
      <c r="BC529" s="163">
        <f t="shared" si="915"/>
        <v>0</v>
      </c>
      <c r="BD529" s="163">
        <f t="shared" si="916"/>
        <v>0</v>
      </c>
    </row>
    <row r="530" spans="2:56" x14ac:dyDescent="0.3">
      <c r="B530" s="169" t="s">
        <v>143</v>
      </c>
      <c r="C530" s="248"/>
      <c r="D530" s="249"/>
      <c r="E530" s="172">
        <f t="shared" si="902"/>
        <v>0</v>
      </c>
      <c r="F530" s="248"/>
      <c r="G530" s="249"/>
      <c r="H530" s="172">
        <f t="shared" si="903"/>
        <v>0</v>
      </c>
      <c r="I530" s="248"/>
      <c r="J530" s="250"/>
      <c r="K530" s="174">
        <f t="shared" si="904"/>
        <v>0</v>
      </c>
      <c r="L530" s="248"/>
      <c r="M530" s="250"/>
      <c r="N530" s="251"/>
      <c r="O530" s="248"/>
      <c r="P530" s="251"/>
      <c r="Q530" s="166">
        <f t="shared" si="905"/>
        <v>0</v>
      </c>
      <c r="R530" s="251"/>
      <c r="S530" s="251"/>
      <c r="T530" s="167">
        <f t="shared" si="917"/>
        <v>0</v>
      </c>
      <c r="U530" s="157"/>
      <c r="V530" s="248"/>
      <c r="W530" s="251"/>
      <c r="X530" s="166">
        <f t="shared" si="906"/>
        <v>0</v>
      </c>
      <c r="Y530" s="251"/>
      <c r="Z530" s="251"/>
      <c r="AA530" s="167">
        <f t="shared" si="918"/>
        <v>0</v>
      </c>
      <c r="AB530" s="157"/>
      <c r="AC530" s="248"/>
      <c r="AD530" s="251"/>
      <c r="AE530" s="166">
        <f t="shared" si="907"/>
        <v>0</v>
      </c>
      <c r="AF530" s="251"/>
      <c r="AG530" s="251"/>
      <c r="AH530" s="167">
        <f t="shared" si="919"/>
        <v>0</v>
      </c>
      <c r="AJ530" s="252"/>
      <c r="AK530" s="253"/>
      <c r="AL530" s="254"/>
      <c r="AM530" s="253"/>
      <c r="AN530" s="254"/>
      <c r="AO530" s="253"/>
      <c r="AP530" s="254"/>
      <c r="AQ530" s="253"/>
      <c r="AR530" s="254"/>
      <c r="AS530" s="253"/>
      <c r="AT530" s="254"/>
      <c r="AU530" s="253"/>
      <c r="AV530" s="163">
        <f t="shared" si="909"/>
        <v>0</v>
      </c>
      <c r="AW530" s="168">
        <f t="shared" si="910"/>
        <v>0</v>
      </c>
      <c r="AY530" s="163">
        <f t="shared" si="911"/>
        <v>0</v>
      </c>
      <c r="AZ530" s="163">
        <f t="shared" si="912"/>
        <v>0</v>
      </c>
      <c r="BA530" s="163">
        <f t="shared" si="913"/>
        <v>0</v>
      </c>
      <c r="BB530" s="163">
        <f t="shared" si="914"/>
        <v>0</v>
      </c>
      <c r="BC530" s="163">
        <f t="shared" si="915"/>
        <v>0</v>
      </c>
      <c r="BD530" s="163">
        <f t="shared" si="916"/>
        <v>0</v>
      </c>
    </row>
    <row r="531" spans="2:56" x14ac:dyDescent="0.3">
      <c r="B531" s="169" t="s">
        <v>144</v>
      </c>
      <c r="C531" s="248"/>
      <c r="D531" s="249"/>
      <c r="E531" s="172">
        <f t="shared" si="902"/>
        <v>0</v>
      </c>
      <c r="F531" s="248"/>
      <c r="G531" s="249"/>
      <c r="H531" s="172">
        <f t="shared" si="903"/>
        <v>0</v>
      </c>
      <c r="I531" s="248"/>
      <c r="J531" s="250"/>
      <c r="K531" s="174">
        <f t="shared" si="904"/>
        <v>0</v>
      </c>
      <c r="L531" s="248"/>
      <c r="M531" s="250"/>
      <c r="N531" s="251"/>
      <c r="O531" s="248"/>
      <c r="P531" s="251"/>
      <c r="Q531" s="166">
        <f t="shared" si="905"/>
        <v>0</v>
      </c>
      <c r="R531" s="251"/>
      <c r="S531" s="251"/>
      <c r="T531" s="167">
        <f t="shared" si="917"/>
        <v>0</v>
      </c>
      <c r="U531" s="157"/>
      <c r="V531" s="248"/>
      <c r="W531" s="251"/>
      <c r="X531" s="166">
        <f t="shared" si="906"/>
        <v>0</v>
      </c>
      <c r="Y531" s="251"/>
      <c r="Z531" s="251"/>
      <c r="AA531" s="167">
        <f t="shared" si="918"/>
        <v>0</v>
      </c>
      <c r="AB531" s="157"/>
      <c r="AC531" s="248"/>
      <c r="AD531" s="251"/>
      <c r="AE531" s="166">
        <f t="shared" si="907"/>
        <v>0</v>
      </c>
      <c r="AF531" s="251"/>
      <c r="AG531" s="251"/>
      <c r="AH531" s="167">
        <f t="shared" si="919"/>
        <v>0</v>
      </c>
      <c r="AJ531" s="252"/>
      <c r="AK531" s="253"/>
      <c r="AL531" s="254"/>
      <c r="AM531" s="253"/>
      <c r="AN531" s="254"/>
      <c r="AO531" s="253"/>
      <c r="AP531" s="254"/>
      <c r="AQ531" s="253"/>
      <c r="AR531" s="254"/>
      <c r="AS531" s="253"/>
      <c r="AT531" s="254"/>
      <c r="AU531" s="253"/>
      <c r="AV531" s="163">
        <f t="shared" si="909"/>
        <v>0</v>
      </c>
      <c r="AW531" s="168">
        <f t="shared" si="910"/>
        <v>0</v>
      </c>
      <c r="AY531" s="163">
        <f t="shared" si="911"/>
        <v>0</v>
      </c>
      <c r="AZ531" s="163">
        <f t="shared" si="912"/>
        <v>0</v>
      </c>
      <c r="BA531" s="163">
        <f t="shared" si="913"/>
        <v>0</v>
      </c>
      <c r="BB531" s="163">
        <f t="shared" si="914"/>
        <v>0</v>
      </c>
      <c r="BC531" s="163">
        <f t="shared" si="915"/>
        <v>0</v>
      </c>
      <c r="BD531" s="163">
        <f t="shared" si="916"/>
        <v>0</v>
      </c>
    </row>
    <row r="532" spans="2:56" x14ac:dyDescent="0.3">
      <c r="B532" s="169" t="s">
        <v>145</v>
      </c>
      <c r="C532" s="248"/>
      <c r="D532" s="249"/>
      <c r="E532" s="172">
        <f t="shared" si="902"/>
        <v>0</v>
      </c>
      <c r="F532" s="248"/>
      <c r="G532" s="249"/>
      <c r="H532" s="172">
        <f t="shared" si="903"/>
        <v>0</v>
      </c>
      <c r="I532" s="248"/>
      <c r="J532" s="250"/>
      <c r="K532" s="174">
        <f t="shared" si="904"/>
        <v>0</v>
      </c>
      <c r="L532" s="248"/>
      <c r="M532" s="250"/>
      <c r="N532" s="251"/>
      <c r="O532" s="248"/>
      <c r="P532" s="251"/>
      <c r="Q532" s="166">
        <f t="shared" si="905"/>
        <v>0</v>
      </c>
      <c r="R532" s="251"/>
      <c r="S532" s="251"/>
      <c r="T532" s="167">
        <f t="shared" si="917"/>
        <v>0</v>
      </c>
      <c r="U532" s="157"/>
      <c r="V532" s="248"/>
      <c r="W532" s="251"/>
      <c r="X532" s="166">
        <f t="shared" si="906"/>
        <v>0</v>
      </c>
      <c r="Y532" s="251"/>
      <c r="Z532" s="251"/>
      <c r="AA532" s="167">
        <f t="shared" si="918"/>
        <v>0</v>
      </c>
      <c r="AB532" s="157"/>
      <c r="AC532" s="248"/>
      <c r="AD532" s="251"/>
      <c r="AE532" s="166">
        <f t="shared" si="907"/>
        <v>0</v>
      </c>
      <c r="AF532" s="251"/>
      <c r="AG532" s="251"/>
      <c r="AH532" s="167">
        <f t="shared" si="919"/>
        <v>0</v>
      </c>
      <c r="AJ532" s="252"/>
      <c r="AK532" s="253"/>
      <c r="AL532" s="254"/>
      <c r="AM532" s="253"/>
      <c r="AN532" s="254"/>
      <c r="AO532" s="253"/>
      <c r="AP532" s="254"/>
      <c r="AQ532" s="253"/>
      <c r="AR532" s="254"/>
      <c r="AS532" s="253"/>
      <c r="AT532" s="254"/>
      <c r="AU532" s="253"/>
      <c r="AV532" s="163">
        <f t="shared" si="909"/>
        <v>0</v>
      </c>
      <c r="AW532" s="168">
        <f t="shared" si="910"/>
        <v>0</v>
      </c>
      <c r="AY532" s="163">
        <f t="shared" si="911"/>
        <v>0</v>
      </c>
      <c r="AZ532" s="163">
        <f t="shared" si="912"/>
        <v>0</v>
      </c>
      <c r="BA532" s="163">
        <f t="shared" si="913"/>
        <v>0</v>
      </c>
      <c r="BB532" s="163">
        <f t="shared" si="914"/>
        <v>0</v>
      </c>
      <c r="BC532" s="163">
        <f t="shared" si="915"/>
        <v>0</v>
      </c>
      <c r="BD532" s="163">
        <f t="shared" si="916"/>
        <v>0</v>
      </c>
    </row>
    <row r="533" spans="2:56" x14ac:dyDescent="0.3">
      <c r="B533" s="169" t="s">
        <v>146</v>
      </c>
      <c r="C533" s="248"/>
      <c r="D533" s="249"/>
      <c r="E533" s="172">
        <f t="shared" si="902"/>
        <v>0</v>
      </c>
      <c r="F533" s="248"/>
      <c r="G533" s="249"/>
      <c r="H533" s="172">
        <f t="shared" si="903"/>
        <v>0</v>
      </c>
      <c r="I533" s="248"/>
      <c r="J533" s="250"/>
      <c r="K533" s="174">
        <f t="shared" si="904"/>
        <v>0</v>
      </c>
      <c r="L533" s="248"/>
      <c r="M533" s="250"/>
      <c r="N533" s="251"/>
      <c r="O533" s="248"/>
      <c r="P533" s="251"/>
      <c r="Q533" s="166">
        <f t="shared" si="905"/>
        <v>0</v>
      </c>
      <c r="R533" s="251"/>
      <c r="S533" s="251"/>
      <c r="T533" s="167">
        <f t="shared" si="917"/>
        <v>0</v>
      </c>
      <c r="U533" s="157"/>
      <c r="V533" s="248"/>
      <c r="W533" s="251"/>
      <c r="X533" s="166">
        <f t="shared" si="906"/>
        <v>0</v>
      </c>
      <c r="Y533" s="251"/>
      <c r="Z533" s="251"/>
      <c r="AA533" s="167">
        <f t="shared" si="918"/>
        <v>0</v>
      </c>
      <c r="AB533" s="157"/>
      <c r="AC533" s="248"/>
      <c r="AD533" s="251"/>
      <c r="AE533" s="166">
        <f t="shared" si="907"/>
        <v>0</v>
      </c>
      <c r="AF533" s="251"/>
      <c r="AG533" s="251"/>
      <c r="AH533" s="167">
        <f t="shared" si="919"/>
        <v>0</v>
      </c>
      <c r="AJ533" s="252"/>
      <c r="AK533" s="253"/>
      <c r="AL533" s="254"/>
      <c r="AM533" s="253"/>
      <c r="AN533" s="254"/>
      <c r="AO533" s="253"/>
      <c r="AP533" s="254"/>
      <c r="AQ533" s="253"/>
      <c r="AR533" s="254"/>
      <c r="AS533" s="253"/>
      <c r="AT533" s="254"/>
      <c r="AU533" s="253"/>
      <c r="AV533" s="163">
        <f t="shared" si="909"/>
        <v>0</v>
      </c>
      <c r="AW533" s="168">
        <f t="shared" si="910"/>
        <v>0</v>
      </c>
      <c r="AY533" s="163">
        <f t="shared" si="911"/>
        <v>0</v>
      </c>
      <c r="AZ533" s="163">
        <f t="shared" si="912"/>
        <v>0</v>
      </c>
      <c r="BA533" s="163">
        <f t="shared" si="913"/>
        <v>0</v>
      </c>
      <c r="BB533" s="163">
        <f t="shared" si="914"/>
        <v>0</v>
      </c>
      <c r="BC533" s="163">
        <f t="shared" si="915"/>
        <v>0</v>
      </c>
      <c r="BD533" s="163">
        <f t="shared" si="916"/>
        <v>0</v>
      </c>
    </row>
    <row r="534" spans="2:56" x14ac:dyDescent="0.3">
      <c r="B534" s="169" t="s">
        <v>147</v>
      </c>
      <c r="C534" s="248"/>
      <c r="D534" s="249"/>
      <c r="E534" s="172">
        <f t="shared" si="902"/>
        <v>0</v>
      </c>
      <c r="F534" s="248"/>
      <c r="G534" s="249"/>
      <c r="H534" s="172">
        <f t="shared" si="903"/>
        <v>0</v>
      </c>
      <c r="I534" s="248"/>
      <c r="J534" s="250"/>
      <c r="K534" s="174">
        <f t="shared" si="904"/>
        <v>0</v>
      </c>
      <c r="L534" s="248"/>
      <c r="M534" s="250"/>
      <c r="N534" s="251"/>
      <c r="O534" s="248"/>
      <c r="P534" s="251"/>
      <c r="Q534" s="166">
        <f t="shared" si="905"/>
        <v>0</v>
      </c>
      <c r="R534" s="251"/>
      <c r="S534" s="251"/>
      <c r="T534" s="167">
        <f t="shared" si="917"/>
        <v>0</v>
      </c>
      <c r="U534" s="157"/>
      <c r="V534" s="248"/>
      <c r="W534" s="251"/>
      <c r="X534" s="166">
        <f t="shared" si="906"/>
        <v>0</v>
      </c>
      <c r="Y534" s="251"/>
      <c r="Z534" s="251"/>
      <c r="AA534" s="167">
        <f t="shared" si="918"/>
        <v>0</v>
      </c>
      <c r="AB534" s="157"/>
      <c r="AC534" s="248"/>
      <c r="AD534" s="251"/>
      <c r="AE534" s="166">
        <f t="shared" si="907"/>
        <v>0</v>
      </c>
      <c r="AF534" s="251"/>
      <c r="AG534" s="251"/>
      <c r="AH534" s="167">
        <f t="shared" si="919"/>
        <v>0</v>
      </c>
      <c r="AJ534" s="252"/>
      <c r="AK534" s="253"/>
      <c r="AL534" s="254"/>
      <c r="AM534" s="253"/>
      <c r="AN534" s="254"/>
      <c r="AO534" s="253"/>
      <c r="AP534" s="254"/>
      <c r="AQ534" s="253"/>
      <c r="AR534" s="254"/>
      <c r="AS534" s="253"/>
      <c r="AT534" s="254"/>
      <c r="AU534" s="253"/>
      <c r="AV534" s="163">
        <f t="shared" si="909"/>
        <v>0</v>
      </c>
      <c r="AW534" s="168">
        <f t="shared" si="910"/>
        <v>0</v>
      </c>
      <c r="AY534" s="163">
        <f t="shared" si="911"/>
        <v>0</v>
      </c>
      <c r="AZ534" s="163">
        <f t="shared" si="912"/>
        <v>0</v>
      </c>
      <c r="BA534" s="163">
        <f t="shared" si="913"/>
        <v>0</v>
      </c>
      <c r="BB534" s="163">
        <f t="shared" si="914"/>
        <v>0</v>
      </c>
      <c r="BC534" s="163">
        <f t="shared" si="915"/>
        <v>0</v>
      </c>
      <c r="BD534" s="163">
        <f t="shared" si="916"/>
        <v>0</v>
      </c>
    </row>
    <row r="535" spans="2:56" x14ac:dyDescent="0.3">
      <c r="B535" s="169" t="s">
        <v>148</v>
      </c>
      <c r="C535" s="248"/>
      <c r="D535" s="249"/>
      <c r="E535" s="172">
        <f t="shared" si="902"/>
        <v>0</v>
      </c>
      <c r="F535" s="248"/>
      <c r="G535" s="249"/>
      <c r="H535" s="172">
        <f t="shared" si="903"/>
        <v>0</v>
      </c>
      <c r="I535" s="248"/>
      <c r="J535" s="250"/>
      <c r="K535" s="174">
        <f t="shared" si="904"/>
        <v>0</v>
      </c>
      <c r="L535" s="248"/>
      <c r="M535" s="250"/>
      <c r="N535" s="251"/>
      <c r="O535" s="248"/>
      <c r="P535" s="251"/>
      <c r="Q535" s="166">
        <f t="shared" si="905"/>
        <v>0</v>
      </c>
      <c r="R535" s="251"/>
      <c r="S535" s="251"/>
      <c r="T535" s="167">
        <f t="shared" si="917"/>
        <v>0</v>
      </c>
      <c r="U535" s="157"/>
      <c r="V535" s="248"/>
      <c r="W535" s="251"/>
      <c r="X535" s="166">
        <f t="shared" si="906"/>
        <v>0</v>
      </c>
      <c r="Y535" s="251"/>
      <c r="Z535" s="251"/>
      <c r="AA535" s="167">
        <f t="shared" si="918"/>
        <v>0</v>
      </c>
      <c r="AB535" s="157"/>
      <c r="AC535" s="248"/>
      <c r="AD535" s="251"/>
      <c r="AE535" s="166">
        <f t="shared" si="907"/>
        <v>0</v>
      </c>
      <c r="AF535" s="251"/>
      <c r="AG535" s="251"/>
      <c r="AH535" s="167">
        <f t="shared" si="919"/>
        <v>0</v>
      </c>
      <c r="AJ535" s="252"/>
      <c r="AK535" s="253"/>
      <c r="AL535" s="254"/>
      <c r="AM535" s="253"/>
      <c r="AN535" s="254"/>
      <c r="AO535" s="253"/>
      <c r="AP535" s="254"/>
      <c r="AQ535" s="253"/>
      <c r="AR535" s="254"/>
      <c r="AS535" s="253"/>
      <c r="AT535" s="254"/>
      <c r="AU535" s="253"/>
      <c r="AV535" s="163">
        <f t="shared" si="909"/>
        <v>0</v>
      </c>
      <c r="AW535" s="168">
        <f t="shared" si="910"/>
        <v>0</v>
      </c>
      <c r="AY535" s="163">
        <f t="shared" si="911"/>
        <v>0</v>
      </c>
      <c r="AZ535" s="163">
        <f t="shared" si="912"/>
        <v>0</v>
      </c>
      <c r="BA535" s="163">
        <f t="shared" si="913"/>
        <v>0</v>
      </c>
      <c r="BB535" s="163">
        <f t="shared" si="914"/>
        <v>0</v>
      </c>
      <c r="BC535" s="163">
        <f t="shared" si="915"/>
        <v>0</v>
      </c>
      <c r="BD535" s="163">
        <f t="shared" si="916"/>
        <v>0</v>
      </c>
    </row>
    <row r="536" spans="2:56" x14ac:dyDescent="0.3">
      <c r="B536" s="169" t="s">
        <v>149</v>
      </c>
      <c r="C536" s="248"/>
      <c r="D536" s="249"/>
      <c r="E536" s="172">
        <f t="shared" si="902"/>
        <v>0</v>
      </c>
      <c r="F536" s="248"/>
      <c r="G536" s="249"/>
      <c r="H536" s="172">
        <f t="shared" si="903"/>
        <v>0</v>
      </c>
      <c r="I536" s="248"/>
      <c r="J536" s="250"/>
      <c r="K536" s="174">
        <f t="shared" si="904"/>
        <v>0</v>
      </c>
      <c r="L536" s="248"/>
      <c r="M536" s="250"/>
      <c r="N536" s="251"/>
      <c r="O536" s="248"/>
      <c r="P536" s="251"/>
      <c r="Q536" s="166">
        <f t="shared" si="905"/>
        <v>0</v>
      </c>
      <c r="R536" s="251"/>
      <c r="S536" s="251"/>
      <c r="T536" s="167">
        <f t="shared" si="917"/>
        <v>0</v>
      </c>
      <c r="U536" s="157"/>
      <c r="V536" s="248"/>
      <c r="W536" s="251"/>
      <c r="X536" s="166">
        <f t="shared" si="906"/>
        <v>0</v>
      </c>
      <c r="Y536" s="251"/>
      <c r="Z536" s="251"/>
      <c r="AA536" s="167">
        <f t="shared" si="918"/>
        <v>0</v>
      </c>
      <c r="AB536" s="157"/>
      <c r="AC536" s="248"/>
      <c r="AD536" s="251"/>
      <c r="AE536" s="166">
        <f t="shared" si="907"/>
        <v>0</v>
      </c>
      <c r="AF536" s="251"/>
      <c r="AG536" s="251"/>
      <c r="AH536" s="167">
        <f t="shared" si="919"/>
        <v>0</v>
      </c>
      <c r="AJ536" s="252"/>
      <c r="AK536" s="253"/>
      <c r="AL536" s="254"/>
      <c r="AM536" s="253"/>
      <c r="AN536" s="254"/>
      <c r="AO536" s="253"/>
      <c r="AP536" s="254"/>
      <c r="AQ536" s="253"/>
      <c r="AR536" s="254"/>
      <c r="AS536" s="253"/>
      <c r="AT536" s="254"/>
      <c r="AU536" s="253"/>
      <c r="AV536" s="163">
        <f t="shared" si="909"/>
        <v>0</v>
      </c>
      <c r="AW536" s="168">
        <f t="shared" si="910"/>
        <v>0</v>
      </c>
      <c r="AY536" s="163">
        <f t="shared" si="911"/>
        <v>0</v>
      </c>
      <c r="AZ536" s="163">
        <f t="shared" si="912"/>
        <v>0</v>
      </c>
      <c r="BA536" s="163">
        <f t="shared" si="913"/>
        <v>0</v>
      </c>
      <c r="BB536" s="163">
        <f t="shared" si="914"/>
        <v>0</v>
      </c>
      <c r="BC536" s="163">
        <f t="shared" si="915"/>
        <v>0</v>
      </c>
      <c r="BD536" s="163">
        <f t="shared" si="916"/>
        <v>0</v>
      </c>
    </row>
    <row r="537" spans="2:56" x14ac:dyDescent="0.3">
      <c r="B537" s="179" t="s">
        <v>150</v>
      </c>
      <c r="C537" s="83">
        <f>SUM(C538:C544)</f>
        <v>0</v>
      </c>
      <c r="D537" s="84">
        <f>SUM(D538:D544)</f>
        <v>0</v>
      </c>
      <c r="E537" s="85">
        <f t="shared" si="902"/>
        <v>0</v>
      </c>
      <c r="F537" s="83">
        <f>SUM(F538:F544)</f>
        <v>0</v>
      </c>
      <c r="G537" s="84">
        <f>SUM(G538:G544)</f>
        <v>0</v>
      </c>
      <c r="H537" s="85">
        <f t="shared" si="903"/>
        <v>0</v>
      </c>
      <c r="I537" s="83">
        <f>SUM(I538:I544)</f>
        <v>0</v>
      </c>
      <c r="J537" s="86">
        <f>SUM(J538:J544)</f>
        <v>0</v>
      </c>
      <c r="K537" s="87">
        <f t="shared" si="904"/>
        <v>0</v>
      </c>
      <c r="L537" s="83">
        <f>SUM(L538:L544)</f>
        <v>0</v>
      </c>
      <c r="M537" s="86">
        <f>SUM(M538:M544)</f>
        <v>0</v>
      </c>
      <c r="N537" s="88">
        <f>SUM(N538:N544)</f>
        <v>0</v>
      </c>
      <c r="O537" s="83">
        <f>SUM(O538:O544)</f>
        <v>0</v>
      </c>
      <c r="P537" s="88">
        <f>SUM(P538:P544)</f>
        <v>0</v>
      </c>
      <c r="Q537" s="177">
        <f t="shared" si="905"/>
        <v>0</v>
      </c>
      <c r="R537" s="88">
        <f>SUM(R538:R544)</f>
        <v>0</v>
      </c>
      <c r="S537" s="88">
        <f>SUM(S538:S544)</f>
        <v>0</v>
      </c>
      <c r="T537" s="178">
        <f t="shared" si="917"/>
        <v>0</v>
      </c>
      <c r="U537" s="157"/>
      <c r="V537" s="83">
        <f>SUM(V538:V544)</f>
        <v>0</v>
      </c>
      <c r="W537" s="88">
        <f>SUM(W538:W544)</f>
        <v>0</v>
      </c>
      <c r="X537" s="177">
        <f t="shared" si="906"/>
        <v>0</v>
      </c>
      <c r="Y537" s="88">
        <f>SUM(Y538:Y544)</f>
        <v>0</v>
      </c>
      <c r="Z537" s="88">
        <f>SUM(Z538:Z544)</f>
        <v>0</v>
      </c>
      <c r="AA537" s="178">
        <f t="shared" si="918"/>
        <v>0</v>
      </c>
      <c r="AB537" s="157"/>
      <c r="AC537" s="83">
        <f>SUM(AC538:AC544)</f>
        <v>0</v>
      </c>
      <c r="AD537" s="88">
        <f>SUM(AD538:AD544)</f>
        <v>0</v>
      </c>
      <c r="AE537" s="177">
        <f t="shared" si="907"/>
        <v>0</v>
      </c>
      <c r="AF537" s="88">
        <f>SUM(AF538:AF544)</f>
        <v>0</v>
      </c>
      <c r="AG537" s="88">
        <f>SUM(AG538:AG544)</f>
        <v>0</v>
      </c>
      <c r="AH537" s="178">
        <f t="shared" si="919"/>
        <v>0</v>
      </c>
      <c r="AJ537" s="84">
        <f t="shared" ref="AJ537:AU537" si="935">SUM(AJ538:AJ544)</f>
        <v>0</v>
      </c>
      <c r="AK537" s="86">
        <f t="shared" si="935"/>
        <v>0</v>
      </c>
      <c r="AL537" s="88">
        <f t="shared" si="935"/>
        <v>0</v>
      </c>
      <c r="AM537" s="86">
        <f t="shared" si="935"/>
        <v>0</v>
      </c>
      <c r="AN537" s="88">
        <f t="shared" si="935"/>
        <v>0</v>
      </c>
      <c r="AO537" s="86">
        <f t="shared" si="935"/>
        <v>0</v>
      </c>
      <c r="AP537" s="88">
        <f t="shared" si="935"/>
        <v>0</v>
      </c>
      <c r="AQ537" s="86">
        <f t="shared" si="935"/>
        <v>0</v>
      </c>
      <c r="AR537" s="88">
        <f t="shared" si="935"/>
        <v>0</v>
      </c>
      <c r="AS537" s="86">
        <f t="shared" si="935"/>
        <v>0</v>
      </c>
      <c r="AT537" s="88">
        <f t="shared" si="935"/>
        <v>0</v>
      </c>
      <c r="AU537" s="86">
        <f t="shared" si="935"/>
        <v>0</v>
      </c>
      <c r="AV537" s="86">
        <f t="shared" si="909"/>
        <v>0</v>
      </c>
      <c r="AW537" s="93">
        <f t="shared" si="910"/>
        <v>0</v>
      </c>
      <c r="AY537" s="86">
        <f t="shared" si="911"/>
        <v>0</v>
      </c>
      <c r="AZ537" s="86">
        <f t="shared" si="912"/>
        <v>0</v>
      </c>
      <c r="BA537" s="86">
        <f t="shared" si="913"/>
        <v>0</v>
      </c>
      <c r="BB537" s="86">
        <f t="shared" si="914"/>
        <v>0</v>
      </c>
      <c r="BC537" s="86">
        <f t="shared" si="915"/>
        <v>0</v>
      </c>
      <c r="BD537" s="86">
        <f t="shared" si="916"/>
        <v>0</v>
      </c>
    </row>
    <row r="538" spans="2:56" x14ac:dyDescent="0.3">
      <c r="B538" s="169" t="s">
        <v>151</v>
      </c>
      <c r="C538" s="248"/>
      <c r="D538" s="249"/>
      <c r="E538" s="172">
        <f t="shared" si="902"/>
        <v>0</v>
      </c>
      <c r="F538" s="248"/>
      <c r="G538" s="249"/>
      <c r="H538" s="172">
        <f t="shared" si="903"/>
        <v>0</v>
      </c>
      <c r="I538" s="248"/>
      <c r="J538" s="250"/>
      <c r="K538" s="174">
        <f t="shared" si="904"/>
        <v>0</v>
      </c>
      <c r="L538" s="248"/>
      <c r="M538" s="250"/>
      <c r="N538" s="251"/>
      <c r="O538" s="248"/>
      <c r="P538" s="251"/>
      <c r="Q538" s="166">
        <f t="shared" si="905"/>
        <v>0</v>
      </c>
      <c r="R538" s="251"/>
      <c r="S538" s="251"/>
      <c r="T538" s="167">
        <f t="shared" si="917"/>
        <v>0</v>
      </c>
      <c r="U538" s="157"/>
      <c r="V538" s="248"/>
      <c r="W538" s="251"/>
      <c r="X538" s="166">
        <f t="shared" si="906"/>
        <v>0</v>
      </c>
      <c r="Y538" s="251"/>
      <c r="Z538" s="251"/>
      <c r="AA538" s="167">
        <f t="shared" si="918"/>
        <v>0</v>
      </c>
      <c r="AB538" s="157"/>
      <c r="AC538" s="248"/>
      <c r="AD538" s="251"/>
      <c r="AE538" s="166">
        <f t="shared" si="907"/>
        <v>0</v>
      </c>
      <c r="AF538" s="251"/>
      <c r="AG538" s="251"/>
      <c r="AH538" s="167">
        <f t="shared" si="919"/>
        <v>0</v>
      </c>
      <c r="AJ538" s="252"/>
      <c r="AK538" s="253"/>
      <c r="AL538" s="254"/>
      <c r="AM538" s="253"/>
      <c r="AN538" s="254"/>
      <c r="AO538" s="253"/>
      <c r="AP538" s="254"/>
      <c r="AQ538" s="253"/>
      <c r="AR538" s="254"/>
      <c r="AS538" s="253"/>
      <c r="AT538" s="254"/>
      <c r="AU538" s="253"/>
      <c r="AV538" s="163">
        <f t="shared" si="909"/>
        <v>0</v>
      </c>
      <c r="AW538" s="168">
        <f t="shared" si="910"/>
        <v>0</v>
      </c>
      <c r="AY538" s="163">
        <f t="shared" si="911"/>
        <v>0</v>
      </c>
      <c r="AZ538" s="163">
        <f t="shared" si="912"/>
        <v>0</v>
      </c>
      <c r="BA538" s="163">
        <f t="shared" si="913"/>
        <v>0</v>
      </c>
      <c r="BB538" s="163">
        <f t="shared" si="914"/>
        <v>0</v>
      </c>
      <c r="BC538" s="163">
        <f t="shared" si="915"/>
        <v>0</v>
      </c>
      <c r="BD538" s="163">
        <f t="shared" si="916"/>
        <v>0</v>
      </c>
    </row>
    <row r="539" spans="2:56" x14ac:dyDescent="0.3">
      <c r="B539" s="169" t="s">
        <v>152</v>
      </c>
      <c r="C539" s="248"/>
      <c r="D539" s="249"/>
      <c r="E539" s="172">
        <f t="shared" si="902"/>
        <v>0</v>
      </c>
      <c r="F539" s="248"/>
      <c r="G539" s="249"/>
      <c r="H539" s="172">
        <f t="shared" si="903"/>
        <v>0</v>
      </c>
      <c r="I539" s="248"/>
      <c r="J539" s="250"/>
      <c r="K539" s="174">
        <f t="shared" si="904"/>
        <v>0</v>
      </c>
      <c r="L539" s="248"/>
      <c r="M539" s="250"/>
      <c r="N539" s="251"/>
      <c r="O539" s="248"/>
      <c r="P539" s="251"/>
      <c r="Q539" s="166">
        <f t="shared" si="905"/>
        <v>0</v>
      </c>
      <c r="R539" s="251"/>
      <c r="S539" s="251"/>
      <c r="T539" s="167">
        <f t="shared" si="917"/>
        <v>0</v>
      </c>
      <c r="U539" s="157"/>
      <c r="V539" s="248"/>
      <c r="W539" s="251"/>
      <c r="X539" s="166">
        <f t="shared" si="906"/>
        <v>0</v>
      </c>
      <c r="Y539" s="251"/>
      <c r="Z539" s="251"/>
      <c r="AA539" s="167">
        <f t="shared" si="918"/>
        <v>0</v>
      </c>
      <c r="AB539" s="157"/>
      <c r="AC539" s="248"/>
      <c r="AD539" s="251"/>
      <c r="AE539" s="166">
        <f t="shared" si="907"/>
        <v>0</v>
      </c>
      <c r="AF539" s="251"/>
      <c r="AG539" s="251"/>
      <c r="AH539" s="167">
        <f t="shared" si="919"/>
        <v>0</v>
      </c>
      <c r="AJ539" s="252"/>
      <c r="AK539" s="253"/>
      <c r="AL539" s="254"/>
      <c r="AM539" s="253"/>
      <c r="AN539" s="254"/>
      <c r="AO539" s="253"/>
      <c r="AP539" s="254"/>
      <c r="AQ539" s="253"/>
      <c r="AR539" s="254"/>
      <c r="AS539" s="253"/>
      <c r="AT539" s="254"/>
      <c r="AU539" s="253"/>
      <c r="AV539" s="163">
        <f t="shared" si="909"/>
        <v>0</v>
      </c>
      <c r="AW539" s="168">
        <f t="shared" si="910"/>
        <v>0</v>
      </c>
      <c r="AY539" s="163">
        <f t="shared" si="911"/>
        <v>0</v>
      </c>
      <c r="AZ539" s="163">
        <f t="shared" si="912"/>
        <v>0</v>
      </c>
      <c r="BA539" s="163">
        <f t="shared" si="913"/>
        <v>0</v>
      </c>
      <c r="BB539" s="163">
        <f t="shared" si="914"/>
        <v>0</v>
      </c>
      <c r="BC539" s="163">
        <f t="shared" si="915"/>
        <v>0</v>
      </c>
      <c r="BD539" s="163">
        <f t="shared" si="916"/>
        <v>0</v>
      </c>
    </row>
    <row r="540" spans="2:56" x14ac:dyDescent="0.3">
      <c r="B540" s="169" t="s">
        <v>153</v>
      </c>
      <c r="C540" s="248"/>
      <c r="D540" s="249"/>
      <c r="E540" s="172">
        <f t="shared" si="902"/>
        <v>0</v>
      </c>
      <c r="F540" s="248"/>
      <c r="G540" s="249"/>
      <c r="H540" s="172">
        <f t="shared" si="903"/>
        <v>0</v>
      </c>
      <c r="I540" s="248"/>
      <c r="J540" s="250"/>
      <c r="K540" s="174">
        <f t="shared" si="904"/>
        <v>0</v>
      </c>
      <c r="L540" s="248"/>
      <c r="M540" s="250"/>
      <c r="N540" s="251"/>
      <c r="O540" s="248"/>
      <c r="P540" s="251"/>
      <c r="Q540" s="166">
        <f t="shared" si="905"/>
        <v>0</v>
      </c>
      <c r="R540" s="251"/>
      <c r="S540" s="251"/>
      <c r="T540" s="167">
        <f t="shared" si="917"/>
        <v>0</v>
      </c>
      <c r="U540" s="157"/>
      <c r="V540" s="248"/>
      <c r="W540" s="251"/>
      <c r="X540" s="166">
        <f t="shared" si="906"/>
        <v>0</v>
      </c>
      <c r="Y540" s="251"/>
      <c r="Z540" s="251"/>
      <c r="AA540" s="167">
        <f t="shared" si="918"/>
        <v>0</v>
      </c>
      <c r="AB540" s="157"/>
      <c r="AC540" s="248"/>
      <c r="AD540" s="251"/>
      <c r="AE540" s="166">
        <f t="shared" si="907"/>
        <v>0</v>
      </c>
      <c r="AF540" s="251"/>
      <c r="AG540" s="251"/>
      <c r="AH540" s="167">
        <f t="shared" si="919"/>
        <v>0</v>
      </c>
      <c r="AJ540" s="252"/>
      <c r="AK540" s="253"/>
      <c r="AL540" s="254"/>
      <c r="AM540" s="253"/>
      <c r="AN540" s="254"/>
      <c r="AO540" s="253"/>
      <c r="AP540" s="254"/>
      <c r="AQ540" s="253"/>
      <c r="AR540" s="254"/>
      <c r="AS540" s="253"/>
      <c r="AT540" s="254"/>
      <c r="AU540" s="253"/>
      <c r="AV540" s="163">
        <f t="shared" si="909"/>
        <v>0</v>
      </c>
      <c r="AW540" s="168">
        <f t="shared" si="910"/>
        <v>0</v>
      </c>
      <c r="AY540" s="163">
        <f t="shared" si="911"/>
        <v>0</v>
      </c>
      <c r="AZ540" s="163">
        <f t="shared" si="912"/>
        <v>0</v>
      </c>
      <c r="BA540" s="163">
        <f t="shared" si="913"/>
        <v>0</v>
      </c>
      <c r="BB540" s="163">
        <f t="shared" si="914"/>
        <v>0</v>
      </c>
      <c r="BC540" s="163">
        <f t="shared" si="915"/>
        <v>0</v>
      </c>
      <c r="BD540" s="163">
        <f t="shared" si="916"/>
        <v>0</v>
      </c>
    </row>
    <row r="541" spans="2:56" x14ac:dyDescent="0.3">
      <c r="B541" s="169" t="s">
        <v>154</v>
      </c>
      <c r="C541" s="248"/>
      <c r="D541" s="249"/>
      <c r="E541" s="172">
        <f t="shared" si="902"/>
        <v>0</v>
      </c>
      <c r="F541" s="248"/>
      <c r="G541" s="249"/>
      <c r="H541" s="172">
        <f t="shared" si="903"/>
        <v>0</v>
      </c>
      <c r="I541" s="248"/>
      <c r="J541" s="250"/>
      <c r="K541" s="174">
        <f t="shared" si="904"/>
        <v>0</v>
      </c>
      <c r="L541" s="248"/>
      <c r="M541" s="250"/>
      <c r="N541" s="251"/>
      <c r="O541" s="248"/>
      <c r="P541" s="251"/>
      <c r="Q541" s="166">
        <f t="shared" si="905"/>
        <v>0</v>
      </c>
      <c r="R541" s="251"/>
      <c r="S541" s="251"/>
      <c r="T541" s="167">
        <f t="shared" si="917"/>
        <v>0</v>
      </c>
      <c r="U541" s="157"/>
      <c r="V541" s="248"/>
      <c r="W541" s="251"/>
      <c r="X541" s="166">
        <f t="shared" si="906"/>
        <v>0</v>
      </c>
      <c r="Y541" s="251"/>
      <c r="Z541" s="251"/>
      <c r="AA541" s="167">
        <f t="shared" si="918"/>
        <v>0</v>
      </c>
      <c r="AB541" s="157"/>
      <c r="AC541" s="248"/>
      <c r="AD541" s="251"/>
      <c r="AE541" s="166">
        <f t="shared" si="907"/>
        <v>0</v>
      </c>
      <c r="AF541" s="251"/>
      <c r="AG541" s="251"/>
      <c r="AH541" s="167">
        <f t="shared" si="919"/>
        <v>0</v>
      </c>
      <c r="AJ541" s="252"/>
      <c r="AK541" s="253"/>
      <c r="AL541" s="254"/>
      <c r="AM541" s="253"/>
      <c r="AN541" s="254"/>
      <c r="AO541" s="253"/>
      <c r="AP541" s="254"/>
      <c r="AQ541" s="253"/>
      <c r="AR541" s="254"/>
      <c r="AS541" s="253"/>
      <c r="AT541" s="254"/>
      <c r="AU541" s="253"/>
      <c r="AV541" s="163">
        <f t="shared" si="909"/>
        <v>0</v>
      </c>
      <c r="AW541" s="168">
        <f t="shared" si="910"/>
        <v>0</v>
      </c>
      <c r="AY541" s="163">
        <f t="shared" si="911"/>
        <v>0</v>
      </c>
      <c r="AZ541" s="163">
        <f t="shared" si="912"/>
        <v>0</v>
      </c>
      <c r="BA541" s="163">
        <f t="shared" si="913"/>
        <v>0</v>
      </c>
      <c r="BB541" s="163">
        <f t="shared" si="914"/>
        <v>0</v>
      </c>
      <c r="BC541" s="163">
        <f t="shared" si="915"/>
        <v>0</v>
      </c>
      <c r="BD541" s="163">
        <f t="shared" si="916"/>
        <v>0</v>
      </c>
    </row>
    <row r="542" spans="2:56" x14ac:dyDescent="0.3">
      <c r="B542" s="169" t="s">
        <v>155</v>
      </c>
      <c r="C542" s="248"/>
      <c r="D542" s="249"/>
      <c r="E542" s="172">
        <f t="shared" si="902"/>
        <v>0</v>
      </c>
      <c r="F542" s="248"/>
      <c r="G542" s="249"/>
      <c r="H542" s="172">
        <f t="shared" si="903"/>
        <v>0</v>
      </c>
      <c r="I542" s="248"/>
      <c r="J542" s="250"/>
      <c r="K542" s="174">
        <f t="shared" si="904"/>
        <v>0</v>
      </c>
      <c r="L542" s="248"/>
      <c r="M542" s="250"/>
      <c r="N542" s="251"/>
      <c r="O542" s="248"/>
      <c r="P542" s="251"/>
      <c r="Q542" s="166">
        <f t="shared" si="905"/>
        <v>0</v>
      </c>
      <c r="R542" s="251"/>
      <c r="S542" s="251"/>
      <c r="T542" s="167">
        <f t="shared" si="917"/>
        <v>0</v>
      </c>
      <c r="U542" s="157"/>
      <c r="V542" s="248"/>
      <c r="W542" s="251"/>
      <c r="X542" s="166">
        <f t="shared" si="906"/>
        <v>0</v>
      </c>
      <c r="Y542" s="251"/>
      <c r="Z542" s="251"/>
      <c r="AA542" s="167">
        <f t="shared" si="918"/>
        <v>0</v>
      </c>
      <c r="AB542" s="157"/>
      <c r="AC542" s="248"/>
      <c r="AD542" s="251"/>
      <c r="AE542" s="166">
        <f t="shared" si="907"/>
        <v>0</v>
      </c>
      <c r="AF542" s="251"/>
      <c r="AG542" s="251"/>
      <c r="AH542" s="167">
        <f t="shared" si="919"/>
        <v>0</v>
      </c>
      <c r="AJ542" s="252"/>
      <c r="AK542" s="253"/>
      <c r="AL542" s="254"/>
      <c r="AM542" s="253"/>
      <c r="AN542" s="254"/>
      <c r="AO542" s="253"/>
      <c r="AP542" s="254"/>
      <c r="AQ542" s="253"/>
      <c r="AR542" s="254"/>
      <c r="AS542" s="253"/>
      <c r="AT542" s="254"/>
      <c r="AU542" s="253"/>
      <c r="AV542" s="163">
        <f t="shared" si="909"/>
        <v>0</v>
      </c>
      <c r="AW542" s="168">
        <f t="shared" si="910"/>
        <v>0</v>
      </c>
      <c r="AY542" s="163">
        <f t="shared" si="911"/>
        <v>0</v>
      </c>
      <c r="AZ542" s="163">
        <f t="shared" si="912"/>
        <v>0</v>
      </c>
      <c r="BA542" s="163">
        <f t="shared" si="913"/>
        <v>0</v>
      </c>
      <c r="BB542" s="163">
        <f t="shared" si="914"/>
        <v>0</v>
      </c>
      <c r="BC542" s="163">
        <f t="shared" si="915"/>
        <v>0</v>
      </c>
      <c r="BD542" s="163">
        <f t="shared" si="916"/>
        <v>0</v>
      </c>
    </row>
    <row r="543" spans="2:56" x14ac:dyDescent="0.3">
      <c r="B543" s="169" t="s">
        <v>156</v>
      </c>
      <c r="C543" s="248"/>
      <c r="D543" s="249"/>
      <c r="E543" s="172">
        <f t="shared" si="902"/>
        <v>0</v>
      </c>
      <c r="F543" s="248"/>
      <c r="G543" s="249"/>
      <c r="H543" s="172">
        <f t="shared" si="903"/>
        <v>0</v>
      </c>
      <c r="I543" s="248"/>
      <c r="J543" s="250"/>
      <c r="K543" s="174">
        <f t="shared" si="904"/>
        <v>0</v>
      </c>
      <c r="L543" s="248"/>
      <c r="M543" s="250"/>
      <c r="N543" s="251"/>
      <c r="O543" s="248"/>
      <c r="P543" s="251"/>
      <c r="Q543" s="166">
        <f t="shared" si="905"/>
        <v>0</v>
      </c>
      <c r="R543" s="251"/>
      <c r="S543" s="251"/>
      <c r="T543" s="167">
        <f t="shared" si="917"/>
        <v>0</v>
      </c>
      <c r="U543" s="157"/>
      <c r="V543" s="248"/>
      <c r="W543" s="251"/>
      <c r="X543" s="166">
        <f t="shared" si="906"/>
        <v>0</v>
      </c>
      <c r="Y543" s="251"/>
      <c r="Z543" s="251"/>
      <c r="AA543" s="167">
        <f t="shared" si="918"/>
        <v>0</v>
      </c>
      <c r="AB543" s="157"/>
      <c r="AC543" s="248"/>
      <c r="AD543" s="251"/>
      <c r="AE543" s="166">
        <f t="shared" si="907"/>
        <v>0</v>
      </c>
      <c r="AF543" s="251"/>
      <c r="AG543" s="251"/>
      <c r="AH543" s="167">
        <f t="shared" si="919"/>
        <v>0</v>
      </c>
      <c r="AJ543" s="252"/>
      <c r="AK543" s="253"/>
      <c r="AL543" s="254"/>
      <c r="AM543" s="253"/>
      <c r="AN543" s="254"/>
      <c r="AO543" s="253"/>
      <c r="AP543" s="254"/>
      <c r="AQ543" s="253"/>
      <c r="AR543" s="254"/>
      <c r="AS543" s="253"/>
      <c r="AT543" s="254"/>
      <c r="AU543" s="253"/>
      <c r="AV543" s="163">
        <f t="shared" si="909"/>
        <v>0</v>
      </c>
      <c r="AW543" s="168">
        <f t="shared" si="910"/>
        <v>0</v>
      </c>
      <c r="AY543" s="163">
        <f t="shared" si="911"/>
        <v>0</v>
      </c>
      <c r="AZ543" s="163">
        <f t="shared" si="912"/>
        <v>0</v>
      </c>
      <c r="BA543" s="163">
        <f t="shared" si="913"/>
        <v>0</v>
      </c>
      <c r="BB543" s="163">
        <f t="shared" si="914"/>
        <v>0</v>
      </c>
      <c r="BC543" s="163">
        <f t="shared" si="915"/>
        <v>0</v>
      </c>
      <c r="BD543" s="163">
        <f t="shared" si="916"/>
        <v>0</v>
      </c>
    </row>
    <row r="544" spans="2:56" x14ac:dyDescent="0.3">
      <c r="B544" s="169" t="s">
        <v>157</v>
      </c>
      <c r="C544" s="248"/>
      <c r="D544" s="249"/>
      <c r="E544" s="172">
        <f t="shared" si="902"/>
        <v>0</v>
      </c>
      <c r="F544" s="248"/>
      <c r="G544" s="249"/>
      <c r="H544" s="172">
        <f t="shared" si="903"/>
        <v>0</v>
      </c>
      <c r="I544" s="248"/>
      <c r="J544" s="250"/>
      <c r="K544" s="174">
        <f t="shared" si="904"/>
        <v>0</v>
      </c>
      <c r="L544" s="248"/>
      <c r="M544" s="250"/>
      <c r="N544" s="251"/>
      <c r="O544" s="248"/>
      <c r="P544" s="251"/>
      <c r="Q544" s="166">
        <f t="shared" si="905"/>
        <v>0</v>
      </c>
      <c r="R544" s="251"/>
      <c r="S544" s="251"/>
      <c r="T544" s="167">
        <f t="shared" si="917"/>
        <v>0</v>
      </c>
      <c r="U544" s="157"/>
      <c r="V544" s="248"/>
      <c r="W544" s="251"/>
      <c r="X544" s="166">
        <f t="shared" si="906"/>
        <v>0</v>
      </c>
      <c r="Y544" s="251"/>
      <c r="Z544" s="251"/>
      <c r="AA544" s="167">
        <f t="shared" si="918"/>
        <v>0</v>
      </c>
      <c r="AB544" s="157"/>
      <c r="AC544" s="248"/>
      <c r="AD544" s="251"/>
      <c r="AE544" s="166">
        <f t="shared" si="907"/>
        <v>0</v>
      </c>
      <c r="AF544" s="251"/>
      <c r="AG544" s="251"/>
      <c r="AH544" s="167">
        <f t="shared" si="919"/>
        <v>0</v>
      </c>
      <c r="AJ544" s="252"/>
      <c r="AK544" s="253"/>
      <c r="AL544" s="254"/>
      <c r="AM544" s="253"/>
      <c r="AN544" s="254"/>
      <c r="AO544" s="253"/>
      <c r="AP544" s="254"/>
      <c r="AQ544" s="253"/>
      <c r="AR544" s="254"/>
      <c r="AS544" s="253"/>
      <c r="AT544" s="254"/>
      <c r="AU544" s="253"/>
      <c r="AV544" s="163">
        <f t="shared" si="909"/>
        <v>0</v>
      </c>
      <c r="AW544" s="168">
        <f t="shared" si="910"/>
        <v>0</v>
      </c>
      <c r="AY544" s="163">
        <f t="shared" si="911"/>
        <v>0</v>
      </c>
      <c r="AZ544" s="163">
        <f t="shared" si="912"/>
        <v>0</v>
      </c>
      <c r="BA544" s="163">
        <f t="shared" si="913"/>
        <v>0</v>
      </c>
      <c r="BB544" s="163">
        <f t="shared" si="914"/>
        <v>0</v>
      </c>
      <c r="BC544" s="163">
        <f t="shared" si="915"/>
        <v>0</v>
      </c>
      <c r="BD544" s="163">
        <f t="shared" si="916"/>
        <v>0</v>
      </c>
    </row>
    <row r="545" spans="2:56" x14ac:dyDescent="0.3">
      <c r="B545" s="179" t="s">
        <v>158</v>
      </c>
      <c r="C545" s="83">
        <f>SUM(C546)</f>
        <v>0</v>
      </c>
      <c r="D545" s="84">
        <f>SUM(D546)</f>
        <v>0</v>
      </c>
      <c r="E545" s="85">
        <f t="shared" si="902"/>
        <v>0</v>
      </c>
      <c r="F545" s="83">
        <f>SUM(F546)</f>
        <v>0</v>
      </c>
      <c r="G545" s="84">
        <f>SUM(G546)</f>
        <v>0</v>
      </c>
      <c r="H545" s="85">
        <f t="shared" si="903"/>
        <v>0</v>
      </c>
      <c r="I545" s="83">
        <f>SUM(I546)</f>
        <v>0</v>
      </c>
      <c r="J545" s="86">
        <f>SUM(J546)</f>
        <v>0</v>
      </c>
      <c r="K545" s="87">
        <f t="shared" si="904"/>
        <v>0</v>
      </c>
      <c r="L545" s="83">
        <f>SUM(L546)</f>
        <v>0</v>
      </c>
      <c r="M545" s="86">
        <f>SUM(M546)</f>
        <v>0</v>
      </c>
      <c r="N545" s="88">
        <f>SUM(N546)</f>
        <v>0</v>
      </c>
      <c r="O545" s="83">
        <f>SUM(O546)</f>
        <v>0</v>
      </c>
      <c r="P545" s="88">
        <f>SUM(P546)</f>
        <v>0</v>
      </c>
      <c r="Q545" s="177">
        <f t="shared" si="905"/>
        <v>0</v>
      </c>
      <c r="R545" s="88">
        <f>SUM(R546)</f>
        <v>0</v>
      </c>
      <c r="S545" s="88">
        <f>SUM(S546)</f>
        <v>0</v>
      </c>
      <c r="T545" s="178">
        <f t="shared" si="917"/>
        <v>0</v>
      </c>
      <c r="U545" s="157"/>
      <c r="V545" s="83">
        <f>SUM(V546)</f>
        <v>0</v>
      </c>
      <c r="W545" s="88">
        <f>SUM(W546)</f>
        <v>0</v>
      </c>
      <c r="X545" s="177">
        <f t="shared" si="906"/>
        <v>0</v>
      </c>
      <c r="Y545" s="88">
        <f>SUM(Y546)</f>
        <v>0</v>
      </c>
      <c r="Z545" s="88">
        <f>SUM(Z546)</f>
        <v>0</v>
      </c>
      <c r="AA545" s="178">
        <f t="shared" si="918"/>
        <v>0</v>
      </c>
      <c r="AB545" s="157"/>
      <c r="AC545" s="83">
        <f>SUM(AC546)</f>
        <v>0</v>
      </c>
      <c r="AD545" s="88">
        <f>SUM(AD546)</f>
        <v>0</v>
      </c>
      <c r="AE545" s="177">
        <f t="shared" si="907"/>
        <v>0</v>
      </c>
      <c r="AF545" s="88">
        <f>SUM(AF546)</f>
        <v>0</v>
      </c>
      <c r="AG545" s="88">
        <f>SUM(AG546)</f>
        <v>0</v>
      </c>
      <c r="AH545" s="178">
        <f t="shared" si="919"/>
        <v>0</v>
      </c>
      <c r="AJ545" s="84">
        <f t="shared" ref="AJ545:AU545" si="936">SUM(AJ546)</f>
        <v>0</v>
      </c>
      <c r="AK545" s="86">
        <f t="shared" si="936"/>
        <v>0</v>
      </c>
      <c r="AL545" s="88">
        <f t="shared" si="936"/>
        <v>0</v>
      </c>
      <c r="AM545" s="86">
        <f t="shared" si="936"/>
        <v>0</v>
      </c>
      <c r="AN545" s="88">
        <f t="shared" si="936"/>
        <v>0</v>
      </c>
      <c r="AO545" s="86">
        <f t="shared" si="936"/>
        <v>0</v>
      </c>
      <c r="AP545" s="88">
        <f t="shared" si="936"/>
        <v>0</v>
      </c>
      <c r="AQ545" s="86">
        <f t="shared" si="936"/>
        <v>0</v>
      </c>
      <c r="AR545" s="88">
        <f t="shared" si="936"/>
        <v>0</v>
      </c>
      <c r="AS545" s="86">
        <f t="shared" si="936"/>
        <v>0</v>
      </c>
      <c r="AT545" s="88">
        <f t="shared" si="936"/>
        <v>0</v>
      </c>
      <c r="AU545" s="86">
        <f t="shared" si="936"/>
        <v>0</v>
      </c>
      <c r="AV545" s="86">
        <f t="shared" si="909"/>
        <v>0</v>
      </c>
      <c r="AW545" s="93">
        <f t="shared" si="910"/>
        <v>0</v>
      </c>
      <c r="AY545" s="86">
        <f t="shared" si="911"/>
        <v>0</v>
      </c>
      <c r="AZ545" s="86">
        <f t="shared" si="912"/>
        <v>0</v>
      </c>
      <c r="BA545" s="86">
        <f t="shared" si="913"/>
        <v>0</v>
      </c>
      <c r="BB545" s="86">
        <f t="shared" si="914"/>
        <v>0</v>
      </c>
      <c r="BC545" s="86">
        <f t="shared" si="915"/>
        <v>0</v>
      </c>
      <c r="BD545" s="86">
        <f t="shared" si="916"/>
        <v>0</v>
      </c>
    </row>
    <row r="546" spans="2:56" x14ac:dyDescent="0.3">
      <c r="B546" s="169" t="s">
        <v>159</v>
      </c>
      <c r="C546" s="248"/>
      <c r="D546" s="249"/>
      <c r="E546" s="172">
        <f t="shared" si="902"/>
        <v>0</v>
      </c>
      <c r="F546" s="248"/>
      <c r="G546" s="249"/>
      <c r="H546" s="172">
        <f t="shared" si="903"/>
        <v>0</v>
      </c>
      <c r="I546" s="248"/>
      <c r="J546" s="250"/>
      <c r="K546" s="174">
        <f t="shared" si="904"/>
        <v>0</v>
      </c>
      <c r="L546" s="248"/>
      <c r="M546" s="250"/>
      <c r="N546" s="251"/>
      <c r="O546" s="248"/>
      <c r="P546" s="251"/>
      <c r="Q546" s="166">
        <f t="shared" si="905"/>
        <v>0</v>
      </c>
      <c r="R546" s="251"/>
      <c r="S546" s="251"/>
      <c r="T546" s="167">
        <f t="shared" si="917"/>
        <v>0</v>
      </c>
      <c r="U546" s="157"/>
      <c r="V546" s="248"/>
      <c r="W546" s="251"/>
      <c r="X546" s="166">
        <f t="shared" si="906"/>
        <v>0</v>
      </c>
      <c r="Y546" s="251"/>
      <c r="Z546" s="251"/>
      <c r="AA546" s="167">
        <f t="shared" si="918"/>
        <v>0</v>
      </c>
      <c r="AB546" s="157"/>
      <c r="AC546" s="248"/>
      <c r="AD546" s="251"/>
      <c r="AE546" s="166">
        <f t="shared" si="907"/>
        <v>0</v>
      </c>
      <c r="AF546" s="251"/>
      <c r="AG546" s="251"/>
      <c r="AH546" s="167">
        <f t="shared" si="919"/>
        <v>0</v>
      </c>
      <c r="AJ546" s="252"/>
      <c r="AK546" s="253"/>
      <c r="AL546" s="254"/>
      <c r="AM546" s="253"/>
      <c r="AN546" s="254"/>
      <c r="AO546" s="253"/>
      <c r="AP546" s="254"/>
      <c r="AQ546" s="253"/>
      <c r="AR546" s="254"/>
      <c r="AS546" s="253"/>
      <c r="AT546" s="254"/>
      <c r="AU546" s="253"/>
      <c r="AV546" s="163">
        <f t="shared" si="909"/>
        <v>0</v>
      </c>
      <c r="AW546" s="168">
        <f t="shared" si="910"/>
        <v>0</v>
      </c>
      <c r="AY546" s="163">
        <f t="shared" si="911"/>
        <v>0</v>
      </c>
      <c r="AZ546" s="163">
        <f t="shared" si="912"/>
        <v>0</v>
      </c>
      <c r="BA546" s="163">
        <f t="shared" si="913"/>
        <v>0</v>
      </c>
      <c r="BB546" s="163">
        <f t="shared" si="914"/>
        <v>0</v>
      </c>
      <c r="BC546" s="163">
        <f t="shared" si="915"/>
        <v>0</v>
      </c>
      <c r="BD546" s="163">
        <f t="shared" si="916"/>
        <v>0</v>
      </c>
    </row>
    <row r="547" spans="2:56" x14ac:dyDescent="0.3">
      <c r="B547" s="179" t="s">
        <v>160</v>
      </c>
      <c r="C547" s="83">
        <f>SUM(C548:C551)</f>
        <v>0</v>
      </c>
      <c r="D547" s="84">
        <f>SUM(D548:D551)</f>
        <v>0</v>
      </c>
      <c r="E547" s="85">
        <f t="shared" si="902"/>
        <v>0</v>
      </c>
      <c r="F547" s="83">
        <f>SUM(F548:F551)</f>
        <v>0</v>
      </c>
      <c r="G547" s="84">
        <f>SUM(G548:G551)</f>
        <v>0</v>
      </c>
      <c r="H547" s="85">
        <f t="shared" si="903"/>
        <v>0</v>
      </c>
      <c r="I547" s="83">
        <f>SUM(I548:I551)</f>
        <v>0</v>
      </c>
      <c r="J547" s="86">
        <f>SUM(J548:J551)</f>
        <v>0</v>
      </c>
      <c r="K547" s="87">
        <f t="shared" si="904"/>
        <v>0</v>
      </c>
      <c r="L547" s="83">
        <f>SUM(L548:L551)</f>
        <v>0</v>
      </c>
      <c r="M547" s="86">
        <f>SUM(M548:M551)</f>
        <v>0</v>
      </c>
      <c r="N547" s="88">
        <f>SUM(N548:N551)</f>
        <v>0</v>
      </c>
      <c r="O547" s="83">
        <f>SUM(O548:O551)</f>
        <v>0</v>
      </c>
      <c r="P547" s="88">
        <f>SUM(P548:P551)</f>
        <v>0</v>
      </c>
      <c r="Q547" s="177">
        <f t="shared" si="905"/>
        <v>0</v>
      </c>
      <c r="R547" s="88">
        <f>SUM(R548:R551)</f>
        <v>0</v>
      </c>
      <c r="S547" s="88">
        <f>SUM(S548:S551)</f>
        <v>0</v>
      </c>
      <c r="T547" s="178">
        <f t="shared" si="917"/>
        <v>0</v>
      </c>
      <c r="U547" s="157"/>
      <c r="V547" s="83">
        <f>SUM(V548:V551)</f>
        <v>0</v>
      </c>
      <c r="W547" s="88">
        <f>SUM(W548:W551)</f>
        <v>0</v>
      </c>
      <c r="X547" s="177">
        <f t="shared" si="906"/>
        <v>0</v>
      </c>
      <c r="Y547" s="88">
        <f>SUM(Y548:Y551)</f>
        <v>0</v>
      </c>
      <c r="Z547" s="88">
        <f>SUM(Z548:Z551)</f>
        <v>0</v>
      </c>
      <c r="AA547" s="178">
        <f t="shared" si="918"/>
        <v>0</v>
      </c>
      <c r="AB547" s="157"/>
      <c r="AC547" s="83">
        <f>SUM(AC548:AC551)</f>
        <v>0</v>
      </c>
      <c r="AD547" s="88">
        <f>SUM(AD548:AD551)</f>
        <v>0</v>
      </c>
      <c r="AE547" s="177">
        <f t="shared" si="907"/>
        <v>0</v>
      </c>
      <c r="AF547" s="88">
        <f>SUM(AF548:AF551)</f>
        <v>0</v>
      </c>
      <c r="AG547" s="88">
        <f>SUM(AG548:AG551)</f>
        <v>0</v>
      </c>
      <c r="AH547" s="178">
        <f t="shared" si="919"/>
        <v>0</v>
      </c>
      <c r="AJ547" s="84">
        <f t="shared" ref="AJ547:AU547" si="937">SUM(AJ548:AJ551)</f>
        <v>0</v>
      </c>
      <c r="AK547" s="86">
        <f t="shared" si="937"/>
        <v>0</v>
      </c>
      <c r="AL547" s="88">
        <f t="shared" si="937"/>
        <v>0</v>
      </c>
      <c r="AM547" s="86">
        <f t="shared" si="937"/>
        <v>0</v>
      </c>
      <c r="AN547" s="88">
        <f t="shared" si="937"/>
        <v>0</v>
      </c>
      <c r="AO547" s="86">
        <f t="shared" si="937"/>
        <v>0</v>
      </c>
      <c r="AP547" s="88">
        <f t="shared" si="937"/>
        <v>0</v>
      </c>
      <c r="AQ547" s="86">
        <f t="shared" si="937"/>
        <v>0</v>
      </c>
      <c r="AR547" s="88">
        <f t="shared" si="937"/>
        <v>0</v>
      </c>
      <c r="AS547" s="86">
        <f t="shared" si="937"/>
        <v>0</v>
      </c>
      <c r="AT547" s="88">
        <f t="shared" si="937"/>
        <v>0</v>
      </c>
      <c r="AU547" s="86">
        <f t="shared" si="937"/>
        <v>0</v>
      </c>
      <c r="AV547" s="86">
        <f t="shared" si="909"/>
        <v>0</v>
      </c>
      <c r="AW547" s="93">
        <f t="shared" si="910"/>
        <v>0</v>
      </c>
      <c r="AY547" s="86">
        <f t="shared" si="911"/>
        <v>0</v>
      </c>
      <c r="AZ547" s="86">
        <f t="shared" si="912"/>
        <v>0</v>
      </c>
      <c r="BA547" s="86">
        <f t="shared" si="913"/>
        <v>0</v>
      </c>
      <c r="BB547" s="86">
        <f t="shared" si="914"/>
        <v>0</v>
      </c>
      <c r="BC547" s="86">
        <f t="shared" si="915"/>
        <v>0</v>
      </c>
      <c r="BD547" s="86">
        <f t="shared" si="916"/>
        <v>0</v>
      </c>
    </row>
    <row r="548" spans="2:56" x14ac:dyDescent="0.3">
      <c r="B548" s="169" t="s">
        <v>161</v>
      </c>
      <c r="C548" s="248"/>
      <c r="D548" s="249"/>
      <c r="E548" s="172">
        <f t="shared" si="902"/>
        <v>0</v>
      </c>
      <c r="F548" s="248"/>
      <c r="G548" s="249"/>
      <c r="H548" s="172">
        <f t="shared" si="903"/>
        <v>0</v>
      </c>
      <c r="I548" s="248"/>
      <c r="J548" s="250"/>
      <c r="K548" s="174">
        <f t="shared" si="904"/>
        <v>0</v>
      </c>
      <c r="L548" s="248"/>
      <c r="M548" s="250"/>
      <c r="N548" s="251"/>
      <c r="O548" s="248"/>
      <c r="P548" s="251"/>
      <c r="Q548" s="166">
        <f t="shared" si="905"/>
        <v>0</v>
      </c>
      <c r="R548" s="251"/>
      <c r="S548" s="251"/>
      <c r="T548" s="167">
        <f t="shared" si="917"/>
        <v>0</v>
      </c>
      <c r="U548" s="157"/>
      <c r="V548" s="248"/>
      <c r="W548" s="251"/>
      <c r="X548" s="166">
        <f t="shared" si="906"/>
        <v>0</v>
      </c>
      <c r="Y548" s="251"/>
      <c r="Z548" s="251"/>
      <c r="AA548" s="167">
        <f t="shared" si="918"/>
        <v>0</v>
      </c>
      <c r="AB548" s="157"/>
      <c r="AC548" s="248"/>
      <c r="AD548" s="251"/>
      <c r="AE548" s="166">
        <f t="shared" si="907"/>
        <v>0</v>
      </c>
      <c r="AF548" s="251"/>
      <c r="AG548" s="251"/>
      <c r="AH548" s="167">
        <f t="shared" si="919"/>
        <v>0</v>
      </c>
      <c r="AJ548" s="252"/>
      <c r="AK548" s="253"/>
      <c r="AL548" s="254"/>
      <c r="AM548" s="253"/>
      <c r="AN548" s="254"/>
      <c r="AO548" s="253"/>
      <c r="AP548" s="254"/>
      <c r="AQ548" s="253"/>
      <c r="AR548" s="254"/>
      <c r="AS548" s="253"/>
      <c r="AT548" s="254"/>
      <c r="AU548" s="253"/>
      <c r="AV548" s="163">
        <f t="shared" si="909"/>
        <v>0</v>
      </c>
      <c r="AW548" s="168">
        <f t="shared" si="910"/>
        <v>0</v>
      </c>
      <c r="AY548" s="163">
        <f t="shared" si="911"/>
        <v>0</v>
      </c>
      <c r="AZ548" s="163">
        <f t="shared" si="912"/>
        <v>0</v>
      </c>
      <c r="BA548" s="163">
        <f t="shared" si="913"/>
        <v>0</v>
      </c>
      <c r="BB548" s="163">
        <f t="shared" si="914"/>
        <v>0</v>
      </c>
      <c r="BC548" s="163">
        <f t="shared" si="915"/>
        <v>0</v>
      </c>
      <c r="BD548" s="163">
        <f t="shared" si="916"/>
        <v>0</v>
      </c>
    </row>
    <row r="549" spans="2:56" x14ac:dyDescent="0.3">
      <c r="B549" s="169" t="s">
        <v>162</v>
      </c>
      <c r="C549" s="248"/>
      <c r="D549" s="249"/>
      <c r="E549" s="172">
        <f t="shared" si="902"/>
        <v>0</v>
      </c>
      <c r="F549" s="248"/>
      <c r="G549" s="249"/>
      <c r="H549" s="172">
        <f t="shared" si="903"/>
        <v>0</v>
      </c>
      <c r="I549" s="248"/>
      <c r="J549" s="250"/>
      <c r="K549" s="174">
        <f t="shared" si="904"/>
        <v>0</v>
      </c>
      <c r="L549" s="248"/>
      <c r="M549" s="250"/>
      <c r="N549" s="251"/>
      <c r="O549" s="248"/>
      <c r="P549" s="251"/>
      <c r="Q549" s="166">
        <f t="shared" si="905"/>
        <v>0</v>
      </c>
      <c r="R549" s="251"/>
      <c r="S549" s="251"/>
      <c r="T549" s="167">
        <f t="shared" si="917"/>
        <v>0</v>
      </c>
      <c r="U549" s="157"/>
      <c r="V549" s="248"/>
      <c r="W549" s="251"/>
      <c r="X549" s="166">
        <f t="shared" si="906"/>
        <v>0</v>
      </c>
      <c r="Y549" s="251"/>
      <c r="Z549" s="251"/>
      <c r="AA549" s="167">
        <f t="shared" si="918"/>
        <v>0</v>
      </c>
      <c r="AB549" s="157"/>
      <c r="AC549" s="248"/>
      <c r="AD549" s="251"/>
      <c r="AE549" s="166">
        <f t="shared" si="907"/>
        <v>0</v>
      </c>
      <c r="AF549" s="251"/>
      <c r="AG549" s="251"/>
      <c r="AH549" s="167">
        <f t="shared" si="919"/>
        <v>0</v>
      </c>
      <c r="AJ549" s="252"/>
      <c r="AK549" s="253"/>
      <c r="AL549" s="254"/>
      <c r="AM549" s="253"/>
      <c r="AN549" s="254"/>
      <c r="AO549" s="253"/>
      <c r="AP549" s="254"/>
      <c r="AQ549" s="253"/>
      <c r="AR549" s="254"/>
      <c r="AS549" s="253"/>
      <c r="AT549" s="254"/>
      <c r="AU549" s="253"/>
      <c r="AV549" s="163">
        <f t="shared" si="909"/>
        <v>0</v>
      </c>
      <c r="AW549" s="168">
        <f t="shared" si="910"/>
        <v>0</v>
      </c>
      <c r="AY549" s="163">
        <f t="shared" si="911"/>
        <v>0</v>
      </c>
      <c r="AZ549" s="163">
        <f t="shared" si="912"/>
        <v>0</v>
      </c>
      <c r="BA549" s="163">
        <f t="shared" si="913"/>
        <v>0</v>
      </c>
      <c r="BB549" s="163">
        <f t="shared" si="914"/>
        <v>0</v>
      </c>
      <c r="BC549" s="163">
        <f t="shared" si="915"/>
        <v>0</v>
      </c>
      <c r="BD549" s="163">
        <f t="shared" si="916"/>
        <v>0</v>
      </c>
    </row>
    <row r="550" spans="2:56" x14ac:dyDescent="0.3">
      <c r="B550" s="169" t="s">
        <v>163</v>
      </c>
      <c r="C550" s="248"/>
      <c r="D550" s="249"/>
      <c r="E550" s="172">
        <f t="shared" si="902"/>
        <v>0</v>
      </c>
      <c r="F550" s="248"/>
      <c r="G550" s="249"/>
      <c r="H550" s="172">
        <f t="shared" si="903"/>
        <v>0</v>
      </c>
      <c r="I550" s="248"/>
      <c r="J550" s="250"/>
      <c r="K550" s="174">
        <f t="shared" si="904"/>
        <v>0</v>
      </c>
      <c r="L550" s="248"/>
      <c r="M550" s="250"/>
      <c r="N550" s="251"/>
      <c r="O550" s="248"/>
      <c r="P550" s="251"/>
      <c r="Q550" s="166">
        <f t="shared" si="905"/>
        <v>0</v>
      </c>
      <c r="R550" s="251"/>
      <c r="S550" s="251"/>
      <c r="T550" s="167">
        <f t="shared" si="917"/>
        <v>0</v>
      </c>
      <c r="U550" s="157"/>
      <c r="V550" s="248"/>
      <c r="W550" s="251"/>
      <c r="X550" s="166">
        <f t="shared" si="906"/>
        <v>0</v>
      </c>
      <c r="Y550" s="251"/>
      <c r="Z550" s="251"/>
      <c r="AA550" s="167">
        <f t="shared" si="918"/>
        <v>0</v>
      </c>
      <c r="AB550" s="157"/>
      <c r="AC550" s="248"/>
      <c r="AD550" s="251"/>
      <c r="AE550" s="166">
        <f t="shared" si="907"/>
        <v>0</v>
      </c>
      <c r="AF550" s="251"/>
      <c r="AG550" s="251"/>
      <c r="AH550" s="167">
        <f t="shared" si="919"/>
        <v>0</v>
      </c>
      <c r="AJ550" s="252"/>
      <c r="AK550" s="253"/>
      <c r="AL550" s="254"/>
      <c r="AM550" s="253"/>
      <c r="AN550" s="254"/>
      <c r="AO550" s="253"/>
      <c r="AP550" s="254"/>
      <c r="AQ550" s="253"/>
      <c r="AR550" s="254"/>
      <c r="AS550" s="253"/>
      <c r="AT550" s="254"/>
      <c r="AU550" s="253"/>
      <c r="AV550" s="163">
        <f t="shared" si="909"/>
        <v>0</v>
      </c>
      <c r="AW550" s="168">
        <f t="shared" si="910"/>
        <v>0</v>
      </c>
      <c r="AY550" s="163">
        <f t="shared" si="911"/>
        <v>0</v>
      </c>
      <c r="AZ550" s="163">
        <f t="shared" si="912"/>
        <v>0</v>
      </c>
      <c r="BA550" s="163">
        <f t="shared" si="913"/>
        <v>0</v>
      </c>
      <c r="BB550" s="163">
        <f t="shared" si="914"/>
        <v>0</v>
      </c>
      <c r="BC550" s="163">
        <f t="shared" si="915"/>
        <v>0</v>
      </c>
      <c r="BD550" s="163">
        <f t="shared" si="916"/>
        <v>0</v>
      </c>
    </row>
    <row r="551" spans="2:56" x14ac:dyDescent="0.3">
      <c r="B551" s="169" t="s">
        <v>164</v>
      </c>
      <c r="C551" s="248"/>
      <c r="D551" s="249"/>
      <c r="E551" s="172">
        <f t="shared" si="902"/>
        <v>0</v>
      </c>
      <c r="F551" s="248"/>
      <c r="G551" s="249"/>
      <c r="H551" s="172">
        <f t="shared" si="903"/>
        <v>0</v>
      </c>
      <c r="I551" s="248"/>
      <c r="J551" s="250"/>
      <c r="K551" s="174">
        <f t="shared" si="904"/>
        <v>0</v>
      </c>
      <c r="L551" s="248"/>
      <c r="M551" s="250"/>
      <c r="N551" s="251"/>
      <c r="O551" s="248"/>
      <c r="P551" s="251"/>
      <c r="Q551" s="166">
        <f t="shared" si="905"/>
        <v>0</v>
      </c>
      <c r="R551" s="251"/>
      <c r="S551" s="251"/>
      <c r="T551" s="167">
        <f t="shared" si="917"/>
        <v>0</v>
      </c>
      <c r="U551" s="157"/>
      <c r="V551" s="248"/>
      <c r="W551" s="251"/>
      <c r="X551" s="166">
        <f t="shared" si="906"/>
        <v>0</v>
      </c>
      <c r="Y551" s="251"/>
      <c r="Z551" s="251"/>
      <c r="AA551" s="167">
        <f t="shared" si="918"/>
        <v>0</v>
      </c>
      <c r="AB551" s="157"/>
      <c r="AC551" s="248"/>
      <c r="AD551" s="251"/>
      <c r="AE551" s="166">
        <f t="shared" si="907"/>
        <v>0</v>
      </c>
      <c r="AF551" s="251"/>
      <c r="AG551" s="251"/>
      <c r="AH551" s="167">
        <f t="shared" si="919"/>
        <v>0</v>
      </c>
      <c r="AJ551" s="252"/>
      <c r="AK551" s="253"/>
      <c r="AL551" s="254"/>
      <c r="AM551" s="253"/>
      <c r="AN551" s="254"/>
      <c r="AO551" s="253"/>
      <c r="AP551" s="254"/>
      <c r="AQ551" s="253"/>
      <c r="AR551" s="254"/>
      <c r="AS551" s="253"/>
      <c r="AT551" s="254"/>
      <c r="AU551" s="253"/>
      <c r="AV551" s="163">
        <f t="shared" si="909"/>
        <v>0</v>
      </c>
      <c r="AW551" s="168">
        <f t="shared" si="910"/>
        <v>0</v>
      </c>
      <c r="AY551" s="163">
        <f t="shared" si="911"/>
        <v>0</v>
      </c>
      <c r="AZ551" s="163">
        <f t="shared" si="912"/>
        <v>0</v>
      </c>
      <c r="BA551" s="163">
        <f t="shared" si="913"/>
        <v>0</v>
      </c>
      <c r="BB551" s="163">
        <f t="shared" si="914"/>
        <v>0</v>
      </c>
      <c r="BC551" s="163">
        <f t="shared" si="915"/>
        <v>0</v>
      </c>
      <c r="BD551" s="163">
        <f t="shared" si="916"/>
        <v>0</v>
      </c>
    </row>
    <row r="552" spans="2:56" x14ac:dyDescent="0.3">
      <c r="B552" s="179" t="s">
        <v>165</v>
      </c>
      <c r="C552" s="83">
        <f>SUM(C553)</f>
        <v>0</v>
      </c>
      <c r="D552" s="84">
        <f>SUM(D553)</f>
        <v>0</v>
      </c>
      <c r="E552" s="85">
        <f t="shared" si="902"/>
        <v>0</v>
      </c>
      <c r="F552" s="83">
        <f>SUM(F553)</f>
        <v>0</v>
      </c>
      <c r="G552" s="84">
        <f>SUM(G553)</f>
        <v>0</v>
      </c>
      <c r="H552" s="85">
        <f t="shared" si="903"/>
        <v>0</v>
      </c>
      <c r="I552" s="83">
        <f>SUM(I553)</f>
        <v>0</v>
      </c>
      <c r="J552" s="86">
        <f>SUM(J553)</f>
        <v>0</v>
      </c>
      <c r="K552" s="87">
        <f t="shared" si="904"/>
        <v>0</v>
      </c>
      <c r="L552" s="83">
        <f>SUM(L553)</f>
        <v>0</v>
      </c>
      <c r="M552" s="86">
        <f>SUM(M553)</f>
        <v>0</v>
      </c>
      <c r="N552" s="88">
        <f>SUM(N553)</f>
        <v>0</v>
      </c>
      <c r="O552" s="83">
        <f>SUM(O553)</f>
        <v>0</v>
      </c>
      <c r="P552" s="88">
        <f>SUM(P553)</f>
        <v>0</v>
      </c>
      <c r="Q552" s="177">
        <f t="shared" si="905"/>
        <v>0</v>
      </c>
      <c r="R552" s="88">
        <f>SUM(R553)</f>
        <v>0</v>
      </c>
      <c r="S552" s="88">
        <f>SUM(S553)</f>
        <v>0</v>
      </c>
      <c r="T552" s="178">
        <f t="shared" si="917"/>
        <v>0</v>
      </c>
      <c r="U552" s="157"/>
      <c r="V552" s="83">
        <f>SUM(V553)</f>
        <v>0</v>
      </c>
      <c r="W552" s="88">
        <f>SUM(W553)</f>
        <v>0</v>
      </c>
      <c r="X552" s="177">
        <f t="shared" si="906"/>
        <v>0</v>
      </c>
      <c r="Y552" s="88">
        <f>SUM(Y553)</f>
        <v>0</v>
      </c>
      <c r="Z552" s="88">
        <f>SUM(Z553)</f>
        <v>0</v>
      </c>
      <c r="AA552" s="178">
        <f t="shared" si="918"/>
        <v>0</v>
      </c>
      <c r="AB552" s="157"/>
      <c r="AC552" s="83">
        <f>SUM(AC553)</f>
        <v>0</v>
      </c>
      <c r="AD552" s="88">
        <f>SUM(AD553)</f>
        <v>0</v>
      </c>
      <c r="AE552" s="177">
        <f t="shared" si="907"/>
        <v>0</v>
      </c>
      <c r="AF552" s="88">
        <f>SUM(AF553)</f>
        <v>0</v>
      </c>
      <c r="AG552" s="88">
        <f>SUM(AG553)</f>
        <v>0</v>
      </c>
      <c r="AH552" s="178">
        <f t="shared" si="919"/>
        <v>0</v>
      </c>
      <c r="AJ552" s="84">
        <f t="shared" ref="AJ552:AU552" si="938">SUM(AJ553)</f>
        <v>0</v>
      </c>
      <c r="AK552" s="86">
        <f t="shared" si="938"/>
        <v>0</v>
      </c>
      <c r="AL552" s="88">
        <f t="shared" si="938"/>
        <v>0</v>
      </c>
      <c r="AM552" s="86">
        <f t="shared" si="938"/>
        <v>0</v>
      </c>
      <c r="AN552" s="88">
        <f t="shared" si="938"/>
        <v>0</v>
      </c>
      <c r="AO552" s="86">
        <f t="shared" si="938"/>
        <v>0</v>
      </c>
      <c r="AP552" s="88">
        <f t="shared" si="938"/>
        <v>0</v>
      </c>
      <c r="AQ552" s="86">
        <f t="shared" si="938"/>
        <v>0</v>
      </c>
      <c r="AR552" s="88">
        <f t="shared" si="938"/>
        <v>0</v>
      </c>
      <c r="AS552" s="86">
        <f t="shared" si="938"/>
        <v>0</v>
      </c>
      <c r="AT552" s="88">
        <f t="shared" si="938"/>
        <v>0</v>
      </c>
      <c r="AU552" s="86">
        <f t="shared" si="938"/>
        <v>0</v>
      </c>
      <c r="AV552" s="86">
        <f t="shared" si="909"/>
        <v>0</v>
      </c>
      <c r="AW552" s="93">
        <f t="shared" si="910"/>
        <v>0</v>
      </c>
      <c r="AY552" s="86">
        <f t="shared" si="911"/>
        <v>0</v>
      </c>
      <c r="AZ552" s="86">
        <f t="shared" si="912"/>
        <v>0</v>
      </c>
      <c r="BA552" s="86">
        <f t="shared" si="913"/>
        <v>0</v>
      </c>
      <c r="BB552" s="86">
        <f t="shared" si="914"/>
        <v>0</v>
      </c>
      <c r="BC552" s="86">
        <f t="shared" si="915"/>
        <v>0</v>
      </c>
      <c r="BD552" s="86">
        <f t="shared" si="916"/>
        <v>0</v>
      </c>
    </row>
    <row r="553" spans="2:56" x14ac:dyDescent="0.3">
      <c r="B553" s="169" t="s">
        <v>166</v>
      </c>
      <c r="C553" s="248"/>
      <c r="D553" s="249"/>
      <c r="E553" s="172">
        <f t="shared" ref="E553:E616" si="939">IFERROR(D553/C553,0)</f>
        <v>0</v>
      </c>
      <c r="F553" s="248"/>
      <c r="G553" s="249"/>
      <c r="H553" s="172">
        <f t="shared" ref="H553:H616" si="940">IFERROR(G553/F553,0)</f>
        <v>0</v>
      </c>
      <c r="I553" s="248"/>
      <c r="J553" s="250"/>
      <c r="K553" s="174">
        <f t="shared" ref="K553:K616" si="941">IFERROR(J553/I553,0)</f>
        <v>0</v>
      </c>
      <c r="L553" s="248"/>
      <c r="M553" s="250"/>
      <c r="N553" s="251"/>
      <c r="O553" s="248"/>
      <c r="P553" s="251"/>
      <c r="Q553" s="166">
        <f t="shared" ref="Q553:Q616" si="942">SUM(O553:P553)</f>
        <v>0</v>
      </c>
      <c r="R553" s="251"/>
      <c r="S553" s="251"/>
      <c r="T553" s="167">
        <f t="shared" si="917"/>
        <v>0</v>
      </c>
      <c r="U553" s="157"/>
      <c r="V553" s="248"/>
      <c r="W553" s="251"/>
      <c r="X553" s="166">
        <f t="shared" ref="X553:X616" si="943">SUM(V553:W553)</f>
        <v>0</v>
      </c>
      <c r="Y553" s="251"/>
      <c r="Z553" s="251"/>
      <c r="AA553" s="167">
        <f t="shared" si="918"/>
        <v>0</v>
      </c>
      <c r="AB553" s="157"/>
      <c r="AC553" s="248"/>
      <c r="AD553" s="251"/>
      <c r="AE553" s="166">
        <f t="shared" ref="AE553:AE616" si="944">SUM(AC553:AD553)</f>
        <v>0</v>
      </c>
      <c r="AF553" s="251"/>
      <c r="AG553" s="251"/>
      <c r="AH553" s="167">
        <f t="shared" si="919"/>
        <v>0</v>
      </c>
      <c r="AJ553" s="252"/>
      <c r="AK553" s="253"/>
      <c r="AL553" s="254"/>
      <c r="AM553" s="253"/>
      <c r="AN553" s="254"/>
      <c r="AO553" s="253"/>
      <c r="AP553" s="254"/>
      <c r="AQ553" s="253"/>
      <c r="AR553" s="254"/>
      <c r="AS553" s="253"/>
      <c r="AT553" s="254"/>
      <c r="AU553" s="253"/>
      <c r="AV553" s="163">
        <f t="shared" ref="AV553:AV616" si="945">SUM(AJ553:AU553)</f>
        <v>0</v>
      </c>
      <c r="AW553" s="168">
        <f t="shared" ref="AW553:AW616" si="946">T553-AV553</f>
        <v>0</v>
      </c>
      <c r="AY553" s="163">
        <f t="shared" ref="AY553:AY616" si="947">SUM(AJ553:AL553)</f>
        <v>0</v>
      </c>
      <c r="AZ553" s="163">
        <f t="shared" ref="AZ553:AZ616" si="948">SUM(AM553:AO553)</f>
        <v>0</v>
      </c>
      <c r="BA553" s="163">
        <f t="shared" ref="BA553:BA616" si="949">SUM(AP553:AR553)</f>
        <v>0</v>
      </c>
      <c r="BB553" s="163">
        <f t="shared" ref="BB553:BB616" si="950">SUM(AS553:AU553)</f>
        <v>0</v>
      </c>
      <c r="BC553" s="163">
        <f t="shared" ref="BC553:BC616" si="951">SUM(AY553,AZ553,BA553,BB553)</f>
        <v>0</v>
      </c>
      <c r="BD553" s="163">
        <f t="shared" ref="BD553:BD616" si="952">T553-BC553</f>
        <v>0</v>
      </c>
    </row>
    <row r="554" spans="2:56" x14ac:dyDescent="0.3">
      <c r="B554" s="179" t="s">
        <v>167</v>
      </c>
      <c r="C554" s="83">
        <f>SUM(C555:C560)</f>
        <v>0</v>
      </c>
      <c r="D554" s="84">
        <f>SUM(D555:D560)</f>
        <v>0</v>
      </c>
      <c r="E554" s="85">
        <f t="shared" si="939"/>
        <v>0</v>
      </c>
      <c r="F554" s="83">
        <f>SUM(F555:F560)</f>
        <v>0</v>
      </c>
      <c r="G554" s="84">
        <f>SUM(G555:G560)</f>
        <v>0</v>
      </c>
      <c r="H554" s="85">
        <f t="shared" si="940"/>
        <v>0</v>
      </c>
      <c r="I554" s="83">
        <f>SUM(I555:I560)</f>
        <v>0</v>
      </c>
      <c r="J554" s="86">
        <f>SUM(J555:J560)</f>
        <v>0</v>
      </c>
      <c r="K554" s="87">
        <f t="shared" si="941"/>
        <v>0</v>
      </c>
      <c r="L554" s="83">
        <f>SUM(L555:L560)</f>
        <v>0</v>
      </c>
      <c r="M554" s="86">
        <f>SUM(M555:M560)</f>
        <v>580000</v>
      </c>
      <c r="N554" s="88">
        <f>SUM(N555:N560)</f>
        <v>0</v>
      </c>
      <c r="O554" s="83">
        <f>SUM(O555:O560)</f>
        <v>0</v>
      </c>
      <c r="P554" s="88">
        <f>SUM(P555:P560)</f>
        <v>0</v>
      </c>
      <c r="Q554" s="177">
        <f t="shared" si="942"/>
        <v>0</v>
      </c>
      <c r="R554" s="88">
        <f>SUM(R555:R560)</f>
        <v>0</v>
      </c>
      <c r="S554" s="88">
        <f>SUM(S555:S560)</f>
        <v>0</v>
      </c>
      <c r="T554" s="178">
        <f t="shared" ref="T554:T617" si="953">SUM(Q554:S554)</f>
        <v>0</v>
      </c>
      <c r="U554" s="157"/>
      <c r="V554" s="83">
        <f>SUM(V555:V560)</f>
        <v>0</v>
      </c>
      <c r="W554" s="88">
        <f>SUM(W555:W560)</f>
        <v>0</v>
      </c>
      <c r="X554" s="177">
        <f t="shared" si="943"/>
        <v>0</v>
      </c>
      <c r="Y554" s="88">
        <f>SUM(Y555:Y560)</f>
        <v>0</v>
      </c>
      <c r="Z554" s="88">
        <f>SUM(Z555:Z560)</f>
        <v>0</v>
      </c>
      <c r="AA554" s="178">
        <f t="shared" ref="AA554:AA617" si="954">SUM(X554:Z554)</f>
        <v>0</v>
      </c>
      <c r="AB554" s="157"/>
      <c r="AC554" s="83">
        <f>SUM(AC555:AC560)</f>
        <v>0</v>
      </c>
      <c r="AD554" s="88">
        <f>SUM(AD555:AD560)</f>
        <v>0</v>
      </c>
      <c r="AE554" s="177">
        <f t="shared" si="944"/>
        <v>0</v>
      </c>
      <c r="AF554" s="88">
        <f>SUM(AF555:AF560)</f>
        <v>0</v>
      </c>
      <c r="AG554" s="88">
        <f>SUM(AG555:AG560)</f>
        <v>0</v>
      </c>
      <c r="AH554" s="178">
        <f t="shared" ref="AH554:AH617" si="955">SUM(AE554:AG554)</f>
        <v>0</v>
      </c>
      <c r="AJ554" s="84">
        <f t="shared" ref="AJ554:AU554" si="956">SUM(AJ555:AJ560)</f>
        <v>0</v>
      </c>
      <c r="AK554" s="86">
        <f t="shared" si="956"/>
        <v>0</v>
      </c>
      <c r="AL554" s="88">
        <f t="shared" si="956"/>
        <v>0</v>
      </c>
      <c r="AM554" s="86">
        <f t="shared" si="956"/>
        <v>0</v>
      </c>
      <c r="AN554" s="88">
        <f t="shared" si="956"/>
        <v>0</v>
      </c>
      <c r="AO554" s="86">
        <f t="shared" si="956"/>
        <v>0</v>
      </c>
      <c r="AP554" s="88">
        <f t="shared" si="956"/>
        <v>0</v>
      </c>
      <c r="AQ554" s="86">
        <f t="shared" si="956"/>
        <v>0</v>
      </c>
      <c r="AR554" s="88">
        <f t="shared" si="956"/>
        <v>0</v>
      </c>
      <c r="AS554" s="86">
        <f t="shared" si="956"/>
        <v>0</v>
      </c>
      <c r="AT554" s="88">
        <f t="shared" si="956"/>
        <v>0</v>
      </c>
      <c r="AU554" s="86">
        <f t="shared" si="956"/>
        <v>0</v>
      </c>
      <c r="AV554" s="86">
        <f t="shared" si="945"/>
        <v>0</v>
      </c>
      <c r="AW554" s="93">
        <f t="shared" si="946"/>
        <v>0</v>
      </c>
      <c r="AY554" s="86">
        <f t="shared" si="947"/>
        <v>0</v>
      </c>
      <c r="AZ554" s="86">
        <f t="shared" si="948"/>
        <v>0</v>
      </c>
      <c r="BA554" s="86">
        <f t="shared" si="949"/>
        <v>0</v>
      </c>
      <c r="BB554" s="86">
        <f t="shared" si="950"/>
        <v>0</v>
      </c>
      <c r="BC554" s="86">
        <f t="shared" si="951"/>
        <v>0</v>
      </c>
      <c r="BD554" s="86">
        <f t="shared" si="952"/>
        <v>0</v>
      </c>
    </row>
    <row r="555" spans="2:56" x14ac:dyDescent="0.3">
      <c r="B555" s="169" t="s">
        <v>168</v>
      </c>
      <c r="C555" s="248"/>
      <c r="D555" s="249"/>
      <c r="E555" s="172">
        <f t="shared" si="939"/>
        <v>0</v>
      </c>
      <c r="F555" s="248"/>
      <c r="G555" s="249"/>
      <c r="H555" s="172">
        <f t="shared" si="940"/>
        <v>0</v>
      </c>
      <c r="I555" s="248"/>
      <c r="J555" s="250"/>
      <c r="K555" s="174">
        <f t="shared" si="941"/>
        <v>0</v>
      </c>
      <c r="L555" s="248"/>
      <c r="M555" s="250">
        <v>200000</v>
      </c>
      <c r="N555" s="251"/>
      <c r="O555" s="248"/>
      <c r="P555" s="251"/>
      <c r="Q555" s="166">
        <f t="shared" si="942"/>
        <v>0</v>
      </c>
      <c r="R555" s="251"/>
      <c r="S555" s="251"/>
      <c r="T555" s="167">
        <f t="shared" si="953"/>
        <v>0</v>
      </c>
      <c r="U555" s="157"/>
      <c r="V555" s="248"/>
      <c r="W555" s="251"/>
      <c r="X555" s="166">
        <f t="shared" si="943"/>
        <v>0</v>
      </c>
      <c r="Y555" s="251"/>
      <c r="Z555" s="251"/>
      <c r="AA555" s="167">
        <f t="shared" si="954"/>
        <v>0</v>
      </c>
      <c r="AB555" s="157"/>
      <c r="AC555" s="248"/>
      <c r="AD555" s="251"/>
      <c r="AE555" s="166">
        <f t="shared" si="944"/>
        <v>0</v>
      </c>
      <c r="AF555" s="251"/>
      <c r="AG555" s="251"/>
      <c r="AH555" s="167">
        <f t="shared" si="955"/>
        <v>0</v>
      </c>
      <c r="AJ555" s="252"/>
      <c r="AK555" s="253"/>
      <c r="AL555" s="254"/>
      <c r="AM555" s="253"/>
      <c r="AN555" s="254"/>
      <c r="AO555" s="253"/>
      <c r="AP555" s="254"/>
      <c r="AQ555" s="253"/>
      <c r="AR555" s="254"/>
      <c r="AS555" s="253"/>
      <c r="AT555" s="254"/>
      <c r="AU555" s="253"/>
      <c r="AV555" s="163">
        <f t="shared" si="945"/>
        <v>0</v>
      </c>
      <c r="AW555" s="168">
        <f t="shared" si="946"/>
        <v>0</v>
      </c>
      <c r="AY555" s="163">
        <f t="shared" si="947"/>
        <v>0</v>
      </c>
      <c r="AZ555" s="163">
        <f t="shared" si="948"/>
        <v>0</v>
      </c>
      <c r="BA555" s="163">
        <f t="shared" si="949"/>
        <v>0</v>
      </c>
      <c r="BB555" s="163">
        <f t="shared" si="950"/>
        <v>0</v>
      </c>
      <c r="BC555" s="163">
        <f t="shared" si="951"/>
        <v>0</v>
      </c>
      <c r="BD555" s="163">
        <f t="shared" si="952"/>
        <v>0</v>
      </c>
    </row>
    <row r="556" spans="2:56" x14ac:dyDescent="0.3">
      <c r="B556" s="169" t="s">
        <v>169</v>
      </c>
      <c r="C556" s="248"/>
      <c r="D556" s="249"/>
      <c r="E556" s="172">
        <f t="shared" si="939"/>
        <v>0</v>
      </c>
      <c r="F556" s="248"/>
      <c r="G556" s="249"/>
      <c r="H556" s="172">
        <f t="shared" si="940"/>
        <v>0</v>
      </c>
      <c r="I556" s="248"/>
      <c r="J556" s="250"/>
      <c r="K556" s="174">
        <f t="shared" si="941"/>
        <v>0</v>
      </c>
      <c r="L556" s="248"/>
      <c r="M556" s="250">
        <v>0</v>
      </c>
      <c r="N556" s="251"/>
      <c r="O556" s="248"/>
      <c r="P556" s="251"/>
      <c r="Q556" s="166">
        <f t="shared" si="942"/>
        <v>0</v>
      </c>
      <c r="R556" s="251"/>
      <c r="S556" s="251"/>
      <c r="T556" s="167">
        <f t="shared" si="953"/>
        <v>0</v>
      </c>
      <c r="U556" s="157"/>
      <c r="V556" s="248"/>
      <c r="W556" s="251"/>
      <c r="X556" s="166">
        <f t="shared" si="943"/>
        <v>0</v>
      </c>
      <c r="Y556" s="251"/>
      <c r="Z556" s="251"/>
      <c r="AA556" s="167">
        <f t="shared" si="954"/>
        <v>0</v>
      </c>
      <c r="AB556" s="157"/>
      <c r="AC556" s="248"/>
      <c r="AD556" s="251"/>
      <c r="AE556" s="166">
        <f t="shared" si="944"/>
        <v>0</v>
      </c>
      <c r="AF556" s="251"/>
      <c r="AG556" s="251"/>
      <c r="AH556" s="167">
        <f t="shared" si="955"/>
        <v>0</v>
      </c>
      <c r="AJ556" s="252"/>
      <c r="AK556" s="253"/>
      <c r="AL556" s="254"/>
      <c r="AM556" s="253"/>
      <c r="AN556" s="254"/>
      <c r="AO556" s="253"/>
      <c r="AP556" s="254"/>
      <c r="AQ556" s="253"/>
      <c r="AR556" s="254"/>
      <c r="AS556" s="253"/>
      <c r="AT556" s="254"/>
      <c r="AU556" s="253"/>
      <c r="AV556" s="163">
        <f t="shared" si="945"/>
        <v>0</v>
      </c>
      <c r="AW556" s="168">
        <f t="shared" si="946"/>
        <v>0</v>
      </c>
      <c r="AY556" s="163">
        <f t="shared" si="947"/>
        <v>0</v>
      </c>
      <c r="AZ556" s="163">
        <f t="shared" si="948"/>
        <v>0</v>
      </c>
      <c r="BA556" s="163">
        <f t="shared" si="949"/>
        <v>0</v>
      </c>
      <c r="BB556" s="163">
        <f t="shared" si="950"/>
        <v>0</v>
      </c>
      <c r="BC556" s="163">
        <f t="shared" si="951"/>
        <v>0</v>
      </c>
      <c r="BD556" s="163">
        <f t="shared" si="952"/>
        <v>0</v>
      </c>
    </row>
    <row r="557" spans="2:56" x14ac:dyDescent="0.3">
      <c r="B557" s="169" t="s">
        <v>170</v>
      </c>
      <c r="C557" s="248"/>
      <c r="D557" s="249"/>
      <c r="E557" s="172">
        <f t="shared" si="939"/>
        <v>0</v>
      </c>
      <c r="F557" s="248"/>
      <c r="G557" s="249"/>
      <c r="H557" s="172">
        <f t="shared" si="940"/>
        <v>0</v>
      </c>
      <c r="I557" s="248"/>
      <c r="J557" s="250"/>
      <c r="K557" s="174">
        <f t="shared" si="941"/>
        <v>0</v>
      </c>
      <c r="L557" s="248"/>
      <c r="M557" s="250">
        <v>200000</v>
      </c>
      <c r="N557" s="251"/>
      <c r="O557" s="248"/>
      <c r="P557" s="251"/>
      <c r="Q557" s="166">
        <f t="shared" si="942"/>
        <v>0</v>
      </c>
      <c r="R557" s="251"/>
      <c r="S557" s="251"/>
      <c r="T557" s="167">
        <f t="shared" si="953"/>
        <v>0</v>
      </c>
      <c r="U557" s="157"/>
      <c r="V557" s="248"/>
      <c r="W557" s="251"/>
      <c r="X557" s="166">
        <f t="shared" si="943"/>
        <v>0</v>
      </c>
      <c r="Y557" s="251"/>
      <c r="Z557" s="251"/>
      <c r="AA557" s="167">
        <f t="shared" si="954"/>
        <v>0</v>
      </c>
      <c r="AB557" s="157"/>
      <c r="AC557" s="248"/>
      <c r="AD557" s="251"/>
      <c r="AE557" s="166">
        <f t="shared" si="944"/>
        <v>0</v>
      </c>
      <c r="AF557" s="251"/>
      <c r="AG557" s="251"/>
      <c r="AH557" s="167">
        <f t="shared" si="955"/>
        <v>0</v>
      </c>
      <c r="AJ557" s="252"/>
      <c r="AK557" s="253"/>
      <c r="AL557" s="254"/>
      <c r="AM557" s="253"/>
      <c r="AN557" s="254"/>
      <c r="AO557" s="253"/>
      <c r="AP557" s="254"/>
      <c r="AQ557" s="253"/>
      <c r="AR557" s="254"/>
      <c r="AS557" s="253"/>
      <c r="AT557" s="254"/>
      <c r="AU557" s="253"/>
      <c r="AV557" s="163">
        <f t="shared" si="945"/>
        <v>0</v>
      </c>
      <c r="AW557" s="168">
        <f t="shared" si="946"/>
        <v>0</v>
      </c>
      <c r="AY557" s="163">
        <f t="shared" si="947"/>
        <v>0</v>
      </c>
      <c r="AZ557" s="163">
        <f t="shared" si="948"/>
        <v>0</v>
      </c>
      <c r="BA557" s="163">
        <f t="shared" si="949"/>
        <v>0</v>
      </c>
      <c r="BB557" s="163">
        <f t="shared" si="950"/>
        <v>0</v>
      </c>
      <c r="BC557" s="163">
        <f t="shared" si="951"/>
        <v>0</v>
      </c>
      <c r="BD557" s="163">
        <f t="shared" si="952"/>
        <v>0</v>
      </c>
    </row>
    <row r="558" spans="2:56" x14ac:dyDescent="0.3">
      <c r="B558" s="169" t="s">
        <v>171</v>
      </c>
      <c r="C558" s="248"/>
      <c r="D558" s="249"/>
      <c r="E558" s="172">
        <f t="shared" si="939"/>
        <v>0</v>
      </c>
      <c r="F558" s="248"/>
      <c r="G558" s="249"/>
      <c r="H558" s="172">
        <f t="shared" si="940"/>
        <v>0</v>
      </c>
      <c r="I558" s="248"/>
      <c r="J558" s="250"/>
      <c r="K558" s="174">
        <f t="shared" si="941"/>
        <v>0</v>
      </c>
      <c r="L558" s="248"/>
      <c r="M558" s="250">
        <v>0</v>
      </c>
      <c r="N558" s="251"/>
      <c r="O558" s="248"/>
      <c r="P558" s="251"/>
      <c r="Q558" s="166">
        <f t="shared" si="942"/>
        <v>0</v>
      </c>
      <c r="R558" s="251"/>
      <c r="S558" s="251"/>
      <c r="T558" s="167">
        <f t="shared" si="953"/>
        <v>0</v>
      </c>
      <c r="U558" s="157"/>
      <c r="V558" s="248"/>
      <c r="W558" s="251"/>
      <c r="X558" s="166">
        <f t="shared" si="943"/>
        <v>0</v>
      </c>
      <c r="Y558" s="251"/>
      <c r="Z558" s="251"/>
      <c r="AA558" s="167">
        <f t="shared" si="954"/>
        <v>0</v>
      </c>
      <c r="AB558" s="157"/>
      <c r="AC558" s="248"/>
      <c r="AD558" s="251"/>
      <c r="AE558" s="166">
        <f t="shared" si="944"/>
        <v>0</v>
      </c>
      <c r="AF558" s="251"/>
      <c r="AG558" s="251"/>
      <c r="AH558" s="167">
        <f t="shared" si="955"/>
        <v>0</v>
      </c>
      <c r="AJ558" s="252"/>
      <c r="AK558" s="253"/>
      <c r="AL558" s="254"/>
      <c r="AM558" s="253"/>
      <c r="AN558" s="254"/>
      <c r="AO558" s="253"/>
      <c r="AP558" s="254"/>
      <c r="AQ558" s="253"/>
      <c r="AR558" s="254"/>
      <c r="AS558" s="253"/>
      <c r="AT558" s="254"/>
      <c r="AU558" s="253"/>
      <c r="AV558" s="163">
        <f t="shared" si="945"/>
        <v>0</v>
      </c>
      <c r="AW558" s="168">
        <f t="shared" si="946"/>
        <v>0</v>
      </c>
      <c r="AY558" s="163">
        <f t="shared" si="947"/>
        <v>0</v>
      </c>
      <c r="AZ558" s="163">
        <f t="shared" si="948"/>
        <v>0</v>
      </c>
      <c r="BA558" s="163">
        <f t="shared" si="949"/>
        <v>0</v>
      </c>
      <c r="BB558" s="163">
        <f t="shared" si="950"/>
        <v>0</v>
      </c>
      <c r="BC558" s="163">
        <f t="shared" si="951"/>
        <v>0</v>
      </c>
      <c r="BD558" s="163">
        <f t="shared" si="952"/>
        <v>0</v>
      </c>
    </row>
    <row r="559" spans="2:56" x14ac:dyDescent="0.3">
      <c r="B559" s="169" t="s">
        <v>172</v>
      </c>
      <c r="C559" s="248"/>
      <c r="D559" s="249"/>
      <c r="E559" s="172">
        <f t="shared" si="939"/>
        <v>0</v>
      </c>
      <c r="F559" s="248"/>
      <c r="G559" s="249"/>
      <c r="H559" s="172">
        <f t="shared" si="940"/>
        <v>0</v>
      </c>
      <c r="I559" s="248"/>
      <c r="J559" s="250"/>
      <c r="K559" s="174">
        <f t="shared" si="941"/>
        <v>0</v>
      </c>
      <c r="L559" s="248"/>
      <c r="M559" s="250">
        <v>180000</v>
      </c>
      <c r="N559" s="251"/>
      <c r="O559" s="248"/>
      <c r="P559" s="251"/>
      <c r="Q559" s="166">
        <f t="shared" si="942"/>
        <v>0</v>
      </c>
      <c r="R559" s="251"/>
      <c r="S559" s="251"/>
      <c r="T559" s="167">
        <f t="shared" si="953"/>
        <v>0</v>
      </c>
      <c r="U559" s="157"/>
      <c r="V559" s="248"/>
      <c r="W559" s="251"/>
      <c r="X559" s="166">
        <f t="shared" si="943"/>
        <v>0</v>
      </c>
      <c r="Y559" s="251"/>
      <c r="Z559" s="251"/>
      <c r="AA559" s="167">
        <f t="shared" si="954"/>
        <v>0</v>
      </c>
      <c r="AB559" s="157"/>
      <c r="AC559" s="248"/>
      <c r="AD559" s="251"/>
      <c r="AE559" s="166">
        <f t="shared" si="944"/>
        <v>0</v>
      </c>
      <c r="AF559" s="251"/>
      <c r="AG559" s="251"/>
      <c r="AH559" s="167">
        <f t="shared" si="955"/>
        <v>0</v>
      </c>
      <c r="AJ559" s="252"/>
      <c r="AK559" s="253"/>
      <c r="AL559" s="254"/>
      <c r="AM559" s="253"/>
      <c r="AN559" s="254"/>
      <c r="AO559" s="253"/>
      <c r="AP559" s="254"/>
      <c r="AQ559" s="253"/>
      <c r="AR559" s="254"/>
      <c r="AS559" s="253"/>
      <c r="AT559" s="254"/>
      <c r="AU559" s="253"/>
      <c r="AV559" s="163">
        <f t="shared" si="945"/>
        <v>0</v>
      </c>
      <c r="AW559" s="168">
        <f t="shared" si="946"/>
        <v>0</v>
      </c>
      <c r="AY559" s="163">
        <f t="shared" si="947"/>
        <v>0</v>
      </c>
      <c r="AZ559" s="163">
        <f t="shared" si="948"/>
        <v>0</v>
      </c>
      <c r="BA559" s="163">
        <f t="shared" si="949"/>
        <v>0</v>
      </c>
      <c r="BB559" s="163">
        <f t="shared" si="950"/>
        <v>0</v>
      </c>
      <c r="BC559" s="163">
        <f t="shared" si="951"/>
        <v>0</v>
      </c>
      <c r="BD559" s="163">
        <f t="shared" si="952"/>
        <v>0</v>
      </c>
    </row>
    <row r="560" spans="2:56" x14ac:dyDescent="0.3">
      <c r="B560" s="169" t="s">
        <v>173</v>
      </c>
      <c r="C560" s="248"/>
      <c r="D560" s="249"/>
      <c r="E560" s="172">
        <f t="shared" si="939"/>
        <v>0</v>
      </c>
      <c r="F560" s="248"/>
      <c r="G560" s="249"/>
      <c r="H560" s="172">
        <f t="shared" si="940"/>
        <v>0</v>
      </c>
      <c r="I560" s="248"/>
      <c r="J560" s="250"/>
      <c r="K560" s="174">
        <f t="shared" si="941"/>
        <v>0</v>
      </c>
      <c r="L560" s="248"/>
      <c r="M560" s="250"/>
      <c r="N560" s="251"/>
      <c r="O560" s="248"/>
      <c r="P560" s="251"/>
      <c r="Q560" s="166">
        <f t="shared" si="942"/>
        <v>0</v>
      </c>
      <c r="R560" s="251"/>
      <c r="S560" s="251"/>
      <c r="T560" s="167">
        <f t="shared" si="953"/>
        <v>0</v>
      </c>
      <c r="U560" s="157"/>
      <c r="V560" s="248"/>
      <c r="W560" s="251"/>
      <c r="X560" s="166">
        <f t="shared" si="943"/>
        <v>0</v>
      </c>
      <c r="Y560" s="251"/>
      <c r="Z560" s="251"/>
      <c r="AA560" s="167">
        <f t="shared" si="954"/>
        <v>0</v>
      </c>
      <c r="AB560" s="157"/>
      <c r="AC560" s="248"/>
      <c r="AD560" s="251"/>
      <c r="AE560" s="166">
        <f t="shared" si="944"/>
        <v>0</v>
      </c>
      <c r="AF560" s="251"/>
      <c r="AG560" s="251"/>
      <c r="AH560" s="167">
        <f t="shared" si="955"/>
        <v>0</v>
      </c>
      <c r="AJ560" s="252"/>
      <c r="AK560" s="253"/>
      <c r="AL560" s="254"/>
      <c r="AM560" s="253"/>
      <c r="AN560" s="254"/>
      <c r="AO560" s="253"/>
      <c r="AP560" s="254"/>
      <c r="AQ560" s="253"/>
      <c r="AR560" s="254"/>
      <c r="AS560" s="253"/>
      <c r="AT560" s="254"/>
      <c r="AU560" s="253"/>
      <c r="AV560" s="163">
        <f t="shared" si="945"/>
        <v>0</v>
      </c>
      <c r="AW560" s="168">
        <f t="shared" si="946"/>
        <v>0</v>
      </c>
      <c r="AY560" s="163">
        <f t="shared" si="947"/>
        <v>0</v>
      </c>
      <c r="AZ560" s="163">
        <f t="shared" si="948"/>
        <v>0</v>
      </c>
      <c r="BA560" s="163">
        <f t="shared" si="949"/>
        <v>0</v>
      </c>
      <c r="BB560" s="163">
        <f t="shared" si="950"/>
        <v>0</v>
      </c>
      <c r="BC560" s="163">
        <f t="shared" si="951"/>
        <v>0</v>
      </c>
      <c r="BD560" s="163">
        <f t="shared" si="952"/>
        <v>0</v>
      </c>
    </row>
    <row r="561" spans="2:56" x14ac:dyDescent="0.3">
      <c r="B561" s="179" t="s">
        <v>174</v>
      </c>
      <c r="C561" s="83">
        <f>SUM(C562)</f>
        <v>0</v>
      </c>
      <c r="D561" s="84">
        <f>SUM(D562)</f>
        <v>0</v>
      </c>
      <c r="E561" s="85">
        <f t="shared" si="939"/>
        <v>0</v>
      </c>
      <c r="F561" s="83">
        <f>SUM(F562)</f>
        <v>0</v>
      </c>
      <c r="G561" s="84">
        <f>SUM(G562)</f>
        <v>0</v>
      </c>
      <c r="H561" s="85">
        <f t="shared" si="940"/>
        <v>0</v>
      </c>
      <c r="I561" s="83">
        <f>SUM(I562)</f>
        <v>0</v>
      </c>
      <c r="J561" s="86">
        <f>SUM(J562)</f>
        <v>0</v>
      </c>
      <c r="K561" s="87">
        <f t="shared" si="941"/>
        <v>0</v>
      </c>
      <c r="L561" s="83">
        <f>SUM(L562)</f>
        <v>0</v>
      </c>
      <c r="M561" s="86">
        <f>SUM(M562)</f>
        <v>0</v>
      </c>
      <c r="N561" s="88">
        <f>SUM(N562)</f>
        <v>0</v>
      </c>
      <c r="O561" s="83">
        <f>SUM(O562)</f>
        <v>0</v>
      </c>
      <c r="P561" s="88">
        <f>SUM(P562)</f>
        <v>0</v>
      </c>
      <c r="Q561" s="177">
        <f t="shared" si="942"/>
        <v>0</v>
      </c>
      <c r="R561" s="88">
        <f>SUM(R562)</f>
        <v>0</v>
      </c>
      <c r="S561" s="88">
        <f>SUM(S562)</f>
        <v>0</v>
      </c>
      <c r="T561" s="178">
        <f t="shared" si="953"/>
        <v>0</v>
      </c>
      <c r="U561" s="157"/>
      <c r="V561" s="83">
        <f>SUM(V562)</f>
        <v>0</v>
      </c>
      <c r="W561" s="88">
        <f>SUM(W562)</f>
        <v>0</v>
      </c>
      <c r="X561" s="177">
        <f t="shared" si="943"/>
        <v>0</v>
      </c>
      <c r="Y561" s="88">
        <f>SUM(Y562)</f>
        <v>0</v>
      </c>
      <c r="Z561" s="88">
        <f>SUM(Z562)</f>
        <v>0</v>
      </c>
      <c r="AA561" s="178">
        <f t="shared" si="954"/>
        <v>0</v>
      </c>
      <c r="AB561" s="157"/>
      <c r="AC561" s="83">
        <f>SUM(AC562)</f>
        <v>0</v>
      </c>
      <c r="AD561" s="88">
        <f>SUM(AD562)</f>
        <v>0</v>
      </c>
      <c r="AE561" s="177">
        <f t="shared" si="944"/>
        <v>0</v>
      </c>
      <c r="AF561" s="88">
        <f>SUM(AF562)</f>
        <v>0</v>
      </c>
      <c r="AG561" s="88">
        <f>SUM(AG562)</f>
        <v>0</v>
      </c>
      <c r="AH561" s="178">
        <f t="shared" si="955"/>
        <v>0</v>
      </c>
      <c r="AJ561" s="84">
        <f t="shared" ref="AJ561:AU561" si="957">SUM(AJ562)</f>
        <v>0</v>
      </c>
      <c r="AK561" s="86">
        <f t="shared" si="957"/>
        <v>0</v>
      </c>
      <c r="AL561" s="88">
        <f t="shared" si="957"/>
        <v>0</v>
      </c>
      <c r="AM561" s="86">
        <f t="shared" si="957"/>
        <v>0</v>
      </c>
      <c r="AN561" s="88">
        <f t="shared" si="957"/>
        <v>0</v>
      </c>
      <c r="AO561" s="86">
        <f t="shared" si="957"/>
        <v>0</v>
      </c>
      <c r="AP561" s="88">
        <f t="shared" si="957"/>
        <v>0</v>
      </c>
      <c r="AQ561" s="86">
        <f t="shared" si="957"/>
        <v>0</v>
      </c>
      <c r="AR561" s="88">
        <f t="shared" si="957"/>
        <v>0</v>
      </c>
      <c r="AS561" s="86">
        <f t="shared" si="957"/>
        <v>0</v>
      </c>
      <c r="AT561" s="88">
        <f t="shared" si="957"/>
        <v>0</v>
      </c>
      <c r="AU561" s="86">
        <f t="shared" si="957"/>
        <v>0</v>
      </c>
      <c r="AV561" s="86">
        <f t="shared" si="945"/>
        <v>0</v>
      </c>
      <c r="AW561" s="93">
        <f t="shared" si="946"/>
        <v>0</v>
      </c>
      <c r="AY561" s="86">
        <f t="shared" si="947"/>
        <v>0</v>
      </c>
      <c r="AZ561" s="86">
        <f t="shared" si="948"/>
        <v>0</v>
      </c>
      <c r="BA561" s="86">
        <f t="shared" si="949"/>
        <v>0</v>
      </c>
      <c r="BB561" s="86">
        <f t="shared" si="950"/>
        <v>0</v>
      </c>
      <c r="BC561" s="86">
        <f t="shared" si="951"/>
        <v>0</v>
      </c>
      <c r="BD561" s="86">
        <f t="shared" si="952"/>
        <v>0</v>
      </c>
    </row>
    <row r="562" spans="2:56" x14ac:dyDescent="0.3">
      <c r="B562" s="169" t="s">
        <v>175</v>
      </c>
      <c r="C562" s="248"/>
      <c r="D562" s="249"/>
      <c r="E562" s="172">
        <f t="shared" si="939"/>
        <v>0</v>
      </c>
      <c r="F562" s="248"/>
      <c r="G562" s="249"/>
      <c r="H562" s="172">
        <f t="shared" si="940"/>
        <v>0</v>
      </c>
      <c r="I562" s="248"/>
      <c r="J562" s="250"/>
      <c r="K562" s="174">
        <f t="shared" si="941"/>
        <v>0</v>
      </c>
      <c r="L562" s="248"/>
      <c r="M562" s="250"/>
      <c r="N562" s="251"/>
      <c r="O562" s="248"/>
      <c r="P562" s="251"/>
      <c r="Q562" s="166">
        <f t="shared" si="942"/>
        <v>0</v>
      </c>
      <c r="R562" s="251"/>
      <c r="S562" s="251"/>
      <c r="T562" s="167">
        <f t="shared" si="953"/>
        <v>0</v>
      </c>
      <c r="U562" s="157"/>
      <c r="V562" s="248"/>
      <c r="W562" s="251"/>
      <c r="X562" s="166">
        <f t="shared" si="943"/>
        <v>0</v>
      </c>
      <c r="Y562" s="251"/>
      <c r="Z562" s="251"/>
      <c r="AA562" s="167">
        <f t="shared" si="954"/>
        <v>0</v>
      </c>
      <c r="AB562" s="157"/>
      <c r="AC562" s="248"/>
      <c r="AD562" s="251"/>
      <c r="AE562" s="166">
        <f t="shared" si="944"/>
        <v>0</v>
      </c>
      <c r="AF562" s="251"/>
      <c r="AG562" s="251"/>
      <c r="AH562" s="167">
        <f t="shared" si="955"/>
        <v>0</v>
      </c>
      <c r="AJ562" s="252"/>
      <c r="AK562" s="253"/>
      <c r="AL562" s="254"/>
      <c r="AM562" s="253"/>
      <c r="AN562" s="254"/>
      <c r="AO562" s="253"/>
      <c r="AP562" s="254"/>
      <c r="AQ562" s="253"/>
      <c r="AR562" s="254"/>
      <c r="AS562" s="253"/>
      <c r="AT562" s="254"/>
      <c r="AU562" s="253"/>
      <c r="AV562" s="163">
        <f t="shared" si="945"/>
        <v>0</v>
      </c>
      <c r="AW562" s="168">
        <f t="shared" si="946"/>
        <v>0</v>
      </c>
      <c r="AY562" s="163">
        <f t="shared" si="947"/>
        <v>0</v>
      </c>
      <c r="AZ562" s="163">
        <f t="shared" si="948"/>
        <v>0</v>
      </c>
      <c r="BA562" s="163">
        <f t="shared" si="949"/>
        <v>0</v>
      </c>
      <c r="BB562" s="163">
        <f t="shared" si="950"/>
        <v>0</v>
      </c>
      <c r="BC562" s="163">
        <f t="shared" si="951"/>
        <v>0</v>
      </c>
      <c r="BD562" s="163">
        <f t="shared" si="952"/>
        <v>0</v>
      </c>
    </row>
    <row r="563" spans="2:56" x14ac:dyDescent="0.3">
      <c r="B563" s="179" t="s">
        <v>176</v>
      </c>
      <c r="C563" s="83">
        <f>SUM(C564:C568)</f>
        <v>0</v>
      </c>
      <c r="D563" s="84">
        <f>SUM(D564:D568)</f>
        <v>0</v>
      </c>
      <c r="E563" s="85">
        <f t="shared" si="939"/>
        <v>0</v>
      </c>
      <c r="F563" s="83">
        <f>SUM(F564:F568)</f>
        <v>0</v>
      </c>
      <c r="G563" s="84">
        <f>SUM(G564:G568)</f>
        <v>0</v>
      </c>
      <c r="H563" s="85">
        <f t="shared" si="940"/>
        <v>0</v>
      </c>
      <c r="I563" s="83">
        <f>SUM(I564:I568)</f>
        <v>0</v>
      </c>
      <c r="J563" s="86">
        <f>SUM(J564:J568)</f>
        <v>0</v>
      </c>
      <c r="K563" s="87">
        <f t="shared" si="941"/>
        <v>0</v>
      </c>
      <c r="L563" s="83">
        <f>SUM(L564:L568)</f>
        <v>0</v>
      </c>
      <c r="M563" s="86">
        <f>SUM(M564:M568)</f>
        <v>0</v>
      </c>
      <c r="N563" s="88">
        <f>SUM(N564:N568)</f>
        <v>0</v>
      </c>
      <c r="O563" s="83">
        <f>SUM(O564:O568)</f>
        <v>0</v>
      </c>
      <c r="P563" s="88">
        <f>SUM(P564:P568)</f>
        <v>0</v>
      </c>
      <c r="Q563" s="177">
        <f t="shared" si="942"/>
        <v>0</v>
      </c>
      <c r="R563" s="88">
        <f>SUM(R564:R568)</f>
        <v>0</v>
      </c>
      <c r="S563" s="88">
        <f>SUM(S564:S568)</f>
        <v>0</v>
      </c>
      <c r="T563" s="178">
        <f t="shared" si="953"/>
        <v>0</v>
      </c>
      <c r="U563" s="157"/>
      <c r="V563" s="83">
        <f>SUM(V564:V568)</f>
        <v>0</v>
      </c>
      <c r="W563" s="88">
        <f>SUM(W564:W568)</f>
        <v>0</v>
      </c>
      <c r="X563" s="177">
        <f t="shared" si="943"/>
        <v>0</v>
      </c>
      <c r="Y563" s="88">
        <f>SUM(Y564:Y568)</f>
        <v>0</v>
      </c>
      <c r="Z563" s="88">
        <f>SUM(Z564:Z568)</f>
        <v>0</v>
      </c>
      <c r="AA563" s="178">
        <f t="shared" si="954"/>
        <v>0</v>
      </c>
      <c r="AB563" s="157"/>
      <c r="AC563" s="83">
        <f>SUM(AC564:AC568)</f>
        <v>0</v>
      </c>
      <c r="AD563" s="88">
        <f>SUM(AD564:AD568)</f>
        <v>0</v>
      </c>
      <c r="AE563" s="177">
        <f t="shared" si="944"/>
        <v>0</v>
      </c>
      <c r="AF563" s="88">
        <f>SUM(AF564:AF568)</f>
        <v>0</v>
      </c>
      <c r="AG563" s="88">
        <f>SUM(AG564:AG568)</f>
        <v>0</v>
      </c>
      <c r="AH563" s="178">
        <f t="shared" si="955"/>
        <v>0</v>
      </c>
      <c r="AJ563" s="84">
        <f t="shared" ref="AJ563:AU563" si="958">SUM(AJ564:AJ568)</f>
        <v>0</v>
      </c>
      <c r="AK563" s="86">
        <f t="shared" si="958"/>
        <v>0</v>
      </c>
      <c r="AL563" s="88">
        <f t="shared" si="958"/>
        <v>0</v>
      </c>
      <c r="AM563" s="86">
        <f t="shared" si="958"/>
        <v>0</v>
      </c>
      <c r="AN563" s="88">
        <f t="shared" si="958"/>
        <v>0</v>
      </c>
      <c r="AO563" s="86">
        <f t="shared" si="958"/>
        <v>0</v>
      </c>
      <c r="AP563" s="88">
        <f t="shared" si="958"/>
        <v>0</v>
      </c>
      <c r="AQ563" s="86">
        <f t="shared" si="958"/>
        <v>0</v>
      </c>
      <c r="AR563" s="88">
        <f t="shared" si="958"/>
        <v>0</v>
      </c>
      <c r="AS563" s="86">
        <f t="shared" si="958"/>
        <v>0</v>
      </c>
      <c r="AT563" s="88">
        <f t="shared" si="958"/>
        <v>0</v>
      </c>
      <c r="AU563" s="86">
        <f t="shared" si="958"/>
        <v>0</v>
      </c>
      <c r="AV563" s="86">
        <f t="shared" si="945"/>
        <v>0</v>
      </c>
      <c r="AW563" s="93">
        <f t="shared" si="946"/>
        <v>0</v>
      </c>
      <c r="AY563" s="86">
        <f t="shared" si="947"/>
        <v>0</v>
      </c>
      <c r="AZ563" s="86">
        <f t="shared" si="948"/>
        <v>0</v>
      </c>
      <c r="BA563" s="86">
        <f t="shared" si="949"/>
        <v>0</v>
      </c>
      <c r="BB563" s="86">
        <f t="shared" si="950"/>
        <v>0</v>
      </c>
      <c r="BC563" s="86">
        <f t="shared" si="951"/>
        <v>0</v>
      </c>
      <c r="BD563" s="86">
        <f t="shared" si="952"/>
        <v>0</v>
      </c>
    </row>
    <row r="564" spans="2:56" x14ac:dyDescent="0.3">
      <c r="B564" s="169" t="s">
        <v>177</v>
      </c>
      <c r="C564" s="248"/>
      <c r="D564" s="249"/>
      <c r="E564" s="172">
        <f t="shared" si="939"/>
        <v>0</v>
      </c>
      <c r="F564" s="248"/>
      <c r="G564" s="249"/>
      <c r="H564" s="172">
        <f t="shared" si="940"/>
        <v>0</v>
      </c>
      <c r="I564" s="248"/>
      <c r="J564" s="250"/>
      <c r="K564" s="174">
        <f t="shared" si="941"/>
        <v>0</v>
      </c>
      <c r="L564" s="248"/>
      <c r="M564" s="250"/>
      <c r="N564" s="251"/>
      <c r="O564" s="248"/>
      <c r="P564" s="251"/>
      <c r="Q564" s="166">
        <f t="shared" si="942"/>
        <v>0</v>
      </c>
      <c r="R564" s="251"/>
      <c r="S564" s="251"/>
      <c r="T564" s="167">
        <f t="shared" si="953"/>
        <v>0</v>
      </c>
      <c r="U564" s="157"/>
      <c r="V564" s="248"/>
      <c r="W564" s="251"/>
      <c r="X564" s="166">
        <f t="shared" si="943"/>
        <v>0</v>
      </c>
      <c r="Y564" s="251"/>
      <c r="Z564" s="251"/>
      <c r="AA564" s="167">
        <f t="shared" si="954"/>
        <v>0</v>
      </c>
      <c r="AB564" s="157"/>
      <c r="AC564" s="248"/>
      <c r="AD564" s="251"/>
      <c r="AE564" s="166">
        <f t="shared" si="944"/>
        <v>0</v>
      </c>
      <c r="AF564" s="251"/>
      <c r="AG564" s="251"/>
      <c r="AH564" s="167">
        <f t="shared" si="955"/>
        <v>0</v>
      </c>
      <c r="AJ564" s="252"/>
      <c r="AK564" s="253"/>
      <c r="AL564" s="254"/>
      <c r="AM564" s="253"/>
      <c r="AN564" s="254"/>
      <c r="AO564" s="253"/>
      <c r="AP564" s="254"/>
      <c r="AQ564" s="253"/>
      <c r="AR564" s="254"/>
      <c r="AS564" s="253"/>
      <c r="AT564" s="254"/>
      <c r="AU564" s="253"/>
      <c r="AV564" s="163">
        <f t="shared" si="945"/>
        <v>0</v>
      </c>
      <c r="AW564" s="168">
        <f t="shared" si="946"/>
        <v>0</v>
      </c>
      <c r="AY564" s="163">
        <f t="shared" si="947"/>
        <v>0</v>
      </c>
      <c r="AZ564" s="163">
        <f t="shared" si="948"/>
        <v>0</v>
      </c>
      <c r="BA564" s="163">
        <f t="shared" si="949"/>
        <v>0</v>
      </c>
      <c r="BB564" s="163">
        <f t="shared" si="950"/>
        <v>0</v>
      </c>
      <c r="BC564" s="163">
        <f t="shared" si="951"/>
        <v>0</v>
      </c>
      <c r="BD564" s="163">
        <f t="shared" si="952"/>
        <v>0</v>
      </c>
    </row>
    <row r="565" spans="2:56" x14ac:dyDescent="0.3">
      <c r="B565" s="169" t="s">
        <v>178</v>
      </c>
      <c r="C565" s="248"/>
      <c r="D565" s="249"/>
      <c r="E565" s="172">
        <f t="shared" si="939"/>
        <v>0</v>
      </c>
      <c r="F565" s="248"/>
      <c r="G565" s="249"/>
      <c r="H565" s="172">
        <f t="shared" si="940"/>
        <v>0</v>
      </c>
      <c r="I565" s="248"/>
      <c r="J565" s="250"/>
      <c r="K565" s="174">
        <f t="shared" si="941"/>
        <v>0</v>
      </c>
      <c r="L565" s="248"/>
      <c r="M565" s="250"/>
      <c r="N565" s="251"/>
      <c r="O565" s="248"/>
      <c r="P565" s="251"/>
      <c r="Q565" s="166">
        <f t="shared" si="942"/>
        <v>0</v>
      </c>
      <c r="R565" s="251"/>
      <c r="S565" s="251"/>
      <c r="T565" s="167">
        <f t="shared" si="953"/>
        <v>0</v>
      </c>
      <c r="U565" s="157"/>
      <c r="V565" s="248"/>
      <c r="W565" s="251"/>
      <c r="X565" s="166">
        <f t="shared" si="943"/>
        <v>0</v>
      </c>
      <c r="Y565" s="251"/>
      <c r="Z565" s="251"/>
      <c r="AA565" s="167">
        <f t="shared" si="954"/>
        <v>0</v>
      </c>
      <c r="AB565" s="157"/>
      <c r="AC565" s="248"/>
      <c r="AD565" s="251"/>
      <c r="AE565" s="166">
        <f t="shared" si="944"/>
        <v>0</v>
      </c>
      <c r="AF565" s="251"/>
      <c r="AG565" s="251"/>
      <c r="AH565" s="167">
        <f t="shared" si="955"/>
        <v>0</v>
      </c>
      <c r="AJ565" s="252"/>
      <c r="AK565" s="253"/>
      <c r="AL565" s="254"/>
      <c r="AM565" s="253"/>
      <c r="AN565" s="254"/>
      <c r="AO565" s="253"/>
      <c r="AP565" s="254"/>
      <c r="AQ565" s="253"/>
      <c r="AR565" s="254"/>
      <c r="AS565" s="253"/>
      <c r="AT565" s="254"/>
      <c r="AU565" s="253"/>
      <c r="AV565" s="163">
        <f t="shared" si="945"/>
        <v>0</v>
      </c>
      <c r="AW565" s="168">
        <f t="shared" si="946"/>
        <v>0</v>
      </c>
      <c r="AY565" s="163">
        <f t="shared" si="947"/>
        <v>0</v>
      </c>
      <c r="AZ565" s="163">
        <f t="shared" si="948"/>
        <v>0</v>
      </c>
      <c r="BA565" s="163">
        <f t="shared" si="949"/>
        <v>0</v>
      </c>
      <c r="BB565" s="163">
        <f t="shared" si="950"/>
        <v>0</v>
      </c>
      <c r="BC565" s="163">
        <f t="shared" si="951"/>
        <v>0</v>
      </c>
      <c r="BD565" s="163">
        <f t="shared" si="952"/>
        <v>0</v>
      </c>
    </row>
    <row r="566" spans="2:56" x14ac:dyDescent="0.3">
      <c r="B566" s="169" t="s">
        <v>179</v>
      </c>
      <c r="C566" s="248"/>
      <c r="D566" s="249"/>
      <c r="E566" s="172">
        <f t="shared" si="939"/>
        <v>0</v>
      </c>
      <c r="F566" s="248"/>
      <c r="G566" s="249"/>
      <c r="H566" s="172">
        <f t="shared" si="940"/>
        <v>0</v>
      </c>
      <c r="I566" s="248"/>
      <c r="J566" s="250"/>
      <c r="K566" s="174">
        <f t="shared" si="941"/>
        <v>0</v>
      </c>
      <c r="L566" s="248"/>
      <c r="M566" s="250"/>
      <c r="N566" s="251"/>
      <c r="O566" s="248"/>
      <c r="P566" s="251"/>
      <c r="Q566" s="166">
        <f t="shared" si="942"/>
        <v>0</v>
      </c>
      <c r="R566" s="251"/>
      <c r="S566" s="251"/>
      <c r="T566" s="167">
        <f t="shared" si="953"/>
        <v>0</v>
      </c>
      <c r="U566" s="157"/>
      <c r="V566" s="248"/>
      <c r="W566" s="251"/>
      <c r="X566" s="166">
        <f t="shared" si="943"/>
        <v>0</v>
      </c>
      <c r="Y566" s="251"/>
      <c r="Z566" s="251"/>
      <c r="AA566" s="167">
        <f t="shared" si="954"/>
        <v>0</v>
      </c>
      <c r="AB566" s="157"/>
      <c r="AC566" s="248"/>
      <c r="AD566" s="251"/>
      <c r="AE566" s="166">
        <f t="shared" si="944"/>
        <v>0</v>
      </c>
      <c r="AF566" s="251"/>
      <c r="AG566" s="251"/>
      <c r="AH566" s="167">
        <f t="shared" si="955"/>
        <v>0</v>
      </c>
      <c r="AJ566" s="252"/>
      <c r="AK566" s="253"/>
      <c r="AL566" s="254"/>
      <c r="AM566" s="253"/>
      <c r="AN566" s="254"/>
      <c r="AO566" s="253"/>
      <c r="AP566" s="254"/>
      <c r="AQ566" s="253"/>
      <c r="AR566" s="254"/>
      <c r="AS566" s="253"/>
      <c r="AT566" s="254"/>
      <c r="AU566" s="253"/>
      <c r="AV566" s="163">
        <f t="shared" si="945"/>
        <v>0</v>
      </c>
      <c r="AW566" s="168">
        <f t="shared" si="946"/>
        <v>0</v>
      </c>
      <c r="AY566" s="163">
        <f t="shared" si="947"/>
        <v>0</v>
      </c>
      <c r="AZ566" s="163">
        <f t="shared" si="948"/>
        <v>0</v>
      </c>
      <c r="BA566" s="163">
        <f t="shared" si="949"/>
        <v>0</v>
      </c>
      <c r="BB566" s="163">
        <f t="shared" si="950"/>
        <v>0</v>
      </c>
      <c r="BC566" s="163">
        <f t="shared" si="951"/>
        <v>0</v>
      </c>
      <c r="BD566" s="163">
        <f t="shared" si="952"/>
        <v>0</v>
      </c>
    </row>
    <row r="567" spans="2:56" x14ac:dyDescent="0.3">
      <c r="B567" s="169" t="s">
        <v>180</v>
      </c>
      <c r="C567" s="248"/>
      <c r="D567" s="249"/>
      <c r="E567" s="172">
        <f t="shared" si="939"/>
        <v>0</v>
      </c>
      <c r="F567" s="248"/>
      <c r="G567" s="249"/>
      <c r="H567" s="172">
        <f t="shared" si="940"/>
        <v>0</v>
      </c>
      <c r="I567" s="248"/>
      <c r="J567" s="250"/>
      <c r="K567" s="174">
        <f t="shared" si="941"/>
        <v>0</v>
      </c>
      <c r="L567" s="248"/>
      <c r="M567" s="250"/>
      <c r="N567" s="251"/>
      <c r="O567" s="248"/>
      <c r="P567" s="251"/>
      <c r="Q567" s="166">
        <f t="shared" si="942"/>
        <v>0</v>
      </c>
      <c r="R567" s="251"/>
      <c r="S567" s="251"/>
      <c r="T567" s="167">
        <f t="shared" si="953"/>
        <v>0</v>
      </c>
      <c r="U567" s="157"/>
      <c r="V567" s="248"/>
      <c r="W567" s="251"/>
      <c r="X567" s="166">
        <f t="shared" si="943"/>
        <v>0</v>
      </c>
      <c r="Y567" s="251"/>
      <c r="Z567" s="251"/>
      <c r="AA567" s="167">
        <f t="shared" si="954"/>
        <v>0</v>
      </c>
      <c r="AB567" s="157"/>
      <c r="AC567" s="248"/>
      <c r="AD567" s="251"/>
      <c r="AE567" s="166">
        <f t="shared" si="944"/>
        <v>0</v>
      </c>
      <c r="AF567" s="251"/>
      <c r="AG567" s="251"/>
      <c r="AH567" s="167">
        <f t="shared" si="955"/>
        <v>0</v>
      </c>
      <c r="AJ567" s="252"/>
      <c r="AK567" s="253"/>
      <c r="AL567" s="254"/>
      <c r="AM567" s="253"/>
      <c r="AN567" s="254"/>
      <c r="AO567" s="253"/>
      <c r="AP567" s="254"/>
      <c r="AQ567" s="253"/>
      <c r="AR567" s="254"/>
      <c r="AS567" s="253"/>
      <c r="AT567" s="254"/>
      <c r="AU567" s="253"/>
      <c r="AV567" s="163">
        <f t="shared" si="945"/>
        <v>0</v>
      </c>
      <c r="AW567" s="168">
        <f t="shared" si="946"/>
        <v>0</v>
      </c>
      <c r="AY567" s="163">
        <f t="shared" si="947"/>
        <v>0</v>
      </c>
      <c r="AZ567" s="163">
        <f t="shared" si="948"/>
        <v>0</v>
      </c>
      <c r="BA567" s="163">
        <f t="shared" si="949"/>
        <v>0</v>
      </c>
      <c r="BB567" s="163">
        <f t="shared" si="950"/>
        <v>0</v>
      </c>
      <c r="BC567" s="163">
        <f t="shared" si="951"/>
        <v>0</v>
      </c>
      <c r="BD567" s="163">
        <f t="shared" si="952"/>
        <v>0</v>
      </c>
    </row>
    <row r="568" spans="2:56" x14ac:dyDescent="0.3">
      <c r="B568" s="169" t="s">
        <v>181</v>
      </c>
      <c r="C568" s="248"/>
      <c r="D568" s="249"/>
      <c r="E568" s="172">
        <f t="shared" si="939"/>
        <v>0</v>
      </c>
      <c r="F568" s="248"/>
      <c r="G568" s="249"/>
      <c r="H568" s="172">
        <f t="shared" si="940"/>
        <v>0</v>
      </c>
      <c r="I568" s="248"/>
      <c r="J568" s="250"/>
      <c r="K568" s="174">
        <f t="shared" si="941"/>
        <v>0</v>
      </c>
      <c r="L568" s="248"/>
      <c r="M568" s="250"/>
      <c r="N568" s="251"/>
      <c r="O568" s="248"/>
      <c r="P568" s="251"/>
      <c r="Q568" s="166">
        <f t="shared" si="942"/>
        <v>0</v>
      </c>
      <c r="R568" s="251"/>
      <c r="S568" s="251"/>
      <c r="T568" s="167">
        <f t="shared" si="953"/>
        <v>0</v>
      </c>
      <c r="U568" s="157"/>
      <c r="V568" s="248"/>
      <c r="W568" s="251"/>
      <c r="X568" s="166">
        <f t="shared" si="943"/>
        <v>0</v>
      </c>
      <c r="Y568" s="251"/>
      <c r="Z568" s="251"/>
      <c r="AA568" s="167">
        <f t="shared" si="954"/>
        <v>0</v>
      </c>
      <c r="AB568" s="157"/>
      <c r="AC568" s="248"/>
      <c r="AD568" s="251"/>
      <c r="AE568" s="166">
        <f t="shared" si="944"/>
        <v>0</v>
      </c>
      <c r="AF568" s="251"/>
      <c r="AG568" s="251"/>
      <c r="AH568" s="167">
        <f t="shared" si="955"/>
        <v>0</v>
      </c>
      <c r="AJ568" s="252"/>
      <c r="AK568" s="253"/>
      <c r="AL568" s="254"/>
      <c r="AM568" s="253"/>
      <c r="AN568" s="254"/>
      <c r="AO568" s="253"/>
      <c r="AP568" s="254"/>
      <c r="AQ568" s="253"/>
      <c r="AR568" s="254"/>
      <c r="AS568" s="253"/>
      <c r="AT568" s="254"/>
      <c r="AU568" s="253"/>
      <c r="AV568" s="163">
        <f t="shared" si="945"/>
        <v>0</v>
      </c>
      <c r="AW568" s="168">
        <f t="shared" si="946"/>
        <v>0</v>
      </c>
      <c r="AY568" s="163">
        <f t="shared" si="947"/>
        <v>0</v>
      </c>
      <c r="AZ568" s="163">
        <f t="shared" si="948"/>
        <v>0</v>
      </c>
      <c r="BA568" s="163">
        <f t="shared" si="949"/>
        <v>0</v>
      </c>
      <c r="BB568" s="163">
        <f t="shared" si="950"/>
        <v>0</v>
      </c>
      <c r="BC568" s="163">
        <f t="shared" si="951"/>
        <v>0</v>
      </c>
      <c r="BD568" s="163">
        <f t="shared" si="952"/>
        <v>0</v>
      </c>
    </row>
    <row r="569" spans="2:56" x14ac:dyDescent="0.3">
      <c r="B569" s="179" t="s">
        <v>182</v>
      </c>
      <c r="C569" s="83">
        <f>SUM(C570)</f>
        <v>0</v>
      </c>
      <c r="D569" s="84">
        <f>SUM(D570)</f>
        <v>0</v>
      </c>
      <c r="E569" s="85">
        <f t="shared" si="939"/>
        <v>0</v>
      </c>
      <c r="F569" s="83">
        <f>SUM(F570)</f>
        <v>0</v>
      </c>
      <c r="G569" s="84">
        <f>SUM(G570)</f>
        <v>0</v>
      </c>
      <c r="H569" s="85">
        <f t="shared" si="940"/>
        <v>0</v>
      </c>
      <c r="I569" s="83">
        <f>SUM(I570)</f>
        <v>0</v>
      </c>
      <c r="J569" s="86">
        <f>SUM(J570)</f>
        <v>0</v>
      </c>
      <c r="K569" s="87">
        <f t="shared" si="941"/>
        <v>0</v>
      </c>
      <c r="L569" s="83">
        <f>SUM(L570)</f>
        <v>0</v>
      </c>
      <c r="M569" s="86">
        <f>SUM(M570)</f>
        <v>2000000</v>
      </c>
      <c r="N569" s="88">
        <f>SUM(N570)</f>
        <v>0</v>
      </c>
      <c r="O569" s="83">
        <f>SUM(O570)</f>
        <v>0</v>
      </c>
      <c r="P569" s="88">
        <f>SUM(P570)</f>
        <v>0</v>
      </c>
      <c r="Q569" s="177">
        <f t="shared" si="942"/>
        <v>0</v>
      </c>
      <c r="R569" s="88">
        <f>SUM(R570)</f>
        <v>0</v>
      </c>
      <c r="S569" s="88">
        <f>SUM(S570)</f>
        <v>0</v>
      </c>
      <c r="T569" s="178">
        <f t="shared" si="953"/>
        <v>0</v>
      </c>
      <c r="U569" s="157"/>
      <c r="V569" s="83">
        <f>SUM(V570)</f>
        <v>0</v>
      </c>
      <c r="W569" s="88">
        <f>SUM(W570)</f>
        <v>0</v>
      </c>
      <c r="X569" s="177">
        <f t="shared" si="943"/>
        <v>0</v>
      </c>
      <c r="Y569" s="88">
        <f>SUM(Y570)</f>
        <v>0</v>
      </c>
      <c r="Z569" s="88">
        <f>SUM(Z570)</f>
        <v>0</v>
      </c>
      <c r="AA569" s="178">
        <f t="shared" si="954"/>
        <v>0</v>
      </c>
      <c r="AB569" s="157"/>
      <c r="AC569" s="83">
        <f>SUM(AC570)</f>
        <v>0</v>
      </c>
      <c r="AD569" s="88">
        <f>SUM(AD570)</f>
        <v>0</v>
      </c>
      <c r="AE569" s="177">
        <f t="shared" si="944"/>
        <v>0</v>
      </c>
      <c r="AF569" s="88">
        <f>SUM(AF570)</f>
        <v>0</v>
      </c>
      <c r="AG569" s="88">
        <f>SUM(AG570)</f>
        <v>0</v>
      </c>
      <c r="AH569" s="178">
        <f t="shared" si="955"/>
        <v>0</v>
      </c>
      <c r="AJ569" s="84">
        <f t="shared" ref="AJ569:AU569" si="959">SUM(AJ570)</f>
        <v>0</v>
      </c>
      <c r="AK569" s="86">
        <f t="shared" si="959"/>
        <v>0</v>
      </c>
      <c r="AL569" s="88">
        <f t="shared" si="959"/>
        <v>0</v>
      </c>
      <c r="AM569" s="86">
        <f t="shared" si="959"/>
        <v>0</v>
      </c>
      <c r="AN569" s="88">
        <f t="shared" si="959"/>
        <v>0</v>
      </c>
      <c r="AO569" s="86">
        <f t="shared" si="959"/>
        <v>0</v>
      </c>
      <c r="AP569" s="88">
        <f t="shared" si="959"/>
        <v>0</v>
      </c>
      <c r="AQ569" s="86">
        <f t="shared" si="959"/>
        <v>0</v>
      </c>
      <c r="AR569" s="88">
        <f t="shared" si="959"/>
        <v>0</v>
      </c>
      <c r="AS569" s="86">
        <f t="shared" si="959"/>
        <v>0</v>
      </c>
      <c r="AT569" s="88">
        <f t="shared" si="959"/>
        <v>0</v>
      </c>
      <c r="AU569" s="86">
        <f t="shared" si="959"/>
        <v>0</v>
      </c>
      <c r="AV569" s="86">
        <f t="shared" si="945"/>
        <v>0</v>
      </c>
      <c r="AW569" s="93">
        <f t="shared" si="946"/>
        <v>0</v>
      </c>
      <c r="AY569" s="86">
        <f t="shared" si="947"/>
        <v>0</v>
      </c>
      <c r="AZ569" s="86">
        <f t="shared" si="948"/>
        <v>0</v>
      </c>
      <c r="BA569" s="86">
        <f t="shared" si="949"/>
        <v>0</v>
      </c>
      <c r="BB569" s="86">
        <f t="shared" si="950"/>
        <v>0</v>
      </c>
      <c r="BC569" s="86">
        <f t="shared" si="951"/>
        <v>0</v>
      </c>
      <c r="BD569" s="86">
        <f t="shared" si="952"/>
        <v>0</v>
      </c>
    </row>
    <row r="570" spans="2:56" x14ac:dyDescent="0.3">
      <c r="B570" s="169" t="s">
        <v>182</v>
      </c>
      <c r="C570" s="248"/>
      <c r="D570" s="249"/>
      <c r="E570" s="172">
        <f t="shared" si="939"/>
        <v>0</v>
      </c>
      <c r="F570" s="248"/>
      <c r="G570" s="249"/>
      <c r="H570" s="172">
        <f t="shared" si="940"/>
        <v>0</v>
      </c>
      <c r="I570" s="248"/>
      <c r="J570" s="250"/>
      <c r="K570" s="174">
        <f t="shared" si="941"/>
        <v>0</v>
      </c>
      <c r="L570" s="248"/>
      <c r="M570" s="250">
        <v>2000000</v>
      </c>
      <c r="N570" s="251"/>
      <c r="O570" s="248"/>
      <c r="P570" s="251"/>
      <c r="Q570" s="166">
        <f t="shared" si="942"/>
        <v>0</v>
      </c>
      <c r="R570" s="251"/>
      <c r="S570" s="251"/>
      <c r="T570" s="167">
        <f t="shared" si="953"/>
        <v>0</v>
      </c>
      <c r="U570" s="157"/>
      <c r="V570" s="248"/>
      <c r="W570" s="251"/>
      <c r="X570" s="166">
        <f t="shared" si="943"/>
        <v>0</v>
      </c>
      <c r="Y570" s="251"/>
      <c r="Z570" s="251"/>
      <c r="AA570" s="167">
        <f t="shared" si="954"/>
        <v>0</v>
      </c>
      <c r="AB570" s="157"/>
      <c r="AC570" s="248"/>
      <c r="AD570" s="251"/>
      <c r="AE570" s="166">
        <f t="shared" si="944"/>
        <v>0</v>
      </c>
      <c r="AF570" s="251"/>
      <c r="AG570" s="251"/>
      <c r="AH570" s="167">
        <f t="shared" si="955"/>
        <v>0</v>
      </c>
      <c r="AJ570" s="252"/>
      <c r="AK570" s="253"/>
      <c r="AL570" s="254"/>
      <c r="AM570" s="253"/>
      <c r="AN570" s="254"/>
      <c r="AO570" s="253"/>
      <c r="AP570" s="254"/>
      <c r="AQ570" s="253"/>
      <c r="AR570" s="254"/>
      <c r="AS570" s="253"/>
      <c r="AT570" s="254"/>
      <c r="AU570" s="253"/>
      <c r="AV570" s="163">
        <f t="shared" si="945"/>
        <v>0</v>
      </c>
      <c r="AW570" s="168">
        <f t="shared" si="946"/>
        <v>0</v>
      </c>
      <c r="AY570" s="163">
        <f t="shared" si="947"/>
        <v>0</v>
      </c>
      <c r="AZ570" s="163">
        <f t="shared" si="948"/>
        <v>0</v>
      </c>
      <c r="BA570" s="163">
        <f t="shared" si="949"/>
        <v>0</v>
      </c>
      <c r="BB570" s="163">
        <f t="shared" si="950"/>
        <v>0</v>
      </c>
      <c r="BC570" s="163">
        <f t="shared" si="951"/>
        <v>0</v>
      </c>
      <c r="BD570" s="163">
        <f t="shared" si="952"/>
        <v>0</v>
      </c>
    </row>
    <row r="571" spans="2:56" x14ac:dyDescent="0.3">
      <c r="B571" s="179" t="s">
        <v>183</v>
      </c>
      <c r="C571" s="83">
        <f>SUM(C572)</f>
        <v>0</v>
      </c>
      <c r="D571" s="84">
        <f>SUM(D572)</f>
        <v>0</v>
      </c>
      <c r="E571" s="85">
        <f t="shared" si="939"/>
        <v>0</v>
      </c>
      <c r="F571" s="83">
        <f>SUM(F572)</f>
        <v>0</v>
      </c>
      <c r="G571" s="84">
        <f>SUM(G572)</f>
        <v>0</v>
      </c>
      <c r="H571" s="85">
        <f t="shared" si="940"/>
        <v>0</v>
      </c>
      <c r="I571" s="83">
        <f>SUM(I572)</f>
        <v>0</v>
      </c>
      <c r="J571" s="86">
        <f>SUM(J572)</f>
        <v>0</v>
      </c>
      <c r="K571" s="87">
        <f t="shared" si="941"/>
        <v>0</v>
      </c>
      <c r="L571" s="83">
        <f>SUM(L572)</f>
        <v>0</v>
      </c>
      <c r="M571" s="86">
        <f>SUM(M572)</f>
        <v>320000</v>
      </c>
      <c r="N571" s="88">
        <f>SUM(N572)</f>
        <v>0</v>
      </c>
      <c r="O571" s="83">
        <f>SUM(O572)</f>
        <v>0</v>
      </c>
      <c r="P571" s="88">
        <f>SUM(P572)</f>
        <v>0</v>
      </c>
      <c r="Q571" s="177">
        <f t="shared" si="942"/>
        <v>0</v>
      </c>
      <c r="R571" s="88">
        <f>SUM(R572)</f>
        <v>0</v>
      </c>
      <c r="S571" s="88">
        <f>SUM(S572)</f>
        <v>0</v>
      </c>
      <c r="T571" s="178">
        <f t="shared" si="953"/>
        <v>0</v>
      </c>
      <c r="U571" s="157"/>
      <c r="V571" s="83">
        <f>SUM(V572)</f>
        <v>0</v>
      </c>
      <c r="W571" s="88">
        <f>SUM(W572)</f>
        <v>0</v>
      </c>
      <c r="X571" s="177">
        <f t="shared" si="943"/>
        <v>0</v>
      </c>
      <c r="Y571" s="88">
        <f>SUM(Y572)</f>
        <v>0</v>
      </c>
      <c r="Z571" s="88">
        <f>SUM(Z572)</f>
        <v>0</v>
      </c>
      <c r="AA571" s="178">
        <f t="shared" si="954"/>
        <v>0</v>
      </c>
      <c r="AB571" s="157"/>
      <c r="AC571" s="83">
        <f>SUM(AC572)</f>
        <v>0</v>
      </c>
      <c r="AD571" s="88">
        <f>SUM(AD572)</f>
        <v>0</v>
      </c>
      <c r="AE571" s="177">
        <f t="shared" si="944"/>
        <v>0</v>
      </c>
      <c r="AF571" s="88">
        <f>SUM(AF572)</f>
        <v>0</v>
      </c>
      <c r="AG571" s="88">
        <f>SUM(AG572)</f>
        <v>0</v>
      </c>
      <c r="AH571" s="178">
        <f t="shared" si="955"/>
        <v>0</v>
      </c>
      <c r="AJ571" s="84">
        <f t="shared" ref="AJ571:AU571" si="960">SUM(AJ572)</f>
        <v>0</v>
      </c>
      <c r="AK571" s="86">
        <f t="shared" si="960"/>
        <v>0</v>
      </c>
      <c r="AL571" s="88">
        <f t="shared" si="960"/>
        <v>0</v>
      </c>
      <c r="AM571" s="86">
        <f t="shared" si="960"/>
        <v>0</v>
      </c>
      <c r="AN571" s="88">
        <f t="shared" si="960"/>
        <v>0</v>
      </c>
      <c r="AO571" s="86">
        <f t="shared" si="960"/>
        <v>0</v>
      </c>
      <c r="AP571" s="88">
        <f t="shared" si="960"/>
        <v>0</v>
      </c>
      <c r="AQ571" s="86">
        <f t="shared" si="960"/>
        <v>0</v>
      </c>
      <c r="AR571" s="88">
        <f t="shared" si="960"/>
        <v>0</v>
      </c>
      <c r="AS571" s="86">
        <f t="shared" si="960"/>
        <v>0</v>
      </c>
      <c r="AT571" s="88">
        <f t="shared" si="960"/>
        <v>0</v>
      </c>
      <c r="AU571" s="86">
        <f t="shared" si="960"/>
        <v>0</v>
      </c>
      <c r="AV571" s="86">
        <f t="shared" si="945"/>
        <v>0</v>
      </c>
      <c r="AW571" s="93">
        <f t="shared" si="946"/>
        <v>0</v>
      </c>
      <c r="AY571" s="86">
        <f t="shared" si="947"/>
        <v>0</v>
      </c>
      <c r="AZ571" s="86">
        <f t="shared" si="948"/>
        <v>0</v>
      </c>
      <c r="BA571" s="86">
        <f t="shared" si="949"/>
        <v>0</v>
      </c>
      <c r="BB571" s="86">
        <f t="shared" si="950"/>
        <v>0</v>
      </c>
      <c r="BC571" s="86">
        <f t="shared" si="951"/>
        <v>0</v>
      </c>
      <c r="BD571" s="86">
        <f t="shared" si="952"/>
        <v>0</v>
      </c>
    </row>
    <row r="572" spans="2:56" x14ac:dyDescent="0.3">
      <c r="B572" s="169" t="s">
        <v>184</v>
      </c>
      <c r="C572" s="248"/>
      <c r="D572" s="249"/>
      <c r="E572" s="172">
        <f t="shared" si="939"/>
        <v>0</v>
      </c>
      <c r="F572" s="248"/>
      <c r="G572" s="249"/>
      <c r="H572" s="172">
        <f t="shared" si="940"/>
        <v>0</v>
      </c>
      <c r="I572" s="248"/>
      <c r="J572" s="250"/>
      <c r="K572" s="174">
        <f t="shared" si="941"/>
        <v>0</v>
      </c>
      <c r="L572" s="248"/>
      <c r="M572" s="250">
        <v>320000</v>
      </c>
      <c r="N572" s="251"/>
      <c r="O572" s="248"/>
      <c r="P572" s="251"/>
      <c r="Q572" s="166">
        <f t="shared" si="942"/>
        <v>0</v>
      </c>
      <c r="R572" s="251"/>
      <c r="S572" s="251"/>
      <c r="T572" s="167">
        <f t="shared" si="953"/>
        <v>0</v>
      </c>
      <c r="U572" s="157"/>
      <c r="V572" s="248"/>
      <c r="W572" s="251"/>
      <c r="X572" s="166">
        <f t="shared" si="943"/>
        <v>0</v>
      </c>
      <c r="Y572" s="251"/>
      <c r="Z572" s="251"/>
      <c r="AA572" s="167">
        <f t="shared" si="954"/>
        <v>0</v>
      </c>
      <c r="AB572" s="157"/>
      <c r="AC572" s="248"/>
      <c r="AD572" s="251"/>
      <c r="AE572" s="166">
        <f t="shared" si="944"/>
        <v>0</v>
      </c>
      <c r="AF572" s="251"/>
      <c r="AG572" s="251"/>
      <c r="AH572" s="167">
        <f t="shared" si="955"/>
        <v>0</v>
      </c>
      <c r="AJ572" s="252"/>
      <c r="AK572" s="253"/>
      <c r="AL572" s="254"/>
      <c r="AM572" s="253"/>
      <c r="AN572" s="254"/>
      <c r="AO572" s="253"/>
      <c r="AP572" s="254"/>
      <c r="AQ572" s="253"/>
      <c r="AR572" s="254"/>
      <c r="AS572" s="253"/>
      <c r="AT572" s="254"/>
      <c r="AU572" s="253"/>
      <c r="AV572" s="163">
        <f t="shared" si="945"/>
        <v>0</v>
      </c>
      <c r="AW572" s="168">
        <f t="shared" si="946"/>
        <v>0</v>
      </c>
      <c r="AY572" s="163">
        <f t="shared" si="947"/>
        <v>0</v>
      </c>
      <c r="AZ572" s="163">
        <f t="shared" si="948"/>
        <v>0</v>
      </c>
      <c r="BA572" s="163">
        <f t="shared" si="949"/>
        <v>0</v>
      </c>
      <c r="BB572" s="163">
        <f t="shared" si="950"/>
        <v>0</v>
      </c>
      <c r="BC572" s="163">
        <f t="shared" si="951"/>
        <v>0</v>
      </c>
      <c r="BD572" s="163">
        <f t="shared" si="952"/>
        <v>0</v>
      </c>
    </row>
    <row r="573" spans="2:56" x14ac:dyDescent="0.3">
      <c r="B573" s="176" t="s">
        <v>185</v>
      </c>
      <c r="C573" s="83">
        <f>SUM(C574:C575)</f>
        <v>0</v>
      </c>
      <c r="D573" s="84">
        <f>SUM(D574:D575)</f>
        <v>0</v>
      </c>
      <c r="E573" s="85">
        <f t="shared" si="939"/>
        <v>0</v>
      </c>
      <c r="F573" s="83">
        <f>SUM(F574:F575)</f>
        <v>0</v>
      </c>
      <c r="G573" s="84">
        <f>SUM(G574:G575)</f>
        <v>0</v>
      </c>
      <c r="H573" s="85">
        <f t="shared" si="940"/>
        <v>0</v>
      </c>
      <c r="I573" s="83">
        <f>SUM(I574:I575)</f>
        <v>0</v>
      </c>
      <c r="J573" s="86">
        <f>SUM(J574:J575)</f>
        <v>0</v>
      </c>
      <c r="K573" s="87">
        <f t="shared" si="941"/>
        <v>0</v>
      </c>
      <c r="L573" s="83">
        <f>SUM(L574:L575)</f>
        <v>0</v>
      </c>
      <c r="M573" s="86">
        <f>SUM(M574:M575)</f>
        <v>0</v>
      </c>
      <c r="N573" s="88">
        <f>SUM(N574:N575)</f>
        <v>0</v>
      </c>
      <c r="O573" s="83">
        <f>SUM(O574:O575)</f>
        <v>0</v>
      </c>
      <c r="P573" s="88">
        <f>SUM(P574:P575)</f>
        <v>0</v>
      </c>
      <c r="Q573" s="177">
        <f t="shared" si="942"/>
        <v>0</v>
      </c>
      <c r="R573" s="88">
        <f>SUM(R574:R575)</f>
        <v>0</v>
      </c>
      <c r="S573" s="88">
        <f>SUM(S574:S575)</f>
        <v>0</v>
      </c>
      <c r="T573" s="178">
        <f t="shared" si="953"/>
        <v>0</v>
      </c>
      <c r="U573" s="157"/>
      <c r="V573" s="83">
        <f>SUM(V574:V575)</f>
        <v>0</v>
      </c>
      <c r="W573" s="88">
        <f>SUM(W574:W575)</f>
        <v>0</v>
      </c>
      <c r="X573" s="177">
        <f t="shared" si="943"/>
        <v>0</v>
      </c>
      <c r="Y573" s="88">
        <f>SUM(Y574:Y575)</f>
        <v>0</v>
      </c>
      <c r="Z573" s="88">
        <f>SUM(Z574:Z575)</f>
        <v>0</v>
      </c>
      <c r="AA573" s="178">
        <f t="shared" si="954"/>
        <v>0</v>
      </c>
      <c r="AB573" s="157"/>
      <c r="AC573" s="83">
        <f>SUM(AC574:AC575)</f>
        <v>0</v>
      </c>
      <c r="AD573" s="88">
        <f>SUM(AD574:AD575)</f>
        <v>0</v>
      </c>
      <c r="AE573" s="177">
        <f t="shared" si="944"/>
        <v>0</v>
      </c>
      <c r="AF573" s="88">
        <f>SUM(AF574:AF575)</f>
        <v>0</v>
      </c>
      <c r="AG573" s="88">
        <f>SUM(AG574:AG575)</f>
        <v>0</v>
      </c>
      <c r="AH573" s="178">
        <f t="shared" si="955"/>
        <v>0</v>
      </c>
      <c r="AJ573" s="84">
        <f t="shared" ref="AJ573:AU573" si="961">SUM(AJ574:AJ575)</f>
        <v>0</v>
      </c>
      <c r="AK573" s="86">
        <f t="shared" si="961"/>
        <v>0</v>
      </c>
      <c r="AL573" s="88">
        <f t="shared" si="961"/>
        <v>0</v>
      </c>
      <c r="AM573" s="86">
        <f t="shared" si="961"/>
        <v>0</v>
      </c>
      <c r="AN573" s="88">
        <f t="shared" si="961"/>
        <v>0</v>
      </c>
      <c r="AO573" s="86">
        <f t="shared" si="961"/>
        <v>0</v>
      </c>
      <c r="AP573" s="88">
        <f t="shared" si="961"/>
        <v>0</v>
      </c>
      <c r="AQ573" s="86">
        <f t="shared" si="961"/>
        <v>0</v>
      </c>
      <c r="AR573" s="88">
        <f t="shared" si="961"/>
        <v>0</v>
      </c>
      <c r="AS573" s="86">
        <f t="shared" si="961"/>
        <v>0</v>
      </c>
      <c r="AT573" s="88">
        <f t="shared" si="961"/>
        <v>0</v>
      </c>
      <c r="AU573" s="86">
        <f t="shared" si="961"/>
        <v>0</v>
      </c>
      <c r="AV573" s="86">
        <f t="shared" si="945"/>
        <v>0</v>
      </c>
      <c r="AW573" s="93">
        <f t="shared" si="946"/>
        <v>0</v>
      </c>
      <c r="AY573" s="86">
        <f t="shared" si="947"/>
        <v>0</v>
      </c>
      <c r="AZ573" s="86">
        <f t="shared" si="948"/>
        <v>0</v>
      </c>
      <c r="BA573" s="86">
        <f t="shared" si="949"/>
        <v>0</v>
      </c>
      <c r="BB573" s="86">
        <f t="shared" si="950"/>
        <v>0</v>
      </c>
      <c r="BC573" s="86">
        <f t="shared" si="951"/>
        <v>0</v>
      </c>
      <c r="BD573" s="86">
        <f t="shared" si="952"/>
        <v>0</v>
      </c>
    </row>
    <row r="574" spans="2:56" x14ac:dyDescent="0.3">
      <c r="B574" s="186" t="s">
        <v>186</v>
      </c>
      <c r="C574" s="255"/>
      <c r="D574" s="256"/>
      <c r="E574" s="182">
        <f t="shared" si="939"/>
        <v>0</v>
      </c>
      <c r="F574" s="255"/>
      <c r="G574" s="256"/>
      <c r="H574" s="182">
        <f t="shared" si="940"/>
        <v>0</v>
      </c>
      <c r="I574" s="255"/>
      <c r="J574" s="257"/>
      <c r="K574" s="184">
        <f t="shared" si="941"/>
        <v>0</v>
      </c>
      <c r="L574" s="255"/>
      <c r="M574" s="257"/>
      <c r="N574" s="258"/>
      <c r="O574" s="255"/>
      <c r="P574" s="258"/>
      <c r="Q574" s="177">
        <f t="shared" si="942"/>
        <v>0</v>
      </c>
      <c r="R574" s="258"/>
      <c r="S574" s="258"/>
      <c r="T574" s="178">
        <f t="shared" si="953"/>
        <v>0</v>
      </c>
      <c r="U574" s="157"/>
      <c r="V574" s="255"/>
      <c r="W574" s="258"/>
      <c r="X574" s="177">
        <f t="shared" si="943"/>
        <v>0</v>
      </c>
      <c r="Y574" s="258"/>
      <c r="Z574" s="258"/>
      <c r="AA574" s="178">
        <f t="shared" si="954"/>
        <v>0</v>
      </c>
      <c r="AB574" s="157"/>
      <c r="AC574" s="255"/>
      <c r="AD574" s="258"/>
      <c r="AE574" s="177">
        <f t="shared" si="944"/>
        <v>0</v>
      </c>
      <c r="AF574" s="258"/>
      <c r="AG574" s="258"/>
      <c r="AH574" s="178">
        <f t="shared" si="955"/>
        <v>0</v>
      </c>
      <c r="AJ574" s="252"/>
      <c r="AK574" s="253"/>
      <c r="AL574" s="254"/>
      <c r="AM574" s="253"/>
      <c r="AN574" s="254"/>
      <c r="AO574" s="253"/>
      <c r="AP574" s="254"/>
      <c r="AQ574" s="253"/>
      <c r="AR574" s="254"/>
      <c r="AS574" s="253"/>
      <c r="AT574" s="254"/>
      <c r="AU574" s="253"/>
      <c r="AV574" s="163">
        <f t="shared" si="945"/>
        <v>0</v>
      </c>
      <c r="AW574" s="93">
        <f t="shared" si="946"/>
        <v>0</v>
      </c>
      <c r="AY574" s="163">
        <f t="shared" si="947"/>
        <v>0</v>
      </c>
      <c r="AZ574" s="163">
        <f t="shared" si="948"/>
        <v>0</v>
      </c>
      <c r="BA574" s="163">
        <f t="shared" si="949"/>
        <v>0</v>
      </c>
      <c r="BB574" s="163">
        <f t="shared" si="950"/>
        <v>0</v>
      </c>
      <c r="BC574" s="163">
        <f t="shared" si="951"/>
        <v>0</v>
      </c>
      <c r="BD574" s="163">
        <f t="shared" si="952"/>
        <v>0</v>
      </c>
    </row>
    <row r="575" spans="2:56" x14ac:dyDescent="0.3">
      <c r="B575" s="186" t="s">
        <v>187</v>
      </c>
      <c r="C575" s="255"/>
      <c r="D575" s="256"/>
      <c r="E575" s="182">
        <f t="shared" si="939"/>
        <v>0</v>
      </c>
      <c r="F575" s="255"/>
      <c r="G575" s="256"/>
      <c r="H575" s="182">
        <f t="shared" si="940"/>
        <v>0</v>
      </c>
      <c r="I575" s="255"/>
      <c r="J575" s="257"/>
      <c r="K575" s="184">
        <f t="shared" si="941"/>
        <v>0</v>
      </c>
      <c r="L575" s="255"/>
      <c r="M575" s="257"/>
      <c r="N575" s="258"/>
      <c r="O575" s="255"/>
      <c r="P575" s="258"/>
      <c r="Q575" s="177">
        <f t="shared" si="942"/>
        <v>0</v>
      </c>
      <c r="R575" s="258"/>
      <c r="S575" s="258"/>
      <c r="T575" s="178">
        <f t="shared" si="953"/>
        <v>0</v>
      </c>
      <c r="U575" s="157"/>
      <c r="V575" s="255"/>
      <c r="W575" s="258"/>
      <c r="X575" s="177">
        <f t="shared" si="943"/>
        <v>0</v>
      </c>
      <c r="Y575" s="258"/>
      <c r="Z575" s="258"/>
      <c r="AA575" s="178">
        <f t="shared" si="954"/>
        <v>0</v>
      </c>
      <c r="AB575" s="157"/>
      <c r="AC575" s="255"/>
      <c r="AD575" s="258"/>
      <c r="AE575" s="177">
        <f t="shared" si="944"/>
        <v>0</v>
      </c>
      <c r="AF575" s="258"/>
      <c r="AG575" s="258"/>
      <c r="AH575" s="178">
        <f t="shared" si="955"/>
        <v>0</v>
      </c>
      <c r="AJ575" s="252"/>
      <c r="AK575" s="253"/>
      <c r="AL575" s="254"/>
      <c r="AM575" s="253"/>
      <c r="AN575" s="254"/>
      <c r="AO575" s="253"/>
      <c r="AP575" s="254"/>
      <c r="AQ575" s="253"/>
      <c r="AR575" s="254"/>
      <c r="AS575" s="253"/>
      <c r="AT575" s="254"/>
      <c r="AU575" s="253"/>
      <c r="AV575" s="163">
        <f t="shared" si="945"/>
        <v>0</v>
      </c>
      <c r="AW575" s="93">
        <f t="shared" si="946"/>
        <v>0</v>
      </c>
      <c r="AY575" s="163">
        <f t="shared" si="947"/>
        <v>0</v>
      </c>
      <c r="AZ575" s="163">
        <f t="shared" si="948"/>
        <v>0</v>
      </c>
      <c r="BA575" s="163">
        <f t="shared" si="949"/>
        <v>0</v>
      </c>
      <c r="BB575" s="163">
        <f t="shared" si="950"/>
        <v>0</v>
      </c>
      <c r="BC575" s="163">
        <f t="shared" si="951"/>
        <v>0</v>
      </c>
      <c r="BD575" s="163">
        <f t="shared" si="952"/>
        <v>0</v>
      </c>
    </row>
    <row r="576" spans="2:56" s="124" customFormat="1" x14ac:dyDescent="0.3">
      <c r="B576" s="187" t="s">
        <v>188</v>
      </c>
      <c r="C576" s="188">
        <f>SUM(C577,C582,C585,C586,C587,C590,C591)</f>
        <v>0</v>
      </c>
      <c r="D576" s="189">
        <f>SUM(D577,D582,D585,D586,D587,D590,D591)</f>
        <v>0</v>
      </c>
      <c r="E576" s="190">
        <f t="shared" si="939"/>
        <v>0</v>
      </c>
      <c r="F576" s="188">
        <f>SUM(F577,F582,F585,F586,F587,F590,F591)</f>
        <v>0</v>
      </c>
      <c r="G576" s="189">
        <f>SUM(G577,G582,G585,G586,G587,G590,G591)</f>
        <v>0</v>
      </c>
      <c r="H576" s="190">
        <f t="shared" si="940"/>
        <v>0</v>
      </c>
      <c r="I576" s="188">
        <f>SUM(I577,I582,I585,I586,I587,I590,I591)</f>
        <v>0</v>
      </c>
      <c r="J576" s="191">
        <f>SUM(J577,J582,J585,J586,J587,J590,J591)</f>
        <v>0</v>
      </c>
      <c r="K576" s="192">
        <f t="shared" si="941"/>
        <v>0</v>
      </c>
      <c r="L576" s="188">
        <f>SUM(L577,L582,L585,L586,L587,L590,L591)</f>
        <v>0</v>
      </c>
      <c r="M576" s="191">
        <f>SUM(M577,M582,M585,M586,M587,M590,M591)</f>
        <v>0</v>
      </c>
      <c r="N576" s="193">
        <f>SUM(N577,N582,N585,N586,N587,N590,N591)</f>
        <v>0</v>
      </c>
      <c r="O576" s="188">
        <f>SUM(O577,O582,O585,O586,O587,O590,O591)</f>
        <v>0</v>
      </c>
      <c r="P576" s="193">
        <f>SUM(P577,P582,P585,P586,P587,P590,P591)</f>
        <v>0</v>
      </c>
      <c r="Q576" s="194">
        <f t="shared" si="942"/>
        <v>0</v>
      </c>
      <c r="R576" s="195">
        <f>SUM(R577,R582,R585,R586,R587,R590,R591)</f>
        <v>0</v>
      </c>
      <c r="S576" s="195">
        <f>SUM(S577,S582,S585,S586,S587,S590,S591)</f>
        <v>0</v>
      </c>
      <c r="T576" s="196">
        <f t="shared" si="953"/>
        <v>0</v>
      </c>
      <c r="U576" s="121"/>
      <c r="V576" s="188">
        <f>SUM(V577,V582,V585,V586,V587,V590,V591)</f>
        <v>0</v>
      </c>
      <c r="W576" s="193">
        <f>SUM(W577,W582,W585,W586,W587,W590,W591)</f>
        <v>0</v>
      </c>
      <c r="X576" s="194">
        <f t="shared" si="943"/>
        <v>0</v>
      </c>
      <c r="Y576" s="195">
        <f>SUM(Y577,Y582,Y585,Y586,Y587,Y590,Y591)</f>
        <v>0</v>
      </c>
      <c r="Z576" s="195">
        <f>SUM(Z577,Z582,Z585,Z586,Z587,Z590,Z591)</f>
        <v>0</v>
      </c>
      <c r="AA576" s="196">
        <f t="shared" si="954"/>
        <v>0</v>
      </c>
      <c r="AB576" s="121"/>
      <c r="AC576" s="188">
        <f>SUM(AC577,AC582,AC585,AC586,AC587,AC590,AC591)</f>
        <v>0</v>
      </c>
      <c r="AD576" s="193">
        <f>SUM(AD577,AD582,AD585,AD586,AD587,AD590,AD591)</f>
        <v>0</v>
      </c>
      <c r="AE576" s="194">
        <f t="shared" si="944"/>
        <v>0</v>
      </c>
      <c r="AF576" s="195">
        <f>SUM(AF577,AF582,AF585,AF586,AF587,AF590,AF591)</f>
        <v>0</v>
      </c>
      <c r="AG576" s="195">
        <f>SUM(AG577,AG582,AG585,AG586,AG587,AG590,AG591)</f>
        <v>0</v>
      </c>
      <c r="AH576" s="196">
        <f t="shared" si="955"/>
        <v>0</v>
      </c>
      <c r="AJ576" s="189">
        <f t="shared" ref="AJ576:AU576" si="962">SUM(AJ577,AJ582,AJ585,AJ586,AJ587,AJ590,AJ591)</f>
        <v>0</v>
      </c>
      <c r="AK576" s="191">
        <f t="shared" si="962"/>
        <v>0</v>
      </c>
      <c r="AL576" s="193">
        <f t="shared" si="962"/>
        <v>0</v>
      </c>
      <c r="AM576" s="191">
        <f t="shared" si="962"/>
        <v>0</v>
      </c>
      <c r="AN576" s="193">
        <f t="shared" si="962"/>
        <v>0</v>
      </c>
      <c r="AO576" s="191">
        <f t="shared" si="962"/>
        <v>0</v>
      </c>
      <c r="AP576" s="193">
        <f t="shared" si="962"/>
        <v>0</v>
      </c>
      <c r="AQ576" s="191">
        <f t="shared" si="962"/>
        <v>0</v>
      </c>
      <c r="AR576" s="193">
        <f t="shared" si="962"/>
        <v>0</v>
      </c>
      <c r="AS576" s="191">
        <f t="shared" si="962"/>
        <v>0</v>
      </c>
      <c r="AT576" s="193">
        <f t="shared" si="962"/>
        <v>0</v>
      </c>
      <c r="AU576" s="191">
        <f t="shared" si="962"/>
        <v>0</v>
      </c>
      <c r="AV576" s="191">
        <f t="shared" si="945"/>
        <v>0</v>
      </c>
      <c r="AW576" s="197">
        <f t="shared" si="946"/>
        <v>0</v>
      </c>
      <c r="AX576" s="198"/>
      <c r="AY576" s="191">
        <f t="shared" si="947"/>
        <v>0</v>
      </c>
      <c r="AZ576" s="191">
        <f t="shared" si="948"/>
        <v>0</v>
      </c>
      <c r="BA576" s="191">
        <f t="shared" si="949"/>
        <v>0</v>
      </c>
      <c r="BB576" s="191">
        <f t="shared" si="950"/>
        <v>0</v>
      </c>
      <c r="BC576" s="191">
        <f t="shared" si="951"/>
        <v>0</v>
      </c>
      <c r="BD576" s="191">
        <f t="shared" si="952"/>
        <v>0</v>
      </c>
    </row>
    <row r="577" spans="2:56" x14ac:dyDescent="0.3">
      <c r="B577" s="176" t="s">
        <v>189</v>
      </c>
      <c r="C577" s="83">
        <f>SUM(C578,C580)</f>
        <v>0</v>
      </c>
      <c r="D577" s="84">
        <f>SUM(D578,D580)</f>
        <v>0</v>
      </c>
      <c r="E577" s="85">
        <f t="shared" si="939"/>
        <v>0</v>
      </c>
      <c r="F577" s="83">
        <f>SUM(F578,F580)</f>
        <v>0</v>
      </c>
      <c r="G577" s="84">
        <f>SUM(G578,G580)</f>
        <v>0</v>
      </c>
      <c r="H577" s="85">
        <f t="shared" si="940"/>
        <v>0</v>
      </c>
      <c r="I577" s="83">
        <f>SUM(I578,I580)</f>
        <v>0</v>
      </c>
      <c r="J577" s="86">
        <f>SUM(J578,J580)</f>
        <v>0</v>
      </c>
      <c r="K577" s="87">
        <f t="shared" si="941"/>
        <v>0</v>
      </c>
      <c r="L577" s="83">
        <f>SUM(L578,L580)</f>
        <v>0</v>
      </c>
      <c r="M577" s="86">
        <f>SUM(M578,M580)</f>
        <v>0</v>
      </c>
      <c r="N577" s="88">
        <f>SUM(N578,N580)</f>
        <v>0</v>
      </c>
      <c r="O577" s="83">
        <f>SUM(O578,O580)</f>
        <v>0</v>
      </c>
      <c r="P577" s="88">
        <f>SUM(P578,P580)</f>
        <v>0</v>
      </c>
      <c r="Q577" s="199">
        <f t="shared" si="942"/>
        <v>0</v>
      </c>
      <c r="R577" s="89">
        <f>SUM(R578,R580)</f>
        <v>0</v>
      </c>
      <c r="S577" s="89">
        <f>SUM(S578,S580)</f>
        <v>0</v>
      </c>
      <c r="T577" s="200">
        <f t="shared" si="953"/>
        <v>0</v>
      </c>
      <c r="U577" s="91"/>
      <c r="V577" s="83">
        <f>SUM(V578,V580)</f>
        <v>0</v>
      </c>
      <c r="W577" s="88">
        <f>SUM(W578,W580)</f>
        <v>0</v>
      </c>
      <c r="X577" s="199">
        <f t="shared" si="943"/>
        <v>0</v>
      </c>
      <c r="Y577" s="89">
        <f>SUM(Y578,Y580)</f>
        <v>0</v>
      </c>
      <c r="Z577" s="89">
        <f>SUM(Z578,Z580)</f>
        <v>0</v>
      </c>
      <c r="AA577" s="200">
        <f t="shared" si="954"/>
        <v>0</v>
      </c>
      <c r="AB577" s="91"/>
      <c r="AC577" s="83">
        <f>SUM(AC578,AC580)</f>
        <v>0</v>
      </c>
      <c r="AD577" s="88">
        <f>SUM(AD578,AD580)</f>
        <v>0</v>
      </c>
      <c r="AE577" s="199">
        <f t="shared" si="944"/>
        <v>0</v>
      </c>
      <c r="AF577" s="89">
        <f>SUM(AF578,AF580)</f>
        <v>0</v>
      </c>
      <c r="AG577" s="89">
        <f>SUM(AG578,AG580)</f>
        <v>0</v>
      </c>
      <c r="AH577" s="200">
        <f t="shared" si="955"/>
        <v>0</v>
      </c>
      <c r="AJ577" s="84">
        <f t="shared" ref="AJ577:AU577" si="963">SUM(AJ578,AJ580)</f>
        <v>0</v>
      </c>
      <c r="AK577" s="86">
        <f t="shared" si="963"/>
        <v>0</v>
      </c>
      <c r="AL577" s="88">
        <f t="shared" si="963"/>
        <v>0</v>
      </c>
      <c r="AM577" s="86">
        <f t="shared" si="963"/>
        <v>0</v>
      </c>
      <c r="AN577" s="88">
        <f t="shared" si="963"/>
        <v>0</v>
      </c>
      <c r="AO577" s="86">
        <f t="shared" si="963"/>
        <v>0</v>
      </c>
      <c r="AP577" s="88">
        <f t="shared" si="963"/>
        <v>0</v>
      </c>
      <c r="AQ577" s="86">
        <f t="shared" si="963"/>
        <v>0</v>
      </c>
      <c r="AR577" s="88">
        <f t="shared" si="963"/>
        <v>0</v>
      </c>
      <c r="AS577" s="86">
        <f t="shared" si="963"/>
        <v>0</v>
      </c>
      <c r="AT577" s="88">
        <f t="shared" si="963"/>
        <v>0</v>
      </c>
      <c r="AU577" s="86">
        <f t="shared" si="963"/>
        <v>0</v>
      </c>
      <c r="AV577" s="86">
        <f t="shared" si="945"/>
        <v>0</v>
      </c>
      <c r="AW577" s="93">
        <f t="shared" si="946"/>
        <v>0</v>
      </c>
      <c r="AY577" s="86">
        <f t="shared" si="947"/>
        <v>0</v>
      </c>
      <c r="AZ577" s="86">
        <f t="shared" si="948"/>
        <v>0</v>
      </c>
      <c r="BA577" s="86">
        <f t="shared" si="949"/>
        <v>0</v>
      </c>
      <c r="BB577" s="86">
        <f t="shared" si="950"/>
        <v>0</v>
      </c>
      <c r="BC577" s="86">
        <f t="shared" si="951"/>
        <v>0</v>
      </c>
      <c r="BD577" s="86">
        <f t="shared" si="952"/>
        <v>0</v>
      </c>
    </row>
    <row r="578" spans="2:56" x14ac:dyDescent="0.3">
      <c r="B578" s="179" t="s">
        <v>190</v>
      </c>
      <c r="C578" s="83">
        <f>SUM(C579)</f>
        <v>0</v>
      </c>
      <c r="D578" s="84">
        <f>SUM(D579)</f>
        <v>0</v>
      </c>
      <c r="E578" s="85">
        <f t="shared" si="939"/>
        <v>0</v>
      </c>
      <c r="F578" s="83">
        <f>SUM(F579)</f>
        <v>0</v>
      </c>
      <c r="G578" s="84">
        <f>SUM(G579)</f>
        <v>0</v>
      </c>
      <c r="H578" s="85">
        <f t="shared" si="940"/>
        <v>0</v>
      </c>
      <c r="I578" s="83">
        <f>SUM(I579)</f>
        <v>0</v>
      </c>
      <c r="J578" s="86">
        <f>SUM(J579)</f>
        <v>0</v>
      </c>
      <c r="K578" s="87">
        <f t="shared" si="941"/>
        <v>0</v>
      </c>
      <c r="L578" s="83">
        <f>SUM(L579)</f>
        <v>0</v>
      </c>
      <c r="M578" s="86">
        <f>SUM(M579)</f>
        <v>0</v>
      </c>
      <c r="N578" s="88">
        <f>SUM(N579)</f>
        <v>0</v>
      </c>
      <c r="O578" s="83">
        <f>SUM(O579)</f>
        <v>0</v>
      </c>
      <c r="P578" s="88">
        <f>SUM(P579)</f>
        <v>0</v>
      </c>
      <c r="Q578" s="199">
        <f t="shared" si="942"/>
        <v>0</v>
      </c>
      <c r="R578" s="89">
        <f>SUM(R579)</f>
        <v>0</v>
      </c>
      <c r="S578" s="89">
        <f>SUM(S579)</f>
        <v>0</v>
      </c>
      <c r="T578" s="200">
        <f t="shared" si="953"/>
        <v>0</v>
      </c>
      <c r="U578" s="91"/>
      <c r="V578" s="83">
        <f>SUM(V579)</f>
        <v>0</v>
      </c>
      <c r="W578" s="88">
        <f>SUM(W579)</f>
        <v>0</v>
      </c>
      <c r="X578" s="199">
        <f t="shared" si="943"/>
        <v>0</v>
      </c>
      <c r="Y578" s="89">
        <f>SUM(Y579)</f>
        <v>0</v>
      </c>
      <c r="Z578" s="89">
        <f>SUM(Z579)</f>
        <v>0</v>
      </c>
      <c r="AA578" s="200">
        <f t="shared" si="954"/>
        <v>0</v>
      </c>
      <c r="AB578" s="91"/>
      <c r="AC578" s="83">
        <f>SUM(AC579)</f>
        <v>0</v>
      </c>
      <c r="AD578" s="88">
        <f>SUM(AD579)</f>
        <v>0</v>
      </c>
      <c r="AE578" s="199">
        <f t="shared" si="944"/>
        <v>0</v>
      </c>
      <c r="AF578" s="89">
        <f>SUM(AF579)</f>
        <v>0</v>
      </c>
      <c r="AG578" s="89">
        <f>SUM(AG579)</f>
        <v>0</v>
      </c>
      <c r="AH578" s="200">
        <f t="shared" si="955"/>
        <v>0</v>
      </c>
      <c r="AJ578" s="84">
        <f t="shared" ref="AJ578:AU578" si="964">SUM(AJ579)</f>
        <v>0</v>
      </c>
      <c r="AK578" s="86">
        <f t="shared" si="964"/>
        <v>0</v>
      </c>
      <c r="AL578" s="88">
        <f t="shared" si="964"/>
        <v>0</v>
      </c>
      <c r="AM578" s="86">
        <f t="shared" si="964"/>
        <v>0</v>
      </c>
      <c r="AN578" s="88">
        <f t="shared" si="964"/>
        <v>0</v>
      </c>
      <c r="AO578" s="86">
        <f t="shared" si="964"/>
        <v>0</v>
      </c>
      <c r="AP578" s="88">
        <f t="shared" si="964"/>
        <v>0</v>
      </c>
      <c r="AQ578" s="86">
        <f t="shared" si="964"/>
        <v>0</v>
      </c>
      <c r="AR578" s="88">
        <f t="shared" si="964"/>
        <v>0</v>
      </c>
      <c r="AS578" s="86">
        <f t="shared" si="964"/>
        <v>0</v>
      </c>
      <c r="AT578" s="88">
        <f t="shared" si="964"/>
        <v>0</v>
      </c>
      <c r="AU578" s="86">
        <f t="shared" si="964"/>
        <v>0</v>
      </c>
      <c r="AV578" s="86">
        <f t="shared" si="945"/>
        <v>0</v>
      </c>
      <c r="AW578" s="93">
        <f t="shared" si="946"/>
        <v>0</v>
      </c>
      <c r="AY578" s="86">
        <f t="shared" si="947"/>
        <v>0</v>
      </c>
      <c r="AZ578" s="86">
        <f t="shared" si="948"/>
        <v>0</v>
      </c>
      <c r="BA578" s="86">
        <f t="shared" si="949"/>
        <v>0</v>
      </c>
      <c r="BB578" s="86">
        <f t="shared" si="950"/>
        <v>0</v>
      </c>
      <c r="BC578" s="86">
        <f t="shared" si="951"/>
        <v>0</v>
      </c>
      <c r="BD578" s="86">
        <f t="shared" si="952"/>
        <v>0</v>
      </c>
    </row>
    <row r="579" spans="2:56" x14ac:dyDescent="0.3">
      <c r="B579" s="186" t="s">
        <v>191</v>
      </c>
      <c r="C579" s="255"/>
      <c r="D579" s="256"/>
      <c r="E579" s="182">
        <f t="shared" si="939"/>
        <v>0</v>
      </c>
      <c r="F579" s="255"/>
      <c r="G579" s="256"/>
      <c r="H579" s="182">
        <f t="shared" si="940"/>
        <v>0</v>
      </c>
      <c r="I579" s="255"/>
      <c r="J579" s="257"/>
      <c r="K579" s="184">
        <f t="shared" si="941"/>
        <v>0</v>
      </c>
      <c r="L579" s="255"/>
      <c r="M579" s="257"/>
      <c r="N579" s="258"/>
      <c r="O579" s="255"/>
      <c r="P579" s="258"/>
      <c r="Q579" s="177">
        <f t="shared" si="942"/>
        <v>0</v>
      </c>
      <c r="R579" s="258"/>
      <c r="S579" s="258"/>
      <c r="T579" s="178">
        <f t="shared" si="953"/>
        <v>0</v>
      </c>
      <c r="U579" s="157"/>
      <c r="V579" s="255"/>
      <c r="W579" s="258"/>
      <c r="X579" s="177">
        <f t="shared" si="943"/>
        <v>0</v>
      </c>
      <c r="Y579" s="258"/>
      <c r="Z579" s="258"/>
      <c r="AA579" s="178">
        <f t="shared" si="954"/>
        <v>0</v>
      </c>
      <c r="AB579" s="157"/>
      <c r="AC579" s="255"/>
      <c r="AD579" s="258"/>
      <c r="AE579" s="177">
        <f t="shared" si="944"/>
        <v>0</v>
      </c>
      <c r="AF579" s="258"/>
      <c r="AG579" s="258"/>
      <c r="AH579" s="178">
        <f t="shared" si="955"/>
        <v>0</v>
      </c>
      <c r="AJ579" s="252"/>
      <c r="AK579" s="253"/>
      <c r="AL579" s="254"/>
      <c r="AM579" s="253"/>
      <c r="AN579" s="254"/>
      <c r="AO579" s="253"/>
      <c r="AP579" s="254"/>
      <c r="AQ579" s="253"/>
      <c r="AR579" s="254"/>
      <c r="AS579" s="253"/>
      <c r="AT579" s="254"/>
      <c r="AU579" s="253"/>
      <c r="AV579" s="163">
        <f t="shared" si="945"/>
        <v>0</v>
      </c>
      <c r="AW579" s="93">
        <f t="shared" si="946"/>
        <v>0</v>
      </c>
      <c r="AY579" s="163">
        <f t="shared" si="947"/>
        <v>0</v>
      </c>
      <c r="AZ579" s="163">
        <f t="shared" si="948"/>
        <v>0</v>
      </c>
      <c r="BA579" s="163">
        <f t="shared" si="949"/>
        <v>0</v>
      </c>
      <c r="BB579" s="163">
        <f t="shared" si="950"/>
        <v>0</v>
      </c>
      <c r="BC579" s="163">
        <f t="shared" si="951"/>
        <v>0</v>
      </c>
      <c r="BD579" s="163">
        <f t="shared" si="952"/>
        <v>0</v>
      </c>
    </row>
    <row r="580" spans="2:56" x14ac:dyDescent="0.3">
      <c r="B580" s="179" t="s">
        <v>192</v>
      </c>
      <c r="C580" s="83">
        <f>SUM(C581)</f>
        <v>0</v>
      </c>
      <c r="D580" s="84">
        <f>SUM(D581)</f>
        <v>0</v>
      </c>
      <c r="E580" s="85">
        <f t="shared" si="939"/>
        <v>0</v>
      </c>
      <c r="F580" s="83">
        <f>SUM(F581)</f>
        <v>0</v>
      </c>
      <c r="G580" s="84">
        <f>SUM(G581)</f>
        <v>0</v>
      </c>
      <c r="H580" s="85">
        <f t="shared" si="940"/>
        <v>0</v>
      </c>
      <c r="I580" s="83">
        <f>SUM(I581)</f>
        <v>0</v>
      </c>
      <c r="J580" s="86">
        <f>SUM(J581)</f>
        <v>0</v>
      </c>
      <c r="K580" s="87">
        <f t="shared" si="941"/>
        <v>0</v>
      </c>
      <c r="L580" s="83">
        <f>SUM(L581)</f>
        <v>0</v>
      </c>
      <c r="M580" s="86">
        <f>SUM(M581)</f>
        <v>0</v>
      </c>
      <c r="N580" s="88">
        <f>SUM(N581)</f>
        <v>0</v>
      </c>
      <c r="O580" s="83">
        <f>SUM(O581)</f>
        <v>0</v>
      </c>
      <c r="P580" s="88">
        <f>SUM(P581)</f>
        <v>0</v>
      </c>
      <c r="Q580" s="199">
        <f t="shared" si="942"/>
        <v>0</v>
      </c>
      <c r="R580" s="89">
        <f>SUM(R581)</f>
        <v>0</v>
      </c>
      <c r="S580" s="89">
        <f>SUM(S581)</f>
        <v>0</v>
      </c>
      <c r="T580" s="200">
        <f t="shared" si="953"/>
        <v>0</v>
      </c>
      <c r="U580" s="91"/>
      <c r="V580" s="83">
        <f>SUM(V581)</f>
        <v>0</v>
      </c>
      <c r="W580" s="88">
        <f>SUM(W581)</f>
        <v>0</v>
      </c>
      <c r="X580" s="199">
        <f t="shared" si="943"/>
        <v>0</v>
      </c>
      <c r="Y580" s="89">
        <f>SUM(Y581)</f>
        <v>0</v>
      </c>
      <c r="Z580" s="89">
        <f>SUM(Z581)</f>
        <v>0</v>
      </c>
      <c r="AA580" s="200">
        <f t="shared" si="954"/>
        <v>0</v>
      </c>
      <c r="AB580" s="91"/>
      <c r="AC580" s="83">
        <f>SUM(AC581)</f>
        <v>0</v>
      </c>
      <c r="AD580" s="88">
        <f>SUM(AD581)</f>
        <v>0</v>
      </c>
      <c r="AE580" s="199">
        <f t="shared" si="944"/>
        <v>0</v>
      </c>
      <c r="AF580" s="89">
        <f>SUM(AF581)</f>
        <v>0</v>
      </c>
      <c r="AG580" s="89">
        <f>SUM(AG581)</f>
        <v>0</v>
      </c>
      <c r="AH580" s="200">
        <f t="shared" si="955"/>
        <v>0</v>
      </c>
      <c r="AJ580" s="84">
        <f t="shared" ref="AJ580:AU580" si="965">SUM(AJ581)</f>
        <v>0</v>
      </c>
      <c r="AK580" s="86">
        <f t="shared" si="965"/>
        <v>0</v>
      </c>
      <c r="AL580" s="88">
        <f t="shared" si="965"/>
        <v>0</v>
      </c>
      <c r="AM580" s="86">
        <f t="shared" si="965"/>
        <v>0</v>
      </c>
      <c r="AN580" s="88">
        <f t="shared" si="965"/>
        <v>0</v>
      </c>
      <c r="AO580" s="86">
        <f t="shared" si="965"/>
        <v>0</v>
      </c>
      <c r="AP580" s="88">
        <f t="shared" si="965"/>
        <v>0</v>
      </c>
      <c r="AQ580" s="86">
        <f t="shared" si="965"/>
        <v>0</v>
      </c>
      <c r="AR580" s="88">
        <f t="shared" si="965"/>
        <v>0</v>
      </c>
      <c r="AS580" s="86">
        <f t="shared" si="965"/>
        <v>0</v>
      </c>
      <c r="AT580" s="88">
        <f t="shared" si="965"/>
        <v>0</v>
      </c>
      <c r="AU580" s="86">
        <f t="shared" si="965"/>
        <v>0</v>
      </c>
      <c r="AV580" s="86">
        <f t="shared" si="945"/>
        <v>0</v>
      </c>
      <c r="AW580" s="93">
        <f t="shared" si="946"/>
        <v>0</v>
      </c>
      <c r="AY580" s="86">
        <f t="shared" si="947"/>
        <v>0</v>
      </c>
      <c r="AZ580" s="86">
        <f t="shared" si="948"/>
        <v>0</v>
      </c>
      <c r="BA580" s="86">
        <f t="shared" si="949"/>
        <v>0</v>
      </c>
      <c r="BB580" s="86">
        <f t="shared" si="950"/>
        <v>0</v>
      </c>
      <c r="BC580" s="86">
        <f t="shared" si="951"/>
        <v>0</v>
      </c>
      <c r="BD580" s="86">
        <f t="shared" si="952"/>
        <v>0</v>
      </c>
    </row>
    <row r="581" spans="2:56" x14ac:dyDescent="0.3">
      <c r="B581" s="186" t="s">
        <v>191</v>
      </c>
      <c r="C581" s="255"/>
      <c r="D581" s="256"/>
      <c r="E581" s="182">
        <f t="shared" si="939"/>
        <v>0</v>
      </c>
      <c r="F581" s="255"/>
      <c r="G581" s="256"/>
      <c r="H581" s="182">
        <f t="shared" si="940"/>
        <v>0</v>
      </c>
      <c r="I581" s="255"/>
      <c r="J581" s="257"/>
      <c r="K581" s="184">
        <f t="shared" si="941"/>
        <v>0</v>
      </c>
      <c r="L581" s="255"/>
      <c r="M581" s="257"/>
      <c r="N581" s="258"/>
      <c r="O581" s="255"/>
      <c r="P581" s="258"/>
      <c r="Q581" s="177">
        <f t="shared" si="942"/>
        <v>0</v>
      </c>
      <c r="R581" s="258"/>
      <c r="S581" s="258"/>
      <c r="T581" s="178">
        <f t="shared" si="953"/>
        <v>0</v>
      </c>
      <c r="U581" s="157"/>
      <c r="V581" s="255"/>
      <c r="W581" s="258"/>
      <c r="X581" s="177">
        <f t="shared" si="943"/>
        <v>0</v>
      </c>
      <c r="Y581" s="258"/>
      <c r="Z581" s="258"/>
      <c r="AA581" s="178">
        <f t="shared" si="954"/>
        <v>0</v>
      </c>
      <c r="AB581" s="157"/>
      <c r="AC581" s="255"/>
      <c r="AD581" s="258"/>
      <c r="AE581" s="177">
        <f t="shared" si="944"/>
        <v>0</v>
      </c>
      <c r="AF581" s="258"/>
      <c r="AG581" s="258"/>
      <c r="AH581" s="178">
        <f t="shared" si="955"/>
        <v>0</v>
      </c>
      <c r="AJ581" s="252"/>
      <c r="AK581" s="253"/>
      <c r="AL581" s="254"/>
      <c r="AM581" s="253"/>
      <c r="AN581" s="254"/>
      <c r="AO581" s="253"/>
      <c r="AP581" s="254"/>
      <c r="AQ581" s="253"/>
      <c r="AR581" s="254"/>
      <c r="AS581" s="253"/>
      <c r="AT581" s="254"/>
      <c r="AU581" s="253"/>
      <c r="AV581" s="163">
        <f t="shared" si="945"/>
        <v>0</v>
      </c>
      <c r="AW581" s="93">
        <f t="shared" si="946"/>
        <v>0</v>
      </c>
      <c r="AY581" s="163">
        <f t="shared" si="947"/>
        <v>0</v>
      </c>
      <c r="AZ581" s="163">
        <f t="shared" si="948"/>
        <v>0</v>
      </c>
      <c r="BA581" s="163">
        <f t="shared" si="949"/>
        <v>0</v>
      </c>
      <c r="BB581" s="163">
        <f t="shared" si="950"/>
        <v>0</v>
      </c>
      <c r="BC581" s="163">
        <f t="shared" si="951"/>
        <v>0</v>
      </c>
      <c r="BD581" s="163">
        <f t="shared" si="952"/>
        <v>0</v>
      </c>
    </row>
    <row r="582" spans="2:56" x14ac:dyDescent="0.3">
      <c r="B582" s="176" t="s">
        <v>193</v>
      </c>
      <c r="C582" s="83">
        <f>SUM(C583,C584)</f>
        <v>0</v>
      </c>
      <c r="D582" s="84">
        <f>SUM(D583,D584)</f>
        <v>0</v>
      </c>
      <c r="E582" s="85">
        <f t="shared" si="939"/>
        <v>0</v>
      </c>
      <c r="F582" s="83">
        <f>SUM(F583,F584)</f>
        <v>0</v>
      </c>
      <c r="G582" s="84">
        <f>SUM(G583,G584)</f>
        <v>0</v>
      </c>
      <c r="H582" s="85">
        <f t="shared" si="940"/>
        <v>0</v>
      </c>
      <c r="I582" s="83">
        <f>SUM(I583,I584)</f>
        <v>0</v>
      </c>
      <c r="J582" s="86">
        <f>SUM(J583,J584)</f>
        <v>0</v>
      </c>
      <c r="K582" s="87">
        <f t="shared" si="941"/>
        <v>0</v>
      </c>
      <c r="L582" s="83">
        <f>SUM(L583,L584)</f>
        <v>0</v>
      </c>
      <c r="M582" s="86">
        <f>SUM(M583,M584)</f>
        <v>0</v>
      </c>
      <c r="N582" s="88">
        <f>SUM(N583,N584)</f>
        <v>0</v>
      </c>
      <c r="O582" s="83">
        <f>SUM(O583,O584)</f>
        <v>0</v>
      </c>
      <c r="P582" s="88">
        <f>SUM(P583,P584)</f>
        <v>0</v>
      </c>
      <c r="Q582" s="199">
        <f t="shared" si="942"/>
        <v>0</v>
      </c>
      <c r="R582" s="89">
        <f>SUM(R583,R584)</f>
        <v>0</v>
      </c>
      <c r="S582" s="89">
        <f>SUM(S583,S584)</f>
        <v>0</v>
      </c>
      <c r="T582" s="200">
        <f t="shared" si="953"/>
        <v>0</v>
      </c>
      <c r="U582" s="91"/>
      <c r="V582" s="83">
        <f>SUM(V583,V584)</f>
        <v>0</v>
      </c>
      <c r="W582" s="88">
        <f>SUM(W583,W584)</f>
        <v>0</v>
      </c>
      <c r="X582" s="199">
        <f t="shared" si="943"/>
        <v>0</v>
      </c>
      <c r="Y582" s="89">
        <f>SUM(Y583,Y584)</f>
        <v>0</v>
      </c>
      <c r="Z582" s="89">
        <f>SUM(Z583,Z584)</f>
        <v>0</v>
      </c>
      <c r="AA582" s="200">
        <f t="shared" si="954"/>
        <v>0</v>
      </c>
      <c r="AB582" s="91"/>
      <c r="AC582" s="83">
        <f>SUM(AC583,AC584)</f>
        <v>0</v>
      </c>
      <c r="AD582" s="88">
        <f>SUM(AD583,AD584)</f>
        <v>0</v>
      </c>
      <c r="AE582" s="199">
        <f t="shared" si="944"/>
        <v>0</v>
      </c>
      <c r="AF582" s="89">
        <f>SUM(AF583,AF584)</f>
        <v>0</v>
      </c>
      <c r="AG582" s="89">
        <f>SUM(AG583,AG584)</f>
        <v>0</v>
      </c>
      <c r="AH582" s="200">
        <f t="shared" si="955"/>
        <v>0</v>
      </c>
      <c r="AJ582" s="84">
        <f t="shared" ref="AJ582:AU582" si="966">SUM(AJ583,AJ584)</f>
        <v>0</v>
      </c>
      <c r="AK582" s="86">
        <f t="shared" si="966"/>
        <v>0</v>
      </c>
      <c r="AL582" s="88">
        <f t="shared" si="966"/>
        <v>0</v>
      </c>
      <c r="AM582" s="86">
        <f t="shared" si="966"/>
        <v>0</v>
      </c>
      <c r="AN582" s="88">
        <f t="shared" si="966"/>
        <v>0</v>
      </c>
      <c r="AO582" s="86">
        <f t="shared" si="966"/>
        <v>0</v>
      </c>
      <c r="AP582" s="88">
        <f t="shared" si="966"/>
        <v>0</v>
      </c>
      <c r="AQ582" s="86">
        <f t="shared" si="966"/>
        <v>0</v>
      </c>
      <c r="AR582" s="88">
        <f t="shared" si="966"/>
        <v>0</v>
      </c>
      <c r="AS582" s="86">
        <f t="shared" si="966"/>
        <v>0</v>
      </c>
      <c r="AT582" s="88">
        <f t="shared" si="966"/>
        <v>0</v>
      </c>
      <c r="AU582" s="86">
        <f t="shared" si="966"/>
        <v>0</v>
      </c>
      <c r="AV582" s="86">
        <f t="shared" si="945"/>
        <v>0</v>
      </c>
      <c r="AW582" s="93">
        <f t="shared" si="946"/>
        <v>0</v>
      </c>
      <c r="AY582" s="86">
        <f t="shared" si="947"/>
        <v>0</v>
      </c>
      <c r="AZ582" s="86">
        <f t="shared" si="948"/>
        <v>0</v>
      </c>
      <c r="BA582" s="86">
        <f t="shared" si="949"/>
        <v>0</v>
      </c>
      <c r="BB582" s="86">
        <f t="shared" si="950"/>
        <v>0</v>
      </c>
      <c r="BC582" s="86">
        <f t="shared" si="951"/>
        <v>0</v>
      </c>
      <c r="BD582" s="86">
        <f t="shared" si="952"/>
        <v>0</v>
      </c>
    </row>
    <row r="583" spans="2:56" x14ac:dyDescent="0.3">
      <c r="B583" s="179" t="s">
        <v>194</v>
      </c>
      <c r="C583" s="95"/>
      <c r="D583" s="96"/>
      <c r="E583" s="85">
        <f t="shared" si="939"/>
        <v>0</v>
      </c>
      <c r="F583" s="95"/>
      <c r="G583" s="96"/>
      <c r="H583" s="85">
        <f t="shared" si="940"/>
        <v>0</v>
      </c>
      <c r="I583" s="95"/>
      <c r="J583" s="97"/>
      <c r="K583" s="87">
        <f t="shared" si="941"/>
        <v>0</v>
      </c>
      <c r="L583" s="95"/>
      <c r="M583" s="97"/>
      <c r="N583" s="98"/>
      <c r="O583" s="95"/>
      <c r="P583" s="98"/>
      <c r="Q583" s="199">
        <f t="shared" si="942"/>
        <v>0</v>
      </c>
      <c r="R583" s="99"/>
      <c r="S583" s="99"/>
      <c r="T583" s="200">
        <f t="shared" si="953"/>
        <v>0</v>
      </c>
      <c r="U583" s="91"/>
      <c r="V583" s="95"/>
      <c r="W583" s="98"/>
      <c r="X583" s="199">
        <f t="shared" si="943"/>
        <v>0</v>
      </c>
      <c r="Y583" s="99"/>
      <c r="Z583" s="99"/>
      <c r="AA583" s="200">
        <f t="shared" si="954"/>
        <v>0</v>
      </c>
      <c r="AB583" s="91"/>
      <c r="AC583" s="95"/>
      <c r="AD583" s="98"/>
      <c r="AE583" s="199">
        <f t="shared" si="944"/>
        <v>0</v>
      </c>
      <c r="AF583" s="99"/>
      <c r="AG583" s="99"/>
      <c r="AH583" s="200">
        <f t="shared" si="955"/>
        <v>0</v>
      </c>
      <c r="AJ583" s="252"/>
      <c r="AK583" s="253"/>
      <c r="AL583" s="254"/>
      <c r="AM583" s="253"/>
      <c r="AN583" s="254"/>
      <c r="AO583" s="253"/>
      <c r="AP583" s="254"/>
      <c r="AQ583" s="253"/>
      <c r="AR583" s="254"/>
      <c r="AS583" s="253"/>
      <c r="AT583" s="254"/>
      <c r="AU583" s="253"/>
      <c r="AV583" s="163">
        <f t="shared" si="945"/>
        <v>0</v>
      </c>
      <c r="AW583" s="93">
        <f t="shared" si="946"/>
        <v>0</v>
      </c>
      <c r="AY583" s="163">
        <f t="shared" si="947"/>
        <v>0</v>
      </c>
      <c r="AZ583" s="163">
        <f t="shared" si="948"/>
        <v>0</v>
      </c>
      <c r="BA583" s="163">
        <f t="shared" si="949"/>
        <v>0</v>
      </c>
      <c r="BB583" s="163">
        <f t="shared" si="950"/>
        <v>0</v>
      </c>
      <c r="BC583" s="163">
        <f t="shared" si="951"/>
        <v>0</v>
      </c>
      <c r="BD583" s="163">
        <f t="shared" si="952"/>
        <v>0</v>
      </c>
    </row>
    <row r="584" spans="2:56" x14ac:dyDescent="0.3">
      <c r="B584" s="179" t="s">
        <v>195</v>
      </c>
      <c r="C584" s="95"/>
      <c r="D584" s="96"/>
      <c r="E584" s="85">
        <f t="shared" si="939"/>
        <v>0</v>
      </c>
      <c r="F584" s="95"/>
      <c r="G584" s="96"/>
      <c r="H584" s="85">
        <f t="shared" si="940"/>
        <v>0</v>
      </c>
      <c r="I584" s="95"/>
      <c r="J584" s="97"/>
      <c r="K584" s="87">
        <f t="shared" si="941"/>
        <v>0</v>
      </c>
      <c r="L584" s="95"/>
      <c r="M584" s="97"/>
      <c r="N584" s="98"/>
      <c r="O584" s="95"/>
      <c r="P584" s="98"/>
      <c r="Q584" s="199">
        <f t="shared" si="942"/>
        <v>0</v>
      </c>
      <c r="R584" s="99"/>
      <c r="S584" s="99"/>
      <c r="T584" s="200">
        <f t="shared" si="953"/>
        <v>0</v>
      </c>
      <c r="U584" s="91"/>
      <c r="V584" s="95"/>
      <c r="W584" s="98"/>
      <c r="X584" s="199">
        <f t="shared" si="943"/>
        <v>0</v>
      </c>
      <c r="Y584" s="99"/>
      <c r="Z584" s="99"/>
      <c r="AA584" s="200">
        <f t="shared" si="954"/>
        <v>0</v>
      </c>
      <c r="AB584" s="91"/>
      <c r="AC584" s="95"/>
      <c r="AD584" s="98"/>
      <c r="AE584" s="199">
        <f t="shared" si="944"/>
        <v>0</v>
      </c>
      <c r="AF584" s="99"/>
      <c r="AG584" s="99"/>
      <c r="AH584" s="200">
        <f t="shared" si="955"/>
        <v>0</v>
      </c>
      <c r="AJ584" s="252"/>
      <c r="AK584" s="253"/>
      <c r="AL584" s="254"/>
      <c r="AM584" s="253"/>
      <c r="AN584" s="254"/>
      <c r="AO584" s="253"/>
      <c r="AP584" s="254"/>
      <c r="AQ584" s="253"/>
      <c r="AR584" s="254"/>
      <c r="AS584" s="253"/>
      <c r="AT584" s="254"/>
      <c r="AU584" s="253"/>
      <c r="AV584" s="163">
        <f t="shared" si="945"/>
        <v>0</v>
      </c>
      <c r="AW584" s="93">
        <f t="shared" si="946"/>
        <v>0</v>
      </c>
      <c r="AY584" s="163">
        <f t="shared" si="947"/>
        <v>0</v>
      </c>
      <c r="AZ584" s="163">
        <f t="shared" si="948"/>
        <v>0</v>
      </c>
      <c r="BA584" s="163">
        <f t="shared" si="949"/>
        <v>0</v>
      </c>
      <c r="BB584" s="163">
        <f t="shared" si="950"/>
        <v>0</v>
      </c>
      <c r="BC584" s="163">
        <f t="shared" si="951"/>
        <v>0</v>
      </c>
      <c r="BD584" s="163">
        <f t="shared" si="952"/>
        <v>0</v>
      </c>
    </row>
    <row r="585" spans="2:56" x14ac:dyDescent="0.3">
      <c r="B585" s="176" t="s">
        <v>196</v>
      </c>
      <c r="C585" s="95"/>
      <c r="D585" s="96"/>
      <c r="E585" s="85">
        <f t="shared" si="939"/>
        <v>0</v>
      </c>
      <c r="F585" s="95"/>
      <c r="G585" s="96"/>
      <c r="H585" s="85">
        <f t="shared" si="940"/>
        <v>0</v>
      </c>
      <c r="I585" s="95"/>
      <c r="J585" s="97"/>
      <c r="K585" s="87">
        <f t="shared" si="941"/>
        <v>0</v>
      </c>
      <c r="L585" s="95"/>
      <c r="M585" s="97"/>
      <c r="N585" s="98"/>
      <c r="O585" s="95"/>
      <c r="P585" s="98"/>
      <c r="Q585" s="199">
        <f t="shared" si="942"/>
        <v>0</v>
      </c>
      <c r="R585" s="99"/>
      <c r="S585" s="99"/>
      <c r="T585" s="200">
        <f t="shared" si="953"/>
        <v>0</v>
      </c>
      <c r="U585" s="91"/>
      <c r="V585" s="95"/>
      <c r="W585" s="98"/>
      <c r="X585" s="199">
        <f t="shared" si="943"/>
        <v>0</v>
      </c>
      <c r="Y585" s="99"/>
      <c r="Z585" s="99"/>
      <c r="AA585" s="200">
        <f t="shared" si="954"/>
        <v>0</v>
      </c>
      <c r="AB585" s="91"/>
      <c r="AC585" s="95"/>
      <c r="AD585" s="98"/>
      <c r="AE585" s="199">
        <f t="shared" si="944"/>
        <v>0</v>
      </c>
      <c r="AF585" s="99"/>
      <c r="AG585" s="99"/>
      <c r="AH585" s="200">
        <f t="shared" si="955"/>
        <v>0</v>
      </c>
      <c r="AJ585" s="252"/>
      <c r="AK585" s="253"/>
      <c r="AL585" s="254"/>
      <c r="AM585" s="253"/>
      <c r="AN585" s="254"/>
      <c r="AO585" s="253"/>
      <c r="AP585" s="254"/>
      <c r="AQ585" s="253"/>
      <c r="AR585" s="254"/>
      <c r="AS585" s="253"/>
      <c r="AT585" s="254"/>
      <c r="AU585" s="253"/>
      <c r="AV585" s="163">
        <f t="shared" si="945"/>
        <v>0</v>
      </c>
      <c r="AW585" s="93">
        <f t="shared" si="946"/>
        <v>0</v>
      </c>
      <c r="AY585" s="163">
        <f t="shared" si="947"/>
        <v>0</v>
      </c>
      <c r="AZ585" s="163">
        <f t="shared" si="948"/>
        <v>0</v>
      </c>
      <c r="BA585" s="163">
        <f t="shared" si="949"/>
        <v>0</v>
      </c>
      <c r="BB585" s="163">
        <f t="shared" si="950"/>
        <v>0</v>
      </c>
      <c r="BC585" s="163">
        <f t="shared" si="951"/>
        <v>0</v>
      </c>
      <c r="BD585" s="163">
        <f t="shared" si="952"/>
        <v>0</v>
      </c>
    </row>
    <row r="586" spans="2:56" x14ac:dyDescent="0.3">
      <c r="B586" s="176" t="s">
        <v>197</v>
      </c>
      <c r="C586" s="95"/>
      <c r="D586" s="96"/>
      <c r="E586" s="85">
        <f t="shared" si="939"/>
        <v>0</v>
      </c>
      <c r="F586" s="95"/>
      <c r="G586" s="96"/>
      <c r="H586" s="85">
        <f t="shared" si="940"/>
        <v>0</v>
      </c>
      <c r="I586" s="95"/>
      <c r="J586" s="97"/>
      <c r="K586" s="87">
        <f t="shared" si="941"/>
        <v>0</v>
      </c>
      <c r="L586" s="95"/>
      <c r="M586" s="97"/>
      <c r="N586" s="98"/>
      <c r="O586" s="95"/>
      <c r="P586" s="98"/>
      <c r="Q586" s="199">
        <f t="shared" si="942"/>
        <v>0</v>
      </c>
      <c r="R586" s="99"/>
      <c r="S586" s="99"/>
      <c r="T586" s="200">
        <f t="shared" si="953"/>
        <v>0</v>
      </c>
      <c r="U586" s="91"/>
      <c r="V586" s="95"/>
      <c r="W586" s="98"/>
      <c r="X586" s="199">
        <f t="shared" si="943"/>
        <v>0</v>
      </c>
      <c r="Y586" s="99"/>
      <c r="Z586" s="99"/>
      <c r="AA586" s="200">
        <f t="shared" si="954"/>
        <v>0</v>
      </c>
      <c r="AB586" s="91"/>
      <c r="AC586" s="95"/>
      <c r="AD586" s="98"/>
      <c r="AE586" s="199">
        <f t="shared" si="944"/>
        <v>0</v>
      </c>
      <c r="AF586" s="99"/>
      <c r="AG586" s="99"/>
      <c r="AH586" s="200">
        <f t="shared" si="955"/>
        <v>0</v>
      </c>
      <c r="AJ586" s="252"/>
      <c r="AK586" s="253"/>
      <c r="AL586" s="254"/>
      <c r="AM586" s="253"/>
      <c r="AN586" s="254"/>
      <c r="AO586" s="253"/>
      <c r="AP586" s="254"/>
      <c r="AQ586" s="253"/>
      <c r="AR586" s="254"/>
      <c r="AS586" s="253"/>
      <c r="AT586" s="254"/>
      <c r="AU586" s="253"/>
      <c r="AV586" s="163">
        <f t="shared" si="945"/>
        <v>0</v>
      </c>
      <c r="AW586" s="93">
        <f t="shared" si="946"/>
        <v>0</v>
      </c>
      <c r="AY586" s="163">
        <f t="shared" si="947"/>
        <v>0</v>
      </c>
      <c r="AZ586" s="163">
        <f t="shared" si="948"/>
        <v>0</v>
      </c>
      <c r="BA586" s="163">
        <f t="shared" si="949"/>
        <v>0</v>
      </c>
      <c r="BB586" s="163">
        <f t="shared" si="950"/>
        <v>0</v>
      </c>
      <c r="BC586" s="163">
        <f t="shared" si="951"/>
        <v>0</v>
      </c>
      <c r="BD586" s="163">
        <f t="shared" si="952"/>
        <v>0</v>
      </c>
    </row>
    <row r="587" spans="2:56" x14ac:dyDescent="0.3">
      <c r="B587" s="176" t="s">
        <v>198</v>
      </c>
      <c r="C587" s="83">
        <f>SUM(C588,C589)</f>
        <v>0</v>
      </c>
      <c r="D587" s="84">
        <f>SUM(D588,D589)</f>
        <v>0</v>
      </c>
      <c r="E587" s="85">
        <f t="shared" si="939"/>
        <v>0</v>
      </c>
      <c r="F587" s="83">
        <f>SUM(F588,F589)</f>
        <v>0</v>
      </c>
      <c r="G587" s="84">
        <f>SUM(G588,G589)</f>
        <v>0</v>
      </c>
      <c r="H587" s="85">
        <f t="shared" si="940"/>
        <v>0</v>
      </c>
      <c r="I587" s="83">
        <f>SUM(I588,I589)</f>
        <v>0</v>
      </c>
      <c r="J587" s="86">
        <f>SUM(J588,J589)</f>
        <v>0</v>
      </c>
      <c r="K587" s="87">
        <f t="shared" si="941"/>
        <v>0</v>
      </c>
      <c r="L587" s="83">
        <f>SUM(L588,L589)</f>
        <v>0</v>
      </c>
      <c r="M587" s="86">
        <f>SUM(M588,M589)</f>
        <v>0</v>
      </c>
      <c r="N587" s="88">
        <f>SUM(N588,N589)</f>
        <v>0</v>
      </c>
      <c r="O587" s="83">
        <f>SUM(O588,O589)</f>
        <v>0</v>
      </c>
      <c r="P587" s="88">
        <f>SUM(P588,P589)</f>
        <v>0</v>
      </c>
      <c r="Q587" s="199">
        <f t="shared" si="942"/>
        <v>0</v>
      </c>
      <c r="R587" s="89">
        <f>SUM(R588,R589)</f>
        <v>0</v>
      </c>
      <c r="S587" s="89">
        <f>SUM(S588,S589)</f>
        <v>0</v>
      </c>
      <c r="T587" s="200">
        <f t="shared" si="953"/>
        <v>0</v>
      </c>
      <c r="U587" s="91"/>
      <c r="V587" s="83">
        <f>SUM(V588,V589)</f>
        <v>0</v>
      </c>
      <c r="W587" s="88">
        <f>SUM(W588,W589)</f>
        <v>0</v>
      </c>
      <c r="X587" s="199">
        <f t="shared" si="943"/>
        <v>0</v>
      </c>
      <c r="Y587" s="89">
        <f>SUM(Y588,Y589)</f>
        <v>0</v>
      </c>
      <c r="Z587" s="89">
        <f>SUM(Z588,Z589)</f>
        <v>0</v>
      </c>
      <c r="AA587" s="200">
        <f t="shared" si="954"/>
        <v>0</v>
      </c>
      <c r="AB587" s="91"/>
      <c r="AC587" s="83">
        <f>SUM(AC588,AC589)</f>
        <v>0</v>
      </c>
      <c r="AD587" s="88">
        <f>SUM(AD588,AD589)</f>
        <v>0</v>
      </c>
      <c r="AE587" s="199">
        <f t="shared" si="944"/>
        <v>0</v>
      </c>
      <c r="AF587" s="89">
        <f>SUM(AF588,AF589)</f>
        <v>0</v>
      </c>
      <c r="AG587" s="89">
        <f>SUM(AG588,AG589)</f>
        <v>0</v>
      </c>
      <c r="AH587" s="200">
        <f t="shared" si="955"/>
        <v>0</v>
      </c>
      <c r="AJ587" s="84">
        <f t="shared" ref="AJ587:AU587" si="967">SUM(AJ588,AJ589)</f>
        <v>0</v>
      </c>
      <c r="AK587" s="86">
        <f t="shared" si="967"/>
        <v>0</v>
      </c>
      <c r="AL587" s="88">
        <f t="shared" si="967"/>
        <v>0</v>
      </c>
      <c r="AM587" s="86">
        <f t="shared" si="967"/>
        <v>0</v>
      </c>
      <c r="AN587" s="88">
        <f t="shared" si="967"/>
        <v>0</v>
      </c>
      <c r="AO587" s="86">
        <f t="shared" si="967"/>
        <v>0</v>
      </c>
      <c r="AP587" s="88">
        <f t="shared" si="967"/>
        <v>0</v>
      </c>
      <c r="AQ587" s="86">
        <f t="shared" si="967"/>
        <v>0</v>
      </c>
      <c r="AR587" s="88">
        <f t="shared" si="967"/>
        <v>0</v>
      </c>
      <c r="AS587" s="86">
        <f t="shared" si="967"/>
        <v>0</v>
      </c>
      <c r="AT587" s="88">
        <f t="shared" si="967"/>
        <v>0</v>
      </c>
      <c r="AU587" s="86">
        <f t="shared" si="967"/>
        <v>0</v>
      </c>
      <c r="AV587" s="86">
        <f t="shared" si="945"/>
        <v>0</v>
      </c>
      <c r="AW587" s="93">
        <f t="shared" si="946"/>
        <v>0</v>
      </c>
      <c r="AY587" s="86">
        <f t="shared" si="947"/>
        <v>0</v>
      </c>
      <c r="AZ587" s="86">
        <f t="shared" si="948"/>
        <v>0</v>
      </c>
      <c r="BA587" s="86">
        <f t="shared" si="949"/>
        <v>0</v>
      </c>
      <c r="BB587" s="86">
        <f t="shared" si="950"/>
        <v>0</v>
      </c>
      <c r="BC587" s="86">
        <f t="shared" si="951"/>
        <v>0</v>
      </c>
      <c r="BD587" s="86">
        <f t="shared" si="952"/>
        <v>0</v>
      </c>
    </row>
    <row r="588" spans="2:56" x14ac:dyDescent="0.3">
      <c r="B588" s="179" t="s">
        <v>199</v>
      </c>
      <c r="C588" s="95"/>
      <c r="D588" s="96"/>
      <c r="E588" s="85">
        <f t="shared" si="939"/>
        <v>0</v>
      </c>
      <c r="F588" s="95"/>
      <c r="G588" s="96"/>
      <c r="H588" s="85">
        <f t="shared" si="940"/>
        <v>0</v>
      </c>
      <c r="I588" s="95"/>
      <c r="J588" s="97"/>
      <c r="K588" s="87">
        <f t="shared" si="941"/>
        <v>0</v>
      </c>
      <c r="L588" s="95"/>
      <c r="M588" s="97"/>
      <c r="N588" s="98"/>
      <c r="O588" s="95"/>
      <c r="P588" s="98"/>
      <c r="Q588" s="199">
        <f t="shared" si="942"/>
        <v>0</v>
      </c>
      <c r="R588" s="99"/>
      <c r="S588" s="99"/>
      <c r="T588" s="200">
        <f t="shared" si="953"/>
        <v>0</v>
      </c>
      <c r="U588" s="91"/>
      <c r="V588" s="95"/>
      <c r="W588" s="98"/>
      <c r="X588" s="199">
        <f t="shared" si="943"/>
        <v>0</v>
      </c>
      <c r="Y588" s="99"/>
      <c r="Z588" s="99"/>
      <c r="AA588" s="200">
        <f t="shared" si="954"/>
        <v>0</v>
      </c>
      <c r="AB588" s="91"/>
      <c r="AC588" s="95"/>
      <c r="AD588" s="98"/>
      <c r="AE588" s="199">
        <f t="shared" si="944"/>
        <v>0</v>
      </c>
      <c r="AF588" s="99"/>
      <c r="AG588" s="99"/>
      <c r="AH588" s="200">
        <f t="shared" si="955"/>
        <v>0</v>
      </c>
      <c r="AJ588" s="252"/>
      <c r="AK588" s="253"/>
      <c r="AL588" s="254"/>
      <c r="AM588" s="253"/>
      <c r="AN588" s="254"/>
      <c r="AO588" s="253"/>
      <c r="AP588" s="254"/>
      <c r="AQ588" s="253"/>
      <c r="AR588" s="254"/>
      <c r="AS588" s="253"/>
      <c r="AT588" s="254"/>
      <c r="AU588" s="253"/>
      <c r="AV588" s="163">
        <f t="shared" si="945"/>
        <v>0</v>
      </c>
      <c r="AW588" s="93">
        <f t="shared" si="946"/>
        <v>0</v>
      </c>
      <c r="AY588" s="163">
        <f t="shared" si="947"/>
        <v>0</v>
      </c>
      <c r="AZ588" s="163">
        <f t="shared" si="948"/>
        <v>0</v>
      </c>
      <c r="BA588" s="163">
        <f t="shared" si="949"/>
        <v>0</v>
      </c>
      <c r="BB588" s="163">
        <f t="shared" si="950"/>
        <v>0</v>
      </c>
      <c r="BC588" s="163">
        <f t="shared" si="951"/>
        <v>0</v>
      </c>
      <c r="BD588" s="163">
        <f t="shared" si="952"/>
        <v>0</v>
      </c>
    </row>
    <row r="589" spans="2:56" x14ac:dyDescent="0.3">
      <c r="B589" s="179" t="s">
        <v>200</v>
      </c>
      <c r="C589" s="95"/>
      <c r="D589" s="96"/>
      <c r="E589" s="85">
        <f t="shared" si="939"/>
        <v>0</v>
      </c>
      <c r="F589" s="95"/>
      <c r="G589" s="96"/>
      <c r="H589" s="85">
        <f t="shared" si="940"/>
        <v>0</v>
      </c>
      <c r="I589" s="95"/>
      <c r="J589" s="97"/>
      <c r="K589" s="87">
        <f t="shared" si="941"/>
        <v>0</v>
      </c>
      <c r="L589" s="95"/>
      <c r="M589" s="97"/>
      <c r="N589" s="98"/>
      <c r="O589" s="95"/>
      <c r="P589" s="98"/>
      <c r="Q589" s="199">
        <f t="shared" si="942"/>
        <v>0</v>
      </c>
      <c r="R589" s="99"/>
      <c r="S589" s="99"/>
      <c r="T589" s="200">
        <f t="shared" si="953"/>
        <v>0</v>
      </c>
      <c r="U589" s="91"/>
      <c r="V589" s="95"/>
      <c r="W589" s="98"/>
      <c r="X589" s="199">
        <f t="shared" si="943"/>
        <v>0</v>
      </c>
      <c r="Y589" s="99"/>
      <c r="Z589" s="99"/>
      <c r="AA589" s="200">
        <f t="shared" si="954"/>
        <v>0</v>
      </c>
      <c r="AB589" s="91"/>
      <c r="AC589" s="95"/>
      <c r="AD589" s="98"/>
      <c r="AE589" s="199">
        <f t="shared" si="944"/>
        <v>0</v>
      </c>
      <c r="AF589" s="99"/>
      <c r="AG589" s="99"/>
      <c r="AH589" s="200">
        <f t="shared" si="955"/>
        <v>0</v>
      </c>
      <c r="AJ589" s="252"/>
      <c r="AK589" s="253"/>
      <c r="AL589" s="254"/>
      <c r="AM589" s="253"/>
      <c r="AN589" s="254"/>
      <c r="AO589" s="253"/>
      <c r="AP589" s="254"/>
      <c r="AQ589" s="253"/>
      <c r="AR589" s="254"/>
      <c r="AS589" s="253"/>
      <c r="AT589" s="254"/>
      <c r="AU589" s="253"/>
      <c r="AV589" s="163">
        <f t="shared" si="945"/>
        <v>0</v>
      </c>
      <c r="AW589" s="93">
        <f t="shared" si="946"/>
        <v>0</v>
      </c>
      <c r="AY589" s="163">
        <f t="shared" si="947"/>
        <v>0</v>
      </c>
      <c r="AZ589" s="163">
        <f t="shared" si="948"/>
        <v>0</v>
      </c>
      <c r="BA589" s="163">
        <f t="shared" si="949"/>
        <v>0</v>
      </c>
      <c r="BB589" s="163">
        <f t="shared" si="950"/>
        <v>0</v>
      </c>
      <c r="BC589" s="163">
        <f t="shared" si="951"/>
        <v>0</v>
      </c>
      <c r="BD589" s="163">
        <f t="shared" si="952"/>
        <v>0</v>
      </c>
    </row>
    <row r="590" spans="2:56" x14ac:dyDescent="0.3">
      <c r="B590" s="176" t="s">
        <v>201</v>
      </c>
      <c r="C590" s="95"/>
      <c r="D590" s="96"/>
      <c r="E590" s="85">
        <f t="shared" si="939"/>
        <v>0</v>
      </c>
      <c r="F590" s="95"/>
      <c r="G590" s="96"/>
      <c r="H590" s="85">
        <f t="shared" si="940"/>
        <v>0</v>
      </c>
      <c r="I590" s="95"/>
      <c r="J590" s="97"/>
      <c r="K590" s="87">
        <f t="shared" si="941"/>
        <v>0</v>
      </c>
      <c r="L590" s="95"/>
      <c r="M590" s="97"/>
      <c r="N590" s="98"/>
      <c r="O590" s="95"/>
      <c r="P590" s="98"/>
      <c r="Q590" s="199">
        <f t="shared" si="942"/>
        <v>0</v>
      </c>
      <c r="R590" s="99"/>
      <c r="S590" s="99"/>
      <c r="T590" s="200">
        <f t="shared" si="953"/>
        <v>0</v>
      </c>
      <c r="U590" s="91"/>
      <c r="V590" s="95"/>
      <c r="W590" s="98"/>
      <c r="X590" s="199">
        <f t="shared" si="943"/>
        <v>0</v>
      </c>
      <c r="Y590" s="99"/>
      <c r="Z590" s="99"/>
      <c r="AA590" s="200">
        <f t="shared" si="954"/>
        <v>0</v>
      </c>
      <c r="AB590" s="91"/>
      <c r="AC590" s="95"/>
      <c r="AD590" s="98"/>
      <c r="AE590" s="199">
        <f t="shared" si="944"/>
        <v>0</v>
      </c>
      <c r="AF590" s="99"/>
      <c r="AG590" s="99"/>
      <c r="AH590" s="200">
        <f t="shared" si="955"/>
        <v>0</v>
      </c>
      <c r="AJ590" s="252"/>
      <c r="AK590" s="253"/>
      <c r="AL590" s="254"/>
      <c r="AM590" s="253"/>
      <c r="AN590" s="254"/>
      <c r="AO590" s="253"/>
      <c r="AP590" s="254"/>
      <c r="AQ590" s="253"/>
      <c r="AR590" s="254"/>
      <c r="AS590" s="253"/>
      <c r="AT590" s="254"/>
      <c r="AU590" s="253"/>
      <c r="AV590" s="163">
        <f t="shared" si="945"/>
        <v>0</v>
      </c>
      <c r="AW590" s="93">
        <f t="shared" si="946"/>
        <v>0</v>
      </c>
      <c r="AY590" s="163">
        <f t="shared" si="947"/>
        <v>0</v>
      </c>
      <c r="AZ590" s="163">
        <f t="shared" si="948"/>
        <v>0</v>
      </c>
      <c r="BA590" s="163">
        <f t="shared" si="949"/>
        <v>0</v>
      </c>
      <c r="BB590" s="163">
        <f t="shared" si="950"/>
        <v>0</v>
      </c>
      <c r="BC590" s="163">
        <f t="shared" si="951"/>
        <v>0</v>
      </c>
      <c r="BD590" s="163">
        <f t="shared" si="952"/>
        <v>0</v>
      </c>
    </row>
    <row r="591" spans="2:56" x14ac:dyDescent="0.3">
      <c r="B591" s="176" t="s">
        <v>202</v>
      </c>
      <c r="C591" s="83">
        <f>SUM(C592,C596)</f>
        <v>0</v>
      </c>
      <c r="D591" s="84">
        <f>SUM(D592,D596)</f>
        <v>0</v>
      </c>
      <c r="E591" s="85">
        <f t="shared" si="939"/>
        <v>0</v>
      </c>
      <c r="F591" s="83">
        <f>SUM(F592,F596)</f>
        <v>0</v>
      </c>
      <c r="G591" s="84">
        <f>SUM(G592,G596)</f>
        <v>0</v>
      </c>
      <c r="H591" s="85">
        <f t="shared" si="940"/>
        <v>0</v>
      </c>
      <c r="I591" s="83">
        <f>SUM(I592,I596)</f>
        <v>0</v>
      </c>
      <c r="J591" s="86">
        <f>SUM(J592,J596)</f>
        <v>0</v>
      </c>
      <c r="K591" s="87">
        <f t="shared" si="941"/>
        <v>0</v>
      </c>
      <c r="L591" s="83">
        <f>SUM(L592,L596)</f>
        <v>0</v>
      </c>
      <c r="M591" s="86">
        <f>SUM(M592,M596)</f>
        <v>0</v>
      </c>
      <c r="N591" s="88">
        <f>SUM(N592,N596)</f>
        <v>0</v>
      </c>
      <c r="O591" s="83">
        <f>SUM(O592,O596)</f>
        <v>0</v>
      </c>
      <c r="P591" s="88">
        <f>SUM(P592,P596)</f>
        <v>0</v>
      </c>
      <c r="Q591" s="199">
        <f t="shared" si="942"/>
        <v>0</v>
      </c>
      <c r="R591" s="89">
        <f>SUM(R592,R596)</f>
        <v>0</v>
      </c>
      <c r="S591" s="89">
        <f>SUM(S592,S596)</f>
        <v>0</v>
      </c>
      <c r="T591" s="200">
        <f t="shared" si="953"/>
        <v>0</v>
      </c>
      <c r="U591" s="91"/>
      <c r="V591" s="83">
        <f>SUM(V592,V596)</f>
        <v>0</v>
      </c>
      <c r="W591" s="88">
        <f>SUM(W592,W596)</f>
        <v>0</v>
      </c>
      <c r="X591" s="199">
        <f t="shared" si="943"/>
        <v>0</v>
      </c>
      <c r="Y591" s="89">
        <f>SUM(Y592,Y596)</f>
        <v>0</v>
      </c>
      <c r="Z591" s="89">
        <f>SUM(Z592,Z596)</f>
        <v>0</v>
      </c>
      <c r="AA591" s="200">
        <f t="shared" si="954"/>
        <v>0</v>
      </c>
      <c r="AB591" s="91"/>
      <c r="AC591" s="83">
        <f>SUM(AC592,AC596)</f>
        <v>0</v>
      </c>
      <c r="AD591" s="88">
        <f>SUM(AD592,AD596)</f>
        <v>0</v>
      </c>
      <c r="AE591" s="199">
        <f t="shared" si="944"/>
        <v>0</v>
      </c>
      <c r="AF591" s="89">
        <f>SUM(AF592,AF596)</f>
        <v>0</v>
      </c>
      <c r="AG591" s="89">
        <f>SUM(AG592,AG596)</f>
        <v>0</v>
      </c>
      <c r="AH591" s="200">
        <f t="shared" si="955"/>
        <v>0</v>
      </c>
      <c r="AJ591" s="84">
        <f t="shared" ref="AJ591:AU591" si="968">SUM(AJ592,AJ596)</f>
        <v>0</v>
      </c>
      <c r="AK591" s="86">
        <f t="shared" si="968"/>
        <v>0</v>
      </c>
      <c r="AL591" s="88">
        <f t="shared" si="968"/>
        <v>0</v>
      </c>
      <c r="AM591" s="86">
        <f t="shared" si="968"/>
        <v>0</v>
      </c>
      <c r="AN591" s="88">
        <f t="shared" si="968"/>
        <v>0</v>
      </c>
      <c r="AO591" s="86">
        <f t="shared" si="968"/>
        <v>0</v>
      </c>
      <c r="AP591" s="88">
        <f t="shared" si="968"/>
        <v>0</v>
      </c>
      <c r="AQ591" s="86">
        <f t="shared" si="968"/>
        <v>0</v>
      </c>
      <c r="AR591" s="88">
        <f t="shared" si="968"/>
        <v>0</v>
      </c>
      <c r="AS591" s="86">
        <f t="shared" si="968"/>
        <v>0</v>
      </c>
      <c r="AT591" s="88">
        <f t="shared" si="968"/>
        <v>0</v>
      </c>
      <c r="AU591" s="86">
        <f t="shared" si="968"/>
        <v>0</v>
      </c>
      <c r="AV591" s="86">
        <f t="shared" si="945"/>
        <v>0</v>
      </c>
      <c r="AW591" s="93">
        <f t="shared" si="946"/>
        <v>0</v>
      </c>
      <c r="AY591" s="86">
        <f t="shared" si="947"/>
        <v>0</v>
      </c>
      <c r="AZ591" s="86">
        <f t="shared" si="948"/>
        <v>0</v>
      </c>
      <c r="BA591" s="86">
        <f t="shared" si="949"/>
        <v>0</v>
      </c>
      <c r="BB591" s="86">
        <f t="shared" si="950"/>
        <v>0</v>
      </c>
      <c r="BC591" s="86">
        <f t="shared" si="951"/>
        <v>0</v>
      </c>
      <c r="BD591" s="86">
        <f t="shared" si="952"/>
        <v>0</v>
      </c>
    </row>
    <row r="592" spans="2:56" x14ac:dyDescent="0.3">
      <c r="B592" s="179" t="s">
        <v>203</v>
      </c>
      <c r="C592" s="83">
        <f>SUM(C593:C595)</f>
        <v>0</v>
      </c>
      <c r="D592" s="84">
        <f>SUM(D593:D595)</f>
        <v>0</v>
      </c>
      <c r="E592" s="85">
        <f t="shared" si="939"/>
        <v>0</v>
      </c>
      <c r="F592" s="83">
        <f>SUM(F593:F595)</f>
        <v>0</v>
      </c>
      <c r="G592" s="84">
        <f>SUM(G593:G595)</f>
        <v>0</v>
      </c>
      <c r="H592" s="85">
        <f t="shared" si="940"/>
        <v>0</v>
      </c>
      <c r="I592" s="83">
        <f>SUM(I593:I595)</f>
        <v>0</v>
      </c>
      <c r="J592" s="86">
        <f>SUM(J593:J595)</f>
        <v>0</v>
      </c>
      <c r="K592" s="87">
        <f t="shared" si="941"/>
        <v>0</v>
      </c>
      <c r="L592" s="83">
        <f>SUM(L593:L595)</f>
        <v>0</v>
      </c>
      <c r="M592" s="86">
        <f>SUM(M593:M595)</f>
        <v>0</v>
      </c>
      <c r="N592" s="88">
        <f>SUM(N593:N595)</f>
        <v>0</v>
      </c>
      <c r="O592" s="83">
        <f>SUM(O593:O595)</f>
        <v>0</v>
      </c>
      <c r="P592" s="88">
        <f>SUM(P593:P595)</f>
        <v>0</v>
      </c>
      <c r="Q592" s="199">
        <f t="shared" si="942"/>
        <v>0</v>
      </c>
      <c r="R592" s="89">
        <f>SUM(R593:R595)</f>
        <v>0</v>
      </c>
      <c r="S592" s="89">
        <f>SUM(S593:S595)</f>
        <v>0</v>
      </c>
      <c r="T592" s="200">
        <f t="shared" si="953"/>
        <v>0</v>
      </c>
      <c r="U592" s="91"/>
      <c r="V592" s="83">
        <f>SUM(V593:V595)</f>
        <v>0</v>
      </c>
      <c r="W592" s="88">
        <f>SUM(W593:W595)</f>
        <v>0</v>
      </c>
      <c r="X592" s="199">
        <f t="shared" si="943"/>
        <v>0</v>
      </c>
      <c r="Y592" s="89">
        <f>SUM(Y593:Y595)</f>
        <v>0</v>
      </c>
      <c r="Z592" s="89">
        <f>SUM(Z593:Z595)</f>
        <v>0</v>
      </c>
      <c r="AA592" s="200">
        <f t="shared" si="954"/>
        <v>0</v>
      </c>
      <c r="AB592" s="91"/>
      <c r="AC592" s="83">
        <f>SUM(AC593:AC595)</f>
        <v>0</v>
      </c>
      <c r="AD592" s="88">
        <f>SUM(AD593:AD595)</f>
        <v>0</v>
      </c>
      <c r="AE592" s="199">
        <f t="shared" si="944"/>
        <v>0</v>
      </c>
      <c r="AF592" s="89">
        <f>SUM(AF593:AF595)</f>
        <v>0</v>
      </c>
      <c r="AG592" s="89">
        <f>SUM(AG593:AG595)</f>
        <v>0</v>
      </c>
      <c r="AH592" s="200">
        <f t="shared" si="955"/>
        <v>0</v>
      </c>
      <c r="AJ592" s="84">
        <f t="shared" ref="AJ592:AU592" si="969">SUM(AJ593:AJ595)</f>
        <v>0</v>
      </c>
      <c r="AK592" s="86">
        <f t="shared" si="969"/>
        <v>0</v>
      </c>
      <c r="AL592" s="88">
        <f t="shared" si="969"/>
        <v>0</v>
      </c>
      <c r="AM592" s="86">
        <f t="shared" si="969"/>
        <v>0</v>
      </c>
      <c r="AN592" s="88">
        <f t="shared" si="969"/>
        <v>0</v>
      </c>
      <c r="AO592" s="86">
        <f t="shared" si="969"/>
        <v>0</v>
      </c>
      <c r="AP592" s="88">
        <f t="shared" si="969"/>
        <v>0</v>
      </c>
      <c r="AQ592" s="86">
        <f t="shared" si="969"/>
        <v>0</v>
      </c>
      <c r="AR592" s="88">
        <f t="shared" si="969"/>
        <v>0</v>
      </c>
      <c r="AS592" s="86">
        <f t="shared" si="969"/>
        <v>0</v>
      </c>
      <c r="AT592" s="88">
        <f t="shared" si="969"/>
        <v>0</v>
      </c>
      <c r="AU592" s="86">
        <f t="shared" si="969"/>
        <v>0</v>
      </c>
      <c r="AV592" s="86">
        <f t="shared" si="945"/>
        <v>0</v>
      </c>
      <c r="AW592" s="93">
        <f t="shared" si="946"/>
        <v>0</v>
      </c>
      <c r="AY592" s="86">
        <f t="shared" si="947"/>
        <v>0</v>
      </c>
      <c r="AZ592" s="86">
        <f t="shared" si="948"/>
        <v>0</v>
      </c>
      <c r="BA592" s="86">
        <f t="shared" si="949"/>
        <v>0</v>
      </c>
      <c r="BB592" s="86">
        <f t="shared" si="950"/>
        <v>0</v>
      </c>
      <c r="BC592" s="86">
        <f t="shared" si="951"/>
        <v>0</v>
      </c>
      <c r="BD592" s="86">
        <f t="shared" si="952"/>
        <v>0</v>
      </c>
    </row>
    <row r="593" spans="2:56" x14ac:dyDescent="0.3">
      <c r="B593" s="201" t="s">
        <v>204</v>
      </c>
      <c r="C593" s="255"/>
      <c r="D593" s="256"/>
      <c r="E593" s="182">
        <f t="shared" si="939"/>
        <v>0</v>
      </c>
      <c r="F593" s="255"/>
      <c r="G593" s="256"/>
      <c r="H593" s="182">
        <f t="shared" si="940"/>
        <v>0</v>
      </c>
      <c r="I593" s="255"/>
      <c r="J593" s="257"/>
      <c r="K593" s="184">
        <f t="shared" si="941"/>
        <v>0</v>
      </c>
      <c r="L593" s="255"/>
      <c r="M593" s="257"/>
      <c r="N593" s="258"/>
      <c r="O593" s="255"/>
      <c r="P593" s="258"/>
      <c r="Q593" s="177">
        <f t="shared" si="942"/>
        <v>0</v>
      </c>
      <c r="R593" s="258"/>
      <c r="S593" s="258"/>
      <c r="T593" s="178">
        <f t="shared" si="953"/>
        <v>0</v>
      </c>
      <c r="U593" s="157"/>
      <c r="V593" s="255"/>
      <c r="W593" s="258"/>
      <c r="X593" s="177">
        <f t="shared" si="943"/>
        <v>0</v>
      </c>
      <c r="Y593" s="258"/>
      <c r="Z593" s="258"/>
      <c r="AA593" s="178">
        <f t="shared" si="954"/>
        <v>0</v>
      </c>
      <c r="AB593" s="157"/>
      <c r="AC593" s="255"/>
      <c r="AD593" s="258"/>
      <c r="AE593" s="177">
        <f t="shared" si="944"/>
        <v>0</v>
      </c>
      <c r="AF593" s="258"/>
      <c r="AG593" s="258"/>
      <c r="AH593" s="178">
        <f t="shared" si="955"/>
        <v>0</v>
      </c>
      <c r="AJ593" s="252"/>
      <c r="AK593" s="253"/>
      <c r="AL593" s="254"/>
      <c r="AM593" s="253"/>
      <c r="AN593" s="254"/>
      <c r="AO593" s="253"/>
      <c r="AP593" s="254"/>
      <c r="AQ593" s="253"/>
      <c r="AR593" s="254"/>
      <c r="AS593" s="253"/>
      <c r="AT593" s="254"/>
      <c r="AU593" s="253"/>
      <c r="AV593" s="163">
        <f t="shared" si="945"/>
        <v>0</v>
      </c>
      <c r="AW593" s="93">
        <f t="shared" si="946"/>
        <v>0</v>
      </c>
      <c r="AY593" s="163">
        <f t="shared" si="947"/>
        <v>0</v>
      </c>
      <c r="AZ593" s="163">
        <f t="shared" si="948"/>
        <v>0</v>
      </c>
      <c r="BA593" s="163">
        <f t="shared" si="949"/>
        <v>0</v>
      </c>
      <c r="BB593" s="163">
        <f t="shared" si="950"/>
        <v>0</v>
      </c>
      <c r="BC593" s="163">
        <f t="shared" si="951"/>
        <v>0</v>
      </c>
      <c r="BD593" s="163">
        <f t="shared" si="952"/>
        <v>0</v>
      </c>
    </row>
    <row r="594" spans="2:56" x14ac:dyDescent="0.3">
      <c r="B594" s="201" t="s">
        <v>205</v>
      </c>
      <c r="C594" s="255"/>
      <c r="D594" s="256"/>
      <c r="E594" s="182">
        <f t="shared" si="939"/>
        <v>0</v>
      </c>
      <c r="F594" s="255"/>
      <c r="G594" s="256"/>
      <c r="H594" s="182">
        <f t="shared" si="940"/>
        <v>0</v>
      </c>
      <c r="I594" s="255"/>
      <c r="J594" s="257"/>
      <c r="K594" s="184">
        <f t="shared" si="941"/>
        <v>0</v>
      </c>
      <c r="L594" s="255"/>
      <c r="M594" s="257"/>
      <c r="N594" s="258"/>
      <c r="O594" s="255"/>
      <c r="P594" s="258"/>
      <c r="Q594" s="177">
        <f t="shared" si="942"/>
        <v>0</v>
      </c>
      <c r="R594" s="258"/>
      <c r="S594" s="258"/>
      <c r="T594" s="178">
        <f t="shared" si="953"/>
        <v>0</v>
      </c>
      <c r="U594" s="157"/>
      <c r="V594" s="255"/>
      <c r="W594" s="258"/>
      <c r="X594" s="177">
        <f t="shared" si="943"/>
        <v>0</v>
      </c>
      <c r="Y594" s="258"/>
      <c r="Z594" s="258"/>
      <c r="AA594" s="178">
        <f t="shared" si="954"/>
        <v>0</v>
      </c>
      <c r="AB594" s="157"/>
      <c r="AC594" s="255"/>
      <c r="AD594" s="258"/>
      <c r="AE594" s="177">
        <f t="shared" si="944"/>
        <v>0</v>
      </c>
      <c r="AF594" s="258"/>
      <c r="AG594" s="258"/>
      <c r="AH594" s="178">
        <f t="shared" si="955"/>
        <v>0</v>
      </c>
      <c r="AJ594" s="252"/>
      <c r="AK594" s="253"/>
      <c r="AL594" s="254"/>
      <c r="AM594" s="253"/>
      <c r="AN594" s="254"/>
      <c r="AO594" s="253"/>
      <c r="AP594" s="254"/>
      <c r="AQ594" s="253"/>
      <c r="AR594" s="254"/>
      <c r="AS594" s="253"/>
      <c r="AT594" s="254"/>
      <c r="AU594" s="253"/>
      <c r="AV594" s="163">
        <f t="shared" si="945"/>
        <v>0</v>
      </c>
      <c r="AW594" s="93">
        <f t="shared" si="946"/>
        <v>0</v>
      </c>
      <c r="AY594" s="163">
        <f t="shared" si="947"/>
        <v>0</v>
      </c>
      <c r="AZ594" s="163">
        <f t="shared" si="948"/>
        <v>0</v>
      </c>
      <c r="BA594" s="163">
        <f t="shared" si="949"/>
        <v>0</v>
      </c>
      <c r="BB594" s="163">
        <f t="shared" si="950"/>
        <v>0</v>
      </c>
      <c r="BC594" s="163">
        <f t="shared" si="951"/>
        <v>0</v>
      </c>
      <c r="BD594" s="163">
        <f t="shared" si="952"/>
        <v>0</v>
      </c>
    </row>
    <row r="595" spans="2:56" x14ac:dyDescent="0.3">
      <c r="B595" s="201" t="s">
        <v>206</v>
      </c>
      <c r="C595" s="255"/>
      <c r="D595" s="256"/>
      <c r="E595" s="182">
        <f t="shared" si="939"/>
        <v>0</v>
      </c>
      <c r="F595" s="255"/>
      <c r="G595" s="256"/>
      <c r="H595" s="182">
        <f t="shared" si="940"/>
        <v>0</v>
      </c>
      <c r="I595" s="255"/>
      <c r="J595" s="257"/>
      <c r="K595" s="184">
        <f t="shared" si="941"/>
        <v>0</v>
      </c>
      <c r="L595" s="255"/>
      <c r="M595" s="257"/>
      <c r="N595" s="258"/>
      <c r="O595" s="255"/>
      <c r="P595" s="258"/>
      <c r="Q595" s="177">
        <f t="shared" si="942"/>
        <v>0</v>
      </c>
      <c r="R595" s="258"/>
      <c r="S595" s="258"/>
      <c r="T595" s="178">
        <f t="shared" si="953"/>
        <v>0</v>
      </c>
      <c r="U595" s="157"/>
      <c r="V595" s="255"/>
      <c r="W595" s="258"/>
      <c r="X595" s="177">
        <f t="shared" si="943"/>
        <v>0</v>
      </c>
      <c r="Y595" s="258"/>
      <c r="Z595" s="258"/>
      <c r="AA595" s="178">
        <f t="shared" si="954"/>
        <v>0</v>
      </c>
      <c r="AB595" s="157"/>
      <c r="AC595" s="255"/>
      <c r="AD595" s="258"/>
      <c r="AE595" s="177">
        <f t="shared" si="944"/>
        <v>0</v>
      </c>
      <c r="AF595" s="258"/>
      <c r="AG595" s="258"/>
      <c r="AH595" s="178">
        <f t="shared" si="955"/>
        <v>0</v>
      </c>
      <c r="AJ595" s="252"/>
      <c r="AK595" s="253"/>
      <c r="AL595" s="254"/>
      <c r="AM595" s="253"/>
      <c r="AN595" s="254"/>
      <c r="AO595" s="253"/>
      <c r="AP595" s="254"/>
      <c r="AQ595" s="253"/>
      <c r="AR595" s="254"/>
      <c r="AS595" s="253"/>
      <c r="AT595" s="254"/>
      <c r="AU595" s="253"/>
      <c r="AV595" s="163">
        <f t="shared" si="945"/>
        <v>0</v>
      </c>
      <c r="AW595" s="93">
        <f t="shared" si="946"/>
        <v>0</v>
      </c>
      <c r="AY595" s="163">
        <f t="shared" si="947"/>
        <v>0</v>
      </c>
      <c r="AZ595" s="163">
        <f t="shared" si="948"/>
        <v>0</v>
      </c>
      <c r="BA595" s="163">
        <f t="shared" si="949"/>
        <v>0</v>
      </c>
      <c r="BB595" s="163">
        <f t="shared" si="950"/>
        <v>0</v>
      </c>
      <c r="BC595" s="163">
        <f t="shared" si="951"/>
        <v>0</v>
      </c>
      <c r="BD595" s="163">
        <f t="shared" si="952"/>
        <v>0</v>
      </c>
    </row>
    <row r="596" spans="2:56" x14ac:dyDescent="0.3">
      <c r="B596" s="179" t="s">
        <v>207</v>
      </c>
      <c r="C596" s="83">
        <f>SUM(C597)</f>
        <v>0</v>
      </c>
      <c r="D596" s="84">
        <f>SUM(D597)</f>
        <v>0</v>
      </c>
      <c r="E596" s="85">
        <f t="shared" si="939"/>
        <v>0</v>
      </c>
      <c r="F596" s="83">
        <f>SUM(F597)</f>
        <v>0</v>
      </c>
      <c r="G596" s="84">
        <f>SUM(G597)</f>
        <v>0</v>
      </c>
      <c r="H596" s="85">
        <f t="shared" si="940"/>
        <v>0</v>
      </c>
      <c r="I596" s="83">
        <f>SUM(I597)</f>
        <v>0</v>
      </c>
      <c r="J596" s="86">
        <f>SUM(J597)</f>
        <v>0</v>
      </c>
      <c r="K596" s="87">
        <f t="shared" si="941"/>
        <v>0</v>
      </c>
      <c r="L596" s="83">
        <f>SUM(L597)</f>
        <v>0</v>
      </c>
      <c r="M596" s="86">
        <f>SUM(M597)</f>
        <v>0</v>
      </c>
      <c r="N596" s="88">
        <f>SUM(N597)</f>
        <v>0</v>
      </c>
      <c r="O596" s="83">
        <f>SUM(O597)</f>
        <v>0</v>
      </c>
      <c r="P596" s="88">
        <f>SUM(P597)</f>
        <v>0</v>
      </c>
      <c r="Q596" s="199">
        <f t="shared" si="942"/>
        <v>0</v>
      </c>
      <c r="R596" s="89">
        <f>SUM(R597)</f>
        <v>0</v>
      </c>
      <c r="S596" s="89">
        <f>SUM(S597)</f>
        <v>0</v>
      </c>
      <c r="T596" s="200">
        <f t="shared" si="953"/>
        <v>0</v>
      </c>
      <c r="U596" s="91"/>
      <c r="V596" s="83">
        <f>SUM(V597)</f>
        <v>0</v>
      </c>
      <c r="W596" s="88">
        <f>SUM(W597)</f>
        <v>0</v>
      </c>
      <c r="X596" s="199">
        <f t="shared" si="943"/>
        <v>0</v>
      </c>
      <c r="Y596" s="89">
        <f>SUM(Y597)</f>
        <v>0</v>
      </c>
      <c r="Z596" s="89">
        <f>SUM(Z597)</f>
        <v>0</v>
      </c>
      <c r="AA596" s="200">
        <f t="shared" si="954"/>
        <v>0</v>
      </c>
      <c r="AB596" s="91"/>
      <c r="AC596" s="83">
        <f>SUM(AC597)</f>
        <v>0</v>
      </c>
      <c r="AD596" s="88">
        <f>SUM(AD597)</f>
        <v>0</v>
      </c>
      <c r="AE596" s="199">
        <f t="shared" si="944"/>
        <v>0</v>
      </c>
      <c r="AF596" s="89">
        <f>SUM(AF597)</f>
        <v>0</v>
      </c>
      <c r="AG596" s="89">
        <f>SUM(AG597)</f>
        <v>0</v>
      </c>
      <c r="AH596" s="200">
        <f t="shared" si="955"/>
        <v>0</v>
      </c>
      <c r="AJ596" s="84">
        <f t="shared" ref="AJ596:AU596" si="970">SUM(AJ597)</f>
        <v>0</v>
      </c>
      <c r="AK596" s="86">
        <f t="shared" si="970"/>
        <v>0</v>
      </c>
      <c r="AL596" s="88">
        <f t="shared" si="970"/>
        <v>0</v>
      </c>
      <c r="AM596" s="86">
        <f t="shared" si="970"/>
        <v>0</v>
      </c>
      <c r="AN596" s="88">
        <f t="shared" si="970"/>
        <v>0</v>
      </c>
      <c r="AO596" s="86">
        <f t="shared" si="970"/>
        <v>0</v>
      </c>
      <c r="AP596" s="88">
        <f t="shared" si="970"/>
        <v>0</v>
      </c>
      <c r="AQ596" s="86">
        <f t="shared" si="970"/>
        <v>0</v>
      </c>
      <c r="AR596" s="88">
        <f t="shared" si="970"/>
        <v>0</v>
      </c>
      <c r="AS596" s="86">
        <f t="shared" si="970"/>
        <v>0</v>
      </c>
      <c r="AT596" s="88">
        <f t="shared" si="970"/>
        <v>0</v>
      </c>
      <c r="AU596" s="86">
        <f t="shared" si="970"/>
        <v>0</v>
      </c>
      <c r="AV596" s="86">
        <f t="shared" si="945"/>
        <v>0</v>
      </c>
      <c r="AW596" s="93">
        <f t="shared" si="946"/>
        <v>0</v>
      </c>
      <c r="AY596" s="86">
        <f t="shared" si="947"/>
        <v>0</v>
      </c>
      <c r="AZ596" s="86">
        <f t="shared" si="948"/>
        <v>0</v>
      </c>
      <c r="BA596" s="86">
        <f t="shared" si="949"/>
        <v>0</v>
      </c>
      <c r="BB596" s="86">
        <f t="shared" si="950"/>
        <v>0</v>
      </c>
      <c r="BC596" s="86">
        <f t="shared" si="951"/>
        <v>0</v>
      </c>
      <c r="BD596" s="86">
        <f t="shared" si="952"/>
        <v>0</v>
      </c>
    </row>
    <row r="597" spans="2:56" x14ac:dyDescent="0.3">
      <c r="B597" s="201" t="s">
        <v>105</v>
      </c>
      <c r="C597" s="255"/>
      <c r="D597" s="256"/>
      <c r="E597" s="182">
        <f t="shared" si="939"/>
        <v>0</v>
      </c>
      <c r="F597" s="255"/>
      <c r="G597" s="256"/>
      <c r="H597" s="182">
        <f t="shared" si="940"/>
        <v>0</v>
      </c>
      <c r="I597" s="255"/>
      <c r="J597" s="257"/>
      <c r="K597" s="184">
        <f t="shared" si="941"/>
        <v>0</v>
      </c>
      <c r="L597" s="255"/>
      <c r="M597" s="257"/>
      <c r="N597" s="258"/>
      <c r="O597" s="255"/>
      <c r="P597" s="258"/>
      <c r="Q597" s="177">
        <f t="shared" si="942"/>
        <v>0</v>
      </c>
      <c r="R597" s="258"/>
      <c r="S597" s="258"/>
      <c r="T597" s="178">
        <f t="shared" si="953"/>
        <v>0</v>
      </c>
      <c r="U597" s="157"/>
      <c r="V597" s="255"/>
      <c r="W597" s="258"/>
      <c r="X597" s="177">
        <f t="shared" si="943"/>
        <v>0</v>
      </c>
      <c r="Y597" s="258"/>
      <c r="Z597" s="258"/>
      <c r="AA597" s="178">
        <f t="shared" si="954"/>
        <v>0</v>
      </c>
      <c r="AB597" s="157"/>
      <c r="AC597" s="255"/>
      <c r="AD597" s="258"/>
      <c r="AE597" s="177">
        <f t="shared" si="944"/>
        <v>0</v>
      </c>
      <c r="AF597" s="258"/>
      <c r="AG597" s="258"/>
      <c r="AH597" s="178">
        <f t="shared" si="955"/>
        <v>0</v>
      </c>
      <c r="AJ597" s="252"/>
      <c r="AK597" s="253"/>
      <c r="AL597" s="254"/>
      <c r="AM597" s="253"/>
      <c r="AN597" s="254"/>
      <c r="AO597" s="253"/>
      <c r="AP597" s="254"/>
      <c r="AQ597" s="253"/>
      <c r="AR597" s="254"/>
      <c r="AS597" s="253"/>
      <c r="AT597" s="254"/>
      <c r="AU597" s="253"/>
      <c r="AV597" s="163">
        <f t="shared" si="945"/>
        <v>0</v>
      </c>
      <c r="AW597" s="93">
        <f t="shared" si="946"/>
        <v>0</v>
      </c>
      <c r="AY597" s="163">
        <f t="shared" si="947"/>
        <v>0</v>
      </c>
      <c r="AZ597" s="163">
        <f t="shared" si="948"/>
        <v>0</v>
      </c>
      <c r="BA597" s="163">
        <f t="shared" si="949"/>
        <v>0</v>
      </c>
      <c r="BB597" s="163">
        <f t="shared" si="950"/>
        <v>0</v>
      </c>
      <c r="BC597" s="163">
        <f t="shared" si="951"/>
        <v>0</v>
      </c>
      <c r="BD597" s="163">
        <f t="shared" si="952"/>
        <v>0</v>
      </c>
    </row>
    <row r="598" spans="2:56" s="124" customFormat="1" x14ac:dyDescent="0.3">
      <c r="B598" s="187" t="s">
        <v>208</v>
      </c>
      <c r="C598" s="188">
        <f>SUM(C599,C605,C618,C619,C620,C621,C622)</f>
        <v>0</v>
      </c>
      <c r="D598" s="189">
        <f>SUM(D599,D605,D618,D619,D620,D621,D622)</f>
        <v>0</v>
      </c>
      <c r="E598" s="190">
        <f t="shared" si="939"/>
        <v>0</v>
      </c>
      <c r="F598" s="188">
        <f>SUM(F599,F605,F618,F619,F620,F621,F622)</f>
        <v>0</v>
      </c>
      <c r="G598" s="189">
        <f>SUM(G599,G605,G618,G619,G620,G621,G622)</f>
        <v>0</v>
      </c>
      <c r="H598" s="190">
        <f t="shared" si="940"/>
        <v>0</v>
      </c>
      <c r="I598" s="188">
        <f>SUM(I599,I605,I618,I619,I620,I621,I622)</f>
        <v>0</v>
      </c>
      <c r="J598" s="191">
        <f>SUM(J599,J605,J618,J619,J620,J621,J622)</f>
        <v>0</v>
      </c>
      <c r="K598" s="192">
        <f t="shared" si="941"/>
        <v>0</v>
      </c>
      <c r="L598" s="188">
        <f>SUM(L599,L605,L618,L619,L620,L621,L622)</f>
        <v>0</v>
      </c>
      <c r="M598" s="191">
        <f>SUM(M599,M605,M618,M619,M620,M621,M622)</f>
        <v>0</v>
      </c>
      <c r="N598" s="193">
        <f>SUM(N599,N605,N618,N619,N620,N621,N622)</f>
        <v>0</v>
      </c>
      <c r="O598" s="188">
        <f>SUM(O599,O605,O618,O619,O620,O621,O622)</f>
        <v>0</v>
      </c>
      <c r="P598" s="193">
        <f>SUM(P599,P605,P618,P619,P620,P621,P622)</f>
        <v>0</v>
      </c>
      <c r="Q598" s="194">
        <f t="shared" si="942"/>
        <v>0</v>
      </c>
      <c r="R598" s="195">
        <f>SUM(R599,R605,R618,R619,R620,R621,R622)</f>
        <v>0</v>
      </c>
      <c r="S598" s="195">
        <f>SUM(S599,S605,S618,S619,S620,S621,S622)</f>
        <v>0</v>
      </c>
      <c r="T598" s="196">
        <f t="shared" si="953"/>
        <v>0</v>
      </c>
      <c r="U598" s="121"/>
      <c r="V598" s="188">
        <f>SUM(V599,V605,V618,V619,V620,V621,V622)</f>
        <v>0</v>
      </c>
      <c r="W598" s="193">
        <f>SUM(W599,W605,W618,W619,W620,W621,W622)</f>
        <v>0</v>
      </c>
      <c r="X598" s="194">
        <f t="shared" si="943"/>
        <v>0</v>
      </c>
      <c r="Y598" s="195">
        <f>SUM(Y599,Y605,Y618,Y619,Y620,Y621,Y622)</f>
        <v>0</v>
      </c>
      <c r="Z598" s="195">
        <f>SUM(Z599,Z605,Z618,Z619,Z620,Z621,Z622)</f>
        <v>0</v>
      </c>
      <c r="AA598" s="196">
        <f t="shared" si="954"/>
        <v>0</v>
      </c>
      <c r="AB598" s="121"/>
      <c r="AC598" s="188">
        <f>SUM(AC599,AC605,AC618,AC619,AC620,AC621,AC622)</f>
        <v>0</v>
      </c>
      <c r="AD598" s="193">
        <f>SUM(AD599,AD605,AD618,AD619,AD620,AD621,AD622)</f>
        <v>0</v>
      </c>
      <c r="AE598" s="194">
        <f t="shared" si="944"/>
        <v>0</v>
      </c>
      <c r="AF598" s="195">
        <f>SUM(AF599,AF605,AF618,AF619,AF620,AF621,AF622)</f>
        <v>0</v>
      </c>
      <c r="AG598" s="195">
        <f>SUM(AG599,AG605,AG618,AG619,AG620,AG621,AG622)</f>
        <v>0</v>
      </c>
      <c r="AH598" s="196">
        <f t="shared" si="955"/>
        <v>0</v>
      </c>
      <c r="AJ598" s="189">
        <f t="shared" ref="AJ598:AU598" si="971">SUM(AJ599,AJ605,AJ618,AJ619,AJ620,AJ621,AJ622)</f>
        <v>0</v>
      </c>
      <c r="AK598" s="191">
        <f t="shared" si="971"/>
        <v>0</v>
      </c>
      <c r="AL598" s="193">
        <f t="shared" si="971"/>
        <v>0</v>
      </c>
      <c r="AM598" s="191">
        <f t="shared" si="971"/>
        <v>0</v>
      </c>
      <c r="AN598" s="193">
        <f t="shared" si="971"/>
        <v>0</v>
      </c>
      <c r="AO598" s="191">
        <f t="shared" si="971"/>
        <v>0</v>
      </c>
      <c r="AP598" s="193">
        <f t="shared" si="971"/>
        <v>0</v>
      </c>
      <c r="AQ598" s="191">
        <f t="shared" si="971"/>
        <v>0</v>
      </c>
      <c r="AR598" s="193">
        <f t="shared" si="971"/>
        <v>0</v>
      </c>
      <c r="AS598" s="191">
        <f t="shared" si="971"/>
        <v>0</v>
      </c>
      <c r="AT598" s="193">
        <f t="shared" si="971"/>
        <v>0</v>
      </c>
      <c r="AU598" s="191">
        <f t="shared" si="971"/>
        <v>0</v>
      </c>
      <c r="AV598" s="191">
        <f t="shared" si="945"/>
        <v>0</v>
      </c>
      <c r="AW598" s="197">
        <f t="shared" si="946"/>
        <v>0</v>
      </c>
      <c r="AX598" s="198"/>
      <c r="AY598" s="191">
        <f t="shared" si="947"/>
        <v>0</v>
      </c>
      <c r="AZ598" s="191">
        <f t="shared" si="948"/>
        <v>0</v>
      </c>
      <c r="BA598" s="191">
        <f t="shared" si="949"/>
        <v>0</v>
      </c>
      <c r="BB598" s="191">
        <f t="shared" si="950"/>
        <v>0</v>
      </c>
      <c r="BC598" s="191">
        <f t="shared" si="951"/>
        <v>0</v>
      </c>
      <c r="BD598" s="191">
        <f t="shared" si="952"/>
        <v>0</v>
      </c>
    </row>
    <row r="599" spans="2:56" x14ac:dyDescent="0.3">
      <c r="B599" s="176" t="s">
        <v>209</v>
      </c>
      <c r="C599" s="202">
        <f>SUM(C600,C603)</f>
        <v>0</v>
      </c>
      <c r="D599" s="203">
        <f>SUM(D600,D603)</f>
        <v>0</v>
      </c>
      <c r="E599" s="204">
        <f t="shared" si="939"/>
        <v>0</v>
      </c>
      <c r="F599" s="202">
        <f>SUM(F600,F603)</f>
        <v>0</v>
      </c>
      <c r="G599" s="203">
        <f>SUM(G600,G603)</f>
        <v>0</v>
      </c>
      <c r="H599" s="204">
        <f t="shared" si="940"/>
        <v>0</v>
      </c>
      <c r="I599" s="202">
        <f>SUM(I600,I603)</f>
        <v>0</v>
      </c>
      <c r="J599" s="205">
        <f>SUM(J600,J603)</f>
        <v>0</v>
      </c>
      <c r="K599" s="206">
        <f t="shared" si="941"/>
        <v>0</v>
      </c>
      <c r="L599" s="202">
        <f>SUM(L600,L603)</f>
        <v>0</v>
      </c>
      <c r="M599" s="205">
        <f>SUM(M600,M603)</f>
        <v>0</v>
      </c>
      <c r="N599" s="207">
        <f>SUM(N600,N603)</f>
        <v>0</v>
      </c>
      <c r="O599" s="202">
        <f>SUM(O600,O603)</f>
        <v>0</v>
      </c>
      <c r="P599" s="207">
        <f>SUM(P600,P603)</f>
        <v>0</v>
      </c>
      <c r="Q599" s="208">
        <f t="shared" si="942"/>
        <v>0</v>
      </c>
      <c r="R599" s="209">
        <f>SUM(R600,R603)</f>
        <v>0</v>
      </c>
      <c r="S599" s="209">
        <f>SUM(S600,S603)</f>
        <v>0</v>
      </c>
      <c r="T599" s="210">
        <f t="shared" si="953"/>
        <v>0</v>
      </c>
      <c r="U599" s="91"/>
      <c r="V599" s="202">
        <f>SUM(V600,V603)</f>
        <v>0</v>
      </c>
      <c r="W599" s="207">
        <f>SUM(W600,W603)</f>
        <v>0</v>
      </c>
      <c r="X599" s="208">
        <f t="shared" si="943"/>
        <v>0</v>
      </c>
      <c r="Y599" s="209">
        <f>SUM(Y600,Y603)</f>
        <v>0</v>
      </c>
      <c r="Z599" s="209">
        <f>SUM(Z600,Z603)</f>
        <v>0</v>
      </c>
      <c r="AA599" s="210">
        <f t="shared" si="954"/>
        <v>0</v>
      </c>
      <c r="AB599" s="91"/>
      <c r="AC599" s="202">
        <f>SUM(AC600,AC603)</f>
        <v>0</v>
      </c>
      <c r="AD599" s="207">
        <f>SUM(AD600,AD603)</f>
        <v>0</v>
      </c>
      <c r="AE599" s="208">
        <f t="shared" si="944"/>
        <v>0</v>
      </c>
      <c r="AF599" s="209">
        <f>SUM(AF600,AF603)</f>
        <v>0</v>
      </c>
      <c r="AG599" s="209">
        <f>SUM(AG600,AG603)</f>
        <v>0</v>
      </c>
      <c r="AH599" s="210">
        <f t="shared" si="955"/>
        <v>0</v>
      </c>
      <c r="AJ599" s="203">
        <f t="shared" ref="AJ599:AU599" si="972">SUM(AJ600,AJ603)</f>
        <v>0</v>
      </c>
      <c r="AK599" s="205">
        <f t="shared" si="972"/>
        <v>0</v>
      </c>
      <c r="AL599" s="207">
        <f t="shared" si="972"/>
        <v>0</v>
      </c>
      <c r="AM599" s="205">
        <f t="shared" si="972"/>
        <v>0</v>
      </c>
      <c r="AN599" s="207">
        <f t="shared" si="972"/>
        <v>0</v>
      </c>
      <c r="AO599" s="205">
        <f t="shared" si="972"/>
        <v>0</v>
      </c>
      <c r="AP599" s="207">
        <f t="shared" si="972"/>
        <v>0</v>
      </c>
      <c r="AQ599" s="205">
        <f t="shared" si="972"/>
        <v>0</v>
      </c>
      <c r="AR599" s="207">
        <f t="shared" si="972"/>
        <v>0</v>
      </c>
      <c r="AS599" s="205">
        <f t="shared" si="972"/>
        <v>0</v>
      </c>
      <c r="AT599" s="207">
        <f t="shared" si="972"/>
        <v>0</v>
      </c>
      <c r="AU599" s="205">
        <f t="shared" si="972"/>
        <v>0</v>
      </c>
      <c r="AV599" s="205">
        <f t="shared" si="945"/>
        <v>0</v>
      </c>
      <c r="AW599" s="211">
        <f t="shared" si="946"/>
        <v>0</v>
      </c>
      <c r="AY599" s="205">
        <f t="shared" si="947"/>
        <v>0</v>
      </c>
      <c r="AZ599" s="205">
        <f t="shared" si="948"/>
        <v>0</v>
      </c>
      <c r="BA599" s="205">
        <f t="shared" si="949"/>
        <v>0</v>
      </c>
      <c r="BB599" s="205">
        <f t="shared" si="950"/>
        <v>0</v>
      </c>
      <c r="BC599" s="205">
        <f t="shared" si="951"/>
        <v>0</v>
      </c>
      <c r="BD599" s="205">
        <f t="shared" si="952"/>
        <v>0</v>
      </c>
    </row>
    <row r="600" spans="2:56" x14ac:dyDescent="0.3">
      <c r="B600" s="179" t="s">
        <v>210</v>
      </c>
      <c r="C600" s="202">
        <f>SUM(C601:C602)</f>
        <v>0</v>
      </c>
      <c r="D600" s="203">
        <f>SUM(D601:D602)</f>
        <v>0</v>
      </c>
      <c r="E600" s="204">
        <f t="shared" si="939"/>
        <v>0</v>
      </c>
      <c r="F600" s="202">
        <f>SUM(F601:F602)</f>
        <v>0</v>
      </c>
      <c r="G600" s="203">
        <f>SUM(G601:G602)</f>
        <v>0</v>
      </c>
      <c r="H600" s="204">
        <f t="shared" si="940"/>
        <v>0</v>
      </c>
      <c r="I600" s="202">
        <f>SUM(I601:I602)</f>
        <v>0</v>
      </c>
      <c r="J600" s="205">
        <f>SUM(J601:J602)</f>
        <v>0</v>
      </c>
      <c r="K600" s="206">
        <f t="shared" si="941"/>
        <v>0</v>
      </c>
      <c r="L600" s="202">
        <f>SUM(L601:L602)</f>
        <v>0</v>
      </c>
      <c r="M600" s="205">
        <f>SUM(M601:M602)</f>
        <v>0</v>
      </c>
      <c r="N600" s="207">
        <f>SUM(N601:N602)</f>
        <v>0</v>
      </c>
      <c r="O600" s="202">
        <f>SUM(O601:O602)</f>
        <v>0</v>
      </c>
      <c r="P600" s="207">
        <f>SUM(P601:P602)</f>
        <v>0</v>
      </c>
      <c r="Q600" s="208">
        <f t="shared" si="942"/>
        <v>0</v>
      </c>
      <c r="R600" s="209">
        <f>SUM(R601:R602)</f>
        <v>0</v>
      </c>
      <c r="S600" s="209">
        <f>SUM(S601:S602)</f>
        <v>0</v>
      </c>
      <c r="T600" s="210">
        <f t="shared" si="953"/>
        <v>0</v>
      </c>
      <c r="U600" s="91"/>
      <c r="V600" s="202">
        <f>SUM(V601:V602)</f>
        <v>0</v>
      </c>
      <c r="W600" s="207">
        <f>SUM(W601:W602)</f>
        <v>0</v>
      </c>
      <c r="X600" s="208">
        <f t="shared" si="943"/>
        <v>0</v>
      </c>
      <c r="Y600" s="209">
        <f>SUM(Y601:Y602)</f>
        <v>0</v>
      </c>
      <c r="Z600" s="209">
        <f>SUM(Z601:Z602)</f>
        <v>0</v>
      </c>
      <c r="AA600" s="210">
        <f t="shared" si="954"/>
        <v>0</v>
      </c>
      <c r="AB600" s="91"/>
      <c r="AC600" s="202">
        <f>SUM(AC601:AC602)</f>
        <v>0</v>
      </c>
      <c r="AD600" s="207">
        <f>SUM(AD601:AD602)</f>
        <v>0</v>
      </c>
      <c r="AE600" s="208">
        <f t="shared" si="944"/>
        <v>0</v>
      </c>
      <c r="AF600" s="209">
        <f>SUM(AF601:AF602)</f>
        <v>0</v>
      </c>
      <c r="AG600" s="209">
        <f>SUM(AG601:AG602)</f>
        <v>0</v>
      </c>
      <c r="AH600" s="210">
        <f t="shared" si="955"/>
        <v>0</v>
      </c>
      <c r="AJ600" s="203">
        <f t="shared" ref="AJ600:AU600" si="973">SUM(AJ601:AJ602)</f>
        <v>0</v>
      </c>
      <c r="AK600" s="205">
        <f t="shared" si="973"/>
        <v>0</v>
      </c>
      <c r="AL600" s="207">
        <f t="shared" si="973"/>
        <v>0</v>
      </c>
      <c r="AM600" s="205">
        <f t="shared" si="973"/>
        <v>0</v>
      </c>
      <c r="AN600" s="207">
        <f t="shared" si="973"/>
        <v>0</v>
      </c>
      <c r="AO600" s="205">
        <f t="shared" si="973"/>
        <v>0</v>
      </c>
      <c r="AP600" s="207">
        <f t="shared" si="973"/>
        <v>0</v>
      </c>
      <c r="AQ600" s="205">
        <f t="shared" si="973"/>
        <v>0</v>
      </c>
      <c r="AR600" s="207">
        <f t="shared" si="973"/>
        <v>0</v>
      </c>
      <c r="AS600" s="205">
        <f t="shared" si="973"/>
        <v>0</v>
      </c>
      <c r="AT600" s="207">
        <f t="shared" si="973"/>
        <v>0</v>
      </c>
      <c r="AU600" s="205">
        <f t="shared" si="973"/>
        <v>0</v>
      </c>
      <c r="AV600" s="205">
        <f t="shared" si="945"/>
        <v>0</v>
      </c>
      <c r="AW600" s="211">
        <f t="shared" si="946"/>
        <v>0</v>
      </c>
      <c r="AY600" s="205">
        <f t="shared" si="947"/>
        <v>0</v>
      </c>
      <c r="AZ600" s="205">
        <f t="shared" si="948"/>
        <v>0</v>
      </c>
      <c r="BA600" s="205">
        <f t="shared" si="949"/>
        <v>0</v>
      </c>
      <c r="BB600" s="205">
        <f t="shared" si="950"/>
        <v>0</v>
      </c>
      <c r="BC600" s="205">
        <f t="shared" si="951"/>
        <v>0</v>
      </c>
      <c r="BD600" s="205">
        <f t="shared" si="952"/>
        <v>0</v>
      </c>
    </row>
    <row r="601" spans="2:56" x14ac:dyDescent="0.3">
      <c r="B601" s="201" t="s">
        <v>211</v>
      </c>
      <c r="C601" s="255"/>
      <c r="D601" s="256"/>
      <c r="E601" s="182">
        <f t="shared" si="939"/>
        <v>0</v>
      </c>
      <c r="F601" s="255"/>
      <c r="G601" s="256"/>
      <c r="H601" s="182">
        <f t="shared" si="940"/>
        <v>0</v>
      </c>
      <c r="I601" s="255"/>
      <c r="J601" s="257"/>
      <c r="K601" s="184">
        <f t="shared" si="941"/>
        <v>0</v>
      </c>
      <c r="L601" s="255"/>
      <c r="M601" s="257"/>
      <c r="N601" s="258"/>
      <c r="O601" s="255"/>
      <c r="P601" s="258"/>
      <c r="Q601" s="177">
        <f t="shared" si="942"/>
        <v>0</v>
      </c>
      <c r="R601" s="258"/>
      <c r="S601" s="258"/>
      <c r="T601" s="178">
        <f t="shared" si="953"/>
        <v>0</v>
      </c>
      <c r="U601" s="157"/>
      <c r="V601" s="255"/>
      <c r="W601" s="258"/>
      <c r="X601" s="177">
        <f t="shared" si="943"/>
        <v>0</v>
      </c>
      <c r="Y601" s="258"/>
      <c r="Z601" s="258"/>
      <c r="AA601" s="178">
        <f t="shared" si="954"/>
        <v>0</v>
      </c>
      <c r="AB601" s="157"/>
      <c r="AC601" s="255"/>
      <c r="AD601" s="258"/>
      <c r="AE601" s="177">
        <f t="shared" si="944"/>
        <v>0</v>
      </c>
      <c r="AF601" s="258"/>
      <c r="AG601" s="258"/>
      <c r="AH601" s="178">
        <f t="shared" si="955"/>
        <v>0</v>
      </c>
      <c r="AJ601" s="252"/>
      <c r="AK601" s="253"/>
      <c r="AL601" s="254"/>
      <c r="AM601" s="253"/>
      <c r="AN601" s="254"/>
      <c r="AO601" s="253"/>
      <c r="AP601" s="254"/>
      <c r="AQ601" s="253"/>
      <c r="AR601" s="254"/>
      <c r="AS601" s="253"/>
      <c r="AT601" s="254"/>
      <c r="AU601" s="253"/>
      <c r="AV601" s="163">
        <f t="shared" si="945"/>
        <v>0</v>
      </c>
      <c r="AW601" s="93">
        <f t="shared" si="946"/>
        <v>0</v>
      </c>
      <c r="AY601" s="163">
        <f t="shared" si="947"/>
        <v>0</v>
      </c>
      <c r="AZ601" s="163">
        <f t="shared" si="948"/>
        <v>0</v>
      </c>
      <c r="BA601" s="163">
        <f t="shared" si="949"/>
        <v>0</v>
      </c>
      <c r="BB601" s="163">
        <f t="shared" si="950"/>
        <v>0</v>
      </c>
      <c r="BC601" s="163">
        <f t="shared" si="951"/>
        <v>0</v>
      </c>
      <c r="BD601" s="163">
        <f t="shared" si="952"/>
        <v>0</v>
      </c>
    </row>
    <row r="602" spans="2:56" x14ac:dyDescent="0.3">
      <c r="B602" s="201" t="s">
        <v>212</v>
      </c>
      <c r="C602" s="255"/>
      <c r="D602" s="256"/>
      <c r="E602" s="182">
        <f t="shared" si="939"/>
        <v>0</v>
      </c>
      <c r="F602" s="255"/>
      <c r="G602" s="256"/>
      <c r="H602" s="182">
        <f t="shared" si="940"/>
        <v>0</v>
      </c>
      <c r="I602" s="255"/>
      <c r="J602" s="257"/>
      <c r="K602" s="184">
        <f t="shared" si="941"/>
        <v>0</v>
      </c>
      <c r="L602" s="255"/>
      <c r="M602" s="257"/>
      <c r="N602" s="258"/>
      <c r="O602" s="255"/>
      <c r="P602" s="258"/>
      <c r="Q602" s="177">
        <f t="shared" si="942"/>
        <v>0</v>
      </c>
      <c r="R602" s="258"/>
      <c r="S602" s="258"/>
      <c r="T602" s="178">
        <f t="shared" si="953"/>
        <v>0</v>
      </c>
      <c r="U602" s="157"/>
      <c r="V602" s="255"/>
      <c r="W602" s="258"/>
      <c r="X602" s="177">
        <f t="shared" si="943"/>
        <v>0</v>
      </c>
      <c r="Y602" s="258"/>
      <c r="Z602" s="258"/>
      <c r="AA602" s="178">
        <f t="shared" si="954"/>
        <v>0</v>
      </c>
      <c r="AB602" s="157"/>
      <c r="AC602" s="255"/>
      <c r="AD602" s="258"/>
      <c r="AE602" s="177">
        <f t="shared" si="944"/>
        <v>0</v>
      </c>
      <c r="AF602" s="258"/>
      <c r="AG602" s="258"/>
      <c r="AH602" s="178">
        <f t="shared" si="955"/>
        <v>0</v>
      </c>
      <c r="AJ602" s="252"/>
      <c r="AK602" s="253"/>
      <c r="AL602" s="254"/>
      <c r="AM602" s="253"/>
      <c r="AN602" s="254"/>
      <c r="AO602" s="253"/>
      <c r="AP602" s="254"/>
      <c r="AQ602" s="253"/>
      <c r="AR602" s="254"/>
      <c r="AS602" s="253"/>
      <c r="AT602" s="254"/>
      <c r="AU602" s="253"/>
      <c r="AV602" s="163">
        <f t="shared" si="945"/>
        <v>0</v>
      </c>
      <c r="AW602" s="93">
        <f t="shared" si="946"/>
        <v>0</v>
      </c>
      <c r="AY602" s="163">
        <f t="shared" si="947"/>
        <v>0</v>
      </c>
      <c r="AZ602" s="163">
        <f t="shared" si="948"/>
        <v>0</v>
      </c>
      <c r="BA602" s="163">
        <f t="shared" si="949"/>
        <v>0</v>
      </c>
      <c r="BB602" s="163">
        <f t="shared" si="950"/>
        <v>0</v>
      </c>
      <c r="BC602" s="163">
        <f t="shared" si="951"/>
        <v>0</v>
      </c>
      <c r="BD602" s="163">
        <f t="shared" si="952"/>
        <v>0</v>
      </c>
    </row>
    <row r="603" spans="2:56" x14ac:dyDescent="0.3">
      <c r="B603" s="179" t="s">
        <v>213</v>
      </c>
      <c r="C603" s="202">
        <f>SUM(C604)</f>
        <v>0</v>
      </c>
      <c r="D603" s="203">
        <f>SUM(D604)</f>
        <v>0</v>
      </c>
      <c r="E603" s="204">
        <f t="shared" si="939"/>
        <v>0</v>
      </c>
      <c r="F603" s="202">
        <f>SUM(F604)</f>
        <v>0</v>
      </c>
      <c r="G603" s="203">
        <f>SUM(G604)</f>
        <v>0</v>
      </c>
      <c r="H603" s="204">
        <f t="shared" si="940"/>
        <v>0</v>
      </c>
      <c r="I603" s="202">
        <f>SUM(I604)</f>
        <v>0</v>
      </c>
      <c r="J603" s="205">
        <f>SUM(J604)</f>
        <v>0</v>
      </c>
      <c r="K603" s="206">
        <f t="shared" si="941"/>
        <v>0</v>
      </c>
      <c r="L603" s="202">
        <f>SUM(L604)</f>
        <v>0</v>
      </c>
      <c r="M603" s="205">
        <f>SUM(M604)</f>
        <v>0</v>
      </c>
      <c r="N603" s="207">
        <f>SUM(N604)</f>
        <v>0</v>
      </c>
      <c r="O603" s="202">
        <f>SUM(O604)</f>
        <v>0</v>
      </c>
      <c r="P603" s="207">
        <f>SUM(P604)</f>
        <v>0</v>
      </c>
      <c r="Q603" s="208">
        <f t="shared" si="942"/>
        <v>0</v>
      </c>
      <c r="R603" s="209">
        <f>SUM(R604)</f>
        <v>0</v>
      </c>
      <c r="S603" s="209">
        <f>SUM(S604)</f>
        <v>0</v>
      </c>
      <c r="T603" s="210">
        <f t="shared" si="953"/>
        <v>0</v>
      </c>
      <c r="U603" s="91"/>
      <c r="V603" s="202">
        <f>SUM(V604)</f>
        <v>0</v>
      </c>
      <c r="W603" s="207">
        <f>SUM(W604)</f>
        <v>0</v>
      </c>
      <c r="X603" s="208">
        <f t="shared" si="943"/>
        <v>0</v>
      </c>
      <c r="Y603" s="209">
        <f>SUM(Y604)</f>
        <v>0</v>
      </c>
      <c r="Z603" s="209">
        <f>SUM(Z604)</f>
        <v>0</v>
      </c>
      <c r="AA603" s="210">
        <f t="shared" si="954"/>
        <v>0</v>
      </c>
      <c r="AB603" s="91"/>
      <c r="AC603" s="202">
        <f>SUM(AC604)</f>
        <v>0</v>
      </c>
      <c r="AD603" s="207">
        <f>SUM(AD604)</f>
        <v>0</v>
      </c>
      <c r="AE603" s="208">
        <f t="shared" si="944"/>
        <v>0</v>
      </c>
      <c r="AF603" s="209">
        <f>SUM(AF604)</f>
        <v>0</v>
      </c>
      <c r="AG603" s="209">
        <f>SUM(AG604)</f>
        <v>0</v>
      </c>
      <c r="AH603" s="210">
        <f t="shared" si="955"/>
        <v>0</v>
      </c>
      <c r="AJ603" s="203">
        <f t="shared" ref="AJ603:AU603" si="974">SUM(AJ604)</f>
        <v>0</v>
      </c>
      <c r="AK603" s="205">
        <f t="shared" si="974"/>
        <v>0</v>
      </c>
      <c r="AL603" s="207">
        <f t="shared" si="974"/>
        <v>0</v>
      </c>
      <c r="AM603" s="205">
        <f t="shared" si="974"/>
        <v>0</v>
      </c>
      <c r="AN603" s="207">
        <f t="shared" si="974"/>
        <v>0</v>
      </c>
      <c r="AO603" s="205">
        <f t="shared" si="974"/>
        <v>0</v>
      </c>
      <c r="AP603" s="207">
        <f t="shared" si="974"/>
        <v>0</v>
      </c>
      <c r="AQ603" s="205">
        <f t="shared" si="974"/>
        <v>0</v>
      </c>
      <c r="AR603" s="207">
        <f t="shared" si="974"/>
        <v>0</v>
      </c>
      <c r="AS603" s="205">
        <f t="shared" si="974"/>
        <v>0</v>
      </c>
      <c r="AT603" s="207">
        <f t="shared" si="974"/>
        <v>0</v>
      </c>
      <c r="AU603" s="205">
        <f t="shared" si="974"/>
        <v>0</v>
      </c>
      <c r="AV603" s="205">
        <f t="shared" si="945"/>
        <v>0</v>
      </c>
      <c r="AW603" s="211">
        <f t="shared" si="946"/>
        <v>0</v>
      </c>
      <c r="AY603" s="205">
        <f t="shared" si="947"/>
        <v>0</v>
      </c>
      <c r="AZ603" s="205">
        <f t="shared" si="948"/>
        <v>0</v>
      </c>
      <c r="BA603" s="205">
        <f t="shared" si="949"/>
        <v>0</v>
      </c>
      <c r="BB603" s="205">
        <f t="shared" si="950"/>
        <v>0</v>
      </c>
      <c r="BC603" s="205">
        <f t="shared" si="951"/>
        <v>0</v>
      </c>
      <c r="BD603" s="205">
        <f t="shared" si="952"/>
        <v>0</v>
      </c>
    </row>
    <row r="604" spans="2:56" x14ac:dyDescent="0.3">
      <c r="B604" s="201" t="s">
        <v>105</v>
      </c>
      <c r="C604" s="255"/>
      <c r="D604" s="256"/>
      <c r="E604" s="182">
        <f t="shared" si="939"/>
        <v>0</v>
      </c>
      <c r="F604" s="255"/>
      <c r="G604" s="256"/>
      <c r="H604" s="182">
        <f t="shared" si="940"/>
        <v>0</v>
      </c>
      <c r="I604" s="255"/>
      <c r="J604" s="257"/>
      <c r="K604" s="184">
        <f t="shared" si="941"/>
        <v>0</v>
      </c>
      <c r="L604" s="255"/>
      <c r="M604" s="257"/>
      <c r="N604" s="258"/>
      <c r="O604" s="255"/>
      <c r="P604" s="258"/>
      <c r="Q604" s="177">
        <f t="shared" si="942"/>
        <v>0</v>
      </c>
      <c r="R604" s="258"/>
      <c r="S604" s="258"/>
      <c r="T604" s="178">
        <f t="shared" si="953"/>
        <v>0</v>
      </c>
      <c r="U604" s="157"/>
      <c r="V604" s="255"/>
      <c r="W604" s="258"/>
      <c r="X604" s="177">
        <f t="shared" si="943"/>
        <v>0</v>
      </c>
      <c r="Y604" s="258"/>
      <c r="Z604" s="258"/>
      <c r="AA604" s="178">
        <f t="shared" si="954"/>
        <v>0</v>
      </c>
      <c r="AB604" s="157"/>
      <c r="AC604" s="255"/>
      <c r="AD604" s="258"/>
      <c r="AE604" s="177">
        <f t="shared" si="944"/>
        <v>0</v>
      </c>
      <c r="AF604" s="258"/>
      <c r="AG604" s="258"/>
      <c r="AH604" s="178">
        <f t="shared" si="955"/>
        <v>0</v>
      </c>
      <c r="AJ604" s="252"/>
      <c r="AK604" s="253"/>
      <c r="AL604" s="254"/>
      <c r="AM604" s="253"/>
      <c r="AN604" s="254"/>
      <c r="AO604" s="253"/>
      <c r="AP604" s="254"/>
      <c r="AQ604" s="253"/>
      <c r="AR604" s="254"/>
      <c r="AS604" s="253"/>
      <c r="AT604" s="254"/>
      <c r="AU604" s="253"/>
      <c r="AV604" s="163">
        <f t="shared" si="945"/>
        <v>0</v>
      </c>
      <c r="AW604" s="93">
        <f t="shared" si="946"/>
        <v>0</v>
      </c>
      <c r="AY604" s="163">
        <f t="shared" si="947"/>
        <v>0</v>
      </c>
      <c r="AZ604" s="163">
        <f t="shared" si="948"/>
        <v>0</v>
      </c>
      <c r="BA604" s="163">
        <f t="shared" si="949"/>
        <v>0</v>
      </c>
      <c r="BB604" s="163">
        <f t="shared" si="950"/>
        <v>0</v>
      </c>
      <c r="BC604" s="163">
        <f t="shared" si="951"/>
        <v>0</v>
      </c>
      <c r="BD604" s="163">
        <f t="shared" si="952"/>
        <v>0</v>
      </c>
    </row>
    <row r="605" spans="2:56" x14ac:dyDescent="0.3">
      <c r="B605" s="176" t="s">
        <v>214</v>
      </c>
      <c r="C605" s="202">
        <f>SUM(C606,C610)</f>
        <v>0</v>
      </c>
      <c r="D605" s="203">
        <f>SUM(D606,D610)</f>
        <v>0</v>
      </c>
      <c r="E605" s="204">
        <f t="shared" si="939"/>
        <v>0</v>
      </c>
      <c r="F605" s="202">
        <f>SUM(F606,F610)</f>
        <v>0</v>
      </c>
      <c r="G605" s="203">
        <f>SUM(G606,G610)</f>
        <v>0</v>
      </c>
      <c r="H605" s="204">
        <f t="shared" si="940"/>
        <v>0</v>
      </c>
      <c r="I605" s="202">
        <f>SUM(I606,I610)</f>
        <v>0</v>
      </c>
      <c r="J605" s="205">
        <f>SUM(J606,J610)</f>
        <v>0</v>
      </c>
      <c r="K605" s="206">
        <f t="shared" si="941"/>
        <v>0</v>
      </c>
      <c r="L605" s="202">
        <f>SUM(L606,L610)</f>
        <v>0</v>
      </c>
      <c r="M605" s="205">
        <f>SUM(M606,M610)</f>
        <v>0</v>
      </c>
      <c r="N605" s="207">
        <f>SUM(N606,N610)</f>
        <v>0</v>
      </c>
      <c r="O605" s="202">
        <f>SUM(O606,O610)</f>
        <v>0</v>
      </c>
      <c r="P605" s="207">
        <f>SUM(P606,P610)</f>
        <v>0</v>
      </c>
      <c r="Q605" s="208">
        <f t="shared" si="942"/>
        <v>0</v>
      </c>
      <c r="R605" s="209">
        <f>SUM(R606,R610)</f>
        <v>0</v>
      </c>
      <c r="S605" s="209">
        <f>SUM(S606,S610)</f>
        <v>0</v>
      </c>
      <c r="T605" s="210">
        <f t="shared" si="953"/>
        <v>0</v>
      </c>
      <c r="U605" s="91"/>
      <c r="V605" s="202">
        <f>SUM(V606,V610)</f>
        <v>0</v>
      </c>
      <c r="W605" s="207">
        <f>SUM(W606,W610)</f>
        <v>0</v>
      </c>
      <c r="X605" s="208">
        <f t="shared" si="943"/>
        <v>0</v>
      </c>
      <c r="Y605" s="209">
        <f>SUM(Y606,Y610)</f>
        <v>0</v>
      </c>
      <c r="Z605" s="209">
        <f>SUM(Z606,Z610)</f>
        <v>0</v>
      </c>
      <c r="AA605" s="210">
        <f t="shared" si="954"/>
        <v>0</v>
      </c>
      <c r="AB605" s="91"/>
      <c r="AC605" s="202">
        <f>SUM(AC606,AC610)</f>
        <v>0</v>
      </c>
      <c r="AD605" s="207">
        <f>SUM(AD606,AD610)</f>
        <v>0</v>
      </c>
      <c r="AE605" s="208">
        <f t="shared" si="944"/>
        <v>0</v>
      </c>
      <c r="AF605" s="209">
        <f>SUM(AF606,AF610)</f>
        <v>0</v>
      </c>
      <c r="AG605" s="209">
        <f>SUM(AG606,AG610)</f>
        <v>0</v>
      </c>
      <c r="AH605" s="210">
        <f t="shared" si="955"/>
        <v>0</v>
      </c>
      <c r="AJ605" s="203">
        <f t="shared" ref="AJ605:AU605" si="975">SUM(AJ606,AJ610)</f>
        <v>0</v>
      </c>
      <c r="AK605" s="205">
        <f t="shared" si="975"/>
        <v>0</v>
      </c>
      <c r="AL605" s="207">
        <f t="shared" si="975"/>
        <v>0</v>
      </c>
      <c r="AM605" s="205">
        <f t="shared" si="975"/>
        <v>0</v>
      </c>
      <c r="AN605" s="207">
        <f t="shared" si="975"/>
        <v>0</v>
      </c>
      <c r="AO605" s="205">
        <f t="shared" si="975"/>
        <v>0</v>
      </c>
      <c r="AP605" s="207">
        <f t="shared" si="975"/>
        <v>0</v>
      </c>
      <c r="AQ605" s="205">
        <f t="shared" si="975"/>
        <v>0</v>
      </c>
      <c r="AR605" s="207">
        <f t="shared" si="975"/>
        <v>0</v>
      </c>
      <c r="AS605" s="205">
        <f t="shared" si="975"/>
        <v>0</v>
      </c>
      <c r="AT605" s="207">
        <f t="shared" si="975"/>
        <v>0</v>
      </c>
      <c r="AU605" s="205">
        <f t="shared" si="975"/>
        <v>0</v>
      </c>
      <c r="AV605" s="205">
        <f t="shared" si="945"/>
        <v>0</v>
      </c>
      <c r="AW605" s="211">
        <f t="shared" si="946"/>
        <v>0</v>
      </c>
      <c r="AY605" s="205">
        <f t="shared" si="947"/>
        <v>0</v>
      </c>
      <c r="AZ605" s="205">
        <f t="shared" si="948"/>
        <v>0</v>
      </c>
      <c r="BA605" s="205">
        <f t="shared" si="949"/>
        <v>0</v>
      </c>
      <c r="BB605" s="205">
        <f t="shared" si="950"/>
        <v>0</v>
      </c>
      <c r="BC605" s="205">
        <f t="shared" si="951"/>
        <v>0</v>
      </c>
      <c r="BD605" s="205">
        <f t="shared" si="952"/>
        <v>0</v>
      </c>
    </row>
    <row r="606" spans="2:56" x14ac:dyDescent="0.3">
      <c r="B606" s="179" t="s">
        <v>215</v>
      </c>
      <c r="C606" s="202">
        <f>SUM(C607:C609)</f>
        <v>0</v>
      </c>
      <c r="D606" s="203">
        <f>SUM(D607:D609)</f>
        <v>0</v>
      </c>
      <c r="E606" s="204">
        <f t="shared" si="939"/>
        <v>0</v>
      </c>
      <c r="F606" s="202">
        <f>SUM(F607:F609)</f>
        <v>0</v>
      </c>
      <c r="G606" s="203">
        <f>SUM(G607:G609)</f>
        <v>0</v>
      </c>
      <c r="H606" s="204">
        <f t="shared" si="940"/>
        <v>0</v>
      </c>
      <c r="I606" s="202">
        <f>SUM(I607:I609)</f>
        <v>0</v>
      </c>
      <c r="J606" s="205">
        <f>SUM(J607:J609)</f>
        <v>0</v>
      </c>
      <c r="K606" s="206">
        <f t="shared" si="941"/>
        <v>0</v>
      </c>
      <c r="L606" s="202">
        <f>SUM(L607:L609)</f>
        <v>0</v>
      </c>
      <c r="M606" s="205">
        <f>SUM(M607:M609)</f>
        <v>0</v>
      </c>
      <c r="N606" s="207">
        <f>SUM(N607:N609)</f>
        <v>0</v>
      </c>
      <c r="O606" s="202">
        <f>SUM(O607:O609)</f>
        <v>0</v>
      </c>
      <c r="P606" s="207">
        <f>SUM(P607:P609)</f>
        <v>0</v>
      </c>
      <c r="Q606" s="208">
        <f t="shared" si="942"/>
        <v>0</v>
      </c>
      <c r="R606" s="209">
        <f>SUM(R607:R609)</f>
        <v>0</v>
      </c>
      <c r="S606" s="209">
        <f>SUM(S607:S609)</f>
        <v>0</v>
      </c>
      <c r="T606" s="210">
        <f t="shared" si="953"/>
        <v>0</v>
      </c>
      <c r="U606" s="91"/>
      <c r="V606" s="202">
        <f>SUM(V607:V609)</f>
        <v>0</v>
      </c>
      <c r="W606" s="207">
        <f>SUM(W607:W609)</f>
        <v>0</v>
      </c>
      <c r="X606" s="208">
        <f t="shared" si="943"/>
        <v>0</v>
      </c>
      <c r="Y606" s="209">
        <f>SUM(Y607:Y609)</f>
        <v>0</v>
      </c>
      <c r="Z606" s="209">
        <f>SUM(Z607:Z609)</f>
        <v>0</v>
      </c>
      <c r="AA606" s="210">
        <f t="shared" si="954"/>
        <v>0</v>
      </c>
      <c r="AB606" s="91"/>
      <c r="AC606" s="202">
        <f>SUM(AC607:AC609)</f>
        <v>0</v>
      </c>
      <c r="AD606" s="207">
        <f>SUM(AD607:AD609)</f>
        <v>0</v>
      </c>
      <c r="AE606" s="208">
        <f t="shared" si="944"/>
        <v>0</v>
      </c>
      <c r="AF606" s="209">
        <f>SUM(AF607:AF609)</f>
        <v>0</v>
      </c>
      <c r="AG606" s="209">
        <f>SUM(AG607:AG609)</f>
        <v>0</v>
      </c>
      <c r="AH606" s="210">
        <f t="shared" si="955"/>
        <v>0</v>
      </c>
      <c r="AJ606" s="203">
        <f t="shared" ref="AJ606:AU606" si="976">SUM(AJ607:AJ609)</f>
        <v>0</v>
      </c>
      <c r="AK606" s="205">
        <f t="shared" si="976"/>
        <v>0</v>
      </c>
      <c r="AL606" s="207">
        <f t="shared" si="976"/>
        <v>0</v>
      </c>
      <c r="AM606" s="205">
        <f t="shared" si="976"/>
        <v>0</v>
      </c>
      <c r="AN606" s="207">
        <f t="shared" si="976"/>
        <v>0</v>
      </c>
      <c r="AO606" s="205">
        <f t="shared" si="976"/>
        <v>0</v>
      </c>
      <c r="AP606" s="207">
        <f t="shared" si="976"/>
        <v>0</v>
      </c>
      <c r="AQ606" s="205">
        <f t="shared" si="976"/>
        <v>0</v>
      </c>
      <c r="AR606" s="207">
        <f t="shared" si="976"/>
        <v>0</v>
      </c>
      <c r="AS606" s="205">
        <f t="shared" si="976"/>
        <v>0</v>
      </c>
      <c r="AT606" s="207">
        <f t="shared" si="976"/>
        <v>0</v>
      </c>
      <c r="AU606" s="205">
        <f t="shared" si="976"/>
        <v>0</v>
      </c>
      <c r="AV606" s="205">
        <f t="shared" si="945"/>
        <v>0</v>
      </c>
      <c r="AW606" s="211">
        <f t="shared" si="946"/>
        <v>0</v>
      </c>
      <c r="AY606" s="205">
        <f t="shared" si="947"/>
        <v>0</v>
      </c>
      <c r="AZ606" s="205">
        <f t="shared" si="948"/>
        <v>0</v>
      </c>
      <c r="BA606" s="205">
        <f t="shared" si="949"/>
        <v>0</v>
      </c>
      <c r="BB606" s="205">
        <f t="shared" si="950"/>
        <v>0</v>
      </c>
      <c r="BC606" s="205">
        <f t="shared" si="951"/>
        <v>0</v>
      </c>
      <c r="BD606" s="205">
        <f t="shared" si="952"/>
        <v>0</v>
      </c>
    </row>
    <row r="607" spans="2:56" x14ac:dyDescent="0.3">
      <c r="B607" s="201" t="s">
        <v>216</v>
      </c>
      <c r="C607" s="255"/>
      <c r="D607" s="256"/>
      <c r="E607" s="182">
        <f t="shared" si="939"/>
        <v>0</v>
      </c>
      <c r="F607" s="255"/>
      <c r="G607" s="256"/>
      <c r="H607" s="182">
        <f t="shared" si="940"/>
        <v>0</v>
      </c>
      <c r="I607" s="255"/>
      <c r="J607" s="257"/>
      <c r="K607" s="184">
        <f t="shared" si="941"/>
        <v>0</v>
      </c>
      <c r="L607" s="255"/>
      <c r="M607" s="257"/>
      <c r="N607" s="258"/>
      <c r="O607" s="255"/>
      <c r="P607" s="258"/>
      <c r="Q607" s="177">
        <f t="shared" si="942"/>
        <v>0</v>
      </c>
      <c r="R607" s="258"/>
      <c r="S607" s="258"/>
      <c r="T607" s="178">
        <f t="shared" si="953"/>
        <v>0</v>
      </c>
      <c r="U607" s="157"/>
      <c r="V607" s="255"/>
      <c r="W607" s="258"/>
      <c r="X607" s="177">
        <f t="shared" si="943"/>
        <v>0</v>
      </c>
      <c r="Y607" s="258"/>
      <c r="Z607" s="258"/>
      <c r="AA607" s="178">
        <f t="shared" si="954"/>
        <v>0</v>
      </c>
      <c r="AB607" s="157"/>
      <c r="AC607" s="255"/>
      <c r="AD607" s="258"/>
      <c r="AE607" s="177">
        <f t="shared" si="944"/>
        <v>0</v>
      </c>
      <c r="AF607" s="258"/>
      <c r="AG607" s="258"/>
      <c r="AH607" s="178">
        <f t="shared" si="955"/>
        <v>0</v>
      </c>
      <c r="AJ607" s="252"/>
      <c r="AK607" s="253"/>
      <c r="AL607" s="254"/>
      <c r="AM607" s="253"/>
      <c r="AN607" s="254"/>
      <c r="AO607" s="253"/>
      <c r="AP607" s="254"/>
      <c r="AQ607" s="253"/>
      <c r="AR607" s="254"/>
      <c r="AS607" s="253"/>
      <c r="AT607" s="254"/>
      <c r="AU607" s="253"/>
      <c r="AV607" s="163">
        <f t="shared" si="945"/>
        <v>0</v>
      </c>
      <c r="AW607" s="93">
        <f t="shared" si="946"/>
        <v>0</v>
      </c>
      <c r="AY607" s="163">
        <f t="shared" si="947"/>
        <v>0</v>
      </c>
      <c r="AZ607" s="163">
        <f t="shared" si="948"/>
        <v>0</v>
      </c>
      <c r="BA607" s="163">
        <f t="shared" si="949"/>
        <v>0</v>
      </c>
      <c r="BB607" s="163">
        <f t="shared" si="950"/>
        <v>0</v>
      </c>
      <c r="BC607" s="163">
        <f t="shared" si="951"/>
        <v>0</v>
      </c>
      <c r="BD607" s="163">
        <f t="shared" si="952"/>
        <v>0</v>
      </c>
    </row>
    <row r="608" spans="2:56" x14ac:dyDescent="0.3">
      <c r="B608" s="201" t="s">
        <v>217</v>
      </c>
      <c r="C608" s="255"/>
      <c r="D608" s="256"/>
      <c r="E608" s="182">
        <f t="shared" si="939"/>
        <v>0</v>
      </c>
      <c r="F608" s="255"/>
      <c r="G608" s="256"/>
      <c r="H608" s="182">
        <f t="shared" si="940"/>
        <v>0</v>
      </c>
      <c r="I608" s="255"/>
      <c r="J608" s="257"/>
      <c r="K608" s="184">
        <f t="shared" si="941"/>
        <v>0</v>
      </c>
      <c r="L608" s="255"/>
      <c r="M608" s="257"/>
      <c r="N608" s="258"/>
      <c r="O608" s="255"/>
      <c r="P608" s="258"/>
      <c r="Q608" s="177">
        <f t="shared" si="942"/>
        <v>0</v>
      </c>
      <c r="R608" s="258"/>
      <c r="S608" s="258"/>
      <c r="T608" s="178">
        <f t="shared" si="953"/>
        <v>0</v>
      </c>
      <c r="U608" s="157"/>
      <c r="V608" s="255"/>
      <c r="W608" s="258"/>
      <c r="X608" s="177">
        <f t="shared" si="943"/>
        <v>0</v>
      </c>
      <c r="Y608" s="258"/>
      <c r="Z608" s="258"/>
      <c r="AA608" s="178">
        <f t="shared" si="954"/>
        <v>0</v>
      </c>
      <c r="AB608" s="157"/>
      <c r="AC608" s="255"/>
      <c r="AD608" s="258"/>
      <c r="AE608" s="177">
        <f t="shared" si="944"/>
        <v>0</v>
      </c>
      <c r="AF608" s="258"/>
      <c r="AG608" s="258"/>
      <c r="AH608" s="178">
        <f t="shared" si="955"/>
        <v>0</v>
      </c>
      <c r="AJ608" s="252"/>
      <c r="AK608" s="253"/>
      <c r="AL608" s="254"/>
      <c r="AM608" s="253"/>
      <c r="AN608" s="254"/>
      <c r="AO608" s="253"/>
      <c r="AP608" s="254"/>
      <c r="AQ608" s="253"/>
      <c r="AR608" s="254"/>
      <c r="AS608" s="253"/>
      <c r="AT608" s="254"/>
      <c r="AU608" s="253"/>
      <c r="AV608" s="163">
        <f t="shared" si="945"/>
        <v>0</v>
      </c>
      <c r="AW608" s="93">
        <f t="shared" si="946"/>
        <v>0</v>
      </c>
      <c r="AY608" s="163">
        <f t="shared" si="947"/>
        <v>0</v>
      </c>
      <c r="AZ608" s="163">
        <f t="shared" si="948"/>
        <v>0</v>
      </c>
      <c r="BA608" s="163">
        <f t="shared" si="949"/>
        <v>0</v>
      </c>
      <c r="BB608" s="163">
        <f t="shared" si="950"/>
        <v>0</v>
      </c>
      <c r="BC608" s="163">
        <f t="shared" si="951"/>
        <v>0</v>
      </c>
      <c r="BD608" s="163">
        <f t="shared" si="952"/>
        <v>0</v>
      </c>
    </row>
    <row r="609" spans="2:56" x14ac:dyDescent="0.3">
      <c r="B609" s="201" t="s">
        <v>218</v>
      </c>
      <c r="C609" s="255"/>
      <c r="D609" s="256"/>
      <c r="E609" s="182">
        <f t="shared" si="939"/>
        <v>0</v>
      </c>
      <c r="F609" s="255"/>
      <c r="G609" s="256"/>
      <c r="H609" s="182">
        <f t="shared" si="940"/>
        <v>0</v>
      </c>
      <c r="I609" s="255"/>
      <c r="J609" s="257"/>
      <c r="K609" s="184">
        <f t="shared" si="941"/>
        <v>0</v>
      </c>
      <c r="L609" s="255"/>
      <c r="M609" s="257"/>
      <c r="N609" s="258"/>
      <c r="O609" s="255"/>
      <c r="P609" s="258"/>
      <c r="Q609" s="177">
        <f t="shared" si="942"/>
        <v>0</v>
      </c>
      <c r="R609" s="258"/>
      <c r="S609" s="258"/>
      <c r="T609" s="178">
        <f t="shared" si="953"/>
        <v>0</v>
      </c>
      <c r="U609" s="157"/>
      <c r="V609" s="255"/>
      <c r="W609" s="258"/>
      <c r="X609" s="177">
        <f t="shared" si="943"/>
        <v>0</v>
      </c>
      <c r="Y609" s="258"/>
      <c r="Z609" s="258"/>
      <c r="AA609" s="178">
        <f t="shared" si="954"/>
        <v>0</v>
      </c>
      <c r="AB609" s="157"/>
      <c r="AC609" s="255"/>
      <c r="AD609" s="258"/>
      <c r="AE609" s="177">
        <f t="shared" si="944"/>
        <v>0</v>
      </c>
      <c r="AF609" s="258"/>
      <c r="AG609" s="258"/>
      <c r="AH609" s="178">
        <f t="shared" si="955"/>
        <v>0</v>
      </c>
      <c r="AJ609" s="252"/>
      <c r="AK609" s="253"/>
      <c r="AL609" s="254"/>
      <c r="AM609" s="253"/>
      <c r="AN609" s="254"/>
      <c r="AO609" s="253"/>
      <c r="AP609" s="254"/>
      <c r="AQ609" s="253"/>
      <c r="AR609" s="254"/>
      <c r="AS609" s="253"/>
      <c r="AT609" s="254"/>
      <c r="AU609" s="253"/>
      <c r="AV609" s="163">
        <f t="shared" si="945"/>
        <v>0</v>
      </c>
      <c r="AW609" s="93">
        <f t="shared" si="946"/>
        <v>0</v>
      </c>
      <c r="AY609" s="163">
        <f t="shared" si="947"/>
        <v>0</v>
      </c>
      <c r="AZ609" s="163">
        <f t="shared" si="948"/>
        <v>0</v>
      </c>
      <c r="BA609" s="163">
        <f t="shared" si="949"/>
        <v>0</v>
      </c>
      <c r="BB609" s="163">
        <f t="shared" si="950"/>
        <v>0</v>
      </c>
      <c r="BC609" s="163">
        <f t="shared" si="951"/>
        <v>0</v>
      </c>
      <c r="BD609" s="163">
        <f t="shared" si="952"/>
        <v>0</v>
      </c>
    </row>
    <row r="610" spans="2:56" x14ac:dyDescent="0.3">
      <c r="B610" s="179" t="s">
        <v>219</v>
      </c>
      <c r="C610" s="202">
        <f>SUM(C611:C617)</f>
        <v>0</v>
      </c>
      <c r="D610" s="203">
        <f>SUM(D611:D617)</f>
        <v>0</v>
      </c>
      <c r="E610" s="204">
        <f t="shared" si="939"/>
        <v>0</v>
      </c>
      <c r="F610" s="202">
        <f>SUM(F611:F617)</f>
        <v>0</v>
      </c>
      <c r="G610" s="203">
        <f>SUM(G611:G617)</f>
        <v>0</v>
      </c>
      <c r="H610" s="204">
        <f t="shared" si="940"/>
        <v>0</v>
      </c>
      <c r="I610" s="202">
        <f>SUM(I611:I617)</f>
        <v>0</v>
      </c>
      <c r="J610" s="205">
        <f>SUM(J611:J617)</f>
        <v>0</v>
      </c>
      <c r="K610" s="206">
        <f t="shared" si="941"/>
        <v>0</v>
      </c>
      <c r="L610" s="202">
        <f>SUM(L611:L617)</f>
        <v>0</v>
      </c>
      <c r="M610" s="205">
        <f>SUM(M611:M617)</f>
        <v>0</v>
      </c>
      <c r="N610" s="207">
        <f>SUM(N611:N617)</f>
        <v>0</v>
      </c>
      <c r="O610" s="202">
        <f>SUM(O611:O617)</f>
        <v>0</v>
      </c>
      <c r="P610" s="207">
        <f>SUM(P611:P617)</f>
        <v>0</v>
      </c>
      <c r="Q610" s="208">
        <f t="shared" si="942"/>
        <v>0</v>
      </c>
      <c r="R610" s="209">
        <f>SUM(R611:R617)</f>
        <v>0</v>
      </c>
      <c r="S610" s="209">
        <f>SUM(S611:S617)</f>
        <v>0</v>
      </c>
      <c r="T610" s="210">
        <f t="shared" si="953"/>
        <v>0</v>
      </c>
      <c r="U610" s="91"/>
      <c r="V610" s="202">
        <f>SUM(V611:V617)</f>
        <v>0</v>
      </c>
      <c r="W610" s="207">
        <f>SUM(W611:W617)</f>
        <v>0</v>
      </c>
      <c r="X610" s="208">
        <f t="shared" si="943"/>
        <v>0</v>
      </c>
      <c r="Y610" s="209">
        <f>SUM(Y611:Y617)</f>
        <v>0</v>
      </c>
      <c r="Z610" s="209">
        <f>SUM(Z611:Z617)</f>
        <v>0</v>
      </c>
      <c r="AA610" s="210">
        <f t="shared" si="954"/>
        <v>0</v>
      </c>
      <c r="AB610" s="91"/>
      <c r="AC610" s="202">
        <f>SUM(AC611:AC617)</f>
        <v>0</v>
      </c>
      <c r="AD610" s="207">
        <f>SUM(AD611:AD617)</f>
        <v>0</v>
      </c>
      <c r="AE610" s="208">
        <f t="shared" si="944"/>
        <v>0</v>
      </c>
      <c r="AF610" s="209">
        <f>SUM(AF611:AF617)</f>
        <v>0</v>
      </c>
      <c r="AG610" s="209">
        <f>SUM(AG611:AG617)</f>
        <v>0</v>
      </c>
      <c r="AH610" s="210">
        <f t="shared" si="955"/>
        <v>0</v>
      </c>
      <c r="AJ610" s="203">
        <f t="shared" ref="AJ610:AU610" si="977">SUM(AJ611:AJ617)</f>
        <v>0</v>
      </c>
      <c r="AK610" s="205">
        <f t="shared" si="977"/>
        <v>0</v>
      </c>
      <c r="AL610" s="207">
        <f t="shared" si="977"/>
        <v>0</v>
      </c>
      <c r="AM610" s="205">
        <f t="shared" si="977"/>
        <v>0</v>
      </c>
      <c r="AN610" s="207">
        <f t="shared" si="977"/>
        <v>0</v>
      </c>
      <c r="AO610" s="205">
        <f t="shared" si="977"/>
        <v>0</v>
      </c>
      <c r="AP610" s="207">
        <f t="shared" si="977"/>
        <v>0</v>
      </c>
      <c r="AQ610" s="205">
        <f t="shared" si="977"/>
        <v>0</v>
      </c>
      <c r="AR610" s="207">
        <f t="shared" si="977"/>
        <v>0</v>
      </c>
      <c r="AS610" s="205">
        <f t="shared" si="977"/>
        <v>0</v>
      </c>
      <c r="AT610" s="207">
        <f t="shared" si="977"/>
        <v>0</v>
      </c>
      <c r="AU610" s="205">
        <f t="shared" si="977"/>
        <v>0</v>
      </c>
      <c r="AV610" s="205">
        <f t="shared" si="945"/>
        <v>0</v>
      </c>
      <c r="AW610" s="211">
        <f t="shared" si="946"/>
        <v>0</v>
      </c>
      <c r="AY610" s="205">
        <f t="shared" si="947"/>
        <v>0</v>
      </c>
      <c r="AZ610" s="205">
        <f t="shared" si="948"/>
        <v>0</v>
      </c>
      <c r="BA610" s="205">
        <f t="shared" si="949"/>
        <v>0</v>
      </c>
      <c r="BB610" s="205">
        <f t="shared" si="950"/>
        <v>0</v>
      </c>
      <c r="BC610" s="205">
        <f t="shared" si="951"/>
        <v>0</v>
      </c>
      <c r="BD610" s="205">
        <f t="shared" si="952"/>
        <v>0</v>
      </c>
    </row>
    <row r="611" spans="2:56" x14ac:dyDescent="0.3">
      <c r="B611" s="201" t="s">
        <v>220</v>
      </c>
      <c r="C611" s="255"/>
      <c r="D611" s="256"/>
      <c r="E611" s="182">
        <f t="shared" si="939"/>
        <v>0</v>
      </c>
      <c r="F611" s="255"/>
      <c r="G611" s="256"/>
      <c r="H611" s="182">
        <f t="shared" si="940"/>
        <v>0</v>
      </c>
      <c r="I611" s="255"/>
      <c r="J611" s="257"/>
      <c r="K611" s="184">
        <f t="shared" si="941"/>
        <v>0</v>
      </c>
      <c r="L611" s="255"/>
      <c r="M611" s="257"/>
      <c r="N611" s="258"/>
      <c r="O611" s="255"/>
      <c r="P611" s="258"/>
      <c r="Q611" s="177">
        <f t="shared" si="942"/>
        <v>0</v>
      </c>
      <c r="R611" s="258"/>
      <c r="S611" s="258"/>
      <c r="T611" s="178">
        <f t="shared" si="953"/>
        <v>0</v>
      </c>
      <c r="U611" s="157"/>
      <c r="V611" s="255"/>
      <c r="W611" s="258"/>
      <c r="X611" s="177">
        <f t="shared" si="943"/>
        <v>0</v>
      </c>
      <c r="Y611" s="258"/>
      <c r="Z611" s="258"/>
      <c r="AA611" s="178">
        <f t="shared" si="954"/>
        <v>0</v>
      </c>
      <c r="AB611" s="157"/>
      <c r="AC611" s="255"/>
      <c r="AD611" s="258"/>
      <c r="AE611" s="177">
        <f t="shared" si="944"/>
        <v>0</v>
      </c>
      <c r="AF611" s="258"/>
      <c r="AG611" s="258"/>
      <c r="AH611" s="178">
        <f t="shared" si="955"/>
        <v>0</v>
      </c>
      <c r="AJ611" s="252"/>
      <c r="AK611" s="253"/>
      <c r="AL611" s="254"/>
      <c r="AM611" s="253"/>
      <c r="AN611" s="254"/>
      <c r="AO611" s="253"/>
      <c r="AP611" s="254"/>
      <c r="AQ611" s="253"/>
      <c r="AR611" s="254"/>
      <c r="AS611" s="253"/>
      <c r="AT611" s="254"/>
      <c r="AU611" s="253"/>
      <c r="AV611" s="163">
        <f t="shared" si="945"/>
        <v>0</v>
      </c>
      <c r="AW611" s="93">
        <f t="shared" si="946"/>
        <v>0</v>
      </c>
      <c r="AY611" s="163">
        <f t="shared" si="947"/>
        <v>0</v>
      </c>
      <c r="AZ611" s="163">
        <f t="shared" si="948"/>
        <v>0</v>
      </c>
      <c r="BA611" s="163">
        <f t="shared" si="949"/>
        <v>0</v>
      </c>
      <c r="BB611" s="163">
        <f t="shared" si="950"/>
        <v>0</v>
      </c>
      <c r="BC611" s="163">
        <f t="shared" si="951"/>
        <v>0</v>
      </c>
      <c r="BD611" s="163">
        <f t="shared" si="952"/>
        <v>0</v>
      </c>
    </row>
    <row r="612" spans="2:56" x14ac:dyDescent="0.3">
      <c r="B612" s="201" t="s">
        <v>221</v>
      </c>
      <c r="C612" s="255"/>
      <c r="D612" s="256"/>
      <c r="E612" s="182">
        <f t="shared" si="939"/>
        <v>0</v>
      </c>
      <c r="F612" s="255"/>
      <c r="G612" s="256"/>
      <c r="H612" s="182">
        <f t="shared" si="940"/>
        <v>0</v>
      </c>
      <c r="I612" s="255"/>
      <c r="J612" s="257"/>
      <c r="K612" s="184">
        <f t="shared" si="941"/>
        <v>0</v>
      </c>
      <c r="L612" s="255"/>
      <c r="M612" s="257"/>
      <c r="N612" s="258"/>
      <c r="O612" s="255"/>
      <c r="P612" s="258"/>
      <c r="Q612" s="177">
        <f t="shared" si="942"/>
        <v>0</v>
      </c>
      <c r="R612" s="258"/>
      <c r="S612" s="258"/>
      <c r="T612" s="178">
        <f t="shared" si="953"/>
        <v>0</v>
      </c>
      <c r="U612" s="157"/>
      <c r="V612" s="255"/>
      <c r="W612" s="258"/>
      <c r="X612" s="177">
        <f t="shared" si="943"/>
        <v>0</v>
      </c>
      <c r="Y612" s="258"/>
      <c r="Z612" s="258"/>
      <c r="AA612" s="178">
        <f t="shared" si="954"/>
        <v>0</v>
      </c>
      <c r="AB612" s="157"/>
      <c r="AC612" s="255"/>
      <c r="AD612" s="258"/>
      <c r="AE612" s="177">
        <f t="shared" si="944"/>
        <v>0</v>
      </c>
      <c r="AF612" s="258"/>
      <c r="AG612" s="258"/>
      <c r="AH612" s="178">
        <f t="shared" si="955"/>
        <v>0</v>
      </c>
      <c r="AJ612" s="252"/>
      <c r="AK612" s="253"/>
      <c r="AL612" s="254"/>
      <c r="AM612" s="253"/>
      <c r="AN612" s="254"/>
      <c r="AO612" s="253"/>
      <c r="AP612" s="254"/>
      <c r="AQ612" s="253"/>
      <c r="AR612" s="254"/>
      <c r="AS612" s="253"/>
      <c r="AT612" s="254"/>
      <c r="AU612" s="253"/>
      <c r="AV612" s="163">
        <f t="shared" si="945"/>
        <v>0</v>
      </c>
      <c r="AW612" s="93">
        <f t="shared" si="946"/>
        <v>0</v>
      </c>
      <c r="AY612" s="163">
        <f t="shared" si="947"/>
        <v>0</v>
      </c>
      <c r="AZ612" s="163">
        <f t="shared" si="948"/>
        <v>0</v>
      </c>
      <c r="BA612" s="163">
        <f t="shared" si="949"/>
        <v>0</v>
      </c>
      <c r="BB612" s="163">
        <f t="shared" si="950"/>
        <v>0</v>
      </c>
      <c r="BC612" s="163">
        <f t="shared" si="951"/>
        <v>0</v>
      </c>
      <c r="BD612" s="163">
        <f t="shared" si="952"/>
        <v>0</v>
      </c>
    </row>
    <row r="613" spans="2:56" x14ac:dyDescent="0.3">
      <c r="B613" s="201" t="s">
        <v>222</v>
      </c>
      <c r="C613" s="255"/>
      <c r="D613" s="256"/>
      <c r="E613" s="182">
        <f t="shared" si="939"/>
        <v>0</v>
      </c>
      <c r="F613" s="255"/>
      <c r="G613" s="256"/>
      <c r="H613" s="182">
        <f t="shared" si="940"/>
        <v>0</v>
      </c>
      <c r="I613" s="255"/>
      <c r="J613" s="257"/>
      <c r="K613" s="184">
        <f t="shared" si="941"/>
        <v>0</v>
      </c>
      <c r="L613" s="255"/>
      <c r="M613" s="257"/>
      <c r="N613" s="258"/>
      <c r="O613" s="255"/>
      <c r="P613" s="258"/>
      <c r="Q613" s="177">
        <f t="shared" si="942"/>
        <v>0</v>
      </c>
      <c r="R613" s="258"/>
      <c r="S613" s="258"/>
      <c r="T613" s="178">
        <f t="shared" si="953"/>
        <v>0</v>
      </c>
      <c r="U613" s="157"/>
      <c r="V613" s="255"/>
      <c r="W613" s="258"/>
      <c r="X613" s="177">
        <f t="shared" si="943"/>
        <v>0</v>
      </c>
      <c r="Y613" s="258"/>
      <c r="Z613" s="258"/>
      <c r="AA613" s="178">
        <f t="shared" si="954"/>
        <v>0</v>
      </c>
      <c r="AB613" s="157"/>
      <c r="AC613" s="255"/>
      <c r="AD613" s="258"/>
      <c r="AE613" s="177">
        <f t="shared" si="944"/>
        <v>0</v>
      </c>
      <c r="AF613" s="258"/>
      <c r="AG613" s="258"/>
      <c r="AH613" s="178">
        <f t="shared" si="955"/>
        <v>0</v>
      </c>
      <c r="AJ613" s="252"/>
      <c r="AK613" s="253"/>
      <c r="AL613" s="254"/>
      <c r="AM613" s="253"/>
      <c r="AN613" s="254"/>
      <c r="AO613" s="253"/>
      <c r="AP613" s="254"/>
      <c r="AQ613" s="253"/>
      <c r="AR613" s="254"/>
      <c r="AS613" s="253"/>
      <c r="AT613" s="254"/>
      <c r="AU613" s="253"/>
      <c r="AV613" s="163">
        <f t="shared" si="945"/>
        <v>0</v>
      </c>
      <c r="AW613" s="93">
        <f t="shared" si="946"/>
        <v>0</v>
      </c>
      <c r="AY613" s="163">
        <f t="shared" si="947"/>
        <v>0</v>
      </c>
      <c r="AZ613" s="163">
        <f t="shared" si="948"/>
        <v>0</v>
      </c>
      <c r="BA613" s="163">
        <f t="shared" si="949"/>
        <v>0</v>
      </c>
      <c r="BB613" s="163">
        <f t="shared" si="950"/>
        <v>0</v>
      </c>
      <c r="BC613" s="163">
        <f t="shared" si="951"/>
        <v>0</v>
      </c>
      <c r="BD613" s="163">
        <f t="shared" si="952"/>
        <v>0</v>
      </c>
    </row>
    <row r="614" spans="2:56" x14ac:dyDescent="0.3">
      <c r="B614" s="201" t="s">
        <v>223</v>
      </c>
      <c r="C614" s="255"/>
      <c r="D614" s="256"/>
      <c r="E614" s="182">
        <f t="shared" si="939"/>
        <v>0</v>
      </c>
      <c r="F614" s="255"/>
      <c r="G614" s="256"/>
      <c r="H614" s="182">
        <f t="shared" si="940"/>
        <v>0</v>
      </c>
      <c r="I614" s="255"/>
      <c r="J614" s="257"/>
      <c r="K614" s="184">
        <f t="shared" si="941"/>
        <v>0</v>
      </c>
      <c r="L614" s="255"/>
      <c r="M614" s="257"/>
      <c r="N614" s="258"/>
      <c r="O614" s="255"/>
      <c r="P614" s="258"/>
      <c r="Q614" s="177">
        <f t="shared" si="942"/>
        <v>0</v>
      </c>
      <c r="R614" s="258"/>
      <c r="S614" s="258"/>
      <c r="T614" s="178">
        <f t="shared" si="953"/>
        <v>0</v>
      </c>
      <c r="U614" s="157"/>
      <c r="V614" s="255"/>
      <c r="W614" s="258"/>
      <c r="X614" s="177">
        <f t="shared" si="943"/>
        <v>0</v>
      </c>
      <c r="Y614" s="258"/>
      <c r="Z614" s="258"/>
      <c r="AA614" s="178">
        <f t="shared" si="954"/>
        <v>0</v>
      </c>
      <c r="AB614" s="157"/>
      <c r="AC614" s="255"/>
      <c r="AD614" s="258"/>
      <c r="AE614" s="177">
        <f t="shared" si="944"/>
        <v>0</v>
      </c>
      <c r="AF614" s="258"/>
      <c r="AG614" s="258"/>
      <c r="AH614" s="178">
        <f t="shared" si="955"/>
        <v>0</v>
      </c>
      <c r="AJ614" s="252"/>
      <c r="AK614" s="253"/>
      <c r="AL614" s="254"/>
      <c r="AM614" s="253"/>
      <c r="AN614" s="254"/>
      <c r="AO614" s="253"/>
      <c r="AP614" s="254"/>
      <c r="AQ614" s="253"/>
      <c r="AR614" s="254"/>
      <c r="AS614" s="253"/>
      <c r="AT614" s="254"/>
      <c r="AU614" s="253"/>
      <c r="AV614" s="163">
        <f t="shared" si="945"/>
        <v>0</v>
      </c>
      <c r="AW614" s="93">
        <f t="shared" si="946"/>
        <v>0</v>
      </c>
      <c r="AY614" s="163">
        <f t="shared" si="947"/>
        <v>0</v>
      </c>
      <c r="AZ614" s="163">
        <f t="shared" si="948"/>
        <v>0</v>
      </c>
      <c r="BA614" s="163">
        <f t="shared" si="949"/>
        <v>0</v>
      </c>
      <c r="BB614" s="163">
        <f t="shared" si="950"/>
        <v>0</v>
      </c>
      <c r="BC614" s="163">
        <f t="shared" si="951"/>
        <v>0</v>
      </c>
      <c r="BD614" s="163">
        <f t="shared" si="952"/>
        <v>0</v>
      </c>
    </row>
    <row r="615" spans="2:56" x14ac:dyDescent="0.3">
      <c r="B615" s="201" t="s">
        <v>224</v>
      </c>
      <c r="C615" s="255"/>
      <c r="D615" s="256"/>
      <c r="E615" s="182">
        <f t="shared" si="939"/>
        <v>0</v>
      </c>
      <c r="F615" s="255"/>
      <c r="G615" s="256"/>
      <c r="H615" s="182">
        <f t="shared" si="940"/>
        <v>0</v>
      </c>
      <c r="I615" s="255"/>
      <c r="J615" s="257"/>
      <c r="K615" s="184">
        <f t="shared" si="941"/>
        <v>0</v>
      </c>
      <c r="L615" s="255"/>
      <c r="M615" s="257"/>
      <c r="N615" s="258"/>
      <c r="O615" s="255"/>
      <c r="P615" s="258"/>
      <c r="Q615" s="177">
        <f t="shared" si="942"/>
        <v>0</v>
      </c>
      <c r="R615" s="258"/>
      <c r="S615" s="258"/>
      <c r="T615" s="178">
        <f t="shared" si="953"/>
        <v>0</v>
      </c>
      <c r="U615" s="157"/>
      <c r="V615" s="255"/>
      <c r="W615" s="258"/>
      <c r="X615" s="177">
        <f t="shared" si="943"/>
        <v>0</v>
      </c>
      <c r="Y615" s="258"/>
      <c r="Z615" s="258"/>
      <c r="AA615" s="178">
        <f t="shared" si="954"/>
        <v>0</v>
      </c>
      <c r="AB615" s="157"/>
      <c r="AC615" s="255"/>
      <c r="AD615" s="258"/>
      <c r="AE615" s="177">
        <f t="shared" si="944"/>
        <v>0</v>
      </c>
      <c r="AF615" s="258"/>
      <c r="AG615" s="258"/>
      <c r="AH615" s="178">
        <f t="shared" si="955"/>
        <v>0</v>
      </c>
      <c r="AJ615" s="252"/>
      <c r="AK615" s="253"/>
      <c r="AL615" s="254"/>
      <c r="AM615" s="253"/>
      <c r="AN615" s="254"/>
      <c r="AO615" s="253"/>
      <c r="AP615" s="254"/>
      <c r="AQ615" s="253"/>
      <c r="AR615" s="254"/>
      <c r="AS615" s="253"/>
      <c r="AT615" s="254"/>
      <c r="AU615" s="253"/>
      <c r="AV615" s="163">
        <f t="shared" si="945"/>
        <v>0</v>
      </c>
      <c r="AW615" s="93">
        <f t="shared" si="946"/>
        <v>0</v>
      </c>
      <c r="AY615" s="163">
        <f t="shared" si="947"/>
        <v>0</v>
      </c>
      <c r="AZ615" s="163">
        <f t="shared" si="948"/>
        <v>0</v>
      </c>
      <c r="BA615" s="163">
        <f t="shared" si="949"/>
        <v>0</v>
      </c>
      <c r="BB615" s="163">
        <f t="shared" si="950"/>
        <v>0</v>
      </c>
      <c r="BC615" s="163">
        <f t="shared" si="951"/>
        <v>0</v>
      </c>
      <c r="BD615" s="163">
        <f t="shared" si="952"/>
        <v>0</v>
      </c>
    </row>
    <row r="616" spans="2:56" x14ac:dyDescent="0.3">
      <c r="B616" s="201" t="s">
        <v>225</v>
      </c>
      <c r="C616" s="255"/>
      <c r="D616" s="256"/>
      <c r="E616" s="182">
        <f t="shared" si="939"/>
        <v>0</v>
      </c>
      <c r="F616" s="255"/>
      <c r="G616" s="256"/>
      <c r="H616" s="182">
        <f t="shared" si="940"/>
        <v>0</v>
      </c>
      <c r="I616" s="255"/>
      <c r="J616" s="257"/>
      <c r="K616" s="184">
        <f t="shared" si="941"/>
        <v>0</v>
      </c>
      <c r="L616" s="255"/>
      <c r="M616" s="257"/>
      <c r="N616" s="258"/>
      <c r="O616" s="255"/>
      <c r="P616" s="258"/>
      <c r="Q616" s="177">
        <f t="shared" si="942"/>
        <v>0</v>
      </c>
      <c r="R616" s="258"/>
      <c r="S616" s="258"/>
      <c r="T616" s="178">
        <f t="shared" si="953"/>
        <v>0</v>
      </c>
      <c r="U616" s="157"/>
      <c r="V616" s="255"/>
      <c r="W616" s="258"/>
      <c r="X616" s="177">
        <f t="shared" si="943"/>
        <v>0</v>
      </c>
      <c r="Y616" s="258"/>
      <c r="Z616" s="258"/>
      <c r="AA616" s="178">
        <f t="shared" si="954"/>
        <v>0</v>
      </c>
      <c r="AB616" s="157"/>
      <c r="AC616" s="255"/>
      <c r="AD616" s="258"/>
      <c r="AE616" s="177">
        <f t="shared" si="944"/>
        <v>0</v>
      </c>
      <c r="AF616" s="258"/>
      <c r="AG616" s="258"/>
      <c r="AH616" s="178">
        <f t="shared" si="955"/>
        <v>0</v>
      </c>
      <c r="AJ616" s="252"/>
      <c r="AK616" s="253"/>
      <c r="AL616" s="254"/>
      <c r="AM616" s="253"/>
      <c r="AN616" s="254"/>
      <c r="AO616" s="253"/>
      <c r="AP616" s="254"/>
      <c r="AQ616" s="253"/>
      <c r="AR616" s="254"/>
      <c r="AS616" s="253"/>
      <c r="AT616" s="254"/>
      <c r="AU616" s="253"/>
      <c r="AV616" s="163">
        <f t="shared" si="945"/>
        <v>0</v>
      </c>
      <c r="AW616" s="93">
        <f t="shared" si="946"/>
        <v>0</v>
      </c>
      <c r="AY616" s="163">
        <f t="shared" si="947"/>
        <v>0</v>
      </c>
      <c r="AZ616" s="163">
        <f t="shared" si="948"/>
        <v>0</v>
      </c>
      <c r="BA616" s="163">
        <f t="shared" si="949"/>
        <v>0</v>
      </c>
      <c r="BB616" s="163">
        <f t="shared" si="950"/>
        <v>0</v>
      </c>
      <c r="BC616" s="163">
        <f t="shared" si="951"/>
        <v>0</v>
      </c>
      <c r="BD616" s="163">
        <f t="shared" si="952"/>
        <v>0</v>
      </c>
    </row>
    <row r="617" spans="2:56" x14ac:dyDescent="0.3">
      <c r="B617" s="201" t="s">
        <v>226</v>
      </c>
      <c r="C617" s="255"/>
      <c r="D617" s="256"/>
      <c r="E617" s="182">
        <f t="shared" ref="E617:E622" si="978">IFERROR(D617/C617,0)</f>
        <v>0</v>
      </c>
      <c r="F617" s="255"/>
      <c r="G617" s="256"/>
      <c r="H617" s="182">
        <f t="shared" ref="H617:H622" si="979">IFERROR(G617/F617,0)</f>
        <v>0</v>
      </c>
      <c r="I617" s="255"/>
      <c r="J617" s="257"/>
      <c r="K617" s="184">
        <f t="shared" ref="K617:K622" si="980">IFERROR(J617/I617,0)</f>
        <v>0</v>
      </c>
      <c r="L617" s="255"/>
      <c r="M617" s="257"/>
      <c r="N617" s="258"/>
      <c r="O617" s="255"/>
      <c r="P617" s="258"/>
      <c r="Q617" s="177">
        <f t="shared" ref="Q617:Q627" si="981">SUM(O617:P617)</f>
        <v>0</v>
      </c>
      <c r="R617" s="258"/>
      <c r="S617" s="258"/>
      <c r="T617" s="178">
        <f t="shared" si="953"/>
        <v>0</v>
      </c>
      <c r="U617" s="157"/>
      <c r="V617" s="255"/>
      <c r="W617" s="258"/>
      <c r="X617" s="177">
        <f t="shared" ref="X617:X627" si="982">SUM(V617:W617)</f>
        <v>0</v>
      </c>
      <c r="Y617" s="258"/>
      <c r="Z617" s="258"/>
      <c r="AA617" s="178">
        <f t="shared" si="954"/>
        <v>0</v>
      </c>
      <c r="AB617" s="157"/>
      <c r="AC617" s="255"/>
      <c r="AD617" s="258"/>
      <c r="AE617" s="177">
        <f t="shared" ref="AE617:AE627" si="983">SUM(AC617:AD617)</f>
        <v>0</v>
      </c>
      <c r="AF617" s="258"/>
      <c r="AG617" s="258"/>
      <c r="AH617" s="178">
        <f t="shared" si="955"/>
        <v>0</v>
      </c>
      <c r="AJ617" s="252"/>
      <c r="AK617" s="253"/>
      <c r="AL617" s="254"/>
      <c r="AM617" s="253"/>
      <c r="AN617" s="254"/>
      <c r="AO617" s="253"/>
      <c r="AP617" s="254"/>
      <c r="AQ617" s="253"/>
      <c r="AR617" s="254"/>
      <c r="AS617" s="253"/>
      <c r="AT617" s="254"/>
      <c r="AU617" s="253"/>
      <c r="AV617" s="163">
        <f t="shared" ref="AV617:AV627" si="984">SUM(AJ617:AU617)</f>
        <v>0</v>
      </c>
      <c r="AW617" s="93">
        <f t="shared" ref="AW617:AW622" si="985">T617-AV617</f>
        <v>0</v>
      </c>
      <c r="AY617" s="163">
        <f t="shared" ref="AY617:AY622" si="986">SUM(AJ617:AL617)</f>
        <v>0</v>
      </c>
      <c r="AZ617" s="163">
        <f t="shared" ref="AZ617:AZ622" si="987">SUM(AM617:AO617)</f>
        <v>0</v>
      </c>
      <c r="BA617" s="163">
        <f t="shared" ref="BA617:BA622" si="988">SUM(AP617:AR617)</f>
        <v>0</v>
      </c>
      <c r="BB617" s="163">
        <f t="shared" ref="BB617:BB622" si="989">SUM(AS617:AU617)</f>
        <v>0</v>
      </c>
      <c r="BC617" s="163">
        <f t="shared" ref="BC617:BC627" si="990">SUM(AY617,AZ617,BA617,BB617)</f>
        <v>0</v>
      </c>
      <c r="BD617" s="163">
        <f t="shared" ref="BD617:BD622" si="991">T617-BC617</f>
        <v>0</v>
      </c>
    </row>
    <row r="618" spans="2:56" x14ac:dyDescent="0.3">
      <c r="B618" s="176" t="s">
        <v>227</v>
      </c>
      <c r="C618" s="103"/>
      <c r="D618" s="104"/>
      <c r="E618" s="204">
        <f t="shared" si="978"/>
        <v>0</v>
      </c>
      <c r="F618" s="103"/>
      <c r="G618" s="104"/>
      <c r="H618" s="204">
        <f t="shared" si="979"/>
        <v>0</v>
      </c>
      <c r="I618" s="103"/>
      <c r="J618" s="106"/>
      <c r="K618" s="206">
        <f t="shared" si="980"/>
        <v>0</v>
      </c>
      <c r="L618" s="103"/>
      <c r="M618" s="106"/>
      <c r="N618" s="108"/>
      <c r="O618" s="103"/>
      <c r="P618" s="108"/>
      <c r="Q618" s="208">
        <f t="shared" si="981"/>
        <v>0</v>
      </c>
      <c r="R618" s="109"/>
      <c r="S618" s="109"/>
      <c r="T618" s="210">
        <f t="shared" ref="T618:T627" si="992">SUM(Q618:S618)</f>
        <v>0</v>
      </c>
      <c r="U618" s="91"/>
      <c r="V618" s="103"/>
      <c r="W618" s="108"/>
      <c r="X618" s="208">
        <f t="shared" si="982"/>
        <v>0</v>
      </c>
      <c r="Y618" s="109"/>
      <c r="Z618" s="109"/>
      <c r="AA618" s="210">
        <f t="shared" ref="AA618:AA627" si="993">SUM(X618:Z618)</f>
        <v>0</v>
      </c>
      <c r="AB618" s="91"/>
      <c r="AC618" s="103"/>
      <c r="AD618" s="108"/>
      <c r="AE618" s="208">
        <f t="shared" si="983"/>
        <v>0</v>
      </c>
      <c r="AF618" s="109"/>
      <c r="AG618" s="109"/>
      <c r="AH618" s="210">
        <f t="shared" ref="AH618:AH627" si="994">SUM(AE618:AG618)</f>
        <v>0</v>
      </c>
      <c r="AJ618" s="252"/>
      <c r="AK618" s="253"/>
      <c r="AL618" s="254"/>
      <c r="AM618" s="253"/>
      <c r="AN618" s="254"/>
      <c r="AO618" s="253"/>
      <c r="AP618" s="254"/>
      <c r="AQ618" s="253"/>
      <c r="AR618" s="254"/>
      <c r="AS618" s="253"/>
      <c r="AT618" s="254"/>
      <c r="AU618" s="253"/>
      <c r="AV618" s="163">
        <f t="shared" si="984"/>
        <v>0</v>
      </c>
      <c r="AW618" s="211">
        <f t="shared" si="985"/>
        <v>0</v>
      </c>
      <c r="AY618" s="163">
        <f t="shared" si="986"/>
        <v>0</v>
      </c>
      <c r="AZ618" s="163">
        <f t="shared" si="987"/>
        <v>0</v>
      </c>
      <c r="BA618" s="163">
        <f t="shared" si="988"/>
        <v>0</v>
      </c>
      <c r="BB618" s="163">
        <f t="shared" si="989"/>
        <v>0</v>
      </c>
      <c r="BC618" s="163">
        <f t="shared" si="990"/>
        <v>0</v>
      </c>
      <c r="BD618" s="163">
        <f t="shared" si="991"/>
        <v>0</v>
      </c>
    </row>
    <row r="619" spans="2:56" x14ac:dyDescent="0.3">
      <c r="B619" s="176" t="s">
        <v>228</v>
      </c>
      <c r="C619" s="103"/>
      <c r="D619" s="104"/>
      <c r="E619" s="204">
        <f t="shared" si="978"/>
        <v>0</v>
      </c>
      <c r="F619" s="103"/>
      <c r="G619" s="104"/>
      <c r="H619" s="204">
        <f t="shared" si="979"/>
        <v>0</v>
      </c>
      <c r="I619" s="103"/>
      <c r="J619" s="106"/>
      <c r="K619" s="206">
        <f t="shared" si="980"/>
        <v>0</v>
      </c>
      <c r="L619" s="103"/>
      <c r="M619" s="106"/>
      <c r="N619" s="108"/>
      <c r="O619" s="103"/>
      <c r="P619" s="108"/>
      <c r="Q619" s="208">
        <f t="shared" si="981"/>
        <v>0</v>
      </c>
      <c r="R619" s="109"/>
      <c r="S619" s="109"/>
      <c r="T619" s="210">
        <f t="shared" si="992"/>
        <v>0</v>
      </c>
      <c r="U619" s="91"/>
      <c r="V619" s="103"/>
      <c r="W619" s="108"/>
      <c r="X619" s="208">
        <f t="shared" si="982"/>
        <v>0</v>
      </c>
      <c r="Y619" s="109"/>
      <c r="Z619" s="109"/>
      <c r="AA619" s="210">
        <f t="shared" si="993"/>
        <v>0</v>
      </c>
      <c r="AB619" s="91"/>
      <c r="AC619" s="103"/>
      <c r="AD619" s="108"/>
      <c r="AE619" s="208">
        <f t="shared" si="983"/>
        <v>0</v>
      </c>
      <c r="AF619" s="109"/>
      <c r="AG619" s="109"/>
      <c r="AH619" s="210">
        <f t="shared" si="994"/>
        <v>0</v>
      </c>
      <c r="AJ619" s="252"/>
      <c r="AK619" s="253"/>
      <c r="AL619" s="254"/>
      <c r="AM619" s="253"/>
      <c r="AN619" s="254"/>
      <c r="AO619" s="253"/>
      <c r="AP619" s="254"/>
      <c r="AQ619" s="253"/>
      <c r="AR619" s="254"/>
      <c r="AS619" s="253"/>
      <c r="AT619" s="254"/>
      <c r="AU619" s="253"/>
      <c r="AV619" s="163">
        <f t="shared" si="984"/>
        <v>0</v>
      </c>
      <c r="AW619" s="211">
        <f t="shared" si="985"/>
        <v>0</v>
      </c>
      <c r="AY619" s="163">
        <f t="shared" si="986"/>
        <v>0</v>
      </c>
      <c r="AZ619" s="163">
        <f t="shared" si="987"/>
        <v>0</v>
      </c>
      <c r="BA619" s="163">
        <f t="shared" si="988"/>
        <v>0</v>
      </c>
      <c r="BB619" s="163">
        <f t="shared" si="989"/>
        <v>0</v>
      </c>
      <c r="BC619" s="163">
        <f t="shared" si="990"/>
        <v>0</v>
      </c>
      <c r="BD619" s="163">
        <f t="shared" si="991"/>
        <v>0</v>
      </c>
    </row>
    <row r="620" spans="2:56" x14ac:dyDescent="0.3">
      <c r="B620" s="176" t="s">
        <v>229</v>
      </c>
      <c r="C620" s="103"/>
      <c r="D620" s="104"/>
      <c r="E620" s="204">
        <f t="shared" si="978"/>
        <v>0</v>
      </c>
      <c r="F620" s="103"/>
      <c r="G620" s="104"/>
      <c r="H620" s="204">
        <f t="shared" si="979"/>
        <v>0</v>
      </c>
      <c r="I620" s="103"/>
      <c r="J620" s="106"/>
      <c r="K620" s="206">
        <f t="shared" si="980"/>
        <v>0</v>
      </c>
      <c r="L620" s="103"/>
      <c r="M620" s="106"/>
      <c r="N620" s="108"/>
      <c r="O620" s="103"/>
      <c r="P620" s="108"/>
      <c r="Q620" s="208">
        <f t="shared" si="981"/>
        <v>0</v>
      </c>
      <c r="R620" s="109"/>
      <c r="S620" s="109"/>
      <c r="T620" s="210">
        <f t="shared" si="992"/>
        <v>0</v>
      </c>
      <c r="U620" s="91"/>
      <c r="V620" s="103"/>
      <c r="W620" s="108"/>
      <c r="X620" s="208">
        <f t="shared" si="982"/>
        <v>0</v>
      </c>
      <c r="Y620" s="109"/>
      <c r="Z620" s="109"/>
      <c r="AA620" s="210">
        <f t="shared" si="993"/>
        <v>0</v>
      </c>
      <c r="AB620" s="91"/>
      <c r="AC620" s="103"/>
      <c r="AD620" s="108"/>
      <c r="AE620" s="208">
        <f t="shared" si="983"/>
        <v>0</v>
      </c>
      <c r="AF620" s="109"/>
      <c r="AG620" s="109"/>
      <c r="AH620" s="210">
        <f t="shared" si="994"/>
        <v>0</v>
      </c>
      <c r="AJ620" s="252"/>
      <c r="AK620" s="253"/>
      <c r="AL620" s="254"/>
      <c r="AM620" s="253"/>
      <c r="AN620" s="254"/>
      <c r="AO620" s="253"/>
      <c r="AP620" s="254"/>
      <c r="AQ620" s="253"/>
      <c r="AR620" s="254"/>
      <c r="AS620" s="253"/>
      <c r="AT620" s="254"/>
      <c r="AU620" s="253"/>
      <c r="AV620" s="163">
        <f t="shared" si="984"/>
        <v>0</v>
      </c>
      <c r="AW620" s="211">
        <f t="shared" si="985"/>
        <v>0</v>
      </c>
      <c r="AY620" s="163">
        <f t="shared" si="986"/>
        <v>0</v>
      </c>
      <c r="AZ620" s="163">
        <f t="shared" si="987"/>
        <v>0</v>
      </c>
      <c r="BA620" s="163">
        <f t="shared" si="988"/>
        <v>0</v>
      </c>
      <c r="BB620" s="163">
        <f t="shared" si="989"/>
        <v>0</v>
      </c>
      <c r="BC620" s="163">
        <f t="shared" si="990"/>
        <v>0</v>
      </c>
      <c r="BD620" s="163">
        <f t="shared" si="991"/>
        <v>0</v>
      </c>
    </row>
    <row r="621" spans="2:56" x14ac:dyDescent="0.3">
      <c r="B621" s="176" t="s">
        <v>230</v>
      </c>
      <c r="C621" s="103"/>
      <c r="D621" s="104"/>
      <c r="E621" s="204">
        <f t="shared" si="978"/>
        <v>0</v>
      </c>
      <c r="F621" s="103"/>
      <c r="G621" s="104"/>
      <c r="H621" s="204">
        <f t="shared" si="979"/>
        <v>0</v>
      </c>
      <c r="I621" s="103"/>
      <c r="J621" s="106"/>
      <c r="K621" s="206">
        <f t="shared" si="980"/>
        <v>0</v>
      </c>
      <c r="L621" s="103"/>
      <c r="M621" s="106"/>
      <c r="N621" s="108"/>
      <c r="O621" s="103"/>
      <c r="P621" s="108"/>
      <c r="Q621" s="208">
        <f t="shared" si="981"/>
        <v>0</v>
      </c>
      <c r="R621" s="109"/>
      <c r="S621" s="109"/>
      <c r="T621" s="210">
        <f t="shared" si="992"/>
        <v>0</v>
      </c>
      <c r="U621" s="91"/>
      <c r="V621" s="103"/>
      <c r="W621" s="108"/>
      <c r="X621" s="208">
        <f t="shared" si="982"/>
        <v>0</v>
      </c>
      <c r="Y621" s="109"/>
      <c r="Z621" s="109"/>
      <c r="AA621" s="210">
        <f t="shared" si="993"/>
        <v>0</v>
      </c>
      <c r="AB621" s="91"/>
      <c r="AC621" s="103"/>
      <c r="AD621" s="108"/>
      <c r="AE621" s="208">
        <f t="shared" si="983"/>
        <v>0</v>
      </c>
      <c r="AF621" s="109"/>
      <c r="AG621" s="109"/>
      <c r="AH621" s="210">
        <f t="shared" si="994"/>
        <v>0</v>
      </c>
      <c r="AJ621" s="252"/>
      <c r="AK621" s="253"/>
      <c r="AL621" s="254"/>
      <c r="AM621" s="253"/>
      <c r="AN621" s="254"/>
      <c r="AO621" s="253"/>
      <c r="AP621" s="254"/>
      <c r="AQ621" s="253"/>
      <c r="AR621" s="254"/>
      <c r="AS621" s="253"/>
      <c r="AT621" s="254"/>
      <c r="AU621" s="253"/>
      <c r="AV621" s="163">
        <f t="shared" si="984"/>
        <v>0</v>
      </c>
      <c r="AW621" s="211">
        <f t="shared" si="985"/>
        <v>0</v>
      </c>
      <c r="AY621" s="163">
        <f t="shared" si="986"/>
        <v>0</v>
      </c>
      <c r="AZ621" s="163">
        <f t="shared" si="987"/>
        <v>0</v>
      </c>
      <c r="BA621" s="163">
        <f t="shared" si="988"/>
        <v>0</v>
      </c>
      <c r="BB621" s="163">
        <f t="shared" si="989"/>
        <v>0</v>
      </c>
      <c r="BC621" s="163">
        <f t="shared" si="990"/>
        <v>0</v>
      </c>
      <c r="BD621" s="163">
        <f t="shared" si="991"/>
        <v>0</v>
      </c>
    </row>
    <row r="622" spans="2:56" x14ac:dyDescent="0.3">
      <c r="B622" s="176" t="s">
        <v>231</v>
      </c>
      <c r="C622" s="103"/>
      <c r="D622" s="104"/>
      <c r="E622" s="204">
        <f t="shared" si="978"/>
        <v>0</v>
      </c>
      <c r="F622" s="103"/>
      <c r="G622" s="104"/>
      <c r="H622" s="204">
        <f t="shared" si="979"/>
        <v>0</v>
      </c>
      <c r="I622" s="103"/>
      <c r="J622" s="106"/>
      <c r="K622" s="206">
        <f t="shared" si="980"/>
        <v>0</v>
      </c>
      <c r="L622" s="103"/>
      <c r="M622" s="106"/>
      <c r="N622" s="108"/>
      <c r="O622" s="103"/>
      <c r="P622" s="108"/>
      <c r="Q622" s="208">
        <f t="shared" si="981"/>
        <v>0</v>
      </c>
      <c r="R622" s="109"/>
      <c r="S622" s="109"/>
      <c r="T622" s="210">
        <f t="shared" si="992"/>
        <v>0</v>
      </c>
      <c r="U622" s="91"/>
      <c r="V622" s="103"/>
      <c r="W622" s="108"/>
      <c r="X622" s="208">
        <f t="shared" si="982"/>
        <v>0</v>
      </c>
      <c r="Y622" s="109"/>
      <c r="Z622" s="109"/>
      <c r="AA622" s="210">
        <f t="shared" si="993"/>
        <v>0</v>
      </c>
      <c r="AB622" s="91"/>
      <c r="AC622" s="103"/>
      <c r="AD622" s="108"/>
      <c r="AE622" s="208">
        <f t="shared" si="983"/>
        <v>0</v>
      </c>
      <c r="AF622" s="109"/>
      <c r="AG622" s="109"/>
      <c r="AH622" s="210">
        <f t="shared" si="994"/>
        <v>0</v>
      </c>
      <c r="AJ622" s="252"/>
      <c r="AK622" s="253"/>
      <c r="AL622" s="254"/>
      <c r="AM622" s="253"/>
      <c r="AN622" s="254"/>
      <c r="AO622" s="253"/>
      <c r="AP622" s="254"/>
      <c r="AQ622" s="253"/>
      <c r="AR622" s="254"/>
      <c r="AS622" s="253"/>
      <c r="AT622" s="254"/>
      <c r="AU622" s="253"/>
      <c r="AV622" s="163">
        <f t="shared" si="984"/>
        <v>0</v>
      </c>
      <c r="AW622" s="211">
        <f t="shared" si="985"/>
        <v>0</v>
      </c>
      <c r="AY622" s="163">
        <f t="shared" si="986"/>
        <v>0</v>
      </c>
      <c r="AZ622" s="163">
        <f t="shared" si="987"/>
        <v>0</v>
      </c>
      <c r="BA622" s="163">
        <f t="shared" si="988"/>
        <v>0</v>
      </c>
      <c r="BB622" s="163">
        <f t="shared" si="989"/>
        <v>0</v>
      </c>
      <c r="BC622" s="163">
        <f t="shared" si="990"/>
        <v>0</v>
      </c>
      <c r="BD622" s="163">
        <f t="shared" si="991"/>
        <v>0</v>
      </c>
    </row>
    <row r="623" spans="2:56" x14ac:dyDescent="0.3">
      <c r="B623" s="212" t="s">
        <v>232</v>
      </c>
      <c r="C623" s="103"/>
      <c r="D623" s="104"/>
      <c r="E623" s="105"/>
      <c r="F623" s="103"/>
      <c r="G623" s="104"/>
      <c r="H623" s="105"/>
      <c r="I623" s="103"/>
      <c r="J623" s="106"/>
      <c r="K623" s="107"/>
      <c r="L623" s="103"/>
      <c r="M623" s="106"/>
      <c r="N623" s="108"/>
      <c r="O623" s="103"/>
      <c r="P623" s="108"/>
      <c r="Q623" s="213"/>
      <c r="R623" s="109"/>
      <c r="S623" s="109"/>
      <c r="T623" s="214"/>
      <c r="U623" s="91"/>
      <c r="V623" s="103"/>
      <c r="W623" s="108"/>
      <c r="X623" s="213"/>
      <c r="Y623" s="109"/>
      <c r="Z623" s="109"/>
      <c r="AA623" s="214"/>
      <c r="AB623" s="91"/>
      <c r="AC623" s="103"/>
      <c r="AD623" s="108"/>
      <c r="AE623" s="213"/>
      <c r="AF623" s="109"/>
      <c r="AG623" s="109"/>
      <c r="AH623" s="214"/>
      <c r="AJ623" s="104"/>
      <c r="AK623" s="106"/>
      <c r="AL623" s="108"/>
      <c r="AM623" s="106"/>
      <c r="AN623" s="108"/>
      <c r="AO623" s="106"/>
      <c r="AP623" s="108"/>
      <c r="AQ623" s="106"/>
      <c r="AR623" s="108"/>
      <c r="AS623" s="106"/>
      <c r="AT623" s="108"/>
      <c r="AU623" s="106"/>
      <c r="AV623" s="106"/>
      <c r="AW623" s="111"/>
      <c r="AY623" s="106"/>
      <c r="AZ623" s="106"/>
      <c r="BA623" s="106"/>
      <c r="BB623" s="106"/>
      <c r="BC623" s="106"/>
      <c r="BD623" s="106"/>
    </row>
    <row r="624" spans="2:56" x14ac:dyDescent="0.3">
      <c r="B624" s="215" t="s">
        <v>233</v>
      </c>
      <c r="C624" s="103"/>
      <c r="D624" s="104"/>
      <c r="E624" s="204">
        <f>IFERROR(D624/C624,0)</f>
        <v>0</v>
      </c>
      <c r="F624" s="103"/>
      <c r="G624" s="104"/>
      <c r="H624" s="204">
        <f>IFERROR(G624/F624,0)</f>
        <v>0</v>
      </c>
      <c r="I624" s="103"/>
      <c r="J624" s="106"/>
      <c r="K624" s="206">
        <f>IFERROR(J624/I624,0)</f>
        <v>0</v>
      </c>
      <c r="L624" s="103"/>
      <c r="M624" s="106"/>
      <c r="N624" s="108"/>
      <c r="O624" s="103"/>
      <c r="P624" s="108"/>
      <c r="Q624" s="208">
        <f t="shared" si="981"/>
        <v>0</v>
      </c>
      <c r="R624" s="109"/>
      <c r="S624" s="109"/>
      <c r="T624" s="210">
        <f t="shared" si="992"/>
        <v>0</v>
      </c>
      <c r="U624" s="91"/>
      <c r="V624" s="103"/>
      <c r="W624" s="108"/>
      <c r="X624" s="208">
        <f t="shared" si="982"/>
        <v>0</v>
      </c>
      <c r="Y624" s="109"/>
      <c r="Z624" s="109"/>
      <c r="AA624" s="210">
        <f t="shared" si="993"/>
        <v>0</v>
      </c>
      <c r="AB624" s="91"/>
      <c r="AC624" s="103"/>
      <c r="AD624" s="108"/>
      <c r="AE624" s="208">
        <f t="shared" si="983"/>
        <v>0</v>
      </c>
      <c r="AF624" s="109"/>
      <c r="AG624" s="109"/>
      <c r="AH624" s="210">
        <f t="shared" si="994"/>
        <v>0</v>
      </c>
      <c r="AJ624" s="104"/>
      <c r="AK624" s="106"/>
      <c r="AL624" s="108"/>
      <c r="AM624" s="106"/>
      <c r="AN624" s="108"/>
      <c r="AO624" s="106"/>
      <c r="AP624" s="108"/>
      <c r="AQ624" s="106"/>
      <c r="AR624" s="108"/>
      <c r="AS624" s="106"/>
      <c r="AT624" s="108"/>
      <c r="AU624" s="106"/>
      <c r="AV624" s="205">
        <f t="shared" si="984"/>
        <v>0</v>
      </c>
      <c r="AW624" s="211">
        <f>T624-AV624</f>
        <v>0</v>
      </c>
      <c r="AY624" s="205">
        <f>SUM(AJ624:AL624)</f>
        <v>0</v>
      </c>
      <c r="AZ624" s="205">
        <f>SUM(AM624:AO624)</f>
        <v>0</v>
      </c>
      <c r="BA624" s="205">
        <f>SUM(AP624:AR624)</f>
        <v>0</v>
      </c>
      <c r="BB624" s="205">
        <f>SUM(AS624:AU624)</f>
        <v>0</v>
      </c>
      <c r="BC624" s="205">
        <f t="shared" si="990"/>
        <v>0</v>
      </c>
      <c r="BD624" s="205">
        <f>T624-BC624</f>
        <v>0</v>
      </c>
    </row>
    <row r="625" spans="2:56" x14ac:dyDescent="0.3">
      <c r="B625" s="215" t="s">
        <v>234</v>
      </c>
      <c r="C625" s="103"/>
      <c r="D625" s="104"/>
      <c r="E625" s="204">
        <f>IFERROR(D625/C625,0)</f>
        <v>0</v>
      </c>
      <c r="F625" s="103"/>
      <c r="G625" s="104"/>
      <c r="H625" s="204">
        <f>IFERROR(G625/F625,0)</f>
        <v>0</v>
      </c>
      <c r="I625" s="103"/>
      <c r="J625" s="106"/>
      <c r="K625" s="206">
        <f>IFERROR(J625/I625,0)</f>
        <v>0</v>
      </c>
      <c r="L625" s="103"/>
      <c r="M625" s="106"/>
      <c r="N625" s="108"/>
      <c r="O625" s="103"/>
      <c r="P625" s="108"/>
      <c r="Q625" s="208">
        <f t="shared" si="981"/>
        <v>0</v>
      </c>
      <c r="R625" s="109"/>
      <c r="S625" s="109"/>
      <c r="T625" s="210">
        <f t="shared" si="992"/>
        <v>0</v>
      </c>
      <c r="U625" s="91"/>
      <c r="V625" s="103"/>
      <c r="W625" s="108"/>
      <c r="X625" s="208">
        <f t="shared" si="982"/>
        <v>0</v>
      </c>
      <c r="Y625" s="109"/>
      <c r="Z625" s="109"/>
      <c r="AA625" s="210">
        <f t="shared" si="993"/>
        <v>0</v>
      </c>
      <c r="AB625" s="91"/>
      <c r="AC625" s="103"/>
      <c r="AD625" s="108"/>
      <c r="AE625" s="208">
        <f t="shared" si="983"/>
        <v>0</v>
      </c>
      <c r="AF625" s="109"/>
      <c r="AG625" s="109"/>
      <c r="AH625" s="210">
        <f t="shared" si="994"/>
        <v>0</v>
      </c>
      <c r="AJ625" s="104"/>
      <c r="AK625" s="106"/>
      <c r="AL625" s="108"/>
      <c r="AM625" s="106"/>
      <c r="AN625" s="108"/>
      <c r="AO625" s="106"/>
      <c r="AP625" s="108"/>
      <c r="AQ625" s="106"/>
      <c r="AR625" s="108"/>
      <c r="AS625" s="106"/>
      <c r="AT625" s="108"/>
      <c r="AU625" s="106"/>
      <c r="AV625" s="205">
        <f t="shared" si="984"/>
        <v>0</v>
      </c>
      <c r="AW625" s="211">
        <f>T625-AV625</f>
        <v>0</v>
      </c>
      <c r="AY625" s="205">
        <f>SUM(AJ625:AL625)</f>
        <v>0</v>
      </c>
      <c r="AZ625" s="205">
        <f>SUM(AM625:AO625)</f>
        <v>0</v>
      </c>
      <c r="BA625" s="205">
        <f>SUM(AP625:AR625)</f>
        <v>0</v>
      </c>
      <c r="BB625" s="205">
        <f>SUM(AS625:AU625)</f>
        <v>0</v>
      </c>
      <c r="BC625" s="205">
        <f t="shared" si="990"/>
        <v>0</v>
      </c>
      <c r="BD625" s="205">
        <f>T625-BC625</f>
        <v>0</v>
      </c>
    </row>
    <row r="626" spans="2:56" s="124" customFormat="1" ht="13.2" thickBot="1" x14ac:dyDescent="0.35">
      <c r="B626" s="216" t="s">
        <v>235</v>
      </c>
      <c r="C626" s="259"/>
      <c r="D626" s="260"/>
      <c r="E626" s="219">
        <f>IFERROR(D626/C626,0)</f>
        <v>0</v>
      </c>
      <c r="F626" s="259"/>
      <c r="G626" s="260"/>
      <c r="H626" s="219">
        <f>IFERROR(G626/F626,0)</f>
        <v>0</v>
      </c>
      <c r="I626" s="259"/>
      <c r="J626" s="261"/>
      <c r="K626" s="221">
        <f>IFERROR(J626/I626,0)</f>
        <v>0</v>
      </c>
      <c r="L626" s="259"/>
      <c r="M626" s="261"/>
      <c r="N626" s="262"/>
      <c r="O626" s="259"/>
      <c r="P626" s="262"/>
      <c r="Q626" s="223">
        <f t="shared" si="981"/>
        <v>0</v>
      </c>
      <c r="R626" s="263"/>
      <c r="S626" s="263"/>
      <c r="T626" s="225">
        <f t="shared" si="992"/>
        <v>0</v>
      </c>
      <c r="U626" s="121"/>
      <c r="V626" s="259"/>
      <c r="W626" s="262"/>
      <c r="X626" s="223">
        <f t="shared" si="982"/>
        <v>0</v>
      </c>
      <c r="Y626" s="263"/>
      <c r="Z626" s="263"/>
      <c r="AA626" s="225">
        <f t="shared" si="993"/>
        <v>0</v>
      </c>
      <c r="AB626" s="121"/>
      <c r="AC626" s="259"/>
      <c r="AD626" s="262"/>
      <c r="AE626" s="223">
        <f t="shared" si="983"/>
        <v>0</v>
      </c>
      <c r="AF626" s="263"/>
      <c r="AG626" s="263"/>
      <c r="AH626" s="225">
        <f t="shared" si="994"/>
        <v>0</v>
      </c>
      <c r="AJ626" s="264"/>
      <c r="AK626" s="265"/>
      <c r="AL626" s="266"/>
      <c r="AM626" s="265"/>
      <c r="AN626" s="266"/>
      <c r="AO626" s="265"/>
      <c r="AP626" s="266"/>
      <c r="AQ626" s="265"/>
      <c r="AR626" s="266"/>
      <c r="AS626" s="265"/>
      <c r="AT626" s="266"/>
      <c r="AU626" s="265"/>
      <c r="AV626" s="267">
        <f t="shared" si="984"/>
        <v>0</v>
      </c>
      <c r="AW626" s="226">
        <f>T626-AV626</f>
        <v>0</v>
      </c>
      <c r="AX626" s="198"/>
      <c r="AY626" s="267">
        <f>SUM(AJ626:AL626)</f>
        <v>0</v>
      </c>
      <c r="AZ626" s="267">
        <f>SUM(AM626:AO626)</f>
        <v>0</v>
      </c>
      <c r="BA626" s="267">
        <f>SUM(AP626:AR626)</f>
        <v>0</v>
      </c>
      <c r="BB626" s="267">
        <f>SUM(AS626:AU626)</f>
        <v>0</v>
      </c>
      <c r="BC626" s="267">
        <f t="shared" si="990"/>
        <v>0</v>
      </c>
      <c r="BD626" s="267">
        <f>T626-BC626</f>
        <v>0</v>
      </c>
    </row>
    <row r="627" spans="2:56" ht="13.2" thickBot="1" x14ac:dyDescent="0.35">
      <c r="B627" s="227" t="s">
        <v>236</v>
      </c>
      <c r="C627" s="137">
        <f>SUM(C425,C576,C598,C626)</f>
        <v>2058574</v>
      </c>
      <c r="D627" s="138">
        <f>SUM(D425,D576,D598,D626)</f>
        <v>2053082.3599999999</v>
      </c>
      <c r="E627" s="139">
        <f>IFERROR(D627/C627,0)</f>
        <v>0.99733230867581146</v>
      </c>
      <c r="F627" s="137">
        <f>SUM(F425,F576,F598,F626)</f>
        <v>2167128</v>
      </c>
      <c r="G627" s="138">
        <f>SUM(G425,G576,G598,G626)</f>
        <v>2143886.6799999997</v>
      </c>
      <c r="H627" s="139">
        <f>IFERROR(G627/F627,0)</f>
        <v>0.98927552041226896</v>
      </c>
      <c r="I627" s="137">
        <f>SUM(I425,I576,I598,I626)</f>
        <v>2278020</v>
      </c>
      <c r="J627" s="140">
        <f>SUM(J425,J576,J598,J626)</f>
        <v>2275019.46</v>
      </c>
      <c r="K627" s="141">
        <f>IFERROR(J627/I627,0)</f>
        <v>0.9986828298259014</v>
      </c>
      <c r="L627" s="137">
        <f>SUM(L425,L576,L598,L626)</f>
        <v>2215220</v>
      </c>
      <c r="M627" s="140">
        <f>SUM(M425,M576,M598,M626)</f>
        <v>5715220</v>
      </c>
      <c r="N627" s="142">
        <f>SUM(N425,N576,N598,N626)</f>
        <v>0</v>
      </c>
      <c r="O627" s="137">
        <f>SUM(O425,O576,O598,O626)</f>
        <v>2400591.804</v>
      </c>
      <c r="P627" s="142">
        <f>SUM(P425,P576,P598,P626)</f>
        <v>-1.29</v>
      </c>
      <c r="Q627" s="228">
        <f t="shared" si="981"/>
        <v>2400590.514</v>
      </c>
      <c r="R627" s="142">
        <f>SUM(R425,R576,R598,R626)</f>
        <v>0</v>
      </c>
      <c r="S627" s="142">
        <f>SUM(S425,S576,S598,S626)</f>
        <v>0</v>
      </c>
      <c r="T627" s="229">
        <f t="shared" si="992"/>
        <v>2400590.514</v>
      </c>
      <c r="U627" s="92"/>
      <c r="V627" s="137">
        <f>SUM(V425,V576,V598,V626)</f>
        <v>0</v>
      </c>
      <c r="W627" s="142">
        <f>SUM(W425,W576,W598,W626)</f>
        <v>0</v>
      </c>
      <c r="X627" s="228">
        <f t="shared" si="982"/>
        <v>0</v>
      </c>
      <c r="Y627" s="142">
        <f>SUM(Y425,Y576,Y598,Y626)</f>
        <v>0</v>
      </c>
      <c r="Z627" s="142">
        <f>SUM(Z425,Z576,Z598,Z626)</f>
        <v>0</v>
      </c>
      <c r="AA627" s="229">
        <f t="shared" si="993"/>
        <v>0</v>
      </c>
      <c r="AB627" s="92"/>
      <c r="AC627" s="137">
        <f>SUM(AC425,AC576,AC598,AC626)</f>
        <v>0</v>
      </c>
      <c r="AD627" s="142">
        <f>SUM(AD425,AD576,AD598,AD626)</f>
        <v>0</v>
      </c>
      <c r="AE627" s="228">
        <f t="shared" si="983"/>
        <v>0</v>
      </c>
      <c r="AF627" s="142">
        <f>SUM(AF425,AF576,AF598,AF626)</f>
        <v>0</v>
      </c>
      <c r="AG627" s="142">
        <f>SUM(AG425,AG576,AG598,AG626)</f>
        <v>0</v>
      </c>
      <c r="AH627" s="229">
        <f t="shared" si="994"/>
        <v>0</v>
      </c>
      <c r="AJ627" s="138">
        <f t="shared" ref="AJ627:AU627" si="995">SUM(AJ425,AJ576,AJ598,AJ626)</f>
        <v>190880.29247083332</v>
      </c>
      <c r="AK627" s="140">
        <f t="shared" si="995"/>
        <v>190880.38997083332</v>
      </c>
      <c r="AL627" s="142">
        <f t="shared" si="995"/>
        <v>300907.39432083332</v>
      </c>
      <c r="AM627" s="140">
        <f t="shared" si="995"/>
        <v>190880.38997083332</v>
      </c>
      <c r="AN627" s="142">
        <f t="shared" si="995"/>
        <v>190880.38997083332</v>
      </c>
      <c r="AO627" s="140">
        <f t="shared" si="995"/>
        <v>190880.38997083332</v>
      </c>
      <c r="AP627" s="142">
        <f t="shared" si="995"/>
        <v>190880.38997083332</v>
      </c>
      <c r="AQ627" s="140">
        <f t="shared" si="995"/>
        <v>190880.38997083332</v>
      </c>
      <c r="AR627" s="142">
        <f t="shared" si="995"/>
        <v>190880.38997083332</v>
      </c>
      <c r="AS627" s="140">
        <f t="shared" si="995"/>
        <v>190880.38997083332</v>
      </c>
      <c r="AT627" s="142">
        <f t="shared" si="995"/>
        <v>190880.38997083332</v>
      </c>
      <c r="AU627" s="140">
        <f t="shared" si="995"/>
        <v>190879.31747083319</v>
      </c>
      <c r="AV627" s="140">
        <f t="shared" si="984"/>
        <v>2400590.5140000004</v>
      </c>
      <c r="AW627" s="146">
        <f>T627-AV627</f>
        <v>0</v>
      </c>
      <c r="AY627" s="140">
        <f>SUM(AJ627:AL627)</f>
        <v>682668.07676249999</v>
      </c>
      <c r="AZ627" s="140">
        <f>SUM(AM627:AO627)</f>
        <v>572641.16991249996</v>
      </c>
      <c r="BA627" s="140">
        <f>SUM(AP627:AR627)</f>
        <v>572641.16991249996</v>
      </c>
      <c r="BB627" s="140">
        <f>SUM(AS627:AU627)</f>
        <v>572640.09741249983</v>
      </c>
      <c r="BC627" s="140">
        <f t="shared" si="990"/>
        <v>2400590.5139999995</v>
      </c>
      <c r="BD627" s="140">
        <f>T627-BC627</f>
        <v>0</v>
      </c>
    </row>
    <row r="628" spans="2:56" ht="15" thickBot="1" x14ac:dyDescent="0.35">
      <c r="B628" s="268" t="s">
        <v>238</v>
      </c>
      <c r="C628" s="241"/>
      <c r="D628" s="242"/>
      <c r="E628" s="243"/>
      <c r="F628" s="241"/>
      <c r="G628" s="242"/>
      <c r="H628" s="243"/>
      <c r="I628" s="241"/>
      <c r="J628" s="244"/>
      <c r="K628" s="245"/>
      <c r="L628" s="241"/>
      <c r="M628" s="244"/>
      <c r="N628" s="246"/>
      <c r="O628" s="241"/>
      <c r="P628" s="246"/>
      <c r="Q628" s="246"/>
      <c r="R628" s="246"/>
      <c r="S628" s="246"/>
      <c r="T628" s="247"/>
      <c r="U628" s="92"/>
      <c r="V628" s="241"/>
      <c r="W628" s="246"/>
      <c r="X628" s="246"/>
      <c r="Y628" s="246"/>
      <c r="Z628" s="246"/>
      <c r="AA628" s="247"/>
      <c r="AB628" s="92"/>
      <c r="AC628" s="241"/>
      <c r="AD628" s="246"/>
      <c r="AE628" s="246"/>
      <c r="AF628" s="246"/>
      <c r="AG628" s="246"/>
      <c r="AH628" s="247"/>
      <c r="AJ628" s="238"/>
      <c r="AK628" s="238"/>
      <c r="AL628" s="238"/>
      <c r="AM628" s="238"/>
      <c r="AN628" s="238"/>
      <c r="AO628" s="238"/>
      <c r="AP628" s="238"/>
      <c r="AQ628" s="238"/>
      <c r="AR628" s="238"/>
      <c r="AS628" s="238"/>
      <c r="AT628" s="238"/>
      <c r="AU628" s="238"/>
      <c r="AV628" s="238"/>
      <c r="AW628" s="239"/>
      <c r="AY628" s="238"/>
      <c r="AZ628" s="238"/>
      <c r="BA628" s="238"/>
      <c r="BB628" s="238"/>
      <c r="BC628" s="238"/>
      <c r="BD628" s="238"/>
    </row>
    <row r="629" spans="2:56" ht="13.2" thickBot="1" x14ac:dyDescent="0.35">
      <c r="B629" s="136" t="s">
        <v>49</v>
      </c>
      <c r="C629" s="137">
        <f>SUM(C630,C646,C777)</f>
        <v>9929362</v>
      </c>
      <c r="D629" s="138">
        <f>SUM(D630,D646,D777)</f>
        <v>9530653.3999999985</v>
      </c>
      <c r="E629" s="139">
        <f t="shared" ref="E629:E692" si="996">IFERROR(D629/C629,0)</f>
        <v>0.9598454966190173</v>
      </c>
      <c r="F629" s="137">
        <f>SUM(F630,F646,F777)</f>
        <v>9292550</v>
      </c>
      <c r="G629" s="138">
        <f>SUM(G630,G646,G777)</f>
        <v>8812754.0300000012</v>
      </c>
      <c r="H629" s="139">
        <f t="shared" ref="H629:H692" si="997">IFERROR(G629/F629,0)</f>
        <v>0.94836767410452472</v>
      </c>
      <c r="I629" s="137">
        <f>SUM(I630,I646,I777)</f>
        <v>8999065</v>
      </c>
      <c r="J629" s="140">
        <f>SUM(J630,J646,J777)</f>
        <v>8808847.8100000005</v>
      </c>
      <c r="K629" s="141">
        <f t="shared" ref="K629:K692" si="998">IFERROR(J629/I629,0)</f>
        <v>0.97886256072158617</v>
      </c>
      <c r="L629" s="137">
        <f>SUM(L630,L646,L777)</f>
        <v>11962689</v>
      </c>
      <c r="M629" s="140">
        <f>SUM(M630,M646,M777)</f>
        <v>12732689</v>
      </c>
      <c r="N629" s="142">
        <f>SUM(N630,N646,N777)</f>
        <v>0</v>
      </c>
      <c r="O629" s="137">
        <f>SUM(O630,O646,O777)</f>
        <v>8659678.0652967989</v>
      </c>
      <c r="P629" s="142">
        <f>SUM(P630,P646,P777)</f>
        <v>2914788</v>
      </c>
      <c r="Q629" s="143">
        <f t="shared" ref="Q629:Q692" si="999">SUM(O629:P629)</f>
        <v>11574466.065296799</v>
      </c>
      <c r="R629" s="144">
        <f>SUM(R630,R646,R777)</f>
        <v>0</v>
      </c>
      <c r="S629" s="144">
        <f>SUM(S630,S646,S777)</f>
        <v>0</v>
      </c>
      <c r="T629" s="145">
        <f>SUM(Q629:S629)</f>
        <v>11574466.065296799</v>
      </c>
      <c r="U629" s="91"/>
      <c r="V629" s="137">
        <f>SUM(V630,V646,V777)</f>
        <v>2385440</v>
      </c>
      <c r="W629" s="142">
        <f>SUM(W630,W646,W777)</f>
        <v>0</v>
      </c>
      <c r="X629" s="143">
        <f t="shared" ref="X629:X692" si="1000">SUM(V629:W629)</f>
        <v>2385440</v>
      </c>
      <c r="Y629" s="144">
        <f>SUM(Y630,Y646,Y777)</f>
        <v>0</v>
      </c>
      <c r="Z629" s="144">
        <f>SUM(Z630,Z646,Z777)</f>
        <v>0</v>
      </c>
      <c r="AA629" s="145">
        <f>SUM(X629:Z629)</f>
        <v>2385440</v>
      </c>
      <c r="AB629" s="91"/>
      <c r="AC629" s="137">
        <f>SUM(AC630,AC646,AC777)</f>
        <v>2220929</v>
      </c>
      <c r="AD629" s="142">
        <f>SUM(AD630,AD646,AD777)</f>
        <v>0</v>
      </c>
      <c r="AE629" s="143">
        <f t="shared" ref="AE629:AE692" si="1001">SUM(AC629:AD629)</f>
        <v>2220929</v>
      </c>
      <c r="AF629" s="142">
        <f>SUM(AF630,AF646,AF777)</f>
        <v>0</v>
      </c>
      <c r="AG629" s="142">
        <f>SUM(AG630,AG646,AG777)</f>
        <v>0</v>
      </c>
      <c r="AH629" s="145">
        <f>SUM(AE629:AG629)</f>
        <v>2220929</v>
      </c>
      <c r="AJ629" s="138">
        <f t="shared" ref="AJ629:AU629" si="1002">SUM(AJ630,AJ646,AJ777)</f>
        <v>556120.50544139999</v>
      </c>
      <c r="AK629" s="140">
        <f t="shared" si="1002"/>
        <v>814120.50544139964</v>
      </c>
      <c r="AL629" s="142">
        <f t="shared" si="1002"/>
        <v>1271939.5054413995</v>
      </c>
      <c r="AM629" s="140">
        <f t="shared" si="1002"/>
        <v>1058570.5054413995</v>
      </c>
      <c r="AN629" s="142">
        <f t="shared" si="1002"/>
        <v>1299966.5054413998</v>
      </c>
      <c r="AO629" s="140">
        <f t="shared" si="1002"/>
        <v>553120.50544139964</v>
      </c>
      <c r="AP629" s="142">
        <f t="shared" si="1002"/>
        <v>983944.50544139964</v>
      </c>
      <c r="AQ629" s="140">
        <f t="shared" si="1002"/>
        <v>1181016.5054413995</v>
      </c>
      <c r="AR629" s="142">
        <f t="shared" si="1002"/>
        <v>753170.50544139952</v>
      </c>
      <c r="AS629" s="140">
        <f t="shared" si="1002"/>
        <v>932320.50544139952</v>
      </c>
      <c r="AT629" s="142">
        <f t="shared" si="1002"/>
        <v>1201170.5054413995</v>
      </c>
      <c r="AU629" s="140">
        <f t="shared" si="1002"/>
        <v>969005.50544140337</v>
      </c>
      <c r="AV629" s="140">
        <f t="shared" ref="AV629:AV692" si="1003">SUM(AJ629:AU629)</f>
        <v>11574466.065296797</v>
      </c>
      <c r="AW629" s="146">
        <f t="shared" ref="AW629:AW692" si="1004">T629-AV629</f>
        <v>0</v>
      </c>
      <c r="AY629" s="140">
        <f t="shared" ref="AY629:AY692" si="1005">SUM(AJ629:AL629)</f>
        <v>2642180.5163241988</v>
      </c>
      <c r="AZ629" s="140">
        <f t="shared" ref="AZ629:AZ692" si="1006">SUM(AM629:AO629)</f>
        <v>2911657.5163241993</v>
      </c>
      <c r="BA629" s="140">
        <f t="shared" ref="BA629:BA692" si="1007">SUM(AP629:AR629)</f>
        <v>2918131.5163241988</v>
      </c>
      <c r="BB629" s="140">
        <f t="shared" ref="BB629:BB692" si="1008">SUM(AS629:AU629)</f>
        <v>3102496.5163242025</v>
      </c>
      <c r="BC629" s="140">
        <f t="shared" ref="BC629:BC692" si="1009">SUM(AY629,AZ629,BA629,BB629)</f>
        <v>11574466.065296799</v>
      </c>
      <c r="BD629" s="140">
        <f t="shared" ref="BD629:BD692" si="1010">T629-BC629</f>
        <v>0</v>
      </c>
    </row>
    <row r="630" spans="2:56" x14ac:dyDescent="0.3">
      <c r="B630" s="148" t="s">
        <v>50</v>
      </c>
      <c r="C630" s="149">
        <f>SUM(C631,C641)</f>
        <v>6815101</v>
      </c>
      <c r="D630" s="150">
        <f>SUM(D631,D641)</f>
        <v>6698446.5999999996</v>
      </c>
      <c r="E630" s="151">
        <f t="shared" si="996"/>
        <v>0.9828829536055298</v>
      </c>
      <c r="F630" s="149">
        <f>SUM(F631,F641)</f>
        <v>4448215</v>
      </c>
      <c r="G630" s="150">
        <f>SUM(G631,G641)</f>
        <v>4280415.46</v>
      </c>
      <c r="H630" s="151">
        <f t="shared" si="997"/>
        <v>0.96227710665963762</v>
      </c>
      <c r="I630" s="149">
        <f>SUM(I631,I641)</f>
        <v>5051662</v>
      </c>
      <c r="J630" s="152">
        <f>SUM(J631,J641)</f>
        <v>5037578.18</v>
      </c>
      <c r="K630" s="153">
        <f t="shared" si="998"/>
        <v>0.99721204229419935</v>
      </c>
      <c r="L630" s="149">
        <f>SUM(L631,L641)</f>
        <v>6255314</v>
      </c>
      <c r="M630" s="152">
        <f>SUM(M631,M641)</f>
        <v>6255314</v>
      </c>
      <c r="N630" s="154">
        <f>SUM(N631,N641)</f>
        <v>0</v>
      </c>
      <c r="O630" s="149">
        <f>SUM(O631,O641)</f>
        <v>7111254.0652967989</v>
      </c>
      <c r="P630" s="154">
        <f>SUM(P631,P641)</f>
        <v>0</v>
      </c>
      <c r="Q630" s="155">
        <f t="shared" si="999"/>
        <v>7111254.0652967989</v>
      </c>
      <c r="R630" s="154">
        <f>SUM(R631,R641)</f>
        <v>0</v>
      </c>
      <c r="S630" s="154">
        <f>SUM(S631,S641)</f>
        <v>0</v>
      </c>
      <c r="T630" s="156">
        <f t="shared" ref="T630:T693" si="1011">SUM(Q630:S630)</f>
        <v>7111254.0652967989</v>
      </c>
      <c r="U630" s="157"/>
      <c r="V630" s="149">
        <f>SUM(V631,V641)</f>
        <v>0</v>
      </c>
      <c r="W630" s="154">
        <f>SUM(W631,W641)</f>
        <v>0</v>
      </c>
      <c r="X630" s="155">
        <f t="shared" si="1000"/>
        <v>0</v>
      </c>
      <c r="Y630" s="154">
        <f>SUM(Y631,Y641)</f>
        <v>0</v>
      </c>
      <c r="Z630" s="154">
        <f>SUM(Z631,Z641)</f>
        <v>0</v>
      </c>
      <c r="AA630" s="156">
        <f t="shared" ref="AA630:AA693" si="1012">SUM(X630:Z630)</f>
        <v>0</v>
      </c>
      <c r="AB630" s="157"/>
      <c r="AC630" s="149">
        <f>SUM(AC631,AC641)</f>
        <v>0</v>
      </c>
      <c r="AD630" s="154">
        <f>SUM(AD631,AD641)</f>
        <v>0</v>
      </c>
      <c r="AE630" s="155">
        <f t="shared" si="1001"/>
        <v>0</v>
      </c>
      <c r="AF630" s="154">
        <f>SUM(AF631,AF641)</f>
        <v>0</v>
      </c>
      <c r="AG630" s="154">
        <f>SUM(AG631,AG641)</f>
        <v>0</v>
      </c>
      <c r="AH630" s="156">
        <f t="shared" ref="AH630:AH693" si="1013">SUM(AE630:AG630)</f>
        <v>0</v>
      </c>
      <c r="AJ630" s="150">
        <f t="shared" ref="AJ630:AU630" si="1014">SUM(AJ631,AJ641)</f>
        <v>556120.50544139999</v>
      </c>
      <c r="AK630" s="152">
        <f t="shared" si="1014"/>
        <v>539120.50544139964</v>
      </c>
      <c r="AL630" s="154">
        <f t="shared" si="1014"/>
        <v>504093.50544139958</v>
      </c>
      <c r="AM630" s="152">
        <f t="shared" si="1014"/>
        <v>649120.50544139952</v>
      </c>
      <c r="AN630" s="154">
        <f t="shared" si="1014"/>
        <v>539120.50544139964</v>
      </c>
      <c r="AO630" s="152">
        <f t="shared" si="1014"/>
        <v>553120.50544139964</v>
      </c>
      <c r="AP630" s="154">
        <f t="shared" si="1014"/>
        <v>539120.50544139964</v>
      </c>
      <c r="AQ630" s="152">
        <f t="shared" si="1014"/>
        <v>604120.50544139952</v>
      </c>
      <c r="AR630" s="154">
        <f t="shared" si="1014"/>
        <v>617120.50544139952</v>
      </c>
      <c r="AS630" s="152">
        <f t="shared" si="1014"/>
        <v>637120.50544139952</v>
      </c>
      <c r="AT630" s="154">
        <f t="shared" si="1014"/>
        <v>672120.50544139952</v>
      </c>
      <c r="AU630" s="152">
        <f t="shared" si="1014"/>
        <v>700955.50544140337</v>
      </c>
      <c r="AV630" s="152">
        <f t="shared" si="1003"/>
        <v>7111254.065296798</v>
      </c>
      <c r="AW630" s="158">
        <f t="shared" si="1004"/>
        <v>0</v>
      </c>
      <c r="AY630" s="152">
        <f t="shared" si="1005"/>
        <v>1599334.516324199</v>
      </c>
      <c r="AZ630" s="152">
        <f t="shared" si="1006"/>
        <v>1741361.5163241988</v>
      </c>
      <c r="BA630" s="152">
        <f t="shared" si="1007"/>
        <v>1760361.5163241986</v>
      </c>
      <c r="BB630" s="152">
        <f t="shared" si="1008"/>
        <v>2010196.5163242025</v>
      </c>
      <c r="BC630" s="152">
        <f t="shared" si="1009"/>
        <v>7111254.0652967989</v>
      </c>
      <c r="BD630" s="152">
        <f t="shared" si="1010"/>
        <v>0</v>
      </c>
    </row>
    <row r="631" spans="2:56" x14ac:dyDescent="0.3">
      <c r="B631" s="159" t="s">
        <v>51</v>
      </c>
      <c r="C631" s="160">
        <f>SUM(C632:C640)</f>
        <v>6219940</v>
      </c>
      <c r="D631" s="161">
        <f>SUM(D632:D640)</f>
        <v>6126053.7199999997</v>
      </c>
      <c r="E631" s="162">
        <f t="shared" si="996"/>
        <v>0.98490559716010118</v>
      </c>
      <c r="F631" s="160">
        <f>SUM(F632:F640)</f>
        <v>4046775</v>
      </c>
      <c r="G631" s="161">
        <f>SUM(G632:G640)</f>
        <v>3888484.2199999997</v>
      </c>
      <c r="H631" s="162">
        <f t="shared" si="997"/>
        <v>0.96088470942911319</v>
      </c>
      <c r="I631" s="160">
        <f>SUM(I632:I640)</f>
        <v>4597427</v>
      </c>
      <c r="J631" s="163">
        <f>SUM(J632:J640)</f>
        <v>4584597.42</v>
      </c>
      <c r="K631" s="164">
        <f t="shared" si="998"/>
        <v>0.99720939995349567</v>
      </c>
      <c r="L631" s="160">
        <f>SUM(L632:L640)</f>
        <v>5469614</v>
      </c>
      <c r="M631" s="163">
        <f>SUM(M632:M640)</f>
        <v>5469614</v>
      </c>
      <c r="N631" s="165">
        <f>SUM(N632:N640)</f>
        <v>0</v>
      </c>
      <c r="O631" s="160">
        <f>SUM(O632:O640)</f>
        <v>6194145.9299656656</v>
      </c>
      <c r="P631" s="165">
        <f>SUM(P632:P640)</f>
        <v>0</v>
      </c>
      <c r="Q631" s="166">
        <f t="shared" si="999"/>
        <v>6194145.9299656656</v>
      </c>
      <c r="R631" s="165">
        <f>SUM(R632:R640)</f>
        <v>0</v>
      </c>
      <c r="S631" s="165">
        <f>SUM(S632:S640)</f>
        <v>0</v>
      </c>
      <c r="T631" s="167">
        <f t="shared" si="1011"/>
        <v>6194145.9299656656</v>
      </c>
      <c r="U631" s="157"/>
      <c r="V631" s="160">
        <f>SUM(V632:V640)</f>
        <v>0</v>
      </c>
      <c r="W631" s="165">
        <f>SUM(W632:W640)</f>
        <v>0</v>
      </c>
      <c r="X631" s="166">
        <f t="shared" si="1000"/>
        <v>0</v>
      </c>
      <c r="Y631" s="165">
        <f>SUM(Y632:Y640)</f>
        <v>0</v>
      </c>
      <c r="Z631" s="165">
        <f>SUM(Z632:Z640)</f>
        <v>0</v>
      </c>
      <c r="AA631" s="167">
        <f t="shared" si="1012"/>
        <v>0</v>
      </c>
      <c r="AB631" s="157"/>
      <c r="AC631" s="160">
        <f>SUM(AC632:AC640)</f>
        <v>0</v>
      </c>
      <c r="AD631" s="165">
        <f>SUM(AD632:AD640)</f>
        <v>0</v>
      </c>
      <c r="AE631" s="166">
        <f t="shared" si="1001"/>
        <v>0</v>
      </c>
      <c r="AF631" s="165">
        <f>SUM(AF632:AF640)</f>
        <v>0</v>
      </c>
      <c r="AG631" s="165">
        <f>SUM(AG632:AG640)</f>
        <v>0</v>
      </c>
      <c r="AH631" s="167">
        <f t="shared" si="1013"/>
        <v>0</v>
      </c>
      <c r="AJ631" s="161">
        <f t="shared" ref="AJ631:AU631" si="1015">SUM(AJ632:AJ640)</f>
        <v>482126.82749713882</v>
      </c>
      <c r="AK631" s="163">
        <f t="shared" si="1015"/>
        <v>465126.82749713847</v>
      </c>
      <c r="AL631" s="165">
        <f t="shared" si="1015"/>
        <v>430099.82749713847</v>
      </c>
      <c r="AM631" s="163">
        <f t="shared" si="1015"/>
        <v>575126.82749713841</v>
      </c>
      <c r="AN631" s="165">
        <f t="shared" si="1015"/>
        <v>465126.82749713847</v>
      </c>
      <c r="AO631" s="163">
        <f t="shared" si="1015"/>
        <v>479126.82749713847</v>
      </c>
      <c r="AP631" s="165">
        <f t="shared" si="1015"/>
        <v>465126.82749713847</v>
      </c>
      <c r="AQ631" s="163">
        <f t="shared" si="1015"/>
        <v>530126.82749713841</v>
      </c>
      <c r="AR631" s="165">
        <f t="shared" si="1015"/>
        <v>536126.82749713841</v>
      </c>
      <c r="AS631" s="163">
        <f t="shared" si="1015"/>
        <v>556126.82749713841</v>
      </c>
      <c r="AT631" s="165">
        <f t="shared" si="1015"/>
        <v>591126.82749713841</v>
      </c>
      <c r="AU631" s="163">
        <f t="shared" si="1015"/>
        <v>618777.8274971426</v>
      </c>
      <c r="AV631" s="163">
        <f t="shared" si="1003"/>
        <v>6194145.9299656665</v>
      </c>
      <c r="AW631" s="168">
        <f t="shared" si="1004"/>
        <v>0</v>
      </c>
      <c r="AY631" s="163">
        <f t="shared" si="1005"/>
        <v>1377353.4824914157</v>
      </c>
      <c r="AZ631" s="163">
        <f t="shared" si="1006"/>
        <v>1519380.4824914152</v>
      </c>
      <c r="BA631" s="163">
        <f t="shared" si="1007"/>
        <v>1531380.4824914152</v>
      </c>
      <c r="BB631" s="163">
        <f t="shared" si="1008"/>
        <v>1766031.4824914194</v>
      </c>
      <c r="BC631" s="163">
        <f t="shared" si="1009"/>
        <v>6194145.9299656656</v>
      </c>
      <c r="BD631" s="163">
        <f t="shared" si="1010"/>
        <v>0</v>
      </c>
    </row>
    <row r="632" spans="2:56" x14ac:dyDescent="0.3">
      <c r="B632" s="169" t="s">
        <v>52</v>
      </c>
      <c r="C632" s="248">
        <v>4501922</v>
      </c>
      <c r="D632" s="249">
        <v>4480905.1900000004</v>
      </c>
      <c r="E632" s="172">
        <f t="shared" si="996"/>
        <v>0.99533159170683105</v>
      </c>
      <c r="F632" s="248">
        <v>3110637</v>
      </c>
      <c r="G632" s="249">
        <v>3009172.44</v>
      </c>
      <c r="H632" s="172">
        <f t="shared" si="997"/>
        <v>0.96738142059005916</v>
      </c>
      <c r="I632" s="248">
        <v>3478625</v>
      </c>
      <c r="J632" s="250">
        <v>3477712.8899999997</v>
      </c>
      <c r="K632" s="174">
        <f t="shared" si="998"/>
        <v>0.99973779582449951</v>
      </c>
      <c r="L632" s="248">
        <v>4359609</v>
      </c>
      <c r="M632" s="250">
        <v>4059609</v>
      </c>
      <c r="N632" s="251"/>
      <c r="O632" s="248">
        <v>5054035.4127713321</v>
      </c>
      <c r="P632" s="251"/>
      <c r="Q632" s="166">
        <f t="shared" si="999"/>
        <v>5054035.4127713321</v>
      </c>
      <c r="R632" s="251"/>
      <c r="S632" s="251"/>
      <c r="T632" s="167">
        <f t="shared" si="1011"/>
        <v>5054035.4127713321</v>
      </c>
      <c r="U632" s="157"/>
      <c r="V632" s="248"/>
      <c r="W632" s="251"/>
      <c r="X632" s="166">
        <f t="shared" si="1000"/>
        <v>0</v>
      </c>
      <c r="Y632" s="251"/>
      <c r="Z632" s="251"/>
      <c r="AA632" s="167">
        <f t="shared" si="1012"/>
        <v>0</v>
      </c>
      <c r="AB632" s="157"/>
      <c r="AC632" s="248"/>
      <c r="AD632" s="251"/>
      <c r="AE632" s="166">
        <f t="shared" si="1001"/>
        <v>0</v>
      </c>
      <c r="AF632" s="251"/>
      <c r="AG632" s="251"/>
      <c r="AH632" s="167">
        <f t="shared" si="1013"/>
        <v>0</v>
      </c>
      <c r="AJ632" s="252">
        <f>T632/12-34052</f>
        <v>387117.61773094436</v>
      </c>
      <c r="AK632" s="253">
        <f>421169.617730944-51052</f>
        <v>370117.61773094401</v>
      </c>
      <c r="AL632" s="254">
        <f>421169.617730944-43040-18039</f>
        <v>360090.61773094401</v>
      </c>
      <c r="AM632" s="253">
        <f>421169.617730944+58948</f>
        <v>480117.61773094401</v>
      </c>
      <c r="AN632" s="254">
        <f>421169.617730944-40000</f>
        <v>381169.61773094401</v>
      </c>
      <c r="AO632" s="253">
        <f>421169.617730944-37052</f>
        <v>384117.61773094401</v>
      </c>
      <c r="AP632" s="254">
        <f>421169.617730944-36052</f>
        <v>385117.61773094401</v>
      </c>
      <c r="AQ632" s="253">
        <f>421169.617730944+13948</f>
        <v>435117.61773094401</v>
      </c>
      <c r="AR632" s="254">
        <f>421169.617730944+19948</f>
        <v>441117.61773094401</v>
      </c>
      <c r="AS632" s="253">
        <f>421169.617730944+39948</f>
        <v>461117.61773094401</v>
      </c>
      <c r="AT632" s="254">
        <f>421169.617730944+74948</f>
        <v>496117.61773094401</v>
      </c>
      <c r="AU632" s="253">
        <v>472716.61773094814</v>
      </c>
      <c r="AV632" s="163">
        <f t="shared" si="1003"/>
        <v>5054035.4127713321</v>
      </c>
      <c r="AW632" s="168">
        <f t="shared" si="1004"/>
        <v>0</v>
      </c>
      <c r="AY632" s="163">
        <f t="shared" si="1005"/>
        <v>1117325.8531928323</v>
      </c>
      <c r="AZ632" s="163">
        <f t="shared" si="1006"/>
        <v>1245404.8531928321</v>
      </c>
      <c r="BA632" s="163">
        <f t="shared" si="1007"/>
        <v>1261352.8531928321</v>
      </c>
      <c r="BB632" s="163">
        <f t="shared" si="1008"/>
        <v>1429951.853192836</v>
      </c>
      <c r="BC632" s="163">
        <f t="shared" si="1009"/>
        <v>5054035.412771333</v>
      </c>
      <c r="BD632" s="163">
        <f t="shared" si="1010"/>
        <v>0</v>
      </c>
    </row>
    <row r="633" spans="2:56" x14ac:dyDescent="0.3">
      <c r="B633" s="169" t="s">
        <v>53</v>
      </c>
      <c r="C633" s="248"/>
      <c r="D633" s="249"/>
      <c r="E633" s="172">
        <f t="shared" si="996"/>
        <v>0</v>
      </c>
      <c r="F633" s="248"/>
      <c r="G633" s="249"/>
      <c r="H633" s="172">
        <f t="shared" si="997"/>
        <v>0</v>
      </c>
      <c r="I633" s="248">
        <v>0</v>
      </c>
      <c r="J633" s="250">
        <v>0</v>
      </c>
      <c r="K633" s="174">
        <f t="shared" si="998"/>
        <v>0</v>
      </c>
      <c r="L633" s="248"/>
      <c r="M633" s="250">
        <v>0</v>
      </c>
      <c r="N633" s="251"/>
      <c r="O633" s="248"/>
      <c r="P633" s="251"/>
      <c r="Q633" s="166">
        <f t="shared" si="999"/>
        <v>0</v>
      </c>
      <c r="R633" s="251"/>
      <c r="S633" s="251"/>
      <c r="T633" s="167">
        <f t="shared" si="1011"/>
        <v>0</v>
      </c>
      <c r="U633" s="157"/>
      <c r="V633" s="248"/>
      <c r="W633" s="251"/>
      <c r="X633" s="166">
        <f t="shared" si="1000"/>
        <v>0</v>
      </c>
      <c r="Y633" s="251"/>
      <c r="Z633" s="251"/>
      <c r="AA633" s="167">
        <f t="shared" si="1012"/>
        <v>0</v>
      </c>
      <c r="AB633" s="157"/>
      <c r="AC633" s="248"/>
      <c r="AD633" s="251"/>
      <c r="AE633" s="166">
        <f t="shared" si="1001"/>
        <v>0</v>
      </c>
      <c r="AF633" s="251"/>
      <c r="AG633" s="251"/>
      <c r="AH633" s="167">
        <f t="shared" si="1013"/>
        <v>0</v>
      </c>
      <c r="AJ633" s="252"/>
      <c r="AK633" s="253"/>
      <c r="AL633" s="254"/>
      <c r="AM633" s="253"/>
      <c r="AN633" s="254"/>
      <c r="AO633" s="253"/>
      <c r="AP633" s="254"/>
      <c r="AQ633" s="253"/>
      <c r="AR633" s="254"/>
      <c r="AS633" s="253"/>
      <c r="AT633" s="254"/>
      <c r="AU633" s="253"/>
      <c r="AV633" s="163">
        <f t="shared" si="1003"/>
        <v>0</v>
      </c>
      <c r="AW633" s="168">
        <f t="shared" si="1004"/>
        <v>0</v>
      </c>
      <c r="AY633" s="163">
        <f t="shared" si="1005"/>
        <v>0</v>
      </c>
      <c r="AZ633" s="163">
        <f t="shared" si="1006"/>
        <v>0</v>
      </c>
      <c r="BA633" s="163">
        <f t="shared" si="1007"/>
        <v>0</v>
      </c>
      <c r="BB633" s="163">
        <f t="shared" si="1008"/>
        <v>0</v>
      </c>
      <c r="BC633" s="163">
        <f t="shared" si="1009"/>
        <v>0</v>
      </c>
      <c r="BD633" s="163">
        <f t="shared" si="1010"/>
        <v>0</v>
      </c>
    </row>
    <row r="634" spans="2:56" x14ac:dyDescent="0.3">
      <c r="B634" s="169" t="s">
        <v>54</v>
      </c>
      <c r="C634" s="248"/>
      <c r="D634" s="249"/>
      <c r="E634" s="172">
        <f t="shared" si="996"/>
        <v>0</v>
      </c>
      <c r="F634" s="248"/>
      <c r="G634" s="249"/>
      <c r="H634" s="172">
        <f t="shared" si="997"/>
        <v>0</v>
      </c>
      <c r="I634" s="248">
        <v>0</v>
      </c>
      <c r="J634" s="250">
        <v>0</v>
      </c>
      <c r="K634" s="174">
        <f t="shared" si="998"/>
        <v>0</v>
      </c>
      <c r="L634" s="248"/>
      <c r="M634" s="250">
        <v>0</v>
      </c>
      <c r="N634" s="251"/>
      <c r="O634" s="248"/>
      <c r="P634" s="251"/>
      <c r="Q634" s="166">
        <f t="shared" si="999"/>
        <v>0</v>
      </c>
      <c r="R634" s="251"/>
      <c r="S634" s="251"/>
      <c r="T634" s="167">
        <f t="shared" si="1011"/>
        <v>0</v>
      </c>
      <c r="U634" s="157"/>
      <c r="V634" s="248"/>
      <c r="W634" s="251"/>
      <c r="X634" s="166">
        <f t="shared" si="1000"/>
        <v>0</v>
      </c>
      <c r="Y634" s="251"/>
      <c r="Z634" s="251"/>
      <c r="AA634" s="167">
        <f t="shared" si="1012"/>
        <v>0</v>
      </c>
      <c r="AB634" s="157"/>
      <c r="AC634" s="248"/>
      <c r="AD634" s="251"/>
      <c r="AE634" s="166">
        <f t="shared" si="1001"/>
        <v>0</v>
      </c>
      <c r="AF634" s="251"/>
      <c r="AG634" s="251"/>
      <c r="AH634" s="167">
        <f t="shared" si="1013"/>
        <v>0</v>
      </c>
      <c r="AJ634" s="252"/>
      <c r="AK634" s="253"/>
      <c r="AL634" s="254"/>
      <c r="AM634" s="253"/>
      <c r="AN634" s="254"/>
      <c r="AO634" s="253"/>
      <c r="AP634" s="254"/>
      <c r="AQ634" s="253"/>
      <c r="AR634" s="254"/>
      <c r="AS634" s="253"/>
      <c r="AT634" s="254"/>
      <c r="AU634" s="253"/>
      <c r="AV634" s="163">
        <f t="shared" si="1003"/>
        <v>0</v>
      </c>
      <c r="AW634" s="168">
        <f t="shared" si="1004"/>
        <v>0</v>
      </c>
      <c r="AY634" s="163">
        <f t="shared" si="1005"/>
        <v>0</v>
      </c>
      <c r="AZ634" s="163">
        <f t="shared" si="1006"/>
        <v>0</v>
      </c>
      <c r="BA634" s="163">
        <f t="shared" si="1007"/>
        <v>0</v>
      </c>
      <c r="BB634" s="163">
        <f t="shared" si="1008"/>
        <v>0</v>
      </c>
      <c r="BC634" s="163">
        <f t="shared" si="1009"/>
        <v>0</v>
      </c>
      <c r="BD634" s="163">
        <f t="shared" si="1010"/>
        <v>0</v>
      </c>
    </row>
    <row r="635" spans="2:56" x14ac:dyDescent="0.3">
      <c r="B635" s="169" t="s">
        <v>55</v>
      </c>
      <c r="C635" s="248"/>
      <c r="D635" s="249"/>
      <c r="E635" s="172">
        <f t="shared" si="996"/>
        <v>0</v>
      </c>
      <c r="F635" s="248"/>
      <c r="G635" s="249"/>
      <c r="H635" s="172">
        <f t="shared" si="997"/>
        <v>0</v>
      </c>
      <c r="I635" s="248">
        <v>13743</v>
      </c>
      <c r="J635" s="250">
        <v>13742.74</v>
      </c>
      <c r="K635" s="174">
        <f t="shared" si="998"/>
        <v>0.99998108127774143</v>
      </c>
      <c r="L635" s="248"/>
      <c r="M635" s="250">
        <v>300000</v>
      </c>
      <c r="N635" s="251"/>
      <c r="O635" s="248"/>
      <c r="P635" s="251"/>
      <c r="Q635" s="166">
        <f t="shared" si="999"/>
        <v>0</v>
      </c>
      <c r="R635" s="251"/>
      <c r="S635" s="251"/>
      <c r="T635" s="167">
        <f t="shared" si="1011"/>
        <v>0</v>
      </c>
      <c r="U635" s="157"/>
      <c r="V635" s="248"/>
      <c r="W635" s="251"/>
      <c r="X635" s="166">
        <f t="shared" si="1000"/>
        <v>0</v>
      </c>
      <c r="Y635" s="251"/>
      <c r="Z635" s="251"/>
      <c r="AA635" s="167">
        <f t="shared" si="1012"/>
        <v>0</v>
      </c>
      <c r="AB635" s="157"/>
      <c r="AC635" s="248"/>
      <c r="AD635" s="251"/>
      <c r="AE635" s="166">
        <f t="shared" si="1001"/>
        <v>0</v>
      </c>
      <c r="AF635" s="251"/>
      <c r="AG635" s="251"/>
      <c r="AH635" s="167">
        <f t="shared" si="1013"/>
        <v>0</v>
      </c>
      <c r="AJ635" s="252"/>
      <c r="AK635" s="253"/>
      <c r="AL635" s="254"/>
      <c r="AM635" s="253"/>
      <c r="AN635" s="254"/>
      <c r="AO635" s="253"/>
      <c r="AP635" s="254"/>
      <c r="AQ635" s="253"/>
      <c r="AR635" s="254"/>
      <c r="AS635" s="253"/>
      <c r="AT635" s="254"/>
      <c r="AU635" s="253"/>
      <c r="AV635" s="163">
        <f t="shared" si="1003"/>
        <v>0</v>
      </c>
      <c r="AW635" s="168">
        <f t="shared" si="1004"/>
        <v>0</v>
      </c>
      <c r="AY635" s="163">
        <f t="shared" si="1005"/>
        <v>0</v>
      </c>
      <c r="AZ635" s="163">
        <f t="shared" si="1006"/>
        <v>0</v>
      </c>
      <c r="BA635" s="163">
        <f t="shared" si="1007"/>
        <v>0</v>
      </c>
      <c r="BB635" s="163">
        <f t="shared" si="1008"/>
        <v>0</v>
      </c>
      <c r="BC635" s="163">
        <f t="shared" si="1009"/>
        <v>0</v>
      </c>
      <c r="BD635" s="163">
        <f t="shared" si="1010"/>
        <v>0</v>
      </c>
    </row>
    <row r="636" spans="2:56" x14ac:dyDescent="0.3">
      <c r="B636" s="169" t="s">
        <v>56</v>
      </c>
      <c r="C636" s="248">
        <v>385000</v>
      </c>
      <c r="D636" s="249">
        <v>384015.85</v>
      </c>
      <c r="E636" s="172">
        <f t="shared" si="996"/>
        <v>0.99744376623376618</v>
      </c>
      <c r="F636" s="248">
        <v>229000</v>
      </c>
      <c r="G636" s="249">
        <v>228524.03</v>
      </c>
      <c r="H636" s="172">
        <f t="shared" si="997"/>
        <v>0.9979215283842795</v>
      </c>
      <c r="I636" s="248">
        <v>266000</v>
      </c>
      <c r="J636" s="250">
        <v>265907</v>
      </c>
      <c r="K636" s="174">
        <f t="shared" si="998"/>
        <v>0.99965037593984962</v>
      </c>
      <c r="L636" s="248"/>
      <c r="M636" s="250">
        <v>0</v>
      </c>
      <c r="N636" s="251"/>
      <c r="O636" s="248"/>
      <c r="P636" s="251"/>
      <c r="Q636" s="166">
        <f t="shared" si="999"/>
        <v>0</v>
      </c>
      <c r="R636" s="251"/>
      <c r="S636" s="251"/>
      <c r="T636" s="167">
        <f t="shared" si="1011"/>
        <v>0</v>
      </c>
      <c r="U636" s="157"/>
      <c r="V636" s="248"/>
      <c r="W636" s="251"/>
      <c r="X636" s="166">
        <f t="shared" si="1000"/>
        <v>0</v>
      </c>
      <c r="Y636" s="251"/>
      <c r="Z636" s="251"/>
      <c r="AA636" s="167">
        <f t="shared" si="1012"/>
        <v>0</v>
      </c>
      <c r="AB636" s="157"/>
      <c r="AC636" s="248"/>
      <c r="AD636" s="251"/>
      <c r="AE636" s="166">
        <f t="shared" si="1001"/>
        <v>0</v>
      </c>
      <c r="AF636" s="251"/>
      <c r="AG636" s="251"/>
      <c r="AH636" s="167">
        <f t="shared" si="1013"/>
        <v>0</v>
      </c>
      <c r="AJ636" s="252"/>
      <c r="AK636" s="253"/>
      <c r="AL636" s="254"/>
      <c r="AM636" s="253"/>
      <c r="AN636" s="254"/>
      <c r="AO636" s="253"/>
      <c r="AP636" s="254"/>
      <c r="AQ636" s="253"/>
      <c r="AR636" s="254"/>
      <c r="AS636" s="253"/>
      <c r="AT636" s="254"/>
      <c r="AU636" s="253"/>
      <c r="AV636" s="163">
        <f t="shared" si="1003"/>
        <v>0</v>
      </c>
      <c r="AW636" s="168">
        <f t="shared" si="1004"/>
        <v>0</v>
      </c>
      <c r="AY636" s="163">
        <f t="shared" si="1005"/>
        <v>0</v>
      </c>
      <c r="AZ636" s="163">
        <f t="shared" si="1006"/>
        <v>0</v>
      </c>
      <c r="BA636" s="163">
        <f t="shared" si="1007"/>
        <v>0</v>
      </c>
      <c r="BB636" s="163">
        <f t="shared" si="1008"/>
        <v>0</v>
      </c>
      <c r="BC636" s="163">
        <f t="shared" si="1009"/>
        <v>0</v>
      </c>
      <c r="BD636" s="163">
        <f t="shared" si="1010"/>
        <v>0</v>
      </c>
    </row>
    <row r="637" spans="2:56" x14ac:dyDescent="0.3">
      <c r="B637" s="169" t="s">
        <v>57</v>
      </c>
      <c r="C637" s="248"/>
      <c r="D637" s="249"/>
      <c r="E637" s="172">
        <f t="shared" si="996"/>
        <v>0</v>
      </c>
      <c r="F637" s="248"/>
      <c r="G637" s="249"/>
      <c r="H637" s="172">
        <f t="shared" si="997"/>
        <v>0</v>
      </c>
      <c r="I637" s="248">
        <v>0</v>
      </c>
      <c r="J637" s="250">
        <v>0</v>
      </c>
      <c r="K637" s="174">
        <f t="shared" si="998"/>
        <v>0</v>
      </c>
      <c r="L637" s="248"/>
      <c r="M637" s="250">
        <v>0</v>
      </c>
      <c r="N637" s="251"/>
      <c r="O637" s="248"/>
      <c r="P637" s="251"/>
      <c r="Q637" s="166">
        <f t="shared" si="999"/>
        <v>0</v>
      </c>
      <c r="R637" s="251"/>
      <c r="S637" s="251"/>
      <c r="T637" s="167">
        <f t="shared" si="1011"/>
        <v>0</v>
      </c>
      <c r="U637" s="157"/>
      <c r="V637" s="248"/>
      <c r="W637" s="251"/>
      <c r="X637" s="166">
        <f t="shared" si="1000"/>
        <v>0</v>
      </c>
      <c r="Y637" s="251"/>
      <c r="Z637" s="251"/>
      <c r="AA637" s="167">
        <f t="shared" si="1012"/>
        <v>0</v>
      </c>
      <c r="AB637" s="157"/>
      <c r="AC637" s="248"/>
      <c r="AD637" s="251"/>
      <c r="AE637" s="166">
        <f t="shared" si="1001"/>
        <v>0</v>
      </c>
      <c r="AF637" s="251"/>
      <c r="AG637" s="251"/>
      <c r="AH637" s="167">
        <f t="shared" si="1013"/>
        <v>0</v>
      </c>
      <c r="AJ637" s="252"/>
      <c r="AK637" s="253"/>
      <c r="AL637" s="254"/>
      <c r="AM637" s="253"/>
      <c r="AN637" s="254"/>
      <c r="AO637" s="253"/>
      <c r="AP637" s="254"/>
      <c r="AQ637" s="253"/>
      <c r="AR637" s="254"/>
      <c r="AS637" s="253"/>
      <c r="AT637" s="254"/>
      <c r="AU637" s="253"/>
      <c r="AV637" s="163">
        <f t="shared" si="1003"/>
        <v>0</v>
      </c>
      <c r="AW637" s="168">
        <f t="shared" si="1004"/>
        <v>0</v>
      </c>
      <c r="AY637" s="163">
        <f t="shared" si="1005"/>
        <v>0</v>
      </c>
      <c r="AZ637" s="163">
        <f t="shared" si="1006"/>
        <v>0</v>
      </c>
      <c r="BA637" s="163">
        <f t="shared" si="1007"/>
        <v>0</v>
      </c>
      <c r="BB637" s="163">
        <f t="shared" si="1008"/>
        <v>0</v>
      </c>
      <c r="BC637" s="163">
        <f t="shared" si="1009"/>
        <v>0</v>
      </c>
      <c r="BD637" s="163">
        <f t="shared" si="1010"/>
        <v>0</v>
      </c>
    </row>
    <row r="638" spans="2:56" x14ac:dyDescent="0.3">
      <c r="B638" s="169" t="s">
        <v>58</v>
      </c>
      <c r="C638" s="248">
        <v>137585</v>
      </c>
      <c r="D638" s="249">
        <v>66000.84</v>
      </c>
      <c r="E638" s="172">
        <f t="shared" si="996"/>
        <v>0.47970956136206705</v>
      </c>
      <c r="F638" s="248"/>
      <c r="G638" s="249"/>
      <c r="H638" s="172">
        <f t="shared" si="997"/>
        <v>0</v>
      </c>
      <c r="I638" s="248">
        <v>940</v>
      </c>
      <c r="J638" s="250">
        <v>0</v>
      </c>
      <c r="K638" s="174">
        <f t="shared" si="998"/>
        <v>0</v>
      </c>
      <c r="L638" s="248">
        <v>35739</v>
      </c>
      <c r="M638" s="250">
        <v>35739</v>
      </c>
      <c r="N638" s="251"/>
      <c r="O638" s="248"/>
      <c r="P638" s="251"/>
      <c r="Q638" s="166">
        <f t="shared" si="999"/>
        <v>0</v>
      </c>
      <c r="R638" s="251"/>
      <c r="S638" s="251"/>
      <c r="T638" s="167">
        <f t="shared" si="1011"/>
        <v>0</v>
      </c>
      <c r="U638" s="157"/>
      <c r="V638" s="248"/>
      <c r="W638" s="251"/>
      <c r="X638" s="166">
        <f t="shared" si="1000"/>
        <v>0</v>
      </c>
      <c r="Y638" s="251"/>
      <c r="Z638" s="251"/>
      <c r="AA638" s="167">
        <f t="shared" si="1012"/>
        <v>0</v>
      </c>
      <c r="AB638" s="157"/>
      <c r="AC638" s="248"/>
      <c r="AD638" s="251"/>
      <c r="AE638" s="166">
        <f t="shared" si="1001"/>
        <v>0</v>
      </c>
      <c r="AF638" s="251"/>
      <c r="AG638" s="251"/>
      <c r="AH638" s="167">
        <f t="shared" si="1013"/>
        <v>0</v>
      </c>
      <c r="AJ638" s="252"/>
      <c r="AK638" s="253"/>
      <c r="AL638" s="254"/>
      <c r="AM638" s="253"/>
      <c r="AN638" s="254"/>
      <c r="AO638" s="253"/>
      <c r="AP638" s="254"/>
      <c r="AQ638" s="253"/>
      <c r="AR638" s="254"/>
      <c r="AS638" s="253"/>
      <c r="AT638" s="254"/>
      <c r="AU638" s="253"/>
      <c r="AV638" s="163">
        <f t="shared" si="1003"/>
        <v>0</v>
      </c>
      <c r="AW638" s="168">
        <f t="shared" si="1004"/>
        <v>0</v>
      </c>
      <c r="AY638" s="163">
        <f t="shared" si="1005"/>
        <v>0</v>
      </c>
      <c r="AZ638" s="163">
        <f t="shared" si="1006"/>
        <v>0</v>
      </c>
      <c r="BA638" s="163">
        <f t="shared" si="1007"/>
        <v>0</v>
      </c>
      <c r="BB638" s="163">
        <f t="shared" si="1008"/>
        <v>0</v>
      </c>
      <c r="BC638" s="163">
        <f t="shared" si="1009"/>
        <v>0</v>
      </c>
      <c r="BD638" s="163">
        <f t="shared" si="1010"/>
        <v>0</v>
      </c>
    </row>
    <row r="639" spans="2:56" x14ac:dyDescent="0.3">
      <c r="B639" s="169" t="s">
        <v>59</v>
      </c>
      <c r="C639" s="248">
        <v>729924</v>
      </c>
      <c r="D639" s="249">
        <v>729923.59</v>
      </c>
      <c r="E639" s="172">
        <f t="shared" si="996"/>
        <v>0.99999943829768578</v>
      </c>
      <c r="F639" s="248">
        <v>483835</v>
      </c>
      <c r="G639" s="249">
        <v>446360.67</v>
      </c>
      <c r="H639" s="172">
        <f t="shared" si="997"/>
        <v>0.92254729401552182</v>
      </c>
      <c r="I639" s="248">
        <v>547516</v>
      </c>
      <c r="J639" s="250">
        <v>537491.64</v>
      </c>
      <c r="K639" s="174">
        <f t="shared" si="998"/>
        <v>0.98169120171830593</v>
      </c>
      <c r="L639" s="248">
        <v>710965</v>
      </c>
      <c r="M639" s="250">
        <v>710965</v>
      </c>
      <c r="N639" s="251"/>
      <c r="O639" s="248">
        <v>718940.89946338907</v>
      </c>
      <c r="P639" s="251"/>
      <c r="Q639" s="166">
        <f t="shared" si="999"/>
        <v>718940.89946338907</v>
      </c>
      <c r="R639" s="251"/>
      <c r="S639" s="251"/>
      <c r="T639" s="167">
        <f t="shared" si="1011"/>
        <v>718940.89946338907</v>
      </c>
      <c r="U639" s="157"/>
      <c r="V639" s="248"/>
      <c r="W639" s="251"/>
      <c r="X639" s="166">
        <f t="shared" si="1000"/>
        <v>0</v>
      </c>
      <c r="Y639" s="251"/>
      <c r="Z639" s="251"/>
      <c r="AA639" s="167">
        <f t="shared" si="1012"/>
        <v>0</v>
      </c>
      <c r="AB639" s="157"/>
      <c r="AC639" s="248"/>
      <c r="AD639" s="251"/>
      <c r="AE639" s="166">
        <f t="shared" si="1001"/>
        <v>0</v>
      </c>
      <c r="AF639" s="251"/>
      <c r="AG639" s="251"/>
      <c r="AH639" s="167">
        <f t="shared" si="1013"/>
        <v>0</v>
      </c>
      <c r="AJ639" s="252">
        <f>T639/12</f>
        <v>59911.741621949091</v>
      </c>
      <c r="AK639" s="253">
        <v>59911.741621949091</v>
      </c>
      <c r="AL639" s="254">
        <f>59911.7416219491-15000</f>
        <v>44911.741621949099</v>
      </c>
      <c r="AM639" s="253">
        <v>59911.741621949091</v>
      </c>
      <c r="AN639" s="254">
        <f>59911.7416219491-11052</f>
        <v>48859.741621949099</v>
      </c>
      <c r="AO639" s="253">
        <v>59911.741621949091</v>
      </c>
      <c r="AP639" s="254">
        <f>59911.7416219491-10000</f>
        <v>49911.741621949099</v>
      </c>
      <c r="AQ639" s="253">
        <v>59911.741621949091</v>
      </c>
      <c r="AR639" s="254">
        <v>59911.741621949091</v>
      </c>
      <c r="AS639" s="253">
        <v>59911.741621949091</v>
      </c>
      <c r="AT639" s="254">
        <v>59911.741621949091</v>
      </c>
      <c r="AU639" s="253">
        <v>95963.741621949011</v>
      </c>
      <c r="AV639" s="163">
        <f t="shared" si="1003"/>
        <v>718940.89946338907</v>
      </c>
      <c r="AW639" s="168">
        <f t="shared" si="1004"/>
        <v>0</v>
      </c>
      <c r="AY639" s="163">
        <f t="shared" si="1005"/>
        <v>164735.22486584727</v>
      </c>
      <c r="AZ639" s="163">
        <f t="shared" si="1006"/>
        <v>168683.2248658473</v>
      </c>
      <c r="BA639" s="163">
        <f t="shared" si="1007"/>
        <v>169735.2248658473</v>
      </c>
      <c r="BB639" s="163">
        <f t="shared" si="1008"/>
        <v>215787.22486584721</v>
      </c>
      <c r="BC639" s="163">
        <f t="shared" si="1009"/>
        <v>718940.89946338907</v>
      </c>
      <c r="BD639" s="163">
        <f t="shared" si="1010"/>
        <v>0</v>
      </c>
    </row>
    <row r="640" spans="2:56" x14ac:dyDescent="0.3">
      <c r="B640" s="169" t="s">
        <v>60</v>
      </c>
      <c r="C640" s="248">
        <v>465509</v>
      </c>
      <c r="D640" s="249">
        <v>465208.25</v>
      </c>
      <c r="E640" s="172">
        <f t="shared" si="996"/>
        <v>0.99935393300666586</v>
      </c>
      <c r="F640" s="248">
        <v>223303</v>
      </c>
      <c r="G640" s="249">
        <v>204427.08</v>
      </c>
      <c r="H640" s="172">
        <f t="shared" si="997"/>
        <v>0.91546947421216907</v>
      </c>
      <c r="I640" s="248">
        <v>290603</v>
      </c>
      <c r="J640" s="250">
        <v>289743.15000000002</v>
      </c>
      <c r="K640" s="174">
        <f t="shared" si="998"/>
        <v>0.99704115236250146</v>
      </c>
      <c r="L640" s="248">
        <v>363301</v>
      </c>
      <c r="M640" s="250">
        <v>363301</v>
      </c>
      <c r="N640" s="251"/>
      <c r="O640" s="248">
        <v>421169.61773094436</v>
      </c>
      <c r="P640" s="251"/>
      <c r="Q640" s="166">
        <f t="shared" si="999"/>
        <v>421169.61773094436</v>
      </c>
      <c r="R640" s="251"/>
      <c r="S640" s="251"/>
      <c r="T640" s="167">
        <f t="shared" si="1011"/>
        <v>421169.61773094436</v>
      </c>
      <c r="U640" s="157"/>
      <c r="V640" s="248"/>
      <c r="W640" s="251"/>
      <c r="X640" s="166">
        <f t="shared" si="1000"/>
        <v>0</v>
      </c>
      <c r="Y640" s="251"/>
      <c r="Z640" s="251"/>
      <c r="AA640" s="167">
        <f t="shared" si="1012"/>
        <v>0</v>
      </c>
      <c r="AB640" s="157"/>
      <c r="AC640" s="248"/>
      <c r="AD640" s="251"/>
      <c r="AE640" s="166">
        <f t="shared" si="1001"/>
        <v>0</v>
      </c>
      <c r="AF640" s="251"/>
      <c r="AG640" s="251"/>
      <c r="AH640" s="167">
        <f t="shared" si="1013"/>
        <v>0</v>
      </c>
      <c r="AJ640" s="252">
        <f>T640/12</f>
        <v>35097.468144245366</v>
      </c>
      <c r="AK640" s="253">
        <v>35097.468144245366</v>
      </c>
      <c r="AL640" s="254">
        <f>35097.4681442454-10000</f>
        <v>25097.468144245402</v>
      </c>
      <c r="AM640" s="253">
        <v>35097.468144245366</v>
      </c>
      <c r="AN640" s="254">
        <v>35097.468144245366</v>
      </c>
      <c r="AO640" s="253">
        <v>35097.468144245366</v>
      </c>
      <c r="AP640" s="254">
        <f>35097.4681442454-5000</f>
        <v>30097.468144245402</v>
      </c>
      <c r="AQ640" s="253">
        <v>35097.468144245366</v>
      </c>
      <c r="AR640" s="254">
        <v>35097.468144245366</v>
      </c>
      <c r="AS640" s="253">
        <v>35097.468144245366</v>
      </c>
      <c r="AT640" s="254">
        <v>35097.468144245366</v>
      </c>
      <c r="AU640" s="253">
        <f>35097.4681442454+15000</f>
        <v>50097.468144245402</v>
      </c>
      <c r="AV640" s="163">
        <f t="shared" si="1003"/>
        <v>421169.61773094453</v>
      </c>
      <c r="AW640" s="168">
        <f t="shared" si="1004"/>
        <v>0</v>
      </c>
      <c r="AY640" s="163">
        <f t="shared" si="1005"/>
        <v>95292.404432736133</v>
      </c>
      <c r="AZ640" s="163">
        <f t="shared" si="1006"/>
        <v>105292.4044327361</v>
      </c>
      <c r="BA640" s="163">
        <f t="shared" si="1007"/>
        <v>100292.40443273613</v>
      </c>
      <c r="BB640" s="163">
        <f t="shared" si="1008"/>
        <v>120292.40443273613</v>
      </c>
      <c r="BC640" s="163">
        <f t="shared" si="1009"/>
        <v>421169.61773094453</v>
      </c>
      <c r="BD640" s="163">
        <f t="shared" si="1010"/>
        <v>0</v>
      </c>
    </row>
    <row r="641" spans="2:56" x14ac:dyDescent="0.3">
      <c r="B641" s="159" t="s">
        <v>61</v>
      </c>
      <c r="C641" s="160">
        <f>SUM(C642:C645)</f>
        <v>595161</v>
      </c>
      <c r="D641" s="161">
        <f>SUM(D642:D645)</f>
        <v>572392.88</v>
      </c>
      <c r="E641" s="162">
        <f t="shared" si="996"/>
        <v>0.96174460356105329</v>
      </c>
      <c r="F641" s="160">
        <f>SUM(F642:F645)</f>
        <v>401440</v>
      </c>
      <c r="G641" s="161">
        <f>SUM(G642:G645)</f>
        <v>391931.24</v>
      </c>
      <c r="H641" s="162">
        <f t="shared" si="997"/>
        <v>0.9763133718612993</v>
      </c>
      <c r="I641" s="160">
        <f>SUM(I642:I645)</f>
        <v>454235</v>
      </c>
      <c r="J641" s="163">
        <f>SUM(J642:J645)</f>
        <v>452980.76</v>
      </c>
      <c r="K641" s="164">
        <f t="shared" si="998"/>
        <v>0.99723878609090011</v>
      </c>
      <c r="L641" s="160">
        <f>SUM(L642:L645)</f>
        <v>785700</v>
      </c>
      <c r="M641" s="163">
        <f>SUM(M642:M645)</f>
        <v>785700</v>
      </c>
      <c r="N641" s="165">
        <f>SUM(N642:N645)</f>
        <v>0</v>
      </c>
      <c r="O641" s="160">
        <f>SUM(O642:O645)</f>
        <v>917108.13533113326</v>
      </c>
      <c r="P641" s="165">
        <f>SUM(P642:P645)</f>
        <v>0</v>
      </c>
      <c r="Q641" s="166">
        <f t="shared" si="999"/>
        <v>917108.13533113326</v>
      </c>
      <c r="R641" s="165">
        <f>SUM(R642:R645)</f>
        <v>0</v>
      </c>
      <c r="S641" s="165">
        <f>SUM(S642:S645)</f>
        <v>0</v>
      </c>
      <c r="T641" s="167">
        <f t="shared" si="1011"/>
        <v>917108.13533113326</v>
      </c>
      <c r="U641" s="157"/>
      <c r="V641" s="160">
        <f>SUM(V642:V645)</f>
        <v>0</v>
      </c>
      <c r="W641" s="165">
        <f>SUM(W642:W645)</f>
        <v>0</v>
      </c>
      <c r="X641" s="166">
        <f t="shared" si="1000"/>
        <v>0</v>
      </c>
      <c r="Y641" s="165">
        <f>SUM(Y642:Y645)</f>
        <v>0</v>
      </c>
      <c r="Z641" s="165">
        <f>SUM(Z642:Z645)</f>
        <v>0</v>
      </c>
      <c r="AA641" s="167">
        <f t="shared" si="1012"/>
        <v>0</v>
      </c>
      <c r="AB641" s="157"/>
      <c r="AC641" s="160">
        <f>SUM(AC642:AC645)</f>
        <v>0</v>
      </c>
      <c r="AD641" s="165">
        <f>SUM(AD642:AD645)</f>
        <v>0</v>
      </c>
      <c r="AE641" s="166">
        <f t="shared" si="1001"/>
        <v>0</v>
      </c>
      <c r="AF641" s="165">
        <f>SUM(AF642:AF645)</f>
        <v>0</v>
      </c>
      <c r="AG641" s="165">
        <f>SUM(AG642:AG645)</f>
        <v>0</v>
      </c>
      <c r="AH641" s="167">
        <f t="shared" si="1013"/>
        <v>0</v>
      </c>
      <c r="AJ641" s="161">
        <f t="shared" ref="AJ641:AU641" si="1016">SUM(AJ642:AJ645)</f>
        <v>73993.677944261115</v>
      </c>
      <c r="AK641" s="163">
        <f t="shared" si="1016"/>
        <v>73993.67794426113</v>
      </c>
      <c r="AL641" s="165">
        <f t="shared" si="1016"/>
        <v>73993.67794426113</v>
      </c>
      <c r="AM641" s="163">
        <f t="shared" si="1016"/>
        <v>73993.67794426113</v>
      </c>
      <c r="AN641" s="165">
        <f t="shared" si="1016"/>
        <v>73993.67794426113</v>
      </c>
      <c r="AO641" s="163">
        <f t="shared" si="1016"/>
        <v>73993.67794426113</v>
      </c>
      <c r="AP641" s="165">
        <f t="shared" si="1016"/>
        <v>73993.67794426113</v>
      </c>
      <c r="AQ641" s="163">
        <f t="shared" si="1016"/>
        <v>73993.67794426113</v>
      </c>
      <c r="AR641" s="165">
        <f t="shared" si="1016"/>
        <v>80993.67794426113</v>
      </c>
      <c r="AS641" s="163">
        <f t="shared" si="1016"/>
        <v>80993.67794426113</v>
      </c>
      <c r="AT641" s="165">
        <f t="shared" si="1016"/>
        <v>80993.67794426113</v>
      </c>
      <c r="AU641" s="163">
        <f t="shared" si="1016"/>
        <v>82177.677944260722</v>
      </c>
      <c r="AV641" s="163">
        <f t="shared" si="1003"/>
        <v>917108.13533113303</v>
      </c>
      <c r="AW641" s="168">
        <f t="shared" si="1004"/>
        <v>0</v>
      </c>
      <c r="AY641" s="163">
        <f t="shared" si="1005"/>
        <v>221981.03383278335</v>
      </c>
      <c r="AZ641" s="163">
        <f t="shared" si="1006"/>
        <v>221981.0338327834</v>
      </c>
      <c r="BA641" s="163">
        <f t="shared" si="1007"/>
        <v>228981.0338327834</v>
      </c>
      <c r="BB641" s="163">
        <f t="shared" si="1008"/>
        <v>244165.033832783</v>
      </c>
      <c r="BC641" s="163">
        <f t="shared" si="1009"/>
        <v>917108.13533113315</v>
      </c>
      <c r="BD641" s="163">
        <f t="shared" si="1010"/>
        <v>0</v>
      </c>
    </row>
    <row r="642" spans="2:56" x14ac:dyDescent="0.3">
      <c r="B642" s="169" t="s">
        <v>62</v>
      </c>
      <c r="C642" s="248">
        <v>1111</v>
      </c>
      <c r="D642" s="249">
        <v>848.17</v>
      </c>
      <c r="E642" s="172">
        <f t="shared" si="996"/>
        <v>0.76342934293429343</v>
      </c>
      <c r="F642" s="248">
        <v>921</v>
      </c>
      <c r="G642" s="249">
        <v>740</v>
      </c>
      <c r="H642" s="172">
        <f t="shared" si="997"/>
        <v>0.80347448425624324</v>
      </c>
      <c r="I642" s="248">
        <v>1068</v>
      </c>
      <c r="J642" s="250">
        <v>879.48</v>
      </c>
      <c r="K642" s="174">
        <f t="shared" si="998"/>
        <v>0.82348314606741579</v>
      </c>
      <c r="L642" s="248">
        <v>1203</v>
      </c>
      <c r="M642" s="250">
        <v>1203</v>
      </c>
      <c r="N642" s="251"/>
      <c r="O642" s="248">
        <v>1141.3744000000002</v>
      </c>
      <c r="P642" s="251"/>
      <c r="Q642" s="166">
        <f t="shared" si="999"/>
        <v>1141.3744000000002</v>
      </c>
      <c r="R642" s="251"/>
      <c r="S642" s="251"/>
      <c r="T642" s="167">
        <f t="shared" si="1011"/>
        <v>1141.3744000000002</v>
      </c>
      <c r="U642" s="157"/>
      <c r="V642" s="248"/>
      <c r="W642" s="251"/>
      <c r="X642" s="166">
        <f t="shared" si="1000"/>
        <v>0</v>
      </c>
      <c r="Y642" s="251"/>
      <c r="Z642" s="251"/>
      <c r="AA642" s="167">
        <f t="shared" si="1012"/>
        <v>0</v>
      </c>
      <c r="AB642" s="157"/>
      <c r="AC642" s="248"/>
      <c r="AD642" s="251"/>
      <c r="AE642" s="166">
        <f t="shared" si="1001"/>
        <v>0</v>
      </c>
      <c r="AF642" s="251"/>
      <c r="AG642" s="251"/>
      <c r="AH642" s="167">
        <f t="shared" si="1013"/>
        <v>0</v>
      </c>
      <c r="AJ642" s="252">
        <f>T642/12</f>
        <v>95.114533333333341</v>
      </c>
      <c r="AK642" s="253">
        <v>95.114533333333341</v>
      </c>
      <c r="AL642" s="254">
        <v>95.114533333333341</v>
      </c>
      <c r="AM642" s="253">
        <v>95.114533333333341</v>
      </c>
      <c r="AN642" s="254">
        <v>95.114533333333341</v>
      </c>
      <c r="AO642" s="253">
        <v>95.114533333333341</v>
      </c>
      <c r="AP642" s="254">
        <v>95.114533333333341</v>
      </c>
      <c r="AQ642" s="253">
        <v>95.114533333333341</v>
      </c>
      <c r="AR642" s="254">
        <v>95.114533333333341</v>
      </c>
      <c r="AS642" s="253">
        <v>95.114533333333341</v>
      </c>
      <c r="AT642" s="254">
        <v>95.114533333333341</v>
      </c>
      <c r="AU642" s="253">
        <v>95.114533333333341</v>
      </c>
      <c r="AV642" s="163">
        <f t="shared" si="1003"/>
        <v>1141.3744000000004</v>
      </c>
      <c r="AW642" s="168">
        <f t="shared" si="1004"/>
        <v>0</v>
      </c>
      <c r="AY642" s="163">
        <f t="shared" si="1005"/>
        <v>285.34360000000004</v>
      </c>
      <c r="AZ642" s="163">
        <f t="shared" si="1006"/>
        <v>285.34360000000004</v>
      </c>
      <c r="BA642" s="163">
        <f t="shared" si="1007"/>
        <v>285.34360000000004</v>
      </c>
      <c r="BB642" s="163">
        <f t="shared" si="1008"/>
        <v>285.34360000000004</v>
      </c>
      <c r="BC642" s="163">
        <f t="shared" si="1009"/>
        <v>1141.3744000000002</v>
      </c>
      <c r="BD642" s="163">
        <f t="shared" si="1010"/>
        <v>0</v>
      </c>
    </row>
    <row r="643" spans="2:56" x14ac:dyDescent="0.3">
      <c r="B643" s="169" t="s">
        <v>63</v>
      </c>
      <c r="C643" s="248">
        <v>89871</v>
      </c>
      <c r="D643" s="249">
        <v>81345</v>
      </c>
      <c r="E643" s="172">
        <f t="shared" si="996"/>
        <v>0.90513068731848989</v>
      </c>
      <c r="F643" s="248"/>
      <c r="G643" s="249"/>
      <c r="H643" s="172">
        <f t="shared" si="997"/>
        <v>0</v>
      </c>
      <c r="I643" s="248">
        <v>18970</v>
      </c>
      <c r="J643" s="250">
        <v>0</v>
      </c>
      <c r="K643" s="174">
        <f t="shared" si="998"/>
        <v>0</v>
      </c>
      <c r="L643" s="248">
        <v>29735</v>
      </c>
      <c r="M643" s="250">
        <v>29735</v>
      </c>
      <c r="N643" s="251"/>
      <c r="O643" s="248">
        <v>23968.862400000002</v>
      </c>
      <c r="P643" s="251"/>
      <c r="Q643" s="166">
        <f t="shared" si="999"/>
        <v>23968.862400000002</v>
      </c>
      <c r="R643" s="251"/>
      <c r="S643" s="251"/>
      <c r="T643" s="167">
        <f t="shared" si="1011"/>
        <v>23968.862400000002</v>
      </c>
      <c r="U643" s="157"/>
      <c r="V643" s="248"/>
      <c r="W643" s="251"/>
      <c r="X643" s="166">
        <f t="shared" si="1000"/>
        <v>0</v>
      </c>
      <c r="Y643" s="251"/>
      <c r="Z643" s="251"/>
      <c r="AA643" s="167">
        <f t="shared" si="1012"/>
        <v>0</v>
      </c>
      <c r="AB643" s="157"/>
      <c r="AC643" s="248"/>
      <c r="AD643" s="251"/>
      <c r="AE643" s="166">
        <f t="shared" si="1001"/>
        <v>0</v>
      </c>
      <c r="AF643" s="251"/>
      <c r="AG643" s="251"/>
      <c r="AH643" s="167">
        <f t="shared" si="1013"/>
        <v>0</v>
      </c>
      <c r="AJ643" s="252">
        <f>T643/12</f>
        <v>1997.4052000000001</v>
      </c>
      <c r="AK643" s="253">
        <v>1997.4052000000001</v>
      </c>
      <c r="AL643" s="254">
        <v>1997.4052000000001</v>
      </c>
      <c r="AM643" s="253">
        <v>1997.4052000000001</v>
      </c>
      <c r="AN643" s="254">
        <v>1997.4052000000001</v>
      </c>
      <c r="AO643" s="253">
        <v>1997.4052000000001</v>
      </c>
      <c r="AP643" s="254">
        <v>1997.4052000000001</v>
      </c>
      <c r="AQ643" s="253">
        <v>1997.4052000000001</v>
      </c>
      <c r="AR643" s="254">
        <v>1997.4052000000001</v>
      </c>
      <c r="AS643" s="253">
        <v>1997.4052000000001</v>
      </c>
      <c r="AT643" s="254">
        <v>1997.4052000000001</v>
      </c>
      <c r="AU643" s="253">
        <v>1997.4052000000001</v>
      </c>
      <c r="AV643" s="163">
        <f t="shared" si="1003"/>
        <v>23968.862400000009</v>
      </c>
      <c r="AW643" s="168">
        <f t="shared" si="1004"/>
        <v>0</v>
      </c>
      <c r="AY643" s="163">
        <f t="shared" si="1005"/>
        <v>5992.2156000000004</v>
      </c>
      <c r="AZ643" s="163">
        <f t="shared" si="1006"/>
        <v>5992.2156000000004</v>
      </c>
      <c r="BA643" s="163">
        <f t="shared" si="1007"/>
        <v>5992.2156000000004</v>
      </c>
      <c r="BB643" s="163">
        <f t="shared" si="1008"/>
        <v>5992.2156000000004</v>
      </c>
      <c r="BC643" s="163">
        <f t="shared" si="1009"/>
        <v>23968.862400000002</v>
      </c>
      <c r="BD643" s="163">
        <f t="shared" si="1010"/>
        <v>0</v>
      </c>
    </row>
    <row r="644" spans="2:56" x14ac:dyDescent="0.3">
      <c r="B644" s="169" t="s">
        <v>64</v>
      </c>
      <c r="C644" s="248">
        <v>504179</v>
      </c>
      <c r="D644" s="249">
        <v>490199.71</v>
      </c>
      <c r="E644" s="172">
        <f t="shared" si="996"/>
        <v>0.97227316092102212</v>
      </c>
      <c r="F644" s="248">
        <v>400519</v>
      </c>
      <c r="G644" s="249">
        <v>391191.24</v>
      </c>
      <c r="H644" s="172">
        <f t="shared" si="997"/>
        <v>0.97671081771401602</v>
      </c>
      <c r="I644" s="248">
        <v>515953</v>
      </c>
      <c r="J644" s="250">
        <v>452101.28</v>
      </c>
      <c r="K644" s="174">
        <f t="shared" si="998"/>
        <v>0.87624508433907744</v>
      </c>
      <c r="L644" s="248">
        <v>754762</v>
      </c>
      <c r="M644" s="250">
        <v>754762</v>
      </c>
      <c r="N644" s="251"/>
      <c r="O644" s="248">
        <v>891997.89853113331</v>
      </c>
      <c r="P644" s="251"/>
      <c r="Q644" s="166">
        <f t="shared" si="999"/>
        <v>891997.89853113331</v>
      </c>
      <c r="R644" s="251"/>
      <c r="S644" s="251"/>
      <c r="T644" s="167">
        <f t="shared" si="1011"/>
        <v>891997.89853113331</v>
      </c>
      <c r="U644" s="157"/>
      <c r="V644" s="248"/>
      <c r="W644" s="251"/>
      <c r="X644" s="166">
        <f t="shared" si="1000"/>
        <v>0</v>
      </c>
      <c r="Y644" s="251"/>
      <c r="Z644" s="251"/>
      <c r="AA644" s="167">
        <f t="shared" si="1012"/>
        <v>0</v>
      </c>
      <c r="AB644" s="157"/>
      <c r="AC644" s="248"/>
      <c r="AD644" s="251"/>
      <c r="AE644" s="166">
        <f t="shared" si="1001"/>
        <v>0</v>
      </c>
      <c r="AF644" s="251"/>
      <c r="AG644" s="251"/>
      <c r="AH644" s="167">
        <f t="shared" si="1013"/>
        <v>0</v>
      </c>
      <c r="AJ644" s="252">
        <f>T644/12-2432</f>
        <v>71901.158210927781</v>
      </c>
      <c r="AK644" s="253">
        <f>74333.1582109278-2432</f>
        <v>71901.158210927795</v>
      </c>
      <c r="AL644" s="254">
        <f t="shared" ref="AL644:AQ644" si="1017">74333.1582109278-2432</f>
        <v>71901.158210927795</v>
      </c>
      <c r="AM644" s="253">
        <f t="shared" si="1017"/>
        <v>71901.158210927795</v>
      </c>
      <c r="AN644" s="254">
        <f t="shared" si="1017"/>
        <v>71901.158210927795</v>
      </c>
      <c r="AO644" s="253">
        <f t="shared" si="1017"/>
        <v>71901.158210927795</v>
      </c>
      <c r="AP644" s="254">
        <f t="shared" si="1017"/>
        <v>71901.158210927795</v>
      </c>
      <c r="AQ644" s="253">
        <f t="shared" si="1017"/>
        <v>71901.158210927795</v>
      </c>
      <c r="AR644" s="254">
        <f>74333.1582109278+4568</f>
        <v>78901.158210927795</v>
      </c>
      <c r="AS644" s="253">
        <f>74333.1582109278+4568</f>
        <v>78901.158210927795</v>
      </c>
      <c r="AT644" s="254">
        <f>74333.1582109278+4568</f>
        <v>78901.158210927795</v>
      </c>
      <c r="AU644" s="253">
        <v>80085.158210927388</v>
      </c>
      <c r="AV644" s="163">
        <f t="shared" si="1003"/>
        <v>891997.89853113331</v>
      </c>
      <c r="AW644" s="168">
        <f t="shared" si="1004"/>
        <v>0</v>
      </c>
      <c r="AY644" s="163">
        <f t="shared" si="1005"/>
        <v>215703.47463278339</v>
      </c>
      <c r="AZ644" s="163">
        <f t="shared" si="1006"/>
        <v>215703.47463278339</v>
      </c>
      <c r="BA644" s="163">
        <f t="shared" si="1007"/>
        <v>222703.47463278339</v>
      </c>
      <c r="BB644" s="163">
        <f t="shared" si="1008"/>
        <v>237887.47463278298</v>
      </c>
      <c r="BC644" s="163">
        <f t="shared" si="1009"/>
        <v>891997.89853113319</v>
      </c>
      <c r="BD644" s="163">
        <f t="shared" si="1010"/>
        <v>0</v>
      </c>
    </row>
    <row r="645" spans="2:56" x14ac:dyDescent="0.3">
      <c r="B645" s="169" t="s">
        <v>65</v>
      </c>
      <c r="C645" s="248"/>
      <c r="D645" s="249"/>
      <c r="E645" s="172">
        <f t="shared" si="996"/>
        <v>0</v>
      </c>
      <c r="F645" s="248"/>
      <c r="G645" s="249"/>
      <c r="H645" s="172">
        <f t="shared" si="997"/>
        <v>0</v>
      </c>
      <c r="I645" s="248">
        <v>-81756</v>
      </c>
      <c r="J645" s="250">
        <v>0</v>
      </c>
      <c r="K645" s="174">
        <f t="shared" si="998"/>
        <v>0</v>
      </c>
      <c r="L645" s="248"/>
      <c r="M645" s="250"/>
      <c r="N645" s="251"/>
      <c r="O645" s="248"/>
      <c r="P645" s="251"/>
      <c r="Q645" s="166">
        <f t="shared" si="999"/>
        <v>0</v>
      </c>
      <c r="R645" s="251"/>
      <c r="S645" s="251"/>
      <c r="T645" s="167">
        <f t="shared" si="1011"/>
        <v>0</v>
      </c>
      <c r="U645" s="157"/>
      <c r="V645" s="248"/>
      <c r="W645" s="251"/>
      <c r="X645" s="166">
        <f t="shared" si="1000"/>
        <v>0</v>
      </c>
      <c r="Y645" s="251"/>
      <c r="Z645" s="251"/>
      <c r="AA645" s="167">
        <f t="shared" si="1012"/>
        <v>0</v>
      </c>
      <c r="AB645" s="157"/>
      <c r="AC645" s="248"/>
      <c r="AD645" s="251"/>
      <c r="AE645" s="166">
        <f t="shared" si="1001"/>
        <v>0</v>
      </c>
      <c r="AF645" s="251"/>
      <c r="AG645" s="251"/>
      <c r="AH645" s="167">
        <f t="shared" si="1013"/>
        <v>0</v>
      </c>
      <c r="AJ645" s="252"/>
      <c r="AK645" s="253"/>
      <c r="AL645" s="254"/>
      <c r="AM645" s="253"/>
      <c r="AN645" s="254"/>
      <c r="AO645" s="253"/>
      <c r="AP645" s="254"/>
      <c r="AQ645" s="253"/>
      <c r="AR645" s="254"/>
      <c r="AS645" s="253"/>
      <c r="AT645" s="254"/>
      <c r="AU645" s="253"/>
      <c r="AV645" s="163">
        <f t="shared" si="1003"/>
        <v>0</v>
      </c>
      <c r="AW645" s="168">
        <f t="shared" si="1004"/>
        <v>0</v>
      </c>
      <c r="AY645" s="163">
        <f t="shared" si="1005"/>
        <v>0</v>
      </c>
      <c r="AZ645" s="163">
        <f t="shared" si="1006"/>
        <v>0</v>
      </c>
      <c r="BA645" s="163">
        <f t="shared" si="1007"/>
        <v>0</v>
      </c>
      <c r="BB645" s="163">
        <f t="shared" si="1008"/>
        <v>0</v>
      </c>
      <c r="BC645" s="163">
        <f t="shared" si="1009"/>
        <v>0</v>
      </c>
      <c r="BD645" s="163">
        <f t="shared" si="1010"/>
        <v>0</v>
      </c>
    </row>
    <row r="646" spans="2:56" x14ac:dyDescent="0.3">
      <c r="B646" s="176" t="s">
        <v>66</v>
      </c>
      <c r="C646" s="83">
        <f>SUM(C647,C649,C653,C658,C660,C662,C664,C671,C678,C683,C686,C688,C691,C693,C697,C701,C703,C709,C711,C713,C715,C717,C719,C721,C723,C725,C727,C729,C731,C741,C749,C751,C756,C758,C765,C767,C773,C775)</f>
        <v>3114261</v>
      </c>
      <c r="D646" s="84">
        <f>SUM(D647,D649,D653,D658,D660,D662,D664,D671,D678,D683,D686,D688,D691,D693,D697,D701,D703,D709,D711,D713,D715,D717,D719,D721,D723,D725,D727,D729,D731,D741,D749,D751,D756,D758,D765,D767,D773,D775)</f>
        <v>2832206.8</v>
      </c>
      <c r="E646" s="85">
        <f t="shared" si="996"/>
        <v>0.90943141888236079</v>
      </c>
      <c r="F646" s="83">
        <f>SUM(F647,F649,F653,F658,F660,F662,F664,F671,F678,F683,F686,F688,F691,F693,F697,F701,F703,F709,F711,F713,F715,F717,F719,F721,F723,F725,F727,F729,F731,F741,F749,F751,F756,F758,F765,F767,F773,F775)</f>
        <v>4844335</v>
      </c>
      <c r="G646" s="84">
        <f>SUM(G647,G649,G653,G658,G660,G662,G664,G671,G678,G683,G686,G688,G691,G693,G697,G701,G703,G709,G711,G713,G715,G717,G719,G721,G723,G725,G727,G729,G731,G741,G749,G751,G756,G758,G765,G767,G773,G775)</f>
        <v>4532338.57</v>
      </c>
      <c r="H646" s="85">
        <f t="shared" si="997"/>
        <v>0.93559561219444987</v>
      </c>
      <c r="I646" s="83">
        <f>SUM(I647,I649,I653,I658,I660,I662,I664,I671,I678,I683,I686,I688,I691,I693,I697,I701,I703,I709,I711,I713,I715,I717,I719,I721,I723,I725,I727,I729,I731,I741,I749,I751,I756,I758,I765,I767,I773,I775)</f>
        <v>3947403</v>
      </c>
      <c r="J646" s="86">
        <f>SUM(J647,J649,J653,J658,J660,J662,J664,J671,J678,J683,J686,J688,J691,J693,J697,J701,J703,J709,J711,J713,J715,J717,J719,J721,J723,J725,J727,J729,J731,J741,J749,J751,J756,J758,J765,J767,J773,J775)</f>
        <v>3771269.6300000004</v>
      </c>
      <c r="K646" s="87">
        <f t="shared" si="998"/>
        <v>0.9553799371384174</v>
      </c>
      <c r="L646" s="83">
        <f>SUM(L647,L649,L653,L658,L660,L662,L664,L671,L678,L683,L686,L688,L691,L693,L697,L701,L703,L709,L711,L713,L715,L717,L719,L721,L723,L725,L727,L729,L731,L741,L749,L751,L756,L758,L765,L767,L773,L775)</f>
        <v>5707375</v>
      </c>
      <c r="M646" s="86">
        <f>SUM(M647,M649,M653,M658,M660,M662,M664,M671,M678,M683,M686,M688,M691,M693,M697,M701,M703,M709,M711,M713,M715,M717,M719,M721,M723,M725,M727,M729,M731,M741,M749,M751,M756,M758,M765,M767,M773,M775)</f>
        <v>6477375</v>
      </c>
      <c r="N646" s="88">
        <f>SUM(N647,N649,N653,N658,N660,N662,N664,N671,N678,N683,N686,N688,N691,N693,N697,N701,N703,N709,N711,N713,N715,N717,N719,N721,N723,N725,N727,N729,N731,N741,N749,N751,N756,N758,N765,N767,N773,N775)</f>
        <v>0</v>
      </c>
      <c r="O646" s="83">
        <f>SUM(O647,O649,O653,O658,O660,O662,O664,O671,O678,O683,O686,O688,O691,O693,O697,O701,O703,O709,O711,O713,O715,O717,O719,O721,O723,O725,O727,O729,O731,O741,O749,O751,O756,O758,O765,O767,O773,O775)</f>
        <v>1548424</v>
      </c>
      <c r="P646" s="88">
        <f>SUM(P647,P649,P653,P658,P660,P662,P664,P671,P678,P683,P686,P688,P691,P693,P697,P701,P703,P709,P711,P713,P715,P717,P719,P721,P723,P725,P727,P729,P731,P741,P749,P751,P756,P758,P765,P767,P773,P775)</f>
        <v>2914788</v>
      </c>
      <c r="Q646" s="177">
        <f t="shared" si="999"/>
        <v>4463212</v>
      </c>
      <c r="R646" s="88">
        <f>SUM(R647,R649,R653,R658,R660,R662,R664,R671,R678,R683,R686,R688,R691,R693,R697,R701,R703,R709,R711,R713,R715,R717,R719,R721,R723,R725,R727,R729,R731,R741,R749,R751,R756,R758,R765,R767,R773,R775)</f>
        <v>0</v>
      </c>
      <c r="S646" s="88">
        <f>SUM(S647,S649,S653,S658,S660,S662,S664,S671,S678,S683,S686,S688,S691,S693,S697,S701,S703,S709,S711,S713,S715,S717,S719,S721,S723,S725,S727,S729,S731,S741,S749,S751,S756,S758,S765,S767,S773,S775)</f>
        <v>0</v>
      </c>
      <c r="T646" s="178">
        <f t="shared" si="1011"/>
        <v>4463212</v>
      </c>
      <c r="U646" s="157"/>
      <c r="V646" s="83">
        <f>SUM(V647,V649,V653,V658,V660,V662,V664,V671,V678,V683,V686,V688,V691,V693,V697,V701,V703,V709,V711,V713,V715,V717,V719,V721,V723,V725,V727,V729,V731,V741,V749,V751,V756,V758,V765,V767,V773,V775)</f>
        <v>2385440</v>
      </c>
      <c r="W646" s="88">
        <f>SUM(W647,W649,W653,W658,W660,W662,W664,W671,W678,W683,W686,W688,W691,W693,W697,W701,W703,W709,W711,W713,W715,W717,W719,W721,W723,W725,W727,W729,W731,W741,W749,W751,W756,W758,W765,W767,W773,W775)</f>
        <v>0</v>
      </c>
      <c r="X646" s="177">
        <f t="shared" si="1000"/>
        <v>2385440</v>
      </c>
      <c r="Y646" s="88">
        <f>SUM(Y647,Y649,Y653,Y658,Y660,Y662,Y664,Y671,Y678,Y683,Y686,Y688,Y691,Y693,Y697,Y701,Y703,Y709,Y711,Y713,Y715,Y717,Y719,Y721,Y723,Y725,Y727,Y729,Y731,Y741,Y749,Y751,Y756,Y758,Y765,Y767,Y773,Y775)</f>
        <v>0</v>
      </c>
      <c r="Z646" s="88">
        <f>SUM(Z647,Z649,Z653,Z658,Z660,Z662,Z664,Z671,Z678,Z683,Z686,Z688,Z691,Z693,Z697,Z701,Z703,Z709,Z711,Z713,Z715,Z717,Z719,Z721,Z723,Z725,Z727,Z729,Z731,Z741,Z749,Z751,Z756,Z758,Z765,Z767,Z773,Z775)</f>
        <v>0</v>
      </c>
      <c r="AA646" s="178">
        <f t="shared" si="1012"/>
        <v>2385440</v>
      </c>
      <c r="AB646" s="157"/>
      <c r="AC646" s="83">
        <f>SUM(AC647,AC649,AC653,AC658,AC660,AC662,AC664,AC671,AC678,AC683,AC686,AC688,AC691,AC693,AC697,AC701,AC703,AC709,AC711,AC713,AC715,AC717,AC719,AC721,AC723,AC725,AC727,AC729,AC731,AC741,AC749,AC751,AC756,AC758,AC765,AC767,AC773,AC775)</f>
        <v>2220929</v>
      </c>
      <c r="AD646" s="88">
        <f>SUM(AD647,AD649,AD653,AD658,AD660,AD662,AD664,AD671,AD678,AD683,AD686,AD688,AD691,AD693,AD697,AD701,AD703,AD709,AD711,AD713,AD715,AD717,AD719,AD721,AD723,AD725,AD727,AD729,AD731,AD741,AD749,AD751,AD756,AD758,AD765,AD767,AD773,AD775)</f>
        <v>0</v>
      </c>
      <c r="AE646" s="177">
        <f t="shared" si="1001"/>
        <v>2220929</v>
      </c>
      <c r="AF646" s="88">
        <f>SUM(AF647,AF649,AF653,AF658,AF660,AF662,AF664,AF671,AF678,AF683,AF686,AF688,AF691,AF693,AF697,AF701,AF703,AF709,AF711,AF713,AF715,AF717,AF719,AF721,AF723,AF725,AF727,AF729,AF731,AF741,AF749,AF751,AF756,AF758,AF765,AF767,AF773,AF775)</f>
        <v>0</v>
      </c>
      <c r="AG646" s="88">
        <f>SUM(AG647,AG649,AG653,AG658,AG660,AG662,AG664,AG671,AG678,AG683,AG686,AG688,AG691,AG693,AG697,AG701,AG703,AG709,AG711,AG713,AG715,AG717,AG719,AG721,AG723,AG725,AG727,AG729,AG731,AG741,AG749,AG751,AG756,AG758,AG765,AG767,AG773,AG775)</f>
        <v>0</v>
      </c>
      <c r="AH646" s="178">
        <f t="shared" si="1013"/>
        <v>2220929</v>
      </c>
      <c r="AJ646" s="84">
        <f t="shared" ref="AJ646:AU646" si="1018">SUM(AJ647,AJ649,AJ653,AJ658,AJ660,AJ662,AJ664,AJ671,AJ678,AJ683,AJ686,AJ688,AJ691,AJ693,AJ697,AJ701,AJ703,AJ709,AJ711,AJ713,AJ715,AJ717,AJ719,AJ721,AJ723,AJ725,AJ727,AJ729,AJ731,AJ741,AJ749,AJ751,AJ756,AJ758,AJ765,AJ767,AJ773,AJ775)</f>
        <v>0</v>
      </c>
      <c r="AK646" s="86">
        <f t="shared" si="1018"/>
        <v>275000</v>
      </c>
      <c r="AL646" s="88">
        <f t="shared" si="1018"/>
        <v>767846</v>
      </c>
      <c r="AM646" s="86">
        <f t="shared" si="1018"/>
        <v>409450</v>
      </c>
      <c r="AN646" s="88">
        <f t="shared" si="1018"/>
        <v>760846</v>
      </c>
      <c r="AO646" s="86">
        <f t="shared" si="1018"/>
        <v>0</v>
      </c>
      <c r="AP646" s="88">
        <f t="shared" si="1018"/>
        <v>444824</v>
      </c>
      <c r="AQ646" s="86">
        <f t="shared" si="1018"/>
        <v>576896</v>
      </c>
      <c r="AR646" s="88">
        <f t="shared" si="1018"/>
        <v>136050</v>
      </c>
      <c r="AS646" s="86">
        <f t="shared" si="1018"/>
        <v>295200</v>
      </c>
      <c r="AT646" s="88">
        <f t="shared" si="1018"/>
        <v>529050</v>
      </c>
      <c r="AU646" s="86">
        <f t="shared" si="1018"/>
        <v>268050</v>
      </c>
      <c r="AV646" s="86">
        <f t="shared" si="1003"/>
        <v>4463212</v>
      </c>
      <c r="AW646" s="93">
        <f t="shared" si="1004"/>
        <v>0</v>
      </c>
      <c r="AY646" s="86">
        <f t="shared" si="1005"/>
        <v>1042846</v>
      </c>
      <c r="AZ646" s="86">
        <f t="shared" si="1006"/>
        <v>1170296</v>
      </c>
      <c r="BA646" s="86">
        <f t="shared" si="1007"/>
        <v>1157770</v>
      </c>
      <c r="BB646" s="86">
        <f t="shared" si="1008"/>
        <v>1092300</v>
      </c>
      <c r="BC646" s="86">
        <f t="shared" si="1009"/>
        <v>4463212</v>
      </c>
      <c r="BD646" s="86">
        <f t="shared" si="1010"/>
        <v>0</v>
      </c>
    </row>
    <row r="647" spans="2:56" x14ac:dyDescent="0.3">
      <c r="B647" s="179" t="s">
        <v>67</v>
      </c>
      <c r="C647" s="83">
        <f>SUM(C648)</f>
        <v>0</v>
      </c>
      <c r="D647" s="84">
        <f>SUM(D648)</f>
        <v>0</v>
      </c>
      <c r="E647" s="85">
        <f t="shared" si="996"/>
        <v>0</v>
      </c>
      <c r="F647" s="83">
        <f>SUM(F648)</f>
        <v>0</v>
      </c>
      <c r="G647" s="84">
        <f>SUM(G648)</f>
        <v>0</v>
      </c>
      <c r="H647" s="85">
        <f t="shared" si="997"/>
        <v>0</v>
      </c>
      <c r="I647" s="83">
        <f>SUM(I648)</f>
        <v>0</v>
      </c>
      <c r="J647" s="86">
        <f>SUM(J648)</f>
        <v>0</v>
      </c>
      <c r="K647" s="87">
        <f t="shared" si="998"/>
        <v>0</v>
      </c>
      <c r="L647" s="83">
        <f>SUM(L648)</f>
        <v>0</v>
      </c>
      <c r="M647" s="86">
        <f>SUM(M648)</f>
        <v>0</v>
      </c>
      <c r="N647" s="88">
        <f>SUM(N648)</f>
        <v>0</v>
      </c>
      <c r="O647" s="83">
        <f>SUM(O648)</f>
        <v>0</v>
      </c>
      <c r="P647" s="88">
        <f>SUM(P648)</f>
        <v>0</v>
      </c>
      <c r="Q647" s="177">
        <f t="shared" si="999"/>
        <v>0</v>
      </c>
      <c r="R647" s="88">
        <f>SUM(R648)</f>
        <v>0</v>
      </c>
      <c r="S647" s="88">
        <f>SUM(S648)</f>
        <v>0</v>
      </c>
      <c r="T647" s="178">
        <f t="shared" si="1011"/>
        <v>0</v>
      </c>
      <c r="U647" s="157"/>
      <c r="V647" s="83">
        <f>SUM(V648)</f>
        <v>0</v>
      </c>
      <c r="W647" s="88">
        <f>SUM(W648)</f>
        <v>0</v>
      </c>
      <c r="X647" s="177">
        <f t="shared" si="1000"/>
        <v>0</v>
      </c>
      <c r="Y647" s="88">
        <f>SUM(Y648)</f>
        <v>0</v>
      </c>
      <c r="Z647" s="88">
        <f>SUM(Z648)</f>
        <v>0</v>
      </c>
      <c r="AA647" s="178">
        <f t="shared" si="1012"/>
        <v>0</v>
      </c>
      <c r="AB647" s="157"/>
      <c r="AC647" s="83">
        <f>SUM(AC648)</f>
        <v>0</v>
      </c>
      <c r="AD647" s="88">
        <f>SUM(AD648)</f>
        <v>0</v>
      </c>
      <c r="AE647" s="177">
        <f t="shared" si="1001"/>
        <v>0</v>
      </c>
      <c r="AF647" s="88">
        <f>SUM(AF648)</f>
        <v>0</v>
      </c>
      <c r="AG647" s="88">
        <f>SUM(AG648)</f>
        <v>0</v>
      </c>
      <c r="AH647" s="178">
        <f t="shared" si="1013"/>
        <v>0</v>
      </c>
      <c r="AJ647" s="84">
        <f t="shared" ref="AJ647:AU647" si="1019">SUM(AJ648)</f>
        <v>0</v>
      </c>
      <c r="AK647" s="86">
        <f t="shared" si="1019"/>
        <v>0</v>
      </c>
      <c r="AL647" s="88">
        <f t="shared" si="1019"/>
        <v>0</v>
      </c>
      <c r="AM647" s="86">
        <f t="shared" si="1019"/>
        <v>0</v>
      </c>
      <c r="AN647" s="88">
        <f t="shared" si="1019"/>
        <v>0</v>
      </c>
      <c r="AO647" s="86">
        <f t="shared" si="1019"/>
        <v>0</v>
      </c>
      <c r="AP647" s="88">
        <f t="shared" si="1019"/>
        <v>0</v>
      </c>
      <c r="AQ647" s="86">
        <f t="shared" si="1019"/>
        <v>0</v>
      </c>
      <c r="AR647" s="88">
        <f t="shared" si="1019"/>
        <v>0</v>
      </c>
      <c r="AS647" s="86">
        <f t="shared" si="1019"/>
        <v>0</v>
      </c>
      <c r="AT647" s="88">
        <f t="shared" si="1019"/>
        <v>0</v>
      </c>
      <c r="AU647" s="86">
        <f t="shared" si="1019"/>
        <v>0</v>
      </c>
      <c r="AV647" s="86">
        <f t="shared" si="1003"/>
        <v>0</v>
      </c>
      <c r="AW647" s="93">
        <f t="shared" si="1004"/>
        <v>0</v>
      </c>
      <c r="AY647" s="86">
        <f t="shared" si="1005"/>
        <v>0</v>
      </c>
      <c r="AZ647" s="86">
        <f t="shared" si="1006"/>
        <v>0</v>
      </c>
      <c r="BA647" s="86">
        <f t="shared" si="1007"/>
        <v>0</v>
      </c>
      <c r="BB647" s="86">
        <f t="shared" si="1008"/>
        <v>0</v>
      </c>
      <c r="BC647" s="86">
        <f t="shared" si="1009"/>
        <v>0</v>
      </c>
      <c r="BD647" s="86">
        <f t="shared" si="1010"/>
        <v>0</v>
      </c>
    </row>
    <row r="648" spans="2:56" x14ac:dyDescent="0.3">
      <c r="B648" s="169" t="s">
        <v>68</v>
      </c>
      <c r="C648" s="248"/>
      <c r="D648" s="249"/>
      <c r="E648" s="172">
        <f t="shared" si="996"/>
        <v>0</v>
      </c>
      <c r="F648" s="248"/>
      <c r="G648" s="249"/>
      <c r="H648" s="172">
        <f t="shared" si="997"/>
        <v>0</v>
      </c>
      <c r="I648" s="248"/>
      <c r="J648" s="250"/>
      <c r="K648" s="174">
        <f t="shared" si="998"/>
        <v>0</v>
      </c>
      <c r="L648" s="248"/>
      <c r="M648" s="250"/>
      <c r="N648" s="251"/>
      <c r="O648" s="248"/>
      <c r="P648" s="251"/>
      <c r="Q648" s="166">
        <f t="shared" si="999"/>
        <v>0</v>
      </c>
      <c r="R648" s="251"/>
      <c r="S648" s="251"/>
      <c r="T648" s="167">
        <f t="shared" si="1011"/>
        <v>0</v>
      </c>
      <c r="U648" s="157"/>
      <c r="V648" s="248"/>
      <c r="W648" s="251"/>
      <c r="X648" s="166">
        <f t="shared" si="1000"/>
        <v>0</v>
      </c>
      <c r="Y648" s="251"/>
      <c r="Z648" s="251"/>
      <c r="AA648" s="167">
        <f t="shared" si="1012"/>
        <v>0</v>
      </c>
      <c r="AB648" s="157"/>
      <c r="AC648" s="248"/>
      <c r="AD648" s="251"/>
      <c r="AE648" s="166">
        <f t="shared" si="1001"/>
        <v>0</v>
      </c>
      <c r="AF648" s="251"/>
      <c r="AG648" s="251"/>
      <c r="AH648" s="167">
        <f t="shared" si="1013"/>
        <v>0</v>
      </c>
      <c r="AJ648" s="252"/>
      <c r="AK648" s="253"/>
      <c r="AL648" s="254"/>
      <c r="AM648" s="253"/>
      <c r="AN648" s="254"/>
      <c r="AO648" s="253"/>
      <c r="AP648" s="254"/>
      <c r="AQ648" s="253"/>
      <c r="AR648" s="254"/>
      <c r="AS648" s="253"/>
      <c r="AT648" s="254"/>
      <c r="AU648" s="253"/>
      <c r="AV648" s="163">
        <f t="shared" si="1003"/>
        <v>0</v>
      </c>
      <c r="AW648" s="168">
        <f t="shared" si="1004"/>
        <v>0</v>
      </c>
      <c r="AY648" s="163">
        <f t="shared" si="1005"/>
        <v>0</v>
      </c>
      <c r="AZ648" s="163">
        <f t="shared" si="1006"/>
        <v>0</v>
      </c>
      <c r="BA648" s="163">
        <f t="shared" si="1007"/>
        <v>0</v>
      </c>
      <c r="BB648" s="163">
        <f t="shared" si="1008"/>
        <v>0</v>
      </c>
      <c r="BC648" s="163">
        <f t="shared" si="1009"/>
        <v>0</v>
      </c>
      <c r="BD648" s="163">
        <f t="shared" si="1010"/>
        <v>0</v>
      </c>
    </row>
    <row r="649" spans="2:56" x14ac:dyDescent="0.3">
      <c r="B649" s="179" t="s">
        <v>69</v>
      </c>
      <c r="C649" s="83">
        <f>SUM(C650:C652)</f>
        <v>0</v>
      </c>
      <c r="D649" s="84">
        <f>SUM(D650:D652)</f>
        <v>0</v>
      </c>
      <c r="E649" s="85">
        <f t="shared" si="996"/>
        <v>0</v>
      </c>
      <c r="F649" s="83">
        <f>SUM(F650:F652)</f>
        <v>0</v>
      </c>
      <c r="G649" s="84">
        <f>SUM(G650:G652)</f>
        <v>0</v>
      </c>
      <c r="H649" s="85">
        <f t="shared" si="997"/>
        <v>0</v>
      </c>
      <c r="I649" s="83">
        <f>SUM(I650:I652)</f>
        <v>0</v>
      </c>
      <c r="J649" s="86">
        <f>SUM(J650:J652)</f>
        <v>0</v>
      </c>
      <c r="K649" s="87">
        <f t="shared" si="998"/>
        <v>0</v>
      </c>
      <c r="L649" s="83">
        <f>SUM(L650:L652)</f>
        <v>0</v>
      </c>
      <c r="M649" s="86">
        <f>SUM(M650:M652)</f>
        <v>0</v>
      </c>
      <c r="N649" s="88">
        <f>SUM(N650:N652)</f>
        <v>0</v>
      </c>
      <c r="O649" s="83">
        <f>SUM(O650:O652)</f>
        <v>0</v>
      </c>
      <c r="P649" s="88">
        <f>SUM(P650:P652)</f>
        <v>0</v>
      </c>
      <c r="Q649" s="177">
        <f t="shared" si="999"/>
        <v>0</v>
      </c>
      <c r="R649" s="88">
        <f>SUM(R650:R652)</f>
        <v>0</v>
      </c>
      <c r="S649" s="88">
        <f>SUM(S650:S652)</f>
        <v>0</v>
      </c>
      <c r="T649" s="178">
        <f t="shared" si="1011"/>
        <v>0</v>
      </c>
      <c r="U649" s="157"/>
      <c r="V649" s="83">
        <f>SUM(V650:V652)</f>
        <v>0</v>
      </c>
      <c r="W649" s="88">
        <f>SUM(W650:W652)</f>
        <v>0</v>
      </c>
      <c r="X649" s="177">
        <f t="shared" si="1000"/>
        <v>0</v>
      </c>
      <c r="Y649" s="88">
        <f>SUM(Y650:Y652)</f>
        <v>0</v>
      </c>
      <c r="Z649" s="88">
        <f>SUM(Z650:Z652)</f>
        <v>0</v>
      </c>
      <c r="AA649" s="178">
        <f t="shared" si="1012"/>
        <v>0</v>
      </c>
      <c r="AB649" s="157"/>
      <c r="AC649" s="83">
        <f>SUM(AC650:AC652)</f>
        <v>0</v>
      </c>
      <c r="AD649" s="88">
        <f>SUM(AD650:AD652)</f>
        <v>0</v>
      </c>
      <c r="AE649" s="177">
        <f t="shared" si="1001"/>
        <v>0</v>
      </c>
      <c r="AF649" s="88">
        <f>SUM(AF650:AF652)</f>
        <v>0</v>
      </c>
      <c r="AG649" s="88">
        <f>SUM(AG650:AG652)</f>
        <v>0</v>
      </c>
      <c r="AH649" s="178">
        <f t="shared" si="1013"/>
        <v>0</v>
      </c>
      <c r="AJ649" s="84">
        <f t="shared" ref="AJ649:AU649" si="1020">SUM(AJ650:AJ652)</f>
        <v>0</v>
      </c>
      <c r="AK649" s="86">
        <f t="shared" si="1020"/>
        <v>0</v>
      </c>
      <c r="AL649" s="88">
        <f t="shared" si="1020"/>
        <v>0</v>
      </c>
      <c r="AM649" s="86">
        <f t="shared" si="1020"/>
        <v>0</v>
      </c>
      <c r="AN649" s="88">
        <f t="shared" si="1020"/>
        <v>0</v>
      </c>
      <c r="AO649" s="86">
        <f t="shared" si="1020"/>
        <v>0</v>
      </c>
      <c r="AP649" s="88">
        <f t="shared" si="1020"/>
        <v>0</v>
      </c>
      <c r="AQ649" s="86">
        <f t="shared" si="1020"/>
        <v>0</v>
      </c>
      <c r="AR649" s="88">
        <f t="shared" si="1020"/>
        <v>0</v>
      </c>
      <c r="AS649" s="86">
        <f t="shared" si="1020"/>
        <v>0</v>
      </c>
      <c r="AT649" s="88">
        <f t="shared" si="1020"/>
        <v>0</v>
      </c>
      <c r="AU649" s="86">
        <f t="shared" si="1020"/>
        <v>0</v>
      </c>
      <c r="AV649" s="86">
        <f t="shared" si="1003"/>
        <v>0</v>
      </c>
      <c r="AW649" s="93">
        <f t="shared" si="1004"/>
        <v>0</v>
      </c>
      <c r="AY649" s="86">
        <f t="shared" si="1005"/>
        <v>0</v>
      </c>
      <c r="AZ649" s="86">
        <f t="shared" si="1006"/>
        <v>0</v>
      </c>
      <c r="BA649" s="86">
        <f t="shared" si="1007"/>
        <v>0</v>
      </c>
      <c r="BB649" s="86">
        <f t="shared" si="1008"/>
        <v>0</v>
      </c>
      <c r="BC649" s="86">
        <f t="shared" si="1009"/>
        <v>0</v>
      </c>
      <c r="BD649" s="86">
        <f t="shared" si="1010"/>
        <v>0</v>
      </c>
    </row>
    <row r="650" spans="2:56" x14ac:dyDescent="0.3">
      <c r="B650" s="169" t="s">
        <v>70</v>
      </c>
      <c r="C650" s="248"/>
      <c r="D650" s="249"/>
      <c r="E650" s="172">
        <f t="shared" si="996"/>
        <v>0</v>
      </c>
      <c r="F650" s="248"/>
      <c r="G650" s="249"/>
      <c r="H650" s="172">
        <f t="shared" si="997"/>
        <v>0</v>
      </c>
      <c r="I650" s="248"/>
      <c r="J650" s="250"/>
      <c r="K650" s="174">
        <f t="shared" si="998"/>
        <v>0</v>
      </c>
      <c r="L650" s="248"/>
      <c r="M650" s="250"/>
      <c r="N650" s="251"/>
      <c r="O650" s="248"/>
      <c r="P650" s="251"/>
      <c r="Q650" s="166">
        <f t="shared" si="999"/>
        <v>0</v>
      </c>
      <c r="R650" s="251"/>
      <c r="S650" s="251"/>
      <c r="T650" s="167">
        <f t="shared" si="1011"/>
        <v>0</v>
      </c>
      <c r="U650" s="157"/>
      <c r="V650" s="248"/>
      <c r="W650" s="251"/>
      <c r="X650" s="166">
        <f t="shared" si="1000"/>
        <v>0</v>
      </c>
      <c r="Y650" s="251"/>
      <c r="Z650" s="251"/>
      <c r="AA650" s="167">
        <f t="shared" si="1012"/>
        <v>0</v>
      </c>
      <c r="AB650" s="157"/>
      <c r="AC650" s="248"/>
      <c r="AD650" s="251"/>
      <c r="AE650" s="166">
        <f t="shared" si="1001"/>
        <v>0</v>
      </c>
      <c r="AF650" s="251"/>
      <c r="AG650" s="251"/>
      <c r="AH650" s="167">
        <f t="shared" si="1013"/>
        <v>0</v>
      </c>
      <c r="AJ650" s="252"/>
      <c r="AK650" s="253"/>
      <c r="AL650" s="254"/>
      <c r="AM650" s="253"/>
      <c r="AN650" s="254"/>
      <c r="AO650" s="253"/>
      <c r="AP650" s="254"/>
      <c r="AQ650" s="253"/>
      <c r="AR650" s="254"/>
      <c r="AS650" s="253"/>
      <c r="AT650" s="254"/>
      <c r="AU650" s="253"/>
      <c r="AV650" s="163">
        <f t="shared" si="1003"/>
        <v>0</v>
      </c>
      <c r="AW650" s="168">
        <f t="shared" si="1004"/>
        <v>0</v>
      </c>
      <c r="AY650" s="163">
        <f t="shared" si="1005"/>
        <v>0</v>
      </c>
      <c r="AZ650" s="163">
        <f t="shared" si="1006"/>
        <v>0</v>
      </c>
      <c r="BA650" s="163">
        <f t="shared" si="1007"/>
        <v>0</v>
      </c>
      <c r="BB650" s="163">
        <f t="shared" si="1008"/>
        <v>0</v>
      </c>
      <c r="BC650" s="163">
        <f t="shared" si="1009"/>
        <v>0</v>
      </c>
      <c r="BD650" s="163">
        <f t="shared" si="1010"/>
        <v>0</v>
      </c>
    </row>
    <row r="651" spans="2:56" x14ac:dyDescent="0.3">
      <c r="B651" s="169" t="s">
        <v>71</v>
      </c>
      <c r="C651" s="248"/>
      <c r="D651" s="249"/>
      <c r="E651" s="172">
        <f t="shared" si="996"/>
        <v>0</v>
      </c>
      <c r="F651" s="248"/>
      <c r="G651" s="249"/>
      <c r="H651" s="172">
        <f t="shared" si="997"/>
        <v>0</v>
      </c>
      <c r="I651" s="248"/>
      <c r="J651" s="250"/>
      <c r="K651" s="174">
        <f t="shared" si="998"/>
        <v>0</v>
      </c>
      <c r="L651" s="248"/>
      <c r="M651" s="250"/>
      <c r="N651" s="251"/>
      <c r="O651" s="248"/>
      <c r="P651" s="251"/>
      <c r="Q651" s="166">
        <f t="shared" si="999"/>
        <v>0</v>
      </c>
      <c r="R651" s="251"/>
      <c r="S651" s="251"/>
      <c r="T651" s="167">
        <f t="shared" si="1011"/>
        <v>0</v>
      </c>
      <c r="U651" s="157"/>
      <c r="V651" s="248"/>
      <c r="W651" s="251"/>
      <c r="X651" s="166">
        <f t="shared" si="1000"/>
        <v>0</v>
      </c>
      <c r="Y651" s="251"/>
      <c r="Z651" s="251"/>
      <c r="AA651" s="167">
        <f t="shared" si="1012"/>
        <v>0</v>
      </c>
      <c r="AB651" s="157"/>
      <c r="AC651" s="248"/>
      <c r="AD651" s="251"/>
      <c r="AE651" s="166">
        <f t="shared" si="1001"/>
        <v>0</v>
      </c>
      <c r="AF651" s="251"/>
      <c r="AG651" s="251"/>
      <c r="AH651" s="167">
        <f t="shared" si="1013"/>
        <v>0</v>
      </c>
      <c r="AJ651" s="252"/>
      <c r="AK651" s="253"/>
      <c r="AL651" s="254"/>
      <c r="AM651" s="253"/>
      <c r="AN651" s="254"/>
      <c r="AO651" s="253"/>
      <c r="AP651" s="254"/>
      <c r="AQ651" s="253"/>
      <c r="AR651" s="254"/>
      <c r="AS651" s="253"/>
      <c r="AT651" s="254"/>
      <c r="AU651" s="253"/>
      <c r="AV651" s="163">
        <f t="shared" si="1003"/>
        <v>0</v>
      </c>
      <c r="AW651" s="168">
        <f t="shared" si="1004"/>
        <v>0</v>
      </c>
      <c r="AY651" s="163">
        <f t="shared" si="1005"/>
        <v>0</v>
      </c>
      <c r="AZ651" s="163">
        <f t="shared" si="1006"/>
        <v>0</v>
      </c>
      <c r="BA651" s="163">
        <f t="shared" si="1007"/>
        <v>0</v>
      </c>
      <c r="BB651" s="163">
        <f t="shared" si="1008"/>
        <v>0</v>
      </c>
      <c r="BC651" s="163">
        <f t="shared" si="1009"/>
        <v>0</v>
      </c>
      <c r="BD651" s="163">
        <f t="shared" si="1010"/>
        <v>0</v>
      </c>
    </row>
    <row r="652" spans="2:56" x14ac:dyDescent="0.3">
      <c r="B652" s="169" t="s">
        <v>72</v>
      </c>
      <c r="C652" s="248"/>
      <c r="D652" s="249"/>
      <c r="E652" s="172">
        <f t="shared" si="996"/>
        <v>0</v>
      </c>
      <c r="F652" s="248"/>
      <c r="G652" s="249"/>
      <c r="H652" s="172">
        <f t="shared" si="997"/>
        <v>0</v>
      </c>
      <c r="I652" s="248"/>
      <c r="J652" s="250"/>
      <c r="K652" s="174">
        <f t="shared" si="998"/>
        <v>0</v>
      </c>
      <c r="L652" s="248"/>
      <c r="M652" s="250"/>
      <c r="N652" s="251"/>
      <c r="O652" s="248"/>
      <c r="P652" s="251"/>
      <c r="Q652" s="166">
        <f t="shared" si="999"/>
        <v>0</v>
      </c>
      <c r="R652" s="251"/>
      <c r="S652" s="251"/>
      <c r="T652" s="167">
        <f t="shared" si="1011"/>
        <v>0</v>
      </c>
      <c r="U652" s="157"/>
      <c r="V652" s="248"/>
      <c r="W652" s="251"/>
      <c r="X652" s="166">
        <f t="shared" si="1000"/>
        <v>0</v>
      </c>
      <c r="Y652" s="251"/>
      <c r="Z652" s="251"/>
      <c r="AA652" s="167">
        <f t="shared" si="1012"/>
        <v>0</v>
      </c>
      <c r="AB652" s="157"/>
      <c r="AC652" s="248"/>
      <c r="AD652" s="251"/>
      <c r="AE652" s="166">
        <f t="shared" si="1001"/>
        <v>0</v>
      </c>
      <c r="AF652" s="251"/>
      <c r="AG652" s="251"/>
      <c r="AH652" s="167">
        <f t="shared" si="1013"/>
        <v>0</v>
      </c>
      <c r="AJ652" s="252"/>
      <c r="AK652" s="253"/>
      <c r="AL652" s="254"/>
      <c r="AM652" s="253"/>
      <c r="AN652" s="254"/>
      <c r="AO652" s="253"/>
      <c r="AP652" s="254"/>
      <c r="AQ652" s="253"/>
      <c r="AR652" s="254"/>
      <c r="AS652" s="253"/>
      <c r="AT652" s="254"/>
      <c r="AU652" s="253"/>
      <c r="AV652" s="163">
        <f t="shared" si="1003"/>
        <v>0</v>
      </c>
      <c r="AW652" s="168">
        <f t="shared" si="1004"/>
        <v>0</v>
      </c>
      <c r="AY652" s="163">
        <f t="shared" si="1005"/>
        <v>0</v>
      </c>
      <c r="AZ652" s="163">
        <f t="shared" si="1006"/>
        <v>0</v>
      </c>
      <c r="BA652" s="163">
        <f t="shared" si="1007"/>
        <v>0</v>
      </c>
      <c r="BB652" s="163">
        <f t="shared" si="1008"/>
        <v>0</v>
      </c>
      <c r="BC652" s="163">
        <f t="shared" si="1009"/>
        <v>0</v>
      </c>
      <c r="BD652" s="163">
        <f t="shared" si="1010"/>
        <v>0</v>
      </c>
    </row>
    <row r="653" spans="2:56" x14ac:dyDescent="0.3">
      <c r="B653" s="179" t="s">
        <v>73</v>
      </c>
      <c r="C653" s="83">
        <f>SUM(C654:C657)</f>
        <v>0</v>
      </c>
      <c r="D653" s="84">
        <f>SUM(D654:D657)</f>
        <v>0</v>
      </c>
      <c r="E653" s="85">
        <f t="shared" si="996"/>
        <v>0</v>
      </c>
      <c r="F653" s="83">
        <f>SUM(F654:F657)</f>
        <v>0</v>
      </c>
      <c r="G653" s="84">
        <f>SUM(G654:G657)</f>
        <v>0</v>
      </c>
      <c r="H653" s="85">
        <f t="shared" si="997"/>
        <v>0</v>
      </c>
      <c r="I653" s="83">
        <f>SUM(I654:I657)</f>
        <v>0</v>
      </c>
      <c r="J653" s="86">
        <f>SUM(J654:J657)</f>
        <v>0</v>
      </c>
      <c r="K653" s="87">
        <f t="shared" si="998"/>
        <v>0</v>
      </c>
      <c r="L653" s="83">
        <f>SUM(L654:L657)</f>
        <v>0</v>
      </c>
      <c r="M653" s="86">
        <f>SUM(M654:M657)</f>
        <v>0</v>
      </c>
      <c r="N653" s="88">
        <f>SUM(N654:N657)</f>
        <v>0</v>
      </c>
      <c r="O653" s="83">
        <f>SUM(O654:O657)</f>
        <v>0</v>
      </c>
      <c r="P653" s="88">
        <f>SUM(P654:P657)</f>
        <v>0</v>
      </c>
      <c r="Q653" s="177">
        <f t="shared" si="999"/>
        <v>0</v>
      </c>
      <c r="R653" s="88">
        <f>SUM(R654:R657)</f>
        <v>0</v>
      </c>
      <c r="S653" s="88">
        <f>SUM(S654:S657)</f>
        <v>0</v>
      </c>
      <c r="T653" s="178">
        <f t="shared" si="1011"/>
        <v>0</v>
      </c>
      <c r="U653" s="157"/>
      <c r="V653" s="83">
        <f>SUM(V654:V657)</f>
        <v>0</v>
      </c>
      <c r="W653" s="88">
        <f>SUM(W654:W657)</f>
        <v>0</v>
      </c>
      <c r="X653" s="177">
        <f t="shared" si="1000"/>
        <v>0</v>
      </c>
      <c r="Y653" s="88">
        <f>SUM(Y654:Y657)</f>
        <v>0</v>
      </c>
      <c r="Z653" s="88">
        <f>SUM(Z654:Z657)</f>
        <v>0</v>
      </c>
      <c r="AA653" s="178">
        <f t="shared" si="1012"/>
        <v>0</v>
      </c>
      <c r="AB653" s="157"/>
      <c r="AC653" s="83">
        <f>SUM(AC654:AC657)</f>
        <v>0</v>
      </c>
      <c r="AD653" s="88">
        <f>SUM(AD654:AD657)</f>
        <v>0</v>
      </c>
      <c r="AE653" s="177">
        <f t="shared" si="1001"/>
        <v>0</v>
      </c>
      <c r="AF653" s="88">
        <f>SUM(AF654:AF657)</f>
        <v>0</v>
      </c>
      <c r="AG653" s="88">
        <f>SUM(AG654:AG657)</f>
        <v>0</v>
      </c>
      <c r="AH653" s="178">
        <f t="shared" si="1013"/>
        <v>0</v>
      </c>
      <c r="AJ653" s="84">
        <f t="shared" ref="AJ653:AU653" si="1021">SUM(AJ654:AJ657)</f>
        <v>0</v>
      </c>
      <c r="AK653" s="86">
        <f t="shared" si="1021"/>
        <v>0</v>
      </c>
      <c r="AL653" s="88">
        <f t="shared" si="1021"/>
        <v>0</v>
      </c>
      <c r="AM653" s="86">
        <f t="shared" si="1021"/>
        <v>0</v>
      </c>
      <c r="AN653" s="88">
        <f t="shared" si="1021"/>
        <v>0</v>
      </c>
      <c r="AO653" s="86">
        <f t="shared" si="1021"/>
        <v>0</v>
      </c>
      <c r="AP653" s="88">
        <f t="shared" si="1021"/>
        <v>0</v>
      </c>
      <c r="AQ653" s="86">
        <f t="shared" si="1021"/>
        <v>0</v>
      </c>
      <c r="AR653" s="88">
        <f t="shared" si="1021"/>
        <v>0</v>
      </c>
      <c r="AS653" s="86">
        <f t="shared" si="1021"/>
        <v>0</v>
      </c>
      <c r="AT653" s="88">
        <f t="shared" si="1021"/>
        <v>0</v>
      </c>
      <c r="AU653" s="86">
        <f t="shared" si="1021"/>
        <v>0</v>
      </c>
      <c r="AV653" s="86">
        <f t="shared" si="1003"/>
        <v>0</v>
      </c>
      <c r="AW653" s="93">
        <f t="shared" si="1004"/>
        <v>0</v>
      </c>
      <c r="AY653" s="86">
        <f t="shared" si="1005"/>
        <v>0</v>
      </c>
      <c r="AZ653" s="86">
        <f t="shared" si="1006"/>
        <v>0</v>
      </c>
      <c r="BA653" s="86">
        <f t="shared" si="1007"/>
        <v>0</v>
      </c>
      <c r="BB653" s="86">
        <f t="shared" si="1008"/>
        <v>0</v>
      </c>
      <c r="BC653" s="86">
        <f t="shared" si="1009"/>
        <v>0</v>
      </c>
      <c r="BD653" s="86">
        <f t="shared" si="1010"/>
        <v>0</v>
      </c>
    </row>
    <row r="654" spans="2:56" x14ac:dyDescent="0.3">
      <c r="B654" s="169" t="s">
        <v>74</v>
      </c>
      <c r="C654" s="248"/>
      <c r="D654" s="249"/>
      <c r="E654" s="172">
        <f t="shared" si="996"/>
        <v>0</v>
      </c>
      <c r="F654" s="248"/>
      <c r="G654" s="249"/>
      <c r="H654" s="172">
        <f t="shared" si="997"/>
        <v>0</v>
      </c>
      <c r="I654" s="248"/>
      <c r="J654" s="250"/>
      <c r="K654" s="174">
        <f t="shared" si="998"/>
        <v>0</v>
      </c>
      <c r="L654" s="248"/>
      <c r="M654" s="250"/>
      <c r="N654" s="251"/>
      <c r="O654" s="248"/>
      <c r="P654" s="251"/>
      <c r="Q654" s="166">
        <f t="shared" si="999"/>
        <v>0</v>
      </c>
      <c r="R654" s="251"/>
      <c r="S654" s="251"/>
      <c r="T654" s="167">
        <f t="shared" si="1011"/>
        <v>0</v>
      </c>
      <c r="U654" s="157"/>
      <c r="V654" s="248"/>
      <c r="W654" s="251"/>
      <c r="X654" s="166">
        <f t="shared" si="1000"/>
        <v>0</v>
      </c>
      <c r="Y654" s="251"/>
      <c r="Z654" s="251"/>
      <c r="AA654" s="167">
        <f t="shared" si="1012"/>
        <v>0</v>
      </c>
      <c r="AB654" s="157"/>
      <c r="AC654" s="248"/>
      <c r="AD654" s="251"/>
      <c r="AE654" s="166">
        <f t="shared" si="1001"/>
        <v>0</v>
      </c>
      <c r="AF654" s="251"/>
      <c r="AG654" s="251"/>
      <c r="AH654" s="167">
        <f t="shared" si="1013"/>
        <v>0</v>
      </c>
      <c r="AJ654" s="252"/>
      <c r="AK654" s="253"/>
      <c r="AL654" s="254"/>
      <c r="AM654" s="253"/>
      <c r="AN654" s="254"/>
      <c r="AO654" s="253"/>
      <c r="AP654" s="254"/>
      <c r="AQ654" s="253"/>
      <c r="AR654" s="254"/>
      <c r="AS654" s="253"/>
      <c r="AT654" s="254"/>
      <c r="AU654" s="253"/>
      <c r="AV654" s="163">
        <f t="shared" si="1003"/>
        <v>0</v>
      </c>
      <c r="AW654" s="168">
        <f t="shared" si="1004"/>
        <v>0</v>
      </c>
      <c r="AY654" s="163">
        <f t="shared" si="1005"/>
        <v>0</v>
      </c>
      <c r="AZ654" s="163">
        <f t="shared" si="1006"/>
        <v>0</v>
      </c>
      <c r="BA654" s="163">
        <f t="shared" si="1007"/>
        <v>0</v>
      </c>
      <c r="BB654" s="163">
        <f t="shared" si="1008"/>
        <v>0</v>
      </c>
      <c r="BC654" s="163">
        <f t="shared" si="1009"/>
        <v>0</v>
      </c>
      <c r="BD654" s="163">
        <f t="shared" si="1010"/>
        <v>0</v>
      </c>
    </row>
    <row r="655" spans="2:56" x14ac:dyDescent="0.3">
      <c r="B655" s="169" t="s">
        <v>75</v>
      </c>
      <c r="C655" s="248"/>
      <c r="D655" s="249"/>
      <c r="E655" s="172">
        <f t="shared" si="996"/>
        <v>0</v>
      </c>
      <c r="F655" s="248"/>
      <c r="G655" s="249"/>
      <c r="H655" s="172">
        <f t="shared" si="997"/>
        <v>0</v>
      </c>
      <c r="I655" s="248"/>
      <c r="J655" s="250"/>
      <c r="K655" s="174">
        <f t="shared" si="998"/>
        <v>0</v>
      </c>
      <c r="L655" s="248"/>
      <c r="M655" s="250"/>
      <c r="N655" s="251"/>
      <c r="O655" s="248"/>
      <c r="P655" s="251"/>
      <c r="Q655" s="166">
        <f t="shared" si="999"/>
        <v>0</v>
      </c>
      <c r="R655" s="251"/>
      <c r="S655" s="251"/>
      <c r="T655" s="167">
        <f t="shared" si="1011"/>
        <v>0</v>
      </c>
      <c r="U655" s="157"/>
      <c r="V655" s="248"/>
      <c r="W655" s="251"/>
      <c r="X655" s="166">
        <f t="shared" si="1000"/>
        <v>0</v>
      </c>
      <c r="Y655" s="251"/>
      <c r="Z655" s="251"/>
      <c r="AA655" s="167">
        <f t="shared" si="1012"/>
        <v>0</v>
      </c>
      <c r="AB655" s="157"/>
      <c r="AC655" s="248"/>
      <c r="AD655" s="251"/>
      <c r="AE655" s="166">
        <f t="shared" si="1001"/>
        <v>0</v>
      </c>
      <c r="AF655" s="251"/>
      <c r="AG655" s="251"/>
      <c r="AH655" s="167">
        <f t="shared" si="1013"/>
        <v>0</v>
      </c>
      <c r="AJ655" s="252"/>
      <c r="AK655" s="253"/>
      <c r="AL655" s="254"/>
      <c r="AM655" s="253"/>
      <c r="AN655" s="254"/>
      <c r="AO655" s="253"/>
      <c r="AP655" s="254"/>
      <c r="AQ655" s="253"/>
      <c r="AR655" s="254"/>
      <c r="AS655" s="253"/>
      <c r="AT655" s="254"/>
      <c r="AU655" s="253"/>
      <c r="AV655" s="163">
        <f t="shared" si="1003"/>
        <v>0</v>
      </c>
      <c r="AW655" s="168">
        <f t="shared" si="1004"/>
        <v>0</v>
      </c>
      <c r="AY655" s="163">
        <f t="shared" si="1005"/>
        <v>0</v>
      </c>
      <c r="AZ655" s="163">
        <f t="shared" si="1006"/>
        <v>0</v>
      </c>
      <c r="BA655" s="163">
        <f t="shared" si="1007"/>
        <v>0</v>
      </c>
      <c r="BB655" s="163">
        <f t="shared" si="1008"/>
        <v>0</v>
      </c>
      <c r="BC655" s="163">
        <f t="shared" si="1009"/>
        <v>0</v>
      </c>
      <c r="BD655" s="163">
        <f t="shared" si="1010"/>
        <v>0</v>
      </c>
    </row>
    <row r="656" spans="2:56" x14ac:dyDescent="0.3">
      <c r="B656" s="169" t="s">
        <v>76</v>
      </c>
      <c r="C656" s="248"/>
      <c r="D656" s="249"/>
      <c r="E656" s="172">
        <f t="shared" si="996"/>
        <v>0</v>
      </c>
      <c r="F656" s="248"/>
      <c r="G656" s="249"/>
      <c r="H656" s="172">
        <f t="shared" si="997"/>
        <v>0</v>
      </c>
      <c r="I656" s="248"/>
      <c r="J656" s="250"/>
      <c r="K656" s="174">
        <f t="shared" si="998"/>
        <v>0</v>
      </c>
      <c r="L656" s="248"/>
      <c r="M656" s="250"/>
      <c r="N656" s="251"/>
      <c r="O656" s="248"/>
      <c r="P656" s="251"/>
      <c r="Q656" s="166">
        <f t="shared" si="999"/>
        <v>0</v>
      </c>
      <c r="R656" s="251"/>
      <c r="S656" s="251"/>
      <c r="T656" s="167">
        <f t="shared" si="1011"/>
        <v>0</v>
      </c>
      <c r="U656" s="157"/>
      <c r="V656" s="248"/>
      <c r="W656" s="251"/>
      <c r="X656" s="166">
        <f t="shared" si="1000"/>
        <v>0</v>
      </c>
      <c r="Y656" s="251"/>
      <c r="Z656" s="251"/>
      <c r="AA656" s="167">
        <f t="shared" si="1012"/>
        <v>0</v>
      </c>
      <c r="AB656" s="157"/>
      <c r="AC656" s="248"/>
      <c r="AD656" s="251"/>
      <c r="AE656" s="166">
        <f t="shared" si="1001"/>
        <v>0</v>
      </c>
      <c r="AF656" s="251"/>
      <c r="AG656" s="251"/>
      <c r="AH656" s="167">
        <f t="shared" si="1013"/>
        <v>0</v>
      </c>
      <c r="AJ656" s="252"/>
      <c r="AK656" s="253"/>
      <c r="AL656" s="254"/>
      <c r="AM656" s="253"/>
      <c r="AN656" s="254"/>
      <c r="AO656" s="253"/>
      <c r="AP656" s="254"/>
      <c r="AQ656" s="253"/>
      <c r="AR656" s="254"/>
      <c r="AS656" s="253"/>
      <c r="AT656" s="254"/>
      <c r="AU656" s="253"/>
      <c r="AV656" s="163">
        <f t="shared" si="1003"/>
        <v>0</v>
      </c>
      <c r="AW656" s="168">
        <f t="shared" si="1004"/>
        <v>0</v>
      </c>
      <c r="AY656" s="163">
        <f t="shared" si="1005"/>
        <v>0</v>
      </c>
      <c r="AZ656" s="163">
        <f t="shared" si="1006"/>
        <v>0</v>
      </c>
      <c r="BA656" s="163">
        <f t="shared" si="1007"/>
        <v>0</v>
      </c>
      <c r="BB656" s="163">
        <f t="shared" si="1008"/>
        <v>0</v>
      </c>
      <c r="BC656" s="163">
        <f t="shared" si="1009"/>
        <v>0</v>
      </c>
      <c r="BD656" s="163">
        <f t="shared" si="1010"/>
        <v>0</v>
      </c>
    </row>
    <row r="657" spans="2:56" x14ac:dyDescent="0.3">
      <c r="B657" s="169" t="s">
        <v>77</v>
      </c>
      <c r="C657" s="248"/>
      <c r="D657" s="249"/>
      <c r="E657" s="172">
        <f t="shared" si="996"/>
        <v>0</v>
      </c>
      <c r="F657" s="248"/>
      <c r="G657" s="249"/>
      <c r="H657" s="172">
        <f t="shared" si="997"/>
        <v>0</v>
      </c>
      <c r="I657" s="248"/>
      <c r="J657" s="250"/>
      <c r="K657" s="174">
        <f t="shared" si="998"/>
        <v>0</v>
      </c>
      <c r="L657" s="248"/>
      <c r="M657" s="250"/>
      <c r="N657" s="251"/>
      <c r="O657" s="248"/>
      <c r="P657" s="251"/>
      <c r="Q657" s="166">
        <f t="shared" si="999"/>
        <v>0</v>
      </c>
      <c r="R657" s="251"/>
      <c r="S657" s="251"/>
      <c r="T657" s="167">
        <f t="shared" si="1011"/>
        <v>0</v>
      </c>
      <c r="U657" s="157"/>
      <c r="V657" s="248"/>
      <c r="W657" s="251"/>
      <c r="X657" s="166">
        <f t="shared" si="1000"/>
        <v>0</v>
      </c>
      <c r="Y657" s="251"/>
      <c r="Z657" s="251"/>
      <c r="AA657" s="167">
        <f t="shared" si="1012"/>
        <v>0</v>
      </c>
      <c r="AB657" s="157"/>
      <c r="AC657" s="248"/>
      <c r="AD657" s="251"/>
      <c r="AE657" s="166">
        <f t="shared" si="1001"/>
        <v>0</v>
      </c>
      <c r="AF657" s="251"/>
      <c r="AG657" s="251"/>
      <c r="AH657" s="167">
        <f t="shared" si="1013"/>
        <v>0</v>
      </c>
      <c r="AJ657" s="252"/>
      <c r="AK657" s="253"/>
      <c r="AL657" s="254"/>
      <c r="AM657" s="253"/>
      <c r="AN657" s="254"/>
      <c r="AO657" s="253"/>
      <c r="AP657" s="254"/>
      <c r="AQ657" s="253"/>
      <c r="AR657" s="254"/>
      <c r="AS657" s="253"/>
      <c r="AT657" s="254"/>
      <c r="AU657" s="253"/>
      <c r="AV657" s="163">
        <f t="shared" si="1003"/>
        <v>0</v>
      </c>
      <c r="AW657" s="168">
        <f t="shared" si="1004"/>
        <v>0</v>
      </c>
      <c r="AY657" s="163">
        <f t="shared" si="1005"/>
        <v>0</v>
      </c>
      <c r="AZ657" s="163">
        <f t="shared" si="1006"/>
        <v>0</v>
      </c>
      <c r="BA657" s="163">
        <f t="shared" si="1007"/>
        <v>0</v>
      </c>
      <c r="BB657" s="163">
        <f t="shared" si="1008"/>
        <v>0</v>
      </c>
      <c r="BC657" s="163">
        <f t="shared" si="1009"/>
        <v>0</v>
      </c>
      <c r="BD657" s="163">
        <f t="shared" si="1010"/>
        <v>0</v>
      </c>
    </row>
    <row r="658" spans="2:56" x14ac:dyDescent="0.3">
      <c r="B658" s="179" t="s">
        <v>78</v>
      </c>
      <c r="C658" s="83">
        <f>SUM(C659)</f>
        <v>0</v>
      </c>
      <c r="D658" s="84">
        <f>SUM(D659)</f>
        <v>0</v>
      </c>
      <c r="E658" s="85">
        <f t="shared" si="996"/>
        <v>0</v>
      </c>
      <c r="F658" s="83">
        <f>SUM(F659)</f>
        <v>0</v>
      </c>
      <c r="G658" s="84">
        <f>SUM(G659)</f>
        <v>0</v>
      </c>
      <c r="H658" s="85">
        <f t="shared" si="997"/>
        <v>0</v>
      </c>
      <c r="I658" s="83">
        <f>SUM(I659)</f>
        <v>0</v>
      </c>
      <c r="J658" s="86">
        <f>SUM(J659)</f>
        <v>0</v>
      </c>
      <c r="K658" s="87">
        <f t="shared" si="998"/>
        <v>0</v>
      </c>
      <c r="L658" s="83">
        <f>SUM(L659)</f>
        <v>0</v>
      </c>
      <c r="M658" s="86">
        <f>SUM(M659)</f>
        <v>0</v>
      </c>
      <c r="N658" s="88">
        <f>SUM(N659)</f>
        <v>0</v>
      </c>
      <c r="O658" s="83">
        <f>SUM(O659)</f>
        <v>0</v>
      </c>
      <c r="P658" s="88">
        <f>SUM(P659)</f>
        <v>0</v>
      </c>
      <c r="Q658" s="177">
        <f t="shared" si="999"/>
        <v>0</v>
      </c>
      <c r="R658" s="88">
        <f>SUM(R659)</f>
        <v>0</v>
      </c>
      <c r="S658" s="88">
        <f>SUM(S659)</f>
        <v>0</v>
      </c>
      <c r="T658" s="178">
        <f t="shared" si="1011"/>
        <v>0</v>
      </c>
      <c r="U658" s="157"/>
      <c r="V658" s="83">
        <f>SUM(V659)</f>
        <v>0</v>
      </c>
      <c r="W658" s="88">
        <f>SUM(W659)</f>
        <v>0</v>
      </c>
      <c r="X658" s="177">
        <f t="shared" si="1000"/>
        <v>0</v>
      </c>
      <c r="Y658" s="88">
        <f>SUM(Y659)</f>
        <v>0</v>
      </c>
      <c r="Z658" s="88">
        <f>SUM(Z659)</f>
        <v>0</v>
      </c>
      <c r="AA658" s="178">
        <f t="shared" si="1012"/>
        <v>0</v>
      </c>
      <c r="AB658" s="157"/>
      <c r="AC658" s="83">
        <f>SUM(AC659)</f>
        <v>0</v>
      </c>
      <c r="AD658" s="88">
        <f>SUM(AD659)</f>
        <v>0</v>
      </c>
      <c r="AE658" s="177">
        <f t="shared" si="1001"/>
        <v>0</v>
      </c>
      <c r="AF658" s="88">
        <f>SUM(AF659)</f>
        <v>0</v>
      </c>
      <c r="AG658" s="88">
        <f>SUM(AG659)</f>
        <v>0</v>
      </c>
      <c r="AH658" s="178">
        <f t="shared" si="1013"/>
        <v>0</v>
      </c>
      <c r="AJ658" s="84">
        <f t="shared" ref="AJ658:AU658" si="1022">SUM(AJ659)</f>
        <v>0</v>
      </c>
      <c r="AK658" s="86">
        <f t="shared" si="1022"/>
        <v>0</v>
      </c>
      <c r="AL658" s="88">
        <f t="shared" si="1022"/>
        <v>0</v>
      </c>
      <c r="AM658" s="86">
        <f t="shared" si="1022"/>
        <v>0</v>
      </c>
      <c r="AN658" s="88">
        <f t="shared" si="1022"/>
        <v>0</v>
      </c>
      <c r="AO658" s="86">
        <f t="shared" si="1022"/>
        <v>0</v>
      </c>
      <c r="AP658" s="88">
        <f t="shared" si="1022"/>
        <v>0</v>
      </c>
      <c r="AQ658" s="86">
        <f t="shared" si="1022"/>
        <v>0</v>
      </c>
      <c r="AR658" s="88">
        <f t="shared" si="1022"/>
        <v>0</v>
      </c>
      <c r="AS658" s="86">
        <f t="shared" si="1022"/>
        <v>0</v>
      </c>
      <c r="AT658" s="88">
        <f t="shared" si="1022"/>
        <v>0</v>
      </c>
      <c r="AU658" s="86">
        <f t="shared" si="1022"/>
        <v>0</v>
      </c>
      <c r="AV658" s="86">
        <f t="shared" si="1003"/>
        <v>0</v>
      </c>
      <c r="AW658" s="93">
        <f t="shared" si="1004"/>
        <v>0</v>
      </c>
      <c r="AY658" s="86">
        <f t="shared" si="1005"/>
        <v>0</v>
      </c>
      <c r="AZ658" s="86">
        <f t="shared" si="1006"/>
        <v>0</v>
      </c>
      <c r="BA658" s="86">
        <f t="shared" si="1007"/>
        <v>0</v>
      </c>
      <c r="BB658" s="86">
        <f t="shared" si="1008"/>
        <v>0</v>
      </c>
      <c r="BC658" s="86">
        <f t="shared" si="1009"/>
        <v>0</v>
      </c>
      <c r="BD658" s="86">
        <f t="shared" si="1010"/>
        <v>0</v>
      </c>
    </row>
    <row r="659" spans="2:56" x14ac:dyDescent="0.3">
      <c r="B659" s="169" t="s">
        <v>79</v>
      </c>
      <c r="C659" s="248"/>
      <c r="D659" s="249"/>
      <c r="E659" s="172">
        <f t="shared" si="996"/>
        <v>0</v>
      </c>
      <c r="F659" s="248"/>
      <c r="G659" s="249"/>
      <c r="H659" s="172">
        <f t="shared" si="997"/>
        <v>0</v>
      </c>
      <c r="I659" s="248"/>
      <c r="J659" s="250"/>
      <c r="K659" s="174">
        <f t="shared" si="998"/>
        <v>0</v>
      </c>
      <c r="L659" s="248"/>
      <c r="M659" s="250"/>
      <c r="N659" s="251"/>
      <c r="O659" s="248"/>
      <c r="P659" s="251"/>
      <c r="Q659" s="166">
        <f t="shared" si="999"/>
        <v>0</v>
      </c>
      <c r="R659" s="251"/>
      <c r="S659" s="251"/>
      <c r="T659" s="167">
        <f t="shared" si="1011"/>
        <v>0</v>
      </c>
      <c r="U659" s="157"/>
      <c r="V659" s="248"/>
      <c r="W659" s="251"/>
      <c r="X659" s="166">
        <f t="shared" si="1000"/>
        <v>0</v>
      </c>
      <c r="Y659" s="251"/>
      <c r="Z659" s="251"/>
      <c r="AA659" s="167">
        <f t="shared" si="1012"/>
        <v>0</v>
      </c>
      <c r="AB659" s="157"/>
      <c r="AC659" s="248"/>
      <c r="AD659" s="251"/>
      <c r="AE659" s="166">
        <f t="shared" si="1001"/>
        <v>0</v>
      </c>
      <c r="AF659" s="251"/>
      <c r="AG659" s="251"/>
      <c r="AH659" s="167">
        <f t="shared" si="1013"/>
        <v>0</v>
      </c>
      <c r="AJ659" s="252"/>
      <c r="AK659" s="253"/>
      <c r="AL659" s="254"/>
      <c r="AM659" s="253"/>
      <c r="AN659" s="254"/>
      <c r="AO659" s="253"/>
      <c r="AP659" s="254"/>
      <c r="AQ659" s="253"/>
      <c r="AR659" s="254"/>
      <c r="AS659" s="253"/>
      <c r="AT659" s="254"/>
      <c r="AU659" s="253"/>
      <c r="AV659" s="163">
        <f t="shared" si="1003"/>
        <v>0</v>
      </c>
      <c r="AW659" s="168">
        <f t="shared" si="1004"/>
        <v>0</v>
      </c>
      <c r="AY659" s="163">
        <f t="shared" si="1005"/>
        <v>0</v>
      </c>
      <c r="AZ659" s="163">
        <f t="shared" si="1006"/>
        <v>0</v>
      </c>
      <c r="BA659" s="163">
        <f t="shared" si="1007"/>
        <v>0</v>
      </c>
      <c r="BB659" s="163">
        <f t="shared" si="1008"/>
        <v>0</v>
      </c>
      <c r="BC659" s="163">
        <f t="shared" si="1009"/>
        <v>0</v>
      </c>
      <c r="BD659" s="163">
        <f t="shared" si="1010"/>
        <v>0</v>
      </c>
    </row>
    <row r="660" spans="2:56" x14ac:dyDescent="0.3">
      <c r="B660" s="179" t="s">
        <v>80</v>
      </c>
      <c r="C660" s="83">
        <f>SUM(C661)</f>
        <v>0</v>
      </c>
      <c r="D660" s="84">
        <f>SUM(D661)</f>
        <v>0</v>
      </c>
      <c r="E660" s="85">
        <f t="shared" si="996"/>
        <v>0</v>
      </c>
      <c r="F660" s="83">
        <f>SUM(F661)</f>
        <v>0</v>
      </c>
      <c r="G660" s="84">
        <f>SUM(G661)</f>
        <v>0</v>
      </c>
      <c r="H660" s="85">
        <f t="shared" si="997"/>
        <v>0</v>
      </c>
      <c r="I660" s="83">
        <f>SUM(I661)</f>
        <v>0</v>
      </c>
      <c r="J660" s="86">
        <f>SUM(J661)</f>
        <v>0</v>
      </c>
      <c r="K660" s="87">
        <f t="shared" si="998"/>
        <v>0</v>
      </c>
      <c r="L660" s="83">
        <f>SUM(L661)</f>
        <v>0</v>
      </c>
      <c r="M660" s="86">
        <f>SUM(M661)</f>
        <v>0</v>
      </c>
      <c r="N660" s="88">
        <f>SUM(N661)</f>
        <v>0</v>
      </c>
      <c r="O660" s="83">
        <f>SUM(O661)</f>
        <v>0</v>
      </c>
      <c r="P660" s="88">
        <f>SUM(P661)</f>
        <v>0</v>
      </c>
      <c r="Q660" s="177">
        <f t="shared" si="999"/>
        <v>0</v>
      </c>
      <c r="R660" s="88">
        <f>SUM(R661)</f>
        <v>0</v>
      </c>
      <c r="S660" s="88">
        <f>SUM(S661)</f>
        <v>0</v>
      </c>
      <c r="T660" s="178">
        <f t="shared" si="1011"/>
        <v>0</v>
      </c>
      <c r="U660" s="157"/>
      <c r="V660" s="83">
        <f>SUM(V661)</f>
        <v>0</v>
      </c>
      <c r="W660" s="88">
        <f>SUM(W661)</f>
        <v>0</v>
      </c>
      <c r="X660" s="177">
        <f t="shared" si="1000"/>
        <v>0</v>
      </c>
      <c r="Y660" s="88">
        <f>SUM(Y661)</f>
        <v>0</v>
      </c>
      <c r="Z660" s="88">
        <f>SUM(Z661)</f>
        <v>0</v>
      </c>
      <c r="AA660" s="178">
        <f t="shared" si="1012"/>
        <v>0</v>
      </c>
      <c r="AB660" s="157"/>
      <c r="AC660" s="83">
        <f>SUM(AC661)</f>
        <v>0</v>
      </c>
      <c r="AD660" s="88">
        <f>SUM(AD661)</f>
        <v>0</v>
      </c>
      <c r="AE660" s="177">
        <f t="shared" si="1001"/>
        <v>0</v>
      </c>
      <c r="AF660" s="88">
        <f>SUM(AF661)</f>
        <v>0</v>
      </c>
      <c r="AG660" s="88">
        <f>SUM(AG661)</f>
        <v>0</v>
      </c>
      <c r="AH660" s="178">
        <f t="shared" si="1013"/>
        <v>0</v>
      </c>
      <c r="AJ660" s="84">
        <f t="shared" ref="AJ660:AU660" si="1023">SUM(AJ661)</f>
        <v>0</v>
      </c>
      <c r="AK660" s="86">
        <f t="shared" si="1023"/>
        <v>0</v>
      </c>
      <c r="AL660" s="88">
        <f t="shared" si="1023"/>
        <v>0</v>
      </c>
      <c r="AM660" s="86">
        <f t="shared" si="1023"/>
        <v>0</v>
      </c>
      <c r="AN660" s="88">
        <f t="shared" si="1023"/>
        <v>0</v>
      </c>
      <c r="AO660" s="86">
        <f t="shared" si="1023"/>
        <v>0</v>
      </c>
      <c r="AP660" s="88">
        <f t="shared" si="1023"/>
        <v>0</v>
      </c>
      <c r="AQ660" s="86">
        <f t="shared" si="1023"/>
        <v>0</v>
      </c>
      <c r="AR660" s="88">
        <f t="shared" si="1023"/>
        <v>0</v>
      </c>
      <c r="AS660" s="86">
        <f t="shared" si="1023"/>
        <v>0</v>
      </c>
      <c r="AT660" s="88">
        <f t="shared" si="1023"/>
        <v>0</v>
      </c>
      <c r="AU660" s="86">
        <f t="shared" si="1023"/>
        <v>0</v>
      </c>
      <c r="AV660" s="86">
        <f t="shared" si="1003"/>
        <v>0</v>
      </c>
      <c r="AW660" s="93">
        <f t="shared" si="1004"/>
        <v>0</v>
      </c>
      <c r="AY660" s="86">
        <f t="shared" si="1005"/>
        <v>0</v>
      </c>
      <c r="AZ660" s="86">
        <f t="shared" si="1006"/>
        <v>0</v>
      </c>
      <c r="BA660" s="86">
        <f t="shared" si="1007"/>
        <v>0</v>
      </c>
      <c r="BB660" s="86">
        <f t="shared" si="1008"/>
        <v>0</v>
      </c>
      <c r="BC660" s="86">
        <f t="shared" si="1009"/>
        <v>0</v>
      </c>
      <c r="BD660" s="86">
        <f t="shared" si="1010"/>
        <v>0</v>
      </c>
    </row>
    <row r="661" spans="2:56" x14ac:dyDescent="0.3">
      <c r="B661" s="169" t="s">
        <v>80</v>
      </c>
      <c r="C661" s="248"/>
      <c r="D661" s="249"/>
      <c r="E661" s="172">
        <f t="shared" si="996"/>
        <v>0</v>
      </c>
      <c r="F661" s="248"/>
      <c r="G661" s="249"/>
      <c r="H661" s="172">
        <f t="shared" si="997"/>
        <v>0</v>
      </c>
      <c r="I661" s="248"/>
      <c r="J661" s="250"/>
      <c r="K661" s="174">
        <f t="shared" si="998"/>
        <v>0</v>
      </c>
      <c r="L661" s="248"/>
      <c r="M661" s="250"/>
      <c r="N661" s="251"/>
      <c r="O661" s="248"/>
      <c r="P661" s="251"/>
      <c r="Q661" s="166">
        <f t="shared" si="999"/>
        <v>0</v>
      </c>
      <c r="R661" s="251"/>
      <c r="S661" s="251"/>
      <c r="T661" s="167">
        <f t="shared" si="1011"/>
        <v>0</v>
      </c>
      <c r="U661" s="157"/>
      <c r="V661" s="248"/>
      <c r="W661" s="251"/>
      <c r="X661" s="166">
        <f t="shared" si="1000"/>
        <v>0</v>
      </c>
      <c r="Y661" s="251"/>
      <c r="Z661" s="251"/>
      <c r="AA661" s="167">
        <f t="shared" si="1012"/>
        <v>0</v>
      </c>
      <c r="AB661" s="157"/>
      <c r="AC661" s="248"/>
      <c r="AD661" s="251"/>
      <c r="AE661" s="166">
        <f t="shared" si="1001"/>
        <v>0</v>
      </c>
      <c r="AF661" s="251"/>
      <c r="AG661" s="251"/>
      <c r="AH661" s="167">
        <f t="shared" si="1013"/>
        <v>0</v>
      </c>
      <c r="AJ661" s="252"/>
      <c r="AK661" s="253"/>
      <c r="AL661" s="254"/>
      <c r="AM661" s="253"/>
      <c r="AN661" s="254"/>
      <c r="AO661" s="253"/>
      <c r="AP661" s="254"/>
      <c r="AQ661" s="253"/>
      <c r="AR661" s="254"/>
      <c r="AS661" s="253"/>
      <c r="AT661" s="254"/>
      <c r="AU661" s="253"/>
      <c r="AV661" s="163">
        <f t="shared" si="1003"/>
        <v>0</v>
      </c>
      <c r="AW661" s="168">
        <f t="shared" si="1004"/>
        <v>0</v>
      </c>
      <c r="AY661" s="163">
        <f t="shared" si="1005"/>
        <v>0</v>
      </c>
      <c r="AZ661" s="163">
        <f t="shared" si="1006"/>
        <v>0</v>
      </c>
      <c r="BA661" s="163">
        <f t="shared" si="1007"/>
        <v>0</v>
      </c>
      <c r="BB661" s="163">
        <f t="shared" si="1008"/>
        <v>0</v>
      </c>
      <c r="BC661" s="163">
        <f t="shared" si="1009"/>
        <v>0</v>
      </c>
      <c r="BD661" s="163">
        <f t="shared" si="1010"/>
        <v>0</v>
      </c>
    </row>
    <row r="662" spans="2:56" x14ac:dyDescent="0.3">
      <c r="B662" s="179" t="s">
        <v>81</v>
      </c>
      <c r="C662" s="83">
        <f>SUM(C663)</f>
        <v>119085</v>
      </c>
      <c r="D662" s="84">
        <f>SUM(D663)</f>
        <v>99617.5</v>
      </c>
      <c r="E662" s="85">
        <f t="shared" si="996"/>
        <v>0.83652433135995297</v>
      </c>
      <c r="F662" s="83">
        <f>SUM(F663)</f>
        <v>570000</v>
      </c>
      <c r="G662" s="84">
        <f>SUM(G663)</f>
        <v>555297</v>
      </c>
      <c r="H662" s="85">
        <f t="shared" si="997"/>
        <v>0.97420526315789469</v>
      </c>
      <c r="I662" s="83">
        <f>SUM(I663)</f>
        <v>195436</v>
      </c>
      <c r="J662" s="86">
        <f>SUM(J663)</f>
        <v>189390</v>
      </c>
      <c r="K662" s="87">
        <f t="shared" si="998"/>
        <v>0.96906404142532598</v>
      </c>
      <c r="L662" s="83">
        <f>SUM(L663)</f>
        <v>372500</v>
      </c>
      <c r="M662" s="86">
        <f>SUM(M663)</f>
        <v>1632500</v>
      </c>
      <c r="N662" s="88">
        <f>SUM(N663)</f>
        <v>0</v>
      </c>
      <c r="O662" s="83">
        <f>SUM(O663)</f>
        <v>175000</v>
      </c>
      <c r="P662" s="88">
        <f>SUM(P663)</f>
        <v>500000</v>
      </c>
      <c r="Q662" s="177">
        <f t="shared" si="999"/>
        <v>675000</v>
      </c>
      <c r="R662" s="88">
        <f>SUM(R663)</f>
        <v>0</v>
      </c>
      <c r="S662" s="88">
        <f>SUM(S663)</f>
        <v>0</v>
      </c>
      <c r="T662" s="178">
        <f t="shared" si="1011"/>
        <v>675000</v>
      </c>
      <c r="U662" s="157"/>
      <c r="V662" s="83">
        <f>SUM(V663)</f>
        <v>332500</v>
      </c>
      <c r="W662" s="88">
        <f>SUM(W663)</f>
        <v>0</v>
      </c>
      <c r="X662" s="177">
        <f t="shared" si="1000"/>
        <v>332500</v>
      </c>
      <c r="Y662" s="88">
        <f>SUM(Y663)</f>
        <v>0</v>
      </c>
      <c r="Z662" s="88">
        <f>SUM(Z663)</f>
        <v>0</v>
      </c>
      <c r="AA662" s="178">
        <f t="shared" si="1012"/>
        <v>332500</v>
      </c>
      <c r="AB662" s="157"/>
      <c r="AC662" s="83">
        <f>SUM(AC663)</f>
        <v>332500</v>
      </c>
      <c r="AD662" s="88">
        <f>SUM(AD663)</f>
        <v>0</v>
      </c>
      <c r="AE662" s="177">
        <f t="shared" si="1001"/>
        <v>332500</v>
      </c>
      <c r="AF662" s="88">
        <f>SUM(AF663)</f>
        <v>0</v>
      </c>
      <c r="AG662" s="88">
        <f>SUM(AG663)</f>
        <v>0</v>
      </c>
      <c r="AH662" s="178">
        <f t="shared" si="1013"/>
        <v>332500</v>
      </c>
      <c r="AJ662" s="84">
        <f t="shared" ref="AJ662:AU662" si="1024">SUM(AJ663)</f>
        <v>0</v>
      </c>
      <c r="AK662" s="86">
        <f t="shared" si="1024"/>
        <v>0</v>
      </c>
      <c r="AL662" s="88">
        <f t="shared" si="1024"/>
        <v>0</v>
      </c>
      <c r="AM662" s="86">
        <f t="shared" si="1024"/>
        <v>169450</v>
      </c>
      <c r="AN662" s="88">
        <f t="shared" si="1024"/>
        <v>0</v>
      </c>
      <c r="AO662" s="86">
        <f t="shared" si="1024"/>
        <v>0</v>
      </c>
      <c r="AP662" s="88">
        <f t="shared" si="1024"/>
        <v>169450</v>
      </c>
      <c r="AQ662" s="86">
        <f t="shared" si="1024"/>
        <v>0</v>
      </c>
      <c r="AR662" s="88">
        <f t="shared" si="1024"/>
        <v>0</v>
      </c>
      <c r="AS662" s="86">
        <f t="shared" si="1024"/>
        <v>168100</v>
      </c>
      <c r="AT662" s="88">
        <f t="shared" si="1024"/>
        <v>0</v>
      </c>
      <c r="AU662" s="86">
        <f t="shared" si="1024"/>
        <v>168000</v>
      </c>
      <c r="AV662" s="86">
        <f t="shared" si="1003"/>
        <v>675000</v>
      </c>
      <c r="AW662" s="93">
        <f t="shared" si="1004"/>
        <v>0</v>
      </c>
      <c r="AY662" s="86">
        <f t="shared" si="1005"/>
        <v>0</v>
      </c>
      <c r="AZ662" s="86">
        <f t="shared" si="1006"/>
        <v>169450</v>
      </c>
      <c r="BA662" s="86">
        <f t="shared" si="1007"/>
        <v>169450</v>
      </c>
      <c r="BB662" s="86">
        <f t="shared" si="1008"/>
        <v>336100</v>
      </c>
      <c r="BC662" s="86">
        <f t="shared" si="1009"/>
        <v>675000</v>
      </c>
      <c r="BD662" s="86">
        <f t="shared" si="1010"/>
        <v>0</v>
      </c>
    </row>
    <row r="663" spans="2:56" x14ac:dyDescent="0.3">
      <c r="B663" s="169" t="s">
        <v>81</v>
      </c>
      <c r="C663" s="248">
        <v>119085</v>
      </c>
      <c r="D663" s="249">
        <v>99617.5</v>
      </c>
      <c r="E663" s="172">
        <f t="shared" si="996"/>
        <v>0.83652433135995297</v>
      </c>
      <c r="F663" s="248">
        <v>570000</v>
      </c>
      <c r="G663" s="249">
        <v>555297</v>
      </c>
      <c r="H663" s="172">
        <f t="shared" si="997"/>
        <v>0.97420526315789469</v>
      </c>
      <c r="I663" s="248">
        <v>195436</v>
      </c>
      <c r="J663" s="250">
        <v>189390</v>
      </c>
      <c r="K663" s="174">
        <f t="shared" si="998"/>
        <v>0.96906404142532598</v>
      </c>
      <c r="L663" s="248">
        <v>372500</v>
      </c>
      <c r="M663" s="250">
        <v>1632500</v>
      </c>
      <c r="N663" s="251"/>
      <c r="O663" s="248">
        <v>175000</v>
      </c>
      <c r="P663" s="251">
        <f>300000+200000</f>
        <v>500000</v>
      </c>
      <c r="Q663" s="166">
        <f t="shared" si="999"/>
        <v>675000</v>
      </c>
      <c r="R663" s="251"/>
      <c r="S663" s="251"/>
      <c r="T663" s="167">
        <f t="shared" si="1011"/>
        <v>675000</v>
      </c>
      <c r="U663" s="157"/>
      <c r="V663" s="248">
        <v>332500</v>
      </c>
      <c r="W663" s="251"/>
      <c r="X663" s="166">
        <f t="shared" si="1000"/>
        <v>332500</v>
      </c>
      <c r="Y663" s="251"/>
      <c r="Z663" s="251"/>
      <c r="AA663" s="167">
        <f t="shared" si="1012"/>
        <v>332500</v>
      </c>
      <c r="AB663" s="157"/>
      <c r="AC663" s="248">
        <v>332500</v>
      </c>
      <c r="AD663" s="251"/>
      <c r="AE663" s="166">
        <f t="shared" si="1001"/>
        <v>332500</v>
      </c>
      <c r="AF663" s="251"/>
      <c r="AG663" s="251"/>
      <c r="AH663" s="167">
        <f t="shared" si="1013"/>
        <v>332500</v>
      </c>
      <c r="AJ663" s="252"/>
      <c r="AK663" s="253"/>
      <c r="AL663" s="254"/>
      <c r="AM663" s="253">
        <f>43750+125000+250+450</f>
        <v>169450</v>
      </c>
      <c r="AN663" s="254">
        <v>0</v>
      </c>
      <c r="AO663" s="253">
        <v>0</v>
      </c>
      <c r="AP663" s="254">
        <f>43750+125000+200+300+200</f>
        <v>169450</v>
      </c>
      <c r="AQ663" s="253">
        <v>0</v>
      </c>
      <c r="AR663" s="254">
        <v>0</v>
      </c>
      <c r="AS663" s="253">
        <f>43750+125000-650</f>
        <v>168100</v>
      </c>
      <c r="AT663" s="254">
        <v>0</v>
      </c>
      <c r="AU663" s="253">
        <f>43750+125000-300-450</f>
        <v>168000</v>
      </c>
      <c r="AV663" s="163">
        <f t="shared" si="1003"/>
        <v>675000</v>
      </c>
      <c r="AW663" s="168">
        <f t="shared" si="1004"/>
        <v>0</v>
      </c>
      <c r="AY663" s="163">
        <f t="shared" si="1005"/>
        <v>0</v>
      </c>
      <c r="AZ663" s="163">
        <f t="shared" si="1006"/>
        <v>169450</v>
      </c>
      <c r="BA663" s="163">
        <f t="shared" si="1007"/>
        <v>169450</v>
      </c>
      <c r="BB663" s="163">
        <f t="shared" si="1008"/>
        <v>336100</v>
      </c>
      <c r="BC663" s="163">
        <f t="shared" si="1009"/>
        <v>675000</v>
      </c>
      <c r="BD663" s="163">
        <f t="shared" si="1010"/>
        <v>0</v>
      </c>
    </row>
    <row r="664" spans="2:56" x14ac:dyDescent="0.3">
      <c r="B664" s="179" t="s">
        <v>82</v>
      </c>
      <c r="C664" s="83">
        <f>SUM(C665:C670)</f>
        <v>0</v>
      </c>
      <c r="D664" s="84">
        <f>SUM(D665:D670)</f>
        <v>0</v>
      </c>
      <c r="E664" s="85">
        <f t="shared" si="996"/>
        <v>0</v>
      </c>
      <c r="F664" s="83">
        <f>SUM(F665:F670)</f>
        <v>0</v>
      </c>
      <c r="G664" s="84">
        <f>SUM(G665:G670)</f>
        <v>0</v>
      </c>
      <c r="H664" s="85">
        <f t="shared" si="997"/>
        <v>0</v>
      </c>
      <c r="I664" s="83">
        <f>SUM(I665:I670)</f>
        <v>0</v>
      </c>
      <c r="J664" s="86">
        <f>SUM(J665:J670)</f>
        <v>0</v>
      </c>
      <c r="K664" s="87">
        <f t="shared" si="998"/>
        <v>0</v>
      </c>
      <c r="L664" s="83">
        <f>SUM(L665:L670)</f>
        <v>0</v>
      </c>
      <c r="M664" s="86">
        <f>SUM(M665:M670)</f>
        <v>0</v>
      </c>
      <c r="N664" s="88">
        <f>SUM(N665:N670)</f>
        <v>0</v>
      </c>
      <c r="O664" s="83">
        <f>SUM(O665:O670)</f>
        <v>0</v>
      </c>
      <c r="P664" s="88">
        <f>SUM(P665:P670)</f>
        <v>0</v>
      </c>
      <c r="Q664" s="177">
        <f t="shared" si="999"/>
        <v>0</v>
      </c>
      <c r="R664" s="88">
        <f>SUM(R665:R670)</f>
        <v>0</v>
      </c>
      <c r="S664" s="88">
        <f>SUM(S665:S670)</f>
        <v>0</v>
      </c>
      <c r="T664" s="178">
        <f t="shared" si="1011"/>
        <v>0</v>
      </c>
      <c r="U664" s="157"/>
      <c r="V664" s="83">
        <f>SUM(V665:V670)</f>
        <v>0</v>
      </c>
      <c r="W664" s="88">
        <f>SUM(W665:W670)</f>
        <v>0</v>
      </c>
      <c r="X664" s="177">
        <f t="shared" si="1000"/>
        <v>0</v>
      </c>
      <c r="Y664" s="88">
        <f>SUM(Y665:Y670)</f>
        <v>0</v>
      </c>
      <c r="Z664" s="88">
        <f>SUM(Z665:Z670)</f>
        <v>0</v>
      </c>
      <c r="AA664" s="178">
        <f t="shared" si="1012"/>
        <v>0</v>
      </c>
      <c r="AB664" s="157"/>
      <c r="AC664" s="83">
        <f>SUM(AC665:AC670)</f>
        <v>0</v>
      </c>
      <c r="AD664" s="88">
        <f>SUM(AD665:AD670)</f>
        <v>0</v>
      </c>
      <c r="AE664" s="177">
        <f t="shared" si="1001"/>
        <v>0</v>
      </c>
      <c r="AF664" s="88">
        <f>SUM(AF665:AF670)</f>
        <v>0</v>
      </c>
      <c r="AG664" s="88">
        <f>SUM(AG665:AG670)</f>
        <v>0</v>
      </c>
      <c r="AH664" s="178">
        <f t="shared" si="1013"/>
        <v>0</v>
      </c>
      <c r="AJ664" s="84">
        <f t="shared" ref="AJ664:AU664" si="1025">SUM(AJ665:AJ670)</f>
        <v>0</v>
      </c>
      <c r="AK664" s="86">
        <f t="shared" si="1025"/>
        <v>0</v>
      </c>
      <c r="AL664" s="88">
        <f t="shared" si="1025"/>
        <v>0</v>
      </c>
      <c r="AM664" s="86">
        <f t="shared" si="1025"/>
        <v>0</v>
      </c>
      <c r="AN664" s="88">
        <f t="shared" si="1025"/>
        <v>0</v>
      </c>
      <c r="AO664" s="86">
        <f t="shared" si="1025"/>
        <v>0</v>
      </c>
      <c r="AP664" s="88">
        <f t="shared" si="1025"/>
        <v>0</v>
      </c>
      <c r="AQ664" s="86">
        <f t="shared" si="1025"/>
        <v>0</v>
      </c>
      <c r="AR664" s="88">
        <f t="shared" si="1025"/>
        <v>0</v>
      </c>
      <c r="AS664" s="86">
        <f t="shared" si="1025"/>
        <v>0</v>
      </c>
      <c r="AT664" s="88">
        <f t="shared" si="1025"/>
        <v>0</v>
      </c>
      <c r="AU664" s="86">
        <f t="shared" si="1025"/>
        <v>0</v>
      </c>
      <c r="AV664" s="86">
        <f t="shared" si="1003"/>
        <v>0</v>
      </c>
      <c r="AW664" s="93">
        <f t="shared" si="1004"/>
        <v>0</v>
      </c>
      <c r="AY664" s="86">
        <f t="shared" si="1005"/>
        <v>0</v>
      </c>
      <c r="AZ664" s="86">
        <f t="shared" si="1006"/>
        <v>0</v>
      </c>
      <c r="BA664" s="86">
        <f t="shared" si="1007"/>
        <v>0</v>
      </c>
      <c r="BB664" s="86">
        <f t="shared" si="1008"/>
        <v>0</v>
      </c>
      <c r="BC664" s="86">
        <f t="shared" si="1009"/>
        <v>0</v>
      </c>
      <c r="BD664" s="86">
        <f t="shared" si="1010"/>
        <v>0</v>
      </c>
    </row>
    <row r="665" spans="2:56" x14ac:dyDescent="0.3">
      <c r="B665" s="169" t="s">
        <v>83</v>
      </c>
      <c r="C665" s="248"/>
      <c r="D665" s="249"/>
      <c r="E665" s="172">
        <f t="shared" si="996"/>
        <v>0</v>
      </c>
      <c r="F665" s="248"/>
      <c r="G665" s="249"/>
      <c r="H665" s="172">
        <f t="shared" si="997"/>
        <v>0</v>
      </c>
      <c r="I665" s="248"/>
      <c r="J665" s="250"/>
      <c r="K665" s="174">
        <f t="shared" si="998"/>
        <v>0</v>
      </c>
      <c r="L665" s="248"/>
      <c r="M665" s="250"/>
      <c r="N665" s="251"/>
      <c r="O665" s="248"/>
      <c r="P665" s="251"/>
      <c r="Q665" s="166">
        <f t="shared" si="999"/>
        <v>0</v>
      </c>
      <c r="R665" s="251"/>
      <c r="S665" s="251"/>
      <c r="T665" s="167">
        <f t="shared" si="1011"/>
        <v>0</v>
      </c>
      <c r="U665" s="157"/>
      <c r="V665" s="248"/>
      <c r="W665" s="251"/>
      <c r="X665" s="166">
        <f t="shared" si="1000"/>
        <v>0</v>
      </c>
      <c r="Y665" s="251"/>
      <c r="Z665" s="251"/>
      <c r="AA665" s="167">
        <f t="shared" si="1012"/>
        <v>0</v>
      </c>
      <c r="AB665" s="157"/>
      <c r="AC665" s="248"/>
      <c r="AD665" s="251"/>
      <c r="AE665" s="166">
        <f t="shared" si="1001"/>
        <v>0</v>
      </c>
      <c r="AF665" s="251"/>
      <c r="AG665" s="251"/>
      <c r="AH665" s="167">
        <f t="shared" si="1013"/>
        <v>0</v>
      </c>
      <c r="AJ665" s="252"/>
      <c r="AK665" s="253"/>
      <c r="AL665" s="254"/>
      <c r="AM665" s="253"/>
      <c r="AN665" s="254"/>
      <c r="AO665" s="253"/>
      <c r="AP665" s="254"/>
      <c r="AQ665" s="253"/>
      <c r="AR665" s="254"/>
      <c r="AS665" s="253"/>
      <c r="AT665" s="254"/>
      <c r="AU665" s="253"/>
      <c r="AV665" s="163">
        <f t="shared" si="1003"/>
        <v>0</v>
      </c>
      <c r="AW665" s="168">
        <f t="shared" si="1004"/>
        <v>0</v>
      </c>
      <c r="AY665" s="163">
        <f t="shared" si="1005"/>
        <v>0</v>
      </c>
      <c r="AZ665" s="163">
        <f t="shared" si="1006"/>
        <v>0</v>
      </c>
      <c r="BA665" s="163">
        <f t="shared" si="1007"/>
        <v>0</v>
      </c>
      <c r="BB665" s="163">
        <f t="shared" si="1008"/>
        <v>0</v>
      </c>
      <c r="BC665" s="163">
        <f t="shared" si="1009"/>
        <v>0</v>
      </c>
      <c r="BD665" s="163">
        <f t="shared" si="1010"/>
        <v>0</v>
      </c>
    </row>
    <row r="666" spans="2:56" x14ac:dyDescent="0.3">
      <c r="B666" s="169" t="s">
        <v>84</v>
      </c>
      <c r="C666" s="248"/>
      <c r="D666" s="249"/>
      <c r="E666" s="172">
        <f t="shared" si="996"/>
        <v>0</v>
      </c>
      <c r="F666" s="248"/>
      <c r="G666" s="249"/>
      <c r="H666" s="172">
        <f t="shared" si="997"/>
        <v>0</v>
      </c>
      <c r="I666" s="248"/>
      <c r="J666" s="250"/>
      <c r="K666" s="174">
        <f t="shared" si="998"/>
        <v>0</v>
      </c>
      <c r="L666" s="248"/>
      <c r="M666" s="250"/>
      <c r="N666" s="251"/>
      <c r="O666" s="248"/>
      <c r="P666" s="251"/>
      <c r="Q666" s="166">
        <f t="shared" si="999"/>
        <v>0</v>
      </c>
      <c r="R666" s="251"/>
      <c r="S666" s="251"/>
      <c r="T666" s="167">
        <f t="shared" si="1011"/>
        <v>0</v>
      </c>
      <c r="U666" s="157"/>
      <c r="V666" s="248"/>
      <c r="W666" s="251"/>
      <c r="X666" s="166">
        <f t="shared" si="1000"/>
        <v>0</v>
      </c>
      <c r="Y666" s="251"/>
      <c r="Z666" s="251"/>
      <c r="AA666" s="167">
        <f t="shared" si="1012"/>
        <v>0</v>
      </c>
      <c r="AB666" s="157"/>
      <c r="AC666" s="248"/>
      <c r="AD666" s="251"/>
      <c r="AE666" s="166">
        <f t="shared" si="1001"/>
        <v>0</v>
      </c>
      <c r="AF666" s="251"/>
      <c r="AG666" s="251"/>
      <c r="AH666" s="167">
        <f t="shared" si="1013"/>
        <v>0</v>
      </c>
      <c r="AJ666" s="252"/>
      <c r="AK666" s="253"/>
      <c r="AL666" s="254"/>
      <c r="AM666" s="253"/>
      <c r="AN666" s="254"/>
      <c r="AO666" s="253"/>
      <c r="AP666" s="254"/>
      <c r="AQ666" s="253"/>
      <c r="AR666" s="254"/>
      <c r="AS666" s="253"/>
      <c r="AT666" s="254"/>
      <c r="AU666" s="253"/>
      <c r="AV666" s="163">
        <f t="shared" si="1003"/>
        <v>0</v>
      </c>
      <c r="AW666" s="168">
        <f t="shared" si="1004"/>
        <v>0</v>
      </c>
      <c r="AY666" s="163">
        <f t="shared" si="1005"/>
        <v>0</v>
      </c>
      <c r="AZ666" s="163">
        <f t="shared" si="1006"/>
        <v>0</v>
      </c>
      <c r="BA666" s="163">
        <f t="shared" si="1007"/>
        <v>0</v>
      </c>
      <c r="BB666" s="163">
        <f t="shared" si="1008"/>
        <v>0</v>
      </c>
      <c r="BC666" s="163">
        <f t="shared" si="1009"/>
        <v>0</v>
      </c>
      <c r="BD666" s="163">
        <f t="shared" si="1010"/>
        <v>0</v>
      </c>
    </row>
    <row r="667" spans="2:56" x14ac:dyDescent="0.3">
      <c r="B667" s="169" t="s">
        <v>85</v>
      </c>
      <c r="C667" s="248"/>
      <c r="D667" s="249"/>
      <c r="E667" s="172">
        <f t="shared" si="996"/>
        <v>0</v>
      </c>
      <c r="F667" s="248"/>
      <c r="G667" s="249"/>
      <c r="H667" s="172">
        <f t="shared" si="997"/>
        <v>0</v>
      </c>
      <c r="I667" s="248"/>
      <c r="J667" s="250"/>
      <c r="K667" s="174">
        <f t="shared" si="998"/>
        <v>0</v>
      </c>
      <c r="L667" s="248"/>
      <c r="M667" s="250"/>
      <c r="N667" s="251"/>
      <c r="O667" s="248"/>
      <c r="P667" s="251"/>
      <c r="Q667" s="166">
        <f t="shared" si="999"/>
        <v>0</v>
      </c>
      <c r="R667" s="251"/>
      <c r="S667" s="251"/>
      <c r="T667" s="167">
        <f t="shared" si="1011"/>
        <v>0</v>
      </c>
      <c r="U667" s="157"/>
      <c r="V667" s="248"/>
      <c r="W667" s="251"/>
      <c r="X667" s="166">
        <f t="shared" si="1000"/>
        <v>0</v>
      </c>
      <c r="Y667" s="251"/>
      <c r="Z667" s="251"/>
      <c r="AA667" s="167">
        <f t="shared" si="1012"/>
        <v>0</v>
      </c>
      <c r="AB667" s="157"/>
      <c r="AC667" s="248"/>
      <c r="AD667" s="251"/>
      <c r="AE667" s="166">
        <f t="shared" si="1001"/>
        <v>0</v>
      </c>
      <c r="AF667" s="251"/>
      <c r="AG667" s="251"/>
      <c r="AH667" s="167">
        <f t="shared" si="1013"/>
        <v>0</v>
      </c>
      <c r="AJ667" s="252"/>
      <c r="AK667" s="253"/>
      <c r="AL667" s="254"/>
      <c r="AM667" s="253"/>
      <c r="AN667" s="254"/>
      <c r="AO667" s="253"/>
      <c r="AP667" s="254"/>
      <c r="AQ667" s="253"/>
      <c r="AR667" s="254"/>
      <c r="AS667" s="253"/>
      <c r="AT667" s="254"/>
      <c r="AU667" s="253"/>
      <c r="AV667" s="163">
        <f t="shared" si="1003"/>
        <v>0</v>
      </c>
      <c r="AW667" s="168">
        <f t="shared" si="1004"/>
        <v>0</v>
      </c>
      <c r="AY667" s="163">
        <f t="shared" si="1005"/>
        <v>0</v>
      </c>
      <c r="AZ667" s="163">
        <f t="shared" si="1006"/>
        <v>0</v>
      </c>
      <c r="BA667" s="163">
        <f t="shared" si="1007"/>
        <v>0</v>
      </c>
      <c r="BB667" s="163">
        <f t="shared" si="1008"/>
        <v>0</v>
      </c>
      <c r="BC667" s="163">
        <f t="shared" si="1009"/>
        <v>0</v>
      </c>
      <c r="BD667" s="163">
        <f t="shared" si="1010"/>
        <v>0</v>
      </c>
    </row>
    <row r="668" spans="2:56" x14ac:dyDescent="0.3">
      <c r="B668" s="169" t="s">
        <v>86</v>
      </c>
      <c r="C668" s="248"/>
      <c r="D668" s="249"/>
      <c r="E668" s="172">
        <f t="shared" si="996"/>
        <v>0</v>
      </c>
      <c r="F668" s="248"/>
      <c r="G668" s="249"/>
      <c r="H668" s="172">
        <f t="shared" si="997"/>
        <v>0</v>
      </c>
      <c r="I668" s="248"/>
      <c r="J668" s="250"/>
      <c r="K668" s="174">
        <f t="shared" si="998"/>
        <v>0</v>
      </c>
      <c r="L668" s="248"/>
      <c r="M668" s="250"/>
      <c r="N668" s="251"/>
      <c r="O668" s="248"/>
      <c r="P668" s="251"/>
      <c r="Q668" s="166">
        <f t="shared" si="999"/>
        <v>0</v>
      </c>
      <c r="R668" s="251"/>
      <c r="S668" s="251"/>
      <c r="T668" s="167">
        <f t="shared" si="1011"/>
        <v>0</v>
      </c>
      <c r="U668" s="157"/>
      <c r="V668" s="248"/>
      <c r="W668" s="251"/>
      <c r="X668" s="166">
        <f t="shared" si="1000"/>
        <v>0</v>
      </c>
      <c r="Y668" s="251"/>
      <c r="Z668" s="251"/>
      <c r="AA668" s="167">
        <f t="shared" si="1012"/>
        <v>0</v>
      </c>
      <c r="AB668" s="157"/>
      <c r="AC668" s="248"/>
      <c r="AD668" s="251"/>
      <c r="AE668" s="166">
        <f t="shared" si="1001"/>
        <v>0</v>
      </c>
      <c r="AF668" s="251"/>
      <c r="AG668" s="251"/>
      <c r="AH668" s="167">
        <f t="shared" si="1013"/>
        <v>0</v>
      </c>
      <c r="AJ668" s="252"/>
      <c r="AK668" s="253"/>
      <c r="AL668" s="254"/>
      <c r="AM668" s="253"/>
      <c r="AN668" s="254"/>
      <c r="AO668" s="253"/>
      <c r="AP668" s="254"/>
      <c r="AQ668" s="253"/>
      <c r="AR668" s="254"/>
      <c r="AS668" s="253"/>
      <c r="AT668" s="254"/>
      <c r="AU668" s="253"/>
      <c r="AV668" s="163">
        <f t="shared" si="1003"/>
        <v>0</v>
      </c>
      <c r="AW668" s="168">
        <f t="shared" si="1004"/>
        <v>0</v>
      </c>
      <c r="AY668" s="163">
        <f t="shared" si="1005"/>
        <v>0</v>
      </c>
      <c r="AZ668" s="163">
        <f t="shared" si="1006"/>
        <v>0</v>
      </c>
      <c r="BA668" s="163">
        <f t="shared" si="1007"/>
        <v>0</v>
      </c>
      <c r="BB668" s="163">
        <f t="shared" si="1008"/>
        <v>0</v>
      </c>
      <c r="BC668" s="163">
        <f t="shared" si="1009"/>
        <v>0</v>
      </c>
      <c r="BD668" s="163">
        <f t="shared" si="1010"/>
        <v>0</v>
      </c>
    </row>
    <row r="669" spans="2:56" x14ac:dyDescent="0.3">
      <c r="B669" s="169" t="s">
        <v>87</v>
      </c>
      <c r="C669" s="248"/>
      <c r="D669" s="249"/>
      <c r="E669" s="172">
        <f t="shared" si="996"/>
        <v>0</v>
      </c>
      <c r="F669" s="248"/>
      <c r="G669" s="249"/>
      <c r="H669" s="172">
        <f t="shared" si="997"/>
        <v>0</v>
      </c>
      <c r="I669" s="248"/>
      <c r="J669" s="250"/>
      <c r="K669" s="174">
        <f t="shared" si="998"/>
        <v>0</v>
      </c>
      <c r="L669" s="248"/>
      <c r="M669" s="250"/>
      <c r="N669" s="251"/>
      <c r="O669" s="248"/>
      <c r="P669" s="251"/>
      <c r="Q669" s="166">
        <f t="shared" si="999"/>
        <v>0</v>
      </c>
      <c r="R669" s="251"/>
      <c r="S669" s="251"/>
      <c r="T669" s="167">
        <f t="shared" si="1011"/>
        <v>0</v>
      </c>
      <c r="U669" s="157"/>
      <c r="V669" s="248"/>
      <c r="W669" s="251"/>
      <c r="X669" s="166">
        <f t="shared" si="1000"/>
        <v>0</v>
      </c>
      <c r="Y669" s="251"/>
      <c r="Z669" s="251"/>
      <c r="AA669" s="167">
        <f t="shared" si="1012"/>
        <v>0</v>
      </c>
      <c r="AB669" s="157"/>
      <c r="AC669" s="248"/>
      <c r="AD669" s="251"/>
      <c r="AE669" s="166">
        <f t="shared" si="1001"/>
        <v>0</v>
      </c>
      <c r="AF669" s="251"/>
      <c r="AG669" s="251"/>
      <c r="AH669" s="167">
        <f t="shared" si="1013"/>
        <v>0</v>
      </c>
      <c r="AJ669" s="252"/>
      <c r="AK669" s="253"/>
      <c r="AL669" s="254"/>
      <c r="AM669" s="253"/>
      <c r="AN669" s="254"/>
      <c r="AO669" s="253"/>
      <c r="AP669" s="254"/>
      <c r="AQ669" s="253"/>
      <c r="AR669" s="254"/>
      <c r="AS669" s="253"/>
      <c r="AT669" s="254"/>
      <c r="AU669" s="253"/>
      <c r="AV669" s="163">
        <f t="shared" si="1003"/>
        <v>0</v>
      </c>
      <c r="AW669" s="168">
        <f t="shared" si="1004"/>
        <v>0</v>
      </c>
      <c r="AY669" s="163">
        <f t="shared" si="1005"/>
        <v>0</v>
      </c>
      <c r="AZ669" s="163">
        <f t="shared" si="1006"/>
        <v>0</v>
      </c>
      <c r="BA669" s="163">
        <f t="shared" si="1007"/>
        <v>0</v>
      </c>
      <c r="BB669" s="163">
        <f t="shared" si="1008"/>
        <v>0</v>
      </c>
      <c r="BC669" s="163">
        <f t="shared" si="1009"/>
        <v>0</v>
      </c>
      <c r="BD669" s="163">
        <f t="shared" si="1010"/>
        <v>0</v>
      </c>
    </row>
    <row r="670" spans="2:56" x14ac:dyDescent="0.3">
      <c r="B670" s="169" t="s">
        <v>88</v>
      </c>
      <c r="C670" s="248"/>
      <c r="D670" s="249"/>
      <c r="E670" s="172">
        <f t="shared" si="996"/>
        <v>0</v>
      </c>
      <c r="F670" s="248"/>
      <c r="G670" s="249"/>
      <c r="H670" s="172">
        <f t="shared" si="997"/>
        <v>0</v>
      </c>
      <c r="I670" s="248"/>
      <c r="J670" s="250"/>
      <c r="K670" s="174">
        <f t="shared" si="998"/>
        <v>0</v>
      </c>
      <c r="L670" s="248"/>
      <c r="M670" s="250"/>
      <c r="N670" s="251"/>
      <c r="O670" s="248"/>
      <c r="P670" s="251"/>
      <c r="Q670" s="166">
        <f t="shared" si="999"/>
        <v>0</v>
      </c>
      <c r="R670" s="251"/>
      <c r="S670" s="251"/>
      <c r="T670" s="167">
        <f t="shared" si="1011"/>
        <v>0</v>
      </c>
      <c r="U670" s="157"/>
      <c r="V670" s="248"/>
      <c r="W670" s="251"/>
      <c r="X670" s="166">
        <f t="shared" si="1000"/>
        <v>0</v>
      </c>
      <c r="Y670" s="251"/>
      <c r="Z670" s="251"/>
      <c r="AA670" s="167">
        <f t="shared" si="1012"/>
        <v>0</v>
      </c>
      <c r="AB670" s="157"/>
      <c r="AC670" s="248"/>
      <c r="AD670" s="251"/>
      <c r="AE670" s="166">
        <f t="shared" si="1001"/>
        <v>0</v>
      </c>
      <c r="AF670" s="251"/>
      <c r="AG670" s="251"/>
      <c r="AH670" s="167">
        <f t="shared" si="1013"/>
        <v>0</v>
      </c>
      <c r="AJ670" s="252"/>
      <c r="AK670" s="253"/>
      <c r="AL670" s="254"/>
      <c r="AM670" s="253"/>
      <c r="AN670" s="254"/>
      <c r="AO670" s="253"/>
      <c r="AP670" s="254"/>
      <c r="AQ670" s="253"/>
      <c r="AR670" s="254"/>
      <c r="AS670" s="253"/>
      <c r="AT670" s="254"/>
      <c r="AU670" s="253"/>
      <c r="AV670" s="163">
        <f t="shared" si="1003"/>
        <v>0</v>
      </c>
      <c r="AW670" s="168">
        <f t="shared" si="1004"/>
        <v>0</v>
      </c>
      <c r="AY670" s="163">
        <f t="shared" si="1005"/>
        <v>0</v>
      </c>
      <c r="AZ670" s="163">
        <f t="shared" si="1006"/>
        <v>0</v>
      </c>
      <c r="BA670" s="163">
        <f t="shared" si="1007"/>
        <v>0</v>
      </c>
      <c r="BB670" s="163">
        <f t="shared" si="1008"/>
        <v>0</v>
      </c>
      <c r="BC670" s="163">
        <f t="shared" si="1009"/>
        <v>0</v>
      </c>
      <c r="BD670" s="163">
        <f t="shared" si="1010"/>
        <v>0</v>
      </c>
    </row>
    <row r="671" spans="2:56" x14ac:dyDescent="0.3">
      <c r="B671" s="179" t="s">
        <v>89</v>
      </c>
      <c r="C671" s="83">
        <f>SUM(C672:C677)</f>
        <v>0</v>
      </c>
      <c r="D671" s="84">
        <f>SUM(D672:D677)</f>
        <v>0</v>
      </c>
      <c r="E671" s="85">
        <f t="shared" si="996"/>
        <v>0</v>
      </c>
      <c r="F671" s="83">
        <f>SUM(F672:F677)</f>
        <v>0</v>
      </c>
      <c r="G671" s="84">
        <f>SUM(G672:G677)</f>
        <v>0</v>
      </c>
      <c r="H671" s="85">
        <f t="shared" si="997"/>
        <v>0</v>
      </c>
      <c r="I671" s="83">
        <f>SUM(I672:I677)</f>
        <v>0</v>
      </c>
      <c r="J671" s="86">
        <f>SUM(J672:J677)</f>
        <v>0</v>
      </c>
      <c r="K671" s="87">
        <f t="shared" si="998"/>
        <v>0</v>
      </c>
      <c r="L671" s="83">
        <f>SUM(L672:L677)</f>
        <v>0</v>
      </c>
      <c r="M671" s="86">
        <f>SUM(M672:M677)</f>
        <v>0</v>
      </c>
      <c r="N671" s="88">
        <f>SUM(N672:N677)</f>
        <v>0</v>
      </c>
      <c r="O671" s="83">
        <f>SUM(O672:O677)</f>
        <v>0</v>
      </c>
      <c r="P671" s="88">
        <f>SUM(P672:P677)</f>
        <v>0</v>
      </c>
      <c r="Q671" s="177">
        <f t="shared" si="999"/>
        <v>0</v>
      </c>
      <c r="R671" s="88">
        <f>SUM(R672:R677)</f>
        <v>0</v>
      </c>
      <c r="S671" s="88">
        <f>SUM(S672:S677)</f>
        <v>0</v>
      </c>
      <c r="T671" s="178">
        <f t="shared" si="1011"/>
        <v>0</v>
      </c>
      <c r="U671" s="157"/>
      <c r="V671" s="83">
        <f>SUM(V672:V677)</f>
        <v>0</v>
      </c>
      <c r="W671" s="88">
        <f>SUM(W672:W677)</f>
        <v>0</v>
      </c>
      <c r="X671" s="177">
        <f t="shared" si="1000"/>
        <v>0</v>
      </c>
      <c r="Y671" s="88">
        <f>SUM(Y672:Y677)</f>
        <v>0</v>
      </c>
      <c r="Z671" s="88">
        <f>SUM(Z672:Z677)</f>
        <v>0</v>
      </c>
      <c r="AA671" s="178">
        <f t="shared" si="1012"/>
        <v>0</v>
      </c>
      <c r="AB671" s="157"/>
      <c r="AC671" s="83">
        <f>SUM(AC672:AC677)</f>
        <v>0</v>
      </c>
      <c r="AD671" s="88">
        <f>SUM(AD672:AD677)</f>
        <v>0</v>
      </c>
      <c r="AE671" s="177">
        <f t="shared" si="1001"/>
        <v>0</v>
      </c>
      <c r="AF671" s="88">
        <f>SUM(AF672:AF677)</f>
        <v>0</v>
      </c>
      <c r="AG671" s="88">
        <f>SUM(AG672:AG677)</f>
        <v>0</v>
      </c>
      <c r="AH671" s="178">
        <f t="shared" si="1013"/>
        <v>0</v>
      </c>
      <c r="AJ671" s="84">
        <f t="shared" ref="AJ671:AU671" si="1026">SUM(AJ672:AJ677)</f>
        <v>0</v>
      </c>
      <c r="AK671" s="86">
        <f t="shared" si="1026"/>
        <v>0</v>
      </c>
      <c r="AL671" s="88">
        <f t="shared" si="1026"/>
        <v>0</v>
      </c>
      <c r="AM671" s="86">
        <f t="shared" si="1026"/>
        <v>0</v>
      </c>
      <c r="AN671" s="88">
        <f t="shared" si="1026"/>
        <v>0</v>
      </c>
      <c r="AO671" s="86">
        <f t="shared" si="1026"/>
        <v>0</v>
      </c>
      <c r="AP671" s="88">
        <f t="shared" si="1026"/>
        <v>0</v>
      </c>
      <c r="AQ671" s="86">
        <f t="shared" si="1026"/>
        <v>0</v>
      </c>
      <c r="AR671" s="88">
        <f t="shared" si="1026"/>
        <v>0</v>
      </c>
      <c r="AS671" s="86">
        <f t="shared" si="1026"/>
        <v>0</v>
      </c>
      <c r="AT671" s="88">
        <f t="shared" si="1026"/>
        <v>0</v>
      </c>
      <c r="AU671" s="86">
        <f t="shared" si="1026"/>
        <v>0</v>
      </c>
      <c r="AV671" s="86">
        <f t="shared" si="1003"/>
        <v>0</v>
      </c>
      <c r="AW671" s="93">
        <f t="shared" si="1004"/>
        <v>0</v>
      </c>
      <c r="AY671" s="86">
        <f t="shared" si="1005"/>
        <v>0</v>
      </c>
      <c r="AZ671" s="86">
        <f t="shared" si="1006"/>
        <v>0</v>
      </c>
      <c r="BA671" s="86">
        <f t="shared" si="1007"/>
        <v>0</v>
      </c>
      <c r="BB671" s="86">
        <f t="shared" si="1008"/>
        <v>0</v>
      </c>
      <c r="BC671" s="86">
        <f t="shared" si="1009"/>
        <v>0</v>
      </c>
      <c r="BD671" s="86">
        <f t="shared" si="1010"/>
        <v>0</v>
      </c>
    </row>
    <row r="672" spans="2:56" x14ac:dyDescent="0.3">
      <c r="B672" s="169" t="s">
        <v>90</v>
      </c>
      <c r="C672" s="248"/>
      <c r="D672" s="249"/>
      <c r="E672" s="172">
        <f t="shared" si="996"/>
        <v>0</v>
      </c>
      <c r="F672" s="248"/>
      <c r="G672" s="249"/>
      <c r="H672" s="172">
        <f t="shared" si="997"/>
        <v>0</v>
      </c>
      <c r="I672" s="248"/>
      <c r="J672" s="250"/>
      <c r="K672" s="174">
        <f t="shared" si="998"/>
        <v>0</v>
      </c>
      <c r="L672" s="248"/>
      <c r="M672" s="250"/>
      <c r="N672" s="251"/>
      <c r="O672" s="248"/>
      <c r="P672" s="251"/>
      <c r="Q672" s="166">
        <f t="shared" si="999"/>
        <v>0</v>
      </c>
      <c r="R672" s="251"/>
      <c r="S672" s="251"/>
      <c r="T672" s="167">
        <f t="shared" si="1011"/>
        <v>0</v>
      </c>
      <c r="U672" s="157"/>
      <c r="V672" s="248"/>
      <c r="W672" s="251"/>
      <c r="X672" s="166">
        <f t="shared" si="1000"/>
        <v>0</v>
      </c>
      <c r="Y672" s="251"/>
      <c r="Z672" s="251"/>
      <c r="AA672" s="167">
        <f t="shared" si="1012"/>
        <v>0</v>
      </c>
      <c r="AB672" s="157"/>
      <c r="AC672" s="248"/>
      <c r="AD672" s="251"/>
      <c r="AE672" s="166">
        <f t="shared" si="1001"/>
        <v>0</v>
      </c>
      <c r="AF672" s="251"/>
      <c r="AG672" s="251"/>
      <c r="AH672" s="167">
        <f t="shared" si="1013"/>
        <v>0</v>
      </c>
      <c r="AJ672" s="252"/>
      <c r="AK672" s="253"/>
      <c r="AL672" s="254"/>
      <c r="AM672" s="253"/>
      <c r="AN672" s="254"/>
      <c r="AO672" s="253"/>
      <c r="AP672" s="254"/>
      <c r="AQ672" s="253"/>
      <c r="AR672" s="254"/>
      <c r="AS672" s="253"/>
      <c r="AT672" s="254"/>
      <c r="AU672" s="253"/>
      <c r="AV672" s="163">
        <f t="shared" si="1003"/>
        <v>0</v>
      </c>
      <c r="AW672" s="168">
        <f t="shared" si="1004"/>
        <v>0</v>
      </c>
      <c r="AY672" s="163">
        <f t="shared" si="1005"/>
        <v>0</v>
      </c>
      <c r="AZ672" s="163">
        <f t="shared" si="1006"/>
        <v>0</v>
      </c>
      <c r="BA672" s="163">
        <f t="shared" si="1007"/>
        <v>0</v>
      </c>
      <c r="BB672" s="163">
        <f t="shared" si="1008"/>
        <v>0</v>
      </c>
      <c r="BC672" s="163">
        <f t="shared" si="1009"/>
        <v>0</v>
      </c>
      <c r="BD672" s="163">
        <f t="shared" si="1010"/>
        <v>0</v>
      </c>
    </row>
    <row r="673" spans="2:56" x14ac:dyDescent="0.3">
      <c r="B673" s="169" t="s">
        <v>91</v>
      </c>
      <c r="C673" s="248"/>
      <c r="D673" s="249"/>
      <c r="E673" s="172">
        <f t="shared" si="996"/>
        <v>0</v>
      </c>
      <c r="F673" s="248"/>
      <c r="G673" s="249"/>
      <c r="H673" s="172">
        <f t="shared" si="997"/>
        <v>0</v>
      </c>
      <c r="I673" s="248"/>
      <c r="J673" s="250"/>
      <c r="K673" s="174">
        <f t="shared" si="998"/>
        <v>0</v>
      </c>
      <c r="L673" s="248"/>
      <c r="M673" s="250"/>
      <c r="N673" s="251"/>
      <c r="O673" s="248"/>
      <c r="P673" s="251"/>
      <c r="Q673" s="166">
        <f t="shared" si="999"/>
        <v>0</v>
      </c>
      <c r="R673" s="251"/>
      <c r="S673" s="251"/>
      <c r="T673" s="167">
        <f t="shared" si="1011"/>
        <v>0</v>
      </c>
      <c r="U673" s="157"/>
      <c r="V673" s="248"/>
      <c r="W673" s="251"/>
      <c r="X673" s="166">
        <f t="shared" si="1000"/>
        <v>0</v>
      </c>
      <c r="Y673" s="251"/>
      <c r="Z673" s="251"/>
      <c r="AA673" s="167">
        <f t="shared" si="1012"/>
        <v>0</v>
      </c>
      <c r="AB673" s="157"/>
      <c r="AC673" s="248"/>
      <c r="AD673" s="251"/>
      <c r="AE673" s="166">
        <f t="shared" si="1001"/>
        <v>0</v>
      </c>
      <c r="AF673" s="251"/>
      <c r="AG673" s="251"/>
      <c r="AH673" s="167">
        <f t="shared" si="1013"/>
        <v>0</v>
      </c>
      <c r="AJ673" s="252"/>
      <c r="AK673" s="253"/>
      <c r="AL673" s="254"/>
      <c r="AM673" s="253"/>
      <c r="AN673" s="254"/>
      <c r="AO673" s="253"/>
      <c r="AP673" s="254"/>
      <c r="AQ673" s="253"/>
      <c r="AR673" s="254"/>
      <c r="AS673" s="253"/>
      <c r="AT673" s="254"/>
      <c r="AU673" s="253"/>
      <c r="AV673" s="163">
        <f t="shared" si="1003"/>
        <v>0</v>
      </c>
      <c r="AW673" s="168">
        <f t="shared" si="1004"/>
        <v>0</v>
      </c>
      <c r="AY673" s="163">
        <f t="shared" si="1005"/>
        <v>0</v>
      </c>
      <c r="AZ673" s="163">
        <f t="shared" si="1006"/>
        <v>0</v>
      </c>
      <c r="BA673" s="163">
        <f t="shared" si="1007"/>
        <v>0</v>
      </c>
      <c r="BB673" s="163">
        <f t="shared" si="1008"/>
        <v>0</v>
      </c>
      <c r="BC673" s="163">
        <f t="shared" si="1009"/>
        <v>0</v>
      </c>
      <c r="BD673" s="163">
        <f t="shared" si="1010"/>
        <v>0</v>
      </c>
    </row>
    <row r="674" spans="2:56" x14ac:dyDescent="0.3">
      <c r="B674" s="169" t="s">
        <v>92</v>
      </c>
      <c r="C674" s="248"/>
      <c r="D674" s="249"/>
      <c r="E674" s="172">
        <f t="shared" si="996"/>
        <v>0</v>
      </c>
      <c r="F674" s="248"/>
      <c r="G674" s="249"/>
      <c r="H674" s="172">
        <f t="shared" si="997"/>
        <v>0</v>
      </c>
      <c r="I674" s="248"/>
      <c r="J674" s="250"/>
      <c r="K674" s="174">
        <f t="shared" si="998"/>
        <v>0</v>
      </c>
      <c r="L674" s="248"/>
      <c r="M674" s="250"/>
      <c r="N674" s="251"/>
      <c r="O674" s="248"/>
      <c r="P674" s="251"/>
      <c r="Q674" s="166">
        <f t="shared" si="999"/>
        <v>0</v>
      </c>
      <c r="R674" s="251"/>
      <c r="S674" s="251"/>
      <c r="T674" s="167">
        <f t="shared" si="1011"/>
        <v>0</v>
      </c>
      <c r="U674" s="157"/>
      <c r="V674" s="248"/>
      <c r="W674" s="251"/>
      <c r="X674" s="166">
        <f t="shared" si="1000"/>
        <v>0</v>
      </c>
      <c r="Y674" s="251"/>
      <c r="Z674" s="251"/>
      <c r="AA674" s="167">
        <f t="shared" si="1012"/>
        <v>0</v>
      </c>
      <c r="AB674" s="157"/>
      <c r="AC674" s="248"/>
      <c r="AD674" s="251"/>
      <c r="AE674" s="166">
        <f t="shared" si="1001"/>
        <v>0</v>
      </c>
      <c r="AF674" s="251"/>
      <c r="AG674" s="251"/>
      <c r="AH674" s="167">
        <f t="shared" si="1013"/>
        <v>0</v>
      </c>
      <c r="AJ674" s="252"/>
      <c r="AK674" s="253"/>
      <c r="AL674" s="254"/>
      <c r="AM674" s="253"/>
      <c r="AN674" s="254"/>
      <c r="AO674" s="253"/>
      <c r="AP674" s="254"/>
      <c r="AQ674" s="253"/>
      <c r="AR674" s="254"/>
      <c r="AS674" s="253"/>
      <c r="AT674" s="254"/>
      <c r="AU674" s="253"/>
      <c r="AV674" s="163">
        <f t="shared" si="1003"/>
        <v>0</v>
      </c>
      <c r="AW674" s="168">
        <f t="shared" si="1004"/>
        <v>0</v>
      </c>
      <c r="AY674" s="163">
        <f t="shared" si="1005"/>
        <v>0</v>
      </c>
      <c r="AZ674" s="163">
        <f t="shared" si="1006"/>
        <v>0</v>
      </c>
      <c r="BA674" s="163">
        <f t="shared" si="1007"/>
        <v>0</v>
      </c>
      <c r="BB674" s="163">
        <f t="shared" si="1008"/>
        <v>0</v>
      </c>
      <c r="BC674" s="163">
        <f t="shared" si="1009"/>
        <v>0</v>
      </c>
      <c r="BD674" s="163">
        <f t="shared" si="1010"/>
        <v>0</v>
      </c>
    </row>
    <row r="675" spans="2:56" x14ac:dyDescent="0.3">
      <c r="B675" s="169" t="s">
        <v>93</v>
      </c>
      <c r="C675" s="248"/>
      <c r="D675" s="249"/>
      <c r="E675" s="172">
        <f t="shared" si="996"/>
        <v>0</v>
      </c>
      <c r="F675" s="248"/>
      <c r="G675" s="249"/>
      <c r="H675" s="172">
        <f t="shared" si="997"/>
        <v>0</v>
      </c>
      <c r="I675" s="248"/>
      <c r="J675" s="250"/>
      <c r="K675" s="174">
        <f t="shared" si="998"/>
        <v>0</v>
      </c>
      <c r="L675" s="248"/>
      <c r="M675" s="250"/>
      <c r="N675" s="251"/>
      <c r="O675" s="248"/>
      <c r="P675" s="251"/>
      <c r="Q675" s="166">
        <f t="shared" si="999"/>
        <v>0</v>
      </c>
      <c r="R675" s="251"/>
      <c r="S675" s="251"/>
      <c r="T675" s="167">
        <f t="shared" si="1011"/>
        <v>0</v>
      </c>
      <c r="U675" s="157"/>
      <c r="V675" s="248"/>
      <c r="W675" s="251"/>
      <c r="X675" s="166">
        <f t="shared" si="1000"/>
        <v>0</v>
      </c>
      <c r="Y675" s="251"/>
      <c r="Z675" s="251"/>
      <c r="AA675" s="167">
        <f t="shared" si="1012"/>
        <v>0</v>
      </c>
      <c r="AB675" s="157"/>
      <c r="AC675" s="248"/>
      <c r="AD675" s="251"/>
      <c r="AE675" s="166">
        <f t="shared" si="1001"/>
        <v>0</v>
      </c>
      <c r="AF675" s="251"/>
      <c r="AG675" s="251"/>
      <c r="AH675" s="167">
        <f t="shared" si="1013"/>
        <v>0</v>
      </c>
      <c r="AJ675" s="252"/>
      <c r="AK675" s="253"/>
      <c r="AL675" s="254"/>
      <c r="AM675" s="253"/>
      <c r="AN675" s="254"/>
      <c r="AO675" s="253"/>
      <c r="AP675" s="254"/>
      <c r="AQ675" s="253"/>
      <c r="AR675" s="254"/>
      <c r="AS675" s="253"/>
      <c r="AT675" s="254"/>
      <c r="AU675" s="253"/>
      <c r="AV675" s="163">
        <f t="shared" si="1003"/>
        <v>0</v>
      </c>
      <c r="AW675" s="168">
        <f t="shared" si="1004"/>
        <v>0</v>
      </c>
      <c r="AY675" s="163">
        <f t="shared" si="1005"/>
        <v>0</v>
      </c>
      <c r="AZ675" s="163">
        <f t="shared" si="1006"/>
        <v>0</v>
      </c>
      <c r="BA675" s="163">
        <f t="shared" si="1007"/>
        <v>0</v>
      </c>
      <c r="BB675" s="163">
        <f t="shared" si="1008"/>
        <v>0</v>
      </c>
      <c r="BC675" s="163">
        <f t="shared" si="1009"/>
        <v>0</v>
      </c>
      <c r="BD675" s="163">
        <f t="shared" si="1010"/>
        <v>0</v>
      </c>
    </row>
    <row r="676" spans="2:56" x14ac:dyDescent="0.3">
      <c r="B676" s="169" t="s">
        <v>94</v>
      </c>
      <c r="C676" s="248"/>
      <c r="D676" s="249"/>
      <c r="E676" s="172">
        <f t="shared" si="996"/>
        <v>0</v>
      </c>
      <c r="F676" s="248"/>
      <c r="G676" s="249"/>
      <c r="H676" s="172">
        <f t="shared" si="997"/>
        <v>0</v>
      </c>
      <c r="I676" s="248"/>
      <c r="J676" s="250"/>
      <c r="K676" s="174">
        <f t="shared" si="998"/>
        <v>0</v>
      </c>
      <c r="L676" s="248"/>
      <c r="M676" s="250"/>
      <c r="N676" s="251"/>
      <c r="O676" s="248"/>
      <c r="P676" s="251"/>
      <c r="Q676" s="166">
        <f t="shared" si="999"/>
        <v>0</v>
      </c>
      <c r="R676" s="251"/>
      <c r="S676" s="251"/>
      <c r="T676" s="167">
        <f t="shared" si="1011"/>
        <v>0</v>
      </c>
      <c r="U676" s="157"/>
      <c r="V676" s="248"/>
      <c r="W676" s="251"/>
      <c r="X676" s="166">
        <f t="shared" si="1000"/>
        <v>0</v>
      </c>
      <c r="Y676" s="251"/>
      <c r="Z676" s="251"/>
      <c r="AA676" s="167">
        <f t="shared" si="1012"/>
        <v>0</v>
      </c>
      <c r="AB676" s="157"/>
      <c r="AC676" s="248"/>
      <c r="AD676" s="251"/>
      <c r="AE676" s="166">
        <f t="shared" si="1001"/>
        <v>0</v>
      </c>
      <c r="AF676" s="251"/>
      <c r="AG676" s="251"/>
      <c r="AH676" s="167">
        <f t="shared" si="1013"/>
        <v>0</v>
      </c>
      <c r="AJ676" s="252"/>
      <c r="AK676" s="253"/>
      <c r="AL676" s="254"/>
      <c r="AM676" s="253"/>
      <c r="AN676" s="254"/>
      <c r="AO676" s="253"/>
      <c r="AP676" s="254"/>
      <c r="AQ676" s="253"/>
      <c r="AR676" s="254"/>
      <c r="AS676" s="253"/>
      <c r="AT676" s="254"/>
      <c r="AU676" s="253"/>
      <c r="AV676" s="163">
        <f t="shared" si="1003"/>
        <v>0</v>
      </c>
      <c r="AW676" s="168">
        <f t="shared" si="1004"/>
        <v>0</v>
      </c>
      <c r="AY676" s="163">
        <f t="shared" si="1005"/>
        <v>0</v>
      </c>
      <c r="AZ676" s="163">
        <f t="shared" si="1006"/>
        <v>0</v>
      </c>
      <c r="BA676" s="163">
        <f t="shared" si="1007"/>
        <v>0</v>
      </c>
      <c r="BB676" s="163">
        <f t="shared" si="1008"/>
        <v>0</v>
      </c>
      <c r="BC676" s="163">
        <f t="shared" si="1009"/>
        <v>0</v>
      </c>
      <c r="BD676" s="163">
        <f t="shared" si="1010"/>
        <v>0</v>
      </c>
    </row>
    <row r="677" spans="2:56" x14ac:dyDescent="0.3">
      <c r="B677" s="169" t="s">
        <v>95</v>
      </c>
      <c r="C677" s="248"/>
      <c r="D677" s="249"/>
      <c r="E677" s="172">
        <f t="shared" si="996"/>
        <v>0</v>
      </c>
      <c r="F677" s="248"/>
      <c r="G677" s="249"/>
      <c r="H677" s="172">
        <f t="shared" si="997"/>
        <v>0</v>
      </c>
      <c r="I677" s="248"/>
      <c r="J677" s="250"/>
      <c r="K677" s="174">
        <f t="shared" si="998"/>
        <v>0</v>
      </c>
      <c r="L677" s="248"/>
      <c r="M677" s="250"/>
      <c r="N677" s="251"/>
      <c r="O677" s="248"/>
      <c r="P677" s="251"/>
      <c r="Q677" s="166">
        <f t="shared" si="999"/>
        <v>0</v>
      </c>
      <c r="R677" s="251"/>
      <c r="S677" s="251"/>
      <c r="T677" s="167">
        <f t="shared" si="1011"/>
        <v>0</v>
      </c>
      <c r="U677" s="157"/>
      <c r="V677" s="248"/>
      <c r="W677" s="251"/>
      <c r="X677" s="166">
        <f t="shared" si="1000"/>
        <v>0</v>
      </c>
      <c r="Y677" s="251"/>
      <c r="Z677" s="251"/>
      <c r="AA677" s="167">
        <f t="shared" si="1012"/>
        <v>0</v>
      </c>
      <c r="AB677" s="157"/>
      <c r="AC677" s="248"/>
      <c r="AD677" s="251"/>
      <c r="AE677" s="166">
        <f t="shared" si="1001"/>
        <v>0</v>
      </c>
      <c r="AF677" s="251"/>
      <c r="AG677" s="251"/>
      <c r="AH677" s="167">
        <f t="shared" si="1013"/>
        <v>0</v>
      </c>
      <c r="AJ677" s="252"/>
      <c r="AK677" s="253"/>
      <c r="AL677" s="254"/>
      <c r="AM677" s="253"/>
      <c r="AN677" s="254"/>
      <c r="AO677" s="253"/>
      <c r="AP677" s="254"/>
      <c r="AQ677" s="253"/>
      <c r="AR677" s="254"/>
      <c r="AS677" s="253"/>
      <c r="AT677" s="254"/>
      <c r="AU677" s="253"/>
      <c r="AV677" s="163">
        <f t="shared" si="1003"/>
        <v>0</v>
      </c>
      <c r="AW677" s="168">
        <f t="shared" si="1004"/>
        <v>0</v>
      </c>
      <c r="AY677" s="163">
        <f t="shared" si="1005"/>
        <v>0</v>
      </c>
      <c r="AZ677" s="163">
        <f t="shared" si="1006"/>
        <v>0</v>
      </c>
      <c r="BA677" s="163">
        <f t="shared" si="1007"/>
        <v>0</v>
      </c>
      <c r="BB677" s="163">
        <f t="shared" si="1008"/>
        <v>0</v>
      </c>
      <c r="BC677" s="163">
        <f t="shared" si="1009"/>
        <v>0</v>
      </c>
      <c r="BD677" s="163">
        <f t="shared" si="1010"/>
        <v>0</v>
      </c>
    </row>
    <row r="678" spans="2:56" x14ac:dyDescent="0.3">
      <c r="B678" s="179" t="s">
        <v>96</v>
      </c>
      <c r="C678" s="83">
        <f>SUM(C679:C682)</f>
        <v>0</v>
      </c>
      <c r="D678" s="84">
        <f>SUM(D679:D682)</f>
        <v>0</v>
      </c>
      <c r="E678" s="85">
        <f t="shared" si="996"/>
        <v>0</v>
      </c>
      <c r="F678" s="83">
        <f>SUM(F679:F682)</f>
        <v>0</v>
      </c>
      <c r="G678" s="84">
        <f>SUM(G679:G682)</f>
        <v>0</v>
      </c>
      <c r="H678" s="85">
        <f t="shared" si="997"/>
        <v>0</v>
      </c>
      <c r="I678" s="83">
        <f>SUM(I679:I682)</f>
        <v>0</v>
      </c>
      <c r="J678" s="86">
        <f>SUM(J679:J682)</f>
        <v>0</v>
      </c>
      <c r="K678" s="87">
        <f t="shared" si="998"/>
        <v>0</v>
      </c>
      <c r="L678" s="83">
        <f>SUM(L679:L682)</f>
        <v>0</v>
      </c>
      <c r="M678" s="86">
        <f>SUM(M679:M682)</f>
        <v>0</v>
      </c>
      <c r="N678" s="88">
        <f>SUM(N679:N682)</f>
        <v>0</v>
      </c>
      <c r="O678" s="83">
        <f>SUM(O679:O682)</f>
        <v>0</v>
      </c>
      <c r="P678" s="88">
        <f>SUM(P679:P682)</f>
        <v>0</v>
      </c>
      <c r="Q678" s="177">
        <f t="shared" si="999"/>
        <v>0</v>
      </c>
      <c r="R678" s="88">
        <f>SUM(R679:R682)</f>
        <v>0</v>
      </c>
      <c r="S678" s="88">
        <f>SUM(S679:S682)</f>
        <v>0</v>
      </c>
      <c r="T678" s="178">
        <f t="shared" si="1011"/>
        <v>0</v>
      </c>
      <c r="U678" s="157"/>
      <c r="V678" s="83">
        <f>SUM(V679:V682)</f>
        <v>0</v>
      </c>
      <c r="W678" s="88">
        <f>SUM(W679:W682)</f>
        <v>0</v>
      </c>
      <c r="X678" s="177">
        <f t="shared" si="1000"/>
        <v>0</v>
      </c>
      <c r="Y678" s="88">
        <f>SUM(Y679:Y682)</f>
        <v>0</v>
      </c>
      <c r="Z678" s="88">
        <f>SUM(Z679:Z682)</f>
        <v>0</v>
      </c>
      <c r="AA678" s="178">
        <f t="shared" si="1012"/>
        <v>0</v>
      </c>
      <c r="AB678" s="157"/>
      <c r="AC678" s="83">
        <f>SUM(AC679:AC682)</f>
        <v>0</v>
      </c>
      <c r="AD678" s="88">
        <f>SUM(AD679:AD682)</f>
        <v>0</v>
      </c>
      <c r="AE678" s="177">
        <f t="shared" si="1001"/>
        <v>0</v>
      </c>
      <c r="AF678" s="88">
        <f>SUM(AF679:AF682)</f>
        <v>0</v>
      </c>
      <c r="AG678" s="88">
        <f>SUM(AG679:AG682)</f>
        <v>0</v>
      </c>
      <c r="AH678" s="178">
        <f t="shared" si="1013"/>
        <v>0</v>
      </c>
      <c r="AJ678" s="84">
        <f t="shared" ref="AJ678:AU678" si="1027">SUM(AJ679:AJ682)</f>
        <v>0</v>
      </c>
      <c r="AK678" s="86">
        <f t="shared" si="1027"/>
        <v>0</v>
      </c>
      <c r="AL678" s="88">
        <f t="shared" si="1027"/>
        <v>0</v>
      </c>
      <c r="AM678" s="86">
        <f t="shared" si="1027"/>
        <v>0</v>
      </c>
      <c r="AN678" s="88">
        <f t="shared" si="1027"/>
        <v>0</v>
      </c>
      <c r="AO678" s="86">
        <f t="shared" si="1027"/>
        <v>0</v>
      </c>
      <c r="AP678" s="88">
        <f t="shared" si="1027"/>
        <v>0</v>
      </c>
      <c r="AQ678" s="86">
        <f t="shared" si="1027"/>
        <v>0</v>
      </c>
      <c r="AR678" s="88">
        <f t="shared" si="1027"/>
        <v>0</v>
      </c>
      <c r="AS678" s="86">
        <f t="shared" si="1027"/>
        <v>0</v>
      </c>
      <c r="AT678" s="88">
        <f t="shared" si="1027"/>
        <v>0</v>
      </c>
      <c r="AU678" s="86">
        <f t="shared" si="1027"/>
        <v>0</v>
      </c>
      <c r="AV678" s="86">
        <f t="shared" si="1003"/>
        <v>0</v>
      </c>
      <c r="AW678" s="93">
        <f t="shared" si="1004"/>
        <v>0</v>
      </c>
      <c r="AY678" s="86">
        <f t="shared" si="1005"/>
        <v>0</v>
      </c>
      <c r="AZ678" s="86">
        <f t="shared" si="1006"/>
        <v>0</v>
      </c>
      <c r="BA678" s="86">
        <f t="shared" si="1007"/>
        <v>0</v>
      </c>
      <c r="BB678" s="86">
        <f t="shared" si="1008"/>
        <v>0</v>
      </c>
      <c r="BC678" s="86">
        <f t="shared" si="1009"/>
        <v>0</v>
      </c>
      <c r="BD678" s="86">
        <f t="shared" si="1010"/>
        <v>0</v>
      </c>
    </row>
    <row r="679" spans="2:56" x14ac:dyDescent="0.3">
      <c r="B679" s="169" t="s">
        <v>97</v>
      </c>
      <c r="C679" s="248"/>
      <c r="D679" s="249"/>
      <c r="E679" s="172">
        <f t="shared" si="996"/>
        <v>0</v>
      </c>
      <c r="F679" s="248"/>
      <c r="G679" s="249"/>
      <c r="H679" s="172">
        <f t="shared" si="997"/>
        <v>0</v>
      </c>
      <c r="I679" s="248"/>
      <c r="J679" s="250"/>
      <c r="K679" s="174">
        <f t="shared" si="998"/>
        <v>0</v>
      </c>
      <c r="L679" s="248"/>
      <c r="M679" s="250"/>
      <c r="N679" s="251"/>
      <c r="O679" s="248"/>
      <c r="P679" s="251"/>
      <c r="Q679" s="166">
        <f t="shared" si="999"/>
        <v>0</v>
      </c>
      <c r="R679" s="251"/>
      <c r="S679" s="251"/>
      <c r="T679" s="167">
        <f t="shared" si="1011"/>
        <v>0</v>
      </c>
      <c r="U679" s="157"/>
      <c r="V679" s="248"/>
      <c r="W679" s="251"/>
      <c r="X679" s="166">
        <f t="shared" si="1000"/>
        <v>0</v>
      </c>
      <c r="Y679" s="251"/>
      <c r="Z679" s="251"/>
      <c r="AA679" s="167">
        <f t="shared" si="1012"/>
        <v>0</v>
      </c>
      <c r="AB679" s="157"/>
      <c r="AC679" s="248"/>
      <c r="AD679" s="251"/>
      <c r="AE679" s="166">
        <f t="shared" si="1001"/>
        <v>0</v>
      </c>
      <c r="AF679" s="251"/>
      <c r="AG679" s="251"/>
      <c r="AH679" s="167">
        <f t="shared" si="1013"/>
        <v>0</v>
      </c>
      <c r="AJ679" s="252"/>
      <c r="AK679" s="253"/>
      <c r="AL679" s="254"/>
      <c r="AM679" s="253"/>
      <c r="AN679" s="254"/>
      <c r="AO679" s="253"/>
      <c r="AP679" s="254"/>
      <c r="AQ679" s="253"/>
      <c r="AR679" s="254"/>
      <c r="AS679" s="253"/>
      <c r="AT679" s="254"/>
      <c r="AU679" s="253"/>
      <c r="AV679" s="163">
        <f t="shared" si="1003"/>
        <v>0</v>
      </c>
      <c r="AW679" s="168">
        <f t="shared" si="1004"/>
        <v>0</v>
      </c>
      <c r="AY679" s="163">
        <f t="shared" si="1005"/>
        <v>0</v>
      </c>
      <c r="AZ679" s="163">
        <f t="shared" si="1006"/>
        <v>0</v>
      </c>
      <c r="BA679" s="163">
        <f t="shared" si="1007"/>
        <v>0</v>
      </c>
      <c r="BB679" s="163">
        <f t="shared" si="1008"/>
        <v>0</v>
      </c>
      <c r="BC679" s="163">
        <f t="shared" si="1009"/>
        <v>0</v>
      </c>
      <c r="BD679" s="163">
        <f t="shared" si="1010"/>
        <v>0</v>
      </c>
    </row>
    <row r="680" spans="2:56" x14ac:dyDescent="0.3">
      <c r="B680" s="169" t="s">
        <v>98</v>
      </c>
      <c r="C680" s="248"/>
      <c r="D680" s="249"/>
      <c r="E680" s="172">
        <f t="shared" si="996"/>
        <v>0</v>
      </c>
      <c r="F680" s="248"/>
      <c r="G680" s="249"/>
      <c r="H680" s="172">
        <f t="shared" si="997"/>
        <v>0</v>
      </c>
      <c r="I680" s="248"/>
      <c r="J680" s="250"/>
      <c r="K680" s="174">
        <f t="shared" si="998"/>
        <v>0</v>
      </c>
      <c r="L680" s="248"/>
      <c r="M680" s="250"/>
      <c r="N680" s="251"/>
      <c r="O680" s="248"/>
      <c r="P680" s="251"/>
      <c r="Q680" s="166">
        <f t="shared" si="999"/>
        <v>0</v>
      </c>
      <c r="R680" s="251"/>
      <c r="S680" s="251"/>
      <c r="T680" s="167">
        <f t="shared" si="1011"/>
        <v>0</v>
      </c>
      <c r="U680" s="157"/>
      <c r="V680" s="248"/>
      <c r="W680" s="251"/>
      <c r="X680" s="166">
        <f t="shared" si="1000"/>
        <v>0</v>
      </c>
      <c r="Y680" s="251"/>
      <c r="Z680" s="251"/>
      <c r="AA680" s="167">
        <f t="shared" si="1012"/>
        <v>0</v>
      </c>
      <c r="AB680" s="157"/>
      <c r="AC680" s="248"/>
      <c r="AD680" s="251"/>
      <c r="AE680" s="166">
        <f t="shared" si="1001"/>
        <v>0</v>
      </c>
      <c r="AF680" s="251"/>
      <c r="AG680" s="251"/>
      <c r="AH680" s="167">
        <f t="shared" si="1013"/>
        <v>0</v>
      </c>
      <c r="AJ680" s="252"/>
      <c r="AK680" s="253"/>
      <c r="AL680" s="254"/>
      <c r="AM680" s="253"/>
      <c r="AN680" s="254"/>
      <c r="AO680" s="253"/>
      <c r="AP680" s="254"/>
      <c r="AQ680" s="253"/>
      <c r="AR680" s="254"/>
      <c r="AS680" s="253"/>
      <c r="AT680" s="254"/>
      <c r="AU680" s="253"/>
      <c r="AV680" s="163">
        <f t="shared" si="1003"/>
        <v>0</v>
      </c>
      <c r="AW680" s="168">
        <f t="shared" si="1004"/>
        <v>0</v>
      </c>
      <c r="AY680" s="163">
        <f t="shared" si="1005"/>
        <v>0</v>
      </c>
      <c r="AZ680" s="163">
        <f t="shared" si="1006"/>
        <v>0</v>
      </c>
      <c r="BA680" s="163">
        <f t="shared" si="1007"/>
        <v>0</v>
      </c>
      <c r="BB680" s="163">
        <f t="shared" si="1008"/>
        <v>0</v>
      </c>
      <c r="BC680" s="163">
        <f t="shared" si="1009"/>
        <v>0</v>
      </c>
      <c r="BD680" s="163">
        <f t="shared" si="1010"/>
        <v>0</v>
      </c>
    </row>
    <row r="681" spans="2:56" x14ac:dyDescent="0.3">
      <c r="B681" s="169" t="s">
        <v>99</v>
      </c>
      <c r="C681" s="248"/>
      <c r="D681" s="249"/>
      <c r="E681" s="172">
        <f t="shared" si="996"/>
        <v>0</v>
      </c>
      <c r="F681" s="248"/>
      <c r="G681" s="249"/>
      <c r="H681" s="172">
        <f t="shared" si="997"/>
        <v>0</v>
      </c>
      <c r="I681" s="248"/>
      <c r="J681" s="250"/>
      <c r="K681" s="174">
        <f t="shared" si="998"/>
        <v>0</v>
      </c>
      <c r="L681" s="248"/>
      <c r="M681" s="250"/>
      <c r="N681" s="251"/>
      <c r="O681" s="248"/>
      <c r="P681" s="251"/>
      <c r="Q681" s="166">
        <f t="shared" si="999"/>
        <v>0</v>
      </c>
      <c r="R681" s="251"/>
      <c r="S681" s="251"/>
      <c r="T681" s="167">
        <f t="shared" si="1011"/>
        <v>0</v>
      </c>
      <c r="U681" s="157"/>
      <c r="V681" s="248"/>
      <c r="W681" s="251"/>
      <c r="X681" s="166">
        <f t="shared" si="1000"/>
        <v>0</v>
      </c>
      <c r="Y681" s="251"/>
      <c r="Z681" s="251"/>
      <c r="AA681" s="167">
        <f t="shared" si="1012"/>
        <v>0</v>
      </c>
      <c r="AB681" s="157"/>
      <c r="AC681" s="248"/>
      <c r="AD681" s="251"/>
      <c r="AE681" s="166">
        <f t="shared" si="1001"/>
        <v>0</v>
      </c>
      <c r="AF681" s="251"/>
      <c r="AG681" s="251"/>
      <c r="AH681" s="167">
        <f t="shared" si="1013"/>
        <v>0</v>
      </c>
      <c r="AJ681" s="252"/>
      <c r="AK681" s="253"/>
      <c r="AL681" s="254"/>
      <c r="AM681" s="253"/>
      <c r="AN681" s="254"/>
      <c r="AO681" s="253"/>
      <c r="AP681" s="254"/>
      <c r="AQ681" s="253"/>
      <c r="AR681" s="254"/>
      <c r="AS681" s="253"/>
      <c r="AT681" s="254"/>
      <c r="AU681" s="253"/>
      <c r="AV681" s="163">
        <f t="shared" si="1003"/>
        <v>0</v>
      </c>
      <c r="AW681" s="168">
        <f t="shared" si="1004"/>
        <v>0</v>
      </c>
      <c r="AY681" s="163">
        <f t="shared" si="1005"/>
        <v>0</v>
      </c>
      <c r="AZ681" s="163">
        <f t="shared" si="1006"/>
        <v>0</v>
      </c>
      <c r="BA681" s="163">
        <f t="shared" si="1007"/>
        <v>0</v>
      </c>
      <c r="BB681" s="163">
        <f t="shared" si="1008"/>
        <v>0</v>
      </c>
      <c r="BC681" s="163">
        <f t="shared" si="1009"/>
        <v>0</v>
      </c>
      <c r="BD681" s="163">
        <f t="shared" si="1010"/>
        <v>0</v>
      </c>
    </row>
    <row r="682" spans="2:56" x14ac:dyDescent="0.3">
      <c r="B682" s="169" t="s">
        <v>100</v>
      </c>
      <c r="C682" s="248"/>
      <c r="D682" s="249"/>
      <c r="E682" s="172">
        <f t="shared" si="996"/>
        <v>0</v>
      </c>
      <c r="F682" s="248"/>
      <c r="G682" s="249"/>
      <c r="H682" s="172">
        <f t="shared" si="997"/>
        <v>0</v>
      </c>
      <c r="I682" s="248"/>
      <c r="J682" s="250"/>
      <c r="K682" s="174">
        <f t="shared" si="998"/>
        <v>0</v>
      </c>
      <c r="L682" s="248"/>
      <c r="M682" s="250"/>
      <c r="N682" s="251"/>
      <c r="O682" s="248"/>
      <c r="P682" s="251"/>
      <c r="Q682" s="166">
        <f t="shared" si="999"/>
        <v>0</v>
      </c>
      <c r="R682" s="251"/>
      <c r="S682" s="251"/>
      <c r="T682" s="167">
        <f t="shared" si="1011"/>
        <v>0</v>
      </c>
      <c r="U682" s="157"/>
      <c r="V682" s="248"/>
      <c r="W682" s="251"/>
      <c r="X682" s="166">
        <f t="shared" si="1000"/>
        <v>0</v>
      </c>
      <c r="Y682" s="251"/>
      <c r="Z682" s="251"/>
      <c r="AA682" s="167">
        <f t="shared" si="1012"/>
        <v>0</v>
      </c>
      <c r="AB682" s="157"/>
      <c r="AC682" s="248"/>
      <c r="AD682" s="251"/>
      <c r="AE682" s="166">
        <f t="shared" si="1001"/>
        <v>0</v>
      </c>
      <c r="AF682" s="251"/>
      <c r="AG682" s="251"/>
      <c r="AH682" s="167">
        <f t="shared" si="1013"/>
        <v>0</v>
      </c>
      <c r="AJ682" s="252"/>
      <c r="AK682" s="253"/>
      <c r="AL682" s="254"/>
      <c r="AM682" s="253"/>
      <c r="AN682" s="254"/>
      <c r="AO682" s="253"/>
      <c r="AP682" s="254"/>
      <c r="AQ682" s="253"/>
      <c r="AR682" s="254"/>
      <c r="AS682" s="253"/>
      <c r="AT682" s="254"/>
      <c r="AU682" s="253"/>
      <c r="AV682" s="163">
        <f t="shared" si="1003"/>
        <v>0</v>
      </c>
      <c r="AW682" s="168">
        <f t="shared" si="1004"/>
        <v>0</v>
      </c>
      <c r="AY682" s="163">
        <f t="shared" si="1005"/>
        <v>0</v>
      </c>
      <c r="AZ682" s="163">
        <f t="shared" si="1006"/>
        <v>0</v>
      </c>
      <c r="BA682" s="163">
        <f t="shared" si="1007"/>
        <v>0</v>
      </c>
      <c r="BB682" s="163">
        <f t="shared" si="1008"/>
        <v>0</v>
      </c>
      <c r="BC682" s="163">
        <f t="shared" si="1009"/>
        <v>0</v>
      </c>
      <c r="BD682" s="163">
        <f t="shared" si="1010"/>
        <v>0</v>
      </c>
    </row>
    <row r="683" spans="2:56" x14ac:dyDescent="0.3">
      <c r="B683" s="179" t="s">
        <v>101</v>
      </c>
      <c r="C683" s="83">
        <f>SUM(C684:C685)</f>
        <v>0</v>
      </c>
      <c r="D683" s="84">
        <f>SUM(D684:D685)</f>
        <v>0</v>
      </c>
      <c r="E683" s="85">
        <f t="shared" si="996"/>
        <v>0</v>
      </c>
      <c r="F683" s="83">
        <f>SUM(F684:F685)</f>
        <v>0</v>
      </c>
      <c r="G683" s="84">
        <f>SUM(G684:G685)</f>
        <v>0</v>
      </c>
      <c r="H683" s="85">
        <f t="shared" si="997"/>
        <v>0</v>
      </c>
      <c r="I683" s="83">
        <f>SUM(I684:I685)</f>
        <v>0</v>
      </c>
      <c r="J683" s="86">
        <f>SUM(J684:J685)</f>
        <v>0</v>
      </c>
      <c r="K683" s="87">
        <f t="shared" si="998"/>
        <v>0</v>
      </c>
      <c r="L683" s="83">
        <f>SUM(L684:L685)</f>
        <v>0</v>
      </c>
      <c r="M683" s="86">
        <f>SUM(M684:M685)</f>
        <v>0</v>
      </c>
      <c r="N683" s="88">
        <f>SUM(N684:N685)</f>
        <v>0</v>
      </c>
      <c r="O683" s="83">
        <f>SUM(O684:O685)</f>
        <v>0</v>
      </c>
      <c r="P683" s="88">
        <f>SUM(P684:P685)</f>
        <v>0</v>
      </c>
      <c r="Q683" s="177">
        <f t="shared" si="999"/>
        <v>0</v>
      </c>
      <c r="R683" s="88">
        <f>SUM(R684:R685)</f>
        <v>0</v>
      </c>
      <c r="S683" s="88">
        <f>SUM(S684:S685)</f>
        <v>0</v>
      </c>
      <c r="T683" s="178">
        <f t="shared" si="1011"/>
        <v>0</v>
      </c>
      <c r="U683" s="157"/>
      <c r="V683" s="83">
        <f>SUM(V684:V685)</f>
        <v>0</v>
      </c>
      <c r="W683" s="88">
        <f>SUM(W684:W685)</f>
        <v>0</v>
      </c>
      <c r="X683" s="177">
        <f t="shared" si="1000"/>
        <v>0</v>
      </c>
      <c r="Y683" s="88">
        <f>SUM(Y684:Y685)</f>
        <v>0</v>
      </c>
      <c r="Z683" s="88">
        <f>SUM(Z684:Z685)</f>
        <v>0</v>
      </c>
      <c r="AA683" s="178">
        <f t="shared" si="1012"/>
        <v>0</v>
      </c>
      <c r="AB683" s="157"/>
      <c r="AC683" s="83">
        <f>SUM(AC684:AC685)</f>
        <v>0</v>
      </c>
      <c r="AD683" s="88">
        <f>SUM(AD684:AD685)</f>
        <v>0</v>
      </c>
      <c r="AE683" s="177">
        <f t="shared" si="1001"/>
        <v>0</v>
      </c>
      <c r="AF683" s="88">
        <f>SUM(AF684:AF685)</f>
        <v>0</v>
      </c>
      <c r="AG683" s="88">
        <f>SUM(AG684:AG685)</f>
        <v>0</v>
      </c>
      <c r="AH683" s="178">
        <f t="shared" si="1013"/>
        <v>0</v>
      </c>
      <c r="AJ683" s="84">
        <f t="shared" ref="AJ683:AU683" si="1028">SUM(AJ684:AJ685)</f>
        <v>0</v>
      </c>
      <c r="AK683" s="86">
        <f t="shared" si="1028"/>
        <v>0</v>
      </c>
      <c r="AL683" s="88">
        <f t="shared" si="1028"/>
        <v>0</v>
      </c>
      <c r="AM683" s="86">
        <f t="shared" si="1028"/>
        <v>0</v>
      </c>
      <c r="AN683" s="88">
        <f t="shared" si="1028"/>
        <v>0</v>
      </c>
      <c r="AO683" s="86">
        <f t="shared" si="1028"/>
        <v>0</v>
      </c>
      <c r="AP683" s="88">
        <f t="shared" si="1028"/>
        <v>0</v>
      </c>
      <c r="AQ683" s="86">
        <f t="shared" si="1028"/>
        <v>0</v>
      </c>
      <c r="AR683" s="88">
        <f t="shared" si="1028"/>
        <v>0</v>
      </c>
      <c r="AS683" s="86">
        <f t="shared" si="1028"/>
        <v>0</v>
      </c>
      <c r="AT683" s="88">
        <f t="shared" si="1028"/>
        <v>0</v>
      </c>
      <c r="AU683" s="86">
        <f t="shared" si="1028"/>
        <v>0</v>
      </c>
      <c r="AV683" s="86">
        <f t="shared" si="1003"/>
        <v>0</v>
      </c>
      <c r="AW683" s="93">
        <f t="shared" si="1004"/>
        <v>0</v>
      </c>
      <c r="AY683" s="86">
        <f t="shared" si="1005"/>
        <v>0</v>
      </c>
      <c r="AZ683" s="86">
        <f t="shared" si="1006"/>
        <v>0</v>
      </c>
      <c r="BA683" s="86">
        <f t="shared" si="1007"/>
        <v>0</v>
      </c>
      <c r="BB683" s="86">
        <f t="shared" si="1008"/>
        <v>0</v>
      </c>
      <c r="BC683" s="86">
        <f t="shared" si="1009"/>
        <v>0</v>
      </c>
      <c r="BD683" s="86">
        <f t="shared" si="1010"/>
        <v>0</v>
      </c>
    </row>
    <row r="684" spans="2:56" x14ac:dyDescent="0.3">
      <c r="B684" s="169" t="s">
        <v>102</v>
      </c>
      <c r="C684" s="248"/>
      <c r="D684" s="249"/>
      <c r="E684" s="172">
        <f t="shared" si="996"/>
        <v>0</v>
      </c>
      <c r="F684" s="248"/>
      <c r="G684" s="249"/>
      <c r="H684" s="172">
        <f t="shared" si="997"/>
        <v>0</v>
      </c>
      <c r="I684" s="248"/>
      <c r="J684" s="250"/>
      <c r="K684" s="174">
        <f t="shared" si="998"/>
        <v>0</v>
      </c>
      <c r="L684" s="248"/>
      <c r="M684" s="250"/>
      <c r="N684" s="251"/>
      <c r="O684" s="248"/>
      <c r="P684" s="251"/>
      <c r="Q684" s="166">
        <f t="shared" si="999"/>
        <v>0</v>
      </c>
      <c r="R684" s="251"/>
      <c r="S684" s="251"/>
      <c r="T684" s="167">
        <f t="shared" si="1011"/>
        <v>0</v>
      </c>
      <c r="U684" s="157"/>
      <c r="V684" s="248"/>
      <c r="W684" s="251"/>
      <c r="X684" s="166">
        <f t="shared" si="1000"/>
        <v>0</v>
      </c>
      <c r="Y684" s="251"/>
      <c r="Z684" s="251"/>
      <c r="AA684" s="167">
        <f t="shared" si="1012"/>
        <v>0</v>
      </c>
      <c r="AB684" s="157"/>
      <c r="AC684" s="248"/>
      <c r="AD684" s="251"/>
      <c r="AE684" s="166">
        <f t="shared" si="1001"/>
        <v>0</v>
      </c>
      <c r="AF684" s="251"/>
      <c r="AG684" s="251"/>
      <c r="AH684" s="167">
        <f t="shared" si="1013"/>
        <v>0</v>
      </c>
      <c r="AJ684" s="252"/>
      <c r="AK684" s="253"/>
      <c r="AL684" s="254"/>
      <c r="AM684" s="253"/>
      <c r="AN684" s="254"/>
      <c r="AO684" s="253"/>
      <c r="AP684" s="254"/>
      <c r="AQ684" s="253"/>
      <c r="AR684" s="254"/>
      <c r="AS684" s="253"/>
      <c r="AT684" s="254"/>
      <c r="AU684" s="253"/>
      <c r="AV684" s="163">
        <f t="shared" si="1003"/>
        <v>0</v>
      </c>
      <c r="AW684" s="168">
        <f t="shared" si="1004"/>
        <v>0</v>
      </c>
      <c r="AY684" s="163">
        <f t="shared" si="1005"/>
        <v>0</v>
      </c>
      <c r="AZ684" s="163">
        <f t="shared" si="1006"/>
        <v>0</v>
      </c>
      <c r="BA684" s="163">
        <f t="shared" si="1007"/>
        <v>0</v>
      </c>
      <c r="BB684" s="163">
        <f t="shared" si="1008"/>
        <v>0</v>
      </c>
      <c r="BC684" s="163">
        <f t="shared" si="1009"/>
        <v>0</v>
      </c>
      <c r="BD684" s="163">
        <f t="shared" si="1010"/>
        <v>0</v>
      </c>
    </row>
    <row r="685" spans="2:56" x14ac:dyDescent="0.3">
      <c r="B685" s="169" t="s">
        <v>103</v>
      </c>
      <c r="C685" s="248"/>
      <c r="D685" s="249"/>
      <c r="E685" s="172">
        <f t="shared" si="996"/>
        <v>0</v>
      </c>
      <c r="F685" s="248"/>
      <c r="G685" s="249"/>
      <c r="H685" s="172">
        <f t="shared" si="997"/>
        <v>0</v>
      </c>
      <c r="I685" s="248"/>
      <c r="J685" s="250"/>
      <c r="K685" s="174">
        <f t="shared" si="998"/>
        <v>0</v>
      </c>
      <c r="L685" s="248"/>
      <c r="M685" s="250"/>
      <c r="N685" s="251"/>
      <c r="O685" s="248"/>
      <c r="P685" s="251"/>
      <c r="Q685" s="166">
        <f t="shared" si="999"/>
        <v>0</v>
      </c>
      <c r="R685" s="251"/>
      <c r="S685" s="251"/>
      <c r="T685" s="167">
        <f t="shared" si="1011"/>
        <v>0</v>
      </c>
      <c r="U685" s="157"/>
      <c r="V685" s="248"/>
      <c r="W685" s="251"/>
      <c r="X685" s="166">
        <f t="shared" si="1000"/>
        <v>0</v>
      </c>
      <c r="Y685" s="251"/>
      <c r="Z685" s="251"/>
      <c r="AA685" s="167">
        <f t="shared" si="1012"/>
        <v>0</v>
      </c>
      <c r="AB685" s="157"/>
      <c r="AC685" s="248"/>
      <c r="AD685" s="251"/>
      <c r="AE685" s="166">
        <f t="shared" si="1001"/>
        <v>0</v>
      </c>
      <c r="AF685" s="251"/>
      <c r="AG685" s="251"/>
      <c r="AH685" s="167">
        <f t="shared" si="1013"/>
        <v>0</v>
      </c>
      <c r="AJ685" s="252"/>
      <c r="AK685" s="253"/>
      <c r="AL685" s="254"/>
      <c r="AM685" s="253"/>
      <c r="AN685" s="254"/>
      <c r="AO685" s="253"/>
      <c r="AP685" s="254"/>
      <c r="AQ685" s="253"/>
      <c r="AR685" s="254"/>
      <c r="AS685" s="253"/>
      <c r="AT685" s="254"/>
      <c r="AU685" s="253"/>
      <c r="AV685" s="163">
        <f t="shared" si="1003"/>
        <v>0</v>
      </c>
      <c r="AW685" s="168">
        <f t="shared" si="1004"/>
        <v>0</v>
      </c>
      <c r="AY685" s="163">
        <f t="shared" si="1005"/>
        <v>0</v>
      </c>
      <c r="AZ685" s="163">
        <f t="shared" si="1006"/>
        <v>0</v>
      </c>
      <c r="BA685" s="163">
        <f t="shared" si="1007"/>
        <v>0</v>
      </c>
      <c r="BB685" s="163">
        <f t="shared" si="1008"/>
        <v>0</v>
      </c>
      <c r="BC685" s="163">
        <f t="shared" si="1009"/>
        <v>0</v>
      </c>
      <c r="BD685" s="163">
        <f t="shared" si="1010"/>
        <v>0</v>
      </c>
    </row>
    <row r="686" spans="2:56" x14ac:dyDescent="0.3">
      <c r="B686" s="179" t="s">
        <v>104</v>
      </c>
      <c r="C686" s="83">
        <f>SUM(C687)</f>
        <v>0</v>
      </c>
      <c r="D686" s="84">
        <f>SUM(D687)</f>
        <v>0</v>
      </c>
      <c r="E686" s="85">
        <f t="shared" si="996"/>
        <v>0</v>
      </c>
      <c r="F686" s="83">
        <f>SUM(F687)</f>
        <v>0</v>
      </c>
      <c r="G686" s="84">
        <f>SUM(G687)</f>
        <v>0</v>
      </c>
      <c r="H686" s="85">
        <f t="shared" si="997"/>
        <v>0</v>
      </c>
      <c r="I686" s="83">
        <f>SUM(I687)</f>
        <v>0</v>
      </c>
      <c r="J686" s="86">
        <f>SUM(J687)</f>
        <v>0</v>
      </c>
      <c r="K686" s="87">
        <f t="shared" si="998"/>
        <v>0</v>
      </c>
      <c r="L686" s="83">
        <f>SUM(L687)</f>
        <v>0</v>
      </c>
      <c r="M686" s="86">
        <f>SUM(M687)</f>
        <v>0</v>
      </c>
      <c r="N686" s="88">
        <f>SUM(N687)</f>
        <v>0</v>
      </c>
      <c r="O686" s="83">
        <f>SUM(O687)</f>
        <v>0</v>
      </c>
      <c r="P686" s="88">
        <f>SUM(P687)</f>
        <v>0</v>
      </c>
      <c r="Q686" s="177">
        <f t="shared" si="999"/>
        <v>0</v>
      </c>
      <c r="R686" s="88">
        <f>SUM(R687)</f>
        <v>0</v>
      </c>
      <c r="S686" s="88">
        <f>SUM(S687)</f>
        <v>0</v>
      </c>
      <c r="T686" s="178">
        <f t="shared" si="1011"/>
        <v>0</v>
      </c>
      <c r="U686" s="157"/>
      <c r="V686" s="83">
        <f>SUM(V687)</f>
        <v>0</v>
      </c>
      <c r="W686" s="88">
        <f>SUM(W687)</f>
        <v>0</v>
      </c>
      <c r="X686" s="177">
        <f t="shared" si="1000"/>
        <v>0</v>
      </c>
      <c r="Y686" s="88">
        <f>SUM(Y687)</f>
        <v>0</v>
      </c>
      <c r="Z686" s="88">
        <f>SUM(Z687)</f>
        <v>0</v>
      </c>
      <c r="AA686" s="178">
        <f t="shared" si="1012"/>
        <v>0</v>
      </c>
      <c r="AB686" s="157"/>
      <c r="AC686" s="83">
        <f>SUM(AC687)</f>
        <v>0</v>
      </c>
      <c r="AD686" s="88">
        <f>SUM(AD687)</f>
        <v>0</v>
      </c>
      <c r="AE686" s="177">
        <f t="shared" si="1001"/>
        <v>0</v>
      </c>
      <c r="AF686" s="88">
        <f>SUM(AF687)</f>
        <v>0</v>
      </c>
      <c r="AG686" s="88">
        <f>SUM(AG687)</f>
        <v>0</v>
      </c>
      <c r="AH686" s="178">
        <f t="shared" si="1013"/>
        <v>0</v>
      </c>
      <c r="AJ686" s="84">
        <f t="shared" ref="AJ686:AU686" si="1029">SUM(AJ687)</f>
        <v>0</v>
      </c>
      <c r="AK686" s="86">
        <f t="shared" si="1029"/>
        <v>0</v>
      </c>
      <c r="AL686" s="88">
        <f t="shared" si="1029"/>
        <v>0</v>
      </c>
      <c r="AM686" s="86">
        <f t="shared" si="1029"/>
        <v>0</v>
      </c>
      <c r="AN686" s="88">
        <f t="shared" si="1029"/>
        <v>0</v>
      </c>
      <c r="AO686" s="86">
        <f t="shared" si="1029"/>
        <v>0</v>
      </c>
      <c r="AP686" s="88">
        <f t="shared" si="1029"/>
        <v>0</v>
      </c>
      <c r="AQ686" s="86">
        <f t="shared" si="1029"/>
        <v>0</v>
      </c>
      <c r="AR686" s="88">
        <f t="shared" si="1029"/>
        <v>0</v>
      </c>
      <c r="AS686" s="86">
        <f t="shared" si="1029"/>
        <v>0</v>
      </c>
      <c r="AT686" s="88">
        <f t="shared" si="1029"/>
        <v>0</v>
      </c>
      <c r="AU686" s="86">
        <f t="shared" si="1029"/>
        <v>0</v>
      </c>
      <c r="AV686" s="86">
        <f t="shared" si="1003"/>
        <v>0</v>
      </c>
      <c r="AW686" s="93">
        <f t="shared" si="1004"/>
        <v>0</v>
      </c>
      <c r="AY686" s="86">
        <f t="shared" si="1005"/>
        <v>0</v>
      </c>
      <c r="AZ686" s="86">
        <f t="shared" si="1006"/>
        <v>0</v>
      </c>
      <c r="BA686" s="86">
        <f t="shared" si="1007"/>
        <v>0</v>
      </c>
      <c r="BB686" s="86">
        <f t="shared" si="1008"/>
        <v>0</v>
      </c>
      <c r="BC686" s="86">
        <f t="shared" si="1009"/>
        <v>0</v>
      </c>
      <c r="BD686" s="86">
        <f t="shared" si="1010"/>
        <v>0</v>
      </c>
    </row>
    <row r="687" spans="2:56" x14ac:dyDescent="0.3">
      <c r="B687" s="169" t="s">
        <v>105</v>
      </c>
      <c r="C687" s="248"/>
      <c r="D687" s="249"/>
      <c r="E687" s="172">
        <f t="shared" si="996"/>
        <v>0</v>
      </c>
      <c r="F687" s="248"/>
      <c r="G687" s="249"/>
      <c r="H687" s="172">
        <f t="shared" si="997"/>
        <v>0</v>
      </c>
      <c r="I687" s="248"/>
      <c r="J687" s="250"/>
      <c r="K687" s="174">
        <f t="shared" si="998"/>
        <v>0</v>
      </c>
      <c r="L687" s="248"/>
      <c r="M687" s="250"/>
      <c r="N687" s="251"/>
      <c r="O687" s="248"/>
      <c r="P687" s="251"/>
      <c r="Q687" s="166">
        <f t="shared" si="999"/>
        <v>0</v>
      </c>
      <c r="R687" s="251"/>
      <c r="S687" s="251"/>
      <c r="T687" s="167">
        <f t="shared" si="1011"/>
        <v>0</v>
      </c>
      <c r="U687" s="157"/>
      <c r="V687" s="248"/>
      <c r="W687" s="251"/>
      <c r="X687" s="166">
        <f t="shared" si="1000"/>
        <v>0</v>
      </c>
      <c r="Y687" s="251"/>
      <c r="Z687" s="251"/>
      <c r="AA687" s="167">
        <f t="shared" si="1012"/>
        <v>0</v>
      </c>
      <c r="AB687" s="157"/>
      <c r="AC687" s="248"/>
      <c r="AD687" s="251"/>
      <c r="AE687" s="166">
        <f t="shared" si="1001"/>
        <v>0</v>
      </c>
      <c r="AF687" s="251"/>
      <c r="AG687" s="251"/>
      <c r="AH687" s="167">
        <f t="shared" si="1013"/>
        <v>0</v>
      </c>
      <c r="AJ687" s="252"/>
      <c r="AK687" s="253"/>
      <c r="AL687" s="254"/>
      <c r="AM687" s="253"/>
      <c r="AN687" s="254"/>
      <c r="AO687" s="253"/>
      <c r="AP687" s="254"/>
      <c r="AQ687" s="253"/>
      <c r="AR687" s="254"/>
      <c r="AS687" s="253"/>
      <c r="AT687" s="254"/>
      <c r="AU687" s="253"/>
      <c r="AV687" s="163">
        <f t="shared" si="1003"/>
        <v>0</v>
      </c>
      <c r="AW687" s="168">
        <f t="shared" si="1004"/>
        <v>0</v>
      </c>
      <c r="AY687" s="163">
        <f t="shared" si="1005"/>
        <v>0</v>
      </c>
      <c r="AZ687" s="163">
        <f t="shared" si="1006"/>
        <v>0</v>
      </c>
      <c r="BA687" s="163">
        <f t="shared" si="1007"/>
        <v>0</v>
      </c>
      <c r="BB687" s="163">
        <f t="shared" si="1008"/>
        <v>0</v>
      </c>
      <c r="BC687" s="163">
        <f t="shared" si="1009"/>
        <v>0</v>
      </c>
      <c r="BD687" s="163">
        <f t="shared" si="1010"/>
        <v>0</v>
      </c>
    </row>
    <row r="688" spans="2:56" x14ac:dyDescent="0.3">
      <c r="B688" s="179" t="s">
        <v>106</v>
      </c>
      <c r="C688" s="83">
        <f>SUM(C689:C690)</f>
        <v>0</v>
      </c>
      <c r="D688" s="84">
        <f>SUM(D689:D690)</f>
        <v>0</v>
      </c>
      <c r="E688" s="85">
        <f t="shared" si="996"/>
        <v>0</v>
      </c>
      <c r="F688" s="83">
        <f>SUM(F689:F690)</f>
        <v>0</v>
      </c>
      <c r="G688" s="84">
        <f>SUM(G689:G690)</f>
        <v>0</v>
      </c>
      <c r="H688" s="85">
        <f t="shared" si="997"/>
        <v>0</v>
      </c>
      <c r="I688" s="83">
        <f>SUM(I689:I690)</f>
        <v>0</v>
      </c>
      <c r="J688" s="86">
        <f>SUM(J689:J690)</f>
        <v>0</v>
      </c>
      <c r="K688" s="87">
        <f t="shared" si="998"/>
        <v>0</v>
      </c>
      <c r="L688" s="83">
        <f>SUM(L689:L690)</f>
        <v>0</v>
      </c>
      <c r="M688" s="86">
        <f>SUM(M689:M690)</f>
        <v>0</v>
      </c>
      <c r="N688" s="88">
        <f>SUM(N689:N690)</f>
        <v>0</v>
      </c>
      <c r="O688" s="83">
        <f>SUM(O689:O690)</f>
        <v>0</v>
      </c>
      <c r="P688" s="88">
        <f>SUM(P689:P690)</f>
        <v>0</v>
      </c>
      <c r="Q688" s="177">
        <f t="shared" si="999"/>
        <v>0</v>
      </c>
      <c r="R688" s="88">
        <f>SUM(R689:R690)</f>
        <v>0</v>
      </c>
      <c r="S688" s="88">
        <f>SUM(S689:S690)</f>
        <v>0</v>
      </c>
      <c r="T688" s="178">
        <f t="shared" si="1011"/>
        <v>0</v>
      </c>
      <c r="U688" s="157"/>
      <c r="V688" s="83">
        <f>SUM(V689:V690)</f>
        <v>0</v>
      </c>
      <c r="W688" s="88">
        <f>SUM(W689:W690)</f>
        <v>0</v>
      </c>
      <c r="X688" s="177">
        <f t="shared" si="1000"/>
        <v>0</v>
      </c>
      <c r="Y688" s="88">
        <f>SUM(Y689:Y690)</f>
        <v>0</v>
      </c>
      <c r="Z688" s="88">
        <f>SUM(Z689:Z690)</f>
        <v>0</v>
      </c>
      <c r="AA688" s="178">
        <f t="shared" si="1012"/>
        <v>0</v>
      </c>
      <c r="AB688" s="157"/>
      <c r="AC688" s="83">
        <f>SUM(AC689:AC690)</f>
        <v>0</v>
      </c>
      <c r="AD688" s="88">
        <f>SUM(AD689:AD690)</f>
        <v>0</v>
      </c>
      <c r="AE688" s="177">
        <f t="shared" si="1001"/>
        <v>0</v>
      </c>
      <c r="AF688" s="88">
        <f>SUM(AF689:AF690)</f>
        <v>0</v>
      </c>
      <c r="AG688" s="88">
        <f>SUM(AG689:AG690)</f>
        <v>0</v>
      </c>
      <c r="AH688" s="178">
        <f t="shared" si="1013"/>
        <v>0</v>
      </c>
      <c r="AJ688" s="84">
        <f t="shared" ref="AJ688:AU688" si="1030">SUM(AJ689:AJ690)</f>
        <v>0</v>
      </c>
      <c r="AK688" s="86">
        <f t="shared" si="1030"/>
        <v>0</v>
      </c>
      <c r="AL688" s="88">
        <f t="shared" si="1030"/>
        <v>0</v>
      </c>
      <c r="AM688" s="86">
        <f t="shared" si="1030"/>
        <v>0</v>
      </c>
      <c r="AN688" s="88">
        <f t="shared" si="1030"/>
        <v>0</v>
      </c>
      <c r="AO688" s="86">
        <f t="shared" si="1030"/>
        <v>0</v>
      </c>
      <c r="AP688" s="88">
        <f t="shared" si="1030"/>
        <v>0</v>
      </c>
      <c r="AQ688" s="86">
        <f t="shared" si="1030"/>
        <v>0</v>
      </c>
      <c r="AR688" s="88">
        <f t="shared" si="1030"/>
        <v>0</v>
      </c>
      <c r="AS688" s="86">
        <f t="shared" si="1030"/>
        <v>0</v>
      </c>
      <c r="AT688" s="88">
        <f t="shared" si="1030"/>
        <v>0</v>
      </c>
      <c r="AU688" s="86">
        <f t="shared" si="1030"/>
        <v>0</v>
      </c>
      <c r="AV688" s="86">
        <f t="shared" si="1003"/>
        <v>0</v>
      </c>
      <c r="AW688" s="93">
        <f t="shared" si="1004"/>
        <v>0</v>
      </c>
      <c r="AY688" s="86">
        <f t="shared" si="1005"/>
        <v>0</v>
      </c>
      <c r="AZ688" s="86">
        <f t="shared" si="1006"/>
        <v>0</v>
      </c>
      <c r="BA688" s="86">
        <f t="shared" si="1007"/>
        <v>0</v>
      </c>
      <c r="BB688" s="86">
        <f t="shared" si="1008"/>
        <v>0</v>
      </c>
      <c r="BC688" s="86">
        <f t="shared" si="1009"/>
        <v>0</v>
      </c>
      <c r="BD688" s="86">
        <f t="shared" si="1010"/>
        <v>0</v>
      </c>
    </row>
    <row r="689" spans="2:56" x14ac:dyDescent="0.3">
      <c r="B689" s="169" t="s">
        <v>107</v>
      </c>
      <c r="C689" s="248"/>
      <c r="D689" s="249"/>
      <c r="E689" s="172">
        <f t="shared" si="996"/>
        <v>0</v>
      </c>
      <c r="F689" s="248"/>
      <c r="G689" s="249"/>
      <c r="H689" s="172">
        <f t="shared" si="997"/>
        <v>0</v>
      </c>
      <c r="I689" s="248"/>
      <c r="J689" s="250"/>
      <c r="K689" s="174">
        <f t="shared" si="998"/>
        <v>0</v>
      </c>
      <c r="L689" s="248"/>
      <c r="M689" s="250"/>
      <c r="N689" s="251"/>
      <c r="O689" s="248"/>
      <c r="P689" s="251"/>
      <c r="Q689" s="166">
        <f t="shared" si="999"/>
        <v>0</v>
      </c>
      <c r="R689" s="251"/>
      <c r="S689" s="251"/>
      <c r="T689" s="167">
        <f t="shared" si="1011"/>
        <v>0</v>
      </c>
      <c r="U689" s="157"/>
      <c r="V689" s="248"/>
      <c r="W689" s="251"/>
      <c r="X689" s="166">
        <f t="shared" si="1000"/>
        <v>0</v>
      </c>
      <c r="Y689" s="251"/>
      <c r="Z689" s="251"/>
      <c r="AA689" s="167">
        <f t="shared" si="1012"/>
        <v>0</v>
      </c>
      <c r="AB689" s="157"/>
      <c r="AC689" s="248"/>
      <c r="AD689" s="251"/>
      <c r="AE689" s="166">
        <f t="shared" si="1001"/>
        <v>0</v>
      </c>
      <c r="AF689" s="251"/>
      <c r="AG689" s="251"/>
      <c r="AH689" s="167">
        <f t="shared" si="1013"/>
        <v>0</v>
      </c>
      <c r="AJ689" s="252"/>
      <c r="AK689" s="253"/>
      <c r="AL689" s="254"/>
      <c r="AM689" s="253"/>
      <c r="AN689" s="254"/>
      <c r="AO689" s="253"/>
      <c r="AP689" s="254"/>
      <c r="AQ689" s="253"/>
      <c r="AR689" s="254"/>
      <c r="AS689" s="253"/>
      <c r="AT689" s="254"/>
      <c r="AU689" s="253"/>
      <c r="AV689" s="163">
        <f t="shared" si="1003"/>
        <v>0</v>
      </c>
      <c r="AW689" s="168">
        <f t="shared" si="1004"/>
        <v>0</v>
      </c>
      <c r="AY689" s="163">
        <f t="shared" si="1005"/>
        <v>0</v>
      </c>
      <c r="AZ689" s="163">
        <f t="shared" si="1006"/>
        <v>0</v>
      </c>
      <c r="BA689" s="163">
        <f t="shared" si="1007"/>
        <v>0</v>
      </c>
      <c r="BB689" s="163">
        <f t="shared" si="1008"/>
        <v>0</v>
      </c>
      <c r="BC689" s="163">
        <f t="shared" si="1009"/>
        <v>0</v>
      </c>
      <c r="BD689" s="163">
        <f t="shared" si="1010"/>
        <v>0</v>
      </c>
    </row>
    <row r="690" spans="2:56" x14ac:dyDescent="0.3">
      <c r="B690" s="169" t="s">
        <v>108</v>
      </c>
      <c r="C690" s="248"/>
      <c r="D690" s="249"/>
      <c r="E690" s="172">
        <f t="shared" si="996"/>
        <v>0</v>
      </c>
      <c r="F690" s="248"/>
      <c r="G690" s="249"/>
      <c r="H690" s="172">
        <f t="shared" si="997"/>
        <v>0</v>
      </c>
      <c r="I690" s="248"/>
      <c r="J690" s="250"/>
      <c r="K690" s="174">
        <f t="shared" si="998"/>
        <v>0</v>
      </c>
      <c r="L690" s="248"/>
      <c r="M690" s="250"/>
      <c r="N690" s="251"/>
      <c r="O690" s="248"/>
      <c r="P690" s="251"/>
      <c r="Q690" s="166">
        <f t="shared" si="999"/>
        <v>0</v>
      </c>
      <c r="R690" s="251"/>
      <c r="S690" s="251"/>
      <c r="T690" s="167">
        <f t="shared" si="1011"/>
        <v>0</v>
      </c>
      <c r="U690" s="157"/>
      <c r="V690" s="248"/>
      <c r="W690" s="251"/>
      <c r="X690" s="166">
        <f t="shared" si="1000"/>
        <v>0</v>
      </c>
      <c r="Y690" s="251"/>
      <c r="Z690" s="251"/>
      <c r="AA690" s="167">
        <f t="shared" si="1012"/>
        <v>0</v>
      </c>
      <c r="AB690" s="157"/>
      <c r="AC690" s="248"/>
      <c r="AD690" s="251"/>
      <c r="AE690" s="166">
        <f t="shared" si="1001"/>
        <v>0</v>
      </c>
      <c r="AF690" s="251"/>
      <c r="AG690" s="251"/>
      <c r="AH690" s="167">
        <f t="shared" si="1013"/>
        <v>0</v>
      </c>
      <c r="AJ690" s="252"/>
      <c r="AK690" s="253"/>
      <c r="AL690" s="254"/>
      <c r="AM690" s="253"/>
      <c r="AN690" s="254"/>
      <c r="AO690" s="253"/>
      <c r="AP690" s="254"/>
      <c r="AQ690" s="253"/>
      <c r="AR690" s="254"/>
      <c r="AS690" s="253"/>
      <c r="AT690" s="254"/>
      <c r="AU690" s="253"/>
      <c r="AV690" s="163">
        <f t="shared" si="1003"/>
        <v>0</v>
      </c>
      <c r="AW690" s="168">
        <f t="shared" si="1004"/>
        <v>0</v>
      </c>
      <c r="AY690" s="163">
        <f t="shared" si="1005"/>
        <v>0</v>
      </c>
      <c r="AZ690" s="163">
        <f t="shared" si="1006"/>
        <v>0</v>
      </c>
      <c r="BA690" s="163">
        <f t="shared" si="1007"/>
        <v>0</v>
      </c>
      <c r="BB690" s="163">
        <f t="shared" si="1008"/>
        <v>0</v>
      </c>
      <c r="BC690" s="163">
        <f t="shared" si="1009"/>
        <v>0</v>
      </c>
      <c r="BD690" s="163">
        <f t="shared" si="1010"/>
        <v>0</v>
      </c>
    </row>
    <row r="691" spans="2:56" x14ac:dyDescent="0.3">
      <c r="B691" s="179" t="s">
        <v>109</v>
      </c>
      <c r="C691" s="83">
        <f>SUM(C692)</f>
        <v>0</v>
      </c>
      <c r="D691" s="84">
        <f>SUM(D692)</f>
        <v>0</v>
      </c>
      <c r="E691" s="85">
        <f t="shared" si="996"/>
        <v>0</v>
      </c>
      <c r="F691" s="83">
        <f>SUM(F692)</f>
        <v>0</v>
      </c>
      <c r="G691" s="84">
        <f>SUM(G692)</f>
        <v>0</v>
      </c>
      <c r="H691" s="85">
        <f t="shared" si="997"/>
        <v>0</v>
      </c>
      <c r="I691" s="83">
        <f>SUM(I692)</f>
        <v>0</v>
      </c>
      <c r="J691" s="86">
        <f>SUM(J692)</f>
        <v>0</v>
      </c>
      <c r="K691" s="87">
        <f t="shared" si="998"/>
        <v>0</v>
      </c>
      <c r="L691" s="83">
        <f>SUM(L692)</f>
        <v>0</v>
      </c>
      <c r="M691" s="86">
        <f>SUM(M692)</f>
        <v>0</v>
      </c>
      <c r="N691" s="88">
        <f>SUM(N692)</f>
        <v>0</v>
      </c>
      <c r="O691" s="83">
        <f>SUM(O692)</f>
        <v>0</v>
      </c>
      <c r="P691" s="88">
        <f>SUM(P692)</f>
        <v>0</v>
      </c>
      <c r="Q691" s="177">
        <f t="shared" si="999"/>
        <v>0</v>
      </c>
      <c r="R691" s="88">
        <f>SUM(R692)</f>
        <v>0</v>
      </c>
      <c r="S691" s="88">
        <f>SUM(S692)</f>
        <v>0</v>
      </c>
      <c r="T691" s="178">
        <f t="shared" si="1011"/>
        <v>0</v>
      </c>
      <c r="U691" s="157"/>
      <c r="V691" s="83">
        <f>SUM(V692)</f>
        <v>0</v>
      </c>
      <c r="W691" s="88">
        <f>SUM(W692)</f>
        <v>0</v>
      </c>
      <c r="X691" s="177">
        <f t="shared" si="1000"/>
        <v>0</v>
      </c>
      <c r="Y691" s="88">
        <f>SUM(Y692)</f>
        <v>0</v>
      </c>
      <c r="Z691" s="88">
        <f>SUM(Z692)</f>
        <v>0</v>
      </c>
      <c r="AA691" s="178">
        <f t="shared" si="1012"/>
        <v>0</v>
      </c>
      <c r="AB691" s="157"/>
      <c r="AC691" s="83">
        <f>SUM(AC692)</f>
        <v>0</v>
      </c>
      <c r="AD691" s="88">
        <f>SUM(AD692)</f>
        <v>0</v>
      </c>
      <c r="AE691" s="177">
        <f t="shared" si="1001"/>
        <v>0</v>
      </c>
      <c r="AF691" s="88">
        <f>SUM(AF692)</f>
        <v>0</v>
      </c>
      <c r="AG691" s="88">
        <f>SUM(AG692)</f>
        <v>0</v>
      </c>
      <c r="AH691" s="178">
        <f t="shared" si="1013"/>
        <v>0</v>
      </c>
      <c r="AJ691" s="84">
        <f t="shared" ref="AJ691:AU691" si="1031">SUM(AJ692)</f>
        <v>0</v>
      </c>
      <c r="AK691" s="86">
        <f t="shared" si="1031"/>
        <v>0</v>
      </c>
      <c r="AL691" s="88">
        <f t="shared" si="1031"/>
        <v>0</v>
      </c>
      <c r="AM691" s="86">
        <f t="shared" si="1031"/>
        <v>0</v>
      </c>
      <c r="AN691" s="88">
        <f t="shared" si="1031"/>
        <v>0</v>
      </c>
      <c r="AO691" s="86">
        <f t="shared" si="1031"/>
        <v>0</v>
      </c>
      <c r="AP691" s="88">
        <f t="shared" si="1031"/>
        <v>0</v>
      </c>
      <c r="AQ691" s="86">
        <f t="shared" si="1031"/>
        <v>0</v>
      </c>
      <c r="AR691" s="88">
        <f t="shared" si="1031"/>
        <v>0</v>
      </c>
      <c r="AS691" s="86">
        <f t="shared" si="1031"/>
        <v>0</v>
      </c>
      <c r="AT691" s="88">
        <f t="shared" si="1031"/>
        <v>0</v>
      </c>
      <c r="AU691" s="86">
        <f t="shared" si="1031"/>
        <v>0</v>
      </c>
      <c r="AV691" s="86">
        <f t="shared" si="1003"/>
        <v>0</v>
      </c>
      <c r="AW691" s="93">
        <f t="shared" si="1004"/>
        <v>0</v>
      </c>
      <c r="AY691" s="86">
        <f t="shared" si="1005"/>
        <v>0</v>
      </c>
      <c r="AZ691" s="86">
        <f t="shared" si="1006"/>
        <v>0</v>
      </c>
      <c r="BA691" s="86">
        <f t="shared" si="1007"/>
        <v>0</v>
      </c>
      <c r="BB691" s="86">
        <f t="shared" si="1008"/>
        <v>0</v>
      </c>
      <c r="BC691" s="86">
        <f t="shared" si="1009"/>
        <v>0</v>
      </c>
      <c r="BD691" s="86">
        <f t="shared" si="1010"/>
        <v>0</v>
      </c>
    </row>
    <row r="692" spans="2:56" x14ac:dyDescent="0.3">
      <c r="B692" s="169" t="s">
        <v>110</v>
      </c>
      <c r="C692" s="248"/>
      <c r="D692" s="249"/>
      <c r="E692" s="172">
        <f t="shared" si="996"/>
        <v>0</v>
      </c>
      <c r="F692" s="248"/>
      <c r="G692" s="249"/>
      <c r="H692" s="172">
        <f t="shared" si="997"/>
        <v>0</v>
      </c>
      <c r="I692" s="248"/>
      <c r="J692" s="250"/>
      <c r="K692" s="174">
        <f t="shared" si="998"/>
        <v>0</v>
      </c>
      <c r="L692" s="248"/>
      <c r="M692" s="250"/>
      <c r="N692" s="251"/>
      <c r="O692" s="248"/>
      <c r="P692" s="251"/>
      <c r="Q692" s="166">
        <f t="shared" si="999"/>
        <v>0</v>
      </c>
      <c r="R692" s="251"/>
      <c r="S692" s="251"/>
      <c r="T692" s="167">
        <f t="shared" si="1011"/>
        <v>0</v>
      </c>
      <c r="U692" s="157"/>
      <c r="V692" s="248"/>
      <c r="W692" s="251"/>
      <c r="X692" s="166">
        <f t="shared" si="1000"/>
        <v>0</v>
      </c>
      <c r="Y692" s="251"/>
      <c r="Z692" s="251"/>
      <c r="AA692" s="167">
        <f t="shared" si="1012"/>
        <v>0</v>
      </c>
      <c r="AB692" s="157"/>
      <c r="AC692" s="248"/>
      <c r="AD692" s="251"/>
      <c r="AE692" s="166">
        <f t="shared" si="1001"/>
        <v>0</v>
      </c>
      <c r="AF692" s="251"/>
      <c r="AG692" s="251"/>
      <c r="AH692" s="167">
        <f t="shared" si="1013"/>
        <v>0</v>
      </c>
      <c r="AJ692" s="252"/>
      <c r="AK692" s="253"/>
      <c r="AL692" s="254"/>
      <c r="AM692" s="253"/>
      <c r="AN692" s="254"/>
      <c r="AO692" s="253"/>
      <c r="AP692" s="254"/>
      <c r="AQ692" s="253"/>
      <c r="AR692" s="254"/>
      <c r="AS692" s="253"/>
      <c r="AT692" s="254"/>
      <c r="AU692" s="253"/>
      <c r="AV692" s="163">
        <f t="shared" si="1003"/>
        <v>0</v>
      </c>
      <c r="AW692" s="168">
        <f t="shared" si="1004"/>
        <v>0</v>
      </c>
      <c r="AY692" s="163">
        <f t="shared" si="1005"/>
        <v>0</v>
      </c>
      <c r="AZ692" s="163">
        <f t="shared" si="1006"/>
        <v>0</v>
      </c>
      <c r="BA692" s="163">
        <f t="shared" si="1007"/>
        <v>0</v>
      </c>
      <c r="BB692" s="163">
        <f t="shared" si="1008"/>
        <v>0</v>
      </c>
      <c r="BC692" s="163">
        <f t="shared" si="1009"/>
        <v>0</v>
      </c>
      <c r="BD692" s="163">
        <f t="shared" si="1010"/>
        <v>0</v>
      </c>
    </row>
    <row r="693" spans="2:56" x14ac:dyDescent="0.3">
      <c r="B693" s="179" t="s">
        <v>111</v>
      </c>
      <c r="C693" s="83">
        <f>SUM(C694:C696)</f>
        <v>0</v>
      </c>
      <c r="D693" s="84">
        <f>SUM(D694:D696)</f>
        <v>0</v>
      </c>
      <c r="E693" s="85">
        <f t="shared" ref="E693:E756" si="1032">IFERROR(D693/C693,0)</f>
        <v>0</v>
      </c>
      <c r="F693" s="83">
        <f>SUM(F694:F696)</f>
        <v>0</v>
      </c>
      <c r="G693" s="84">
        <f>SUM(G694:G696)</f>
        <v>0</v>
      </c>
      <c r="H693" s="85">
        <f t="shared" ref="H693:H756" si="1033">IFERROR(G693/F693,0)</f>
        <v>0</v>
      </c>
      <c r="I693" s="83">
        <f>SUM(I694:I696)</f>
        <v>0</v>
      </c>
      <c r="J693" s="86">
        <f>SUM(J694:J696)</f>
        <v>0</v>
      </c>
      <c r="K693" s="87">
        <f t="shared" ref="K693:K756" si="1034">IFERROR(J693/I693,0)</f>
        <v>0</v>
      </c>
      <c r="L693" s="83">
        <f>SUM(L694:L696)</f>
        <v>0</v>
      </c>
      <c r="M693" s="86">
        <f>SUM(M694:M696)</f>
        <v>0</v>
      </c>
      <c r="N693" s="88">
        <f>SUM(N694:N696)</f>
        <v>0</v>
      </c>
      <c r="O693" s="83">
        <f>SUM(O694:O696)</f>
        <v>0</v>
      </c>
      <c r="P693" s="88">
        <f>SUM(P694:P696)</f>
        <v>0</v>
      </c>
      <c r="Q693" s="177">
        <f t="shared" ref="Q693:Q756" si="1035">SUM(O693:P693)</f>
        <v>0</v>
      </c>
      <c r="R693" s="88">
        <f>SUM(R694:R696)</f>
        <v>0</v>
      </c>
      <c r="S693" s="88">
        <f>SUM(S694:S696)</f>
        <v>0</v>
      </c>
      <c r="T693" s="178">
        <f t="shared" si="1011"/>
        <v>0</v>
      </c>
      <c r="U693" s="157"/>
      <c r="V693" s="83">
        <f>SUM(V694:V696)</f>
        <v>0</v>
      </c>
      <c r="W693" s="88">
        <f>SUM(W694:W696)</f>
        <v>0</v>
      </c>
      <c r="X693" s="177">
        <f t="shared" ref="X693:X756" si="1036">SUM(V693:W693)</f>
        <v>0</v>
      </c>
      <c r="Y693" s="88">
        <f>SUM(Y694:Y696)</f>
        <v>0</v>
      </c>
      <c r="Z693" s="88">
        <f>SUM(Z694:Z696)</f>
        <v>0</v>
      </c>
      <c r="AA693" s="178">
        <f t="shared" si="1012"/>
        <v>0</v>
      </c>
      <c r="AB693" s="157"/>
      <c r="AC693" s="83">
        <f>SUM(AC694:AC696)</f>
        <v>0</v>
      </c>
      <c r="AD693" s="88">
        <f>SUM(AD694:AD696)</f>
        <v>0</v>
      </c>
      <c r="AE693" s="177">
        <f t="shared" ref="AE693:AE756" si="1037">SUM(AC693:AD693)</f>
        <v>0</v>
      </c>
      <c r="AF693" s="88">
        <f>SUM(AF694:AF696)</f>
        <v>0</v>
      </c>
      <c r="AG693" s="88">
        <f>SUM(AG694:AG696)</f>
        <v>0</v>
      </c>
      <c r="AH693" s="178">
        <f t="shared" si="1013"/>
        <v>0</v>
      </c>
      <c r="AJ693" s="84">
        <f t="shared" ref="AJ693:AU693" si="1038">SUM(AJ694:AJ696)</f>
        <v>0</v>
      </c>
      <c r="AK693" s="86">
        <f t="shared" si="1038"/>
        <v>0</v>
      </c>
      <c r="AL693" s="88">
        <f t="shared" si="1038"/>
        <v>0</v>
      </c>
      <c r="AM693" s="86">
        <f t="shared" si="1038"/>
        <v>0</v>
      </c>
      <c r="AN693" s="88">
        <f t="shared" si="1038"/>
        <v>0</v>
      </c>
      <c r="AO693" s="86">
        <f t="shared" si="1038"/>
        <v>0</v>
      </c>
      <c r="AP693" s="88">
        <f t="shared" si="1038"/>
        <v>0</v>
      </c>
      <c r="AQ693" s="86">
        <f t="shared" si="1038"/>
        <v>0</v>
      </c>
      <c r="AR693" s="88">
        <f t="shared" si="1038"/>
        <v>0</v>
      </c>
      <c r="AS693" s="86">
        <f t="shared" si="1038"/>
        <v>0</v>
      </c>
      <c r="AT693" s="88">
        <f t="shared" si="1038"/>
        <v>0</v>
      </c>
      <c r="AU693" s="86">
        <f t="shared" si="1038"/>
        <v>0</v>
      </c>
      <c r="AV693" s="86">
        <f t="shared" ref="AV693:AV756" si="1039">SUM(AJ693:AU693)</f>
        <v>0</v>
      </c>
      <c r="AW693" s="93">
        <f t="shared" ref="AW693:AW756" si="1040">T693-AV693</f>
        <v>0</v>
      </c>
      <c r="AY693" s="86">
        <f t="shared" ref="AY693:AY756" si="1041">SUM(AJ693:AL693)</f>
        <v>0</v>
      </c>
      <c r="AZ693" s="86">
        <f t="shared" ref="AZ693:AZ756" si="1042">SUM(AM693:AO693)</f>
        <v>0</v>
      </c>
      <c r="BA693" s="86">
        <f t="shared" ref="BA693:BA756" si="1043">SUM(AP693:AR693)</f>
        <v>0</v>
      </c>
      <c r="BB693" s="86">
        <f t="shared" ref="BB693:BB756" si="1044">SUM(AS693:AU693)</f>
        <v>0</v>
      </c>
      <c r="BC693" s="86">
        <f t="shared" ref="BC693:BC756" si="1045">SUM(AY693,AZ693,BA693,BB693)</f>
        <v>0</v>
      </c>
      <c r="BD693" s="86">
        <f t="shared" ref="BD693:BD756" si="1046">T693-BC693</f>
        <v>0</v>
      </c>
    </row>
    <row r="694" spans="2:56" x14ac:dyDescent="0.3">
      <c r="B694" s="169" t="s">
        <v>112</v>
      </c>
      <c r="C694" s="248"/>
      <c r="D694" s="249"/>
      <c r="E694" s="172">
        <f t="shared" si="1032"/>
        <v>0</v>
      </c>
      <c r="F694" s="248"/>
      <c r="G694" s="249"/>
      <c r="H694" s="172">
        <f t="shared" si="1033"/>
        <v>0</v>
      </c>
      <c r="I694" s="248"/>
      <c r="J694" s="250"/>
      <c r="K694" s="174">
        <f t="shared" si="1034"/>
        <v>0</v>
      </c>
      <c r="L694" s="248"/>
      <c r="M694" s="250"/>
      <c r="N694" s="251"/>
      <c r="O694" s="248"/>
      <c r="P694" s="251"/>
      <c r="Q694" s="166">
        <f t="shared" si="1035"/>
        <v>0</v>
      </c>
      <c r="R694" s="251"/>
      <c r="S694" s="251"/>
      <c r="T694" s="167">
        <f t="shared" ref="T694:T757" si="1047">SUM(Q694:S694)</f>
        <v>0</v>
      </c>
      <c r="U694" s="157"/>
      <c r="V694" s="248"/>
      <c r="W694" s="251"/>
      <c r="X694" s="166">
        <f t="shared" si="1036"/>
        <v>0</v>
      </c>
      <c r="Y694" s="251"/>
      <c r="Z694" s="251"/>
      <c r="AA694" s="167">
        <f t="shared" ref="AA694:AA757" si="1048">SUM(X694:Z694)</f>
        <v>0</v>
      </c>
      <c r="AB694" s="157"/>
      <c r="AC694" s="248"/>
      <c r="AD694" s="251"/>
      <c r="AE694" s="166">
        <f t="shared" si="1037"/>
        <v>0</v>
      </c>
      <c r="AF694" s="251"/>
      <c r="AG694" s="251"/>
      <c r="AH694" s="167">
        <f t="shared" ref="AH694:AH757" si="1049">SUM(AE694:AG694)</f>
        <v>0</v>
      </c>
      <c r="AJ694" s="252"/>
      <c r="AK694" s="253"/>
      <c r="AL694" s="254"/>
      <c r="AM694" s="253"/>
      <c r="AN694" s="254"/>
      <c r="AO694" s="253"/>
      <c r="AP694" s="254"/>
      <c r="AQ694" s="253"/>
      <c r="AR694" s="254"/>
      <c r="AS694" s="253"/>
      <c r="AT694" s="254"/>
      <c r="AU694" s="253"/>
      <c r="AV694" s="163">
        <f t="shared" si="1039"/>
        <v>0</v>
      </c>
      <c r="AW694" s="168">
        <f t="shared" si="1040"/>
        <v>0</v>
      </c>
      <c r="AY694" s="163">
        <f t="shared" si="1041"/>
        <v>0</v>
      </c>
      <c r="AZ694" s="163">
        <f t="shared" si="1042"/>
        <v>0</v>
      </c>
      <c r="BA694" s="163">
        <f t="shared" si="1043"/>
        <v>0</v>
      </c>
      <c r="BB694" s="163">
        <f t="shared" si="1044"/>
        <v>0</v>
      </c>
      <c r="BC694" s="163">
        <f t="shared" si="1045"/>
        <v>0</v>
      </c>
      <c r="BD694" s="163">
        <f t="shared" si="1046"/>
        <v>0</v>
      </c>
    </row>
    <row r="695" spans="2:56" x14ac:dyDescent="0.3">
      <c r="B695" s="169" t="s">
        <v>113</v>
      </c>
      <c r="C695" s="248"/>
      <c r="D695" s="249"/>
      <c r="E695" s="172">
        <f t="shared" si="1032"/>
        <v>0</v>
      </c>
      <c r="F695" s="248"/>
      <c r="G695" s="249"/>
      <c r="H695" s="172">
        <f t="shared" si="1033"/>
        <v>0</v>
      </c>
      <c r="I695" s="248"/>
      <c r="J695" s="250"/>
      <c r="K695" s="174">
        <f t="shared" si="1034"/>
        <v>0</v>
      </c>
      <c r="L695" s="248"/>
      <c r="M695" s="250"/>
      <c r="N695" s="251"/>
      <c r="O695" s="248"/>
      <c r="P695" s="251"/>
      <c r="Q695" s="166">
        <f t="shared" si="1035"/>
        <v>0</v>
      </c>
      <c r="R695" s="251"/>
      <c r="S695" s="251"/>
      <c r="T695" s="167">
        <f t="shared" si="1047"/>
        <v>0</v>
      </c>
      <c r="U695" s="157"/>
      <c r="V695" s="248"/>
      <c r="W695" s="251"/>
      <c r="X695" s="166">
        <f t="shared" si="1036"/>
        <v>0</v>
      </c>
      <c r="Y695" s="251"/>
      <c r="Z695" s="251"/>
      <c r="AA695" s="167">
        <f t="shared" si="1048"/>
        <v>0</v>
      </c>
      <c r="AB695" s="157"/>
      <c r="AC695" s="248"/>
      <c r="AD695" s="251"/>
      <c r="AE695" s="166">
        <f t="shared" si="1037"/>
        <v>0</v>
      </c>
      <c r="AF695" s="251"/>
      <c r="AG695" s="251"/>
      <c r="AH695" s="167">
        <f t="shared" si="1049"/>
        <v>0</v>
      </c>
      <c r="AJ695" s="252"/>
      <c r="AK695" s="253"/>
      <c r="AL695" s="254"/>
      <c r="AM695" s="253"/>
      <c r="AN695" s="254"/>
      <c r="AO695" s="253"/>
      <c r="AP695" s="254"/>
      <c r="AQ695" s="253"/>
      <c r="AR695" s="254"/>
      <c r="AS695" s="253"/>
      <c r="AT695" s="254"/>
      <c r="AU695" s="253"/>
      <c r="AV695" s="163">
        <f t="shared" si="1039"/>
        <v>0</v>
      </c>
      <c r="AW695" s="168">
        <f t="shared" si="1040"/>
        <v>0</v>
      </c>
      <c r="AY695" s="163">
        <f t="shared" si="1041"/>
        <v>0</v>
      </c>
      <c r="AZ695" s="163">
        <f t="shared" si="1042"/>
        <v>0</v>
      </c>
      <c r="BA695" s="163">
        <f t="shared" si="1043"/>
        <v>0</v>
      </c>
      <c r="BB695" s="163">
        <f t="shared" si="1044"/>
        <v>0</v>
      </c>
      <c r="BC695" s="163">
        <f t="shared" si="1045"/>
        <v>0</v>
      </c>
      <c r="BD695" s="163">
        <f t="shared" si="1046"/>
        <v>0</v>
      </c>
    </row>
    <row r="696" spans="2:56" x14ac:dyDescent="0.3">
      <c r="B696" s="169" t="s">
        <v>114</v>
      </c>
      <c r="C696" s="248"/>
      <c r="D696" s="249"/>
      <c r="E696" s="172">
        <f t="shared" si="1032"/>
        <v>0</v>
      </c>
      <c r="F696" s="248"/>
      <c r="G696" s="249"/>
      <c r="H696" s="172">
        <f t="shared" si="1033"/>
        <v>0</v>
      </c>
      <c r="I696" s="248"/>
      <c r="J696" s="250"/>
      <c r="K696" s="174">
        <f t="shared" si="1034"/>
        <v>0</v>
      </c>
      <c r="L696" s="248"/>
      <c r="M696" s="250"/>
      <c r="N696" s="251"/>
      <c r="O696" s="248"/>
      <c r="P696" s="251"/>
      <c r="Q696" s="166">
        <f t="shared" si="1035"/>
        <v>0</v>
      </c>
      <c r="R696" s="251"/>
      <c r="S696" s="251"/>
      <c r="T696" s="167">
        <f t="shared" si="1047"/>
        <v>0</v>
      </c>
      <c r="U696" s="157"/>
      <c r="V696" s="248"/>
      <c r="W696" s="251"/>
      <c r="X696" s="166">
        <f t="shared" si="1036"/>
        <v>0</v>
      </c>
      <c r="Y696" s="251"/>
      <c r="Z696" s="251"/>
      <c r="AA696" s="167">
        <f t="shared" si="1048"/>
        <v>0</v>
      </c>
      <c r="AB696" s="157"/>
      <c r="AC696" s="248"/>
      <c r="AD696" s="251"/>
      <c r="AE696" s="166">
        <f t="shared" si="1037"/>
        <v>0</v>
      </c>
      <c r="AF696" s="251"/>
      <c r="AG696" s="251"/>
      <c r="AH696" s="167">
        <f t="shared" si="1049"/>
        <v>0</v>
      </c>
      <c r="AJ696" s="252"/>
      <c r="AK696" s="253"/>
      <c r="AL696" s="254"/>
      <c r="AM696" s="253"/>
      <c r="AN696" s="254"/>
      <c r="AO696" s="253"/>
      <c r="AP696" s="254"/>
      <c r="AQ696" s="253"/>
      <c r="AR696" s="254"/>
      <c r="AS696" s="253"/>
      <c r="AT696" s="254"/>
      <c r="AU696" s="253"/>
      <c r="AV696" s="163">
        <f t="shared" si="1039"/>
        <v>0</v>
      </c>
      <c r="AW696" s="168">
        <f t="shared" si="1040"/>
        <v>0</v>
      </c>
      <c r="AY696" s="163">
        <f t="shared" si="1041"/>
        <v>0</v>
      </c>
      <c r="AZ696" s="163">
        <f t="shared" si="1042"/>
        <v>0</v>
      </c>
      <c r="BA696" s="163">
        <f t="shared" si="1043"/>
        <v>0</v>
      </c>
      <c r="BB696" s="163">
        <f t="shared" si="1044"/>
        <v>0</v>
      </c>
      <c r="BC696" s="163">
        <f t="shared" si="1045"/>
        <v>0</v>
      </c>
      <c r="BD696" s="163">
        <f t="shared" si="1046"/>
        <v>0</v>
      </c>
    </row>
    <row r="697" spans="2:56" x14ac:dyDescent="0.3">
      <c r="B697" s="179" t="s">
        <v>115</v>
      </c>
      <c r="C697" s="83">
        <f>SUM(C698:C700)</f>
        <v>0</v>
      </c>
      <c r="D697" s="84">
        <f>SUM(D698:D700)</f>
        <v>0</v>
      </c>
      <c r="E697" s="85">
        <f t="shared" si="1032"/>
        <v>0</v>
      </c>
      <c r="F697" s="83">
        <f>SUM(F698:F700)</f>
        <v>0</v>
      </c>
      <c r="G697" s="84">
        <f>SUM(G698:G700)</f>
        <v>0</v>
      </c>
      <c r="H697" s="85">
        <f t="shared" si="1033"/>
        <v>0</v>
      </c>
      <c r="I697" s="83">
        <f>SUM(I698:I700)</f>
        <v>0</v>
      </c>
      <c r="J697" s="86">
        <f>SUM(J698:J700)</f>
        <v>0</v>
      </c>
      <c r="K697" s="87">
        <f t="shared" si="1034"/>
        <v>0</v>
      </c>
      <c r="L697" s="83">
        <f>SUM(L698:L700)</f>
        <v>0</v>
      </c>
      <c r="M697" s="86">
        <f>SUM(M698:M700)</f>
        <v>0</v>
      </c>
      <c r="N697" s="88">
        <f>SUM(N698:N700)</f>
        <v>0</v>
      </c>
      <c r="O697" s="83">
        <f>SUM(O698:O700)</f>
        <v>0</v>
      </c>
      <c r="P697" s="88">
        <f>SUM(P698:P700)</f>
        <v>0</v>
      </c>
      <c r="Q697" s="177">
        <f t="shared" si="1035"/>
        <v>0</v>
      </c>
      <c r="R697" s="88">
        <f>SUM(R698:R700)</f>
        <v>0</v>
      </c>
      <c r="S697" s="88">
        <f>SUM(S698:S700)</f>
        <v>0</v>
      </c>
      <c r="T697" s="178">
        <f t="shared" si="1047"/>
        <v>0</v>
      </c>
      <c r="U697" s="157"/>
      <c r="V697" s="83">
        <f>SUM(V698:V700)</f>
        <v>0</v>
      </c>
      <c r="W697" s="88">
        <f>SUM(W698:W700)</f>
        <v>0</v>
      </c>
      <c r="X697" s="177">
        <f t="shared" si="1036"/>
        <v>0</v>
      </c>
      <c r="Y697" s="88">
        <f>SUM(Y698:Y700)</f>
        <v>0</v>
      </c>
      <c r="Z697" s="88">
        <f>SUM(Z698:Z700)</f>
        <v>0</v>
      </c>
      <c r="AA697" s="178">
        <f t="shared" si="1048"/>
        <v>0</v>
      </c>
      <c r="AB697" s="157"/>
      <c r="AC697" s="83">
        <f>SUM(AC698:AC700)</f>
        <v>0</v>
      </c>
      <c r="AD697" s="88">
        <f>SUM(AD698:AD700)</f>
        <v>0</v>
      </c>
      <c r="AE697" s="177">
        <f t="shared" si="1037"/>
        <v>0</v>
      </c>
      <c r="AF697" s="88">
        <f>SUM(AF698:AF700)</f>
        <v>0</v>
      </c>
      <c r="AG697" s="88">
        <f>SUM(AG698:AG700)</f>
        <v>0</v>
      </c>
      <c r="AH697" s="178">
        <f t="shared" si="1049"/>
        <v>0</v>
      </c>
      <c r="AJ697" s="84">
        <f t="shared" ref="AJ697:AU697" si="1050">SUM(AJ698:AJ700)</f>
        <v>0</v>
      </c>
      <c r="AK697" s="86">
        <f t="shared" si="1050"/>
        <v>0</v>
      </c>
      <c r="AL697" s="88">
        <f t="shared" si="1050"/>
        <v>0</v>
      </c>
      <c r="AM697" s="86">
        <f t="shared" si="1050"/>
        <v>0</v>
      </c>
      <c r="AN697" s="88">
        <f t="shared" si="1050"/>
        <v>0</v>
      </c>
      <c r="AO697" s="86">
        <f t="shared" si="1050"/>
        <v>0</v>
      </c>
      <c r="AP697" s="88">
        <f t="shared" si="1050"/>
        <v>0</v>
      </c>
      <c r="AQ697" s="86">
        <f t="shared" si="1050"/>
        <v>0</v>
      </c>
      <c r="AR697" s="88">
        <f t="shared" si="1050"/>
        <v>0</v>
      </c>
      <c r="AS697" s="86">
        <f t="shared" si="1050"/>
        <v>0</v>
      </c>
      <c r="AT697" s="88">
        <f t="shared" si="1050"/>
        <v>0</v>
      </c>
      <c r="AU697" s="86">
        <f t="shared" si="1050"/>
        <v>0</v>
      </c>
      <c r="AV697" s="86">
        <f t="shared" si="1039"/>
        <v>0</v>
      </c>
      <c r="AW697" s="93">
        <f t="shared" si="1040"/>
        <v>0</v>
      </c>
      <c r="AY697" s="86">
        <f t="shared" si="1041"/>
        <v>0</v>
      </c>
      <c r="AZ697" s="86">
        <f t="shared" si="1042"/>
        <v>0</v>
      </c>
      <c r="BA697" s="86">
        <f t="shared" si="1043"/>
        <v>0</v>
      </c>
      <c r="BB697" s="86">
        <f t="shared" si="1044"/>
        <v>0</v>
      </c>
      <c r="BC697" s="86">
        <f t="shared" si="1045"/>
        <v>0</v>
      </c>
      <c r="BD697" s="86">
        <f t="shared" si="1046"/>
        <v>0</v>
      </c>
    </row>
    <row r="698" spans="2:56" x14ac:dyDescent="0.3">
      <c r="B698" s="169" t="s">
        <v>116</v>
      </c>
      <c r="C698" s="248"/>
      <c r="D698" s="249"/>
      <c r="E698" s="172">
        <f t="shared" si="1032"/>
        <v>0</v>
      </c>
      <c r="F698" s="248"/>
      <c r="G698" s="249"/>
      <c r="H698" s="172">
        <f t="shared" si="1033"/>
        <v>0</v>
      </c>
      <c r="I698" s="248"/>
      <c r="J698" s="250"/>
      <c r="K698" s="174">
        <f t="shared" si="1034"/>
        <v>0</v>
      </c>
      <c r="L698" s="248"/>
      <c r="M698" s="250"/>
      <c r="N698" s="251"/>
      <c r="O698" s="248"/>
      <c r="P698" s="251"/>
      <c r="Q698" s="166">
        <f t="shared" si="1035"/>
        <v>0</v>
      </c>
      <c r="R698" s="251"/>
      <c r="S698" s="251"/>
      <c r="T698" s="167">
        <f t="shared" si="1047"/>
        <v>0</v>
      </c>
      <c r="U698" s="157"/>
      <c r="V698" s="248"/>
      <c r="W698" s="251"/>
      <c r="X698" s="166">
        <f t="shared" si="1036"/>
        <v>0</v>
      </c>
      <c r="Y698" s="251"/>
      <c r="Z698" s="251"/>
      <c r="AA698" s="167">
        <f t="shared" si="1048"/>
        <v>0</v>
      </c>
      <c r="AB698" s="157"/>
      <c r="AC698" s="248"/>
      <c r="AD698" s="251"/>
      <c r="AE698" s="166">
        <f t="shared" si="1037"/>
        <v>0</v>
      </c>
      <c r="AF698" s="251"/>
      <c r="AG698" s="251"/>
      <c r="AH698" s="167">
        <f t="shared" si="1049"/>
        <v>0</v>
      </c>
      <c r="AJ698" s="252"/>
      <c r="AK698" s="253"/>
      <c r="AL698" s="254"/>
      <c r="AM698" s="253"/>
      <c r="AN698" s="254"/>
      <c r="AO698" s="253"/>
      <c r="AP698" s="254"/>
      <c r="AQ698" s="253"/>
      <c r="AR698" s="254"/>
      <c r="AS698" s="253"/>
      <c r="AT698" s="254"/>
      <c r="AU698" s="253"/>
      <c r="AV698" s="163">
        <f t="shared" si="1039"/>
        <v>0</v>
      </c>
      <c r="AW698" s="168">
        <f t="shared" si="1040"/>
        <v>0</v>
      </c>
      <c r="AY698" s="163">
        <f t="shared" si="1041"/>
        <v>0</v>
      </c>
      <c r="AZ698" s="163">
        <f t="shared" si="1042"/>
        <v>0</v>
      </c>
      <c r="BA698" s="163">
        <f t="shared" si="1043"/>
        <v>0</v>
      </c>
      <c r="BB698" s="163">
        <f t="shared" si="1044"/>
        <v>0</v>
      </c>
      <c r="BC698" s="163">
        <f t="shared" si="1045"/>
        <v>0</v>
      </c>
      <c r="BD698" s="163">
        <f t="shared" si="1046"/>
        <v>0</v>
      </c>
    </row>
    <row r="699" spans="2:56" x14ac:dyDescent="0.3">
      <c r="B699" s="169" t="s">
        <v>117</v>
      </c>
      <c r="C699" s="248"/>
      <c r="D699" s="249"/>
      <c r="E699" s="172">
        <f t="shared" si="1032"/>
        <v>0</v>
      </c>
      <c r="F699" s="248"/>
      <c r="G699" s="249"/>
      <c r="H699" s="172">
        <f t="shared" si="1033"/>
        <v>0</v>
      </c>
      <c r="I699" s="248"/>
      <c r="J699" s="250"/>
      <c r="K699" s="174">
        <f t="shared" si="1034"/>
        <v>0</v>
      </c>
      <c r="L699" s="248"/>
      <c r="M699" s="250"/>
      <c r="N699" s="251"/>
      <c r="O699" s="248"/>
      <c r="P699" s="251"/>
      <c r="Q699" s="166">
        <f t="shared" si="1035"/>
        <v>0</v>
      </c>
      <c r="R699" s="251"/>
      <c r="S699" s="251"/>
      <c r="T699" s="167">
        <f t="shared" si="1047"/>
        <v>0</v>
      </c>
      <c r="U699" s="157"/>
      <c r="V699" s="248"/>
      <c r="W699" s="251"/>
      <c r="X699" s="166">
        <f t="shared" si="1036"/>
        <v>0</v>
      </c>
      <c r="Y699" s="251"/>
      <c r="Z699" s="251"/>
      <c r="AA699" s="167">
        <f t="shared" si="1048"/>
        <v>0</v>
      </c>
      <c r="AB699" s="157"/>
      <c r="AC699" s="248"/>
      <c r="AD699" s="251"/>
      <c r="AE699" s="166">
        <f t="shared" si="1037"/>
        <v>0</v>
      </c>
      <c r="AF699" s="251"/>
      <c r="AG699" s="251"/>
      <c r="AH699" s="167">
        <f t="shared" si="1049"/>
        <v>0</v>
      </c>
      <c r="AJ699" s="252"/>
      <c r="AK699" s="253"/>
      <c r="AL699" s="254"/>
      <c r="AM699" s="253"/>
      <c r="AN699" s="254"/>
      <c r="AO699" s="253"/>
      <c r="AP699" s="254"/>
      <c r="AQ699" s="253"/>
      <c r="AR699" s="254"/>
      <c r="AS699" s="253"/>
      <c r="AT699" s="254"/>
      <c r="AU699" s="253"/>
      <c r="AV699" s="163">
        <f t="shared" si="1039"/>
        <v>0</v>
      </c>
      <c r="AW699" s="168">
        <f t="shared" si="1040"/>
        <v>0</v>
      </c>
      <c r="AY699" s="163">
        <f t="shared" si="1041"/>
        <v>0</v>
      </c>
      <c r="AZ699" s="163">
        <f t="shared" si="1042"/>
        <v>0</v>
      </c>
      <c r="BA699" s="163">
        <f t="shared" si="1043"/>
        <v>0</v>
      </c>
      <c r="BB699" s="163">
        <f t="shared" si="1044"/>
        <v>0</v>
      </c>
      <c r="BC699" s="163">
        <f t="shared" si="1045"/>
        <v>0</v>
      </c>
      <c r="BD699" s="163">
        <f t="shared" si="1046"/>
        <v>0</v>
      </c>
    </row>
    <row r="700" spans="2:56" x14ac:dyDescent="0.3">
      <c r="B700" s="169" t="s">
        <v>118</v>
      </c>
      <c r="C700" s="248"/>
      <c r="D700" s="249"/>
      <c r="E700" s="172">
        <f t="shared" si="1032"/>
        <v>0</v>
      </c>
      <c r="F700" s="248"/>
      <c r="G700" s="249"/>
      <c r="H700" s="172">
        <f t="shared" si="1033"/>
        <v>0</v>
      </c>
      <c r="I700" s="248"/>
      <c r="J700" s="250"/>
      <c r="K700" s="174">
        <f t="shared" si="1034"/>
        <v>0</v>
      </c>
      <c r="L700" s="248"/>
      <c r="M700" s="250"/>
      <c r="N700" s="251"/>
      <c r="O700" s="248"/>
      <c r="P700" s="251"/>
      <c r="Q700" s="166">
        <f t="shared" si="1035"/>
        <v>0</v>
      </c>
      <c r="R700" s="251"/>
      <c r="S700" s="251"/>
      <c r="T700" s="167">
        <f t="shared" si="1047"/>
        <v>0</v>
      </c>
      <c r="U700" s="157"/>
      <c r="V700" s="248"/>
      <c r="W700" s="251"/>
      <c r="X700" s="166">
        <f t="shared" si="1036"/>
        <v>0</v>
      </c>
      <c r="Y700" s="251"/>
      <c r="Z700" s="251"/>
      <c r="AA700" s="167">
        <f t="shared" si="1048"/>
        <v>0</v>
      </c>
      <c r="AB700" s="157"/>
      <c r="AC700" s="248"/>
      <c r="AD700" s="251"/>
      <c r="AE700" s="166">
        <f t="shared" si="1037"/>
        <v>0</v>
      </c>
      <c r="AF700" s="251"/>
      <c r="AG700" s="251"/>
      <c r="AH700" s="167">
        <f t="shared" si="1049"/>
        <v>0</v>
      </c>
      <c r="AJ700" s="252"/>
      <c r="AK700" s="253"/>
      <c r="AL700" s="254"/>
      <c r="AM700" s="253"/>
      <c r="AN700" s="254"/>
      <c r="AO700" s="253"/>
      <c r="AP700" s="254"/>
      <c r="AQ700" s="253"/>
      <c r="AR700" s="254"/>
      <c r="AS700" s="253"/>
      <c r="AT700" s="254"/>
      <c r="AU700" s="253"/>
      <c r="AV700" s="163">
        <f t="shared" si="1039"/>
        <v>0</v>
      </c>
      <c r="AW700" s="168">
        <f t="shared" si="1040"/>
        <v>0</v>
      </c>
      <c r="AY700" s="163">
        <f t="shared" si="1041"/>
        <v>0</v>
      </c>
      <c r="AZ700" s="163">
        <f t="shared" si="1042"/>
        <v>0</v>
      </c>
      <c r="BA700" s="163">
        <f t="shared" si="1043"/>
        <v>0</v>
      </c>
      <c r="BB700" s="163">
        <f t="shared" si="1044"/>
        <v>0</v>
      </c>
      <c r="BC700" s="163">
        <f t="shared" si="1045"/>
        <v>0</v>
      </c>
      <c r="BD700" s="163">
        <f t="shared" si="1046"/>
        <v>0</v>
      </c>
    </row>
    <row r="701" spans="2:56" x14ac:dyDescent="0.3">
      <c r="B701" s="179" t="s">
        <v>119</v>
      </c>
      <c r="C701" s="83">
        <f>SUM(C702)</f>
        <v>80500</v>
      </c>
      <c r="D701" s="84">
        <f>SUM(D702)</f>
        <v>40801.050000000003</v>
      </c>
      <c r="E701" s="85">
        <f t="shared" si="1032"/>
        <v>0.50684534161490691</v>
      </c>
      <c r="F701" s="83">
        <f>SUM(F702)</f>
        <v>72000</v>
      </c>
      <c r="G701" s="84">
        <f>SUM(G702)</f>
        <v>70466.460000000006</v>
      </c>
      <c r="H701" s="85">
        <f t="shared" si="1033"/>
        <v>0.97870083333333346</v>
      </c>
      <c r="I701" s="83">
        <f>SUM(I702)</f>
        <v>40732</v>
      </c>
      <c r="J701" s="86">
        <f>SUM(J702)</f>
        <v>37552.199999999997</v>
      </c>
      <c r="K701" s="87">
        <f t="shared" si="1034"/>
        <v>0.92193361484827652</v>
      </c>
      <c r="L701" s="83">
        <f>SUM(L702)</f>
        <v>80000</v>
      </c>
      <c r="M701" s="86">
        <f>SUM(M702)</f>
        <v>80000</v>
      </c>
      <c r="N701" s="88">
        <f>SUM(N702)</f>
        <v>0</v>
      </c>
      <c r="O701" s="83">
        <f>SUM(O702)</f>
        <v>80000</v>
      </c>
      <c r="P701" s="88">
        <f>SUM(P702)</f>
        <v>0</v>
      </c>
      <c r="Q701" s="177">
        <f t="shared" si="1035"/>
        <v>80000</v>
      </c>
      <c r="R701" s="88">
        <f>SUM(R702)</f>
        <v>0</v>
      </c>
      <c r="S701" s="88">
        <f>SUM(S702)</f>
        <v>0</v>
      </c>
      <c r="T701" s="178">
        <f t="shared" si="1047"/>
        <v>80000</v>
      </c>
      <c r="U701" s="157"/>
      <c r="V701" s="83">
        <f>SUM(V702)</f>
        <v>80000</v>
      </c>
      <c r="W701" s="88">
        <f>SUM(W702)</f>
        <v>0</v>
      </c>
      <c r="X701" s="177">
        <f t="shared" si="1036"/>
        <v>80000</v>
      </c>
      <c r="Y701" s="88">
        <f>SUM(Y702)</f>
        <v>0</v>
      </c>
      <c r="Z701" s="88">
        <f>SUM(Z702)</f>
        <v>0</v>
      </c>
      <c r="AA701" s="178">
        <f t="shared" si="1048"/>
        <v>80000</v>
      </c>
      <c r="AB701" s="157"/>
      <c r="AC701" s="83">
        <f>SUM(AC702)</f>
        <v>80000</v>
      </c>
      <c r="AD701" s="88">
        <f>SUM(AD702)</f>
        <v>0</v>
      </c>
      <c r="AE701" s="177">
        <f t="shared" si="1037"/>
        <v>80000</v>
      </c>
      <c r="AF701" s="88">
        <f>SUM(AF702)</f>
        <v>0</v>
      </c>
      <c r="AG701" s="88">
        <f>SUM(AG702)</f>
        <v>0</v>
      </c>
      <c r="AH701" s="178">
        <f t="shared" si="1049"/>
        <v>80000</v>
      </c>
      <c r="AJ701" s="84">
        <f t="shared" ref="AJ701:AU701" si="1051">SUM(AJ702)</f>
        <v>0</v>
      </c>
      <c r="AK701" s="86">
        <f t="shared" si="1051"/>
        <v>0</v>
      </c>
      <c r="AL701" s="88">
        <f t="shared" si="1051"/>
        <v>80000</v>
      </c>
      <c r="AM701" s="86">
        <f t="shared" si="1051"/>
        <v>0</v>
      </c>
      <c r="AN701" s="88">
        <f t="shared" si="1051"/>
        <v>0</v>
      </c>
      <c r="AO701" s="86">
        <f t="shared" si="1051"/>
        <v>0</v>
      </c>
      <c r="AP701" s="88">
        <f t="shared" si="1051"/>
        <v>0</v>
      </c>
      <c r="AQ701" s="86">
        <f t="shared" si="1051"/>
        <v>0</v>
      </c>
      <c r="AR701" s="88">
        <f t="shared" si="1051"/>
        <v>0</v>
      </c>
      <c r="AS701" s="86">
        <f t="shared" si="1051"/>
        <v>0</v>
      </c>
      <c r="AT701" s="88">
        <f t="shared" si="1051"/>
        <v>0</v>
      </c>
      <c r="AU701" s="86">
        <f t="shared" si="1051"/>
        <v>0</v>
      </c>
      <c r="AV701" s="86">
        <f t="shared" si="1039"/>
        <v>80000</v>
      </c>
      <c r="AW701" s="93">
        <f t="shared" si="1040"/>
        <v>0</v>
      </c>
      <c r="AY701" s="86">
        <f t="shared" si="1041"/>
        <v>80000</v>
      </c>
      <c r="AZ701" s="86">
        <f t="shared" si="1042"/>
        <v>0</v>
      </c>
      <c r="BA701" s="86">
        <f t="shared" si="1043"/>
        <v>0</v>
      </c>
      <c r="BB701" s="86">
        <f t="shared" si="1044"/>
        <v>0</v>
      </c>
      <c r="BC701" s="86">
        <f t="shared" si="1045"/>
        <v>80000</v>
      </c>
      <c r="BD701" s="86">
        <f t="shared" si="1046"/>
        <v>0</v>
      </c>
    </row>
    <row r="702" spans="2:56" x14ac:dyDescent="0.3">
      <c r="B702" s="169" t="s">
        <v>120</v>
      </c>
      <c r="C702" s="248">
        <v>80500</v>
      </c>
      <c r="D702" s="249">
        <v>40801.050000000003</v>
      </c>
      <c r="E702" s="172">
        <f t="shared" si="1032"/>
        <v>0.50684534161490691</v>
      </c>
      <c r="F702" s="248">
        <v>72000</v>
      </c>
      <c r="G702" s="249">
        <v>70466.460000000006</v>
      </c>
      <c r="H702" s="172">
        <f t="shared" si="1033"/>
        <v>0.97870083333333346</v>
      </c>
      <c r="I702" s="248">
        <v>40732</v>
      </c>
      <c r="J702" s="250">
        <v>37552.199999999997</v>
      </c>
      <c r="K702" s="174">
        <f t="shared" si="1034"/>
        <v>0.92193361484827652</v>
      </c>
      <c r="L702" s="248">
        <v>80000</v>
      </c>
      <c r="M702" s="250">
        <v>80000</v>
      </c>
      <c r="N702" s="251"/>
      <c r="O702" s="248">
        <v>80000</v>
      </c>
      <c r="P702" s="251"/>
      <c r="Q702" s="166">
        <f t="shared" si="1035"/>
        <v>80000</v>
      </c>
      <c r="R702" s="251"/>
      <c r="S702" s="251"/>
      <c r="T702" s="167">
        <f t="shared" si="1047"/>
        <v>80000</v>
      </c>
      <c r="U702" s="157"/>
      <c r="V702" s="248">
        <v>80000</v>
      </c>
      <c r="W702" s="251"/>
      <c r="X702" s="166">
        <f t="shared" si="1036"/>
        <v>80000</v>
      </c>
      <c r="Y702" s="251"/>
      <c r="Z702" s="251"/>
      <c r="AA702" s="167">
        <f t="shared" si="1048"/>
        <v>80000</v>
      </c>
      <c r="AB702" s="157"/>
      <c r="AC702" s="248">
        <v>80000</v>
      </c>
      <c r="AD702" s="251"/>
      <c r="AE702" s="166">
        <f t="shared" si="1037"/>
        <v>80000</v>
      </c>
      <c r="AF702" s="251"/>
      <c r="AG702" s="251"/>
      <c r="AH702" s="167">
        <f t="shared" si="1049"/>
        <v>80000</v>
      </c>
      <c r="AJ702" s="252"/>
      <c r="AK702" s="253"/>
      <c r="AL702" s="254">
        <v>80000</v>
      </c>
      <c r="AM702" s="253"/>
      <c r="AN702" s="254"/>
      <c r="AO702" s="253"/>
      <c r="AP702" s="254"/>
      <c r="AQ702" s="253"/>
      <c r="AR702" s="254"/>
      <c r="AS702" s="253"/>
      <c r="AT702" s="254"/>
      <c r="AU702" s="253"/>
      <c r="AV702" s="163">
        <f t="shared" si="1039"/>
        <v>80000</v>
      </c>
      <c r="AW702" s="168">
        <f t="shared" si="1040"/>
        <v>0</v>
      </c>
      <c r="AY702" s="163">
        <f t="shared" si="1041"/>
        <v>80000</v>
      </c>
      <c r="AZ702" s="163">
        <f t="shared" si="1042"/>
        <v>0</v>
      </c>
      <c r="BA702" s="163">
        <f t="shared" si="1043"/>
        <v>0</v>
      </c>
      <c r="BB702" s="163">
        <f t="shared" si="1044"/>
        <v>0</v>
      </c>
      <c r="BC702" s="163">
        <f t="shared" si="1045"/>
        <v>80000</v>
      </c>
      <c r="BD702" s="163">
        <f t="shared" si="1046"/>
        <v>0</v>
      </c>
    </row>
    <row r="703" spans="2:56" x14ac:dyDescent="0.3">
      <c r="B703" s="179" t="s">
        <v>121</v>
      </c>
      <c r="C703" s="83">
        <f>SUM(C704:C708)</f>
        <v>0</v>
      </c>
      <c r="D703" s="84">
        <f>SUM(D704:D708)</f>
        <v>0</v>
      </c>
      <c r="E703" s="85">
        <f t="shared" si="1032"/>
        <v>0</v>
      </c>
      <c r="F703" s="83">
        <f>SUM(F704:F708)</f>
        <v>0</v>
      </c>
      <c r="G703" s="84">
        <f>SUM(G704:G708)</f>
        <v>0</v>
      </c>
      <c r="H703" s="85">
        <f t="shared" si="1033"/>
        <v>0</v>
      </c>
      <c r="I703" s="83">
        <f>SUM(I704:I708)</f>
        <v>0</v>
      </c>
      <c r="J703" s="86">
        <f>SUM(J704:J708)</f>
        <v>0</v>
      </c>
      <c r="K703" s="87">
        <f t="shared" si="1034"/>
        <v>0</v>
      </c>
      <c r="L703" s="83">
        <f>SUM(L704:L708)</f>
        <v>0</v>
      </c>
      <c r="M703" s="86">
        <f>SUM(M704:M708)</f>
        <v>0</v>
      </c>
      <c r="N703" s="88">
        <f>SUM(N704:N708)</f>
        <v>0</v>
      </c>
      <c r="O703" s="83">
        <f>SUM(O704:O708)</f>
        <v>0</v>
      </c>
      <c r="P703" s="88">
        <f>SUM(P704:P708)</f>
        <v>0</v>
      </c>
      <c r="Q703" s="177">
        <f t="shared" si="1035"/>
        <v>0</v>
      </c>
      <c r="R703" s="88">
        <f>SUM(R704:R708)</f>
        <v>0</v>
      </c>
      <c r="S703" s="88">
        <f>SUM(S704:S708)</f>
        <v>0</v>
      </c>
      <c r="T703" s="178">
        <f t="shared" si="1047"/>
        <v>0</v>
      </c>
      <c r="U703" s="157"/>
      <c r="V703" s="83">
        <f>SUM(V704:V708)</f>
        <v>0</v>
      </c>
      <c r="W703" s="88">
        <f>SUM(W704:W708)</f>
        <v>0</v>
      </c>
      <c r="X703" s="177">
        <f t="shared" si="1036"/>
        <v>0</v>
      </c>
      <c r="Y703" s="88">
        <f>SUM(Y704:Y708)</f>
        <v>0</v>
      </c>
      <c r="Z703" s="88">
        <f>SUM(Z704:Z708)</f>
        <v>0</v>
      </c>
      <c r="AA703" s="178">
        <f t="shared" si="1048"/>
        <v>0</v>
      </c>
      <c r="AB703" s="157"/>
      <c r="AC703" s="83">
        <f>SUM(AC704:AC708)</f>
        <v>0</v>
      </c>
      <c r="AD703" s="88">
        <f>SUM(AD704:AD708)</f>
        <v>0</v>
      </c>
      <c r="AE703" s="177">
        <f t="shared" si="1037"/>
        <v>0</v>
      </c>
      <c r="AF703" s="88">
        <f>SUM(AF704:AF708)</f>
        <v>0</v>
      </c>
      <c r="AG703" s="88">
        <f>SUM(AG704:AG708)</f>
        <v>0</v>
      </c>
      <c r="AH703" s="178">
        <f t="shared" si="1049"/>
        <v>0</v>
      </c>
      <c r="AJ703" s="84">
        <f t="shared" ref="AJ703:AU703" si="1052">SUM(AJ704:AJ708)</f>
        <v>0</v>
      </c>
      <c r="AK703" s="86">
        <f t="shared" si="1052"/>
        <v>0</v>
      </c>
      <c r="AL703" s="88">
        <f t="shared" si="1052"/>
        <v>0</v>
      </c>
      <c r="AM703" s="86">
        <f t="shared" si="1052"/>
        <v>0</v>
      </c>
      <c r="AN703" s="88">
        <f t="shared" si="1052"/>
        <v>0</v>
      </c>
      <c r="AO703" s="86">
        <f t="shared" si="1052"/>
        <v>0</v>
      </c>
      <c r="AP703" s="88">
        <f t="shared" si="1052"/>
        <v>0</v>
      </c>
      <c r="AQ703" s="86">
        <f t="shared" si="1052"/>
        <v>0</v>
      </c>
      <c r="AR703" s="88">
        <f t="shared" si="1052"/>
        <v>0</v>
      </c>
      <c r="AS703" s="86">
        <f t="shared" si="1052"/>
        <v>0</v>
      </c>
      <c r="AT703" s="88">
        <f t="shared" si="1052"/>
        <v>0</v>
      </c>
      <c r="AU703" s="86">
        <f t="shared" si="1052"/>
        <v>0</v>
      </c>
      <c r="AV703" s="86">
        <f t="shared" si="1039"/>
        <v>0</v>
      </c>
      <c r="AW703" s="93">
        <f t="shared" si="1040"/>
        <v>0</v>
      </c>
      <c r="AY703" s="86">
        <f t="shared" si="1041"/>
        <v>0</v>
      </c>
      <c r="AZ703" s="86">
        <f t="shared" si="1042"/>
        <v>0</v>
      </c>
      <c r="BA703" s="86">
        <f t="shared" si="1043"/>
        <v>0</v>
      </c>
      <c r="BB703" s="86">
        <f t="shared" si="1044"/>
        <v>0</v>
      </c>
      <c r="BC703" s="86">
        <f t="shared" si="1045"/>
        <v>0</v>
      </c>
      <c r="BD703" s="86">
        <f t="shared" si="1046"/>
        <v>0</v>
      </c>
    </row>
    <row r="704" spans="2:56" x14ac:dyDescent="0.3">
      <c r="B704" s="169" t="s">
        <v>122</v>
      </c>
      <c r="C704" s="248"/>
      <c r="D704" s="249"/>
      <c r="E704" s="172">
        <f t="shared" si="1032"/>
        <v>0</v>
      </c>
      <c r="F704" s="248"/>
      <c r="G704" s="249"/>
      <c r="H704" s="172">
        <f t="shared" si="1033"/>
        <v>0</v>
      </c>
      <c r="I704" s="248"/>
      <c r="J704" s="250"/>
      <c r="K704" s="174">
        <f t="shared" si="1034"/>
        <v>0</v>
      </c>
      <c r="L704" s="248"/>
      <c r="M704" s="250"/>
      <c r="N704" s="251"/>
      <c r="O704" s="248"/>
      <c r="P704" s="251"/>
      <c r="Q704" s="166">
        <f t="shared" si="1035"/>
        <v>0</v>
      </c>
      <c r="R704" s="251"/>
      <c r="S704" s="251"/>
      <c r="T704" s="167">
        <f t="shared" si="1047"/>
        <v>0</v>
      </c>
      <c r="U704" s="157"/>
      <c r="V704" s="248"/>
      <c r="W704" s="251"/>
      <c r="X704" s="166">
        <f t="shared" si="1036"/>
        <v>0</v>
      </c>
      <c r="Y704" s="251"/>
      <c r="Z704" s="251"/>
      <c r="AA704" s="167">
        <f t="shared" si="1048"/>
        <v>0</v>
      </c>
      <c r="AB704" s="157"/>
      <c r="AC704" s="248"/>
      <c r="AD704" s="251"/>
      <c r="AE704" s="166">
        <f t="shared" si="1037"/>
        <v>0</v>
      </c>
      <c r="AF704" s="251"/>
      <c r="AG704" s="251"/>
      <c r="AH704" s="167">
        <f t="shared" si="1049"/>
        <v>0</v>
      </c>
      <c r="AJ704" s="252"/>
      <c r="AK704" s="253"/>
      <c r="AL704" s="254"/>
      <c r="AM704" s="253"/>
      <c r="AN704" s="254"/>
      <c r="AO704" s="253"/>
      <c r="AP704" s="254"/>
      <c r="AQ704" s="253"/>
      <c r="AR704" s="254"/>
      <c r="AS704" s="253"/>
      <c r="AT704" s="254"/>
      <c r="AU704" s="253"/>
      <c r="AV704" s="163">
        <f t="shared" si="1039"/>
        <v>0</v>
      </c>
      <c r="AW704" s="168">
        <f t="shared" si="1040"/>
        <v>0</v>
      </c>
      <c r="AY704" s="163">
        <f t="shared" si="1041"/>
        <v>0</v>
      </c>
      <c r="AZ704" s="163">
        <f t="shared" si="1042"/>
        <v>0</v>
      </c>
      <c r="BA704" s="163">
        <f t="shared" si="1043"/>
        <v>0</v>
      </c>
      <c r="BB704" s="163">
        <f t="shared" si="1044"/>
        <v>0</v>
      </c>
      <c r="BC704" s="163">
        <f t="shared" si="1045"/>
        <v>0</v>
      </c>
      <c r="BD704" s="163">
        <f t="shared" si="1046"/>
        <v>0</v>
      </c>
    </row>
    <row r="705" spans="2:56" x14ac:dyDescent="0.3">
      <c r="B705" s="169" t="s">
        <v>123</v>
      </c>
      <c r="C705" s="248"/>
      <c r="D705" s="249"/>
      <c r="E705" s="172">
        <f t="shared" si="1032"/>
        <v>0</v>
      </c>
      <c r="F705" s="248"/>
      <c r="G705" s="249"/>
      <c r="H705" s="172">
        <f t="shared" si="1033"/>
        <v>0</v>
      </c>
      <c r="I705" s="248"/>
      <c r="J705" s="250"/>
      <c r="K705" s="174">
        <f t="shared" si="1034"/>
        <v>0</v>
      </c>
      <c r="L705" s="248"/>
      <c r="M705" s="250"/>
      <c r="N705" s="251"/>
      <c r="O705" s="248"/>
      <c r="P705" s="251"/>
      <c r="Q705" s="166">
        <f t="shared" si="1035"/>
        <v>0</v>
      </c>
      <c r="R705" s="251"/>
      <c r="S705" s="251"/>
      <c r="T705" s="167">
        <f t="shared" si="1047"/>
        <v>0</v>
      </c>
      <c r="U705" s="157"/>
      <c r="V705" s="248"/>
      <c r="W705" s="251"/>
      <c r="X705" s="166">
        <f t="shared" si="1036"/>
        <v>0</v>
      </c>
      <c r="Y705" s="251"/>
      <c r="Z705" s="251"/>
      <c r="AA705" s="167">
        <f t="shared" si="1048"/>
        <v>0</v>
      </c>
      <c r="AB705" s="157"/>
      <c r="AC705" s="248"/>
      <c r="AD705" s="251"/>
      <c r="AE705" s="166">
        <f t="shared" si="1037"/>
        <v>0</v>
      </c>
      <c r="AF705" s="251"/>
      <c r="AG705" s="251"/>
      <c r="AH705" s="167">
        <f t="shared" si="1049"/>
        <v>0</v>
      </c>
      <c r="AJ705" s="252"/>
      <c r="AK705" s="253"/>
      <c r="AL705" s="254"/>
      <c r="AM705" s="253"/>
      <c r="AN705" s="254"/>
      <c r="AO705" s="253"/>
      <c r="AP705" s="254"/>
      <c r="AQ705" s="253"/>
      <c r="AR705" s="254"/>
      <c r="AS705" s="253"/>
      <c r="AT705" s="254"/>
      <c r="AU705" s="253"/>
      <c r="AV705" s="163">
        <f t="shared" si="1039"/>
        <v>0</v>
      </c>
      <c r="AW705" s="168">
        <f t="shared" si="1040"/>
        <v>0</v>
      </c>
      <c r="AY705" s="163">
        <f t="shared" si="1041"/>
        <v>0</v>
      </c>
      <c r="AZ705" s="163">
        <f t="shared" si="1042"/>
        <v>0</v>
      </c>
      <c r="BA705" s="163">
        <f t="shared" si="1043"/>
        <v>0</v>
      </c>
      <c r="BB705" s="163">
        <f t="shared" si="1044"/>
        <v>0</v>
      </c>
      <c r="BC705" s="163">
        <f t="shared" si="1045"/>
        <v>0</v>
      </c>
      <c r="BD705" s="163">
        <f t="shared" si="1046"/>
        <v>0</v>
      </c>
    </row>
    <row r="706" spans="2:56" x14ac:dyDescent="0.3">
      <c r="B706" s="169" t="s">
        <v>124</v>
      </c>
      <c r="C706" s="248"/>
      <c r="D706" s="249"/>
      <c r="E706" s="172">
        <f t="shared" si="1032"/>
        <v>0</v>
      </c>
      <c r="F706" s="248"/>
      <c r="G706" s="249"/>
      <c r="H706" s="172">
        <f t="shared" si="1033"/>
        <v>0</v>
      </c>
      <c r="I706" s="248"/>
      <c r="J706" s="250"/>
      <c r="K706" s="174">
        <f t="shared" si="1034"/>
        <v>0</v>
      </c>
      <c r="L706" s="248"/>
      <c r="M706" s="250"/>
      <c r="N706" s="251"/>
      <c r="O706" s="248"/>
      <c r="P706" s="251"/>
      <c r="Q706" s="166">
        <f t="shared" si="1035"/>
        <v>0</v>
      </c>
      <c r="R706" s="251"/>
      <c r="S706" s="251"/>
      <c r="T706" s="167">
        <f t="shared" si="1047"/>
        <v>0</v>
      </c>
      <c r="U706" s="157"/>
      <c r="V706" s="248"/>
      <c r="W706" s="251"/>
      <c r="X706" s="166">
        <f t="shared" si="1036"/>
        <v>0</v>
      </c>
      <c r="Y706" s="251"/>
      <c r="Z706" s="251"/>
      <c r="AA706" s="167">
        <f t="shared" si="1048"/>
        <v>0</v>
      </c>
      <c r="AB706" s="157"/>
      <c r="AC706" s="248"/>
      <c r="AD706" s="251"/>
      <c r="AE706" s="166">
        <f t="shared" si="1037"/>
        <v>0</v>
      </c>
      <c r="AF706" s="251"/>
      <c r="AG706" s="251"/>
      <c r="AH706" s="167">
        <f t="shared" si="1049"/>
        <v>0</v>
      </c>
      <c r="AJ706" s="252"/>
      <c r="AK706" s="253"/>
      <c r="AL706" s="254"/>
      <c r="AM706" s="253"/>
      <c r="AN706" s="254"/>
      <c r="AO706" s="253"/>
      <c r="AP706" s="254"/>
      <c r="AQ706" s="253"/>
      <c r="AR706" s="254"/>
      <c r="AS706" s="253"/>
      <c r="AT706" s="254"/>
      <c r="AU706" s="253"/>
      <c r="AV706" s="163">
        <f t="shared" si="1039"/>
        <v>0</v>
      </c>
      <c r="AW706" s="168">
        <f t="shared" si="1040"/>
        <v>0</v>
      </c>
      <c r="AY706" s="163">
        <f t="shared" si="1041"/>
        <v>0</v>
      </c>
      <c r="AZ706" s="163">
        <f t="shared" si="1042"/>
        <v>0</v>
      </c>
      <c r="BA706" s="163">
        <f t="shared" si="1043"/>
        <v>0</v>
      </c>
      <c r="BB706" s="163">
        <f t="shared" si="1044"/>
        <v>0</v>
      </c>
      <c r="BC706" s="163">
        <f t="shared" si="1045"/>
        <v>0</v>
      </c>
      <c r="BD706" s="163">
        <f t="shared" si="1046"/>
        <v>0</v>
      </c>
    </row>
    <row r="707" spans="2:56" x14ac:dyDescent="0.3">
      <c r="B707" s="169" t="s">
        <v>125</v>
      </c>
      <c r="C707" s="248"/>
      <c r="D707" s="249"/>
      <c r="E707" s="172">
        <f t="shared" si="1032"/>
        <v>0</v>
      </c>
      <c r="F707" s="248"/>
      <c r="G707" s="249"/>
      <c r="H707" s="172">
        <f t="shared" si="1033"/>
        <v>0</v>
      </c>
      <c r="I707" s="248"/>
      <c r="J707" s="250"/>
      <c r="K707" s="174">
        <f t="shared" si="1034"/>
        <v>0</v>
      </c>
      <c r="L707" s="248"/>
      <c r="M707" s="250"/>
      <c r="N707" s="251"/>
      <c r="O707" s="248"/>
      <c r="P707" s="251"/>
      <c r="Q707" s="166">
        <f t="shared" si="1035"/>
        <v>0</v>
      </c>
      <c r="R707" s="251"/>
      <c r="S707" s="251"/>
      <c r="T707" s="167">
        <f t="shared" si="1047"/>
        <v>0</v>
      </c>
      <c r="U707" s="157"/>
      <c r="V707" s="248"/>
      <c r="W707" s="251"/>
      <c r="X707" s="166">
        <f t="shared" si="1036"/>
        <v>0</v>
      </c>
      <c r="Y707" s="251"/>
      <c r="Z707" s="251"/>
      <c r="AA707" s="167">
        <f t="shared" si="1048"/>
        <v>0</v>
      </c>
      <c r="AB707" s="157"/>
      <c r="AC707" s="248"/>
      <c r="AD707" s="251"/>
      <c r="AE707" s="166">
        <f t="shared" si="1037"/>
        <v>0</v>
      </c>
      <c r="AF707" s="251"/>
      <c r="AG707" s="251"/>
      <c r="AH707" s="167">
        <f t="shared" si="1049"/>
        <v>0</v>
      </c>
      <c r="AJ707" s="252"/>
      <c r="AK707" s="253"/>
      <c r="AL707" s="254"/>
      <c r="AM707" s="253"/>
      <c r="AN707" s="254"/>
      <c r="AO707" s="253"/>
      <c r="AP707" s="254"/>
      <c r="AQ707" s="253"/>
      <c r="AR707" s="254"/>
      <c r="AS707" s="253"/>
      <c r="AT707" s="254"/>
      <c r="AU707" s="253"/>
      <c r="AV707" s="163">
        <f t="shared" si="1039"/>
        <v>0</v>
      </c>
      <c r="AW707" s="168">
        <f t="shared" si="1040"/>
        <v>0</v>
      </c>
      <c r="AY707" s="163">
        <f t="shared" si="1041"/>
        <v>0</v>
      </c>
      <c r="AZ707" s="163">
        <f t="shared" si="1042"/>
        <v>0</v>
      </c>
      <c r="BA707" s="163">
        <f t="shared" si="1043"/>
        <v>0</v>
      </c>
      <c r="BB707" s="163">
        <f t="shared" si="1044"/>
        <v>0</v>
      </c>
      <c r="BC707" s="163">
        <f t="shared" si="1045"/>
        <v>0</v>
      </c>
      <c r="BD707" s="163">
        <f t="shared" si="1046"/>
        <v>0</v>
      </c>
    </row>
    <row r="708" spans="2:56" x14ac:dyDescent="0.3">
      <c r="B708" s="169" t="s">
        <v>126</v>
      </c>
      <c r="C708" s="248"/>
      <c r="D708" s="249"/>
      <c r="E708" s="172">
        <f t="shared" si="1032"/>
        <v>0</v>
      </c>
      <c r="F708" s="248"/>
      <c r="G708" s="249"/>
      <c r="H708" s="172">
        <f t="shared" si="1033"/>
        <v>0</v>
      </c>
      <c r="I708" s="248"/>
      <c r="J708" s="250"/>
      <c r="K708" s="174">
        <f t="shared" si="1034"/>
        <v>0</v>
      </c>
      <c r="L708" s="248"/>
      <c r="M708" s="250"/>
      <c r="N708" s="251"/>
      <c r="O708" s="248"/>
      <c r="P708" s="251"/>
      <c r="Q708" s="166">
        <f t="shared" si="1035"/>
        <v>0</v>
      </c>
      <c r="R708" s="251"/>
      <c r="S708" s="251"/>
      <c r="T708" s="167">
        <f t="shared" si="1047"/>
        <v>0</v>
      </c>
      <c r="U708" s="157"/>
      <c r="V708" s="248"/>
      <c r="W708" s="251"/>
      <c r="X708" s="166">
        <f t="shared" si="1036"/>
        <v>0</v>
      </c>
      <c r="Y708" s="251"/>
      <c r="Z708" s="251"/>
      <c r="AA708" s="167">
        <f t="shared" si="1048"/>
        <v>0</v>
      </c>
      <c r="AB708" s="157"/>
      <c r="AC708" s="248"/>
      <c r="AD708" s="251"/>
      <c r="AE708" s="166">
        <f t="shared" si="1037"/>
        <v>0</v>
      </c>
      <c r="AF708" s="251"/>
      <c r="AG708" s="251"/>
      <c r="AH708" s="167">
        <f t="shared" si="1049"/>
        <v>0</v>
      </c>
      <c r="AJ708" s="252"/>
      <c r="AK708" s="253"/>
      <c r="AL708" s="254"/>
      <c r="AM708" s="253"/>
      <c r="AN708" s="254"/>
      <c r="AO708" s="253"/>
      <c r="AP708" s="254"/>
      <c r="AQ708" s="253"/>
      <c r="AR708" s="254"/>
      <c r="AS708" s="253"/>
      <c r="AT708" s="254"/>
      <c r="AU708" s="253"/>
      <c r="AV708" s="163">
        <f t="shared" si="1039"/>
        <v>0</v>
      </c>
      <c r="AW708" s="168">
        <f t="shared" si="1040"/>
        <v>0</v>
      </c>
      <c r="AY708" s="163">
        <f t="shared" si="1041"/>
        <v>0</v>
      </c>
      <c r="AZ708" s="163">
        <f t="shared" si="1042"/>
        <v>0</v>
      </c>
      <c r="BA708" s="163">
        <f t="shared" si="1043"/>
        <v>0</v>
      </c>
      <c r="BB708" s="163">
        <f t="shared" si="1044"/>
        <v>0</v>
      </c>
      <c r="BC708" s="163">
        <f t="shared" si="1045"/>
        <v>0</v>
      </c>
      <c r="BD708" s="163">
        <f t="shared" si="1046"/>
        <v>0</v>
      </c>
    </row>
    <row r="709" spans="2:56" x14ac:dyDescent="0.3">
      <c r="B709" s="179" t="s">
        <v>127</v>
      </c>
      <c r="C709" s="83">
        <f>SUM(C710)</f>
        <v>0</v>
      </c>
      <c r="D709" s="84">
        <f>SUM(D710)</f>
        <v>0</v>
      </c>
      <c r="E709" s="85">
        <f t="shared" si="1032"/>
        <v>0</v>
      </c>
      <c r="F709" s="83">
        <f>SUM(F710)</f>
        <v>0</v>
      </c>
      <c r="G709" s="84">
        <f>SUM(G710)</f>
        <v>0</v>
      </c>
      <c r="H709" s="85">
        <f t="shared" si="1033"/>
        <v>0</v>
      </c>
      <c r="I709" s="83">
        <f>SUM(I710)</f>
        <v>0</v>
      </c>
      <c r="J709" s="86">
        <f>SUM(J710)</f>
        <v>0</v>
      </c>
      <c r="K709" s="87">
        <f t="shared" si="1034"/>
        <v>0</v>
      </c>
      <c r="L709" s="83">
        <f>SUM(L710)</f>
        <v>0</v>
      </c>
      <c r="M709" s="86">
        <f>SUM(M710)</f>
        <v>0</v>
      </c>
      <c r="N709" s="88">
        <f>SUM(N710)</f>
        <v>0</v>
      </c>
      <c r="O709" s="83">
        <f>SUM(O710)</f>
        <v>0</v>
      </c>
      <c r="P709" s="88">
        <f>SUM(P710)</f>
        <v>0</v>
      </c>
      <c r="Q709" s="177">
        <f t="shared" si="1035"/>
        <v>0</v>
      </c>
      <c r="R709" s="88">
        <f>SUM(R710)</f>
        <v>0</v>
      </c>
      <c r="S709" s="88">
        <f>SUM(S710)</f>
        <v>0</v>
      </c>
      <c r="T709" s="178">
        <f t="shared" si="1047"/>
        <v>0</v>
      </c>
      <c r="U709" s="157"/>
      <c r="V709" s="83">
        <f>SUM(V710)</f>
        <v>0</v>
      </c>
      <c r="W709" s="88">
        <f>SUM(W710)</f>
        <v>0</v>
      </c>
      <c r="X709" s="177">
        <f t="shared" si="1036"/>
        <v>0</v>
      </c>
      <c r="Y709" s="88">
        <f>SUM(Y710)</f>
        <v>0</v>
      </c>
      <c r="Z709" s="88">
        <f>SUM(Z710)</f>
        <v>0</v>
      </c>
      <c r="AA709" s="178">
        <f t="shared" si="1048"/>
        <v>0</v>
      </c>
      <c r="AB709" s="157"/>
      <c r="AC709" s="83">
        <f>SUM(AC710)</f>
        <v>0</v>
      </c>
      <c r="AD709" s="88">
        <f>SUM(AD710)</f>
        <v>0</v>
      </c>
      <c r="AE709" s="177">
        <f t="shared" si="1037"/>
        <v>0</v>
      </c>
      <c r="AF709" s="88">
        <f>SUM(AF710)</f>
        <v>0</v>
      </c>
      <c r="AG709" s="88">
        <f>SUM(AG710)</f>
        <v>0</v>
      </c>
      <c r="AH709" s="178">
        <f t="shared" si="1049"/>
        <v>0</v>
      </c>
      <c r="AJ709" s="84">
        <f t="shared" ref="AJ709:AU709" si="1053">SUM(AJ710)</f>
        <v>0</v>
      </c>
      <c r="AK709" s="86">
        <f t="shared" si="1053"/>
        <v>0</v>
      </c>
      <c r="AL709" s="88">
        <f t="shared" si="1053"/>
        <v>0</v>
      </c>
      <c r="AM709" s="86">
        <f t="shared" si="1053"/>
        <v>0</v>
      </c>
      <c r="AN709" s="88">
        <f t="shared" si="1053"/>
        <v>0</v>
      </c>
      <c r="AO709" s="86">
        <f t="shared" si="1053"/>
        <v>0</v>
      </c>
      <c r="AP709" s="88">
        <f t="shared" si="1053"/>
        <v>0</v>
      </c>
      <c r="AQ709" s="86">
        <f t="shared" si="1053"/>
        <v>0</v>
      </c>
      <c r="AR709" s="88">
        <f t="shared" si="1053"/>
        <v>0</v>
      </c>
      <c r="AS709" s="86">
        <f t="shared" si="1053"/>
        <v>0</v>
      </c>
      <c r="AT709" s="88">
        <f t="shared" si="1053"/>
        <v>0</v>
      </c>
      <c r="AU709" s="86">
        <f t="shared" si="1053"/>
        <v>0</v>
      </c>
      <c r="AV709" s="86">
        <f t="shared" si="1039"/>
        <v>0</v>
      </c>
      <c r="AW709" s="93">
        <f t="shared" si="1040"/>
        <v>0</v>
      </c>
      <c r="AY709" s="86">
        <f t="shared" si="1041"/>
        <v>0</v>
      </c>
      <c r="AZ709" s="86">
        <f t="shared" si="1042"/>
        <v>0</v>
      </c>
      <c r="BA709" s="86">
        <f t="shared" si="1043"/>
        <v>0</v>
      </c>
      <c r="BB709" s="86">
        <f t="shared" si="1044"/>
        <v>0</v>
      </c>
      <c r="BC709" s="86">
        <f t="shared" si="1045"/>
        <v>0</v>
      </c>
      <c r="BD709" s="86">
        <f t="shared" si="1046"/>
        <v>0</v>
      </c>
    </row>
    <row r="710" spans="2:56" x14ac:dyDescent="0.3">
      <c r="B710" s="169" t="s">
        <v>105</v>
      </c>
      <c r="C710" s="248"/>
      <c r="D710" s="249"/>
      <c r="E710" s="172">
        <f t="shared" si="1032"/>
        <v>0</v>
      </c>
      <c r="F710" s="248"/>
      <c r="G710" s="249"/>
      <c r="H710" s="172">
        <f t="shared" si="1033"/>
        <v>0</v>
      </c>
      <c r="I710" s="248"/>
      <c r="J710" s="250"/>
      <c r="K710" s="174">
        <f t="shared" si="1034"/>
        <v>0</v>
      </c>
      <c r="L710" s="248"/>
      <c r="M710" s="250"/>
      <c r="N710" s="251"/>
      <c r="O710" s="248"/>
      <c r="P710" s="251"/>
      <c r="Q710" s="166">
        <f t="shared" si="1035"/>
        <v>0</v>
      </c>
      <c r="R710" s="251"/>
      <c r="S710" s="251"/>
      <c r="T710" s="167">
        <f t="shared" si="1047"/>
        <v>0</v>
      </c>
      <c r="U710" s="157"/>
      <c r="V710" s="248"/>
      <c r="W710" s="251"/>
      <c r="X710" s="166">
        <f t="shared" si="1036"/>
        <v>0</v>
      </c>
      <c r="Y710" s="251"/>
      <c r="Z710" s="251"/>
      <c r="AA710" s="167">
        <f t="shared" si="1048"/>
        <v>0</v>
      </c>
      <c r="AB710" s="157"/>
      <c r="AC710" s="248"/>
      <c r="AD710" s="251"/>
      <c r="AE710" s="166">
        <f t="shared" si="1037"/>
        <v>0</v>
      </c>
      <c r="AF710" s="251"/>
      <c r="AG710" s="251"/>
      <c r="AH710" s="167">
        <f t="shared" si="1049"/>
        <v>0</v>
      </c>
      <c r="AJ710" s="252"/>
      <c r="AK710" s="253"/>
      <c r="AL710" s="254"/>
      <c r="AM710" s="253"/>
      <c r="AN710" s="254"/>
      <c r="AO710" s="253"/>
      <c r="AP710" s="254"/>
      <c r="AQ710" s="253"/>
      <c r="AR710" s="254"/>
      <c r="AS710" s="253"/>
      <c r="AT710" s="254"/>
      <c r="AU710" s="253"/>
      <c r="AV710" s="163">
        <f t="shared" si="1039"/>
        <v>0</v>
      </c>
      <c r="AW710" s="168">
        <f t="shared" si="1040"/>
        <v>0</v>
      </c>
      <c r="AY710" s="163">
        <f t="shared" si="1041"/>
        <v>0</v>
      </c>
      <c r="AZ710" s="163">
        <f t="shared" si="1042"/>
        <v>0</v>
      </c>
      <c r="BA710" s="163">
        <f t="shared" si="1043"/>
        <v>0</v>
      </c>
      <c r="BB710" s="163">
        <f t="shared" si="1044"/>
        <v>0</v>
      </c>
      <c r="BC710" s="163">
        <f t="shared" si="1045"/>
        <v>0</v>
      </c>
      <c r="BD710" s="163">
        <f t="shared" si="1046"/>
        <v>0</v>
      </c>
    </row>
    <row r="711" spans="2:56" x14ac:dyDescent="0.3">
      <c r="B711" s="179" t="s">
        <v>128</v>
      </c>
      <c r="C711" s="83">
        <f>SUM(C712)</f>
        <v>0</v>
      </c>
      <c r="D711" s="84">
        <f>SUM(D712)</f>
        <v>0</v>
      </c>
      <c r="E711" s="85">
        <f t="shared" si="1032"/>
        <v>0</v>
      </c>
      <c r="F711" s="83">
        <f>SUM(F712)</f>
        <v>0</v>
      </c>
      <c r="G711" s="84">
        <f>SUM(G712)</f>
        <v>0</v>
      </c>
      <c r="H711" s="85">
        <f t="shared" si="1033"/>
        <v>0</v>
      </c>
      <c r="I711" s="83">
        <f>SUM(I712)</f>
        <v>0</v>
      </c>
      <c r="J711" s="86">
        <f>SUM(J712)</f>
        <v>0</v>
      </c>
      <c r="K711" s="87">
        <f t="shared" si="1034"/>
        <v>0</v>
      </c>
      <c r="L711" s="83">
        <f>SUM(L712)</f>
        <v>0</v>
      </c>
      <c r="M711" s="86">
        <f>SUM(M712)</f>
        <v>0</v>
      </c>
      <c r="N711" s="88">
        <f>SUM(N712)</f>
        <v>0</v>
      </c>
      <c r="O711" s="83">
        <f>SUM(O712)</f>
        <v>0</v>
      </c>
      <c r="P711" s="88">
        <f>SUM(P712)</f>
        <v>0</v>
      </c>
      <c r="Q711" s="177">
        <f t="shared" si="1035"/>
        <v>0</v>
      </c>
      <c r="R711" s="88">
        <f>SUM(R712)</f>
        <v>0</v>
      </c>
      <c r="S711" s="88">
        <f>SUM(S712)</f>
        <v>0</v>
      </c>
      <c r="T711" s="178">
        <f t="shared" si="1047"/>
        <v>0</v>
      </c>
      <c r="U711" s="157"/>
      <c r="V711" s="83">
        <f>SUM(V712)</f>
        <v>0</v>
      </c>
      <c r="W711" s="88">
        <f>SUM(W712)</f>
        <v>0</v>
      </c>
      <c r="X711" s="177">
        <f t="shared" si="1036"/>
        <v>0</v>
      </c>
      <c r="Y711" s="88">
        <f>SUM(Y712)</f>
        <v>0</v>
      </c>
      <c r="Z711" s="88">
        <f>SUM(Z712)</f>
        <v>0</v>
      </c>
      <c r="AA711" s="178">
        <f t="shared" si="1048"/>
        <v>0</v>
      </c>
      <c r="AB711" s="157"/>
      <c r="AC711" s="83">
        <f>SUM(AC712)</f>
        <v>0</v>
      </c>
      <c r="AD711" s="88">
        <f>SUM(AD712)</f>
        <v>0</v>
      </c>
      <c r="AE711" s="177">
        <f t="shared" si="1037"/>
        <v>0</v>
      </c>
      <c r="AF711" s="88">
        <f>SUM(AF712)</f>
        <v>0</v>
      </c>
      <c r="AG711" s="88">
        <f>SUM(AG712)</f>
        <v>0</v>
      </c>
      <c r="AH711" s="178">
        <f t="shared" si="1049"/>
        <v>0</v>
      </c>
      <c r="AJ711" s="84">
        <f t="shared" ref="AJ711:AU711" si="1054">SUM(AJ712)</f>
        <v>0</v>
      </c>
      <c r="AK711" s="86">
        <f t="shared" si="1054"/>
        <v>0</v>
      </c>
      <c r="AL711" s="88">
        <f t="shared" si="1054"/>
        <v>0</v>
      </c>
      <c r="AM711" s="86">
        <f t="shared" si="1054"/>
        <v>0</v>
      </c>
      <c r="AN711" s="88">
        <f t="shared" si="1054"/>
        <v>0</v>
      </c>
      <c r="AO711" s="86">
        <f t="shared" si="1054"/>
        <v>0</v>
      </c>
      <c r="AP711" s="88">
        <f t="shared" si="1054"/>
        <v>0</v>
      </c>
      <c r="AQ711" s="86">
        <f t="shared" si="1054"/>
        <v>0</v>
      </c>
      <c r="AR711" s="88">
        <f t="shared" si="1054"/>
        <v>0</v>
      </c>
      <c r="AS711" s="86">
        <f t="shared" si="1054"/>
        <v>0</v>
      </c>
      <c r="AT711" s="88">
        <f t="shared" si="1054"/>
        <v>0</v>
      </c>
      <c r="AU711" s="86">
        <f t="shared" si="1054"/>
        <v>0</v>
      </c>
      <c r="AV711" s="86">
        <f t="shared" si="1039"/>
        <v>0</v>
      </c>
      <c r="AW711" s="93">
        <f t="shared" si="1040"/>
        <v>0</v>
      </c>
      <c r="AY711" s="86">
        <f t="shared" si="1041"/>
        <v>0</v>
      </c>
      <c r="AZ711" s="86">
        <f t="shared" si="1042"/>
        <v>0</v>
      </c>
      <c r="BA711" s="86">
        <f t="shared" si="1043"/>
        <v>0</v>
      </c>
      <c r="BB711" s="86">
        <f t="shared" si="1044"/>
        <v>0</v>
      </c>
      <c r="BC711" s="86">
        <f t="shared" si="1045"/>
        <v>0</v>
      </c>
      <c r="BD711" s="86">
        <f t="shared" si="1046"/>
        <v>0</v>
      </c>
    </row>
    <row r="712" spans="2:56" x14ac:dyDescent="0.3">
      <c r="B712" s="169" t="s">
        <v>105</v>
      </c>
      <c r="C712" s="248"/>
      <c r="D712" s="249"/>
      <c r="E712" s="172">
        <f t="shared" si="1032"/>
        <v>0</v>
      </c>
      <c r="F712" s="248"/>
      <c r="G712" s="249"/>
      <c r="H712" s="172">
        <f t="shared" si="1033"/>
        <v>0</v>
      </c>
      <c r="I712" s="248"/>
      <c r="J712" s="250"/>
      <c r="K712" s="174">
        <f t="shared" si="1034"/>
        <v>0</v>
      </c>
      <c r="L712" s="248"/>
      <c r="M712" s="250"/>
      <c r="N712" s="251"/>
      <c r="O712" s="248"/>
      <c r="P712" s="251"/>
      <c r="Q712" s="166">
        <f t="shared" si="1035"/>
        <v>0</v>
      </c>
      <c r="R712" s="251"/>
      <c r="S712" s="251"/>
      <c r="T712" s="167">
        <f t="shared" si="1047"/>
        <v>0</v>
      </c>
      <c r="U712" s="157"/>
      <c r="V712" s="248"/>
      <c r="W712" s="251"/>
      <c r="X712" s="166">
        <f t="shared" si="1036"/>
        <v>0</v>
      </c>
      <c r="Y712" s="251"/>
      <c r="Z712" s="251"/>
      <c r="AA712" s="167">
        <f t="shared" si="1048"/>
        <v>0</v>
      </c>
      <c r="AB712" s="157"/>
      <c r="AC712" s="248"/>
      <c r="AD712" s="251"/>
      <c r="AE712" s="166">
        <f t="shared" si="1037"/>
        <v>0</v>
      </c>
      <c r="AF712" s="251"/>
      <c r="AG712" s="251"/>
      <c r="AH712" s="167">
        <f t="shared" si="1049"/>
        <v>0</v>
      </c>
      <c r="AJ712" s="252"/>
      <c r="AK712" s="253"/>
      <c r="AL712" s="254"/>
      <c r="AM712" s="253"/>
      <c r="AN712" s="254"/>
      <c r="AO712" s="253"/>
      <c r="AP712" s="254"/>
      <c r="AQ712" s="253"/>
      <c r="AR712" s="254"/>
      <c r="AS712" s="253"/>
      <c r="AT712" s="254"/>
      <c r="AU712" s="253"/>
      <c r="AV712" s="163">
        <f t="shared" si="1039"/>
        <v>0</v>
      </c>
      <c r="AW712" s="168">
        <f t="shared" si="1040"/>
        <v>0</v>
      </c>
      <c r="AY712" s="163">
        <f t="shared" si="1041"/>
        <v>0</v>
      </c>
      <c r="AZ712" s="163">
        <f t="shared" si="1042"/>
        <v>0</v>
      </c>
      <c r="BA712" s="163">
        <f t="shared" si="1043"/>
        <v>0</v>
      </c>
      <c r="BB712" s="163">
        <f t="shared" si="1044"/>
        <v>0</v>
      </c>
      <c r="BC712" s="163">
        <f t="shared" si="1045"/>
        <v>0</v>
      </c>
      <c r="BD712" s="163">
        <f t="shared" si="1046"/>
        <v>0</v>
      </c>
    </row>
    <row r="713" spans="2:56" x14ac:dyDescent="0.3">
      <c r="B713" s="179" t="s">
        <v>129</v>
      </c>
      <c r="C713" s="83">
        <f>SUM(C714)</f>
        <v>0</v>
      </c>
      <c r="D713" s="84">
        <f>SUM(D714)</f>
        <v>0</v>
      </c>
      <c r="E713" s="85">
        <f t="shared" si="1032"/>
        <v>0</v>
      </c>
      <c r="F713" s="83">
        <f>SUM(F714)</f>
        <v>0</v>
      </c>
      <c r="G713" s="84">
        <f>SUM(G714)</f>
        <v>0</v>
      </c>
      <c r="H713" s="85">
        <f t="shared" si="1033"/>
        <v>0</v>
      </c>
      <c r="I713" s="83">
        <f>SUM(I714)</f>
        <v>0</v>
      </c>
      <c r="J713" s="86">
        <f>SUM(J714)</f>
        <v>0</v>
      </c>
      <c r="K713" s="87">
        <f t="shared" si="1034"/>
        <v>0</v>
      </c>
      <c r="L713" s="83">
        <f>SUM(L714)</f>
        <v>0</v>
      </c>
      <c r="M713" s="86">
        <f>SUM(M714)</f>
        <v>0</v>
      </c>
      <c r="N713" s="88">
        <f>SUM(N714)</f>
        <v>0</v>
      </c>
      <c r="O713" s="83">
        <f>SUM(O714)</f>
        <v>0</v>
      </c>
      <c r="P713" s="88">
        <f>SUM(P714)</f>
        <v>0</v>
      </c>
      <c r="Q713" s="177">
        <f t="shared" si="1035"/>
        <v>0</v>
      </c>
      <c r="R713" s="88">
        <f>SUM(R714)</f>
        <v>0</v>
      </c>
      <c r="S713" s="88">
        <f>SUM(S714)</f>
        <v>0</v>
      </c>
      <c r="T713" s="178">
        <f t="shared" si="1047"/>
        <v>0</v>
      </c>
      <c r="U713" s="157"/>
      <c r="V713" s="83">
        <f>SUM(V714)</f>
        <v>0</v>
      </c>
      <c r="W713" s="88">
        <f>SUM(W714)</f>
        <v>0</v>
      </c>
      <c r="X713" s="177">
        <f t="shared" si="1036"/>
        <v>0</v>
      </c>
      <c r="Y713" s="88">
        <f>SUM(Y714)</f>
        <v>0</v>
      </c>
      <c r="Z713" s="88">
        <f>SUM(Z714)</f>
        <v>0</v>
      </c>
      <c r="AA713" s="178">
        <f t="shared" si="1048"/>
        <v>0</v>
      </c>
      <c r="AB713" s="157"/>
      <c r="AC713" s="83">
        <f>SUM(AC714)</f>
        <v>0</v>
      </c>
      <c r="AD713" s="88">
        <f>SUM(AD714)</f>
        <v>0</v>
      </c>
      <c r="AE713" s="177">
        <f t="shared" si="1037"/>
        <v>0</v>
      </c>
      <c r="AF713" s="88">
        <f>SUM(AF714)</f>
        <v>0</v>
      </c>
      <c r="AG713" s="88">
        <f>SUM(AG714)</f>
        <v>0</v>
      </c>
      <c r="AH713" s="178">
        <f t="shared" si="1049"/>
        <v>0</v>
      </c>
      <c r="AJ713" s="84">
        <f t="shared" ref="AJ713:AU713" si="1055">SUM(AJ714)</f>
        <v>0</v>
      </c>
      <c r="AK713" s="86">
        <f t="shared" si="1055"/>
        <v>0</v>
      </c>
      <c r="AL713" s="88">
        <f t="shared" si="1055"/>
        <v>0</v>
      </c>
      <c r="AM713" s="86">
        <f t="shared" si="1055"/>
        <v>0</v>
      </c>
      <c r="AN713" s="88">
        <f t="shared" si="1055"/>
        <v>0</v>
      </c>
      <c r="AO713" s="86">
        <f t="shared" si="1055"/>
        <v>0</v>
      </c>
      <c r="AP713" s="88">
        <f t="shared" si="1055"/>
        <v>0</v>
      </c>
      <c r="AQ713" s="86">
        <f t="shared" si="1055"/>
        <v>0</v>
      </c>
      <c r="AR713" s="88">
        <f t="shared" si="1055"/>
        <v>0</v>
      </c>
      <c r="AS713" s="86">
        <f t="shared" si="1055"/>
        <v>0</v>
      </c>
      <c r="AT713" s="88">
        <f t="shared" si="1055"/>
        <v>0</v>
      </c>
      <c r="AU713" s="86">
        <f t="shared" si="1055"/>
        <v>0</v>
      </c>
      <c r="AV713" s="86">
        <f t="shared" si="1039"/>
        <v>0</v>
      </c>
      <c r="AW713" s="93">
        <f t="shared" si="1040"/>
        <v>0</v>
      </c>
      <c r="AY713" s="86">
        <f t="shared" si="1041"/>
        <v>0</v>
      </c>
      <c r="AZ713" s="86">
        <f t="shared" si="1042"/>
        <v>0</v>
      </c>
      <c r="BA713" s="86">
        <f t="shared" si="1043"/>
        <v>0</v>
      </c>
      <c r="BB713" s="86">
        <f t="shared" si="1044"/>
        <v>0</v>
      </c>
      <c r="BC713" s="86">
        <f t="shared" si="1045"/>
        <v>0</v>
      </c>
      <c r="BD713" s="86">
        <f t="shared" si="1046"/>
        <v>0</v>
      </c>
    </row>
    <row r="714" spans="2:56" x14ac:dyDescent="0.3">
      <c r="B714" s="169" t="s">
        <v>105</v>
      </c>
      <c r="C714" s="248"/>
      <c r="D714" s="249"/>
      <c r="E714" s="172">
        <f t="shared" si="1032"/>
        <v>0</v>
      </c>
      <c r="F714" s="248"/>
      <c r="G714" s="249"/>
      <c r="H714" s="172">
        <f t="shared" si="1033"/>
        <v>0</v>
      </c>
      <c r="I714" s="248"/>
      <c r="J714" s="250"/>
      <c r="K714" s="174">
        <f t="shared" si="1034"/>
        <v>0</v>
      </c>
      <c r="L714" s="248"/>
      <c r="M714" s="250"/>
      <c r="N714" s="251"/>
      <c r="O714" s="248"/>
      <c r="P714" s="251"/>
      <c r="Q714" s="166">
        <f t="shared" si="1035"/>
        <v>0</v>
      </c>
      <c r="R714" s="251"/>
      <c r="S714" s="251"/>
      <c r="T714" s="167">
        <f t="shared" si="1047"/>
        <v>0</v>
      </c>
      <c r="U714" s="157"/>
      <c r="V714" s="248"/>
      <c r="W714" s="251"/>
      <c r="X714" s="166">
        <f t="shared" si="1036"/>
        <v>0</v>
      </c>
      <c r="Y714" s="251"/>
      <c r="Z714" s="251"/>
      <c r="AA714" s="167">
        <f t="shared" si="1048"/>
        <v>0</v>
      </c>
      <c r="AB714" s="157"/>
      <c r="AC714" s="248"/>
      <c r="AD714" s="251"/>
      <c r="AE714" s="166">
        <f t="shared" si="1037"/>
        <v>0</v>
      </c>
      <c r="AF714" s="251"/>
      <c r="AG714" s="251"/>
      <c r="AH714" s="167">
        <f t="shared" si="1049"/>
        <v>0</v>
      </c>
      <c r="AJ714" s="252"/>
      <c r="AK714" s="253"/>
      <c r="AL714" s="254"/>
      <c r="AM714" s="253"/>
      <c r="AN714" s="254"/>
      <c r="AO714" s="253"/>
      <c r="AP714" s="254"/>
      <c r="AQ714" s="253"/>
      <c r="AR714" s="254"/>
      <c r="AS714" s="253"/>
      <c r="AT714" s="254"/>
      <c r="AU714" s="253"/>
      <c r="AV714" s="163">
        <f t="shared" si="1039"/>
        <v>0</v>
      </c>
      <c r="AW714" s="168">
        <f t="shared" si="1040"/>
        <v>0</v>
      </c>
      <c r="AY714" s="163">
        <f t="shared" si="1041"/>
        <v>0</v>
      </c>
      <c r="AZ714" s="163">
        <f t="shared" si="1042"/>
        <v>0</v>
      </c>
      <c r="BA714" s="163">
        <f t="shared" si="1043"/>
        <v>0</v>
      </c>
      <c r="BB714" s="163">
        <f t="shared" si="1044"/>
        <v>0</v>
      </c>
      <c r="BC714" s="163">
        <f t="shared" si="1045"/>
        <v>0</v>
      </c>
      <c r="BD714" s="163">
        <f t="shared" si="1046"/>
        <v>0</v>
      </c>
    </row>
    <row r="715" spans="2:56" x14ac:dyDescent="0.3">
      <c r="B715" s="179" t="s">
        <v>130</v>
      </c>
      <c r="C715" s="83">
        <f>SUM(C716)</f>
        <v>0</v>
      </c>
      <c r="D715" s="84">
        <f>SUM(D716)</f>
        <v>0</v>
      </c>
      <c r="E715" s="85">
        <f t="shared" si="1032"/>
        <v>0</v>
      </c>
      <c r="F715" s="83">
        <f>SUM(F716)</f>
        <v>0</v>
      </c>
      <c r="G715" s="84">
        <f>SUM(G716)</f>
        <v>0</v>
      </c>
      <c r="H715" s="85">
        <f t="shared" si="1033"/>
        <v>0</v>
      </c>
      <c r="I715" s="83">
        <f>SUM(I716)</f>
        <v>0</v>
      </c>
      <c r="J715" s="86">
        <f>SUM(J716)</f>
        <v>0</v>
      </c>
      <c r="K715" s="87">
        <f t="shared" si="1034"/>
        <v>0</v>
      </c>
      <c r="L715" s="83">
        <f>SUM(L716)</f>
        <v>0</v>
      </c>
      <c r="M715" s="86">
        <f>SUM(M716)</f>
        <v>0</v>
      </c>
      <c r="N715" s="88">
        <f>SUM(N716)</f>
        <v>0</v>
      </c>
      <c r="O715" s="83">
        <f>SUM(O716)</f>
        <v>0</v>
      </c>
      <c r="P715" s="88">
        <f>SUM(P716)</f>
        <v>0</v>
      </c>
      <c r="Q715" s="177">
        <f t="shared" si="1035"/>
        <v>0</v>
      </c>
      <c r="R715" s="88">
        <f>SUM(R716)</f>
        <v>0</v>
      </c>
      <c r="S715" s="88">
        <f>SUM(S716)</f>
        <v>0</v>
      </c>
      <c r="T715" s="178">
        <f t="shared" si="1047"/>
        <v>0</v>
      </c>
      <c r="U715" s="157"/>
      <c r="V715" s="83">
        <f>SUM(V716)</f>
        <v>0</v>
      </c>
      <c r="W715" s="88">
        <f>SUM(W716)</f>
        <v>0</v>
      </c>
      <c r="X715" s="177">
        <f t="shared" si="1036"/>
        <v>0</v>
      </c>
      <c r="Y715" s="88">
        <f>SUM(Y716)</f>
        <v>0</v>
      </c>
      <c r="Z715" s="88">
        <f>SUM(Z716)</f>
        <v>0</v>
      </c>
      <c r="AA715" s="178">
        <f t="shared" si="1048"/>
        <v>0</v>
      </c>
      <c r="AB715" s="157"/>
      <c r="AC715" s="83">
        <f>SUM(AC716)</f>
        <v>0</v>
      </c>
      <c r="AD715" s="88">
        <f>SUM(AD716)</f>
        <v>0</v>
      </c>
      <c r="AE715" s="177">
        <f t="shared" si="1037"/>
        <v>0</v>
      </c>
      <c r="AF715" s="88">
        <f>SUM(AF716)</f>
        <v>0</v>
      </c>
      <c r="AG715" s="88">
        <f>SUM(AG716)</f>
        <v>0</v>
      </c>
      <c r="AH715" s="178">
        <f t="shared" si="1049"/>
        <v>0</v>
      </c>
      <c r="AJ715" s="84">
        <f t="shared" ref="AJ715:AU715" si="1056">SUM(AJ716)</f>
        <v>0</v>
      </c>
      <c r="AK715" s="86">
        <f t="shared" si="1056"/>
        <v>0</v>
      </c>
      <c r="AL715" s="88">
        <f t="shared" si="1056"/>
        <v>0</v>
      </c>
      <c r="AM715" s="86">
        <f t="shared" si="1056"/>
        <v>0</v>
      </c>
      <c r="AN715" s="88">
        <f t="shared" si="1056"/>
        <v>0</v>
      </c>
      <c r="AO715" s="86">
        <f t="shared" si="1056"/>
        <v>0</v>
      </c>
      <c r="AP715" s="88">
        <f t="shared" si="1056"/>
        <v>0</v>
      </c>
      <c r="AQ715" s="86">
        <f t="shared" si="1056"/>
        <v>0</v>
      </c>
      <c r="AR715" s="88">
        <f t="shared" si="1056"/>
        <v>0</v>
      </c>
      <c r="AS715" s="86">
        <f t="shared" si="1056"/>
        <v>0</v>
      </c>
      <c r="AT715" s="88">
        <f t="shared" si="1056"/>
        <v>0</v>
      </c>
      <c r="AU715" s="86">
        <f t="shared" si="1056"/>
        <v>0</v>
      </c>
      <c r="AV715" s="86">
        <f t="shared" si="1039"/>
        <v>0</v>
      </c>
      <c r="AW715" s="93">
        <f t="shared" si="1040"/>
        <v>0</v>
      </c>
      <c r="AY715" s="86">
        <f t="shared" si="1041"/>
        <v>0</v>
      </c>
      <c r="AZ715" s="86">
        <f t="shared" si="1042"/>
        <v>0</v>
      </c>
      <c r="BA715" s="86">
        <f t="shared" si="1043"/>
        <v>0</v>
      </c>
      <c r="BB715" s="86">
        <f t="shared" si="1044"/>
        <v>0</v>
      </c>
      <c r="BC715" s="86">
        <f t="shared" si="1045"/>
        <v>0</v>
      </c>
      <c r="BD715" s="86">
        <f t="shared" si="1046"/>
        <v>0</v>
      </c>
    </row>
    <row r="716" spans="2:56" x14ac:dyDescent="0.3">
      <c r="B716" s="169" t="s">
        <v>105</v>
      </c>
      <c r="C716" s="248"/>
      <c r="D716" s="249"/>
      <c r="E716" s="172">
        <f t="shared" si="1032"/>
        <v>0</v>
      </c>
      <c r="F716" s="248"/>
      <c r="G716" s="249"/>
      <c r="H716" s="172">
        <f t="shared" si="1033"/>
        <v>0</v>
      </c>
      <c r="I716" s="248"/>
      <c r="J716" s="250"/>
      <c r="K716" s="174">
        <f t="shared" si="1034"/>
        <v>0</v>
      </c>
      <c r="L716" s="248"/>
      <c r="M716" s="250"/>
      <c r="N716" s="251"/>
      <c r="O716" s="248"/>
      <c r="P716" s="251"/>
      <c r="Q716" s="166">
        <f t="shared" si="1035"/>
        <v>0</v>
      </c>
      <c r="R716" s="251"/>
      <c r="S716" s="251"/>
      <c r="T716" s="167">
        <f t="shared" si="1047"/>
        <v>0</v>
      </c>
      <c r="U716" s="157"/>
      <c r="V716" s="248"/>
      <c r="W716" s="251"/>
      <c r="X716" s="166">
        <f t="shared" si="1036"/>
        <v>0</v>
      </c>
      <c r="Y716" s="251"/>
      <c r="Z716" s="251"/>
      <c r="AA716" s="167">
        <f t="shared" si="1048"/>
        <v>0</v>
      </c>
      <c r="AB716" s="157"/>
      <c r="AC716" s="248"/>
      <c r="AD716" s="251"/>
      <c r="AE716" s="166">
        <f t="shared" si="1037"/>
        <v>0</v>
      </c>
      <c r="AF716" s="251"/>
      <c r="AG716" s="251"/>
      <c r="AH716" s="167">
        <f t="shared" si="1049"/>
        <v>0</v>
      </c>
      <c r="AJ716" s="252"/>
      <c r="AK716" s="253"/>
      <c r="AL716" s="254"/>
      <c r="AM716" s="253"/>
      <c r="AN716" s="254"/>
      <c r="AO716" s="253"/>
      <c r="AP716" s="254"/>
      <c r="AQ716" s="253"/>
      <c r="AR716" s="254"/>
      <c r="AS716" s="253"/>
      <c r="AT716" s="254"/>
      <c r="AU716" s="253"/>
      <c r="AV716" s="163">
        <f t="shared" si="1039"/>
        <v>0</v>
      </c>
      <c r="AW716" s="168">
        <f t="shared" si="1040"/>
        <v>0</v>
      </c>
      <c r="AY716" s="163">
        <f t="shared" si="1041"/>
        <v>0</v>
      </c>
      <c r="AZ716" s="163">
        <f t="shared" si="1042"/>
        <v>0</v>
      </c>
      <c r="BA716" s="163">
        <f t="shared" si="1043"/>
        <v>0</v>
      </c>
      <c r="BB716" s="163">
        <f t="shared" si="1044"/>
        <v>0</v>
      </c>
      <c r="BC716" s="163">
        <f t="shared" si="1045"/>
        <v>0</v>
      </c>
      <c r="BD716" s="163">
        <f t="shared" si="1046"/>
        <v>0</v>
      </c>
    </row>
    <row r="717" spans="2:56" x14ac:dyDescent="0.3">
      <c r="B717" s="179" t="s">
        <v>131</v>
      </c>
      <c r="C717" s="83">
        <f>SUM(C718)</f>
        <v>0</v>
      </c>
      <c r="D717" s="84">
        <f>SUM(D718)</f>
        <v>0</v>
      </c>
      <c r="E717" s="85">
        <f t="shared" si="1032"/>
        <v>0</v>
      </c>
      <c r="F717" s="83">
        <f>SUM(F718)</f>
        <v>0</v>
      </c>
      <c r="G717" s="84">
        <f>SUM(G718)</f>
        <v>0</v>
      </c>
      <c r="H717" s="85">
        <f t="shared" si="1033"/>
        <v>0</v>
      </c>
      <c r="I717" s="83">
        <f>SUM(I718)</f>
        <v>0</v>
      </c>
      <c r="J717" s="86">
        <f>SUM(J718)</f>
        <v>0</v>
      </c>
      <c r="K717" s="87">
        <f t="shared" si="1034"/>
        <v>0</v>
      </c>
      <c r="L717" s="83">
        <f>SUM(L718)</f>
        <v>0</v>
      </c>
      <c r="M717" s="86">
        <f>SUM(M718)</f>
        <v>0</v>
      </c>
      <c r="N717" s="88">
        <f>SUM(N718)</f>
        <v>0</v>
      </c>
      <c r="O717" s="83">
        <f>SUM(O718)</f>
        <v>0</v>
      </c>
      <c r="P717" s="88">
        <f>SUM(P718)</f>
        <v>0</v>
      </c>
      <c r="Q717" s="177">
        <f t="shared" si="1035"/>
        <v>0</v>
      </c>
      <c r="R717" s="88">
        <f>SUM(R718)</f>
        <v>0</v>
      </c>
      <c r="S717" s="88">
        <f>SUM(S718)</f>
        <v>0</v>
      </c>
      <c r="T717" s="178">
        <f t="shared" si="1047"/>
        <v>0</v>
      </c>
      <c r="U717" s="157"/>
      <c r="V717" s="83">
        <f>SUM(V718)</f>
        <v>0</v>
      </c>
      <c r="W717" s="88">
        <f>SUM(W718)</f>
        <v>0</v>
      </c>
      <c r="X717" s="177">
        <f t="shared" si="1036"/>
        <v>0</v>
      </c>
      <c r="Y717" s="88">
        <f>SUM(Y718)</f>
        <v>0</v>
      </c>
      <c r="Z717" s="88">
        <f>SUM(Z718)</f>
        <v>0</v>
      </c>
      <c r="AA717" s="178">
        <f t="shared" si="1048"/>
        <v>0</v>
      </c>
      <c r="AB717" s="157"/>
      <c r="AC717" s="83">
        <f>SUM(AC718)</f>
        <v>0</v>
      </c>
      <c r="AD717" s="88">
        <f>SUM(AD718)</f>
        <v>0</v>
      </c>
      <c r="AE717" s="177">
        <f t="shared" si="1037"/>
        <v>0</v>
      </c>
      <c r="AF717" s="88">
        <f>SUM(AF718)</f>
        <v>0</v>
      </c>
      <c r="AG717" s="88">
        <f>SUM(AG718)</f>
        <v>0</v>
      </c>
      <c r="AH717" s="178">
        <f t="shared" si="1049"/>
        <v>0</v>
      </c>
      <c r="AJ717" s="84">
        <f t="shared" ref="AJ717:AU717" si="1057">SUM(AJ718)</f>
        <v>0</v>
      </c>
      <c r="AK717" s="86">
        <f t="shared" si="1057"/>
        <v>0</v>
      </c>
      <c r="AL717" s="88">
        <f t="shared" si="1057"/>
        <v>0</v>
      </c>
      <c r="AM717" s="86">
        <f t="shared" si="1057"/>
        <v>0</v>
      </c>
      <c r="AN717" s="88">
        <f t="shared" si="1057"/>
        <v>0</v>
      </c>
      <c r="AO717" s="86">
        <f t="shared" si="1057"/>
        <v>0</v>
      </c>
      <c r="AP717" s="88">
        <f t="shared" si="1057"/>
        <v>0</v>
      </c>
      <c r="AQ717" s="86">
        <f t="shared" si="1057"/>
        <v>0</v>
      </c>
      <c r="AR717" s="88">
        <f t="shared" si="1057"/>
        <v>0</v>
      </c>
      <c r="AS717" s="86">
        <f t="shared" si="1057"/>
        <v>0</v>
      </c>
      <c r="AT717" s="88">
        <f t="shared" si="1057"/>
        <v>0</v>
      </c>
      <c r="AU717" s="86">
        <f t="shared" si="1057"/>
        <v>0</v>
      </c>
      <c r="AV717" s="86">
        <f t="shared" si="1039"/>
        <v>0</v>
      </c>
      <c r="AW717" s="93">
        <f t="shared" si="1040"/>
        <v>0</v>
      </c>
      <c r="AY717" s="86">
        <f t="shared" si="1041"/>
        <v>0</v>
      </c>
      <c r="AZ717" s="86">
        <f t="shared" si="1042"/>
        <v>0</v>
      </c>
      <c r="BA717" s="86">
        <f t="shared" si="1043"/>
        <v>0</v>
      </c>
      <c r="BB717" s="86">
        <f t="shared" si="1044"/>
        <v>0</v>
      </c>
      <c r="BC717" s="86">
        <f t="shared" si="1045"/>
        <v>0</v>
      </c>
      <c r="BD717" s="86">
        <f t="shared" si="1046"/>
        <v>0</v>
      </c>
    </row>
    <row r="718" spans="2:56" x14ac:dyDescent="0.3">
      <c r="B718" s="169" t="s">
        <v>105</v>
      </c>
      <c r="C718" s="248"/>
      <c r="D718" s="249"/>
      <c r="E718" s="172">
        <f t="shared" si="1032"/>
        <v>0</v>
      </c>
      <c r="F718" s="248"/>
      <c r="G718" s="249"/>
      <c r="H718" s="172">
        <f t="shared" si="1033"/>
        <v>0</v>
      </c>
      <c r="I718" s="248"/>
      <c r="J718" s="250"/>
      <c r="K718" s="174">
        <f t="shared" si="1034"/>
        <v>0</v>
      </c>
      <c r="L718" s="248"/>
      <c r="M718" s="250"/>
      <c r="N718" s="251"/>
      <c r="O718" s="248"/>
      <c r="P718" s="251"/>
      <c r="Q718" s="166">
        <f t="shared" si="1035"/>
        <v>0</v>
      </c>
      <c r="R718" s="251"/>
      <c r="S718" s="251"/>
      <c r="T718" s="167">
        <f t="shared" si="1047"/>
        <v>0</v>
      </c>
      <c r="U718" s="157"/>
      <c r="V718" s="248"/>
      <c r="W718" s="251"/>
      <c r="X718" s="166">
        <f t="shared" si="1036"/>
        <v>0</v>
      </c>
      <c r="Y718" s="251"/>
      <c r="Z718" s="251"/>
      <c r="AA718" s="167">
        <f t="shared" si="1048"/>
        <v>0</v>
      </c>
      <c r="AB718" s="157"/>
      <c r="AC718" s="248"/>
      <c r="AD718" s="251"/>
      <c r="AE718" s="166">
        <f t="shared" si="1037"/>
        <v>0</v>
      </c>
      <c r="AF718" s="251"/>
      <c r="AG718" s="251"/>
      <c r="AH718" s="167">
        <f t="shared" si="1049"/>
        <v>0</v>
      </c>
      <c r="AJ718" s="252"/>
      <c r="AK718" s="253"/>
      <c r="AL718" s="254"/>
      <c r="AM718" s="253"/>
      <c r="AN718" s="254"/>
      <c r="AO718" s="253"/>
      <c r="AP718" s="254"/>
      <c r="AQ718" s="253"/>
      <c r="AR718" s="254"/>
      <c r="AS718" s="253"/>
      <c r="AT718" s="254"/>
      <c r="AU718" s="253"/>
      <c r="AV718" s="163">
        <f t="shared" si="1039"/>
        <v>0</v>
      </c>
      <c r="AW718" s="168">
        <f t="shared" si="1040"/>
        <v>0</v>
      </c>
      <c r="AY718" s="163">
        <f t="shared" si="1041"/>
        <v>0</v>
      </c>
      <c r="AZ718" s="163">
        <f t="shared" si="1042"/>
        <v>0</v>
      </c>
      <c r="BA718" s="163">
        <f t="shared" si="1043"/>
        <v>0</v>
      </c>
      <c r="BB718" s="163">
        <f t="shared" si="1044"/>
        <v>0</v>
      </c>
      <c r="BC718" s="163">
        <f t="shared" si="1045"/>
        <v>0</v>
      </c>
      <c r="BD718" s="163">
        <f t="shared" si="1046"/>
        <v>0</v>
      </c>
    </row>
    <row r="719" spans="2:56" x14ac:dyDescent="0.3">
      <c r="B719" s="179" t="s">
        <v>132</v>
      </c>
      <c r="C719" s="83">
        <f>SUM(C720)</f>
        <v>0</v>
      </c>
      <c r="D719" s="84">
        <f>SUM(D720)</f>
        <v>0</v>
      </c>
      <c r="E719" s="85">
        <f t="shared" si="1032"/>
        <v>0</v>
      </c>
      <c r="F719" s="83">
        <f>SUM(F720)</f>
        <v>0</v>
      </c>
      <c r="G719" s="84">
        <f>SUM(G720)</f>
        <v>0</v>
      </c>
      <c r="H719" s="85">
        <f t="shared" si="1033"/>
        <v>0</v>
      </c>
      <c r="I719" s="83">
        <f>SUM(I720)</f>
        <v>0</v>
      </c>
      <c r="J719" s="86">
        <f>SUM(J720)</f>
        <v>0</v>
      </c>
      <c r="K719" s="87">
        <f t="shared" si="1034"/>
        <v>0</v>
      </c>
      <c r="L719" s="83">
        <f>SUM(L720)</f>
        <v>0</v>
      </c>
      <c r="M719" s="86">
        <f>SUM(M720)</f>
        <v>0</v>
      </c>
      <c r="N719" s="88">
        <f>SUM(N720)</f>
        <v>0</v>
      </c>
      <c r="O719" s="83">
        <f>SUM(O720)</f>
        <v>0</v>
      </c>
      <c r="P719" s="88">
        <f>SUM(P720)</f>
        <v>0</v>
      </c>
      <c r="Q719" s="177">
        <f t="shared" si="1035"/>
        <v>0</v>
      </c>
      <c r="R719" s="88">
        <f>SUM(R720)</f>
        <v>0</v>
      </c>
      <c r="S719" s="88">
        <f>SUM(S720)</f>
        <v>0</v>
      </c>
      <c r="T719" s="178">
        <f t="shared" si="1047"/>
        <v>0</v>
      </c>
      <c r="U719" s="157"/>
      <c r="V719" s="83">
        <f>SUM(V720)</f>
        <v>0</v>
      </c>
      <c r="W719" s="88">
        <f>SUM(W720)</f>
        <v>0</v>
      </c>
      <c r="X719" s="177">
        <f t="shared" si="1036"/>
        <v>0</v>
      </c>
      <c r="Y719" s="88">
        <f>SUM(Y720)</f>
        <v>0</v>
      </c>
      <c r="Z719" s="88">
        <f>SUM(Z720)</f>
        <v>0</v>
      </c>
      <c r="AA719" s="178">
        <f t="shared" si="1048"/>
        <v>0</v>
      </c>
      <c r="AB719" s="157"/>
      <c r="AC719" s="83">
        <f>SUM(AC720)</f>
        <v>0</v>
      </c>
      <c r="AD719" s="88">
        <f>SUM(AD720)</f>
        <v>0</v>
      </c>
      <c r="AE719" s="177">
        <f t="shared" si="1037"/>
        <v>0</v>
      </c>
      <c r="AF719" s="88">
        <f>SUM(AF720)</f>
        <v>0</v>
      </c>
      <c r="AG719" s="88">
        <f>SUM(AG720)</f>
        <v>0</v>
      </c>
      <c r="AH719" s="178">
        <f t="shared" si="1049"/>
        <v>0</v>
      </c>
      <c r="AJ719" s="84">
        <f t="shared" ref="AJ719:AU719" si="1058">SUM(AJ720)</f>
        <v>0</v>
      </c>
      <c r="AK719" s="86">
        <f t="shared" si="1058"/>
        <v>0</v>
      </c>
      <c r="AL719" s="88">
        <f t="shared" si="1058"/>
        <v>0</v>
      </c>
      <c r="AM719" s="86">
        <f t="shared" si="1058"/>
        <v>0</v>
      </c>
      <c r="AN719" s="88">
        <f t="shared" si="1058"/>
        <v>0</v>
      </c>
      <c r="AO719" s="86">
        <f t="shared" si="1058"/>
        <v>0</v>
      </c>
      <c r="AP719" s="88">
        <f t="shared" si="1058"/>
        <v>0</v>
      </c>
      <c r="AQ719" s="86">
        <f t="shared" si="1058"/>
        <v>0</v>
      </c>
      <c r="AR719" s="88">
        <f t="shared" si="1058"/>
        <v>0</v>
      </c>
      <c r="AS719" s="86">
        <f t="shared" si="1058"/>
        <v>0</v>
      </c>
      <c r="AT719" s="88">
        <f t="shared" si="1058"/>
        <v>0</v>
      </c>
      <c r="AU719" s="86">
        <f t="shared" si="1058"/>
        <v>0</v>
      </c>
      <c r="AV719" s="86">
        <f t="shared" si="1039"/>
        <v>0</v>
      </c>
      <c r="AW719" s="93">
        <f t="shared" si="1040"/>
        <v>0</v>
      </c>
      <c r="AY719" s="86">
        <f t="shared" si="1041"/>
        <v>0</v>
      </c>
      <c r="AZ719" s="86">
        <f t="shared" si="1042"/>
        <v>0</v>
      </c>
      <c r="BA719" s="86">
        <f t="shared" si="1043"/>
        <v>0</v>
      </c>
      <c r="BB719" s="86">
        <f t="shared" si="1044"/>
        <v>0</v>
      </c>
      <c r="BC719" s="86">
        <f t="shared" si="1045"/>
        <v>0</v>
      </c>
      <c r="BD719" s="86">
        <f t="shared" si="1046"/>
        <v>0</v>
      </c>
    </row>
    <row r="720" spans="2:56" x14ac:dyDescent="0.3">
      <c r="B720" s="169" t="s">
        <v>105</v>
      </c>
      <c r="C720" s="248"/>
      <c r="D720" s="249"/>
      <c r="E720" s="172">
        <f t="shared" si="1032"/>
        <v>0</v>
      </c>
      <c r="F720" s="248"/>
      <c r="G720" s="249"/>
      <c r="H720" s="172">
        <f t="shared" si="1033"/>
        <v>0</v>
      </c>
      <c r="I720" s="248"/>
      <c r="J720" s="250"/>
      <c r="K720" s="174">
        <f t="shared" si="1034"/>
        <v>0</v>
      </c>
      <c r="L720" s="248"/>
      <c r="M720" s="250"/>
      <c r="N720" s="251"/>
      <c r="O720" s="248"/>
      <c r="P720" s="251"/>
      <c r="Q720" s="166">
        <f t="shared" si="1035"/>
        <v>0</v>
      </c>
      <c r="R720" s="251"/>
      <c r="S720" s="251"/>
      <c r="T720" s="167">
        <f t="shared" si="1047"/>
        <v>0</v>
      </c>
      <c r="U720" s="157"/>
      <c r="V720" s="248"/>
      <c r="W720" s="251"/>
      <c r="X720" s="166">
        <f t="shared" si="1036"/>
        <v>0</v>
      </c>
      <c r="Y720" s="251"/>
      <c r="Z720" s="251"/>
      <c r="AA720" s="167">
        <f t="shared" si="1048"/>
        <v>0</v>
      </c>
      <c r="AB720" s="157"/>
      <c r="AC720" s="248"/>
      <c r="AD720" s="251"/>
      <c r="AE720" s="166">
        <f t="shared" si="1037"/>
        <v>0</v>
      </c>
      <c r="AF720" s="251"/>
      <c r="AG720" s="251"/>
      <c r="AH720" s="167">
        <f t="shared" si="1049"/>
        <v>0</v>
      </c>
      <c r="AJ720" s="252"/>
      <c r="AK720" s="253"/>
      <c r="AL720" s="254"/>
      <c r="AM720" s="253"/>
      <c r="AN720" s="254"/>
      <c r="AO720" s="253"/>
      <c r="AP720" s="254"/>
      <c r="AQ720" s="253"/>
      <c r="AR720" s="254"/>
      <c r="AS720" s="253"/>
      <c r="AT720" s="254"/>
      <c r="AU720" s="253"/>
      <c r="AV720" s="163">
        <f t="shared" si="1039"/>
        <v>0</v>
      </c>
      <c r="AW720" s="168">
        <f t="shared" si="1040"/>
        <v>0</v>
      </c>
      <c r="AY720" s="163">
        <f t="shared" si="1041"/>
        <v>0</v>
      </c>
      <c r="AZ720" s="163">
        <f t="shared" si="1042"/>
        <v>0</v>
      </c>
      <c r="BA720" s="163">
        <f t="shared" si="1043"/>
        <v>0</v>
      </c>
      <c r="BB720" s="163">
        <f t="shared" si="1044"/>
        <v>0</v>
      </c>
      <c r="BC720" s="163">
        <f t="shared" si="1045"/>
        <v>0</v>
      </c>
      <c r="BD720" s="163">
        <f t="shared" si="1046"/>
        <v>0</v>
      </c>
    </row>
    <row r="721" spans="2:56" x14ac:dyDescent="0.3">
      <c r="B721" s="179" t="s">
        <v>133</v>
      </c>
      <c r="C721" s="83">
        <f>SUM(C722)</f>
        <v>0</v>
      </c>
      <c r="D721" s="84">
        <f>SUM(D722)</f>
        <v>0</v>
      </c>
      <c r="E721" s="85">
        <f t="shared" si="1032"/>
        <v>0</v>
      </c>
      <c r="F721" s="83">
        <f>SUM(F722)</f>
        <v>0</v>
      </c>
      <c r="G721" s="84">
        <f>SUM(G722)</f>
        <v>0</v>
      </c>
      <c r="H721" s="85">
        <f t="shared" si="1033"/>
        <v>0</v>
      </c>
      <c r="I721" s="83">
        <f>SUM(I722)</f>
        <v>0</v>
      </c>
      <c r="J721" s="86">
        <f>SUM(J722)</f>
        <v>0</v>
      </c>
      <c r="K721" s="87">
        <f t="shared" si="1034"/>
        <v>0</v>
      </c>
      <c r="L721" s="83">
        <f>SUM(L722)</f>
        <v>0</v>
      </c>
      <c r="M721" s="86">
        <f>SUM(M722)</f>
        <v>0</v>
      </c>
      <c r="N721" s="88">
        <f>SUM(N722)</f>
        <v>0</v>
      </c>
      <c r="O721" s="83">
        <f>SUM(O722)</f>
        <v>0</v>
      </c>
      <c r="P721" s="88">
        <f>SUM(P722)</f>
        <v>0</v>
      </c>
      <c r="Q721" s="177">
        <f t="shared" si="1035"/>
        <v>0</v>
      </c>
      <c r="R721" s="88">
        <f>SUM(R722)</f>
        <v>0</v>
      </c>
      <c r="S721" s="88">
        <f>SUM(S722)</f>
        <v>0</v>
      </c>
      <c r="T721" s="178">
        <f t="shared" si="1047"/>
        <v>0</v>
      </c>
      <c r="U721" s="157"/>
      <c r="V721" s="83">
        <f>SUM(V722)</f>
        <v>0</v>
      </c>
      <c r="W721" s="88">
        <f>SUM(W722)</f>
        <v>0</v>
      </c>
      <c r="X721" s="177">
        <f t="shared" si="1036"/>
        <v>0</v>
      </c>
      <c r="Y721" s="88">
        <f>SUM(Y722)</f>
        <v>0</v>
      </c>
      <c r="Z721" s="88">
        <f>SUM(Z722)</f>
        <v>0</v>
      </c>
      <c r="AA721" s="178">
        <f t="shared" si="1048"/>
        <v>0</v>
      </c>
      <c r="AB721" s="157"/>
      <c r="AC721" s="83">
        <f>SUM(AC722)</f>
        <v>0</v>
      </c>
      <c r="AD721" s="88">
        <f>SUM(AD722)</f>
        <v>0</v>
      </c>
      <c r="AE721" s="177">
        <f t="shared" si="1037"/>
        <v>0</v>
      </c>
      <c r="AF721" s="88">
        <f>SUM(AF722)</f>
        <v>0</v>
      </c>
      <c r="AG721" s="88">
        <f>SUM(AG722)</f>
        <v>0</v>
      </c>
      <c r="AH721" s="178">
        <f t="shared" si="1049"/>
        <v>0</v>
      </c>
      <c r="AJ721" s="84">
        <f t="shared" ref="AJ721:AU721" si="1059">SUM(AJ722)</f>
        <v>0</v>
      </c>
      <c r="AK721" s="86">
        <f t="shared" si="1059"/>
        <v>0</v>
      </c>
      <c r="AL721" s="88">
        <f t="shared" si="1059"/>
        <v>0</v>
      </c>
      <c r="AM721" s="86">
        <f t="shared" si="1059"/>
        <v>0</v>
      </c>
      <c r="AN721" s="88">
        <f t="shared" si="1059"/>
        <v>0</v>
      </c>
      <c r="AO721" s="86">
        <f t="shared" si="1059"/>
        <v>0</v>
      </c>
      <c r="AP721" s="88">
        <f t="shared" si="1059"/>
        <v>0</v>
      </c>
      <c r="AQ721" s="86">
        <f t="shared" si="1059"/>
        <v>0</v>
      </c>
      <c r="AR721" s="88">
        <f t="shared" si="1059"/>
        <v>0</v>
      </c>
      <c r="AS721" s="86">
        <f t="shared" si="1059"/>
        <v>0</v>
      </c>
      <c r="AT721" s="88">
        <f t="shared" si="1059"/>
        <v>0</v>
      </c>
      <c r="AU721" s="86">
        <f t="shared" si="1059"/>
        <v>0</v>
      </c>
      <c r="AV721" s="86">
        <f t="shared" si="1039"/>
        <v>0</v>
      </c>
      <c r="AW721" s="93">
        <f t="shared" si="1040"/>
        <v>0</v>
      </c>
      <c r="AY721" s="86">
        <f t="shared" si="1041"/>
        <v>0</v>
      </c>
      <c r="AZ721" s="86">
        <f t="shared" si="1042"/>
        <v>0</v>
      </c>
      <c r="BA721" s="86">
        <f t="shared" si="1043"/>
        <v>0</v>
      </c>
      <c r="BB721" s="86">
        <f t="shared" si="1044"/>
        <v>0</v>
      </c>
      <c r="BC721" s="86">
        <f t="shared" si="1045"/>
        <v>0</v>
      </c>
      <c r="BD721" s="86">
        <f t="shared" si="1046"/>
        <v>0</v>
      </c>
    </row>
    <row r="722" spans="2:56" x14ac:dyDescent="0.3">
      <c r="B722" s="169" t="s">
        <v>105</v>
      </c>
      <c r="C722" s="248"/>
      <c r="D722" s="249"/>
      <c r="E722" s="172">
        <f t="shared" si="1032"/>
        <v>0</v>
      </c>
      <c r="F722" s="248"/>
      <c r="G722" s="249"/>
      <c r="H722" s="172">
        <f t="shared" si="1033"/>
        <v>0</v>
      </c>
      <c r="I722" s="248"/>
      <c r="J722" s="250"/>
      <c r="K722" s="174">
        <f t="shared" si="1034"/>
        <v>0</v>
      </c>
      <c r="L722" s="248"/>
      <c r="M722" s="250"/>
      <c r="N722" s="251"/>
      <c r="O722" s="248"/>
      <c r="P722" s="251"/>
      <c r="Q722" s="166">
        <f t="shared" si="1035"/>
        <v>0</v>
      </c>
      <c r="R722" s="251"/>
      <c r="S722" s="251"/>
      <c r="T722" s="167">
        <f t="shared" si="1047"/>
        <v>0</v>
      </c>
      <c r="U722" s="157"/>
      <c r="V722" s="248"/>
      <c r="W722" s="251"/>
      <c r="X722" s="166">
        <f t="shared" si="1036"/>
        <v>0</v>
      </c>
      <c r="Y722" s="251"/>
      <c r="Z722" s="251"/>
      <c r="AA722" s="167">
        <f t="shared" si="1048"/>
        <v>0</v>
      </c>
      <c r="AB722" s="157"/>
      <c r="AC722" s="248"/>
      <c r="AD722" s="251"/>
      <c r="AE722" s="166">
        <f t="shared" si="1037"/>
        <v>0</v>
      </c>
      <c r="AF722" s="251"/>
      <c r="AG722" s="251"/>
      <c r="AH722" s="167">
        <f t="shared" si="1049"/>
        <v>0</v>
      </c>
      <c r="AJ722" s="252"/>
      <c r="AK722" s="253"/>
      <c r="AL722" s="254"/>
      <c r="AM722" s="253"/>
      <c r="AN722" s="254"/>
      <c r="AO722" s="253"/>
      <c r="AP722" s="254"/>
      <c r="AQ722" s="253"/>
      <c r="AR722" s="254"/>
      <c r="AS722" s="253"/>
      <c r="AT722" s="254"/>
      <c r="AU722" s="253"/>
      <c r="AV722" s="163">
        <f t="shared" si="1039"/>
        <v>0</v>
      </c>
      <c r="AW722" s="168">
        <f t="shared" si="1040"/>
        <v>0</v>
      </c>
      <c r="AY722" s="163">
        <f t="shared" si="1041"/>
        <v>0</v>
      </c>
      <c r="AZ722" s="163">
        <f t="shared" si="1042"/>
        <v>0</v>
      </c>
      <c r="BA722" s="163">
        <f t="shared" si="1043"/>
        <v>0</v>
      </c>
      <c r="BB722" s="163">
        <f t="shared" si="1044"/>
        <v>0</v>
      </c>
      <c r="BC722" s="163">
        <f t="shared" si="1045"/>
        <v>0</v>
      </c>
      <c r="BD722" s="163">
        <f t="shared" si="1046"/>
        <v>0</v>
      </c>
    </row>
    <row r="723" spans="2:56" x14ac:dyDescent="0.3">
      <c r="B723" s="179" t="s">
        <v>134</v>
      </c>
      <c r="C723" s="83">
        <f>SUM(C724)</f>
        <v>0</v>
      </c>
      <c r="D723" s="84">
        <f>SUM(D724)</f>
        <v>0</v>
      </c>
      <c r="E723" s="85">
        <f t="shared" si="1032"/>
        <v>0</v>
      </c>
      <c r="F723" s="83">
        <f>SUM(F724)</f>
        <v>0</v>
      </c>
      <c r="G723" s="84">
        <f>SUM(G724)</f>
        <v>0</v>
      </c>
      <c r="H723" s="85">
        <f t="shared" si="1033"/>
        <v>0</v>
      </c>
      <c r="I723" s="83">
        <f>SUM(I724)</f>
        <v>0</v>
      </c>
      <c r="J723" s="86">
        <f>SUM(J724)</f>
        <v>0</v>
      </c>
      <c r="K723" s="87">
        <f t="shared" si="1034"/>
        <v>0</v>
      </c>
      <c r="L723" s="83">
        <f>SUM(L724)</f>
        <v>0</v>
      </c>
      <c r="M723" s="86">
        <f>SUM(M724)</f>
        <v>0</v>
      </c>
      <c r="N723" s="88">
        <f>SUM(N724)</f>
        <v>0</v>
      </c>
      <c r="O723" s="83">
        <f>SUM(O724)</f>
        <v>0</v>
      </c>
      <c r="P723" s="88">
        <f>SUM(P724)</f>
        <v>0</v>
      </c>
      <c r="Q723" s="177">
        <f t="shared" si="1035"/>
        <v>0</v>
      </c>
      <c r="R723" s="88">
        <f>SUM(R724)</f>
        <v>0</v>
      </c>
      <c r="S723" s="88">
        <f>SUM(S724)</f>
        <v>0</v>
      </c>
      <c r="T723" s="178">
        <f t="shared" si="1047"/>
        <v>0</v>
      </c>
      <c r="U723" s="157"/>
      <c r="V723" s="83">
        <f>SUM(V724)</f>
        <v>0</v>
      </c>
      <c r="W723" s="88">
        <f>SUM(W724)</f>
        <v>0</v>
      </c>
      <c r="X723" s="177">
        <f t="shared" si="1036"/>
        <v>0</v>
      </c>
      <c r="Y723" s="88">
        <f>SUM(Y724)</f>
        <v>0</v>
      </c>
      <c r="Z723" s="88">
        <f>SUM(Z724)</f>
        <v>0</v>
      </c>
      <c r="AA723" s="178">
        <f t="shared" si="1048"/>
        <v>0</v>
      </c>
      <c r="AB723" s="157"/>
      <c r="AC723" s="83">
        <f>SUM(AC724)</f>
        <v>0</v>
      </c>
      <c r="AD723" s="88">
        <f>SUM(AD724)</f>
        <v>0</v>
      </c>
      <c r="AE723" s="177">
        <f t="shared" si="1037"/>
        <v>0</v>
      </c>
      <c r="AF723" s="88">
        <f>SUM(AF724)</f>
        <v>0</v>
      </c>
      <c r="AG723" s="88">
        <f>SUM(AG724)</f>
        <v>0</v>
      </c>
      <c r="AH723" s="178">
        <f t="shared" si="1049"/>
        <v>0</v>
      </c>
      <c r="AJ723" s="84">
        <f t="shared" ref="AJ723:AU723" si="1060">SUM(AJ724)</f>
        <v>0</v>
      </c>
      <c r="AK723" s="86">
        <f t="shared" si="1060"/>
        <v>0</v>
      </c>
      <c r="AL723" s="88">
        <f t="shared" si="1060"/>
        <v>0</v>
      </c>
      <c r="AM723" s="86">
        <f t="shared" si="1060"/>
        <v>0</v>
      </c>
      <c r="AN723" s="88">
        <f t="shared" si="1060"/>
        <v>0</v>
      </c>
      <c r="AO723" s="86">
        <f t="shared" si="1060"/>
        <v>0</v>
      </c>
      <c r="AP723" s="88">
        <f t="shared" si="1060"/>
        <v>0</v>
      </c>
      <c r="AQ723" s="86">
        <f t="shared" si="1060"/>
        <v>0</v>
      </c>
      <c r="AR723" s="88">
        <f t="shared" si="1060"/>
        <v>0</v>
      </c>
      <c r="AS723" s="86">
        <f t="shared" si="1060"/>
        <v>0</v>
      </c>
      <c r="AT723" s="88">
        <f t="shared" si="1060"/>
        <v>0</v>
      </c>
      <c r="AU723" s="86">
        <f t="shared" si="1060"/>
        <v>0</v>
      </c>
      <c r="AV723" s="86">
        <f t="shared" si="1039"/>
        <v>0</v>
      </c>
      <c r="AW723" s="93">
        <f t="shared" si="1040"/>
        <v>0</v>
      </c>
      <c r="AY723" s="86">
        <f t="shared" si="1041"/>
        <v>0</v>
      </c>
      <c r="AZ723" s="86">
        <f t="shared" si="1042"/>
        <v>0</v>
      </c>
      <c r="BA723" s="86">
        <f t="shared" si="1043"/>
        <v>0</v>
      </c>
      <c r="BB723" s="86">
        <f t="shared" si="1044"/>
        <v>0</v>
      </c>
      <c r="BC723" s="86">
        <f t="shared" si="1045"/>
        <v>0</v>
      </c>
      <c r="BD723" s="86">
        <f t="shared" si="1046"/>
        <v>0</v>
      </c>
    </row>
    <row r="724" spans="2:56" x14ac:dyDescent="0.3">
      <c r="B724" s="169" t="s">
        <v>135</v>
      </c>
      <c r="C724" s="248"/>
      <c r="D724" s="249"/>
      <c r="E724" s="172">
        <f t="shared" si="1032"/>
        <v>0</v>
      </c>
      <c r="F724" s="248"/>
      <c r="G724" s="249"/>
      <c r="H724" s="172">
        <f t="shared" si="1033"/>
        <v>0</v>
      </c>
      <c r="I724" s="248"/>
      <c r="J724" s="250"/>
      <c r="K724" s="174">
        <f t="shared" si="1034"/>
        <v>0</v>
      </c>
      <c r="L724" s="248"/>
      <c r="M724" s="250"/>
      <c r="N724" s="251"/>
      <c r="O724" s="248"/>
      <c r="P724" s="251"/>
      <c r="Q724" s="166">
        <f t="shared" si="1035"/>
        <v>0</v>
      </c>
      <c r="R724" s="251"/>
      <c r="S724" s="251"/>
      <c r="T724" s="167">
        <f t="shared" si="1047"/>
        <v>0</v>
      </c>
      <c r="U724" s="157"/>
      <c r="V724" s="248"/>
      <c r="W724" s="251"/>
      <c r="X724" s="166">
        <f t="shared" si="1036"/>
        <v>0</v>
      </c>
      <c r="Y724" s="251"/>
      <c r="Z724" s="251"/>
      <c r="AA724" s="167">
        <f t="shared" si="1048"/>
        <v>0</v>
      </c>
      <c r="AB724" s="157"/>
      <c r="AC724" s="248"/>
      <c r="AD724" s="251"/>
      <c r="AE724" s="166">
        <f t="shared" si="1037"/>
        <v>0</v>
      </c>
      <c r="AF724" s="251"/>
      <c r="AG724" s="251"/>
      <c r="AH724" s="167">
        <f t="shared" si="1049"/>
        <v>0</v>
      </c>
      <c r="AJ724" s="252"/>
      <c r="AK724" s="253"/>
      <c r="AL724" s="254"/>
      <c r="AM724" s="253"/>
      <c r="AN724" s="254"/>
      <c r="AO724" s="253"/>
      <c r="AP724" s="254"/>
      <c r="AQ724" s="253"/>
      <c r="AR724" s="254"/>
      <c r="AS724" s="253"/>
      <c r="AT724" s="254"/>
      <c r="AU724" s="253"/>
      <c r="AV724" s="163">
        <f t="shared" si="1039"/>
        <v>0</v>
      </c>
      <c r="AW724" s="168">
        <f t="shared" si="1040"/>
        <v>0</v>
      </c>
      <c r="AY724" s="163">
        <f t="shared" si="1041"/>
        <v>0</v>
      </c>
      <c r="AZ724" s="163">
        <f t="shared" si="1042"/>
        <v>0</v>
      </c>
      <c r="BA724" s="163">
        <f t="shared" si="1043"/>
        <v>0</v>
      </c>
      <c r="BB724" s="163">
        <f t="shared" si="1044"/>
        <v>0</v>
      </c>
      <c r="BC724" s="163">
        <f t="shared" si="1045"/>
        <v>0</v>
      </c>
      <c r="BD724" s="163">
        <f t="shared" si="1046"/>
        <v>0</v>
      </c>
    </row>
    <row r="725" spans="2:56" x14ac:dyDescent="0.3">
      <c r="B725" s="179" t="s">
        <v>136</v>
      </c>
      <c r="C725" s="83">
        <f>SUM(C726)</f>
        <v>0</v>
      </c>
      <c r="D725" s="84">
        <f>SUM(D726)</f>
        <v>0</v>
      </c>
      <c r="E725" s="85">
        <f t="shared" si="1032"/>
        <v>0</v>
      </c>
      <c r="F725" s="83">
        <f>SUM(F726)</f>
        <v>0</v>
      </c>
      <c r="G725" s="84">
        <f>SUM(G726)</f>
        <v>0</v>
      </c>
      <c r="H725" s="85">
        <f t="shared" si="1033"/>
        <v>0</v>
      </c>
      <c r="I725" s="83">
        <f>SUM(I726)</f>
        <v>0</v>
      </c>
      <c r="J725" s="86">
        <f>SUM(J726)</f>
        <v>0</v>
      </c>
      <c r="K725" s="87">
        <f t="shared" si="1034"/>
        <v>0</v>
      </c>
      <c r="L725" s="83">
        <f>SUM(L726)</f>
        <v>0</v>
      </c>
      <c r="M725" s="86">
        <f>SUM(M726)</f>
        <v>0</v>
      </c>
      <c r="N725" s="88">
        <f>SUM(N726)</f>
        <v>0</v>
      </c>
      <c r="O725" s="83">
        <f>SUM(O726)</f>
        <v>0</v>
      </c>
      <c r="P725" s="88">
        <f>SUM(P726)</f>
        <v>0</v>
      </c>
      <c r="Q725" s="177">
        <f t="shared" si="1035"/>
        <v>0</v>
      </c>
      <c r="R725" s="88">
        <f>SUM(R726)</f>
        <v>0</v>
      </c>
      <c r="S725" s="88">
        <f>SUM(S726)</f>
        <v>0</v>
      </c>
      <c r="T725" s="178">
        <f t="shared" si="1047"/>
        <v>0</v>
      </c>
      <c r="U725" s="157"/>
      <c r="V725" s="83">
        <f>SUM(V726)</f>
        <v>0</v>
      </c>
      <c r="W725" s="88">
        <f>SUM(W726)</f>
        <v>0</v>
      </c>
      <c r="X725" s="177">
        <f t="shared" si="1036"/>
        <v>0</v>
      </c>
      <c r="Y725" s="88">
        <f>SUM(Y726)</f>
        <v>0</v>
      </c>
      <c r="Z725" s="88">
        <f>SUM(Z726)</f>
        <v>0</v>
      </c>
      <c r="AA725" s="178">
        <f t="shared" si="1048"/>
        <v>0</v>
      </c>
      <c r="AB725" s="157"/>
      <c r="AC725" s="83">
        <f>SUM(AC726)</f>
        <v>0</v>
      </c>
      <c r="AD725" s="88">
        <f>SUM(AD726)</f>
        <v>0</v>
      </c>
      <c r="AE725" s="177">
        <f t="shared" si="1037"/>
        <v>0</v>
      </c>
      <c r="AF725" s="88">
        <f>SUM(AF726)</f>
        <v>0</v>
      </c>
      <c r="AG725" s="88">
        <f>SUM(AG726)</f>
        <v>0</v>
      </c>
      <c r="AH725" s="178">
        <f t="shared" si="1049"/>
        <v>0</v>
      </c>
      <c r="AJ725" s="84">
        <f t="shared" ref="AJ725:AU725" si="1061">SUM(AJ726)</f>
        <v>0</v>
      </c>
      <c r="AK725" s="86">
        <f t="shared" si="1061"/>
        <v>0</v>
      </c>
      <c r="AL725" s="88">
        <f t="shared" si="1061"/>
        <v>0</v>
      </c>
      <c r="AM725" s="86">
        <f t="shared" si="1061"/>
        <v>0</v>
      </c>
      <c r="AN725" s="88">
        <f t="shared" si="1061"/>
        <v>0</v>
      </c>
      <c r="AO725" s="86">
        <f t="shared" si="1061"/>
        <v>0</v>
      </c>
      <c r="AP725" s="88">
        <f t="shared" si="1061"/>
        <v>0</v>
      </c>
      <c r="AQ725" s="86">
        <f t="shared" si="1061"/>
        <v>0</v>
      </c>
      <c r="AR725" s="88">
        <f t="shared" si="1061"/>
        <v>0</v>
      </c>
      <c r="AS725" s="86">
        <f t="shared" si="1061"/>
        <v>0</v>
      </c>
      <c r="AT725" s="88">
        <f t="shared" si="1061"/>
        <v>0</v>
      </c>
      <c r="AU725" s="86">
        <f t="shared" si="1061"/>
        <v>0</v>
      </c>
      <c r="AV725" s="86">
        <f t="shared" si="1039"/>
        <v>0</v>
      </c>
      <c r="AW725" s="93">
        <f t="shared" si="1040"/>
        <v>0</v>
      </c>
      <c r="AY725" s="86">
        <f t="shared" si="1041"/>
        <v>0</v>
      </c>
      <c r="AZ725" s="86">
        <f t="shared" si="1042"/>
        <v>0</v>
      </c>
      <c r="BA725" s="86">
        <f t="shared" si="1043"/>
        <v>0</v>
      </c>
      <c r="BB725" s="86">
        <f t="shared" si="1044"/>
        <v>0</v>
      </c>
      <c r="BC725" s="86">
        <f t="shared" si="1045"/>
        <v>0</v>
      </c>
      <c r="BD725" s="86">
        <f t="shared" si="1046"/>
        <v>0</v>
      </c>
    </row>
    <row r="726" spans="2:56" x14ac:dyDescent="0.3">
      <c r="B726" s="169" t="s">
        <v>105</v>
      </c>
      <c r="C726" s="248"/>
      <c r="D726" s="249"/>
      <c r="E726" s="172">
        <f t="shared" si="1032"/>
        <v>0</v>
      </c>
      <c r="F726" s="248"/>
      <c r="G726" s="249"/>
      <c r="H726" s="172">
        <f t="shared" si="1033"/>
        <v>0</v>
      </c>
      <c r="I726" s="248"/>
      <c r="J726" s="250"/>
      <c r="K726" s="174">
        <f t="shared" si="1034"/>
        <v>0</v>
      </c>
      <c r="L726" s="248"/>
      <c r="M726" s="250"/>
      <c r="N726" s="251"/>
      <c r="O726" s="248"/>
      <c r="P726" s="251"/>
      <c r="Q726" s="166">
        <f t="shared" si="1035"/>
        <v>0</v>
      </c>
      <c r="R726" s="251"/>
      <c r="S726" s="251"/>
      <c r="T726" s="167">
        <f t="shared" si="1047"/>
        <v>0</v>
      </c>
      <c r="U726" s="157"/>
      <c r="V726" s="248"/>
      <c r="W726" s="251"/>
      <c r="X726" s="166">
        <f t="shared" si="1036"/>
        <v>0</v>
      </c>
      <c r="Y726" s="251"/>
      <c r="Z726" s="251"/>
      <c r="AA726" s="167">
        <f t="shared" si="1048"/>
        <v>0</v>
      </c>
      <c r="AB726" s="157"/>
      <c r="AC726" s="248"/>
      <c r="AD726" s="251"/>
      <c r="AE726" s="166">
        <f t="shared" si="1037"/>
        <v>0</v>
      </c>
      <c r="AF726" s="251"/>
      <c r="AG726" s="251"/>
      <c r="AH726" s="167">
        <f t="shared" si="1049"/>
        <v>0</v>
      </c>
      <c r="AJ726" s="252"/>
      <c r="AK726" s="253"/>
      <c r="AL726" s="254"/>
      <c r="AM726" s="253"/>
      <c r="AN726" s="254"/>
      <c r="AO726" s="253"/>
      <c r="AP726" s="254"/>
      <c r="AQ726" s="253"/>
      <c r="AR726" s="254"/>
      <c r="AS726" s="253"/>
      <c r="AT726" s="254"/>
      <c r="AU726" s="253"/>
      <c r="AV726" s="163">
        <f t="shared" si="1039"/>
        <v>0</v>
      </c>
      <c r="AW726" s="168">
        <f t="shared" si="1040"/>
        <v>0</v>
      </c>
      <c r="AY726" s="163">
        <f t="shared" si="1041"/>
        <v>0</v>
      </c>
      <c r="AZ726" s="163">
        <f t="shared" si="1042"/>
        <v>0</v>
      </c>
      <c r="BA726" s="163">
        <f t="shared" si="1043"/>
        <v>0</v>
      </c>
      <c r="BB726" s="163">
        <f t="shared" si="1044"/>
        <v>0</v>
      </c>
      <c r="BC726" s="163">
        <f t="shared" si="1045"/>
        <v>0</v>
      </c>
      <c r="BD726" s="163">
        <f t="shared" si="1046"/>
        <v>0</v>
      </c>
    </row>
    <row r="727" spans="2:56" x14ac:dyDescent="0.3">
      <c r="B727" s="179" t="s">
        <v>137</v>
      </c>
      <c r="C727" s="83">
        <f>SUM(C728)</f>
        <v>0</v>
      </c>
      <c r="D727" s="84">
        <f>SUM(D728)</f>
        <v>0</v>
      </c>
      <c r="E727" s="85">
        <f t="shared" si="1032"/>
        <v>0</v>
      </c>
      <c r="F727" s="83">
        <f>SUM(F728)</f>
        <v>0</v>
      </c>
      <c r="G727" s="84">
        <f>SUM(G728)</f>
        <v>0</v>
      </c>
      <c r="H727" s="85">
        <f t="shared" si="1033"/>
        <v>0</v>
      </c>
      <c r="I727" s="83">
        <f>SUM(I728)</f>
        <v>0</v>
      </c>
      <c r="J727" s="86">
        <f>SUM(J728)</f>
        <v>0</v>
      </c>
      <c r="K727" s="87">
        <f t="shared" si="1034"/>
        <v>0</v>
      </c>
      <c r="L727" s="83">
        <f>SUM(L728)</f>
        <v>0</v>
      </c>
      <c r="M727" s="86">
        <f>SUM(M728)</f>
        <v>0</v>
      </c>
      <c r="N727" s="88">
        <f>SUM(N728)</f>
        <v>0</v>
      </c>
      <c r="O727" s="83">
        <f>SUM(O728)</f>
        <v>0</v>
      </c>
      <c r="P727" s="88">
        <f>SUM(P728)</f>
        <v>0</v>
      </c>
      <c r="Q727" s="177">
        <f t="shared" si="1035"/>
        <v>0</v>
      </c>
      <c r="R727" s="88">
        <f>SUM(R728)</f>
        <v>0</v>
      </c>
      <c r="S727" s="88">
        <f>SUM(S728)</f>
        <v>0</v>
      </c>
      <c r="T727" s="178">
        <f t="shared" si="1047"/>
        <v>0</v>
      </c>
      <c r="U727" s="157"/>
      <c r="V727" s="83">
        <f>SUM(V728)</f>
        <v>0</v>
      </c>
      <c r="W727" s="88">
        <f>SUM(W728)</f>
        <v>0</v>
      </c>
      <c r="X727" s="177">
        <f t="shared" si="1036"/>
        <v>0</v>
      </c>
      <c r="Y727" s="88">
        <f>SUM(Y728)</f>
        <v>0</v>
      </c>
      <c r="Z727" s="88">
        <f>SUM(Z728)</f>
        <v>0</v>
      </c>
      <c r="AA727" s="178">
        <f t="shared" si="1048"/>
        <v>0</v>
      </c>
      <c r="AB727" s="157"/>
      <c r="AC727" s="83">
        <f>SUM(AC728)</f>
        <v>0</v>
      </c>
      <c r="AD727" s="88">
        <f>SUM(AD728)</f>
        <v>0</v>
      </c>
      <c r="AE727" s="177">
        <f t="shared" si="1037"/>
        <v>0</v>
      </c>
      <c r="AF727" s="88">
        <f>SUM(AF728)</f>
        <v>0</v>
      </c>
      <c r="AG727" s="88">
        <f>SUM(AG728)</f>
        <v>0</v>
      </c>
      <c r="AH727" s="178">
        <f t="shared" si="1049"/>
        <v>0</v>
      </c>
      <c r="AJ727" s="84">
        <f t="shared" ref="AJ727:AU727" si="1062">SUM(AJ728)</f>
        <v>0</v>
      </c>
      <c r="AK727" s="86">
        <f t="shared" si="1062"/>
        <v>0</v>
      </c>
      <c r="AL727" s="88">
        <f t="shared" si="1062"/>
        <v>0</v>
      </c>
      <c r="AM727" s="86">
        <f t="shared" si="1062"/>
        <v>0</v>
      </c>
      <c r="AN727" s="88">
        <f t="shared" si="1062"/>
        <v>0</v>
      </c>
      <c r="AO727" s="86">
        <f t="shared" si="1062"/>
        <v>0</v>
      </c>
      <c r="AP727" s="88">
        <f t="shared" si="1062"/>
        <v>0</v>
      </c>
      <c r="AQ727" s="86">
        <f t="shared" si="1062"/>
        <v>0</v>
      </c>
      <c r="AR727" s="88">
        <f t="shared" si="1062"/>
        <v>0</v>
      </c>
      <c r="AS727" s="86">
        <f t="shared" si="1062"/>
        <v>0</v>
      </c>
      <c r="AT727" s="88">
        <f t="shared" si="1062"/>
        <v>0</v>
      </c>
      <c r="AU727" s="86">
        <f t="shared" si="1062"/>
        <v>0</v>
      </c>
      <c r="AV727" s="86">
        <f t="shared" si="1039"/>
        <v>0</v>
      </c>
      <c r="AW727" s="93">
        <f t="shared" si="1040"/>
        <v>0</v>
      </c>
      <c r="AY727" s="86">
        <f t="shared" si="1041"/>
        <v>0</v>
      </c>
      <c r="AZ727" s="86">
        <f t="shared" si="1042"/>
        <v>0</v>
      </c>
      <c r="BA727" s="86">
        <f t="shared" si="1043"/>
        <v>0</v>
      </c>
      <c r="BB727" s="86">
        <f t="shared" si="1044"/>
        <v>0</v>
      </c>
      <c r="BC727" s="86">
        <f t="shared" si="1045"/>
        <v>0</v>
      </c>
      <c r="BD727" s="86">
        <f t="shared" si="1046"/>
        <v>0</v>
      </c>
    </row>
    <row r="728" spans="2:56" x14ac:dyDescent="0.3">
      <c r="B728" s="169" t="s">
        <v>105</v>
      </c>
      <c r="C728" s="248"/>
      <c r="D728" s="249"/>
      <c r="E728" s="172">
        <f t="shared" si="1032"/>
        <v>0</v>
      </c>
      <c r="F728" s="248"/>
      <c r="G728" s="249"/>
      <c r="H728" s="172">
        <f t="shared" si="1033"/>
        <v>0</v>
      </c>
      <c r="I728" s="248"/>
      <c r="J728" s="250"/>
      <c r="K728" s="174">
        <f t="shared" si="1034"/>
        <v>0</v>
      </c>
      <c r="L728" s="248"/>
      <c r="M728" s="250"/>
      <c r="N728" s="251"/>
      <c r="O728" s="248"/>
      <c r="P728" s="251"/>
      <c r="Q728" s="166">
        <f t="shared" si="1035"/>
        <v>0</v>
      </c>
      <c r="R728" s="251"/>
      <c r="S728" s="251"/>
      <c r="T728" s="167">
        <f t="shared" si="1047"/>
        <v>0</v>
      </c>
      <c r="U728" s="157"/>
      <c r="V728" s="248"/>
      <c r="W728" s="251"/>
      <c r="X728" s="166">
        <f t="shared" si="1036"/>
        <v>0</v>
      </c>
      <c r="Y728" s="251"/>
      <c r="Z728" s="251"/>
      <c r="AA728" s="167">
        <f t="shared" si="1048"/>
        <v>0</v>
      </c>
      <c r="AB728" s="157"/>
      <c r="AC728" s="248"/>
      <c r="AD728" s="251"/>
      <c r="AE728" s="166">
        <f t="shared" si="1037"/>
        <v>0</v>
      </c>
      <c r="AF728" s="251"/>
      <c r="AG728" s="251"/>
      <c r="AH728" s="167">
        <f t="shared" si="1049"/>
        <v>0</v>
      </c>
      <c r="AJ728" s="252"/>
      <c r="AK728" s="253"/>
      <c r="AL728" s="254"/>
      <c r="AM728" s="253"/>
      <c r="AN728" s="254"/>
      <c r="AO728" s="253"/>
      <c r="AP728" s="254"/>
      <c r="AQ728" s="253"/>
      <c r="AR728" s="254"/>
      <c r="AS728" s="253"/>
      <c r="AT728" s="254"/>
      <c r="AU728" s="253"/>
      <c r="AV728" s="163">
        <f t="shared" si="1039"/>
        <v>0</v>
      </c>
      <c r="AW728" s="168">
        <f t="shared" si="1040"/>
        <v>0</v>
      </c>
      <c r="AY728" s="163">
        <f t="shared" si="1041"/>
        <v>0</v>
      </c>
      <c r="AZ728" s="163">
        <f t="shared" si="1042"/>
        <v>0</v>
      </c>
      <c r="BA728" s="163">
        <f t="shared" si="1043"/>
        <v>0</v>
      </c>
      <c r="BB728" s="163">
        <f t="shared" si="1044"/>
        <v>0</v>
      </c>
      <c r="BC728" s="163">
        <f t="shared" si="1045"/>
        <v>0</v>
      </c>
      <c r="BD728" s="163">
        <f t="shared" si="1046"/>
        <v>0</v>
      </c>
    </row>
    <row r="729" spans="2:56" x14ac:dyDescent="0.3">
      <c r="B729" s="179" t="s">
        <v>138</v>
      </c>
      <c r="C729" s="83">
        <f>SUM(C730)</f>
        <v>0</v>
      </c>
      <c r="D729" s="84">
        <f>SUM(D730)</f>
        <v>0</v>
      </c>
      <c r="E729" s="85">
        <f t="shared" si="1032"/>
        <v>0</v>
      </c>
      <c r="F729" s="83">
        <f>SUM(F730)</f>
        <v>0</v>
      </c>
      <c r="G729" s="84">
        <f>SUM(G730)</f>
        <v>0</v>
      </c>
      <c r="H729" s="85">
        <f t="shared" si="1033"/>
        <v>0</v>
      </c>
      <c r="I729" s="83">
        <f>SUM(I730)</f>
        <v>0</v>
      </c>
      <c r="J729" s="86">
        <f>SUM(J730)</f>
        <v>0</v>
      </c>
      <c r="K729" s="87">
        <f t="shared" si="1034"/>
        <v>0</v>
      </c>
      <c r="L729" s="83">
        <f>SUM(L730)</f>
        <v>0</v>
      </c>
      <c r="M729" s="86">
        <f>SUM(M730)</f>
        <v>0</v>
      </c>
      <c r="N729" s="88">
        <f>SUM(N730)</f>
        <v>0</v>
      </c>
      <c r="O729" s="83">
        <f>SUM(O730)</f>
        <v>0</v>
      </c>
      <c r="P729" s="88">
        <f>SUM(P730)</f>
        <v>0</v>
      </c>
      <c r="Q729" s="177">
        <f t="shared" si="1035"/>
        <v>0</v>
      </c>
      <c r="R729" s="88">
        <f>SUM(R730)</f>
        <v>0</v>
      </c>
      <c r="S729" s="88">
        <f>SUM(S730)</f>
        <v>0</v>
      </c>
      <c r="T729" s="178">
        <f t="shared" si="1047"/>
        <v>0</v>
      </c>
      <c r="U729" s="157"/>
      <c r="V729" s="83">
        <f>SUM(V730)</f>
        <v>0</v>
      </c>
      <c r="W729" s="88">
        <f>SUM(W730)</f>
        <v>0</v>
      </c>
      <c r="X729" s="177">
        <f t="shared" si="1036"/>
        <v>0</v>
      </c>
      <c r="Y729" s="88">
        <f>SUM(Y730)</f>
        <v>0</v>
      </c>
      <c r="Z729" s="88">
        <f>SUM(Z730)</f>
        <v>0</v>
      </c>
      <c r="AA729" s="178">
        <f t="shared" si="1048"/>
        <v>0</v>
      </c>
      <c r="AB729" s="157"/>
      <c r="AC729" s="83">
        <f>SUM(AC730)</f>
        <v>0</v>
      </c>
      <c r="AD729" s="88">
        <f>SUM(AD730)</f>
        <v>0</v>
      </c>
      <c r="AE729" s="177">
        <f t="shared" si="1037"/>
        <v>0</v>
      </c>
      <c r="AF729" s="88">
        <f>SUM(AF730)</f>
        <v>0</v>
      </c>
      <c r="AG729" s="88">
        <f>SUM(AG730)</f>
        <v>0</v>
      </c>
      <c r="AH729" s="178">
        <f t="shared" si="1049"/>
        <v>0</v>
      </c>
      <c r="AJ729" s="84">
        <f t="shared" ref="AJ729:AU729" si="1063">SUM(AJ730)</f>
        <v>0</v>
      </c>
      <c r="AK729" s="86">
        <f t="shared" si="1063"/>
        <v>0</v>
      </c>
      <c r="AL729" s="88">
        <f t="shared" si="1063"/>
        <v>0</v>
      </c>
      <c r="AM729" s="86">
        <f t="shared" si="1063"/>
        <v>0</v>
      </c>
      <c r="AN729" s="88">
        <f t="shared" si="1063"/>
        <v>0</v>
      </c>
      <c r="AO729" s="86">
        <f t="shared" si="1063"/>
        <v>0</v>
      </c>
      <c r="AP729" s="88">
        <f t="shared" si="1063"/>
        <v>0</v>
      </c>
      <c r="AQ729" s="86">
        <f t="shared" si="1063"/>
        <v>0</v>
      </c>
      <c r="AR729" s="88">
        <f t="shared" si="1063"/>
        <v>0</v>
      </c>
      <c r="AS729" s="86">
        <f t="shared" si="1063"/>
        <v>0</v>
      </c>
      <c r="AT729" s="88">
        <f t="shared" si="1063"/>
        <v>0</v>
      </c>
      <c r="AU729" s="86">
        <f t="shared" si="1063"/>
        <v>0</v>
      </c>
      <c r="AV729" s="86">
        <f t="shared" si="1039"/>
        <v>0</v>
      </c>
      <c r="AW729" s="93">
        <f t="shared" si="1040"/>
        <v>0</v>
      </c>
      <c r="AY729" s="86">
        <f t="shared" si="1041"/>
        <v>0</v>
      </c>
      <c r="AZ729" s="86">
        <f t="shared" si="1042"/>
        <v>0</v>
      </c>
      <c r="BA729" s="86">
        <f t="shared" si="1043"/>
        <v>0</v>
      </c>
      <c r="BB729" s="86">
        <f t="shared" si="1044"/>
        <v>0</v>
      </c>
      <c r="BC729" s="86">
        <f t="shared" si="1045"/>
        <v>0</v>
      </c>
      <c r="BD729" s="86">
        <f t="shared" si="1046"/>
        <v>0</v>
      </c>
    </row>
    <row r="730" spans="2:56" x14ac:dyDescent="0.3">
      <c r="B730" s="169" t="s">
        <v>139</v>
      </c>
      <c r="C730" s="248"/>
      <c r="D730" s="249"/>
      <c r="E730" s="172">
        <f t="shared" si="1032"/>
        <v>0</v>
      </c>
      <c r="F730" s="248"/>
      <c r="G730" s="249"/>
      <c r="H730" s="172">
        <f t="shared" si="1033"/>
        <v>0</v>
      </c>
      <c r="I730" s="248"/>
      <c r="J730" s="250"/>
      <c r="K730" s="174">
        <f t="shared" si="1034"/>
        <v>0</v>
      </c>
      <c r="L730" s="248"/>
      <c r="M730" s="250"/>
      <c r="N730" s="251"/>
      <c r="O730" s="248"/>
      <c r="P730" s="251"/>
      <c r="Q730" s="166">
        <f t="shared" si="1035"/>
        <v>0</v>
      </c>
      <c r="R730" s="251"/>
      <c r="S730" s="251"/>
      <c r="T730" s="167">
        <f t="shared" si="1047"/>
        <v>0</v>
      </c>
      <c r="U730" s="157"/>
      <c r="V730" s="248"/>
      <c r="W730" s="251"/>
      <c r="X730" s="166">
        <f t="shared" si="1036"/>
        <v>0</v>
      </c>
      <c r="Y730" s="251"/>
      <c r="Z730" s="251"/>
      <c r="AA730" s="167">
        <f t="shared" si="1048"/>
        <v>0</v>
      </c>
      <c r="AB730" s="157"/>
      <c r="AC730" s="248"/>
      <c r="AD730" s="251"/>
      <c r="AE730" s="166">
        <f t="shared" si="1037"/>
        <v>0</v>
      </c>
      <c r="AF730" s="251"/>
      <c r="AG730" s="251"/>
      <c r="AH730" s="167">
        <f t="shared" si="1049"/>
        <v>0</v>
      </c>
      <c r="AJ730" s="252"/>
      <c r="AK730" s="253"/>
      <c r="AL730" s="254"/>
      <c r="AM730" s="253"/>
      <c r="AN730" s="254"/>
      <c r="AO730" s="253"/>
      <c r="AP730" s="254"/>
      <c r="AQ730" s="253"/>
      <c r="AR730" s="254"/>
      <c r="AS730" s="253"/>
      <c r="AT730" s="254"/>
      <c r="AU730" s="253"/>
      <c r="AV730" s="163">
        <f t="shared" si="1039"/>
        <v>0</v>
      </c>
      <c r="AW730" s="168">
        <f t="shared" si="1040"/>
        <v>0</v>
      </c>
      <c r="AY730" s="163">
        <f t="shared" si="1041"/>
        <v>0</v>
      </c>
      <c r="AZ730" s="163">
        <f t="shared" si="1042"/>
        <v>0</v>
      </c>
      <c r="BA730" s="163">
        <f t="shared" si="1043"/>
        <v>0</v>
      </c>
      <c r="BB730" s="163">
        <f t="shared" si="1044"/>
        <v>0</v>
      </c>
      <c r="BC730" s="163">
        <f t="shared" si="1045"/>
        <v>0</v>
      </c>
      <c r="BD730" s="163">
        <f t="shared" si="1046"/>
        <v>0</v>
      </c>
    </row>
    <row r="731" spans="2:56" x14ac:dyDescent="0.3">
      <c r="B731" s="179" t="s">
        <v>140</v>
      </c>
      <c r="C731" s="83">
        <f>SUM(C732:C740)</f>
        <v>7000</v>
      </c>
      <c r="D731" s="84">
        <f>SUM(D732:D740)</f>
        <v>6995</v>
      </c>
      <c r="E731" s="85">
        <f t="shared" si="1032"/>
        <v>0.99928571428571433</v>
      </c>
      <c r="F731" s="83">
        <f>SUM(F732:F740)</f>
        <v>6995</v>
      </c>
      <c r="G731" s="84">
        <f>SUM(G732:G740)</f>
        <v>6995</v>
      </c>
      <c r="H731" s="85">
        <f t="shared" si="1033"/>
        <v>1</v>
      </c>
      <c r="I731" s="83">
        <f>SUM(I732:I740)</f>
        <v>21867</v>
      </c>
      <c r="J731" s="86">
        <f>SUM(J732:J740)</f>
        <v>21867</v>
      </c>
      <c r="K731" s="87">
        <f t="shared" si="1034"/>
        <v>1</v>
      </c>
      <c r="L731" s="83">
        <f>SUM(L732:L740)</f>
        <v>30000</v>
      </c>
      <c r="M731" s="86">
        <f>SUM(M732:M740)</f>
        <v>30000</v>
      </c>
      <c r="N731" s="88">
        <f>SUM(N732:N740)</f>
        <v>0</v>
      </c>
      <c r="O731" s="83">
        <f>SUM(O732:O740)</f>
        <v>0</v>
      </c>
      <c r="P731" s="88">
        <f>SUM(P732:P740)</f>
        <v>0</v>
      </c>
      <c r="Q731" s="177">
        <f t="shared" si="1035"/>
        <v>0</v>
      </c>
      <c r="R731" s="88">
        <f>SUM(R732:R740)</f>
        <v>0</v>
      </c>
      <c r="S731" s="88">
        <f>SUM(S732:S740)</f>
        <v>0</v>
      </c>
      <c r="T731" s="178">
        <f t="shared" si="1047"/>
        <v>0</v>
      </c>
      <c r="U731" s="157"/>
      <c r="V731" s="83">
        <f>SUM(V732:V740)</f>
        <v>0</v>
      </c>
      <c r="W731" s="88">
        <f>SUM(W732:W740)</f>
        <v>0</v>
      </c>
      <c r="X731" s="177">
        <f t="shared" si="1036"/>
        <v>0</v>
      </c>
      <c r="Y731" s="88">
        <f>SUM(Y732:Y740)</f>
        <v>0</v>
      </c>
      <c r="Z731" s="88">
        <f>SUM(Z732:Z740)</f>
        <v>0</v>
      </c>
      <c r="AA731" s="178">
        <f t="shared" si="1048"/>
        <v>0</v>
      </c>
      <c r="AB731" s="157"/>
      <c r="AC731" s="83">
        <f>SUM(AC732:AC740)</f>
        <v>0</v>
      </c>
      <c r="AD731" s="88">
        <f>SUM(AD732:AD740)</f>
        <v>0</v>
      </c>
      <c r="AE731" s="177">
        <f t="shared" si="1037"/>
        <v>0</v>
      </c>
      <c r="AF731" s="88">
        <f>SUM(AF732:AF740)</f>
        <v>0</v>
      </c>
      <c r="AG731" s="88">
        <f>SUM(AG732:AG740)</f>
        <v>0</v>
      </c>
      <c r="AH731" s="178">
        <f t="shared" si="1049"/>
        <v>0</v>
      </c>
      <c r="AJ731" s="84">
        <f t="shared" ref="AJ731:AU731" si="1064">SUM(AJ732:AJ740)</f>
        <v>0</v>
      </c>
      <c r="AK731" s="86">
        <f t="shared" si="1064"/>
        <v>0</v>
      </c>
      <c r="AL731" s="88">
        <f t="shared" si="1064"/>
        <v>0</v>
      </c>
      <c r="AM731" s="86">
        <f t="shared" si="1064"/>
        <v>0</v>
      </c>
      <c r="AN731" s="88">
        <f t="shared" si="1064"/>
        <v>0</v>
      </c>
      <c r="AO731" s="86">
        <f t="shared" si="1064"/>
        <v>0</v>
      </c>
      <c r="AP731" s="88">
        <f t="shared" si="1064"/>
        <v>0</v>
      </c>
      <c r="AQ731" s="86">
        <f t="shared" si="1064"/>
        <v>0</v>
      </c>
      <c r="AR731" s="88">
        <f t="shared" si="1064"/>
        <v>0</v>
      </c>
      <c r="AS731" s="86">
        <f t="shared" si="1064"/>
        <v>0</v>
      </c>
      <c r="AT731" s="88">
        <f t="shared" si="1064"/>
        <v>0</v>
      </c>
      <c r="AU731" s="86">
        <f t="shared" si="1064"/>
        <v>0</v>
      </c>
      <c r="AV731" s="86">
        <f t="shared" si="1039"/>
        <v>0</v>
      </c>
      <c r="AW731" s="93">
        <f t="shared" si="1040"/>
        <v>0</v>
      </c>
      <c r="AY731" s="86">
        <f t="shared" si="1041"/>
        <v>0</v>
      </c>
      <c r="AZ731" s="86">
        <f t="shared" si="1042"/>
        <v>0</v>
      </c>
      <c r="BA731" s="86">
        <f t="shared" si="1043"/>
        <v>0</v>
      </c>
      <c r="BB731" s="86">
        <f t="shared" si="1044"/>
        <v>0</v>
      </c>
      <c r="BC731" s="86">
        <f t="shared" si="1045"/>
        <v>0</v>
      </c>
      <c r="BD731" s="86">
        <f t="shared" si="1046"/>
        <v>0</v>
      </c>
    </row>
    <row r="732" spans="2:56" x14ac:dyDescent="0.3">
      <c r="B732" s="169" t="s">
        <v>141</v>
      </c>
      <c r="C732" s="248"/>
      <c r="D732" s="249"/>
      <c r="E732" s="172">
        <f t="shared" si="1032"/>
        <v>0</v>
      </c>
      <c r="F732" s="248"/>
      <c r="G732" s="249"/>
      <c r="H732" s="172">
        <f t="shared" si="1033"/>
        <v>0</v>
      </c>
      <c r="I732" s="248"/>
      <c r="J732" s="250"/>
      <c r="K732" s="174">
        <f t="shared" si="1034"/>
        <v>0</v>
      </c>
      <c r="L732" s="248"/>
      <c r="M732" s="250"/>
      <c r="N732" s="251"/>
      <c r="O732" s="248"/>
      <c r="P732" s="251"/>
      <c r="Q732" s="166">
        <f t="shared" si="1035"/>
        <v>0</v>
      </c>
      <c r="R732" s="251"/>
      <c r="S732" s="251"/>
      <c r="T732" s="167">
        <f t="shared" si="1047"/>
        <v>0</v>
      </c>
      <c r="U732" s="157"/>
      <c r="V732" s="248"/>
      <c r="W732" s="251"/>
      <c r="X732" s="166">
        <f t="shared" si="1036"/>
        <v>0</v>
      </c>
      <c r="Y732" s="251"/>
      <c r="Z732" s="251"/>
      <c r="AA732" s="167">
        <f t="shared" si="1048"/>
        <v>0</v>
      </c>
      <c r="AB732" s="157"/>
      <c r="AC732" s="248"/>
      <c r="AD732" s="251"/>
      <c r="AE732" s="166">
        <f t="shared" si="1037"/>
        <v>0</v>
      </c>
      <c r="AF732" s="251"/>
      <c r="AG732" s="251"/>
      <c r="AH732" s="167">
        <f t="shared" si="1049"/>
        <v>0</v>
      </c>
      <c r="AJ732" s="252"/>
      <c r="AK732" s="253"/>
      <c r="AL732" s="254"/>
      <c r="AM732" s="253"/>
      <c r="AN732" s="254"/>
      <c r="AO732" s="253"/>
      <c r="AP732" s="254"/>
      <c r="AQ732" s="253"/>
      <c r="AR732" s="254"/>
      <c r="AS732" s="253"/>
      <c r="AT732" s="254"/>
      <c r="AU732" s="253"/>
      <c r="AV732" s="163">
        <f t="shared" si="1039"/>
        <v>0</v>
      </c>
      <c r="AW732" s="168">
        <f t="shared" si="1040"/>
        <v>0</v>
      </c>
      <c r="AY732" s="163">
        <f t="shared" si="1041"/>
        <v>0</v>
      </c>
      <c r="AZ732" s="163">
        <f t="shared" si="1042"/>
        <v>0</v>
      </c>
      <c r="BA732" s="163">
        <f t="shared" si="1043"/>
        <v>0</v>
      </c>
      <c r="BB732" s="163">
        <f t="shared" si="1044"/>
        <v>0</v>
      </c>
      <c r="BC732" s="163">
        <f t="shared" si="1045"/>
        <v>0</v>
      </c>
      <c r="BD732" s="163">
        <f t="shared" si="1046"/>
        <v>0</v>
      </c>
    </row>
    <row r="733" spans="2:56" x14ac:dyDescent="0.3">
      <c r="B733" s="169" t="s">
        <v>142</v>
      </c>
      <c r="C733" s="248">
        <v>7000</v>
      </c>
      <c r="D733" s="249">
        <v>6995</v>
      </c>
      <c r="E733" s="172">
        <f t="shared" si="1032"/>
        <v>0.99928571428571433</v>
      </c>
      <c r="F733" s="248">
        <v>6995</v>
      </c>
      <c r="G733" s="249">
        <v>6995</v>
      </c>
      <c r="H733" s="172">
        <f t="shared" si="1033"/>
        <v>1</v>
      </c>
      <c r="I733" s="248">
        <v>21867</v>
      </c>
      <c r="J733" s="250">
        <v>21867</v>
      </c>
      <c r="K733" s="174">
        <f t="shared" si="1034"/>
        <v>1</v>
      </c>
      <c r="L733" s="248"/>
      <c r="M733" s="250"/>
      <c r="N733" s="251"/>
      <c r="O733" s="248"/>
      <c r="P733" s="251"/>
      <c r="Q733" s="166">
        <f t="shared" si="1035"/>
        <v>0</v>
      </c>
      <c r="R733" s="251"/>
      <c r="S733" s="251"/>
      <c r="T733" s="167">
        <f t="shared" si="1047"/>
        <v>0</v>
      </c>
      <c r="U733" s="157"/>
      <c r="V733" s="248"/>
      <c r="W733" s="251"/>
      <c r="X733" s="166">
        <f t="shared" si="1036"/>
        <v>0</v>
      </c>
      <c r="Y733" s="251"/>
      <c r="Z733" s="251"/>
      <c r="AA733" s="167">
        <f t="shared" si="1048"/>
        <v>0</v>
      </c>
      <c r="AB733" s="157"/>
      <c r="AC733" s="248"/>
      <c r="AD733" s="251"/>
      <c r="AE733" s="166">
        <f t="shared" si="1037"/>
        <v>0</v>
      </c>
      <c r="AF733" s="251"/>
      <c r="AG733" s="251"/>
      <c r="AH733" s="167">
        <f t="shared" si="1049"/>
        <v>0</v>
      </c>
      <c r="AJ733" s="252"/>
      <c r="AK733" s="253"/>
      <c r="AL733" s="254"/>
      <c r="AM733" s="253"/>
      <c r="AN733" s="254"/>
      <c r="AO733" s="253"/>
      <c r="AP733" s="254"/>
      <c r="AQ733" s="253"/>
      <c r="AR733" s="254"/>
      <c r="AS733" s="253"/>
      <c r="AT733" s="254"/>
      <c r="AU733" s="253"/>
      <c r="AV733" s="163">
        <f t="shared" si="1039"/>
        <v>0</v>
      </c>
      <c r="AW733" s="168">
        <f t="shared" si="1040"/>
        <v>0</v>
      </c>
      <c r="AY733" s="163">
        <f t="shared" si="1041"/>
        <v>0</v>
      </c>
      <c r="AZ733" s="163">
        <f t="shared" si="1042"/>
        <v>0</v>
      </c>
      <c r="BA733" s="163">
        <f t="shared" si="1043"/>
        <v>0</v>
      </c>
      <c r="BB733" s="163">
        <f t="shared" si="1044"/>
        <v>0</v>
      </c>
      <c r="BC733" s="163">
        <f t="shared" si="1045"/>
        <v>0</v>
      </c>
      <c r="BD733" s="163">
        <f t="shared" si="1046"/>
        <v>0</v>
      </c>
    </row>
    <row r="734" spans="2:56" x14ac:dyDescent="0.3">
      <c r="B734" s="169" t="s">
        <v>143</v>
      </c>
      <c r="C734" s="248"/>
      <c r="D734" s="249"/>
      <c r="E734" s="172">
        <f t="shared" si="1032"/>
        <v>0</v>
      </c>
      <c r="F734" s="248"/>
      <c r="G734" s="249"/>
      <c r="H734" s="172">
        <f t="shared" si="1033"/>
        <v>0</v>
      </c>
      <c r="I734" s="248"/>
      <c r="J734" s="250"/>
      <c r="K734" s="174">
        <f t="shared" si="1034"/>
        <v>0</v>
      </c>
      <c r="L734" s="248"/>
      <c r="M734" s="250"/>
      <c r="N734" s="251"/>
      <c r="O734" s="248"/>
      <c r="P734" s="251"/>
      <c r="Q734" s="166">
        <f t="shared" si="1035"/>
        <v>0</v>
      </c>
      <c r="R734" s="251"/>
      <c r="S734" s="251"/>
      <c r="T734" s="167">
        <f t="shared" si="1047"/>
        <v>0</v>
      </c>
      <c r="U734" s="157"/>
      <c r="V734" s="248"/>
      <c r="W734" s="251"/>
      <c r="X734" s="166">
        <f t="shared" si="1036"/>
        <v>0</v>
      </c>
      <c r="Y734" s="251"/>
      <c r="Z734" s="251"/>
      <c r="AA734" s="167">
        <f t="shared" si="1048"/>
        <v>0</v>
      </c>
      <c r="AB734" s="157"/>
      <c r="AC734" s="248"/>
      <c r="AD734" s="251"/>
      <c r="AE734" s="166">
        <f t="shared" si="1037"/>
        <v>0</v>
      </c>
      <c r="AF734" s="251"/>
      <c r="AG734" s="251"/>
      <c r="AH734" s="167">
        <f t="shared" si="1049"/>
        <v>0</v>
      </c>
      <c r="AJ734" s="252"/>
      <c r="AK734" s="253"/>
      <c r="AL734" s="254"/>
      <c r="AM734" s="253"/>
      <c r="AN734" s="254"/>
      <c r="AO734" s="253"/>
      <c r="AP734" s="254"/>
      <c r="AQ734" s="253"/>
      <c r="AR734" s="254"/>
      <c r="AS734" s="253"/>
      <c r="AT734" s="254"/>
      <c r="AU734" s="253"/>
      <c r="AV734" s="163">
        <f t="shared" si="1039"/>
        <v>0</v>
      </c>
      <c r="AW734" s="168">
        <f t="shared" si="1040"/>
        <v>0</v>
      </c>
      <c r="AY734" s="163">
        <f t="shared" si="1041"/>
        <v>0</v>
      </c>
      <c r="AZ734" s="163">
        <f t="shared" si="1042"/>
        <v>0</v>
      </c>
      <c r="BA734" s="163">
        <f t="shared" si="1043"/>
        <v>0</v>
      </c>
      <c r="BB734" s="163">
        <f t="shared" si="1044"/>
        <v>0</v>
      </c>
      <c r="BC734" s="163">
        <f t="shared" si="1045"/>
        <v>0</v>
      </c>
      <c r="BD734" s="163">
        <f t="shared" si="1046"/>
        <v>0</v>
      </c>
    </row>
    <row r="735" spans="2:56" x14ac:dyDescent="0.3">
      <c r="B735" s="169" t="s">
        <v>144</v>
      </c>
      <c r="C735" s="248"/>
      <c r="D735" s="249"/>
      <c r="E735" s="172">
        <f t="shared" si="1032"/>
        <v>0</v>
      </c>
      <c r="F735" s="248"/>
      <c r="G735" s="249"/>
      <c r="H735" s="172">
        <f t="shared" si="1033"/>
        <v>0</v>
      </c>
      <c r="I735" s="248"/>
      <c r="J735" s="250"/>
      <c r="K735" s="174">
        <f t="shared" si="1034"/>
        <v>0</v>
      </c>
      <c r="L735" s="248">
        <v>30000</v>
      </c>
      <c r="M735" s="250">
        <v>30000</v>
      </c>
      <c r="N735" s="251"/>
      <c r="O735" s="248"/>
      <c r="P735" s="251"/>
      <c r="Q735" s="166">
        <f t="shared" si="1035"/>
        <v>0</v>
      </c>
      <c r="R735" s="251"/>
      <c r="S735" s="251"/>
      <c r="T735" s="167">
        <f t="shared" si="1047"/>
        <v>0</v>
      </c>
      <c r="U735" s="157"/>
      <c r="V735" s="248"/>
      <c r="W735" s="251"/>
      <c r="X735" s="166">
        <f t="shared" si="1036"/>
        <v>0</v>
      </c>
      <c r="Y735" s="251"/>
      <c r="Z735" s="251"/>
      <c r="AA735" s="167">
        <f t="shared" si="1048"/>
        <v>0</v>
      </c>
      <c r="AB735" s="157"/>
      <c r="AC735" s="248"/>
      <c r="AD735" s="251"/>
      <c r="AE735" s="166">
        <f t="shared" si="1037"/>
        <v>0</v>
      </c>
      <c r="AF735" s="251"/>
      <c r="AG735" s="251"/>
      <c r="AH735" s="167">
        <f t="shared" si="1049"/>
        <v>0</v>
      </c>
      <c r="AJ735" s="252"/>
      <c r="AK735" s="253"/>
      <c r="AL735" s="254"/>
      <c r="AM735" s="253"/>
      <c r="AN735" s="254"/>
      <c r="AO735" s="253"/>
      <c r="AP735" s="254"/>
      <c r="AQ735" s="253"/>
      <c r="AR735" s="254"/>
      <c r="AS735" s="253"/>
      <c r="AT735" s="254"/>
      <c r="AU735" s="253"/>
      <c r="AV735" s="163">
        <f t="shared" si="1039"/>
        <v>0</v>
      </c>
      <c r="AW735" s="168">
        <f t="shared" si="1040"/>
        <v>0</v>
      </c>
      <c r="AY735" s="163">
        <f t="shared" si="1041"/>
        <v>0</v>
      </c>
      <c r="AZ735" s="163">
        <f t="shared" si="1042"/>
        <v>0</v>
      </c>
      <c r="BA735" s="163">
        <f t="shared" si="1043"/>
        <v>0</v>
      </c>
      <c r="BB735" s="163">
        <f t="shared" si="1044"/>
        <v>0</v>
      </c>
      <c r="BC735" s="163">
        <f t="shared" si="1045"/>
        <v>0</v>
      </c>
      <c r="BD735" s="163">
        <f t="shared" si="1046"/>
        <v>0</v>
      </c>
    </row>
    <row r="736" spans="2:56" x14ac:dyDescent="0.3">
      <c r="B736" s="169" t="s">
        <v>145</v>
      </c>
      <c r="C736" s="248"/>
      <c r="D736" s="249"/>
      <c r="E736" s="172">
        <f t="shared" si="1032"/>
        <v>0</v>
      </c>
      <c r="F736" s="248"/>
      <c r="G736" s="249"/>
      <c r="H736" s="172">
        <f t="shared" si="1033"/>
        <v>0</v>
      </c>
      <c r="I736" s="248"/>
      <c r="J736" s="250"/>
      <c r="K736" s="174">
        <f t="shared" si="1034"/>
        <v>0</v>
      </c>
      <c r="L736" s="248"/>
      <c r="M736" s="250"/>
      <c r="N736" s="251"/>
      <c r="O736" s="248"/>
      <c r="P736" s="251"/>
      <c r="Q736" s="166">
        <f t="shared" si="1035"/>
        <v>0</v>
      </c>
      <c r="R736" s="251"/>
      <c r="S736" s="251"/>
      <c r="T736" s="167">
        <f t="shared" si="1047"/>
        <v>0</v>
      </c>
      <c r="U736" s="157"/>
      <c r="V736" s="248"/>
      <c r="W736" s="251"/>
      <c r="X736" s="166">
        <f t="shared" si="1036"/>
        <v>0</v>
      </c>
      <c r="Y736" s="251"/>
      <c r="Z736" s="251"/>
      <c r="AA736" s="167">
        <f t="shared" si="1048"/>
        <v>0</v>
      </c>
      <c r="AB736" s="157"/>
      <c r="AC736" s="248"/>
      <c r="AD736" s="251"/>
      <c r="AE736" s="166">
        <f t="shared" si="1037"/>
        <v>0</v>
      </c>
      <c r="AF736" s="251"/>
      <c r="AG736" s="251"/>
      <c r="AH736" s="167">
        <f t="shared" si="1049"/>
        <v>0</v>
      </c>
      <c r="AJ736" s="252"/>
      <c r="AK736" s="253"/>
      <c r="AL736" s="254"/>
      <c r="AM736" s="253"/>
      <c r="AN736" s="254"/>
      <c r="AO736" s="253"/>
      <c r="AP736" s="254"/>
      <c r="AQ736" s="253"/>
      <c r="AR736" s="254"/>
      <c r="AS736" s="253"/>
      <c r="AT736" s="254"/>
      <c r="AU736" s="253"/>
      <c r="AV736" s="163">
        <f t="shared" si="1039"/>
        <v>0</v>
      </c>
      <c r="AW736" s="168">
        <f t="shared" si="1040"/>
        <v>0</v>
      </c>
      <c r="AY736" s="163">
        <f t="shared" si="1041"/>
        <v>0</v>
      </c>
      <c r="AZ736" s="163">
        <f t="shared" si="1042"/>
        <v>0</v>
      </c>
      <c r="BA736" s="163">
        <f t="shared" si="1043"/>
        <v>0</v>
      </c>
      <c r="BB736" s="163">
        <f t="shared" si="1044"/>
        <v>0</v>
      </c>
      <c r="BC736" s="163">
        <f t="shared" si="1045"/>
        <v>0</v>
      </c>
      <c r="BD736" s="163">
        <f t="shared" si="1046"/>
        <v>0</v>
      </c>
    </row>
    <row r="737" spans="2:56" x14ac:dyDescent="0.3">
      <c r="B737" s="169" t="s">
        <v>146</v>
      </c>
      <c r="C737" s="248"/>
      <c r="D737" s="249"/>
      <c r="E737" s="172">
        <f t="shared" si="1032"/>
        <v>0</v>
      </c>
      <c r="F737" s="248"/>
      <c r="G737" s="249"/>
      <c r="H737" s="172">
        <f t="shared" si="1033"/>
        <v>0</v>
      </c>
      <c r="I737" s="248"/>
      <c r="J737" s="250"/>
      <c r="K737" s="174">
        <f t="shared" si="1034"/>
        <v>0</v>
      </c>
      <c r="L737" s="248"/>
      <c r="M737" s="250"/>
      <c r="N737" s="251"/>
      <c r="O737" s="248"/>
      <c r="P737" s="251"/>
      <c r="Q737" s="166">
        <f t="shared" si="1035"/>
        <v>0</v>
      </c>
      <c r="R737" s="251"/>
      <c r="S737" s="251"/>
      <c r="T737" s="167">
        <f t="shared" si="1047"/>
        <v>0</v>
      </c>
      <c r="U737" s="157"/>
      <c r="V737" s="248"/>
      <c r="W737" s="251"/>
      <c r="X737" s="166">
        <f t="shared" si="1036"/>
        <v>0</v>
      </c>
      <c r="Y737" s="251"/>
      <c r="Z737" s="251"/>
      <c r="AA737" s="167">
        <f t="shared" si="1048"/>
        <v>0</v>
      </c>
      <c r="AB737" s="157"/>
      <c r="AC737" s="248"/>
      <c r="AD737" s="251"/>
      <c r="AE737" s="166">
        <f t="shared" si="1037"/>
        <v>0</v>
      </c>
      <c r="AF737" s="251"/>
      <c r="AG737" s="251"/>
      <c r="AH737" s="167">
        <f t="shared" si="1049"/>
        <v>0</v>
      </c>
      <c r="AJ737" s="252"/>
      <c r="AK737" s="253"/>
      <c r="AL737" s="254"/>
      <c r="AM737" s="253"/>
      <c r="AN737" s="254"/>
      <c r="AO737" s="253"/>
      <c r="AP737" s="254"/>
      <c r="AQ737" s="253"/>
      <c r="AR737" s="254"/>
      <c r="AS737" s="253"/>
      <c r="AT737" s="254"/>
      <c r="AU737" s="253"/>
      <c r="AV737" s="163">
        <f t="shared" si="1039"/>
        <v>0</v>
      </c>
      <c r="AW737" s="168">
        <f t="shared" si="1040"/>
        <v>0</v>
      </c>
      <c r="AY737" s="163">
        <f t="shared" si="1041"/>
        <v>0</v>
      </c>
      <c r="AZ737" s="163">
        <f t="shared" si="1042"/>
        <v>0</v>
      </c>
      <c r="BA737" s="163">
        <f t="shared" si="1043"/>
        <v>0</v>
      </c>
      <c r="BB737" s="163">
        <f t="shared" si="1044"/>
        <v>0</v>
      </c>
      <c r="BC737" s="163">
        <f t="shared" si="1045"/>
        <v>0</v>
      </c>
      <c r="BD737" s="163">
        <f t="shared" si="1046"/>
        <v>0</v>
      </c>
    </row>
    <row r="738" spans="2:56" x14ac:dyDescent="0.3">
      <c r="B738" s="169" t="s">
        <v>147</v>
      </c>
      <c r="C738" s="248"/>
      <c r="D738" s="249"/>
      <c r="E738" s="172">
        <f t="shared" si="1032"/>
        <v>0</v>
      </c>
      <c r="F738" s="248"/>
      <c r="G738" s="249"/>
      <c r="H738" s="172">
        <f t="shared" si="1033"/>
        <v>0</v>
      </c>
      <c r="I738" s="248"/>
      <c r="J738" s="250"/>
      <c r="K738" s="174">
        <f t="shared" si="1034"/>
        <v>0</v>
      </c>
      <c r="L738" s="248"/>
      <c r="M738" s="250"/>
      <c r="N738" s="251"/>
      <c r="O738" s="248"/>
      <c r="P738" s="251"/>
      <c r="Q738" s="166">
        <f t="shared" si="1035"/>
        <v>0</v>
      </c>
      <c r="R738" s="251"/>
      <c r="S738" s="251"/>
      <c r="T738" s="167">
        <f t="shared" si="1047"/>
        <v>0</v>
      </c>
      <c r="U738" s="157"/>
      <c r="V738" s="248"/>
      <c r="W738" s="251"/>
      <c r="X738" s="166">
        <f t="shared" si="1036"/>
        <v>0</v>
      </c>
      <c r="Y738" s="251"/>
      <c r="Z738" s="251"/>
      <c r="AA738" s="167">
        <f t="shared" si="1048"/>
        <v>0</v>
      </c>
      <c r="AB738" s="157"/>
      <c r="AC738" s="248"/>
      <c r="AD738" s="251"/>
      <c r="AE738" s="166">
        <f t="shared" si="1037"/>
        <v>0</v>
      </c>
      <c r="AF738" s="251"/>
      <c r="AG738" s="251"/>
      <c r="AH738" s="167">
        <f t="shared" si="1049"/>
        <v>0</v>
      </c>
      <c r="AJ738" s="252"/>
      <c r="AK738" s="253"/>
      <c r="AL738" s="254"/>
      <c r="AM738" s="253"/>
      <c r="AN738" s="254"/>
      <c r="AO738" s="253"/>
      <c r="AP738" s="254"/>
      <c r="AQ738" s="253"/>
      <c r="AR738" s="254"/>
      <c r="AS738" s="253"/>
      <c r="AT738" s="254"/>
      <c r="AU738" s="253"/>
      <c r="AV738" s="163">
        <f t="shared" si="1039"/>
        <v>0</v>
      </c>
      <c r="AW738" s="168">
        <f t="shared" si="1040"/>
        <v>0</v>
      </c>
      <c r="AY738" s="163">
        <f t="shared" si="1041"/>
        <v>0</v>
      </c>
      <c r="AZ738" s="163">
        <f t="shared" si="1042"/>
        <v>0</v>
      </c>
      <c r="BA738" s="163">
        <f t="shared" si="1043"/>
        <v>0</v>
      </c>
      <c r="BB738" s="163">
        <f t="shared" si="1044"/>
        <v>0</v>
      </c>
      <c r="BC738" s="163">
        <f t="shared" si="1045"/>
        <v>0</v>
      </c>
      <c r="BD738" s="163">
        <f t="shared" si="1046"/>
        <v>0</v>
      </c>
    </row>
    <row r="739" spans="2:56" x14ac:dyDescent="0.3">
      <c r="B739" s="169" t="s">
        <v>148</v>
      </c>
      <c r="C739" s="248"/>
      <c r="D739" s="249"/>
      <c r="E739" s="172">
        <f t="shared" si="1032"/>
        <v>0</v>
      </c>
      <c r="F739" s="248"/>
      <c r="G739" s="249"/>
      <c r="H739" s="172">
        <f t="shared" si="1033"/>
        <v>0</v>
      </c>
      <c r="I739" s="248"/>
      <c r="J739" s="250"/>
      <c r="K739" s="174">
        <f t="shared" si="1034"/>
        <v>0</v>
      </c>
      <c r="L739" s="248"/>
      <c r="M739" s="250"/>
      <c r="N739" s="251"/>
      <c r="O739" s="248"/>
      <c r="P739" s="251"/>
      <c r="Q739" s="166">
        <f t="shared" si="1035"/>
        <v>0</v>
      </c>
      <c r="R739" s="251"/>
      <c r="S739" s="251"/>
      <c r="T739" s="167">
        <f t="shared" si="1047"/>
        <v>0</v>
      </c>
      <c r="U739" s="157"/>
      <c r="V739" s="248"/>
      <c r="W739" s="251"/>
      <c r="X739" s="166">
        <f t="shared" si="1036"/>
        <v>0</v>
      </c>
      <c r="Y739" s="251"/>
      <c r="Z739" s="251"/>
      <c r="AA739" s="167">
        <f t="shared" si="1048"/>
        <v>0</v>
      </c>
      <c r="AB739" s="157"/>
      <c r="AC739" s="248"/>
      <c r="AD739" s="251"/>
      <c r="AE739" s="166">
        <f t="shared" si="1037"/>
        <v>0</v>
      </c>
      <c r="AF739" s="251"/>
      <c r="AG739" s="251"/>
      <c r="AH739" s="167">
        <f t="shared" si="1049"/>
        <v>0</v>
      </c>
      <c r="AJ739" s="252"/>
      <c r="AK739" s="253"/>
      <c r="AL739" s="254"/>
      <c r="AM739" s="253"/>
      <c r="AN739" s="254"/>
      <c r="AO739" s="253"/>
      <c r="AP739" s="254"/>
      <c r="AQ739" s="253"/>
      <c r="AR739" s="254"/>
      <c r="AS739" s="253"/>
      <c r="AT739" s="254"/>
      <c r="AU739" s="253"/>
      <c r="AV739" s="163">
        <f t="shared" si="1039"/>
        <v>0</v>
      </c>
      <c r="AW739" s="168">
        <f t="shared" si="1040"/>
        <v>0</v>
      </c>
      <c r="AY739" s="163">
        <f t="shared" si="1041"/>
        <v>0</v>
      </c>
      <c r="AZ739" s="163">
        <f t="shared" si="1042"/>
        <v>0</v>
      </c>
      <c r="BA739" s="163">
        <f t="shared" si="1043"/>
        <v>0</v>
      </c>
      <c r="BB739" s="163">
        <f t="shared" si="1044"/>
        <v>0</v>
      </c>
      <c r="BC739" s="163">
        <f t="shared" si="1045"/>
        <v>0</v>
      </c>
      <c r="BD739" s="163">
        <f t="shared" si="1046"/>
        <v>0</v>
      </c>
    </row>
    <row r="740" spans="2:56" x14ac:dyDescent="0.3">
      <c r="B740" s="169" t="s">
        <v>149</v>
      </c>
      <c r="C740" s="248"/>
      <c r="D740" s="249"/>
      <c r="E740" s="172">
        <f t="shared" si="1032"/>
        <v>0</v>
      </c>
      <c r="F740" s="248"/>
      <c r="G740" s="249"/>
      <c r="H740" s="172">
        <f t="shared" si="1033"/>
        <v>0</v>
      </c>
      <c r="I740" s="248"/>
      <c r="J740" s="250"/>
      <c r="K740" s="174">
        <f t="shared" si="1034"/>
        <v>0</v>
      </c>
      <c r="L740" s="248"/>
      <c r="M740" s="250"/>
      <c r="N740" s="251"/>
      <c r="O740" s="248"/>
      <c r="P740" s="251"/>
      <c r="Q740" s="166">
        <f t="shared" si="1035"/>
        <v>0</v>
      </c>
      <c r="R740" s="251"/>
      <c r="S740" s="251"/>
      <c r="T740" s="167">
        <f t="shared" si="1047"/>
        <v>0</v>
      </c>
      <c r="U740" s="157"/>
      <c r="V740" s="248"/>
      <c r="W740" s="251"/>
      <c r="X740" s="166">
        <f t="shared" si="1036"/>
        <v>0</v>
      </c>
      <c r="Y740" s="251"/>
      <c r="Z740" s="251"/>
      <c r="AA740" s="167">
        <f t="shared" si="1048"/>
        <v>0</v>
      </c>
      <c r="AB740" s="157"/>
      <c r="AC740" s="248"/>
      <c r="AD740" s="251"/>
      <c r="AE740" s="166">
        <f t="shared" si="1037"/>
        <v>0</v>
      </c>
      <c r="AF740" s="251"/>
      <c r="AG740" s="251"/>
      <c r="AH740" s="167">
        <f t="shared" si="1049"/>
        <v>0</v>
      </c>
      <c r="AJ740" s="252"/>
      <c r="AK740" s="253"/>
      <c r="AL740" s="254"/>
      <c r="AM740" s="253"/>
      <c r="AN740" s="254"/>
      <c r="AO740" s="253"/>
      <c r="AP740" s="254"/>
      <c r="AQ740" s="253"/>
      <c r="AR740" s="254"/>
      <c r="AS740" s="253"/>
      <c r="AT740" s="254"/>
      <c r="AU740" s="253"/>
      <c r="AV740" s="163">
        <f t="shared" si="1039"/>
        <v>0</v>
      </c>
      <c r="AW740" s="168">
        <f t="shared" si="1040"/>
        <v>0</v>
      </c>
      <c r="AY740" s="163">
        <f t="shared" si="1041"/>
        <v>0</v>
      </c>
      <c r="AZ740" s="163">
        <f t="shared" si="1042"/>
        <v>0</v>
      </c>
      <c r="BA740" s="163">
        <f t="shared" si="1043"/>
        <v>0</v>
      </c>
      <c r="BB740" s="163">
        <f t="shared" si="1044"/>
        <v>0</v>
      </c>
      <c r="BC740" s="163">
        <f t="shared" si="1045"/>
        <v>0</v>
      </c>
      <c r="BD740" s="163">
        <f t="shared" si="1046"/>
        <v>0</v>
      </c>
    </row>
    <row r="741" spans="2:56" x14ac:dyDescent="0.3">
      <c r="B741" s="179" t="s">
        <v>150</v>
      </c>
      <c r="C741" s="83">
        <f>SUM(C742:C748)</f>
        <v>0</v>
      </c>
      <c r="D741" s="84">
        <f>SUM(D742:D748)</f>
        <v>0</v>
      </c>
      <c r="E741" s="85">
        <f t="shared" si="1032"/>
        <v>0</v>
      </c>
      <c r="F741" s="83">
        <f>SUM(F742:F748)</f>
        <v>0</v>
      </c>
      <c r="G741" s="84">
        <f>SUM(G742:G748)</f>
        <v>0</v>
      </c>
      <c r="H741" s="85">
        <f t="shared" si="1033"/>
        <v>0</v>
      </c>
      <c r="I741" s="83">
        <f>SUM(I742:I748)</f>
        <v>0</v>
      </c>
      <c r="J741" s="86">
        <f>SUM(J742:J748)</f>
        <v>0</v>
      </c>
      <c r="K741" s="87">
        <f t="shared" si="1034"/>
        <v>0</v>
      </c>
      <c r="L741" s="83">
        <f>SUM(L742:L748)</f>
        <v>45075</v>
      </c>
      <c r="M741" s="86">
        <f>SUM(M742:M748)</f>
        <v>45075</v>
      </c>
      <c r="N741" s="88">
        <f>SUM(N742:N748)</f>
        <v>0</v>
      </c>
      <c r="O741" s="83">
        <f>SUM(O742:O748)</f>
        <v>10774</v>
      </c>
      <c r="P741" s="88">
        <f>SUM(P742:P748)</f>
        <v>0</v>
      </c>
      <c r="Q741" s="177">
        <f t="shared" si="1035"/>
        <v>10774</v>
      </c>
      <c r="R741" s="88">
        <f>SUM(R742:R748)</f>
        <v>0</v>
      </c>
      <c r="S741" s="88">
        <f>SUM(S742:S748)</f>
        <v>0</v>
      </c>
      <c r="T741" s="178">
        <f t="shared" si="1047"/>
        <v>10774</v>
      </c>
      <c r="U741" s="157"/>
      <c r="V741" s="83">
        <f>SUM(V742:V748)</f>
        <v>13940</v>
      </c>
      <c r="W741" s="88">
        <f>SUM(W742:W748)</f>
        <v>0</v>
      </c>
      <c r="X741" s="177">
        <f t="shared" si="1036"/>
        <v>13940</v>
      </c>
      <c r="Y741" s="88">
        <f>SUM(Y742:Y748)</f>
        <v>0</v>
      </c>
      <c r="Z741" s="88">
        <f>SUM(Z742:Z748)</f>
        <v>0</v>
      </c>
      <c r="AA741" s="178">
        <f t="shared" si="1048"/>
        <v>13940</v>
      </c>
      <c r="AB741" s="157"/>
      <c r="AC741" s="83">
        <f>SUM(AC742:AC748)</f>
        <v>5429</v>
      </c>
      <c r="AD741" s="88">
        <f>SUM(AD742:AD748)</f>
        <v>0</v>
      </c>
      <c r="AE741" s="177">
        <f t="shared" si="1037"/>
        <v>5429</v>
      </c>
      <c r="AF741" s="88">
        <f>SUM(AF742:AF748)</f>
        <v>0</v>
      </c>
      <c r="AG741" s="88">
        <f>SUM(AG742:AG748)</f>
        <v>0</v>
      </c>
      <c r="AH741" s="178">
        <f t="shared" si="1049"/>
        <v>5429</v>
      </c>
      <c r="AJ741" s="84">
        <f t="shared" ref="AJ741:AU741" si="1065">SUM(AJ742:AJ748)</f>
        <v>0</v>
      </c>
      <c r="AK741" s="86">
        <f t="shared" si="1065"/>
        <v>0</v>
      </c>
      <c r="AL741" s="88">
        <f t="shared" si="1065"/>
        <v>0</v>
      </c>
      <c r="AM741" s="86">
        <f t="shared" si="1065"/>
        <v>0</v>
      </c>
      <c r="AN741" s="88">
        <f t="shared" si="1065"/>
        <v>0</v>
      </c>
      <c r="AO741" s="86">
        <f t="shared" si="1065"/>
        <v>0</v>
      </c>
      <c r="AP741" s="88">
        <f t="shared" si="1065"/>
        <v>10774</v>
      </c>
      <c r="AQ741" s="86">
        <f t="shared" si="1065"/>
        <v>0</v>
      </c>
      <c r="AR741" s="88">
        <f t="shared" si="1065"/>
        <v>0</v>
      </c>
      <c r="AS741" s="86">
        <f t="shared" si="1065"/>
        <v>0</v>
      </c>
      <c r="AT741" s="88">
        <f t="shared" si="1065"/>
        <v>0</v>
      </c>
      <c r="AU741" s="86">
        <f t="shared" si="1065"/>
        <v>0</v>
      </c>
      <c r="AV741" s="86">
        <f t="shared" si="1039"/>
        <v>10774</v>
      </c>
      <c r="AW741" s="93">
        <f t="shared" si="1040"/>
        <v>0</v>
      </c>
      <c r="AY741" s="86">
        <f t="shared" si="1041"/>
        <v>0</v>
      </c>
      <c r="AZ741" s="86">
        <f t="shared" si="1042"/>
        <v>0</v>
      </c>
      <c r="BA741" s="86">
        <f t="shared" si="1043"/>
        <v>10774</v>
      </c>
      <c r="BB741" s="86">
        <f t="shared" si="1044"/>
        <v>0</v>
      </c>
      <c r="BC741" s="86">
        <f t="shared" si="1045"/>
        <v>10774</v>
      </c>
      <c r="BD741" s="86">
        <f t="shared" si="1046"/>
        <v>0</v>
      </c>
    </row>
    <row r="742" spans="2:56" x14ac:dyDescent="0.3">
      <c r="B742" s="169" t="s">
        <v>151</v>
      </c>
      <c r="C742" s="248"/>
      <c r="D742" s="249"/>
      <c r="E742" s="172">
        <f t="shared" si="1032"/>
        <v>0</v>
      </c>
      <c r="F742" s="248"/>
      <c r="G742" s="249"/>
      <c r="H742" s="172">
        <f t="shared" si="1033"/>
        <v>0</v>
      </c>
      <c r="I742" s="248"/>
      <c r="J742" s="250"/>
      <c r="K742" s="174">
        <f t="shared" si="1034"/>
        <v>0</v>
      </c>
      <c r="L742" s="248"/>
      <c r="M742" s="250"/>
      <c r="N742" s="251"/>
      <c r="O742" s="248"/>
      <c r="P742" s="251"/>
      <c r="Q742" s="166">
        <f t="shared" si="1035"/>
        <v>0</v>
      </c>
      <c r="R742" s="251"/>
      <c r="S742" s="251"/>
      <c r="T742" s="167">
        <f t="shared" si="1047"/>
        <v>0</v>
      </c>
      <c r="U742" s="157"/>
      <c r="V742" s="248"/>
      <c r="W742" s="251"/>
      <c r="X742" s="166">
        <f t="shared" si="1036"/>
        <v>0</v>
      </c>
      <c r="Y742" s="251"/>
      <c r="Z742" s="251"/>
      <c r="AA742" s="167">
        <f t="shared" si="1048"/>
        <v>0</v>
      </c>
      <c r="AB742" s="157"/>
      <c r="AC742" s="248"/>
      <c r="AD742" s="251"/>
      <c r="AE742" s="166">
        <f t="shared" si="1037"/>
        <v>0</v>
      </c>
      <c r="AF742" s="251"/>
      <c r="AG742" s="251"/>
      <c r="AH742" s="167">
        <f t="shared" si="1049"/>
        <v>0</v>
      </c>
      <c r="AJ742" s="252"/>
      <c r="AK742" s="253"/>
      <c r="AL742" s="254"/>
      <c r="AM742" s="253"/>
      <c r="AN742" s="254"/>
      <c r="AO742" s="253"/>
      <c r="AP742" s="254"/>
      <c r="AQ742" s="253"/>
      <c r="AR742" s="254"/>
      <c r="AS742" s="253"/>
      <c r="AT742" s="254"/>
      <c r="AU742" s="253"/>
      <c r="AV742" s="163">
        <f t="shared" si="1039"/>
        <v>0</v>
      </c>
      <c r="AW742" s="168">
        <f t="shared" si="1040"/>
        <v>0</v>
      </c>
      <c r="AY742" s="163">
        <f t="shared" si="1041"/>
        <v>0</v>
      </c>
      <c r="AZ742" s="163">
        <f t="shared" si="1042"/>
        <v>0</v>
      </c>
      <c r="BA742" s="163">
        <f t="shared" si="1043"/>
        <v>0</v>
      </c>
      <c r="BB742" s="163">
        <f t="shared" si="1044"/>
        <v>0</v>
      </c>
      <c r="BC742" s="163">
        <f t="shared" si="1045"/>
        <v>0</v>
      </c>
      <c r="BD742" s="163">
        <f t="shared" si="1046"/>
        <v>0</v>
      </c>
    </row>
    <row r="743" spans="2:56" x14ac:dyDescent="0.3">
      <c r="B743" s="169" t="s">
        <v>152</v>
      </c>
      <c r="C743" s="248"/>
      <c r="D743" s="249"/>
      <c r="E743" s="172">
        <f t="shared" si="1032"/>
        <v>0</v>
      </c>
      <c r="F743" s="248"/>
      <c r="G743" s="249"/>
      <c r="H743" s="172">
        <f t="shared" si="1033"/>
        <v>0</v>
      </c>
      <c r="I743" s="248"/>
      <c r="J743" s="250"/>
      <c r="K743" s="174">
        <f t="shared" si="1034"/>
        <v>0</v>
      </c>
      <c r="L743" s="248"/>
      <c r="M743" s="250"/>
      <c r="N743" s="251"/>
      <c r="O743" s="248"/>
      <c r="P743" s="251"/>
      <c r="Q743" s="166">
        <f t="shared" si="1035"/>
        <v>0</v>
      </c>
      <c r="R743" s="251"/>
      <c r="S743" s="251"/>
      <c r="T743" s="167">
        <f t="shared" si="1047"/>
        <v>0</v>
      </c>
      <c r="U743" s="157"/>
      <c r="V743" s="248"/>
      <c r="W743" s="251"/>
      <c r="X743" s="166">
        <f t="shared" si="1036"/>
        <v>0</v>
      </c>
      <c r="Y743" s="251"/>
      <c r="Z743" s="251"/>
      <c r="AA743" s="167">
        <f t="shared" si="1048"/>
        <v>0</v>
      </c>
      <c r="AB743" s="157"/>
      <c r="AC743" s="248"/>
      <c r="AD743" s="251"/>
      <c r="AE743" s="166">
        <f t="shared" si="1037"/>
        <v>0</v>
      </c>
      <c r="AF743" s="251"/>
      <c r="AG743" s="251"/>
      <c r="AH743" s="167">
        <f t="shared" si="1049"/>
        <v>0</v>
      </c>
      <c r="AJ743" s="252"/>
      <c r="AK743" s="253"/>
      <c r="AL743" s="254"/>
      <c r="AM743" s="253"/>
      <c r="AN743" s="254"/>
      <c r="AO743" s="253"/>
      <c r="AP743" s="254"/>
      <c r="AQ743" s="253"/>
      <c r="AR743" s="254"/>
      <c r="AS743" s="253"/>
      <c r="AT743" s="254"/>
      <c r="AU743" s="253"/>
      <c r="AV743" s="163">
        <f t="shared" si="1039"/>
        <v>0</v>
      </c>
      <c r="AW743" s="168">
        <f t="shared" si="1040"/>
        <v>0</v>
      </c>
      <c r="AY743" s="163">
        <f t="shared" si="1041"/>
        <v>0</v>
      </c>
      <c r="AZ743" s="163">
        <f t="shared" si="1042"/>
        <v>0</v>
      </c>
      <c r="BA743" s="163">
        <f t="shared" si="1043"/>
        <v>0</v>
      </c>
      <c r="BB743" s="163">
        <f t="shared" si="1044"/>
        <v>0</v>
      </c>
      <c r="BC743" s="163">
        <f t="shared" si="1045"/>
        <v>0</v>
      </c>
      <c r="BD743" s="163">
        <f t="shared" si="1046"/>
        <v>0</v>
      </c>
    </row>
    <row r="744" spans="2:56" x14ac:dyDescent="0.3">
      <c r="B744" s="169" t="s">
        <v>153</v>
      </c>
      <c r="C744" s="248"/>
      <c r="D744" s="249"/>
      <c r="E744" s="172">
        <f t="shared" si="1032"/>
        <v>0</v>
      </c>
      <c r="F744" s="248"/>
      <c r="G744" s="249"/>
      <c r="H744" s="172">
        <f t="shared" si="1033"/>
        <v>0</v>
      </c>
      <c r="I744" s="248"/>
      <c r="J744" s="250"/>
      <c r="K744" s="174">
        <f t="shared" si="1034"/>
        <v>0</v>
      </c>
      <c r="L744" s="248">
        <v>45075</v>
      </c>
      <c r="M744" s="250">
        <v>45075</v>
      </c>
      <c r="N744" s="251"/>
      <c r="O744" s="248">
        <f>10774</f>
        <v>10774</v>
      </c>
      <c r="P744" s="251"/>
      <c r="Q744" s="166">
        <f t="shared" si="1035"/>
        <v>10774</v>
      </c>
      <c r="R744" s="251"/>
      <c r="S744" s="251"/>
      <c r="T744" s="167">
        <f t="shared" si="1047"/>
        <v>10774</v>
      </c>
      <c r="U744" s="157"/>
      <c r="V744" s="248">
        <v>13940</v>
      </c>
      <c r="W744" s="251"/>
      <c r="X744" s="166">
        <f t="shared" si="1036"/>
        <v>13940</v>
      </c>
      <c r="Y744" s="251"/>
      <c r="Z744" s="251"/>
      <c r="AA744" s="167">
        <f t="shared" si="1048"/>
        <v>13940</v>
      </c>
      <c r="AB744" s="157"/>
      <c r="AC744" s="248">
        <v>5429</v>
      </c>
      <c r="AD744" s="251"/>
      <c r="AE744" s="166">
        <f t="shared" si="1037"/>
        <v>5429</v>
      </c>
      <c r="AF744" s="251"/>
      <c r="AG744" s="251"/>
      <c r="AH744" s="167">
        <f t="shared" si="1049"/>
        <v>5429</v>
      </c>
      <c r="AJ744" s="252"/>
      <c r="AK744" s="253"/>
      <c r="AL744" s="254"/>
      <c r="AM744" s="253"/>
      <c r="AN744" s="254"/>
      <c r="AO744" s="253"/>
      <c r="AP744" s="254">
        <f>10774</f>
        <v>10774</v>
      </c>
      <c r="AQ744" s="253"/>
      <c r="AR744" s="254"/>
      <c r="AS744" s="253"/>
      <c r="AT744" s="254"/>
      <c r="AU744" s="253"/>
      <c r="AV744" s="163">
        <f t="shared" si="1039"/>
        <v>10774</v>
      </c>
      <c r="AW744" s="168">
        <f t="shared" si="1040"/>
        <v>0</v>
      </c>
      <c r="AY744" s="163">
        <f t="shared" si="1041"/>
        <v>0</v>
      </c>
      <c r="AZ744" s="163">
        <f t="shared" si="1042"/>
        <v>0</v>
      </c>
      <c r="BA744" s="163">
        <f t="shared" si="1043"/>
        <v>10774</v>
      </c>
      <c r="BB744" s="163">
        <f t="shared" si="1044"/>
        <v>0</v>
      </c>
      <c r="BC744" s="163">
        <f t="shared" si="1045"/>
        <v>10774</v>
      </c>
      <c r="BD744" s="163">
        <f t="shared" si="1046"/>
        <v>0</v>
      </c>
    </row>
    <row r="745" spans="2:56" x14ac:dyDescent="0.3">
      <c r="B745" s="169" t="s">
        <v>154</v>
      </c>
      <c r="C745" s="248"/>
      <c r="D745" s="249"/>
      <c r="E745" s="172">
        <f t="shared" si="1032"/>
        <v>0</v>
      </c>
      <c r="F745" s="248"/>
      <c r="G745" s="249"/>
      <c r="H745" s="172">
        <f t="shared" si="1033"/>
        <v>0</v>
      </c>
      <c r="I745" s="248"/>
      <c r="J745" s="250"/>
      <c r="K745" s="174">
        <f t="shared" si="1034"/>
        <v>0</v>
      </c>
      <c r="L745" s="248"/>
      <c r="M745" s="250"/>
      <c r="N745" s="251"/>
      <c r="O745" s="248"/>
      <c r="P745" s="251"/>
      <c r="Q745" s="166">
        <f t="shared" si="1035"/>
        <v>0</v>
      </c>
      <c r="R745" s="251"/>
      <c r="S745" s="251"/>
      <c r="T745" s="167">
        <f t="shared" si="1047"/>
        <v>0</v>
      </c>
      <c r="U745" s="157"/>
      <c r="V745" s="248"/>
      <c r="W745" s="251"/>
      <c r="X745" s="166">
        <f t="shared" si="1036"/>
        <v>0</v>
      </c>
      <c r="Y745" s="251"/>
      <c r="Z745" s="251"/>
      <c r="AA745" s="167">
        <f t="shared" si="1048"/>
        <v>0</v>
      </c>
      <c r="AB745" s="157"/>
      <c r="AC745" s="248"/>
      <c r="AD745" s="251"/>
      <c r="AE745" s="166">
        <f t="shared" si="1037"/>
        <v>0</v>
      </c>
      <c r="AF745" s="251"/>
      <c r="AG745" s="251"/>
      <c r="AH745" s="167">
        <f t="shared" si="1049"/>
        <v>0</v>
      </c>
      <c r="AJ745" s="252"/>
      <c r="AK745" s="253"/>
      <c r="AL745" s="254"/>
      <c r="AM745" s="253"/>
      <c r="AN745" s="254"/>
      <c r="AO745" s="253"/>
      <c r="AP745" s="254"/>
      <c r="AQ745" s="253"/>
      <c r="AR745" s="254"/>
      <c r="AS745" s="253"/>
      <c r="AT745" s="254"/>
      <c r="AU745" s="253"/>
      <c r="AV745" s="163">
        <f t="shared" si="1039"/>
        <v>0</v>
      </c>
      <c r="AW745" s="168">
        <f t="shared" si="1040"/>
        <v>0</v>
      </c>
      <c r="AY745" s="163">
        <f t="shared" si="1041"/>
        <v>0</v>
      </c>
      <c r="AZ745" s="163">
        <f t="shared" si="1042"/>
        <v>0</v>
      </c>
      <c r="BA745" s="163">
        <f t="shared" si="1043"/>
        <v>0</v>
      </c>
      <c r="BB745" s="163">
        <f t="shared" si="1044"/>
        <v>0</v>
      </c>
      <c r="BC745" s="163">
        <f t="shared" si="1045"/>
        <v>0</v>
      </c>
      <c r="BD745" s="163">
        <f t="shared" si="1046"/>
        <v>0</v>
      </c>
    </row>
    <row r="746" spans="2:56" x14ac:dyDescent="0.3">
      <c r="B746" s="169" t="s">
        <v>155</v>
      </c>
      <c r="C746" s="248"/>
      <c r="D746" s="249"/>
      <c r="E746" s="172">
        <f t="shared" si="1032"/>
        <v>0</v>
      </c>
      <c r="F746" s="248"/>
      <c r="G746" s="249"/>
      <c r="H746" s="172">
        <f t="shared" si="1033"/>
        <v>0</v>
      </c>
      <c r="I746" s="248"/>
      <c r="J746" s="250"/>
      <c r="K746" s="174">
        <f t="shared" si="1034"/>
        <v>0</v>
      </c>
      <c r="L746" s="248"/>
      <c r="M746" s="250"/>
      <c r="N746" s="251"/>
      <c r="O746" s="248"/>
      <c r="P746" s="251"/>
      <c r="Q746" s="166">
        <f t="shared" si="1035"/>
        <v>0</v>
      </c>
      <c r="R746" s="251"/>
      <c r="S746" s="251"/>
      <c r="T746" s="167">
        <f t="shared" si="1047"/>
        <v>0</v>
      </c>
      <c r="U746" s="157"/>
      <c r="V746" s="248"/>
      <c r="W746" s="251"/>
      <c r="X746" s="166">
        <f t="shared" si="1036"/>
        <v>0</v>
      </c>
      <c r="Y746" s="251"/>
      <c r="Z746" s="251"/>
      <c r="AA746" s="167">
        <f t="shared" si="1048"/>
        <v>0</v>
      </c>
      <c r="AB746" s="157"/>
      <c r="AC746" s="248"/>
      <c r="AD746" s="251"/>
      <c r="AE746" s="166">
        <f t="shared" si="1037"/>
        <v>0</v>
      </c>
      <c r="AF746" s="251"/>
      <c r="AG746" s="251"/>
      <c r="AH746" s="167">
        <f t="shared" si="1049"/>
        <v>0</v>
      </c>
      <c r="AJ746" s="252"/>
      <c r="AK746" s="253"/>
      <c r="AL746" s="254"/>
      <c r="AM746" s="253"/>
      <c r="AN746" s="254"/>
      <c r="AO746" s="253"/>
      <c r="AP746" s="254"/>
      <c r="AQ746" s="253"/>
      <c r="AR746" s="254"/>
      <c r="AS746" s="253"/>
      <c r="AT746" s="254"/>
      <c r="AU746" s="253"/>
      <c r="AV746" s="163">
        <f t="shared" si="1039"/>
        <v>0</v>
      </c>
      <c r="AW746" s="168">
        <f t="shared" si="1040"/>
        <v>0</v>
      </c>
      <c r="AY746" s="163">
        <f t="shared" si="1041"/>
        <v>0</v>
      </c>
      <c r="AZ746" s="163">
        <f t="shared" si="1042"/>
        <v>0</v>
      </c>
      <c r="BA746" s="163">
        <f t="shared" si="1043"/>
        <v>0</v>
      </c>
      <c r="BB746" s="163">
        <f t="shared" si="1044"/>
        <v>0</v>
      </c>
      <c r="BC746" s="163">
        <f t="shared" si="1045"/>
        <v>0</v>
      </c>
      <c r="BD746" s="163">
        <f t="shared" si="1046"/>
        <v>0</v>
      </c>
    </row>
    <row r="747" spans="2:56" x14ac:dyDescent="0.3">
      <c r="B747" s="169" t="s">
        <v>156</v>
      </c>
      <c r="C747" s="248"/>
      <c r="D747" s="249"/>
      <c r="E747" s="172">
        <f t="shared" si="1032"/>
        <v>0</v>
      </c>
      <c r="F747" s="248"/>
      <c r="G747" s="249"/>
      <c r="H747" s="172">
        <f t="shared" si="1033"/>
        <v>0</v>
      </c>
      <c r="I747" s="248"/>
      <c r="J747" s="250"/>
      <c r="K747" s="174">
        <f t="shared" si="1034"/>
        <v>0</v>
      </c>
      <c r="L747" s="248"/>
      <c r="M747" s="250"/>
      <c r="N747" s="251"/>
      <c r="O747" s="248"/>
      <c r="P747" s="251"/>
      <c r="Q747" s="166">
        <f t="shared" si="1035"/>
        <v>0</v>
      </c>
      <c r="R747" s="251"/>
      <c r="S747" s="251"/>
      <c r="T747" s="167">
        <f t="shared" si="1047"/>
        <v>0</v>
      </c>
      <c r="U747" s="157"/>
      <c r="V747" s="248"/>
      <c r="W747" s="251"/>
      <c r="X747" s="166">
        <f t="shared" si="1036"/>
        <v>0</v>
      </c>
      <c r="Y747" s="251"/>
      <c r="Z747" s="251"/>
      <c r="AA747" s="167">
        <f t="shared" si="1048"/>
        <v>0</v>
      </c>
      <c r="AB747" s="157"/>
      <c r="AC747" s="248"/>
      <c r="AD747" s="251"/>
      <c r="AE747" s="166">
        <f t="shared" si="1037"/>
        <v>0</v>
      </c>
      <c r="AF747" s="251"/>
      <c r="AG747" s="251"/>
      <c r="AH747" s="167">
        <f t="shared" si="1049"/>
        <v>0</v>
      </c>
      <c r="AJ747" s="252"/>
      <c r="AK747" s="253"/>
      <c r="AL747" s="254"/>
      <c r="AM747" s="253"/>
      <c r="AN747" s="254"/>
      <c r="AO747" s="253"/>
      <c r="AP747" s="254"/>
      <c r="AQ747" s="253"/>
      <c r="AR747" s="254"/>
      <c r="AS747" s="253"/>
      <c r="AT747" s="254"/>
      <c r="AU747" s="253"/>
      <c r="AV747" s="163">
        <f t="shared" si="1039"/>
        <v>0</v>
      </c>
      <c r="AW747" s="168">
        <f t="shared" si="1040"/>
        <v>0</v>
      </c>
      <c r="AY747" s="163">
        <f t="shared" si="1041"/>
        <v>0</v>
      </c>
      <c r="AZ747" s="163">
        <f t="shared" si="1042"/>
        <v>0</v>
      </c>
      <c r="BA747" s="163">
        <f t="shared" si="1043"/>
        <v>0</v>
      </c>
      <c r="BB747" s="163">
        <f t="shared" si="1044"/>
        <v>0</v>
      </c>
      <c r="BC747" s="163">
        <f t="shared" si="1045"/>
        <v>0</v>
      </c>
      <c r="BD747" s="163">
        <f t="shared" si="1046"/>
        <v>0</v>
      </c>
    </row>
    <row r="748" spans="2:56" x14ac:dyDescent="0.3">
      <c r="B748" s="169" t="s">
        <v>157</v>
      </c>
      <c r="C748" s="248"/>
      <c r="D748" s="249"/>
      <c r="E748" s="172">
        <f t="shared" si="1032"/>
        <v>0</v>
      </c>
      <c r="F748" s="248"/>
      <c r="G748" s="249"/>
      <c r="H748" s="172">
        <f t="shared" si="1033"/>
        <v>0</v>
      </c>
      <c r="I748" s="248"/>
      <c r="J748" s="250"/>
      <c r="K748" s="174">
        <f t="shared" si="1034"/>
        <v>0</v>
      </c>
      <c r="L748" s="248"/>
      <c r="M748" s="250"/>
      <c r="N748" s="251"/>
      <c r="O748" s="248"/>
      <c r="P748" s="251"/>
      <c r="Q748" s="166">
        <f t="shared" si="1035"/>
        <v>0</v>
      </c>
      <c r="R748" s="251"/>
      <c r="S748" s="251"/>
      <c r="T748" s="167">
        <f t="shared" si="1047"/>
        <v>0</v>
      </c>
      <c r="U748" s="157"/>
      <c r="V748" s="248"/>
      <c r="W748" s="251"/>
      <c r="X748" s="166">
        <f t="shared" si="1036"/>
        <v>0</v>
      </c>
      <c r="Y748" s="251"/>
      <c r="Z748" s="251"/>
      <c r="AA748" s="167">
        <f t="shared" si="1048"/>
        <v>0</v>
      </c>
      <c r="AB748" s="157"/>
      <c r="AC748" s="248"/>
      <c r="AD748" s="251"/>
      <c r="AE748" s="166">
        <f t="shared" si="1037"/>
        <v>0</v>
      </c>
      <c r="AF748" s="251"/>
      <c r="AG748" s="251"/>
      <c r="AH748" s="167">
        <f t="shared" si="1049"/>
        <v>0</v>
      </c>
      <c r="AJ748" s="252"/>
      <c r="AK748" s="253"/>
      <c r="AL748" s="254"/>
      <c r="AM748" s="253"/>
      <c r="AN748" s="254"/>
      <c r="AO748" s="253"/>
      <c r="AP748" s="254"/>
      <c r="AQ748" s="253"/>
      <c r="AR748" s="254"/>
      <c r="AS748" s="253"/>
      <c r="AT748" s="254"/>
      <c r="AU748" s="253"/>
      <c r="AV748" s="163">
        <f t="shared" si="1039"/>
        <v>0</v>
      </c>
      <c r="AW748" s="168">
        <f t="shared" si="1040"/>
        <v>0</v>
      </c>
      <c r="AY748" s="163">
        <f t="shared" si="1041"/>
        <v>0</v>
      </c>
      <c r="AZ748" s="163">
        <f t="shared" si="1042"/>
        <v>0</v>
      </c>
      <c r="BA748" s="163">
        <f t="shared" si="1043"/>
        <v>0</v>
      </c>
      <c r="BB748" s="163">
        <f t="shared" si="1044"/>
        <v>0</v>
      </c>
      <c r="BC748" s="163">
        <f t="shared" si="1045"/>
        <v>0</v>
      </c>
      <c r="BD748" s="163">
        <f t="shared" si="1046"/>
        <v>0</v>
      </c>
    </row>
    <row r="749" spans="2:56" x14ac:dyDescent="0.3">
      <c r="B749" s="179" t="s">
        <v>158</v>
      </c>
      <c r="C749" s="83">
        <f>SUM(C750)</f>
        <v>0</v>
      </c>
      <c r="D749" s="84">
        <f>SUM(D750)</f>
        <v>0</v>
      </c>
      <c r="E749" s="85">
        <f t="shared" si="1032"/>
        <v>0</v>
      </c>
      <c r="F749" s="83">
        <f>SUM(F750)</f>
        <v>0</v>
      </c>
      <c r="G749" s="84">
        <f>SUM(G750)</f>
        <v>0</v>
      </c>
      <c r="H749" s="85">
        <f t="shared" si="1033"/>
        <v>0</v>
      </c>
      <c r="I749" s="83">
        <f>SUM(I750)</f>
        <v>0</v>
      </c>
      <c r="J749" s="86">
        <f>SUM(J750)</f>
        <v>0</v>
      </c>
      <c r="K749" s="87">
        <f t="shared" si="1034"/>
        <v>0</v>
      </c>
      <c r="L749" s="83">
        <f>SUM(L750)</f>
        <v>0</v>
      </c>
      <c r="M749" s="86">
        <f>SUM(M750)</f>
        <v>0</v>
      </c>
      <c r="N749" s="88">
        <f>SUM(N750)</f>
        <v>0</v>
      </c>
      <c r="O749" s="83">
        <f>SUM(O750)</f>
        <v>0</v>
      </c>
      <c r="P749" s="88">
        <f>SUM(P750)</f>
        <v>0</v>
      </c>
      <c r="Q749" s="177">
        <f t="shared" si="1035"/>
        <v>0</v>
      </c>
      <c r="R749" s="88">
        <f>SUM(R750)</f>
        <v>0</v>
      </c>
      <c r="S749" s="88">
        <f>SUM(S750)</f>
        <v>0</v>
      </c>
      <c r="T749" s="178">
        <f t="shared" si="1047"/>
        <v>0</v>
      </c>
      <c r="U749" s="157"/>
      <c r="V749" s="83">
        <f>SUM(V750)</f>
        <v>0</v>
      </c>
      <c r="W749" s="88">
        <f>SUM(W750)</f>
        <v>0</v>
      </c>
      <c r="X749" s="177">
        <f t="shared" si="1036"/>
        <v>0</v>
      </c>
      <c r="Y749" s="88">
        <f>SUM(Y750)</f>
        <v>0</v>
      </c>
      <c r="Z749" s="88">
        <f>SUM(Z750)</f>
        <v>0</v>
      </c>
      <c r="AA749" s="178">
        <f t="shared" si="1048"/>
        <v>0</v>
      </c>
      <c r="AB749" s="157"/>
      <c r="AC749" s="83">
        <f>SUM(AC750)</f>
        <v>0</v>
      </c>
      <c r="AD749" s="88">
        <f>SUM(AD750)</f>
        <v>0</v>
      </c>
      <c r="AE749" s="177">
        <f t="shared" si="1037"/>
        <v>0</v>
      </c>
      <c r="AF749" s="88">
        <f>SUM(AF750)</f>
        <v>0</v>
      </c>
      <c r="AG749" s="88">
        <f>SUM(AG750)</f>
        <v>0</v>
      </c>
      <c r="AH749" s="178">
        <f t="shared" si="1049"/>
        <v>0</v>
      </c>
      <c r="AJ749" s="84">
        <f t="shared" ref="AJ749:AU749" si="1066">SUM(AJ750)</f>
        <v>0</v>
      </c>
      <c r="AK749" s="86">
        <f t="shared" si="1066"/>
        <v>0</v>
      </c>
      <c r="AL749" s="88">
        <f t="shared" si="1066"/>
        <v>0</v>
      </c>
      <c r="AM749" s="86">
        <f t="shared" si="1066"/>
        <v>0</v>
      </c>
      <c r="AN749" s="88">
        <f t="shared" si="1066"/>
        <v>0</v>
      </c>
      <c r="AO749" s="86">
        <f t="shared" si="1066"/>
        <v>0</v>
      </c>
      <c r="AP749" s="88">
        <f t="shared" si="1066"/>
        <v>0</v>
      </c>
      <c r="AQ749" s="86">
        <f t="shared" si="1066"/>
        <v>0</v>
      </c>
      <c r="AR749" s="88">
        <f t="shared" si="1066"/>
        <v>0</v>
      </c>
      <c r="AS749" s="86">
        <f t="shared" si="1066"/>
        <v>0</v>
      </c>
      <c r="AT749" s="88">
        <f t="shared" si="1066"/>
        <v>0</v>
      </c>
      <c r="AU749" s="86">
        <f t="shared" si="1066"/>
        <v>0</v>
      </c>
      <c r="AV749" s="86">
        <f t="shared" si="1039"/>
        <v>0</v>
      </c>
      <c r="AW749" s="93">
        <f t="shared" si="1040"/>
        <v>0</v>
      </c>
      <c r="AY749" s="86">
        <f t="shared" si="1041"/>
        <v>0</v>
      </c>
      <c r="AZ749" s="86">
        <f t="shared" si="1042"/>
        <v>0</v>
      </c>
      <c r="BA749" s="86">
        <f t="shared" si="1043"/>
        <v>0</v>
      </c>
      <c r="BB749" s="86">
        <f t="shared" si="1044"/>
        <v>0</v>
      </c>
      <c r="BC749" s="86">
        <f t="shared" si="1045"/>
        <v>0</v>
      </c>
      <c r="BD749" s="86">
        <f t="shared" si="1046"/>
        <v>0</v>
      </c>
    </row>
    <row r="750" spans="2:56" x14ac:dyDescent="0.3">
      <c r="B750" s="169" t="s">
        <v>159</v>
      </c>
      <c r="C750" s="248"/>
      <c r="D750" s="249"/>
      <c r="E750" s="172">
        <f t="shared" si="1032"/>
        <v>0</v>
      </c>
      <c r="F750" s="248"/>
      <c r="G750" s="249"/>
      <c r="H750" s="172">
        <f t="shared" si="1033"/>
        <v>0</v>
      </c>
      <c r="I750" s="248"/>
      <c r="J750" s="250"/>
      <c r="K750" s="174">
        <f t="shared" si="1034"/>
        <v>0</v>
      </c>
      <c r="L750" s="248"/>
      <c r="M750" s="250"/>
      <c r="N750" s="251"/>
      <c r="O750" s="248"/>
      <c r="P750" s="251"/>
      <c r="Q750" s="166">
        <f t="shared" si="1035"/>
        <v>0</v>
      </c>
      <c r="R750" s="251"/>
      <c r="S750" s="251"/>
      <c r="T750" s="167">
        <f t="shared" si="1047"/>
        <v>0</v>
      </c>
      <c r="U750" s="157"/>
      <c r="V750" s="248"/>
      <c r="W750" s="251"/>
      <c r="X750" s="166">
        <f t="shared" si="1036"/>
        <v>0</v>
      </c>
      <c r="Y750" s="251"/>
      <c r="Z750" s="251"/>
      <c r="AA750" s="167">
        <f t="shared" si="1048"/>
        <v>0</v>
      </c>
      <c r="AB750" s="157"/>
      <c r="AC750" s="248"/>
      <c r="AD750" s="251"/>
      <c r="AE750" s="166">
        <f t="shared" si="1037"/>
        <v>0</v>
      </c>
      <c r="AF750" s="251"/>
      <c r="AG750" s="251"/>
      <c r="AH750" s="167">
        <f t="shared" si="1049"/>
        <v>0</v>
      </c>
      <c r="AJ750" s="252"/>
      <c r="AK750" s="253"/>
      <c r="AL750" s="254"/>
      <c r="AM750" s="253"/>
      <c r="AN750" s="254"/>
      <c r="AO750" s="253"/>
      <c r="AP750" s="254"/>
      <c r="AQ750" s="253"/>
      <c r="AR750" s="254"/>
      <c r="AS750" s="253"/>
      <c r="AT750" s="254"/>
      <c r="AU750" s="253"/>
      <c r="AV750" s="163">
        <f t="shared" si="1039"/>
        <v>0</v>
      </c>
      <c r="AW750" s="168">
        <f t="shared" si="1040"/>
        <v>0</v>
      </c>
      <c r="AY750" s="163">
        <f t="shared" si="1041"/>
        <v>0</v>
      </c>
      <c r="AZ750" s="163">
        <f t="shared" si="1042"/>
        <v>0</v>
      </c>
      <c r="BA750" s="163">
        <f t="shared" si="1043"/>
        <v>0</v>
      </c>
      <c r="BB750" s="163">
        <f t="shared" si="1044"/>
        <v>0</v>
      </c>
      <c r="BC750" s="163">
        <f t="shared" si="1045"/>
        <v>0</v>
      </c>
      <c r="BD750" s="163">
        <f t="shared" si="1046"/>
        <v>0</v>
      </c>
    </row>
    <row r="751" spans="2:56" x14ac:dyDescent="0.3">
      <c r="B751" s="179" t="s">
        <v>160</v>
      </c>
      <c r="C751" s="83">
        <f>SUM(C752:C755)</f>
        <v>0</v>
      </c>
      <c r="D751" s="84">
        <f>SUM(D752:D755)</f>
        <v>0</v>
      </c>
      <c r="E751" s="85">
        <f t="shared" si="1032"/>
        <v>0</v>
      </c>
      <c r="F751" s="83">
        <f>SUM(F752:F755)</f>
        <v>0</v>
      </c>
      <c r="G751" s="84">
        <f>SUM(G752:G755)</f>
        <v>0</v>
      </c>
      <c r="H751" s="85">
        <f t="shared" si="1033"/>
        <v>0</v>
      </c>
      <c r="I751" s="83">
        <f>SUM(I752:I755)</f>
        <v>0</v>
      </c>
      <c r="J751" s="86">
        <f>SUM(J752:J755)</f>
        <v>0</v>
      </c>
      <c r="K751" s="87">
        <f t="shared" si="1034"/>
        <v>0</v>
      </c>
      <c r="L751" s="83">
        <f>SUM(L752:L755)</f>
        <v>0</v>
      </c>
      <c r="M751" s="86">
        <f>SUM(M752:M755)</f>
        <v>0</v>
      </c>
      <c r="N751" s="88">
        <f>SUM(N752:N755)</f>
        <v>0</v>
      </c>
      <c r="O751" s="83">
        <f>SUM(O752:O755)</f>
        <v>0</v>
      </c>
      <c r="P751" s="88">
        <f>SUM(P752:P755)</f>
        <v>0</v>
      </c>
      <c r="Q751" s="177">
        <f t="shared" si="1035"/>
        <v>0</v>
      </c>
      <c r="R751" s="88">
        <f>SUM(R752:R755)</f>
        <v>0</v>
      </c>
      <c r="S751" s="88">
        <f>SUM(S752:S755)</f>
        <v>0</v>
      </c>
      <c r="T751" s="178">
        <f t="shared" si="1047"/>
        <v>0</v>
      </c>
      <c r="U751" s="157"/>
      <c r="V751" s="83">
        <f>SUM(V752:V755)</f>
        <v>0</v>
      </c>
      <c r="W751" s="88">
        <f>SUM(W752:W755)</f>
        <v>0</v>
      </c>
      <c r="X751" s="177">
        <f t="shared" si="1036"/>
        <v>0</v>
      </c>
      <c r="Y751" s="88">
        <f>SUM(Y752:Y755)</f>
        <v>0</v>
      </c>
      <c r="Z751" s="88">
        <f>SUM(Z752:Z755)</f>
        <v>0</v>
      </c>
      <c r="AA751" s="178">
        <f t="shared" si="1048"/>
        <v>0</v>
      </c>
      <c r="AB751" s="157"/>
      <c r="AC751" s="83">
        <f>SUM(AC752:AC755)</f>
        <v>0</v>
      </c>
      <c r="AD751" s="88">
        <f>SUM(AD752:AD755)</f>
        <v>0</v>
      </c>
      <c r="AE751" s="177">
        <f t="shared" si="1037"/>
        <v>0</v>
      </c>
      <c r="AF751" s="88">
        <f>SUM(AF752:AF755)</f>
        <v>0</v>
      </c>
      <c r="AG751" s="88">
        <f>SUM(AG752:AG755)</f>
        <v>0</v>
      </c>
      <c r="AH751" s="178">
        <f t="shared" si="1049"/>
        <v>0</v>
      </c>
      <c r="AJ751" s="84">
        <f t="shared" ref="AJ751:AU751" si="1067">SUM(AJ752:AJ755)</f>
        <v>0</v>
      </c>
      <c r="AK751" s="86">
        <f t="shared" si="1067"/>
        <v>0</v>
      </c>
      <c r="AL751" s="88">
        <f t="shared" si="1067"/>
        <v>0</v>
      </c>
      <c r="AM751" s="86">
        <f t="shared" si="1067"/>
        <v>0</v>
      </c>
      <c r="AN751" s="88">
        <f t="shared" si="1067"/>
        <v>0</v>
      </c>
      <c r="AO751" s="86">
        <f t="shared" si="1067"/>
        <v>0</v>
      </c>
      <c r="AP751" s="88">
        <f t="shared" si="1067"/>
        <v>0</v>
      </c>
      <c r="AQ751" s="86">
        <f t="shared" si="1067"/>
        <v>0</v>
      </c>
      <c r="AR751" s="88">
        <f t="shared" si="1067"/>
        <v>0</v>
      </c>
      <c r="AS751" s="86">
        <f t="shared" si="1067"/>
        <v>0</v>
      </c>
      <c r="AT751" s="88">
        <f t="shared" si="1067"/>
        <v>0</v>
      </c>
      <c r="AU751" s="86">
        <f t="shared" si="1067"/>
        <v>0</v>
      </c>
      <c r="AV751" s="86">
        <f t="shared" si="1039"/>
        <v>0</v>
      </c>
      <c r="AW751" s="93">
        <f t="shared" si="1040"/>
        <v>0</v>
      </c>
      <c r="AY751" s="86">
        <f t="shared" si="1041"/>
        <v>0</v>
      </c>
      <c r="AZ751" s="86">
        <f t="shared" si="1042"/>
        <v>0</v>
      </c>
      <c r="BA751" s="86">
        <f t="shared" si="1043"/>
        <v>0</v>
      </c>
      <c r="BB751" s="86">
        <f t="shared" si="1044"/>
        <v>0</v>
      </c>
      <c r="BC751" s="86">
        <f t="shared" si="1045"/>
        <v>0</v>
      </c>
      <c r="BD751" s="86">
        <f t="shared" si="1046"/>
        <v>0</v>
      </c>
    </row>
    <row r="752" spans="2:56" x14ac:dyDescent="0.3">
      <c r="B752" s="169" t="s">
        <v>161</v>
      </c>
      <c r="C752" s="248"/>
      <c r="D752" s="249"/>
      <c r="E752" s="172">
        <f t="shared" si="1032"/>
        <v>0</v>
      </c>
      <c r="F752" s="248"/>
      <c r="G752" s="249"/>
      <c r="H752" s="172">
        <f t="shared" si="1033"/>
        <v>0</v>
      </c>
      <c r="I752" s="248"/>
      <c r="J752" s="250"/>
      <c r="K752" s="174">
        <f t="shared" si="1034"/>
        <v>0</v>
      </c>
      <c r="L752" s="248"/>
      <c r="M752" s="250"/>
      <c r="N752" s="251"/>
      <c r="O752" s="248"/>
      <c r="P752" s="251"/>
      <c r="Q752" s="166">
        <f t="shared" si="1035"/>
        <v>0</v>
      </c>
      <c r="R752" s="251"/>
      <c r="S752" s="251"/>
      <c r="T752" s="167">
        <f t="shared" si="1047"/>
        <v>0</v>
      </c>
      <c r="U752" s="157"/>
      <c r="V752" s="248"/>
      <c r="W752" s="251"/>
      <c r="X752" s="166">
        <f t="shared" si="1036"/>
        <v>0</v>
      </c>
      <c r="Y752" s="251"/>
      <c r="Z752" s="251"/>
      <c r="AA752" s="167">
        <f t="shared" si="1048"/>
        <v>0</v>
      </c>
      <c r="AB752" s="157"/>
      <c r="AC752" s="248"/>
      <c r="AD752" s="251"/>
      <c r="AE752" s="166">
        <f t="shared" si="1037"/>
        <v>0</v>
      </c>
      <c r="AF752" s="251"/>
      <c r="AG752" s="251"/>
      <c r="AH752" s="167">
        <f t="shared" si="1049"/>
        <v>0</v>
      </c>
      <c r="AJ752" s="252"/>
      <c r="AK752" s="253"/>
      <c r="AL752" s="254"/>
      <c r="AM752" s="253"/>
      <c r="AN752" s="254"/>
      <c r="AO752" s="253"/>
      <c r="AP752" s="254"/>
      <c r="AQ752" s="253"/>
      <c r="AR752" s="254"/>
      <c r="AS752" s="253"/>
      <c r="AT752" s="254"/>
      <c r="AU752" s="253"/>
      <c r="AV752" s="163">
        <f t="shared" si="1039"/>
        <v>0</v>
      </c>
      <c r="AW752" s="168">
        <f t="shared" si="1040"/>
        <v>0</v>
      </c>
      <c r="AY752" s="163">
        <f t="shared" si="1041"/>
        <v>0</v>
      </c>
      <c r="AZ752" s="163">
        <f t="shared" si="1042"/>
        <v>0</v>
      </c>
      <c r="BA752" s="163">
        <f t="shared" si="1043"/>
        <v>0</v>
      </c>
      <c r="BB752" s="163">
        <f t="shared" si="1044"/>
        <v>0</v>
      </c>
      <c r="BC752" s="163">
        <f t="shared" si="1045"/>
        <v>0</v>
      </c>
      <c r="BD752" s="163">
        <f t="shared" si="1046"/>
        <v>0</v>
      </c>
    </row>
    <row r="753" spans="2:56" x14ac:dyDescent="0.3">
      <c r="B753" s="169" t="s">
        <v>162</v>
      </c>
      <c r="C753" s="248"/>
      <c r="D753" s="249"/>
      <c r="E753" s="172">
        <f t="shared" si="1032"/>
        <v>0</v>
      </c>
      <c r="F753" s="248"/>
      <c r="G753" s="249"/>
      <c r="H753" s="172">
        <f t="shared" si="1033"/>
        <v>0</v>
      </c>
      <c r="I753" s="248"/>
      <c r="J753" s="250"/>
      <c r="K753" s="174">
        <f t="shared" si="1034"/>
        <v>0</v>
      </c>
      <c r="L753" s="248"/>
      <c r="M753" s="250"/>
      <c r="N753" s="251"/>
      <c r="O753" s="248"/>
      <c r="P753" s="251"/>
      <c r="Q753" s="166">
        <f t="shared" si="1035"/>
        <v>0</v>
      </c>
      <c r="R753" s="251"/>
      <c r="S753" s="251"/>
      <c r="T753" s="167">
        <f t="shared" si="1047"/>
        <v>0</v>
      </c>
      <c r="U753" s="157"/>
      <c r="V753" s="248"/>
      <c r="W753" s="251"/>
      <c r="X753" s="166">
        <f t="shared" si="1036"/>
        <v>0</v>
      </c>
      <c r="Y753" s="251"/>
      <c r="Z753" s="251"/>
      <c r="AA753" s="167">
        <f t="shared" si="1048"/>
        <v>0</v>
      </c>
      <c r="AB753" s="157"/>
      <c r="AC753" s="248"/>
      <c r="AD753" s="251"/>
      <c r="AE753" s="166">
        <f t="shared" si="1037"/>
        <v>0</v>
      </c>
      <c r="AF753" s="251"/>
      <c r="AG753" s="251"/>
      <c r="AH753" s="167">
        <f t="shared" si="1049"/>
        <v>0</v>
      </c>
      <c r="AJ753" s="252"/>
      <c r="AK753" s="253"/>
      <c r="AL753" s="254"/>
      <c r="AM753" s="253"/>
      <c r="AN753" s="254"/>
      <c r="AO753" s="253"/>
      <c r="AP753" s="254"/>
      <c r="AQ753" s="253"/>
      <c r="AR753" s="254"/>
      <c r="AS753" s="253"/>
      <c r="AT753" s="254"/>
      <c r="AU753" s="253"/>
      <c r="AV753" s="163">
        <f t="shared" si="1039"/>
        <v>0</v>
      </c>
      <c r="AW753" s="168">
        <f t="shared" si="1040"/>
        <v>0</v>
      </c>
      <c r="AY753" s="163">
        <f t="shared" si="1041"/>
        <v>0</v>
      </c>
      <c r="AZ753" s="163">
        <f t="shared" si="1042"/>
        <v>0</v>
      </c>
      <c r="BA753" s="163">
        <f t="shared" si="1043"/>
        <v>0</v>
      </c>
      <c r="BB753" s="163">
        <f t="shared" si="1044"/>
        <v>0</v>
      </c>
      <c r="BC753" s="163">
        <f t="shared" si="1045"/>
        <v>0</v>
      </c>
      <c r="BD753" s="163">
        <f t="shared" si="1046"/>
        <v>0</v>
      </c>
    </row>
    <row r="754" spans="2:56" x14ac:dyDescent="0.3">
      <c r="B754" s="169" t="s">
        <v>163</v>
      </c>
      <c r="C754" s="248"/>
      <c r="D754" s="249"/>
      <c r="E754" s="172">
        <f t="shared" si="1032"/>
        <v>0</v>
      </c>
      <c r="F754" s="248"/>
      <c r="G754" s="249"/>
      <c r="H754" s="172">
        <f t="shared" si="1033"/>
        <v>0</v>
      </c>
      <c r="I754" s="248"/>
      <c r="J754" s="250"/>
      <c r="K754" s="174">
        <f t="shared" si="1034"/>
        <v>0</v>
      </c>
      <c r="L754" s="248"/>
      <c r="M754" s="250"/>
      <c r="N754" s="251"/>
      <c r="O754" s="248"/>
      <c r="P754" s="251"/>
      <c r="Q754" s="166">
        <f t="shared" si="1035"/>
        <v>0</v>
      </c>
      <c r="R754" s="251"/>
      <c r="S754" s="251"/>
      <c r="T754" s="167">
        <f t="shared" si="1047"/>
        <v>0</v>
      </c>
      <c r="U754" s="157"/>
      <c r="V754" s="248"/>
      <c r="W754" s="251"/>
      <c r="X754" s="166">
        <f t="shared" si="1036"/>
        <v>0</v>
      </c>
      <c r="Y754" s="251"/>
      <c r="Z754" s="251"/>
      <c r="AA754" s="167">
        <f t="shared" si="1048"/>
        <v>0</v>
      </c>
      <c r="AB754" s="157"/>
      <c r="AC754" s="248"/>
      <c r="AD754" s="251"/>
      <c r="AE754" s="166">
        <f t="shared" si="1037"/>
        <v>0</v>
      </c>
      <c r="AF754" s="251"/>
      <c r="AG754" s="251"/>
      <c r="AH754" s="167">
        <f t="shared" si="1049"/>
        <v>0</v>
      </c>
      <c r="AJ754" s="252"/>
      <c r="AK754" s="253"/>
      <c r="AL754" s="254"/>
      <c r="AM754" s="253"/>
      <c r="AN754" s="254"/>
      <c r="AO754" s="253"/>
      <c r="AP754" s="254"/>
      <c r="AQ754" s="253"/>
      <c r="AR754" s="254"/>
      <c r="AS754" s="253"/>
      <c r="AT754" s="254"/>
      <c r="AU754" s="253"/>
      <c r="AV754" s="163">
        <f t="shared" si="1039"/>
        <v>0</v>
      </c>
      <c r="AW754" s="168">
        <f t="shared" si="1040"/>
        <v>0</v>
      </c>
      <c r="AY754" s="163">
        <f t="shared" si="1041"/>
        <v>0</v>
      </c>
      <c r="AZ754" s="163">
        <f t="shared" si="1042"/>
        <v>0</v>
      </c>
      <c r="BA754" s="163">
        <f t="shared" si="1043"/>
        <v>0</v>
      </c>
      <c r="BB754" s="163">
        <f t="shared" si="1044"/>
        <v>0</v>
      </c>
      <c r="BC754" s="163">
        <f t="shared" si="1045"/>
        <v>0</v>
      </c>
      <c r="BD754" s="163">
        <f t="shared" si="1046"/>
        <v>0</v>
      </c>
    </row>
    <row r="755" spans="2:56" x14ac:dyDescent="0.3">
      <c r="B755" s="169" t="s">
        <v>164</v>
      </c>
      <c r="C755" s="248"/>
      <c r="D755" s="249"/>
      <c r="E755" s="172">
        <f t="shared" si="1032"/>
        <v>0</v>
      </c>
      <c r="F755" s="248"/>
      <c r="G755" s="249"/>
      <c r="H755" s="172">
        <f t="shared" si="1033"/>
        <v>0</v>
      </c>
      <c r="I755" s="248"/>
      <c r="J755" s="250"/>
      <c r="K755" s="174">
        <f t="shared" si="1034"/>
        <v>0</v>
      </c>
      <c r="L755" s="248"/>
      <c r="M755" s="250"/>
      <c r="N755" s="251"/>
      <c r="O755" s="248"/>
      <c r="P755" s="251"/>
      <c r="Q755" s="166">
        <f t="shared" si="1035"/>
        <v>0</v>
      </c>
      <c r="R755" s="251"/>
      <c r="S755" s="251"/>
      <c r="T755" s="167">
        <f t="shared" si="1047"/>
        <v>0</v>
      </c>
      <c r="U755" s="157"/>
      <c r="V755" s="248"/>
      <c r="W755" s="251"/>
      <c r="X755" s="166">
        <f t="shared" si="1036"/>
        <v>0</v>
      </c>
      <c r="Y755" s="251"/>
      <c r="Z755" s="251"/>
      <c r="AA755" s="167">
        <f t="shared" si="1048"/>
        <v>0</v>
      </c>
      <c r="AB755" s="157"/>
      <c r="AC755" s="248"/>
      <c r="AD755" s="251"/>
      <c r="AE755" s="166">
        <f t="shared" si="1037"/>
        <v>0</v>
      </c>
      <c r="AF755" s="251"/>
      <c r="AG755" s="251"/>
      <c r="AH755" s="167">
        <f t="shared" si="1049"/>
        <v>0</v>
      </c>
      <c r="AJ755" s="252"/>
      <c r="AK755" s="253"/>
      <c r="AL755" s="254"/>
      <c r="AM755" s="253"/>
      <c r="AN755" s="254"/>
      <c r="AO755" s="253"/>
      <c r="AP755" s="254"/>
      <c r="AQ755" s="253"/>
      <c r="AR755" s="254"/>
      <c r="AS755" s="253"/>
      <c r="AT755" s="254"/>
      <c r="AU755" s="253"/>
      <c r="AV755" s="163">
        <f t="shared" si="1039"/>
        <v>0</v>
      </c>
      <c r="AW755" s="168">
        <f t="shared" si="1040"/>
        <v>0</v>
      </c>
      <c r="AY755" s="163">
        <f t="shared" si="1041"/>
        <v>0</v>
      </c>
      <c r="AZ755" s="163">
        <f t="shared" si="1042"/>
        <v>0</v>
      </c>
      <c r="BA755" s="163">
        <f t="shared" si="1043"/>
        <v>0</v>
      </c>
      <c r="BB755" s="163">
        <f t="shared" si="1044"/>
        <v>0</v>
      </c>
      <c r="BC755" s="163">
        <f t="shared" si="1045"/>
        <v>0</v>
      </c>
      <c r="BD755" s="163">
        <f t="shared" si="1046"/>
        <v>0</v>
      </c>
    </row>
    <row r="756" spans="2:56" x14ac:dyDescent="0.3">
      <c r="B756" s="179" t="s">
        <v>165</v>
      </c>
      <c r="C756" s="83">
        <f>SUM(C757)</f>
        <v>0</v>
      </c>
      <c r="D756" s="84">
        <f>SUM(D757)</f>
        <v>0</v>
      </c>
      <c r="E756" s="85">
        <f t="shared" si="1032"/>
        <v>0</v>
      </c>
      <c r="F756" s="83">
        <f>SUM(F757)</f>
        <v>0</v>
      </c>
      <c r="G756" s="84">
        <f>SUM(G757)</f>
        <v>0</v>
      </c>
      <c r="H756" s="85">
        <f t="shared" si="1033"/>
        <v>0</v>
      </c>
      <c r="I756" s="83">
        <f>SUM(I757)</f>
        <v>0</v>
      </c>
      <c r="J756" s="86">
        <f>SUM(J757)</f>
        <v>0</v>
      </c>
      <c r="K756" s="87">
        <f t="shared" si="1034"/>
        <v>0</v>
      </c>
      <c r="L756" s="83">
        <f>SUM(L757)</f>
        <v>0</v>
      </c>
      <c r="M756" s="86">
        <f>SUM(M757)</f>
        <v>0</v>
      </c>
      <c r="N756" s="88">
        <f>SUM(N757)</f>
        <v>0</v>
      </c>
      <c r="O756" s="83">
        <f>SUM(O757)</f>
        <v>0</v>
      </c>
      <c r="P756" s="88">
        <f>SUM(P757)</f>
        <v>0</v>
      </c>
      <c r="Q756" s="177">
        <f t="shared" si="1035"/>
        <v>0</v>
      </c>
      <c r="R756" s="88">
        <f>SUM(R757)</f>
        <v>0</v>
      </c>
      <c r="S756" s="88">
        <f>SUM(S757)</f>
        <v>0</v>
      </c>
      <c r="T756" s="178">
        <f t="shared" si="1047"/>
        <v>0</v>
      </c>
      <c r="U756" s="157"/>
      <c r="V756" s="83">
        <f>SUM(V757)</f>
        <v>0</v>
      </c>
      <c r="W756" s="88">
        <f>SUM(W757)</f>
        <v>0</v>
      </c>
      <c r="X756" s="177">
        <f t="shared" si="1036"/>
        <v>0</v>
      </c>
      <c r="Y756" s="88">
        <f>SUM(Y757)</f>
        <v>0</v>
      </c>
      <c r="Z756" s="88">
        <f>SUM(Z757)</f>
        <v>0</v>
      </c>
      <c r="AA756" s="178">
        <f t="shared" si="1048"/>
        <v>0</v>
      </c>
      <c r="AB756" s="157"/>
      <c r="AC756" s="83">
        <f>SUM(AC757)</f>
        <v>0</v>
      </c>
      <c r="AD756" s="88">
        <f>SUM(AD757)</f>
        <v>0</v>
      </c>
      <c r="AE756" s="177">
        <f t="shared" si="1037"/>
        <v>0</v>
      </c>
      <c r="AF756" s="88">
        <f>SUM(AF757)</f>
        <v>0</v>
      </c>
      <c r="AG756" s="88">
        <f>SUM(AG757)</f>
        <v>0</v>
      </c>
      <c r="AH756" s="178">
        <f t="shared" si="1049"/>
        <v>0</v>
      </c>
      <c r="AJ756" s="84">
        <f t="shared" ref="AJ756:AU756" si="1068">SUM(AJ757)</f>
        <v>0</v>
      </c>
      <c r="AK756" s="86">
        <f t="shared" si="1068"/>
        <v>0</v>
      </c>
      <c r="AL756" s="88">
        <f t="shared" si="1068"/>
        <v>0</v>
      </c>
      <c r="AM756" s="86">
        <f t="shared" si="1068"/>
        <v>0</v>
      </c>
      <c r="AN756" s="88">
        <f t="shared" si="1068"/>
        <v>0</v>
      </c>
      <c r="AO756" s="86">
        <f t="shared" si="1068"/>
        <v>0</v>
      </c>
      <c r="AP756" s="88">
        <f t="shared" si="1068"/>
        <v>0</v>
      </c>
      <c r="AQ756" s="86">
        <f t="shared" si="1068"/>
        <v>0</v>
      </c>
      <c r="AR756" s="88">
        <f t="shared" si="1068"/>
        <v>0</v>
      </c>
      <c r="AS756" s="86">
        <f t="shared" si="1068"/>
        <v>0</v>
      </c>
      <c r="AT756" s="88">
        <f t="shared" si="1068"/>
        <v>0</v>
      </c>
      <c r="AU756" s="86">
        <f t="shared" si="1068"/>
        <v>0</v>
      </c>
      <c r="AV756" s="86">
        <f t="shared" si="1039"/>
        <v>0</v>
      </c>
      <c r="AW756" s="93">
        <f t="shared" si="1040"/>
        <v>0</v>
      </c>
      <c r="AY756" s="86">
        <f t="shared" si="1041"/>
        <v>0</v>
      </c>
      <c r="AZ756" s="86">
        <f t="shared" si="1042"/>
        <v>0</v>
      </c>
      <c r="BA756" s="86">
        <f t="shared" si="1043"/>
        <v>0</v>
      </c>
      <c r="BB756" s="86">
        <f t="shared" si="1044"/>
        <v>0</v>
      </c>
      <c r="BC756" s="86">
        <f t="shared" si="1045"/>
        <v>0</v>
      </c>
      <c r="BD756" s="86">
        <f t="shared" si="1046"/>
        <v>0</v>
      </c>
    </row>
    <row r="757" spans="2:56" x14ac:dyDescent="0.3">
      <c r="B757" s="169" t="s">
        <v>166</v>
      </c>
      <c r="C757" s="248"/>
      <c r="D757" s="249"/>
      <c r="E757" s="172">
        <f t="shared" ref="E757:E820" si="1069">IFERROR(D757/C757,0)</f>
        <v>0</v>
      </c>
      <c r="F757" s="248"/>
      <c r="G757" s="249"/>
      <c r="H757" s="172">
        <f t="shared" ref="H757:H820" si="1070">IFERROR(G757/F757,0)</f>
        <v>0</v>
      </c>
      <c r="I757" s="248"/>
      <c r="J757" s="250"/>
      <c r="K757" s="174">
        <f t="shared" ref="K757:K820" si="1071">IFERROR(J757/I757,0)</f>
        <v>0</v>
      </c>
      <c r="L757" s="248"/>
      <c r="M757" s="250"/>
      <c r="N757" s="251"/>
      <c r="O757" s="248"/>
      <c r="P757" s="251"/>
      <c r="Q757" s="166">
        <f t="shared" ref="Q757:Q820" si="1072">SUM(O757:P757)</f>
        <v>0</v>
      </c>
      <c r="R757" s="251"/>
      <c r="S757" s="251"/>
      <c r="T757" s="167">
        <f t="shared" si="1047"/>
        <v>0</v>
      </c>
      <c r="U757" s="157"/>
      <c r="V757" s="248"/>
      <c r="W757" s="251"/>
      <c r="X757" s="166">
        <f t="shared" ref="X757:X820" si="1073">SUM(V757:W757)</f>
        <v>0</v>
      </c>
      <c r="Y757" s="251"/>
      <c r="Z757" s="251"/>
      <c r="AA757" s="167">
        <f t="shared" si="1048"/>
        <v>0</v>
      </c>
      <c r="AB757" s="157"/>
      <c r="AC757" s="248"/>
      <c r="AD757" s="251"/>
      <c r="AE757" s="166">
        <f t="shared" ref="AE757:AE820" si="1074">SUM(AC757:AD757)</f>
        <v>0</v>
      </c>
      <c r="AF757" s="251"/>
      <c r="AG757" s="251"/>
      <c r="AH757" s="167">
        <f t="shared" si="1049"/>
        <v>0</v>
      </c>
      <c r="AJ757" s="252"/>
      <c r="AK757" s="253"/>
      <c r="AL757" s="254"/>
      <c r="AM757" s="253"/>
      <c r="AN757" s="254"/>
      <c r="AO757" s="253"/>
      <c r="AP757" s="254"/>
      <c r="AQ757" s="253"/>
      <c r="AR757" s="254"/>
      <c r="AS757" s="253"/>
      <c r="AT757" s="254"/>
      <c r="AU757" s="253"/>
      <c r="AV757" s="163">
        <f t="shared" ref="AV757:AV820" si="1075">SUM(AJ757:AU757)</f>
        <v>0</v>
      </c>
      <c r="AW757" s="168">
        <f t="shared" ref="AW757:AW820" si="1076">T757-AV757</f>
        <v>0</v>
      </c>
      <c r="AY757" s="163">
        <f t="shared" ref="AY757:AY820" si="1077">SUM(AJ757:AL757)</f>
        <v>0</v>
      </c>
      <c r="AZ757" s="163">
        <f t="shared" ref="AZ757:AZ820" si="1078">SUM(AM757:AO757)</f>
        <v>0</v>
      </c>
      <c r="BA757" s="163">
        <f t="shared" ref="BA757:BA820" si="1079">SUM(AP757:AR757)</f>
        <v>0</v>
      </c>
      <c r="BB757" s="163">
        <f t="shared" ref="BB757:BB820" si="1080">SUM(AS757:AU757)</f>
        <v>0</v>
      </c>
      <c r="BC757" s="163">
        <f t="shared" ref="BC757:BC820" si="1081">SUM(AY757,AZ757,BA757,BB757)</f>
        <v>0</v>
      </c>
      <c r="BD757" s="163">
        <f t="shared" ref="BD757:BD820" si="1082">T757-BC757</f>
        <v>0</v>
      </c>
    </row>
    <row r="758" spans="2:56" x14ac:dyDescent="0.3">
      <c r="B758" s="179" t="s">
        <v>167</v>
      </c>
      <c r="C758" s="83">
        <f>SUM(C759:C764)</f>
        <v>2457963</v>
      </c>
      <c r="D758" s="84">
        <f>SUM(D759:D764)</f>
        <v>2254894.9899999998</v>
      </c>
      <c r="E758" s="85">
        <f t="shared" si="1069"/>
        <v>0.91738361806097157</v>
      </c>
      <c r="F758" s="83">
        <f>SUM(F759:F764)</f>
        <v>3482140</v>
      </c>
      <c r="G758" s="84">
        <f>SUM(G759:G764)</f>
        <v>3266386.5100000002</v>
      </c>
      <c r="H758" s="85">
        <f t="shared" si="1070"/>
        <v>0.93803997254561855</v>
      </c>
      <c r="I758" s="83">
        <f>SUM(I759:I764)</f>
        <v>3242600</v>
      </c>
      <c r="J758" s="86">
        <f>SUM(J759:J764)</f>
        <v>3075962.93</v>
      </c>
      <c r="K758" s="87">
        <f t="shared" si="1071"/>
        <v>0.94861004440880781</v>
      </c>
      <c r="L758" s="83">
        <f>SUM(L759:L764)</f>
        <v>1869800</v>
      </c>
      <c r="M758" s="86">
        <f>SUM(M759:M764)</f>
        <v>2842323</v>
      </c>
      <c r="N758" s="88">
        <f>SUM(N759:N764)</f>
        <v>0</v>
      </c>
      <c r="O758" s="83">
        <f>SUM(O759:O764)</f>
        <v>1098900</v>
      </c>
      <c r="P758" s="88">
        <f>SUM(P759:P764)</f>
        <v>850000</v>
      </c>
      <c r="Q758" s="177">
        <f t="shared" si="1072"/>
        <v>1948900</v>
      </c>
      <c r="R758" s="88">
        <f>SUM(R759:R764)</f>
        <v>0</v>
      </c>
      <c r="S758" s="88">
        <f>SUM(S759:S764)</f>
        <v>0</v>
      </c>
      <c r="T758" s="178">
        <f t="shared" ref="T758:T821" si="1083">SUM(Q758:S758)</f>
        <v>1948900</v>
      </c>
      <c r="U758" s="157"/>
      <c r="V758" s="83">
        <f>SUM(V759:V764)</f>
        <v>1434000</v>
      </c>
      <c r="W758" s="88">
        <f>SUM(W759:W764)</f>
        <v>0</v>
      </c>
      <c r="X758" s="177">
        <f t="shared" si="1073"/>
        <v>1434000</v>
      </c>
      <c r="Y758" s="88">
        <f>SUM(Y759:Y764)</f>
        <v>0</v>
      </c>
      <c r="Z758" s="88">
        <f>SUM(Z759:Z764)</f>
        <v>0</v>
      </c>
      <c r="AA758" s="178">
        <f t="shared" ref="AA758:AA821" si="1084">SUM(X758:Z758)</f>
        <v>1434000</v>
      </c>
      <c r="AB758" s="157"/>
      <c r="AC758" s="83">
        <f>SUM(AC759:AC764)</f>
        <v>1299000</v>
      </c>
      <c r="AD758" s="88">
        <f>SUM(AD759:AD764)</f>
        <v>0</v>
      </c>
      <c r="AE758" s="177">
        <f t="shared" si="1074"/>
        <v>1299000</v>
      </c>
      <c r="AF758" s="88">
        <f>SUM(AF759:AF764)</f>
        <v>0</v>
      </c>
      <c r="AG758" s="88">
        <f>SUM(AG759:AG764)</f>
        <v>0</v>
      </c>
      <c r="AH758" s="178">
        <f t="shared" ref="AH758:AH821" si="1085">SUM(AE758:AG758)</f>
        <v>1299000</v>
      </c>
      <c r="AJ758" s="84">
        <f t="shared" ref="AJ758:AU758" si="1086">SUM(AJ759:AJ764)</f>
        <v>0</v>
      </c>
      <c r="AK758" s="86">
        <f t="shared" si="1086"/>
        <v>275000</v>
      </c>
      <c r="AL758" s="88">
        <f t="shared" si="1086"/>
        <v>230000</v>
      </c>
      <c r="AM758" s="86">
        <f t="shared" si="1086"/>
        <v>240000</v>
      </c>
      <c r="AN758" s="88">
        <f t="shared" si="1086"/>
        <v>303000</v>
      </c>
      <c r="AO758" s="86">
        <f t="shared" si="1086"/>
        <v>0</v>
      </c>
      <c r="AP758" s="88">
        <f t="shared" si="1086"/>
        <v>264600</v>
      </c>
      <c r="AQ758" s="86">
        <f t="shared" si="1086"/>
        <v>119050</v>
      </c>
      <c r="AR758" s="88">
        <f t="shared" si="1086"/>
        <v>136050</v>
      </c>
      <c r="AS758" s="86">
        <f t="shared" si="1086"/>
        <v>127100</v>
      </c>
      <c r="AT758" s="88">
        <f t="shared" si="1086"/>
        <v>154050</v>
      </c>
      <c r="AU758" s="86">
        <f t="shared" si="1086"/>
        <v>100050</v>
      </c>
      <c r="AV758" s="86">
        <f t="shared" si="1075"/>
        <v>1948900</v>
      </c>
      <c r="AW758" s="93">
        <f t="shared" si="1076"/>
        <v>0</v>
      </c>
      <c r="AY758" s="86">
        <f t="shared" si="1077"/>
        <v>505000</v>
      </c>
      <c r="AZ758" s="86">
        <f t="shared" si="1078"/>
        <v>543000</v>
      </c>
      <c r="BA758" s="86">
        <f t="shared" si="1079"/>
        <v>519700</v>
      </c>
      <c r="BB758" s="86">
        <f t="shared" si="1080"/>
        <v>381200</v>
      </c>
      <c r="BC758" s="86">
        <f t="shared" si="1081"/>
        <v>1948900</v>
      </c>
      <c r="BD758" s="86">
        <f t="shared" si="1082"/>
        <v>0</v>
      </c>
    </row>
    <row r="759" spans="2:56" x14ac:dyDescent="0.3">
      <c r="B759" s="169" t="s">
        <v>168</v>
      </c>
      <c r="C759" s="248">
        <v>1038425</v>
      </c>
      <c r="D759" s="249">
        <v>958539.77</v>
      </c>
      <c r="E759" s="172">
        <f t="shared" si="1069"/>
        <v>0.92307077545321037</v>
      </c>
      <c r="F759" s="248">
        <v>1839730</v>
      </c>
      <c r="G759" s="249">
        <v>1773509.2</v>
      </c>
      <c r="H759" s="172">
        <f t="shared" si="1070"/>
        <v>0.96400515293004951</v>
      </c>
      <c r="I759" s="248">
        <v>1530400</v>
      </c>
      <c r="J759" s="250">
        <v>1434944.9700000002</v>
      </c>
      <c r="K759" s="174">
        <f t="shared" si="1071"/>
        <v>0.93762739806586526</v>
      </c>
      <c r="L759" s="248">
        <v>1094000</v>
      </c>
      <c r="M759" s="250">
        <v>1444000</v>
      </c>
      <c r="N759" s="251"/>
      <c r="O759" s="248">
        <v>445500</v>
      </c>
      <c r="P759" s="251">
        <f>300000+200000</f>
        <v>500000</v>
      </c>
      <c r="Q759" s="166">
        <f t="shared" si="1072"/>
        <v>945500</v>
      </c>
      <c r="R759" s="251"/>
      <c r="S759" s="251"/>
      <c r="T759" s="167">
        <f t="shared" si="1083"/>
        <v>945500</v>
      </c>
      <c r="U759" s="157"/>
      <c r="V759" s="248">
        <v>594000</v>
      </c>
      <c r="W759" s="251"/>
      <c r="X759" s="166">
        <f t="shared" si="1073"/>
        <v>594000</v>
      </c>
      <c r="Y759" s="251"/>
      <c r="Z759" s="251"/>
      <c r="AA759" s="167">
        <f t="shared" si="1084"/>
        <v>594000</v>
      </c>
      <c r="AB759" s="157"/>
      <c r="AC759" s="248">
        <v>495000</v>
      </c>
      <c r="AD759" s="251"/>
      <c r="AE759" s="166">
        <f t="shared" si="1074"/>
        <v>495000</v>
      </c>
      <c r="AF759" s="251"/>
      <c r="AG759" s="251"/>
      <c r="AH759" s="167">
        <f t="shared" si="1085"/>
        <v>495000</v>
      </c>
      <c r="AJ759" s="252"/>
      <c r="AK759" s="253">
        <f>90000+100000+250</f>
        <v>190250</v>
      </c>
      <c r="AL759" s="254">
        <f>40000+100000+350</f>
        <v>140350</v>
      </c>
      <c r="AM759" s="253">
        <f>30000+100000+350</f>
        <v>130350</v>
      </c>
      <c r="AN759" s="254">
        <f>60000+100000+350</f>
        <v>160350</v>
      </c>
      <c r="AO759" s="253"/>
      <c r="AP759" s="254">
        <f>70000+100000+250-300</f>
        <v>169950</v>
      </c>
      <c r="AQ759" s="253">
        <f>30000-100</f>
        <v>29900</v>
      </c>
      <c r="AR759" s="254"/>
      <c r="AS759" s="253">
        <f>40000-100-150-200</f>
        <v>39550</v>
      </c>
      <c r="AT759" s="254">
        <f>70000-100-100-100</f>
        <v>69700</v>
      </c>
      <c r="AU759" s="253">
        <f>84000-68500-300-100</f>
        <v>15100</v>
      </c>
      <c r="AV759" s="163">
        <f t="shared" si="1075"/>
        <v>945500</v>
      </c>
      <c r="AW759" s="168">
        <f t="shared" si="1076"/>
        <v>0</v>
      </c>
      <c r="AY759" s="163">
        <f t="shared" si="1077"/>
        <v>330600</v>
      </c>
      <c r="AZ759" s="163">
        <f t="shared" si="1078"/>
        <v>290700</v>
      </c>
      <c r="BA759" s="163">
        <f t="shared" si="1079"/>
        <v>199850</v>
      </c>
      <c r="BB759" s="163">
        <f t="shared" si="1080"/>
        <v>124350</v>
      </c>
      <c r="BC759" s="163">
        <f t="shared" si="1081"/>
        <v>945500</v>
      </c>
      <c r="BD759" s="163">
        <f t="shared" si="1082"/>
        <v>0</v>
      </c>
    </row>
    <row r="760" spans="2:56" x14ac:dyDescent="0.3">
      <c r="B760" s="169" t="s">
        <v>169</v>
      </c>
      <c r="C760" s="248">
        <v>9200</v>
      </c>
      <c r="D760" s="249">
        <v>1431.25</v>
      </c>
      <c r="E760" s="172">
        <f t="shared" si="1069"/>
        <v>0.15557065217391305</v>
      </c>
      <c r="F760" s="248">
        <v>76</v>
      </c>
      <c r="G760" s="249"/>
      <c r="H760" s="172">
        <f t="shared" si="1070"/>
        <v>0</v>
      </c>
      <c r="I760" s="248">
        <v>0</v>
      </c>
      <c r="J760" s="250">
        <v>0</v>
      </c>
      <c r="K760" s="174">
        <f t="shared" si="1071"/>
        <v>0</v>
      </c>
      <c r="L760" s="248">
        <v>19800</v>
      </c>
      <c r="M760" s="250">
        <v>19800</v>
      </c>
      <c r="N760" s="251"/>
      <c r="O760" s="248">
        <v>52500</v>
      </c>
      <c r="P760" s="251"/>
      <c r="Q760" s="166">
        <f t="shared" si="1072"/>
        <v>52500</v>
      </c>
      <c r="R760" s="251"/>
      <c r="S760" s="251"/>
      <c r="T760" s="167">
        <f t="shared" si="1083"/>
        <v>52500</v>
      </c>
      <c r="U760" s="157"/>
      <c r="V760" s="248">
        <v>63000</v>
      </c>
      <c r="W760" s="251"/>
      <c r="X760" s="166">
        <f t="shared" si="1073"/>
        <v>63000</v>
      </c>
      <c r="Y760" s="251"/>
      <c r="Z760" s="251"/>
      <c r="AA760" s="167">
        <f t="shared" si="1084"/>
        <v>63000</v>
      </c>
      <c r="AB760" s="157"/>
      <c r="AC760" s="248">
        <v>63000</v>
      </c>
      <c r="AD760" s="251"/>
      <c r="AE760" s="166">
        <f t="shared" si="1074"/>
        <v>63000</v>
      </c>
      <c r="AF760" s="251"/>
      <c r="AG760" s="251"/>
      <c r="AH760" s="167">
        <f t="shared" si="1085"/>
        <v>63000</v>
      </c>
      <c r="AJ760" s="252"/>
      <c r="AK760" s="253">
        <f>1650+100</f>
        <v>1750</v>
      </c>
      <c r="AL760" s="254">
        <v>1650</v>
      </c>
      <c r="AM760" s="253">
        <v>1650</v>
      </c>
      <c r="AN760" s="254">
        <v>1650</v>
      </c>
      <c r="AO760" s="253"/>
      <c r="AP760" s="254">
        <v>1650</v>
      </c>
      <c r="AQ760" s="253">
        <v>1650</v>
      </c>
      <c r="AR760" s="254">
        <v>37650</v>
      </c>
      <c r="AS760" s="253">
        <v>1650</v>
      </c>
      <c r="AT760" s="254">
        <v>1650</v>
      </c>
      <c r="AU760" s="253">
        <f>1650-100</f>
        <v>1550</v>
      </c>
      <c r="AV760" s="163">
        <f t="shared" si="1075"/>
        <v>52500</v>
      </c>
      <c r="AW760" s="168">
        <f t="shared" si="1076"/>
        <v>0</v>
      </c>
      <c r="AY760" s="163">
        <f t="shared" si="1077"/>
        <v>3400</v>
      </c>
      <c r="AZ760" s="163">
        <f t="shared" si="1078"/>
        <v>3300</v>
      </c>
      <c r="BA760" s="163">
        <f t="shared" si="1079"/>
        <v>40950</v>
      </c>
      <c r="BB760" s="163">
        <f t="shared" si="1080"/>
        <v>4850</v>
      </c>
      <c r="BC760" s="163">
        <f t="shared" si="1081"/>
        <v>52500</v>
      </c>
      <c r="BD760" s="163">
        <f t="shared" si="1082"/>
        <v>0</v>
      </c>
    </row>
    <row r="761" spans="2:56" x14ac:dyDescent="0.3">
      <c r="B761" s="169" t="s">
        <v>170</v>
      </c>
      <c r="C761" s="248">
        <v>251000</v>
      </c>
      <c r="D761" s="249">
        <v>197885.44</v>
      </c>
      <c r="E761" s="172">
        <f t="shared" si="1069"/>
        <v>0.78838820717131475</v>
      </c>
      <c r="F761" s="248">
        <v>419400</v>
      </c>
      <c r="G761" s="249">
        <v>243136.85</v>
      </c>
      <c r="H761" s="172">
        <f t="shared" si="1070"/>
        <v>0.57972544110634239</v>
      </c>
      <c r="I761" s="248">
        <v>1071200</v>
      </c>
      <c r="J761" s="250">
        <v>1050690.83</v>
      </c>
      <c r="K761" s="174">
        <f t="shared" si="1071"/>
        <v>0.98085402352501871</v>
      </c>
      <c r="L761" s="248">
        <v>300000</v>
      </c>
      <c r="M761" s="250">
        <v>600000</v>
      </c>
      <c r="N761" s="251"/>
      <c r="O761" s="248">
        <v>199500</v>
      </c>
      <c r="P761" s="251">
        <f>50000+50000</f>
        <v>100000</v>
      </c>
      <c r="Q761" s="166">
        <f t="shared" si="1072"/>
        <v>299500</v>
      </c>
      <c r="R761" s="251"/>
      <c r="S761" s="251"/>
      <c r="T761" s="167">
        <f t="shared" si="1083"/>
        <v>299500</v>
      </c>
      <c r="U761" s="157"/>
      <c r="V761" s="248">
        <v>315000</v>
      </c>
      <c r="W761" s="251"/>
      <c r="X761" s="166">
        <f t="shared" si="1073"/>
        <v>315000</v>
      </c>
      <c r="Y761" s="251"/>
      <c r="Z761" s="251"/>
      <c r="AA761" s="167">
        <f t="shared" si="1084"/>
        <v>315000</v>
      </c>
      <c r="AB761" s="157"/>
      <c r="AC761" s="248">
        <v>315000</v>
      </c>
      <c r="AD761" s="251"/>
      <c r="AE761" s="166">
        <f t="shared" si="1074"/>
        <v>315000</v>
      </c>
      <c r="AF761" s="251"/>
      <c r="AG761" s="251"/>
      <c r="AH761" s="167">
        <f t="shared" si="1085"/>
        <v>315000</v>
      </c>
      <c r="AJ761" s="252"/>
      <c r="AK761" s="253">
        <f>8000+10000</f>
        <v>18000</v>
      </c>
      <c r="AL761" s="254">
        <f>16000+10000</f>
        <v>26000</v>
      </c>
      <c r="AM761" s="253">
        <f>40000+10000</f>
        <v>50000</v>
      </c>
      <c r="AN761" s="254">
        <f>70000+10000</f>
        <v>80000</v>
      </c>
      <c r="AO761" s="253"/>
      <c r="AP761" s="254">
        <f>19000+10000</f>
        <v>29000</v>
      </c>
      <c r="AQ761" s="253">
        <f>50000-42500+10000</f>
        <v>17500</v>
      </c>
      <c r="AR761" s="254"/>
      <c r="AS761" s="253">
        <f>17000+10000</f>
        <v>27000</v>
      </c>
      <c r="AT761" s="254">
        <f>12000+10000</f>
        <v>22000</v>
      </c>
      <c r="AU761" s="253">
        <f>10000+20000</f>
        <v>30000</v>
      </c>
      <c r="AV761" s="163">
        <f t="shared" si="1075"/>
        <v>299500</v>
      </c>
      <c r="AW761" s="168">
        <f t="shared" si="1076"/>
        <v>0</v>
      </c>
      <c r="AY761" s="163">
        <f t="shared" si="1077"/>
        <v>44000</v>
      </c>
      <c r="AZ761" s="163">
        <f t="shared" si="1078"/>
        <v>130000</v>
      </c>
      <c r="BA761" s="163">
        <f t="shared" si="1079"/>
        <v>46500</v>
      </c>
      <c r="BB761" s="163">
        <f t="shared" si="1080"/>
        <v>79000</v>
      </c>
      <c r="BC761" s="163">
        <f t="shared" si="1081"/>
        <v>299500</v>
      </c>
      <c r="BD761" s="163">
        <f t="shared" si="1082"/>
        <v>0</v>
      </c>
    </row>
    <row r="762" spans="2:56" x14ac:dyDescent="0.3">
      <c r="B762" s="169" t="s">
        <v>171</v>
      </c>
      <c r="C762" s="248">
        <v>879538</v>
      </c>
      <c r="D762" s="249">
        <v>878768.48</v>
      </c>
      <c r="E762" s="172">
        <f t="shared" si="1069"/>
        <v>0.99912508612476092</v>
      </c>
      <c r="F762" s="248">
        <v>803534</v>
      </c>
      <c r="G762" s="249">
        <v>838531.67</v>
      </c>
      <c r="H762" s="172">
        <f t="shared" si="1070"/>
        <v>1.0435546846804242</v>
      </c>
      <c r="I762" s="248">
        <v>113000</v>
      </c>
      <c r="J762" s="250">
        <v>112844.80000000003</v>
      </c>
      <c r="K762" s="174">
        <f t="shared" si="1071"/>
        <v>0.99862654867256662</v>
      </c>
      <c r="L762" s="248">
        <v>216000</v>
      </c>
      <c r="M762" s="250">
        <v>216000</v>
      </c>
      <c r="N762" s="251"/>
      <c r="O762" s="248">
        <v>180000</v>
      </c>
      <c r="P762" s="251">
        <v>100000</v>
      </c>
      <c r="Q762" s="166">
        <f t="shared" si="1072"/>
        <v>280000</v>
      </c>
      <c r="R762" s="251"/>
      <c r="S762" s="251"/>
      <c r="T762" s="167">
        <f t="shared" si="1083"/>
        <v>280000</v>
      </c>
      <c r="U762" s="157"/>
      <c r="V762" s="248">
        <v>216000</v>
      </c>
      <c r="W762" s="251"/>
      <c r="X762" s="166">
        <f t="shared" si="1073"/>
        <v>216000</v>
      </c>
      <c r="Y762" s="251"/>
      <c r="Z762" s="251"/>
      <c r="AA762" s="167">
        <f t="shared" si="1084"/>
        <v>216000</v>
      </c>
      <c r="AB762" s="157"/>
      <c r="AC762" s="248">
        <v>180000</v>
      </c>
      <c r="AD762" s="251"/>
      <c r="AE762" s="166">
        <f t="shared" si="1074"/>
        <v>180000</v>
      </c>
      <c r="AF762" s="251"/>
      <c r="AG762" s="251"/>
      <c r="AH762" s="167">
        <f t="shared" si="1085"/>
        <v>180000</v>
      </c>
      <c r="AJ762" s="252"/>
      <c r="AK762" s="253">
        <f>20000+10000</f>
        <v>30000</v>
      </c>
      <c r="AL762" s="254">
        <f>17000+10000</f>
        <v>27000</v>
      </c>
      <c r="AM762" s="253">
        <f>13000+10000</f>
        <v>23000</v>
      </c>
      <c r="AN762" s="254">
        <f>16000+10000</f>
        <v>26000</v>
      </c>
      <c r="AO762" s="253"/>
      <c r="AP762" s="254">
        <f>19000+10000</f>
        <v>29000</v>
      </c>
      <c r="AQ762" s="253">
        <f>25000+10000</f>
        <v>35000</v>
      </c>
      <c r="AR762" s="254">
        <f>32000+10000</f>
        <v>42000</v>
      </c>
      <c r="AS762" s="253">
        <f>14000+10000</f>
        <v>24000</v>
      </c>
      <c r="AT762" s="254">
        <f>15500+10000+100</f>
        <v>25600</v>
      </c>
      <c r="AU762" s="253">
        <f>8500+10000-100</f>
        <v>18400</v>
      </c>
      <c r="AV762" s="163">
        <f t="shared" si="1075"/>
        <v>280000</v>
      </c>
      <c r="AW762" s="168">
        <f t="shared" si="1076"/>
        <v>0</v>
      </c>
      <c r="AY762" s="163">
        <f t="shared" si="1077"/>
        <v>57000</v>
      </c>
      <c r="AZ762" s="163">
        <f t="shared" si="1078"/>
        <v>49000</v>
      </c>
      <c r="BA762" s="163">
        <f t="shared" si="1079"/>
        <v>106000</v>
      </c>
      <c r="BB762" s="163">
        <f t="shared" si="1080"/>
        <v>68000</v>
      </c>
      <c r="BC762" s="163">
        <f t="shared" si="1081"/>
        <v>280000</v>
      </c>
      <c r="BD762" s="163">
        <f t="shared" si="1082"/>
        <v>0</v>
      </c>
    </row>
    <row r="763" spans="2:56" x14ac:dyDescent="0.3">
      <c r="B763" s="169" t="s">
        <v>172</v>
      </c>
      <c r="C763" s="248">
        <v>275000</v>
      </c>
      <c r="D763" s="249">
        <v>218270.05</v>
      </c>
      <c r="E763" s="172">
        <f t="shared" si="1069"/>
        <v>0.79370927272727265</v>
      </c>
      <c r="F763" s="248">
        <v>419400</v>
      </c>
      <c r="G763" s="249">
        <v>411208.79</v>
      </c>
      <c r="H763" s="172">
        <f t="shared" si="1070"/>
        <v>0.98046921793037667</v>
      </c>
      <c r="I763" s="248">
        <v>528000</v>
      </c>
      <c r="J763" s="250">
        <v>477482.33</v>
      </c>
      <c r="K763" s="174">
        <f t="shared" si="1071"/>
        <v>0.90432259469696974</v>
      </c>
      <c r="L763" s="248">
        <v>240000</v>
      </c>
      <c r="M763" s="250">
        <v>562523</v>
      </c>
      <c r="N763" s="251"/>
      <c r="O763" s="248">
        <v>221400</v>
      </c>
      <c r="P763" s="251">
        <f>100000+50000</f>
        <v>150000</v>
      </c>
      <c r="Q763" s="166">
        <f t="shared" si="1072"/>
        <v>371400</v>
      </c>
      <c r="R763" s="251"/>
      <c r="S763" s="251"/>
      <c r="T763" s="167">
        <f t="shared" si="1083"/>
        <v>371400</v>
      </c>
      <c r="U763" s="157"/>
      <c r="V763" s="248">
        <v>246000</v>
      </c>
      <c r="W763" s="251"/>
      <c r="X763" s="166">
        <f t="shared" si="1073"/>
        <v>246000</v>
      </c>
      <c r="Y763" s="251"/>
      <c r="Z763" s="251"/>
      <c r="AA763" s="167">
        <f t="shared" si="1084"/>
        <v>246000</v>
      </c>
      <c r="AB763" s="157"/>
      <c r="AC763" s="248">
        <v>246000</v>
      </c>
      <c r="AD763" s="251"/>
      <c r="AE763" s="166">
        <f t="shared" si="1074"/>
        <v>246000</v>
      </c>
      <c r="AF763" s="251"/>
      <c r="AG763" s="251"/>
      <c r="AH763" s="167">
        <f t="shared" si="1085"/>
        <v>246000</v>
      </c>
      <c r="AJ763" s="252"/>
      <c r="AK763" s="253">
        <f>20000+15000</f>
        <v>35000</v>
      </c>
      <c r="AL763" s="254">
        <f>20000+15000</f>
        <v>35000</v>
      </c>
      <c r="AM763" s="253">
        <f>20000+15000</f>
        <v>35000</v>
      </c>
      <c r="AN763" s="254">
        <f>20000+15000</f>
        <v>35000</v>
      </c>
      <c r="AO763" s="253"/>
      <c r="AP763" s="254">
        <f>20000+15000</f>
        <v>35000</v>
      </c>
      <c r="AQ763" s="253">
        <f>20000+15000</f>
        <v>35000</v>
      </c>
      <c r="AR763" s="254">
        <f>41400+15000</f>
        <v>56400</v>
      </c>
      <c r="AS763" s="253">
        <f>20000+15000-100</f>
        <v>34900</v>
      </c>
      <c r="AT763" s="254">
        <f>20000+15000+100</f>
        <v>35100</v>
      </c>
      <c r="AU763" s="253">
        <f>20000+30000-15000</f>
        <v>35000</v>
      </c>
      <c r="AV763" s="163">
        <f t="shared" si="1075"/>
        <v>371400</v>
      </c>
      <c r="AW763" s="168">
        <f t="shared" si="1076"/>
        <v>0</v>
      </c>
      <c r="AY763" s="163">
        <f t="shared" si="1077"/>
        <v>70000</v>
      </c>
      <c r="AZ763" s="163">
        <f t="shared" si="1078"/>
        <v>70000</v>
      </c>
      <c r="BA763" s="163">
        <f t="shared" si="1079"/>
        <v>126400</v>
      </c>
      <c r="BB763" s="163">
        <f t="shared" si="1080"/>
        <v>105000</v>
      </c>
      <c r="BC763" s="163">
        <f t="shared" si="1081"/>
        <v>371400</v>
      </c>
      <c r="BD763" s="163">
        <f t="shared" si="1082"/>
        <v>0</v>
      </c>
    </row>
    <row r="764" spans="2:56" x14ac:dyDescent="0.3">
      <c r="B764" s="169" t="s">
        <v>173</v>
      </c>
      <c r="C764" s="248">
        <v>4800</v>
      </c>
      <c r="D764" s="249"/>
      <c r="E764" s="172">
        <f t="shared" si="1069"/>
        <v>0</v>
      </c>
      <c r="F764" s="248"/>
      <c r="G764" s="249"/>
      <c r="H764" s="172">
        <f t="shared" si="1070"/>
        <v>0</v>
      </c>
      <c r="I764" s="248"/>
      <c r="J764" s="250"/>
      <c r="K764" s="174">
        <f t="shared" si="1071"/>
        <v>0</v>
      </c>
      <c r="L764" s="248"/>
      <c r="M764" s="250"/>
      <c r="N764" s="251"/>
      <c r="O764" s="248"/>
      <c r="P764" s="251"/>
      <c r="Q764" s="166">
        <f t="shared" si="1072"/>
        <v>0</v>
      </c>
      <c r="R764" s="251"/>
      <c r="S764" s="251"/>
      <c r="T764" s="167">
        <f t="shared" si="1083"/>
        <v>0</v>
      </c>
      <c r="U764" s="157"/>
      <c r="V764" s="248"/>
      <c r="W764" s="251"/>
      <c r="X764" s="166">
        <f t="shared" si="1073"/>
        <v>0</v>
      </c>
      <c r="Y764" s="251"/>
      <c r="Z764" s="251"/>
      <c r="AA764" s="167">
        <f t="shared" si="1084"/>
        <v>0</v>
      </c>
      <c r="AB764" s="157"/>
      <c r="AC764" s="248"/>
      <c r="AD764" s="251"/>
      <c r="AE764" s="166">
        <f t="shared" si="1074"/>
        <v>0</v>
      </c>
      <c r="AF764" s="251"/>
      <c r="AG764" s="251"/>
      <c r="AH764" s="167">
        <f t="shared" si="1085"/>
        <v>0</v>
      </c>
      <c r="AJ764" s="252"/>
      <c r="AK764" s="253"/>
      <c r="AL764" s="254"/>
      <c r="AM764" s="253"/>
      <c r="AN764" s="254"/>
      <c r="AO764" s="253"/>
      <c r="AP764" s="254"/>
      <c r="AQ764" s="253"/>
      <c r="AR764" s="254"/>
      <c r="AS764" s="253"/>
      <c r="AT764" s="254"/>
      <c r="AU764" s="253"/>
      <c r="AV764" s="163">
        <f t="shared" si="1075"/>
        <v>0</v>
      </c>
      <c r="AW764" s="168">
        <f t="shared" si="1076"/>
        <v>0</v>
      </c>
      <c r="AY764" s="163">
        <f t="shared" si="1077"/>
        <v>0</v>
      </c>
      <c r="AZ764" s="163">
        <f t="shared" si="1078"/>
        <v>0</v>
      </c>
      <c r="BA764" s="163">
        <f t="shared" si="1079"/>
        <v>0</v>
      </c>
      <c r="BB764" s="163">
        <f t="shared" si="1080"/>
        <v>0</v>
      </c>
      <c r="BC764" s="163">
        <f t="shared" si="1081"/>
        <v>0</v>
      </c>
      <c r="BD764" s="163">
        <f t="shared" si="1082"/>
        <v>0</v>
      </c>
    </row>
    <row r="765" spans="2:56" x14ac:dyDescent="0.3">
      <c r="B765" s="179" t="s">
        <v>174</v>
      </c>
      <c r="C765" s="83">
        <f>SUM(C766)</f>
        <v>0</v>
      </c>
      <c r="D765" s="84">
        <f>SUM(D766)</f>
        <v>0</v>
      </c>
      <c r="E765" s="85">
        <f t="shared" si="1069"/>
        <v>0</v>
      </c>
      <c r="F765" s="83">
        <f>SUM(F766)</f>
        <v>0</v>
      </c>
      <c r="G765" s="84">
        <f>SUM(G766)</f>
        <v>0</v>
      </c>
      <c r="H765" s="85">
        <f t="shared" si="1070"/>
        <v>0</v>
      </c>
      <c r="I765" s="83">
        <f>SUM(I766)</f>
        <v>0</v>
      </c>
      <c r="J765" s="86">
        <f>SUM(J766)</f>
        <v>0</v>
      </c>
      <c r="K765" s="87">
        <f t="shared" si="1071"/>
        <v>0</v>
      </c>
      <c r="L765" s="83">
        <f>SUM(L766)</f>
        <v>0</v>
      </c>
      <c r="M765" s="86">
        <f>SUM(M766)</f>
        <v>0</v>
      </c>
      <c r="N765" s="88">
        <f>SUM(N766)</f>
        <v>0</v>
      </c>
      <c r="O765" s="83">
        <f>SUM(O766)</f>
        <v>0</v>
      </c>
      <c r="P765" s="88">
        <f>SUM(P766)</f>
        <v>0</v>
      </c>
      <c r="Q765" s="177">
        <f t="shared" si="1072"/>
        <v>0</v>
      </c>
      <c r="R765" s="88">
        <f>SUM(R766)</f>
        <v>0</v>
      </c>
      <c r="S765" s="88">
        <f>SUM(S766)</f>
        <v>0</v>
      </c>
      <c r="T765" s="178">
        <f t="shared" si="1083"/>
        <v>0</v>
      </c>
      <c r="U765" s="157"/>
      <c r="V765" s="83">
        <f>SUM(V766)</f>
        <v>0</v>
      </c>
      <c r="W765" s="88">
        <f>SUM(W766)</f>
        <v>0</v>
      </c>
      <c r="X765" s="177">
        <f t="shared" si="1073"/>
        <v>0</v>
      </c>
      <c r="Y765" s="88">
        <f>SUM(Y766)</f>
        <v>0</v>
      </c>
      <c r="Z765" s="88">
        <f>SUM(Z766)</f>
        <v>0</v>
      </c>
      <c r="AA765" s="178">
        <f t="shared" si="1084"/>
        <v>0</v>
      </c>
      <c r="AB765" s="157"/>
      <c r="AC765" s="83">
        <f>SUM(AC766)</f>
        <v>0</v>
      </c>
      <c r="AD765" s="88">
        <f>SUM(AD766)</f>
        <v>0</v>
      </c>
      <c r="AE765" s="177">
        <f t="shared" si="1074"/>
        <v>0</v>
      </c>
      <c r="AF765" s="88">
        <f>SUM(AF766)</f>
        <v>0</v>
      </c>
      <c r="AG765" s="88">
        <f>SUM(AG766)</f>
        <v>0</v>
      </c>
      <c r="AH765" s="178">
        <f t="shared" si="1085"/>
        <v>0</v>
      </c>
      <c r="AJ765" s="84">
        <f t="shared" ref="AJ765:AU765" si="1087">SUM(AJ766)</f>
        <v>0</v>
      </c>
      <c r="AK765" s="86">
        <f t="shared" si="1087"/>
        <v>0</v>
      </c>
      <c r="AL765" s="88">
        <f t="shared" si="1087"/>
        <v>0</v>
      </c>
      <c r="AM765" s="86">
        <f t="shared" si="1087"/>
        <v>0</v>
      </c>
      <c r="AN765" s="88">
        <f t="shared" si="1087"/>
        <v>0</v>
      </c>
      <c r="AO765" s="86">
        <f t="shared" si="1087"/>
        <v>0</v>
      </c>
      <c r="AP765" s="88">
        <f t="shared" si="1087"/>
        <v>0</v>
      </c>
      <c r="AQ765" s="86">
        <f t="shared" si="1087"/>
        <v>0</v>
      </c>
      <c r="AR765" s="88">
        <f t="shared" si="1087"/>
        <v>0</v>
      </c>
      <c r="AS765" s="86">
        <f t="shared" si="1087"/>
        <v>0</v>
      </c>
      <c r="AT765" s="88">
        <f t="shared" si="1087"/>
        <v>0</v>
      </c>
      <c r="AU765" s="86">
        <f t="shared" si="1087"/>
        <v>0</v>
      </c>
      <c r="AV765" s="86">
        <f t="shared" si="1075"/>
        <v>0</v>
      </c>
      <c r="AW765" s="93">
        <f t="shared" si="1076"/>
        <v>0</v>
      </c>
      <c r="AY765" s="86">
        <f t="shared" si="1077"/>
        <v>0</v>
      </c>
      <c r="AZ765" s="86">
        <f t="shared" si="1078"/>
        <v>0</v>
      </c>
      <c r="BA765" s="86">
        <f t="shared" si="1079"/>
        <v>0</v>
      </c>
      <c r="BB765" s="86">
        <f t="shared" si="1080"/>
        <v>0</v>
      </c>
      <c r="BC765" s="86">
        <f t="shared" si="1081"/>
        <v>0</v>
      </c>
      <c r="BD765" s="86">
        <f t="shared" si="1082"/>
        <v>0</v>
      </c>
    </row>
    <row r="766" spans="2:56" x14ac:dyDescent="0.3">
      <c r="B766" s="169" t="s">
        <v>175</v>
      </c>
      <c r="C766" s="248"/>
      <c r="D766" s="249"/>
      <c r="E766" s="172">
        <f t="shared" si="1069"/>
        <v>0</v>
      </c>
      <c r="F766" s="248"/>
      <c r="G766" s="249"/>
      <c r="H766" s="172">
        <f t="shared" si="1070"/>
        <v>0</v>
      </c>
      <c r="I766" s="248"/>
      <c r="J766" s="250"/>
      <c r="K766" s="174">
        <f t="shared" si="1071"/>
        <v>0</v>
      </c>
      <c r="L766" s="248"/>
      <c r="M766" s="250"/>
      <c r="N766" s="251"/>
      <c r="O766" s="248"/>
      <c r="P766" s="251"/>
      <c r="Q766" s="166">
        <f t="shared" si="1072"/>
        <v>0</v>
      </c>
      <c r="R766" s="251"/>
      <c r="S766" s="251"/>
      <c r="T766" s="167">
        <f t="shared" si="1083"/>
        <v>0</v>
      </c>
      <c r="U766" s="157"/>
      <c r="V766" s="248"/>
      <c r="W766" s="251"/>
      <c r="X766" s="166">
        <f t="shared" si="1073"/>
        <v>0</v>
      </c>
      <c r="Y766" s="251"/>
      <c r="Z766" s="251"/>
      <c r="AA766" s="167">
        <f t="shared" si="1084"/>
        <v>0</v>
      </c>
      <c r="AB766" s="157"/>
      <c r="AC766" s="248"/>
      <c r="AD766" s="251"/>
      <c r="AE766" s="166">
        <f t="shared" si="1074"/>
        <v>0</v>
      </c>
      <c r="AF766" s="251"/>
      <c r="AG766" s="251"/>
      <c r="AH766" s="167">
        <f t="shared" si="1085"/>
        <v>0</v>
      </c>
      <c r="AJ766" s="252"/>
      <c r="AK766" s="253"/>
      <c r="AL766" s="254"/>
      <c r="AM766" s="253"/>
      <c r="AN766" s="254"/>
      <c r="AO766" s="253"/>
      <c r="AP766" s="254"/>
      <c r="AQ766" s="253"/>
      <c r="AR766" s="254"/>
      <c r="AS766" s="253"/>
      <c r="AT766" s="254"/>
      <c r="AU766" s="253"/>
      <c r="AV766" s="163">
        <f t="shared" si="1075"/>
        <v>0</v>
      </c>
      <c r="AW766" s="168">
        <f t="shared" si="1076"/>
        <v>0</v>
      </c>
      <c r="AY766" s="163">
        <f t="shared" si="1077"/>
        <v>0</v>
      </c>
      <c r="AZ766" s="163">
        <f t="shared" si="1078"/>
        <v>0</v>
      </c>
      <c r="BA766" s="163">
        <f t="shared" si="1079"/>
        <v>0</v>
      </c>
      <c r="BB766" s="163">
        <f t="shared" si="1080"/>
        <v>0</v>
      </c>
      <c r="BC766" s="163">
        <f t="shared" si="1081"/>
        <v>0</v>
      </c>
      <c r="BD766" s="163">
        <f t="shared" si="1082"/>
        <v>0</v>
      </c>
    </row>
    <row r="767" spans="2:56" x14ac:dyDescent="0.3">
      <c r="B767" s="179" t="s">
        <v>176</v>
      </c>
      <c r="C767" s="83">
        <f>SUM(C768:C772)</f>
        <v>0</v>
      </c>
      <c r="D767" s="84">
        <f>SUM(D768:D772)</f>
        <v>0</v>
      </c>
      <c r="E767" s="85">
        <f t="shared" si="1069"/>
        <v>0</v>
      </c>
      <c r="F767" s="83">
        <f>SUM(F768:F772)</f>
        <v>0</v>
      </c>
      <c r="G767" s="84">
        <f>SUM(G768:G772)</f>
        <v>0</v>
      </c>
      <c r="H767" s="85">
        <f t="shared" si="1070"/>
        <v>0</v>
      </c>
      <c r="I767" s="83">
        <f>SUM(I768:I772)</f>
        <v>0</v>
      </c>
      <c r="J767" s="86">
        <f>SUM(J768:J772)</f>
        <v>0</v>
      </c>
      <c r="K767" s="87">
        <f t="shared" si="1071"/>
        <v>0</v>
      </c>
      <c r="L767" s="83">
        <f>SUM(L768:L772)</f>
        <v>0</v>
      </c>
      <c r="M767" s="86">
        <f>SUM(M768:M772)</f>
        <v>0</v>
      </c>
      <c r="N767" s="88">
        <f>SUM(N768:N772)</f>
        <v>0</v>
      </c>
      <c r="O767" s="83">
        <f>SUM(O768:O772)</f>
        <v>0</v>
      </c>
      <c r="P767" s="88">
        <f>SUM(P768:P772)</f>
        <v>0</v>
      </c>
      <c r="Q767" s="177">
        <f t="shared" si="1072"/>
        <v>0</v>
      </c>
      <c r="R767" s="88">
        <f>SUM(R768:R772)</f>
        <v>0</v>
      </c>
      <c r="S767" s="88">
        <f>SUM(S768:S772)</f>
        <v>0</v>
      </c>
      <c r="T767" s="178">
        <f t="shared" si="1083"/>
        <v>0</v>
      </c>
      <c r="U767" s="157"/>
      <c r="V767" s="83">
        <f>SUM(V768:V772)</f>
        <v>0</v>
      </c>
      <c r="W767" s="88">
        <f>SUM(W768:W772)</f>
        <v>0</v>
      </c>
      <c r="X767" s="177">
        <f t="shared" si="1073"/>
        <v>0</v>
      </c>
      <c r="Y767" s="88">
        <f>SUM(Y768:Y772)</f>
        <v>0</v>
      </c>
      <c r="Z767" s="88">
        <f>SUM(Z768:Z772)</f>
        <v>0</v>
      </c>
      <c r="AA767" s="178">
        <f t="shared" si="1084"/>
        <v>0</v>
      </c>
      <c r="AB767" s="157"/>
      <c r="AC767" s="83">
        <f>SUM(AC768:AC772)</f>
        <v>0</v>
      </c>
      <c r="AD767" s="88">
        <f>SUM(AD768:AD772)</f>
        <v>0</v>
      </c>
      <c r="AE767" s="177">
        <f t="shared" si="1074"/>
        <v>0</v>
      </c>
      <c r="AF767" s="88">
        <f>SUM(AF768:AF772)</f>
        <v>0</v>
      </c>
      <c r="AG767" s="88">
        <f>SUM(AG768:AG772)</f>
        <v>0</v>
      </c>
      <c r="AH767" s="178">
        <f t="shared" si="1085"/>
        <v>0</v>
      </c>
      <c r="AJ767" s="84">
        <f t="shared" ref="AJ767:AU767" si="1088">SUM(AJ768:AJ772)</f>
        <v>0</v>
      </c>
      <c r="AK767" s="86">
        <f t="shared" si="1088"/>
        <v>0</v>
      </c>
      <c r="AL767" s="88">
        <f t="shared" si="1088"/>
        <v>0</v>
      </c>
      <c r="AM767" s="86">
        <f t="shared" si="1088"/>
        <v>0</v>
      </c>
      <c r="AN767" s="88">
        <f t="shared" si="1088"/>
        <v>0</v>
      </c>
      <c r="AO767" s="86">
        <f t="shared" si="1088"/>
        <v>0</v>
      </c>
      <c r="AP767" s="88">
        <f t="shared" si="1088"/>
        <v>0</v>
      </c>
      <c r="AQ767" s="86">
        <f t="shared" si="1088"/>
        <v>0</v>
      </c>
      <c r="AR767" s="88">
        <f t="shared" si="1088"/>
        <v>0</v>
      </c>
      <c r="AS767" s="86">
        <f t="shared" si="1088"/>
        <v>0</v>
      </c>
      <c r="AT767" s="88">
        <f t="shared" si="1088"/>
        <v>0</v>
      </c>
      <c r="AU767" s="86">
        <f t="shared" si="1088"/>
        <v>0</v>
      </c>
      <c r="AV767" s="86">
        <f t="shared" si="1075"/>
        <v>0</v>
      </c>
      <c r="AW767" s="93">
        <f t="shared" si="1076"/>
        <v>0</v>
      </c>
      <c r="AY767" s="86">
        <f t="shared" si="1077"/>
        <v>0</v>
      </c>
      <c r="AZ767" s="86">
        <f t="shared" si="1078"/>
        <v>0</v>
      </c>
      <c r="BA767" s="86">
        <f t="shared" si="1079"/>
        <v>0</v>
      </c>
      <c r="BB767" s="86">
        <f t="shared" si="1080"/>
        <v>0</v>
      </c>
      <c r="BC767" s="86">
        <f t="shared" si="1081"/>
        <v>0</v>
      </c>
      <c r="BD767" s="86">
        <f t="shared" si="1082"/>
        <v>0</v>
      </c>
    </row>
    <row r="768" spans="2:56" x14ac:dyDescent="0.3">
      <c r="B768" s="169" t="s">
        <v>177</v>
      </c>
      <c r="C768" s="248"/>
      <c r="D768" s="249"/>
      <c r="E768" s="172">
        <f t="shared" si="1069"/>
        <v>0</v>
      </c>
      <c r="F768" s="248"/>
      <c r="G768" s="249"/>
      <c r="H768" s="172">
        <f t="shared" si="1070"/>
        <v>0</v>
      </c>
      <c r="I768" s="248"/>
      <c r="J768" s="250"/>
      <c r="K768" s="174">
        <f t="shared" si="1071"/>
        <v>0</v>
      </c>
      <c r="L768" s="248"/>
      <c r="M768" s="250"/>
      <c r="N768" s="251"/>
      <c r="O768" s="248"/>
      <c r="P768" s="251"/>
      <c r="Q768" s="166">
        <f t="shared" si="1072"/>
        <v>0</v>
      </c>
      <c r="R768" s="251"/>
      <c r="S768" s="251"/>
      <c r="T768" s="167">
        <f t="shared" si="1083"/>
        <v>0</v>
      </c>
      <c r="U768" s="157"/>
      <c r="V768" s="248"/>
      <c r="W768" s="251"/>
      <c r="X768" s="166">
        <f t="shared" si="1073"/>
        <v>0</v>
      </c>
      <c r="Y768" s="251"/>
      <c r="Z768" s="251"/>
      <c r="AA768" s="167">
        <f t="shared" si="1084"/>
        <v>0</v>
      </c>
      <c r="AB768" s="157"/>
      <c r="AC768" s="248"/>
      <c r="AD768" s="251"/>
      <c r="AE768" s="166">
        <f t="shared" si="1074"/>
        <v>0</v>
      </c>
      <c r="AF768" s="251"/>
      <c r="AG768" s="251"/>
      <c r="AH768" s="167">
        <f t="shared" si="1085"/>
        <v>0</v>
      </c>
      <c r="AJ768" s="252"/>
      <c r="AK768" s="253"/>
      <c r="AL768" s="254"/>
      <c r="AM768" s="253"/>
      <c r="AN768" s="254"/>
      <c r="AO768" s="253"/>
      <c r="AP768" s="254"/>
      <c r="AQ768" s="253"/>
      <c r="AR768" s="254"/>
      <c r="AS768" s="253"/>
      <c r="AT768" s="254"/>
      <c r="AU768" s="253"/>
      <c r="AV768" s="163">
        <f t="shared" si="1075"/>
        <v>0</v>
      </c>
      <c r="AW768" s="168">
        <f t="shared" si="1076"/>
        <v>0</v>
      </c>
      <c r="AY768" s="163">
        <f t="shared" si="1077"/>
        <v>0</v>
      </c>
      <c r="AZ768" s="163">
        <f t="shared" si="1078"/>
        <v>0</v>
      </c>
      <c r="BA768" s="163">
        <f t="shared" si="1079"/>
        <v>0</v>
      </c>
      <c r="BB768" s="163">
        <f t="shared" si="1080"/>
        <v>0</v>
      </c>
      <c r="BC768" s="163">
        <f t="shared" si="1081"/>
        <v>0</v>
      </c>
      <c r="BD768" s="163">
        <f t="shared" si="1082"/>
        <v>0</v>
      </c>
    </row>
    <row r="769" spans="2:56" x14ac:dyDescent="0.3">
      <c r="B769" s="169" t="s">
        <v>178</v>
      </c>
      <c r="C769" s="248"/>
      <c r="D769" s="249"/>
      <c r="E769" s="172">
        <f t="shared" si="1069"/>
        <v>0</v>
      </c>
      <c r="F769" s="248"/>
      <c r="G769" s="249"/>
      <c r="H769" s="172">
        <f t="shared" si="1070"/>
        <v>0</v>
      </c>
      <c r="I769" s="248"/>
      <c r="J769" s="250"/>
      <c r="K769" s="174">
        <f t="shared" si="1071"/>
        <v>0</v>
      </c>
      <c r="L769" s="248"/>
      <c r="M769" s="250"/>
      <c r="N769" s="251"/>
      <c r="O769" s="248"/>
      <c r="P769" s="251"/>
      <c r="Q769" s="166">
        <f t="shared" si="1072"/>
        <v>0</v>
      </c>
      <c r="R769" s="251"/>
      <c r="S769" s="251"/>
      <c r="T769" s="167">
        <f t="shared" si="1083"/>
        <v>0</v>
      </c>
      <c r="U769" s="157"/>
      <c r="V769" s="248"/>
      <c r="W769" s="251"/>
      <c r="X769" s="166">
        <f t="shared" si="1073"/>
        <v>0</v>
      </c>
      <c r="Y769" s="251"/>
      <c r="Z769" s="251"/>
      <c r="AA769" s="167">
        <f t="shared" si="1084"/>
        <v>0</v>
      </c>
      <c r="AB769" s="157"/>
      <c r="AC769" s="248"/>
      <c r="AD769" s="251"/>
      <c r="AE769" s="166">
        <f t="shared" si="1074"/>
        <v>0</v>
      </c>
      <c r="AF769" s="251"/>
      <c r="AG769" s="251"/>
      <c r="AH769" s="167">
        <f t="shared" si="1085"/>
        <v>0</v>
      </c>
      <c r="AJ769" s="252"/>
      <c r="AK769" s="253"/>
      <c r="AL769" s="254"/>
      <c r="AM769" s="253"/>
      <c r="AN769" s="254"/>
      <c r="AO769" s="253"/>
      <c r="AP769" s="254"/>
      <c r="AQ769" s="253"/>
      <c r="AR769" s="254"/>
      <c r="AS769" s="253"/>
      <c r="AT769" s="254"/>
      <c r="AU769" s="253"/>
      <c r="AV769" s="163">
        <f t="shared" si="1075"/>
        <v>0</v>
      </c>
      <c r="AW769" s="168">
        <f t="shared" si="1076"/>
        <v>0</v>
      </c>
      <c r="AY769" s="163">
        <f t="shared" si="1077"/>
        <v>0</v>
      </c>
      <c r="AZ769" s="163">
        <f t="shared" si="1078"/>
        <v>0</v>
      </c>
      <c r="BA769" s="163">
        <f t="shared" si="1079"/>
        <v>0</v>
      </c>
      <c r="BB769" s="163">
        <f t="shared" si="1080"/>
        <v>0</v>
      </c>
      <c r="BC769" s="163">
        <f t="shared" si="1081"/>
        <v>0</v>
      </c>
      <c r="BD769" s="163">
        <f t="shared" si="1082"/>
        <v>0</v>
      </c>
    </row>
    <row r="770" spans="2:56" x14ac:dyDescent="0.3">
      <c r="B770" s="169" t="s">
        <v>179</v>
      </c>
      <c r="C770" s="248"/>
      <c r="D770" s="249"/>
      <c r="E770" s="172">
        <f t="shared" si="1069"/>
        <v>0</v>
      </c>
      <c r="F770" s="248"/>
      <c r="G770" s="249"/>
      <c r="H770" s="172">
        <f t="shared" si="1070"/>
        <v>0</v>
      </c>
      <c r="I770" s="248"/>
      <c r="J770" s="250"/>
      <c r="K770" s="174">
        <f t="shared" si="1071"/>
        <v>0</v>
      </c>
      <c r="L770" s="248"/>
      <c r="M770" s="250"/>
      <c r="N770" s="251"/>
      <c r="O770" s="248"/>
      <c r="P770" s="251"/>
      <c r="Q770" s="166">
        <f t="shared" si="1072"/>
        <v>0</v>
      </c>
      <c r="R770" s="251"/>
      <c r="S770" s="251"/>
      <c r="T770" s="167">
        <f t="shared" si="1083"/>
        <v>0</v>
      </c>
      <c r="U770" s="157"/>
      <c r="V770" s="248"/>
      <c r="W770" s="251"/>
      <c r="X770" s="166">
        <f t="shared" si="1073"/>
        <v>0</v>
      </c>
      <c r="Y770" s="251"/>
      <c r="Z770" s="251"/>
      <c r="AA770" s="167">
        <f t="shared" si="1084"/>
        <v>0</v>
      </c>
      <c r="AB770" s="157"/>
      <c r="AC770" s="248"/>
      <c r="AD770" s="251"/>
      <c r="AE770" s="166">
        <f t="shared" si="1074"/>
        <v>0</v>
      </c>
      <c r="AF770" s="251"/>
      <c r="AG770" s="251"/>
      <c r="AH770" s="167">
        <f t="shared" si="1085"/>
        <v>0</v>
      </c>
      <c r="AJ770" s="252"/>
      <c r="AK770" s="253"/>
      <c r="AL770" s="254"/>
      <c r="AM770" s="253"/>
      <c r="AN770" s="254"/>
      <c r="AO770" s="253"/>
      <c r="AP770" s="254"/>
      <c r="AQ770" s="253"/>
      <c r="AR770" s="254"/>
      <c r="AS770" s="253"/>
      <c r="AT770" s="254"/>
      <c r="AU770" s="253"/>
      <c r="AV770" s="163">
        <f t="shared" si="1075"/>
        <v>0</v>
      </c>
      <c r="AW770" s="168">
        <f t="shared" si="1076"/>
        <v>0</v>
      </c>
      <c r="AY770" s="163">
        <f t="shared" si="1077"/>
        <v>0</v>
      </c>
      <c r="AZ770" s="163">
        <f t="shared" si="1078"/>
        <v>0</v>
      </c>
      <c r="BA770" s="163">
        <f t="shared" si="1079"/>
        <v>0</v>
      </c>
      <c r="BB770" s="163">
        <f t="shared" si="1080"/>
        <v>0</v>
      </c>
      <c r="BC770" s="163">
        <f t="shared" si="1081"/>
        <v>0</v>
      </c>
      <c r="BD770" s="163">
        <f t="shared" si="1082"/>
        <v>0</v>
      </c>
    </row>
    <row r="771" spans="2:56" x14ac:dyDescent="0.3">
      <c r="B771" s="169" t="s">
        <v>180</v>
      </c>
      <c r="C771" s="248"/>
      <c r="D771" s="249"/>
      <c r="E771" s="172">
        <f t="shared" si="1069"/>
        <v>0</v>
      </c>
      <c r="F771" s="248"/>
      <c r="G771" s="249"/>
      <c r="H771" s="172">
        <f t="shared" si="1070"/>
        <v>0</v>
      </c>
      <c r="I771" s="248"/>
      <c r="J771" s="250"/>
      <c r="K771" s="174">
        <f t="shared" si="1071"/>
        <v>0</v>
      </c>
      <c r="L771" s="248"/>
      <c r="M771" s="250"/>
      <c r="N771" s="251"/>
      <c r="O771" s="248"/>
      <c r="P771" s="251"/>
      <c r="Q771" s="166">
        <f t="shared" si="1072"/>
        <v>0</v>
      </c>
      <c r="R771" s="251"/>
      <c r="S771" s="251"/>
      <c r="T771" s="167">
        <f t="shared" si="1083"/>
        <v>0</v>
      </c>
      <c r="U771" s="157"/>
      <c r="V771" s="248"/>
      <c r="W771" s="251"/>
      <c r="X771" s="166">
        <f t="shared" si="1073"/>
        <v>0</v>
      </c>
      <c r="Y771" s="251"/>
      <c r="Z771" s="251"/>
      <c r="AA771" s="167">
        <f t="shared" si="1084"/>
        <v>0</v>
      </c>
      <c r="AB771" s="157"/>
      <c r="AC771" s="248"/>
      <c r="AD771" s="251"/>
      <c r="AE771" s="166">
        <f t="shared" si="1074"/>
        <v>0</v>
      </c>
      <c r="AF771" s="251"/>
      <c r="AG771" s="251"/>
      <c r="AH771" s="167">
        <f t="shared" si="1085"/>
        <v>0</v>
      </c>
      <c r="AJ771" s="252"/>
      <c r="AK771" s="253"/>
      <c r="AL771" s="254"/>
      <c r="AM771" s="253"/>
      <c r="AN771" s="254"/>
      <c r="AO771" s="253"/>
      <c r="AP771" s="254"/>
      <c r="AQ771" s="253"/>
      <c r="AR771" s="254"/>
      <c r="AS771" s="253"/>
      <c r="AT771" s="254"/>
      <c r="AU771" s="253"/>
      <c r="AV771" s="163">
        <f t="shared" si="1075"/>
        <v>0</v>
      </c>
      <c r="AW771" s="168">
        <f t="shared" si="1076"/>
        <v>0</v>
      </c>
      <c r="AY771" s="163">
        <f t="shared" si="1077"/>
        <v>0</v>
      </c>
      <c r="AZ771" s="163">
        <f t="shared" si="1078"/>
        <v>0</v>
      </c>
      <c r="BA771" s="163">
        <f t="shared" si="1079"/>
        <v>0</v>
      </c>
      <c r="BB771" s="163">
        <f t="shared" si="1080"/>
        <v>0</v>
      </c>
      <c r="BC771" s="163">
        <f t="shared" si="1081"/>
        <v>0</v>
      </c>
      <c r="BD771" s="163">
        <f t="shared" si="1082"/>
        <v>0</v>
      </c>
    </row>
    <row r="772" spans="2:56" x14ac:dyDescent="0.3">
      <c r="B772" s="169" t="s">
        <v>181</v>
      </c>
      <c r="C772" s="248"/>
      <c r="D772" s="249"/>
      <c r="E772" s="172">
        <f t="shared" si="1069"/>
        <v>0</v>
      </c>
      <c r="F772" s="248"/>
      <c r="G772" s="249"/>
      <c r="H772" s="172">
        <f t="shared" si="1070"/>
        <v>0</v>
      </c>
      <c r="I772" s="248"/>
      <c r="J772" s="250"/>
      <c r="K772" s="174">
        <f t="shared" si="1071"/>
        <v>0</v>
      </c>
      <c r="L772" s="248"/>
      <c r="M772" s="250"/>
      <c r="N772" s="251"/>
      <c r="O772" s="248"/>
      <c r="P772" s="251"/>
      <c r="Q772" s="166">
        <f t="shared" si="1072"/>
        <v>0</v>
      </c>
      <c r="R772" s="251"/>
      <c r="S772" s="251"/>
      <c r="T772" s="167">
        <f t="shared" si="1083"/>
        <v>0</v>
      </c>
      <c r="U772" s="157"/>
      <c r="V772" s="248"/>
      <c r="W772" s="251"/>
      <c r="X772" s="166">
        <f t="shared" si="1073"/>
        <v>0</v>
      </c>
      <c r="Y772" s="251"/>
      <c r="Z772" s="251"/>
      <c r="AA772" s="167">
        <f t="shared" si="1084"/>
        <v>0</v>
      </c>
      <c r="AB772" s="157"/>
      <c r="AC772" s="248"/>
      <c r="AD772" s="251"/>
      <c r="AE772" s="166">
        <f t="shared" si="1074"/>
        <v>0</v>
      </c>
      <c r="AF772" s="251"/>
      <c r="AG772" s="251"/>
      <c r="AH772" s="167">
        <f t="shared" si="1085"/>
        <v>0</v>
      </c>
      <c r="AJ772" s="252"/>
      <c r="AK772" s="253"/>
      <c r="AL772" s="254"/>
      <c r="AM772" s="253"/>
      <c r="AN772" s="254"/>
      <c r="AO772" s="253"/>
      <c r="AP772" s="254"/>
      <c r="AQ772" s="253"/>
      <c r="AR772" s="254"/>
      <c r="AS772" s="253"/>
      <c r="AT772" s="254"/>
      <c r="AU772" s="253"/>
      <c r="AV772" s="163">
        <f t="shared" si="1075"/>
        <v>0</v>
      </c>
      <c r="AW772" s="168">
        <f t="shared" si="1076"/>
        <v>0</v>
      </c>
      <c r="AY772" s="163">
        <f t="shared" si="1077"/>
        <v>0</v>
      </c>
      <c r="AZ772" s="163">
        <f t="shared" si="1078"/>
        <v>0</v>
      </c>
      <c r="BA772" s="163">
        <f t="shared" si="1079"/>
        <v>0</v>
      </c>
      <c r="BB772" s="163">
        <f t="shared" si="1080"/>
        <v>0</v>
      </c>
      <c r="BC772" s="163">
        <f t="shared" si="1081"/>
        <v>0</v>
      </c>
      <c r="BD772" s="163">
        <f t="shared" si="1082"/>
        <v>0</v>
      </c>
    </row>
    <row r="773" spans="2:56" x14ac:dyDescent="0.3">
      <c r="B773" s="179" t="s">
        <v>182</v>
      </c>
      <c r="C773" s="83">
        <f>SUM(C774)</f>
        <v>449713</v>
      </c>
      <c r="D773" s="84">
        <f>SUM(D774)</f>
        <v>429898.26</v>
      </c>
      <c r="E773" s="85">
        <f t="shared" si="1069"/>
        <v>0.95593914340924102</v>
      </c>
      <c r="F773" s="83">
        <f>SUM(F774)</f>
        <v>713200</v>
      </c>
      <c r="G773" s="84">
        <f>SUM(G774)</f>
        <v>633193.6</v>
      </c>
      <c r="H773" s="85">
        <f t="shared" si="1070"/>
        <v>0.88782052720134597</v>
      </c>
      <c r="I773" s="83">
        <f>SUM(I774)</f>
        <v>446768</v>
      </c>
      <c r="J773" s="86">
        <f>SUM(J774)</f>
        <v>446497.5</v>
      </c>
      <c r="K773" s="87">
        <f t="shared" si="1071"/>
        <v>0.99939454034308639</v>
      </c>
      <c r="L773" s="83">
        <f>SUM(L774)</f>
        <v>3000000</v>
      </c>
      <c r="M773" s="86">
        <f>SUM(M774)</f>
        <v>1847477</v>
      </c>
      <c r="N773" s="88">
        <f>SUM(N774)</f>
        <v>0</v>
      </c>
      <c r="O773" s="83">
        <f>SUM(O774)</f>
        <v>183750</v>
      </c>
      <c r="P773" s="88">
        <f>SUM(P774)</f>
        <v>1564788</v>
      </c>
      <c r="Q773" s="177">
        <f t="shared" si="1072"/>
        <v>1748538</v>
      </c>
      <c r="R773" s="88">
        <f>SUM(R774)</f>
        <v>0</v>
      </c>
      <c r="S773" s="88">
        <f>SUM(S774)</f>
        <v>0</v>
      </c>
      <c r="T773" s="178">
        <f t="shared" si="1083"/>
        <v>1748538</v>
      </c>
      <c r="U773" s="157"/>
      <c r="V773" s="83">
        <f>SUM(V774)</f>
        <v>525000</v>
      </c>
      <c r="W773" s="88">
        <f>SUM(W774)</f>
        <v>0</v>
      </c>
      <c r="X773" s="177">
        <f t="shared" si="1073"/>
        <v>525000</v>
      </c>
      <c r="Y773" s="88">
        <f>SUM(Y774)</f>
        <v>0</v>
      </c>
      <c r="Z773" s="88">
        <f>SUM(Z774)</f>
        <v>0</v>
      </c>
      <c r="AA773" s="178">
        <f t="shared" si="1084"/>
        <v>525000</v>
      </c>
      <c r="AB773" s="157"/>
      <c r="AC773" s="83">
        <f>SUM(AC774)</f>
        <v>504000</v>
      </c>
      <c r="AD773" s="88">
        <f>SUM(AD774)</f>
        <v>0</v>
      </c>
      <c r="AE773" s="177">
        <f t="shared" si="1074"/>
        <v>504000</v>
      </c>
      <c r="AF773" s="88">
        <f>SUM(AF774)</f>
        <v>0</v>
      </c>
      <c r="AG773" s="88">
        <f>SUM(AG774)</f>
        <v>0</v>
      </c>
      <c r="AH773" s="178">
        <f t="shared" si="1085"/>
        <v>504000</v>
      </c>
      <c r="AJ773" s="84">
        <f t="shared" ref="AJ773:AU773" si="1089">SUM(AJ774)</f>
        <v>0</v>
      </c>
      <c r="AK773" s="86">
        <f t="shared" si="1089"/>
        <v>0</v>
      </c>
      <c r="AL773" s="88">
        <f t="shared" si="1089"/>
        <v>457846</v>
      </c>
      <c r="AM773" s="86">
        <f t="shared" si="1089"/>
        <v>0</v>
      </c>
      <c r="AN773" s="88">
        <f t="shared" si="1089"/>
        <v>457846</v>
      </c>
      <c r="AO773" s="86">
        <f t="shared" si="1089"/>
        <v>0</v>
      </c>
      <c r="AP773" s="88">
        <f t="shared" si="1089"/>
        <v>0</v>
      </c>
      <c r="AQ773" s="86">
        <f t="shared" si="1089"/>
        <v>457846</v>
      </c>
      <c r="AR773" s="88">
        <f t="shared" si="1089"/>
        <v>0</v>
      </c>
      <c r="AS773" s="86">
        <f t="shared" si="1089"/>
        <v>0</v>
      </c>
      <c r="AT773" s="88">
        <f t="shared" si="1089"/>
        <v>375000</v>
      </c>
      <c r="AU773" s="86">
        <f t="shared" si="1089"/>
        <v>0</v>
      </c>
      <c r="AV773" s="86">
        <f t="shared" si="1075"/>
        <v>1748538</v>
      </c>
      <c r="AW773" s="93">
        <f t="shared" si="1076"/>
        <v>0</v>
      </c>
      <c r="AY773" s="86">
        <f t="shared" si="1077"/>
        <v>457846</v>
      </c>
      <c r="AZ773" s="86">
        <f t="shared" si="1078"/>
        <v>457846</v>
      </c>
      <c r="BA773" s="86">
        <f t="shared" si="1079"/>
        <v>457846</v>
      </c>
      <c r="BB773" s="86">
        <f t="shared" si="1080"/>
        <v>375000</v>
      </c>
      <c r="BC773" s="86">
        <f t="shared" si="1081"/>
        <v>1748538</v>
      </c>
      <c r="BD773" s="86">
        <f t="shared" si="1082"/>
        <v>0</v>
      </c>
    </row>
    <row r="774" spans="2:56" x14ac:dyDescent="0.3">
      <c r="B774" s="169" t="s">
        <v>182</v>
      </c>
      <c r="C774" s="248">
        <v>449713</v>
      </c>
      <c r="D774" s="249">
        <v>429898.26</v>
      </c>
      <c r="E774" s="172">
        <f t="shared" si="1069"/>
        <v>0.95593914340924102</v>
      </c>
      <c r="F774" s="248">
        <v>713200</v>
      </c>
      <c r="G774" s="249">
        <v>633193.6</v>
      </c>
      <c r="H774" s="172">
        <f t="shared" si="1070"/>
        <v>0.88782052720134597</v>
      </c>
      <c r="I774" s="248">
        <v>446768</v>
      </c>
      <c r="J774" s="250">
        <v>446497.5</v>
      </c>
      <c r="K774" s="174">
        <f t="shared" si="1071"/>
        <v>0.99939454034308639</v>
      </c>
      <c r="L774" s="248">
        <v>3000000</v>
      </c>
      <c r="M774" s="250">
        <v>1847477</v>
      </c>
      <c r="N774" s="251"/>
      <c r="O774" s="248">
        <v>183750</v>
      </c>
      <c r="P774" s="251">
        <f>1150000+500000-85212</f>
        <v>1564788</v>
      </c>
      <c r="Q774" s="166">
        <f t="shared" si="1072"/>
        <v>1748538</v>
      </c>
      <c r="R774" s="251"/>
      <c r="S774" s="251"/>
      <c r="T774" s="167">
        <f t="shared" si="1083"/>
        <v>1748538</v>
      </c>
      <c r="U774" s="157"/>
      <c r="V774" s="248">
        <v>525000</v>
      </c>
      <c r="W774" s="251"/>
      <c r="X774" s="166">
        <f t="shared" si="1073"/>
        <v>525000</v>
      </c>
      <c r="Y774" s="251"/>
      <c r="Z774" s="251"/>
      <c r="AA774" s="167">
        <f t="shared" si="1084"/>
        <v>525000</v>
      </c>
      <c r="AB774" s="157"/>
      <c r="AC774" s="248">
        <v>504000</v>
      </c>
      <c r="AD774" s="251"/>
      <c r="AE774" s="166">
        <f t="shared" si="1074"/>
        <v>504000</v>
      </c>
      <c r="AF774" s="251"/>
      <c r="AG774" s="251"/>
      <c r="AH774" s="167">
        <f t="shared" si="1085"/>
        <v>504000</v>
      </c>
      <c r="AJ774" s="252"/>
      <c r="AK774" s="253"/>
      <c r="AL774" s="254">
        <f>45938+412500-592</f>
        <v>457846</v>
      </c>
      <c r="AM774" s="253"/>
      <c r="AN774" s="254">
        <f>45938+412500-592</f>
        <v>457846</v>
      </c>
      <c r="AO774" s="253"/>
      <c r="AP774" s="254"/>
      <c r="AQ774" s="253">
        <f>45938+412500-592</f>
        <v>457846</v>
      </c>
      <c r="AR774" s="254"/>
      <c r="AS774" s="253"/>
      <c r="AT774" s="254">
        <f>45936+412500-85212+1626+150</f>
        <v>375000</v>
      </c>
      <c r="AU774" s="253"/>
      <c r="AV774" s="163">
        <f t="shared" si="1075"/>
        <v>1748538</v>
      </c>
      <c r="AW774" s="168">
        <f t="shared" si="1076"/>
        <v>0</v>
      </c>
      <c r="AY774" s="163">
        <f t="shared" si="1077"/>
        <v>457846</v>
      </c>
      <c r="AZ774" s="163">
        <f t="shared" si="1078"/>
        <v>457846</v>
      </c>
      <c r="BA774" s="163">
        <f t="shared" si="1079"/>
        <v>457846</v>
      </c>
      <c r="BB774" s="163">
        <f t="shared" si="1080"/>
        <v>375000</v>
      </c>
      <c r="BC774" s="163">
        <f t="shared" si="1081"/>
        <v>1748538</v>
      </c>
      <c r="BD774" s="163">
        <f t="shared" si="1082"/>
        <v>0</v>
      </c>
    </row>
    <row r="775" spans="2:56" x14ac:dyDescent="0.3">
      <c r="B775" s="179" t="s">
        <v>183</v>
      </c>
      <c r="C775" s="83">
        <f>SUM(C776)</f>
        <v>0</v>
      </c>
      <c r="D775" s="84">
        <f>SUM(D776)</f>
        <v>0</v>
      </c>
      <c r="E775" s="85">
        <f t="shared" si="1069"/>
        <v>0</v>
      </c>
      <c r="F775" s="83">
        <f>SUM(F776)</f>
        <v>0</v>
      </c>
      <c r="G775" s="84">
        <f>SUM(G776)</f>
        <v>0</v>
      </c>
      <c r="H775" s="85">
        <f t="shared" si="1070"/>
        <v>0</v>
      </c>
      <c r="I775" s="83">
        <f>SUM(I776)</f>
        <v>0</v>
      </c>
      <c r="J775" s="86">
        <f>SUM(J776)</f>
        <v>0</v>
      </c>
      <c r="K775" s="87">
        <f t="shared" si="1071"/>
        <v>0</v>
      </c>
      <c r="L775" s="83">
        <f>SUM(L776)</f>
        <v>310000</v>
      </c>
      <c r="M775" s="86">
        <f>SUM(M776)</f>
        <v>0</v>
      </c>
      <c r="N775" s="88">
        <f>SUM(N776)</f>
        <v>0</v>
      </c>
      <c r="O775" s="83">
        <f>SUM(O776)</f>
        <v>0</v>
      </c>
      <c r="P775" s="88">
        <f>SUM(P776)</f>
        <v>0</v>
      </c>
      <c r="Q775" s="177">
        <f t="shared" si="1072"/>
        <v>0</v>
      </c>
      <c r="R775" s="88">
        <f>SUM(R776)</f>
        <v>0</v>
      </c>
      <c r="S775" s="88">
        <f>SUM(S776)</f>
        <v>0</v>
      </c>
      <c r="T775" s="178">
        <f t="shared" si="1083"/>
        <v>0</v>
      </c>
      <c r="U775" s="157"/>
      <c r="V775" s="83">
        <f>SUM(V776)</f>
        <v>0</v>
      </c>
      <c r="W775" s="88">
        <f>SUM(W776)</f>
        <v>0</v>
      </c>
      <c r="X775" s="177">
        <f t="shared" si="1073"/>
        <v>0</v>
      </c>
      <c r="Y775" s="88">
        <f>SUM(Y776)</f>
        <v>0</v>
      </c>
      <c r="Z775" s="88">
        <f>SUM(Z776)</f>
        <v>0</v>
      </c>
      <c r="AA775" s="178">
        <f t="shared" si="1084"/>
        <v>0</v>
      </c>
      <c r="AB775" s="157"/>
      <c r="AC775" s="83">
        <f>SUM(AC776)</f>
        <v>0</v>
      </c>
      <c r="AD775" s="88">
        <f>SUM(AD776)</f>
        <v>0</v>
      </c>
      <c r="AE775" s="177">
        <f t="shared" si="1074"/>
        <v>0</v>
      </c>
      <c r="AF775" s="88">
        <f>SUM(AF776)</f>
        <v>0</v>
      </c>
      <c r="AG775" s="88">
        <f>SUM(AG776)</f>
        <v>0</v>
      </c>
      <c r="AH775" s="178">
        <f t="shared" si="1085"/>
        <v>0</v>
      </c>
      <c r="AJ775" s="84">
        <f t="shared" ref="AJ775:AU775" si="1090">SUM(AJ776)</f>
        <v>0</v>
      </c>
      <c r="AK775" s="86">
        <f t="shared" si="1090"/>
        <v>0</v>
      </c>
      <c r="AL775" s="88">
        <f t="shared" si="1090"/>
        <v>0</v>
      </c>
      <c r="AM775" s="86">
        <f t="shared" si="1090"/>
        <v>0</v>
      </c>
      <c r="AN775" s="88">
        <f t="shared" si="1090"/>
        <v>0</v>
      </c>
      <c r="AO775" s="86">
        <f t="shared" si="1090"/>
        <v>0</v>
      </c>
      <c r="AP775" s="88">
        <f t="shared" si="1090"/>
        <v>0</v>
      </c>
      <c r="AQ775" s="86">
        <f t="shared" si="1090"/>
        <v>0</v>
      </c>
      <c r="AR775" s="88">
        <f t="shared" si="1090"/>
        <v>0</v>
      </c>
      <c r="AS775" s="86">
        <f t="shared" si="1090"/>
        <v>0</v>
      </c>
      <c r="AT775" s="88">
        <f t="shared" si="1090"/>
        <v>0</v>
      </c>
      <c r="AU775" s="86">
        <f t="shared" si="1090"/>
        <v>0</v>
      </c>
      <c r="AV775" s="86">
        <f t="shared" si="1075"/>
        <v>0</v>
      </c>
      <c r="AW775" s="93">
        <f t="shared" si="1076"/>
        <v>0</v>
      </c>
      <c r="AY775" s="86">
        <f t="shared" si="1077"/>
        <v>0</v>
      </c>
      <c r="AZ775" s="86">
        <f t="shared" si="1078"/>
        <v>0</v>
      </c>
      <c r="BA775" s="86">
        <f t="shared" si="1079"/>
        <v>0</v>
      </c>
      <c r="BB775" s="86">
        <f t="shared" si="1080"/>
        <v>0</v>
      </c>
      <c r="BC775" s="86">
        <f t="shared" si="1081"/>
        <v>0</v>
      </c>
      <c r="BD775" s="86">
        <f t="shared" si="1082"/>
        <v>0</v>
      </c>
    </row>
    <row r="776" spans="2:56" x14ac:dyDescent="0.3">
      <c r="B776" s="169" t="s">
        <v>184</v>
      </c>
      <c r="C776" s="248"/>
      <c r="D776" s="249"/>
      <c r="E776" s="172">
        <f t="shared" si="1069"/>
        <v>0</v>
      </c>
      <c r="F776" s="248"/>
      <c r="G776" s="249"/>
      <c r="H776" s="172">
        <f t="shared" si="1070"/>
        <v>0</v>
      </c>
      <c r="I776" s="248"/>
      <c r="J776" s="250"/>
      <c r="K776" s="174">
        <f t="shared" si="1071"/>
        <v>0</v>
      </c>
      <c r="L776" s="248">
        <v>310000</v>
      </c>
      <c r="M776" s="250"/>
      <c r="N776" s="251"/>
      <c r="O776" s="248"/>
      <c r="P776" s="251"/>
      <c r="Q776" s="166">
        <f t="shared" si="1072"/>
        <v>0</v>
      </c>
      <c r="R776" s="251"/>
      <c r="S776" s="251"/>
      <c r="T776" s="167">
        <f t="shared" si="1083"/>
        <v>0</v>
      </c>
      <c r="U776" s="157"/>
      <c r="V776" s="248"/>
      <c r="W776" s="251"/>
      <c r="X776" s="166">
        <f t="shared" si="1073"/>
        <v>0</v>
      </c>
      <c r="Y776" s="251"/>
      <c r="Z776" s="251"/>
      <c r="AA776" s="167">
        <f t="shared" si="1084"/>
        <v>0</v>
      </c>
      <c r="AB776" s="157"/>
      <c r="AC776" s="248"/>
      <c r="AD776" s="251"/>
      <c r="AE776" s="166">
        <f t="shared" si="1074"/>
        <v>0</v>
      </c>
      <c r="AF776" s="251"/>
      <c r="AG776" s="251"/>
      <c r="AH776" s="167">
        <f t="shared" si="1085"/>
        <v>0</v>
      </c>
      <c r="AJ776" s="252"/>
      <c r="AK776" s="253"/>
      <c r="AL776" s="254"/>
      <c r="AM776" s="253"/>
      <c r="AN776" s="254"/>
      <c r="AO776" s="253"/>
      <c r="AP776" s="254"/>
      <c r="AQ776" s="253"/>
      <c r="AR776" s="254"/>
      <c r="AS776" s="253"/>
      <c r="AT776" s="254"/>
      <c r="AU776" s="253"/>
      <c r="AV776" s="163">
        <f t="shared" si="1075"/>
        <v>0</v>
      </c>
      <c r="AW776" s="168">
        <f t="shared" si="1076"/>
        <v>0</v>
      </c>
      <c r="AY776" s="163">
        <f t="shared" si="1077"/>
        <v>0</v>
      </c>
      <c r="AZ776" s="163">
        <f t="shared" si="1078"/>
        <v>0</v>
      </c>
      <c r="BA776" s="163">
        <f t="shared" si="1079"/>
        <v>0</v>
      </c>
      <c r="BB776" s="163">
        <f t="shared" si="1080"/>
        <v>0</v>
      </c>
      <c r="BC776" s="163">
        <f t="shared" si="1081"/>
        <v>0</v>
      </c>
      <c r="BD776" s="163">
        <f t="shared" si="1082"/>
        <v>0</v>
      </c>
    </row>
    <row r="777" spans="2:56" x14ac:dyDescent="0.3">
      <c r="B777" s="176" t="s">
        <v>185</v>
      </c>
      <c r="C777" s="83">
        <f>SUM(C778:C779)</f>
        <v>0</v>
      </c>
      <c r="D777" s="84">
        <f>SUM(D778:D779)</f>
        <v>0</v>
      </c>
      <c r="E777" s="85">
        <f t="shared" si="1069"/>
        <v>0</v>
      </c>
      <c r="F777" s="83">
        <f>SUM(F778:F779)</f>
        <v>0</v>
      </c>
      <c r="G777" s="84">
        <f>SUM(G778:G779)</f>
        <v>0</v>
      </c>
      <c r="H777" s="85">
        <f t="shared" si="1070"/>
        <v>0</v>
      </c>
      <c r="I777" s="83">
        <f>SUM(I778:I779)</f>
        <v>0</v>
      </c>
      <c r="J777" s="86">
        <f>SUM(J778:J779)</f>
        <v>0</v>
      </c>
      <c r="K777" s="87">
        <f t="shared" si="1071"/>
        <v>0</v>
      </c>
      <c r="L777" s="83">
        <f>SUM(L778:L779)</f>
        <v>0</v>
      </c>
      <c r="M777" s="86">
        <f>SUM(M778:M779)</f>
        <v>0</v>
      </c>
      <c r="N777" s="88">
        <f>SUM(N778:N779)</f>
        <v>0</v>
      </c>
      <c r="O777" s="83">
        <f>SUM(O778:O779)</f>
        <v>0</v>
      </c>
      <c r="P777" s="88">
        <f>SUM(P778:P779)</f>
        <v>0</v>
      </c>
      <c r="Q777" s="177">
        <f t="shared" si="1072"/>
        <v>0</v>
      </c>
      <c r="R777" s="88">
        <f>SUM(R778:R779)</f>
        <v>0</v>
      </c>
      <c r="S777" s="88">
        <f>SUM(S778:S779)</f>
        <v>0</v>
      </c>
      <c r="T777" s="178">
        <f t="shared" si="1083"/>
        <v>0</v>
      </c>
      <c r="U777" s="157"/>
      <c r="V777" s="83">
        <f>SUM(V778:V779)</f>
        <v>0</v>
      </c>
      <c r="W777" s="88">
        <f>SUM(W778:W779)</f>
        <v>0</v>
      </c>
      <c r="X777" s="177">
        <f t="shared" si="1073"/>
        <v>0</v>
      </c>
      <c r="Y777" s="88">
        <f>SUM(Y778:Y779)</f>
        <v>0</v>
      </c>
      <c r="Z777" s="88">
        <f>SUM(Z778:Z779)</f>
        <v>0</v>
      </c>
      <c r="AA777" s="178">
        <f t="shared" si="1084"/>
        <v>0</v>
      </c>
      <c r="AB777" s="157"/>
      <c r="AC777" s="83">
        <f>SUM(AC778:AC779)</f>
        <v>0</v>
      </c>
      <c r="AD777" s="88">
        <f>SUM(AD778:AD779)</f>
        <v>0</v>
      </c>
      <c r="AE777" s="177">
        <f t="shared" si="1074"/>
        <v>0</v>
      </c>
      <c r="AF777" s="88">
        <f>SUM(AF778:AF779)</f>
        <v>0</v>
      </c>
      <c r="AG777" s="88">
        <f>SUM(AG778:AG779)</f>
        <v>0</v>
      </c>
      <c r="AH777" s="178">
        <f t="shared" si="1085"/>
        <v>0</v>
      </c>
      <c r="AJ777" s="84">
        <f t="shared" ref="AJ777:AU777" si="1091">SUM(AJ778:AJ779)</f>
        <v>0</v>
      </c>
      <c r="AK777" s="86">
        <f t="shared" si="1091"/>
        <v>0</v>
      </c>
      <c r="AL777" s="88">
        <f t="shared" si="1091"/>
        <v>0</v>
      </c>
      <c r="AM777" s="86">
        <f t="shared" si="1091"/>
        <v>0</v>
      </c>
      <c r="AN777" s="88">
        <f t="shared" si="1091"/>
        <v>0</v>
      </c>
      <c r="AO777" s="86">
        <f t="shared" si="1091"/>
        <v>0</v>
      </c>
      <c r="AP777" s="88">
        <f t="shared" si="1091"/>
        <v>0</v>
      </c>
      <c r="AQ777" s="86">
        <f t="shared" si="1091"/>
        <v>0</v>
      </c>
      <c r="AR777" s="88">
        <f t="shared" si="1091"/>
        <v>0</v>
      </c>
      <c r="AS777" s="86">
        <f t="shared" si="1091"/>
        <v>0</v>
      </c>
      <c r="AT777" s="88">
        <f t="shared" si="1091"/>
        <v>0</v>
      </c>
      <c r="AU777" s="86">
        <f t="shared" si="1091"/>
        <v>0</v>
      </c>
      <c r="AV777" s="86">
        <f t="shared" si="1075"/>
        <v>0</v>
      </c>
      <c r="AW777" s="93">
        <f t="shared" si="1076"/>
        <v>0</v>
      </c>
      <c r="AY777" s="86">
        <f t="shared" si="1077"/>
        <v>0</v>
      </c>
      <c r="AZ777" s="86">
        <f t="shared" si="1078"/>
        <v>0</v>
      </c>
      <c r="BA777" s="86">
        <f t="shared" si="1079"/>
        <v>0</v>
      </c>
      <c r="BB777" s="86">
        <f t="shared" si="1080"/>
        <v>0</v>
      </c>
      <c r="BC777" s="86">
        <f t="shared" si="1081"/>
        <v>0</v>
      </c>
      <c r="BD777" s="86">
        <f t="shared" si="1082"/>
        <v>0</v>
      </c>
    </row>
    <row r="778" spans="2:56" x14ac:dyDescent="0.3">
      <c r="B778" s="186" t="s">
        <v>186</v>
      </c>
      <c r="C778" s="255"/>
      <c r="D778" s="256"/>
      <c r="E778" s="182">
        <f t="shared" si="1069"/>
        <v>0</v>
      </c>
      <c r="F778" s="255"/>
      <c r="G778" s="256"/>
      <c r="H778" s="182">
        <f t="shared" si="1070"/>
        <v>0</v>
      </c>
      <c r="I778" s="255"/>
      <c r="J778" s="257"/>
      <c r="K778" s="184">
        <f t="shared" si="1071"/>
        <v>0</v>
      </c>
      <c r="L778" s="255"/>
      <c r="M778" s="257"/>
      <c r="N778" s="258"/>
      <c r="O778" s="255"/>
      <c r="P778" s="258"/>
      <c r="Q778" s="177">
        <f t="shared" si="1072"/>
        <v>0</v>
      </c>
      <c r="R778" s="258"/>
      <c r="S778" s="258"/>
      <c r="T778" s="178">
        <f t="shared" si="1083"/>
        <v>0</v>
      </c>
      <c r="U778" s="157"/>
      <c r="V778" s="255"/>
      <c r="W778" s="258"/>
      <c r="X778" s="177">
        <f t="shared" si="1073"/>
        <v>0</v>
      </c>
      <c r="Y778" s="258"/>
      <c r="Z778" s="258"/>
      <c r="AA778" s="178">
        <f t="shared" si="1084"/>
        <v>0</v>
      </c>
      <c r="AB778" s="157"/>
      <c r="AC778" s="255"/>
      <c r="AD778" s="258"/>
      <c r="AE778" s="177">
        <f t="shared" si="1074"/>
        <v>0</v>
      </c>
      <c r="AF778" s="258"/>
      <c r="AG778" s="258"/>
      <c r="AH778" s="178">
        <f t="shared" si="1085"/>
        <v>0</v>
      </c>
      <c r="AJ778" s="252"/>
      <c r="AK778" s="253"/>
      <c r="AL778" s="254"/>
      <c r="AM778" s="253"/>
      <c r="AN778" s="254"/>
      <c r="AO778" s="253"/>
      <c r="AP778" s="254"/>
      <c r="AQ778" s="253"/>
      <c r="AR778" s="254"/>
      <c r="AS778" s="253"/>
      <c r="AT778" s="254"/>
      <c r="AU778" s="253"/>
      <c r="AV778" s="163">
        <f t="shared" si="1075"/>
        <v>0</v>
      </c>
      <c r="AW778" s="93">
        <f t="shared" si="1076"/>
        <v>0</v>
      </c>
      <c r="AY778" s="163">
        <f t="shared" si="1077"/>
        <v>0</v>
      </c>
      <c r="AZ778" s="163">
        <f t="shared" si="1078"/>
        <v>0</v>
      </c>
      <c r="BA778" s="163">
        <f t="shared" si="1079"/>
        <v>0</v>
      </c>
      <c r="BB778" s="163">
        <f t="shared" si="1080"/>
        <v>0</v>
      </c>
      <c r="BC778" s="163">
        <f t="shared" si="1081"/>
        <v>0</v>
      </c>
      <c r="BD778" s="163">
        <f t="shared" si="1082"/>
        <v>0</v>
      </c>
    </row>
    <row r="779" spans="2:56" x14ac:dyDescent="0.3">
      <c r="B779" s="186" t="s">
        <v>187</v>
      </c>
      <c r="C779" s="255"/>
      <c r="D779" s="256"/>
      <c r="E779" s="182">
        <f t="shared" si="1069"/>
        <v>0</v>
      </c>
      <c r="F779" s="255"/>
      <c r="G779" s="256"/>
      <c r="H779" s="182">
        <f t="shared" si="1070"/>
        <v>0</v>
      </c>
      <c r="I779" s="255"/>
      <c r="J779" s="257"/>
      <c r="K779" s="184">
        <f t="shared" si="1071"/>
        <v>0</v>
      </c>
      <c r="L779" s="255"/>
      <c r="M779" s="257"/>
      <c r="N779" s="258"/>
      <c r="O779" s="255"/>
      <c r="P779" s="258"/>
      <c r="Q779" s="177">
        <f t="shared" si="1072"/>
        <v>0</v>
      </c>
      <c r="R779" s="258"/>
      <c r="S779" s="258"/>
      <c r="T779" s="178">
        <f t="shared" si="1083"/>
        <v>0</v>
      </c>
      <c r="U779" s="157"/>
      <c r="V779" s="255"/>
      <c r="W779" s="258"/>
      <c r="X779" s="177">
        <f t="shared" si="1073"/>
        <v>0</v>
      </c>
      <c r="Y779" s="258"/>
      <c r="Z779" s="258"/>
      <c r="AA779" s="178">
        <f t="shared" si="1084"/>
        <v>0</v>
      </c>
      <c r="AB779" s="157"/>
      <c r="AC779" s="255"/>
      <c r="AD779" s="258"/>
      <c r="AE779" s="177">
        <f t="shared" si="1074"/>
        <v>0</v>
      </c>
      <c r="AF779" s="258"/>
      <c r="AG779" s="258"/>
      <c r="AH779" s="178">
        <f t="shared" si="1085"/>
        <v>0</v>
      </c>
      <c r="AJ779" s="252"/>
      <c r="AK779" s="253"/>
      <c r="AL779" s="254"/>
      <c r="AM779" s="253"/>
      <c r="AN779" s="254"/>
      <c r="AO779" s="253"/>
      <c r="AP779" s="254"/>
      <c r="AQ779" s="253"/>
      <c r="AR779" s="254"/>
      <c r="AS779" s="253"/>
      <c r="AT779" s="254"/>
      <c r="AU779" s="253"/>
      <c r="AV779" s="163">
        <f t="shared" si="1075"/>
        <v>0</v>
      </c>
      <c r="AW779" s="93">
        <f t="shared" si="1076"/>
        <v>0</v>
      </c>
      <c r="AY779" s="163">
        <f t="shared" si="1077"/>
        <v>0</v>
      </c>
      <c r="AZ779" s="163">
        <f t="shared" si="1078"/>
        <v>0</v>
      </c>
      <c r="BA779" s="163">
        <f t="shared" si="1079"/>
        <v>0</v>
      </c>
      <c r="BB779" s="163">
        <f t="shared" si="1080"/>
        <v>0</v>
      </c>
      <c r="BC779" s="163">
        <f t="shared" si="1081"/>
        <v>0</v>
      </c>
      <c r="BD779" s="163">
        <f t="shared" si="1082"/>
        <v>0</v>
      </c>
    </row>
    <row r="780" spans="2:56" s="124" customFormat="1" x14ac:dyDescent="0.3">
      <c r="B780" s="187" t="s">
        <v>188</v>
      </c>
      <c r="C780" s="188">
        <f>SUM(C781,C786,C789,C790,C791,C794,C795)</f>
        <v>0</v>
      </c>
      <c r="D780" s="189">
        <f>SUM(D781,D786,D789,D790,D791,D794,D795)</f>
        <v>0</v>
      </c>
      <c r="E780" s="190">
        <f t="shared" si="1069"/>
        <v>0</v>
      </c>
      <c r="F780" s="188">
        <f>SUM(F781,F786,F789,F790,F791,F794,F795)</f>
        <v>0</v>
      </c>
      <c r="G780" s="189">
        <f>SUM(G781,G786,G789,G790,G791,G794,G795)</f>
        <v>0</v>
      </c>
      <c r="H780" s="190">
        <f t="shared" si="1070"/>
        <v>0</v>
      </c>
      <c r="I780" s="188">
        <f>SUM(I781,I786,I789,I790,I791,I794,I795)</f>
        <v>0</v>
      </c>
      <c r="J780" s="191">
        <f>SUM(J781,J786,J789,J790,J791,J794,J795)</f>
        <v>0</v>
      </c>
      <c r="K780" s="192">
        <f t="shared" si="1071"/>
        <v>0</v>
      </c>
      <c r="L780" s="188">
        <f>SUM(L781,L786,L789,L790,L791,L794,L795)</f>
        <v>0</v>
      </c>
      <c r="M780" s="191">
        <f>SUM(M781,M786,M789,M790,M791,M794,M795)</f>
        <v>0</v>
      </c>
      <c r="N780" s="193">
        <f>SUM(N781,N786,N789,N790,N791,N794,N795)</f>
        <v>0</v>
      </c>
      <c r="O780" s="188">
        <f>SUM(O781,O786,O789,O790,O791,O794,O795)</f>
        <v>0</v>
      </c>
      <c r="P780" s="193">
        <f>SUM(P781,P786,P789,P790,P791,P794,P795)</f>
        <v>0</v>
      </c>
      <c r="Q780" s="194">
        <f t="shared" si="1072"/>
        <v>0</v>
      </c>
      <c r="R780" s="195">
        <f>SUM(R781,R786,R789,R790,R791,R794,R795)</f>
        <v>0</v>
      </c>
      <c r="S780" s="195">
        <f>SUM(S781,S786,S789,S790,S791,S794,S795)</f>
        <v>0</v>
      </c>
      <c r="T780" s="196">
        <f t="shared" si="1083"/>
        <v>0</v>
      </c>
      <c r="U780" s="121"/>
      <c r="V780" s="188">
        <f>SUM(V781,V786,V789,V790,V791,V794,V795)</f>
        <v>0</v>
      </c>
      <c r="W780" s="193">
        <f>SUM(W781,W786,W789,W790,W791,W794,W795)</f>
        <v>0</v>
      </c>
      <c r="X780" s="194">
        <f t="shared" si="1073"/>
        <v>0</v>
      </c>
      <c r="Y780" s="195">
        <f>SUM(Y781,Y786,Y789,Y790,Y791,Y794,Y795)</f>
        <v>0</v>
      </c>
      <c r="Z780" s="195">
        <f>SUM(Z781,Z786,Z789,Z790,Z791,Z794,Z795)</f>
        <v>0</v>
      </c>
      <c r="AA780" s="196">
        <f t="shared" si="1084"/>
        <v>0</v>
      </c>
      <c r="AB780" s="121"/>
      <c r="AC780" s="188">
        <f>SUM(AC781,AC786,AC789,AC790,AC791,AC794,AC795)</f>
        <v>0</v>
      </c>
      <c r="AD780" s="193">
        <f>SUM(AD781,AD786,AD789,AD790,AD791,AD794,AD795)</f>
        <v>0</v>
      </c>
      <c r="AE780" s="194">
        <f t="shared" si="1074"/>
        <v>0</v>
      </c>
      <c r="AF780" s="195">
        <f>SUM(AF781,AF786,AF789,AF790,AF791,AF794,AF795)</f>
        <v>0</v>
      </c>
      <c r="AG780" s="195">
        <f>SUM(AG781,AG786,AG789,AG790,AG791,AG794,AG795)</f>
        <v>0</v>
      </c>
      <c r="AH780" s="196">
        <f t="shared" si="1085"/>
        <v>0</v>
      </c>
      <c r="AJ780" s="189">
        <f t="shared" ref="AJ780:AU780" si="1092">SUM(AJ781,AJ786,AJ789,AJ790,AJ791,AJ794,AJ795)</f>
        <v>0</v>
      </c>
      <c r="AK780" s="191">
        <f t="shared" si="1092"/>
        <v>0</v>
      </c>
      <c r="AL780" s="193">
        <f t="shared" si="1092"/>
        <v>0</v>
      </c>
      <c r="AM780" s="191">
        <f t="shared" si="1092"/>
        <v>0</v>
      </c>
      <c r="AN780" s="193">
        <f t="shared" si="1092"/>
        <v>0</v>
      </c>
      <c r="AO780" s="191">
        <f t="shared" si="1092"/>
        <v>0</v>
      </c>
      <c r="AP780" s="193">
        <f t="shared" si="1092"/>
        <v>0</v>
      </c>
      <c r="AQ780" s="191">
        <f t="shared" si="1092"/>
        <v>0</v>
      </c>
      <c r="AR780" s="193">
        <f t="shared" si="1092"/>
        <v>0</v>
      </c>
      <c r="AS780" s="191">
        <f t="shared" si="1092"/>
        <v>0</v>
      </c>
      <c r="AT780" s="193">
        <f t="shared" si="1092"/>
        <v>0</v>
      </c>
      <c r="AU780" s="191">
        <f t="shared" si="1092"/>
        <v>0</v>
      </c>
      <c r="AV780" s="191">
        <f t="shared" si="1075"/>
        <v>0</v>
      </c>
      <c r="AW780" s="197">
        <f t="shared" si="1076"/>
        <v>0</v>
      </c>
      <c r="AX780" s="198"/>
      <c r="AY780" s="191">
        <f t="shared" si="1077"/>
        <v>0</v>
      </c>
      <c r="AZ780" s="191">
        <f t="shared" si="1078"/>
        <v>0</v>
      </c>
      <c r="BA780" s="191">
        <f t="shared" si="1079"/>
        <v>0</v>
      </c>
      <c r="BB780" s="191">
        <f t="shared" si="1080"/>
        <v>0</v>
      </c>
      <c r="BC780" s="191">
        <f t="shared" si="1081"/>
        <v>0</v>
      </c>
      <c r="BD780" s="191">
        <f t="shared" si="1082"/>
        <v>0</v>
      </c>
    </row>
    <row r="781" spans="2:56" x14ac:dyDescent="0.3">
      <c r="B781" s="176" t="s">
        <v>189</v>
      </c>
      <c r="C781" s="83">
        <f>SUM(C782,C784)</f>
        <v>0</v>
      </c>
      <c r="D781" s="84">
        <f>SUM(D782,D784)</f>
        <v>0</v>
      </c>
      <c r="E781" s="85">
        <f t="shared" si="1069"/>
        <v>0</v>
      </c>
      <c r="F781" s="83">
        <f>SUM(F782,F784)</f>
        <v>0</v>
      </c>
      <c r="G781" s="84">
        <f>SUM(G782,G784)</f>
        <v>0</v>
      </c>
      <c r="H781" s="85">
        <f t="shared" si="1070"/>
        <v>0</v>
      </c>
      <c r="I781" s="83">
        <f>SUM(I782,I784)</f>
        <v>0</v>
      </c>
      <c r="J781" s="86">
        <f>SUM(J782,J784)</f>
        <v>0</v>
      </c>
      <c r="K781" s="87">
        <f t="shared" si="1071"/>
        <v>0</v>
      </c>
      <c r="L781" s="83">
        <f>SUM(L782,L784)</f>
        <v>0</v>
      </c>
      <c r="M781" s="86">
        <f>SUM(M782,M784)</f>
        <v>0</v>
      </c>
      <c r="N781" s="88">
        <f>SUM(N782,N784)</f>
        <v>0</v>
      </c>
      <c r="O781" s="83">
        <f>SUM(O782,O784)</f>
        <v>0</v>
      </c>
      <c r="P781" s="88">
        <f>SUM(P782,P784)</f>
        <v>0</v>
      </c>
      <c r="Q781" s="199">
        <f t="shared" si="1072"/>
        <v>0</v>
      </c>
      <c r="R781" s="89">
        <f>SUM(R782,R784)</f>
        <v>0</v>
      </c>
      <c r="S781" s="89">
        <f>SUM(S782,S784)</f>
        <v>0</v>
      </c>
      <c r="T781" s="200">
        <f t="shared" si="1083"/>
        <v>0</v>
      </c>
      <c r="U781" s="91"/>
      <c r="V781" s="83">
        <f>SUM(V782,V784)</f>
        <v>0</v>
      </c>
      <c r="W781" s="88">
        <f>SUM(W782,W784)</f>
        <v>0</v>
      </c>
      <c r="X781" s="199">
        <f t="shared" si="1073"/>
        <v>0</v>
      </c>
      <c r="Y781" s="89">
        <f>SUM(Y782,Y784)</f>
        <v>0</v>
      </c>
      <c r="Z781" s="89">
        <f>SUM(Z782,Z784)</f>
        <v>0</v>
      </c>
      <c r="AA781" s="200">
        <f t="shared" si="1084"/>
        <v>0</v>
      </c>
      <c r="AB781" s="91"/>
      <c r="AC781" s="83">
        <f>SUM(AC782,AC784)</f>
        <v>0</v>
      </c>
      <c r="AD781" s="88">
        <f>SUM(AD782,AD784)</f>
        <v>0</v>
      </c>
      <c r="AE781" s="199">
        <f t="shared" si="1074"/>
        <v>0</v>
      </c>
      <c r="AF781" s="89">
        <f>SUM(AF782,AF784)</f>
        <v>0</v>
      </c>
      <c r="AG781" s="89">
        <f>SUM(AG782,AG784)</f>
        <v>0</v>
      </c>
      <c r="AH781" s="200">
        <f t="shared" si="1085"/>
        <v>0</v>
      </c>
      <c r="AJ781" s="84">
        <f t="shared" ref="AJ781:AU781" si="1093">SUM(AJ782,AJ784)</f>
        <v>0</v>
      </c>
      <c r="AK781" s="86">
        <f t="shared" si="1093"/>
        <v>0</v>
      </c>
      <c r="AL781" s="88">
        <f t="shared" si="1093"/>
        <v>0</v>
      </c>
      <c r="AM781" s="86">
        <f t="shared" si="1093"/>
        <v>0</v>
      </c>
      <c r="AN781" s="88">
        <f t="shared" si="1093"/>
        <v>0</v>
      </c>
      <c r="AO781" s="86">
        <f t="shared" si="1093"/>
        <v>0</v>
      </c>
      <c r="AP781" s="88">
        <f t="shared" si="1093"/>
        <v>0</v>
      </c>
      <c r="AQ781" s="86">
        <f t="shared" si="1093"/>
        <v>0</v>
      </c>
      <c r="AR781" s="88">
        <f t="shared" si="1093"/>
        <v>0</v>
      </c>
      <c r="AS781" s="86">
        <f t="shared" si="1093"/>
        <v>0</v>
      </c>
      <c r="AT781" s="88">
        <f t="shared" si="1093"/>
        <v>0</v>
      </c>
      <c r="AU781" s="86">
        <f t="shared" si="1093"/>
        <v>0</v>
      </c>
      <c r="AV781" s="86">
        <f t="shared" si="1075"/>
        <v>0</v>
      </c>
      <c r="AW781" s="93">
        <f t="shared" si="1076"/>
        <v>0</v>
      </c>
      <c r="AY781" s="86">
        <f t="shared" si="1077"/>
        <v>0</v>
      </c>
      <c r="AZ781" s="86">
        <f t="shared" si="1078"/>
        <v>0</v>
      </c>
      <c r="BA781" s="86">
        <f t="shared" si="1079"/>
        <v>0</v>
      </c>
      <c r="BB781" s="86">
        <f t="shared" si="1080"/>
        <v>0</v>
      </c>
      <c r="BC781" s="86">
        <f t="shared" si="1081"/>
        <v>0</v>
      </c>
      <c r="BD781" s="86">
        <f t="shared" si="1082"/>
        <v>0</v>
      </c>
    </row>
    <row r="782" spans="2:56" x14ac:dyDescent="0.3">
      <c r="B782" s="179" t="s">
        <v>190</v>
      </c>
      <c r="C782" s="83">
        <f>SUM(C783)</f>
        <v>0</v>
      </c>
      <c r="D782" s="84">
        <f>SUM(D783)</f>
        <v>0</v>
      </c>
      <c r="E782" s="85">
        <f t="shared" si="1069"/>
        <v>0</v>
      </c>
      <c r="F782" s="83">
        <f>SUM(F783)</f>
        <v>0</v>
      </c>
      <c r="G782" s="84">
        <f>SUM(G783)</f>
        <v>0</v>
      </c>
      <c r="H782" s="85">
        <f t="shared" si="1070"/>
        <v>0</v>
      </c>
      <c r="I782" s="83">
        <f>SUM(I783)</f>
        <v>0</v>
      </c>
      <c r="J782" s="86">
        <f>SUM(J783)</f>
        <v>0</v>
      </c>
      <c r="K782" s="87">
        <f t="shared" si="1071"/>
        <v>0</v>
      </c>
      <c r="L782" s="83">
        <f>SUM(L783)</f>
        <v>0</v>
      </c>
      <c r="M782" s="86">
        <f>SUM(M783)</f>
        <v>0</v>
      </c>
      <c r="N782" s="88">
        <f>SUM(N783)</f>
        <v>0</v>
      </c>
      <c r="O782" s="83">
        <f>SUM(O783)</f>
        <v>0</v>
      </c>
      <c r="P782" s="88">
        <f>SUM(P783)</f>
        <v>0</v>
      </c>
      <c r="Q782" s="199">
        <f t="shared" si="1072"/>
        <v>0</v>
      </c>
      <c r="R782" s="89">
        <f>SUM(R783)</f>
        <v>0</v>
      </c>
      <c r="S782" s="89">
        <f>SUM(S783)</f>
        <v>0</v>
      </c>
      <c r="T782" s="200">
        <f t="shared" si="1083"/>
        <v>0</v>
      </c>
      <c r="U782" s="91"/>
      <c r="V782" s="83">
        <f>SUM(V783)</f>
        <v>0</v>
      </c>
      <c r="W782" s="88">
        <f>SUM(W783)</f>
        <v>0</v>
      </c>
      <c r="X782" s="199">
        <f t="shared" si="1073"/>
        <v>0</v>
      </c>
      <c r="Y782" s="89">
        <f>SUM(Y783)</f>
        <v>0</v>
      </c>
      <c r="Z782" s="89">
        <f>SUM(Z783)</f>
        <v>0</v>
      </c>
      <c r="AA782" s="200">
        <f t="shared" si="1084"/>
        <v>0</v>
      </c>
      <c r="AB782" s="91"/>
      <c r="AC782" s="83">
        <f>SUM(AC783)</f>
        <v>0</v>
      </c>
      <c r="AD782" s="88">
        <f>SUM(AD783)</f>
        <v>0</v>
      </c>
      <c r="AE782" s="199">
        <f t="shared" si="1074"/>
        <v>0</v>
      </c>
      <c r="AF782" s="89">
        <f>SUM(AF783)</f>
        <v>0</v>
      </c>
      <c r="AG782" s="89">
        <f>SUM(AG783)</f>
        <v>0</v>
      </c>
      <c r="AH782" s="200">
        <f t="shared" si="1085"/>
        <v>0</v>
      </c>
      <c r="AJ782" s="84">
        <f t="shared" ref="AJ782:AU782" si="1094">SUM(AJ783)</f>
        <v>0</v>
      </c>
      <c r="AK782" s="86">
        <f t="shared" si="1094"/>
        <v>0</v>
      </c>
      <c r="AL782" s="88">
        <f t="shared" si="1094"/>
        <v>0</v>
      </c>
      <c r="AM782" s="86">
        <f t="shared" si="1094"/>
        <v>0</v>
      </c>
      <c r="AN782" s="88">
        <f t="shared" si="1094"/>
        <v>0</v>
      </c>
      <c r="AO782" s="86">
        <f t="shared" si="1094"/>
        <v>0</v>
      </c>
      <c r="AP782" s="88">
        <f t="shared" si="1094"/>
        <v>0</v>
      </c>
      <c r="AQ782" s="86">
        <f t="shared" si="1094"/>
        <v>0</v>
      </c>
      <c r="AR782" s="88">
        <f t="shared" si="1094"/>
        <v>0</v>
      </c>
      <c r="AS782" s="86">
        <f t="shared" si="1094"/>
        <v>0</v>
      </c>
      <c r="AT782" s="88">
        <f t="shared" si="1094"/>
        <v>0</v>
      </c>
      <c r="AU782" s="86">
        <f t="shared" si="1094"/>
        <v>0</v>
      </c>
      <c r="AV782" s="86">
        <f t="shared" si="1075"/>
        <v>0</v>
      </c>
      <c r="AW782" s="93">
        <f t="shared" si="1076"/>
        <v>0</v>
      </c>
      <c r="AY782" s="86">
        <f t="shared" si="1077"/>
        <v>0</v>
      </c>
      <c r="AZ782" s="86">
        <f t="shared" si="1078"/>
        <v>0</v>
      </c>
      <c r="BA782" s="86">
        <f t="shared" si="1079"/>
        <v>0</v>
      </c>
      <c r="BB782" s="86">
        <f t="shared" si="1080"/>
        <v>0</v>
      </c>
      <c r="BC782" s="86">
        <f t="shared" si="1081"/>
        <v>0</v>
      </c>
      <c r="BD782" s="86">
        <f t="shared" si="1082"/>
        <v>0</v>
      </c>
    </row>
    <row r="783" spans="2:56" x14ac:dyDescent="0.3">
      <c r="B783" s="186" t="s">
        <v>191</v>
      </c>
      <c r="C783" s="255"/>
      <c r="D783" s="256"/>
      <c r="E783" s="182">
        <f t="shared" si="1069"/>
        <v>0</v>
      </c>
      <c r="F783" s="255"/>
      <c r="G783" s="256"/>
      <c r="H783" s="182">
        <f t="shared" si="1070"/>
        <v>0</v>
      </c>
      <c r="I783" s="255"/>
      <c r="J783" s="257"/>
      <c r="K783" s="184">
        <f t="shared" si="1071"/>
        <v>0</v>
      </c>
      <c r="L783" s="255"/>
      <c r="M783" s="257"/>
      <c r="N783" s="258"/>
      <c r="O783" s="255"/>
      <c r="P783" s="258"/>
      <c r="Q783" s="177">
        <f t="shared" si="1072"/>
        <v>0</v>
      </c>
      <c r="R783" s="258"/>
      <c r="S783" s="258"/>
      <c r="T783" s="178">
        <f t="shared" si="1083"/>
        <v>0</v>
      </c>
      <c r="U783" s="157"/>
      <c r="V783" s="255"/>
      <c r="W783" s="258"/>
      <c r="X783" s="177">
        <f t="shared" si="1073"/>
        <v>0</v>
      </c>
      <c r="Y783" s="258"/>
      <c r="Z783" s="258"/>
      <c r="AA783" s="178">
        <f t="shared" si="1084"/>
        <v>0</v>
      </c>
      <c r="AB783" s="157"/>
      <c r="AC783" s="255"/>
      <c r="AD783" s="258"/>
      <c r="AE783" s="177">
        <f t="shared" si="1074"/>
        <v>0</v>
      </c>
      <c r="AF783" s="258"/>
      <c r="AG783" s="258"/>
      <c r="AH783" s="178">
        <f t="shared" si="1085"/>
        <v>0</v>
      </c>
      <c r="AJ783" s="252"/>
      <c r="AK783" s="253"/>
      <c r="AL783" s="254"/>
      <c r="AM783" s="253"/>
      <c r="AN783" s="254"/>
      <c r="AO783" s="253"/>
      <c r="AP783" s="254"/>
      <c r="AQ783" s="253"/>
      <c r="AR783" s="254"/>
      <c r="AS783" s="253"/>
      <c r="AT783" s="254"/>
      <c r="AU783" s="253"/>
      <c r="AV783" s="163">
        <f t="shared" si="1075"/>
        <v>0</v>
      </c>
      <c r="AW783" s="93">
        <f t="shared" si="1076"/>
        <v>0</v>
      </c>
      <c r="AY783" s="163">
        <f t="shared" si="1077"/>
        <v>0</v>
      </c>
      <c r="AZ783" s="163">
        <f t="shared" si="1078"/>
        <v>0</v>
      </c>
      <c r="BA783" s="163">
        <f t="shared" si="1079"/>
        <v>0</v>
      </c>
      <c r="BB783" s="163">
        <f t="shared" si="1080"/>
        <v>0</v>
      </c>
      <c r="BC783" s="163">
        <f t="shared" si="1081"/>
        <v>0</v>
      </c>
      <c r="BD783" s="163">
        <f t="shared" si="1082"/>
        <v>0</v>
      </c>
    </row>
    <row r="784" spans="2:56" x14ac:dyDescent="0.3">
      <c r="B784" s="179" t="s">
        <v>192</v>
      </c>
      <c r="C784" s="83">
        <f>SUM(C785)</f>
        <v>0</v>
      </c>
      <c r="D784" s="84">
        <f>SUM(D785)</f>
        <v>0</v>
      </c>
      <c r="E784" s="85">
        <f t="shared" si="1069"/>
        <v>0</v>
      </c>
      <c r="F784" s="83">
        <f>SUM(F785)</f>
        <v>0</v>
      </c>
      <c r="G784" s="84">
        <f>SUM(G785)</f>
        <v>0</v>
      </c>
      <c r="H784" s="85">
        <f t="shared" si="1070"/>
        <v>0</v>
      </c>
      <c r="I784" s="83">
        <f>SUM(I785)</f>
        <v>0</v>
      </c>
      <c r="J784" s="86">
        <f>SUM(J785)</f>
        <v>0</v>
      </c>
      <c r="K784" s="87">
        <f t="shared" si="1071"/>
        <v>0</v>
      </c>
      <c r="L784" s="83">
        <f>SUM(L785)</f>
        <v>0</v>
      </c>
      <c r="M784" s="86">
        <f>SUM(M785)</f>
        <v>0</v>
      </c>
      <c r="N784" s="88">
        <f>SUM(N785)</f>
        <v>0</v>
      </c>
      <c r="O784" s="83">
        <f>SUM(O785)</f>
        <v>0</v>
      </c>
      <c r="P784" s="88">
        <f>SUM(P785)</f>
        <v>0</v>
      </c>
      <c r="Q784" s="199">
        <f t="shared" si="1072"/>
        <v>0</v>
      </c>
      <c r="R784" s="89">
        <f>SUM(R785)</f>
        <v>0</v>
      </c>
      <c r="S784" s="89">
        <f>SUM(S785)</f>
        <v>0</v>
      </c>
      <c r="T784" s="200">
        <f t="shared" si="1083"/>
        <v>0</v>
      </c>
      <c r="U784" s="91"/>
      <c r="V784" s="83">
        <f>SUM(V785)</f>
        <v>0</v>
      </c>
      <c r="W784" s="88">
        <f>SUM(W785)</f>
        <v>0</v>
      </c>
      <c r="X784" s="199">
        <f t="shared" si="1073"/>
        <v>0</v>
      </c>
      <c r="Y784" s="89">
        <f>SUM(Y785)</f>
        <v>0</v>
      </c>
      <c r="Z784" s="89">
        <f>SUM(Z785)</f>
        <v>0</v>
      </c>
      <c r="AA784" s="200">
        <f t="shared" si="1084"/>
        <v>0</v>
      </c>
      <c r="AB784" s="91"/>
      <c r="AC784" s="83">
        <f>SUM(AC785)</f>
        <v>0</v>
      </c>
      <c r="AD784" s="88">
        <f>SUM(AD785)</f>
        <v>0</v>
      </c>
      <c r="AE784" s="199">
        <f t="shared" si="1074"/>
        <v>0</v>
      </c>
      <c r="AF784" s="89">
        <f>SUM(AF785)</f>
        <v>0</v>
      </c>
      <c r="AG784" s="89">
        <f>SUM(AG785)</f>
        <v>0</v>
      </c>
      <c r="AH784" s="200">
        <f t="shared" si="1085"/>
        <v>0</v>
      </c>
      <c r="AJ784" s="84">
        <f t="shared" ref="AJ784:AU784" si="1095">SUM(AJ785)</f>
        <v>0</v>
      </c>
      <c r="AK784" s="86">
        <f t="shared" si="1095"/>
        <v>0</v>
      </c>
      <c r="AL784" s="88">
        <f t="shared" si="1095"/>
        <v>0</v>
      </c>
      <c r="AM784" s="86">
        <f t="shared" si="1095"/>
        <v>0</v>
      </c>
      <c r="AN784" s="88">
        <f t="shared" si="1095"/>
        <v>0</v>
      </c>
      <c r="AO784" s="86">
        <f t="shared" si="1095"/>
        <v>0</v>
      </c>
      <c r="AP784" s="88">
        <f t="shared" si="1095"/>
        <v>0</v>
      </c>
      <c r="AQ784" s="86">
        <f t="shared" si="1095"/>
        <v>0</v>
      </c>
      <c r="AR784" s="88">
        <f t="shared" si="1095"/>
        <v>0</v>
      </c>
      <c r="AS784" s="86">
        <f t="shared" si="1095"/>
        <v>0</v>
      </c>
      <c r="AT784" s="88">
        <f t="shared" si="1095"/>
        <v>0</v>
      </c>
      <c r="AU784" s="86">
        <f t="shared" si="1095"/>
        <v>0</v>
      </c>
      <c r="AV784" s="86">
        <f t="shared" si="1075"/>
        <v>0</v>
      </c>
      <c r="AW784" s="93">
        <f t="shared" si="1076"/>
        <v>0</v>
      </c>
      <c r="AY784" s="86">
        <f t="shared" si="1077"/>
        <v>0</v>
      </c>
      <c r="AZ784" s="86">
        <f t="shared" si="1078"/>
        <v>0</v>
      </c>
      <c r="BA784" s="86">
        <f t="shared" si="1079"/>
        <v>0</v>
      </c>
      <c r="BB784" s="86">
        <f t="shared" si="1080"/>
        <v>0</v>
      </c>
      <c r="BC784" s="86">
        <f t="shared" si="1081"/>
        <v>0</v>
      </c>
      <c r="BD784" s="86">
        <f t="shared" si="1082"/>
        <v>0</v>
      </c>
    </row>
    <row r="785" spans="2:56" x14ac:dyDescent="0.3">
      <c r="B785" s="186" t="s">
        <v>191</v>
      </c>
      <c r="C785" s="255"/>
      <c r="D785" s="256"/>
      <c r="E785" s="182">
        <f t="shared" si="1069"/>
        <v>0</v>
      </c>
      <c r="F785" s="255"/>
      <c r="G785" s="256"/>
      <c r="H785" s="182">
        <f t="shared" si="1070"/>
        <v>0</v>
      </c>
      <c r="I785" s="255"/>
      <c r="J785" s="257"/>
      <c r="K785" s="184">
        <f t="shared" si="1071"/>
        <v>0</v>
      </c>
      <c r="L785" s="255"/>
      <c r="M785" s="257"/>
      <c r="N785" s="258"/>
      <c r="O785" s="255"/>
      <c r="P785" s="258"/>
      <c r="Q785" s="177">
        <f t="shared" si="1072"/>
        <v>0</v>
      </c>
      <c r="R785" s="258"/>
      <c r="S785" s="258"/>
      <c r="T785" s="178">
        <f t="shared" si="1083"/>
        <v>0</v>
      </c>
      <c r="U785" s="157"/>
      <c r="V785" s="255"/>
      <c r="W785" s="258"/>
      <c r="X785" s="177">
        <f t="shared" si="1073"/>
        <v>0</v>
      </c>
      <c r="Y785" s="258"/>
      <c r="Z785" s="258"/>
      <c r="AA785" s="178">
        <f t="shared" si="1084"/>
        <v>0</v>
      </c>
      <c r="AB785" s="157"/>
      <c r="AC785" s="255"/>
      <c r="AD785" s="258"/>
      <c r="AE785" s="177">
        <f t="shared" si="1074"/>
        <v>0</v>
      </c>
      <c r="AF785" s="258"/>
      <c r="AG785" s="258"/>
      <c r="AH785" s="178">
        <f t="shared" si="1085"/>
        <v>0</v>
      </c>
      <c r="AJ785" s="252"/>
      <c r="AK785" s="253"/>
      <c r="AL785" s="254"/>
      <c r="AM785" s="253"/>
      <c r="AN785" s="254"/>
      <c r="AO785" s="253"/>
      <c r="AP785" s="254"/>
      <c r="AQ785" s="253"/>
      <c r="AR785" s="254"/>
      <c r="AS785" s="253"/>
      <c r="AT785" s="254"/>
      <c r="AU785" s="253"/>
      <c r="AV785" s="163">
        <f t="shared" si="1075"/>
        <v>0</v>
      </c>
      <c r="AW785" s="93">
        <f t="shared" si="1076"/>
        <v>0</v>
      </c>
      <c r="AY785" s="163">
        <f t="shared" si="1077"/>
        <v>0</v>
      </c>
      <c r="AZ785" s="163">
        <f t="shared" si="1078"/>
        <v>0</v>
      </c>
      <c r="BA785" s="163">
        <f t="shared" si="1079"/>
        <v>0</v>
      </c>
      <c r="BB785" s="163">
        <f t="shared" si="1080"/>
        <v>0</v>
      </c>
      <c r="BC785" s="163">
        <f t="shared" si="1081"/>
        <v>0</v>
      </c>
      <c r="BD785" s="163">
        <f t="shared" si="1082"/>
        <v>0</v>
      </c>
    </row>
    <row r="786" spans="2:56" x14ac:dyDescent="0.3">
      <c r="B786" s="176" t="s">
        <v>193</v>
      </c>
      <c r="C786" s="83">
        <f>SUM(C787,C788)</f>
        <v>0</v>
      </c>
      <c r="D786" s="84">
        <f>SUM(D787,D788)</f>
        <v>0</v>
      </c>
      <c r="E786" s="85">
        <f t="shared" si="1069"/>
        <v>0</v>
      </c>
      <c r="F786" s="83">
        <f>SUM(F787,F788)</f>
        <v>0</v>
      </c>
      <c r="G786" s="84">
        <f>SUM(G787,G788)</f>
        <v>0</v>
      </c>
      <c r="H786" s="85">
        <f t="shared" si="1070"/>
        <v>0</v>
      </c>
      <c r="I786" s="83">
        <f>SUM(I787,I788)</f>
        <v>0</v>
      </c>
      <c r="J786" s="86">
        <f>SUM(J787,J788)</f>
        <v>0</v>
      </c>
      <c r="K786" s="87">
        <f t="shared" si="1071"/>
        <v>0</v>
      </c>
      <c r="L786" s="83">
        <f>SUM(L787,L788)</f>
        <v>0</v>
      </c>
      <c r="M786" s="86">
        <f>SUM(M787,M788)</f>
        <v>0</v>
      </c>
      <c r="N786" s="88">
        <f>SUM(N787,N788)</f>
        <v>0</v>
      </c>
      <c r="O786" s="83">
        <f>SUM(O787,O788)</f>
        <v>0</v>
      </c>
      <c r="P786" s="88">
        <f>SUM(P787,P788)</f>
        <v>0</v>
      </c>
      <c r="Q786" s="199">
        <f t="shared" si="1072"/>
        <v>0</v>
      </c>
      <c r="R786" s="89">
        <f>SUM(R787,R788)</f>
        <v>0</v>
      </c>
      <c r="S786" s="89">
        <f>SUM(S787,S788)</f>
        <v>0</v>
      </c>
      <c r="T786" s="200">
        <f t="shared" si="1083"/>
        <v>0</v>
      </c>
      <c r="U786" s="91"/>
      <c r="V786" s="83">
        <f>SUM(V787,V788)</f>
        <v>0</v>
      </c>
      <c r="W786" s="88">
        <f>SUM(W787,W788)</f>
        <v>0</v>
      </c>
      <c r="X786" s="199">
        <f t="shared" si="1073"/>
        <v>0</v>
      </c>
      <c r="Y786" s="89">
        <f>SUM(Y787,Y788)</f>
        <v>0</v>
      </c>
      <c r="Z786" s="89">
        <f>SUM(Z787,Z788)</f>
        <v>0</v>
      </c>
      <c r="AA786" s="200">
        <f t="shared" si="1084"/>
        <v>0</v>
      </c>
      <c r="AB786" s="91"/>
      <c r="AC786" s="83">
        <f>SUM(AC787,AC788)</f>
        <v>0</v>
      </c>
      <c r="AD786" s="88">
        <f>SUM(AD787,AD788)</f>
        <v>0</v>
      </c>
      <c r="AE786" s="199">
        <f t="shared" si="1074"/>
        <v>0</v>
      </c>
      <c r="AF786" s="89">
        <f>SUM(AF787,AF788)</f>
        <v>0</v>
      </c>
      <c r="AG786" s="89">
        <f>SUM(AG787,AG788)</f>
        <v>0</v>
      </c>
      <c r="AH786" s="200">
        <f t="shared" si="1085"/>
        <v>0</v>
      </c>
      <c r="AJ786" s="84">
        <f t="shared" ref="AJ786:AU786" si="1096">SUM(AJ787,AJ788)</f>
        <v>0</v>
      </c>
      <c r="AK786" s="86">
        <f t="shared" si="1096"/>
        <v>0</v>
      </c>
      <c r="AL786" s="88">
        <f t="shared" si="1096"/>
        <v>0</v>
      </c>
      <c r="AM786" s="86">
        <f t="shared" si="1096"/>
        <v>0</v>
      </c>
      <c r="AN786" s="88">
        <f t="shared" si="1096"/>
        <v>0</v>
      </c>
      <c r="AO786" s="86">
        <f t="shared" si="1096"/>
        <v>0</v>
      </c>
      <c r="AP786" s="88">
        <f t="shared" si="1096"/>
        <v>0</v>
      </c>
      <c r="AQ786" s="86">
        <f t="shared" si="1096"/>
        <v>0</v>
      </c>
      <c r="AR786" s="88">
        <f t="shared" si="1096"/>
        <v>0</v>
      </c>
      <c r="AS786" s="86">
        <f t="shared" si="1096"/>
        <v>0</v>
      </c>
      <c r="AT786" s="88">
        <f t="shared" si="1096"/>
        <v>0</v>
      </c>
      <c r="AU786" s="86">
        <f t="shared" si="1096"/>
        <v>0</v>
      </c>
      <c r="AV786" s="86">
        <f t="shared" si="1075"/>
        <v>0</v>
      </c>
      <c r="AW786" s="93">
        <f t="shared" si="1076"/>
        <v>0</v>
      </c>
      <c r="AY786" s="86">
        <f t="shared" si="1077"/>
        <v>0</v>
      </c>
      <c r="AZ786" s="86">
        <f t="shared" si="1078"/>
        <v>0</v>
      </c>
      <c r="BA786" s="86">
        <f t="shared" si="1079"/>
        <v>0</v>
      </c>
      <c r="BB786" s="86">
        <f t="shared" si="1080"/>
        <v>0</v>
      </c>
      <c r="BC786" s="86">
        <f t="shared" si="1081"/>
        <v>0</v>
      </c>
      <c r="BD786" s="86">
        <f t="shared" si="1082"/>
        <v>0</v>
      </c>
    </row>
    <row r="787" spans="2:56" x14ac:dyDescent="0.3">
      <c r="B787" s="179" t="s">
        <v>194</v>
      </c>
      <c r="C787" s="95"/>
      <c r="D787" s="96"/>
      <c r="E787" s="85">
        <f t="shared" si="1069"/>
        <v>0</v>
      </c>
      <c r="F787" s="95"/>
      <c r="G787" s="96"/>
      <c r="H787" s="85">
        <f t="shared" si="1070"/>
        <v>0</v>
      </c>
      <c r="I787" s="95"/>
      <c r="J787" s="97"/>
      <c r="K787" s="87">
        <f t="shared" si="1071"/>
        <v>0</v>
      </c>
      <c r="L787" s="95"/>
      <c r="M787" s="97"/>
      <c r="N787" s="98"/>
      <c r="O787" s="95"/>
      <c r="P787" s="98"/>
      <c r="Q787" s="199">
        <f t="shared" si="1072"/>
        <v>0</v>
      </c>
      <c r="R787" s="99"/>
      <c r="S787" s="99"/>
      <c r="T787" s="200">
        <f t="shared" si="1083"/>
        <v>0</v>
      </c>
      <c r="U787" s="91"/>
      <c r="V787" s="95"/>
      <c r="W787" s="98"/>
      <c r="X787" s="199">
        <f t="shared" si="1073"/>
        <v>0</v>
      </c>
      <c r="Y787" s="99"/>
      <c r="Z787" s="99"/>
      <c r="AA787" s="200">
        <f t="shared" si="1084"/>
        <v>0</v>
      </c>
      <c r="AB787" s="91"/>
      <c r="AC787" s="95"/>
      <c r="AD787" s="98"/>
      <c r="AE787" s="199">
        <f t="shared" si="1074"/>
        <v>0</v>
      </c>
      <c r="AF787" s="99"/>
      <c r="AG787" s="99"/>
      <c r="AH787" s="200">
        <f t="shared" si="1085"/>
        <v>0</v>
      </c>
      <c r="AJ787" s="252"/>
      <c r="AK787" s="253"/>
      <c r="AL787" s="254"/>
      <c r="AM787" s="253"/>
      <c r="AN787" s="254"/>
      <c r="AO787" s="253"/>
      <c r="AP787" s="254"/>
      <c r="AQ787" s="253"/>
      <c r="AR787" s="254"/>
      <c r="AS787" s="253"/>
      <c r="AT787" s="254"/>
      <c r="AU787" s="253"/>
      <c r="AV787" s="163">
        <f t="shared" si="1075"/>
        <v>0</v>
      </c>
      <c r="AW787" s="93">
        <f t="shared" si="1076"/>
        <v>0</v>
      </c>
      <c r="AY787" s="163">
        <f t="shared" si="1077"/>
        <v>0</v>
      </c>
      <c r="AZ787" s="163">
        <f t="shared" si="1078"/>
        <v>0</v>
      </c>
      <c r="BA787" s="163">
        <f t="shared" si="1079"/>
        <v>0</v>
      </c>
      <c r="BB787" s="163">
        <f t="shared" si="1080"/>
        <v>0</v>
      </c>
      <c r="BC787" s="163">
        <f t="shared" si="1081"/>
        <v>0</v>
      </c>
      <c r="BD787" s="163">
        <f t="shared" si="1082"/>
        <v>0</v>
      </c>
    </row>
    <row r="788" spans="2:56" x14ac:dyDescent="0.3">
      <c r="B788" s="179" t="s">
        <v>195</v>
      </c>
      <c r="C788" s="95"/>
      <c r="D788" s="96"/>
      <c r="E788" s="85">
        <f t="shared" si="1069"/>
        <v>0</v>
      </c>
      <c r="F788" s="95"/>
      <c r="G788" s="96"/>
      <c r="H788" s="85">
        <f t="shared" si="1070"/>
        <v>0</v>
      </c>
      <c r="I788" s="95"/>
      <c r="J788" s="97"/>
      <c r="K788" s="87">
        <f t="shared" si="1071"/>
        <v>0</v>
      </c>
      <c r="L788" s="95"/>
      <c r="M788" s="97"/>
      <c r="N788" s="98"/>
      <c r="O788" s="95"/>
      <c r="P788" s="98"/>
      <c r="Q788" s="199">
        <f t="shared" si="1072"/>
        <v>0</v>
      </c>
      <c r="R788" s="99"/>
      <c r="S788" s="99"/>
      <c r="T788" s="200">
        <f t="shared" si="1083"/>
        <v>0</v>
      </c>
      <c r="U788" s="91"/>
      <c r="V788" s="95"/>
      <c r="W788" s="98"/>
      <c r="X788" s="199">
        <f t="shared" si="1073"/>
        <v>0</v>
      </c>
      <c r="Y788" s="99"/>
      <c r="Z788" s="99"/>
      <c r="AA788" s="200">
        <f t="shared" si="1084"/>
        <v>0</v>
      </c>
      <c r="AB788" s="91"/>
      <c r="AC788" s="95"/>
      <c r="AD788" s="98"/>
      <c r="AE788" s="199">
        <f t="shared" si="1074"/>
        <v>0</v>
      </c>
      <c r="AF788" s="99"/>
      <c r="AG788" s="99"/>
      <c r="AH788" s="200">
        <f t="shared" si="1085"/>
        <v>0</v>
      </c>
      <c r="AJ788" s="252"/>
      <c r="AK788" s="253"/>
      <c r="AL788" s="254"/>
      <c r="AM788" s="253"/>
      <c r="AN788" s="254"/>
      <c r="AO788" s="253"/>
      <c r="AP788" s="254"/>
      <c r="AQ788" s="253"/>
      <c r="AR788" s="254"/>
      <c r="AS788" s="253"/>
      <c r="AT788" s="254"/>
      <c r="AU788" s="253"/>
      <c r="AV788" s="163">
        <f t="shared" si="1075"/>
        <v>0</v>
      </c>
      <c r="AW788" s="93">
        <f t="shared" si="1076"/>
        <v>0</v>
      </c>
      <c r="AY788" s="163">
        <f t="shared" si="1077"/>
        <v>0</v>
      </c>
      <c r="AZ788" s="163">
        <f t="shared" si="1078"/>
        <v>0</v>
      </c>
      <c r="BA788" s="163">
        <f t="shared" si="1079"/>
        <v>0</v>
      </c>
      <c r="BB788" s="163">
        <f t="shared" si="1080"/>
        <v>0</v>
      </c>
      <c r="BC788" s="163">
        <f t="shared" si="1081"/>
        <v>0</v>
      </c>
      <c r="BD788" s="163">
        <f t="shared" si="1082"/>
        <v>0</v>
      </c>
    </row>
    <row r="789" spans="2:56" x14ac:dyDescent="0.3">
      <c r="B789" s="176" t="s">
        <v>196</v>
      </c>
      <c r="C789" s="95"/>
      <c r="D789" s="96"/>
      <c r="E789" s="85">
        <f t="shared" si="1069"/>
        <v>0</v>
      </c>
      <c r="F789" s="95"/>
      <c r="G789" s="96"/>
      <c r="H789" s="85">
        <f t="shared" si="1070"/>
        <v>0</v>
      </c>
      <c r="I789" s="95"/>
      <c r="J789" s="97"/>
      <c r="K789" s="87">
        <f t="shared" si="1071"/>
        <v>0</v>
      </c>
      <c r="L789" s="95"/>
      <c r="M789" s="97"/>
      <c r="N789" s="98"/>
      <c r="O789" s="95"/>
      <c r="P789" s="98"/>
      <c r="Q789" s="199">
        <f t="shared" si="1072"/>
        <v>0</v>
      </c>
      <c r="R789" s="99"/>
      <c r="S789" s="99"/>
      <c r="T789" s="200">
        <f t="shared" si="1083"/>
        <v>0</v>
      </c>
      <c r="U789" s="91"/>
      <c r="V789" s="95"/>
      <c r="W789" s="98"/>
      <c r="X789" s="199">
        <f t="shared" si="1073"/>
        <v>0</v>
      </c>
      <c r="Y789" s="99"/>
      <c r="Z789" s="99"/>
      <c r="AA789" s="200">
        <f t="shared" si="1084"/>
        <v>0</v>
      </c>
      <c r="AB789" s="91"/>
      <c r="AC789" s="95"/>
      <c r="AD789" s="98"/>
      <c r="AE789" s="199">
        <f t="shared" si="1074"/>
        <v>0</v>
      </c>
      <c r="AF789" s="99"/>
      <c r="AG789" s="99"/>
      <c r="AH789" s="200">
        <f t="shared" si="1085"/>
        <v>0</v>
      </c>
      <c r="AJ789" s="252"/>
      <c r="AK789" s="253"/>
      <c r="AL789" s="254"/>
      <c r="AM789" s="253"/>
      <c r="AN789" s="254"/>
      <c r="AO789" s="253"/>
      <c r="AP789" s="254"/>
      <c r="AQ789" s="253"/>
      <c r="AR789" s="254"/>
      <c r="AS789" s="253"/>
      <c r="AT789" s="254"/>
      <c r="AU789" s="253"/>
      <c r="AV789" s="163">
        <f t="shared" si="1075"/>
        <v>0</v>
      </c>
      <c r="AW789" s="93">
        <f t="shared" si="1076"/>
        <v>0</v>
      </c>
      <c r="AY789" s="163">
        <f t="shared" si="1077"/>
        <v>0</v>
      </c>
      <c r="AZ789" s="163">
        <f t="shared" si="1078"/>
        <v>0</v>
      </c>
      <c r="BA789" s="163">
        <f t="shared" si="1079"/>
        <v>0</v>
      </c>
      <c r="BB789" s="163">
        <f t="shared" si="1080"/>
        <v>0</v>
      </c>
      <c r="BC789" s="163">
        <f t="shared" si="1081"/>
        <v>0</v>
      </c>
      <c r="BD789" s="163">
        <f t="shared" si="1082"/>
        <v>0</v>
      </c>
    </row>
    <row r="790" spans="2:56" x14ac:dyDescent="0.3">
      <c r="B790" s="176" t="s">
        <v>197</v>
      </c>
      <c r="C790" s="95"/>
      <c r="D790" s="96"/>
      <c r="E790" s="85">
        <f t="shared" si="1069"/>
        <v>0</v>
      </c>
      <c r="F790" s="95"/>
      <c r="G790" s="96"/>
      <c r="H790" s="85">
        <f t="shared" si="1070"/>
        <v>0</v>
      </c>
      <c r="I790" s="95"/>
      <c r="J790" s="97"/>
      <c r="K790" s="87">
        <f t="shared" si="1071"/>
        <v>0</v>
      </c>
      <c r="L790" s="95"/>
      <c r="M790" s="97"/>
      <c r="N790" s="98"/>
      <c r="O790" s="95"/>
      <c r="P790" s="98"/>
      <c r="Q790" s="199">
        <f t="shared" si="1072"/>
        <v>0</v>
      </c>
      <c r="R790" s="99"/>
      <c r="S790" s="99"/>
      <c r="T790" s="200">
        <f t="shared" si="1083"/>
        <v>0</v>
      </c>
      <c r="U790" s="91"/>
      <c r="V790" s="95"/>
      <c r="W790" s="98"/>
      <c r="X790" s="199">
        <f t="shared" si="1073"/>
        <v>0</v>
      </c>
      <c r="Y790" s="99"/>
      <c r="Z790" s="99"/>
      <c r="AA790" s="200">
        <f t="shared" si="1084"/>
        <v>0</v>
      </c>
      <c r="AB790" s="91"/>
      <c r="AC790" s="95"/>
      <c r="AD790" s="98"/>
      <c r="AE790" s="199">
        <f t="shared" si="1074"/>
        <v>0</v>
      </c>
      <c r="AF790" s="99"/>
      <c r="AG790" s="99"/>
      <c r="AH790" s="200">
        <f t="shared" si="1085"/>
        <v>0</v>
      </c>
      <c r="AJ790" s="252"/>
      <c r="AK790" s="253"/>
      <c r="AL790" s="254"/>
      <c r="AM790" s="253"/>
      <c r="AN790" s="254"/>
      <c r="AO790" s="253"/>
      <c r="AP790" s="254"/>
      <c r="AQ790" s="253"/>
      <c r="AR790" s="254"/>
      <c r="AS790" s="253"/>
      <c r="AT790" s="254"/>
      <c r="AU790" s="253"/>
      <c r="AV790" s="163">
        <f t="shared" si="1075"/>
        <v>0</v>
      </c>
      <c r="AW790" s="93">
        <f t="shared" si="1076"/>
        <v>0</v>
      </c>
      <c r="AY790" s="163">
        <f t="shared" si="1077"/>
        <v>0</v>
      </c>
      <c r="AZ790" s="163">
        <f t="shared" si="1078"/>
        <v>0</v>
      </c>
      <c r="BA790" s="163">
        <f t="shared" si="1079"/>
        <v>0</v>
      </c>
      <c r="BB790" s="163">
        <f t="shared" si="1080"/>
        <v>0</v>
      </c>
      <c r="BC790" s="163">
        <f t="shared" si="1081"/>
        <v>0</v>
      </c>
      <c r="BD790" s="163">
        <f t="shared" si="1082"/>
        <v>0</v>
      </c>
    </row>
    <row r="791" spans="2:56" x14ac:dyDescent="0.3">
      <c r="B791" s="176" t="s">
        <v>198</v>
      </c>
      <c r="C791" s="83">
        <f>SUM(C792,C793)</f>
        <v>0</v>
      </c>
      <c r="D791" s="84">
        <f>SUM(D792,D793)</f>
        <v>0</v>
      </c>
      <c r="E791" s="85">
        <f t="shared" si="1069"/>
        <v>0</v>
      </c>
      <c r="F791" s="83">
        <f>SUM(F792,F793)</f>
        <v>0</v>
      </c>
      <c r="G791" s="84">
        <f>SUM(G792,G793)</f>
        <v>0</v>
      </c>
      <c r="H791" s="85">
        <f t="shared" si="1070"/>
        <v>0</v>
      </c>
      <c r="I791" s="83">
        <f>SUM(I792,I793)</f>
        <v>0</v>
      </c>
      <c r="J791" s="86">
        <f>SUM(J792,J793)</f>
        <v>0</v>
      </c>
      <c r="K791" s="87">
        <f t="shared" si="1071"/>
        <v>0</v>
      </c>
      <c r="L791" s="83">
        <f>SUM(L792,L793)</f>
        <v>0</v>
      </c>
      <c r="M791" s="86">
        <f>SUM(M792,M793)</f>
        <v>0</v>
      </c>
      <c r="N791" s="88">
        <f>SUM(N792,N793)</f>
        <v>0</v>
      </c>
      <c r="O791" s="83">
        <f>SUM(O792,O793)</f>
        <v>0</v>
      </c>
      <c r="P791" s="88">
        <f>SUM(P792,P793)</f>
        <v>0</v>
      </c>
      <c r="Q791" s="199">
        <f t="shared" si="1072"/>
        <v>0</v>
      </c>
      <c r="R791" s="89">
        <f>SUM(R792,R793)</f>
        <v>0</v>
      </c>
      <c r="S791" s="89">
        <f>SUM(S792,S793)</f>
        <v>0</v>
      </c>
      <c r="T791" s="200">
        <f t="shared" si="1083"/>
        <v>0</v>
      </c>
      <c r="U791" s="91"/>
      <c r="V791" s="83">
        <f>SUM(V792,V793)</f>
        <v>0</v>
      </c>
      <c r="W791" s="88">
        <f>SUM(W792,W793)</f>
        <v>0</v>
      </c>
      <c r="X791" s="199">
        <f t="shared" si="1073"/>
        <v>0</v>
      </c>
      <c r="Y791" s="89">
        <f>SUM(Y792,Y793)</f>
        <v>0</v>
      </c>
      <c r="Z791" s="89">
        <f>SUM(Z792,Z793)</f>
        <v>0</v>
      </c>
      <c r="AA791" s="200">
        <f t="shared" si="1084"/>
        <v>0</v>
      </c>
      <c r="AB791" s="91"/>
      <c r="AC791" s="83">
        <f>SUM(AC792,AC793)</f>
        <v>0</v>
      </c>
      <c r="AD791" s="88">
        <f>SUM(AD792,AD793)</f>
        <v>0</v>
      </c>
      <c r="AE791" s="199">
        <f t="shared" si="1074"/>
        <v>0</v>
      </c>
      <c r="AF791" s="89">
        <f>SUM(AF792,AF793)</f>
        <v>0</v>
      </c>
      <c r="AG791" s="89">
        <f>SUM(AG792,AG793)</f>
        <v>0</v>
      </c>
      <c r="AH791" s="200">
        <f t="shared" si="1085"/>
        <v>0</v>
      </c>
      <c r="AJ791" s="84">
        <f t="shared" ref="AJ791:AU791" si="1097">SUM(AJ792,AJ793)</f>
        <v>0</v>
      </c>
      <c r="AK791" s="86">
        <f t="shared" si="1097"/>
        <v>0</v>
      </c>
      <c r="AL791" s="88">
        <f t="shared" si="1097"/>
        <v>0</v>
      </c>
      <c r="AM791" s="86">
        <f t="shared" si="1097"/>
        <v>0</v>
      </c>
      <c r="AN791" s="88">
        <f t="shared" si="1097"/>
        <v>0</v>
      </c>
      <c r="AO791" s="86">
        <f t="shared" si="1097"/>
        <v>0</v>
      </c>
      <c r="AP791" s="88">
        <f t="shared" si="1097"/>
        <v>0</v>
      </c>
      <c r="AQ791" s="86">
        <f t="shared" si="1097"/>
        <v>0</v>
      </c>
      <c r="AR791" s="88">
        <f t="shared" si="1097"/>
        <v>0</v>
      </c>
      <c r="AS791" s="86">
        <f t="shared" si="1097"/>
        <v>0</v>
      </c>
      <c r="AT791" s="88">
        <f t="shared" si="1097"/>
        <v>0</v>
      </c>
      <c r="AU791" s="86">
        <f t="shared" si="1097"/>
        <v>0</v>
      </c>
      <c r="AV791" s="86">
        <f t="shared" si="1075"/>
        <v>0</v>
      </c>
      <c r="AW791" s="93">
        <f t="shared" si="1076"/>
        <v>0</v>
      </c>
      <c r="AY791" s="86">
        <f t="shared" si="1077"/>
        <v>0</v>
      </c>
      <c r="AZ791" s="86">
        <f t="shared" si="1078"/>
        <v>0</v>
      </c>
      <c r="BA791" s="86">
        <f t="shared" si="1079"/>
        <v>0</v>
      </c>
      <c r="BB791" s="86">
        <f t="shared" si="1080"/>
        <v>0</v>
      </c>
      <c r="BC791" s="86">
        <f t="shared" si="1081"/>
        <v>0</v>
      </c>
      <c r="BD791" s="86">
        <f t="shared" si="1082"/>
        <v>0</v>
      </c>
    </row>
    <row r="792" spans="2:56" x14ac:dyDescent="0.3">
      <c r="B792" s="179" t="s">
        <v>199</v>
      </c>
      <c r="C792" s="95"/>
      <c r="D792" s="96"/>
      <c r="E792" s="85">
        <f t="shared" si="1069"/>
        <v>0</v>
      </c>
      <c r="F792" s="95"/>
      <c r="G792" s="96"/>
      <c r="H792" s="85">
        <f t="shared" si="1070"/>
        <v>0</v>
      </c>
      <c r="I792" s="95"/>
      <c r="J792" s="97"/>
      <c r="K792" s="87">
        <f t="shared" si="1071"/>
        <v>0</v>
      </c>
      <c r="L792" s="95"/>
      <c r="M792" s="97"/>
      <c r="N792" s="98"/>
      <c r="O792" s="95"/>
      <c r="P792" s="98"/>
      <c r="Q792" s="199">
        <f t="shared" si="1072"/>
        <v>0</v>
      </c>
      <c r="R792" s="99"/>
      <c r="S792" s="99"/>
      <c r="T792" s="200">
        <f t="shared" si="1083"/>
        <v>0</v>
      </c>
      <c r="U792" s="91"/>
      <c r="V792" s="95"/>
      <c r="W792" s="98"/>
      <c r="X792" s="199">
        <f t="shared" si="1073"/>
        <v>0</v>
      </c>
      <c r="Y792" s="99"/>
      <c r="Z792" s="99"/>
      <c r="AA792" s="200">
        <f t="shared" si="1084"/>
        <v>0</v>
      </c>
      <c r="AB792" s="91"/>
      <c r="AC792" s="95"/>
      <c r="AD792" s="98"/>
      <c r="AE792" s="199">
        <f t="shared" si="1074"/>
        <v>0</v>
      </c>
      <c r="AF792" s="99"/>
      <c r="AG792" s="99"/>
      <c r="AH792" s="200">
        <f t="shared" si="1085"/>
        <v>0</v>
      </c>
      <c r="AJ792" s="252"/>
      <c r="AK792" s="253"/>
      <c r="AL792" s="254"/>
      <c r="AM792" s="253"/>
      <c r="AN792" s="254"/>
      <c r="AO792" s="253"/>
      <c r="AP792" s="254"/>
      <c r="AQ792" s="253"/>
      <c r="AR792" s="254"/>
      <c r="AS792" s="253"/>
      <c r="AT792" s="254"/>
      <c r="AU792" s="253"/>
      <c r="AV792" s="163">
        <f t="shared" si="1075"/>
        <v>0</v>
      </c>
      <c r="AW792" s="93">
        <f t="shared" si="1076"/>
        <v>0</v>
      </c>
      <c r="AY792" s="163">
        <f t="shared" si="1077"/>
        <v>0</v>
      </c>
      <c r="AZ792" s="163">
        <f t="shared" si="1078"/>
        <v>0</v>
      </c>
      <c r="BA792" s="163">
        <f t="shared" si="1079"/>
        <v>0</v>
      </c>
      <c r="BB792" s="163">
        <f t="shared" si="1080"/>
        <v>0</v>
      </c>
      <c r="BC792" s="163">
        <f t="shared" si="1081"/>
        <v>0</v>
      </c>
      <c r="BD792" s="163">
        <f t="shared" si="1082"/>
        <v>0</v>
      </c>
    </row>
    <row r="793" spans="2:56" x14ac:dyDescent="0.3">
      <c r="B793" s="179" t="s">
        <v>200</v>
      </c>
      <c r="C793" s="95"/>
      <c r="D793" s="96"/>
      <c r="E793" s="85">
        <f t="shared" si="1069"/>
        <v>0</v>
      </c>
      <c r="F793" s="95"/>
      <c r="G793" s="96"/>
      <c r="H793" s="85">
        <f t="shared" si="1070"/>
        <v>0</v>
      </c>
      <c r="I793" s="95"/>
      <c r="J793" s="97"/>
      <c r="K793" s="87">
        <f t="shared" si="1071"/>
        <v>0</v>
      </c>
      <c r="L793" s="95"/>
      <c r="M793" s="97"/>
      <c r="N793" s="98"/>
      <c r="O793" s="95"/>
      <c r="P793" s="98"/>
      <c r="Q793" s="199">
        <f t="shared" si="1072"/>
        <v>0</v>
      </c>
      <c r="R793" s="99"/>
      <c r="S793" s="99"/>
      <c r="T793" s="200">
        <f t="shared" si="1083"/>
        <v>0</v>
      </c>
      <c r="U793" s="91"/>
      <c r="V793" s="95"/>
      <c r="W793" s="98"/>
      <c r="X793" s="199">
        <f t="shared" si="1073"/>
        <v>0</v>
      </c>
      <c r="Y793" s="99"/>
      <c r="Z793" s="99"/>
      <c r="AA793" s="200">
        <f t="shared" si="1084"/>
        <v>0</v>
      </c>
      <c r="AB793" s="91"/>
      <c r="AC793" s="95"/>
      <c r="AD793" s="98"/>
      <c r="AE793" s="199">
        <f t="shared" si="1074"/>
        <v>0</v>
      </c>
      <c r="AF793" s="99"/>
      <c r="AG793" s="99"/>
      <c r="AH793" s="200">
        <f t="shared" si="1085"/>
        <v>0</v>
      </c>
      <c r="AJ793" s="252"/>
      <c r="AK793" s="253"/>
      <c r="AL793" s="254"/>
      <c r="AM793" s="253"/>
      <c r="AN793" s="254"/>
      <c r="AO793" s="253"/>
      <c r="AP793" s="254"/>
      <c r="AQ793" s="253"/>
      <c r="AR793" s="254"/>
      <c r="AS793" s="253"/>
      <c r="AT793" s="254"/>
      <c r="AU793" s="253"/>
      <c r="AV793" s="163">
        <f t="shared" si="1075"/>
        <v>0</v>
      </c>
      <c r="AW793" s="93">
        <f t="shared" si="1076"/>
        <v>0</v>
      </c>
      <c r="AY793" s="163">
        <f t="shared" si="1077"/>
        <v>0</v>
      </c>
      <c r="AZ793" s="163">
        <f t="shared" si="1078"/>
        <v>0</v>
      </c>
      <c r="BA793" s="163">
        <f t="shared" si="1079"/>
        <v>0</v>
      </c>
      <c r="BB793" s="163">
        <f t="shared" si="1080"/>
        <v>0</v>
      </c>
      <c r="BC793" s="163">
        <f t="shared" si="1081"/>
        <v>0</v>
      </c>
      <c r="BD793" s="163">
        <f t="shared" si="1082"/>
        <v>0</v>
      </c>
    </row>
    <row r="794" spans="2:56" x14ac:dyDescent="0.3">
      <c r="B794" s="176" t="s">
        <v>201</v>
      </c>
      <c r="C794" s="95"/>
      <c r="D794" s="96"/>
      <c r="E794" s="85">
        <f t="shared" si="1069"/>
        <v>0</v>
      </c>
      <c r="F794" s="95"/>
      <c r="G794" s="96"/>
      <c r="H794" s="85">
        <f t="shared" si="1070"/>
        <v>0</v>
      </c>
      <c r="I794" s="95"/>
      <c r="J794" s="97"/>
      <c r="K794" s="87">
        <f t="shared" si="1071"/>
        <v>0</v>
      </c>
      <c r="L794" s="95"/>
      <c r="M794" s="97"/>
      <c r="N794" s="98"/>
      <c r="O794" s="95"/>
      <c r="P794" s="98"/>
      <c r="Q794" s="199">
        <f t="shared" si="1072"/>
        <v>0</v>
      </c>
      <c r="R794" s="99"/>
      <c r="S794" s="99"/>
      <c r="T794" s="200">
        <f t="shared" si="1083"/>
        <v>0</v>
      </c>
      <c r="U794" s="91"/>
      <c r="V794" s="95"/>
      <c r="W794" s="98"/>
      <c r="X794" s="199">
        <f t="shared" si="1073"/>
        <v>0</v>
      </c>
      <c r="Y794" s="99"/>
      <c r="Z794" s="99"/>
      <c r="AA794" s="200">
        <f t="shared" si="1084"/>
        <v>0</v>
      </c>
      <c r="AB794" s="91"/>
      <c r="AC794" s="95"/>
      <c r="AD794" s="98"/>
      <c r="AE794" s="199">
        <f t="shared" si="1074"/>
        <v>0</v>
      </c>
      <c r="AF794" s="99"/>
      <c r="AG794" s="99"/>
      <c r="AH794" s="200">
        <f t="shared" si="1085"/>
        <v>0</v>
      </c>
      <c r="AJ794" s="252"/>
      <c r="AK794" s="253"/>
      <c r="AL794" s="254"/>
      <c r="AM794" s="253"/>
      <c r="AN794" s="254"/>
      <c r="AO794" s="253"/>
      <c r="AP794" s="254"/>
      <c r="AQ794" s="253"/>
      <c r="AR794" s="254"/>
      <c r="AS794" s="253"/>
      <c r="AT794" s="254"/>
      <c r="AU794" s="253"/>
      <c r="AV794" s="163">
        <f t="shared" si="1075"/>
        <v>0</v>
      </c>
      <c r="AW794" s="93">
        <f t="shared" si="1076"/>
        <v>0</v>
      </c>
      <c r="AY794" s="163">
        <f t="shared" si="1077"/>
        <v>0</v>
      </c>
      <c r="AZ794" s="163">
        <f t="shared" si="1078"/>
        <v>0</v>
      </c>
      <c r="BA794" s="163">
        <f t="shared" si="1079"/>
        <v>0</v>
      </c>
      <c r="BB794" s="163">
        <f t="shared" si="1080"/>
        <v>0</v>
      </c>
      <c r="BC794" s="163">
        <f t="shared" si="1081"/>
        <v>0</v>
      </c>
      <c r="BD794" s="163">
        <f t="shared" si="1082"/>
        <v>0</v>
      </c>
    </row>
    <row r="795" spans="2:56" x14ac:dyDescent="0.3">
      <c r="B795" s="176" t="s">
        <v>202</v>
      </c>
      <c r="C795" s="83">
        <f>SUM(C796,C800)</f>
        <v>0</v>
      </c>
      <c r="D795" s="84">
        <f>SUM(D796,D800)</f>
        <v>0</v>
      </c>
      <c r="E795" s="85">
        <f t="shared" si="1069"/>
        <v>0</v>
      </c>
      <c r="F795" s="83">
        <f>SUM(F796,F800)</f>
        <v>0</v>
      </c>
      <c r="G795" s="84">
        <f>SUM(G796,G800)</f>
        <v>0</v>
      </c>
      <c r="H795" s="85">
        <f t="shared" si="1070"/>
        <v>0</v>
      </c>
      <c r="I795" s="83">
        <f>SUM(I796,I800)</f>
        <v>0</v>
      </c>
      <c r="J795" s="86">
        <f>SUM(J796,J800)</f>
        <v>0</v>
      </c>
      <c r="K795" s="87">
        <f t="shared" si="1071"/>
        <v>0</v>
      </c>
      <c r="L795" s="83">
        <f>SUM(L796,L800)</f>
        <v>0</v>
      </c>
      <c r="M795" s="86">
        <f>SUM(M796,M800)</f>
        <v>0</v>
      </c>
      <c r="N795" s="88">
        <f>SUM(N796,N800)</f>
        <v>0</v>
      </c>
      <c r="O795" s="83">
        <f>SUM(O796,O800)</f>
        <v>0</v>
      </c>
      <c r="P795" s="88">
        <f>SUM(P796,P800)</f>
        <v>0</v>
      </c>
      <c r="Q795" s="199">
        <f t="shared" si="1072"/>
        <v>0</v>
      </c>
      <c r="R795" s="89">
        <f>SUM(R796,R800)</f>
        <v>0</v>
      </c>
      <c r="S795" s="89">
        <f>SUM(S796,S800)</f>
        <v>0</v>
      </c>
      <c r="T795" s="200">
        <f t="shared" si="1083"/>
        <v>0</v>
      </c>
      <c r="U795" s="91"/>
      <c r="V795" s="83">
        <f>SUM(V796,V800)</f>
        <v>0</v>
      </c>
      <c r="W795" s="88">
        <f>SUM(W796,W800)</f>
        <v>0</v>
      </c>
      <c r="X795" s="199">
        <f t="shared" si="1073"/>
        <v>0</v>
      </c>
      <c r="Y795" s="89">
        <f>SUM(Y796,Y800)</f>
        <v>0</v>
      </c>
      <c r="Z795" s="89">
        <f>SUM(Z796,Z800)</f>
        <v>0</v>
      </c>
      <c r="AA795" s="200">
        <f t="shared" si="1084"/>
        <v>0</v>
      </c>
      <c r="AB795" s="91"/>
      <c r="AC795" s="83">
        <f>SUM(AC796,AC800)</f>
        <v>0</v>
      </c>
      <c r="AD795" s="88">
        <f>SUM(AD796,AD800)</f>
        <v>0</v>
      </c>
      <c r="AE795" s="199">
        <f t="shared" si="1074"/>
        <v>0</v>
      </c>
      <c r="AF795" s="89">
        <f>SUM(AF796,AF800)</f>
        <v>0</v>
      </c>
      <c r="AG795" s="89">
        <f>SUM(AG796,AG800)</f>
        <v>0</v>
      </c>
      <c r="AH795" s="200">
        <f t="shared" si="1085"/>
        <v>0</v>
      </c>
      <c r="AJ795" s="84">
        <f t="shared" ref="AJ795:AU795" si="1098">SUM(AJ796,AJ800)</f>
        <v>0</v>
      </c>
      <c r="AK795" s="86">
        <f t="shared" si="1098"/>
        <v>0</v>
      </c>
      <c r="AL795" s="88">
        <f t="shared" si="1098"/>
        <v>0</v>
      </c>
      <c r="AM795" s="86">
        <f t="shared" si="1098"/>
        <v>0</v>
      </c>
      <c r="AN795" s="88">
        <f t="shared" si="1098"/>
        <v>0</v>
      </c>
      <c r="AO795" s="86">
        <f t="shared" si="1098"/>
        <v>0</v>
      </c>
      <c r="AP795" s="88">
        <f t="shared" si="1098"/>
        <v>0</v>
      </c>
      <c r="AQ795" s="86">
        <f t="shared" si="1098"/>
        <v>0</v>
      </c>
      <c r="AR795" s="88">
        <f t="shared" si="1098"/>
        <v>0</v>
      </c>
      <c r="AS795" s="86">
        <f t="shared" si="1098"/>
        <v>0</v>
      </c>
      <c r="AT795" s="88">
        <f t="shared" si="1098"/>
        <v>0</v>
      </c>
      <c r="AU795" s="86">
        <f t="shared" si="1098"/>
        <v>0</v>
      </c>
      <c r="AV795" s="86">
        <f t="shared" si="1075"/>
        <v>0</v>
      </c>
      <c r="AW795" s="93">
        <f t="shared" si="1076"/>
        <v>0</v>
      </c>
      <c r="AY795" s="86">
        <f t="shared" si="1077"/>
        <v>0</v>
      </c>
      <c r="AZ795" s="86">
        <f t="shared" si="1078"/>
        <v>0</v>
      </c>
      <c r="BA795" s="86">
        <f t="shared" si="1079"/>
        <v>0</v>
      </c>
      <c r="BB795" s="86">
        <f t="shared" si="1080"/>
        <v>0</v>
      </c>
      <c r="BC795" s="86">
        <f t="shared" si="1081"/>
        <v>0</v>
      </c>
      <c r="BD795" s="86">
        <f t="shared" si="1082"/>
        <v>0</v>
      </c>
    </row>
    <row r="796" spans="2:56" x14ac:dyDescent="0.3">
      <c r="B796" s="179" t="s">
        <v>203</v>
      </c>
      <c r="C796" s="83">
        <f>SUM(C797:C799)</f>
        <v>0</v>
      </c>
      <c r="D796" s="84">
        <f>SUM(D797:D799)</f>
        <v>0</v>
      </c>
      <c r="E796" s="85">
        <f t="shared" si="1069"/>
        <v>0</v>
      </c>
      <c r="F796" s="83">
        <f>SUM(F797:F799)</f>
        <v>0</v>
      </c>
      <c r="G796" s="84">
        <f>SUM(G797:G799)</f>
        <v>0</v>
      </c>
      <c r="H796" s="85">
        <f t="shared" si="1070"/>
        <v>0</v>
      </c>
      <c r="I796" s="83">
        <f>SUM(I797:I799)</f>
        <v>0</v>
      </c>
      <c r="J796" s="86">
        <f>SUM(J797:J799)</f>
        <v>0</v>
      </c>
      <c r="K796" s="87">
        <f t="shared" si="1071"/>
        <v>0</v>
      </c>
      <c r="L796" s="83">
        <f>SUM(L797:L799)</f>
        <v>0</v>
      </c>
      <c r="M796" s="86">
        <f>SUM(M797:M799)</f>
        <v>0</v>
      </c>
      <c r="N796" s="88">
        <f>SUM(N797:N799)</f>
        <v>0</v>
      </c>
      <c r="O796" s="83">
        <f>SUM(O797:O799)</f>
        <v>0</v>
      </c>
      <c r="P796" s="88">
        <f>SUM(P797:P799)</f>
        <v>0</v>
      </c>
      <c r="Q796" s="199">
        <f t="shared" si="1072"/>
        <v>0</v>
      </c>
      <c r="R796" s="89">
        <f>SUM(R797:R799)</f>
        <v>0</v>
      </c>
      <c r="S796" s="89">
        <f>SUM(S797:S799)</f>
        <v>0</v>
      </c>
      <c r="T796" s="200">
        <f t="shared" si="1083"/>
        <v>0</v>
      </c>
      <c r="U796" s="91"/>
      <c r="V796" s="83">
        <f>SUM(V797:V799)</f>
        <v>0</v>
      </c>
      <c r="W796" s="88">
        <f>SUM(W797:W799)</f>
        <v>0</v>
      </c>
      <c r="X796" s="199">
        <f t="shared" si="1073"/>
        <v>0</v>
      </c>
      <c r="Y796" s="89">
        <f>SUM(Y797:Y799)</f>
        <v>0</v>
      </c>
      <c r="Z796" s="89">
        <f>SUM(Z797:Z799)</f>
        <v>0</v>
      </c>
      <c r="AA796" s="200">
        <f t="shared" si="1084"/>
        <v>0</v>
      </c>
      <c r="AB796" s="91"/>
      <c r="AC796" s="83">
        <f>SUM(AC797:AC799)</f>
        <v>0</v>
      </c>
      <c r="AD796" s="88">
        <f>SUM(AD797:AD799)</f>
        <v>0</v>
      </c>
      <c r="AE796" s="199">
        <f t="shared" si="1074"/>
        <v>0</v>
      </c>
      <c r="AF796" s="89">
        <f>SUM(AF797:AF799)</f>
        <v>0</v>
      </c>
      <c r="AG796" s="89">
        <f>SUM(AG797:AG799)</f>
        <v>0</v>
      </c>
      <c r="AH796" s="200">
        <f t="shared" si="1085"/>
        <v>0</v>
      </c>
      <c r="AJ796" s="84">
        <f t="shared" ref="AJ796:AU796" si="1099">SUM(AJ797:AJ799)</f>
        <v>0</v>
      </c>
      <c r="AK796" s="86">
        <f t="shared" si="1099"/>
        <v>0</v>
      </c>
      <c r="AL796" s="88">
        <f t="shared" si="1099"/>
        <v>0</v>
      </c>
      <c r="AM796" s="86">
        <f t="shared" si="1099"/>
        <v>0</v>
      </c>
      <c r="AN796" s="88">
        <f t="shared" si="1099"/>
        <v>0</v>
      </c>
      <c r="AO796" s="86">
        <f t="shared" si="1099"/>
        <v>0</v>
      </c>
      <c r="AP796" s="88">
        <f t="shared" si="1099"/>
        <v>0</v>
      </c>
      <c r="AQ796" s="86">
        <f t="shared" si="1099"/>
        <v>0</v>
      </c>
      <c r="AR796" s="88">
        <f t="shared" si="1099"/>
        <v>0</v>
      </c>
      <c r="AS796" s="86">
        <f t="shared" si="1099"/>
        <v>0</v>
      </c>
      <c r="AT796" s="88">
        <f t="shared" si="1099"/>
        <v>0</v>
      </c>
      <c r="AU796" s="86">
        <f t="shared" si="1099"/>
        <v>0</v>
      </c>
      <c r="AV796" s="86">
        <f t="shared" si="1075"/>
        <v>0</v>
      </c>
      <c r="AW796" s="93">
        <f t="shared" si="1076"/>
        <v>0</v>
      </c>
      <c r="AY796" s="86">
        <f t="shared" si="1077"/>
        <v>0</v>
      </c>
      <c r="AZ796" s="86">
        <f t="shared" si="1078"/>
        <v>0</v>
      </c>
      <c r="BA796" s="86">
        <f t="shared" si="1079"/>
        <v>0</v>
      </c>
      <c r="BB796" s="86">
        <f t="shared" si="1080"/>
        <v>0</v>
      </c>
      <c r="BC796" s="86">
        <f t="shared" si="1081"/>
        <v>0</v>
      </c>
      <c r="BD796" s="86">
        <f t="shared" si="1082"/>
        <v>0</v>
      </c>
    </row>
    <row r="797" spans="2:56" x14ac:dyDescent="0.3">
      <c r="B797" s="201" t="s">
        <v>204</v>
      </c>
      <c r="C797" s="255"/>
      <c r="D797" s="256"/>
      <c r="E797" s="182">
        <f t="shared" si="1069"/>
        <v>0</v>
      </c>
      <c r="F797" s="255"/>
      <c r="G797" s="256"/>
      <c r="H797" s="182">
        <f t="shared" si="1070"/>
        <v>0</v>
      </c>
      <c r="I797" s="255"/>
      <c r="J797" s="257"/>
      <c r="K797" s="184">
        <f t="shared" si="1071"/>
        <v>0</v>
      </c>
      <c r="L797" s="255"/>
      <c r="M797" s="257"/>
      <c r="N797" s="258"/>
      <c r="O797" s="255"/>
      <c r="P797" s="258"/>
      <c r="Q797" s="177">
        <f t="shared" si="1072"/>
        <v>0</v>
      </c>
      <c r="R797" s="258"/>
      <c r="S797" s="258"/>
      <c r="T797" s="178">
        <f t="shared" si="1083"/>
        <v>0</v>
      </c>
      <c r="U797" s="157"/>
      <c r="V797" s="255"/>
      <c r="W797" s="258"/>
      <c r="X797" s="177">
        <f t="shared" si="1073"/>
        <v>0</v>
      </c>
      <c r="Y797" s="258"/>
      <c r="Z797" s="258"/>
      <c r="AA797" s="178">
        <f t="shared" si="1084"/>
        <v>0</v>
      </c>
      <c r="AB797" s="157"/>
      <c r="AC797" s="255"/>
      <c r="AD797" s="258"/>
      <c r="AE797" s="177">
        <f t="shared" si="1074"/>
        <v>0</v>
      </c>
      <c r="AF797" s="258"/>
      <c r="AG797" s="258"/>
      <c r="AH797" s="178">
        <f t="shared" si="1085"/>
        <v>0</v>
      </c>
      <c r="AJ797" s="252"/>
      <c r="AK797" s="253"/>
      <c r="AL797" s="254"/>
      <c r="AM797" s="253"/>
      <c r="AN797" s="254"/>
      <c r="AO797" s="253"/>
      <c r="AP797" s="254"/>
      <c r="AQ797" s="253"/>
      <c r="AR797" s="254"/>
      <c r="AS797" s="253"/>
      <c r="AT797" s="254"/>
      <c r="AU797" s="253"/>
      <c r="AV797" s="163">
        <f t="shared" si="1075"/>
        <v>0</v>
      </c>
      <c r="AW797" s="93">
        <f t="shared" si="1076"/>
        <v>0</v>
      </c>
      <c r="AY797" s="163">
        <f t="shared" si="1077"/>
        <v>0</v>
      </c>
      <c r="AZ797" s="163">
        <f t="shared" si="1078"/>
        <v>0</v>
      </c>
      <c r="BA797" s="163">
        <f t="shared" si="1079"/>
        <v>0</v>
      </c>
      <c r="BB797" s="163">
        <f t="shared" si="1080"/>
        <v>0</v>
      </c>
      <c r="BC797" s="163">
        <f t="shared" si="1081"/>
        <v>0</v>
      </c>
      <c r="BD797" s="163">
        <f t="shared" si="1082"/>
        <v>0</v>
      </c>
    </row>
    <row r="798" spans="2:56" x14ac:dyDescent="0.3">
      <c r="B798" s="201" t="s">
        <v>205</v>
      </c>
      <c r="C798" s="255"/>
      <c r="D798" s="256"/>
      <c r="E798" s="182">
        <f t="shared" si="1069"/>
        <v>0</v>
      </c>
      <c r="F798" s="255"/>
      <c r="G798" s="256"/>
      <c r="H798" s="182">
        <f t="shared" si="1070"/>
        <v>0</v>
      </c>
      <c r="I798" s="255"/>
      <c r="J798" s="257"/>
      <c r="K798" s="184">
        <f t="shared" si="1071"/>
        <v>0</v>
      </c>
      <c r="L798" s="255"/>
      <c r="M798" s="257"/>
      <c r="N798" s="258"/>
      <c r="O798" s="255"/>
      <c r="P798" s="258"/>
      <c r="Q798" s="177">
        <f t="shared" si="1072"/>
        <v>0</v>
      </c>
      <c r="R798" s="258"/>
      <c r="S798" s="258"/>
      <c r="T798" s="178">
        <f t="shared" si="1083"/>
        <v>0</v>
      </c>
      <c r="U798" s="157"/>
      <c r="V798" s="255"/>
      <c r="W798" s="258"/>
      <c r="X798" s="177">
        <f t="shared" si="1073"/>
        <v>0</v>
      </c>
      <c r="Y798" s="258"/>
      <c r="Z798" s="258"/>
      <c r="AA798" s="178">
        <f t="shared" si="1084"/>
        <v>0</v>
      </c>
      <c r="AB798" s="157"/>
      <c r="AC798" s="255"/>
      <c r="AD798" s="258"/>
      <c r="AE798" s="177">
        <f t="shared" si="1074"/>
        <v>0</v>
      </c>
      <c r="AF798" s="258"/>
      <c r="AG798" s="258"/>
      <c r="AH798" s="178">
        <f t="shared" si="1085"/>
        <v>0</v>
      </c>
      <c r="AJ798" s="252"/>
      <c r="AK798" s="253"/>
      <c r="AL798" s="254"/>
      <c r="AM798" s="253"/>
      <c r="AN798" s="254"/>
      <c r="AO798" s="253"/>
      <c r="AP798" s="254"/>
      <c r="AQ798" s="253"/>
      <c r="AR798" s="254"/>
      <c r="AS798" s="253"/>
      <c r="AT798" s="254"/>
      <c r="AU798" s="253"/>
      <c r="AV798" s="163">
        <f t="shared" si="1075"/>
        <v>0</v>
      </c>
      <c r="AW798" s="93">
        <f t="shared" si="1076"/>
        <v>0</v>
      </c>
      <c r="AY798" s="163">
        <f t="shared" si="1077"/>
        <v>0</v>
      </c>
      <c r="AZ798" s="163">
        <f t="shared" si="1078"/>
        <v>0</v>
      </c>
      <c r="BA798" s="163">
        <f t="shared" si="1079"/>
        <v>0</v>
      </c>
      <c r="BB798" s="163">
        <f t="shared" si="1080"/>
        <v>0</v>
      </c>
      <c r="BC798" s="163">
        <f t="shared" si="1081"/>
        <v>0</v>
      </c>
      <c r="BD798" s="163">
        <f t="shared" si="1082"/>
        <v>0</v>
      </c>
    </row>
    <row r="799" spans="2:56" x14ac:dyDescent="0.3">
      <c r="B799" s="201" t="s">
        <v>206</v>
      </c>
      <c r="C799" s="255"/>
      <c r="D799" s="256"/>
      <c r="E799" s="182">
        <f t="shared" si="1069"/>
        <v>0</v>
      </c>
      <c r="F799" s="255"/>
      <c r="G799" s="256"/>
      <c r="H799" s="182">
        <f t="shared" si="1070"/>
        <v>0</v>
      </c>
      <c r="I799" s="255"/>
      <c r="J799" s="257"/>
      <c r="K799" s="184">
        <f t="shared" si="1071"/>
        <v>0</v>
      </c>
      <c r="L799" s="255"/>
      <c r="M799" s="257"/>
      <c r="N799" s="258"/>
      <c r="O799" s="255"/>
      <c r="P799" s="258"/>
      <c r="Q799" s="177">
        <f t="shared" si="1072"/>
        <v>0</v>
      </c>
      <c r="R799" s="258"/>
      <c r="S799" s="258"/>
      <c r="T799" s="178">
        <f t="shared" si="1083"/>
        <v>0</v>
      </c>
      <c r="U799" s="157"/>
      <c r="V799" s="255"/>
      <c r="W799" s="258"/>
      <c r="X799" s="177">
        <f t="shared" si="1073"/>
        <v>0</v>
      </c>
      <c r="Y799" s="258"/>
      <c r="Z799" s="258"/>
      <c r="AA799" s="178">
        <f t="shared" si="1084"/>
        <v>0</v>
      </c>
      <c r="AB799" s="157"/>
      <c r="AC799" s="255"/>
      <c r="AD799" s="258"/>
      <c r="AE799" s="177">
        <f t="shared" si="1074"/>
        <v>0</v>
      </c>
      <c r="AF799" s="258"/>
      <c r="AG799" s="258"/>
      <c r="AH799" s="178">
        <f t="shared" si="1085"/>
        <v>0</v>
      </c>
      <c r="AJ799" s="252"/>
      <c r="AK799" s="253"/>
      <c r="AL799" s="254"/>
      <c r="AM799" s="253"/>
      <c r="AN799" s="254"/>
      <c r="AO799" s="253"/>
      <c r="AP799" s="254"/>
      <c r="AQ799" s="253"/>
      <c r="AR799" s="254"/>
      <c r="AS799" s="253"/>
      <c r="AT799" s="254"/>
      <c r="AU799" s="253"/>
      <c r="AV799" s="163">
        <f t="shared" si="1075"/>
        <v>0</v>
      </c>
      <c r="AW799" s="93">
        <f t="shared" si="1076"/>
        <v>0</v>
      </c>
      <c r="AY799" s="163">
        <f t="shared" si="1077"/>
        <v>0</v>
      </c>
      <c r="AZ799" s="163">
        <f t="shared" si="1078"/>
        <v>0</v>
      </c>
      <c r="BA799" s="163">
        <f t="shared" si="1079"/>
        <v>0</v>
      </c>
      <c r="BB799" s="163">
        <f t="shared" si="1080"/>
        <v>0</v>
      </c>
      <c r="BC799" s="163">
        <f t="shared" si="1081"/>
        <v>0</v>
      </c>
      <c r="BD799" s="163">
        <f t="shared" si="1082"/>
        <v>0</v>
      </c>
    </row>
    <row r="800" spans="2:56" x14ac:dyDescent="0.3">
      <c r="B800" s="179" t="s">
        <v>207</v>
      </c>
      <c r="C800" s="83">
        <f>SUM(C801)</f>
        <v>0</v>
      </c>
      <c r="D800" s="84">
        <f>SUM(D801)</f>
        <v>0</v>
      </c>
      <c r="E800" s="85">
        <f t="shared" si="1069"/>
        <v>0</v>
      </c>
      <c r="F800" s="83">
        <f>SUM(F801)</f>
        <v>0</v>
      </c>
      <c r="G800" s="84">
        <f>SUM(G801)</f>
        <v>0</v>
      </c>
      <c r="H800" s="85">
        <f t="shared" si="1070"/>
        <v>0</v>
      </c>
      <c r="I800" s="83">
        <f>SUM(I801)</f>
        <v>0</v>
      </c>
      <c r="J800" s="86">
        <f>SUM(J801)</f>
        <v>0</v>
      </c>
      <c r="K800" s="87">
        <f t="shared" si="1071"/>
        <v>0</v>
      </c>
      <c r="L800" s="83">
        <f>SUM(L801)</f>
        <v>0</v>
      </c>
      <c r="M800" s="86">
        <f>SUM(M801)</f>
        <v>0</v>
      </c>
      <c r="N800" s="88">
        <f>SUM(N801)</f>
        <v>0</v>
      </c>
      <c r="O800" s="83">
        <f>SUM(O801)</f>
        <v>0</v>
      </c>
      <c r="P800" s="88">
        <f>SUM(P801)</f>
        <v>0</v>
      </c>
      <c r="Q800" s="199">
        <f t="shared" si="1072"/>
        <v>0</v>
      </c>
      <c r="R800" s="89">
        <f>SUM(R801)</f>
        <v>0</v>
      </c>
      <c r="S800" s="89">
        <f>SUM(S801)</f>
        <v>0</v>
      </c>
      <c r="T800" s="200">
        <f t="shared" si="1083"/>
        <v>0</v>
      </c>
      <c r="U800" s="91"/>
      <c r="V800" s="83">
        <f>SUM(V801)</f>
        <v>0</v>
      </c>
      <c r="W800" s="88">
        <f>SUM(W801)</f>
        <v>0</v>
      </c>
      <c r="X800" s="199">
        <f t="shared" si="1073"/>
        <v>0</v>
      </c>
      <c r="Y800" s="89">
        <f>SUM(Y801)</f>
        <v>0</v>
      </c>
      <c r="Z800" s="89">
        <f>SUM(Z801)</f>
        <v>0</v>
      </c>
      <c r="AA800" s="200">
        <f t="shared" si="1084"/>
        <v>0</v>
      </c>
      <c r="AB800" s="91"/>
      <c r="AC800" s="83">
        <f>SUM(AC801)</f>
        <v>0</v>
      </c>
      <c r="AD800" s="88">
        <f>SUM(AD801)</f>
        <v>0</v>
      </c>
      <c r="AE800" s="199">
        <f t="shared" si="1074"/>
        <v>0</v>
      </c>
      <c r="AF800" s="89">
        <f>SUM(AF801)</f>
        <v>0</v>
      </c>
      <c r="AG800" s="89">
        <f>SUM(AG801)</f>
        <v>0</v>
      </c>
      <c r="AH800" s="200">
        <f t="shared" si="1085"/>
        <v>0</v>
      </c>
      <c r="AJ800" s="84">
        <f t="shared" ref="AJ800:AU800" si="1100">SUM(AJ801)</f>
        <v>0</v>
      </c>
      <c r="AK800" s="86">
        <f t="shared" si="1100"/>
        <v>0</v>
      </c>
      <c r="AL800" s="88">
        <f t="shared" si="1100"/>
        <v>0</v>
      </c>
      <c r="AM800" s="86">
        <f t="shared" si="1100"/>
        <v>0</v>
      </c>
      <c r="AN800" s="88">
        <f t="shared" si="1100"/>
        <v>0</v>
      </c>
      <c r="AO800" s="86">
        <f t="shared" si="1100"/>
        <v>0</v>
      </c>
      <c r="AP800" s="88">
        <f t="shared" si="1100"/>
        <v>0</v>
      </c>
      <c r="AQ800" s="86">
        <f t="shared" si="1100"/>
        <v>0</v>
      </c>
      <c r="AR800" s="88">
        <f t="shared" si="1100"/>
        <v>0</v>
      </c>
      <c r="AS800" s="86">
        <f t="shared" si="1100"/>
        <v>0</v>
      </c>
      <c r="AT800" s="88">
        <f t="shared" si="1100"/>
        <v>0</v>
      </c>
      <c r="AU800" s="86">
        <f t="shared" si="1100"/>
        <v>0</v>
      </c>
      <c r="AV800" s="86">
        <f t="shared" si="1075"/>
        <v>0</v>
      </c>
      <c r="AW800" s="93">
        <f t="shared" si="1076"/>
        <v>0</v>
      </c>
      <c r="AY800" s="86">
        <f t="shared" si="1077"/>
        <v>0</v>
      </c>
      <c r="AZ800" s="86">
        <f t="shared" si="1078"/>
        <v>0</v>
      </c>
      <c r="BA800" s="86">
        <f t="shared" si="1079"/>
        <v>0</v>
      </c>
      <c r="BB800" s="86">
        <f t="shared" si="1080"/>
        <v>0</v>
      </c>
      <c r="BC800" s="86">
        <f t="shared" si="1081"/>
        <v>0</v>
      </c>
      <c r="BD800" s="86">
        <f t="shared" si="1082"/>
        <v>0</v>
      </c>
    </row>
    <row r="801" spans="2:56" x14ac:dyDescent="0.3">
      <c r="B801" s="201" t="s">
        <v>105</v>
      </c>
      <c r="C801" s="255"/>
      <c r="D801" s="256"/>
      <c r="E801" s="182">
        <f t="shared" si="1069"/>
        <v>0</v>
      </c>
      <c r="F801" s="255"/>
      <c r="G801" s="256"/>
      <c r="H801" s="182">
        <f t="shared" si="1070"/>
        <v>0</v>
      </c>
      <c r="I801" s="255"/>
      <c r="J801" s="257"/>
      <c r="K801" s="184">
        <f t="shared" si="1071"/>
        <v>0</v>
      </c>
      <c r="L801" s="255"/>
      <c r="M801" s="257"/>
      <c r="N801" s="258"/>
      <c r="O801" s="255"/>
      <c r="P801" s="258"/>
      <c r="Q801" s="177">
        <f t="shared" si="1072"/>
        <v>0</v>
      </c>
      <c r="R801" s="258"/>
      <c r="S801" s="258"/>
      <c r="T801" s="178">
        <f t="shared" si="1083"/>
        <v>0</v>
      </c>
      <c r="U801" s="157"/>
      <c r="V801" s="255"/>
      <c r="W801" s="258"/>
      <c r="X801" s="177">
        <f t="shared" si="1073"/>
        <v>0</v>
      </c>
      <c r="Y801" s="258"/>
      <c r="Z801" s="258"/>
      <c r="AA801" s="178">
        <f t="shared" si="1084"/>
        <v>0</v>
      </c>
      <c r="AB801" s="157"/>
      <c r="AC801" s="255"/>
      <c r="AD801" s="258"/>
      <c r="AE801" s="177">
        <f t="shared" si="1074"/>
        <v>0</v>
      </c>
      <c r="AF801" s="258"/>
      <c r="AG801" s="258"/>
      <c r="AH801" s="178">
        <f t="shared" si="1085"/>
        <v>0</v>
      </c>
      <c r="AJ801" s="252"/>
      <c r="AK801" s="253"/>
      <c r="AL801" s="254"/>
      <c r="AM801" s="253"/>
      <c r="AN801" s="254"/>
      <c r="AO801" s="253"/>
      <c r="AP801" s="254"/>
      <c r="AQ801" s="253"/>
      <c r="AR801" s="254"/>
      <c r="AS801" s="253"/>
      <c r="AT801" s="254"/>
      <c r="AU801" s="253"/>
      <c r="AV801" s="163">
        <f t="shared" si="1075"/>
        <v>0</v>
      </c>
      <c r="AW801" s="93">
        <f t="shared" si="1076"/>
        <v>0</v>
      </c>
      <c r="AY801" s="163">
        <f t="shared" si="1077"/>
        <v>0</v>
      </c>
      <c r="AZ801" s="163">
        <f t="shared" si="1078"/>
        <v>0</v>
      </c>
      <c r="BA801" s="163">
        <f t="shared" si="1079"/>
        <v>0</v>
      </c>
      <c r="BB801" s="163">
        <f t="shared" si="1080"/>
        <v>0</v>
      </c>
      <c r="BC801" s="163">
        <f t="shared" si="1081"/>
        <v>0</v>
      </c>
      <c r="BD801" s="163">
        <f t="shared" si="1082"/>
        <v>0</v>
      </c>
    </row>
    <row r="802" spans="2:56" s="124" customFormat="1" x14ac:dyDescent="0.3">
      <c r="B802" s="187" t="s">
        <v>208</v>
      </c>
      <c r="C802" s="188">
        <f>SUM(C803,C809,C822,C823,C824,C825,C826)</f>
        <v>0</v>
      </c>
      <c r="D802" s="189">
        <f>SUM(D803,D809,D822,D823,D824,D825,D826)</f>
        <v>0</v>
      </c>
      <c r="E802" s="190">
        <f t="shared" si="1069"/>
        <v>0</v>
      </c>
      <c r="F802" s="188">
        <f>SUM(F803,F809,F822,F823,F824,F825,F826)</f>
        <v>0</v>
      </c>
      <c r="G802" s="189">
        <f>SUM(G803,G809,G822,G823,G824,G825,G826)</f>
        <v>0</v>
      </c>
      <c r="H802" s="190">
        <f t="shared" si="1070"/>
        <v>0</v>
      </c>
      <c r="I802" s="188">
        <f>SUM(I803,I809,I822,I823,I824,I825,I826)</f>
        <v>0</v>
      </c>
      <c r="J802" s="191">
        <f>SUM(J803,J809,J822,J823,J824,J825,J826)</f>
        <v>0</v>
      </c>
      <c r="K802" s="192">
        <f t="shared" si="1071"/>
        <v>0</v>
      </c>
      <c r="L802" s="188">
        <f>SUM(L803,L809,L822,L823,L824,L825,L826)</f>
        <v>0</v>
      </c>
      <c r="M802" s="191">
        <f>SUM(M803,M809,M822,M823,M824,M825,M826)</f>
        <v>0</v>
      </c>
      <c r="N802" s="193">
        <f>SUM(N803,N809,N822,N823,N824,N825,N826)</f>
        <v>0</v>
      </c>
      <c r="O802" s="188">
        <f>SUM(O803,O809,O822,O823,O824,O825,O826)</f>
        <v>0</v>
      </c>
      <c r="P802" s="193">
        <f>SUM(P803,P809,P822,P823,P824,P825,P826)</f>
        <v>0</v>
      </c>
      <c r="Q802" s="194">
        <f t="shared" si="1072"/>
        <v>0</v>
      </c>
      <c r="R802" s="195">
        <f>SUM(R803,R809,R822,R823,R824,R825,R826)</f>
        <v>0</v>
      </c>
      <c r="S802" s="195">
        <f>SUM(S803,S809,S822,S823,S824,S825,S826)</f>
        <v>0</v>
      </c>
      <c r="T802" s="196">
        <f t="shared" si="1083"/>
        <v>0</v>
      </c>
      <c r="U802" s="121"/>
      <c r="V802" s="188">
        <f>SUM(V803,V809,V822,V823,V824,V825,V826)</f>
        <v>0</v>
      </c>
      <c r="W802" s="193">
        <f>SUM(W803,W809,W822,W823,W824,W825,W826)</f>
        <v>0</v>
      </c>
      <c r="X802" s="194">
        <f t="shared" si="1073"/>
        <v>0</v>
      </c>
      <c r="Y802" s="195">
        <f>SUM(Y803,Y809,Y822,Y823,Y824,Y825,Y826)</f>
        <v>0</v>
      </c>
      <c r="Z802" s="195">
        <f>SUM(Z803,Z809,Z822,Z823,Z824,Z825,Z826)</f>
        <v>0</v>
      </c>
      <c r="AA802" s="196">
        <f t="shared" si="1084"/>
        <v>0</v>
      </c>
      <c r="AB802" s="121"/>
      <c r="AC802" s="188">
        <f>SUM(AC803,AC809,AC822,AC823,AC824,AC825,AC826)</f>
        <v>0</v>
      </c>
      <c r="AD802" s="193">
        <f>SUM(AD803,AD809,AD822,AD823,AD824,AD825,AD826)</f>
        <v>0</v>
      </c>
      <c r="AE802" s="194">
        <f t="shared" si="1074"/>
        <v>0</v>
      </c>
      <c r="AF802" s="195">
        <f>SUM(AF803,AF809,AF822,AF823,AF824,AF825,AF826)</f>
        <v>0</v>
      </c>
      <c r="AG802" s="195">
        <f>SUM(AG803,AG809,AG822,AG823,AG824,AG825,AG826)</f>
        <v>0</v>
      </c>
      <c r="AH802" s="196">
        <f t="shared" si="1085"/>
        <v>0</v>
      </c>
      <c r="AJ802" s="189">
        <f t="shared" ref="AJ802:AU802" si="1101">SUM(AJ803,AJ809,AJ822,AJ823,AJ824,AJ825,AJ826)</f>
        <v>0</v>
      </c>
      <c r="AK802" s="191">
        <f t="shared" si="1101"/>
        <v>0</v>
      </c>
      <c r="AL802" s="193">
        <f t="shared" si="1101"/>
        <v>0</v>
      </c>
      <c r="AM802" s="191">
        <f t="shared" si="1101"/>
        <v>0</v>
      </c>
      <c r="AN802" s="193">
        <f t="shared" si="1101"/>
        <v>0</v>
      </c>
      <c r="AO802" s="191">
        <f t="shared" si="1101"/>
        <v>0</v>
      </c>
      <c r="AP802" s="193">
        <f t="shared" si="1101"/>
        <v>0</v>
      </c>
      <c r="AQ802" s="191">
        <f t="shared" si="1101"/>
        <v>0</v>
      </c>
      <c r="AR802" s="193">
        <f t="shared" si="1101"/>
        <v>0</v>
      </c>
      <c r="AS802" s="191">
        <f t="shared" si="1101"/>
        <v>0</v>
      </c>
      <c r="AT802" s="193">
        <f t="shared" si="1101"/>
        <v>0</v>
      </c>
      <c r="AU802" s="191">
        <f t="shared" si="1101"/>
        <v>0</v>
      </c>
      <c r="AV802" s="191">
        <f t="shared" si="1075"/>
        <v>0</v>
      </c>
      <c r="AW802" s="197">
        <f t="shared" si="1076"/>
        <v>0</v>
      </c>
      <c r="AX802" s="198"/>
      <c r="AY802" s="191">
        <f t="shared" si="1077"/>
        <v>0</v>
      </c>
      <c r="AZ802" s="191">
        <f t="shared" si="1078"/>
        <v>0</v>
      </c>
      <c r="BA802" s="191">
        <f t="shared" si="1079"/>
        <v>0</v>
      </c>
      <c r="BB802" s="191">
        <f t="shared" si="1080"/>
        <v>0</v>
      </c>
      <c r="BC802" s="191">
        <f t="shared" si="1081"/>
        <v>0</v>
      </c>
      <c r="BD802" s="191">
        <f t="shared" si="1082"/>
        <v>0</v>
      </c>
    </row>
    <row r="803" spans="2:56" x14ac:dyDescent="0.3">
      <c r="B803" s="176" t="s">
        <v>209</v>
      </c>
      <c r="C803" s="202">
        <f>SUM(C804,C807)</f>
        <v>0</v>
      </c>
      <c r="D803" s="203">
        <f>SUM(D804,D807)</f>
        <v>0</v>
      </c>
      <c r="E803" s="204">
        <f t="shared" si="1069"/>
        <v>0</v>
      </c>
      <c r="F803" s="202">
        <f>SUM(F804,F807)</f>
        <v>0</v>
      </c>
      <c r="G803" s="203">
        <f>SUM(G804,G807)</f>
        <v>0</v>
      </c>
      <c r="H803" s="204">
        <f t="shared" si="1070"/>
        <v>0</v>
      </c>
      <c r="I803" s="202">
        <f>SUM(I804,I807)</f>
        <v>0</v>
      </c>
      <c r="J803" s="205">
        <f>SUM(J804,J807)</f>
        <v>0</v>
      </c>
      <c r="K803" s="206">
        <f t="shared" si="1071"/>
        <v>0</v>
      </c>
      <c r="L803" s="202">
        <f>SUM(L804,L807)</f>
        <v>0</v>
      </c>
      <c r="M803" s="205">
        <f>SUM(M804,M807)</f>
        <v>0</v>
      </c>
      <c r="N803" s="207">
        <f>SUM(N804,N807)</f>
        <v>0</v>
      </c>
      <c r="O803" s="202">
        <f>SUM(O804,O807)</f>
        <v>0</v>
      </c>
      <c r="P803" s="207">
        <f>SUM(P804,P807)</f>
        <v>0</v>
      </c>
      <c r="Q803" s="208">
        <f t="shared" si="1072"/>
        <v>0</v>
      </c>
      <c r="R803" s="209">
        <f>SUM(R804,R807)</f>
        <v>0</v>
      </c>
      <c r="S803" s="209">
        <f>SUM(S804,S807)</f>
        <v>0</v>
      </c>
      <c r="T803" s="210">
        <f t="shared" si="1083"/>
        <v>0</v>
      </c>
      <c r="U803" s="91"/>
      <c r="V803" s="202">
        <f>SUM(V804,V807)</f>
        <v>0</v>
      </c>
      <c r="W803" s="207">
        <f>SUM(W804,W807)</f>
        <v>0</v>
      </c>
      <c r="X803" s="208">
        <f t="shared" si="1073"/>
        <v>0</v>
      </c>
      <c r="Y803" s="209">
        <f>SUM(Y804,Y807)</f>
        <v>0</v>
      </c>
      <c r="Z803" s="209">
        <f>SUM(Z804,Z807)</f>
        <v>0</v>
      </c>
      <c r="AA803" s="210">
        <f t="shared" si="1084"/>
        <v>0</v>
      </c>
      <c r="AB803" s="91"/>
      <c r="AC803" s="202">
        <f>SUM(AC804,AC807)</f>
        <v>0</v>
      </c>
      <c r="AD803" s="207">
        <f>SUM(AD804,AD807)</f>
        <v>0</v>
      </c>
      <c r="AE803" s="208">
        <f t="shared" si="1074"/>
        <v>0</v>
      </c>
      <c r="AF803" s="209">
        <f>SUM(AF804,AF807)</f>
        <v>0</v>
      </c>
      <c r="AG803" s="209">
        <f>SUM(AG804,AG807)</f>
        <v>0</v>
      </c>
      <c r="AH803" s="210">
        <f t="shared" si="1085"/>
        <v>0</v>
      </c>
      <c r="AJ803" s="203">
        <f t="shared" ref="AJ803:AU803" si="1102">SUM(AJ804,AJ807)</f>
        <v>0</v>
      </c>
      <c r="AK803" s="205">
        <f t="shared" si="1102"/>
        <v>0</v>
      </c>
      <c r="AL803" s="207">
        <f t="shared" si="1102"/>
        <v>0</v>
      </c>
      <c r="AM803" s="205">
        <f t="shared" si="1102"/>
        <v>0</v>
      </c>
      <c r="AN803" s="207">
        <f t="shared" si="1102"/>
        <v>0</v>
      </c>
      <c r="AO803" s="205">
        <f t="shared" si="1102"/>
        <v>0</v>
      </c>
      <c r="AP803" s="207">
        <f t="shared" si="1102"/>
        <v>0</v>
      </c>
      <c r="AQ803" s="205">
        <f t="shared" si="1102"/>
        <v>0</v>
      </c>
      <c r="AR803" s="207">
        <f t="shared" si="1102"/>
        <v>0</v>
      </c>
      <c r="AS803" s="205">
        <f t="shared" si="1102"/>
        <v>0</v>
      </c>
      <c r="AT803" s="207">
        <f t="shared" si="1102"/>
        <v>0</v>
      </c>
      <c r="AU803" s="205">
        <f t="shared" si="1102"/>
        <v>0</v>
      </c>
      <c r="AV803" s="205">
        <f t="shared" si="1075"/>
        <v>0</v>
      </c>
      <c r="AW803" s="211">
        <f t="shared" si="1076"/>
        <v>0</v>
      </c>
      <c r="AY803" s="205">
        <f t="shared" si="1077"/>
        <v>0</v>
      </c>
      <c r="AZ803" s="205">
        <f t="shared" si="1078"/>
        <v>0</v>
      </c>
      <c r="BA803" s="205">
        <f t="shared" si="1079"/>
        <v>0</v>
      </c>
      <c r="BB803" s="205">
        <f t="shared" si="1080"/>
        <v>0</v>
      </c>
      <c r="BC803" s="205">
        <f t="shared" si="1081"/>
        <v>0</v>
      </c>
      <c r="BD803" s="205">
        <f t="shared" si="1082"/>
        <v>0</v>
      </c>
    </row>
    <row r="804" spans="2:56" x14ac:dyDescent="0.3">
      <c r="B804" s="179" t="s">
        <v>210</v>
      </c>
      <c r="C804" s="202">
        <f>SUM(C805:C806)</f>
        <v>0</v>
      </c>
      <c r="D804" s="203">
        <f>SUM(D805:D806)</f>
        <v>0</v>
      </c>
      <c r="E804" s="204">
        <f t="shared" si="1069"/>
        <v>0</v>
      </c>
      <c r="F804" s="202">
        <f>SUM(F805:F806)</f>
        <v>0</v>
      </c>
      <c r="G804" s="203">
        <f>SUM(G805:G806)</f>
        <v>0</v>
      </c>
      <c r="H804" s="204">
        <f t="shared" si="1070"/>
        <v>0</v>
      </c>
      <c r="I804" s="202">
        <f>SUM(I805:I806)</f>
        <v>0</v>
      </c>
      <c r="J804" s="205">
        <f>SUM(J805:J806)</f>
        <v>0</v>
      </c>
      <c r="K804" s="206">
        <f t="shared" si="1071"/>
        <v>0</v>
      </c>
      <c r="L804" s="202">
        <f>SUM(L805:L806)</f>
        <v>0</v>
      </c>
      <c r="M804" s="205">
        <f>SUM(M805:M806)</f>
        <v>0</v>
      </c>
      <c r="N804" s="207">
        <f>SUM(N805:N806)</f>
        <v>0</v>
      </c>
      <c r="O804" s="202">
        <f>SUM(O805:O806)</f>
        <v>0</v>
      </c>
      <c r="P804" s="207">
        <f>SUM(P805:P806)</f>
        <v>0</v>
      </c>
      <c r="Q804" s="208">
        <f t="shared" si="1072"/>
        <v>0</v>
      </c>
      <c r="R804" s="209">
        <f>SUM(R805:R806)</f>
        <v>0</v>
      </c>
      <c r="S804" s="209">
        <f>SUM(S805:S806)</f>
        <v>0</v>
      </c>
      <c r="T804" s="210">
        <f t="shared" si="1083"/>
        <v>0</v>
      </c>
      <c r="U804" s="91"/>
      <c r="V804" s="202">
        <f>SUM(V805:V806)</f>
        <v>0</v>
      </c>
      <c r="W804" s="207">
        <f>SUM(W805:W806)</f>
        <v>0</v>
      </c>
      <c r="X804" s="208">
        <f t="shared" si="1073"/>
        <v>0</v>
      </c>
      <c r="Y804" s="209">
        <f>SUM(Y805:Y806)</f>
        <v>0</v>
      </c>
      <c r="Z804" s="209">
        <f>SUM(Z805:Z806)</f>
        <v>0</v>
      </c>
      <c r="AA804" s="210">
        <f t="shared" si="1084"/>
        <v>0</v>
      </c>
      <c r="AB804" s="91"/>
      <c r="AC804" s="202">
        <f>SUM(AC805:AC806)</f>
        <v>0</v>
      </c>
      <c r="AD804" s="207">
        <f>SUM(AD805:AD806)</f>
        <v>0</v>
      </c>
      <c r="AE804" s="208">
        <f t="shared" si="1074"/>
        <v>0</v>
      </c>
      <c r="AF804" s="209">
        <f>SUM(AF805:AF806)</f>
        <v>0</v>
      </c>
      <c r="AG804" s="209">
        <f>SUM(AG805:AG806)</f>
        <v>0</v>
      </c>
      <c r="AH804" s="210">
        <f t="shared" si="1085"/>
        <v>0</v>
      </c>
      <c r="AJ804" s="203">
        <f t="shared" ref="AJ804:AU804" si="1103">SUM(AJ805:AJ806)</f>
        <v>0</v>
      </c>
      <c r="AK804" s="205">
        <f t="shared" si="1103"/>
        <v>0</v>
      </c>
      <c r="AL804" s="207">
        <f t="shared" si="1103"/>
        <v>0</v>
      </c>
      <c r="AM804" s="205">
        <f t="shared" si="1103"/>
        <v>0</v>
      </c>
      <c r="AN804" s="207">
        <f t="shared" si="1103"/>
        <v>0</v>
      </c>
      <c r="AO804" s="205">
        <f t="shared" si="1103"/>
        <v>0</v>
      </c>
      <c r="AP804" s="207">
        <f t="shared" si="1103"/>
        <v>0</v>
      </c>
      <c r="AQ804" s="205">
        <f t="shared" si="1103"/>
        <v>0</v>
      </c>
      <c r="AR804" s="207">
        <f t="shared" si="1103"/>
        <v>0</v>
      </c>
      <c r="AS804" s="205">
        <f t="shared" si="1103"/>
        <v>0</v>
      </c>
      <c r="AT804" s="207">
        <f t="shared" si="1103"/>
        <v>0</v>
      </c>
      <c r="AU804" s="205">
        <f t="shared" si="1103"/>
        <v>0</v>
      </c>
      <c r="AV804" s="205">
        <f t="shared" si="1075"/>
        <v>0</v>
      </c>
      <c r="AW804" s="211">
        <f t="shared" si="1076"/>
        <v>0</v>
      </c>
      <c r="AY804" s="205">
        <f t="shared" si="1077"/>
        <v>0</v>
      </c>
      <c r="AZ804" s="205">
        <f t="shared" si="1078"/>
        <v>0</v>
      </c>
      <c r="BA804" s="205">
        <f t="shared" si="1079"/>
        <v>0</v>
      </c>
      <c r="BB804" s="205">
        <f t="shared" si="1080"/>
        <v>0</v>
      </c>
      <c r="BC804" s="205">
        <f t="shared" si="1081"/>
        <v>0</v>
      </c>
      <c r="BD804" s="205">
        <f t="shared" si="1082"/>
        <v>0</v>
      </c>
    </row>
    <row r="805" spans="2:56" x14ac:dyDescent="0.3">
      <c r="B805" s="201" t="s">
        <v>211</v>
      </c>
      <c r="C805" s="255"/>
      <c r="D805" s="256"/>
      <c r="E805" s="182">
        <f t="shared" si="1069"/>
        <v>0</v>
      </c>
      <c r="F805" s="255"/>
      <c r="G805" s="256"/>
      <c r="H805" s="182">
        <f t="shared" si="1070"/>
        <v>0</v>
      </c>
      <c r="I805" s="255"/>
      <c r="J805" s="257"/>
      <c r="K805" s="184">
        <f t="shared" si="1071"/>
        <v>0</v>
      </c>
      <c r="L805" s="255"/>
      <c r="M805" s="257"/>
      <c r="N805" s="258"/>
      <c r="O805" s="255"/>
      <c r="P805" s="258"/>
      <c r="Q805" s="177">
        <f t="shared" si="1072"/>
        <v>0</v>
      </c>
      <c r="R805" s="258"/>
      <c r="S805" s="258"/>
      <c r="T805" s="178">
        <f t="shared" si="1083"/>
        <v>0</v>
      </c>
      <c r="U805" s="157"/>
      <c r="V805" s="255"/>
      <c r="W805" s="258"/>
      <c r="X805" s="177">
        <f t="shared" si="1073"/>
        <v>0</v>
      </c>
      <c r="Y805" s="258"/>
      <c r="Z805" s="258"/>
      <c r="AA805" s="178">
        <f t="shared" si="1084"/>
        <v>0</v>
      </c>
      <c r="AB805" s="157"/>
      <c r="AC805" s="255"/>
      <c r="AD805" s="258"/>
      <c r="AE805" s="177">
        <f t="shared" si="1074"/>
        <v>0</v>
      </c>
      <c r="AF805" s="258"/>
      <c r="AG805" s="258"/>
      <c r="AH805" s="178">
        <f t="shared" si="1085"/>
        <v>0</v>
      </c>
      <c r="AJ805" s="252"/>
      <c r="AK805" s="253"/>
      <c r="AL805" s="254"/>
      <c r="AM805" s="253"/>
      <c r="AN805" s="254"/>
      <c r="AO805" s="253"/>
      <c r="AP805" s="254"/>
      <c r="AQ805" s="253"/>
      <c r="AR805" s="254"/>
      <c r="AS805" s="253"/>
      <c r="AT805" s="254"/>
      <c r="AU805" s="253"/>
      <c r="AV805" s="163">
        <f t="shared" si="1075"/>
        <v>0</v>
      </c>
      <c r="AW805" s="93">
        <f t="shared" si="1076"/>
        <v>0</v>
      </c>
      <c r="AY805" s="163">
        <f t="shared" si="1077"/>
        <v>0</v>
      </c>
      <c r="AZ805" s="163">
        <f t="shared" si="1078"/>
        <v>0</v>
      </c>
      <c r="BA805" s="163">
        <f t="shared" si="1079"/>
        <v>0</v>
      </c>
      <c r="BB805" s="163">
        <f t="shared" si="1080"/>
        <v>0</v>
      </c>
      <c r="BC805" s="163">
        <f t="shared" si="1081"/>
        <v>0</v>
      </c>
      <c r="BD805" s="163">
        <f t="shared" si="1082"/>
        <v>0</v>
      </c>
    </row>
    <row r="806" spans="2:56" x14ac:dyDescent="0.3">
      <c r="B806" s="201" t="s">
        <v>212</v>
      </c>
      <c r="C806" s="255"/>
      <c r="D806" s="256"/>
      <c r="E806" s="182">
        <f t="shared" si="1069"/>
        <v>0</v>
      </c>
      <c r="F806" s="255"/>
      <c r="G806" s="256"/>
      <c r="H806" s="182">
        <f t="shared" si="1070"/>
        <v>0</v>
      </c>
      <c r="I806" s="255"/>
      <c r="J806" s="257"/>
      <c r="K806" s="184">
        <f t="shared" si="1071"/>
        <v>0</v>
      </c>
      <c r="L806" s="255"/>
      <c r="M806" s="257"/>
      <c r="N806" s="258"/>
      <c r="O806" s="255"/>
      <c r="P806" s="258"/>
      <c r="Q806" s="177">
        <f t="shared" si="1072"/>
        <v>0</v>
      </c>
      <c r="R806" s="258"/>
      <c r="S806" s="258"/>
      <c r="T806" s="178">
        <f t="shared" si="1083"/>
        <v>0</v>
      </c>
      <c r="U806" s="157"/>
      <c r="V806" s="255"/>
      <c r="W806" s="258"/>
      <c r="X806" s="177">
        <f t="shared" si="1073"/>
        <v>0</v>
      </c>
      <c r="Y806" s="258"/>
      <c r="Z806" s="258"/>
      <c r="AA806" s="178">
        <f t="shared" si="1084"/>
        <v>0</v>
      </c>
      <c r="AB806" s="157"/>
      <c r="AC806" s="255"/>
      <c r="AD806" s="258"/>
      <c r="AE806" s="177">
        <f t="shared" si="1074"/>
        <v>0</v>
      </c>
      <c r="AF806" s="258"/>
      <c r="AG806" s="258"/>
      <c r="AH806" s="178">
        <f t="shared" si="1085"/>
        <v>0</v>
      </c>
      <c r="AJ806" s="252"/>
      <c r="AK806" s="253"/>
      <c r="AL806" s="254"/>
      <c r="AM806" s="253"/>
      <c r="AN806" s="254"/>
      <c r="AO806" s="253"/>
      <c r="AP806" s="254"/>
      <c r="AQ806" s="253"/>
      <c r="AR806" s="254"/>
      <c r="AS806" s="253"/>
      <c r="AT806" s="254"/>
      <c r="AU806" s="253"/>
      <c r="AV806" s="163">
        <f t="shared" si="1075"/>
        <v>0</v>
      </c>
      <c r="AW806" s="93">
        <f t="shared" si="1076"/>
        <v>0</v>
      </c>
      <c r="AY806" s="163">
        <f t="shared" si="1077"/>
        <v>0</v>
      </c>
      <c r="AZ806" s="163">
        <f t="shared" si="1078"/>
        <v>0</v>
      </c>
      <c r="BA806" s="163">
        <f t="shared" si="1079"/>
        <v>0</v>
      </c>
      <c r="BB806" s="163">
        <f t="shared" si="1080"/>
        <v>0</v>
      </c>
      <c r="BC806" s="163">
        <f t="shared" si="1081"/>
        <v>0</v>
      </c>
      <c r="BD806" s="163">
        <f t="shared" si="1082"/>
        <v>0</v>
      </c>
    </row>
    <row r="807" spans="2:56" x14ac:dyDescent="0.3">
      <c r="B807" s="179" t="s">
        <v>213</v>
      </c>
      <c r="C807" s="202">
        <f>SUM(C808)</f>
        <v>0</v>
      </c>
      <c r="D807" s="203">
        <f>SUM(D808)</f>
        <v>0</v>
      </c>
      <c r="E807" s="204">
        <f t="shared" si="1069"/>
        <v>0</v>
      </c>
      <c r="F807" s="202">
        <f>SUM(F808)</f>
        <v>0</v>
      </c>
      <c r="G807" s="203">
        <f>SUM(G808)</f>
        <v>0</v>
      </c>
      <c r="H807" s="204">
        <f t="shared" si="1070"/>
        <v>0</v>
      </c>
      <c r="I807" s="202">
        <f>SUM(I808)</f>
        <v>0</v>
      </c>
      <c r="J807" s="205">
        <f>SUM(J808)</f>
        <v>0</v>
      </c>
      <c r="K807" s="206">
        <f t="shared" si="1071"/>
        <v>0</v>
      </c>
      <c r="L807" s="202">
        <f>SUM(L808)</f>
        <v>0</v>
      </c>
      <c r="M807" s="205">
        <f>SUM(M808)</f>
        <v>0</v>
      </c>
      <c r="N807" s="207">
        <f>SUM(N808)</f>
        <v>0</v>
      </c>
      <c r="O807" s="202">
        <f>SUM(O808)</f>
        <v>0</v>
      </c>
      <c r="P807" s="207">
        <f>SUM(P808)</f>
        <v>0</v>
      </c>
      <c r="Q807" s="208">
        <f t="shared" si="1072"/>
        <v>0</v>
      </c>
      <c r="R807" s="209">
        <f>SUM(R808)</f>
        <v>0</v>
      </c>
      <c r="S807" s="209">
        <f>SUM(S808)</f>
        <v>0</v>
      </c>
      <c r="T807" s="210">
        <f t="shared" si="1083"/>
        <v>0</v>
      </c>
      <c r="U807" s="91"/>
      <c r="V807" s="202">
        <f>SUM(V808)</f>
        <v>0</v>
      </c>
      <c r="W807" s="207">
        <f>SUM(W808)</f>
        <v>0</v>
      </c>
      <c r="X807" s="208">
        <f t="shared" si="1073"/>
        <v>0</v>
      </c>
      <c r="Y807" s="209">
        <f>SUM(Y808)</f>
        <v>0</v>
      </c>
      <c r="Z807" s="209">
        <f>SUM(Z808)</f>
        <v>0</v>
      </c>
      <c r="AA807" s="210">
        <f t="shared" si="1084"/>
        <v>0</v>
      </c>
      <c r="AB807" s="91"/>
      <c r="AC807" s="202">
        <f>SUM(AC808)</f>
        <v>0</v>
      </c>
      <c r="AD807" s="207">
        <f>SUM(AD808)</f>
        <v>0</v>
      </c>
      <c r="AE807" s="208">
        <f t="shared" si="1074"/>
        <v>0</v>
      </c>
      <c r="AF807" s="209">
        <f>SUM(AF808)</f>
        <v>0</v>
      </c>
      <c r="AG807" s="209">
        <f>SUM(AG808)</f>
        <v>0</v>
      </c>
      <c r="AH807" s="210">
        <f t="shared" si="1085"/>
        <v>0</v>
      </c>
      <c r="AJ807" s="203">
        <f t="shared" ref="AJ807:AU807" si="1104">SUM(AJ808)</f>
        <v>0</v>
      </c>
      <c r="AK807" s="205">
        <f t="shared" si="1104"/>
        <v>0</v>
      </c>
      <c r="AL807" s="207">
        <f t="shared" si="1104"/>
        <v>0</v>
      </c>
      <c r="AM807" s="205">
        <f t="shared" si="1104"/>
        <v>0</v>
      </c>
      <c r="AN807" s="207">
        <f t="shared" si="1104"/>
        <v>0</v>
      </c>
      <c r="AO807" s="205">
        <f t="shared" si="1104"/>
        <v>0</v>
      </c>
      <c r="AP807" s="207">
        <f t="shared" si="1104"/>
        <v>0</v>
      </c>
      <c r="AQ807" s="205">
        <f t="shared" si="1104"/>
        <v>0</v>
      </c>
      <c r="AR807" s="207">
        <f t="shared" si="1104"/>
        <v>0</v>
      </c>
      <c r="AS807" s="205">
        <f t="shared" si="1104"/>
        <v>0</v>
      </c>
      <c r="AT807" s="207">
        <f t="shared" si="1104"/>
        <v>0</v>
      </c>
      <c r="AU807" s="205">
        <f t="shared" si="1104"/>
        <v>0</v>
      </c>
      <c r="AV807" s="205">
        <f t="shared" si="1075"/>
        <v>0</v>
      </c>
      <c r="AW807" s="211">
        <f t="shared" si="1076"/>
        <v>0</v>
      </c>
      <c r="AY807" s="205">
        <f t="shared" si="1077"/>
        <v>0</v>
      </c>
      <c r="AZ807" s="205">
        <f t="shared" si="1078"/>
        <v>0</v>
      </c>
      <c r="BA807" s="205">
        <f t="shared" si="1079"/>
        <v>0</v>
      </c>
      <c r="BB807" s="205">
        <f t="shared" si="1080"/>
        <v>0</v>
      </c>
      <c r="BC807" s="205">
        <f t="shared" si="1081"/>
        <v>0</v>
      </c>
      <c r="BD807" s="205">
        <f t="shared" si="1082"/>
        <v>0</v>
      </c>
    </row>
    <row r="808" spans="2:56" x14ac:dyDescent="0.3">
      <c r="B808" s="201" t="s">
        <v>105</v>
      </c>
      <c r="C808" s="255"/>
      <c r="D808" s="256"/>
      <c r="E808" s="182">
        <f t="shared" si="1069"/>
        <v>0</v>
      </c>
      <c r="F808" s="255"/>
      <c r="G808" s="256"/>
      <c r="H808" s="182">
        <f t="shared" si="1070"/>
        <v>0</v>
      </c>
      <c r="I808" s="255"/>
      <c r="J808" s="257"/>
      <c r="K808" s="184">
        <f t="shared" si="1071"/>
        <v>0</v>
      </c>
      <c r="L808" s="255"/>
      <c r="M808" s="257"/>
      <c r="N808" s="258"/>
      <c r="O808" s="255"/>
      <c r="P808" s="258"/>
      <c r="Q808" s="177">
        <f t="shared" si="1072"/>
        <v>0</v>
      </c>
      <c r="R808" s="258"/>
      <c r="S808" s="258"/>
      <c r="T808" s="178">
        <f t="shared" si="1083"/>
        <v>0</v>
      </c>
      <c r="U808" s="157"/>
      <c r="V808" s="255"/>
      <c r="W808" s="258"/>
      <c r="X808" s="177">
        <f t="shared" si="1073"/>
        <v>0</v>
      </c>
      <c r="Y808" s="258"/>
      <c r="Z808" s="258"/>
      <c r="AA808" s="178">
        <f t="shared" si="1084"/>
        <v>0</v>
      </c>
      <c r="AB808" s="157"/>
      <c r="AC808" s="255"/>
      <c r="AD808" s="258"/>
      <c r="AE808" s="177">
        <f t="shared" si="1074"/>
        <v>0</v>
      </c>
      <c r="AF808" s="258"/>
      <c r="AG808" s="258"/>
      <c r="AH808" s="178">
        <f t="shared" si="1085"/>
        <v>0</v>
      </c>
      <c r="AJ808" s="252"/>
      <c r="AK808" s="253"/>
      <c r="AL808" s="254"/>
      <c r="AM808" s="253"/>
      <c r="AN808" s="254"/>
      <c r="AO808" s="253"/>
      <c r="AP808" s="254"/>
      <c r="AQ808" s="253"/>
      <c r="AR808" s="254"/>
      <c r="AS808" s="253"/>
      <c r="AT808" s="254"/>
      <c r="AU808" s="253"/>
      <c r="AV808" s="163">
        <f t="shared" si="1075"/>
        <v>0</v>
      </c>
      <c r="AW808" s="93">
        <f t="shared" si="1076"/>
        <v>0</v>
      </c>
      <c r="AY808" s="163">
        <f t="shared" si="1077"/>
        <v>0</v>
      </c>
      <c r="AZ808" s="163">
        <f t="shared" si="1078"/>
        <v>0</v>
      </c>
      <c r="BA808" s="163">
        <f t="shared" si="1079"/>
        <v>0</v>
      </c>
      <c r="BB808" s="163">
        <f t="shared" si="1080"/>
        <v>0</v>
      </c>
      <c r="BC808" s="163">
        <f t="shared" si="1081"/>
        <v>0</v>
      </c>
      <c r="BD808" s="163">
        <f t="shared" si="1082"/>
        <v>0</v>
      </c>
    </row>
    <row r="809" spans="2:56" x14ac:dyDescent="0.3">
      <c r="B809" s="176" t="s">
        <v>214</v>
      </c>
      <c r="C809" s="202">
        <f>SUM(C810,C814)</f>
        <v>0</v>
      </c>
      <c r="D809" s="203">
        <f>SUM(D810,D814)</f>
        <v>0</v>
      </c>
      <c r="E809" s="204">
        <f t="shared" si="1069"/>
        <v>0</v>
      </c>
      <c r="F809" s="202">
        <f>SUM(F810,F814)</f>
        <v>0</v>
      </c>
      <c r="G809" s="203">
        <f>SUM(G810,G814)</f>
        <v>0</v>
      </c>
      <c r="H809" s="204">
        <f t="shared" si="1070"/>
        <v>0</v>
      </c>
      <c r="I809" s="202">
        <f>SUM(I810,I814)</f>
        <v>0</v>
      </c>
      <c r="J809" s="205">
        <f>SUM(J810,J814)</f>
        <v>0</v>
      </c>
      <c r="K809" s="206">
        <f t="shared" si="1071"/>
        <v>0</v>
      </c>
      <c r="L809" s="202">
        <f>SUM(L810,L814)</f>
        <v>0</v>
      </c>
      <c r="M809" s="205">
        <f>SUM(M810,M814)</f>
        <v>0</v>
      </c>
      <c r="N809" s="207">
        <f>SUM(N810,N814)</f>
        <v>0</v>
      </c>
      <c r="O809" s="202">
        <f>SUM(O810,O814)</f>
        <v>0</v>
      </c>
      <c r="P809" s="207">
        <f>SUM(P810,P814)</f>
        <v>0</v>
      </c>
      <c r="Q809" s="208">
        <f t="shared" si="1072"/>
        <v>0</v>
      </c>
      <c r="R809" s="209">
        <f>SUM(R810,R814)</f>
        <v>0</v>
      </c>
      <c r="S809" s="209">
        <f>SUM(S810,S814)</f>
        <v>0</v>
      </c>
      <c r="T809" s="210">
        <f t="shared" si="1083"/>
        <v>0</v>
      </c>
      <c r="U809" s="91"/>
      <c r="V809" s="202">
        <f>SUM(V810,V814)</f>
        <v>0</v>
      </c>
      <c r="W809" s="207">
        <f>SUM(W810,W814)</f>
        <v>0</v>
      </c>
      <c r="X809" s="208">
        <f t="shared" si="1073"/>
        <v>0</v>
      </c>
      <c r="Y809" s="209">
        <f>SUM(Y810,Y814)</f>
        <v>0</v>
      </c>
      <c r="Z809" s="209">
        <f>SUM(Z810,Z814)</f>
        <v>0</v>
      </c>
      <c r="AA809" s="210">
        <f t="shared" si="1084"/>
        <v>0</v>
      </c>
      <c r="AB809" s="91"/>
      <c r="AC809" s="202">
        <f>SUM(AC810,AC814)</f>
        <v>0</v>
      </c>
      <c r="AD809" s="207">
        <f>SUM(AD810,AD814)</f>
        <v>0</v>
      </c>
      <c r="AE809" s="208">
        <f t="shared" si="1074"/>
        <v>0</v>
      </c>
      <c r="AF809" s="209">
        <f>SUM(AF810,AF814)</f>
        <v>0</v>
      </c>
      <c r="AG809" s="209">
        <f>SUM(AG810,AG814)</f>
        <v>0</v>
      </c>
      <c r="AH809" s="210">
        <f t="shared" si="1085"/>
        <v>0</v>
      </c>
      <c r="AJ809" s="203">
        <f t="shared" ref="AJ809:AU809" si="1105">SUM(AJ810,AJ814)</f>
        <v>0</v>
      </c>
      <c r="AK809" s="205">
        <f t="shared" si="1105"/>
        <v>0</v>
      </c>
      <c r="AL809" s="207">
        <f t="shared" si="1105"/>
        <v>0</v>
      </c>
      <c r="AM809" s="205">
        <f t="shared" si="1105"/>
        <v>0</v>
      </c>
      <c r="AN809" s="207">
        <f t="shared" si="1105"/>
        <v>0</v>
      </c>
      <c r="AO809" s="205">
        <f t="shared" si="1105"/>
        <v>0</v>
      </c>
      <c r="AP809" s="207">
        <f t="shared" si="1105"/>
        <v>0</v>
      </c>
      <c r="AQ809" s="205">
        <f t="shared" si="1105"/>
        <v>0</v>
      </c>
      <c r="AR809" s="207">
        <f t="shared" si="1105"/>
        <v>0</v>
      </c>
      <c r="AS809" s="205">
        <f t="shared" si="1105"/>
        <v>0</v>
      </c>
      <c r="AT809" s="207">
        <f t="shared" si="1105"/>
        <v>0</v>
      </c>
      <c r="AU809" s="205">
        <f t="shared" si="1105"/>
        <v>0</v>
      </c>
      <c r="AV809" s="205">
        <f t="shared" si="1075"/>
        <v>0</v>
      </c>
      <c r="AW809" s="211">
        <f t="shared" si="1076"/>
        <v>0</v>
      </c>
      <c r="AY809" s="205">
        <f t="shared" si="1077"/>
        <v>0</v>
      </c>
      <c r="AZ809" s="205">
        <f t="shared" si="1078"/>
        <v>0</v>
      </c>
      <c r="BA809" s="205">
        <f t="shared" si="1079"/>
        <v>0</v>
      </c>
      <c r="BB809" s="205">
        <f t="shared" si="1080"/>
        <v>0</v>
      </c>
      <c r="BC809" s="205">
        <f t="shared" si="1081"/>
        <v>0</v>
      </c>
      <c r="BD809" s="205">
        <f t="shared" si="1082"/>
        <v>0</v>
      </c>
    </row>
    <row r="810" spans="2:56" x14ac:dyDescent="0.3">
      <c r="B810" s="179" t="s">
        <v>215</v>
      </c>
      <c r="C810" s="202">
        <f>SUM(C811:C813)</f>
        <v>0</v>
      </c>
      <c r="D810" s="203">
        <f>SUM(D811:D813)</f>
        <v>0</v>
      </c>
      <c r="E810" s="204">
        <f t="shared" si="1069"/>
        <v>0</v>
      </c>
      <c r="F810" s="202">
        <f>SUM(F811:F813)</f>
        <v>0</v>
      </c>
      <c r="G810" s="203">
        <f>SUM(G811:G813)</f>
        <v>0</v>
      </c>
      <c r="H810" s="204">
        <f t="shared" si="1070"/>
        <v>0</v>
      </c>
      <c r="I810" s="202">
        <f>SUM(I811:I813)</f>
        <v>0</v>
      </c>
      <c r="J810" s="205">
        <f>SUM(J811:J813)</f>
        <v>0</v>
      </c>
      <c r="K810" s="206">
        <f t="shared" si="1071"/>
        <v>0</v>
      </c>
      <c r="L810" s="202">
        <f>SUM(L811:L813)</f>
        <v>0</v>
      </c>
      <c r="M810" s="205">
        <f>SUM(M811:M813)</f>
        <v>0</v>
      </c>
      <c r="N810" s="207">
        <f>SUM(N811:N813)</f>
        <v>0</v>
      </c>
      <c r="O810" s="202">
        <f>SUM(O811:O813)</f>
        <v>0</v>
      </c>
      <c r="P810" s="207">
        <f>SUM(P811:P813)</f>
        <v>0</v>
      </c>
      <c r="Q810" s="208">
        <f t="shared" si="1072"/>
        <v>0</v>
      </c>
      <c r="R810" s="209">
        <f>SUM(R811:R813)</f>
        <v>0</v>
      </c>
      <c r="S810" s="209">
        <f>SUM(S811:S813)</f>
        <v>0</v>
      </c>
      <c r="T810" s="210">
        <f t="shared" si="1083"/>
        <v>0</v>
      </c>
      <c r="U810" s="91"/>
      <c r="V810" s="202">
        <f>SUM(V811:V813)</f>
        <v>0</v>
      </c>
      <c r="W810" s="207">
        <f>SUM(W811:W813)</f>
        <v>0</v>
      </c>
      <c r="X810" s="208">
        <f t="shared" si="1073"/>
        <v>0</v>
      </c>
      <c r="Y810" s="209">
        <f>SUM(Y811:Y813)</f>
        <v>0</v>
      </c>
      <c r="Z810" s="209">
        <f>SUM(Z811:Z813)</f>
        <v>0</v>
      </c>
      <c r="AA810" s="210">
        <f t="shared" si="1084"/>
        <v>0</v>
      </c>
      <c r="AB810" s="91"/>
      <c r="AC810" s="202">
        <f>SUM(AC811:AC813)</f>
        <v>0</v>
      </c>
      <c r="AD810" s="207">
        <f>SUM(AD811:AD813)</f>
        <v>0</v>
      </c>
      <c r="AE810" s="208">
        <f t="shared" si="1074"/>
        <v>0</v>
      </c>
      <c r="AF810" s="209">
        <f>SUM(AF811:AF813)</f>
        <v>0</v>
      </c>
      <c r="AG810" s="209">
        <f>SUM(AG811:AG813)</f>
        <v>0</v>
      </c>
      <c r="AH810" s="210">
        <f t="shared" si="1085"/>
        <v>0</v>
      </c>
      <c r="AJ810" s="203">
        <f t="shared" ref="AJ810:AU810" si="1106">SUM(AJ811:AJ813)</f>
        <v>0</v>
      </c>
      <c r="AK810" s="205">
        <f t="shared" si="1106"/>
        <v>0</v>
      </c>
      <c r="AL810" s="207">
        <f t="shared" si="1106"/>
        <v>0</v>
      </c>
      <c r="AM810" s="205">
        <f t="shared" si="1106"/>
        <v>0</v>
      </c>
      <c r="AN810" s="207">
        <f t="shared" si="1106"/>
        <v>0</v>
      </c>
      <c r="AO810" s="205">
        <f t="shared" si="1106"/>
        <v>0</v>
      </c>
      <c r="AP810" s="207">
        <f t="shared" si="1106"/>
        <v>0</v>
      </c>
      <c r="AQ810" s="205">
        <f t="shared" si="1106"/>
        <v>0</v>
      </c>
      <c r="AR810" s="207">
        <f t="shared" si="1106"/>
        <v>0</v>
      </c>
      <c r="AS810" s="205">
        <f t="shared" si="1106"/>
        <v>0</v>
      </c>
      <c r="AT810" s="207">
        <f t="shared" si="1106"/>
        <v>0</v>
      </c>
      <c r="AU810" s="205">
        <f t="shared" si="1106"/>
        <v>0</v>
      </c>
      <c r="AV810" s="205">
        <f t="shared" si="1075"/>
        <v>0</v>
      </c>
      <c r="AW810" s="211">
        <f t="shared" si="1076"/>
        <v>0</v>
      </c>
      <c r="AY810" s="205">
        <f t="shared" si="1077"/>
        <v>0</v>
      </c>
      <c r="AZ810" s="205">
        <f t="shared" si="1078"/>
        <v>0</v>
      </c>
      <c r="BA810" s="205">
        <f t="shared" si="1079"/>
        <v>0</v>
      </c>
      <c r="BB810" s="205">
        <f t="shared" si="1080"/>
        <v>0</v>
      </c>
      <c r="BC810" s="205">
        <f t="shared" si="1081"/>
        <v>0</v>
      </c>
      <c r="BD810" s="205">
        <f t="shared" si="1082"/>
        <v>0</v>
      </c>
    </row>
    <row r="811" spans="2:56" x14ac:dyDescent="0.3">
      <c r="B811" s="201" t="s">
        <v>216</v>
      </c>
      <c r="C811" s="255"/>
      <c r="D811" s="256"/>
      <c r="E811" s="182">
        <f t="shared" si="1069"/>
        <v>0</v>
      </c>
      <c r="F811" s="255"/>
      <c r="G811" s="256"/>
      <c r="H811" s="182">
        <f t="shared" si="1070"/>
        <v>0</v>
      </c>
      <c r="I811" s="255"/>
      <c r="J811" s="257"/>
      <c r="K811" s="184">
        <f t="shared" si="1071"/>
        <v>0</v>
      </c>
      <c r="L811" s="255"/>
      <c r="M811" s="257"/>
      <c r="N811" s="258"/>
      <c r="O811" s="255"/>
      <c r="P811" s="258"/>
      <c r="Q811" s="177">
        <f t="shared" si="1072"/>
        <v>0</v>
      </c>
      <c r="R811" s="258"/>
      <c r="S811" s="258"/>
      <c r="T811" s="178">
        <f t="shared" si="1083"/>
        <v>0</v>
      </c>
      <c r="U811" s="157"/>
      <c r="V811" s="255"/>
      <c r="W811" s="258"/>
      <c r="X811" s="177">
        <f t="shared" si="1073"/>
        <v>0</v>
      </c>
      <c r="Y811" s="258"/>
      <c r="Z811" s="258"/>
      <c r="AA811" s="178">
        <f t="shared" si="1084"/>
        <v>0</v>
      </c>
      <c r="AB811" s="157"/>
      <c r="AC811" s="255"/>
      <c r="AD811" s="258"/>
      <c r="AE811" s="177">
        <f t="shared" si="1074"/>
        <v>0</v>
      </c>
      <c r="AF811" s="258"/>
      <c r="AG811" s="258"/>
      <c r="AH811" s="178">
        <f t="shared" si="1085"/>
        <v>0</v>
      </c>
      <c r="AJ811" s="252"/>
      <c r="AK811" s="253"/>
      <c r="AL811" s="254"/>
      <c r="AM811" s="253"/>
      <c r="AN811" s="254"/>
      <c r="AO811" s="253"/>
      <c r="AP811" s="254"/>
      <c r="AQ811" s="253"/>
      <c r="AR811" s="254"/>
      <c r="AS811" s="253"/>
      <c r="AT811" s="254"/>
      <c r="AU811" s="253"/>
      <c r="AV811" s="163">
        <f t="shared" si="1075"/>
        <v>0</v>
      </c>
      <c r="AW811" s="93">
        <f t="shared" si="1076"/>
        <v>0</v>
      </c>
      <c r="AY811" s="163">
        <f t="shared" si="1077"/>
        <v>0</v>
      </c>
      <c r="AZ811" s="163">
        <f t="shared" si="1078"/>
        <v>0</v>
      </c>
      <c r="BA811" s="163">
        <f t="shared" si="1079"/>
        <v>0</v>
      </c>
      <c r="BB811" s="163">
        <f t="shared" si="1080"/>
        <v>0</v>
      </c>
      <c r="BC811" s="163">
        <f t="shared" si="1081"/>
        <v>0</v>
      </c>
      <c r="BD811" s="163">
        <f t="shared" si="1082"/>
        <v>0</v>
      </c>
    </row>
    <row r="812" spans="2:56" x14ac:dyDescent="0.3">
      <c r="B812" s="201" t="s">
        <v>217</v>
      </c>
      <c r="C812" s="255"/>
      <c r="D812" s="256"/>
      <c r="E812" s="182">
        <f t="shared" si="1069"/>
        <v>0</v>
      </c>
      <c r="F812" s="255"/>
      <c r="G812" s="256"/>
      <c r="H812" s="182">
        <f t="shared" si="1070"/>
        <v>0</v>
      </c>
      <c r="I812" s="255"/>
      <c r="J812" s="257"/>
      <c r="K812" s="184">
        <f t="shared" si="1071"/>
        <v>0</v>
      </c>
      <c r="L812" s="255"/>
      <c r="M812" s="257"/>
      <c r="N812" s="258"/>
      <c r="O812" s="255"/>
      <c r="P812" s="258"/>
      <c r="Q812" s="177">
        <f t="shared" si="1072"/>
        <v>0</v>
      </c>
      <c r="R812" s="258"/>
      <c r="S812" s="258"/>
      <c r="T812" s="178">
        <f t="shared" si="1083"/>
        <v>0</v>
      </c>
      <c r="U812" s="157"/>
      <c r="V812" s="255"/>
      <c r="W812" s="258"/>
      <c r="X812" s="177">
        <f t="shared" si="1073"/>
        <v>0</v>
      </c>
      <c r="Y812" s="258"/>
      <c r="Z812" s="258"/>
      <c r="AA812" s="178">
        <f t="shared" si="1084"/>
        <v>0</v>
      </c>
      <c r="AB812" s="157"/>
      <c r="AC812" s="255"/>
      <c r="AD812" s="258"/>
      <c r="AE812" s="177">
        <f t="shared" si="1074"/>
        <v>0</v>
      </c>
      <c r="AF812" s="258"/>
      <c r="AG812" s="258"/>
      <c r="AH812" s="178">
        <f t="shared" si="1085"/>
        <v>0</v>
      </c>
      <c r="AJ812" s="252"/>
      <c r="AK812" s="253"/>
      <c r="AL812" s="254"/>
      <c r="AM812" s="253"/>
      <c r="AN812" s="254"/>
      <c r="AO812" s="253"/>
      <c r="AP812" s="254"/>
      <c r="AQ812" s="253"/>
      <c r="AR812" s="254"/>
      <c r="AS812" s="253"/>
      <c r="AT812" s="254"/>
      <c r="AU812" s="253"/>
      <c r="AV812" s="163">
        <f t="shared" si="1075"/>
        <v>0</v>
      </c>
      <c r="AW812" s="93">
        <f t="shared" si="1076"/>
        <v>0</v>
      </c>
      <c r="AY812" s="163">
        <f t="shared" si="1077"/>
        <v>0</v>
      </c>
      <c r="AZ812" s="163">
        <f t="shared" si="1078"/>
        <v>0</v>
      </c>
      <c r="BA812" s="163">
        <f t="shared" si="1079"/>
        <v>0</v>
      </c>
      <c r="BB812" s="163">
        <f t="shared" si="1080"/>
        <v>0</v>
      </c>
      <c r="BC812" s="163">
        <f t="shared" si="1081"/>
        <v>0</v>
      </c>
      <c r="BD812" s="163">
        <f t="shared" si="1082"/>
        <v>0</v>
      </c>
    </row>
    <row r="813" spans="2:56" x14ac:dyDescent="0.3">
      <c r="B813" s="201" t="s">
        <v>218</v>
      </c>
      <c r="C813" s="255"/>
      <c r="D813" s="256"/>
      <c r="E813" s="182">
        <f t="shared" si="1069"/>
        <v>0</v>
      </c>
      <c r="F813" s="255"/>
      <c r="G813" s="256"/>
      <c r="H813" s="182">
        <f t="shared" si="1070"/>
        <v>0</v>
      </c>
      <c r="I813" s="255"/>
      <c r="J813" s="257"/>
      <c r="K813" s="184">
        <f t="shared" si="1071"/>
        <v>0</v>
      </c>
      <c r="L813" s="255"/>
      <c r="M813" s="257"/>
      <c r="N813" s="258"/>
      <c r="O813" s="255"/>
      <c r="P813" s="258"/>
      <c r="Q813" s="177">
        <f t="shared" si="1072"/>
        <v>0</v>
      </c>
      <c r="R813" s="258"/>
      <c r="S813" s="258"/>
      <c r="T813" s="178">
        <f t="shared" si="1083"/>
        <v>0</v>
      </c>
      <c r="U813" s="157"/>
      <c r="V813" s="255"/>
      <c r="W813" s="258"/>
      <c r="X813" s="177">
        <f t="shared" si="1073"/>
        <v>0</v>
      </c>
      <c r="Y813" s="258"/>
      <c r="Z813" s="258"/>
      <c r="AA813" s="178">
        <f t="shared" si="1084"/>
        <v>0</v>
      </c>
      <c r="AB813" s="157"/>
      <c r="AC813" s="255"/>
      <c r="AD813" s="258"/>
      <c r="AE813" s="177">
        <f t="shared" si="1074"/>
        <v>0</v>
      </c>
      <c r="AF813" s="258"/>
      <c r="AG813" s="258"/>
      <c r="AH813" s="178">
        <f t="shared" si="1085"/>
        <v>0</v>
      </c>
      <c r="AJ813" s="252"/>
      <c r="AK813" s="253"/>
      <c r="AL813" s="254"/>
      <c r="AM813" s="253"/>
      <c r="AN813" s="254"/>
      <c r="AO813" s="253"/>
      <c r="AP813" s="254"/>
      <c r="AQ813" s="253"/>
      <c r="AR813" s="254"/>
      <c r="AS813" s="253"/>
      <c r="AT813" s="254"/>
      <c r="AU813" s="253"/>
      <c r="AV813" s="163">
        <f t="shared" si="1075"/>
        <v>0</v>
      </c>
      <c r="AW813" s="93">
        <f t="shared" si="1076"/>
        <v>0</v>
      </c>
      <c r="AY813" s="163">
        <f t="shared" si="1077"/>
        <v>0</v>
      </c>
      <c r="AZ813" s="163">
        <f t="shared" si="1078"/>
        <v>0</v>
      </c>
      <c r="BA813" s="163">
        <f t="shared" si="1079"/>
        <v>0</v>
      </c>
      <c r="BB813" s="163">
        <f t="shared" si="1080"/>
        <v>0</v>
      </c>
      <c r="BC813" s="163">
        <f t="shared" si="1081"/>
        <v>0</v>
      </c>
      <c r="BD813" s="163">
        <f t="shared" si="1082"/>
        <v>0</v>
      </c>
    </row>
    <row r="814" spans="2:56" x14ac:dyDescent="0.3">
      <c r="B814" s="179" t="s">
        <v>219</v>
      </c>
      <c r="C814" s="202">
        <f>SUM(C815:C821)</f>
        <v>0</v>
      </c>
      <c r="D814" s="203">
        <f>SUM(D815:D821)</f>
        <v>0</v>
      </c>
      <c r="E814" s="204">
        <f t="shared" si="1069"/>
        <v>0</v>
      </c>
      <c r="F814" s="202">
        <f>SUM(F815:F821)</f>
        <v>0</v>
      </c>
      <c r="G814" s="203">
        <f>SUM(G815:G821)</f>
        <v>0</v>
      </c>
      <c r="H814" s="204">
        <f t="shared" si="1070"/>
        <v>0</v>
      </c>
      <c r="I814" s="202">
        <f>SUM(I815:I821)</f>
        <v>0</v>
      </c>
      <c r="J814" s="205">
        <f>SUM(J815:J821)</f>
        <v>0</v>
      </c>
      <c r="K814" s="206">
        <f t="shared" si="1071"/>
        <v>0</v>
      </c>
      <c r="L814" s="202">
        <f>SUM(L815:L821)</f>
        <v>0</v>
      </c>
      <c r="M814" s="205">
        <f>SUM(M815:M821)</f>
        <v>0</v>
      </c>
      <c r="N814" s="207">
        <f>SUM(N815:N821)</f>
        <v>0</v>
      </c>
      <c r="O814" s="202">
        <f>SUM(O815:O821)</f>
        <v>0</v>
      </c>
      <c r="P814" s="207">
        <f>SUM(P815:P821)</f>
        <v>0</v>
      </c>
      <c r="Q814" s="208">
        <f t="shared" si="1072"/>
        <v>0</v>
      </c>
      <c r="R814" s="209">
        <f>SUM(R815:R821)</f>
        <v>0</v>
      </c>
      <c r="S814" s="209">
        <f>SUM(S815:S821)</f>
        <v>0</v>
      </c>
      <c r="T814" s="210">
        <f t="shared" si="1083"/>
        <v>0</v>
      </c>
      <c r="U814" s="91"/>
      <c r="V814" s="202">
        <f>SUM(V815:V821)</f>
        <v>0</v>
      </c>
      <c r="W814" s="207">
        <f>SUM(W815:W821)</f>
        <v>0</v>
      </c>
      <c r="X814" s="208">
        <f t="shared" si="1073"/>
        <v>0</v>
      </c>
      <c r="Y814" s="209">
        <f>SUM(Y815:Y821)</f>
        <v>0</v>
      </c>
      <c r="Z814" s="209">
        <f>SUM(Z815:Z821)</f>
        <v>0</v>
      </c>
      <c r="AA814" s="210">
        <f t="shared" si="1084"/>
        <v>0</v>
      </c>
      <c r="AB814" s="91"/>
      <c r="AC814" s="202">
        <f>SUM(AC815:AC821)</f>
        <v>0</v>
      </c>
      <c r="AD814" s="207">
        <f>SUM(AD815:AD821)</f>
        <v>0</v>
      </c>
      <c r="AE814" s="208">
        <f t="shared" si="1074"/>
        <v>0</v>
      </c>
      <c r="AF814" s="209">
        <f>SUM(AF815:AF821)</f>
        <v>0</v>
      </c>
      <c r="AG814" s="209">
        <f>SUM(AG815:AG821)</f>
        <v>0</v>
      </c>
      <c r="AH814" s="210">
        <f t="shared" si="1085"/>
        <v>0</v>
      </c>
      <c r="AJ814" s="203">
        <f t="shared" ref="AJ814:AU814" si="1107">SUM(AJ815:AJ821)</f>
        <v>0</v>
      </c>
      <c r="AK814" s="205">
        <f t="shared" si="1107"/>
        <v>0</v>
      </c>
      <c r="AL814" s="207">
        <f t="shared" si="1107"/>
        <v>0</v>
      </c>
      <c r="AM814" s="205">
        <f t="shared" si="1107"/>
        <v>0</v>
      </c>
      <c r="AN814" s="207">
        <f t="shared" si="1107"/>
        <v>0</v>
      </c>
      <c r="AO814" s="205">
        <f t="shared" si="1107"/>
        <v>0</v>
      </c>
      <c r="AP814" s="207">
        <f t="shared" si="1107"/>
        <v>0</v>
      </c>
      <c r="AQ814" s="205">
        <f t="shared" si="1107"/>
        <v>0</v>
      </c>
      <c r="AR814" s="207">
        <f t="shared" si="1107"/>
        <v>0</v>
      </c>
      <c r="AS814" s="205">
        <f t="shared" si="1107"/>
        <v>0</v>
      </c>
      <c r="AT814" s="207">
        <f t="shared" si="1107"/>
        <v>0</v>
      </c>
      <c r="AU814" s="205">
        <f t="shared" si="1107"/>
        <v>0</v>
      </c>
      <c r="AV814" s="205">
        <f t="shared" si="1075"/>
        <v>0</v>
      </c>
      <c r="AW814" s="211">
        <f t="shared" si="1076"/>
        <v>0</v>
      </c>
      <c r="AY814" s="205">
        <f t="shared" si="1077"/>
        <v>0</v>
      </c>
      <c r="AZ814" s="205">
        <f t="shared" si="1078"/>
        <v>0</v>
      </c>
      <c r="BA814" s="205">
        <f t="shared" si="1079"/>
        <v>0</v>
      </c>
      <c r="BB814" s="205">
        <f t="shared" si="1080"/>
        <v>0</v>
      </c>
      <c r="BC814" s="205">
        <f t="shared" si="1081"/>
        <v>0</v>
      </c>
      <c r="BD814" s="205">
        <f t="shared" si="1082"/>
        <v>0</v>
      </c>
    </row>
    <row r="815" spans="2:56" x14ac:dyDescent="0.3">
      <c r="B815" s="201" t="s">
        <v>220</v>
      </c>
      <c r="C815" s="255"/>
      <c r="D815" s="256"/>
      <c r="E815" s="182">
        <f t="shared" si="1069"/>
        <v>0</v>
      </c>
      <c r="F815" s="255"/>
      <c r="G815" s="256"/>
      <c r="H815" s="182">
        <f t="shared" si="1070"/>
        <v>0</v>
      </c>
      <c r="I815" s="255"/>
      <c r="J815" s="257"/>
      <c r="K815" s="184">
        <f t="shared" si="1071"/>
        <v>0</v>
      </c>
      <c r="L815" s="255"/>
      <c r="M815" s="257"/>
      <c r="N815" s="258"/>
      <c r="O815" s="255"/>
      <c r="P815" s="258"/>
      <c r="Q815" s="177">
        <f t="shared" si="1072"/>
        <v>0</v>
      </c>
      <c r="R815" s="258"/>
      <c r="S815" s="258"/>
      <c r="T815" s="178">
        <f t="shared" si="1083"/>
        <v>0</v>
      </c>
      <c r="U815" s="157"/>
      <c r="V815" s="255"/>
      <c r="W815" s="258"/>
      <c r="X815" s="177">
        <f t="shared" si="1073"/>
        <v>0</v>
      </c>
      <c r="Y815" s="258"/>
      <c r="Z815" s="258"/>
      <c r="AA815" s="178">
        <f t="shared" si="1084"/>
        <v>0</v>
      </c>
      <c r="AB815" s="157"/>
      <c r="AC815" s="255"/>
      <c r="AD815" s="258"/>
      <c r="AE815" s="177">
        <f t="shared" si="1074"/>
        <v>0</v>
      </c>
      <c r="AF815" s="258"/>
      <c r="AG815" s="258"/>
      <c r="AH815" s="178">
        <f t="shared" si="1085"/>
        <v>0</v>
      </c>
      <c r="AJ815" s="252"/>
      <c r="AK815" s="253"/>
      <c r="AL815" s="254"/>
      <c r="AM815" s="253"/>
      <c r="AN815" s="254"/>
      <c r="AO815" s="253"/>
      <c r="AP815" s="254"/>
      <c r="AQ815" s="253"/>
      <c r="AR815" s="254"/>
      <c r="AS815" s="253"/>
      <c r="AT815" s="254"/>
      <c r="AU815" s="253"/>
      <c r="AV815" s="163">
        <f t="shared" si="1075"/>
        <v>0</v>
      </c>
      <c r="AW815" s="93">
        <f t="shared" si="1076"/>
        <v>0</v>
      </c>
      <c r="AY815" s="163">
        <f t="shared" si="1077"/>
        <v>0</v>
      </c>
      <c r="AZ815" s="163">
        <f t="shared" si="1078"/>
        <v>0</v>
      </c>
      <c r="BA815" s="163">
        <f t="shared" si="1079"/>
        <v>0</v>
      </c>
      <c r="BB815" s="163">
        <f t="shared" si="1080"/>
        <v>0</v>
      </c>
      <c r="BC815" s="163">
        <f t="shared" si="1081"/>
        <v>0</v>
      </c>
      <c r="BD815" s="163">
        <f t="shared" si="1082"/>
        <v>0</v>
      </c>
    </row>
    <row r="816" spans="2:56" x14ac:dyDescent="0.3">
      <c r="B816" s="201" t="s">
        <v>221</v>
      </c>
      <c r="C816" s="255"/>
      <c r="D816" s="256"/>
      <c r="E816" s="182">
        <f t="shared" si="1069"/>
        <v>0</v>
      </c>
      <c r="F816" s="255"/>
      <c r="G816" s="256"/>
      <c r="H816" s="182">
        <f t="shared" si="1070"/>
        <v>0</v>
      </c>
      <c r="I816" s="255"/>
      <c r="J816" s="257"/>
      <c r="K816" s="184">
        <f t="shared" si="1071"/>
        <v>0</v>
      </c>
      <c r="L816" s="255"/>
      <c r="M816" s="257"/>
      <c r="N816" s="258"/>
      <c r="O816" s="255"/>
      <c r="P816" s="258"/>
      <c r="Q816" s="177">
        <f t="shared" si="1072"/>
        <v>0</v>
      </c>
      <c r="R816" s="258"/>
      <c r="S816" s="258"/>
      <c r="T816" s="178">
        <f t="shared" si="1083"/>
        <v>0</v>
      </c>
      <c r="U816" s="157"/>
      <c r="V816" s="255"/>
      <c r="W816" s="258"/>
      <c r="X816" s="177">
        <f t="shared" si="1073"/>
        <v>0</v>
      </c>
      <c r="Y816" s="258"/>
      <c r="Z816" s="258"/>
      <c r="AA816" s="178">
        <f t="shared" si="1084"/>
        <v>0</v>
      </c>
      <c r="AB816" s="157"/>
      <c r="AC816" s="255"/>
      <c r="AD816" s="258"/>
      <c r="AE816" s="177">
        <f t="shared" si="1074"/>
        <v>0</v>
      </c>
      <c r="AF816" s="258"/>
      <c r="AG816" s="258"/>
      <c r="AH816" s="178">
        <f t="shared" si="1085"/>
        <v>0</v>
      </c>
      <c r="AJ816" s="252"/>
      <c r="AK816" s="253"/>
      <c r="AL816" s="254"/>
      <c r="AM816" s="253"/>
      <c r="AN816" s="254"/>
      <c r="AO816" s="253"/>
      <c r="AP816" s="254"/>
      <c r="AQ816" s="253"/>
      <c r="AR816" s="254"/>
      <c r="AS816" s="253"/>
      <c r="AT816" s="254"/>
      <c r="AU816" s="253"/>
      <c r="AV816" s="163">
        <f t="shared" si="1075"/>
        <v>0</v>
      </c>
      <c r="AW816" s="93">
        <f t="shared" si="1076"/>
        <v>0</v>
      </c>
      <c r="AY816" s="163">
        <f t="shared" si="1077"/>
        <v>0</v>
      </c>
      <c r="AZ816" s="163">
        <f t="shared" si="1078"/>
        <v>0</v>
      </c>
      <c r="BA816" s="163">
        <f t="shared" si="1079"/>
        <v>0</v>
      </c>
      <c r="BB816" s="163">
        <f t="shared" si="1080"/>
        <v>0</v>
      </c>
      <c r="BC816" s="163">
        <f t="shared" si="1081"/>
        <v>0</v>
      </c>
      <c r="BD816" s="163">
        <f t="shared" si="1082"/>
        <v>0</v>
      </c>
    </row>
    <row r="817" spans="2:56" x14ac:dyDescent="0.3">
      <c r="B817" s="201" t="s">
        <v>222</v>
      </c>
      <c r="C817" s="255"/>
      <c r="D817" s="256"/>
      <c r="E817" s="182">
        <f t="shared" si="1069"/>
        <v>0</v>
      </c>
      <c r="F817" s="255"/>
      <c r="G817" s="256"/>
      <c r="H817" s="182">
        <f t="shared" si="1070"/>
        <v>0</v>
      </c>
      <c r="I817" s="255"/>
      <c r="J817" s="257"/>
      <c r="K817" s="184">
        <f t="shared" si="1071"/>
        <v>0</v>
      </c>
      <c r="L817" s="255"/>
      <c r="M817" s="257"/>
      <c r="N817" s="258"/>
      <c r="O817" s="255"/>
      <c r="P817" s="258"/>
      <c r="Q817" s="177">
        <f t="shared" si="1072"/>
        <v>0</v>
      </c>
      <c r="R817" s="258"/>
      <c r="S817" s="258"/>
      <c r="T817" s="178">
        <f t="shared" si="1083"/>
        <v>0</v>
      </c>
      <c r="U817" s="157"/>
      <c r="V817" s="255"/>
      <c r="W817" s="258"/>
      <c r="X817" s="177">
        <f t="shared" si="1073"/>
        <v>0</v>
      </c>
      <c r="Y817" s="258"/>
      <c r="Z817" s="258"/>
      <c r="AA817" s="178">
        <f t="shared" si="1084"/>
        <v>0</v>
      </c>
      <c r="AB817" s="157"/>
      <c r="AC817" s="255"/>
      <c r="AD817" s="258"/>
      <c r="AE817" s="177">
        <f t="shared" si="1074"/>
        <v>0</v>
      </c>
      <c r="AF817" s="258"/>
      <c r="AG817" s="258"/>
      <c r="AH817" s="178">
        <f t="shared" si="1085"/>
        <v>0</v>
      </c>
      <c r="AJ817" s="252"/>
      <c r="AK817" s="253"/>
      <c r="AL817" s="254"/>
      <c r="AM817" s="253"/>
      <c r="AN817" s="254"/>
      <c r="AO817" s="253"/>
      <c r="AP817" s="254"/>
      <c r="AQ817" s="253"/>
      <c r="AR817" s="254"/>
      <c r="AS817" s="253"/>
      <c r="AT817" s="254"/>
      <c r="AU817" s="253"/>
      <c r="AV817" s="163">
        <f t="shared" si="1075"/>
        <v>0</v>
      </c>
      <c r="AW817" s="93">
        <f t="shared" si="1076"/>
        <v>0</v>
      </c>
      <c r="AY817" s="163">
        <f t="shared" si="1077"/>
        <v>0</v>
      </c>
      <c r="AZ817" s="163">
        <f t="shared" si="1078"/>
        <v>0</v>
      </c>
      <c r="BA817" s="163">
        <f t="shared" si="1079"/>
        <v>0</v>
      </c>
      <c r="BB817" s="163">
        <f t="shared" si="1080"/>
        <v>0</v>
      </c>
      <c r="BC817" s="163">
        <f t="shared" si="1081"/>
        <v>0</v>
      </c>
      <c r="BD817" s="163">
        <f t="shared" si="1082"/>
        <v>0</v>
      </c>
    </row>
    <row r="818" spans="2:56" x14ac:dyDescent="0.3">
      <c r="B818" s="201" t="s">
        <v>223</v>
      </c>
      <c r="C818" s="255"/>
      <c r="D818" s="256"/>
      <c r="E818" s="182">
        <f t="shared" si="1069"/>
        <v>0</v>
      </c>
      <c r="F818" s="255"/>
      <c r="G818" s="256"/>
      <c r="H818" s="182">
        <f t="shared" si="1070"/>
        <v>0</v>
      </c>
      <c r="I818" s="255"/>
      <c r="J818" s="257"/>
      <c r="K818" s="184">
        <f t="shared" si="1071"/>
        <v>0</v>
      </c>
      <c r="L818" s="255"/>
      <c r="M818" s="257"/>
      <c r="N818" s="258"/>
      <c r="O818" s="255"/>
      <c r="P818" s="258"/>
      <c r="Q818" s="177">
        <f t="shared" si="1072"/>
        <v>0</v>
      </c>
      <c r="R818" s="258"/>
      <c r="S818" s="258"/>
      <c r="T818" s="178">
        <f t="shared" si="1083"/>
        <v>0</v>
      </c>
      <c r="U818" s="157"/>
      <c r="V818" s="255"/>
      <c r="W818" s="258"/>
      <c r="X818" s="177">
        <f t="shared" si="1073"/>
        <v>0</v>
      </c>
      <c r="Y818" s="258"/>
      <c r="Z818" s="258"/>
      <c r="AA818" s="178">
        <f t="shared" si="1084"/>
        <v>0</v>
      </c>
      <c r="AB818" s="157"/>
      <c r="AC818" s="255"/>
      <c r="AD818" s="258"/>
      <c r="AE818" s="177">
        <f t="shared" si="1074"/>
        <v>0</v>
      </c>
      <c r="AF818" s="258"/>
      <c r="AG818" s="258"/>
      <c r="AH818" s="178">
        <f t="shared" si="1085"/>
        <v>0</v>
      </c>
      <c r="AJ818" s="252"/>
      <c r="AK818" s="253"/>
      <c r="AL818" s="254"/>
      <c r="AM818" s="253"/>
      <c r="AN818" s="254"/>
      <c r="AO818" s="253"/>
      <c r="AP818" s="254"/>
      <c r="AQ818" s="253"/>
      <c r="AR818" s="254"/>
      <c r="AS818" s="253"/>
      <c r="AT818" s="254"/>
      <c r="AU818" s="253"/>
      <c r="AV818" s="163">
        <f t="shared" si="1075"/>
        <v>0</v>
      </c>
      <c r="AW818" s="93">
        <f t="shared" si="1076"/>
        <v>0</v>
      </c>
      <c r="AY818" s="163">
        <f t="shared" si="1077"/>
        <v>0</v>
      </c>
      <c r="AZ818" s="163">
        <f t="shared" si="1078"/>
        <v>0</v>
      </c>
      <c r="BA818" s="163">
        <f t="shared" si="1079"/>
        <v>0</v>
      </c>
      <c r="BB818" s="163">
        <f t="shared" si="1080"/>
        <v>0</v>
      </c>
      <c r="BC818" s="163">
        <f t="shared" si="1081"/>
        <v>0</v>
      </c>
      <c r="BD818" s="163">
        <f t="shared" si="1082"/>
        <v>0</v>
      </c>
    </row>
    <row r="819" spans="2:56" x14ac:dyDescent="0.3">
      <c r="B819" s="201" t="s">
        <v>224</v>
      </c>
      <c r="C819" s="255"/>
      <c r="D819" s="256"/>
      <c r="E819" s="182">
        <f t="shared" si="1069"/>
        <v>0</v>
      </c>
      <c r="F819" s="255"/>
      <c r="G819" s="256"/>
      <c r="H819" s="182">
        <f t="shared" si="1070"/>
        <v>0</v>
      </c>
      <c r="I819" s="255"/>
      <c r="J819" s="257"/>
      <c r="K819" s="184">
        <f t="shared" si="1071"/>
        <v>0</v>
      </c>
      <c r="L819" s="255"/>
      <c r="M819" s="257"/>
      <c r="N819" s="258"/>
      <c r="O819" s="255"/>
      <c r="P819" s="258"/>
      <c r="Q819" s="177">
        <f t="shared" si="1072"/>
        <v>0</v>
      </c>
      <c r="R819" s="258"/>
      <c r="S819" s="258"/>
      <c r="T819" s="178">
        <f t="shared" si="1083"/>
        <v>0</v>
      </c>
      <c r="U819" s="157"/>
      <c r="V819" s="255"/>
      <c r="W819" s="258"/>
      <c r="X819" s="177">
        <f t="shared" si="1073"/>
        <v>0</v>
      </c>
      <c r="Y819" s="258"/>
      <c r="Z819" s="258"/>
      <c r="AA819" s="178">
        <f t="shared" si="1084"/>
        <v>0</v>
      </c>
      <c r="AB819" s="157"/>
      <c r="AC819" s="255"/>
      <c r="AD819" s="258"/>
      <c r="AE819" s="177">
        <f t="shared" si="1074"/>
        <v>0</v>
      </c>
      <c r="AF819" s="258"/>
      <c r="AG819" s="258"/>
      <c r="AH819" s="178">
        <f t="shared" si="1085"/>
        <v>0</v>
      </c>
      <c r="AJ819" s="252"/>
      <c r="AK819" s="253"/>
      <c r="AL819" s="254"/>
      <c r="AM819" s="253"/>
      <c r="AN819" s="254"/>
      <c r="AO819" s="253"/>
      <c r="AP819" s="254"/>
      <c r="AQ819" s="253"/>
      <c r="AR819" s="254"/>
      <c r="AS819" s="253"/>
      <c r="AT819" s="254"/>
      <c r="AU819" s="253"/>
      <c r="AV819" s="163">
        <f t="shared" si="1075"/>
        <v>0</v>
      </c>
      <c r="AW819" s="93">
        <f t="shared" si="1076"/>
        <v>0</v>
      </c>
      <c r="AY819" s="163">
        <f t="shared" si="1077"/>
        <v>0</v>
      </c>
      <c r="AZ819" s="163">
        <f t="shared" si="1078"/>
        <v>0</v>
      </c>
      <c r="BA819" s="163">
        <f t="shared" si="1079"/>
        <v>0</v>
      </c>
      <c r="BB819" s="163">
        <f t="shared" si="1080"/>
        <v>0</v>
      </c>
      <c r="BC819" s="163">
        <f t="shared" si="1081"/>
        <v>0</v>
      </c>
      <c r="BD819" s="163">
        <f t="shared" si="1082"/>
        <v>0</v>
      </c>
    </row>
    <row r="820" spans="2:56" x14ac:dyDescent="0.3">
      <c r="B820" s="201" t="s">
        <v>225</v>
      </c>
      <c r="C820" s="255"/>
      <c r="D820" s="256"/>
      <c r="E820" s="182">
        <f t="shared" si="1069"/>
        <v>0</v>
      </c>
      <c r="F820" s="255"/>
      <c r="G820" s="256"/>
      <c r="H820" s="182">
        <f t="shared" si="1070"/>
        <v>0</v>
      </c>
      <c r="I820" s="255"/>
      <c r="J820" s="257"/>
      <c r="K820" s="184">
        <f t="shared" si="1071"/>
        <v>0</v>
      </c>
      <c r="L820" s="255"/>
      <c r="M820" s="257"/>
      <c r="N820" s="258"/>
      <c r="O820" s="255"/>
      <c r="P820" s="258"/>
      <c r="Q820" s="177">
        <f t="shared" si="1072"/>
        <v>0</v>
      </c>
      <c r="R820" s="258"/>
      <c r="S820" s="258"/>
      <c r="T820" s="178">
        <f t="shared" si="1083"/>
        <v>0</v>
      </c>
      <c r="U820" s="157"/>
      <c r="V820" s="255"/>
      <c r="W820" s="258"/>
      <c r="X820" s="177">
        <f t="shared" si="1073"/>
        <v>0</v>
      </c>
      <c r="Y820" s="258"/>
      <c r="Z820" s="258"/>
      <c r="AA820" s="178">
        <f t="shared" si="1084"/>
        <v>0</v>
      </c>
      <c r="AB820" s="157"/>
      <c r="AC820" s="255"/>
      <c r="AD820" s="258"/>
      <c r="AE820" s="177">
        <f t="shared" si="1074"/>
        <v>0</v>
      </c>
      <c r="AF820" s="258"/>
      <c r="AG820" s="258"/>
      <c r="AH820" s="178">
        <f t="shared" si="1085"/>
        <v>0</v>
      </c>
      <c r="AJ820" s="252"/>
      <c r="AK820" s="253"/>
      <c r="AL820" s="254"/>
      <c r="AM820" s="253"/>
      <c r="AN820" s="254"/>
      <c r="AO820" s="253"/>
      <c r="AP820" s="254"/>
      <c r="AQ820" s="253"/>
      <c r="AR820" s="254"/>
      <c r="AS820" s="253"/>
      <c r="AT820" s="254"/>
      <c r="AU820" s="253"/>
      <c r="AV820" s="163">
        <f t="shared" si="1075"/>
        <v>0</v>
      </c>
      <c r="AW820" s="93">
        <f t="shared" si="1076"/>
        <v>0</v>
      </c>
      <c r="AY820" s="163">
        <f t="shared" si="1077"/>
        <v>0</v>
      </c>
      <c r="AZ820" s="163">
        <f t="shared" si="1078"/>
        <v>0</v>
      </c>
      <c r="BA820" s="163">
        <f t="shared" si="1079"/>
        <v>0</v>
      </c>
      <c r="BB820" s="163">
        <f t="shared" si="1080"/>
        <v>0</v>
      </c>
      <c r="BC820" s="163">
        <f t="shared" si="1081"/>
        <v>0</v>
      </c>
      <c r="BD820" s="163">
        <f t="shared" si="1082"/>
        <v>0</v>
      </c>
    </row>
    <row r="821" spans="2:56" x14ac:dyDescent="0.3">
      <c r="B821" s="201" t="s">
        <v>226</v>
      </c>
      <c r="C821" s="255"/>
      <c r="D821" s="256"/>
      <c r="E821" s="182">
        <f t="shared" ref="E821:E826" si="1108">IFERROR(D821/C821,0)</f>
        <v>0</v>
      </c>
      <c r="F821" s="255"/>
      <c r="G821" s="256"/>
      <c r="H821" s="182">
        <f t="shared" ref="H821:H826" si="1109">IFERROR(G821/F821,0)</f>
        <v>0</v>
      </c>
      <c r="I821" s="255"/>
      <c r="J821" s="257"/>
      <c r="K821" s="184">
        <f t="shared" ref="K821:K826" si="1110">IFERROR(J821/I821,0)</f>
        <v>0</v>
      </c>
      <c r="L821" s="255"/>
      <c r="M821" s="257"/>
      <c r="N821" s="258"/>
      <c r="O821" s="255"/>
      <c r="P821" s="258"/>
      <c r="Q821" s="177">
        <f t="shared" ref="Q821:Q831" si="1111">SUM(O821:P821)</f>
        <v>0</v>
      </c>
      <c r="R821" s="258"/>
      <c r="S821" s="258"/>
      <c r="T821" s="178">
        <f t="shared" si="1083"/>
        <v>0</v>
      </c>
      <c r="U821" s="157"/>
      <c r="V821" s="255"/>
      <c r="W821" s="258"/>
      <c r="X821" s="177">
        <f t="shared" ref="X821:X831" si="1112">SUM(V821:W821)</f>
        <v>0</v>
      </c>
      <c r="Y821" s="258"/>
      <c r="Z821" s="258"/>
      <c r="AA821" s="178">
        <f t="shared" si="1084"/>
        <v>0</v>
      </c>
      <c r="AB821" s="157"/>
      <c r="AC821" s="255"/>
      <c r="AD821" s="258"/>
      <c r="AE821" s="177">
        <f t="shared" ref="AE821:AE831" si="1113">SUM(AC821:AD821)</f>
        <v>0</v>
      </c>
      <c r="AF821" s="258"/>
      <c r="AG821" s="258"/>
      <c r="AH821" s="178">
        <f t="shared" si="1085"/>
        <v>0</v>
      </c>
      <c r="AJ821" s="252"/>
      <c r="AK821" s="253"/>
      <c r="AL821" s="254"/>
      <c r="AM821" s="253"/>
      <c r="AN821" s="254"/>
      <c r="AO821" s="253"/>
      <c r="AP821" s="254"/>
      <c r="AQ821" s="253"/>
      <c r="AR821" s="254"/>
      <c r="AS821" s="253"/>
      <c r="AT821" s="254"/>
      <c r="AU821" s="253"/>
      <c r="AV821" s="163">
        <f t="shared" ref="AV821:AV884" si="1114">SUM(AJ821:AU821)</f>
        <v>0</v>
      </c>
      <c r="AW821" s="93">
        <f t="shared" ref="AW821:AW826" si="1115">T821-AV821</f>
        <v>0</v>
      </c>
      <c r="AY821" s="163">
        <f t="shared" ref="AY821:AY826" si="1116">SUM(AJ821:AL821)</f>
        <v>0</v>
      </c>
      <c r="AZ821" s="163">
        <f t="shared" ref="AZ821:AZ826" si="1117">SUM(AM821:AO821)</f>
        <v>0</v>
      </c>
      <c r="BA821" s="163">
        <f t="shared" ref="BA821:BA826" si="1118">SUM(AP821:AR821)</f>
        <v>0</v>
      </c>
      <c r="BB821" s="163">
        <f t="shared" ref="BB821:BB826" si="1119">SUM(AS821:AU821)</f>
        <v>0</v>
      </c>
      <c r="BC821" s="163">
        <f t="shared" ref="BC821:BC884" si="1120">SUM(AY821,AZ821,BA821,BB821)</f>
        <v>0</v>
      </c>
      <c r="BD821" s="163">
        <f t="shared" ref="BD821:BD826" si="1121">T821-BC821</f>
        <v>0</v>
      </c>
    </row>
    <row r="822" spans="2:56" x14ac:dyDescent="0.3">
      <c r="B822" s="176" t="s">
        <v>227</v>
      </c>
      <c r="C822" s="103"/>
      <c r="D822" s="104"/>
      <c r="E822" s="204">
        <f t="shared" si="1108"/>
        <v>0</v>
      </c>
      <c r="F822" s="103"/>
      <c r="G822" s="104"/>
      <c r="H822" s="204">
        <f t="shared" si="1109"/>
        <v>0</v>
      </c>
      <c r="I822" s="103"/>
      <c r="J822" s="106"/>
      <c r="K822" s="206">
        <f t="shared" si="1110"/>
        <v>0</v>
      </c>
      <c r="L822" s="103"/>
      <c r="M822" s="106"/>
      <c r="N822" s="108"/>
      <c r="O822" s="103"/>
      <c r="P822" s="108"/>
      <c r="Q822" s="208">
        <f t="shared" si="1111"/>
        <v>0</v>
      </c>
      <c r="R822" s="109"/>
      <c r="S822" s="109"/>
      <c r="T822" s="210">
        <f t="shared" ref="T822:T831" si="1122">SUM(Q822:S822)</f>
        <v>0</v>
      </c>
      <c r="U822" s="91"/>
      <c r="V822" s="103"/>
      <c r="W822" s="108"/>
      <c r="X822" s="208">
        <f t="shared" si="1112"/>
        <v>0</v>
      </c>
      <c r="Y822" s="109"/>
      <c r="Z822" s="109"/>
      <c r="AA822" s="210">
        <f t="shared" ref="AA822:AA831" si="1123">SUM(X822:Z822)</f>
        <v>0</v>
      </c>
      <c r="AB822" s="91"/>
      <c r="AC822" s="103"/>
      <c r="AD822" s="108"/>
      <c r="AE822" s="208">
        <f t="shared" si="1113"/>
        <v>0</v>
      </c>
      <c r="AF822" s="109"/>
      <c r="AG822" s="109"/>
      <c r="AH822" s="210">
        <f t="shared" ref="AH822:AH831" si="1124">SUM(AE822:AG822)</f>
        <v>0</v>
      </c>
      <c r="AJ822" s="252"/>
      <c r="AK822" s="253"/>
      <c r="AL822" s="254"/>
      <c r="AM822" s="253"/>
      <c r="AN822" s="254"/>
      <c r="AO822" s="253"/>
      <c r="AP822" s="254"/>
      <c r="AQ822" s="253"/>
      <c r="AR822" s="254"/>
      <c r="AS822" s="253"/>
      <c r="AT822" s="254"/>
      <c r="AU822" s="253"/>
      <c r="AV822" s="163">
        <f t="shared" si="1114"/>
        <v>0</v>
      </c>
      <c r="AW822" s="211">
        <f t="shared" si="1115"/>
        <v>0</v>
      </c>
      <c r="AY822" s="163">
        <f t="shared" si="1116"/>
        <v>0</v>
      </c>
      <c r="AZ822" s="163">
        <f t="shared" si="1117"/>
        <v>0</v>
      </c>
      <c r="BA822" s="163">
        <f t="shared" si="1118"/>
        <v>0</v>
      </c>
      <c r="BB822" s="163">
        <f t="shared" si="1119"/>
        <v>0</v>
      </c>
      <c r="BC822" s="163">
        <f t="shared" si="1120"/>
        <v>0</v>
      </c>
      <c r="BD822" s="163">
        <f t="shared" si="1121"/>
        <v>0</v>
      </c>
    </row>
    <row r="823" spans="2:56" x14ac:dyDescent="0.3">
      <c r="B823" s="176" t="s">
        <v>228</v>
      </c>
      <c r="C823" s="103"/>
      <c r="D823" s="104"/>
      <c r="E823" s="204">
        <f t="shared" si="1108"/>
        <v>0</v>
      </c>
      <c r="F823" s="103"/>
      <c r="G823" s="104"/>
      <c r="H823" s="204">
        <f t="shared" si="1109"/>
        <v>0</v>
      </c>
      <c r="I823" s="103"/>
      <c r="J823" s="106"/>
      <c r="K823" s="206">
        <f t="shared" si="1110"/>
        <v>0</v>
      </c>
      <c r="L823" s="103"/>
      <c r="M823" s="106"/>
      <c r="N823" s="108"/>
      <c r="O823" s="103"/>
      <c r="P823" s="108"/>
      <c r="Q823" s="208">
        <f t="shared" si="1111"/>
        <v>0</v>
      </c>
      <c r="R823" s="109"/>
      <c r="S823" s="109"/>
      <c r="T823" s="210">
        <f t="shared" si="1122"/>
        <v>0</v>
      </c>
      <c r="U823" s="91"/>
      <c r="V823" s="103"/>
      <c r="W823" s="108"/>
      <c r="X823" s="208">
        <f t="shared" si="1112"/>
        <v>0</v>
      </c>
      <c r="Y823" s="109"/>
      <c r="Z823" s="109"/>
      <c r="AA823" s="210">
        <f t="shared" si="1123"/>
        <v>0</v>
      </c>
      <c r="AB823" s="91"/>
      <c r="AC823" s="103"/>
      <c r="AD823" s="108"/>
      <c r="AE823" s="208">
        <f t="shared" si="1113"/>
        <v>0</v>
      </c>
      <c r="AF823" s="109"/>
      <c r="AG823" s="109"/>
      <c r="AH823" s="210">
        <f t="shared" si="1124"/>
        <v>0</v>
      </c>
      <c r="AJ823" s="252"/>
      <c r="AK823" s="253"/>
      <c r="AL823" s="254"/>
      <c r="AM823" s="253"/>
      <c r="AN823" s="254"/>
      <c r="AO823" s="253"/>
      <c r="AP823" s="254"/>
      <c r="AQ823" s="253"/>
      <c r="AR823" s="254"/>
      <c r="AS823" s="253"/>
      <c r="AT823" s="254"/>
      <c r="AU823" s="253"/>
      <c r="AV823" s="163">
        <f t="shared" si="1114"/>
        <v>0</v>
      </c>
      <c r="AW823" s="211">
        <f t="shared" si="1115"/>
        <v>0</v>
      </c>
      <c r="AY823" s="163">
        <f t="shared" si="1116"/>
        <v>0</v>
      </c>
      <c r="AZ823" s="163">
        <f t="shared" si="1117"/>
        <v>0</v>
      </c>
      <c r="BA823" s="163">
        <f t="shared" si="1118"/>
        <v>0</v>
      </c>
      <c r="BB823" s="163">
        <f t="shared" si="1119"/>
        <v>0</v>
      </c>
      <c r="BC823" s="163">
        <f t="shared" si="1120"/>
        <v>0</v>
      </c>
      <c r="BD823" s="163">
        <f t="shared" si="1121"/>
        <v>0</v>
      </c>
    </row>
    <row r="824" spans="2:56" x14ac:dyDescent="0.3">
      <c r="B824" s="176" t="s">
        <v>229</v>
      </c>
      <c r="C824" s="103"/>
      <c r="D824" s="104"/>
      <c r="E824" s="204">
        <f t="shared" si="1108"/>
        <v>0</v>
      </c>
      <c r="F824" s="103"/>
      <c r="G824" s="104"/>
      <c r="H824" s="204">
        <f t="shared" si="1109"/>
        <v>0</v>
      </c>
      <c r="I824" s="103"/>
      <c r="J824" s="106"/>
      <c r="K824" s="206">
        <f t="shared" si="1110"/>
        <v>0</v>
      </c>
      <c r="L824" s="103"/>
      <c r="M824" s="106"/>
      <c r="N824" s="108"/>
      <c r="O824" s="103"/>
      <c r="P824" s="108"/>
      <c r="Q824" s="208">
        <f t="shared" si="1111"/>
        <v>0</v>
      </c>
      <c r="R824" s="109"/>
      <c r="S824" s="109"/>
      <c r="T824" s="210">
        <f t="shared" si="1122"/>
        <v>0</v>
      </c>
      <c r="U824" s="91"/>
      <c r="V824" s="103"/>
      <c r="W824" s="108"/>
      <c r="X824" s="208">
        <f t="shared" si="1112"/>
        <v>0</v>
      </c>
      <c r="Y824" s="109"/>
      <c r="Z824" s="109"/>
      <c r="AA824" s="210">
        <f t="shared" si="1123"/>
        <v>0</v>
      </c>
      <c r="AB824" s="91"/>
      <c r="AC824" s="103"/>
      <c r="AD824" s="108"/>
      <c r="AE824" s="208">
        <f t="shared" si="1113"/>
        <v>0</v>
      </c>
      <c r="AF824" s="109"/>
      <c r="AG824" s="109"/>
      <c r="AH824" s="210">
        <f t="shared" si="1124"/>
        <v>0</v>
      </c>
      <c r="AJ824" s="252"/>
      <c r="AK824" s="253"/>
      <c r="AL824" s="254"/>
      <c r="AM824" s="253"/>
      <c r="AN824" s="254"/>
      <c r="AO824" s="253"/>
      <c r="AP824" s="254"/>
      <c r="AQ824" s="253"/>
      <c r="AR824" s="254"/>
      <c r="AS824" s="253"/>
      <c r="AT824" s="254"/>
      <c r="AU824" s="253"/>
      <c r="AV824" s="163">
        <f t="shared" si="1114"/>
        <v>0</v>
      </c>
      <c r="AW824" s="211">
        <f t="shared" si="1115"/>
        <v>0</v>
      </c>
      <c r="AY824" s="163">
        <f t="shared" si="1116"/>
        <v>0</v>
      </c>
      <c r="AZ824" s="163">
        <f t="shared" si="1117"/>
        <v>0</v>
      </c>
      <c r="BA824" s="163">
        <f t="shared" si="1118"/>
        <v>0</v>
      </c>
      <c r="BB824" s="163">
        <f t="shared" si="1119"/>
        <v>0</v>
      </c>
      <c r="BC824" s="163">
        <f t="shared" si="1120"/>
        <v>0</v>
      </c>
      <c r="BD824" s="163">
        <f t="shared" si="1121"/>
        <v>0</v>
      </c>
    </row>
    <row r="825" spans="2:56" x14ac:dyDescent="0.3">
      <c r="B825" s="176" t="s">
        <v>230</v>
      </c>
      <c r="C825" s="103"/>
      <c r="D825" s="104"/>
      <c r="E825" s="204">
        <f t="shared" si="1108"/>
        <v>0</v>
      </c>
      <c r="F825" s="103"/>
      <c r="G825" s="104"/>
      <c r="H825" s="204">
        <f t="shared" si="1109"/>
        <v>0</v>
      </c>
      <c r="I825" s="103"/>
      <c r="J825" s="106"/>
      <c r="K825" s="206">
        <f t="shared" si="1110"/>
        <v>0</v>
      </c>
      <c r="L825" s="103"/>
      <c r="M825" s="106"/>
      <c r="N825" s="108"/>
      <c r="O825" s="103"/>
      <c r="P825" s="108"/>
      <c r="Q825" s="208">
        <f t="shared" si="1111"/>
        <v>0</v>
      </c>
      <c r="R825" s="109"/>
      <c r="S825" s="109"/>
      <c r="T825" s="210">
        <f t="shared" si="1122"/>
        <v>0</v>
      </c>
      <c r="U825" s="91"/>
      <c r="V825" s="103"/>
      <c r="W825" s="108"/>
      <c r="X825" s="208">
        <f t="shared" si="1112"/>
        <v>0</v>
      </c>
      <c r="Y825" s="109"/>
      <c r="Z825" s="109"/>
      <c r="AA825" s="210">
        <f t="shared" si="1123"/>
        <v>0</v>
      </c>
      <c r="AB825" s="91"/>
      <c r="AC825" s="103"/>
      <c r="AD825" s="108"/>
      <c r="AE825" s="208">
        <f t="shared" si="1113"/>
        <v>0</v>
      </c>
      <c r="AF825" s="109"/>
      <c r="AG825" s="109"/>
      <c r="AH825" s="210">
        <f t="shared" si="1124"/>
        <v>0</v>
      </c>
      <c r="AJ825" s="252"/>
      <c r="AK825" s="253"/>
      <c r="AL825" s="254"/>
      <c r="AM825" s="253"/>
      <c r="AN825" s="254"/>
      <c r="AO825" s="253"/>
      <c r="AP825" s="254"/>
      <c r="AQ825" s="253"/>
      <c r="AR825" s="254"/>
      <c r="AS825" s="253"/>
      <c r="AT825" s="254"/>
      <c r="AU825" s="253"/>
      <c r="AV825" s="163">
        <f t="shared" si="1114"/>
        <v>0</v>
      </c>
      <c r="AW825" s="211">
        <f t="shared" si="1115"/>
        <v>0</v>
      </c>
      <c r="AY825" s="163">
        <f t="shared" si="1116"/>
        <v>0</v>
      </c>
      <c r="AZ825" s="163">
        <f t="shared" si="1117"/>
        <v>0</v>
      </c>
      <c r="BA825" s="163">
        <f t="shared" si="1118"/>
        <v>0</v>
      </c>
      <c r="BB825" s="163">
        <f t="shared" si="1119"/>
        <v>0</v>
      </c>
      <c r="BC825" s="163">
        <f t="shared" si="1120"/>
        <v>0</v>
      </c>
      <c r="BD825" s="163">
        <f t="shared" si="1121"/>
        <v>0</v>
      </c>
    </row>
    <row r="826" spans="2:56" x14ac:dyDescent="0.3">
      <c r="B826" s="176" t="s">
        <v>231</v>
      </c>
      <c r="C826" s="103"/>
      <c r="D826" s="104"/>
      <c r="E826" s="204">
        <f t="shared" si="1108"/>
        <v>0</v>
      </c>
      <c r="F826" s="103"/>
      <c r="G826" s="104"/>
      <c r="H826" s="204">
        <f t="shared" si="1109"/>
        <v>0</v>
      </c>
      <c r="I826" s="103"/>
      <c r="J826" s="106"/>
      <c r="K826" s="206">
        <f t="shared" si="1110"/>
        <v>0</v>
      </c>
      <c r="L826" s="103"/>
      <c r="M826" s="106"/>
      <c r="N826" s="108"/>
      <c r="O826" s="103"/>
      <c r="P826" s="108"/>
      <c r="Q826" s="208">
        <f t="shared" si="1111"/>
        <v>0</v>
      </c>
      <c r="R826" s="109"/>
      <c r="S826" s="109"/>
      <c r="T826" s="210">
        <f t="shared" si="1122"/>
        <v>0</v>
      </c>
      <c r="U826" s="91"/>
      <c r="V826" s="103"/>
      <c r="W826" s="108"/>
      <c r="X826" s="208">
        <f t="shared" si="1112"/>
        <v>0</v>
      </c>
      <c r="Y826" s="109"/>
      <c r="Z826" s="109"/>
      <c r="AA826" s="210">
        <f t="shared" si="1123"/>
        <v>0</v>
      </c>
      <c r="AB826" s="91"/>
      <c r="AC826" s="103"/>
      <c r="AD826" s="108"/>
      <c r="AE826" s="208">
        <f t="shared" si="1113"/>
        <v>0</v>
      </c>
      <c r="AF826" s="109"/>
      <c r="AG826" s="109"/>
      <c r="AH826" s="210">
        <f t="shared" si="1124"/>
        <v>0</v>
      </c>
      <c r="AJ826" s="252"/>
      <c r="AK826" s="253"/>
      <c r="AL826" s="254"/>
      <c r="AM826" s="253"/>
      <c r="AN826" s="254"/>
      <c r="AO826" s="253"/>
      <c r="AP826" s="254"/>
      <c r="AQ826" s="253"/>
      <c r="AR826" s="254"/>
      <c r="AS826" s="253"/>
      <c r="AT826" s="254"/>
      <c r="AU826" s="253"/>
      <c r="AV826" s="163">
        <f t="shared" si="1114"/>
        <v>0</v>
      </c>
      <c r="AW826" s="211">
        <f t="shared" si="1115"/>
        <v>0</v>
      </c>
      <c r="AY826" s="163">
        <f t="shared" si="1116"/>
        <v>0</v>
      </c>
      <c r="AZ826" s="163">
        <f t="shared" si="1117"/>
        <v>0</v>
      </c>
      <c r="BA826" s="163">
        <f t="shared" si="1118"/>
        <v>0</v>
      </c>
      <c r="BB826" s="163">
        <f t="shared" si="1119"/>
        <v>0</v>
      </c>
      <c r="BC826" s="163">
        <f t="shared" si="1120"/>
        <v>0</v>
      </c>
      <c r="BD826" s="163">
        <f t="shared" si="1121"/>
        <v>0</v>
      </c>
    </row>
    <row r="827" spans="2:56" x14ac:dyDescent="0.3">
      <c r="B827" s="212" t="s">
        <v>232</v>
      </c>
      <c r="C827" s="103"/>
      <c r="D827" s="104"/>
      <c r="E827" s="105"/>
      <c r="F827" s="103"/>
      <c r="G827" s="104"/>
      <c r="H827" s="105"/>
      <c r="I827" s="103"/>
      <c r="J827" s="106"/>
      <c r="K827" s="107"/>
      <c r="L827" s="103"/>
      <c r="M827" s="106"/>
      <c r="N827" s="108"/>
      <c r="O827" s="103"/>
      <c r="P827" s="108"/>
      <c r="Q827" s="213"/>
      <c r="R827" s="109"/>
      <c r="S827" s="109"/>
      <c r="T827" s="214"/>
      <c r="U827" s="91"/>
      <c r="V827" s="103"/>
      <c r="W827" s="108"/>
      <c r="X827" s="213"/>
      <c r="Y827" s="109"/>
      <c r="Z827" s="109"/>
      <c r="AA827" s="214"/>
      <c r="AB827" s="91"/>
      <c r="AC827" s="103"/>
      <c r="AD827" s="108"/>
      <c r="AE827" s="213"/>
      <c r="AF827" s="109"/>
      <c r="AG827" s="109"/>
      <c r="AH827" s="214"/>
      <c r="AJ827" s="104"/>
      <c r="AK827" s="106"/>
      <c r="AL827" s="108"/>
      <c r="AM827" s="106"/>
      <c r="AN827" s="108"/>
      <c r="AO827" s="106"/>
      <c r="AP827" s="108"/>
      <c r="AQ827" s="106"/>
      <c r="AR827" s="108"/>
      <c r="AS827" s="106"/>
      <c r="AT827" s="108"/>
      <c r="AU827" s="106"/>
      <c r="AV827" s="106"/>
      <c r="AW827" s="111"/>
      <c r="AY827" s="106"/>
      <c r="AZ827" s="106"/>
      <c r="BA827" s="106"/>
      <c r="BB827" s="106"/>
      <c r="BC827" s="106"/>
      <c r="BD827" s="106"/>
    </row>
    <row r="828" spans="2:56" x14ac:dyDescent="0.3">
      <c r="B828" s="215" t="s">
        <v>233</v>
      </c>
      <c r="C828" s="103"/>
      <c r="D828" s="104"/>
      <c r="E828" s="204">
        <f>IFERROR(D828/C828,0)</f>
        <v>0</v>
      </c>
      <c r="F828" s="103"/>
      <c r="G828" s="104"/>
      <c r="H828" s="204">
        <f>IFERROR(G828/F828,0)</f>
        <v>0</v>
      </c>
      <c r="I828" s="103"/>
      <c r="J828" s="106"/>
      <c r="K828" s="206">
        <f>IFERROR(J828/I828,0)</f>
        <v>0</v>
      </c>
      <c r="L828" s="103"/>
      <c r="M828" s="106"/>
      <c r="N828" s="108"/>
      <c r="O828" s="103"/>
      <c r="P828" s="108"/>
      <c r="Q828" s="208">
        <f t="shared" si="1111"/>
        <v>0</v>
      </c>
      <c r="R828" s="109"/>
      <c r="S828" s="109"/>
      <c r="T828" s="210">
        <f t="shared" si="1122"/>
        <v>0</v>
      </c>
      <c r="U828" s="91"/>
      <c r="V828" s="103"/>
      <c r="W828" s="108"/>
      <c r="X828" s="208">
        <f t="shared" si="1112"/>
        <v>0</v>
      </c>
      <c r="Y828" s="109"/>
      <c r="Z828" s="109"/>
      <c r="AA828" s="210">
        <f t="shared" si="1123"/>
        <v>0</v>
      </c>
      <c r="AB828" s="91"/>
      <c r="AC828" s="103"/>
      <c r="AD828" s="108"/>
      <c r="AE828" s="208">
        <f t="shared" si="1113"/>
        <v>0</v>
      </c>
      <c r="AF828" s="109"/>
      <c r="AG828" s="109"/>
      <c r="AH828" s="210">
        <f t="shared" si="1124"/>
        <v>0</v>
      </c>
      <c r="AJ828" s="104"/>
      <c r="AK828" s="106"/>
      <c r="AL828" s="108"/>
      <c r="AM828" s="106"/>
      <c r="AN828" s="108"/>
      <c r="AO828" s="106"/>
      <c r="AP828" s="108"/>
      <c r="AQ828" s="106"/>
      <c r="AR828" s="108"/>
      <c r="AS828" s="106"/>
      <c r="AT828" s="108"/>
      <c r="AU828" s="106"/>
      <c r="AV828" s="205">
        <f t="shared" si="1114"/>
        <v>0</v>
      </c>
      <c r="AW828" s="211">
        <f>T828-AV828</f>
        <v>0</v>
      </c>
      <c r="AY828" s="205">
        <f>SUM(AJ828:AL828)</f>
        <v>0</v>
      </c>
      <c r="AZ828" s="205">
        <f>SUM(AM828:AO828)</f>
        <v>0</v>
      </c>
      <c r="BA828" s="205">
        <f>SUM(AP828:AR828)</f>
        <v>0</v>
      </c>
      <c r="BB828" s="205">
        <f>SUM(AS828:AU828)</f>
        <v>0</v>
      </c>
      <c r="BC828" s="205">
        <f t="shared" si="1120"/>
        <v>0</v>
      </c>
      <c r="BD828" s="205">
        <f>T828-BC828</f>
        <v>0</v>
      </c>
    </row>
    <row r="829" spans="2:56" x14ac:dyDescent="0.3">
      <c r="B829" s="215" t="s">
        <v>234</v>
      </c>
      <c r="C829" s="103"/>
      <c r="D829" s="104"/>
      <c r="E829" s="204">
        <f>IFERROR(D829/C829,0)</f>
        <v>0</v>
      </c>
      <c r="F829" s="103"/>
      <c r="G829" s="104"/>
      <c r="H829" s="204">
        <f>IFERROR(G829/F829,0)</f>
        <v>0</v>
      </c>
      <c r="I829" s="103"/>
      <c r="J829" s="106"/>
      <c r="K829" s="206">
        <f>IFERROR(J829/I829,0)</f>
        <v>0</v>
      </c>
      <c r="L829" s="103"/>
      <c r="M829" s="106"/>
      <c r="N829" s="108"/>
      <c r="O829" s="103"/>
      <c r="P829" s="108"/>
      <c r="Q829" s="208">
        <f t="shared" si="1111"/>
        <v>0</v>
      </c>
      <c r="R829" s="109"/>
      <c r="S829" s="109"/>
      <c r="T829" s="210">
        <f t="shared" si="1122"/>
        <v>0</v>
      </c>
      <c r="U829" s="91"/>
      <c r="V829" s="103"/>
      <c r="W829" s="108"/>
      <c r="X829" s="208">
        <f t="shared" si="1112"/>
        <v>0</v>
      </c>
      <c r="Y829" s="109"/>
      <c r="Z829" s="109"/>
      <c r="AA829" s="210">
        <f t="shared" si="1123"/>
        <v>0</v>
      </c>
      <c r="AB829" s="91"/>
      <c r="AC829" s="103"/>
      <c r="AD829" s="108"/>
      <c r="AE829" s="208">
        <f t="shared" si="1113"/>
        <v>0</v>
      </c>
      <c r="AF829" s="109"/>
      <c r="AG829" s="109"/>
      <c r="AH829" s="210">
        <f t="shared" si="1124"/>
        <v>0</v>
      </c>
      <c r="AJ829" s="104"/>
      <c r="AK829" s="106"/>
      <c r="AL829" s="108"/>
      <c r="AM829" s="106"/>
      <c r="AN829" s="108"/>
      <c r="AO829" s="106"/>
      <c r="AP829" s="108"/>
      <c r="AQ829" s="106"/>
      <c r="AR829" s="108"/>
      <c r="AS829" s="106"/>
      <c r="AT829" s="108"/>
      <c r="AU829" s="106"/>
      <c r="AV829" s="205">
        <f t="shared" si="1114"/>
        <v>0</v>
      </c>
      <c r="AW829" s="211">
        <f>T829-AV829</f>
        <v>0</v>
      </c>
      <c r="AY829" s="205">
        <f>SUM(AJ829:AL829)</f>
        <v>0</v>
      </c>
      <c r="AZ829" s="205">
        <f>SUM(AM829:AO829)</f>
        <v>0</v>
      </c>
      <c r="BA829" s="205">
        <f>SUM(AP829:AR829)</f>
        <v>0</v>
      </c>
      <c r="BB829" s="205">
        <f>SUM(AS829:AU829)</f>
        <v>0</v>
      </c>
      <c r="BC829" s="205">
        <f t="shared" si="1120"/>
        <v>0</v>
      </c>
      <c r="BD829" s="205">
        <f>T829-BC829</f>
        <v>0</v>
      </c>
    </row>
    <row r="830" spans="2:56" s="124" customFormat="1" ht="13.2" thickBot="1" x14ac:dyDescent="0.35">
      <c r="B830" s="216" t="s">
        <v>235</v>
      </c>
      <c r="C830" s="259"/>
      <c r="D830" s="260"/>
      <c r="E830" s="219">
        <f>IFERROR(D830/C830,0)</f>
        <v>0</v>
      </c>
      <c r="F830" s="259"/>
      <c r="G830" s="260"/>
      <c r="H830" s="219">
        <f>IFERROR(G830/F830,0)</f>
        <v>0</v>
      </c>
      <c r="I830" s="259"/>
      <c r="J830" s="261"/>
      <c r="K830" s="221">
        <f>IFERROR(J830/I830,0)</f>
        <v>0</v>
      </c>
      <c r="L830" s="259"/>
      <c r="M830" s="261"/>
      <c r="N830" s="262"/>
      <c r="O830" s="259"/>
      <c r="P830" s="262"/>
      <c r="Q830" s="223">
        <f t="shared" si="1111"/>
        <v>0</v>
      </c>
      <c r="R830" s="263"/>
      <c r="S830" s="263"/>
      <c r="T830" s="225">
        <f t="shared" si="1122"/>
        <v>0</v>
      </c>
      <c r="U830" s="121"/>
      <c r="V830" s="259"/>
      <c r="W830" s="262"/>
      <c r="X830" s="223">
        <f t="shared" si="1112"/>
        <v>0</v>
      </c>
      <c r="Y830" s="263"/>
      <c r="Z830" s="263"/>
      <c r="AA830" s="225">
        <f t="shared" si="1123"/>
        <v>0</v>
      </c>
      <c r="AB830" s="121"/>
      <c r="AC830" s="259"/>
      <c r="AD830" s="262"/>
      <c r="AE830" s="223">
        <f t="shared" si="1113"/>
        <v>0</v>
      </c>
      <c r="AF830" s="263"/>
      <c r="AG830" s="263"/>
      <c r="AH830" s="225">
        <f t="shared" si="1124"/>
        <v>0</v>
      </c>
      <c r="AJ830" s="264"/>
      <c r="AK830" s="265"/>
      <c r="AL830" s="266"/>
      <c r="AM830" s="265"/>
      <c r="AN830" s="266"/>
      <c r="AO830" s="265"/>
      <c r="AP830" s="266"/>
      <c r="AQ830" s="265"/>
      <c r="AR830" s="266"/>
      <c r="AS830" s="265"/>
      <c r="AT830" s="266"/>
      <c r="AU830" s="265"/>
      <c r="AV830" s="267">
        <f t="shared" si="1114"/>
        <v>0</v>
      </c>
      <c r="AW830" s="226">
        <f>T830-AV830</f>
        <v>0</v>
      </c>
      <c r="AX830" s="198"/>
      <c r="AY830" s="267">
        <f>SUM(AJ830:AL830)</f>
        <v>0</v>
      </c>
      <c r="AZ830" s="267">
        <f>SUM(AM830:AO830)</f>
        <v>0</v>
      </c>
      <c r="BA830" s="267">
        <f>SUM(AP830:AR830)</f>
        <v>0</v>
      </c>
      <c r="BB830" s="267">
        <f>SUM(AS830:AU830)</f>
        <v>0</v>
      </c>
      <c r="BC830" s="267">
        <f t="shared" si="1120"/>
        <v>0</v>
      </c>
      <c r="BD830" s="267">
        <f>T830-BC830</f>
        <v>0</v>
      </c>
    </row>
    <row r="831" spans="2:56" s="124" customFormat="1" ht="13.2" thickBot="1" x14ac:dyDescent="0.35">
      <c r="B831" s="227" t="s">
        <v>236</v>
      </c>
      <c r="C831" s="137">
        <f>SUM(C629,C780,C802,C830)</f>
        <v>9929362</v>
      </c>
      <c r="D831" s="138">
        <f>SUM(D629,D780,D802,D830)</f>
        <v>9530653.3999999985</v>
      </c>
      <c r="E831" s="139">
        <f>IFERROR(D831/C831,0)</f>
        <v>0.9598454966190173</v>
      </c>
      <c r="F831" s="137">
        <f>SUM(F629,F780,F802,F830)</f>
        <v>9292550</v>
      </c>
      <c r="G831" s="138">
        <f>SUM(G629,G780,G802,G830)</f>
        <v>8812754.0300000012</v>
      </c>
      <c r="H831" s="139">
        <f>IFERROR(G831/F831,0)</f>
        <v>0.94836767410452472</v>
      </c>
      <c r="I831" s="137">
        <f>SUM(I629,I780,I802,I830)</f>
        <v>8999065</v>
      </c>
      <c r="J831" s="140">
        <f>SUM(J629,J780,J802,J830)</f>
        <v>8808847.8100000005</v>
      </c>
      <c r="K831" s="141">
        <f>IFERROR(J831/I831,0)</f>
        <v>0.97886256072158617</v>
      </c>
      <c r="L831" s="137">
        <f>SUM(L629,L780,L802,L830)</f>
        <v>11962689</v>
      </c>
      <c r="M831" s="140">
        <f>SUM(M629,M780,M802,M830)</f>
        <v>12732689</v>
      </c>
      <c r="N831" s="142">
        <f>SUM(N629,N780,N802,N830)</f>
        <v>0</v>
      </c>
      <c r="O831" s="137">
        <f>SUM(O629,O780,O802,O830)</f>
        <v>8659678.0652967989</v>
      </c>
      <c r="P831" s="142">
        <f>SUM(P629,P780,P802,P830)</f>
        <v>2914788</v>
      </c>
      <c r="Q831" s="228">
        <f t="shared" si="1111"/>
        <v>11574466.065296799</v>
      </c>
      <c r="R831" s="142">
        <f>SUM(R629,R780,R802,R830)</f>
        <v>0</v>
      </c>
      <c r="S831" s="142">
        <f>SUM(S629,S780,S802,S830)</f>
        <v>0</v>
      </c>
      <c r="T831" s="229">
        <f t="shared" si="1122"/>
        <v>11574466.065296799</v>
      </c>
      <c r="U831" s="122"/>
      <c r="V831" s="137">
        <f>SUM(V629,V780,V802,V830)</f>
        <v>2385440</v>
      </c>
      <c r="W831" s="142">
        <f>SUM(W629,W780,W802,W830)</f>
        <v>0</v>
      </c>
      <c r="X831" s="228">
        <f t="shared" si="1112"/>
        <v>2385440</v>
      </c>
      <c r="Y831" s="142">
        <f>SUM(Y629,Y780,Y802,Y830)</f>
        <v>0</v>
      </c>
      <c r="Z831" s="142">
        <f>SUM(Z629,Z780,Z802,Z830)</f>
        <v>0</v>
      </c>
      <c r="AA831" s="229">
        <f t="shared" si="1123"/>
        <v>2385440</v>
      </c>
      <c r="AB831" s="122"/>
      <c r="AC831" s="137">
        <f>SUM(AC629,AC780,AC802,AC830)</f>
        <v>2220929</v>
      </c>
      <c r="AD831" s="142">
        <f>SUM(AD629,AD780,AD802,AD830)</f>
        <v>0</v>
      </c>
      <c r="AE831" s="228">
        <f t="shared" si="1113"/>
        <v>2220929</v>
      </c>
      <c r="AF831" s="142">
        <f>SUM(AF629,AF780,AF802,AF830)</f>
        <v>0</v>
      </c>
      <c r="AG831" s="142">
        <f>SUM(AG629,AG780,AG802,AG830)</f>
        <v>0</v>
      </c>
      <c r="AH831" s="229">
        <f t="shared" si="1124"/>
        <v>2220929</v>
      </c>
      <c r="AJ831" s="138">
        <f t="shared" ref="AJ831:AU831" si="1125">SUM(AJ629,AJ780,AJ802,AJ830)</f>
        <v>556120.50544139999</v>
      </c>
      <c r="AK831" s="140">
        <f t="shared" si="1125"/>
        <v>814120.50544139964</v>
      </c>
      <c r="AL831" s="142">
        <f t="shared" si="1125"/>
        <v>1271939.5054413995</v>
      </c>
      <c r="AM831" s="140">
        <f t="shared" si="1125"/>
        <v>1058570.5054413995</v>
      </c>
      <c r="AN831" s="142">
        <f t="shared" si="1125"/>
        <v>1299966.5054413998</v>
      </c>
      <c r="AO831" s="140">
        <f t="shared" si="1125"/>
        <v>553120.50544139964</v>
      </c>
      <c r="AP831" s="142">
        <f t="shared" si="1125"/>
        <v>983944.50544139964</v>
      </c>
      <c r="AQ831" s="140">
        <f t="shared" si="1125"/>
        <v>1181016.5054413995</v>
      </c>
      <c r="AR831" s="142">
        <f t="shared" si="1125"/>
        <v>753170.50544139952</v>
      </c>
      <c r="AS831" s="140">
        <f t="shared" si="1125"/>
        <v>932320.50544139952</v>
      </c>
      <c r="AT831" s="142">
        <f t="shared" si="1125"/>
        <v>1201170.5054413995</v>
      </c>
      <c r="AU831" s="140">
        <f t="shared" si="1125"/>
        <v>969005.50544140337</v>
      </c>
      <c r="AV831" s="140">
        <f>SUM(AJ831:AU831)</f>
        <v>11574466.065296797</v>
      </c>
      <c r="AW831" s="146">
        <f>T831-AV831</f>
        <v>0</v>
      </c>
      <c r="AX831" s="13"/>
      <c r="AY831" s="140">
        <f>SUM(AJ831:AL831)</f>
        <v>2642180.5163241988</v>
      </c>
      <c r="AZ831" s="140">
        <f>SUM(AM831:AO831)</f>
        <v>2911657.5163241993</v>
      </c>
      <c r="BA831" s="140">
        <f>SUM(AP831:AR831)</f>
        <v>2918131.5163241988</v>
      </c>
      <c r="BB831" s="140">
        <f>SUM(AS831:AU831)</f>
        <v>3102496.5163242025</v>
      </c>
      <c r="BC831" s="140">
        <f>SUM(AY831,AZ831,BA831,BB831)</f>
        <v>11574466.065296799</v>
      </c>
      <c r="BD831" s="140">
        <f>T831-BC831</f>
        <v>0</v>
      </c>
    </row>
    <row r="832" spans="2:56" ht="15.6" thickBot="1" x14ac:dyDescent="0.4">
      <c r="B832" s="269" t="s">
        <v>47</v>
      </c>
      <c r="C832" s="231"/>
      <c r="D832" s="232"/>
      <c r="E832" s="233"/>
      <c r="F832" s="231"/>
      <c r="G832" s="232"/>
      <c r="H832" s="233"/>
      <c r="I832" s="231"/>
      <c r="J832" s="234"/>
      <c r="K832" s="235"/>
      <c r="L832" s="231"/>
      <c r="M832" s="234"/>
      <c r="N832" s="236"/>
      <c r="O832" s="231"/>
      <c r="P832" s="236"/>
      <c r="Q832" s="236"/>
      <c r="R832" s="236"/>
      <c r="S832" s="236"/>
      <c r="T832" s="237"/>
      <c r="U832" s="92"/>
      <c r="V832" s="231"/>
      <c r="W832" s="236"/>
      <c r="X832" s="236"/>
      <c r="Y832" s="236"/>
      <c r="Z832" s="236"/>
      <c r="AA832" s="237"/>
      <c r="AB832" s="92"/>
      <c r="AC832" s="231"/>
      <c r="AD832" s="236"/>
      <c r="AE832" s="236"/>
      <c r="AF832" s="236"/>
      <c r="AG832" s="236"/>
      <c r="AH832" s="237"/>
      <c r="AJ832" s="270"/>
      <c r="AK832" s="270"/>
      <c r="AL832" s="270"/>
      <c r="AM832" s="270"/>
      <c r="AN832" s="270"/>
      <c r="AO832" s="270"/>
      <c r="AP832" s="270"/>
      <c r="AQ832" s="270"/>
      <c r="AR832" s="270"/>
      <c r="AS832" s="270"/>
      <c r="AT832" s="270"/>
      <c r="AU832" s="270"/>
      <c r="AV832" s="270"/>
      <c r="AW832" s="271"/>
      <c r="AY832" s="270"/>
      <c r="AZ832" s="270"/>
      <c r="BA832" s="270"/>
      <c r="BB832" s="270"/>
      <c r="BC832" s="270"/>
      <c r="BD832" s="270"/>
    </row>
    <row r="833" spans="2:56" ht="13.2" thickBot="1" x14ac:dyDescent="0.35">
      <c r="B833" s="136" t="s">
        <v>49</v>
      </c>
      <c r="C833" s="137">
        <f>SUM(C834,C850,C981)</f>
        <v>205883666</v>
      </c>
      <c r="D833" s="138">
        <f>SUM(D834,D850,D981)</f>
        <v>202065626.95000002</v>
      </c>
      <c r="E833" s="139">
        <f t="shared" ref="E833:E896" si="1126">IFERROR(D833/C833,0)</f>
        <v>0.9814553571724336</v>
      </c>
      <c r="F833" s="137">
        <f>SUM(F834,F850,F981)</f>
        <v>205987123</v>
      </c>
      <c r="G833" s="138">
        <f>SUM(G834,G850,G981)</f>
        <v>206242342.87</v>
      </c>
      <c r="H833" s="139">
        <f t="shared" ref="H833:H896" si="1127">IFERROR(G833/F833,0)</f>
        <v>1.0012390088578498</v>
      </c>
      <c r="I833" s="137">
        <f>SUM(I834,I850,I981)</f>
        <v>217496126</v>
      </c>
      <c r="J833" s="140">
        <f>SUM(J834,J850,J981)</f>
        <v>233584208.15000001</v>
      </c>
      <c r="K833" s="141">
        <f t="shared" ref="K833:K896" si="1128">IFERROR(J833/I833,0)</f>
        <v>1.0739695113006289</v>
      </c>
      <c r="L833" s="137">
        <f>SUM(L834,L850,L981)</f>
        <v>240334224</v>
      </c>
      <c r="M833" s="140">
        <f>SUM(M834,M850,M981)</f>
        <v>231575253.78</v>
      </c>
      <c r="N833" s="142">
        <f>SUM(N834,N850,N981)</f>
        <v>0</v>
      </c>
      <c r="O833" s="137">
        <f>SUM(O834,O850,O981)</f>
        <v>238090484.47991142</v>
      </c>
      <c r="P833" s="142">
        <f>SUM(P834,P850,P981)</f>
        <v>2727378</v>
      </c>
      <c r="Q833" s="143">
        <f t="shared" ref="Q833:Q896" si="1129">SUM(O833:P833)</f>
        <v>240817862.47991142</v>
      </c>
      <c r="R833" s="144">
        <f>SUM(R834,R850,R981)</f>
        <v>0</v>
      </c>
      <c r="S833" s="144">
        <f>SUM(S834,S850,S981)</f>
        <v>0</v>
      </c>
      <c r="T833" s="145">
        <f>SUM(Q833:S833)</f>
        <v>240817862.47991142</v>
      </c>
      <c r="U833" s="91"/>
      <c r="V833" s="137">
        <f>SUM(V834,V850,V981)</f>
        <v>51022277</v>
      </c>
      <c r="W833" s="142">
        <f>SUM(W834,W850,W981)</f>
        <v>0</v>
      </c>
      <c r="X833" s="143">
        <f t="shared" ref="X833:X896" si="1130">SUM(V833:W833)</f>
        <v>51022277</v>
      </c>
      <c r="Y833" s="144">
        <f>SUM(Y834,Y850,Y981)</f>
        <v>0</v>
      </c>
      <c r="Z833" s="144">
        <f>SUM(Z834,Z850,Z981)</f>
        <v>0</v>
      </c>
      <c r="AA833" s="145">
        <f>SUM(X833:Z833)</f>
        <v>51022277</v>
      </c>
      <c r="AB833" s="91"/>
      <c r="AC833" s="137">
        <f>SUM(AC834,AC850,AC981)</f>
        <v>53597586</v>
      </c>
      <c r="AD833" s="142">
        <f>SUM(AD834,AD850,AD981)</f>
        <v>0</v>
      </c>
      <c r="AE833" s="143">
        <f t="shared" ref="AE833:AE896" si="1131">SUM(AC833:AD833)</f>
        <v>53597586</v>
      </c>
      <c r="AF833" s="142">
        <f>SUM(AF834,AF850,AF981)</f>
        <v>0</v>
      </c>
      <c r="AG833" s="142">
        <f>SUM(AG834,AG850,AG981)</f>
        <v>864000</v>
      </c>
      <c r="AH833" s="145">
        <f>SUM(AE833:AG833)</f>
        <v>54461586</v>
      </c>
      <c r="AJ833" s="140">
        <f t="shared" ref="AJ833:AU833" si="1132">SUM(AJ834,AJ850,AJ981)</f>
        <v>18133374.870325953</v>
      </c>
      <c r="AK833" s="140">
        <f t="shared" si="1132"/>
        <v>19048373.953659285</v>
      </c>
      <c r="AL833" s="140">
        <f t="shared" si="1132"/>
        <v>20963218.953659285</v>
      </c>
      <c r="AM833" s="140">
        <f t="shared" si="1132"/>
        <v>22369496.453659281</v>
      </c>
      <c r="AN833" s="140">
        <f t="shared" si="1132"/>
        <v>22030025.953659281</v>
      </c>
      <c r="AO833" s="140">
        <f t="shared" si="1132"/>
        <v>19001318.453659285</v>
      </c>
      <c r="AP833" s="140">
        <f t="shared" si="1132"/>
        <v>20508231.953659281</v>
      </c>
      <c r="AQ833" s="140">
        <f t="shared" si="1132"/>
        <v>19894416.453659285</v>
      </c>
      <c r="AR833" s="140">
        <f t="shared" si="1132"/>
        <v>20154457.453659289</v>
      </c>
      <c r="AS833" s="140">
        <f t="shared" si="1132"/>
        <v>19520794.453659281</v>
      </c>
      <c r="AT833" s="140">
        <f t="shared" si="1132"/>
        <v>19880324.453659285</v>
      </c>
      <c r="AU833" s="140">
        <f t="shared" si="1132"/>
        <v>19313829.072992597</v>
      </c>
      <c r="AV833" s="140">
        <f t="shared" si="1114"/>
        <v>240817862.47991142</v>
      </c>
      <c r="AW833" s="146">
        <f t="shared" ref="AW833:AW896" si="1133">T833-AV833</f>
        <v>0</v>
      </c>
      <c r="AY833" s="140">
        <f t="shared" ref="AY833:AY896" si="1134">SUM(AJ833:AL833)</f>
        <v>58144967.777644515</v>
      </c>
      <c r="AZ833" s="140">
        <f t="shared" ref="AZ833:AZ896" si="1135">SUM(AM833:AO833)</f>
        <v>63400840.860977843</v>
      </c>
      <c r="BA833" s="140">
        <f t="shared" ref="BA833:BA896" si="1136">SUM(AP833:AR833)</f>
        <v>60557105.860977851</v>
      </c>
      <c r="BB833" s="140">
        <f t="shared" ref="BB833:BB896" si="1137">SUM(AS833:AU833)</f>
        <v>58714947.980311155</v>
      </c>
      <c r="BC833" s="140">
        <f t="shared" si="1120"/>
        <v>240817862.47991136</v>
      </c>
      <c r="BD833" s="140">
        <f t="shared" ref="BD833:BD896" si="1138">T833-BC833</f>
        <v>0</v>
      </c>
    </row>
    <row r="834" spans="2:56" x14ac:dyDescent="0.3">
      <c r="B834" s="148" t="s">
        <v>50</v>
      </c>
      <c r="C834" s="149">
        <f>SUM(C835,C845)</f>
        <v>143956167</v>
      </c>
      <c r="D834" s="150">
        <f>SUM(D835,D845)</f>
        <v>144466051.24000001</v>
      </c>
      <c r="E834" s="151">
        <f t="shared" si="1126"/>
        <v>1.0035419409298387</v>
      </c>
      <c r="F834" s="149">
        <f>SUM(F835,F845)</f>
        <v>148761455</v>
      </c>
      <c r="G834" s="150">
        <f>SUM(G835,G845)</f>
        <v>146696813.66</v>
      </c>
      <c r="H834" s="151">
        <f t="shared" si="1127"/>
        <v>0.98612112700833687</v>
      </c>
      <c r="I834" s="149">
        <f>SUM(I835,I845)</f>
        <v>157254396</v>
      </c>
      <c r="J834" s="152">
        <f>SUM(J835,J845)</f>
        <v>173527541.78</v>
      </c>
      <c r="K834" s="153">
        <f t="shared" si="1128"/>
        <v>1.1034829308046816</v>
      </c>
      <c r="L834" s="149">
        <f>SUM(L835,L845)</f>
        <v>182951963</v>
      </c>
      <c r="M834" s="152">
        <f>SUM(M835,M845)</f>
        <v>174057946.78</v>
      </c>
      <c r="N834" s="154">
        <f>SUM(N835,N845)</f>
        <v>0</v>
      </c>
      <c r="O834" s="149">
        <f>SUM(O835,O845)</f>
        <v>191068985.47991142</v>
      </c>
      <c r="P834" s="154">
        <f>SUM(P835,P845)</f>
        <v>-211</v>
      </c>
      <c r="Q834" s="155">
        <f t="shared" si="1129"/>
        <v>191068774.47991142</v>
      </c>
      <c r="R834" s="154">
        <f>SUM(R835,R845)</f>
        <v>0</v>
      </c>
      <c r="S834" s="154">
        <f>SUM(S835,S845)</f>
        <v>0</v>
      </c>
      <c r="T834" s="156">
        <f t="shared" ref="T834:T897" si="1139">SUM(Q834:S834)</f>
        <v>191068774.47991142</v>
      </c>
      <c r="U834" s="157"/>
      <c r="V834" s="149">
        <f>SUM(V835,V845)</f>
        <v>0</v>
      </c>
      <c r="W834" s="154">
        <f>SUM(W835,W845)</f>
        <v>0</v>
      </c>
      <c r="X834" s="155">
        <f t="shared" si="1130"/>
        <v>0</v>
      </c>
      <c r="Y834" s="154">
        <f>SUM(Y835,Y845)</f>
        <v>0</v>
      </c>
      <c r="Z834" s="154">
        <f>SUM(Z835,Z845)</f>
        <v>0</v>
      </c>
      <c r="AA834" s="156">
        <f t="shared" ref="AA834:AA897" si="1140">SUM(X834:Z834)</f>
        <v>0</v>
      </c>
      <c r="AB834" s="157"/>
      <c r="AC834" s="149">
        <f>SUM(AC835,AC845)</f>
        <v>0</v>
      </c>
      <c r="AD834" s="154">
        <f>SUM(AD835,AD845)</f>
        <v>0</v>
      </c>
      <c r="AE834" s="155">
        <f t="shared" si="1131"/>
        <v>0</v>
      </c>
      <c r="AF834" s="154">
        <f>SUM(AF835,AF845)</f>
        <v>0</v>
      </c>
      <c r="AG834" s="154">
        <f>SUM(AG835,AG845)</f>
        <v>0</v>
      </c>
      <c r="AH834" s="156">
        <f t="shared" ref="AH834:AH897" si="1141">SUM(AE834:AG834)</f>
        <v>0</v>
      </c>
      <c r="AJ834" s="152">
        <f t="shared" ref="AJ834:AU834" si="1142">SUM(AJ835,AJ845)</f>
        <v>15452001.873325951</v>
      </c>
      <c r="AK834" s="152">
        <f t="shared" si="1142"/>
        <v>15205000.456659285</v>
      </c>
      <c r="AL834" s="152">
        <f t="shared" si="1142"/>
        <v>15382001.456659285</v>
      </c>
      <c r="AM834" s="152">
        <f t="shared" si="1142"/>
        <v>15372001.456659283</v>
      </c>
      <c r="AN834" s="152">
        <f t="shared" si="1142"/>
        <v>15454001.456659282</v>
      </c>
      <c r="AO834" s="152">
        <f t="shared" si="1142"/>
        <v>15411001.456659285</v>
      </c>
      <c r="AP834" s="152">
        <f t="shared" si="1142"/>
        <v>16081999.456659283</v>
      </c>
      <c r="AQ834" s="152">
        <f t="shared" si="1142"/>
        <v>16054997.456659283</v>
      </c>
      <c r="AR834" s="152">
        <f t="shared" si="1142"/>
        <v>16959997.456659287</v>
      </c>
      <c r="AS834" s="152">
        <f t="shared" si="1142"/>
        <v>16463198.456659282</v>
      </c>
      <c r="AT834" s="152">
        <f t="shared" si="1142"/>
        <v>16466099.456659283</v>
      </c>
      <c r="AU834" s="152">
        <f t="shared" si="1142"/>
        <v>16766474.039992595</v>
      </c>
      <c r="AV834" s="152">
        <f t="shared" si="1114"/>
        <v>191068774.47991142</v>
      </c>
      <c r="AW834" s="158">
        <f t="shared" si="1133"/>
        <v>0</v>
      </c>
      <c r="AY834" s="152">
        <f t="shared" si="1134"/>
        <v>46039003.786644526</v>
      </c>
      <c r="AZ834" s="152">
        <f t="shared" si="1135"/>
        <v>46237004.369977854</v>
      </c>
      <c r="BA834" s="152">
        <f t="shared" si="1136"/>
        <v>49096994.369977854</v>
      </c>
      <c r="BB834" s="152">
        <f t="shared" si="1137"/>
        <v>49695771.95331116</v>
      </c>
      <c r="BC834" s="152">
        <f t="shared" si="1120"/>
        <v>191068774.47991139</v>
      </c>
      <c r="BD834" s="152">
        <f t="shared" si="1138"/>
        <v>0</v>
      </c>
    </row>
    <row r="835" spans="2:56" x14ac:dyDescent="0.3">
      <c r="B835" s="159" t="s">
        <v>51</v>
      </c>
      <c r="C835" s="160">
        <f>SUM(C836:C844)</f>
        <v>124014736</v>
      </c>
      <c r="D835" s="161">
        <f>SUM(D836:D844)</f>
        <v>124552386.35000001</v>
      </c>
      <c r="E835" s="162">
        <f t="shared" si="1126"/>
        <v>1.0043353747090185</v>
      </c>
      <c r="F835" s="160">
        <f>SUM(F836:F844)</f>
        <v>127914593</v>
      </c>
      <c r="G835" s="161">
        <f>SUM(G836:G844)</f>
        <v>126011628.70999999</v>
      </c>
      <c r="H835" s="162">
        <f t="shared" si="1127"/>
        <v>0.98512316503246811</v>
      </c>
      <c r="I835" s="160">
        <f>SUM(I836:I844)</f>
        <v>134289822</v>
      </c>
      <c r="J835" s="163">
        <f>SUM(J836:J844)</f>
        <v>133614825.60000001</v>
      </c>
      <c r="K835" s="164">
        <f t="shared" si="1128"/>
        <v>0.99497358481866194</v>
      </c>
      <c r="L835" s="160">
        <f>SUM(L836:L844)</f>
        <v>154642933</v>
      </c>
      <c r="M835" s="163">
        <f>SUM(M836:M844)</f>
        <v>148269600</v>
      </c>
      <c r="N835" s="165">
        <f>SUM(N836:N844)</f>
        <v>0</v>
      </c>
      <c r="O835" s="160">
        <f>SUM(O836:O844)</f>
        <v>160647913.88840872</v>
      </c>
      <c r="P835" s="165">
        <f>SUM(P836:P844)</f>
        <v>0</v>
      </c>
      <c r="Q835" s="166">
        <f t="shared" si="1129"/>
        <v>160647913.88840872</v>
      </c>
      <c r="R835" s="165">
        <f>SUM(R836:R844)</f>
        <v>0</v>
      </c>
      <c r="S835" s="165">
        <f>SUM(S836:S844)</f>
        <v>0</v>
      </c>
      <c r="T835" s="167">
        <f t="shared" si="1139"/>
        <v>160647913.88840872</v>
      </c>
      <c r="U835" s="157"/>
      <c r="V835" s="160">
        <f>SUM(V836:V844)</f>
        <v>0</v>
      </c>
      <c r="W835" s="165">
        <f>SUM(W836:W844)</f>
        <v>0</v>
      </c>
      <c r="X835" s="166">
        <f t="shared" si="1130"/>
        <v>0</v>
      </c>
      <c r="Y835" s="165">
        <f>SUM(Y836:Y844)</f>
        <v>0</v>
      </c>
      <c r="Z835" s="165">
        <f>SUM(Z836:Z844)</f>
        <v>0</v>
      </c>
      <c r="AA835" s="167">
        <f t="shared" si="1140"/>
        <v>0</v>
      </c>
      <c r="AB835" s="157"/>
      <c r="AC835" s="160">
        <f>SUM(AC836:AC844)</f>
        <v>0</v>
      </c>
      <c r="AD835" s="165">
        <f>SUM(AD836:AD844)</f>
        <v>0</v>
      </c>
      <c r="AE835" s="166">
        <f t="shared" si="1131"/>
        <v>0</v>
      </c>
      <c r="AF835" s="165">
        <f>SUM(AF836:AF844)</f>
        <v>0</v>
      </c>
      <c r="AG835" s="165">
        <f>SUM(AG836:AG844)</f>
        <v>0</v>
      </c>
      <c r="AH835" s="167">
        <f t="shared" si="1141"/>
        <v>0</v>
      </c>
      <c r="AJ835" s="163">
        <f t="shared" ref="AJ835:AU835" si="1143">SUM(AJ836:AJ844)</f>
        <v>12989001.157367393</v>
      </c>
      <c r="AK835" s="163">
        <f t="shared" si="1143"/>
        <v>12735000.157367395</v>
      </c>
      <c r="AL835" s="163">
        <f t="shared" si="1143"/>
        <v>12912001.157367395</v>
      </c>
      <c r="AM835" s="163">
        <f t="shared" si="1143"/>
        <v>12895001.157367393</v>
      </c>
      <c r="AN835" s="163">
        <f t="shared" si="1143"/>
        <v>12977001.157367392</v>
      </c>
      <c r="AO835" s="163">
        <f t="shared" si="1143"/>
        <v>12934001.157367395</v>
      </c>
      <c r="AP835" s="163">
        <f t="shared" si="1143"/>
        <v>13519999.157367393</v>
      </c>
      <c r="AQ835" s="163">
        <f t="shared" si="1143"/>
        <v>13500997.157367393</v>
      </c>
      <c r="AR835" s="163">
        <f t="shared" si="1143"/>
        <v>14357997.157367397</v>
      </c>
      <c r="AS835" s="163">
        <f t="shared" si="1143"/>
        <v>13840198.157367392</v>
      </c>
      <c r="AT835" s="163">
        <f t="shared" si="1143"/>
        <v>13843099.157367393</v>
      </c>
      <c r="AU835" s="163">
        <f t="shared" si="1143"/>
        <v>14143617.157367373</v>
      </c>
      <c r="AV835" s="163">
        <f t="shared" si="1114"/>
        <v>160647913.88840869</v>
      </c>
      <c r="AW835" s="168">
        <f t="shared" si="1133"/>
        <v>0</v>
      </c>
      <c r="AY835" s="163">
        <f t="shared" si="1134"/>
        <v>38636002.47210218</v>
      </c>
      <c r="AZ835" s="163">
        <f t="shared" si="1135"/>
        <v>38806003.47210218</v>
      </c>
      <c r="BA835" s="163">
        <f t="shared" si="1136"/>
        <v>41378993.47210218</v>
      </c>
      <c r="BB835" s="163">
        <f t="shared" si="1137"/>
        <v>41826914.472102158</v>
      </c>
      <c r="BC835" s="163">
        <f t="shared" si="1120"/>
        <v>160647913.88840869</v>
      </c>
      <c r="BD835" s="163">
        <f t="shared" si="1138"/>
        <v>0</v>
      </c>
    </row>
    <row r="836" spans="2:56" x14ac:dyDescent="0.3">
      <c r="B836" s="169" t="s">
        <v>52</v>
      </c>
      <c r="C836" s="170">
        <f t="shared" ref="C836:D844" si="1144">SUM(C1040,C1448,C1652,C1244,C1856,C2264,C2060,C2672,C3692,C2468,C3896,C2876,C3080,C3488,C3284,C4100,C5120,C4916,C4508,C4304,C4712)</f>
        <v>98865498</v>
      </c>
      <c r="D836" s="171">
        <f t="shared" si="1144"/>
        <v>99928413.620000005</v>
      </c>
      <c r="E836" s="172">
        <f t="shared" si="1126"/>
        <v>1.0107511279617487</v>
      </c>
      <c r="F836" s="170">
        <f t="shared" ref="F836:G844" si="1145">SUM(F1040,F1448,F1652,F1244,F1856,F2264,F2060,F2672,F3692,F2468,F3896,F2876,F3080,F3488,F3284,F4100,F5120,F4916,F4508,F4304,F4712)</f>
        <v>106431736</v>
      </c>
      <c r="G836" s="171">
        <f t="shared" si="1145"/>
        <v>105281689.64999999</v>
      </c>
      <c r="H836" s="172">
        <f t="shared" si="1127"/>
        <v>0.98919451666183467</v>
      </c>
      <c r="I836" s="170">
        <f>SUM(I1040,I1244,I1448,I1652,I1856,I2060,I2264,I2468,I2672,I2876,I3080,I3284,I3488,I3692,I3896,I4100,I4304,I4508,I4712,I4916,I5120)</f>
        <v>111984148</v>
      </c>
      <c r="J836" s="173">
        <f>SUM(J1040,J1244,J1448,J1652,J1856,J2060,J2264,J2468,J2672,J2876,J3080,J3284,J3488,J3692,J3896,J4100,J4304,J4508,J4712,J4916,J5120)</f>
        <v>111763780.90000002</v>
      </c>
      <c r="K836" s="174">
        <f t="shared" si="1128"/>
        <v>0.99803215808723234</v>
      </c>
      <c r="L836" s="170">
        <f t="shared" ref="L836:L844" si="1146">SUM(L1040,L1244,L1448,L1652,L1856,L2060,L2264,L2468,L2672,L2876,L3080,L3284,L3488,L3692,L3896,L4100,L4304,L4508,L4712,L4916,L5120)</f>
        <v>127514886</v>
      </c>
      <c r="M836" s="173">
        <f t="shared" ref="M836:N844" si="1147">SUM(M1040,M1448,M1652,M1244,M1856,M2264,M2060,M2672,M3692,M2468,M3896,M2876,M3080,M3488,M3284,M4100,M5120,M4916,M4508,M4304,M4712)</f>
        <v>123224103</v>
      </c>
      <c r="N836" s="175">
        <f t="shared" si="1147"/>
        <v>0</v>
      </c>
      <c r="O836" s="170">
        <f>SUM(O1040,O1244,O1448,O1652,O1856,O2060,O2264,O2468,O2672,O2876,O3080,O3284,O3488,O3692,O3896,O4100,O4304,O4508,O4712,O4916,O5120)</f>
        <v>138074458.18529162</v>
      </c>
      <c r="P836" s="175">
        <f>SUM(P1040,P1244,P1448,P1652,P1856,P2060,P2264,P2468,P2672,P2876,P3080,P3284,P3488,P3692,P3896,P4100,P4304,P4508,P4712,P4916,P5120)</f>
        <v>0</v>
      </c>
      <c r="Q836" s="166">
        <f t="shared" si="1129"/>
        <v>138074458.18529162</v>
      </c>
      <c r="R836" s="175">
        <f>SUM(R1040,R1244,R1448,R1652,R1856,R2060,R2264,R2468,R2672,R2876,R3080,R3284,R3488,R3692,R3896,R4100,R4304,R4508,R4712,R4916,R5120)</f>
        <v>0</v>
      </c>
      <c r="S836" s="175">
        <f>SUM(S1040,S1244,S1448,S1652,S1856,S2060,S2264,S2468,S2672,S2876,S3080,S3284,S3488,S3692,S3896,S4100,S4304,S4508,S4712,S4916,S5120)</f>
        <v>0</v>
      </c>
      <c r="T836" s="167">
        <f t="shared" si="1139"/>
        <v>138074458.18529162</v>
      </c>
      <c r="U836" s="157"/>
      <c r="V836" s="170">
        <f>SUM(V1040,V1244,V1448,V1652,V1856,V2060,V2264,V2468,V2672,V2876,V3080,V3284,V3488,V3692,V3896,V4100,V4304,V4508,V4712,V4916,V5120)</f>
        <v>0</v>
      </c>
      <c r="W836" s="175">
        <f>SUM(W1040,W1244,W1448,W1652,W1856,W2060,W2264,W2468,W2672,W2876,W3080,W3284,W3488,W3692,W3896,W4100,W4304,W4508,W4712,W4916,W5120)</f>
        <v>0</v>
      </c>
      <c r="X836" s="166">
        <f t="shared" si="1130"/>
        <v>0</v>
      </c>
      <c r="Y836" s="175">
        <f>SUM(Y1040,Y1244,Y1448,Y1652,Y1856,Y2060,Y2264,Y2468,Y2672,Y2876,Y3080,Y3284,Y3488,Y3692,Y3896,Y4100,Y4304,Y4508,Y4712,Y4916,Y5120)</f>
        <v>0</v>
      </c>
      <c r="Z836" s="175">
        <f>SUM(Z1040,Z1244,Z1448,Z1652,Z1856,Z2060,Z2264,Z2468,Z2672,Z2876,Z3080,Z3284,Z3488,Z3692,Z3896,Z4100,Z4304,Z4508,Z4712,Z4916,Z5120)</f>
        <v>0</v>
      </c>
      <c r="AA836" s="167">
        <f t="shared" si="1140"/>
        <v>0</v>
      </c>
      <c r="AB836" s="157"/>
      <c r="AC836" s="170">
        <f>SUM(AC1040,AC1244,AC1448,AC1652,AC1856,AC2060,AC2264,AC2468,AC2672,AC2876,AC3080,AC3284,AC3488,AC3692,AC3896,AC4100,AC4304,AC4508,AC4712,AC4916,AC5120)</f>
        <v>0</v>
      </c>
      <c r="AD836" s="175">
        <f>SUM(AD1040,AD1244,AD1448,AD1652,AD1856,AD2060,AD2264,AD2468,AD2672,AD2876,AD3080,AD3284,AD3488,AD3692,AD3896,AD4100,AD4304,AD4508,AD4712,AD4916,AD5120)</f>
        <v>0</v>
      </c>
      <c r="AE836" s="166">
        <f t="shared" si="1131"/>
        <v>0</v>
      </c>
      <c r="AF836" s="175">
        <f>SUM(AF1040,AF1244,AF1448,AF1652,AF1856,AF2060,AF2264,AF2468,AF2672,AF2876,AF3080,AF3284,AF3488,AF3692,AF3896,AF4100,AF4304,AF4508,AF4712,AF4916,AF5120)</f>
        <v>0</v>
      </c>
      <c r="AG836" s="175">
        <f>SUM(AG1040,AG1244,AG1448,AG1652,AG1856,AG2060,AG2264,AG2468,AG2672,AG2876,AG3080,AG3284,AG3488,AG3692,AG3896,AG4100,AG4304,AG4508,AG4712,AG4916,AG5120)</f>
        <v>0</v>
      </c>
      <c r="AH836" s="167">
        <f t="shared" si="1141"/>
        <v>0</v>
      </c>
      <c r="AJ836" s="163">
        <f t="shared" ref="AJ836:AU844" si="1148">SUM(AJ1040,AJ1244,AJ1448,AJ1652,AJ1856,AJ2060,AJ2264,AJ2468,AJ2672,AJ2876,AJ3080,AJ3284,AJ3488,AJ3692,AJ3896,AJ4100,AJ4304,AJ4508,AJ4712,AJ4916,AJ5120)</f>
        <v>11107879.848774301</v>
      </c>
      <c r="AK836" s="163">
        <f t="shared" si="1148"/>
        <v>10898878.848774303</v>
      </c>
      <c r="AL836" s="163">
        <f t="shared" si="1148"/>
        <v>11030879.848774303</v>
      </c>
      <c r="AM836" s="163">
        <f t="shared" si="1148"/>
        <v>11013879.848774301</v>
      </c>
      <c r="AN836" s="163">
        <f t="shared" si="1148"/>
        <v>11103879.848774299</v>
      </c>
      <c r="AO836" s="163">
        <f t="shared" si="1148"/>
        <v>11052879.848774303</v>
      </c>
      <c r="AP836" s="163">
        <f t="shared" si="1148"/>
        <v>11638877.848774301</v>
      </c>
      <c r="AQ836" s="163">
        <f t="shared" si="1148"/>
        <v>11619875.848774301</v>
      </c>
      <c r="AR836" s="163">
        <f t="shared" si="1148"/>
        <v>12476875.848774305</v>
      </c>
      <c r="AS836" s="163">
        <f t="shared" si="1148"/>
        <v>11959076.848774299</v>
      </c>
      <c r="AT836" s="163">
        <f t="shared" si="1148"/>
        <v>11961977.848774301</v>
      </c>
      <c r="AU836" s="163">
        <f t="shared" si="1148"/>
        <v>12209495.84877428</v>
      </c>
      <c r="AV836" s="163">
        <f t="shared" si="1114"/>
        <v>138074458.18529159</v>
      </c>
      <c r="AW836" s="168">
        <f t="shared" si="1133"/>
        <v>0</v>
      </c>
      <c r="AY836" s="163">
        <f t="shared" si="1134"/>
        <v>33037638.546322908</v>
      </c>
      <c r="AZ836" s="163">
        <f t="shared" si="1135"/>
        <v>33170639.546322901</v>
      </c>
      <c r="BA836" s="163">
        <f t="shared" si="1136"/>
        <v>35735629.546322905</v>
      </c>
      <c r="BB836" s="163">
        <f t="shared" si="1137"/>
        <v>36130550.546322882</v>
      </c>
      <c r="BC836" s="163">
        <f t="shared" si="1120"/>
        <v>138074458.18529159</v>
      </c>
      <c r="BD836" s="163">
        <f t="shared" si="1138"/>
        <v>0</v>
      </c>
    </row>
    <row r="837" spans="2:56" x14ac:dyDescent="0.3">
      <c r="B837" s="169" t="s">
        <v>53</v>
      </c>
      <c r="C837" s="170">
        <f t="shared" si="1144"/>
        <v>118496</v>
      </c>
      <c r="D837" s="171">
        <f t="shared" si="1144"/>
        <v>64029.3</v>
      </c>
      <c r="E837" s="172">
        <f t="shared" si="1126"/>
        <v>0.54034988522819338</v>
      </c>
      <c r="F837" s="170">
        <f t="shared" si="1145"/>
        <v>24459</v>
      </c>
      <c r="G837" s="171">
        <f t="shared" si="1145"/>
        <v>0</v>
      </c>
      <c r="H837" s="172">
        <f t="shared" si="1127"/>
        <v>0</v>
      </c>
      <c r="I837" s="170">
        <f t="shared" ref="I837:J844" si="1149">SUM(I1041,I1245,I1449,I1653,I1857,I2061,I2265,I2469,I2673,I2877,I3081,I3285,I3489,I3693,I3897,I4101,I4305,I4509,I4713,I4917,I5121)</f>
        <v>31051</v>
      </c>
      <c r="J837" s="173">
        <f t="shared" si="1149"/>
        <v>58038.2</v>
      </c>
      <c r="K837" s="174">
        <f t="shared" si="1128"/>
        <v>1.8691249879230942</v>
      </c>
      <c r="L837" s="170">
        <f t="shared" si="1146"/>
        <v>0</v>
      </c>
      <c r="M837" s="173">
        <f t="shared" si="1147"/>
        <v>-300</v>
      </c>
      <c r="N837" s="175">
        <f t="shared" si="1147"/>
        <v>0</v>
      </c>
      <c r="O837" s="170">
        <f t="shared" ref="O837:P844" si="1150">SUM(O1041,O1245,O1449,O1653,O1857,O2061,O2265,O2469,O2673,O2877,O3081,O3285,O3489,O3693,O3897,O4101,O4305,O4509,O4713,O4917,O5121)</f>
        <v>0</v>
      </c>
      <c r="P837" s="175">
        <f t="shared" si="1150"/>
        <v>0</v>
      </c>
      <c r="Q837" s="166">
        <f t="shared" si="1129"/>
        <v>0</v>
      </c>
      <c r="R837" s="175">
        <f t="shared" ref="R837:S844" si="1151">SUM(R1041,R1245,R1449,R1653,R1857,R2061,R2265,R2469,R2673,R2877,R3081,R3285,R3489,R3693,R3897,R4101,R4305,R4509,R4713,R4917,R5121)</f>
        <v>0</v>
      </c>
      <c r="S837" s="175">
        <f t="shared" si="1151"/>
        <v>0</v>
      </c>
      <c r="T837" s="167">
        <f t="shared" si="1139"/>
        <v>0</v>
      </c>
      <c r="U837" s="157"/>
      <c r="V837" s="170">
        <f t="shared" ref="V837:W844" si="1152">SUM(V1041,V1245,V1449,V1653,V1857,V2061,V2265,V2469,V2673,V2877,V3081,V3285,V3489,V3693,V3897,V4101,V4305,V4509,V4713,V4917,V5121)</f>
        <v>0</v>
      </c>
      <c r="W837" s="175">
        <f t="shared" si="1152"/>
        <v>0</v>
      </c>
      <c r="X837" s="166">
        <f t="shared" si="1130"/>
        <v>0</v>
      </c>
      <c r="Y837" s="175">
        <f t="shared" ref="Y837:Z844" si="1153">SUM(Y1041,Y1245,Y1449,Y1653,Y1857,Y2061,Y2265,Y2469,Y2673,Y2877,Y3081,Y3285,Y3489,Y3693,Y3897,Y4101,Y4305,Y4509,Y4713,Y4917,Y5121)</f>
        <v>0</v>
      </c>
      <c r="Z837" s="175">
        <f t="shared" si="1153"/>
        <v>0</v>
      </c>
      <c r="AA837" s="167">
        <f t="shared" si="1140"/>
        <v>0</v>
      </c>
      <c r="AB837" s="157"/>
      <c r="AC837" s="170">
        <f t="shared" ref="AC837:AD844" si="1154">SUM(AC1041,AC1245,AC1449,AC1653,AC1857,AC2061,AC2265,AC2469,AC2673,AC2877,AC3081,AC3285,AC3489,AC3693,AC3897,AC4101,AC4305,AC4509,AC4713,AC4917,AC5121)</f>
        <v>0</v>
      </c>
      <c r="AD837" s="175">
        <f t="shared" si="1154"/>
        <v>0</v>
      </c>
      <c r="AE837" s="166">
        <f t="shared" si="1131"/>
        <v>0</v>
      </c>
      <c r="AF837" s="175">
        <f t="shared" ref="AF837:AG844" si="1155">SUM(AF1041,AF1245,AF1449,AF1653,AF1857,AF2061,AF2265,AF2469,AF2673,AF2877,AF3081,AF3285,AF3489,AF3693,AF3897,AF4101,AF4305,AF4509,AF4713,AF4917,AF5121)</f>
        <v>0</v>
      </c>
      <c r="AG837" s="175">
        <f t="shared" si="1155"/>
        <v>0</v>
      </c>
      <c r="AH837" s="167">
        <f t="shared" si="1141"/>
        <v>0</v>
      </c>
      <c r="AJ837" s="163">
        <f t="shared" si="1148"/>
        <v>0</v>
      </c>
      <c r="AK837" s="163">
        <f t="shared" si="1148"/>
        <v>0</v>
      </c>
      <c r="AL837" s="163">
        <f t="shared" si="1148"/>
        <v>0</v>
      </c>
      <c r="AM837" s="163">
        <f t="shared" si="1148"/>
        <v>0</v>
      </c>
      <c r="AN837" s="163">
        <f t="shared" si="1148"/>
        <v>0</v>
      </c>
      <c r="AO837" s="163">
        <f t="shared" si="1148"/>
        <v>0</v>
      </c>
      <c r="AP837" s="163">
        <f t="shared" si="1148"/>
        <v>0</v>
      </c>
      <c r="AQ837" s="163">
        <f t="shared" si="1148"/>
        <v>0</v>
      </c>
      <c r="AR837" s="163">
        <f t="shared" si="1148"/>
        <v>0</v>
      </c>
      <c r="AS837" s="163">
        <f t="shared" si="1148"/>
        <v>0</v>
      </c>
      <c r="AT837" s="163">
        <f t="shared" si="1148"/>
        <v>0</v>
      </c>
      <c r="AU837" s="163">
        <f t="shared" si="1148"/>
        <v>0</v>
      </c>
      <c r="AV837" s="163">
        <f t="shared" si="1114"/>
        <v>0</v>
      </c>
      <c r="AW837" s="168">
        <f t="shared" si="1133"/>
        <v>0</v>
      </c>
      <c r="AY837" s="163">
        <f t="shared" si="1134"/>
        <v>0</v>
      </c>
      <c r="AZ837" s="163">
        <f t="shared" si="1135"/>
        <v>0</v>
      </c>
      <c r="BA837" s="163">
        <f t="shared" si="1136"/>
        <v>0</v>
      </c>
      <c r="BB837" s="163">
        <f t="shared" si="1137"/>
        <v>0</v>
      </c>
      <c r="BC837" s="163">
        <f t="shared" si="1120"/>
        <v>0</v>
      </c>
      <c r="BD837" s="163">
        <f t="shared" si="1138"/>
        <v>0</v>
      </c>
    </row>
    <row r="838" spans="2:56" x14ac:dyDescent="0.3">
      <c r="B838" s="169" t="s">
        <v>54</v>
      </c>
      <c r="C838" s="170">
        <f t="shared" si="1144"/>
        <v>157000</v>
      </c>
      <c r="D838" s="171">
        <f t="shared" si="1144"/>
        <v>185279</v>
      </c>
      <c r="E838" s="172">
        <f t="shared" si="1126"/>
        <v>1.1801210191082803</v>
      </c>
      <c r="F838" s="170">
        <f t="shared" si="1145"/>
        <v>111674</v>
      </c>
      <c r="G838" s="171">
        <f t="shared" si="1145"/>
        <v>105357</v>
      </c>
      <c r="H838" s="172">
        <f t="shared" si="1127"/>
        <v>0.94343356555688884</v>
      </c>
      <c r="I838" s="170">
        <f t="shared" si="1149"/>
        <v>129499</v>
      </c>
      <c r="J838" s="173">
        <f t="shared" si="1149"/>
        <v>76291</v>
      </c>
      <c r="K838" s="174">
        <f t="shared" si="1128"/>
        <v>0.58912424034162425</v>
      </c>
      <c r="L838" s="170">
        <f t="shared" si="1146"/>
        <v>0</v>
      </c>
      <c r="M838" s="173">
        <f t="shared" si="1147"/>
        <v>0</v>
      </c>
      <c r="N838" s="175">
        <f t="shared" si="1147"/>
        <v>0</v>
      </c>
      <c r="O838" s="170">
        <f t="shared" si="1150"/>
        <v>0</v>
      </c>
      <c r="P838" s="175">
        <f t="shared" si="1150"/>
        <v>0</v>
      </c>
      <c r="Q838" s="166">
        <f t="shared" si="1129"/>
        <v>0</v>
      </c>
      <c r="R838" s="175">
        <f t="shared" si="1151"/>
        <v>0</v>
      </c>
      <c r="S838" s="175">
        <f t="shared" si="1151"/>
        <v>0</v>
      </c>
      <c r="T838" s="167">
        <f t="shared" si="1139"/>
        <v>0</v>
      </c>
      <c r="U838" s="157"/>
      <c r="V838" s="170">
        <f t="shared" si="1152"/>
        <v>0</v>
      </c>
      <c r="W838" s="175">
        <f t="shared" si="1152"/>
        <v>0</v>
      </c>
      <c r="X838" s="166">
        <f t="shared" si="1130"/>
        <v>0</v>
      </c>
      <c r="Y838" s="175">
        <f t="shared" si="1153"/>
        <v>0</v>
      </c>
      <c r="Z838" s="175">
        <f t="shared" si="1153"/>
        <v>0</v>
      </c>
      <c r="AA838" s="167">
        <f t="shared" si="1140"/>
        <v>0</v>
      </c>
      <c r="AB838" s="157"/>
      <c r="AC838" s="170">
        <f t="shared" si="1154"/>
        <v>0</v>
      </c>
      <c r="AD838" s="175">
        <f t="shared" si="1154"/>
        <v>0</v>
      </c>
      <c r="AE838" s="166">
        <f t="shared" si="1131"/>
        <v>0</v>
      </c>
      <c r="AF838" s="175">
        <f t="shared" si="1155"/>
        <v>0</v>
      </c>
      <c r="AG838" s="175">
        <f t="shared" si="1155"/>
        <v>0</v>
      </c>
      <c r="AH838" s="167">
        <f t="shared" si="1141"/>
        <v>0</v>
      </c>
      <c r="AJ838" s="163">
        <f t="shared" si="1148"/>
        <v>0</v>
      </c>
      <c r="AK838" s="163">
        <f t="shared" si="1148"/>
        <v>0</v>
      </c>
      <c r="AL838" s="163">
        <f t="shared" si="1148"/>
        <v>0</v>
      </c>
      <c r="AM838" s="163">
        <f t="shared" si="1148"/>
        <v>0</v>
      </c>
      <c r="AN838" s="163">
        <f t="shared" si="1148"/>
        <v>0</v>
      </c>
      <c r="AO838" s="163">
        <f t="shared" si="1148"/>
        <v>0</v>
      </c>
      <c r="AP838" s="163">
        <f t="shared" si="1148"/>
        <v>0</v>
      </c>
      <c r="AQ838" s="163">
        <f t="shared" si="1148"/>
        <v>0</v>
      </c>
      <c r="AR838" s="163">
        <f t="shared" si="1148"/>
        <v>0</v>
      </c>
      <c r="AS838" s="163">
        <f t="shared" si="1148"/>
        <v>0</v>
      </c>
      <c r="AT838" s="163">
        <f t="shared" si="1148"/>
        <v>0</v>
      </c>
      <c r="AU838" s="163">
        <f t="shared" si="1148"/>
        <v>0</v>
      </c>
      <c r="AV838" s="163">
        <f t="shared" si="1114"/>
        <v>0</v>
      </c>
      <c r="AW838" s="168">
        <f t="shared" si="1133"/>
        <v>0</v>
      </c>
      <c r="AY838" s="163">
        <f t="shared" si="1134"/>
        <v>0</v>
      </c>
      <c r="AZ838" s="163">
        <f t="shared" si="1135"/>
        <v>0</v>
      </c>
      <c r="BA838" s="163">
        <f t="shared" si="1136"/>
        <v>0</v>
      </c>
      <c r="BB838" s="163">
        <f t="shared" si="1137"/>
        <v>0</v>
      </c>
      <c r="BC838" s="163">
        <f t="shared" si="1120"/>
        <v>0</v>
      </c>
      <c r="BD838" s="163">
        <f t="shared" si="1138"/>
        <v>0</v>
      </c>
    </row>
    <row r="839" spans="2:56" x14ac:dyDescent="0.3">
      <c r="B839" s="169" t="s">
        <v>55</v>
      </c>
      <c r="C839" s="170">
        <f t="shared" si="1144"/>
        <v>93600</v>
      </c>
      <c r="D839" s="171">
        <f t="shared" si="1144"/>
        <v>90402.81</v>
      </c>
      <c r="E839" s="172">
        <f t="shared" si="1126"/>
        <v>0.9658419871794871</v>
      </c>
      <c r="F839" s="170">
        <f t="shared" si="1145"/>
        <v>125623</v>
      </c>
      <c r="G839" s="171">
        <f t="shared" si="1145"/>
        <v>125386.26</v>
      </c>
      <c r="H839" s="172">
        <f t="shared" si="1127"/>
        <v>0.9981154724851341</v>
      </c>
      <c r="I839" s="170">
        <f t="shared" si="1149"/>
        <v>0</v>
      </c>
      <c r="J839" s="173">
        <f t="shared" si="1149"/>
        <v>0</v>
      </c>
      <c r="K839" s="174">
        <f t="shared" si="1128"/>
        <v>0</v>
      </c>
      <c r="L839" s="170">
        <f t="shared" si="1146"/>
        <v>0</v>
      </c>
      <c r="M839" s="173">
        <f t="shared" si="1147"/>
        <v>0</v>
      </c>
      <c r="N839" s="175">
        <f t="shared" si="1147"/>
        <v>0</v>
      </c>
      <c r="O839" s="170">
        <f t="shared" si="1150"/>
        <v>0</v>
      </c>
      <c r="P839" s="175">
        <f t="shared" si="1150"/>
        <v>0</v>
      </c>
      <c r="Q839" s="166">
        <f t="shared" si="1129"/>
        <v>0</v>
      </c>
      <c r="R839" s="175">
        <f t="shared" si="1151"/>
        <v>0</v>
      </c>
      <c r="S839" s="175">
        <f t="shared" si="1151"/>
        <v>0</v>
      </c>
      <c r="T839" s="167">
        <f t="shared" si="1139"/>
        <v>0</v>
      </c>
      <c r="U839" s="157"/>
      <c r="V839" s="170">
        <f t="shared" si="1152"/>
        <v>0</v>
      </c>
      <c r="W839" s="175">
        <f t="shared" si="1152"/>
        <v>0</v>
      </c>
      <c r="X839" s="166">
        <f t="shared" si="1130"/>
        <v>0</v>
      </c>
      <c r="Y839" s="175">
        <f t="shared" si="1153"/>
        <v>0</v>
      </c>
      <c r="Z839" s="175">
        <f t="shared" si="1153"/>
        <v>0</v>
      </c>
      <c r="AA839" s="167">
        <f t="shared" si="1140"/>
        <v>0</v>
      </c>
      <c r="AB839" s="157"/>
      <c r="AC839" s="170">
        <f t="shared" si="1154"/>
        <v>0</v>
      </c>
      <c r="AD839" s="175">
        <f t="shared" si="1154"/>
        <v>0</v>
      </c>
      <c r="AE839" s="166">
        <f t="shared" si="1131"/>
        <v>0</v>
      </c>
      <c r="AF839" s="175">
        <f t="shared" si="1155"/>
        <v>0</v>
      </c>
      <c r="AG839" s="175">
        <f t="shared" si="1155"/>
        <v>0</v>
      </c>
      <c r="AH839" s="167">
        <f t="shared" si="1141"/>
        <v>0</v>
      </c>
      <c r="AJ839" s="163">
        <f t="shared" si="1148"/>
        <v>0</v>
      </c>
      <c r="AK839" s="163">
        <f t="shared" si="1148"/>
        <v>0</v>
      </c>
      <c r="AL839" s="163">
        <f t="shared" si="1148"/>
        <v>0</v>
      </c>
      <c r="AM839" s="163">
        <f t="shared" si="1148"/>
        <v>0</v>
      </c>
      <c r="AN839" s="163">
        <f t="shared" si="1148"/>
        <v>0</v>
      </c>
      <c r="AO839" s="163">
        <f t="shared" si="1148"/>
        <v>0</v>
      </c>
      <c r="AP839" s="163">
        <f t="shared" si="1148"/>
        <v>0</v>
      </c>
      <c r="AQ839" s="163">
        <f t="shared" si="1148"/>
        <v>0</v>
      </c>
      <c r="AR839" s="163">
        <f t="shared" si="1148"/>
        <v>0</v>
      </c>
      <c r="AS839" s="163">
        <f t="shared" si="1148"/>
        <v>0</v>
      </c>
      <c r="AT839" s="163">
        <f t="shared" si="1148"/>
        <v>0</v>
      </c>
      <c r="AU839" s="163">
        <f t="shared" si="1148"/>
        <v>0</v>
      </c>
      <c r="AV839" s="163">
        <f t="shared" si="1114"/>
        <v>0</v>
      </c>
      <c r="AW839" s="168">
        <f t="shared" si="1133"/>
        <v>0</v>
      </c>
      <c r="AY839" s="163">
        <f t="shared" si="1134"/>
        <v>0</v>
      </c>
      <c r="AZ839" s="163">
        <f t="shared" si="1135"/>
        <v>0</v>
      </c>
      <c r="BA839" s="163">
        <f t="shared" si="1136"/>
        <v>0</v>
      </c>
      <c r="BB839" s="163">
        <f t="shared" si="1137"/>
        <v>0</v>
      </c>
      <c r="BC839" s="163">
        <f t="shared" si="1120"/>
        <v>0</v>
      </c>
      <c r="BD839" s="163">
        <f t="shared" si="1138"/>
        <v>0</v>
      </c>
    </row>
    <row r="840" spans="2:56" x14ac:dyDescent="0.3">
      <c r="B840" s="169" t="s">
        <v>56</v>
      </c>
      <c r="C840" s="170">
        <f t="shared" si="1144"/>
        <v>769381</v>
      </c>
      <c r="D840" s="171">
        <f t="shared" si="1144"/>
        <v>772374.49</v>
      </c>
      <c r="E840" s="172">
        <f t="shared" si="1126"/>
        <v>1.0038907771312262</v>
      </c>
      <c r="F840" s="170">
        <f t="shared" si="1145"/>
        <v>731247</v>
      </c>
      <c r="G840" s="171">
        <f t="shared" si="1145"/>
        <v>761819.55</v>
      </c>
      <c r="H840" s="172">
        <f t="shared" si="1127"/>
        <v>1.0418087869078438</v>
      </c>
      <c r="I840" s="170">
        <f t="shared" si="1149"/>
        <v>783551</v>
      </c>
      <c r="J840" s="173">
        <f t="shared" si="1149"/>
        <v>775082.64</v>
      </c>
      <c r="K840" s="174">
        <f t="shared" si="1128"/>
        <v>0.98919233081190627</v>
      </c>
      <c r="L840" s="170">
        <f t="shared" si="1146"/>
        <v>0</v>
      </c>
      <c r="M840" s="173">
        <f t="shared" si="1147"/>
        <v>-100</v>
      </c>
      <c r="N840" s="175">
        <f t="shared" si="1147"/>
        <v>0</v>
      </c>
      <c r="O840" s="170">
        <f t="shared" si="1150"/>
        <v>0</v>
      </c>
      <c r="P840" s="175">
        <f t="shared" si="1150"/>
        <v>0</v>
      </c>
      <c r="Q840" s="166">
        <f t="shared" si="1129"/>
        <v>0</v>
      </c>
      <c r="R840" s="175">
        <f t="shared" si="1151"/>
        <v>0</v>
      </c>
      <c r="S840" s="175">
        <f t="shared" si="1151"/>
        <v>0</v>
      </c>
      <c r="T840" s="167">
        <f t="shared" si="1139"/>
        <v>0</v>
      </c>
      <c r="U840" s="157"/>
      <c r="V840" s="170">
        <f t="shared" si="1152"/>
        <v>0</v>
      </c>
      <c r="W840" s="175">
        <f t="shared" si="1152"/>
        <v>0</v>
      </c>
      <c r="X840" s="166">
        <f t="shared" si="1130"/>
        <v>0</v>
      </c>
      <c r="Y840" s="175">
        <f t="shared" si="1153"/>
        <v>0</v>
      </c>
      <c r="Z840" s="175">
        <f t="shared" si="1153"/>
        <v>0</v>
      </c>
      <c r="AA840" s="167">
        <f t="shared" si="1140"/>
        <v>0</v>
      </c>
      <c r="AB840" s="157"/>
      <c r="AC840" s="170">
        <f t="shared" si="1154"/>
        <v>0</v>
      </c>
      <c r="AD840" s="175">
        <f t="shared" si="1154"/>
        <v>0</v>
      </c>
      <c r="AE840" s="166">
        <f t="shared" si="1131"/>
        <v>0</v>
      </c>
      <c r="AF840" s="175">
        <f t="shared" si="1155"/>
        <v>0</v>
      </c>
      <c r="AG840" s="175">
        <f t="shared" si="1155"/>
        <v>0</v>
      </c>
      <c r="AH840" s="167">
        <f t="shared" si="1141"/>
        <v>0</v>
      </c>
      <c r="AJ840" s="163">
        <f t="shared" si="1148"/>
        <v>0</v>
      </c>
      <c r="AK840" s="163">
        <f t="shared" si="1148"/>
        <v>0</v>
      </c>
      <c r="AL840" s="163">
        <f t="shared" si="1148"/>
        <v>0</v>
      </c>
      <c r="AM840" s="163">
        <f t="shared" si="1148"/>
        <v>0</v>
      </c>
      <c r="AN840" s="163">
        <f t="shared" si="1148"/>
        <v>0</v>
      </c>
      <c r="AO840" s="163">
        <f t="shared" si="1148"/>
        <v>0</v>
      </c>
      <c r="AP840" s="163">
        <f t="shared" si="1148"/>
        <v>0</v>
      </c>
      <c r="AQ840" s="163">
        <f t="shared" si="1148"/>
        <v>0</v>
      </c>
      <c r="AR840" s="163">
        <f t="shared" si="1148"/>
        <v>0</v>
      </c>
      <c r="AS840" s="163">
        <f t="shared" si="1148"/>
        <v>0</v>
      </c>
      <c r="AT840" s="163">
        <f t="shared" si="1148"/>
        <v>0</v>
      </c>
      <c r="AU840" s="163">
        <f t="shared" si="1148"/>
        <v>0</v>
      </c>
      <c r="AV840" s="163">
        <f t="shared" si="1114"/>
        <v>0</v>
      </c>
      <c r="AW840" s="168">
        <f t="shared" si="1133"/>
        <v>0</v>
      </c>
      <c r="AY840" s="163">
        <f t="shared" si="1134"/>
        <v>0</v>
      </c>
      <c r="AZ840" s="163">
        <f t="shared" si="1135"/>
        <v>0</v>
      </c>
      <c r="BA840" s="163">
        <f t="shared" si="1136"/>
        <v>0</v>
      </c>
      <c r="BB840" s="163">
        <f t="shared" si="1137"/>
        <v>0</v>
      </c>
      <c r="BC840" s="163">
        <f t="shared" si="1120"/>
        <v>0</v>
      </c>
      <c r="BD840" s="163">
        <f t="shared" si="1138"/>
        <v>0</v>
      </c>
    </row>
    <row r="841" spans="2:56" x14ac:dyDescent="0.3">
      <c r="B841" s="169" t="s">
        <v>57</v>
      </c>
      <c r="C841" s="170">
        <f t="shared" si="1144"/>
        <v>22000</v>
      </c>
      <c r="D841" s="171">
        <f t="shared" si="1144"/>
        <v>0</v>
      </c>
      <c r="E841" s="172">
        <f t="shared" si="1126"/>
        <v>0</v>
      </c>
      <c r="F841" s="170">
        <f t="shared" si="1145"/>
        <v>0</v>
      </c>
      <c r="G841" s="171">
        <f t="shared" si="1145"/>
        <v>0</v>
      </c>
      <c r="H841" s="172">
        <f t="shared" si="1127"/>
        <v>0</v>
      </c>
      <c r="I841" s="170">
        <f t="shared" si="1149"/>
        <v>0</v>
      </c>
      <c r="J841" s="173">
        <f t="shared" si="1149"/>
        <v>10899</v>
      </c>
      <c r="K841" s="174">
        <f t="shared" si="1128"/>
        <v>0</v>
      </c>
      <c r="L841" s="170">
        <f t="shared" si="1146"/>
        <v>0</v>
      </c>
      <c r="M841" s="173">
        <f t="shared" si="1147"/>
        <v>0</v>
      </c>
      <c r="N841" s="175">
        <f t="shared" si="1147"/>
        <v>0</v>
      </c>
      <c r="O841" s="170">
        <f t="shared" si="1150"/>
        <v>0</v>
      </c>
      <c r="P841" s="175">
        <f t="shared" si="1150"/>
        <v>0</v>
      </c>
      <c r="Q841" s="166">
        <f t="shared" si="1129"/>
        <v>0</v>
      </c>
      <c r="R841" s="175">
        <f t="shared" si="1151"/>
        <v>0</v>
      </c>
      <c r="S841" s="175">
        <f t="shared" si="1151"/>
        <v>0</v>
      </c>
      <c r="T841" s="167">
        <f t="shared" si="1139"/>
        <v>0</v>
      </c>
      <c r="U841" s="157"/>
      <c r="V841" s="170">
        <f t="shared" si="1152"/>
        <v>0</v>
      </c>
      <c r="W841" s="175">
        <f t="shared" si="1152"/>
        <v>0</v>
      </c>
      <c r="X841" s="166">
        <f t="shared" si="1130"/>
        <v>0</v>
      </c>
      <c r="Y841" s="175">
        <f t="shared" si="1153"/>
        <v>0</v>
      </c>
      <c r="Z841" s="175">
        <f t="shared" si="1153"/>
        <v>0</v>
      </c>
      <c r="AA841" s="167">
        <f t="shared" si="1140"/>
        <v>0</v>
      </c>
      <c r="AB841" s="157"/>
      <c r="AC841" s="170">
        <f t="shared" si="1154"/>
        <v>0</v>
      </c>
      <c r="AD841" s="175">
        <f t="shared" si="1154"/>
        <v>0</v>
      </c>
      <c r="AE841" s="166">
        <f t="shared" si="1131"/>
        <v>0</v>
      </c>
      <c r="AF841" s="175">
        <f t="shared" si="1155"/>
        <v>0</v>
      </c>
      <c r="AG841" s="175">
        <f t="shared" si="1155"/>
        <v>0</v>
      </c>
      <c r="AH841" s="167">
        <f t="shared" si="1141"/>
        <v>0</v>
      </c>
      <c r="AJ841" s="163">
        <f t="shared" si="1148"/>
        <v>0</v>
      </c>
      <c r="AK841" s="163">
        <f t="shared" si="1148"/>
        <v>0</v>
      </c>
      <c r="AL841" s="163">
        <f t="shared" si="1148"/>
        <v>0</v>
      </c>
      <c r="AM841" s="163">
        <f t="shared" si="1148"/>
        <v>0</v>
      </c>
      <c r="AN841" s="163">
        <f t="shared" si="1148"/>
        <v>0</v>
      </c>
      <c r="AO841" s="163">
        <f t="shared" si="1148"/>
        <v>0</v>
      </c>
      <c r="AP841" s="163">
        <f t="shared" si="1148"/>
        <v>0</v>
      </c>
      <c r="AQ841" s="163">
        <f t="shared" si="1148"/>
        <v>0</v>
      </c>
      <c r="AR841" s="163">
        <f t="shared" si="1148"/>
        <v>0</v>
      </c>
      <c r="AS841" s="163">
        <f t="shared" si="1148"/>
        <v>0</v>
      </c>
      <c r="AT841" s="163">
        <f t="shared" si="1148"/>
        <v>0</v>
      </c>
      <c r="AU841" s="163">
        <f t="shared" si="1148"/>
        <v>0</v>
      </c>
      <c r="AV841" s="163">
        <f t="shared" si="1114"/>
        <v>0</v>
      </c>
      <c r="AW841" s="168">
        <f t="shared" si="1133"/>
        <v>0</v>
      </c>
      <c r="AY841" s="163">
        <f t="shared" si="1134"/>
        <v>0</v>
      </c>
      <c r="AZ841" s="163">
        <f t="shared" si="1135"/>
        <v>0</v>
      </c>
      <c r="BA841" s="163">
        <f t="shared" si="1136"/>
        <v>0</v>
      </c>
      <c r="BB841" s="163">
        <f t="shared" si="1137"/>
        <v>0</v>
      </c>
      <c r="BC841" s="163">
        <f t="shared" si="1120"/>
        <v>0</v>
      </c>
      <c r="BD841" s="163">
        <f t="shared" si="1138"/>
        <v>0</v>
      </c>
    </row>
    <row r="842" spans="2:56" x14ac:dyDescent="0.3">
      <c r="B842" s="169" t="s">
        <v>58</v>
      </c>
      <c r="C842" s="170">
        <f t="shared" si="1144"/>
        <v>4071324</v>
      </c>
      <c r="D842" s="171">
        <f t="shared" si="1144"/>
        <v>3900103.6300000004</v>
      </c>
      <c r="E842" s="172">
        <f t="shared" si="1126"/>
        <v>0.95794479388032006</v>
      </c>
      <c r="F842" s="170">
        <f t="shared" si="1145"/>
        <v>4138218</v>
      </c>
      <c r="G842" s="171">
        <f t="shared" si="1145"/>
        <v>4032459.1699999995</v>
      </c>
      <c r="H842" s="172">
        <f t="shared" si="1127"/>
        <v>0.9744433884343453</v>
      </c>
      <c r="I842" s="170">
        <f t="shared" si="1149"/>
        <v>4347160</v>
      </c>
      <c r="J842" s="173">
        <f t="shared" si="1149"/>
        <v>4248143.18</v>
      </c>
      <c r="K842" s="174">
        <f t="shared" si="1128"/>
        <v>0.97722264190874031</v>
      </c>
      <c r="L842" s="170">
        <f t="shared" si="1146"/>
        <v>5187677</v>
      </c>
      <c r="M842" s="173">
        <f t="shared" si="1147"/>
        <v>4900527</v>
      </c>
      <c r="N842" s="175">
        <f t="shared" si="1147"/>
        <v>0</v>
      </c>
      <c r="O842" s="170">
        <f t="shared" si="1150"/>
        <v>6015405.2452640012</v>
      </c>
      <c r="P842" s="175">
        <f t="shared" si="1150"/>
        <v>0</v>
      </c>
      <c r="Q842" s="166">
        <f t="shared" si="1129"/>
        <v>6015405.2452640012</v>
      </c>
      <c r="R842" s="175">
        <f t="shared" si="1151"/>
        <v>0</v>
      </c>
      <c r="S842" s="175">
        <f t="shared" si="1151"/>
        <v>0</v>
      </c>
      <c r="T842" s="167">
        <f t="shared" si="1139"/>
        <v>6015405.2452640012</v>
      </c>
      <c r="U842" s="157"/>
      <c r="V842" s="170">
        <f t="shared" si="1152"/>
        <v>0</v>
      </c>
      <c r="W842" s="175">
        <f t="shared" si="1152"/>
        <v>0</v>
      </c>
      <c r="X842" s="166">
        <f t="shared" si="1130"/>
        <v>0</v>
      </c>
      <c r="Y842" s="175">
        <f t="shared" si="1153"/>
        <v>0</v>
      </c>
      <c r="Z842" s="175">
        <f t="shared" si="1153"/>
        <v>0</v>
      </c>
      <c r="AA842" s="167">
        <f t="shared" si="1140"/>
        <v>0</v>
      </c>
      <c r="AB842" s="157"/>
      <c r="AC842" s="170">
        <f t="shared" si="1154"/>
        <v>0</v>
      </c>
      <c r="AD842" s="175">
        <f t="shared" si="1154"/>
        <v>0</v>
      </c>
      <c r="AE842" s="166">
        <f t="shared" si="1131"/>
        <v>0</v>
      </c>
      <c r="AF842" s="175">
        <f t="shared" si="1155"/>
        <v>0</v>
      </c>
      <c r="AG842" s="175">
        <f t="shared" si="1155"/>
        <v>0</v>
      </c>
      <c r="AH842" s="167">
        <f t="shared" si="1141"/>
        <v>0</v>
      </c>
      <c r="AJ842" s="163">
        <f t="shared" si="1148"/>
        <v>501283.77043866675</v>
      </c>
      <c r="AK842" s="163">
        <f t="shared" si="1148"/>
        <v>501283.77043866675</v>
      </c>
      <c r="AL842" s="163">
        <f t="shared" si="1148"/>
        <v>501283.77043866675</v>
      </c>
      <c r="AM842" s="163">
        <f t="shared" si="1148"/>
        <v>501283.77043866675</v>
      </c>
      <c r="AN842" s="163">
        <f t="shared" si="1148"/>
        <v>501283.77043866675</v>
      </c>
      <c r="AO842" s="163">
        <f t="shared" si="1148"/>
        <v>501283.77043866675</v>
      </c>
      <c r="AP842" s="163">
        <f t="shared" si="1148"/>
        <v>501283.77043866675</v>
      </c>
      <c r="AQ842" s="163">
        <f t="shared" si="1148"/>
        <v>501283.77043866675</v>
      </c>
      <c r="AR842" s="163">
        <f t="shared" si="1148"/>
        <v>501283.77043866675</v>
      </c>
      <c r="AS842" s="163">
        <f t="shared" si="1148"/>
        <v>501283.77043866675</v>
      </c>
      <c r="AT842" s="163">
        <f t="shared" si="1148"/>
        <v>501283.77043866675</v>
      </c>
      <c r="AU842" s="163">
        <f t="shared" si="1148"/>
        <v>501283.77043866675</v>
      </c>
      <c r="AV842" s="163">
        <f t="shared" si="1114"/>
        <v>6015405.2452640003</v>
      </c>
      <c r="AW842" s="168">
        <f t="shared" si="1133"/>
        <v>0</v>
      </c>
      <c r="AY842" s="163">
        <f t="shared" si="1134"/>
        <v>1503851.3113160003</v>
      </c>
      <c r="AZ842" s="163">
        <f t="shared" si="1135"/>
        <v>1503851.3113160003</v>
      </c>
      <c r="BA842" s="163">
        <f t="shared" si="1136"/>
        <v>1503851.3113160003</v>
      </c>
      <c r="BB842" s="163">
        <f t="shared" si="1137"/>
        <v>1503851.3113160003</v>
      </c>
      <c r="BC842" s="163">
        <f t="shared" si="1120"/>
        <v>6015405.2452640012</v>
      </c>
      <c r="BD842" s="163">
        <f t="shared" si="1138"/>
        <v>0</v>
      </c>
    </row>
    <row r="843" spans="2:56" x14ac:dyDescent="0.3">
      <c r="B843" s="169" t="s">
        <v>59</v>
      </c>
      <c r="C843" s="170">
        <f t="shared" si="1144"/>
        <v>11160747</v>
      </c>
      <c r="D843" s="171">
        <f t="shared" si="1144"/>
        <v>11025710.710000001</v>
      </c>
      <c r="E843" s="172">
        <f t="shared" si="1126"/>
        <v>0.98790078388122238</v>
      </c>
      <c r="F843" s="170">
        <f t="shared" si="1145"/>
        <v>7516510</v>
      </c>
      <c r="G843" s="171">
        <f t="shared" si="1145"/>
        <v>7240645.0000000009</v>
      </c>
      <c r="H843" s="172">
        <f t="shared" si="1127"/>
        <v>0.96329879159343912</v>
      </c>
      <c r="I843" s="170">
        <f t="shared" si="1149"/>
        <v>8101690</v>
      </c>
      <c r="J843" s="173">
        <f t="shared" si="1149"/>
        <v>7830916.8499999996</v>
      </c>
      <c r="K843" s="174">
        <f t="shared" si="1128"/>
        <v>0.96657818924199757</v>
      </c>
      <c r="L843" s="170">
        <f t="shared" si="1146"/>
        <v>11386429</v>
      </c>
      <c r="M843" s="173">
        <f t="shared" si="1147"/>
        <v>10580129</v>
      </c>
      <c r="N843" s="175">
        <f t="shared" si="1147"/>
        <v>0</v>
      </c>
      <c r="O843" s="170">
        <f t="shared" si="1150"/>
        <v>5023282.5886343671</v>
      </c>
      <c r="P843" s="175">
        <f t="shared" si="1150"/>
        <v>0</v>
      </c>
      <c r="Q843" s="166">
        <f t="shared" si="1129"/>
        <v>5023282.5886343671</v>
      </c>
      <c r="R843" s="175">
        <f t="shared" si="1151"/>
        <v>0</v>
      </c>
      <c r="S843" s="175">
        <f t="shared" si="1151"/>
        <v>0</v>
      </c>
      <c r="T843" s="167">
        <f t="shared" si="1139"/>
        <v>5023282.5886343671</v>
      </c>
      <c r="U843" s="157"/>
      <c r="V843" s="170">
        <f t="shared" si="1152"/>
        <v>0</v>
      </c>
      <c r="W843" s="175">
        <f t="shared" si="1152"/>
        <v>0</v>
      </c>
      <c r="X843" s="166">
        <f t="shared" si="1130"/>
        <v>0</v>
      </c>
      <c r="Y843" s="175">
        <f t="shared" si="1153"/>
        <v>0</v>
      </c>
      <c r="Z843" s="175">
        <f t="shared" si="1153"/>
        <v>0</v>
      </c>
      <c r="AA843" s="167">
        <f t="shared" si="1140"/>
        <v>0</v>
      </c>
      <c r="AB843" s="157"/>
      <c r="AC843" s="170">
        <f t="shared" si="1154"/>
        <v>0</v>
      </c>
      <c r="AD843" s="175">
        <f t="shared" si="1154"/>
        <v>0</v>
      </c>
      <c r="AE843" s="166">
        <f t="shared" si="1131"/>
        <v>0</v>
      </c>
      <c r="AF843" s="175">
        <f t="shared" si="1155"/>
        <v>0</v>
      </c>
      <c r="AG843" s="175">
        <f t="shared" si="1155"/>
        <v>0</v>
      </c>
      <c r="AH843" s="167">
        <f t="shared" si="1141"/>
        <v>0</v>
      </c>
      <c r="AJ843" s="163">
        <f t="shared" si="1148"/>
        <v>418606.88238619716</v>
      </c>
      <c r="AK843" s="163">
        <f t="shared" si="1148"/>
        <v>418606.88238619716</v>
      </c>
      <c r="AL843" s="163">
        <f t="shared" si="1148"/>
        <v>418606.88238619716</v>
      </c>
      <c r="AM843" s="163">
        <f t="shared" si="1148"/>
        <v>418606.88238619716</v>
      </c>
      <c r="AN843" s="163">
        <f t="shared" si="1148"/>
        <v>413606.88238619716</v>
      </c>
      <c r="AO843" s="163">
        <f t="shared" si="1148"/>
        <v>418606.88238619716</v>
      </c>
      <c r="AP843" s="163">
        <f t="shared" si="1148"/>
        <v>418606.88238619716</v>
      </c>
      <c r="AQ843" s="163">
        <f t="shared" si="1148"/>
        <v>418606.88238619716</v>
      </c>
      <c r="AR843" s="163">
        <f t="shared" si="1148"/>
        <v>418606.88238619716</v>
      </c>
      <c r="AS843" s="163">
        <f t="shared" si="1148"/>
        <v>418606.88238619716</v>
      </c>
      <c r="AT843" s="163">
        <f t="shared" si="1148"/>
        <v>418606.88238619716</v>
      </c>
      <c r="AU843" s="163">
        <f t="shared" si="1148"/>
        <v>423606.88238619716</v>
      </c>
      <c r="AV843" s="163">
        <f t="shared" si="1114"/>
        <v>5023282.5886343671</v>
      </c>
      <c r="AW843" s="168">
        <f t="shared" si="1133"/>
        <v>0</v>
      </c>
      <c r="AY843" s="163">
        <f t="shared" si="1134"/>
        <v>1255820.6471585915</v>
      </c>
      <c r="AZ843" s="163">
        <f t="shared" si="1135"/>
        <v>1250820.6471585915</v>
      </c>
      <c r="BA843" s="163">
        <f t="shared" si="1136"/>
        <v>1255820.6471585915</v>
      </c>
      <c r="BB843" s="163">
        <f t="shared" si="1137"/>
        <v>1260820.6471585915</v>
      </c>
      <c r="BC843" s="163">
        <f t="shared" si="1120"/>
        <v>5023282.5886343662</v>
      </c>
      <c r="BD843" s="163">
        <f t="shared" si="1138"/>
        <v>0</v>
      </c>
    </row>
    <row r="844" spans="2:56" x14ac:dyDescent="0.3">
      <c r="B844" s="169" t="s">
        <v>60</v>
      </c>
      <c r="C844" s="170">
        <f t="shared" si="1144"/>
        <v>8756690</v>
      </c>
      <c r="D844" s="171">
        <f t="shared" si="1144"/>
        <v>8586072.790000001</v>
      </c>
      <c r="E844" s="172">
        <f t="shared" si="1126"/>
        <v>0.98051578735800871</v>
      </c>
      <c r="F844" s="170">
        <f t="shared" si="1145"/>
        <v>8835126</v>
      </c>
      <c r="G844" s="171">
        <f t="shared" si="1145"/>
        <v>8464272.0800000001</v>
      </c>
      <c r="H844" s="172">
        <f t="shared" si="1127"/>
        <v>0.95802505589620346</v>
      </c>
      <c r="I844" s="170">
        <f t="shared" si="1149"/>
        <v>8912723</v>
      </c>
      <c r="J844" s="173">
        <f t="shared" si="1149"/>
        <v>8851673.8299999982</v>
      </c>
      <c r="K844" s="174">
        <f t="shared" si="1128"/>
        <v>0.99315033463959312</v>
      </c>
      <c r="L844" s="170">
        <f t="shared" si="1146"/>
        <v>10553941</v>
      </c>
      <c r="M844" s="173">
        <f t="shared" si="1147"/>
        <v>9565241</v>
      </c>
      <c r="N844" s="175">
        <f t="shared" si="1147"/>
        <v>0</v>
      </c>
      <c r="O844" s="170">
        <f t="shared" si="1150"/>
        <v>11534767.869218746</v>
      </c>
      <c r="P844" s="175">
        <f t="shared" si="1150"/>
        <v>0</v>
      </c>
      <c r="Q844" s="166">
        <f t="shared" si="1129"/>
        <v>11534767.869218746</v>
      </c>
      <c r="R844" s="175">
        <f t="shared" si="1151"/>
        <v>0</v>
      </c>
      <c r="S844" s="175">
        <f t="shared" si="1151"/>
        <v>0</v>
      </c>
      <c r="T844" s="167">
        <f t="shared" si="1139"/>
        <v>11534767.869218746</v>
      </c>
      <c r="U844" s="157"/>
      <c r="V844" s="170">
        <f t="shared" si="1152"/>
        <v>0</v>
      </c>
      <c r="W844" s="175">
        <f t="shared" si="1152"/>
        <v>0</v>
      </c>
      <c r="X844" s="166">
        <f t="shared" si="1130"/>
        <v>0</v>
      </c>
      <c r="Y844" s="175">
        <f t="shared" si="1153"/>
        <v>0</v>
      </c>
      <c r="Z844" s="175">
        <f t="shared" si="1153"/>
        <v>0</v>
      </c>
      <c r="AA844" s="167">
        <f t="shared" si="1140"/>
        <v>0</v>
      </c>
      <c r="AB844" s="157"/>
      <c r="AC844" s="170">
        <f t="shared" si="1154"/>
        <v>0</v>
      </c>
      <c r="AD844" s="175">
        <f t="shared" si="1154"/>
        <v>0</v>
      </c>
      <c r="AE844" s="166">
        <f t="shared" si="1131"/>
        <v>0</v>
      </c>
      <c r="AF844" s="175">
        <f t="shared" si="1155"/>
        <v>0</v>
      </c>
      <c r="AG844" s="175">
        <f t="shared" si="1155"/>
        <v>0</v>
      </c>
      <c r="AH844" s="167">
        <f t="shared" si="1141"/>
        <v>0</v>
      </c>
      <c r="AJ844" s="163">
        <f t="shared" si="1148"/>
        <v>961230.65576822881</v>
      </c>
      <c r="AK844" s="163">
        <f t="shared" si="1148"/>
        <v>916230.65576822869</v>
      </c>
      <c r="AL844" s="163">
        <f t="shared" si="1148"/>
        <v>961230.65576822881</v>
      </c>
      <c r="AM844" s="163">
        <f t="shared" si="1148"/>
        <v>961230.65576822881</v>
      </c>
      <c r="AN844" s="163">
        <f t="shared" si="1148"/>
        <v>958230.65576822881</v>
      </c>
      <c r="AO844" s="163">
        <f t="shared" si="1148"/>
        <v>961230.65576822881</v>
      </c>
      <c r="AP844" s="163">
        <f t="shared" si="1148"/>
        <v>961230.65576822881</v>
      </c>
      <c r="AQ844" s="163">
        <f t="shared" si="1148"/>
        <v>961230.65576822881</v>
      </c>
      <c r="AR844" s="163">
        <f t="shared" si="1148"/>
        <v>961230.65576822881</v>
      </c>
      <c r="AS844" s="163">
        <f t="shared" si="1148"/>
        <v>961230.65576822881</v>
      </c>
      <c r="AT844" s="163">
        <f t="shared" si="1148"/>
        <v>961230.65576822881</v>
      </c>
      <c r="AU844" s="163">
        <f t="shared" si="1148"/>
        <v>1009230.6557682292</v>
      </c>
      <c r="AV844" s="163">
        <f t="shared" si="1114"/>
        <v>11534767.869218744</v>
      </c>
      <c r="AW844" s="168">
        <f t="shared" si="1133"/>
        <v>0</v>
      </c>
      <c r="AY844" s="163">
        <f t="shared" si="1134"/>
        <v>2838691.9673046861</v>
      </c>
      <c r="AZ844" s="163">
        <f t="shared" si="1135"/>
        <v>2880691.9673046866</v>
      </c>
      <c r="BA844" s="163">
        <f t="shared" si="1136"/>
        <v>2883691.9673046866</v>
      </c>
      <c r="BB844" s="163">
        <f t="shared" si="1137"/>
        <v>2931691.967304687</v>
      </c>
      <c r="BC844" s="163">
        <f t="shared" si="1120"/>
        <v>11534767.869218744</v>
      </c>
      <c r="BD844" s="163">
        <f t="shared" si="1138"/>
        <v>0</v>
      </c>
    </row>
    <row r="845" spans="2:56" x14ac:dyDescent="0.3">
      <c r="B845" s="159" t="s">
        <v>61</v>
      </c>
      <c r="C845" s="160">
        <f>SUM(C846:C849)</f>
        <v>19941431</v>
      </c>
      <c r="D845" s="161">
        <f>SUM(D846:D849)</f>
        <v>19913664.890000001</v>
      </c>
      <c r="E845" s="162">
        <f t="shared" si="1126"/>
        <v>0.99860761697593325</v>
      </c>
      <c r="F845" s="160">
        <f>SUM(F846:F849)</f>
        <v>20846862</v>
      </c>
      <c r="G845" s="161">
        <f>SUM(G846:G849)</f>
        <v>20685184.950000003</v>
      </c>
      <c r="H845" s="162">
        <f t="shared" si="1127"/>
        <v>0.99224453781101463</v>
      </c>
      <c r="I845" s="160">
        <f>SUM(I846:I849)</f>
        <v>22964574</v>
      </c>
      <c r="J845" s="163">
        <f>SUM(J846:J849)</f>
        <v>39912716.18</v>
      </c>
      <c r="K845" s="164">
        <f t="shared" si="1128"/>
        <v>1.7380124786987121</v>
      </c>
      <c r="L845" s="160">
        <f>SUM(L846:L849)</f>
        <v>28309030</v>
      </c>
      <c r="M845" s="163">
        <f>SUM(M846:M849)</f>
        <v>25788346.780000001</v>
      </c>
      <c r="N845" s="165">
        <f>SUM(N846:N849)</f>
        <v>0</v>
      </c>
      <c r="O845" s="160">
        <f>SUM(O846:O849)</f>
        <v>30421071.591502685</v>
      </c>
      <c r="P845" s="165">
        <f>SUM(P846:P849)</f>
        <v>-211</v>
      </c>
      <c r="Q845" s="166">
        <f t="shared" si="1129"/>
        <v>30420860.591502685</v>
      </c>
      <c r="R845" s="165">
        <f>SUM(R846:R849)</f>
        <v>0</v>
      </c>
      <c r="S845" s="165">
        <f>SUM(S846:S849)</f>
        <v>0</v>
      </c>
      <c r="T845" s="167">
        <f t="shared" si="1139"/>
        <v>30420860.591502685</v>
      </c>
      <c r="U845" s="157"/>
      <c r="V845" s="160">
        <f>SUM(V846:V849)</f>
        <v>0</v>
      </c>
      <c r="W845" s="165">
        <f>SUM(W846:W849)</f>
        <v>0</v>
      </c>
      <c r="X845" s="166">
        <f t="shared" si="1130"/>
        <v>0</v>
      </c>
      <c r="Y845" s="165">
        <f>SUM(Y846:Y849)</f>
        <v>0</v>
      </c>
      <c r="Z845" s="165">
        <f>SUM(Z846:Z849)</f>
        <v>0</v>
      </c>
      <c r="AA845" s="167">
        <f t="shared" si="1140"/>
        <v>0</v>
      </c>
      <c r="AB845" s="157"/>
      <c r="AC845" s="160">
        <f>SUM(AC846:AC849)</f>
        <v>0</v>
      </c>
      <c r="AD845" s="165">
        <f>SUM(AD846:AD849)</f>
        <v>0</v>
      </c>
      <c r="AE845" s="166">
        <f t="shared" si="1131"/>
        <v>0</v>
      </c>
      <c r="AF845" s="165">
        <f>SUM(AF846:AF849)</f>
        <v>0</v>
      </c>
      <c r="AG845" s="165">
        <f>SUM(AG846:AG849)</f>
        <v>0</v>
      </c>
      <c r="AH845" s="167">
        <f t="shared" si="1141"/>
        <v>0</v>
      </c>
      <c r="AJ845" s="163">
        <f t="shared" ref="AJ845:AU845" si="1156">SUM(AJ846:AJ849)</f>
        <v>2463000.7159585571</v>
      </c>
      <c r="AK845" s="163">
        <f t="shared" si="1156"/>
        <v>2470000.2992918901</v>
      </c>
      <c r="AL845" s="163">
        <f t="shared" si="1156"/>
        <v>2470000.2992918901</v>
      </c>
      <c r="AM845" s="163">
        <f t="shared" si="1156"/>
        <v>2477000.2992918906</v>
      </c>
      <c r="AN845" s="163">
        <f t="shared" si="1156"/>
        <v>2477000.2992918906</v>
      </c>
      <c r="AO845" s="163">
        <f t="shared" si="1156"/>
        <v>2477000.2992918906</v>
      </c>
      <c r="AP845" s="163">
        <f t="shared" si="1156"/>
        <v>2562000.2992918901</v>
      </c>
      <c r="AQ845" s="163">
        <f t="shared" si="1156"/>
        <v>2554000.2992918901</v>
      </c>
      <c r="AR845" s="163">
        <f t="shared" si="1156"/>
        <v>2602000.2992918901</v>
      </c>
      <c r="AS845" s="163">
        <f t="shared" si="1156"/>
        <v>2623000.2992918901</v>
      </c>
      <c r="AT845" s="163">
        <f t="shared" si="1156"/>
        <v>2623000.2992918901</v>
      </c>
      <c r="AU845" s="163">
        <f t="shared" si="1156"/>
        <v>2622856.8826252222</v>
      </c>
      <c r="AV845" s="163">
        <f t="shared" si="1114"/>
        <v>30420860.591502681</v>
      </c>
      <c r="AW845" s="168">
        <f t="shared" si="1133"/>
        <v>0</v>
      </c>
      <c r="AY845" s="163">
        <f t="shared" si="1134"/>
        <v>7403001.3145423373</v>
      </c>
      <c r="AZ845" s="163">
        <f t="shared" si="1135"/>
        <v>7431000.8978756722</v>
      </c>
      <c r="BA845" s="163">
        <f t="shared" si="1136"/>
        <v>7718000.8978756703</v>
      </c>
      <c r="BB845" s="163">
        <f t="shared" si="1137"/>
        <v>7868857.4812090024</v>
      </c>
      <c r="BC845" s="163">
        <f t="shared" si="1120"/>
        <v>30420860.591502681</v>
      </c>
      <c r="BD845" s="163">
        <f t="shared" si="1138"/>
        <v>0</v>
      </c>
    </row>
    <row r="846" spans="2:56" x14ac:dyDescent="0.3">
      <c r="B846" s="169" t="s">
        <v>62</v>
      </c>
      <c r="C846" s="170">
        <f t="shared" ref="C846:D849" si="1157">SUM(C1050,C1458,C1662,C1254,C1866,C2274,C2070,C2682,C3702,C2478,C3906,C2886,C3090,C3498,C3294,C4110,C5130,C4926,C4518,C4314,C4722)</f>
        <v>31040</v>
      </c>
      <c r="D846" s="171">
        <f t="shared" si="1157"/>
        <v>28610.120000000006</v>
      </c>
      <c r="E846" s="172">
        <f t="shared" si="1126"/>
        <v>0.92171778350515488</v>
      </c>
      <c r="F846" s="170">
        <f t="shared" ref="F846:G849" si="1158">SUM(F1050,F1458,F1662,F1254,F1866,F2274,F2070,F2682,F3702,F2478,F3906,F2886,F3090,F3498,F3294,F4110,F5130,F4926,F4518,F4314,F4722)</f>
        <v>31177</v>
      </c>
      <c r="G846" s="171">
        <f t="shared" si="1158"/>
        <v>29340.159999999996</v>
      </c>
      <c r="H846" s="172">
        <f t="shared" si="1127"/>
        <v>0.94108349103505773</v>
      </c>
      <c r="I846" s="170">
        <f t="shared" ref="I846:J849" si="1159">SUM(I1050,I1254,I1458,I1662,I1866,I2070,I2274,I2478,I2682,I2886,I3090,I3294,I3498,I3702,I3906,I4110,I4314,I4518,I4722,I4926,I5130)</f>
        <v>33418</v>
      </c>
      <c r="J846" s="173">
        <f t="shared" si="1159"/>
        <v>31689.659999999996</v>
      </c>
      <c r="K846" s="174">
        <f t="shared" si="1128"/>
        <v>0.94828116583876942</v>
      </c>
      <c r="L846" s="170">
        <f>SUM(L1050,L1254,L1458,L1662,L1866,L2070,L2274,L2478,L2682,L2886,L3090,L3294,L3498,L3702,L3906,L4110,L4314,L4518,L4722,L4926,L5130)</f>
        <v>38436</v>
      </c>
      <c r="M846" s="173">
        <f>SUM(M1050,M1458,M1662,M1254,M1867,M2274,M2070,M2682,M3702,M2478,M3906,M2886,M3090,M3498,M3294,M4110,M5130,M4926,M4518,M4314,M4722)+394</f>
        <v>135988</v>
      </c>
      <c r="N846" s="175">
        <f>SUM(N1050,N1458,N1662,N1254,N1866,N2274,N2070,N2682,N3702,N2478,N3906,N2886,N3090,N3498,N3294,N4110,N5130,N4926,N4518,N4314,N4722)</f>
        <v>0</v>
      </c>
      <c r="O846" s="170">
        <f t="shared" ref="O846:P849" si="1160">SUM(O1050,O1254,O1458,O1662,O1866,O2070,O2274,O2478,O2682,O2886,O3090,O3294,O3498,O3702,O3906,O4110,O4314,O4518,O4722,O4926,O5130)</f>
        <v>40028.000207999998</v>
      </c>
      <c r="P846" s="175">
        <f t="shared" si="1160"/>
        <v>0</v>
      </c>
      <c r="Q846" s="166">
        <f t="shared" si="1129"/>
        <v>40028.000207999998</v>
      </c>
      <c r="R846" s="175">
        <f t="shared" ref="R846:S849" si="1161">SUM(R1050,R1254,R1458,R1662,R1866,R2070,R2274,R2478,R2682,R2886,R3090,R3294,R3498,R3702,R3906,R4110,R4314,R4518,R4722,R4926,R5130)</f>
        <v>0</v>
      </c>
      <c r="S846" s="175">
        <f t="shared" si="1161"/>
        <v>0</v>
      </c>
      <c r="T846" s="167">
        <f t="shared" si="1139"/>
        <v>40028.000207999998</v>
      </c>
      <c r="U846" s="157"/>
      <c r="V846" s="170">
        <f t="shared" ref="V846:W849" si="1162">SUM(V1050,V1254,V1458,V1662,V1866,V2070,V2274,V2478,V2682,V2886,V3090,V3294,V3498,V3702,V3906,V4110,V4314,V4518,V4722,V4926,V5130)</f>
        <v>0</v>
      </c>
      <c r="W846" s="175">
        <f t="shared" si="1162"/>
        <v>0</v>
      </c>
      <c r="X846" s="166">
        <f t="shared" si="1130"/>
        <v>0</v>
      </c>
      <c r="Y846" s="175">
        <f t="shared" ref="Y846:Z849" si="1163">SUM(Y1050,Y1254,Y1458,Y1662,Y1866,Y2070,Y2274,Y2478,Y2682,Y2886,Y3090,Y3294,Y3498,Y3702,Y3906,Y4110,Y4314,Y4518,Y4722,Y4926,Y5130)</f>
        <v>0</v>
      </c>
      <c r="Z846" s="175">
        <f t="shared" si="1163"/>
        <v>0</v>
      </c>
      <c r="AA846" s="167">
        <f t="shared" si="1140"/>
        <v>0</v>
      </c>
      <c r="AB846" s="157"/>
      <c r="AC846" s="170">
        <f t="shared" ref="AC846:AD849" si="1164">SUM(AC1050,AC1254,AC1458,AC1662,AC1866,AC2070,AC2274,AC2478,AC2682,AC2886,AC3090,AC3294,AC3498,AC3702,AC3906,AC4110,AC4314,AC4518,AC4722,AC4926,AC5130)</f>
        <v>0</v>
      </c>
      <c r="AD846" s="175">
        <f t="shared" si="1164"/>
        <v>0</v>
      </c>
      <c r="AE846" s="166">
        <f t="shared" si="1131"/>
        <v>0</v>
      </c>
      <c r="AF846" s="175">
        <f t="shared" ref="AF846:AG849" si="1165">SUM(AF1050,AF1254,AF1458,AF1662,AF1866,AF2070,AF2274,AF2478,AF2682,AF2886,AF3090,AF3294,AF3498,AF3702,AF3906,AF4110,AF4314,AF4518,AF4722,AF4926,AF5130)</f>
        <v>0</v>
      </c>
      <c r="AG846" s="175">
        <f t="shared" si="1165"/>
        <v>0</v>
      </c>
      <c r="AH846" s="167">
        <f t="shared" si="1141"/>
        <v>0</v>
      </c>
      <c r="AJ846" s="163">
        <f t="shared" ref="AJ846:AU849" si="1166">SUM(AJ1050,AJ1254,AJ1458,AJ1662,AJ1866,AJ2070,AJ2274,AJ2478,AJ2682,AJ2886,AJ3090,AJ3294,AJ3498,AJ3702,AJ3906,AJ4110,AJ4314,AJ4518,AJ4722,AJ4926,AJ5130)</f>
        <v>3335.6666839999998</v>
      </c>
      <c r="AK846" s="163">
        <f t="shared" si="1166"/>
        <v>3335.6666839999998</v>
      </c>
      <c r="AL846" s="163">
        <f t="shared" si="1166"/>
        <v>3335.6666839999998</v>
      </c>
      <c r="AM846" s="163">
        <f t="shared" si="1166"/>
        <v>3335.6666839999998</v>
      </c>
      <c r="AN846" s="163">
        <f t="shared" si="1166"/>
        <v>3335.6666839999998</v>
      </c>
      <c r="AO846" s="163">
        <f t="shared" si="1166"/>
        <v>3335.6666839999998</v>
      </c>
      <c r="AP846" s="163">
        <f t="shared" si="1166"/>
        <v>3335.6666839999998</v>
      </c>
      <c r="AQ846" s="163">
        <f t="shared" si="1166"/>
        <v>3335.6666839999998</v>
      </c>
      <c r="AR846" s="163">
        <f t="shared" si="1166"/>
        <v>3335.6666839999998</v>
      </c>
      <c r="AS846" s="163">
        <f t="shared" si="1166"/>
        <v>3335.6666839999998</v>
      </c>
      <c r="AT846" s="163">
        <f t="shared" si="1166"/>
        <v>3335.6666839999998</v>
      </c>
      <c r="AU846" s="163">
        <f t="shared" si="1166"/>
        <v>3335.6666839999998</v>
      </c>
      <c r="AV846" s="163">
        <f t="shared" si="1114"/>
        <v>40028.000207999998</v>
      </c>
      <c r="AW846" s="168">
        <f t="shared" si="1133"/>
        <v>0</v>
      </c>
      <c r="AY846" s="163">
        <f t="shared" si="1134"/>
        <v>10007.000051999999</v>
      </c>
      <c r="AZ846" s="163">
        <f t="shared" si="1135"/>
        <v>10007.000051999999</v>
      </c>
      <c r="BA846" s="163">
        <f t="shared" si="1136"/>
        <v>10007.000051999999</v>
      </c>
      <c r="BB846" s="163">
        <f t="shared" si="1137"/>
        <v>10007.000051999999</v>
      </c>
      <c r="BC846" s="163">
        <f t="shared" si="1120"/>
        <v>40028.000207999998</v>
      </c>
      <c r="BD846" s="163">
        <f t="shared" si="1138"/>
        <v>0</v>
      </c>
    </row>
    <row r="847" spans="2:56" x14ac:dyDescent="0.3">
      <c r="B847" s="169" t="s">
        <v>63</v>
      </c>
      <c r="C847" s="170">
        <f t="shared" si="1157"/>
        <v>6887429</v>
      </c>
      <c r="D847" s="171">
        <f t="shared" si="1157"/>
        <v>6873070</v>
      </c>
      <c r="E847" s="172">
        <f t="shared" si="1126"/>
        <v>0.99791518722007877</v>
      </c>
      <c r="F847" s="170">
        <f t="shared" si="1158"/>
        <v>7187602</v>
      </c>
      <c r="G847" s="171">
        <f t="shared" si="1158"/>
        <v>7151478.75</v>
      </c>
      <c r="H847" s="172">
        <f t="shared" si="1127"/>
        <v>0.99497422784400136</v>
      </c>
      <c r="I847" s="170">
        <f t="shared" si="1159"/>
        <v>8324398</v>
      </c>
      <c r="J847" s="173">
        <f t="shared" si="1159"/>
        <v>8300074</v>
      </c>
      <c r="K847" s="174">
        <f t="shared" si="1128"/>
        <v>0.9970779869006744</v>
      </c>
      <c r="L847" s="170">
        <f>SUM(L1051,L1255,L1459,L1663,L1867,L2071,L2275,L2479,L2683,L2887,L3091,L3295,L3499,L3703,L3907,L4111,L4315,L4519,L4723,L4927,L5131)</f>
        <v>9097353</v>
      </c>
      <c r="M847" s="173">
        <f>SUM(M1051,M1459,M1663,M1255,M1868,M2275,M2071,M2683,M3703,M2479,M3907,M2887,M3091,M3499,M3295,M4111,M5131,M4927,M4519,M4315,M4723)</f>
        <v>9014230</v>
      </c>
      <c r="N847" s="175">
        <f>SUM(N1051,N1459,N1663,N1255,N1867,N2275,N2071,N2683,N3703,N2479,N3907,N2887,N3091,N3499,N3295,N4111,N5131,N4927,N4519,N4315,N4723)</f>
        <v>0</v>
      </c>
      <c r="O847" s="170">
        <f t="shared" si="1160"/>
        <v>9883249.2750333343</v>
      </c>
      <c r="P847" s="175">
        <f t="shared" si="1160"/>
        <v>-211</v>
      </c>
      <c r="Q847" s="166">
        <f t="shared" si="1129"/>
        <v>9883038.2750333343</v>
      </c>
      <c r="R847" s="175">
        <f t="shared" si="1161"/>
        <v>0</v>
      </c>
      <c r="S847" s="175">
        <f t="shared" si="1161"/>
        <v>0</v>
      </c>
      <c r="T847" s="167">
        <f t="shared" si="1139"/>
        <v>9883038.2750333343</v>
      </c>
      <c r="U847" s="157"/>
      <c r="V847" s="170">
        <f t="shared" si="1162"/>
        <v>0</v>
      </c>
      <c r="W847" s="175">
        <f t="shared" si="1162"/>
        <v>0</v>
      </c>
      <c r="X847" s="166">
        <f t="shared" si="1130"/>
        <v>0</v>
      </c>
      <c r="Y847" s="175">
        <f t="shared" si="1163"/>
        <v>0</v>
      </c>
      <c r="Z847" s="175">
        <f t="shared" si="1163"/>
        <v>0</v>
      </c>
      <c r="AA847" s="167">
        <f t="shared" si="1140"/>
        <v>0</v>
      </c>
      <c r="AB847" s="157"/>
      <c r="AC847" s="170">
        <f t="shared" si="1164"/>
        <v>0</v>
      </c>
      <c r="AD847" s="175">
        <f t="shared" si="1164"/>
        <v>0</v>
      </c>
      <c r="AE847" s="166">
        <f t="shared" si="1131"/>
        <v>0</v>
      </c>
      <c r="AF847" s="175">
        <f t="shared" si="1165"/>
        <v>0</v>
      </c>
      <c r="AG847" s="175">
        <f t="shared" si="1165"/>
        <v>0</v>
      </c>
      <c r="AH847" s="167">
        <f t="shared" si="1141"/>
        <v>0</v>
      </c>
      <c r="AJ847" s="163">
        <f t="shared" si="1166"/>
        <v>801515.52291944448</v>
      </c>
      <c r="AK847" s="163">
        <f t="shared" si="1166"/>
        <v>823604.10625277774</v>
      </c>
      <c r="AL847" s="163">
        <f t="shared" si="1166"/>
        <v>823604.10625277774</v>
      </c>
      <c r="AM847" s="163">
        <f t="shared" si="1166"/>
        <v>818604.10625277774</v>
      </c>
      <c r="AN847" s="163">
        <f t="shared" si="1166"/>
        <v>818604.10625277774</v>
      </c>
      <c r="AO847" s="163">
        <f t="shared" si="1166"/>
        <v>818604.10625277774</v>
      </c>
      <c r="AP847" s="163">
        <f t="shared" si="1166"/>
        <v>823604.10625277774</v>
      </c>
      <c r="AQ847" s="163">
        <f t="shared" si="1166"/>
        <v>823604.10625277774</v>
      </c>
      <c r="AR847" s="163">
        <f t="shared" si="1166"/>
        <v>823604.10625277774</v>
      </c>
      <c r="AS847" s="163">
        <f t="shared" si="1166"/>
        <v>823604.10625277774</v>
      </c>
      <c r="AT847" s="163">
        <f t="shared" si="1166"/>
        <v>823604.10625277774</v>
      </c>
      <c r="AU847" s="163">
        <f t="shared" si="1166"/>
        <v>860481.68958611111</v>
      </c>
      <c r="AV847" s="163">
        <f t="shared" si="1114"/>
        <v>9883038.2750333305</v>
      </c>
      <c r="AW847" s="168">
        <f t="shared" si="1133"/>
        <v>0</v>
      </c>
      <c r="AY847" s="163">
        <f t="shared" si="1134"/>
        <v>2448723.7354250001</v>
      </c>
      <c r="AZ847" s="163">
        <f t="shared" si="1135"/>
        <v>2455812.3187583331</v>
      </c>
      <c r="BA847" s="163">
        <f t="shared" si="1136"/>
        <v>2470812.3187583331</v>
      </c>
      <c r="BB847" s="163">
        <f t="shared" si="1137"/>
        <v>2507689.9020916666</v>
      </c>
      <c r="BC847" s="163">
        <f t="shared" si="1120"/>
        <v>9883038.2750333324</v>
      </c>
      <c r="BD847" s="163">
        <f t="shared" si="1138"/>
        <v>0</v>
      </c>
    </row>
    <row r="848" spans="2:56" x14ac:dyDescent="0.3">
      <c r="B848" s="169" t="s">
        <v>64</v>
      </c>
      <c r="C848" s="170">
        <f t="shared" si="1157"/>
        <v>13022962</v>
      </c>
      <c r="D848" s="171">
        <f t="shared" si="1157"/>
        <v>13011984.77</v>
      </c>
      <c r="E848" s="172">
        <f t="shared" si="1126"/>
        <v>0.99915708653684154</v>
      </c>
      <c r="F848" s="170">
        <f t="shared" si="1158"/>
        <v>13628083</v>
      </c>
      <c r="G848" s="171">
        <f t="shared" si="1158"/>
        <v>13504366.040000003</v>
      </c>
      <c r="H848" s="172">
        <f t="shared" si="1127"/>
        <v>0.99092191029361965</v>
      </c>
      <c r="I848" s="170">
        <f t="shared" si="1159"/>
        <v>14606758</v>
      </c>
      <c r="J848" s="173">
        <f t="shared" si="1159"/>
        <v>31580952.52</v>
      </c>
      <c r="K848" s="174">
        <f t="shared" si="1128"/>
        <v>2.162078164093634</v>
      </c>
      <c r="L848" s="170">
        <f>SUM(L1052,L1256,L1460,L1664,L1868,L2072,L2276,L2480,L2684,L2888,L3092,L3296,L3500,L3704,L3908,L4112,L4316,L4520,L4724,L4928,L5132)</f>
        <v>19173241</v>
      </c>
      <c r="M848" s="173">
        <f>SUM(M1052,M1460,M1664,M1256,M1869,M2276,M2072,M2684,M3704,M2480,M3908,M2888,M3092,M3500,M3296,M4112,M5132,M4928,M4520,M4316,M4724)</f>
        <v>16638128.779999999</v>
      </c>
      <c r="N848" s="175">
        <f>SUM(N1052,N1460,N1664,N1256,N1868,N2276,N2072,N2684,N3704,N2480,N3908,N2888,N3092,N3500,N3296,N4112,N5132,N4928,N4520,N4316,N4724)</f>
        <v>0</v>
      </c>
      <c r="O848" s="170">
        <f t="shared" si="1160"/>
        <v>20497794.316261351</v>
      </c>
      <c r="P848" s="175">
        <f t="shared" si="1160"/>
        <v>0</v>
      </c>
      <c r="Q848" s="166">
        <f t="shared" si="1129"/>
        <v>20497794.316261351</v>
      </c>
      <c r="R848" s="175">
        <f t="shared" si="1161"/>
        <v>0</v>
      </c>
      <c r="S848" s="175">
        <f t="shared" si="1161"/>
        <v>0</v>
      </c>
      <c r="T848" s="167">
        <f t="shared" si="1139"/>
        <v>20497794.316261351</v>
      </c>
      <c r="U848" s="157"/>
      <c r="V848" s="170">
        <f t="shared" si="1162"/>
        <v>0</v>
      </c>
      <c r="W848" s="175">
        <f t="shared" si="1162"/>
        <v>0</v>
      </c>
      <c r="X848" s="166">
        <f t="shared" si="1130"/>
        <v>0</v>
      </c>
      <c r="Y848" s="175">
        <f t="shared" si="1163"/>
        <v>0</v>
      </c>
      <c r="Z848" s="175">
        <f t="shared" si="1163"/>
        <v>0</v>
      </c>
      <c r="AA848" s="167">
        <f t="shared" si="1140"/>
        <v>0</v>
      </c>
      <c r="AB848" s="157"/>
      <c r="AC848" s="170">
        <f t="shared" si="1164"/>
        <v>0</v>
      </c>
      <c r="AD848" s="175">
        <f t="shared" si="1164"/>
        <v>0</v>
      </c>
      <c r="AE848" s="166">
        <f t="shared" si="1131"/>
        <v>0</v>
      </c>
      <c r="AF848" s="175">
        <f t="shared" si="1165"/>
        <v>0</v>
      </c>
      <c r="AG848" s="175">
        <f t="shared" si="1165"/>
        <v>0</v>
      </c>
      <c r="AH848" s="167">
        <f t="shared" si="1141"/>
        <v>0</v>
      </c>
      <c r="AJ848" s="163">
        <f t="shared" si="1166"/>
        <v>1658149.5263551124</v>
      </c>
      <c r="AK848" s="163">
        <f t="shared" si="1166"/>
        <v>1643060.5263551124</v>
      </c>
      <c r="AL848" s="163">
        <f t="shared" si="1166"/>
        <v>1643060.5263551124</v>
      </c>
      <c r="AM848" s="163">
        <f t="shared" si="1166"/>
        <v>1655060.5263551127</v>
      </c>
      <c r="AN848" s="163">
        <f t="shared" si="1166"/>
        <v>1655060.5263551127</v>
      </c>
      <c r="AO848" s="163">
        <f t="shared" si="1166"/>
        <v>1655060.5263551127</v>
      </c>
      <c r="AP848" s="163">
        <f t="shared" si="1166"/>
        <v>1735060.5263551124</v>
      </c>
      <c r="AQ848" s="163">
        <f t="shared" si="1166"/>
        <v>1727060.5263551124</v>
      </c>
      <c r="AR848" s="163">
        <f t="shared" si="1166"/>
        <v>1775060.5263551124</v>
      </c>
      <c r="AS848" s="163">
        <f t="shared" si="1166"/>
        <v>1796060.5263551124</v>
      </c>
      <c r="AT848" s="163">
        <f t="shared" si="1166"/>
        <v>1796060.5263551124</v>
      </c>
      <c r="AU848" s="163">
        <f t="shared" si="1166"/>
        <v>1759039.5263551113</v>
      </c>
      <c r="AV848" s="163">
        <f t="shared" si="1114"/>
        <v>20497794.316261347</v>
      </c>
      <c r="AW848" s="168">
        <f t="shared" si="1133"/>
        <v>0</v>
      </c>
      <c r="AY848" s="163">
        <f t="shared" si="1134"/>
        <v>4944270.5790653378</v>
      </c>
      <c r="AZ848" s="163">
        <f t="shared" si="1135"/>
        <v>4965181.5790653378</v>
      </c>
      <c r="BA848" s="163">
        <f t="shared" si="1136"/>
        <v>5237181.5790653378</v>
      </c>
      <c r="BB848" s="163">
        <f t="shared" si="1137"/>
        <v>5351160.5790653359</v>
      </c>
      <c r="BC848" s="163">
        <f t="shared" si="1120"/>
        <v>20497794.316261351</v>
      </c>
      <c r="BD848" s="163">
        <f t="shared" si="1138"/>
        <v>0</v>
      </c>
    </row>
    <row r="849" spans="2:56" x14ac:dyDescent="0.3">
      <c r="B849" s="169" t="s">
        <v>65</v>
      </c>
      <c r="C849" s="170">
        <f t="shared" si="1157"/>
        <v>0</v>
      </c>
      <c r="D849" s="171">
        <f t="shared" si="1157"/>
        <v>0</v>
      </c>
      <c r="E849" s="172">
        <f t="shared" si="1126"/>
        <v>0</v>
      </c>
      <c r="F849" s="170">
        <f t="shared" si="1158"/>
        <v>0</v>
      </c>
      <c r="G849" s="171">
        <f t="shared" si="1158"/>
        <v>0</v>
      </c>
      <c r="H849" s="172">
        <f t="shared" si="1127"/>
        <v>0</v>
      </c>
      <c r="I849" s="170">
        <f t="shared" si="1159"/>
        <v>0</v>
      </c>
      <c r="J849" s="173">
        <f t="shared" si="1159"/>
        <v>0</v>
      </c>
      <c r="K849" s="174">
        <f t="shared" si="1128"/>
        <v>0</v>
      </c>
      <c r="L849" s="170">
        <f>SUM(L1053,L1257,L1461,L1665,L1869,L2073,L2277,L2481,L2685,L2889,L3093,L3297,L3501,L3705,L3909,L4113,L4317,L4521,L4725,L4929,L5133)</f>
        <v>0</v>
      </c>
      <c r="M849" s="173">
        <f>SUM(M1053,M1461,M1665,M1257,M1869,M2277,M2073,M2685,M3705,M2481,M3909,M2889,M3093,M3501,M3297,M4113,M5133,M4929,M4521,M4317,M4725)</f>
        <v>0</v>
      </c>
      <c r="N849" s="175">
        <f>SUM(N1053,N1461,N1665,N1257,N1869,N2277,N2073,N2685,N3705,N2481,N3909,N2889,N3093,N3501,N3297,N4113,N5133,N4929,N4521,N4317,N4725)</f>
        <v>0</v>
      </c>
      <c r="O849" s="170">
        <f t="shared" si="1160"/>
        <v>0</v>
      </c>
      <c r="P849" s="175">
        <f t="shared" si="1160"/>
        <v>0</v>
      </c>
      <c r="Q849" s="166">
        <f t="shared" si="1129"/>
        <v>0</v>
      </c>
      <c r="R849" s="175">
        <f t="shared" si="1161"/>
        <v>0</v>
      </c>
      <c r="S849" s="175">
        <f t="shared" si="1161"/>
        <v>0</v>
      </c>
      <c r="T849" s="167">
        <f t="shared" si="1139"/>
        <v>0</v>
      </c>
      <c r="U849" s="157"/>
      <c r="V849" s="170">
        <f t="shared" si="1162"/>
        <v>0</v>
      </c>
      <c r="W849" s="175">
        <f t="shared" si="1162"/>
        <v>0</v>
      </c>
      <c r="X849" s="166">
        <f t="shared" si="1130"/>
        <v>0</v>
      </c>
      <c r="Y849" s="175">
        <f t="shared" si="1163"/>
        <v>0</v>
      </c>
      <c r="Z849" s="175">
        <f t="shared" si="1163"/>
        <v>0</v>
      </c>
      <c r="AA849" s="167">
        <f t="shared" si="1140"/>
        <v>0</v>
      </c>
      <c r="AB849" s="157"/>
      <c r="AC849" s="170">
        <f t="shared" si="1164"/>
        <v>0</v>
      </c>
      <c r="AD849" s="175">
        <f t="shared" si="1164"/>
        <v>0</v>
      </c>
      <c r="AE849" s="166">
        <f t="shared" si="1131"/>
        <v>0</v>
      </c>
      <c r="AF849" s="175">
        <f t="shared" si="1165"/>
        <v>0</v>
      </c>
      <c r="AG849" s="175">
        <f t="shared" si="1165"/>
        <v>0</v>
      </c>
      <c r="AH849" s="167">
        <f t="shared" si="1141"/>
        <v>0</v>
      </c>
      <c r="AJ849" s="163">
        <f t="shared" si="1166"/>
        <v>0</v>
      </c>
      <c r="AK849" s="163">
        <f t="shared" si="1166"/>
        <v>0</v>
      </c>
      <c r="AL849" s="163">
        <f t="shared" si="1166"/>
        <v>0</v>
      </c>
      <c r="AM849" s="163">
        <f t="shared" si="1166"/>
        <v>0</v>
      </c>
      <c r="AN849" s="163">
        <f t="shared" si="1166"/>
        <v>0</v>
      </c>
      <c r="AO849" s="163">
        <f t="shared" si="1166"/>
        <v>0</v>
      </c>
      <c r="AP849" s="163">
        <f t="shared" si="1166"/>
        <v>0</v>
      </c>
      <c r="AQ849" s="163">
        <f t="shared" si="1166"/>
        <v>0</v>
      </c>
      <c r="AR849" s="163">
        <f t="shared" si="1166"/>
        <v>0</v>
      </c>
      <c r="AS849" s="163">
        <f t="shared" si="1166"/>
        <v>0</v>
      </c>
      <c r="AT849" s="163">
        <f t="shared" si="1166"/>
        <v>0</v>
      </c>
      <c r="AU849" s="163">
        <f t="shared" si="1166"/>
        <v>0</v>
      </c>
      <c r="AV849" s="163">
        <f t="shared" si="1114"/>
        <v>0</v>
      </c>
      <c r="AW849" s="168">
        <f t="shared" si="1133"/>
        <v>0</v>
      </c>
      <c r="AY849" s="163">
        <f t="shared" si="1134"/>
        <v>0</v>
      </c>
      <c r="AZ849" s="163">
        <f t="shared" si="1135"/>
        <v>0</v>
      </c>
      <c r="BA849" s="163">
        <f t="shared" si="1136"/>
        <v>0</v>
      </c>
      <c r="BB849" s="163">
        <f t="shared" si="1137"/>
        <v>0</v>
      </c>
      <c r="BC849" s="163">
        <f t="shared" si="1120"/>
        <v>0</v>
      </c>
      <c r="BD849" s="163">
        <f t="shared" si="1138"/>
        <v>0</v>
      </c>
    </row>
    <row r="850" spans="2:56" x14ac:dyDescent="0.3">
      <c r="B850" s="176" t="s">
        <v>66</v>
      </c>
      <c r="C850" s="83">
        <f>SUM(C851,C853,C857,C862,C864,C866,C868,C875,C882,C887,C890,C892,C895,C897,C901,C905,C907,C913,C915,C917,C919,C921,C923,C925,C927,C929,C931,C933,C935,C945,C953,C955,C960,C962,C969,C971,C977,C979)</f>
        <v>61927499</v>
      </c>
      <c r="D850" s="84">
        <f>SUM(D851,D853,D857,D862,D864,D866,D868,D875,D882,D887,D890,D892,D895,D897,D901,D905,D907,D913,D915,D917,D919,D921,D923,D925,D927,D929,D931,D933,D935,D945,D953,D955,D960,D962,D969,D971,D977,D979)</f>
        <v>57599575.710000001</v>
      </c>
      <c r="E850" s="85">
        <f t="shared" si="1126"/>
        <v>0.93011306188870957</v>
      </c>
      <c r="F850" s="83">
        <f>SUM(F851,F853,F857,F862,F864,F866,F868,F875,F882,F887,F890,F892,F895,F897,F901,F905,F907,F913,F915,F917,F919,F921,F923,F925,F927,F929,F931,F933,F935,F945,F953,F955,F960,F962,F969,F971,F977,F979)</f>
        <v>57225668</v>
      </c>
      <c r="G850" s="84">
        <f>SUM(G851,G853,G857,G862,G864,G866,G868,G875,G882,G887,G890,G892,G895,G897,G901,G905,G907,G913,G915,G917,G919,G921,G923,G925,G927,G929,G931,G933,G935,G945,G953,G955,G960,G962,G969,G971,G977,G979)</f>
        <v>59541356.140000001</v>
      </c>
      <c r="H850" s="85">
        <f t="shared" si="1127"/>
        <v>1.0404658996728531</v>
      </c>
      <c r="I850" s="83">
        <f>SUM(I851,I853,I857,I862,I864,I866,I868,I875,I882,I887,I890,I892,I895,I897,I901,I905,I907,I913,I915,I917,I919,I921,I923,I925,I927,I929,I931,I933,I935,I945,I953,I955,I960,I962,I969,I971,I977,I979)</f>
        <v>60241730</v>
      </c>
      <c r="J850" s="86">
        <f>SUM(J851,J853,J857,J862,J864,J866,J868,J875,J882,J887,J890,J892,J895,J897,J901,J905,J907,J913,J915,J917,J919,J921,J923,J925,J927,J929,J931,J933,J935,J945,J953,J955,J960,J962,J969,J971,J977,J979)</f>
        <v>60056666.369999997</v>
      </c>
      <c r="K850" s="87">
        <f t="shared" si="1128"/>
        <v>0.99692798281191453</v>
      </c>
      <c r="L850" s="83">
        <f>SUM(L851,L853,L857,L862,L864,L866,L868,L875,L882,L887,L890,L892,L895,L897,L901,L905,L907,L913,L915,L917,L919,L921,L923,L925,L927,L929,L931,L933,L935,L945,L953,L955,L960,L962,L969,L971,L977,L979)</f>
        <v>57382261</v>
      </c>
      <c r="M850" s="86">
        <f>SUM(M851,M853,M857,M862,M864,M866,M868,M875,M882,M887,M890,M892,M895,M897,M901,M905,M907,M913,M915,M917,M919,M921,M923,M925,M927,M929,M931,M933,M935,M945,M953,M955,M960,M962,M969,M971,M977,M979)</f>
        <v>57517307</v>
      </c>
      <c r="N850" s="88">
        <f>SUM(N851,N853,N857,N862,N864,N866,N868,N875,N882,N887,N890,N892,N895,N897,N901,N905,N907,N913,N915,N917,N919,N921,N923,N925,N927,N929,N931,N933,N935,N945,N953,N955,N960,N962,N969,N971,N977,N979)</f>
        <v>0</v>
      </c>
      <c r="O850" s="83">
        <f>SUM(O851,O853,O857,O862,O864,O866,O868,O875,O882,O887,O890,O892,O895,O897,O901,O905,O907,O913,O915,O917,O919,O921,O923,O925,O927,O929,O931,O933,O935,O945,O953,O955,O960,O962,O969,O971,O977,O979)</f>
        <v>47021499</v>
      </c>
      <c r="P850" s="88">
        <f>SUM(P851,P853,P857,P862,P864,P866,P868,P875,P882,P887,P890,P892,P895,P897,P901,P905,P907,P913,P915,P917,P919,P921,P923,P925,P927,P929,P931,P933,P935,P945,P953,P955,P960,P962,P969,P971,P977,P979)</f>
        <v>2727589</v>
      </c>
      <c r="Q850" s="177">
        <f t="shared" si="1129"/>
        <v>49749088</v>
      </c>
      <c r="R850" s="88">
        <f>SUM(R851,R853,R857,R862,R864,R866,R868,R875,R882,R887,R890,R892,R895,R897,R901,R905,R907,R913,R915,R917,R919,R921,R923,R925,R927,R929,R931,R933,R935,R945,R953,R955,R960,R962,R969,R971,R977,R979)</f>
        <v>0</v>
      </c>
      <c r="S850" s="88">
        <f>SUM(S851,S853,S857,S862,S864,S866,S868,S875,S882,S887,S890,S892,S895,S897,S901,S905,S907,S913,S915,S917,S919,S921,S923,S925,S927,S929,S931,S933,S935,S945,S953,S955,S960,S962,S969,S971,S977,S979)</f>
        <v>0</v>
      </c>
      <c r="T850" s="178">
        <f t="shared" si="1139"/>
        <v>49749088</v>
      </c>
      <c r="U850" s="157"/>
      <c r="V850" s="83">
        <f>SUM(V851,V853,V857,V862,V864,V866,V868,V875,V882,V887,V890,V892,V895,V897,V901,V905,V907,V913,V915,V917,V919,V921,V923,V925,V927,V929,V931,V933,V935,V945,V953,V955,V960,V962,V969,V971,V977,V979)</f>
        <v>51022277</v>
      </c>
      <c r="W850" s="88">
        <f>SUM(W851,W853,W857,W862,W864,W866,W868,W875,W882,W887,W890,W892,W895,W897,W901,W905,W907,W913,W915,W917,W919,W921,W923,W925,W927,W929,W931,W933,W935,W945,W953,W955,W960,W962,W969,W971,W977,W979)</f>
        <v>0</v>
      </c>
      <c r="X850" s="177">
        <f t="shared" si="1130"/>
        <v>51022277</v>
      </c>
      <c r="Y850" s="88">
        <f>SUM(Y851,Y853,Y857,Y862,Y864,Y866,Y868,Y875,Y882,Y887,Y890,Y892,Y895,Y897,Y901,Y905,Y907,Y913,Y915,Y917,Y919,Y921,Y923,Y925,Y927,Y929,Y931,Y933,Y935,Y945,Y953,Y955,Y960,Y962,Y969,Y971,Y977,Y979)</f>
        <v>0</v>
      </c>
      <c r="Z850" s="88">
        <f>SUM(Z851,Z853,Z857,Z862,Z864,Z866,Z868,Z875,Z882,Z887,Z890,Z892,Z895,Z897,Z901,Z905,Z907,Z913,Z915,Z917,Z919,Z921,Z923,Z925,Z927,Z929,Z931,Z933,Z935,Z945,Z953,Z955,Z960,Z962,Z969,Z971,Z977,Z979)</f>
        <v>0</v>
      </c>
      <c r="AA850" s="178">
        <f t="shared" si="1140"/>
        <v>51022277</v>
      </c>
      <c r="AB850" s="157"/>
      <c r="AC850" s="83">
        <f>SUM(AC851,AC853,AC857,AC862,AC864,AC866,AC868,AC875,AC882,AC887,AC890,AC892,AC895,AC897,AC901,AC905,AC907,AC913,AC915,AC917,AC919,AC921,AC923,AC925,AC927,AC929,AC931,AC933,AC935,AC945,AC953,AC955,AC960,AC962,AC969,AC971,AC977,AC979)</f>
        <v>53597586</v>
      </c>
      <c r="AD850" s="88">
        <f>SUM(AD851,AD853,AD857,AD862,AD864,AD866,AD868,AD875,AD882,AD887,AD890,AD892,AD895,AD897,AD901,AD905,AD907,AD913,AD915,AD917,AD919,AD921,AD923,AD925,AD927,AD929,AD931,AD933,AD935,AD945,AD953,AD955,AD960,AD962,AD969,AD971,AD977,AD979)</f>
        <v>0</v>
      </c>
      <c r="AE850" s="177">
        <f t="shared" si="1131"/>
        <v>53597586</v>
      </c>
      <c r="AF850" s="88">
        <f>SUM(AF851,AF853,AF857,AF862,AF864,AF866,AF868,AF875,AF882,AF887,AF890,AF892,AF895,AF897,AF901,AF905,AF907,AF913,AF915,AF917,AF919,AF921,AF923,AF925,AF927,AF929,AF931,AF933,AF935,AF945,AF953,AF955,AF960,AF962,AF969,AF971,AF977,AF979)</f>
        <v>0</v>
      </c>
      <c r="AG850" s="88">
        <f>SUM(AG851,AG853,AG857,AG862,AG864,AG866,AG868,AG875,AG882,AG887,AG890,AG892,AG895,AG897,AG901,AG905,AG907,AG913,AG915,AG917,AG919,AG921,AG923,AG925,AG927,AG929,AG931,AG933,AG935,AG945,AG953,AG955,AG960,AG962,AG969,AG971,AG977,AG979)</f>
        <v>864000</v>
      </c>
      <c r="AH850" s="178">
        <f t="shared" si="1141"/>
        <v>54461586</v>
      </c>
      <c r="AJ850" s="86">
        <f t="shared" ref="AJ850:AU850" si="1167">SUM(AJ851,AJ853,AJ857,AJ862,AJ864,AJ866,AJ868,AJ875,AJ882,AJ887,AJ890,AJ892,AJ895,AJ897,AJ901,AJ905,AJ907,AJ913,AJ915,AJ917,AJ919,AJ921,AJ923,AJ925,AJ927,AJ929,AJ931,AJ933,AJ935,AJ945,AJ953,AJ955,AJ960,AJ962,AJ969,AJ971,AJ977,AJ979)</f>
        <v>2681372.997</v>
      </c>
      <c r="AK850" s="86">
        <f t="shared" si="1167"/>
        <v>3843373.497</v>
      </c>
      <c r="AL850" s="86">
        <f t="shared" si="1167"/>
        <v>5581217.4969999995</v>
      </c>
      <c r="AM850" s="86">
        <f t="shared" si="1167"/>
        <v>6997494.9969999995</v>
      </c>
      <c r="AN850" s="86">
        <f t="shared" si="1167"/>
        <v>6576024.4969999995</v>
      </c>
      <c r="AO850" s="86">
        <f t="shared" si="1167"/>
        <v>3590316.997</v>
      </c>
      <c r="AP850" s="86">
        <f t="shared" si="1167"/>
        <v>4426232.4969999995</v>
      </c>
      <c r="AQ850" s="86">
        <f t="shared" si="1167"/>
        <v>3839418.997</v>
      </c>
      <c r="AR850" s="86">
        <f t="shared" si="1167"/>
        <v>3194459.997</v>
      </c>
      <c r="AS850" s="86">
        <f t="shared" si="1167"/>
        <v>3057595.997</v>
      </c>
      <c r="AT850" s="86">
        <f t="shared" si="1167"/>
        <v>3414224.997</v>
      </c>
      <c r="AU850" s="86">
        <f t="shared" si="1167"/>
        <v>2547355.0330000008</v>
      </c>
      <c r="AV850" s="86">
        <f t="shared" si="1114"/>
        <v>49749088.000000007</v>
      </c>
      <c r="AW850" s="93">
        <f t="shared" si="1133"/>
        <v>0</v>
      </c>
      <c r="AY850" s="86">
        <f t="shared" si="1134"/>
        <v>12105963.991</v>
      </c>
      <c r="AZ850" s="86">
        <f t="shared" si="1135"/>
        <v>17163836.491</v>
      </c>
      <c r="BA850" s="86">
        <f t="shared" si="1136"/>
        <v>11460111.490999999</v>
      </c>
      <c r="BB850" s="86">
        <f t="shared" si="1137"/>
        <v>9019176.0270000007</v>
      </c>
      <c r="BC850" s="86">
        <f t="shared" si="1120"/>
        <v>49749088</v>
      </c>
      <c r="BD850" s="86">
        <f t="shared" si="1138"/>
        <v>0</v>
      </c>
    </row>
    <row r="851" spans="2:56" x14ac:dyDescent="0.3">
      <c r="B851" s="179" t="s">
        <v>67</v>
      </c>
      <c r="C851" s="83">
        <f>SUM(C852)</f>
        <v>3000</v>
      </c>
      <c r="D851" s="84">
        <f>SUM(D852)</f>
        <v>2389.6</v>
      </c>
      <c r="E851" s="85">
        <f t="shared" si="1126"/>
        <v>0.79653333333333332</v>
      </c>
      <c r="F851" s="83">
        <f>SUM(F852)</f>
        <v>3000</v>
      </c>
      <c r="G851" s="84">
        <f>SUM(G852)</f>
        <v>120</v>
      </c>
      <c r="H851" s="85">
        <f t="shared" si="1127"/>
        <v>0.04</v>
      </c>
      <c r="I851" s="83">
        <f>SUM(I852)</f>
        <v>171550</v>
      </c>
      <c r="J851" s="86">
        <f>SUM(J852)</f>
        <v>171241.44</v>
      </c>
      <c r="K851" s="87">
        <f t="shared" si="1128"/>
        <v>0.99820134071699218</v>
      </c>
      <c r="L851" s="83">
        <f>SUM(L852)</f>
        <v>0</v>
      </c>
      <c r="M851" s="86">
        <f>SUM(M852)</f>
        <v>0</v>
      </c>
      <c r="N851" s="88">
        <f>SUM(N852)</f>
        <v>0</v>
      </c>
      <c r="O851" s="83">
        <f>SUM(O852)</f>
        <v>0</v>
      </c>
      <c r="P851" s="88">
        <f>SUM(P852)</f>
        <v>0</v>
      </c>
      <c r="Q851" s="177">
        <f t="shared" si="1129"/>
        <v>0</v>
      </c>
      <c r="R851" s="88">
        <f>SUM(R852)</f>
        <v>0</v>
      </c>
      <c r="S851" s="88">
        <f>SUM(S852)</f>
        <v>0</v>
      </c>
      <c r="T851" s="178">
        <f t="shared" si="1139"/>
        <v>0</v>
      </c>
      <c r="U851" s="157"/>
      <c r="V851" s="83">
        <f>SUM(V852)</f>
        <v>0</v>
      </c>
      <c r="W851" s="88">
        <f>SUM(W852)</f>
        <v>0</v>
      </c>
      <c r="X851" s="177">
        <f t="shared" si="1130"/>
        <v>0</v>
      </c>
      <c r="Y851" s="88">
        <f>SUM(Y852)</f>
        <v>0</v>
      </c>
      <c r="Z851" s="88">
        <f>SUM(Z852)</f>
        <v>0</v>
      </c>
      <c r="AA851" s="178">
        <f t="shared" si="1140"/>
        <v>0</v>
      </c>
      <c r="AB851" s="157"/>
      <c r="AC851" s="83">
        <f>SUM(AC852)</f>
        <v>0</v>
      </c>
      <c r="AD851" s="88">
        <f>SUM(AD852)</f>
        <v>0</v>
      </c>
      <c r="AE851" s="177">
        <f t="shared" si="1131"/>
        <v>0</v>
      </c>
      <c r="AF851" s="88">
        <f>SUM(AF852)</f>
        <v>0</v>
      </c>
      <c r="AG851" s="88">
        <f>SUM(AG852)</f>
        <v>0</v>
      </c>
      <c r="AH851" s="178">
        <f t="shared" si="1141"/>
        <v>0</v>
      </c>
      <c r="AJ851" s="86">
        <f t="shared" ref="AJ851:AU851" si="1168">SUM(AJ852)</f>
        <v>0</v>
      </c>
      <c r="AK851" s="86">
        <f t="shared" si="1168"/>
        <v>0</v>
      </c>
      <c r="AL851" s="86">
        <f t="shared" si="1168"/>
        <v>0</v>
      </c>
      <c r="AM851" s="86">
        <f t="shared" si="1168"/>
        <v>0</v>
      </c>
      <c r="AN851" s="86">
        <f t="shared" si="1168"/>
        <v>0</v>
      </c>
      <c r="AO851" s="86">
        <f t="shared" si="1168"/>
        <v>0</v>
      </c>
      <c r="AP851" s="86">
        <f t="shared" si="1168"/>
        <v>0</v>
      </c>
      <c r="AQ851" s="86">
        <f t="shared" si="1168"/>
        <v>0</v>
      </c>
      <c r="AR851" s="86">
        <f t="shared" si="1168"/>
        <v>0</v>
      </c>
      <c r="AS851" s="86">
        <f t="shared" si="1168"/>
        <v>0</v>
      </c>
      <c r="AT851" s="86">
        <f t="shared" si="1168"/>
        <v>0</v>
      </c>
      <c r="AU851" s="86">
        <f t="shared" si="1168"/>
        <v>0</v>
      </c>
      <c r="AV851" s="86">
        <f t="shared" si="1114"/>
        <v>0</v>
      </c>
      <c r="AW851" s="93">
        <f t="shared" si="1133"/>
        <v>0</v>
      </c>
      <c r="AY851" s="86">
        <f t="shared" si="1134"/>
        <v>0</v>
      </c>
      <c r="AZ851" s="86">
        <f t="shared" si="1135"/>
        <v>0</v>
      </c>
      <c r="BA851" s="86">
        <f t="shared" si="1136"/>
        <v>0</v>
      </c>
      <c r="BB851" s="86">
        <f t="shared" si="1137"/>
        <v>0</v>
      </c>
      <c r="BC851" s="86">
        <f t="shared" si="1120"/>
        <v>0</v>
      </c>
      <c r="BD851" s="86">
        <f t="shared" si="1138"/>
        <v>0</v>
      </c>
    </row>
    <row r="852" spans="2:56" x14ac:dyDescent="0.3">
      <c r="B852" s="169" t="s">
        <v>68</v>
      </c>
      <c r="C852" s="170">
        <f>SUM(C1056,C1464,C1668,C1260,C1872,C2280,C2076,C2688,C3708,C2484,C3912,C2892,C3096,C3504,C3300,C4116,C5136,C4932,C4524,C4320,C4728)</f>
        <v>3000</v>
      </c>
      <c r="D852" s="171">
        <f>SUM(D1056,D1464,D1668,D1260,D1872,D2280,D2076,D2688,D3708,D2484,D3912,D2892,D3096,D3504,D3300,D4116,D5136,D4932,D4524,D4320,D4728)</f>
        <v>2389.6</v>
      </c>
      <c r="E852" s="172">
        <f t="shared" si="1126"/>
        <v>0.79653333333333332</v>
      </c>
      <c r="F852" s="170">
        <f>SUM(F1056,F1464,F1668,F1260,F1872,F2280,F2076,F2688,F3708,F2484,F3912,F2892,F3096,F3504,F3300,F4116,F5136,F4932,F4524,F4320,F4728)</f>
        <v>3000</v>
      </c>
      <c r="G852" s="171">
        <f>SUM(G1056,G1464,G1668,G1260,G1872,G2280,G2076,G2688,G3708,G2484,G3912,G2892,G3096,G3504,G3300,G4116,G5136,G4932,G4524,G4320,G4728)</f>
        <v>120</v>
      </c>
      <c r="H852" s="172">
        <f t="shared" si="1127"/>
        <v>0.04</v>
      </c>
      <c r="I852" s="170">
        <f>SUM(I1056,I1260,I1464,I1668,I1872,I2076,I2280,I2484,I2688,I2892,I3096,I3300,I3504,I3708,I3912,I4116,I4320,I4524,I4728,I4932,I5136)</f>
        <v>171550</v>
      </c>
      <c r="J852" s="173">
        <f>SUM(J1056,J1260,J1464,J1668,J1872,J2076,J2280,J2484,J2688,J2892,J3096,J3300,J3504,J3708,J3912,J4116,J4320,J4524,J4728,J4932,J5136)</f>
        <v>171241.44</v>
      </c>
      <c r="K852" s="174">
        <f t="shared" si="1128"/>
        <v>0.99820134071699218</v>
      </c>
      <c r="L852" s="170">
        <f>SUM(L1056,L1260,L1464,L1668,L1872,L2076,L2280,L2484,L2688,L2892,L3096,L3300,L3504,L3708,L3912,L4116,L4320,L4524,L4728,L4932,L5136)</f>
        <v>0</v>
      </c>
      <c r="M852" s="173">
        <f>SUM(M1056,M1464,M1668,M1260,M1872,M2280,M2076,M2688,M3708,M2484,M3912,M2892,M3096,M3504,M3300,M4116,M5136,M4932,M4524,M4320,M4728)</f>
        <v>0</v>
      </c>
      <c r="N852" s="175">
        <f>SUM(N1056,N1464,N1668,N1260,N1872,N2280,N2076,N2688,N3708,N2484,N3912,N2892,N3096,N3504,N3300,N4116,N5136,N4932,N4524,N4320,N4728)</f>
        <v>0</v>
      </c>
      <c r="O852" s="170">
        <f>SUM(O1056,O1260,O1464,O1668,O1872,O2076,O2280,O2484,O2688,O2892,O3096,O3300,O3504,O3708,O3912,O4116,O4320,O4524,O4728,O4932,O5136)</f>
        <v>0</v>
      </c>
      <c r="P852" s="175">
        <f>SUM(P1056,P1260,P1464,P1668,P1872,P2076,P2280,P2484,P2688,P2892,P3096,P3300,P3504,P3708,P3912,P4116,P4320,P4524,P4728,P4932,P5136)</f>
        <v>0</v>
      </c>
      <c r="Q852" s="166">
        <f t="shared" si="1129"/>
        <v>0</v>
      </c>
      <c r="R852" s="175">
        <f>SUM(R1056,R1260,R1464,R1668,R1872,R2076,R2280,R2484,R2688,R2892,R3096,R3300,R3504,R3708,R3912,R4116,R4320,R4524,R4728,R4932,R5136)</f>
        <v>0</v>
      </c>
      <c r="S852" s="175">
        <f>SUM(S1056,S1260,S1464,S1668,S1872,S2076,S2280,S2484,S2688,S2892,S3096,S3300,S3504,S3708,S3912,S4116,S4320,S4524,S4728,S4932,S5136)</f>
        <v>0</v>
      </c>
      <c r="T852" s="167">
        <f t="shared" si="1139"/>
        <v>0</v>
      </c>
      <c r="U852" s="157"/>
      <c r="V852" s="170">
        <f>SUM(V1056,V1260,V1464,V1668,V1872,V2076,V2280,V2484,V2688,V2892,V3096,V3300,V3504,V3708,V3912,V4116,V4320,V4524,V4728,V4932,V5136)</f>
        <v>0</v>
      </c>
      <c r="W852" s="175">
        <f>SUM(W1056,W1260,W1464,W1668,W1872,W2076,W2280,W2484,W2688,W2892,W3096,W3300,W3504,W3708,W3912,W4116,W4320,W4524,W4728,W4932,W5136)</f>
        <v>0</v>
      </c>
      <c r="X852" s="166">
        <f t="shared" si="1130"/>
        <v>0</v>
      </c>
      <c r="Y852" s="175">
        <f>SUM(Y1056,Y1260,Y1464,Y1668,Y1872,Y2076,Y2280,Y2484,Y2688,Y2892,Y3096,Y3300,Y3504,Y3708,Y3912,Y4116,Y4320,Y4524,Y4728,Y4932,Y5136)</f>
        <v>0</v>
      </c>
      <c r="Z852" s="175">
        <f>SUM(Z1056,Z1260,Z1464,Z1668,Z1872,Z2076,Z2280,Z2484,Z2688,Z2892,Z3096,Z3300,Z3504,Z3708,Z3912,Z4116,Z4320,Z4524,Z4728,Z4932,Z5136)</f>
        <v>0</v>
      </c>
      <c r="AA852" s="167">
        <f t="shared" si="1140"/>
        <v>0</v>
      </c>
      <c r="AB852" s="157"/>
      <c r="AC852" s="170">
        <f>SUM(AC1056,AC1260,AC1464,AC1668,AC1872,AC2076,AC2280,AC2484,AC2688,AC2892,AC3096,AC3300,AC3504,AC3708,AC3912,AC4116,AC4320,AC4524,AC4728,AC4932,AC5136)</f>
        <v>0</v>
      </c>
      <c r="AD852" s="175">
        <f>SUM(AD1056,AD1260,AD1464,AD1668,AD1872,AD2076,AD2280,AD2484,AD2688,AD2892,AD3096,AD3300,AD3504,AD3708,AD3912,AD4116,AD4320,AD4524,AD4728,AD4932,AD5136)</f>
        <v>0</v>
      </c>
      <c r="AE852" s="166">
        <f t="shared" si="1131"/>
        <v>0</v>
      </c>
      <c r="AF852" s="175">
        <f>SUM(AF1056,AF1260,AF1464,AF1668,AF1872,AF2076,AF2280,AF2484,AF2688,AF2892,AF3096,AF3300,AF3504,AF3708,AF3912,AF4116,AF4320,AF4524,AF4728,AF4932,AF5136)</f>
        <v>0</v>
      </c>
      <c r="AG852" s="175">
        <f>SUM(AG1056,AG1260,AG1464,AG1668,AG1872,AG2076,AG2280,AG2484,AG2688,AG2892,AG3096,AG3300,AG3504,AG3708,AG3912,AG4116,AG4320,AG4524,AG4728,AG4932,AG5136)</f>
        <v>0</v>
      </c>
      <c r="AH852" s="167">
        <f t="shared" si="1141"/>
        <v>0</v>
      </c>
      <c r="AJ852" s="163">
        <f t="shared" ref="AJ852:AU852" si="1169">SUM(AJ1056,AJ1260,AJ1464,AJ1668,AJ1872,AJ2076,AJ2280,AJ2484,AJ2688,AJ2892,AJ3096,AJ3300,AJ3504,AJ3708,AJ3912,AJ4116,AJ4320,AJ4524,AJ4728,AJ4932,AJ5136)</f>
        <v>0</v>
      </c>
      <c r="AK852" s="163">
        <f t="shared" si="1169"/>
        <v>0</v>
      </c>
      <c r="AL852" s="163">
        <f t="shared" si="1169"/>
        <v>0</v>
      </c>
      <c r="AM852" s="163">
        <f t="shared" si="1169"/>
        <v>0</v>
      </c>
      <c r="AN852" s="163">
        <f t="shared" si="1169"/>
        <v>0</v>
      </c>
      <c r="AO852" s="163">
        <f t="shared" si="1169"/>
        <v>0</v>
      </c>
      <c r="AP852" s="163">
        <f t="shared" si="1169"/>
        <v>0</v>
      </c>
      <c r="AQ852" s="163">
        <f t="shared" si="1169"/>
        <v>0</v>
      </c>
      <c r="AR852" s="163">
        <f t="shared" si="1169"/>
        <v>0</v>
      </c>
      <c r="AS852" s="163">
        <f t="shared" si="1169"/>
        <v>0</v>
      </c>
      <c r="AT852" s="163">
        <f t="shared" si="1169"/>
        <v>0</v>
      </c>
      <c r="AU852" s="163">
        <f t="shared" si="1169"/>
        <v>0</v>
      </c>
      <c r="AV852" s="163">
        <f t="shared" si="1114"/>
        <v>0</v>
      </c>
      <c r="AW852" s="168">
        <f t="shared" si="1133"/>
        <v>0</v>
      </c>
      <c r="AY852" s="163">
        <f t="shared" si="1134"/>
        <v>0</v>
      </c>
      <c r="AZ852" s="163">
        <f t="shared" si="1135"/>
        <v>0</v>
      </c>
      <c r="BA852" s="163">
        <f t="shared" si="1136"/>
        <v>0</v>
      </c>
      <c r="BB852" s="163">
        <f t="shared" si="1137"/>
        <v>0</v>
      </c>
      <c r="BC852" s="163">
        <f t="shared" si="1120"/>
        <v>0</v>
      </c>
      <c r="BD852" s="163">
        <f t="shared" si="1138"/>
        <v>0</v>
      </c>
    </row>
    <row r="853" spans="2:56" x14ac:dyDescent="0.3">
      <c r="B853" s="179" t="s">
        <v>69</v>
      </c>
      <c r="C853" s="83">
        <f>SUM(C854:C856)</f>
        <v>390000</v>
      </c>
      <c r="D853" s="84">
        <f>SUM(D854:D856)</f>
        <v>283213.65000000002</v>
      </c>
      <c r="E853" s="85">
        <f t="shared" si="1126"/>
        <v>0.72618884615384627</v>
      </c>
      <c r="F853" s="83">
        <f>SUM(F854:F856)</f>
        <v>933413</v>
      </c>
      <c r="G853" s="84">
        <f>SUM(G854:G856)</f>
        <v>933412.17</v>
      </c>
      <c r="H853" s="85">
        <f t="shared" si="1127"/>
        <v>0.99999911079018622</v>
      </c>
      <c r="I853" s="83">
        <f>SUM(I854:I856)</f>
        <v>905067</v>
      </c>
      <c r="J853" s="86">
        <f>SUM(J854:J856)</f>
        <v>904365.33000000007</v>
      </c>
      <c r="K853" s="87">
        <f t="shared" si="1128"/>
        <v>0.99922473142872303</v>
      </c>
      <c r="L853" s="83">
        <f>SUM(L854:L856)</f>
        <v>864000</v>
      </c>
      <c r="M853" s="86">
        <f>SUM(M854:M856)</f>
        <v>498707</v>
      </c>
      <c r="N853" s="88">
        <f>SUM(N854:N856)</f>
        <v>0</v>
      </c>
      <c r="O853" s="83">
        <f>SUM(O854:O856)</f>
        <v>450000</v>
      </c>
      <c r="P853" s="88">
        <f>SUM(P854:P856)</f>
        <v>80311</v>
      </c>
      <c r="Q853" s="177">
        <f t="shared" si="1129"/>
        <v>530311</v>
      </c>
      <c r="R853" s="88">
        <f>SUM(R854:R856)</f>
        <v>0</v>
      </c>
      <c r="S853" s="88">
        <f>SUM(S854:S856)</f>
        <v>0</v>
      </c>
      <c r="T853" s="178">
        <f t="shared" si="1139"/>
        <v>530311</v>
      </c>
      <c r="U853" s="157"/>
      <c r="V853" s="83">
        <f>SUM(V854:V856)</f>
        <v>400000</v>
      </c>
      <c r="W853" s="88">
        <f>SUM(W854:W856)</f>
        <v>0</v>
      </c>
      <c r="X853" s="177">
        <f t="shared" si="1130"/>
        <v>400000</v>
      </c>
      <c r="Y853" s="88">
        <f>SUM(Y854:Y856)</f>
        <v>0</v>
      </c>
      <c r="Z853" s="88">
        <f>SUM(Z854:Z856)</f>
        <v>0</v>
      </c>
      <c r="AA853" s="178">
        <f t="shared" si="1140"/>
        <v>400000</v>
      </c>
      <c r="AB853" s="157"/>
      <c r="AC853" s="83">
        <f>SUM(AC854:AC856)</f>
        <v>400000</v>
      </c>
      <c r="AD853" s="88">
        <f>SUM(AD854:AD856)</f>
        <v>0</v>
      </c>
      <c r="AE853" s="177">
        <f t="shared" si="1131"/>
        <v>400000</v>
      </c>
      <c r="AF853" s="88">
        <f>SUM(AF854:AF856)</f>
        <v>0</v>
      </c>
      <c r="AG853" s="88">
        <f>SUM(AG854:AG856)</f>
        <v>0</v>
      </c>
      <c r="AH853" s="178">
        <f t="shared" si="1141"/>
        <v>400000</v>
      </c>
      <c r="AJ853" s="86">
        <f t="shared" ref="AJ853:AU853" si="1170">SUM(AJ854:AJ856)</f>
        <v>0</v>
      </c>
      <c r="AK853" s="86">
        <f t="shared" si="1170"/>
        <v>0</v>
      </c>
      <c r="AL853" s="86">
        <f t="shared" si="1170"/>
        <v>190000</v>
      </c>
      <c r="AM853" s="86">
        <f t="shared" si="1170"/>
        <v>0</v>
      </c>
      <c r="AN853" s="86">
        <f t="shared" si="1170"/>
        <v>0</v>
      </c>
      <c r="AO853" s="86">
        <f t="shared" si="1170"/>
        <v>150311</v>
      </c>
      <c r="AP853" s="86">
        <f t="shared" si="1170"/>
        <v>0</v>
      </c>
      <c r="AQ853" s="86">
        <f t="shared" si="1170"/>
        <v>190000</v>
      </c>
      <c r="AR853" s="86">
        <f t="shared" si="1170"/>
        <v>0</v>
      </c>
      <c r="AS853" s="86">
        <f t="shared" si="1170"/>
        <v>0</v>
      </c>
      <c r="AT853" s="86">
        <f t="shared" si="1170"/>
        <v>0</v>
      </c>
      <c r="AU853" s="86">
        <f t="shared" si="1170"/>
        <v>0</v>
      </c>
      <c r="AV853" s="86">
        <f t="shared" si="1114"/>
        <v>530311</v>
      </c>
      <c r="AW853" s="93">
        <f t="shared" si="1133"/>
        <v>0</v>
      </c>
      <c r="AY853" s="86">
        <f t="shared" si="1134"/>
        <v>190000</v>
      </c>
      <c r="AZ853" s="86">
        <f t="shared" si="1135"/>
        <v>150311</v>
      </c>
      <c r="BA853" s="86">
        <f t="shared" si="1136"/>
        <v>190000</v>
      </c>
      <c r="BB853" s="86">
        <f t="shared" si="1137"/>
        <v>0</v>
      </c>
      <c r="BC853" s="86">
        <f t="shared" si="1120"/>
        <v>530311</v>
      </c>
      <c r="BD853" s="86">
        <f t="shared" si="1138"/>
        <v>0</v>
      </c>
    </row>
    <row r="854" spans="2:56" x14ac:dyDescent="0.3">
      <c r="B854" s="169" t="s">
        <v>70</v>
      </c>
      <c r="C854" s="170">
        <f t="shared" ref="C854:D856" si="1171">SUM(C1058,C1466,C1670,C1262,C1874,C2282,C2078,C2690,C3710,C2486,C3914,C2894,C3098,C3506,C3302,C4118,C5138,C4934,C4526,C4322,C4730)</f>
        <v>0</v>
      </c>
      <c r="D854" s="171">
        <f t="shared" si="1171"/>
        <v>0</v>
      </c>
      <c r="E854" s="172">
        <f t="shared" si="1126"/>
        <v>0</v>
      </c>
      <c r="F854" s="170">
        <f t="shared" ref="F854:G856" si="1172">SUM(F1058,F1466,F1670,F1262,F1874,F2282,F2078,F2690,F3710,F2486,F3914,F2894,F3098,F3506,F3302,F4118,F5138,F4934,F4526,F4322,F4730)</f>
        <v>130203</v>
      </c>
      <c r="G854" s="171">
        <f t="shared" si="1172"/>
        <v>130203</v>
      </c>
      <c r="H854" s="172">
        <f t="shared" si="1127"/>
        <v>1</v>
      </c>
      <c r="I854" s="170">
        <f t="shared" ref="I854:J856" si="1173">SUM(I1058,I1262,I1466,I1670,I1874,I2078,I2282,I2486,I2690,I2894,I3098,I3302,I3506,I3710,I3914,I4118,I4322,I4526,I4730,I4934,I5138)</f>
        <v>257070</v>
      </c>
      <c r="J854" s="173">
        <f t="shared" si="1173"/>
        <v>256369.5</v>
      </c>
      <c r="K854" s="174">
        <f t="shared" si="1128"/>
        <v>0.9972750612673591</v>
      </c>
      <c r="L854" s="170">
        <f>SUM(L1058,L1262,L1466,L1670,L1874,L2078,L2282,L2486,L2690,L2894,L3098,L3302,L3506,L3710,L3914,L4118,L4322,L4526,L4730,L4934,L5138)</f>
        <v>300000</v>
      </c>
      <c r="M854" s="173">
        <f t="shared" ref="M854:N856" si="1174">SUM(M1058,M1466,M1670,M1262,M1874,M2282,M2078,M2690,M3710,M2486,M3914,M2894,M3098,M3506,M3302,M4118,M5138,M4934,M4526,M4322,M4730)</f>
        <v>64207</v>
      </c>
      <c r="N854" s="175">
        <f t="shared" si="1174"/>
        <v>0</v>
      </c>
      <c r="O854" s="170">
        <f t="shared" ref="O854:P856" si="1175">SUM(O1058,O1262,O1466,O1670,O1874,O2078,O2282,O2486,O2690,O2894,O3098,O3302,O3506,O3710,O3914,O4118,O4322,O4526,O4730,O4934,O5138)</f>
        <v>0</v>
      </c>
      <c r="P854" s="175">
        <f t="shared" si="1175"/>
        <v>80000</v>
      </c>
      <c r="Q854" s="166">
        <f t="shared" si="1129"/>
        <v>80000</v>
      </c>
      <c r="R854" s="175">
        <f t="shared" ref="R854:S856" si="1176">SUM(R1058,R1262,R1466,R1670,R1874,R2078,R2282,R2486,R2690,R2894,R3098,R3302,R3506,R3710,R3914,R4118,R4322,R4526,R4730,R4934,R5138)</f>
        <v>0</v>
      </c>
      <c r="S854" s="175">
        <f t="shared" si="1176"/>
        <v>0</v>
      </c>
      <c r="T854" s="167">
        <f t="shared" si="1139"/>
        <v>80000</v>
      </c>
      <c r="U854" s="157"/>
      <c r="V854" s="170">
        <f t="shared" ref="V854:W856" si="1177">SUM(V1058,V1262,V1466,V1670,V1874,V2078,V2282,V2486,V2690,V2894,V3098,V3302,V3506,V3710,V3914,V4118,V4322,V4526,V4730,V4934,V5138)</f>
        <v>0</v>
      </c>
      <c r="W854" s="175">
        <f t="shared" si="1177"/>
        <v>0</v>
      </c>
      <c r="X854" s="166">
        <f t="shared" si="1130"/>
        <v>0</v>
      </c>
      <c r="Y854" s="175">
        <f t="shared" ref="Y854:Z856" si="1178">SUM(Y1058,Y1262,Y1466,Y1670,Y1874,Y2078,Y2282,Y2486,Y2690,Y2894,Y3098,Y3302,Y3506,Y3710,Y3914,Y4118,Y4322,Y4526,Y4730,Y4934,Y5138)</f>
        <v>0</v>
      </c>
      <c r="Z854" s="175">
        <f t="shared" si="1178"/>
        <v>0</v>
      </c>
      <c r="AA854" s="167">
        <f t="shared" si="1140"/>
        <v>0</v>
      </c>
      <c r="AB854" s="157"/>
      <c r="AC854" s="170">
        <f t="shared" ref="AC854:AD856" si="1179">SUM(AC1058,AC1262,AC1466,AC1670,AC1874,AC2078,AC2282,AC2486,AC2690,AC2894,AC3098,AC3302,AC3506,AC3710,AC3914,AC4118,AC4322,AC4526,AC4730,AC4934,AC5138)</f>
        <v>0</v>
      </c>
      <c r="AD854" s="175">
        <f t="shared" si="1179"/>
        <v>0</v>
      </c>
      <c r="AE854" s="166">
        <f t="shared" si="1131"/>
        <v>0</v>
      </c>
      <c r="AF854" s="175">
        <f t="shared" ref="AF854:AG856" si="1180">SUM(AF1058,AF1262,AF1466,AF1670,AF1874,AF2078,AF2282,AF2486,AF2690,AF2894,AF3098,AF3302,AF3506,AF3710,AF3914,AF4118,AF4322,AF4526,AF4730,AF4934,AF5138)</f>
        <v>0</v>
      </c>
      <c r="AG854" s="175">
        <f t="shared" si="1180"/>
        <v>0</v>
      </c>
      <c r="AH854" s="167">
        <f t="shared" si="1141"/>
        <v>0</v>
      </c>
      <c r="AJ854" s="163">
        <f t="shared" ref="AJ854:AU856" si="1181">SUM(AJ1058,AJ1262,AJ1466,AJ1670,AJ1874,AJ2078,AJ2282,AJ2486,AJ2690,AJ2894,AJ3098,AJ3302,AJ3506,AJ3710,AJ3914,AJ4118,AJ4322,AJ4526,AJ4730,AJ4934,AJ5138)</f>
        <v>0</v>
      </c>
      <c r="AK854" s="163">
        <f t="shared" si="1181"/>
        <v>0</v>
      </c>
      <c r="AL854" s="163">
        <f t="shared" si="1181"/>
        <v>40000</v>
      </c>
      <c r="AM854" s="163">
        <f t="shared" si="1181"/>
        <v>0</v>
      </c>
      <c r="AN854" s="163">
        <f t="shared" si="1181"/>
        <v>0</v>
      </c>
      <c r="AO854" s="163">
        <f t="shared" si="1181"/>
        <v>0</v>
      </c>
      <c r="AP854" s="163">
        <f t="shared" si="1181"/>
        <v>0</v>
      </c>
      <c r="AQ854" s="163">
        <f t="shared" si="1181"/>
        <v>40000</v>
      </c>
      <c r="AR854" s="163">
        <f t="shared" si="1181"/>
        <v>0</v>
      </c>
      <c r="AS854" s="163">
        <f t="shared" si="1181"/>
        <v>0</v>
      </c>
      <c r="AT854" s="163">
        <f t="shared" si="1181"/>
        <v>0</v>
      </c>
      <c r="AU854" s="163">
        <f t="shared" si="1181"/>
        <v>0</v>
      </c>
      <c r="AV854" s="163">
        <f t="shared" si="1114"/>
        <v>80000</v>
      </c>
      <c r="AW854" s="168">
        <f t="shared" si="1133"/>
        <v>0</v>
      </c>
      <c r="AY854" s="163">
        <f t="shared" si="1134"/>
        <v>40000</v>
      </c>
      <c r="AZ854" s="163">
        <f t="shared" si="1135"/>
        <v>0</v>
      </c>
      <c r="BA854" s="163">
        <f t="shared" si="1136"/>
        <v>40000</v>
      </c>
      <c r="BB854" s="163">
        <f t="shared" si="1137"/>
        <v>0</v>
      </c>
      <c r="BC854" s="163">
        <f t="shared" si="1120"/>
        <v>80000</v>
      </c>
      <c r="BD854" s="163">
        <f t="shared" si="1138"/>
        <v>0</v>
      </c>
    </row>
    <row r="855" spans="2:56" x14ac:dyDescent="0.3">
      <c r="B855" s="169" t="s">
        <v>71</v>
      </c>
      <c r="C855" s="170">
        <f t="shared" si="1171"/>
        <v>340000</v>
      </c>
      <c r="D855" s="171">
        <f t="shared" si="1171"/>
        <v>233504.95</v>
      </c>
      <c r="E855" s="172">
        <f t="shared" si="1126"/>
        <v>0.68677926470588235</v>
      </c>
      <c r="F855" s="170">
        <f t="shared" si="1172"/>
        <v>784361</v>
      </c>
      <c r="G855" s="171">
        <f t="shared" si="1172"/>
        <v>784360.17</v>
      </c>
      <c r="H855" s="172">
        <f t="shared" si="1127"/>
        <v>0.99999894181378224</v>
      </c>
      <c r="I855" s="170">
        <f t="shared" si="1173"/>
        <v>633758</v>
      </c>
      <c r="J855" s="173">
        <f t="shared" si="1173"/>
        <v>633757.09000000008</v>
      </c>
      <c r="K855" s="174">
        <f t="shared" si="1128"/>
        <v>0.99999856412068977</v>
      </c>
      <c r="L855" s="170">
        <f>SUM(L1059,L1263,L1467,L1671,L1875,L2079,L2283,L2487,L2691,L2895,L3099,L3303,L3507,L3711,L3915,L4119,L4323,L4527,L4731,L4935,L5139)</f>
        <v>550000</v>
      </c>
      <c r="M855" s="173">
        <f t="shared" si="1174"/>
        <v>400000</v>
      </c>
      <c r="N855" s="175">
        <f t="shared" si="1174"/>
        <v>0</v>
      </c>
      <c r="O855" s="170">
        <f t="shared" si="1175"/>
        <v>450000</v>
      </c>
      <c r="P855" s="175">
        <f t="shared" si="1175"/>
        <v>311</v>
      </c>
      <c r="Q855" s="166">
        <f t="shared" si="1129"/>
        <v>450311</v>
      </c>
      <c r="R855" s="175">
        <f t="shared" si="1176"/>
        <v>0</v>
      </c>
      <c r="S855" s="175">
        <f t="shared" si="1176"/>
        <v>0</v>
      </c>
      <c r="T855" s="167">
        <f t="shared" si="1139"/>
        <v>450311</v>
      </c>
      <c r="U855" s="157"/>
      <c r="V855" s="170">
        <f t="shared" si="1177"/>
        <v>400000</v>
      </c>
      <c r="W855" s="175">
        <f t="shared" si="1177"/>
        <v>0</v>
      </c>
      <c r="X855" s="166">
        <f t="shared" si="1130"/>
        <v>400000</v>
      </c>
      <c r="Y855" s="175">
        <f t="shared" si="1178"/>
        <v>0</v>
      </c>
      <c r="Z855" s="175">
        <f t="shared" si="1178"/>
        <v>0</v>
      </c>
      <c r="AA855" s="167">
        <f t="shared" si="1140"/>
        <v>400000</v>
      </c>
      <c r="AB855" s="157"/>
      <c r="AC855" s="170">
        <f t="shared" si="1179"/>
        <v>400000</v>
      </c>
      <c r="AD855" s="175">
        <f t="shared" si="1179"/>
        <v>0</v>
      </c>
      <c r="AE855" s="166">
        <f t="shared" si="1131"/>
        <v>400000</v>
      </c>
      <c r="AF855" s="175">
        <f t="shared" si="1180"/>
        <v>0</v>
      </c>
      <c r="AG855" s="175">
        <f t="shared" si="1180"/>
        <v>0</v>
      </c>
      <c r="AH855" s="167">
        <f t="shared" si="1141"/>
        <v>400000</v>
      </c>
      <c r="AJ855" s="163">
        <f t="shared" si="1181"/>
        <v>0</v>
      </c>
      <c r="AK855" s="163">
        <f t="shared" si="1181"/>
        <v>0</v>
      </c>
      <c r="AL855" s="163">
        <f t="shared" si="1181"/>
        <v>150000</v>
      </c>
      <c r="AM855" s="163">
        <f t="shared" si="1181"/>
        <v>0</v>
      </c>
      <c r="AN855" s="163">
        <f t="shared" si="1181"/>
        <v>0</v>
      </c>
      <c r="AO855" s="163">
        <f t="shared" si="1181"/>
        <v>150311</v>
      </c>
      <c r="AP855" s="163">
        <f t="shared" si="1181"/>
        <v>0</v>
      </c>
      <c r="AQ855" s="163">
        <f t="shared" si="1181"/>
        <v>150000</v>
      </c>
      <c r="AR855" s="163">
        <f t="shared" si="1181"/>
        <v>0</v>
      </c>
      <c r="AS855" s="163">
        <f t="shared" si="1181"/>
        <v>0</v>
      </c>
      <c r="AT855" s="163">
        <f t="shared" si="1181"/>
        <v>0</v>
      </c>
      <c r="AU855" s="163">
        <f t="shared" si="1181"/>
        <v>0</v>
      </c>
      <c r="AV855" s="163">
        <f t="shared" si="1114"/>
        <v>450311</v>
      </c>
      <c r="AW855" s="168">
        <f t="shared" si="1133"/>
        <v>0</v>
      </c>
      <c r="AY855" s="163">
        <f t="shared" si="1134"/>
        <v>150000</v>
      </c>
      <c r="AZ855" s="163">
        <f t="shared" si="1135"/>
        <v>150311</v>
      </c>
      <c r="BA855" s="163">
        <f t="shared" si="1136"/>
        <v>150000</v>
      </c>
      <c r="BB855" s="163">
        <f t="shared" si="1137"/>
        <v>0</v>
      </c>
      <c r="BC855" s="163">
        <f t="shared" si="1120"/>
        <v>450311</v>
      </c>
      <c r="BD855" s="163">
        <f t="shared" si="1138"/>
        <v>0</v>
      </c>
    </row>
    <row r="856" spans="2:56" x14ac:dyDescent="0.3">
      <c r="B856" s="169" t="s">
        <v>72</v>
      </c>
      <c r="C856" s="170">
        <f t="shared" si="1171"/>
        <v>50000</v>
      </c>
      <c r="D856" s="171">
        <f t="shared" si="1171"/>
        <v>49708.7</v>
      </c>
      <c r="E856" s="172">
        <f t="shared" si="1126"/>
        <v>0.99417399999999989</v>
      </c>
      <c r="F856" s="170">
        <f t="shared" si="1172"/>
        <v>18849</v>
      </c>
      <c r="G856" s="171">
        <f t="shared" si="1172"/>
        <v>18849</v>
      </c>
      <c r="H856" s="172">
        <f t="shared" si="1127"/>
        <v>1</v>
      </c>
      <c r="I856" s="170">
        <f t="shared" si="1173"/>
        <v>14239</v>
      </c>
      <c r="J856" s="173">
        <f t="shared" si="1173"/>
        <v>14238.74</v>
      </c>
      <c r="K856" s="174">
        <f t="shared" si="1128"/>
        <v>0.99998174029075071</v>
      </c>
      <c r="L856" s="170">
        <f>SUM(L1060,L1264,L1468,L1672,L1876,L2080,L2284,L2488,L2692,L2896,L3100,L3304,L3508,L3712,L3916,L4120,L4324,L4528,L4732,L4936,L5140)</f>
        <v>14000</v>
      </c>
      <c r="M856" s="173">
        <f t="shared" si="1174"/>
        <v>34500</v>
      </c>
      <c r="N856" s="175">
        <f t="shared" si="1174"/>
        <v>0</v>
      </c>
      <c r="O856" s="170">
        <f t="shared" si="1175"/>
        <v>0</v>
      </c>
      <c r="P856" s="175">
        <f t="shared" si="1175"/>
        <v>0</v>
      </c>
      <c r="Q856" s="166">
        <f t="shared" si="1129"/>
        <v>0</v>
      </c>
      <c r="R856" s="175">
        <f t="shared" si="1176"/>
        <v>0</v>
      </c>
      <c r="S856" s="175">
        <f t="shared" si="1176"/>
        <v>0</v>
      </c>
      <c r="T856" s="167">
        <f t="shared" si="1139"/>
        <v>0</v>
      </c>
      <c r="U856" s="157"/>
      <c r="V856" s="170">
        <f t="shared" si="1177"/>
        <v>0</v>
      </c>
      <c r="W856" s="175">
        <f t="shared" si="1177"/>
        <v>0</v>
      </c>
      <c r="X856" s="166">
        <f t="shared" si="1130"/>
        <v>0</v>
      </c>
      <c r="Y856" s="175">
        <f t="shared" si="1178"/>
        <v>0</v>
      </c>
      <c r="Z856" s="175">
        <f t="shared" si="1178"/>
        <v>0</v>
      </c>
      <c r="AA856" s="167">
        <f t="shared" si="1140"/>
        <v>0</v>
      </c>
      <c r="AB856" s="157"/>
      <c r="AC856" s="170">
        <f t="shared" si="1179"/>
        <v>0</v>
      </c>
      <c r="AD856" s="175">
        <f t="shared" si="1179"/>
        <v>0</v>
      </c>
      <c r="AE856" s="166">
        <f t="shared" si="1131"/>
        <v>0</v>
      </c>
      <c r="AF856" s="175">
        <f t="shared" si="1180"/>
        <v>0</v>
      </c>
      <c r="AG856" s="175">
        <f t="shared" si="1180"/>
        <v>0</v>
      </c>
      <c r="AH856" s="167">
        <f t="shared" si="1141"/>
        <v>0</v>
      </c>
      <c r="AJ856" s="163">
        <f t="shared" si="1181"/>
        <v>0</v>
      </c>
      <c r="AK856" s="163">
        <f t="shared" si="1181"/>
        <v>0</v>
      </c>
      <c r="AL856" s="163">
        <f t="shared" si="1181"/>
        <v>0</v>
      </c>
      <c r="AM856" s="163">
        <f t="shared" si="1181"/>
        <v>0</v>
      </c>
      <c r="AN856" s="163">
        <f t="shared" si="1181"/>
        <v>0</v>
      </c>
      <c r="AO856" s="163">
        <f t="shared" si="1181"/>
        <v>0</v>
      </c>
      <c r="AP856" s="163">
        <f t="shared" si="1181"/>
        <v>0</v>
      </c>
      <c r="AQ856" s="163">
        <f t="shared" si="1181"/>
        <v>0</v>
      </c>
      <c r="AR856" s="163">
        <f t="shared" si="1181"/>
        <v>0</v>
      </c>
      <c r="AS856" s="163">
        <f t="shared" si="1181"/>
        <v>0</v>
      </c>
      <c r="AT856" s="163">
        <f t="shared" si="1181"/>
        <v>0</v>
      </c>
      <c r="AU856" s="163">
        <f t="shared" si="1181"/>
        <v>0</v>
      </c>
      <c r="AV856" s="163">
        <f t="shared" si="1114"/>
        <v>0</v>
      </c>
      <c r="AW856" s="168">
        <f t="shared" si="1133"/>
        <v>0</v>
      </c>
      <c r="AY856" s="163">
        <f t="shared" si="1134"/>
        <v>0</v>
      </c>
      <c r="AZ856" s="163">
        <f t="shared" si="1135"/>
        <v>0</v>
      </c>
      <c r="BA856" s="163">
        <f t="shared" si="1136"/>
        <v>0</v>
      </c>
      <c r="BB856" s="163">
        <f t="shared" si="1137"/>
        <v>0</v>
      </c>
      <c r="BC856" s="163">
        <f t="shared" si="1120"/>
        <v>0</v>
      </c>
      <c r="BD856" s="163">
        <f t="shared" si="1138"/>
        <v>0</v>
      </c>
    </row>
    <row r="857" spans="2:56" x14ac:dyDescent="0.3">
      <c r="B857" s="179" t="s">
        <v>73</v>
      </c>
      <c r="C857" s="83">
        <f>SUM(C858:C861)</f>
        <v>3665</v>
      </c>
      <c r="D857" s="84">
        <f>SUM(D858:D861)</f>
        <v>3240.96</v>
      </c>
      <c r="E857" s="85">
        <f t="shared" si="1126"/>
        <v>0.88430013642564809</v>
      </c>
      <c r="F857" s="83">
        <f>SUM(F858:F861)</f>
        <v>257190</v>
      </c>
      <c r="G857" s="84">
        <f>SUM(G858:G861)</f>
        <v>244203.55</v>
      </c>
      <c r="H857" s="85">
        <f t="shared" si="1127"/>
        <v>0.94950639604961307</v>
      </c>
      <c r="I857" s="83">
        <f>SUM(I858:I861)</f>
        <v>777003</v>
      </c>
      <c r="J857" s="86">
        <f>SUM(J858:J861)</f>
        <v>774081.37</v>
      </c>
      <c r="K857" s="87">
        <f t="shared" si="1128"/>
        <v>0.99623987294772354</v>
      </c>
      <c r="L857" s="83">
        <f>SUM(L858:L861)</f>
        <v>800000</v>
      </c>
      <c r="M857" s="86">
        <f>SUM(M858:M861)</f>
        <v>1149665</v>
      </c>
      <c r="N857" s="88">
        <f>SUM(N858:N861)</f>
        <v>0</v>
      </c>
      <c r="O857" s="83">
        <f>SUM(O858:O861)</f>
        <v>0</v>
      </c>
      <c r="P857" s="88">
        <f>SUM(P858:P861)</f>
        <v>0</v>
      </c>
      <c r="Q857" s="177">
        <f t="shared" si="1129"/>
        <v>0</v>
      </c>
      <c r="R857" s="88">
        <f>SUM(R858:R861)</f>
        <v>0</v>
      </c>
      <c r="S857" s="88">
        <f>SUM(S858:S861)</f>
        <v>0</v>
      </c>
      <c r="T857" s="178">
        <f t="shared" si="1139"/>
        <v>0</v>
      </c>
      <c r="U857" s="157"/>
      <c r="V857" s="83">
        <f>SUM(V858:V861)</f>
        <v>0</v>
      </c>
      <c r="W857" s="88">
        <f>SUM(W858:W861)</f>
        <v>0</v>
      </c>
      <c r="X857" s="177">
        <f t="shared" si="1130"/>
        <v>0</v>
      </c>
      <c r="Y857" s="88">
        <f>SUM(Y858:Y861)</f>
        <v>0</v>
      </c>
      <c r="Z857" s="88">
        <f>SUM(Z858:Z861)</f>
        <v>0</v>
      </c>
      <c r="AA857" s="178">
        <f t="shared" si="1140"/>
        <v>0</v>
      </c>
      <c r="AB857" s="157"/>
      <c r="AC857" s="83">
        <f>SUM(AC858:AC861)</f>
        <v>0</v>
      </c>
      <c r="AD857" s="88">
        <f>SUM(AD858:AD861)</f>
        <v>0</v>
      </c>
      <c r="AE857" s="177">
        <f t="shared" si="1131"/>
        <v>0</v>
      </c>
      <c r="AF857" s="88">
        <f>SUM(AF858:AF861)</f>
        <v>0</v>
      </c>
      <c r="AG857" s="88">
        <f>SUM(AG858:AG861)</f>
        <v>0</v>
      </c>
      <c r="AH857" s="178">
        <f t="shared" si="1141"/>
        <v>0</v>
      </c>
      <c r="AJ857" s="86">
        <f t="shared" ref="AJ857:AU857" si="1182">SUM(AJ858:AJ861)</f>
        <v>0</v>
      </c>
      <c r="AK857" s="86">
        <f t="shared" si="1182"/>
        <v>0</v>
      </c>
      <c r="AL857" s="86">
        <f t="shared" si="1182"/>
        <v>0</v>
      </c>
      <c r="AM857" s="86">
        <f t="shared" si="1182"/>
        <v>0</v>
      </c>
      <c r="AN857" s="86">
        <f t="shared" si="1182"/>
        <v>0</v>
      </c>
      <c r="AO857" s="86">
        <f t="shared" si="1182"/>
        <v>0</v>
      </c>
      <c r="AP857" s="86">
        <f t="shared" si="1182"/>
        <v>0</v>
      </c>
      <c r="AQ857" s="86">
        <f t="shared" si="1182"/>
        <v>0</v>
      </c>
      <c r="AR857" s="86">
        <f t="shared" si="1182"/>
        <v>0</v>
      </c>
      <c r="AS857" s="86">
        <f t="shared" si="1182"/>
        <v>0</v>
      </c>
      <c r="AT857" s="86">
        <f t="shared" si="1182"/>
        <v>0</v>
      </c>
      <c r="AU857" s="86">
        <f t="shared" si="1182"/>
        <v>0</v>
      </c>
      <c r="AV857" s="86">
        <f t="shared" si="1114"/>
        <v>0</v>
      </c>
      <c r="AW857" s="93">
        <f t="shared" si="1133"/>
        <v>0</v>
      </c>
      <c r="AY857" s="86">
        <f t="shared" si="1134"/>
        <v>0</v>
      </c>
      <c r="AZ857" s="86">
        <f t="shared" si="1135"/>
        <v>0</v>
      </c>
      <c r="BA857" s="86">
        <f t="shared" si="1136"/>
        <v>0</v>
      </c>
      <c r="BB857" s="86">
        <f t="shared" si="1137"/>
        <v>0</v>
      </c>
      <c r="BC857" s="86">
        <f t="shared" si="1120"/>
        <v>0</v>
      </c>
      <c r="BD857" s="86">
        <f t="shared" si="1138"/>
        <v>0</v>
      </c>
    </row>
    <row r="858" spans="2:56" x14ac:dyDescent="0.3">
      <c r="B858" s="169" t="s">
        <v>74</v>
      </c>
      <c r="C858" s="170">
        <f t="shared" ref="C858:D861" si="1183">SUM(C1062,C1470,C1674,C1266,C1878,C2286,C2082,C2694,C3714,C2490,C3918,C2898,C3102,C3510,C3306,C4122,C5142,C4938,C4530,C4326,C4734)</f>
        <v>1665</v>
      </c>
      <c r="D858" s="171">
        <f t="shared" si="1183"/>
        <v>1664.51</v>
      </c>
      <c r="E858" s="172">
        <f t="shared" si="1126"/>
        <v>0.99970570570570572</v>
      </c>
      <c r="F858" s="170">
        <f t="shared" ref="F858:G861" si="1184">SUM(F1062,F1470,F1674,F1266,F1878,F2286,F2082,F2694,F3714,F2490,F3918,F2898,F3102,F3510,F3306,F4122,F5142,F4938,F4530,F4326,F4734)</f>
        <v>15799</v>
      </c>
      <c r="G858" s="171">
        <f t="shared" si="1184"/>
        <v>15799.8</v>
      </c>
      <c r="H858" s="172">
        <f t="shared" si="1127"/>
        <v>1.0000506361162098</v>
      </c>
      <c r="I858" s="170">
        <f t="shared" ref="I858:J861" si="1185">SUM(I1062,I1266,I1470,I1674,I1878,I2082,I2286,I2490,I2694,I2898,I3102,I3306,I3510,I3714,I3918,I4122,I4326,I4530,I4734,I4938,I5142)</f>
        <v>0</v>
      </c>
      <c r="J858" s="173">
        <f t="shared" si="1185"/>
        <v>5800</v>
      </c>
      <c r="K858" s="174">
        <f t="shared" si="1128"/>
        <v>0</v>
      </c>
      <c r="L858" s="170">
        <f>SUM(L1062,L1266,L1470,L1674,L1878,L2082,L2286,L2490,L2694,L2898,L3102,L3306,L3510,L3714,L3918,L4122,L4326,L4530,L4734,L4938,L5142)</f>
        <v>0</v>
      </c>
      <c r="M858" s="173">
        <f t="shared" ref="M858:N861" si="1186">SUM(M1062,M1470,M1674,M1266,M1878,M2286,M2082,M2694,M3714,M2490,M3918,M2898,M3102,M3510,M3306,M4122,M5142,M4938,M4530,M4326,M4734)</f>
        <v>39665</v>
      </c>
      <c r="N858" s="175">
        <f t="shared" si="1186"/>
        <v>0</v>
      </c>
      <c r="O858" s="170">
        <f t="shared" ref="O858:P861" si="1187">SUM(O1062,O1266,O1470,O1674,O1878,O2082,O2286,O2490,O2694,O2898,O3102,O3306,O3510,O3714,O3918,O4122,O4326,O4530,O4734,O4938,O5142)</f>
        <v>0</v>
      </c>
      <c r="P858" s="175">
        <f t="shared" si="1187"/>
        <v>0</v>
      </c>
      <c r="Q858" s="166">
        <f t="shared" si="1129"/>
        <v>0</v>
      </c>
      <c r="R858" s="175">
        <f t="shared" ref="R858:S861" si="1188">SUM(R1062,R1266,R1470,R1674,R1878,R2082,R2286,R2490,R2694,R2898,R3102,R3306,R3510,R3714,R3918,R4122,R4326,R4530,R4734,R4938,R5142)</f>
        <v>0</v>
      </c>
      <c r="S858" s="175">
        <f t="shared" si="1188"/>
        <v>0</v>
      </c>
      <c r="T858" s="167">
        <f t="shared" si="1139"/>
        <v>0</v>
      </c>
      <c r="U858" s="157"/>
      <c r="V858" s="170">
        <f t="shared" ref="V858:W861" si="1189">SUM(V1062,V1266,V1470,V1674,V1878,V2082,V2286,V2490,V2694,V2898,V3102,V3306,V3510,V3714,V3918,V4122,V4326,V4530,V4734,V4938,V5142)</f>
        <v>0</v>
      </c>
      <c r="W858" s="175">
        <f t="shared" si="1189"/>
        <v>0</v>
      </c>
      <c r="X858" s="166">
        <f t="shared" si="1130"/>
        <v>0</v>
      </c>
      <c r="Y858" s="175">
        <f t="shared" ref="Y858:Z861" si="1190">SUM(Y1062,Y1266,Y1470,Y1674,Y1878,Y2082,Y2286,Y2490,Y2694,Y2898,Y3102,Y3306,Y3510,Y3714,Y3918,Y4122,Y4326,Y4530,Y4734,Y4938,Y5142)</f>
        <v>0</v>
      </c>
      <c r="Z858" s="175">
        <f t="shared" si="1190"/>
        <v>0</v>
      </c>
      <c r="AA858" s="167">
        <f t="shared" si="1140"/>
        <v>0</v>
      </c>
      <c r="AB858" s="157"/>
      <c r="AC858" s="170">
        <f t="shared" ref="AC858:AD861" si="1191">SUM(AC1062,AC1266,AC1470,AC1674,AC1878,AC2082,AC2286,AC2490,AC2694,AC2898,AC3102,AC3306,AC3510,AC3714,AC3918,AC4122,AC4326,AC4530,AC4734,AC4938,AC5142)</f>
        <v>0</v>
      </c>
      <c r="AD858" s="175">
        <f t="shared" si="1191"/>
        <v>0</v>
      </c>
      <c r="AE858" s="166">
        <f t="shared" si="1131"/>
        <v>0</v>
      </c>
      <c r="AF858" s="175">
        <f t="shared" ref="AF858:AG861" si="1192">SUM(AF1062,AF1266,AF1470,AF1674,AF1878,AF2082,AF2286,AF2490,AF2694,AF2898,AF3102,AF3306,AF3510,AF3714,AF3918,AF4122,AF4326,AF4530,AF4734,AF4938,AF5142)</f>
        <v>0</v>
      </c>
      <c r="AG858" s="175">
        <f t="shared" si="1192"/>
        <v>0</v>
      </c>
      <c r="AH858" s="167">
        <f t="shared" si="1141"/>
        <v>0</v>
      </c>
      <c r="AJ858" s="163">
        <f t="shared" ref="AJ858:AU861" si="1193">SUM(AJ1062,AJ1266,AJ1470,AJ1674,AJ1878,AJ2082,AJ2286,AJ2490,AJ2694,AJ2898,AJ3102,AJ3306,AJ3510,AJ3714,AJ3918,AJ4122,AJ4326,AJ4530,AJ4734,AJ4938,AJ5142)</f>
        <v>0</v>
      </c>
      <c r="AK858" s="163">
        <f t="shared" si="1193"/>
        <v>0</v>
      </c>
      <c r="AL858" s="163">
        <f t="shared" si="1193"/>
        <v>0</v>
      </c>
      <c r="AM858" s="163">
        <f t="shared" si="1193"/>
        <v>0</v>
      </c>
      <c r="AN858" s="163">
        <f t="shared" si="1193"/>
        <v>0</v>
      </c>
      <c r="AO858" s="163">
        <f t="shared" si="1193"/>
        <v>0</v>
      </c>
      <c r="AP858" s="163">
        <f t="shared" si="1193"/>
        <v>0</v>
      </c>
      <c r="AQ858" s="163">
        <f t="shared" si="1193"/>
        <v>0</v>
      </c>
      <c r="AR858" s="163">
        <f t="shared" si="1193"/>
        <v>0</v>
      </c>
      <c r="AS858" s="163">
        <f t="shared" si="1193"/>
        <v>0</v>
      </c>
      <c r="AT858" s="163">
        <f t="shared" si="1193"/>
        <v>0</v>
      </c>
      <c r="AU858" s="163">
        <f t="shared" si="1193"/>
        <v>0</v>
      </c>
      <c r="AV858" s="163">
        <f t="shared" si="1114"/>
        <v>0</v>
      </c>
      <c r="AW858" s="168">
        <f t="shared" si="1133"/>
        <v>0</v>
      </c>
      <c r="AY858" s="163">
        <f t="shared" si="1134"/>
        <v>0</v>
      </c>
      <c r="AZ858" s="163">
        <f t="shared" si="1135"/>
        <v>0</v>
      </c>
      <c r="BA858" s="163">
        <f t="shared" si="1136"/>
        <v>0</v>
      </c>
      <c r="BB858" s="163">
        <f t="shared" si="1137"/>
        <v>0</v>
      </c>
      <c r="BC858" s="163">
        <f t="shared" si="1120"/>
        <v>0</v>
      </c>
      <c r="BD858" s="163">
        <f t="shared" si="1138"/>
        <v>0</v>
      </c>
    </row>
    <row r="859" spans="2:56" x14ac:dyDescent="0.3">
      <c r="B859" s="169" t="s">
        <v>75</v>
      </c>
      <c r="C859" s="170">
        <f t="shared" si="1183"/>
        <v>0</v>
      </c>
      <c r="D859" s="171">
        <f t="shared" si="1183"/>
        <v>0</v>
      </c>
      <c r="E859" s="172">
        <f t="shared" si="1126"/>
        <v>0</v>
      </c>
      <c r="F859" s="170">
        <f t="shared" si="1184"/>
        <v>9200</v>
      </c>
      <c r="G859" s="171">
        <f t="shared" si="1184"/>
        <v>9200</v>
      </c>
      <c r="H859" s="172">
        <f t="shared" si="1127"/>
        <v>1</v>
      </c>
      <c r="I859" s="170">
        <f t="shared" si="1185"/>
        <v>9838</v>
      </c>
      <c r="J859" s="173">
        <f t="shared" si="1185"/>
        <v>0</v>
      </c>
      <c r="K859" s="174">
        <f t="shared" si="1128"/>
        <v>0</v>
      </c>
      <c r="L859" s="170">
        <f>SUM(L1063,L1267,L1471,L1675,L1879,L2083,L2287,L2491,L2695,L2899,L3103,L3307,L3511,L3715,L3919,L4123,L4327,L4531,L4735,L4939,L5143)</f>
        <v>0</v>
      </c>
      <c r="M859" s="173">
        <f t="shared" si="1186"/>
        <v>0</v>
      </c>
      <c r="N859" s="175">
        <f t="shared" si="1186"/>
        <v>0</v>
      </c>
      <c r="O859" s="170">
        <f t="shared" si="1187"/>
        <v>0</v>
      </c>
      <c r="P859" s="175">
        <f t="shared" si="1187"/>
        <v>0</v>
      </c>
      <c r="Q859" s="166">
        <f t="shared" si="1129"/>
        <v>0</v>
      </c>
      <c r="R859" s="175">
        <f t="shared" si="1188"/>
        <v>0</v>
      </c>
      <c r="S859" s="175">
        <f t="shared" si="1188"/>
        <v>0</v>
      </c>
      <c r="T859" s="167">
        <f t="shared" si="1139"/>
        <v>0</v>
      </c>
      <c r="U859" s="157"/>
      <c r="V859" s="170">
        <f t="shared" si="1189"/>
        <v>0</v>
      </c>
      <c r="W859" s="175">
        <f t="shared" si="1189"/>
        <v>0</v>
      </c>
      <c r="X859" s="166">
        <f t="shared" si="1130"/>
        <v>0</v>
      </c>
      <c r="Y859" s="175">
        <f t="shared" si="1190"/>
        <v>0</v>
      </c>
      <c r="Z859" s="175">
        <f t="shared" si="1190"/>
        <v>0</v>
      </c>
      <c r="AA859" s="167">
        <f t="shared" si="1140"/>
        <v>0</v>
      </c>
      <c r="AB859" s="157"/>
      <c r="AC859" s="170">
        <f t="shared" si="1191"/>
        <v>0</v>
      </c>
      <c r="AD859" s="175">
        <f t="shared" si="1191"/>
        <v>0</v>
      </c>
      <c r="AE859" s="166">
        <f t="shared" si="1131"/>
        <v>0</v>
      </c>
      <c r="AF859" s="175">
        <f t="shared" si="1192"/>
        <v>0</v>
      </c>
      <c r="AG859" s="175">
        <f t="shared" si="1192"/>
        <v>0</v>
      </c>
      <c r="AH859" s="167">
        <f t="shared" si="1141"/>
        <v>0</v>
      </c>
      <c r="AJ859" s="163">
        <f t="shared" si="1193"/>
        <v>0</v>
      </c>
      <c r="AK859" s="163">
        <f t="shared" si="1193"/>
        <v>0</v>
      </c>
      <c r="AL859" s="163">
        <f t="shared" si="1193"/>
        <v>0</v>
      </c>
      <c r="AM859" s="163">
        <f t="shared" si="1193"/>
        <v>0</v>
      </c>
      <c r="AN859" s="163">
        <f t="shared" si="1193"/>
        <v>0</v>
      </c>
      <c r="AO859" s="163">
        <f t="shared" si="1193"/>
        <v>0</v>
      </c>
      <c r="AP859" s="163">
        <f t="shared" si="1193"/>
        <v>0</v>
      </c>
      <c r="AQ859" s="163">
        <f t="shared" si="1193"/>
        <v>0</v>
      </c>
      <c r="AR859" s="163">
        <f t="shared" si="1193"/>
        <v>0</v>
      </c>
      <c r="AS859" s="163">
        <f t="shared" si="1193"/>
        <v>0</v>
      </c>
      <c r="AT859" s="163">
        <f t="shared" si="1193"/>
        <v>0</v>
      </c>
      <c r="AU859" s="163">
        <f t="shared" si="1193"/>
        <v>0</v>
      </c>
      <c r="AV859" s="163">
        <f t="shared" si="1114"/>
        <v>0</v>
      </c>
      <c r="AW859" s="168">
        <f t="shared" si="1133"/>
        <v>0</v>
      </c>
      <c r="AY859" s="163">
        <f t="shared" si="1134"/>
        <v>0</v>
      </c>
      <c r="AZ859" s="163">
        <f t="shared" si="1135"/>
        <v>0</v>
      </c>
      <c r="BA859" s="163">
        <f t="shared" si="1136"/>
        <v>0</v>
      </c>
      <c r="BB859" s="163">
        <f t="shared" si="1137"/>
        <v>0</v>
      </c>
      <c r="BC859" s="163">
        <f t="shared" si="1120"/>
        <v>0</v>
      </c>
      <c r="BD859" s="163">
        <f t="shared" si="1138"/>
        <v>0</v>
      </c>
    </row>
    <row r="860" spans="2:56" x14ac:dyDescent="0.3">
      <c r="B860" s="169" t="s">
        <v>76</v>
      </c>
      <c r="C860" s="170">
        <f t="shared" si="1183"/>
        <v>2000</v>
      </c>
      <c r="D860" s="171">
        <f t="shared" si="1183"/>
        <v>1576.45</v>
      </c>
      <c r="E860" s="172">
        <f t="shared" si="1126"/>
        <v>0.78822500000000006</v>
      </c>
      <c r="F860" s="170">
        <f t="shared" si="1184"/>
        <v>18837</v>
      </c>
      <c r="G860" s="171">
        <f t="shared" si="1184"/>
        <v>5850</v>
      </c>
      <c r="H860" s="172">
        <f t="shared" si="1127"/>
        <v>0.3105590062111801</v>
      </c>
      <c r="I860" s="170">
        <f t="shared" si="1185"/>
        <v>20800</v>
      </c>
      <c r="J860" s="173">
        <f t="shared" si="1185"/>
        <v>20800</v>
      </c>
      <c r="K860" s="174">
        <f t="shared" si="1128"/>
        <v>1</v>
      </c>
      <c r="L860" s="170">
        <f>SUM(L1064,L1268,L1472,L1676,L1880,L2084,L2288,L2492,L2696,L2900,L3104,L3308,L3512,L3716,L3920,L4124,L4328,L4532,L4736,L4940,L5144)</f>
        <v>100000</v>
      </c>
      <c r="M860" s="173">
        <f t="shared" si="1186"/>
        <v>100000</v>
      </c>
      <c r="N860" s="175">
        <f t="shared" si="1186"/>
        <v>0</v>
      </c>
      <c r="O860" s="170">
        <f t="shared" si="1187"/>
        <v>0</v>
      </c>
      <c r="P860" s="175">
        <f t="shared" si="1187"/>
        <v>0</v>
      </c>
      <c r="Q860" s="166">
        <f t="shared" si="1129"/>
        <v>0</v>
      </c>
      <c r="R860" s="175">
        <f t="shared" si="1188"/>
        <v>0</v>
      </c>
      <c r="S860" s="175">
        <f t="shared" si="1188"/>
        <v>0</v>
      </c>
      <c r="T860" s="167">
        <f t="shared" si="1139"/>
        <v>0</v>
      </c>
      <c r="U860" s="157"/>
      <c r="V860" s="170">
        <f t="shared" si="1189"/>
        <v>0</v>
      </c>
      <c r="W860" s="175">
        <f t="shared" si="1189"/>
        <v>0</v>
      </c>
      <c r="X860" s="166">
        <f t="shared" si="1130"/>
        <v>0</v>
      </c>
      <c r="Y860" s="175">
        <f t="shared" si="1190"/>
        <v>0</v>
      </c>
      <c r="Z860" s="175">
        <f t="shared" si="1190"/>
        <v>0</v>
      </c>
      <c r="AA860" s="167">
        <f t="shared" si="1140"/>
        <v>0</v>
      </c>
      <c r="AB860" s="157"/>
      <c r="AC860" s="170">
        <f t="shared" si="1191"/>
        <v>0</v>
      </c>
      <c r="AD860" s="175">
        <f t="shared" si="1191"/>
        <v>0</v>
      </c>
      <c r="AE860" s="166">
        <f t="shared" si="1131"/>
        <v>0</v>
      </c>
      <c r="AF860" s="175">
        <f t="shared" si="1192"/>
        <v>0</v>
      </c>
      <c r="AG860" s="175">
        <f t="shared" si="1192"/>
        <v>0</v>
      </c>
      <c r="AH860" s="167">
        <f t="shared" si="1141"/>
        <v>0</v>
      </c>
      <c r="AJ860" s="163">
        <f t="shared" si="1193"/>
        <v>0</v>
      </c>
      <c r="AK860" s="163">
        <f t="shared" si="1193"/>
        <v>0</v>
      </c>
      <c r="AL860" s="163">
        <f t="shared" si="1193"/>
        <v>0</v>
      </c>
      <c r="AM860" s="163">
        <f t="shared" si="1193"/>
        <v>0</v>
      </c>
      <c r="AN860" s="163">
        <f t="shared" si="1193"/>
        <v>0</v>
      </c>
      <c r="AO860" s="163">
        <f t="shared" si="1193"/>
        <v>0</v>
      </c>
      <c r="AP860" s="163">
        <f t="shared" si="1193"/>
        <v>0</v>
      </c>
      <c r="AQ860" s="163">
        <f t="shared" si="1193"/>
        <v>0</v>
      </c>
      <c r="AR860" s="163">
        <f t="shared" si="1193"/>
        <v>0</v>
      </c>
      <c r="AS860" s="163">
        <f t="shared" si="1193"/>
        <v>0</v>
      </c>
      <c r="AT860" s="163">
        <f t="shared" si="1193"/>
        <v>0</v>
      </c>
      <c r="AU860" s="163">
        <f t="shared" si="1193"/>
        <v>0</v>
      </c>
      <c r="AV860" s="163">
        <f t="shared" si="1114"/>
        <v>0</v>
      </c>
      <c r="AW860" s="168">
        <f t="shared" si="1133"/>
        <v>0</v>
      </c>
      <c r="AY860" s="163">
        <f t="shared" si="1134"/>
        <v>0</v>
      </c>
      <c r="AZ860" s="163">
        <f t="shared" si="1135"/>
        <v>0</v>
      </c>
      <c r="BA860" s="163">
        <f t="shared" si="1136"/>
        <v>0</v>
      </c>
      <c r="BB860" s="163">
        <f t="shared" si="1137"/>
        <v>0</v>
      </c>
      <c r="BC860" s="163">
        <f t="shared" si="1120"/>
        <v>0</v>
      </c>
      <c r="BD860" s="163">
        <f t="shared" si="1138"/>
        <v>0</v>
      </c>
    </row>
    <row r="861" spans="2:56" x14ac:dyDescent="0.3">
      <c r="B861" s="169" t="s">
        <v>77</v>
      </c>
      <c r="C861" s="170">
        <f t="shared" si="1183"/>
        <v>0</v>
      </c>
      <c r="D861" s="171">
        <f t="shared" si="1183"/>
        <v>0</v>
      </c>
      <c r="E861" s="172">
        <f t="shared" si="1126"/>
        <v>0</v>
      </c>
      <c r="F861" s="170">
        <f t="shared" si="1184"/>
        <v>213354</v>
      </c>
      <c r="G861" s="171">
        <f t="shared" si="1184"/>
        <v>213353.75</v>
      </c>
      <c r="H861" s="172">
        <f t="shared" si="1127"/>
        <v>0.99999882823851438</v>
      </c>
      <c r="I861" s="170">
        <f t="shared" si="1185"/>
        <v>746365</v>
      </c>
      <c r="J861" s="173">
        <f t="shared" si="1185"/>
        <v>747481.37</v>
      </c>
      <c r="K861" s="174">
        <f t="shared" si="1128"/>
        <v>1.0014957426996174</v>
      </c>
      <c r="L861" s="170">
        <f>SUM(L1065,L1269,L1473,L1677,L1881,L2085,L2289,L2493,L2697,L2901,L3105,L3309,L3513,L3717,L3921,L4125,L4329,L4533,L4737,L4941,L5145)</f>
        <v>700000</v>
      </c>
      <c r="M861" s="173">
        <f t="shared" si="1186"/>
        <v>1010000</v>
      </c>
      <c r="N861" s="175">
        <f t="shared" si="1186"/>
        <v>0</v>
      </c>
      <c r="O861" s="170">
        <f t="shared" si="1187"/>
        <v>0</v>
      </c>
      <c r="P861" s="175">
        <f t="shared" si="1187"/>
        <v>0</v>
      </c>
      <c r="Q861" s="166">
        <f t="shared" si="1129"/>
        <v>0</v>
      </c>
      <c r="R861" s="175">
        <f t="shared" si="1188"/>
        <v>0</v>
      </c>
      <c r="S861" s="175">
        <f t="shared" si="1188"/>
        <v>0</v>
      </c>
      <c r="T861" s="167">
        <f t="shared" si="1139"/>
        <v>0</v>
      </c>
      <c r="U861" s="157"/>
      <c r="V861" s="170">
        <f t="shared" si="1189"/>
        <v>0</v>
      </c>
      <c r="W861" s="175">
        <f t="shared" si="1189"/>
        <v>0</v>
      </c>
      <c r="X861" s="166">
        <f t="shared" si="1130"/>
        <v>0</v>
      </c>
      <c r="Y861" s="175">
        <f t="shared" si="1190"/>
        <v>0</v>
      </c>
      <c r="Z861" s="175">
        <f t="shared" si="1190"/>
        <v>0</v>
      </c>
      <c r="AA861" s="167">
        <f t="shared" si="1140"/>
        <v>0</v>
      </c>
      <c r="AB861" s="157"/>
      <c r="AC861" s="170">
        <f t="shared" si="1191"/>
        <v>0</v>
      </c>
      <c r="AD861" s="175">
        <f t="shared" si="1191"/>
        <v>0</v>
      </c>
      <c r="AE861" s="166">
        <f t="shared" si="1131"/>
        <v>0</v>
      </c>
      <c r="AF861" s="175">
        <f t="shared" si="1192"/>
        <v>0</v>
      </c>
      <c r="AG861" s="175">
        <f t="shared" si="1192"/>
        <v>0</v>
      </c>
      <c r="AH861" s="167">
        <f t="shared" si="1141"/>
        <v>0</v>
      </c>
      <c r="AJ861" s="163">
        <f t="shared" si="1193"/>
        <v>0</v>
      </c>
      <c r="AK861" s="163">
        <f t="shared" si="1193"/>
        <v>0</v>
      </c>
      <c r="AL861" s="163">
        <f t="shared" si="1193"/>
        <v>0</v>
      </c>
      <c r="AM861" s="163">
        <f t="shared" si="1193"/>
        <v>0</v>
      </c>
      <c r="AN861" s="163">
        <f t="shared" si="1193"/>
        <v>0</v>
      </c>
      <c r="AO861" s="163">
        <f t="shared" si="1193"/>
        <v>0</v>
      </c>
      <c r="AP861" s="163">
        <f t="shared" si="1193"/>
        <v>0</v>
      </c>
      <c r="AQ861" s="163">
        <f t="shared" si="1193"/>
        <v>0</v>
      </c>
      <c r="AR861" s="163">
        <f t="shared" si="1193"/>
        <v>0</v>
      </c>
      <c r="AS861" s="163">
        <f t="shared" si="1193"/>
        <v>0</v>
      </c>
      <c r="AT861" s="163">
        <f t="shared" si="1193"/>
        <v>0</v>
      </c>
      <c r="AU861" s="163">
        <f t="shared" si="1193"/>
        <v>0</v>
      </c>
      <c r="AV861" s="163">
        <f t="shared" si="1114"/>
        <v>0</v>
      </c>
      <c r="AW861" s="168">
        <f t="shared" si="1133"/>
        <v>0</v>
      </c>
      <c r="AY861" s="163">
        <f t="shared" si="1134"/>
        <v>0</v>
      </c>
      <c r="AZ861" s="163">
        <f t="shared" si="1135"/>
        <v>0</v>
      </c>
      <c r="BA861" s="163">
        <f t="shared" si="1136"/>
        <v>0</v>
      </c>
      <c r="BB861" s="163">
        <f t="shared" si="1137"/>
        <v>0</v>
      </c>
      <c r="BC861" s="163">
        <f t="shared" si="1120"/>
        <v>0</v>
      </c>
      <c r="BD861" s="163">
        <f t="shared" si="1138"/>
        <v>0</v>
      </c>
    </row>
    <row r="862" spans="2:56" x14ac:dyDescent="0.3">
      <c r="B862" s="179" t="s">
        <v>78</v>
      </c>
      <c r="C862" s="83">
        <f>SUM(C863)</f>
        <v>7094000</v>
      </c>
      <c r="D862" s="84">
        <f>SUM(D863)</f>
        <v>7000770.6600000001</v>
      </c>
      <c r="E862" s="85">
        <f t="shared" si="1126"/>
        <v>0.9868580011277136</v>
      </c>
      <c r="F862" s="83">
        <f>SUM(F863)</f>
        <v>6257226</v>
      </c>
      <c r="G862" s="84">
        <f>SUM(G863)</f>
        <v>6257178.7300000004</v>
      </c>
      <c r="H862" s="85">
        <f t="shared" si="1127"/>
        <v>0.99999244553417133</v>
      </c>
      <c r="I862" s="83">
        <f>SUM(I863)</f>
        <v>6368482</v>
      </c>
      <c r="J862" s="86">
        <f>SUM(J863)</f>
        <v>6368481.4500000011</v>
      </c>
      <c r="K862" s="87">
        <f t="shared" si="1128"/>
        <v>0.99999991363719032</v>
      </c>
      <c r="L862" s="83">
        <f>SUM(L863)</f>
        <v>6989820</v>
      </c>
      <c r="M862" s="86">
        <f>SUM(M863)</f>
        <v>6729820</v>
      </c>
      <c r="N862" s="88">
        <f>SUM(N863)</f>
        <v>0</v>
      </c>
      <c r="O862" s="83">
        <f>SUM(O863)</f>
        <v>6573064</v>
      </c>
      <c r="P862" s="88">
        <f>SUM(P863)</f>
        <v>-500000</v>
      </c>
      <c r="Q862" s="177">
        <f t="shared" si="1129"/>
        <v>6073064</v>
      </c>
      <c r="R862" s="88">
        <f>SUM(R863)</f>
        <v>0</v>
      </c>
      <c r="S862" s="88">
        <f>SUM(S863)</f>
        <v>0</v>
      </c>
      <c r="T862" s="178">
        <f t="shared" si="1139"/>
        <v>6073064</v>
      </c>
      <c r="U862" s="157"/>
      <c r="V862" s="83">
        <f>SUM(V863)</f>
        <v>6859650</v>
      </c>
      <c r="W862" s="88">
        <f>SUM(W863)</f>
        <v>0</v>
      </c>
      <c r="X862" s="177">
        <f t="shared" si="1130"/>
        <v>6859650</v>
      </c>
      <c r="Y862" s="88">
        <f>SUM(Y863)</f>
        <v>0</v>
      </c>
      <c r="Z862" s="88">
        <f>SUM(Z863)</f>
        <v>0</v>
      </c>
      <c r="AA862" s="178">
        <f t="shared" si="1140"/>
        <v>6859650</v>
      </c>
      <c r="AB862" s="157"/>
      <c r="AC862" s="83">
        <f>SUM(AC863)</f>
        <v>7167648</v>
      </c>
      <c r="AD862" s="88">
        <f>SUM(AD863)</f>
        <v>0</v>
      </c>
      <c r="AE862" s="177">
        <f t="shared" si="1131"/>
        <v>7167648</v>
      </c>
      <c r="AF862" s="88">
        <f>SUM(AF863)</f>
        <v>0</v>
      </c>
      <c r="AG862" s="88">
        <f>SUM(AG863)</f>
        <v>0</v>
      </c>
      <c r="AH862" s="178">
        <f t="shared" si="1141"/>
        <v>7167648</v>
      </c>
      <c r="AJ862" s="86">
        <f t="shared" ref="AJ862:AU862" si="1194">SUM(AJ863)</f>
        <v>0</v>
      </c>
      <c r="AK862" s="86">
        <f t="shared" si="1194"/>
        <v>130000</v>
      </c>
      <c r="AL862" s="86">
        <f t="shared" si="1194"/>
        <v>1100000</v>
      </c>
      <c r="AM862" s="86">
        <f t="shared" si="1194"/>
        <v>1050000</v>
      </c>
      <c r="AN862" s="86">
        <f t="shared" si="1194"/>
        <v>2500000</v>
      </c>
      <c r="AO862" s="86">
        <f t="shared" si="1194"/>
        <v>60000</v>
      </c>
      <c r="AP862" s="86">
        <f t="shared" si="1194"/>
        <v>680000</v>
      </c>
      <c r="AQ862" s="86">
        <f t="shared" si="1194"/>
        <v>0</v>
      </c>
      <c r="AR862" s="86">
        <f t="shared" si="1194"/>
        <v>0</v>
      </c>
      <c r="AS862" s="86">
        <f t="shared" si="1194"/>
        <v>0</v>
      </c>
      <c r="AT862" s="86">
        <f t="shared" si="1194"/>
        <v>0</v>
      </c>
      <c r="AU862" s="86">
        <f t="shared" si="1194"/>
        <v>553064</v>
      </c>
      <c r="AV862" s="86">
        <f t="shared" si="1114"/>
        <v>6073064</v>
      </c>
      <c r="AW862" s="93">
        <f t="shared" si="1133"/>
        <v>0</v>
      </c>
      <c r="AY862" s="86">
        <f t="shared" si="1134"/>
        <v>1230000</v>
      </c>
      <c r="AZ862" s="86">
        <f t="shared" si="1135"/>
        <v>3610000</v>
      </c>
      <c r="BA862" s="86">
        <f t="shared" si="1136"/>
        <v>680000</v>
      </c>
      <c r="BB862" s="86">
        <f t="shared" si="1137"/>
        <v>553064</v>
      </c>
      <c r="BC862" s="86">
        <f t="shared" si="1120"/>
        <v>6073064</v>
      </c>
      <c r="BD862" s="86">
        <f t="shared" si="1138"/>
        <v>0</v>
      </c>
    </row>
    <row r="863" spans="2:56" x14ac:dyDescent="0.3">
      <c r="B863" s="169" t="s">
        <v>79</v>
      </c>
      <c r="C863" s="170">
        <f>SUM(C1067,C1475,C1679,C1271,C1883,C2291,C2087,C2699,C3719,C2495,C3923,C2903,C3107,C3515,C3311,C4127,C5147,C4943,C4535,C4331,C4739)</f>
        <v>7094000</v>
      </c>
      <c r="D863" s="171">
        <f>SUM(D1067,D1475,D1679,D1271,D1883,D2291,D2087,D2699,D3719,D2495,D3923,D2903,D3107,D3515,D3311,D4127,D5147,D4943,D4535,D4331,D4739)</f>
        <v>7000770.6600000001</v>
      </c>
      <c r="E863" s="172">
        <f t="shared" si="1126"/>
        <v>0.9868580011277136</v>
      </c>
      <c r="F863" s="170">
        <f>SUM(F1067,F1475,F1679,F1271,F1883,F2291,F2087,F2699,F3719,F2495,F3923,F2903,F3107,F3515,F3311,F4127,F5147,F4943,F4535,F4331,F4739)</f>
        <v>6257226</v>
      </c>
      <c r="G863" s="171">
        <f>SUM(G1067,G1475,G1679,G1271,G1883,G2291,G2087,G2699,G3719,G2495,G3923,G2903,G3107,G3515,G3311,G4127,G5147,G4943,G4535,G4331,G4739)</f>
        <v>6257178.7300000004</v>
      </c>
      <c r="H863" s="172">
        <f t="shared" si="1127"/>
        <v>0.99999244553417133</v>
      </c>
      <c r="I863" s="170">
        <f>SUM(I1067,I1271,I1475,I1679,I1883,I2087,I2291,I2495,I2699,I2903,I3107,I3311,I3515,I3719,I3923,I4127,I4331,I4535,I4739,I4943,I5147)</f>
        <v>6368482</v>
      </c>
      <c r="J863" s="173">
        <f>SUM(J1067,J1271,J1475,J1679,J1883,J2087,J2291,J2495,J2699,J2903,J3107,J3311,J3515,J3719,J3923,J4127,J4331,J4535,J4739,J4943,J5147)</f>
        <v>6368481.4500000011</v>
      </c>
      <c r="K863" s="174">
        <f t="shared" si="1128"/>
        <v>0.99999991363719032</v>
      </c>
      <c r="L863" s="170">
        <f>SUM(L1067,L1271,L1475,L1679,L1883,L2087,L2291,L2495,L2699,L2903,L3107,L3311,L3515,L3719,L3923,L4127,L4331,L4535,L4739,L4943,L5147)</f>
        <v>6989820</v>
      </c>
      <c r="M863" s="173">
        <f>SUM(M1067,M1475,M1679,M1271,M1883,M2291,M2087,M2699,M3719,M2495,M3923,M2903,M3107,M3515,M3311,M4127,M5147,M4943,M4535,M4331,M4739)</f>
        <v>6729820</v>
      </c>
      <c r="N863" s="175">
        <f>SUM(N1067,N1475,N1679,N1271,N1883,N2291,N2087,N2699,N3719,N2495,N3923,N2903,N3107,N3515,N3311,N4127,N5147,N4943,N4535,N4331,N4739)</f>
        <v>0</v>
      </c>
      <c r="O863" s="170">
        <f>SUM(O1067,O1271,O1475,O1679,O1883,O2087,O2291,O2495,O2699,O2903,O3107,O3311,O3515,O3719,O3923,O4127,O4331,O4535,O4739,O4943,O5147)</f>
        <v>6573064</v>
      </c>
      <c r="P863" s="175">
        <f>SUM(P1067,P1271,P1475,P1679,P1883,P2087,P2291,P2495,P2699,P2903,P3107,P3311,P3515,P3719,P3923,P4127,P4331,P4535,P4739,P4943,P5147)</f>
        <v>-500000</v>
      </c>
      <c r="Q863" s="166">
        <f t="shared" si="1129"/>
        <v>6073064</v>
      </c>
      <c r="R863" s="175">
        <f>SUM(R1067,R1271,R1475,R1679,R1883,R2087,R2291,R2495,R2699,R2903,R3107,R3311,R3515,R3719,R3923,R4127,R4331,R4535,R4739,R4943,R5147)</f>
        <v>0</v>
      </c>
      <c r="S863" s="175">
        <f>SUM(S1067,S1271,S1475,S1679,S1883,S2087,S2291,S2495,S2699,S2903,S3107,S3311,S3515,S3719,S3923,S4127,S4331,S4535,S4739,S4943,S5147)</f>
        <v>0</v>
      </c>
      <c r="T863" s="167">
        <f t="shared" si="1139"/>
        <v>6073064</v>
      </c>
      <c r="U863" s="157"/>
      <c r="V863" s="170">
        <f>SUM(V1067,V1271,V1475,V1679,V1883,V2087,V2291,V2495,V2699,V2903,V3107,V3311,V3515,V3719,V3923,V4127,V4331,V4535,V4739,V4943,V5147)</f>
        <v>6859650</v>
      </c>
      <c r="W863" s="175">
        <f>SUM(W1067,W1271,W1475,W1679,W1883,W2087,W2291,W2495,W2699,W2903,W3107,W3311,W3515,W3719,W3923,W4127,W4331,W4535,W4739,W4943,W5147)</f>
        <v>0</v>
      </c>
      <c r="X863" s="166">
        <f t="shared" si="1130"/>
        <v>6859650</v>
      </c>
      <c r="Y863" s="175">
        <f>SUM(Y1067,Y1271,Y1475,Y1679,Y1883,Y2087,Y2291,Y2495,Y2699,Y2903,Y3107,Y3311,Y3515,Y3719,Y3923,Y4127,Y4331,Y4535,Y4739,Y4943,Y5147)</f>
        <v>0</v>
      </c>
      <c r="Z863" s="175">
        <f>SUM(Z1067,Z1271,Z1475,Z1679,Z1883,Z2087,Z2291,Z2495,Z2699,Z2903,Z3107,Z3311,Z3515,Z3719,Z3923,Z4127,Z4331,Z4535,Z4739,Z4943,Z5147)</f>
        <v>0</v>
      </c>
      <c r="AA863" s="167">
        <f t="shared" si="1140"/>
        <v>6859650</v>
      </c>
      <c r="AB863" s="157"/>
      <c r="AC863" s="170">
        <f>SUM(AC1067,AC1271,AC1475,AC1679,AC1883,AC2087,AC2291,AC2495,AC2699,AC2903,AC3107,AC3311,AC3515,AC3719,AC3923,AC4127,AC4331,AC4535,AC4739,AC4943,AC5147)</f>
        <v>7167648</v>
      </c>
      <c r="AD863" s="175">
        <f>SUM(AD1067,AD1271,AD1475,AD1679,AD1883,AD2087,AD2291,AD2495,AD2699,AD2903,AD3107,AD3311,AD3515,AD3719,AD3923,AD4127,AD4331,AD4535,AD4739,AD4943,AD5147)</f>
        <v>0</v>
      </c>
      <c r="AE863" s="166">
        <f t="shared" si="1131"/>
        <v>7167648</v>
      </c>
      <c r="AF863" s="175">
        <f>SUM(AF1067,AF1271,AF1475,AF1679,AF1883,AF2087,AF2291,AF2495,AF2699,AF2903,AF3107,AF3311,AF3515,AF3719,AF3923,AF4127,AF4331,AF4535,AF4739,AF4943,AF5147)</f>
        <v>0</v>
      </c>
      <c r="AG863" s="175">
        <f>SUM(AG1067,AG1271,AG1475,AG1679,AG1883,AG2087,AG2291,AG2495,AG2699,AG2903,AG3107,AG3311,AG3515,AG3719,AG3923,AG4127,AG4331,AG4535,AG4739,AG4943,AG5147)</f>
        <v>0</v>
      </c>
      <c r="AH863" s="167">
        <f t="shared" si="1141"/>
        <v>7167648</v>
      </c>
      <c r="AJ863" s="163">
        <f t="shared" ref="AJ863:AU863" si="1195">SUM(AJ1067,AJ1271,AJ1475,AJ1679,AJ1883,AJ2087,AJ2291,AJ2495,AJ2699,AJ2903,AJ3107,AJ3311,AJ3515,AJ3719,AJ3923,AJ4127,AJ4331,AJ4535,AJ4739,AJ4943,AJ5147)</f>
        <v>0</v>
      </c>
      <c r="AK863" s="163">
        <f t="shared" si="1195"/>
        <v>130000</v>
      </c>
      <c r="AL863" s="163">
        <f t="shared" si="1195"/>
        <v>1100000</v>
      </c>
      <c r="AM863" s="163">
        <f t="shared" si="1195"/>
        <v>1050000</v>
      </c>
      <c r="AN863" s="163">
        <f t="shared" si="1195"/>
        <v>2500000</v>
      </c>
      <c r="AO863" s="163">
        <f t="shared" si="1195"/>
        <v>60000</v>
      </c>
      <c r="AP863" s="163">
        <f t="shared" si="1195"/>
        <v>680000</v>
      </c>
      <c r="AQ863" s="163">
        <f t="shared" si="1195"/>
        <v>0</v>
      </c>
      <c r="AR863" s="163">
        <f t="shared" si="1195"/>
        <v>0</v>
      </c>
      <c r="AS863" s="163">
        <f t="shared" si="1195"/>
        <v>0</v>
      </c>
      <c r="AT863" s="163">
        <f t="shared" si="1195"/>
        <v>0</v>
      </c>
      <c r="AU863" s="163">
        <f t="shared" si="1195"/>
        <v>553064</v>
      </c>
      <c r="AV863" s="163">
        <f t="shared" si="1114"/>
        <v>6073064</v>
      </c>
      <c r="AW863" s="168">
        <f t="shared" si="1133"/>
        <v>0</v>
      </c>
      <c r="AY863" s="163">
        <f t="shared" si="1134"/>
        <v>1230000</v>
      </c>
      <c r="AZ863" s="163">
        <f t="shared" si="1135"/>
        <v>3610000</v>
      </c>
      <c r="BA863" s="163">
        <f t="shared" si="1136"/>
        <v>680000</v>
      </c>
      <c r="BB863" s="163">
        <f t="shared" si="1137"/>
        <v>553064</v>
      </c>
      <c r="BC863" s="163">
        <f t="shared" si="1120"/>
        <v>6073064</v>
      </c>
      <c r="BD863" s="163">
        <f t="shared" si="1138"/>
        <v>0</v>
      </c>
    </row>
    <row r="864" spans="2:56" x14ac:dyDescent="0.3">
      <c r="B864" s="179" t="s">
        <v>80</v>
      </c>
      <c r="C864" s="83">
        <f>SUM(C865)</f>
        <v>616056</v>
      </c>
      <c r="D864" s="84">
        <f>SUM(D865)</f>
        <v>532788.75</v>
      </c>
      <c r="E864" s="85">
        <f t="shared" si="1126"/>
        <v>0.8648381802952978</v>
      </c>
      <c r="F864" s="83">
        <f>SUM(F865)</f>
        <v>116535</v>
      </c>
      <c r="G864" s="84">
        <f>SUM(G865)</f>
        <v>116534.49</v>
      </c>
      <c r="H864" s="85">
        <f t="shared" si="1127"/>
        <v>0.99999562363238514</v>
      </c>
      <c r="I864" s="83">
        <f>SUM(I865)</f>
        <v>303700</v>
      </c>
      <c r="J864" s="86">
        <f>SUM(J865)</f>
        <v>303606.83</v>
      </c>
      <c r="K864" s="87">
        <f t="shared" si="1128"/>
        <v>0.99969321699045111</v>
      </c>
      <c r="L864" s="83">
        <f>SUM(L865)</f>
        <v>776711</v>
      </c>
      <c r="M864" s="86">
        <f>SUM(M865)</f>
        <v>776711</v>
      </c>
      <c r="N864" s="88">
        <f>SUM(N865)</f>
        <v>0</v>
      </c>
      <c r="O864" s="83">
        <f>SUM(O865)</f>
        <v>511500</v>
      </c>
      <c r="P864" s="88">
        <f>SUM(P865)</f>
        <v>0</v>
      </c>
      <c r="Q864" s="177">
        <f t="shared" si="1129"/>
        <v>511500</v>
      </c>
      <c r="R864" s="88">
        <f>SUM(R865)</f>
        <v>0</v>
      </c>
      <c r="S864" s="88">
        <f>SUM(S865)</f>
        <v>0</v>
      </c>
      <c r="T864" s="178">
        <f t="shared" si="1139"/>
        <v>511500</v>
      </c>
      <c r="U864" s="157"/>
      <c r="V864" s="83">
        <f>SUM(V865)</f>
        <v>511500</v>
      </c>
      <c r="W864" s="88">
        <f>SUM(W865)</f>
        <v>0</v>
      </c>
      <c r="X864" s="177">
        <f t="shared" si="1130"/>
        <v>511500</v>
      </c>
      <c r="Y864" s="88">
        <f>SUM(Y865)</f>
        <v>0</v>
      </c>
      <c r="Z864" s="88">
        <f>SUM(Z865)</f>
        <v>0</v>
      </c>
      <c r="AA864" s="178">
        <f t="shared" si="1140"/>
        <v>511500</v>
      </c>
      <c r="AB864" s="157"/>
      <c r="AC864" s="83">
        <f>SUM(AC865)</f>
        <v>511500</v>
      </c>
      <c r="AD864" s="88">
        <f>SUM(AD865)</f>
        <v>0</v>
      </c>
      <c r="AE864" s="177">
        <f t="shared" si="1131"/>
        <v>511500</v>
      </c>
      <c r="AF864" s="88">
        <f>SUM(AF865)</f>
        <v>0</v>
      </c>
      <c r="AG864" s="88">
        <f>SUM(AG865)</f>
        <v>0</v>
      </c>
      <c r="AH864" s="178">
        <f t="shared" si="1141"/>
        <v>511500</v>
      </c>
      <c r="AJ864" s="86">
        <f t="shared" ref="AJ864:AU864" si="1196">SUM(AJ865)</f>
        <v>161000</v>
      </c>
      <c r="AK864" s="86">
        <f t="shared" si="1196"/>
        <v>0</v>
      </c>
      <c r="AL864" s="86">
        <f t="shared" si="1196"/>
        <v>0</v>
      </c>
      <c r="AM864" s="86">
        <f t="shared" si="1196"/>
        <v>150000</v>
      </c>
      <c r="AN864" s="86">
        <f t="shared" si="1196"/>
        <v>0</v>
      </c>
      <c r="AO864" s="86">
        <f t="shared" si="1196"/>
        <v>0</v>
      </c>
      <c r="AP864" s="86">
        <f t="shared" si="1196"/>
        <v>100000</v>
      </c>
      <c r="AQ864" s="86">
        <f t="shared" si="1196"/>
        <v>0</v>
      </c>
      <c r="AR864" s="86">
        <f t="shared" si="1196"/>
        <v>0</v>
      </c>
      <c r="AS864" s="86">
        <f t="shared" si="1196"/>
        <v>0</v>
      </c>
      <c r="AT864" s="86">
        <f t="shared" si="1196"/>
        <v>100300</v>
      </c>
      <c r="AU864" s="86">
        <f t="shared" si="1196"/>
        <v>200</v>
      </c>
      <c r="AV864" s="86">
        <f t="shared" si="1114"/>
        <v>511500</v>
      </c>
      <c r="AW864" s="93">
        <f t="shared" si="1133"/>
        <v>0</v>
      </c>
      <c r="AY864" s="86">
        <f t="shared" si="1134"/>
        <v>161000</v>
      </c>
      <c r="AZ864" s="86">
        <f t="shared" si="1135"/>
        <v>150000</v>
      </c>
      <c r="BA864" s="86">
        <f t="shared" si="1136"/>
        <v>100000</v>
      </c>
      <c r="BB864" s="86">
        <f t="shared" si="1137"/>
        <v>100500</v>
      </c>
      <c r="BC864" s="86">
        <f t="shared" si="1120"/>
        <v>511500</v>
      </c>
      <c r="BD864" s="86">
        <f t="shared" si="1138"/>
        <v>0</v>
      </c>
    </row>
    <row r="865" spans="2:56" x14ac:dyDescent="0.3">
      <c r="B865" s="169" t="s">
        <v>80</v>
      </c>
      <c r="C865" s="170">
        <f>SUM(C1069,C1477,C1681,C1273,C1885,C2293,C2089,C2701,C3721,C2497,C3925,C2905,C3109,C3517,C3313,C4129,C5149,C4945,C4537,C4333,C4741)</f>
        <v>616056</v>
      </c>
      <c r="D865" s="171">
        <f>SUM(D1069,D1477,D1681,D1273,D1885,D2293,D2089,D2701,D3721,D2497,D3925,D2905,D3109,D3517,D3313,D4129,D5149,D4945,D4537,D4333,D4741)</f>
        <v>532788.75</v>
      </c>
      <c r="E865" s="172">
        <f t="shared" si="1126"/>
        <v>0.8648381802952978</v>
      </c>
      <c r="F865" s="170">
        <f>SUM(F1069,F1477,F1681,F1273,F1885,F2293,F2089,F2701,F3721,F2497,F3925,F2905,F3109,F3517,F3313,F4129,F5149,F4945,F4537,F4333,F4741)</f>
        <v>116535</v>
      </c>
      <c r="G865" s="171">
        <f>SUM(G1069,G1477,G1681,G1273,G1885,G2293,G2089,G2701,G3721,G2497,G3925,G2905,G3109,G3517,G3313,G4129,G5149,G4945,G4537,G4333,G4741)</f>
        <v>116534.49</v>
      </c>
      <c r="H865" s="172">
        <f t="shared" si="1127"/>
        <v>0.99999562363238514</v>
      </c>
      <c r="I865" s="170">
        <f>SUM(I1069,I1273,I1477,I1681,I1885,I2089,I2293,I2497,I2701,I2905,I3109,I3313,I3517,I3721,I3925,I4129,I4333,I4537,I4741,I4945,I5149)</f>
        <v>303700</v>
      </c>
      <c r="J865" s="173">
        <f>SUM(J1069,J1273,J1477,J1681,J1885,J2089,J2293,J2497,J2701,J2905,J3109,J3313,J3517,J3721,J3925,J4129,J4333,J4537,J4741,J4945,J5149)</f>
        <v>303606.83</v>
      </c>
      <c r="K865" s="174">
        <f t="shared" si="1128"/>
        <v>0.99969321699045111</v>
      </c>
      <c r="L865" s="170">
        <f>SUM(L1069,L1273,L1477,L1681,L1885,L2089,L2293,L2497,L2701,L2905,L3109,L3313,L3517,L3721,L3925,L4129,L4333,L4537,L4741,L4945,L5149)</f>
        <v>776711</v>
      </c>
      <c r="M865" s="173">
        <f>SUM(M1069,M1477,M1681,M1273,M1885,M2293,M2089,M2701,M3721,M2497,M3925,M2905,M3109,M3517,M3313,M4129,M5149,M4945,M4537,M4333,M4741)</f>
        <v>776711</v>
      </c>
      <c r="N865" s="175">
        <f>SUM(N1069,N1477,N1681,N1273,N1885,N2293,N2089,N2701,N3721,N2497,N3925,N2905,N3109,N3517,N3313,N4129,N5149,N4945,N4537,N4333,N4741)</f>
        <v>0</v>
      </c>
      <c r="O865" s="170">
        <f>SUM(O1069,O1273,O1477,O1681,O1885,O2089,O2293,O2497,O2701,O2905,O3109,O3313,O3517,O3721,O3925,O4129,O4333,O4537,O4741,O4945,O5149)</f>
        <v>511500</v>
      </c>
      <c r="P865" s="175">
        <f>SUM(P1069,P1273,P1477,P1681,P1885,P2089,P2293,P2497,P2701,P2905,P3109,P3313,P3517,P3721,P3925,P4129,P4333,P4537,P4741,P4945,P5149)</f>
        <v>0</v>
      </c>
      <c r="Q865" s="166">
        <f t="shared" si="1129"/>
        <v>511500</v>
      </c>
      <c r="R865" s="175">
        <f>SUM(R1069,R1273,R1477,R1681,R1885,R2089,R2293,R2497,R2701,R2905,R3109,R3313,R3517,R3721,R3925,R4129,R4333,R4537,R4741,R4945,R5149)</f>
        <v>0</v>
      </c>
      <c r="S865" s="175">
        <f>SUM(S1069,S1273,S1477,S1681,S1885,S2089,S2293,S2497,S2701,S2905,S3109,S3313,S3517,S3721,S3925,S4129,S4333,S4537,S4741,S4945,S5149)</f>
        <v>0</v>
      </c>
      <c r="T865" s="167">
        <f t="shared" si="1139"/>
        <v>511500</v>
      </c>
      <c r="U865" s="157"/>
      <c r="V865" s="170">
        <f>SUM(V1069,V1273,V1477,V1681,V1885,V2089,V2293,V2497,V2701,V2905,V3109,V3313,V3517,V3721,V3925,V4129,V4333,V4537,V4741,V4945,V5149)</f>
        <v>511500</v>
      </c>
      <c r="W865" s="175">
        <f>SUM(W1069,W1273,W1477,W1681,W1885,W2089,W2293,W2497,W2701,W2905,W3109,W3313,W3517,W3721,W3925,W4129,W4333,W4537,W4741,W4945,W5149)</f>
        <v>0</v>
      </c>
      <c r="X865" s="166">
        <f t="shared" si="1130"/>
        <v>511500</v>
      </c>
      <c r="Y865" s="175">
        <f>SUM(Y1069,Y1273,Y1477,Y1681,Y1885,Y2089,Y2293,Y2497,Y2701,Y2905,Y3109,Y3313,Y3517,Y3721,Y3925,Y4129,Y4333,Y4537,Y4741,Y4945,Y5149)</f>
        <v>0</v>
      </c>
      <c r="Z865" s="175">
        <f>SUM(Z1069,Z1273,Z1477,Z1681,Z1885,Z2089,Z2293,Z2497,Z2701,Z2905,Z3109,Z3313,Z3517,Z3721,Z3925,Z4129,Z4333,Z4537,Z4741,Z4945,Z5149)</f>
        <v>0</v>
      </c>
      <c r="AA865" s="167">
        <f t="shared" si="1140"/>
        <v>511500</v>
      </c>
      <c r="AB865" s="157"/>
      <c r="AC865" s="170">
        <f>SUM(AC1069,AC1273,AC1477,AC1681,AC1885,AC2089,AC2293,AC2497,AC2701,AC2905,AC3109,AC3313,AC3517,AC3721,AC3925,AC4129,AC4333,AC4537,AC4741,AC4945,AC5149)</f>
        <v>511500</v>
      </c>
      <c r="AD865" s="175">
        <f>SUM(AD1069,AD1273,AD1477,AD1681,AD1885,AD2089,AD2293,AD2497,AD2701,AD2905,AD3109,AD3313,AD3517,AD3721,AD3925,AD4129,AD4333,AD4537,AD4741,AD4945,AD5149)</f>
        <v>0</v>
      </c>
      <c r="AE865" s="166">
        <f t="shared" si="1131"/>
        <v>511500</v>
      </c>
      <c r="AF865" s="175">
        <f>SUM(AF1069,AF1273,AF1477,AF1681,AF1885,AF2089,AF2293,AF2497,AF2701,AF2905,AF3109,AF3313,AF3517,AF3721,AF3925,AF4129,AF4333,AF4537,AF4741,AF4945,AF5149)</f>
        <v>0</v>
      </c>
      <c r="AG865" s="175">
        <f>SUM(AG1069,AG1273,AG1477,AG1681,AG1885,AG2089,AG2293,AG2497,AG2701,AG2905,AG3109,AG3313,AG3517,AG3721,AG3925,AG4129,AG4333,AG4537,AG4741,AG4945,AG5149)</f>
        <v>0</v>
      </c>
      <c r="AH865" s="167">
        <f t="shared" si="1141"/>
        <v>511500</v>
      </c>
      <c r="AJ865" s="163">
        <f t="shared" ref="AJ865:AU865" si="1197">SUM(AJ1069,AJ1273,AJ1477,AJ1681,AJ1885,AJ2089,AJ2293,AJ2497,AJ2701,AJ2905,AJ3109,AJ3313,AJ3517,AJ3721,AJ3925,AJ4129,AJ4333,AJ4537,AJ4741,AJ4945,AJ5149)</f>
        <v>161000</v>
      </c>
      <c r="AK865" s="163">
        <f t="shared" si="1197"/>
        <v>0</v>
      </c>
      <c r="AL865" s="163">
        <f t="shared" si="1197"/>
        <v>0</v>
      </c>
      <c r="AM865" s="163">
        <f t="shared" si="1197"/>
        <v>150000</v>
      </c>
      <c r="AN865" s="163">
        <f t="shared" si="1197"/>
        <v>0</v>
      </c>
      <c r="AO865" s="163">
        <f t="shared" si="1197"/>
        <v>0</v>
      </c>
      <c r="AP865" s="163">
        <f t="shared" si="1197"/>
        <v>100000</v>
      </c>
      <c r="AQ865" s="163">
        <f t="shared" si="1197"/>
        <v>0</v>
      </c>
      <c r="AR865" s="163">
        <f t="shared" si="1197"/>
        <v>0</v>
      </c>
      <c r="AS865" s="163">
        <f t="shared" si="1197"/>
        <v>0</v>
      </c>
      <c r="AT865" s="163">
        <f t="shared" si="1197"/>
        <v>100300</v>
      </c>
      <c r="AU865" s="163">
        <f t="shared" si="1197"/>
        <v>200</v>
      </c>
      <c r="AV865" s="163">
        <f t="shared" si="1114"/>
        <v>511500</v>
      </c>
      <c r="AW865" s="168">
        <f t="shared" si="1133"/>
        <v>0</v>
      </c>
      <c r="AY865" s="163">
        <f t="shared" si="1134"/>
        <v>161000</v>
      </c>
      <c r="AZ865" s="163">
        <f t="shared" si="1135"/>
        <v>150000</v>
      </c>
      <c r="BA865" s="163">
        <f t="shared" si="1136"/>
        <v>100000</v>
      </c>
      <c r="BB865" s="163">
        <f t="shared" si="1137"/>
        <v>100500</v>
      </c>
      <c r="BC865" s="163">
        <f t="shared" si="1120"/>
        <v>511500</v>
      </c>
      <c r="BD865" s="163">
        <f t="shared" si="1138"/>
        <v>0</v>
      </c>
    </row>
    <row r="866" spans="2:56" x14ac:dyDescent="0.3">
      <c r="B866" s="179" t="s">
        <v>81</v>
      </c>
      <c r="C866" s="83">
        <f>SUM(C867)</f>
        <v>340805</v>
      </c>
      <c r="D866" s="84">
        <f>SUM(D867)</f>
        <v>262543</v>
      </c>
      <c r="E866" s="85">
        <f t="shared" si="1126"/>
        <v>0.77036135033230146</v>
      </c>
      <c r="F866" s="83">
        <f>SUM(F867)</f>
        <v>452998</v>
      </c>
      <c r="G866" s="84">
        <f>SUM(G867)</f>
        <v>470521.76</v>
      </c>
      <c r="H866" s="85">
        <f t="shared" si="1127"/>
        <v>1.0386839676996367</v>
      </c>
      <c r="I866" s="83">
        <f>SUM(I867)</f>
        <v>698391</v>
      </c>
      <c r="J866" s="86">
        <f>SUM(J867)</f>
        <v>697541.6</v>
      </c>
      <c r="K866" s="87">
        <f t="shared" si="1128"/>
        <v>0.99878377585049061</v>
      </c>
      <c r="L866" s="83">
        <f>SUM(L867)</f>
        <v>215933</v>
      </c>
      <c r="M866" s="86">
        <f>SUM(M867)</f>
        <v>442753</v>
      </c>
      <c r="N866" s="88">
        <f>SUM(N867)</f>
        <v>0</v>
      </c>
      <c r="O866" s="83">
        <f>SUM(O867)</f>
        <v>185990</v>
      </c>
      <c r="P866" s="88">
        <f>SUM(P867)</f>
        <v>232260</v>
      </c>
      <c r="Q866" s="177">
        <f t="shared" si="1129"/>
        <v>418250</v>
      </c>
      <c r="R866" s="88">
        <f>SUM(R867)</f>
        <v>0</v>
      </c>
      <c r="S866" s="88">
        <f>SUM(S867)</f>
        <v>0</v>
      </c>
      <c r="T866" s="178">
        <f t="shared" si="1139"/>
        <v>418250</v>
      </c>
      <c r="U866" s="157"/>
      <c r="V866" s="83">
        <f>SUM(V867)</f>
        <v>184276</v>
      </c>
      <c r="W866" s="88">
        <f>SUM(W867)</f>
        <v>0</v>
      </c>
      <c r="X866" s="177">
        <f t="shared" si="1130"/>
        <v>184276</v>
      </c>
      <c r="Y866" s="88">
        <f>SUM(Y867)</f>
        <v>0</v>
      </c>
      <c r="Z866" s="88">
        <f>SUM(Z867)</f>
        <v>0</v>
      </c>
      <c r="AA866" s="178">
        <f t="shared" si="1140"/>
        <v>184276</v>
      </c>
      <c r="AB866" s="157"/>
      <c r="AC866" s="83">
        <f>SUM(AC867)</f>
        <v>188601</v>
      </c>
      <c r="AD866" s="88">
        <f>SUM(AD867)</f>
        <v>0</v>
      </c>
      <c r="AE866" s="177">
        <f t="shared" si="1131"/>
        <v>188601</v>
      </c>
      <c r="AF866" s="88">
        <f>SUM(AF867)</f>
        <v>0</v>
      </c>
      <c r="AG866" s="88">
        <f>SUM(AG867)</f>
        <v>0</v>
      </c>
      <c r="AH866" s="178">
        <f t="shared" si="1141"/>
        <v>188601</v>
      </c>
      <c r="AJ866" s="86">
        <f t="shared" ref="AJ866:AU866" si="1198">SUM(AJ867)</f>
        <v>28060</v>
      </c>
      <c r="AK866" s="86">
        <f t="shared" si="1198"/>
        <v>51182</v>
      </c>
      <c r="AL866" s="86">
        <f t="shared" si="1198"/>
        <v>33395</v>
      </c>
      <c r="AM866" s="86">
        <f t="shared" si="1198"/>
        <v>51850</v>
      </c>
      <c r="AN866" s="86">
        <f t="shared" si="1198"/>
        <v>24682</v>
      </c>
      <c r="AO866" s="86">
        <f t="shared" si="1198"/>
        <v>13557</v>
      </c>
      <c r="AP866" s="86">
        <f t="shared" si="1198"/>
        <v>62600</v>
      </c>
      <c r="AQ866" s="86">
        <f t="shared" si="1198"/>
        <v>59183</v>
      </c>
      <c r="AR866" s="86">
        <f t="shared" si="1198"/>
        <v>10037</v>
      </c>
      <c r="AS866" s="86">
        <f t="shared" si="1198"/>
        <v>14700</v>
      </c>
      <c r="AT866" s="86">
        <f t="shared" si="1198"/>
        <v>36059</v>
      </c>
      <c r="AU866" s="86">
        <f t="shared" si="1198"/>
        <v>32945</v>
      </c>
      <c r="AV866" s="86">
        <f t="shared" si="1114"/>
        <v>418250</v>
      </c>
      <c r="AW866" s="93">
        <f t="shared" si="1133"/>
        <v>0</v>
      </c>
      <c r="AY866" s="86">
        <f t="shared" si="1134"/>
        <v>112637</v>
      </c>
      <c r="AZ866" s="86">
        <f t="shared" si="1135"/>
        <v>90089</v>
      </c>
      <c r="BA866" s="86">
        <f t="shared" si="1136"/>
        <v>131820</v>
      </c>
      <c r="BB866" s="86">
        <f t="shared" si="1137"/>
        <v>83704</v>
      </c>
      <c r="BC866" s="86">
        <f t="shared" si="1120"/>
        <v>418250</v>
      </c>
      <c r="BD866" s="86">
        <f t="shared" si="1138"/>
        <v>0</v>
      </c>
    </row>
    <row r="867" spans="2:56" x14ac:dyDescent="0.3">
      <c r="B867" s="169" t="s">
        <v>81</v>
      </c>
      <c r="C867" s="170">
        <f>SUM(C1071,C1479,C1683,C1275,C1887,C2295,C2091,C2703,C3723,C2499,C3927,C2907,C3111,C3519,C3315,C4131,C5151,C4947,C4539,C4335,C4743)</f>
        <v>340805</v>
      </c>
      <c r="D867" s="171">
        <f>SUM(D1071,D1479,D1683,D1275,D1887,D2295,D2091,D2703,D3723,D2499,D3927,D2907,D3111,D3519,D3315,D4131,D5151,D4947,D4539,D4335,D4743)</f>
        <v>262543</v>
      </c>
      <c r="E867" s="172">
        <f t="shared" si="1126"/>
        <v>0.77036135033230146</v>
      </c>
      <c r="F867" s="170">
        <f>SUM(F1071,F1479,F1683,F1275,F1887,F2295,F2091,F2703,F3723,F2499,F3927,F2907,F3111,F3519,F3315,F4131,F5151,F4947,F4539,F4335,F4743)</f>
        <v>452998</v>
      </c>
      <c r="G867" s="171">
        <f>SUM(G1071,G1479,G1683,G1275,G1887,G2295,G2091,G2703,G3723,G2499,G3927,G2907,G3111,G3519,G3315,G4131,G5151,G4947,G4539,G4335,G4743)</f>
        <v>470521.76</v>
      </c>
      <c r="H867" s="172">
        <f t="shared" si="1127"/>
        <v>1.0386839676996367</v>
      </c>
      <c r="I867" s="170">
        <f>SUM(I1071,I1275,I1479,I1683,I1887,I2091,I2295,I2499,I2703,I2907,I3111,I3315,I3519,I3723,I3927,I4131,I4335,I4539,I4743,I4947,I5151)</f>
        <v>698391</v>
      </c>
      <c r="J867" s="173">
        <f>SUM(J1071,J1275,J1479,J1683,J1887,J2091,J2295,J2499,J2703,J2907,J3111,J3315,J3519,J3723,J3927,J4131,J4335,J4539,J4743,J4947,J5151)</f>
        <v>697541.6</v>
      </c>
      <c r="K867" s="174">
        <f t="shared" si="1128"/>
        <v>0.99878377585049061</v>
      </c>
      <c r="L867" s="170">
        <f>SUM(L1071,L1275,L1479,L1683,L1887,L2091,L2295,L2499,L2703,L2907,L3111,L3315,L3519,L3723,L3927,L4131,L4335,L4539,L4743,L4947,L5151)</f>
        <v>215933</v>
      </c>
      <c r="M867" s="173">
        <f>SUM(M1071,M1479,M1683,M1275,M1887,M2295,M2091,M2703,M3723,M2499,M3927,M2907,M3111,M3519,M3315,M4131,M5151,M4947,M4539,M4335,M4743)</f>
        <v>442753</v>
      </c>
      <c r="N867" s="175">
        <f>SUM(N1071,N1479,N1683,N1275,N1887,N2295,N2091,N2703,N3723,N2499,N3927,N2907,N3111,N3519,N3315,N4131,N5151,N4947,N4539,N4335,N4743)</f>
        <v>0</v>
      </c>
      <c r="O867" s="170">
        <f>SUM(O1071,O1275,O1479,O1683,O1887,O2091,O2295,O2499,O2703,O2907,O3111,O3315,O3519,O3723,O3927,O4131,O4335,O4539,O4743,O4947,O5151)</f>
        <v>185990</v>
      </c>
      <c r="P867" s="175">
        <f>SUM(P1071,P1275,P1479,P1683,P1887,P2091,P2295,P2499,P2703,P2907,P3111,P3315,P3519,P3723,P3927,P4131,P4335,P4539,P4743,P4947,P5151)</f>
        <v>232260</v>
      </c>
      <c r="Q867" s="166">
        <f t="shared" si="1129"/>
        <v>418250</v>
      </c>
      <c r="R867" s="175">
        <f>SUM(R1071,R1275,R1479,R1683,R1887,R2091,R2295,R2499,R2703,R2907,R3111,R3315,R3519,R3723,R3927,R4131,R4335,R4539,R4743,R4947,R5151)</f>
        <v>0</v>
      </c>
      <c r="S867" s="175">
        <f>SUM(S1071,S1275,S1479,S1683,S1887,S2091,S2295,S2499,S2703,S2907,S3111,S3315,S3519,S3723,S3927,S4131,S4335,S4539,S4743,S4947,S5151)</f>
        <v>0</v>
      </c>
      <c r="T867" s="167">
        <f t="shared" si="1139"/>
        <v>418250</v>
      </c>
      <c r="U867" s="157"/>
      <c r="V867" s="170">
        <f>SUM(V1071,V1275,V1479,V1683,V1887,V2091,V2295,V2499,V2703,V2907,V3111,V3315,V3519,V3723,V3927,V4131,V4335,V4539,V4743,V4947,V5151)</f>
        <v>184276</v>
      </c>
      <c r="W867" s="175">
        <f>SUM(W1071,W1275,W1479,W1683,W1887,W2091,W2295,W2499,W2703,W2907,W3111,W3315,W3519,W3723,W3927,W4131,W4335,W4539,W4743,W4947,W5151)</f>
        <v>0</v>
      </c>
      <c r="X867" s="166">
        <f t="shared" si="1130"/>
        <v>184276</v>
      </c>
      <c r="Y867" s="175">
        <f>SUM(Y1071,Y1275,Y1479,Y1683,Y1887,Y2091,Y2295,Y2499,Y2703,Y2907,Y3111,Y3315,Y3519,Y3723,Y3927,Y4131,Y4335,Y4539,Y4743,Y4947,Y5151)</f>
        <v>0</v>
      </c>
      <c r="Z867" s="175">
        <f>SUM(Z1071,Z1275,Z1479,Z1683,Z1887,Z2091,Z2295,Z2499,Z2703,Z2907,Z3111,Z3315,Z3519,Z3723,Z3927,Z4131,Z4335,Z4539,Z4743,Z4947,Z5151)</f>
        <v>0</v>
      </c>
      <c r="AA867" s="167">
        <f t="shared" si="1140"/>
        <v>184276</v>
      </c>
      <c r="AB867" s="157"/>
      <c r="AC867" s="170">
        <f>SUM(AC1071,AC1275,AC1479,AC1683,AC1887,AC2091,AC2295,AC2499,AC2703,AC2907,AC3111,AC3315,AC3519,AC3723,AC3927,AC4131,AC4335,AC4539,AC4743,AC4947,AC5151)</f>
        <v>188601</v>
      </c>
      <c r="AD867" s="175">
        <f>SUM(AD1071,AD1275,AD1479,AD1683,AD1887,AD2091,AD2295,AD2499,AD2703,AD2907,AD3111,AD3315,AD3519,AD3723,AD3927,AD4131,AD4335,AD4539,AD4743,AD4947,AD5151)</f>
        <v>0</v>
      </c>
      <c r="AE867" s="166">
        <f t="shared" si="1131"/>
        <v>188601</v>
      </c>
      <c r="AF867" s="175">
        <f>SUM(AF1071,AF1275,AF1479,AF1683,AF1887,AF2091,AF2295,AF2499,AF2703,AF2907,AF3111,AF3315,AF3519,AF3723,AF3927,AF4131,AF4335,AF4539,AF4743,AF4947,AF5151)</f>
        <v>0</v>
      </c>
      <c r="AG867" s="175">
        <f>SUM(AG1071,AG1275,AG1479,AG1683,AG1887,AG2091,AG2295,AG2499,AG2703,AG2907,AG3111,AG3315,AG3519,AG3723,AG3927,AG4131,AG4335,AG4539,AG4743,AG4947,AG5151)</f>
        <v>0</v>
      </c>
      <c r="AH867" s="167">
        <f t="shared" si="1141"/>
        <v>188601</v>
      </c>
      <c r="AJ867" s="163">
        <f t="shared" ref="AJ867:AU867" si="1199">SUM(AJ1071,AJ1275,AJ1479,AJ1683,AJ1887,AJ2091,AJ2295,AJ2499,AJ2703,AJ2907,AJ3111,AJ3315,AJ3519,AJ3723,AJ3927,AJ4131,AJ4335,AJ4539,AJ4743,AJ4947,AJ5151)</f>
        <v>28060</v>
      </c>
      <c r="AK867" s="163">
        <f t="shared" si="1199"/>
        <v>51182</v>
      </c>
      <c r="AL867" s="163">
        <f t="shared" si="1199"/>
        <v>33395</v>
      </c>
      <c r="AM867" s="163">
        <f t="shared" si="1199"/>
        <v>51850</v>
      </c>
      <c r="AN867" s="163">
        <f t="shared" si="1199"/>
        <v>24682</v>
      </c>
      <c r="AO867" s="163">
        <f t="shared" si="1199"/>
        <v>13557</v>
      </c>
      <c r="AP867" s="163">
        <f t="shared" si="1199"/>
        <v>62600</v>
      </c>
      <c r="AQ867" s="163">
        <f t="shared" si="1199"/>
        <v>59183</v>
      </c>
      <c r="AR867" s="163">
        <f t="shared" si="1199"/>
        <v>10037</v>
      </c>
      <c r="AS867" s="163">
        <f t="shared" si="1199"/>
        <v>14700</v>
      </c>
      <c r="AT867" s="163">
        <f t="shared" si="1199"/>
        <v>36059</v>
      </c>
      <c r="AU867" s="163">
        <f t="shared" si="1199"/>
        <v>32945</v>
      </c>
      <c r="AV867" s="163">
        <f t="shared" si="1114"/>
        <v>418250</v>
      </c>
      <c r="AW867" s="168">
        <f t="shared" si="1133"/>
        <v>0</v>
      </c>
      <c r="AY867" s="163">
        <f t="shared" si="1134"/>
        <v>112637</v>
      </c>
      <c r="AZ867" s="163">
        <f t="shared" si="1135"/>
        <v>90089</v>
      </c>
      <c r="BA867" s="163">
        <f t="shared" si="1136"/>
        <v>131820</v>
      </c>
      <c r="BB867" s="163">
        <f t="shared" si="1137"/>
        <v>83704</v>
      </c>
      <c r="BC867" s="163">
        <f t="shared" si="1120"/>
        <v>418250</v>
      </c>
      <c r="BD867" s="163">
        <f t="shared" si="1138"/>
        <v>0</v>
      </c>
    </row>
    <row r="868" spans="2:56" x14ac:dyDescent="0.3">
      <c r="B868" s="179" t="s">
        <v>82</v>
      </c>
      <c r="C868" s="83">
        <f>SUM(C869:C874)</f>
        <v>10948275</v>
      </c>
      <c r="D868" s="84">
        <f>SUM(D869:D874)</f>
        <v>9897134.6500000004</v>
      </c>
      <c r="E868" s="85">
        <f t="shared" si="1126"/>
        <v>0.90399032267640345</v>
      </c>
      <c r="F868" s="83">
        <f>SUM(F869:F874)</f>
        <v>9403500</v>
      </c>
      <c r="G868" s="84">
        <f>SUM(G869:G874)</f>
        <v>13114277.41</v>
      </c>
      <c r="H868" s="85">
        <f t="shared" si="1127"/>
        <v>1.3946166225341627</v>
      </c>
      <c r="I868" s="83">
        <f>SUM(I869:I874)</f>
        <v>16240288</v>
      </c>
      <c r="J868" s="86">
        <f>SUM(J869:J874)</f>
        <v>16233946.819999998</v>
      </c>
      <c r="K868" s="87">
        <f t="shared" si="1128"/>
        <v>0.99960954017564208</v>
      </c>
      <c r="L868" s="83">
        <f>SUM(L869:L874)</f>
        <v>15002660</v>
      </c>
      <c r="M868" s="86">
        <f>SUM(M869:M874)</f>
        <v>15272660</v>
      </c>
      <c r="N868" s="88">
        <f>SUM(N869:N874)</f>
        <v>0</v>
      </c>
      <c r="O868" s="83">
        <f>SUM(O869:O874)</f>
        <v>10690684</v>
      </c>
      <c r="P868" s="88">
        <f>SUM(P869:P874)</f>
        <v>500500</v>
      </c>
      <c r="Q868" s="177">
        <f t="shared" si="1129"/>
        <v>11191184</v>
      </c>
      <c r="R868" s="88">
        <f>SUM(R869:R874)</f>
        <v>0</v>
      </c>
      <c r="S868" s="88">
        <f>SUM(S869:S874)</f>
        <v>0</v>
      </c>
      <c r="T868" s="178">
        <f t="shared" si="1139"/>
        <v>11191184</v>
      </c>
      <c r="U868" s="157"/>
      <c r="V868" s="83">
        <f>SUM(V869:V874)</f>
        <v>14222790</v>
      </c>
      <c r="W868" s="88">
        <f>SUM(W869:W874)</f>
        <v>0</v>
      </c>
      <c r="X868" s="177">
        <f t="shared" si="1130"/>
        <v>14222790</v>
      </c>
      <c r="Y868" s="88">
        <f>SUM(Y869:Y874)</f>
        <v>0</v>
      </c>
      <c r="Z868" s="88">
        <f>SUM(Z869:Z874)</f>
        <v>0</v>
      </c>
      <c r="AA868" s="178">
        <f t="shared" si="1140"/>
        <v>14222790</v>
      </c>
      <c r="AB868" s="157"/>
      <c r="AC868" s="83">
        <f>SUM(AC869:AC874)</f>
        <v>15218747</v>
      </c>
      <c r="AD868" s="88">
        <f>SUM(AD869:AD874)</f>
        <v>0</v>
      </c>
      <c r="AE868" s="177">
        <f t="shared" si="1131"/>
        <v>15218747</v>
      </c>
      <c r="AF868" s="88">
        <f>SUM(AF869:AF874)</f>
        <v>0</v>
      </c>
      <c r="AG868" s="88">
        <f>SUM(AG869:AG874)</f>
        <v>0</v>
      </c>
      <c r="AH868" s="178">
        <f t="shared" si="1141"/>
        <v>15218747</v>
      </c>
      <c r="AJ868" s="86">
        <f t="shared" ref="AJ868:AU868" si="1200">SUM(AJ869:AJ874)</f>
        <v>1042499.997</v>
      </c>
      <c r="AK868" s="86">
        <f t="shared" si="1200"/>
        <v>1042499.997</v>
      </c>
      <c r="AL868" s="86">
        <f t="shared" si="1200"/>
        <v>1042499.997</v>
      </c>
      <c r="AM868" s="86">
        <f t="shared" si="1200"/>
        <v>1058799.997</v>
      </c>
      <c r="AN868" s="86">
        <f t="shared" si="1200"/>
        <v>1042499.997</v>
      </c>
      <c r="AO868" s="86">
        <f t="shared" si="1200"/>
        <v>941999.99699999997</v>
      </c>
      <c r="AP868" s="86">
        <f t="shared" si="1200"/>
        <v>941999.99699999997</v>
      </c>
      <c r="AQ868" s="86">
        <f t="shared" si="1200"/>
        <v>945999.99699999997</v>
      </c>
      <c r="AR868" s="86">
        <f t="shared" si="1200"/>
        <v>941999.99699999997</v>
      </c>
      <c r="AS868" s="86">
        <f t="shared" si="1200"/>
        <v>946449.99699999997</v>
      </c>
      <c r="AT868" s="86">
        <f t="shared" si="1200"/>
        <v>942399.99699999997</v>
      </c>
      <c r="AU868" s="86">
        <f t="shared" si="1200"/>
        <v>301534.03300000099</v>
      </c>
      <c r="AV868" s="86">
        <f t="shared" si="1114"/>
        <v>11191183.999999998</v>
      </c>
      <c r="AW868" s="93">
        <f t="shared" si="1133"/>
        <v>0</v>
      </c>
      <c r="AY868" s="86">
        <f t="shared" si="1134"/>
        <v>3127499.9909999999</v>
      </c>
      <c r="AZ868" s="86">
        <f t="shared" si="1135"/>
        <v>3043299.9909999999</v>
      </c>
      <c r="BA868" s="86">
        <f t="shared" si="1136"/>
        <v>2829999.9909999999</v>
      </c>
      <c r="BB868" s="86">
        <f t="shared" si="1137"/>
        <v>2190384.0270000007</v>
      </c>
      <c r="BC868" s="86">
        <f t="shared" si="1120"/>
        <v>11191184</v>
      </c>
      <c r="BD868" s="86">
        <f t="shared" si="1138"/>
        <v>0</v>
      </c>
    </row>
    <row r="869" spans="2:56" x14ac:dyDescent="0.3">
      <c r="B869" s="169" t="s">
        <v>83</v>
      </c>
      <c r="C869" s="170">
        <f t="shared" ref="C869:D874" si="1201">SUM(C1073,C1481,C1685,C1277,C1889,C2297,C2093,C2705,C3725,C2501,C3929,C2909,C3113,C3521,C3317,C4133,C5153,C4949,C4541,C4337,C4745)</f>
        <v>8631094</v>
      </c>
      <c r="D869" s="171">
        <f t="shared" si="1201"/>
        <v>7991111.3700000001</v>
      </c>
      <c r="E869" s="172">
        <f t="shared" si="1126"/>
        <v>0.925851505035167</v>
      </c>
      <c r="F869" s="170">
        <f t="shared" ref="F869:G874" si="1202">SUM(F1073,F1481,F1685,F1277,F1889,F2297,F2093,F2705,F3725,F2501,F3929,F2909,F3113,F3521,F3317,F4133,F5153,F4949,F4541,F4337,F4745)</f>
        <v>8721900</v>
      </c>
      <c r="G869" s="171">
        <f t="shared" si="1202"/>
        <v>12435813.67</v>
      </c>
      <c r="H869" s="172">
        <f t="shared" si="1127"/>
        <v>1.4258147502264416</v>
      </c>
      <c r="I869" s="170">
        <f t="shared" ref="I869:J874" si="1203">SUM(I1073,I1277,I1481,I1685,I1889,I2093,I2297,I2501,I2705,I2909,I3113,I3317,I3521,I3725,I3929,I4133,I4337,I4541,I4745,I4949,I5153)</f>
        <v>16220083</v>
      </c>
      <c r="J869" s="173">
        <f t="shared" si="1203"/>
        <v>16220081.469999999</v>
      </c>
      <c r="K869" s="174">
        <f t="shared" si="1128"/>
        <v>0.99999990567249253</v>
      </c>
      <c r="L869" s="170">
        <f t="shared" ref="L869:L874" si="1204">SUM(L1073,L1277,L1481,L1685,L1889,L2093,L2297,L2501,L2705,L2909,L3113,L3317,L3521,L3725,L3929,L4133,L4337,L4541,L4745,L4949,L5153)</f>
        <v>12688160</v>
      </c>
      <c r="M869" s="173">
        <f t="shared" ref="M869:N874" si="1205">SUM(M1073,M1481,M1685,M1277,M1889,M2297,M2093,M2705,M3725,M2501,M3929,M2909,M3113,M3521,M3317,M4133,M5153,M4949,M4541,M4337,M4745)</f>
        <v>13188160</v>
      </c>
      <c r="N869" s="175">
        <f t="shared" si="1205"/>
        <v>0</v>
      </c>
      <c r="O869" s="170">
        <f t="shared" ref="O869:P874" si="1206">SUM(O1073,O1277,O1481,O1685,O1889,O2093,O2297,O2501,O2705,O2909,O3113,O3317,O3521,O3725,O3929,O4133,O4337,O4541,O4745,O4949,O5153)</f>
        <v>8373684</v>
      </c>
      <c r="P869" s="175">
        <f t="shared" si="1206"/>
        <v>1800500</v>
      </c>
      <c r="Q869" s="166">
        <f t="shared" si="1129"/>
        <v>10174184</v>
      </c>
      <c r="R869" s="175">
        <f t="shared" ref="R869:S874" si="1207">SUM(R1073,R1277,R1481,R1685,R1889,R2093,R2297,R2501,R2705,R2909,R3113,R3317,R3521,R3725,R3929,R4133,R4337,R4541,R4745,R4949,R5153)</f>
        <v>0</v>
      </c>
      <c r="S869" s="175">
        <f t="shared" si="1207"/>
        <v>0</v>
      </c>
      <c r="T869" s="167">
        <f t="shared" si="1139"/>
        <v>10174184</v>
      </c>
      <c r="U869" s="157"/>
      <c r="V869" s="170">
        <f t="shared" ref="V869:W874" si="1208">SUM(V1073,V1277,V1481,V1685,V1889,V2093,V2297,V2501,V2705,V2909,V3113,V3317,V3521,V3725,V3929,V4133,V4337,V4541,V4745,V4949,V5153)</f>
        <v>11696833</v>
      </c>
      <c r="W869" s="175">
        <f t="shared" si="1208"/>
        <v>0</v>
      </c>
      <c r="X869" s="166">
        <f t="shared" si="1130"/>
        <v>11696833</v>
      </c>
      <c r="Y869" s="175">
        <f t="shared" ref="Y869:Z874" si="1209">SUM(Y1073,Y1277,Y1481,Y1685,Y1889,Y2093,Y2297,Y2501,Y2705,Y2909,Y3113,Y3317,Y3521,Y3725,Y3929,Y4133,Y4337,Y4541,Y4745,Y4949,Y5153)</f>
        <v>0</v>
      </c>
      <c r="Z869" s="175">
        <f t="shared" si="1209"/>
        <v>0</v>
      </c>
      <c r="AA869" s="167">
        <f t="shared" si="1140"/>
        <v>11696833</v>
      </c>
      <c r="AB869" s="157"/>
      <c r="AC869" s="170">
        <f t="shared" ref="AC869:AD874" si="1210">SUM(AC1073,AC1277,AC1481,AC1685,AC1889,AC2093,AC2297,AC2501,AC2705,AC2909,AC3113,AC3317,AC3521,AC3725,AC3929,AC4133,AC4337,AC4541,AC4745,AC4949,AC5153)</f>
        <v>12692790</v>
      </c>
      <c r="AD869" s="175">
        <f t="shared" si="1210"/>
        <v>0</v>
      </c>
      <c r="AE869" s="166">
        <f t="shared" si="1131"/>
        <v>12692790</v>
      </c>
      <c r="AF869" s="175">
        <f t="shared" ref="AF869:AG874" si="1211">SUM(AF1073,AF1277,AF1481,AF1685,AF1889,AF2093,AF2297,AF2501,AF2705,AF2909,AF3113,AF3317,AF3521,AF3725,AF3929,AF4133,AF4337,AF4541,AF4745,AF4949,AF5153)</f>
        <v>0</v>
      </c>
      <c r="AG869" s="175">
        <f t="shared" si="1211"/>
        <v>0</v>
      </c>
      <c r="AH869" s="167">
        <f t="shared" si="1141"/>
        <v>12692790</v>
      </c>
      <c r="AJ869" s="163">
        <f t="shared" ref="AJ869:AU874" si="1212">SUM(AJ1073,AJ1277,AJ1481,AJ1685,AJ1889,AJ2093,AJ2297,AJ2501,AJ2705,AJ2909,AJ3113,AJ3317,AJ3521,AJ3725,AJ3929,AJ4133,AJ4337,AJ4541,AJ4745,AJ4949,AJ5153)</f>
        <v>958333.33</v>
      </c>
      <c r="AK869" s="163">
        <f t="shared" si="1212"/>
        <v>958333.33</v>
      </c>
      <c r="AL869" s="163">
        <f t="shared" si="1212"/>
        <v>958333.33</v>
      </c>
      <c r="AM869" s="163">
        <f t="shared" si="1212"/>
        <v>974633.33</v>
      </c>
      <c r="AN869" s="163">
        <f t="shared" si="1212"/>
        <v>958333.33</v>
      </c>
      <c r="AO869" s="163">
        <f t="shared" si="1212"/>
        <v>857833.33</v>
      </c>
      <c r="AP869" s="163">
        <f t="shared" si="1212"/>
        <v>857833.33</v>
      </c>
      <c r="AQ869" s="163">
        <f t="shared" si="1212"/>
        <v>858333.33</v>
      </c>
      <c r="AR869" s="163">
        <f t="shared" si="1212"/>
        <v>857833.33</v>
      </c>
      <c r="AS869" s="163">
        <f t="shared" si="1212"/>
        <v>858783.33</v>
      </c>
      <c r="AT869" s="163">
        <f t="shared" si="1212"/>
        <v>858233.33</v>
      </c>
      <c r="AU869" s="163">
        <f t="shared" si="1212"/>
        <v>217367.37000000104</v>
      </c>
      <c r="AV869" s="163">
        <f t="shared" si="1114"/>
        <v>10174184</v>
      </c>
      <c r="AW869" s="168">
        <f t="shared" si="1133"/>
        <v>0</v>
      </c>
      <c r="AY869" s="163">
        <f t="shared" si="1134"/>
        <v>2874999.9899999998</v>
      </c>
      <c r="AZ869" s="163">
        <f t="shared" si="1135"/>
        <v>2790799.9899999998</v>
      </c>
      <c r="BA869" s="163">
        <f t="shared" si="1136"/>
        <v>2573999.9899999998</v>
      </c>
      <c r="BB869" s="163">
        <f t="shared" si="1137"/>
        <v>1934384.030000001</v>
      </c>
      <c r="BC869" s="163">
        <f t="shared" si="1120"/>
        <v>10174184</v>
      </c>
      <c r="BD869" s="163">
        <f t="shared" si="1138"/>
        <v>0</v>
      </c>
    </row>
    <row r="870" spans="2:56" x14ac:dyDescent="0.3">
      <c r="B870" s="169" t="s">
        <v>84</v>
      </c>
      <c r="C870" s="170">
        <f t="shared" si="1201"/>
        <v>3500</v>
      </c>
      <c r="D870" s="171">
        <f t="shared" si="1201"/>
        <v>0</v>
      </c>
      <c r="E870" s="172">
        <f t="shared" si="1126"/>
        <v>0</v>
      </c>
      <c r="F870" s="170">
        <f t="shared" si="1202"/>
        <v>3000</v>
      </c>
      <c r="G870" s="171">
        <f t="shared" si="1202"/>
        <v>3000</v>
      </c>
      <c r="H870" s="172">
        <f t="shared" si="1127"/>
        <v>1</v>
      </c>
      <c r="I870" s="170">
        <f t="shared" si="1203"/>
        <v>5000</v>
      </c>
      <c r="J870" s="173">
        <f t="shared" si="1203"/>
        <v>3660.45</v>
      </c>
      <c r="K870" s="174">
        <f t="shared" si="1128"/>
        <v>0.73209000000000002</v>
      </c>
      <c r="L870" s="170">
        <f t="shared" si="1204"/>
        <v>1500</v>
      </c>
      <c r="M870" s="173">
        <f t="shared" si="1205"/>
        <v>3665</v>
      </c>
      <c r="N870" s="175">
        <f t="shared" si="1205"/>
        <v>0</v>
      </c>
      <c r="O870" s="170">
        <f t="shared" si="1206"/>
        <v>3500</v>
      </c>
      <c r="P870" s="175">
        <f t="shared" si="1206"/>
        <v>0</v>
      </c>
      <c r="Q870" s="166">
        <f t="shared" si="1129"/>
        <v>3500</v>
      </c>
      <c r="R870" s="175">
        <f t="shared" si="1207"/>
        <v>0</v>
      </c>
      <c r="S870" s="175">
        <f t="shared" si="1207"/>
        <v>0</v>
      </c>
      <c r="T870" s="167">
        <f t="shared" si="1139"/>
        <v>3500</v>
      </c>
      <c r="U870" s="157"/>
      <c r="V870" s="170">
        <f t="shared" si="1208"/>
        <v>3500</v>
      </c>
      <c r="W870" s="175">
        <f t="shared" si="1208"/>
        <v>0</v>
      </c>
      <c r="X870" s="166">
        <f t="shared" si="1130"/>
        <v>3500</v>
      </c>
      <c r="Y870" s="175">
        <f t="shared" si="1209"/>
        <v>0</v>
      </c>
      <c r="Z870" s="175">
        <f t="shared" si="1209"/>
        <v>0</v>
      </c>
      <c r="AA870" s="167">
        <f t="shared" si="1140"/>
        <v>3500</v>
      </c>
      <c r="AB870" s="157"/>
      <c r="AC870" s="170">
        <f t="shared" si="1210"/>
        <v>3500</v>
      </c>
      <c r="AD870" s="175">
        <f t="shared" si="1210"/>
        <v>0</v>
      </c>
      <c r="AE870" s="166">
        <f t="shared" si="1131"/>
        <v>3500</v>
      </c>
      <c r="AF870" s="175">
        <f t="shared" si="1211"/>
        <v>0</v>
      </c>
      <c r="AG870" s="175">
        <f t="shared" si="1211"/>
        <v>0</v>
      </c>
      <c r="AH870" s="167">
        <f t="shared" si="1141"/>
        <v>3500</v>
      </c>
      <c r="AJ870" s="163">
        <f t="shared" si="1212"/>
        <v>0</v>
      </c>
      <c r="AK870" s="163">
        <f t="shared" si="1212"/>
        <v>0</v>
      </c>
      <c r="AL870" s="163">
        <f t="shared" si="1212"/>
        <v>0</v>
      </c>
      <c r="AM870" s="163">
        <f t="shared" si="1212"/>
        <v>0</v>
      </c>
      <c r="AN870" s="163">
        <f t="shared" si="1212"/>
        <v>0</v>
      </c>
      <c r="AO870" s="163">
        <f t="shared" si="1212"/>
        <v>0</v>
      </c>
      <c r="AP870" s="163">
        <f t="shared" si="1212"/>
        <v>0</v>
      </c>
      <c r="AQ870" s="163">
        <f t="shared" si="1212"/>
        <v>0</v>
      </c>
      <c r="AR870" s="163">
        <f t="shared" si="1212"/>
        <v>0</v>
      </c>
      <c r="AS870" s="163">
        <f t="shared" si="1212"/>
        <v>3500</v>
      </c>
      <c r="AT870" s="163">
        <f t="shared" si="1212"/>
        <v>0</v>
      </c>
      <c r="AU870" s="163">
        <f t="shared" si="1212"/>
        <v>0</v>
      </c>
      <c r="AV870" s="163">
        <f t="shared" si="1114"/>
        <v>3500</v>
      </c>
      <c r="AW870" s="168">
        <f t="shared" si="1133"/>
        <v>0</v>
      </c>
      <c r="AY870" s="163">
        <f t="shared" si="1134"/>
        <v>0</v>
      </c>
      <c r="AZ870" s="163">
        <f t="shared" si="1135"/>
        <v>0</v>
      </c>
      <c r="BA870" s="163">
        <f t="shared" si="1136"/>
        <v>0</v>
      </c>
      <c r="BB870" s="163">
        <f t="shared" si="1137"/>
        <v>3500</v>
      </c>
      <c r="BC870" s="163">
        <f t="shared" si="1120"/>
        <v>3500</v>
      </c>
      <c r="BD870" s="163">
        <f t="shared" si="1138"/>
        <v>0</v>
      </c>
    </row>
    <row r="871" spans="2:56" x14ac:dyDescent="0.3">
      <c r="B871" s="169" t="s">
        <v>85</v>
      </c>
      <c r="C871" s="170">
        <f t="shared" si="1201"/>
        <v>0</v>
      </c>
      <c r="D871" s="171">
        <f t="shared" si="1201"/>
        <v>0</v>
      </c>
      <c r="E871" s="172">
        <f t="shared" si="1126"/>
        <v>0</v>
      </c>
      <c r="F871" s="170">
        <f t="shared" si="1202"/>
        <v>0</v>
      </c>
      <c r="G871" s="171">
        <f t="shared" si="1202"/>
        <v>0</v>
      </c>
      <c r="H871" s="172">
        <f t="shared" si="1127"/>
        <v>0</v>
      </c>
      <c r="I871" s="170">
        <f t="shared" si="1203"/>
        <v>0</v>
      </c>
      <c r="J871" s="173">
        <f t="shared" si="1203"/>
        <v>0</v>
      </c>
      <c r="K871" s="174">
        <f t="shared" si="1128"/>
        <v>0</v>
      </c>
      <c r="L871" s="170">
        <f t="shared" si="1204"/>
        <v>0</v>
      </c>
      <c r="M871" s="173">
        <f t="shared" si="1205"/>
        <v>0</v>
      </c>
      <c r="N871" s="175">
        <f t="shared" si="1205"/>
        <v>0</v>
      </c>
      <c r="O871" s="170">
        <f t="shared" si="1206"/>
        <v>0</v>
      </c>
      <c r="P871" s="175">
        <f t="shared" si="1206"/>
        <v>0</v>
      </c>
      <c r="Q871" s="166">
        <f t="shared" si="1129"/>
        <v>0</v>
      </c>
      <c r="R871" s="175">
        <f t="shared" si="1207"/>
        <v>0</v>
      </c>
      <c r="S871" s="175">
        <f t="shared" si="1207"/>
        <v>0</v>
      </c>
      <c r="T871" s="167">
        <f t="shared" si="1139"/>
        <v>0</v>
      </c>
      <c r="U871" s="157"/>
      <c r="V871" s="170">
        <f t="shared" si="1208"/>
        <v>0</v>
      </c>
      <c r="W871" s="175">
        <f t="shared" si="1208"/>
        <v>0</v>
      </c>
      <c r="X871" s="166">
        <f t="shared" si="1130"/>
        <v>0</v>
      </c>
      <c r="Y871" s="175">
        <f t="shared" si="1209"/>
        <v>0</v>
      </c>
      <c r="Z871" s="175">
        <f t="shared" si="1209"/>
        <v>0</v>
      </c>
      <c r="AA871" s="167">
        <f t="shared" si="1140"/>
        <v>0</v>
      </c>
      <c r="AB871" s="157"/>
      <c r="AC871" s="170">
        <f t="shared" si="1210"/>
        <v>0</v>
      </c>
      <c r="AD871" s="175">
        <f t="shared" si="1210"/>
        <v>0</v>
      </c>
      <c r="AE871" s="166">
        <f t="shared" si="1131"/>
        <v>0</v>
      </c>
      <c r="AF871" s="175">
        <f t="shared" si="1211"/>
        <v>0</v>
      </c>
      <c r="AG871" s="175">
        <f t="shared" si="1211"/>
        <v>0</v>
      </c>
      <c r="AH871" s="167">
        <f t="shared" si="1141"/>
        <v>0</v>
      </c>
      <c r="AJ871" s="163">
        <f t="shared" si="1212"/>
        <v>0</v>
      </c>
      <c r="AK871" s="163">
        <f t="shared" si="1212"/>
        <v>0</v>
      </c>
      <c r="AL871" s="163">
        <f t="shared" si="1212"/>
        <v>0</v>
      </c>
      <c r="AM871" s="163">
        <f t="shared" si="1212"/>
        <v>0</v>
      </c>
      <c r="AN871" s="163">
        <f t="shared" si="1212"/>
        <v>0</v>
      </c>
      <c r="AO871" s="163">
        <f t="shared" si="1212"/>
        <v>0</v>
      </c>
      <c r="AP871" s="163">
        <f t="shared" si="1212"/>
        <v>0</v>
      </c>
      <c r="AQ871" s="163">
        <f t="shared" si="1212"/>
        <v>0</v>
      </c>
      <c r="AR871" s="163">
        <f t="shared" si="1212"/>
        <v>0</v>
      </c>
      <c r="AS871" s="163">
        <f t="shared" si="1212"/>
        <v>0</v>
      </c>
      <c r="AT871" s="163">
        <f t="shared" si="1212"/>
        <v>0</v>
      </c>
      <c r="AU871" s="163">
        <f t="shared" si="1212"/>
        <v>0</v>
      </c>
      <c r="AV871" s="163">
        <f t="shared" si="1114"/>
        <v>0</v>
      </c>
      <c r="AW871" s="168">
        <f t="shared" si="1133"/>
        <v>0</v>
      </c>
      <c r="AY871" s="163">
        <f t="shared" si="1134"/>
        <v>0</v>
      </c>
      <c r="AZ871" s="163">
        <f t="shared" si="1135"/>
        <v>0</v>
      </c>
      <c r="BA871" s="163">
        <f t="shared" si="1136"/>
        <v>0</v>
      </c>
      <c r="BB871" s="163">
        <f t="shared" si="1137"/>
        <v>0</v>
      </c>
      <c r="BC871" s="163">
        <f t="shared" si="1120"/>
        <v>0</v>
      </c>
      <c r="BD871" s="163">
        <f t="shared" si="1138"/>
        <v>0</v>
      </c>
    </row>
    <row r="872" spans="2:56" x14ac:dyDescent="0.3">
      <c r="B872" s="169" t="s">
        <v>86</v>
      </c>
      <c r="C872" s="170">
        <f t="shared" si="1201"/>
        <v>0</v>
      </c>
      <c r="D872" s="171">
        <f t="shared" si="1201"/>
        <v>0</v>
      </c>
      <c r="E872" s="172">
        <f t="shared" si="1126"/>
        <v>0</v>
      </c>
      <c r="F872" s="170">
        <f t="shared" si="1202"/>
        <v>0</v>
      </c>
      <c r="G872" s="171">
        <f t="shared" si="1202"/>
        <v>0</v>
      </c>
      <c r="H872" s="172">
        <f t="shared" si="1127"/>
        <v>0</v>
      </c>
      <c r="I872" s="170">
        <f t="shared" si="1203"/>
        <v>10205</v>
      </c>
      <c r="J872" s="173">
        <f t="shared" si="1203"/>
        <v>10204.9</v>
      </c>
      <c r="K872" s="174">
        <f t="shared" si="1128"/>
        <v>0.99999020088192059</v>
      </c>
      <c r="L872" s="170">
        <f t="shared" si="1204"/>
        <v>0</v>
      </c>
      <c r="M872" s="173">
        <f t="shared" si="1205"/>
        <v>25000</v>
      </c>
      <c r="N872" s="175">
        <f t="shared" si="1205"/>
        <v>0</v>
      </c>
      <c r="O872" s="170">
        <f t="shared" si="1206"/>
        <v>0</v>
      </c>
      <c r="P872" s="175">
        <f t="shared" si="1206"/>
        <v>0</v>
      </c>
      <c r="Q872" s="166">
        <f t="shared" si="1129"/>
        <v>0</v>
      </c>
      <c r="R872" s="175">
        <f t="shared" si="1207"/>
        <v>0</v>
      </c>
      <c r="S872" s="175">
        <f t="shared" si="1207"/>
        <v>0</v>
      </c>
      <c r="T872" s="167">
        <f t="shared" si="1139"/>
        <v>0</v>
      </c>
      <c r="U872" s="157"/>
      <c r="V872" s="170">
        <f t="shared" si="1208"/>
        <v>0</v>
      </c>
      <c r="W872" s="175">
        <f t="shared" si="1208"/>
        <v>0</v>
      </c>
      <c r="X872" s="166">
        <f t="shared" si="1130"/>
        <v>0</v>
      </c>
      <c r="Y872" s="175">
        <f t="shared" si="1209"/>
        <v>0</v>
      </c>
      <c r="Z872" s="175">
        <f t="shared" si="1209"/>
        <v>0</v>
      </c>
      <c r="AA872" s="167">
        <f t="shared" si="1140"/>
        <v>0</v>
      </c>
      <c r="AB872" s="157"/>
      <c r="AC872" s="170">
        <f t="shared" si="1210"/>
        <v>0</v>
      </c>
      <c r="AD872" s="175">
        <f t="shared" si="1210"/>
        <v>0</v>
      </c>
      <c r="AE872" s="166">
        <f t="shared" si="1131"/>
        <v>0</v>
      </c>
      <c r="AF872" s="175">
        <f t="shared" si="1211"/>
        <v>0</v>
      </c>
      <c r="AG872" s="175">
        <f t="shared" si="1211"/>
        <v>0</v>
      </c>
      <c r="AH872" s="167">
        <f t="shared" si="1141"/>
        <v>0</v>
      </c>
      <c r="AJ872" s="163">
        <f t="shared" si="1212"/>
        <v>0</v>
      </c>
      <c r="AK872" s="163">
        <f t="shared" si="1212"/>
        <v>0</v>
      </c>
      <c r="AL872" s="163">
        <f t="shared" si="1212"/>
        <v>0</v>
      </c>
      <c r="AM872" s="163">
        <f t="shared" si="1212"/>
        <v>0</v>
      </c>
      <c r="AN872" s="163">
        <f t="shared" si="1212"/>
        <v>0</v>
      </c>
      <c r="AO872" s="163">
        <f t="shared" si="1212"/>
        <v>0</v>
      </c>
      <c r="AP872" s="163">
        <f t="shared" si="1212"/>
        <v>0</v>
      </c>
      <c r="AQ872" s="163">
        <f t="shared" si="1212"/>
        <v>0</v>
      </c>
      <c r="AR872" s="163">
        <f t="shared" si="1212"/>
        <v>0</v>
      </c>
      <c r="AS872" s="163">
        <f t="shared" si="1212"/>
        <v>0</v>
      </c>
      <c r="AT872" s="163">
        <f t="shared" si="1212"/>
        <v>0</v>
      </c>
      <c r="AU872" s="163">
        <f t="shared" si="1212"/>
        <v>0</v>
      </c>
      <c r="AV872" s="163">
        <f t="shared" si="1114"/>
        <v>0</v>
      </c>
      <c r="AW872" s="168">
        <f t="shared" si="1133"/>
        <v>0</v>
      </c>
      <c r="AY872" s="163">
        <f t="shared" si="1134"/>
        <v>0</v>
      </c>
      <c r="AZ872" s="163">
        <f t="shared" si="1135"/>
        <v>0</v>
      </c>
      <c r="BA872" s="163">
        <f t="shared" si="1136"/>
        <v>0</v>
      </c>
      <c r="BB872" s="163">
        <f t="shared" si="1137"/>
        <v>0</v>
      </c>
      <c r="BC872" s="163">
        <f t="shared" si="1120"/>
        <v>0</v>
      </c>
      <c r="BD872" s="163">
        <f t="shared" si="1138"/>
        <v>0</v>
      </c>
    </row>
    <row r="873" spans="2:56" x14ac:dyDescent="0.3">
      <c r="B873" s="169" t="s">
        <v>87</v>
      </c>
      <c r="C873" s="170">
        <f t="shared" si="1201"/>
        <v>2310181</v>
      </c>
      <c r="D873" s="171">
        <f t="shared" si="1201"/>
        <v>1906023.28</v>
      </c>
      <c r="E873" s="172">
        <f t="shared" si="1126"/>
        <v>0.82505365596894786</v>
      </c>
      <c r="F873" s="170">
        <f t="shared" si="1202"/>
        <v>675600</v>
      </c>
      <c r="G873" s="171">
        <f t="shared" si="1202"/>
        <v>675463.74</v>
      </c>
      <c r="H873" s="172">
        <f t="shared" si="1127"/>
        <v>0.99979831261101237</v>
      </c>
      <c r="I873" s="170">
        <f t="shared" si="1203"/>
        <v>0</v>
      </c>
      <c r="J873" s="173">
        <f t="shared" si="1203"/>
        <v>0</v>
      </c>
      <c r="K873" s="174">
        <f t="shared" si="1128"/>
        <v>0</v>
      </c>
      <c r="L873" s="170">
        <f t="shared" si="1204"/>
        <v>2310000</v>
      </c>
      <c r="M873" s="173">
        <f t="shared" si="1205"/>
        <v>2052735</v>
      </c>
      <c r="N873" s="175">
        <f t="shared" si="1205"/>
        <v>0</v>
      </c>
      <c r="O873" s="170">
        <f t="shared" si="1206"/>
        <v>2310000</v>
      </c>
      <c r="P873" s="175">
        <f t="shared" si="1206"/>
        <v>-1300000</v>
      </c>
      <c r="Q873" s="166">
        <f t="shared" si="1129"/>
        <v>1010000</v>
      </c>
      <c r="R873" s="175">
        <f t="shared" si="1207"/>
        <v>0</v>
      </c>
      <c r="S873" s="175">
        <f t="shared" si="1207"/>
        <v>0</v>
      </c>
      <c r="T873" s="167">
        <f t="shared" si="1139"/>
        <v>1010000</v>
      </c>
      <c r="U873" s="157"/>
      <c r="V873" s="170">
        <f t="shared" si="1208"/>
        <v>2518957</v>
      </c>
      <c r="W873" s="175">
        <f t="shared" si="1208"/>
        <v>0</v>
      </c>
      <c r="X873" s="166">
        <f t="shared" si="1130"/>
        <v>2518957</v>
      </c>
      <c r="Y873" s="175">
        <f t="shared" si="1209"/>
        <v>0</v>
      </c>
      <c r="Z873" s="175">
        <f t="shared" si="1209"/>
        <v>0</v>
      </c>
      <c r="AA873" s="167">
        <f t="shared" si="1140"/>
        <v>2518957</v>
      </c>
      <c r="AB873" s="157"/>
      <c r="AC873" s="170">
        <f t="shared" si="1210"/>
        <v>2518957</v>
      </c>
      <c r="AD873" s="175">
        <f t="shared" si="1210"/>
        <v>0</v>
      </c>
      <c r="AE873" s="166">
        <f t="shared" si="1131"/>
        <v>2518957</v>
      </c>
      <c r="AF873" s="175">
        <f t="shared" si="1211"/>
        <v>0</v>
      </c>
      <c r="AG873" s="175">
        <f t="shared" si="1211"/>
        <v>0</v>
      </c>
      <c r="AH873" s="167">
        <f t="shared" si="1141"/>
        <v>2518957</v>
      </c>
      <c r="AJ873" s="163">
        <f t="shared" si="1212"/>
        <v>84166.667000000001</v>
      </c>
      <c r="AK873" s="163">
        <f t="shared" si="1212"/>
        <v>84166.667000000001</v>
      </c>
      <c r="AL873" s="163">
        <f t="shared" si="1212"/>
        <v>84166.667000000001</v>
      </c>
      <c r="AM873" s="163">
        <f t="shared" si="1212"/>
        <v>84166.667000000001</v>
      </c>
      <c r="AN873" s="163">
        <f t="shared" si="1212"/>
        <v>84166.667000000001</v>
      </c>
      <c r="AO873" s="163">
        <f t="shared" si="1212"/>
        <v>84166.667000000001</v>
      </c>
      <c r="AP873" s="163">
        <f t="shared" si="1212"/>
        <v>84166.667000000001</v>
      </c>
      <c r="AQ873" s="163">
        <f t="shared" si="1212"/>
        <v>84166.667000000001</v>
      </c>
      <c r="AR873" s="163">
        <f t="shared" si="1212"/>
        <v>84166.667000000001</v>
      </c>
      <c r="AS873" s="163">
        <f t="shared" si="1212"/>
        <v>84166.667000000001</v>
      </c>
      <c r="AT873" s="163">
        <f t="shared" si="1212"/>
        <v>84166.667000000001</v>
      </c>
      <c r="AU873" s="163">
        <f t="shared" si="1212"/>
        <v>84166.662999999942</v>
      </c>
      <c r="AV873" s="163">
        <f t="shared" si="1114"/>
        <v>1010000</v>
      </c>
      <c r="AW873" s="168">
        <f t="shared" si="1133"/>
        <v>0</v>
      </c>
      <c r="AY873" s="163">
        <f t="shared" si="1134"/>
        <v>252500.00099999999</v>
      </c>
      <c r="AZ873" s="163">
        <f t="shared" si="1135"/>
        <v>252500.00099999999</v>
      </c>
      <c r="BA873" s="163">
        <f t="shared" si="1136"/>
        <v>252500.00099999999</v>
      </c>
      <c r="BB873" s="163">
        <f t="shared" si="1137"/>
        <v>252499.99699999994</v>
      </c>
      <c r="BC873" s="163">
        <f t="shared" si="1120"/>
        <v>1010000</v>
      </c>
      <c r="BD873" s="163">
        <f t="shared" si="1138"/>
        <v>0</v>
      </c>
    </row>
    <row r="874" spans="2:56" x14ac:dyDescent="0.3">
      <c r="B874" s="169" t="s">
        <v>88</v>
      </c>
      <c r="C874" s="170">
        <f t="shared" si="1201"/>
        <v>3500</v>
      </c>
      <c r="D874" s="171">
        <f t="shared" si="1201"/>
        <v>0</v>
      </c>
      <c r="E874" s="172">
        <f t="shared" si="1126"/>
        <v>0</v>
      </c>
      <c r="F874" s="170">
        <f t="shared" si="1202"/>
        <v>3000</v>
      </c>
      <c r="G874" s="171">
        <f t="shared" si="1202"/>
        <v>0</v>
      </c>
      <c r="H874" s="172">
        <f t="shared" si="1127"/>
        <v>0</v>
      </c>
      <c r="I874" s="170">
        <f t="shared" si="1203"/>
        <v>5000</v>
      </c>
      <c r="J874" s="173">
        <f t="shared" si="1203"/>
        <v>0</v>
      </c>
      <c r="K874" s="174">
        <f t="shared" si="1128"/>
        <v>0</v>
      </c>
      <c r="L874" s="170">
        <f t="shared" si="1204"/>
        <v>3000</v>
      </c>
      <c r="M874" s="173">
        <f t="shared" si="1205"/>
        <v>3100</v>
      </c>
      <c r="N874" s="175">
        <f t="shared" si="1205"/>
        <v>0</v>
      </c>
      <c r="O874" s="170">
        <f t="shared" si="1206"/>
        <v>3500</v>
      </c>
      <c r="P874" s="175">
        <f t="shared" si="1206"/>
        <v>0</v>
      </c>
      <c r="Q874" s="166">
        <f t="shared" si="1129"/>
        <v>3500</v>
      </c>
      <c r="R874" s="175">
        <f t="shared" si="1207"/>
        <v>0</v>
      </c>
      <c r="S874" s="175">
        <f t="shared" si="1207"/>
        <v>0</v>
      </c>
      <c r="T874" s="167">
        <f t="shared" si="1139"/>
        <v>3500</v>
      </c>
      <c r="U874" s="157"/>
      <c r="V874" s="170">
        <f t="shared" si="1208"/>
        <v>3500</v>
      </c>
      <c r="W874" s="175">
        <f t="shared" si="1208"/>
        <v>0</v>
      </c>
      <c r="X874" s="166">
        <f t="shared" si="1130"/>
        <v>3500</v>
      </c>
      <c r="Y874" s="175">
        <f t="shared" si="1209"/>
        <v>0</v>
      </c>
      <c r="Z874" s="175">
        <f t="shared" si="1209"/>
        <v>0</v>
      </c>
      <c r="AA874" s="167">
        <f t="shared" si="1140"/>
        <v>3500</v>
      </c>
      <c r="AB874" s="157"/>
      <c r="AC874" s="170">
        <f t="shared" si="1210"/>
        <v>3500</v>
      </c>
      <c r="AD874" s="175">
        <f t="shared" si="1210"/>
        <v>0</v>
      </c>
      <c r="AE874" s="166">
        <f t="shared" si="1131"/>
        <v>3500</v>
      </c>
      <c r="AF874" s="175">
        <f t="shared" si="1211"/>
        <v>0</v>
      </c>
      <c r="AG874" s="175">
        <f t="shared" si="1211"/>
        <v>0</v>
      </c>
      <c r="AH874" s="167">
        <f t="shared" si="1141"/>
        <v>3500</v>
      </c>
      <c r="AJ874" s="163">
        <f t="shared" si="1212"/>
        <v>0</v>
      </c>
      <c r="AK874" s="163">
        <f t="shared" si="1212"/>
        <v>0</v>
      </c>
      <c r="AL874" s="163">
        <f t="shared" si="1212"/>
        <v>0</v>
      </c>
      <c r="AM874" s="163">
        <f t="shared" si="1212"/>
        <v>0</v>
      </c>
      <c r="AN874" s="163">
        <f t="shared" si="1212"/>
        <v>0</v>
      </c>
      <c r="AO874" s="163">
        <f t="shared" si="1212"/>
        <v>0</v>
      </c>
      <c r="AP874" s="163">
        <f t="shared" si="1212"/>
        <v>0</v>
      </c>
      <c r="AQ874" s="163">
        <f t="shared" si="1212"/>
        <v>3500</v>
      </c>
      <c r="AR874" s="163">
        <f t="shared" si="1212"/>
        <v>0</v>
      </c>
      <c r="AS874" s="163">
        <f t="shared" si="1212"/>
        <v>0</v>
      </c>
      <c r="AT874" s="163">
        <f t="shared" si="1212"/>
        <v>0</v>
      </c>
      <c r="AU874" s="163">
        <f t="shared" si="1212"/>
        <v>0</v>
      </c>
      <c r="AV874" s="163">
        <f t="shared" si="1114"/>
        <v>3500</v>
      </c>
      <c r="AW874" s="168">
        <f t="shared" si="1133"/>
        <v>0</v>
      </c>
      <c r="AY874" s="163">
        <f t="shared" si="1134"/>
        <v>0</v>
      </c>
      <c r="AZ874" s="163">
        <f t="shared" si="1135"/>
        <v>0</v>
      </c>
      <c r="BA874" s="163">
        <f t="shared" si="1136"/>
        <v>3500</v>
      </c>
      <c r="BB874" s="163">
        <f t="shared" si="1137"/>
        <v>0</v>
      </c>
      <c r="BC874" s="163">
        <f t="shared" si="1120"/>
        <v>3500</v>
      </c>
      <c r="BD874" s="163">
        <f t="shared" si="1138"/>
        <v>0</v>
      </c>
    </row>
    <row r="875" spans="2:56" x14ac:dyDescent="0.3">
      <c r="B875" s="179" t="s">
        <v>89</v>
      </c>
      <c r="C875" s="83">
        <f>SUM(C876:C881)</f>
        <v>9130679</v>
      </c>
      <c r="D875" s="84">
        <f>SUM(D876:D881)</f>
        <v>8972707.2699999996</v>
      </c>
      <c r="E875" s="85">
        <f t="shared" si="1126"/>
        <v>0.98269879709931751</v>
      </c>
      <c r="F875" s="83">
        <f>SUM(F876:F881)</f>
        <v>1407526</v>
      </c>
      <c r="G875" s="84">
        <f>SUM(G876:G881)</f>
        <v>1474236.9700000002</v>
      </c>
      <c r="H875" s="85">
        <f t="shared" si="1127"/>
        <v>1.0473959060081308</v>
      </c>
      <c r="I875" s="83">
        <f>SUM(I876:I881)</f>
        <v>916301</v>
      </c>
      <c r="J875" s="86">
        <f>SUM(J876:J881)</f>
        <v>915888.0199999999</v>
      </c>
      <c r="K875" s="87">
        <f t="shared" si="1128"/>
        <v>0.99954929657394231</v>
      </c>
      <c r="L875" s="83">
        <f>SUM(L876:L881)</f>
        <v>1309584</v>
      </c>
      <c r="M875" s="86">
        <f>SUM(M876:M881)</f>
        <v>1214584</v>
      </c>
      <c r="N875" s="88">
        <f>SUM(N876:N881)</f>
        <v>0</v>
      </c>
      <c r="O875" s="83">
        <f>SUM(O876:O881)</f>
        <v>1478272</v>
      </c>
      <c r="P875" s="88">
        <f>SUM(P876:P881)</f>
        <v>0</v>
      </c>
      <c r="Q875" s="177">
        <f t="shared" si="1129"/>
        <v>1478272</v>
      </c>
      <c r="R875" s="88">
        <f>SUM(R876:R881)</f>
        <v>0</v>
      </c>
      <c r="S875" s="88">
        <f>SUM(S876:S881)</f>
        <v>0</v>
      </c>
      <c r="T875" s="178">
        <f t="shared" si="1139"/>
        <v>1478272</v>
      </c>
      <c r="U875" s="157"/>
      <c r="V875" s="83">
        <f>SUM(V876:V881)</f>
        <v>1264949</v>
      </c>
      <c r="W875" s="88">
        <f>SUM(W876:W881)</f>
        <v>0</v>
      </c>
      <c r="X875" s="177">
        <f t="shared" si="1130"/>
        <v>1264949</v>
      </c>
      <c r="Y875" s="88">
        <f>SUM(Y876:Y881)</f>
        <v>0</v>
      </c>
      <c r="Z875" s="88">
        <f>SUM(Z876:Z881)</f>
        <v>0</v>
      </c>
      <c r="AA875" s="178">
        <f t="shared" si="1140"/>
        <v>1264949</v>
      </c>
      <c r="AB875" s="157"/>
      <c r="AC875" s="83">
        <f>SUM(AC876:AC881)</f>
        <v>1357574</v>
      </c>
      <c r="AD875" s="88">
        <f>SUM(AD876:AD881)</f>
        <v>0</v>
      </c>
      <c r="AE875" s="177">
        <f t="shared" si="1131"/>
        <v>1357574</v>
      </c>
      <c r="AF875" s="88">
        <f>SUM(AF876:AF881)</f>
        <v>0</v>
      </c>
      <c r="AG875" s="88">
        <f>SUM(AG876:AG881)</f>
        <v>0</v>
      </c>
      <c r="AH875" s="178">
        <f t="shared" si="1141"/>
        <v>1357574</v>
      </c>
      <c r="AJ875" s="86">
        <f t="shared" ref="AJ875:AU875" si="1213">SUM(AJ876:AJ881)</f>
        <v>94171</v>
      </c>
      <c r="AK875" s="86">
        <f t="shared" si="1213"/>
        <v>94171</v>
      </c>
      <c r="AL875" s="86">
        <f t="shared" si="1213"/>
        <v>447071</v>
      </c>
      <c r="AM875" s="86">
        <f t="shared" si="1213"/>
        <v>94171</v>
      </c>
      <c r="AN875" s="86">
        <f t="shared" si="1213"/>
        <v>240921</v>
      </c>
      <c r="AO875" s="86">
        <f t="shared" si="1213"/>
        <v>78105</v>
      </c>
      <c r="AP875" s="86">
        <f t="shared" si="1213"/>
        <v>71480</v>
      </c>
      <c r="AQ875" s="86">
        <f t="shared" si="1213"/>
        <v>71180</v>
      </c>
      <c r="AR875" s="86">
        <f t="shared" si="1213"/>
        <v>71180</v>
      </c>
      <c r="AS875" s="86">
        <f t="shared" si="1213"/>
        <v>71480</v>
      </c>
      <c r="AT875" s="86">
        <f t="shared" si="1213"/>
        <v>71480</v>
      </c>
      <c r="AU875" s="86">
        <f t="shared" si="1213"/>
        <v>72862</v>
      </c>
      <c r="AV875" s="86">
        <f t="shared" si="1114"/>
        <v>1478272</v>
      </c>
      <c r="AW875" s="93">
        <f t="shared" si="1133"/>
        <v>0</v>
      </c>
      <c r="AY875" s="86">
        <f t="shared" si="1134"/>
        <v>635413</v>
      </c>
      <c r="AZ875" s="86">
        <f t="shared" si="1135"/>
        <v>413197</v>
      </c>
      <c r="BA875" s="86">
        <f t="shared" si="1136"/>
        <v>213840</v>
      </c>
      <c r="BB875" s="86">
        <f t="shared" si="1137"/>
        <v>215822</v>
      </c>
      <c r="BC875" s="86">
        <f t="shared" si="1120"/>
        <v>1478272</v>
      </c>
      <c r="BD875" s="86">
        <f t="shared" si="1138"/>
        <v>0</v>
      </c>
    </row>
    <row r="876" spans="2:56" x14ac:dyDescent="0.3">
      <c r="B876" s="169" t="s">
        <v>90</v>
      </c>
      <c r="C876" s="170">
        <f t="shared" ref="C876:D881" si="1214">SUM(C1080,C1488,C1692,C1284,C1896,C2304,C2100,C2712,C3732,C2508,C3936,C2916,C3120,C3528,C3324,C4140,C5160,C4956,C4548,C4344,C4752)</f>
        <v>22188</v>
      </c>
      <c r="D876" s="171">
        <f t="shared" si="1214"/>
        <v>22187.360000000001</v>
      </c>
      <c r="E876" s="172">
        <f t="shared" si="1126"/>
        <v>0.9999711555795926</v>
      </c>
      <c r="F876" s="170">
        <f t="shared" ref="F876:G881" si="1215">SUM(F1080,F1488,F1692,F1284,F1896,F2304,F2100,F2712,F3732,F2508,F3936,F2916,F3120,F3528,F3324,F4140,F5160,F4956,F4548,F4344,F4752)</f>
        <v>400587</v>
      </c>
      <c r="G876" s="171">
        <f t="shared" si="1215"/>
        <v>400586.08</v>
      </c>
      <c r="H876" s="172">
        <f t="shared" si="1127"/>
        <v>0.99999770337030414</v>
      </c>
      <c r="I876" s="170">
        <f t="shared" ref="I876:J881" si="1216">SUM(I1080,I1284,I1488,I1692,I1896,I2100,I2304,I2508,I2712,I2916,I3120,I3324,I3528,I3732,I3936,I4140,I4344,I4548,I4752,I4956,I5160)</f>
        <v>0</v>
      </c>
      <c r="J876" s="173">
        <f t="shared" si="1216"/>
        <v>0</v>
      </c>
      <c r="K876" s="174">
        <f t="shared" si="1128"/>
        <v>0</v>
      </c>
      <c r="L876" s="170">
        <f t="shared" ref="L876:L881" si="1217">SUM(L1080,L1284,L1488,L1692,L1896,L2100,L2304,L2508,L2712,L2916,L3120,L3324,L3528,L3732,L3936,L4140,L4344,L4548,L4752,L4956,L5160)</f>
        <v>0</v>
      </c>
      <c r="M876" s="173">
        <f t="shared" ref="M876:N881" si="1218">SUM(M1080,M1488,M1692,M1284,M1896,M2304,M2100,M2712,M3732,M2508,M3936,M2916,M3120,M3528,M3324,M4140,M5160,M4956,M4548,M4344,M4752)</f>
        <v>149823</v>
      </c>
      <c r="N876" s="175">
        <f t="shared" si="1218"/>
        <v>0</v>
      </c>
      <c r="O876" s="170">
        <f t="shared" ref="O876:P881" si="1219">SUM(O1080,O1284,O1488,O1692,O1896,O2100,O2304,O2508,O2712,O2916,O3120,O3324,O3528,O3732,O3936,O4140,O4344,O4548,O4752,O4956,O5160)</f>
        <v>293250</v>
      </c>
      <c r="P876" s="175">
        <f t="shared" si="1219"/>
        <v>0</v>
      </c>
      <c r="Q876" s="166">
        <f t="shared" si="1129"/>
        <v>293250</v>
      </c>
      <c r="R876" s="175">
        <f t="shared" ref="R876:S881" si="1220">SUM(R1080,R1284,R1488,R1692,R1896,R2100,R2304,R2508,R2712,R2916,R3120,R3324,R3528,R3732,R3936,R4140,R4344,R4548,R4752,R4956,R5160)</f>
        <v>0</v>
      </c>
      <c r="S876" s="175">
        <f t="shared" si="1220"/>
        <v>0</v>
      </c>
      <c r="T876" s="167">
        <f t="shared" si="1139"/>
        <v>293250</v>
      </c>
      <c r="U876" s="157"/>
      <c r="V876" s="170">
        <f t="shared" ref="V876:W881" si="1221">SUM(V1080,V1284,V1488,V1692,V1896,V2100,V2304,V2508,V2712,V2916,V3120,V3324,V3528,V3732,V3936,V4140,V4344,V4548,V4752,V4956,V5160)</f>
        <v>160000</v>
      </c>
      <c r="W876" s="175">
        <f t="shared" si="1221"/>
        <v>0</v>
      </c>
      <c r="X876" s="166">
        <f t="shared" si="1130"/>
        <v>160000</v>
      </c>
      <c r="Y876" s="175">
        <f t="shared" ref="Y876:Z881" si="1222">SUM(Y1080,Y1284,Y1488,Y1692,Y1896,Y2100,Y2304,Y2508,Y2712,Y2916,Y3120,Y3324,Y3528,Y3732,Y3936,Y4140,Y4344,Y4548,Y4752,Y4956,Y5160)</f>
        <v>0</v>
      </c>
      <c r="Z876" s="175">
        <f t="shared" si="1222"/>
        <v>0</v>
      </c>
      <c r="AA876" s="167">
        <f t="shared" si="1140"/>
        <v>160000</v>
      </c>
      <c r="AB876" s="157"/>
      <c r="AC876" s="170">
        <f t="shared" ref="AC876:AD881" si="1223">SUM(AC1080,AC1284,AC1488,AC1692,AC1896,AC2100,AC2304,AC2508,AC2712,AC2916,AC3120,AC3324,AC3528,AC3732,AC3936,AC4140,AC4344,AC4548,AC4752,AC4956,AC5160)</f>
        <v>160000</v>
      </c>
      <c r="AD876" s="175">
        <f t="shared" si="1223"/>
        <v>0</v>
      </c>
      <c r="AE876" s="166">
        <f t="shared" si="1131"/>
        <v>160000</v>
      </c>
      <c r="AF876" s="175">
        <f t="shared" ref="AF876:AG881" si="1224">SUM(AF1080,AF1284,AF1488,AF1692,AF1896,AF2100,AF2304,AF2508,AF2712,AF2916,AF3120,AF3324,AF3528,AF3732,AF3936,AF4140,AF4344,AF4548,AF4752,AF4956,AF5160)</f>
        <v>0</v>
      </c>
      <c r="AG876" s="175">
        <f t="shared" si="1224"/>
        <v>0</v>
      </c>
      <c r="AH876" s="167">
        <f t="shared" si="1141"/>
        <v>160000</v>
      </c>
      <c r="AJ876" s="163">
        <f t="shared" ref="AJ876:AU881" si="1225">SUM(AJ1080,AJ1284,AJ1488,AJ1692,AJ1896,AJ2100,AJ2304,AJ2508,AJ2712,AJ2916,AJ3120,AJ3324,AJ3528,AJ3732,AJ3936,AJ4140,AJ4344,AJ4548,AJ4752,AJ4956,AJ5160)</f>
        <v>0</v>
      </c>
      <c r="AK876" s="163">
        <f t="shared" si="1225"/>
        <v>0</v>
      </c>
      <c r="AL876" s="163">
        <f t="shared" si="1225"/>
        <v>293000</v>
      </c>
      <c r="AM876" s="163">
        <f t="shared" si="1225"/>
        <v>0</v>
      </c>
      <c r="AN876" s="163">
        <f t="shared" si="1225"/>
        <v>0</v>
      </c>
      <c r="AO876" s="163">
        <f t="shared" si="1225"/>
        <v>0</v>
      </c>
      <c r="AP876" s="163">
        <f t="shared" si="1225"/>
        <v>0</v>
      </c>
      <c r="AQ876" s="163">
        <f t="shared" si="1225"/>
        <v>0</v>
      </c>
      <c r="AR876" s="163">
        <f t="shared" si="1225"/>
        <v>0</v>
      </c>
      <c r="AS876" s="163">
        <f t="shared" si="1225"/>
        <v>0</v>
      </c>
      <c r="AT876" s="163">
        <f t="shared" si="1225"/>
        <v>0</v>
      </c>
      <c r="AU876" s="163">
        <f t="shared" si="1225"/>
        <v>250</v>
      </c>
      <c r="AV876" s="163">
        <f t="shared" si="1114"/>
        <v>293250</v>
      </c>
      <c r="AW876" s="168">
        <f t="shared" si="1133"/>
        <v>0</v>
      </c>
      <c r="AY876" s="163">
        <f t="shared" si="1134"/>
        <v>293000</v>
      </c>
      <c r="AZ876" s="163">
        <f t="shared" si="1135"/>
        <v>0</v>
      </c>
      <c r="BA876" s="163">
        <f t="shared" si="1136"/>
        <v>0</v>
      </c>
      <c r="BB876" s="163">
        <f t="shared" si="1137"/>
        <v>250</v>
      </c>
      <c r="BC876" s="163">
        <f t="shared" si="1120"/>
        <v>293250</v>
      </c>
      <c r="BD876" s="163">
        <f t="shared" si="1138"/>
        <v>0</v>
      </c>
    </row>
    <row r="877" spans="2:56" x14ac:dyDescent="0.3">
      <c r="B877" s="169" t="s">
        <v>91</v>
      </c>
      <c r="C877" s="170">
        <f t="shared" si="1214"/>
        <v>614999</v>
      </c>
      <c r="D877" s="171">
        <f t="shared" si="1214"/>
        <v>478256.76</v>
      </c>
      <c r="E877" s="172">
        <f t="shared" si="1126"/>
        <v>0.77765453277159802</v>
      </c>
      <c r="F877" s="170">
        <f t="shared" si="1215"/>
        <v>79710</v>
      </c>
      <c r="G877" s="171">
        <f t="shared" si="1215"/>
        <v>79709.460000000006</v>
      </c>
      <c r="H877" s="172">
        <f t="shared" si="1127"/>
        <v>0.99999322544222813</v>
      </c>
      <c r="I877" s="170">
        <f t="shared" si="1216"/>
        <v>248900</v>
      </c>
      <c r="J877" s="173">
        <f t="shared" si="1216"/>
        <v>0</v>
      </c>
      <c r="K877" s="174">
        <f t="shared" si="1128"/>
        <v>0</v>
      </c>
      <c r="L877" s="170">
        <f t="shared" si="1217"/>
        <v>167823</v>
      </c>
      <c r="M877" s="173">
        <f t="shared" si="1218"/>
        <v>0</v>
      </c>
      <c r="N877" s="175">
        <f t="shared" si="1218"/>
        <v>0</v>
      </c>
      <c r="O877" s="170">
        <f t="shared" si="1219"/>
        <v>120500</v>
      </c>
      <c r="P877" s="175">
        <f t="shared" si="1219"/>
        <v>0</v>
      </c>
      <c r="Q877" s="166">
        <f t="shared" si="1129"/>
        <v>120500</v>
      </c>
      <c r="R877" s="175">
        <f t="shared" si="1220"/>
        <v>0</v>
      </c>
      <c r="S877" s="175">
        <f t="shared" si="1220"/>
        <v>0</v>
      </c>
      <c r="T877" s="167">
        <f t="shared" si="1139"/>
        <v>120500</v>
      </c>
      <c r="U877" s="157"/>
      <c r="V877" s="170">
        <f t="shared" si="1221"/>
        <v>0</v>
      </c>
      <c r="W877" s="175">
        <f t="shared" si="1221"/>
        <v>0</v>
      </c>
      <c r="X877" s="166">
        <f t="shared" si="1130"/>
        <v>0</v>
      </c>
      <c r="Y877" s="175">
        <f t="shared" si="1222"/>
        <v>0</v>
      </c>
      <c r="Z877" s="175">
        <f t="shared" si="1222"/>
        <v>0</v>
      </c>
      <c r="AA877" s="167">
        <f t="shared" si="1140"/>
        <v>0</v>
      </c>
      <c r="AB877" s="157"/>
      <c r="AC877" s="170">
        <f t="shared" si="1223"/>
        <v>27574</v>
      </c>
      <c r="AD877" s="175">
        <f t="shared" si="1223"/>
        <v>0</v>
      </c>
      <c r="AE877" s="166">
        <f t="shared" si="1131"/>
        <v>27574</v>
      </c>
      <c r="AF877" s="175">
        <f t="shared" si="1224"/>
        <v>0</v>
      </c>
      <c r="AG877" s="175">
        <f t="shared" si="1224"/>
        <v>0</v>
      </c>
      <c r="AH877" s="167">
        <f t="shared" si="1141"/>
        <v>27574</v>
      </c>
      <c r="AJ877" s="163">
        <f t="shared" si="1225"/>
        <v>22691</v>
      </c>
      <c r="AK877" s="163">
        <f t="shared" si="1225"/>
        <v>22691</v>
      </c>
      <c r="AL877" s="163">
        <f t="shared" si="1225"/>
        <v>22691</v>
      </c>
      <c r="AM877" s="163">
        <f t="shared" si="1225"/>
        <v>22691</v>
      </c>
      <c r="AN877" s="163">
        <f t="shared" si="1225"/>
        <v>22691</v>
      </c>
      <c r="AO877" s="163">
        <f t="shared" si="1225"/>
        <v>7045</v>
      </c>
      <c r="AP877" s="163">
        <f t="shared" si="1225"/>
        <v>0</v>
      </c>
      <c r="AQ877" s="163">
        <f t="shared" si="1225"/>
        <v>0</v>
      </c>
      <c r="AR877" s="163">
        <f t="shared" si="1225"/>
        <v>0</v>
      </c>
      <c r="AS877" s="163">
        <f t="shared" si="1225"/>
        <v>0</v>
      </c>
      <c r="AT877" s="163">
        <f t="shared" si="1225"/>
        <v>0</v>
      </c>
      <c r="AU877" s="163">
        <f t="shared" si="1225"/>
        <v>0</v>
      </c>
      <c r="AV877" s="163">
        <f t="shared" si="1114"/>
        <v>120500</v>
      </c>
      <c r="AW877" s="168">
        <f t="shared" si="1133"/>
        <v>0</v>
      </c>
      <c r="AY877" s="163">
        <f t="shared" si="1134"/>
        <v>68073</v>
      </c>
      <c r="AZ877" s="163">
        <f t="shared" si="1135"/>
        <v>52427</v>
      </c>
      <c r="BA877" s="163">
        <f t="shared" si="1136"/>
        <v>0</v>
      </c>
      <c r="BB877" s="163">
        <f t="shared" si="1137"/>
        <v>0</v>
      </c>
      <c r="BC877" s="163">
        <f t="shared" si="1120"/>
        <v>120500</v>
      </c>
      <c r="BD877" s="163">
        <f t="shared" si="1138"/>
        <v>0</v>
      </c>
    </row>
    <row r="878" spans="2:56" x14ac:dyDescent="0.3">
      <c r="B878" s="169" t="s">
        <v>92</v>
      </c>
      <c r="C878" s="170">
        <f t="shared" si="1214"/>
        <v>324000</v>
      </c>
      <c r="D878" s="171">
        <f t="shared" si="1214"/>
        <v>322104.71999999997</v>
      </c>
      <c r="E878" s="172">
        <f t="shared" si="1126"/>
        <v>0.99415037037037024</v>
      </c>
      <c r="F878" s="170">
        <f t="shared" si="1215"/>
        <v>343758</v>
      </c>
      <c r="G878" s="171">
        <f t="shared" si="1215"/>
        <v>322333.44</v>
      </c>
      <c r="H878" s="172">
        <f t="shared" si="1127"/>
        <v>0.93767545773480176</v>
      </c>
      <c r="I878" s="170">
        <f t="shared" si="1216"/>
        <v>106086</v>
      </c>
      <c r="J878" s="173">
        <f t="shared" si="1216"/>
        <v>354975.95999999996</v>
      </c>
      <c r="K878" s="174">
        <f t="shared" si="1128"/>
        <v>3.3461150387421523</v>
      </c>
      <c r="L878" s="170">
        <f t="shared" si="1217"/>
        <v>384144</v>
      </c>
      <c r="M878" s="173">
        <f t="shared" si="1218"/>
        <v>384144</v>
      </c>
      <c r="N878" s="175">
        <f t="shared" si="1218"/>
        <v>0</v>
      </c>
      <c r="O878" s="170">
        <f t="shared" si="1219"/>
        <v>397087</v>
      </c>
      <c r="P878" s="175">
        <f t="shared" si="1219"/>
        <v>0</v>
      </c>
      <c r="Q878" s="166">
        <f t="shared" si="1129"/>
        <v>397087</v>
      </c>
      <c r="R878" s="175">
        <f t="shared" si="1220"/>
        <v>0</v>
      </c>
      <c r="S878" s="175">
        <f t="shared" si="1220"/>
        <v>0</v>
      </c>
      <c r="T878" s="167">
        <f t="shared" si="1139"/>
        <v>397087</v>
      </c>
      <c r="U878" s="157"/>
      <c r="V878" s="170">
        <f t="shared" si="1221"/>
        <v>418927</v>
      </c>
      <c r="W878" s="175">
        <f t="shared" si="1221"/>
        <v>0</v>
      </c>
      <c r="X878" s="166">
        <f t="shared" si="1130"/>
        <v>418927</v>
      </c>
      <c r="Y878" s="175">
        <f t="shared" si="1222"/>
        <v>0</v>
      </c>
      <c r="Z878" s="175">
        <f t="shared" si="1222"/>
        <v>0</v>
      </c>
      <c r="AA878" s="167">
        <f t="shared" si="1140"/>
        <v>418927</v>
      </c>
      <c r="AB878" s="157"/>
      <c r="AC878" s="170">
        <f t="shared" si="1223"/>
        <v>380000</v>
      </c>
      <c r="AD878" s="175">
        <f t="shared" si="1223"/>
        <v>0</v>
      </c>
      <c r="AE878" s="166">
        <f t="shared" si="1131"/>
        <v>380000</v>
      </c>
      <c r="AF878" s="175">
        <f t="shared" si="1224"/>
        <v>0</v>
      </c>
      <c r="AG878" s="175">
        <f t="shared" si="1224"/>
        <v>0</v>
      </c>
      <c r="AH878" s="167">
        <f t="shared" si="1141"/>
        <v>380000</v>
      </c>
      <c r="AJ878" s="163">
        <f t="shared" si="1225"/>
        <v>33090</v>
      </c>
      <c r="AK878" s="163">
        <f t="shared" si="1225"/>
        <v>33090</v>
      </c>
      <c r="AL878" s="163">
        <f t="shared" si="1225"/>
        <v>32990</v>
      </c>
      <c r="AM878" s="163">
        <f t="shared" si="1225"/>
        <v>33090</v>
      </c>
      <c r="AN878" s="163">
        <f t="shared" si="1225"/>
        <v>33090</v>
      </c>
      <c r="AO878" s="163">
        <f t="shared" si="1225"/>
        <v>32970</v>
      </c>
      <c r="AP878" s="163">
        <f t="shared" si="1225"/>
        <v>33090</v>
      </c>
      <c r="AQ878" s="163">
        <f t="shared" si="1225"/>
        <v>32790</v>
      </c>
      <c r="AR878" s="163">
        <f t="shared" si="1225"/>
        <v>33090</v>
      </c>
      <c r="AS878" s="163">
        <f t="shared" si="1225"/>
        <v>33090</v>
      </c>
      <c r="AT878" s="163">
        <f t="shared" si="1225"/>
        <v>33090</v>
      </c>
      <c r="AU878" s="163">
        <f t="shared" si="1225"/>
        <v>33617</v>
      </c>
      <c r="AV878" s="163">
        <f t="shared" si="1114"/>
        <v>397087</v>
      </c>
      <c r="AW878" s="168">
        <f t="shared" si="1133"/>
        <v>0</v>
      </c>
      <c r="AY878" s="163">
        <f t="shared" si="1134"/>
        <v>99170</v>
      </c>
      <c r="AZ878" s="163">
        <f t="shared" si="1135"/>
        <v>99150</v>
      </c>
      <c r="BA878" s="163">
        <f t="shared" si="1136"/>
        <v>98970</v>
      </c>
      <c r="BB878" s="163">
        <f t="shared" si="1137"/>
        <v>99797</v>
      </c>
      <c r="BC878" s="163">
        <f t="shared" si="1120"/>
        <v>397087</v>
      </c>
      <c r="BD878" s="163">
        <f t="shared" si="1138"/>
        <v>0</v>
      </c>
    </row>
    <row r="879" spans="2:56" x14ac:dyDescent="0.3">
      <c r="B879" s="169" t="s">
        <v>93</v>
      </c>
      <c r="C879" s="170">
        <f t="shared" si="1214"/>
        <v>312000</v>
      </c>
      <c r="D879" s="171">
        <f t="shared" si="1214"/>
        <v>292674.87</v>
      </c>
      <c r="E879" s="172">
        <f t="shared" si="1126"/>
        <v>0.93806048076923076</v>
      </c>
      <c r="F879" s="170">
        <f t="shared" si="1215"/>
        <v>253804</v>
      </c>
      <c r="G879" s="171">
        <f t="shared" si="1215"/>
        <v>301953.3</v>
      </c>
      <c r="H879" s="172">
        <f t="shared" si="1127"/>
        <v>1.189710564057304</v>
      </c>
      <c r="I879" s="170">
        <f t="shared" si="1216"/>
        <v>255246</v>
      </c>
      <c r="J879" s="173">
        <f t="shared" si="1216"/>
        <v>255227</v>
      </c>
      <c r="K879" s="174">
        <f t="shared" si="1128"/>
        <v>0.99992556200684835</v>
      </c>
      <c r="L879" s="170">
        <f t="shared" si="1217"/>
        <v>299192</v>
      </c>
      <c r="M879" s="173">
        <f t="shared" si="1218"/>
        <v>299192</v>
      </c>
      <c r="N879" s="175">
        <f t="shared" si="1218"/>
        <v>0</v>
      </c>
      <c r="O879" s="170">
        <f t="shared" si="1219"/>
        <v>332500</v>
      </c>
      <c r="P879" s="175">
        <f t="shared" si="1219"/>
        <v>0</v>
      </c>
      <c r="Q879" s="166">
        <f t="shared" si="1129"/>
        <v>332500</v>
      </c>
      <c r="R879" s="175">
        <f t="shared" si="1220"/>
        <v>0</v>
      </c>
      <c r="S879" s="175">
        <f t="shared" si="1220"/>
        <v>0</v>
      </c>
      <c r="T879" s="167">
        <f t="shared" si="1139"/>
        <v>332500</v>
      </c>
      <c r="U879" s="157"/>
      <c r="V879" s="170">
        <f t="shared" si="1221"/>
        <v>350787</v>
      </c>
      <c r="W879" s="175">
        <f t="shared" si="1221"/>
        <v>0</v>
      </c>
      <c r="X879" s="166">
        <f t="shared" si="1130"/>
        <v>350787</v>
      </c>
      <c r="Y879" s="175">
        <f t="shared" si="1222"/>
        <v>0</v>
      </c>
      <c r="Z879" s="175">
        <f t="shared" si="1222"/>
        <v>0</v>
      </c>
      <c r="AA879" s="167">
        <f t="shared" si="1140"/>
        <v>350787</v>
      </c>
      <c r="AB879" s="157"/>
      <c r="AC879" s="170">
        <f t="shared" si="1223"/>
        <v>140000</v>
      </c>
      <c r="AD879" s="175">
        <f t="shared" si="1223"/>
        <v>0</v>
      </c>
      <c r="AE879" s="166">
        <f t="shared" si="1131"/>
        <v>140000</v>
      </c>
      <c r="AF879" s="175">
        <f t="shared" si="1224"/>
        <v>0</v>
      </c>
      <c r="AG879" s="175">
        <f t="shared" si="1224"/>
        <v>0</v>
      </c>
      <c r="AH879" s="167">
        <f t="shared" si="1141"/>
        <v>140000</v>
      </c>
      <c r="AJ879" s="163">
        <f t="shared" si="1225"/>
        <v>27708</v>
      </c>
      <c r="AK879" s="163">
        <f t="shared" si="1225"/>
        <v>27708</v>
      </c>
      <c r="AL879" s="163">
        <f t="shared" si="1225"/>
        <v>27708</v>
      </c>
      <c r="AM879" s="163">
        <f t="shared" si="1225"/>
        <v>27708</v>
      </c>
      <c r="AN879" s="163">
        <f t="shared" si="1225"/>
        <v>27708</v>
      </c>
      <c r="AO879" s="163">
        <f t="shared" si="1225"/>
        <v>27408</v>
      </c>
      <c r="AP879" s="163">
        <f t="shared" si="1225"/>
        <v>27708</v>
      </c>
      <c r="AQ879" s="163">
        <f t="shared" si="1225"/>
        <v>27708</v>
      </c>
      <c r="AR879" s="163">
        <f t="shared" si="1225"/>
        <v>27408</v>
      </c>
      <c r="AS879" s="163">
        <f t="shared" si="1225"/>
        <v>27708</v>
      </c>
      <c r="AT879" s="163">
        <f t="shared" si="1225"/>
        <v>27708</v>
      </c>
      <c r="AU879" s="163">
        <f t="shared" si="1225"/>
        <v>28312</v>
      </c>
      <c r="AV879" s="163">
        <f t="shared" si="1114"/>
        <v>332500</v>
      </c>
      <c r="AW879" s="168">
        <f t="shared" si="1133"/>
        <v>0</v>
      </c>
      <c r="AY879" s="163">
        <f t="shared" si="1134"/>
        <v>83124</v>
      </c>
      <c r="AZ879" s="163">
        <f t="shared" si="1135"/>
        <v>82824</v>
      </c>
      <c r="BA879" s="163">
        <f t="shared" si="1136"/>
        <v>82824</v>
      </c>
      <c r="BB879" s="163">
        <f t="shared" si="1137"/>
        <v>83728</v>
      </c>
      <c r="BC879" s="163">
        <f t="shared" si="1120"/>
        <v>332500</v>
      </c>
      <c r="BD879" s="163">
        <f t="shared" si="1138"/>
        <v>0</v>
      </c>
    </row>
    <row r="880" spans="2:56" x14ac:dyDescent="0.3">
      <c r="B880" s="169" t="s">
        <v>94</v>
      </c>
      <c r="C880" s="170">
        <f t="shared" si="1214"/>
        <v>96000</v>
      </c>
      <c r="D880" s="171">
        <f t="shared" si="1214"/>
        <v>95991.57</v>
      </c>
      <c r="E880" s="172">
        <f t="shared" si="1126"/>
        <v>0.9999121875000001</v>
      </c>
      <c r="F880" s="170">
        <f t="shared" si="1215"/>
        <v>135277</v>
      </c>
      <c r="G880" s="171">
        <f t="shared" si="1215"/>
        <v>175265.59</v>
      </c>
      <c r="H880" s="172">
        <f t="shared" si="1127"/>
        <v>1.2956052396194475</v>
      </c>
      <c r="I880" s="170">
        <f t="shared" si="1216"/>
        <v>144757</v>
      </c>
      <c r="J880" s="173">
        <f t="shared" si="1216"/>
        <v>144558.21</v>
      </c>
      <c r="K880" s="174">
        <f t="shared" si="1128"/>
        <v>0.99862673307681138</v>
      </c>
      <c r="L880" s="170">
        <f t="shared" si="1217"/>
        <v>130789</v>
      </c>
      <c r="M880" s="173">
        <f t="shared" si="1218"/>
        <v>130789</v>
      </c>
      <c r="N880" s="175">
        <f t="shared" si="1218"/>
        <v>0</v>
      </c>
      <c r="O880" s="170">
        <f t="shared" si="1219"/>
        <v>128185</v>
      </c>
      <c r="P880" s="175">
        <f t="shared" si="1219"/>
        <v>0</v>
      </c>
      <c r="Q880" s="166">
        <f t="shared" si="1129"/>
        <v>128185</v>
      </c>
      <c r="R880" s="175">
        <f t="shared" si="1220"/>
        <v>0</v>
      </c>
      <c r="S880" s="175">
        <f t="shared" si="1220"/>
        <v>0</v>
      </c>
      <c r="T880" s="167">
        <f t="shared" si="1139"/>
        <v>128185</v>
      </c>
      <c r="U880" s="157"/>
      <c r="V880" s="170">
        <f t="shared" si="1221"/>
        <v>135235</v>
      </c>
      <c r="W880" s="175">
        <f t="shared" si="1221"/>
        <v>0</v>
      </c>
      <c r="X880" s="166">
        <f t="shared" si="1130"/>
        <v>135235</v>
      </c>
      <c r="Y880" s="175">
        <f t="shared" si="1222"/>
        <v>0</v>
      </c>
      <c r="Z880" s="175">
        <f t="shared" si="1222"/>
        <v>0</v>
      </c>
      <c r="AA880" s="167">
        <f t="shared" si="1140"/>
        <v>135235</v>
      </c>
      <c r="AB880" s="157"/>
      <c r="AC880" s="170">
        <f t="shared" si="1223"/>
        <v>450000</v>
      </c>
      <c r="AD880" s="175">
        <f t="shared" si="1223"/>
        <v>0</v>
      </c>
      <c r="AE880" s="166">
        <f t="shared" si="1131"/>
        <v>450000</v>
      </c>
      <c r="AF880" s="175">
        <f t="shared" si="1224"/>
        <v>0</v>
      </c>
      <c r="AG880" s="175">
        <f t="shared" si="1224"/>
        <v>0</v>
      </c>
      <c r="AH880" s="167">
        <f t="shared" si="1141"/>
        <v>450000</v>
      </c>
      <c r="AJ880" s="163">
        <f t="shared" si="1225"/>
        <v>10682</v>
      </c>
      <c r="AK880" s="163">
        <f t="shared" si="1225"/>
        <v>10682</v>
      </c>
      <c r="AL880" s="163">
        <f t="shared" si="1225"/>
        <v>10682</v>
      </c>
      <c r="AM880" s="163">
        <f t="shared" si="1225"/>
        <v>10682</v>
      </c>
      <c r="AN880" s="163">
        <f t="shared" si="1225"/>
        <v>10682</v>
      </c>
      <c r="AO880" s="163">
        <f t="shared" si="1225"/>
        <v>10682</v>
      </c>
      <c r="AP880" s="163">
        <f t="shared" si="1225"/>
        <v>10682</v>
      </c>
      <c r="AQ880" s="163">
        <f t="shared" si="1225"/>
        <v>10682</v>
      </c>
      <c r="AR880" s="163">
        <f t="shared" si="1225"/>
        <v>10682</v>
      </c>
      <c r="AS880" s="163">
        <f t="shared" si="1225"/>
        <v>10682</v>
      </c>
      <c r="AT880" s="163">
        <f t="shared" si="1225"/>
        <v>10682</v>
      </c>
      <c r="AU880" s="163">
        <f t="shared" si="1225"/>
        <v>10683</v>
      </c>
      <c r="AV880" s="163">
        <f t="shared" si="1114"/>
        <v>128185</v>
      </c>
      <c r="AW880" s="168">
        <f t="shared" si="1133"/>
        <v>0</v>
      </c>
      <c r="AY880" s="163">
        <f t="shared" si="1134"/>
        <v>32046</v>
      </c>
      <c r="AZ880" s="163">
        <f t="shared" si="1135"/>
        <v>32046</v>
      </c>
      <c r="BA880" s="163">
        <f t="shared" si="1136"/>
        <v>32046</v>
      </c>
      <c r="BB880" s="163">
        <f t="shared" si="1137"/>
        <v>32047</v>
      </c>
      <c r="BC880" s="163">
        <f t="shared" si="1120"/>
        <v>128185</v>
      </c>
      <c r="BD880" s="163">
        <f t="shared" si="1138"/>
        <v>0</v>
      </c>
    </row>
    <row r="881" spans="2:56" x14ac:dyDescent="0.3">
      <c r="B881" s="169" t="s">
        <v>95</v>
      </c>
      <c r="C881" s="170">
        <f t="shared" si="1214"/>
        <v>7761492</v>
      </c>
      <c r="D881" s="171">
        <f t="shared" si="1214"/>
        <v>7761491.9900000002</v>
      </c>
      <c r="E881" s="172">
        <f t="shared" si="1126"/>
        <v>0.99999999871158796</v>
      </c>
      <c r="F881" s="170">
        <f t="shared" si="1215"/>
        <v>194390</v>
      </c>
      <c r="G881" s="171">
        <f t="shared" si="1215"/>
        <v>194389.1</v>
      </c>
      <c r="H881" s="172">
        <f t="shared" si="1127"/>
        <v>0.99999537013220852</v>
      </c>
      <c r="I881" s="170">
        <f t="shared" si="1216"/>
        <v>161312</v>
      </c>
      <c r="J881" s="173">
        <f t="shared" si="1216"/>
        <v>161126.85</v>
      </c>
      <c r="K881" s="174">
        <f t="shared" si="1128"/>
        <v>0.99885222426105935</v>
      </c>
      <c r="L881" s="170">
        <f t="shared" si="1217"/>
        <v>327636</v>
      </c>
      <c r="M881" s="173">
        <f t="shared" si="1218"/>
        <v>250636</v>
      </c>
      <c r="N881" s="175">
        <f t="shared" si="1218"/>
        <v>0</v>
      </c>
      <c r="O881" s="170">
        <f t="shared" si="1219"/>
        <v>206750</v>
      </c>
      <c r="P881" s="175">
        <f t="shared" si="1219"/>
        <v>0</v>
      </c>
      <c r="Q881" s="166">
        <f t="shared" si="1129"/>
        <v>206750</v>
      </c>
      <c r="R881" s="175">
        <f t="shared" si="1220"/>
        <v>0</v>
      </c>
      <c r="S881" s="175">
        <f t="shared" si="1220"/>
        <v>0</v>
      </c>
      <c r="T881" s="167">
        <f t="shared" si="1139"/>
        <v>206750</v>
      </c>
      <c r="U881" s="157"/>
      <c r="V881" s="170">
        <f t="shared" si="1221"/>
        <v>200000</v>
      </c>
      <c r="W881" s="175">
        <f t="shared" si="1221"/>
        <v>0</v>
      </c>
      <c r="X881" s="166">
        <f t="shared" si="1130"/>
        <v>200000</v>
      </c>
      <c r="Y881" s="175">
        <f t="shared" si="1222"/>
        <v>0</v>
      </c>
      <c r="Z881" s="175">
        <f t="shared" si="1222"/>
        <v>0</v>
      </c>
      <c r="AA881" s="167">
        <f t="shared" si="1140"/>
        <v>200000</v>
      </c>
      <c r="AB881" s="157"/>
      <c r="AC881" s="170">
        <f t="shared" si="1223"/>
        <v>200000</v>
      </c>
      <c r="AD881" s="175">
        <f t="shared" si="1223"/>
        <v>0</v>
      </c>
      <c r="AE881" s="166">
        <f t="shared" si="1131"/>
        <v>200000</v>
      </c>
      <c r="AF881" s="175">
        <f t="shared" si="1224"/>
        <v>0</v>
      </c>
      <c r="AG881" s="175">
        <f t="shared" si="1224"/>
        <v>0</v>
      </c>
      <c r="AH881" s="167">
        <f t="shared" si="1141"/>
        <v>200000</v>
      </c>
      <c r="AJ881" s="163">
        <f t="shared" si="1225"/>
        <v>0</v>
      </c>
      <c r="AK881" s="163">
        <f t="shared" si="1225"/>
        <v>0</v>
      </c>
      <c r="AL881" s="163">
        <f t="shared" si="1225"/>
        <v>60000</v>
      </c>
      <c r="AM881" s="163">
        <f t="shared" si="1225"/>
        <v>0</v>
      </c>
      <c r="AN881" s="163">
        <f t="shared" si="1225"/>
        <v>146750</v>
      </c>
      <c r="AO881" s="163">
        <f t="shared" si="1225"/>
        <v>0</v>
      </c>
      <c r="AP881" s="163">
        <f t="shared" si="1225"/>
        <v>0</v>
      </c>
      <c r="AQ881" s="163">
        <f t="shared" si="1225"/>
        <v>0</v>
      </c>
      <c r="AR881" s="163">
        <f t="shared" si="1225"/>
        <v>0</v>
      </c>
      <c r="AS881" s="163">
        <f t="shared" si="1225"/>
        <v>0</v>
      </c>
      <c r="AT881" s="163">
        <f t="shared" si="1225"/>
        <v>0</v>
      </c>
      <c r="AU881" s="163">
        <f t="shared" si="1225"/>
        <v>0</v>
      </c>
      <c r="AV881" s="163">
        <f t="shared" si="1114"/>
        <v>206750</v>
      </c>
      <c r="AW881" s="168">
        <f t="shared" si="1133"/>
        <v>0</v>
      </c>
      <c r="AY881" s="163">
        <f t="shared" si="1134"/>
        <v>60000</v>
      </c>
      <c r="AZ881" s="163">
        <f t="shared" si="1135"/>
        <v>146750</v>
      </c>
      <c r="BA881" s="163">
        <f t="shared" si="1136"/>
        <v>0</v>
      </c>
      <c r="BB881" s="163">
        <f t="shared" si="1137"/>
        <v>0</v>
      </c>
      <c r="BC881" s="163">
        <f t="shared" si="1120"/>
        <v>206750</v>
      </c>
      <c r="BD881" s="163">
        <f t="shared" si="1138"/>
        <v>0</v>
      </c>
    </row>
    <row r="882" spans="2:56" x14ac:dyDescent="0.3">
      <c r="B882" s="179" t="s">
        <v>96</v>
      </c>
      <c r="C882" s="83">
        <f>SUM(C883:C886)</f>
        <v>1247333</v>
      </c>
      <c r="D882" s="84">
        <f>SUM(D883:D886)</f>
        <v>926804.3</v>
      </c>
      <c r="E882" s="85">
        <f t="shared" si="1126"/>
        <v>0.74302876617551206</v>
      </c>
      <c r="F882" s="83">
        <f>SUM(F883:F886)</f>
        <v>1193686</v>
      </c>
      <c r="G882" s="84">
        <f>SUM(G883:G886)</f>
        <v>1147380.8</v>
      </c>
      <c r="H882" s="85">
        <f t="shared" si="1127"/>
        <v>0.96120822393828864</v>
      </c>
      <c r="I882" s="83">
        <f>SUM(I883:I886)</f>
        <v>1205369</v>
      </c>
      <c r="J882" s="86">
        <f>SUM(J883:J886)</f>
        <v>1154751.51</v>
      </c>
      <c r="K882" s="87">
        <f t="shared" si="1128"/>
        <v>0.95800664360872068</v>
      </c>
      <c r="L882" s="83">
        <f>SUM(L883:L886)</f>
        <v>1888423</v>
      </c>
      <c r="M882" s="86">
        <f>SUM(M883:M886)</f>
        <v>1600065</v>
      </c>
      <c r="N882" s="88">
        <f>SUM(N883:N886)</f>
        <v>0</v>
      </c>
      <c r="O882" s="83">
        <f>SUM(O883:O886)</f>
        <v>1580033</v>
      </c>
      <c r="P882" s="88">
        <f>SUM(P883:P886)</f>
        <v>10000</v>
      </c>
      <c r="Q882" s="177">
        <f t="shared" si="1129"/>
        <v>1590033</v>
      </c>
      <c r="R882" s="88">
        <f>SUM(R883:R886)</f>
        <v>0</v>
      </c>
      <c r="S882" s="88">
        <f>SUM(S883:S886)</f>
        <v>0</v>
      </c>
      <c r="T882" s="178">
        <f t="shared" si="1139"/>
        <v>1590033</v>
      </c>
      <c r="U882" s="157"/>
      <c r="V882" s="83">
        <f>SUM(V883:V886)</f>
        <v>1709488</v>
      </c>
      <c r="W882" s="88">
        <f>SUM(W883:W886)</f>
        <v>0</v>
      </c>
      <c r="X882" s="177">
        <f t="shared" si="1130"/>
        <v>1709488</v>
      </c>
      <c r="Y882" s="88">
        <f>SUM(Y883:Y886)</f>
        <v>0</v>
      </c>
      <c r="Z882" s="88">
        <f>SUM(Z883:Z886)</f>
        <v>0</v>
      </c>
      <c r="AA882" s="178">
        <f t="shared" si="1140"/>
        <v>1709488</v>
      </c>
      <c r="AB882" s="157"/>
      <c r="AC882" s="83">
        <f>SUM(AC883:AC886)</f>
        <v>1749287</v>
      </c>
      <c r="AD882" s="88">
        <f>SUM(AD883:AD886)</f>
        <v>0</v>
      </c>
      <c r="AE882" s="177">
        <f t="shared" si="1131"/>
        <v>1749287</v>
      </c>
      <c r="AF882" s="88">
        <f>SUM(AF883:AF886)</f>
        <v>0</v>
      </c>
      <c r="AG882" s="88">
        <f>SUM(AG883:AG886)</f>
        <v>0</v>
      </c>
      <c r="AH882" s="178">
        <f t="shared" si="1141"/>
        <v>1749287</v>
      </c>
      <c r="AJ882" s="86">
        <f t="shared" ref="AJ882:AU882" si="1226">SUM(AJ883:AJ886)</f>
        <v>8808</v>
      </c>
      <c r="AK882" s="86">
        <f t="shared" si="1226"/>
        <v>40308</v>
      </c>
      <c r="AL882" s="86">
        <f t="shared" si="1226"/>
        <v>231010</v>
      </c>
      <c r="AM882" s="86">
        <f t="shared" si="1226"/>
        <v>78108</v>
      </c>
      <c r="AN882" s="86">
        <f t="shared" si="1226"/>
        <v>218855</v>
      </c>
      <c r="AO882" s="86">
        <f t="shared" si="1226"/>
        <v>158308</v>
      </c>
      <c r="AP882" s="86">
        <f t="shared" si="1226"/>
        <v>235502</v>
      </c>
      <c r="AQ882" s="86">
        <f t="shared" si="1226"/>
        <v>239010</v>
      </c>
      <c r="AR882" s="86">
        <f t="shared" si="1226"/>
        <v>22308</v>
      </c>
      <c r="AS882" s="86">
        <f t="shared" si="1226"/>
        <v>22308</v>
      </c>
      <c r="AT882" s="86">
        <f t="shared" si="1226"/>
        <v>125508</v>
      </c>
      <c r="AU882" s="86">
        <f t="shared" si="1226"/>
        <v>210000</v>
      </c>
      <c r="AV882" s="86">
        <f t="shared" si="1114"/>
        <v>1590033</v>
      </c>
      <c r="AW882" s="93">
        <f t="shared" si="1133"/>
        <v>0</v>
      </c>
      <c r="AY882" s="86">
        <f t="shared" si="1134"/>
        <v>280126</v>
      </c>
      <c r="AZ882" s="86">
        <f t="shared" si="1135"/>
        <v>455271</v>
      </c>
      <c r="BA882" s="86">
        <f t="shared" si="1136"/>
        <v>496820</v>
      </c>
      <c r="BB882" s="86">
        <f t="shared" si="1137"/>
        <v>357816</v>
      </c>
      <c r="BC882" s="86">
        <f t="shared" si="1120"/>
        <v>1590033</v>
      </c>
      <c r="BD882" s="86">
        <f t="shared" si="1138"/>
        <v>0</v>
      </c>
    </row>
    <row r="883" spans="2:56" x14ac:dyDescent="0.3">
      <c r="B883" s="169" t="s">
        <v>97</v>
      </c>
      <c r="C883" s="170">
        <f t="shared" ref="C883:D886" si="1227">SUM(C1087,C1495,C1699,C1291,C1903,C2311,C2107,C2719,C3739,C2515,C3943,C2923,C3127,C3535,C3331,C4147,C5167,C4963,C4555,C4351,C4759)</f>
        <v>705333</v>
      </c>
      <c r="D883" s="171">
        <f t="shared" si="1227"/>
        <v>583925</v>
      </c>
      <c r="E883" s="172">
        <f t="shared" si="1126"/>
        <v>0.82787137423032808</v>
      </c>
      <c r="F883" s="170">
        <f t="shared" ref="F883:G886" si="1228">SUM(F1087,F1495,F1699,F1291,F1903,F2311,F2107,F2719,F3739,F2515,F3943,F2923,F3127,F3535,F3331,F4147,F5167,F4963,F4555,F4351,F4759)</f>
        <v>667099</v>
      </c>
      <c r="G883" s="171">
        <f t="shared" si="1228"/>
        <v>676785</v>
      </c>
      <c r="H883" s="172">
        <f t="shared" si="1127"/>
        <v>1.0145195840497438</v>
      </c>
      <c r="I883" s="170">
        <f t="shared" ref="I883:J886" si="1229">SUM(I1087,I1291,I1495,I1699,I1903,I2107,I2311,I2515,I2719,I2923,I3127,I3331,I3535,I3739,I3943,I4147,I4351,I4555,I4759,I4963,I5167)</f>
        <v>665034</v>
      </c>
      <c r="J883" s="173">
        <f t="shared" si="1229"/>
        <v>664762</v>
      </c>
      <c r="K883" s="174">
        <f t="shared" si="1128"/>
        <v>0.99959099835497134</v>
      </c>
      <c r="L883" s="170">
        <f>SUM(L1087,L1291,L1495,L1699,L1903,L2107,L2311,L2515,L2719,L2923,L3127,L3331,L3535,L3739,L3943,L4147,L4351,L4555,L4759,L4963,L5167)</f>
        <v>743643</v>
      </c>
      <c r="M883" s="173">
        <f t="shared" ref="M883:N886" si="1230">SUM(M1087,M1495,M1699,M1291,M1903,M2311,M2107,M2719,M3739,M2515,M3943,M2923,M3127,M3535,M3331,M4147,M5167,M4963,M4555,M4351,M4759)</f>
        <v>743643</v>
      </c>
      <c r="N883" s="175">
        <f t="shared" si="1230"/>
        <v>0</v>
      </c>
      <c r="O883" s="170">
        <f t="shared" ref="O883:P886" si="1231">SUM(O1087,O1291,O1495,O1699,O1903,O2107,O2311,O2515,O2719,O2923,O3127,O3331,O3535,O3739,O3943,O4147,O4351,O4555,O4759,O4963,O5167)</f>
        <v>743643</v>
      </c>
      <c r="P883" s="175">
        <f t="shared" si="1231"/>
        <v>10000</v>
      </c>
      <c r="Q883" s="166">
        <f t="shared" si="1129"/>
        <v>753643</v>
      </c>
      <c r="R883" s="175">
        <f t="shared" ref="R883:S886" si="1232">SUM(R1087,R1291,R1495,R1699,R1903,R2107,R2311,R2515,R2719,R2923,R3127,R3331,R3535,R3739,R3943,R4147,R4351,R4555,R4759,R4963,R5167)</f>
        <v>0</v>
      </c>
      <c r="S883" s="175">
        <f t="shared" si="1232"/>
        <v>0</v>
      </c>
      <c r="T883" s="167">
        <f t="shared" si="1139"/>
        <v>753643</v>
      </c>
      <c r="U883" s="157"/>
      <c r="V883" s="170">
        <f t="shared" ref="V883:W886" si="1233">SUM(V1087,V1291,V1495,V1699,V1903,V2107,V2311,V2515,V2719,V2923,V3127,V3331,V3535,V3739,V3943,V4147,V4351,V4555,V4759,V4963,V5167)</f>
        <v>776065</v>
      </c>
      <c r="W883" s="175">
        <f t="shared" si="1233"/>
        <v>0</v>
      </c>
      <c r="X883" s="166">
        <f t="shared" si="1130"/>
        <v>776065</v>
      </c>
      <c r="Y883" s="175">
        <f t="shared" ref="Y883:Z886" si="1234">SUM(Y1087,Y1291,Y1495,Y1699,Y1903,Y2107,Y2311,Y2515,Y2719,Y2923,Y3127,Y3331,Y3535,Y3739,Y3943,Y4147,Y4351,Y4555,Y4759,Y4963,Y5167)</f>
        <v>0</v>
      </c>
      <c r="Z883" s="175">
        <f t="shared" si="1234"/>
        <v>0</v>
      </c>
      <c r="AA883" s="167">
        <f t="shared" si="1140"/>
        <v>776065</v>
      </c>
      <c r="AB883" s="157"/>
      <c r="AC883" s="170">
        <f t="shared" ref="AC883:AD886" si="1235">SUM(AC1087,AC1291,AC1495,AC1699,AC1903,AC2107,AC2311,AC2515,AC2719,AC2923,AC3127,AC3331,AC3535,AC3739,AC3943,AC4147,AC4351,AC4555,AC4759,AC4963,AC5167)</f>
        <v>810911</v>
      </c>
      <c r="AD883" s="175">
        <f t="shared" si="1235"/>
        <v>0</v>
      </c>
      <c r="AE883" s="166">
        <f t="shared" si="1131"/>
        <v>810911</v>
      </c>
      <c r="AF883" s="175">
        <f t="shared" ref="AF883:AG886" si="1236">SUM(AF1087,AF1291,AF1495,AF1699,AF1903,AF2107,AF2311,AF2515,AF2719,AF2923,AF3127,AF3331,AF3535,AF3739,AF3943,AF4147,AF4351,AF4555,AF4759,AF4963,AF5167)</f>
        <v>0</v>
      </c>
      <c r="AG883" s="175">
        <f t="shared" si="1236"/>
        <v>0</v>
      </c>
      <c r="AH883" s="167">
        <f t="shared" si="1141"/>
        <v>810911</v>
      </c>
      <c r="AJ883" s="163">
        <f t="shared" ref="AJ883:AU886" si="1237">SUM(AJ1087,AJ1291,AJ1495,AJ1699,AJ1903,AJ2107,AJ2311,AJ2515,AJ2719,AJ2923,AJ3127,AJ3331,AJ3535,AJ3739,AJ3943,AJ4147,AJ4351,AJ4555,AJ4759,AJ4963,AJ5167)</f>
        <v>0</v>
      </c>
      <c r="AK883" s="163">
        <f t="shared" si="1237"/>
        <v>0</v>
      </c>
      <c r="AL883" s="163">
        <f t="shared" si="1237"/>
        <v>208702</v>
      </c>
      <c r="AM883" s="163">
        <f t="shared" si="1237"/>
        <v>0</v>
      </c>
      <c r="AN883" s="163">
        <f t="shared" si="1237"/>
        <v>158547</v>
      </c>
      <c r="AO883" s="163">
        <f t="shared" si="1237"/>
        <v>0</v>
      </c>
      <c r="AP883" s="163">
        <f t="shared" si="1237"/>
        <v>0</v>
      </c>
      <c r="AQ883" s="163">
        <f t="shared" si="1237"/>
        <v>198702</v>
      </c>
      <c r="AR883" s="163">
        <f t="shared" si="1237"/>
        <v>0</v>
      </c>
      <c r="AS883" s="163">
        <f t="shared" si="1237"/>
        <v>0</v>
      </c>
      <c r="AT883" s="163">
        <f t="shared" si="1237"/>
        <v>0</v>
      </c>
      <c r="AU883" s="163">
        <f t="shared" si="1237"/>
        <v>187692</v>
      </c>
      <c r="AV883" s="163">
        <f t="shared" si="1114"/>
        <v>753643</v>
      </c>
      <c r="AW883" s="168">
        <f t="shared" si="1133"/>
        <v>0</v>
      </c>
      <c r="AY883" s="163">
        <f t="shared" si="1134"/>
        <v>208702</v>
      </c>
      <c r="AZ883" s="163">
        <f t="shared" si="1135"/>
        <v>158547</v>
      </c>
      <c r="BA883" s="163">
        <f t="shared" si="1136"/>
        <v>198702</v>
      </c>
      <c r="BB883" s="163">
        <f t="shared" si="1137"/>
        <v>187692</v>
      </c>
      <c r="BC883" s="163">
        <f t="shared" si="1120"/>
        <v>753643</v>
      </c>
      <c r="BD883" s="163">
        <f t="shared" si="1138"/>
        <v>0</v>
      </c>
    </row>
    <row r="884" spans="2:56" x14ac:dyDescent="0.3">
      <c r="B884" s="169" t="s">
        <v>98</v>
      </c>
      <c r="C884" s="170">
        <f t="shared" si="1227"/>
        <v>110000</v>
      </c>
      <c r="D884" s="171">
        <f t="shared" si="1227"/>
        <v>107898</v>
      </c>
      <c r="E884" s="172">
        <f t="shared" si="1126"/>
        <v>0.98089090909090904</v>
      </c>
      <c r="F884" s="170">
        <f t="shared" si="1228"/>
        <v>105696</v>
      </c>
      <c r="G884" s="171">
        <f t="shared" si="1228"/>
        <v>105696</v>
      </c>
      <c r="H884" s="172">
        <f t="shared" si="1127"/>
        <v>1</v>
      </c>
      <c r="I884" s="170">
        <f t="shared" si="1229"/>
        <v>159980</v>
      </c>
      <c r="J884" s="173">
        <f t="shared" si="1229"/>
        <v>159970</v>
      </c>
      <c r="K884" s="174">
        <f t="shared" si="1128"/>
        <v>0.99993749218652328</v>
      </c>
      <c r="L884" s="170">
        <f>SUM(L1088,L1292,L1496,L1700,L1904,L2108,L2312,L2516,L2720,L2924,L3128,L3332,L3536,L3740,L3944,L4148,L4352,L4556,L4760,L4964,L5168)</f>
        <v>105696</v>
      </c>
      <c r="M884" s="173">
        <f t="shared" si="1230"/>
        <v>90282</v>
      </c>
      <c r="N884" s="175">
        <f t="shared" si="1230"/>
        <v>0</v>
      </c>
      <c r="O884" s="170">
        <f t="shared" si="1231"/>
        <v>105696</v>
      </c>
      <c r="P884" s="175">
        <f t="shared" si="1231"/>
        <v>0</v>
      </c>
      <c r="Q884" s="166">
        <f t="shared" si="1129"/>
        <v>105696</v>
      </c>
      <c r="R884" s="175">
        <f t="shared" si="1232"/>
        <v>0</v>
      </c>
      <c r="S884" s="175">
        <f t="shared" si="1232"/>
        <v>0</v>
      </c>
      <c r="T884" s="167">
        <f t="shared" si="1139"/>
        <v>105696</v>
      </c>
      <c r="U884" s="157"/>
      <c r="V884" s="170">
        <f t="shared" si="1233"/>
        <v>110304</v>
      </c>
      <c r="W884" s="175">
        <f t="shared" si="1233"/>
        <v>0</v>
      </c>
      <c r="X884" s="166">
        <f t="shared" si="1130"/>
        <v>110304</v>
      </c>
      <c r="Y884" s="175">
        <f t="shared" si="1234"/>
        <v>0</v>
      </c>
      <c r="Z884" s="175">
        <f t="shared" si="1234"/>
        <v>0</v>
      </c>
      <c r="AA884" s="167">
        <f t="shared" si="1140"/>
        <v>110304</v>
      </c>
      <c r="AB884" s="157"/>
      <c r="AC884" s="170">
        <f t="shared" si="1235"/>
        <v>115257</v>
      </c>
      <c r="AD884" s="175">
        <f t="shared" si="1235"/>
        <v>0</v>
      </c>
      <c r="AE884" s="166">
        <f t="shared" si="1131"/>
        <v>115257</v>
      </c>
      <c r="AF884" s="175">
        <f t="shared" si="1236"/>
        <v>0</v>
      </c>
      <c r="AG884" s="175">
        <f t="shared" si="1236"/>
        <v>0</v>
      </c>
      <c r="AH884" s="167">
        <f t="shared" si="1141"/>
        <v>115257</v>
      </c>
      <c r="AJ884" s="163">
        <f t="shared" si="1237"/>
        <v>8808</v>
      </c>
      <c r="AK884" s="163">
        <f t="shared" si="1237"/>
        <v>8808</v>
      </c>
      <c r="AL884" s="163">
        <f t="shared" si="1237"/>
        <v>8808</v>
      </c>
      <c r="AM884" s="163">
        <f t="shared" si="1237"/>
        <v>8608</v>
      </c>
      <c r="AN884" s="163">
        <f t="shared" si="1237"/>
        <v>8808</v>
      </c>
      <c r="AO884" s="163">
        <f t="shared" si="1237"/>
        <v>8808</v>
      </c>
      <c r="AP884" s="163">
        <f t="shared" si="1237"/>
        <v>8808</v>
      </c>
      <c r="AQ884" s="163">
        <f t="shared" si="1237"/>
        <v>8808</v>
      </c>
      <c r="AR884" s="163">
        <f t="shared" si="1237"/>
        <v>8808</v>
      </c>
      <c r="AS884" s="163">
        <f t="shared" si="1237"/>
        <v>8808</v>
      </c>
      <c r="AT884" s="163">
        <f t="shared" si="1237"/>
        <v>9008</v>
      </c>
      <c r="AU884" s="163">
        <f t="shared" si="1237"/>
        <v>8808</v>
      </c>
      <c r="AV884" s="163">
        <f t="shared" si="1114"/>
        <v>105696</v>
      </c>
      <c r="AW884" s="168">
        <f t="shared" si="1133"/>
        <v>0</v>
      </c>
      <c r="AY884" s="163">
        <f t="shared" si="1134"/>
        <v>26424</v>
      </c>
      <c r="AZ884" s="163">
        <f t="shared" si="1135"/>
        <v>26224</v>
      </c>
      <c r="BA884" s="163">
        <f t="shared" si="1136"/>
        <v>26424</v>
      </c>
      <c r="BB884" s="163">
        <f t="shared" si="1137"/>
        <v>26624</v>
      </c>
      <c r="BC884" s="163">
        <f t="shared" si="1120"/>
        <v>105696</v>
      </c>
      <c r="BD884" s="163">
        <f t="shared" si="1138"/>
        <v>0</v>
      </c>
    </row>
    <row r="885" spans="2:56" x14ac:dyDescent="0.3">
      <c r="B885" s="169" t="s">
        <v>99</v>
      </c>
      <c r="C885" s="170">
        <f t="shared" si="1227"/>
        <v>332000</v>
      </c>
      <c r="D885" s="171">
        <f t="shared" si="1227"/>
        <v>234981.3</v>
      </c>
      <c r="E885" s="172">
        <f t="shared" si="1126"/>
        <v>0.70777499999999993</v>
      </c>
      <c r="F885" s="170">
        <f t="shared" si="1228"/>
        <v>420891</v>
      </c>
      <c r="G885" s="171">
        <f t="shared" si="1228"/>
        <v>364899.8</v>
      </c>
      <c r="H885" s="172">
        <f t="shared" si="1127"/>
        <v>0.86696983304466002</v>
      </c>
      <c r="I885" s="170">
        <f t="shared" si="1229"/>
        <v>380355</v>
      </c>
      <c r="J885" s="173">
        <f t="shared" si="1229"/>
        <v>330019.51</v>
      </c>
      <c r="K885" s="174">
        <f t="shared" si="1128"/>
        <v>0.86766181593511327</v>
      </c>
      <c r="L885" s="170">
        <f>SUM(L1089,L1293,L1497,L1701,L1905,L2109,L2313,L2517,L2721,L2925,L3129,L3333,L3537,L3741,L3945,L4149,L4353,L4557,L4761,L4965,L5169)</f>
        <v>1039084</v>
      </c>
      <c r="M885" s="173">
        <f t="shared" si="1230"/>
        <v>766140</v>
      </c>
      <c r="N885" s="175">
        <f t="shared" si="1230"/>
        <v>0</v>
      </c>
      <c r="O885" s="170">
        <f t="shared" si="1231"/>
        <v>730694</v>
      </c>
      <c r="P885" s="175">
        <f t="shared" si="1231"/>
        <v>0</v>
      </c>
      <c r="Q885" s="166">
        <f t="shared" si="1129"/>
        <v>730694</v>
      </c>
      <c r="R885" s="175">
        <f t="shared" si="1232"/>
        <v>0</v>
      </c>
      <c r="S885" s="175">
        <f t="shared" si="1232"/>
        <v>0</v>
      </c>
      <c r="T885" s="167">
        <f t="shared" si="1139"/>
        <v>730694</v>
      </c>
      <c r="U885" s="157"/>
      <c r="V885" s="170">
        <f t="shared" si="1233"/>
        <v>823119</v>
      </c>
      <c r="W885" s="175">
        <f t="shared" si="1233"/>
        <v>0</v>
      </c>
      <c r="X885" s="166">
        <f t="shared" si="1130"/>
        <v>823119</v>
      </c>
      <c r="Y885" s="175">
        <f t="shared" si="1234"/>
        <v>0</v>
      </c>
      <c r="Z885" s="175">
        <f t="shared" si="1234"/>
        <v>0</v>
      </c>
      <c r="AA885" s="167">
        <f t="shared" si="1140"/>
        <v>823119</v>
      </c>
      <c r="AB885" s="157"/>
      <c r="AC885" s="170">
        <f t="shared" si="1235"/>
        <v>823119</v>
      </c>
      <c r="AD885" s="175">
        <f t="shared" si="1235"/>
        <v>0</v>
      </c>
      <c r="AE885" s="166">
        <f t="shared" si="1131"/>
        <v>823119</v>
      </c>
      <c r="AF885" s="175">
        <f t="shared" si="1236"/>
        <v>0</v>
      </c>
      <c r="AG885" s="175">
        <f t="shared" si="1236"/>
        <v>0</v>
      </c>
      <c r="AH885" s="167">
        <f t="shared" si="1141"/>
        <v>823119</v>
      </c>
      <c r="AJ885" s="163">
        <f t="shared" si="1237"/>
        <v>0</v>
      </c>
      <c r="AK885" s="163">
        <f t="shared" si="1237"/>
        <v>31500</v>
      </c>
      <c r="AL885" s="163">
        <f t="shared" si="1237"/>
        <v>13500</v>
      </c>
      <c r="AM885" s="163">
        <f t="shared" si="1237"/>
        <v>69500</v>
      </c>
      <c r="AN885" s="163">
        <f t="shared" si="1237"/>
        <v>51500</v>
      </c>
      <c r="AO885" s="163">
        <f t="shared" si="1237"/>
        <v>149500</v>
      </c>
      <c r="AP885" s="163">
        <f t="shared" si="1237"/>
        <v>226694</v>
      </c>
      <c r="AQ885" s="163">
        <f t="shared" si="1237"/>
        <v>31500</v>
      </c>
      <c r="AR885" s="163">
        <f t="shared" si="1237"/>
        <v>13500</v>
      </c>
      <c r="AS885" s="163">
        <f t="shared" si="1237"/>
        <v>13500</v>
      </c>
      <c r="AT885" s="163">
        <f t="shared" si="1237"/>
        <v>116500</v>
      </c>
      <c r="AU885" s="163">
        <f t="shared" si="1237"/>
        <v>13500</v>
      </c>
      <c r="AV885" s="163">
        <f t="shared" ref="AV885:AV948" si="1238">SUM(AJ885:AU885)</f>
        <v>730694</v>
      </c>
      <c r="AW885" s="168">
        <f t="shared" si="1133"/>
        <v>0</v>
      </c>
      <c r="AY885" s="163">
        <f t="shared" si="1134"/>
        <v>45000</v>
      </c>
      <c r="AZ885" s="163">
        <f t="shared" si="1135"/>
        <v>270500</v>
      </c>
      <c r="BA885" s="163">
        <f t="shared" si="1136"/>
        <v>271694</v>
      </c>
      <c r="BB885" s="163">
        <f t="shared" si="1137"/>
        <v>143500</v>
      </c>
      <c r="BC885" s="163">
        <f t="shared" ref="BC885:BC948" si="1239">SUM(AY885,AZ885,BA885,BB885)</f>
        <v>730694</v>
      </c>
      <c r="BD885" s="163">
        <f t="shared" si="1138"/>
        <v>0</v>
      </c>
    </row>
    <row r="886" spans="2:56" x14ac:dyDescent="0.3">
      <c r="B886" s="169" t="s">
        <v>100</v>
      </c>
      <c r="C886" s="170">
        <f t="shared" si="1227"/>
        <v>100000</v>
      </c>
      <c r="D886" s="171">
        <f t="shared" si="1227"/>
        <v>0</v>
      </c>
      <c r="E886" s="172">
        <f t="shared" si="1126"/>
        <v>0</v>
      </c>
      <c r="F886" s="170">
        <f t="shared" si="1228"/>
        <v>0</v>
      </c>
      <c r="G886" s="171">
        <f t="shared" si="1228"/>
        <v>0</v>
      </c>
      <c r="H886" s="172">
        <f t="shared" si="1127"/>
        <v>0</v>
      </c>
      <c r="I886" s="170">
        <f t="shared" si="1229"/>
        <v>0</v>
      </c>
      <c r="J886" s="173">
        <f t="shared" si="1229"/>
        <v>0</v>
      </c>
      <c r="K886" s="174">
        <f t="shared" si="1128"/>
        <v>0</v>
      </c>
      <c r="L886" s="170">
        <f>SUM(L1090,L1294,L1498,L1702,L1906,L2110,L2314,L2518,L2722,L2926,L3130,L3334,L3538,L3742,L3946,L4150,L4354,L4558,L4762,L4966,L5170)</f>
        <v>0</v>
      </c>
      <c r="M886" s="173">
        <f t="shared" si="1230"/>
        <v>0</v>
      </c>
      <c r="N886" s="175">
        <f t="shared" si="1230"/>
        <v>0</v>
      </c>
      <c r="O886" s="170">
        <f t="shared" si="1231"/>
        <v>0</v>
      </c>
      <c r="P886" s="175">
        <f t="shared" si="1231"/>
        <v>0</v>
      </c>
      <c r="Q886" s="166">
        <f t="shared" si="1129"/>
        <v>0</v>
      </c>
      <c r="R886" s="175">
        <f t="shared" si="1232"/>
        <v>0</v>
      </c>
      <c r="S886" s="175">
        <f t="shared" si="1232"/>
        <v>0</v>
      </c>
      <c r="T886" s="167">
        <f t="shared" si="1139"/>
        <v>0</v>
      </c>
      <c r="U886" s="157"/>
      <c r="V886" s="170">
        <f t="shared" si="1233"/>
        <v>0</v>
      </c>
      <c r="W886" s="175">
        <f t="shared" si="1233"/>
        <v>0</v>
      </c>
      <c r="X886" s="166">
        <f t="shared" si="1130"/>
        <v>0</v>
      </c>
      <c r="Y886" s="175">
        <f t="shared" si="1234"/>
        <v>0</v>
      </c>
      <c r="Z886" s="175">
        <f t="shared" si="1234"/>
        <v>0</v>
      </c>
      <c r="AA886" s="167">
        <f t="shared" si="1140"/>
        <v>0</v>
      </c>
      <c r="AB886" s="157"/>
      <c r="AC886" s="170">
        <f t="shared" si="1235"/>
        <v>0</v>
      </c>
      <c r="AD886" s="175">
        <f t="shared" si="1235"/>
        <v>0</v>
      </c>
      <c r="AE886" s="166">
        <f t="shared" si="1131"/>
        <v>0</v>
      </c>
      <c r="AF886" s="175">
        <f t="shared" si="1236"/>
        <v>0</v>
      </c>
      <c r="AG886" s="175">
        <f t="shared" si="1236"/>
        <v>0</v>
      </c>
      <c r="AH886" s="167">
        <f t="shared" si="1141"/>
        <v>0</v>
      </c>
      <c r="AJ886" s="163">
        <f t="shared" si="1237"/>
        <v>0</v>
      </c>
      <c r="AK886" s="163">
        <f t="shared" si="1237"/>
        <v>0</v>
      </c>
      <c r="AL886" s="163">
        <f t="shared" si="1237"/>
        <v>0</v>
      </c>
      <c r="AM886" s="163">
        <f t="shared" si="1237"/>
        <v>0</v>
      </c>
      <c r="AN886" s="163">
        <f t="shared" si="1237"/>
        <v>0</v>
      </c>
      <c r="AO886" s="163">
        <f t="shared" si="1237"/>
        <v>0</v>
      </c>
      <c r="AP886" s="163">
        <f t="shared" si="1237"/>
        <v>0</v>
      </c>
      <c r="AQ886" s="163">
        <f t="shared" si="1237"/>
        <v>0</v>
      </c>
      <c r="AR886" s="163">
        <f t="shared" si="1237"/>
        <v>0</v>
      </c>
      <c r="AS886" s="163">
        <f t="shared" si="1237"/>
        <v>0</v>
      </c>
      <c r="AT886" s="163">
        <f t="shared" si="1237"/>
        <v>0</v>
      </c>
      <c r="AU886" s="163">
        <f t="shared" si="1237"/>
        <v>0</v>
      </c>
      <c r="AV886" s="163">
        <f t="shared" si="1238"/>
        <v>0</v>
      </c>
      <c r="AW886" s="168">
        <f t="shared" si="1133"/>
        <v>0</v>
      </c>
      <c r="AY886" s="163">
        <f t="shared" si="1134"/>
        <v>0</v>
      </c>
      <c r="AZ886" s="163">
        <f t="shared" si="1135"/>
        <v>0</v>
      </c>
      <c r="BA886" s="163">
        <f t="shared" si="1136"/>
        <v>0</v>
      </c>
      <c r="BB886" s="163">
        <f t="shared" si="1137"/>
        <v>0</v>
      </c>
      <c r="BC886" s="163">
        <f t="shared" si="1239"/>
        <v>0</v>
      </c>
      <c r="BD886" s="163">
        <f t="shared" si="1138"/>
        <v>0</v>
      </c>
    </row>
    <row r="887" spans="2:56" x14ac:dyDescent="0.3">
      <c r="B887" s="179" t="s">
        <v>101</v>
      </c>
      <c r="C887" s="83">
        <f>SUM(C888:C889)</f>
        <v>0</v>
      </c>
      <c r="D887" s="84">
        <f>SUM(D888:D889)</f>
        <v>0</v>
      </c>
      <c r="E887" s="85">
        <f t="shared" si="1126"/>
        <v>0</v>
      </c>
      <c r="F887" s="83">
        <f>SUM(F888:F889)</f>
        <v>0</v>
      </c>
      <c r="G887" s="84">
        <f>SUM(G888:G889)</f>
        <v>0</v>
      </c>
      <c r="H887" s="85">
        <f t="shared" si="1127"/>
        <v>0</v>
      </c>
      <c r="I887" s="83">
        <f>SUM(I888:I889)</f>
        <v>0</v>
      </c>
      <c r="J887" s="86">
        <f>SUM(J888:J889)</f>
        <v>0</v>
      </c>
      <c r="K887" s="87">
        <f t="shared" si="1128"/>
        <v>0</v>
      </c>
      <c r="L887" s="83">
        <f>SUM(L888:L889)</f>
        <v>0</v>
      </c>
      <c r="M887" s="86">
        <f>SUM(M888:M889)</f>
        <v>0</v>
      </c>
      <c r="N887" s="88">
        <f>SUM(N888:N889)</f>
        <v>0</v>
      </c>
      <c r="O887" s="83">
        <f>SUM(O888:O889)</f>
        <v>0</v>
      </c>
      <c r="P887" s="88">
        <f>SUM(P888:P889)</f>
        <v>0</v>
      </c>
      <c r="Q887" s="177">
        <f t="shared" si="1129"/>
        <v>0</v>
      </c>
      <c r="R887" s="88">
        <f>SUM(R888:R889)</f>
        <v>0</v>
      </c>
      <c r="S887" s="88">
        <f>SUM(S888:S889)</f>
        <v>0</v>
      </c>
      <c r="T887" s="178">
        <f t="shared" si="1139"/>
        <v>0</v>
      </c>
      <c r="U887" s="157"/>
      <c r="V887" s="83">
        <f>SUM(V888:V889)</f>
        <v>0</v>
      </c>
      <c r="W887" s="88">
        <f>SUM(W888:W889)</f>
        <v>0</v>
      </c>
      <c r="X887" s="177">
        <f t="shared" si="1130"/>
        <v>0</v>
      </c>
      <c r="Y887" s="88">
        <f>SUM(Y888:Y889)</f>
        <v>0</v>
      </c>
      <c r="Z887" s="88">
        <f>SUM(Z888:Z889)</f>
        <v>0</v>
      </c>
      <c r="AA887" s="178">
        <f t="shared" si="1140"/>
        <v>0</v>
      </c>
      <c r="AB887" s="157"/>
      <c r="AC887" s="83">
        <f>SUM(AC888:AC889)</f>
        <v>0</v>
      </c>
      <c r="AD887" s="88">
        <f>SUM(AD888:AD889)</f>
        <v>0</v>
      </c>
      <c r="AE887" s="177">
        <f t="shared" si="1131"/>
        <v>0</v>
      </c>
      <c r="AF887" s="88">
        <f>SUM(AF888:AF889)</f>
        <v>0</v>
      </c>
      <c r="AG887" s="88">
        <f>SUM(AG888:AG889)</f>
        <v>0</v>
      </c>
      <c r="AH887" s="178">
        <f t="shared" si="1141"/>
        <v>0</v>
      </c>
      <c r="AJ887" s="86">
        <f t="shared" ref="AJ887:AU887" si="1240">SUM(AJ888:AJ889)</f>
        <v>0</v>
      </c>
      <c r="AK887" s="86">
        <f t="shared" si="1240"/>
        <v>0</v>
      </c>
      <c r="AL887" s="86">
        <f t="shared" si="1240"/>
        <v>0</v>
      </c>
      <c r="AM887" s="86">
        <f t="shared" si="1240"/>
        <v>0</v>
      </c>
      <c r="AN887" s="86">
        <f t="shared" si="1240"/>
        <v>0</v>
      </c>
      <c r="AO887" s="86">
        <f t="shared" si="1240"/>
        <v>0</v>
      </c>
      <c r="AP887" s="86">
        <f t="shared" si="1240"/>
        <v>0</v>
      </c>
      <c r="AQ887" s="86">
        <f t="shared" si="1240"/>
        <v>0</v>
      </c>
      <c r="AR887" s="86">
        <f t="shared" si="1240"/>
        <v>0</v>
      </c>
      <c r="AS887" s="86">
        <f t="shared" si="1240"/>
        <v>0</v>
      </c>
      <c r="AT887" s="86">
        <f t="shared" si="1240"/>
        <v>0</v>
      </c>
      <c r="AU887" s="86">
        <f t="shared" si="1240"/>
        <v>0</v>
      </c>
      <c r="AV887" s="86">
        <f t="shared" si="1238"/>
        <v>0</v>
      </c>
      <c r="AW887" s="93">
        <f t="shared" si="1133"/>
        <v>0</v>
      </c>
      <c r="AY887" s="86">
        <f t="shared" si="1134"/>
        <v>0</v>
      </c>
      <c r="AZ887" s="86">
        <f t="shared" si="1135"/>
        <v>0</v>
      </c>
      <c r="BA887" s="86">
        <f t="shared" si="1136"/>
        <v>0</v>
      </c>
      <c r="BB887" s="86">
        <f t="shared" si="1137"/>
        <v>0</v>
      </c>
      <c r="BC887" s="86">
        <f t="shared" si="1239"/>
        <v>0</v>
      </c>
      <c r="BD887" s="86">
        <f t="shared" si="1138"/>
        <v>0</v>
      </c>
    </row>
    <row r="888" spans="2:56" x14ac:dyDescent="0.3">
      <c r="B888" s="169" t="s">
        <v>102</v>
      </c>
      <c r="C888" s="170">
        <f>SUM(C1092,C1500,C1704,C1296,C1908,C2316,C2112,C2724,C3744,C2520,C3948,C2928,C3132,C3540,C3336,C4152,C5172,C4968,C4560,C4356,C4764)</f>
        <v>0</v>
      </c>
      <c r="D888" s="171">
        <f>SUM(D1092,D1500,D1704,D1296,D1908,D2316,D2112,D2724,D3744,D2520,D3948,D2928,D3132,D3540,D3336,D4152,D5172,D4968,D4560,D4356,D4764)</f>
        <v>0</v>
      </c>
      <c r="E888" s="172">
        <f t="shared" si="1126"/>
        <v>0</v>
      </c>
      <c r="F888" s="170">
        <f>SUM(F1092,F1500,F1704,F1296,F1908,F2316,F2112,F2724,F3744,F2520,F3948,F2928,F3132,F3540,F3336,F4152,F5172,F4968,F4560,F4356,F4764)</f>
        <v>0</v>
      </c>
      <c r="G888" s="171">
        <f>SUM(G1092,G1500,G1704,G1296,G1908,G2316,G2112,G2724,G3744,G2520,G3948,G2928,G3132,G3540,G3336,G4152,G5172,G4968,G4560,G4356,G4764)</f>
        <v>0</v>
      </c>
      <c r="H888" s="172">
        <f t="shared" si="1127"/>
        <v>0</v>
      </c>
      <c r="I888" s="170">
        <f>SUM(I1092,I1296,I1500,I1704,I1908,I2112,I2316,I2520,I2724,I2928,I3132,I3336,I3540,I3744,I3948,I4152,I4356,I4560,I4764,I4968,I5172)</f>
        <v>0</v>
      </c>
      <c r="J888" s="173">
        <f>SUM(J1092,J1296,J1500,J1704,J1908,J2112,J2316,J2520,J2724,J2928,J3132,J3336,J3540,J3744,J3948,J4152,J4356,J4560,J4764,J4968,J5172)</f>
        <v>0</v>
      </c>
      <c r="K888" s="174">
        <f t="shared" si="1128"/>
        <v>0</v>
      </c>
      <c r="L888" s="170">
        <f>SUM(L1092,L1296,L1500,L1704,L1908,L2112,L2316,L2520,L2724,L2928,L3132,L3336,L3540,L3744,L3948,L4152,L4356,L4560,L4764,L4968,L5172)</f>
        <v>0</v>
      </c>
      <c r="M888" s="173">
        <f>SUM(M1092,M1500,M1704,M1296,M1908,M2316,M2112,M2724,M3744,M2520,M3948,M2928,M3132,M3540,M3336,M4152,M5172,M4968,M4560,M4356,M4764)</f>
        <v>0</v>
      </c>
      <c r="N888" s="175">
        <f>SUM(N1092,N1500,N1704,N1296,N1908,N2316,N2112,N2724,N3744,N2520,N3948,N2928,N3132,N3540,N3336,N4152,N5172,N4968,N4560,N4356,N4764)</f>
        <v>0</v>
      </c>
      <c r="O888" s="170">
        <f>SUM(O1092,O1296,O1500,O1704,O1908,O2112,O2316,O2520,O2724,O2928,O3132,O3336,O3540,O3744,O3948,O4152,O4356,O4560,O4764,O4968,O5172)</f>
        <v>0</v>
      </c>
      <c r="P888" s="175">
        <f>SUM(P1092,P1296,P1500,P1704,P1908,P2112,P2316,P2520,P2724,P2928,P3132,P3336,P3540,P3744,P3948,P4152,P4356,P4560,P4764,P4968,P5172)</f>
        <v>0</v>
      </c>
      <c r="Q888" s="166">
        <f t="shared" si="1129"/>
        <v>0</v>
      </c>
      <c r="R888" s="175">
        <f>SUM(R1092,R1296,R1500,R1704,R1908,R2112,R2316,R2520,R2724,R2928,R3132,R3336,R3540,R3744,R3948,R4152,R4356,R4560,R4764,R4968,R5172)</f>
        <v>0</v>
      </c>
      <c r="S888" s="175">
        <f>SUM(S1092,S1296,S1500,S1704,S1908,S2112,S2316,S2520,S2724,S2928,S3132,S3336,S3540,S3744,S3948,S4152,S4356,S4560,S4764,S4968,S5172)</f>
        <v>0</v>
      </c>
      <c r="T888" s="167">
        <f t="shared" si="1139"/>
        <v>0</v>
      </c>
      <c r="U888" s="157"/>
      <c r="V888" s="170">
        <f>SUM(V1092,V1296,V1500,V1704,V1908,V2112,V2316,V2520,V2724,V2928,V3132,V3336,V3540,V3744,V3948,V4152,V4356,V4560,V4764,V4968,V5172)</f>
        <v>0</v>
      </c>
      <c r="W888" s="175">
        <f>SUM(W1092,W1296,W1500,W1704,W1908,W2112,W2316,W2520,W2724,W2928,W3132,W3336,W3540,W3744,W3948,W4152,W4356,W4560,W4764,W4968,W5172)</f>
        <v>0</v>
      </c>
      <c r="X888" s="166">
        <f t="shared" si="1130"/>
        <v>0</v>
      </c>
      <c r="Y888" s="175">
        <f>SUM(Y1092,Y1296,Y1500,Y1704,Y1908,Y2112,Y2316,Y2520,Y2724,Y2928,Y3132,Y3336,Y3540,Y3744,Y3948,Y4152,Y4356,Y4560,Y4764,Y4968,Y5172)</f>
        <v>0</v>
      </c>
      <c r="Z888" s="175">
        <f>SUM(Z1092,Z1296,Z1500,Z1704,Z1908,Z2112,Z2316,Z2520,Z2724,Z2928,Z3132,Z3336,Z3540,Z3744,Z3948,Z4152,Z4356,Z4560,Z4764,Z4968,Z5172)</f>
        <v>0</v>
      </c>
      <c r="AA888" s="167">
        <f t="shared" si="1140"/>
        <v>0</v>
      </c>
      <c r="AB888" s="157"/>
      <c r="AC888" s="170">
        <f>SUM(AC1092,AC1296,AC1500,AC1704,AC1908,AC2112,AC2316,AC2520,AC2724,AC2928,AC3132,AC3336,AC3540,AC3744,AC3948,AC4152,AC4356,AC4560,AC4764,AC4968,AC5172)</f>
        <v>0</v>
      </c>
      <c r="AD888" s="175">
        <f>SUM(AD1092,AD1296,AD1500,AD1704,AD1908,AD2112,AD2316,AD2520,AD2724,AD2928,AD3132,AD3336,AD3540,AD3744,AD3948,AD4152,AD4356,AD4560,AD4764,AD4968,AD5172)</f>
        <v>0</v>
      </c>
      <c r="AE888" s="166">
        <f t="shared" si="1131"/>
        <v>0</v>
      </c>
      <c r="AF888" s="175">
        <f>SUM(AF1092,AF1296,AF1500,AF1704,AF1908,AF2112,AF2316,AF2520,AF2724,AF2928,AF3132,AF3336,AF3540,AF3744,AF3948,AF4152,AF4356,AF4560,AF4764,AF4968,AF5172)</f>
        <v>0</v>
      </c>
      <c r="AG888" s="175">
        <f>SUM(AG1092,AG1296,AG1500,AG1704,AG1908,AG2112,AG2316,AG2520,AG2724,AG2928,AG3132,AG3336,AG3540,AG3744,AG3948,AG4152,AG4356,AG4560,AG4764,AG4968,AG5172)</f>
        <v>0</v>
      </c>
      <c r="AH888" s="167">
        <f t="shared" si="1141"/>
        <v>0</v>
      </c>
      <c r="AJ888" s="163">
        <f t="shared" ref="AJ888:AU889" si="1241">SUM(AJ1092,AJ1296,AJ1500,AJ1704,AJ1908,AJ2112,AJ2316,AJ2520,AJ2724,AJ2928,AJ3132,AJ3336,AJ3540,AJ3744,AJ3948,AJ4152,AJ4356,AJ4560,AJ4764,AJ4968,AJ5172)</f>
        <v>0</v>
      </c>
      <c r="AK888" s="163">
        <f t="shared" si="1241"/>
        <v>0</v>
      </c>
      <c r="AL888" s="163">
        <f t="shared" si="1241"/>
        <v>0</v>
      </c>
      <c r="AM888" s="163">
        <f t="shared" si="1241"/>
        <v>0</v>
      </c>
      <c r="AN888" s="163">
        <f t="shared" si="1241"/>
        <v>0</v>
      </c>
      <c r="AO888" s="163">
        <f t="shared" si="1241"/>
        <v>0</v>
      </c>
      <c r="AP888" s="163">
        <f t="shared" si="1241"/>
        <v>0</v>
      </c>
      <c r="AQ888" s="163">
        <f t="shared" si="1241"/>
        <v>0</v>
      </c>
      <c r="AR888" s="163">
        <f t="shared" si="1241"/>
        <v>0</v>
      </c>
      <c r="AS888" s="163">
        <f t="shared" si="1241"/>
        <v>0</v>
      </c>
      <c r="AT888" s="163">
        <f t="shared" si="1241"/>
        <v>0</v>
      </c>
      <c r="AU888" s="163">
        <f t="shared" si="1241"/>
        <v>0</v>
      </c>
      <c r="AV888" s="163">
        <f t="shared" si="1238"/>
        <v>0</v>
      </c>
      <c r="AW888" s="168">
        <f t="shared" si="1133"/>
        <v>0</v>
      </c>
      <c r="AY888" s="163">
        <f t="shared" si="1134"/>
        <v>0</v>
      </c>
      <c r="AZ888" s="163">
        <f t="shared" si="1135"/>
        <v>0</v>
      </c>
      <c r="BA888" s="163">
        <f t="shared" si="1136"/>
        <v>0</v>
      </c>
      <c r="BB888" s="163">
        <f t="shared" si="1137"/>
        <v>0</v>
      </c>
      <c r="BC888" s="163">
        <f t="shared" si="1239"/>
        <v>0</v>
      </c>
      <c r="BD888" s="163">
        <f t="shared" si="1138"/>
        <v>0</v>
      </c>
    </row>
    <row r="889" spans="2:56" x14ac:dyDescent="0.3">
      <c r="B889" s="169" t="s">
        <v>103</v>
      </c>
      <c r="C889" s="170">
        <f>SUM(C1093,C1501,C1705,C1297,C1909,C2317,C2113,C2725,C3745,C2521,C3949,C2929,C3133,C3541,C3337,C4153,C5173,C4969,C4561,C4357,C4765)</f>
        <v>0</v>
      </c>
      <c r="D889" s="171">
        <f>SUM(D1093,D1501,D1705,D1297,D1909,D2317,D2113,D2725,D3745,D2521,D3949,D2929,D3133,D3541,D3337,D4153,D5173,D4969,D4561,D4357,D4765)</f>
        <v>0</v>
      </c>
      <c r="E889" s="172">
        <f t="shared" si="1126"/>
        <v>0</v>
      </c>
      <c r="F889" s="170">
        <f>SUM(F1093,F1501,F1705,F1297,F1909,F2317,F2113,F2725,F3745,F2521,F3949,F2929,F3133,F3541,F3337,F4153,F5173,F4969,F4561,F4357,F4765)</f>
        <v>0</v>
      </c>
      <c r="G889" s="171">
        <f>SUM(G1093,G1501,G1705,G1297,G1909,G2317,G2113,G2725,G3745,G2521,G3949,G2929,G3133,G3541,G3337,G4153,G5173,G4969,G4561,G4357,G4765)</f>
        <v>0</v>
      </c>
      <c r="H889" s="172">
        <f t="shared" si="1127"/>
        <v>0</v>
      </c>
      <c r="I889" s="170">
        <f>SUM(I1093,I1297,I1501,I1705,I1909,I2113,I2317,I2521,I2725,I2929,I3133,I3337,I3541,I3745,I3949,I4153,I4357,I4561,I4765,I4969,I5173)</f>
        <v>0</v>
      </c>
      <c r="J889" s="173">
        <f>SUM(J1093,J1297,J1501,J1705,J1909,J2113,J2317,J2521,J2725,J2929,J3133,J3337,J3541,J3745,J3949,J4153,J4357,J4561,J4765,J4969,J5173)</f>
        <v>0</v>
      </c>
      <c r="K889" s="174">
        <f t="shared" si="1128"/>
        <v>0</v>
      </c>
      <c r="L889" s="170">
        <f>SUM(L1093,L1297,L1501,L1705,L1909,L2113,L2317,L2521,L2725,L2929,L3133,L3337,L3541,L3745,L3949,L4153,L4357,L4561,L4765,L4969,L5173)</f>
        <v>0</v>
      </c>
      <c r="M889" s="173">
        <f>SUM(M1093,M1501,M1705,M1297,M1909,M2317,M2113,M2725,M3745,M2521,M3949,M2929,M3133,M3541,M3337,M4153,M5173,M4969,M4561,M4357,M4765)</f>
        <v>0</v>
      </c>
      <c r="N889" s="175">
        <f>SUM(N1093,N1501,N1705,N1297,N1909,N2317,N2113,N2725,N3745,N2521,N3949,N2929,N3133,N3541,N3337,N4153,N5173,N4969,N4561,N4357,N4765)</f>
        <v>0</v>
      </c>
      <c r="O889" s="170">
        <f>SUM(O1093,O1297,O1501,O1705,O1909,O2113,O2317,O2521,O2725,O2929,O3133,O3337,O3541,O3745,O3949,O4153,O4357,O4561,O4765,O4969,O5173)</f>
        <v>0</v>
      </c>
      <c r="P889" s="175">
        <f>SUM(P1093,P1297,P1501,P1705,P1909,P2113,P2317,P2521,P2725,P2929,P3133,P3337,P3541,P3745,P3949,P4153,P4357,P4561,P4765,P4969,P5173)</f>
        <v>0</v>
      </c>
      <c r="Q889" s="166">
        <f t="shared" si="1129"/>
        <v>0</v>
      </c>
      <c r="R889" s="175">
        <f>SUM(R1093,R1297,R1501,R1705,R1909,R2113,R2317,R2521,R2725,R2929,R3133,R3337,R3541,R3745,R3949,R4153,R4357,R4561,R4765,R4969,R5173)</f>
        <v>0</v>
      </c>
      <c r="S889" s="175">
        <f>SUM(S1093,S1297,S1501,S1705,S1909,S2113,S2317,S2521,S2725,S2929,S3133,S3337,S3541,S3745,S3949,S4153,S4357,S4561,S4765,S4969,S5173)</f>
        <v>0</v>
      </c>
      <c r="T889" s="167">
        <f t="shared" si="1139"/>
        <v>0</v>
      </c>
      <c r="U889" s="157"/>
      <c r="V889" s="170">
        <f>SUM(V1093,V1297,V1501,V1705,V1909,V2113,V2317,V2521,V2725,V2929,V3133,V3337,V3541,V3745,V3949,V4153,V4357,V4561,V4765,V4969,V5173)</f>
        <v>0</v>
      </c>
      <c r="W889" s="175">
        <f>SUM(W1093,W1297,W1501,W1705,W1909,W2113,W2317,W2521,W2725,W2929,W3133,W3337,W3541,W3745,W3949,W4153,W4357,W4561,W4765,W4969,W5173)</f>
        <v>0</v>
      </c>
      <c r="X889" s="166">
        <f t="shared" si="1130"/>
        <v>0</v>
      </c>
      <c r="Y889" s="175">
        <f>SUM(Y1093,Y1297,Y1501,Y1705,Y1909,Y2113,Y2317,Y2521,Y2725,Y2929,Y3133,Y3337,Y3541,Y3745,Y3949,Y4153,Y4357,Y4561,Y4765,Y4969,Y5173)</f>
        <v>0</v>
      </c>
      <c r="Z889" s="175">
        <f>SUM(Z1093,Z1297,Z1501,Z1705,Z1909,Z2113,Z2317,Z2521,Z2725,Z2929,Z3133,Z3337,Z3541,Z3745,Z3949,Z4153,Z4357,Z4561,Z4765,Z4969,Z5173)</f>
        <v>0</v>
      </c>
      <c r="AA889" s="167">
        <f t="shared" si="1140"/>
        <v>0</v>
      </c>
      <c r="AB889" s="157"/>
      <c r="AC889" s="170">
        <f>SUM(AC1093,AC1297,AC1501,AC1705,AC1909,AC2113,AC2317,AC2521,AC2725,AC2929,AC3133,AC3337,AC3541,AC3745,AC3949,AC4153,AC4357,AC4561,AC4765,AC4969,AC5173)</f>
        <v>0</v>
      </c>
      <c r="AD889" s="175">
        <f>SUM(AD1093,AD1297,AD1501,AD1705,AD1909,AD2113,AD2317,AD2521,AD2725,AD2929,AD3133,AD3337,AD3541,AD3745,AD3949,AD4153,AD4357,AD4561,AD4765,AD4969,AD5173)</f>
        <v>0</v>
      </c>
      <c r="AE889" s="166">
        <f t="shared" si="1131"/>
        <v>0</v>
      </c>
      <c r="AF889" s="175">
        <f>SUM(AF1093,AF1297,AF1501,AF1705,AF1909,AF2113,AF2317,AF2521,AF2725,AF2929,AF3133,AF3337,AF3541,AF3745,AF3949,AF4153,AF4357,AF4561,AF4765,AF4969,AF5173)</f>
        <v>0</v>
      </c>
      <c r="AG889" s="175">
        <f>SUM(AG1093,AG1297,AG1501,AG1705,AG1909,AG2113,AG2317,AG2521,AG2725,AG2929,AG3133,AG3337,AG3541,AG3745,AG3949,AG4153,AG4357,AG4561,AG4765,AG4969,AG5173)</f>
        <v>0</v>
      </c>
      <c r="AH889" s="167">
        <f t="shared" si="1141"/>
        <v>0</v>
      </c>
      <c r="AJ889" s="163">
        <f t="shared" si="1241"/>
        <v>0</v>
      </c>
      <c r="AK889" s="163">
        <f t="shared" si="1241"/>
        <v>0</v>
      </c>
      <c r="AL889" s="163">
        <f t="shared" si="1241"/>
        <v>0</v>
      </c>
      <c r="AM889" s="163">
        <f t="shared" si="1241"/>
        <v>0</v>
      </c>
      <c r="AN889" s="163">
        <f t="shared" si="1241"/>
        <v>0</v>
      </c>
      <c r="AO889" s="163">
        <f t="shared" si="1241"/>
        <v>0</v>
      </c>
      <c r="AP889" s="163">
        <f t="shared" si="1241"/>
        <v>0</v>
      </c>
      <c r="AQ889" s="163">
        <f t="shared" si="1241"/>
        <v>0</v>
      </c>
      <c r="AR889" s="163">
        <f t="shared" si="1241"/>
        <v>0</v>
      </c>
      <c r="AS889" s="163">
        <f t="shared" si="1241"/>
        <v>0</v>
      </c>
      <c r="AT889" s="163">
        <f t="shared" si="1241"/>
        <v>0</v>
      </c>
      <c r="AU889" s="163">
        <f t="shared" si="1241"/>
        <v>0</v>
      </c>
      <c r="AV889" s="163">
        <f t="shared" si="1238"/>
        <v>0</v>
      </c>
      <c r="AW889" s="168">
        <f t="shared" si="1133"/>
        <v>0</v>
      </c>
      <c r="AY889" s="163">
        <f t="shared" si="1134"/>
        <v>0</v>
      </c>
      <c r="AZ889" s="163">
        <f t="shared" si="1135"/>
        <v>0</v>
      </c>
      <c r="BA889" s="163">
        <f t="shared" si="1136"/>
        <v>0</v>
      </c>
      <c r="BB889" s="163">
        <f t="shared" si="1137"/>
        <v>0</v>
      </c>
      <c r="BC889" s="163">
        <f t="shared" si="1239"/>
        <v>0</v>
      </c>
      <c r="BD889" s="163">
        <f t="shared" si="1138"/>
        <v>0</v>
      </c>
    </row>
    <row r="890" spans="2:56" x14ac:dyDescent="0.3">
      <c r="B890" s="179" t="s">
        <v>104</v>
      </c>
      <c r="C890" s="83">
        <f>SUM(C891)</f>
        <v>0</v>
      </c>
      <c r="D890" s="84">
        <f>SUM(D891)</f>
        <v>0</v>
      </c>
      <c r="E890" s="85">
        <f t="shared" si="1126"/>
        <v>0</v>
      </c>
      <c r="F890" s="83">
        <f>SUM(F891)</f>
        <v>0</v>
      </c>
      <c r="G890" s="84">
        <f>SUM(G891)</f>
        <v>0</v>
      </c>
      <c r="H890" s="85">
        <f t="shared" si="1127"/>
        <v>0</v>
      </c>
      <c r="I890" s="83">
        <f>SUM(I891)</f>
        <v>0</v>
      </c>
      <c r="J890" s="86">
        <f>SUM(J891)</f>
        <v>0</v>
      </c>
      <c r="K890" s="87">
        <f t="shared" si="1128"/>
        <v>0</v>
      </c>
      <c r="L890" s="83">
        <f>SUM(L891)</f>
        <v>0</v>
      </c>
      <c r="M890" s="86">
        <f>SUM(M891)</f>
        <v>0</v>
      </c>
      <c r="N890" s="88">
        <f>SUM(N891)</f>
        <v>0</v>
      </c>
      <c r="O890" s="83">
        <f>SUM(O891)</f>
        <v>0</v>
      </c>
      <c r="P890" s="88">
        <f>SUM(P891)</f>
        <v>0</v>
      </c>
      <c r="Q890" s="177">
        <f t="shared" si="1129"/>
        <v>0</v>
      </c>
      <c r="R890" s="88">
        <f>SUM(R891)</f>
        <v>0</v>
      </c>
      <c r="S890" s="88">
        <f>SUM(S891)</f>
        <v>0</v>
      </c>
      <c r="T890" s="178">
        <f t="shared" si="1139"/>
        <v>0</v>
      </c>
      <c r="U890" s="157"/>
      <c r="V890" s="83">
        <f>SUM(V891)</f>
        <v>0</v>
      </c>
      <c r="W890" s="88">
        <f>SUM(W891)</f>
        <v>0</v>
      </c>
      <c r="X890" s="177">
        <f t="shared" si="1130"/>
        <v>0</v>
      </c>
      <c r="Y890" s="88">
        <f>SUM(Y891)</f>
        <v>0</v>
      </c>
      <c r="Z890" s="88">
        <f>SUM(Z891)</f>
        <v>0</v>
      </c>
      <c r="AA890" s="178">
        <f t="shared" si="1140"/>
        <v>0</v>
      </c>
      <c r="AB890" s="157"/>
      <c r="AC890" s="83">
        <f>SUM(AC891)</f>
        <v>0</v>
      </c>
      <c r="AD890" s="88">
        <f>SUM(AD891)</f>
        <v>0</v>
      </c>
      <c r="AE890" s="177">
        <f t="shared" si="1131"/>
        <v>0</v>
      </c>
      <c r="AF890" s="88">
        <f>SUM(AF891)</f>
        <v>0</v>
      </c>
      <c r="AG890" s="88">
        <f>SUM(AG891)</f>
        <v>0</v>
      </c>
      <c r="AH890" s="178">
        <f t="shared" si="1141"/>
        <v>0</v>
      </c>
      <c r="AJ890" s="86">
        <f t="shared" ref="AJ890:AU890" si="1242">SUM(AJ891)</f>
        <v>0</v>
      </c>
      <c r="AK890" s="86">
        <f t="shared" si="1242"/>
        <v>0</v>
      </c>
      <c r="AL890" s="86">
        <f t="shared" si="1242"/>
        <v>0</v>
      </c>
      <c r="AM890" s="86">
        <f t="shared" si="1242"/>
        <v>0</v>
      </c>
      <c r="AN890" s="86">
        <f t="shared" si="1242"/>
        <v>0</v>
      </c>
      <c r="AO890" s="86">
        <f t="shared" si="1242"/>
        <v>0</v>
      </c>
      <c r="AP890" s="86">
        <f t="shared" si="1242"/>
        <v>0</v>
      </c>
      <c r="AQ890" s="86">
        <f t="shared" si="1242"/>
        <v>0</v>
      </c>
      <c r="AR890" s="86">
        <f t="shared" si="1242"/>
        <v>0</v>
      </c>
      <c r="AS890" s="86">
        <f t="shared" si="1242"/>
        <v>0</v>
      </c>
      <c r="AT890" s="86">
        <f t="shared" si="1242"/>
        <v>0</v>
      </c>
      <c r="AU890" s="86">
        <f t="shared" si="1242"/>
        <v>0</v>
      </c>
      <c r="AV890" s="86">
        <f t="shared" si="1238"/>
        <v>0</v>
      </c>
      <c r="AW890" s="93">
        <f t="shared" si="1133"/>
        <v>0</v>
      </c>
      <c r="AY890" s="86">
        <f t="shared" si="1134"/>
        <v>0</v>
      </c>
      <c r="AZ890" s="86">
        <f t="shared" si="1135"/>
        <v>0</v>
      </c>
      <c r="BA890" s="86">
        <f t="shared" si="1136"/>
        <v>0</v>
      </c>
      <c r="BB890" s="86">
        <f t="shared" si="1137"/>
        <v>0</v>
      </c>
      <c r="BC890" s="86">
        <f t="shared" si="1239"/>
        <v>0</v>
      </c>
      <c r="BD890" s="86">
        <f t="shared" si="1138"/>
        <v>0</v>
      </c>
    </row>
    <row r="891" spans="2:56" x14ac:dyDescent="0.3">
      <c r="B891" s="169" t="s">
        <v>105</v>
      </c>
      <c r="C891" s="170">
        <f>SUM(C1095,C1503,C1707,C1299,C1911,C2319,C2115,C2727,C3747,C2523,C3951,C2931,C3135,C3543,C3339,C4155,C5175,C4971,C4563,C4359,C4767)</f>
        <v>0</v>
      </c>
      <c r="D891" s="171">
        <f>SUM(D1095,D1503,D1707,D1299,D1911,D2319,D2115,D2727,D3747,D2523,D3951,D2931,D3135,D3543,D3339,D4155,D5175,D4971,D4563,D4359,D4767)</f>
        <v>0</v>
      </c>
      <c r="E891" s="172">
        <f t="shared" si="1126"/>
        <v>0</v>
      </c>
      <c r="F891" s="170">
        <f>SUM(F1095,F1503,F1707,F1299,F1911,F2319,F2115,F2727,F3747,F2523,F3951,F2931,F3135,F3543,F3339,F4155,F5175,F4971,F4563,F4359,F4767)</f>
        <v>0</v>
      </c>
      <c r="G891" s="171">
        <f>SUM(G1095,G1503,G1707,G1299,G1911,G2319,G2115,G2727,G3747,G2523,G3951,G2931,G3135,G3543,G3339,G4155,G5175,G4971,G4563,G4359,G4767)</f>
        <v>0</v>
      </c>
      <c r="H891" s="172">
        <f t="shared" si="1127"/>
        <v>0</v>
      </c>
      <c r="I891" s="170">
        <f>SUM(I1095,I1299,I1503,I1707,I1911,I2115,I2319,I2523,I2727,I2931,I3135,I3339,I3543,I3747,I3951,I4155,I4359,I4563,I4767,I4971,I5175)</f>
        <v>0</v>
      </c>
      <c r="J891" s="173">
        <f>SUM(J1095,J1299,J1503,J1707,J1911,J2115,J2319,J2523,J2727,J2931,J3135,J3339,J3543,J3747,J3951,J4155,J4359,J4563,J4767,J4971,J5175)</f>
        <v>0</v>
      </c>
      <c r="K891" s="174">
        <f t="shared" si="1128"/>
        <v>0</v>
      </c>
      <c r="L891" s="170">
        <f>SUM(L1095,L1299,L1503,L1707,L1911,L2115,L2319,L2523,L2727,L2931,L3135,L3339,L3543,L3747,L3951,L4155,L4359,L4563,L4767,L4971,L5175)</f>
        <v>0</v>
      </c>
      <c r="M891" s="173">
        <f>SUM(M1095,M1503,M1707,M1299,M1911,M2319,M2115,M2727,M3747,M2523,M3951,M2931,M3135,M3543,M3339,M4155,M5175,M4971,M4563,M4359,M4767)</f>
        <v>0</v>
      </c>
      <c r="N891" s="175">
        <f>SUM(N1095,N1503,N1707,N1299,N1911,N2319,N2115,N2727,N3747,N2523,N3951,N2931,N3135,N3543,N3339,N4155,N5175,N4971,N4563,N4359,N4767)</f>
        <v>0</v>
      </c>
      <c r="O891" s="170">
        <f>SUM(O1095,O1299,O1503,O1707,O1911,O2115,O2319,O2523,O2727,O2931,O3135,O3339,O3543,O3747,O3951,O4155,O4359,O4563,O4767,O4971,O5175)</f>
        <v>0</v>
      </c>
      <c r="P891" s="175">
        <f>SUM(P1095,P1299,P1503,P1707,P1911,P2115,P2319,P2523,P2727,P2931,P3135,P3339,P3543,P3747,P3951,P4155,P4359,P4563,P4767,P4971,P5175)</f>
        <v>0</v>
      </c>
      <c r="Q891" s="166">
        <f t="shared" si="1129"/>
        <v>0</v>
      </c>
      <c r="R891" s="175">
        <f>SUM(R1095,R1299,R1503,R1707,R1911,R2115,R2319,R2523,R2727,R2931,R3135,R3339,R3543,R3747,R3951,R4155,R4359,R4563,R4767,R4971,R5175)</f>
        <v>0</v>
      </c>
      <c r="S891" s="175">
        <f>SUM(S1095,S1299,S1503,S1707,S1911,S2115,S2319,S2523,S2727,S2931,S3135,S3339,S3543,S3747,S3951,S4155,S4359,S4563,S4767,S4971,S5175)</f>
        <v>0</v>
      </c>
      <c r="T891" s="167">
        <f t="shared" si="1139"/>
        <v>0</v>
      </c>
      <c r="U891" s="157"/>
      <c r="V891" s="170">
        <f>SUM(V1095,V1299,V1503,V1707,V1911,V2115,V2319,V2523,V2727,V2931,V3135,V3339,V3543,V3747,V3951,V4155,V4359,V4563,V4767,V4971,V5175)</f>
        <v>0</v>
      </c>
      <c r="W891" s="175">
        <f>SUM(W1095,W1299,W1503,W1707,W1911,W2115,W2319,W2523,W2727,W2931,W3135,W3339,W3543,W3747,W3951,W4155,W4359,W4563,W4767,W4971,W5175)</f>
        <v>0</v>
      </c>
      <c r="X891" s="166">
        <f t="shared" si="1130"/>
        <v>0</v>
      </c>
      <c r="Y891" s="175">
        <f>SUM(Y1095,Y1299,Y1503,Y1707,Y1911,Y2115,Y2319,Y2523,Y2727,Y2931,Y3135,Y3339,Y3543,Y3747,Y3951,Y4155,Y4359,Y4563,Y4767,Y4971,Y5175)</f>
        <v>0</v>
      </c>
      <c r="Z891" s="175">
        <f>SUM(Z1095,Z1299,Z1503,Z1707,Z1911,Z2115,Z2319,Z2523,Z2727,Z2931,Z3135,Z3339,Z3543,Z3747,Z3951,Z4155,Z4359,Z4563,Z4767,Z4971,Z5175)</f>
        <v>0</v>
      </c>
      <c r="AA891" s="167">
        <f t="shared" si="1140"/>
        <v>0</v>
      </c>
      <c r="AB891" s="157"/>
      <c r="AC891" s="170">
        <f>SUM(AC1095,AC1299,AC1503,AC1707,AC1911,AC2115,AC2319,AC2523,AC2727,AC2931,AC3135,AC3339,AC3543,AC3747,AC3951,AC4155,AC4359,AC4563,AC4767,AC4971,AC5175)</f>
        <v>0</v>
      </c>
      <c r="AD891" s="175">
        <f>SUM(AD1095,AD1299,AD1503,AD1707,AD1911,AD2115,AD2319,AD2523,AD2727,AD2931,AD3135,AD3339,AD3543,AD3747,AD3951,AD4155,AD4359,AD4563,AD4767,AD4971,AD5175)</f>
        <v>0</v>
      </c>
      <c r="AE891" s="166">
        <f t="shared" si="1131"/>
        <v>0</v>
      </c>
      <c r="AF891" s="175">
        <f>SUM(AF1095,AF1299,AF1503,AF1707,AF1911,AF2115,AF2319,AF2523,AF2727,AF2931,AF3135,AF3339,AF3543,AF3747,AF3951,AF4155,AF4359,AF4563,AF4767,AF4971,AF5175)</f>
        <v>0</v>
      </c>
      <c r="AG891" s="175">
        <f>SUM(AG1095,AG1299,AG1503,AG1707,AG1911,AG2115,AG2319,AG2523,AG2727,AG2931,AG3135,AG3339,AG3543,AG3747,AG3951,AG4155,AG4359,AG4563,AG4767,AG4971,AG5175)</f>
        <v>0</v>
      </c>
      <c r="AH891" s="167">
        <f t="shared" si="1141"/>
        <v>0</v>
      </c>
      <c r="AJ891" s="163">
        <f t="shared" ref="AJ891:AU891" si="1243">SUM(AJ1095,AJ1299,AJ1503,AJ1707,AJ1911,AJ2115,AJ2319,AJ2523,AJ2727,AJ2931,AJ3135,AJ3339,AJ3543,AJ3747,AJ3951,AJ4155,AJ4359,AJ4563,AJ4767,AJ4971,AJ5175)</f>
        <v>0</v>
      </c>
      <c r="AK891" s="163">
        <f t="shared" si="1243"/>
        <v>0</v>
      </c>
      <c r="AL891" s="163">
        <f t="shared" si="1243"/>
        <v>0</v>
      </c>
      <c r="AM891" s="163">
        <f t="shared" si="1243"/>
        <v>0</v>
      </c>
      <c r="AN891" s="163">
        <f t="shared" si="1243"/>
        <v>0</v>
      </c>
      <c r="AO891" s="163">
        <f t="shared" si="1243"/>
        <v>0</v>
      </c>
      <c r="AP891" s="163">
        <f t="shared" si="1243"/>
        <v>0</v>
      </c>
      <c r="AQ891" s="163">
        <f t="shared" si="1243"/>
        <v>0</v>
      </c>
      <c r="AR891" s="163">
        <f t="shared" si="1243"/>
        <v>0</v>
      </c>
      <c r="AS891" s="163">
        <f t="shared" si="1243"/>
        <v>0</v>
      </c>
      <c r="AT891" s="163">
        <f t="shared" si="1243"/>
        <v>0</v>
      </c>
      <c r="AU891" s="163">
        <f t="shared" si="1243"/>
        <v>0</v>
      </c>
      <c r="AV891" s="163">
        <f t="shared" si="1238"/>
        <v>0</v>
      </c>
      <c r="AW891" s="168">
        <f t="shared" si="1133"/>
        <v>0</v>
      </c>
      <c r="AY891" s="163">
        <f t="shared" si="1134"/>
        <v>0</v>
      </c>
      <c r="AZ891" s="163">
        <f t="shared" si="1135"/>
        <v>0</v>
      </c>
      <c r="BA891" s="163">
        <f t="shared" si="1136"/>
        <v>0</v>
      </c>
      <c r="BB891" s="163">
        <f t="shared" si="1137"/>
        <v>0</v>
      </c>
      <c r="BC891" s="163">
        <f t="shared" si="1239"/>
        <v>0</v>
      </c>
      <c r="BD891" s="163">
        <f t="shared" si="1138"/>
        <v>0</v>
      </c>
    </row>
    <row r="892" spans="2:56" x14ac:dyDescent="0.3">
      <c r="B892" s="179" t="s">
        <v>106</v>
      </c>
      <c r="C892" s="83">
        <f>SUM(C893:C894)</f>
        <v>0</v>
      </c>
      <c r="D892" s="84">
        <f>SUM(D893:D894)</f>
        <v>0</v>
      </c>
      <c r="E892" s="85">
        <f t="shared" si="1126"/>
        <v>0</v>
      </c>
      <c r="F892" s="83">
        <f>SUM(F893:F894)</f>
        <v>0</v>
      </c>
      <c r="G892" s="84">
        <f>SUM(G893:G894)</f>
        <v>0</v>
      </c>
      <c r="H892" s="85">
        <f t="shared" si="1127"/>
        <v>0</v>
      </c>
      <c r="I892" s="83">
        <f>SUM(I893:I894)</f>
        <v>0</v>
      </c>
      <c r="J892" s="86">
        <f>SUM(J893:J894)</f>
        <v>0</v>
      </c>
      <c r="K892" s="87">
        <f t="shared" si="1128"/>
        <v>0</v>
      </c>
      <c r="L892" s="83">
        <f>SUM(L893:L894)</f>
        <v>0</v>
      </c>
      <c r="M892" s="86">
        <f>SUM(M893:M894)</f>
        <v>0</v>
      </c>
      <c r="N892" s="88">
        <f>SUM(N893:N894)</f>
        <v>0</v>
      </c>
      <c r="O892" s="83">
        <f>SUM(O893:O894)</f>
        <v>0</v>
      </c>
      <c r="P892" s="88">
        <f>SUM(P893:P894)</f>
        <v>0</v>
      </c>
      <c r="Q892" s="177">
        <f t="shared" si="1129"/>
        <v>0</v>
      </c>
      <c r="R892" s="88">
        <f>SUM(R893:R894)</f>
        <v>0</v>
      </c>
      <c r="S892" s="88">
        <f>SUM(S893:S894)</f>
        <v>0</v>
      </c>
      <c r="T892" s="178">
        <f t="shared" si="1139"/>
        <v>0</v>
      </c>
      <c r="U892" s="157"/>
      <c r="V892" s="83">
        <f>SUM(V893:V894)</f>
        <v>0</v>
      </c>
      <c r="W892" s="88">
        <f>SUM(W893:W894)</f>
        <v>0</v>
      </c>
      <c r="X892" s="177">
        <f t="shared" si="1130"/>
        <v>0</v>
      </c>
      <c r="Y892" s="88">
        <f>SUM(Y893:Y894)</f>
        <v>0</v>
      </c>
      <c r="Z892" s="88">
        <f>SUM(Z893:Z894)</f>
        <v>0</v>
      </c>
      <c r="AA892" s="178">
        <f t="shared" si="1140"/>
        <v>0</v>
      </c>
      <c r="AB892" s="157"/>
      <c r="AC892" s="83">
        <f>SUM(AC893:AC894)</f>
        <v>0</v>
      </c>
      <c r="AD892" s="88">
        <f>SUM(AD893:AD894)</f>
        <v>0</v>
      </c>
      <c r="AE892" s="177">
        <f t="shared" si="1131"/>
        <v>0</v>
      </c>
      <c r="AF892" s="88">
        <f>SUM(AF893:AF894)</f>
        <v>0</v>
      </c>
      <c r="AG892" s="88">
        <f>SUM(AG893:AG894)</f>
        <v>0</v>
      </c>
      <c r="AH892" s="178">
        <f t="shared" si="1141"/>
        <v>0</v>
      </c>
      <c r="AJ892" s="86">
        <f t="shared" ref="AJ892:AU892" si="1244">SUM(AJ893:AJ894)</f>
        <v>0</v>
      </c>
      <c r="AK892" s="86">
        <f t="shared" si="1244"/>
        <v>0</v>
      </c>
      <c r="AL892" s="86">
        <f t="shared" si="1244"/>
        <v>0</v>
      </c>
      <c r="AM892" s="86">
        <f t="shared" si="1244"/>
        <v>0</v>
      </c>
      <c r="AN892" s="86">
        <f t="shared" si="1244"/>
        <v>0</v>
      </c>
      <c r="AO892" s="86">
        <f t="shared" si="1244"/>
        <v>0</v>
      </c>
      <c r="AP892" s="86">
        <f t="shared" si="1244"/>
        <v>0</v>
      </c>
      <c r="AQ892" s="86">
        <f t="shared" si="1244"/>
        <v>0</v>
      </c>
      <c r="AR892" s="86">
        <f t="shared" si="1244"/>
        <v>0</v>
      </c>
      <c r="AS892" s="86">
        <f t="shared" si="1244"/>
        <v>0</v>
      </c>
      <c r="AT892" s="86">
        <f t="shared" si="1244"/>
        <v>0</v>
      </c>
      <c r="AU892" s="86">
        <f t="shared" si="1244"/>
        <v>0</v>
      </c>
      <c r="AV892" s="86">
        <f t="shared" si="1238"/>
        <v>0</v>
      </c>
      <c r="AW892" s="93">
        <f t="shared" si="1133"/>
        <v>0</v>
      </c>
      <c r="AY892" s="86">
        <f t="shared" si="1134"/>
        <v>0</v>
      </c>
      <c r="AZ892" s="86">
        <f t="shared" si="1135"/>
        <v>0</v>
      </c>
      <c r="BA892" s="86">
        <f t="shared" si="1136"/>
        <v>0</v>
      </c>
      <c r="BB892" s="86">
        <f t="shared" si="1137"/>
        <v>0</v>
      </c>
      <c r="BC892" s="86">
        <f t="shared" si="1239"/>
        <v>0</v>
      </c>
      <c r="BD892" s="86">
        <f t="shared" si="1138"/>
        <v>0</v>
      </c>
    </row>
    <row r="893" spans="2:56" x14ac:dyDescent="0.3">
      <c r="B893" s="169" t="s">
        <v>107</v>
      </c>
      <c r="C893" s="170">
        <f>SUM(C1097,C1505,C1709,C1301,C1913,C2321,C2117,C2729,C3749,C2525,C3953,C2933,C3137,C3545,C3341,C4157,C5177,C4973,C4565,C4361,C4769)</f>
        <v>0</v>
      </c>
      <c r="D893" s="171">
        <f>SUM(D1097,D1505,D1709,D1301,D1913,D2321,D2117,D2729,D3749,D2525,D3953,D2933,D3137,D3545,D3341,D4157,D5177,D4973,D4565,D4361,D4769)</f>
        <v>0</v>
      </c>
      <c r="E893" s="172">
        <f t="shared" si="1126"/>
        <v>0</v>
      </c>
      <c r="F893" s="170">
        <f>SUM(F1097,F1505,F1709,F1301,F1913,F2321,F2117,F2729,F3749,F2525,F3953,F2933,F3137,F3545,F3341,F4157,F5177,F4973,F4565,F4361,F4769)</f>
        <v>0</v>
      </c>
      <c r="G893" s="171">
        <f>SUM(G1097,G1505,G1709,G1301,G1913,G2321,G2117,G2729,G3749,G2525,G3953,G2933,G3137,G3545,G3341,G4157,G5177,G4973,G4565,G4361,G4769)</f>
        <v>0</v>
      </c>
      <c r="H893" s="172">
        <f t="shared" si="1127"/>
        <v>0</v>
      </c>
      <c r="I893" s="170">
        <f>SUM(I1097,I1301,I1505,I1709,I1913,I2117,I2321,I2525,I2729,I2933,I3137,I3341,I3545,I3749,I3953,I4157,I4361,I4565,I4769,I4973,I5177)</f>
        <v>0</v>
      </c>
      <c r="J893" s="173">
        <f>SUM(J1097,J1301,J1505,J1709,J1913,J2117,J2321,J2525,J2729,J2933,J3137,J3341,J3545,J3749,J3953,J4157,J4361,J4565,J4769,J4973,J5177)</f>
        <v>0</v>
      </c>
      <c r="K893" s="174">
        <f t="shared" si="1128"/>
        <v>0</v>
      </c>
      <c r="L893" s="170">
        <f>SUM(L1097,L1301,L1505,L1709,L1913,L2117,L2321,L2525,L2729,L2933,L3137,L3341,L3545,L3749,L3953,L4157,L4361,L4565,L4769,L4973,L5177)</f>
        <v>0</v>
      </c>
      <c r="M893" s="173">
        <f>SUM(M1097,M1505,M1709,M1301,M1913,M2321,M2117,M2729,M3749,M2525,M3953,M2933,M3137,M3545,M3341,M4157,M5177,M4973,M4565,M4361,M4769)</f>
        <v>0</v>
      </c>
      <c r="N893" s="175">
        <f>SUM(N1097,N1505,N1709,N1301,N1913,N2321,N2117,N2729,N3749,N2525,N3953,N2933,N3137,N3545,N3341,N4157,N5177,N4973,N4565,N4361,N4769)</f>
        <v>0</v>
      </c>
      <c r="O893" s="170">
        <f>SUM(O1097,O1301,O1505,O1709,O1913,O2117,O2321,O2525,O2729,O2933,O3137,O3341,O3545,O3749,O3953,O4157,O4361,O4565,O4769,O4973,O5177)</f>
        <v>0</v>
      </c>
      <c r="P893" s="175">
        <f>SUM(P1097,P1301,P1505,P1709,P1913,P2117,P2321,P2525,P2729,P2933,P3137,P3341,P3545,P3749,P3953,P4157,P4361,P4565,P4769,P4973,P5177)</f>
        <v>0</v>
      </c>
      <c r="Q893" s="166">
        <f t="shared" si="1129"/>
        <v>0</v>
      </c>
      <c r="R893" s="175">
        <f>SUM(R1097,R1301,R1505,R1709,R1913,R2117,R2321,R2525,R2729,R2933,R3137,R3341,R3545,R3749,R3953,R4157,R4361,R4565,R4769,R4973,R5177)</f>
        <v>0</v>
      </c>
      <c r="S893" s="175">
        <f>SUM(S1097,S1301,S1505,S1709,S1913,S2117,S2321,S2525,S2729,S2933,S3137,S3341,S3545,S3749,S3953,S4157,S4361,S4565,S4769,S4973,S5177)</f>
        <v>0</v>
      </c>
      <c r="T893" s="167">
        <f t="shared" si="1139"/>
        <v>0</v>
      </c>
      <c r="U893" s="157"/>
      <c r="V893" s="170">
        <f>SUM(V1097,V1301,V1505,V1709,V1913,V2117,V2321,V2525,V2729,V2933,V3137,V3341,V3545,V3749,V3953,V4157,V4361,V4565,V4769,V4973,V5177)</f>
        <v>0</v>
      </c>
      <c r="W893" s="175">
        <f>SUM(W1097,W1301,W1505,W1709,W1913,W2117,W2321,W2525,W2729,W2933,W3137,W3341,W3545,W3749,W3953,W4157,W4361,W4565,W4769,W4973,W5177)</f>
        <v>0</v>
      </c>
      <c r="X893" s="166">
        <f t="shared" si="1130"/>
        <v>0</v>
      </c>
      <c r="Y893" s="175">
        <f>SUM(Y1097,Y1301,Y1505,Y1709,Y1913,Y2117,Y2321,Y2525,Y2729,Y2933,Y3137,Y3341,Y3545,Y3749,Y3953,Y4157,Y4361,Y4565,Y4769,Y4973,Y5177)</f>
        <v>0</v>
      </c>
      <c r="Z893" s="175">
        <f>SUM(Z1097,Z1301,Z1505,Z1709,Z1913,Z2117,Z2321,Z2525,Z2729,Z2933,Z3137,Z3341,Z3545,Z3749,Z3953,Z4157,Z4361,Z4565,Z4769,Z4973,Z5177)</f>
        <v>0</v>
      </c>
      <c r="AA893" s="167">
        <f t="shared" si="1140"/>
        <v>0</v>
      </c>
      <c r="AB893" s="157"/>
      <c r="AC893" s="170">
        <f>SUM(AC1097,AC1301,AC1505,AC1709,AC1913,AC2117,AC2321,AC2525,AC2729,AC2933,AC3137,AC3341,AC3545,AC3749,AC3953,AC4157,AC4361,AC4565,AC4769,AC4973,AC5177)</f>
        <v>0</v>
      </c>
      <c r="AD893" s="175">
        <f>SUM(AD1097,AD1301,AD1505,AD1709,AD1913,AD2117,AD2321,AD2525,AD2729,AD2933,AD3137,AD3341,AD3545,AD3749,AD3953,AD4157,AD4361,AD4565,AD4769,AD4973,AD5177)</f>
        <v>0</v>
      </c>
      <c r="AE893" s="166">
        <f t="shared" si="1131"/>
        <v>0</v>
      </c>
      <c r="AF893" s="175">
        <f>SUM(AF1097,AF1301,AF1505,AF1709,AF1913,AF2117,AF2321,AF2525,AF2729,AF2933,AF3137,AF3341,AF3545,AF3749,AF3953,AF4157,AF4361,AF4565,AF4769,AF4973,AF5177)</f>
        <v>0</v>
      </c>
      <c r="AG893" s="175">
        <f>SUM(AG1097,AG1301,AG1505,AG1709,AG1913,AG2117,AG2321,AG2525,AG2729,AG2933,AG3137,AG3341,AG3545,AG3749,AG3953,AG4157,AG4361,AG4565,AG4769,AG4973,AG5177)</f>
        <v>0</v>
      </c>
      <c r="AH893" s="167">
        <f t="shared" si="1141"/>
        <v>0</v>
      </c>
      <c r="AJ893" s="163">
        <f t="shared" ref="AJ893:AU894" si="1245">SUM(AJ1097,AJ1301,AJ1505,AJ1709,AJ1913,AJ2117,AJ2321,AJ2525,AJ2729,AJ2933,AJ3137,AJ3341,AJ3545,AJ3749,AJ3953,AJ4157,AJ4361,AJ4565,AJ4769,AJ4973,AJ5177)</f>
        <v>0</v>
      </c>
      <c r="AK893" s="163">
        <f t="shared" si="1245"/>
        <v>0</v>
      </c>
      <c r="AL893" s="163">
        <f t="shared" si="1245"/>
        <v>0</v>
      </c>
      <c r="AM893" s="163">
        <f t="shared" si="1245"/>
        <v>0</v>
      </c>
      <c r="AN893" s="163">
        <f t="shared" si="1245"/>
        <v>0</v>
      </c>
      <c r="AO893" s="163">
        <f t="shared" si="1245"/>
        <v>0</v>
      </c>
      <c r="AP893" s="163">
        <f t="shared" si="1245"/>
        <v>0</v>
      </c>
      <c r="AQ893" s="163">
        <f t="shared" si="1245"/>
        <v>0</v>
      </c>
      <c r="AR893" s="163">
        <f t="shared" si="1245"/>
        <v>0</v>
      </c>
      <c r="AS893" s="163">
        <f t="shared" si="1245"/>
        <v>0</v>
      </c>
      <c r="AT893" s="163">
        <f t="shared" si="1245"/>
        <v>0</v>
      </c>
      <c r="AU893" s="163">
        <f t="shared" si="1245"/>
        <v>0</v>
      </c>
      <c r="AV893" s="163">
        <f t="shared" si="1238"/>
        <v>0</v>
      </c>
      <c r="AW893" s="168">
        <f t="shared" si="1133"/>
        <v>0</v>
      </c>
      <c r="AY893" s="163">
        <f t="shared" si="1134"/>
        <v>0</v>
      </c>
      <c r="AZ893" s="163">
        <f t="shared" si="1135"/>
        <v>0</v>
      </c>
      <c r="BA893" s="163">
        <f t="shared" si="1136"/>
        <v>0</v>
      </c>
      <c r="BB893" s="163">
        <f t="shared" si="1137"/>
        <v>0</v>
      </c>
      <c r="BC893" s="163">
        <f t="shared" si="1239"/>
        <v>0</v>
      </c>
      <c r="BD893" s="163">
        <f t="shared" si="1138"/>
        <v>0</v>
      </c>
    </row>
    <row r="894" spans="2:56" x14ac:dyDescent="0.3">
      <c r="B894" s="169" t="s">
        <v>108</v>
      </c>
      <c r="C894" s="170">
        <f>SUM(C1098,C1506,C1710,C1302,C1914,C2322,C2118,C2730,C3750,C2526,C3954,C2934,C3138,C3546,C3342,C4158,C5178,C4974,C4566,C4362,C4770)</f>
        <v>0</v>
      </c>
      <c r="D894" s="171">
        <f>SUM(D1098,D1506,D1710,D1302,D1914,D2322,D2118,D2730,D3750,D2526,D3954,D2934,D3138,D3546,D3342,D4158,D5178,D4974,D4566,D4362,D4770)</f>
        <v>0</v>
      </c>
      <c r="E894" s="172">
        <f t="shared" si="1126"/>
        <v>0</v>
      </c>
      <c r="F894" s="170">
        <f>SUM(F1098,F1506,F1710,F1302,F1914,F2322,F2118,F2730,F3750,F2526,F3954,F2934,F3138,F3546,F3342,F4158,F5178,F4974,F4566,F4362,F4770)</f>
        <v>0</v>
      </c>
      <c r="G894" s="171">
        <f>SUM(G1098,G1506,G1710,G1302,G1914,G2322,G2118,G2730,G3750,G2526,G3954,G2934,G3138,G3546,G3342,G4158,G5178,G4974,G4566,G4362,G4770)</f>
        <v>0</v>
      </c>
      <c r="H894" s="172">
        <f t="shared" si="1127"/>
        <v>0</v>
      </c>
      <c r="I894" s="170">
        <f>SUM(I1098,I1302,I1506,I1710,I1914,I2118,I2322,I2526,I2730,I2934,I3138,I3342,I3546,I3750,I3954,I4158,I4362,I4566,I4770,I4974,I5178)</f>
        <v>0</v>
      </c>
      <c r="J894" s="173">
        <f>SUM(J1098,J1302,J1506,J1710,J1914,J2118,J2322,J2526,J2730,J2934,J3138,J3342,J3546,J3750,J3954,J4158,J4362,J4566,J4770,J4974,J5178)</f>
        <v>0</v>
      </c>
      <c r="K894" s="174">
        <f t="shared" si="1128"/>
        <v>0</v>
      </c>
      <c r="L894" s="170">
        <f>SUM(L1098,L1302,L1506,L1710,L1914,L2118,L2322,L2526,L2730,L2934,L3138,L3342,L3546,L3750,L3954,L4158,L4362,L4566,L4770,L4974,L5178)</f>
        <v>0</v>
      </c>
      <c r="M894" s="173">
        <f>SUM(M1098,M1506,M1710,M1302,M1914,M2322,M2118,M2730,M3750,M2526,M3954,M2934,M3138,M3546,M3342,M4158,M5178,M4974,M4566,M4362,M4770)</f>
        <v>0</v>
      </c>
      <c r="N894" s="175">
        <f>SUM(N1098,N1506,N1710,N1302,N1914,N2322,N2118,N2730,N3750,N2526,N3954,N2934,N3138,N3546,N3342,N4158,N5178,N4974,N4566,N4362,N4770)</f>
        <v>0</v>
      </c>
      <c r="O894" s="170">
        <f>SUM(O1098,O1302,O1506,O1710,O1914,O2118,O2322,O2526,O2730,O2934,O3138,O3342,O3546,O3750,O3954,O4158,O4362,O4566,O4770,O4974,O5178)</f>
        <v>0</v>
      </c>
      <c r="P894" s="175">
        <f>SUM(P1098,P1302,P1506,P1710,P1914,P2118,P2322,P2526,P2730,P2934,P3138,P3342,P3546,P3750,P3954,P4158,P4362,P4566,P4770,P4974,P5178)</f>
        <v>0</v>
      </c>
      <c r="Q894" s="166">
        <f t="shared" si="1129"/>
        <v>0</v>
      </c>
      <c r="R894" s="175">
        <f>SUM(R1098,R1302,R1506,R1710,R1914,R2118,R2322,R2526,R2730,R2934,R3138,R3342,R3546,R3750,R3954,R4158,R4362,R4566,R4770,R4974,R5178)</f>
        <v>0</v>
      </c>
      <c r="S894" s="175">
        <f>SUM(S1098,S1302,S1506,S1710,S1914,S2118,S2322,S2526,S2730,S2934,S3138,S3342,S3546,S3750,S3954,S4158,S4362,S4566,S4770,S4974,S5178)</f>
        <v>0</v>
      </c>
      <c r="T894" s="167">
        <f t="shared" si="1139"/>
        <v>0</v>
      </c>
      <c r="U894" s="157"/>
      <c r="V894" s="170">
        <f>SUM(V1098,V1302,V1506,V1710,V1914,V2118,V2322,V2526,V2730,V2934,V3138,V3342,V3546,V3750,V3954,V4158,V4362,V4566,V4770,V4974,V5178)</f>
        <v>0</v>
      </c>
      <c r="W894" s="175">
        <f>SUM(W1098,W1302,W1506,W1710,W1914,W2118,W2322,W2526,W2730,W2934,W3138,W3342,W3546,W3750,W3954,W4158,W4362,W4566,W4770,W4974,W5178)</f>
        <v>0</v>
      </c>
      <c r="X894" s="166">
        <f t="shared" si="1130"/>
        <v>0</v>
      </c>
      <c r="Y894" s="175">
        <f>SUM(Y1098,Y1302,Y1506,Y1710,Y1914,Y2118,Y2322,Y2526,Y2730,Y2934,Y3138,Y3342,Y3546,Y3750,Y3954,Y4158,Y4362,Y4566,Y4770,Y4974,Y5178)</f>
        <v>0</v>
      </c>
      <c r="Z894" s="175">
        <f>SUM(Z1098,Z1302,Z1506,Z1710,Z1914,Z2118,Z2322,Z2526,Z2730,Z2934,Z3138,Z3342,Z3546,Z3750,Z3954,Z4158,Z4362,Z4566,Z4770,Z4974,Z5178)</f>
        <v>0</v>
      </c>
      <c r="AA894" s="167">
        <f t="shared" si="1140"/>
        <v>0</v>
      </c>
      <c r="AB894" s="157"/>
      <c r="AC894" s="170">
        <f>SUM(AC1098,AC1302,AC1506,AC1710,AC1914,AC2118,AC2322,AC2526,AC2730,AC2934,AC3138,AC3342,AC3546,AC3750,AC3954,AC4158,AC4362,AC4566,AC4770,AC4974,AC5178)</f>
        <v>0</v>
      </c>
      <c r="AD894" s="175">
        <f>SUM(AD1098,AD1302,AD1506,AD1710,AD1914,AD2118,AD2322,AD2526,AD2730,AD2934,AD3138,AD3342,AD3546,AD3750,AD3954,AD4158,AD4362,AD4566,AD4770,AD4974,AD5178)</f>
        <v>0</v>
      </c>
      <c r="AE894" s="166">
        <f t="shared" si="1131"/>
        <v>0</v>
      </c>
      <c r="AF894" s="175">
        <f>SUM(AF1098,AF1302,AF1506,AF1710,AF1914,AF2118,AF2322,AF2526,AF2730,AF2934,AF3138,AF3342,AF3546,AF3750,AF3954,AF4158,AF4362,AF4566,AF4770,AF4974,AF5178)</f>
        <v>0</v>
      </c>
      <c r="AG894" s="175">
        <f>SUM(AG1098,AG1302,AG1506,AG1710,AG1914,AG2118,AG2322,AG2526,AG2730,AG2934,AG3138,AG3342,AG3546,AG3750,AG3954,AG4158,AG4362,AG4566,AG4770,AG4974,AG5178)</f>
        <v>0</v>
      </c>
      <c r="AH894" s="167">
        <f t="shared" si="1141"/>
        <v>0</v>
      </c>
      <c r="AJ894" s="163">
        <f t="shared" si="1245"/>
        <v>0</v>
      </c>
      <c r="AK894" s="163">
        <f t="shared" si="1245"/>
        <v>0</v>
      </c>
      <c r="AL894" s="163">
        <f t="shared" si="1245"/>
        <v>0</v>
      </c>
      <c r="AM894" s="163">
        <f t="shared" si="1245"/>
        <v>0</v>
      </c>
      <c r="AN894" s="163">
        <f t="shared" si="1245"/>
        <v>0</v>
      </c>
      <c r="AO894" s="163">
        <f t="shared" si="1245"/>
        <v>0</v>
      </c>
      <c r="AP894" s="163">
        <f t="shared" si="1245"/>
        <v>0</v>
      </c>
      <c r="AQ894" s="163">
        <f t="shared" si="1245"/>
        <v>0</v>
      </c>
      <c r="AR894" s="163">
        <f t="shared" si="1245"/>
        <v>0</v>
      </c>
      <c r="AS894" s="163">
        <f t="shared" si="1245"/>
        <v>0</v>
      </c>
      <c r="AT894" s="163">
        <f t="shared" si="1245"/>
        <v>0</v>
      </c>
      <c r="AU894" s="163">
        <f t="shared" si="1245"/>
        <v>0</v>
      </c>
      <c r="AV894" s="163">
        <f t="shared" si="1238"/>
        <v>0</v>
      </c>
      <c r="AW894" s="168">
        <f t="shared" si="1133"/>
        <v>0</v>
      </c>
      <c r="AY894" s="163">
        <f t="shared" si="1134"/>
        <v>0</v>
      </c>
      <c r="AZ894" s="163">
        <f t="shared" si="1135"/>
        <v>0</v>
      </c>
      <c r="BA894" s="163">
        <f t="shared" si="1136"/>
        <v>0</v>
      </c>
      <c r="BB894" s="163">
        <f t="shared" si="1137"/>
        <v>0</v>
      </c>
      <c r="BC894" s="163">
        <f t="shared" si="1239"/>
        <v>0</v>
      </c>
      <c r="BD894" s="163">
        <f t="shared" si="1138"/>
        <v>0</v>
      </c>
    </row>
    <row r="895" spans="2:56" x14ac:dyDescent="0.3">
      <c r="B895" s="179" t="s">
        <v>109</v>
      </c>
      <c r="C895" s="83">
        <f>SUM(C896)</f>
        <v>6647609</v>
      </c>
      <c r="D895" s="84">
        <f>SUM(D896)</f>
        <v>6630760.04</v>
      </c>
      <c r="E895" s="85">
        <f t="shared" si="1126"/>
        <v>0.99746541049571358</v>
      </c>
      <c r="F895" s="83">
        <f>SUM(F896)</f>
        <v>8440935</v>
      </c>
      <c r="G895" s="84">
        <f>SUM(G896)</f>
        <v>8440890.2200000007</v>
      </c>
      <c r="H895" s="85">
        <f t="shared" si="1127"/>
        <v>0.99999469490050574</v>
      </c>
      <c r="I895" s="83">
        <f>SUM(I896)</f>
        <v>3955258</v>
      </c>
      <c r="J895" s="86">
        <f>SUM(J896)</f>
        <v>3955257.6100000003</v>
      </c>
      <c r="K895" s="87">
        <f t="shared" si="1128"/>
        <v>0.99999990139707706</v>
      </c>
      <c r="L895" s="83">
        <f>SUM(L896)</f>
        <v>3341115</v>
      </c>
      <c r="M895" s="86">
        <f>SUM(M896)</f>
        <v>1588081</v>
      </c>
      <c r="N895" s="88">
        <f>SUM(N896)</f>
        <v>0</v>
      </c>
      <c r="O895" s="83">
        <f>SUM(O896)</f>
        <v>2401000</v>
      </c>
      <c r="P895" s="88">
        <f>SUM(P896)</f>
        <v>0</v>
      </c>
      <c r="Q895" s="177">
        <f t="shared" si="1129"/>
        <v>2401000</v>
      </c>
      <c r="R895" s="88">
        <f>SUM(R896)</f>
        <v>0</v>
      </c>
      <c r="S895" s="88">
        <f>SUM(S896)</f>
        <v>0</v>
      </c>
      <c r="T895" s="178">
        <f t="shared" si="1139"/>
        <v>2401000</v>
      </c>
      <c r="U895" s="157"/>
      <c r="V895" s="83">
        <f>SUM(V896)</f>
        <v>2507848</v>
      </c>
      <c r="W895" s="88">
        <f>SUM(W896)</f>
        <v>0</v>
      </c>
      <c r="X895" s="177">
        <f t="shared" si="1130"/>
        <v>2507848</v>
      </c>
      <c r="Y895" s="88">
        <f>SUM(Y896)</f>
        <v>0</v>
      </c>
      <c r="Z895" s="88">
        <f>SUM(Z896)</f>
        <v>0</v>
      </c>
      <c r="AA895" s="178">
        <f t="shared" si="1140"/>
        <v>2507848</v>
      </c>
      <c r="AB895" s="157"/>
      <c r="AC895" s="83">
        <f>SUM(AC896)</f>
        <v>2623426</v>
      </c>
      <c r="AD895" s="88">
        <f>SUM(AD896)</f>
        <v>0</v>
      </c>
      <c r="AE895" s="177">
        <f t="shared" si="1131"/>
        <v>2623426</v>
      </c>
      <c r="AF895" s="88">
        <f>SUM(AF896)</f>
        <v>0</v>
      </c>
      <c r="AG895" s="88">
        <f>SUM(AG896)</f>
        <v>0</v>
      </c>
      <c r="AH895" s="178">
        <f t="shared" si="1141"/>
        <v>2623426</v>
      </c>
      <c r="AJ895" s="86">
        <f t="shared" ref="AJ895:AU895" si="1246">SUM(AJ896)</f>
        <v>200083</v>
      </c>
      <c r="AK895" s="86">
        <f t="shared" si="1246"/>
        <v>200083</v>
      </c>
      <c r="AL895" s="86">
        <f t="shared" si="1246"/>
        <v>200083</v>
      </c>
      <c r="AM895" s="86">
        <f t="shared" si="1246"/>
        <v>200083</v>
      </c>
      <c r="AN895" s="86">
        <f t="shared" si="1246"/>
        <v>200083</v>
      </c>
      <c r="AO895" s="86">
        <f t="shared" si="1246"/>
        <v>200083</v>
      </c>
      <c r="AP895" s="86">
        <f t="shared" si="1246"/>
        <v>200083</v>
      </c>
      <c r="AQ895" s="86">
        <f t="shared" si="1246"/>
        <v>200083</v>
      </c>
      <c r="AR895" s="86">
        <f t="shared" si="1246"/>
        <v>200083</v>
      </c>
      <c r="AS895" s="86">
        <f t="shared" si="1246"/>
        <v>200083</v>
      </c>
      <c r="AT895" s="86">
        <f t="shared" si="1246"/>
        <v>200083</v>
      </c>
      <c r="AU895" s="86">
        <f t="shared" si="1246"/>
        <v>200087</v>
      </c>
      <c r="AV895" s="86">
        <f t="shared" si="1238"/>
        <v>2401000</v>
      </c>
      <c r="AW895" s="93">
        <f t="shared" si="1133"/>
        <v>0</v>
      </c>
      <c r="AY895" s="86">
        <f t="shared" si="1134"/>
        <v>600249</v>
      </c>
      <c r="AZ895" s="86">
        <f t="shared" si="1135"/>
        <v>600249</v>
      </c>
      <c r="BA895" s="86">
        <f t="shared" si="1136"/>
        <v>600249</v>
      </c>
      <c r="BB895" s="86">
        <f t="shared" si="1137"/>
        <v>600253</v>
      </c>
      <c r="BC895" s="86">
        <f t="shared" si="1239"/>
        <v>2401000</v>
      </c>
      <c r="BD895" s="86">
        <f t="shared" si="1138"/>
        <v>0</v>
      </c>
    </row>
    <row r="896" spans="2:56" x14ac:dyDescent="0.3">
      <c r="B896" s="169" t="s">
        <v>110</v>
      </c>
      <c r="C896" s="170">
        <f>SUM(C1100,C1508,C1712,C1304,C1916,C2324,C2120,C2732,C3752,C2528,C3956,C2936,C3140,C3548,C3344,C4160,C5180,C4976,C4568,C4364,C4772)</f>
        <v>6647609</v>
      </c>
      <c r="D896" s="171">
        <f>SUM(D1100,D1508,D1712,D1304,D1916,D2324,D2120,D2732,D3752,D2528,D3956,D2936,D3140,D3548,D3344,D4160,D5180,D4976,D4568,D4364,D4772)</f>
        <v>6630760.04</v>
      </c>
      <c r="E896" s="172">
        <f t="shared" si="1126"/>
        <v>0.99746541049571358</v>
      </c>
      <c r="F896" s="170">
        <f>SUM(F1100,F1508,F1712,F1304,F1916,F2324,F2120,F2732,F3752,F2528,F3956,F2936,F3140,F3548,F3344,F4160,F5180,F4976,F4568,F4364,F4772)</f>
        <v>8440935</v>
      </c>
      <c r="G896" s="171">
        <f>SUM(G1100,G1508,G1712,G1304,G1916,G2324,G2120,G2732,G3752,G2528,G3956,G2936,G3140,G3548,G3344,G4160,G5180,G4976,G4568,G4364,G4772)</f>
        <v>8440890.2200000007</v>
      </c>
      <c r="H896" s="172">
        <f t="shared" si="1127"/>
        <v>0.99999469490050574</v>
      </c>
      <c r="I896" s="170">
        <f>SUM(I1100,I1304,I1508,I1712,I1916,I2120,I2324,I2528,I2732,I2936,I3140,I3344,I3548,I3752,I3956,I4160,I4364,I4568,I4772,I4976,I5180)</f>
        <v>3955258</v>
      </c>
      <c r="J896" s="173">
        <f>SUM(J1100,J1304,J1508,J1712,J1916,J2120,J2324,J2528,J2732,J2936,J3140,J3344,J3548,J3752,J3956,J4160,J4364,J4568,J4772,J4976,J5180)</f>
        <v>3955257.6100000003</v>
      </c>
      <c r="K896" s="174">
        <f t="shared" si="1128"/>
        <v>0.99999990139707706</v>
      </c>
      <c r="L896" s="170">
        <f>SUM(L1100,L1304,L1508,L1712,L1916,L2120,L2324,L2528,L2732,L2936,L3140,L3344,L3548,L3752,L3956,L4160,L4364,L4568,L4772,L4976,L5180)</f>
        <v>3341115</v>
      </c>
      <c r="M896" s="173">
        <f>SUM(M1100,M1508,M1712,M1304,M1916,M2324,M2120,M2732,M3752,M2528,M3956,M2936,M3140,M3548,M3344,M4160,M5180,M4976,M4568,M4364,M4772)</f>
        <v>1588081</v>
      </c>
      <c r="N896" s="175">
        <f>SUM(N1100,N1508,N1712,N1304,N1916,N2324,N2120,N2732,N3752,N2528,N3956,N2936,N3140,N3548,N3344,N4160,N5180,N4976,N4568,N4364,N4772)</f>
        <v>0</v>
      </c>
      <c r="O896" s="170">
        <f>SUM(O1100,O1304,O1508,O1712,O1916,O2120,O2324,O2528,O2732,O2936,O3140,O3344,O3548,O3752,O3956,O4160,O4364,O4568,O4772,O4976,O5180)</f>
        <v>2401000</v>
      </c>
      <c r="P896" s="175">
        <f>SUM(P1100,P1304,P1508,P1712,P1916,P2120,P2324,P2528,P2732,P2936,P3140,P3344,P3548,P3752,P3956,P4160,P4364,P4568,P4772,P4976,P5180)</f>
        <v>0</v>
      </c>
      <c r="Q896" s="166">
        <f t="shared" si="1129"/>
        <v>2401000</v>
      </c>
      <c r="R896" s="175">
        <f>SUM(R1100,R1304,R1508,R1712,R1916,R2120,R2324,R2528,R2732,R2936,R3140,R3344,R3548,R3752,R3956,R4160,R4364,R4568,R4772,R4976,R5180)</f>
        <v>0</v>
      </c>
      <c r="S896" s="175">
        <f>SUM(S1100,S1304,S1508,S1712,S1916,S2120,S2324,S2528,S2732,S2936,S3140,S3344,S3548,S3752,S3956,S4160,S4364,S4568,S4772,S4976,S5180)</f>
        <v>0</v>
      </c>
      <c r="T896" s="167">
        <f t="shared" si="1139"/>
        <v>2401000</v>
      </c>
      <c r="U896" s="157"/>
      <c r="V896" s="170">
        <f>SUM(V1100,V1304,V1508,V1712,V1916,V2120,V2324,V2528,V2732,V2936,V3140,V3344,V3548,V3752,V3956,V4160,V4364,V4568,V4772,V4976,V5180)</f>
        <v>2507848</v>
      </c>
      <c r="W896" s="175">
        <f>SUM(W1100,W1304,W1508,W1712,W1916,W2120,W2324,W2528,W2732,W2936,W3140,W3344,W3548,W3752,W3956,W4160,W4364,W4568,W4772,W4976,W5180)</f>
        <v>0</v>
      </c>
      <c r="X896" s="166">
        <f t="shared" si="1130"/>
        <v>2507848</v>
      </c>
      <c r="Y896" s="175">
        <f>SUM(Y1100,Y1304,Y1508,Y1712,Y1916,Y2120,Y2324,Y2528,Y2732,Y2936,Y3140,Y3344,Y3548,Y3752,Y3956,Y4160,Y4364,Y4568,Y4772,Y4976,Y5180)</f>
        <v>0</v>
      </c>
      <c r="Z896" s="175">
        <f>SUM(Z1100,Z1304,Z1508,Z1712,Z1916,Z2120,Z2324,Z2528,Z2732,Z2936,Z3140,Z3344,Z3548,Z3752,Z3956,Z4160,Z4364,Z4568,Z4772,Z4976,Z5180)</f>
        <v>0</v>
      </c>
      <c r="AA896" s="167">
        <f t="shared" si="1140"/>
        <v>2507848</v>
      </c>
      <c r="AB896" s="157"/>
      <c r="AC896" s="170">
        <f>SUM(AC1100,AC1304,AC1508,AC1712,AC1916,AC2120,AC2324,AC2528,AC2732,AC2936,AC3140,AC3344,AC3548,AC3752,AC3956,AC4160,AC4364,AC4568,AC4772,AC4976,AC5180)</f>
        <v>2623426</v>
      </c>
      <c r="AD896" s="175">
        <f>SUM(AD1100,AD1304,AD1508,AD1712,AD1916,AD2120,AD2324,AD2528,AD2732,AD2936,AD3140,AD3344,AD3548,AD3752,AD3956,AD4160,AD4364,AD4568,AD4772,AD4976,AD5180)</f>
        <v>0</v>
      </c>
      <c r="AE896" s="166">
        <f t="shared" si="1131"/>
        <v>2623426</v>
      </c>
      <c r="AF896" s="175">
        <f>SUM(AF1100,AF1304,AF1508,AF1712,AF1916,AF2120,AF2324,AF2528,AF2732,AF2936,AF3140,AF3344,AF3548,AF3752,AF3956,AF4160,AF4364,AF4568,AF4772,AF4976,AF5180)</f>
        <v>0</v>
      </c>
      <c r="AG896" s="175">
        <f>SUM(AG1100,AG1304,AG1508,AG1712,AG1916,AG2120,AG2324,AG2528,AG2732,AG2936,AG3140,AG3344,AG3548,AG3752,AG3956,AG4160,AG4364,AG4568,AG4772,AG4976,AG5180)</f>
        <v>0</v>
      </c>
      <c r="AH896" s="167">
        <f t="shared" si="1141"/>
        <v>2623426</v>
      </c>
      <c r="AJ896" s="163">
        <f t="shared" ref="AJ896:AU896" si="1247">SUM(AJ1100,AJ1304,AJ1508,AJ1712,AJ1916,AJ2120,AJ2324,AJ2528,AJ2732,AJ2936,AJ3140,AJ3344,AJ3548,AJ3752,AJ3956,AJ4160,AJ4364,AJ4568,AJ4772,AJ4976,AJ5180)</f>
        <v>200083</v>
      </c>
      <c r="AK896" s="163">
        <f t="shared" si="1247"/>
        <v>200083</v>
      </c>
      <c r="AL896" s="163">
        <f t="shared" si="1247"/>
        <v>200083</v>
      </c>
      <c r="AM896" s="163">
        <f t="shared" si="1247"/>
        <v>200083</v>
      </c>
      <c r="AN896" s="163">
        <f t="shared" si="1247"/>
        <v>200083</v>
      </c>
      <c r="AO896" s="163">
        <f t="shared" si="1247"/>
        <v>200083</v>
      </c>
      <c r="AP896" s="163">
        <f t="shared" si="1247"/>
        <v>200083</v>
      </c>
      <c r="AQ896" s="163">
        <f t="shared" si="1247"/>
        <v>200083</v>
      </c>
      <c r="AR896" s="163">
        <f t="shared" si="1247"/>
        <v>200083</v>
      </c>
      <c r="AS896" s="163">
        <f t="shared" si="1247"/>
        <v>200083</v>
      </c>
      <c r="AT896" s="163">
        <f t="shared" si="1247"/>
        <v>200083</v>
      </c>
      <c r="AU896" s="163">
        <f t="shared" si="1247"/>
        <v>200087</v>
      </c>
      <c r="AV896" s="163">
        <f t="shared" si="1238"/>
        <v>2401000</v>
      </c>
      <c r="AW896" s="168">
        <f t="shared" si="1133"/>
        <v>0</v>
      </c>
      <c r="AY896" s="163">
        <f t="shared" si="1134"/>
        <v>600249</v>
      </c>
      <c r="AZ896" s="163">
        <f t="shared" si="1135"/>
        <v>600249</v>
      </c>
      <c r="BA896" s="163">
        <f t="shared" si="1136"/>
        <v>600249</v>
      </c>
      <c r="BB896" s="163">
        <f t="shared" si="1137"/>
        <v>600253</v>
      </c>
      <c r="BC896" s="163">
        <f t="shared" si="1239"/>
        <v>2401000</v>
      </c>
      <c r="BD896" s="163">
        <f t="shared" si="1138"/>
        <v>0</v>
      </c>
    </row>
    <row r="897" spans="2:56" x14ac:dyDescent="0.3">
      <c r="B897" s="179" t="s">
        <v>111</v>
      </c>
      <c r="C897" s="83">
        <f>SUM(C898:C900)</f>
        <v>538190</v>
      </c>
      <c r="D897" s="84">
        <f>SUM(D898:D900)</f>
        <v>432564.03</v>
      </c>
      <c r="E897" s="85">
        <f t="shared" ref="E897:E960" si="1248">IFERROR(D897/C897,0)</f>
        <v>0.80373851242126393</v>
      </c>
      <c r="F897" s="83">
        <f>SUM(F898:F900)</f>
        <v>164404</v>
      </c>
      <c r="G897" s="84">
        <f>SUM(G898:G900)</f>
        <v>164402.91</v>
      </c>
      <c r="H897" s="85">
        <f t="shared" ref="H897:H960" si="1249">IFERROR(G897/F897,0)</f>
        <v>0.99999336999099786</v>
      </c>
      <c r="I897" s="83">
        <f>SUM(I898:I900)</f>
        <v>202991</v>
      </c>
      <c r="J897" s="86">
        <f>SUM(J898:J900)</f>
        <v>200911.55</v>
      </c>
      <c r="K897" s="87">
        <f t="shared" ref="K897:K960" si="1250">IFERROR(J897/I897,0)</f>
        <v>0.98975594977117209</v>
      </c>
      <c r="L897" s="83">
        <f>SUM(L898:L900)</f>
        <v>188400</v>
      </c>
      <c r="M897" s="86">
        <f>SUM(M898:M900)</f>
        <v>305344</v>
      </c>
      <c r="N897" s="88">
        <f>SUM(N898:N900)</f>
        <v>0</v>
      </c>
      <c r="O897" s="83">
        <f>SUM(O898:O900)</f>
        <v>38500</v>
      </c>
      <c r="P897" s="88">
        <f>SUM(P898:P900)</f>
        <v>0</v>
      </c>
      <c r="Q897" s="177">
        <f t="shared" ref="Q897:Q960" si="1251">SUM(O897:P897)</f>
        <v>38500</v>
      </c>
      <c r="R897" s="88">
        <f>SUM(R898:R900)</f>
        <v>0</v>
      </c>
      <c r="S897" s="88">
        <f>SUM(S898:S900)</f>
        <v>0</v>
      </c>
      <c r="T897" s="178">
        <f t="shared" si="1139"/>
        <v>38500</v>
      </c>
      <c r="U897" s="157"/>
      <c r="V897" s="83">
        <f>SUM(V898:V900)</f>
        <v>41983</v>
      </c>
      <c r="W897" s="88">
        <f>SUM(W898:W900)</f>
        <v>0</v>
      </c>
      <c r="X897" s="177">
        <f t="shared" ref="X897:X960" si="1252">SUM(V897:W897)</f>
        <v>41983</v>
      </c>
      <c r="Y897" s="88">
        <f>SUM(Y898:Y900)</f>
        <v>0</v>
      </c>
      <c r="Z897" s="88">
        <f>SUM(Z898:Z900)</f>
        <v>0</v>
      </c>
      <c r="AA897" s="178">
        <f t="shared" si="1140"/>
        <v>41983</v>
      </c>
      <c r="AB897" s="157"/>
      <c r="AC897" s="83">
        <f>SUM(AC898:AC900)</f>
        <v>41983</v>
      </c>
      <c r="AD897" s="88">
        <f>SUM(AD898:AD900)</f>
        <v>0</v>
      </c>
      <c r="AE897" s="177">
        <f t="shared" ref="AE897:AE960" si="1253">SUM(AC897:AD897)</f>
        <v>41983</v>
      </c>
      <c r="AF897" s="88">
        <f>SUM(AF898:AF900)</f>
        <v>0</v>
      </c>
      <c r="AG897" s="88">
        <f>SUM(AG898:AG900)</f>
        <v>0</v>
      </c>
      <c r="AH897" s="178">
        <f t="shared" si="1141"/>
        <v>41983</v>
      </c>
      <c r="AJ897" s="86">
        <f t="shared" ref="AJ897:AU897" si="1254">SUM(AJ898:AJ900)</f>
        <v>3200</v>
      </c>
      <c r="AK897" s="86">
        <f t="shared" si="1254"/>
        <v>3300</v>
      </c>
      <c r="AL897" s="86">
        <f t="shared" si="1254"/>
        <v>3200</v>
      </c>
      <c r="AM897" s="86">
        <f t="shared" si="1254"/>
        <v>3200</v>
      </c>
      <c r="AN897" s="86">
        <f t="shared" si="1254"/>
        <v>3200</v>
      </c>
      <c r="AO897" s="86">
        <f t="shared" si="1254"/>
        <v>3200</v>
      </c>
      <c r="AP897" s="86">
        <f t="shared" si="1254"/>
        <v>3200</v>
      </c>
      <c r="AQ897" s="86">
        <f t="shared" si="1254"/>
        <v>3200</v>
      </c>
      <c r="AR897" s="86">
        <f t="shared" si="1254"/>
        <v>3200</v>
      </c>
      <c r="AS897" s="86">
        <f t="shared" si="1254"/>
        <v>3200</v>
      </c>
      <c r="AT897" s="86">
        <f t="shared" si="1254"/>
        <v>4000</v>
      </c>
      <c r="AU897" s="86">
        <f t="shared" si="1254"/>
        <v>2400</v>
      </c>
      <c r="AV897" s="86">
        <f t="shared" si="1238"/>
        <v>38500</v>
      </c>
      <c r="AW897" s="93">
        <f t="shared" ref="AW897:AW960" si="1255">T897-AV897</f>
        <v>0</v>
      </c>
      <c r="AY897" s="86">
        <f t="shared" ref="AY897:AY960" si="1256">SUM(AJ897:AL897)</f>
        <v>9700</v>
      </c>
      <c r="AZ897" s="86">
        <f t="shared" ref="AZ897:AZ960" si="1257">SUM(AM897:AO897)</f>
        <v>9600</v>
      </c>
      <c r="BA897" s="86">
        <f t="shared" ref="BA897:BA960" si="1258">SUM(AP897:AR897)</f>
        <v>9600</v>
      </c>
      <c r="BB897" s="86">
        <f t="shared" ref="BB897:BB960" si="1259">SUM(AS897:AU897)</f>
        <v>9600</v>
      </c>
      <c r="BC897" s="86">
        <f t="shared" si="1239"/>
        <v>38500</v>
      </c>
      <c r="BD897" s="86">
        <f t="shared" ref="BD897:BD960" si="1260">T897-BC897</f>
        <v>0</v>
      </c>
    </row>
    <row r="898" spans="2:56" x14ac:dyDescent="0.3">
      <c r="B898" s="169" t="s">
        <v>112</v>
      </c>
      <c r="C898" s="170">
        <f t="shared" ref="C898:D900" si="1261">SUM(C1102,C1510,C1714,C1306,C1918,C2326,C2122,C2734,C3754,C2530,C3958,C2938,C3142,C3550,C3346,C4162,C5182,C4978,C4570,C4366,C4774)</f>
        <v>0</v>
      </c>
      <c r="D898" s="171">
        <f t="shared" si="1261"/>
        <v>0</v>
      </c>
      <c r="E898" s="172">
        <f t="shared" si="1248"/>
        <v>0</v>
      </c>
      <c r="F898" s="170">
        <f t="shared" ref="F898:G900" si="1262">SUM(F1102,F1510,F1714,F1306,F1918,F2326,F2122,F2734,F3754,F2530,F3958,F2938,F3142,F3550,F3346,F4162,F5182,F4978,F4570,F4366,F4774)</f>
        <v>13500</v>
      </c>
      <c r="G898" s="171">
        <f t="shared" si="1262"/>
        <v>13500</v>
      </c>
      <c r="H898" s="172">
        <f t="shared" si="1249"/>
        <v>1</v>
      </c>
      <c r="I898" s="170">
        <f t="shared" ref="I898:J900" si="1263">SUM(I1102,I1306,I1510,I1714,I1918,I2122,I2326,I2530,I2734,I2938,I3142,I3346,I3550,I3754,I3958,I4162,I4366,I4570,I4774,I4978,I5182)</f>
        <v>84000</v>
      </c>
      <c r="J898" s="173">
        <f t="shared" si="1263"/>
        <v>0</v>
      </c>
      <c r="K898" s="174">
        <f t="shared" si="1250"/>
        <v>0</v>
      </c>
      <c r="L898" s="170">
        <f>SUM(L1102,L1306,L1510,L1714,L1918,L2122,L2326,L2530,L2734,L2938,L3142,L3346,L3550,L3754,L3958,L4162,L4366,L4570,L4774,L4978,L5182)</f>
        <v>0</v>
      </c>
      <c r="M898" s="173">
        <f t="shared" ref="M898:N900" si="1264">SUM(M1102,M1510,M1714,M1306,M1918,M2326,M2122,M2734,M3754,M2530,M3958,M2938,M3142,M3550,M3346,M4162,M5182,M4978,M4570,M4366,M4774)</f>
        <v>0</v>
      </c>
      <c r="N898" s="175">
        <f t="shared" si="1264"/>
        <v>0</v>
      </c>
      <c r="O898" s="170">
        <f t="shared" ref="O898:P900" si="1265">SUM(O1102,O1306,O1510,O1714,O1918,O2122,O2326,O2530,O2734,O2938,O3142,O3346,O3550,O3754,O3958,O4162,O4366,O4570,O4774,O4978,O5182)</f>
        <v>0</v>
      </c>
      <c r="P898" s="175">
        <f t="shared" si="1265"/>
        <v>0</v>
      </c>
      <c r="Q898" s="166">
        <f t="shared" si="1251"/>
        <v>0</v>
      </c>
      <c r="R898" s="175">
        <f t="shared" ref="R898:S900" si="1266">SUM(R1102,R1306,R1510,R1714,R1918,R2122,R2326,R2530,R2734,R2938,R3142,R3346,R3550,R3754,R3958,R4162,R4366,R4570,R4774,R4978,R5182)</f>
        <v>0</v>
      </c>
      <c r="S898" s="175">
        <f t="shared" si="1266"/>
        <v>0</v>
      </c>
      <c r="T898" s="167">
        <f t="shared" ref="T898:T961" si="1267">SUM(Q898:S898)</f>
        <v>0</v>
      </c>
      <c r="U898" s="157"/>
      <c r="V898" s="170">
        <f t="shared" ref="V898:W900" si="1268">SUM(V1102,V1306,V1510,V1714,V1918,V2122,V2326,V2530,V2734,V2938,V3142,V3346,V3550,V3754,V3958,V4162,V4366,V4570,V4774,V4978,V5182)</f>
        <v>0</v>
      </c>
      <c r="W898" s="175">
        <f t="shared" si="1268"/>
        <v>0</v>
      </c>
      <c r="X898" s="166">
        <f t="shared" si="1252"/>
        <v>0</v>
      </c>
      <c r="Y898" s="175">
        <f t="shared" ref="Y898:Z900" si="1269">SUM(Y1102,Y1306,Y1510,Y1714,Y1918,Y2122,Y2326,Y2530,Y2734,Y2938,Y3142,Y3346,Y3550,Y3754,Y3958,Y4162,Y4366,Y4570,Y4774,Y4978,Y5182)</f>
        <v>0</v>
      </c>
      <c r="Z898" s="175">
        <f t="shared" si="1269"/>
        <v>0</v>
      </c>
      <c r="AA898" s="167">
        <f t="shared" ref="AA898:AA961" si="1270">SUM(X898:Z898)</f>
        <v>0</v>
      </c>
      <c r="AB898" s="157"/>
      <c r="AC898" s="170">
        <f t="shared" ref="AC898:AD900" si="1271">SUM(AC1102,AC1306,AC1510,AC1714,AC1918,AC2122,AC2326,AC2530,AC2734,AC2938,AC3142,AC3346,AC3550,AC3754,AC3958,AC4162,AC4366,AC4570,AC4774,AC4978,AC5182)</f>
        <v>0</v>
      </c>
      <c r="AD898" s="175">
        <f t="shared" si="1271"/>
        <v>0</v>
      </c>
      <c r="AE898" s="166">
        <f t="shared" si="1253"/>
        <v>0</v>
      </c>
      <c r="AF898" s="175">
        <f t="shared" ref="AF898:AG900" si="1272">SUM(AF1102,AF1306,AF1510,AF1714,AF1918,AF2122,AF2326,AF2530,AF2734,AF2938,AF3142,AF3346,AF3550,AF3754,AF3958,AF4162,AF4366,AF4570,AF4774,AF4978,AF5182)</f>
        <v>0</v>
      </c>
      <c r="AG898" s="175">
        <f t="shared" si="1272"/>
        <v>0</v>
      </c>
      <c r="AH898" s="167">
        <f t="shared" ref="AH898:AH961" si="1273">SUM(AE898:AG898)</f>
        <v>0</v>
      </c>
      <c r="AJ898" s="163">
        <f t="shared" ref="AJ898:AU900" si="1274">SUM(AJ1102,AJ1306,AJ1510,AJ1714,AJ1918,AJ2122,AJ2326,AJ2530,AJ2734,AJ2938,AJ3142,AJ3346,AJ3550,AJ3754,AJ3958,AJ4162,AJ4366,AJ4570,AJ4774,AJ4978,AJ5182)</f>
        <v>0</v>
      </c>
      <c r="AK898" s="163">
        <f t="shared" si="1274"/>
        <v>0</v>
      </c>
      <c r="AL898" s="163">
        <f t="shared" si="1274"/>
        <v>0</v>
      </c>
      <c r="AM898" s="163">
        <f t="shared" si="1274"/>
        <v>0</v>
      </c>
      <c r="AN898" s="163">
        <f t="shared" si="1274"/>
        <v>0</v>
      </c>
      <c r="AO898" s="163">
        <f t="shared" si="1274"/>
        <v>0</v>
      </c>
      <c r="AP898" s="163">
        <f t="shared" si="1274"/>
        <v>0</v>
      </c>
      <c r="AQ898" s="163">
        <f t="shared" si="1274"/>
        <v>0</v>
      </c>
      <c r="AR898" s="163">
        <f t="shared" si="1274"/>
        <v>0</v>
      </c>
      <c r="AS898" s="163">
        <f t="shared" si="1274"/>
        <v>0</v>
      </c>
      <c r="AT898" s="163">
        <f t="shared" si="1274"/>
        <v>0</v>
      </c>
      <c r="AU898" s="163">
        <f t="shared" si="1274"/>
        <v>0</v>
      </c>
      <c r="AV898" s="163">
        <f t="shared" si="1238"/>
        <v>0</v>
      </c>
      <c r="AW898" s="168">
        <f t="shared" si="1255"/>
        <v>0</v>
      </c>
      <c r="AY898" s="163">
        <f t="shared" si="1256"/>
        <v>0</v>
      </c>
      <c r="AZ898" s="163">
        <f t="shared" si="1257"/>
        <v>0</v>
      </c>
      <c r="BA898" s="163">
        <f t="shared" si="1258"/>
        <v>0</v>
      </c>
      <c r="BB898" s="163">
        <f t="shared" si="1259"/>
        <v>0</v>
      </c>
      <c r="BC898" s="163">
        <f t="shared" si="1239"/>
        <v>0</v>
      </c>
      <c r="BD898" s="163">
        <f t="shared" si="1260"/>
        <v>0</v>
      </c>
    </row>
    <row r="899" spans="2:56" x14ac:dyDescent="0.3">
      <c r="B899" s="169" t="s">
        <v>113</v>
      </c>
      <c r="C899" s="170">
        <f t="shared" si="1261"/>
        <v>0</v>
      </c>
      <c r="D899" s="171">
        <f t="shared" si="1261"/>
        <v>0</v>
      </c>
      <c r="E899" s="172">
        <f t="shared" si="1248"/>
        <v>0</v>
      </c>
      <c r="F899" s="170">
        <f t="shared" si="1262"/>
        <v>0</v>
      </c>
      <c r="G899" s="171">
        <f t="shared" si="1262"/>
        <v>0</v>
      </c>
      <c r="H899" s="172">
        <f t="shared" si="1249"/>
        <v>0</v>
      </c>
      <c r="I899" s="170">
        <f t="shared" si="1263"/>
        <v>0</v>
      </c>
      <c r="J899" s="173">
        <f t="shared" si="1263"/>
        <v>84000</v>
      </c>
      <c r="K899" s="174">
        <f t="shared" si="1250"/>
        <v>0</v>
      </c>
      <c r="L899" s="170">
        <f>SUM(L1103,L1307,L1511,L1715,L1919,L2123,L2327,L2531,L2735,L2939,L3143,L3347,L3551,L3755,L3959,L4163,L4367,L4571,L4775,L4979,L5183)</f>
        <v>0</v>
      </c>
      <c r="M899" s="173">
        <f t="shared" si="1264"/>
        <v>0</v>
      </c>
      <c r="N899" s="175">
        <f t="shared" si="1264"/>
        <v>0</v>
      </c>
      <c r="O899" s="170">
        <f t="shared" si="1265"/>
        <v>0</v>
      </c>
      <c r="P899" s="175">
        <f t="shared" si="1265"/>
        <v>0</v>
      </c>
      <c r="Q899" s="166">
        <f t="shared" si="1251"/>
        <v>0</v>
      </c>
      <c r="R899" s="175">
        <f t="shared" si="1266"/>
        <v>0</v>
      </c>
      <c r="S899" s="175">
        <f t="shared" si="1266"/>
        <v>0</v>
      </c>
      <c r="T899" s="167">
        <f t="shared" si="1267"/>
        <v>0</v>
      </c>
      <c r="U899" s="157"/>
      <c r="V899" s="170">
        <f t="shared" si="1268"/>
        <v>0</v>
      </c>
      <c r="W899" s="175">
        <f t="shared" si="1268"/>
        <v>0</v>
      </c>
      <c r="X899" s="166">
        <f t="shared" si="1252"/>
        <v>0</v>
      </c>
      <c r="Y899" s="175">
        <f t="shared" si="1269"/>
        <v>0</v>
      </c>
      <c r="Z899" s="175">
        <f t="shared" si="1269"/>
        <v>0</v>
      </c>
      <c r="AA899" s="167">
        <f t="shared" si="1270"/>
        <v>0</v>
      </c>
      <c r="AB899" s="157"/>
      <c r="AC899" s="170">
        <f t="shared" si="1271"/>
        <v>0</v>
      </c>
      <c r="AD899" s="175">
        <f t="shared" si="1271"/>
        <v>0</v>
      </c>
      <c r="AE899" s="166">
        <f t="shared" si="1253"/>
        <v>0</v>
      </c>
      <c r="AF899" s="175">
        <f t="shared" si="1272"/>
        <v>0</v>
      </c>
      <c r="AG899" s="175">
        <f t="shared" si="1272"/>
        <v>0</v>
      </c>
      <c r="AH899" s="167">
        <f t="shared" si="1273"/>
        <v>0</v>
      </c>
      <c r="AJ899" s="163">
        <f t="shared" si="1274"/>
        <v>0</v>
      </c>
      <c r="AK899" s="163">
        <f t="shared" si="1274"/>
        <v>0</v>
      </c>
      <c r="AL899" s="163">
        <f t="shared" si="1274"/>
        <v>0</v>
      </c>
      <c r="AM899" s="163">
        <f t="shared" si="1274"/>
        <v>0</v>
      </c>
      <c r="AN899" s="163">
        <f t="shared" si="1274"/>
        <v>0</v>
      </c>
      <c r="AO899" s="163">
        <f t="shared" si="1274"/>
        <v>0</v>
      </c>
      <c r="AP899" s="163">
        <f t="shared" si="1274"/>
        <v>0</v>
      </c>
      <c r="AQ899" s="163">
        <f t="shared" si="1274"/>
        <v>0</v>
      </c>
      <c r="AR899" s="163">
        <f t="shared" si="1274"/>
        <v>0</v>
      </c>
      <c r="AS899" s="163">
        <f t="shared" si="1274"/>
        <v>0</v>
      </c>
      <c r="AT899" s="163">
        <f t="shared" si="1274"/>
        <v>0</v>
      </c>
      <c r="AU899" s="163">
        <f t="shared" si="1274"/>
        <v>0</v>
      </c>
      <c r="AV899" s="163">
        <f t="shared" si="1238"/>
        <v>0</v>
      </c>
      <c r="AW899" s="168">
        <f t="shared" si="1255"/>
        <v>0</v>
      </c>
      <c r="AY899" s="163">
        <f t="shared" si="1256"/>
        <v>0</v>
      </c>
      <c r="AZ899" s="163">
        <f t="shared" si="1257"/>
        <v>0</v>
      </c>
      <c r="BA899" s="163">
        <f t="shared" si="1258"/>
        <v>0</v>
      </c>
      <c r="BB899" s="163">
        <f t="shared" si="1259"/>
        <v>0</v>
      </c>
      <c r="BC899" s="163">
        <f t="shared" si="1239"/>
        <v>0</v>
      </c>
      <c r="BD899" s="163">
        <f t="shared" si="1260"/>
        <v>0</v>
      </c>
    </row>
    <row r="900" spans="2:56" x14ac:dyDescent="0.3">
      <c r="B900" s="169" t="s">
        <v>114</v>
      </c>
      <c r="C900" s="170">
        <f t="shared" si="1261"/>
        <v>538190</v>
      </c>
      <c r="D900" s="171">
        <f t="shared" si="1261"/>
        <v>432564.03</v>
      </c>
      <c r="E900" s="172">
        <f t="shared" si="1248"/>
        <v>0.80373851242126393</v>
      </c>
      <c r="F900" s="170">
        <f t="shared" si="1262"/>
        <v>150904</v>
      </c>
      <c r="G900" s="171">
        <f t="shared" si="1262"/>
        <v>150902.91</v>
      </c>
      <c r="H900" s="172">
        <f t="shared" si="1249"/>
        <v>0.99999277686476173</v>
      </c>
      <c r="I900" s="170">
        <f t="shared" si="1263"/>
        <v>118991</v>
      </c>
      <c r="J900" s="173">
        <f t="shared" si="1263"/>
        <v>116911.55</v>
      </c>
      <c r="K900" s="174">
        <f t="shared" si="1250"/>
        <v>0.98252430856115169</v>
      </c>
      <c r="L900" s="170">
        <f>SUM(L1104,L1308,L1512,L1716,L1920,L2124,L2328,L2532,L2736,L2940,L3144,L3348,L3552,L3756,L3960,L4164,L4368,L4572,L4776,L4980,L5184)</f>
        <v>188400</v>
      </c>
      <c r="M900" s="173">
        <f t="shared" si="1264"/>
        <v>305344</v>
      </c>
      <c r="N900" s="175">
        <f t="shared" si="1264"/>
        <v>0</v>
      </c>
      <c r="O900" s="170">
        <f t="shared" si="1265"/>
        <v>38500</v>
      </c>
      <c r="P900" s="175">
        <f t="shared" si="1265"/>
        <v>0</v>
      </c>
      <c r="Q900" s="166">
        <f t="shared" si="1251"/>
        <v>38500</v>
      </c>
      <c r="R900" s="175">
        <f t="shared" si="1266"/>
        <v>0</v>
      </c>
      <c r="S900" s="175">
        <f t="shared" si="1266"/>
        <v>0</v>
      </c>
      <c r="T900" s="167">
        <f t="shared" si="1267"/>
        <v>38500</v>
      </c>
      <c r="U900" s="157"/>
      <c r="V900" s="170">
        <f t="shared" si="1268"/>
        <v>41983</v>
      </c>
      <c r="W900" s="175">
        <f t="shared" si="1268"/>
        <v>0</v>
      </c>
      <c r="X900" s="166">
        <f t="shared" si="1252"/>
        <v>41983</v>
      </c>
      <c r="Y900" s="175">
        <f t="shared" si="1269"/>
        <v>0</v>
      </c>
      <c r="Z900" s="175">
        <f t="shared" si="1269"/>
        <v>0</v>
      </c>
      <c r="AA900" s="167">
        <f t="shared" si="1270"/>
        <v>41983</v>
      </c>
      <c r="AB900" s="157"/>
      <c r="AC900" s="170">
        <f t="shared" si="1271"/>
        <v>41983</v>
      </c>
      <c r="AD900" s="175">
        <f t="shared" si="1271"/>
        <v>0</v>
      </c>
      <c r="AE900" s="166">
        <f t="shared" si="1253"/>
        <v>41983</v>
      </c>
      <c r="AF900" s="175">
        <f t="shared" si="1272"/>
        <v>0</v>
      </c>
      <c r="AG900" s="175">
        <f t="shared" si="1272"/>
        <v>0</v>
      </c>
      <c r="AH900" s="167">
        <f t="shared" si="1273"/>
        <v>41983</v>
      </c>
      <c r="AJ900" s="163">
        <f t="shared" si="1274"/>
        <v>3200</v>
      </c>
      <c r="AK900" s="163">
        <f t="shared" si="1274"/>
        <v>3300</v>
      </c>
      <c r="AL900" s="163">
        <f t="shared" si="1274"/>
        <v>3200</v>
      </c>
      <c r="AM900" s="163">
        <f t="shared" si="1274"/>
        <v>3200</v>
      </c>
      <c r="AN900" s="163">
        <f t="shared" si="1274"/>
        <v>3200</v>
      </c>
      <c r="AO900" s="163">
        <f t="shared" si="1274"/>
        <v>3200</v>
      </c>
      <c r="AP900" s="163">
        <f t="shared" si="1274"/>
        <v>3200</v>
      </c>
      <c r="AQ900" s="163">
        <f t="shared" si="1274"/>
        <v>3200</v>
      </c>
      <c r="AR900" s="163">
        <f t="shared" si="1274"/>
        <v>3200</v>
      </c>
      <c r="AS900" s="163">
        <f t="shared" si="1274"/>
        <v>3200</v>
      </c>
      <c r="AT900" s="163">
        <f t="shared" si="1274"/>
        <v>4000</v>
      </c>
      <c r="AU900" s="163">
        <f t="shared" si="1274"/>
        <v>2400</v>
      </c>
      <c r="AV900" s="163">
        <f t="shared" si="1238"/>
        <v>38500</v>
      </c>
      <c r="AW900" s="168">
        <f t="shared" si="1255"/>
        <v>0</v>
      </c>
      <c r="AY900" s="163">
        <f t="shared" si="1256"/>
        <v>9700</v>
      </c>
      <c r="AZ900" s="163">
        <f t="shared" si="1257"/>
        <v>9600</v>
      </c>
      <c r="BA900" s="163">
        <f t="shared" si="1258"/>
        <v>9600</v>
      </c>
      <c r="BB900" s="163">
        <f t="shared" si="1259"/>
        <v>9600</v>
      </c>
      <c r="BC900" s="163">
        <f t="shared" si="1239"/>
        <v>38500</v>
      </c>
      <c r="BD900" s="163">
        <f t="shared" si="1260"/>
        <v>0</v>
      </c>
    </row>
    <row r="901" spans="2:56" x14ac:dyDescent="0.3">
      <c r="B901" s="179" t="s">
        <v>115</v>
      </c>
      <c r="C901" s="83">
        <f>SUM(C902:C904)</f>
        <v>140118</v>
      </c>
      <c r="D901" s="84">
        <f>SUM(D902:D904)</f>
        <v>139500.48000000001</v>
      </c>
      <c r="E901" s="85">
        <f t="shared" si="1248"/>
        <v>0.99559285744872184</v>
      </c>
      <c r="F901" s="83">
        <f>SUM(F902:F904)</f>
        <v>0</v>
      </c>
      <c r="G901" s="84">
        <f>SUM(G902:G904)</f>
        <v>0</v>
      </c>
      <c r="H901" s="85">
        <f t="shared" si="1249"/>
        <v>0</v>
      </c>
      <c r="I901" s="83">
        <f>SUM(I902:I904)</f>
        <v>0</v>
      </c>
      <c r="J901" s="86">
        <f>SUM(J902:J904)</f>
        <v>0</v>
      </c>
      <c r="K901" s="87">
        <f t="shared" si="1250"/>
        <v>0</v>
      </c>
      <c r="L901" s="83">
        <f>SUM(L902:L904)</f>
        <v>0</v>
      </c>
      <c r="M901" s="86">
        <f>SUM(M902:M904)</f>
        <v>0</v>
      </c>
      <c r="N901" s="88">
        <f>SUM(N902:N904)</f>
        <v>0</v>
      </c>
      <c r="O901" s="83">
        <f>SUM(O902:O904)</f>
        <v>0</v>
      </c>
      <c r="P901" s="88">
        <f>SUM(P902:P904)</f>
        <v>0</v>
      </c>
      <c r="Q901" s="177">
        <f t="shared" si="1251"/>
        <v>0</v>
      </c>
      <c r="R901" s="88">
        <f>SUM(R902:R904)</f>
        <v>0</v>
      </c>
      <c r="S901" s="88">
        <f>SUM(S902:S904)</f>
        <v>0</v>
      </c>
      <c r="T901" s="178">
        <f t="shared" si="1267"/>
        <v>0</v>
      </c>
      <c r="U901" s="157"/>
      <c r="V901" s="83">
        <f>SUM(V902:V904)</f>
        <v>0</v>
      </c>
      <c r="W901" s="88">
        <f>SUM(W902:W904)</f>
        <v>0</v>
      </c>
      <c r="X901" s="177">
        <f t="shared" si="1252"/>
        <v>0</v>
      </c>
      <c r="Y901" s="88">
        <f>SUM(Y902:Y904)</f>
        <v>0</v>
      </c>
      <c r="Z901" s="88">
        <f>SUM(Z902:Z904)</f>
        <v>0</v>
      </c>
      <c r="AA901" s="178">
        <f t="shared" si="1270"/>
        <v>0</v>
      </c>
      <c r="AB901" s="157"/>
      <c r="AC901" s="83">
        <f>SUM(AC902:AC904)</f>
        <v>0</v>
      </c>
      <c r="AD901" s="88">
        <f>SUM(AD902:AD904)</f>
        <v>0</v>
      </c>
      <c r="AE901" s="177">
        <f t="shared" si="1253"/>
        <v>0</v>
      </c>
      <c r="AF901" s="88">
        <f>SUM(AF902:AF904)</f>
        <v>0</v>
      </c>
      <c r="AG901" s="88">
        <f>SUM(AG902:AG904)</f>
        <v>0</v>
      </c>
      <c r="AH901" s="178">
        <f t="shared" si="1273"/>
        <v>0</v>
      </c>
      <c r="AJ901" s="86">
        <f t="shared" ref="AJ901:AU901" si="1275">SUM(AJ902:AJ904)</f>
        <v>0</v>
      </c>
      <c r="AK901" s="86">
        <f t="shared" si="1275"/>
        <v>0</v>
      </c>
      <c r="AL901" s="86">
        <f t="shared" si="1275"/>
        <v>0</v>
      </c>
      <c r="AM901" s="86">
        <f t="shared" si="1275"/>
        <v>0</v>
      </c>
      <c r="AN901" s="86">
        <f t="shared" si="1275"/>
        <v>0</v>
      </c>
      <c r="AO901" s="86">
        <f t="shared" si="1275"/>
        <v>0</v>
      </c>
      <c r="AP901" s="86">
        <f t="shared" si="1275"/>
        <v>0</v>
      </c>
      <c r="AQ901" s="86">
        <f t="shared" si="1275"/>
        <v>0</v>
      </c>
      <c r="AR901" s="86">
        <f t="shared" si="1275"/>
        <v>0</v>
      </c>
      <c r="AS901" s="86">
        <f t="shared" si="1275"/>
        <v>0</v>
      </c>
      <c r="AT901" s="86">
        <f t="shared" si="1275"/>
        <v>0</v>
      </c>
      <c r="AU901" s="86">
        <f t="shared" si="1275"/>
        <v>0</v>
      </c>
      <c r="AV901" s="86">
        <f t="shared" si="1238"/>
        <v>0</v>
      </c>
      <c r="AW901" s="93">
        <f t="shared" si="1255"/>
        <v>0</v>
      </c>
      <c r="AY901" s="86">
        <f t="shared" si="1256"/>
        <v>0</v>
      </c>
      <c r="AZ901" s="86">
        <f t="shared" si="1257"/>
        <v>0</v>
      </c>
      <c r="BA901" s="86">
        <f t="shared" si="1258"/>
        <v>0</v>
      </c>
      <c r="BB901" s="86">
        <f t="shared" si="1259"/>
        <v>0</v>
      </c>
      <c r="BC901" s="86">
        <f t="shared" si="1239"/>
        <v>0</v>
      </c>
      <c r="BD901" s="86">
        <f t="shared" si="1260"/>
        <v>0</v>
      </c>
    </row>
    <row r="902" spans="2:56" x14ac:dyDescent="0.3">
      <c r="B902" s="169" t="s">
        <v>116</v>
      </c>
      <c r="C902" s="170">
        <f t="shared" ref="C902:D904" si="1276">SUM(C1106,C1514,C1718,C1310,C1922,C2330,C2126,C2738,C3758,C2534,C3962,C2942,C3146,C3554,C3350,C4166,C5186,C4982,C4574,C4370,C4778)</f>
        <v>0</v>
      </c>
      <c r="D902" s="171">
        <f t="shared" si="1276"/>
        <v>0</v>
      </c>
      <c r="E902" s="172">
        <f t="shared" si="1248"/>
        <v>0</v>
      </c>
      <c r="F902" s="170">
        <f t="shared" ref="F902:G904" si="1277">SUM(F1106,F1514,F1718,F1310,F1922,F2330,F2126,F2738,F3758,F2534,F3962,F2942,F3146,F3554,F3350,F4166,F5186,F4982,F4574,F4370,F4778)</f>
        <v>0</v>
      </c>
      <c r="G902" s="171">
        <f t="shared" si="1277"/>
        <v>0</v>
      </c>
      <c r="H902" s="172">
        <f t="shared" si="1249"/>
        <v>0</v>
      </c>
      <c r="I902" s="170">
        <f t="shared" ref="I902:J904" si="1278">SUM(I1106,I1310,I1514,I1718,I1922,I2126,I2330,I2534,I2738,I2942,I3146,I3350,I3554,I3758,I3962,I4166,I4370,I4574,I4778,I4982,I5186)</f>
        <v>0</v>
      </c>
      <c r="J902" s="173">
        <f t="shared" si="1278"/>
        <v>0</v>
      </c>
      <c r="K902" s="174">
        <f t="shared" si="1250"/>
        <v>0</v>
      </c>
      <c r="L902" s="170">
        <f>SUM(L1106,L1310,L1514,L1718,L1922,L2126,L2330,L2534,L2738,L2942,L3146,L3350,L3554,L3758,L3962,L4166,L4370,L4574,L4778,L4982,L5186)</f>
        <v>0</v>
      </c>
      <c r="M902" s="173">
        <f t="shared" ref="M902:N904" si="1279">SUM(M1106,M1514,M1718,M1310,M1922,M2330,M2126,M2738,M3758,M2534,M3962,M2942,M3146,M3554,M3350,M4166,M5186,M4982,M4574,M4370,M4778)</f>
        <v>0</v>
      </c>
      <c r="N902" s="175">
        <f t="shared" si="1279"/>
        <v>0</v>
      </c>
      <c r="O902" s="170">
        <f t="shared" ref="O902:P904" si="1280">SUM(O1106,O1310,O1514,O1718,O1922,O2126,O2330,O2534,O2738,O2942,O3146,O3350,O3554,O3758,O3962,O4166,O4370,O4574,O4778,O4982,O5186)</f>
        <v>0</v>
      </c>
      <c r="P902" s="175">
        <f t="shared" si="1280"/>
        <v>0</v>
      </c>
      <c r="Q902" s="166">
        <f t="shared" si="1251"/>
        <v>0</v>
      </c>
      <c r="R902" s="175">
        <f t="shared" ref="R902:S904" si="1281">SUM(R1106,R1310,R1514,R1718,R1922,R2126,R2330,R2534,R2738,R2942,R3146,R3350,R3554,R3758,R3962,R4166,R4370,R4574,R4778,R4982,R5186)</f>
        <v>0</v>
      </c>
      <c r="S902" s="175">
        <f t="shared" si="1281"/>
        <v>0</v>
      </c>
      <c r="T902" s="167">
        <f t="shared" si="1267"/>
        <v>0</v>
      </c>
      <c r="U902" s="157"/>
      <c r="V902" s="170">
        <f t="shared" ref="V902:W904" si="1282">SUM(V1106,V1310,V1514,V1718,V1922,V2126,V2330,V2534,V2738,V2942,V3146,V3350,V3554,V3758,V3962,V4166,V4370,V4574,V4778,V4982,V5186)</f>
        <v>0</v>
      </c>
      <c r="W902" s="175">
        <f t="shared" si="1282"/>
        <v>0</v>
      </c>
      <c r="X902" s="166">
        <f t="shared" si="1252"/>
        <v>0</v>
      </c>
      <c r="Y902" s="175">
        <f t="shared" ref="Y902:Z904" si="1283">SUM(Y1106,Y1310,Y1514,Y1718,Y1922,Y2126,Y2330,Y2534,Y2738,Y2942,Y3146,Y3350,Y3554,Y3758,Y3962,Y4166,Y4370,Y4574,Y4778,Y4982,Y5186)</f>
        <v>0</v>
      </c>
      <c r="Z902" s="175">
        <f t="shared" si="1283"/>
        <v>0</v>
      </c>
      <c r="AA902" s="167">
        <f t="shared" si="1270"/>
        <v>0</v>
      </c>
      <c r="AB902" s="157"/>
      <c r="AC902" s="170">
        <f t="shared" ref="AC902:AD904" si="1284">SUM(AC1106,AC1310,AC1514,AC1718,AC1922,AC2126,AC2330,AC2534,AC2738,AC2942,AC3146,AC3350,AC3554,AC3758,AC3962,AC4166,AC4370,AC4574,AC4778,AC4982,AC5186)</f>
        <v>0</v>
      </c>
      <c r="AD902" s="175">
        <f t="shared" si="1284"/>
        <v>0</v>
      </c>
      <c r="AE902" s="166">
        <f t="shared" si="1253"/>
        <v>0</v>
      </c>
      <c r="AF902" s="175">
        <f t="shared" ref="AF902:AG904" si="1285">SUM(AF1106,AF1310,AF1514,AF1718,AF1922,AF2126,AF2330,AF2534,AF2738,AF2942,AF3146,AF3350,AF3554,AF3758,AF3962,AF4166,AF4370,AF4574,AF4778,AF4982,AF5186)</f>
        <v>0</v>
      </c>
      <c r="AG902" s="175">
        <f t="shared" si="1285"/>
        <v>0</v>
      </c>
      <c r="AH902" s="167">
        <f t="shared" si="1273"/>
        <v>0</v>
      </c>
      <c r="AJ902" s="163">
        <f t="shared" ref="AJ902:AU904" si="1286">SUM(AJ1106,AJ1310,AJ1514,AJ1718,AJ1922,AJ2126,AJ2330,AJ2534,AJ2738,AJ2942,AJ3146,AJ3350,AJ3554,AJ3758,AJ3962,AJ4166,AJ4370,AJ4574,AJ4778,AJ4982,AJ5186)</f>
        <v>0</v>
      </c>
      <c r="AK902" s="163">
        <f t="shared" si="1286"/>
        <v>0</v>
      </c>
      <c r="AL902" s="163">
        <f t="shared" si="1286"/>
        <v>0</v>
      </c>
      <c r="AM902" s="163">
        <f t="shared" si="1286"/>
        <v>0</v>
      </c>
      <c r="AN902" s="163">
        <f t="shared" si="1286"/>
        <v>0</v>
      </c>
      <c r="AO902" s="163">
        <f t="shared" si="1286"/>
        <v>0</v>
      </c>
      <c r="AP902" s="163">
        <f t="shared" si="1286"/>
        <v>0</v>
      </c>
      <c r="AQ902" s="163">
        <f t="shared" si="1286"/>
        <v>0</v>
      </c>
      <c r="AR902" s="163">
        <f t="shared" si="1286"/>
        <v>0</v>
      </c>
      <c r="AS902" s="163">
        <f t="shared" si="1286"/>
        <v>0</v>
      </c>
      <c r="AT902" s="163">
        <f t="shared" si="1286"/>
        <v>0</v>
      </c>
      <c r="AU902" s="163">
        <f t="shared" si="1286"/>
        <v>0</v>
      </c>
      <c r="AV902" s="163">
        <f t="shared" si="1238"/>
        <v>0</v>
      </c>
      <c r="AW902" s="168">
        <f t="shared" si="1255"/>
        <v>0</v>
      </c>
      <c r="AY902" s="163">
        <f t="shared" si="1256"/>
        <v>0</v>
      </c>
      <c r="AZ902" s="163">
        <f t="shared" si="1257"/>
        <v>0</v>
      </c>
      <c r="BA902" s="163">
        <f t="shared" si="1258"/>
        <v>0</v>
      </c>
      <c r="BB902" s="163">
        <f t="shared" si="1259"/>
        <v>0</v>
      </c>
      <c r="BC902" s="163">
        <f t="shared" si="1239"/>
        <v>0</v>
      </c>
      <c r="BD902" s="163">
        <f t="shared" si="1260"/>
        <v>0</v>
      </c>
    </row>
    <row r="903" spans="2:56" x14ac:dyDescent="0.3">
      <c r="B903" s="169" t="s">
        <v>117</v>
      </c>
      <c r="C903" s="170">
        <f t="shared" si="1276"/>
        <v>140118</v>
      </c>
      <c r="D903" s="171">
        <f t="shared" si="1276"/>
        <v>139500.48000000001</v>
      </c>
      <c r="E903" s="172">
        <f t="shared" si="1248"/>
        <v>0.99559285744872184</v>
      </c>
      <c r="F903" s="170">
        <f t="shared" si="1277"/>
        <v>0</v>
      </c>
      <c r="G903" s="171">
        <f t="shared" si="1277"/>
        <v>0</v>
      </c>
      <c r="H903" s="172">
        <f t="shared" si="1249"/>
        <v>0</v>
      </c>
      <c r="I903" s="170">
        <f t="shared" si="1278"/>
        <v>0</v>
      </c>
      <c r="J903" s="173">
        <f t="shared" si="1278"/>
        <v>0</v>
      </c>
      <c r="K903" s="174">
        <f t="shared" si="1250"/>
        <v>0</v>
      </c>
      <c r="L903" s="170">
        <f>SUM(L1107,L1311,L1515,L1719,L1923,L2127,L2331,L2535,L2739,L2943,L3147,L3351,L3555,L3759,L3963,L4167,L4371,L4575,L4779,L4983,L5187)</f>
        <v>0</v>
      </c>
      <c r="M903" s="173">
        <f t="shared" si="1279"/>
        <v>0</v>
      </c>
      <c r="N903" s="175">
        <f t="shared" si="1279"/>
        <v>0</v>
      </c>
      <c r="O903" s="170">
        <f t="shared" si="1280"/>
        <v>0</v>
      </c>
      <c r="P903" s="175">
        <f t="shared" si="1280"/>
        <v>0</v>
      </c>
      <c r="Q903" s="166">
        <f t="shared" si="1251"/>
        <v>0</v>
      </c>
      <c r="R903" s="175">
        <f t="shared" si="1281"/>
        <v>0</v>
      </c>
      <c r="S903" s="175">
        <f t="shared" si="1281"/>
        <v>0</v>
      </c>
      <c r="T903" s="167">
        <f t="shared" si="1267"/>
        <v>0</v>
      </c>
      <c r="U903" s="157"/>
      <c r="V903" s="170">
        <f t="shared" si="1282"/>
        <v>0</v>
      </c>
      <c r="W903" s="175">
        <f t="shared" si="1282"/>
        <v>0</v>
      </c>
      <c r="X903" s="166">
        <f t="shared" si="1252"/>
        <v>0</v>
      </c>
      <c r="Y903" s="175">
        <f t="shared" si="1283"/>
        <v>0</v>
      </c>
      <c r="Z903" s="175">
        <f t="shared" si="1283"/>
        <v>0</v>
      </c>
      <c r="AA903" s="167">
        <f t="shared" si="1270"/>
        <v>0</v>
      </c>
      <c r="AB903" s="157"/>
      <c r="AC903" s="170">
        <f t="shared" si="1284"/>
        <v>0</v>
      </c>
      <c r="AD903" s="175">
        <f t="shared" si="1284"/>
        <v>0</v>
      </c>
      <c r="AE903" s="166">
        <f t="shared" si="1253"/>
        <v>0</v>
      </c>
      <c r="AF903" s="175">
        <f t="shared" si="1285"/>
        <v>0</v>
      </c>
      <c r="AG903" s="175">
        <f t="shared" si="1285"/>
        <v>0</v>
      </c>
      <c r="AH903" s="167">
        <f t="shared" si="1273"/>
        <v>0</v>
      </c>
      <c r="AJ903" s="163">
        <f t="shared" si="1286"/>
        <v>0</v>
      </c>
      <c r="AK903" s="163">
        <f t="shared" si="1286"/>
        <v>0</v>
      </c>
      <c r="AL903" s="163">
        <f t="shared" si="1286"/>
        <v>0</v>
      </c>
      <c r="AM903" s="163">
        <f t="shared" si="1286"/>
        <v>0</v>
      </c>
      <c r="AN903" s="163">
        <f t="shared" si="1286"/>
        <v>0</v>
      </c>
      <c r="AO903" s="163">
        <f t="shared" si="1286"/>
        <v>0</v>
      </c>
      <c r="AP903" s="163">
        <f t="shared" si="1286"/>
        <v>0</v>
      </c>
      <c r="AQ903" s="163">
        <f t="shared" si="1286"/>
        <v>0</v>
      </c>
      <c r="AR903" s="163">
        <f t="shared" si="1286"/>
        <v>0</v>
      </c>
      <c r="AS903" s="163">
        <f t="shared" si="1286"/>
        <v>0</v>
      </c>
      <c r="AT903" s="163">
        <f t="shared" si="1286"/>
        <v>0</v>
      </c>
      <c r="AU903" s="163">
        <f t="shared" si="1286"/>
        <v>0</v>
      </c>
      <c r="AV903" s="163">
        <f t="shared" si="1238"/>
        <v>0</v>
      </c>
      <c r="AW903" s="168">
        <f t="shared" si="1255"/>
        <v>0</v>
      </c>
      <c r="AY903" s="163">
        <f t="shared" si="1256"/>
        <v>0</v>
      </c>
      <c r="AZ903" s="163">
        <f t="shared" si="1257"/>
        <v>0</v>
      </c>
      <c r="BA903" s="163">
        <f t="shared" si="1258"/>
        <v>0</v>
      </c>
      <c r="BB903" s="163">
        <f t="shared" si="1259"/>
        <v>0</v>
      </c>
      <c r="BC903" s="163">
        <f t="shared" si="1239"/>
        <v>0</v>
      </c>
      <c r="BD903" s="163">
        <f t="shared" si="1260"/>
        <v>0</v>
      </c>
    </row>
    <row r="904" spans="2:56" x14ac:dyDescent="0.3">
      <c r="B904" s="169" t="s">
        <v>118</v>
      </c>
      <c r="C904" s="170">
        <f t="shared" si="1276"/>
        <v>0</v>
      </c>
      <c r="D904" s="171">
        <f t="shared" si="1276"/>
        <v>0</v>
      </c>
      <c r="E904" s="172">
        <f t="shared" si="1248"/>
        <v>0</v>
      </c>
      <c r="F904" s="170">
        <f t="shared" si="1277"/>
        <v>0</v>
      </c>
      <c r="G904" s="171">
        <f t="shared" si="1277"/>
        <v>0</v>
      </c>
      <c r="H904" s="172">
        <f t="shared" si="1249"/>
        <v>0</v>
      </c>
      <c r="I904" s="170">
        <f t="shared" si="1278"/>
        <v>0</v>
      </c>
      <c r="J904" s="173">
        <f t="shared" si="1278"/>
        <v>0</v>
      </c>
      <c r="K904" s="174">
        <f t="shared" si="1250"/>
        <v>0</v>
      </c>
      <c r="L904" s="170">
        <f>SUM(L1108,L1312,L1516,L1720,L1924,L2128,L2332,L2536,L2740,L2944,L3148,L3352,L3556,L3760,L3964,L4168,L4372,L4576,L4780,L4984,L5188)</f>
        <v>0</v>
      </c>
      <c r="M904" s="173">
        <f t="shared" si="1279"/>
        <v>0</v>
      </c>
      <c r="N904" s="175">
        <f t="shared" si="1279"/>
        <v>0</v>
      </c>
      <c r="O904" s="170">
        <f t="shared" si="1280"/>
        <v>0</v>
      </c>
      <c r="P904" s="175">
        <f t="shared" si="1280"/>
        <v>0</v>
      </c>
      <c r="Q904" s="166">
        <f t="shared" si="1251"/>
        <v>0</v>
      </c>
      <c r="R904" s="175">
        <f t="shared" si="1281"/>
        <v>0</v>
      </c>
      <c r="S904" s="175">
        <f t="shared" si="1281"/>
        <v>0</v>
      </c>
      <c r="T904" s="167">
        <f t="shared" si="1267"/>
        <v>0</v>
      </c>
      <c r="U904" s="157"/>
      <c r="V904" s="170">
        <f t="shared" si="1282"/>
        <v>0</v>
      </c>
      <c r="W904" s="175">
        <f t="shared" si="1282"/>
        <v>0</v>
      </c>
      <c r="X904" s="166">
        <f t="shared" si="1252"/>
        <v>0</v>
      </c>
      <c r="Y904" s="175">
        <f t="shared" si="1283"/>
        <v>0</v>
      </c>
      <c r="Z904" s="175">
        <f t="shared" si="1283"/>
        <v>0</v>
      </c>
      <c r="AA904" s="167">
        <f t="shared" si="1270"/>
        <v>0</v>
      </c>
      <c r="AB904" s="157"/>
      <c r="AC904" s="170">
        <f t="shared" si="1284"/>
        <v>0</v>
      </c>
      <c r="AD904" s="175">
        <f t="shared" si="1284"/>
        <v>0</v>
      </c>
      <c r="AE904" s="166">
        <f t="shared" si="1253"/>
        <v>0</v>
      </c>
      <c r="AF904" s="175">
        <f t="shared" si="1285"/>
        <v>0</v>
      </c>
      <c r="AG904" s="175">
        <f t="shared" si="1285"/>
        <v>0</v>
      </c>
      <c r="AH904" s="167">
        <f t="shared" si="1273"/>
        <v>0</v>
      </c>
      <c r="AJ904" s="163">
        <f t="shared" si="1286"/>
        <v>0</v>
      </c>
      <c r="AK904" s="163">
        <f t="shared" si="1286"/>
        <v>0</v>
      </c>
      <c r="AL904" s="163">
        <f t="shared" si="1286"/>
        <v>0</v>
      </c>
      <c r="AM904" s="163">
        <f t="shared" si="1286"/>
        <v>0</v>
      </c>
      <c r="AN904" s="163">
        <f t="shared" si="1286"/>
        <v>0</v>
      </c>
      <c r="AO904" s="163">
        <f t="shared" si="1286"/>
        <v>0</v>
      </c>
      <c r="AP904" s="163">
        <f t="shared" si="1286"/>
        <v>0</v>
      </c>
      <c r="AQ904" s="163">
        <f t="shared" si="1286"/>
        <v>0</v>
      </c>
      <c r="AR904" s="163">
        <f t="shared" si="1286"/>
        <v>0</v>
      </c>
      <c r="AS904" s="163">
        <f t="shared" si="1286"/>
        <v>0</v>
      </c>
      <c r="AT904" s="163">
        <f t="shared" si="1286"/>
        <v>0</v>
      </c>
      <c r="AU904" s="163">
        <f t="shared" si="1286"/>
        <v>0</v>
      </c>
      <c r="AV904" s="163">
        <f t="shared" si="1238"/>
        <v>0</v>
      </c>
      <c r="AW904" s="168">
        <f t="shared" si="1255"/>
        <v>0</v>
      </c>
      <c r="AY904" s="163">
        <f t="shared" si="1256"/>
        <v>0</v>
      </c>
      <c r="AZ904" s="163">
        <f t="shared" si="1257"/>
        <v>0</v>
      </c>
      <c r="BA904" s="163">
        <f t="shared" si="1258"/>
        <v>0</v>
      </c>
      <c r="BB904" s="163">
        <f t="shared" si="1259"/>
        <v>0</v>
      </c>
      <c r="BC904" s="163">
        <f t="shared" si="1239"/>
        <v>0</v>
      </c>
      <c r="BD904" s="163">
        <f t="shared" si="1260"/>
        <v>0</v>
      </c>
    </row>
    <row r="905" spans="2:56" x14ac:dyDescent="0.3">
      <c r="B905" s="179" t="s">
        <v>119</v>
      </c>
      <c r="C905" s="83">
        <f>SUM(C906)</f>
        <v>33000</v>
      </c>
      <c r="D905" s="84">
        <f>SUM(D906)</f>
        <v>31979</v>
      </c>
      <c r="E905" s="85">
        <f t="shared" si="1248"/>
        <v>0.96906060606060607</v>
      </c>
      <c r="F905" s="83">
        <f>SUM(F906)</f>
        <v>27244</v>
      </c>
      <c r="G905" s="84">
        <f>SUM(G906)</f>
        <v>27025.72</v>
      </c>
      <c r="H905" s="85">
        <f t="shared" si="1249"/>
        <v>0.99198796065188666</v>
      </c>
      <c r="I905" s="83">
        <f>SUM(I906)</f>
        <v>32347</v>
      </c>
      <c r="J905" s="86">
        <f>SUM(J906)</f>
        <v>31611.63</v>
      </c>
      <c r="K905" s="87">
        <f t="shared" si="1250"/>
        <v>0.97726620706711598</v>
      </c>
      <c r="L905" s="83">
        <f>SUM(L906)</f>
        <v>32006</v>
      </c>
      <c r="M905" s="86">
        <f>SUM(M906)</f>
        <v>35836</v>
      </c>
      <c r="N905" s="88">
        <f>SUM(N906)</f>
        <v>0</v>
      </c>
      <c r="O905" s="83">
        <f>SUM(O906)</f>
        <v>24000</v>
      </c>
      <c r="P905" s="88">
        <f>SUM(P906)</f>
        <v>12000</v>
      </c>
      <c r="Q905" s="177">
        <f t="shared" si="1251"/>
        <v>36000</v>
      </c>
      <c r="R905" s="88">
        <f>SUM(R906)</f>
        <v>0</v>
      </c>
      <c r="S905" s="88">
        <f>SUM(S906)</f>
        <v>0</v>
      </c>
      <c r="T905" s="178">
        <f t="shared" si="1267"/>
        <v>36000</v>
      </c>
      <c r="U905" s="157"/>
      <c r="V905" s="83">
        <f>SUM(V906)</f>
        <v>24000</v>
      </c>
      <c r="W905" s="88">
        <f>SUM(W906)</f>
        <v>0</v>
      </c>
      <c r="X905" s="177">
        <f t="shared" si="1252"/>
        <v>24000</v>
      </c>
      <c r="Y905" s="88">
        <f>SUM(Y906)</f>
        <v>0</v>
      </c>
      <c r="Z905" s="88">
        <f>SUM(Z906)</f>
        <v>0</v>
      </c>
      <c r="AA905" s="178">
        <f t="shared" si="1270"/>
        <v>24000</v>
      </c>
      <c r="AB905" s="157"/>
      <c r="AC905" s="83">
        <f>SUM(AC906)</f>
        <v>28000</v>
      </c>
      <c r="AD905" s="88">
        <f>SUM(AD906)</f>
        <v>0</v>
      </c>
      <c r="AE905" s="177">
        <f t="shared" si="1253"/>
        <v>28000</v>
      </c>
      <c r="AF905" s="88">
        <f>SUM(AF906)</f>
        <v>0</v>
      </c>
      <c r="AG905" s="88">
        <f>SUM(AG906)</f>
        <v>0</v>
      </c>
      <c r="AH905" s="178">
        <f t="shared" si="1273"/>
        <v>28000</v>
      </c>
      <c r="AJ905" s="86">
        <f t="shared" ref="AJ905:AU905" si="1287">SUM(AJ906)</f>
        <v>2000</v>
      </c>
      <c r="AK905" s="86">
        <f t="shared" si="1287"/>
        <v>8000</v>
      </c>
      <c r="AL905" s="86">
        <f t="shared" si="1287"/>
        <v>8000</v>
      </c>
      <c r="AM905" s="86">
        <f t="shared" si="1287"/>
        <v>4000</v>
      </c>
      <c r="AN905" s="86">
        <f t="shared" si="1287"/>
        <v>4000</v>
      </c>
      <c r="AO905" s="86">
        <f t="shared" si="1287"/>
        <v>4000</v>
      </c>
      <c r="AP905" s="86">
        <f t="shared" si="1287"/>
        <v>0</v>
      </c>
      <c r="AQ905" s="86">
        <f t="shared" si="1287"/>
        <v>2000</v>
      </c>
      <c r="AR905" s="86">
        <f t="shared" si="1287"/>
        <v>0</v>
      </c>
      <c r="AS905" s="86">
        <f t="shared" si="1287"/>
        <v>0</v>
      </c>
      <c r="AT905" s="86">
        <f t="shared" si="1287"/>
        <v>0</v>
      </c>
      <c r="AU905" s="86">
        <f t="shared" si="1287"/>
        <v>4000</v>
      </c>
      <c r="AV905" s="86">
        <f t="shared" si="1238"/>
        <v>36000</v>
      </c>
      <c r="AW905" s="93">
        <f t="shared" si="1255"/>
        <v>0</v>
      </c>
      <c r="AY905" s="86">
        <f t="shared" si="1256"/>
        <v>18000</v>
      </c>
      <c r="AZ905" s="86">
        <f t="shared" si="1257"/>
        <v>12000</v>
      </c>
      <c r="BA905" s="86">
        <f t="shared" si="1258"/>
        <v>2000</v>
      </c>
      <c r="BB905" s="86">
        <f t="shared" si="1259"/>
        <v>4000</v>
      </c>
      <c r="BC905" s="86">
        <f t="shared" si="1239"/>
        <v>36000</v>
      </c>
      <c r="BD905" s="86">
        <f t="shared" si="1260"/>
        <v>0</v>
      </c>
    </row>
    <row r="906" spans="2:56" x14ac:dyDescent="0.3">
      <c r="B906" s="169" t="s">
        <v>120</v>
      </c>
      <c r="C906" s="170">
        <f>SUM(C1110,C1518,C1722,C1314,C1926,C2334,C2130,C2742,C3762,C2538,C3966,C2946,C3150,C3558,C3354,C4170,C5190,C4986,C4578,C4374,C4782)</f>
        <v>33000</v>
      </c>
      <c r="D906" s="171">
        <f>SUM(D1110,D1518,D1722,D1314,D1926,D2334,D2130,D2742,D3762,D2538,D3966,D2946,D3150,D3558,D3354,D4170,D5190,D4986,D4578,D4374,D4782)</f>
        <v>31979</v>
      </c>
      <c r="E906" s="172">
        <f t="shared" si="1248"/>
        <v>0.96906060606060607</v>
      </c>
      <c r="F906" s="170">
        <f>SUM(F1110,F1518,F1722,F1314,F1926,F2334,F2130,F2742,F3762,F2538,F3966,F2946,F3150,F3558,F3354,F4170,F5190,F4986,F4578,F4374,F4782)</f>
        <v>27244</v>
      </c>
      <c r="G906" s="171">
        <f>SUM(G1110,G1518,G1722,G1314,G1926,G2334,G2130,G2742,G3762,G2538,G3966,G2946,G3150,G3558,G3354,G4170,G5190,G4986,G4578,G4374,G4782)</f>
        <v>27025.72</v>
      </c>
      <c r="H906" s="172">
        <f t="shared" si="1249"/>
        <v>0.99198796065188666</v>
      </c>
      <c r="I906" s="170">
        <f>SUM(I1110,I1314,I1518,I1722,I1926,I2130,I2334,I2538,I2742,I2946,I3150,I3354,I3558,I3762,I3966,I4170,I4374,I4578,I4782,I4986,I5190)</f>
        <v>32347</v>
      </c>
      <c r="J906" s="173">
        <f>SUM(J1110,J1314,J1518,J1722,J1926,J2130,J2334,J2538,J2742,J2946,J3150,J3354,J3558,J3762,J3966,J4170,J4374,J4578,J4782,J4986,J5190)</f>
        <v>31611.63</v>
      </c>
      <c r="K906" s="174">
        <f t="shared" si="1250"/>
        <v>0.97726620706711598</v>
      </c>
      <c r="L906" s="170">
        <f>SUM(L1110,L1314,L1518,L1722,L1926,L2130,L2334,L2538,L2742,L2946,L3150,L3354,L3558,L3762,L3966,L4170,L4374,L4578,L4782,L4986,L5190)</f>
        <v>32006</v>
      </c>
      <c r="M906" s="173">
        <f>SUM(M1110,M1518,M1722,M1314,M1926,M2334,M2130,M2742,M3762,M2538,M3966,M2946,M3150,M3558,M3354,M4170,M5190,M4986,M4578,M4374,M4782)</f>
        <v>35836</v>
      </c>
      <c r="N906" s="175">
        <f>SUM(N1110,N1518,N1722,N1314,N1926,N2334,N2130,N2742,N3762,N2538,N3966,N2946,N3150,N3558,N3354,N4170,N5190,N4986,N4578,N4374,N4782)</f>
        <v>0</v>
      </c>
      <c r="O906" s="170">
        <f>SUM(O1110,O1314,O1518,O1722,O1926,O2130,O2334,O2538,O2742,O2946,O3150,O3354,O3558,O3762,O3966,O4170,O4374,O4578,O4782,O4986,O5190)</f>
        <v>24000</v>
      </c>
      <c r="P906" s="175">
        <f>SUM(P1110,P1314,P1518,P1722,P1926,P2130,P2334,P2538,P2742,P2946,P3150,P3354,P3558,P3762,P3966,P4170,P4374,P4578,P4782,P4986,P5190)</f>
        <v>12000</v>
      </c>
      <c r="Q906" s="166">
        <f t="shared" si="1251"/>
        <v>36000</v>
      </c>
      <c r="R906" s="175">
        <f>SUM(R1110,R1314,R1518,R1722,R1926,R2130,R2334,R2538,R2742,R2946,R3150,R3354,R3558,R3762,R3966,R4170,R4374,R4578,R4782,R4986,R5190)</f>
        <v>0</v>
      </c>
      <c r="S906" s="175">
        <f>SUM(S1110,S1314,S1518,S1722,S1926,S2130,S2334,S2538,S2742,S2946,S3150,S3354,S3558,S3762,S3966,S4170,S4374,S4578,S4782,S4986,S5190)</f>
        <v>0</v>
      </c>
      <c r="T906" s="167">
        <f t="shared" si="1267"/>
        <v>36000</v>
      </c>
      <c r="U906" s="157"/>
      <c r="V906" s="170">
        <f>SUM(V1110,V1314,V1518,V1722,V1926,V2130,V2334,V2538,V2742,V2946,V3150,V3354,V3558,V3762,V3966,V4170,V4374,V4578,V4782,V4986,V5190)</f>
        <v>24000</v>
      </c>
      <c r="W906" s="175">
        <f>SUM(W1110,W1314,W1518,W1722,W1926,W2130,W2334,W2538,W2742,W2946,W3150,W3354,W3558,W3762,W3966,W4170,W4374,W4578,W4782,W4986,W5190)</f>
        <v>0</v>
      </c>
      <c r="X906" s="166">
        <f t="shared" si="1252"/>
        <v>24000</v>
      </c>
      <c r="Y906" s="175">
        <f>SUM(Y1110,Y1314,Y1518,Y1722,Y1926,Y2130,Y2334,Y2538,Y2742,Y2946,Y3150,Y3354,Y3558,Y3762,Y3966,Y4170,Y4374,Y4578,Y4782,Y4986,Y5190)</f>
        <v>0</v>
      </c>
      <c r="Z906" s="175">
        <f>SUM(Z1110,Z1314,Z1518,Z1722,Z1926,Z2130,Z2334,Z2538,Z2742,Z2946,Z3150,Z3354,Z3558,Z3762,Z3966,Z4170,Z4374,Z4578,Z4782,Z4986,Z5190)</f>
        <v>0</v>
      </c>
      <c r="AA906" s="167">
        <f t="shared" si="1270"/>
        <v>24000</v>
      </c>
      <c r="AB906" s="157"/>
      <c r="AC906" s="170">
        <f>SUM(AC1110,AC1314,AC1518,AC1722,AC1926,AC2130,AC2334,AC2538,AC2742,AC2946,AC3150,AC3354,AC3558,AC3762,AC3966,AC4170,AC4374,AC4578,AC4782,AC4986,AC5190)</f>
        <v>28000</v>
      </c>
      <c r="AD906" s="175">
        <f>SUM(AD1110,AD1314,AD1518,AD1722,AD1926,AD2130,AD2334,AD2538,AD2742,AD2946,AD3150,AD3354,AD3558,AD3762,AD3966,AD4170,AD4374,AD4578,AD4782,AD4986,AD5190)</f>
        <v>0</v>
      </c>
      <c r="AE906" s="166">
        <f t="shared" si="1253"/>
        <v>28000</v>
      </c>
      <c r="AF906" s="175">
        <f>SUM(AF1110,AF1314,AF1518,AF1722,AF1926,AF2130,AF2334,AF2538,AF2742,AF2946,AF3150,AF3354,AF3558,AF3762,AF3966,AF4170,AF4374,AF4578,AF4782,AF4986,AF5190)</f>
        <v>0</v>
      </c>
      <c r="AG906" s="175">
        <f>SUM(AG1110,AG1314,AG1518,AG1722,AG1926,AG2130,AG2334,AG2538,AG2742,AG2946,AG3150,AG3354,AG3558,AG3762,AG3966,AG4170,AG4374,AG4578,AG4782,AG4986,AG5190)</f>
        <v>0</v>
      </c>
      <c r="AH906" s="167">
        <f t="shared" si="1273"/>
        <v>28000</v>
      </c>
      <c r="AJ906" s="163">
        <f t="shared" ref="AJ906:AU906" si="1288">SUM(AJ1110,AJ1314,AJ1518,AJ1722,AJ1926,AJ2130,AJ2334,AJ2538,AJ2742,AJ2946,AJ3150,AJ3354,AJ3558,AJ3762,AJ3966,AJ4170,AJ4374,AJ4578,AJ4782,AJ4986,AJ5190)</f>
        <v>2000</v>
      </c>
      <c r="AK906" s="163">
        <f t="shared" si="1288"/>
        <v>8000</v>
      </c>
      <c r="AL906" s="163">
        <f t="shared" si="1288"/>
        <v>8000</v>
      </c>
      <c r="AM906" s="163">
        <f t="shared" si="1288"/>
        <v>4000</v>
      </c>
      <c r="AN906" s="163">
        <f t="shared" si="1288"/>
        <v>4000</v>
      </c>
      <c r="AO906" s="163">
        <f t="shared" si="1288"/>
        <v>4000</v>
      </c>
      <c r="AP906" s="163">
        <f t="shared" si="1288"/>
        <v>0</v>
      </c>
      <c r="AQ906" s="163">
        <f t="shared" si="1288"/>
        <v>2000</v>
      </c>
      <c r="AR906" s="163">
        <f t="shared" si="1288"/>
        <v>0</v>
      </c>
      <c r="AS906" s="163">
        <f t="shared" si="1288"/>
        <v>0</v>
      </c>
      <c r="AT906" s="163">
        <f t="shared" si="1288"/>
        <v>0</v>
      </c>
      <c r="AU906" s="163">
        <f t="shared" si="1288"/>
        <v>4000</v>
      </c>
      <c r="AV906" s="163">
        <f t="shared" si="1238"/>
        <v>36000</v>
      </c>
      <c r="AW906" s="168">
        <f t="shared" si="1255"/>
        <v>0</v>
      </c>
      <c r="AY906" s="163">
        <f t="shared" si="1256"/>
        <v>18000</v>
      </c>
      <c r="AZ906" s="163">
        <f t="shared" si="1257"/>
        <v>12000</v>
      </c>
      <c r="BA906" s="163">
        <f t="shared" si="1258"/>
        <v>2000</v>
      </c>
      <c r="BB906" s="163">
        <f t="shared" si="1259"/>
        <v>4000</v>
      </c>
      <c r="BC906" s="163">
        <f t="shared" si="1239"/>
        <v>36000</v>
      </c>
      <c r="BD906" s="163">
        <f t="shared" si="1260"/>
        <v>0</v>
      </c>
    </row>
    <row r="907" spans="2:56" x14ac:dyDescent="0.3">
      <c r="B907" s="179" t="s">
        <v>121</v>
      </c>
      <c r="C907" s="83">
        <f>SUM(C908:C912)</f>
        <v>10133000</v>
      </c>
      <c r="D907" s="84">
        <f>SUM(D908:D912)</f>
        <v>10131237.58</v>
      </c>
      <c r="E907" s="85">
        <f t="shared" si="1248"/>
        <v>0.9998260712523438</v>
      </c>
      <c r="F907" s="83">
        <f>SUM(F908:F912)</f>
        <v>8941146</v>
      </c>
      <c r="G907" s="84">
        <f>SUM(G908:G912)</f>
        <v>8426699.9000000004</v>
      </c>
      <c r="H907" s="85">
        <f t="shared" si="1249"/>
        <v>0.94246306905177479</v>
      </c>
      <c r="I907" s="83">
        <f>SUM(I908:I912)</f>
        <v>8703532</v>
      </c>
      <c r="J907" s="86">
        <f>SUM(J908:J912)</f>
        <v>8703512.6100000013</v>
      </c>
      <c r="K907" s="87">
        <f t="shared" si="1250"/>
        <v>0.99999777216881625</v>
      </c>
      <c r="L907" s="83">
        <f>SUM(L908:L912)</f>
        <v>10013658</v>
      </c>
      <c r="M907" s="86">
        <f>SUM(M908:M912)</f>
        <v>10013658</v>
      </c>
      <c r="N907" s="88">
        <f>SUM(N908:N912)</f>
        <v>0</v>
      </c>
      <c r="O907" s="83">
        <f>SUM(O908:O912)</f>
        <v>9737090</v>
      </c>
      <c r="P907" s="88">
        <f>SUM(P908:P912)</f>
        <v>-100000</v>
      </c>
      <c r="Q907" s="177">
        <f t="shared" si="1251"/>
        <v>9637090</v>
      </c>
      <c r="R907" s="88">
        <f>SUM(R908:R912)</f>
        <v>0</v>
      </c>
      <c r="S907" s="88">
        <f>SUM(S908:S912)</f>
        <v>0</v>
      </c>
      <c r="T907" s="178">
        <f t="shared" si="1267"/>
        <v>9637090</v>
      </c>
      <c r="U907" s="157"/>
      <c r="V907" s="83">
        <f>SUM(V908:V912)</f>
        <v>10159680</v>
      </c>
      <c r="W907" s="88">
        <f>SUM(W908:W912)</f>
        <v>0</v>
      </c>
      <c r="X907" s="177">
        <f t="shared" si="1252"/>
        <v>10159680</v>
      </c>
      <c r="Y907" s="88">
        <f>SUM(Y908:Y912)</f>
        <v>0</v>
      </c>
      <c r="Z907" s="88">
        <f>SUM(Z908:Z912)</f>
        <v>0</v>
      </c>
      <c r="AA907" s="178">
        <f t="shared" si="1270"/>
        <v>10159680</v>
      </c>
      <c r="AB907" s="157"/>
      <c r="AC907" s="83">
        <f>SUM(AC908:AC912)</f>
        <v>10616865</v>
      </c>
      <c r="AD907" s="88">
        <f>SUM(AD908:AD912)</f>
        <v>0</v>
      </c>
      <c r="AE907" s="177">
        <f t="shared" si="1253"/>
        <v>10616865</v>
      </c>
      <c r="AF907" s="88">
        <f>SUM(AF908:AF912)</f>
        <v>0</v>
      </c>
      <c r="AG907" s="88">
        <f>SUM(AG908:AG912)</f>
        <v>864000</v>
      </c>
      <c r="AH907" s="178">
        <f t="shared" si="1273"/>
        <v>11480865</v>
      </c>
      <c r="AJ907" s="86">
        <f t="shared" ref="AJ907:AU907" si="1289">SUM(AJ908:AJ912)</f>
        <v>0</v>
      </c>
      <c r="AK907" s="86">
        <f t="shared" si="1289"/>
        <v>885190</v>
      </c>
      <c r="AL907" s="86">
        <f t="shared" si="1289"/>
        <v>1362100</v>
      </c>
      <c r="AM907" s="86">
        <f t="shared" si="1289"/>
        <v>885190</v>
      </c>
      <c r="AN907" s="86">
        <f t="shared" si="1289"/>
        <v>885190</v>
      </c>
      <c r="AO907" s="86">
        <f t="shared" si="1289"/>
        <v>776910</v>
      </c>
      <c r="AP907" s="86">
        <f t="shared" si="1289"/>
        <v>885190</v>
      </c>
      <c r="AQ907" s="86">
        <f t="shared" si="1289"/>
        <v>885000</v>
      </c>
      <c r="AR907" s="86">
        <f t="shared" si="1289"/>
        <v>885190</v>
      </c>
      <c r="AS907" s="86">
        <f t="shared" si="1289"/>
        <v>843470</v>
      </c>
      <c r="AT907" s="86">
        <f t="shared" si="1289"/>
        <v>635190</v>
      </c>
      <c r="AU907" s="86">
        <f t="shared" si="1289"/>
        <v>708470</v>
      </c>
      <c r="AV907" s="86">
        <f t="shared" si="1238"/>
        <v>9637090</v>
      </c>
      <c r="AW907" s="93">
        <f t="shared" si="1255"/>
        <v>0</v>
      </c>
      <c r="AY907" s="86">
        <f t="shared" si="1256"/>
        <v>2247290</v>
      </c>
      <c r="AZ907" s="86">
        <f t="shared" si="1257"/>
        <v>2547290</v>
      </c>
      <c r="BA907" s="86">
        <f t="shared" si="1258"/>
        <v>2655380</v>
      </c>
      <c r="BB907" s="86">
        <f t="shared" si="1259"/>
        <v>2187130</v>
      </c>
      <c r="BC907" s="86">
        <f t="shared" si="1239"/>
        <v>9637090</v>
      </c>
      <c r="BD907" s="86">
        <f t="shared" si="1260"/>
        <v>0</v>
      </c>
    </row>
    <row r="908" spans="2:56" x14ac:dyDescent="0.3">
      <c r="B908" s="169" t="s">
        <v>122</v>
      </c>
      <c r="C908" s="170">
        <f t="shared" ref="C908:D912" si="1290">SUM(C1112,C1520,C1724,C1316,C1928,C2336,C2132,C2744,C3764,C2540,C3968,C2948,C3152,C3560,C3356,C4172,C5192,C4988,C4580,C4376,C4784)</f>
        <v>9988082</v>
      </c>
      <c r="D908" s="171">
        <f t="shared" si="1290"/>
        <v>9987371.8699999992</v>
      </c>
      <c r="E908" s="172">
        <f t="shared" si="1248"/>
        <v>0.99992890226572018</v>
      </c>
      <c r="F908" s="170">
        <f t="shared" ref="F908:G912" si="1291">SUM(F1112,F1520,F1724,F1316,F1928,F2336,F2132,F2744,F3764,F2540,F3968,F2948,F3152,F3560,F3356,F4172,F5192,F4988,F4580,F4376,F4784)</f>
        <v>7839900</v>
      </c>
      <c r="G908" s="171">
        <f t="shared" si="1291"/>
        <v>6990019.3399999999</v>
      </c>
      <c r="H908" s="172">
        <f t="shared" si="1249"/>
        <v>0.89159547188101884</v>
      </c>
      <c r="I908" s="170">
        <f t="shared" ref="I908:J912" si="1292">SUM(I1112,I1316,I1520,I1724,I1928,I2132,I2336,I2540,I2744,I2948,I3152,I3356,I3560,I3764,I3968,I4172,I4376,I4580,I4784,I4988,I5192)</f>
        <v>6855453</v>
      </c>
      <c r="J908" s="173">
        <f t="shared" si="1292"/>
        <v>6855442.9300000016</v>
      </c>
      <c r="K908" s="174">
        <f t="shared" si="1250"/>
        <v>0.99999853109634063</v>
      </c>
      <c r="L908" s="170">
        <f>SUM(L1112,L1316,L1520,L1724,L1928,L2132,L2336,L2540,L2744,L2948,L3152,L3356,L3560,L3764,L3968,L4172,L4376,L4580,L4784,L4988,L5192)</f>
        <v>8263658</v>
      </c>
      <c r="M908" s="173">
        <f t="shared" ref="M908:N912" si="1293">SUM(M1112,M1520,M1724,M1316,M1928,M2336,M2132,M2744,M3764,M2540,M3968,M2948,M3152,M3560,M3356,M4172,M5192,M4988,M4580,M4376,M4784)</f>
        <v>8263658</v>
      </c>
      <c r="N908" s="175">
        <f t="shared" si="1293"/>
        <v>0</v>
      </c>
      <c r="O908" s="170">
        <f t="shared" ref="O908:P912" si="1294">SUM(O1112,O1316,O1520,O1724,O1928,O2132,O2336,O2540,O2744,O2948,O3152,O3356,O3560,O3764,O3968,O4172,O4376,O4580,O4784,O4988,O5192)</f>
        <v>7446010</v>
      </c>
      <c r="P908" s="175">
        <f t="shared" si="1294"/>
        <v>-200000</v>
      </c>
      <c r="Q908" s="166">
        <f t="shared" si="1251"/>
        <v>7246010</v>
      </c>
      <c r="R908" s="175">
        <f t="shared" ref="R908:S912" si="1295">SUM(R1112,R1316,R1520,R1724,R1928,R2132,R2336,R2540,R2744,R2948,R3152,R3356,R3560,R3764,R3968,R4172,R4376,R4580,R4784,R4988,R5192)</f>
        <v>0</v>
      </c>
      <c r="S908" s="175">
        <f t="shared" si="1295"/>
        <v>0</v>
      </c>
      <c r="T908" s="167">
        <f t="shared" si="1267"/>
        <v>7246010</v>
      </c>
      <c r="U908" s="157"/>
      <c r="V908" s="170">
        <f t="shared" ref="V908:W912" si="1296">SUM(V1112,V1316,V1520,V1724,V1928,V2132,V2336,V2540,V2744,V2948,V3152,V3356,V3560,V3764,V3968,V4172,V4376,V4580,V4784,V4988,V5192)</f>
        <v>7769167</v>
      </c>
      <c r="W908" s="175">
        <f t="shared" si="1296"/>
        <v>0</v>
      </c>
      <c r="X908" s="166">
        <f t="shared" si="1252"/>
        <v>7769167</v>
      </c>
      <c r="Y908" s="175">
        <f t="shared" ref="Y908:Z912" si="1297">SUM(Y1112,Y1316,Y1520,Y1724,Y1928,Y2132,Y2336,Y2540,Y2744,Y2948,Y3152,Y3356,Y3560,Y3764,Y3968,Y4172,Y4376,Y4580,Y4784,Y4988,Y5192)</f>
        <v>0</v>
      </c>
      <c r="Z908" s="175">
        <f t="shared" si="1297"/>
        <v>0</v>
      </c>
      <c r="AA908" s="167">
        <f t="shared" si="1270"/>
        <v>7769167</v>
      </c>
      <c r="AB908" s="157"/>
      <c r="AC908" s="170">
        <f t="shared" ref="AC908:AD912" si="1298">SUM(AC1112,AC1316,AC1520,AC1724,AC1928,AC2132,AC2336,AC2540,AC2744,AC2948,AC3152,AC3356,AC3560,AC3764,AC3968,AC4172,AC4376,AC4580,AC4784,AC4988,AC5192)</f>
        <v>8118779</v>
      </c>
      <c r="AD908" s="175">
        <f t="shared" si="1298"/>
        <v>0</v>
      </c>
      <c r="AE908" s="166">
        <f t="shared" si="1253"/>
        <v>8118779</v>
      </c>
      <c r="AF908" s="175">
        <f t="shared" ref="AF908:AG912" si="1299">SUM(AF1112,AF1316,AF1520,AF1724,AF1928,AF2132,AF2336,AF2540,AF2744,AF2948,AF3152,AF3356,AF3560,AF3764,AF3968,AF4172,AF4376,AF4580,AF4784,AF4988,AF5192)</f>
        <v>0</v>
      </c>
      <c r="AG908" s="175">
        <f t="shared" si="1299"/>
        <v>864000</v>
      </c>
      <c r="AH908" s="167">
        <f t="shared" si="1273"/>
        <v>8982779</v>
      </c>
      <c r="AJ908" s="163">
        <f t="shared" ref="AJ908:AU912" si="1300">SUM(AJ1112,AJ1316,AJ1520,AJ1724,AJ1928,AJ2132,AJ2336,AJ2540,AJ2744,AJ2948,AJ3152,AJ3356,AJ3560,AJ3764,AJ3968,AJ4172,AJ4376,AJ4580,AJ4784,AJ4988,AJ5192)</f>
        <v>0</v>
      </c>
      <c r="AK908" s="163">
        <f t="shared" si="1300"/>
        <v>676910</v>
      </c>
      <c r="AL908" s="163">
        <f t="shared" si="1300"/>
        <v>1153820</v>
      </c>
      <c r="AM908" s="163">
        <f t="shared" si="1300"/>
        <v>676910</v>
      </c>
      <c r="AN908" s="163">
        <f t="shared" si="1300"/>
        <v>676910</v>
      </c>
      <c r="AO908" s="163">
        <f t="shared" si="1300"/>
        <v>676910</v>
      </c>
      <c r="AP908" s="163">
        <f t="shared" si="1300"/>
        <v>676910</v>
      </c>
      <c r="AQ908" s="163">
        <f t="shared" si="1300"/>
        <v>676720</v>
      </c>
      <c r="AR908" s="163">
        <f t="shared" si="1300"/>
        <v>676910</v>
      </c>
      <c r="AS908" s="163">
        <f t="shared" si="1300"/>
        <v>426910</v>
      </c>
      <c r="AT908" s="163">
        <f t="shared" si="1300"/>
        <v>426910</v>
      </c>
      <c r="AU908" s="163">
        <f t="shared" si="1300"/>
        <v>500190</v>
      </c>
      <c r="AV908" s="163">
        <f t="shared" si="1238"/>
        <v>7246010</v>
      </c>
      <c r="AW908" s="168">
        <f t="shared" si="1255"/>
        <v>0</v>
      </c>
      <c r="AY908" s="163">
        <f t="shared" si="1256"/>
        <v>1830730</v>
      </c>
      <c r="AZ908" s="163">
        <f t="shared" si="1257"/>
        <v>2030730</v>
      </c>
      <c r="BA908" s="163">
        <f t="shared" si="1258"/>
        <v>2030540</v>
      </c>
      <c r="BB908" s="163">
        <f t="shared" si="1259"/>
        <v>1354010</v>
      </c>
      <c r="BC908" s="163">
        <f t="shared" si="1239"/>
        <v>7246010</v>
      </c>
      <c r="BD908" s="163">
        <f t="shared" si="1260"/>
        <v>0</v>
      </c>
    </row>
    <row r="909" spans="2:56" x14ac:dyDescent="0.3">
      <c r="B909" s="169" t="s">
        <v>123</v>
      </c>
      <c r="C909" s="170">
        <f t="shared" si="1290"/>
        <v>144918</v>
      </c>
      <c r="D909" s="171">
        <f t="shared" si="1290"/>
        <v>143865.71</v>
      </c>
      <c r="E909" s="172">
        <f t="shared" si="1248"/>
        <v>0.99273872120785545</v>
      </c>
      <c r="F909" s="170">
        <f t="shared" si="1291"/>
        <v>1016870</v>
      </c>
      <c r="G909" s="171">
        <f t="shared" si="1291"/>
        <v>1352304.89</v>
      </c>
      <c r="H909" s="172">
        <f t="shared" si="1249"/>
        <v>1.3298699833803731</v>
      </c>
      <c r="I909" s="170">
        <f t="shared" si="1292"/>
        <v>1848079</v>
      </c>
      <c r="J909" s="173">
        <f t="shared" si="1292"/>
        <v>1848069.68</v>
      </c>
      <c r="K909" s="174">
        <f t="shared" si="1250"/>
        <v>0.99999495692554263</v>
      </c>
      <c r="L909" s="170">
        <f>SUM(L1113,L1317,L1521,L1725,L1929,L2133,L2337,L2541,L2745,L2949,L3153,L3357,L3561,L3765,L3969,L4173,L4377,L4581,L4785,L4989,L5193)</f>
        <v>1750000</v>
      </c>
      <c r="M909" s="173">
        <f t="shared" si="1293"/>
        <v>1750000</v>
      </c>
      <c r="N909" s="175">
        <f t="shared" si="1293"/>
        <v>0</v>
      </c>
      <c r="O909" s="170">
        <f t="shared" si="1294"/>
        <v>2291080</v>
      </c>
      <c r="P909" s="175">
        <f t="shared" si="1294"/>
        <v>100000</v>
      </c>
      <c r="Q909" s="166">
        <f t="shared" si="1251"/>
        <v>2391080</v>
      </c>
      <c r="R909" s="175">
        <f t="shared" si="1295"/>
        <v>0</v>
      </c>
      <c r="S909" s="175">
        <f t="shared" si="1295"/>
        <v>0</v>
      </c>
      <c r="T909" s="167">
        <f t="shared" si="1267"/>
        <v>2391080</v>
      </c>
      <c r="U909" s="157"/>
      <c r="V909" s="170">
        <f t="shared" si="1296"/>
        <v>2390513</v>
      </c>
      <c r="W909" s="175">
        <f t="shared" si="1296"/>
        <v>0</v>
      </c>
      <c r="X909" s="166">
        <f t="shared" si="1252"/>
        <v>2390513</v>
      </c>
      <c r="Y909" s="175">
        <f t="shared" si="1297"/>
        <v>0</v>
      </c>
      <c r="Z909" s="175">
        <f t="shared" si="1297"/>
        <v>0</v>
      </c>
      <c r="AA909" s="167">
        <f t="shared" si="1270"/>
        <v>2390513</v>
      </c>
      <c r="AB909" s="157"/>
      <c r="AC909" s="170">
        <f t="shared" si="1298"/>
        <v>2498086</v>
      </c>
      <c r="AD909" s="175">
        <f t="shared" si="1298"/>
        <v>0</v>
      </c>
      <c r="AE909" s="166">
        <f t="shared" si="1253"/>
        <v>2498086</v>
      </c>
      <c r="AF909" s="175">
        <f t="shared" si="1299"/>
        <v>0</v>
      </c>
      <c r="AG909" s="175">
        <f t="shared" si="1299"/>
        <v>0</v>
      </c>
      <c r="AH909" s="167">
        <f t="shared" si="1273"/>
        <v>2498086</v>
      </c>
      <c r="AJ909" s="163">
        <f t="shared" si="1300"/>
        <v>0</v>
      </c>
      <c r="AK909" s="163">
        <f t="shared" si="1300"/>
        <v>208280</v>
      </c>
      <c r="AL909" s="163">
        <f t="shared" si="1300"/>
        <v>208280</v>
      </c>
      <c r="AM909" s="163">
        <f t="shared" si="1300"/>
        <v>208280</v>
      </c>
      <c r="AN909" s="163">
        <f t="shared" si="1300"/>
        <v>208280</v>
      </c>
      <c r="AO909" s="163">
        <f t="shared" si="1300"/>
        <v>100000</v>
      </c>
      <c r="AP909" s="163">
        <f t="shared" si="1300"/>
        <v>208280</v>
      </c>
      <c r="AQ909" s="163">
        <f t="shared" si="1300"/>
        <v>208280</v>
      </c>
      <c r="AR909" s="163">
        <f t="shared" si="1300"/>
        <v>208280</v>
      </c>
      <c r="AS909" s="163">
        <f t="shared" si="1300"/>
        <v>416560</v>
      </c>
      <c r="AT909" s="163">
        <f t="shared" si="1300"/>
        <v>208280</v>
      </c>
      <c r="AU909" s="163">
        <f t="shared" si="1300"/>
        <v>208280</v>
      </c>
      <c r="AV909" s="163">
        <f t="shared" si="1238"/>
        <v>2391080</v>
      </c>
      <c r="AW909" s="168">
        <f t="shared" si="1255"/>
        <v>0</v>
      </c>
      <c r="AY909" s="163">
        <f t="shared" si="1256"/>
        <v>416560</v>
      </c>
      <c r="AZ909" s="163">
        <f t="shared" si="1257"/>
        <v>516560</v>
      </c>
      <c r="BA909" s="163">
        <f t="shared" si="1258"/>
        <v>624840</v>
      </c>
      <c r="BB909" s="163">
        <f t="shared" si="1259"/>
        <v>833120</v>
      </c>
      <c r="BC909" s="163">
        <f t="shared" si="1239"/>
        <v>2391080</v>
      </c>
      <c r="BD909" s="163">
        <f t="shared" si="1260"/>
        <v>0</v>
      </c>
    </row>
    <row r="910" spans="2:56" x14ac:dyDescent="0.3">
      <c r="B910" s="169" t="s">
        <v>124</v>
      </c>
      <c r="C910" s="170">
        <f t="shared" si="1290"/>
        <v>0</v>
      </c>
      <c r="D910" s="171">
        <f t="shared" si="1290"/>
        <v>0</v>
      </c>
      <c r="E910" s="172">
        <f t="shared" si="1248"/>
        <v>0</v>
      </c>
      <c r="F910" s="170">
        <f t="shared" si="1291"/>
        <v>84376</v>
      </c>
      <c r="G910" s="171">
        <f t="shared" si="1291"/>
        <v>84375.67</v>
      </c>
      <c r="H910" s="172">
        <f t="shared" si="1249"/>
        <v>0.99999608893524228</v>
      </c>
      <c r="I910" s="170">
        <f t="shared" si="1292"/>
        <v>0</v>
      </c>
      <c r="J910" s="173">
        <f t="shared" si="1292"/>
        <v>0</v>
      </c>
      <c r="K910" s="174">
        <f t="shared" si="1250"/>
        <v>0</v>
      </c>
      <c r="L910" s="170">
        <f>SUM(L1114,L1318,L1522,L1726,L1930,L2134,L2338,L2542,L2746,L2950,L3154,L3358,L3562,L3766,L3970,L4174,L4378,L4582,L4786,L4990,L5194)</f>
        <v>0</v>
      </c>
      <c r="M910" s="173">
        <f t="shared" si="1293"/>
        <v>0</v>
      </c>
      <c r="N910" s="175">
        <f t="shared" si="1293"/>
        <v>0</v>
      </c>
      <c r="O910" s="170">
        <f t="shared" si="1294"/>
        <v>0</v>
      </c>
      <c r="P910" s="175">
        <f t="shared" si="1294"/>
        <v>0</v>
      </c>
      <c r="Q910" s="166">
        <f t="shared" si="1251"/>
        <v>0</v>
      </c>
      <c r="R910" s="175">
        <f t="shared" si="1295"/>
        <v>0</v>
      </c>
      <c r="S910" s="175">
        <f t="shared" si="1295"/>
        <v>0</v>
      </c>
      <c r="T910" s="167">
        <f t="shared" si="1267"/>
        <v>0</v>
      </c>
      <c r="U910" s="157"/>
      <c r="V910" s="170">
        <f t="shared" si="1296"/>
        <v>0</v>
      </c>
      <c r="W910" s="175">
        <f t="shared" si="1296"/>
        <v>0</v>
      </c>
      <c r="X910" s="166">
        <f t="shared" si="1252"/>
        <v>0</v>
      </c>
      <c r="Y910" s="175">
        <f t="shared" si="1297"/>
        <v>0</v>
      </c>
      <c r="Z910" s="175">
        <f t="shared" si="1297"/>
        <v>0</v>
      </c>
      <c r="AA910" s="167">
        <f t="shared" si="1270"/>
        <v>0</v>
      </c>
      <c r="AB910" s="157"/>
      <c r="AC910" s="170">
        <f t="shared" si="1298"/>
        <v>0</v>
      </c>
      <c r="AD910" s="175">
        <f t="shared" si="1298"/>
        <v>0</v>
      </c>
      <c r="AE910" s="166">
        <f t="shared" si="1253"/>
        <v>0</v>
      </c>
      <c r="AF910" s="175">
        <f t="shared" si="1299"/>
        <v>0</v>
      </c>
      <c r="AG910" s="175">
        <f t="shared" si="1299"/>
        <v>0</v>
      </c>
      <c r="AH910" s="167">
        <f t="shared" si="1273"/>
        <v>0</v>
      </c>
      <c r="AJ910" s="163">
        <f t="shared" si="1300"/>
        <v>0</v>
      </c>
      <c r="AK910" s="163">
        <f t="shared" si="1300"/>
        <v>0</v>
      </c>
      <c r="AL910" s="163">
        <f t="shared" si="1300"/>
        <v>0</v>
      </c>
      <c r="AM910" s="163">
        <f t="shared" si="1300"/>
        <v>0</v>
      </c>
      <c r="AN910" s="163">
        <f t="shared" si="1300"/>
        <v>0</v>
      </c>
      <c r="AO910" s="163">
        <f t="shared" si="1300"/>
        <v>0</v>
      </c>
      <c r="AP910" s="163">
        <f t="shared" si="1300"/>
        <v>0</v>
      </c>
      <c r="AQ910" s="163">
        <f t="shared" si="1300"/>
        <v>0</v>
      </c>
      <c r="AR910" s="163">
        <f t="shared" si="1300"/>
        <v>0</v>
      </c>
      <c r="AS910" s="163">
        <f t="shared" si="1300"/>
        <v>0</v>
      </c>
      <c r="AT910" s="163">
        <f t="shared" si="1300"/>
        <v>0</v>
      </c>
      <c r="AU910" s="163">
        <f t="shared" si="1300"/>
        <v>0</v>
      </c>
      <c r="AV910" s="163">
        <f t="shared" si="1238"/>
        <v>0</v>
      </c>
      <c r="AW910" s="168">
        <f t="shared" si="1255"/>
        <v>0</v>
      </c>
      <c r="AY910" s="163">
        <f t="shared" si="1256"/>
        <v>0</v>
      </c>
      <c r="AZ910" s="163">
        <f t="shared" si="1257"/>
        <v>0</v>
      </c>
      <c r="BA910" s="163">
        <f t="shared" si="1258"/>
        <v>0</v>
      </c>
      <c r="BB910" s="163">
        <f t="shared" si="1259"/>
        <v>0</v>
      </c>
      <c r="BC910" s="163">
        <f t="shared" si="1239"/>
        <v>0</v>
      </c>
      <c r="BD910" s="163">
        <f t="shared" si="1260"/>
        <v>0</v>
      </c>
    </row>
    <row r="911" spans="2:56" x14ac:dyDescent="0.3">
      <c r="B911" s="169" t="s">
        <v>125</v>
      </c>
      <c r="C911" s="170">
        <f t="shared" si="1290"/>
        <v>0</v>
      </c>
      <c r="D911" s="171">
        <f t="shared" si="1290"/>
        <v>0</v>
      </c>
      <c r="E911" s="172">
        <f t="shared" si="1248"/>
        <v>0</v>
      </c>
      <c r="F911" s="170">
        <f t="shared" si="1291"/>
        <v>0</v>
      </c>
      <c r="G911" s="171">
        <f t="shared" si="1291"/>
        <v>0</v>
      </c>
      <c r="H911" s="172">
        <f t="shared" si="1249"/>
        <v>0</v>
      </c>
      <c r="I911" s="170">
        <f t="shared" si="1292"/>
        <v>0</v>
      </c>
      <c r="J911" s="173">
        <f t="shared" si="1292"/>
        <v>0</v>
      </c>
      <c r="K911" s="174">
        <f t="shared" si="1250"/>
        <v>0</v>
      </c>
      <c r="L911" s="170">
        <f>SUM(L1115,L1319,L1523,L1727,L1931,L2135,L2339,L2543,L2747,L2951,L3155,L3359,L3563,L3767,L3971,L4175,L4379,L4583,L4787,L4991,L5195)</f>
        <v>0</v>
      </c>
      <c r="M911" s="173">
        <f t="shared" si="1293"/>
        <v>0</v>
      </c>
      <c r="N911" s="175">
        <f t="shared" si="1293"/>
        <v>0</v>
      </c>
      <c r="O911" s="170">
        <f t="shared" si="1294"/>
        <v>0</v>
      </c>
      <c r="P911" s="175">
        <f t="shared" si="1294"/>
        <v>0</v>
      </c>
      <c r="Q911" s="166">
        <f t="shared" si="1251"/>
        <v>0</v>
      </c>
      <c r="R911" s="175">
        <f t="shared" si="1295"/>
        <v>0</v>
      </c>
      <c r="S911" s="175">
        <f t="shared" si="1295"/>
        <v>0</v>
      </c>
      <c r="T911" s="167">
        <f t="shared" si="1267"/>
        <v>0</v>
      </c>
      <c r="U911" s="157"/>
      <c r="V911" s="170">
        <f t="shared" si="1296"/>
        <v>0</v>
      </c>
      <c r="W911" s="175">
        <f t="shared" si="1296"/>
        <v>0</v>
      </c>
      <c r="X911" s="166">
        <f t="shared" si="1252"/>
        <v>0</v>
      </c>
      <c r="Y911" s="175">
        <f t="shared" si="1297"/>
        <v>0</v>
      </c>
      <c r="Z911" s="175">
        <f t="shared" si="1297"/>
        <v>0</v>
      </c>
      <c r="AA911" s="167">
        <f t="shared" si="1270"/>
        <v>0</v>
      </c>
      <c r="AB911" s="157"/>
      <c r="AC911" s="170">
        <f t="shared" si="1298"/>
        <v>0</v>
      </c>
      <c r="AD911" s="175">
        <f t="shared" si="1298"/>
        <v>0</v>
      </c>
      <c r="AE911" s="166">
        <f t="shared" si="1253"/>
        <v>0</v>
      </c>
      <c r="AF911" s="175">
        <f t="shared" si="1299"/>
        <v>0</v>
      </c>
      <c r="AG911" s="175">
        <f t="shared" si="1299"/>
        <v>0</v>
      </c>
      <c r="AH911" s="167">
        <f t="shared" si="1273"/>
        <v>0</v>
      </c>
      <c r="AJ911" s="163">
        <f t="shared" si="1300"/>
        <v>0</v>
      </c>
      <c r="AK911" s="163">
        <f t="shared" si="1300"/>
        <v>0</v>
      </c>
      <c r="AL911" s="163">
        <f t="shared" si="1300"/>
        <v>0</v>
      </c>
      <c r="AM911" s="163">
        <f t="shared" si="1300"/>
        <v>0</v>
      </c>
      <c r="AN911" s="163">
        <f t="shared" si="1300"/>
        <v>0</v>
      </c>
      <c r="AO911" s="163">
        <f t="shared" si="1300"/>
        <v>0</v>
      </c>
      <c r="AP911" s="163">
        <f t="shared" si="1300"/>
        <v>0</v>
      </c>
      <c r="AQ911" s="163">
        <f t="shared" si="1300"/>
        <v>0</v>
      </c>
      <c r="AR911" s="163">
        <f t="shared" si="1300"/>
        <v>0</v>
      </c>
      <c r="AS911" s="163">
        <f t="shared" si="1300"/>
        <v>0</v>
      </c>
      <c r="AT911" s="163">
        <f t="shared" si="1300"/>
        <v>0</v>
      </c>
      <c r="AU911" s="163">
        <f t="shared" si="1300"/>
        <v>0</v>
      </c>
      <c r="AV911" s="163">
        <f t="shared" si="1238"/>
        <v>0</v>
      </c>
      <c r="AW911" s="168">
        <f t="shared" si="1255"/>
        <v>0</v>
      </c>
      <c r="AY911" s="163">
        <f t="shared" si="1256"/>
        <v>0</v>
      </c>
      <c r="AZ911" s="163">
        <f t="shared" si="1257"/>
        <v>0</v>
      </c>
      <c r="BA911" s="163">
        <f t="shared" si="1258"/>
        <v>0</v>
      </c>
      <c r="BB911" s="163">
        <f t="shared" si="1259"/>
        <v>0</v>
      </c>
      <c r="BC911" s="163">
        <f t="shared" si="1239"/>
        <v>0</v>
      </c>
      <c r="BD911" s="163">
        <f t="shared" si="1260"/>
        <v>0</v>
      </c>
    </row>
    <row r="912" spans="2:56" x14ac:dyDescent="0.3">
      <c r="B912" s="169" t="s">
        <v>126</v>
      </c>
      <c r="C912" s="170">
        <f t="shared" si="1290"/>
        <v>0</v>
      </c>
      <c r="D912" s="171">
        <f t="shared" si="1290"/>
        <v>0</v>
      </c>
      <c r="E912" s="172">
        <f t="shared" si="1248"/>
        <v>0</v>
      </c>
      <c r="F912" s="170">
        <f t="shared" si="1291"/>
        <v>0</v>
      </c>
      <c r="G912" s="171">
        <f t="shared" si="1291"/>
        <v>0</v>
      </c>
      <c r="H912" s="172">
        <f t="shared" si="1249"/>
        <v>0</v>
      </c>
      <c r="I912" s="170">
        <f t="shared" si="1292"/>
        <v>0</v>
      </c>
      <c r="J912" s="173">
        <f t="shared" si="1292"/>
        <v>0</v>
      </c>
      <c r="K912" s="174">
        <f t="shared" si="1250"/>
        <v>0</v>
      </c>
      <c r="L912" s="170">
        <f>SUM(L1116,L1320,L1524,L1728,L1932,L2136,L2340,L2544,L2748,L2952,L3156,L3360,L3564,L3768,L3972,L4176,L4380,L4584,L4788,L4992,L5196)</f>
        <v>0</v>
      </c>
      <c r="M912" s="173">
        <f t="shared" si="1293"/>
        <v>0</v>
      </c>
      <c r="N912" s="175">
        <f t="shared" si="1293"/>
        <v>0</v>
      </c>
      <c r="O912" s="170">
        <f t="shared" si="1294"/>
        <v>0</v>
      </c>
      <c r="P912" s="175">
        <f t="shared" si="1294"/>
        <v>0</v>
      </c>
      <c r="Q912" s="166">
        <f t="shared" si="1251"/>
        <v>0</v>
      </c>
      <c r="R912" s="175">
        <f t="shared" si="1295"/>
        <v>0</v>
      </c>
      <c r="S912" s="175">
        <f t="shared" si="1295"/>
        <v>0</v>
      </c>
      <c r="T912" s="167">
        <f t="shared" si="1267"/>
        <v>0</v>
      </c>
      <c r="U912" s="157"/>
      <c r="V912" s="170">
        <f t="shared" si="1296"/>
        <v>0</v>
      </c>
      <c r="W912" s="175">
        <f t="shared" si="1296"/>
        <v>0</v>
      </c>
      <c r="X912" s="166">
        <f t="shared" si="1252"/>
        <v>0</v>
      </c>
      <c r="Y912" s="175">
        <f t="shared" si="1297"/>
        <v>0</v>
      </c>
      <c r="Z912" s="175">
        <f t="shared" si="1297"/>
        <v>0</v>
      </c>
      <c r="AA912" s="167">
        <f t="shared" si="1270"/>
        <v>0</v>
      </c>
      <c r="AB912" s="157"/>
      <c r="AC912" s="170">
        <f t="shared" si="1298"/>
        <v>0</v>
      </c>
      <c r="AD912" s="175">
        <f t="shared" si="1298"/>
        <v>0</v>
      </c>
      <c r="AE912" s="166">
        <f t="shared" si="1253"/>
        <v>0</v>
      </c>
      <c r="AF912" s="175">
        <f t="shared" si="1299"/>
        <v>0</v>
      </c>
      <c r="AG912" s="175">
        <f t="shared" si="1299"/>
        <v>0</v>
      </c>
      <c r="AH912" s="167">
        <f t="shared" si="1273"/>
        <v>0</v>
      </c>
      <c r="AJ912" s="163">
        <f t="shared" si="1300"/>
        <v>0</v>
      </c>
      <c r="AK912" s="163">
        <f t="shared" si="1300"/>
        <v>0</v>
      </c>
      <c r="AL912" s="163">
        <f t="shared" si="1300"/>
        <v>0</v>
      </c>
      <c r="AM912" s="163">
        <f t="shared" si="1300"/>
        <v>0</v>
      </c>
      <c r="AN912" s="163">
        <f t="shared" si="1300"/>
        <v>0</v>
      </c>
      <c r="AO912" s="163">
        <f t="shared" si="1300"/>
        <v>0</v>
      </c>
      <c r="AP912" s="163">
        <f t="shared" si="1300"/>
        <v>0</v>
      </c>
      <c r="AQ912" s="163">
        <f t="shared" si="1300"/>
        <v>0</v>
      </c>
      <c r="AR912" s="163">
        <f t="shared" si="1300"/>
        <v>0</v>
      </c>
      <c r="AS912" s="163">
        <f t="shared" si="1300"/>
        <v>0</v>
      </c>
      <c r="AT912" s="163">
        <f t="shared" si="1300"/>
        <v>0</v>
      </c>
      <c r="AU912" s="163">
        <f t="shared" si="1300"/>
        <v>0</v>
      </c>
      <c r="AV912" s="163">
        <f t="shared" si="1238"/>
        <v>0</v>
      </c>
      <c r="AW912" s="168">
        <f t="shared" si="1255"/>
        <v>0</v>
      </c>
      <c r="AY912" s="163">
        <f t="shared" si="1256"/>
        <v>0</v>
      </c>
      <c r="AZ912" s="163">
        <f t="shared" si="1257"/>
        <v>0</v>
      </c>
      <c r="BA912" s="163">
        <f t="shared" si="1258"/>
        <v>0</v>
      </c>
      <c r="BB912" s="163">
        <f t="shared" si="1259"/>
        <v>0</v>
      </c>
      <c r="BC912" s="163">
        <f t="shared" si="1239"/>
        <v>0</v>
      </c>
      <c r="BD912" s="163">
        <f t="shared" si="1260"/>
        <v>0</v>
      </c>
    </row>
    <row r="913" spans="2:56" x14ac:dyDescent="0.3">
      <c r="B913" s="179" t="s">
        <v>127</v>
      </c>
      <c r="C913" s="83">
        <f>SUM(C914)</f>
        <v>0</v>
      </c>
      <c r="D913" s="84">
        <f>SUM(D914)</f>
        <v>0</v>
      </c>
      <c r="E913" s="85">
        <f t="shared" si="1248"/>
        <v>0</v>
      </c>
      <c r="F913" s="83">
        <f>SUM(F914)</f>
        <v>0</v>
      </c>
      <c r="G913" s="84">
        <f>SUM(G914)</f>
        <v>0</v>
      </c>
      <c r="H913" s="85">
        <f t="shared" si="1249"/>
        <v>0</v>
      </c>
      <c r="I913" s="83">
        <f>SUM(I914)</f>
        <v>0</v>
      </c>
      <c r="J913" s="86">
        <f>SUM(J914)</f>
        <v>0</v>
      </c>
      <c r="K913" s="87">
        <f t="shared" si="1250"/>
        <v>0</v>
      </c>
      <c r="L913" s="83">
        <f>SUM(L914)</f>
        <v>0</v>
      </c>
      <c r="M913" s="86">
        <f>SUM(M914)</f>
        <v>0</v>
      </c>
      <c r="N913" s="88">
        <f>SUM(N914)</f>
        <v>0</v>
      </c>
      <c r="O913" s="83">
        <f>SUM(O914)</f>
        <v>0</v>
      </c>
      <c r="P913" s="88">
        <f>SUM(P914)</f>
        <v>0</v>
      </c>
      <c r="Q913" s="177">
        <f t="shared" si="1251"/>
        <v>0</v>
      </c>
      <c r="R913" s="88">
        <f>SUM(R914)</f>
        <v>0</v>
      </c>
      <c r="S913" s="88">
        <f>SUM(S914)</f>
        <v>0</v>
      </c>
      <c r="T913" s="178">
        <f t="shared" si="1267"/>
        <v>0</v>
      </c>
      <c r="U913" s="157"/>
      <c r="V913" s="83">
        <f>SUM(V914)</f>
        <v>0</v>
      </c>
      <c r="W913" s="88">
        <f>SUM(W914)</f>
        <v>0</v>
      </c>
      <c r="X913" s="177">
        <f t="shared" si="1252"/>
        <v>0</v>
      </c>
      <c r="Y913" s="88">
        <f>SUM(Y914)</f>
        <v>0</v>
      </c>
      <c r="Z913" s="88">
        <f>SUM(Z914)</f>
        <v>0</v>
      </c>
      <c r="AA913" s="178">
        <f t="shared" si="1270"/>
        <v>0</v>
      </c>
      <c r="AB913" s="157"/>
      <c r="AC913" s="83">
        <f>SUM(AC914)</f>
        <v>0</v>
      </c>
      <c r="AD913" s="88">
        <f>SUM(AD914)</f>
        <v>0</v>
      </c>
      <c r="AE913" s="177">
        <f t="shared" si="1253"/>
        <v>0</v>
      </c>
      <c r="AF913" s="88">
        <f>SUM(AF914)</f>
        <v>0</v>
      </c>
      <c r="AG913" s="88">
        <f>SUM(AG914)</f>
        <v>0</v>
      </c>
      <c r="AH913" s="178">
        <f t="shared" si="1273"/>
        <v>0</v>
      </c>
      <c r="AJ913" s="86">
        <f t="shared" ref="AJ913:AU913" si="1301">SUM(AJ914)</f>
        <v>0</v>
      </c>
      <c r="AK913" s="86">
        <f t="shared" si="1301"/>
        <v>0</v>
      </c>
      <c r="AL913" s="86">
        <f t="shared" si="1301"/>
        <v>0</v>
      </c>
      <c r="AM913" s="86">
        <f t="shared" si="1301"/>
        <v>0</v>
      </c>
      <c r="AN913" s="86">
        <f t="shared" si="1301"/>
        <v>0</v>
      </c>
      <c r="AO913" s="86">
        <f t="shared" si="1301"/>
        <v>0</v>
      </c>
      <c r="AP913" s="86">
        <f t="shared" si="1301"/>
        <v>0</v>
      </c>
      <c r="AQ913" s="86">
        <f t="shared" si="1301"/>
        <v>0</v>
      </c>
      <c r="AR913" s="86">
        <f t="shared" si="1301"/>
        <v>0</v>
      </c>
      <c r="AS913" s="86">
        <f t="shared" si="1301"/>
        <v>0</v>
      </c>
      <c r="AT913" s="86">
        <f t="shared" si="1301"/>
        <v>0</v>
      </c>
      <c r="AU913" s="86">
        <f t="shared" si="1301"/>
        <v>0</v>
      </c>
      <c r="AV913" s="86">
        <f t="shared" si="1238"/>
        <v>0</v>
      </c>
      <c r="AW913" s="93">
        <f t="shared" si="1255"/>
        <v>0</v>
      </c>
      <c r="AY913" s="86">
        <f t="shared" si="1256"/>
        <v>0</v>
      </c>
      <c r="AZ913" s="86">
        <f t="shared" si="1257"/>
        <v>0</v>
      </c>
      <c r="BA913" s="86">
        <f t="shared" si="1258"/>
        <v>0</v>
      </c>
      <c r="BB913" s="86">
        <f t="shared" si="1259"/>
        <v>0</v>
      </c>
      <c r="BC913" s="86">
        <f t="shared" si="1239"/>
        <v>0</v>
      </c>
      <c r="BD913" s="86">
        <f t="shared" si="1260"/>
        <v>0</v>
      </c>
    </row>
    <row r="914" spans="2:56" x14ac:dyDescent="0.3">
      <c r="B914" s="169" t="s">
        <v>105</v>
      </c>
      <c r="C914" s="170">
        <f>SUM(C1118,C1526,C1730,C1322,C1934,C2342,C2138,C2750,C3770,C2546,C3974,C2954,C3158,C3566,C3362,C4178,C5198,C4994,C4586,C4382,C4790)</f>
        <v>0</v>
      </c>
      <c r="D914" s="171">
        <f>SUM(D1118,D1526,D1730,D1322,D1934,D2342,D2138,D2750,D3770,D2546,D3974,D2954,D3158,D3566,D3362,D4178,D5198,D4994,D4586,D4382,D4790)</f>
        <v>0</v>
      </c>
      <c r="E914" s="172">
        <f t="shared" si="1248"/>
        <v>0</v>
      </c>
      <c r="F914" s="170">
        <f>SUM(F1118,F1526,F1730,F1322,F1934,F2342,F2138,F2750,F3770,F2546,F3974,F2954,F3158,F3566,F3362,F4178,F5198,F4994,F4586,F4382,F4790)</f>
        <v>0</v>
      </c>
      <c r="G914" s="171">
        <f>SUM(G1118,G1526,G1730,G1322,G1934,G2342,G2138,G2750,G3770,G2546,G3974,G2954,G3158,G3566,G3362,G4178,G5198,G4994,G4586,G4382,G4790)</f>
        <v>0</v>
      </c>
      <c r="H914" s="172">
        <f t="shared" si="1249"/>
        <v>0</v>
      </c>
      <c r="I914" s="170">
        <f>SUM(I1118,I1322,I1526,I1730,I1934,I2138,I2342,I2546,I2750,I2954,I3158,I3362,I3566,I3770,I3974,I4178,I4382,I4586,I4790,I4994,I5198)</f>
        <v>0</v>
      </c>
      <c r="J914" s="173">
        <f>SUM(J1118,J1322,J1526,J1730,J1934,J2138,J2342,J2546,J2750,J2954,J3158,J3362,J3566,J3770,J3974,J4178,J4382,J4586,J4790,J4994,J5198)</f>
        <v>0</v>
      </c>
      <c r="K914" s="174">
        <f t="shared" si="1250"/>
        <v>0</v>
      </c>
      <c r="L914" s="170">
        <f>SUM(L1118,L1322,L1526,L1730,L1934,L2138,L2342,L2546,L2750,L2954,L3158,L3362,L3566,L3770,L3974,L4178,L4382,L4586,L4790,L4994,L5198)</f>
        <v>0</v>
      </c>
      <c r="M914" s="173">
        <f>SUM(M1118,M1526,M1730,M1322,M1934,M2342,M2138,M2750,M3770,M2546,M3974,M2954,M3158,M3566,M3362,M4178,M5198,M4994,M4586,M4382,M4790)</f>
        <v>0</v>
      </c>
      <c r="N914" s="175">
        <f>SUM(N1118,N1526,N1730,N1322,N1934,N2342,N2138,N2750,N3770,N2546,N3974,N2954,N3158,N3566,N3362,N4178,N5198,N4994,N4586,N4382,N4790)</f>
        <v>0</v>
      </c>
      <c r="O914" s="170">
        <f>SUM(O1118,O1322,O1526,O1730,O1934,O2138,O2342,O2546,O2750,O2954,O3158,O3362,O3566,O3770,O3974,O4178,O4382,O4586,O4790,O4994,O5198)</f>
        <v>0</v>
      </c>
      <c r="P914" s="175">
        <f>SUM(P1118,P1322,P1526,P1730,P1934,P2138,P2342,P2546,P2750,P2954,P3158,P3362,P3566,P3770,P3974,P4178,P4382,P4586,P4790,P4994,P5198)</f>
        <v>0</v>
      </c>
      <c r="Q914" s="166">
        <f t="shared" si="1251"/>
        <v>0</v>
      </c>
      <c r="R914" s="175">
        <f>SUM(R1118,R1322,R1526,R1730,R1934,R2138,R2342,R2546,R2750,R2954,R3158,R3362,R3566,R3770,R3974,R4178,R4382,R4586,R4790,R4994,R5198)</f>
        <v>0</v>
      </c>
      <c r="S914" s="175">
        <f>SUM(S1118,S1322,S1526,S1730,S1934,S2138,S2342,S2546,S2750,S2954,S3158,S3362,S3566,S3770,S3974,S4178,S4382,S4586,S4790,S4994,S5198)</f>
        <v>0</v>
      </c>
      <c r="T914" s="167">
        <f t="shared" si="1267"/>
        <v>0</v>
      </c>
      <c r="U914" s="157"/>
      <c r="V914" s="170">
        <f>SUM(V1118,V1322,V1526,V1730,V1934,V2138,V2342,V2546,V2750,V2954,V3158,V3362,V3566,V3770,V3974,V4178,V4382,V4586,V4790,V4994,V5198)</f>
        <v>0</v>
      </c>
      <c r="W914" s="175">
        <f>SUM(W1118,W1322,W1526,W1730,W1934,W2138,W2342,W2546,W2750,W2954,W3158,W3362,W3566,W3770,W3974,W4178,W4382,W4586,W4790,W4994,W5198)</f>
        <v>0</v>
      </c>
      <c r="X914" s="166">
        <f t="shared" si="1252"/>
        <v>0</v>
      </c>
      <c r="Y914" s="175">
        <f>SUM(Y1118,Y1322,Y1526,Y1730,Y1934,Y2138,Y2342,Y2546,Y2750,Y2954,Y3158,Y3362,Y3566,Y3770,Y3974,Y4178,Y4382,Y4586,Y4790,Y4994,Y5198)</f>
        <v>0</v>
      </c>
      <c r="Z914" s="175">
        <f>SUM(Z1118,Z1322,Z1526,Z1730,Z1934,Z2138,Z2342,Z2546,Z2750,Z2954,Z3158,Z3362,Z3566,Z3770,Z3974,Z4178,Z4382,Z4586,Z4790,Z4994,Z5198)</f>
        <v>0</v>
      </c>
      <c r="AA914" s="167">
        <f t="shared" si="1270"/>
        <v>0</v>
      </c>
      <c r="AB914" s="157"/>
      <c r="AC914" s="170">
        <f>SUM(AC1118,AC1322,AC1526,AC1730,AC1934,AC2138,AC2342,AC2546,AC2750,AC2954,AC3158,AC3362,AC3566,AC3770,AC3974,AC4178,AC4382,AC4586,AC4790,AC4994,AC5198)</f>
        <v>0</v>
      </c>
      <c r="AD914" s="175">
        <f>SUM(AD1118,AD1322,AD1526,AD1730,AD1934,AD2138,AD2342,AD2546,AD2750,AD2954,AD3158,AD3362,AD3566,AD3770,AD3974,AD4178,AD4382,AD4586,AD4790,AD4994,AD5198)</f>
        <v>0</v>
      </c>
      <c r="AE914" s="166">
        <f t="shared" si="1253"/>
        <v>0</v>
      </c>
      <c r="AF914" s="175">
        <f>SUM(AF1118,AF1322,AF1526,AF1730,AF1934,AF2138,AF2342,AF2546,AF2750,AF2954,AF3158,AF3362,AF3566,AF3770,AF3974,AF4178,AF4382,AF4586,AF4790,AF4994,AF5198)</f>
        <v>0</v>
      </c>
      <c r="AG914" s="175">
        <f>SUM(AG1118,AG1322,AG1526,AG1730,AG1934,AG2138,AG2342,AG2546,AG2750,AG2954,AG3158,AG3362,AG3566,AG3770,AG3974,AG4178,AG4382,AG4586,AG4790,AG4994,AG5198)</f>
        <v>0</v>
      </c>
      <c r="AH914" s="167">
        <f t="shared" si="1273"/>
        <v>0</v>
      </c>
      <c r="AJ914" s="163">
        <f t="shared" ref="AJ914:AU914" si="1302">SUM(AJ1118,AJ1322,AJ1526,AJ1730,AJ1934,AJ2138,AJ2342,AJ2546,AJ2750,AJ2954,AJ3158,AJ3362,AJ3566,AJ3770,AJ3974,AJ4178,AJ4382,AJ4586,AJ4790,AJ4994,AJ5198)</f>
        <v>0</v>
      </c>
      <c r="AK914" s="163">
        <f t="shared" si="1302"/>
        <v>0</v>
      </c>
      <c r="AL914" s="163">
        <f t="shared" si="1302"/>
        <v>0</v>
      </c>
      <c r="AM914" s="163">
        <f t="shared" si="1302"/>
        <v>0</v>
      </c>
      <c r="AN914" s="163">
        <f t="shared" si="1302"/>
        <v>0</v>
      </c>
      <c r="AO914" s="163">
        <f t="shared" si="1302"/>
        <v>0</v>
      </c>
      <c r="AP914" s="163">
        <f t="shared" si="1302"/>
        <v>0</v>
      </c>
      <c r="AQ914" s="163">
        <f t="shared" si="1302"/>
        <v>0</v>
      </c>
      <c r="AR914" s="163">
        <f t="shared" si="1302"/>
        <v>0</v>
      </c>
      <c r="AS914" s="163">
        <f t="shared" si="1302"/>
        <v>0</v>
      </c>
      <c r="AT914" s="163">
        <f t="shared" si="1302"/>
        <v>0</v>
      </c>
      <c r="AU914" s="163">
        <f t="shared" si="1302"/>
        <v>0</v>
      </c>
      <c r="AV914" s="163">
        <f t="shared" si="1238"/>
        <v>0</v>
      </c>
      <c r="AW914" s="168">
        <f t="shared" si="1255"/>
        <v>0</v>
      </c>
      <c r="AY914" s="163">
        <f t="shared" si="1256"/>
        <v>0</v>
      </c>
      <c r="AZ914" s="163">
        <f t="shared" si="1257"/>
        <v>0</v>
      </c>
      <c r="BA914" s="163">
        <f t="shared" si="1258"/>
        <v>0</v>
      </c>
      <c r="BB914" s="163">
        <f t="shared" si="1259"/>
        <v>0</v>
      </c>
      <c r="BC914" s="163">
        <f t="shared" si="1239"/>
        <v>0</v>
      </c>
      <c r="BD914" s="163">
        <f t="shared" si="1260"/>
        <v>0</v>
      </c>
    </row>
    <row r="915" spans="2:56" x14ac:dyDescent="0.3">
      <c r="B915" s="179" t="s">
        <v>128</v>
      </c>
      <c r="C915" s="83">
        <f>SUM(C916)</f>
        <v>0</v>
      </c>
      <c r="D915" s="84">
        <f>SUM(D916)</f>
        <v>0</v>
      </c>
      <c r="E915" s="85">
        <f t="shared" si="1248"/>
        <v>0</v>
      </c>
      <c r="F915" s="83">
        <f>SUM(F916)</f>
        <v>0</v>
      </c>
      <c r="G915" s="84">
        <f>SUM(G916)</f>
        <v>0</v>
      </c>
      <c r="H915" s="85">
        <f t="shared" si="1249"/>
        <v>0</v>
      </c>
      <c r="I915" s="83">
        <f>SUM(I916)</f>
        <v>0</v>
      </c>
      <c r="J915" s="86">
        <f>SUM(J916)</f>
        <v>0</v>
      </c>
      <c r="K915" s="87">
        <f t="shared" si="1250"/>
        <v>0</v>
      </c>
      <c r="L915" s="83">
        <f>SUM(L916)</f>
        <v>0</v>
      </c>
      <c r="M915" s="86">
        <f>SUM(M916)</f>
        <v>0</v>
      </c>
      <c r="N915" s="88">
        <f>SUM(N916)</f>
        <v>0</v>
      </c>
      <c r="O915" s="83">
        <f>SUM(O916)</f>
        <v>0</v>
      </c>
      <c r="P915" s="88">
        <f>SUM(P916)</f>
        <v>0</v>
      </c>
      <c r="Q915" s="177">
        <f t="shared" si="1251"/>
        <v>0</v>
      </c>
      <c r="R915" s="88">
        <f>SUM(R916)</f>
        <v>0</v>
      </c>
      <c r="S915" s="88">
        <f>SUM(S916)</f>
        <v>0</v>
      </c>
      <c r="T915" s="178">
        <f t="shared" si="1267"/>
        <v>0</v>
      </c>
      <c r="U915" s="157"/>
      <c r="V915" s="83">
        <f>SUM(V916)</f>
        <v>0</v>
      </c>
      <c r="W915" s="88">
        <f>SUM(W916)</f>
        <v>0</v>
      </c>
      <c r="X915" s="177">
        <f t="shared" si="1252"/>
        <v>0</v>
      </c>
      <c r="Y915" s="88">
        <f>SUM(Y916)</f>
        <v>0</v>
      </c>
      <c r="Z915" s="88">
        <f>SUM(Z916)</f>
        <v>0</v>
      </c>
      <c r="AA915" s="178">
        <f t="shared" si="1270"/>
        <v>0</v>
      </c>
      <c r="AB915" s="157"/>
      <c r="AC915" s="83">
        <f>SUM(AC916)</f>
        <v>0</v>
      </c>
      <c r="AD915" s="88">
        <f>SUM(AD916)</f>
        <v>0</v>
      </c>
      <c r="AE915" s="177">
        <f t="shared" si="1253"/>
        <v>0</v>
      </c>
      <c r="AF915" s="88">
        <f>SUM(AF916)</f>
        <v>0</v>
      </c>
      <c r="AG915" s="88">
        <f>SUM(AG916)</f>
        <v>0</v>
      </c>
      <c r="AH915" s="178">
        <f t="shared" si="1273"/>
        <v>0</v>
      </c>
      <c r="AJ915" s="86">
        <f t="shared" ref="AJ915:AU915" si="1303">SUM(AJ916)</f>
        <v>0</v>
      </c>
      <c r="AK915" s="86">
        <f t="shared" si="1303"/>
        <v>0</v>
      </c>
      <c r="AL915" s="86">
        <f t="shared" si="1303"/>
        <v>0</v>
      </c>
      <c r="AM915" s="86">
        <f t="shared" si="1303"/>
        <v>0</v>
      </c>
      <c r="AN915" s="86">
        <f t="shared" si="1303"/>
        <v>0</v>
      </c>
      <c r="AO915" s="86">
        <f t="shared" si="1303"/>
        <v>0</v>
      </c>
      <c r="AP915" s="86">
        <f t="shared" si="1303"/>
        <v>0</v>
      </c>
      <c r="AQ915" s="86">
        <f t="shared" si="1303"/>
        <v>0</v>
      </c>
      <c r="AR915" s="86">
        <f t="shared" si="1303"/>
        <v>0</v>
      </c>
      <c r="AS915" s="86">
        <f t="shared" si="1303"/>
        <v>0</v>
      </c>
      <c r="AT915" s="86">
        <f t="shared" si="1303"/>
        <v>0</v>
      </c>
      <c r="AU915" s="86">
        <f t="shared" si="1303"/>
        <v>0</v>
      </c>
      <c r="AV915" s="86">
        <f t="shared" si="1238"/>
        <v>0</v>
      </c>
      <c r="AW915" s="93">
        <f t="shared" si="1255"/>
        <v>0</v>
      </c>
      <c r="AY915" s="86">
        <f t="shared" si="1256"/>
        <v>0</v>
      </c>
      <c r="AZ915" s="86">
        <f t="shared" si="1257"/>
        <v>0</v>
      </c>
      <c r="BA915" s="86">
        <f t="shared" si="1258"/>
        <v>0</v>
      </c>
      <c r="BB915" s="86">
        <f t="shared" si="1259"/>
        <v>0</v>
      </c>
      <c r="BC915" s="86">
        <f t="shared" si="1239"/>
        <v>0</v>
      </c>
      <c r="BD915" s="86">
        <f t="shared" si="1260"/>
        <v>0</v>
      </c>
    </row>
    <row r="916" spans="2:56" x14ac:dyDescent="0.3">
      <c r="B916" s="169" t="s">
        <v>105</v>
      </c>
      <c r="C916" s="170">
        <f>SUM(C1120,C1528,C1732,C1324,C1936,C2344,C2140,C2752,C3772,C2548,C3976,C2956,C3160,C3568,C3364,C4180,C5200,C4996,C4588,C4384,C4792)</f>
        <v>0</v>
      </c>
      <c r="D916" s="171">
        <f>SUM(D1120,D1528,D1732,D1324,D1936,D2344,D2140,D2752,D3772,D2548,D3976,D2956,D3160,D3568,D3364,D4180,D5200,D4996,D4588,D4384,D4792)</f>
        <v>0</v>
      </c>
      <c r="E916" s="172">
        <f t="shared" si="1248"/>
        <v>0</v>
      </c>
      <c r="F916" s="170">
        <f>SUM(F1120,F1528,F1732,F1324,F1936,F2344,F2140,F2752,F3772,F2548,F3976,F2956,F3160,F3568,F3364,F4180,F5200,F4996,F4588,F4384,F4792)</f>
        <v>0</v>
      </c>
      <c r="G916" s="171">
        <f>SUM(G1120,G1528,G1732,G1324,G1936,G2344,G2140,G2752,G3772,G2548,G3976,G2956,G3160,G3568,G3364,G4180,G5200,G4996,G4588,G4384,G4792)</f>
        <v>0</v>
      </c>
      <c r="H916" s="172">
        <f t="shared" si="1249"/>
        <v>0</v>
      </c>
      <c r="I916" s="170">
        <f>SUM(I1120,I1324,I1528,I1732,I1936,I2140,I2344,I2548,I2752,I2956,I3160,I3364,I3568,I3772,I3976,I4180,I4384,I4588,I4792,I4996,I5200)</f>
        <v>0</v>
      </c>
      <c r="J916" s="173">
        <f>SUM(J1120,J1324,J1528,J1732,J1936,J2140,J2344,J2548,J2752,J2956,J3160,J3364,J3568,J3772,J3976,J4180,J4384,J4588,J4792,J4996,J5200)</f>
        <v>0</v>
      </c>
      <c r="K916" s="174">
        <f t="shared" si="1250"/>
        <v>0</v>
      </c>
      <c r="L916" s="170">
        <f>SUM(L1120,L1324,L1528,L1732,L1936,L2140,L2344,L2548,L2752,L2956,L3160,L3364,L3568,L3772,L3976,L4180,L4384,L4588,L4792,L4996,L5200)</f>
        <v>0</v>
      </c>
      <c r="M916" s="173">
        <f>SUM(M1120,M1528,M1732,M1324,M1936,M2344,M2140,M2752,M3772,M2548,M3976,M2956,M3160,M3568,M3364,M4180,M5200,M4996,M4588,M4384,M4792)</f>
        <v>0</v>
      </c>
      <c r="N916" s="175">
        <f>SUM(N1120,N1528,N1732,N1324,N1936,N2344,N2140,N2752,N3772,N2548,N3976,N2956,N3160,N3568,N3364,N4180,N5200,N4996,N4588,N4384,N4792)</f>
        <v>0</v>
      </c>
      <c r="O916" s="170">
        <f>SUM(O1120,O1324,O1528,O1732,O1936,O2140,O2344,O2548,O2752,O2956,O3160,O3364,O3568,O3772,O3976,O4180,O4384,O4588,O4792,O4996,O5200)</f>
        <v>0</v>
      </c>
      <c r="P916" s="175">
        <f>SUM(P1120,P1324,P1528,P1732,P1936,P2140,P2344,P2548,P2752,P2956,P3160,P3364,P3568,P3772,P3976,P4180,P4384,P4588,P4792,P4996,P5200)</f>
        <v>0</v>
      </c>
      <c r="Q916" s="166">
        <f t="shared" si="1251"/>
        <v>0</v>
      </c>
      <c r="R916" s="175">
        <f>SUM(R1120,R1324,R1528,R1732,R1936,R2140,R2344,R2548,R2752,R2956,R3160,R3364,R3568,R3772,R3976,R4180,R4384,R4588,R4792,R4996,R5200)</f>
        <v>0</v>
      </c>
      <c r="S916" s="175">
        <f>SUM(S1120,S1324,S1528,S1732,S1936,S2140,S2344,S2548,S2752,S2956,S3160,S3364,S3568,S3772,S3976,S4180,S4384,S4588,S4792,S4996,S5200)</f>
        <v>0</v>
      </c>
      <c r="T916" s="167">
        <f t="shared" si="1267"/>
        <v>0</v>
      </c>
      <c r="U916" s="157"/>
      <c r="V916" s="170">
        <f>SUM(V1120,V1324,V1528,V1732,V1936,V2140,V2344,V2548,V2752,V2956,V3160,V3364,V3568,V3772,V3976,V4180,V4384,V4588,V4792,V4996,V5200)</f>
        <v>0</v>
      </c>
      <c r="W916" s="175">
        <f>SUM(W1120,W1324,W1528,W1732,W1936,W2140,W2344,W2548,W2752,W2956,W3160,W3364,W3568,W3772,W3976,W4180,W4384,W4588,W4792,W4996,W5200)</f>
        <v>0</v>
      </c>
      <c r="X916" s="166">
        <f t="shared" si="1252"/>
        <v>0</v>
      </c>
      <c r="Y916" s="175">
        <f>SUM(Y1120,Y1324,Y1528,Y1732,Y1936,Y2140,Y2344,Y2548,Y2752,Y2956,Y3160,Y3364,Y3568,Y3772,Y3976,Y4180,Y4384,Y4588,Y4792,Y4996,Y5200)</f>
        <v>0</v>
      </c>
      <c r="Z916" s="175">
        <f>SUM(Z1120,Z1324,Z1528,Z1732,Z1936,Z2140,Z2344,Z2548,Z2752,Z2956,Z3160,Z3364,Z3568,Z3772,Z3976,Z4180,Z4384,Z4588,Z4792,Z4996,Z5200)</f>
        <v>0</v>
      </c>
      <c r="AA916" s="167">
        <f t="shared" si="1270"/>
        <v>0</v>
      </c>
      <c r="AB916" s="157"/>
      <c r="AC916" s="170">
        <f>SUM(AC1120,AC1324,AC1528,AC1732,AC1936,AC2140,AC2344,AC2548,AC2752,AC2956,AC3160,AC3364,AC3568,AC3772,AC3976,AC4180,AC4384,AC4588,AC4792,AC4996,AC5200)</f>
        <v>0</v>
      </c>
      <c r="AD916" s="175">
        <f>SUM(AD1120,AD1324,AD1528,AD1732,AD1936,AD2140,AD2344,AD2548,AD2752,AD2956,AD3160,AD3364,AD3568,AD3772,AD3976,AD4180,AD4384,AD4588,AD4792,AD4996,AD5200)</f>
        <v>0</v>
      </c>
      <c r="AE916" s="166">
        <f t="shared" si="1253"/>
        <v>0</v>
      </c>
      <c r="AF916" s="175">
        <f>SUM(AF1120,AF1324,AF1528,AF1732,AF1936,AF2140,AF2344,AF2548,AF2752,AF2956,AF3160,AF3364,AF3568,AF3772,AF3976,AF4180,AF4384,AF4588,AF4792,AF4996,AF5200)</f>
        <v>0</v>
      </c>
      <c r="AG916" s="175">
        <f>SUM(AG1120,AG1324,AG1528,AG1732,AG1936,AG2140,AG2344,AG2548,AG2752,AG2956,AG3160,AG3364,AG3568,AG3772,AG3976,AG4180,AG4384,AG4588,AG4792,AG4996,AG5200)</f>
        <v>0</v>
      </c>
      <c r="AH916" s="167">
        <f t="shared" si="1273"/>
        <v>0</v>
      </c>
      <c r="AJ916" s="163">
        <f t="shared" ref="AJ916:AU916" si="1304">SUM(AJ1120,AJ1324,AJ1528,AJ1732,AJ1936,AJ2140,AJ2344,AJ2548,AJ2752,AJ2956,AJ3160,AJ3364,AJ3568,AJ3772,AJ3976,AJ4180,AJ4384,AJ4588,AJ4792,AJ4996,AJ5200)</f>
        <v>0</v>
      </c>
      <c r="AK916" s="163">
        <f t="shared" si="1304"/>
        <v>0</v>
      </c>
      <c r="AL916" s="163">
        <f t="shared" si="1304"/>
        <v>0</v>
      </c>
      <c r="AM916" s="163">
        <f t="shared" si="1304"/>
        <v>0</v>
      </c>
      <c r="AN916" s="163">
        <f t="shared" si="1304"/>
        <v>0</v>
      </c>
      <c r="AO916" s="163">
        <f t="shared" si="1304"/>
        <v>0</v>
      </c>
      <c r="AP916" s="163">
        <f t="shared" si="1304"/>
        <v>0</v>
      </c>
      <c r="AQ916" s="163">
        <f t="shared" si="1304"/>
        <v>0</v>
      </c>
      <c r="AR916" s="163">
        <f t="shared" si="1304"/>
        <v>0</v>
      </c>
      <c r="AS916" s="163">
        <f t="shared" si="1304"/>
        <v>0</v>
      </c>
      <c r="AT916" s="163">
        <f t="shared" si="1304"/>
        <v>0</v>
      </c>
      <c r="AU916" s="163">
        <f t="shared" si="1304"/>
        <v>0</v>
      </c>
      <c r="AV916" s="163">
        <f t="shared" si="1238"/>
        <v>0</v>
      </c>
      <c r="AW916" s="168">
        <f t="shared" si="1255"/>
        <v>0</v>
      </c>
      <c r="AY916" s="163">
        <f t="shared" si="1256"/>
        <v>0</v>
      </c>
      <c r="AZ916" s="163">
        <f t="shared" si="1257"/>
        <v>0</v>
      </c>
      <c r="BA916" s="163">
        <f t="shared" si="1258"/>
        <v>0</v>
      </c>
      <c r="BB916" s="163">
        <f t="shared" si="1259"/>
        <v>0</v>
      </c>
      <c r="BC916" s="163">
        <f t="shared" si="1239"/>
        <v>0</v>
      </c>
      <c r="BD916" s="163">
        <f t="shared" si="1260"/>
        <v>0</v>
      </c>
    </row>
    <row r="917" spans="2:56" x14ac:dyDescent="0.3">
      <c r="B917" s="179" t="s">
        <v>129</v>
      </c>
      <c r="C917" s="83">
        <f>SUM(C918)</f>
        <v>0</v>
      </c>
      <c r="D917" s="84">
        <f>SUM(D918)</f>
        <v>0</v>
      </c>
      <c r="E917" s="85">
        <f t="shared" si="1248"/>
        <v>0</v>
      </c>
      <c r="F917" s="83">
        <f>SUM(F918)</f>
        <v>0</v>
      </c>
      <c r="G917" s="84">
        <f>SUM(G918)</f>
        <v>0</v>
      </c>
      <c r="H917" s="85">
        <f t="shared" si="1249"/>
        <v>0</v>
      </c>
      <c r="I917" s="83">
        <f>SUM(I918)</f>
        <v>0</v>
      </c>
      <c r="J917" s="86">
        <f>SUM(J918)</f>
        <v>0</v>
      </c>
      <c r="K917" s="87">
        <f t="shared" si="1250"/>
        <v>0</v>
      </c>
      <c r="L917" s="83">
        <f>SUM(L918)</f>
        <v>0</v>
      </c>
      <c r="M917" s="86">
        <f>SUM(M918)</f>
        <v>0</v>
      </c>
      <c r="N917" s="88">
        <f>SUM(N918)</f>
        <v>0</v>
      </c>
      <c r="O917" s="83">
        <f>SUM(O918)</f>
        <v>0</v>
      </c>
      <c r="P917" s="88">
        <f>SUM(P918)</f>
        <v>0</v>
      </c>
      <c r="Q917" s="177">
        <f t="shared" si="1251"/>
        <v>0</v>
      </c>
      <c r="R917" s="88">
        <f>SUM(R918)</f>
        <v>0</v>
      </c>
      <c r="S917" s="88">
        <f>SUM(S918)</f>
        <v>0</v>
      </c>
      <c r="T917" s="178">
        <f t="shared" si="1267"/>
        <v>0</v>
      </c>
      <c r="U917" s="157"/>
      <c r="V917" s="83">
        <f>SUM(V918)</f>
        <v>0</v>
      </c>
      <c r="W917" s="88">
        <f>SUM(W918)</f>
        <v>0</v>
      </c>
      <c r="X917" s="177">
        <f t="shared" si="1252"/>
        <v>0</v>
      </c>
      <c r="Y917" s="88">
        <f>SUM(Y918)</f>
        <v>0</v>
      </c>
      <c r="Z917" s="88">
        <f>SUM(Z918)</f>
        <v>0</v>
      </c>
      <c r="AA917" s="178">
        <f t="shared" si="1270"/>
        <v>0</v>
      </c>
      <c r="AB917" s="157"/>
      <c r="AC917" s="83">
        <f>SUM(AC918)</f>
        <v>0</v>
      </c>
      <c r="AD917" s="88">
        <f>SUM(AD918)</f>
        <v>0</v>
      </c>
      <c r="AE917" s="177">
        <f t="shared" si="1253"/>
        <v>0</v>
      </c>
      <c r="AF917" s="88">
        <f>SUM(AF918)</f>
        <v>0</v>
      </c>
      <c r="AG917" s="88">
        <f>SUM(AG918)</f>
        <v>0</v>
      </c>
      <c r="AH917" s="178">
        <f t="shared" si="1273"/>
        <v>0</v>
      </c>
      <c r="AJ917" s="86">
        <f t="shared" ref="AJ917:AU917" si="1305">SUM(AJ918)</f>
        <v>0</v>
      </c>
      <c r="AK917" s="86">
        <f t="shared" si="1305"/>
        <v>0</v>
      </c>
      <c r="AL917" s="86">
        <f t="shared" si="1305"/>
        <v>0</v>
      </c>
      <c r="AM917" s="86">
        <f t="shared" si="1305"/>
        <v>0</v>
      </c>
      <c r="AN917" s="86">
        <f t="shared" si="1305"/>
        <v>0</v>
      </c>
      <c r="AO917" s="86">
        <f t="shared" si="1305"/>
        <v>0</v>
      </c>
      <c r="AP917" s="86">
        <f t="shared" si="1305"/>
        <v>0</v>
      </c>
      <c r="AQ917" s="86">
        <f t="shared" si="1305"/>
        <v>0</v>
      </c>
      <c r="AR917" s="86">
        <f t="shared" si="1305"/>
        <v>0</v>
      </c>
      <c r="AS917" s="86">
        <f t="shared" si="1305"/>
        <v>0</v>
      </c>
      <c r="AT917" s="86">
        <f t="shared" si="1305"/>
        <v>0</v>
      </c>
      <c r="AU917" s="86">
        <f t="shared" si="1305"/>
        <v>0</v>
      </c>
      <c r="AV917" s="86">
        <f t="shared" si="1238"/>
        <v>0</v>
      </c>
      <c r="AW917" s="93">
        <f t="shared" si="1255"/>
        <v>0</v>
      </c>
      <c r="AY917" s="86">
        <f t="shared" si="1256"/>
        <v>0</v>
      </c>
      <c r="AZ917" s="86">
        <f t="shared" si="1257"/>
        <v>0</v>
      </c>
      <c r="BA917" s="86">
        <f t="shared" si="1258"/>
        <v>0</v>
      </c>
      <c r="BB917" s="86">
        <f t="shared" si="1259"/>
        <v>0</v>
      </c>
      <c r="BC917" s="86">
        <f t="shared" si="1239"/>
        <v>0</v>
      </c>
      <c r="BD917" s="86">
        <f t="shared" si="1260"/>
        <v>0</v>
      </c>
    </row>
    <row r="918" spans="2:56" x14ac:dyDescent="0.3">
      <c r="B918" s="169" t="s">
        <v>105</v>
      </c>
      <c r="C918" s="170">
        <f>SUM(C1122,C1530,C1734,C1326,C1938,C2346,C2142,C2754,C3774,C2550,C3978,C2958,C3162,C3570,C3366,C4182,C5202,C4998,C4590,C4386,C4794)</f>
        <v>0</v>
      </c>
      <c r="D918" s="171">
        <f>SUM(D1122,D1530,D1734,D1326,D1938,D2346,D2142,D2754,D3774,D2550,D3978,D2958,D3162,D3570,D3366,D4182,D5202,D4998,D4590,D4386,D4794)</f>
        <v>0</v>
      </c>
      <c r="E918" s="172">
        <f t="shared" si="1248"/>
        <v>0</v>
      </c>
      <c r="F918" s="170">
        <f>SUM(F1122,F1530,F1734,F1326,F1938,F2346,F2142,F2754,F3774,F2550,F3978,F2958,F3162,F3570,F3366,F4182,F5202,F4998,F4590,F4386,F4794)</f>
        <v>0</v>
      </c>
      <c r="G918" s="171">
        <f>SUM(G1122,G1530,G1734,G1326,G1938,G2346,G2142,G2754,G3774,G2550,G3978,G2958,G3162,G3570,G3366,G4182,G5202,G4998,G4590,G4386,G4794)</f>
        <v>0</v>
      </c>
      <c r="H918" s="172">
        <f t="shared" si="1249"/>
        <v>0</v>
      </c>
      <c r="I918" s="170">
        <f>SUM(I1122,I1326,I1530,I1734,I1938,I2142,I2346,I2550,I2754,I2958,I3162,I3366,I3570,I3774,I3978,I4182,I4386,I4590,I4794,I4998,I5202)</f>
        <v>0</v>
      </c>
      <c r="J918" s="173">
        <f>SUM(J1122,J1326,J1530,J1734,J1938,J2142,J2346,J2550,J2754,J2958,J3162,J3366,J3570,J3774,J3978,J4182,J4386,J4590,J4794,J4998,J5202)</f>
        <v>0</v>
      </c>
      <c r="K918" s="174">
        <f t="shared" si="1250"/>
        <v>0</v>
      </c>
      <c r="L918" s="170">
        <f>SUM(L1122,L1326,L1530,L1734,L1938,L2142,L2346,L2550,L2754,L2958,L3162,L3366,L3570,L3774,L3978,L4182,L4386,L4590,L4794,L4998,L5202)</f>
        <v>0</v>
      </c>
      <c r="M918" s="173">
        <f>SUM(M1122,M1530,M1734,M1326,M1938,M2346,M2142,M2754,M3774,M2550,M3978,M2958,M3162,M3570,M3366,M4182,M5202,M4998,M4590,M4386,M4794)</f>
        <v>0</v>
      </c>
      <c r="N918" s="175">
        <f>SUM(N1122,N1530,N1734,N1326,N1938,N2346,N2142,N2754,N3774,N2550,N3978,N2958,N3162,N3570,N3366,N4182,N5202,N4998,N4590,N4386,N4794)</f>
        <v>0</v>
      </c>
      <c r="O918" s="170">
        <f>SUM(O1122,O1326,O1530,O1734,O1938,O2142,O2346,O2550,O2754,O2958,O3162,O3366,O3570,O3774,O3978,O4182,O4386,O4590,O4794,O4998,O5202)</f>
        <v>0</v>
      </c>
      <c r="P918" s="175">
        <f>SUM(P1122,P1326,P1530,P1734,P1938,P2142,P2346,P2550,P2754,P2958,P3162,P3366,P3570,P3774,P3978,P4182,P4386,P4590,P4794,P4998,P5202)</f>
        <v>0</v>
      </c>
      <c r="Q918" s="166">
        <f t="shared" si="1251"/>
        <v>0</v>
      </c>
      <c r="R918" s="175">
        <f>SUM(R1122,R1326,R1530,R1734,R1938,R2142,R2346,R2550,R2754,R2958,R3162,R3366,R3570,R3774,R3978,R4182,R4386,R4590,R4794,R4998,R5202)</f>
        <v>0</v>
      </c>
      <c r="S918" s="175">
        <f>SUM(S1122,S1326,S1530,S1734,S1938,S2142,S2346,S2550,S2754,S2958,S3162,S3366,S3570,S3774,S3978,S4182,S4386,S4590,S4794,S4998,S5202)</f>
        <v>0</v>
      </c>
      <c r="T918" s="167">
        <f t="shared" si="1267"/>
        <v>0</v>
      </c>
      <c r="U918" s="157"/>
      <c r="V918" s="170">
        <f>SUM(V1122,V1326,V1530,V1734,V1938,V2142,V2346,V2550,V2754,V2958,V3162,V3366,V3570,V3774,V3978,V4182,V4386,V4590,V4794,V4998,V5202)</f>
        <v>0</v>
      </c>
      <c r="W918" s="175">
        <f>SUM(W1122,W1326,W1530,W1734,W1938,W2142,W2346,W2550,W2754,W2958,W3162,W3366,W3570,W3774,W3978,W4182,W4386,W4590,W4794,W4998,W5202)</f>
        <v>0</v>
      </c>
      <c r="X918" s="166">
        <f t="shared" si="1252"/>
        <v>0</v>
      </c>
      <c r="Y918" s="175">
        <f>SUM(Y1122,Y1326,Y1530,Y1734,Y1938,Y2142,Y2346,Y2550,Y2754,Y2958,Y3162,Y3366,Y3570,Y3774,Y3978,Y4182,Y4386,Y4590,Y4794,Y4998,Y5202)</f>
        <v>0</v>
      </c>
      <c r="Z918" s="175">
        <f>SUM(Z1122,Z1326,Z1530,Z1734,Z1938,Z2142,Z2346,Z2550,Z2754,Z2958,Z3162,Z3366,Z3570,Z3774,Z3978,Z4182,Z4386,Z4590,Z4794,Z4998,Z5202)</f>
        <v>0</v>
      </c>
      <c r="AA918" s="167">
        <f t="shared" si="1270"/>
        <v>0</v>
      </c>
      <c r="AB918" s="157"/>
      <c r="AC918" s="170">
        <f>SUM(AC1122,AC1326,AC1530,AC1734,AC1938,AC2142,AC2346,AC2550,AC2754,AC2958,AC3162,AC3366,AC3570,AC3774,AC3978,AC4182,AC4386,AC4590,AC4794,AC4998,AC5202)</f>
        <v>0</v>
      </c>
      <c r="AD918" s="175">
        <f>SUM(AD1122,AD1326,AD1530,AD1734,AD1938,AD2142,AD2346,AD2550,AD2754,AD2958,AD3162,AD3366,AD3570,AD3774,AD3978,AD4182,AD4386,AD4590,AD4794,AD4998,AD5202)</f>
        <v>0</v>
      </c>
      <c r="AE918" s="166">
        <f t="shared" si="1253"/>
        <v>0</v>
      </c>
      <c r="AF918" s="175">
        <f>SUM(AF1122,AF1326,AF1530,AF1734,AF1938,AF2142,AF2346,AF2550,AF2754,AF2958,AF3162,AF3366,AF3570,AF3774,AF3978,AF4182,AF4386,AF4590,AF4794,AF4998,AF5202)</f>
        <v>0</v>
      </c>
      <c r="AG918" s="175">
        <f>SUM(AG1122,AG1326,AG1530,AG1734,AG1938,AG2142,AG2346,AG2550,AG2754,AG2958,AG3162,AG3366,AG3570,AG3774,AG3978,AG4182,AG4386,AG4590,AG4794,AG4998,AG5202)</f>
        <v>0</v>
      </c>
      <c r="AH918" s="167">
        <f t="shared" si="1273"/>
        <v>0</v>
      </c>
      <c r="AJ918" s="163">
        <f t="shared" ref="AJ918:AU918" si="1306">SUM(AJ1122,AJ1326,AJ1530,AJ1734,AJ1938,AJ2142,AJ2346,AJ2550,AJ2754,AJ2958,AJ3162,AJ3366,AJ3570,AJ3774,AJ3978,AJ4182,AJ4386,AJ4590,AJ4794,AJ4998,AJ5202)</f>
        <v>0</v>
      </c>
      <c r="AK918" s="163">
        <f t="shared" si="1306"/>
        <v>0</v>
      </c>
      <c r="AL918" s="163">
        <f t="shared" si="1306"/>
        <v>0</v>
      </c>
      <c r="AM918" s="163">
        <f t="shared" si="1306"/>
        <v>0</v>
      </c>
      <c r="AN918" s="163">
        <f t="shared" si="1306"/>
        <v>0</v>
      </c>
      <c r="AO918" s="163">
        <f t="shared" si="1306"/>
        <v>0</v>
      </c>
      <c r="AP918" s="163">
        <f t="shared" si="1306"/>
        <v>0</v>
      </c>
      <c r="AQ918" s="163">
        <f t="shared" si="1306"/>
        <v>0</v>
      </c>
      <c r="AR918" s="163">
        <f t="shared" si="1306"/>
        <v>0</v>
      </c>
      <c r="AS918" s="163">
        <f t="shared" si="1306"/>
        <v>0</v>
      </c>
      <c r="AT918" s="163">
        <f t="shared" si="1306"/>
        <v>0</v>
      </c>
      <c r="AU918" s="163">
        <f t="shared" si="1306"/>
        <v>0</v>
      </c>
      <c r="AV918" s="163">
        <f t="shared" si="1238"/>
        <v>0</v>
      </c>
      <c r="AW918" s="168">
        <f t="shared" si="1255"/>
        <v>0</v>
      </c>
      <c r="AY918" s="163">
        <f t="shared" si="1256"/>
        <v>0</v>
      </c>
      <c r="AZ918" s="163">
        <f t="shared" si="1257"/>
        <v>0</v>
      </c>
      <c r="BA918" s="163">
        <f t="shared" si="1258"/>
        <v>0</v>
      </c>
      <c r="BB918" s="163">
        <f t="shared" si="1259"/>
        <v>0</v>
      </c>
      <c r="BC918" s="163">
        <f t="shared" si="1239"/>
        <v>0</v>
      </c>
      <c r="BD918" s="163">
        <f t="shared" si="1260"/>
        <v>0</v>
      </c>
    </row>
    <row r="919" spans="2:56" x14ac:dyDescent="0.3">
      <c r="B919" s="179" t="s">
        <v>130</v>
      </c>
      <c r="C919" s="83">
        <f>SUM(C920)</f>
        <v>0</v>
      </c>
      <c r="D919" s="84">
        <f>SUM(D920)</f>
        <v>0</v>
      </c>
      <c r="E919" s="85">
        <f t="shared" si="1248"/>
        <v>0</v>
      </c>
      <c r="F919" s="83">
        <f>SUM(F920)</f>
        <v>0</v>
      </c>
      <c r="G919" s="84">
        <f>SUM(G920)</f>
        <v>0</v>
      </c>
      <c r="H919" s="85">
        <f t="shared" si="1249"/>
        <v>0</v>
      </c>
      <c r="I919" s="83">
        <f>SUM(I920)</f>
        <v>0</v>
      </c>
      <c r="J919" s="86">
        <f>SUM(J920)</f>
        <v>0</v>
      </c>
      <c r="K919" s="87">
        <f t="shared" si="1250"/>
        <v>0</v>
      </c>
      <c r="L919" s="83">
        <f>SUM(L920)</f>
        <v>0</v>
      </c>
      <c r="M919" s="86">
        <f>SUM(M920)</f>
        <v>0</v>
      </c>
      <c r="N919" s="88">
        <f>SUM(N920)</f>
        <v>0</v>
      </c>
      <c r="O919" s="83">
        <f>SUM(O920)</f>
        <v>0</v>
      </c>
      <c r="P919" s="88">
        <f>SUM(P920)</f>
        <v>0</v>
      </c>
      <c r="Q919" s="177">
        <f t="shared" si="1251"/>
        <v>0</v>
      </c>
      <c r="R919" s="88">
        <f>SUM(R920)</f>
        <v>0</v>
      </c>
      <c r="S919" s="88">
        <f>SUM(S920)</f>
        <v>0</v>
      </c>
      <c r="T919" s="178">
        <f t="shared" si="1267"/>
        <v>0</v>
      </c>
      <c r="U919" s="157"/>
      <c r="V919" s="83">
        <f>SUM(V920)</f>
        <v>0</v>
      </c>
      <c r="W919" s="88">
        <f>SUM(W920)</f>
        <v>0</v>
      </c>
      <c r="X919" s="177">
        <f t="shared" si="1252"/>
        <v>0</v>
      </c>
      <c r="Y919" s="88">
        <f>SUM(Y920)</f>
        <v>0</v>
      </c>
      <c r="Z919" s="88">
        <f>SUM(Z920)</f>
        <v>0</v>
      </c>
      <c r="AA919" s="178">
        <f t="shared" si="1270"/>
        <v>0</v>
      </c>
      <c r="AB919" s="157"/>
      <c r="AC919" s="83">
        <f>SUM(AC920)</f>
        <v>0</v>
      </c>
      <c r="AD919" s="88">
        <f>SUM(AD920)</f>
        <v>0</v>
      </c>
      <c r="AE919" s="177">
        <f t="shared" si="1253"/>
        <v>0</v>
      </c>
      <c r="AF919" s="88">
        <f>SUM(AF920)</f>
        <v>0</v>
      </c>
      <c r="AG919" s="88">
        <f>SUM(AG920)</f>
        <v>0</v>
      </c>
      <c r="AH919" s="178">
        <f t="shared" si="1273"/>
        <v>0</v>
      </c>
      <c r="AJ919" s="86">
        <f t="shared" ref="AJ919:AU919" si="1307">SUM(AJ920)</f>
        <v>0</v>
      </c>
      <c r="AK919" s="86">
        <f t="shared" si="1307"/>
        <v>0</v>
      </c>
      <c r="AL919" s="86">
        <f t="shared" si="1307"/>
        <v>0</v>
      </c>
      <c r="AM919" s="86">
        <f t="shared" si="1307"/>
        <v>0</v>
      </c>
      <c r="AN919" s="86">
        <f t="shared" si="1307"/>
        <v>0</v>
      </c>
      <c r="AO919" s="86">
        <f t="shared" si="1307"/>
        <v>0</v>
      </c>
      <c r="AP919" s="86">
        <f t="shared" si="1307"/>
        <v>0</v>
      </c>
      <c r="AQ919" s="86">
        <f t="shared" si="1307"/>
        <v>0</v>
      </c>
      <c r="AR919" s="86">
        <f t="shared" si="1307"/>
        <v>0</v>
      </c>
      <c r="AS919" s="86">
        <f t="shared" si="1307"/>
        <v>0</v>
      </c>
      <c r="AT919" s="86">
        <f t="shared" si="1307"/>
        <v>0</v>
      </c>
      <c r="AU919" s="86">
        <f t="shared" si="1307"/>
        <v>0</v>
      </c>
      <c r="AV919" s="86">
        <f t="shared" si="1238"/>
        <v>0</v>
      </c>
      <c r="AW919" s="93">
        <f t="shared" si="1255"/>
        <v>0</v>
      </c>
      <c r="AY919" s="86">
        <f t="shared" si="1256"/>
        <v>0</v>
      </c>
      <c r="AZ919" s="86">
        <f t="shared" si="1257"/>
        <v>0</v>
      </c>
      <c r="BA919" s="86">
        <f t="shared" si="1258"/>
        <v>0</v>
      </c>
      <c r="BB919" s="86">
        <f t="shared" si="1259"/>
        <v>0</v>
      </c>
      <c r="BC919" s="86">
        <f t="shared" si="1239"/>
        <v>0</v>
      </c>
      <c r="BD919" s="86">
        <f t="shared" si="1260"/>
        <v>0</v>
      </c>
    </row>
    <row r="920" spans="2:56" x14ac:dyDescent="0.3">
      <c r="B920" s="169" t="s">
        <v>105</v>
      </c>
      <c r="C920" s="170">
        <f>SUM(C1124,C1532,C1736,C1328,C1940,C2348,C2144,C2756,C3776,C2552,C3980,C2960,C3164,C3572,C3368,C4184,C5204,C5000,C4592,C4388,C4796)</f>
        <v>0</v>
      </c>
      <c r="D920" s="171">
        <f>SUM(D1124,D1532,D1736,D1328,D1940,D2348,D2144,D2756,D3776,D2552,D3980,D2960,D3164,D3572,D3368,D4184,D5204,D5000,D4592,D4388,D4796)</f>
        <v>0</v>
      </c>
      <c r="E920" s="172">
        <f t="shared" si="1248"/>
        <v>0</v>
      </c>
      <c r="F920" s="170">
        <f>SUM(F1124,F1532,F1736,F1328,F1940,F2348,F2144,F2756,F3776,F2552,F3980,F2960,F3164,F3572,F3368,F4184,F5204,F5000,F4592,F4388,F4796)</f>
        <v>0</v>
      </c>
      <c r="G920" s="171">
        <f>SUM(G1124,G1532,G1736,G1328,G1940,G2348,G2144,G2756,G3776,G2552,G3980,G2960,G3164,G3572,G3368,G4184,G5204,G5000,G4592,G4388,G4796)</f>
        <v>0</v>
      </c>
      <c r="H920" s="172">
        <f t="shared" si="1249"/>
        <v>0</v>
      </c>
      <c r="I920" s="170">
        <f>SUM(I1124,I1328,I1532,I1736,I1940,I2144,I2348,I2552,I2756,I2960,I3164,I3368,I3572,I3776,I3980,I4184,I4388,I4592,I4796,I5000,I5204)</f>
        <v>0</v>
      </c>
      <c r="J920" s="173">
        <f>SUM(J1124,J1328,J1532,J1736,J1940,J2144,J2348,J2552,J2756,J2960,J3164,J3368,J3572,J3776,J3980,J4184,J4388,J4592,J4796,J5000,J5204)</f>
        <v>0</v>
      </c>
      <c r="K920" s="174">
        <f t="shared" si="1250"/>
        <v>0</v>
      </c>
      <c r="L920" s="170">
        <f>SUM(L1124,L1328,L1532,L1736,L1940,L2144,L2348,L2552,L2756,L2960,L3164,L3368,L3572,L3776,L3980,L4184,L4388,L4592,L4796,L5000,L5204)</f>
        <v>0</v>
      </c>
      <c r="M920" s="173">
        <f>SUM(M1124,M1532,M1736,M1328,M1940,M2348,M2144,M2756,M3776,M2552,M3980,M2960,M3164,M3572,M3368,M4184,M5204,M5000,M4592,M4388,M4796)</f>
        <v>0</v>
      </c>
      <c r="N920" s="175">
        <f>SUM(N1124,N1532,N1736,N1328,N1940,N2348,N2144,N2756,N3776,N2552,N3980,N2960,N3164,N3572,N3368,N4184,N5204,N5000,N4592,N4388,N4796)</f>
        <v>0</v>
      </c>
      <c r="O920" s="170">
        <f>SUM(O1124,O1328,O1532,O1736,O1940,O2144,O2348,O2552,O2756,O2960,O3164,O3368,O3572,O3776,O3980,O4184,O4388,O4592,O4796,O5000,O5204)</f>
        <v>0</v>
      </c>
      <c r="P920" s="175">
        <f>SUM(P1124,P1328,P1532,P1736,P1940,P2144,P2348,P2552,P2756,P2960,P3164,P3368,P3572,P3776,P3980,P4184,P4388,P4592,P4796,P5000,P5204)</f>
        <v>0</v>
      </c>
      <c r="Q920" s="166">
        <f t="shared" si="1251"/>
        <v>0</v>
      </c>
      <c r="R920" s="175">
        <f>SUM(R1124,R1328,R1532,R1736,R1940,R2144,R2348,R2552,R2756,R2960,R3164,R3368,R3572,R3776,R3980,R4184,R4388,R4592,R4796,R5000,R5204)</f>
        <v>0</v>
      </c>
      <c r="S920" s="175">
        <f>SUM(S1124,S1328,S1532,S1736,S1940,S2144,S2348,S2552,S2756,S2960,S3164,S3368,S3572,S3776,S3980,S4184,S4388,S4592,S4796,S5000,S5204)</f>
        <v>0</v>
      </c>
      <c r="T920" s="167">
        <f t="shared" si="1267"/>
        <v>0</v>
      </c>
      <c r="U920" s="157"/>
      <c r="V920" s="170">
        <f>SUM(V1124,V1328,V1532,V1736,V1940,V2144,V2348,V2552,V2756,V2960,V3164,V3368,V3572,V3776,V3980,V4184,V4388,V4592,V4796,V5000,V5204)</f>
        <v>0</v>
      </c>
      <c r="W920" s="175">
        <f>SUM(W1124,W1328,W1532,W1736,W1940,W2144,W2348,W2552,W2756,W2960,W3164,W3368,W3572,W3776,W3980,W4184,W4388,W4592,W4796,W5000,W5204)</f>
        <v>0</v>
      </c>
      <c r="X920" s="166">
        <f t="shared" si="1252"/>
        <v>0</v>
      </c>
      <c r="Y920" s="175">
        <f>SUM(Y1124,Y1328,Y1532,Y1736,Y1940,Y2144,Y2348,Y2552,Y2756,Y2960,Y3164,Y3368,Y3572,Y3776,Y3980,Y4184,Y4388,Y4592,Y4796,Y5000,Y5204)</f>
        <v>0</v>
      </c>
      <c r="Z920" s="175">
        <f>SUM(Z1124,Z1328,Z1532,Z1736,Z1940,Z2144,Z2348,Z2552,Z2756,Z2960,Z3164,Z3368,Z3572,Z3776,Z3980,Z4184,Z4388,Z4592,Z4796,Z5000,Z5204)</f>
        <v>0</v>
      </c>
      <c r="AA920" s="167">
        <f t="shared" si="1270"/>
        <v>0</v>
      </c>
      <c r="AB920" s="157"/>
      <c r="AC920" s="170">
        <f>SUM(AC1124,AC1328,AC1532,AC1736,AC1940,AC2144,AC2348,AC2552,AC2756,AC2960,AC3164,AC3368,AC3572,AC3776,AC3980,AC4184,AC4388,AC4592,AC4796,AC5000,AC5204)</f>
        <v>0</v>
      </c>
      <c r="AD920" s="175">
        <f>SUM(AD1124,AD1328,AD1532,AD1736,AD1940,AD2144,AD2348,AD2552,AD2756,AD2960,AD3164,AD3368,AD3572,AD3776,AD3980,AD4184,AD4388,AD4592,AD4796,AD5000,AD5204)</f>
        <v>0</v>
      </c>
      <c r="AE920" s="166">
        <f t="shared" si="1253"/>
        <v>0</v>
      </c>
      <c r="AF920" s="175">
        <f>SUM(AF1124,AF1328,AF1532,AF1736,AF1940,AF2144,AF2348,AF2552,AF2756,AF2960,AF3164,AF3368,AF3572,AF3776,AF3980,AF4184,AF4388,AF4592,AF4796,AF5000,AF5204)</f>
        <v>0</v>
      </c>
      <c r="AG920" s="175">
        <f>SUM(AG1124,AG1328,AG1532,AG1736,AG1940,AG2144,AG2348,AG2552,AG2756,AG2960,AG3164,AG3368,AG3572,AG3776,AG3980,AG4184,AG4388,AG4592,AG4796,AG5000,AG5204)</f>
        <v>0</v>
      </c>
      <c r="AH920" s="167">
        <f t="shared" si="1273"/>
        <v>0</v>
      </c>
      <c r="AJ920" s="163">
        <f t="shared" ref="AJ920:AU920" si="1308">SUM(AJ1124,AJ1328,AJ1532,AJ1736,AJ1940,AJ2144,AJ2348,AJ2552,AJ2756,AJ2960,AJ3164,AJ3368,AJ3572,AJ3776,AJ3980,AJ4184,AJ4388,AJ4592,AJ4796,AJ5000,AJ5204)</f>
        <v>0</v>
      </c>
      <c r="AK920" s="163">
        <f t="shared" si="1308"/>
        <v>0</v>
      </c>
      <c r="AL920" s="163">
        <f t="shared" si="1308"/>
        <v>0</v>
      </c>
      <c r="AM920" s="163">
        <f t="shared" si="1308"/>
        <v>0</v>
      </c>
      <c r="AN920" s="163">
        <f t="shared" si="1308"/>
        <v>0</v>
      </c>
      <c r="AO920" s="163">
        <f t="shared" si="1308"/>
        <v>0</v>
      </c>
      <c r="AP920" s="163">
        <f t="shared" si="1308"/>
        <v>0</v>
      </c>
      <c r="AQ920" s="163">
        <f t="shared" si="1308"/>
        <v>0</v>
      </c>
      <c r="AR920" s="163">
        <f t="shared" si="1308"/>
        <v>0</v>
      </c>
      <c r="AS920" s="163">
        <f t="shared" si="1308"/>
        <v>0</v>
      </c>
      <c r="AT920" s="163">
        <f t="shared" si="1308"/>
        <v>0</v>
      </c>
      <c r="AU920" s="163">
        <f t="shared" si="1308"/>
        <v>0</v>
      </c>
      <c r="AV920" s="163">
        <f t="shared" si="1238"/>
        <v>0</v>
      </c>
      <c r="AW920" s="168">
        <f t="shared" si="1255"/>
        <v>0</v>
      </c>
      <c r="AY920" s="163">
        <f t="shared" si="1256"/>
        <v>0</v>
      </c>
      <c r="AZ920" s="163">
        <f t="shared" si="1257"/>
        <v>0</v>
      </c>
      <c r="BA920" s="163">
        <f t="shared" si="1258"/>
        <v>0</v>
      </c>
      <c r="BB920" s="163">
        <f t="shared" si="1259"/>
        <v>0</v>
      </c>
      <c r="BC920" s="163">
        <f t="shared" si="1239"/>
        <v>0</v>
      </c>
      <c r="BD920" s="163">
        <f t="shared" si="1260"/>
        <v>0</v>
      </c>
    </row>
    <row r="921" spans="2:56" x14ac:dyDescent="0.3">
      <c r="B921" s="179" t="s">
        <v>131</v>
      </c>
      <c r="C921" s="83">
        <f>SUM(C922)</f>
        <v>0</v>
      </c>
      <c r="D921" s="84">
        <f>SUM(D922)</f>
        <v>0</v>
      </c>
      <c r="E921" s="85">
        <f t="shared" si="1248"/>
        <v>0</v>
      </c>
      <c r="F921" s="83">
        <f>SUM(F922)</f>
        <v>0</v>
      </c>
      <c r="G921" s="84">
        <f>SUM(G922)</f>
        <v>0</v>
      </c>
      <c r="H921" s="85">
        <f t="shared" si="1249"/>
        <v>0</v>
      </c>
      <c r="I921" s="83">
        <f>SUM(I922)</f>
        <v>0</v>
      </c>
      <c r="J921" s="86">
        <f>SUM(J922)</f>
        <v>0</v>
      </c>
      <c r="K921" s="87">
        <f t="shared" si="1250"/>
        <v>0</v>
      </c>
      <c r="L921" s="83">
        <f>SUM(L922)</f>
        <v>0</v>
      </c>
      <c r="M921" s="86">
        <f>SUM(M922)</f>
        <v>0</v>
      </c>
      <c r="N921" s="88">
        <f>SUM(N922)</f>
        <v>0</v>
      </c>
      <c r="O921" s="83">
        <f>SUM(O922)</f>
        <v>0</v>
      </c>
      <c r="P921" s="88">
        <f>SUM(P922)</f>
        <v>0</v>
      </c>
      <c r="Q921" s="177">
        <f t="shared" si="1251"/>
        <v>0</v>
      </c>
      <c r="R921" s="88">
        <f>SUM(R922)</f>
        <v>0</v>
      </c>
      <c r="S921" s="88">
        <f>SUM(S922)</f>
        <v>0</v>
      </c>
      <c r="T921" s="178">
        <f t="shared" si="1267"/>
        <v>0</v>
      </c>
      <c r="U921" s="157"/>
      <c r="V921" s="83">
        <f>SUM(V922)</f>
        <v>0</v>
      </c>
      <c r="W921" s="88">
        <f>SUM(W922)</f>
        <v>0</v>
      </c>
      <c r="X921" s="177">
        <f t="shared" si="1252"/>
        <v>0</v>
      </c>
      <c r="Y921" s="88">
        <f>SUM(Y922)</f>
        <v>0</v>
      </c>
      <c r="Z921" s="88">
        <f>SUM(Z922)</f>
        <v>0</v>
      </c>
      <c r="AA921" s="178">
        <f t="shared" si="1270"/>
        <v>0</v>
      </c>
      <c r="AB921" s="157"/>
      <c r="AC921" s="83">
        <f>SUM(AC922)</f>
        <v>0</v>
      </c>
      <c r="AD921" s="88">
        <f>SUM(AD922)</f>
        <v>0</v>
      </c>
      <c r="AE921" s="177">
        <f t="shared" si="1253"/>
        <v>0</v>
      </c>
      <c r="AF921" s="88">
        <f>SUM(AF922)</f>
        <v>0</v>
      </c>
      <c r="AG921" s="88">
        <f>SUM(AG922)</f>
        <v>0</v>
      </c>
      <c r="AH921" s="178">
        <f t="shared" si="1273"/>
        <v>0</v>
      </c>
      <c r="AJ921" s="86">
        <f t="shared" ref="AJ921:AU921" si="1309">SUM(AJ922)</f>
        <v>0</v>
      </c>
      <c r="AK921" s="86">
        <f t="shared" si="1309"/>
        <v>0</v>
      </c>
      <c r="AL921" s="86">
        <f t="shared" si="1309"/>
        <v>0</v>
      </c>
      <c r="AM921" s="86">
        <f t="shared" si="1309"/>
        <v>0</v>
      </c>
      <c r="AN921" s="86">
        <f t="shared" si="1309"/>
        <v>0</v>
      </c>
      <c r="AO921" s="86">
        <f t="shared" si="1309"/>
        <v>0</v>
      </c>
      <c r="AP921" s="86">
        <f t="shared" si="1309"/>
        <v>0</v>
      </c>
      <c r="AQ921" s="86">
        <f t="shared" si="1309"/>
        <v>0</v>
      </c>
      <c r="AR921" s="86">
        <f t="shared" si="1309"/>
        <v>0</v>
      </c>
      <c r="AS921" s="86">
        <f t="shared" si="1309"/>
        <v>0</v>
      </c>
      <c r="AT921" s="86">
        <f t="shared" si="1309"/>
        <v>0</v>
      </c>
      <c r="AU921" s="86">
        <f t="shared" si="1309"/>
        <v>0</v>
      </c>
      <c r="AV921" s="86">
        <f t="shared" si="1238"/>
        <v>0</v>
      </c>
      <c r="AW921" s="93">
        <f t="shared" si="1255"/>
        <v>0</v>
      </c>
      <c r="AY921" s="86">
        <f t="shared" si="1256"/>
        <v>0</v>
      </c>
      <c r="AZ921" s="86">
        <f t="shared" si="1257"/>
        <v>0</v>
      </c>
      <c r="BA921" s="86">
        <f t="shared" si="1258"/>
        <v>0</v>
      </c>
      <c r="BB921" s="86">
        <f t="shared" si="1259"/>
        <v>0</v>
      </c>
      <c r="BC921" s="86">
        <f t="shared" si="1239"/>
        <v>0</v>
      </c>
      <c r="BD921" s="86">
        <f t="shared" si="1260"/>
        <v>0</v>
      </c>
    </row>
    <row r="922" spans="2:56" x14ac:dyDescent="0.3">
      <c r="B922" s="169" t="s">
        <v>105</v>
      </c>
      <c r="C922" s="170">
        <f>SUM(C1126,C1534,C1738,C1330,C1942,C2350,C2146,C2758,C3778,C2554,C3982,C2962,C3166,C3574,C3370,C4186,C5206,C5002,C4594,C4390,C4798)</f>
        <v>0</v>
      </c>
      <c r="D922" s="171">
        <f>SUM(D1126,D1534,D1738,D1330,D1942,D2350,D2146,D2758,D3778,D2554,D3982,D2962,D3166,D3574,D3370,D4186,D5206,D5002,D4594,D4390,D4798)</f>
        <v>0</v>
      </c>
      <c r="E922" s="172">
        <f t="shared" si="1248"/>
        <v>0</v>
      </c>
      <c r="F922" s="170">
        <f>SUM(F1126,F1534,F1738,F1330,F1942,F2350,F2146,F2758,F3778,F2554,F3982,F2962,F3166,F3574,F3370,F4186,F5206,F5002,F4594,F4390,F4798)</f>
        <v>0</v>
      </c>
      <c r="G922" s="171">
        <f>SUM(G1126,G1534,G1738,G1330,G1942,G2350,G2146,G2758,G3778,G2554,G3982,G2962,G3166,G3574,G3370,G4186,G5206,G5002,G4594,G4390,G4798)</f>
        <v>0</v>
      </c>
      <c r="H922" s="172">
        <f t="shared" si="1249"/>
        <v>0</v>
      </c>
      <c r="I922" s="170">
        <f>SUM(I1126,I1330,I1534,I1738,I1942,I2146,I2350,I2554,I2758,I2962,I3166,I3370,I3574,I3778,I3982,I4186,I4390,I4594,I4798,I5002,I5206)</f>
        <v>0</v>
      </c>
      <c r="J922" s="173">
        <f>SUM(J1126,J1330,J1534,J1738,J1942,J2146,J2350,J2554,J2758,J2962,J3166,J3370,J3574,J3778,J3982,J4186,J4390,J4594,J4798,J5002,J5206)</f>
        <v>0</v>
      </c>
      <c r="K922" s="174">
        <f t="shared" si="1250"/>
        <v>0</v>
      </c>
      <c r="L922" s="170">
        <f>SUM(L1126,L1330,L1534,L1738,L1942,L2146,L2350,L2554,L2758,L2962,L3166,L3370,L3574,L3778,L3982,L4186,L4390,L4594,L4798,L5002,L5206)</f>
        <v>0</v>
      </c>
      <c r="M922" s="173">
        <f>SUM(M1126,M1534,M1738,M1330,M1942,M2350,M2146,M2758,M3778,M2554,M3982,M2962,M3166,M3574,M3370,M4186,M5206,M5002,M4594,M4390,M4798)</f>
        <v>0</v>
      </c>
      <c r="N922" s="175">
        <f>SUM(N1126,N1534,N1738,N1330,N1942,N2350,N2146,N2758,N3778,N2554,N3982,N2962,N3166,N3574,N3370,N4186,N5206,N5002,N4594,N4390,N4798)</f>
        <v>0</v>
      </c>
      <c r="O922" s="170">
        <f>SUM(O1126,O1330,O1534,O1738,O1942,O2146,O2350,O2554,O2758,O2962,O3166,O3370,O3574,O3778,O3982,O4186,O4390,O4594,O4798,O5002,O5206)</f>
        <v>0</v>
      </c>
      <c r="P922" s="175">
        <f>SUM(P1126,P1330,P1534,P1738,P1942,P2146,P2350,P2554,P2758,P2962,P3166,P3370,P3574,P3778,P3982,P4186,P4390,P4594,P4798,P5002,P5206)</f>
        <v>0</v>
      </c>
      <c r="Q922" s="166">
        <f t="shared" si="1251"/>
        <v>0</v>
      </c>
      <c r="R922" s="175">
        <f>SUM(R1126,R1330,R1534,R1738,R1942,R2146,R2350,R2554,R2758,R2962,R3166,R3370,R3574,R3778,R3982,R4186,R4390,R4594,R4798,R5002,R5206)</f>
        <v>0</v>
      </c>
      <c r="S922" s="175">
        <f>SUM(S1126,S1330,S1534,S1738,S1942,S2146,S2350,S2554,S2758,S2962,S3166,S3370,S3574,S3778,S3982,S4186,S4390,S4594,S4798,S5002,S5206)</f>
        <v>0</v>
      </c>
      <c r="T922" s="167">
        <f t="shared" si="1267"/>
        <v>0</v>
      </c>
      <c r="U922" s="157"/>
      <c r="V922" s="170">
        <f>SUM(V1126,V1330,V1534,V1738,V1942,V2146,V2350,V2554,V2758,V2962,V3166,V3370,V3574,V3778,V3982,V4186,V4390,V4594,V4798,V5002,V5206)</f>
        <v>0</v>
      </c>
      <c r="W922" s="175">
        <f>SUM(W1126,W1330,W1534,W1738,W1942,W2146,W2350,W2554,W2758,W2962,W3166,W3370,W3574,W3778,W3982,W4186,W4390,W4594,W4798,W5002,W5206)</f>
        <v>0</v>
      </c>
      <c r="X922" s="166">
        <f t="shared" si="1252"/>
        <v>0</v>
      </c>
      <c r="Y922" s="175">
        <f>SUM(Y1126,Y1330,Y1534,Y1738,Y1942,Y2146,Y2350,Y2554,Y2758,Y2962,Y3166,Y3370,Y3574,Y3778,Y3982,Y4186,Y4390,Y4594,Y4798,Y5002,Y5206)</f>
        <v>0</v>
      </c>
      <c r="Z922" s="175">
        <f>SUM(Z1126,Z1330,Z1534,Z1738,Z1942,Z2146,Z2350,Z2554,Z2758,Z2962,Z3166,Z3370,Z3574,Z3778,Z3982,Z4186,Z4390,Z4594,Z4798,Z5002,Z5206)</f>
        <v>0</v>
      </c>
      <c r="AA922" s="167">
        <f t="shared" si="1270"/>
        <v>0</v>
      </c>
      <c r="AB922" s="157"/>
      <c r="AC922" s="170">
        <f>SUM(AC1126,AC1330,AC1534,AC1738,AC1942,AC2146,AC2350,AC2554,AC2758,AC2962,AC3166,AC3370,AC3574,AC3778,AC3982,AC4186,AC4390,AC4594,AC4798,AC5002,AC5206)</f>
        <v>0</v>
      </c>
      <c r="AD922" s="175">
        <f>SUM(AD1126,AD1330,AD1534,AD1738,AD1942,AD2146,AD2350,AD2554,AD2758,AD2962,AD3166,AD3370,AD3574,AD3778,AD3982,AD4186,AD4390,AD4594,AD4798,AD5002,AD5206)</f>
        <v>0</v>
      </c>
      <c r="AE922" s="166">
        <f t="shared" si="1253"/>
        <v>0</v>
      </c>
      <c r="AF922" s="175">
        <f>SUM(AF1126,AF1330,AF1534,AF1738,AF1942,AF2146,AF2350,AF2554,AF2758,AF2962,AF3166,AF3370,AF3574,AF3778,AF3982,AF4186,AF4390,AF4594,AF4798,AF5002,AF5206)</f>
        <v>0</v>
      </c>
      <c r="AG922" s="175">
        <f>SUM(AG1126,AG1330,AG1534,AG1738,AG1942,AG2146,AG2350,AG2554,AG2758,AG2962,AG3166,AG3370,AG3574,AG3778,AG3982,AG4186,AG4390,AG4594,AG4798,AG5002,AG5206)</f>
        <v>0</v>
      </c>
      <c r="AH922" s="167">
        <f t="shared" si="1273"/>
        <v>0</v>
      </c>
      <c r="AJ922" s="163">
        <f t="shared" ref="AJ922:AU922" si="1310">SUM(AJ1126,AJ1330,AJ1534,AJ1738,AJ1942,AJ2146,AJ2350,AJ2554,AJ2758,AJ2962,AJ3166,AJ3370,AJ3574,AJ3778,AJ3982,AJ4186,AJ4390,AJ4594,AJ4798,AJ5002,AJ5206)</f>
        <v>0</v>
      </c>
      <c r="AK922" s="163">
        <f t="shared" si="1310"/>
        <v>0</v>
      </c>
      <c r="AL922" s="163">
        <f t="shared" si="1310"/>
        <v>0</v>
      </c>
      <c r="AM922" s="163">
        <f t="shared" si="1310"/>
        <v>0</v>
      </c>
      <c r="AN922" s="163">
        <f t="shared" si="1310"/>
        <v>0</v>
      </c>
      <c r="AO922" s="163">
        <f t="shared" si="1310"/>
        <v>0</v>
      </c>
      <c r="AP922" s="163">
        <f t="shared" si="1310"/>
        <v>0</v>
      </c>
      <c r="AQ922" s="163">
        <f t="shared" si="1310"/>
        <v>0</v>
      </c>
      <c r="AR922" s="163">
        <f t="shared" si="1310"/>
        <v>0</v>
      </c>
      <c r="AS922" s="163">
        <f t="shared" si="1310"/>
        <v>0</v>
      </c>
      <c r="AT922" s="163">
        <f t="shared" si="1310"/>
        <v>0</v>
      </c>
      <c r="AU922" s="163">
        <f t="shared" si="1310"/>
        <v>0</v>
      </c>
      <c r="AV922" s="163">
        <f t="shared" si="1238"/>
        <v>0</v>
      </c>
      <c r="AW922" s="168">
        <f t="shared" si="1255"/>
        <v>0</v>
      </c>
      <c r="AY922" s="163">
        <f t="shared" si="1256"/>
        <v>0</v>
      </c>
      <c r="AZ922" s="163">
        <f t="shared" si="1257"/>
        <v>0</v>
      </c>
      <c r="BA922" s="163">
        <f t="shared" si="1258"/>
        <v>0</v>
      </c>
      <c r="BB922" s="163">
        <f t="shared" si="1259"/>
        <v>0</v>
      </c>
      <c r="BC922" s="163">
        <f t="shared" si="1239"/>
        <v>0</v>
      </c>
      <c r="BD922" s="163">
        <f t="shared" si="1260"/>
        <v>0</v>
      </c>
    </row>
    <row r="923" spans="2:56" x14ac:dyDescent="0.3">
      <c r="B923" s="179" t="s">
        <v>132</v>
      </c>
      <c r="C923" s="83">
        <f>SUM(C924)</f>
        <v>0</v>
      </c>
      <c r="D923" s="84">
        <f>SUM(D924)</f>
        <v>0</v>
      </c>
      <c r="E923" s="85">
        <f t="shared" si="1248"/>
        <v>0</v>
      </c>
      <c r="F923" s="83">
        <f>SUM(F924)</f>
        <v>0</v>
      </c>
      <c r="G923" s="84">
        <f>SUM(G924)</f>
        <v>0</v>
      </c>
      <c r="H923" s="85">
        <f t="shared" si="1249"/>
        <v>0</v>
      </c>
      <c r="I923" s="83">
        <f>SUM(I924)</f>
        <v>0</v>
      </c>
      <c r="J923" s="86">
        <f>SUM(J924)</f>
        <v>0</v>
      </c>
      <c r="K923" s="87">
        <f t="shared" si="1250"/>
        <v>0</v>
      </c>
      <c r="L923" s="83">
        <f>SUM(L924)</f>
        <v>0</v>
      </c>
      <c r="M923" s="86">
        <f>SUM(M924)</f>
        <v>0</v>
      </c>
      <c r="N923" s="88">
        <f>SUM(N924)</f>
        <v>0</v>
      </c>
      <c r="O923" s="83">
        <f>SUM(O924)</f>
        <v>0</v>
      </c>
      <c r="P923" s="88">
        <f>SUM(P924)</f>
        <v>0</v>
      </c>
      <c r="Q923" s="177">
        <f t="shared" si="1251"/>
        <v>0</v>
      </c>
      <c r="R923" s="88">
        <f>SUM(R924)</f>
        <v>0</v>
      </c>
      <c r="S923" s="88">
        <f>SUM(S924)</f>
        <v>0</v>
      </c>
      <c r="T923" s="178">
        <f t="shared" si="1267"/>
        <v>0</v>
      </c>
      <c r="U923" s="157"/>
      <c r="V923" s="83">
        <f>SUM(V924)</f>
        <v>0</v>
      </c>
      <c r="W923" s="88">
        <f>SUM(W924)</f>
        <v>0</v>
      </c>
      <c r="X923" s="177">
        <f t="shared" si="1252"/>
        <v>0</v>
      </c>
      <c r="Y923" s="88">
        <f>SUM(Y924)</f>
        <v>0</v>
      </c>
      <c r="Z923" s="88">
        <f>SUM(Z924)</f>
        <v>0</v>
      </c>
      <c r="AA923" s="178">
        <f t="shared" si="1270"/>
        <v>0</v>
      </c>
      <c r="AB923" s="157"/>
      <c r="AC923" s="83">
        <f>SUM(AC924)</f>
        <v>0</v>
      </c>
      <c r="AD923" s="88">
        <f>SUM(AD924)</f>
        <v>0</v>
      </c>
      <c r="AE923" s="177">
        <f t="shared" si="1253"/>
        <v>0</v>
      </c>
      <c r="AF923" s="88">
        <f>SUM(AF924)</f>
        <v>0</v>
      </c>
      <c r="AG923" s="88">
        <f>SUM(AG924)</f>
        <v>0</v>
      </c>
      <c r="AH923" s="178">
        <f t="shared" si="1273"/>
        <v>0</v>
      </c>
      <c r="AJ923" s="86">
        <f t="shared" ref="AJ923:AU923" si="1311">SUM(AJ924)</f>
        <v>0</v>
      </c>
      <c r="AK923" s="86">
        <f t="shared" si="1311"/>
        <v>0</v>
      </c>
      <c r="AL923" s="86">
        <f t="shared" si="1311"/>
        <v>0</v>
      </c>
      <c r="AM923" s="86">
        <f t="shared" si="1311"/>
        <v>0</v>
      </c>
      <c r="AN923" s="86">
        <f t="shared" si="1311"/>
        <v>0</v>
      </c>
      <c r="AO923" s="86">
        <f t="shared" si="1311"/>
        <v>0</v>
      </c>
      <c r="AP923" s="86">
        <f t="shared" si="1311"/>
        <v>0</v>
      </c>
      <c r="AQ923" s="86">
        <f t="shared" si="1311"/>
        <v>0</v>
      </c>
      <c r="AR923" s="86">
        <f t="shared" si="1311"/>
        <v>0</v>
      </c>
      <c r="AS923" s="86">
        <f t="shared" si="1311"/>
        <v>0</v>
      </c>
      <c r="AT923" s="86">
        <f t="shared" si="1311"/>
        <v>0</v>
      </c>
      <c r="AU923" s="86">
        <f t="shared" si="1311"/>
        <v>0</v>
      </c>
      <c r="AV923" s="86">
        <f t="shared" si="1238"/>
        <v>0</v>
      </c>
      <c r="AW923" s="93">
        <f t="shared" si="1255"/>
        <v>0</v>
      </c>
      <c r="AY923" s="86">
        <f t="shared" si="1256"/>
        <v>0</v>
      </c>
      <c r="AZ923" s="86">
        <f t="shared" si="1257"/>
        <v>0</v>
      </c>
      <c r="BA923" s="86">
        <f t="shared" si="1258"/>
        <v>0</v>
      </c>
      <c r="BB923" s="86">
        <f t="shared" si="1259"/>
        <v>0</v>
      </c>
      <c r="BC923" s="86">
        <f t="shared" si="1239"/>
        <v>0</v>
      </c>
      <c r="BD923" s="86">
        <f t="shared" si="1260"/>
        <v>0</v>
      </c>
    </row>
    <row r="924" spans="2:56" x14ac:dyDescent="0.3">
      <c r="B924" s="169" t="s">
        <v>105</v>
      </c>
      <c r="C924" s="170">
        <f>SUM(C1128,C1536,C1740,C1332,C1944,C2352,C2148,C2760,C3780,C2556,C3984,C2964,C3168,C3576,C3372,C4188,C5208,C5004,C4596,C4392,C4800)</f>
        <v>0</v>
      </c>
      <c r="D924" s="171">
        <f>SUM(D1128,D1536,D1740,D1332,D1944,D2352,D2148,D2760,D3780,D2556,D3984,D2964,D3168,D3576,D3372,D4188,D5208,D5004,D4596,D4392,D4800)</f>
        <v>0</v>
      </c>
      <c r="E924" s="172">
        <f t="shared" si="1248"/>
        <v>0</v>
      </c>
      <c r="F924" s="170">
        <f>SUM(F1128,F1536,F1740,F1332,F1944,F2352,F2148,F2760,F3780,F2556,F3984,F2964,F3168,F3576,F3372,F4188,F5208,F5004,F4596,F4392,F4800)</f>
        <v>0</v>
      </c>
      <c r="G924" s="171">
        <f>SUM(G1128,G1536,G1740,G1332,G1944,G2352,G2148,G2760,G3780,G2556,G3984,G2964,G3168,G3576,G3372,G4188,G5208,G5004,G4596,G4392,G4800)</f>
        <v>0</v>
      </c>
      <c r="H924" s="172">
        <f t="shared" si="1249"/>
        <v>0</v>
      </c>
      <c r="I924" s="170">
        <f>SUM(I1128,I1332,I1536,I1740,I1944,I2148,I2352,I2556,I2760,I2964,I3168,I3372,I3576,I3780,I3984,I4188,I4392,I4596,I4800,I5004,I5208)</f>
        <v>0</v>
      </c>
      <c r="J924" s="173">
        <f>SUM(J1128,J1332,J1536,J1740,J1944,J2148,J2352,J2556,J2760,J2964,J3168,J3372,J3576,J3780,J3984,J4188,J4392,J4596,J4800,J5004,J5208)</f>
        <v>0</v>
      </c>
      <c r="K924" s="174">
        <f t="shared" si="1250"/>
        <v>0</v>
      </c>
      <c r="L924" s="170">
        <f>SUM(L1128,L1332,L1536,L1740,L1944,L2148,L2352,L2556,L2760,L2964,L3168,L3372,L3576,L3780,L3984,L4188,L4392,L4596,L4800,L5004,L5208)</f>
        <v>0</v>
      </c>
      <c r="M924" s="173">
        <f>SUM(M1128,M1536,M1740,M1332,M1944,M2352,M2148,M2760,M3780,M2556,M3984,M2964,M3168,M3576,M3372,M4188,M5208,M5004,M4596,M4392,M4800)</f>
        <v>0</v>
      </c>
      <c r="N924" s="175">
        <f>SUM(N1128,N1536,N1740,N1332,N1944,N2352,N2148,N2760,N3780,N2556,N3984,N2964,N3168,N3576,N3372,N4188,N5208,N5004,N4596,N4392,N4800)</f>
        <v>0</v>
      </c>
      <c r="O924" s="170">
        <f>SUM(O1128,O1332,O1536,O1740,O1944,O2148,O2352,O2556,O2760,O2964,O3168,O3372,O3576,O3780,O3984,O4188,O4392,O4596,O4800,O5004,O5208)</f>
        <v>0</v>
      </c>
      <c r="P924" s="175">
        <f>SUM(P1128,P1332,P1536,P1740,P1944,P2148,P2352,P2556,P2760,P2964,P3168,P3372,P3576,P3780,P3984,P4188,P4392,P4596,P4800,P5004,P5208)</f>
        <v>0</v>
      </c>
      <c r="Q924" s="166">
        <f t="shared" si="1251"/>
        <v>0</v>
      </c>
      <c r="R924" s="175">
        <f>SUM(R1128,R1332,R1536,R1740,R1944,R2148,R2352,R2556,R2760,R2964,R3168,R3372,R3576,R3780,R3984,R4188,R4392,R4596,R4800,R5004,R5208)</f>
        <v>0</v>
      </c>
      <c r="S924" s="175">
        <f>SUM(S1128,S1332,S1536,S1740,S1944,S2148,S2352,S2556,S2760,S2964,S3168,S3372,S3576,S3780,S3984,S4188,S4392,S4596,S4800,S5004,S5208)</f>
        <v>0</v>
      </c>
      <c r="T924" s="167">
        <f t="shared" si="1267"/>
        <v>0</v>
      </c>
      <c r="U924" s="157"/>
      <c r="V924" s="170">
        <f>SUM(V1128,V1332,V1536,V1740,V1944,V2148,V2352,V2556,V2760,V2964,V3168,V3372,V3576,V3780,V3984,V4188,V4392,V4596,V4800,V5004,V5208)</f>
        <v>0</v>
      </c>
      <c r="W924" s="175">
        <f>SUM(W1128,W1332,W1536,W1740,W1944,W2148,W2352,W2556,W2760,W2964,W3168,W3372,W3576,W3780,W3984,W4188,W4392,W4596,W4800,W5004,W5208)</f>
        <v>0</v>
      </c>
      <c r="X924" s="166">
        <f t="shared" si="1252"/>
        <v>0</v>
      </c>
      <c r="Y924" s="175">
        <f>SUM(Y1128,Y1332,Y1536,Y1740,Y1944,Y2148,Y2352,Y2556,Y2760,Y2964,Y3168,Y3372,Y3576,Y3780,Y3984,Y4188,Y4392,Y4596,Y4800,Y5004,Y5208)</f>
        <v>0</v>
      </c>
      <c r="Z924" s="175">
        <f>SUM(Z1128,Z1332,Z1536,Z1740,Z1944,Z2148,Z2352,Z2556,Z2760,Z2964,Z3168,Z3372,Z3576,Z3780,Z3984,Z4188,Z4392,Z4596,Z4800,Z5004,Z5208)</f>
        <v>0</v>
      </c>
      <c r="AA924" s="167">
        <f t="shared" si="1270"/>
        <v>0</v>
      </c>
      <c r="AB924" s="157"/>
      <c r="AC924" s="170">
        <f>SUM(AC1128,AC1332,AC1536,AC1740,AC1944,AC2148,AC2352,AC2556,AC2760,AC2964,AC3168,AC3372,AC3576,AC3780,AC3984,AC4188,AC4392,AC4596,AC4800,AC5004,AC5208)</f>
        <v>0</v>
      </c>
      <c r="AD924" s="175">
        <f>SUM(AD1128,AD1332,AD1536,AD1740,AD1944,AD2148,AD2352,AD2556,AD2760,AD2964,AD3168,AD3372,AD3576,AD3780,AD3984,AD4188,AD4392,AD4596,AD4800,AD5004,AD5208)</f>
        <v>0</v>
      </c>
      <c r="AE924" s="166">
        <f t="shared" si="1253"/>
        <v>0</v>
      </c>
      <c r="AF924" s="175">
        <f>SUM(AF1128,AF1332,AF1536,AF1740,AF1944,AF2148,AF2352,AF2556,AF2760,AF2964,AF3168,AF3372,AF3576,AF3780,AF3984,AF4188,AF4392,AF4596,AF4800,AF5004,AF5208)</f>
        <v>0</v>
      </c>
      <c r="AG924" s="175">
        <f>SUM(AG1128,AG1332,AG1536,AG1740,AG1944,AG2148,AG2352,AG2556,AG2760,AG2964,AG3168,AG3372,AG3576,AG3780,AG3984,AG4188,AG4392,AG4596,AG4800,AG5004,AG5208)</f>
        <v>0</v>
      </c>
      <c r="AH924" s="167">
        <f t="shared" si="1273"/>
        <v>0</v>
      </c>
      <c r="AJ924" s="163">
        <f t="shared" ref="AJ924:AU924" si="1312">SUM(AJ1128,AJ1332,AJ1536,AJ1740,AJ1944,AJ2148,AJ2352,AJ2556,AJ2760,AJ2964,AJ3168,AJ3372,AJ3576,AJ3780,AJ3984,AJ4188,AJ4392,AJ4596,AJ4800,AJ5004,AJ5208)</f>
        <v>0</v>
      </c>
      <c r="AK924" s="163">
        <f t="shared" si="1312"/>
        <v>0</v>
      </c>
      <c r="AL924" s="163">
        <f t="shared" si="1312"/>
        <v>0</v>
      </c>
      <c r="AM924" s="163">
        <f t="shared" si="1312"/>
        <v>0</v>
      </c>
      <c r="AN924" s="163">
        <f t="shared" si="1312"/>
        <v>0</v>
      </c>
      <c r="AO924" s="163">
        <f t="shared" si="1312"/>
        <v>0</v>
      </c>
      <c r="AP924" s="163">
        <f t="shared" si="1312"/>
        <v>0</v>
      </c>
      <c r="AQ924" s="163">
        <f t="shared" si="1312"/>
        <v>0</v>
      </c>
      <c r="AR924" s="163">
        <f t="shared" si="1312"/>
        <v>0</v>
      </c>
      <c r="AS924" s="163">
        <f t="shared" si="1312"/>
        <v>0</v>
      </c>
      <c r="AT924" s="163">
        <f t="shared" si="1312"/>
        <v>0</v>
      </c>
      <c r="AU924" s="163">
        <f t="shared" si="1312"/>
        <v>0</v>
      </c>
      <c r="AV924" s="163">
        <f t="shared" si="1238"/>
        <v>0</v>
      </c>
      <c r="AW924" s="168">
        <f t="shared" si="1255"/>
        <v>0</v>
      </c>
      <c r="AY924" s="163">
        <f t="shared" si="1256"/>
        <v>0</v>
      </c>
      <c r="AZ924" s="163">
        <f t="shared" si="1257"/>
        <v>0</v>
      </c>
      <c r="BA924" s="163">
        <f t="shared" si="1258"/>
        <v>0</v>
      </c>
      <c r="BB924" s="163">
        <f t="shared" si="1259"/>
        <v>0</v>
      </c>
      <c r="BC924" s="163">
        <f t="shared" si="1239"/>
        <v>0</v>
      </c>
      <c r="BD924" s="163">
        <f t="shared" si="1260"/>
        <v>0</v>
      </c>
    </row>
    <row r="925" spans="2:56" x14ac:dyDescent="0.3">
      <c r="B925" s="179" t="s">
        <v>133</v>
      </c>
      <c r="C925" s="83">
        <f>SUM(C926)</f>
        <v>0</v>
      </c>
      <c r="D925" s="84">
        <f>SUM(D926)</f>
        <v>0</v>
      </c>
      <c r="E925" s="85">
        <f t="shared" si="1248"/>
        <v>0</v>
      </c>
      <c r="F925" s="83">
        <f>SUM(F926)</f>
        <v>0</v>
      </c>
      <c r="G925" s="84">
        <f>SUM(G926)</f>
        <v>0</v>
      </c>
      <c r="H925" s="85">
        <f t="shared" si="1249"/>
        <v>0</v>
      </c>
      <c r="I925" s="83">
        <f>SUM(I926)</f>
        <v>0</v>
      </c>
      <c r="J925" s="86">
        <f>SUM(J926)</f>
        <v>0</v>
      </c>
      <c r="K925" s="87">
        <f t="shared" si="1250"/>
        <v>0</v>
      </c>
      <c r="L925" s="83">
        <f>SUM(L926)</f>
        <v>0</v>
      </c>
      <c r="M925" s="86">
        <f>SUM(M926)</f>
        <v>0</v>
      </c>
      <c r="N925" s="88">
        <f>SUM(N926)</f>
        <v>0</v>
      </c>
      <c r="O925" s="83">
        <f>SUM(O926)</f>
        <v>0</v>
      </c>
      <c r="P925" s="88">
        <f>SUM(P926)</f>
        <v>0</v>
      </c>
      <c r="Q925" s="177">
        <f t="shared" si="1251"/>
        <v>0</v>
      </c>
      <c r="R925" s="88">
        <f>SUM(R926)</f>
        <v>0</v>
      </c>
      <c r="S925" s="88">
        <f>SUM(S926)</f>
        <v>0</v>
      </c>
      <c r="T925" s="178">
        <f t="shared" si="1267"/>
        <v>0</v>
      </c>
      <c r="U925" s="157"/>
      <c r="V925" s="83">
        <f>SUM(V926)</f>
        <v>0</v>
      </c>
      <c r="W925" s="88">
        <f>SUM(W926)</f>
        <v>0</v>
      </c>
      <c r="X925" s="177">
        <f t="shared" si="1252"/>
        <v>0</v>
      </c>
      <c r="Y925" s="88">
        <f>SUM(Y926)</f>
        <v>0</v>
      </c>
      <c r="Z925" s="88">
        <f>SUM(Z926)</f>
        <v>0</v>
      </c>
      <c r="AA925" s="178">
        <f t="shared" si="1270"/>
        <v>0</v>
      </c>
      <c r="AB925" s="157"/>
      <c r="AC925" s="83">
        <f>SUM(AC926)</f>
        <v>0</v>
      </c>
      <c r="AD925" s="88">
        <f>SUM(AD926)</f>
        <v>0</v>
      </c>
      <c r="AE925" s="177">
        <f t="shared" si="1253"/>
        <v>0</v>
      </c>
      <c r="AF925" s="88">
        <f>SUM(AF926)</f>
        <v>0</v>
      </c>
      <c r="AG925" s="88">
        <f>SUM(AG926)</f>
        <v>0</v>
      </c>
      <c r="AH925" s="178">
        <f t="shared" si="1273"/>
        <v>0</v>
      </c>
      <c r="AJ925" s="86">
        <f t="shared" ref="AJ925:AU925" si="1313">SUM(AJ926)</f>
        <v>0</v>
      </c>
      <c r="AK925" s="86">
        <f t="shared" si="1313"/>
        <v>0</v>
      </c>
      <c r="AL925" s="86">
        <f t="shared" si="1313"/>
        <v>0</v>
      </c>
      <c r="AM925" s="86">
        <f t="shared" si="1313"/>
        <v>0</v>
      </c>
      <c r="AN925" s="86">
        <f t="shared" si="1313"/>
        <v>0</v>
      </c>
      <c r="AO925" s="86">
        <f t="shared" si="1313"/>
        <v>0</v>
      </c>
      <c r="AP925" s="86">
        <f t="shared" si="1313"/>
        <v>0</v>
      </c>
      <c r="AQ925" s="86">
        <f t="shared" si="1313"/>
        <v>0</v>
      </c>
      <c r="AR925" s="86">
        <f t="shared" si="1313"/>
        <v>0</v>
      </c>
      <c r="AS925" s="86">
        <f t="shared" si="1313"/>
        <v>0</v>
      </c>
      <c r="AT925" s="86">
        <f t="shared" si="1313"/>
        <v>0</v>
      </c>
      <c r="AU925" s="86">
        <f t="shared" si="1313"/>
        <v>0</v>
      </c>
      <c r="AV925" s="86">
        <f t="shared" si="1238"/>
        <v>0</v>
      </c>
      <c r="AW925" s="93">
        <f t="shared" si="1255"/>
        <v>0</v>
      </c>
      <c r="AY925" s="86">
        <f t="shared" si="1256"/>
        <v>0</v>
      </c>
      <c r="AZ925" s="86">
        <f t="shared" si="1257"/>
        <v>0</v>
      </c>
      <c r="BA925" s="86">
        <f t="shared" si="1258"/>
        <v>0</v>
      </c>
      <c r="BB925" s="86">
        <f t="shared" si="1259"/>
        <v>0</v>
      </c>
      <c r="BC925" s="86">
        <f t="shared" si="1239"/>
        <v>0</v>
      </c>
      <c r="BD925" s="86">
        <f t="shared" si="1260"/>
        <v>0</v>
      </c>
    </row>
    <row r="926" spans="2:56" x14ac:dyDescent="0.3">
      <c r="B926" s="169" t="s">
        <v>105</v>
      </c>
      <c r="C926" s="170">
        <f>SUM(C1130,C1538,C1742,C1334,C1946,C2354,C2150,C2762,C3782,C2558,C3986,C2966,C3170,C3578,C3374,C4190,C5210,C5006,C4598,C4394,C4802)</f>
        <v>0</v>
      </c>
      <c r="D926" s="171">
        <f>SUM(D1130,D1538,D1742,D1334,D1946,D2354,D2150,D2762,D3782,D2558,D3986,D2966,D3170,D3578,D3374,D4190,D5210,D5006,D4598,D4394,D4802)</f>
        <v>0</v>
      </c>
      <c r="E926" s="172">
        <f t="shared" si="1248"/>
        <v>0</v>
      </c>
      <c r="F926" s="170">
        <f>SUM(F1130,F1538,F1742,F1334,F1946,F2354,F2150,F2762,F3782,F2558,F3986,F2966,F3170,F3578,F3374,F4190,F5210,F5006,F4598,F4394,F4802)</f>
        <v>0</v>
      </c>
      <c r="G926" s="171">
        <f>SUM(G1130,G1538,G1742,G1334,G1946,G2354,G2150,G2762,G3782,G2558,G3986,G2966,G3170,G3578,G3374,G4190,G5210,G5006,G4598,G4394,G4802)</f>
        <v>0</v>
      </c>
      <c r="H926" s="172">
        <f t="shared" si="1249"/>
        <v>0</v>
      </c>
      <c r="I926" s="170">
        <f>SUM(I1130,I1334,I1538,I1742,I1946,I2150,I2354,I2558,I2762,I2966,I3170,I3374,I3578,I3782,I3986,I4190,I4394,I4598,I4802,I5006,I5210)</f>
        <v>0</v>
      </c>
      <c r="J926" s="173">
        <f>SUM(J1130,J1334,J1538,J1742,J1946,J2150,J2354,J2558,J2762,J2966,J3170,J3374,J3578,J3782,J3986,J4190,J4394,J4598,J4802,J5006,J5210)</f>
        <v>0</v>
      </c>
      <c r="K926" s="174">
        <f t="shared" si="1250"/>
        <v>0</v>
      </c>
      <c r="L926" s="170">
        <f>SUM(L1130,L1334,L1538,L1742,L1946,L2150,L2354,L2558,L2762,L2966,L3170,L3374,L3578,L3782,L3986,L4190,L4394,L4598,L4802,L5006,L5210)</f>
        <v>0</v>
      </c>
      <c r="M926" s="173">
        <f>SUM(M1130,M1538,M1742,M1334,M1946,M2354,M2150,M2762,M3782,M2558,M3986,M2966,M3170,M3578,M3374,M4190,M5210,M5006,M4598,M4394,M4802)</f>
        <v>0</v>
      </c>
      <c r="N926" s="175">
        <f>SUM(N1130,N1538,N1742,N1334,N1946,N2354,N2150,N2762,N3782,N2558,N3986,N2966,N3170,N3578,N3374,N4190,N5210,N5006,N4598,N4394,N4802)</f>
        <v>0</v>
      </c>
      <c r="O926" s="170">
        <f>SUM(O1130,O1334,O1538,O1742,O1946,O2150,O2354,O2558,O2762,O2966,O3170,O3374,O3578,O3782,O3986,O4190,O4394,O4598,O4802,O5006,O5210)</f>
        <v>0</v>
      </c>
      <c r="P926" s="175">
        <f>SUM(P1130,P1334,P1538,P1742,P1946,P2150,P2354,P2558,P2762,P2966,P3170,P3374,P3578,P3782,P3986,P4190,P4394,P4598,P4802,P5006,P5210)</f>
        <v>0</v>
      </c>
      <c r="Q926" s="166">
        <f t="shared" si="1251"/>
        <v>0</v>
      </c>
      <c r="R926" s="175">
        <f>SUM(R1130,R1334,R1538,R1742,R1946,R2150,R2354,R2558,R2762,R2966,R3170,R3374,R3578,R3782,R3986,R4190,R4394,R4598,R4802,R5006,R5210)</f>
        <v>0</v>
      </c>
      <c r="S926" s="175">
        <f>SUM(S1130,S1334,S1538,S1742,S1946,S2150,S2354,S2558,S2762,S2966,S3170,S3374,S3578,S3782,S3986,S4190,S4394,S4598,S4802,S5006,S5210)</f>
        <v>0</v>
      </c>
      <c r="T926" s="167">
        <f t="shared" si="1267"/>
        <v>0</v>
      </c>
      <c r="U926" s="157"/>
      <c r="V926" s="170">
        <f>SUM(V1130,V1334,V1538,V1742,V1946,V2150,V2354,V2558,V2762,V2966,V3170,V3374,V3578,V3782,V3986,V4190,V4394,V4598,V4802,V5006,V5210)</f>
        <v>0</v>
      </c>
      <c r="W926" s="175">
        <f>SUM(W1130,W1334,W1538,W1742,W1946,W2150,W2354,W2558,W2762,W2966,W3170,W3374,W3578,W3782,W3986,W4190,W4394,W4598,W4802,W5006,W5210)</f>
        <v>0</v>
      </c>
      <c r="X926" s="166">
        <f t="shared" si="1252"/>
        <v>0</v>
      </c>
      <c r="Y926" s="175">
        <f>SUM(Y1130,Y1334,Y1538,Y1742,Y1946,Y2150,Y2354,Y2558,Y2762,Y2966,Y3170,Y3374,Y3578,Y3782,Y3986,Y4190,Y4394,Y4598,Y4802,Y5006,Y5210)</f>
        <v>0</v>
      </c>
      <c r="Z926" s="175">
        <f>SUM(Z1130,Z1334,Z1538,Z1742,Z1946,Z2150,Z2354,Z2558,Z2762,Z2966,Z3170,Z3374,Z3578,Z3782,Z3986,Z4190,Z4394,Z4598,Z4802,Z5006,Z5210)</f>
        <v>0</v>
      </c>
      <c r="AA926" s="167">
        <f t="shared" si="1270"/>
        <v>0</v>
      </c>
      <c r="AB926" s="157"/>
      <c r="AC926" s="170">
        <f>SUM(AC1130,AC1334,AC1538,AC1742,AC1946,AC2150,AC2354,AC2558,AC2762,AC2966,AC3170,AC3374,AC3578,AC3782,AC3986,AC4190,AC4394,AC4598,AC4802,AC5006,AC5210)</f>
        <v>0</v>
      </c>
      <c r="AD926" s="175">
        <f>SUM(AD1130,AD1334,AD1538,AD1742,AD1946,AD2150,AD2354,AD2558,AD2762,AD2966,AD3170,AD3374,AD3578,AD3782,AD3986,AD4190,AD4394,AD4598,AD4802,AD5006,AD5210)</f>
        <v>0</v>
      </c>
      <c r="AE926" s="166">
        <f t="shared" si="1253"/>
        <v>0</v>
      </c>
      <c r="AF926" s="175">
        <f>SUM(AF1130,AF1334,AF1538,AF1742,AF1946,AF2150,AF2354,AF2558,AF2762,AF2966,AF3170,AF3374,AF3578,AF3782,AF3986,AF4190,AF4394,AF4598,AF4802,AF5006,AF5210)</f>
        <v>0</v>
      </c>
      <c r="AG926" s="175">
        <f>SUM(AG1130,AG1334,AG1538,AG1742,AG1946,AG2150,AG2354,AG2558,AG2762,AG2966,AG3170,AG3374,AG3578,AG3782,AG3986,AG4190,AG4394,AG4598,AG4802,AG5006,AG5210)</f>
        <v>0</v>
      </c>
      <c r="AH926" s="167">
        <f t="shared" si="1273"/>
        <v>0</v>
      </c>
      <c r="AJ926" s="163">
        <f t="shared" ref="AJ926:AU926" si="1314">SUM(AJ1130,AJ1334,AJ1538,AJ1742,AJ1946,AJ2150,AJ2354,AJ2558,AJ2762,AJ2966,AJ3170,AJ3374,AJ3578,AJ3782,AJ3986,AJ4190,AJ4394,AJ4598,AJ4802,AJ5006,AJ5210)</f>
        <v>0</v>
      </c>
      <c r="AK926" s="163">
        <f t="shared" si="1314"/>
        <v>0</v>
      </c>
      <c r="AL926" s="163">
        <f t="shared" si="1314"/>
        <v>0</v>
      </c>
      <c r="AM926" s="163">
        <f t="shared" si="1314"/>
        <v>0</v>
      </c>
      <c r="AN926" s="163">
        <f t="shared" si="1314"/>
        <v>0</v>
      </c>
      <c r="AO926" s="163">
        <f t="shared" si="1314"/>
        <v>0</v>
      </c>
      <c r="AP926" s="163">
        <f t="shared" si="1314"/>
        <v>0</v>
      </c>
      <c r="AQ926" s="163">
        <f t="shared" si="1314"/>
        <v>0</v>
      </c>
      <c r="AR926" s="163">
        <f t="shared" si="1314"/>
        <v>0</v>
      </c>
      <c r="AS926" s="163">
        <f t="shared" si="1314"/>
        <v>0</v>
      </c>
      <c r="AT926" s="163">
        <f t="shared" si="1314"/>
        <v>0</v>
      </c>
      <c r="AU926" s="163">
        <f t="shared" si="1314"/>
        <v>0</v>
      </c>
      <c r="AV926" s="163">
        <f t="shared" si="1238"/>
        <v>0</v>
      </c>
      <c r="AW926" s="168">
        <f t="shared" si="1255"/>
        <v>0</v>
      </c>
      <c r="AY926" s="163">
        <f t="shared" si="1256"/>
        <v>0</v>
      </c>
      <c r="AZ926" s="163">
        <f t="shared" si="1257"/>
        <v>0</v>
      </c>
      <c r="BA926" s="163">
        <f t="shared" si="1258"/>
        <v>0</v>
      </c>
      <c r="BB926" s="163">
        <f t="shared" si="1259"/>
        <v>0</v>
      </c>
      <c r="BC926" s="163">
        <f t="shared" si="1239"/>
        <v>0</v>
      </c>
      <c r="BD926" s="163">
        <f t="shared" si="1260"/>
        <v>0</v>
      </c>
    </row>
    <row r="927" spans="2:56" x14ac:dyDescent="0.3">
      <c r="B927" s="179" t="s">
        <v>134</v>
      </c>
      <c r="C927" s="83">
        <f>SUM(C928)</f>
        <v>0</v>
      </c>
      <c r="D927" s="84">
        <f>SUM(D928)</f>
        <v>0</v>
      </c>
      <c r="E927" s="85">
        <f t="shared" si="1248"/>
        <v>0</v>
      </c>
      <c r="F927" s="83">
        <f>SUM(F928)</f>
        <v>0</v>
      </c>
      <c r="G927" s="84">
        <f>SUM(G928)</f>
        <v>0</v>
      </c>
      <c r="H927" s="85">
        <f t="shared" si="1249"/>
        <v>0</v>
      </c>
      <c r="I927" s="83">
        <f>SUM(I928)</f>
        <v>0</v>
      </c>
      <c r="J927" s="86">
        <f>SUM(J928)</f>
        <v>0</v>
      </c>
      <c r="K927" s="87">
        <f t="shared" si="1250"/>
        <v>0</v>
      </c>
      <c r="L927" s="83">
        <f>SUM(L928)</f>
        <v>0</v>
      </c>
      <c r="M927" s="86">
        <f>SUM(M928)</f>
        <v>0</v>
      </c>
      <c r="N927" s="88">
        <f>SUM(N928)</f>
        <v>0</v>
      </c>
      <c r="O927" s="83">
        <f>SUM(O928)</f>
        <v>0</v>
      </c>
      <c r="P927" s="88">
        <f>SUM(P928)</f>
        <v>0</v>
      </c>
      <c r="Q927" s="177">
        <f t="shared" si="1251"/>
        <v>0</v>
      </c>
      <c r="R927" s="88">
        <f>SUM(R928)</f>
        <v>0</v>
      </c>
      <c r="S927" s="88">
        <f>SUM(S928)</f>
        <v>0</v>
      </c>
      <c r="T927" s="178">
        <f t="shared" si="1267"/>
        <v>0</v>
      </c>
      <c r="U927" s="157"/>
      <c r="V927" s="83">
        <f>SUM(V928)</f>
        <v>0</v>
      </c>
      <c r="W927" s="88">
        <f>SUM(W928)</f>
        <v>0</v>
      </c>
      <c r="X927" s="177">
        <f t="shared" si="1252"/>
        <v>0</v>
      </c>
      <c r="Y927" s="88">
        <f>SUM(Y928)</f>
        <v>0</v>
      </c>
      <c r="Z927" s="88">
        <f>SUM(Z928)</f>
        <v>0</v>
      </c>
      <c r="AA927" s="178">
        <f t="shared" si="1270"/>
        <v>0</v>
      </c>
      <c r="AB927" s="157"/>
      <c r="AC927" s="83">
        <f>SUM(AC928)</f>
        <v>0</v>
      </c>
      <c r="AD927" s="88">
        <f>SUM(AD928)</f>
        <v>0</v>
      </c>
      <c r="AE927" s="177">
        <f t="shared" si="1253"/>
        <v>0</v>
      </c>
      <c r="AF927" s="88">
        <f>SUM(AF928)</f>
        <v>0</v>
      </c>
      <c r="AG927" s="88">
        <f>SUM(AG928)</f>
        <v>0</v>
      </c>
      <c r="AH927" s="178">
        <f t="shared" si="1273"/>
        <v>0</v>
      </c>
      <c r="AJ927" s="86">
        <f t="shared" ref="AJ927:AU927" si="1315">SUM(AJ928)</f>
        <v>0</v>
      </c>
      <c r="AK927" s="86">
        <f t="shared" si="1315"/>
        <v>0</v>
      </c>
      <c r="AL927" s="86">
        <f t="shared" si="1315"/>
        <v>0</v>
      </c>
      <c r="AM927" s="86">
        <f t="shared" si="1315"/>
        <v>0</v>
      </c>
      <c r="AN927" s="86">
        <f t="shared" si="1315"/>
        <v>0</v>
      </c>
      <c r="AO927" s="86">
        <f t="shared" si="1315"/>
        <v>0</v>
      </c>
      <c r="AP927" s="86">
        <f t="shared" si="1315"/>
        <v>0</v>
      </c>
      <c r="AQ927" s="86">
        <f t="shared" si="1315"/>
        <v>0</v>
      </c>
      <c r="AR927" s="86">
        <f t="shared" si="1315"/>
        <v>0</v>
      </c>
      <c r="AS927" s="86">
        <f t="shared" si="1315"/>
        <v>0</v>
      </c>
      <c r="AT927" s="86">
        <f t="shared" si="1315"/>
        <v>0</v>
      </c>
      <c r="AU927" s="86">
        <f t="shared" si="1315"/>
        <v>0</v>
      </c>
      <c r="AV927" s="86">
        <f t="shared" si="1238"/>
        <v>0</v>
      </c>
      <c r="AW927" s="93">
        <f t="shared" si="1255"/>
        <v>0</v>
      </c>
      <c r="AY927" s="86">
        <f t="shared" si="1256"/>
        <v>0</v>
      </c>
      <c r="AZ927" s="86">
        <f t="shared" si="1257"/>
        <v>0</v>
      </c>
      <c r="BA927" s="86">
        <f t="shared" si="1258"/>
        <v>0</v>
      </c>
      <c r="BB927" s="86">
        <f t="shared" si="1259"/>
        <v>0</v>
      </c>
      <c r="BC927" s="86">
        <f t="shared" si="1239"/>
        <v>0</v>
      </c>
      <c r="BD927" s="86">
        <f t="shared" si="1260"/>
        <v>0</v>
      </c>
    </row>
    <row r="928" spans="2:56" x14ac:dyDescent="0.3">
      <c r="B928" s="169" t="s">
        <v>135</v>
      </c>
      <c r="C928" s="170">
        <f>SUM(C1132,C1540,C1744,C1336,C1948,C2356,C2152,C2764,C3784,C2560,C3988,C2968,C3172,C3580,C3376,C4192,C5212,C5008,C4600,C4396,C4804)</f>
        <v>0</v>
      </c>
      <c r="D928" s="171">
        <f>SUM(D1132,D1540,D1744,D1336,D1948,D2356,D2152,D2764,D3784,D2560,D3988,D2968,D3172,D3580,D3376,D4192,D5212,D5008,D4600,D4396,D4804)</f>
        <v>0</v>
      </c>
      <c r="E928" s="172">
        <f t="shared" si="1248"/>
        <v>0</v>
      </c>
      <c r="F928" s="170">
        <f>SUM(F1132,F1540,F1744,F1336,F1948,F2356,F2152,F2764,F3784,F2560,F3988,F2968,F3172,F3580,F3376,F4192,F5212,F5008,F4600,F4396,F4804)</f>
        <v>0</v>
      </c>
      <c r="G928" s="171">
        <f>SUM(G1132,G1540,G1744,G1336,G1948,G2356,G2152,G2764,G3784,G2560,G3988,G2968,G3172,G3580,G3376,G4192,G5212,G5008,G4600,G4396,G4804)</f>
        <v>0</v>
      </c>
      <c r="H928" s="172">
        <f t="shared" si="1249"/>
        <v>0</v>
      </c>
      <c r="I928" s="170">
        <f>SUM(I1132,I1336,I1540,I1744,I1948,I2152,I2356,I2560,I2764,I2968,I3172,I3376,I3580,I3784,I3988,I4192,I4396,I4600,I4804,I5008,I5212)</f>
        <v>0</v>
      </c>
      <c r="J928" s="173">
        <f>SUM(J1132,J1336,J1540,J1744,J1948,J2152,J2356,J2560,J2764,J2968,J3172,J3376,J3580,J3784,J3988,J4192,J4396,J4600,J4804,J5008,J5212)</f>
        <v>0</v>
      </c>
      <c r="K928" s="174">
        <f t="shared" si="1250"/>
        <v>0</v>
      </c>
      <c r="L928" s="170">
        <f>SUM(L1132,L1336,L1540,L1744,L1948,L2152,L2356,L2560,L2764,L2968,L3172,L3376,L3580,L3784,L3988,L4192,L4396,L4600,L4804,L5008,L5212)</f>
        <v>0</v>
      </c>
      <c r="M928" s="173">
        <f>SUM(M1132,M1540,M1744,M1336,M1948,M2356,M2152,M2764,M3784,M2560,M3988,M2968,M3172,M3580,M3376,M4192,M5212,M5008,M4600,M4396,M4804)</f>
        <v>0</v>
      </c>
      <c r="N928" s="175">
        <f>SUM(N1132,N1540,N1744,N1336,N1948,N2356,N2152,N2764,N3784,N2560,N3988,N2968,N3172,N3580,N3376,N4192,N5212,N5008,N4600,N4396,N4804)</f>
        <v>0</v>
      </c>
      <c r="O928" s="170">
        <f>SUM(O1132,O1336,O1540,O1744,O1948,O2152,O2356,O2560,O2764,O2968,O3172,O3376,O3580,O3784,O3988,O4192,O4396,O4600,O4804,O5008,O5212)</f>
        <v>0</v>
      </c>
      <c r="P928" s="175">
        <f>SUM(P1132,P1336,P1540,P1744,P1948,P2152,P2356,P2560,P2764,P2968,P3172,P3376,P3580,P3784,P3988,P4192,P4396,P4600,P4804,P5008,P5212)</f>
        <v>0</v>
      </c>
      <c r="Q928" s="166">
        <f t="shared" si="1251"/>
        <v>0</v>
      </c>
      <c r="R928" s="175">
        <f>SUM(R1132,R1336,R1540,R1744,R1948,R2152,R2356,R2560,R2764,R2968,R3172,R3376,R3580,R3784,R3988,R4192,R4396,R4600,R4804,R5008,R5212)</f>
        <v>0</v>
      </c>
      <c r="S928" s="175">
        <f>SUM(S1132,S1336,S1540,S1744,S1948,S2152,S2356,S2560,S2764,S2968,S3172,S3376,S3580,S3784,S3988,S4192,S4396,S4600,S4804,S5008,S5212)</f>
        <v>0</v>
      </c>
      <c r="T928" s="167">
        <f t="shared" si="1267"/>
        <v>0</v>
      </c>
      <c r="U928" s="157"/>
      <c r="V928" s="170">
        <f>SUM(V1132,V1336,V1540,V1744,V1948,V2152,V2356,V2560,V2764,V2968,V3172,V3376,V3580,V3784,V3988,V4192,V4396,V4600,V4804,V5008,V5212)</f>
        <v>0</v>
      </c>
      <c r="W928" s="175">
        <f>SUM(W1132,W1336,W1540,W1744,W1948,W2152,W2356,W2560,W2764,W2968,W3172,W3376,W3580,W3784,W3988,W4192,W4396,W4600,W4804,W5008,W5212)</f>
        <v>0</v>
      </c>
      <c r="X928" s="166">
        <f t="shared" si="1252"/>
        <v>0</v>
      </c>
      <c r="Y928" s="175">
        <f>SUM(Y1132,Y1336,Y1540,Y1744,Y1948,Y2152,Y2356,Y2560,Y2764,Y2968,Y3172,Y3376,Y3580,Y3784,Y3988,Y4192,Y4396,Y4600,Y4804,Y5008,Y5212)</f>
        <v>0</v>
      </c>
      <c r="Z928" s="175">
        <f>SUM(Z1132,Z1336,Z1540,Z1744,Z1948,Z2152,Z2356,Z2560,Z2764,Z2968,Z3172,Z3376,Z3580,Z3784,Z3988,Z4192,Z4396,Z4600,Z4804,Z5008,Z5212)</f>
        <v>0</v>
      </c>
      <c r="AA928" s="167">
        <f t="shared" si="1270"/>
        <v>0</v>
      </c>
      <c r="AB928" s="157"/>
      <c r="AC928" s="170">
        <f>SUM(AC1132,AC1336,AC1540,AC1744,AC1948,AC2152,AC2356,AC2560,AC2764,AC2968,AC3172,AC3376,AC3580,AC3784,AC3988,AC4192,AC4396,AC4600,AC4804,AC5008,AC5212)</f>
        <v>0</v>
      </c>
      <c r="AD928" s="175">
        <f>SUM(AD1132,AD1336,AD1540,AD1744,AD1948,AD2152,AD2356,AD2560,AD2764,AD2968,AD3172,AD3376,AD3580,AD3784,AD3988,AD4192,AD4396,AD4600,AD4804,AD5008,AD5212)</f>
        <v>0</v>
      </c>
      <c r="AE928" s="166">
        <f t="shared" si="1253"/>
        <v>0</v>
      </c>
      <c r="AF928" s="175">
        <f>SUM(AF1132,AF1336,AF1540,AF1744,AF1948,AF2152,AF2356,AF2560,AF2764,AF2968,AF3172,AF3376,AF3580,AF3784,AF3988,AF4192,AF4396,AF4600,AF4804,AF5008,AF5212)</f>
        <v>0</v>
      </c>
      <c r="AG928" s="175">
        <f>SUM(AG1132,AG1336,AG1540,AG1744,AG1948,AG2152,AG2356,AG2560,AG2764,AG2968,AG3172,AG3376,AG3580,AG3784,AG3988,AG4192,AG4396,AG4600,AG4804,AG5008,AG5212)</f>
        <v>0</v>
      </c>
      <c r="AH928" s="167">
        <f t="shared" si="1273"/>
        <v>0</v>
      </c>
      <c r="AJ928" s="163">
        <f t="shared" ref="AJ928:AU928" si="1316">SUM(AJ1132,AJ1336,AJ1540,AJ1744,AJ1948,AJ2152,AJ2356,AJ2560,AJ2764,AJ2968,AJ3172,AJ3376,AJ3580,AJ3784,AJ3988,AJ4192,AJ4396,AJ4600,AJ4804,AJ5008,AJ5212)</f>
        <v>0</v>
      </c>
      <c r="AK928" s="163">
        <f t="shared" si="1316"/>
        <v>0</v>
      </c>
      <c r="AL928" s="163">
        <f t="shared" si="1316"/>
        <v>0</v>
      </c>
      <c r="AM928" s="163">
        <f t="shared" si="1316"/>
        <v>0</v>
      </c>
      <c r="AN928" s="163">
        <f t="shared" si="1316"/>
        <v>0</v>
      </c>
      <c r="AO928" s="163">
        <f t="shared" si="1316"/>
        <v>0</v>
      </c>
      <c r="AP928" s="163">
        <f t="shared" si="1316"/>
        <v>0</v>
      </c>
      <c r="AQ928" s="163">
        <f t="shared" si="1316"/>
        <v>0</v>
      </c>
      <c r="AR928" s="163">
        <f t="shared" si="1316"/>
        <v>0</v>
      </c>
      <c r="AS928" s="163">
        <f t="shared" si="1316"/>
        <v>0</v>
      </c>
      <c r="AT928" s="163">
        <f t="shared" si="1316"/>
        <v>0</v>
      </c>
      <c r="AU928" s="163">
        <f t="shared" si="1316"/>
        <v>0</v>
      </c>
      <c r="AV928" s="163">
        <f t="shared" si="1238"/>
        <v>0</v>
      </c>
      <c r="AW928" s="168">
        <f t="shared" si="1255"/>
        <v>0</v>
      </c>
      <c r="AY928" s="163">
        <f t="shared" si="1256"/>
        <v>0</v>
      </c>
      <c r="AZ928" s="163">
        <f t="shared" si="1257"/>
        <v>0</v>
      </c>
      <c r="BA928" s="163">
        <f t="shared" si="1258"/>
        <v>0</v>
      </c>
      <c r="BB928" s="163">
        <f t="shared" si="1259"/>
        <v>0</v>
      </c>
      <c r="BC928" s="163">
        <f t="shared" si="1239"/>
        <v>0</v>
      </c>
      <c r="BD928" s="163">
        <f t="shared" si="1260"/>
        <v>0</v>
      </c>
    </row>
    <row r="929" spans="2:56" x14ac:dyDescent="0.3">
      <c r="B929" s="179" t="s">
        <v>136</v>
      </c>
      <c r="C929" s="83">
        <f>SUM(C930)</f>
        <v>0</v>
      </c>
      <c r="D929" s="84">
        <f>SUM(D930)</f>
        <v>0</v>
      </c>
      <c r="E929" s="85">
        <f t="shared" si="1248"/>
        <v>0</v>
      </c>
      <c r="F929" s="83">
        <f>SUM(F930)</f>
        <v>0</v>
      </c>
      <c r="G929" s="84">
        <f>SUM(G930)</f>
        <v>0</v>
      </c>
      <c r="H929" s="85">
        <f t="shared" si="1249"/>
        <v>0</v>
      </c>
      <c r="I929" s="83">
        <f>SUM(I930)</f>
        <v>0</v>
      </c>
      <c r="J929" s="86">
        <f>SUM(J930)</f>
        <v>0</v>
      </c>
      <c r="K929" s="87">
        <f t="shared" si="1250"/>
        <v>0</v>
      </c>
      <c r="L929" s="83">
        <f>SUM(L930)</f>
        <v>0</v>
      </c>
      <c r="M929" s="86">
        <f>SUM(M930)</f>
        <v>0</v>
      </c>
      <c r="N929" s="88">
        <f>SUM(N930)</f>
        <v>0</v>
      </c>
      <c r="O929" s="83">
        <f>SUM(O930)</f>
        <v>0</v>
      </c>
      <c r="P929" s="88">
        <f>SUM(P930)</f>
        <v>0</v>
      </c>
      <c r="Q929" s="177">
        <f t="shared" si="1251"/>
        <v>0</v>
      </c>
      <c r="R929" s="88">
        <f>SUM(R930)</f>
        <v>0</v>
      </c>
      <c r="S929" s="88">
        <f>SUM(S930)</f>
        <v>0</v>
      </c>
      <c r="T929" s="178">
        <f t="shared" si="1267"/>
        <v>0</v>
      </c>
      <c r="U929" s="157"/>
      <c r="V929" s="83">
        <f>SUM(V930)</f>
        <v>0</v>
      </c>
      <c r="W929" s="88">
        <f>SUM(W930)</f>
        <v>0</v>
      </c>
      <c r="X929" s="177">
        <f t="shared" si="1252"/>
        <v>0</v>
      </c>
      <c r="Y929" s="88">
        <f>SUM(Y930)</f>
        <v>0</v>
      </c>
      <c r="Z929" s="88">
        <f>SUM(Z930)</f>
        <v>0</v>
      </c>
      <c r="AA929" s="178">
        <f t="shared" si="1270"/>
        <v>0</v>
      </c>
      <c r="AB929" s="157"/>
      <c r="AC929" s="83">
        <f>SUM(AC930)</f>
        <v>0</v>
      </c>
      <c r="AD929" s="88">
        <f>SUM(AD930)</f>
        <v>0</v>
      </c>
      <c r="AE929" s="177">
        <f t="shared" si="1253"/>
        <v>0</v>
      </c>
      <c r="AF929" s="88">
        <f>SUM(AF930)</f>
        <v>0</v>
      </c>
      <c r="AG929" s="88">
        <f>SUM(AG930)</f>
        <v>0</v>
      </c>
      <c r="AH929" s="178">
        <f t="shared" si="1273"/>
        <v>0</v>
      </c>
      <c r="AJ929" s="86">
        <f t="shared" ref="AJ929:AU929" si="1317">SUM(AJ930)</f>
        <v>0</v>
      </c>
      <c r="AK929" s="86">
        <f t="shared" si="1317"/>
        <v>0</v>
      </c>
      <c r="AL929" s="86">
        <f t="shared" si="1317"/>
        <v>0</v>
      </c>
      <c r="AM929" s="86">
        <f t="shared" si="1317"/>
        <v>0</v>
      </c>
      <c r="AN929" s="86">
        <f t="shared" si="1317"/>
        <v>0</v>
      </c>
      <c r="AO929" s="86">
        <f t="shared" si="1317"/>
        <v>0</v>
      </c>
      <c r="AP929" s="86">
        <f t="shared" si="1317"/>
        <v>0</v>
      </c>
      <c r="AQ929" s="86">
        <f t="shared" si="1317"/>
        <v>0</v>
      </c>
      <c r="AR929" s="86">
        <f t="shared" si="1317"/>
        <v>0</v>
      </c>
      <c r="AS929" s="86">
        <f t="shared" si="1317"/>
        <v>0</v>
      </c>
      <c r="AT929" s="86">
        <f t="shared" si="1317"/>
        <v>0</v>
      </c>
      <c r="AU929" s="86">
        <f t="shared" si="1317"/>
        <v>0</v>
      </c>
      <c r="AV929" s="86">
        <f t="shared" si="1238"/>
        <v>0</v>
      </c>
      <c r="AW929" s="93">
        <f t="shared" si="1255"/>
        <v>0</v>
      </c>
      <c r="AY929" s="86">
        <f t="shared" si="1256"/>
        <v>0</v>
      </c>
      <c r="AZ929" s="86">
        <f t="shared" si="1257"/>
        <v>0</v>
      </c>
      <c r="BA929" s="86">
        <f t="shared" si="1258"/>
        <v>0</v>
      </c>
      <c r="BB929" s="86">
        <f t="shared" si="1259"/>
        <v>0</v>
      </c>
      <c r="BC929" s="86">
        <f t="shared" si="1239"/>
        <v>0</v>
      </c>
      <c r="BD929" s="86">
        <f t="shared" si="1260"/>
        <v>0</v>
      </c>
    </row>
    <row r="930" spans="2:56" x14ac:dyDescent="0.3">
      <c r="B930" s="169" t="s">
        <v>105</v>
      </c>
      <c r="C930" s="170">
        <f>SUM(C1134,C1542,C1746,C1338,C1950,C2358,C2154,C2766,C3786,C2562,C3990,C2970,C3174,C3582,C3378,C4194,C5214,C5010,C4602,C4398,C4806)</f>
        <v>0</v>
      </c>
      <c r="D930" s="171">
        <f>SUM(D1134,D1542,D1746,D1338,D1950,D2358,D2154,D2766,D3786,D2562,D3990,D2970,D3174,D3582,D3378,D4194,D5214,D5010,D4602,D4398,D4806)</f>
        <v>0</v>
      </c>
      <c r="E930" s="172">
        <f t="shared" si="1248"/>
        <v>0</v>
      </c>
      <c r="F930" s="170">
        <f>SUM(F1134,F1542,F1746,F1338,F1950,F2358,F2154,F2766,F3786,F2562,F3990,F2970,F3174,F3582,F3378,F4194,F5214,F5010,F4602,F4398,F4806)</f>
        <v>0</v>
      </c>
      <c r="G930" s="171">
        <f>SUM(G1134,G1542,G1746,G1338,G1950,G2358,G2154,G2766,G3786,G2562,G3990,G2970,G3174,G3582,G3378,G4194,G5214,G5010,G4602,G4398,G4806)</f>
        <v>0</v>
      </c>
      <c r="H930" s="172">
        <f t="shared" si="1249"/>
        <v>0</v>
      </c>
      <c r="I930" s="170">
        <f>SUM(I1134,I1338,I1542,I1746,I1950,I2154,I2358,I2562,I2766,I2970,I3174,I3378,I3582,I3786,I3990,I4194,I4398,I4602,I4806,I5010,I5214)</f>
        <v>0</v>
      </c>
      <c r="J930" s="173">
        <f>SUM(J1134,J1338,J1542,J1746,J1950,J2154,J2358,J2562,J2766,J2970,J3174,J3378,J3582,J3786,J3990,J4194,J4398,J4602,J4806,J5010,J5214)</f>
        <v>0</v>
      </c>
      <c r="K930" s="174">
        <f t="shared" si="1250"/>
        <v>0</v>
      </c>
      <c r="L930" s="170">
        <f>SUM(L1134,L1338,L1542,L1746,L1950,L2154,L2358,L2562,L2766,L2970,L3174,L3378,L3582,L3786,L3990,L4194,L4398,L4602,L4806,L5010,L5214)</f>
        <v>0</v>
      </c>
      <c r="M930" s="173">
        <f>SUM(M1134,M1542,M1746,M1338,M1950,M2358,M2154,M2766,M3786,M2562,M3990,M2970,M3174,M3582,M3378,M4194,M5214,M5010,M4602,M4398,M4806)</f>
        <v>0</v>
      </c>
      <c r="N930" s="175">
        <f>SUM(N1134,N1542,N1746,N1338,N1950,N2358,N2154,N2766,N3786,N2562,N3990,N2970,N3174,N3582,N3378,N4194,N5214,N5010,N4602,N4398,N4806)</f>
        <v>0</v>
      </c>
      <c r="O930" s="170">
        <f>SUM(O1134,O1338,O1542,O1746,O1950,O2154,O2358,O2562,O2766,O2970,O3174,O3378,O3582,O3786,O3990,O4194,O4398,O4602,O4806,O5010,O5214)</f>
        <v>0</v>
      </c>
      <c r="P930" s="175">
        <f>SUM(P1134,P1338,P1542,P1746,P1950,P2154,P2358,P2562,P2766,P2970,P3174,P3378,P3582,P3786,P3990,P4194,P4398,P4602,P4806,P5010,P5214)</f>
        <v>0</v>
      </c>
      <c r="Q930" s="166">
        <f t="shared" si="1251"/>
        <v>0</v>
      </c>
      <c r="R930" s="175">
        <f>SUM(R1134,R1338,R1542,R1746,R1950,R2154,R2358,R2562,R2766,R2970,R3174,R3378,R3582,R3786,R3990,R4194,R4398,R4602,R4806,R5010,R5214)</f>
        <v>0</v>
      </c>
      <c r="S930" s="175">
        <f>SUM(S1134,S1338,S1542,S1746,S1950,S2154,S2358,S2562,S2766,S2970,S3174,S3378,S3582,S3786,S3990,S4194,S4398,S4602,S4806,S5010,S5214)</f>
        <v>0</v>
      </c>
      <c r="T930" s="167">
        <f t="shared" si="1267"/>
        <v>0</v>
      </c>
      <c r="U930" s="157"/>
      <c r="V930" s="170">
        <f>SUM(V1134,V1338,V1542,V1746,V1950,V2154,V2358,V2562,V2766,V2970,V3174,V3378,V3582,V3786,V3990,V4194,V4398,V4602,V4806,V5010,V5214)</f>
        <v>0</v>
      </c>
      <c r="W930" s="175">
        <f>SUM(W1134,W1338,W1542,W1746,W1950,W2154,W2358,W2562,W2766,W2970,W3174,W3378,W3582,W3786,W3990,W4194,W4398,W4602,W4806,W5010,W5214)</f>
        <v>0</v>
      </c>
      <c r="X930" s="166">
        <f t="shared" si="1252"/>
        <v>0</v>
      </c>
      <c r="Y930" s="175">
        <f>SUM(Y1134,Y1338,Y1542,Y1746,Y1950,Y2154,Y2358,Y2562,Y2766,Y2970,Y3174,Y3378,Y3582,Y3786,Y3990,Y4194,Y4398,Y4602,Y4806,Y5010,Y5214)</f>
        <v>0</v>
      </c>
      <c r="Z930" s="175">
        <f>SUM(Z1134,Z1338,Z1542,Z1746,Z1950,Z2154,Z2358,Z2562,Z2766,Z2970,Z3174,Z3378,Z3582,Z3786,Z3990,Z4194,Z4398,Z4602,Z4806,Z5010,Z5214)</f>
        <v>0</v>
      </c>
      <c r="AA930" s="167">
        <f t="shared" si="1270"/>
        <v>0</v>
      </c>
      <c r="AB930" s="157"/>
      <c r="AC930" s="170">
        <f>SUM(AC1134,AC1338,AC1542,AC1746,AC1950,AC2154,AC2358,AC2562,AC2766,AC2970,AC3174,AC3378,AC3582,AC3786,AC3990,AC4194,AC4398,AC4602,AC4806,AC5010,AC5214)</f>
        <v>0</v>
      </c>
      <c r="AD930" s="175">
        <f>SUM(AD1134,AD1338,AD1542,AD1746,AD1950,AD2154,AD2358,AD2562,AD2766,AD2970,AD3174,AD3378,AD3582,AD3786,AD3990,AD4194,AD4398,AD4602,AD4806,AD5010,AD5214)</f>
        <v>0</v>
      </c>
      <c r="AE930" s="166">
        <f t="shared" si="1253"/>
        <v>0</v>
      </c>
      <c r="AF930" s="175">
        <f>SUM(AF1134,AF1338,AF1542,AF1746,AF1950,AF2154,AF2358,AF2562,AF2766,AF2970,AF3174,AF3378,AF3582,AF3786,AF3990,AF4194,AF4398,AF4602,AF4806,AF5010,AF5214)</f>
        <v>0</v>
      </c>
      <c r="AG930" s="175">
        <f>SUM(AG1134,AG1338,AG1542,AG1746,AG1950,AG2154,AG2358,AG2562,AG2766,AG2970,AG3174,AG3378,AG3582,AG3786,AG3990,AG4194,AG4398,AG4602,AG4806,AG5010,AG5214)</f>
        <v>0</v>
      </c>
      <c r="AH930" s="167">
        <f t="shared" si="1273"/>
        <v>0</v>
      </c>
      <c r="AJ930" s="163">
        <f t="shared" ref="AJ930:AU930" si="1318">SUM(AJ1134,AJ1338,AJ1542,AJ1746,AJ1950,AJ2154,AJ2358,AJ2562,AJ2766,AJ2970,AJ3174,AJ3378,AJ3582,AJ3786,AJ3990,AJ4194,AJ4398,AJ4602,AJ4806,AJ5010,AJ5214)</f>
        <v>0</v>
      </c>
      <c r="AK930" s="163">
        <f t="shared" si="1318"/>
        <v>0</v>
      </c>
      <c r="AL930" s="163">
        <f t="shared" si="1318"/>
        <v>0</v>
      </c>
      <c r="AM930" s="163">
        <f t="shared" si="1318"/>
        <v>0</v>
      </c>
      <c r="AN930" s="163">
        <f t="shared" si="1318"/>
        <v>0</v>
      </c>
      <c r="AO930" s="163">
        <f t="shared" si="1318"/>
        <v>0</v>
      </c>
      <c r="AP930" s="163">
        <f t="shared" si="1318"/>
        <v>0</v>
      </c>
      <c r="AQ930" s="163">
        <f t="shared" si="1318"/>
        <v>0</v>
      </c>
      <c r="AR930" s="163">
        <f t="shared" si="1318"/>
        <v>0</v>
      </c>
      <c r="AS930" s="163">
        <f t="shared" si="1318"/>
        <v>0</v>
      </c>
      <c r="AT930" s="163">
        <f t="shared" si="1318"/>
        <v>0</v>
      </c>
      <c r="AU930" s="163">
        <f t="shared" si="1318"/>
        <v>0</v>
      </c>
      <c r="AV930" s="163">
        <f t="shared" si="1238"/>
        <v>0</v>
      </c>
      <c r="AW930" s="168">
        <f t="shared" si="1255"/>
        <v>0</v>
      </c>
      <c r="AY930" s="163">
        <f t="shared" si="1256"/>
        <v>0</v>
      </c>
      <c r="AZ930" s="163">
        <f t="shared" si="1257"/>
        <v>0</v>
      </c>
      <c r="BA930" s="163">
        <f t="shared" si="1258"/>
        <v>0</v>
      </c>
      <c r="BB930" s="163">
        <f t="shared" si="1259"/>
        <v>0</v>
      </c>
      <c r="BC930" s="163">
        <f t="shared" si="1239"/>
        <v>0</v>
      </c>
      <c r="BD930" s="163">
        <f t="shared" si="1260"/>
        <v>0</v>
      </c>
    </row>
    <row r="931" spans="2:56" x14ac:dyDescent="0.3">
      <c r="B931" s="179" t="s">
        <v>137</v>
      </c>
      <c r="C931" s="83">
        <f>SUM(C932)</f>
        <v>0</v>
      </c>
      <c r="D931" s="84">
        <f>SUM(D932)</f>
        <v>0</v>
      </c>
      <c r="E931" s="85">
        <f t="shared" si="1248"/>
        <v>0</v>
      </c>
      <c r="F931" s="83">
        <f>SUM(F932)</f>
        <v>0</v>
      </c>
      <c r="G931" s="84">
        <f>SUM(G932)</f>
        <v>0</v>
      </c>
      <c r="H931" s="85">
        <f t="shared" si="1249"/>
        <v>0</v>
      </c>
      <c r="I931" s="83">
        <f>SUM(I932)</f>
        <v>0</v>
      </c>
      <c r="J931" s="86">
        <f>SUM(J932)</f>
        <v>0</v>
      </c>
      <c r="K931" s="87">
        <f t="shared" si="1250"/>
        <v>0</v>
      </c>
      <c r="L931" s="83">
        <f>SUM(L932)</f>
        <v>0</v>
      </c>
      <c r="M931" s="86">
        <f>SUM(M932)</f>
        <v>0</v>
      </c>
      <c r="N931" s="88">
        <f>SUM(N932)</f>
        <v>0</v>
      </c>
      <c r="O931" s="83">
        <f>SUM(O932)</f>
        <v>0</v>
      </c>
      <c r="P931" s="88">
        <f>SUM(P932)</f>
        <v>0</v>
      </c>
      <c r="Q931" s="177">
        <f t="shared" si="1251"/>
        <v>0</v>
      </c>
      <c r="R931" s="88">
        <f>SUM(R932)</f>
        <v>0</v>
      </c>
      <c r="S931" s="88">
        <f>SUM(S932)</f>
        <v>0</v>
      </c>
      <c r="T931" s="178">
        <f t="shared" si="1267"/>
        <v>0</v>
      </c>
      <c r="U931" s="157"/>
      <c r="V931" s="83">
        <f>SUM(V932)</f>
        <v>0</v>
      </c>
      <c r="W931" s="88">
        <f>SUM(W932)</f>
        <v>0</v>
      </c>
      <c r="X931" s="177">
        <f t="shared" si="1252"/>
        <v>0</v>
      </c>
      <c r="Y931" s="88">
        <f>SUM(Y932)</f>
        <v>0</v>
      </c>
      <c r="Z931" s="88">
        <f>SUM(Z932)</f>
        <v>0</v>
      </c>
      <c r="AA931" s="178">
        <f t="shared" si="1270"/>
        <v>0</v>
      </c>
      <c r="AB931" s="157"/>
      <c r="AC931" s="83">
        <f>SUM(AC932)</f>
        <v>0</v>
      </c>
      <c r="AD931" s="88">
        <f>SUM(AD932)</f>
        <v>0</v>
      </c>
      <c r="AE931" s="177">
        <f t="shared" si="1253"/>
        <v>0</v>
      </c>
      <c r="AF931" s="88">
        <f>SUM(AF932)</f>
        <v>0</v>
      </c>
      <c r="AG931" s="88">
        <f>SUM(AG932)</f>
        <v>0</v>
      </c>
      <c r="AH931" s="178">
        <f t="shared" si="1273"/>
        <v>0</v>
      </c>
      <c r="AJ931" s="86">
        <f t="shared" ref="AJ931:AU931" si="1319">SUM(AJ932)</f>
        <v>0</v>
      </c>
      <c r="AK931" s="86">
        <f t="shared" si="1319"/>
        <v>0</v>
      </c>
      <c r="AL931" s="86">
        <f t="shared" si="1319"/>
        <v>0</v>
      </c>
      <c r="AM931" s="86">
        <f t="shared" si="1319"/>
        <v>0</v>
      </c>
      <c r="AN931" s="86">
        <f t="shared" si="1319"/>
        <v>0</v>
      </c>
      <c r="AO931" s="86">
        <f t="shared" si="1319"/>
        <v>0</v>
      </c>
      <c r="AP931" s="86">
        <f t="shared" si="1319"/>
        <v>0</v>
      </c>
      <c r="AQ931" s="86">
        <f t="shared" si="1319"/>
        <v>0</v>
      </c>
      <c r="AR931" s="86">
        <f t="shared" si="1319"/>
        <v>0</v>
      </c>
      <c r="AS931" s="86">
        <f t="shared" si="1319"/>
        <v>0</v>
      </c>
      <c r="AT931" s="86">
        <f t="shared" si="1319"/>
        <v>0</v>
      </c>
      <c r="AU931" s="86">
        <f t="shared" si="1319"/>
        <v>0</v>
      </c>
      <c r="AV931" s="86">
        <f t="shared" si="1238"/>
        <v>0</v>
      </c>
      <c r="AW931" s="93">
        <f t="shared" si="1255"/>
        <v>0</v>
      </c>
      <c r="AY931" s="86">
        <f t="shared" si="1256"/>
        <v>0</v>
      </c>
      <c r="AZ931" s="86">
        <f t="shared" si="1257"/>
        <v>0</v>
      </c>
      <c r="BA931" s="86">
        <f t="shared" si="1258"/>
        <v>0</v>
      </c>
      <c r="BB931" s="86">
        <f t="shared" si="1259"/>
        <v>0</v>
      </c>
      <c r="BC931" s="86">
        <f t="shared" si="1239"/>
        <v>0</v>
      </c>
      <c r="BD931" s="86">
        <f t="shared" si="1260"/>
        <v>0</v>
      </c>
    </row>
    <row r="932" spans="2:56" x14ac:dyDescent="0.3">
      <c r="B932" s="169" t="s">
        <v>105</v>
      </c>
      <c r="C932" s="170">
        <f>SUM(C1136,C1544,C1748,C1340,C1952,C2360,C2156,C2768,C3788,C2564,C3992,C2972,C3176,C3584,C3380,C4196,C5216,C5012,C4604,C4400,C4808)</f>
        <v>0</v>
      </c>
      <c r="D932" s="171">
        <f>SUM(D1136,D1544,D1748,D1340,D1952,D2360,D2156,D2768,D3788,D2564,D3992,D2972,D3176,D3584,D3380,D4196,D5216,D5012,D4604,D4400,D4808)</f>
        <v>0</v>
      </c>
      <c r="E932" s="172">
        <f t="shared" si="1248"/>
        <v>0</v>
      </c>
      <c r="F932" s="170">
        <f>SUM(F1136,F1544,F1748,F1340,F1952,F2360,F2156,F2768,F3788,F2564,F3992,F2972,F3176,F3584,F3380,F4196,F5216,F5012,F4604,F4400,F4808)</f>
        <v>0</v>
      </c>
      <c r="G932" s="171">
        <f>SUM(G1136,G1544,G1748,G1340,G1952,G2360,G2156,G2768,G3788,G2564,G3992,G2972,G3176,G3584,G3380,G4196,G5216,G5012,G4604,G4400,G4808)</f>
        <v>0</v>
      </c>
      <c r="H932" s="172">
        <f t="shared" si="1249"/>
        <v>0</v>
      </c>
      <c r="I932" s="170">
        <f>SUM(I1136,I1340,I1544,I1748,I1952,I2156,I2360,I2564,I2768,I2972,I3176,I3380,I3584,I3788,I3992,I4196,I4400,I4604,I4808,I5012,I5216)</f>
        <v>0</v>
      </c>
      <c r="J932" s="173">
        <f>SUM(J1136,J1340,J1544,J1748,J1952,J2156,J2360,J2564,J2768,J2972,J3176,J3380,J3584,J3788,J3992,J4196,J4400,J4604,J4808,J5012,J5216)</f>
        <v>0</v>
      </c>
      <c r="K932" s="174">
        <f t="shared" si="1250"/>
        <v>0</v>
      </c>
      <c r="L932" s="170">
        <f>SUM(L1136,L1340,L1544,L1748,L1952,L2156,L2360,L2564,L2768,L2972,L3176,L3380,L3584,L3788,L3992,L4196,L4400,L4604,L4808,L5012,L5216)</f>
        <v>0</v>
      </c>
      <c r="M932" s="173">
        <f>SUM(M1136,M1544,M1748,M1340,M1952,M2360,M2156,M2768,M3788,M2564,M3992,M2972,M3176,M3584,M3380,M4196,M5216,M5012,M4604,M4400,M4808)</f>
        <v>0</v>
      </c>
      <c r="N932" s="175">
        <f>SUM(N1136,N1544,N1748,N1340,N1952,N2360,N2156,N2768,N3788,N2564,N3992,N2972,N3176,N3584,N3380,N4196,N5216,N5012,N4604,N4400,N4808)</f>
        <v>0</v>
      </c>
      <c r="O932" s="170">
        <f>SUM(O1136,O1340,O1544,O1748,O1952,O2156,O2360,O2564,O2768,O2972,O3176,O3380,O3584,O3788,O3992,O4196,O4400,O4604,O4808,O5012,O5216)</f>
        <v>0</v>
      </c>
      <c r="P932" s="175">
        <f>SUM(P1136,P1340,P1544,P1748,P1952,P2156,P2360,P2564,P2768,P2972,P3176,P3380,P3584,P3788,P3992,P4196,P4400,P4604,P4808,P5012,P5216)</f>
        <v>0</v>
      </c>
      <c r="Q932" s="166">
        <f t="shared" si="1251"/>
        <v>0</v>
      </c>
      <c r="R932" s="175">
        <f>SUM(R1136,R1340,R1544,R1748,R1952,R2156,R2360,R2564,R2768,R2972,R3176,R3380,R3584,R3788,R3992,R4196,R4400,R4604,R4808,R5012,R5216)</f>
        <v>0</v>
      </c>
      <c r="S932" s="175">
        <f>SUM(S1136,S1340,S1544,S1748,S1952,S2156,S2360,S2564,S2768,S2972,S3176,S3380,S3584,S3788,S3992,S4196,S4400,S4604,S4808,S5012,S5216)</f>
        <v>0</v>
      </c>
      <c r="T932" s="167">
        <f t="shared" si="1267"/>
        <v>0</v>
      </c>
      <c r="U932" s="157"/>
      <c r="V932" s="170">
        <f>SUM(V1136,V1340,V1544,V1748,V1952,V2156,V2360,V2564,V2768,V2972,V3176,V3380,V3584,V3788,V3992,V4196,V4400,V4604,V4808,V5012,V5216)</f>
        <v>0</v>
      </c>
      <c r="W932" s="175">
        <f>SUM(W1136,W1340,W1544,W1748,W1952,W2156,W2360,W2564,W2768,W2972,W3176,W3380,W3584,W3788,W3992,W4196,W4400,W4604,W4808,W5012,W5216)</f>
        <v>0</v>
      </c>
      <c r="X932" s="166">
        <f t="shared" si="1252"/>
        <v>0</v>
      </c>
      <c r="Y932" s="175">
        <f>SUM(Y1136,Y1340,Y1544,Y1748,Y1952,Y2156,Y2360,Y2564,Y2768,Y2972,Y3176,Y3380,Y3584,Y3788,Y3992,Y4196,Y4400,Y4604,Y4808,Y5012,Y5216)</f>
        <v>0</v>
      </c>
      <c r="Z932" s="175">
        <f>SUM(Z1136,Z1340,Z1544,Z1748,Z1952,Z2156,Z2360,Z2564,Z2768,Z2972,Z3176,Z3380,Z3584,Z3788,Z3992,Z4196,Z4400,Z4604,Z4808,Z5012,Z5216)</f>
        <v>0</v>
      </c>
      <c r="AA932" s="167">
        <f t="shared" si="1270"/>
        <v>0</v>
      </c>
      <c r="AB932" s="157"/>
      <c r="AC932" s="170">
        <f>SUM(AC1136,AC1340,AC1544,AC1748,AC1952,AC2156,AC2360,AC2564,AC2768,AC2972,AC3176,AC3380,AC3584,AC3788,AC3992,AC4196,AC4400,AC4604,AC4808,AC5012,AC5216)</f>
        <v>0</v>
      </c>
      <c r="AD932" s="175">
        <f>SUM(AD1136,AD1340,AD1544,AD1748,AD1952,AD2156,AD2360,AD2564,AD2768,AD2972,AD3176,AD3380,AD3584,AD3788,AD3992,AD4196,AD4400,AD4604,AD4808,AD5012,AD5216)</f>
        <v>0</v>
      </c>
      <c r="AE932" s="166">
        <f t="shared" si="1253"/>
        <v>0</v>
      </c>
      <c r="AF932" s="175">
        <f>SUM(AF1136,AF1340,AF1544,AF1748,AF1952,AF2156,AF2360,AF2564,AF2768,AF2972,AF3176,AF3380,AF3584,AF3788,AF3992,AF4196,AF4400,AF4604,AF4808,AF5012,AF5216)</f>
        <v>0</v>
      </c>
      <c r="AG932" s="175">
        <f>SUM(AG1136,AG1340,AG1544,AG1748,AG1952,AG2156,AG2360,AG2564,AG2768,AG2972,AG3176,AG3380,AG3584,AG3788,AG3992,AG4196,AG4400,AG4604,AG4808,AG5012,AG5216)</f>
        <v>0</v>
      </c>
      <c r="AH932" s="167">
        <f t="shared" si="1273"/>
        <v>0</v>
      </c>
      <c r="AJ932" s="163">
        <f t="shared" ref="AJ932:AU932" si="1320">SUM(AJ1136,AJ1340,AJ1544,AJ1748,AJ1952,AJ2156,AJ2360,AJ2564,AJ2768,AJ2972,AJ3176,AJ3380,AJ3584,AJ3788,AJ3992,AJ4196,AJ4400,AJ4604,AJ4808,AJ5012,AJ5216)</f>
        <v>0</v>
      </c>
      <c r="AK932" s="163">
        <f t="shared" si="1320"/>
        <v>0</v>
      </c>
      <c r="AL932" s="163">
        <f t="shared" si="1320"/>
        <v>0</v>
      </c>
      <c r="AM932" s="163">
        <f t="shared" si="1320"/>
        <v>0</v>
      </c>
      <c r="AN932" s="163">
        <f t="shared" si="1320"/>
        <v>0</v>
      </c>
      <c r="AO932" s="163">
        <f t="shared" si="1320"/>
        <v>0</v>
      </c>
      <c r="AP932" s="163">
        <f t="shared" si="1320"/>
        <v>0</v>
      </c>
      <c r="AQ932" s="163">
        <f t="shared" si="1320"/>
        <v>0</v>
      </c>
      <c r="AR932" s="163">
        <f t="shared" si="1320"/>
        <v>0</v>
      </c>
      <c r="AS932" s="163">
        <f t="shared" si="1320"/>
        <v>0</v>
      </c>
      <c r="AT932" s="163">
        <f t="shared" si="1320"/>
        <v>0</v>
      </c>
      <c r="AU932" s="163">
        <f t="shared" si="1320"/>
        <v>0</v>
      </c>
      <c r="AV932" s="163">
        <f t="shared" si="1238"/>
        <v>0</v>
      </c>
      <c r="AW932" s="168">
        <f t="shared" si="1255"/>
        <v>0</v>
      </c>
      <c r="AY932" s="163">
        <f t="shared" si="1256"/>
        <v>0</v>
      </c>
      <c r="AZ932" s="163">
        <f t="shared" si="1257"/>
        <v>0</v>
      </c>
      <c r="BA932" s="163">
        <f t="shared" si="1258"/>
        <v>0</v>
      </c>
      <c r="BB932" s="163">
        <f t="shared" si="1259"/>
        <v>0</v>
      </c>
      <c r="BC932" s="163">
        <f t="shared" si="1239"/>
        <v>0</v>
      </c>
      <c r="BD932" s="163">
        <f t="shared" si="1260"/>
        <v>0</v>
      </c>
    </row>
    <row r="933" spans="2:56" x14ac:dyDescent="0.3">
      <c r="B933" s="179" t="s">
        <v>138</v>
      </c>
      <c r="C933" s="83">
        <f>SUM(C934)</f>
        <v>0</v>
      </c>
      <c r="D933" s="84">
        <f>SUM(D934)</f>
        <v>0</v>
      </c>
      <c r="E933" s="85">
        <f t="shared" si="1248"/>
        <v>0</v>
      </c>
      <c r="F933" s="83">
        <f>SUM(F934)</f>
        <v>0</v>
      </c>
      <c r="G933" s="84">
        <f>SUM(G934)</f>
        <v>0</v>
      </c>
      <c r="H933" s="85">
        <f t="shared" si="1249"/>
        <v>0</v>
      </c>
      <c r="I933" s="83">
        <f>SUM(I934)</f>
        <v>0</v>
      </c>
      <c r="J933" s="86">
        <f>SUM(J934)</f>
        <v>0</v>
      </c>
      <c r="K933" s="87">
        <f t="shared" si="1250"/>
        <v>0</v>
      </c>
      <c r="L933" s="83">
        <f>SUM(L934)</f>
        <v>0</v>
      </c>
      <c r="M933" s="86">
        <f>SUM(M934)</f>
        <v>0</v>
      </c>
      <c r="N933" s="88">
        <f>SUM(N934)</f>
        <v>0</v>
      </c>
      <c r="O933" s="83">
        <f>SUM(O934)</f>
        <v>0</v>
      </c>
      <c r="P933" s="88">
        <f>SUM(P934)</f>
        <v>0</v>
      </c>
      <c r="Q933" s="177">
        <f t="shared" si="1251"/>
        <v>0</v>
      </c>
      <c r="R933" s="88">
        <f>SUM(R934)</f>
        <v>0</v>
      </c>
      <c r="S933" s="88">
        <f>SUM(S934)</f>
        <v>0</v>
      </c>
      <c r="T933" s="178">
        <f t="shared" si="1267"/>
        <v>0</v>
      </c>
      <c r="U933" s="157"/>
      <c r="V933" s="83">
        <f>SUM(V934)</f>
        <v>0</v>
      </c>
      <c r="W933" s="88">
        <f>SUM(W934)</f>
        <v>0</v>
      </c>
      <c r="X933" s="177">
        <f t="shared" si="1252"/>
        <v>0</v>
      </c>
      <c r="Y933" s="88">
        <f>SUM(Y934)</f>
        <v>0</v>
      </c>
      <c r="Z933" s="88">
        <f>SUM(Z934)</f>
        <v>0</v>
      </c>
      <c r="AA933" s="178">
        <f t="shared" si="1270"/>
        <v>0</v>
      </c>
      <c r="AB933" s="157"/>
      <c r="AC933" s="83">
        <f>SUM(AC934)</f>
        <v>0</v>
      </c>
      <c r="AD933" s="88">
        <f>SUM(AD934)</f>
        <v>0</v>
      </c>
      <c r="AE933" s="177">
        <f t="shared" si="1253"/>
        <v>0</v>
      </c>
      <c r="AF933" s="88">
        <f>SUM(AF934)</f>
        <v>0</v>
      </c>
      <c r="AG933" s="88">
        <f>SUM(AG934)</f>
        <v>0</v>
      </c>
      <c r="AH933" s="178">
        <f t="shared" si="1273"/>
        <v>0</v>
      </c>
      <c r="AJ933" s="86">
        <f t="shared" ref="AJ933:AU933" si="1321">SUM(AJ934)</f>
        <v>0</v>
      </c>
      <c r="AK933" s="86">
        <f t="shared" si="1321"/>
        <v>0</v>
      </c>
      <c r="AL933" s="86">
        <f t="shared" si="1321"/>
        <v>0</v>
      </c>
      <c r="AM933" s="86">
        <f t="shared" si="1321"/>
        <v>0</v>
      </c>
      <c r="AN933" s="86">
        <f t="shared" si="1321"/>
        <v>0</v>
      </c>
      <c r="AO933" s="86">
        <f t="shared" si="1321"/>
        <v>0</v>
      </c>
      <c r="AP933" s="86">
        <f t="shared" si="1321"/>
        <v>0</v>
      </c>
      <c r="AQ933" s="86">
        <f t="shared" si="1321"/>
        <v>0</v>
      </c>
      <c r="AR933" s="86">
        <f t="shared" si="1321"/>
        <v>0</v>
      </c>
      <c r="AS933" s="86">
        <f t="shared" si="1321"/>
        <v>0</v>
      </c>
      <c r="AT933" s="86">
        <f t="shared" si="1321"/>
        <v>0</v>
      </c>
      <c r="AU933" s="86">
        <f t="shared" si="1321"/>
        <v>0</v>
      </c>
      <c r="AV933" s="86">
        <f t="shared" si="1238"/>
        <v>0</v>
      </c>
      <c r="AW933" s="93">
        <f t="shared" si="1255"/>
        <v>0</v>
      </c>
      <c r="AY933" s="86">
        <f t="shared" si="1256"/>
        <v>0</v>
      </c>
      <c r="AZ933" s="86">
        <f t="shared" si="1257"/>
        <v>0</v>
      </c>
      <c r="BA933" s="86">
        <f t="shared" si="1258"/>
        <v>0</v>
      </c>
      <c r="BB933" s="86">
        <f t="shared" si="1259"/>
        <v>0</v>
      </c>
      <c r="BC933" s="86">
        <f t="shared" si="1239"/>
        <v>0</v>
      </c>
      <c r="BD933" s="86">
        <f t="shared" si="1260"/>
        <v>0</v>
      </c>
    </row>
    <row r="934" spans="2:56" x14ac:dyDescent="0.3">
      <c r="B934" s="169" t="s">
        <v>139</v>
      </c>
      <c r="C934" s="170">
        <f>SUM(C1138,C1546,C1750,C1342,C1954,C2362,C2158,C2770,C3790,C2566,C3994,C2974,C3178,C3586,C3382,C4198,C5218,C5014,C4606,C4402,C4810)</f>
        <v>0</v>
      </c>
      <c r="D934" s="171">
        <f>SUM(D1138,D1546,D1750,D1342,D1954,D2362,D2158,D2770,D3790,D2566,D3994,D2974,D3178,D3586,D3382,D4198,D5218,D5014,D4606,D4402,D4810)</f>
        <v>0</v>
      </c>
      <c r="E934" s="172">
        <f t="shared" si="1248"/>
        <v>0</v>
      </c>
      <c r="F934" s="170">
        <f>SUM(F1138,F1546,F1750,F1342,F1954,F2362,F2158,F2770,F3790,F2566,F3994,F2974,F3178,F3586,F3382,F4198,F5218,F5014,F4606,F4402,F4810)</f>
        <v>0</v>
      </c>
      <c r="G934" s="171">
        <f>SUM(G1138,G1546,G1750,G1342,G1954,G2362,G2158,G2770,G3790,G2566,G3994,G2974,G3178,G3586,G3382,G4198,G5218,G5014,G4606,G4402,G4810)</f>
        <v>0</v>
      </c>
      <c r="H934" s="172">
        <f t="shared" si="1249"/>
        <v>0</v>
      </c>
      <c r="I934" s="170">
        <f>SUM(I1138,I1342,I1546,I1750,I1954,I2158,I2362,I2566,I2770,I2974,I3178,I3382,I3586,I3790,I3994,I4198,I4402,I4606,I4810,I5014,I5218)</f>
        <v>0</v>
      </c>
      <c r="J934" s="173">
        <f>SUM(J1138,J1342,J1546,J1750,J1954,J2158,J2362,J2566,J2770,J2974,J3178,J3382,J3586,J3790,J3994,J4198,J4402,J4606,J4810,J5014,J5218)</f>
        <v>0</v>
      </c>
      <c r="K934" s="174">
        <f t="shared" si="1250"/>
        <v>0</v>
      </c>
      <c r="L934" s="170">
        <f>SUM(L1138,L1342,L1546,L1750,L1954,L2158,L2362,L2566,L2770,L2974,L3178,L3382,L3586,L3790,L3994,L4198,L4402,L4606,L4810,L5014,L5218)</f>
        <v>0</v>
      </c>
      <c r="M934" s="173">
        <f>SUM(M1138,M1546,M1750,M1342,M1954,M2362,M2158,M2770,M3790,M2566,M3994,M2974,M3178,M3586,M3382,M4198,M5218,M5014,M4606,M4402,M4810)</f>
        <v>0</v>
      </c>
      <c r="N934" s="175">
        <f>SUM(N1138,N1546,N1750,N1342,N1954,N2362,N2158,N2770,N3790,N2566,N3994,N2974,N3178,N3586,N3382,N4198,N5218,N5014,N4606,N4402,N4810)</f>
        <v>0</v>
      </c>
      <c r="O934" s="170">
        <f>SUM(O1138,O1342,O1546,O1750,O1954,O2158,O2362,O2566,O2770,O2974,O3178,O3382,O3586,O3790,O3994,O4198,O4402,O4606,O4810,O5014,O5218)</f>
        <v>0</v>
      </c>
      <c r="P934" s="175">
        <f>SUM(P1138,P1342,P1546,P1750,P1954,P2158,P2362,P2566,P2770,P2974,P3178,P3382,P3586,P3790,P3994,P4198,P4402,P4606,P4810,P5014,P5218)</f>
        <v>0</v>
      </c>
      <c r="Q934" s="166">
        <f t="shared" si="1251"/>
        <v>0</v>
      </c>
      <c r="R934" s="175">
        <f>SUM(R1138,R1342,R1546,R1750,R1954,R2158,R2362,R2566,R2770,R2974,R3178,R3382,R3586,R3790,R3994,R4198,R4402,R4606,R4810,R5014,R5218)</f>
        <v>0</v>
      </c>
      <c r="S934" s="175">
        <f>SUM(S1138,S1342,S1546,S1750,S1954,S2158,S2362,S2566,S2770,S2974,S3178,S3382,S3586,S3790,S3994,S4198,S4402,S4606,S4810,S5014,S5218)</f>
        <v>0</v>
      </c>
      <c r="T934" s="167">
        <f t="shared" si="1267"/>
        <v>0</v>
      </c>
      <c r="U934" s="157"/>
      <c r="V934" s="170">
        <f>SUM(V1138,V1342,V1546,V1750,V1954,V2158,V2362,V2566,V2770,V2974,V3178,V3382,V3586,V3790,V3994,V4198,V4402,V4606,V4810,V5014,V5218)</f>
        <v>0</v>
      </c>
      <c r="W934" s="175">
        <f>SUM(W1138,W1342,W1546,W1750,W1954,W2158,W2362,W2566,W2770,W2974,W3178,W3382,W3586,W3790,W3994,W4198,W4402,W4606,W4810,W5014,W5218)</f>
        <v>0</v>
      </c>
      <c r="X934" s="166">
        <f t="shared" si="1252"/>
        <v>0</v>
      </c>
      <c r="Y934" s="175">
        <f>SUM(Y1138,Y1342,Y1546,Y1750,Y1954,Y2158,Y2362,Y2566,Y2770,Y2974,Y3178,Y3382,Y3586,Y3790,Y3994,Y4198,Y4402,Y4606,Y4810,Y5014,Y5218)</f>
        <v>0</v>
      </c>
      <c r="Z934" s="175">
        <f>SUM(Z1138,Z1342,Z1546,Z1750,Z1954,Z2158,Z2362,Z2566,Z2770,Z2974,Z3178,Z3382,Z3586,Z3790,Z3994,Z4198,Z4402,Z4606,Z4810,Z5014,Z5218)</f>
        <v>0</v>
      </c>
      <c r="AA934" s="167">
        <f t="shared" si="1270"/>
        <v>0</v>
      </c>
      <c r="AB934" s="157"/>
      <c r="AC934" s="170">
        <f>SUM(AC1138,AC1342,AC1546,AC1750,AC1954,AC2158,AC2362,AC2566,AC2770,AC2974,AC3178,AC3382,AC3586,AC3790,AC3994,AC4198,AC4402,AC4606,AC4810,AC5014,AC5218)</f>
        <v>0</v>
      </c>
      <c r="AD934" s="175">
        <f>SUM(AD1138,AD1342,AD1546,AD1750,AD1954,AD2158,AD2362,AD2566,AD2770,AD2974,AD3178,AD3382,AD3586,AD3790,AD3994,AD4198,AD4402,AD4606,AD4810,AD5014,AD5218)</f>
        <v>0</v>
      </c>
      <c r="AE934" s="166">
        <f t="shared" si="1253"/>
        <v>0</v>
      </c>
      <c r="AF934" s="175">
        <f>SUM(AF1138,AF1342,AF1546,AF1750,AF1954,AF2158,AF2362,AF2566,AF2770,AF2974,AF3178,AF3382,AF3586,AF3790,AF3994,AF4198,AF4402,AF4606,AF4810,AF5014,AF5218)</f>
        <v>0</v>
      </c>
      <c r="AG934" s="175">
        <f>SUM(AG1138,AG1342,AG1546,AG1750,AG1954,AG2158,AG2362,AG2566,AG2770,AG2974,AG3178,AG3382,AG3586,AG3790,AG3994,AG4198,AG4402,AG4606,AG4810,AG5014,AG5218)</f>
        <v>0</v>
      </c>
      <c r="AH934" s="167">
        <f t="shared" si="1273"/>
        <v>0</v>
      </c>
      <c r="AJ934" s="163">
        <f t="shared" ref="AJ934:AU934" si="1322">SUM(AJ1138,AJ1342,AJ1546,AJ1750,AJ1954,AJ2158,AJ2362,AJ2566,AJ2770,AJ2974,AJ3178,AJ3382,AJ3586,AJ3790,AJ3994,AJ4198,AJ4402,AJ4606,AJ4810,AJ5014,AJ5218)</f>
        <v>0</v>
      </c>
      <c r="AK934" s="163">
        <f t="shared" si="1322"/>
        <v>0</v>
      </c>
      <c r="AL934" s="163">
        <f t="shared" si="1322"/>
        <v>0</v>
      </c>
      <c r="AM934" s="163">
        <f t="shared" si="1322"/>
        <v>0</v>
      </c>
      <c r="AN934" s="163">
        <f t="shared" si="1322"/>
        <v>0</v>
      </c>
      <c r="AO934" s="163">
        <f t="shared" si="1322"/>
        <v>0</v>
      </c>
      <c r="AP934" s="163">
        <f t="shared" si="1322"/>
        <v>0</v>
      </c>
      <c r="AQ934" s="163">
        <f t="shared" si="1322"/>
        <v>0</v>
      </c>
      <c r="AR934" s="163">
        <f t="shared" si="1322"/>
        <v>0</v>
      </c>
      <c r="AS934" s="163">
        <f t="shared" si="1322"/>
        <v>0</v>
      </c>
      <c r="AT934" s="163">
        <f t="shared" si="1322"/>
        <v>0</v>
      </c>
      <c r="AU934" s="163">
        <f t="shared" si="1322"/>
        <v>0</v>
      </c>
      <c r="AV934" s="163">
        <f t="shared" si="1238"/>
        <v>0</v>
      </c>
      <c r="AW934" s="168">
        <f t="shared" si="1255"/>
        <v>0</v>
      </c>
      <c r="AY934" s="163">
        <f t="shared" si="1256"/>
        <v>0</v>
      </c>
      <c r="AZ934" s="163">
        <f t="shared" si="1257"/>
        <v>0</v>
      </c>
      <c r="BA934" s="163">
        <f t="shared" si="1258"/>
        <v>0</v>
      </c>
      <c r="BB934" s="163">
        <f t="shared" si="1259"/>
        <v>0</v>
      </c>
      <c r="BC934" s="163">
        <f t="shared" si="1239"/>
        <v>0</v>
      </c>
      <c r="BD934" s="163">
        <f t="shared" si="1260"/>
        <v>0</v>
      </c>
    </row>
    <row r="935" spans="2:56" x14ac:dyDescent="0.3">
      <c r="B935" s="179" t="s">
        <v>140</v>
      </c>
      <c r="C935" s="83">
        <f>SUM(C936:C944)</f>
        <v>404252</v>
      </c>
      <c r="D935" s="84">
        <f>SUM(D936:D944)</f>
        <v>98164.25</v>
      </c>
      <c r="E935" s="85">
        <f t="shared" si="1248"/>
        <v>0.24282934901991826</v>
      </c>
      <c r="F935" s="83">
        <f>SUM(F936:F944)</f>
        <v>476450</v>
      </c>
      <c r="G935" s="84">
        <f>SUM(G936:G944)</f>
        <v>446298.78</v>
      </c>
      <c r="H935" s="85">
        <f t="shared" si="1249"/>
        <v>0.9367169272746354</v>
      </c>
      <c r="I935" s="83">
        <f>SUM(I936:I944)</f>
        <v>133480</v>
      </c>
      <c r="J935" s="86">
        <f>SUM(J936:J944)</f>
        <v>106456.82999999999</v>
      </c>
      <c r="K935" s="87">
        <f t="shared" si="1250"/>
        <v>0.79754892118669451</v>
      </c>
      <c r="L935" s="83">
        <f>SUM(L936:L944)</f>
        <v>206086</v>
      </c>
      <c r="M935" s="86">
        <f>SUM(M936:M944)</f>
        <v>251977</v>
      </c>
      <c r="N935" s="88">
        <f>SUM(N936:N944)</f>
        <v>0</v>
      </c>
      <c r="O935" s="83">
        <f>SUM(O936:O944)</f>
        <v>126800</v>
      </c>
      <c r="P935" s="88">
        <f>SUM(P936:P944)</f>
        <v>41000</v>
      </c>
      <c r="Q935" s="177">
        <f t="shared" si="1251"/>
        <v>167800</v>
      </c>
      <c r="R935" s="88">
        <f>SUM(R936:R944)</f>
        <v>0</v>
      </c>
      <c r="S935" s="88">
        <f>SUM(S936:S944)</f>
        <v>0</v>
      </c>
      <c r="T935" s="178">
        <f t="shared" si="1267"/>
        <v>167800</v>
      </c>
      <c r="U935" s="157"/>
      <c r="V935" s="83">
        <f>SUM(V936:V944)</f>
        <v>131449</v>
      </c>
      <c r="W935" s="88">
        <f>SUM(W936:W944)</f>
        <v>0</v>
      </c>
      <c r="X935" s="177">
        <f t="shared" si="1252"/>
        <v>131449</v>
      </c>
      <c r="Y935" s="88">
        <f>SUM(Y936:Y944)</f>
        <v>0</v>
      </c>
      <c r="Z935" s="88">
        <f>SUM(Z936:Z944)</f>
        <v>0</v>
      </c>
      <c r="AA935" s="178">
        <f t="shared" si="1270"/>
        <v>131449</v>
      </c>
      <c r="AB935" s="157"/>
      <c r="AC935" s="83">
        <f>SUM(AC936:AC944)</f>
        <v>134184</v>
      </c>
      <c r="AD935" s="88">
        <f>SUM(AD936:AD944)</f>
        <v>0</v>
      </c>
      <c r="AE935" s="177">
        <f t="shared" si="1253"/>
        <v>134184</v>
      </c>
      <c r="AF935" s="88">
        <f>SUM(AF936:AF944)</f>
        <v>0</v>
      </c>
      <c r="AG935" s="88">
        <f>SUM(AG936:AG944)</f>
        <v>0</v>
      </c>
      <c r="AH935" s="178">
        <f t="shared" si="1273"/>
        <v>134184</v>
      </c>
      <c r="AJ935" s="86">
        <f t="shared" ref="AJ935:AU935" si="1323">SUM(AJ936:AJ944)</f>
        <v>41000</v>
      </c>
      <c r="AK935" s="86">
        <f t="shared" si="1323"/>
        <v>0</v>
      </c>
      <c r="AL935" s="86">
        <f t="shared" si="1323"/>
        <v>0</v>
      </c>
      <c r="AM935" s="86">
        <f t="shared" si="1323"/>
        <v>126800</v>
      </c>
      <c r="AN935" s="86">
        <f t="shared" si="1323"/>
        <v>0</v>
      </c>
      <c r="AO935" s="86">
        <f t="shared" si="1323"/>
        <v>0</v>
      </c>
      <c r="AP935" s="86">
        <f t="shared" si="1323"/>
        <v>0</v>
      </c>
      <c r="AQ935" s="86">
        <f t="shared" si="1323"/>
        <v>0</v>
      </c>
      <c r="AR935" s="86">
        <f t="shared" si="1323"/>
        <v>0</v>
      </c>
      <c r="AS935" s="86">
        <f t="shared" si="1323"/>
        <v>0</v>
      </c>
      <c r="AT935" s="86">
        <f t="shared" si="1323"/>
        <v>0</v>
      </c>
      <c r="AU935" s="86">
        <f t="shared" si="1323"/>
        <v>0</v>
      </c>
      <c r="AV935" s="86">
        <f t="shared" si="1238"/>
        <v>167800</v>
      </c>
      <c r="AW935" s="93">
        <f t="shared" si="1255"/>
        <v>0</v>
      </c>
      <c r="AY935" s="86">
        <f t="shared" si="1256"/>
        <v>41000</v>
      </c>
      <c r="AZ935" s="86">
        <f t="shared" si="1257"/>
        <v>126800</v>
      </c>
      <c r="BA935" s="86">
        <f t="shared" si="1258"/>
        <v>0</v>
      </c>
      <c r="BB935" s="86">
        <f t="shared" si="1259"/>
        <v>0</v>
      </c>
      <c r="BC935" s="86">
        <f t="shared" si="1239"/>
        <v>167800</v>
      </c>
      <c r="BD935" s="86">
        <f t="shared" si="1260"/>
        <v>0</v>
      </c>
    </row>
    <row r="936" spans="2:56" x14ac:dyDescent="0.3">
      <c r="B936" s="169" t="s">
        <v>141</v>
      </c>
      <c r="C936" s="170">
        <f t="shared" ref="C936:D944" si="1324">SUM(C1140,C1548,C1752,C1344,C1956,C2364,C2160,C2772,C3792,C2568,C3996,C2976,C3180,C3588,C3384,C4200,C5220,C5016,C4608,C4404,C4812)</f>
        <v>0</v>
      </c>
      <c r="D936" s="171">
        <f t="shared" si="1324"/>
        <v>0</v>
      </c>
      <c r="E936" s="172">
        <f t="shared" si="1248"/>
        <v>0</v>
      </c>
      <c r="F936" s="170">
        <f t="shared" ref="F936:G944" si="1325">SUM(F1140,F1548,F1752,F1344,F1956,F2364,F2160,F2772,F3792,F2568,F3996,F2976,F3180,F3588,F3384,F4200,F5220,F5016,F4608,F4404,F4812)</f>
        <v>0</v>
      </c>
      <c r="G936" s="171">
        <f t="shared" si="1325"/>
        <v>0</v>
      </c>
      <c r="H936" s="172">
        <f t="shared" si="1249"/>
        <v>0</v>
      </c>
      <c r="I936" s="170">
        <f t="shared" ref="I936:J944" si="1326">SUM(I1140,I1344,I1548,I1752,I1956,I2160,I2364,I2568,I2772,I2976,I3180,I3384,I3588,I3792,I3996,I4200,I4404,I4608,I4812,I5016,I5220)</f>
        <v>0</v>
      </c>
      <c r="J936" s="173">
        <f t="shared" si="1326"/>
        <v>0</v>
      </c>
      <c r="K936" s="174">
        <f t="shared" si="1250"/>
        <v>0</v>
      </c>
      <c r="L936" s="170">
        <f t="shared" ref="L936:L944" si="1327">SUM(L1140,L1344,L1548,L1752,L1956,L2160,L2364,L2568,L2772,L2976,L3180,L3384,L3588,L3792,L3996,L4200,L4404,L4608,L4812,L5016,L5220)</f>
        <v>70000</v>
      </c>
      <c r="M936" s="173">
        <f t="shared" ref="M936:N944" si="1328">SUM(M1140,M1548,M1752,M1344,M1956,M2364,M2160,M2772,M3792,M2568,M3996,M2976,M3180,M3588,M3384,M4200,M5220,M5016,M4608,M4404,M4812)</f>
        <v>39964</v>
      </c>
      <c r="N936" s="175">
        <f t="shared" si="1328"/>
        <v>0</v>
      </c>
      <c r="O936" s="170">
        <f t="shared" ref="O936:P944" si="1329">SUM(O1140,O1344,O1548,O1752,O1956,O2160,O2364,O2568,O2772,O2976,O3180,O3384,O3588,O3792,O3996,O4200,O4404,O4608,O4812,O5016,O5220)</f>
        <v>0</v>
      </c>
      <c r="P936" s="175">
        <f t="shared" si="1329"/>
        <v>41000</v>
      </c>
      <c r="Q936" s="166">
        <f t="shared" si="1251"/>
        <v>41000</v>
      </c>
      <c r="R936" s="175">
        <f t="shared" ref="R936:S944" si="1330">SUM(R1140,R1344,R1548,R1752,R1956,R2160,R2364,R2568,R2772,R2976,R3180,R3384,R3588,R3792,R3996,R4200,R4404,R4608,R4812,R5016,R5220)</f>
        <v>0</v>
      </c>
      <c r="S936" s="175">
        <f t="shared" si="1330"/>
        <v>0</v>
      </c>
      <c r="T936" s="167">
        <f t="shared" si="1267"/>
        <v>41000</v>
      </c>
      <c r="U936" s="157"/>
      <c r="V936" s="170">
        <f t="shared" ref="V936:W944" si="1331">SUM(V1140,V1344,V1548,V1752,V1956,V2160,V2364,V2568,V2772,V2976,V3180,V3384,V3588,V3792,V3996,V4200,V4404,V4608,V4812,V5016,V5220)</f>
        <v>0</v>
      </c>
      <c r="W936" s="175">
        <f t="shared" si="1331"/>
        <v>0</v>
      </c>
      <c r="X936" s="166">
        <f t="shared" si="1252"/>
        <v>0</v>
      </c>
      <c r="Y936" s="175">
        <f t="shared" ref="Y936:Z944" si="1332">SUM(Y1140,Y1344,Y1548,Y1752,Y1956,Y2160,Y2364,Y2568,Y2772,Y2976,Y3180,Y3384,Y3588,Y3792,Y3996,Y4200,Y4404,Y4608,Y4812,Y5016,Y5220)</f>
        <v>0</v>
      </c>
      <c r="Z936" s="175">
        <f t="shared" si="1332"/>
        <v>0</v>
      </c>
      <c r="AA936" s="167">
        <f t="shared" si="1270"/>
        <v>0</v>
      </c>
      <c r="AB936" s="157"/>
      <c r="AC936" s="170">
        <f t="shared" ref="AC936:AD944" si="1333">SUM(AC1140,AC1344,AC1548,AC1752,AC1956,AC2160,AC2364,AC2568,AC2772,AC2976,AC3180,AC3384,AC3588,AC3792,AC3996,AC4200,AC4404,AC4608,AC4812,AC5016,AC5220)</f>
        <v>0</v>
      </c>
      <c r="AD936" s="175">
        <f t="shared" si="1333"/>
        <v>0</v>
      </c>
      <c r="AE936" s="166">
        <f t="shared" si="1253"/>
        <v>0</v>
      </c>
      <c r="AF936" s="175">
        <f t="shared" ref="AF936:AG944" si="1334">SUM(AF1140,AF1344,AF1548,AF1752,AF1956,AF2160,AF2364,AF2568,AF2772,AF2976,AF3180,AF3384,AF3588,AF3792,AF3996,AF4200,AF4404,AF4608,AF4812,AF5016,AF5220)</f>
        <v>0</v>
      </c>
      <c r="AG936" s="175">
        <f t="shared" si="1334"/>
        <v>0</v>
      </c>
      <c r="AH936" s="167">
        <f t="shared" si="1273"/>
        <v>0</v>
      </c>
      <c r="AJ936" s="163">
        <f t="shared" ref="AJ936:AU944" si="1335">SUM(AJ1140,AJ1344,AJ1548,AJ1752,AJ1956,AJ2160,AJ2364,AJ2568,AJ2772,AJ2976,AJ3180,AJ3384,AJ3588,AJ3792,AJ3996,AJ4200,AJ4404,AJ4608,AJ4812,AJ5016,AJ5220)</f>
        <v>41000</v>
      </c>
      <c r="AK936" s="163">
        <f t="shared" si="1335"/>
        <v>0</v>
      </c>
      <c r="AL936" s="163">
        <f t="shared" si="1335"/>
        <v>0</v>
      </c>
      <c r="AM936" s="163">
        <f t="shared" si="1335"/>
        <v>0</v>
      </c>
      <c r="AN936" s="163">
        <f t="shared" si="1335"/>
        <v>0</v>
      </c>
      <c r="AO936" s="163">
        <f t="shared" si="1335"/>
        <v>0</v>
      </c>
      <c r="AP936" s="163">
        <f t="shared" si="1335"/>
        <v>0</v>
      </c>
      <c r="AQ936" s="163">
        <f t="shared" si="1335"/>
        <v>0</v>
      </c>
      <c r="AR936" s="163">
        <f t="shared" si="1335"/>
        <v>0</v>
      </c>
      <c r="AS936" s="163">
        <f t="shared" si="1335"/>
        <v>0</v>
      </c>
      <c r="AT936" s="163">
        <f t="shared" si="1335"/>
        <v>0</v>
      </c>
      <c r="AU936" s="163">
        <f t="shared" si="1335"/>
        <v>0</v>
      </c>
      <c r="AV936" s="163">
        <f t="shared" si="1238"/>
        <v>41000</v>
      </c>
      <c r="AW936" s="168">
        <f t="shared" si="1255"/>
        <v>0</v>
      </c>
      <c r="AY936" s="163">
        <f t="shared" si="1256"/>
        <v>41000</v>
      </c>
      <c r="AZ936" s="163">
        <f t="shared" si="1257"/>
        <v>0</v>
      </c>
      <c r="BA936" s="163">
        <f t="shared" si="1258"/>
        <v>0</v>
      </c>
      <c r="BB936" s="163">
        <f t="shared" si="1259"/>
        <v>0</v>
      </c>
      <c r="BC936" s="163">
        <f t="shared" si="1239"/>
        <v>41000</v>
      </c>
      <c r="BD936" s="163">
        <f t="shared" si="1260"/>
        <v>0</v>
      </c>
    </row>
    <row r="937" spans="2:56" x14ac:dyDescent="0.3">
      <c r="B937" s="169" t="s">
        <v>142</v>
      </c>
      <c r="C937" s="170">
        <f t="shared" si="1324"/>
        <v>64000</v>
      </c>
      <c r="D937" s="171">
        <f t="shared" si="1324"/>
        <v>0</v>
      </c>
      <c r="E937" s="172">
        <f t="shared" si="1248"/>
        <v>0</v>
      </c>
      <c r="F937" s="170">
        <f t="shared" si="1325"/>
        <v>74158</v>
      </c>
      <c r="G937" s="171">
        <f t="shared" si="1325"/>
        <v>74157.33</v>
      </c>
      <c r="H937" s="172">
        <f t="shared" si="1249"/>
        <v>0.9999909652363872</v>
      </c>
      <c r="I937" s="170">
        <f t="shared" si="1326"/>
        <v>0</v>
      </c>
      <c r="J937" s="173">
        <f t="shared" si="1326"/>
        <v>0</v>
      </c>
      <c r="K937" s="174">
        <f t="shared" si="1250"/>
        <v>0</v>
      </c>
      <c r="L937" s="170">
        <f t="shared" si="1327"/>
        <v>0</v>
      </c>
      <c r="M937" s="173">
        <f t="shared" si="1328"/>
        <v>70000</v>
      </c>
      <c r="N937" s="175">
        <f t="shared" si="1328"/>
        <v>0</v>
      </c>
      <c r="O937" s="170">
        <f t="shared" si="1329"/>
        <v>0</v>
      </c>
      <c r="P937" s="175">
        <f t="shared" si="1329"/>
        <v>0</v>
      </c>
      <c r="Q937" s="166">
        <f t="shared" si="1251"/>
        <v>0</v>
      </c>
      <c r="R937" s="175">
        <f t="shared" si="1330"/>
        <v>0</v>
      </c>
      <c r="S937" s="175">
        <f t="shared" si="1330"/>
        <v>0</v>
      </c>
      <c r="T937" s="167">
        <f t="shared" si="1267"/>
        <v>0</v>
      </c>
      <c r="U937" s="157"/>
      <c r="V937" s="170">
        <f t="shared" si="1331"/>
        <v>0</v>
      </c>
      <c r="W937" s="175">
        <f t="shared" si="1331"/>
        <v>0</v>
      </c>
      <c r="X937" s="166">
        <f t="shared" si="1252"/>
        <v>0</v>
      </c>
      <c r="Y937" s="175">
        <f t="shared" si="1332"/>
        <v>0</v>
      </c>
      <c r="Z937" s="175">
        <f t="shared" si="1332"/>
        <v>0</v>
      </c>
      <c r="AA937" s="167">
        <f t="shared" si="1270"/>
        <v>0</v>
      </c>
      <c r="AB937" s="157"/>
      <c r="AC937" s="170">
        <f t="shared" si="1333"/>
        <v>0</v>
      </c>
      <c r="AD937" s="175">
        <f t="shared" si="1333"/>
        <v>0</v>
      </c>
      <c r="AE937" s="166">
        <f t="shared" si="1253"/>
        <v>0</v>
      </c>
      <c r="AF937" s="175">
        <f t="shared" si="1334"/>
        <v>0</v>
      </c>
      <c r="AG937" s="175">
        <f t="shared" si="1334"/>
        <v>0</v>
      </c>
      <c r="AH937" s="167">
        <f t="shared" si="1273"/>
        <v>0</v>
      </c>
      <c r="AJ937" s="163">
        <f t="shared" si="1335"/>
        <v>0</v>
      </c>
      <c r="AK937" s="163">
        <f t="shared" si="1335"/>
        <v>0</v>
      </c>
      <c r="AL937" s="163">
        <f t="shared" si="1335"/>
        <v>0</v>
      </c>
      <c r="AM937" s="163">
        <f t="shared" si="1335"/>
        <v>0</v>
      </c>
      <c r="AN937" s="163">
        <f t="shared" si="1335"/>
        <v>0</v>
      </c>
      <c r="AO937" s="163">
        <f t="shared" si="1335"/>
        <v>0</v>
      </c>
      <c r="AP937" s="163">
        <f t="shared" si="1335"/>
        <v>0</v>
      </c>
      <c r="AQ937" s="163">
        <f t="shared" si="1335"/>
        <v>0</v>
      </c>
      <c r="AR937" s="163">
        <f t="shared" si="1335"/>
        <v>0</v>
      </c>
      <c r="AS937" s="163">
        <f t="shared" si="1335"/>
        <v>0</v>
      </c>
      <c r="AT937" s="163">
        <f t="shared" si="1335"/>
        <v>0</v>
      </c>
      <c r="AU937" s="163">
        <f t="shared" si="1335"/>
        <v>0</v>
      </c>
      <c r="AV937" s="163">
        <f t="shared" si="1238"/>
        <v>0</v>
      </c>
      <c r="AW937" s="168">
        <f t="shared" si="1255"/>
        <v>0</v>
      </c>
      <c r="AY937" s="163">
        <f t="shared" si="1256"/>
        <v>0</v>
      </c>
      <c r="AZ937" s="163">
        <f t="shared" si="1257"/>
        <v>0</v>
      </c>
      <c r="BA937" s="163">
        <f t="shared" si="1258"/>
        <v>0</v>
      </c>
      <c r="BB937" s="163">
        <f t="shared" si="1259"/>
        <v>0</v>
      </c>
      <c r="BC937" s="163">
        <f t="shared" si="1239"/>
        <v>0</v>
      </c>
      <c r="BD937" s="163">
        <f t="shared" si="1260"/>
        <v>0</v>
      </c>
    </row>
    <row r="938" spans="2:56" x14ac:dyDescent="0.3">
      <c r="B938" s="169" t="s">
        <v>143</v>
      </c>
      <c r="C938" s="170">
        <f t="shared" si="1324"/>
        <v>0</v>
      </c>
      <c r="D938" s="171">
        <f t="shared" si="1324"/>
        <v>0</v>
      </c>
      <c r="E938" s="172">
        <f t="shared" si="1248"/>
        <v>0</v>
      </c>
      <c r="F938" s="170">
        <f t="shared" si="1325"/>
        <v>2599</v>
      </c>
      <c r="G938" s="171">
        <f t="shared" si="1325"/>
        <v>2599.8000000000002</v>
      </c>
      <c r="H938" s="172">
        <f t="shared" si="1249"/>
        <v>1.0003078106964218</v>
      </c>
      <c r="I938" s="170">
        <f t="shared" si="1326"/>
        <v>0</v>
      </c>
      <c r="J938" s="173">
        <f t="shared" si="1326"/>
        <v>0</v>
      </c>
      <c r="K938" s="174">
        <f t="shared" si="1250"/>
        <v>0</v>
      </c>
      <c r="L938" s="170">
        <f t="shared" si="1327"/>
        <v>0</v>
      </c>
      <c r="M938" s="173">
        <f t="shared" si="1328"/>
        <v>0</v>
      </c>
      <c r="N938" s="175">
        <f t="shared" si="1328"/>
        <v>0</v>
      </c>
      <c r="O938" s="170">
        <f t="shared" si="1329"/>
        <v>0</v>
      </c>
      <c r="P938" s="175">
        <f t="shared" si="1329"/>
        <v>0</v>
      </c>
      <c r="Q938" s="166">
        <f t="shared" si="1251"/>
        <v>0</v>
      </c>
      <c r="R938" s="175">
        <f t="shared" si="1330"/>
        <v>0</v>
      </c>
      <c r="S938" s="175">
        <f t="shared" si="1330"/>
        <v>0</v>
      </c>
      <c r="T938" s="167">
        <f t="shared" si="1267"/>
        <v>0</v>
      </c>
      <c r="U938" s="157"/>
      <c r="V938" s="170">
        <f t="shared" si="1331"/>
        <v>0</v>
      </c>
      <c r="W938" s="175">
        <f t="shared" si="1331"/>
        <v>0</v>
      </c>
      <c r="X938" s="166">
        <f t="shared" si="1252"/>
        <v>0</v>
      </c>
      <c r="Y938" s="175">
        <f t="shared" si="1332"/>
        <v>0</v>
      </c>
      <c r="Z938" s="175">
        <f t="shared" si="1332"/>
        <v>0</v>
      </c>
      <c r="AA938" s="167">
        <f t="shared" si="1270"/>
        <v>0</v>
      </c>
      <c r="AB938" s="157"/>
      <c r="AC938" s="170">
        <f t="shared" si="1333"/>
        <v>0</v>
      </c>
      <c r="AD938" s="175">
        <f t="shared" si="1333"/>
        <v>0</v>
      </c>
      <c r="AE938" s="166">
        <f t="shared" si="1253"/>
        <v>0</v>
      </c>
      <c r="AF938" s="175">
        <f t="shared" si="1334"/>
        <v>0</v>
      </c>
      <c r="AG938" s="175">
        <f t="shared" si="1334"/>
        <v>0</v>
      </c>
      <c r="AH938" s="167">
        <f t="shared" si="1273"/>
        <v>0</v>
      </c>
      <c r="AJ938" s="163">
        <f t="shared" si="1335"/>
        <v>0</v>
      </c>
      <c r="AK938" s="163">
        <f t="shared" si="1335"/>
        <v>0</v>
      </c>
      <c r="AL938" s="163">
        <f t="shared" si="1335"/>
        <v>0</v>
      </c>
      <c r="AM938" s="163">
        <f t="shared" si="1335"/>
        <v>0</v>
      </c>
      <c r="AN938" s="163">
        <f t="shared" si="1335"/>
        <v>0</v>
      </c>
      <c r="AO938" s="163">
        <f t="shared" si="1335"/>
        <v>0</v>
      </c>
      <c r="AP938" s="163">
        <f t="shared" si="1335"/>
        <v>0</v>
      </c>
      <c r="AQ938" s="163">
        <f t="shared" si="1335"/>
        <v>0</v>
      </c>
      <c r="AR938" s="163">
        <f t="shared" si="1335"/>
        <v>0</v>
      </c>
      <c r="AS938" s="163">
        <f t="shared" si="1335"/>
        <v>0</v>
      </c>
      <c r="AT938" s="163">
        <f t="shared" si="1335"/>
        <v>0</v>
      </c>
      <c r="AU938" s="163">
        <f t="shared" si="1335"/>
        <v>0</v>
      </c>
      <c r="AV938" s="163">
        <f t="shared" si="1238"/>
        <v>0</v>
      </c>
      <c r="AW938" s="168">
        <f t="shared" si="1255"/>
        <v>0</v>
      </c>
      <c r="AY938" s="163">
        <f t="shared" si="1256"/>
        <v>0</v>
      </c>
      <c r="AZ938" s="163">
        <f t="shared" si="1257"/>
        <v>0</v>
      </c>
      <c r="BA938" s="163">
        <f t="shared" si="1258"/>
        <v>0</v>
      </c>
      <c r="BB938" s="163">
        <f t="shared" si="1259"/>
        <v>0</v>
      </c>
      <c r="BC938" s="163">
        <f t="shared" si="1239"/>
        <v>0</v>
      </c>
      <c r="BD938" s="163">
        <f t="shared" si="1260"/>
        <v>0</v>
      </c>
    </row>
    <row r="939" spans="2:56" x14ac:dyDescent="0.3">
      <c r="B939" s="169" t="s">
        <v>144</v>
      </c>
      <c r="C939" s="170">
        <f t="shared" si="1324"/>
        <v>0</v>
      </c>
      <c r="D939" s="171">
        <f t="shared" si="1324"/>
        <v>0</v>
      </c>
      <c r="E939" s="172">
        <f t="shared" si="1248"/>
        <v>0</v>
      </c>
      <c r="F939" s="170">
        <f t="shared" si="1325"/>
        <v>0</v>
      </c>
      <c r="G939" s="171">
        <f t="shared" si="1325"/>
        <v>0</v>
      </c>
      <c r="H939" s="172">
        <f t="shared" si="1249"/>
        <v>0</v>
      </c>
      <c r="I939" s="170">
        <f t="shared" si="1326"/>
        <v>0</v>
      </c>
      <c r="J939" s="173">
        <f t="shared" si="1326"/>
        <v>0</v>
      </c>
      <c r="K939" s="174">
        <f t="shared" si="1250"/>
        <v>0</v>
      </c>
      <c r="L939" s="170">
        <f t="shared" si="1327"/>
        <v>0</v>
      </c>
      <c r="M939" s="173">
        <f t="shared" si="1328"/>
        <v>0</v>
      </c>
      <c r="N939" s="175">
        <f t="shared" si="1328"/>
        <v>0</v>
      </c>
      <c r="O939" s="170">
        <f t="shared" si="1329"/>
        <v>0</v>
      </c>
      <c r="P939" s="175">
        <f t="shared" si="1329"/>
        <v>0</v>
      </c>
      <c r="Q939" s="166">
        <f t="shared" si="1251"/>
        <v>0</v>
      </c>
      <c r="R939" s="175">
        <f t="shared" si="1330"/>
        <v>0</v>
      </c>
      <c r="S939" s="175">
        <f t="shared" si="1330"/>
        <v>0</v>
      </c>
      <c r="T939" s="167">
        <f t="shared" si="1267"/>
        <v>0</v>
      </c>
      <c r="U939" s="157"/>
      <c r="V939" s="170">
        <f t="shared" si="1331"/>
        <v>0</v>
      </c>
      <c r="W939" s="175">
        <f t="shared" si="1331"/>
        <v>0</v>
      </c>
      <c r="X939" s="166">
        <f t="shared" si="1252"/>
        <v>0</v>
      </c>
      <c r="Y939" s="175">
        <f t="shared" si="1332"/>
        <v>0</v>
      </c>
      <c r="Z939" s="175">
        <f t="shared" si="1332"/>
        <v>0</v>
      </c>
      <c r="AA939" s="167">
        <f t="shared" si="1270"/>
        <v>0</v>
      </c>
      <c r="AB939" s="157"/>
      <c r="AC939" s="170">
        <f t="shared" si="1333"/>
        <v>0</v>
      </c>
      <c r="AD939" s="175">
        <f t="shared" si="1333"/>
        <v>0</v>
      </c>
      <c r="AE939" s="166">
        <f t="shared" si="1253"/>
        <v>0</v>
      </c>
      <c r="AF939" s="175">
        <f t="shared" si="1334"/>
        <v>0</v>
      </c>
      <c r="AG939" s="175">
        <f t="shared" si="1334"/>
        <v>0</v>
      </c>
      <c r="AH939" s="167">
        <f t="shared" si="1273"/>
        <v>0</v>
      </c>
      <c r="AJ939" s="163">
        <f t="shared" si="1335"/>
        <v>0</v>
      </c>
      <c r="AK939" s="163">
        <f t="shared" si="1335"/>
        <v>0</v>
      </c>
      <c r="AL939" s="163">
        <f t="shared" si="1335"/>
        <v>0</v>
      </c>
      <c r="AM939" s="163">
        <f t="shared" si="1335"/>
        <v>0</v>
      </c>
      <c r="AN939" s="163">
        <f t="shared" si="1335"/>
        <v>0</v>
      </c>
      <c r="AO939" s="163">
        <f t="shared" si="1335"/>
        <v>0</v>
      </c>
      <c r="AP939" s="163">
        <f t="shared" si="1335"/>
        <v>0</v>
      </c>
      <c r="AQ939" s="163">
        <f t="shared" si="1335"/>
        <v>0</v>
      </c>
      <c r="AR939" s="163">
        <f t="shared" si="1335"/>
        <v>0</v>
      </c>
      <c r="AS939" s="163">
        <f t="shared" si="1335"/>
        <v>0</v>
      </c>
      <c r="AT939" s="163">
        <f t="shared" si="1335"/>
        <v>0</v>
      </c>
      <c r="AU939" s="163">
        <f t="shared" si="1335"/>
        <v>0</v>
      </c>
      <c r="AV939" s="163">
        <f t="shared" si="1238"/>
        <v>0</v>
      </c>
      <c r="AW939" s="168">
        <f t="shared" si="1255"/>
        <v>0</v>
      </c>
      <c r="AY939" s="163">
        <f t="shared" si="1256"/>
        <v>0</v>
      </c>
      <c r="AZ939" s="163">
        <f t="shared" si="1257"/>
        <v>0</v>
      </c>
      <c r="BA939" s="163">
        <f t="shared" si="1258"/>
        <v>0</v>
      </c>
      <c r="BB939" s="163">
        <f t="shared" si="1259"/>
        <v>0</v>
      </c>
      <c r="BC939" s="163">
        <f t="shared" si="1239"/>
        <v>0</v>
      </c>
      <c r="BD939" s="163">
        <f t="shared" si="1260"/>
        <v>0</v>
      </c>
    </row>
    <row r="940" spans="2:56" x14ac:dyDescent="0.3">
      <c r="B940" s="169" t="s">
        <v>145</v>
      </c>
      <c r="C940" s="170">
        <f t="shared" si="1324"/>
        <v>90000</v>
      </c>
      <c r="D940" s="171">
        <f t="shared" si="1324"/>
        <v>58000</v>
      </c>
      <c r="E940" s="172">
        <f t="shared" si="1248"/>
        <v>0.64444444444444449</v>
      </c>
      <c r="F940" s="170">
        <f t="shared" si="1325"/>
        <v>156152</v>
      </c>
      <c r="G940" s="171">
        <f t="shared" si="1325"/>
        <v>156151.29999999999</v>
      </c>
      <c r="H940" s="172">
        <f t="shared" si="1249"/>
        <v>0.99999551718838042</v>
      </c>
      <c r="I940" s="170">
        <f t="shared" si="1326"/>
        <v>55210</v>
      </c>
      <c r="J940" s="173">
        <f t="shared" si="1326"/>
        <v>54697</v>
      </c>
      <c r="K940" s="174">
        <f t="shared" si="1250"/>
        <v>0.99070820503531964</v>
      </c>
      <c r="L940" s="170">
        <f t="shared" si="1327"/>
        <v>130013</v>
      </c>
      <c r="M940" s="173">
        <f t="shared" si="1328"/>
        <v>130013</v>
      </c>
      <c r="N940" s="175">
        <f t="shared" si="1328"/>
        <v>0</v>
      </c>
      <c r="O940" s="170">
        <f t="shared" si="1329"/>
        <v>53300</v>
      </c>
      <c r="P940" s="175">
        <f t="shared" si="1329"/>
        <v>0</v>
      </c>
      <c r="Q940" s="166">
        <f t="shared" si="1251"/>
        <v>53300</v>
      </c>
      <c r="R940" s="175">
        <f t="shared" si="1330"/>
        <v>0</v>
      </c>
      <c r="S940" s="175">
        <f t="shared" si="1330"/>
        <v>0</v>
      </c>
      <c r="T940" s="167">
        <f t="shared" si="1267"/>
        <v>53300</v>
      </c>
      <c r="U940" s="157"/>
      <c r="V940" s="170">
        <f t="shared" si="1331"/>
        <v>53000</v>
      </c>
      <c r="W940" s="175">
        <f t="shared" si="1331"/>
        <v>0</v>
      </c>
      <c r="X940" s="166">
        <f t="shared" si="1252"/>
        <v>53000</v>
      </c>
      <c r="Y940" s="175">
        <f t="shared" si="1332"/>
        <v>0</v>
      </c>
      <c r="Z940" s="175">
        <f t="shared" si="1332"/>
        <v>0</v>
      </c>
      <c r="AA940" s="167">
        <f t="shared" si="1270"/>
        <v>53000</v>
      </c>
      <c r="AB940" s="157"/>
      <c r="AC940" s="170">
        <f t="shared" si="1333"/>
        <v>53000</v>
      </c>
      <c r="AD940" s="175">
        <f t="shared" si="1333"/>
        <v>0</v>
      </c>
      <c r="AE940" s="166">
        <f t="shared" si="1253"/>
        <v>53000</v>
      </c>
      <c r="AF940" s="175">
        <f t="shared" si="1334"/>
        <v>0</v>
      </c>
      <c r="AG940" s="175">
        <f t="shared" si="1334"/>
        <v>0</v>
      </c>
      <c r="AH940" s="167">
        <f t="shared" si="1273"/>
        <v>53000</v>
      </c>
      <c r="AJ940" s="163">
        <f t="shared" si="1335"/>
        <v>0</v>
      </c>
      <c r="AK940" s="163">
        <f t="shared" si="1335"/>
        <v>0</v>
      </c>
      <c r="AL940" s="163">
        <f t="shared" si="1335"/>
        <v>0</v>
      </c>
      <c r="AM940" s="163">
        <f t="shared" si="1335"/>
        <v>53300</v>
      </c>
      <c r="AN940" s="163">
        <f t="shared" si="1335"/>
        <v>0</v>
      </c>
      <c r="AO940" s="163">
        <f t="shared" si="1335"/>
        <v>0</v>
      </c>
      <c r="AP940" s="163">
        <f t="shared" si="1335"/>
        <v>0</v>
      </c>
      <c r="AQ940" s="163">
        <f t="shared" si="1335"/>
        <v>0</v>
      </c>
      <c r="AR940" s="163">
        <f t="shared" si="1335"/>
        <v>0</v>
      </c>
      <c r="AS940" s="163">
        <f t="shared" si="1335"/>
        <v>0</v>
      </c>
      <c r="AT940" s="163">
        <f t="shared" si="1335"/>
        <v>0</v>
      </c>
      <c r="AU940" s="163">
        <f t="shared" si="1335"/>
        <v>0</v>
      </c>
      <c r="AV940" s="163">
        <f t="shared" si="1238"/>
        <v>53300</v>
      </c>
      <c r="AW940" s="168">
        <f t="shared" si="1255"/>
        <v>0</v>
      </c>
      <c r="AY940" s="163">
        <f t="shared" si="1256"/>
        <v>0</v>
      </c>
      <c r="AZ940" s="163">
        <f t="shared" si="1257"/>
        <v>53300</v>
      </c>
      <c r="BA940" s="163">
        <f t="shared" si="1258"/>
        <v>0</v>
      </c>
      <c r="BB940" s="163">
        <f t="shared" si="1259"/>
        <v>0</v>
      </c>
      <c r="BC940" s="163">
        <f t="shared" si="1239"/>
        <v>53300</v>
      </c>
      <c r="BD940" s="163">
        <f t="shared" si="1260"/>
        <v>0</v>
      </c>
    </row>
    <row r="941" spans="2:56" x14ac:dyDescent="0.3">
      <c r="B941" s="169" t="s">
        <v>146</v>
      </c>
      <c r="C941" s="170">
        <f t="shared" si="1324"/>
        <v>0</v>
      </c>
      <c r="D941" s="171">
        <f t="shared" si="1324"/>
        <v>0</v>
      </c>
      <c r="E941" s="172">
        <f t="shared" si="1248"/>
        <v>0</v>
      </c>
      <c r="F941" s="170">
        <f t="shared" si="1325"/>
        <v>12500</v>
      </c>
      <c r="G941" s="171">
        <f t="shared" si="1325"/>
        <v>5000</v>
      </c>
      <c r="H941" s="172">
        <f t="shared" si="1249"/>
        <v>0.4</v>
      </c>
      <c r="I941" s="170">
        <f t="shared" si="1326"/>
        <v>14080</v>
      </c>
      <c r="J941" s="173">
        <f t="shared" si="1326"/>
        <v>14029.84</v>
      </c>
      <c r="K941" s="174">
        <f t="shared" si="1250"/>
        <v>0.99643749999999998</v>
      </c>
      <c r="L941" s="170">
        <f t="shared" si="1327"/>
        <v>6073</v>
      </c>
      <c r="M941" s="173">
        <f t="shared" si="1328"/>
        <v>0</v>
      </c>
      <c r="N941" s="175">
        <f t="shared" si="1328"/>
        <v>0</v>
      </c>
      <c r="O941" s="170">
        <f t="shared" si="1329"/>
        <v>11500</v>
      </c>
      <c r="P941" s="175">
        <f t="shared" si="1329"/>
        <v>0</v>
      </c>
      <c r="Q941" s="166">
        <f t="shared" si="1251"/>
        <v>11500</v>
      </c>
      <c r="R941" s="175">
        <f t="shared" si="1330"/>
        <v>0</v>
      </c>
      <c r="S941" s="175">
        <f t="shared" si="1330"/>
        <v>0</v>
      </c>
      <c r="T941" s="167">
        <f t="shared" si="1267"/>
        <v>11500</v>
      </c>
      <c r="U941" s="157"/>
      <c r="V941" s="170">
        <f t="shared" si="1331"/>
        <v>12392</v>
      </c>
      <c r="W941" s="175">
        <f t="shared" si="1331"/>
        <v>0</v>
      </c>
      <c r="X941" s="166">
        <f t="shared" si="1252"/>
        <v>12392</v>
      </c>
      <c r="Y941" s="175">
        <f t="shared" si="1332"/>
        <v>0</v>
      </c>
      <c r="Z941" s="175">
        <f t="shared" si="1332"/>
        <v>0</v>
      </c>
      <c r="AA941" s="167">
        <f t="shared" si="1270"/>
        <v>12392</v>
      </c>
      <c r="AB941" s="157"/>
      <c r="AC941" s="170">
        <f t="shared" si="1333"/>
        <v>15127</v>
      </c>
      <c r="AD941" s="175">
        <f t="shared" si="1333"/>
        <v>0</v>
      </c>
      <c r="AE941" s="166">
        <f t="shared" si="1253"/>
        <v>15127</v>
      </c>
      <c r="AF941" s="175">
        <f t="shared" si="1334"/>
        <v>0</v>
      </c>
      <c r="AG941" s="175">
        <f t="shared" si="1334"/>
        <v>0</v>
      </c>
      <c r="AH941" s="167">
        <f t="shared" si="1273"/>
        <v>15127</v>
      </c>
      <c r="AJ941" s="163">
        <f t="shared" si="1335"/>
        <v>0</v>
      </c>
      <c r="AK941" s="163">
        <f t="shared" si="1335"/>
        <v>0</v>
      </c>
      <c r="AL941" s="163">
        <f t="shared" si="1335"/>
        <v>0</v>
      </c>
      <c r="AM941" s="163">
        <f t="shared" si="1335"/>
        <v>11500</v>
      </c>
      <c r="AN941" s="163">
        <f t="shared" si="1335"/>
        <v>0</v>
      </c>
      <c r="AO941" s="163">
        <f t="shared" si="1335"/>
        <v>0</v>
      </c>
      <c r="AP941" s="163">
        <f t="shared" si="1335"/>
        <v>0</v>
      </c>
      <c r="AQ941" s="163">
        <f t="shared" si="1335"/>
        <v>0</v>
      </c>
      <c r="AR941" s="163">
        <f t="shared" si="1335"/>
        <v>0</v>
      </c>
      <c r="AS941" s="163">
        <f t="shared" si="1335"/>
        <v>0</v>
      </c>
      <c r="AT941" s="163">
        <f t="shared" si="1335"/>
        <v>0</v>
      </c>
      <c r="AU941" s="163">
        <f t="shared" si="1335"/>
        <v>0</v>
      </c>
      <c r="AV941" s="163">
        <f t="shared" si="1238"/>
        <v>11500</v>
      </c>
      <c r="AW941" s="168">
        <f t="shared" si="1255"/>
        <v>0</v>
      </c>
      <c r="AY941" s="163">
        <f t="shared" si="1256"/>
        <v>0</v>
      </c>
      <c r="AZ941" s="163">
        <f t="shared" si="1257"/>
        <v>11500</v>
      </c>
      <c r="BA941" s="163">
        <f t="shared" si="1258"/>
        <v>0</v>
      </c>
      <c r="BB941" s="163">
        <f t="shared" si="1259"/>
        <v>0</v>
      </c>
      <c r="BC941" s="163">
        <f t="shared" si="1239"/>
        <v>11500</v>
      </c>
      <c r="BD941" s="163">
        <f t="shared" si="1260"/>
        <v>0</v>
      </c>
    </row>
    <row r="942" spans="2:56" x14ac:dyDescent="0.3">
      <c r="B942" s="169" t="s">
        <v>147</v>
      </c>
      <c r="C942" s="170">
        <f t="shared" si="1324"/>
        <v>0</v>
      </c>
      <c r="D942" s="171">
        <f t="shared" si="1324"/>
        <v>0</v>
      </c>
      <c r="E942" s="172">
        <f t="shared" si="1248"/>
        <v>0</v>
      </c>
      <c r="F942" s="170">
        <f t="shared" si="1325"/>
        <v>0</v>
      </c>
      <c r="G942" s="171">
        <f t="shared" si="1325"/>
        <v>0</v>
      </c>
      <c r="H942" s="172">
        <f t="shared" si="1249"/>
        <v>0</v>
      </c>
      <c r="I942" s="170">
        <f t="shared" si="1326"/>
        <v>18660</v>
      </c>
      <c r="J942" s="173">
        <f t="shared" si="1326"/>
        <v>0</v>
      </c>
      <c r="K942" s="174">
        <f t="shared" si="1250"/>
        <v>0</v>
      </c>
      <c r="L942" s="170">
        <f t="shared" si="1327"/>
        <v>0</v>
      </c>
      <c r="M942" s="173">
        <f t="shared" si="1328"/>
        <v>0</v>
      </c>
      <c r="N942" s="175">
        <f t="shared" si="1328"/>
        <v>0</v>
      </c>
      <c r="O942" s="170">
        <f t="shared" si="1329"/>
        <v>0</v>
      </c>
      <c r="P942" s="175">
        <f t="shared" si="1329"/>
        <v>0</v>
      </c>
      <c r="Q942" s="166">
        <f t="shared" si="1251"/>
        <v>0</v>
      </c>
      <c r="R942" s="175">
        <f t="shared" si="1330"/>
        <v>0</v>
      </c>
      <c r="S942" s="175">
        <f t="shared" si="1330"/>
        <v>0</v>
      </c>
      <c r="T942" s="167">
        <f t="shared" si="1267"/>
        <v>0</v>
      </c>
      <c r="U942" s="157"/>
      <c r="V942" s="170">
        <f t="shared" si="1331"/>
        <v>0</v>
      </c>
      <c r="W942" s="175">
        <f t="shared" si="1331"/>
        <v>0</v>
      </c>
      <c r="X942" s="166">
        <f t="shared" si="1252"/>
        <v>0</v>
      </c>
      <c r="Y942" s="175">
        <f t="shared" si="1332"/>
        <v>0</v>
      </c>
      <c r="Z942" s="175">
        <f t="shared" si="1332"/>
        <v>0</v>
      </c>
      <c r="AA942" s="167">
        <f t="shared" si="1270"/>
        <v>0</v>
      </c>
      <c r="AB942" s="157"/>
      <c r="AC942" s="170">
        <f t="shared" si="1333"/>
        <v>0</v>
      </c>
      <c r="AD942" s="175">
        <f t="shared" si="1333"/>
        <v>0</v>
      </c>
      <c r="AE942" s="166">
        <f t="shared" si="1253"/>
        <v>0</v>
      </c>
      <c r="AF942" s="175">
        <f t="shared" si="1334"/>
        <v>0</v>
      </c>
      <c r="AG942" s="175">
        <f t="shared" si="1334"/>
        <v>0</v>
      </c>
      <c r="AH942" s="167">
        <f t="shared" si="1273"/>
        <v>0</v>
      </c>
      <c r="AJ942" s="163">
        <f t="shared" si="1335"/>
        <v>0</v>
      </c>
      <c r="AK942" s="163">
        <f t="shared" si="1335"/>
        <v>0</v>
      </c>
      <c r="AL942" s="163">
        <f t="shared" si="1335"/>
        <v>0</v>
      </c>
      <c r="AM942" s="163">
        <f t="shared" si="1335"/>
        <v>0</v>
      </c>
      <c r="AN942" s="163">
        <f t="shared" si="1335"/>
        <v>0</v>
      </c>
      <c r="AO942" s="163">
        <f t="shared" si="1335"/>
        <v>0</v>
      </c>
      <c r="AP942" s="163">
        <f t="shared" si="1335"/>
        <v>0</v>
      </c>
      <c r="AQ942" s="163">
        <f t="shared" si="1335"/>
        <v>0</v>
      </c>
      <c r="AR942" s="163">
        <f t="shared" si="1335"/>
        <v>0</v>
      </c>
      <c r="AS942" s="163">
        <f t="shared" si="1335"/>
        <v>0</v>
      </c>
      <c r="AT942" s="163">
        <f t="shared" si="1335"/>
        <v>0</v>
      </c>
      <c r="AU942" s="163">
        <f t="shared" si="1335"/>
        <v>0</v>
      </c>
      <c r="AV942" s="163">
        <f t="shared" si="1238"/>
        <v>0</v>
      </c>
      <c r="AW942" s="168">
        <f t="shared" si="1255"/>
        <v>0</v>
      </c>
      <c r="AY942" s="163">
        <f t="shared" si="1256"/>
        <v>0</v>
      </c>
      <c r="AZ942" s="163">
        <f t="shared" si="1257"/>
        <v>0</v>
      </c>
      <c r="BA942" s="163">
        <f t="shared" si="1258"/>
        <v>0</v>
      </c>
      <c r="BB942" s="163">
        <f t="shared" si="1259"/>
        <v>0</v>
      </c>
      <c r="BC942" s="163">
        <f t="shared" si="1239"/>
        <v>0</v>
      </c>
      <c r="BD942" s="163">
        <f t="shared" si="1260"/>
        <v>0</v>
      </c>
    </row>
    <row r="943" spans="2:56" x14ac:dyDescent="0.3">
      <c r="B943" s="169" t="s">
        <v>148</v>
      </c>
      <c r="C943" s="170">
        <f t="shared" si="1324"/>
        <v>0</v>
      </c>
      <c r="D943" s="171">
        <f t="shared" si="1324"/>
        <v>0</v>
      </c>
      <c r="E943" s="172">
        <f t="shared" si="1248"/>
        <v>0</v>
      </c>
      <c r="F943" s="170">
        <f t="shared" si="1325"/>
        <v>0</v>
      </c>
      <c r="G943" s="171">
        <f t="shared" si="1325"/>
        <v>0</v>
      </c>
      <c r="H943" s="172">
        <f t="shared" si="1249"/>
        <v>0</v>
      </c>
      <c r="I943" s="170">
        <f t="shared" si="1326"/>
        <v>0</v>
      </c>
      <c r="J943" s="173">
        <f t="shared" si="1326"/>
        <v>0</v>
      </c>
      <c r="K943" s="174">
        <f t="shared" si="1250"/>
        <v>0</v>
      </c>
      <c r="L943" s="170">
        <f t="shared" si="1327"/>
        <v>0</v>
      </c>
      <c r="M943" s="173">
        <f t="shared" si="1328"/>
        <v>0</v>
      </c>
      <c r="N943" s="175">
        <f t="shared" si="1328"/>
        <v>0</v>
      </c>
      <c r="O943" s="170">
        <f t="shared" si="1329"/>
        <v>0</v>
      </c>
      <c r="P943" s="175">
        <f t="shared" si="1329"/>
        <v>0</v>
      </c>
      <c r="Q943" s="166">
        <f t="shared" si="1251"/>
        <v>0</v>
      </c>
      <c r="R943" s="175">
        <f t="shared" si="1330"/>
        <v>0</v>
      </c>
      <c r="S943" s="175">
        <f t="shared" si="1330"/>
        <v>0</v>
      </c>
      <c r="T943" s="167">
        <f t="shared" si="1267"/>
        <v>0</v>
      </c>
      <c r="U943" s="157"/>
      <c r="V943" s="170">
        <f t="shared" si="1331"/>
        <v>0</v>
      </c>
      <c r="W943" s="175">
        <f t="shared" si="1331"/>
        <v>0</v>
      </c>
      <c r="X943" s="166">
        <f t="shared" si="1252"/>
        <v>0</v>
      </c>
      <c r="Y943" s="175">
        <f t="shared" si="1332"/>
        <v>0</v>
      </c>
      <c r="Z943" s="175">
        <f t="shared" si="1332"/>
        <v>0</v>
      </c>
      <c r="AA943" s="167">
        <f t="shared" si="1270"/>
        <v>0</v>
      </c>
      <c r="AB943" s="157"/>
      <c r="AC943" s="170">
        <f t="shared" si="1333"/>
        <v>0</v>
      </c>
      <c r="AD943" s="175">
        <f t="shared" si="1333"/>
        <v>0</v>
      </c>
      <c r="AE943" s="166">
        <f t="shared" si="1253"/>
        <v>0</v>
      </c>
      <c r="AF943" s="175">
        <f t="shared" si="1334"/>
        <v>0</v>
      </c>
      <c r="AG943" s="175">
        <f t="shared" si="1334"/>
        <v>0</v>
      </c>
      <c r="AH943" s="167">
        <f t="shared" si="1273"/>
        <v>0</v>
      </c>
      <c r="AJ943" s="163">
        <f t="shared" si="1335"/>
        <v>0</v>
      </c>
      <c r="AK943" s="163">
        <f t="shared" si="1335"/>
        <v>0</v>
      </c>
      <c r="AL943" s="163">
        <f t="shared" si="1335"/>
        <v>0</v>
      </c>
      <c r="AM943" s="163">
        <f t="shared" si="1335"/>
        <v>0</v>
      </c>
      <c r="AN943" s="163">
        <f t="shared" si="1335"/>
        <v>0</v>
      </c>
      <c r="AO943" s="163">
        <f t="shared" si="1335"/>
        <v>0</v>
      </c>
      <c r="AP943" s="163">
        <f t="shared" si="1335"/>
        <v>0</v>
      </c>
      <c r="AQ943" s="163">
        <f t="shared" si="1335"/>
        <v>0</v>
      </c>
      <c r="AR943" s="163">
        <f t="shared" si="1335"/>
        <v>0</v>
      </c>
      <c r="AS943" s="163">
        <f t="shared" si="1335"/>
        <v>0</v>
      </c>
      <c r="AT943" s="163">
        <f t="shared" si="1335"/>
        <v>0</v>
      </c>
      <c r="AU943" s="163">
        <f t="shared" si="1335"/>
        <v>0</v>
      </c>
      <c r="AV943" s="163">
        <f t="shared" si="1238"/>
        <v>0</v>
      </c>
      <c r="AW943" s="168">
        <f t="shared" si="1255"/>
        <v>0</v>
      </c>
      <c r="AY943" s="163">
        <f t="shared" si="1256"/>
        <v>0</v>
      </c>
      <c r="AZ943" s="163">
        <f t="shared" si="1257"/>
        <v>0</v>
      </c>
      <c r="BA943" s="163">
        <f t="shared" si="1258"/>
        <v>0</v>
      </c>
      <c r="BB943" s="163">
        <f t="shared" si="1259"/>
        <v>0</v>
      </c>
      <c r="BC943" s="163">
        <f t="shared" si="1239"/>
        <v>0</v>
      </c>
      <c r="BD943" s="163">
        <f t="shared" si="1260"/>
        <v>0</v>
      </c>
    </row>
    <row r="944" spans="2:56" x14ac:dyDescent="0.3">
      <c r="B944" s="169" t="s">
        <v>149</v>
      </c>
      <c r="C944" s="170">
        <f t="shared" si="1324"/>
        <v>250252</v>
      </c>
      <c r="D944" s="171">
        <f t="shared" si="1324"/>
        <v>40164.25</v>
      </c>
      <c r="E944" s="172">
        <f t="shared" si="1248"/>
        <v>0.16049522081741605</v>
      </c>
      <c r="F944" s="170">
        <f t="shared" si="1325"/>
        <v>231041</v>
      </c>
      <c r="G944" s="171">
        <f t="shared" si="1325"/>
        <v>208390.35</v>
      </c>
      <c r="H944" s="172">
        <f t="shared" si="1249"/>
        <v>0.90196263866586457</v>
      </c>
      <c r="I944" s="170">
        <f t="shared" si="1326"/>
        <v>45530</v>
      </c>
      <c r="J944" s="173">
        <f t="shared" si="1326"/>
        <v>37729.99</v>
      </c>
      <c r="K944" s="174">
        <f t="shared" si="1250"/>
        <v>0.82868416428728309</v>
      </c>
      <c r="L944" s="170">
        <f t="shared" si="1327"/>
        <v>0</v>
      </c>
      <c r="M944" s="173">
        <f t="shared" si="1328"/>
        <v>12000</v>
      </c>
      <c r="N944" s="175">
        <f t="shared" si="1328"/>
        <v>0</v>
      </c>
      <c r="O944" s="170">
        <f t="shared" si="1329"/>
        <v>62000</v>
      </c>
      <c r="P944" s="175">
        <f t="shared" si="1329"/>
        <v>0</v>
      </c>
      <c r="Q944" s="166">
        <f t="shared" si="1251"/>
        <v>62000</v>
      </c>
      <c r="R944" s="175">
        <f t="shared" si="1330"/>
        <v>0</v>
      </c>
      <c r="S944" s="175">
        <f t="shared" si="1330"/>
        <v>0</v>
      </c>
      <c r="T944" s="167">
        <f t="shared" si="1267"/>
        <v>62000</v>
      </c>
      <c r="U944" s="157"/>
      <c r="V944" s="170">
        <f t="shared" si="1331"/>
        <v>66057</v>
      </c>
      <c r="W944" s="175">
        <f t="shared" si="1331"/>
        <v>0</v>
      </c>
      <c r="X944" s="166">
        <f t="shared" si="1252"/>
        <v>66057</v>
      </c>
      <c r="Y944" s="175">
        <f t="shared" si="1332"/>
        <v>0</v>
      </c>
      <c r="Z944" s="175">
        <f t="shared" si="1332"/>
        <v>0</v>
      </c>
      <c r="AA944" s="167">
        <f t="shared" si="1270"/>
        <v>66057</v>
      </c>
      <c r="AB944" s="157"/>
      <c r="AC944" s="170">
        <f t="shared" si="1333"/>
        <v>66057</v>
      </c>
      <c r="AD944" s="175">
        <f t="shared" si="1333"/>
        <v>0</v>
      </c>
      <c r="AE944" s="166">
        <f t="shared" si="1253"/>
        <v>66057</v>
      </c>
      <c r="AF944" s="175">
        <f t="shared" si="1334"/>
        <v>0</v>
      </c>
      <c r="AG944" s="175">
        <f t="shared" si="1334"/>
        <v>0</v>
      </c>
      <c r="AH944" s="167">
        <f t="shared" si="1273"/>
        <v>66057</v>
      </c>
      <c r="AJ944" s="163">
        <f t="shared" si="1335"/>
        <v>0</v>
      </c>
      <c r="AK944" s="163">
        <f t="shared" si="1335"/>
        <v>0</v>
      </c>
      <c r="AL944" s="163">
        <f t="shared" si="1335"/>
        <v>0</v>
      </c>
      <c r="AM944" s="163">
        <f t="shared" si="1335"/>
        <v>62000</v>
      </c>
      <c r="AN944" s="163">
        <f t="shared" si="1335"/>
        <v>0</v>
      </c>
      <c r="AO944" s="163">
        <f t="shared" si="1335"/>
        <v>0</v>
      </c>
      <c r="AP944" s="163">
        <f t="shared" si="1335"/>
        <v>0</v>
      </c>
      <c r="AQ944" s="163">
        <f t="shared" si="1335"/>
        <v>0</v>
      </c>
      <c r="AR944" s="163">
        <f t="shared" si="1335"/>
        <v>0</v>
      </c>
      <c r="AS944" s="163">
        <f t="shared" si="1335"/>
        <v>0</v>
      </c>
      <c r="AT944" s="163">
        <f t="shared" si="1335"/>
        <v>0</v>
      </c>
      <c r="AU944" s="163">
        <f t="shared" si="1335"/>
        <v>0</v>
      </c>
      <c r="AV944" s="163">
        <f t="shared" si="1238"/>
        <v>62000</v>
      </c>
      <c r="AW944" s="168">
        <f t="shared" si="1255"/>
        <v>0</v>
      </c>
      <c r="AY944" s="163">
        <f t="shared" si="1256"/>
        <v>0</v>
      </c>
      <c r="AZ944" s="163">
        <f t="shared" si="1257"/>
        <v>62000</v>
      </c>
      <c r="BA944" s="163">
        <f t="shared" si="1258"/>
        <v>0</v>
      </c>
      <c r="BB944" s="163">
        <f t="shared" si="1259"/>
        <v>0</v>
      </c>
      <c r="BC944" s="163">
        <f t="shared" si="1239"/>
        <v>62000</v>
      </c>
      <c r="BD944" s="163">
        <f t="shared" si="1260"/>
        <v>0</v>
      </c>
    </row>
    <row r="945" spans="2:56" x14ac:dyDescent="0.3">
      <c r="B945" s="179" t="s">
        <v>150</v>
      </c>
      <c r="C945" s="83">
        <f>SUM(C946:C952)</f>
        <v>980207</v>
      </c>
      <c r="D945" s="84">
        <f>SUM(D946:D952)</f>
        <v>970687.82000000007</v>
      </c>
      <c r="E945" s="85">
        <f t="shared" si="1248"/>
        <v>0.99028860230543148</v>
      </c>
      <c r="F945" s="83">
        <f>SUM(F946:F952)</f>
        <v>677736</v>
      </c>
      <c r="G945" s="84">
        <f>SUM(G946:G952)</f>
        <v>653465.32999999996</v>
      </c>
      <c r="H945" s="85">
        <f t="shared" si="1249"/>
        <v>0.964188607363339</v>
      </c>
      <c r="I945" s="83">
        <f>SUM(I946:I952)</f>
        <v>582165</v>
      </c>
      <c r="J945" s="86">
        <f>SUM(J946:J952)</f>
        <v>581753.38</v>
      </c>
      <c r="K945" s="87">
        <f t="shared" si="1250"/>
        <v>0.99929294959332837</v>
      </c>
      <c r="L945" s="83">
        <f>SUM(L946:L952)</f>
        <v>512723</v>
      </c>
      <c r="M945" s="86">
        <f>SUM(M946:M952)</f>
        <v>587665</v>
      </c>
      <c r="N945" s="88">
        <f>SUM(N946:N952)</f>
        <v>0</v>
      </c>
      <c r="O945" s="83">
        <f>SUM(O946:O952)</f>
        <v>490671</v>
      </c>
      <c r="P945" s="88">
        <f>SUM(P946:P952)</f>
        <v>102151</v>
      </c>
      <c r="Q945" s="177">
        <f t="shared" si="1251"/>
        <v>592822</v>
      </c>
      <c r="R945" s="88">
        <f>SUM(R946:R952)</f>
        <v>0</v>
      </c>
      <c r="S945" s="88">
        <f>SUM(S946:S952)</f>
        <v>0</v>
      </c>
      <c r="T945" s="178">
        <f t="shared" si="1267"/>
        <v>592822</v>
      </c>
      <c r="U945" s="157"/>
      <c r="V945" s="83">
        <f>SUM(V946:V952)</f>
        <v>535523</v>
      </c>
      <c r="W945" s="88">
        <f>SUM(W946:W952)</f>
        <v>0</v>
      </c>
      <c r="X945" s="177">
        <f t="shared" si="1252"/>
        <v>535523</v>
      </c>
      <c r="Y945" s="88">
        <f>SUM(Y946:Y952)</f>
        <v>0</v>
      </c>
      <c r="Z945" s="88">
        <f>SUM(Z946:Z952)</f>
        <v>0</v>
      </c>
      <c r="AA945" s="178">
        <f t="shared" si="1270"/>
        <v>535523</v>
      </c>
      <c r="AB945" s="157"/>
      <c r="AC945" s="83">
        <f>SUM(AC946:AC952)</f>
        <v>581637</v>
      </c>
      <c r="AD945" s="88">
        <f>SUM(AD946:AD952)</f>
        <v>0</v>
      </c>
      <c r="AE945" s="177">
        <f t="shared" si="1253"/>
        <v>581637</v>
      </c>
      <c r="AF945" s="88">
        <f>SUM(AF946:AF952)</f>
        <v>0</v>
      </c>
      <c r="AG945" s="88">
        <f>SUM(AG946:AG952)</f>
        <v>0</v>
      </c>
      <c r="AH945" s="178">
        <f t="shared" si="1273"/>
        <v>581637</v>
      </c>
      <c r="AJ945" s="86">
        <f t="shared" ref="AJ945:AU945" si="1336">SUM(AJ946:AJ952)</f>
        <v>15000</v>
      </c>
      <c r="AK945" s="86">
        <f t="shared" si="1336"/>
        <v>103183</v>
      </c>
      <c r="AL945" s="86">
        <f t="shared" si="1336"/>
        <v>15000</v>
      </c>
      <c r="AM945" s="86">
        <f t="shared" si="1336"/>
        <v>53947</v>
      </c>
      <c r="AN945" s="86">
        <f t="shared" si="1336"/>
        <v>95860</v>
      </c>
      <c r="AO945" s="86">
        <f t="shared" si="1336"/>
        <v>19160</v>
      </c>
      <c r="AP945" s="86">
        <f t="shared" si="1336"/>
        <v>46550</v>
      </c>
      <c r="AQ945" s="86">
        <f t="shared" si="1336"/>
        <v>89000</v>
      </c>
      <c r="AR945" s="86">
        <f t="shared" si="1336"/>
        <v>25000</v>
      </c>
      <c r="AS945" s="86">
        <f t="shared" si="1336"/>
        <v>15000</v>
      </c>
      <c r="AT945" s="86">
        <f t="shared" si="1336"/>
        <v>89461</v>
      </c>
      <c r="AU945" s="86">
        <f t="shared" si="1336"/>
        <v>25661</v>
      </c>
      <c r="AV945" s="86">
        <f t="shared" si="1238"/>
        <v>592822</v>
      </c>
      <c r="AW945" s="93">
        <f t="shared" si="1255"/>
        <v>0</v>
      </c>
      <c r="AY945" s="86">
        <f t="shared" si="1256"/>
        <v>133183</v>
      </c>
      <c r="AZ945" s="86">
        <f t="shared" si="1257"/>
        <v>168967</v>
      </c>
      <c r="BA945" s="86">
        <f t="shared" si="1258"/>
        <v>160550</v>
      </c>
      <c r="BB945" s="86">
        <f t="shared" si="1259"/>
        <v>130122</v>
      </c>
      <c r="BC945" s="86">
        <f t="shared" si="1239"/>
        <v>592822</v>
      </c>
      <c r="BD945" s="86">
        <f t="shared" si="1260"/>
        <v>0</v>
      </c>
    </row>
    <row r="946" spans="2:56" x14ac:dyDescent="0.3">
      <c r="B946" s="169" t="s">
        <v>151</v>
      </c>
      <c r="C946" s="170">
        <f t="shared" ref="C946:D952" si="1337">SUM(C1150,C1558,C1762,C1354,C1966,C2374,C2170,C2782,C3802,C2578,C4006,C2986,C3190,C3598,C3394,C4210,C5230,C5026,C4618,C4414,C4822)</f>
        <v>0</v>
      </c>
      <c r="D946" s="171">
        <f t="shared" si="1337"/>
        <v>0</v>
      </c>
      <c r="E946" s="172">
        <f t="shared" si="1248"/>
        <v>0</v>
      </c>
      <c r="F946" s="170">
        <f t="shared" ref="F946:G952" si="1338">SUM(F1150,F1558,F1762,F1354,F1966,F2374,F2170,F2782,F3802,F2578,F4006,F2986,F3190,F3598,F3394,F4210,F5230,F5026,F4618,F4414,F4822)</f>
        <v>0</v>
      </c>
      <c r="G946" s="171">
        <f t="shared" si="1338"/>
        <v>829.9</v>
      </c>
      <c r="H946" s="172">
        <f t="shared" si="1249"/>
        <v>0</v>
      </c>
      <c r="I946" s="170">
        <f t="shared" ref="I946:J952" si="1339">SUM(I1150,I1354,I1558,I1762,I1966,I2170,I2374,I2578,I2782,I2986,I3190,I3394,I3598,I3802,I4006,I4210,I4414,I4618,I4822,I5026,I5230)</f>
        <v>0</v>
      </c>
      <c r="J946" s="173">
        <f t="shared" si="1339"/>
        <v>0</v>
      </c>
      <c r="K946" s="174">
        <f t="shared" si="1250"/>
        <v>0</v>
      </c>
      <c r="L946" s="170">
        <f t="shared" ref="L946:L952" si="1340">SUM(L1150,L1354,L1558,L1762,L1966,L2170,L2374,L2578,L2782,L2986,L3190,L3394,L3598,L3802,L4006,L4210,L4414,L4618,L4822,L5026,L5230)</f>
        <v>0</v>
      </c>
      <c r="M946" s="173">
        <f t="shared" ref="M946:N952" si="1341">SUM(M1150,M1558,M1762,M1354,M1966,M2374,M2170,M2782,M3802,M2578,M4006,M2986,M3190,M3598,M3394,M4210,M5230,M5026,M4618,M4414,M4822)</f>
        <v>870</v>
      </c>
      <c r="N946" s="175">
        <f t="shared" si="1341"/>
        <v>0</v>
      </c>
      <c r="O946" s="170">
        <f t="shared" ref="O946:P952" si="1342">SUM(O1150,O1354,O1558,O1762,O1966,O2170,O2374,O2578,O2782,O2986,O3190,O3394,O3598,O3802,O4006,O4210,O4414,O4618,O4822,O5026,O5230)</f>
        <v>0</v>
      </c>
      <c r="P946" s="175">
        <f t="shared" si="1342"/>
        <v>0</v>
      </c>
      <c r="Q946" s="166">
        <f t="shared" si="1251"/>
        <v>0</v>
      </c>
      <c r="R946" s="175">
        <f t="shared" ref="R946:S952" si="1343">SUM(R1150,R1354,R1558,R1762,R1966,R2170,R2374,R2578,R2782,R2986,R3190,R3394,R3598,R3802,R4006,R4210,R4414,R4618,R4822,R5026,R5230)</f>
        <v>0</v>
      </c>
      <c r="S946" s="175">
        <f t="shared" si="1343"/>
        <v>0</v>
      </c>
      <c r="T946" s="167">
        <f t="shared" si="1267"/>
        <v>0</v>
      </c>
      <c r="U946" s="157"/>
      <c r="V946" s="170">
        <f t="shared" ref="V946:W952" si="1344">SUM(V1150,V1354,V1558,V1762,V1966,V2170,V2374,V2578,V2782,V2986,V3190,V3394,V3598,V3802,V4006,V4210,V4414,V4618,V4822,V5026,V5230)</f>
        <v>0</v>
      </c>
      <c r="W946" s="175">
        <f t="shared" si="1344"/>
        <v>0</v>
      </c>
      <c r="X946" s="166">
        <f t="shared" si="1252"/>
        <v>0</v>
      </c>
      <c r="Y946" s="175">
        <f t="shared" ref="Y946:Z952" si="1345">SUM(Y1150,Y1354,Y1558,Y1762,Y1966,Y2170,Y2374,Y2578,Y2782,Y2986,Y3190,Y3394,Y3598,Y3802,Y4006,Y4210,Y4414,Y4618,Y4822,Y5026,Y5230)</f>
        <v>0</v>
      </c>
      <c r="Z946" s="175">
        <f t="shared" si="1345"/>
        <v>0</v>
      </c>
      <c r="AA946" s="167">
        <f t="shared" si="1270"/>
        <v>0</v>
      </c>
      <c r="AB946" s="157"/>
      <c r="AC946" s="170">
        <f t="shared" ref="AC946:AD952" si="1346">SUM(AC1150,AC1354,AC1558,AC1762,AC1966,AC2170,AC2374,AC2578,AC2782,AC2986,AC3190,AC3394,AC3598,AC3802,AC4006,AC4210,AC4414,AC4618,AC4822,AC5026,AC5230)</f>
        <v>0</v>
      </c>
      <c r="AD946" s="175">
        <f t="shared" si="1346"/>
        <v>0</v>
      </c>
      <c r="AE946" s="166">
        <f t="shared" si="1253"/>
        <v>0</v>
      </c>
      <c r="AF946" s="175">
        <f t="shared" ref="AF946:AG952" si="1347">SUM(AF1150,AF1354,AF1558,AF1762,AF1966,AF2170,AF2374,AF2578,AF2782,AF2986,AF3190,AF3394,AF3598,AF3802,AF4006,AF4210,AF4414,AF4618,AF4822,AF5026,AF5230)</f>
        <v>0</v>
      </c>
      <c r="AG946" s="175">
        <f t="shared" si="1347"/>
        <v>0</v>
      </c>
      <c r="AH946" s="167">
        <f t="shared" si="1273"/>
        <v>0</v>
      </c>
      <c r="AJ946" s="163">
        <f t="shared" ref="AJ946:AU952" si="1348">SUM(AJ1150,AJ1354,AJ1558,AJ1762,AJ1966,AJ2170,AJ2374,AJ2578,AJ2782,AJ2986,AJ3190,AJ3394,AJ3598,AJ3802,AJ4006,AJ4210,AJ4414,AJ4618,AJ4822,AJ5026,AJ5230)</f>
        <v>0</v>
      </c>
      <c r="AK946" s="163">
        <f t="shared" si="1348"/>
        <v>0</v>
      </c>
      <c r="AL946" s="163">
        <f t="shared" si="1348"/>
        <v>0</v>
      </c>
      <c r="AM946" s="163">
        <f t="shared" si="1348"/>
        <v>0</v>
      </c>
      <c r="AN946" s="163">
        <f t="shared" si="1348"/>
        <v>0</v>
      </c>
      <c r="AO946" s="163">
        <f t="shared" si="1348"/>
        <v>0</v>
      </c>
      <c r="AP946" s="163">
        <f t="shared" si="1348"/>
        <v>0</v>
      </c>
      <c r="AQ946" s="163">
        <f t="shared" si="1348"/>
        <v>0</v>
      </c>
      <c r="AR946" s="163">
        <f t="shared" si="1348"/>
        <v>0</v>
      </c>
      <c r="AS946" s="163">
        <f t="shared" si="1348"/>
        <v>0</v>
      </c>
      <c r="AT946" s="163">
        <f t="shared" si="1348"/>
        <v>0</v>
      </c>
      <c r="AU946" s="163">
        <f t="shared" si="1348"/>
        <v>0</v>
      </c>
      <c r="AV946" s="163">
        <f t="shared" si="1238"/>
        <v>0</v>
      </c>
      <c r="AW946" s="168">
        <f t="shared" si="1255"/>
        <v>0</v>
      </c>
      <c r="AY946" s="163">
        <f t="shared" si="1256"/>
        <v>0</v>
      </c>
      <c r="AZ946" s="163">
        <f t="shared" si="1257"/>
        <v>0</v>
      </c>
      <c r="BA946" s="163">
        <f t="shared" si="1258"/>
        <v>0</v>
      </c>
      <c r="BB946" s="163">
        <f t="shared" si="1259"/>
        <v>0</v>
      </c>
      <c r="BC946" s="163">
        <f t="shared" si="1239"/>
        <v>0</v>
      </c>
      <c r="BD946" s="163">
        <f t="shared" si="1260"/>
        <v>0</v>
      </c>
    </row>
    <row r="947" spans="2:56" x14ac:dyDescent="0.3">
      <c r="B947" s="169" t="s">
        <v>152</v>
      </c>
      <c r="C947" s="170">
        <f t="shared" si="1337"/>
        <v>0</v>
      </c>
      <c r="D947" s="171">
        <f t="shared" si="1337"/>
        <v>0</v>
      </c>
      <c r="E947" s="172">
        <f t="shared" si="1248"/>
        <v>0</v>
      </c>
      <c r="F947" s="170">
        <f t="shared" si="1338"/>
        <v>0</v>
      </c>
      <c r="G947" s="171">
        <f t="shared" si="1338"/>
        <v>0</v>
      </c>
      <c r="H947" s="172">
        <f t="shared" si="1249"/>
        <v>0</v>
      </c>
      <c r="I947" s="170">
        <f t="shared" si="1339"/>
        <v>0</v>
      </c>
      <c r="J947" s="173">
        <f t="shared" si="1339"/>
        <v>0</v>
      </c>
      <c r="K947" s="174">
        <f t="shared" si="1250"/>
        <v>0</v>
      </c>
      <c r="L947" s="170">
        <f t="shared" si="1340"/>
        <v>0</v>
      </c>
      <c r="M947" s="173">
        <f t="shared" si="1341"/>
        <v>20000</v>
      </c>
      <c r="N947" s="175">
        <f t="shared" si="1341"/>
        <v>0</v>
      </c>
      <c r="O947" s="170">
        <f t="shared" si="1342"/>
        <v>0</v>
      </c>
      <c r="P947" s="175">
        <f t="shared" si="1342"/>
        <v>0</v>
      </c>
      <c r="Q947" s="166">
        <f t="shared" si="1251"/>
        <v>0</v>
      </c>
      <c r="R947" s="175">
        <f t="shared" si="1343"/>
        <v>0</v>
      </c>
      <c r="S947" s="175">
        <f t="shared" si="1343"/>
        <v>0</v>
      </c>
      <c r="T947" s="167">
        <f t="shared" si="1267"/>
        <v>0</v>
      </c>
      <c r="U947" s="157"/>
      <c r="V947" s="170">
        <f t="shared" si="1344"/>
        <v>0</v>
      </c>
      <c r="W947" s="175">
        <f t="shared" si="1344"/>
        <v>0</v>
      </c>
      <c r="X947" s="166">
        <f t="shared" si="1252"/>
        <v>0</v>
      </c>
      <c r="Y947" s="175">
        <f t="shared" si="1345"/>
        <v>0</v>
      </c>
      <c r="Z947" s="175">
        <f t="shared" si="1345"/>
        <v>0</v>
      </c>
      <c r="AA947" s="167">
        <f t="shared" si="1270"/>
        <v>0</v>
      </c>
      <c r="AB947" s="157"/>
      <c r="AC947" s="170">
        <f t="shared" si="1346"/>
        <v>0</v>
      </c>
      <c r="AD947" s="175">
        <f t="shared" si="1346"/>
        <v>0</v>
      </c>
      <c r="AE947" s="166">
        <f t="shared" si="1253"/>
        <v>0</v>
      </c>
      <c r="AF947" s="175">
        <f t="shared" si="1347"/>
        <v>0</v>
      </c>
      <c r="AG947" s="175">
        <f t="shared" si="1347"/>
        <v>0</v>
      </c>
      <c r="AH947" s="167">
        <f t="shared" si="1273"/>
        <v>0</v>
      </c>
      <c r="AJ947" s="163">
        <f t="shared" si="1348"/>
        <v>0</v>
      </c>
      <c r="AK947" s="163">
        <f t="shared" si="1348"/>
        <v>0</v>
      </c>
      <c r="AL947" s="163">
        <f t="shared" si="1348"/>
        <v>0</v>
      </c>
      <c r="AM947" s="163">
        <f t="shared" si="1348"/>
        <v>0</v>
      </c>
      <c r="AN947" s="163">
        <f t="shared" si="1348"/>
        <v>0</v>
      </c>
      <c r="AO947" s="163">
        <f t="shared" si="1348"/>
        <v>0</v>
      </c>
      <c r="AP947" s="163">
        <f t="shared" si="1348"/>
        <v>0</v>
      </c>
      <c r="AQ947" s="163">
        <f t="shared" si="1348"/>
        <v>0</v>
      </c>
      <c r="AR947" s="163">
        <f t="shared" si="1348"/>
        <v>0</v>
      </c>
      <c r="AS947" s="163">
        <f t="shared" si="1348"/>
        <v>0</v>
      </c>
      <c r="AT947" s="163">
        <f t="shared" si="1348"/>
        <v>0</v>
      </c>
      <c r="AU947" s="163">
        <f t="shared" si="1348"/>
        <v>0</v>
      </c>
      <c r="AV947" s="163">
        <f t="shared" si="1238"/>
        <v>0</v>
      </c>
      <c r="AW947" s="168">
        <f t="shared" si="1255"/>
        <v>0</v>
      </c>
      <c r="AY947" s="163">
        <f t="shared" si="1256"/>
        <v>0</v>
      </c>
      <c r="AZ947" s="163">
        <f t="shared" si="1257"/>
        <v>0</v>
      </c>
      <c r="BA947" s="163">
        <f t="shared" si="1258"/>
        <v>0</v>
      </c>
      <c r="BB947" s="163">
        <f t="shared" si="1259"/>
        <v>0</v>
      </c>
      <c r="BC947" s="163">
        <f t="shared" si="1239"/>
        <v>0</v>
      </c>
      <c r="BD947" s="163">
        <f t="shared" si="1260"/>
        <v>0</v>
      </c>
    </row>
    <row r="948" spans="2:56" x14ac:dyDescent="0.3">
      <c r="B948" s="169" t="s">
        <v>153</v>
      </c>
      <c r="C948" s="170">
        <f t="shared" si="1337"/>
        <v>151033</v>
      </c>
      <c r="D948" s="171">
        <f t="shared" si="1337"/>
        <v>142941.88999999998</v>
      </c>
      <c r="E948" s="172">
        <f t="shared" si="1248"/>
        <v>0.94642819781107435</v>
      </c>
      <c r="F948" s="170">
        <f t="shared" si="1338"/>
        <v>245464</v>
      </c>
      <c r="G948" s="171">
        <f t="shared" si="1338"/>
        <v>220364.15999999997</v>
      </c>
      <c r="H948" s="172">
        <f t="shared" si="1249"/>
        <v>0.89774533129094281</v>
      </c>
      <c r="I948" s="170">
        <f t="shared" si="1339"/>
        <v>241991</v>
      </c>
      <c r="J948" s="173">
        <f t="shared" si="1339"/>
        <v>241946.78</v>
      </c>
      <c r="K948" s="174">
        <f t="shared" si="1250"/>
        <v>0.99981726593137765</v>
      </c>
      <c r="L948" s="170">
        <f t="shared" si="1340"/>
        <v>100687</v>
      </c>
      <c r="M948" s="173">
        <f t="shared" si="1341"/>
        <v>172798</v>
      </c>
      <c r="N948" s="175">
        <f t="shared" si="1341"/>
        <v>0</v>
      </c>
      <c r="O948" s="170">
        <f t="shared" si="1342"/>
        <v>52828</v>
      </c>
      <c r="P948" s="175">
        <f t="shared" si="1342"/>
        <v>62151</v>
      </c>
      <c r="Q948" s="166">
        <f t="shared" si="1251"/>
        <v>114979</v>
      </c>
      <c r="R948" s="175">
        <f t="shared" si="1343"/>
        <v>0</v>
      </c>
      <c r="S948" s="175">
        <f t="shared" si="1343"/>
        <v>0</v>
      </c>
      <c r="T948" s="167">
        <f t="shared" si="1267"/>
        <v>114979</v>
      </c>
      <c r="U948" s="157"/>
      <c r="V948" s="170">
        <f t="shared" si="1344"/>
        <v>71467</v>
      </c>
      <c r="W948" s="175">
        <f t="shared" si="1344"/>
        <v>0</v>
      </c>
      <c r="X948" s="166">
        <f t="shared" si="1252"/>
        <v>71467</v>
      </c>
      <c r="Y948" s="175">
        <f t="shared" si="1345"/>
        <v>0</v>
      </c>
      <c r="Z948" s="175">
        <f t="shared" si="1345"/>
        <v>0</v>
      </c>
      <c r="AA948" s="167">
        <f t="shared" si="1270"/>
        <v>71467</v>
      </c>
      <c r="AB948" s="157"/>
      <c r="AC948" s="170">
        <f t="shared" si="1346"/>
        <v>90158</v>
      </c>
      <c r="AD948" s="175">
        <f t="shared" si="1346"/>
        <v>0</v>
      </c>
      <c r="AE948" s="166">
        <f t="shared" si="1253"/>
        <v>90158</v>
      </c>
      <c r="AF948" s="175">
        <f t="shared" si="1347"/>
        <v>0</v>
      </c>
      <c r="AG948" s="175">
        <f t="shared" si="1347"/>
        <v>0</v>
      </c>
      <c r="AH948" s="167">
        <f t="shared" si="1273"/>
        <v>90158</v>
      </c>
      <c r="AJ948" s="163">
        <f t="shared" si="1348"/>
        <v>0</v>
      </c>
      <c r="AK948" s="163">
        <f t="shared" si="1348"/>
        <v>13722</v>
      </c>
      <c r="AL948" s="163">
        <f t="shared" si="1348"/>
        <v>0</v>
      </c>
      <c r="AM948" s="163">
        <f t="shared" si="1348"/>
        <v>38947</v>
      </c>
      <c r="AN948" s="163">
        <f t="shared" si="1348"/>
        <v>6400</v>
      </c>
      <c r="AO948" s="163">
        <f t="shared" si="1348"/>
        <v>4360</v>
      </c>
      <c r="AP948" s="163">
        <f t="shared" si="1348"/>
        <v>31550</v>
      </c>
      <c r="AQ948" s="163">
        <f t="shared" si="1348"/>
        <v>0</v>
      </c>
      <c r="AR948" s="163">
        <f t="shared" si="1348"/>
        <v>10000</v>
      </c>
      <c r="AS948" s="163">
        <f t="shared" si="1348"/>
        <v>0</v>
      </c>
      <c r="AT948" s="163">
        <f t="shared" si="1348"/>
        <v>0</v>
      </c>
      <c r="AU948" s="163">
        <f t="shared" si="1348"/>
        <v>10000</v>
      </c>
      <c r="AV948" s="163">
        <f t="shared" si="1238"/>
        <v>114979</v>
      </c>
      <c r="AW948" s="168">
        <f t="shared" si="1255"/>
        <v>0</v>
      </c>
      <c r="AY948" s="163">
        <f t="shared" si="1256"/>
        <v>13722</v>
      </c>
      <c r="AZ948" s="163">
        <f t="shared" si="1257"/>
        <v>49707</v>
      </c>
      <c r="BA948" s="163">
        <f t="shared" si="1258"/>
        <v>41550</v>
      </c>
      <c r="BB948" s="163">
        <f t="shared" si="1259"/>
        <v>10000</v>
      </c>
      <c r="BC948" s="163">
        <f t="shared" si="1239"/>
        <v>114979</v>
      </c>
      <c r="BD948" s="163">
        <f t="shared" si="1260"/>
        <v>0</v>
      </c>
    </row>
    <row r="949" spans="2:56" x14ac:dyDescent="0.3">
      <c r="B949" s="169" t="s">
        <v>154</v>
      </c>
      <c r="C949" s="170">
        <f t="shared" si="1337"/>
        <v>149535</v>
      </c>
      <c r="D949" s="171">
        <f t="shared" si="1337"/>
        <v>148530.63</v>
      </c>
      <c r="E949" s="172">
        <f t="shared" si="1248"/>
        <v>0.9932833784732672</v>
      </c>
      <c r="F949" s="170">
        <f t="shared" si="1338"/>
        <v>133847</v>
      </c>
      <c r="G949" s="171">
        <f t="shared" si="1338"/>
        <v>133846.26999999999</v>
      </c>
      <c r="H949" s="172">
        <f t="shared" si="1249"/>
        <v>0.99999454601149063</v>
      </c>
      <c r="I949" s="170">
        <f t="shared" si="1339"/>
        <v>0</v>
      </c>
      <c r="J949" s="173">
        <f t="shared" si="1339"/>
        <v>0</v>
      </c>
      <c r="K949" s="174">
        <f t="shared" si="1250"/>
        <v>0</v>
      </c>
      <c r="L949" s="170">
        <f t="shared" si="1340"/>
        <v>157836</v>
      </c>
      <c r="M949" s="173">
        <f t="shared" si="1341"/>
        <v>157836</v>
      </c>
      <c r="N949" s="175">
        <f t="shared" si="1341"/>
        <v>0</v>
      </c>
      <c r="O949" s="170">
        <f t="shared" si="1342"/>
        <v>180000</v>
      </c>
      <c r="P949" s="175">
        <f t="shared" si="1342"/>
        <v>0</v>
      </c>
      <c r="Q949" s="166">
        <f t="shared" si="1251"/>
        <v>180000</v>
      </c>
      <c r="R949" s="175">
        <f t="shared" si="1343"/>
        <v>0</v>
      </c>
      <c r="S949" s="175">
        <f t="shared" si="1343"/>
        <v>0</v>
      </c>
      <c r="T949" s="167">
        <f t="shared" si="1267"/>
        <v>180000</v>
      </c>
      <c r="U949" s="157"/>
      <c r="V949" s="170">
        <f t="shared" si="1344"/>
        <v>190000</v>
      </c>
      <c r="W949" s="175">
        <f t="shared" si="1344"/>
        <v>0</v>
      </c>
      <c r="X949" s="166">
        <f t="shared" si="1252"/>
        <v>190000</v>
      </c>
      <c r="Y949" s="175">
        <f t="shared" si="1345"/>
        <v>0</v>
      </c>
      <c r="Z949" s="175">
        <f t="shared" si="1345"/>
        <v>0</v>
      </c>
      <c r="AA949" s="167">
        <f t="shared" si="1270"/>
        <v>190000</v>
      </c>
      <c r="AB949" s="157"/>
      <c r="AC949" s="170">
        <f t="shared" si="1346"/>
        <v>200000</v>
      </c>
      <c r="AD949" s="175">
        <f t="shared" si="1346"/>
        <v>0</v>
      </c>
      <c r="AE949" s="166">
        <f t="shared" si="1253"/>
        <v>200000</v>
      </c>
      <c r="AF949" s="175">
        <f t="shared" si="1347"/>
        <v>0</v>
      </c>
      <c r="AG949" s="175">
        <f t="shared" si="1347"/>
        <v>0</v>
      </c>
      <c r="AH949" s="167">
        <f t="shared" si="1273"/>
        <v>200000</v>
      </c>
      <c r="AJ949" s="163">
        <f t="shared" si="1348"/>
        <v>15000</v>
      </c>
      <c r="AK949" s="163">
        <f t="shared" si="1348"/>
        <v>15000</v>
      </c>
      <c r="AL949" s="163">
        <f t="shared" si="1348"/>
        <v>15000</v>
      </c>
      <c r="AM949" s="163">
        <f t="shared" si="1348"/>
        <v>15000</v>
      </c>
      <c r="AN949" s="163">
        <f t="shared" si="1348"/>
        <v>15000</v>
      </c>
      <c r="AO949" s="163">
        <f t="shared" si="1348"/>
        <v>14800</v>
      </c>
      <c r="AP949" s="163">
        <f t="shared" si="1348"/>
        <v>15000</v>
      </c>
      <c r="AQ949" s="163">
        <f t="shared" si="1348"/>
        <v>14539</v>
      </c>
      <c r="AR949" s="163">
        <f t="shared" si="1348"/>
        <v>15000</v>
      </c>
      <c r="AS949" s="163">
        <f t="shared" si="1348"/>
        <v>15000</v>
      </c>
      <c r="AT949" s="163">
        <f t="shared" si="1348"/>
        <v>15000</v>
      </c>
      <c r="AU949" s="163">
        <f t="shared" si="1348"/>
        <v>15661</v>
      </c>
      <c r="AV949" s="163">
        <f t="shared" ref="AV949:AV1012" si="1349">SUM(AJ949:AU949)</f>
        <v>180000</v>
      </c>
      <c r="AW949" s="168">
        <f t="shared" si="1255"/>
        <v>0</v>
      </c>
      <c r="AY949" s="163">
        <f t="shared" si="1256"/>
        <v>45000</v>
      </c>
      <c r="AZ949" s="163">
        <f t="shared" si="1257"/>
        <v>44800</v>
      </c>
      <c r="BA949" s="163">
        <f t="shared" si="1258"/>
        <v>44539</v>
      </c>
      <c r="BB949" s="163">
        <f t="shared" si="1259"/>
        <v>45661</v>
      </c>
      <c r="BC949" s="163">
        <f t="shared" ref="BC949:BC1012" si="1350">SUM(AY949,AZ949,BA949,BB949)</f>
        <v>180000</v>
      </c>
      <c r="BD949" s="163">
        <f t="shared" si="1260"/>
        <v>0</v>
      </c>
    </row>
    <row r="950" spans="2:56" x14ac:dyDescent="0.3">
      <c r="B950" s="169" t="s">
        <v>155</v>
      </c>
      <c r="C950" s="170">
        <f t="shared" si="1337"/>
        <v>0</v>
      </c>
      <c r="D950" s="171">
        <f t="shared" si="1337"/>
        <v>0</v>
      </c>
      <c r="E950" s="172">
        <f t="shared" si="1248"/>
        <v>0</v>
      </c>
      <c r="F950" s="170">
        <f t="shared" si="1338"/>
        <v>0</v>
      </c>
      <c r="G950" s="171">
        <f t="shared" si="1338"/>
        <v>0</v>
      </c>
      <c r="H950" s="172">
        <f t="shared" si="1249"/>
        <v>0</v>
      </c>
      <c r="I950" s="170">
        <f t="shared" si="1339"/>
        <v>0</v>
      </c>
      <c r="J950" s="173">
        <f t="shared" si="1339"/>
        <v>0</v>
      </c>
      <c r="K950" s="174">
        <f t="shared" si="1250"/>
        <v>0</v>
      </c>
      <c r="L950" s="170">
        <f t="shared" si="1340"/>
        <v>0</v>
      </c>
      <c r="M950" s="173">
        <f t="shared" si="1341"/>
        <v>0</v>
      </c>
      <c r="N950" s="175">
        <f t="shared" si="1341"/>
        <v>0</v>
      </c>
      <c r="O950" s="170">
        <f t="shared" si="1342"/>
        <v>0</v>
      </c>
      <c r="P950" s="175">
        <f t="shared" si="1342"/>
        <v>0</v>
      </c>
      <c r="Q950" s="166">
        <f t="shared" si="1251"/>
        <v>0</v>
      </c>
      <c r="R950" s="175">
        <f t="shared" si="1343"/>
        <v>0</v>
      </c>
      <c r="S950" s="175">
        <f t="shared" si="1343"/>
        <v>0</v>
      </c>
      <c r="T950" s="167">
        <f t="shared" si="1267"/>
        <v>0</v>
      </c>
      <c r="U950" s="157"/>
      <c r="V950" s="170">
        <f t="shared" si="1344"/>
        <v>0</v>
      </c>
      <c r="W950" s="175">
        <f t="shared" si="1344"/>
        <v>0</v>
      </c>
      <c r="X950" s="166">
        <f t="shared" si="1252"/>
        <v>0</v>
      </c>
      <c r="Y950" s="175">
        <f t="shared" si="1345"/>
        <v>0</v>
      </c>
      <c r="Z950" s="175">
        <f t="shared" si="1345"/>
        <v>0</v>
      </c>
      <c r="AA950" s="167">
        <f t="shared" si="1270"/>
        <v>0</v>
      </c>
      <c r="AB950" s="157"/>
      <c r="AC950" s="170">
        <f t="shared" si="1346"/>
        <v>0</v>
      </c>
      <c r="AD950" s="175">
        <f t="shared" si="1346"/>
        <v>0</v>
      </c>
      <c r="AE950" s="166">
        <f t="shared" si="1253"/>
        <v>0</v>
      </c>
      <c r="AF950" s="175">
        <f t="shared" si="1347"/>
        <v>0</v>
      </c>
      <c r="AG950" s="175">
        <f t="shared" si="1347"/>
        <v>0</v>
      </c>
      <c r="AH950" s="167">
        <f t="shared" si="1273"/>
        <v>0</v>
      </c>
      <c r="AJ950" s="163">
        <f t="shared" si="1348"/>
        <v>0</v>
      </c>
      <c r="AK950" s="163">
        <f t="shared" si="1348"/>
        <v>0</v>
      </c>
      <c r="AL950" s="163">
        <f t="shared" si="1348"/>
        <v>0</v>
      </c>
      <c r="AM950" s="163">
        <f t="shared" si="1348"/>
        <v>0</v>
      </c>
      <c r="AN950" s="163">
        <f t="shared" si="1348"/>
        <v>0</v>
      </c>
      <c r="AO950" s="163">
        <f t="shared" si="1348"/>
        <v>0</v>
      </c>
      <c r="AP950" s="163">
        <f t="shared" si="1348"/>
        <v>0</v>
      </c>
      <c r="AQ950" s="163">
        <f t="shared" si="1348"/>
        <v>0</v>
      </c>
      <c r="AR950" s="163">
        <f t="shared" si="1348"/>
        <v>0</v>
      </c>
      <c r="AS950" s="163">
        <f t="shared" si="1348"/>
        <v>0</v>
      </c>
      <c r="AT950" s="163">
        <f t="shared" si="1348"/>
        <v>0</v>
      </c>
      <c r="AU950" s="163">
        <f t="shared" si="1348"/>
        <v>0</v>
      </c>
      <c r="AV950" s="163">
        <f t="shared" si="1349"/>
        <v>0</v>
      </c>
      <c r="AW950" s="168">
        <f t="shared" si="1255"/>
        <v>0</v>
      </c>
      <c r="AY950" s="163">
        <f t="shared" si="1256"/>
        <v>0</v>
      </c>
      <c r="AZ950" s="163">
        <f t="shared" si="1257"/>
        <v>0</v>
      </c>
      <c r="BA950" s="163">
        <f t="shared" si="1258"/>
        <v>0</v>
      </c>
      <c r="BB950" s="163">
        <f t="shared" si="1259"/>
        <v>0</v>
      </c>
      <c r="BC950" s="163">
        <f t="shared" si="1350"/>
        <v>0</v>
      </c>
      <c r="BD950" s="163">
        <f t="shared" si="1260"/>
        <v>0</v>
      </c>
    </row>
    <row r="951" spans="2:56" x14ac:dyDescent="0.3">
      <c r="B951" s="169" t="s">
        <v>156</v>
      </c>
      <c r="C951" s="170">
        <f t="shared" si="1337"/>
        <v>0</v>
      </c>
      <c r="D951" s="171">
        <f t="shared" si="1337"/>
        <v>0</v>
      </c>
      <c r="E951" s="172">
        <f t="shared" si="1248"/>
        <v>0</v>
      </c>
      <c r="F951" s="170">
        <f t="shared" si="1338"/>
        <v>0</v>
      </c>
      <c r="G951" s="171">
        <f t="shared" si="1338"/>
        <v>0</v>
      </c>
      <c r="H951" s="172">
        <f t="shared" si="1249"/>
        <v>0</v>
      </c>
      <c r="I951" s="170">
        <f t="shared" si="1339"/>
        <v>0</v>
      </c>
      <c r="J951" s="173">
        <f t="shared" si="1339"/>
        <v>0</v>
      </c>
      <c r="K951" s="174">
        <f t="shared" si="1250"/>
        <v>0</v>
      </c>
      <c r="L951" s="170">
        <f t="shared" si="1340"/>
        <v>0</v>
      </c>
      <c r="M951" s="173">
        <f t="shared" si="1341"/>
        <v>0</v>
      </c>
      <c r="N951" s="175">
        <f t="shared" si="1341"/>
        <v>0</v>
      </c>
      <c r="O951" s="170">
        <f t="shared" si="1342"/>
        <v>0</v>
      </c>
      <c r="P951" s="175">
        <f t="shared" si="1342"/>
        <v>0</v>
      </c>
      <c r="Q951" s="166">
        <f t="shared" si="1251"/>
        <v>0</v>
      </c>
      <c r="R951" s="175">
        <f t="shared" si="1343"/>
        <v>0</v>
      </c>
      <c r="S951" s="175">
        <f t="shared" si="1343"/>
        <v>0</v>
      </c>
      <c r="T951" s="167">
        <f t="shared" si="1267"/>
        <v>0</v>
      </c>
      <c r="U951" s="157"/>
      <c r="V951" s="170">
        <f t="shared" si="1344"/>
        <v>0</v>
      </c>
      <c r="W951" s="175">
        <f t="shared" si="1344"/>
        <v>0</v>
      </c>
      <c r="X951" s="166">
        <f t="shared" si="1252"/>
        <v>0</v>
      </c>
      <c r="Y951" s="175">
        <f t="shared" si="1345"/>
        <v>0</v>
      </c>
      <c r="Z951" s="175">
        <f t="shared" si="1345"/>
        <v>0</v>
      </c>
      <c r="AA951" s="167">
        <f t="shared" si="1270"/>
        <v>0</v>
      </c>
      <c r="AB951" s="157"/>
      <c r="AC951" s="170">
        <f t="shared" si="1346"/>
        <v>0</v>
      </c>
      <c r="AD951" s="175">
        <f t="shared" si="1346"/>
        <v>0</v>
      </c>
      <c r="AE951" s="166">
        <f t="shared" si="1253"/>
        <v>0</v>
      </c>
      <c r="AF951" s="175">
        <f t="shared" si="1347"/>
        <v>0</v>
      </c>
      <c r="AG951" s="175">
        <f t="shared" si="1347"/>
        <v>0</v>
      </c>
      <c r="AH951" s="167">
        <f t="shared" si="1273"/>
        <v>0</v>
      </c>
      <c r="AJ951" s="163">
        <f t="shared" si="1348"/>
        <v>0</v>
      </c>
      <c r="AK951" s="163">
        <f t="shared" si="1348"/>
        <v>0</v>
      </c>
      <c r="AL951" s="163">
        <f t="shared" si="1348"/>
        <v>0</v>
      </c>
      <c r="AM951" s="163">
        <f t="shared" si="1348"/>
        <v>0</v>
      </c>
      <c r="AN951" s="163">
        <f t="shared" si="1348"/>
        <v>0</v>
      </c>
      <c r="AO951" s="163">
        <f t="shared" si="1348"/>
        <v>0</v>
      </c>
      <c r="AP951" s="163">
        <f t="shared" si="1348"/>
        <v>0</v>
      </c>
      <c r="AQ951" s="163">
        <f t="shared" si="1348"/>
        <v>0</v>
      </c>
      <c r="AR951" s="163">
        <f t="shared" si="1348"/>
        <v>0</v>
      </c>
      <c r="AS951" s="163">
        <f t="shared" si="1348"/>
        <v>0</v>
      </c>
      <c r="AT951" s="163">
        <f t="shared" si="1348"/>
        <v>0</v>
      </c>
      <c r="AU951" s="163">
        <f t="shared" si="1348"/>
        <v>0</v>
      </c>
      <c r="AV951" s="163">
        <f t="shared" si="1349"/>
        <v>0</v>
      </c>
      <c r="AW951" s="168">
        <f t="shared" si="1255"/>
        <v>0</v>
      </c>
      <c r="AY951" s="163">
        <f t="shared" si="1256"/>
        <v>0</v>
      </c>
      <c r="AZ951" s="163">
        <f t="shared" si="1257"/>
        <v>0</v>
      </c>
      <c r="BA951" s="163">
        <f t="shared" si="1258"/>
        <v>0</v>
      </c>
      <c r="BB951" s="163">
        <f t="shared" si="1259"/>
        <v>0</v>
      </c>
      <c r="BC951" s="163">
        <f t="shared" si="1350"/>
        <v>0</v>
      </c>
      <c r="BD951" s="163">
        <f t="shared" si="1260"/>
        <v>0</v>
      </c>
    </row>
    <row r="952" spans="2:56" x14ac:dyDescent="0.3">
      <c r="B952" s="169" t="s">
        <v>157</v>
      </c>
      <c r="C952" s="170">
        <f t="shared" si="1337"/>
        <v>679639</v>
      </c>
      <c r="D952" s="171">
        <f t="shared" si="1337"/>
        <v>679215.3</v>
      </c>
      <c r="E952" s="172">
        <f t="shared" si="1248"/>
        <v>0.99937658080245551</v>
      </c>
      <c r="F952" s="170">
        <f t="shared" si="1338"/>
        <v>298425</v>
      </c>
      <c r="G952" s="171">
        <f t="shared" si="1338"/>
        <v>298425</v>
      </c>
      <c r="H952" s="172">
        <f t="shared" si="1249"/>
        <v>1</v>
      </c>
      <c r="I952" s="170">
        <f t="shared" si="1339"/>
        <v>340174</v>
      </c>
      <c r="J952" s="173">
        <f t="shared" si="1339"/>
        <v>339806.6</v>
      </c>
      <c r="K952" s="174">
        <f t="shared" si="1250"/>
        <v>0.99891996448876152</v>
      </c>
      <c r="L952" s="170">
        <f t="shared" si="1340"/>
        <v>254200</v>
      </c>
      <c r="M952" s="173">
        <f t="shared" si="1341"/>
        <v>236161</v>
      </c>
      <c r="N952" s="175">
        <f t="shared" si="1341"/>
        <v>0</v>
      </c>
      <c r="O952" s="170">
        <f t="shared" si="1342"/>
        <v>257843</v>
      </c>
      <c r="P952" s="175">
        <f t="shared" si="1342"/>
        <v>40000</v>
      </c>
      <c r="Q952" s="166">
        <f t="shared" si="1251"/>
        <v>297843</v>
      </c>
      <c r="R952" s="175">
        <f t="shared" si="1343"/>
        <v>0</v>
      </c>
      <c r="S952" s="175">
        <f t="shared" si="1343"/>
        <v>0</v>
      </c>
      <c r="T952" s="167">
        <f t="shared" si="1267"/>
        <v>297843</v>
      </c>
      <c r="U952" s="157"/>
      <c r="V952" s="170">
        <f t="shared" si="1344"/>
        <v>274056</v>
      </c>
      <c r="W952" s="175">
        <f t="shared" si="1344"/>
        <v>0</v>
      </c>
      <c r="X952" s="166">
        <f t="shared" si="1252"/>
        <v>274056</v>
      </c>
      <c r="Y952" s="175">
        <f t="shared" si="1345"/>
        <v>0</v>
      </c>
      <c r="Z952" s="175">
        <f t="shared" si="1345"/>
        <v>0</v>
      </c>
      <c r="AA952" s="167">
        <f t="shared" si="1270"/>
        <v>274056</v>
      </c>
      <c r="AB952" s="157"/>
      <c r="AC952" s="170">
        <f t="shared" si="1346"/>
        <v>291479</v>
      </c>
      <c r="AD952" s="175">
        <f t="shared" si="1346"/>
        <v>0</v>
      </c>
      <c r="AE952" s="166">
        <f t="shared" si="1253"/>
        <v>291479</v>
      </c>
      <c r="AF952" s="175">
        <f t="shared" si="1347"/>
        <v>0</v>
      </c>
      <c r="AG952" s="175">
        <f t="shared" si="1347"/>
        <v>0</v>
      </c>
      <c r="AH952" s="167">
        <f t="shared" si="1273"/>
        <v>291479</v>
      </c>
      <c r="AJ952" s="163">
        <f t="shared" si="1348"/>
        <v>0</v>
      </c>
      <c r="AK952" s="163">
        <f t="shared" si="1348"/>
        <v>74461</v>
      </c>
      <c r="AL952" s="163">
        <f t="shared" si="1348"/>
        <v>0</v>
      </c>
      <c r="AM952" s="163">
        <f t="shared" si="1348"/>
        <v>0</v>
      </c>
      <c r="AN952" s="163">
        <f t="shared" si="1348"/>
        <v>74460</v>
      </c>
      <c r="AO952" s="163">
        <f t="shared" si="1348"/>
        <v>0</v>
      </c>
      <c r="AP952" s="163">
        <f t="shared" si="1348"/>
        <v>0</v>
      </c>
      <c r="AQ952" s="163">
        <f t="shared" si="1348"/>
        <v>74461</v>
      </c>
      <c r="AR952" s="163">
        <f t="shared" si="1348"/>
        <v>0</v>
      </c>
      <c r="AS952" s="163">
        <f t="shared" si="1348"/>
        <v>0</v>
      </c>
      <c r="AT952" s="163">
        <f t="shared" si="1348"/>
        <v>74461</v>
      </c>
      <c r="AU952" s="163">
        <f t="shared" si="1348"/>
        <v>0</v>
      </c>
      <c r="AV952" s="163">
        <f t="shared" si="1349"/>
        <v>297843</v>
      </c>
      <c r="AW952" s="168">
        <f t="shared" si="1255"/>
        <v>0</v>
      </c>
      <c r="AY952" s="163">
        <f t="shared" si="1256"/>
        <v>74461</v>
      </c>
      <c r="AZ952" s="163">
        <f t="shared" si="1257"/>
        <v>74460</v>
      </c>
      <c r="BA952" s="163">
        <f t="shared" si="1258"/>
        <v>74461</v>
      </c>
      <c r="BB952" s="163">
        <f t="shared" si="1259"/>
        <v>74461</v>
      </c>
      <c r="BC952" s="163">
        <f t="shared" si="1350"/>
        <v>297843</v>
      </c>
      <c r="BD952" s="163">
        <f t="shared" si="1260"/>
        <v>0</v>
      </c>
    </row>
    <row r="953" spans="2:56" x14ac:dyDescent="0.3">
      <c r="B953" s="179" t="s">
        <v>158</v>
      </c>
      <c r="C953" s="83">
        <f>SUM(C954)</f>
        <v>2081711</v>
      </c>
      <c r="D953" s="84">
        <f>SUM(D954)</f>
        <v>1458268.29</v>
      </c>
      <c r="E953" s="85">
        <f t="shared" si="1248"/>
        <v>0.70051428368298962</v>
      </c>
      <c r="F953" s="83">
        <f>SUM(F954)</f>
        <v>4882200</v>
      </c>
      <c r="G953" s="84">
        <f>SUM(G954)</f>
        <v>4311100</v>
      </c>
      <c r="H953" s="85">
        <f t="shared" si="1249"/>
        <v>0.88302404653639754</v>
      </c>
      <c r="I953" s="83">
        <f>SUM(I954)</f>
        <v>4702499</v>
      </c>
      <c r="J953" s="86">
        <f>SUM(J954)</f>
        <v>4702324.08</v>
      </c>
      <c r="K953" s="87">
        <f t="shared" si="1250"/>
        <v>0.9999628027565769</v>
      </c>
      <c r="L953" s="83">
        <f>SUM(L954)</f>
        <v>4840000</v>
      </c>
      <c r="M953" s="86">
        <f>SUM(M954)</f>
        <v>4490000</v>
      </c>
      <c r="N953" s="88">
        <f>SUM(N954)</f>
        <v>0</v>
      </c>
      <c r="O953" s="83">
        <f>SUM(O954)</f>
        <v>5248656</v>
      </c>
      <c r="P953" s="88">
        <f>SUM(P954)</f>
        <v>0</v>
      </c>
      <c r="Q953" s="177">
        <f t="shared" si="1251"/>
        <v>5248656</v>
      </c>
      <c r="R953" s="88">
        <f>SUM(R954)</f>
        <v>0</v>
      </c>
      <c r="S953" s="88">
        <f>SUM(S954)</f>
        <v>0</v>
      </c>
      <c r="T953" s="178">
        <f t="shared" si="1267"/>
        <v>5248656</v>
      </c>
      <c r="U953" s="157"/>
      <c r="V953" s="83">
        <f>SUM(V954)</f>
        <v>5476448</v>
      </c>
      <c r="W953" s="88">
        <f>SUM(W954)</f>
        <v>0</v>
      </c>
      <c r="X953" s="177">
        <f t="shared" si="1252"/>
        <v>5476448</v>
      </c>
      <c r="Y953" s="88">
        <f>SUM(Y954)</f>
        <v>0</v>
      </c>
      <c r="Z953" s="88">
        <f>SUM(Z954)</f>
        <v>0</v>
      </c>
      <c r="AA953" s="178">
        <f t="shared" si="1270"/>
        <v>5476448</v>
      </c>
      <c r="AB953" s="157"/>
      <c r="AC953" s="83">
        <f>SUM(AC954)</f>
        <v>5722888</v>
      </c>
      <c r="AD953" s="88">
        <f>SUM(AD954)</f>
        <v>0</v>
      </c>
      <c r="AE953" s="177">
        <f t="shared" si="1253"/>
        <v>5722888</v>
      </c>
      <c r="AF953" s="88">
        <f>SUM(AF954)</f>
        <v>0</v>
      </c>
      <c r="AG953" s="88">
        <f>SUM(AG954)</f>
        <v>0</v>
      </c>
      <c r="AH953" s="178">
        <f t="shared" si="1273"/>
        <v>5722888</v>
      </c>
      <c r="AJ953" s="86">
        <f t="shared" ref="AJ953:AU953" si="1351">SUM(AJ954)</f>
        <v>477151</v>
      </c>
      <c r="AK953" s="86">
        <f t="shared" si="1351"/>
        <v>477151</v>
      </c>
      <c r="AL953" s="86">
        <f t="shared" si="1351"/>
        <v>477151</v>
      </c>
      <c r="AM953" s="86">
        <f t="shared" si="1351"/>
        <v>477151</v>
      </c>
      <c r="AN953" s="86">
        <f t="shared" si="1351"/>
        <v>477151</v>
      </c>
      <c r="AO953" s="86">
        <f t="shared" si="1351"/>
        <v>477151</v>
      </c>
      <c r="AP953" s="86">
        <f t="shared" si="1351"/>
        <v>477151</v>
      </c>
      <c r="AQ953" s="86">
        <f t="shared" si="1351"/>
        <v>477151</v>
      </c>
      <c r="AR953" s="86">
        <f t="shared" si="1351"/>
        <v>477151</v>
      </c>
      <c r="AS953" s="86">
        <f t="shared" si="1351"/>
        <v>477151</v>
      </c>
      <c r="AT953" s="86">
        <f t="shared" si="1351"/>
        <v>477146</v>
      </c>
      <c r="AU953" s="86">
        <f t="shared" si="1351"/>
        <v>0</v>
      </c>
      <c r="AV953" s="86">
        <f t="shared" si="1349"/>
        <v>5248656</v>
      </c>
      <c r="AW953" s="93">
        <f t="shared" si="1255"/>
        <v>0</v>
      </c>
      <c r="AY953" s="86">
        <f t="shared" si="1256"/>
        <v>1431453</v>
      </c>
      <c r="AZ953" s="86">
        <f t="shared" si="1257"/>
        <v>1431453</v>
      </c>
      <c r="BA953" s="86">
        <f t="shared" si="1258"/>
        <v>1431453</v>
      </c>
      <c r="BB953" s="86">
        <f t="shared" si="1259"/>
        <v>954297</v>
      </c>
      <c r="BC953" s="86">
        <f t="shared" si="1350"/>
        <v>5248656</v>
      </c>
      <c r="BD953" s="86">
        <f t="shared" si="1260"/>
        <v>0</v>
      </c>
    </row>
    <row r="954" spans="2:56" x14ac:dyDescent="0.3">
      <c r="B954" s="169" t="s">
        <v>159</v>
      </c>
      <c r="C954" s="170">
        <f>SUM(C1158,C1566,C1770,C1362,C1974,C2382,C2178,C2790,C3810,C2586,C4014,C2994,C3198,C3606,C3402,C4218,C5238,C5034,C4626,C4422,C4830)</f>
        <v>2081711</v>
      </c>
      <c r="D954" s="171">
        <f>SUM(D1158,D1566,D1770,D1362,D1974,D2382,D2178,D2790,D3810,D2586,D4014,D2994,D3198,D3606,D3402,D4218,D5238,D5034,D4626,D4422,D4830)</f>
        <v>1458268.29</v>
      </c>
      <c r="E954" s="172">
        <f t="shared" si="1248"/>
        <v>0.70051428368298962</v>
      </c>
      <c r="F954" s="170">
        <f>SUM(F1158,F1566,F1770,F1362,F1974,F2382,F2178,F2790,F3810,F2586,F4014,F2994,F3198,F3606,F3402,F4218,F5238,F5034,F4626,F4422,F4830)</f>
        <v>4882200</v>
      </c>
      <c r="G954" s="171">
        <f>SUM(G1158,G1566,G1770,G1362,G1974,G2382,G2178,G2790,G3810,G2586,G4014,G2994,G3198,G3606,G3402,G4218,G5238,G5034,G4626,G4422,G4830)</f>
        <v>4311100</v>
      </c>
      <c r="H954" s="172">
        <f t="shared" si="1249"/>
        <v>0.88302404653639754</v>
      </c>
      <c r="I954" s="170">
        <f>SUM(I1158,I1362,I1566,I1770,I1974,I2178,I2382,I2586,I2790,I2994,I3198,I3402,I3606,I3810,I4014,I4218,I4422,I4626,I4830,I5034,I5238)</f>
        <v>4702499</v>
      </c>
      <c r="J954" s="173">
        <f>SUM(J1158,J1362,J1566,J1770,J1974,J2178,J2382,J2586,J2790,J2994,J3198,J3402,J3606,J3810,J4014,J4218,J4422,J4626,J4830,J5034,J5238)</f>
        <v>4702324.08</v>
      </c>
      <c r="K954" s="174">
        <f t="shared" si="1250"/>
        <v>0.9999628027565769</v>
      </c>
      <c r="L954" s="170">
        <f>SUM(L1158,L1362,L1566,L1770,L1974,L2178,L2382,L2586,L2790,L2994,L3198,L3402,L3606,L3810,L4014,L4218,L4422,L4626,L4830,L5034,L5238)</f>
        <v>4840000</v>
      </c>
      <c r="M954" s="173">
        <f>SUM(M1158,M1566,M1770,M1362,M1974,M2382,M2178,M2790,M3810,M2586,M4014,M2994,M3198,M3606,M3402,M4218,M5238,M5034,M4626,M4422,M4830)</f>
        <v>4490000</v>
      </c>
      <c r="N954" s="175">
        <f>SUM(N1158,N1566,N1770,N1362,N1974,N2382,N2178,N2790,N3810,N2586,N4014,N2994,N3198,N3606,N3402,N4218,N5238,N5034,N4626,N4422,N4830)</f>
        <v>0</v>
      </c>
      <c r="O954" s="170">
        <f>SUM(O1158,O1362,O1566,O1770,O1974,O2178,O2382,O2586,O2790,O2994,O3198,O3402,O3606,O3810,O4014,O4218,O4422,O4626,O4830,O5034,O5238)</f>
        <v>5248656</v>
      </c>
      <c r="P954" s="175">
        <f>SUM(P1158,P1362,P1566,P1770,P1974,P2178,P2382,P2586,P2790,P2994,P3198,P3402,P3606,P3810,P4014,P4218,P4422,P4626,P4830,P5034,P5238)</f>
        <v>0</v>
      </c>
      <c r="Q954" s="166">
        <f t="shared" si="1251"/>
        <v>5248656</v>
      </c>
      <c r="R954" s="175">
        <f>SUM(R1158,R1362,R1566,R1770,R1974,R2178,R2382,R2586,R2790,R2994,R3198,R3402,R3606,R3810,R4014,R4218,R4422,R4626,R4830,R5034,R5238)</f>
        <v>0</v>
      </c>
      <c r="S954" s="175">
        <f>SUM(S1158,S1362,S1566,S1770,S1974,S2178,S2382,S2586,S2790,S2994,S3198,S3402,S3606,S3810,S4014,S4218,S4422,S4626,S4830,S5034,S5238)</f>
        <v>0</v>
      </c>
      <c r="T954" s="167">
        <f t="shared" si="1267"/>
        <v>5248656</v>
      </c>
      <c r="U954" s="157"/>
      <c r="V954" s="170">
        <f>SUM(V1158,V1362,V1566,V1770,V1974,V2178,V2382,V2586,V2790,V2994,V3198,V3402,V3606,V3810,V4014,V4218,V4422,V4626,V4830,V5034,V5238)</f>
        <v>5476448</v>
      </c>
      <c r="W954" s="175">
        <f>SUM(W1158,W1362,W1566,W1770,W1974,W2178,W2382,W2586,W2790,W2994,W3198,W3402,W3606,W3810,W4014,W4218,W4422,W4626,W4830,W5034,W5238)</f>
        <v>0</v>
      </c>
      <c r="X954" s="166">
        <f t="shared" si="1252"/>
        <v>5476448</v>
      </c>
      <c r="Y954" s="175">
        <f>SUM(Y1158,Y1362,Y1566,Y1770,Y1974,Y2178,Y2382,Y2586,Y2790,Y2994,Y3198,Y3402,Y3606,Y3810,Y4014,Y4218,Y4422,Y4626,Y4830,Y5034,Y5238)</f>
        <v>0</v>
      </c>
      <c r="Z954" s="175">
        <f>SUM(Z1158,Z1362,Z1566,Z1770,Z1974,Z2178,Z2382,Z2586,Z2790,Z2994,Z3198,Z3402,Z3606,Z3810,Z4014,Z4218,Z4422,Z4626,Z4830,Z5034,Z5238)</f>
        <v>0</v>
      </c>
      <c r="AA954" s="167">
        <f t="shared" si="1270"/>
        <v>5476448</v>
      </c>
      <c r="AB954" s="157"/>
      <c r="AC954" s="170">
        <f>SUM(AC1158,AC1362,AC1566,AC1770,AC1974,AC2178,AC2382,AC2586,AC2790,AC2994,AC3198,AC3402,AC3606,AC3810,AC4014,AC4218,AC4422,AC4626,AC4830,AC5034,AC5238)</f>
        <v>5722888</v>
      </c>
      <c r="AD954" s="175">
        <f>SUM(AD1158,AD1362,AD1566,AD1770,AD1974,AD2178,AD2382,AD2586,AD2790,AD2994,AD3198,AD3402,AD3606,AD3810,AD4014,AD4218,AD4422,AD4626,AD4830,AD5034,AD5238)</f>
        <v>0</v>
      </c>
      <c r="AE954" s="166">
        <f t="shared" si="1253"/>
        <v>5722888</v>
      </c>
      <c r="AF954" s="175">
        <f>SUM(AF1158,AF1362,AF1566,AF1770,AF1974,AF2178,AF2382,AF2586,AF2790,AF2994,AF3198,AF3402,AF3606,AF3810,AF4014,AF4218,AF4422,AF4626,AF4830,AF5034,AF5238)</f>
        <v>0</v>
      </c>
      <c r="AG954" s="175">
        <f>SUM(AG1158,AG1362,AG1566,AG1770,AG1974,AG2178,AG2382,AG2586,AG2790,AG2994,AG3198,AG3402,AG3606,AG3810,AG4014,AG4218,AG4422,AG4626,AG4830,AG5034,AG5238)</f>
        <v>0</v>
      </c>
      <c r="AH954" s="167">
        <f t="shared" si="1273"/>
        <v>5722888</v>
      </c>
      <c r="AJ954" s="163">
        <f t="shared" ref="AJ954:AU954" si="1352">SUM(AJ1158,AJ1362,AJ1566,AJ1770,AJ1974,AJ2178,AJ2382,AJ2586,AJ2790,AJ2994,AJ3198,AJ3402,AJ3606,AJ3810,AJ4014,AJ4218,AJ4422,AJ4626,AJ4830,AJ5034,AJ5238)</f>
        <v>477151</v>
      </c>
      <c r="AK954" s="163">
        <f t="shared" si="1352"/>
        <v>477151</v>
      </c>
      <c r="AL954" s="163">
        <f t="shared" si="1352"/>
        <v>477151</v>
      </c>
      <c r="AM954" s="163">
        <f t="shared" si="1352"/>
        <v>477151</v>
      </c>
      <c r="AN954" s="163">
        <f t="shared" si="1352"/>
        <v>477151</v>
      </c>
      <c r="AO954" s="163">
        <f t="shared" si="1352"/>
        <v>477151</v>
      </c>
      <c r="AP954" s="163">
        <f t="shared" si="1352"/>
        <v>477151</v>
      </c>
      <c r="AQ954" s="163">
        <f t="shared" si="1352"/>
        <v>477151</v>
      </c>
      <c r="AR954" s="163">
        <f t="shared" si="1352"/>
        <v>477151</v>
      </c>
      <c r="AS954" s="163">
        <f t="shared" si="1352"/>
        <v>477151</v>
      </c>
      <c r="AT954" s="163">
        <f t="shared" si="1352"/>
        <v>477146</v>
      </c>
      <c r="AU954" s="163">
        <f t="shared" si="1352"/>
        <v>0</v>
      </c>
      <c r="AV954" s="163">
        <f t="shared" si="1349"/>
        <v>5248656</v>
      </c>
      <c r="AW954" s="168">
        <f t="shared" si="1255"/>
        <v>0</v>
      </c>
      <c r="AY954" s="163">
        <f t="shared" si="1256"/>
        <v>1431453</v>
      </c>
      <c r="AZ954" s="163">
        <f t="shared" si="1257"/>
        <v>1431453</v>
      </c>
      <c r="BA954" s="163">
        <f t="shared" si="1258"/>
        <v>1431453</v>
      </c>
      <c r="BB954" s="163">
        <f t="shared" si="1259"/>
        <v>954297</v>
      </c>
      <c r="BC954" s="163">
        <f t="shared" si="1350"/>
        <v>5248656</v>
      </c>
      <c r="BD954" s="163">
        <f t="shared" si="1260"/>
        <v>0</v>
      </c>
    </row>
    <row r="955" spans="2:56" x14ac:dyDescent="0.3">
      <c r="B955" s="179" t="s">
        <v>160</v>
      </c>
      <c r="C955" s="83">
        <f>SUM(C956:C959)</f>
        <v>1485240</v>
      </c>
      <c r="D955" s="84">
        <f>SUM(D956:D959)</f>
        <v>1483248.14</v>
      </c>
      <c r="E955" s="85">
        <f t="shared" si="1248"/>
        <v>0.99865889687861886</v>
      </c>
      <c r="F955" s="83">
        <f>SUM(F956:F959)</f>
        <v>1678083</v>
      </c>
      <c r="G955" s="84">
        <f>SUM(G956:G959)</f>
        <v>1678081.56</v>
      </c>
      <c r="H955" s="85">
        <f t="shared" si="1249"/>
        <v>0.99999914187796435</v>
      </c>
      <c r="I955" s="83">
        <f>SUM(I956:I959)</f>
        <v>1563026</v>
      </c>
      <c r="J955" s="86">
        <f>SUM(J956:J959)</f>
        <v>1563025.04</v>
      </c>
      <c r="K955" s="87">
        <f t="shared" si="1250"/>
        <v>0.99999938580676206</v>
      </c>
      <c r="L955" s="83">
        <f>SUM(L956:L959)</f>
        <v>1355986</v>
      </c>
      <c r="M955" s="86">
        <f>SUM(M956:M959)</f>
        <v>1355986</v>
      </c>
      <c r="N955" s="88">
        <f>SUM(N956:N959)</f>
        <v>0</v>
      </c>
      <c r="O955" s="83">
        <f>SUM(O956:O959)</f>
        <v>1249992</v>
      </c>
      <c r="P955" s="88">
        <f>SUM(P956:P959)</f>
        <v>0</v>
      </c>
      <c r="Q955" s="177">
        <f t="shared" si="1251"/>
        <v>1249992</v>
      </c>
      <c r="R955" s="88">
        <f>SUM(R956:R959)</f>
        <v>0</v>
      </c>
      <c r="S955" s="88">
        <f>SUM(S956:S959)</f>
        <v>0</v>
      </c>
      <c r="T955" s="178">
        <f t="shared" si="1267"/>
        <v>1249992</v>
      </c>
      <c r="U955" s="157"/>
      <c r="V955" s="83">
        <f>SUM(V956:V959)</f>
        <v>1363063</v>
      </c>
      <c r="W955" s="88">
        <f>SUM(W956:W959)</f>
        <v>0</v>
      </c>
      <c r="X955" s="177">
        <f t="shared" si="1252"/>
        <v>1363063</v>
      </c>
      <c r="Y955" s="88">
        <f>SUM(Y956:Y959)</f>
        <v>0</v>
      </c>
      <c r="Z955" s="88">
        <f>SUM(Z956:Z959)</f>
        <v>0</v>
      </c>
      <c r="AA955" s="178">
        <f t="shared" si="1270"/>
        <v>1363063</v>
      </c>
      <c r="AB955" s="157"/>
      <c r="AC955" s="83">
        <f>SUM(AC956:AC959)</f>
        <v>1363063</v>
      </c>
      <c r="AD955" s="88">
        <f>SUM(AD956:AD959)</f>
        <v>0</v>
      </c>
      <c r="AE955" s="177">
        <f t="shared" si="1253"/>
        <v>1363063</v>
      </c>
      <c r="AF955" s="88">
        <f>SUM(AF956:AF959)</f>
        <v>0</v>
      </c>
      <c r="AG955" s="88">
        <f>SUM(AG956:AG959)</f>
        <v>0</v>
      </c>
      <c r="AH955" s="178">
        <f t="shared" si="1273"/>
        <v>1363063</v>
      </c>
      <c r="AJ955" s="86">
        <f t="shared" ref="AJ955:AU955" si="1353">SUM(AJ956:AJ959)</f>
        <v>104166</v>
      </c>
      <c r="AK955" s="86">
        <f t="shared" si="1353"/>
        <v>104166</v>
      </c>
      <c r="AL955" s="86">
        <f t="shared" si="1353"/>
        <v>104166</v>
      </c>
      <c r="AM955" s="86">
        <f t="shared" si="1353"/>
        <v>104166</v>
      </c>
      <c r="AN955" s="86">
        <f t="shared" si="1353"/>
        <v>104166</v>
      </c>
      <c r="AO955" s="86">
        <f t="shared" si="1353"/>
        <v>104166</v>
      </c>
      <c r="AP955" s="86">
        <f t="shared" si="1353"/>
        <v>104166</v>
      </c>
      <c r="AQ955" s="86">
        <f t="shared" si="1353"/>
        <v>104000</v>
      </c>
      <c r="AR955" s="86">
        <f t="shared" si="1353"/>
        <v>104166</v>
      </c>
      <c r="AS955" s="86">
        <f t="shared" si="1353"/>
        <v>104166</v>
      </c>
      <c r="AT955" s="86">
        <f t="shared" si="1353"/>
        <v>104666</v>
      </c>
      <c r="AU955" s="86">
        <f t="shared" si="1353"/>
        <v>103832</v>
      </c>
      <c r="AV955" s="86">
        <f t="shared" si="1349"/>
        <v>1249992</v>
      </c>
      <c r="AW955" s="93">
        <f t="shared" si="1255"/>
        <v>0</v>
      </c>
      <c r="AY955" s="86">
        <f t="shared" si="1256"/>
        <v>312498</v>
      </c>
      <c r="AZ955" s="86">
        <f t="shared" si="1257"/>
        <v>312498</v>
      </c>
      <c r="BA955" s="86">
        <f t="shared" si="1258"/>
        <v>312332</v>
      </c>
      <c r="BB955" s="86">
        <f t="shared" si="1259"/>
        <v>312664</v>
      </c>
      <c r="BC955" s="86">
        <f t="shared" si="1350"/>
        <v>1249992</v>
      </c>
      <c r="BD955" s="86">
        <f t="shared" si="1260"/>
        <v>0</v>
      </c>
    </row>
    <row r="956" spans="2:56" x14ac:dyDescent="0.3">
      <c r="B956" s="169" t="s">
        <v>161</v>
      </c>
      <c r="C956" s="170">
        <f t="shared" ref="C956:D959" si="1354">SUM(C1160,C1568,C1772,C1364,C1976,C2384,C2180,C2792,C3812,C2588,C4016,C2996,C3200,C3608,C3404,C4220,C5240,C5036,C4628,C4424,C4832)</f>
        <v>0</v>
      </c>
      <c r="D956" s="171">
        <f t="shared" si="1354"/>
        <v>0</v>
      </c>
      <c r="E956" s="172">
        <f t="shared" si="1248"/>
        <v>0</v>
      </c>
      <c r="F956" s="170">
        <f t="shared" ref="F956:G959" si="1355">SUM(F1160,F1568,F1772,F1364,F1976,F2384,F2180,F2792,F3812,F2588,F4016,F2996,F3200,F3608,F3404,F4220,F5240,F5036,F4628,F4424,F4832)</f>
        <v>0</v>
      </c>
      <c r="G956" s="171">
        <f t="shared" si="1355"/>
        <v>0</v>
      </c>
      <c r="H956" s="172">
        <f t="shared" si="1249"/>
        <v>0</v>
      </c>
      <c r="I956" s="170">
        <f t="shared" ref="I956:J959" si="1356">SUM(I1160,I1364,I1568,I1772,I1976,I2180,I2384,I2588,I2792,I2996,I3200,I3404,I3608,I3812,I4016,I4220,I4424,I4628,I4832,I5036,I5240)</f>
        <v>0</v>
      </c>
      <c r="J956" s="173">
        <f t="shared" si="1356"/>
        <v>0</v>
      </c>
      <c r="K956" s="174">
        <f t="shared" si="1250"/>
        <v>0</v>
      </c>
      <c r="L956" s="170">
        <f>SUM(L1160,L1364,L1568,L1772,L1976,L2180,L2384,L2588,L2792,L2996,L3200,L3404,L3608,L3812,L4016,L4220,L4424,L4628,L4832,L5036,L5240)</f>
        <v>0</v>
      </c>
      <c r="M956" s="173">
        <f t="shared" ref="M956:N959" si="1357">SUM(M1160,M1568,M1772,M1364,M1976,M2384,M2180,M2792,M3812,M2588,M4016,M2996,M3200,M3608,M3404,M4220,M5240,M5036,M4628,M4424,M4832)</f>
        <v>0</v>
      </c>
      <c r="N956" s="175">
        <f t="shared" si="1357"/>
        <v>0</v>
      </c>
      <c r="O956" s="170">
        <f t="shared" ref="O956:P959" si="1358">SUM(O1160,O1364,O1568,O1772,O1976,O2180,O2384,O2588,O2792,O2996,O3200,O3404,O3608,O3812,O4016,O4220,O4424,O4628,O4832,O5036,O5240)</f>
        <v>0</v>
      </c>
      <c r="P956" s="175">
        <f t="shared" si="1358"/>
        <v>0</v>
      </c>
      <c r="Q956" s="166">
        <f t="shared" si="1251"/>
        <v>0</v>
      </c>
      <c r="R956" s="175">
        <f t="shared" ref="R956:S959" si="1359">SUM(R1160,R1364,R1568,R1772,R1976,R2180,R2384,R2588,R2792,R2996,R3200,R3404,R3608,R3812,R4016,R4220,R4424,R4628,R4832,R5036,R5240)</f>
        <v>0</v>
      </c>
      <c r="S956" s="175">
        <f t="shared" si="1359"/>
        <v>0</v>
      </c>
      <c r="T956" s="167">
        <f t="shared" si="1267"/>
        <v>0</v>
      </c>
      <c r="U956" s="157"/>
      <c r="V956" s="170">
        <f t="shared" ref="V956:W959" si="1360">SUM(V1160,V1364,V1568,V1772,V1976,V2180,V2384,V2588,V2792,V2996,V3200,V3404,V3608,V3812,V4016,V4220,V4424,V4628,V4832,V5036,V5240)</f>
        <v>0</v>
      </c>
      <c r="W956" s="175">
        <f t="shared" si="1360"/>
        <v>0</v>
      </c>
      <c r="X956" s="166">
        <f t="shared" si="1252"/>
        <v>0</v>
      </c>
      <c r="Y956" s="175">
        <f t="shared" ref="Y956:Z959" si="1361">SUM(Y1160,Y1364,Y1568,Y1772,Y1976,Y2180,Y2384,Y2588,Y2792,Y2996,Y3200,Y3404,Y3608,Y3812,Y4016,Y4220,Y4424,Y4628,Y4832,Y5036,Y5240)</f>
        <v>0</v>
      </c>
      <c r="Z956" s="175">
        <f t="shared" si="1361"/>
        <v>0</v>
      </c>
      <c r="AA956" s="167">
        <f t="shared" si="1270"/>
        <v>0</v>
      </c>
      <c r="AB956" s="157"/>
      <c r="AC956" s="170">
        <f t="shared" ref="AC956:AD959" si="1362">SUM(AC1160,AC1364,AC1568,AC1772,AC1976,AC2180,AC2384,AC2588,AC2792,AC2996,AC3200,AC3404,AC3608,AC3812,AC4016,AC4220,AC4424,AC4628,AC4832,AC5036,AC5240)</f>
        <v>0</v>
      </c>
      <c r="AD956" s="175">
        <f t="shared" si="1362"/>
        <v>0</v>
      </c>
      <c r="AE956" s="166">
        <f t="shared" si="1253"/>
        <v>0</v>
      </c>
      <c r="AF956" s="175">
        <f t="shared" ref="AF956:AG959" si="1363">SUM(AF1160,AF1364,AF1568,AF1772,AF1976,AF2180,AF2384,AF2588,AF2792,AF2996,AF3200,AF3404,AF3608,AF3812,AF4016,AF4220,AF4424,AF4628,AF4832,AF5036,AF5240)</f>
        <v>0</v>
      </c>
      <c r="AG956" s="175">
        <f t="shared" si="1363"/>
        <v>0</v>
      </c>
      <c r="AH956" s="167">
        <f t="shared" si="1273"/>
        <v>0</v>
      </c>
      <c r="AJ956" s="163">
        <f t="shared" ref="AJ956:AU959" si="1364">SUM(AJ1160,AJ1364,AJ1568,AJ1772,AJ1976,AJ2180,AJ2384,AJ2588,AJ2792,AJ2996,AJ3200,AJ3404,AJ3608,AJ3812,AJ4016,AJ4220,AJ4424,AJ4628,AJ4832,AJ5036,AJ5240)</f>
        <v>0</v>
      </c>
      <c r="AK956" s="163">
        <f t="shared" si="1364"/>
        <v>0</v>
      </c>
      <c r="AL956" s="163">
        <f t="shared" si="1364"/>
        <v>0</v>
      </c>
      <c r="AM956" s="163">
        <f t="shared" si="1364"/>
        <v>0</v>
      </c>
      <c r="AN956" s="163">
        <f t="shared" si="1364"/>
        <v>0</v>
      </c>
      <c r="AO956" s="163">
        <f t="shared" si="1364"/>
        <v>0</v>
      </c>
      <c r="AP956" s="163">
        <f t="shared" si="1364"/>
        <v>0</v>
      </c>
      <c r="AQ956" s="163">
        <f t="shared" si="1364"/>
        <v>0</v>
      </c>
      <c r="AR956" s="163">
        <f t="shared" si="1364"/>
        <v>0</v>
      </c>
      <c r="AS956" s="163">
        <f t="shared" si="1364"/>
        <v>0</v>
      </c>
      <c r="AT956" s="163">
        <f t="shared" si="1364"/>
        <v>0</v>
      </c>
      <c r="AU956" s="163">
        <f t="shared" si="1364"/>
        <v>0</v>
      </c>
      <c r="AV956" s="163">
        <f t="shared" si="1349"/>
        <v>0</v>
      </c>
      <c r="AW956" s="168">
        <f t="shared" si="1255"/>
        <v>0</v>
      </c>
      <c r="AY956" s="163">
        <f t="shared" si="1256"/>
        <v>0</v>
      </c>
      <c r="AZ956" s="163">
        <f t="shared" si="1257"/>
        <v>0</v>
      </c>
      <c r="BA956" s="163">
        <f t="shared" si="1258"/>
        <v>0</v>
      </c>
      <c r="BB956" s="163">
        <f t="shared" si="1259"/>
        <v>0</v>
      </c>
      <c r="BC956" s="163">
        <f t="shared" si="1350"/>
        <v>0</v>
      </c>
      <c r="BD956" s="163">
        <f t="shared" si="1260"/>
        <v>0</v>
      </c>
    </row>
    <row r="957" spans="2:56" x14ac:dyDescent="0.3">
      <c r="B957" s="169" t="s">
        <v>162</v>
      </c>
      <c r="C957" s="170">
        <f t="shared" si="1354"/>
        <v>1484800</v>
      </c>
      <c r="D957" s="171">
        <f t="shared" si="1354"/>
        <v>1483248.14</v>
      </c>
      <c r="E957" s="172">
        <f t="shared" si="1248"/>
        <v>0.99895483566810339</v>
      </c>
      <c r="F957" s="170">
        <f t="shared" si="1355"/>
        <v>1482957</v>
      </c>
      <c r="G957" s="171">
        <f t="shared" si="1355"/>
        <v>1482956.07</v>
      </c>
      <c r="H957" s="172">
        <f t="shared" si="1249"/>
        <v>0.99999937287460128</v>
      </c>
      <c r="I957" s="170">
        <f t="shared" si="1356"/>
        <v>1250000</v>
      </c>
      <c r="J957" s="173">
        <f t="shared" si="1356"/>
        <v>1250000.04</v>
      </c>
      <c r="K957" s="174">
        <f t="shared" si="1250"/>
        <v>1.000000032</v>
      </c>
      <c r="L957" s="170">
        <f>SUM(L1161,L1365,L1569,L1773,L1977,L2181,L2385,L2589,L2793,L2997,L3201,L3405,L3609,L3813,L4017,L4221,L4425,L4629,L4833,L5037,L5241)</f>
        <v>1105986</v>
      </c>
      <c r="M957" s="173">
        <f t="shared" si="1357"/>
        <v>1105986</v>
      </c>
      <c r="N957" s="175">
        <f t="shared" si="1357"/>
        <v>0</v>
      </c>
      <c r="O957" s="170">
        <f t="shared" si="1358"/>
        <v>1249992</v>
      </c>
      <c r="P957" s="175">
        <f t="shared" si="1358"/>
        <v>0</v>
      </c>
      <c r="Q957" s="166">
        <f t="shared" si="1251"/>
        <v>1249992</v>
      </c>
      <c r="R957" s="175">
        <f t="shared" si="1359"/>
        <v>0</v>
      </c>
      <c r="S957" s="175">
        <f t="shared" si="1359"/>
        <v>0</v>
      </c>
      <c r="T957" s="167">
        <f t="shared" si="1267"/>
        <v>1249992</v>
      </c>
      <c r="U957" s="157"/>
      <c r="V957" s="170">
        <f t="shared" si="1360"/>
        <v>1363063</v>
      </c>
      <c r="W957" s="175">
        <f t="shared" si="1360"/>
        <v>0</v>
      </c>
      <c r="X957" s="166">
        <f t="shared" si="1252"/>
        <v>1363063</v>
      </c>
      <c r="Y957" s="175">
        <f t="shared" si="1361"/>
        <v>0</v>
      </c>
      <c r="Z957" s="175">
        <f t="shared" si="1361"/>
        <v>0</v>
      </c>
      <c r="AA957" s="167">
        <f t="shared" si="1270"/>
        <v>1363063</v>
      </c>
      <c r="AB957" s="157"/>
      <c r="AC957" s="170">
        <f t="shared" si="1362"/>
        <v>1363063</v>
      </c>
      <c r="AD957" s="175">
        <f t="shared" si="1362"/>
        <v>0</v>
      </c>
      <c r="AE957" s="166">
        <f t="shared" si="1253"/>
        <v>1363063</v>
      </c>
      <c r="AF957" s="175">
        <f t="shared" si="1363"/>
        <v>0</v>
      </c>
      <c r="AG957" s="175">
        <f t="shared" si="1363"/>
        <v>0</v>
      </c>
      <c r="AH957" s="167">
        <f t="shared" si="1273"/>
        <v>1363063</v>
      </c>
      <c r="AJ957" s="163">
        <f t="shared" si="1364"/>
        <v>104166</v>
      </c>
      <c r="AK957" s="163">
        <f t="shared" si="1364"/>
        <v>104166</v>
      </c>
      <c r="AL957" s="163">
        <f t="shared" si="1364"/>
        <v>104166</v>
      </c>
      <c r="AM957" s="163">
        <f t="shared" si="1364"/>
        <v>104166</v>
      </c>
      <c r="AN957" s="163">
        <f t="shared" si="1364"/>
        <v>104166</v>
      </c>
      <c r="AO957" s="163">
        <f t="shared" si="1364"/>
        <v>104166</v>
      </c>
      <c r="AP957" s="163">
        <f t="shared" si="1364"/>
        <v>104166</v>
      </c>
      <c r="AQ957" s="163">
        <f t="shared" si="1364"/>
        <v>104000</v>
      </c>
      <c r="AR957" s="163">
        <f t="shared" si="1364"/>
        <v>104166</v>
      </c>
      <c r="AS957" s="163">
        <f t="shared" si="1364"/>
        <v>104166</v>
      </c>
      <c r="AT957" s="163">
        <f t="shared" si="1364"/>
        <v>104666</v>
      </c>
      <c r="AU957" s="163">
        <f t="shared" si="1364"/>
        <v>103832</v>
      </c>
      <c r="AV957" s="163">
        <f t="shared" si="1349"/>
        <v>1249992</v>
      </c>
      <c r="AW957" s="168">
        <f t="shared" si="1255"/>
        <v>0</v>
      </c>
      <c r="AY957" s="163">
        <f t="shared" si="1256"/>
        <v>312498</v>
      </c>
      <c r="AZ957" s="163">
        <f t="shared" si="1257"/>
        <v>312498</v>
      </c>
      <c r="BA957" s="163">
        <f t="shared" si="1258"/>
        <v>312332</v>
      </c>
      <c r="BB957" s="163">
        <f t="shared" si="1259"/>
        <v>312664</v>
      </c>
      <c r="BC957" s="163">
        <f t="shared" si="1350"/>
        <v>1249992</v>
      </c>
      <c r="BD957" s="163">
        <f t="shared" si="1260"/>
        <v>0</v>
      </c>
    </row>
    <row r="958" spans="2:56" x14ac:dyDescent="0.3">
      <c r="B958" s="169" t="s">
        <v>163</v>
      </c>
      <c r="C958" s="170">
        <f t="shared" si="1354"/>
        <v>440</v>
      </c>
      <c r="D958" s="171">
        <f t="shared" si="1354"/>
        <v>0</v>
      </c>
      <c r="E958" s="172">
        <f t="shared" si="1248"/>
        <v>0</v>
      </c>
      <c r="F958" s="170">
        <f t="shared" si="1355"/>
        <v>195126</v>
      </c>
      <c r="G958" s="171">
        <f t="shared" si="1355"/>
        <v>195125.49</v>
      </c>
      <c r="H958" s="172">
        <f t="shared" si="1249"/>
        <v>0.99999738630423418</v>
      </c>
      <c r="I958" s="170">
        <f t="shared" si="1356"/>
        <v>313026</v>
      </c>
      <c r="J958" s="173">
        <f t="shared" si="1356"/>
        <v>313025</v>
      </c>
      <c r="K958" s="174">
        <f t="shared" si="1250"/>
        <v>0.99999680537718916</v>
      </c>
      <c r="L958" s="170">
        <f>SUM(L1162,L1366,L1570,L1774,L1978,L2182,L2386,L2590,L2794,L2998,L3202,L3406,L3610,L3814,L4018,L4222,L4426,L4630,L4834,L5038,L5242)</f>
        <v>250000</v>
      </c>
      <c r="M958" s="173">
        <f t="shared" si="1357"/>
        <v>250000</v>
      </c>
      <c r="N958" s="175">
        <f t="shared" si="1357"/>
        <v>0</v>
      </c>
      <c r="O958" s="170">
        <f t="shared" si="1358"/>
        <v>0</v>
      </c>
      <c r="P958" s="175">
        <f t="shared" si="1358"/>
        <v>0</v>
      </c>
      <c r="Q958" s="166">
        <f t="shared" si="1251"/>
        <v>0</v>
      </c>
      <c r="R958" s="175">
        <f t="shared" si="1359"/>
        <v>0</v>
      </c>
      <c r="S958" s="175">
        <f t="shared" si="1359"/>
        <v>0</v>
      </c>
      <c r="T958" s="167">
        <f t="shared" si="1267"/>
        <v>0</v>
      </c>
      <c r="U958" s="157"/>
      <c r="V958" s="170">
        <f t="shared" si="1360"/>
        <v>0</v>
      </c>
      <c r="W958" s="175">
        <f t="shared" si="1360"/>
        <v>0</v>
      </c>
      <c r="X958" s="166">
        <f t="shared" si="1252"/>
        <v>0</v>
      </c>
      <c r="Y958" s="175">
        <f t="shared" si="1361"/>
        <v>0</v>
      </c>
      <c r="Z958" s="175">
        <f t="shared" si="1361"/>
        <v>0</v>
      </c>
      <c r="AA958" s="167">
        <f t="shared" si="1270"/>
        <v>0</v>
      </c>
      <c r="AB958" s="157"/>
      <c r="AC958" s="170">
        <f t="shared" si="1362"/>
        <v>0</v>
      </c>
      <c r="AD958" s="175">
        <f t="shared" si="1362"/>
        <v>0</v>
      </c>
      <c r="AE958" s="166">
        <f t="shared" si="1253"/>
        <v>0</v>
      </c>
      <c r="AF958" s="175">
        <f t="shared" si="1363"/>
        <v>0</v>
      </c>
      <c r="AG958" s="175">
        <f t="shared" si="1363"/>
        <v>0</v>
      </c>
      <c r="AH958" s="167">
        <f t="shared" si="1273"/>
        <v>0</v>
      </c>
      <c r="AJ958" s="163">
        <f t="shared" si="1364"/>
        <v>0</v>
      </c>
      <c r="AK958" s="163">
        <f t="shared" si="1364"/>
        <v>0</v>
      </c>
      <c r="AL958" s="163">
        <f t="shared" si="1364"/>
        <v>0</v>
      </c>
      <c r="AM958" s="163">
        <f t="shared" si="1364"/>
        <v>0</v>
      </c>
      <c r="AN958" s="163">
        <f t="shared" si="1364"/>
        <v>0</v>
      </c>
      <c r="AO958" s="163">
        <f t="shared" si="1364"/>
        <v>0</v>
      </c>
      <c r="AP958" s="163">
        <f t="shared" si="1364"/>
        <v>0</v>
      </c>
      <c r="AQ958" s="163">
        <f t="shared" si="1364"/>
        <v>0</v>
      </c>
      <c r="AR958" s="163">
        <f t="shared" si="1364"/>
        <v>0</v>
      </c>
      <c r="AS958" s="163">
        <f t="shared" si="1364"/>
        <v>0</v>
      </c>
      <c r="AT958" s="163">
        <f t="shared" si="1364"/>
        <v>0</v>
      </c>
      <c r="AU958" s="163">
        <f t="shared" si="1364"/>
        <v>0</v>
      </c>
      <c r="AV958" s="163">
        <f t="shared" si="1349"/>
        <v>0</v>
      </c>
      <c r="AW958" s="168">
        <f t="shared" si="1255"/>
        <v>0</v>
      </c>
      <c r="AY958" s="163">
        <f t="shared" si="1256"/>
        <v>0</v>
      </c>
      <c r="AZ958" s="163">
        <f t="shared" si="1257"/>
        <v>0</v>
      </c>
      <c r="BA958" s="163">
        <f t="shared" si="1258"/>
        <v>0</v>
      </c>
      <c r="BB958" s="163">
        <f t="shared" si="1259"/>
        <v>0</v>
      </c>
      <c r="BC958" s="163">
        <f t="shared" si="1350"/>
        <v>0</v>
      </c>
      <c r="BD958" s="163">
        <f t="shared" si="1260"/>
        <v>0</v>
      </c>
    </row>
    <row r="959" spans="2:56" x14ac:dyDescent="0.3">
      <c r="B959" s="169" t="s">
        <v>164</v>
      </c>
      <c r="C959" s="170">
        <f t="shared" si="1354"/>
        <v>0</v>
      </c>
      <c r="D959" s="171">
        <f t="shared" si="1354"/>
        <v>0</v>
      </c>
      <c r="E959" s="172">
        <f t="shared" si="1248"/>
        <v>0</v>
      </c>
      <c r="F959" s="170">
        <f t="shared" si="1355"/>
        <v>0</v>
      </c>
      <c r="G959" s="171">
        <f t="shared" si="1355"/>
        <v>0</v>
      </c>
      <c r="H959" s="172">
        <f t="shared" si="1249"/>
        <v>0</v>
      </c>
      <c r="I959" s="170">
        <f t="shared" si="1356"/>
        <v>0</v>
      </c>
      <c r="J959" s="173">
        <f t="shared" si="1356"/>
        <v>0</v>
      </c>
      <c r="K959" s="174">
        <f t="shared" si="1250"/>
        <v>0</v>
      </c>
      <c r="L959" s="170">
        <f>SUM(L1163,L1367,L1571,L1775,L1979,L2183,L2387,L2591,L2795,L2999,L3203,L3407,L3611,L3815,L4019,L4223,L4427,L4631,L4835,L5039,L5243)</f>
        <v>0</v>
      </c>
      <c r="M959" s="173">
        <f t="shared" si="1357"/>
        <v>0</v>
      </c>
      <c r="N959" s="175">
        <f t="shared" si="1357"/>
        <v>0</v>
      </c>
      <c r="O959" s="170">
        <f t="shared" si="1358"/>
        <v>0</v>
      </c>
      <c r="P959" s="175">
        <f t="shared" si="1358"/>
        <v>0</v>
      </c>
      <c r="Q959" s="166">
        <f t="shared" si="1251"/>
        <v>0</v>
      </c>
      <c r="R959" s="175">
        <f t="shared" si="1359"/>
        <v>0</v>
      </c>
      <c r="S959" s="175">
        <f t="shared" si="1359"/>
        <v>0</v>
      </c>
      <c r="T959" s="167">
        <f t="shared" si="1267"/>
        <v>0</v>
      </c>
      <c r="U959" s="157"/>
      <c r="V959" s="170">
        <f t="shared" si="1360"/>
        <v>0</v>
      </c>
      <c r="W959" s="175">
        <f t="shared" si="1360"/>
        <v>0</v>
      </c>
      <c r="X959" s="166">
        <f t="shared" si="1252"/>
        <v>0</v>
      </c>
      <c r="Y959" s="175">
        <f t="shared" si="1361"/>
        <v>0</v>
      </c>
      <c r="Z959" s="175">
        <f t="shared" si="1361"/>
        <v>0</v>
      </c>
      <c r="AA959" s="167">
        <f t="shared" si="1270"/>
        <v>0</v>
      </c>
      <c r="AB959" s="157"/>
      <c r="AC959" s="170">
        <f t="shared" si="1362"/>
        <v>0</v>
      </c>
      <c r="AD959" s="175">
        <f t="shared" si="1362"/>
        <v>0</v>
      </c>
      <c r="AE959" s="166">
        <f t="shared" si="1253"/>
        <v>0</v>
      </c>
      <c r="AF959" s="175">
        <f t="shared" si="1363"/>
        <v>0</v>
      </c>
      <c r="AG959" s="175">
        <f t="shared" si="1363"/>
        <v>0</v>
      </c>
      <c r="AH959" s="167">
        <f t="shared" si="1273"/>
        <v>0</v>
      </c>
      <c r="AJ959" s="163">
        <f t="shared" si="1364"/>
        <v>0</v>
      </c>
      <c r="AK959" s="163">
        <f t="shared" si="1364"/>
        <v>0</v>
      </c>
      <c r="AL959" s="163">
        <f t="shared" si="1364"/>
        <v>0</v>
      </c>
      <c r="AM959" s="163">
        <f t="shared" si="1364"/>
        <v>0</v>
      </c>
      <c r="AN959" s="163">
        <f t="shared" si="1364"/>
        <v>0</v>
      </c>
      <c r="AO959" s="163">
        <f t="shared" si="1364"/>
        <v>0</v>
      </c>
      <c r="AP959" s="163">
        <f t="shared" si="1364"/>
        <v>0</v>
      </c>
      <c r="AQ959" s="163">
        <f t="shared" si="1364"/>
        <v>0</v>
      </c>
      <c r="AR959" s="163">
        <f t="shared" si="1364"/>
        <v>0</v>
      </c>
      <c r="AS959" s="163">
        <f t="shared" si="1364"/>
        <v>0</v>
      </c>
      <c r="AT959" s="163">
        <f t="shared" si="1364"/>
        <v>0</v>
      </c>
      <c r="AU959" s="163">
        <f t="shared" si="1364"/>
        <v>0</v>
      </c>
      <c r="AV959" s="163">
        <f t="shared" si="1349"/>
        <v>0</v>
      </c>
      <c r="AW959" s="168">
        <f t="shared" si="1255"/>
        <v>0</v>
      </c>
      <c r="AY959" s="163">
        <f t="shared" si="1256"/>
        <v>0</v>
      </c>
      <c r="AZ959" s="163">
        <f t="shared" si="1257"/>
        <v>0</v>
      </c>
      <c r="BA959" s="163">
        <f t="shared" si="1258"/>
        <v>0</v>
      </c>
      <c r="BB959" s="163">
        <f t="shared" si="1259"/>
        <v>0</v>
      </c>
      <c r="BC959" s="163">
        <f t="shared" si="1350"/>
        <v>0</v>
      </c>
      <c r="BD959" s="163">
        <f t="shared" si="1260"/>
        <v>0</v>
      </c>
    </row>
    <row r="960" spans="2:56" x14ac:dyDescent="0.3">
      <c r="B960" s="179" t="s">
        <v>165</v>
      </c>
      <c r="C960" s="83">
        <f>SUM(C961)</f>
        <v>0</v>
      </c>
      <c r="D960" s="84">
        <f>SUM(D961)</f>
        <v>0</v>
      </c>
      <c r="E960" s="85">
        <f t="shared" si="1248"/>
        <v>0</v>
      </c>
      <c r="F960" s="83">
        <f>SUM(F961)</f>
        <v>0</v>
      </c>
      <c r="G960" s="84">
        <f>SUM(G961)</f>
        <v>0</v>
      </c>
      <c r="H960" s="85">
        <f t="shared" si="1249"/>
        <v>0</v>
      </c>
      <c r="I960" s="83">
        <f>SUM(I961)</f>
        <v>0</v>
      </c>
      <c r="J960" s="86">
        <f>SUM(J961)</f>
        <v>0</v>
      </c>
      <c r="K960" s="87">
        <f t="shared" si="1250"/>
        <v>0</v>
      </c>
      <c r="L960" s="83">
        <f>SUM(L961)</f>
        <v>0</v>
      </c>
      <c r="M960" s="86">
        <f>SUM(M961)</f>
        <v>0</v>
      </c>
      <c r="N960" s="88">
        <f>SUM(N961)</f>
        <v>0</v>
      </c>
      <c r="O960" s="83">
        <f>SUM(O961)</f>
        <v>0</v>
      </c>
      <c r="P960" s="88">
        <f>SUM(P961)</f>
        <v>0</v>
      </c>
      <c r="Q960" s="177">
        <f t="shared" si="1251"/>
        <v>0</v>
      </c>
      <c r="R960" s="88">
        <f>SUM(R961)</f>
        <v>0</v>
      </c>
      <c r="S960" s="88">
        <f>SUM(S961)</f>
        <v>0</v>
      </c>
      <c r="T960" s="178">
        <f t="shared" si="1267"/>
        <v>0</v>
      </c>
      <c r="U960" s="157"/>
      <c r="V960" s="83">
        <f>SUM(V961)</f>
        <v>0</v>
      </c>
      <c r="W960" s="88">
        <f>SUM(W961)</f>
        <v>0</v>
      </c>
      <c r="X960" s="177">
        <f t="shared" si="1252"/>
        <v>0</v>
      </c>
      <c r="Y960" s="88">
        <f>SUM(Y961)</f>
        <v>0</v>
      </c>
      <c r="Z960" s="88">
        <f>SUM(Z961)</f>
        <v>0</v>
      </c>
      <c r="AA960" s="178">
        <f t="shared" si="1270"/>
        <v>0</v>
      </c>
      <c r="AB960" s="157"/>
      <c r="AC960" s="83">
        <f>SUM(AC961)</f>
        <v>0</v>
      </c>
      <c r="AD960" s="88">
        <f>SUM(AD961)</f>
        <v>0</v>
      </c>
      <c r="AE960" s="177">
        <f t="shared" si="1253"/>
        <v>0</v>
      </c>
      <c r="AF960" s="88">
        <f>SUM(AF961)</f>
        <v>0</v>
      </c>
      <c r="AG960" s="88">
        <f>SUM(AG961)</f>
        <v>0</v>
      </c>
      <c r="AH960" s="178">
        <f t="shared" si="1273"/>
        <v>0</v>
      </c>
      <c r="AJ960" s="86">
        <f t="shared" ref="AJ960:AU960" si="1365">SUM(AJ961)</f>
        <v>0</v>
      </c>
      <c r="AK960" s="86">
        <f t="shared" si="1365"/>
        <v>0</v>
      </c>
      <c r="AL960" s="86">
        <f t="shared" si="1365"/>
        <v>0</v>
      </c>
      <c r="AM960" s="86">
        <f t="shared" si="1365"/>
        <v>0</v>
      </c>
      <c r="AN960" s="86">
        <f t="shared" si="1365"/>
        <v>0</v>
      </c>
      <c r="AO960" s="86">
        <f t="shared" si="1365"/>
        <v>0</v>
      </c>
      <c r="AP960" s="86">
        <f t="shared" si="1365"/>
        <v>0</v>
      </c>
      <c r="AQ960" s="86">
        <f t="shared" si="1365"/>
        <v>0</v>
      </c>
      <c r="AR960" s="86">
        <f t="shared" si="1365"/>
        <v>0</v>
      </c>
      <c r="AS960" s="86">
        <f t="shared" si="1365"/>
        <v>0</v>
      </c>
      <c r="AT960" s="86">
        <f t="shared" si="1365"/>
        <v>0</v>
      </c>
      <c r="AU960" s="86">
        <f t="shared" si="1365"/>
        <v>0</v>
      </c>
      <c r="AV960" s="86">
        <f t="shared" si="1349"/>
        <v>0</v>
      </c>
      <c r="AW960" s="93">
        <f t="shared" si="1255"/>
        <v>0</v>
      </c>
      <c r="AY960" s="86">
        <f t="shared" si="1256"/>
        <v>0</v>
      </c>
      <c r="AZ960" s="86">
        <f t="shared" si="1257"/>
        <v>0</v>
      </c>
      <c r="BA960" s="86">
        <f t="shared" si="1258"/>
        <v>0</v>
      </c>
      <c r="BB960" s="86">
        <f t="shared" si="1259"/>
        <v>0</v>
      </c>
      <c r="BC960" s="86">
        <f t="shared" si="1350"/>
        <v>0</v>
      </c>
      <c r="BD960" s="86">
        <f t="shared" si="1260"/>
        <v>0</v>
      </c>
    </row>
    <row r="961" spans="2:56" x14ac:dyDescent="0.3">
      <c r="B961" s="169" t="s">
        <v>166</v>
      </c>
      <c r="C961" s="170">
        <f>SUM(C1165,C1573,C1777,C1369,C1981,C2389,C2185,C2797,C3817,C2593,C4021,C3001,C3205,C3613,C3409,C4225,C5245,C5041,C4633,C4429,C4837)</f>
        <v>0</v>
      </c>
      <c r="D961" s="171">
        <f>SUM(D1165,D1573,D1777,D1369,D1981,D2389,D2185,D2797,D3817,D2593,D4021,D3001,D3205,D3613,D3409,D4225,D5245,D5041,D4633,D4429,D4837)</f>
        <v>0</v>
      </c>
      <c r="E961" s="172">
        <f t="shared" ref="E961:E1024" si="1366">IFERROR(D961/C961,0)</f>
        <v>0</v>
      </c>
      <c r="F961" s="170">
        <f>SUM(F1165,F1573,F1777,F1369,F1981,F2389,F2185,F2797,F3817,F2593,F4021,F3001,F3205,F3613,F3409,F4225,F5245,F5041,F4633,F4429,F4837)</f>
        <v>0</v>
      </c>
      <c r="G961" s="171">
        <f>SUM(G1165,G1573,G1777,G1369,G1981,G2389,G2185,G2797,G3817,G2593,G4021,G3001,G3205,G3613,G3409,G4225,G5245,G5041,G4633,G4429,G4837)</f>
        <v>0</v>
      </c>
      <c r="H961" s="172">
        <f t="shared" ref="H961:H1024" si="1367">IFERROR(G961/F961,0)</f>
        <v>0</v>
      </c>
      <c r="I961" s="170">
        <f>SUM(I1165,I1369,I1573,I1777,I1981,I2185,I2389,I2593,I2797,I3001,I3205,I3409,I3613,I3817,I4021,I4225,I4429,I4633,I4837,I5041,I5245)</f>
        <v>0</v>
      </c>
      <c r="J961" s="173">
        <f>SUM(J1165,J1369,J1573,J1777,J1981,J2185,J2389,J2593,J2797,J3001,J3205,J3409,J3613,J3817,J4021,J4225,J4429,J4633,J4837,J5041,J5245)</f>
        <v>0</v>
      </c>
      <c r="K961" s="174">
        <f t="shared" ref="K961:K1024" si="1368">IFERROR(J961/I961,0)</f>
        <v>0</v>
      </c>
      <c r="L961" s="170">
        <f>SUM(L1165,L1369,L1573,L1777,L1981,L2185,L2389,L2593,L2797,L3001,L3205,L3409,L3613,L3817,L4021,L4225,L4429,L4633,L4837,L5041,L5245)</f>
        <v>0</v>
      </c>
      <c r="M961" s="173">
        <f>SUM(M1165,M1573,M1777,M1369,M1981,M2389,M2185,M2797,M3817,M2593,M4021,M3001,M3205,M3613,M3409,M4225,M5245,M5041,M4633,M4429,M4837)</f>
        <v>0</v>
      </c>
      <c r="N961" s="175">
        <f>SUM(N1165,N1573,N1777,N1369,N1981,N2389,N2185,N2797,N3817,N2593,N4021,N3001,N3205,N3613,N3409,N4225,N5245,N5041,N4633,N4429,N4837)</f>
        <v>0</v>
      </c>
      <c r="O961" s="170">
        <f>SUM(O1165,O1369,O1573,O1777,O1981,O2185,O2389,O2593,O2797,O3001,O3205,O3409,O3613,O3817,O4021,O4225,O4429,O4633,O4837,O5041,O5245)</f>
        <v>0</v>
      </c>
      <c r="P961" s="175">
        <f>SUM(P1165,P1369,P1573,P1777,P1981,P2185,P2389,P2593,P2797,P3001,P3205,P3409,P3613,P3817,P4021,P4225,P4429,P4633,P4837,P5041,P5245)</f>
        <v>0</v>
      </c>
      <c r="Q961" s="166">
        <f t="shared" ref="Q961:Q1024" si="1369">SUM(O961:P961)</f>
        <v>0</v>
      </c>
      <c r="R961" s="175">
        <f>SUM(R1165,R1369,R1573,R1777,R1981,R2185,R2389,R2593,R2797,R3001,R3205,R3409,R3613,R3817,R4021,R4225,R4429,R4633,R4837,R5041,R5245)</f>
        <v>0</v>
      </c>
      <c r="S961" s="175">
        <f>SUM(S1165,S1369,S1573,S1777,S1981,S2185,S2389,S2593,S2797,S3001,S3205,S3409,S3613,S3817,S4021,S4225,S4429,S4633,S4837,S5041,S5245)</f>
        <v>0</v>
      </c>
      <c r="T961" s="167">
        <f t="shared" si="1267"/>
        <v>0</v>
      </c>
      <c r="U961" s="157"/>
      <c r="V961" s="170">
        <f>SUM(V1165,V1369,V1573,V1777,V1981,V2185,V2389,V2593,V2797,V3001,V3205,V3409,V3613,V3817,V4021,V4225,V4429,V4633,V4837,V5041,V5245)</f>
        <v>0</v>
      </c>
      <c r="W961" s="175">
        <f>SUM(W1165,W1369,W1573,W1777,W1981,W2185,W2389,W2593,W2797,W3001,W3205,W3409,W3613,W3817,W4021,W4225,W4429,W4633,W4837,W5041,W5245)</f>
        <v>0</v>
      </c>
      <c r="X961" s="166">
        <f t="shared" ref="X961:X1024" si="1370">SUM(V961:W961)</f>
        <v>0</v>
      </c>
      <c r="Y961" s="175">
        <f>SUM(Y1165,Y1369,Y1573,Y1777,Y1981,Y2185,Y2389,Y2593,Y2797,Y3001,Y3205,Y3409,Y3613,Y3817,Y4021,Y4225,Y4429,Y4633,Y4837,Y5041,Y5245)</f>
        <v>0</v>
      </c>
      <c r="Z961" s="175">
        <f>SUM(Z1165,Z1369,Z1573,Z1777,Z1981,Z2185,Z2389,Z2593,Z2797,Z3001,Z3205,Z3409,Z3613,Z3817,Z4021,Z4225,Z4429,Z4633,Z4837,Z5041,Z5245)</f>
        <v>0</v>
      </c>
      <c r="AA961" s="167">
        <f t="shared" si="1270"/>
        <v>0</v>
      </c>
      <c r="AB961" s="157"/>
      <c r="AC961" s="170">
        <f>SUM(AC1165,AC1369,AC1573,AC1777,AC1981,AC2185,AC2389,AC2593,AC2797,AC3001,AC3205,AC3409,AC3613,AC3817,AC4021,AC4225,AC4429,AC4633,AC4837,AC5041,AC5245)</f>
        <v>0</v>
      </c>
      <c r="AD961" s="175">
        <f>SUM(AD1165,AD1369,AD1573,AD1777,AD1981,AD2185,AD2389,AD2593,AD2797,AD3001,AD3205,AD3409,AD3613,AD3817,AD4021,AD4225,AD4429,AD4633,AD4837,AD5041,AD5245)</f>
        <v>0</v>
      </c>
      <c r="AE961" s="166">
        <f t="shared" ref="AE961:AE1024" si="1371">SUM(AC961:AD961)</f>
        <v>0</v>
      </c>
      <c r="AF961" s="175">
        <f>SUM(AF1165,AF1369,AF1573,AF1777,AF1981,AF2185,AF2389,AF2593,AF2797,AF3001,AF3205,AF3409,AF3613,AF3817,AF4021,AF4225,AF4429,AF4633,AF4837,AF5041,AF5245)</f>
        <v>0</v>
      </c>
      <c r="AG961" s="175">
        <f>SUM(AG1165,AG1369,AG1573,AG1777,AG1981,AG2185,AG2389,AG2593,AG2797,AG3001,AG3205,AG3409,AG3613,AG3817,AG4021,AG4225,AG4429,AG4633,AG4837,AG5041,AG5245)</f>
        <v>0</v>
      </c>
      <c r="AH961" s="167">
        <f t="shared" si="1273"/>
        <v>0</v>
      </c>
      <c r="AJ961" s="163">
        <f t="shared" ref="AJ961:AU961" si="1372">SUM(AJ1165,AJ1369,AJ1573,AJ1777,AJ1981,AJ2185,AJ2389,AJ2593,AJ2797,AJ3001,AJ3205,AJ3409,AJ3613,AJ3817,AJ4021,AJ4225,AJ4429,AJ4633,AJ4837,AJ5041,AJ5245)</f>
        <v>0</v>
      </c>
      <c r="AK961" s="163">
        <f t="shared" si="1372"/>
        <v>0</v>
      </c>
      <c r="AL961" s="163">
        <f t="shared" si="1372"/>
        <v>0</v>
      </c>
      <c r="AM961" s="163">
        <f t="shared" si="1372"/>
        <v>0</v>
      </c>
      <c r="AN961" s="163">
        <f t="shared" si="1372"/>
        <v>0</v>
      </c>
      <c r="AO961" s="163">
        <f t="shared" si="1372"/>
        <v>0</v>
      </c>
      <c r="AP961" s="163">
        <f t="shared" si="1372"/>
        <v>0</v>
      </c>
      <c r="AQ961" s="163">
        <f t="shared" si="1372"/>
        <v>0</v>
      </c>
      <c r="AR961" s="163">
        <f t="shared" si="1372"/>
        <v>0</v>
      </c>
      <c r="AS961" s="163">
        <f t="shared" si="1372"/>
        <v>0</v>
      </c>
      <c r="AT961" s="163">
        <f t="shared" si="1372"/>
        <v>0</v>
      </c>
      <c r="AU961" s="163">
        <f t="shared" si="1372"/>
        <v>0</v>
      </c>
      <c r="AV961" s="163">
        <f t="shared" si="1349"/>
        <v>0</v>
      </c>
      <c r="AW961" s="168">
        <f t="shared" ref="AW961:AW1024" si="1373">T961-AV961</f>
        <v>0</v>
      </c>
      <c r="AY961" s="163">
        <f t="shared" ref="AY961:AY1024" si="1374">SUM(AJ961:AL961)</f>
        <v>0</v>
      </c>
      <c r="AZ961" s="163">
        <f t="shared" ref="AZ961:AZ1024" si="1375">SUM(AM961:AO961)</f>
        <v>0</v>
      </c>
      <c r="BA961" s="163">
        <f t="shared" ref="BA961:BA1024" si="1376">SUM(AP961:AR961)</f>
        <v>0</v>
      </c>
      <c r="BB961" s="163">
        <f t="shared" ref="BB961:BB1024" si="1377">SUM(AS961:AU961)</f>
        <v>0</v>
      </c>
      <c r="BC961" s="163">
        <f t="shared" si="1350"/>
        <v>0</v>
      </c>
      <c r="BD961" s="163">
        <f t="shared" ref="BD961:BD1024" si="1378">T961-BC961</f>
        <v>0</v>
      </c>
    </row>
    <row r="962" spans="2:56" x14ac:dyDescent="0.3">
      <c r="B962" s="179" t="s">
        <v>167</v>
      </c>
      <c r="C962" s="83">
        <f>SUM(C963:C968)</f>
        <v>4329196</v>
      </c>
      <c r="D962" s="84">
        <f>SUM(D963:D968)</f>
        <v>3882088.8999999994</v>
      </c>
      <c r="E962" s="85">
        <f t="shared" si="1366"/>
        <v>0.89672283259986363</v>
      </c>
      <c r="F962" s="83">
        <f>SUM(F963:F968)</f>
        <v>5618812</v>
      </c>
      <c r="G962" s="84">
        <f>SUM(G963:G968)</f>
        <v>5655452.21</v>
      </c>
      <c r="H962" s="85">
        <f t="shared" si="1367"/>
        <v>1.0065209887784108</v>
      </c>
      <c r="I962" s="83">
        <f>SUM(I963:I968)</f>
        <v>6391338</v>
      </c>
      <c r="J962" s="86">
        <f>SUM(J963:J968)</f>
        <v>6377967.6099999994</v>
      </c>
      <c r="K962" s="87">
        <f t="shared" si="1368"/>
        <v>0.99790804523246923</v>
      </c>
      <c r="L962" s="83">
        <f>SUM(L963:L968)</f>
        <v>2850448</v>
      </c>
      <c r="M962" s="86">
        <f>SUM(M963:M968)</f>
        <v>5207038</v>
      </c>
      <c r="N962" s="88">
        <f>SUM(N963:N968)</f>
        <v>0</v>
      </c>
      <c r="O962" s="83">
        <f>SUM(O963:O968)</f>
        <v>1641056</v>
      </c>
      <c r="P962" s="88">
        <f>SUM(P963:P968)</f>
        <v>1649867</v>
      </c>
      <c r="Q962" s="177">
        <f t="shared" si="1369"/>
        <v>3290923</v>
      </c>
      <c r="R962" s="88">
        <f>SUM(R963:R968)</f>
        <v>0</v>
      </c>
      <c r="S962" s="88">
        <f>SUM(S963:S968)</f>
        <v>0</v>
      </c>
      <c r="T962" s="178">
        <f t="shared" ref="T962:T1025" si="1379">SUM(Q962:S962)</f>
        <v>3290923</v>
      </c>
      <c r="U962" s="157"/>
      <c r="V962" s="83">
        <f>SUM(V963:V968)</f>
        <v>1598396</v>
      </c>
      <c r="W962" s="88">
        <f>SUM(W963:W968)</f>
        <v>0</v>
      </c>
      <c r="X962" s="177">
        <f t="shared" si="1370"/>
        <v>1598396</v>
      </c>
      <c r="Y962" s="88">
        <f>SUM(Y963:Y968)</f>
        <v>0</v>
      </c>
      <c r="Z962" s="88">
        <f>SUM(Z963:Z968)</f>
        <v>0</v>
      </c>
      <c r="AA962" s="178">
        <f t="shared" ref="AA962:AA1025" si="1380">SUM(X962:Z962)</f>
        <v>1598396</v>
      </c>
      <c r="AB962" s="157"/>
      <c r="AC962" s="83">
        <f>SUM(AC963:AC968)</f>
        <v>1671747</v>
      </c>
      <c r="AD962" s="88">
        <f>SUM(AD963:AD968)</f>
        <v>0</v>
      </c>
      <c r="AE962" s="177">
        <f t="shared" si="1371"/>
        <v>1671747</v>
      </c>
      <c r="AF962" s="88">
        <f>SUM(AF963:AF968)</f>
        <v>0</v>
      </c>
      <c r="AG962" s="88">
        <f>SUM(AG963:AG968)</f>
        <v>0</v>
      </c>
      <c r="AH962" s="178">
        <f t="shared" ref="AH962:AH1025" si="1381">SUM(AE962:AG962)</f>
        <v>1671747</v>
      </c>
      <c r="AJ962" s="86">
        <f t="shared" ref="AJ962:AU962" si="1382">SUM(AJ963:AJ968)</f>
        <v>239234</v>
      </c>
      <c r="AK962" s="86">
        <f t="shared" si="1382"/>
        <v>485669.5</v>
      </c>
      <c r="AL962" s="86">
        <f t="shared" si="1382"/>
        <v>322841.5</v>
      </c>
      <c r="AM962" s="86">
        <f t="shared" si="1382"/>
        <v>336929</v>
      </c>
      <c r="AN962" s="86">
        <f t="shared" si="1382"/>
        <v>343466.5</v>
      </c>
      <c r="AO962" s="86">
        <f t="shared" si="1382"/>
        <v>257866</v>
      </c>
      <c r="AP962" s="86">
        <f t="shared" si="1382"/>
        <v>297310.5</v>
      </c>
      <c r="AQ962" s="86">
        <f t="shared" si="1382"/>
        <v>332641</v>
      </c>
      <c r="AR962" s="86">
        <f t="shared" si="1382"/>
        <v>139145</v>
      </c>
      <c r="AS962" s="86">
        <f t="shared" si="1382"/>
        <v>190838</v>
      </c>
      <c r="AT962" s="86">
        <f t="shared" si="1382"/>
        <v>183382</v>
      </c>
      <c r="AU962" s="86">
        <f t="shared" si="1382"/>
        <v>161600</v>
      </c>
      <c r="AV962" s="86">
        <f t="shared" si="1349"/>
        <v>3290923</v>
      </c>
      <c r="AW962" s="93">
        <f t="shared" si="1373"/>
        <v>0</v>
      </c>
      <c r="AY962" s="86">
        <f t="shared" si="1374"/>
        <v>1047745</v>
      </c>
      <c r="AZ962" s="86">
        <f t="shared" si="1375"/>
        <v>938261.5</v>
      </c>
      <c r="BA962" s="86">
        <f t="shared" si="1376"/>
        <v>769096.5</v>
      </c>
      <c r="BB962" s="86">
        <f t="shared" si="1377"/>
        <v>535820</v>
      </c>
      <c r="BC962" s="86">
        <f t="shared" si="1350"/>
        <v>3290923</v>
      </c>
      <c r="BD962" s="86">
        <f t="shared" si="1378"/>
        <v>0</v>
      </c>
    </row>
    <row r="963" spans="2:56" x14ac:dyDescent="0.3">
      <c r="B963" s="169" t="s">
        <v>168</v>
      </c>
      <c r="C963" s="170">
        <f t="shared" ref="C963:D968" si="1383">SUM(C1167,C1575,C1779,C1371,C1983,C2391,C2187,C2799,C3819,C2595,C4023,C3003,C3207,C3615,C3411,C4227,C5247,C5043,C4635,C4431,C4839)</f>
        <v>2524818</v>
      </c>
      <c r="D963" s="171">
        <f t="shared" si="1383"/>
        <v>2283966.52</v>
      </c>
      <c r="E963" s="172">
        <f t="shared" si="1366"/>
        <v>0.90460639935234932</v>
      </c>
      <c r="F963" s="170">
        <f t="shared" ref="F963:G968" si="1384">SUM(F1167,F1575,F1779,F1371,F1983,F2391,F2187,F2799,F3819,F2595,F4023,F3003,F3207,F3615,F3411,F4227,F5247,F5043,F4635,F4431,F4839)</f>
        <v>3282401</v>
      </c>
      <c r="G963" s="171">
        <f t="shared" si="1384"/>
        <v>3374318.18</v>
      </c>
      <c r="H963" s="172">
        <f t="shared" si="1367"/>
        <v>1.028003031926934</v>
      </c>
      <c r="I963" s="170">
        <f t="shared" ref="I963:J968" si="1385">SUM(I1167,I1371,I1575,I1779,I1983,I2187,I2391,I2595,I2799,I3003,I3207,I3411,I3615,I3819,I4023,I4227,I4431,I4635,I4839,I5043,I5247)</f>
        <v>3858102</v>
      </c>
      <c r="J963" s="173">
        <f t="shared" si="1385"/>
        <v>3854075.32</v>
      </c>
      <c r="K963" s="174">
        <f t="shared" si="1368"/>
        <v>0.99895630545796865</v>
      </c>
      <c r="L963" s="170">
        <f t="shared" ref="L963:L968" si="1386">SUM(L1167,L1371,L1575,L1779,L1983,L2187,L2391,L2595,L2799,L3003,L3207,L3411,L3615,L3819,L4023,L4227,L4431,L4635,L4839,L5043,L5247)</f>
        <v>1674180</v>
      </c>
      <c r="M963" s="173">
        <f t="shared" ref="M963:N968" si="1387">SUM(M1167,M1575,M1779,M1371,M1983,M2391,M2187,M2799,M3819,M2595,M4023,M3003,M3207,M3615,M3411,M4227,M5247,M5043,M4635,M4431,M4839)</f>
        <v>3172474</v>
      </c>
      <c r="N963" s="175">
        <f t="shared" si="1387"/>
        <v>0</v>
      </c>
      <c r="O963" s="170">
        <f t="shared" ref="O963:P968" si="1388">SUM(O1167,O1371,O1575,O1779,O1983,O2187,O2391,O2595,O2799,O3003,O3207,O3411,O3615,O3819,O4023,O4227,O4431,O4635,O4839,O5043,O5247)</f>
        <v>774720</v>
      </c>
      <c r="P963" s="175">
        <f t="shared" si="1388"/>
        <v>1101942</v>
      </c>
      <c r="Q963" s="166">
        <f t="shared" si="1369"/>
        <v>1876662</v>
      </c>
      <c r="R963" s="175">
        <f t="shared" ref="R963:S968" si="1389">SUM(R1167,R1371,R1575,R1779,R1983,R2187,R2391,R2595,R2799,R3003,R3207,R3411,R3615,R3819,R4023,R4227,R4431,R4635,R4839,R5043,R5247)</f>
        <v>0</v>
      </c>
      <c r="S963" s="175">
        <f t="shared" si="1389"/>
        <v>0</v>
      </c>
      <c r="T963" s="167">
        <f t="shared" si="1379"/>
        <v>1876662</v>
      </c>
      <c r="U963" s="157"/>
      <c r="V963" s="170">
        <f t="shared" ref="V963:W968" si="1390">SUM(V1167,V1371,V1575,V1779,V1983,V2187,V2391,V2595,V2799,V3003,V3207,V3411,V3615,V3819,V4023,V4227,V4431,V4635,V4839,V5043,V5247)</f>
        <v>725220</v>
      </c>
      <c r="W963" s="175">
        <f t="shared" si="1390"/>
        <v>0</v>
      </c>
      <c r="X963" s="166">
        <f t="shared" si="1370"/>
        <v>725220</v>
      </c>
      <c r="Y963" s="175">
        <f t="shared" ref="Y963:Z968" si="1391">SUM(Y1167,Y1371,Y1575,Y1779,Y1983,Y2187,Y2391,Y2595,Y2799,Y3003,Y3207,Y3411,Y3615,Y3819,Y4023,Y4227,Y4431,Y4635,Y4839,Y5043,Y5247)</f>
        <v>0</v>
      </c>
      <c r="Z963" s="175">
        <f t="shared" si="1391"/>
        <v>0</v>
      </c>
      <c r="AA963" s="167">
        <f t="shared" si="1380"/>
        <v>725220</v>
      </c>
      <c r="AB963" s="157"/>
      <c r="AC963" s="170">
        <f t="shared" ref="AC963:AD968" si="1392">SUM(AC1167,AC1371,AC1575,AC1779,AC1983,AC2187,AC2391,AC2595,AC2799,AC3003,AC3207,AC3411,AC3615,AC3819,AC4023,AC4227,AC4431,AC4635,AC4839,AC5043,AC5247)</f>
        <v>752258</v>
      </c>
      <c r="AD963" s="175">
        <f t="shared" si="1392"/>
        <v>0</v>
      </c>
      <c r="AE963" s="166">
        <f t="shared" si="1371"/>
        <v>752258</v>
      </c>
      <c r="AF963" s="175">
        <f t="shared" ref="AF963:AG968" si="1393">SUM(AF1167,AF1371,AF1575,AF1779,AF1983,AF2187,AF2391,AF2595,AF2799,AF3003,AF3207,AF3411,AF3615,AF3819,AF4023,AF4227,AF4431,AF4635,AF4839,AF5043,AF5247)</f>
        <v>0</v>
      </c>
      <c r="AG963" s="175">
        <f t="shared" si="1393"/>
        <v>0</v>
      </c>
      <c r="AH963" s="167">
        <f t="shared" si="1381"/>
        <v>752258</v>
      </c>
      <c r="AJ963" s="163">
        <f t="shared" ref="AJ963:AU968" si="1394">SUM(AJ1167,AJ1371,AJ1575,AJ1779,AJ1983,AJ2187,AJ2391,AJ2595,AJ2799,AJ3003,AJ3207,AJ3411,AJ3615,AJ3819,AJ4023,AJ4227,AJ4431,AJ4635,AJ4839,AJ5043,AJ5247)</f>
        <v>148093.33000000002</v>
      </c>
      <c r="AK963" s="163">
        <f t="shared" si="1394"/>
        <v>269519.33</v>
      </c>
      <c r="AL963" s="163">
        <f t="shared" si="1394"/>
        <v>181653.33000000002</v>
      </c>
      <c r="AM963" s="163">
        <f t="shared" si="1394"/>
        <v>191111.33000000002</v>
      </c>
      <c r="AN963" s="163">
        <f t="shared" si="1394"/>
        <v>199665.33000000002</v>
      </c>
      <c r="AO963" s="163">
        <f t="shared" si="1394"/>
        <v>94370.33</v>
      </c>
      <c r="AP963" s="163">
        <f t="shared" si="1394"/>
        <v>200251.33000000002</v>
      </c>
      <c r="AQ963" s="163">
        <f t="shared" si="1394"/>
        <v>188893.33000000002</v>
      </c>
      <c r="AR963" s="163">
        <f t="shared" si="1394"/>
        <v>79533.33</v>
      </c>
      <c r="AS963" s="163">
        <f t="shared" si="1394"/>
        <v>132143.33000000002</v>
      </c>
      <c r="AT963" s="163">
        <f t="shared" si="1394"/>
        <v>94664.33</v>
      </c>
      <c r="AU963" s="163">
        <f t="shared" si="1394"/>
        <v>96763.37</v>
      </c>
      <c r="AV963" s="163">
        <f t="shared" si="1349"/>
        <v>1876662.0000000005</v>
      </c>
      <c r="AW963" s="168">
        <f t="shared" si="1373"/>
        <v>0</v>
      </c>
      <c r="AY963" s="163">
        <f t="shared" si="1374"/>
        <v>599265.99</v>
      </c>
      <c r="AZ963" s="163">
        <f t="shared" si="1375"/>
        <v>485146.99000000005</v>
      </c>
      <c r="BA963" s="163">
        <f t="shared" si="1376"/>
        <v>468677.99000000005</v>
      </c>
      <c r="BB963" s="163">
        <f t="shared" si="1377"/>
        <v>323571.03000000003</v>
      </c>
      <c r="BC963" s="163">
        <f t="shared" si="1350"/>
        <v>1876662</v>
      </c>
      <c r="BD963" s="163">
        <f t="shared" si="1378"/>
        <v>0</v>
      </c>
    </row>
    <row r="964" spans="2:56" x14ac:dyDescent="0.3">
      <c r="B964" s="169" t="s">
        <v>169</v>
      </c>
      <c r="C964" s="170">
        <f t="shared" si="1383"/>
        <v>249555</v>
      </c>
      <c r="D964" s="171">
        <f t="shared" si="1383"/>
        <v>225357.8</v>
      </c>
      <c r="E964" s="172">
        <f t="shared" si="1366"/>
        <v>0.90303860872352781</v>
      </c>
      <c r="F964" s="170">
        <f t="shared" si="1384"/>
        <v>342913</v>
      </c>
      <c r="G964" s="171">
        <f t="shared" si="1384"/>
        <v>339479.77</v>
      </c>
      <c r="H964" s="172">
        <f t="shared" si="1367"/>
        <v>0.98998804361456116</v>
      </c>
      <c r="I964" s="170">
        <f t="shared" si="1385"/>
        <v>440381</v>
      </c>
      <c r="J964" s="173">
        <f t="shared" si="1385"/>
        <v>436971.72</v>
      </c>
      <c r="K964" s="174">
        <f t="shared" si="1368"/>
        <v>0.99225833993746315</v>
      </c>
      <c r="L964" s="170">
        <f t="shared" si="1386"/>
        <v>173318</v>
      </c>
      <c r="M964" s="173">
        <f t="shared" si="1387"/>
        <v>415712</v>
      </c>
      <c r="N964" s="175">
        <f t="shared" si="1387"/>
        <v>0</v>
      </c>
      <c r="O964" s="170">
        <f t="shared" si="1388"/>
        <v>77683</v>
      </c>
      <c r="P964" s="175">
        <f t="shared" si="1388"/>
        <v>178949</v>
      </c>
      <c r="Q964" s="166">
        <f t="shared" si="1369"/>
        <v>256632</v>
      </c>
      <c r="R964" s="175">
        <f t="shared" si="1389"/>
        <v>0</v>
      </c>
      <c r="S964" s="175">
        <f t="shared" si="1389"/>
        <v>0</v>
      </c>
      <c r="T964" s="167">
        <f t="shared" si="1379"/>
        <v>256632</v>
      </c>
      <c r="U964" s="157"/>
      <c r="V964" s="170">
        <f t="shared" si="1390"/>
        <v>77683</v>
      </c>
      <c r="W964" s="175">
        <f t="shared" si="1390"/>
        <v>0</v>
      </c>
      <c r="X964" s="166">
        <f t="shared" si="1370"/>
        <v>77683</v>
      </c>
      <c r="Y964" s="175">
        <f t="shared" si="1391"/>
        <v>0</v>
      </c>
      <c r="Z964" s="175">
        <f t="shared" si="1391"/>
        <v>0</v>
      </c>
      <c r="AA964" s="167">
        <f t="shared" si="1380"/>
        <v>77683</v>
      </c>
      <c r="AB964" s="157"/>
      <c r="AC964" s="170">
        <f t="shared" si="1392"/>
        <v>85078</v>
      </c>
      <c r="AD964" s="175">
        <f t="shared" si="1392"/>
        <v>0</v>
      </c>
      <c r="AE964" s="166">
        <f t="shared" si="1371"/>
        <v>85078</v>
      </c>
      <c r="AF964" s="175">
        <f t="shared" si="1393"/>
        <v>0</v>
      </c>
      <c r="AG964" s="175">
        <f t="shared" si="1393"/>
        <v>0</v>
      </c>
      <c r="AH964" s="167">
        <f t="shared" si="1381"/>
        <v>85078</v>
      </c>
      <c r="AJ964" s="163">
        <f t="shared" si="1394"/>
        <v>22734</v>
      </c>
      <c r="AK964" s="163">
        <f t="shared" si="1394"/>
        <v>42672.5</v>
      </c>
      <c r="AL964" s="163">
        <f t="shared" si="1394"/>
        <v>27966.5</v>
      </c>
      <c r="AM964" s="163">
        <f t="shared" si="1394"/>
        <v>23337</v>
      </c>
      <c r="AN964" s="163">
        <f t="shared" si="1394"/>
        <v>40862.5</v>
      </c>
      <c r="AO964" s="163">
        <f t="shared" si="1394"/>
        <v>12997</v>
      </c>
      <c r="AP964" s="163">
        <f t="shared" si="1394"/>
        <v>19923.5</v>
      </c>
      <c r="AQ964" s="163">
        <f t="shared" si="1394"/>
        <v>17819</v>
      </c>
      <c r="AR964" s="163">
        <f t="shared" si="1394"/>
        <v>19825</v>
      </c>
      <c r="AS964" s="163">
        <f t="shared" si="1394"/>
        <v>8092</v>
      </c>
      <c r="AT964" s="163">
        <f t="shared" si="1394"/>
        <v>8203</v>
      </c>
      <c r="AU964" s="163">
        <f t="shared" si="1394"/>
        <v>12200</v>
      </c>
      <c r="AV964" s="163">
        <f t="shared" si="1349"/>
        <v>256632</v>
      </c>
      <c r="AW964" s="168">
        <f t="shared" si="1373"/>
        <v>0</v>
      </c>
      <c r="AY964" s="163">
        <f t="shared" si="1374"/>
        <v>93373</v>
      </c>
      <c r="AZ964" s="163">
        <f t="shared" si="1375"/>
        <v>77196.5</v>
      </c>
      <c r="BA964" s="163">
        <f t="shared" si="1376"/>
        <v>57567.5</v>
      </c>
      <c r="BB964" s="163">
        <f t="shared" si="1377"/>
        <v>28495</v>
      </c>
      <c r="BC964" s="163">
        <f t="shared" si="1350"/>
        <v>256632</v>
      </c>
      <c r="BD964" s="163">
        <f t="shared" si="1378"/>
        <v>0</v>
      </c>
    </row>
    <row r="965" spans="2:56" x14ac:dyDescent="0.3">
      <c r="B965" s="169" t="s">
        <v>170</v>
      </c>
      <c r="C965" s="170">
        <f t="shared" si="1383"/>
        <v>69765</v>
      </c>
      <c r="D965" s="171">
        <f t="shared" si="1383"/>
        <v>29402.53</v>
      </c>
      <c r="E965" s="172">
        <f t="shared" si="1366"/>
        <v>0.42145101411882746</v>
      </c>
      <c r="F965" s="170">
        <f t="shared" si="1384"/>
        <v>147615</v>
      </c>
      <c r="G965" s="171">
        <f t="shared" si="1384"/>
        <v>87161.01</v>
      </c>
      <c r="H965" s="172">
        <f t="shared" si="1367"/>
        <v>0.59046174169291732</v>
      </c>
      <c r="I965" s="170">
        <f t="shared" si="1385"/>
        <v>74733</v>
      </c>
      <c r="J965" s="173">
        <f t="shared" si="1385"/>
        <v>56308.81</v>
      </c>
      <c r="K965" s="174">
        <f t="shared" si="1368"/>
        <v>0.75346647398070465</v>
      </c>
      <c r="L965" s="170">
        <f t="shared" si="1386"/>
        <v>44675</v>
      </c>
      <c r="M965" s="173">
        <f t="shared" si="1387"/>
        <v>109614</v>
      </c>
      <c r="N965" s="175">
        <f t="shared" si="1387"/>
        <v>0</v>
      </c>
      <c r="O965" s="170">
        <f t="shared" si="1388"/>
        <v>39300</v>
      </c>
      <c r="P965" s="175">
        <f t="shared" si="1388"/>
        <v>30000</v>
      </c>
      <c r="Q965" s="166">
        <f t="shared" si="1369"/>
        <v>69300</v>
      </c>
      <c r="R965" s="175">
        <f t="shared" si="1389"/>
        <v>0</v>
      </c>
      <c r="S965" s="175">
        <f t="shared" si="1389"/>
        <v>0</v>
      </c>
      <c r="T965" s="167">
        <f t="shared" si="1379"/>
        <v>69300</v>
      </c>
      <c r="U965" s="157"/>
      <c r="V965" s="170">
        <f t="shared" si="1390"/>
        <v>39300</v>
      </c>
      <c r="W965" s="175">
        <f t="shared" si="1390"/>
        <v>0</v>
      </c>
      <c r="X965" s="166">
        <f t="shared" si="1370"/>
        <v>39300</v>
      </c>
      <c r="Y965" s="175">
        <f t="shared" si="1391"/>
        <v>0</v>
      </c>
      <c r="Z965" s="175">
        <f t="shared" si="1391"/>
        <v>0</v>
      </c>
      <c r="AA965" s="167">
        <f t="shared" si="1380"/>
        <v>39300</v>
      </c>
      <c r="AB965" s="157"/>
      <c r="AC965" s="170">
        <f t="shared" si="1392"/>
        <v>39300</v>
      </c>
      <c r="AD965" s="175">
        <f t="shared" si="1392"/>
        <v>0</v>
      </c>
      <c r="AE965" s="166">
        <f t="shared" si="1371"/>
        <v>39300</v>
      </c>
      <c r="AF965" s="175">
        <f t="shared" si="1393"/>
        <v>0</v>
      </c>
      <c r="AG965" s="175">
        <f t="shared" si="1393"/>
        <v>0</v>
      </c>
      <c r="AH965" s="167">
        <f t="shared" si="1381"/>
        <v>39300</v>
      </c>
      <c r="AJ965" s="163">
        <f t="shared" si="1394"/>
        <v>0</v>
      </c>
      <c r="AK965" s="163">
        <f t="shared" si="1394"/>
        <v>10500</v>
      </c>
      <c r="AL965" s="163">
        <f t="shared" si="1394"/>
        <v>4200</v>
      </c>
      <c r="AM965" s="163">
        <f t="shared" si="1394"/>
        <v>16300</v>
      </c>
      <c r="AN965" s="163">
        <f t="shared" si="1394"/>
        <v>0</v>
      </c>
      <c r="AO965" s="163">
        <f t="shared" si="1394"/>
        <v>13600</v>
      </c>
      <c r="AP965" s="163">
        <f t="shared" si="1394"/>
        <v>12100</v>
      </c>
      <c r="AQ965" s="163">
        <f t="shared" si="1394"/>
        <v>8400</v>
      </c>
      <c r="AR965" s="163">
        <f t="shared" si="1394"/>
        <v>0</v>
      </c>
      <c r="AS965" s="163">
        <f t="shared" si="1394"/>
        <v>0</v>
      </c>
      <c r="AT965" s="163">
        <f t="shared" si="1394"/>
        <v>0</v>
      </c>
      <c r="AU965" s="163">
        <f t="shared" si="1394"/>
        <v>4200</v>
      </c>
      <c r="AV965" s="163">
        <f t="shared" si="1349"/>
        <v>69300</v>
      </c>
      <c r="AW965" s="168">
        <f t="shared" si="1373"/>
        <v>0</v>
      </c>
      <c r="AY965" s="163">
        <f t="shared" si="1374"/>
        <v>14700</v>
      </c>
      <c r="AZ965" s="163">
        <f t="shared" si="1375"/>
        <v>29900</v>
      </c>
      <c r="BA965" s="163">
        <f t="shared" si="1376"/>
        <v>20500</v>
      </c>
      <c r="BB965" s="163">
        <f t="shared" si="1377"/>
        <v>4200</v>
      </c>
      <c r="BC965" s="163">
        <f t="shared" si="1350"/>
        <v>69300</v>
      </c>
      <c r="BD965" s="163">
        <f t="shared" si="1378"/>
        <v>0</v>
      </c>
    </row>
    <row r="966" spans="2:56" x14ac:dyDescent="0.3">
      <c r="B966" s="169" t="s">
        <v>171</v>
      </c>
      <c r="C966" s="170">
        <f t="shared" si="1383"/>
        <v>1206289</v>
      </c>
      <c r="D966" s="171">
        <f t="shared" si="1383"/>
        <v>1131501.76</v>
      </c>
      <c r="E966" s="172">
        <f t="shared" si="1366"/>
        <v>0.93800222003184974</v>
      </c>
      <c r="F966" s="170">
        <f t="shared" si="1384"/>
        <v>1702352</v>
      </c>
      <c r="G966" s="171">
        <f t="shared" si="1384"/>
        <v>1667933.27</v>
      </c>
      <c r="H966" s="172">
        <f t="shared" si="1367"/>
        <v>0.97978166090209307</v>
      </c>
      <c r="I966" s="170">
        <f t="shared" si="1385"/>
        <v>1790486</v>
      </c>
      <c r="J966" s="173">
        <f t="shared" si="1385"/>
        <v>1804482.42</v>
      </c>
      <c r="K966" s="174">
        <f t="shared" si="1368"/>
        <v>1.0078171066403199</v>
      </c>
      <c r="L966" s="170">
        <f t="shared" si="1386"/>
        <v>832527</v>
      </c>
      <c r="M966" s="173">
        <f t="shared" si="1387"/>
        <v>1253417</v>
      </c>
      <c r="N966" s="175">
        <f t="shared" si="1387"/>
        <v>0</v>
      </c>
      <c r="O966" s="170">
        <f t="shared" si="1388"/>
        <v>604453</v>
      </c>
      <c r="P966" s="175">
        <f t="shared" si="1388"/>
        <v>323976</v>
      </c>
      <c r="Q966" s="166">
        <f t="shared" si="1369"/>
        <v>928429</v>
      </c>
      <c r="R966" s="175">
        <f t="shared" si="1389"/>
        <v>0</v>
      </c>
      <c r="S966" s="175">
        <f t="shared" si="1389"/>
        <v>0</v>
      </c>
      <c r="T966" s="167">
        <f t="shared" si="1379"/>
        <v>928429</v>
      </c>
      <c r="U966" s="157"/>
      <c r="V966" s="170">
        <f t="shared" si="1390"/>
        <v>611293</v>
      </c>
      <c r="W966" s="175">
        <f t="shared" si="1390"/>
        <v>0</v>
      </c>
      <c r="X966" s="166">
        <f t="shared" si="1370"/>
        <v>611293</v>
      </c>
      <c r="Y966" s="175">
        <f t="shared" si="1391"/>
        <v>0</v>
      </c>
      <c r="Z966" s="175">
        <f t="shared" si="1391"/>
        <v>0</v>
      </c>
      <c r="AA966" s="167">
        <f t="shared" si="1380"/>
        <v>611293</v>
      </c>
      <c r="AB966" s="157"/>
      <c r="AC966" s="170">
        <f t="shared" si="1392"/>
        <v>650211</v>
      </c>
      <c r="AD966" s="175">
        <f t="shared" si="1392"/>
        <v>0</v>
      </c>
      <c r="AE966" s="166">
        <f t="shared" si="1371"/>
        <v>650211</v>
      </c>
      <c r="AF966" s="175">
        <f t="shared" si="1393"/>
        <v>0</v>
      </c>
      <c r="AG966" s="175">
        <f t="shared" si="1393"/>
        <v>0</v>
      </c>
      <c r="AH966" s="167">
        <f t="shared" si="1381"/>
        <v>650211</v>
      </c>
      <c r="AJ966" s="163">
        <f t="shared" si="1394"/>
        <v>68406.67</v>
      </c>
      <c r="AK966" s="163">
        <f t="shared" si="1394"/>
        <v>142477.67000000001</v>
      </c>
      <c r="AL966" s="163">
        <f t="shared" si="1394"/>
        <v>92621.67</v>
      </c>
      <c r="AM966" s="163">
        <f t="shared" si="1394"/>
        <v>85680.67</v>
      </c>
      <c r="AN966" s="163">
        <f t="shared" si="1394"/>
        <v>102938.67</v>
      </c>
      <c r="AO966" s="163">
        <f t="shared" si="1394"/>
        <v>91798.67</v>
      </c>
      <c r="AP966" s="163">
        <f t="shared" si="1394"/>
        <v>65035.67</v>
      </c>
      <c r="AQ966" s="163">
        <f t="shared" si="1394"/>
        <v>80628.67</v>
      </c>
      <c r="AR966" s="163">
        <f t="shared" si="1394"/>
        <v>39786.67</v>
      </c>
      <c r="AS966" s="163">
        <f t="shared" si="1394"/>
        <v>50602.67</v>
      </c>
      <c r="AT966" s="163">
        <f t="shared" si="1394"/>
        <v>72314.67</v>
      </c>
      <c r="AU966" s="163">
        <f t="shared" si="1394"/>
        <v>36136.630000000005</v>
      </c>
      <c r="AV966" s="163">
        <f t="shared" si="1349"/>
        <v>928429.00000000023</v>
      </c>
      <c r="AW966" s="168">
        <f t="shared" si="1373"/>
        <v>0</v>
      </c>
      <c r="AY966" s="163">
        <f t="shared" si="1374"/>
        <v>303506.01</v>
      </c>
      <c r="AZ966" s="163">
        <f t="shared" si="1375"/>
        <v>280418.01</v>
      </c>
      <c r="BA966" s="163">
        <f t="shared" si="1376"/>
        <v>185451.01</v>
      </c>
      <c r="BB966" s="163">
        <f t="shared" si="1377"/>
        <v>159053.97</v>
      </c>
      <c r="BC966" s="163">
        <f t="shared" si="1350"/>
        <v>928429</v>
      </c>
      <c r="BD966" s="163">
        <f t="shared" si="1378"/>
        <v>0</v>
      </c>
    </row>
    <row r="967" spans="2:56" x14ac:dyDescent="0.3">
      <c r="B967" s="169" t="s">
        <v>172</v>
      </c>
      <c r="C967" s="170">
        <f t="shared" si="1383"/>
        <v>247094</v>
      </c>
      <c r="D967" s="171">
        <f t="shared" si="1383"/>
        <v>185837.19</v>
      </c>
      <c r="E967" s="172">
        <f t="shared" si="1366"/>
        <v>0.75209106655766633</v>
      </c>
      <c r="F967" s="170">
        <f t="shared" si="1384"/>
        <v>133217</v>
      </c>
      <c r="G967" s="171">
        <f t="shared" si="1384"/>
        <v>171285.84</v>
      </c>
      <c r="H967" s="172">
        <f t="shared" si="1367"/>
        <v>1.2857656305126222</v>
      </c>
      <c r="I967" s="170">
        <f t="shared" si="1385"/>
        <v>220886</v>
      </c>
      <c r="J967" s="173">
        <f t="shared" si="1385"/>
        <v>219379.34000000003</v>
      </c>
      <c r="K967" s="174">
        <f t="shared" si="1368"/>
        <v>0.99317901541971887</v>
      </c>
      <c r="L967" s="170">
        <f t="shared" si="1386"/>
        <v>119748</v>
      </c>
      <c r="M967" s="173">
        <f t="shared" si="1387"/>
        <v>249821</v>
      </c>
      <c r="N967" s="175">
        <f t="shared" si="1387"/>
        <v>0</v>
      </c>
      <c r="O967" s="170">
        <f t="shared" si="1388"/>
        <v>128500</v>
      </c>
      <c r="P967" s="175">
        <f t="shared" si="1388"/>
        <v>15000</v>
      </c>
      <c r="Q967" s="166">
        <f t="shared" si="1369"/>
        <v>143500</v>
      </c>
      <c r="R967" s="175">
        <f t="shared" si="1389"/>
        <v>0</v>
      </c>
      <c r="S967" s="175">
        <f t="shared" si="1389"/>
        <v>0</v>
      </c>
      <c r="T967" s="167">
        <f t="shared" si="1379"/>
        <v>143500</v>
      </c>
      <c r="U967" s="157"/>
      <c r="V967" s="170">
        <f t="shared" si="1390"/>
        <v>128500</v>
      </c>
      <c r="W967" s="175">
        <f t="shared" si="1390"/>
        <v>0</v>
      </c>
      <c r="X967" s="166">
        <f t="shared" si="1370"/>
        <v>128500</v>
      </c>
      <c r="Y967" s="175">
        <f t="shared" si="1391"/>
        <v>0</v>
      </c>
      <c r="Z967" s="175">
        <f t="shared" si="1391"/>
        <v>0</v>
      </c>
      <c r="AA967" s="167">
        <f t="shared" si="1380"/>
        <v>128500</v>
      </c>
      <c r="AB967" s="157"/>
      <c r="AC967" s="170">
        <f t="shared" si="1392"/>
        <v>128500</v>
      </c>
      <c r="AD967" s="175">
        <f t="shared" si="1392"/>
        <v>0</v>
      </c>
      <c r="AE967" s="166">
        <f t="shared" si="1371"/>
        <v>128500</v>
      </c>
      <c r="AF967" s="175">
        <f t="shared" si="1393"/>
        <v>0</v>
      </c>
      <c r="AG967" s="175">
        <f t="shared" si="1393"/>
        <v>0</v>
      </c>
      <c r="AH967" s="167">
        <f t="shared" si="1381"/>
        <v>128500</v>
      </c>
      <c r="AJ967" s="163">
        <f t="shared" si="1394"/>
        <v>0</v>
      </c>
      <c r="AK967" s="163">
        <f t="shared" si="1394"/>
        <v>20500</v>
      </c>
      <c r="AL967" s="163">
        <f t="shared" si="1394"/>
        <v>8200</v>
      </c>
      <c r="AM967" s="163">
        <f t="shared" si="1394"/>
        <v>20500</v>
      </c>
      <c r="AN967" s="163">
        <f t="shared" si="1394"/>
        <v>0</v>
      </c>
      <c r="AO967" s="163">
        <f t="shared" si="1394"/>
        <v>45100</v>
      </c>
      <c r="AP967" s="163">
        <f t="shared" si="1394"/>
        <v>0</v>
      </c>
      <c r="AQ967" s="163">
        <f t="shared" si="1394"/>
        <v>28700</v>
      </c>
      <c r="AR967" s="163">
        <f t="shared" si="1394"/>
        <v>0</v>
      </c>
      <c r="AS967" s="163">
        <f t="shared" si="1394"/>
        <v>0</v>
      </c>
      <c r="AT967" s="163">
        <f t="shared" si="1394"/>
        <v>8200</v>
      </c>
      <c r="AU967" s="163">
        <f t="shared" si="1394"/>
        <v>12300</v>
      </c>
      <c r="AV967" s="163">
        <f t="shared" si="1349"/>
        <v>143500</v>
      </c>
      <c r="AW967" s="168">
        <f t="shared" si="1373"/>
        <v>0</v>
      </c>
      <c r="AY967" s="163">
        <f t="shared" si="1374"/>
        <v>28700</v>
      </c>
      <c r="AZ967" s="163">
        <f t="shared" si="1375"/>
        <v>65600</v>
      </c>
      <c r="BA967" s="163">
        <f t="shared" si="1376"/>
        <v>28700</v>
      </c>
      <c r="BB967" s="163">
        <f t="shared" si="1377"/>
        <v>20500</v>
      </c>
      <c r="BC967" s="163">
        <f t="shared" si="1350"/>
        <v>143500</v>
      </c>
      <c r="BD967" s="163">
        <f t="shared" si="1378"/>
        <v>0</v>
      </c>
    </row>
    <row r="968" spans="2:56" x14ac:dyDescent="0.3">
      <c r="B968" s="169" t="s">
        <v>173</v>
      </c>
      <c r="C968" s="170">
        <f t="shared" si="1383"/>
        <v>31675</v>
      </c>
      <c r="D968" s="171">
        <f t="shared" si="1383"/>
        <v>26023.1</v>
      </c>
      <c r="E968" s="172">
        <f t="shared" si="1366"/>
        <v>0.82156590370955007</v>
      </c>
      <c r="F968" s="170">
        <f t="shared" si="1384"/>
        <v>10314</v>
      </c>
      <c r="G968" s="171">
        <f t="shared" si="1384"/>
        <v>15274.14</v>
      </c>
      <c r="H968" s="172">
        <f t="shared" si="1367"/>
        <v>1.4809133216986619</v>
      </c>
      <c r="I968" s="170">
        <f t="shared" si="1385"/>
        <v>6750</v>
      </c>
      <c r="J968" s="173">
        <f t="shared" si="1385"/>
        <v>6750</v>
      </c>
      <c r="K968" s="174">
        <f t="shared" si="1368"/>
        <v>1</v>
      </c>
      <c r="L968" s="170">
        <f t="shared" si="1386"/>
        <v>6000</v>
      </c>
      <c r="M968" s="173">
        <f t="shared" si="1387"/>
        <v>6000</v>
      </c>
      <c r="N968" s="175">
        <f t="shared" si="1387"/>
        <v>0</v>
      </c>
      <c r="O968" s="170">
        <f t="shared" si="1388"/>
        <v>16400</v>
      </c>
      <c r="P968" s="175">
        <f t="shared" si="1388"/>
        <v>0</v>
      </c>
      <c r="Q968" s="166">
        <f t="shared" si="1369"/>
        <v>16400</v>
      </c>
      <c r="R968" s="175">
        <f t="shared" si="1389"/>
        <v>0</v>
      </c>
      <c r="S968" s="175">
        <f t="shared" si="1389"/>
        <v>0</v>
      </c>
      <c r="T968" s="167">
        <f t="shared" si="1379"/>
        <v>16400</v>
      </c>
      <c r="U968" s="157"/>
      <c r="V968" s="170">
        <f t="shared" si="1390"/>
        <v>16400</v>
      </c>
      <c r="W968" s="175">
        <f t="shared" si="1390"/>
        <v>0</v>
      </c>
      <c r="X968" s="166">
        <f t="shared" si="1370"/>
        <v>16400</v>
      </c>
      <c r="Y968" s="175">
        <f t="shared" si="1391"/>
        <v>0</v>
      </c>
      <c r="Z968" s="175">
        <f t="shared" si="1391"/>
        <v>0</v>
      </c>
      <c r="AA968" s="167">
        <f t="shared" si="1380"/>
        <v>16400</v>
      </c>
      <c r="AB968" s="157"/>
      <c r="AC968" s="170">
        <f t="shared" si="1392"/>
        <v>16400</v>
      </c>
      <c r="AD968" s="175">
        <f t="shared" si="1392"/>
        <v>0</v>
      </c>
      <c r="AE968" s="166">
        <f t="shared" si="1371"/>
        <v>16400</v>
      </c>
      <c r="AF968" s="175">
        <f t="shared" si="1393"/>
        <v>0</v>
      </c>
      <c r="AG968" s="175">
        <f t="shared" si="1393"/>
        <v>0</v>
      </c>
      <c r="AH968" s="167">
        <f t="shared" si="1381"/>
        <v>16400</v>
      </c>
      <c r="AJ968" s="163">
        <f t="shared" si="1394"/>
        <v>0</v>
      </c>
      <c r="AK968" s="163">
        <f t="shared" si="1394"/>
        <v>0</v>
      </c>
      <c r="AL968" s="163">
        <f t="shared" si="1394"/>
        <v>8200</v>
      </c>
      <c r="AM968" s="163">
        <f t="shared" si="1394"/>
        <v>0</v>
      </c>
      <c r="AN968" s="163">
        <f t="shared" si="1394"/>
        <v>0</v>
      </c>
      <c r="AO968" s="163">
        <f t="shared" si="1394"/>
        <v>0</v>
      </c>
      <c r="AP968" s="163">
        <f t="shared" si="1394"/>
        <v>0</v>
      </c>
      <c r="AQ968" s="163">
        <f t="shared" si="1394"/>
        <v>8200</v>
      </c>
      <c r="AR968" s="163">
        <f t="shared" si="1394"/>
        <v>0</v>
      </c>
      <c r="AS968" s="163">
        <f t="shared" si="1394"/>
        <v>0</v>
      </c>
      <c r="AT968" s="163">
        <f t="shared" si="1394"/>
        <v>0</v>
      </c>
      <c r="AU968" s="163">
        <f t="shared" si="1394"/>
        <v>0</v>
      </c>
      <c r="AV968" s="163">
        <f t="shared" si="1349"/>
        <v>16400</v>
      </c>
      <c r="AW968" s="168">
        <f t="shared" si="1373"/>
        <v>0</v>
      </c>
      <c r="AY968" s="163">
        <f t="shared" si="1374"/>
        <v>8200</v>
      </c>
      <c r="AZ968" s="163">
        <f t="shared" si="1375"/>
        <v>0</v>
      </c>
      <c r="BA968" s="163">
        <f t="shared" si="1376"/>
        <v>8200</v>
      </c>
      <c r="BB968" s="163">
        <f t="shared" si="1377"/>
        <v>0</v>
      </c>
      <c r="BC968" s="163">
        <f t="shared" si="1350"/>
        <v>16400</v>
      </c>
      <c r="BD968" s="163">
        <f t="shared" si="1378"/>
        <v>0</v>
      </c>
    </row>
    <row r="969" spans="2:56" x14ac:dyDescent="0.3">
      <c r="B969" s="179" t="s">
        <v>174</v>
      </c>
      <c r="C969" s="83">
        <f>SUM(C970)</f>
        <v>452868</v>
      </c>
      <c r="D969" s="84">
        <f>SUM(D970)</f>
        <v>165421.20000000001</v>
      </c>
      <c r="E969" s="85">
        <f t="shared" si="1366"/>
        <v>0.3652746495667612</v>
      </c>
      <c r="F969" s="83">
        <f>SUM(F970)</f>
        <v>1038956</v>
      </c>
      <c r="G969" s="84">
        <f>SUM(G970)</f>
        <v>854920.03</v>
      </c>
      <c r="H969" s="85">
        <f t="shared" si="1367"/>
        <v>0.82286451976792085</v>
      </c>
      <c r="I969" s="83">
        <f>SUM(I970)</f>
        <v>678440</v>
      </c>
      <c r="J969" s="86">
        <f>SUM(J970)</f>
        <v>675117.8</v>
      </c>
      <c r="K969" s="87">
        <f t="shared" si="1368"/>
        <v>0.99510317787866287</v>
      </c>
      <c r="L969" s="83">
        <f>SUM(L970)</f>
        <v>1583000</v>
      </c>
      <c r="M969" s="86">
        <f>SUM(M970)</f>
        <v>1483000</v>
      </c>
      <c r="N969" s="88">
        <f>SUM(N970)</f>
        <v>0</v>
      </c>
      <c r="O969" s="83">
        <f>SUM(O970)</f>
        <v>1234250</v>
      </c>
      <c r="P969" s="88">
        <f>SUM(P970)</f>
        <v>0</v>
      </c>
      <c r="Q969" s="177">
        <f t="shared" si="1369"/>
        <v>1234250</v>
      </c>
      <c r="R969" s="88">
        <f>SUM(R970)</f>
        <v>0</v>
      </c>
      <c r="S969" s="88">
        <f>SUM(S970)</f>
        <v>0</v>
      </c>
      <c r="T969" s="178">
        <f t="shared" si="1379"/>
        <v>1234250</v>
      </c>
      <c r="U969" s="157"/>
      <c r="V969" s="83">
        <f>SUM(V970)</f>
        <v>535150</v>
      </c>
      <c r="W969" s="88">
        <f>SUM(W970)</f>
        <v>0</v>
      </c>
      <c r="X969" s="177">
        <f t="shared" si="1370"/>
        <v>535150</v>
      </c>
      <c r="Y969" s="88">
        <f>SUM(Y970)</f>
        <v>0</v>
      </c>
      <c r="Z969" s="88">
        <f>SUM(Z970)</f>
        <v>0</v>
      </c>
      <c r="AA969" s="178">
        <f t="shared" si="1380"/>
        <v>535150</v>
      </c>
      <c r="AB969" s="157"/>
      <c r="AC969" s="83">
        <f>SUM(AC970)</f>
        <v>597898</v>
      </c>
      <c r="AD969" s="88">
        <f>SUM(AD970)</f>
        <v>0</v>
      </c>
      <c r="AE969" s="177">
        <f t="shared" si="1371"/>
        <v>597898</v>
      </c>
      <c r="AF969" s="88">
        <f>SUM(AF970)</f>
        <v>0</v>
      </c>
      <c r="AG969" s="88">
        <f>SUM(AG970)</f>
        <v>0</v>
      </c>
      <c r="AH969" s="178">
        <f t="shared" si="1381"/>
        <v>597898</v>
      </c>
      <c r="AJ969" s="86">
        <f t="shared" ref="AJ969:AU969" si="1395">SUM(AJ970)</f>
        <v>0</v>
      </c>
      <c r="AK969" s="86">
        <f t="shared" si="1395"/>
        <v>0</v>
      </c>
      <c r="AL969" s="86">
        <f t="shared" si="1395"/>
        <v>0</v>
      </c>
      <c r="AM969" s="86">
        <f t="shared" si="1395"/>
        <v>128000</v>
      </c>
      <c r="AN969" s="86">
        <f t="shared" si="1395"/>
        <v>250000</v>
      </c>
      <c r="AO969" s="86">
        <f t="shared" si="1395"/>
        <v>250000</v>
      </c>
      <c r="AP969" s="86">
        <f t="shared" si="1395"/>
        <v>0</v>
      </c>
      <c r="AQ969" s="86">
        <f t="shared" si="1395"/>
        <v>100000</v>
      </c>
      <c r="AR969" s="86">
        <f t="shared" si="1395"/>
        <v>250000</v>
      </c>
      <c r="AS969" s="86">
        <f t="shared" si="1395"/>
        <v>0</v>
      </c>
      <c r="AT969" s="86">
        <f t="shared" si="1395"/>
        <v>256250</v>
      </c>
      <c r="AU969" s="86">
        <f t="shared" si="1395"/>
        <v>0</v>
      </c>
      <c r="AV969" s="86">
        <f t="shared" si="1349"/>
        <v>1234250</v>
      </c>
      <c r="AW969" s="93">
        <f t="shared" si="1373"/>
        <v>0</v>
      </c>
      <c r="AY969" s="86">
        <f t="shared" si="1374"/>
        <v>0</v>
      </c>
      <c r="AZ969" s="86">
        <f t="shared" si="1375"/>
        <v>628000</v>
      </c>
      <c r="BA969" s="86">
        <f t="shared" si="1376"/>
        <v>350000</v>
      </c>
      <c r="BB969" s="86">
        <f t="shared" si="1377"/>
        <v>256250</v>
      </c>
      <c r="BC969" s="86">
        <f t="shared" si="1350"/>
        <v>1234250</v>
      </c>
      <c r="BD969" s="86">
        <f t="shared" si="1378"/>
        <v>0</v>
      </c>
    </row>
    <row r="970" spans="2:56" x14ac:dyDescent="0.3">
      <c r="B970" s="169" t="s">
        <v>175</v>
      </c>
      <c r="C970" s="170">
        <f>SUM(C1174,C1582,C1786,C1378,C1990,C2398,C2194,C2806,C3826,C2602,C4030,C3010,C3214,C3622,C3418,C4234,C5254,C5050,C4642,C4438,C4846)</f>
        <v>452868</v>
      </c>
      <c r="D970" s="171">
        <f>SUM(D1174,D1582,D1786,D1378,D1990,D2398,D2194,D2806,D3826,D2602,D4030,D3010,D3214,D3622,D3418,D4234,D5254,D5050,D4642,D4438,D4846)</f>
        <v>165421.20000000001</v>
      </c>
      <c r="E970" s="172">
        <f t="shared" si="1366"/>
        <v>0.3652746495667612</v>
      </c>
      <c r="F970" s="170">
        <f>SUM(F1174,F1582,F1786,F1378,F1990,F2398,F2194,F2806,F3826,F2602,F4030,F3010,F3214,F3622,F3418,F4234,F5254,F5050,F4642,F4438,F4846)</f>
        <v>1038956</v>
      </c>
      <c r="G970" s="171">
        <f>SUM(G1174,G1582,G1786,G1378,G1990,G2398,G2194,G2806,G3826,G2602,G4030,G3010,G3214,G3622,G3418,G4234,G5254,G5050,G4642,G4438,G4846)</f>
        <v>854920.03</v>
      </c>
      <c r="H970" s="172">
        <f t="shared" si="1367"/>
        <v>0.82286451976792085</v>
      </c>
      <c r="I970" s="170">
        <f>SUM(I1174,I1378,I1582,I1786,I1990,I2194,I2398,I2602,I2806,I3010,I3214,I3418,I3622,I3826,I4030,I4234,I4438,I4642,I4846,I5050,I5254)</f>
        <v>678440</v>
      </c>
      <c r="J970" s="173">
        <f>SUM(J1174,J1378,J1582,J1786,J1990,J2194,J2398,J2602,J2806,J3010,J3214,J3418,J3622,J3826,J4030,J4234,J4438,J4642,J4846,J5050,J5254)</f>
        <v>675117.8</v>
      </c>
      <c r="K970" s="174">
        <f t="shared" si="1368"/>
        <v>0.99510317787866287</v>
      </c>
      <c r="L970" s="170">
        <f>SUM(L1174,L1378,L1582,L1786,L1990,L2194,L2398,L2602,L2806,L3010,L3214,L3418,L3622,L3826,L4030,L4234,L4438,L4642,L4846,L5050,L5254)</f>
        <v>1583000</v>
      </c>
      <c r="M970" s="173">
        <f>SUM(M1174,M1582,M1786,M1378,M1990,M2398,M2194,M2806,M3826,M2602,M4030,M3010,M3214,M3622,M3418,M4234,M5254,M5050,M4642,M4438,M4846)</f>
        <v>1483000</v>
      </c>
      <c r="N970" s="175">
        <f>SUM(N1174,N1582,N1786,N1378,N1990,N2398,N2194,N2806,N3826,N2602,N4030,N3010,N3214,N3622,N3418,N4234,N5254,N5050,N4642,N4438,N4846)</f>
        <v>0</v>
      </c>
      <c r="O970" s="170">
        <f>SUM(O1174,O1378,O1582,O1786,O1990,O2194,O2398,O2602,O2806,O3010,O3214,O3418,O3622,O3826,O4030,O4234,O4438,O4642,O4846,O5050,O5254)</f>
        <v>1234250</v>
      </c>
      <c r="P970" s="175">
        <f>SUM(P1174,P1378,P1582,P1786,P1990,P2194,P2398,P2602,P2806,P3010,P3214,P3418,P3622,P3826,P4030,P4234,P4438,P4642,P4846,P5050,P5254)</f>
        <v>0</v>
      </c>
      <c r="Q970" s="166">
        <f t="shared" si="1369"/>
        <v>1234250</v>
      </c>
      <c r="R970" s="175">
        <f>SUM(R1174,R1378,R1582,R1786,R1990,R2194,R2398,R2602,R2806,R3010,R3214,R3418,R3622,R3826,R4030,R4234,R4438,R4642,R4846,R5050,R5254)</f>
        <v>0</v>
      </c>
      <c r="S970" s="175">
        <f>SUM(S1174,S1378,S1582,S1786,S1990,S2194,S2398,S2602,S2806,S3010,S3214,S3418,S3622,S3826,S4030,S4234,S4438,S4642,S4846,S5050,S5254)</f>
        <v>0</v>
      </c>
      <c r="T970" s="167">
        <f t="shared" si="1379"/>
        <v>1234250</v>
      </c>
      <c r="U970" s="157"/>
      <c r="V970" s="170">
        <f>SUM(V1174,V1378,V1582,V1786,V1990,V2194,V2398,V2602,V2806,V3010,V3214,V3418,V3622,V3826,V4030,V4234,V4438,V4642,V4846,V5050,V5254)</f>
        <v>535150</v>
      </c>
      <c r="W970" s="175">
        <f>SUM(W1174,W1378,W1582,W1786,W1990,W2194,W2398,W2602,W2806,W3010,W3214,W3418,W3622,W3826,W4030,W4234,W4438,W4642,W4846,W5050,W5254)</f>
        <v>0</v>
      </c>
      <c r="X970" s="166">
        <f t="shared" si="1370"/>
        <v>535150</v>
      </c>
      <c r="Y970" s="175">
        <f>SUM(Y1174,Y1378,Y1582,Y1786,Y1990,Y2194,Y2398,Y2602,Y2806,Y3010,Y3214,Y3418,Y3622,Y3826,Y4030,Y4234,Y4438,Y4642,Y4846,Y5050,Y5254)</f>
        <v>0</v>
      </c>
      <c r="Z970" s="175">
        <f>SUM(Z1174,Z1378,Z1582,Z1786,Z1990,Z2194,Z2398,Z2602,Z2806,Z3010,Z3214,Z3418,Z3622,Z3826,Z4030,Z4234,Z4438,Z4642,Z4846,Z5050,Z5254)</f>
        <v>0</v>
      </c>
      <c r="AA970" s="167">
        <f t="shared" si="1380"/>
        <v>535150</v>
      </c>
      <c r="AB970" s="157"/>
      <c r="AC970" s="170">
        <f>SUM(AC1174,AC1378,AC1582,AC1786,AC1990,AC2194,AC2398,AC2602,AC2806,AC3010,AC3214,AC3418,AC3622,AC3826,AC4030,AC4234,AC4438,AC4642,AC4846,AC5050,AC5254)</f>
        <v>597898</v>
      </c>
      <c r="AD970" s="175">
        <f>SUM(AD1174,AD1378,AD1582,AD1786,AD1990,AD2194,AD2398,AD2602,AD2806,AD3010,AD3214,AD3418,AD3622,AD3826,AD4030,AD4234,AD4438,AD4642,AD4846,AD5050,AD5254)</f>
        <v>0</v>
      </c>
      <c r="AE970" s="166">
        <f t="shared" si="1371"/>
        <v>597898</v>
      </c>
      <c r="AF970" s="175">
        <f>SUM(AF1174,AF1378,AF1582,AF1786,AF1990,AF2194,AF2398,AF2602,AF2806,AF3010,AF3214,AF3418,AF3622,AF3826,AF4030,AF4234,AF4438,AF4642,AF4846,AF5050,AF5254)</f>
        <v>0</v>
      </c>
      <c r="AG970" s="175">
        <f>SUM(AG1174,AG1378,AG1582,AG1786,AG1990,AG2194,AG2398,AG2602,AG2806,AG3010,AG3214,AG3418,AG3622,AG3826,AG4030,AG4234,AG4438,AG4642,AG4846,AG5050,AG5254)</f>
        <v>0</v>
      </c>
      <c r="AH970" s="167">
        <f t="shared" si="1381"/>
        <v>597898</v>
      </c>
      <c r="AJ970" s="163">
        <f t="shared" ref="AJ970:AU970" si="1396">SUM(AJ1174,AJ1378,AJ1582,AJ1786,AJ1990,AJ2194,AJ2398,AJ2602,AJ2806,AJ3010,AJ3214,AJ3418,AJ3622,AJ3826,AJ4030,AJ4234,AJ4438,AJ4642,AJ4846,AJ5050,AJ5254)</f>
        <v>0</v>
      </c>
      <c r="AK970" s="163">
        <f t="shared" si="1396"/>
        <v>0</v>
      </c>
      <c r="AL970" s="163">
        <f t="shared" si="1396"/>
        <v>0</v>
      </c>
      <c r="AM970" s="163">
        <f t="shared" si="1396"/>
        <v>128000</v>
      </c>
      <c r="AN970" s="163">
        <f t="shared" si="1396"/>
        <v>250000</v>
      </c>
      <c r="AO970" s="163">
        <f t="shared" si="1396"/>
        <v>250000</v>
      </c>
      <c r="AP970" s="163">
        <f t="shared" si="1396"/>
        <v>0</v>
      </c>
      <c r="AQ970" s="163">
        <f t="shared" si="1396"/>
        <v>100000</v>
      </c>
      <c r="AR970" s="163">
        <f t="shared" si="1396"/>
        <v>250000</v>
      </c>
      <c r="AS970" s="163">
        <f t="shared" si="1396"/>
        <v>0</v>
      </c>
      <c r="AT970" s="163">
        <f t="shared" si="1396"/>
        <v>256250</v>
      </c>
      <c r="AU970" s="163">
        <f t="shared" si="1396"/>
        <v>0</v>
      </c>
      <c r="AV970" s="163">
        <f t="shared" si="1349"/>
        <v>1234250</v>
      </c>
      <c r="AW970" s="168">
        <f t="shared" si="1373"/>
        <v>0</v>
      </c>
      <c r="AY970" s="163">
        <f t="shared" si="1374"/>
        <v>0</v>
      </c>
      <c r="AZ970" s="163">
        <f t="shared" si="1375"/>
        <v>628000</v>
      </c>
      <c r="BA970" s="163">
        <f t="shared" si="1376"/>
        <v>350000</v>
      </c>
      <c r="BB970" s="163">
        <f t="shared" si="1377"/>
        <v>256250</v>
      </c>
      <c r="BC970" s="163">
        <f t="shared" si="1350"/>
        <v>1234250</v>
      </c>
      <c r="BD970" s="163">
        <f t="shared" si="1378"/>
        <v>0</v>
      </c>
    </row>
    <row r="971" spans="2:56" x14ac:dyDescent="0.3">
      <c r="B971" s="179" t="s">
        <v>176</v>
      </c>
      <c r="C971" s="83">
        <f>SUM(C972:C976)</f>
        <v>4157359</v>
      </c>
      <c r="D971" s="84">
        <f>SUM(D972:D976)</f>
        <v>3565023.54</v>
      </c>
      <c r="E971" s="85">
        <f t="shared" si="1366"/>
        <v>0.85752121479044752</v>
      </c>
      <c r="F971" s="83">
        <f>SUM(F972:F976)</f>
        <v>3985320</v>
      </c>
      <c r="G971" s="84">
        <f>SUM(G972:G976)</f>
        <v>3880967.4399999995</v>
      </c>
      <c r="H971" s="85">
        <f t="shared" si="1367"/>
        <v>0.97381576385334168</v>
      </c>
      <c r="I971" s="83">
        <f>SUM(I972:I976)</f>
        <v>3961515</v>
      </c>
      <c r="J971" s="86">
        <f>SUM(J972:J976)</f>
        <v>3891827.0599999996</v>
      </c>
      <c r="K971" s="87">
        <f t="shared" si="1368"/>
        <v>0.98240876533346444</v>
      </c>
      <c r="L971" s="83">
        <f>SUM(L972:L976)</f>
        <v>3719708</v>
      </c>
      <c r="M971" s="86">
        <f>SUM(M972:M976)</f>
        <v>3307708</v>
      </c>
      <c r="N971" s="88">
        <f>SUM(N972:N976)</f>
        <v>0</v>
      </c>
      <c r="O971" s="83">
        <f>SUM(O972:O976)</f>
        <v>2817100</v>
      </c>
      <c r="P971" s="88">
        <f>SUM(P972:P976)</f>
        <v>81500</v>
      </c>
      <c r="Q971" s="177">
        <f t="shared" si="1369"/>
        <v>2898600</v>
      </c>
      <c r="R971" s="88">
        <f>SUM(R972:R976)</f>
        <v>0</v>
      </c>
      <c r="S971" s="88">
        <f>SUM(S972:S976)</f>
        <v>0</v>
      </c>
      <c r="T971" s="178">
        <f t="shared" si="1379"/>
        <v>2898600</v>
      </c>
      <c r="U971" s="157"/>
      <c r="V971" s="83">
        <f>SUM(V972:V976)</f>
        <v>2942050</v>
      </c>
      <c r="W971" s="88">
        <f>SUM(W972:W976)</f>
        <v>0</v>
      </c>
      <c r="X971" s="177">
        <f t="shared" si="1370"/>
        <v>2942050</v>
      </c>
      <c r="Y971" s="88">
        <f>SUM(Y972:Y976)</f>
        <v>0</v>
      </c>
      <c r="Z971" s="88">
        <f>SUM(Z972:Z976)</f>
        <v>0</v>
      </c>
      <c r="AA971" s="178">
        <f t="shared" si="1380"/>
        <v>2942050</v>
      </c>
      <c r="AB971" s="157"/>
      <c r="AC971" s="83">
        <f>SUM(AC972:AC976)</f>
        <v>3034138</v>
      </c>
      <c r="AD971" s="88">
        <f>SUM(AD972:AD976)</f>
        <v>0</v>
      </c>
      <c r="AE971" s="177">
        <f t="shared" si="1371"/>
        <v>3034138</v>
      </c>
      <c r="AF971" s="88">
        <f>SUM(AF972:AF976)</f>
        <v>0</v>
      </c>
      <c r="AG971" s="88">
        <f>SUM(AG972:AG976)</f>
        <v>0</v>
      </c>
      <c r="AH971" s="178">
        <f t="shared" si="1381"/>
        <v>3034138</v>
      </c>
      <c r="AJ971" s="86">
        <f t="shared" ref="AJ971:AU971" si="1397">SUM(AJ972:AJ976)</f>
        <v>55000</v>
      </c>
      <c r="AK971" s="86">
        <f t="shared" si="1397"/>
        <v>145000</v>
      </c>
      <c r="AL971" s="86">
        <f t="shared" si="1397"/>
        <v>30000</v>
      </c>
      <c r="AM971" s="86">
        <f t="shared" si="1397"/>
        <v>2087100</v>
      </c>
      <c r="AN971" s="86">
        <f t="shared" si="1397"/>
        <v>85000</v>
      </c>
      <c r="AO971" s="86">
        <f t="shared" si="1397"/>
        <v>70500</v>
      </c>
      <c r="AP971" s="86">
        <f t="shared" si="1397"/>
        <v>55000</v>
      </c>
      <c r="AQ971" s="86">
        <f t="shared" si="1397"/>
        <v>60000</v>
      </c>
      <c r="AR971" s="86">
        <f t="shared" si="1397"/>
        <v>10000</v>
      </c>
      <c r="AS971" s="86">
        <f t="shared" si="1397"/>
        <v>15000</v>
      </c>
      <c r="AT971" s="86">
        <f t="shared" si="1397"/>
        <v>115800</v>
      </c>
      <c r="AU971" s="86">
        <f t="shared" si="1397"/>
        <v>170200</v>
      </c>
      <c r="AV971" s="86">
        <f t="shared" si="1349"/>
        <v>2898600</v>
      </c>
      <c r="AW971" s="93">
        <f t="shared" si="1373"/>
        <v>0</v>
      </c>
      <c r="AY971" s="86">
        <f t="shared" si="1374"/>
        <v>230000</v>
      </c>
      <c r="AZ971" s="86">
        <f t="shared" si="1375"/>
        <v>2242600</v>
      </c>
      <c r="BA971" s="86">
        <f t="shared" si="1376"/>
        <v>125000</v>
      </c>
      <c r="BB971" s="86">
        <f t="shared" si="1377"/>
        <v>301000</v>
      </c>
      <c r="BC971" s="86">
        <f t="shared" si="1350"/>
        <v>2898600</v>
      </c>
      <c r="BD971" s="86">
        <f t="shared" si="1378"/>
        <v>0</v>
      </c>
    </row>
    <row r="972" spans="2:56" x14ac:dyDescent="0.3">
      <c r="B972" s="169" t="s">
        <v>177</v>
      </c>
      <c r="C972" s="170">
        <f t="shared" ref="C972:D976" si="1398">SUM(C1176,C1584,C1788,C1380,C1992,C2400,C2196,C2808,C3828,C2604,C4032,C3012,C3216,C3624,C3420,C4236,C5256,C5052,C4644,C4440,C4848)</f>
        <v>1697754</v>
      </c>
      <c r="D972" s="171">
        <f t="shared" si="1398"/>
        <v>1697753.82</v>
      </c>
      <c r="E972" s="172">
        <f t="shared" si="1366"/>
        <v>0.99999989397757272</v>
      </c>
      <c r="F972" s="170">
        <f t="shared" ref="F972:G976" si="1399">SUM(F1176,F1584,F1788,F1380,F1992,F2400,F2196,F2808,F3828,F2604,F4032,F3012,F3216,F3624,F3420,F4236,F5256,F5052,F4644,F4440,F4848)</f>
        <v>1824709</v>
      </c>
      <c r="G972" s="171">
        <f t="shared" si="1399"/>
        <v>1824708.23</v>
      </c>
      <c r="H972" s="172">
        <f t="shared" si="1367"/>
        <v>0.99999957801490535</v>
      </c>
      <c r="I972" s="170">
        <f t="shared" ref="I972:J976" si="1400">SUM(I1176,I1380,I1584,I1788,I1992,I2196,I2400,I2604,I2808,I3012,I3216,I3420,I3624,I3828,I4032,I4236,I4440,I4644,I4848,I5052,I5256)</f>
        <v>1688979</v>
      </c>
      <c r="J972" s="173">
        <f t="shared" si="1400"/>
        <v>1688892.93</v>
      </c>
      <c r="K972" s="174">
        <f t="shared" si="1368"/>
        <v>0.99994904021897246</v>
      </c>
      <c r="L972" s="170">
        <f>SUM(L1176,L1380,L1584,L1788,L1992,L2196,L2400,L2604,L2808,L3012,L3216,L3420,L3624,L3828,L4032,L4236,L4440,L4644,L4848,L5052,L5256)</f>
        <v>1824708</v>
      </c>
      <c r="M972" s="173">
        <f t="shared" ref="M972:N976" si="1401">SUM(M1176,M1584,M1788,M1380,M1992,M2400,M2196,M2808,M3828,M2604,M4032,M3012,M3216,M3624,M3420,M4236,M5256,M5052,M4644,M4440,M4848)</f>
        <v>1392708</v>
      </c>
      <c r="N972" s="175">
        <f t="shared" si="1401"/>
        <v>0</v>
      </c>
      <c r="O972" s="170">
        <f t="shared" ref="O972:P976" si="1402">SUM(O1176,O1380,O1584,O1788,O1992,O2196,O2400,O2604,O2808,O3012,O3216,O3420,O3624,O3828,O4032,O4236,O4440,O4644,O4848,O5052,O5256)</f>
        <v>1562100</v>
      </c>
      <c r="P972" s="175">
        <f t="shared" si="1402"/>
        <v>0</v>
      </c>
      <c r="Q972" s="166">
        <f t="shared" si="1369"/>
        <v>1562100</v>
      </c>
      <c r="R972" s="175">
        <f t="shared" ref="R972:S976" si="1403">SUM(R1176,R1380,R1584,R1788,R1992,R2196,R2400,R2604,R2808,R3012,R3216,R3420,R3624,R3828,R4032,R4236,R4440,R4644,R4848,R5052,R5256)</f>
        <v>0</v>
      </c>
      <c r="S972" s="175">
        <f t="shared" si="1403"/>
        <v>0</v>
      </c>
      <c r="T972" s="167">
        <f t="shared" si="1379"/>
        <v>1562100</v>
      </c>
      <c r="U972" s="157"/>
      <c r="V972" s="170">
        <f t="shared" ref="V972:W976" si="1404">SUM(V1176,V1380,V1584,V1788,V1992,V2196,V2400,V2604,V2808,V3012,V3216,V3420,V3624,V3828,V4032,V4236,V4440,V4644,V4848,V5052,V5256)</f>
        <v>1629895</v>
      </c>
      <c r="W972" s="175">
        <f t="shared" si="1404"/>
        <v>0</v>
      </c>
      <c r="X972" s="166">
        <f t="shared" si="1370"/>
        <v>1629895</v>
      </c>
      <c r="Y972" s="175">
        <f t="shared" ref="Y972:Z976" si="1405">SUM(Y1176,Y1380,Y1584,Y1788,Y1992,Y2196,Y2400,Y2604,Y2808,Y3012,Y3216,Y3420,Y3624,Y3828,Y4032,Y4236,Y4440,Y4644,Y4848,Y5052,Y5256)</f>
        <v>0</v>
      </c>
      <c r="Z972" s="175">
        <f t="shared" si="1405"/>
        <v>0</v>
      </c>
      <c r="AA972" s="167">
        <f t="shared" si="1380"/>
        <v>1629895</v>
      </c>
      <c r="AB972" s="157"/>
      <c r="AC972" s="170">
        <f t="shared" ref="AC972:AD976" si="1406">SUM(AC1176,AC1380,AC1584,AC1788,AC1992,AC2196,AC2400,AC2604,AC2808,AC3012,AC3216,AC3420,AC3624,AC3828,AC4032,AC4236,AC4440,AC4644,AC4848,AC5052,AC5256)</f>
        <v>1703240</v>
      </c>
      <c r="AD972" s="175">
        <f t="shared" si="1406"/>
        <v>0</v>
      </c>
      <c r="AE972" s="166">
        <f t="shared" si="1371"/>
        <v>1703240</v>
      </c>
      <c r="AF972" s="175">
        <f t="shared" ref="AF972:AG976" si="1407">SUM(AF1176,AF1380,AF1584,AF1788,AF1992,AF2196,AF2400,AF2604,AF2808,AF3012,AF3216,AF3420,AF3624,AF3828,AF4032,AF4236,AF4440,AF4644,AF4848,AF5052,AF5256)</f>
        <v>0</v>
      </c>
      <c r="AG972" s="175">
        <f t="shared" si="1407"/>
        <v>0</v>
      </c>
      <c r="AH972" s="167">
        <f t="shared" si="1381"/>
        <v>1703240</v>
      </c>
      <c r="AJ972" s="163">
        <f t="shared" ref="AJ972:AU976" si="1408">SUM(AJ1176,AJ1380,AJ1584,AJ1788,AJ1992,AJ2196,AJ2400,AJ2604,AJ2808,AJ3012,AJ3216,AJ3420,AJ3624,AJ3828,AJ4032,AJ4236,AJ4440,AJ4644,AJ4848,AJ5052,AJ5256)</f>
        <v>0</v>
      </c>
      <c r="AK972" s="163">
        <f t="shared" si="1408"/>
        <v>0</v>
      </c>
      <c r="AL972" s="163">
        <f t="shared" si="1408"/>
        <v>0</v>
      </c>
      <c r="AM972" s="163">
        <f t="shared" si="1408"/>
        <v>1562100</v>
      </c>
      <c r="AN972" s="163">
        <f t="shared" si="1408"/>
        <v>0</v>
      </c>
      <c r="AO972" s="163">
        <f t="shared" si="1408"/>
        <v>0</v>
      </c>
      <c r="AP972" s="163">
        <f t="shared" si="1408"/>
        <v>0</v>
      </c>
      <c r="AQ972" s="163">
        <f t="shared" si="1408"/>
        <v>0</v>
      </c>
      <c r="AR972" s="163">
        <f t="shared" si="1408"/>
        <v>0</v>
      </c>
      <c r="AS972" s="163">
        <f t="shared" si="1408"/>
        <v>0</v>
      </c>
      <c r="AT972" s="163">
        <f t="shared" si="1408"/>
        <v>0</v>
      </c>
      <c r="AU972" s="163">
        <f t="shared" si="1408"/>
        <v>0</v>
      </c>
      <c r="AV972" s="163">
        <f t="shared" si="1349"/>
        <v>1562100</v>
      </c>
      <c r="AW972" s="168">
        <f t="shared" si="1373"/>
        <v>0</v>
      </c>
      <c r="AY972" s="163">
        <f t="shared" si="1374"/>
        <v>0</v>
      </c>
      <c r="AZ972" s="163">
        <f t="shared" si="1375"/>
        <v>1562100</v>
      </c>
      <c r="BA972" s="163">
        <f t="shared" si="1376"/>
        <v>0</v>
      </c>
      <c r="BB972" s="163">
        <f t="shared" si="1377"/>
        <v>0</v>
      </c>
      <c r="BC972" s="163">
        <f t="shared" si="1350"/>
        <v>1562100</v>
      </c>
      <c r="BD972" s="163">
        <f t="shared" si="1378"/>
        <v>0</v>
      </c>
    </row>
    <row r="973" spans="2:56" x14ac:dyDescent="0.3">
      <c r="B973" s="169" t="s">
        <v>178</v>
      </c>
      <c r="C973" s="170">
        <f t="shared" si="1398"/>
        <v>389000</v>
      </c>
      <c r="D973" s="171">
        <f t="shared" si="1398"/>
        <v>326917.17</v>
      </c>
      <c r="E973" s="172">
        <f t="shared" si="1366"/>
        <v>0.84040403598971714</v>
      </c>
      <c r="F973" s="170">
        <f t="shared" si="1399"/>
        <v>309408</v>
      </c>
      <c r="G973" s="171">
        <f t="shared" si="1399"/>
        <v>279819.57</v>
      </c>
      <c r="H973" s="172">
        <f t="shared" si="1367"/>
        <v>0.9043708307477506</v>
      </c>
      <c r="I973" s="170">
        <f t="shared" si="1400"/>
        <v>387551</v>
      </c>
      <c r="J973" s="173">
        <f t="shared" si="1400"/>
        <v>381972.14</v>
      </c>
      <c r="K973" s="174">
        <f t="shared" si="1368"/>
        <v>0.98560483652474129</v>
      </c>
      <c r="L973" s="170">
        <f>SUM(L1177,L1381,L1585,L1789,L1993,L2197,L2401,L2605,L2809,L3013,L3217,L3421,L3625,L3829,L4033,L4237,L4441,L4645,L4849,L5053,L5257)</f>
        <v>400000</v>
      </c>
      <c r="M973" s="173">
        <f t="shared" si="1401"/>
        <v>450000</v>
      </c>
      <c r="N973" s="175">
        <f t="shared" si="1401"/>
        <v>0</v>
      </c>
      <c r="O973" s="170">
        <f t="shared" si="1402"/>
        <v>400000</v>
      </c>
      <c r="P973" s="175">
        <f t="shared" si="1402"/>
        <v>41500</v>
      </c>
      <c r="Q973" s="166">
        <f t="shared" si="1369"/>
        <v>441500</v>
      </c>
      <c r="R973" s="175">
        <f t="shared" si="1403"/>
        <v>0</v>
      </c>
      <c r="S973" s="175">
        <f t="shared" si="1403"/>
        <v>0</v>
      </c>
      <c r="T973" s="167">
        <f t="shared" si="1379"/>
        <v>441500</v>
      </c>
      <c r="U973" s="157"/>
      <c r="V973" s="170">
        <f t="shared" si="1404"/>
        <v>417440</v>
      </c>
      <c r="W973" s="175">
        <f t="shared" si="1404"/>
        <v>0</v>
      </c>
      <c r="X973" s="166">
        <f t="shared" si="1370"/>
        <v>417440</v>
      </c>
      <c r="Y973" s="175">
        <f t="shared" si="1405"/>
        <v>0</v>
      </c>
      <c r="Z973" s="175">
        <f t="shared" si="1405"/>
        <v>0</v>
      </c>
      <c r="AA973" s="167">
        <f t="shared" si="1380"/>
        <v>417440</v>
      </c>
      <c r="AB973" s="157"/>
      <c r="AC973" s="170">
        <f t="shared" si="1406"/>
        <v>436183</v>
      </c>
      <c r="AD973" s="175">
        <f t="shared" si="1406"/>
        <v>0</v>
      </c>
      <c r="AE973" s="166">
        <f t="shared" si="1371"/>
        <v>436183</v>
      </c>
      <c r="AF973" s="175">
        <f t="shared" si="1407"/>
        <v>0</v>
      </c>
      <c r="AG973" s="175">
        <f t="shared" si="1407"/>
        <v>0</v>
      </c>
      <c r="AH973" s="167">
        <f t="shared" si="1381"/>
        <v>436183</v>
      </c>
      <c r="AJ973" s="163">
        <f t="shared" si="1408"/>
        <v>55000</v>
      </c>
      <c r="AK973" s="163">
        <f t="shared" si="1408"/>
        <v>25000</v>
      </c>
      <c r="AL973" s="163">
        <f t="shared" si="1408"/>
        <v>30000</v>
      </c>
      <c r="AM973" s="163">
        <f t="shared" si="1408"/>
        <v>50000</v>
      </c>
      <c r="AN973" s="163">
        <f t="shared" si="1408"/>
        <v>15000</v>
      </c>
      <c r="AO973" s="163">
        <f t="shared" si="1408"/>
        <v>30500</v>
      </c>
      <c r="AP973" s="163">
        <f t="shared" si="1408"/>
        <v>15000</v>
      </c>
      <c r="AQ973" s="163">
        <f t="shared" si="1408"/>
        <v>20000</v>
      </c>
      <c r="AR973" s="163">
        <f t="shared" si="1408"/>
        <v>10000</v>
      </c>
      <c r="AS973" s="163">
        <f t="shared" si="1408"/>
        <v>15000</v>
      </c>
      <c r="AT973" s="163">
        <f t="shared" si="1408"/>
        <v>75400</v>
      </c>
      <c r="AU973" s="163">
        <f t="shared" si="1408"/>
        <v>100600</v>
      </c>
      <c r="AV973" s="163">
        <f t="shared" si="1349"/>
        <v>441500</v>
      </c>
      <c r="AW973" s="168">
        <f t="shared" si="1373"/>
        <v>0</v>
      </c>
      <c r="AY973" s="163">
        <f t="shared" si="1374"/>
        <v>110000</v>
      </c>
      <c r="AZ973" s="163">
        <f t="shared" si="1375"/>
        <v>95500</v>
      </c>
      <c r="BA973" s="163">
        <f t="shared" si="1376"/>
        <v>45000</v>
      </c>
      <c r="BB973" s="163">
        <f t="shared" si="1377"/>
        <v>191000</v>
      </c>
      <c r="BC973" s="163">
        <f t="shared" si="1350"/>
        <v>441500</v>
      </c>
      <c r="BD973" s="163">
        <f t="shared" si="1378"/>
        <v>0</v>
      </c>
    </row>
    <row r="974" spans="2:56" x14ac:dyDescent="0.3">
      <c r="B974" s="169" t="s">
        <v>179</v>
      </c>
      <c r="C974" s="170">
        <f t="shared" si="1398"/>
        <v>1408024</v>
      </c>
      <c r="D974" s="171">
        <f t="shared" si="1398"/>
        <v>1406223.88</v>
      </c>
      <c r="E974" s="172">
        <f t="shared" si="1366"/>
        <v>0.99872152747396348</v>
      </c>
      <c r="F974" s="170">
        <f t="shared" si="1399"/>
        <v>1277240</v>
      </c>
      <c r="G974" s="171">
        <f t="shared" si="1399"/>
        <v>1202503.05</v>
      </c>
      <c r="H974" s="172">
        <f t="shared" si="1367"/>
        <v>0.9414855861075444</v>
      </c>
      <c r="I974" s="170">
        <f t="shared" si="1400"/>
        <v>1638626</v>
      </c>
      <c r="J974" s="173">
        <f t="shared" si="1400"/>
        <v>1574639.75</v>
      </c>
      <c r="K974" s="174">
        <f t="shared" si="1368"/>
        <v>0.9609512786932467</v>
      </c>
      <c r="L974" s="170">
        <f>SUM(L1178,L1382,L1586,L1790,L1994,L2198,L2402,L2606,L2810,L3014,L3218,L3422,L3626,L3830,L4034,L4238,L4442,L4646,L4850,L5054,L5258)</f>
        <v>1100000</v>
      </c>
      <c r="M974" s="173">
        <f t="shared" si="1401"/>
        <v>1100000</v>
      </c>
      <c r="N974" s="175">
        <f t="shared" si="1401"/>
        <v>0</v>
      </c>
      <c r="O974" s="170">
        <f t="shared" si="1402"/>
        <v>360000</v>
      </c>
      <c r="P974" s="175">
        <f t="shared" si="1402"/>
        <v>40000</v>
      </c>
      <c r="Q974" s="166">
        <f t="shared" si="1369"/>
        <v>400000</v>
      </c>
      <c r="R974" s="175">
        <f t="shared" si="1403"/>
        <v>0</v>
      </c>
      <c r="S974" s="175">
        <f t="shared" si="1403"/>
        <v>0</v>
      </c>
      <c r="T974" s="167">
        <f t="shared" si="1379"/>
        <v>400000</v>
      </c>
      <c r="U974" s="157"/>
      <c r="V974" s="170">
        <f t="shared" si="1404"/>
        <v>439715</v>
      </c>
      <c r="W974" s="175">
        <f t="shared" si="1404"/>
        <v>0</v>
      </c>
      <c r="X974" s="166">
        <f t="shared" si="1370"/>
        <v>439715</v>
      </c>
      <c r="Y974" s="175">
        <f t="shared" si="1405"/>
        <v>0</v>
      </c>
      <c r="Z974" s="175">
        <f t="shared" si="1405"/>
        <v>0</v>
      </c>
      <c r="AA974" s="167">
        <f t="shared" si="1380"/>
        <v>439715</v>
      </c>
      <c r="AB974" s="157"/>
      <c r="AC974" s="170">
        <f t="shared" si="1406"/>
        <v>439715</v>
      </c>
      <c r="AD974" s="175">
        <f t="shared" si="1406"/>
        <v>0</v>
      </c>
      <c r="AE974" s="166">
        <f t="shared" si="1371"/>
        <v>439715</v>
      </c>
      <c r="AF974" s="175">
        <f t="shared" si="1407"/>
        <v>0</v>
      </c>
      <c r="AG974" s="175">
        <f t="shared" si="1407"/>
        <v>0</v>
      </c>
      <c r="AH974" s="167">
        <f t="shared" si="1381"/>
        <v>439715</v>
      </c>
      <c r="AJ974" s="163">
        <f t="shared" si="1408"/>
        <v>0</v>
      </c>
      <c r="AK974" s="163">
        <f t="shared" si="1408"/>
        <v>80000</v>
      </c>
      <c r="AL974" s="163">
        <f t="shared" si="1408"/>
        <v>0</v>
      </c>
      <c r="AM974" s="163">
        <f t="shared" si="1408"/>
        <v>80000</v>
      </c>
      <c r="AN974" s="163">
        <f t="shared" si="1408"/>
        <v>40000</v>
      </c>
      <c r="AO974" s="163">
        <f t="shared" si="1408"/>
        <v>40000</v>
      </c>
      <c r="AP974" s="163">
        <f t="shared" si="1408"/>
        <v>40000</v>
      </c>
      <c r="AQ974" s="163">
        <f t="shared" si="1408"/>
        <v>40000</v>
      </c>
      <c r="AR974" s="163">
        <f t="shared" si="1408"/>
        <v>0</v>
      </c>
      <c r="AS974" s="163">
        <f t="shared" si="1408"/>
        <v>0</v>
      </c>
      <c r="AT974" s="163">
        <f t="shared" si="1408"/>
        <v>40400</v>
      </c>
      <c r="AU974" s="163">
        <f t="shared" si="1408"/>
        <v>39600</v>
      </c>
      <c r="AV974" s="163">
        <f t="shared" si="1349"/>
        <v>400000</v>
      </c>
      <c r="AW974" s="168">
        <f t="shared" si="1373"/>
        <v>0</v>
      </c>
      <c r="AY974" s="163">
        <f t="shared" si="1374"/>
        <v>80000</v>
      </c>
      <c r="AZ974" s="163">
        <f t="shared" si="1375"/>
        <v>160000</v>
      </c>
      <c r="BA974" s="163">
        <f t="shared" si="1376"/>
        <v>80000</v>
      </c>
      <c r="BB974" s="163">
        <f t="shared" si="1377"/>
        <v>80000</v>
      </c>
      <c r="BC974" s="163">
        <f t="shared" si="1350"/>
        <v>400000</v>
      </c>
      <c r="BD974" s="163">
        <f t="shared" si="1378"/>
        <v>0</v>
      </c>
    </row>
    <row r="975" spans="2:56" x14ac:dyDescent="0.3">
      <c r="B975" s="169" t="s">
        <v>180</v>
      </c>
      <c r="C975" s="170">
        <f t="shared" si="1398"/>
        <v>75381</v>
      </c>
      <c r="D975" s="171">
        <f t="shared" si="1398"/>
        <v>30311.13</v>
      </c>
      <c r="E975" s="172">
        <f t="shared" si="1366"/>
        <v>0.40210570302861465</v>
      </c>
      <c r="F975" s="170">
        <f t="shared" si="1399"/>
        <v>31152</v>
      </c>
      <c r="G975" s="171">
        <f t="shared" si="1399"/>
        <v>31126.52</v>
      </c>
      <c r="H975" s="172">
        <f t="shared" si="1367"/>
        <v>0.99918207498715972</v>
      </c>
      <c r="I975" s="170">
        <f t="shared" si="1400"/>
        <v>59933</v>
      </c>
      <c r="J975" s="173">
        <f t="shared" si="1400"/>
        <v>59932.26</v>
      </c>
      <c r="K975" s="174">
        <f t="shared" si="1368"/>
        <v>0.99998765287904834</v>
      </c>
      <c r="L975" s="170">
        <f>SUM(L1179,L1383,L1587,L1791,L1995,L2199,L2403,L2607,L2811,L3015,L3219,L3423,L3627,L3831,L4035,L4239,L4443,L4647,L4851,L5055,L5259)</f>
        <v>0</v>
      </c>
      <c r="M975" s="173">
        <f t="shared" si="1401"/>
        <v>60000</v>
      </c>
      <c r="N975" s="175">
        <f t="shared" si="1401"/>
        <v>0</v>
      </c>
      <c r="O975" s="170">
        <f t="shared" si="1402"/>
        <v>100000</v>
      </c>
      <c r="P975" s="175">
        <f t="shared" si="1402"/>
        <v>0</v>
      </c>
      <c r="Q975" s="166">
        <f t="shared" si="1369"/>
        <v>100000</v>
      </c>
      <c r="R975" s="175">
        <f t="shared" si="1403"/>
        <v>0</v>
      </c>
      <c r="S975" s="175">
        <f t="shared" si="1403"/>
        <v>0</v>
      </c>
      <c r="T975" s="167">
        <f t="shared" si="1379"/>
        <v>100000</v>
      </c>
      <c r="U975" s="157"/>
      <c r="V975" s="170">
        <f t="shared" si="1404"/>
        <v>60000</v>
      </c>
      <c r="W975" s="175">
        <f t="shared" si="1404"/>
        <v>0</v>
      </c>
      <c r="X975" s="166">
        <f t="shared" si="1370"/>
        <v>60000</v>
      </c>
      <c r="Y975" s="175">
        <f t="shared" si="1405"/>
        <v>0</v>
      </c>
      <c r="Z975" s="175">
        <f t="shared" si="1405"/>
        <v>0</v>
      </c>
      <c r="AA975" s="167">
        <f t="shared" si="1380"/>
        <v>60000</v>
      </c>
      <c r="AB975" s="157"/>
      <c r="AC975" s="170">
        <f t="shared" si="1406"/>
        <v>60000</v>
      </c>
      <c r="AD975" s="175">
        <f t="shared" si="1406"/>
        <v>0</v>
      </c>
      <c r="AE975" s="166">
        <f t="shared" si="1371"/>
        <v>60000</v>
      </c>
      <c r="AF975" s="175">
        <f t="shared" si="1407"/>
        <v>0</v>
      </c>
      <c r="AG975" s="175">
        <f t="shared" si="1407"/>
        <v>0</v>
      </c>
      <c r="AH975" s="167">
        <f t="shared" si="1381"/>
        <v>60000</v>
      </c>
      <c r="AJ975" s="163">
        <f t="shared" si="1408"/>
        <v>0</v>
      </c>
      <c r="AK975" s="163">
        <f t="shared" si="1408"/>
        <v>40000</v>
      </c>
      <c r="AL975" s="163">
        <f t="shared" si="1408"/>
        <v>0</v>
      </c>
      <c r="AM975" s="163">
        <f t="shared" si="1408"/>
        <v>0</v>
      </c>
      <c r="AN975" s="163">
        <f t="shared" si="1408"/>
        <v>30000</v>
      </c>
      <c r="AO975" s="163">
        <f t="shared" si="1408"/>
        <v>0</v>
      </c>
      <c r="AP975" s="163">
        <f t="shared" si="1408"/>
        <v>0</v>
      </c>
      <c r="AQ975" s="163">
        <f t="shared" si="1408"/>
        <v>0</v>
      </c>
      <c r="AR975" s="163">
        <f t="shared" si="1408"/>
        <v>0</v>
      </c>
      <c r="AS975" s="163">
        <f t="shared" si="1408"/>
        <v>0</v>
      </c>
      <c r="AT975" s="163">
        <f t="shared" si="1408"/>
        <v>0</v>
      </c>
      <c r="AU975" s="163">
        <f t="shared" si="1408"/>
        <v>30000</v>
      </c>
      <c r="AV975" s="163">
        <f t="shared" si="1349"/>
        <v>100000</v>
      </c>
      <c r="AW975" s="168">
        <f t="shared" si="1373"/>
        <v>0</v>
      </c>
      <c r="AY975" s="163">
        <f t="shared" si="1374"/>
        <v>40000</v>
      </c>
      <c r="AZ975" s="163">
        <f t="shared" si="1375"/>
        <v>30000</v>
      </c>
      <c r="BA975" s="163">
        <f t="shared" si="1376"/>
        <v>0</v>
      </c>
      <c r="BB975" s="163">
        <f t="shared" si="1377"/>
        <v>30000</v>
      </c>
      <c r="BC975" s="163">
        <f t="shared" si="1350"/>
        <v>100000</v>
      </c>
      <c r="BD975" s="163">
        <f t="shared" si="1378"/>
        <v>0</v>
      </c>
    </row>
    <row r="976" spans="2:56" x14ac:dyDescent="0.3">
      <c r="B976" s="169" t="s">
        <v>181</v>
      </c>
      <c r="C976" s="170">
        <f t="shared" si="1398"/>
        <v>587200</v>
      </c>
      <c r="D976" s="171">
        <f t="shared" si="1398"/>
        <v>103817.54</v>
      </c>
      <c r="E976" s="172">
        <f t="shared" si="1366"/>
        <v>0.1768009877384196</v>
      </c>
      <c r="F976" s="170">
        <f t="shared" si="1399"/>
        <v>542811</v>
      </c>
      <c r="G976" s="171">
        <f t="shared" si="1399"/>
        <v>542810.06999999995</v>
      </c>
      <c r="H976" s="172">
        <f t="shared" si="1367"/>
        <v>0.99999828669647439</v>
      </c>
      <c r="I976" s="170">
        <f t="shared" si="1400"/>
        <v>186426</v>
      </c>
      <c r="J976" s="173">
        <f t="shared" si="1400"/>
        <v>186389.98</v>
      </c>
      <c r="K976" s="174">
        <f t="shared" si="1368"/>
        <v>0.99980678660701838</v>
      </c>
      <c r="L976" s="170">
        <f>SUM(L1180,L1384,L1588,L1792,L1996,L2200,L2404,L2608,L2812,L3016,L3220,L3424,L3628,L3832,L4036,L4240,L4444,L4648,L4852,L5056,L5260)</f>
        <v>395000</v>
      </c>
      <c r="M976" s="173">
        <f t="shared" si="1401"/>
        <v>305000</v>
      </c>
      <c r="N976" s="175">
        <f t="shared" si="1401"/>
        <v>0</v>
      </c>
      <c r="O976" s="170">
        <f t="shared" si="1402"/>
        <v>395000</v>
      </c>
      <c r="P976" s="175">
        <f t="shared" si="1402"/>
        <v>0</v>
      </c>
      <c r="Q976" s="166">
        <f t="shared" si="1369"/>
        <v>395000</v>
      </c>
      <c r="R976" s="175">
        <f t="shared" si="1403"/>
        <v>0</v>
      </c>
      <c r="S976" s="175">
        <f t="shared" si="1403"/>
        <v>0</v>
      </c>
      <c r="T976" s="167">
        <f t="shared" si="1379"/>
        <v>395000</v>
      </c>
      <c r="U976" s="157"/>
      <c r="V976" s="170">
        <f t="shared" si="1404"/>
        <v>395000</v>
      </c>
      <c r="W976" s="175">
        <f t="shared" si="1404"/>
        <v>0</v>
      </c>
      <c r="X976" s="166">
        <f t="shared" si="1370"/>
        <v>395000</v>
      </c>
      <c r="Y976" s="175">
        <f t="shared" si="1405"/>
        <v>0</v>
      </c>
      <c r="Z976" s="175">
        <f t="shared" si="1405"/>
        <v>0</v>
      </c>
      <c r="AA976" s="167">
        <f t="shared" si="1380"/>
        <v>395000</v>
      </c>
      <c r="AB976" s="157"/>
      <c r="AC976" s="170">
        <f t="shared" si="1406"/>
        <v>395000</v>
      </c>
      <c r="AD976" s="175">
        <f t="shared" si="1406"/>
        <v>0</v>
      </c>
      <c r="AE976" s="166">
        <f t="shared" si="1371"/>
        <v>395000</v>
      </c>
      <c r="AF976" s="175">
        <f t="shared" si="1407"/>
        <v>0</v>
      </c>
      <c r="AG976" s="175">
        <f t="shared" si="1407"/>
        <v>0</v>
      </c>
      <c r="AH976" s="167">
        <f t="shared" si="1381"/>
        <v>395000</v>
      </c>
      <c r="AJ976" s="163">
        <f t="shared" si="1408"/>
        <v>0</v>
      </c>
      <c r="AK976" s="163">
        <f t="shared" si="1408"/>
        <v>0</v>
      </c>
      <c r="AL976" s="163">
        <f t="shared" si="1408"/>
        <v>0</v>
      </c>
      <c r="AM976" s="163">
        <f t="shared" si="1408"/>
        <v>395000</v>
      </c>
      <c r="AN976" s="163">
        <f t="shared" si="1408"/>
        <v>0</v>
      </c>
      <c r="AO976" s="163">
        <f t="shared" si="1408"/>
        <v>0</v>
      </c>
      <c r="AP976" s="163">
        <f t="shared" si="1408"/>
        <v>0</v>
      </c>
      <c r="AQ976" s="163">
        <f t="shared" si="1408"/>
        <v>0</v>
      </c>
      <c r="AR976" s="163">
        <f t="shared" si="1408"/>
        <v>0</v>
      </c>
      <c r="AS976" s="163">
        <f t="shared" si="1408"/>
        <v>0</v>
      </c>
      <c r="AT976" s="163">
        <f t="shared" si="1408"/>
        <v>0</v>
      </c>
      <c r="AU976" s="163">
        <f t="shared" si="1408"/>
        <v>0</v>
      </c>
      <c r="AV976" s="163">
        <f t="shared" si="1349"/>
        <v>395000</v>
      </c>
      <c r="AW976" s="168">
        <f t="shared" si="1373"/>
        <v>0</v>
      </c>
      <c r="AY976" s="163">
        <f t="shared" si="1374"/>
        <v>0</v>
      </c>
      <c r="AZ976" s="163">
        <f t="shared" si="1375"/>
        <v>395000</v>
      </c>
      <c r="BA976" s="163">
        <f t="shared" si="1376"/>
        <v>0</v>
      </c>
      <c r="BB976" s="163">
        <f t="shared" si="1377"/>
        <v>0</v>
      </c>
      <c r="BC976" s="163">
        <f t="shared" si="1350"/>
        <v>395000</v>
      </c>
      <c r="BD976" s="163">
        <f t="shared" si="1378"/>
        <v>0</v>
      </c>
    </row>
    <row r="977" spans="2:56" x14ac:dyDescent="0.3">
      <c r="B977" s="179" t="s">
        <v>182</v>
      </c>
      <c r="C977" s="83">
        <f>SUM(C978)</f>
        <v>770936</v>
      </c>
      <c r="D977" s="84">
        <f>SUM(D978)</f>
        <v>729039.60000000009</v>
      </c>
      <c r="E977" s="85">
        <f t="shared" si="1366"/>
        <v>0.94565515165980063</v>
      </c>
      <c r="F977" s="83">
        <f>SUM(F978)</f>
        <v>1269308</v>
      </c>
      <c r="G977" s="84">
        <f>SUM(G978)</f>
        <v>1244186.1600000001</v>
      </c>
      <c r="H977" s="85">
        <f t="shared" si="1367"/>
        <v>0.98020823945015723</v>
      </c>
      <c r="I977" s="83">
        <f>SUM(I978)</f>
        <v>1748988</v>
      </c>
      <c r="J977" s="86">
        <f>SUM(J978)</f>
        <v>1742996.8</v>
      </c>
      <c r="K977" s="87">
        <f t="shared" si="1368"/>
        <v>0.99657447621138628</v>
      </c>
      <c r="L977" s="83">
        <f>SUM(L978)</f>
        <v>892000</v>
      </c>
      <c r="M977" s="86">
        <f>SUM(M978)</f>
        <v>1206049</v>
      </c>
      <c r="N977" s="88">
        <f>SUM(N978)</f>
        <v>0</v>
      </c>
      <c r="O977" s="83">
        <f>SUM(O978)</f>
        <v>542841</v>
      </c>
      <c r="P977" s="88">
        <f>SUM(P978)</f>
        <v>618000</v>
      </c>
      <c r="Q977" s="177">
        <f t="shared" si="1369"/>
        <v>1160841</v>
      </c>
      <c r="R977" s="88">
        <f>SUM(R978)</f>
        <v>0</v>
      </c>
      <c r="S977" s="88">
        <f>SUM(S978)</f>
        <v>0</v>
      </c>
      <c r="T977" s="178">
        <f t="shared" si="1379"/>
        <v>1160841</v>
      </c>
      <c r="U977" s="157"/>
      <c r="V977" s="83">
        <f>SUM(V978)</f>
        <v>554034</v>
      </c>
      <c r="W977" s="88">
        <f>SUM(W978)</f>
        <v>0</v>
      </c>
      <c r="X977" s="177">
        <f t="shared" si="1370"/>
        <v>554034</v>
      </c>
      <c r="Y977" s="88">
        <f>SUM(Y978)</f>
        <v>0</v>
      </c>
      <c r="Z977" s="88">
        <f>SUM(Z978)</f>
        <v>0</v>
      </c>
      <c r="AA977" s="178">
        <f t="shared" si="1380"/>
        <v>554034</v>
      </c>
      <c r="AB977" s="157"/>
      <c r="AC977" s="83">
        <f>SUM(AC978)</f>
        <v>588400</v>
      </c>
      <c r="AD977" s="88">
        <f>SUM(AD978)</f>
        <v>0</v>
      </c>
      <c r="AE977" s="177">
        <f t="shared" si="1371"/>
        <v>588400</v>
      </c>
      <c r="AF977" s="88">
        <f>SUM(AF978)</f>
        <v>0</v>
      </c>
      <c r="AG977" s="88">
        <f>SUM(AG978)</f>
        <v>0</v>
      </c>
      <c r="AH977" s="178">
        <f t="shared" si="1381"/>
        <v>588400</v>
      </c>
      <c r="AJ977" s="86">
        <f t="shared" ref="AJ977:AU977" si="1409">SUM(AJ978)</f>
        <v>210000</v>
      </c>
      <c r="AK977" s="86">
        <f t="shared" si="1409"/>
        <v>73470</v>
      </c>
      <c r="AL977" s="86">
        <f t="shared" si="1409"/>
        <v>14700</v>
      </c>
      <c r="AM977" s="86">
        <f t="shared" si="1409"/>
        <v>108000</v>
      </c>
      <c r="AN977" s="86">
        <f t="shared" si="1409"/>
        <v>100950</v>
      </c>
      <c r="AO977" s="86">
        <f t="shared" si="1409"/>
        <v>25000</v>
      </c>
      <c r="AP977" s="86">
        <f t="shared" si="1409"/>
        <v>266000</v>
      </c>
      <c r="AQ977" s="86">
        <f t="shared" si="1409"/>
        <v>80971</v>
      </c>
      <c r="AR977" s="86">
        <f t="shared" si="1409"/>
        <v>55000</v>
      </c>
      <c r="AS977" s="86">
        <f t="shared" si="1409"/>
        <v>153750</v>
      </c>
      <c r="AT977" s="86">
        <f t="shared" si="1409"/>
        <v>72500</v>
      </c>
      <c r="AU977" s="86">
        <f t="shared" si="1409"/>
        <v>500</v>
      </c>
      <c r="AV977" s="86">
        <f t="shared" si="1349"/>
        <v>1160841</v>
      </c>
      <c r="AW977" s="93">
        <f t="shared" si="1373"/>
        <v>0</v>
      </c>
      <c r="AY977" s="86">
        <f t="shared" si="1374"/>
        <v>298170</v>
      </c>
      <c r="AZ977" s="86">
        <f t="shared" si="1375"/>
        <v>233950</v>
      </c>
      <c r="BA977" s="86">
        <f t="shared" si="1376"/>
        <v>401971</v>
      </c>
      <c r="BB977" s="86">
        <f t="shared" si="1377"/>
        <v>226750</v>
      </c>
      <c r="BC977" s="86">
        <f t="shared" si="1350"/>
        <v>1160841</v>
      </c>
      <c r="BD977" s="86">
        <f t="shared" si="1378"/>
        <v>0</v>
      </c>
    </row>
    <row r="978" spans="2:56" x14ac:dyDescent="0.3">
      <c r="B978" s="169" t="s">
        <v>182</v>
      </c>
      <c r="C978" s="170">
        <f>SUM(C1182,C1590,C1794,C1386,C1998,C2406,C2202,C2814,C3834,C2610,C4038,C3018,C3222,C3630,C3426,C4242,C5262,C5058,C4650,C4446,C4854)</f>
        <v>770936</v>
      </c>
      <c r="D978" s="171">
        <f>SUM(D1182,D1590,D1794,D1386,D1998,D2406,D2202,D2814,D3834,D2610,D4038,D3018,D3222,D3630,D3426,D4242,D5262,D5058,D4650,D4446,D4854)</f>
        <v>729039.60000000009</v>
      </c>
      <c r="E978" s="172">
        <f t="shared" si="1366"/>
        <v>0.94565515165980063</v>
      </c>
      <c r="F978" s="170">
        <f>SUM(F1182,F1590,F1794,F1386,F1998,F2406,F2202,F2814,F3834,F2610,F4038,F3018,F3222,F3630,F3426,F4242,F5262,F5058,F4650,F4446,F4854)</f>
        <v>1269308</v>
      </c>
      <c r="G978" s="171">
        <f>SUM(G1182,G1590,G1794,G1386,G1998,G2406,G2202,G2814,G3834,G2610,G4038,G3018,G3222,G3630,G3426,G4242,G5262,G5058,G4650,G4446,G4854)</f>
        <v>1244186.1600000001</v>
      </c>
      <c r="H978" s="172">
        <f t="shared" si="1367"/>
        <v>0.98020823945015723</v>
      </c>
      <c r="I978" s="170">
        <f>SUM(I1182,I1386,I1590,I1794,I1998,I2202,I2406,I2610,I2814,I3018,I3222,I3426,I3630,I3834,I4038,I4242,I4446,I4650,I4854,I5058,I5262)</f>
        <v>1748988</v>
      </c>
      <c r="J978" s="173">
        <f>SUM(J1182,J1386,J1590,J1794,J1998,J2202,J2406,J2610,J2814,J3018,J3222,J3426,J3630,J3834,J4038,J4242,J4446,J4650,J4854,J5058,J5262)</f>
        <v>1742996.8</v>
      </c>
      <c r="K978" s="174">
        <f t="shared" si="1368"/>
        <v>0.99657447621138628</v>
      </c>
      <c r="L978" s="170">
        <f>SUM(L1182,L1386,L1590,L1794,L1998,L2202,L2406,L2610,L2814,L3018,L3222,L3426,L3630,L3834,L4038,L4242,L4446,L4650,L4854,L5058,L5262)</f>
        <v>892000</v>
      </c>
      <c r="M978" s="173">
        <f>SUM(M1182,M1590,M1794,M1386,M1998,M2406,M2202,M2814,M3834,M2610,M4038,M3018,M3222,M3630,M3426,M4242,M5262,M5058,M4650,M4446,M4854)</f>
        <v>1206049</v>
      </c>
      <c r="N978" s="175">
        <f>SUM(N1182,N1590,N1794,N1386,N1998,N2406,N2202,N2814,N3834,N2610,N4038,N3018,N3222,N3630,N3426,N4242,N5262,N5058,N4650,N4446,N4854)</f>
        <v>0</v>
      </c>
      <c r="O978" s="170">
        <f>SUM(O1182,O1386,O1590,O1794,O1998,O2202,O2406,O2610,O2814,O3018,O3222,O3426,O3630,O3834,O4038,O4242,O4446,O4650,O4854,O5058,O5262)</f>
        <v>542841</v>
      </c>
      <c r="P978" s="175">
        <f>SUM(P1182,P1386,P1590,P1794,P1998,P2202,P2406,P2610,P2814,P3018,P3222,P3426,P3630,P3834,P4038,P4242,P4446,P4650,P4854,P5058,P5262)</f>
        <v>618000</v>
      </c>
      <c r="Q978" s="166">
        <f t="shared" si="1369"/>
        <v>1160841</v>
      </c>
      <c r="R978" s="175">
        <f>SUM(R1182,R1386,R1590,R1794,R1998,R2202,R2406,R2610,R2814,R3018,R3222,R3426,R3630,R3834,R4038,R4242,R4446,R4650,R4854,R5058,R5262)</f>
        <v>0</v>
      </c>
      <c r="S978" s="175">
        <f>SUM(S1182,S1386,S1590,S1794,S1998,S2202,S2406,S2610,S2814,S3018,S3222,S3426,S3630,S3834,S4038,S4242,S4446,S4650,S4854,S5058,S5262)</f>
        <v>0</v>
      </c>
      <c r="T978" s="167">
        <f t="shared" si="1379"/>
        <v>1160841</v>
      </c>
      <c r="U978" s="157"/>
      <c r="V978" s="170">
        <f>SUM(V1182,V1386,V1590,V1794,V1998,V2202,V2406,V2610,V2814,V3018,V3222,V3426,V3630,V3834,V4038,V4242,V4446,V4650,V4854,V5058,V5262)</f>
        <v>554034</v>
      </c>
      <c r="W978" s="175">
        <f>SUM(W1182,W1386,W1590,W1794,W1998,W2202,W2406,W2610,W2814,W3018,W3222,W3426,W3630,W3834,W4038,W4242,W4446,W4650,W4854,W5058,W5262)</f>
        <v>0</v>
      </c>
      <c r="X978" s="166">
        <f t="shared" si="1370"/>
        <v>554034</v>
      </c>
      <c r="Y978" s="175">
        <f>SUM(Y1182,Y1386,Y1590,Y1794,Y1998,Y2202,Y2406,Y2610,Y2814,Y3018,Y3222,Y3426,Y3630,Y3834,Y4038,Y4242,Y4446,Y4650,Y4854,Y5058,Y5262)</f>
        <v>0</v>
      </c>
      <c r="Z978" s="175">
        <f>SUM(Z1182,Z1386,Z1590,Z1794,Z1998,Z2202,Z2406,Z2610,Z2814,Z3018,Z3222,Z3426,Z3630,Z3834,Z4038,Z4242,Z4446,Z4650,Z4854,Z5058,Z5262)</f>
        <v>0</v>
      </c>
      <c r="AA978" s="167">
        <f t="shared" si="1380"/>
        <v>554034</v>
      </c>
      <c r="AB978" s="157"/>
      <c r="AC978" s="170">
        <f>SUM(AC1182,AC1386,AC1590,AC1794,AC1998,AC2202,AC2406,AC2610,AC2814,AC3018,AC3222,AC3426,AC3630,AC3834,AC4038,AC4242,AC4446,AC4650,AC4854,AC5058,AC5262)</f>
        <v>588400</v>
      </c>
      <c r="AD978" s="175">
        <f>SUM(AD1182,AD1386,AD1590,AD1794,AD1998,AD2202,AD2406,AD2610,AD2814,AD3018,AD3222,AD3426,AD3630,AD3834,AD4038,AD4242,AD4446,AD4650,AD4854,AD5058,AD5262)</f>
        <v>0</v>
      </c>
      <c r="AE978" s="166">
        <f t="shared" si="1371"/>
        <v>588400</v>
      </c>
      <c r="AF978" s="175">
        <f>SUM(AF1182,AF1386,AF1590,AF1794,AF1998,AF2202,AF2406,AF2610,AF2814,AF3018,AF3222,AF3426,AF3630,AF3834,AF4038,AF4242,AF4446,AF4650,AF4854,AF5058,AF5262)</f>
        <v>0</v>
      </c>
      <c r="AG978" s="175">
        <f>SUM(AG1182,AG1386,AG1590,AG1794,AG1998,AG2202,AG2406,AG2610,AG2814,AG3018,AG3222,AG3426,AG3630,AG3834,AG4038,AG4242,AG4446,AG4650,AG4854,AG5058,AG5262)</f>
        <v>0</v>
      </c>
      <c r="AH978" s="167">
        <f t="shared" si="1381"/>
        <v>588400</v>
      </c>
      <c r="AJ978" s="163">
        <f t="shared" ref="AJ978:AU978" si="1410">SUM(AJ1182,AJ1386,AJ1590,AJ1794,AJ1998,AJ2202,AJ2406,AJ2610,AJ2814,AJ3018,AJ3222,AJ3426,AJ3630,AJ3834,AJ4038,AJ4242,AJ4446,AJ4650,AJ4854,AJ5058,AJ5262)</f>
        <v>210000</v>
      </c>
      <c r="AK978" s="163">
        <f t="shared" si="1410"/>
        <v>73470</v>
      </c>
      <c r="AL978" s="163">
        <f t="shared" si="1410"/>
        <v>14700</v>
      </c>
      <c r="AM978" s="163">
        <f t="shared" si="1410"/>
        <v>108000</v>
      </c>
      <c r="AN978" s="163">
        <f t="shared" si="1410"/>
        <v>100950</v>
      </c>
      <c r="AO978" s="163">
        <f t="shared" si="1410"/>
        <v>25000</v>
      </c>
      <c r="AP978" s="163">
        <f t="shared" si="1410"/>
        <v>266000</v>
      </c>
      <c r="AQ978" s="163">
        <f t="shared" si="1410"/>
        <v>80971</v>
      </c>
      <c r="AR978" s="163">
        <f t="shared" si="1410"/>
        <v>55000</v>
      </c>
      <c r="AS978" s="163">
        <f t="shared" si="1410"/>
        <v>153750</v>
      </c>
      <c r="AT978" s="163">
        <f t="shared" si="1410"/>
        <v>72500</v>
      </c>
      <c r="AU978" s="163">
        <f t="shared" si="1410"/>
        <v>500</v>
      </c>
      <c r="AV978" s="163">
        <f t="shared" si="1349"/>
        <v>1160841</v>
      </c>
      <c r="AW978" s="168">
        <f t="shared" si="1373"/>
        <v>0</v>
      </c>
      <c r="AY978" s="163">
        <f t="shared" si="1374"/>
        <v>298170</v>
      </c>
      <c r="AZ978" s="163">
        <f t="shared" si="1375"/>
        <v>233950</v>
      </c>
      <c r="BA978" s="163">
        <f t="shared" si="1376"/>
        <v>401971</v>
      </c>
      <c r="BB978" s="163">
        <f t="shared" si="1377"/>
        <v>226750</v>
      </c>
      <c r="BC978" s="163">
        <f t="shared" si="1350"/>
        <v>1160841</v>
      </c>
      <c r="BD978" s="163">
        <f t="shared" si="1378"/>
        <v>0</v>
      </c>
    </row>
    <row r="979" spans="2:56" x14ac:dyDescent="0.3">
      <c r="B979" s="179" t="s">
        <v>183</v>
      </c>
      <c r="C979" s="83">
        <f>SUM(C980)</f>
        <v>0</v>
      </c>
      <c r="D979" s="84">
        <f>SUM(D980)</f>
        <v>0</v>
      </c>
      <c r="E979" s="85">
        <f t="shared" si="1366"/>
        <v>0</v>
      </c>
      <c r="F979" s="83">
        <f>SUM(F980)</f>
        <v>0</v>
      </c>
      <c r="G979" s="84">
        <f>SUM(G980)</f>
        <v>0</v>
      </c>
      <c r="H979" s="85">
        <f t="shared" si="1367"/>
        <v>0</v>
      </c>
      <c r="I979" s="83">
        <f>SUM(I980)</f>
        <v>0</v>
      </c>
      <c r="J979" s="86">
        <f>SUM(J980)</f>
        <v>0</v>
      </c>
      <c r="K979" s="87">
        <f t="shared" si="1368"/>
        <v>0</v>
      </c>
      <c r="L979" s="83">
        <f>SUM(L980)</f>
        <v>0</v>
      </c>
      <c r="M979" s="86">
        <f>SUM(M980)</f>
        <v>0</v>
      </c>
      <c r="N979" s="88">
        <f>SUM(N980)</f>
        <v>0</v>
      </c>
      <c r="O979" s="83">
        <f>SUM(O980)</f>
        <v>0</v>
      </c>
      <c r="P979" s="88">
        <f>SUM(P980)</f>
        <v>0</v>
      </c>
      <c r="Q979" s="177">
        <f t="shared" si="1369"/>
        <v>0</v>
      </c>
      <c r="R979" s="88">
        <f>SUM(R980)</f>
        <v>0</v>
      </c>
      <c r="S979" s="88">
        <f>SUM(S980)</f>
        <v>0</v>
      </c>
      <c r="T979" s="178">
        <f t="shared" si="1379"/>
        <v>0</v>
      </c>
      <c r="U979" s="157"/>
      <c r="V979" s="83">
        <f>SUM(V980)</f>
        <v>0</v>
      </c>
      <c r="W979" s="88">
        <f>SUM(W980)</f>
        <v>0</v>
      </c>
      <c r="X979" s="177">
        <f t="shared" si="1370"/>
        <v>0</v>
      </c>
      <c r="Y979" s="88">
        <f>SUM(Y980)</f>
        <v>0</v>
      </c>
      <c r="Z979" s="88">
        <f>SUM(Z980)</f>
        <v>0</v>
      </c>
      <c r="AA979" s="178">
        <f t="shared" si="1380"/>
        <v>0</v>
      </c>
      <c r="AB979" s="157"/>
      <c r="AC979" s="83">
        <f>SUM(AC980)</f>
        <v>0</v>
      </c>
      <c r="AD979" s="88">
        <f>SUM(AD980)</f>
        <v>0</v>
      </c>
      <c r="AE979" s="177">
        <f t="shared" si="1371"/>
        <v>0</v>
      </c>
      <c r="AF979" s="88">
        <f>SUM(AF980)</f>
        <v>0</v>
      </c>
      <c r="AG979" s="88">
        <f>SUM(AG980)</f>
        <v>0</v>
      </c>
      <c r="AH979" s="178">
        <f t="shared" si="1381"/>
        <v>0</v>
      </c>
      <c r="AJ979" s="86">
        <f t="shared" ref="AJ979:AU979" si="1411">SUM(AJ980)</f>
        <v>0</v>
      </c>
      <c r="AK979" s="86">
        <f t="shared" si="1411"/>
        <v>0</v>
      </c>
      <c r="AL979" s="86">
        <f t="shared" si="1411"/>
        <v>0</v>
      </c>
      <c r="AM979" s="86">
        <f t="shared" si="1411"/>
        <v>0</v>
      </c>
      <c r="AN979" s="86">
        <f t="shared" si="1411"/>
        <v>0</v>
      </c>
      <c r="AO979" s="86">
        <f t="shared" si="1411"/>
        <v>0</v>
      </c>
      <c r="AP979" s="86">
        <f t="shared" si="1411"/>
        <v>0</v>
      </c>
      <c r="AQ979" s="86">
        <f t="shared" si="1411"/>
        <v>0</v>
      </c>
      <c r="AR979" s="86">
        <f t="shared" si="1411"/>
        <v>0</v>
      </c>
      <c r="AS979" s="86">
        <f t="shared" si="1411"/>
        <v>0</v>
      </c>
      <c r="AT979" s="86">
        <f t="shared" si="1411"/>
        <v>0</v>
      </c>
      <c r="AU979" s="86">
        <f t="shared" si="1411"/>
        <v>0</v>
      </c>
      <c r="AV979" s="86">
        <f t="shared" si="1349"/>
        <v>0</v>
      </c>
      <c r="AW979" s="93">
        <f t="shared" si="1373"/>
        <v>0</v>
      </c>
      <c r="AY979" s="86">
        <f t="shared" si="1374"/>
        <v>0</v>
      </c>
      <c r="AZ979" s="86">
        <f t="shared" si="1375"/>
        <v>0</v>
      </c>
      <c r="BA979" s="86">
        <f t="shared" si="1376"/>
        <v>0</v>
      </c>
      <c r="BB979" s="86">
        <f t="shared" si="1377"/>
        <v>0</v>
      </c>
      <c r="BC979" s="86">
        <f t="shared" si="1350"/>
        <v>0</v>
      </c>
      <c r="BD979" s="86">
        <f t="shared" si="1378"/>
        <v>0</v>
      </c>
    </row>
    <row r="980" spans="2:56" x14ac:dyDescent="0.3">
      <c r="B980" s="169" t="s">
        <v>184</v>
      </c>
      <c r="C980" s="170">
        <f>SUM(C1184,C1592,C1796,C1388,C2000,C2408,C2204,C2816,C3836,C2612,C4040,C3020,C3224,C3632,C3428,C4244,C5264,C5060,C4652,C4448,C4856)</f>
        <v>0</v>
      </c>
      <c r="D980" s="171">
        <f>SUM(D1184,D1592,D1796,D1388,D2000,D2408,D2204,D2816,D3836,D2612,D4040,D3020,D3224,D3632,D3428,D4244,D5264,D5060,D4652,D4448,D4856)</f>
        <v>0</v>
      </c>
      <c r="E980" s="172">
        <f t="shared" si="1366"/>
        <v>0</v>
      </c>
      <c r="F980" s="170">
        <f>SUM(F1184,F1592,F1796,F1388,F2000,F2408,F2204,F2816,F3836,F2612,F4040,F3020,F3224,F3632,F3428,F4244,F5264,F5060,F4652,F4448,F4856)</f>
        <v>0</v>
      </c>
      <c r="G980" s="171">
        <f>SUM(G1184,G1592,G1796,G1388,G2000,G2408,G2204,G2816,G3836,G2612,G4040,G3020,G3224,G3632,G3428,G4244,G5264,G5060,G4652,G4448,G4856)</f>
        <v>0</v>
      </c>
      <c r="H980" s="172">
        <f t="shared" si="1367"/>
        <v>0</v>
      </c>
      <c r="I980" s="170">
        <f>SUM(I1184,I1388,I1592,I1796,I2000,I2204,I2408,I2612,I2816,I3020,I3224,I3428,I3632,I3836,I4040,I4244,I4448,I4652,I4856,I5060,I5264)</f>
        <v>0</v>
      </c>
      <c r="J980" s="173">
        <f>SUM(J1184,J1388,J1592,J1796,J2000,J2204,J2408,J2612,J2816,J3020,J3224,J3428,J3632,J3836,J4040,J4244,J4448,J4652,J4856,J5060,J5264)</f>
        <v>0</v>
      </c>
      <c r="K980" s="174">
        <f t="shared" si="1368"/>
        <v>0</v>
      </c>
      <c r="L980" s="170">
        <f>SUM(L1184,L1388,L1592,L1796,L2000,L2204,L2408,L2612,L2816,L3020,L3224,L3428,L3632,L3836,L4040,L4244,L4448,L4652,L4856,L5060,L5264)</f>
        <v>0</v>
      </c>
      <c r="M980" s="173">
        <f>SUM(M1184,M1592,M1796,M1388,M2000,M2408,M2204,M2816,M3836,M2612,M4040,M3020,M3224,M3632,M3428,M4244,M5264,M5060,M4652,M4448,M4856)</f>
        <v>0</v>
      </c>
      <c r="N980" s="175">
        <f>SUM(N1184,N1592,N1796,N1388,N2000,N2408,N2204,N2816,N3836,N2612,N4040,N3020,N3224,N3632,N3428,N4244,N5264,N5060,N4652,N4448,N4856)</f>
        <v>0</v>
      </c>
      <c r="O980" s="170">
        <f>SUM(O1184,O1388,O1592,O1796,O2000,O2204,O2408,O2612,O2816,O3020,O3224,O3428,O3632,O3836,O4040,O4244,O4448,O4652,O4856,O5060,O5264)</f>
        <v>0</v>
      </c>
      <c r="P980" s="175">
        <f>SUM(P1184,P1388,P1592,P1796,P2000,P2204,P2408,P2612,P2816,P3020,P3224,P3428,P3632,P3836,P4040,P4244,P4448,P4652,P4856,P5060,P5264)</f>
        <v>0</v>
      </c>
      <c r="Q980" s="166">
        <f t="shared" si="1369"/>
        <v>0</v>
      </c>
      <c r="R980" s="175">
        <f>SUM(R1184,R1388,R1592,R1796,R2000,R2204,R2408,R2612,R2816,R3020,R3224,R3428,R3632,R3836,R4040,R4244,R4448,R4652,R4856,R5060,R5264)</f>
        <v>0</v>
      </c>
      <c r="S980" s="175">
        <f>SUM(S1184,S1388,S1592,S1796,S2000,S2204,S2408,S2612,S2816,S3020,S3224,S3428,S3632,S3836,S4040,S4244,S4448,S4652,S4856,S5060,S5264)</f>
        <v>0</v>
      </c>
      <c r="T980" s="167">
        <f t="shared" si="1379"/>
        <v>0</v>
      </c>
      <c r="U980" s="157"/>
      <c r="V980" s="170">
        <f>SUM(V1184,V1388,V1592,V1796,V2000,V2204,V2408,V2612,V2816,V3020,V3224,V3428,V3632,V3836,V4040,V4244,V4448,V4652,V4856,V5060,V5264)</f>
        <v>0</v>
      </c>
      <c r="W980" s="175">
        <f>SUM(W1184,W1388,W1592,W1796,W2000,W2204,W2408,W2612,W2816,W3020,W3224,W3428,W3632,W3836,W4040,W4244,W4448,W4652,W4856,W5060,W5264)</f>
        <v>0</v>
      </c>
      <c r="X980" s="166">
        <f t="shared" si="1370"/>
        <v>0</v>
      </c>
      <c r="Y980" s="175">
        <f>SUM(Y1184,Y1388,Y1592,Y1796,Y2000,Y2204,Y2408,Y2612,Y2816,Y3020,Y3224,Y3428,Y3632,Y3836,Y4040,Y4244,Y4448,Y4652,Y4856,Y5060,Y5264)</f>
        <v>0</v>
      </c>
      <c r="Z980" s="175">
        <f>SUM(Z1184,Z1388,Z1592,Z1796,Z2000,Z2204,Z2408,Z2612,Z2816,Z3020,Z3224,Z3428,Z3632,Z3836,Z4040,Z4244,Z4448,Z4652,Z4856,Z5060,Z5264)</f>
        <v>0</v>
      </c>
      <c r="AA980" s="167">
        <f t="shared" si="1380"/>
        <v>0</v>
      </c>
      <c r="AB980" s="157"/>
      <c r="AC980" s="170">
        <f>SUM(AC1184,AC1388,AC1592,AC1796,AC2000,AC2204,AC2408,AC2612,AC2816,AC3020,AC3224,AC3428,AC3632,AC3836,AC4040,AC4244,AC4448,AC4652,AC4856,AC5060,AC5264)</f>
        <v>0</v>
      </c>
      <c r="AD980" s="175">
        <f>SUM(AD1184,AD1388,AD1592,AD1796,AD2000,AD2204,AD2408,AD2612,AD2816,AD3020,AD3224,AD3428,AD3632,AD3836,AD4040,AD4244,AD4448,AD4652,AD4856,AD5060,AD5264)</f>
        <v>0</v>
      </c>
      <c r="AE980" s="166">
        <f t="shared" si="1371"/>
        <v>0</v>
      </c>
      <c r="AF980" s="175">
        <f>SUM(AF1184,AF1388,AF1592,AF1796,AF2000,AF2204,AF2408,AF2612,AF2816,AF3020,AF3224,AF3428,AF3632,AF3836,AF4040,AF4244,AF4448,AF4652,AF4856,AF5060,AF5264)</f>
        <v>0</v>
      </c>
      <c r="AG980" s="175">
        <f>SUM(AG1184,AG1388,AG1592,AG1796,AG2000,AG2204,AG2408,AG2612,AG2816,AG3020,AG3224,AG3428,AG3632,AG3836,AG4040,AG4244,AG4448,AG4652,AG4856,AG5060,AG5264)</f>
        <v>0</v>
      </c>
      <c r="AH980" s="167">
        <f t="shared" si="1381"/>
        <v>0</v>
      </c>
      <c r="AJ980" s="163">
        <f t="shared" ref="AJ980:AU980" si="1412">SUM(AJ1184,AJ1388,AJ1592,AJ1796,AJ2000,AJ2204,AJ2408,AJ2612,AJ2816,AJ3020,AJ3224,AJ3428,AJ3632,AJ3836,AJ4040,AJ4244,AJ4448,AJ4652,AJ4856,AJ5060,AJ5264)</f>
        <v>0</v>
      </c>
      <c r="AK980" s="163">
        <f t="shared" si="1412"/>
        <v>0</v>
      </c>
      <c r="AL980" s="163">
        <f t="shared" si="1412"/>
        <v>0</v>
      </c>
      <c r="AM980" s="163">
        <f t="shared" si="1412"/>
        <v>0</v>
      </c>
      <c r="AN980" s="163">
        <f t="shared" si="1412"/>
        <v>0</v>
      </c>
      <c r="AO980" s="163">
        <f t="shared" si="1412"/>
        <v>0</v>
      </c>
      <c r="AP980" s="163">
        <f t="shared" si="1412"/>
        <v>0</v>
      </c>
      <c r="AQ980" s="163">
        <f t="shared" si="1412"/>
        <v>0</v>
      </c>
      <c r="AR980" s="163">
        <f t="shared" si="1412"/>
        <v>0</v>
      </c>
      <c r="AS980" s="163">
        <f t="shared" si="1412"/>
        <v>0</v>
      </c>
      <c r="AT980" s="163">
        <f t="shared" si="1412"/>
        <v>0</v>
      </c>
      <c r="AU980" s="163">
        <f t="shared" si="1412"/>
        <v>0</v>
      </c>
      <c r="AV980" s="163">
        <f t="shared" si="1349"/>
        <v>0</v>
      </c>
      <c r="AW980" s="168">
        <f t="shared" si="1373"/>
        <v>0</v>
      </c>
      <c r="AY980" s="163">
        <f t="shared" si="1374"/>
        <v>0</v>
      </c>
      <c r="AZ980" s="163">
        <f t="shared" si="1375"/>
        <v>0</v>
      </c>
      <c r="BA980" s="163">
        <f t="shared" si="1376"/>
        <v>0</v>
      </c>
      <c r="BB980" s="163">
        <f t="shared" si="1377"/>
        <v>0</v>
      </c>
      <c r="BC980" s="163">
        <f t="shared" si="1350"/>
        <v>0</v>
      </c>
      <c r="BD980" s="163">
        <f t="shared" si="1378"/>
        <v>0</v>
      </c>
    </row>
    <row r="981" spans="2:56" x14ac:dyDescent="0.3">
      <c r="B981" s="176" t="s">
        <v>185</v>
      </c>
      <c r="C981" s="83">
        <f>SUM(C982:C983)</f>
        <v>0</v>
      </c>
      <c r="D981" s="84">
        <f>SUM(D982:D983)</f>
        <v>0</v>
      </c>
      <c r="E981" s="85">
        <f t="shared" si="1366"/>
        <v>0</v>
      </c>
      <c r="F981" s="83">
        <f>SUM(F982:F983)</f>
        <v>0</v>
      </c>
      <c r="G981" s="84">
        <f>SUM(G982:G983)</f>
        <v>4173.07</v>
      </c>
      <c r="H981" s="85">
        <f t="shared" si="1367"/>
        <v>0</v>
      </c>
      <c r="I981" s="83">
        <f>SUM(I982:I983)</f>
        <v>0</v>
      </c>
      <c r="J981" s="86">
        <f>SUM(J982:J983)</f>
        <v>0</v>
      </c>
      <c r="K981" s="87">
        <f t="shared" si="1368"/>
        <v>0</v>
      </c>
      <c r="L981" s="83">
        <f>SUM(L982:L983)</f>
        <v>0</v>
      </c>
      <c r="M981" s="86">
        <f>SUM(M982:M983)</f>
        <v>0</v>
      </c>
      <c r="N981" s="88">
        <f>SUM(N982:N983)</f>
        <v>0</v>
      </c>
      <c r="O981" s="83">
        <f>SUM(O982:O983)</f>
        <v>0</v>
      </c>
      <c r="P981" s="88">
        <f>SUM(P982:P983)</f>
        <v>0</v>
      </c>
      <c r="Q981" s="177">
        <f t="shared" si="1369"/>
        <v>0</v>
      </c>
      <c r="R981" s="88">
        <f>SUM(R982:R983)</f>
        <v>0</v>
      </c>
      <c r="S981" s="88">
        <f>SUM(S982:S983)</f>
        <v>0</v>
      </c>
      <c r="T981" s="178">
        <f t="shared" si="1379"/>
        <v>0</v>
      </c>
      <c r="U981" s="157"/>
      <c r="V981" s="83">
        <f>SUM(V982:V983)</f>
        <v>0</v>
      </c>
      <c r="W981" s="88">
        <f>SUM(W982:W983)</f>
        <v>0</v>
      </c>
      <c r="X981" s="177">
        <f t="shared" si="1370"/>
        <v>0</v>
      </c>
      <c r="Y981" s="88">
        <f>SUM(Y982:Y983)</f>
        <v>0</v>
      </c>
      <c r="Z981" s="88">
        <f>SUM(Z982:Z983)</f>
        <v>0</v>
      </c>
      <c r="AA981" s="178">
        <f t="shared" si="1380"/>
        <v>0</v>
      </c>
      <c r="AB981" s="157"/>
      <c r="AC981" s="83">
        <f>SUM(AC982:AC983)</f>
        <v>0</v>
      </c>
      <c r="AD981" s="88">
        <f>SUM(AD982:AD983)</f>
        <v>0</v>
      </c>
      <c r="AE981" s="177">
        <f t="shared" si="1371"/>
        <v>0</v>
      </c>
      <c r="AF981" s="88">
        <f>SUM(AF982:AF983)</f>
        <v>0</v>
      </c>
      <c r="AG981" s="88">
        <f>SUM(AG982:AG983)</f>
        <v>0</v>
      </c>
      <c r="AH981" s="178">
        <f t="shared" si="1381"/>
        <v>0</v>
      </c>
      <c r="AJ981" s="86">
        <f t="shared" ref="AJ981:AU981" si="1413">SUM(AJ982:AJ983)</f>
        <v>0</v>
      </c>
      <c r="AK981" s="86">
        <f t="shared" si="1413"/>
        <v>0</v>
      </c>
      <c r="AL981" s="86">
        <f t="shared" si="1413"/>
        <v>0</v>
      </c>
      <c r="AM981" s="86">
        <f t="shared" si="1413"/>
        <v>0</v>
      </c>
      <c r="AN981" s="86">
        <f t="shared" si="1413"/>
        <v>0</v>
      </c>
      <c r="AO981" s="86">
        <f t="shared" si="1413"/>
        <v>0</v>
      </c>
      <c r="AP981" s="86">
        <f t="shared" si="1413"/>
        <v>0</v>
      </c>
      <c r="AQ981" s="86">
        <f t="shared" si="1413"/>
        <v>0</v>
      </c>
      <c r="AR981" s="86">
        <f t="shared" si="1413"/>
        <v>0</v>
      </c>
      <c r="AS981" s="86">
        <f t="shared" si="1413"/>
        <v>0</v>
      </c>
      <c r="AT981" s="86">
        <f t="shared" si="1413"/>
        <v>0</v>
      </c>
      <c r="AU981" s="86">
        <f t="shared" si="1413"/>
        <v>0</v>
      </c>
      <c r="AV981" s="86">
        <f t="shared" si="1349"/>
        <v>0</v>
      </c>
      <c r="AW981" s="93">
        <f t="shared" si="1373"/>
        <v>0</v>
      </c>
      <c r="AY981" s="86">
        <f t="shared" si="1374"/>
        <v>0</v>
      </c>
      <c r="AZ981" s="86">
        <f t="shared" si="1375"/>
        <v>0</v>
      </c>
      <c r="BA981" s="86">
        <f t="shared" si="1376"/>
        <v>0</v>
      </c>
      <c r="BB981" s="86">
        <f t="shared" si="1377"/>
        <v>0</v>
      </c>
      <c r="BC981" s="86">
        <f t="shared" si="1350"/>
        <v>0</v>
      </c>
      <c r="BD981" s="86">
        <f t="shared" si="1378"/>
        <v>0</v>
      </c>
    </row>
    <row r="982" spans="2:56" x14ac:dyDescent="0.3">
      <c r="B982" s="186" t="s">
        <v>186</v>
      </c>
      <c r="C982" s="180">
        <f>SUM(C1186,C1594,C1798,C1390,C2002,C2410,C2206,C2818,C3838,C2614,C4042,C3022,C3226,C3634,C3430,C4246,C5266,C5062,C4654,C4450,C4858)</f>
        <v>0</v>
      </c>
      <c r="D982" s="181">
        <f>SUM(D1186,D1594,D1798,D1390,D2002,D2410,D2206,D2818,D3838,D2614,D4042,D3022,D3226,D3634,D3430,D4246,D5266,D5062,D4654,D4450,D4858)</f>
        <v>0</v>
      </c>
      <c r="E982" s="182">
        <f t="shared" si="1366"/>
        <v>0</v>
      </c>
      <c r="F982" s="180">
        <f>SUM(F1186,F1594,F1798,F1390,F2002,F2410,F2206,F2818,F3838,F2614,F4042,F3022,F3226,F3634,F3430,F4246,F5266,F5062,F4654,F4450,F4858)</f>
        <v>0</v>
      </c>
      <c r="G982" s="181">
        <f>SUM(G1186,G1594,G1798,G1390,G2002,G2410,G2206,G2818,G3838,G2614,G4042,G3022,G3226,G3634,G3430,G4246,G5266,G5062,G4654,G4450,G4858)</f>
        <v>4173.07</v>
      </c>
      <c r="H982" s="182">
        <f t="shared" si="1367"/>
        <v>0</v>
      </c>
      <c r="I982" s="180">
        <f>SUM(I1186,I1390,I1594,I1798,I2002,I2206,I2410,I2614,I2818,I3022,I3226,I3430,I3634,I3838,I4042,I4246,I4450,I4654,I4858,I5062,I5266)</f>
        <v>0</v>
      </c>
      <c r="J982" s="183">
        <f>SUM(J1186,J1390,J1594,J1798,J2002,J2206,J2410,J2614,J2818,J3022,J3226,J3430,J3634,J3838,J4042,J4246,J4450,J4654,J4858,J5062,J5266)</f>
        <v>0</v>
      </c>
      <c r="K982" s="184">
        <f t="shared" si="1368"/>
        <v>0</v>
      </c>
      <c r="L982" s="180">
        <f>SUM(L1186,L1390,L1594,L1798,L2002,L2206,L2410,L2614,L2818,L3022,L3226,L3430,L3634,L3838,L4042,L4246,L4450,L4654,L4858,L5062,L5266)</f>
        <v>0</v>
      </c>
      <c r="M982" s="183">
        <f>SUM(M1186,M1594,M1798,M1390,M2002,M2410,M2206,M2818,M3838,M2614,M4042,M3022,M3226,M3634,M3430,M4246,M5266,M5062,M4654,M4450,M4858)</f>
        <v>0</v>
      </c>
      <c r="N982" s="185">
        <f>SUM(N1186,N1594,N1798,N1390,N2002,N2410,N2206,N2818,N3838,N2614,N4042,N3022,N3226,N3634,N3430,N4246,N5266,N5062,N4654,N4450,N4858)</f>
        <v>0</v>
      </c>
      <c r="O982" s="180">
        <f>SUM(O1186,O1390,O1594,O1798,O2002,O2206,O2410,O2614,O2818,O3022,O3226,O3430,O3634,O3838,O4042,O4246,O4450,O4654,O4858,O5062,O5266)</f>
        <v>0</v>
      </c>
      <c r="P982" s="185">
        <f>SUM(P1186,P1390,P1594,P1798,P2002,P2206,P2410,P2614,P2818,P3022,P3226,P3430,P3634,P3838,P4042,P4246,P4450,P4654,P4858,P5062,P5266)</f>
        <v>0</v>
      </c>
      <c r="Q982" s="177">
        <f t="shared" si="1369"/>
        <v>0</v>
      </c>
      <c r="R982" s="185">
        <f>SUM(R1186,R1390,R1594,R1798,R2002,R2206,R2410,R2614,R2818,R3022,R3226,R3430,R3634,R3838,R4042,R4246,R4450,R4654,R4858,R5062,R5266)</f>
        <v>0</v>
      </c>
      <c r="S982" s="185">
        <f>SUM(S1186,S1390,S1594,S1798,S2002,S2206,S2410,S2614,S2818,S3022,S3226,S3430,S3634,S3838,S4042,S4246,S4450,S4654,S4858,S5062,S5266)</f>
        <v>0</v>
      </c>
      <c r="T982" s="178">
        <f t="shared" si="1379"/>
        <v>0</v>
      </c>
      <c r="U982" s="157"/>
      <c r="V982" s="180">
        <f>SUM(V1186,V1390,V1594,V1798,V2002,V2206,V2410,V2614,V2818,V3022,V3226,V3430,V3634,V3838,V4042,V4246,V4450,V4654,V4858,V5062,V5266)</f>
        <v>0</v>
      </c>
      <c r="W982" s="185">
        <f>SUM(W1186,W1390,W1594,W1798,W2002,W2206,W2410,W2614,W2818,W3022,W3226,W3430,W3634,W3838,W4042,W4246,W4450,W4654,W4858,W5062,W5266)</f>
        <v>0</v>
      </c>
      <c r="X982" s="177">
        <f t="shared" si="1370"/>
        <v>0</v>
      </c>
      <c r="Y982" s="185">
        <f>SUM(Y1186,Y1390,Y1594,Y1798,Y2002,Y2206,Y2410,Y2614,Y2818,Y3022,Y3226,Y3430,Y3634,Y3838,Y4042,Y4246,Y4450,Y4654,Y4858,Y5062,Y5266)</f>
        <v>0</v>
      </c>
      <c r="Z982" s="185">
        <f>SUM(Z1186,Z1390,Z1594,Z1798,Z2002,Z2206,Z2410,Z2614,Z2818,Z3022,Z3226,Z3430,Z3634,Z3838,Z4042,Z4246,Z4450,Z4654,Z4858,Z5062,Z5266)</f>
        <v>0</v>
      </c>
      <c r="AA982" s="178">
        <f t="shared" si="1380"/>
        <v>0</v>
      </c>
      <c r="AB982" s="157"/>
      <c r="AC982" s="180">
        <f>SUM(AC1186,AC1390,AC1594,AC1798,AC2002,AC2206,AC2410,AC2614,AC2818,AC3022,AC3226,AC3430,AC3634,AC3838,AC4042,AC4246,AC4450,AC4654,AC4858,AC5062,AC5266)</f>
        <v>0</v>
      </c>
      <c r="AD982" s="185">
        <f>SUM(AD1186,AD1390,AD1594,AD1798,AD2002,AD2206,AD2410,AD2614,AD2818,AD3022,AD3226,AD3430,AD3634,AD3838,AD4042,AD4246,AD4450,AD4654,AD4858,AD5062,AD5266)</f>
        <v>0</v>
      </c>
      <c r="AE982" s="177">
        <f t="shared" si="1371"/>
        <v>0</v>
      </c>
      <c r="AF982" s="185">
        <f>SUM(AF1186,AF1390,AF1594,AF1798,AF2002,AF2206,AF2410,AF2614,AF2818,AF3022,AF3226,AF3430,AF3634,AF3838,AF4042,AF4246,AF4450,AF4654,AF4858,AF5062,AF5266)</f>
        <v>0</v>
      </c>
      <c r="AG982" s="185">
        <f>SUM(AG1186,AG1390,AG1594,AG1798,AG2002,AG2206,AG2410,AG2614,AG2818,AG3022,AG3226,AG3430,AG3634,AG3838,AG4042,AG4246,AG4450,AG4654,AG4858,AG5062,AG5266)</f>
        <v>0</v>
      </c>
      <c r="AH982" s="178">
        <f t="shared" si="1381"/>
        <v>0</v>
      </c>
      <c r="AJ982" s="86">
        <f t="shared" ref="AJ982:AU983" si="1414">SUM(AJ1186,AJ1390,AJ1594,AJ1798,AJ2002,AJ2206,AJ2410,AJ2614,AJ2818,AJ3022,AJ3226,AJ3430,AJ3634,AJ3838,AJ4042,AJ4246,AJ4450,AJ4654,AJ4858,AJ5062,AJ5266)</f>
        <v>0</v>
      </c>
      <c r="AK982" s="86">
        <f t="shared" si="1414"/>
        <v>0</v>
      </c>
      <c r="AL982" s="86">
        <f t="shared" si="1414"/>
        <v>0</v>
      </c>
      <c r="AM982" s="86">
        <f t="shared" si="1414"/>
        <v>0</v>
      </c>
      <c r="AN982" s="86">
        <f t="shared" si="1414"/>
        <v>0</v>
      </c>
      <c r="AO982" s="86">
        <f t="shared" si="1414"/>
        <v>0</v>
      </c>
      <c r="AP982" s="86">
        <f t="shared" si="1414"/>
        <v>0</v>
      </c>
      <c r="AQ982" s="86">
        <f t="shared" si="1414"/>
        <v>0</v>
      </c>
      <c r="AR982" s="86">
        <f t="shared" si="1414"/>
        <v>0</v>
      </c>
      <c r="AS982" s="86">
        <f t="shared" si="1414"/>
        <v>0</v>
      </c>
      <c r="AT982" s="86">
        <f t="shared" si="1414"/>
        <v>0</v>
      </c>
      <c r="AU982" s="86">
        <f t="shared" si="1414"/>
        <v>0</v>
      </c>
      <c r="AV982" s="86">
        <f t="shared" si="1349"/>
        <v>0</v>
      </c>
      <c r="AW982" s="93">
        <f t="shared" si="1373"/>
        <v>0</v>
      </c>
      <c r="AY982" s="86">
        <f t="shared" si="1374"/>
        <v>0</v>
      </c>
      <c r="AZ982" s="86">
        <f t="shared" si="1375"/>
        <v>0</v>
      </c>
      <c r="BA982" s="86">
        <f t="shared" si="1376"/>
        <v>0</v>
      </c>
      <c r="BB982" s="86">
        <f t="shared" si="1377"/>
        <v>0</v>
      </c>
      <c r="BC982" s="86">
        <f t="shared" si="1350"/>
        <v>0</v>
      </c>
      <c r="BD982" s="86">
        <f t="shared" si="1378"/>
        <v>0</v>
      </c>
    </row>
    <row r="983" spans="2:56" x14ac:dyDescent="0.3">
      <c r="B983" s="186" t="s">
        <v>187</v>
      </c>
      <c r="C983" s="180">
        <f>SUM(C1187,C1595,C1799,C1391,C2003,C2411,C2207,C2819,C3839,C2615,C4043,C3023,C3227,C3635,C3431,C4247,C5267,C5063,C4655,C4451,C4859)</f>
        <v>0</v>
      </c>
      <c r="D983" s="181">
        <f>SUM(D1187,D1595,D1799,D1391,D2003,D2411,D2207,D2819,D3839,D2615,D4043,D3023,D3227,D3635,D3431,D4247,D5267,D5063,D4655,D4451,D4859)</f>
        <v>0</v>
      </c>
      <c r="E983" s="182">
        <f t="shared" si="1366"/>
        <v>0</v>
      </c>
      <c r="F983" s="180">
        <f>SUM(F1187,F1595,F1799,F1391,F2003,F2411,F2207,F2819,F3839,F2615,F4043,F3023,F3227,F3635,F3431,F4247,F5267,F5063,F4655,F4451,F4859)</f>
        <v>0</v>
      </c>
      <c r="G983" s="181">
        <f>SUM(G1187,G1595,G1799,G1391,G2003,G2411,G2207,G2819,G3839,G2615,G4043,G3023,G3227,G3635,G3431,G4247,G5267,G5063,G4655,G4451,G4859)</f>
        <v>0</v>
      </c>
      <c r="H983" s="182">
        <f t="shared" si="1367"/>
        <v>0</v>
      </c>
      <c r="I983" s="180">
        <f>SUM(I1187,I1391,I1595,I1799,I2003,I2207,I2411,I2615,I2819,I3023,I3227,I3431,I3635,I3839,I4043,I4247,I4451,I4655,I4859,I5063,I5267)</f>
        <v>0</v>
      </c>
      <c r="J983" s="183">
        <f>SUM(J1187,J1391,J1595,J1799,J2003,J2207,J2411,J2615,J2819,J3023,J3227,J3431,J3635,J3839,J4043,J4247,J4451,J4655,J4859,J5063,J5267)</f>
        <v>0</v>
      </c>
      <c r="K983" s="184">
        <f t="shared" si="1368"/>
        <v>0</v>
      </c>
      <c r="L983" s="180">
        <f>SUM(L1187,L1391,L1595,L1799,L2003,L2207,L2411,L2615,L2819,L3023,L3227,L3431,L3635,L3839,L4043,L4247,L4451,L4655,L4859,L5063,L5267)</f>
        <v>0</v>
      </c>
      <c r="M983" s="183">
        <f>SUM(M1187,M1595,M1799,M1391,M2003,M2411,M2207,M2819,M3839,M2615,M4043,M3023,M3227,M3635,M3431,M4247,M5267,M5063,M4655,M4451,M4859)</f>
        <v>0</v>
      </c>
      <c r="N983" s="185">
        <f>SUM(N1187,N1595,N1799,N1391,N2003,N2411,N2207,N2819,N3839,N2615,N4043,N3023,N3227,N3635,N3431,N4247,N5267,N5063,N4655,N4451,N4859)</f>
        <v>0</v>
      </c>
      <c r="O983" s="180">
        <f>SUM(O1187,O1391,O1595,O1799,O2003,O2207,O2411,O2615,O2819,O3023,O3227,O3431,O3635,O3839,O4043,O4247,O4451,O4655,O4859,O5063,O5267)</f>
        <v>0</v>
      </c>
      <c r="P983" s="185">
        <f>SUM(P1187,P1391,P1595,P1799,P2003,P2207,P2411,P2615,P2819,P3023,P3227,P3431,P3635,P3839,P4043,P4247,P4451,P4655,P4859,P5063,P5267)</f>
        <v>0</v>
      </c>
      <c r="Q983" s="177">
        <f t="shared" si="1369"/>
        <v>0</v>
      </c>
      <c r="R983" s="185">
        <f>SUM(R1187,R1391,R1595,R1799,R2003,R2207,R2411,R2615,R2819,R3023,R3227,R3431,R3635,R3839,R4043,R4247,R4451,R4655,R4859,R5063,R5267)</f>
        <v>0</v>
      </c>
      <c r="S983" s="185">
        <f>SUM(S1187,S1391,S1595,S1799,S2003,S2207,S2411,S2615,S2819,S3023,S3227,S3431,S3635,S3839,S4043,S4247,S4451,S4655,S4859,S5063,S5267)</f>
        <v>0</v>
      </c>
      <c r="T983" s="178">
        <f t="shared" si="1379"/>
        <v>0</v>
      </c>
      <c r="U983" s="157"/>
      <c r="V983" s="180">
        <f>SUM(V1187,V1391,V1595,V1799,V2003,V2207,V2411,V2615,V2819,V3023,V3227,V3431,V3635,V3839,V4043,V4247,V4451,V4655,V4859,V5063,V5267)</f>
        <v>0</v>
      </c>
      <c r="W983" s="185">
        <f>SUM(W1187,W1391,W1595,W1799,W2003,W2207,W2411,W2615,W2819,W3023,W3227,W3431,W3635,W3839,W4043,W4247,W4451,W4655,W4859,W5063,W5267)</f>
        <v>0</v>
      </c>
      <c r="X983" s="177">
        <f t="shared" si="1370"/>
        <v>0</v>
      </c>
      <c r="Y983" s="185">
        <f>SUM(Y1187,Y1391,Y1595,Y1799,Y2003,Y2207,Y2411,Y2615,Y2819,Y3023,Y3227,Y3431,Y3635,Y3839,Y4043,Y4247,Y4451,Y4655,Y4859,Y5063,Y5267)</f>
        <v>0</v>
      </c>
      <c r="Z983" s="185">
        <f>SUM(Z1187,Z1391,Z1595,Z1799,Z2003,Z2207,Z2411,Z2615,Z2819,Z3023,Z3227,Z3431,Z3635,Z3839,Z4043,Z4247,Z4451,Z4655,Z4859,Z5063,Z5267)</f>
        <v>0</v>
      </c>
      <c r="AA983" s="178">
        <f t="shared" si="1380"/>
        <v>0</v>
      </c>
      <c r="AB983" s="157"/>
      <c r="AC983" s="180">
        <f>SUM(AC1187,AC1391,AC1595,AC1799,AC2003,AC2207,AC2411,AC2615,AC2819,AC3023,AC3227,AC3431,AC3635,AC3839,AC4043,AC4247,AC4451,AC4655,AC4859,AC5063,AC5267)</f>
        <v>0</v>
      </c>
      <c r="AD983" s="185">
        <f>SUM(AD1187,AD1391,AD1595,AD1799,AD2003,AD2207,AD2411,AD2615,AD2819,AD3023,AD3227,AD3431,AD3635,AD3839,AD4043,AD4247,AD4451,AD4655,AD4859,AD5063,AD5267)</f>
        <v>0</v>
      </c>
      <c r="AE983" s="177">
        <f t="shared" si="1371"/>
        <v>0</v>
      </c>
      <c r="AF983" s="185">
        <f>SUM(AF1187,AF1391,AF1595,AF1799,AF2003,AF2207,AF2411,AF2615,AF2819,AF3023,AF3227,AF3431,AF3635,AF3839,AF4043,AF4247,AF4451,AF4655,AF4859,AF5063,AF5267)</f>
        <v>0</v>
      </c>
      <c r="AG983" s="185">
        <f>SUM(AG1187,AG1391,AG1595,AG1799,AG2003,AG2207,AG2411,AG2615,AG2819,AG3023,AG3227,AG3431,AG3635,AG3839,AG4043,AG4247,AG4451,AG4655,AG4859,AG5063,AG5267)</f>
        <v>0</v>
      </c>
      <c r="AH983" s="178">
        <f t="shared" si="1381"/>
        <v>0</v>
      </c>
      <c r="AJ983" s="86">
        <f t="shared" si="1414"/>
        <v>0</v>
      </c>
      <c r="AK983" s="86">
        <f t="shared" si="1414"/>
        <v>0</v>
      </c>
      <c r="AL983" s="86">
        <f t="shared" si="1414"/>
        <v>0</v>
      </c>
      <c r="AM983" s="86">
        <f t="shared" si="1414"/>
        <v>0</v>
      </c>
      <c r="AN983" s="86">
        <f t="shared" si="1414"/>
        <v>0</v>
      </c>
      <c r="AO983" s="86">
        <f t="shared" si="1414"/>
        <v>0</v>
      </c>
      <c r="AP983" s="86">
        <f t="shared" si="1414"/>
        <v>0</v>
      </c>
      <c r="AQ983" s="86">
        <f t="shared" si="1414"/>
        <v>0</v>
      </c>
      <c r="AR983" s="86">
        <f t="shared" si="1414"/>
        <v>0</v>
      </c>
      <c r="AS983" s="86">
        <f t="shared" si="1414"/>
        <v>0</v>
      </c>
      <c r="AT983" s="86">
        <f t="shared" si="1414"/>
        <v>0</v>
      </c>
      <c r="AU983" s="86">
        <f t="shared" si="1414"/>
        <v>0</v>
      </c>
      <c r="AV983" s="86">
        <f t="shared" si="1349"/>
        <v>0</v>
      </c>
      <c r="AW983" s="93">
        <f t="shared" si="1373"/>
        <v>0</v>
      </c>
      <c r="AY983" s="86">
        <f t="shared" si="1374"/>
        <v>0</v>
      </c>
      <c r="AZ983" s="86">
        <f t="shared" si="1375"/>
        <v>0</v>
      </c>
      <c r="BA983" s="86">
        <f t="shared" si="1376"/>
        <v>0</v>
      </c>
      <c r="BB983" s="86">
        <f t="shared" si="1377"/>
        <v>0</v>
      </c>
      <c r="BC983" s="86">
        <f t="shared" si="1350"/>
        <v>0</v>
      </c>
      <c r="BD983" s="86">
        <f t="shared" si="1378"/>
        <v>0</v>
      </c>
    </row>
    <row r="984" spans="2:56" s="124" customFormat="1" x14ac:dyDescent="0.3">
      <c r="B984" s="187" t="s">
        <v>188</v>
      </c>
      <c r="C984" s="188">
        <f>SUM(C985,C990,C993,C994,C995,C998,C999)</f>
        <v>11119170</v>
      </c>
      <c r="D984" s="189">
        <f>SUM(D985,D990,D993,D994,D995,D998,D999)</f>
        <v>11030967.609999999</v>
      </c>
      <c r="E984" s="190">
        <f t="shared" si="1366"/>
        <v>0.99206753831446048</v>
      </c>
      <c r="F984" s="188">
        <f>SUM(F985,F990,F993,F994,F995,F998,F999)</f>
        <v>12591839</v>
      </c>
      <c r="G984" s="189">
        <f>SUM(G985,G990,G993,G994,G995,G998,G999)</f>
        <v>12675623.680000002</v>
      </c>
      <c r="H984" s="190">
        <f t="shared" si="1367"/>
        <v>1.0066538874901436</v>
      </c>
      <c r="I984" s="188">
        <f>SUM(I985,I990,I993,I994,I995,I998,I999)</f>
        <v>3751724</v>
      </c>
      <c r="J984" s="191">
        <f>SUM(J985,J990,J993,J994,J995,J998,J999)</f>
        <v>3732434.34</v>
      </c>
      <c r="K984" s="192">
        <f t="shared" si="1368"/>
        <v>0.99485845440656073</v>
      </c>
      <c r="L984" s="188">
        <f>SUM(L985,L990,L993,L994,L995,L998,L999)</f>
        <v>2446080</v>
      </c>
      <c r="M984" s="191">
        <f>SUM(M985,M990,M993,M994,M995,M998,M999)</f>
        <v>3535959</v>
      </c>
      <c r="N984" s="193">
        <f>SUM(N985,N990,N993,N994,N995,N998,N999)</f>
        <v>0</v>
      </c>
      <c r="O984" s="188">
        <f>SUM(O985,O990,O993,O994,O995,O998,O999)</f>
        <v>2088200</v>
      </c>
      <c r="P984" s="193">
        <f>SUM(P985,P990,P993,P994,P995,P998,P999)</f>
        <v>0</v>
      </c>
      <c r="Q984" s="194">
        <f t="shared" si="1369"/>
        <v>2088200</v>
      </c>
      <c r="R984" s="195">
        <f>SUM(R985,R990,R993,R994,R995,R998,R999)</f>
        <v>0</v>
      </c>
      <c r="S984" s="195">
        <f>SUM(S985,S990,S993,S994,S995,S998,S999)</f>
        <v>0</v>
      </c>
      <c r="T984" s="196">
        <f t="shared" si="1379"/>
        <v>2088200</v>
      </c>
      <c r="U984" s="121"/>
      <c r="V984" s="188">
        <f>SUM(V985,V990,V993,V994,V995,V998,V999)</f>
        <v>2181111</v>
      </c>
      <c r="W984" s="193">
        <f>SUM(W985,W990,W993,W994,W995,W998,W999)</f>
        <v>0</v>
      </c>
      <c r="X984" s="194">
        <f t="shared" si="1370"/>
        <v>2181111</v>
      </c>
      <c r="Y984" s="195">
        <f>SUM(Y985,Y990,Y993,Y994,Y995,Y998,Y999)</f>
        <v>0</v>
      </c>
      <c r="Z984" s="195">
        <f>SUM(Z985,Z990,Z993,Z994,Z995,Z998,Z999)</f>
        <v>0</v>
      </c>
      <c r="AA984" s="196">
        <f t="shared" si="1380"/>
        <v>2181111</v>
      </c>
      <c r="AB984" s="121"/>
      <c r="AC984" s="188">
        <f>SUM(AC985,AC990,AC993,AC994,AC995,AC998,AC999)</f>
        <v>2274793</v>
      </c>
      <c r="AD984" s="193">
        <f>SUM(AD985,AD990,AD993,AD994,AD995,AD998,AD999)</f>
        <v>0</v>
      </c>
      <c r="AE984" s="194">
        <f t="shared" si="1371"/>
        <v>2274793</v>
      </c>
      <c r="AF984" s="195">
        <f>SUM(AF985,AF990,AF993,AF994,AF995,AF998,AF999)</f>
        <v>0</v>
      </c>
      <c r="AG984" s="195">
        <f>SUM(AG985,AG990,AG993,AG994,AG995,AG998,AG999)</f>
        <v>0</v>
      </c>
      <c r="AH984" s="196">
        <f t="shared" si="1381"/>
        <v>2274793</v>
      </c>
      <c r="AJ984" s="191">
        <f t="shared" ref="AJ984:AU984" si="1415">SUM(AJ985,AJ990,AJ993,AJ994,AJ995,AJ998,AJ999)</f>
        <v>0</v>
      </c>
      <c r="AK984" s="191">
        <f t="shared" si="1415"/>
        <v>0</v>
      </c>
      <c r="AL984" s="191">
        <f t="shared" si="1415"/>
        <v>606950</v>
      </c>
      <c r="AM984" s="191">
        <f t="shared" si="1415"/>
        <v>200000</v>
      </c>
      <c r="AN984" s="191">
        <f t="shared" si="1415"/>
        <v>200000</v>
      </c>
      <c r="AO984" s="191">
        <f t="shared" si="1415"/>
        <v>206900</v>
      </c>
      <c r="AP984" s="191">
        <f t="shared" si="1415"/>
        <v>200000</v>
      </c>
      <c r="AQ984" s="191">
        <f t="shared" si="1415"/>
        <v>150000</v>
      </c>
      <c r="AR984" s="191">
        <f t="shared" si="1415"/>
        <v>107100</v>
      </c>
      <c r="AS984" s="191">
        <f t="shared" si="1415"/>
        <v>100000</v>
      </c>
      <c r="AT984" s="191">
        <f t="shared" si="1415"/>
        <v>150000</v>
      </c>
      <c r="AU984" s="191">
        <f t="shared" si="1415"/>
        <v>167250</v>
      </c>
      <c r="AV984" s="191">
        <f t="shared" si="1349"/>
        <v>2088200</v>
      </c>
      <c r="AW984" s="197">
        <f t="shared" si="1373"/>
        <v>0</v>
      </c>
      <c r="AX984" s="198"/>
      <c r="AY984" s="191">
        <f t="shared" si="1374"/>
        <v>606950</v>
      </c>
      <c r="AZ984" s="191">
        <f t="shared" si="1375"/>
        <v>606900</v>
      </c>
      <c r="BA984" s="191">
        <f t="shared" si="1376"/>
        <v>457100</v>
      </c>
      <c r="BB984" s="191">
        <f t="shared" si="1377"/>
        <v>417250</v>
      </c>
      <c r="BC984" s="191">
        <f t="shared" si="1350"/>
        <v>2088200</v>
      </c>
      <c r="BD984" s="191">
        <f t="shared" si="1378"/>
        <v>0</v>
      </c>
    </row>
    <row r="985" spans="2:56" x14ac:dyDescent="0.3">
      <c r="B985" s="176" t="s">
        <v>189</v>
      </c>
      <c r="C985" s="83">
        <f>SUM(C986,C988)</f>
        <v>0</v>
      </c>
      <c r="D985" s="84">
        <f>SUM(D986,D988)</f>
        <v>0</v>
      </c>
      <c r="E985" s="85">
        <f t="shared" si="1366"/>
        <v>0</v>
      </c>
      <c r="F985" s="83">
        <f>SUM(F986,F988)</f>
        <v>64000</v>
      </c>
      <c r="G985" s="84">
        <f>SUM(G986,G988)</f>
        <v>149006.39999999999</v>
      </c>
      <c r="H985" s="85">
        <f t="shared" si="1367"/>
        <v>2.3282249999999998</v>
      </c>
      <c r="I985" s="83">
        <f>SUM(I986,I988)</f>
        <v>63670</v>
      </c>
      <c r="J985" s="86">
        <f>SUM(J986,J988)</f>
        <v>57733.599999999999</v>
      </c>
      <c r="K985" s="87">
        <f t="shared" si="1368"/>
        <v>0.90676299670174332</v>
      </c>
      <c r="L985" s="83">
        <f>SUM(L986,L988)</f>
        <v>100000</v>
      </c>
      <c r="M985" s="86">
        <f>SUM(M986,M988)</f>
        <v>100000</v>
      </c>
      <c r="N985" s="88">
        <f>SUM(N986,N988)</f>
        <v>0</v>
      </c>
      <c r="O985" s="83">
        <f>SUM(O986,O988)</f>
        <v>60000</v>
      </c>
      <c r="P985" s="88">
        <f>SUM(P986,P988)</f>
        <v>0</v>
      </c>
      <c r="Q985" s="199">
        <f t="shared" si="1369"/>
        <v>60000</v>
      </c>
      <c r="R985" s="89">
        <f>SUM(R986,R988)</f>
        <v>0</v>
      </c>
      <c r="S985" s="89">
        <f>SUM(S986,S988)</f>
        <v>0</v>
      </c>
      <c r="T985" s="200">
        <f t="shared" si="1379"/>
        <v>60000</v>
      </c>
      <c r="U985" s="91"/>
      <c r="V985" s="83">
        <f>SUM(V986,V988)</f>
        <v>65721</v>
      </c>
      <c r="W985" s="88">
        <f>SUM(W986,W988)</f>
        <v>0</v>
      </c>
      <c r="X985" s="199">
        <f t="shared" si="1370"/>
        <v>65721</v>
      </c>
      <c r="Y985" s="89">
        <f>SUM(Y986,Y988)</f>
        <v>0</v>
      </c>
      <c r="Z985" s="89">
        <f>SUM(Z986,Z988)</f>
        <v>0</v>
      </c>
      <c r="AA985" s="200">
        <f t="shared" si="1380"/>
        <v>65721</v>
      </c>
      <c r="AB985" s="91"/>
      <c r="AC985" s="83">
        <f>SUM(AC986,AC988)</f>
        <v>65688</v>
      </c>
      <c r="AD985" s="88">
        <f>SUM(AD986,AD988)</f>
        <v>0</v>
      </c>
      <c r="AE985" s="199">
        <f t="shared" si="1371"/>
        <v>65688</v>
      </c>
      <c r="AF985" s="89">
        <f>SUM(AF986,AF988)</f>
        <v>0</v>
      </c>
      <c r="AG985" s="89">
        <f>SUM(AG986,AG988)</f>
        <v>0</v>
      </c>
      <c r="AH985" s="200">
        <f t="shared" si="1381"/>
        <v>65688</v>
      </c>
      <c r="AJ985" s="86">
        <f t="shared" ref="AJ985:AU985" si="1416">SUM(AJ986,AJ988)</f>
        <v>0</v>
      </c>
      <c r="AK985" s="86">
        <f t="shared" si="1416"/>
        <v>0</v>
      </c>
      <c r="AL985" s="86">
        <f t="shared" si="1416"/>
        <v>0</v>
      </c>
      <c r="AM985" s="86">
        <f t="shared" si="1416"/>
        <v>0</v>
      </c>
      <c r="AN985" s="86">
        <f t="shared" si="1416"/>
        <v>0</v>
      </c>
      <c r="AO985" s="86">
        <f t="shared" si="1416"/>
        <v>0</v>
      </c>
      <c r="AP985" s="86">
        <f t="shared" si="1416"/>
        <v>0</v>
      </c>
      <c r="AQ985" s="86">
        <f t="shared" si="1416"/>
        <v>0</v>
      </c>
      <c r="AR985" s="86">
        <f t="shared" si="1416"/>
        <v>0</v>
      </c>
      <c r="AS985" s="86">
        <f t="shared" si="1416"/>
        <v>0</v>
      </c>
      <c r="AT985" s="86">
        <f t="shared" si="1416"/>
        <v>0</v>
      </c>
      <c r="AU985" s="86">
        <f t="shared" si="1416"/>
        <v>60000</v>
      </c>
      <c r="AV985" s="86">
        <f t="shared" si="1349"/>
        <v>60000</v>
      </c>
      <c r="AW985" s="93">
        <f t="shared" si="1373"/>
        <v>0</v>
      </c>
      <c r="AY985" s="86">
        <f t="shared" si="1374"/>
        <v>0</v>
      </c>
      <c r="AZ985" s="86">
        <f t="shared" si="1375"/>
        <v>0</v>
      </c>
      <c r="BA985" s="86">
        <f t="shared" si="1376"/>
        <v>0</v>
      </c>
      <c r="BB985" s="86">
        <f t="shared" si="1377"/>
        <v>60000</v>
      </c>
      <c r="BC985" s="86">
        <f t="shared" si="1350"/>
        <v>60000</v>
      </c>
      <c r="BD985" s="86">
        <f t="shared" si="1378"/>
        <v>0</v>
      </c>
    </row>
    <row r="986" spans="2:56" x14ac:dyDescent="0.3">
      <c r="B986" s="179" t="s">
        <v>190</v>
      </c>
      <c r="C986" s="83">
        <f>SUM(C987)</f>
        <v>0</v>
      </c>
      <c r="D986" s="84">
        <f>SUM(D987)</f>
        <v>0</v>
      </c>
      <c r="E986" s="85">
        <f t="shared" si="1366"/>
        <v>0</v>
      </c>
      <c r="F986" s="83">
        <f>SUM(F987)</f>
        <v>0</v>
      </c>
      <c r="G986" s="84">
        <f>SUM(G987)</f>
        <v>0</v>
      </c>
      <c r="H986" s="85">
        <f t="shared" si="1367"/>
        <v>0</v>
      </c>
      <c r="I986" s="83">
        <f>SUM(I987)</f>
        <v>0</v>
      </c>
      <c r="J986" s="86">
        <f>SUM(J987)</f>
        <v>0</v>
      </c>
      <c r="K986" s="87">
        <f t="shared" si="1368"/>
        <v>0</v>
      </c>
      <c r="L986" s="83">
        <f>SUM(L987)</f>
        <v>100000</v>
      </c>
      <c r="M986" s="86">
        <f>SUM(M987)</f>
        <v>100000</v>
      </c>
      <c r="N986" s="88">
        <f>SUM(N987)</f>
        <v>0</v>
      </c>
      <c r="O986" s="83">
        <f>SUM(O987)</f>
        <v>60000</v>
      </c>
      <c r="P986" s="88">
        <f>SUM(P987)</f>
        <v>0</v>
      </c>
      <c r="Q986" s="199">
        <f t="shared" si="1369"/>
        <v>60000</v>
      </c>
      <c r="R986" s="89">
        <f>SUM(R987)</f>
        <v>0</v>
      </c>
      <c r="S986" s="89">
        <f>SUM(S987)</f>
        <v>0</v>
      </c>
      <c r="T986" s="200">
        <f t="shared" si="1379"/>
        <v>60000</v>
      </c>
      <c r="U986" s="91"/>
      <c r="V986" s="83">
        <f>SUM(V987)</f>
        <v>65721</v>
      </c>
      <c r="W986" s="88">
        <f>SUM(W987)</f>
        <v>0</v>
      </c>
      <c r="X986" s="199">
        <f t="shared" si="1370"/>
        <v>65721</v>
      </c>
      <c r="Y986" s="89">
        <f>SUM(Y987)</f>
        <v>0</v>
      </c>
      <c r="Z986" s="89">
        <f>SUM(Z987)</f>
        <v>0</v>
      </c>
      <c r="AA986" s="200">
        <f t="shared" si="1380"/>
        <v>65721</v>
      </c>
      <c r="AB986" s="91"/>
      <c r="AC986" s="83">
        <f>SUM(AC987)</f>
        <v>65688</v>
      </c>
      <c r="AD986" s="88">
        <f>SUM(AD987)</f>
        <v>0</v>
      </c>
      <c r="AE986" s="199">
        <f t="shared" si="1371"/>
        <v>65688</v>
      </c>
      <c r="AF986" s="89">
        <f>SUM(AF987)</f>
        <v>0</v>
      </c>
      <c r="AG986" s="89">
        <f>SUM(AG987)</f>
        <v>0</v>
      </c>
      <c r="AH986" s="200">
        <f t="shared" si="1381"/>
        <v>65688</v>
      </c>
      <c r="AJ986" s="86">
        <f t="shared" ref="AJ986:AU986" si="1417">SUM(AJ987)</f>
        <v>0</v>
      </c>
      <c r="AK986" s="86">
        <f t="shared" si="1417"/>
        <v>0</v>
      </c>
      <c r="AL986" s="86">
        <f t="shared" si="1417"/>
        <v>0</v>
      </c>
      <c r="AM986" s="86">
        <f t="shared" si="1417"/>
        <v>0</v>
      </c>
      <c r="AN986" s="86">
        <f t="shared" si="1417"/>
        <v>0</v>
      </c>
      <c r="AO986" s="86">
        <f t="shared" si="1417"/>
        <v>0</v>
      </c>
      <c r="AP986" s="86">
        <f t="shared" si="1417"/>
        <v>0</v>
      </c>
      <c r="AQ986" s="86">
        <f t="shared" si="1417"/>
        <v>0</v>
      </c>
      <c r="AR986" s="86">
        <f t="shared" si="1417"/>
        <v>0</v>
      </c>
      <c r="AS986" s="86">
        <f t="shared" si="1417"/>
        <v>0</v>
      </c>
      <c r="AT986" s="86">
        <f t="shared" si="1417"/>
        <v>0</v>
      </c>
      <c r="AU986" s="86">
        <f t="shared" si="1417"/>
        <v>60000</v>
      </c>
      <c r="AV986" s="86">
        <f t="shared" si="1349"/>
        <v>60000</v>
      </c>
      <c r="AW986" s="93">
        <f t="shared" si="1373"/>
        <v>0</v>
      </c>
      <c r="AY986" s="86">
        <f t="shared" si="1374"/>
        <v>0</v>
      </c>
      <c r="AZ986" s="86">
        <f t="shared" si="1375"/>
        <v>0</v>
      </c>
      <c r="BA986" s="86">
        <f t="shared" si="1376"/>
        <v>0</v>
      </c>
      <c r="BB986" s="86">
        <f t="shared" si="1377"/>
        <v>60000</v>
      </c>
      <c r="BC986" s="86">
        <f t="shared" si="1350"/>
        <v>60000</v>
      </c>
      <c r="BD986" s="86">
        <f t="shared" si="1378"/>
        <v>0</v>
      </c>
    </row>
    <row r="987" spans="2:56" x14ac:dyDescent="0.3">
      <c r="B987" s="186" t="s">
        <v>191</v>
      </c>
      <c r="C987" s="180">
        <f>SUM(C1191,C1599,C1803,C1395,C2007,C2415,C2211,C2823,C3843,C2619,C4047,C3027,C3231,C3639,C3435,C4251,C5271,C5067,C4659,C4455,C4863)</f>
        <v>0</v>
      </c>
      <c r="D987" s="181">
        <f>SUM(D1191,D1599,D1803,D1395,D2007,D2415,D2211,D2823,D3843,D2619,D4047,D3027,D3231,D3639,D3435,D4251,D5271,D5067,D4659,D4455,D4863)</f>
        <v>0</v>
      </c>
      <c r="E987" s="182">
        <f t="shared" si="1366"/>
        <v>0</v>
      </c>
      <c r="F987" s="180">
        <f>SUM(F1191,F1599,F1803,F1395,F2007,F2415,F2211,F2823,F3843,F2619,F4047,F3027,F3231,F3639,F3435,F4251,F5271,F5067,F4659,F4455,F4863)</f>
        <v>0</v>
      </c>
      <c r="G987" s="181">
        <f>SUM(G1191,G1599,G1803,G1395,G2007,G2415,G2211,G2823,G3843,G2619,G4047,G3027,G3231,G3639,G3435,G4251,G5271,G5067,G4659,G4455,G4863)</f>
        <v>0</v>
      </c>
      <c r="H987" s="182">
        <f t="shared" si="1367"/>
        <v>0</v>
      </c>
      <c r="I987" s="180">
        <f>SUM(I1191,I1395,I1599,I1803,I2007,I2211,I2415,I2619,I2823,I3027,I3231,I3435,I3639,I3843,I4047,I4251,I4455,I4659,I4863,I5067,I5271)</f>
        <v>0</v>
      </c>
      <c r="J987" s="183">
        <f>SUM(J1191,J1395,J1599,J1803,J2007,J2211,J2415,J2619,J2823,J3027,J3231,J3435,J3639,J3843,J4047,J4251,J4455,J4659,J4863,J5067,J5271)</f>
        <v>0</v>
      </c>
      <c r="K987" s="184">
        <f t="shared" si="1368"/>
        <v>0</v>
      </c>
      <c r="L987" s="180">
        <f>SUM(L1191,L1395,L1599,L1803,L2007,L2211,L2415,L2619,L2823,L3027,L3231,L3435,L3639,L3843,L4047,L4251,L4455,L4659,L4863,L5067,L5271)</f>
        <v>100000</v>
      </c>
      <c r="M987" s="183">
        <f>SUM(M1191,M1599,M1803,M1395,M2007,M2415,M2211,M2823,M3843,M2619,M4047,M3027,M3231,M3639,M3435,M4251,M5271,M5067,M4659,M4455,M4863)</f>
        <v>100000</v>
      </c>
      <c r="N987" s="185">
        <f>SUM(N1191,N1599,N1803,N1395,N2007,N2415,N2211,N2823,N3843,N2619,N4047,N3027,N3231,N3639,N3435,N4251,N5271,N5067,N4659,N4455,N4863)</f>
        <v>0</v>
      </c>
      <c r="O987" s="180">
        <f>SUM(O1191,O1395,O1599,O1803,O2007,O2211,O2415,O2619,O2823,O3027,O3231,O3435,O3639,O3843,O4047,O4251,O4455,O4659,O4863,O5067,O5271)</f>
        <v>60000</v>
      </c>
      <c r="P987" s="185">
        <f>SUM(P1191,P1395,P1599,P1803,P2007,P2211,P2415,P2619,P2823,P3027,P3231,P3435,P3639,P3843,P4047,P4251,P4455,P4659,P4863,P5067,P5271)</f>
        <v>0</v>
      </c>
      <c r="Q987" s="177">
        <f t="shared" si="1369"/>
        <v>60000</v>
      </c>
      <c r="R987" s="185">
        <f>SUM(R1191,R1395,R1599,R1803,R2007,R2211,R2415,R2619,R2823,R3027,R3231,R3435,R3639,R3843,R4047,R4251,R4455,R4659,R4863,R5067,R5271)</f>
        <v>0</v>
      </c>
      <c r="S987" s="185">
        <f>SUM(S1191,S1395,S1599,S1803,S2007,S2211,S2415,S2619,S2823,S3027,S3231,S3435,S3639,S3843,S4047,S4251,S4455,S4659,S4863,S5067,S5271)</f>
        <v>0</v>
      </c>
      <c r="T987" s="178">
        <f t="shared" si="1379"/>
        <v>60000</v>
      </c>
      <c r="U987" s="157"/>
      <c r="V987" s="180">
        <f>SUM(V1191,V1395,V1599,V1803,V2007,V2211,V2415,V2619,V2823,V3027,V3231,V3435,V3639,V3843,V4047,V4251,V4455,V4659,V4863,V5067,V5271)</f>
        <v>65721</v>
      </c>
      <c r="W987" s="185">
        <f>SUM(W1191,W1395,W1599,W1803,W2007,W2211,W2415,W2619,W2823,W3027,W3231,W3435,W3639,W3843,W4047,W4251,W4455,W4659,W4863,W5067,W5271)</f>
        <v>0</v>
      </c>
      <c r="X987" s="177">
        <f t="shared" si="1370"/>
        <v>65721</v>
      </c>
      <c r="Y987" s="185">
        <f>SUM(Y1191,Y1395,Y1599,Y1803,Y2007,Y2211,Y2415,Y2619,Y2823,Y3027,Y3231,Y3435,Y3639,Y3843,Y4047,Y4251,Y4455,Y4659,Y4863,Y5067,Y5271)</f>
        <v>0</v>
      </c>
      <c r="Z987" s="185">
        <f>SUM(Z1191,Z1395,Z1599,Z1803,Z2007,Z2211,Z2415,Z2619,Z2823,Z3027,Z3231,Z3435,Z3639,Z3843,Z4047,Z4251,Z4455,Z4659,Z4863,Z5067,Z5271)</f>
        <v>0</v>
      </c>
      <c r="AA987" s="178">
        <f t="shared" si="1380"/>
        <v>65721</v>
      </c>
      <c r="AB987" s="157"/>
      <c r="AC987" s="180">
        <f>SUM(AC1191,AC1395,AC1599,AC1803,AC2007,AC2211,AC2415,AC2619,AC2823,AC3027,AC3231,AC3435,AC3639,AC3843,AC4047,AC4251,AC4455,AC4659,AC4863,AC5067,AC5271)</f>
        <v>65688</v>
      </c>
      <c r="AD987" s="185">
        <f>SUM(AD1191,AD1395,AD1599,AD1803,AD2007,AD2211,AD2415,AD2619,AD2823,AD3027,AD3231,AD3435,AD3639,AD3843,AD4047,AD4251,AD4455,AD4659,AD4863,AD5067,AD5271)</f>
        <v>0</v>
      </c>
      <c r="AE987" s="177">
        <f t="shared" si="1371"/>
        <v>65688</v>
      </c>
      <c r="AF987" s="185">
        <f>SUM(AF1191,AF1395,AF1599,AF1803,AF2007,AF2211,AF2415,AF2619,AF2823,AF3027,AF3231,AF3435,AF3639,AF3843,AF4047,AF4251,AF4455,AF4659,AF4863,AF5067,AF5271)</f>
        <v>0</v>
      </c>
      <c r="AG987" s="185">
        <f>SUM(AG1191,AG1395,AG1599,AG1803,AG2007,AG2211,AG2415,AG2619,AG2823,AG3027,AG3231,AG3435,AG3639,AG3843,AG4047,AG4251,AG4455,AG4659,AG4863,AG5067,AG5271)</f>
        <v>0</v>
      </c>
      <c r="AH987" s="178">
        <f t="shared" si="1381"/>
        <v>65688</v>
      </c>
      <c r="AJ987" s="86">
        <f t="shared" ref="AJ987:AU987" si="1418">SUM(AJ1191,AJ1395,AJ1599,AJ1803,AJ2007,AJ2211,AJ2415,AJ2619,AJ2823,AJ3027,AJ3231,AJ3435,AJ3639,AJ3843,AJ4047,AJ4251,AJ4455,AJ4659,AJ4863,AJ5067,AJ5271)</f>
        <v>0</v>
      </c>
      <c r="AK987" s="86">
        <f t="shared" si="1418"/>
        <v>0</v>
      </c>
      <c r="AL987" s="86">
        <f t="shared" si="1418"/>
        <v>0</v>
      </c>
      <c r="AM987" s="86">
        <f t="shared" si="1418"/>
        <v>0</v>
      </c>
      <c r="AN987" s="86">
        <f t="shared" si="1418"/>
        <v>0</v>
      </c>
      <c r="AO987" s="86">
        <f t="shared" si="1418"/>
        <v>0</v>
      </c>
      <c r="AP987" s="86">
        <f t="shared" si="1418"/>
        <v>0</v>
      </c>
      <c r="AQ987" s="86">
        <f t="shared" si="1418"/>
        <v>0</v>
      </c>
      <c r="AR987" s="86">
        <f t="shared" si="1418"/>
        <v>0</v>
      </c>
      <c r="AS987" s="86">
        <f t="shared" si="1418"/>
        <v>0</v>
      </c>
      <c r="AT987" s="86">
        <f t="shared" si="1418"/>
        <v>0</v>
      </c>
      <c r="AU987" s="86">
        <f t="shared" si="1418"/>
        <v>60000</v>
      </c>
      <c r="AV987" s="86">
        <f t="shared" si="1349"/>
        <v>60000</v>
      </c>
      <c r="AW987" s="93">
        <f t="shared" si="1373"/>
        <v>0</v>
      </c>
      <c r="AY987" s="86">
        <f t="shared" si="1374"/>
        <v>0</v>
      </c>
      <c r="AZ987" s="86">
        <f t="shared" si="1375"/>
        <v>0</v>
      </c>
      <c r="BA987" s="86">
        <f t="shared" si="1376"/>
        <v>0</v>
      </c>
      <c r="BB987" s="86">
        <f t="shared" si="1377"/>
        <v>60000</v>
      </c>
      <c r="BC987" s="86">
        <f t="shared" si="1350"/>
        <v>60000</v>
      </c>
      <c r="BD987" s="86">
        <f t="shared" si="1378"/>
        <v>0</v>
      </c>
    </row>
    <row r="988" spans="2:56" x14ac:dyDescent="0.3">
      <c r="B988" s="179" t="s">
        <v>192</v>
      </c>
      <c r="C988" s="83">
        <f>SUM(C989)</f>
        <v>0</v>
      </c>
      <c r="D988" s="84">
        <f>SUM(D989)</f>
        <v>0</v>
      </c>
      <c r="E988" s="85">
        <f t="shared" si="1366"/>
        <v>0</v>
      </c>
      <c r="F988" s="83">
        <f>SUM(F989)</f>
        <v>64000</v>
      </c>
      <c r="G988" s="84">
        <f>SUM(G989)</f>
        <v>149006.39999999999</v>
      </c>
      <c r="H988" s="85">
        <f t="shared" si="1367"/>
        <v>2.3282249999999998</v>
      </c>
      <c r="I988" s="83">
        <f>SUM(I989)</f>
        <v>63670</v>
      </c>
      <c r="J988" s="86">
        <f>SUM(J989)</f>
        <v>57733.599999999999</v>
      </c>
      <c r="K988" s="87">
        <f t="shared" si="1368"/>
        <v>0.90676299670174332</v>
      </c>
      <c r="L988" s="83">
        <f>SUM(L989)</f>
        <v>0</v>
      </c>
      <c r="M988" s="86">
        <f>SUM(M989)</f>
        <v>0</v>
      </c>
      <c r="N988" s="88">
        <f>SUM(N989)</f>
        <v>0</v>
      </c>
      <c r="O988" s="83">
        <f>SUM(O989)</f>
        <v>0</v>
      </c>
      <c r="P988" s="88">
        <f>SUM(P989)</f>
        <v>0</v>
      </c>
      <c r="Q988" s="199">
        <f t="shared" si="1369"/>
        <v>0</v>
      </c>
      <c r="R988" s="89">
        <f>SUM(R989)</f>
        <v>0</v>
      </c>
      <c r="S988" s="89">
        <f>SUM(S989)</f>
        <v>0</v>
      </c>
      <c r="T988" s="200">
        <f t="shared" si="1379"/>
        <v>0</v>
      </c>
      <c r="U988" s="91"/>
      <c r="V988" s="83">
        <f>SUM(V989)</f>
        <v>0</v>
      </c>
      <c r="W988" s="88">
        <f>SUM(W989)</f>
        <v>0</v>
      </c>
      <c r="X988" s="199">
        <f t="shared" si="1370"/>
        <v>0</v>
      </c>
      <c r="Y988" s="89">
        <f>SUM(Y989)</f>
        <v>0</v>
      </c>
      <c r="Z988" s="89">
        <f>SUM(Z989)</f>
        <v>0</v>
      </c>
      <c r="AA988" s="200">
        <f t="shared" si="1380"/>
        <v>0</v>
      </c>
      <c r="AB988" s="91"/>
      <c r="AC988" s="83">
        <f>SUM(AC989)</f>
        <v>0</v>
      </c>
      <c r="AD988" s="88">
        <f>SUM(AD989)</f>
        <v>0</v>
      </c>
      <c r="AE988" s="199">
        <f t="shared" si="1371"/>
        <v>0</v>
      </c>
      <c r="AF988" s="89">
        <f>SUM(AF989)</f>
        <v>0</v>
      </c>
      <c r="AG988" s="89">
        <f>SUM(AG989)</f>
        <v>0</v>
      </c>
      <c r="AH988" s="200">
        <f t="shared" si="1381"/>
        <v>0</v>
      </c>
      <c r="AJ988" s="86">
        <f t="shared" ref="AJ988:AU988" si="1419">SUM(AJ989)</f>
        <v>0</v>
      </c>
      <c r="AK988" s="86">
        <f t="shared" si="1419"/>
        <v>0</v>
      </c>
      <c r="AL988" s="86">
        <f t="shared" si="1419"/>
        <v>0</v>
      </c>
      <c r="AM988" s="86">
        <f t="shared" si="1419"/>
        <v>0</v>
      </c>
      <c r="AN988" s="86">
        <f t="shared" si="1419"/>
        <v>0</v>
      </c>
      <c r="AO988" s="86">
        <f t="shared" si="1419"/>
        <v>0</v>
      </c>
      <c r="AP988" s="86">
        <f t="shared" si="1419"/>
        <v>0</v>
      </c>
      <c r="AQ988" s="86">
        <f t="shared" si="1419"/>
        <v>0</v>
      </c>
      <c r="AR988" s="86">
        <f t="shared" si="1419"/>
        <v>0</v>
      </c>
      <c r="AS988" s="86">
        <f t="shared" si="1419"/>
        <v>0</v>
      </c>
      <c r="AT988" s="86">
        <f t="shared" si="1419"/>
        <v>0</v>
      </c>
      <c r="AU988" s="86">
        <f t="shared" si="1419"/>
        <v>0</v>
      </c>
      <c r="AV988" s="86">
        <f t="shared" si="1349"/>
        <v>0</v>
      </c>
      <c r="AW988" s="93">
        <f t="shared" si="1373"/>
        <v>0</v>
      </c>
      <c r="AY988" s="86">
        <f t="shared" si="1374"/>
        <v>0</v>
      </c>
      <c r="AZ988" s="86">
        <f t="shared" si="1375"/>
        <v>0</v>
      </c>
      <c r="BA988" s="86">
        <f t="shared" si="1376"/>
        <v>0</v>
      </c>
      <c r="BB988" s="86">
        <f t="shared" si="1377"/>
        <v>0</v>
      </c>
      <c r="BC988" s="86">
        <f t="shared" si="1350"/>
        <v>0</v>
      </c>
      <c r="BD988" s="86">
        <f t="shared" si="1378"/>
        <v>0</v>
      </c>
    </row>
    <row r="989" spans="2:56" x14ac:dyDescent="0.3">
      <c r="B989" s="186" t="s">
        <v>191</v>
      </c>
      <c r="C989" s="180">
        <f>SUM(C1193,C1601,C1805,C1397,C2009,C2417,C2213,C2825,C3845,C2621,C4049,C3029,C3233,C3641,C3437,C4253,C5273,C5069,C4661,C4457,C4865)</f>
        <v>0</v>
      </c>
      <c r="D989" s="181">
        <f>SUM(D1193,D1601,D1805,D1397,D2009,D2417,D2213,D2825,D3845,D2621,D4049,D3029,D3233,D3641,D3437,D4253,D5273,D5069,D4661,D4457,D4865)</f>
        <v>0</v>
      </c>
      <c r="E989" s="182">
        <f t="shared" si="1366"/>
        <v>0</v>
      </c>
      <c r="F989" s="180">
        <f>SUM(F1193,F1601,F1805,F1397,F2009,F2417,F2213,F2825,F3845,F2621,F4049,F3029,F3233,F3641,F3437,F4253,F5273,F5069,F4661,F4457,F4865)</f>
        <v>64000</v>
      </c>
      <c r="G989" s="181">
        <f>SUM(G1193,G1601,G1805,G1397,G2009,G2417,G2213,G2825,G3845,G2621,G4049,G3029,G3233,G3641,G3437,G4253,G5273,G5069,G4661,G4457,G4865)</f>
        <v>149006.39999999999</v>
      </c>
      <c r="H989" s="182">
        <f t="shared" si="1367"/>
        <v>2.3282249999999998</v>
      </c>
      <c r="I989" s="180">
        <f>SUM(I1193,I1397,I1601,I1805,I2009,I2213,I2417,I2621,I2825,I3029,I3233,I3437,I3641,I3845,I4049,I4253,I4457,I4661,I4865,I5069,I5273)</f>
        <v>63670</v>
      </c>
      <c r="J989" s="183">
        <f>SUM(J1193,J1397,J1601,J1805,J2009,J2213,J2417,J2621,J2825,J3029,J3233,J3437,J3641,J3845,J4049,J4253,J4457,J4661,J4865,J5069,J5273)</f>
        <v>57733.599999999999</v>
      </c>
      <c r="K989" s="184">
        <f t="shared" si="1368"/>
        <v>0.90676299670174332</v>
      </c>
      <c r="L989" s="180">
        <f>SUM(L1193,L1397,L1601,L1805,L2009,L2213,L2417,L2621,L2825,L3029,L3233,L3437,L3641,L3845,L4049,L4253,L4457,L4661,L4865,L5069,L5273)</f>
        <v>0</v>
      </c>
      <c r="M989" s="183">
        <f>SUM(M1193,M1601,M1805,M1397,M2009,M2417,M2213,M2825,M3845,M2621,M4049,M3029,M3233,M3641,M3437,M4253,M5273,M5069,M4661,M4457,M4865)</f>
        <v>0</v>
      </c>
      <c r="N989" s="185">
        <f>SUM(N1193,N1601,N1805,N1397,N2009,N2417,N2213,N2825,N3845,N2621,N4049,N3029,N3233,N3641,N3437,N4253,N5273,N5069,N4661,N4457,N4865)</f>
        <v>0</v>
      </c>
      <c r="O989" s="180">
        <f>SUM(O1193,O1397,O1601,O1805,O2009,O2213,O2417,O2621,O2825,O3029,O3233,O3437,O3641,O3845,O4049,O4253,O4457,O4661,O4865,O5069,O5273)</f>
        <v>0</v>
      </c>
      <c r="P989" s="185">
        <f>SUM(P1193,P1397,P1601,P1805,P2009,P2213,P2417,P2621,P2825,P3029,P3233,P3437,P3641,P3845,P4049,P4253,P4457,P4661,P4865,P5069,P5273)</f>
        <v>0</v>
      </c>
      <c r="Q989" s="177">
        <f t="shared" si="1369"/>
        <v>0</v>
      </c>
      <c r="R989" s="185">
        <f>SUM(R1193,R1397,R1601,R1805,R2009,R2213,R2417,R2621,R2825,R3029,R3233,R3437,R3641,R3845,R4049,R4253,R4457,R4661,R4865,R5069,R5273)</f>
        <v>0</v>
      </c>
      <c r="S989" s="185">
        <f>SUM(S1193,S1397,S1601,S1805,S2009,S2213,S2417,S2621,S2825,S3029,S3233,S3437,S3641,S3845,S4049,S4253,S4457,S4661,S4865,S5069,S5273)</f>
        <v>0</v>
      </c>
      <c r="T989" s="178">
        <f t="shared" si="1379"/>
        <v>0</v>
      </c>
      <c r="U989" s="157"/>
      <c r="V989" s="180">
        <f>SUM(V1193,V1397,V1601,V1805,V2009,V2213,V2417,V2621,V2825,V3029,V3233,V3437,V3641,V3845,V4049,V4253,V4457,V4661,V4865,V5069,V5273)</f>
        <v>0</v>
      </c>
      <c r="W989" s="185">
        <f>SUM(W1193,W1397,W1601,W1805,W2009,W2213,W2417,W2621,W2825,W3029,W3233,W3437,W3641,W3845,W4049,W4253,W4457,W4661,W4865,W5069,W5273)</f>
        <v>0</v>
      </c>
      <c r="X989" s="177">
        <f t="shared" si="1370"/>
        <v>0</v>
      </c>
      <c r="Y989" s="185">
        <f>SUM(Y1193,Y1397,Y1601,Y1805,Y2009,Y2213,Y2417,Y2621,Y2825,Y3029,Y3233,Y3437,Y3641,Y3845,Y4049,Y4253,Y4457,Y4661,Y4865,Y5069,Y5273)</f>
        <v>0</v>
      </c>
      <c r="Z989" s="185">
        <f>SUM(Z1193,Z1397,Z1601,Z1805,Z2009,Z2213,Z2417,Z2621,Z2825,Z3029,Z3233,Z3437,Z3641,Z3845,Z4049,Z4253,Z4457,Z4661,Z4865,Z5069,Z5273)</f>
        <v>0</v>
      </c>
      <c r="AA989" s="178">
        <f t="shared" si="1380"/>
        <v>0</v>
      </c>
      <c r="AB989" s="157"/>
      <c r="AC989" s="180">
        <f>SUM(AC1193,AC1397,AC1601,AC1805,AC2009,AC2213,AC2417,AC2621,AC2825,AC3029,AC3233,AC3437,AC3641,AC3845,AC4049,AC4253,AC4457,AC4661,AC4865,AC5069,AC5273)</f>
        <v>0</v>
      </c>
      <c r="AD989" s="185">
        <f>SUM(AD1193,AD1397,AD1601,AD1805,AD2009,AD2213,AD2417,AD2621,AD2825,AD3029,AD3233,AD3437,AD3641,AD3845,AD4049,AD4253,AD4457,AD4661,AD4865,AD5069,AD5273)</f>
        <v>0</v>
      </c>
      <c r="AE989" s="177">
        <f t="shared" si="1371"/>
        <v>0</v>
      </c>
      <c r="AF989" s="185">
        <f>SUM(AF1193,AF1397,AF1601,AF1805,AF2009,AF2213,AF2417,AF2621,AF2825,AF3029,AF3233,AF3437,AF3641,AF3845,AF4049,AF4253,AF4457,AF4661,AF4865,AF5069,AF5273)</f>
        <v>0</v>
      </c>
      <c r="AG989" s="185">
        <f>SUM(AG1193,AG1397,AG1601,AG1805,AG2009,AG2213,AG2417,AG2621,AG2825,AG3029,AG3233,AG3437,AG3641,AG3845,AG4049,AG4253,AG4457,AG4661,AG4865,AG5069,AG5273)</f>
        <v>0</v>
      </c>
      <c r="AH989" s="178">
        <f t="shared" si="1381"/>
        <v>0</v>
      </c>
      <c r="AJ989" s="86">
        <f t="shared" ref="AJ989:AU989" si="1420">SUM(AJ1193,AJ1397,AJ1601,AJ1805,AJ2009,AJ2213,AJ2417,AJ2621,AJ2825,AJ3029,AJ3233,AJ3437,AJ3641,AJ3845,AJ4049,AJ4253,AJ4457,AJ4661,AJ4865,AJ5069,AJ5273)</f>
        <v>0</v>
      </c>
      <c r="AK989" s="86">
        <f t="shared" si="1420"/>
        <v>0</v>
      </c>
      <c r="AL989" s="86">
        <f t="shared" si="1420"/>
        <v>0</v>
      </c>
      <c r="AM989" s="86">
        <f t="shared" si="1420"/>
        <v>0</v>
      </c>
      <c r="AN989" s="86">
        <f t="shared" si="1420"/>
        <v>0</v>
      </c>
      <c r="AO989" s="86">
        <f t="shared" si="1420"/>
        <v>0</v>
      </c>
      <c r="AP989" s="86">
        <f t="shared" si="1420"/>
        <v>0</v>
      </c>
      <c r="AQ989" s="86">
        <f t="shared" si="1420"/>
        <v>0</v>
      </c>
      <c r="AR989" s="86">
        <f t="shared" si="1420"/>
        <v>0</v>
      </c>
      <c r="AS989" s="86">
        <f t="shared" si="1420"/>
        <v>0</v>
      </c>
      <c r="AT989" s="86">
        <f t="shared" si="1420"/>
        <v>0</v>
      </c>
      <c r="AU989" s="86">
        <f t="shared" si="1420"/>
        <v>0</v>
      </c>
      <c r="AV989" s="86">
        <f t="shared" si="1349"/>
        <v>0</v>
      </c>
      <c r="AW989" s="93">
        <f t="shared" si="1373"/>
        <v>0</v>
      </c>
      <c r="AY989" s="86">
        <f t="shared" si="1374"/>
        <v>0</v>
      </c>
      <c r="AZ989" s="86">
        <f t="shared" si="1375"/>
        <v>0</v>
      </c>
      <c r="BA989" s="86">
        <f t="shared" si="1376"/>
        <v>0</v>
      </c>
      <c r="BB989" s="86">
        <f t="shared" si="1377"/>
        <v>0</v>
      </c>
      <c r="BC989" s="86">
        <f t="shared" si="1350"/>
        <v>0</v>
      </c>
      <c r="BD989" s="86">
        <f t="shared" si="1378"/>
        <v>0</v>
      </c>
    </row>
    <row r="990" spans="2:56" x14ac:dyDescent="0.3">
      <c r="B990" s="176" t="s">
        <v>193</v>
      </c>
      <c r="C990" s="83">
        <f>SUM(C991,C992)</f>
        <v>0</v>
      </c>
      <c r="D990" s="84">
        <f>SUM(D991,D992)</f>
        <v>0</v>
      </c>
      <c r="E990" s="85">
        <f t="shared" si="1366"/>
        <v>0</v>
      </c>
      <c r="F990" s="83">
        <f>SUM(F991,F992)</f>
        <v>0</v>
      </c>
      <c r="G990" s="84">
        <f>SUM(G991,G992)</f>
        <v>0</v>
      </c>
      <c r="H990" s="85">
        <f t="shared" si="1367"/>
        <v>0</v>
      </c>
      <c r="I990" s="83">
        <f>SUM(I991,I992)</f>
        <v>0</v>
      </c>
      <c r="J990" s="86">
        <f>SUM(J991,J992)</f>
        <v>0</v>
      </c>
      <c r="K990" s="87">
        <f t="shared" si="1368"/>
        <v>0</v>
      </c>
      <c r="L990" s="83">
        <f>SUM(L991,L992)</f>
        <v>0</v>
      </c>
      <c r="M990" s="86">
        <f>SUM(M991,M992)</f>
        <v>0</v>
      </c>
      <c r="N990" s="88">
        <f>SUM(N991,N992)</f>
        <v>0</v>
      </c>
      <c r="O990" s="83">
        <f>SUM(O991,O992)</f>
        <v>0</v>
      </c>
      <c r="P990" s="88">
        <f>SUM(P991,P992)</f>
        <v>0</v>
      </c>
      <c r="Q990" s="199">
        <f t="shared" si="1369"/>
        <v>0</v>
      </c>
      <c r="R990" s="89">
        <f>SUM(R991,R992)</f>
        <v>0</v>
      </c>
      <c r="S990" s="89">
        <f>SUM(S991,S992)</f>
        <v>0</v>
      </c>
      <c r="T990" s="200">
        <f t="shared" si="1379"/>
        <v>0</v>
      </c>
      <c r="U990" s="91"/>
      <c r="V990" s="83">
        <f>SUM(V991,V992)</f>
        <v>0</v>
      </c>
      <c r="W990" s="88">
        <f>SUM(W991,W992)</f>
        <v>0</v>
      </c>
      <c r="X990" s="199">
        <f t="shared" si="1370"/>
        <v>0</v>
      </c>
      <c r="Y990" s="89">
        <f>SUM(Y991,Y992)</f>
        <v>0</v>
      </c>
      <c r="Z990" s="89">
        <f>SUM(Z991,Z992)</f>
        <v>0</v>
      </c>
      <c r="AA990" s="200">
        <f t="shared" si="1380"/>
        <v>0</v>
      </c>
      <c r="AB990" s="91"/>
      <c r="AC990" s="83">
        <f>SUM(AC991,AC992)</f>
        <v>0</v>
      </c>
      <c r="AD990" s="88">
        <f>SUM(AD991,AD992)</f>
        <v>0</v>
      </c>
      <c r="AE990" s="199">
        <f t="shared" si="1371"/>
        <v>0</v>
      </c>
      <c r="AF990" s="89">
        <f>SUM(AF991,AF992)</f>
        <v>0</v>
      </c>
      <c r="AG990" s="89">
        <f>SUM(AG991,AG992)</f>
        <v>0</v>
      </c>
      <c r="AH990" s="200">
        <f t="shared" si="1381"/>
        <v>0</v>
      </c>
      <c r="AJ990" s="86">
        <f t="shared" ref="AJ990:AU990" si="1421">SUM(AJ991,AJ992)</f>
        <v>0</v>
      </c>
      <c r="AK990" s="86">
        <f t="shared" si="1421"/>
        <v>0</v>
      </c>
      <c r="AL990" s="86">
        <f t="shared" si="1421"/>
        <v>0</v>
      </c>
      <c r="AM990" s="86">
        <f t="shared" si="1421"/>
        <v>0</v>
      </c>
      <c r="AN990" s="86">
        <f t="shared" si="1421"/>
        <v>0</v>
      </c>
      <c r="AO990" s="86">
        <f t="shared" si="1421"/>
        <v>0</v>
      </c>
      <c r="AP990" s="86">
        <f t="shared" si="1421"/>
        <v>0</v>
      </c>
      <c r="AQ990" s="86">
        <f t="shared" si="1421"/>
        <v>0</v>
      </c>
      <c r="AR990" s="86">
        <f t="shared" si="1421"/>
        <v>0</v>
      </c>
      <c r="AS990" s="86">
        <f t="shared" si="1421"/>
        <v>0</v>
      </c>
      <c r="AT990" s="86">
        <f t="shared" si="1421"/>
        <v>0</v>
      </c>
      <c r="AU990" s="86">
        <f t="shared" si="1421"/>
        <v>0</v>
      </c>
      <c r="AV990" s="86">
        <f t="shared" si="1349"/>
        <v>0</v>
      </c>
      <c r="AW990" s="93">
        <f t="shared" si="1373"/>
        <v>0</v>
      </c>
      <c r="AY990" s="86">
        <f t="shared" si="1374"/>
        <v>0</v>
      </c>
      <c r="AZ990" s="86">
        <f t="shared" si="1375"/>
        <v>0</v>
      </c>
      <c r="BA990" s="86">
        <f t="shared" si="1376"/>
        <v>0</v>
      </c>
      <c r="BB990" s="86">
        <f t="shared" si="1377"/>
        <v>0</v>
      </c>
      <c r="BC990" s="86">
        <f t="shared" si="1350"/>
        <v>0</v>
      </c>
      <c r="BD990" s="86">
        <f t="shared" si="1378"/>
        <v>0</v>
      </c>
    </row>
    <row r="991" spans="2:56" x14ac:dyDescent="0.3">
      <c r="B991" s="179" t="s">
        <v>194</v>
      </c>
      <c r="C991" s="83">
        <f t="shared" ref="C991:D994" si="1422">SUM(C1195,C1603,C1807,C1399,C2011,C2419,C2215,C2827,C3847,C2623,C4051,C3031,C3235,C3643,C3439,C4255,C5275,C5071,C4663,C4459,C4867)</f>
        <v>0</v>
      </c>
      <c r="D991" s="84">
        <f t="shared" si="1422"/>
        <v>0</v>
      </c>
      <c r="E991" s="85">
        <f t="shared" si="1366"/>
        <v>0</v>
      </c>
      <c r="F991" s="83">
        <f t="shared" ref="F991:G994" si="1423">SUM(F1195,F1603,F1807,F1399,F2011,F2419,F2215,F2827,F3847,F2623,F4051,F3031,F3235,F3643,F3439,F4255,F5275,F5071,F4663,F4459,F4867)</f>
        <v>0</v>
      </c>
      <c r="G991" s="84">
        <f t="shared" si="1423"/>
        <v>0</v>
      </c>
      <c r="H991" s="85">
        <f t="shared" si="1367"/>
        <v>0</v>
      </c>
      <c r="I991" s="83">
        <f t="shared" ref="I991:J994" si="1424">SUM(I1195,I1399,I1603,I1807,I2011,I2215,I2419,I2623,I2827,I3031,I3235,I3439,I3643,I3847,I4051,I4255,I4459,I4663,I4867,I5071,I5275)</f>
        <v>0</v>
      </c>
      <c r="J991" s="86">
        <f t="shared" si="1424"/>
        <v>0</v>
      </c>
      <c r="K991" s="87">
        <f t="shared" si="1368"/>
        <v>0</v>
      </c>
      <c r="L991" s="83">
        <f>SUM(L1195,L1399,L1603,L1807,L2011,L2215,L2419,L2623,L2827,L3031,L3235,L3439,L3643,L3847,L4051,L4255,L4459,L4663,L4867,L5071,L5275)</f>
        <v>0</v>
      </c>
      <c r="M991" s="86">
        <f t="shared" ref="M991:N994" si="1425">SUM(M1195,M1603,M1807,M1399,M2011,M2419,M2215,M2827,M3847,M2623,M4051,M3031,M3235,M3643,M3439,M4255,M5275,M5071,M4663,M4459,M4867)</f>
        <v>0</v>
      </c>
      <c r="N991" s="88">
        <f t="shared" si="1425"/>
        <v>0</v>
      </c>
      <c r="O991" s="83">
        <f t="shared" ref="O991:P994" si="1426">SUM(O1195,O1399,O1603,O1807,O2011,O2215,O2419,O2623,O2827,O3031,O3235,O3439,O3643,O3847,O4051,O4255,O4459,O4663,O4867,O5071,O5275)</f>
        <v>0</v>
      </c>
      <c r="P991" s="88">
        <f t="shared" si="1426"/>
        <v>0</v>
      </c>
      <c r="Q991" s="199">
        <f t="shared" si="1369"/>
        <v>0</v>
      </c>
      <c r="R991" s="89">
        <f t="shared" ref="R991:S994" si="1427">SUM(R1195,R1399,R1603,R1807,R2011,R2215,R2419,R2623,R2827,R3031,R3235,R3439,R3643,R3847,R4051,R4255,R4459,R4663,R4867,R5071,R5275)</f>
        <v>0</v>
      </c>
      <c r="S991" s="89">
        <f t="shared" si="1427"/>
        <v>0</v>
      </c>
      <c r="T991" s="200">
        <f t="shared" si="1379"/>
        <v>0</v>
      </c>
      <c r="U991" s="91"/>
      <c r="V991" s="83">
        <f t="shared" ref="V991:W994" si="1428">SUM(V1195,V1399,V1603,V1807,V2011,V2215,V2419,V2623,V2827,V3031,V3235,V3439,V3643,V3847,V4051,V4255,V4459,V4663,V4867,V5071,V5275)</f>
        <v>0</v>
      </c>
      <c r="W991" s="88">
        <f t="shared" si="1428"/>
        <v>0</v>
      </c>
      <c r="X991" s="199">
        <f t="shared" si="1370"/>
        <v>0</v>
      </c>
      <c r="Y991" s="89">
        <f t="shared" ref="Y991:Z994" si="1429">SUM(Y1195,Y1399,Y1603,Y1807,Y2011,Y2215,Y2419,Y2623,Y2827,Y3031,Y3235,Y3439,Y3643,Y3847,Y4051,Y4255,Y4459,Y4663,Y4867,Y5071,Y5275)</f>
        <v>0</v>
      </c>
      <c r="Z991" s="89">
        <f t="shared" si="1429"/>
        <v>0</v>
      </c>
      <c r="AA991" s="200">
        <f t="shared" si="1380"/>
        <v>0</v>
      </c>
      <c r="AB991" s="91"/>
      <c r="AC991" s="83">
        <f t="shared" ref="AC991:AD994" si="1430">SUM(AC1195,AC1399,AC1603,AC1807,AC2011,AC2215,AC2419,AC2623,AC2827,AC3031,AC3235,AC3439,AC3643,AC3847,AC4051,AC4255,AC4459,AC4663,AC4867,AC5071,AC5275)</f>
        <v>0</v>
      </c>
      <c r="AD991" s="88">
        <f t="shared" si="1430"/>
        <v>0</v>
      </c>
      <c r="AE991" s="199">
        <f t="shared" si="1371"/>
        <v>0</v>
      </c>
      <c r="AF991" s="89">
        <f t="shared" ref="AF991:AG994" si="1431">SUM(AF1195,AF1399,AF1603,AF1807,AF2011,AF2215,AF2419,AF2623,AF2827,AF3031,AF3235,AF3439,AF3643,AF3847,AF4051,AF4255,AF4459,AF4663,AF4867,AF5071,AF5275)</f>
        <v>0</v>
      </c>
      <c r="AG991" s="89">
        <f t="shared" si="1431"/>
        <v>0</v>
      </c>
      <c r="AH991" s="200">
        <f t="shared" si="1381"/>
        <v>0</v>
      </c>
      <c r="AJ991" s="86">
        <f t="shared" ref="AJ991:AU994" si="1432">SUM(AJ1195,AJ1399,AJ1603,AJ1807,AJ2011,AJ2215,AJ2419,AJ2623,AJ2827,AJ3031,AJ3235,AJ3439,AJ3643,AJ3847,AJ4051,AJ4255,AJ4459,AJ4663,AJ4867,AJ5071,AJ5275)</f>
        <v>0</v>
      </c>
      <c r="AK991" s="86">
        <f t="shared" si="1432"/>
        <v>0</v>
      </c>
      <c r="AL991" s="86">
        <f t="shared" si="1432"/>
        <v>0</v>
      </c>
      <c r="AM991" s="86">
        <f t="shared" si="1432"/>
        <v>0</v>
      </c>
      <c r="AN991" s="86">
        <f t="shared" si="1432"/>
        <v>0</v>
      </c>
      <c r="AO991" s="86">
        <f t="shared" si="1432"/>
        <v>0</v>
      </c>
      <c r="AP991" s="86">
        <f t="shared" si="1432"/>
        <v>0</v>
      </c>
      <c r="AQ991" s="86">
        <f t="shared" si="1432"/>
        <v>0</v>
      </c>
      <c r="AR991" s="86">
        <f t="shared" si="1432"/>
        <v>0</v>
      </c>
      <c r="AS991" s="86">
        <f t="shared" si="1432"/>
        <v>0</v>
      </c>
      <c r="AT991" s="86">
        <f t="shared" si="1432"/>
        <v>0</v>
      </c>
      <c r="AU991" s="86">
        <f t="shared" si="1432"/>
        <v>0</v>
      </c>
      <c r="AV991" s="86">
        <f t="shared" si="1349"/>
        <v>0</v>
      </c>
      <c r="AW991" s="93">
        <f t="shared" si="1373"/>
        <v>0</v>
      </c>
      <c r="AY991" s="86">
        <f t="shared" si="1374"/>
        <v>0</v>
      </c>
      <c r="AZ991" s="86">
        <f t="shared" si="1375"/>
        <v>0</v>
      </c>
      <c r="BA991" s="86">
        <f t="shared" si="1376"/>
        <v>0</v>
      </c>
      <c r="BB991" s="86">
        <f t="shared" si="1377"/>
        <v>0</v>
      </c>
      <c r="BC991" s="86">
        <f t="shared" si="1350"/>
        <v>0</v>
      </c>
      <c r="BD991" s="86">
        <f t="shared" si="1378"/>
        <v>0</v>
      </c>
    </row>
    <row r="992" spans="2:56" x14ac:dyDescent="0.3">
      <c r="B992" s="179" t="s">
        <v>195</v>
      </c>
      <c r="C992" s="83">
        <f t="shared" si="1422"/>
        <v>0</v>
      </c>
      <c r="D992" s="84">
        <f t="shared" si="1422"/>
        <v>0</v>
      </c>
      <c r="E992" s="85">
        <f t="shared" si="1366"/>
        <v>0</v>
      </c>
      <c r="F992" s="83">
        <f t="shared" si="1423"/>
        <v>0</v>
      </c>
      <c r="G992" s="84">
        <f t="shared" si="1423"/>
        <v>0</v>
      </c>
      <c r="H992" s="85">
        <f t="shared" si="1367"/>
        <v>0</v>
      </c>
      <c r="I992" s="83">
        <f t="shared" si="1424"/>
        <v>0</v>
      </c>
      <c r="J992" s="86">
        <f t="shared" si="1424"/>
        <v>0</v>
      </c>
      <c r="K992" s="87">
        <f t="shared" si="1368"/>
        <v>0</v>
      </c>
      <c r="L992" s="83">
        <f>SUM(L1196,L1400,L1604,L1808,L2012,L2216,L2420,L2624,L2828,L3032,L3236,L3440,L3644,L3848,L4052,L4256,L4460,L4664,L4868,L5072,L5276)</f>
        <v>0</v>
      </c>
      <c r="M992" s="86">
        <f t="shared" si="1425"/>
        <v>0</v>
      </c>
      <c r="N992" s="88">
        <f t="shared" si="1425"/>
        <v>0</v>
      </c>
      <c r="O992" s="83">
        <f t="shared" si="1426"/>
        <v>0</v>
      </c>
      <c r="P992" s="88">
        <f t="shared" si="1426"/>
        <v>0</v>
      </c>
      <c r="Q992" s="199">
        <f t="shared" si="1369"/>
        <v>0</v>
      </c>
      <c r="R992" s="89">
        <f t="shared" si="1427"/>
        <v>0</v>
      </c>
      <c r="S992" s="89">
        <f t="shared" si="1427"/>
        <v>0</v>
      </c>
      <c r="T992" s="200">
        <f t="shared" si="1379"/>
        <v>0</v>
      </c>
      <c r="U992" s="91"/>
      <c r="V992" s="83">
        <f t="shared" si="1428"/>
        <v>0</v>
      </c>
      <c r="W992" s="88">
        <f t="shared" si="1428"/>
        <v>0</v>
      </c>
      <c r="X992" s="199">
        <f t="shared" si="1370"/>
        <v>0</v>
      </c>
      <c r="Y992" s="89">
        <f t="shared" si="1429"/>
        <v>0</v>
      </c>
      <c r="Z992" s="89">
        <f t="shared" si="1429"/>
        <v>0</v>
      </c>
      <c r="AA992" s="200">
        <f t="shared" si="1380"/>
        <v>0</v>
      </c>
      <c r="AB992" s="91"/>
      <c r="AC992" s="83">
        <f t="shared" si="1430"/>
        <v>0</v>
      </c>
      <c r="AD992" s="88">
        <f t="shared" si="1430"/>
        <v>0</v>
      </c>
      <c r="AE992" s="199">
        <f t="shared" si="1371"/>
        <v>0</v>
      </c>
      <c r="AF992" s="89">
        <f t="shared" si="1431"/>
        <v>0</v>
      </c>
      <c r="AG992" s="89">
        <f t="shared" si="1431"/>
        <v>0</v>
      </c>
      <c r="AH992" s="200">
        <f t="shared" si="1381"/>
        <v>0</v>
      </c>
      <c r="AJ992" s="86">
        <f t="shared" si="1432"/>
        <v>0</v>
      </c>
      <c r="AK992" s="86">
        <f t="shared" si="1432"/>
        <v>0</v>
      </c>
      <c r="AL992" s="86">
        <f t="shared" si="1432"/>
        <v>0</v>
      </c>
      <c r="AM992" s="86">
        <f t="shared" si="1432"/>
        <v>0</v>
      </c>
      <c r="AN992" s="86">
        <f t="shared" si="1432"/>
        <v>0</v>
      </c>
      <c r="AO992" s="86">
        <f t="shared" si="1432"/>
        <v>0</v>
      </c>
      <c r="AP992" s="86">
        <f t="shared" si="1432"/>
        <v>0</v>
      </c>
      <c r="AQ992" s="86">
        <f t="shared" si="1432"/>
        <v>0</v>
      </c>
      <c r="AR992" s="86">
        <f t="shared" si="1432"/>
        <v>0</v>
      </c>
      <c r="AS992" s="86">
        <f t="shared" si="1432"/>
        <v>0</v>
      </c>
      <c r="AT992" s="86">
        <f t="shared" si="1432"/>
        <v>0</v>
      </c>
      <c r="AU992" s="86">
        <f t="shared" si="1432"/>
        <v>0</v>
      </c>
      <c r="AV992" s="86">
        <f t="shared" si="1349"/>
        <v>0</v>
      </c>
      <c r="AW992" s="93">
        <f t="shared" si="1373"/>
        <v>0</v>
      </c>
      <c r="AY992" s="86">
        <f t="shared" si="1374"/>
        <v>0</v>
      </c>
      <c r="AZ992" s="86">
        <f t="shared" si="1375"/>
        <v>0</v>
      </c>
      <c r="BA992" s="86">
        <f t="shared" si="1376"/>
        <v>0</v>
      </c>
      <c r="BB992" s="86">
        <f t="shared" si="1377"/>
        <v>0</v>
      </c>
      <c r="BC992" s="86">
        <f t="shared" si="1350"/>
        <v>0</v>
      </c>
      <c r="BD992" s="86">
        <f t="shared" si="1378"/>
        <v>0</v>
      </c>
    </row>
    <row r="993" spans="2:56" x14ac:dyDescent="0.3">
      <c r="B993" s="176" t="s">
        <v>196</v>
      </c>
      <c r="C993" s="83">
        <f t="shared" si="1422"/>
        <v>0</v>
      </c>
      <c r="D993" s="84">
        <f t="shared" si="1422"/>
        <v>0</v>
      </c>
      <c r="E993" s="85">
        <f t="shared" si="1366"/>
        <v>0</v>
      </c>
      <c r="F993" s="83">
        <f t="shared" si="1423"/>
        <v>0</v>
      </c>
      <c r="G993" s="84">
        <f t="shared" si="1423"/>
        <v>0</v>
      </c>
      <c r="H993" s="85">
        <f t="shared" si="1367"/>
        <v>0</v>
      </c>
      <c r="I993" s="83">
        <f t="shared" si="1424"/>
        <v>0</v>
      </c>
      <c r="J993" s="86">
        <f t="shared" si="1424"/>
        <v>0</v>
      </c>
      <c r="K993" s="87">
        <f t="shared" si="1368"/>
        <v>0</v>
      </c>
      <c r="L993" s="83">
        <f>SUM(L1197,L1401,L1605,L1809,L2013,L2217,L2421,L2625,L2829,L3033,L3237,L3441,L3645,L3849,L4053,L4257,L4461,L4665,L4869,L5073,L5277)</f>
        <v>0</v>
      </c>
      <c r="M993" s="86">
        <f t="shared" si="1425"/>
        <v>0</v>
      </c>
      <c r="N993" s="88">
        <f t="shared" si="1425"/>
        <v>0</v>
      </c>
      <c r="O993" s="83">
        <f t="shared" si="1426"/>
        <v>0</v>
      </c>
      <c r="P993" s="88">
        <f t="shared" si="1426"/>
        <v>0</v>
      </c>
      <c r="Q993" s="199">
        <f t="shared" si="1369"/>
        <v>0</v>
      </c>
      <c r="R993" s="89">
        <f t="shared" si="1427"/>
        <v>0</v>
      </c>
      <c r="S993" s="89">
        <f t="shared" si="1427"/>
        <v>0</v>
      </c>
      <c r="T993" s="200">
        <f t="shared" si="1379"/>
        <v>0</v>
      </c>
      <c r="U993" s="91"/>
      <c r="V993" s="83">
        <f t="shared" si="1428"/>
        <v>0</v>
      </c>
      <c r="W993" s="88">
        <f t="shared" si="1428"/>
        <v>0</v>
      </c>
      <c r="X993" s="199">
        <f t="shared" si="1370"/>
        <v>0</v>
      </c>
      <c r="Y993" s="89">
        <f t="shared" si="1429"/>
        <v>0</v>
      </c>
      <c r="Z993" s="89">
        <f t="shared" si="1429"/>
        <v>0</v>
      </c>
      <c r="AA993" s="200">
        <f t="shared" si="1380"/>
        <v>0</v>
      </c>
      <c r="AB993" s="91"/>
      <c r="AC993" s="83">
        <f t="shared" si="1430"/>
        <v>0</v>
      </c>
      <c r="AD993" s="88">
        <f t="shared" si="1430"/>
        <v>0</v>
      </c>
      <c r="AE993" s="199">
        <f t="shared" si="1371"/>
        <v>0</v>
      </c>
      <c r="AF993" s="89">
        <f t="shared" si="1431"/>
        <v>0</v>
      </c>
      <c r="AG993" s="89">
        <f t="shared" si="1431"/>
        <v>0</v>
      </c>
      <c r="AH993" s="200">
        <f t="shared" si="1381"/>
        <v>0</v>
      </c>
      <c r="AJ993" s="86">
        <f t="shared" si="1432"/>
        <v>0</v>
      </c>
      <c r="AK993" s="86">
        <f t="shared" si="1432"/>
        <v>0</v>
      </c>
      <c r="AL993" s="86">
        <f t="shared" si="1432"/>
        <v>0</v>
      </c>
      <c r="AM993" s="86">
        <f t="shared" si="1432"/>
        <v>0</v>
      </c>
      <c r="AN993" s="86">
        <f t="shared" si="1432"/>
        <v>0</v>
      </c>
      <c r="AO993" s="86">
        <f t="shared" si="1432"/>
        <v>0</v>
      </c>
      <c r="AP993" s="86">
        <f t="shared" si="1432"/>
        <v>0</v>
      </c>
      <c r="AQ993" s="86">
        <f t="shared" si="1432"/>
        <v>0</v>
      </c>
      <c r="AR993" s="86">
        <f t="shared" si="1432"/>
        <v>0</v>
      </c>
      <c r="AS993" s="86">
        <f t="shared" si="1432"/>
        <v>0</v>
      </c>
      <c r="AT993" s="86">
        <f t="shared" si="1432"/>
        <v>0</v>
      </c>
      <c r="AU993" s="86">
        <f t="shared" si="1432"/>
        <v>0</v>
      </c>
      <c r="AV993" s="86">
        <f t="shared" si="1349"/>
        <v>0</v>
      </c>
      <c r="AW993" s="93">
        <f t="shared" si="1373"/>
        <v>0</v>
      </c>
      <c r="AY993" s="86">
        <f t="shared" si="1374"/>
        <v>0</v>
      </c>
      <c r="AZ993" s="86">
        <f t="shared" si="1375"/>
        <v>0</v>
      </c>
      <c r="BA993" s="86">
        <f t="shared" si="1376"/>
        <v>0</v>
      </c>
      <c r="BB993" s="86">
        <f t="shared" si="1377"/>
        <v>0</v>
      </c>
      <c r="BC993" s="86">
        <f t="shared" si="1350"/>
        <v>0</v>
      </c>
      <c r="BD993" s="86">
        <f t="shared" si="1378"/>
        <v>0</v>
      </c>
    </row>
    <row r="994" spans="2:56" x14ac:dyDescent="0.3">
      <c r="B994" s="176" t="s">
        <v>197</v>
      </c>
      <c r="C994" s="83">
        <f t="shared" si="1422"/>
        <v>0</v>
      </c>
      <c r="D994" s="84">
        <f t="shared" si="1422"/>
        <v>0</v>
      </c>
      <c r="E994" s="85">
        <f t="shared" si="1366"/>
        <v>0</v>
      </c>
      <c r="F994" s="83">
        <f t="shared" si="1423"/>
        <v>0</v>
      </c>
      <c r="G994" s="84">
        <f t="shared" si="1423"/>
        <v>0</v>
      </c>
      <c r="H994" s="85">
        <f t="shared" si="1367"/>
        <v>0</v>
      </c>
      <c r="I994" s="83">
        <f t="shared" si="1424"/>
        <v>0</v>
      </c>
      <c r="J994" s="86">
        <f t="shared" si="1424"/>
        <v>0</v>
      </c>
      <c r="K994" s="87">
        <f t="shared" si="1368"/>
        <v>0</v>
      </c>
      <c r="L994" s="83">
        <f>SUM(L1198,L1402,L1606,L1810,L2014,L2218,L2422,L2626,L2830,L3034,L3238,L3442,L3646,L3850,L4054,L4258,L4462,L4666,L4870,L5074,L5278)</f>
        <v>0</v>
      </c>
      <c r="M994" s="86">
        <f t="shared" si="1425"/>
        <v>0</v>
      </c>
      <c r="N994" s="88">
        <f t="shared" si="1425"/>
        <v>0</v>
      </c>
      <c r="O994" s="83">
        <f t="shared" si="1426"/>
        <v>0</v>
      </c>
      <c r="P994" s="88">
        <f t="shared" si="1426"/>
        <v>0</v>
      </c>
      <c r="Q994" s="199">
        <f t="shared" si="1369"/>
        <v>0</v>
      </c>
      <c r="R994" s="89">
        <f t="shared" si="1427"/>
        <v>0</v>
      </c>
      <c r="S994" s="89">
        <f t="shared" si="1427"/>
        <v>0</v>
      </c>
      <c r="T994" s="200">
        <f t="shared" si="1379"/>
        <v>0</v>
      </c>
      <c r="U994" s="91"/>
      <c r="V994" s="83">
        <f t="shared" si="1428"/>
        <v>0</v>
      </c>
      <c r="W994" s="88">
        <f t="shared" si="1428"/>
        <v>0</v>
      </c>
      <c r="X994" s="199">
        <f t="shared" si="1370"/>
        <v>0</v>
      </c>
      <c r="Y994" s="89">
        <f t="shared" si="1429"/>
        <v>0</v>
      </c>
      <c r="Z994" s="89">
        <f t="shared" si="1429"/>
        <v>0</v>
      </c>
      <c r="AA994" s="200">
        <f t="shared" si="1380"/>
        <v>0</v>
      </c>
      <c r="AB994" s="91"/>
      <c r="AC994" s="83">
        <f t="shared" si="1430"/>
        <v>0</v>
      </c>
      <c r="AD994" s="88">
        <f t="shared" si="1430"/>
        <v>0</v>
      </c>
      <c r="AE994" s="199">
        <f t="shared" si="1371"/>
        <v>0</v>
      </c>
      <c r="AF994" s="89">
        <f t="shared" si="1431"/>
        <v>0</v>
      </c>
      <c r="AG994" s="89">
        <f t="shared" si="1431"/>
        <v>0</v>
      </c>
      <c r="AH994" s="200">
        <f t="shared" si="1381"/>
        <v>0</v>
      </c>
      <c r="AJ994" s="86">
        <f t="shared" si="1432"/>
        <v>0</v>
      </c>
      <c r="AK994" s="86">
        <f t="shared" si="1432"/>
        <v>0</v>
      </c>
      <c r="AL994" s="86">
        <f t="shared" si="1432"/>
        <v>0</v>
      </c>
      <c r="AM994" s="86">
        <f t="shared" si="1432"/>
        <v>0</v>
      </c>
      <c r="AN994" s="86">
        <f t="shared" si="1432"/>
        <v>0</v>
      </c>
      <c r="AO994" s="86">
        <f t="shared" si="1432"/>
        <v>0</v>
      </c>
      <c r="AP994" s="86">
        <f t="shared" si="1432"/>
        <v>0</v>
      </c>
      <c r="AQ994" s="86">
        <f t="shared" si="1432"/>
        <v>0</v>
      </c>
      <c r="AR994" s="86">
        <f t="shared" si="1432"/>
        <v>0</v>
      </c>
      <c r="AS994" s="86">
        <f t="shared" si="1432"/>
        <v>0</v>
      </c>
      <c r="AT994" s="86">
        <f t="shared" si="1432"/>
        <v>0</v>
      </c>
      <c r="AU994" s="86">
        <f t="shared" si="1432"/>
        <v>0</v>
      </c>
      <c r="AV994" s="86">
        <f t="shared" si="1349"/>
        <v>0</v>
      </c>
      <c r="AW994" s="93">
        <f t="shared" si="1373"/>
        <v>0</v>
      </c>
      <c r="AY994" s="86">
        <f t="shared" si="1374"/>
        <v>0</v>
      </c>
      <c r="AZ994" s="86">
        <f t="shared" si="1375"/>
        <v>0</v>
      </c>
      <c r="BA994" s="86">
        <f t="shared" si="1376"/>
        <v>0</v>
      </c>
      <c r="BB994" s="86">
        <f t="shared" si="1377"/>
        <v>0</v>
      </c>
      <c r="BC994" s="86">
        <f t="shared" si="1350"/>
        <v>0</v>
      </c>
      <c r="BD994" s="86">
        <f t="shared" si="1378"/>
        <v>0</v>
      </c>
    </row>
    <row r="995" spans="2:56" x14ac:dyDescent="0.3">
      <c r="B995" s="176" t="s">
        <v>198</v>
      </c>
      <c r="C995" s="83">
        <f>SUM(C996,C997)</f>
        <v>0</v>
      </c>
      <c r="D995" s="84">
        <f>SUM(D996,D997)</f>
        <v>0</v>
      </c>
      <c r="E995" s="85">
        <f t="shared" si="1366"/>
        <v>0</v>
      </c>
      <c r="F995" s="83">
        <f>SUM(F996,F997)</f>
        <v>0</v>
      </c>
      <c r="G995" s="84">
        <f>SUM(G996,G997)</f>
        <v>0</v>
      </c>
      <c r="H995" s="85">
        <f t="shared" si="1367"/>
        <v>0</v>
      </c>
      <c r="I995" s="83">
        <f>SUM(I996,I997)</f>
        <v>0</v>
      </c>
      <c r="J995" s="86">
        <f>SUM(J996,J997)</f>
        <v>0</v>
      </c>
      <c r="K995" s="87">
        <f t="shared" si="1368"/>
        <v>0</v>
      </c>
      <c r="L995" s="83">
        <f>SUM(L996,L997)</f>
        <v>0</v>
      </c>
      <c r="M995" s="86">
        <f>SUM(M996,M997)</f>
        <v>0</v>
      </c>
      <c r="N995" s="88">
        <f>SUM(N996,N997)</f>
        <v>0</v>
      </c>
      <c r="O995" s="83">
        <f>SUM(O996,O997)</f>
        <v>0</v>
      </c>
      <c r="P995" s="88">
        <f>SUM(P996,P997)</f>
        <v>0</v>
      </c>
      <c r="Q995" s="199">
        <f t="shared" si="1369"/>
        <v>0</v>
      </c>
      <c r="R995" s="89">
        <f>SUM(R996,R997)</f>
        <v>0</v>
      </c>
      <c r="S995" s="89">
        <f>SUM(S996,S997)</f>
        <v>0</v>
      </c>
      <c r="T995" s="200">
        <f t="shared" si="1379"/>
        <v>0</v>
      </c>
      <c r="U995" s="91"/>
      <c r="V995" s="83">
        <f>SUM(V996,V997)</f>
        <v>0</v>
      </c>
      <c r="W995" s="88">
        <f>SUM(W996,W997)</f>
        <v>0</v>
      </c>
      <c r="X995" s="199">
        <f t="shared" si="1370"/>
        <v>0</v>
      </c>
      <c r="Y995" s="89">
        <f>SUM(Y996,Y997)</f>
        <v>0</v>
      </c>
      <c r="Z995" s="89">
        <f>SUM(Z996,Z997)</f>
        <v>0</v>
      </c>
      <c r="AA995" s="200">
        <f t="shared" si="1380"/>
        <v>0</v>
      </c>
      <c r="AB995" s="91"/>
      <c r="AC995" s="83">
        <f>SUM(AC996,AC997)</f>
        <v>0</v>
      </c>
      <c r="AD995" s="88">
        <f>SUM(AD996,AD997)</f>
        <v>0</v>
      </c>
      <c r="AE995" s="199">
        <f t="shared" si="1371"/>
        <v>0</v>
      </c>
      <c r="AF995" s="89">
        <f>SUM(AF996,AF997)</f>
        <v>0</v>
      </c>
      <c r="AG995" s="89">
        <f>SUM(AG996,AG997)</f>
        <v>0</v>
      </c>
      <c r="AH995" s="200">
        <f t="shared" si="1381"/>
        <v>0</v>
      </c>
      <c r="AJ995" s="86">
        <f t="shared" ref="AJ995:AU995" si="1433">SUM(AJ996,AJ997)</f>
        <v>0</v>
      </c>
      <c r="AK995" s="86">
        <f t="shared" si="1433"/>
        <v>0</v>
      </c>
      <c r="AL995" s="86">
        <f t="shared" si="1433"/>
        <v>0</v>
      </c>
      <c r="AM995" s="86">
        <f t="shared" si="1433"/>
        <v>0</v>
      </c>
      <c r="AN995" s="86">
        <f t="shared" si="1433"/>
        <v>0</v>
      </c>
      <c r="AO995" s="86">
        <f t="shared" si="1433"/>
        <v>0</v>
      </c>
      <c r="AP995" s="86">
        <f t="shared" si="1433"/>
        <v>0</v>
      </c>
      <c r="AQ995" s="86">
        <f t="shared" si="1433"/>
        <v>0</v>
      </c>
      <c r="AR995" s="86">
        <f t="shared" si="1433"/>
        <v>0</v>
      </c>
      <c r="AS995" s="86">
        <f t="shared" si="1433"/>
        <v>0</v>
      </c>
      <c r="AT995" s="86">
        <f t="shared" si="1433"/>
        <v>0</v>
      </c>
      <c r="AU995" s="86">
        <f t="shared" si="1433"/>
        <v>0</v>
      </c>
      <c r="AV995" s="86">
        <f t="shared" si="1349"/>
        <v>0</v>
      </c>
      <c r="AW995" s="93">
        <f t="shared" si="1373"/>
        <v>0</v>
      </c>
      <c r="AY995" s="86">
        <f t="shared" si="1374"/>
        <v>0</v>
      </c>
      <c r="AZ995" s="86">
        <f t="shared" si="1375"/>
        <v>0</v>
      </c>
      <c r="BA995" s="86">
        <f t="shared" si="1376"/>
        <v>0</v>
      </c>
      <c r="BB995" s="86">
        <f t="shared" si="1377"/>
        <v>0</v>
      </c>
      <c r="BC995" s="86">
        <f t="shared" si="1350"/>
        <v>0</v>
      </c>
      <c r="BD995" s="86">
        <f t="shared" si="1378"/>
        <v>0</v>
      </c>
    </row>
    <row r="996" spans="2:56" x14ac:dyDescent="0.3">
      <c r="B996" s="179" t="s">
        <v>199</v>
      </c>
      <c r="C996" s="83">
        <f t="shared" ref="C996:D998" si="1434">SUM(C1200,C1608,C1812,C1404,C2016,C2424,C2220,C2832,C3852,C2628,C4056,C3036,C3240,C3648,C3444,C4260,C5280,C5076,C4668,C4464,C4872)</f>
        <v>0</v>
      </c>
      <c r="D996" s="84">
        <f t="shared" si="1434"/>
        <v>0</v>
      </c>
      <c r="E996" s="85">
        <f t="shared" si="1366"/>
        <v>0</v>
      </c>
      <c r="F996" s="83">
        <f t="shared" ref="F996:G998" si="1435">SUM(F1200,F1608,F1812,F1404,F2016,F2424,F2220,F2832,F3852,F2628,F4056,F3036,F3240,F3648,F3444,F4260,F5280,F5076,F4668,F4464,F4872)</f>
        <v>0</v>
      </c>
      <c r="G996" s="84">
        <f t="shared" si="1435"/>
        <v>0</v>
      </c>
      <c r="H996" s="85">
        <f t="shared" si="1367"/>
        <v>0</v>
      </c>
      <c r="I996" s="83">
        <f t="shared" ref="I996:J998" si="1436">SUM(I1200,I1404,I1608,I1812,I2016,I2220,I2424,I2628,I2832,I3036,I3240,I3444,I3648,I3852,I4056,I4260,I4464,I4668,I4872,I5076,I5280)</f>
        <v>0</v>
      </c>
      <c r="J996" s="86">
        <f t="shared" si="1436"/>
        <v>0</v>
      </c>
      <c r="K996" s="87">
        <f t="shared" si="1368"/>
        <v>0</v>
      </c>
      <c r="L996" s="83">
        <f>SUM(L1200,L1404,L1608,L1812,L2016,L2220,L2424,L2628,L2832,L3036,L3240,L3444,L3648,L3852,L4056,L4260,L4464,L4668,L4872,L5076,L5280)</f>
        <v>0</v>
      </c>
      <c r="M996" s="86">
        <f t="shared" ref="M996:N998" si="1437">SUM(M1200,M1608,M1812,M1404,M2016,M2424,M2220,M2832,M3852,M2628,M4056,M3036,M3240,M3648,M3444,M4260,M5280,M5076,M4668,M4464,M4872)</f>
        <v>0</v>
      </c>
      <c r="N996" s="88">
        <f t="shared" si="1437"/>
        <v>0</v>
      </c>
      <c r="O996" s="83">
        <f t="shared" ref="O996:P998" si="1438">SUM(O1200,O1404,O1608,O1812,O2016,O2220,O2424,O2628,O2832,O3036,O3240,O3444,O3648,O3852,O4056,O4260,O4464,O4668,O4872,O5076,O5280)</f>
        <v>0</v>
      </c>
      <c r="P996" s="88">
        <f t="shared" si="1438"/>
        <v>0</v>
      </c>
      <c r="Q996" s="199">
        <f t="shared" si="1369"/>
        <v>0</v>
      </c>
      <c r="R996" s="89">
        <f t="shared" ref="R996:S998" si="1439">SUM(R1200,R1404,R1608,R1812,R2016,R2220,R2424,R2628,R2832,R3036,R3240,R3444,R3648,R3852,R4056,R4260,R4464,R4668,R4872,R5076,R5280)</f>
        <v>0</v>
      </c>
      <c r="S996" s="89">
        <f t="shared" si="1439"/>
        <v>0</v>
      </c>
      <c r="T996" s="200">
        <f t="shared" si="1379"/>
        <v>0</v>
      </c>
      <c r="U996" s="91"/>
      <c r="V996" s="83">
        <f t="shared" ref="V996:W998" si="1440">SUM(V1200,V1404,V1608,V1812,V2016,V2220,V2424,V2628,V2832,V3036,V3240,V3444,V3648,V3852,V4056,V4260,V4464,V4668,V4872,V5076,V5280)</f>
        <v>0</v>
      </c>
      <c r="W996" s="88">
        <f t="shared" si="1440"/>
        <v>0</v>
      </c>
      <c r="X996" s="199">
        <f t="shared" si="1370"/>
        <v>0</v>
      </c>
      <c r="Y996" s="89">
        <f t="shared" ref="Y996:Z998" si="1441">SUM(Y1200,Y1404,Y1608,Y1812,Y2016,Y2220,Y2424,Y2628,Y2832,Y3036,Y3240,Y3444,Y3648,Y3852,Y4056,Y4260,Y4464,Y4668,Y4872,Y5076,Y5280)</f>
        <v>0</v>
      </c>
      <c r="Z996" s="89">
        <f t="shared" si="1441"/>
        <v>0</v>
      </c>
      <c r="AA996" s="200">
        <f t="shared" si="1380"/>
        <v>0</v>
      </c>
      <c r="AB996" s="91"/>
      <c r="AC996" s="83">
        <f t="shared" ref="AC996:AD998" si="1442">SUM(AC1200,AC1404,AC1608,AC1812,AC2016,AC2220,AC2424,AC2628,AC2832,AC3036,AC3240,AC3444,AC3648,AC3852,AC4056,AC4260,AC4464,AC4668,AC4872,AC5076,AC5280)</f>
        <v>0</v>
      </c>
      <c r="AD996" s="88">
        <f t="shared" si="1442"/>
        <v>0</v>
      </c>
      <c r="AE996" s="199">
        <f t="shared" si="1371"/>
        <v>0</v>
      </c>
      <c r="AF996" s="89">
        <f t="shared" ref="AF996:AG998" si="1443">SUM(AF1200,AF1404,AF1608,AF1812,AF2016,AF2220,AF2424,AF2628,AF2832,AF3036,AF3240,AF3444,AF3648,AF3852,AF4056,AF4260,AF4464,AF4668,AF4872,AF5076,AF5280)</f>
        <v>0</v>
      </c>
      <c r="AG996" s="89">
        <f t="shared" si="1443"/>
        <v>0</v>
      </c>
      <c r="AH996" s="200">
        <f t="shared" si="1381"/>
        <v>0</v>
      </c>
      <c r="AJ996" s="86">
        <f t="shared" ref="AJ996:AU998" si="1444">SUM(AJ1200,AJ1404,AJ1608,AJ1812,AJ2016,AJ2220,AJ2424,AJ2628,AJ2832,AJ3036,AJ3240,AJ3444,AJ3648,AJ3852,AJ4056,AJ4260,AJ4464,AJ4668,AJ4872,AJ5076,AJ5280)</f>
        <v>0</v>
      </c>
      <c r="AK996" s="86">
        <f t="shared" si="1444"/>
        <v>0</v>
      </c>
      <c r="AL996" s="86">
        <f t="shared" si="1444"/>
        <v>0</v>
      </c>
      <c r="AM996" s="86">
        <f t="shared" si="1444"/>
        <v>0</v>
      </c>
      <c r="AN996" s="86">
        <f t="shared" si="1444"/>
        <v>0</v>
      </c>
      <c r="AO996" s="86">
        <f t="shared" si="1444"/>
        <v>0</v>
      </c>
      <c r="AP996" s="86">
        <f t="shared" si="1444"/>
        <v>0</v>
      </c>
      <c r="AQ996" s="86">
        <f t="shared" si="1444"/>
        <v>0</v>
      </c>
      <c r="AR996" s="86">
        <f t="shared" si="1444"/>
        <v>0</v>
      </c>
      <c r="AS996" s="86">
        <f t="shared" si="1444"/>
        <v>0</v>
      </c>
      <c r="AT996" s="86">
        <f t="shared" si="1444"/>
        <v>0</v>
      </c>
      <c r="AU996" s="86">
        <f t="shared" si="1444"/>
        <v>0</v>
      </c>
      <c r="AV996" s="86">
        <f t="shared" si="1349"/>
        <v>0</v>
      </c>
      <c r="AW996" s="93">
        <f t="shared" si="1373"/>
        <v>0</v>
      </c>
      <c r="AY996" s="86">
        <f t="shared" si="1374"/>
        <v>0</v>
      </c>
      <c r="AZ996" s="86">
        <f t="shared" si="1375"/>
        <v>0</v>
      </c>
      <c r="BA996" s="86">
        <f t="shared" si="1376"/>
        <v>0</v>
      </c>
      <c r="BB996" s="86">
        <f t="shared" si="1377"/>
        <v>0</v>
      </c>
      <c r="BC996" s="86">
        <f t="shared" si="1350"/>
        <v>0</v>
      </c>
      <c r="BD996" s="86">
        <f t="shared" si="1378"/>
        <v>0</v>
      </c>
    </row>
    <row r="997" spans="2:56" x14ac:dyDescent="0.3">
      <c r="B997" s="179" t="s">
        <v>200</v>
      </c>
      <c r="C997" s="83">
        <f t="shared" si="1434"/>
        <v>0</v>
      </c>
      <c r="D997" s="84">
        <f t="shared" si="1434"/>
        <v>0</v>
      </c>
      <c r="E997" s="85">
        <f t="shared" si="1366"/>
        <v>0</v>
      </c>
      <c r="F997" s="83">
        <f t="shared" si="1435"/>
        <v>0</v>
      </c>
      <c r="G997" s="84">
        <f t="shared" si="1435"/>
        <v>0</v>
      </c>
      <c r="H997" s="85">
        <f t="shared" si="1367"/>
        <v>0</v>
      </c>
      <c r="I997" s="83">
        <f t="shared" si="1436"/>
        <v>0</v>
      </c>
      <c r="J997" s="86">
        <f t="shared" si="1436"/>
        <v>0</v>
      </c>
      <c r="K997" s="87">
        <f t="shared" si="1368"/>
        <v>0</v>
      </c>
      <c r="L997" s="83">
        <f>SUM(L1201,L1405,L1609,L1813,L2017,L2221,L2425,L2629,L2833,L3037,L3241,L3445,L3649,L3853,L4057,L4261,L4465,L4669,L4873,L5077,L5281)</f>
        <v>0</v>
      </c>
      <c r="M997" s="86">
        <f t="shared" si="1437"/>
        <v>0</v>
      </c>
      <c r="N997" s="88">
        <f t="shared" si="1437"/>
        <v>0</v>
      </c>
      <c r="O997" s="83">
        <f t="shared" si="1438"/>
        <v>0</v>
      </c>
      <c r="P997" s="88">
        <f t="shared" si="1438"/>
        <v>0</v>
      </c>
      <c r="Q997" s="199">
        <f t="shared" si="1369"/>
        <v>0</v>
      </c>
      <c r="R997" s="89">
        <f t="shared" si="1439"/>
        <v>0</v>
      </c>
      <c r="S997" s="89">
        <f t="shared" si="1439"/>
        <v>0</v>
      </c>
      <c r="T997" s="200">
        <f t="shared" si="1379"/>
        <v>0</v>
      </c>
      <c r="U997" s="91"/>
      <c r="V997" s="83">
        <f t="shared" si="1440"/>
        <v>0</v>
      </c>
      <c r="W997" s="88">
        <f t="shared" si="1440"/>
        <v>0</v>
      </c>
      <c r="X997" s="199">
        <f t="shared" si="1370"/>
        <v>0</v>
      </c>
      <c r="Y997" s="89">
        <f t="shared" si="1441"/>
        <v>0</v>
      </c>
      <c r="Z997" s="89">
        <f t="shared" si="1441"/>
        <v>0</v>
      </c>
      <c r="AA997" s="200">
        <f t="shared" si="1380"/>
        <v>0</v>
      </c>
      <c r="AB997" s="91"/>
      <c r="AC997" s="83">
        <f t="shared" si="1442"/>
        <v>0</v>
      </c>
      <c r="AD997" s="88">
        <f t="shared" si="1442"/>
        <v>0</v>
      </c>
      <c r="AE997" s="199">
        <f t="shared" si="1371"/>
        <v>0</v>
      </c>
      <c r="AF997" s="89">
        <f t="shared" si="1443"/>
        <v>0</v>
      </c>
      <c r="AG997" s="89">
        <f t="shared" si="1443"/>
        <v>0</v>
      </c>
      <c r="AH997" s="200">
        <f t="shared" si="1381"/>
        <v>0</v>
      </c>
      <c r="AJ997" s="86">
        <f t="shared" si="1444"/>
        <v>0</v>
      </c>
      <c r="AK997" s="86">
        <f t="shared" si="1444"/>
        <v>0</v>
      </c>
      <c r="AL997" s="86">
        <f t="shared" si="1444"/>
        <v>0</v>
      </c>
      <c r="AM997" s="86">
        <f t="shared" si="1444"/>
        <v>0</v>
      </c>
      <c r="AN997" s="86">
        <f t="shared" si="1444"/>
        <v>0</v>
      </c>
      <c r="AO997" s="86">
        <f t="shared" si="1444"/>
        <v>0</v>
      </c>
      <c r="AP997" s="86">
        <f t="shared" si="1444"/>
        <v>0</v>
      </c>
      <c r="AQ997" s="86">
        <f t="shared" si="1444"/>
        <v>0</v>
      </c>
      <c r="AR997" s="86">
        <f t="shared" si="1444"/>
        <v>0</v>
      </c>
      <c r="AS997" s="86">
        <f t="shared" si="1444"/>
        <v>0</v>
      </c>
      <c r="AT997" s="86">
        <f t="shared" si="1444"/>
        <v>0</v>
      </c>
      <c r="AU997" s="86">
        <f t="shared" si="1444"/>
        <v>0</v>
      </c>
      <c r="AV997" s="86">
        <f t="shared" si="1349"/>
        <v>0</v>
      </c>
      <c r="AW997" s="93">
        <f t="shared" si="1373"/>
        <v>0</v>
      </c>
      <c r="AY997" s="86">
        <f t="shared" si="1374"/>
        <v>0</v>
      </c>
      <c r="AZ997" s="86">
        <f t="shared" si="1375"/>
        <v>0</v>
      </c>
      <c r="BA997" s="86">
        <f t="shared" si="1376"/>
        <v>0</v>
      </c>
      <c r="BB997" s="86">
        <f t="shared" si="1377"/>
        <v>0</v>
      </c>
      <c r="BC997" s="86">
        <f t="shared" si="1350"/>
        <v>0</v>
      </c>
      <c r="BD997" s="86">
        <f t="shared" si="1378"/>
        <v>0</v>
      </c>
    </row>
    <row r="998" spans="2:56" x14ac:dyDescent="0.3">
      <c r="B998" s="176" t="s">
        <v>201</v>
      </c>
      <c r="C998" s="83">
        <f t="shared" si="1434"/>
        <v>0</v>
      </c>
      <c r="D998" s="84">
        <f t="shared" si="1434"/>
        <v>0</v>
      </c>
      <c r="E998" s="85">
        <f t="shared" si="1366"/>
        <v>0</v>
      </c>
      <c r="F998" s="83">
        <f t="shared" si="1435"/>
        <v>0</v>
      </c>
      <c r="G998" s="84">
        <f t="shared" si="1435"/>
        <v>0</v>
      </c>
      <c r="H998" s="85">
        <f t="shared" si="1367"/>
        <v>0</v>
      </c>
      <c r="I998" s="83">
        <f t="shared" si="1436"/>
        <v>0</v>
      </c>
      <c r="J998" s="86">
        <f t="shared" si="1436"/>
        <v>0</v>
      </c>
      <c r="K998" s="87">
        <f t="shared" si="1368"/>
        <v>0</v>
      </c>
      <c r="L998" s="83">
        <f>SUM(L1202,L1406,L1610,L1814,L2018,L2222,L2426,L2630,L2834,L3038,L3242,L3446,L3650,L3854,L4058,L4262,L4466,L4670,L4874,L5078,L5282)</f>
        <v>0</v>
      </c>
      <c r="M998" s="86">
        <f t="shared" si="1437"/>
        <v>0</v>
      </c>
      <c r="N998" s="88">
        <f t="shared" si="1437"/>
        <v>0</v>
      </c>
      <c r="O998" s="83">
        <f t="shared" si="1438"/>
        <v>0</v>
      </c>
      <c r="P998" s="88">
        <f t="shared" si="1438"/>
        <v>0</v>
      </c>
      <c r="Q998" s="199">
        <f t="shared" si="1369"/>
        <v>0</v>
      </c>
      <c r="R998" s="89">
        <f t="shared" si="1439"/>
        <v>0</v>
      </c>
      <c r="S998" s="89">
        <f t="shared" si="1439"/>
        <v>0</v>
      </c>
      <c r="T998" s="200">
        <f t="shared" si="1379"/>
        <v>0</v>
      </c>
      <c r="U998" s="91"/>
      <c r="V998" s="83">
        <f t="shared" si="1440"/>
        <v>0</v>
      </c>
      <c r="W998" s="88">
        <f t="shared" si="1440"/>
        <v>0</v>
      </c>
      <c r="X998" s="199">
        <f t="shared" si="1370"/>
        <v>0</v>
      </c>
      <c r="Y998" s="89">
        <f t="shared" si="1441"/>
        <v>0</v>
      </c>
      <c r="Z998" s="89">
        <f t="shared" si="1441"/>
        <v>0</v>
      </c>
      <c r="AA998" s="200">
        <f t="shared" si="1380"/>
        <v>0</v>
      </c>
      <c r="AB998" s="91"/>
      <c r="AC998" s="83">
        <f t="shared" si="1442"/>
        <v>0</v>
      </c>
      <c r="AD998" s="88">
        <f t="shared" si="1442"/>
        <v>0</v>
      </c>
      <c r="AE998" s="199">
        <f t="shared" si="1371"/>
        <v>0</v>
      </c>
      <c r="AF998" s="89">
        <f t="shared" si="1443"/>
        <v>0</v>
      </c>
      <c r="AG998" s="89">
        <f t="shared" si="1443"/>
        <v>0</v>
      </c>
      <c r="AH998" s="200">
        <f t="shared" si="1381"/>
        <v>0</v>
      </c>
      <c r="AJ998" s="86">
        <f t="shared" si="1444"/>
        <v>0</v>
      </c>
      <c r="AK998" s="86">
        <f t="shared" si="1444"/>
        <v>0</v>
      </c>
      <c r="AL998" s="86">
        <f t="shared" si="1444"/>
        <v>0</v>
      </c>
      <c r="AM998" s="86">
        <f t="shared" si="1444"/>
        <v>0</v>
      </c>
      <c r="AN998" s="86">
        <f t="shared" si="1444"/>
        <v>0</v>
      </c>
      <c r="AO998" s="86">
        <f t="shared" si="1444"/>
        <v>0</v>
      </c>
      <c r="AP998" s="86">
        <f t="shared" si="1444"/>
        <v>0</v>
      </c>
      <c r="AQ998" s="86">
        <f t="shared" si="1444"/>
        <v>0</v>
      </c>
      <c r="AR998" s="86">
        <f t="shared" si="1444"/>
        <v>0</v>
      </c>
      <c r="AS998" s="86">
        <f t="shared" si="1444"/>
        <v>0</v>
      </c>
      <c r="AT998" s="86">
        <f t="shared" si="1444"/>
        <v>0</v>
      </c>
      <c r="AU998" s="86">
        <f t="shared" si="1444"/>
        <v>0</v>
      </c>
      <c r="AV998" s="86">
        <f t="shared" si="1349"/>
        <v>0</v>
      </c>
      <c r="AW998" s="93">
        <f t="shared" si="1373"/>
        <v>0</v>
      </c>
      <c r="AY998" s="86">
        <f t="shared" si="1374"/>
        <v>0</v>
      </c>
      <c r="AZ998" s="86">
        <f t="shared" si="1375"/>
        <v>0</v>
      </c>
      <c r="BA998" s="86">
        <f t="shared" si="1376"/>
        <v>0</v>
      </c>
      <c r="BB998" s="86">
        <f t="shared" si="1377"/>
        <v>0</v>
      </c>
      <c r="BC998" s="86">
        <f t="shared" si="1350"/>
        <v>0</v>
      </c>
      <c r="BD998" s="86">
        <f t="shared" si="1378"/>
        <v>0</v>
      </c>
    </row>
    <row r="999" spans="2:56" x14ac:dyDescent="0.3">
      <c r="B999" s="176" t="s">
        <v>202</v>
      </c>
      <c r="C999" s="83">
        <f>SUM(C1000,C1004)</f>
        <v>11119170</v>
      </c>
      <c r="D999" s="84">
        <f>SUM(D1000,D1004)</f>
        <v>11030967.609999999</v>
      </c>
      <c r="E999" s="85">
        <f t="shared" si="1366"/>
        <v>0.99206753831446048</v>
      </c>
      <c r="F999" s="83">
        <f>SUM(F1000,F1004)</f>
        <v>12527839</v>
      </c>
      <c r="G999" s="84">
        <f>SUM(G1000,G1004)</f>
        <v>12526617.280000001</v>
      </c>
      <c r="H999" s="85">
        <f t="shared" si="1367"/>
        <v>0.99990247958965639</v>
      </c>
      <c r="I999" s="83">
        <f>SUM(I1000,I1004)</f>
        <v>3688054</v>
      </c>
      <c r="J999" s="86">
        <f>SUM(J1000,J1004)</f>
        <v>3674700.7399999998</v>
      </c>
      <c r="K999" s="87">
        <f t="shared" si="1368"/>
        <v>0.99637932091016013</v>
      </c>
      <c r="L999" s="83">
        <f>SUM(L1000,L1004)</f>
        <v>2346080</v>
      </c>
      <c r="M999" s="86">
        <f>SUM(M1000,M1004)</f>
        <v>3435959</v>
      </c>
      <c r="N999" s="88">
        <f>SUM(N1000,N1004)</f>
        <v>0</v>
      </c>
      <c r="O999" s="83">
        <f>SUM(O1000,O1004)</f>
        <v>2028200</v>
      </c>
      <c r="P999" s="88">
        <f>SUM(P1000,P1004)</f>
        <v>0</v>
      </c>
      <c r="Q999" s="199">
        <f t="shared" si="1369"/>
        <v>2028200</v>
      </c>
      <c r="R999" s="89">
        <f>SUM(R1000,R1004)</f>
        <v>0</v>
      </c>
      <c r="S999" s="89">
        <f>SUM(S1000,S1004)</f>
        <v>0</v>
      </c>
      <c r="T999" s="200">
        <f t="shared" si="1379"/>
        <v>2028200</v>
      </c>
      <c r="U999" s="91"/>
      <c r="V999" s="83">
        <f>SUM(V1000,V1004)</f>
        <v>2115390</v>
      </c>
      <c r="W999" s="88">
        <f>SUM(W1000,W1004)</f>
        <v>0</v>
      </c>
      <c r="X999" s="199">
        <f t="shared" si="1370"/>
        <v>2115390</v>
      </c>
      <c r="Y999" s="89">
        <f>SUM(Y1000,Y1004)</f>
        <v>0</v>
      </c>
      <c r="Z999" s="89">
        <f>SUM(Z1000,Z1004)</f>
        <v>0</v>
      </c>
      <c r="AA999" s="200">
        <f t="shared" si="1380"/>
        <v>2115390</v>
      </c>
      <c r="AB999" s="91"/>
      <c r="AC999" s="83">
        <f>SUM(AC1000,AC1004)</f>
        <v>2209105</v>
      </c>
      <c r="AD999" s="88">
        <f>SUM(AD1000,AD1004)</f>
        <v>0</v>
      </c>
      <c r="AE999" s="199">
        <f t="shared" si="1371"/>
        <v>2209105</v>
      </c>
      <c r="AF999" s="89">
        <f>SUM(AF1000,AF1004)</f>
        <v>0</v>
      </c>
      <c r="AG999" s="89">
        <f>SUM(AG1000,AG1004)</f>
        <v>0</v>
      </c>
      <c r="AH999" s="200">
        <f t="shared" si="1381"/>
        <v>2209105</v>
      </c>
      <c r="AJ999" s="86">
        <f t="shared" ref="AJ999:AU999" si="1445">SUM(AJ1000,AJ1004)</f>
        <v>0</v>
      </c>
      <c r="AK999" s="86">
        <f t="shared" si="1445"/>
        <v>0</v>
      </c>
      <c r="AL999" s="86">
        <f t="shared" si="1445"/>
        <v>606950</v>
      </c>
      <c r="AM999" s="86">
        <f t="shared" si="1445"/>
        <v>200000</v>
      </c>
      <c r="AN999" s="86">
        <f t="shared" si="1445"/>
        <v>200000</v>
      </c>
      <c r="AO999" s="86">
        <f t="shared" si="1445"/>
        <v>206900</v>
      </c>
      <c r="AP999" s="86">
        <f t="shared" si="1445"/>
        <v>200000</v>
      </c>
      <c r="AQ999" s="86">
        <f t="shared" si="1445"/>
        <v>150000</v>
      </c>
      <c r="AR999" s="86">
        <f t="shared" si="1445"/>
        <v>107100</v>
      </c>
      <c r="AS999" s="86">
        <f t="shared" si="1445"/>
        <v>100000</v>
      </c>
      <c r="AT999" s="86">
        <f t="shared" si="1445"/>
        <v>150000</v>
      </c>
      <c r="AU999" s="86">
        <f t="shared" si="1445"/>
        <v>107250</v>
      </c>
      <c r="AV999" s="86">
        <f t="shared" si="1349"/>
        <v>2028200</v>
      </c>
      <c r="AW999" s="93">
        <f t="shared" si="1373"/>
        <v>0</v>
      </c>
      <c r="AY999" s="86">
        <f t="shared" si="1374"/>
        <v>606950</v>
      </c>
      <c r="AZ999" s="86">
        <f t="shared" si="1375"/>
        <v>606900</v>
      </c>
      <c r="BA999" s="86">
        <f t="shared" si="1376"/>
        <v>457100</v>
      </c>
      <c r="BB999" s="86">
        <f t="shared" si="1377"/>
        <v>357250</v>
      </c>
      <c r="BC999" s="86">
        <f t="shared" si="1350"/>
        <v>2028200</v>
      </c>
      <c r="BD999" s="86">
        <f t="shared" si="1378"/>
        <v>0</v>
      </c>
    </row>
    <row r="1000" spans="2:56" x14ac:dyDescent="0.3">
      <c r="B1000" s="179" t="s">
        <v>203</v>
      </c>
      <c r="C1000" s="83">
        <f>SUM(C1001:C1003)</f>
        <v>11119170</v>
      </c>
      <c r="D1000" s="84">
        <f>SUM(D1001:D1003)</f>
        <v>11030967.609999999</v>
      </c>
      <c r="E1000" s="85">
        <f t="shared" si="1366"/>
        <v>0.99206753831446048</v>
      </c>
      <c r="F1000" s="83">
        <f>SUM(F1001:F1003)</f>
        <v>12527839</v>
      </c>
      <c r="G1000" s="84">
        <f>SUM(G1001:G1003)</f>
        <v>12526617.280000001</v>
      </c>
      <c r="H1000" s="85">
        <f t="shared" si="1367"/>
        <v>0.99990247958965639</v>
      </c>
      <c r="I1000" s="83">
        <f>SUM(I1001:I1003)</f>
        <v>3688054</v>
      </c>
      <c r="J1000" s="86">
        <f>SUM(J1001:J1003)</f>
        <v>3674700.7399999998</v>
      </c>
      <c r="K1000" s="87">
        <f t="shared" si="1368"/>
        <v>0.99637932091016013</v>
      </c>
      <c r="L1000" s="83">
        <f>SUM(L1001:L1003)</f>
        <v>2346080</v>
      </c>
      <c r="M1000" s="86">
        <f>SUM(M1001:M1003)</f>
        <v>3435959</v>
      </c>
      <c r="N1000" s="88">
        <f>SUM(N1001:N1003)</f>
        <v>0</v>
      </c>
      <c r="O1000" s="83">
        <f>SUM(O1001:O1003)</f>
        <v>2028200</v>
      </c>
      <c r="P1000" s="88">
        <f>SUM(P1001:P1003)</f>
        <v>0</v>
      </c>
      <c r="Q1000" s="199">
        <f t="shared" si="1369"/>
        <v>2028200</v>
      </c>
      <c r="R1000" s="89">
        <f>SUM(R1001:R1003)</f>
        <v>0</v>
      </c>
      <c r="S1000" s="89">
        <f>SUM(S1001:S1003)</f>
        <v>0</v>
      </c>
      <c r="T1000" s="200">
        <f t="shared" si="1379"/>
        <v>2028200</v>
      </c>
      <c r="U1000" s="91"/>
      <c r="V1000" s="83">
        <f>SUM(V1001:V1003)</f>
        <v>2115390</v>
      </c>
      <c r="W1000" s="88">
        <f>SUM(W1001:W1003)</f>
        <v>0</v>
      </c>
      <c r="X1000" s="199">
        <f t="shared" si="1370"/>
        <v>2115390</v>
      </c>
      <c r="Y1000" s="89">
        <f>SUM(Y1001:Y1003)</f>
        <v>0</v>
      </c>
      <c r="Z1000" s="89">
        <f>SUM(Z1001:Z1003)</f>
        <v>0</v>
      </c>
      <c r="AA1000" s="200">
        <f t="shared" si="1380"/>
        <v>2115390</v>
      </c>
      <c r="AB1000" s="91"/>
      <c r="AC1000" s="83">
        <f>SUM(AC1001:AC1003)</f>
        <v>2209105</v>
      </c>
      <c r="AD1000" s="88">
        <f>SUM(AD1001:AD1003)</f>
        <v>0</v>
      </c>
      <c r="AE1000" s="199">
        <f t="shared" si="1371"/>
        <v>2209105</v>
      </c>
      <c r="AF1000" s="89">
        <f>SUM(AF1001:AF1003)</f>
        <v>0</v>
      </c>
      <c r="AG1000" s="89">
        <f>SUM(AG1001:AG1003)</f>
        <v>0</v>
      </c>
      <c r="AH1000" s="200">
        <f t="shared" si="1381"/>
        <v>2209105</v>
      </c>
      <c r="AJ1000" s="86">
        <f t="shared" ref="AJ1000:AU1000" si="1446">SUM(AJ1001:AJ1003)</f>
        <v>0</v>
      </c>
      <c r="AK1000" s="86">
        <f t="shared" si="1446"/>
        <v>0</v>
      </c>
      <c r="AL1000" s="86">
        <f t="shared" si="1446"/>
        <v>606950</v>
      </c>
      <c r="AM1000" s="86">
        <f t="shared" si="1446"/>
        <v>200000</v>
      </c>
      <c r="AN1000" s="86">
        <f t="shared" si="1446"/>
        <v>200000</v>
      </c>
      <c r="AO1000" s="86">
        <f t="shared" si="1446"/>
        <v>206900</v>
      </c>
      <c r="AP1000" s="86">
        <f t="shared" si="1446"/>
        <v>200000</v>
      </c>
      <c r="AQ1000" s="86">
        <f t="shared" si="1446"/>
        <v>150000</v>
      </c>
      <c r="AR1000" s="86">
        <f t="shared" si="1446"/>
        <v>107100</v>
      </c>
      <c r="AS1000" s="86">
        <f t="shared" si="1446"/>
        <v>100000</v>
      </c>
      <c r="AT1000" s="86">
        <f t="shared" si="1446"/>
        <v>150000</v>
      </c>
      <c r="AU1000" s="86">
        <f t="shared" si="1446"/>
        <v>107250</v>
      </c>
      <c r="AV1000" s="86">
        <f t="shared" si="1349"/>
        <v>2028200</v>
      </c>
      <c r="AW1000" s="93">
        <f t="shared" si="1373"/>
        <v>0</v>
      </c>
      <c r="AY1000" s="86">
        <f t="shared" si="1374"/>
        <v>606950</v>
      </c>
      <c r="AZ1000" s="86">
        <f t="shared" si="1375"/>
        <v>606900</v>
      </c>
      <c r="BA1000" s="86">
        <f t="shared" si="1376"/>
        <v>457100</v>
      </c>
      <c r="BB1000" s="86">
        <f t="shared" si="1377"/>
        <v>357250</v>
      </c>
      <c r="BC1000" s="86">
        <f t="shared" si="1350"/>
        <v>2028200</v>
      </c>
      <c r="BD1000" s="86">
        <f t="shared" si="1378"/>
        <v>0</v>
      </c>
    </row>
    <row r="1001" spans="2:56" x14ac:dyDescent="0.3">
      <c r="B1001" s="201" t="s">
        <v>204</v>
      </c>
      <c r="C1001" s="180">
        <f t="shared" ref="C1001:D1003" si="1447">SUM(C1205,C1613,C1817,C1409,C2021,C2429,C2225,C2837,C3857,C2633,C4061,C3041,C3245,C3653,C3449,C4265,C5285,C5081,C4673,C4469,C4877)</f>
        <v>20200</v>
      </c>
      <c r="D1001" s="181">
        <f t="shared" si="1447"/>
        <v>20131.939999999999</v>
      </c>
      <c r="E1001" s="182">
        <f t="shared" si="1366"/>
        <v>0.99663069306930685</v>
      </c>
      <c r="F1001" s="180">
        <f t="shared" ref="F1001:G1003" si="1448">SUM(F1205,F1613,F1817,F1409,F2021,F2429,F2225,F2837,F3857,F2633,F4061,F3041,F3245,F3653,F3449,F4265,F5285,F5081,F4673,F4469,F4877)</f>
        <v>3247</v>
      </c>
      <c r="G1001" s="181">
        <f t="shared" si="1448"/>
        <v>3246.03</v>
      </c>
      <c r="H1001" s="182">
        <f t="shared" si="1367"/>
        <v>0.99970126270403459</v>
      </c>
      <c r="I1001" s="180">
        <f t="shared" ref="I1001:J1003" si="1449">SUM(I1205,I1409,I1613,I1817,I2021,I2225,I2429,I2633,I2837,I3041,I3245,I3449,I3653,I3857,I4061,I4265,I4469,I4673,I4877,I5081,I5285)</f>
        <v>20000</v>
      </c>
      <c r="J1001" s="183">
        <f t="shared" si="1449"/>
        <v>6647.68</v>
      </c>
      <c r="K1001" s="184">
        <f t="shared" si="1368"/>
        <v>0.33238400000000001</v>
      </c>
      <c r="L1001" s="180">
        <f>SUM(L1205,L1409,L1613,L1817,L2021,L2225,L2429,L2633,L2837,L3041,L3245,L3449,L3653,L3857,L4061,L4265,L4469,L4673,L4877,L5081,L5285)</f>
        <v>10080</v>
      </c>
      <c r="M1001" s="183">
        <f t="shared" ref="M1001:N1003" si="1450">SUM(M1205,M1613,M1817,M1409,M2021,M2429,M2225,M2837,M3857,M2633,M4061,M3041,M3245,M3653,M3449,M4265,M5285,M5081,M4673,M4469,M4877)</f>
        <v>10080</v>
      </c>
      <c r="N1001" s="185">
        <f t="shared" si="1450"/>
        <v>0</v>
      </c>
      <c r="O1001" s="180">
        <f t="shared" ref="O1001:P1003" si="1451">SUM(O1205,O1409,O1613,O1817,O2021,O2225,O2429,O2633,O2837,O3041,O3245,O3449,O3653,O3857,O4061,O4265,O4469,O4673,O4877,O5081,O5285)</f>
        <v>28200</v>
      </c>
      <c r="P1001" s="185">
        <f t="shared" si="1451"/>
        <v>0</v>
      </c>
      <c r="Q1001" s="177">
        <f t="shared" si="1369"/>
        <v>28200</v>
      </c>
      <c r="R1001" s="185">
        <f t="shared" ref="R1001:S1003" si="1452">SUM(R1205,R1409,R1613,R1817,R2021,R2225,R2429,R2633,R2837,R3041,R3245,R3449,R3653,R3857,R4061,R4265,R4469,R4673,R4877,R5081,R5285)</f>
        <v>0</v>
      </c>
      <c r="S1001" s="185">
        <f t="shared" si="1452"/>
        <v>0</v>
      </c>
      <c r="T1001" s="178">
        <f t="shared" si="1379"/>
        <v>28200</v>
      </c>
      <c r="U1001" s="157"/>
      <c r="V1001" s="180">
        <f t="shared" ref="V1001:W1003" si="1453">SUM(V1205,V1409,V1613,V1817,V2021,V2225,V2429,V2633,V2837,V3041,V3245,V3449,V3653,V3857,V4061,V4265,V4469,V4673,V4877,V5081,V5285)</f>
        <v>28190</v>
      </c>
      <c r="W1001" s="185">
        <f t="shared" si="1453"/>
        <v>0</v>
      </c>
      <c r="X1001" s="177">
        <f t="shared" si="1370"/>
        <v>28190</v>
      </c>
      <c r="Y1001" s="185">
        <f t="shared" ref="Y1001:Z1003" si="1454">SUM(Y1205,Y1409,Y1613,Y1817,Y2021,Y2225,Y2429,Y2633,Y2837,Y3041,Y3245,Y3449,Y3653,Y3857,Y4061,Y4265,Y4469,Y4673,Y4877,Y5081,Y5285)</f>
        <v>0</v>
      </c>
      <c r="Z1001" s="185">
        <f t="shared" si="1454"/>
        <v>0</v>
      </c>
      <c r="AA1001" s="178">
        <f t="shared" si="1380"/>
        <v>28190</v>
      </c>
      <c r="AB1001" s="157"/>
      <c r="AC1001" s="180">
        <f t="shared" ref="AC1001:AD1003" si="1455">SUM(AC1205,AC1409,AC1613,AC1817,AC2021,AC2225,AC2429,AC2633,AC2837,AC3041,AC3245,AC3449,AC3653,AC3857,AC4061,AC4265,AC4469,AC4673,AC4877,AC5081,AC5285)</f>
        <v>28190</v>
      </c>
      <c r="AD1001" s="185">
        <f t="shared" si="1455"/>
        <v>0</v>
      </c>
      <c r="AE1001" s="177">
        <f t="shared" si="1371"/>
        <v>28190</v>
      </c>
      <c r="AF1001" s="185">
        <f t="shared" ref="AF1001:AG1003" si="1456">SUM(AF1205,AF1409,AF1613,AF1817,AF2021,AF2225,AF2429,AF2633,AF2837,AF3041,AF3245,AF3449,AF3653,AF3857,AF4061,AF4265,AF4469,AF4673,AF4877,AF5081,AF5285)</f>
        <v>0</v>
      </c>
      <c r="AG1001" s="185">
        <f t="shared" si="1456"/>
        <v>0</v>
      </c>
      <c r="AH1001" s="178">
        <f t="shared" si="1381"/>
        <v>28190</v>
      </c>
      <c r="AJ1001" s="86">
        <f t="shared" ref="AJ1001:AU1003" si="1457">SUM(AJ1205,AJ1409,AJ1613,AJ1817,AJ2021,AJ2225,AJ2429,AJ2633,AJ2837,AJ3041,AJ3245,AJ3449,AJ3653,AJ3857,AJ4061,AJ4265,AJ4469,AJ4673,AJ4877,AJ5081,AJ5285)</f>
        <v>0</v>
      </c>
      <c r="AK1001" s="86">
        <f t="shared" si="1457"/>
        <v>0</v>
      </c>
      <c r="AL1001" s="86">
        <f t="shared" si="1457"/>
        <v>6950</v>
      </c>
      <c r="AM1001" s="86">
        <f t="shared" si="1457"/>
        <v>0</v>
      </c>
      <c r="AN1001" s="86">
        <f t="shared" si="1457"/>
        <v>0</v>
      </c>
      <c r="AO1001" s="86">
        <f t="shared" si="1457"/>
        <v>6900</v>
      </c>
      <c r="AP1001" s="86">
        <f t="shared" si="1457"/>
        <v>0</v>
      </c>
      <c r="AQ1001" s="86">
        <f t="shared" si="1457"/>
        <v>0</v>
      </c>
      <c r="AR1001" s="86">
        <f t="shared" si="1457"/>
        <v>7100</v>
      </c>
      <c r="AS1001" s="86">
        <f t="shared" si="1457"/>
        <v>0</v>
      </c>
      <c r="AT1001" s="86">
        <f t="shared" si="1457"/>
        <v>0</v>
      </c>
      <c r="AU1001" s="86">
        <f t="shared" si="1457"/>
        <v>7250</v>
      </c>
      <c r="AV1001" s="86">
        <f t="shared" si="1349"/>
        <v>28200</v>
      </c>
      <c r="AW1001" s="93">
        <f t="shared" si="1373"/>
        <v>0</v>
      </c>
      <c r="AY1001" s="86">
        <f t="shared" si="1374"/>
        <v>6950</v>
      </c>
      <c r="AZ1001" s="86">
        <f t="shared" si="1375"/>
        <v>6900</v>
      </c>
      <c r="BA1001" s="86">
        <f t="shared" si="1376"/>
        <v>7100</v>
      </c>
      <c r="BB1001" s="86">
        <f t="shared" si="1377"/>
        <v>7250</v>
      </c>
      <c r="BC1001" s="86">
        <f t="shared" si="1350"/>
        <v>28200</v>
      </c>
      <c r="BD1001" s="86">
        <f t="shared" si="1378"/>
        <v>0</v>
      </c>
    </row>
    <row r="1002" spans="2:56" x14ac:dyDescent="0.3">
      <c r="B1002" s="201" t="s">
        <v>205</v>
      </c>
      <c r="C1002" s="180">
        <f t="shared" si="1447"/>
        <v>3644333</v>
      </c>
      <c r="D1002" s="181">
        <f t="shared" si="1447"/>
        <v>3579353.02</v>
      </c>
      <c r="E1002" s="182">
        <f t="shared" si="1366"/>
        <v>0.98216958219789463</v>
      </c>
      <c r="F1002" s="180">
        <f t="shared" si="1448"/>
        <v>6230009</v>
      </c>
      <c r="G1002" s="181">
        <f t="shared" si="1448"/>
        <v>6230008.04</v>
      </c>
      <c r="H1002" s="182">
        <f t="shared" si="1367"/>
        <v>0.99999984590712465</v>
      </c>
      <c r="I1002" s="180">
        <f t="shared" si="1449"/>
        <v>0</v>
      </c>
      <c r="J1002" s="183">
        <f t="shared" si="1449"/>
        <v>0</v>
      </c>
      <c r="K1002" s="184">
        <f t="shared" si="1368"/>
        <v>0</v>
      </c>
      <c r="L1002" s="180">
        <f>SUM(L1206,L1410,L1614,L1818,L2022,L2226,L2430,L2634,L2838,L3042,L3246,L3450,L3654,L3858,L4062,L4266,L4470,L4674,L4878,L5082,L5286)</f>
        <v>0</v>
      </c>
      <c r="M1002" s="183">
        <f t="shared" si="1450"/>
        <v>0</v>
      </c>
      <c r="N1002" s="185">
        <f t="shared" si="1450"/>
        <v>0</v>
      </c>
      <c r="O1002" s="180">
        <f t="shared" si="1451"/>
        <v>0</v>
      </c>
      <c r="P1002" s="185">
        <f t="shared" si="1451"/>
        <v>0</v>
      </c>
      <c r="Q1002" s="177">
        <f t="shared" si="1369"/>
        <v>0</v>
      </c>
      <c r="R1002" s="185">
        <f t="shared" si="1452"/>
        <v>0</v>
      </c>
      <c r="S1002" s="185">
        <f t="shared" si="1452"/>
        <v>0</v>
      </c>
      <c r="T1002" s="178">
        <f t="shared" si="1379"/>
        <v>0</v>
      </c>
      <c r="U1002" s="157"/>
      <c r="V1002" s="180">
        <f t="shared" si="1453"/>
        <v>0</v>
      </c>
      <c r="W1002" s="185">
        <f t="shared" si="1453"/>
        <v>0</v>
      </c>
      <c r="X1002" s="177">
        <f t="shared" si="1370"/>
        <v>0</v>
      </c>
      <c r="Y1002" s="185">
        <f t="shared" si="1454"/>
        <v>0</v>
      </c>
      <c r="Z1002" s="185">
        <f t="shared" si="1454"/>
        <v>0</v>
      </c>
      <c r="AA1002" s="178">
        <f t="shared" si="1380"/>
        <v>0</v>
      </c>
      <c r="AB1002" s="157"/>
      <c r="AC1002" s="180">
        <f t="shared" si="1455"/>
        <v>0</v>
      </c>
      <c r="AD1002" s="185">
        <f t="shared" si="1455"/>
        <v>0</v>
      </c>
      <c r="AE1002" s="177">
        <f t="shared" si="1371"/>
        <v>0</v>
      </c>
      <c r="AF1002" s="185">
        <f t="shared" si="1456"/>
        <v>0</v>
      </c>
      <c r="AG1002" s="185">
        <f t="shared" si="1456"/>
        <v>0</v>
      </c>
      <c r="AH1002" s="178">
        <f t="shared" si="1381"/>
        <v>0</v>
      </c>
      <c r="AJ1002" s="86">
        <f t="shared" si="1457"/>
        <v>0</v>
      </c>
      <c r="AK1002" s="86">
        <f t="shared" si="1457"/>
        <v>0</v>
      </c>
      <c r="AL1002" s="86">
        <f t="shared" si="1457"/>
        <v>0</v>
      </c>
      <c r="AM1002" s="86">
        <f t="shared" si="1457"/>
        <v>0</v>
      </c>
      <c r="AN1002" s="86">
        <f t="shared" si="1457"/>
        <v>0</v>
      </c>
      <c r="AO1002" s="86">
        <f t="shared" si="1457"/>
        <v>0</v>
      </c>
      <c r="AP1002" s="86">
        <f t="shared" si="1457"/>
        <v>0</v>
      </c>
      <c r="AQ1002" s="86">
        <f t="shared" si="1457"/>
        <v>0</v>
      </c>
      <c r="AR1002" s="86">
        <f t="shared" si="1457"/>
        <v>0</v>
      </c>
      <c r="AS1002" s="86">
        <f t="shared" si="1457"/>
        <v>0</v>
      </c>
      <c r="AT1002" s="86">
        <f t="shared" si="1457"/>
        <v>0</v>
      </c>
      <c r="AU1002" s="86">
        <f t="shared" si="1457"/>
        <v>0</v>
      </c>
      <c r="AV1002" s="86">
        <f t="shared" si="1349"/>
        <v>0</v>
      </c>
      <c r="AW1002" s="93">
        <f t="shared" si="1373"/>
        <v>0</v>
      </c>
      <c r="AY1002" s="86">
        <f t="shared" si="1374"/>
        <v>0</v>
      </c>
      <c r="AZ1002" s="86">
        <f t="shared" si="1375"/>
        <v>0</v>
      </c>
      <c r="BA1002" s="86">
        <f t="shared" si="1376"/>
        <v>0</v>
      </c>
      <c r="BB1002" s="86">
        <f t="shared" si="1377"/>
        <v>0</v>
      </c>
      <c r="BC1002" s="86">
        <f t="shared" si="1350"/>
        <v>0</v>
      </c>
      <c r="BD1002" s="86">
        <f t="shared" si="1378"/>
        <v>0</v>
      </c>
    </row>
    <row r="1003" spans="2:56" x14ac:dyDescent="0.3">
      <c r="B1003" s="201" t="s">
        <v>206</v>
      </c>
      <c r="C1003" s="180">
        <f t="shared" si="1447"/>
        <v>7454637</v>
      </c>
      <c r="D1003" s="181">
        <f t="shared" si="1447"/>
        <v>7431482.6500000004</v>
      </c>
      <c r="E1003" s="182">
        <f t="shared" si="1366"/>
        <v>0.99689396680213949</v>
      </c>
      <c r="F1003" s="180">
        <f t="shared" si="1448"/>
        <v>6294583</v>
      </c>
      <c r="G1003" s="181">
        <f t="shared" si="1448"/>
        <v>6293363.21</v>
      </c>
      <c r="H1003" s="182">
        <f t="shared" si="1367"/>
        <v>0.99980621591612984</v>
      </c>
      <c r="I1003" s="180">
        <f t="shared" si="1449"/>
        <v>3668054</v>
      </c>
      <c r="J1003" s="183">
        <f t="shared" si="1449"/>
        <v>3668053.0599999996</v>
      </c>
      <c r="K1003" s="184">
        <f t="shared" si="1368"/>
        <v>0.99999974373332556</v>
      </c>
      <c r="L1003" s="180">
        <f>SUM(L1207,L1411,L1615,L1819,L2023,L2227,L2431,L2635,L2839,L3043,L3247,L3451,L3655,L3859,L4063,L4267,L4471,L4675,L4879,L5083,L5287)</f>
        <v>2336000</v>
      </c>
      <c r="M1003" s="183">
        <f t="shared" si="1450"/>
        <v>3425879</v>
      </c>
      <c r="N1003" s="185">
        <f t="shared" si="1450"/>
        <v>0</v>
      </c>
      <c r="O1003" s="180">
        <f t="shared" si="1451"/>
        <v>2000000</v>
      </c>
      <c r="P1003" s="185">
        <f t="shared" si="1451"/>
        <v>0</v>
      </c>
      <c r="Q1003" s="177">
        <f t="shared" si="1369"/>
        <v>2000000</v>
      </c>
      <c r="R1003" s="185">
        <f t="shared" si="1452"/>
        <v>0</v>
      </c>
      <c r="S1003" s="185">
        <f t="shared" si="1452"/>
        <v>0</v>
      </c>
      <c r="T1003" s="178">
        <f t="shared" si="1379"/>
        <v>2000000</v>
      </c>
      <c r="U1003" s="157"/>
      <c r="V1003" s="180">
        <f t="shared" si="1453"/>
        <v>2087200</v>
      </c>
      <c r="W1003" s="185">
        <f t="shared" si="1453"/>
        <v>0</v>
      </c>
      <c r="X1003" s="177">
        <f t="shared" si="1370"/>
        <v>2087200</v>
      </c>
      <c r="Y1003" s="185">
        <f t="shared" si="1454"/>
        <v>0</v>
      </c>
      <c r="Z1003" s="185">
        <f t="shared" si="1454"/>
        <v>0</v>
      </c>
      <c r="AA1003" s="178">
        <f t="shared" si="1380"/>
        <v>2087200</v>
      </c>
      <c r="AB1003" s="157"/>
      <c r="AC1003" s="180">
        <f t="shared" si="1455"/>
        <v>2180915</v>
      </c>
      <c r="AD1003" s="185">
        <f t="shared" si="1455"/>
        <v>0</v>
      </c>
      <c r="AE1003" s="177">
        <f t="shared" si="1371"/>
        <v>2180915</v>
      </c>
      <c r="AF1003" s="185">
        <f t="shared" si="1456"/>
        <v>0</v>
      </c>
      <c r="AG1003" s="185">
        <f t="shared" si="1456"/>
        <v>0</v>
      </c>
      <c r="AH1003" s="178">
        <f t="shared" si="1381"/>
        <v>2180915</v>
      </c>
      <c r="AJ1003" s="86">
        <f t="shared" si="1457"/>
        <v>0</v>
      </c>
      <c r="AK1003" s="86">
        <f t="shared" si="1457"/>
        <v>0</v>
      </c>
      <c r="AL1003" s="86">
        <f t="shared" si="1457"/>
        <v>600000</v>
      </c>
      <c r="AM1003" s="86">
        <f t="shared" si="1457"/>
        <v>200000</v>
      </c>
      <c r="AN1003" s="86">
        <f t="shared" si="1457"/>
        <v>200000</v>
      </c>
      <c r="AO1003" s="86">
        <f t="shared" si="1457"/>
        <v>200000</v>
      </c>
      <c r="AP1003" s="86">
        <f t="shared" si="1457"/>
        <v>200000</v>
      </c>
      <c r="AQ1003" s="86">
        <f t="shared" si="1457"/>
        <v>150000</v>
      </c>
      <c r="AR1003" s="86">
        <f t="shared" si="1457"/>
        <v>100000</v>
      </c>
      <c r="AS1003" s="86">
        <f t="shared" si="1457"/>
        <v>100000</v>
      </c>
      <c r="AT1003" s="86">
        <f t="shared" si="1457"/>
        <v>150000</v>
      </c>
      <c r="AU1003" s="86">
        <f t="shared" si="1457"/>
        <v>100000</v>
      </c>
      <c r="AV1003" s="86">
        <f t="shared" si="1349"/>
        <v>2000000</v>
      </c>
      <c r="AW1003" s="93">
        <f t="shared" si="1373"/>
        <v>0</v>
      </c>
      <c r="AY1003" s="86">
        <f t="shared" si="1374"/>
        <v>600000</v>
      </c>
      <c r="AZ1003" s="86">
        <f t="shared" si="1375"/>
        <v>600000</v>
      </c>
      <c r="BA1003" s="86">
        <f t="shared" si="1376"/>
        <v>450000</v>
      </c>
      <c r="BB1003" s="86">
        <f t="shared" si="1377"/>
        <v>350000</v>
      </c>
      <c r="BC1003" s="86">
        <f t="shared" si="1350"/>
        <v>2000000</v>
      </c>
      <c r="BD1003" s="86">
        <f t="shared" si="1378"/>
        <v>0</v>
      </c>
    </row>
    <row r="1004" spans="2:56" x14ac:dyDescent="0.3">
      <c r="B1004" s="179" t="s">
        <v>207</v>
      </c>
      <c r="C1004" s="83">
        <f>SUM(C1005)</f>
        <v>0</v>
      </c>
      <c r="D1004" s="84">
        <f>SUM(D1005)</f>
        <v>0</v>
      </c>
      <c r="E1004" s="85">
        <f t="shared" si="1366"/>
        <v>0</v>
      </c>
      <c r="F1004" s="83">
        <f>SUM(F1005)</f>
        <v>0</v>
      </c>
      <c r="G1004" s="84">
        <f>SUM(G1005)</f>
        <v>0</v>
      </c>
      <c r="H1004" s="85">
        <f t="shared" si="1367"/>
        <v>0</v>
      </c>
      <c r="I1004" s="83">
        <f>SUM(I1005)</f>
        <v>0</v>
      </c>
      <c r="J1004" s="86">
        <f>SUM(J1005)</f>
        <v>0</v>
      </c>
      <c r="K1004" s="87">
        <f t="shared" si="1368"/>
        <v>0</v>
      </c>
      <c r="L1004" s="83">
        <f>SUM(L1005)</f>
        <v>0</v>
      </c>
      <c r="M1004" s="86">
        <f>SUM(M1005)</f>
        <v>0</v>
      </c>
      <c r="N1004" s="88">
        <f>SUM(N1005)</f>
        <v>0</v>
      </c>
      <c r="O1004" s="83">
        <f>SUM(O1005)</f>
        <v>0</v>
      </c>
      <c r="P1004" s="88">
        <f>SUM(P1005)</f>
        <v>0</v>
      </c>
      <c r="Q1004" s="199">
        <f t="shared" si="1369"/>
        <v>0</v>
      </c>
      <c r="R1004" s="89">
        <f>SUM(R1005)</f>
        <v>0</v>
      </c>
      <c r="S1004" s="89">
        <f>SUM(S1005)</f>
        <v>0</v>
      </c>
      <c r="T1004" s="200">
        <f t="shared" si="1379"/>
        <v>0</v>
      </c>
      <c r="U1004" s="91"/>
      <c r="V1004" s="83">
        <f>SUM(V1005)</f>
        <v>0</v>
      </c>
      <c r="W1004" s="88">
        <f>SUM(W1005)</f>
        <v>0</v>
      </c>
      <c r="X1004" s="199">
        <f t="shared" si="1370"/>
        <v>0</v>
      </c>
      <c r="Y1004" s="89">
        <f>SUM(Y1005)</f>
        <v>0</v>
      </c>
      <c r="Z1004" s="89">
        <f>SUM(Z1005)</f>
        <v>0</v>
      </c>
      <c r="AA1004" s="200">
        <f t="shared" si="1380"/>
        <v>0</v>
      </c>
      <c r="AB1004" s="91"/>
      <c r="AC1004" s="83">
        <f>SUM(AC1005)</f>
        <v>0</v>
      </c>
      <c r="AD1004" s="88">
        <f>SUM(AD1005)</f>
        <v>0</v>
      </c>
      <c r="AE1004" s="199">
        <f t="shared" si="1371"/>
        <v>0</v>
      </c>
      <c r="AF1004" s="89">
        <f>SUM(AF1005)</f>
        <v>0</v>
      </c>
      <c r="AG1004" s="89">
        <f>SUM(AG1005)</f>
        <v>0</v>
      </c>
      <c r="AH1004" s="200">
        <f t="shared" si="1381"/>
        <v>0</v>
      </c>
      <c r="AJ1004" s="86">
        <f t="shared" ref="AJ1004:AU1004" si="1458">SUM(AJ1005)</f>
        <v>0</v>
      </c>
      <c r="AK1004" s="86">
        <f t="shared" si="1458"/>
        <v>0</v>
      </c>
      <c r="AL1004" s="86">
        <f t="shared" si="1458"/>
        <v>0</v>
      </c>
      <c r="AM1004" s="86">
        <f t="shared" si="1458"/>
        <v>0</v>
      </c>
      <c r="AN1004" s="86">
        <f t="shared" si="1458"/>
        <v>0</v>
      </c>
      <c r="AO1004" s="86">
        <f t="shared" si="1458"/>
        <v>0</v>
      </c>
      <c r="AP1004" s="86">
        <f t="shared" si="1458"/>
        <v>0</v>
      </c>
      <c r="AQ1004" s="86">
        <f t="shared" si="1458"/>
        <v>0</v>
      </c>
      <c r="AR1004" s="86">
        <f t="shared" si="1458"/>
        <v>0</v>
      </c>
      <c r="AS1004" s="86">
        <f t="shared" si="1458"/>
        <v>0</v>
      </c>
      <c r="AT1004" s="86">
        <f t="shared" si="1458"/>
        <v>0</v>
      </c>
      <c r="AU1004" s="86">
        <f t="shared" si="1458"/>
        <v>0</v>
      </c>
      <c r="AV1004" s="86">
        <f t="shared" si="1349"/>
        <v>0</v>
      </c>
      <c r="AW1004" s="93">
        <f t="shared" si="1373"/>
        <v>0</v>
      </c>
      <c r="AY1004" s="86">
        <f t="shared" si="1374"/>
        <v>0</v>
      </c>
      <c r="AZ1004" s="86">
        <f t="shared" si="1375"/>
        <v>0</v>
      </c>
      <c r="BA1004" s="86">
        <f t="shared" si="1376"/>
        <v>0</v>
      </c>
      <c r="BB1004" s="86">
        <f t="shared" si="1377"/>
        <v>0</v>
      </c>
      <c r="BC1004" s="86">
        <f t="shared" si="1350"/>
        <v>0</v>
      </c>
      <c r="BD1004" s="86">
        <f t="shared" si="1378"/>
        <v>0</v>
      </c>
    </row>
    <row r="1005" spans="2:56" x14ac:dyDescent="0.3">
      <c r="B1005" s="201" t="s">
        <v>105</v>
      </c>
      <c r="C1005" s="180">
        <f>SUM(C1209,C1617,C1821,C1413,C2025,C2433,C2229,C2841,C3861,C2637,C4065,C3045,C3249,C3657,C3453,C4269,C5289,C5085,C4677,C4473,C4881)</f>
        <v>0</v>
      </c>
      <c r="D1005" s="181">
        <f>SUM(D1209,D1617,D1821,D1413,D2025,D2433,D2229,D2841,D3861,D2637,D4065,D3045,D3249,D3657,D3453,D4269,D5289,D5085,D4677,D4473,D4881)</f>
        <v>0</v>
      </c>
      <c r="E1005" s="182">
        <f t="shared" si="1366"/>
        <v>0</v>
      </c>
      <c r="F1005" s="180">
        <f>SUM(F1209,F1617,F1821,F1413,F2025,F2433,F2229,F2841,F3861,F2637,F4065,F3045,F3249,F3657,F3453,F4269,F5289,F5085,F4677,F4473,F4881)</f>
        <v>0</v>
      </c>
      <c r="G1005" s="181">
        <f>SUM(G1209,G1617,G1821,G1413,G2025,G2433,G2229,G2841,G3861,G2637,G4065,G3045,G3249,G3657,G3453,G4269,G5289,G5085,G4677,G4473,G4881)</f>
        <v>0</v>
      </c>
      <c r="H1005" s="182">
        <f t="shared" si="1367"/>
        <v>0</v>
      </c>
      <c r="I1005" s="180">
        <f>SUM(I1209,I1413,I1617,I1821,I2025,I2229,I2433,I2637,I2841,I3045,I3249,I3453,I3657,I3861,I4065,I4269,I4473,I4677,I4881,I5085,I5289)</f>
        <v>0</v>
      </c>
      <c r="J1005" s="183">
        <f>SUM(J1209,J1413,J1617,J1821,J2025,J2229,J2433,J2637,J2841,J3045,J3249,J3453,J3657,J3861,J4065,J4269,J4473,J4677,J4881,J5085,J5289)</f>
        <v>0</v>
      </c>
      <c r="K1005" s="184">
        <f t="shared" si="1368"/>
        <v>0</v>
      </c>
      <c r="L1005" s="180">
        <f>SUM(L1209,L1413,L1617,L1821,L2025,L2229,L2433,L2637,L2841,L3045,L3249,L3453,L3657,L3861,L4065,L4269,L4473,L4677,L4881,L5085,L5289)</f>
        <v>0</v>
      </c>
      <c r="M1005" s="183">
        <f>SUM(M1209,M1617,M1821,M1413,M2025,M2433,M2229,M2841,M3861,M2637,M4065,M3045,M3249,M3657,M3453,M4269,M5289,M5085,M4677,M4473,M4881)</f>
        <v>0</v>
      </c>
      <c r="N1005" s="185">
        <f>SUM(N1209,N1617,N1821,N1413,N2025,N2433,N2229,N2841,N3861,N2637,N4065,N3045,N3249,N3657,N3453,N4269,N5289,N5085,N4677,N4473,N4881)</f>
        <v>0</v>
      </c>
      <c r="O1005" s="180">
        <f>SUM(O1209,O1413,O1617,O1821,O2025,O2229,O2433,O2637,O2841,O3045,O3249,O3453,O3657,O3861,O4065,O4269,O4473,O4677,O4881,O5085,O5289)</f>
        <v>0</v>
      </c>
      <c r="P1005" s="185">
        <f>SUM(P1209,P1413,P1617,P1821,P2025,P2229,P2433,P2637,P2841,P3045,P3249,P3453,P3657,P3861,P4065,P4269,P4473,P4677,P4881,P5085,P5289)</f>
        <v>0</v>
      </c>
      <c r="Q1005" s="177">
        <f t="shared" si="1369"/>
        <v>0</v>
      </c>
      <c r="R1005" s="185">
        <f>SUM(R1209,R1413,R1617,R1821,R2025,R2229,R2433,R2637,R2841,R3045,R3249,R3453,R3657,R3861,R4065,R4269,R4473,R4677,R4881,R5085,R5289)</f>
        <v>0</v>
      </c>
      <c r="S1005" s="185">
        <f>SUM(S1209,S1413,S1617,S1821,S2025,S2229,S2433,S2637,S2841,S3045,S3249,S3453,S3657,S3861,S4065,S4269,S4473,S4677,S4881,S5085,S5289)</f>
        <v>0</v>
      </c>
      <c r="T1005" s="178">
        <f t="shared" si="1379"/>
        <v>0</v>
      </c>
      <c r="U1005" s="157"/>
      <c r="V1005" s="180">
        <f>SUM(V1209,V1413,V1617,V1821,V2025,V2229,V2433,V2637,V2841,V3045,V3249,V3453,V3657,V3861,V4065,V4269,V4473,V4677,V4881,V5085,V5289)</f>
        <v>0</v>
      </c>
      <c r="W1005" s="185">
        <f>SUM(W1209,W1413,W1617,W1821,W2025,W2229,W2433,W2637,W2841,W3045,W3249,W3453,W3657,W3861,W4065,W4269,W4473,W4677,W4881,W5085,W5289)</f>
        <v>0</v>
      </c>
      <c r="X1005" s="177">
        <f t="shared" si="1370"/>
        <v>0</v>
      </c>
      <c r="Y1005" s="185">
        <f>SUM(Y1209,Y1413,Y1617,Y1821,Y2025,Y2229,Y2433,Y2637,Y2841,Y3045,Y3249,Y3453,Y3657,Y3861,Y4065,Y4269,Y4473,Y4677,Y4881,Y5085,Y5289)</f>
        <v>0</v>
      </c>
      <c r="Z1005" s="185">
        <f>SUM(Z1209,Z1413,Z1617,Z1821,Z2025,Z2229,Z2433,Z2637,Z2841,Z3045,Z3249,Z3453,Z3657,Z3861,Z4065,Z4269,Z4473,Z4677,Z4881,Z5085,Z5289)</f>
        <v>0</v>
      </c>
      <c r="AA1005" s="178">
        <f t="shared" si="1380"/>
        <v>0</v>
      </c>
      <c r="AB1005" s="157"/>
      <c r="AC1005" s="180">
        <f>SUM(AC1209,AC1413,AC1617,AC1821,AC2025,AC2229,AC2433,AC2637,AC2841,AC3045,AC3249,AC3453,AC3657,AC3861,AC4065,AC4269,AC4473,AC4677,AC4881,AC5085,AC5289)</f>
        <v>0</v>
      </c>
      <c r="AD1005" s="185">
        <f>SUM(AD1209,AD1413,AD1617,AD1821,AD2025,AD2229,AD2433,AD2637,AD2841,AD3045,AD3249,AD3453,AD3657,AD3861,AD4065,AD4269,AD4473,AD4677,AD4881,AD5085,AD5289)</f>
        <v>0</v>
      </c>
      <c r="AE1005" s="177">
        <f t="shared" si="1371"/>
        <v>0</v>
      </c>
      <c r="AF1005" s="185">
        <f>SUM(AF1209,AF1413,AF1617,AF1821,AF2025,AF2229,AF2433,AF2637,AF2841,AF3045,AF3249,AF3453,AF3657,AF3861,AF4065,AF4269,AF4473,AF4677,AF4881,AF5085,AF5289)</f>
        <v>0</v>
      </c>
      <c r="AG1005" s="185">
        <f>SUM(AG1209,AG1413,AG1617,AG1821,AG2025,AG2229,AG2433,AG2637,AG2841,AG3045,AG3249,AG3453,AG3657,AG3861,AG4065,AG4269,AG4473,AG4677,AG4881,AG5085,AG5289)</f>
        <v>0</v>
      </c>
      <c r="AH1005" s="178">
        <f t="shared" si="1381"/>
        <v>0</v>
      </c>
      <c r="AJ1005" s="86">
        <f t="shared" ref="AJ1005:AU1005" si="1459">SUM(AJ1209,AJ1413,AJ1617,AJ1821,AJ2025,AJ2229,AJ2433,AJ2637,AJ2841,AJ3045,AJ3249,AJ3453,AJ3657,AJ3861,AJ4065,AJ4269,AJ4473,AJ4677,AJ4881,AJ5085,AJ5289)</f>
        <v>0</v>
      </c>
      <c r="AK1005" s="86">
        <f t="shared" si="1459"/>
        <v>0</v>
      </c>
      <c r="AL1005" s="86">
        <f t="shared" si="1459"/>
        <v>0</v>
      </c>
      <c r="AM1005" s="86">
        <f t="shared" si="1459"/>
        <v>0</v>
      </c>
      <c r="AN1005" s="86">
        <f t="shared" si="1459"/>
        <v>0</v>
      </c>
      <c r="AO1005" s="86">
        <f t="shared" si="1459"/>
        <v>0</v>
      </c>
      <c r="AP1005" s="86">
        <f t="shared" si="1459"/>
        <v>0</v>
      </c>
      <c r="AQ1005" s="86">
        <f t="shared" si="1459"/>
        <v>0</v>
      </c>
      <c r="AR1005" s="86">
        <f t="shared" si="1459"/>
        <v>0</v>
      </c>
      <c r="AS1005" s="86">
        <f t="shared" si="1459"/>
        <v>0</v>
      </c>
      <c r="AT1005" s="86">
        <f t="shared" si="1459"/>
        <v>0</v>
      </c>
      <c r="AU1005" s="86">
        <f t="shared" si="1459"/>
        <v>0</v>
      </c>
      <c r="AV1005" s="86">
        <f t="shared" si="1349"/>
        <v>0</v>
      </c>
      <c r="AW1005" s="93">
        <f t="shared" si="1373"/>
        <v>0</v>
      </c>
      <c r="AY1005" s="86">
        <f t="shared" si="1374"/>
        <v>0</v>
      </c>
      <c r="AZ1005" s="86">
        <f t="shared" si="1375"/>
        <v>0</v>
      </c>
      <c r="BA1005" s="86">
        <f t="shared" si="1376"/>
        <v>0</v>
      </c>
      <c r="BB1005" s="86">
        <f t="shared" si="1377"/>
        <v>0</v>
      </c>
      <c r="BC1005" s="86">
        <f t="shared" si="1350"/>
        <v>0</v>
      </c>
      <c r="BD1005" s="86">
        <f t="shared" si="1378"/>
        <v>0</v>
      </c>
    </row>
    <row r="1006" spans="2:56" s="124" customFormat="1" x14ac:dyDescent="0.3">
      <c r="B1006" s="187" t="s">
        <v>208</v>
      </c>
      <c r="C1006" s="188">
        <f>SUM(C1007,C1013,C1026,C1027,C1028,C1029,C1030)</f>
        <v>18137308</v>
      </c>
      <c r="D1006" s="189">
        <f>SUM(D1007,D1013,D1026,D1027,D1028,D1029,D1030)</f>
        <v>10381509.710000001</v>
      </c>
      <c r="E1006" s="190">
        <f t="shared" si="1366"/>
        <v>0.57238426507395701</v>
      </c>
      <c r="F1006" s="188">
        <f>SUM(F1007,F1013,F1026,F1027,F1028,F1029,F1030)</f>
        <v>23578639</v>
      </c>
      <c r="G1006" s="189">
        <f>SUM(G1007,G1013,G1026,G1027,G1028,G1029,G1030)</f>
        <v>23531665.049999997</v>
      </c>
      <c r="H1006" s="190">
        <f t="shared" si="1367"/>
        <v>0.99800777517311312</v>
      </c>
      <c r="I1006" s="188">
        <f>SUM(I1007,I1013,I1026,I1027,I1028,I1029,I1030)</f>
        <v>16283896</v>
      </c>
      <c r="J1006" s="191">
        <f>SUM(J1007,J1013,J1026,J1027,J1028,J1029,J1030)</f>
        <v>16130069.280000001</v>
      </c>
      <c r="K1006" s="192">
        <f t="shared" si="1368"/>
        <v>0.9905534449495379</v>
      </c>
      <c r="L1006" s="188">
        <f>SUM(L1007,L1013,L1026,L1027,L1028,L1029,L1030)</f>
        <v>24691450</v>
      </c>
      <c r="M1006" s="191">
        <f>SUM(M1007,M1013,M1026,M1027,M1028,M1029,M1030)</f>
        <v>27686404</v>
      </c>
      <c r="N1006" s="193">
        <f>SUM(N1007,N1013,N1026,N1027,N1028,N1029,N1030)</f>
        <v>0</v>
      </c>
      <c r="O1006" s="188">
        <f>SUM(O1007,O1013,O1026,O1027,O1028,O1029,O1030)</f>
        <v>15854912</v>
      </c>
      <c r="P1006" s="193">
        <f>SUM(P1007,P1013,P1026,P1027,P1028,P1029,P1030)</f>
        <v>99888</v>
      </c>
      <c r="Q1006" s="194">
        <f t="shared" si="1369"/>
        <v>15954800</v>
      </c>
      <c r="R1006" s="195">
        <f>SUM(R1007,R1013,R1026,R1027,R1028,R1029,R1030)</f>
        <v>0</v>
      </c>
      <c r="S1006" s="195">
        <f>SUM(S1007,S1013,S1026,S1027,S1028,S1029,S1030)</f>
        <v>0</v>
      </c>
      <c r="T1006" s="196">
        <f t="shared" si="1379"/>
        <v>15954800</v>
      </c>
      <c r="U1006" s="121"/>
      <c r="V1006" s="188">
        <f>SUM(V1007,V1013,V1026,V1027,V1028,V1029,V1030)</f>
        <v>17797006</v>
      </c>
      <c r="W1006" s="193">
        <f>SUM(W1007,W1013,W1026,W1027,W1028,W1029,W1030)</f>
        <v>0</v>
      </c>
      <c r="X1006" s="194">
        <f t="shared" si="1370"/>
        <v>17797006</v>
      </c>
      <c r="Y1006" s="195">
        <f>SUM(Y1007,Y1013,Y1026,Y1027,Y1028,Y1029,Y1030)</f>
        <v>0</v>
      </c>
      <c r="Z1006" s="195">
        <f>SUM(Z1007,Z1013,Z1026,Z1027,Z1028,Z1029,Z1030)</f>
        <v>0</v>
      </c>
      <c r="AA1006" s="196">
        <f t="shared" si="1380"/>
        <v>17797006</v>
      </c>
      <c r="AB1006" s="121"/>
      <c r="AC1006" s="188">
        <f>SUM(AC1007,AC1013,AC1026,AC1027,AC1028,AC1029,AC1030)</f>
        <v>18599743</v>
      </c>
      <c r="AD1006" s="193">
        <f>SUM(AD1007,AD1013,AD1026,AD1027,AD1028,AD1029,AD1030)</f>
        <v>0</v>
      </c>
      <c r="AE1006" s="194">
        <f t="shared" si="1371"/>
        <v>18599743</v>
      </c>
      <c r="AF1006" s="195">
        <f>SUM(AF1007,AF1013,AF1026,AF1027,AF1028,AF1029,AF1030)</f>
        <v>0</v>
      </c>
      <c r="AG1006" s="195">
        <f>SUM(AG1007,AG1013,AG1026,AG1027,AG1028,AG1029,AG1030)</f>
        <v>4212000</v>
      </c>
      <c r="AH1006" s="196">
        <f t="shared" si="1381"/>
        <v>22811743</v>
      </c>
      <c r="AJ1006" s="191">
        <f t="shared" ref="AJ1006:AU1006" si="1460">SUM(AJ1007,AJ1013,AJ1026,AJ1027,AJ1028,AJ1029,AJ1030)</f>
        <v>1047447.6699999999</v>
      </c>
      <c r="AK1006" s="191">
        <f t="shared" si="1460"/>
        <v>1047000.6699999999</v>
      </c>
      <c r="AL1006" s="191">
        <f t="shared" si="1460"/>
        <v>1047000.6699999999</v>
      </c>
      <c r="AM1006" s="191">
        <f t="shared" si="1460"/>
        <v>1047000.6699999999</v>
      </c>
      <c r="AN1006" s="191">
        <f t="shared" si="1460"/>
        <v>1047000.6699999999</v>
      </c>
      <c r="AO1006" s="191">
        <f t="shared" si="1460"/>
        <v>3012500</v>
      </c>
      <c r="AP1006" s="191">
        <f t="shared" si="1460"/>
        <v>2476846.2999999998</v>
      </c>
      <c r="AQ1006" s="191">
        <f t="shared" si="1460"/>
        <v>1046000.6699999999</v>
      </c>
      <c r="AR1006" s="191">
        <f t="shared" si="1460"/>
        <v>1046000.6699999999</v>
      </c>
      <c r="AS1006" s="191">
        <f t="shared" si="1460"/>
        <v>1046000.6699999999</v>
      </c>
      <c r="AT1006" s="191">
        <f t="shared" si="1460"/>
        <v>1046000.6699999999</v>
      </c>
      <c r="AU1006" s="191">
        <f t="shared" si="1460"/>
        <v>1046000.6699999999</v>
      </c>
      <c r="AV1006" s="191">
        <f t="shared" si="1349"/>
        <v>15954799.999999998</v>
      </c>
      <c r="AW1006" s="197">
        <f t="shared" si="1373"/>
        <v>0</v>
      </c>
      <c r="AX1006" s="198"/>
      <c r="AY1006" s="191">
        <f t="shared" si="1374"/>
        <v>3141449.01</v>
      </c>
      <c r="AZ1006" s="191">
        <f t="shared" si="1375"/>
        <v>5106501.34</v>
      </c>
      <c r="BA1006" s="191">
        <f t="shared" si="1376"/>
        <v>4568847.6399999997</v>
      </c>
      <c r="BB1006" s="191">
        <f t="shared" si="1377"/>
        <v>3138002.01</v>
      </c>
      <c r="BC1006" s="191">
        <f t="shared" si="1350"/>
        <v>15954799.999999998</v>
      </c>
      <c r="BD1006" s="191">
        <f t="shared" si="1378"/>
        <v>0</v>
      </c>
    </row>
    <row r="1007" spans="2:56" x14ac:dyDescent="0.3">
      <c r="B1007" s="176" t="s">
        <v>209</v>
      </c>
      <c r="C1007" s="202">
        <f>SUM(C1008,C1011)</f>
        <v>0</v>
      </c>
      <c r="D1007" s="203">
        <f>SUM(D1008,D1011)</f>
        <v>0</v>
      </c>
      <c r="E1007" s="204">
        <f t="shared" si="1366"/>
        <v>0</v>
      </c>
      <c r="F1007" s="202">
        <f>SUM(F1008,F1011)</f>
        <v>0</v>
      </c>
      <c r="G1007" s="203">
        <f>SUM(G1008,G1011)</f>
        <v>0</v>
      </c>
      <c r="H1007" s="204">
        <f t="shared" si="1367"/>
        <v>0</v>
      </c>
      <c r="I1007" s="202">
        <f>SUM(I1008,I1011)</f>
        <v>0</v>
      </c>
      <c r="J1007" s="205">
        <f>SUM(J1008,J1011)</f>
        <v>0</v>
      </c>
      <c r="K1007" s="206">
        <f t="shared" si="1368"/>
        <v>0</v>
      </c>
      <c r="L1007" s="202">
        <f>SUM(L1008,L1011)</f>
        <v>0</v>
      </c>
      <c r="M1007" s="205">
        <f>SUM(M1008,M1011)</f>
        <v>0</v>
      </c>
      <c r="N1007" s="207">
        <f>SUM(N1008,N1011)</f>
        <v>0</v>
      </c>
      <c r="O1007" s="202">
        <f>SUM(O1008,O1011)</f>
        <v>0</v>
      </c>
      <c r="P1007" s="207">
        <f>SUM(P1008,P1011)</f>
        <v>0</v>
      </c>
      <c r="Q1007" s="208">
        <f t="shared" si="1369"/>
        <v>0</v>
      </c>
      <c r="R1007" s="209">
        <f>SUM(R1008,R1011)</f>
        <v>0</v>
      </c>
      <c r="S1007" s="209">
        <f>SUM(S1008,S1011)</f>
        <v>0</v>
      </c>
      <c r="T1007" s="210">
        <f t="shared" si="1379"/>
        <v>0</v>
      </c>
      <c r="U1007" s="91"/>
      <c r="V1007" s="202">
        <f>SUM(V1008,V1011)</f>
        <v>0</v>
      </c>
      <c r="W1007" s="207">
        <f>SUM(W1008,W1011)</f>
        <v>0</v>
      </c>
      <c r="X1007" s="208">
        <f t="shared" si="1370"/>
        <v>0</v>
      </c>
      <c r="Y1007" s="209">
        <f>SUM(Y1008,Y1011)</f>
        <v>0</v>
      </c>
      <c r="Z1007" s="209">
        <f>SUM(Z1008,Z1011)</f>
        <v>0</v>
      </c>
      <c r="AA1007" s="210">
        <f t="shared" si="1380"/>
        <v>0</v>
      </c>
      <c r="AB1007" s="91"/>
      <c r="AC1007" s="202">
        <f>SUM(AC1008,AC1011)</f>
        <v>0</v>
      </c>
      <c r="AD1007" s="207">
        <f>SUM(AD1008,AD1011)</f>
        <v>0</v>
      </c>
      <c r="AE1007" s="208">
        <f t="shared" si="1371"/>
        <v>0</v>
      </c>
      <c r="AF1007" s="209">
        <f>SUM(AF1008,AF1011)</f>
        <v>0</v>
      </c>
      <c r="AG1007" s="209">
        <f>SUM(AG1008,AG1011)</f>
        <v>0</v>
      </c>
      <c r="AH1007" s="210">
        <f t="shared" si="1381"/>
        <v>0</v>
      </c>
      <c r="AJ1007" s="205">
        <f t="shared" ref="AJ1007:AU1007" si="1461">SUM(AJ1008,AJ1011)</f>
        <v>0</v>
      </c>
      <c r="AK1007" s="205">
        <f t="shared" si="1461"/>
        <v>0</v>
      </c>
      <c r="AL1007" s="205">
        <f t="shared" si="1461"/>
        <v>0</v>
      </c>
      <c r="AM1007" s="205">
        <f t="shared" si="1461"/>
        <v>0</v>
      </c>
      <c r="AN1007" s="205">
        <f t="shared" si="1461"/>
        <v>0</v>
      </c>
      <c r="AO1007" s="205">
        <f t="shared" si="1461"/>
        <v>0</v>
      </c>
      <c r="AP1007" s="205">
        <f t="shared" si="1461"/>
        <v>0</v>
      </c>
      <c r="AQ1007" s="205">
        <f t="shared" si="1461"/>
        <v>0</v>
      </c>
      <c r="AR1007" s="205">
        <f t="shared" si="1461"/>
        <v>0</v>
      </c>
      <c r="AS1007" s="205">
        <f t="shared" si="1461"/>
        <v>0</v>
      </c>
      <c r="AT1007" s="205">
        <f t="shared" si="1461"/>
        <v>0</v>
      </c>
      <c r="AU1007" s="205">
        <f t="shared" si="1461"/>
        <v>0</v>
      </c>
      <c r="AV1007" s="205">
        <f t="shared" si="1349"/>
        <v>0</v>
      </c>
      <c r="AW1007" s="211">
        <f t="shared" si="1373"/>
        <v>0</v>
      </c>
      <c r="AY1007" s="205">
        <f t="shared" si="1374"/>
        <v>0</v>
      </c>
      <c r="AZ1007" s="205">
        <f t="shared" si="1375"/>
        <v>0</v>
      </c>
      <c r="BA1007" s="205">
        <f t="shared" si="1376"/>
        <v>0</v>
      </c>
      <c r="BB1007" s="205">
        <f t="shared" si="1377"/>
        <v>0</v>
      </c>
      <c r="BC1007" s="205">
        <f t="shared" si="1350"/>
        <v>0</v>
      </c>
      <c r="BD1007" s="205">
        <f t="shared" si="1378"/>
        <v>0</v>
      </c>
    </row>
    <row r="1008" spans="2:56" x14ac:dyDescent="0.3">
      <c r="B1008" s="179" t="s">
        <v>210</v>
      </c>
      <c r="C1008" s="202">
        <f>SUM(C1009:C1010)</f>
        <v>0</v>
      </c>
      <c r="D1008" s="203">
        <f>SUM(D1009:D1010)</f>
        <v>0</v>
      </c>
      <c r="E1008" s="204">
        <f t="shared" si="1366"/>
        <v>0</v>
      </c>
      <c r="F1008" s="202">
        <f>SUM(F1009:F1010)</f>
        <v>0</v>
      </c>
      <c r="G1008" s="203">
        <f>SUM(G1009:G1010)</f>
        <v>0</v>
      </c>
      <c r="H1008" s="204">
        <f t="shared" si="1367"/>
        <v>0</v>
      </c>
      <c r="I1008" s="202">
        <f>SUM(I1009:I1010)</f>
        <v>0</v>
      </c>
      <c r="J1008" s="205">
        <f>SUM(J1009:J1010)</f>
        <v>0</v>
      </c>
      <c r="K1008" s="206">
        <f t="shared" si="1368"/>
        <v>0</v>
      </c>
      <c r="L1008" s="202">
        <f>SUM(L1009:L1010)</f>
        <v>0</v>
      </c>
      <c r="M1008" s="205">
        <f>SUM(M1009:M1010)</f>
        <v>0</v>
      </c>
      <c r="N1008" s="207">
        <f>SUM(N1009:N1010)</f>
        <v>0</v>
      </c>
      <c r="O1008" s="202">
        <f>SUM(O1009:O1010)</f>
        <v>0</v>
      </c>
      <c r="P1008" s="207">
        <f>SUM(P1009:P1010)</f>
        <v>0</v>
      </c>
      <c r="Q1008" s="208">
        <f t="shared" si="1369"/>
        <v>0</v>
      </c>
      <c r="R1008" s="209">
        <f>SUM(R1009:R1010)</f>
        <v>0</v>
      </c>
      <c r="S1008" s="209">
        <f>SUM(S1009:S1010)</f>
        <v>0</v>
      </c>
      <c r="T1008" s="210">
        <f t="shared" si="1379"/>
        <v>0</v>
      </c>
      <c r="U1008" s="91"/>
      <c r="V1008" s="202">
        <f>SUM(V1009:V1010)</f>
        <v>0</v>
      </c>
      <c r="W1008" s="207">
        <f>SUM(W1009:W1010)</f>
        <v>0</v>
      </c>
      <c r="X1008" s="208">
        <f t="shared" si="1370"/>
        <v>0</v>
      </c>
      <c r="Y1008" s="209">
        <f>SUM(Y1009:Y1010)</f>
        <v>0</v>
      </c>
      <c r="Z1008" s="209">
        <f>SUM(Z1009:Z1010)</f>
        <v>0</v>
      </c>
      <c r="AA1008" s="210">
        <f t="shared" si="1380"/>
        <v>0</v>
      </c>
      <c r="AB1008" s="91"/>
      <c r="AC1008" s="202">
        <f>SUM(AC1009:AC1010)</f>
        <v>0</v>
      </c>
      <c r="AD1008" s="207">
        <f>SUM(AD1009:AD1010)</f>
        <v>0</v>
      </c>
      <c r="AE1008" s="208">
        <f t="shared" si="1371"/>
        <v>0</v>
      </c>
      <c r="AF1008" s="209">
        <f>SUM(AF1009:AF1010)</f>
        <v>0</v>
      </c>
      <c r="AG1008" s="209">
        <f>SUM(AG1009:AG1010)</f>
        <v>0</v>
      </c>
      <c r="AH1008" s="210">
        <f t="shared" si="1381"/>
        <v>0</v>
      </c>
      <c r="AJ1008" s="205">
        <f t="shared" ref="AJ1008:AU1008" si="1462">SUM(AJ1009:AJ1010)</f>
        <v>0</v>
      </c>
      <c r="AK1008" s="205">
        <f t="shared" si="1462"/>
        <v>0</v>
      </c>
      <c r="AL1008" s="205">
        <f t="shared" si="1462"/>
        <v>0</v>
      </c>
      <c r="AM1008" s="205">
        <f t="shared" si="1462"/>
        <v>0</v>
      </c>
      <c r="AN1008" s="205">
        <f t="shared" si="1462"/>
        <v>0</v>
      </c>
      <c r="AO1008" s="205">
        <f t="shared" si="1462"/>
        <v>0</v>
      </c>
      <c r="AP1008" s="205">
        <f t="shared" si="1462"/>
        <v>0</v>
      </c>
      <c r="AQ1008" s="205">
        <f t="shared" si="1462"/>
        <v>0</v>
      </c>
      <c r="AR1008" s="205">
        <f t="shared" si="1462"/>
        <v>0</v>
      </c>
      <c r="AS1008" s="205">
        <f t="shared" si="1462"/>
        <v>0</v>
      </c>
      <c r="AT1008" s="205">
        <f t="shared" si="1462"/>
        <v>0</v>
      </c>
      <c r="AU1008" s="205">
        <f t="shared" si="1462"/>
        <v>0</v>
      </c>
      <c r="AV1008" s="205">
        <f t="shared" si="1349"/>
        <v>0</v>
      </c>
      <c r="AW1008" s="211">
        <f t="shared" si="1373"/>
        <v>0</v>
      </c>
      <c r="AY1008" s="205">
        <f t="shared" si="1374"/>
        <v>0</v>
      </c>
      <c r="AZ1008" s="205">
        <f t="shared" si="1375"/>
        <v>0</v>
      </c>
      <c r="BA1008" s="205">
        <f t="shared" si="1376"/>
        <v>0</v>
      </c>
      <c r="BB1008" s="205">
        <f t="shared" si="1377"/>
        <v>0</v>
      </c>
      <c r="BC1008" s="205">
        <f t="shared" si="1350"/>
        <v>0</v>
      </c>
      <c r="BD1008" s="205">
        <f t="shared" si="1378"/>
        <v>0</v>
      </c>
    </row>
    <row r="1009" spans="2:56" x14ac:dyDescent="0.3">
      <c r="B1009" s="201" t="s">
        <v>211</v>
      </c>
      <c r="C1009" s="180">
        <f>SUM(C1213,C1621,C1825,C1417,C2029,C2437,C2233,C2845,C3865,C2641,C4069,C3049,C3253,C3661,C3457,C4273,C5293,C5089,C4681,C4477,C4885)</f>
        <v>0</v>
      </c>
      <c r="D1009" s="181">
        <f>SUM(D1213,D1621,D1825,D1417,D2029,D2437,D2233,D2845,D3865,D2641,D4069,D3049,D3253,D3661,D3457,D4273,D5293,D5089,D4681,D4477,D4885)</f>
        <v>0</v>
      </c>
      <c r="E1009" s="182">
        <f t="shared" si="1366"/>
        <v>0</v>
      </c>
      <c r="F1009" s="180">
        <f>SUM(F1213,F1621,F1825,F1417,F2029,F2437,F2233,F2845,F3865,F2641,F4069,F3049,F3253,F3661,F3457,F4273,F5293,F5089,F4681,F4477,F4885)</f>
        <v>0</v>
      </c>
      <c r="G1009" s="181">
        <f>SUM(G1213,G1621,G1825,G1417,G2029,G2437,G2233,G2845,G3865,G2641,G4069,G3049,G3253,G3661,G3457,G4273,G5293,G5089,G4681,G4477,G4885)</f>
        <v>0</v>
      </c>
      <c r="H1009" s="182">
        <f t="shared" si="1367"/>
        <v>0</v>
      </c>
      <c r="I1009" s="180">
        <f>SUM(I1213,I1417,I1621,I1825,I2029,I2233,I2437,I2641,I2845,I3049,I3253,I3457,I3661,I3865,I4069,I4273,I4477,I4681,I4885,I5089,I5293)</f>
        <v>0</v>
      </c>
      <c r="J1009" s="183">
        <f>SUM(J1213,J1417,J1621,J1825,J2029,J2233,J2437,J2641,J2845,J3049,J3253,J3457,J3661,J3865,J4069,J4273,J4477,J4681,J4885,J5089,J5293)</f>
        <v>0</v>
      </c>
      <c r="K1009" s="184">
        <f t="shared" si="1368"/>
        <v>0</v>
      </c>
      <c r="L1009" s="180">
        <f>SUM(L1213,L1417,L1621,L1825,L2029,L2233,L2437,L2641,L2845,L3049,L3253,L3457,L3661,L3865,L4069,L4273,L4477,L4681,L4885,L5089,L5293)</f>
        <v>0</v>
      </c>
      <c r="M1009" s="183">
        <f>SUM(M1213,M1621,M1825,M1417,M2029,M2437,M2233,M2845,M3865,M2641,M4069,M3049,M3253,M3661,M3457,M4273,M5293,M5089,M4681,M4477,M4885)</f>
        <v>0</v>
      </c>
      <c r="N1009" s="185">
        <f>SUM(N1213,N1621,N1825,N1417,N2029,N2437,N2233,N2845,N3865,N2641,N4069,N3049,N3253,N3661,N3457,N4273,N5293,N5089,N4681,N4477,N4885)</f>
        <v>0</v>
      </c>
      <c r="O1009" s="180">
        <f>SUM(O1213,O1417,O1621,O1825,O2029,O2233,O2437,O2641,O2845,O3049,O3253,O3457,O3661,O3865,O4069,O4273,O4477,O4681,O4885,O5089,O5293)</f>
        <v>0</v>
      </c>
      <c r="P1009" s="185">
        <f>SUM(P1213,P1417,P1621,P1825,P2029,P2233,P2437,P2641,P2845,P3049,P3253,P3457,P3661,P3865,P4069,P4273,P4477,P4681,P4885,P5089,P5293)</f>
        <v>0</v>
      </c>
      <c r="Q1009" s="177">
        <f t="shared" si="1369"/>
        <v>0</v>
      </c>
      <c r="R1009" s="185">
        <f>SUM(R1213,R1417,R1621,R1825,R2029,R2233,R2437,R2641,R2845,R3049,R3253,R3457,R3661,R3865,R4069,R4273,R4477,R4681,R4885,R5089,R5293)</f>
        <v>0</v>
      </c>
      <c r="S1009" s="185">
        <f>SUM(S1213,S1417,S1621,S1825,S2029,S2233,S2437,S2641,S2845,S3049,S3253,S3457,S3661,S3865,S4069,S4273,S4477,S4681,S4885,S5089,S5293)</f>
        <v>0</v>
      </c>
      <c r="T1009" s="178">
        <f t="shared" si="1379"/>
        <v>0</v>
      </c>
      <c r="U1009" s="157"/>
      <c r="V1009" s="180">
        <f>SUM(V1213,V1417,V1621,V1825,V2029,V2233,V2437,V2641,V2845,V3049,V3253,V3457,V3661,V3865,V4069,V4273,V4477,V4681,V4885,V5089,V5293)</f>
        <v>0</v>
      </c>
      <c r="W1009" s="185">
        <f>SUM(W1213,W1417,W1621,W1825,W2029,W2233,W2437,W2641,W2845,W3049,W3253,W3457,W3661,W3865,W4069,W4273,W4477,W4681,W4885,W5089,W5293)</f>
        <v>0</v>
      </c>
      <c r="X1009" s="177">
        <f t="shared" si="1370"/>
        <v>0</v>
      </c>
      <c r="Y1009" s="185">
        <f>SUM(Y1213,Y1417,Y1621,Y1825,Y2029,Y2233,Y2437,Y2641,Y2845,Y3049,Y3253,Y3457,Y3661,Y3865,Y4069,Y4273,Y4477,Y4681,Y4885,Y5089,Y5293)</f>
        <v>0</v>
      </c>
      <c r="Z1009" s="185">
        <f>SUM(Z1213,Z1417,Z1621,Z1825,Z2029,Z2233,Z2437,Z2641,Z2845,Z3049,Z3253,Z3457,Z3661,Z3865,Z4069,Z4273,Z4477,Z4681,Z4885,Z5089,Z5293)</f>
        <v>0</v>
      </c>
      <c r="AA1009" s="178">
        <f t="shared" si="1380"/>
        <v>0</v>
      </c>
      <c r="AB1009" s="157"/>
      <c r="AC1009" s="180">
        <f>SUM(AC1213,AC1417,AC1621,AC1825,AC2029,AC2233,AC2437,AC2641,AC2845,AC3049,AC3253,AC3457,AC3661,AC3865,AC4069,AC4273,AC4477,AC4681,AC4885,AC5089,AC5293)</f>
        <v>0</v>
      </c>
      <c r="AD1009" s="185">
        <f>SUM(AD1213,AD1417,AD1621,AD1825,AD2029,AD2233,AD2437,AD2641,AD2845,AD3049,AD3253,AD3457,AD3661,AD3865,AD4069,AD4273,AD4477,AD4681,AD4885,AD5089,AD5293)</f>
        <v>0</v>
      </c>
      <c r="AE1009" s="177">
        <f t="shared" si="1371"/>
        <v>0</v>
      </c>
      <c r="AF1009" s="185">
        <f>SUM(AF1213,AF1417,AF1621,AF1825,AF2029,AF2233,AF2437,AF2641,AF2845,AF3049,AF3253,AF3457,AF3661,AF3865,AF4069,AF4273,AF4477,AF4681,AF4885,AF5089,AF5293)</f>
        <v>0</v>
      </c>
      <c r="AG1009" s="185">
        <f>SUM(AG1213,AG1417,AG1621,AG1825,AG2029,AG2233,AG2437,AG2641,AG2845,AG3049,AG3253,AG3457,AG3661,AG3865,AG4069,AG4273,AG4477,AG4681,AG4885,AG5089,AG5293)</f>
        <v>0</v>
      </c>
      <c r="AH1009" s="178">
        <f t="shared" si="1381"/>
        <v>0</v>
      </c>
      <c r="AJ1009" s="86">
        <f t="shared" ref="AJ1009:AU1010" si="1463">SUM(AJ1213,AJ1417,AJ1621,AJ1825,AJ2029,AJ2233,AJ2437,AJ2641,AJ2845,AJ3049,AJ3253,AJ3457,AJ3661,AJ3865,AJ4069,AJ4273,AJ4477,AJ4681,AJ4885,AJ5089,AJ5293)</f>
        <v>0</v>
      </c>
      <c r="AK1009" s="86">
        <f t="shared" si="1463"/>
        <v>0</v>
      </c>
      <c r="AL1009" s="86">
        <f t="shared" si="1463"/>
        <v>0</v>
      </c>
      <c r="AM1009" s="86">
        <f t="shared" si="1463"/>
        <v>0</v>
      </c>
      <c r="AN1009" s="86">
        <f t="shared" si="1463"/>
        <v>0</v>
      </c>
      <c r="AO1009" s="86">
        <f t="shared" si="1463"/>
        <v>0</v>
      </c>
      <c r="AP1009" s="86">
        <f t="shared" si="1463"/>
        <v>0</v>
      </c>
      <c r="AQ1009" s="86">
        <f t="shared" si="1463"/>
        <v>0</v>
      </c>
      <c r="AR1009" s="86">
        <f t="shared" si="1463"/>
        <v>0</v>
      </c>
      <c r="AS1009" s="86">
        <f t="shared" si="1463"/>
        <v>0</v>
      </c>
      <c r="AT1009" s="86">
        <f t="shared" si="1463"/>
        <v>0</v>
      </c>
      <c r="AU1009" s="86">
        <f t="shared" si="1463"/>
        <v>0</v>
      </c>
      <c r="AV1009" s="86">
        <f t="shared" si="1349"/>
        <v>0</v>
      </c>
      <c r="AW1009" s="93">
        <f t="shared" si="1373"/>
        <v>0</v>
      </c>
      <c r="AY1009" s="86">
        <f t="shared" si="1374"/>
        <v>0</v>
      </c>
      <c r="AZ1009" s="86">
        <f t="shared" si="1375"/>
        <v>0</v>
      </c>
      <c r="BA1009" s="86">
        <f t="shared" si="1376"/>
        <v>0</v>
      </c>
      <c r="BB1009" s="86">
        <f t="shared" si="1377"/>
        <v>0</v>
      </c>
      <c r="BC1009" s="86">
        <f t="shared" si="1350"/>
        <v>0</v>
      </c>
      <c r="BD1009" s="86">
        <f t="shared" si="1378"/>
        <v>0</v>
      </c>
    </row>
    <row r="1010" spans="2:56" x14ac:dyDescent="0.3">
      <c r="B1010" s="201" t="s">
        <v>212</v>
      </c>
      <c r="C1010" s="180">
        <f>SUM(C1214,C1622,C1826,C1418,C2030,C2438,C2234,C2846,C3866,C2642,C4070,C3050,C3254,C3662,C3458,C4274,C5294,C5090,C4682,C4478,C4886)</f>
        <v>0</v>
      </c>
      <c r="D1010" s="181">
        <f>SUM(D1214,D1622,D1826,D1418,D2030,D2438,D2234,D2846,D3866,D2642,D4070,D3050,D3254,D3662,D3458,D4274,D5294,D5090,D4682,D4478,D4886)</f>
        <v>0</v>
      </c>
      <c r="E1010" s="182">
        <f t="shared" si="1366"/>
        <v>0</v>
      </c>
      <c r="F1010" s="180">
        <f>SUM(F1214,F1622,F1826,F1418,F2030,F2438,F2234,F2846,F3866,F2642,F4070,F3050,F3254,F3662,F3458,F4274,F5294,F5090,F4682,F4478,F4886)</f>
        <v>0</v>
      </c>
      <c r="G1010" s="181">
        <f>SUM(G1214,G1622,G1826,G1418,G2030,G2438,G2234,G2846,G3866,G2642,G4070,G3050,G3254,G3662,G3458,G4274,G5294,G5090,G4682,G4478,G4886)</f>
        <v>0</v>
      </c>
      <c r="H1010" s="182">
        <f t="shared" si="1367"/>
        <v>0</v>
      </c>
      <c r="I1010" s="180">
        <f>SUM(I1214,I1418,I1622,I1826,I2030,I2234,I2438,I2642,I2846,I3050,I3254,I3458,I3662,I3866,I4070,I4274,I4478,I4682,I4886,I5090,I5294)</f>
        <v>0</v>
      </c>
      <c r="J1010" s="183">
        <f>SUM(J1214,J1418,J1622,J1826,J2030,J2234,J2438,J2642,J2846,J3050,J3254,J3458,J3662,J3866,J4070,J4274,J4478,J4682,J4886,J5090,J5294)</f>
        <v>0</v>
      </c>
      <c r="K1010" s="184">
        <f t="shared" si="1368"/>
        <v>0</v>
      </c>
      <c r="L1010" s="180">
        <f>SUM(L1214,L1418,L1622,L1826,L2030,L2234,L2438,L2642,L2846,L3050,L3254,L3458,L3662,L3866,L4070,L4274,L4478,L4682,L4886,L5090,L5294)</f>
        <v>0</v>
      </c>
      <c r="M1010" s="183">
        <f>SUM(M1214,M1622,M1826,M1418,M2030,M2438,M2234,M2846,M3866,M2642,M4070,M3050,M3254,M3662,M3458,M4274,M5294,M5090,M4682,M4478,M4886)</f>
        <v>0</v>
      </c>
      <c r="N1010" s="185">
        <f>SUM(N1214,N1622,N1826,N1418,N2030,N2438,N2234,N2846,N3866,N2642,N4070,N3050,N3254,N3662,N3458,N4274,N5294,N5090,N4682,N4478,N4886)</f>
        <v>0</v>
      </c>
      <c r="O1010" s="180">
        <f>SUM(O1214,O1418,O1622,O1826,O2030,O2234,O2438,O2642,O2846,O3050,O3254,O3458,O3662,O3866,O4070,O4274,O4478,O4682,O4886,O5090,O5294)</f>
        <v>0</v>
      </c>
      <c r="P1010" s="185">
        <f>SUM(P1214,P1418,P1622,P1826,P2030,P2234,P2438,P2642,P2846,P3050,P3254,P3458,P3662,P3866,P4070,P4274,P4478,P4682,P4886,P5090,P5294)</f>
        <v>0</v>
      </c>
      <c r="Q1010" s="177">
        <f t="shared" si="1369"/>
        <v>0</v>
      </c>
      <c r="R1010" s="185">
        <f>SUM(R1214,R1418,R1622,R1826,R2030,R2234,R2438,R2642,R2846,R3050,R3254,R3458,R3662,R3866,R4070,R4274,R4478,R4682,R4886,R5090,R5294)</f>
        <v>0</v>
      </c>
      <c r="S1010" s="185">
        <f>SUM(S1214,S1418,S1622,S1826,S2030,S2234,S2438,S2642,S2846,S3050,S3254,S3458,S3662,S3866,S4070,S4274,S4478,S4682,S4886,S5090,S5294)</f>
        <v>0</v>
      </c>
      <c r="T1010" s="178">
        <f t="shared" si="1379"/>
        <v>0</v>
      </c>
      <c r="U1010" s="157"/>
      <c r="V1010" s="180">
        <f>SUM(V1214,V1418,V1622,V1826,V2030,V2234,V2438,V2642,V2846,V3050,V3254,V3458,V3662,V3866,V4070,V4274,V4478,V4682,V4886,V5090,V5294)</f>
        <v>0</v>
      </c>
      <c r="W1010" s="185">
        <f>SUM(W1214,W1418,W1622,W1826,W2030,W2234,W2438,W2642,W2846,W3050,W3254,W3458,W3662,W3866,W4070,W4274,W4478,W4682,W4886,W5090,W5294)</f>
        <v>0</v>
      </c>
      <c r="X1010" s="177">
        <f t="shared" si="1370"/>
        <v>0</v>
      </c>
      <c r="Y1010" s="185">
        <f>SUM(Y1214,Y1418,Y1622,Y1826,Y2030,Y2234,Y2438,Y2642,Y2846,Y3050,Y3254,Y3458,Y3662,Y3866,Y4070,Y4274,Y4478,Y4682,Y4886,Y5090,Y5294)</f>
        <v>0</v>
      </c>
      <c r="Z1010" s="185">
        <f>SUM(Z1214,Z1418,Z1622,Z1826,Z2030,Z2234,Z2438,Z2642,Z2846,Z3050,Z3254,Z3458,Z3662,Z3866,Z4070,Z4274,Z4478,Z4682,Z4886,Z5090,Z5294)</f>
        <v>0</v>
      </c>
      <c r="AA1010" s="178">
        <f t="shared" si="1380"/>
        <v>0</v>
      </c>
      <c r="AB1010" s="157"/>
      <c r="AC1010" s="180">
        <f>SUM(AC1214,AC1418,AC1622,AC1826,AC2030,AC2234,AC2438,AC2642,AC2846,AC3050,AC3254,AC3458,AC3662,AC3866,AC4070,AC4274,AC4478,AC4682,AC4886,AC5090,AC5294)</f>
        <v>0</v>
      </c>
      <c r="AD1010" s="185">
        <f>SUM(AD1214,AD1418,AD1622,AD1826,AD2030,AD2234,AD2438,AD2642,AD2846,AD3050,AD3254,AD3458,AD3662,AD3866,AD4070,AD4274,AD4478,AD4682,AD4886,AD5090,AD5294)</f>
        <v>0</v>
      </c>
      <c r="AE1010" s="177">
        <f t="shared" si="1371"/>
        <v>0</v>
      </c>
      <c r="AF1010" s="185">
        <f>SUM(AF1214,AF1418,AF1622,AF1826,AF2030,AF2234,AF2438,AF2642,AF2846,AF3050,AF3254,AF3458,AF3662,AF3866,AF4070,AF4274,AF4478,AF4682,AF4886,AF5090,AF5294)</f>
        <v>0</v>
      </c>
      <c r="AG1010" s="185">
        <f>SUM(AG1214,AG1418,AG1622,AG1826,AG2030,AG2234,AG2438,AG2642,AG2846,AG3050,AG3254,AG3458,AG3662,AG3866,AG4070,AG4274,AG4478,AG4682,AG4886,AG5090,AG5294)</f>
        <v>0</v>
      </c>
      <c r="AH1010" s="178">
        <f t="shared" si="1381"/>
        <v>0</v>
      </c>
      <c r="AJ1010" s="86">
        <f t="shared" si="1463"/>
        <v>0</v>
      </c>
      <c r="AK1010" s="86">
        <f t="shared" si="1463"/>
        <v>0</v>
      </c>
      <c r="AL1010" s="86">
        <f t="shared" si="1463"/>
        <v>0</v>
      </c>
      <c r="AM1010" s="86">
        <f t="shared" si="1463"/>
        <v>0</v>
      </c>
      <c r="AN1010" s="86">
        <f t="shared" si="1463"/>
        <v>0</v>
      </c>
      <c r="AO1010" s="86">
        <f t="shared" si="1463"/>
        <v>0</v>
      </c>
      <c r="AP1010" s="86">
        <f t="shared" si="1463"/>
        <v>0</v>
      </c>
      <c r="AQ1010" s="86">
        <f t="shared" si="1463"/>
        <v>0</v>
      </c>
      <c r="AR1010" s="86">
        <f t="shared" si="1463"/>
        <v>0</v>
      </c>
      <c r="AS1010" s="86">
        <f t="shared" si="1463"/>
        <v>0</v>
      </c>
      <c r="AT1010" s="86">
        <f t="shared" si="1463"/>
        <v>0</v>
      </c>
      <c r="AU1010" s="86">
        <f t="shared" si="1463"/>
        <v>0</v>
      </c>
      <c r="AV1010" s="86">
        <f t="shared" si="1349"/>
        <v>0</v>
      </c>
      <c r="AW1010" s="93">
        <f t="shared" si="1373"/>
        <v>0</v>
      </c>
      <c r="AY1010" s="86">
        <f t="shared" si="1374"/>
        <v>0</v>
      </c>
      <c r="AZ1010" s="86">
        <f t="shared" si="1375"/>
        <v>0</v>
      </c>
      <c r="BA1010" s="86">
        <f t="shared" si="1376"/>
        <v>0</v>
      </c>
      <c r="BB1010" s="86">
        <f t="shared" si="1377"/>
        <v>0</v>
      </c>
      <c r="BC1010" s="86">
        <f t="shared" si="1350"/>
        <v>0</v>
      </c>
      <c r="BD1010" s="86">
        <f t="shared" si="1378"/>
        <v>0</v>
      </c>
    </row>
    <row r="1011" spans="2:56" x14ac:dyDescent="0.3">
      <c r="B1011" s="179" t="s">
        <v>213</v>
      </c>
      <c r="C1011" s="202">
        <f>SUM(C1012)</f>
        <v>0</v>
      </c>
      <c r="D1011" s="203">
        <f>SUM(D1012)</f>
        <v>0</v>
      </c>
      <c r="E1011" s="204">
        <f t="shared" si="1366"/>
        <v>0</v>
      </c>
      <c r="F1011" s="202">
        <f>SUM(F1012)</f>
        <v>0</v>
      </c>
      <c r="G1011" s="203">
        <f>SUM(G1012)</f>
        <v>0</v>
      </c>
      <c r="H1011" s="204">
        <f t="shared" si="1367"/>
        <v>0</v>
      </c>
      <c r="I1011" s="202">
        <f>SUM(I1012)</f>
        <v>0</v>
      </c>
      <c r="J1011" s="205">
        <f>SUM(J1012)</f>
        <v>0</v>
      </c>
      <c r="K1011" s="206">
        <f t="shared" si="1368"/>
        <v>0</v>
      </c>
      <c r="L1011" s="202">
        <f>SUM(L1012)</f>
        <v>0</v>
      </c>
      <c r="M1011" s="205">
        <f>SUM(M1012)</f>
        <v>0</v>
      </c>
      <c r="N1011" s="207">
        <f>SUM(N1012)</f>
        <v>0</v>
      </c>
      <c r="O1011" s="202">
        <f>SUM(O1012)</f>
        <v>0</v>
      </c>
      <c r="P1011" s="207">
        <f>SUM(P1012)</f>
        <v>0</v>
      </c>
      <c r="Q1011" s="208">
        <f t="shared" si="1369"/>
        <v>0</v>
      </c>
      <c r="R1011" s="209">
        <f>SUM(R1012)</f>
        <v>0</v>
      </c>
      <c r="S1011" s="209">
        <f>SUM(S1012)</f>
        <v>0</v>
      </c>
      <c r="T1011" s="210">
        <f t="shared" si="1379"/>
        <v>0</v>
      </c>
      <c r="U1011" s="91"/>
      <c r="V1011" s="202">
        <f>SUM(V1012)</f>
        <v>0</v>
      </c>
      <c r="W1011" s="207">
        <f>SUM(W1012)</f>
        <v>0</v>
      </c>
      <c r="X1011" s="208">
        <f t="shared" si="1370"/>
        <v>0</v>
      </c>
      <c r="Y1011" s="209">
        <f>SUM(Y1012)</f>
        <v>0</v>
      </c>
      <c r="Z1011" s="209">
        <f>SUM(Z1012)</f>
        <v>0</v>
      </c>
      <c r="AA1011" s="210">
        <f t="shared" si="1380"/>
        <v>0</v>
      </c>
      <c r="AB1011" s="91"/>
      <c r="AC1011" s="202">
        <f>SUM(AC1012)</f>
        <v>0</v>
      </c>
      <c r="AD1011" s="207">
        <f>SUM(AD1012)</f>
        <v>0</v>
      </c>
      <c r="AE1011" s="208">
        <f t="shared" si="1371"/>
        <v>0</v>
      </c>
      <c r="AF1011" s="209">
        <f>SUM(AF1012)</f>
        <v>0</v>
      </c>
      <c r="AG1011" s="209">
        <f>SUM(AG1012)</f>
        <v>0</v>
      </c>
      <c r="AH1011" s="210">
        <f t="shared" si="1381"/>
        <v>0</v>
      </c>
      <c r="AJ1011" s="205">
        <f t="shared" ref="AJ1011:AU1011" si="1464">SUM(AJ1012)</f>
        <v>0</v>
      </c>
      <c r="AK1011" s="205">
        <f t="shared" si="1464"/>
        <v>0</v>
      </c>
      <c r="AL1011" s="205">
        <f t="shared" si="1464"/>
        <v>0</v>
      </c>
      <c r="AM1011" s="205">
        <f t="shared" si="1464"/>
        <v>0</v>
      </c>
      <c r="AN1011" s="205">
        <f t="shared" si="1464"/>
        <v>0</v>
      </c>
      <c r="AO1011" s="205">
        <f t="shared" si="1464"/>
        <v>0</v>
      </c>
      <c r="AP1011" s="205">
        <f t="shared" si="1464"/>
        <v>0</v>
      </c>
      <c r="AQ1011" s="205">
        <f t="shared" si="1464"/>
        <v>0</v>
      </c>
      <c r="AR1011" s="205">
        <f t="shared" si="1464"/>
        <v>0</v>
      </c>
      <c r="AS1011" s="205">
        <f t="shared" si="1464"/>
        <v>0</v>
      </c>
      <c r="AT1011" s="205">
        <f t="shared" si="1464"/>
        <v>0</v>
      </c>
      <c r="AU1011" s="205">
        <f t="shared" si="1464"/>
        <v>0</v>
      </c>
      <c r="AV1011" s="205">
        <f t="shared" si="1349"/>
        <v>0</v>
      </c>
      <c r="AW1011" s="211">
        <f t="shared" si="1373"/>
        <v>0</v>
      </c>
      <c r="AY1011" s="205">
        <f t="shared" si="1374"/>
        <v>0</v>
      </c>
      <c r="AZ1011" s="205">
        <f t="shared" si="1375"/>
        <v>0</v>
      </c>
      <c r="BA1011" s="205">
        <f t="shared" si="1376"/>
        <v>0</v>
      </c>
      <c r="BB1011" s="205">
        <f t="shared" si="1377"/>
        <v>0</v>
      </c>
      <c r="BC1011" s="205">
        <f t="shared" si="1350"/>
        <v>0</v>
      </c>
      <c r="BD1011" s="205">
        <f t="shared" si="1378"/>
        <v>0</v>
      </c>
    </row>
    <row r="1012" spans="2:56" x14ac:dyDescent="0.3">
      <c r="B1012" s="201" t="s">
        <v>105</v>
      </c>
      <c r="C1012" s="180">
        <f>SUM(C1216,C1624,C1828,C1420,C2032,C2440,C2236,C2848,C3868,C2644,C4072,C3052,C3256,C3664,C3460,C4276,C5296,C5092,C4684,C4480,C4888)</f>
        <v>0</v>
      </c>
      <c r="D1012" s="181">
        <f>SUM(D1216,D1624,D1828,D1420,D2032,D2440,D2236,D2848,D3868,D2644,D4072,D3052,D3256,D3664,D3460,D4276,D5296,D5092,D4684,D4480,D4888)</f>
        <v>0</v>
      </c>
      <c r="E1012" s="182">
        <f t="shared" si="1366"/>
        <v>0</v>
      </c>
      <c r="F1012" s="180">
        <f>SUM(F1216,F1624,F1828,F1420,F2032,F2440,F2236,F2848,F3868,F2644,F4072,F3052,F3256,F3664,F3460,F4276,F5296,F5092,F4684,F4480,F4888)</f>
        <v>0</v>
      </c>
      <c r="G1012" s="181">
        <f>SUM(G1216,G1624,G1828,G1420,G2032,G2440,G2236,G2848,G3868,G2644,G4072,G3052,G3256,G3664,G3460,G4276,G5296,G5092,G4684,G4480,G4888)</f>
        <v>0</v>
      </c>
      <c r="H1012" s="182">
        <f t="shared" si="1367"/>
        <v>0</v>
      </c>
      <c r="I1012" s="180">
        <f>SUM(I1216,I1420,I1624,I1828,I2032,I2236,I2440,I2644,I2848,I3052,I3256,I3460,I3664,I3868,I4072,I4276,I4480,I4684,I4888,I5092,I5296)</f>
        <v>0</v>
      </c>
      <c r="J1012" s="183">
        <f>SUM(J1216,J1420,J1624,J1828,J2032,J2236,J2440,J2644,J2848,J3052,J3256,J3460,J3664,J3868,J4072,J4276,J4480,J4684,J4888,J5092,J5296)</f>
        <v>0</v>
      </c>
      <c r="K1012" s="184">
        <f t="shared" si="1368"/>
        <v>0</v>
      </c>
      <c r="L1012" s="180">
        <f>SUM(L1216,L1420,L1624,L1828,L2032,L2236,L2440,L2644,L2848,L3052,L3256,L3460,L3664,L3868,L4072,L4276,L4480,L4684,L4888,L5092,L5296)</f>
        <v>0</v>
      </c>
      <c r="M1012" s="183">
        <f>SUM(M1216,M1624,M1828,M1420,M2032,M2440,M2236,M2848,M3868,M2644,M4072,M3052,M3256,M3664,M3460,M4276,M5296,M5092,M4684,M4480,M4888)</f>
        <v>0</v>
      </c>
      <c r="N1012" s="185">
        <f>SUM(N1216,N1624,N1828,N1420,N2032,N2440,N2236,N2848,N3868,N2644,N4072,N3052,N3256,N3664,N3460,N4276,N5296,N5092,N4684,N4480,N4888)</f>
        <v>0</v>
      </c>
      <c r="O1012" s="180">
        <f>SUM(O1216,O1420,O1624,O1828,O2032,O2236,O2440,O2644,O2848,O3052,O3256,O3460,O3664,O3868,O4072,O4276,O4480,O4684,O4888,O5092,O5296)</f>
        <v>0</v>
      </c>
      <c r="P1012" s="185">
        <f>SUM(P1216,P1420,P1624,P1828,P2032,P2236,P2440,P2644,P2848,P3052,P3256,P3460,P3664,P3868,P4072,P4276,P4480,P4684,P4888,P5092,P5296)</f>
        <v>0</v>
      </c>
      <c r="Q1012" s="177">
        <f t="shared" si="1369"/>
        <v>0</v>
      </c>
      <c r="R1012" s="185">
        <f>SUM(R1216,R1420,R1624,R1828,R2032,R2236,R2440,R2644,R2848,R3052,R3256,R3460,R3664,R3868,R4072,R4276,R4480,R4684,R4888,R5092,R5296)</f>
        <v>0</v>
      </c>
      <c r="S1012" s="185">
        <f>SUM(S1216,S1420,S1624,S1828,S2032,S2236,S2440,S2644,S2848,S3052,S3256,S3460,S3664,S3868,S4072,S4276,S4480,S4684,S4888,S5092,S5296)</f>
        <v>0</v>
      </c>
      <c r="T1012" s="178">
        <f t="shared" si="1379"/>
        <v>0</v>
      </c>
      <c r="U1012" s="157"/>
      <c r="V1012" s="180">
        <f>SUM(V1216,V1420,V1624,V1828,V2032,V2236,V2440,V2644,V2848,V3052,V3256,V3460,V3664,V3868,V4072,V4276,V4480,V4684,V4888,V5092,V5296)</f>
        <v>0</v>
      </c>
      <c r="W1012" s="185">
        <f>SUM(W1216,W1420,W1624,W1828,W2032,W2236,W2440,W2644,W2848,W3052,W3256,W3460,W3664,W3868,W4072,W4276,W4480,W4684,W4888,W5092,W5296)</f>
        <v>0</v>
      </c>
      <c r="X1012" s="177">
        <f t="shared" si="1370"/>
        <v>0</v>
      </c>
      <c r="Y1012" s="185">
        <f>SUM(Y1216,Y1420,Y1624,Y1828,Y2032,Y2236,Y2440,Y2644,Y2848,Y3052,Y3256,Y3460,Y3664,Y3868,Y4072,Y4276,Y4480,Y4684,Y4888,Y5092,Y5296)</f>
        <v>0</v>
      </c>
      <c r="Z1012" s="185">
        <f>SUM(Z1216,Z1420,Z1624,Z1828,Z2032,Z2236,Z2440,Z2644,Z2848,Z3052,Z3256,Z3460,Z3664,Z3868,Z4072,Z4276,Z4480,Z4684,Z4888,Z5092,Z5296)</f>
        <v>0</v>
      </c>
      <c r="AA1012" s="178">
        <f t="shared" si="1380"/>
        <v>0</v>
      </c>
      <c r="AB1012" s="157"/>
      <c r="AC1012" s="180">
        <f>SUM(AC1216,AC1420,AC1624,AC1828,AC2032,AC2236,AC2440,AC2644,AC2848,AC3052,AC3256,AC3460,AC3664,AC3868,AC4072,AC4276,AC4480,AC4684,AC4888,AC5092,AC5296)</f>
        <v>0</v>
      </c>
      <c r="AD1012" s="185">
        <f>SUM(AD1216,AD1420,AD1624,AD1828,AD2032,AD2236,AD2440,AD2644,AD2848,AD3052,AD3256,AD3460,AD3664,AD3868,AD4072,AD4276,AD4480,AD4684,AD4888,AD5092,AD5296)</f>
        <v>0</v>
      </c>
      <c r="AE1012" s="177">
        <f t="shared" si="1371"/>
        <v>0</v>
      </c>
      <c r="AF1012" s="185">
        <f>SUM(AF1216,AF1420,AF1624,AF1828,AF2032,AF2236,AF2440,AF2644,AF2848,AF3052,AF3256,AF3460,AF3664,AF3868,AF4072,AF4276,AF4480,AF4684,AF4888,AF5092,AF5296)</f>
        <v>0</v>
      </c>
      <c r="AG1012" s="185">
        <f>SUM(AG1216,AG1420,AG1624,AG1828,AG2032,AG2236,AG2440,AG2644,AG2848,AG3052,AG3256,AG3460,AG3664,AG3868,AG4072,AG4276,AG4480,AG4684,AG4888,AG5092,AG5296)</f>
        <v>0</v>
      </c>
      <c r="AH1012" s="178">
        <f t="shared" si="1381"/>
        <v>0</v>
      </c>
      <c r="AJ1012" s="86">
        <f t="shared" ref="AJ1012:AU1012" si="1465">SUM(AJ1216,AJ1420,AJ1624,AJ1828,AJ2032,AJ2236,AJ2440,AJ2644,AJ2848,AJ3052,AJ3256,AJ3460,AJ3664,AJ3868,AJ4072,AJ4276,AJ4480,AJ4684,AJ4888,AJ5092,AJ5296)</f>
        <v>0</v>
      </c>
      <c r="AK1012" s="86">
        <f t="shared" si="1465"/>
        <v>0</v>
      </c>
      <c r="AL1012" s="86">
        <f t="shared" si="1465"/>
        <v>0</v>
      </c>
      <c r="AM1012" s="86">
        <f t="shared" si="1465"/>
        <v>0</v>
      </c>
      <c r="AN1012" s="86">
        <f t="shared" si="1465"/>
        <v>0</v>
      </c>
      <c r="AO1012" s="86">
        <f t="shared" si="1465"/>
        <v>0</v>
      </c>
      <c r="AP1012" s="86">
        <f t="shared" si="1465"/>
        <v>0</v>
      </c>
      <c r="AQ1012" s="86">
        <f t="shared" si="1465"/>
        <v>0</v>
      </c>
      <c r="AR1012" s="86">
        <f t="shared" si="1465"/>
        <v>0</v>
      </c>
      <c r="AS1012" s="86">
        <f t="shared" si="1465"/>
        <v>0</v>
      </c>
      <c r="AT1012" s="86">
        <f t="shared" si="1465"/>
        <v>0</v>
      </c>
      <c r="AU1012" s="86">
        <f t="shared" si="1465"/>
        <v>0</v>
      </c>
      <c r="AV1012" s="86">
        <f t="shared" si="1349"/>
        <v>0</v>
      </c>
      <c r="AW1012" s="93">
        <f t="shared" si="1373"/>
        <v>0</v>
      </c>
      <c r="AY1012" s="86">
        <f t="shared" si="1374"/>
        <v>0</v>
      </c>
      <c r="AZ1012" s="86">
        <f t="shared" si="1375"/>
        <v>0</v>
      </c>
      <c r="BA1012" s="86">
        <f t="shared" si="1376"/>
        <v>0</v>
      </c>
      <c r="BB1012" s="86">
        <f t="shared" si="1377"/>
        <v>0</v>
      </c>
      <c r="BC1012" s="86">
        <f t="shared" si="1350"/>
        <v>0</v>
      </c>
      <c r="BD1012" s="86">
        <f t="shared" si="1378"/>
        <v>0</v>
      </c>
    </row>
    <row r="1013" spans="2:56" x14ac:dyDescent="0.3">
      <c r="B1013" s="176" t="s">
        <v>214</v>
      </c>
      <c r="C1013" s="202">
        <f>SUM(C1014,C1018)</f>
        <v>18137308</v>
      </c>
      <c r="D1013" s="203">
        <f>SUM(D1014,D1018)</f>
        <v>10381509.710000001</v>
      </c>
      <c r="E1013" s="204">
        <f t="shared" si="1366"/>
        <v>0.57238426507395701</v>
      </c>
      <c r="F1013" s="202">
        <f>SUM(F1014,F1018)</f>
        <v>23578639</v>
      </c>
      <c r="G1013" s="203">
        <f>SUM(G1014,G1018)</f>
        <v>23531665.049999997</v>
      </c>
      <c r="H1013" s="204">
        <f t="shared" si="1367"/>
        <v>0.99800777517311312</v>
      </c>
      <c r="I1013" s="202">
        <f>SUM(I1014,I1018)</f>
        <v>16283896</v>
      </c>
      <c r="J1013" s="205">
        <f>SUM(J1014,J1018)</f>
        <v>16130069.280000001</v>
      </c>
      <c r="K1013" s="206">
        <f t="shared" si="1368"/>
        <v>0.9905534449495379</v>
      </c>
      <c r="L1013" s="202">
        <f>SUM(L1014,L1018)</f>
        <v>24691450</v>
      </c>
      <c r="M1013" s="205">
        <f>SUM(M1014,M1018)</f>
        <v>27686404</v>
      </c>
      <c r="N1013" s="207">
        <f>SUM(N1014,N1018)</f>
        <v>0</v>
      </c>
      <c r="O1013" s="202">
        <f>SUM(O1014,O1018)</f>
        <v>15854912</v>
      </c>
      <c r="P1013" s="207">
        <f>SUM(P1014,P1018)</f>
        <v>99888</v>
      </c>
      <c r="Q1013" s="208">
        <f t="shared" si="1369"/>
        <v>15954800</v>
      </c>
      <c r="R1013" s="209">
        <f>SUM(R1014,R1018)</f>
        <v>0</v>
      </c>
      <c r="S1013" s="209">
        <f>SUM(S1014,S1018)</f>
        <v>0</v>
      </c>
      <c r="T1013" s="210">
        <f t="shared" si="1379"/>
        <v>15954800</v>
      </c>
      <c r="U1013" s="91"/>
      <c r="V1013" s="202">
        <f>SUM(V1014,V1018)</f>
        <v>17797006</v>
      </c>
      <c r="W1013" s="207">
        <f>SUM(W1014,W1018)</f>
        <v>0</v>
      </c>
      <c r="X1013" s="208">
        <f t="shared" si="1370"/>
        <v>17797006</v>
      </c>
      <c r="Y1013" s="209">
        <f>SUM(Y1014,Y1018)</f>
        <v>0</v>
      </c>
      <c r="Z1013" s="209">
        <f>SUM(Z1014,Z1018)</f>
        <v>0</v>
      </c>
      <c r="AA1013" s="210">
        <f t="shared" si="1380"/>
        <v>17797006</v>
      </c>
      <c r="AB1013" s="91"/>
      <c r="AC1013" s="202">
        <f>SUM(AC1014,AC1018)</f>
        <v>18599743</v>
      </c>
      <c r="AD1013" s="207">
        <f>SUM(AD1014,AD1018)</f>
        <v>0</v>
      </c>
      <c r="AE1013" s="208">
        <f t="shared" si="1371"/>
        <v>18599743</v>
      </c>
      <c r="AF1013" s="209">
        <f>SUM(AF1014,AF1018)</f>
        <v>0</v>
      </c>
      <c r="AG1013" s="209">
        <f>SUM(AG1014,AG1018)</f>
        <v>4212000</v>
      </c>
      <c r="AH1013" s="210">
        <f t="shared" si="1381"/>
        <v>22811743</v>
      </c>
      <c r="AJ1013" s="205">
        <f t="shared" ref="AJ1013:AU1013" si="1466">SUM(AJ1014,AJ1018)</f>
        <v>1047447.6699999999</v>
      </c>
      <c r="AK1013" s="205">
        <f t="shared" si="1466"/>
        <v>1047000.6699999999</v>
      </c>
      <c r="AL1013" s="205">
        <f t="shared" si="1466"/>
        <v>1047000.6699999999</v>
      </c>
      <c r="AM1013" s="205">
        <f t="shared" si="1466"/>
        <v>1047000.6699999999</v>
      </c>
      <c r="AN1013" s="205">
        <f t="shared" si="1466"/>
        <v>1047000.6699999999</v>
      </c>
      <c r="AO1013" s="205">
        <f t="shared" si="1466"/>
        <v>3012500</v>
      </c>
      <c r="AP1013" s="205">
        <f t="shared" si="1466"/>
        <v>2476846.2999999998</v>
      </c>
      <c r="AQ1013" s="205">
        <f t="shared" si="1466"/>
        <v>1046000.6699999999</v>
      </c>
      <c r="AR1013" s="205">
        <f t="shared" si="1466"/>
        <v>1046000.6699999999</v>
      </c>
      <c r="AS1013" s="205">
        <f t="shared" si="1466"/>
        <v>1046000.6699999999</v>
      </c>
      <c r="AT1013" s="205">
        <f t="shared" si="1466"/>
        <v>1046000.6699999999</v>
      </c>
      <c r="AU1013" s="205">
        <f t="shared" si="1466"/>
        <v>1046000.6699999999</v>
      </c>
      <c r="AV1013" s="205">
        <f t="shared" ref="AV1013:AV1030" si="1467">SUM(AJ1013:AU1013)</f>
        <v>15954799.999999998</v>
      </c>
      <c r="AW1013" s="211">
        <f t="shared" si="1373"/>
        <v>0</v>
      </c>
      <c r="AY1013" s="205">
        <f t="shared" si="1374"/>
        <v>3141449.01</v>
      </c>
      <c r="AZ1013" s="205">
        <f t="shared" si="1375"/>
        <v>5106501.34</v>
      </c>
      <c r="BA1013" s="205">
        <f t="shared" si="1376"/>
        <v>4568847.6399999997</v>
      </c>
      <c r="BB1013" s="205">
        <f t="shared" si="1377"/>
        <v>3138002.01</v>
      </c>
      <c r="BC1013" s="205">
        <f t="shared" ref="BC1013:BC1034" si="1468">SUM(AY1013,AZ1013,BA1013,BB1013)</f>
        <v>15954799.999999998</v>
      </c>
      <c r="BD1013" s="205">
        <f t="shared" si="1378"/>
        <v>0</v>
      </c>
    </row>
    <row r="1014" spans="2:56" x14ac:dyDescent="0.3">
      <c r="B1014" s="179" t="s">
        <v>215</v>
      </c>
      <c r="C1014" s="202">
        <f>SUM(C1015:C1017)</f>
        <v>11618114</v>
      </c>
      <c r="D1014" s="203">
        <f>SUM(D1015:D1017)</f>
        <v>9353327.2100000009</v>
      </c>
      <c r="E1014" s="204">
        <f t="shared" si="1366"/>
        <v>0.80506416187687613</v>
      </c>
      <c r="F1014" s="202">
        <f>SUM(F1015:F1017)</f>
        <v>14476731</v>
      </c>
      <c r="G1014" s="203">
        <f>SUM(G1015:G1017)</f>
        <v>14476729.939999999</v>
      </c>
      <c r="H1014" s="204">
        <f t="shared" si="1367"/>
        <v>0.9999999267790497</v>
      </c>
      <c r="I1014" s="202">
        <f>SUM(I1015:I1017)</f>
        <v>11595656</v>
      </c>
      <c r="J1014" s="205">
        <f>SUM(J1015:J1017)</f>
        <v>11577055.770000001</v>
      </c>
      <c r="K1014" s="206">
        <f t="shared" si="1368"/>
        <v>0.99839593120044279</v>
      </c>
      <c r="L1014" s="202">
        <f>SUM(L1015:L1017)</f>
        <v>14805959</v>
      </c>
      <c r="M1014" s="205">
        <f>SUM(M1015:M1017)</f>
        <v>13095940</v>
      </c>
      <c r="N1014" s="207">
        <f>SUM(N1015:N1017)</f>
        <v>0</v>
      </c>
      <c r="O1014" s="202">
        <f>SUM(O1015:O1017)</f>
        <v>12959412</v>
      </c>
      <c r="P1014" s="207">
        <f>SUM(P1015:P1017)</f>
        <v>99888</v>
      </c>
      <c r="Q1014" s="208">
        <f t="shared" si="1369"/>
        <v>13059300</v>
      </c>
      <c r="R1014" s="209">
        <f>SUM(R1015:R1017)</f>
        <v>0</v>
      </c>
      <c r="S1014" s="209">
        <f>SUM(S1015:S1017)</f>
        <v>0</v>
      </c>
      <c r="T1014" s="210">
        <f t="shared" si="1379"/>
        <v>13059300</v>
      </c>
      <c r="U1014" s="91"/>
      <c r="V1014" s="202">
        <f>SUM(V1015:V1017)</f>
        <v>12582790</v>
      </c>
      <c r="W1014" s="207">
        <f>SUM(W1015:W1017)</f>
        <v>0</v>
      </c>
      <c r="X1014" s="208">
        <f t="shared" si="1370"/>
        <v>12582790</v>
      </c>
      <c r="Y1014" s="209">
        <f>SUM(Y1015:Y1017)</f>
        <v>0</v>
      </c>
      <c r="Z1014" s="209">
        <f>SUM(Z1015:Z1017)</f>
        <v>0</v>
      </c>
      <c r="AA1014" s="210">
        <f t="shared" si="1380"/>
        <v>12582790</v>
      </c>
      <c r="AB1014" s="91"/>
      <c r="AC1014" s="202">
        <f>SUM(AC1015:AC1017)</f>
        <v>13149016</v>
      </c>
      <c r="AD1014" s="207">
        <f>SUM(AD1015:AD1017)</f>
        <v>0</v>
      </c>
      <c r="AE1014" s="208">
        <f t="shared" si="1371"/>
        <v>13149016</v>
      </c>
      <c r="AF1014" s="209">
        <f>SUM(AF1015:AF1017)</f>
        <v>0</v>
      </c>
      <c r="AG1014" s="209">
        <f>SUM(AG1015:AG1017)</f>
        <v>4212000</v>
      </c>
      <c r="AH1014" s="210">
        <f t="shared" si="1381"/>
        <v>17361016</v>
      </c>
      <c r="AJ1014" s="205">
        <f t="shared" ref="AJ1014:AU1014" si="1469">SUM(AJ1015:AJ1017)</f>
        <v>1047447.6699999999</v>
      </c>
      <c r="AK1014" s="205">
        <f t="shared" si="1469"/>
        <v>1047000.6699999999</v>
      </c>
      <c r="AL1014" s="205">
        <f t="shared" si="1469"/>
        <v>1047000.6699999999</v>
      </c>
      <c r="AM1014" s="205">
        <f t="shared" si="1469"/>
        <v>1047000.6699999999</v>
      </c>
      <c r="AN1014" s="205">
        <f t="shared" si="1469"/>
        <v>1047000.6699999999</v>
      </c>
      <c r="AO1014" s="205">
        <f t="shared" si="1469"/>
        <v>1047000</v>
      </c>
      <c r="AP1014" s="205">
        <f t="shared" si="1469"/>
        <v>1546846.2999999998</v>
      </c>
      <c r="AQ1014" s="205">
        <f t="shared" si="1469"/>
        <v>1046000.6699999999</v>
      </c>
      <c r="AR1014" s="205">
        <f t="shared" si="1469"/>
        <v>1046000.6699999999</v>
      </c>
      <c r="AS1014" s="205">
        <f t="shared" si="1469"/>
        <v>1046000.6699999999</v>
      </c>
      <c r="AT1014" s="205">
        <f t="shared" si="1469"/>
        <v>1046000.6699999999</v>
      </c>
      <c r="AU1014" s="205">
        <f t="shared" si="1469"/>
        <v>1046000.6699999999</v>
      </c>
      <c r="AV1014" s="205">
        <f t="shared" si="1467"/>
        <v>13059300</v>
      </c>
      <c r="AW1014" s="211">
        <f t="shared" si="1373"/>
        <v>0</v>
      </c>
      <c r="AY1014" s="205">
        <f t="shared" si="1374"/>
        <v>3141449.01</v>
      </c>
      <c r="AZ1014" s="205">
        <f t="shared" si="1375"/>
        <v>3141001.34</v>
      </c>
      <c r="BA1014" s="205">
        <f t="shared" si="1376"/>
        <v>3638847.6399999997</v>
      </c>
      <c r="BB1014" s="205">
        <f t="shared" si="1377"/>
        <v>3138002.01</v>
      </c>
      <c r="BC1014" s="205">
        <f t="shared" si="1468"/>
        <v>13059299.999999998</v>
      </c>
      <c r="BD1014" s="205">
        <f t="shared" si="1378"/>
        <v>0</v>
      </c>
    </row>
    <row r="1015" spans="2:56" x14ac:dyDescent="0.3">
      <c r="B1015" s="201" t="s">
        <v>216</v>
      </c>
      <c r="C1015" s="180">
        <f t="shared" ref="C1015:D1017" si="1470">SUM(C1219,C1627,C1831,C1423,C2035,C2443,C2239,C2851,C3871,C2647,C4075,C3055,C3259,C3667,C3463,C4279,C5299,C5095,C4687,C4483,C4891)</f>
        <v>7325954</v>
      </c>
      <c r="D1015" s="181">
        <f t="shared" si="1470"/>
        <v>7325007.3700000001</v>
      </c>
      <c r="E1015" s="182">
        <f t="shared" si="1366"/>
        <v>0.99987078406443719</v>
      </c>
      <c r="F1015" s="180">
        <f t="shared" ref="F1015:G1017" si="1471">SUM(F1219,F1627,F1831,F1423,F2035,F2443,F2239,F2851,F3871,F2647,F4075,F3055,F3259,F3667,F3463,F4279,F5299,F5095,F4687,F4483,F4891)</f>
        <v>8004062</v>
      </c>
      <c r="G1015" s="181">
        <f t="shared" si="1471"/>
        <v>8004061.8799999999</v>
      </c>
      <c r="H1015" s="182">
        <f t="shared" si="1367"/>
        <v>0.99999998500761234</v>
      </c>
      <c r="I1015" s="180">
        <f t="shared" ref="I1015:J1017" si="1472">SUM(I1219,I1423,I1627,I1831,I2035,I2239,I2443,I2647,I2851,I3055,I3259,I3463,I3667,I3871,I4075,I4279,I4483,I4687,I4891,I5095,I5299)</f>
        <v>9032739</v>
      </c>
      <c r="J1015" s="183">
        <f t="shared" si="1472"/>
        <v>9032738.7800000012</v>
      </c>
      <c r="K1015" s="184">
        <f t="shared" si="1368"/>
        <v>0.9999999756441541</v>
      </c>
      <c r="L1015" s="180">
        <f>SUM(L1219,L1423,L1627,L1831,L2035,L2239,L2443,L2647,L2851,L3055,L3259,L3463,L3667,L3871,L4075,L4279,L4483,L4687,L4891,L5095,L5299)</f>
        <v>10805959</v>
      </c>
      <c r="M1015" s="183">
        <f t="shared" ref="M1015:N1017" si="1473">SUM(M1219,M1627,M1831,M1423,M2035,M2443,M2239,M2851,M3871,M2647,M4075,M3055,M3259,M3667,M3463,M4279,M5299,M5095,M4687,M4483,M4891)</f>
        <v>9095940</v>
      </c>
      <c r="N1015" s="185">
        <f t="shared" si="1473"/>
        <v>0</v>
      </c>
      <c r="O1015" s="180">
        <f t="shared" ref="O1015:P1017" si="1474">SUM(O1219,O1423,O1627,O1831,O2035,O2239,O2443,O2647,O2851,O3055,O3259,O3463,O3667,O3871,O4075,O4279,O4483,O4687,O4891,O5095,O5299)</f>
        <v>12059412</v>
      </c>
      <c r="P1015" s="185">
        <f t="shared" si="1474"/>
        <v>999888</v>
      </c>
      <c r="Q1015" s="177">
        <f t="shared" si="1369"/>
        <v>13059300</v>
      </c>
      <c r="R1015" s="185">
        <f t="shared" ref="R1015:S1017" si="1475">SUM(R1219,R1423,R1627,R1831,R2035,R2239,R2443,R2647,R2851,R3055,R3259,R3463,R3667,R3871,R4075,R4279,R4483,R4687,R4891,R5095,R5299)</f>
        <v>0</v>
      </c>
      <c r="S1015" s="185">
        <f t="shared" si="1475"/>
        <v>0</v>
      </c>
      <c r="T1015" s="178">
        <f t="shared" si="1379"/>
        <v>13059300</v>
      </c>
      <c r="U1015" s="157"/>
      <c r="V1015" s="180">
        <f t="shared" ref="V1015:W1017" si="1476">SUM(V1219,V1423,V1627,V1831,V2035,V2239,V2443,V2647,V2851,V3055,V3259,V3463,V3667,V3871,V4075,V4279,V4483,V4687,V4891,V5095,V5299)</f>
        <v>12582790</v>
      </c>
      <c r="W1015" s="185">
        <f t="shared" si="1476"/>
        <v>0</v>
      </c>
      <c r="X1015" s="177">
        <f t="shared" si="1370"/>
        <v>12582790</v>
      </c>
      <c r="Y1015" s="185">
        <f t="shared" ref="Y1015:Z1017" si="1477">SUM(Y1219,Y1423,Y1627,Y1831,Y2035,Y2239,Y2443,Y2647,Y2851,Y3055,Y3259,Y3463,Y3667,Y3871,Y4075,Y4279,Y4483,Y4687,Y4891,Y5095,Y5299)</f>
        <v>0</v>
      </c>
      <c r="Z1015" s="185">
        <f t="shared" si="1477"/>
        <v>0</v>
      </c>
      <c r="AA1015" s="178">
        <f t="shared" si="1380"/>
        <v>12582790</v>
      </c>
      <c r="AB1015" s="157"/>
      <c r="AC1015" s="180">
        <f t="shared" ref="AC1015:AD1017" si="1478">SUM(AC1219,AC1423,AC1627,AC1831,AC2035,AC2239,AC2443,AC2647,AC2851,AC3055,AC3259,AC3463,AC3667,AC3871,AC4075,AC4279,AC4483,AC4687,AC4891,AC5095,AC5299)</f>
        <v>13149016</v>
      </c>
      <c r="AD1015" s="185">
        <f t="shared" si="1478"/>
        <v>0</v>
      </c>
      <c r="AE1015" s="177">
        <f t="shared" si="1371"/>
        <v>13149016</v>
      </c>
      <c r="AF1015" s="185">
        <f t="shared" ref="AF1015:AG1017" si="1479">SUM(AF1219,AF1423,AF1627,AF1831,AF2035,AF2239,AF2443,AF2647,AF2851,AF3055,AF3259,AF3463,AF3667,AF3871,AF4075,AF4279,AF4483,AF4687,AF4891,AF5095,AF5299)</f>
        <v>0</v>
      </c>
      <c r="AG1015" s="185">
        <f t="shared" si="1479"/>
        <v>0</v>
      </c>
      <c r="AH1015" s="178">
        <f t="shared" si="1381"/>
        <v>13149016</v>
      </c>
      <c r="AJ1015" s="86">
        <f t="shared" ref="AJ1015:AU1017" si="1480">SUM(AJ1219,AJ1423,AJ1627,AJ1831,AJ2035,AJ2239,AJ2443,AJ2647,AJ2851,AJ3055,AJ3259,AJ3463,AJ3667,AJ3871,AJ4075,AJ4279,AJ4483,AJ4687,AJ4891,AJ5095,AJ5299)</f>
        <v>1047447.6699999999</v>
      </c>
      <c r="AK1015" s="86">
        <f t="shared" si="1480"/>
        <v>1047000.6699999999</v>
      </c>
      <c r="AL1015" s="86">
        <f t="shared" si="1480"/>
        <v>1047000.6699999999</v>
      </c>
      <c r="AM1015" s="86">
        <f t="shared" si="1480"/>
        <v>1047000.6699999999</v>
      </c>
      <c r="AN1015" s="86">
        <f t="shared" si="1480"/>
        <v>1047000.6699999999</v>
      </c>
      <c r="AO1015" s="86">
        <f t="shared" si="1480"/>
        <v>1047000</v>
      </c>
      <c r="AP1015" s="86">
        <f t="shared" si="1480"/>
        <v>1546846.2999999998</v>
      </c>
      <c r="AQ1015" s="86">
        <f t="shared" si="1480"/>
        <v>1046000.6699999999</v>
      </c>
      <c r="AR1015" s="86">
        <f t="shared" si="1480"/>
        <v>1046000.6699999999</v>
      </c>
      <c r="AS1015" s="86">
        <f t="shared" si="1480"/>
        <v>1046000.6699999999</v>
      </c>
      <c r="AT1015" s="86">
        <f t="shared" si="1480"/>
        <v>1046000.6699999999</v>
      </c>
      <c r="AU1015" s="86">
        <f t="shared" si="1480"/>
        <v>1046000.6699999999</v>
      </c>
      <c r="AV1015" s="86">
        <f t="shared" si="1467"/>
        <v>13059300</v>
      </c>
      <c r="AW1015" s="93">
        <f t="shared" si="1373"/>
        <v>0</v>
      </c>
      <c r="AY1015" s="86">
        <f t="shared" si="1374"/>
        <v>3141449.01</v>
      </c>
      <c r="AZ1015" s="86">
        <f t="shared" si="1375"/>
        <v>3141001.34</v>
      </c>
      <c r="BA1015" s="86">
        <f t="shared" si="1376"/>
        <v>3638847.6399999997</v>
      </c>
      <c r="BB1015" s="86">
        <f t="shared" si="1377"/>
        <v>3138002.01</v>
      </c>
      <c r="BC1015" s="86">
        <f t="shared" si="1468"/>
        <v>13059299.999999998</v>
      </c>
      <c r="BD1015" s="86">
        <f t="shared" si="1378"/>
        <v>0</v>
      </c>
    </row>
    <row r="1016" spans="2:56" x14ac:dyDescent="0.3">
      <c r="B1016" s="201" t="s">
        <v>217</v>
      </c>
      <c r="C1016" s="180">
        <f t="shared" si="1470"/>
        <v>4292160</v>
      </c>
      <c r="D1016" s="181">
        <f t="shared" si="1470"/>
        <v>2028319.84</v>
      </c>
      <c r="E1016" s="182">
        <f t="shared" si="1366"/>
        <v>0.47256389323790354</v>
      </c>
      <c r="F1016" s="180">
        <f t="shared" si="1471"/>
        <v>6472669</v>
      </c>
      <c r="G1016" s="181">
        <f t="shared" si="1471"/>
        <v>6472668.0599999996</v>
      </c>
      <c r="H1016" s="182">
        <f t="shared" si="1367"/>
        <v>0.99999985477397335</v>
      </c>
      <c r="I1016" s="180">
        <f t="shared" si="1472"/>
        <v>2544317</v>
      </c>
      <c r="J1016" s="183">
        <f t="shared" si="1472"/>
        <v>2544316.9900000002</v>
      </c>
      <c r="K1016" s="184">
        <f t="shared" si="1368"/>
        <v>0.99999999606967227</v>
      </c>
      <c r="L1016" s="180">
        <f>SUM(L1220,L1424,L1628,L1832,L2036,L2240,L2444,L2648,L2852,L3056,L3260,L3464,L3668,L3872,L4076,L4280,L4484,L4688,L4892,L5096,L5300)</f>
        <v>4000000</v>
      </c>
      <c r="M1016" s="183">
        <f t="shared" si="1473"/>
        <v>4000000</v>
      </c>
      <c r="N1016" s="185">
        <f t="shared" si="1473"/>
        <v>0</v>
      </c>
      <c r="O1016" s="180">
        <f t="shared" si="1474"/>
        <v>900000</v>
      </c>
      <c r="P1016" s="185">
        <f t="shared" si="1474"/>
        <v>-900000</v>
      </c>
      <c r="Q1016" s="177">
        <f t="shared" si="1369"/>
        <v>0</v>
      </c>
      <c r="R1016" s="185">
        <f t="shared" si="1475"/>
        <v>0</v>
      </c>
      <c r="S1016" s="185">
        <f t="shared" si="1475"/>
        <v>0</v>
      </c>
      <c r="T1016" s="178">
        <f t="shared" si="1379"/>
        <v>0</v>
      </c>
      <c r="U1016" s="157"/>
      <c r="V1016" s="180">
        <f t="shared" si="1476"/>
        <v>0</v>
      </c>
      <c r="W1016" s="185">
        <f t="shared" si="1476"/>
        <v>0</v>
      </c>
      <c r="X1016" s="177">
        <f t="shared" si="1370"/>
        <v>0</v>
      </c>
      <c r="Y1016" s="185">
        <f t="shared" si="1477"/>
        <v>0</v>
      </c>
      <c r="Z1016" s="185">
        <f t="shared" si="1477"/>
        <v>0</v>
      </c>
      <c r="AA1016" s="178">
        <f t="shared" si="1380"/>
        <v>0</v>
      </c>
      <c r="AB1016" s="157"/>
      <c r="AC1016" s="180">
        <f t="shared" si="1478"/>
        <v>0</v>
      </c>
      <c r="AD1016" s="185">
        <f t="shared" si="1478"/>
        <v>0</v>
      </c>
      <c r="AE1016" s="177">
        <f t="shared" si="1371"/>
        <v>0</v>
      </c>
      <c r="AF1016" s="185">
        <f t="shared" si="1479"/>
        <v>0</v>
      </c>
      <c r="AG1016" s="185">
        <f t="shared" si="1479"/>
        <v>4212000</v>
      </c>
      <c r="AH1016" s="178">
        <f t="shared" si="1381"/>
        <v>4212000</v>
      </c>
      <c r="AJ1016" s="86">
        <f t="shared" si="1480"/>
        <v>0</v>
      </c>
      <c r="AK1016" s="86">
        <f t="shared" si="1480"/>
        <v>0</v>
      </c>
      <c r="AL1016" s="86">
        <f t="shared" si="1480"/>
        <v>0</v>
      </c>
      <c r="AM1016" s="86">
        <f t="shared" si="1480"/>
        <v>0</v>
      </c>
      <c r="AN1016" s="86">
        <f t="shared" si="1480"/>
        <v>0</v>
      </c>
      <c r="AO1016" s="86">
        <f t="shared" si="1480"/>
        <v>0</v>
      </c>
      <c r="AP1016" s="86">
        <f t="shared" si="1480"/>
        <v>0</v>
      </c>
      <c r="AQ1016" s="86">
        <f t="shared" si="1480"/>
        <v>0</v>
      </c>
      <c r="AR1016" s="86">
        <f t="shared" si="1480"/>
        <v>0</v>
      </c>
      <c r="AS1016" s="86">
        <f t="shared" si="1480"/>
        <v>0</v>
      </c>
      <c r="AT1016" s="86">
        <f t="shared" si="1480"/>
        <v>0</v>
      </c>
      <c r="AU1016" s="86">
        <f t="shared" si="1480"/>
        <v>0</v>
      </c>
      <c r="AV1016" s="86">
        <f t="shared" si="1467"/>
        <v>0</v>
      </c>
      <c r="AW1016" s="93">
        <f t="shared" si="1373"/>
        <v>0</v>
      </c>
      <c r="AY1016" s="86">
        <f t="shared" si="1374"/>
        <v>0</v>
      </c>
      <c r="AZ1016" s="86">
        <f t="shared" si="1375"/>
        <v>0</v>
      </c>
      <c r="BA1016" s="86">
        <f t="shared" si="1376"/>
        <v>0</v>
      </c>
      <c r="BB1016" s="86">
        <f t="shared" si="1377"/>
        <v>0</v>
      </c>
      <c r="BC1016" s="86">
        <f t="shared" si="1468"/>
        <v>0</v>
      </c>
      <c r="BD1016" s="86">
        <f t="shared" si="1378"/>
        <v>0</v>
      </c>
    </row>
    <row r="1017" spans="2:56" x14ac:dyDescent="0.3">
      <c r="B1017" s="201" t="s">
        <v>218</v>
      </c>
      <c r="C1017" s="180">
        <f t="shared" si="1470"/>
        <v>0</v>
      </c>
      <c r="D1017" s="181">
        <f t="shared" si="1470"/>
        <v>0</v>
      </c>
      <c r="E1017" s="182">
        <f t="shared" si="1366"/>
        <v>0</v>
      </c>
      <c r="F1017" s="180">
        <f t="shared" si="1471"/>
        <v>0</v>
      </c>
      <c r="G1017" s="181">
        <f t="shared" si="1471"/>
        <v>0</v>
      </c>
      <c r="H1017" s="182">
        <f t="shared" si="1367"/>
        <v>0</v>
      </c>
      <c r="I1017" s="180">
        <f t="shared" si="1472"/>
        <v>18600</v>
      </c>
      <c r="J1017" s="183">
        <f t="shared" si="1472"/>
        <v>0</v>
      </c>
      <c r="K1017" s="184">
        <f t="shared" si="1368"/>
        <v>0</v>
      </c>
      <c r="L1017" s="180">
        <f>SUM(L1221,L1425,L1629,L1833,L2037,L2241,L2445,L2649,L2853,L3057,L3261,L3465,L3669,L3873,L4077,L4281,L4485,L4689,L4893,L5097,L5301)</f>
        <v>0</v>
      </c>
      <c r="M1017" s="183">
        <f t="shared" si="1473"/>
        <v>0</v>
      </c>
      <c r="N1017" s="185">
        <f t="shared" si="1473"/>
        <v>0</v>
      </c>
      <c r="O1017" s="180">
        <f t="shared" si="1474"/>
        <v>0</v>
      </c>
      <c r="P1017" s="185">
        <f t="shared" si="1474"/>
        <v>0</v>
      </c>
      <c r="Q1017" s="177">
        <f t="shared" si="1369"/>
        <v>0</v>
      </c>
      <c r="R1017" s="185">
        <f t="shared" si="1475"/>
        <v>0</v>
      </c>
      <c r="S1017" s="185">
        <f t="shared" si="1475"/>
        <v>0</v>
      </c>
      <c r="T1017" s="178">
        <f t="shared" si="1379"/>
        <v>0</v>
      </c>
      <c r="U1017" s="157"/>
      <c r="V1017" s="180">
        <f t="shared" si="1476"/>
        <v>0</v>
      </c>
      <c r="W1017" s="185">
        <f t="shared" si="1476"/>
        <v>0</v>
      </c>
      <c r="X1017" s="177">
        <f t="shared" si="1370"/>
        <v>0</v>
      </c>
      <c r="Y1017" s="185">
        <f t="shared" si="1477"/>
        <v>0</v>
      </c>
      <c r="Z1017" s="185">
        <f t="shared" si="1477"/>
        <v>0</v>
      </c>
      <c r="AA1017" s="178">
        <f t="shared" si="1380"/>
        <v>0</v>
      </c>
      <c r="AB1017" s="157"/>
      <c r="AC1017" s="180">
        <f t="shared" si="1478"/>
        <v>0</v>
      </c>
      <c r="AD1017" s="185">
        <f t="shared" si="1478"/>
        <v>0</v>
      </c>
      <c r="AE1017" s="177">
        <f t="shared" si="1371"/>
        <v>0</v>
      </c>
      <c r="AF1017" s="185">
        <f t="shared" si="1479"/>
        <v>0</v>
      </c>
      <c r="AG1017" s="185">
        <f t="shared" si="1479"/>
        <v>0</v>
      </c>
      <c r="AH1017" s="178">
        <f t="shared" si="1381"/>
        <v>0</v>
      </c>
      <c r="AJ1017" s="86">
        <f t="shared" si="1480"/>
        <v>0</v>
      </c>
      <c r="AK1017" s="86">
        <f t="shared" si="1480"/>
        <v>0</v>
      </c>
      <c r="AL1017" s="86">
        <f t="shared" si="1480"/>
        <v>0</v>
      </c>
      <c r="AM1017" s="86">
        <f t="shared" si="1480"/>
        <v>0</v>
      </c>
      <c r="AN1017" s="86">
        <f t="shared" si="1480"/>
        <v>0</v>
      </c>
      <c r="AO1017" s="86">
        <f t="shared" si="1480"/>
        <v>0</v>
      </c>
      <c r="AP1017" s="86">
        <f t="shared" si="1480"/>
        <v>0</v>
      </c>
      <c r="AQ1017" s="86">
        <f t="shared" si="1480"/>
        <v>0</v>
      </c>
      <c r="AR1017" s="86">
        <f t="shared" si="1480"/>
        <v>0</v>
      </c>
      <c r="AS1017" s="86">
        <f t="shared" si="1480"/>
        <v>0</v>
      </c>
      <c r="AT1017" s="86">
        <f t="shared" si="1480"/>
        <v>0</v>
      </c>
      <c r="AU1017" s="86">
        <f t="shared" si="1480"/>
        <v>0</v>
      </c>
      <c r="AV1017" s="86">
        <f t="shared" si="1467"/>
        <v>0</v>
      </c>
      <c r="AW1017" s="93">
        <f t="shared" si="1373"/>
        <v>0</v>
      </c>
      <c r="AY1017" s="86">
        <f t="shared" si="1374"/>
        <v>0</v>
      </c>
      <c r="AZ1017" s="86">
        <f t="shared" si="1375"/>
        <v>0</v>
      </c>
      <c r="BA1017" s="86">
        <f t="shared" si="1376"/>
        <v>0</v>
      </c>
      <c r="BB1017" s="86">
        <f t="shared" si="1377"/>
        <v>0</v>
      </c>
      <c r="BC1017" s="86">
        <f t="shared" si="1468"/>
        <v>0</v>
      </c>
      <c r="BD1017" s="86">
        <f t="shared" si="1378"/>
        <v>0</v>
      </c>
    </row>
    <row r="1018" spans="2:56" x14ac:dyDescent="0.3">
      <c r="B1018" s="179" t="s">
        <v>219</v>
      </c>
      <c r="C1018" s="202">
        <f>SUM(C1019:C1025)</f>
        <v>6519194</v>
      </c>
      <c r="D1018" s="203">
        <f>SUM(D1019:D1025)</f>
        <v>1028182.5</v>
      </c>
      <c r="E1018" s="204">
        <f t="shared" si="1366"/>
        <v>0.15771619927248676</v>
      </c>
      <c r="F1018" s="202">
        <f>SUM(F1019:F1025)</f>
        <v>9101908</v>
      </c>
      <c r="G1018" s="203">
        <f>SUM(G1019:G1025)</f>
        <v>9054935.1099999994</v>
      </c>
      <c r="H1018" s="204">
        <f t="shared" si="1367"/>
        <v>0.99483922601722619</v>
      </c>
      <c r="I1018" s="202">
        <f>SUM(I1019:I1025)</f>
        <v>4688240</v>
      </c>
      <c r="J1018" s="205">
        <f>SUM(J1019:J1025)</f>
        <v>4553013.5100000007</v>
      </c>
      <c r="K1018" s="206">
        <f t="shared" si="1368"/>
        <v>0.97115623560227304</v>
      </c>
      <c r="L1018" s="202">
        <f>SUM(L1019:L1025)</f>
        <v>9885491</v>
      </c>
      <c r="M1018" s="205">
        <f>SUM(M1019:M1025)</f>
        <v>14590464</v>
      </c>
      <c r="N1018" s="207">
        <f>SUM(N1019:N1025)</f>
        <v>0</v>
      </c>
      <c r="O1018" s="202">
        <f>SUM(O1019:O1025)</f>
        <v>2895500</v>
      </c>
      <c r="P1018" s="207">
        <f>SUM(P1019:P1025)</f>
        <v>0</v>
      </c>
      <c r="Q1018" s="208">
        <f t="shared" si="1369"/>
        <v>2895500</v>
      </c>
      <c r="R1018" s="209">
        <f>SUM(R1019:R1025)</f>
        <v>0</v>
      </c>
      <c r="S1018" s="209">
        <f>SUM(S1019:S1025)</f>
        <v>0</v>
      </c>
      <c r="T1018" s="210">
        <f t="shared" si="1379"/>
        <v>2895500</v>
      </c>
      <c r="U1018" s="91"/>
      <c r="V1018" s="202">
        <f>SUM(V1019:V1025)</f>
        <v>5214216</v>
      </c>
      <c r="W1018" s="207">
        <f>SUM(W1019:W1025)</f>
        <v>0</v>
      </c>
      <c r="X1018" s="208">
        <f t="shared" si="1370"/>
        <v>5214216</v>
      </c>
      <c r="Y1018" s="209">
        <f>SUM(Y1019:Y1025)</f>
        <v>0</v>
      </c>
      <c r="Z1018" s="209">
        <f>SUM(Z1019:Z1025)</f>
        <v>0</v>
      </c>
      <c r="AA1018" s="210">
        <f t="shared" si="1380"/>
        <v>5214216</v>
      </c>
      <c r="AB1018" s="91"/>
      <c r="AC1018" s="202">
        <f>SUM(AC1019:AC1025)</f>
        <v>5450727</v>
      </c>
      <c r="AD1018" s="207">
        <f>SUM(AD1019:AD1025)</f>
        <v>0</v>
      </c>
      <c r="AE1018" s="208">
        <f t="shared" si="1371"/>
        <v>5450727</v>
      </c>
      <c r="AF1018" s="209">
        <f>SUM(AF1019:AF1025)</f>
        <v>0</v>
      </c>
      <c r="AG1018" s="209">
        <f>SUM(AG1019:AG1025)</f>
        <v>0</v>
      </c>
      <c r="AH1018" s="210">
        <f t="shared" si="1381"/>
        <v>5450727</v>
      </c>
      <c r="AJ1018" s="205">
        <f t="shared" ref="AJ1018:AU1018" si="1481">SUM(AJ1019:AJ1025)</f>
        <v>0</v>
      </c>
      <c r="AK1018" s="205">
        <f t="shared" si="1481"/>
        <v>0</v>
      </c>
      <c r="AL1018" s="205">
        <f t="shared" si="1481"/>
        <v>0</v>
      </c>
      <c r="AM1018" s="205">
        <f t="shared" si="1481"/>
        <v>0</v>
      </c>
      <c r="AN1018" s="205">
        <f t="shared" si="1481"/>
        <v>0</v>
      </c>
      <c r="AO1018" s="205">
        <f t="shared" si="1481"/>
        <v>1965500</v>
      </c>
      <c r="AP1018" s="205">
        <f t="shared" si="1481"/>
        <v>930000</v>
      </c>
      <c r="AQ1018" s="205">
        <f t="shared" si="1481"/>
        <v>0</v>
      </c>
      <c r="AR1018" s="205">
        <f t="shared" si="1481"/>
        <v>0</v>
      </c>
      <c r="AS1018" s="205">
        <f t="shared" si="1481"/>
        <v>0</v>
      </c>
      <c r="AT1018" s="205">
        <f t="shared" si="1481"/>
        <v>0</v>
      </c>
      <c r="AU1018" s="205">
        <f t="shared" si="1481"/>
        <v>0</v>
      </c>
      <c r="AV1018" s="205">
        <f t="shared" si="1467"/>
        <v>2895500</v>
      </c>
      <c r="AW1018" s="211">
        <f t="shared" si="1373"/>
        <v>0</v>
      </c>
      <c r="AY1018" s="205">
        <f t="shared" si="1374"/>
        <v>0</v>
      </c>
      <c r="AZ1018" s="205">
        <f t="shared" si="1375"/>
        <v>1965500</v>
      </c>
      <c r="BA1018" s="205">
        <f t="shared" si="1376"/>
        <v>930000</v>
      </c>
      <c r="BB1018" s="205">
        <f t="shared" si="1377"/>
        <v>0</v>
      </c>
      <c r="BC1018" s="205">
        <f t="shared" si="1468"/>
        <v>2895500</v>
      </c>
      <c r="BD1018" s="205">
        <f t="shared" si="1378"/>
        <v>0</v>
      </c>
    </row>
    <row r="1019" spans="2:56" x14ac:dyDescent="0.3">
      <c r="B1019" s="201" t="s">
        <v>220</v>
      </c>
      <c r="C1019" s="180">
        <f t="shared" ref="C1019:D1030" si="1482">SUM(C1223,C1631,C1835,C1427,C2039,C2447,C2243,C2855,C3875,C2651,C4079,C3059,C3263,C3671,C3467,C4283,C5303,C5099,C4691,C4487,C4895)</f>
        <v>0</v>
      </c>
      <c r="D1019" s="181">
        <f t="shared" si="1482"/>
        <v>0</v>
      </c>
      <c r="E1019" s="182">
        <f t="shared" si="1366"/>
        <v>0</v>
      </c>
      <c r="F1019" s="180">
        <f t="shared" ref="F1019:G1030" si="1483">SUM(F1223,F1631,F1835,F1427,F2039,F2447,F2243,F2855,F3875,F2651,F4079,F3059,F3263,F3671,F3467,F4283,F5303,F5099,F4691,F4487,F4895)</f>
        <v>112242</v>
      </c>
      <c r="G1019" s="181">
        <f t="shared" si="1483"/>
        <v>111411.41</v>
      </c>
      <c r="H1019" s="182">
        <f t="shared" si="1367"/>
        <v>0.99260000712745677</v>
      </c>
      <c r="I1019" s="180">
        <f t="shared" ref="I1019:J1030" si="1484">SUM(I1223,I1427,I1631,I1835,I2039,I2243,I2447,I2651,I2855,I3059,I3263,I3467,I3671,I3875,I4079,I4283,I4487,I4691,I4895,I5099,I5303)</f>
        <v>200079</v>
      </c>
      <c r="J1019" s="183">
        <f t="shared" si="1484"/>
        <v>104078.45</v>
      </c>
      <c r="K1019" s="184">
        <f t="shared" si="1368"/>
        <v>0.52018677622339171</v>
      </c>
      <c r="L1019" s="180">
        <f t="shared" ref="L1019:L1030" si="1485">SUM(L1223,L1427,L1631,L1835,L2039,L2243,L2447,L2651,L2855,L3059,L3263,L3467,L3671,L3875,L4079,L4283,L4487,L4691,L4895,L5099,L5303)</f>
        <v>300000</v>
      </c>
      <c r="M1019" s="183">
        <f t="shared" ref="M1019:N1030" si="1486">SUM(M1223,M1631,M1835,M1427,M2039,M2447,M2243,M2855,M3875,M2651,M4079,M3059,M3263,M3671,M3467,M4283,M5303,M5099,M4691,M4487,M4895)</f>
        <v>384954</v>
      </c>
      <c r="N1019" s="185">
        <f t="shared" si="1486"/>
        <v>0</v>
      </c>
      <c r="O1019" s="180">
        <f t="shared" ref="O1019:P1030" si="1487">SUM(O1223,O1427,O1631,O1835,O2039,O2243,O2447,O2651,O2855,O3059,O3263,O3467,O3671,O3875,O4079,O4283,O4487,O4691,O4895,O5099,O5303)</f>
        <v>0</v>
      </c>
      <c r="P1019" s="185">
        <f t="shared" si="1487"/>
        <v>0</v>
      </c>
      <c r="Q1019" s="177">
        <f t="shared" si="1369"/>
        <v>0</v>
      </c>
      <c r="R1019" s="185">
        <f t="shared" ref="R1019:S1030" si="1488">SUM(R1223,R1427,R1631,R1835,R2039,R2243,R2447,R2651,R2855,R3059,R3263,R3467,R3671,R3875,R4079,R4283,R4487,R4691,R4895,R5099,R5303)</f>
        <v>0</v>
      </c>
      <c r="S1019" s="185">
        <f t="shared" si="1488"/>
        <v>0</v>
      </c>
      <c r="T1019" s="178">
        <f t="shared" si="1379"/>
        <v>0</v>
      </c>
      <c r="U1019" s="157"/>
      <c r="V1019" s="180">
        <f t="shared" ref="V1019:W1030" si="1489">SUM(V1223,V1427,V1631,V1835,V2039,V2243,V2447,V2651,V2855,V3059,V3263,V3467,V3671,V3875,V4079,V4283,V4487,V4691,V4895,V5099,V5303)</f>
        <v>450000</v>
      </c>
      <c r="W1019" s="185">
        <f t="shared" si="1489"/>
        <v>0</v>
      </c>
      <c r="X1019" s="177">
        <f t="shared" si="1370"/>
        <v>450000</v>
      </c>
      <c r="Y1019" s="185">
        <f t="shared" ref="Y1019:Z1030" si="1490">SUM(Y1223,Y1427,Y1631,Y1835,Y2039,Y2243,Y2447,Y2651,Y2855,Y3059,Y3263,Y3467,Y3671,Y3875,Y4079,Y4283,Y4487,Y4691,Y4895,Y5099,Y5303)</f>
        <v>0</v>
      </c>
      <c r="Z1019" s="185">
        <f t="shared" si="1490"/>
        <v>0</v>
      </c>
      <c r="AA1019" s="178">
        <f t="shared" si="1380"/>
        <v>450000</v>
      </c>
      <c r="AB1019" s="157"/>
      <c r="AC1019" s="180">
        <f t="shared" ref="AC1019:AD1030" si="1491">SUM(AC1223,AC1427,AC1631,AC1835,AC2039,AC2243,AC2447,AC2651,AC2855,AC3059,AC3263,AC3467,AC3671,AC3875,AC4079,AC4283,AC4487,AC4691,AC4895,AC5099,AC5303)</f>
        <v>0</v>
      </c>
      <c r="AD1019" s="185">
        <f t="shared" si="1491"/>
        <v>0</v>
      </c>
      <c r="AE1019" s="177">
        <f t="shared" si="1371"/>
        <v>0</v>
      </c>
      <c r="AF1019" s="185">
        <f t="shared" ref="AF1019:AG1030" si="1492">SUM(AF1223,AF1427,AF1631,AF1835,AF2039,AF2243,AF2447,AF2651,AF2855,AF3059,AF3263,AF3467,AF3671,AF3875,AF4079,AF4283,AF4487,AF4691,AF4895,AF5099,AF5303)</f>
        <v>0</v>
      </c>
      <c r="AG1019" s="185">
        <f t="shared" si="1492"/>
        <v>0</v>
      </c>
      <c r="AH1019" s="178">
        <f t="shared" si="1381"/>
        <v>0</v>
      </c>
      <c r="AJ1019" s="86">
        <f t="shared" ref="AJ1019:AU1030" si="1493">SUM(AJ1223,AJ1427,AJ1631,AJ1835,AJ2039,AJ2243,AJ2447,AJ2651,AJ2855,AJ3059,AJ3263,AJ3467,AJ3671,AJ3875,AJ4079,AJ4283,AJ4487,AJ4691,AJ4895,AJ5099,AJ5303)</f>
        <v>0</v>
      </c>
      <c r="AK1019" s="86">
        <f t="shared" si="1493"/>
        <v>0</v>
      </c>
      <c r="AL1019" s="86">
        <f t="shared" si="1493"/>
        <v>0</v>
      </c>
      <c r="AM1019" s="86">
        <f t="shared" si="1493"/>
        <v>0</v>
      </c>
      <c r="AN1019" s="86">
        <f t="shared" si="1493"/>
        <v>0</v>
      </c>
      <c r="AO1019" s="86">
        <f t="shared" si="1493"/>
        <v>0</v>
      </c>
      <c r="AP1019" s="86">
        <f t="shared" si="1493"/>
        <v>0</v>
      </c>
      <c r="AQ1019" s="86">
        <f t="shared" si="1493"/>
        <v>0</v>
      </c>
      <c r="AR1019" s="86">
        <f t="shared" si="1493"/>
        <v>0</v>
      </c>
      <c r="AS1019" s="86">
        <f t="shared" si="1493"/>
        <v>0</v>
      </c>
      <c r="AT1019" s="86">
        <f t="shared" si="1493"/>
        <v>0</v>
      </c>
      <c r="AU1019" s="86">
        <f t="shared" si="1493"/>
        <v>0</v>
      </c>
      <c r="AV1019" s="86">
        <f t="shared" si="1467"/>
        <v>0</v>
      </c>
      <c r="AW1019" s="93">
        <f t="shared" si="1373"/>
        <v>0</v>
      </c>
      <c r="AY1019" s="86">
        <f t="shared" si="1374"/>
        <v>0</v>
      </c>
      <c r="AZ1019" s="86">
        <f t="shared" si="1375"/>
        <v>0</v>
      </c>
      <c r="BA1019" s="86">
        <f t="shared" si="1376"/>
        <v>0</v>
      </c>
      <c r="BB1019" s="86">
        <f t="shared" si="1377"/>
        <v>0</v>
      </c>
      <c r="BC1019" s="86">
        <f t="shared" si="1468"/>
        <v>0</v>
      </c>
      <c r="BD1019" s="86">
        <f t="shared" si="1378"/>
        <v>0</v>
      </c>
    </row>
    <row r="1020" spans="2:56" x14ac:dyDescent="0.3">
      <c r="B1020" s="201" t="s">
        <v>221</v>
      </c>
      <c r="C1020" s="180">
        <f t="shared" si="1482"/>
        <v>301000</v>
      </c>
      <c r="D1020" s="181">
        <f t="shared" si="1482"/>
        <v>0</v>
      </c>
      <c r="E1020" s="182">
        <f t="shared" si="1366"/>
        <v>0</v>
      </c>
      <c r="F1020" s="180">
        <f t="shared" si="1483"/>
        <v>290213</v>
      </c>
      <c r="G1020" s="181">
        <f t="shared" si="1483"/>
        <v>290212.84999999998</v>
      </c>
      <c r="H1020" s="182">
        <f t="shared" si="1367"/>
        <v>0.9999994831382466</v>
      </c>
      <c r="I1020" s="180">
        <f t="shared" si="1484"/>
        <v>92844</v>
      </c>
      <c r="J1020" s="183">
        <f t="shared" si="1484"/>
        <v>77375.990000000005</v>
      </c>
      <c r="K1020" s="184">
        <f t="shared" si="1368"/>
        <v>0.8333978501572531</v>
      </c>
      <c r="L1020" s="180">
        <f t="shared" si="1485"/>
        <v>400000</v>
      </c>
      <c r="M1020" s="183">
        <f t="shared" si="1486"/>
        <v>510000</v>
      </c>
      <c r="N1020" s="185">
        <f t="shared" si="1486"/>
        <v>0</v>
      </c>
      <c r="O1020" s="180">
        <f t="shared" si="1487"/>
        <v>930000</v>
      </c>
      <c r="P1020" s="185">
        <f t="shared" si="1487"/>
        <v>0</v>
      </c>
      <c r="Q1020" s="177">
        <f t="shared" si="1369"/>
        <v>930000</v>
      </c>
      <c r="R1020" s="185">
        <f t="shared" si="1488"/>
        <v>0</v>
      </c>
      <c r="S1020" s="185">
        <f t="shared" si="1488"/>
        <v>0</v>
      </c>
      <c r="T1020" s="178">
        <f t="shared" si="1379"/>
        <v>930000</v>
      </c>
      <c r="U1020" s="157"/>
      <c r="V1020" s="180">
        <f t="shared" si="1489"/>
        <v>1680000</v>
      </c>
      <c r="W1020" s="185">
        <f t="shared" si="1489"/>
        <v>0</v>
      </c>
      <c r="X1020" s="177">
        <f t="shared" si="1370"/>
        <v>1680000</v>
      </c>
      <c r="Y1020" s="185">
        <f t="shared" si="1490"/>
        <v>0</v>
      </c>
      <c r="Z1020" s="185">
        <f t="shared" si="1490"/>
        <v>0</v>
      </c>
      <c r="AA1020" s="178">
        <f t="shared" si="1380"/>
        <v>1680000</v>
      </c>
      <c r="AB1020" s="157"/>
      <c r="AC1020" s="180">
        <f t="shared" si="1491"/>
        <v>800000</v>
      </c>
      <c r="AD1020" s="185">
        <f t="shared" si="1491"/>
        <v>0</v>
      </c>
      <c r="AE1020" s="177">
        <f t="shared" si="1371"/>
        <v>800000</v>
      </c>
      <c r="AF1020" s="185">
        <f t="shared" si="1492"/>
        <v>0</v>
      </c>
      <c r="AG1020" s="185">
        <f t="shared" si="1492"/>
        <v>0</v>
      </c>
      <c r="AH1020" s="178">
        <f t="shared" si="1381"/>
        <v>800000</v>
      </c>
      <c r="AJ1020" s="86">
        <f t="shared" si="1493"/>
        <v>0</v>
      </c>
      <c r="AK1020" s="86">
        <f t="shared" si="1493"/>
        <v>0</v>
      </c>
      <c r="AL1020" s="86">
        <f t="shared" si="1493"/>
        <v>0</v>
      </c>
      <c r="AM1020" s="86">
        <f t="shared" si="1493"/>
        <v>0</v>
      </c>
      <c r="AN1020" s="86">
        <f t="shared" si="1493"/>
        <v>0</v>
      </c>
      <c r="AO1020" s="86">
        <f t="shared" si="1493"/>
        <v>0</v>
      </c>
      <c r="AP1020" s="86">
        <f t="shared" si="1493"/>
        <v>930000</v>
      </c>
      <c r="AQ1020" s="86">
        <f t="shared" si="1493"/>
        <v>0</v>
      </c>
      <c r="AR1020" s="86">
        <f t="shared" si="1493"/>
        <v>0</v>
      </c>
      <c r="AS1020" s="86">
        <f t="shared" si="1493"/>
        <v>0</v>
      </c>
      <c r="AT1020" s="86">
        <f t="shared" si="1493"/>
        <v>0</v>
      </c>
      <c r="AU1020" s="86">
        <f t="shared" si="1493"/>
        <v>0</v>
      </c>
      <c r="AV1020" s="86">
        <f t="shared" si="1467"/>
        <v>930000</v>
      </c>
      <c r="AW1020" s="93">
        <f t="shared" si="1373"/>
        <v>0</v>
      </c>
      <c r="AY1020" s="86">
        <f t="shared" si="1374"/>
        <v>0</v>
      </c>
      <c r="AZ1020" s="86">
        <f t="shared" si="1375"/>
        <v>0</v>
      </c>
      <c r="BA1020" s="86">
        <f t="shared" si="1376"/>
        <v>930000</v>
      </c>
      <c r="BB1020" s="86">
        <f t="shared" si="1377"/>
        <v>0</v>
      </c>
      <c r="BC1020" s="86">
        <f t="shared" si="1468"/>
        <v>930000</v>
      </c>
      <c r="BD1020" s="86">
        <f t="shared" si="1378"/>
        <v>0</v>
      </c>
    </row>
    <row r="1021" spans="2:56" x14ac:dyDescent="0.3">
      <c r="B1021" s="201" t="s">
        <v>222</v>
      </c>
      <c r="C1021" s="180">
        <f t="shared" si="1482"/>
        <v>0</v>
      </c>
      <c r="D1021" s="181">
        <f t="shared" si="1482"/>
        <v>0</v>
      </c>
      <c r="E1021" s="182">
        <f t="shared" si="1366"/>
        <v>0</v>
      </c>
      <c r="F1021" s="180">
        <f t="shared" si="1483"/>
        <v>305047</v>
      </c>
      <c r="G1021" s="181">
        <f t="shared" si="1483"/>
        <v>305046.7</v>
      </c>
      <c r="H1021" s="182">
        <f t="shared" si="1367"/>
        <v>0.99999901654499146</v>
      </c>
      <c r="I1021" s="180">
        <f t="shared" si="1484"/>
        <v>0</v>
      </c>
      <c r="J1021" s="183">
        <f t="shared" si="1484"/>
        <v>0</v>
      </c>
      <c r="K1021" s="184">
        <f t="shared" si="1368"/>
        <v>0</v>
      </c>
      <c r="L1021" s="180">
        <f t="shared" si="1485"/>
        <v>128100</v>
      </c>
      <c r="M1021" s="183">
        <f t="shared" si="1486"/>
        <v>3938119</v>
      </c>
      <c r="N1021" s="185">
        <f t="shared" si="1486"/>
        <v>0</v>
      </c>
      <c r="O1021" s="180">
        <f t="shared" si="1487"/>
        <v>0</v>
      </c>
      <c r="P1021" s="185">
        <f t="shared" si="1487"/>
        <v>0</v>
      </c>
      <c r="Q1021" s="177">
        <f t="shared" si="1369"/>
        <v>0</v>
      </c>
      <c r="R1021" s="185">
        <f t="shared" si="1488"/>
        <v>0</v>
      </c>
      <c r="S1021" s="185">
        <f t="shared" si="1488"/>
        <v>0</v>
      </c>
      <c r="T1021" s="178">
        <f t="shared" si="1379"/>
        <v>0</v>
      </c>
      <c r="U1021" s="157"/>
      <c r="V1021" s="180">
        <f t="shared" si="1489"/>
        <v>0</v>
      </c>
      <c r="W1021" s="185">
        <f t="shared" si="1489"/>
        <v>0</v>
      </c>
      <c r="X1021" s="177">
        <f t="shared" si="1370"/>
        <v>0</v>
      </c>
      <c r="Y1021" s="185">
        <f t="shared" si="1490"/>
        <v>0</v>
      </c>
      <c r="Z1021" s="185">
        <f t="shared" si="1490"/>
        <v>0</v>
      </c>
      <c r="AA1021" s="178">
        <f t="shared" si="1380"/>
        <v>0</v>
      </c>
      <c r="AB1021" s="157"/>
      <c r="AC1021" s="180">
        <f t="shared" si="1491"/>
        <v>0</v>
      </c>
      <c r="AD1021" s="185">
        <f t="shared" si="1491"/>
        <v>0</v>
      </c>
      <c r="AE1021" s="177">
        <f t="shared" si="1371"/>
        <v>0</v>
      </c>
      <c r="AF1021" s="185">
        <f t="shared" si="1492"/>
        <v>0</v>
      </c>
      <c r="AG1021" s="185">
        <f t="shared" si="1492"/>
        <v>0</v>
      </c>
      <c r="AH1021" s="178">
        <f t="shared" si="1381"/>
        <v>0</v>
      </c>
      <c r="AJ1021" s="86">
        <f t="shared" si="1493"/>
        <v>0</v>
      </c>
      <c r="AK1021" s="86">
        <f t="shared" si="1493"/>
        <v>0</v>
      </c>
      <c r="AL1021" s="86">
        <f t="shared" si="1493"/>
        <v>0</v>
      </c>
      <c r="AM1021" s="86">
        <f t="shared" si="1493"/>
        <v>0</v>
      </c>
      <c r="AN1021" s="86">
        <f t="shared" si="1493"/>
        <v>0</v>
      </c>
      <c r="AO1021" s="86">
        <f t="shared" si="1493"/>
        <v>0</v>
      </c>
      <c r="AP1021" s="86">
        <f t="shared" si="1493"/>
        <v>0</v>
      </c>
      <c r="AQ1021" s="86">
        <f t="shared" si="1493"/>
        <v>0</v>
      </c>
      <c r="AR1021" s="86">
        <f t="shared" si="1493"/>
        <v>0</v>
      </c>
      <c r="AS1021" s="86">
        <f t="shared" si="1493"/>
        <v>0</v>
      </c>
      <c r="AT1021" s="86">
        <f t="shared" si="1493"/>
        <v>0</v>
      </c>
      <c r="AU1021" s="86">
        <f t="shared" si="1493"/>
        <v>0</v>
      </c>
      <c r="AV1021" s="86">
        <f t="shared" si="1467"/>
        <v>0</v>
      </c>
      <c r="AW1021" s="93">
        <f t="shared" si="1373"/>
        <v>0</v>
      </c>
      <c r="AY1021" s="86">
        <f t="shared" si="1374"/>
        <v>0</v>
      </c>
      <c r="AZ1021" s="86">
        <f t="shared" si="1375"/>
        <v>0</v>
      </c>
      <c r="BA1021" s="86">
        <f t="shared" si="1376"/>
        <v>0</v>
      </c>
      <c r="BB1021" s="86">
        <f t="shared" si="1377"/>
        <v>0</v>
      </c>
      <c r="BC1021" s="86">
        <f t="shared" si="1468"/>
        <v>0</v>
      </c>
      <c r="BD1021" s="86">
        <f t="shared" si="1378"/>
        <v>0</v>
      </c>
    </row>
    <row r="1022" spans="2:56" x14ac:dyDescent="0.3">
      <c r="B1022" s="201" t="s">
        <v>223</v>
      </c>
      <c r="C1022" s="180">
        <f t="shared" si="1482"/>
        <v>100000</v>
      </c>
      <c r="D1022" s="181">
        <f t="shared" si="1482"/>
        <v>88368.89</v>
      </c>
      <c r="E1022" s="182">
        <f t="shared" si="1366"/>
        <v>0.8836889</v>
      </c>
      <c r="F1022" s="180">
        <f t="shared" si="1483"/>
        <v>0</v>
      </c>
      <c r="G1022" s="181">
        <f t="shared" si="1483"/>
        <v>5750</v>
      </c>
      <c r="H1022" s="182">
        <f t="shared" si="1367"/>
        <v>0</v>
      </c>
      <c r="I1022" s="180">
        <f t="shared" si="1484"/>
        <v>32251</v>
      </c>
      <c r="J1022" s="183">
        <f t="shared" si="1484"/>
        <v>8500</v>
      </c>
      <c r="K1022" s="184">
        <f t="shared" si="1368"/>
        <v>0.26355771914049175</v>
      </c>
      <c r="L1022" s="180">
        <f t="shared" si="1485"/>
        <v>56000</v>
      </c>
      <c r="M1022" s="183">
        <f t="shared" si="1486"/>
        <v>56000</v>
      </c>
      <c r="N1022" s="185">
        <f t="shared" si="1486"/>
        <v>0</v>
      </c>
      <c r="O1022" s="180">
        <f t="shared" si="1487"/>
        <v>0</v>
      </c>
      <c r="P1022" s="185">
        <f t="shared" si="1487"/>
        <v>0</v>
      </c>
      <c r="Q1022" s="177">
        <f t="shared" si="1369"/>
        <v>0</v>
      </c>
      <c r="R1022" s="185">
        <f t="shared" si="1488"/>
        <v>0</v>
      </c>
      <c r="S1022" s="185">
        <f t="shared" si="1488"/>
        <v>0</v>
      </c>
      <c r="T1022" s="178">
        <f t="shared" si="1379"/>
        <v>0</v>
      </c>
      <c r="U1022" s="157"/>
      <c r="V1022" s="180">
        <f t="shared" si="1489"/>
        <v>0</v>
      </c>
      <c r="W1022" s="185">
        <f t="shared" si="1489"/>
        <v>0</v>
      </c>
      <c r="X1022" s="177">
        <f t="shared" si="1370"/>
        <v>0</v>
      </c>
      <c r="Y1022" s="185">
        <f t="shared" si="1490"/>
        <v>0</v>
      </c>
      <c r="Z1022" s="185">
        <f t="shared" si="1490"/>
        <v>0</v>
      </c>
      <c r="AA1022" s="178">
        <f t="shared" si="1380"/>
        <v>0</v>
      </c>
      <c r="AB1022" s="157"/>
      <c r="AC1022" s="180">
        <f t="shared" si="1491"/>
        <v>0</v>
      </c>
      <c r="AD1022" s="185">
        <f t="shared" si="1491"/>
        <v>0</v>
      </c>
      <c r="AE1022" s="177">
        <f t="shared" si="1371"/>
        <v>0</v>
      </c>
      <c r="AF1022" s="185">
        <f t="shared" si="1492"/>
        <v>0</v>
      </c>
      <c r="AG1022" s="185">
        <f t="shared" si="1492"/>
        <v>0</v>
      </c>
      <c r="AH1022" s="178">
        <f t="shared" si="1381"/>
        <v>0</v>
      </c>
      <c r="AJ1022" s="86">
        <f t="shared" si="1493"/>
        <v>0</v>
      </c>
      <c r="AK1022" s="86">
        <f t="shared" si="1493"/>
        <v>0</v>
      </c>
      <c r="AL1022" s="86">
        <f t="shared" si="1493"/>
        <v>0</v>
      </c>
      <c r="AM1022" s="86">
        <f t="shared" si="1493"/>
        <v>0</v>
      </c>
      <c r="AN1022" s="86">
        <f t="shared" si="1493"/>
        <v>0</v>
      </c>
      <c r="AO1022" s="86">
        <f t="shared" si="1493"/>
        <v>0</v>
      </c>
      <c r="AP1022" s="86">
        <f t="shared" si="1493"/>
        <v>0</v>
      </c>
      <c r="AQ1022" s="86">
        <f t="shared" si="1493"/>
        <v>0</v>
      </c>
      <c r="AR1022" s="86">
        <f t="shared" si="1493"/>
        <v>0</v>
      </c>
      <c r="AS1022" s="86">
        <f t="shared" si="1493"/>
        <v>0</v>
      </c>
      <c r="AT1022" s="86">
        <f t="shared" si="1493"/>
        <v>0</v>
      </c>
      <c r="AU1022" s="86">
        <f t="shared" si="1493"/>
        <v>0</v>
      </c>
      <c r="AV1022" s="86">
        <f t="shared" si="1467"/>
        <v>0</v>
      </c>
      <c r="AW1022" s="93">
        <f t="shared" si="1373"/>
        <v>0</v>
      </c>
      <c r="AY1022" s="86">
        <f t="shared" si="1374"/>
        <v>0</v>
      </c>
      <c r="AZ1022" s="86">
        <f t="shared" si="1375"/>
        <v>0</v>
      </c>
      <c r="BA1022" s="86">
        <f t="shared" si="1376"/>
        <v>0</v>
      </c>
      <c r="BB1022" s="86">
        <f t="shared" si="1377"/>
        <v>0</v>
      </c>
      <c r="BC1022" s="86">
        <f t="shared" si="1468"/>
        <v>0</v>
      </c>
      <c r="BD1022" s="86">
        <f t="shared" si="1378"/>
        <v>0</v>
      </c>
    </row>
    <row r="1023" spans="2:56" x14ac:dyDescent="0.3">
      <c r="B1023" s="201" t="s">
        <v>224</v>
      </c>
      <c r="C1023" s="180">
        <f t="shared" si="1482"/>
        <v>320000</v>
      </c>
      <c r="D1023" s="181">
        <f t="shared" si="1482"/>
        <v>269031.96000000002</v>
      </c>
      <c r="E1023" s="182">
        <f t="shared" si="1366"/>
        <v>0.84072487500000004</v>
      </c>
      <c r="F1023" s="180">
        <f t="shared" si="1483"/>
        <v>658666</v>
      </c>
      <c r="G1023" s="181">
        <f t="shared" si="1483"/>
        <v>658664.80000000005</v>
      </c>
      <c r="H1023" s="182">
        <f t="shared" si="1367"/>
        <v>0.99999817813580794</v>
      </c>
      <c r="I1023" s="180">
        <f t="shared" si="1484"/>
        <v>952634</v>
      </c>
      <c r="J1023" s="183">
        <f t="shared" si="1484"/>
        <v>952633.55</v>
      </c>
      <c r="K1023" s="184">
        <f t="shared" si="1368"/>
        <v>0.99999952762550992</v>
      </c>
      <c r="L1023" s="180">
        <f t="shared" si="1485"/>
        <v>944000</v>
      </c>
      <c r="M1023" s="183">
        <f t="shared" si="1486"/>
        <v>944000</v>
      </c>
      <c r="N1023" s="185">
        <f t="shared" si="1486"/>
        <v>0</v>
      </c>
      <c r="O1023" s="180">
        <f t="shared" si="1487"/>
        <v>0</v>
      </c>
      <c r="P1023" s="185">
        <f t="shared" si="1487"/>
        <v>0</v>
      </c>
      <c r="Q1023" s="177">
        <f t="shared" si="1369"/>
        <v>0</v>
      </c>
      <c r="R1023" s="185">
        <f t="shared" si="1488"/>
        <v>0</v>
      </c>
      <c r="S1023" s="185">
        <f t="shared" si="1488"/>
        <v>0</v>
      </c>
      <c r="T1023" s="178">
        <f t="shared" si="1379"/>
        <v>0</v>
      </c>
      <c r="U1023" s="157"/>
      <c r="V1023" s="180">
        <f t="shared" si="1489"/>
        <v>0</v>
      </c>
      <c r="W1023" s="185">
        <f t="shared" si="1489"/>
        <v>0</v>
      </c>
      <c r="X1023" s="177">
        <f t="shared" si="1370"/>
        <v>0</v>
      </c>
      <c r="Y1023" s="185">
        <f t="shared" si="1490"/>
        <v>0</v>
      </c>
      <c r="Z1023" s="185">
        <f t="shared" si="1490"/>
        <v>0</v>
      </c>
      <c r="AA1023" s="178">
        <f t="shared" si="1380"/>
        <v>0</v>
      </c>
      <c r="AB1023" s="157"/>
      <c r="AC1023" s="180">
        <f t="shared" si="1491"/>
        <v>0</v>
      </c>
      <c r="AD1023" s="185">
        <f t="shared" si="1491"/>
        <v>0</v>
      </c>
      <c r="AE1023" s="177">
        <f t="shared" si="1371"/>
        <v>0</v>
      </c>
      <c r="AF1023" s="185">
        <f t="shared" si="1492"/>
        <v>0</v>
      </c>
      <c r="AG1023" s="185">
        <f t="shared" si="1492"/>
        <v>0</v>
      </c>
      <c r="AH1023" s="178">
        <f t="shared" si="1381"/>
        <v>0</v>
      </c>
      <c r="AJ1023" s="86">
        <f t="shared" si="1493"/>
        <v>0</v>
      </c>
      <c r="AK1023" s="86">
        <f t="shared" si="1493"/>
        <v>0</v>
      </c>
      <c r="AL1023" s="86">
        <f t="shared" si="1493"/>
        <v>0</v>
      </c>
      <c r="AM1023" s="86">
        <f t="shared" si="1493"/>
        <v>0</v>
      </c>
      <c r="AN1023" s="86">
        <f t="shared" si="1493"/>
        <v>0</v>
      </c>
      <c r="AO1023" s="86">
        <f t="shared" si="1493"/>
        <v>0</v>
      </c>
      <c r="AP1023" s="86">
        <f t="shared" si="1493"/>
        <v>0</v>
      </c>
      <c r="AQ1023" s="86">
        <f t="shared" si="1493"/>
        <v>0</v>
      </c>
      <c r="AR1023" s="86">
        <f t="shared" si="1493"/>
        <v>0</v>
      </c>
      <c r="AS1023" s="86">
        <f t="shared" si="1493"/>
        <v>0</v>
      </c>
      <c r="AT1023" s="86">
        <f t="shared" si="1493"/>
        <v>0</v>
      </c>
      <c r="AU1023" s="86">
        <f t="shared" si="1493"/>
        <v>0</v>
      </c>
      <c r="AV1023" s="86">
        <f t="shared" si="1467"/>
        <v>0</v>
      </c>
      <c r="AW1023" s="93">
        <f t="shared" si="1373"/>
        <v>0</v>
      </c>
      <c r="AY1023" s="86">
        <f t="shared" si="1374"/>
        <v>0</v>
      </c>
      <c r="AZ1023" s="86">
        <f t="shared" si="1375"/>
        <v>0</v>
      </c>
      <c r="BA1023" s="86">
        <f t="shared" si="1376"/>
        <v>0</v>
      </c>
      <c r="BB1023" s="86">
        <f t="shared" si="1377"/>
        <v>0</v>
      </c>
      <c r="BC1023" s="86">
        <f t="shared" si="1468"/>
        <v>0</v>
      </c>
      <c r="BD1023" s="86">
        <f t="shared" si="1378"/>
        <v>0</v>
      </c>
    </row>
    <row r="1024" spans="2:56" x14ac:dyDescent="0.3">
      <c r="B1024" s="201" t="s">
        <v>225</v>
      </c>
      <c r="C1024" s="180">
        <f t="shared" si="1482"/>
        <v>0</v>
      </c>
      <c r="D1024" s="181">
        <f t="shared" si="1482"/>
        <v>0</v>
      </c>
      <c r="E1024" s="182">
        <f t="shared" si="1366"/>
        <v>0</v>
      </c>
      <c r="F1024" s="180">
        <f t="shared" si="1483"/>
        <v>0</v>
      </c>
      <c r="G1024" s="181">
        <f t="shared" si="1483"/>
        <v>0</v>
      </c>
      <c r="H1024" s="182">
        <f t="shared" si="1367"/>
        <v>0</v>
      </c>
      <c r="I1024" s="180">
        <f t="shared" si="1484"/>
        <v>24451</v>
      </c>
      <c r="J1024" s="183">
        <f t="shared" si="1484"/>
        <v>0</v>
      </c>
      <c r="K1024" s="184">
        <f t="shared" si="1368"/>
        <v>0</v>
      </c>
      <c r="L1024" s="180">
        <f t="shared" si="1485"/>
        <v>0</v>
      </c>
      <c r="M1024" s="183">
        <f t="shared" si="1486"/>
        <v>0</v>
      </c>
      <c r="N1024" s="185">
        <f t="shared" si="1486"/>
        <v>0</v>
      </c>
      <c r="O1024" s="180">
        <f t="shared" si="1487"/>
        <v>0</v>
      </c>
      <c r="P1024" s="185">
        <f t="shared" si="1487"/>
        <v>0</v>
      </c>
      <c r="Q1024" s="177">
        <f t="shared" si="1369"/>
        <v>0</v>
      </c>
      <c r="R1024" s="185">
        <f t="shared" si="1488"/>
        <v>0</v>
      </c>
      <c r="S1024" s="185">
        <f t="shared" si="1488"/>
        <v>0</v>
      </c>
      <c r="T1024" s="178">
        <f t="shared" si="1379"/>
        <v>0</v>
      </c>
      <c r="U1024" s="157"/>
      <c r="V1024" s="180">
        <f t="shared" si="1489"/>
        <v>0</v>
      </c>
      <c r="W1024" s="185">
        <f t="shared" si="1489"/>
        <v>0</v>
      </c>
      <c r="X1024" s="177">
        <f t="shared" si="1370"/>
        <v>0</v>
      </c>
      <c r="Y1024" s="185">
        <f t="shared" si="1490"/>
        <v>0</v>
      </c>
      <c r="Z1024" s="185">
        <f t="shared" si="1490"/>
        <v>0</v>
      </c>
      <c r="AA1024" s="178">
        <f t="shared" si="1380"/>
        <v>0</v>
      </c>
      <c r="AB1024" s="157"/>
      <c r="AC1024" s="180">
        <f t="shared" si="1491"/>
        <v>0</v>
      </c>
      <c r="AD1024" s="185">
        <f t="shared" si="1491"/>
        <v>0</v>
      </c>
      <c r="AE1024" s="177">
        <f t="shared" si="1371"/>
        <v>0</v>
      </c>
      <c r="AF1024" s="185">
        <f t="shared" si="1492"/>
        <v>0</v>
      </c>
      <c r="AG1024" s="185">
        <f t="shared" si="1492"/>
        <v>0</v>
      </c>
      <c r="AH1024" s="178">
        <f t="shared" si="1381"/>
        <v>0</v>
      </c>
      <c r="AJ1024" s="86">
        <f t="shared" si="1493"/>
        <v>0</v>
      </c>
      <c r="AK1024" s="86">
        <f t="shared" si="1493"/>
        <v>0</v>
      </c>
      <c r="AL1024" s="86">
        <f t="shared" si="1493"/>
        <v>0</v>
      </c>
      <c r="AM1024" s="86">
        <f t="shared" si="1493"/>
        <v>0</v>
      </c>
      <c r="AN1024" s="86">
        <f t="shared" si="1493"/>
        <v>0</v>
      </c>
      <c r="AO1024" s="86">
        <f t="shared" si="1493"/>
        <v>0</v>
      </c>
      <c r="AP1024" s="86">
        <f t="shared" si="1493"/>
        <v>0</v>
      </c>
      <c r="AQ1024" s="86">
        <f t="shared" si="1493"/>
        <v>0</v>
      </c>
      <c r="AR1024" s="86">
        <f t="shared" si="1493"/>
        <v>0</v>
      </c>
      <c r="AS1024" s="86">
        <f t="shared" si="1493"/>
        <v>0</v>
      </c>
      <c r="AT1024" s="86">
        <f t="shared" si="1493"/>
        <v>0</v>
      </c>
      <c r="AU1024" s="86">
        <f t="shared" si="1493"/>
        <v>0</v>
      </c>
      <c r="AV1024" s="86">
        <f t="shared" si="1467"/>
        <v>0</v>
      </c>
      <c r="AW1024" s="93">
        <f t="shared" si="1373"/>
        <v>0</v>
      </c>
      <c r="AY1024" s="86">
        <f t="shared" si="1374"/>
        <v>0</v>
      </c>
      <c r="AZ1024" s="86">
        <f t="shared" si="1375"/>
        <v>0</v>
      </c>
      <c r="BA1024" s="86">
        <f t="shared" si="1376"/>
        <v>0</v>
      </c>
      <c r="BB1024" s="86">
        <f t="shared" si="1377"/>
        <v>0</v>
      </c>
      <c r="BC1024" s="86">
        <f t="shared" si="1468"/>
        <v>0</v>
      </c>
      <c r="BD1024" s="86">
        <f t="shared" si="1378"/>
        <v>0</v>
      </c>
    </row>
    <row r="1025" spans="2:56" x14ac:dyDescent="0.3">
      <c r="B1025" s="201" t="s">
        <v>226</v>
      </c>
      <c r="C1025" s="180">
        <f t="shared" si="1482"/>
        <v>5798194</v>
      </c>
      <c r="D1025" s="181">
        <f t="shared" si="1482"/>
        <v>670781.65</v>
      </c>
      <c r="E1025" s="182">
        <f t="shared" ref="E1025:E1030" si="1494">IFERROR(D1025/C1025,0)</f>
        <v>0.1156880314801471</v>
      </c>
      <c r="F1025" s="180">
        <f t="shared" si="1483"/>
        <v>7735740</v>
      </c>
      <c r="G1025" s="181">
        <f t="shared" si="1483"/>
        <v>7683849.3499999996</v>
      </c>
      <c r="H1025" s="182">
        <f t="shared" ref="H1025:H1030" si="1495">IFERROR(G1025/F1025,0)</f>
        <v>0.99329208970311822</v>
      </c>
      <c r="I1025" s="180">
        <f t="shared" si="1484"/>
        <v>3385981</v>
      </c>
      <c r="J1025" s="183">
        <f t="shared" si="1484"/>
        <v>3410425.5200000005</v>
      </c>
      <c r="K1025" s="184">
        <f t="shared" ref="K1025:K1030" si="1496">IFERROR(J1025/I1025,0)</f>
        <v>1.0072193317091858</v>
      </c>
      <c r="L1025" s="180">
        <f t="shared" si="1485"/>
        <v>8057391</v>
      </c>
      <c r="M1025" s="183">
        <f t="shared" si="1486"/>
        <v>8757391</v>
      </c>
      <c r="N1025" s="185">
        <f t="shared" si="1486"/>
        <v>0</v>
      </c>
      <c r="O1025" s="180">
        <f t="shared" si="1487"/>
        <v>1965500</v>
      </c>
      <c r="P1025" s="185">
        <f t="shared" si="1487"/>
        <v>0</v>
      </c>
      <c r="Q1025" s="177">
        <f t="shared" ref="Q1025:Q1035" si="1497">SUM(O1025:P1025)</f>
        <v>1965500</v>
      </c>
      <c r="R1025" s="185">
        <f t="shared" si="1488"/>
        <v>0</v>
      </c>
      <c r="S1025" s="185">
        <f t="shared" si="1488"/>
        <v>0</v>
      </c>
      <c r="T1025" s="178">
        <f t="shared" si="1379"/>
        <v>1965500</v>
      </c>
      <c r="U1025" s="157"/>
      <c r="V1025" s="180">
        <f t="shared" si="1489"/>
        <v>3084216</v>
      </c>
      <c r="W1025" s="185">
        <f t="shared" si="1489"/>
        <v>0</v>
      </c>
      <c r="X1025" s="177">
        <f t="shared" ref="X1025:X1035" si="1498">SUM(V1025:W1025)</f>
        <v>3084216</v>
      </c>
      <c r="Y1025" s="185">
        <f t="shared" si="1490"/>
        <v>0</v>
      </c>
      <c r="Z1025" s="185">
        <f t="shared" si="1490"/>
        <v>0</v>
      </c>
      <c r="AA1025" s="178">
        <f t="shared" si="1380"/>
        <v>3084216</v>
      </c>
      <c r="AB1025" s="157"/>
      <c r="AC1025" s="180">
        <f t="shared" si="1491"/>
        <v>4650727</v>
      </c>
      <c r="AD1025" s="185">
        <f t="shared" si="1491"/>
        <v>0</v>
      </c>
      <c r="AE1025" s="177">
        <f t="shared" ref="AE1025:AE1035" si="1499">SUM(AC1025:AD1025)</f>
        <v>4650727</v>
      </c>
      <c r="AF1025" s="185">
        <f t="shared" si="1492"/>
        <v>0</v>
      </c>
      <c r="AG1025" s="185">
        <f t="shared" si="1492"/>
        <v>0</v>
      </c>
      <c r="AH1025" s="178">
        <f t="shared" si="1381"/>
        <v>4650727</v>
      </c>
      <c r="AJ1025" s="86">
        <f t="shared" si="1493"/>
        <v>0</v>
      </c>
      <c r="AK1025" s="86">
        <f t="shared" si="1493"/>
        <v>0</v>
      </c>
      <c r="AL1025" s="86">
        <f t="shared" si="1493"/>
        <v>0</v>
      </c>
      <c r="AM1025" s="86">
        <f t="shared" si="1493"/>
        <v>0</v>
      </c>
      <c r="AN1025" s="86">
        <f t="shared" si="1493"/>
        <v>0</v>
      </c>
      <c r="AO1025" s="86">
        <f t="shared" si="1493"/>
        <v>1965500</v>
      </c>
      <c r="AP1025" s="86">
        <f t="shared" si="1493"/>
        <v>0</v>
      </c>
      <c r="AQ1025" s="86">
        <f t="shared" si="1493"/>
        <v>0</v>
      </c>
      <c r="AR1025" s="86">
        <f t="shared" si="1493"/>
        <v>0</v>
      </c>
      <c r="AS1025" s="86">
        <f t="shared" si="1493"/>
        <v>0</v>
      </c>
      <c r="AT1025" s="86">
        <f t="shared" si="1493"/>
        <v>0</v>
      </c>
      <c r="AU1025" s="86">
        <f t="shared" si="1493"/>
        <v>0</v>
      </c>
      <c r="AV1025" s="86">
        <f t="shared" si="1467"/>
        <v>1965500</v>
      </c>
      <c r="AW1025" s="93">
        <f t="shared" ref="AW1025:AW1030" si="1500">T1025-AV1025</f>
        <v>0</v>
      </c>
      <c r="AY1025" s="86">
        <f t="shared" ref="AY1025:AY1030" si="1501">SUM(AJ1025:AL1025)</f>
        <v>0</v>
      </c>
      <c r="AZ1025" s="86">
        <f t="shared" ref="AZ1025:AZ1030" si="1502">SUM(AM1025:AO1025)</f>
        <v>1965500</v>
      </c>
      <c r="BA1025" s="86">
        <f t="shared" ref="BA1025:BA1030" si="1503">SUM(AP1025:AR1025)</f>
        <v>0</v>
      </c>
      <c r="BB1025" s="86">
        <f t="shared" ref="BB1025:BB1030" si="1504">SUM(AS1025:AU1025)</f>
        <v>0</v>
      </c>
      <c r="BC1025" s="86">
        <f t="shared" si="1468"/>
        <v>1965500</v>
      </c>
      <c r="BD1025" s="86">
        <f t="shared" ref="BD1025:BD1030" si="1505">T1025-BC1025</f>
        <v>0</v>
      </c>
    </row>
    <row r="1026" spans="2:56" x14ac:dyDescent="0.3">
      <c r="B1026" s="176" t="s">
        <v>227</v>
      </c>
      <c r="C1026" s="202">
        <f t="shared" si="1482"/>
        <v>0</v>
      </c>
      <c r="D1026" s="203">
        <f t="shared" si="1482"/>
        <v>0</v>
      </c>
      <c r="E1026" s="204">
        <f t="shared" si="1494"/>
        <v>0</v>
      </c>
      <c r="F1026" s="202">
        <f t="shared" si="1483"/>
        <v>0</v>
      </c>
      <c r="G1026" s="203">
        <f t="shared" si="1483"/>
        <v>0</v>
      </c>
      <c r="H1026" s="204">
        <f t="shared" si="1495"/>
        <v>0</v>
      </c>
      <c r="I1026" s="202">
        <f t="shared" si="1484"/>
        <v>0</v>
      </c>
      <c r="J1026" s="205">
        <f t="shared" si="1484"/>
        <v>0</v>
      </c>
      <c r="K1026" s="206">
        <f t="shared" si="1496"/>
        <v>0</v>
      </c>
      <c r="L1026" s="202">
        <f t="shared" si="1485"/>
        <v>0</v>
      </c>
      <c r="M1026" s="205">
        <f t="shared" si="1486"/>
        <v>0</v>
      </c>
      <c r="N1026" s="207">
        <f t="shared" si="1486"/>
        <v>0</v>
      </c>
      <c r="O1026" s="202">
        <f t="shared" si="1487"/>
        <v>0</v>
      </c>
      <c r="P1026" s="207">
        <f t="shared" si="1487"/>
        <v>0</v>
      </c>
      <c r="Q1026" s="208">
        <f t="shared" si="1497"/>
        <v>0</v>
      </c>
      <c r="R1026" s="209">
        <f t="shared" si="1488"/>
        <v>0</v>
      </c>
      <c r="S1026" s="209">
        <f t="shared" si="1488"/>
        <v>0</v>
      </c>
      <c r="T1026" s="210">
        <f t="shared" ref="T1026:T1035" si="1506">SUM(Q1026:S1026)</f>
        <v>0</v>
      </c>
      <c r="U1026" s="91"/>
      <c r="V1026" s="202">
        <f t="shared" si="1489"/>
        <v>0</v>
      </c>
      <c r="W1026" s="207">
        <f t="shared" si="1489"/>
        <v>0</v>
      </c>
      <c r="X1026" s="208">
        <f t="shared" si="1498"/>
        <v>0</v>
      </c>
      <c r="Y1026" s="209">
        <f t="shared" si="1490"/>
        <v>0</v>
      </c>
      <c r="Z1026" s="209">
        <f t="shared" si="1490"/>
        <v>0</v>
      </c>
      <c r="AA1026" s="210">
        <f t="shared" ref="AA1026:AA1035" si="1507">SUM(X1026:Z1026)</f>
        <v>0</v>
      </c>
      <c r="AB1026" s="91"/>
      <c r="AC1026" s="202">
        <f t="shared" si="1491"/>
        <v>0</v>
      </c>
      <c r="AD1026" s="207">
        <f t="shared" si="1491"/>
        <v>0</v>
      </c>
      <c r="AE1026" s="208">
        <f t="shared" si="1499"/>
        <v>0</v>
      </c>
      <c r="AF1026" s="209">
        <f t="shared" si="1492"/>
        <v>0</v>
      </c>
      <c r="AG1026" s="209">
        <f t="shared" si="1492"/>
        <v>0</v>
      </c>
      <c r="AH1026" s="210">
        <f t="shared" ref="AH1026:AH1035" si="1508">SUM(AE1026:AG1026)</f>
        <v>0</v>
      </c>
      <c r="AJ1026" s="205">
        <f t="shared" si="1493"/>
        <v>0</v>
      </c>
      <c r="AK1026" s="205">
        <f t="shared" si="1493"/>
        <v>0</v>
      </c>
      <c r="AL1026" s="205">
        <f t="shared" si="1493"/>
        <v>0</v>
      </c>
      <c r="AM1026" s="205">
        <f t="shared" si="1493"/>
        <v>0</v>
      </c>
      <c r="AN1026" s="205">
        <f t="shared" si="1493"/>
        <v>0</v>
      </c>
      <c r="AO1026" s="205">
        <f t="shared" si="1493"/>
        <v>0</v>
      </c>
      <c r="AP1026" s="205">
        <f t="shared" si="1493"/>
        <v>0</v>
      </c>
      <c r="AQ1026" s="205">
        <f t="shared" si="1493"/>
        <v>0</v>
      </c>
      <c r="AR1026" s="205">
        <f t="shared" si="1493"/>
        <v>0</v>
      </c>
      <c r="AS1026" s="205">
        <f t="shared" si="1493"/>
        <v>0</v>
      </c>
      <c r="AT1026" s="205">
        <f t="shared" si="1493"/>
        <v>0</v>
      </c>
      <c r="AU1026" s="205">
        <f t="shared" si="1493"/>
        <v>0</v>
      </c>
      <c r="AV1026" s="205">
        <f t="shared" si="1467"/>
        <v>0</v>
      </c>
      <c r="AW1026" s="211">
        <f t="shared" si="1500"/>
        <v>0</v>
      </c>
      <c r="AY1026" s="205">
        <f t="shared" si="1501"/>
        <v>0</v>
      </c>
      <c r="AZ1026" s="205">
        <f t="shared" si="1502"/>
        <v>0</v>
      </c>
      <c r="BA1026" s="205">
        <f t="shared" si="1503"/>
        <v>0</v>
      </c>
      <c r="BB1026" s="205">
        <f t="shared" si="1504"/>
        <v>0</v>
      </c>
      <c r="BC1026" s="205">
        <f t="shared" si="1468"/>
        <v>0</v>
      </c>
      <c r="BD1026" s="205">
        <f t="shared" si="1505"/>
        <v>0</v>
      </c>
    </row>
    <row r="1027" spans="2:56" x14ac:dyDescent="0.3">
      <c r="B1027" s="176" t="s">
        <v>228</v>
      </c>
      <c r="C1027" s="202">
        <f t="shared" si="1482"/>
        <v>0</v>
      </c>
      <c r="D1027" s="203">
        <f t="shared" si="1482"/>
        <v>0</v>
      </c>
      <c r="E1027" s="204">
        <f t="shared" si="1494"/>
        <v>0</v>
      </c>
      <c r="F1027" s="202">
        <f t="shared" si="1483"/>
        <v>0</v>
      </c>
      <c r="G1027" s="203">
        <f t="shared" si="1483"/>
        <v>0</v>
      </c>
      <c r="H1027" s="204">
        <f t="shared" si="1495"/>
        <v>0</v>
      </c>
      <c r="I1027" s="202">
        <f t="shared" si="1484"/>
        <v>0</v>
      </c>
      <c r="J1027" s="205">
        <f t="shared" si="1484"/>
        <v>0</v>
      </c>
      <c r="K1027" s="206">
        <f t="shared" si="1496"/>
        <v>0</v>
      </c>
      <c r="L1027" s="202">
        <f t="shared" si="1485"/>
        <v>0</v>
      </c>
      <c r="M1027" s="205">
        <f t="shared" si="1486"/>
        <v>0</v>
      </c>
      <c r="N1027" s="207">
        <f t="shared" si="1486"/>
        <v>0</v>
      </c>
      <c r="O1027" s="202">
        <f t="shared" si="1487"/>
        <v>0</v>
      </c>
      <c r="P1027" s="207">
        <f t="shared" si="1487"/>
        <v>0</v>
      </c>
      <c r="Q1027" s="208">
        <f t="shared" si="1497"/>
        <v>0</v>
      </c>
      <c r="R1027" s="209">
        <f t="shared" si="1488"/>
        <v>0</v>
      </c>
      <c r="S1027" s="209">
        <f t="shared" si="1488"/>
        <v>0</v>
      </c>
      <c r="T1027" s="210">
        <f t="shared" si="1506"/>
        <v>0</v>
      </c>
      <c r="U1027" s="91"/>
      <c r="V1027" s="202">
        <f t="shared" si="1489"/>
        <v>0</v>
      </c>
      <c r="W1027" s="207">
        <f t="shared" si="1489"/>
        <v>0</v>
      </c>
      <c r="X1027" s="208">
        <f t="shared" si="1498"/>
        <v>0</v>
      </c>
      <c r="Y1027" s="209">
        <f t="shared" si="1490"/>
        <v>0</v>
      </c>
      <c r="Z1027" s="209">
        <f t="shared" si="1490"/>
        <v>0</v>
      </c>
      <c r="AA1027" s="210">
        <f t="shared" si="1507"/>
        <v>0</v>
      </c>
      <c r="AB1027" s="91"/>
      <c r="AC1027" s="202">
        <f t="shared" si="1491"/>
        <v>0</v>
      </c>
      <c r="AD1027" s="207">
        <f t="shared" si="1491"/>
        <v>0</v>
      </c>
      <c r="AE1027" s="208">
        <f t="shared" si="1499"/>
        <v>0</v>
      </c>
      <c r="AF1027" s="209">
        <f t="shared" si="1492"/>
        <v>0</v>
      </c>
      <c r="AG1027" s="209">
        <f t="shared" si="1492"/>
        <v>0</v>
      </c>
      <c r="AH1027" s="210">
        <f t="shared" si="1508"/>
        <v>0</v>
      </c>
      <c r="AJ1027" s="205">
        <f t="shared" si="1493"/>
        <v>0</v>
      </c>
      <c r="AK1027" s="205">
        <f t="shared" si="1493"/>
        <v>0</v>
      </c>
      <c r="AL1027" s="205">
        <f t="shared" si="1493"/>
        <v>0</v>
      </c>
      <c r="AM1027" s="205">
        <f t="shared" si="1493"/>
        <v>0</v>
      </c>
      <c r="AN1027" s="205">
        <f t="shared" si="1493"/>
        <v>0</v>
      </c>
      <c r="AO1027" s="205">
        <f t="shared" si="1493"/>
        <v>0</v>
      </c>
      <c r="AP1027" s="205">
        <f t="shared" si="1493"/>
        <v>0</v>
      </c>
      <c r="AQ1027" s="205">
        <f t="shared" si="1493"/>
        <v>0</v>
      </c>
      <c r="AR1027" s="205">
        <f t="shared" si="1493"/>
        <v>0</v>
      </c>
      <c r="AS1027" s="205">
        <f t="shared" si="1493"/>
        <v>0</v>
      </c>
      <c r="AT1027" s="205">
        <f t="shared" si="1493"/>
        <v>0</v>
      </c>
      <c r="AU1027" s="205">
        <f t="shared" si="1493"/>
        <v>0</v>
      </c>
      <c r="AV1027" s="205">
        <f t="shared" si="1467"/>
        <v>0</v>
      </c>
      <c r="AW1027" s="211">
        <f t="shared" si="1500"/>
        <v>0</v>
      </c>
      <c r="AY1027" s="205">
        <f t="shared" si="1501"/>
        <v>0</v>
      </c>
      <c r="AZ1027" s="205">
        <f t="shared" si="1502"/>
        <v>0</v>
      </c>
      <c r="BA1027" s="205">
        <f t="shared" si="1503"/>
        <v>0</v>
      </c>
      <c r="BB1027" s="205">
        <f t="shared" si="1504"/>
        <v>0</v>
      </c>
      <c r="BC1027" s="205">
        <f t="shared" si="1468"/>
        <v>0</v>
      </c>
      <c r="BD1027" s="205">
        <f t="shared" si="1505"/>
        <v>0</v>
      </c>
    </row>
    <row r="1028" spans="2:56" x14ac:dyDescent="0.3">
      <c r="B1028" s="176" t="s">
        <v>229</v>
      </c>
      <c r="C1028" s="202">
        <f t="shared" si="1482"/>
        <v>0</v>
      </c>
      <c r="D1028" s="203">
        <f t="shared" si="1482"/>
        <v>0</v>
      </c>
      <c r="E1028" s="204">
        <f t="shared" si="1494"/>
        <v>0</v>
      </c>
      <c r="F1028" s="202">
        <f t="shared" si="1483"/>
        <v>0</v>
      </c>
      <c r="G1028" s="203">
        <f t="shared" si="1483"/>
        <v>0</v>
      </c>
      <c r="H1028" s="204">
        <f t="shared" si="1495"/>
        <v>0</v>
      </c>
      <c r="I1028" s="202">
        <f t="shared" si="1484"/>
        <v>0</v>
      </c>
      <c r="J1028" s="205">
        <f t="shared" si="1484"/>
        <v>0</v>
      </c>
      <c r="K1028" s="206">
        <f t="shared" si="1496"/>
        <v>0</v>
      </c>
      <c r="L1028" s="202">
        <f t="shared" si="1485"/>
        <v>0</v>
      </c>
      <c r="M1028" s="205">
        <f t="shared" si="1486"/>
        <v>0</v>
      </c>
      <c r="N1028" s="207">
        <f t="shared" si="1486"/>
        <v>0</v>
      </c>
      <c r="O1028" s="202">
        <f t="shared" si="1487"/>
        <v>0</v>
      </c>
      <c r="P1028" s="207">
        <f t="shared" si="1487"/>
        <v>0</v>
      </c>
      <c r="Q1028" s="208">
        <f t="shared" si="1497"/>
        <v>0</v>
      </c>
      <c r="R1028" s="209">
        <f t="shared" si="1488"/>
        <v>0</v>
      </c>
      <c r="S1028" s="209">
        <f t="shared" si="1488"/>
        <v>0</v>
      </c>
      <c r="T1028" s="210">
        <f t="shared" si="1506"/>
        <v>0</v>
      </c>
      <c r="U1028" s="91"/>
      <c r="V1028" s="202">
        <f t="shared" si="1489"/>
        <v>0</v>
      </c>
      <c r="W1028" s="207">
        <f t="shared" si="1489"/>
        <v>0</v>
      </c>
      <c r="X1028" s="208">
        <f t="shared" si="1498"/>
        <v>0</v>
      </c>
      <c r="Y1028" s="209">
        <f t="shared" si="1490"/>
        <v>0</v>
      </c>
      <c r="Z1028" s="209">
        <f t="shared" si="1490"/>
        <v>0</v>
      </c>
      <c r="AA1028" s="210">
        <f t="shared" si="1507"/>
        <v>0</v>
      </c>
      <c r="AB1028" s="91"/>
      <c r="AC1028" s="202">
        <f t="shared" si="1491"/>
        <v>0</v>
      </c>
      <c r="AD1028" s="207">
        <f t="shared" si="1491"/>
        <v>0</v>
      </c>
      <c r="AE1028" s="208">
        <f t="shared" si="1499"/>
        <v>0</v>
      </c>
      <c r="AF1028" s="209">
        <f t="shared" si="1492"/>
        <v>0</v>
      </c>
      <c r="AG1028" s="209">
        <f t="shared" si="1492"/>
        <v>0</v>
      </c>
      <c r="AH1028" s="210">
        <f t="shared" si="1508"/>
        <v>0</v>
      </c>
      <c r="AJ1028" s="205">
        <f t="shared" si="1493"/>
        <v>0</v>
      </c>
      <c r="AK1028" s="205">
        <f t="shared" si="1493"/>
        <v>0</v>
      </c>
      <c r="AL1028" s="205">
        <f t="shared" si="1493"/>
        <v>0</v>
      </c>
      <c r="AM1028" s="205">
        <f t="shared" si="1493"/>
        <v>0</v>
      </c>
      <c r="AN1028" s="205">
        <f t="shared" si="1493"/>
        <v>0</v>
      </c>
      <c r="AO1028" s="205">
        <f t="shared" si="1493"/>
        <v>0</v>
      </c>
      <c r="AP1028" s="205">
        <f t="shared" si="1493"/>
        <v>0</v>
      </c>
      <c r="AQ1028" s="205">
        <f t="shared" si="1493"/>
        <v>0</v>
      </c>
      <c r="AR1028" s="205">
        <f t="shared" si="1493"/>
        <v>0</v>
      </c>
      <c r="AS1028" s="205">
        <f t="shared" si="1493"/>
        <v>0</v>
      </c>
      <c r="AT1028" s="205">
        <f t="shared" si="1493"/>
        <v>0</v>
      </c>
      <c r="AU1028" s="205">
        <f t="shared" si="1493"/>
        <v>0</v>
      </c>
      <c r="AV1028" s="205">
        <f t="shared" si="1467"/>
        <v>0</v>
      </c>
      <c r="AW1028" s="211">
        <f t="shared" si="1500"/>
        <v>0</v>
      </c>
      <c r="AY1028" s="205">
        <f t="shared" si="1501"/>
        <v>0</v>
      </c>
      <c r="AZ1028" s="205">
        <f t="shared" si="1502"/>
        <v>0</v>
      </c>
      <c r="BA1028" s="205">
        <f t="shared" si="1503"/>
        <v>0</v>
      </c>
      <c r="BB1028" s="205">
        <f t="shared" si="1504"/>
        <v>0</v>
      </c>
      <c r="BC1028" s="205">
        <f t="shared" si="1468"/>
        <v>0</v>
      </c>
      <c r="BD1028" s="205">
        <f t="shared" si="1505"/>
        <v>0</v>
      </c>
    </row>
    <row r="1029" spans="2:56" x14ac:dyDescent="0.3">
      <c r="B1029" s="176" t="s">
        <v>230</v>
      </c>
      <c r="C1029" s="202">
        <f t="shared" si="1482"/>
        <v>0</v>
      </c>
      <c r="D1029" s="203">
        <f t="shared" si="1482"/>
        <v>0</v>
      </c>
      <c r="E1029" s="204">
        <f t="shared" si="1494"/>
        <v>0</v>
      </c>
      <c r="F1029" s="202">
        <f t="shared" si="1483"/>
        <v>0</v>
      </c>
      <c r="G1029" s="203">
        <f t="shared" si="1483"/>
        <v>0</v>
      </c>
      <c r="H1029" s="204">
        <f t="shared" si="1495"/>
        <v>0</v>
      </c>
      <c r="I1029" s="202">
        <f t="shared" si="1484"/>
        <v>0</v>
      </c>
      <c r="J1029" s="205">
        <f t="shared" si="1484"/>
        <v>0</v>
      </c>
      <c r="K1029" s="206">
        <f t="shared" si="1496"/>
        <v>0</v>
      </c>
      <c r="L1029" s="202">
        <f t="shared" si="1485"/>
        <v>0</v>
      </c>
      <c r="M1029" s="205">
        <f t="shared" si="1486"/>
        <v>0</v>
      </c>
      <c r="N1029" s="207">
        <f t="shared" si="1486"/>
        <v>0</v>
      </c>
      <c r="O1029" s="202">
        <f t="shared" si="1487"/>
        <v>0</v>
      </c>
      <c r="P1029" s="207">
        <f t="shared" si="1487"/>
        <v>0</v>
      </c>
      <c r="Q1029" s="208">
        <f t="shared" si="1497"/>
        <v>0</v>
      </c>
      <c r="R1029" s="209">
        <f t="shared" si="1488"/>
        <v>0</v>
      </c>
      <c r="S1029" s="209">
        <f t="shared" si="1488"/>
        <v>0</v>
      </c>
      <c r="T1029" s="210">
        <f t="shared" si="1506"/>
        <v>0</v>
      </c>
      <c r="U1029" s="91"/>
      <c r="V1029" s="202">
        <f t="shared" si="1489"/>
        <v>0</v>
      </c>
      <c r="W1029" s="207">
        <f t="shared" si="1489"/>
        <v>0</v>
      </c>
      <c r="X1029" s="208">
        <f t="shared" si="1498"/>
        <v>0</v>
      </c>
      <c r="Y1029" s="209">
        <f t="shared" si="1490"/>
        <v>0</v>
      </c>
      <c r="Z1029" s="209">
        <f t="shared" si="1490"/>
        <v>0</v>
      </c>
      <c r="AA1029" s="210">
        <f t="shared" si="1507"/>
        <v>0</v>
      </c>
      <c r="AB1029" s="91"/>
      <c r="AC1029" s="202">
        <f t="shared" si="1491"/>
        <v>0</v>
      </c>
      <c r="AD1029" s="207">
        <f t="shared" si="1491"/>
        <v>0</v>
      </c>
      <c r="AE1029" s="208">
        <f t="shared" si="1499"/>
        <v>0</v>
      </c>
      <c r="AF1029" s="209">
        <f t="shared" si="1492"/>
        <v>0</v>
      </c>
      <c r="AG1029" s="209">
        <f t="shared" si="1492"/>
        <v>0</v>
      </c>
      <c r="AH1029" s="210">
        <f t="shared" si="1508"/>
        <v>0</v>
      </c>
      <c r="AJ1029" s="205">
        <f t="shared" si="1493"/>
        <v>0</v>
      </c>
      <c r="AK1029" s="205">
        <f t="shared" si="1493"/>
        <v>0</v>
      </c>
      <c r="AL1029" s="205">
        <f t="shared" si="1493"/>
        <v>0</v>
      </c>
      <c r="AM1029" s="205">
        <f t="shared" si="1493"/>
        <v>0</v>
      </c>
      <c r="AN1029" s="205">
        <f t="shared" si="1493"/>
        <v>0</v>
      </c>
      <c r="AO1029" s="205">
        <f t="shared" si="1493"/>
        <v>0</v>
      </c>
      <c r="AP1029" s="205">
        <f t="shared" si="1493"/>
        <v>0</v>
      </c>
      <c r="AQ1029" s="205">
        <f t="shared" si="1493"/>
        <v>0</v>
      </c>
      <c r="AR1029" s="205">
        <f t="shared" si="1493"/>
        <v>0</v>
      </c>
      <c r="AS1029" s="205">
        <f t="shared" si="1493"/>
        <v>0</v>
      </c>
      <c r="AT1029" s="205">
        <f t="shared" si="1493"/>
        <v>0</v>
      </c>
      <c r="AU1029" s="205">
        <f t="shared" si="1493"/>
        <v>0</v>
      </c>
      <c r="AV1029" s="205">
        <f t="shared" si="1467"/>
        <v>0</v>
      </c>
      <c r="AW1029" s="211">
        <f t="shared" si="1500"/>
        <v>0</v>
      </c>
      <c r="AY1029" s="205">
        <f t="shared" si="1501"/>
        <v>0</v>
      </c>
      <c r="AZ1029" s="205">
        <f t="shared" si="1502"/>
        <v>0</v>
      </c>
      <c r="BA1029" s="205">
        <f t="shared" si="1503"/>
        <v>0</v>
      </c>
      <c r="BB1029" s="205">
        <f t="shared" si="1504"/>
        <v>0</v>
      </c>
      <c r="BC1029" s="205">
        <f t="shared" si="1468"/>
        <v>0</v>
      </c>
      <c r="BD1029" s="205">
        <f t="shared" si="1505"/>
        <v>0</v>
      </c>
    </row>
    <row r="1030" spans="2:56" x14ac:dyDescent="0.3">
      <c r="B1030" s="176" t="s">
        <v>231</v>
      </c>
      <c r="C1030" s="202">
        <f t="shared" si="1482"/>
        <v>0</v>
      </c>
      <c r="D1030" s="203">
        <f t="shared" si="1482"/>
        <v>0</v>
      </c>
      <c r="E1030" s="204">
        <f t="shared" si="1494"/>
        <v>0</v>
      </c>
      <c r="F1030" s="202">
        <f t="shared" si="1483"/>
        <v>0</v>
      </c>
      <c r="G1030" s="203">
        <f t="shared" si="1483"/>
        <v>0</v>
      </c>
      <c r="H1030" s="204">
        <f t="shared" si="1495"/>
        <v>0</v>
      </c>
      <c r="I1030" s="202">
        <f t="shared" si="1484"/>
        <v>0</v>
      </c>
      <c r="J1030" s="205">
        <f t="shared" si="1484"/>
        <v>0</v>
      </c>
      <c r="K1030" s="206">
        <f t="shared" si="1496"/>
        <v>0</v>
      </c>
      <c r="L1030" s="202">
        <f t="shared" si="1485"/>
        <v>0</v>
      </c>
      <c r="M1030" s="205">
        <f t="shared" si="1486"/>
        <v>0</v>
      </c>
      <c r="N1030" s="207">
        <f t="shared" si="1486"/>
        <v>0</v>
      </c>
      <c r="O1030" s="202">
        <f t="shared" si="1487"/>
        <v>0</v>
      </c>
      <c r="P1030" s="207">
        <f t="shared" si="1487"/>
        <v>0</v>
      </c>
      <c r="Q1030" s="208">
        <f t="shared" si="1497"/>
        <v>0</v>
      </c>
      <c r="R1030" s="209">
        <f t="shared" si="1488"/>
        <v>0</v>
      </c>
      <c r="S1030" s="209">
        <f t="shared" si="1488"/>
        <v>0</v>
      </c>
      <c r="T1030" s="210">
        <f t="shared" si="1506"/>
        <v>0</v>
      </c>
      <c r="U1030" s="91"/>
      <c r="V1030" s="202">
        <f t="shared" si="1489"/>
        <v>0</v>
      </c>
      <c r="W1030" s="207">
        <f t="shared" si="1489"/>
        <v>0</v>
      </c>
      <c r="X1030" s="208">
        <f t="shared" si="1498"/>
        <v>0</v>
      </c>
      <c r="Y1030" s="209">
        <f t="shared" si="1490"/>
        <v>0</v>
      </c>
      <c r="Z1030" s="209">
        <f t="shared" si="1490"/>
        <v>0</v>
      </c>
      <c r="AA1030" s="210">
        <f t="shared" si="1507"/>
        <v>0</v>
      </c>
      <c r="AB1030" s="91"/>
      <c r="AC1030" s="202">
        <f t="shared" si="1491"/>
        <v>0</v>
      </c>
      <c r="AD1030" s="207">
        <f t="shared" si="1491"/>
        <v>0</v>
      </c>
      <c r="AE1030" s="208">
        <f t="shared" si="1499"/>
        <v>0</v>
      </c>
      <c r="AF1030" s="209">
        <f t="shared" si="1492"/>
        <v>0</v>
      </c>
      <c r="AG1030" s="209">
        <f t="shared" si="1492"/>
        <v>0</v>
      </c>
      <c r="AH1030" s="210">
        <f t="shared" si="1508"/>
        <v>0</v>
      </c>
      <c r="AJ1030" s="205">
        <f t="shared" si="1493"/>
        <v>0</v>
      </c>
      <c r="AK1030" s="205">
        <f t="shared" si="1493"/>
        <v>0</v>
      </c>
      <c r="AL1030" s="205">
        <f t="shared" si="1493"/>
        <v>0</v>
      </c>
      <c r="AM1030" s="205">
        <f t="shared" si="1493"/>
        <v>0</v>
      </c>
      <c r="AN1030" s="205">
        <f t="shared" si="1493"/>
        <v>0</v>
      </c>
      <c r="AO1030" s="205">
        <f t="shared" si="1493"/>
        <v>0</v>
      </c>
      <c r="AP1030" s="205">
        <f t="shared" si="1493"/>
        <v>0</v>
      </c>
      <c r="AQ1030" s="205">
        <f t="shared" si="1493"/>
        <v>0</v>
      </c>
      <c r="AR1030" s="205">
        <f t="shared" si="1493"/>
        <v>0</v>
      </c>
      <c r="AS1030" s="205">
        <f t="shared" si="1493"/>
        <v>0</v>
      </c>
      <c r="AT1030" s="205">
        <f t="shared" si="1493"/>
        <v>0</v>
      </c>
      <c r="AU1030" s="205">
        <f t="shared" si="1493"/>
        <v>0</v>
      </c>
      <c r="AV1030" s="205">
        <f t="shared" si="1467"/>
        <v>0</v>
      </c>
      <c r="AW1030" s="211">
        <f t="shared" si="1500"/>
        <v>0</v>
      </c>
      <c r="AY1030" s="205">
        <f t="shared" si="1501"/>
        <v>0</v>
      </c>
      <c r="AZ1030" s="205">
        <f t="shared" si="1502"/>
        <v>0</v>
      </c>
      <c r="BA1030" s="205">
        <f t="shared" si="1503"/>
        <v>0</v>
      </c>
      <c r="BB1030" s="205">
        <f t="shared" si="1504"/>
        <v>0</v>
      </c>
      <c r="BC1030" s="205">
        <f t="shared" si="1468"/>
        <v>0</v>
      </c>
      <c r="BD1030" s="205">
        <f t="shared" si="1505"/>
        <v>0</v>
      </c>
    </row>
    <row r="1031" spans="2:56" x14ac:dyDescent="0.3">
      <c r="B1031" s="212" t="s">
        <v>232</v>
      </c>
      <c r="C1031" s="103"/>
      <c r="D1031" s="104"/>
      <c r="E1031" s="105"/>
      <c r="F1031" s="103"/>
      <c r="G1031" s="104"/>
      <c r="H1031" s="105"/>
      <c r="I1031" s="103"/>
      <c r="J1031" s="106"/>
      <c r="K1031" s="107"/>
      <c r="L1031" s="103"/>
      <c r="M1031" s="106"/>
      <c r="N1031" s="108"/>
      <c r="O1031" s="103"/>
      <c r="P1031" s="108"/>
      <c r="Q1031" s="213"/>
      <c r="R1031" s="109"/>
      <c r="S1031" s="109"/>
      <c r="T1031" s="214"/>
      <c r="U1031" s="91"/>
      <c r="V1031" s="103"/>
      <c r="W1031" s="108"/>
      <c r="X1031" s="213"/>
      <c r="Y1031" s="109"/>
      <c r="Z1031" s="109"/>
      <c r="AA1031" s="214"/>
      <c r="AB1031" s="91"/>
      <c r="AC1031" s="103"/>
      <c r="AD1031" s="108"/>
      <c r="AE1031" s="213"/>
      <c r="AF1031" s="109"/>
      <c r="AG1031" s="109"/>
      <c r="AH1031" s="214"/>
      <c r="AJ1031" s="106"/>
      <c r="AK1031" s="106"/>
      <c r="AL1031" s="106"/>
      <c r="AM1031" s="106"/>
      <c r="AN1031" s="106"/>
      <c r="AO1031" s="106"/>
      <c r="AP1031" s="106"/>
      <c r="AQ1031" s="106"/>
      <c r="AR1031" s="106"/>
      <c r="AS1031" s="106"/>
      <c r="AT1031" s="106"/>
      <c r="AU1031" s="106"/>
      <c r="AV1031" s="106"/>
      <c r="AW1031" s="111"/>
      <c r="AY1031" s="106"/>
      <c r="AZ1031" s="106"/>
      <c r="BA1031" s="106"/>
      <c r="BB1031" s="106"/>
      <c r="BC1031" s="106"/>
      <c r="BD1031" s="106"/>
    </row>
    <row r="1032" spans="2:56" x14ac:dyDescent="0.3">
      <c r="B1032" s="215" t="s">
        <v>233</v>
      </c>
      <c r="C1032" s="202">
        <f t="shared" ref="C1032:D1034" si="1509">SUM(C1236,C1644,C1848,C1440,C2052,C2460,C2256,C2868,C3888,C2664,C4092,C3072,C3276,C3684,C3480,C4296,C5316,C5112,C4704,C4500,C4908)</f>
        <v>0</v>
      </c>
      <c r="D1032" s="203">
        <f t="shared" si="1509"/>
        <v>0</v>
      </c>
      <c r="E1032" s="204">
        <f>IFERROR(D1032/C1032,0)</f>
        <v>0</v>
      </c>
      <c r="F1032" s="202">
        <f t="shared" ref="F1032:G1034" si="1510">SUM(F1236,F1644,F1848,F1440,F2052,F2460,F2256,F2868,F3888,F2664,F4092,F3072,F3276,F3684,F3480,F4296,F5316,F5112,F4704,F4500,F4908)</f>
        <v>0</v>
      </c>
      <c r="G1032" s="203">
        <f t="shared" si="1510"/>
        <v>0</v>
      </c>
      <c r="H1032" s="204">
        <f>IFERROR(G1032/F1032,0)</f>
        <v>0</v>
      </c>
      <c r="I1032" s="202">
        <f t="shared" ref="I1032:J1034" si="1511">SUM(I1236,I1440,I1644,I1848,I2052,I2256,I2460,I2664,I2868,I3072,I3276,I3480,I3684,I3888,I4092,I4296,I4500,I4704,I4908,I5112,I5316)</f>
        <v>0</v>
      </c>
      <c r="J1032" s="205">
        <f t="shared" si="1511"/>
        <v>0</v>
      </c>
      <c r="K1032" s="206">
        <f>IFERROR(J1032/I1032,0)</f>
        <v>0</v>
      </c>
      <c r="L1032" s="202">
        <f>SUM(L1236,L1440,L1644,L1848,L2052,L2256,L2460,L2664,L2868,L3072,L3276,L3480,L3684,L3888,L4092,L4296,L4500,L4704,L4908,L5112,L5316)</f>
        <v>0</v>
      </c>
      <c r="M1032" s="205">
        <f t="shared" ref="M1032:N1034" si="1512">SUM(M1236,M1644,M1848,M1440,M2052,M2460,M2256,M2868,M3888,M2664,M4092,M3072,M3276,M3684,M3480,M4296,M5316,M5112,M4704,M4500,M4908)</f>
        <v>0</v>
      </c>
      <c r="N1032" s="207">
        <f t="shared" si="1512"/>
        <v>0</v>
      </c>
      <c r="O1032" s="202">
        <f t="shared" ref="O1032:P1034" si="1513">SUM(O1236,O1440,O1644,O1848,O2052,O2256,O2460,O2664,O2868,O3072,O3276,O3480,O3684,O3888,O4092,O4296,O4500,O4704,O4908,O5112,O5316)</f>
        <v>0</v>
      </c>
      <c r="P1032" s="207">
        <f t="shared" si="1513"/>
        <v>0</v>
      </c>
      <c r="Q1032" s="208">
        <f t="shared" si="1497"/>
        <v>0</v>
      </c>
      <c r="R1032" s="209">
        <f t="shared" ref="R1032:S1034" si="1514">SUM(R1236,R1440,R1644,R1848,R2052,R2256,R2460,R2664,R2868,R3072,R3276,R3480,R3684,R3888,R4092,R4296,R4500,R4704,R4908,R5112,R5316)</f>
        <v>0</v>
      </c>
      <c r="S1032" s="209">
        <f t="shared" si="1514"/>
        <v>0</v>
      </c>
      <c r="T1032" s="210">
        <f t="shared" si="1506"/>
        <v>0</v>
      </c>
      <c r="U1032" s="91"/>
      <c r="V1032" s="202">
        <f t="shared" ref="V1032:W1034" si="1515">SUM(V1236,V1440,V1644,V1848,V2052,V2256,V2460,V2664,V2868,V3072,V3276,V3480,V3684,V3888,V4092,V4296,V4500,V4704,V4908,V5112,V5316)</f>
        <v>0</v>
      </c>
      <c r="W1032" s="207">
        <f t="shared" si="1515"/>
        <v>0</v>
      </c>
      <c r="X1032" s="208">
        <f t="shared" si="1498"/>
        <v>0</v>
      </c>
      <c r="Y1032" s="209">
        <f t="shared" ref="Y1032:Z1034" si="1516">SUM(Y1236,Y1440,Y1644,Y1848,Y2052,Y2256,Y2460,Y2664,Y2868,Y3072,Y3276,Y3480,Y3684,Y3888,Y4092,Y4296,Y4500,Y4704,Y4908,Y5112,Y5316)</f>
        <v>0</v>
      </c>
      <c r="Z1032" s="209">
        <f t="shared" si="1516"/>
        <v>0</v>
      </c>
      <c r="AA1032" s="210">
        <f t="shared" si="1507"/>
        <v>0</v>
      </c>
      <c r="AB1032" s="91"/>
      <c r="AC1032" s="202">
        <f t="shared" ref="AC1032:AD1034" si="1517">SUM(AC1236,AC1440,AC1644,AC1848,AC2052,AC2256,AC2460,AC2664,AC2868,AC3072,AC3276,AC3480,AC3684,AC3888,AC4092,AC4296,AC4500,AC4704,AC4908,AC5112,AC5316)</f>
        <v>0</v>
      </c>
      <c r="AD1032" s="207">
        <f t="shared" si="1517"/>
        <v>0</v>
      </c>
      <c r="AE1032" s="208">
        <f t="shared" si="1499"/>
        <v>0</v>
      </c>
      <c r="AF1032" s="209">
        <f t="shared" ref="AF1032:AG1034" si="1518">SUM(AF1236,AF1440,AF1644,AF1848,AF2052,AF2256,AF2460,AF2664,AF2868,AF3072,AF3276,AF3480,AF3684,AF3888,AF4092,AF4296,AF4500,AF4704,AF4908,AF5112,AF5316)</f>
        <v>0</v>
      </c>
      <c r="AG1032" s="209">
        <f t="shared" si="1518"/>
        <v>0</v>
      </c>
      <c r="AH1032" s="210">
        <f t="shared" si="1508"/>
        <v>0</v>
      </c>
      <c r="AJ1032" s="205">
        <f t="shared" ref="AJ1032:AU1034" si="1519">SUM(AJ1236,AJ1440,AJ1644,AJ1848,AJ2052,AJ2256,AJ2460,AJ2664,AJ2868,AJ3072,AJ3276,AJ3480,AJ3684,AJ3888,AJ4092,AJ4296,AJ4500,AJ4704,AJ4908,AJ5112,AJ5316)</f>
        <v>0</v>
      </c>
      <c r="AK1032" s="205">
        <f t="shared" si="1519"/>
        <v>0</v>
      </c>
      <c r="AL1032" s="205">
        <f t="shared" si="1519"/>
        <v>0</v>
      </c>
      <c r="AM1032" s="205">
        <f t="shared" si="1519"/>
        <v>0</v>
      </c>
      <c r="AN1032" s="205">
        <f t="shared" si="1519"/>
        <v>0</v>
      </c>
      <c r="AO1032" s="205">
        <f t="shared" si="1519"/>
        <v>0</v>
      </c>
      <c r="AP1032" s="205">
        <f t="shared" si="1519"/>
        <v>0</v>
      </c>
      <c r="AQ1032" s="205">
        <f t="shared" si="1519"/>
        <v>0</v>
      </c>
      <c r="AR1032" s="205">
        <f t="shared" si="1519"/>
        <v>0</v>
      </c>
      <c r="AS1032" s="205">
        <f t="shared" si="1519"/>
        <v>0</v>
      </c>
      <c r="AT1032" s="205">
        <f t="shared" si="1519"/>
        <v>0</v>
      </c>
      <c r="AU1032" s="205">
        <f t="shared" si="1519"/>
        <v>0</v>
      </c>
      <c r="AV1032" s="205">
        <f>SUM(AJ1032:AU1032)</f>
        <v>0</v>
      </c>
      <c r="AW1032" s="211">
        <f>T1032-AV1032</f>
        <v>0</v>
      </c>
      <c r="AY1032" s="205">
        <f>SUM(AJ1032:AL1032)</f>
        <v>0</v>
      </c>
      <c r="AZ1032" s="205">
        <f>SUM(AM1032:AO1032)</f>
        <v>0</v>
      </c>
      <c r="BA1032" s="205">
        <f>SUM(AP1032:AR1032)</f>
        <v>0</v>
      </c>
      <c r="BB1032" s="205">
        <f>SUM(AS1032:AU1032)</f>
        <v>0</v>
      </c>
      <c r="BC1032" s="205">
        <f>SUM(AY1032,AZ1032,BA1032,BB1032)</f>
        <v>0</v>
      </c>
      <c r="BD1032" s="205">
        <f>T1032-BC1032</f>
        <v>0</v>
      </c>
    </row>
    <row r="1033" spans="2:56" x14ac:dyDescent="0.3">
      <c r="B1033" s="215" t="s">
        <v>234</v>
      </c>
      <c r="C1033" s="202">
        <f t="shared" si="1509"/>
        <v>0</v>
      </c>
      <c r="D1033" s="203">
        <f t="shared" si="1509"/>
        <v>0</v>
      </c>
      <c r="E1033" s="204">
        <f>IFERROR(D1033/C1033,0)</f>
        <v>0</v>
      </c>
      <c r="F1033" s="202">
        <f t="shared" si="1510"/>
        <v>0</v>
      </c>
      <c r="G1033" s="203">
        <f t="shared" si="1510"/>
        <v>0</v>
      </c>
      <c r="H1033" s="204">
        <f>IFERROR(G1033/F1033,0)</f>
        <v>0</v>
      </c>
      <c r="I1033" s="202">
        <f t="shared" si="1511"/>
        <v>0</v>
      </c>
      <c r="J1033" s="205">
        <f t="shared" si="1511"/>
        <v>0</v>
      </c>
      <c r="K1033" s="206">
        <f>IFERROR(J1033/I1033,0)</f>
        <v>0</v>
      </c>
      <c r="L1033" s="202">
        <f>SUM(L1237,L1441,L1645,L1849,L2053,L2257,L2461,L2665,L2869,L3073,L3277,L3481,L3685,L3889,L4093,L4297,L4501,L4705,L4909,L5113,L5317)</f>
        <v>0</v>
      </c>
      <c r="M1033" s="205">
        <f t="shared" si="1512"/>
        <v>0</v>
      </c>
      <c r="N1033" s="207">
        <f t="shared" si="1512"/>
        <v>0</v>
      </c>
      <c r="O1033" s="202">
        <f t="shared" si="1513"/>
        <v>0</v>
      </c>
      <c r="P1033" s="207">
        <f t="shared" si="1513"/>
        <v>0</v>
      </c>
      <c r="Q1033" s="208">
        <f t="shared" si="1497"/>
        <v>0</v>
      </c>
      <c r="R1033" s="209">
        <f t="shared" si="1514"/>
        <v>0</v>
      </c>
      <c r="S1033" s="209">
        <f t="shared" si="1514"/>
        <v>0</v>
      </c>
      <c r="T1033" s="210">
        <f t="shared" si="1506"/>
        <v>0</v>
      </c>
      <c r="U1033" s="91"/>
      <c r="V1033" s="202">
        <f t="shared" si="1515"/>
        <v>0</v>
      </c>
      <c r="W1033" s="207">
        <f t="shared" si="1515"/>
        <v>0</v>
      </c>
      <c r="X1033" s="208">
        <f t="shared" si="1498"/>
        <v>0</v>
      </c>
      <c r="Y1033" s="209">
        <f t="shared" si="1516"/>
        <v>0</v>
      </c>
      <c r="Z1033" s="209">
        <f t="shared" si="1516"/>
        <v>0</v>
      </c>
      <c r="AA1033" s="210">
        <f t="shared" si="1507"/>
        <v>0</v>
      </c>
      <c r="AB1033" s="91"/>
      <c r="AC1033" s="202">
        <f t="shared" si="1517"/>
        <v>0</v>
      </c>
      <c r="AD1033" s="207">
        <f t="shared" si="1517"/>
        <v>0</v>
      </c>
      <c r="AE1033" s="208">
        <f t="shared" si="1499"/>
        <v>0</v>
      </c>
      <c r="AF1033" s="209">
        <f t="shared" si="1518"/>
        <v>0</v>
      </c>
      <c r="AG1033" s="209">
        <f t="shared" si="1518"/>
        <v>0</v>
      </c>
      <c r="AH1033" s="210">
        <f t="shared" si="1508"/>
        <v>0</v>
      </c>
      <c r="AJ1033" s="205">
        <f t="shared" si="1519"/>
        <v>0</v>
      </c>
      <c r="AK1033" s="205">
        <f t="shared" si="1519"/>
        <v>0</v>
      </c>
      <c r="AL1033" s="205">
        <f t="shared" si="1519"/>
        <v>0</v>
      </c>
      <c r="AM1033" s="205">
        <f t="shared" si="1519"/>
        <v>0</v>
      </c>
      <c r="AN1033" s="205">
        <f t="shared" si="1519"/>
        <v>0</v>
      </c>
      <c r="AO1033" s="205">
        <f t="shared" si="1519"/>
        <v>0</v>
      </c>
      <c r="AP1033" s="205">
        <f t="shared" si="1519"/>
        <v>0</v>
      </c>
      <c r="AQ1033" s="205">
        <f t="shared" si="1519"/>
        <v>0</v>
      </c>
      <c r="AR1033" s="205">
        <f t="shared" si="1519"/>
        <v>0</v>
      </c>
      <c r="AS1033" s="205">
        <f t="shared" si="1519"/>
        <v>0</v>
      </c>
      <c r="AT1033" s="205">
        <f t="shared" si="1519"/>
        <v>0</v>
      </c>
      <c r="AU1033" s="205">
        <f t="shared" si="1519"/>
        <v>0</v>
      </c>
      <c r="AV1033" s="205">
        <f>SUM(AJ1033:AU1033)</f>
        <v>0</v>
      </c>
      <c r="AW1033" s="211">
        <f>T1033-AV1033</f>
        <v>0</v>
      </c>
      <c r="AY1033" s="205">
        <f>SUM(AJ1033:AL1033)</f>
        <v>0</v>
      </c>
      <c r="AZ1033" s="205">
        <f>SUM(AM1033:AO1033)</f>
        <v>0</v>
      </c>
      <c r="BA1033" s="205">
        <f>SUM(AP1033:AR1033)</f>
        <v>0</v>
      </c>
      <c r="BB1033" s="205">
        <f>SUM(AS1033:AU1033)</f>
        <v>0</v>
      </c>
      <c r="BC1033" s="205">
        <f>SUM(AY1033,AZ1033,BA1033,BB1033)</f>
        <v>0</v>
      </c>
      <c r="BD1033" s="205">
        <f>T1033-BC1033</f>
        <v>0</v>
      </c>
    </row>
    <row r="1034" spans="2:56" s="124" customFormat="1" ht="13.2" thickBot="1" x14ac:dyDescent="0.35">
      <c r="B1034" s="216" t="s">
        <v>235</v>
      </c>
      <c r="C1034" s="217">
        <f t="shared" si="1509"/>
        <v>0</v>
      </c>
      <c r="D1034" s="218">
        <f t="shared" si="1509"/>
        <v>700370.53</v>
      </c>
      <c r="E1034" s="219">
        <f>IFERROR(D1034/C1034,0)</f>
        <v>0</v>
      </c>
      <c r="F1034" s="217">
        <f t="shared" si="1510"/>
        <v>0</v>
      </c>
      <c r="G1034" s="218">
        <f t="shared" si="1510"/>
        <v>158034.65</v>
      </c>
      <c r="H1034" s="219">
        <f>IFERROR(G1034/F1034,0)</f>
        <v>0</v>
      </c>
      <c r="I1034" s="217">
        <f t="shared" si="1511"/>
        <v>0</v>
      </c>
      <c r="J1034" s="220">
        <f t="shared" si="1511"/>
        <v>0</v>
      </c>
      <c r="K1034" s="221">
        <f>IFERROR(J1034/I1034,0)</f>
        <v>0</v>
      </c>
      <c r="L1034" s="217">
        <f>SUM(L1238,L1442,L1646,L1850,L2054,L2258,L2462,L2666,L2870,L3074,L3278,L3482,L3686,L3890,L4094,L4298,L4502,L4706,L4910,L5114,L5318)</f>
        <v>0</v>
      </c>
      <c r="M1034" s="220">
        <f t="shared" si="1512"/>
        <v>0</v>
      </c>
      <c r="N1034" s="222">
        <f t="shared" si="1512"/>
        <v>0</v>
      </c>
      <c r="O1034" s="217">
        <f t="shared" si="1513"/>
        <v>0</v>
      </c>
      <c r="P1034" s="222">
        <f t="shared" si="1513"/>
        <v>0</v>
      </c>
      <c r="Q1034" s="223">
        <f t="shared" si="1497"/>
        <v>0</v>
      </c>
      <c r="R1034" s="224">
        <f t="shared" si="1514"/>
        <v>0</v>
      </c>
      <c r="S1034" s="224">
        <f t="shared" si="1514"/>
        <v>0</v>
      </c>
      <c r="T1034" s="225">
        <f t="shared" si="1506"/>
        <v>0</v>
      </c>
      <c r="U1034" s="121"/>
      <c r="V1034" s="217">
        <f t="shared" si="1515"/>
        <v>0</v>
      </c>
      <c r="W1034" s="222">
        <f t="shared" si="1515"/>
        <v>0</v>
      </c>
      <c r="X1034" s="223">
        <f t="shared" si="1498"/>
        <v>0</v>
      </c>
      <c r="Y1034" s="224">
        <f t="shared" si="1516"/>
        <v>0</v>
      </c>
      <c r="Z1034" s="224">
        <f t="shared" si="1516"/>
        <v>0</v>
      </c>
      <c r="AA1034" s="225">
        <f t="shared" si="1507"/>
        <v>0</v>
      </c>
      <c r="AB1034" s="121"/>
      <c r="AC1034" s="217">
        <f t="shared" si="1517"/>
        <v>0</v>
      </c>
      <c r="AD1034" s="222">
        <f t="shared" si="1517"/>
        <v>0</v>
      </c>
      <c r="AE1034" s="223">
        <f t="shared" si="1499"/>
        <v>0</v>
      </c>
      <c r="AF1034" s="224">
        <f t="shared" si="1518"/>
        <v>0</v>
      </c>
      <c r="AG1034" s="224">
        <f t="shared" si="1518"/>
        <v>0</v>
      </c>
      <c r="AH1034" s="225">
        <f t="shared" si="1508"/>
        <v>0</v>
      </c>
      <c r="AJ1034" s="220">
        <f t="shared" si="1519"/>
        <v>0</v>
      </c>
      <c r="AK1034" s="220">
        <f t="shared" si="1519"/>
        <v>0</v>
      </c>
      <c r="AL1034" s="220">
        <f t="shared" si="1519"/>
        <v>0</v>
      </c>
      <c r="AM1034" s="220">
        <f t="shared" si="1519"/>
        <v>0</v>
      </c>
      <c r="AN1034" s="220">
        <f t="shared" si="1519"/>
        <v>0</v>
      </c>
      <c r="AO1034" s="220">
        <f t="shared" si="1519"/>
        <v>0</v>
      </c>
      <c r="AP1034" s="220">
        <f t="shared" si="1519"/>
        <v>0</v>
      </c>
      <c r="AQ1034" s="220">
        <f t="shared" si="1519"/>
        <v>0</v>
      </c>
      <c r="AR1034" s="220">
        <f t="shared" si="1519"/>
        <v>0</v>
      </c>
      <c r="AS1034" s="220">
        <f t="shared" si="1519"/>
        <v>0</v>
      </c>
      <c r="AT1034" s="220">
        <f t="shared" si="1519"/>
        <v>0</v>
      </c>
      <c r="AU1034" s="220">
        <f t="shared" si="1519"/>
        <v>0</v>
      </c>
      <c r="AV1034" s="220">
        <f>SUM(AJ1034:AU1034)</f>
        <v>0</v>
      </c>
      <c r="AW1034" s="226">
        <f>T1034-AV1034</f>
        <v>0</v>
      </c>
      <c r="AX1034" s="198"/>
      <c r="AY1034" s="220">
        <f>SUM(AJ1034:AL1034)</f>
        <v>0</v>
      </c>
      <c r="AZ1034" s="220">
        <f>SUM(AM1034:AO1034)</f>
        <v>0</v>
      </c>
      <c r="BA1034" s="220">
        <f>SUM(AP1034:AR1034)</f>
        <v>0</v>
      </c>
      <c r="BB1034" s="220">
        <f>SUM(AS1034:AU1034)</f>
        <v>0</v>
      </c>
      <c r="BC1034" s="220">
        <f>SUM(AY1034,AZ1034,BA1034,BB1034)</f>
        <v>0</v>
      </c>
      <c r="BD1034" s="220">
        <f>T1034-BC1034</f>
        <v>0</v>
      </c>
    </row>
    <row r="1035" spans="2:56" ht="13.2" thickBot="1" x14ac:dyDescent="0.35">
      <c r="B1035" s="227" t="s">
        <v>236</v>
      </c>
      <c r="C1035" s="137">
        <f>SUM(C833,C984,C1006,C1034)</f>
        <v>235140144</v>
      </c>
      <c r="D1035" s="138">
        <f>SUM(D833,D984,D1006,D1034)</f>
        <v>224178474.80000001</v>
      </c>
      <c r="E1035" s="139">
        <f>IFERROR(D1035/C1035,0)</f>
        <v>0.9533823999019071</v>
      </c>
      <c r="F1035" s="137">
        <f>SUM(F833,F984,F1006,F1034)</f>
        <v>242157601</v>
      </c>
      <c r="G1035" s="138">
        <f>SUM(G833,G984,G1006,G1034)</f>
        <v>242607666.25000003</v>
      </c>
      <c r="H1035" s="139">
        <f>IFERROR(G1035/F1035,0)</f>
        <v>1.0018585633824479</v>
      </c>
      <c r="I1035" s="137">
        <f>SUM(I833,I984,I1006,I1034)</f>
        <v>237531746</v>
      </c>
      <c r="J1035" s="140">
        <f>SUM(J833,J984,J1006,J1034)</f>
        <v>253446711.77000001</v>
      </c>
      <c r="K1035" s="141">
        <f>IFERROR(J1035/I1035,0)</f>
        <v>1.0670014262851417</v>
      </c>
      <c r="L1035" s="137">
        <f>SUM(L833,L984,L1006,L1034)</f>
        <v>267471754</v>
      </c>
      <c r="M1035" s="140">
        <f>SUM(M833,M984,M1006,M1034)</f>
        <v>262797616.78</v>
      </c>
      <c r="N1035" s="142">
        <f>SUM(N833,N984,N1006,N1034)</f>
        <v>0</v>
      </c>
      <c r="O1035" s="137">
        <f>SUM(O833,O984,O1006,O1034)</f>
        <v>256033596.47991142</v>
      </c>
      <c r="P1035" s="142">
        <f>SUM(P833,P984,P1006,P1034)</f>
        <v>2827266</v>
      </c>
      <c r="Q1035" s="228">
        <f t="shared" si="1497"/>
        <v>258860862.47991142</v>
      </c>
      <c r="R1035" s="142">
        <f>SUM(R833,R984,R1006,R1034)</f>
        <v>0</v>
      </c>
      <c r="S1035" s="142">
        <f>SUM(S833,S984,S1006,S1034)</f>
        <v>0</v>
      </c>
      <c r="T1035" s="229">
        <f t="shared" si="1506"/>
        <v>258860862.47991142</v>
      </c>
      <c r="U1035" s="92"/>
      <c r="V1035" s="137">
        <f>SUM(V833,V984,V1006,V1034)</f>
        <v>71000394</v>
      </c>
      <c r="W1035" s="142">
        <f>SUM(W833,W984,W1006,W1034)</f>
        <v>0</v>
      </c>
      <c r="X1035" s="228">
        <f t="shared" si="1498"/>
        <v>71000394</v>
      </c>
      <c r="Y1035" s="142">
        <f>SUM(Y833,Y984,Y1006,Y1034)</f>
        <v>0</v>
      </c>
      <c r="Z1035" s="142">
        <f>SUM(Z833,Z984,Z1006,Z1034)</f>
        <v>0</v>
      </c>
      <c r="AA1035" s="229">
        <f t="shared" si="1507"/>
        <v>71000394</v>
      </c>
      <c r="AB1035" s="92"/>
      <c r="AC1035" s="137">
        <f>SUM(AC833,AC984,AC1006,AC1034)</f>
        <v>74472122</v>
      </c>
      <c r="AD1035" s="142">
        <f>SUM(AD833,AD984,AD1006,AD1034)</f>
        <v>0</v>
      </c>
      <c r="AE1035" s="228">
        <f t="shared" si="1499"/>
        <v>74472122</v>
      </c>
      <c r="AF1035" s="142">
        <f>SUM(AF833,AF984,AF1006,AF1034)</f>
        <v>0</v>
      </c>
      <c r="AG1035" s="142">
        <f>SUM(AG833,AG984,AG1006,AG1034)</f>
        <v>5076000</v>
      </c>
      <c r="AH1035" s="229">
        <f t="shared" si="1508"/>
        <v>79548122</v>
      </c>
      <c r="AJ1035" s="140">
        <f t="shared" ref="AJ1035:AU1035" si="1520">SUM(AJ833,AJ984,AJ1006,AJ1034)</f>
        <v>19180822.540325955</v>
      </c>
      <c r="AK1035" s="140">
        <f t="shared" si="1520"/>
        <v>20095374.623659283</v>
      </c>
      <c r="AL1035" s="140">
        <f t="shared" si="1520"/>
        <v>22617169.623659283</v>
      </c>
      <c r="AM1035" s="140">
        <f t="shared" si="1520"/>
        <v>23616497.123659283</v>
      </c>
      <c r="AN1035" s="140">
        <f t="shared" si="1520"/>
        <v>23277026.623659283</v>
      </c>
      <c r="AO1035" s="140">
        <f t="shared" si="1520"/>
        <v>22220718.453659285</v>
      </c>
      <c r="AP1035" s="140">
        <f t="shared" si="1520"/>
        <v>23185078.253659282</v>
      </c>
      <c r="AQ1035" s="140">
        <f t="shared" si="1520"/>
        <v>21090417.123659283</v>
      </c>
      <c r="AR1035" s="140">
        <f t="shared" si="1520"/>
        <v>21307558.12365929</v>
      </c>
      <c r="AS1035" s="140">
        <f t="shared" si="1520"/>
        <v>20666795.123659283</v>
      </c>
      <c r="AT1035" s="140">
        <f t="shared" si="1520"/>
        <v>21076325.123659283</v>
      </c>
      <c r="AU1035" s="140">
        <f t="shared" si="1520"/>
        <v>20527079.742992595</v>
      </c>
      <c r="AV1035" s="140">
        <f>SUM(AJ1035:AU1035)</f>
        <v>258860862.47991139</v>
      </c>
      <c r="AW1035" s="146">
        <f>T1035-AV1035</f>
        <v>0</v>
      </c>
      <c r="AY1035" s="140">
        <f>SUM(AJ1035:AL1035)</f>
        <v>61893366.78764452</v>
      </c>
      <c r="AZ1035" s="140">
        <f>SUM(AM1035:AO1035)</f>
        <v>69114242.200977847</v>
      </c>
      <c r="BA1035" s="140">
        <f>SUM(AP1035:AR1035)</f>
        <v>65583053.500977851</v>
      </c>
      <c r="BB1035" s="140">
        <f>SUM(AS1035:AU1035)</f>
        <v>62270199.990311161</v>
      </c>
      <c r="BC1035" s="140">
        <f>SUM(AY1035,AZ1035,BA1035,BB1035)</f>
        <v>258860862.47991139</v>
      </c>
      <c r="BD1035" s="140">
        <f>T1035-BC1035</f>
        <v>0</v>
      </c>
    </row>
    <row r="1036" spans="2:56" ht="15" thickBot="1" x14ac:dyDescent="0.35">
      <c r="B1036" s="272" t="s">
        <v>239</v>
      </c>
      <c r="C1036" s="273"/>
      <c r="D1036" s="274"/>
      <c r="E1036" s="275"/>
      <c r="F1036" s="273"/>
      <c r="G1036" s="274"/>
      <c r="H1036" s="275"/>
      <c r="I1036" s="273"/>
      <c r="J1036" s="276"/>
      <c r="K1036" s="277"/>
      <c r="L1036" s="273"/>
      <c r="M1036" s="276"/>
      <c r="N1036" s="278"/>
      <c r="O1036" s="273"/>
      <c r="P1036" s="279"/>
      <c r="Q1036" s="279"/>
      <c r="R1036" s="279"/>
      <c r="S1036" s="279"/>
      <c r="T1036" s="280"/>
      <c r="U1036" s="92"/>
      <c r="V1036" s="281"/>
      <c r="W1036" s="279"/>
      <c r="X1036" s="279"/>
      <c r="Y1036" s="279"/>
      <c r="Z1036" s="279"/>
      <c r="AA1036" s="280"/>
      <c r="AB1036" s="92"/>
      <c r="AC1036" s="281"/>
      <c r="AD1036" s="279"/>
      <c r="AE1036" s="279"/>
      <c r="AF1036" s="279"/>
      <c r="AG1036" s="279"/>
      <c r="AH1036" s="280"/>
      <c r="AJ1036" s="238"/>
      <c r="AK1036" s="238"/>
      <c r="AL1036" s="238"/>
      <c r="AM1036" s="238"/>
      <c r="AN1036" s="238"/>
      <c r="AO1036" s="238"/>
      <c r="AP1036" s="238"/>
      <c r="AQ1036" s="238"/>
      <c r="AR1036" s="238"/>
      <c r="AS1036" s="238"/>
      <c r="AT1036" s="238"/>
      <c r="AU1036" s="238"/>
      <c r="AV1036" s="238"/>
      <c r="AW1036" s="239"/>
      <c r="AY1036" s="238"/>
      <c r="AZ1036" s="238"/>
      <c r="BA1036" s="238"/>
      <c r="BB1036" s="238"/>
      <c r="BC1036" s="238"/>
      <c r="BD1036" s="238"/>
    </row>
    <row r="1037" spans="2:56" ht="13.2" thickBot="1" x14ac:dyDescent="0.35">
      <c r="B1037" s="136" t="s">
        <v>49</v>
      </c>
      <c r="C1037" s="137">
        <f>SUM(C1038,C1054,C1185)</f>
        <v>6374263</v>
      </c>
      <c r="D1037" s="138">
        <f>SUM(D1038,D1054,D1185)</f>
        <v>6214421.6800000006</v>
      </c>
      <c r="E1037" s="139">
        <f t="shared" ref="E1037:E1100" si="1521">IFERROR(D1037/C1037,0)</f>
        <v>0.97492395277697208</v>
      </c>
      <c r="F1037" s="137">
        <f>SUM(F1038,F1054,F1185)</f>
        <v>6727799</v>
      </c>
      <c r="G1037" s="138">
        <f>SUM(G1038,G1054,G1185)</f>
        <v>6674996.8899999997</v>
      </c>
      <c r="H1037" s="139">
        <f t="shared" ref="H1037:H1100" si="1522">IFERROR(G1037/F1037,0)</f>
        <v>0.9921516516768708</v>
      </c>
      <c r="I1037" s="137">
        <f>SUM(I1038,I1054,I1185)</f>
        <v>6258306</v>
      </c>
      <c r="J1037" s="140">
        <f>SUM(J1038,J1054,J1185)</f>
        <v>6176587.0100000007</v>
      </c>
      <c r="K1037" s="141">
        <f t="shared" ref="K1037:K1100" si="1523">IFERROR(J1037/I1037,0)</f>
        <v>0.98694231474140137</v>
      </c>
      <c r="L1037" s="137">
        <f>SUM(L1038,L1054,L1185)</f>
        <v>6452259</v>
      </c>
      <c r="M1037" s="140">
        <f>SUM(M1038,M1054,M1185)</f>
        <v>6756959</v>
      </c>
      <c r="N1037" s="142">
        <f>SUM(N1038,N1054,N1185)</f>
        <v>0</v>
      </c>
      <c r="O1037" s="137">
        <f>SUM(O1038,O1054,O1185)</f>
        <v>7656570.8525442742</v>
      </c>
      <c r="P1037" s="142">
        <f>SUM(P1038,P1054,P1185)</f>
        <v>100000</v>
      </c>
      <c r="Q1037" s="143">
        <f t="shared" ref="Q1037:Q1100" si="1524">SUM(O1037:P1037)</f>
        <v>7756570.8525442742</v>
      </c>
      <c r="R1037" s="144">
        <f>SUM(R1038,R1054,R1185)</f>
        <v>0</v>
      </c>
      <c r="S1037" s="144">
        <f>SUM(S1038,S1054,S1185)</f>
        <v>0</v>
      </c>
      <c r="T1037" s="145">
        <f>SUM(Q1037:S1037)</f>
        <v>7756570.8525442742</v>
      </c>
      <c r="U1037" s="91"/>
      <c r="V1037" s="137">
        <f>SUM(V1038,V1054,V1185)</f>
        <v>240000</v>
      </c>
      <c r="W1037" s="142">
        <f>SUM(W1038,W1054,W1185)</f>
        <v>0</v>
      </c>
      <c r="X1037" s="143">
        <f t="shared" ref="X1037:X1100" si="1525">SUM(V1037:W1037)</f>
        <v>240000</v>
      </c>
      <c r="Y1037" s="144">
        <f>SUM(Y1038,Y1054,Y1185)</f>
        <v>0</v>
      </c>
      <c r="Z1037" s="144">
        <f>SUM(Z1038,Z1054,Z1185)</f>
        <v>0</v>
      </c>
      <c r="AA1037" s="145">
        <f>SUM(X1037:Z1037)</f>
        <v>240000</v>
      </c>
      <c r="AB1037" s="91"/>
      <c r="AC1037" s="137">
        <f>SUM(AC1038,AC1054,AC1185)</f>
        <v>250776</v>
      </c>
      <c r="AD1037" s="142">
        <f>SUM(AD1038,AD1054,AD1185)</f>
        <v>0</v>
      </c>
      <c r="AE1037" s="143">
        <f t="shared" ref="AE1037:AE1100" si="1526">SUM(AC1037:AD1037)</f>
        <v>250776</v>
      </c>
      <c r="AF1037" s="142">
        <f>SUM(AF1038,AF1054,AF1185)</f>
        <v>0</v>
      </c>
      <c r="AG1037" s="142">
        <f>SUM(AG1038,AG1054,AG1185)</f>
        <v>0</v>
      </c>
      <c r="AH1037" s="145">
        <f>SUM(AE1037:AG1037)</f>
        <v>250776</v>
      </c>
      <c r="AJ1037" s="138">
        <f t="shared" ref="AJ1037:AU1037" si="1527">SUM(AJ1038,AJ1054,AJ1185)</f>
        <v>618047.5710453561</v>
      </c>
      <c r="AK1037" s="140">
        <f t="shared" si="1527"/>
        <v>658047.5710453561</v>
      </c>
      <c r="AL1037" s="142">
        <f t="shared" si="1527"/>
        <v>645517.5710453561</v>
      </c>
      <c r="AM1037" s="140">
        <f t="shared" si="1527"/>
        <v>658247.5710453561</v>
      </c>
      <c r="AN1037" s="142">
        <f t="shared" si="1527"/>
        <v>652367.5710453561</v>
      </c>
      <c r="AO1037" s="140">
        <f t="shared" si="1527"/>
        <v>650747.5710453561</v>
      </c>
      <c r="AP1037" s="142">
        <f t="shared" si="1527"/>
        <v>632406.5710453561</v>
      </c>
      <c r="AQ1037" s="140">
        <f t="shared" si="1527"/>
        <v>656747.5710453561</v>
      </c>
      <c r="AR1037" s="142">
        <f t="shared" si="1527"/>
        <v>672702.5710453561</v>
      </c>
      <c r="AS1037" s="140">
        <f t="shared" si="1527"/>
        <v>710493.57104535575</v>
      </c>
      <c r="AT1037" s="142">
        <f t="shared" si="1527"/>
        <v>637287.57104535564</v>
      </c>
      <c r="AU1037" s="140">
        <f t="shared" si="1527"/>
        <v>563957.57104535669</v>
      </c>
      <c r="AV1037" s="140">
        <f t="shared" ref="AV1037:AV1100" si="1528">SUM(AJ1037:AU1037)</f>
        <v>7756570.8525442723</v>
      </c>
      <c r="AW1037" s="146">
        <f t="shared" ref="AW1037:AW1100" si="1529">T1037-AV1037</f>
        <v>0</v>
      </c>
      <c r="AY1037" s="140">
        <f t="shared" ref="AY1037:AY1100" si="1530">SUM(AJ1037:AL1037)</f>
        <v>1921612.7131360683</v>
      </c>
      <c r="AZ1037" s="140">
        <f t="shared" ref="AZ1037:AZ1100" si="1531">SUM(AM1037:AO1037)</f>
        <v>1961362.7131360683</v>
      </c>
      <c r="BA1037" s="140">
        <f t="shared" ref="BA1037:BA1100" si="1532">SUM(AP1037:AR1037)</f>
        <v>1961856.7131360683</v>
      </c>
      <c r="BB1037" s="140">
        <f t="shared" ref="BB1037:BB1100" si="1533">SUM(AS1037:AU1037)</f>
        <v>1911738.7131360681</v>
      </c>
      <c r="BC1037" s="140">
        <f t="shared" ref="BC1037:BC1100" si="1534">SUM(AY1037,AZ1037,BA1037,BB1037)</f>
        <v>7756570.8525442723</v>
      </c>
      <c r="BD1037" s="140">
        <f t="shared" ref="BD1037:BD1100" si="1535">T1037-BC1037</f>
        <v>0</v>
      </c>
    </row>
    <row r="1038" spans="2:56" x14ac:dyDescent="0.3">
      <c r="B1038" s="148" t="s">
        <v>50</v>
      </c>
      <c r="C1038" s="149">
        <f>SUM(C1039,C1049)</f>
        <v>6063283</v>
      </c>
      <c r="D1038" s="150">
        <f>SUM(D1039,D1049)</f>
        <v>5972898.4300000006</v>
      </c>
      <c r="E1038" s="151">
        <f t="shared" si="1521"/>
        <v>0.9850931302398388</v>
      </c>
      <c r="F1038" s="149">
        <f>SUM(F1039,F1049)</f>
        <v>6330107</v>
      </c>
      <c r="G1038" s="150">
        <f>SUM(G1039,G1049)</f>
        <v>6233420.21</v>
      </c>
      <c r="H1038" s="151">
        <f t="shared" si="1522"/>
        <v>0.98472588378047954</v>
      </c>
      <c r="I1038" s="149">
        <f>SUM(I1039,I1049)</f>
        <v>5547693</v>
      </c>
      <c r="J1038" s="152">
        <f>SUM(J1039,J1049)</f>
        <v>5473017.0900000008</v>
      </c>
      <c r="K1038" s="153">
        <f t="shared" si="1523"/>
        <v>0.9865392857896067</v>
      </c>
      <c r="L1038" s="149">
        <f>SUM(L1039,L1049)</f>
        <v>6136482</v>
      </c>
      <c r="M1038" s="152">
        <f>SUM(M1039,M1049)</f>
        <v>6134182</v>
      </c>
      <c r="N1038" s="154">
        <f>SUM(N1039,N1049)</f>
        <v>0</v>
      </c>
      <c r="O1038" s="149">
        <f>SUM(O1039,O1049)</f>
        <v>7416570.8525442742</v>
      </c>
      <c r="P1038" s="154">
        <f>SUM(P1039,P1049)</f>
        <v>0</v>
      </c>
      <c r="Q1038" s="155">
        <f t="shared" si="1524"/>
        <v>7416570.8525442742</v>
      </c>
      <c r="R1038" s="154">
        <f>SUM(R1039,R1049)</f>
        <v>0</v>
      </c>
      <c r="S1038" s="154">
        <f>SUM(S1039,S1049)</f>
        <v>0</v>
      </c>
      <c r="T1038" s="156">
        <f t="shared" ref="T1038:T1101" si="1536">SUM(Q1038:S1038)</f>
        <v>7416570.8525442742</v>
      </c>
      <c r="U1038" s="157"/>
      <c r="V1038" s="149">
        <f>SUM(V1039,V1049)</f>
        <v>0</v>
      </c>
      <c r="W1038" s="154">
        <f>SUM(W1039,W1049)</f>
        <v>0</v>
      </c>
      <c r="X1038" s="155">
        <f t="shared" si="1525"/>
        <v>0</v>
      </c>
      <c r="Y1038" s="154">
        <f>SUM(Y1039,Y1049)</f>
        <v>0</v>
      </c>
      <c r="Z1038" s="154">
        <f>SUM(Z1039,Z1049)</f>
        <v>0</v>
      </c>
      <c r="AA1038" s="156">
        <f t="shared" ref="AA1038:AA1101" si="1537">SUM(X1038:Z1038)</f>
        <v>0</v>
      </c>
      <c r="AB1038" s="157"/>
      <c r="AC1038" s="149">
        <f>SUM(AC1039,AC1049)</f>
        <v>0</v>
      </c>
      <c r="AD1038" s="154">
        <f>SUM(AD1039,AD1049)</f>
        <v>0</v>
      </c>
      <c r="AE1038" s="155">
        <f t="shared" si="1526"/>
        <v>0</v>
      </c>
      <c r="AF1038" s="154">
        <f>SUM(AF1039,AF1049)</f>
        <v>0</v>
      </c>
      <c r="AG1038" s="154">
        <f>SUM(AG1039,AG1049)</f>
        <v>0</v>
      </c>
      <c r="AH1038" s="156">
        <f t="shared" ref="AH1038:AH1101" si="1538">SUM(AE1038:AG1038)</f>
        <v>0</v>
      </c>
      <c r="AJ1038" s="150">
        <f t="shared" ref="AJ1038:AU1038" si="1539">SUM(AJ1039,AJ1049)</f>
        <v>618047.5710453561</v>
      </c>
      <c r="AK1038" s="152">
        <f t="shared" si="1539"/>
        <v>618047.5710453561</v>
      </c>
      <c r="AL1038" s="154">
        <f t="shared" si="1539"/>
        <v>618047.5710453561</v>
      </c>
      <c r="AM1038" s="152">
        <f t="shared" si="1539"/>
        <v>618047.5710453561</v>
      </c>
      <c r="AN1038" s="154">
        <f t="shared" si="1539"/>
        <v>618047.5710453561</v>
      </c>
      <c r="AO1038" s="152">
        <f t="shared" si="1539"/>
        <v>618047.5710453561</v>
      </c>
      <c r="AP1038" s="154">
        <f t="shared" si="1539"/>
        <v>591136.5710453561</v>
      </c>
      <c r="AQ1038" s="152">
        <f t="shared" si="1539"/>
        <v>618047.5710453561</v>
      </c>
      <c r="AR1038" s="154">
        <f t="shared" si="1539"/>
        <v>651502.5710453561</v>
      </c>
      <c r="AS1038" s="152">
        <f t="shared" si="1539"/>
        <v>693693.57104535575</v>
      </c>
      <c r="AT1038" s="154">
        <f t="shared" si="1539"/>
        <v>618147.57104535564</v>
      </c>
      <c r="AU1038" s="152">
        <f t="shared" si="1539"/>
        <v>535757.57104535669</v>
      </c>
      <c r="AV1038" s="152">
        <f t="shared" si="1528"/>
        <v>7416570.8525442723</v>
      </c>
      <c r="AW1038" s="158">
        <f t="shared" si="1529"/>
        <v>0</v>
      </c>
      <c r="AY1038" s="152">
        <f t="shared" si="1530"/>
        <v>1854142.7131360683</v>
      </c>
      <c r="AZ1038" s="152">
        <f t="shared" si="1531"/>
        <v>1854142.7131360683</v>
      </c>
      <c r="BA1038" s="152">
        <f t="shared" si="1532"/>
        <v>1860686.7131360683</v>
      </c>
      <c r="BB1038" s="152">
        <f t="shared" si="1533"/>
        <v>1847598.7131360681</v>
      </c>
      <c r="BC1038" s="152">
        <f t="shared" si="1534"/>
        <v>7416570.8525442723</v>
      </c>
      <c r="BD1038" s="152">
        <f t="shared" si="1535"/>
        <v>0</v>
      </c>
    </row>
    <row r="1039" spans="2:56" x14ac:dyDescent="0.3">
      <c r="B1039" s="159" t="s">
        <v>51</v>
      </c>
      <c r="C1039" s="160">
        <f>SUM(C1040:C1048)</f>
        <v>5458755</v>
      </c>
      <c r="D1039" s="161">
        <f>SUM(D1040:D1048)</f>
        <v>5375216.7100000009</v>
      </c>
      <c r="E1039" s="162">
        <f t="shared" si="1521"/>
        <v>0.98469645734237954</v>
      </c>
      <c r="F1039" s="160">
        <f>SUM(F1040:F1048)</f>
        <v>5705428</v>
      </c>
      <c r="G1039" s="161">
        <f>SUM(G1040:G1048)</f>
        <v>5610204.9299999997</v>
      </c>
      <c r="H1039" s="162">
        <f t="shared" si="1522"/>
        <v>0.98331009172318007</v>
      </c>
      <c r="I1039" s="160">
        <f>SUM(I1040:I1048)</f>
        <v>5002199</v>
      </c>
      <c r="J1039" s="163">
        <f>SUM(J1040:J1048)</f>
        <v>4930826.2700000005</v>
      </c>
      <c r="K1039" s="164">
        <f t="shared" si="1523"/>
        <v>0.98573172918550434</v>
      </c>
      <c r="L1039" s="160">
        <f>SUM(L1040:L1048)</f>
        <v>5338801</v>
      </c>
      <c r="M1039" s="163">
        <f>SUM(M1040:M1048)</f>
        <v>5336501</v>
      </c>
      <c r="N1039" s="165">
        <f>SUM(N1040:N1048)</f>
        <v>0</v>
      </c>
      <c r="O1039" s="160">
        <f>SUM(O1040:O1048)</f>
        <v>6342612.2154188538</v>
      </c>
      <c r="P1039" s="165">
        <f>SUM(P1040:P1048)</f>
        <v>0</v>
      </c>
      <c r="Q1039" s="166">
        <f t="shared" si="1524"/>
        <v>6342612.2154188538</v>
      </c>
      <c r="R1039" s="165">
        <f>SUM(R1040:R1048)</f>
        <v>0</v>
      </c>
      <c r="S1039" s="165">
        <f>SUM(S1040:S1048)</f>
        <v>0</v>
      </c>
      <c r="T1039" s="167">
        <f t="shared" si="1536"/>
        <v>6342612.2154188538</v>
      </c>
      <c r="U1039" s="157"/>
      <c r="V1039" s="160">
        <f>SUM(V1040:V1048)</f>
        <v>0</v>
      </c>
      <c r="W1039" s="165">
        <f>SUM(W1040:W1048)</f>
        <v>0</v>
      </c>
      <c r="X1039" s="166">
        <f t="shared" si="1525"/>
        <v>0</v>
      </c>
      <c r="Y1039" s="165">
        <f>SUM(Y1040:Y1048)</f>
        <v>0</v>
      </c>
      <c r="Z1039" s="165">
        <f>SUM(Z1040:Z1048)</f>
        <v>0</v>
      </c>
      <c r="AA1039" s="167">
        <f t="shared" si="1537"/>
        <v>0</v>
      </c>
      <c r="AB1039" s="157"/>
      <c r="AC1039" s="160">
        <f>SUM(AC1040:AC1048)</f>
        <v>0</v>
      </c>
      <c r="AD1039" s="165">
        <f>SUM(AD1040:AD1048)</f>
        <v>0</v>
      </c>
      <c r="AE1039" s="166">
        <f t="shared" si="1526"/>
        <v>0</v>
      </c>
      <c r="AF1039" s="165">
        <f>SUM(AF1040:AF1048)</f>
        <v>0</v>
      </c>
      <c r="AG1039" s="165">
        <f>SUM(AG1040:AG1048)</f>
        <v>0</v>
      </c>
      <c r="AH1039" s="167">
        <f t="shared" si="1538"/>
        <v>0</v>
      </c>
      <c r="AJ1039" s="161">
        <f t="shared" ref="AJ1039:AU1039" si="1540">SUM(AJ1040:AJ1048)</f>
        <v>528551.01795157115</v>
      </c>
      <c r="AK1039" s="163">
        <f t="shared" si="1540"/>
        <v>528551.01795157115</v>
      </c>
      <c r="AL1039" s="165">
        <f t="shared" si="1540"/>
        <v>528551.01795157115</v>
      </c>
      <c r="AM1039" s="163">
        <f t="shared" si="1540"/>
        <v>528551.01795157115</v>
      </c>
      <c r="AN1039" s="165">
        <f t="shared" si="1540"/>
        <v>528551.01795157115</v>
      </c>
      <c r="AO1039" s="163">
        <f t="shared" si="1540"/>
        <v>528551.01795157115</v>
      </c>
      <c r="AP1039" s="165">
        <f t="shared" si="1540"/>
        <v>528551.01795157115</v>
      </c>
      <c r="AQ1039" s="163">
        <f t="shared" si="1540"/>
        <v>528551.01795157115</v>
      </c>
      <c r="AR1039" s="165">
        <f t="shared" si="1540"/>
        <v>528551.01795157115</v>
      </c>
      <c r="AS1039" s="163">
        <f t="shared" si="1540"/>
        <v>604197.0179515708</v>
      </c>
      <c r="AT1039" s="165">
        <f t="shared" si="1540"/>
        <v>528651.01795157068</v>
      </c>
      <c r="AU1039" s="163">
        <f t="shared" si="1540"/>
        <v>452805.01795157191</v>
      </c>
      <c r="AV1039" s="163">
        <f t="shared" si="1528"/>
        <v>6342612.2154188547</v>
      </c>
      <c r="AW1039" s="168">
        <f t="shared" si="1529"/>
        <v>0</v>
      </c>
      <c r="AY1039" s="163">
        <f t="shared" si="1530"/>
        <v>1585653.0538547134</v>
      </c>
      <c r="AZ1039" s="163">
        <f t="shared" si="1531"/>
        <v>1585653.0538547134</v>
      </c>
      <c r="BA1039" s="163">
        <f t="shared" si="1532"/>
        <v>1585653.0538547134</v>
      </c>
      <c r="BB1039" s="163">
        <f t="shared" si="1533"/>
        <v>1585653.0538547132</v>
      </c>
      <c r="BC1039" s="163">
        <f t="shared" si="1534"/>
        <v>6342612.2154188538</v>
      </c>
      <c r="BD1039" s="163">
        <f t="shared" si="1535"/>
        <v>0</v>
      </c>
    </row>
    <row r="1040" spans="2:56" x14ac:dyDescent="0.3">
      <c r="B1040" s="169" t="s">
        <v>52</v>
      </c>
      <c r="C1040" s="248">
        <v>4023711</v>
      </c>
      <c r="D1040" s="249">
        <v>3979317.25</v>
      </c>
      <c r="E1040" s="172">
        <f t="shared" si="1521"/>
        <v>0.98896696358162894</v>
      </c>
      <c r="F1040" s="248">
        <v>4252720</v>
      </c>
      <c r="G1040" s="249">
        <v>4229214.47</v>
      </c>
      <c r="H1040" s="172">
        <f t="shared" si="1522"/>
        <v>0.99447282445117469</v>
      </c>
      <c r="I1040" s="248">
        <f>3021148+630476</f>
        <v>3651624</v>
      </c>
      <c r="J1040" s="250">
        <f>2983622.73+628958.97</f>
        <v>3612581.7</v>
      </c>
      <c r="K1040" s="174">
        <f t="shared" si="1523"/>
        <v>0.98930823655447553</v>
      </c>
      <c r="L1040" s="248">
        <v>4061734</v>
      </c>
      <c r="M1040" s="250">
        <v>4061234</v>
      </c>
      <c r="N1040" s="251"/>
      <c r="O1040" s="248">
        <v>5331446.9886734691</v>
      </c>
      <c r="P1040" s="251"/>
      <c r="Q1040" s="166">
        <f t="shared" si="1524"/>
        <v>5331446.9886734691</v>
      </c>
      <c r="R1040" s="251"/>
      <c r="S1040" s="251"/>
      <c r="T1040" s="167">
        <f t="shared" si="1536"/>
        <v>5331446.9886734691</v>
      </c>
      <c r="U1040" s="157"/>
      <c r="V1040" s="248"/>
      <c r="W1040" s="251"/>
      <c r="X1040" s="166">
        <f t="shared" si="1525"/>
        <v>0</v>
      </c>
      <c r="Y1040" s="251"/>
      <c r="Z1040" s="251"/>
      <c r="AA1040" s="167">
        <f t="shared" si="1537"/>
        <v>0</v>
      </c>
      <c r="AB1040" s="157"/>
      <c r="AC1040" s="248"/>
      <c r="AD1040" s="251"/>
      <c r="AE1040" s="166">
        <f t="shared" si="1526"/>
        <v>0</v>
      </c>
      <c r="AF1040" s="251"/>
      <c r="AG1040" s="251"/>
      <c r="AH1040" s="167">
        <f t="shared" si="1538"/>
        <v>0</v>
      </c>
      <c r="AJ1040" s="252">
        <f>T1040/12</f>
        <v>444287.24905612244</v>
      </c>
      <c r="AK1040" s="253">
        <v>444287.24905612244</v>
      </c>
      <c r="AL1040" s="254">
        <v>444287.24905612244</v>
      </c>
      <c r="AM1040" s="253">
        <v>444287.24905612244</v>
      </c>
      <c r="AN1040" s="254">
        <v>444287.24905612244</v>
      </c>
      <c r="AO1040" s="253">
        <v>444287.24905612244</v>
      </c>
      <c r="AP1040" s="254">
        <v>444287.24905612244</v>
      </c>
      <c r="AQ1040" s="253">
        <v>444287.24905612244</v>
      </c>
      <c r="AR1040" s="254">
        <v>444287.24905612244</v>
      </c>
      <c r="AS1040" s="253">
        <f>444287.249056122+75446+200</f>
        <v>519933.24905612197</v>
      </c>
      <c r="AT1040" s="254">
        <f>444287.249056122+100</f>
        <v>444387.24905612197</v>
      </c>
      <c r="AU1040" s="253">
        <v>368541.2490561232</v>
      </c>
      <c r="AV1040" s="163">
        <f t="shared" si="1528"/>
        <v>5331446.9886734691</v>
      </c>
      <c r="AW1040" s="168">
        <f t="shared" si="1529"/>
        <v>0</v>
      </c>
      <c r="AY1040" s="163">
        <f t="shared" si="1530"/>
        <v>1332861.7471683673</v>
      </c>
      <c r="AZ1040" s="163">
        <f t="shared" si="1531"/>
        <v>1332861.7471683673</v>
      </c>
      <c r="BA1040" s="163">
        <f t="shared" si="1532"/>
        <v>1332861.7471683673</v>
      </c>
      <c r="BB1040" s="163">
        <f t="shared" si="1533"/>
        <v>1332861.7471683673</v>
      </c>
      <c r="BC1040" s="163">
        <f t="shared" si="1534"/>
        <v>5331446.9886734691</v>
      </c>
      <c r="BD1040" s="163">
        <f t="shared" si="1535"/>
        <v>0</v>
      </c>
    </row>
    <row r="1041" spans="2:56" x14ac:dyDescent="0.3">
      <c r="B1041" s="169" t="s">
        <v>53</v>
      </c>
      <c r="C1041" s="248">
        <v>0</v>
      </c>
      <c r="D1041" s="249">
        <v>0</v>
      </c>
      <c r="E1041" s="172">
        <f t="shared" si="1521"/>
        <v>0</v>
      </c>
      <c r="F1041" s="248">
        <v>0</v>
      </c>
      <c r="G1041" s="249">
        <v>0</v>
      </c>
      <c r="H1041" s="172">
        <f t="shared" si="1522"/>
        <v>0</v>
      </c>
      <c r="I1041" s="248">
        <v>0</v>
      </c>
      <c r="J1041" s="250">
        <v>0</v>
      </c>
      <c r="K1041" s="174">
        <f t="shared" si="1523"/>
        <v>0</v>
      </c>
      <c r="L1041" s="248"/>
      <c r="M1041" s="250">
        <v>0</v>
      </c>
      <c r="N1041" s="251"/>
      <c r="O1041" s="248"/>
      <c r="P1041" s="251"/>
      <c r="Q1041" s="166">
        <f t="shared" si="1524"/>
        <v>0</v>
      </c>
      <c r="R1041" s="251"/>
      <c r="S1041" s="251"/>
      <c r="T1041" s="167">
        <f t="shared" si="1536"/>
        <v>0</v>
      </c>
      <c r="U1041" s="157"/>
      <c r="V1041" s="248"/>
      <c r="W1041" s="251"/>
      <c r="X1041" s="166">
        <f t="shared" si="1525"/>
        <v>0</v>
      </c>
      <c r="Y1041" s="251"/>
      <c r="Z1041" s="251"/>
      <c r="AA1041" s="167">
        <f t="shared" si="1537"/>
        <v>0</v>
      </c>
      <c r="AB1041" s="157"/>
      <c r="AC1041" s="248"/>
      <c r="AD1041" s="251"/>
      <c r="AE1041" s="166">
        <f t="shared" si="1526"/>
        <v>0</v>
      </c>
      <c r="AF1041" s="251"/>
      <c r="AG1041" s="251"/>
      <c r="AH1041" s="167">
        <f t="shared" si="1538"/>
        <v>0</v>
      </c>
      <c r="AJ1041" s="252"/>
      <c r="AK1041" s="253"/>
      <c r="AL1041" s="254"/>
      <c r="AM1041" s="253"/>
      <c r="AN1041" s="254"/>
      <c r="AO1041" s="253"/>
      <c r="AP1041" s="254"/>
      <c r="AQ1041" s="253"/>
      <c r="AR1041" s="254"/>
      <c r="AS1041" s="253"/>
      <c r="AT1041" s="254"/>
      <c r="AU1041" s="253"/>
      <c r="AV1041" s="163">
        <f t="shared" si="1528"/>
        <v>0</v>
      </c>
      <c r="AW1041" s="168">
        <f t="shared" si="1529"/>
        <v>0</v>
      </c>
      <c r="AY1041" s="163">
        <f t="shared" si="1530"/>
        <v>0</v>
      </c>
      <c r="AZ1041" s="163">
        <f t="shared" si="1531"/>
        <v>0</v>
      </c>
      <c r="BA1041" s="163">
        <f t="shared" si="1532"/>
        <v>0</v>
      </c>
      <c r="BB1041" s="163">
        <f t="shared" si="1533"/>
        <v>0</v>
      </c>
      <c r="BC1041" s="163">
        <f t="shared" si="1534"/>
        <v>0</v>
      </c>
      <c r="BD1041" s="163">
        <f t="shared" si="1535"/>
        <v>0</v>
      </c>
    </row>
    <row r="1042" spans="2:56" x14ac:dyDescent="0.3">
      <c r="B1042" s="169" t="s">
        <v>54</v>
      </c>
      <c r="C1042" s="248">
        <v>0</v>
      </c>
      <c r="D1042" s="249">
        <v>0</v>
      </c>
      <c r="E1042" s="172">
        <f t="shared" si="1521"/>
        <v>0</v>
      </c>
      <c r="F1042" s="248">
        <v>0</v>
      </c>
      <c r="G1042" s="249">
        <v>0</v>
      </c>
      <c r="H1042" s="172">
        <f t="shared" si="1522"/>
        <v>0</v>
      </c>
      <c r="I1042" s="248">
        <v>0</v>
      </c>
      <c r="J1042" s="250">
        <v>0</v>
      </c>
      <c r="K1042" s="174">
        <f t="shared" si="1523"/>
        <v>0</v>
      </c>
      <c r="L1042" s="248"/>
      <c r="M1042" s="250">
        <v>0</v>
      </c>
      <c r="N1042" s="251"/>
      <c r="O1042" s="248"/>
      <c r="P1042" s="251"/>
      <c r="Q1042" s="166">
        <f t="shared" si="1524"/>
        <v>0</v>
      </c>
      <c r="R1042" s="251"/>
      <c r="S1042" s="251"/>
      <c r="T1042" s="167">
        <f t="shared" si="1536"/>
        <v>0</v>
      </c>
      <c r="U1042" s="157"/>
      <c r="V1042" s="248"/>
      <c r="W1042" s="251"/>
      <c r="X1042" s="166">
        <f t="shared" si="1525"/>
        <v>0</v>
      </c>
      <c r="Y1042" s="251"/>
      <c r="Z1042" s="251"/>
      <c r="AA1042" s="167">
        <f t="shared" si="1537"/>
        <v>0</v>
      </c>
      <c r="AB1042" s="157"/>
      <c r="AC1042" s="248"/>
      <c r="AD1042" s="251"/>
      <c r="AE1042" s="166">
        <f t="shared" si="1526"/>
        <v>0</v>
      </c>
      <c r="AF1042" s="251"/>
      <c r="AG1042" s="251"/>
      <c r="AH1042" s="167">
        <f t="shared" si="1538"/>
        <v>0</v>
      </c>
      <c r="AJ1042" s="252"/>
      <c r="AK1042" s="253"/>
      <c r="AL1042" s="254"/>
      <c r="AM1042" s="253"/>
      <c r="AN1042" s="254"/>
      <c r="AO1042" s="253"/>
      <c r="AP1042" s="254"/>
      <c r="AQ1042" s="253"/>
      <c r="AR1042" s="254"/>
      <c r="AS1042" s="253"/>
      <c r="AT1042" s="254"/>
      <c r="AU1042" s="253"/>
      <c r="AV1042" s="163">
        <f t="shared" si="1528"/>
        <v>0</v>
      </c>
      <c r="AW1042" s="168">
        <f t="shared" si="1529"/>
        <v>0</v>
      </c>
      <c r="AY1042" s="163">
        <f t="shared" si="1530"/>
        <v>0</v>
      </c>
      <c r="AZ1042" s="163">
        <f t="shared" si="1531"/>
        <v>0</v>
      </c>
      <c r="BA1042" s="163">
        <f t="shared" si="1532"/>
        <v>0</v>
      </c>
      <c r="BB1042" s="163">
        <f t="shared" si="1533"/>
        <v>0</v>
      </c>
      <c r="BC1042" s="163">
        <f t="shared" si="1534"/>
        <v>0</v>
      </c>
      <c r="BD1042" s="163">
        <f t="shared" si="1535"/>
        <v>0</v>
      </c>
    </row>
    <row r="1043" spans="2:56" x14ac:dyDescent="0.3">
      <c r="B1043" s="169" t="s">
        <v>55</v>
      </c>
      <c r="C1043" s="248">
        <v>0</v>
      </c>
      <c r="D1043" s="249">
        <v>0</v>
      </c>
      <c r="E1043" s="172">
        <f t="shared" si="1521"/>
        <v>0</v>
      </c>
      <c r="F1043" s="248">
        <v>0</v>
      </c>
      <c r="G1043" s="249">
        <v>0</v>
      </c>
      <c r="H1043" s="172">
        <f t="shared" si="1522"/>
        <v>0</v>
      </c>
      <c r="I1043" s="248">
        <v>0</v>
      </c>
      <c r="J1043" s="250">
        <v>0</v>
      </c>
      <c r="K1043" s="174">
        <f t="shared" si="1523"/>
        <v>0</v>
      </c>
      <c r="L1043" s="248"/>
      <c r="M1043" s="250">
        <v>0</v>
      </c>
      <c r="N1043" s="251"/>
      <c r="O1043" s="248"/>
      <c r="P1043" s="251"/>
      <c r="Q1043" s="166">
        <f t="shared" si="1524"/>
        <v>0</v>
      </c>
      <c r="R1043" s="251"/>
      <c r="S1043" s="251"/>
      <c r="T1043" s="167">
        <f t="shared" si="1536"/>
        <v>0</v>
      </c>
      <c r="U1043" s="157"/>
      <c r="V1043" s="248"/>
      <c r="W1043" s="251"/>
      <c r="X1043" s="166">
        <f t="shared" si="1525"/>
        <v>0</v>
      </c>
      <c r="Y1043" s="251"/>
      <c r="Z1043" s="251"/>
      <c r="AA1043" s="167">
        <f t="shared" si="1537"/>
        <v>0</v>
      </c>
      <c r="AB1043" s="157"/>
      <c r="AC1043" s="248"/>
      <c r="AD1043" s="251"/>
      <c r="AE1043" s="166">
        <f t="shared" si="1526"/>
        <v>0</v>
      </c>
      <c r="AF1043" s="251"/>
      <c r="AG1043" s="251"/>
      <c r="AH1043" s="167">
        <f t="shared" si="1538"/>
        <v>0</v>
      </c>
      <c r="AJ1043" s="252"/>
      <c r="AK1043" s="253"/>
      <c r="AL1043" s="254"/>
      <c r="AM1043" s="253"/>
      <c r="AN1043" s="254"/>
      <c r="AO1043" s="253"/>
      <c r="AP1043" s="254"/>
      <c r="AQ1043" s="253"/>
      <c r="AR1043" s="254"/>
      <c r="AS1043" s="253"/>
      <c r="AT1043" s="254"/>
      <c r="AU1043" s="253"/>
      <c r="AV1043" s="163">
        <f t="shared" si="1528"/>
        <v>0</v>
      </c>
      <c r="AW1043" s="168">
        <f t="shared" si="1529"/>
        <v>0</v>
      </c>
      <c r="AY1043" s="163">
        <f t="shared" si="1530"/>
        <v>0</v>
      </c>
      <c r="AZ1043" s="163">
        <f t="shared" si="1531"/>
        <v>0</v>
      </c>
      <c r="BA1043" s="163">
        <f t="shared" si="1532"/>
        <v>0</v>
      </c>
      <c r="BB1043" s="163">
        <f t="shared" si="1533"/>
        <v>0</v>
      </c>
      <c r="BC1043" s="163">
        <f t="shared" si="1534"/>
        <v>0</v>
      </c>
      <c r="BD1043" s="163">
        <f t="shared" si="1535"/>
        <v>0</v>
      </c>
    </row>
    <row r="1044" spans="2:56" x14ac:dyDescent="0.3">
      <c r="B1044" s="169" t="s">
        <v>56</v>
      </c>
      <c r="C1044" s="248">
        <v>123381</v>
      </c>
      <c r="D1044" s="249">
        <v>123367.56</v>
      </c>
      <c r="E1044" s="172">
        <f t="shared" si="1521"/>
        <v>0.99989106912733727</v>
      </c>
      <c r="F1044" s="248">
        <v>127700</v>
      </c>
      <c r="G1044" s="249">
        <v>127689.84</v>
      </c>
      <c r="H1044" s="172">
        <f t="shared" si="1522"/>
        <v>0.99992043852779955</v>
      </c>
      <c r="I1044" s="248">
        <v>270000</v>
      </c>
      <c r="J1044" s="250">
        <v>269653.74000000005</v>
      </c>
      <c r="K1044" s="174">
        <f t="shared" si="1523"/>
        <v>0.99871755555555575</v>
      </c>
      <c r="L1044" s="248"/>
      <c r="M1044" s="250">
        <v>0</v>
      </c>
      <c r="N1044" s="251"/>
      <c r="O1044" s="248"/>
      <c r="P1044" s="251"/>
      <c r="Q1044" s="166">
        <f t="shared" si="1524"/>
        <v>0</v>
      </c>
      <c r="R1044" s="251"/>
      <c r="S1044" s="251"/>
      <c r="T1044" s="167">
        <f t="shared" si="1536"/>
        <v>0</v>
      </c>
      <c r="U1044" s="157"/>
      <c r="V1044" s="248"/>
      <c r="W1044" s="251"/>
      <c r="X1044" s="166">
        <f t="shared" si="1525"/>
        <v>0</v>
      </c>
      <c r="Y1044" s="251"/>
      <c r="Z1044" s="251"/>
      <c r="AA1044" s="167">
        <f t="shared" si="1537"/>
        <v>0</v>
      </c>
      <c r="AB1044" s="157"/>
      <c r="AC1044" s="248"/>
      <c r="AD1044" s="251"/>
      <c r="AE1044" s="166">
        <f t="shared" si="1526"/>
        <v>0</v>
      </c>
      <c r="AF1044" s="251"/>
      <c r="AG1044" s="251"/>
      <c r="AH1044" s="167">
        <f t="shared" si="1538"/>
        <v>0</v>
      </c>
      <c r="AJ1044" s="252"/>
      <c r="AK1044" s="253"/>
      <c r="AL1044" s="254"/>
      <c r="AM1044" s="253"/>
      <c r="AN1044" s="254"/>
      <c r="AO1044" s="253"/>
      <c r="AP1044" s="254"/>
      <c r="AQ1044" s="253"/>
      <c r="AR1044" s="254"/>
      <c r="AS1044" s="253"/>
      <c r="AT1044" s="254"/>
      <c r="AU1044" s="253"/>
      <c r="AV1044" s="163">
        <f t="shared" si="1528"/>
        <v>0</v>
      </c>
      <c r="AW1044" s="168">
        <f t="shared" si="1529"/>
        <v>0</v>
      </c>
      <c r="AY1044" s="163">
        <f t="shared" si="1530"/>
        <v>0</v>
      </c>
      <c r="AZ1044" s="163">
        <f t="shared" si="1531"/>
        <v>0</v>
      </c>
      <c r="BA1044" s="163">
        <f t="shared" si="1532"/>
        <v>0</v>
      </c>
      <c r="BB1044" s="163">
        <f t="shared" si="1533"/>
        <v>0</v>
      </c>
      <c r="BC1044" s="163">
        <f t="shared" si="1534"/>
        <v>0</v>
      </c>
      <c r="BD1044" s="163">
        <f t="shared" si="1535"/>
        <v>0</v>
      </c>
    </row>
    <row r="1045" spans="2:56" x14ac:dyDescent="0.3">
      <c r="B1045" s="169" t="s">
        <v>57</v>
      </c>
      <c r="C1045" s="248">
        <v>0</v>
      </c>
      <c r="D1045" s="249">
        <v>0</v>
      </c>
      <c r="E1045" s="172">
        <f t="shared" si="1521"/>
        <v>0</v>
      </c>
      <c r="F1045" s="248">
        <v>0</v>
      </c>
      <c r="G1045" s="249">
        <v>0</v>
      </c>
      <c r="H1045" s="172">
        <f t="shared" si="1522"/>
        <v>0</v>
      </c>
      <c r="I1045" s="248">
        <v>0</v>
      </c>
      <c r="J1045" s="250">
        <v>0</v>
      </c>
      <c r="K1045" s="174">
        <f t="shared" si="1523"/>
        <v>0</v>
      </c>
      <c r="L1045" s="248"/>
      <c r="M1045" s="250">
        <v>0</v>
      </c>
      <c r="N1045" s="251"/>
      <c r="O1045" s="248"/>
      <c r="P1045" s="251"/>
      <c r="Q1045" s="166">
        <f t="shared" si="1524"/>
        <v>0</v>
      </c>
      <c r="R1045" s="251"/>
      <c r="S1045" s="251"/>
      <c r="T1045" s="167">
        <f t="shared" si="1536"/>
        <v>0</v>
      </c>
      <c r="U1045" s="157"/>
      <c r="V1045" s="248"/>
      <c r="W1045" s="251"/>
      <c r="X1045" s="166">
        <f t="shared" si="1525"/>
        <v>0</v>
      </c>
      <c r="Y1045" s="251"/>
      <c r="Z1045" s="251"/>
      <c r="AA1045" s="167">
        <f t="shared" si="1537"/>
        <v>0</v>
      </c>
      <c r="AB1045" s="157"/>
      <c r="AC1045" s="248"/>
      <c r="AD1045" s="251"/>
      <c r="AE1045" s="166">
        <f t="shared" si="1526"/>
        <v>0</v>
      </c>
      <c r="AF1045" s="251"/>
      <c r="AG1045" s="251"/>
      <c r="AH1045" s="167">
        <f t="shared" si="1538"/>
        <v>0</v>
      </c>
      <c r="AJ1045" s="252"/>
      <c r="AK1045" s="253"/>
      <c r="AL1045" s="254"/>
      <c r="AM1045" s="253"/>
      <c r="AN1045" s="254"/>
      <c r="AO1045" s="253"/>
      <c r="AP1045" s="254"/>
      <c r="AQ1045" s="253"/>
      <c r="AR1045" s="254"/>
      <c r="AS1045" s="253"/>
      <c r="AT1045" s="254"/>
      <c r="AU1045" s="253"/>
      <c r="AV1045" s="163">
        <f t="shared" si="1528"/>
        <v>0</v>
      </c>
      <c r="AW1045" s="168">
        <f t="shared" si="1529"/>
        <v>0</v>
      </c>
      <c r="AY1045" s="163">
        <f t="shared" si="1530"/>
        <v>0</v>
      </c>
      <c r="AZ1045" s="163">
        <f t="shared" si="1531"/>
        <v>0</v>
      </c>
      <c r="BA1045" s="163">
        <f t="shared" si="1532"/>
        <v>0</v>
      </c>
      <c r="BB1045" s="163">
        <f t="shared" si="1533"/>
        <v>0</v>
      </c>
      <c r="BC1045" s="163">
        <f t="shared" si="1534"/>
        <v>0</v>
      </c>
      <c r="BD1045" s="163">
        <f t="shared" si="1535"/>
        <v>0</v>
      </c>
    </row>
    <row r="1046" spans="2:56" x14ac:dyDescent="0.3">
      <c r="B1046" s="169" t="s">
        <v>58</v>
      </c>
      <c r="C1046" s="248">
        <v>185896</v>
      </c>
      <c r="D1046" s="249">
        <v>185012</v>
      </c>
      <c r="E1046" s="172">
        <f t="shared" si="1521"/>
        <v>0.99524465292421571</v>
      </c>
      <c r="F1046" s="248">
        <v>201012</v>
      </c>
      <c r="G1046" s="249">
        <v>201012</v>
      </c>
      <c r="H1046" s="172">
        <f t="shared" si="1522"/>
        <v>1</v>
      </c>
      <c r="I1046" s="248">
        <v>105012</v>
      </c>
      <c r="J1046" s="250">
        <v>105012</v>
      </c>
      <c r="K1046" s="174">
        <f t="shared" si="1523"/>
        <v>1</v>
      </c>
      <c r="L1046" s="248">
        <v>109738</v>
      </c>
      <c r="M1046" s="250">
        <v>109138</v>
      </c>
      <c r="N1046" s="251"/>
      <c r="O1046" s="248">
        <v>519363.63386400009</v>
      </c>
      <c r="P1046" s="251"/>
      <c r="Q1046" s="166">
        <f t="shared" si="1524"/>
        <v>519363.63386400009</v>
      </c>
      <c r="R1046" s="251"/>
      <c r="S1046" s="251"/>
      <c r="T1046" s="167">
        <f t="shared" si="1536"/>
        <v>519363.63386400009</v>
      </c>
      <c r="U1046" s="157"/>
      <c r="V1046" s="248"/>
      <c r="W1046" s="251"/>
      <c r="X1046" s="166">
        <f t="shared" si="1525"/>
        <v>0</v>
      </c>
      <c r="Y1046" s="251"/>
      <c r="Z1046" s="251"/>
      <c r="AA1046" s="167">
        <f t="shared" si="1537"/>
        <v>0</v>
      </c>
      <c r="AB1046" s="157"/>
      <c r="AC1046" s="248"/>
      <c r="AD1046" s="251"/>
      <c r="AE1046" s="166">
        <f t="shared" si="1526"/>
        <v>0</v>
      </c>
      <c r="AF1046" s="251"/>
      <c r="AG1046" s="251"/>
      <c r="AH1046" s="167">
        <f t="shared" si="1538"/>
        <v>0</v>
      </c>
      <c r="AJ1046" s="252">
        <f>T1046/12</f>
        <v>43280.302822000005</v>
      </c>
      <c r="AK1046" s="253">
        <v>43280.302822000005</v>
      </c>
      <c r="AL1046" s="254">
        <v>43280.302822000005</v>
      </c>
      <c r="AM1046" s="253">
        <v>43280.302822000005</v>
      </c>
      <c r="AN1046" s="254">
        <v>43280.302822000005</v>
      </c>
      <c r="AO1046" s="253">
        <v>43280.302822000005</v>
      </c>
      <c r="AP1046" s="254">
        <v>43280.302822000005</v>
      </c>
      <c r="AQ1046" s="253">
        <v>43280.302822000005</v>
      </c>
      <c r="AR1046" s="254">
        <v>43280.302822000005</v>
      </c>
      <c r="AS1046" s="253">
        <v>43280.302822000005</v>
      </c>
      <c r="AT1046" s="254">
        <v>43280.302822000005</v>
      </c>
      <c r="AU1046" s="253">
        <v>43280.302822000005</v>
      </c>
      <c r="AV1046" s="163">
        <f t="shared" si="1528"/>
        <v>519363.63386400003</v>
      </c>
      <c r="AW1046" s="168">
        <f t="shared" si="1529"/>
        <v>0</v>
      </c>
      <c r="AY1046" s="163">
        <f t="shared" si="1530"/>
        <v>129840.90846600002</v>
      </c>
      <c r="AZ1046" s="163">
        <f t="shared" si="1531"/>
        <v>129840.90846600002</v>
      </c>
      <c r="BA1046" s="163">
        <f t="shared" si="1532"/>
        <v>129840.90846600002</v>
      </c>
      <c r="BB1046" s="163">
        <f t="shared" si="1533"/>
        <v>129840.90846600002</v>
      </c>
      <c r="BC1046" s="163">
        <f t="shared" si="1534"/>
        <v>519363.63386400009</v>
      </c>
      <c r="BD1046" s="163">
        <f t="shared" si="1535"/>
        <v>0</v>
      </c>
    </row>
    <row r="1047" spans="2:56" x14ac:dyDescent="0.3">
      <c r="B1047" s="169" t="s">
        <v>59</v>
      </c>
      <c r="C1047" s="248">
        <v>799094</v>
      </c>
      <c r="D1047" s="249">
        <v>772304.70000000007</v>
      </c>
      <c r="E1047" s="172">
        <f t="shared" si="1521"/>
        <v>0.96647540840001311</v>
      </c>
      <c r="F1047" s="248">
        <v>765752</v>
      </c>
      <c r="G1047" s="249">
        <v>695492.31</v>
      </c>
      <c r="H1047" s="172">
        <f t="shared" si="1522"/>
        <v>0.90824746131906942</v>
      </c>
      <c r="I1047" s="248">
        <f>624832+30364</f>
        <v>655196</v>
      </c>
      <c r="J1047" s="250">
        <f>615996.12+30363.87</f>
        <v>646359.99</v>
      </c>
      <c r="K1047" s="174">
        <f t="shared" si="1523"/>
        <v>0.98651394391907155</v>
      </c>
      <c r="L1047" s="248">
        <v>828851</v>
      </c>
      <c r="M1047" s="250">
        <v>828151</v>
      </c>
      <c r="N1047" s="251"/>
      <c r="O1047" s="248">
        <v>47514.343825262469</v>
      </c>
      <c r="P1047" s="251"/>
      <c r="Q1047" s="166">
        <f t="shared" si="1524"/>
        <v>47514.343825262469</v>
      </c>
      <c r="R1047" s="251"/>
      <c r="S1047" s="251"/>
      <c r="T1047" s="167">
        <f t="shared" si="1536"/>
        <v>47514.343825262469</v>
      </c>
      <c r="U1047" s="157"/>
      <c r="V1047" s="248"/>
      <c r="W1047" s="251"/>
      <c r="X1047" s="166">
        <f t="shared" si="1525"/>
        <v>0</v>
      </c>
      <c r="Y1047" s="251"/>
      <c r="Z1047" s="251"/>
      <c r="AA1047" s="167">
        <f t="shared" si="1537"/>
        <v>0</v>
      </c>
      <c r="AB1047" s="157"/>
      <c r="AC1047" s="248"/>
      <c r="AD1047" s="251"/>
      <c r="AE1047" s="166">
        <f t="shared" si="1526"/>
        <v>0</v>
      </c>
      <c r="AF1047" s="251"/>
      <c r="AG1047" s="251"/>
      <c r="AH1047" s="167">
        <f t="shared" si="1538"/>
        <v>0</v>
      </c>
      <c r="AJ1047" s="252">
        <f>T1047/12</f>
        <v>3959.5286521052058</v>
      </c>
      <c r="AK1047" s="253">
        <v>3959.5286521052058</v>
      </c>
      <c r="AL1047" s="254">
        <v>3959.5286521052058</v>
      </c>
      <c r="AM1047" s="253">
        <v>3959.5286521052058</v>
      </c>
      <c r="AN1047" s="254">
        <v>3959.5286521052058</v>
      </c>
      <c r="AO1047" s="253">
        <v>3959.5286521052058</v>
      </c>
      <c r="AP1047" s="254">
        <v>3959.5286521052058</v>
      </c>
      <c r="AQ1047" s="253">
        <v>3959.5286521052058</v>
      </c>
      <c r="AR1047" s="254">
        <v>3959.5286521052058</v>
      </c>
      <c r="AS1047" s="253">
        <v>3959.5286521052058</v>
      </c>
      <c r="AT1047" s="254">
        <v>3959.5286521052058</v>
      </c>
      <c r="AU1047" s="253">
        <v>3959.5286521052058</v>
      </c>
      <c r="AV1047" s="163">
        <f t="shared" si="1528"/>
        <v>47514.343825262455</v>
      </c>
      <c r="AW1047" s="168">
        <f t="shared" si="1529"/>
        <v>0</v>
      </c>
      <c r="AY1047" s="163">
        <f t="shared" si="1530"/>
        <v>11878.585956315617</v>
      </c>
      <c r="AZ1047" s="163">
        <f t="shared" si="1531"/>
        <v>11878.585956315617</v>
      </c>
      <c r="BA1047" s="163">
        <f t="shared" si="1532"/>
        <v>11878.585956315617</v>
      </c>
      <c r="BB1047" s="163">
        <f t="shared" si="1533"/>
        <v>11878.585956315617</v>
      </c>
      <c r="BC1047" s="163">
        <f t="shared" si="1534"/>
        <v>47514.343825262469</v>
      </c>
      <c r="BD1047" s="163">
        <f t="shared" si="1535"/>
        <v>0</v>
      </c>
    </row>
    <row r="1048" spans="2:56" x14ac:dyDescent="0.3">
      <c r="B1048" s="169" t="s">
        <v>60</v>
      </c>
      <c r="C1048" s="248">
        <v>326673</v>
      </c>
      <c r="D1048" s="249">
        <v>315215.2</v>
      </c>
      <c r="E1048" s="172">
        <f t="shared" si="1521"/>
        <v>0.9649257820511643</v>
      </c>
      <c r="F1048" s="248">
        <v>358244</v>
      </c>
      <c r="G1048" s="249">
        <v>356796.31000000006</v>
      </c>
      <c r="H1048" s="172">
        <f t="shared" si="1522"/>
        <v>0.99595892743493275</v>
      </c>
      <c r="I1048" s="248">
        <f>267757+52610</f>
        <v>320367</v>
      </c>
      <c r="J1048" s="250">
        <f>244611.21+52607.63</f>
        <v>297218.83999999997</v>
      </c>
      <c r="K1048" s="174">
        <f t="shared" si="1523"/>
        <v>0.92774486760496544</v>
      </c>
      <c r="L1048" s="248">
        <v>338478</v>
      </c>
      <c r="M1048" s="250">
        <v>337978</v>
      </c>
      <c r="N1048" s="251"/>
      <c r="O1048" s="248">
        <v>444287.2490561225</v>
      </c>
      <c r="P1048" s="251"/>
      <c r="Q1048" s="166">
        <f t="shared" si="1524"/>
        <v>444287.2490561225</v>
      </c>
      <c r="R1048" s="251"/>
      <c r="S1048" s="251"/>
      <c r="T1048" s="167">
        <f t="shared" si="1536"/>
        <v>444287.2490561225</v>
      </c>
      <c r="U1048" s="157"/>
      <c r="V1048" s="248"/>
      <c r="W1048" s="251"/>
      <c r="X1048" s="166">
        <f t="shared" si="1525"/>
        <v>0</v>
      </c>
      <c r="Y1048" s="251"/>
      <c r="Z1048" s="251"/>
      <c r="AA1048" s="167">
        <f t="shared" si="1537"/>
        <v>0</v>
      </c>
      <c r="AB1048" s="157"/>
      <c r="AC1048" s="248"/>
      <c r="AD1048" s="251"/>
      <c r="AE1048" s="166">
        <f t="shared" si="1526"/>
        <v>0</v>
      </c>
      <c r="AF1048" s="251"/>
      <c r="AG1048" s="251"/>
      <c r="AH1048" s="167">
        <f t="shared" si="1538"/>
        <v>0</v>
      </c>
      <c r="AJ1048" s="252">
        <f>T1048/12</f>
        <v>37023.937421343544</v>
      </c>
      <c r="AK1048" s="253">
        <v>37023.937421343544</v>
      </c>
      <c r="AL1048" s="254">
        <v>37023.937421343544</v>
      </c>
      <c r="AM1048" s="253">
        <v>37023.937421343544</v>
      </c>
      <c r="AN1048" s="254">
        <v>37023.937421343544</v>
      </c>
      <c r="AO1048" s="253">
        <v>37023.937421343544</v>
      </c>
      <c r="AP1048" s="254">
        <v>37023.937421343544</v>
      </c>
      <c r="AQ1048" s="253">
        <v>37023.937421343544</v>
      </c>
      <c r="AR1048" s="254">
        <v>37023.937421343544</v>
      </c>
      <c r="AS1048" s="253">
        <v>37023.937421343544</v>
      </c>
      <c r="AT1048" s="254">
        <v>37023.937421343544</v>
      </c>
      <c r="AU1048" s="253">
        <v>37023.937421343544</v>
      </c>
      <c r="AV1048" s="163">
        <f t="shared" si="1528"/>
        <v>444287.24905612244</v>
      </c>
      <c r="AW1048" s="168">
        <f t="shared" si="1529"/>
        <v>0</v>
      </c>
      <c r="AY1048" s="163">
        <f t="shared" si="1530"/>
        <v>111071.81226403062</v>
      </c>
      <c r="AZ1048" s="163">
        <f t="shared" si="1531"/>
        <v>111071.81226403062</v>
      </c>
      <c r="BA1048" s="163">
        <f t="shared" si="1532"/>
        <v>111071.81226403062</v>
      </c>
      <c r="BB1048" s="163">
        <f t="shared" si="1533"/>
        <v>111071.81226403062</v>
      </c>
      <c r="BC1048" s="163">
        <f t="shared" si="1534"/>
        <v>444287.2490561225</v>
      </c>
      <c r="BD1048" s="163">
        <f t="shared" si="1535"/>
        <v>0</v>
      </c>
    </row>
    <row r="1049" spans="2:56" x14ac:dyDescent="0.3">
      <c r="B1049" s="159" t="s">
        <v>61</v>
      </c>
      <c r="C1049" s="160">
        <f>SUM(C1050:C1053)</f>
        <v>604528</v>
      </c>
      <c r="D1049" s="161">
        <f>SUM(D1050:D1053)</f>
        <v>597681.72</v>
      </c>
      <c r="E1049" s="162">
        <f t="shared" si="1521"/>
        <v>0.9886749993383267</v>
      </c>
      <c r="F1049" s="160">
        <f>SUM(F1050:F1053)</f>
        <v>624679</v>
      </c>
      <c r="G1049" s="161">
        <f>SUM(G1050:G1053)</f>
        <v>623215.28</v>
      </c>
      <c r="H1049" s="162">
        <f t="shared" si="1522"/>
        <v>0.99765684455536363</v>
      </c>
      <c r="I1049" s="160">
        <f>SUM(I1050:I1053)</f>
        <v>545494</v>
      </c>
      <c r="J1049" s="163">
        <f>SUM(J1050:J1053)</f>
        <v>542190.81999999995</v>
      </c>
      <c r="K1049" s="164">
        <f t="shared" si="1523"/>
        <v>0.99394460800668738</v>
      </c>
      <c r="L1049" s="160">
        <f>SUM(L1050:L1053)</f>
        <v>797681</v>
      </c>
      <c r="M1049" s="163">
        <f>SUM(M1050:M1053)</f>
        <v>797681</v>
      </c>
      <c r="N1049" s="165">
        <f>SUM(N1050:N1053)</f>
        <v>0</v>
      </c>
      <c r="O1049" s="160">
        <f>SUM(O1050:O1053)</f>
        <v>1073958.6371254199</v>
      </c>
      <c r="P1049" s="165">
        <f>SUM(P1050:P1053)</f>
        <v>0</v>
      </c>
      <c r="Q1049" s="166">
        <f t="shared" si="1524"/>
        <v>1073958.6371254199</v>
      </c>
      <c r="R1049" s="165">
        <f>SUM(R1050:R1053)</f>
        <v>0</v>
      </c>
      <c r="S1049" s="165">
        <f>SUM(S1050:S1053)</f>
        <v>0</v>
      </c>
      <c r="T1049" s="167">
        <f t="shared" si="1536"/>
        <v>1073958.6371254199</v>
      </c>
      <c r="U1049" s="157"/>
      <c r="V1049" s="160">
        <f>SUM(V1050:V1053)</f>
        <v>0</v>
      </c>
      <c r="W1049" s="165">
        <f>SUM(W1050:W1053)</f>
        <v>0</v>
      </c>
      <c r="X1049" s="166">
        <f t="shared" si="1525"/>
        <v>0</v>
      </c>
      <c r="Y1049" s="165">
        <f>SUM(Y1050:Y1053)</f>
        <v>0</v>
      </c>
      <c r="Z1049" s="165">
        <f>SUM(Z1050:Z1053)</f>
        <v>0</v>
      </c>
      <c r="AA1049" s="167">
        <f t="shared" si="1537"/>
        <v>0</v>
      </c>
      <c r="AB1049" s="157"/>
      <c r="AC1049" s="160">
        <f>SUM(AC1050:AC1053)</f>
        <v>0</v>
      </c>
      <c r="AD1049" s="165">
        <f>SUM(AD1050:AD1053)</f>
        <v>0</v>
      </c>
      <c r="AE1049" s="166">
        <f t="shared" si="1526"/>
        <v>0</v>
      </c>
      <c r="AF1049" s="165">
        <f>SUM(AF1050:AF1053)</f>
        <v>0</v>
      </c>
      <c r="AG1049" s="165">
        <f>SUM(AG1050:AG1053)</f>
        <v>0</v>
      </c>
      <c r="AH1049" s="167">
        <f t="shared" si="1538"/>
        <v>0</v>
      </c>
      <c r="AJ1049" s="161">
        <f t="shared" ref="AJ1049:AU1049" si="1541">SUM(AJ1050:AJ1053)</f>
        <v>89496.553093784998</v>
      </c>
      <c r="AK1049" s="163">
        <f t="shared" si="1541"/>
        <v>89496.553093784998</v>
      </c>
      <c r="AL1049" s="165">
        <f t="shared" si="1541"/>
        <v>89496.553093784998</v>
      </c>
      <c r="AM1049" s="163">
        <f t="shared" si="1541"/>
        <v>89496.553093784998</v>
      </c>
      <c r="AN1049" s="165">
        <f t="shared" si="1541"/>
        <v>89496.553093784998</v>
      </c>
      <c r="AO1049" s="163">
        <f t="shared" si="1541"/>
        <v>89496.553093784998</v>
      </c>
      <c r="AP1049" s="165">
        <f t="shared" si="1541"/>
        <v>62585.553093784998</v>
      </c>
      <c r="AQ1049" s="163">
        <f t="shared" si="1541"/>
        <v>89496.553093784998</v>
      </c>
      <c r="AR1049" s="165">
        <f t="shared" si="1541"/>
        <v>122951.553093785</v>
      </c>
      <c r="AS1049" s="163">
        <f t="shared" si="1541"/>
        <v>89496.553093784998</v>
      </c>
      <c r="AT1049" s="165">
        <f t="shared" si="1541"/>
        <v>89496.553093784998</v>
      </c>
      <c r="AU1049" s="163">
        <f t="shared" si="1541"/>
        <v>82952.553093784794</v>
      </c>
      <c r="AV1049" s="163">
        <f t="shared" si="1528"/>
        <v>1073958.6371254195</v>
      </c>
      <c r="AW1049" s="168">
        <f t="shared" si="1529"/>
        <v>0</v>
      </c>
      <c r="AY1049" s="163">
        <f t="shared" si="1530"/>
        <v>268489.65928135498</v>
      </c>
      <c r="AZ1049" s="163">
        <f t="shared" si="1531"/>
        <v>268489.65928135498</v>
      </c>
      <c r="BA1049" s="163">
        <f t="shared" si="1532"/>
        <v>275033.65928135498</v>
      </c>
      <c r="BB1049" s="163">
        <f t="shared" si="1533"/>
        <v>261945.6592813548</v>
      </c>
      <c r="BC1049" s="163">
        <f t="shared" si="1534"/>
        <v>1073958.6371254197</v>
      </c>
      <c r="BD1049" s="163">
        <f t="shared" si="1535"/>
        <v>0</v>
      </c>
    </row>
    <row r="1050" spans="2:56" x14ac:dyDescent="0.3">
      <c r="B1050" s="169" t="s">
        <v>62</v>
      </c>
      <c r="C1050" s="248">
        <v>721</v>
      </c>
      <c r="D1050" s="249">
        <v>676.63</v>
      </c>
      <c r="E1050" s="172">
        <f t="shared" si="1521"/>
        <v>0.93846047156726764</v>
      </c>
      <c r="F1050" s="248">
        <v>705</v>
      </c>
      <c r="G1050" s="249">
        <v>698.51</v>
      </c>
      <c r="H1050" s="172">
        <f t="shared" si="1522"/>
        <v>0.99079432624113473</v>
      </c>
      <c r="I1050" s="248">
        <f>524+126</f>
        <v>650</v>
      </c>
      <c r="J1050" s="250">
        <f>502.56+125.64</f>
        <v>628.20000000000005</v>
      </c>
      <c r="K1050" s="174">
        <f t="shared" si="1523"/>
        <v>0.96646153846153848</v>
      </c>
      <c r="L1050" s="248">
        <v>744</v>
      </c>
      <c r="M1050" s="250">
        <v>744</v>
      </c>
      <c r="N1050" s="251"/>
      <c r="O1050" s="248">
        <v>958.75449600000002</v>
      </c>
      <c r="P1050" s="251"/>
      <c r="Q1050" s="166">
        <f t="shared" si="1524"/>
        <v>958.75449600000002</v>
      </c>
      <c r="R1050" s="251"/>
      <c r="S1050" s="251"/>
      <c r="T1050" s="167">
        <f t="shared" si="1536"/>
        <v>958.75449600000002</v>
      </c>
      <c r="U1050" s="157"/>
      <c r="V1050" s="248"/>
      <c r="W1050" s="251"/>
      <c r="X1050" s="166">
        <f t="shared" si="1525"/>
        <v>0</v>
      </c>
      <c r="Y1050" s="251"/>
      <c r="Z1050" s="251"/>
      <c r="AA1050" s="167">
        <f t="shared" si="1537"/>
        <v>0</v>
      </c>
      <c r="AB1050" s="157"/>
      <c r="AC1050" s="248"/>
      <c r="AD1050" s="251"/>
      <c r="AE1050" s="166">
        <f t="shared" si="1526"/>
        <v>0</v>
      </c>
      <c r="AF1050" s="251"/>
      <c r="AG1050" s="251"/>
      <c r="AH1050" s="167">
        <f t="shared" si="1538"/>
        <v>0</v>
      </c>
      <c r="AJ1050" s="252">
        <f>T1050/12</f>
        <v>79.896208000000001</v>
      </c>
      <c r="AK1050" s="253">
        <v>79.896208000000001</v>
      </c>
      <c r="AL1050" s="254">
        <v>79.896208000000001</v>
      </c>
      <c r="AM1050" s="253">
        <v>79.896208000000001</v>
      </c>
      <c r="AN1050" s="254">
        <v>79.896208000000001</v>
      </c>
      <c r="AO1050" s="253">
        <v>79.896208000000001</v>
      </c>
      <c r="AP1050" s="254">
        <v>79.896208000000001</v>
      </c>
      <c r="AQ1050" s="253">
        <v>79.896208000000001</v>
      </c>
      <c r="AR1050" s="254">
        <v>79.896208000000001</v>
      </c>
      <c r="AS1050" s="253">
        <v>79.896208000000001</v>
      </c>
      <c r="AT1050" s="254">
        <v>79.896208000000001</v>
      </c>
      <c r="AU1050" s="253">
        <v>79.896208000000001</v>
      </c>
      <c r="AV1050" s="163">
        <f t="shared" si="1528"/>
        <v>958.75449600000002</v>
      </c>
      <c r="AW1050" s="168">
        <f t="shared" si="1529"/>
        <v>0</v>
      </c>
      <c r="AY1050" s="163">
        <f t="shared" si="1530"/>
        <v>239.688624</v>
      </c>
      <c r="AZ1050" s="163">
        <f t="shared" si="1531"/>
        <v>239.688624</v>
      </c>
      <c r="BA1050" s="163">
        <f t="shared" si="1532"/>
        <v>239.688624</v>
      </c>
      <c r="BB1050" s="163">
        <f t="shared" si="1533"/>
        <v>239.688624</v>
      </c>
      <c r="BC1050" s="163">
        <f t="shared" si="1534"/>
        <v>958.75449600000002</v>
      </c>
      <c r="BD1050" s="163">
        <f t="shared" si="1535"/>
        <v>0</v>
      </c>
    </row>
    <row r="1051" spans="2:56" x14ac:dyDescent="0.3">
      <c r="B1051" s="169" t="s">
        <v>63</v>
      </c>
      <c r="C1051" s="248">
        <v>80638</v>
      </c>
      <c r="D1051" s="249">
        <v>79695</v>
      </c>
      <c r="E1051" s="172">
        <f t="shared" si="1521"/>
        <v>0.98830576155162575</v>
      </c>
      <c r="F1051" s="248">
        <v>72857</v>
      </c>
      <c r="G1051" s="249">
        <v>72720</v>
      </c>
      <c r="H1051" s="172">
        <f t="shared" si="1522"/>
        <v>0.99811960415608658</v>
      </c>
      <c r="I1051" s="248">
        <v>71980</v>
      </c>
      <c r="J1051" s="250">
        <v>71928</v>
      </c>
      <c r="K1051" s="174">
        <f t="shared" si="1523"/>
        <v>0.99927757710475129</v>
      </c>
      <c r="L1051" s="248">
        <v>71280</v>
      </c>
      <c r="M1051" s="250">
        <v>71280</v>
      </c>
      <c r="N1051" s="251"/>
      <c r="O1051" s="248">
        <v>148836.88800000001</v>
      </c>
      <c r="P1051" s="251"/>
      <c r="Q1051" s="166">
        <f t="shared" si="1524"/>
        <v>148836.88800000001</v>
      </c>
      <c r="R1051" s="251"/>
      <c r="S1051" s="251"/>
      <c r="T1051" s="167">
        <f t="shared" si="1536"/>
        <v>148836.88800000001</v>
      </c>
      <c r="U1051" s="157"/>
      <c r="V1051" s="248"/>
      <c r="W1051" s="251"/>
      <c r="X1051" s="166">
        <f t="shared" si="1525"/>
        <v>0</v>
      </c>
      <c r="Y1051" s="251"/>
      <c r="Z1051" s="251"/>
      <c r="AA1051" s="167">
        <f t="shared" si="1537"/>
        <v>0</v>
      </c>
      <c r="AB1051" s="157"/>
      <c r="AC1051" s="248"/>
      <c r="AD1051" s="251"/>
      <c r="AE1051" s="166">
        <f t="shared" si="1526"/>
        <v>0</v>
      </c>
      <c r="AF1051" s="251"/>
      <c r="AG1051" s="251"/>
      <c r="AH1051" s="167">
        <f t="shared" si="1538"/>
        <v>0</v>
      </c>
      <c r="AJ1051" s="252">
        <f>T1051/12</f>
        <v>12403.074000000001</v>
      </c>
      <c r="AK1051" s="253">
        <v>12403.074000000001</v>
      </c>
      <c r="AL1051" s="254">
        <v>12403.074000000001</v>
      </c>
      <c r="AM1051" s="253">
        <v>12403.074000000001</v>
      </c>
      <c r="AN1051" s="254">
        <v>12403.074000000001</v>
      </c>
      <c r="AO1051" s="253">
        <v>12403.074000000001</v>
      </c>
      <c r="AP1051" s="254">
        <v>12403.074000000001</v>
      </c>
      <c r="AQ1051" s="253">
        <v>12403.074000000001</v>
      </c>
      <c r="AR1051" s="254">
        <v>12403.074000000001</v>
      </c>
      <c r="AS1051" s="253">
        <v>12403.074000000001</v>
      </c>
      <c r="AT1051" s="254">
        <v>12403.074000000001</v>
      </c>
      <c r="AU1051" s="253">
        <v>12403.074000000001</v>
      </c>
      <c r="AV1051" s="163">
        <f t="shared" si="1528"/>
        <v>148836.88799999998</v>
      </c>
      <c r="AW1051" s="168">
        <f t="shared" si="1529"/>
        <v>0</v>
      </c>
      <c r="AY1051" s="163">
        <f t="shared" si="1530"/>
        <v>37209.222000000002</v>
      </c>
      <c r="AZ1051" s="163">
        <f t="shared" si="1531"/>
        <v>37209.222000000002</v>
      </c>
      <c r="BA1051" s="163">
        <f t="shared" si="1532"/>
        <v>37209.222000000002</v>
      </c>
      <c r="BB1051" s="163">
        <f t="shared" si="1533"/>
        <v>37209.222000000002</v>
      </c>
      <c r="BC1051" s="163">
        <f t="shared" si="1534"/>
        <v>148836.88800000001</v>
      </c>
      <c r="BD1051" s="163">
        <f t="shared" si="1535"/>
        <v>0</v>
      </c>
    </row>
    <row r="1052" spans="2:56" x14ac:dyDescent="0.3">
      <c r="B1052" s="169" t="s">
        <v>64</v>
      </c>
      <c r="C1052" s="248">
        <v>523169</v>
      </c>
      <c r="D1052" s="249">
        <v>517310.09</v>
      </c>
      <c r="E1052" s="172">
        <f t="shared" si="1521"/>
        <v>0.98880111398037729</v>
      </c>
      <c r="F1052" s="248">
        <v>551117</v>
      </c>
      <c r="G1052" s="249">
        <v>549796.77</v>
      </c>
      <c r="H1052" s="172">
        <f t="shared" si="1522"/>
        <v>0.99760444696861106</v>
      </c>
      <c r="I1052" s="248">
        <f>388472+84392</f>
        <v>472864</v>
      </c>
      <c r="J1052" s="250">
        <f>387870.21+81764.41</f>
        <v>469634.62</v>
      </c>
      <c r="K1052" s="174">
        <f t="shared" si="1523"/>
        <v>0.99317059450497391</v>
      </c>
      <c r="L1052" s="248">
        <v>725657</v>
      </c>
      <c r="M1052" s="250">
        <v>725657</v>
      </c>
      <c r="N1052" s="251"/>
      <c r="O1052" s="248">
        <v>924162.99462941999</v>
      </c>
      <c r="P1052" s="251"/>
      <c r="Q1052" s="166">
        <f t="shared" si="1524"/>
        <v>924162.99462941999</v>
      </c>
      <c r="R1052" s="251"/>
      <c r="S1052" s="251"/>
      <c r="T1052" s="167">
        <f t="shared" si="1536"/>
        <v>924162.99462941999</v>
      </c>
      <c r="U1052" s="157"/>
      <c r="V1052" s="248"/>
      <c r="W1052" s="251"/>
      <c r="X1052" s="166">
        <f t="shared" si="1525"/>
        <v>0</v>
      </c>
      <c r="Y1052" s="251"/>
      <c r="Z1052" s="251"/>
      <c r="AA1052" s="167">
        <f t="shared" si="1537"/>
        <v>0</v>
      </c>
      <c r="AB1052" s="157"/>
      <c r="AC1052" s="248"/>
      <c r="AD1052" s="251"/>
      <c r="AE1052" s="166">
        <f t="shared" si="1526"/>
        <v>0</v>
      </c>
      <c r="AF1052" s="251"/>
      <c r="AG1052" s="251"/>
      <c r="AH1052" s="167">
        <f t="shared" si="1538"/>
        <v>0</v>
      </c>
      <c r="AJ1052" s="252">
        <f>T1052/12</f>
        <v>77013.582885784999</v>
      </c>
      <c r="AK1052" s="253">
        <v>77013.582885784999</v>
      </c>
      <c r="AL1052" s="254">
        <v>77013.582885784999</v>
      </c>
      <c r="AM1052" s="253">
        <v>77013.582885784999</v>
      </c>
      <c r="AN1052" s="254">
        <v>77013.582885784999</v>
      </c>
      <c r="AO1052" s="253">
        <v>77013.582885784999</v>
      </c>
      <c r="AP1052" s="254">
        <f>77013.582885785-26911</f>
        <v>50102.582885784999</v>
      </c>
      <c r="AQ1052" s="253">
        <v>77013.582885784999</v>
      </c>
      <c r="AR1052" s="254">
        <f>77013.582885785+33455</f>
        <v>110468.582885785</v>
      </c>
      <c r="AS1052" s="253">
        <v>77013.582885784999</v>
      </c>
      <c r="AT1052" s="254">
        <v>77013.582885784999</v>
      </c>
      <c r="AU1052" s="253">
        <v>70469.582885784796</v>
      </c>
      <c r="AV1052" s="163">
        <f t="shared" si="1528"/>
        <v>924162.99462941999</v>
      </c>
      <c r="AW1052" s="168">
        <f t="shared" si="1529"/>
        <v>0</v>
      </c>
      <c r="AY1052" s="163">
        <f t="shared" si="1530"/>
        <v>231040.748657355</v>
      </c>
      <c r="AZ1052" s="163">
        <f t="shared" si="1531"/>
        <v>231040.748657355</v>
      </c>
      <c r="BA1052" s="163">
        <f t="shared" si="1532"/>
        <v>237584.748657355</v>
      </c>
      <c r="BB1052" s="163">
        <f t="shared" si="1533"/>
        <v>224496.74865735479</v>
      </c>
      <c r="BC1052" s="163">
        <f t="shared" si="1534"/>
        <v>924162.99462941987</v>
      </c>
      <c r="BD1052" s="163">
        <f t="shared" si="1535"/>
        <v>0</v>
      </c>
    </row>
    <row r="1053" spans="2:56" x14ac:dyDescent="0.3">
      <c r="B1053" s="169" t="s">
        <v>65</v>
      </c>
      <c r="C1053" s="248">
        <v>0</v>
      </c>
      <c r="D1053" s="249">
        <v>0</v>
      </c>
      <c r="E1053" s="172">
        <f t="shared" si="1521"/>
        <v>0</v>
      </c>
      <c r="F1053" s="248">
        <v>0</v>
      </c>
      <c r="G1053" s="249">
        <v>0</v>
      </c>
      <c r="H1053" s="172">
        <f t="shared" si="1522"/>
        <v>0</v>
      </c>
      <c r="I1053" s="248"/>
      <c r="J1053" s="250"/>
      <c r="K1053" s="174">
        <f t="shared" si="1523"/>
        <v>0</v>
      </c>
      <c r="L1053" s="248"/>
      <c r="M1053" s="250"/>
      <c r="N1053" s="251"/>
      <c r="O1053" s="248"/>
      <c r="P1053" s="251"/>
      <c r="Q1053" s="166">
        <f t="shared" si="1524"/>
        <v>0</v>
      </c>
      <c r="R1053" s="251"/>
      <c r="S1053" s="251"/>
      <c r="T1053" s="167">
        <f t="shared" si="1536"/>
        <v>0</v>
      </c>
      <c r="U1053" s="157"/>
      <c r="V1053" s="248"/>
      <c r="W1053" s="251"/>
      <c r="X1053" s="166">
        <f t="shared" si="1525"/>
        <v>0</v>
      </c>
      <c r="Y1053" s="251"/>
      <c r="Z1053" s="251"/>
      <c r="AA1053" s="167">
        <f t="shared" si="1537"/>
        <v>0</v>
      </c>
      <c r="AB1053" s="157"/>
      <c r="AC1053" s="248"/>
      <c r="AD1053" s="251"/>
      <c r="AE1053" s="166">
        <f t="shared" si="1526"/>
        <v>0</v>
      </c>
      <c r="AF1053" s="251"/>
      <c r="AG1053" s="251"/>
      <c r="AH1053" s="167">
        <f t="shared" si="1538"/>
        <v>0</v>
      </c>
      <c r="AJ1053" s="252"/>
      <c r="AK1053" s="253"/>
      <c r="AL1053" s="254"/>
      <c r="AM1053" s="253"/>
      <c r="AN1053" s="254"/>
      <c r="AO1053" s="253"/>
      <c r="AP1053" s="254"/>
      <c r="AQ1053" s="253"/>
      <c r="AR1053" s="254"/>
      <c r="AS1053" s="253"/>
      <c r="AT1053" s="254"/>
      <c r="AU1053" s="253"/>
      <c r="AV1053" s="163">
        <f t="shared" si="1528"/>
        <v>0</v>
      </c>
      <c r="AW1053" s="168">
        <f t="shared" si="1529"/>
        <v>0</v>
      </c>
      <c r="AY1053" s="163">
        <f t="shared" si="1530"/>
        <v>0</v>
      </c>
      <c r="AZ1053" s="163">
        <f t="shared" si="1531"/>
        <v>0</v>
      </c>
      <c r="BA1053" s="163">
        <f t="shared" si="1532"/>
        <v>0</v>
      </c>
      <c r="BB1053" s="163">
        <f t="shared" si="1533"/>
        <v>0</v>
      </c>
      <c r="BC1053" s="163">
        <f t="shared" si="1534"/>
        <v>0</v>
      </c>
      <c r="BD1053" s="163">
        <f t="shared" si="1535"/>
        <v>0</v>
      </c>
    </row>
    <row r="1054" spans="2:56" x14ac:dyDescent="0.3">
      <c r="B1054" s="176" t="s">
        <v>66</v>
      </c>
      <c r="C1054" s="83">
        <f>SUM(C1055,C1057,C1061,C1066,C1068,C1070,C1072,C1079,C1086,C1091,C1094,C1096,C1099,C1101,C1105,C1109,C1111,C1117,C1119,C1121,C1123,C1125,C1127,C1129,C1131,C1133,C1135,C1137,C1139,C1149,C1157,C1159,C1164,C1166,C1173,C1175,C1181,C1183)</f>
        <v>310980</v>
      </c>
      <c r="D1054" s="84">
        <f>SUM(D1055,D1057,D1061,D1066,D1068,D1070,D1072,D1079,D1086,D1091,D1094,D1096,D1099,D1101,D1105,D1109,D1111,D1117,D1119,D1121,D1123,D1125,D1127,D1129,D1131,D1133,D1135,D1137,D1139,D1149,D1157,D1159,D1164,D1166,D1173,D1175,D1181,D1183)</f>
        <v>241523.25</v>
      </c>
      <c r="E1054" s="85">
        <f t="shared" si="1521"/>
        <v>0.7766520355006753</v>
      </c>
      <c r="F1054" s="83">
        <f>SUM(F1055,F1057,F1061,F1066,F1068,F1070,F1072,F1079,F1086,F1091,F1094,F1096,F1099,F1101,F1105,F1109,F1111,F1117,F1119,F1121,F1123,F1125,F1127,F1129,F1131,F1133,F1135,F1137,F1139,F1149,F1157,F1159,F1164,F1166,F1173,F1175,F1181,F1183)</f>
        <v>397692</v>
      </c>
      <c r="G1054" s="84">
        <f>SUM(G1055,G1057,G1061,G1066,G1068,G1070,G1072,G1079,G1086,G1091,G1094,G1096,G1099,G1101,G1105,G1109,G1111,G1117,G1119,G1121,G1123,G1125,G1127,G1129,G1131,G1133,G1135,G1137,G1139,G1149,G1157,G1159,G1164,G1166,G1173,G1175,G1181,G1183)</f>
        <v>441576.67999999993</v>
      </c>
      <c r="H1054" s="85">
        <f t="shared" si="1522"/>
        <v>1.11034841032759</v>
      </c>
      <c r="I1054" s="83">
        <f>SUM(I1055,I1057,I1061,I1066,I1068,I1070,I1072,I1079,I1086,I1091,I1094,I1096,I1099,I1101,I1105,I1109,I1111,I1117,I1119,I1121,I1123,I1125,I1127,I1129,I1131,I1133,I1135,I1137,I1139,I1149,I1157,I1159,I1164,I1166,I1173,I1175,I1181,I1183)</f>
        <v>710613</v>
      </c>
      <c r="J1054" s="86">
        <f>SUM(J1055,J1057,J1061,J1066,J1068,J1070,J1072,J1079,J1086,J1091,J1094,J1096,J1099,J1101,J1105,J1109,J1111,J1117,J1119,J1121,J1123,J1125,J1127,J1129,J1131,J1133,J1135,J1137,J1139,J1149,J1157,J1159,J1164,J1166,J1173,J1175,J1181,J1183)</f>
        <v>703569.92000000004</v>
      </c>
      <c r="K1054" s="87">
        <f t="shared" si="1523"/>
        <v>0.99008872621243915</v>
      </c>
      <c r="L1054" s="83">
        <f>SUM(L1055,L1057,L1061,L1066,L1068,L1070,L1072,L1079,L1086,L1091,L1094,L1096,L1099,L1101,L1105,L1109,L1111,L1117,L1119,L1121,L1123,L1125,L1127,L1129,L1131,L1133,L1135,L1137,L1139,L1149,L1157,L1159,L1164,L1166,L1173,L1175,L1181,L1183)</f>
        <v>315777</v>
      </c>
      <c r="M1054" s="86">
        <f>SUM(M1055,M1057,M1061,M1066,M1068,M1070,M1072,M1079,M1086,M1091,M1094,M1096,M1099,M1101,M1105,M1109,M1111,M1117,M1119,M1121,M1123,M1125,M1127,M1129,M1131,M1133,M1135,M1137,M1139,M1149,M1157,M1159,M1164,M1166,M1173,M1175,M1181,M1183)</f>
        <v>622777</v>
      </c>
      <c r="N1054" s="88">
        <f>SUM(N1055,N1057,N1061,N1066,N1068,N1070,N1072,N1079,N1086,N1091,N1094,N1096,N1099,N1101,N1105,N1109,N1111,N1117,N1119,N1121,N1123,N1125,N1127,N1129,N1131,N1133,N1135,N1137,N1139,N1149,N1157,N1159,N1164,N1166,N1173,N1175,N1181,N1183)</f>
        <v>0</v>
      </c>
      <c r="O1054" s="83">
        <f>SUM(O1055,O1057,O1061,O1066,O1068,O1070,O1072,O1079,O1086,O1091,O1094,O1096,O1099,O1101,O1105,O1109,O1111,O1117,O1119,O1121,O1123,O1125,O1127,O1129,O1131,O1133,O1135,O1137,O1139,O1149,O1157,O1159,O1164,O1166,O1173,O1175,O1181,O1183)</f>
        <v>240000</v>
      </c>
      <c r="P1054" s="88">
        <f>SUM(P1055,P1057,P1061,P1066,P1068,P1070,P1072,P1079,P1086,P1091,P1094,P1096,P1099,P1101,P1105,P1109,P1111,P1117,P1119,P1121,P1123,P1125,P1127,P1129,P1131,P1133,P1135,P1137,P1139,P1149,P1157,P1159,P1164,P1166,P1173,P1175,P1181,P1183)</f>
        <v>100000</v>
      </c>
      <c r="Q1054" s="177">
        <f t="shared" si="1524"/>
        <v>340000</v>
      </c>
      <c r="R1054" s="88">
        <f>SUM(R1055,R1057,R1061,R1066,R1068,R1070,R1072,R1079,R1086,R1091,R1094,R1096,R1099,R1101,R1105,R1109,R1111,R1117,R1119,R1121,R1123,R1125,R1127,R1129,R1131,R1133,R1135,R1137,R1139,R1149,R1157,R1159,R1164,R1166,R1173,R1175,R1181,R1183)</f>
        <v>0</v>
      </c>
      <c r="S1054" s="88">
        <f>SUM(S1055,S1057,S1061,S1066,S1068,S1070,S1072,S1079,S1086,S1091,S1094,S1096,S1099,S1101,S1105,S1109,S1111,S1117,S1119,S1121,S1123,S1125,S1127,S1129,S1131,S1133,S1135,S1137,S1139,S1149,S1157,S1159,S1164,S1166,S1173,S1175,S1181,S1183)</f>
        <v>0</v>
      </c>
      <c r="T1054" s="178">
        <f t="shared" si="1536"/>
        <v>340000</v>
      </c>
      <c r="U1054" s="157"/>
      <c r="V1054" s="83">
        <f>SUM(V1055,V1057,V1061,V1066,V1068,V1070,V1072,V1079,V1086,V1091,V1094,V1096,V1099,V1101,V1105,V1109,V1111,V1117,V1119,V1121,V1123,V1125,V1127,V1129,V1131,V1133,V1135,V1137,V1139,V1149,V1157,V1159,V1164,V1166,V1173,V1175,V1181,V1183)</f>
        <v>240000</v>
      </c>
      <c r="W1054" s="88">
        <f>SUM(W1055,W1057,W1061,W1066,W1068,W1070,W1072,W1079,W1086,W1091,W1094,W1096,W1099,W1101,W1105,W1109,W1111,W1117,W1119,W1121,W1123,W1125,W1127,W1129,W1131,W1133,W1135,W1137,W1139,W1149,W1157,W1159,W1164,W1166,W1173,W1175,W1181,W1183)</f>
        <v>0</v>
      </c>
      <c r="X1054" s="177">
        <f t="shared" si="1525"/>
        <v>240000</v>
      </c>
      <c r="Y1054" s="88">
        <f>SUM(Y1055,Y1057,Y1061,Y1066,Y1068,Y1070,Y1072,Y1079,Y1086,Y1091,Y1094,Y1096,Y1099,Y1101,Y1105,Y1109,Y1111,Y1117,Y1119,Y1121,Y1123,Y1125,Y1127,Y1129,Y1131,Y1133,Y1135,Y1137,Y1139,Y1149,Y1157,Y1159,Y1164,Y1166,Y1173,Y1175,Y1181,Y1183)</f>
        <v>0</v>
      </c>
      <c r="Z1054" s="88">
        <f>SUM(Z1055,Z1057,Z1061,Z1066,Z1068,Z1070,Z1072,Z1079,Z1086,Z1091,Z1094,Z1096,Z1099,Z1101,Z1105,Z1109,Z1111,Z1117,Z1119,Z1121,Z1123,Z1125,Z1127,Z1129,Z1131,Z1133,Z1135,Z1137,Z1139,Z1149,Z1157,Z1159,Z1164,Z1166,Z1173,Z1175,Z1181,Z1183)</f>
        <v>0</v>
      </c>
      <c r="AA1054" s="178">
        <f t="shared" si="1537"/>
        <v>240000</v>
      </c>
      <c r="AB1054" s="157"/>
      <c r="AC1054" s="83">
        <f>SUM(AC1055,AC1057,AC1061,AC1066,AC1068,AC1070,AC1072,AC1079,AC1086,AC1091,AC1094,AC1096,AC1099,AC1101,AC1105,AC1109,AC1111,AC1117,AC1119,AC1121,AC1123,AC1125,AC1127,AC1129,AC1131,AC1133,AC1135,AC1137,AC1139,AC1149,AC1157,AC1159,AC1164,AC1166,AC1173,AC1175,AC1181,AC1183)</f>
        <v>250776</v>
      </c>
      <c r="AD1054" s="88">
        <f>SUM(AD1055,AD1057,AD1061,AD1066,AD1068,AD1070,AD1072,AD1079,AD1086,AD1091,AD1094,AD1096,AD1099,AD1101,AD1105,AD1109,AD1111,AD1117,AD1119,AD1121,AD1123,AD1125,AD1127,AD1129,AD1131,AD1133,AD1135,AD1137,AD1139,AD1149,AD1157,AD1159,AD1164,AD1166,AD1173,AD1175,AD1181,AD1183)</f>
        <v>0</v>
      </c>
      <c r="AE1054" s="177">
        <f t="shared" si="1526"/>
        <v>250776</v>
      </c>
      <c r="AF1054" s="88">
        <f>SUM(AF1055,AF1057,AF1061,AF1066,AF1068,AF1070,AF1072,AF1079,AF1086,AF1091,AF1094,AF1096,AF1099,AF1101,AF1105,AF1109,AF1111,AF1117,AF1119,AF1121,AF1123,AF1125,AF1127,AF1129,AF1131,AF1133,AF1135,AF1137,AF1139,AF1149,AF1157,AF1159,AF1164,AF1166,AF1173,AF1175,AF1181,AF1183)</f>
        <v>0</v>
      </c>
      <c r="AG1054" s="88">
        <f>SUM(AG1055,AG1057,AG1061,AG1066,AG1068,AG1070,AG1072,AG1079,AG1086,AG1091,AG1094,AG1096,AG1099,AG1101,AG1105,AG1109,AG1111,AG1117,AG1119,AG1121,AG1123,AG1125,AG1127,AG1129,AG1131,AG1133,AG1135,AG1137,AG1139,AG1149,AG1157,AG1159,AG1164,AG1166,AG1173,AG1175,AG1181,AG1183)</f>
        <v>0</v>
      </c>
      <c r="AH1054" s="178">
        <f t="shared" si="1538"/>
        <v>250776</v>
      </c>
      <c r="AJ1054" s="84">
        <f t="shared" ref="AJ1054:AU1054" si="1542">SUM(AJ1055,AJ1057,AJ1061,AJ1066,AJ1068,AJ1070,AJ1072,AJ1079,AJ1086,AJ1091,AJ1094,AJ1096,AJ1099,AJ1101,AJ1105,AJ1109,AJ1111,AJ1117,AJ1119,AJ1121,AJ1123,AJ1125,AJ1127,AJ1129,AJ1131,AJ1133,AJ1135,AJ1137,AJ1139,AJ1149,AJ1157,AJ1159,AJ1164,AJ1166,AJ1173,AJ1175,AJ1181,AJ1183)</f>
        <v>0</v>
      </c>
      <c r="AK1054" s="86">
        <f t="shared" si="1542"/>
        <v>40000</v>
      </c>
      <c r="AL1054" s="88">
        <f t="shared" si="1542"/>
        <v>27470</v>
      </c>
      <c r="AM1054" s="86">
        <f t="shared" si="1542"/>
        <v>40200</v>
      </c>
      <c r="AN1054" s="88">
        <f t="shared" si="1542"/>
        <v>34320</v>
      </c>
      <c r="AO1054" s="86">
        <f t="shared" si="1542"/>
        <v>32700</v>
      </c>
      <c r="AP1054" s="88">
        <f t="shared" si="1542"/>
        <v>41270</v>
      </c>
      <c r="AQ1054" s="86">
        <f t="shared" si="1542"/>
        <v>38700</v>
      </c>
      <c r="AR1054" s="88">
        <f t="shared" si="1542"/>
        <v>21200</v>
      </c>
      <c r="AS1054" s="86">
        <f t="shared" si="1542"/>
        <v>16800</v>
      </c>
      <c r="AT1054" s="88">
        <f t="shared" si="1542"/>
        <v>19140</v>
      </c>
      <c r="AU1054" s="86">
        <f t="shared" si="1542"/>
        <v>28200</v>
      </c>
      <c r="AV1054" s="86">
        <f t="shared" si="1528"/>
        <v>340000</v>
      </c>
      <c r="AW1054" s="93">
        <f t="shared" si="1529"/>
        <v>0</v>
      </c>
      <c r="AY1054" s="86">
        <f t="shared" si="1530"/>
        <v>67470</v>
      </c>
      <c r="AZ1054" s="86">
        <f t="shared" si="1531"/>
        <v>107220</v>
      </c>
      <c r="BA1054" s="86">
        <f t="shared" si="1532"/>
        <v>101170</v>
      </c>
      <c r="BB1054" s="86">
        <f t="shared" si="1533"/>
        <v>64140</v>
      </c>
      <c r="BC1054" s="86">
        <f t="shared" si="1534"/>
        <v>340000</v>
      </c>
      <c r="BD1054" s="86">
        <f t="shared" si="1535"/>
        <v>0</v>
      </c>
    </row>
    <row r="1055" spans="2:56" x14ac:dyDescent="0.3">
      <c r="B1055" s="179" t="s">
        <v>67</v>
      </c>
      <c r="C1055" s="83">
        <f>SUM(C1056)</f>
        <v>0</v>
      </c>
      <c r="D1055" s="84">
        <f>SUM(D1056)</f>
        <v>0</v>
      </c>
      <c r="E1055" s="85">
        <f t="shared" si="1521"/>
        <v>0</v>
      </c>
      <c r="F1055" s="83">
        <f>SUM(F1056)</f>
        <v>0</v>
      </c>
      <c r="G1055" s="84">
        <f>SUM(G1056)</f>
        <v>0</v>
      </c>
      <c r="H1055" s="85">
        <f t="shared" si="1522"/>
        <v>0</v>
      </c>
      <c r="I1055" s="83">
        <f>SUM(I1056)</f>
        <v>0</v>
      </c>
      <c r="J1055" s="86">
        <f>SUM(J1056)</f>
        <v>0</v>
      </c>
      <c r="K1055" s="87">
        <f t="shared" si="1523"/>
        <v>0</v>
      </c>
      <c r="L1055" s="83">
        <f>SUM(L1056)</f>
        <v>0</v>
      </c>
      <c r="M1055" s="86">
        <f>SUM(M1056)</f>
        <v>0</v>
      </c>
      <c r="N1055" s="88">
        <f>SUM(N1056)</f>
        <v>0</v>
      </c>
      <c r="O1055" s="83">
        <f>SUM(O1056)</f>
        <v>0</v>
      </c>
      <c r="P1055" s="88">
        <f>SUM(P1056)</f>
        <v>0</v>
      </c>
      <c r="Q1055" s="177">
        <f t="shared" si="1524"/>
        <v>0</v>
      </c>
      <c r="R1055" s="88">
        <f>SUM(R1056)</f>
        <v>0</v>
      </c>
      <c r="S1055" s="88">
        <f>SUM(S1056)</f>
        <v>0</v>
      </c>
      <c r="T1055" s="178">
        <f t="shared" si="1536"/>
        <v>0</v>
      </c>
      <c r="U1055" s="157"/>
      <c r="V1055" s="83">
        <f>SUM(V1056)</f>
        <v>0</v>
      </c>
      <c r="W1055" s="88">
        <f>SUM(W1056)</f>
        <v>0</v>
      </c>
      <c r="X1055" s="177">
        <f t="shared" si="1525"/>
        <v>0</v>
      </c>
      <c r="Y1055" s="88">
        <f>SUM(Y1056)</f>
        <v>0</v>
      </c>
      <c r="Z1055" s="88">
        <f>SUM(Z1056)</f>
        <v>0</v>
      </c>
      <c r="AA1055" s="178">
        <f t="shared" si="1537"/>
        <v>0</v>
      </c>
      <c r="AB1055" s="157"/>
      <c r="AC1055" s="83">
        <f>SUM(AC1056)</f>
        <v>0</v>
      </c>
      <c r="AD1055" s="88">
        <f>SUM(AD1056)</f>
        <v>0</v>
      </c>
      <c r="AE1055" s="177">
        <f t="shared" si="1526"/>
        <v>0</v>
      </c>
      <c r="AF1055" s="88">
        <f>SUM(AF1056)</f>
        <v>0</v>
      </c>
      <c r="AG1055" s="88">
        <f>SUM(AG1056)</f>
        <v>0</v>
      </c>
      <c r="AH1055" s="178">
        <f t="shared" si="1538"/>
        <v>0</v>
      </c>
      <c r="AJ1055" s="84">
        <f t="shared" ref="AJ1055:AU1055" si="1543">SUM(AJ1056)</f>
        <v>0</v>
      </c>
      <c r="AK1055" s="86">
        <f t="shared" si="1543"/>
        <v>0</v>
      </c>
      <c r="AL1055" s="88">
        <f t="shared" si="1543"/>
        <v>0</v>
      </c>
      <c r="AM1055" s="86">
        <f t="shared" si="1543"/>
        <v>0</v>
      </c>
      <c r="AN1055" s="88">
        <f t="shared" si="1543"/>
        <v>0</v>
      </c>
      <c r="AO1055" s="86">
        <f t="shared" si="1543"/>
        <v>0</v>
      </c>
      <c r="AP1055" s="88">
        <f t="shared" si="1543"/>
        <v>0</v>
      </c>
      <c r="AQ1055" s="86">
        <f t="shared" si="1543"/>
        <v>0</v>
      </c>
      <c r="AR1055" s="88">
        <f t="shared" si="1543"/>
        <v>0</v>
      </c>
      <c r="AS1055" s="86">
        <f t="shared" si="1543"/>
        <v>0</v>
      </c>
      <c r="AT1055" s="88">
        <f t="shared" si="1543"/>
        <v>0</v>
      </c>
      <c r="AU1055" s="86">
        <f t="shared" si="1543"/>
        <v>0</v>
      </c>
      <c r="AV1055" s="86">
        <f t="shared" si="1528"/>
        <v>0</v>
      </c>
      <c r="AW1055" s="93">
        <f t="shared" si="1529"/>
        <v>0</v>
      </c>
      <c r="AY1055" s="86">
        <f t="shared" si="1530"/>
        <v>0</v>
      </c>
      <c r="AZ1055" s="86">
        <f t="shared" si="1531"/>
        <v>0</v>
      </c>
      <c r="BA1055" s="86">
        <f t="shared" si="1532"/>
        <v>0</v>
      </c>
      <c r="BB1055" s="86">
        <f t="shared" si="1533"/>
        <v>0</v>
      </c>
      <c r="BC1055" s="86">
        <f t="shared" si="1534"/>
        <v>0</v>
      </c>
      <c r="BD1055" s="86">
        <f t="shared" si="1535"/>
        <v>0</v>
      </c>
    </row>
    <row r="1056" spans="2:56" x14ac:dyDescent="0.3">
      <c r="B1056" s="169" t="s">
        <v>68</v>
      </c>
      <c r="C1056" s="248"/>
      <c r="D1056" s="249"/>
      <c r="E1056" s="172">
        <f t="shared" si="1521"/>
        <v>0</v>
      </c>
      <c r="F1056" s="248"/>
      <c r="G1056" s="249"/>
      <c r="H1056" s="172">
        <f t="shared" si="1522"/>
        <v>0</v>
      </c>
      <c r="I1056" s="248"/>
      <c r="J1056" s="250"/>
      <c r="K1056" s="174">
        <f t="shared" si="1523"/>
        <v>0</v>
      </c>
      <c r="L1056" s="248"/>
      <c r="M1056" s="250"/>
      <c r="N1056" s="251"/>
      <c r="O1056" s="248"/>
      <c r="P1056" s="251"/>
      <c r="Q1056" s="166">
        <f t="shared" si="1524"/>
        <v>0</v>
      </c>
      <c r="R1056" s="251"/>
      <c r="S1056" s="251"/>
      <c r="T1056" s="167">
        <f t="shared" si="1536"/>
        <v>0</v>
      </c>
      <c r="U1056" s="157"/>
      <c r="V1056" s="248"/>
      <c r="W1056" s="251"/>
      <c r="X1056" s="166">
        <f t="shared" si="1525"/>
        <v>0</v>
      </c>
      <c r="Y1056" s="251"/>
      <c r="Z1056" s="251"/>
      <c r="AA1056" s="167">
        <f t="shared" si="1537"/>
        <v>0</v>
      </c>
      <c r="AB1056" s="157"/>
      <c r="AC1056" s="248"/>
      <c r="AD1056" s="251"/>
      <c r="AE1056" s="166">
        <f t="shared" si="1526"/>
        <v>0</v>
      </c>
      <c r="AF1056" s="251"/>
      <c r="AG1056" s="251"/>
      <c r="AH1056" s="167">
        <f t="shared" si="1538"/>
        <v>0</v>
      </c>
      <c r="AJ1056" s="252"/>
      <c r="AK1056" s="253"/>
      <c r="AL1056" s="254"/>
      <c r="AM1056" s="253"/>
      <c r="AN1056" s="254"/>
      <c r="AO1056" s="253"/>
      <c r="AP1056" s="254"/>
      <c r="AQ1056" s="253"/>
      <c r="AR1056" s="254"/>
      <c r="AS1056" s="253"/>
      <c r="AT1056" s="254"/>
      <c r="AU1056" s="253"/>
      <c r="AV1056" s="163">
        <f t="shared" si="1528"/>
        <v>0</v>
      </c>
      <c r="AW1056" s="168">
        <f t="shared" si="1529"/>
        <v>0</v>
      </c>
      <c r="AY1056" s="163">
        <f t="shared" si="1530"/>
        <v>0</v>
      </c>
      <c r="AZ1056" s="163">
        <f t="shared" si="1531"/>
        <v>0</v>
      </c>
      <c r="BA1056" s="163">
        <f t="shared" si="1532"/>
        <v>0</v>
      </c>
      <c r="BB1056" s="163">
        <f t="shared" si="1533"/>
        <v>0</v>
      </c>
      <c r="BC1056" s="163">
        <f t="shared" si="1534"/>
        <v>0</v>
      </c>
      <c r="BD1056" s="163">
        <f t="shared" si="1535"/>
        <v>0</v>
      </c>
    </row>
    <row r="1057" spans="2:56" x14ac:dyDescent="0.3">
      <c r="B1057" s="179" t="s">
        <v>69</v>
      </c>
      <c r="C1057" s="83">
        <f>SUM(C1058:C1060)</f>
        <v>0</v>
      </c>
      <c r="D1057" s="84">
        <f>SUM(D1058:D1060)</f>
        <v>0</v>
      </c>
      <c r="E1057" s="85">
        <f t="shared" si="1521"/>
        <v>0</v>
      </c>
      <c r="F1057" s="83">
        <f>SUM(F1058:F1060)</f>
        <v>0</v>
      </c>
      <c r="G1057" s="84">
        <f>SUM(G1058:G1060)</f>
        <v>0</v>
      </c>
      <c r="H1057" s="85">
        <f t="shared" si="1522"/>
        <v>0</v>
      </c>
      <c r="I1057" s="83">
        <f>SUM(I1058:I1060)</f>
        <v>0</v>
      </c>
      <c r="J1057" s="86">
        <f>SUM(J1058:J1060)</f>
        <v>0</v>
      </c>
      <c r="K1057" s="87">
        <f t="shared" si="1523"/>
        <v>0</v>
      </c>
      <c r="L1057" s="83">
        <f>SUM(L1058:L1060)</f>
        <v>0</v>
      </c>
      <c r="M1057" s="86">
        <f>SUM(M1058:M1060)</f>
        <v>0</v>
      </c>
      <c r="N1057" s="88">
        <f>SUM(N1058:N1060)</f>
        <v>0</v>
      </c>
      <c r="O1057" s="83">
        <f>SUM(O1058:O1060)</f>
        <v>0</v>
      </c>
      <c r="P1057" s="88">
        <f>SUM(P1058:P1060)</f>
        <v>0</v>
      </c>
      <c r="Q1057" s="177">
        <f t="shared" si="1524"/>
        <v>0</v>
      </c>
      <c r="R1057" s="88">
        <f>SUM(R1058:R1060)</f>
        <v>0</v>
      </c>
      <c r="S1057" s="88">
        <f>SUM(S1058:S1060)</f>
        <v>0</v>
      </c>
      <c r="T1057" s="178">
        <f t="shared" si="1536"/>
        <v>0</v>
      </c>
      <c r="U1057" s="157"/>
      <c r="V1057" s="83">
        <f>SUM(V1058:V1060)</f>
        <v>0</v>
      </c>
      <c r="W1057" s="88">
        <f>SUM(W1058:W1060)</f>
        <v>0</v>
      </c>
      <c r="X1057" s="177">
        <f t="shared" si="1525"/>
        <v>0</v>
      </c>
      <c r="Y1057" s="88">
        <f>SUM(Y1058:Y1060)</f>
        <v>0</v>
      </c>
      <c r="Z1057" s="88">
        <f>SUM(Z1058:Z1060)</f>
        <v>0</v>
      </c>
      <c r="AA1057" s="178">
        <f t="shared" si="1537"/>
        <v>0</v>
      </c>
      <c r="AB1057" s="157"/>
      <c r="AC1057" s="83">
        <f>SUM(AC1058:AC1060)</f>
        <v>0</v>
      </c>
      <c r="AD1057" s="88">
        <f>SUM(AD1058:AD1060)</f>
        <v>0</v>
      </c>
      <c r="AE1057" s="177">
        <f t="shared" si="1526"/>
        <v>0</v>
      </c>
      <c r="AF1057" s="88">
        <f>SUM(AF1058:AF1060)</f>
        <v>0</v>
      </c>
      <c r="AG1057" s="88">
        <f>SUM(AG1058:AG1060)</f>
        <v>0</v>
      </c>
      <c r="AH1057" s="178">
        <f t="shared" si="1538"/>
        <v>0</v>
      </c>
      <c r="AJ1057" s="84">
        <f t="shared" ref="AJ1057:AU1057" si="1544">SUM(AJ1058:AJ1060)</f>
        <v>0</v>
      </c>
      <c r="AK1057" s="86">
        <f t="shared" si="1544"/>
        <v>0</v>
      </c>
      <c r="AL1057" s="88">
        <f t="shared" si="1544"/>
        <v>0</v>
      </c>
      <c r="AM1057" s="86">
        <f t="shared" si="1544"/>
        <v>0</v>
      </c>
      <c r="AN1057" s="88">
        <f t="shared" si="1544"/>
        <v>0</v>
      </c>
      <c r="AO1057" s="86">
        <f t="shared" si="1544"/>
        <v>0</v>
      </c>
      <c r="AP1057" s="88">
        <f t="shared" si="1544"/>
        <v>0</v>
      </c>
      <c r="AQ1057" s="86">
        <f t="shared" si="1544"/>
        <v>0</v>
      </c>
      <c r="AR1057" s="88">
        <f t="shared" si="1544"/>
        <v>0</v>
      </c>
      <c r="AS1057" s="86">
        <f t="shared" si="1544"/>
        <v>0</v>
      </c>
      <c r="AT1057" s="88">
        <f t="shared" si="1544"/>
        <v>0</v>
      </c>
      <c r="AU1057" s="86">
        <f t="shared" si="1544"/>
        <v>0</v>
      </c>
      <c r="AV1057" s="86">
        <f t="shared" si="1528"/>
        <v>0</v>
      </c>
      <c r="AW1057" s="93">
        <f t="shared" si="1529"/>
        <v>0</v>
      </c>
      <c r="AY1057" s="86">
        <f t="shared" si="1530"/>
        <v>0</v>
      </c>
      <c r="AZ1057" s="86">
        <f t="shared" si="1531"/>
        <v>0</v>
      </c>
      <c r="BA1057" s="86">
        <f t="shared" si="1532"/>
        <v>0</v>
      </c>
      <c r="BB1057" s="86">
        <f t="shared" si="1533"/>
        <v>0</v>
      </c>
      <c r="BC1057" s="86">
        <f t="shared" si="1534"/>
        <v>0</v>
      </c>
      <c r="BD1057" s="86">
        <f t="shared" si="1535"/>
        <v>0</v>
      </c>
    </row>
    <row r="1058" spans="2:56" x14ac:dyDescent="0.3">
      <c r="B1058" s="169" t="s">
        <v>70</v>
      </c>
      <c r="C1058" s="248"/>
      <c r="D1058" s="249"/>
      <c r="E1058" s="172">
        <f t="shared" si="1521"/>
        <v>0</v>
      </c>
      <c r="F1058" s="248"/>
      <c r="G1058" s="249"/>
      <c r="H1058" s="172">
        <f t="shared" si="1522"/>
        <v>0</v>
      </c>
      <c r="I1058" s="248"/>
      <c r="J1058" s="250"/>
      <c r="K1058" s="174">
        <f t="shared" si="1523"/>
        <v>0</v>
      </c>
      <c r="L1058" s="248"/>
      <c r="M1058" s="250"/>
      <c r="N1058" s="251"/>
      <c r="O1058" s="248"/>
      <c r="P1058" s="251"/>
      <c r="Q1058" s="166">
        <f t="shared" si="1524"/>
        <v>0</v>
      </c>
      <c r="R1058" s="251"/>
      <c r="S1058" s="251"/>
      <c r="T1058" s="167">
        <f t="shared" si="1536"/>
        <v>0</v>
      </c>
      <c r="U1058" s="157"/>
      <c r="V1058" s="248"/>
      <c r="W1058" s="251"/>
      <c r="X1058" s="166">
        <f t="shared" si="1525"/>
        <v>0</v>
      </c>
      <c r="Y1058" s="251"/>
      <c r="Z1058" s="251"/>
      <c r="AA1058" s="167">
        <f t="shared" si="1537"/>
        <v>0</v>
      </c>
      <c r="AB1058" s="157"/>
      <c r="AC1058" s="248"/>
      <c r="AD1058" s="251"/>
      <c r="AE1058" s="166">
        <f t="shared" si="1526"/>
        <v>0</v>
      </c>
      <c r="AF1058" s="251"/>
      <c r="AG1058" s="251"/>
      <c r="AH1058" s="167">
        <f t="shared" si="1538"/>
        <v>0</v>
      </c>
      <c r="AJ1058" s="252"/>
      <c r="AK1058" s="253"/>
      <c r="AL1058" s="254"/>
      <c r="AM1058" s="253"/>
      <c r="AN1058" s="254"/>
      <c r="AO1058" s="253"/>
      <c r="AP1058" s="254"/>
      <c r="AQ1058" s="253"/>
      <c r="AR1058" s="254"/>
      <c r="AS1058" s="253"/>
      <c r="AT1058" s="254"/>
      <c r="AU1058" s="253"/>
      <c r="AV1058" s="163">
        <f t="shared" si="1528"/>
        <v>0</v>
      </c>
      <c r="AW1058" s="168">
        <f t="shared" si="1529"/>
        <v>0</v>
      </c>
      <c r="AY1058" s="163">
        <f t="shared" si="1530"/>
        <v>0</v>
      </c>
      <c r="AZ1058" s="163">
        <f t="shared" si="1531"/>
        <v>0</v>
      </c>
      <c r="BA1058" s="163">
        <f t="shared" si="1532"/>
        <v>0</v>
      </c>
      <c r="BB1058" s="163">
        <f t="shared" si="1533"/>
        <v>0</v>
      </c>
      <c r="BC1058" s="163">
        <f t="shared" si="1534"/>
        <v>0</v>
      </c>
      <c r="BD1058" s="163">
        <f t="shared" si="1535"/>
        <v>0</v>
      </c>
    </row>
    <row r="1059" spans="2:56" x14ac:dyDescent="0.3">
      <c r="B1059" s="169" t="s">
        <v>71</v>
      </c>
      <c r="C1059" s="248"/>
      <c r="D1059" s="249"/>
      <c r="E1059" s="172">
        <f t="shared" si="1521"/>
        <v>0</v>
      </c>
      <c r="F1059" s="248"/>
      <c r="G1059" s="249"/>
      <c r="H1059" s="172">
        <f t="shared" si="1522"/>
        <v>0</v>
      </c>
      <c r="I1059" s="248"/>
      <c r="J1059" s="250"/>
      <c r="K1059" s="174">
        <f t="shared" si="1523"/>
        <v>0</v>
      </c>
      <c r="L1059" s="248"/>
      <c r="M1059" s="250"/>
      <c r="N1059" s="251"/>
      <c r="O1059" s="248"/>
      <c r="P1059" s="251"/>
      <c r="Q1059" s="166">
        <f t="shared" si="1524"/>
        <v>0</v>
      </c>
      <c r="R1059" s="251"/>
      <c r="S1059" s="251"/>
      <c r="T1059" s="167">
        <f t="shared" si="1536"/>
        <v>0</v>
      </c>
      <c r="U1059" s="157"/>
      <c r="V1059" s="248"/>
      <c r="W1059" s="251"/>
      <c r="X1059" s="166">
        <f t="shared" si="1525"/>
        <v>0</v>
      </c>
      <c r="Y1059" s="251"/>
      <c r="Z1059" s="251"/>
      <c r="AA1059" s="167">
        <f t="shared" si="1537"/>
        <v>0</v>
      </c>
      <c r="AB1059" s="157"/>
      <c r="AC1059" s="248"/>
      <c r="AD1059" s="251"/>
      <c r="AE1059" s="166">
        <f t="shared" si="1526"/>
        <v>0</v>
      </c>
      <c r="AF1059" s="251"/>
      <c r="AG1059" s="251"/>
      <c r="AH1059" s="167">
        <f t="shared" si="1538"/>
        <v>0</v>
      </c>
      <c r="AJ1059" s="252"/>
      <c r="AK1059" s="253"/>
      <c r="AL1059" s="254"/>
      <c r="AM1059" s="253"/>
      <c r="AN1059" s="254"/>
      <c r="AO1059" s="253"/>
      <c r="AP1059" s="254"/>
      <c r="AQ1059" s="253"/>
      <c r="AR1059" s="254"/>
      <c r="AS1059" s="253"/>
      <c r="AT1059" s="254"/>
      <c r="AU1059" s="253"/>
      <c r="AV1059" s="163">
        <f t="shared" si="1528"/>
        <v>0</v>
      </c>
      <c r="AW1059" s="168">
        <f t="shared" si="1529"/>
        <v>0</v>
      </c>
      <c r="AY1059" s="163">
        <f t="shared" si="1530"/>
        <v>0</v>
      </c>
      <c r="AZ1059" s="163">
        <f t="shared" si="1531"/>
        <v>0</v>
      </c>
      <c r="BA1059" s="163">
        <f t="shared" si="1532"/>
        <v>0</v>
      </c>
      <c r="BB1059" s="163">
        <f t="shared" si="1533"/>
        <v>0</v>
      </c>
      <c r="BC1059" s="163">
        <f t="shared" si="1534"/>
        <v>0</v>
      </c>
      <c r="BD1059" s="163">
        <f t="shared" si="1535"/>
        <v>0</v>
      </c>
    </row>
    <row r="1060" spans="2:56" x14ac:dyDescent="0.3">
      <c r="B1060" s="169" t="s">
        <v>72</v>
      </c>
      <c r="C1060" s="248"/>
      <c r="D1060" s="249"/>
      <c r="E1060" s="172">
        <f t="shared" si="1521"/>
        <v>0</v>
      </c>
      <c r="F1060" s="248"/>
      <c r="G1060" s="249"/>
      <c r="H1060" s="172">
        <f t="shared" si="1522"/>
        <v>0</v>
      </c>
      <c r="I1060" s="248"/>
      <c r="J1060" s="250"/>
      <c r="K1060" s="174">
        <f t="shared" si="1523"/>
        <v>0</v>
      </c>
      <c r="L1060" s="248"/>
      <c r="M1060" s="250"/>
      <c r="N1060" s="251"/>
      <c r="O1060" s="248"/>
      <c r="P1060" s="251"/>
      <c r="Q1060" s="166">
        <f t="shared" si="1524"/>
        <v>0</v>
      </c>
      <c r="R1060" s="251"/>
      <c r="S1060" s="251"/>
      <c r="T1060" s="167">
        <f t="shared" si="1536"/>
        <v>0</v>
      </c>
      <c r="U1060" s="157"/>
      <c r="V1060" s="248"/>
      <c r="W1060" s="251"/>
      <c r="X1060" s="166">
        <f t="shared" si="1525"/>
        <v>0</v>
      </c>
      <c r="Y1060" s="251"/>
      <c r="Z1060" s="251"/>
      <c r="AA1060" s="167">
        <f t="shared" si="1537"/>
        <v>0</v>
      </c>
      <c r="AB1060" s="157"/>
      <c r="AC1060" s="248"/>
      <c r="AD1060" s="251"/>
      <c r="AE1060" s="166">
        <f t="shared" si="1526"/>
        <v>0</v>
      </c>
      <c r="AF1060" s="251"/>
      <c r="AG1060" s="251"/>
      <c r="AH1060" s="167">
        <f t="shared" si="1538"/>
        <v>0</v>
      </c>
      <c r="AJ1060" s="252"/>
      <c r="AK1060" s="253"/>
      <c r="AL1060" s="254"/>
      <c r="AM1060" s="253"/>
      <c r="AN1060" s="254"/>
      <c r="AO1060" s="253"/>
      <c r="AP1060" s="254"/>
      <c r="AQ1060" s="253"/>
      <c r="AR1060" s="254"/>
      <c r="AS1060" s="253"/>
      <c r="AT1060" s="254"/>
      <c r="AU1060" s="253"/>
      <c r="AV1060" s="163">
        <f t="shared" si="1528"/>
        <v>0</v>
      </c>
      <c r="AW1060" s="168">
        <f t="shared" si="1529"/>
        <v>0</v>
      </c>
      <c r="AY1060" s="163">
        <f t="shared" si="1530"/>
        <v>0</v>
      </c>
      <c r="AZ1060" s="163">
        <f t="shared" si="1531"/>
        <v>0</v>
      </c>
      <c r="BA1060" s="163">
        <f t="shared" si="1532"/>
        <v>0</v>
      </c>
      <c r="BB1060" s="163">
        <f t="shared" si="1533"/>
        <v>0</v>
      </c>
      <c r="BC1060" s="163">
        <f t="shared" si="1534"/>
        <v>0</v>
      </c>
      <c r="BD1060" s="163">
        <f t="shared" si="1535"/>
        <v>0</v>
      </c>
    </row>
    <row r="1061" spans="2:56" x14ac:dyDescent="0.3">
      <c r="B1061" s="179" t="s">
        <v>73</v>
      </c>
      <c r="C1061" s="83">
        <f>SUM(C1062:C1065)</f>
        <v>0</v>
      </c>
      <c r="D1061" s="84">
        <f>SUM(D1062:D1065)</f>
        <v>0</v>
      </c>
      <c r="E1061" s="85">
        <f t="shared" si="1521"/>
        <v>0</v>
      </c>
      <c r="F1061" s="83">
        <f>SUM(F1062:F1065)</f>
        <v>0</v>
      </c>
      <c r="G1061" s="84">
        <f>SUM(G1062:G1065)</f>
        <v>0</v>
      </c>
      <c r="H1061" s="85">
        <f t="shared" si="1522"/>
        <v>0</v>
      </c>
      <c r="I1061" s="83">
        <f>SUM(I1062:I1065)</f>
        <v>0</v>
      </c>
      <c r="J1061" s="86">
        <f>SUM(J1062:J1065)</f>
        <v>0</v>
      </c>
      <c r="K1061" s="87">
        <f t="shared" si="1523"/>
        <v>0</v>
      </c>
      <c r="L1061" s="83">
        <f>SUM(L1062:L1065)</f>
        <v>0</v>
      </c>
      <c r="M1061" s="86">
        <f>SUM(M1062:M1065)</f>
        <v>0</v>
      </c>
      <c r="N1061" s="88">
        <f>SUM(N1062:N1065)</f>
        <v>0</v>
      </c>
      <c r="O1061" s="83">
        <f>SUM(O1062:O1065)</f>
        <v>0</v>
      </c>
      <c r="P1061" s="88">
        <f>SUM(P1062:P1065)</f>
        <v>0</v>
      </c>
      <c r="Q1061" s="177">
        <f t="shared" si="1524"/>
        <v>0</v>
      </c>
      <c r="R1061" s="88">
        <f>SUM(R1062:R1065)</f>
        <v>0</v>
      </c>
      <c r="S1061" s="88">
        <f>SUM(S1062:S1065)</f>
        <v>0</v>
      </c>
      <c r="T1061" s="178">
        <f t="shared" si="1536"/>
        <v>0</v>
      </c>
      <c r="U1061" s="157"/>
      <c r="V1061" s="83">
        <f>SUM(V1062:V1065)</f>
        <v>0</v>
      </c>
      <c r="W1061" s="88">
        <f>SUM(W1062:W1065)</f>
        <v>0</v>
      </c>
      <c r="X1061" s="177">
        <f t="shared" si="1525"/>
        <v>0</v>
      </c>
      <c r="Y1061" s="88">
        <f>SUM(Y1062:Y1065)</f>
        <v>0</v>
      </c>
      <c r="Z1061" s="88">
        <f>SUM(Z1062:Z1065)</f>
        <v>0</v>
      </c>
      <c r="AA1061" s="178">
        <f t="shared" si="1537"/>
        <v>0</v>
      </c>
      <c r="AB1061" s="157"/>
      <c r="AC1061" s="83">
        <f>SUM(AC1062:AC1065)</f>
        <v>0</v>
      </c>
      <c r="AD1061" s="88">
        <f>SUM(AD1062:AD1065)</f>
        <v>0</v>
      </c>
      <c r="AE1061" s="177">
        <f t="shared" si="1526"/>
        <v>0</v>
      </c>
      <c r="AF1061" s="88">
        <f>SUM(AF1062:AF1065)</f>
        <v>0</v>
      </c>
      <c r="AG1061" s="88">
        <f>SUM(AG1062:AG1065)</f>
        <v>0</v>
      </c>
      <c r="AH1061" s="178">
        <f t="shared" si="1538"/>
        <v>0</v>
      </c>
      <c r="AJ1061" s="84">
        <f t="shared" ref="AJ1061:AU1061" si="1545">SUM(AJ1062:AJ1065)</f>
        <v>0</v>
      </c>
      <c r="AK1061" s="86">
        <f t="shared" si="1545"/>
        <v>0</v>
      </c>
      <c r="AL1061" s="88">
        <f t="shared" si="1545"/>
        <v>0</v>
      </c>
      <c r="AM1061" s="86">
        <f t="shared" si="1545"/>
        <v>0</v>
      </c>
      <c r="AN1061" s="88">
        <f t="shared" si="1545"/>
        <v>0</v>
      </c>
      <c r="AO1061" s="86">
        <f t="shared" si="1545"/>
        <v>0</v>
      </c>
      <c r="AP1061" s="88">
        <f t="shared" si="1545"/>
        <v>0</v>
      </c>
      <c r="AQ1061" s="86">
        <f t="shared" si="1545"/>
        <v>0</v>
      </c>
      <c r="AR1061" s="88">
        <f t="shared" si="1545"/>
        <v>0</v>
      </c>
      <c r="AS1061" s="86">
        <f t="shared" si="1545"/>
        <v>0</v>
      </c>
      <c r="AT1061" s="88">
        <f t="shared" si="1545"/>
        <v>0</v>
      </c>
      <c r="AU1061" s="86">
        <f t="shared" si="1545"/>
        <v>0</v>
      </c>
      <c r="AV1061" s="86">
        <f t="shared" si="1528"/>
        <v>0</v>
      </c>
      <c r="AW1061" s="93">
        <f t="shared" si="1529"/>
        <v>0</v>
      </c>
      <c r="AY1061" s="86">
        <f t="shared" si="1530"/>
        <v>0</v>
      </c>
      <c r="AZ1061" s="86">
        <f t="shared" si="1531"/>
        <v>0</v>
      </c>
      <c r="BA1061" s="86">
        <f t="shared" si="1532"/>
        <v>0</v>
      </c>
      <c r="BB1061" s="86">
        <f t="shared" si="1533"/>
        <v>0</v>
      </c>
      <c r="BC1061" s="86">
        <f t="shared" si="1534"/>
        <v>0</v>
      </c>
      <c r="BD1061" s="86">
        <f t="shared" si="1535"/>
        <v>0</v>
      </c>
    </row>
    <row r="1062" spans="2:56" x14ac:dyDescent="0.3">
      <c r="B1062" s="169" t="s">
        <v>74</v>
      </c>
      <c r="C1062" s="248"/>
      <c r="D1062" s="249"/>
      <c r="E1062" s="172">
        <f t="shared" si="1521"/>
        <v>0</v>
      </c>
      <c r="F1062" s="248"/>
      <c r="G1062" s="249"/>
      <c r="H1062" s="172">
        <f t="shared" si="1522"/>
        <v>0</v>
      </c>
      <c r="I1062" s="248"/>
      <c r="J1062" s="250"/>
      <c r="K1062" s="174">
        <f t="shared" si="1523"/>
        <v>0</v>
      </c>
      <c r="L1062" s="248"/>
      <c r="M1062" s="250"/>
      <c r="N1062" s="251"/>
      <c r="O1062" s="248"/>
      <c r="P1062" s="251"/>
      <c r="Q1062" s="166">
        <f t="shared" si="1524"/>
        <v>0</v>
      </c>
      <c r="R1062" s="251"/>
      <c r="S1062" s="251"/>
      <c r="T1062" s="167">
        <f t="shared" si="1536"/>
        <v>0</v>
      </c>
      <c r="U1062" s="157"/>
      <c r="V1062" s="248"/>
      <c r="W1062" s="251"/>
      <c r="X1062" s="166">
        <f t="shared" si="1525"/>
        <v>0</v>
      </c>
      <c r="Y1062" s="251"/>
      <c r="Z1062" s="251"/>
      <c r="AA1062" s="167">
        <f t="shared" si="1537"/>
        <v>0</v>
      </c>
      <c r="AB1062" s="157"/>
      <c r="AC1062" s="248"/>
      <c r="AD1062" s="251"/>
      <c r="AE1062" s="166">
        <f t="shared" si="1526"/>
        <v>0</v>
      </c>
      <c r="AF1062" s="251"/>
      <c r="AG1062" s="251"/>
      <c r="AH1062" s="167">
        <f t="shared" si="1538"/>
        <v>0</v>
      </c>
      <c r="AJ1062" s="252"/>
      <c r="AK1062" s="253"/>
      <c r="AL1062" s="254"/>
      <c r="AM1062" s="253"/>
      <c r="AN1062" s="254"/>
      <c r="AO1062" s="253"/>
      <c r="AP1062" s="254"/>
      <c r="AQ1062" s="253"/>
      <c r="AR1062" s="254"/>
      <c r="AS1062" s="253"/>
      <c r="AT1062" s="254"/>
      <c r="AU1062" s="253"/>
      <c r="AV1062" s="163">
        <f t="shared" si="1528"/>
        <v>0</v>
      </c>
      <c r="AW1062" s="168">
        <f t="shared" si="1529"/>
        <v>0</v>
      </c>
      <c r="AY1062" s="163">
        <f t="shared" si="1530"/>
        <v>0</v>
      </c>
      <c r="AZ1062" s="163">
        <f t="shared" si="1531"/>
        <v>0</v>
      </c>
      <c r="BA1062" s="163">
        <f t="shared" si="1532"/>
        <v>0</v>
      </c>
      <c r="BB1062" s="163">
        <f t="shared" si="1533"/>
        <v>0</v>
      </c>
      <c r="BC1062" s="163">
        <f t="shared" si="1534"/>
        <v>0</v>
      </c>
      <c r="BD1062" s="163">
        <f t="shared" si="1535"/>
        <v>0</v>
      </c>
    </row>
    <row r="1063" spans="2:56" x14ac:dyDescent="0.3">
      <c r="B1063" s="169" t="s">
        <v>75</v>
      </c>
      <c r="C1063" s="248"/>
      <c r="D1063" s="249"/>
      <c r="E1063" s="172">
        <f t="shared" si="1521"/>
        <v>0</v>
      </c>
      <c r="F1063" s="248"/>
      <c r="G1063" s="249"/>
      <c r="H1063" s="172">
        <f t="shared" si="1522"/>
        <v>0</v>
      </c>
      <c r="I1063" s="248"/>
      <c r="J1063" s="250"/>
      <c r="K1063" s="174">
        <f t="shared" si="1523"/>
        <v>0</v>
      </c>
      <c r="L1063" s="248"/>
      <c r="M1063" s="250"/>
      <c r="N1063" s="251"/>
      <c r="O1063" s="248"/>
      <c r="P1063" s="251"/>
      <c r="Q1063" s="166">
        <f t="shared" si="1524"/>
        <v>0</v>
      </c>
      <c r="R1063" s="251"/>
      <c r="S1063" s="251"/>
      <c r="T1063" s="167">
        <f t="shared" si="1536"/>
        <v>0</v>
      </c>
      <c r="U1063" s="157"/>
      <c r="V1063" s="248"/>
      <c r="W1063" s="251"/>
      <c r="X1063" s="166">
        <f t="shared" si="1525"/>
        <v>0</v>
      </c>
      <c r="Y1063" s="251"/>
      <c r="Z1063" s="251"/>
      <c r="AA1063" s="167">
        <f t="shared" si="1537"/>
        <v>0</v>
      </c>
      <c r="AB1063" s="157"/>
      <c r="AC1063" s="248"/>
      <c r="AD1063" s="251"/>
      <c r="AE1063" s="166">
        <f t="shared" si="1526"/>
        <v>0</v>
      </c>
      <c r="AF1063" s="251"/>
      <c r="AG1063" s="251"/>
      <c r="AH1063" s="167">
        <f t="shared" si="1538"/>
        <v>0</v>
      </c>
      <c r="AJ1063" s="252"/>
      <c r="AK1063" s="253"/>
      <c r="AL1063" s="254"/>
      <c r="AM1063" s="253"/>
      <c r="AN1063" s="254"/>
      <c r="AO1063" s="253"/>
      <c r="AP1063" s="254"/>
      <c r="AQ1063" s="253"/>
      <c r="AR1063" s="254"/>
      <c r="AS1063" s="253"/>
      <c r="AT1063" s="254"/>
      <c r="AU1063" s="253"/>
      <c r="AV1063" s="163">
        <f t="shared" si="1528"/>
        <v>0</v>
      </c>
      <c r="AW1063" s="168">
        <f t="shared" si="1529"/>
        <v>0</v>
      </c>
      <c r="AY1063" s="163">
        <f t="shared" si="1530"/>
        <v>0</v>
      </c>
      <c r="AZ1063" s="163">
        <f t="shared" si="1531"/>
        <v>0</v>
      </c>
      <c r="BA1063" s="163">
        <f t="shared" si="1532"/>
        <v>0</v>
      </c>
      <c r="BB1063" s="163">
        <f t="shared" si="1533"/>
        <v>0</v>
      </c>
      <c r="BC1063" s="163">
        <f t="shared" si="1534"/>
        <v>0</v>
      </c>
      <c r="BD1063" s="163">
        <f t="shared" si="1535"/>
        <v>0</v>
      </c>
    </row>
    <row r="1064" spans="2:56" x14ac:dyDescent="0.3">
      <c r="B1064" s="169" t="s">
        <v>76</v>
      </c>
      <c r="C1064" s="248"/>
      <c r="D1064" s="249"/>
      <c r="E1064" s="172">
        <f t="shared" si="1521"/>
        <v>0</v>
      </c>
      <c r="F1064" s="248"/>
      <c r="G1064" s="249"/>
      <c r="H1064" s="172">
        <f t="shared" si="1522"/>
        <v>0</v>
      </c>
      <c r="I1064" s="248"/>
      <c r="J1064" s="250"/>
      <c r="K1064" s="174">
        <f t="shared" si="1523"/>
        <v>0</v>
      </c>
      <c r="L1064" s="248"/>
      <c r="M1064" s="250"/>
      <c r="N1064" s="251"/>
      <c r="O1064" s="248"/>
      <c r="P1064" s="251"/>
      <c r="Q1064" s="166">
        <f t="shared" si="1524"/>
        <v>0</v>
      </c>
      <c r="R1064" s="251"/>
      <c r="S1064" s="251"/>
      <c r="T1064" s="167">
        <f t="shared" si="1536"/>
        <v>0</v>
      </c>
      <c r="U1064" s="157"/>
      <c r="V1064" s="248"/>
      <c r="W1064" s="251"/>
      <c r="X1064" s="166">
        <f t="shared" si="1525"/>
        <v>0</v>
      </c>
      <c r="Y1064" s="251"/>
      <c r="Z1064" s="251"/>
      <c r="AA1064" s="167">
        <f t="shared" si="1537"/>
        <v>0</v>
      </c>
      <c r="AB1064" s="157"/>
      <c r="AC1064" s="248"/>
      <c r="AD1064" s="251"/>
      <c r="AE1064" s="166">
        <f t="shared" si="1526"/>
        <v>0</v>
      </c>
      <c r="AF1064" s="251"/>
      <c r="AG1064" s="251"/>
      <c r="AH1064" s="167">
        <f t="shared" si="1538"/>
        <v>0</v>
      </c>
      <c r="AJ1064" s="252"/>
      <c r="AK1064" s="253"/>
      <c r="AL1064" s="254"/>
      <c r="AM1064" s="253"/>
      <c r="AN1064" s="254"/>
      <c r="AO1064" s="253"/>
      <c r="AP1064" s="254"/>
      <c r="AQ1064" s="253"/>
      <c r="AR1064" s="254"/>
      <c r="AS1064" s="253"/>
      <c r="AT1064" s="254"/>
      <c r="AU1064" s="253"/>
      <c r="AV1064" s="163">
        <f t="shared" si="1528"/>
        <v>0</v>
      </c>
      <c r="AW1064" s="168">
        <f t="shared" si="1529"/>
        <v>0</v>
      </c>
      <c r="AY1064" s="163">
        <f t="shared" si="1530"/>
        <v>0</v>
      </c>
      <c r="AZ1064" s="163">
        <f t="shared" si="1531"/>
        <v>0</v>
      </c>
      <c r="BA1064" s="163">
        <f t="shared" si="1532"/>
        <v>0</v>
      </c>
      <c r="BB1064" s="163">
        <f t="shared" si="1533"/>
        <v>0</v>
      </c>
      <c r="BC1064" s="163">
        <f t="shared" si="1534"/>
        <v>0</v>
      </c>
      <c r="BD1064" s="163">
        <f t="shared" si="1535"/>
        <v>0</v>
      </c>
    </row>
    <row r="1065" spans="2:56" x14ac:dyDescent="0.3">
      <c r="B1065" s="169" t="s">
        <v>77</v>
      </c>
      <c r="C1065" s="248"/>
      <c r="D1065" s="249"/>
      <c r="E1065" s="172">
        <f t="shared" si="1521"/>
        <v>0</v>
      </c>
      <c r="F1065" s="248"/>
      <c r="G1065" s="249"/>
      <c r="H1065" s="172">
        <f t="shared" si="1522"/>
        <v>0</v>
      </c>
      <c r="I1065" s="248"/>
      <c r="J1065" s="250"/>
      <c r="K1065" s="174">
        <f t="shared" si="1523"/>
        <v>0</v>
      </c>
      <c r="L1065" s="248"/>
      <c r="M1065" s="250"/>
      <c r="N1065" s="251"/>
      <c r="O1065" s="248"/>
      <c r="P1065" s="251"/>
      <c r="Q1065" s="166">
        <f t="shared" si="1524"/>
        <v>0</v>
      </c>
      <c r="R1065" s="251"/>
      <c r="S1065" s="251"/>
      <c r="T1065" s="167">
        <f t="shared" si="1536"/>
        <v>0</v>
      </c>
      <c r="U1065" s="157"/>
      <c r="V1065" s="248"/>
      <c r="W1065" s="251"/>
      <c r="X1065" s="166">
        <f t="shared" si="1525"/>
        <v>0</v>
      </c>
      <c r="Y1065" s="251"/>
      <c r="Z1065" s="251"/>
      <c r="AA1065" s="167">
        <f t="shared" si="1537"/>
        <v>0</v>
      </c>
      <c r="AB1065" s="157"/>
      <c r="AC1065" s="248"/>
      <c r="AD1065" s="251"/>
      <c r="AE1065" s="166">
        <f t="shared" si="1526"/>
        <v>0</v>
      </c>
      <c r="AF1065" s="251"/>
      <c r="AG1065" s="251"/>
      <c r="AH1065" s="167">
        <f t="shared" si="1538"/>
        <v>0</v>
      </c>
      <c r="AJ1065" s="252"/>
      <c r="AK1065" s="253"/>
      <c r="AL1065" s="254"/>
      <c r="AM1065" s="253"/>
      <c r="AN1065" s="254"/>
      <c r="AO1065" s="253"/>
      <c r="AP1065" s="254"/>
      <c r="AQ1065" s="253"/>
      <c r="AR1065" s="254"/>
      <c r="AS1065" s="253"/>
      <c r="AT1065" s="254"/>
      <c r="AU1065" s="253"/>
      <c r="AV1065" s="163">
        <f t="shared" si="1528"/>
        <v>0</v>
      </c>
      <c r="AW1065" s="168">
        <f t="shared" si="1529"/>
        <v>0</v>
      </c>
      <c r="AY1065" s="163">
        <f t="shared" si="1530"/>
        <v>0</v>
      </c>
      <c r="AZ1065" s="163">
        <f t="shared" si="1531"/>
        <v>0</v>
      </c>
      <c r="BA1065" s="163">
        <f t="shared" si="1532"/>
        <v>0</v>
      </c>
      <c r="BB1065" s="163">
        <f t="shared" si="1533"/>
        <v>0</v>
      </c>
      <c r="BC1065" s="163">
        <f t="shared" si="1534"/>
        <v>0</v>
      </c>
      <c r="BD1065" s="163">
        <f t="shared" si="1535"/>
        <v>0</v>
      </c>
    </row>
    <row r="1066" spans="2:56" x14ac:dyDescent="0.3">
      <c r="B1066" s="179" t="s">
        <v>78</v>
      </c>
      <c r="C1066" s="83">
        <f>SUM(C1067)</f>
        <v>0</v>
      </c>
      <c r="D1066" s="84">
        <f>SUM(D1067)</f>
        <v>0</v>
      </c>
      <c r="E1066" s="85">
        <f t="shared" si="1521"/>
        <v>0</v>
      </c>
      <c r="F1066" s="83">
        <f>SUM(F1067)</f>
        <v>0</v>
      </c>
      <c r="G1066" s="84">
        <f>SUM(G1067)</f>
        <v>0</v>
      </c>
      <c r="H1066" s="85">
        <f t="shared" si="1522"/>
        <v>0</v>
      </c>
      <c r="I1066" s="83">
        <f>SUM(I1067)</f>
        <v>0</v>
      </c>
      <c r="J1066" s="86">
        <f>SUM(J1067)</f>
        <v>0</v>
      </c>
      <c r="K1066" s="87">
        <f t="shared" si="1523"/>
        <v>0</v>
      </c>
      <c r="L1066" s="83">
        <f>SUM(L1067)</f>
        <v>0</v>
      </c>
      <c r="M1066" s="86">
        <f>SUM(M1067)</f>
        <v>0</v>
      </c>
      <c r="N1066" s="88">
        <f>SUM(N1067)</f>
        <v>0</v>
      </c>
      <c r="O1066" s="83">
        <f>SUM(O1067)</f>
        <v>0</v>
      </c>
      <c r="P1066" s="88">
        <f>SUM(P1067)</f>
        <v>0</v>
      </c>
      <c r="Q1066" s="177">
        <f t="shared" si="1524"/>
        <v>0</v>
      </c>
      <c r="R1066" s="88">
        <f>SUM(R1067)</f>
        <v>0</v>
      </c>
      <c r="S1066" s="88">
        <f>SUM(S1067)</f>
        <v>0</v>
      </c>
      <c r="T1066" s="178">
        <f t="shared" si="1536"/>
        <v>0</v>
      </c>
      <c r="U1066" s="157"/>
      <c r="V1066" s="83">
        <f>SUM(V1067)</f>
        <v>0</v>
      </c>
      <c r="W1066" s="88">
        <f>SUM(W1067)</f>
        <v>0</v>
      </c>
      <c r="X1066" s="177">
        <f t="shared" si="1525"/>
        <v>0</v>
      </c>
      <c r="Y1066" s="88">
        <f>SUM(Y1067)</f>
        <v>0</v>
      </c>
      <c r="Z1066" s="88">
        <f>SUM(Z1067)</f>
        <v>0</v>
      </c>
      <c r="AA1066" s="178">
        <f t="shared" si="1537"/>
        <v>0</v>
      </c>
      <c r="AB1066" s="157"/>
      <c r="AC1066" s="83">
        <f>SUM(AC1067)</f>
        <v>0</v>
      </c>
      <c r="AD1066" s="88">
        <f>SUM(AD1067)</f>
        <v>0</v>
      </c>
      <c r="AE1066" s="177">
        <f t="shared" si="1526"/>
        <v>0</v>
      </c>
      <c r="AF1066" s="88">
        <f>SUM(AF1067)</f>
        <v>0</v>
      </c>
      <c r="AG1066" s="88">
        <f>SUM(AG1067)</f>
        <v>0</v>
      </c>
      <c r="AH1066" s="178">
        <f t="shared" si="1538"/>
        <v>0</v>
      </c>
      <c r="AJ1066" s="84">
        <f t="shared" ref="AJ1066:AU1066" si="1546">SUM(AJ1067)</f>
        <v>0</v>
      </c>
      <c r="AK1066" s="86">
        <f t="shared" si="1546"/>
        <v>0</v>
      </c>
      <c r="AL1066" s="88">
        <f t="shared" si="1546"/>
        <v>0</v>
      </c>
      <c r="AM1066" s="86">
        <f t="shared" si="1546"/>
        <v>0</v>
      </c>
      <c r="AN1066" s="88">
        <f t="shared" si="1546"/>
        <v>0</v>
      </c>
      <c r="AO1066" s="86">
        <f t="shared" si="1546"/>
        <v>0</v>
      </c>
      <c r="AP1066" s="88">
        <f t="shared" si="1546"/>
        <v>0</v>
      </c>
      <c r="AQ1066" s="86">
        <f t="shared" si="1546"/>
        <v>0</v>
      </c>
      <c r="AR1066" s="88">
        <f t="shared" si="1546"/>
        <v>0</v>
      </c>
      <c r="AS1066" s="86">
        <f t="shared" si="1546"/>
        <v>0</v>
      </c>
      <c r="AT1066" s="88">
        <f t="shared" si="1546"/>
        <v>0</v>
      </c>
      <c r="AU1066" s="86">
        <f t="shared" si="1546"/>
        <v>0</v>
      </c>
      <c r="AV1066" s="86">
        <f t="shared" si="1528"/>
        <v>0</v>
      </c>
      <c r="AW1066" s="93">
        <f t="shared" si="1529"/>
        <v>0</v>
      </c>
      <c r="AY1066" s="86">
        <f t="shared" si="1530"/>
        <v>0</v>
      </c>
      <c r="AZ1066" s="86">
        <f t="shared" si="1531"/>
        <v>0</v>
      </c>
      <c r="BA1066" s="86">
        <f t="shared" si="1532"/>
        <v>0</v>
      </c>
      <c r="BB1066" s="86">
        <f t="shared" si="1533"/>
        <v>0</v>
      </c>
      <c r="BC1066" s="86">
        <f t="shared" si="1534"/>
        <v>0</v>
      </c>
      <c r="BD1066" s="86">
        <f t="shared" si="1535"/>
        <v>0</v>
      </c>
    </row>
    <row r="1067" spans="2:56" x14ac:dyDescent="0.3">
      <c r="B1067" s="169" t="s">
        <v>79</v>
      </c>
      <c r="C1067" s="248"/>
      <c r="D1067" s="249"/>
      <c r="E1067" s="172">
        <f t="shared" si="1521"/>
        <v>0</v>
      </c>
      <c r="F1067" s="248"/>
      <c r="G1067" s="249"/>
      <c r="H1067" s="172">
        <f t="shared" si="1522"/>
        <v>0</v>
      </c>
      <c r="I1067" s="248"/>
      <c r="J1067" s="250"/>
      <c r="K1067" s="174">
        <f t="shared" si="1523"/>
        <v>0</v>
      </c>
      <c r="L1067" s="248"/>
      <c r="M1067" s="250"/>
      <c r="N1067" s="251"/>
      <c r="O1067" s="248"/>
      <c r="P1067" s="251"/>
      <c r="Q1067" s="166">
        <f t="shared" si="1524"/>
        <v>0</v>
      </c>
      <c r="R1067" s="251"/>
      <c r="S1067" s="251"/>
      <c r="T1067" s="167">
        <f t="shared" si="1536"/>
        <v>0</v>
      </c>
      <c r="U1067" s="157"/>
      <c r="V1067" s="248"/>
      <c r="W1067" s="251"/>
      <c r="X1067" s="166">
        <f t="shared" si="1525"/>
        <v>0</v>
      </c>
      <c r="Y1067" s="251"/>
      <c r="Z1067" s="251"/>
      <c r="AA1067" s="167">
        <f t="shared" si="1537"/>
        <v>0</v>
      </c>
      <c r="AB1067" s="157"/>
      <c r="AC1067" s="248"/>
      <c r="AD1067" s="251"/>
      <c r="AE1067" s="166">
        <f t="shared" si="1526"/>
        <v>0</v>
      </c>
      <c r="AF1067" s="251"/>
      <c r="AG1067" s="251"/>
      <c r="AH1067" s="167">
        <f t="shared" si="1538"/>
        <v>0</v>
      </c>
      <c r="AJ1067" s="252"/>
      <c r="AK1067" s="253"/>
      <c r="AL1067" s="254"/>
      <c r="AM1067" s="253"/>
      <c r="AN1067" s="254"/>
      <c r="AO1067" s="253"/>
      <c r="AP1067" s="254"/>
      <c r="AQ1067" s="253"/>
      <c r="AR1067" s="254"/>
      <c r="AS1067" s="253"/>
      <c r="AT1067" s="254"/>
      <c r="AU1067" s="253"/>
      <c r="AV1067" s="163">
        <f t="shared" si="1528"/>
        <v>0</v>
      </c>
      <c r="AW1067" s="168">
        <f t="shared" si="1529"/>
        <v>0</v>
      </c>
      <c r="AY1067" s="163">
        <f t="shared" si="1530"/>
        <v>0</v>
      </c>
      <c r="AZ1067" s="163">
        <f t="shared" si="1531"/>
        <v>0</v>
      </c>
      <c r="BA1067" s="163">
        <f t="shared" si="1532"/>
        <v>0</v>
      </c>
      <c r="BB1067" s="163">
        <f t="shared" si="1533"/>
        <v>0</v>
      </c>
      <c r="BC1067" s="163">
        <f t="shared" si="1534"/>
        <v>0</v>
      </c>
      <c r="BD1067" s="163">
        <f t="shared" si="1535"/>
        <v>0</v>
      </c>
    </row>
    <row r="1068" spans="2:56" x14ac:dyDescent="0.3">
      <c r="B1068" s="179" t="s">
        <v>80</v>
      </c>
      <c r="C1068" s="83">
        <f>SUM(C1069)</f>
        <v>0</v>
      </c>
      <c r="D1068" s="84">
        <f>SUM(D1069)</f>
        <v>0</v>
      </c>
      <c r="E1068" s="85">
        <f t="shared" si="1521"/>
        <v>0</v>
      </c>
      <c r="F1068" s="83">
        <f>SUM(F1069)</f>
        <v>0</v>
      </c>
      <c r="G1068" s="84">
        <f>SUM(G1069)</f>
        <v>0</v>
      </c>
      <c r="H1068" s="85">
        <f t="shared" si="1522"/>
        <v>0</v>
      </c>
      <c r="I1068" s="83">
        <f>SUM(I1069)</f>
        <v>0</v>
      </c>
      <c r="J1068" s="86">
        <f>SUM(J1069)</f>
        <v>0</v>
      </c>
      <c r="K1068" s="87">
        <f t="shared" si="1523"/>
        <v>0</v>
      </c>
      <c r="L1068" s="83">
        <f>SUM(L1069)</f>
        <v>0</v>
      </c>
      <c r="M1068" s="86">
        <f>SUM(M1069)</f>
        <v>0</v>
      </c>
      <c r="N1068" s="88">
        <f>SUM(N1069)</f>
        <v>0</v>
      </c>
      <c r="O1068" s="83">
        <f>SUM(O1069)</f>
        <v>0</v>
      </c>
      <c r="P1068" s="88">
        <f>SUM(P1069)</f>
        <v>0</v>
      </c>
      <c r="Q1068" s="177">
        <f t="shared" si="1524"/>
        <v>0</v>
      </c>
      <c r="R1068" s="88">
        <f>SUM(R1069)</f>
        <v>0</v>
      </c>
      <c r="S1068" s="88">
        <f>SUM(S1069)</f>
        <v>0</v>
      </c>
      <c r="T1068" s="178">
        <f t="shared" si="1536"/>
        <v>0</v>
      </c>
      <c r="U1068" s="157"/>
      <c r="V1068" s="83">
        <f>SUM(V1069)</f>
        <v>0</v>
      </c>
      <c r="W1068" s="88">
        <f>SUM(W1069)</f>
        <v>0</v>
      </c>
      <c r="X1068" s="177">
        <f t="shared" si="1525"/>
        <v>0</v>
      </c>
      <c r="Y1068" s="88">
        <f>SUM(Y1069)</f>
        <v>0</v>
      </c>
      <c r="Z1068" s="88">
        <f>SUM(Z1069)</f>
        <v>0</v>
      </c>
      <c r="AA1068" s="178">
        <f t="shared" si="1537"/>
        <v>0</v>
      </c>
      <c r="AB1068" s="157"/>
      <c r="AC1068" s="83">
        <f>SUM(AC1069)</f>
        <v>0</v>
      </c>
      <c r="AD1068" s="88">
        <f>SUM(AD1069)</f>
        <v>0</v>
      </c>
      <c r="AE1068" s="177">
        <f t="shared" si="1526"/>
        <v>0</v>
      </c>
      <c r="AF1068" s="88">
        <f>SUM(AF1069)</f>
        <v>0</v>
      </c>
      <c r="AG1068" s="88">
        <f>SUM(AG1069)</f>
        <v>0</v>
      </c>
      <c r="AH1068" s="178">
        <f t="shared" si="1538"/>
        <v>0</v>
      </c>
      <c r="AJ1068" s="84">
        <f t="shared" ref="AJ1068:AU1068" si="1547">SUM(AJ1069)</f>
        <v>0</v>
      </c>
      <c r="AK1068" s="86">
        <f t="shared" si="1547"/>
        <v>0</v>
      </c>
      <c r="AL1068" s="88">
        <f t="shared" si="1547"/>
        <v>0</v>
      </c>
      <c r="AM1068" s="86">
        <f t="shared" si="1547"/>
        <v>0</v>
      </c>
      <c r="AN1068" s="88">
        <f t="shared" si="1547"/>
        <v>0</v>
      </c>
      <c r="AO1068" s="86">
        <f t="shared" si="1547"/>
        <v>0</v>
      </c>
      <c r="AP1068" s="88">
        <f t="shared" si="1547"/>
        <v>0</v>
      </c>
      <c r="AQ1068" s="86">
        <f t="shared" si="1547"/>
        <v>0</v>
      </c>
      <c r="AR1068" s="88">
        <f t="shared" si="1547"/>
        <v>0</v>
      </c>
      <c r="AS1068" s="86">
        <f t="shared" si="1547"/>
        <v>0</v>
      </c>
      <c r="AT1068" s="88">
        <f t="shared" si="1547"/>
        <v>0</v>
      </c>
      <c r="AU1068" s="86">
        <f t="shared" si="1547"/>
        <v>0</v>
      </c>
      <c r="AV1068" s="86">
        <f t="shared" si="1528"/>
        <v>0</v>
      </c>
      <c r="AW1068" s="93">
        <f t="shared" si="1529"/>
        <v>0</v>
      </c>
      <c r="AY1068" s="86">
        <f t="shared" si="1530"/>
        <v>0</v>
      </c>
      <c r="AZ1068" s="86">
        <f t="shared" si="1531"/>
        <v>0</v>
      </c>
      <c r="BA1068" s="86">
        <f t="shared" si="1532"/>
        <v>0</v>
      </c>
      <c r="BB1068" s="86">
        <f t="shared" si="1533"/>
        <v>0</v>
      </c>
      <c r="BC1068" s="86">
        <f t="shared" si="1534"/>
        <v>0</v>
      </c>
      <c r="BD1068" s="86">
        <f t="shared" si="1535"/>
        <v>0</v>
      </c>
    </row>
    <row r="1069" spans="2:56" x14ac:dyDescent="0.3">
      <c r="B1069" s="169" t="s">
        <v>80</v>
      </c>
      <c r="C1069" s="248"/>
      <c r="D1069" s="249"/>
      <c r="E1069" s="172">
        <f t="shared" si="1521"/>
        <v>0</v>
      </c>
      <c r="F1069" s="248"/>
      <c r="G1069" s="249"/>
      <c r="H1069" s="172">
        <f t="shared" si="1522"/>
        <v>0</v>
      </c>
      <c r="I1069" s="248"/>
      <c r="J1069" s="250"/>
      <c r="K1069" s="174">
        <f t="shared" si="1523"/>
        <v>0</v>
      </c>
      <c r="L1069" s="248"/>
      <c r="M1069" s="250"/>
      <c r="N1069" s="251"/>
      <c r="O1069" s="248"/>
      <c r="P1069" s="251"/>
      <c r="Q1069" s="166">
        <f t="shared" si="1524"/>
        <v>0</v>
      </c>
      <c r="R1069" s="251"/>
      <c r="S1069" s="251"/>
      <c r="T1069" s="167">
        <f t="shared" si="1536"/>
        <v>0</v>
      </c>
      <c r="U1069" s="157"/>
      <c r="V1069" s="248"/>
      <c r="W1069" s="251"/>
      <c r="X1069" s="166">
        <f t="shared" si="1525"/>
        <v>0</v>
      </c>
      <c r="Y1069" s="251"/>
      <c r="Z1069" s="251"/>
      <c r="AA1069" s="167">
        <f t="shared" si="1537"/>
        <v>0</v>
      </c>
      <c r="AB1069" s="157"/>
      <c r="AC1069" s="248"/>
      <c r="AD1069" s="251"/>
      <c r="AE1069" s="166">
        <f t="shared" si="1526"/>
        <v>0</v>
      </c>
      <c r="AF1069" s="251"/>
      <c r="AG1069" s="251"/>
      <c r="AH1069" s="167">
        <f t="shared" si="1538"/>
        <v>0</v>
      </c>
      <c r="AJ1069" s="252"/>
      <c r="AK1069" s="253"/>
      <c r="AL1069" s="254"/>
      <c r="AM1069" s="253"/>
      <c r="AN1069" s="254"/>
      <c r="AO1069" s="253"/>
      <c r="AP1069" s="254"/>
      <c r="AQ1069" s="253"/>
      <c r="AR1069" s="254"/>
      <c r="AS1069" s="253"/>
      <c r="AT1069" s="254"/>
      <c r="AU1069" s="253"/>
      <c r="AV1069" s="163">
        <f t="shared" si="1528"/>
        <v>0</v>
      </c>
      <c r="AW1069" s="168">
        <f t="shared" si="1529"/>
        <v>0</v>
      </c>
      <c r="AY1069" s="163">
        <f t="shared" si="1530"/>
        <v>0</v>
      </c>
      <c r="AZ1069" s="163">
        <f t="shared" si="1531"/>
        <v>0</v>
      </c>
      <c r="BA1069" s="163">
        <f t="shared" si="1532"/>
        <v>0</v>
      </c>
      <c r="BB1069" s="163">
        <f t="shared" si="1533"/>
        <v>0</v>
      </c>
      <c r="BC1069" s="163">
        <f t="shared" si="1534"/>
        <v>0</v>
      </c>
      <c r="BD1069" s="163">
        <f t="shared" si="1535"/>
        <v>0</v>
      </c>
    </row>
    <row r="1070" spans="2:56" x14ac:dyDescent="0.3">
      <c r="B1070" s="179" t="s">
        <v>81</v>
      </c>
      <c r="C1070" s="83">
        <f>SUM(C1071)</f>
        <v>7000</v>
      </c>
      <c r="D1070" s="84">
        <f>SUM(D1071)</f>
        <v>6052.5</v>
      </c>
      <c r="E1070" s="85">
        <f t="shared" si="1521"/>
        <v>0.86464285714285716</v>
      </c>
      <c r="F1070" s="83">
        <f>SUM(F1071)</f>
        <v>12000</v>
      </c>
      <c r="G1070" s="84">
        <f>SUM(G1071)</f>
        <v>8154.8</v>
      </c>
      <c r="H1070" s="85">
        <f t="shared" si="1522"/>
        <v>0.67956666666666665</v>
      </c>
      <c r="I1070" s="83">
        <f>SUM(I1071)</f>
        <v>9780</v>
      </c>
      <c r="J1070" s="86">
        <f>SUM(J1071)</f>
        <v>9155.2000000000007</v>
      </c>
      <c r="K1070" s="87">
        <f t="shared" si="1523"/>
        <v>0.93611451942740298</v>
      </c>
      <c r="L1070" s="83">
        <f>SUM(L1071)</f>
        <v>6000</v>
      </c>
      <c r="M1070" s="86">
        <f>SUM(M1071)</f>
        <v>31000</v>
      </c>
      <c r="N1070" s="88">
        <f>SUM(N1071)</f>
        <v>0</v>
      </c>
      <c r="O1070" s="83">
        <f>SUM(O1071)</f>
        <v>0</v>
      </c>
      <c r="P1070" s="88">
        <f>SUM(P1071)</f>
        <v>0</v>
      </c>
      <c r="Q1070" s="177">
        <f t="shared" si="1524"/>
        <v>0</v>
      </c>
      <c r="R1070" s="88">
        <f>SUM(R1071)</f>
        <v>0</v>
      </c>
      <c r="S1070" s="88">
        <f>SUM(S1071)</f>
        <v>0</v>
      </c>
      <c r="T1070" s="178">
        <f t="shared" si="1536"/>
        <v>0</v>
      </c>
      <c r="U1070" s="157"/>
      <c r="V1070" s="83">
        <f>SUM(V1071)</f>
        <v>0</v>
      </c>
      <c r="W1070" s="88">
        <f>SUM(W1071)</f>
        <v>0</v>
      </c>
      <c r="X1070" s="177">
        <f t="shared" si="1525"/>
        <v>0</v>
      </c>
      <c r="Y1070" s="88">
        <f>SUM(Y1071)</f>
        <v>0</v>
      </c>
      <c r="Z1070" s="88">
        <f>SUM(Z1071)</f>
        <v>0</v>
      </c>
      <c r="AA1070" s="178">
        <f t="shared" si="1537"/>
        <v>0</v>
      </c>
      <c r="AB1070" s="157"/>
      <c r="AC1070" s="83">
        <f>SUM(AC1071)</f>
        <v>0</v>
      </c>
      <c r="AD1070" s="88">
        <f>SUM(AD1071)</f>
        <v>0</v>
      </c>
      <c r="AE1070" s="177">
        <f t="shared" si="1526"/>
        <v>0</v>
      </c>
      <c r="AF1070" s="88">
        <f>SUM(AF1071)</f>
        <v>0</v>
      </c>
      <c r="AG1070" s="88">
        <f>SUM(AG1071)</f>
        <v>0</v>
      </c>
      <c r="AH1070" s="178">
        <f t="shared" si="1538"/>
        <v>0</v>
      </c>
      <c r="AJ1070" s="84">
        <f t="shared" ref="AJ1070:AU1070" si="1548">SUM(AJ1071)</f>
        <v>0</v>
      </c>
      <c r="AK1070" s="86">
        <f t="shared" si="1548"/>
        <v>0</v>
      </c>
      <c r="AL1070" s="88">
        <f t="shared" si="1548"/>
        <v>0</v>
      </c>
      <c r="AM1070" s="86">
        <f t="shared" si="1548"/>
        <v>0</v>
      </c>
      <c r="AN1070" s="88">
        <f t="shared" si="1548"/>
        <v>0</v>
      </c>
      <c r="AO1070" s="86">
        <f t="shared" si="1548"/>
        <v>0</v>
      </c>
      <c r="AP1070" s="88">
        <f t="shared" si="1548"/>
        <v>0</v>
      </c>
      <c r="AQ1070" s="86">
        <f t="shared" si="1548"/>
        <v>0</v>
      </c>
      <c r="AR1070" s="88">
        <f t="shared" si="1548"/>
        <v>0</v>
      </c>
      <c r="AS1070" s="86">
        <f t="shared" si="1548"/>
        <v>0</v>
      </c>
      <c r="AT1070" s="88">
        <f t="shared" si="1548"/>
        <v>0</v>
      </c>
      <c r="AU1070" s="86">
        <f t="shared" si="1548"/>
        <v>0</v>
      </c>
      <c r="AV1070" s="86">
        <f t="shared" si="1528"/>
        <v>0</v>
      </c>
      <c r="AW1070" s="93">
        <f t="shared" si="1529"/>
        <v>0</v>
      </c>
      <c r="AY1070" s="86">
        <f t="shared" si="1530"/>
        <v>0</v>
      </c>
      <c r="AZ1070" s="86">
        <f t="shared" si="1531"/>
        <v>0</v>
      </c>
      <c r="BA1070" s="86">
        <f t="shared" si="1532"/>
        <v>0</v>
      </c>
      <c r="BB1070" s="86">
        <f t="shared" si="1533"/>
        <v>0</v>
      </c>
      <c r="BC1070" s="86">
        <f t="shared" si="1534"/>
        <v>0</v>
      </c>
      <c r="BD1070" s="86">
        <f t="shared" si="1535"/>
        <v>0</v>
      </c>
    </row>
    <row r="1071" spans="2:56" x14ac:dyDescent="0.3">
      <c r="B1071" s="169" t="s">
        <v>81</v>
      </c>
      <c r="C1071" s="248">
        <v>7000</v>
      </c>
      <c r="D1071" s="249">
        <v>6052.5</v>
      </c>
      <c r="E1071" s="172">
        <f t="shared" si="1521"/>
        <v>0.86464285714285716</v>
      </c>
      <c r="F1071" s="248">
        <v>12000</v>
      </c>
      <c r="G1071" s="249">
        <v>8154.8</v>
      </c>
      <c r="H1071" s="172">
        <f t="shared" si="1522"/>
        <v>0.67956666666666665</v>
      </c>
      <c r="I1071" s="248">
        <v>9780</v>
      </c>
      <c r="J1071" s="250">
        <v>9155.2000000000007</v>
      </c>
      <c r="K1071" s="174">
        <f t="shared" si="1523"/>
        <v>0.93611451942740298</v>
      </c>
      <c r="L1071" s="248">
        <v>6000</v>
      </c>
      <c r="M1071" s="250">
        <v>31000</v>
      </c>
      <c r="N1071" s="251"/>
      <c r="O1071" s="248"/>
      <c r="P1071" s="251"/>
      <c r="Q1071" s="166">
        <f t="shared" si="1524"/>
        <v>0</v>
      </c>
      <c r="R1071" s="251"/>
      <c r="S1071" s="251"/>
      <c r="T1071" s="167">
        <f t="shared" si="1536"/>
        <v>0</v>
      </c>
      <c r="U1071" s="157"/>
      <c r="V1071" s="248"/>
      <c r="W1071" s="251"/>
      <c r="X1071" s="166">
        <f t="shared" si="1525"/>
        <v>0</v>
      </c>
      <c r="Y1071" s="251"/>
      <c r="Z1071" s="251"/>
      <c r="AA1071" s="167">
        <f t="shared" si="1537"/>
        <v>0</v>
      </c>
      <c r="AB1071" s="157"/>
      <c r="AC1071" s="248"/>
      <c r="AD1071" s="251"/>
      <c r="AE1071" s="166">
        <f t="shared" si="1526"/>
        <v>0</v>
      </c>
      <c r="AF1071" s="251"/>
      <c r="AG1071" s="251"/>
      <c r="AH1071" s="167">
        <f t="shared" si="1538"/>
        <v>0</v>
      </c>
      <c r="AJ1071" s="252"/>
      <c r="AK1071" s="253"/>
      <c r="AL1071" s="254"/>
      <c r="AM1071" s="253"/>
      <c r="AN1071" s="254"/>
      <c r="AO1071" s="253"/>
      <c r="AP1071" s="254"/>
      <c r="AQ1071" s="253"/>
      <c r="AR1071" s="254"/>
      <c r="AS1071" s="253"/>
      <c r="AT1071" s="254"/>
      <c r="AU1071" s="253"/>
      <c r="AV1071" s="163">
        <f t="shared" si="1528"/>
        <v>0</v>
      </c>
      <c r="AW1071" s="168">
        <f t="shared" si="1529"/>
        <v>0</v>
      </c>
      <c r="AY1071" s="163">
        <f t="shared" si="1530"/>
        <v>0</v>
      </c>
      <c r="AZ1071" s="163">
        <f t="shared" si="1531"/>
        <v>0</v>
      </c>
      <c r="BA1071" s="163">
        <f t="shared" si="1532"/>
        <v>0</v>
      </c>
      <c r="BB1071" s="163">
        <f t="shared" si="1533"/>
        <v>0</v>
      </c>
      <c r="BC1071" s="163">
        <f t="shared" si="1534"/>
        <v>0</v>
      </c>
      <c r="BD1071" s="163">
        <f t="shared" si="1535"/>
        <v>0</v>
      </c>
    </row>
    <row r="1072" spans="2:56" x14ac:dyDescent="0.3">
      <c r="B1072" s="179" t="s">
        <v>82</v>
      </c>
      <c r="C1072" s="83">
        <f>SUM(C1073:C1078)</f>
        <v>0</v>
      </c>
      <c r="D1072" s="84">
        <f>SUM(D1073:D1078)</f>
        <v>0</v>
      </c>
      <c r="E1072" s="85">
        <f t="shared" si="1521"/>
        <v>0</v>
      </c>
      <c r="F1072" s="83">
        <f>SUM(F1073:F1078)</f>
        <v>0</v>
      </c>
      <c r="G1072" s="84">
        <f>SUM(G1073:G1078)</f>
        <v>0</v>
      </c>
      <c r="H1072" s="85">
        <f t="shared" si="1522"/>
        <v>0</v>
      </c>
      <c r="I1072" s="83">
        <f>SUM(I1073:I1078)</f>
        <v>0</v>
      </c>
      <c r="J1072" s="86">
        <f>SUM(J1073:J1078)</f>
        <v>0</v>
      </c>
      <c r="K1072" s="87">
        <f t="shared" si="1523"/>
        <v>0</v>
      </c>
      <c r="L1072" s="83">
        <f>SUM(L1073:L1078)</f>
        <v>0</v>
      </c>
      <c r="M1072" s="86">
        <f>SUM(M1073:M1078)</f>
        <v>0</v>
      </c>
      <c r="N1072" s="88">
        <f>SUM(N1073:N1078)</f>
        <v>0</v>
      </c>
      <c r="O1072" s="83">
        <f>SUM(O1073:O1078)</f>
        <v>0</v>
      </c>
      <c r="P1072" s="88">
        <f>SUM(P1073:P1078)</f>
        <v>0</v>
      </c>
      <c r="Q1072" s="177">
        <f t="shared" si="1524"/>
        <v>0</v>
      </c>
      <c r="R1072" s="88">
        <f>SUM(R1073:R1078)</f>
        <v>0</v>
      </c>
      <c r="S1072" s="88">
        <f>SUM(S1073:S1078)</f>
        <v>0</v>
      </c>
      <c r="T1072" s="178">
        <f t="shared" si="1536"/>
        <v>0</v>
      </c>
      <c r="U1072" s="157"/>
      <c r="V1072" s="83">
        <f>SUM(V1073:V1078)</f>
        <v>0</v>
      </c>
      <c r="W1072" s="88">
        <f>SUM(W1073:W1078)</f>
        <v>0</v>
      </c>
      <c r="X1072" s="177">
        <f t="shared" si="1525"/>
        <v>0</v>
      </c>
      <c r="Y1072" s="88">
        <f>SUM(Y1073:Y1078)</f>
        <v>0</v>
      </c>
      <c r="Z1072" s="88">
        <f>SUM(Z1073:Z1078)</f>
        <v>0</v>
      </c>
      <c r="AA1072" s="178">
        <f t="shared" si="1537"/>
        <v>0</v>
      </c>
      <c r="AB1072" s="157"/>
      <c r="AC1072" s="83">
        <f>SUM(AC1073:AC1078)</f>
        <v>0</v>
      </c>
      <c r="AD1072" s="88">
        <f>SUM(AD1073:AD1078)</f>
        <v>0</v>
      </c>
      <c r="AE1072" s="177">
        <f t="shared" si="1526"/>
        <v>0</v>
      </c>
      <c r="AF1072" s="88">
        <f>SUM(AF1073:AF1078)</f>
        <v>0</v>
      </c>
      <c r="AG1072" s="88">
        <f>SUM(AG1073:AG1078)</f>
        <v>0</v>
      </c>
      <c r="AH1072" s="178">
        <f t="shared" si="1538"/>
        <v>0</v>
      </c>
      <c r="AJ1072" s="84">
        <f t="shared" ref="AJ1072:AU1072" si="1549">SUM(AJ1073:AJ1078)</f>
        <v>0</v>
      </c>
      <c r="AK1072" s="86">
        <f t="shared" si="1549"/>
        <v>0</v>
      </c>
      <c r="AL1072" s="88">
        <f t="shared" si="1549"/>
        <v>0</v>
      </c>
      <c r="AM1072" s="86">
        <f t="shared" si="1549"/>
        <v>0</v>
      </c>
      <c r="AN1072" s="88">
        <f t="shared" si="1549"/>
        <v>0</v>
      </c>
      <c r="AO1072" s="86">
        <f t="shared" si="1549"/>
        <v>0</v>
      </c>
      <c r="AP1072" s="88">
        <f t="shared" si="1549"/>
        <v>0</v>
      </c>
      <c r="AQ1072" s="86">
        <f t="shared" si="1549"/>
        <v>0</v>
      </c>
      <c r="AR1072" s="88">
        <f t="shared" si="1549"/>
        <v>0</v>
      </c>
      <c r="AS1072" s="86">
        <f t="shared" si="1549"/>
        <v>0</v>
      </c>
      <c r="AT1072" s="88">
        <f t="shared" si="1549"/>
        <v>0</v>
      </c>
      <c r="AU1072" s="86">
        <f t="shared" si="1549"/>
        <v>0</v>
      </c>
      <c r="AV1072" s="86">
        <f t="shared" si="1528"/>
        <v>0</v>
      </c>
      <c r="AW1072" s="93">
        <f t="shared" si="1529"/>
        <v>0</v>
      </c>
      <c r="AY1072" s="86">
        <f t="shared" si="1530"/>
        <v>0</v>
      </c>
      <c r="AZ1072" s="86">
        <f t="shared" si="1531"/>
        <v>0</v>
      </c>
      <c r="BA1072" s="86">
        <f t="shared" si="1532"/>
        <v>0</v>
      </c>
      <c r="BB1072" s="86">
        <f t="shared" si="1533"/>
        <v>0</v>
      </c>
      <c r="BC1072" s="86">
        <f t="shared" si="1534"/>
        <v>0</v>
      </c>
      <c r="BD1072" s="86">
        <f t="shared" si="1535"/>
        <v>0</v>
      </c>
    </row>
    <row r="1073" spans="2:56" x14ac:dyDescent="0.3">
      <c r="B1073" s="169" t="s">
        <v>83</v>
      </c>
      <c r="C1073" s="248"/>
      <c r="D1073" s="249"/>
      <c r="E1073" s="172">
        <f t="shared" si="1521"/>
        <v>0</v>
      </c>
      <c r="F1073" s="248"/>
      <c r="G1073" s="249"/>
      <c r="H1073" s="172">
        <f t="shared" si="1522"/>
        <v>0</v>
      </c>
      <c r="I1073" s="248"/>
      <c r="J1073" s="250"/>
      <c r="K1073" s="174">
        <f t="shared" si="1523"/>
        <v>0</v>
      </c>
      <c r="L1073" s="248"/>
      <c r="M1073" s="250"/>
      <c r="N1073" s="251"/>
      <c r="O1073" s="248"/>
      <c r="P1073" s="251"/>
      <c r="Q1073" s="166">
        <f t="shared" si="1524"/>
        <v>0</v>
      </c>
      <c r="R1073" s="251"/>
      <c r="S1073" s="251"/>
      <c r="T1073" s="167">
        <f t="shared" si="1536"/>
        <v>0</v>
      </c>
      <c r="U1073" s="157"/>
      <c r="V1073" s="248"/>
      <c r="W1073" s="251"/>
      <c r="X1073" s="166">
        <f t="shared" si="1525"/>
        <v>0</v>
      </c>
      <c r="Y1073" s="251"/>
      <c r="Z1073" s="251"/>
      <c r="AA1073" s="167">
        <f t="shared" si="1537"/>
        <v>0</v>
      </c>
      <c r="AB1073" s="157"/>
      <c r="AC1073" s="248"/>
      <c r="AD1073" s="251"/>
      <c r="AE1073" s="166">
        <f t="shared" si="1526"/>
        <v>0</v>
      </c>
      <c r="AF1073" s="251"/>
      <c r="AG1073" s="251"/>
      <c r="AH1073" s="167">
        <f t="shared" si="1538"/>
        <v>0</v>
      </c>
      <c r="AJ1073" s="252"/>
      <c r="AK1073" s="253"/>
      <c r="AL1073" s="254"/>
      <c r="AM1073" s="253"/>
      <c r="AN1073" s="254"/>
      <c r="AO1073" s="253"/>
      <c r="AP1073" s="254"/>
      <c r="AQ1073" s="253"/>
      <c r="AR1073" s="254"/>
      <c r="AS1073" s="253"/>
      <c r="AT1073" s="254"/>
      <c r="AU1073" s="253"/>
      <c r="AV1073" s="163">
        <f t="shared" si="1528"/>
        <v>0</v>
      </c>
      <c r="AW1073" s="168">
        <f t="shared" si="1529"/>
        <v>0</v>
      </c>
      <c r="AY1073" s="163">
        <f t="shared" si="1530"/>
        <v>0</v>
      </c>
      <c r="AZ1073" s="163">
        <f t="shared" si="1531"/>
        <v>0</v>
      </c>
      <c r="BA1073" s="163">
        <f t="shared" si="1532"/>
        <v>0</v>
      </c>
      <c r="BB1073" s="163">
        <f t="shared" si="1533"/>
        <v>0</v>
      </c>
      <c r="BC1073" s="163">
        <f t="shared" si="1534"/>
        <v>0</v>
      </c>
      <c r="BD1073" s="163">
        <f t="shared" si="1535"/>
        <v>0</v>
      </c>
    </row>
    <row r="1074" spans="2:56" x14ac:dyDescent="0.3">
      <c r="B1074" s="169" t="s">
        <v>84</v>
      </c>
      <c r="C1074" s="248"/>
      <c r="D1074" s="249"/>
      <c r="E1074" s="172">
        <f t="shared" si="1521"/>
        <v>0</v>
      </c>
      <c r="F1074" s="248"/>
      <c r="G1074" s="249"/>
      <c r="H1074" s="172">
        <f t="shared" si="1522"/>
        <v>0</v>
      </c>
      <c r="I1074" s="248"/>
      <c r="J1074" s="250"/>
      <c r="K1074" s="174">
        <f t="shared" si="1523"/>
        <v>0</v>
      </c>
      <c r="L1074" s="248"/>
      <c r="M1074" s="250"/>
      <c r="N1074" s="251"/>
      <c r="O1074" s="248"/>
      <c r="P1074" s="251"/>
      <c r="Q1074" s="166">
        <f t="shared" si="1524"/>
        <v>0</v>
      </c>
      <c r="R1074" s="251"/>
      <c r="S1074" s="251"/>
      <c r="T1074" s="167">
        <f t="shared" si="1536"/>
        <v>0</v>
      </c>
      <c r="U1074" s="157"/>
      <c r="V1074" s="248"/>
      <c r="W1074" s="251"/>
      <c r="X1074" s="166">
        <f t="shared" si="1525"/>
        <v>0</v>
      </c>
      <c r="Y1074" s="251"/>
      <c r="Z1074" s="251"/>
      <c r="AA1074" s="167">
        <f t="shared" si="1537"/>
        <v>0</v>
      </c>
      <c r="AB1074" s="157"/>
      <c r="AC1074" s="248"/>
      <c r="AD1074" s="251"/>
      <c r="AE1074" s="166">
        <f t="shared" si="1526"/>
        <v>0</v>
      </c>
      <c r="AF1074" s="251"/>
      <c r="AG1074" s="251"/>
      <c r="AH1074" s="167">
        <f t="shared" si="1538"/>
        <v>0</v>
      </c>
      <c r="AJ1074" s="252"/>
      <c r="AK1074" s="253"/>
      <c r="AL1074" s="254"/>
      <c r="AM1074" s="253"/>
      <c r="AN1074" s="254"/>
      <c r="AO1074" s="253"/>
      <c r="AP1074" s="254"/>
      <c r="AQ1074" s="253"/>
      <c r="AR1074" s="254"/>
      <c r="AS1074" s="253"/>
      <c r="AT1074" s="254"/>
      <c r="AU1074" s="253"/>
      <c r="AV1074" s="163">
        <f t="shared" si="1528"/>
        <v>0</v>
      </c>
      <c r="AW1074" s="168">
        <f t="shared" si="1529"/>
        <v>0</v>
      </c>
      <c r="AY1074" s="163">
        <f t="shared" si="1530"/>
        <v>0</v>
      </c>
      <c r="AZ1074" s="163">
        <f t="shared" si="1531"/>
        <v>0</v>
      </c>
      <c r="BA1074" s="163">
        <f t="shared" si="1532"/>
        <v>0</v>
      </c>
      <c r="BB1074" s="163">
        <f t="shared" si="1533"/>
        <v>0</v>
      </c>
      <c r="BC1074" s="163">
        <f t="shared" si="1534"/>
        <v>0</v>
      </c>
      <c r="BD1074" s="163">
        <f t="shared" si="1535"/>
        <v>0</v>
      </c>
    </row>
    <row r="1075" spans="2:56" x14ac:dyDescent="0.3">
      <c r="B1075" s="169" t="s">
        <v>85</v>
      </c>
      <c r="C1075" s="248"/>
      <c r="D1075" s="249"/>
      <c r="E1075" s="172">
        <f t="shared" si="1521"/>
        <v>0</v>
      </c>
      <c r="F1075" s="248"/>
      <c r="G1075" s="249"/>
      <c r="H1075" s="172">
        <f t="shared" si="1522"/>
        <v>0</v>
      </c>
      <c r="I1075" s="248"/>
      <c r="J1075" s="250"/>
      <c r="K1075" s="174">
        <f t="shared" si="1523"/>
        <v>0</v>
      </c>
      <c r="L1075" s="248"/>
      <c r="M1075" s="250"/>
      <c r="N1075" s="251"/>
      <c r="O1075" s="248"/>
      <c r="P1075" s="251"/>
      <c r="Q1075" s="166">
        <f t="shared" si="1524"/>
        <v>0</v>
      </c>
      <c r="R1075" s="251"/>
      <c r="S1075" s="251"/>
      <c r="T1075" s="167">
        <f t="shared" si="1536"/>
        <v>0</v>
      </c>
      <c r="U1075" s="157"/>
      <c r="V1075" s="248"/>
      <c r="W1075" s="251"/>
      <c r="X1075" s="166">
        <f t="shared" si="1525"/>
        <v>0</v>
      </c>
      <c r="Y1075" s="251"/>
      <c r="Z1075" s="251"/>
      <c r="AA1075" s="167">
        <f t="shared" si="1537"/>
        <v>0</v>
      </c>
      <c r="AB1075" s="157"/>
      <c r="AC1075" s="248"/>
      <c r="AD1075" s="251"/>
      <c r="AE1075" s="166">
        <f t="shared" si="1526"/>
        <v>0</v>
      </c>
      <c r="AF1075" s="251"/>
      <c r="AG1075" s="251"/>
      <c r="AH1075" s="167">
        <f t="shared" si="1538"/>
        <v>0</v>
      </c>
      <c r="AJ1075" s="252"/>
      <c r="AK1075" s="253"/>
      <c r="AL1075" s="254"/>
      <c r="AM1075" s="253"/>
      <c r="AN1075" s="254"/>
      <c r="AO1075" s="253"/>
      <c r="AP1075" s="254"/>
      <c r="AQ1075" s="253"/>
      <c r="AR1075" s="254"/>
      <c r="AS1075" s="253"/>
      <c r="AT1075" s="254"/>
      <c r="AU1075" s="253"/>
      <c r="AV1075" s="163">
        <f t="shared" si="1528"/>
        <v>0</v>
      </c>
      <c r="AW1075" s="168">
        <f t="shared" si="1529"/>
        <v>0</v>
      </c>
      <c r="AY1075" s="163">
        <f t="shared" si="1530"/>
        <v>0</v>
      </c>
      <c r="AZ1075" s="163">
        <f t="shared" si="1531"/>
        <v>0</v>
      </c>
      <c r="BA1075" s="163">
        <f t="shared" si="1532"/>
        <v>0</v>
      </c>
      <c r="BB1075" s="163">
        <f t="shared" si="1533"/>
        <v>0</v>
      </c>
      <c r="BC1075" s="163">
        <f t="shared" si="1534"/>
        <v>0</v>
      </c>
      <c r="BD1075" s="163">
        <f t="shared" si="1535"/>
        <v>0</v>
      </c>
    </row>
    <row r="1076" spans="2:56" x14ac:dyDescent="0.3">
      <c r="B1076" s="169" t="s">
        <v>86</v>
      </c>
      <c r="C1076" s="248"/>
      <c r="D1076" s="249"/>
      <c r="E1076" s="172">
        <f t="shared" si="1521"/>
        <v>0</v>
      </c>
      <c r="F1076" s="248"/>
      <c r="G1076" s="249"/>
      <c r="H1076" s="172">
        <f t="shared" si="1522"/>
        <v>0</v>
      </c>
      <c r="I1076" s="248"/>
      <c r="J1076" s="250"/>
      <c r="K1076" s="174">
        <f t="shared" si="1523"/>
        <v>0</v>
      </c>
      <c r="L1076" s="248"/>
      <c r="M1076" s="250"/>
      <c r="N1076" s="251"/>
      <c r="O1076" s="248"/>
      <c r="P1076" s="251"/>
      <c r="Q1076" s="166">
        <f t="shared" si="1524"/>
        <v>0</v>
      </c>
      <c r="R1076" s="251"/>
      <c r="S1076" s="251"/>
      <c r="T1076" s="167">
        <f t="shared" si="1536"/>
        <v>0</v>
      </c>
      <c r="U1076" s="157"/>
      <c r="V1076" s="248"/>
      <c r="W1076" s="251"/>
      <c r="X1076" s="166">
        <f t="shared" si="1525"/>
        <v>0</v>
      </c>
      <c r="Y1076" s="251"/>
      <c r="Z1076" s="251"/>
      <c r="AA1076" s="167">
        <f t="shared" si="1537"/>
        <v>0</v>
      </c>
      <c r="AB1076" s="157"/>
      <c r="AC1076" s="248"/>
      <c r="AD1076" s="251"/>
      <c r="AE1076" s="166">
        <f t="shared" si="1526"/>
        <v>0</v>
      </c>
      <c r="AF1076" s="251"/>
      <c r="AG1076" s="251"/>
      <c r="AH1076" s="167">
        <f t="shared" si="1538"/>
        <v>0</v>
      </c>
      <c r="AJ1076" s="252"/>
      <c r="AK1076" s="253"/>
      <c r="AL1076" s="254"/>
      <c r="AM1076" s="253"/>
      <c r="AN1076" s="254"/>
      <c r="AO1076" s="253"/>
      <c r="AP1076" s="254"/>
      <c r="AQ1076" s="253"/>
      <c r="AR1076" s="254"/>
      <c r="AS1076" s="253"/>
      <c r="AT1076" s="254"/>
      <c r="AU1076" s="253"/>
      <c r="AV1076" s="163">
        <f t="shared" si="1528"/>
        <v>0</v>
      </c>
      <c r="AW1076" s="168">
        <f t="shared" si="1529"/>
        <v>0</v>
      </c>
      <c r="AY1076" s="163">
        <f t="shared" si="1530"/>
        <v>0</v>
      </c>
      <c r="AZ1076" s="163">
        <f t="shared" si="1531"/>
        <v>0</v>
      </c>
      <c r="BA1076" s="163">
        <f t="shared" si="1532"/>
        <v>0</v>
      </c>
      <c r="BB1076" s="163">
        <f t="shared" si="1533"/>
        <v>0</v>
      </c>
      <c r="BC1076" s="163">
        <f t="shared" si="1534"/>
        <v>0</v>
      </c>
      <c r="BD1076" s="163">
        <f t="shared" si="1535"/>
        <v>0</v>
      </c>
    </row>
    <row r="1077" spans="2:56" x14ac:dyDescent="0.3">
      <c r="B1077" s="169" t="s">
        <v>87</v>
      </c>
      <c r="C1077" s="248"/>
      <c r="D1077" s="249"/>
      <c r="E1077" s="172">
        <f t="shared" si="1521"/>
        <v>0</v>
      </c>
      <c r="F1077" s="248"/>
      <c r="G1077" s="249"/>
      <c r="H1077" s="172">
        <f t="shared" si="1522"/>
        <v>0</v>
      </c>
      <c r="I1077" s="248"/>
      <c r="J1077" s="250"/>
      <c r="K1077" s="174">
        <f t="shared" si="1523"/>
        <v>0</v>
      </c>
      <c r="L1077" s="248"/>
      <c r="M1077" s="250"/>
      <c r="N1077" s="251"/>
      <c r="O1077" s="248"/>
      <c r="P1077" s="251"/>
      <c r="Q1077" s="166">
        <f t="shared" si="1524"/>
        <v>0</v>
      </c>
      <c r="R1077" s="251"/>
      <c r="S1077" s="251"/>
      <c r="T1077" s="167">
        <f t="shared" si="1536"/>
        <v>0</v>
      </c>
      <c r="U1077" s="157"/>
      <c r="V1077" s="248"/>
      <c r="W1077" s="251"/>
      <c r="X1077" s="166">
        <f t="shared" si="1525"/>
        <v>0</v>
      </c>
      <c r="Y1077" s="251"/>
      <c r="Z1077" s="251"/>
      <c r="AA1077" s="167">
        <f t="shared" si="1537"/>
        <v>0</v>
      </c>
      <c r="AB1077" s="157"/>
      <c r="AC1077" s="248"/>
      <c r="AD1077" s="251"/>
      <c r="AE1077" s="166">
        <f t="shared" si="1526"/>
        <v>0</v>
      </c>
      <c r="AF1077" s="251"/>
      <c r="AG1077" s="251"/>
      <c r="AH1077" s="167">
        <f t="shared" si="1538"/>
        <v>0</v>
      </c>
      <c r="AJ1077" s="252"/>
      <c r="AK1077" s="253"/>
      <c r="AL1077" s="254"/>
      <c r="AM1077" s="253"/>
      <c r="AN1077" s="254"/>
      <c r="AO1077" s="253"/>
      <c r="AP1077" s="254"/>
      <c r="AQ1077" s="253"/>
      <c r="AR1077" s="254"/>
      <c r="AS1077" s="253"/>
      <c r="AT1077" s="254"/>
      <c r="AU1077" s="253"/>
      <c r="AV1077" s="163">
        <f t="shared" si="1528"/>
        <v>0</v>
      </c>
      <c r="AW1077" s="168">
        <f t="shared" si="1529"/>
        <v>0</v>
      </c>
      <c r="AY1077" s="163">
        <f t="shared" si="1530"/>
        <v>0</v>
      </c>
      <c r="AZ1077" s="163">
        <f t="shared" si="1531"/>
        <v>0</v>
      </c>
      <c r="BA1077" s="163">
        <f t="shared" si="1532"/>
        <v>0</v>
      </c>
      <c r="BB1077" s="163">
        <f t="shared" si="1533"/>
        <v>0</v>
      </c>
      <c r="BC1077" s="163">
        <f t="shared" si="1534"/>
        <v>0</v>
      </c>
      <c r="BD1077" s="163">
        <f t="shared" si="1535"/>
        <v>0</v>
      </c>
    </row>
    <row r="1078" spans="2:56" x14ac:dyDescent="0.3">
      <c r="B1078" s="169" t="s">
        <v>88</v>
      </c>
      <c r="C1078" s="248"/>
      <c r="D1078" s="249"/>
      <c r="E1078" s="172">
        <f t="shared" si="1521"/>
        <v>0</v>
      </c>
      <c r="F1078" s="248"/>
      <c r="G1078" s="249"/>
      <c r="H1078" s="172">
        <f t="shared" si="1522"/>
        <v>0</v>
      </c>
      <c r="I1078" s="248"/>
      <c r="J1078" s="250"/>
      <c r="K1078" s="174">
        <f t="shared" si="1523"/>
        <v>0</v>
      </c>
      <c r="L1078" s="248"/>
      <c r="M1078" s="250"/>
      <c r="N1078" s="251"/>
      <c r="O1078" s="248"/>
      <c r="P1078" s="251"/>
      <c r="Q1078" s="166">
        <f t="shared" si="1524"/>
        <v>0</v>
      </c>
      <c r="R1078" s="251"/>
      <c r="S1078" s="251"/>
      <c r="T1078" s="167">
        <f t="shared" si="1536"/>
        <v>0</v>
      </c>
      <c r="U1078" s="157"/>
      <c r="V1078" s="248"/>
      <c r="W1078" s="251"/>
      <c r="X1078" s="166">
        <f t="shared" si="1525"/>
        <v>0</v>
      </c>
      <c r="Y1078" s="251"/>
      <c r="Z1078" s="251"/>
      <c r="AA1078" s="167">
        <f t="shared" si="1537"/>
        <v>0</v>
      </c>
      <c r="AB1078" s="157"/>
      <c r="AC1078" s="248"/>
      <c r="AD1078" s="251"/>
      <c r="AE1078" s="166">
        <f t="shared" si="1526"/>
        <v>0</v>
      </c>
      <c r="AF1078" s="251"/>
      <c r="AG1078" s="251"/>
      <c r="AH1078" s="167">
        <f t="shared" si="1538"/>
        <v>0</v>
      </c>
      <c r="AJ1078" s="252"/>
      <c r="AK1078" s="253"/>
      <c r="AL1078" s="254"/>
      <c r="AM1078" s="253"/>
      <c r="AN1078" s="254"/>
      <c r="AO1078" s="253"/>
      <c r="AP1078" s="254"/>
      <c r="AQ1078" s="253"/>
      <c r="AR1078" s="254"/>
      <c r="AS1078" s="253"/>
      <c r="AT1078" s="254"/>
      <c r="AU1078" s="253"/>
      <c r="AV1078" s="163">
        <f t="shared" si="1528"/>
        <v>0</v>
      </c>
      <c r="AW1078" s="168">
        <f t="shared" si="1529"/>
        <v>0</v>
      </c>
      <c r="AY1078" s="163">
        <f t="shared" si="1530"/>
        <v>0</v>
      </c>
      <c r="AZ1078" s="163">
        <f t="shared" si="1531"/>
        <v>0</v>
      </c>
      <c r="BA1078" s="163">
        <f t="shared" si="1532"/>
        <v>0</v>
      </c>
      <c r="BB1078" s="163">
        <f t="shared" si="1533"/>
        <v>0</v>
      </c>
      <c r="BC1078" s="163">
        <f t="shared" si="1534"/>
        <v>0</v>
      </c>
      <c r="BD1078" s="163">
        <f t="shared" si="1535"/>
        <v>0</v>
      </c>
    </row>
    <row r="1079" spans="2:56" x14ac:dyDescent="0.3">
      <c r="B1079" s="179" t="s">
        <v>89</v>
      </c>
      <c r="C1079" s="83">
        <f>SUM(C1080:C1085)</f>
        <v>0</v>
      </c>
      <c r="D1079" s="84">
        <f>SUM(D1080:D1085)</f>
        <v>0</v>
      </c>
      <c r="E1079" s="85">
        <f t="shared" si="1521"/>
        <v>0</v>
      </c>
      <c r="F1079" s="83">
        <f>SUM(F1080:F1085)</f>
        <v>0</v>
      </c>
      <c r="G1079" s="84">
        <f>SUM(G1080:G1085)</f>
        <v>0</v>
      </c>
      <c r="H1079" s="85">
        <f t="shared" si="1522"/>
        <v>0</v>
      </c>
      <c r="I1079" s="83">
        <f>SUM(I1080:I1085)</f>
        <v>0</v>
      </c>
      <c r="J1079" s="86">
        <f>SUM(J1080:J1085)</f>
        <v>0</v>
      </c>
      <c r="K1079" s="87">
        <f t="shared" si="1523"/>
        <v>0</v>
      </c>
      <c r="L1079" s="83">
        <f>SUM(L1080:L1085)</f>
        <v>0</v>
      </c>
      <c r="M1079" s="86">
        <f>SUM(M1080:M1085)</f>
        <v>0</v>
      </c>
      <c r="N1079" s="88">
        <f>SUM(N1080:N1085)</f>
        <v>0</v>
      </c>
      <c r="O1079" s="83">
        <f>SUM(O1080:O1085)</f>
        <v>0</v>
      </c>
      <c r="P1079" s="88">
        <f>SUM(P1080:P1085)</f>
        <v>0</v>
      </c>
      <c r="Q1079" s="177">
        <f t="shared" si="1524"/>
        <v>0</v>
      </c>
      <c r="R1079" s="88">
        <f>SUM(R1080:R1085)</f>
        <v>0</v>
      </c>
      <c r="S1079" s="88">
        <f>SUM(S1080:S1085)</f>
        <v>0</v>
      </c>
      <c r="T1079" s="178">
        <f t="shared" si="1536"/>
        <v>0</v>
      </c>
      <c r="U1079" s="157"/>
      <c r="V1079" s="83">
        <f>SUM(V1080:V1085)</f>
        <v>0</v>
      </c>
      <c r="W1079" s="88">
        <f>SUM(W1080:W1085)</f>
        <v>0</v>
      </c>
      <c r="X1079" s="177">
        <f t="shared" si="1525"/>
        <v>0</v>
      </c>
      <c r="Y1079" s="88">
        <f>SUM(Y1080:Y1085)</f>
        <v>0</v>
      </c>
      <c r="Z1079" s="88">
        <f>SUM(Z1080:Z1085)</f>
        <v>0</v>
      </c>
      <c r="AA1079" s="178">
        <f t="shared" si="1537"/>
        <v>0</v>
      </c>
      <c r="AB1079" s="157"/>
      <c r="AC1079" s="83">
        <f>SUM(AC1080:AC1085)</f>
        <v>0</v>
      </c>
      <c r="AD1079" s="88">
        <f>SUM(AD1080:AD1085)</f>
        <v>0</v>
      </c>
      <c r="AE1079" s="177">
        <f t="shared" si="1526"/>
        <v>0</v>
      </c>
      <c r="AF1079" s="88">
        <f>SUM(AF1080:AF1085)</f>
        <v>0</v>
      </c>
      <c r="AG1079" s="88">
        <f>SUM(AG1080:AG1085)</f>
        <v>0</v>
      </c>
      <c r="AH1079" s="178">
        <f t="shared" si="1538"/>
        <v>0</v>
      </c>
      <c r="AJ1079" s="84">
        <f t="shared" ref="AJ1079:AU1079" si="1550">SUM(AJ1080:AJ1085)</f>
        <v>0</v>
      </c>
      <c r="AK1079" s="86">
        <f t="shared" si="1550"/>
        <v>0</v>
      </c>
      <c r="AL1079" s="88">
        <f t="shared" si="1550"/>
        <v>0</v>
      </c>
      <c r="AM1079" s="86">
        <f t="shared" si="1550"/>
        <v>0</v>
      </c>
      <c r="AN1079" s="88">
        <f t="shared" si="1550"/>
        <v>0</v>
      </c>
      <c r="AO1079" s="86">
        <f t="shared" si="1550"/>
        <v>0</v>
      </c>
      <c r="AP1079" s="88">
        <f t="shared" si="1550"/>
        <v>0</v>
      </c>
      <c r="AQ1079" s="86">
        <f t="shared" si="1550"/>
        <v>0</v>
      </c>
      <c r="AR1079" s="88">
        <f t="shared" si="1550"/>
        <v>0</v>
      </c>
      <c r="AS1079" s="86">
        <f t="shared" si="1550"/>
        <v>0</v>
      </c>
      <c r="AT1079" s="88">
        <f t="shared" si="1550"/>
        <v>0</v>
      </c>
      <c r="AU1079" s="86">
        <f t="shared" si="1550"/>
        <v>0</v>
      </c>
      <c r="AV1079" s="86">
        <f t="shared" si="1528"/>
        <v>0</v>
      </c>
      <c r="AW1079" s="93">
        <f t="shared" si="1529"/>
        <v>0</v>
      </c>
      <c r="AY1079" s="86">
        <f t="shared" si="1530"/>
        <v>0</v>
      </c>
      <c r="AZ1079" s="86">
        <f t="shared" si="1531"/>
        <v>0</v>
      </c>
      <c r="BA1079" s="86">
        <f t="shared" si="1532"/>
        <v>0</v>
      </c>
      <c r="BB1079" s="86">
        <f t="shared" si="1533"/>
        <v>0</v>
      </c>
      <c r="BC1079" s="86">
        <f t="shared" si="1534"/>
        <v>0</v>
      </c>
      <c r="BD1079" s="86">
        <f t="shared" si="1535"/>
        <v>0</v>
      </c>
    </row>
    <row r="1080" spans="2:56" x14ac:dyDescent="0.3">
      <c r="B1080" s="169" t="s">
        <v>90</v>
      </c>
      <c r="C1080" s="248"/>
      <c r="D1080" s="249"/>
      <c r="E1080" s="172">
        <f t="shared" si="1521"/>
        <v>0</v>
      </c>
      <c r="F1080" s="248"/>
      <c r="G1080" s="249"/>
      <c r="H1080" s="172">
        <f t="shared" si="1522"/>
        <v>0</v>
      </c>
      <c r="I1080" s="248"/>
      <c r="J1080" s="250"/>
      <c r="K1080" s="174">
        <f t="shared" si="1523"/>
        <v>0</v>
      </c>
      <c r="L1080" s="248"/>
      <c r="M1080" s="250"/>
      <c r="N1080" s="251"/>
      <c r="O1080" s="248"/>
      <c r="P1080" s="251"/>
      <c r="Q1080" s="166">
        <f t="shared" si="1524"/>
        <v>0</v>
      </c>
      <c r="R1080" s="251"/>
      <c r="S1080" s="251"/>
      <c r="T1080" s="167">
        <f t="shared" si="1536"/>
        <v>0</v>
      </c>
      <c r="U1080" s="157"/>
      <c r="V1080" s="248"/>
      <c r="W1080" s="251"/>
      <c r="X1080" s="166">
        <f t="shared" si="1525"/>
        <v>0</v>
      </c>
      <c r="Y1080" s="251"/>
      <c r="Z1080" s="251"/>
      <c r="AA1080" s="167">
        <f t="shared" si="1537"/>
        <v>0</v>
      </c>
      <c r="AB1080" s="157"/>
      <c r="AC1080" s="248"/>
      <c r="AD1080" s="251"/>
      <c r="AE1080" s="166">
        <f t="shared" si="1526"/>
        <v>0</v>
      </c>
      <c r="AF1080" s="251"/>
      <c r="AG1080" s="251"/>
      <c r="AH1080" s="167">
        <f t="shared" si="1538"/>
        <v>0</v>
      </c>
      <c r="AJ1080" s="252"/>
      <c r="AK1080" s="253"/>
      <c r="AL1080" s="254"/>
      <c r="AM1080" s="253"/>
      <c r="AN1080" s="254"/>
      <c r="AO1080" s="253"/>
      <c r="AP1080" s="254"/>
      <c r="AQ1080" s="253"/>
      <c r="AR1080" s="254"/>
      <c r="AS1080" s="253"/>
      <c r="AT1080" s="254"/>
      <c r="AU1080" s="253"/>
      <c r="AV1080" s="163">
        <f t="shared" si="1528"/>
        <v>0</v>
      </c>
      <c r="AW1080" s="168">
        <f t="shared" si="1529"/>
        <v>0</v>
      </c>
      <c r="AY1080" s="163">
        <f t="shared" si="1530"/>
        <v>0</v>
      </c>
      <c r="AZ1080" s="163">
        <f t="shared" si="1531"/>
        <v>0</v>
      </c>
      <c r="BA1080" s="163">
        <f t="shared" si="1532"/>
        <v>0</v>
      </c>
      <c r="BB1080" s="163">
        <f t="shared" si="1533"/>
        <v>0</v>
      </c>
      <c r="BC1080" s="163">
        <f t="shared" si="1534"/>
        <v>0</v>
      </c>
      <c r="BD1080" s="163">
        <f t="shared" si="1535"/>
        <v>0</v>
      </c>
    </row>
    <row r="1081" spans="2:56" x14ac:dyDescent="0.3">
      <c r="B1081" s="169" t="s">
        <v>91</v>
      </c>
      <c r="C1081" s="248"/>
      <c r="D1081" s="249"/>
      <c r="E1081" s="172">
        <f t="shared" si="1521"/>
        <v>0</v>
      </c>
      <c r="F1081" s="248"/>
      <c r="G1081" s="249"/>
      <c r="H1081" s="172">
        <f t="shared" si="1522"/>
        <v>0</v>
      </c>
      <c r="I1081" s="248"/>
      <c r="J1081" s="250"/>
      <c r="K1081" s="174">
        <f t="shared" si="1523"/>
        <v>0</v>
      </c>
      <c r="L1081" s="248"/>
      <c r="M1081" s="250"/>
      <c r="N1081" s="251"/>
      <c r="O1081" s="248"/>
      <c r="P1081" s="251"/>
      <c r="Q1081" s="166">
        <f t="shared" si="1524"/>
        <v>0</v>
      </c>
      <c r="R1081" s="251"/>
      <c r="S1081" s="251"/>
      <c r="T1081" s="167">
        <f t="shared" si="1536"/>
        <v>0</v>
      </c>
      <c r="U1081" s="157"/>
      <c r="V1081" s="248"/>
      <c r="W1081" s="251"/>
      <c r="X1081" s="166">
        <f t="shared" si="1525"/>
        <v>0</v>
      </c>
      <c r="Y1081" s="251"/>
      <c r="Z1081" s="251"/>
      <c r="AA1081" s="167">
        <f t="shared" si="1537"/>
        <v>0</v>
      </c>
      <c r="AB1081" s="157"/>
      <c r="AC1081" s="248"/>
      <c r="AD1081" s="251"/>
      <c r="AE1081" s="166">
        <f t="shared" si="1526"/>
        <v>0</v>
      </c>
      <c r="AF1081" s="251"/>
      <c r="AG1081" s="251"/>
      <c r="AH1081" s="167">
        <f t="shared" si="1538"/>
        <v>0</v>
      </c>
      <c r="AJ1081" s="252"/>
      <c r="AK1081" s="253"/>
      <c r="AL1081" s="254"/>
      <c r="AM1081" s="253"/>
      <c r="AN1081" s="254"/>
      <c r="AO1081" s="253"/>
      <c r="AP1081" s="254"/>
      <c r="AQ1081" s="253"/>
      <c r="AR1081" s="254"/>
      <c r="AS1081" s="253"/>
      <c r="AT1081" s="254"/>
      <c r="AU1081" s="253"/>
      <c r="AV1081" s="163">
        <f t="shared" si="1528"/>
        <v>0</v>
      </c>
      <c r="AW1081" s="168">
        <f t="shared" si="1529"/>
        <v>0</v>
      </c>
      <c r="AY1081" s="163">
        <f t="shared" si="1530"/>
        <v>0</v>
      </c>
      <c r="AZ1081" s="163">
        <f t="shared" si="1531"/>
        <v>0</v>
      </c>
      <c r="BA1081" s="163">
        <f t="shared" si="1532"/>
        <v>0</v>
      </c>
      <c r="BB1081" s="163">
        <f t="shared" si="1533"/>
        <v>0</v>
      </c>
      <c r="BC1081" s="163">
        <f t="shared" si="1534"/>
        <v>0</v>
      </c>
      <c r="BD1081" s="163">
        <f t="shared" si="1535"/>
        <v>0</v>
      </c>
    </row>
    <row r="1082" spans="2:56" x14ac:dyDescent="0.3">
      <c r="B1082" s="169" t="s">
        <v>92</v>
      </c>
      <c r="C1082" s="248"/>
      <c r="D1082" s="249"/>
      <c r="E1082" s="172">
        <f t="shared" si="1521"/>
        <v>0</v>
      </c>
      <c r="F1082" s="248"/>
      <c r="G1082" s="249"/>
      <c r="H1082" s="172">
        <f t="shared" si="1522"/>
        <v>0</v>
      </c>
      <c r="I1082" s="248"/>
      <c r="J1082" s="250"/>
      <c r="K1082" s="174">
        <f t="shared" si="1523"/>
        <v>0</v>
      </c>
      <c r="L1082" s="248"/>
      <c r="M1082" s="250"/>
      <c r="N1082" s="251"/>
      <c r="O1082" s="248"/>
      <c r="P1082" s="251"/>
      <c r="Q1082" s="166">
        <f t="shared" si="1524"/>
        <v>0</v>
      </c>
      <c r="R1082" s="251"/>
      <c r="S1082" s="251"/>
      <c r="T1082" s="167">
        <f t="shared" si="1536"/>
        <v>0</v>
      </c>
      <c r="U1082" s="157"/>
      <c r="V1082" s="248"/>
      <c r="W1082" s="251"/>
      <c r="X1082" s="166">
        <f t="shared" si="1525"/>
        <v>0</v>
      </c>
      <c r="Y1082" s="251"/>
      <c r="Z1082" s="251"/>
      <c r="AA1082" s="167">
        <f t="shared" si="1537"/>
        <v>0</v>
      </c>
      <c r="AB1082" s="157"/>
      <c r="AC1082" s="248"/>
      <c r="AD1082" s="251"/>
      <c r="AE1082" s="166">
        <f t="shared" si="1526"/>
        <v>0</v>
      </c>
      <c r="AF1082" s="251"/>
      <c r="AG1082" s="251"/>
      <c r="AH1082" s="167">
        <f t="shared" si="1538"/>
        <v>0</v>
      </c>
      <c r="AJ1082" s="252"/>
      <c r="AK1082" s="253"/>
      <c r="AL1082" s="254"/>
      <c r="AM1082" s="253"/>
      <c r="AN1082" s="254"/>
      <c r="AO1082" s="253"/>
      <c r="AP1082" s="254"/>
      <c r="AQ1082" s="253"/>
      <c r="AR1082" s="254"/>
      <c r="AS1082" s="253"/>
      <c r="AT1082" s="254"/>
      <c r="AU1082" s="253"/>
      <c r="AV1082" s="163">
        <f t="shared" si="1528"/>
        <v>0</v>
      </c>
      <c r="AW1082" s="168">
        <f t="shared" si="1529"/>
        <v>0</v>
      </c>
      <c r="AY1082" s="163">
        <f t="shared" si="1530"/>
        <v>0</v>
      </c>
      <c r="AZ1082" s="163">
        <f t="shared" si="1531"/>
        <v>0</v>
      </c>
      <c r="BA1082" s="163">
        <f t="shared" si="1532"/>
        <v>0</v>
      </c>
      <c r="BB1082" s="163">
        <f t="shared" si="1533"/>
        <v>0</v>
      </c>
      <c r="BC1082" s="163">
        <f t="shared" si="1534"/>
        <v>0</v>
      </c>
      <c r="BD1082" s="163">
        <f t="shared" si="1535"/>
        <v>0</v>
      </c>
    </row>
    <row r="1083" spans="2:56" x14ac:dyDescent="0.3">
      <c r="B1083" s="169" t="s">
        <v>93</v>
      </c>
      <c r="C1083" s="248"/>
      <c r="D1083" s="249"/>
      <c r="E1083" s="172">
        <f t="shared" si="1521"/>
        <v>0</v>
      </c>
      <c r="F1083" s="248"/>
      <c r="G1083" s="249"/>
      <c r="H1083" s="172">
        <f t="shared" si="1522"/>
        <v>0</v>
      </c>
      <c r="I1083" s="248"/>
      <c r="J1083" s="250"/>
      <c r="K1083" s="174">
        <f t="shared" si="1523"/>
        <v>0</v>
      </c>
      <c r="L1083" s="248"/>
      <c r="M1083" s="250"/>
      <c r="N1083" s="251"/>
      <c r="O1083" s="248"/>
      <c r="P1083" s="251"/>
      <c r="Q1083" s="166">
        <f t="shared" si="1524"/>
        <v>0</v>
      </c>
      <c r="R1083" s="251"/>
      <c r="S1083" s="251"/>
      <c r="T1083" s="167">
        <f t="shared" si="1536"/>
        <v>0</v>
      </c>
      <c r="U1083" s="157"/>
      <c r="V1083" s="248"/>
      <c r="W1083" s="251"/>
      <c r="X1083" s="166">
        <f t="shared" si="1525"/>
        <v>0</v>
      </c>
      <c r="Y1083" s="251"/>
      <c r="Z1083" s="251"/>
      <c r="AA1083" s="167">
        <f t="shared" si="1537"/>
        <v>0</v>
      </c>
      <c r="AB1083" s="157"/>
      <c r="AC1083" s="248"/>
      <c r="AD1083" s="251"/>
      <c r="AE1083" s="166">
        <f t="shared" si="1526"/>
        <v>0</v>
      </c>
      <c r="AF1083" s="251"/>
      <c r="AG1083" s="251"/>
      <c r="AH1083" s="167">
        <f t="shared" si="1538"/>
        <v>0</v>
      </c>
      <c r="AJ1083" s="252"/>
      <c r="AK1083" s="253"/>
      <c r="AL1083" s="254"/>
      <c r="AM1083" s="253"/>
      <c r="AN1083" s="254"/>
      <c r="AO1083" s="253"/>
      <c r="AP1083" s="254"/>
      <c r="AQ1083" s="253"/>
      <c r="AR1083" s="254"/>
      <c r="AS1083" s="253"/>
      <c r="AT1083" s="254"/>
      <c r="AU1083" s="253"/>
      <c r="AV1083" s="163">
        <f t="shared" si="1528"/>
        <v>0</v>
      </c>
      <c r="AW1083" s="168">
        <f t="shared" si="1529"/>
        <v>0</v>
      </c>
      <c r="AY1083" s="163">
        <f t="shared" si="1530"/>
        <v>0</v>
      </c>
      <c r="AZ1083" s="163">
        <f t="shared" si="1531"/>
        <v>0</v>
      </c>
      <c r="BA1083" s="163">
        <f t="shared" si="1532"/>
        <v>0</v>
      </c>
      <c r="BB1083" s="163">
        <f t="shared" si="1533"/>
        <v>0</v>
      </c>
      <c r="BC1083" s="163">
        <f t="shared" si="1534"/>
        <v>0</v>
      </c>
      <c r="BD1083" s="163">
        <f t="shared" si="1535"/>
        <v>0</v>
      </c>
    </row>
    <row r="1084" spans="2:56" x14ac:dyDescent="0.3">
      <c r="B1084" s="169" t="s">
        <v>94</v>
      </c>
      <c r="C1084" s="248"/>
      <c r="D1084" s="249"/>
      <c r="E1084" s="172">
        <f t="shared" si="1521"/>
        <v>0</v>
      </c>
      <c r="F1084" s="248"/>
      <c r="G1084" s="249"/>
      <c r="H1084" s="172">
        <f t="shared" si="1522"/>
        <v>0</v>
      </c>
      <c r="I1084" s="248"/>
      <c r="J1084" s="250"/>
      <c r="K1084" s="174">
        <f t="shared" si="1523"/>
        <v>0</v>
      </c>
      <c r="L1084" s="248"/>
      <c r="M1084" s="250"/>
      <c r="N1084" s="251"/>
      <c r="O1084" s="248"/>
      <c r="P1084" s="251"/>
      <c r="Q1084" s="166">
        <f t="shared" si="1524"/>
        <v>0</v>
      </c>
      <c r="R1084" s="251"/>
      <c r="S1084" s="251"/>
      <c r="T1084" s="167">
        <f t="shared" si="1536"/>
        <v>0</v>
      </c>
      <c r="U1084" s="157"/>
      <c r="V1084" s="248"/>
      <c r="W1084" s="251"/>
      <c r="X1084" s="166">
        <f t="shared" si="1525"/>
        <v>0</v>
      </c>
      <c r="Y1084" s="251"/>
      <c r="Z1084" s="251"/>
      <c r="AA1084" s="167">
        <f t="shared" si="1537"/>
        <v>0</v>
      </c>
      <c r="AB1084" s="157"/>
      <c r="AC1084" s="248"/>
      <c r="AD1084" s="251"/>
      <c r="AE1084" s="166">
        <f t="shared" si="1526"/>
        <v>0</v>
      </c>
      <c r="AF1084" s="251"/>
      <c r="AG1084" s="251"/>
      <c r="AH1084" s="167">
        <f t="shared" si="1538"/>
        <v>0</v>
      </c>
      <c r="AJ1084" s="252"/>
      <c r="AK1084" s="253"/>
      <c r="AL1084" s="254"/>
      <c r="AM1084" s="253"/>
      <c r="AN1084" s="254"/>
      <c r="AO1084" s="253"/>
      <c r="AP1084" s="254"/>
      <c r="AQ1084" s="253"/>
      <c r="AR1084" s="254"/>
      <c r="AS1084" s="253"/>
      <c r="AT1084" s="254"/>
      <c r="AU1084" s="253"/>
      <c r="AV1084" s="163">
        <f t="shared" si="1528"/>
        <v>0</v>
      </c>
      <c r="AW1084" s="168">
        <f t="shared" si="1529"/>
        <v>0</v>
      </c>
      <c r="AY1084" s="163">
        <f t="shared" si="1530"/>
        <v>0</v>
      </c>
      <c r="AZ1084" s="163">
        <f t="shared" si="1531"/>
        <v>0</v>
      </c>
      <c r="BA1084" s="163">
        <f t="shared" si="1532"/>
        <v>0</v>
      </c>
      <c r="BB1084" s="163">
        <f t="shared" si="1533"/>
        <v>0</v>
      </c>
      <c r="BC1084" s="163">
        <f t="shared" si="1534"/>
        <v>0</v>
      </c>
      <c r="BD1084" s="163">
        <f t="shared" si="1535"/>
        <v>0</v>
      </c>
    </row>
    <row r="1085" spans="2:56" x14ac:dyDescent="0.3">
      <c r="B1085" s="169" t="s">
        <v>95</v>
      </c>
      <c r="C1085" s="248"/>
      <c r="D1085" s="249"/>
      <c r="E1085" s="172">
        <f t="shared" si="1521"/>
        <v>0</v>
      </c>
      <c r="F1085" s="248"/>
      <c r="G1085" s="249"/>
      <c r="H1085" s="172">
        <f t="shared" si="1522"/>
        <v>0</v>
      </c>
      <c r="I1085" s="248"/>
      <c r="J1085" s="250"/>
      <c r="K1085" s="174">
        <f t="shared" si="1523"/>
        <v>0</v>
      </c>
      <c r="L1085" s="248"/>
      <c r="M1085" s="250"/>
      <c r="N1085" s="251"/>
      <c r="O1085" s="248"/>
      <c r="P1085" s="251"/>
      <c r="Q1085" s="166">
        <f t="shared" si="1524"/>
        <v>0</v>
      </c>
      <c r="R1085" s="251"/>
      <c r="S1085" s="251"/>
      <c r="T1085" s="167">
        <f t="shared" si="1536"/>
        <v>0</v>
      </c>
      <c r="U1085" s="157"/>
      <c r="V1085" s="248"/>
      <c r="W1085" s="251"/>
      <c r="X1085" s="166">
        <f t="shared" si="1525"/>
        <v>0</v>
      </c>
      <c r="Y1085" s="251"/>
      <c r="Z1085" s="251"/>
      <c r="AA1085" s="167">
        <f t="shared" si="1537"/>
        <v>0</v>
      </c>
      <c r="AB1085" s="157"/>
      <c r="AC1085" s="248"/>
      <c r="AD1085" s="251"/>
      <c r="AE1085" s="166">
        <f t="shared" si="1526"/>
        <v>0</v>
      </c>
      <c r="AF1085" s="251"/>
      <c r="AG1085" s="251"/>
      <c r="AH1085" s="167">
        <f t="shared" si="1538"/>
        <v>0</v>
      </c>
      <c r="AJ1085" s="252"/>
      <c r="AK1085" s="253"/>
      <c r="AL1085" s="254"/>
      <c r="AM1085" s="253"/>
      <c r="AN1085" s="254"/>
      <c r="AO1085" s="253"/>
      <c r="AP1085" s="254"/>
      <c r="AQ1085" s="253"/>
      <c r="AR1085" s="254"/>
      <c r="AS1085" s="253"/>
      <c r="AT1085" s="254"/>
      <c r="AU1085" s="253"/>
      <c r="AV1085" s="163">
        <f t="shared" si="1528"/>
        <v>0</v>
      </c>
      <c r="AW1085" s="168">
        <f t="shared" si="1529"/>
        <v>0</v>
      </c>
      <c r="AY1085" s="163">
        <f t="shared" si="1530"/>
        <v>0</v>
      </c>
      <c r="AZ1085" s="163">
        <f t="shared" si="1531"/>
        <v>0</v>
      </c>
      <c r="BA1085" s="163">
        <f t="shared" si="1532"/>
        <v>0</v>
      </c>
      <c r="BB1085" s="163">
        <f t="shared" si="1533"/>
        <v>0</v>
      </c>
      <c r="BC1085" s="163">
        <f t="shared" si="1534"/>
        <v>0</v>
      </c>
      <c r="BD1085" s="163">
        <f t="shared" si="1535"/>
        <v>0</v>
      </c>
    </row>
    <row r="1086" spans="2:56" x14ac:dyDescent="0.3">
      <c r="B1086" s="179" t="s">
        <v>96</v>
      </c>
      <c r="C1086" s="83">
        <f>SUM(C1087:C1090)</f>
        <v>0</v>
      </c>
      <c r="D1086" s="84">
        <f>SUM(D1087:D1090)</f>
        <v>0</v>
      </c>
      <c r="E1086" s="85">
        <f t="shared" si="1521"/>
        <v>0</v>
      </c>
      <c r="F1086" s="83">
        <f>SUM(F1087:F1090)</f>
        <v>0</v>
      </c>
      <c r="G1086" s="84">
        <f>SUM(G1087:G1090)</f>
        <v>0</v>
      </c>
      <c r="H1086" s="85">
        <f t="shared" si="1522"/>
        <v>0</v>
      </c>
      <c r="I1086" s="83">
        <f>SUM(I1087:I1090)</f>
        <v>0</v>
      </c>
      <c r="J1086" s="86">
        <f>SUM(J1087:J1090)</f>
        <v>0</v>
      </c>
      <c r="K1086" s="87">
        <f t="shared" si="1523"/>
        <v>0</v>
      </c>
      <c r="L1086" s="83">
        <f>SUM(L1087:L1090)</f>
        <v>0</v>
      </c>
      <c r="M1086" s="86">
        <f>SUM(M1087:M1090)</f>
        <v>0</v>
      </c>
      <c r="N1086" s="88">
        <f>SUM(N1087:N1090)</f>
        <v>0</v>
      </c>
      <c r="O1086" s="83">
        <f>SUM(O1087:O1090)</f>
        <v>0</v>
      </c>
      <c r="P1086" s="88">
        <f>SUM(P1087:P1090)</f>
        <v>0</v>
      </c>
      <c r="Q1086" s="177">
        <f t="shared" si="1524"/>
        <v>0</v>
      </c>
      <c r="R1086" s="88">
        <f>SUM(R1087:R1090)</f>
        <v>0</v>
      </c>
      <c r="S1086" s="88">
        <f>SUM(S1087:S1090)</f>
        <v>0</v>
      </c>
      <c r="T1086" s="178">
        <f t="shared" si="1536"/>
        <v>0</v>
      </c>
      <c r="U1086" s="157"/>
      <c r="V1086" s="83">
        <f>SUM(V1087:V1090)</f>
        <v>0</v>
      </c>
      <c r="W1086" s="88">
        <f>SUM(W1087:W1090)</f>
        <v>0</v>
      </c>
      <c r="X1086" s="177">
        <f t="shared" si="1525"/>
        <v>0</v>
      </c>
      <c r="Y1086" s="88">
        <f>SUM(Y1087:Y1090)</f>
        <v>0</v>
      </c>
      <c r="Z1086" s="88">
        <f>SUM(Z1087:Z1090)</f>
        <v>0</v>
      </c>
      <c r="AA1086" s="178">
        <f t="shared" si="1537"/>
        <v>0</v>
      </c>
      <c r="AB1086" s="157"/>
      <c r="AC1086" s="83">
        <f>SUM(AC1087:AC1090)</f>
        <v>0</v>
      </c>
      <c r="AD1086" s="88">
        <f>SUM(AD1087:AD1090)</f>
        <v>0</v>
      </c>
      <c r="AE1086" s="177">
        <f t="shared" si="1526"/>
        <v>0</v>
      </c>
      <c r="AF1086" s="88">
        <f>SUM(AF1087:AF1090)</f>
        <v>0</v>
      </c>
      <c r="AG1086" s="88">
        <f>SUM(AG1087:AG1090)</f>
        <v>0</v>
      </c>
      <c r="AH1086" s="178">
        <f t="shared" si="1538"/>
        <v>0</v>
      </c>
      <c r="AJ1086" s="84">
        <f t="shared" ref="AJ1086:AU1086" si="1551">SUM(AJ1087:AJ1090)</f>
        <v>0</v>
      </c>
      <c r="AK1086" s="86">
        <f t="shared" si="1551"/>
        <v>0</v>
      </c>
      <c r="AL1086" s="88">
        <f t="shared" si="1551"/>
        <v>0</v>
      </c>
      <c r="AM1086" s="86">
        <f t="shared" si="1551"/>
        <v>0</v>
      </c>
      <c r="AN1086" s="88">
        <f t="shared" si="1551"/>
        <v>0</v>
      </c>
      <c r="AO1086" s="86">
        <f t="shared" si="1551"/>
        <v>0</v>
      </c>
      <c r="AP1086" s="88">
        <f t="shared" si="1551"/>
        <v>0</v>
      </c>
      <c r="AQ1086" s="86">
        <f t="shared" si="1551"/>
        <v>0</v>
      </c>
      <c r="AR1086" s="88">
        <f t="shared" si="1551"/>
        <v>0</v>
      </c>
      <c r="AS1086" s="86">
        <f t="shared" si="1551"/>
        <v>0</v>
      </c>
      <c r="AT1086" s="88">
        <f t="shared" si="1551"/>
        <v>0</v>
      </c>
      <c r="AU1086" s="86">
        <f t="shared" si="1551"/>
        <v>0</v>
      </c>
      <c r="AV1086" s="86">
        <f t="shared" si="1528"/>
        <v>0</v>
      </c>
      <c r="AW1086" s="93">
        <f t="shared" si="1529"/>
        <v>0</v>
      </c>
      <c r="AY1086" s="86">
        <f t="shared" si="1530"/>
        <v>0</v>
      </c>
      <c r="AZ1086" s="86">
        <f t="shared" si="1531"/>
        <v>0</v>
      </c>
      <c r="BA1086" s="86">
        <f t="shared" si="1532"/>
        <v>0</v>
      </c>
      <c r="BB1086" s="86">
        <f t="shared" si="1533"/>
        <v>0</v>
      </c>
      <c r="BC1086" s="86">
        <f t="shared" si="1534"/>
        <v>0</v>
      </c>
      <c r="BD1086" s="86">
        <f t="shared" si="1535"/>
        <v>0</v>
      </c>
    </row>
    <row r="1087" spans="2:56" x14ac:dyDescent="0.3">
      <c r="B1087" s="169" t="s">
        <v>97</v>
      </c>
      <c r="C1087" s="248"/>
      <c r="D1087" s="249"/>
      <c r="E1087" s="172">
        <f t="shared" si="1521"/>
        <v>0</v>
      </c>
      <c r="F1087" s="248"/>
      <c r="G1087" s="249"/>
      <c r="H1087" s="172">
        <f t="shared" si="1522"/>
        <v>0</v>
      </c>
      <c r="I1087" s="248"/>
      <c r="J1087" s="250"/>
      <c r="K1087" s="174">
        <f t="shared" si="1523"/>
        <v>0</v>
      </c>
      <c r="L1087" s="248"/>
      <c r="M1087" s="250"/>
      <c r="N1087" s="251"/>
      <c r="O1087" s="248"/>
      <c r="P1087" s="251"/>
      <c r="Q1087" s="166">
        <f t="shared" si="1524"/>
        <v>0</v>
      </c>
      <c r="R1087" s="251"/>
      <c r="S1087" s="251"/>
      <c r="T1087" s="167">
        <f t="shared" si="1536"/>
        <v>0</v>
      </c>
      <c r="U1087" s="157"/>
      <c r="V1087" s="248"/>
      <c r="W1087" s="251"/>
      <c r="X1087" s="166">
        <f t="shared" si="1525"/>
        <v>0</v>
      </c>
      <c r="Y1087" s="251"/>
      <c r="Z1087" s="251"/>
      <c r="AA1087" s="167">
        <f t="shared" si="1537"/>
        <v>0</v>
      </c>
      <c r="AB1087" s="157"/>
      <c r="AC1087" s="248"/>
      <c r="AD1087" s="251"/>
      <c r="AE1087" s="166">
        <f t="shared" si="1526"/>
        <v>0</v>
      </c>
      <c r="AF1087" s="251"/>
      <c r="AG1087" s="251"/>
      <c r="AH1087" s="167">
        <f t="shared" si="1538"/>
        <v>0</v>
      </c>
      <c r="AJ1087" s="252"/>
      <c r="AK1087" s="253"/>
      <c r="AL1087" s="254"/>
      <c r="AM1087" s="253"/>
      <c r="AN1087" s="254"/>
      <c r="AO1087" s="253"/>
      <c r="AP1087" s="254"/>
      <c r="AQ1087" s="253"/>
      <c r="AR1087" s="254"/>
      <c r="AS1087" s="253"/>
      <c r="AT1087" s="254"/>
      <c r="AU1087" s="253"/>
      <c r="AV1087" s="163">
        <f t="shared" si="1528"/>
        <v>0</v>
      </c>
      <c r="AW1087" s="168">
        <f t="shared" si="1529"/>
        <v>0</v>
      </c>
      <c r="AY1087" s="163">
        <f t="shared" si="1530"/>
        <v>0</v>
      </c>
      <c r="AZ1087" s="163">
        <f t="shared" si="1531"/>
        <v>0</v>
      </c>
      <c r="BA1087" s="163">
        <f t="shared" si="1532"/>
        <v>0</v>
      </c>
      <c r="BB1087" s="163">
        <f t="shared" si="1533"/>
        <v>0</v>
      </c>
      <c r="BC1087" s="163">
        <f t="shared" si="1534"/>
        <v>0</v>
      </c>
      <c r="BD1087" s="163">
        <f t="shared" si="1535"/>
        <v>0</v>
      </c>
    </row>
    <row r="1088" spans="2:56" x14ac:dyDescent="0.3">
      <c r="B1088" s="169" t="s">
        <v>98</v>
      </c>
      <c r="C1088" s="248"/>
      <c r="D1088" s="249"/>
      <c r="E1088" s="172">
        <f t="shared" si="1521"/>
        <v>0</v>
      </c>
      <c r="F1088" s="248"/>
      <c r="G1088" s="249"/>
      <c r="H1088" s="172">
        <f t="shared" si="1522"/>
        <v>0</v>
      </c>
      <c r="I1088" s="248"/>
      <c r="J1088" s="250"/>
      <c r="K1088" s="174">
        <f t="shared" si="1523"/>
        <v>0</v>
      </c>
      <c r="L1088" s="248"/>
      <c r="M1088" s="250"/>
      <c r="N1088" s="251"/>
      <c r="O1088" s="248"/>
      <c r="P1088" s="251"/>
      <c r="Q1088" s="166">
        <f t="shared" si="1524"/>
        <v>0</v>
      </c>
      <c r="R1088" s="251"/>
      <c r="S1088" s="251"/>
      <c r="T1088" s="167">
        <f t="shared" si="1536"/>
        <v>0</v>
      </c>
      <c r="U1088" s="157"/>
      <c r="V1088" s="248"/>
      <c r="W1088" s="251"/>
      <c r="X1088" s="166">
        <f t="shared" si="1525"/>
        <v>0</v>
      </c>
      <c r="Y1088" s="251"/>
      <c r="Z1088" s="251"/>
      <c r="AA1088" s="167">
        <f t="shared" si="1537"/>
        <v>0</v>
      </c>
      <c r="AB1088" s="157"/>
      <c r="AC1088" s="248"/>
      <c r="AD1088" s="251"/>
      <c r="AE1088" s="166">
        <f t="shared" si="1526"/>
        <v>0</v>
      </c>
      <c r="AF1088" s="251"/>
      <c r="AG1088" s="251"/>
      <c r="AH1088" s="167">
        <f t="shared" si="1538"/>
        <v>0</v>
      </c>
      <c r="AJ1088" s="252"/>
      <c r="AK1088" s="253"/>
      <c r="AL1088" s="254"/>
      <c r="AM1088" s="253"/>
      <c r="AN1088" s="254"/>
      <c r="AO1088" s="253"/>
      <c r="AP1088" s="254"/>
      <c r="AQ1088" s="253"/>
      <c r="AR1088" s="254"/>
      <c r="AS1088" s="253"/>
      <c r="AT1088" s="254"/>
      <c r="AU1088" s="253"/>
      <c r="AV1088" s="163">
        <f t="shared" si="1528"/>
        <v>0</v>
      </c>
      <c r="AW1088" s="168">
        <f t="shared" si="1529"/>
        <v>0</v>
      </c>
      <c r="AY1088" s="163">
        <f t="shared" si="1530"/>
        <v>0</v>
      </c>
      <c r="AZ1088" s="163">
        <f t="shared" si="1531"/>
        <v>0</v>
      </c>
      <c r="BA1088" s="163">
        <f t="shared" si="1532"/>
        <v>0</v>
      </c>
      <c r="BB1088" s="163">
        <f t="shared" si="1533"/>
        <v>0</v>
      </c>
      <c r="BC1088" s="163">
        <f t="shared" si="1534"/>
        <v>0</v>
      </c>
      <c r="BD1088" s="163">
        <f t="shared" si="1535"/>
        <v>0</v>
      </c>
    </row>
    <row r="1089" spans="2:56" x14ac:dyDescent="0.3">
      <c r="B1089" s="169" t="s">
        <v>99</v>
      </c>
      <c r="C1089" s="248"/>
      <c r="D1089" s="249"/>
      <c r="E1089" s="172">
        <f t="shared" si="1521"/>
        <v>0</v>
      </c>
      <c r="F1089" s="248"/>
      <c r="G1089" s="249"/>
      <c r="H1089" s="172">
        <f t="shared" si="1522"/>
        <v>0</v>
      </c>
      <c r="I1089" s="248"/>
      <c r="J1089" s="250"/>
      <c r="K1089" s="174">
        <f t="shared" si="1523"/>
        <v>0</v>
      </c>
      <c r="L1089" s="248"/>
      <c r="M1089" s="250"/>
      <c r="N1089" s="251"/>
      <c r="O1089" s="248"/>
      <c r="P1089" s="251"/>
      <c r="Q1089" s="166">
        <f t="shared" si="1524"/>
        <v>0</v>
      </c>
      <c r="R1089" s="251"/>
      <c r="S1089" s="251"/>
      <c r="T1089" s="167">
        <f t="shared" si="1536"/>
        <v>0</v>
      </c>
      <c r="U1089" s="157"/>
      <c r="V1089" s="248"/>
      <c r="W1089" s="251"/>
      <c r="X1089" s="166">
        <f t="shared" si="1525"/>
        <v>0</v>
      </c>
      <c r="Y1089" s="251"/>
      <c r="Z1089" s="251"/>
      <c r="AA1089" s="167">
        <f t="shared" si="1537"/>
        <v>0</v>
      </c>
      <c r="AB1089" s="157"/>
      <c r="AC1089" s="248"/>
      <c r="AD1089" s="251"/>
      <c r="AE1089" s="166">
        <f t="shared" si="1526"/>
        <v>0</v>
      </c>
      <c r="AF1089" s="251"/>
      <c r="AG1089" s="251"/>
      <c r="AH1089" s="167">
        <f t="shared" si="1538"/>
        <v>0</v>
      </c>
      <c r="AJ1089" s="252"/>
      <c r="AK1089" s="253"/>
      <c r="AL1089" s="254"/>
      <c r="AM1089" s="253"/>
      <c r="AN1089" s="254"/>
      <c r="AO1089" s="253"/>
      <c r="AP1089" s="254"/>
      <c r="AQ1089" s="253"/>
      <c r="AR1089" s="254"/>
      <c r="AS1089" s="253"/>
      <c r="AT1089" s="254"/>
      <c r="AU1089" s="253"/>
      <c r="AV1089" s="163">
        <f t="shared" si="1528"/>
        <v>0</v>
      </c>
      <c r="AW1089" s="168">
        <f t="shared" si="1529"/>
        <v>0</v>
      </c>
      <c r="AY1089" s="163">
        <f t="shared" si="1530"/>
        <v>0</v>
      </c>
      <c r="AZ1089" s="163">
        <f t="shared" si="1531"/>
        <v>0</v>
      </c>
      <c r="BA1089" s="163">
        <f t="shared" si="1532"/>
        <v>0</v>
      </c>
      <c r="BB1089" s="163">
        <f t="shared" si="1533"/>
        <v>0</v>
      </c>
      <c r="BC1089" s="163">
        <f t="shared" si="1534"/>
        <v>0</v>
      </c>
      <c r="BD1089" s="163">
        <f t="shared" si="1535"/>
        <v>0</v>
      </c>
    </row>
    <row r="1090" spans="2:56" x14ac:dyDescent="0.3">
      <c r="B1090" s="169" t="s">
        <v>100</v>
      </c>
      <c r="C1090" s="248"/>
      <c r="D1090" s="249"/>
      <c r="E1090" s="172">
        <f t="shared" si="1521"/>
        <v>0</v>
      </c>
      <c r="F1090" s="248"/>
      <c r="G1090" s="249"/>
      <c r="H1090" s="172">
        <f t="shared" si="1522"/>
        <v>0</v>
      </c>
      <c r="I1090" s="248"/>
      <c r="J1090" s="250"/>
      <c r="K1090" s="174">
        <f t="shared" si="1523"/>
        <v>0</v>
      </c>
      <c r="L1090" s="248"/>
      <c r="M1090" s="250"/>
      <c r="N1090" s="251"/>
      <c r="O1090" s="248"/>
      <c r="P1090" s="251"/>
      <c r="Q1090" s="166">
        <f t="shared" si="1524"/>
        <v>0</v>
      </c>
      <c r="R1090" s="251"/>
      <c r="S1090" s="251"/>
      <c r="T1090" s="167">
        <f t="shared" si="1536"/>
        <v>0</v>
      </c>
      <c r="U1090" s="157"/>
      <c r="V1090" s="248"/>
      <c r="W1090" s="251"/>
      <c r="X1090" s="166">
        <f t="shared" si="1525"/>
        <v>0</v>
      </c>
      <c r="Y1090" s="251"/>
      <c r="Z1090" s="251"/>
      <c r="AA1090" s="167">
        <f t="shared" si="1537"/>
        <v>0</v>
      </c>
      <c r="AB1090" s="157"/>
      <c r="AC1090" s="248"/>
      <c r="AD1090" s="251"/>
      <c r="AE1090" s="166">
        <f t="shared" si="1526"/>
        <v>0</v>
      </c>
      <c r="AF1090" s="251"/>
      <c r="AG1090" s="251"/>
      <c r="AH1090" s="167">
        <f t="shared" si="1538"/>
        <v>0</v>
      </c>
      <c r="AJ1090" s="252"/>
      <c r="AK1090" s="253"/>
      <c r="AL1090" s="254"/>
      <c r="AM1090" s="253"/>
      <c r="AN1090" s="254"/>
      <c r="AO1090" s="253"/>
      <c r="AP1090" s="254"/>
      <c r="AQ1090" s="253"/>
      <c r="AR1090" s="254"/>
      <c r="AS1090" s="253"/>
      <c r="AT1090" s="254"/>
      <c r="AU1090" s="253"/>
      <c r="AV1090" s="163">
        <f t="shared" si="1528"/>
        <v>0</v>
      </c>
      <c r="AW1090" s="168">
        <f t="shared" si="1529"/>
        <v>0</v>
      </c>
      <c r="AY1090" s="163">
        <f t="shared" si="1530"/>
        <v>0</v>
      </c>
      <c r="AZ1090" s="163">
        <f t="shared" si="1531"/>
        <v>0</v>
      </c>
      <c r="BA1090" s="163">
        <f t="shared" si="1532"/>
        <v>0</v>
      </c>
      <c r="BB1090" s="163">
        <f t="shared" si="1533"/>
        <v>0</v>
      </c>
      <c r="BC1090" s="163">
        <f t="shared" si="1534"/>
        <v>0</v>
      </c>
      <c r="BD1090" s="163">
        <f t="shared" si="1535"/>
        <v>0</v>
      </c>
    </row>
    <row r="1091" spans="2:56" x14ac:dyDescent="0.3">
      <c r="B1091" s="179" t="s">
        <v>101</v>
      </c>
      <c r="C1091" s="83">
        <f>SUM(C1092:C1093)</f>
        <v>0</v>
      </c>
      <c r="D1091" s="84">
        <f>SUM(D1092:D1093)</f>
        <v>0</v>
      </c>
      <c r="E1091" s="85">
        <f t="shared" si="1521"/>
        <v>0</v>
      </c>
      <c r="F1091" s="83">
        <f>SUM(F1092:F1093)</f>
        <v>0</v>
      </c>
      <c r="G1091" s="84">
        <f>SUM(G1092:G1093)</f>
        <v>0</v>
      </c>
      <c r="H1091" s="85">
        <f t="shared" si="1522"/>
        <v>0</v>
      </c>
      <c r="I1091" s="83">
        <f>SUM(I1092:I1093)</f>
        <v>0</v>
      </c>
      <c r="J1091" s="86">
        <f>SUM(J1092:J1093)</f>
        <v>0</v>
      </c>
      <c r="K1091" s="87">
        <f t="shared" si="1523"/>
        <v>0</v>
      </c>
      <c r="L1091" s="83">
        <f>SUM(L1092:L1093)</f>
        <v>0</v>
      </c>
      <c r="M1091" s="86">
        <f>SUM(M1092:M1093)</f>
        <v>0</v>
      </c>
      <c r="N1091" s="88">
        <f>SUM(N1092:N1093)</f>
        <v>0</v>
      </c>
      <c r="O1091" s="83">
        <f>SUM(O1092:O1093)</f>
        <v>0</v>
      </c>
      <c r="P1091" s="88">
        <f>SUM(P1092:P1093)</f>
        <v>0</v>
      </c>
      <c r="Q1091" s="177">
        <f t="shared" si="1524"/>
        <v>0</v>
      </c>
      <c r="R1091" s="88">
        <f>SUM(R1092:R1093)</f>
        <v>0</v>
      </c>
      <c r="S1091" s="88">
        <f>SUM(S1092:S1093)</f>
        <v>0</v>
      </c>
      <c r="T1091" s="178">
        <f t="shared" si="1536"/>
        <v>0</v>
      </c>
      <c r="U1091" s="157"/>
      <c r="V1091" s="83">
        <f>SUM(V1092:V1093)</f>
        <v>0</v>
      </c>
      <c r="W1091" s="88">
        <f>SUM(W1092:W1093)</f>
        <v>0</v>
      </c>
      <c r="X1091" s="177">
        <f t="shared" si="1525"/>
        <v>0</v>
      </c>
      <c r="Y1091" s="88">
        <f>SUM(Y1092:Y1093)</f>
        <v>0</v>
      </c>
      <c r="Z1091" s="88">
        <f>SUM(Z1092:Z1093)</f>
        <v>0</v>
      </c>
      <c r="AA1091" s="178">
        <f t="shared" si="1537"/>
        <v>0</v>
      </c>
      <c r="AB1091" s="157"/>
      <c r="AC1091" s="83">
        <f>SUM(AC1092:AC1093)</f>
        <v>0</v>
      </c>
      <c r="AD1091" s="88">
        <f>SUM(AD1092:AD1093)</f>
        <v>0</v>
      </c>
      <c r="AE1091" s="177">
        <f t="shared" si="1526"/>
        <v>0</v>
      </c>
      <c r="AF1091" s="88">
        <f>SUM(AF1092:AF1093)</f>
        <v>0</v>
      </c>
      <c r="AG1091" s="88">
        <f>SUM(AG1092:AG1093)</f>
        <v>0</v>
      </c>
      <c r="AH1091" s="178">
        <f t="shared" si="1538"/>
        <v>0</v>
      </c>
      <c r="AJ1091" s="84">
        <f t="shared" ref="AJ1091:AU1091" si="1552">SUM(AJ1092:AJ1093)</f>
        <v>0</v>
      </c>
      <c r="AK1091" s="86">
        <f t="shared" si="1552"/>
        <v>0</v>
      </c>
      <c r="AL1091" s="88">
        <f t="shared" si="1552"/>
        <v>0</v>
      </c>
      <c r="AM1091" s="86">
        <f t="shared" si="1552"/>
        <v>0</v>
      </c>
      <c r="AN1091" s="88">
        <f t="shared" si="1552"/>
        <v>0</v>
      </c>
      <c r="AO1091" s="86">
        <f t="shared" si="1552"/>
        <v>0</v>
      </c>
      <c r="AP1091" s="88">
        <f t="shared" si="1552"/>
        <v>0</v>
      </c>
      <c r="AQ1091" s="86">
        <f t="shared" si="1552"/>
        <v>0</v>
      </c>
      <c r="AR1091" s="88">
        <f t="shared" si="1552"/>
        <v>0</v>
      </c>
      <c r="AS1091" s="86">
        <f t="shared" si="1552"/>
        <v>0</v>
      </c>
      <c r="AT1091" s="88">
        <f t="shared" si="1552"/>
        <v>0</v>
      </c>
      <c r="AU1091" s="86">
        <f t="shared" si="1552"/>
        <v>0</v>
      </c>
      <c r="AV1091" s="86">
        <f t="shared" si="1528"/>
        <v>0</v>
      </c>
      <c r="AW1091" s="93">
        <f t="shared" si="1529"/>
        <v>0</v>
      </c>
      <c r="AY1091" s="86">
        <f t="shared" si="1530"/>
        <v>0</v>
      </c>
      <c r="AZ1091" s="86">
        <f t="shared" si="1531"/>
        <v>0</v>
      </c>
      <c r="BA1091" s="86">
        <f t="shared" si="1532"/>
        <v>0</v>
      </c>
      <c r="BB1091" s="86">
        <f t="shared" si="1533"/>
        <v>0</v>
      </c>
      <c r="BC1091" s="86">
        <f t="shared" si="1534"/>
        <v>0</v>
      </c>
      <c r="BD1091" s="86">
        <f t="shared" si="1535"/>
        <v>0</v>
      </c>
    </row>
    <row r="1092" spans="2:56" x14ac:dyDescent="0.3">
      <c r="B1092" s="169" t="s">
        <v>102</v>
      </c>
      <c r="C1092" s="248"/>
      <c r="D1092" s="249"/>
      <c r="E1092" s="172">
        <f t="shared" si="1521"/>
        <v>0</v>
      </c>
      <c r="F1092" s="248"/>
      <c r="G1092" s="249"/>
      <c r="H1092" s="172">
        <f t="shared" si="1522"/>
        <v>0</v>
      </c>
      <c r="I1092" s="248"/>
      <c r="J1092" s="250"/>
      <c r="K1092" s="174">
        <f t="shared" si="1523"/>
        <v>0</v>
      </c>
      <c r="L1092" s="248"/>
      <c r="M1092" s="250"/>
      <c r="N1092" s="251"/>
      <c r="O1092" s="248"/>
      <c r="P1092" s="251"/>
      <c r="Q1092" s="166">
        <f t="shared" si="1524"/>
        <v>0</v>
      </c>
      <c r="R1092" s="251"/>
      <c r="S1092" s="251"/>
      <c r="T1092" s="167">
        <f t="shared" si="1536"/>
        <v>0</v>
      </c>
      <c r="U1092" s="157"/>
      <c r="V1092" s="248"/>
      <c r="W1092" s="251"/>
      <c r="X1092" s="166">
        <f t="shared" si="1525"/>
        <v>0</v>
      </c>
      <c r="Y1092" s="251"/>
      <c r="Z1092" s="251"/>
      <c r="AA1092" s="167">
        <f t="shared" si="1537"/>
        <v>0</v>
      </c>
      <c r="AB1092" s="157"/>
      <c r="AC1092" s="248"/>
      <c r="AD1092" s="251"/>
      <c r="AE1092" s="166">
        <f t="shared" si="1526"/>
        <v>0</v>
      </c>
      <c r="AF1092" s="251"/>
      <c r="AG1092" s="251"/>
      <c r="AH1092" s="167">
        <f t="shared" si="1538"/>
        <v>0</v>
      </c>
      <c r="AJ1092" s="252"/>
      <c r="AK1092" s="253"/>
      <c r="AL1092" s="254"/>
      <c r="AM1092" s="253"/>
      <c r="AN1092" s="254"/>
      <c r="AO1092" s="253"/>
      <c r="AP1092" s="254"/>
      <c r="AQ1092" s="253"/>
      <c r="AR1092" s="254"/>
      <c r="AS1092" s="253"/>
      <c r="AT1092" s="254"/>
      <c r="AU1092" s="253"/>
      <c r="AV1092" s="163">
        <f t="shared" si="1528"/>
        <v>0</v>
      </c>
      <c r="AW1092" s="168">
        <f t="shared" si="1529"/>
        <v>0</v>
      </c>
      <c r="AY1092" s="163">
        <f t="shared" si="1530"/>
        <v>0</v>
      </c>
      <c r="AZ1092" s="163">
        <f t="shared" si="1531"/>
        <v>0</v>
      </c>
      <c r="BA1092" s="163">
        <f t="shared" si="1532"/>
        <v>0</v>
      </c>
      <c r="BB1092" s="163">
        <f t="shared" si="1533"/>
        <v>0</v>
      </c>
      <c r="BC1092" s="163">
        <f t="shared" si="1534"/>
        <v>0</v>
      </c>
      <c r="BD1092" s="163">
        <f t="shared" si="1535"/>
        <v>0</v>
      </c>
    </row>
    <row r="1093" spans="2:56" x14ac:dyDescent="0.3">
      <c r="B1093" s="169" t="s">
        <v>103</v>
      </c>
      <c r="C1093" s="248"/>
      <c r="D1093" s="249"/>
      <c r="E1093" s="172">
        <f t="shared" si="1521"/>
        <v>0</v>
      </c>
      <c r="F1093" s="248"/>
      <c r="G1093" s="249"/>
      <c r="H1093" s="172">
        <f t="shared" si="1522"/>
        <v>0</v>
      </c>
      <c r="I1093" s="248"/>
      <c r="J1093" s="250"/>
      <c r="K1093" s="174">
        <f t="shared" si="1523"/>
        <v>0</v>
      </c>
      <c r="L1093" s="248"/>
      <c r="M1093" s="250"/>
      <c r="N1093" s="251"/>
      <c r="O1093" s="248"/>
      <c r="P1093" s="251"/>
      <c r="Q1093" s="166">
        <f t="shared" si="1524"/>
        <v>0</v>
      </c>
      <c r="R1093" s="251"/>
      <c r="S1093" s="251"/>
      <c r="T1093" s="167">
        <f t="shared" si="1536"/>
        <v>0</v>
      </c>
      <c r="U1093" s="157"/>
      <c r="V1093" s="248"/>
      <c r="W1093" s="251"/>
      <c r="X1093" s="166">
        <f t="shared" si="1525"/>
        <v>0</v>
      </c>
      <c r="Y1093" s="251"/>
      <c r="Z1093" s="251"/>
      <c r="AA1093" s="167">
        <f t="shared" si="1537"/>
        <v>0</v>
      </c>
      <c r="AB1093" s="157"/>
      <c r="AC1093" s="248"/>
      <c r="AD1093" s="251"/>
      <c r="AE1093" s="166">
        <f t="shared" si="1526"/>
        <v>0</v>
      </c>
      <c r="AF1093" s="251"/>
      <c r="AG1093" s="251"/>
      <c r="AH1093" s="167">
        <f t="shared" si="1538"/>
        <v>0</v>
      </c>
      <c r="AJ1093" s="252"/>
      <c r="AK1093" s="253"/>
      <c r="AL1093" s="254"/>
      <c r="AM1093" s="253"/>
      <c r="AN1093" s="254"/>
      <c r="AO1093" s="253"/>
      <c r="AP1093" s="254"/>
      <c r="AQ1093" s="253"/>
      <c r="AR1093" s="254"/>
      <c r="AS1093" s="253"/>
      <c r="AT1093" s="254"/>
      <c r="AU1093" s="253"/>
      <c r="AV1093" s="163">
        <f t="shared" si="1528"/>
        <v>0</v>
      </c>
      <c r="AW1093" s="168">
        <f t="shared" si="1529"/>
        <v>0</v>
      </c>
      <c r="AY1093" s="163">
        <f t="shared" si="1530"/>
        <v>0</v>
      </c>
      <c r="AZ1093" s="163">
        <f t="shared" si="1531"/>
        <v>0</v>
      </c>
      <c r="BA1093" s="163">
        <f t="shared" si="1532"/>
        <v>0</v>
      </c>
      <c r="BB1093" s="163">
        <f t="shared" si="1533"/>
        <v>0</v>
      </c>
      <c r="BC1093" s="163">
        <f t="shared" si="1534"/>
        <v>0</v>
      </c>
      <c r="BD1093" s="163">
        <f t="shared" si="1535"/>
        <v>0</v>
      </c>
    </row>
    <row r="1094" spans="2:56" x14ac:dyDescent="0.3">
      <c r="B1094" s="179" t="s">
        <v>104</v>
      </c>
      <c r="C1094" s="83">
        <f>SUM(C1095)</f>
        <v>0</v>
      </c>
      <c r="D1094" s="84">
        <f>SUM(D1095)</f>
        <v>0</v>
      </c>
      <c r="E1094" s="85">
        <f t="shared" si="1521"/>
        <v>0</v>
      </c>
      <c r="F1094" s="83">
        <f>SUM(F1095)</f>
        <v>0</v>
      </c>
      <c r="G1094" s="84">
        <f>SUM(G1095)</f>
        <v>0</v>
      </c>
      <c r="H1094" s="85">
        <f t="shared" si="1522"/>
        <v>0</v>
      </c>
      <c r="I1094" s="83">
        <f>SUM(I1095)</f>
        <v>0</v>
      </c>
      <c r="J1094" s="86">
        <f>SUM(J1095)</f>
        <v>0</v>
      </c>
      <c r="K1094" s="87">
        <f t="shared" si="1523"/>
        <v>0</v>
      </c>
      <c r="L1094" s="83">
        <f>SUM(L1095)</f>
        <v>0</v>
      </c>
      <c r="M1094" s="86">
        <f>SUM(M1095)</f>
        <v>0</v>
      </c>
      <c r="N1094" s="88">
        <f>SUM(N1095)</f>
        <v>0</v>
      </c>
      <c r="O1094" s="83">
        <f>SUM(O1095)</f>
        <v>0</v>
      </c>
      <c r="P1094" s="88">
        <f>SUM(P1095)</f>
        <v>0</v>
      </c>
      <c r="Q1094" s="177">
        <f t="shared" si="1524"/>
        <v>0</v>
      </c>
      <c r="R1094" s="88">
        <f>SUM(R1095)</f>
        <v>0</v>
      </c>
      <c r="S1094" s="88">
        <f>SUM(S1095)</f>
        <v>0</v>
      </c>
      <c r="T1094" s="178">
        <f t="shared" si="1536"/>
        <v>0</v>
      </c>
      <c r="U1094" s="157"/>
      <c r="V1094" s="83">
        <f>SUM(V1095)</f>
        <v>0</v>
      </c>
      <c r="W1094" s="88">
        <f>SUM(W1095)</f>
        <v>0</v>
      </c>
      <c r="X1094" s="177">
        <f t="shared" si="1525"/>
        <v>0</v>
      </c>
      <c r="Y1094" s="88">
        <f>SUM(Y1095)</f>
        <v>0</v>
      </c>
      <c r="Z1094" s="88">
        <f>SUM(Z1095)</f>
        <v>0</v>
      </c>
      <c r="AA1094" s="178">
        <f t="shared" si="1537"/>
        <v>0</v>
      </c>
      <c r="AB1094" s="157"/>
      <c r="AC1094" s="83">
        <f>SUM(AC1095)</f>
        <v>0</v>
      </c>
      <c r="AD1094" s="88">
        <f>SUM(AD1095)</f>
        <v>0</v>
      </c>
      <c r="AE1094" s="177">
        <f t="shared" si="1526"/>
        <v>0</v>
      </c>
      <c r="AF1094" s="88">
        <f>SUM(AF1095)</f>
        <v>0</v>
      </c>
      <c r="AG1094" s="88">
        <f>SUM(AG1095)</f>
        <v>0</v>
      </c>
      <c r="AH1094" s="178">
        <f t="shared" si="1538"/>
        <v>0</v>
      </c>
      <c r="AJ1094" s="84">
        <f t="shared" ref="AJ1094:AU1094" si="1553">SUM(AJ1095)</f>
        <v>0</v>
      </c>
      <c r="AK1094" s="86">
        <f t="shared" si="1553"/>
        <v>0</v>
      </c>
      <c r="AL1094" s="88">
        <f t="shared" si="1553"/>
        <v>0</v>
      </c>
      <c r="AM1094" s="86">
        <f t="shared" si="1553"/>
        <v>0</v>
      </c>
      <c r="AN1094" s="88">
        <f t="shared" si="1553"/>
        <v>0</v>
      </c>
      <c r="AO1094" s="86">
        <f t="shared" si="1553"/>
        <v>0</v>
      </c>
      <c r="AP1094" s="88">
        <f t="shared" si="1553"/>
        <v>0</v>
      </c>
      <c r="AQ1094" s="86">
        <f t="shared" si="1553"/>
        <v>0</v>
      </c>
      <c r="AR1094" s="88">
        <f t="shared" si="1553"/>
        <v>0</v>
      </c>
      <c r="AS1094" s="86">
        <f t="shared" si="1553"/>
        <v>0</v>
      </c>
      <c r="AT1094" s="88">
        <f t="shared" si="1553"/>
        <v>0</v>
      </c>
      <c r="AU1094" s="86">
        <f t="shared" si="1553"/>
        <v>0</v>
      </c>
      <c r="AV1094" s="86">
        <f t="shared" si="1528"/>
        <v>0</v>
      </c>
      <c r="AW1094" s="93">
        <f t="shared" si="1529"/>
        <v>0</v>
      </c>
      <c r="AY1094" s="86">
        <f t="shared" si="1530"/>
        <v>0</v>
      </c>
      <c r="AZ1094" s="86">
        <f t="shared" si="1531"/>
        <v>0</v>
      </c>
      <c r="BA1094" s="86">
        <f t="shared" si="1532"/>
        <v>0</v>
      </c>
      <c r="BB1094" s="86">
        <f t="shared" si="1533"/>
        <v>0</v>
      </c>
      <c r="BC1094" s="86">
        <f t="shared" si="1534"/>
        <v>0</v>
      </c>
      <c r="BD1094" s="86">
        <f t="shared" si="1535"/>
        <v>0</v>
      </c>
    </row>
    <row r="1095" spans="2:56" x14ac:dyDescent="0.3">
      <c r="B1095" s="169" t="s">
        <v>105</v>
      </c>
      <c r="C1095" s="248"/>
      <c r="D1095" s="249"/>
      <c r="E1095" s="172">
        <f t="shared" si="1521"/>
        <v>0</v>
      </c>
      <c r="F1095" s="248"/>
      <c r="G1095" s="249"/>
      <c r="H1095" s="172">
        <f t="shared" si="1522"/>
        <v>0</v>
      </c>
      <c r="I1095" s="248"/>
      <c r="J1095" s="250"/>
      <c r="K1095" s="174">
        <f t="shared" si="1523"/>
        <v>0</v>
      </c>
      <c r="L1095" s="248"/>
      <c r="M1095" s="250"/>
      <c r="N1095" s="251"/>
      <c r="O1095" s="248"/>
      <c r="P1095" s="251"/>
      <c r="Q1095" s="166">
        <f t="shared" si="1524"/>
        <v>0</v>
      </c>
      <c r="R1095" s="251"/>
      <c r="S1095" s="251"/>
      <c r="T1095" s="167">
        <f t="shared" si="1536"/>
        <v>0</v>
      </c>
      <c r="U1095" s="157"/>
      <c r="V1095" s="248"/>
      <c r="W1095" s="251"/>
      <c r="X1095" s="166">
        <f t="shared" si="1525"/>
        <v>0</v>
      </c>
      <c r="Y1095" s="251"/>
      <c r="Z1095" s="251"/>
      <c r="AA1095" s="167">
        <f t="shared" si="1537"/>
        <v>0</v>
      </c>
      <c r="AB1095" s="157"/>
      <c r="AC1095" s="248"/>
      <c r="AD1095" s="251"/>
      <c r="AE1095" s="166">
        <f t="shared" si="1526"/>
        <v>0</v>
      </c>
      <c r="AF1095" s="251"/>
      <c r="AG1095" s="251"/>
      <c r="AH1095" s="167">
        <f t="shared" si="1538"/>
        <v>0</v>
      </c>
      <c r="AJ1095" s="252"/>
      <c r="AK1095" s="253"/>
      <c r="AL1095" s="254"/>
      <c r="AM1095" s="253"/>
      <c r="AN1095" s="254"/>
      <c r="AO1095" s="253"/>
      <c r="AP1095" s="254"/>
      <c r="AQ1095" s="253"/>
      <c r="AR1095" s="254"/>
      <c r="AS1095" s="253"/>
      <c r="AT1095" s="254"/>
      <c r="AU1095" s="253"/>
      <c r="AV1095" s="163">
        <f t="shared" si="1528"/>
        <v>0</v>
      </c>
      <c r="AW1095" s="168">
        <f t="shared" si="1529"/>
        <v>0</v>
      </c>
      <c r="AY1095" s="163">
        <f t="shared" si="1530"/>
        <v>0</v>
      </c>
      <c r="AZ1095" s="163">
        <f t="shared" si="1531"/>
        <v>0</v>
      </c>
      <c r="BA1095" s="163">
        <f t="shared" si="1532"/>
        <v>0</v>
      </c>
      <c r="BB1095" s="163">
        <f t="shared" si="1533"/>
        <v>0</v>
      </c>
      <c r="BC1095" s="163">
        <f t="shared" si="1534"/>
        <v>0</v>
      </c>
      <c r="BD1095" s="163">
        <f t="shared" si="1535"/>
        <v>0</v>
      </c>
    </row>
    <row r="1096" spans="2:56" x14ac:dyDescent="0.3">
      <c r="B1096" s="179" t="s">
        <v>106</v>
      </c>
      <c r="C1096" s="83">
        <f>SUM(C1097:C1098)</f>
        <v>0</v>
      </c>
      <c r="D1096" s="84">
        <f>SUM(D1097:D1098)</f>
        <v>0</v>
      </c>
      <c r="E1096" s="85">
        <f t="shared" si="1521"/>
        <v>0</v>
      </c>
      <c r="F1096" s="83">
        <f>SUM(F1097:F1098)</f>
        <v>0</v>
      </c>
      <c r="G1096" s="84">
        <f>SUM(G1097:G1098)</f>
        <v>0</v>
      </c>
      <c r="H1096" s="85">
        <f t="shared" si="1522"/>
        <v>0</v>
      </c>
      <c r="I1096" s="83">
        <f>SUM(I1097:I1098)</f>
        <v>0</v>
      </c>
      <c r="J1096" s="86">
        <f>SUM(J1097:J1098)</f>
        <v>0</v>
      </c>
      <c r="K1096" s="87">
        <f t="shared" si="1523"/>
        <v>0</v>
      </c>
      <c r="L1096" s="83">
        <f>SUM(L1097:L1098)</f>
        <v>0</v>
      </c>
      <c r="M1096" s="86">
        <f>SUM(M1097:M1098)</f>
        <v>0</v>
      </c>
      <c r="N1096" s="88">
        <f>SUM(N1097:N1098)</f>
        <v>0</v>
      </c>
      <c r="O1096" s="83">
        <f>SUM(O1097:O1098)</f>
        <v>0</v>
      </c>
      <c r="P1096" s="88">
        <f>SUM(P1097:P1098)</f>
        <v>0</v>
      </c>
      <c r="Q1096" s="177">
        <f t="shared" si="1524"/>
        <v>0</v>
      </c>
      <c r="R1096" s="88">
        <f>SUM(R1097:R1098)</f>
        <v>0</v>
      </c>
      <c r="S1096" s="88">
        <f>SUM(S1097:S1098)</f>
        <v>0</v>
      </c>
      <c r="T1096" s="178">
        <f t="shared" si="1536"/>
        <v>0</v>
      </c>
      <c r="U1096" s="157"/>
      <c r="V1096" s="83">
        <f>SUM(V1097:V1098)</f>
        <v>0</v>
      </c>
      <c r="W1096" s="88">
        <f>SUM(W1097:W1098)</f>
        <v>0</v>
      </c>
      <c r="X1096" s="177">
        <f t="shared" si="1525"/>
        <v>0</v>
      </c>
      <c r="Y1096" s="88">
        <f>SUM(Y1097:Y1098)</f>
        <v>0</v>
      </c>
      <c r="Z1096" s="88">
        <f>SUM(Z1097:Z1098)</f>
        <v>0</v>
      </c>
      <c r="AA1096" s="178">
        <f t="shared" si="1537"/>
        <v>0</v>
      </c>
      <c r="AB1096" s="157"/>
      <c r="AC1096" s="83">
        <f>SUM(AC1097:AC1098)</f>
        <v>0</v>
      </c>
      <c r="AD1096" s="88">
        <f>SUM(AD1097:AD1098)</f>
        <v>0</v>
      </c>
      <c r="AE1096" s="177">
        <f t="shared" si="1526"/>
        <v>0</v>
      </c>
      <c r="AF1096" s="88">
        <f>SUM(AF1097:AF1098)</f>
        <v>0</v>
      </c>
      <c r="AG1096" s="88">
        <f>SUM(AG1097:AG1098)</f>
        <v>0</v>
      </c>
      <c r="AH1096" s="178">
        <f t="shared" si="1538"/>
        <v>0</v>
      </c>
      <c r="AJ1096" s="84">
        <f t="shared" ref="AJ1096:AU1096" si="1554">SUM(AJ1097:AJ1098)</f>
        <v>0</v>
      </c>
      <c r="AK1096" s="86">
        <f t="shared" si="1554"/>
        <v>0</v>
      </c>
      <c r="AL1096" s="88">
        <f t="shared" si="1554"/>
        <v>0</v>
      </c>
      <c r="AM1096" s="86">
        <f t="shared" si="1554"/>
        <v>0</v>
      </c>
      <c r="AN1096" s="88">
        <f t="shared" si="1554"/>
        <v>0</v>
      </c>
      <c r="AO1096" s="86">
        <f t="shared" si="1554"/>
        <v>0</v>
      </c>
      <c r="AP1096" s="88">
        <f t="shared" si="1554"/>
        <v>0</v>
      </c>
      <c r="AQ1096" s="86">
        <f t="shared" si="1554"/>
        <v>0</v>
      </c>
      <c r="AR1096" s="88">
        <f t="shared" si="1554"/>
        <v>0</v>
      </c>
      <c r="AS1096" s="86">
        <f t="shared" si="1554"/>
        <v>0</v>
      </c>
      <c r="AT1096" s="88">
        <f t="shared" si="1554"/>
        <v>0</v>
      </c>
      <c r="AU1096" s="86">
        <f t="shared" si="1554"/>
        <v>0</v>
      </c>
      <c r="AV1096" s="86">
        <f t="shared" si="1528"/>
        <v>0</v>
      </c>
      <c r="AW1096" s="93">
        <f t="shared" si="1529"/>
        <v>0</v>
      </c>
      <c r="AY1096" s="86">
        <f t="shared" si="1530"/>
        <v>0</v>
      </c>
      <c r="AZ1096" s="86">
        <f t="shared" si="1531"/>
        <v>0</v>
      </c>
      <c r="BA1096" s="86">
        <f t="shared" si="1532"/>
        <v>0</v>
      </c>
      <c r="BB1096" s="86">
        <f t="shared" si="1533"/>
        <v>0</v>
      </c>
      <c r="BC1096" s="86">
        <f t="shared" si="1534"/>
        <v>0</v>
      </c>
      <c r="BD1096" s="86">
        <f t="shared" si="1535"/>
        <v>0</v>
      </c>
    </row>
    <row r="1097" spans="2:56" x14ac:dyDescent="0.3">
      <c r="B1097" s="169" t="s">
        <v>107</v>
      </c>
      <c r="C1097" s="248"/>
      <c r="D1097" s="249"/>
      <c r="E1097" s="172">
        <f t="shared" si="1521"/>
        <v>0</v>
      </c>
      <c r="F1097" s="248"/>
      <c r="G1097" s="249"/>
      <c r="H1097" s="172">
        <f t="shared" si="1522"/>
        <v>0</v>
      </c>
      <c r="I1097" s="248"/>
      <c r="J1097" s="250"/>
      <c r="K1097" s="174">
        <f t="shared" si="1523"/>
        <v>0</v>
      </c>
      <c r="L1097" s="248"/>
      <c r="M1097" s="250"/>
      <c r="N1097" s="251"/>
      <c r="O1097" s="248"/>
      <c r="P1097" s="251"/>
      <c r="Q1097" s="166">
        <f t="shared" si="1524"/>
        <v>0</v>
      </c>
      <c r="R1097" s="251"/>
      <c r="S1097" s="251"/>
      <c r="T1097" s="167">
        <f t="shared" si="1536"/>
        <v>0</v>
      </c>
      <c r="U1097" s="157"/>
      <c r="V1097" s="248"/>
      <c r="W1097" s="251"/>
      <c r="X1097" s="166">
        <f t="shared" si="1525"/>
        <v>0</v>
      </c>
      <c r="Y1097" s="251"/>
      <c r="Z1097" s="251"/>
      <c r="AA1097" s="167">
        <f t="shared" si="1537"/>
        <v>0</v>
      </c>
      <c r="AB1097" s="157"/>
      <c r="AC1097" s="248"/>
      <c r="AD1097" s="251"/>
      <c r="AE1097" s="166">
        <f t="shared" si="1526"/>
        <v>0</v>
      </c>
      <c r="AF1097" s="251"/>
      <c r="AG1097" s="251"/>
      <c r="AH1097" s="167">
        <f t="shared" si="1538"/>
        <v>0</v>
      </c>
      <c r="AJ1097" s="252"/>
      <c r="AK1097" s="253"/>
      <c r="AL1097" s="254"/>
      <c r="AM1097" s="253"/>
      <c r="AN1097" s="254"/>
      <c r="AO1097" s="253"/>
      <c r="AP1097" s="254"/>
      <c r="AQ1097" s="253"/>
      <c r="AR1097" s="254"/>
      <c r="AS1097" s="253"/>
      <c r="AT1097" s="254"/>
      <c r="AU1097" s="253"/>
      <c r="AV1097" s="163">
        <f t="shared" si="1528"/>
        <v>0</v>
      </c>
      <c r="AW1097" s="168">
        <f t="shared" si="1529"/>
        <v>0</v>
      </c>
      <c r="AY1097" s="163">
        <f t="shared" si="1530"/>
        <v>0</v>
      </c>
      <c r="AZ1097" s="163">
        <f t="shared" si="1531"/>
        <v>0</v>
      </c>
      <c r="BA1097" s="163">
        <f t="shared" si="1532"/>
        <v>0</v>
      </c>
      <c r="BB1097" s="163">
        <f t="shared" si="1533"/>
        <v>0</v>
      </c>
      <c r="BC1097" s="163">
        <f t="shared" si="1534"/>
        <v>0</v>
      </c>
      <c r="BD1097" s="163">
        <f t="shared" si="1535"/>
        <v>0</v>
      </c>
    </row>
    <row r="1098" spans="2:56" x14ac:dyDescent="0.3">
      <c r="B1098" s="169" t="s">
        <v>108</v>
      </c>
      <c r="C1098" s="248"/>
      <c r="D1098" s="249"/>
      <c r="E1098" s="172">
        <f t="shared" si="1521"/>
        <v>0</v>
      </c>
      <c r="F1098" s="248"/>
      <c r="G1098" s="249"/>
      <c r="H1098" s="172">
        <f t="shared" si="1522"/>
        <v>0</v>
      </c>
      <c r="I1098" s="248"/>
      <c r="J1098" s="250"/>
      <c r="K1098" s="174">
        <f t="shared" si="1523"/>
        <v>0</v>
      </c>
      <c r="L1098" s="248"/>
      <c r="M1098" s="250"/>
      <c r="N1098" s="251"/>
      <c r="O1098" s="248"/>
      <c r="P1098" s="251"/>
      <c r="Q1098" s="166">
        <f t="shared" si="1524"/>
        <v>0</v>
      </c>
      <c r="R1098" s="251"/>
      <c r="S1098" s="251"/>
      <c r="T1098" s="167">
        <f t="shared" si="1536"/>
        <v>0</v>
      </c>
      <c r="U1098" s="157"/>
      <c r="V1098" s="248"/>
      <c r="W1098" s="251"/>
      <c r="X1098" s="166">
        <f t="shared" si="1525"/>
        <v>0</v>
      </c>
      <c r="Y1098" s="251"/>
      <c r="Z1098" s="251"/>
      <c r="AA1098" s="167">
        <f t="shared" si="1537"/>
        <v>0</v>
      </c>
      <c r="AB1098" s="157"/>
      <c r="AC1098" s="248"/>
      <c r="AD1098" s="251"/>
      <c r="AE1098" s="166">
        <f t="shared" si="1526"/>
        <v>0</v>
      </c>
      <c r="AF1098" s="251"/>
      <c r="AG1098" s="251"/>
      <c r="AH1098" s="167">
        <f t="shared" si="1538"/>
        <v>0</v>
      </c>
      <c r="AJ1098" s="252"/>
      <c r="AK1098" s="253"/>
      <c r="AL1098" s="254"/>
      <c r="AM1098" s="253"/>
      <c r="AN1098" s="254"/>
      <c r="AO1098" s="253"/>
      <c r="AP1098" s="254"/>
      <c r="AQ1098" s="253"/>
      <c r="AR1098" s="254"/>
      <c r="AS1098" s="253"/>
      <c r="AT1098" s="254"/>
      <c r="AU1098" s="253"/>
      <c r="AV1098" s="163">
        <f t="shared" si="1528"/>
        <v>0</v>
      </c>
      <c r="AW1098" s="168">
        <f t="shared" si="1529"/>
        <v>0</v>
      </c>
      <c r="AY1098" s="163">
        <f t="shared" si="1530"/>
        <v>0</v>
      </c>
      <c r="AZ1098" s="163">
        <f t="shared" si="1531"/>
        <v>0</v>
      </c>
      <c r="BA1098" s="163">
        <f t="shared" si="1532"/>
        <v>0</v>
      </c>
      <c r="BB1098" s="163">
        <f t="shared" si="1533"/>
        <v>0</v>
      </c>
      <c r="BC1098" s="163">
        <f t="shared" si="1534"/>
        <v>0</v>
      </c>
      <c r="BD1098" s="163">
        <f t="shared" si="1535"/>
        <v>0</v>
      </c>
    </row>
    <row r="1099" spans="2:56" x14ac:dyDescent="0.3">
      <c r="B1099" s="179" t="s">
        <v>109</v>
      </c>
      <c r="C1099" s="83">
        <f>SUM(C1100)</f>
        <v>0</v>
      </c>
      <c r="D1099" s="84">
        <f>SUM(D1100)</f>
        <v>0</v>
      </c>
      <c r="E1099" s="85">
        <f t="shared" si="1521"/>
        <v>0</v>
      </c>
      <c r="F1099" s="83">
        <f>SUM(F1100)</f>
        <v>0</v>
      </c>
      <c r="G1099" s="84">
        <f>SUM(G1100)</f>
        <v>0</v>
      </c>
      <c r="H1099" s="85">
        <f t="shared" si="1522"/>
        <v>0</v>
      </c>
      <c r="I1099" s="83">
        <f>SUM(I1100)</f>
        <v>0</v>
      </c>
      <c r="J1099" s="86">
        <f>SUM(J1100)</f>
        <v>0</v>
      </c>
      <c r="K1099" s="87">
        <f t="shared" si="1523"/>
        <v>0</v>
      </c>
      <c r="L1099" s="83">
        <f>SUM(L1100)</f>
        <v>0</v>
      </c>
      <c r="M1099" s="86">
        <f>SUM(M1100)</f>
        <v>0</v>
      </c>
      <c r="N1099" s="88">
        <f>SUM(N1100)</f>
        <v>0</v>
      </c>
      <c r="O1099" s="83">
        <f>SUM(O1100)</f>
        <v>0</v>
      </c>
      <c r="P1099" s="88">
        <f>SUM(P1100)</f>
        <v>0</v>
      </c>
      <c r="Q1099" s="177">
        <f t="shared" si="1524"/>
        <v>0</v>
      </c>
      <c r="R1099" s="88">
        <f>SUM(R1100)</f>
        <v>0</v>
      </c>
      <c r="S1099" s="88">
        <f>SUM(S1100)</f>
        <v>0</v>
      </c>
      <c r="T1099" s="178">
        <f t="shared" si="1536"/>
        <v>0</v>
      </c>
      <c r="U1099" s="157"/>
      <c r="V1099" s="83">
        <f>SUM(V1100)</f>
        <v>0</v>
      </c>
      <c r="W1099" s="88">
        <f>SUM(W1100)</f>
        <v>0</v>
      </c>
      <c r="X1099" s="177">
        <f t="shared" si="1525"/>
        <v>0</v>
      </c>
      <c r="Y1099" s="88">
        <f>SUM(Y1100)</f>
        <v>0</v>
      </c>
      <c r="Z1099" s="88">
        <f>SUM(Z1100)</f>
        <v>0</v>
      </c>
      <c r="AA1099" s="178">
        <f t="shared" si="1537"/>
        <v>0</v>
      </c>
      <c r="AB1099" s="157"/>
      <c r="AC1099" s="83">
        <f>SUM(AC1100)</f>
        <v>0</v>
      </c>
      <c r="AD1099" s="88">
        <f>SUM(AD1100)</f>
        <v>0</v>
      </c>
      <c r="AE1099" s="177">
        <f t="shared" si="1526"/>
        <v>0</v>
      </c>
      <c r="AF1099" s="88">
        <f>SUM(AF1100)</f>
        <v>0</v>
      </c>
      <c r="AG1099" s="88">
        <f>SUM(AG1100)</f>
        <v>0</v>
      </c>
      <c r="AH1099" s="178">
        <f t="shared" si="1538"/>
        <v>0</v>
      </c>
      <c r="AJ1099" s="84">
        <f t="shared" ref="AJ1099:AU1099" si="1555">SUM(AJ1100)</f>
        <v>0</v>
      </c>
      <c r="AK1099" s="86">
        <f t="shared" si="1555"/>
        <v>0</v>
      </c>
      <c r="AL1099" s="88">
        <f t="shared" si="1555"/>
        <v>0</v>
      </c>
      <c r="AM1099" s="86">
        <f t="shared" si="1555"/>
        <v>0</v>
      </c>
      <c r="AN1099" s="88">
        <f t="shared" si="1555"/>
        <v>0</v>
      </c>
      <c r="AO1099" s="86">
        <f t="shared" si="1555"/>
        <v>0</v>
      </c>
      <c r="AP1099" s="88">
        <f t="shared" si="1555"/>
        <v>0</v>
      </c>
      <c r="AQ1099" s="86">
        <f t="shared" si="1555"/>
        <v>0</v>
      </c>
      <c r="AR1099" s="88">
        <f t="shared" si="1555"/>
        <v>0</v>
      </c>
      <c r="AS1099" s="86">
        <f t="shared" si="1555"/>
        <v>0</v>
      </c>
      <c r="AT1099" s="88">
        <f t="shared" si="1555"/>
        <v>0</v>
      </c>
      <c r="AU1099" s="86">
        <f t="shared" si="1555"/>
        <v>0</v>
      </c>
      <c r="AV1099" s="86">
        <f t="shared" si="1528"/>
        <v>0</v>
      </c>
      <c r="AW1099" s="93">
        <f t="shared" si="1529"/>
        <v>0</v>
      </c>
      <c r="AY1099" s="86">
        <f t="shared" si="1530"/>
        <v>0</v>
      </c>
      <c r="AZ1099" s="86">
        <f t="shared" si="1531"/>
        <v>0</v>
      </c>
      <c r="BA1099" s="86">
        <f t="shared" si="1532"/>
        <v>0</v>
      </c>
      <c r="BB1099" s="86">
        <f t="shared" si="1533"/>
        <v>0</v>
      </c>
      <c r="BC1099" s="86">
        <f t="shared" si="1534"/>
        <v>0</v>
      </c>
      <c r="BD1099" s="86">
        <f t="shared" si="1535"/>
        <v>0</v>
      </c>
    </row>
    <row r="1100" spans="2:56" x14ac:dyDescent="0.3">
      <c r="B1100" s="169" t="s">
        <v>110</v>
      </c>
      <c r="C1100" s="248"/>
      <c r="D1100" s="249"/>
      <c r="E1100" s="172">
        <f t="shared" si="1521"/>
        <v>0</v>
      </c>
      <c r="F1100" s="248"/>
      <c r="G1100" s="249"/>
      <c r="H1100" s="172">
        <f t="shared" si="1522"/>
        <v>0</v>
      </c>
      <c r="I1100" s="248"/>
      <c r="J1100" s="250"/>
      <c r="K1100" s="174">
        <f t="shared" si="1523"/>
        <v>0</v>
      </c>
      <c r="L1100" s="248"/>
      <c r="M1100" s="250"/>
      <c r="N1100" s="251"/>
      <c r="O1100" s="248"/>
      <c r="P1100" s="251"/>
      <c r="Q1100" s="166">
        <f t="shared" si="1524"/>
        <v>0</v>
      </c>
      <c r="R1100" s="251"/>
      <c r="S1100" s="251"/>
      <c r="T1100" s="167">
        <f t="shared" si="1536"/>
        <v>0</v>
      </c>
      <c r="U1100" s="157"/>
      <c r="V1100" s="248"/>
      <c r="W1100" s="251"/>
      <c r="X1100" s="166">
        <f t="shared" si="1525"/>
        <v>0</v>
      </c>
      <c r="Y1100" s="251"/>
      <c r="Z1100" s="251"/>
      <c r="AA1100" s="167">
        <f t="shared" si="1537"/>
        <v>0</v>
      </c>
      <c r="AB1100" s="157"/>
      <c r="AC1100" s="248"/>
      <c r="AD1100" s="251"/>
      <c r="AE1100" s="166">
        <f t="shared" si="1526"/>
        <v>0</v>
      </c>
      <c r="AF1100" s="251"/>
      <c r="AG1100" s="251"/>
      <c r="AH1100" s="167">
        <f t="shared" si="1538"/>
        <v>0</v>
      </c>
      <c r="AJ1100" s="252"/>
      <c r="AK1100" s="253"/>
      <c r="AL1100" s="254"/>
      <c r="AM1100" s="253"/>
      <c r="AN1100" s="254"/>
      <c r="AO1100" s="253"/>
      <c r="AP1100" s="254"/>
      <c r="AQ1100" s="253"/>
      <c r="AR1100" s="254"/>
      <c r="AS1100" s="253"/>
      <c r="AT1100" s="254"/>
      <c r="AU1100" s="253"/>
      <c r="AV1100" s="163">
        <f t="shared" si="1528"/>
        <v>0</v>
      </c>
      <c r="AW1100" s="168">
        <f t="shared" si="1529"/>
        <v>0</v>
      </c>
      <c r="AY1100" s="163">
        <f t="shared" si="1530"/>
        <v>0</v>
      </c>
      <c r="AZ1100" s="163">
        <f t="shared" si="1531"/>
        <v>0</v>
      </c>
      <c r="BA1100" s="163">
        <f t="shared" si="1532"/>
        <v>0</v>
      </c>
      <c r="BB1100" s="163">
        <f t="shared" si="1533"/>
        <v>0</v>
      </c>
      <c r="BC1100" s="163">
        <f t="shared" si="1534"/>
        <v>0</v>
      </c>
      <c r="BD1100" s="163">
        <f t="shared" si="1535"/>
        <v>0</v>
      </c>
    </row>
    <row r="1101" spans="2:56" x14ac:dyDescent="0.3">
      <c r="B1101" s="179" t="s">
        <v>111</v>
      </c>
      <c r="C1101" s="83">
        <f>SUM(C1102:C1104)</f>
        <v>0</v>
      </c>
      <c r="D1101" s="84">
        <f>SUM(D1102:D1104)</f>
        <v>0</v>
      </c>
      <c r="E1101" s="85">
        <f t="shared" ref="E1101:E1164" si="1556">IFERROR(D1101/C1101,0)</f>
        <v>0</v>
      </c>
      <c r="F1101" s="83">
        <f>SUM(F1102:F1104)</f>
        <v>0</v>
      </c>
      <c r="G1101" s="84">
        <f>SUM(G1102:G1104)</f>
        <v>0</v>
      </c>
      <c r="H1101" s="85">
        <f t="shared" ref="H1101:H1164" si="1557">IFERROR(G1101/F1101,0)</f>
        <v>0</v>
      </c>
      <c r="I1101" s="83">
        <f>SUM(I1102:I1104)</f>
        <v>0</v>
      </c>
      <c r="J1101" s="86">
        <f>SUM(J1102:J1104)</f>
        <v>0</v>
      </c>
      <c r="K1101" s="87">
        <f t="shared" ref="K1101:K1164" si="1558">IFERROR(J1101/I1101,0)</f>
        <v>0</v>
      </c>
      <c r="L1101" s="83">
        <f>SUM(L1102:L1104)</f>
        <v>0</v>
      </c>
      <c r="M1101" s="86">
        <f>SUM(M1102:M1104)</f>
        <v>0</v>
      </c>
      <c r="N1101" s="88">
        <f>SUM(N1102:N1104)</f>
        <v>0</v>
      </c>
      <c r="O1101" s="83">
        <f>SUM(O1102:O1104)</f>
        <v>0</v>
      </c>
      <c r="P1101" s="88">
        <f>SUM(P1102:P1104)</f>
        <v>0</v>
      </c>
      <c r="Q1101" s="177">
        <f t="shared" ref="Q1101:Q1164" si="1559">SUM(O1101:P1101)</f>
        <v>0</v>
      </c>
      <c r="R1101" s="88">
        <f>SUM(R1102:R1104)</f>
        <v>0</v>
      </c>
      <c r="S1101" s="88">
        <f>SUM(S1102:S1104)</f>
        <v>0</v>
      </c>
      <c r="T1101" s="178">
        <f t="shared" si="1536"/>
        <v>0</v>
      </c>
      <c r="U1101" s="157"/>
      <c r="V1101" s="83">
        <f>SUM(V1102:V1104)</f>
        <v>0</v>
      </c>
      <c r="W1101" s="88">
        <f>SUM(W1102:W1104)</f>
        <v>0</v>
      </c>
      <c r="X1101" s="177">
        <f t="shared" ref="X1101:X1164" si="1560">SUM(V1101:W1101)</f>
        <v>0</v>
      </c>
      <c r="Y1101" s="88">
        <f>SUM(Y1102:Y1104)</f>
        <v>0</v>
      </c>
      <c r="Z1101" s="88">
        <f>SUM(Z1102:Z1104)</f>
        <v>0</v>
      </c>
      <c r="AA1101" s="178">
        <f t="shared" si="1537"/>
        <v>0</v>
      </c>
      <c r="AB1101" s="157"/>
      <c r="AC1101" s="83">
        <f>SUM(AC1102:AC1104)</f>
        <v>0</v>
      </c>
      <c r="AD1101" s="88">
        <f>SUM(AD1102:AD1104)</f>
        <v>0</v>
      </c>
      <c r="AE1101" s="177">
        <f t="shared" ref="AE1101:AE1164" si="1561">SUM(AC1101:AD1101)</f>
        <v>0</v>
      </c>
      <c r="AF1101" s="88">
        <f>SUM(AF1102:AF1104)</f>
        <v>0</v>
      </c>
      <c r="AG1101" s="88">
        <f>SUM(AG1102:AG1104)</f>
        <v>0</v>
      </c>
      <c r="AH1101" s="178">
        <f t="shared" si="1538"/>
        <v>0</v>
      </c>
      <c r="AJ1101" s="84">
        <f t="shared" ref="AJ1101:AU1101" si="1562">SUM(AJ1102:AJ1104)</f>
        <v>0</v>
      </c>
      <c r="AK1101" s="86">
        <f t="shared" si="1562"/>
        <v>0</v>
      </c>
      <c r="AL1101" s="88">
        <f t="shared" si="1562"/>
        <v>0</v>
      </c>
      <c r="AM1101" s="86">
        <f t="shared" si="1562"/>
        <v>0</v>
      </c>
      <c r="AN1101" s="88">
        <f t="shared" si="1562"/>
        <v>0</v>
      </c>
      <c r="AO1101" s="86">
        <f t="shared" si="1562"/>
        <v>0</v>
      </c>
      <c r="AP1101" s="88">
        <f t="shared" si="1562"/>
        <v>0</v>
      </c>
      <c r="AQ1101" s="86">
        <f t="shared" si="1562"/>
        <v>0</v>
      </c>
      <c r="AR1101" s="88">
        <f t="shared" si="1562"/>
        <v>0</v>
      </c>
      <c r="AS1101" s="86">
        <f t="shared" si="1562"/>
        <v>0</v>
      </c>
      <c r="AT1101" s="88">
        <f t="shared" si="1562"/>
        <v>0</v>
      </c>
      <c r="AU1101" s="86">
        <f t="shared" si="1562"/>
        <v>0</v>
      </c>
      <c r="AV1101" s="86">
        <f t="shared" ref="AV1101:AV1164" si="1563">SUM(AJ1101:AU1101)</f>
        <v>0</v>
      </c>
      <c r="AW1101" s="93">
        <f t="shared" ref="AW1101:AW1164" si="1564">T1101-AV1101</f>
        <v>0</v>
      </c>
      <c r="AY1101" s="86">
        <f t="shared" ref="AY1101:AY1164" si="1565">SUM(AJ1101:AL1101)</f>
        <v>0</v>
      </c>
      <c r="AZ1101" s="86">
        <f t="shared" ref="AZ1101:AZ1164" si="1566">SUM(AM1101:AO1101)</f>
        <v>0</v>
      </c>
      <c r="BA1101" s="86">
        <f t="shared" ref="BA1101:BA1164" si="1567">SUM(AP1101:AR1101)</f>
        <v>0</v>
      </c>
      <c r="BB1101" s="86">
        <f t="shared" ref="BB1101:BB1164" si="1568">SUM(AS1101:AU1101)</f>
        <v>0</v>
      </c>
      <c r="BC1101" s="86">
        <f t="shared" ref="BC1101:BC1164" si="1569">SUM(AY1101,AZ1101,BA1101,BB1101)</f>
        <v>0</v>
      </c>
      <c r="BD1101" s="86">
        <f t="shared" ref="BD1101:BD1164" si="1570">T1101-BC1101</f>
        <v>0</v>
      </c>
    </row>
    <row r="1102" spans="2:56" x14ac:dyDescent="0.3">
      <c r="B1102" s="169" t="s">
        <v>112</v>
      </c>
      <c r="C1102" s="248"/>
      <c r="D1102" s="249"/>
      <c r="E1102" s="172">
        <f t="shared" si="1556"/>
        <v>0</v>
      </c>
      <c r="F1102" s="248"/>
      <c r="G1102" s="249"/>
      <c r="H1102" s="172">
        <f t="shared" si="1557"/>
        <v>0</v>
      </c>
      <c r="I1102" s="248"/>
      <c r="J1102" s="250"/>
      <c r="K1102" s="174">
        <f t="shared" si="1558"/>
        <v>0</v>
      </c>
      <c r="L1102" s="248"/>
      <c r="M1102" s="250"/>
      <c r="N1102" s="251"/>
      <c r="O1102" s="248"/>
      <c r="P1102" s="251"/>
      <c r="Q1102" s="166">
        <f t="shared" si="1559"/>
        <v>0</v>
      </c>
      <c r="R1102" s="251"/>
      <c r="S1102" s="251"/>
      <c r="T1102" s="167">
        <f t="shared" ref="T1102:T1165" si="1571">SUM(Q1102:S1102)</f>
        <v>0</v>
      </c>
      <c r="U1102" s="157"/>
      <c r="V1102" s="248"/>
      <c r="W1102" s="251"/>
      <c r="X1102" s="166">
        <f t="shared" si="1560"/>
        <v>0</v>
      </c>
      <c r="Y1102" s="251"/>
      <c r="Z1102" s="251"/>
      <c r="AA1102" s="167">
        <f t="shared" ref="AA1102:AA1165" si="1572">SUM(X1102:Z1102)</f>
        <v>0</v>
      </c>
      <c r="AB1102" s="157"/>
      <c r="AC1102" s="248"/>
      <c r="AD1102" s="251"/>
      <c r="AE1102" s="166">
        <f t="shared" si="1561"/>
        <v>0</v>
      </c>
      <c r="AF1102" s="251"/>
      <c r="AG1102" s="251"/>
      <c r="AH1102" s="167">
        <f t="shared" ref="AH1102:AH1165" si="1573">SUM(AE1102:AG1102)</f>
        <v>0</v>
      </c>
      <c r="AJ1102" s="252"/>
      <c r="AK1102" s="253"/>
      <c r="AL1102" s="254"/>
      <c r="AM1102" s="253"/>
      <c r="AN1102" s="254"/>
      <c r="AO1102" s="253"/>
      <c r="AP1102" s="254"/>
      <c r="AQ1102" s="253"/>
      <c r="AR1102" s="254"/>
      <c r="AS1102" s="253"/>
      <c r="AT1102" s="254"/>
      <c r="AU1102" s="253"/>
      <c r="AV1102" s="163">
        <f t="shared" si="1563"/>
        <v>0</v>
      </c>
      <c r="AW1102" s="168">
        <f t="shared" si="1564"/>
        <v>0</v>
      </c>
      <c r="AY1102" s="163">
        <f t="shared" si="1565"/>
        <v>0</v>
      </c>
      <c r="AZ1102" s="163">
        <f t="shared" si="1566"/>
        <v>0</v>
      </c>
      <c r="BA1102" s="163">
        <f t="shared" si="1567"/>
        <v>0</v>
      </c>
      <c r="BB1102" s="163">
        <f t="shared" si="1568"/>
        <v>0</v>
      </c>
      <c r="BC1102" s="163">
        <f t="shared" si="1569"/>
        <v>0</v>
      </c>
      <c r="BD1102" s="163">
        <f t="shared" si="1570"/>
        <v>0</v>
      </c>
    </row>
    <row r="1103" spans="2:56" x14ac:dyDescent="0.3">
      <c r="B1103" s="169" t="s">
        <v>113</v>
      </c>
      <c r="C1103" s="248"/>
      <c r="D1103" s="249"/>
      <c r="E1103" s="172">
        <f t="shared" si="1556"/>
        <v>0</v>
      </c>
      <c r="F1103" s="248"/>
      <c r="G1103" s="249"/>
      <c r="H1103" s="172">
        <f t="shared" si="1557"/>
        <v>0</v>
      </c>
      <c r="I1103" s="248"/>
      <c r="J1103" s="250"/>
      <c r="K1103" s="174">
        <f t="shared" si="1558"/>
        <v>0</v>
      </c>
      <c r="L1103" s="248"/>
      <c r="M1103" s="250"/>
      <c r="N1103" s="251"/>
      <c r="O1103" s="248"/>
      <c r="P1103" s="251"/>
      <c r="Q1103" s="166">
        <f t="shared" si="1559"/>
        <v>0</v>
      </c>
      <c r="R1103" s="251"/>
      <c r="S1103" s="251"/>
      <c r="T1103" s="167">
        <f t="shared" si="1571"/>
        <v>0</v>
      </c>
      <c r="U1103" s="157"/>
      <c r="V1103" s="248"/>
      <c r="W1103" s="251"/>
      <c r="X1103" s="166">
        <f t="shared" si="1560"/>
        <v>0</v>
      </c>
      <c r="Y1103" s="251"/>
      <c r="Z1103" s="251"/>
      <c r="AA1103" s="167">
        <f t="shared" si="1572"/>
        <v>0</v>
      </c>
      <c r="AB1103" s="157"/>
      <c r="AC1103" s="248"/>
      <c r="AD1103" s="251"/>
      <c r="AE1103" s="166">
        <f t="shared" si="1561"/>
        <v>0</v>
      </c>
      <c r="AF1103" s="251"/>
      <c r="AG1103" s="251"/>
      <c r="AH1103" s="167">
        <f t="shared" si="1573"/>
        <v>0</v>
      </c>
      <c r="AJ1103" s="252"/>
      <c r="AK1103" s="253"/>
      <c r="AL1103" s="254"/>
      <c r="AM1103" s="253"/>
      <c r="AN1103" s="254"/>
      <c r="AO1103" s="253"/>
      <c r="AP1103" s="254"/>
      <c r="AQ1103" s="253"/>
      <c r="AR1103" s="254"/>
      <c r="AS1103" s="253"/>
      <c r="AT1103" s="254"/>
      <c r="AU1103" s="253"/>
      <c r="AV1103" s="163">
        <f t="shared" si="1563"/>
        <v>0</v>
      </c>
      <c r="AW1103" s="168">
        <f t="shared" si="1564"/>
        <v>0</v>
      </c>
      <c r="AY1103" s="163">
        <f t="shared" si="1565"/>
        <v>0</v>
      </c>
      <c r="AZ1103" s="163">
        <f t="shared" si="1566"/>
        <v>0</v>
      </c>
      <c r="BA1103" s="163">
        <f t="shared" si="1567"/>
        <v>0</v>
      </c>
      <c r="BB1103" s="163">
        <f t="shared" si="1568"/>
        <v>0</v>
      </c>
      <c r="BC1103" s="163">
        <f t="shared" si="1569"/>
        <v>0</v>
      </c>
      <c r="BD1103" s="163">
        <f t="shared" si="1570"/>
        <v>0</v>
      </c>
    </row>
    <row r="1104" spans="2:56" x14ac:dyDescent="0.3">
      <c r="B1104" s="169" t="s">
        <v>114</v>
      </c>
      <c r="C1104" s="248"/>
      <c r="D1104" s="249"/>
      <c r="E1104" s="172">
        <f t="shared" si="1556"/>
        <v>0</v>
      </c>
      <c r="F1104" s="248"/>
      <c r="G1104" s="249"/>
      <c r="H1104" s="172">
        <f t="shared" si="1557"/>
        <v>0</v>
      </c>
      <c r="I1104" s="248"/>
      <c r="J1104" s="250"/>
      <c r="K1104" s="174">
        <f t="shared" si="1558"/>
        <v>0</v>
      </c>
      <c r="L1104" s="248"/>
      <c r="M1104" s="250"/>
      <c r="N1104" s="251"/>
      <c r="O1104" s="248"/>
      <c r="P1104" s="251"/>
      <c r="Q1104" s="166">
        <f t="shared" si="1559"/>
        <v>0</v>
      </c>
      <c r="R1104" s="251"/>
      <c r="S1104" s="251"/>
      <c r="T1104" s="167">
        <f t="shared" si="1571"/>
        <v>0</v>
      </c>
      <c r="U1104" s="157"/>
      <c r="V1104" s="248"/>
      <c r="W1104" s="251"/>
      <c r="X1104" s="166">
        <f t="shared" si="1560"/>
        <v>0</v>
      </c>
      <c r="Y1104" s="251"/>
      <c r="Z1104" s="251"/>
      <c r="AA1104" s="167">
        <f t="shared" si="1572"/>
        <v>0</v>
      </c>
      <c r="AB1104" s="157"/>
      <c r="AC1104" s="248"/>
      <c r="AD1104" s="251"/>
      <c r="AE1104" s="166">
        <f t="shared" si="1561"/>
        <v>0</v>
      </c>
      <c r="AF1104" s="251"/>
      <c r="AG1104" s="251"/>
      <c r="AH1104" s="167">
        <f t="shared" si="1573"/>
        <v>0</v>
      </c>
      <c r="AJ1104" s="252"/>
      <c r="AK1104" s="253"/>
      <c r="AL1104" s="254"/>
      <c r="AM1104" s="253"/>
      <c r="AN1104" s="254"/>
      <c r="AO1104" s="253"/>
      <c r="AP1104" s="254"/>
      <c r="AQ1104" s="253"/>
      <c r="AR1104" s="254"/>
      <c r="AS1104" s="253"/>
      <c r="AT1104" s="254"/>
      <c r="AU1104" s="253"/>
      <c r="AV1104" s="163">
        <f t="shared" si="1563"/>
        <v>0</v>
      </c>
      <c r="AW1104" s="168">
        <f t="shared" si="1564"/>
        <v>0</v>
      </c>
      <c r="AY1104" s="163">
        <f t="shared" si="1565"/>
        <v>0</v>
      </c>
      <c r="AZ1104" s="163">
        <f t="shared" si="1566"/>
        <v>0</v>
      </c>
      <c r="BA1104" s="163">
        <f t="shared" si="1567"/>
        <v>0</v>
      </c>
      <c r="BB1104" s="163">
        <f t="shared" si="1568"/>
        <v>0</v>
      </c>
      <c r="BC1104" s="163">
        <f t="shared" si="1569"/>
        <v>0</v>
      </c>
      <c r="BD1104" s="163">
        <f t="shared" si="1570"/>
        <v>0</v>
      </c>
    </row>
    <row r="1105" spans="2:56" x14ac:dyDescent="0.3">
      <c r="B1105" s="179" t="s">
        <v>115</v>
      </c>
      <c r="C1105" s="83">
        <f>SUM(C1106:C1108)</f>
        <v>0</v>
      </c>
      <c r="D1105" s="84">
        <f>SUM(D1106:D1108)</f>
        <v>0</v>
      </c>
      <c r="E1105" s="85">
        <f t="shared" si="1556"/>
        <v>0</v>
      </c>
      <c r="F1105" s="83">
        <f>SUM(F1106:F1108)</f>
        <v>0</v>
      </c>
      <c r="G1105" s="84">
        <f>SUM(G1106:G1108)</f>
        <v>0</v>
      </c>
      <c r="H1105" s="85">
        <f t="shared" si="1557"/>
        <v>0</v>
      </c>
      <c r="I1105" s="83">
        <f>SUM(I1106:I1108)</f>
        <v>0</v>
      </c>
      <c r="J1105" s="86">
        <f>SUM(J1106:J1108)</f>
        <v>0</v>
      </c>
      <c r="K1105" s="87">
        <f t="shared" si="1558"/>
        <v>0</v>
      </c>
      <c r="L1105" s="83">
        <f>SUM(L1106:L1108)</f>
        <v>0</v>
      </c>
      <c r="M1105" s="86">
        <f>SUM(M1106:M1108)</f>
        <v>0</v>
      </c>
      <c r="N1105" s="88">
        <f>SUM(N1106:N1108)</f>
        <v>0</v>
      </c>
      <c r="O1105" s="83">
        <f>SUM(O1106:O1108)</f>
        <v>0</v>
      </c>
      <c r="P1105" s="88">
        <f>SUM(P1106:P1108)</f>
        <v>0</v>
      </c>
      <c r="Q1105" s="177">
        <f t="shared" si="1559"/>
        <v>0</v>
      </c>
      <c r="R1105" s="88">
        <f>SUM(R1106:R1108)</f>
        <v>0</v>
      </c>
      <c r="S1105" s="88">
        <f>SUM(S1106:S1108)</f>
        <v>0</v>
      </c>
      <c r="T1105" s="178">
        <f t="shared" si="1571"/>
        <v>0</v>
      </c>
      <c r="U1105" s="157"/>
      <c r="V1105" s="83">
        <f>SUM(V1106:V1108)</f>
        <v>0</v>
      </c>
      <c r="W1105" s="88">
        <f>SUM(W1106:W1108)</f>
        <v>0</v>
      </c>
      <c r="X1105" s="177">
        <f t="shared" si="1560"/>
        <v>0</v>
      </c>
      <c r="Y1105" s="88">
        <f>SUM(Y1106:Y1108)</f>
        <v>0</v>
      </c>
      <c r="Z1105" s="88">
        <f>SUM(Z1106:Z1108)</f>
        <v>0</v>
      </c>
      <c r="AA1105" s="178">
        <f t="shared" si="1572"/>
        <v>0</v>
      </c>
      <c r="AB1105" s="157"/>
      <c r="AC1105" s="83">
        <f>SUM(AC1106:AC1108)</f>
        <v>0</v>
      </c>
      <c r="AD1105" s="88">
        <f>SUM(AD1106:AD1108)</f>
        <v>0</v>
      </c>
      <c r="AE1105" s="177">
        <f t="shared" si="1561"/>
        <v>0</v>
      </c>
      <c r="AF1105" s="88">
        <f>SUM(AF1106:AF1108)</f>
        <v>0</v>
      </c>
      <c r="AG1105" s="88">
        <f>SUM(AG1106:AG1108)</f>
        <v>0</v>
      </c>
      <c r="AH1105" s="178">
        <f t="shared" si="1573"/>
        <v>0</v>
      </c>
      <c r="AJ1105" s="84">
        <f t="shared" ref="AJ1105:AU1105" si="1574">SUM(AJ1106:AJ1108)</f>
        <v>0</v>
      </c>
      <c r="AK1105" s="86">
        <f t="shared" si="1574"/>
        <v>0</v>
      </c>
      <c r="AL1105" s="88">
        <f t="shared" si="1574"/>
        <v>0</v>
      </c>
      <c r="AM1105" s="86">
        <f t="shared" si="1574"/>
        <v>0</v>
      </c>
      <c r="AN1105" s="88">
        <f t="shared" si="1574"/>
        <v>0</v>
      </c>
      <c r="AO1105" s="86">
        <f t="shared" si="1574"/>
        <v>0</v>
      </c>
      <c r="AP1105" s="88">
        <f t="shared" si="1574"/>
        <v>0</v>
      </c>
      <c r="AQ1105" s="86">
        <f t="shared" si="1574"/>
        <v>0</v>
      </c>
      <c r="AR1105" s="88">
        <f t="shared" si="1574"/>
        <v>0</v>
      </c>
      <c r="AS1105" s="86">
        <f t="shared" si="1574"/>
        <v>0</v>
      </c>
      <c r="AT1105" s="88">
        <f t="shared" si="1574"/>
        <v>0</v>
      </c>
      <c r="AU1105" s="86">
        <f t="shared" si="1574"/>
        <v>0</v>
      </c>
      <c r="AV1105" s="86">
        <f t="shared" si="1563"/>
        <v>0</v>
      </c>
      <c r="AW1105" s="93">
        <f t="shared" si="1564"/>
        <v>0</v>
      </c>
      <c r="AY1105" s="86">
        <f t="shared" si="1565"/>
        <v>0</v>
      </c>
      <c r="AZ1105" s="86">
        <f t="shared" si="1566"/>
        <v>0</v>
      </c>
      <c r="BA1105" s="86">
        <f t="shared" si="1567"/>
        <v>0</v>
      </c>
      <c r="BB1105" s="86">
        <f t="shared" si="1568"/>
        <v>0</v>
      </c>
      <c r="BC1105" s="86">
        <f t="shared" si="1569"/>
        <v>0</v>
      </c>
      <c r="BD1105" s="86">
        <f t="shared" si="1570"/>
        <v>0</v>
      </c>
    </row>
    <row r="1106" spans="2:56" x14ac:dyDescent="0.3">
      <c r="B1106" s="169" t="s">
        <v>116</v>
      </c>
      <c r="C1106" s="248"/>
      <c r="D1106" s="249"/>
      <c r="E1106" s="172">
        <f t="shared" si="1556"/>
        <v>0</v>
      </c>
      <c r="F1106" s="248"/>
      <c r="G1106" s="249"/>
      <c r="H1106" s="172">
        <f t="shared" si="1557"/>
        <v>0</v>
      </c>
      <c r="I1106" s="248"/>
      <c r="J1106" s="250"/>
      <c r="K1106" s="174">
        <f t="shared" si="1558"/>
        <v>0</v>
      </c>
      <c r="L1106" s="248"/>
      <c r="M1106" s="250"/>
      <c r="N1106" s="251"/>
      <c r="O1106" s="248"/>
      <c r="P1106" s="251"/>
      <c r="Q1106" s="166">
        <f t="shared" si="1559"/>
        <v>0</v>
      </c>
      <c r="R1106" s="251"/>
      <c r="S1106" s="251"/>
      <c r="T1106" s="167">
        <f t="shared" si="1571"/>
        <v>0</v>
      </c>
      <c r="U1106" s="157"/>
      <c r="V1106" s="248"/>
      <c r="W1106" s="251"/>
      <c r="X1106" s="166">
        <f t="shared" si="1560"/>
        <v>0</v>
      </c>
      <c r="Y1106" s="251"/>
      <c r="Z1106" s="251"/>
      <c r="AA1106" s="167">
        <f t="shared" si="1572"/>
        <v>0</v>
      </c>
      <c r="AB1106" s="157"/>
      <c r="AC1106" s="248"/>
      <c r="AD1106" s="251"/>
      <c r="AE1106" s="166">
        <f t="shared" si="1561"/>
        <v>0</v>
      </c>
      <c r="AF1106" s="251"/>
      <c r="AG1106" s="251"/>
      <c r="AH1106" s="167">
        <f t="shared" si="1573"/>
        <v>0</v>
      </c>
      <c r="AJ1106" s="252"/>
      <c r="AK1106" s="253"/>
      <c r="AL1106" s="254"/>
      <c r="AM1106" s="253"/>
      <c r="AN1106" s="254"/>
      <c r="AO1106" s="253"/>
      <c r="AP1106" s="254"/>
      <c r="AQ1106" s="253"/>
      <c r="AR1106" s="254"/>
      <c r="AS1106" s="253"/>
      <c r="AT1106" s="254"/>
      <c r="AU1106" s="253"/>
      <c r="AV1106" s="163">
        <f t="shared" si="1563"/>
        <v>0</v>
      </c>
      <c r="AW1106" s="168">
        <f t="shared" si="1564"/>
        <v>0</v>
      </c>
      <c r="AY1106" s="163">
        <f t="shared" si="1565"/>
        <v>0</v>
      </c>
      <c r="AZ1106" s="163">
        <f t="shared" si="1566"/>
        <v>0</v>
      </c>
      <c r="BA1106" s="163">
        <f t="shared" si="1567"/>
        <v>0</v>
      </c>
      <c r="BB1106" s="163">
        <f t="shared" si="1568"/>
        <v>0</v>
      </c>
      <c r="BC1106" s="163">
        <f t="shared" si="1569"/>
        <v>0</v>
      </c>
      <c r="BD1106" s="163">
        <f t="shared" si="1570"/>
        <v>0</v>
      </c>
    </row>
    <row r="1107" spans="2:56" x14ac:dyDescent="0.3">
      <c r="B1107" s="169" t="s">
        <v>117</v>
      </c>
      <c r="C1107" s="248"/>
      <c r="D1107" s="249"/>
      <c r="E1107" s="172">
        <f t="shared" si="1556"/>
        <v>0</v>
      </c>
      <c r="F1107" s="248"/>
      <c r="G1107" s="249"/>
      <c r="H1107" s="172">
        <f t="shared" si="1557"/>
        <v>0</v>
      </c>
      <c r="I1107" s="248"/>
      <c r="J1107" s="250"/>
      <c r="K1107" s="174">
        <f t="shared" si="1558"/>
        <v>0</v>
      </c>
      <c r="L1107" s="248"/>
      <c r="M1107" s="250"/>
      <c r="N1107" s="251"/>
      <c r="O1107" s="248"/>
      <c r="P1107" s="251"/>
      <c r="Q1107" s="166">
        <f t="shared" si="1559"/>
        <v>0</v>
      </c>
      <c r="R1107" s="251"/>
      <c r="S1107" s="251"/>
      <c r="T1107" s="167">
        <f t="shared" si="1571"/>
        <v>0</v>
      </c>
      <c r="U1107" s="157"/>
      <c r="V1107" s="248"/>
      <c r="W1107" s="251"/>
      <c r="X1107" s="166">
        <f t="shared" si="1560"/>
        <v>0</v>
      </c>
      <c r="Y1107" s="251"/>
      <c r="Z1107" s="251"/>
      <c r="AA1107" s="167">
        <f t="shared" si="1572"/>
        <v>0</v>
      </c>
      <c r="AB1107" s="157"/>
      <c r="AC1107" s="248"/>
      <c r="AD1107" s="251"/>
      <c r="AE1107" s="166">
        <f t="shared" si="1561"/>
        <v>0</v>
      </c>
      <c r="AF1107" s="251"/>
      <c r="AG1107" s="251"/>
      <c r="AH1107" s="167">
        <f t="shared" si="1573"/>
        <v>0</v>
      </c>
      <c r="AJ1107" s="252"/>
      <c r="AK1107" s="253"/>
      <c r="AL1107" s="254"/>
      <c r="AM1107" s="253"/>
      <c r="AN1107" s="254"/>
      <c r="AO1107" s="253"/>
      <c r="AP1107" s="254"/>
      <c r="AQ1107" s="253"/>
      <c r="AR1107" s="254"/>
      <c r="AS1107" s="253"/>
      <c r="AT1107" s="254"/>
      <c r="AU1107" s="253"/>
      <c r="AV1107" s="163">
        <f t="shared" si="1563"/>
        <v>0</v>
      </c>
      <c r="AW1107" s="168">
        <f t="shared" si="1564"/>
        <v>0</v>
      </c>
      <c r="AY1107" s="163">
        <f t="shared" si="1565"/>
        <v>0</v>
      </c>
      <c r="AZ1107" s="163">
        <f t="shared" si="1566"/>
        <v>0</v>
      </c>
      <c r="BA1107" s="163">
        <f t="shared" si="1567"/>
        <v>0</v>
      </c>
      <c r="BB1107" s="163">
        <f t="shared" si="1568"/>
        <v>0</v>
      </c>
      <c r="BC1107" s="163">
        <f t="shared" si="1569"/>
        <v>0</v>
      </c>
      <c r="BD1107" s="163">
        <f t="shared" si="1570"/>
        <v>0</v>
      </c>
    </row>
    <row r="1108" spans="2:56" x14ac:dyDescent="0.3">
      <c r="B1108" s="169" t="s">
        <v>118</v>
      </c>
      <c r="C1108" s="248"/>
      <c r="D1108" s="249"/>
      <c r="E1108" s="172">
        <f t="shared" si="1556"/>
        <v>0</v>
      </c>
      <c r="F1108" s="248"/>
      <c r="G1108" s="249"/>
      <c r="H1108" s="172">
        <f t="shared" si="1557"/>
        <v>0</v>
      </c>
      <c r="I1108" s="248"/>
      <c r="J1108" s="250"/>
      <c r="K1108" s="174">
        <f t="shared" si="1558"/>
        <v>0</v>
      </c>
      <c r="L1108" s="248"/>
      <c r="M1108" s="250"/>
      <c r="N1108" s="251"/>
      <c r="O1108" s="248"/>
      <c r="P1108" s="251"/>
      <c r="Q1108" s="166">
        <f t="shared" si="1559"/>
        <v>0</v>
      </c>
      <c r="R1108" s="251"/>
      <c r="S1108" s="251"/>
      <c r="T1108" s="167">
        <f t="shared" si="1571"/>
        <v>0</v>
      </c>
      <c r="U1108" s="157"/>
      <c r="V1108" s="248"/>
      <c r="W1108" s="251"/>
      <c r="X1108" s="166">
        <f t="shared" si="1560"/>
        <v>0</v>
      </c>
      <c r="Y1108" s="251"/>
      <c r="Z1108" s="251"/>
      <c r="AA1108" s="167">
        <f t="shared" si="1572"/>
        <v>0</v>
      </c>
      <c r="AB1108" s="157"/>
      <c r="AC1108" s="248"/>
      <c r="AD1108" s="251"/>
      <c r="AE1108" s="166">
        <f t="shared" si="1561"/>
        <v>0</v>
      </c>
      <c r="AF1108" s="251"/>
      <c r="AG1108" s="251"/>
      <c r="AH1108" s="167">
        <f t="shared" si="1573"/>
        <v>0</v>
      </c>
      <c r="AJ1108" s="252"/>
      <c r="AK1108" s="253"/>
      <c r="AL1108" s="254"/>
      <c r="AM1108" s="253"/>
      <c r="AN1108" s="254"/>
      <c r="AO1108" s="253"/>
      <c r="AP1108" s="254"/>
      <c r="AQ1108" s="253"/>
      <c r="AR1108" s="254"/>
      <c r="AS1108" s="253"/>
      <c r="AT1108" s="254"/>
      <c r="AU1108" s="253"/>
      <c r="AV1108" s="163">
        <f t="shared" si="1563"/>
        <v>0</v>
      </c>
      <c r="AW1108" s="168">
        <f t="shared" si="1564"/>
        <v>0</v>
      </c>
      <c r="AY1108" s="163">
        <f t="shared" si="1565"/>
        <v>0</v>
      </c>
      <c r="AZ1108" s="163">
        <f t="shared" si="1566"/>
        <v>0</v>
      </c>
      <c r="BA1108" s="163">
        <f t="shared" si="1567"/>
        <v>0</v>
      </c>
      <c r="BB1108" s="163">
        <f t="shared" si="1568"/>
        <v>0</v>
      </c>
      <c r="BC1108" s="163">
        <f t="shared" si="1569"/>
        <v>0</v>
      </c>
      <c r="BD1108" s="163">
        <f t="shared" si="1570"/>
        <v>0</v>
      </c>
    </row>
    <row r="1109" spans="2:56" x14ac:dyDescent="0.3">
      <c r="B1109" s="179" t="s">
        <v>119</v>
      </c>
      <c r="C1109" s="83">
        <f>SUM(C1110)</f>
        <v>4000</v>
      </c>
      <c r="D1109" s="84">
        <f>SUM(D1110)</f>
        <v>4000</v>
      </c>
      <c r="E1109" s="85">
        <f t="shared" si="1556"/>
        <v>1</v>
      </c>
      <c r="F1109" s="83">
        <f>SUM(F1110)</f>
        <v>4000</v>
      </c>
      <c r="G1109" s="84">
        <f>SUM(G1110)</f>
        <v>4000</v>
      </c>
      <c r="H1109" s="85">
        <f t="shared" si="1557"/>
        <v>1</v>
      </c>
      <c r="I1109" s="83">
        <f>SUM(I1110)</f>
        <v>700</v>
      </c>
      <c r="J1109" s="86">
        <f>SUM(J1110)</f>
        <v>0</v>
      </c>
      <c r="K1109" s="87">
        <f t="shared" si="1558"/>
        <v>0</v>
      </c>
      <c r="L1109" s="83">
        <f>SUM(L1110)</f>
        <v>8000</v>
      </c>
      <c r="M1109" s="86">
        <f>SUM(M1110)</f>
        <v>8000</v>
      </c>
      <c r="N1109" s="88">
        <f>SUM(N1110)</f>
        <v>0</v>
      </c>
      <c r="O1109" s="83">
        <f>SUM(O1110)</f>
        <v>4000</v>
      </c>
      <c r="P1109" s="88">
        <f>SUM(P1110)</f>
        <v>0</v>
      </c>
      <c r="Q1109" s="177">
        <f t="shared" si="1559"/>
        <v>4000</v>
      </c>
      <c r="R1109" s="88">
        <f>SUM(R1110)</f>
        <v>0</v>
      </c>
      <c r="S1109" s="88">
        <f>SUM(S1110)</f>
        <v>0</v>
      </c>
      <c r="T1109" s="178">
        <f t="shared" si="1571"/>
        <v>4000</v>
      </c>
      <c r="U1109" s="157"/>
      <c r="V1109" s="83">
        <f>SUM(V1110)</f>
        <v>4000</v>
      </c>
      <c r="W1109" s="88">
        <f>SUM(W1110)</f>
        <v>0</v>
      </c>
      <c r="X1109" s="177">
        <f t="shared" si="1560"/>
        <v>4000</v>
      </c>
      <c r="Y1109" s="88">
        <f>SUM(Y1110)</f>
        <v>0</v>
      </c>
      <c r="Z1109" s="88">
        <f>SUM(Z1110)</f>
        <v>0</v>
      </c>
      <c r="AA1109" s="178">
        <f t="shared" si="1572"/>
        <v>4000</v>
      </c>
      <c r="AB1109" s="157"/>
      <c r="AC1109" s="83">
        <f>SUM(AC1110)</f>
        <v>4000</v>
      </c>
      <c r="AD1109" s="88">
        <f>SUM(AD1110)</f>
        <v>0</v>
      </c>
      <c r="AE1109" s="177">
        <f t="shared" si="1561"/>
        <v>4000</v>
      </c>
      <c r="AF1109" s="88">
        <f>SUM(AF1110)</f>
        <v>0</v>
      </c>
      <c r="AG1109" s="88">
        <f>SUM(AG1110)</f>
        <v>0</v>
      </c>
      <c r="AH1109" s="178">
        <f t="shared" si="1573"/>
        <v>4000</v>
      </c>
      <c r="AJ1109" s="84">
        <f t="shared" ref="AJ1109:AU1109" si="1575">SUM(AJ1110)</f>
        <v>0</v>
      </c>
      <c r="AK1109" s="86">
        <f t="shared" si="1575"/>
        <v>0</v>
      </c>
      <c r="AL1109" s="88">
        <f t="shared" si="1575"/>
        <v>4000</v>
      </c>
      <c r="AM1109" s="86">
        <f t="shared" si="1575"/>
        <v>0</v>
      </c>
      <c r="AN1109" s="88">
        <f t="shared" si="1575"/>
        <v>0</v>
      </c>
      <c r="AO1109" s="86">
        <f t="shared" si="1575"/>
        <v>0</v>
      </c>
      <c r="AP1109" s="88">
        <f t="shared" si="1575"/>
        <v>0</v>
      </c>
      <c r="AQ1109" s="86">
        <f t="shared" si="1575"/>
        <v>0</v>
      </c>
      <c r="AR1109" s="88">
        <f t="shared" si="1575"/>
        <v>0</v>
      </c>
      <c r="AS1109" s="86">
        <f t="shared" si="1575"/>
        <v>0</v>
      </c>
      <c r="AT1109" s="88">
        <f t="shared" si="1575"/>
        <v>0</v>
      </c>
      <c r="AU1109" s="86">
        <f t="shared" si="1575"/>
        <v>0</v>
      </c>
      <c r="AV1109" s="86">
        <f t="shared" si="1563"/>
        <v>4000</v>
      </c>
      <c r="AW1109" s="93">
        <f t="shared" si="1564"/>
        <v>0</v>
      </c>
      <c r="AY1109" s="86">
        <f t="shared" si="1565"/>
        <v>4000</v>
      </c>
      <c r="AZ1109" s="86">
        <f t="shared" si="1566"/>
        <v>0</v>
      </c>
      <c r="BA1109" s="86">
        <f t="shared" si="1567"/>
        <v>0</v>
      </c>
      <c r="BB1109" s="86">
        <f t="shared" si="1568"/>
        <v>0</v>
      </c>
      <c r="BC1109" s="86">
        <f t="shared" si="1569"/>
        <v>4000</v>
      </c>
      <c r="BD1109" s="86">
        <f t="shared" si="1570"/>
        <v>0</v>
      </c>
    </row>
    <row r="1110" spans="2:56" x14ac:dyDescent="0.3">
      <c r="B1110" s="169" t="s">
        <v>120</v>
      </c>
      <c r="C1110" s="248">
        <v>4000</v>
      </c>
      <c r="D1110" s="249">
        <v>4000</v>
      </c>
      <c r="E1110" s="172">
        <f t="shared" si="1556"/>
        <v>1</v>
      </c>
      <c r="F1110" s="248">
        <v>4000</v>
      </c>
      <c r="G1110" s="249">
        <v>4000</v>
      </c>
      <c r="H1110" s="172">
        <f t="shared" si="1557"/>
        <v>1</v>
      </c>
      <c r="I1110" s="248">
        <v>700</v>
      </c>
      <c r="J1110" s="250"/>
      <c r="K1110" s="174">
        <f t="shared" si="1558"/>
        <v>0</v>
      </c>
      <c r="L1110" s="248">
        <v>8000</v>
      </c>
      <c r="M1110" s="250">
        <v>8000</v>
      </c>
      <c r="N1110" s="251">
        <v>0</v>
      </c>
      <c r="O1110" s="248">
        <v>4000</v>
      </c>
      <c r="P1110" s="251"/>
      <c r="Q1110" s="166">
        <f t="shared" si="1559"/>
        <v>4000</v>
      </c>
      <c r="R1110" s="251"/>
      <c r="S1110" s="251"/>
      <c r="T1110" s="167">
        <f t="shared" si="1571"/>
        <v>4000</v>
      </c>
      <c r="U1110" s="157"/>
      <c r="V1110" s="248">
        <v>4000</v>
      </c>
      <c r="W1110" s="251"/>
      <c r="X1110" s="166">
        <f t="shared" si="1560"/>
        <v>4000</v>
      </c>
      <c r="Y1110" s="251"/>
      <c r="Z1110" s="251"/>
      <c r="AA1110" s="167">
        <f t="shared" si="1572"/>
        <v>4000</v>
      </c>
      <c r="AB1110" s="157"/>
      <c r="AC1110" s="248">
        <v>4000</v>
      </c>
      <c r="AD1110" s="251"/>
      <c r="AE1110" s="166">
        <f t="shared" si="1561"/>
        <v>4000</v>
      </c>
      <c r="AF1110" s="251"/>
      <c r="AG1110" s="251"/>
      <c r="AH1110" s="167">
        <f t="shared" si="1573"/>
        <v>4000</v>
      </c>
      <c r="AJ1110" s="252"/>
      <c r="AK1110" s="253"/>
      <c r="AL1110" s="254">
        <v>4000</v>
      </c>
      <c r="AM1110" s="253"/>
      <c r="AN1110" s="254"/>
      <c r="AO1110" s="253"/>
      <c r="AP1110" s="254"/>
      <c r="AQ1110" s="253"/>
      <c r="AR1110" s="254"/>
      <c r="AS1110" s="253"/>
      <c r="AT1110" s="254"/>
      <c r="AU1110" s="253"/>
      <c r="AV1110" s="163">
        <f t="shared" si="1563"/>
        <v>4000</v>
      </c>
      <c r="AW1110" s="168">
        <f t="shared" si="1564"/>
        <v>0</v>
      </c>
      <c r="AY1110" s="163">
        <f t="shared" si="1565"/>
        <v>4000</v>
      </c>
      <c r="AZ1110" s="163">
        <f t="shared" si="1566"/>
        <v>0</v>
      </c>
      <c r="BA1110" s="163">
        <f t="shared" si="1567"/>
        <v>0</v>
      </c>
      <c r="BB1110" s="163">
        <f t="shared" si="1568"/>
        <v>0</v>
      </c>
      <c r="BC1110" s="163">
        <f t="shared" si="1569"/>
        <v>4000</v>
      </c>
      <c r="BD1110" s="163">
        <f t="shared" si="1570"/>
        <v>0</v>
      </c>
    </row>
    <row r="1111" spans="2:56" x14ac:dyDescent="0.3">
      <c r="B1111" s="179" t="s">
        <v>121</v>
      </c>
      <c r="C1111" s="83">
        <f>SUM(C1112:C1116)</f>
        <v>0</v>
      </c>
      <c r="D1111" s="84">
        <f>SUM(D1112:D1116)</f>
        <v>0</v>
      </c>
      <c r="E1111" s="85">
        <f t="shared" si="1556"/>
        <v>0</v>
      </c>
      <c r="F1111" s="83">
        <f>SUM(F1112:F1116)</f>
        <v>0</v>
      </c>
      <c r="G1111" s="84">
        <f>SUM(G1112:G1116)</f>
        <v>0</v>
      </c>
      <c r="H1111" s="85">
        <f t="shared" si="1557"/>
        <v>0</v>
      </c>
      <c r="I1111" s="83">
        <f>SUM(I1112:I1116)</f>
        <v>0</v>
      </c>
      <c r="J1111" s="86">
        <f>SUM(J1112:J1116)</f>
        <v>0</v>
      </c>
      <c r="K1111" s="87">
        <f t="shared" si="1558"/>
        <v>0</v>
      </c>
      <c r="L1111" s="83">
        <f>SUM(L1112:L1116)</f>
        <v>0</v>
      </c>
      <c r="M1111" s="86">
        <f>SUM(M1112:M1116)</f>
        <v>0</v>
      </c>
      <c r="N1111" s="88">
        <f>SUM(N1112:N1116)</f>
        <v>0</v>
      </c>
      <c r="O1111" s="83">
        <f>SUM(O1112:O1116)</f>
        <v>0</v>
      </c>
      <c r="P1111" s="88">
        <f>SUM(P1112:P1116)</f>
        <v>0</v>
      </c>
      <c r="Q1111" s="177">
        <f t="shared" si="1559"/>
        <v>0</v>
      </c>
      <c r="R1111" s="88">
        <f>SUM(R1112:R1116)</f>
        <v>0</v>
      </c>
      <c r="S1111" s="88">
        <f>SUM(S1112:S1116)</f>
        <v>0</v>
      </c>
      <c r="T1111" s="178">
        <f t="shared" si="1571"/>
        <v>0</v>
      </c>
      <c r="U1111" s="157"/>
      <c r="V1111" s="83">
        <f>SUM(V1112:V1116)</f>
        <v>0</v>
      </c>
      <c r="W1111" s="88">
        <f>SUM(W1112:W1116)</f>
        <v>0</v>
      </c>
      <c r="X1111" s="177">
        <f t="shared" si="1560"/>
        <v>0</v>
      </c>
      <c r="Y1111" s="88">
        <f>SUM(Y1112:Y1116)</f>
        <v>0</v>
      </c>
      <c r="Z1111" s="88">
        <f>SUM(Z1112:Z1116)</f>
        <v>0</v>
      </c>
      <c r="AA1111" s="178">
        <f t="shared" si="1572"/>
        <v>0</v>
      </c>
      <c r="AB1111" s="157"/>
      <c r="AC1111" s="83">
        <f>SUM(AC1112:AC1116)</f>
        <v>0</v>
      </c>
      <c r="AD1111" s="88">
        <f>SUM(AD1112:AD1116)</f>
        <v>0</v>
      </c>
      <c r="AE1111" s="177">
        <f t="shared" si="1561"/>
        <v>0</v>
      </c>
      <c r="AF1111" s="88">
        <f>SUM(AF1112:AF1116)</f>
        <v>0</v>
      </c>
      <c r="AG1111" s="88">
        <f>SUM(AG1112:AG1116)</f>
        <v>0</v>
      </c>
      <c r="AH1111" s="178">
        <f t="shared" si="1573"/>
        <v>0</v>
      </c>
      <c r="AJ1111" s="84">
        <f t="shared" ref="AJ1111:AU1111" si="1576">SUM(AJ1112:AJ1116)</f>
        <v>0</v>
      </c>
      <c r="AK1111" s="86">
        <f t="shared" si="1576"/>
        <v>0</v>
      </c>
      <c r="AL1111" s="88">
        <f t="shared" si="1576"/>
        <v>0</v>
      </c>
      <c r="AM1111" s="86">
        <f t="shared" si="1576"/>
        <v>0</v>
      </c>
      <c r="AN1111" s="88">
        <f t="shared" si="1576"/>
        <v>0</v>
      </c>
      <c r="AO1111" s="86">
        <f t="shared" si="1576"/>
        <v>0</v>
      </c>
      <c r="AP1111" s="88">
        <f t="shared" si="1576"/>
        <v>0</v>
      </c>
      <c r="AQ1111" s="86">
        <f t="shared" si="1576"/>
        <v>0</v>
      </c>
      <c r="AR1111" s="88">
        <f t="shared" si="1576"/>
        <v>0</v>
      </c>
      <c r="AS1111" s="86">
        <f t="shared" si="1576"/>
        <v>0</v>
      </c>
      <c r="AT1111" s="88">
        <f t="shared" si="1576"/>
        <v>0</v>
      </c>
      <c r="AU1111" s="86">
        <f t="shared" si="1576"/>
        <v>0</v>
      </c>
      <c r="AV1111" s="86">
        <f t="shared" si="1563"/>
        <v>0</v>
      </c>
      <c r="AW1111" s="93">
        <f t="shared" si="1564"/>
        <v>0</v>
      </c>
      <c r="AY1111" s="86">
        <f t="shared" si="1565"/>
        <v>0</v>
      </c>
      <c r="AZ1111" s="86">
        <f t="shared" si="1566"/>
        <v>0</v>
      </c>
      <c r="BA1111" s="86">
        <f t="shared" si="1567"/>
        <v>0</v>
      </c>
      <c r="BB1111" s="86">
        <f t="shared" si="1568"/>
        <v>0</v>
      </c>
      <c r="BC1111" s="86">
        <f t="shared" si="1569"/>
        <v>0</v>
      </c>
      <c r="BD1111" s="86">
        <f t="shared" si="1570"/>
        <v>0</v>
      </c>
    </row>
    <row r="1112" spans="2:56" x14ac:dyDescent="0.3">
      <c r="B1112" s="169" t="s">
        <v>122</v>
      </c>
      <c r="C1112" s="248"/>
      <c r="D1112" s="249"/>
      <c r="E1112" s="172">
        <f t="shared" si="1556"/>
        <v>0</v>
      </c>
      <c r="F1112" s="248"/>
      <c r="G1112" s="249"/>
      <c r="H1112" s="172">
        <f t="shared" si="1557"/>
        <v>0</v>
      </c>
      <c r="I1112" s="248"/>
      <c r="J1112" s="250"/>
      <c r="K1112" s="174">
        <f t="shared" si="1558"/>
        <v>0</v>
      </c>
      <c r="L1112" s="248"/>
      <c r="M1112" s="250"/>
      <c r="N1112" s="251"/>
      <c r="O1112" s="248"/>
      <c r="P1112" s="251"/>
      <c r="Q1112" s="166">
        <f t="shared" si="1559"/>
        <v>0</v>
      </c>
      <c r="R1112" s="251"/>
      <c r="S1112" s="251"/>
      <c r="T1112" s="167">
        <f t="shared" si="1571"/>
        <v>0</v>
      </c>
      <c r="U1112" s="157"/>
      <c r="V1112" s="248"/>
      <c r="W1112" s="251"/>
      <c r="X1112" s="166">
        <f t="shared" si="1560"/>
        <v>0</v>
      </c>
      <c r="Y1112" s="251"/>
      <c r="Z1112" s="251"/>
      <c r="AA1112" s="167">
        <f t="shared" si="1572"/>
        <v>0</v>
      </c>
      <c r="AB1112" s="157"/>
      <c r="AC1112" s="248"/>
      <c r="AD1112" s="251"/>
      <c r="AE1112" s="166">
        <f t="shared" si="1561"/>
        <v>0</v>
      </c>
      <c r="AF1112" s="251"/>
      <c r="AG1112" s="251"/>
      <c r="AH1112" s="167">
        <f t="shared" si="1573"/>
        <v>0</v>
      </c>
      <c r="AJ1112" s="252"/>
      <c r="AK1112" s="253"/>
      <c r="AL1112" s="254"/>
      <c r="AM1112" s="253"/>
      <c r="AN1112" s="254"/>
      <c r="AO1112" s="253"/>
      <c r="AP1112" s="254"/>
      <c r="AQ1112" s="253"/>
      <c r="AR1112" s="254"/>
      <c r="AS1112" s="253"/>
      <c r="AT1112" s="254"/>
      <c r="AU1112" s="253"/>
      <c r="AV1112" s="163">
        <f t="shared" si="1563"/>
        <v>0</v>
      </c>
      <c r="AW1112" s="168">
        <f t="shared" si="1564"/>
        <v>0</v>
      </c>
      <c r="AY1112" s="163">
        <f t="shared" si="1565"/>
        <v>0</v>
      </c>
      <c r="AZ1112" s="163">
        <f t="shared" si="1566"/>
        <v>0</v>
      </c>
      <c r="BA1112" s="163">
        <f t="shared" si="1567"/>
        <v>0</v>
      </c>
      <c r="BB1112" s="163">
        <f t="shared" si="1568"/>
        <v>0</v>
      </c>
      <c r="BC1112" s="163">
        <f t="shared" si="1569"/>
        <v>0</v>
      </c>
      <c r="BD1112" s="163">
        <f t="shared" si="1570"/>
        <v>0</v>
      </c>
    </row>
    <row r="1113" spans="2:56" x14ac:dyDescent="0.3">
      <c r="B1113" s="169" t="s">
        <v>123</v>
      </c>
      <c r="C1113" s="248"/>
      <c r="D1113" s="249"/>
      <c r="E1113" s="172">
        <f t="shared" si="1556"/>
        <v>0</v>
      </c>
      <c r="F1113" s="248"/>
      <c r="G1113" s="249"/>
      <c r="H1113" s="172">
        <f t="shared" si="1557"/>
        <v>0</v>
      </c>
      <c r="I1113" s="248"/>
      <c r="J1113" s="250"/>
      <c r="K1113" s="174">
        <f t="shared" si="1558"/>
        <v>0</v>
      </c>
      <c r="L1113" s="248"/>
      <c r="M1113" s="250"/>
      <c r="N1113" s="251"/>
      <c r="O1113" s="248"/>
      <c r="P1113" s="251"/>
      <c r="Q1113" s="166">
        <f t="shared" si="1559"/>
        <v>0</v>
      </c>
      <c r="R1113" s="251"/>
      <c r="S1113" s="251"/>
      <c r="T1113" s="167">
        <f t="shared" si="1571"/>
        <v>0</v>
      </c>
      <c r="U1113" s="157"/>
      <c r="V1113" s="248"/>
      <c r="W1113" s="251"/>
      <c r="X1113" s="166">
        <f t="shared" si="1560"/>
        <v>0</v>
      </c>
      <c r="Y1113" s="251"/>
      <c r="Z1113" s="251"/>
      <c r="AA1113" s="167">
        <f t="shared" si="1572"/>
        <v>0</v>
      </c>
      <c r="AB1113" s="157"/>
      <c r="AC1113" s="248"/>
      <c r="AD1113" s="251"/>
      <c r="AE1113" s="166">
        <f t="shared" si="1561"/>
        <v>0</v>
      </c>
      <c r="AF1113" s="251"/>
      <c r="AG1113" s="251"/>
      <c r="AH1113" s="167">
        <f t="shared" si="1573"/>
        <v>0</v>
      </c>
      <c r="AJ1113" s="252"/>
      <c r="AK1113" s="253"/>
      <c r="AL1113" s="254"/>
      <c r="AM1113" s="253"/>
      <c r="AN1113" s="254"/>
      <c r="AO1113" s="253"/>
      <c r="AP1113" s="254"/>
      <c r="AQ1113" s="253"/>
      <c r="AR1113" s="254"/>
      <c r="AS1113" s="253"/>
      <c r="AT1113" s="254"/>
      <c r="AU1113" s="253"/>
      <c r="AV1113" s="163">
        <f t="shared" si="1563"/>
        <v>0</v>
      </c>
      <c r="AW1113" s="168">
        <f t="shared" si="1564"/>
        <v>0</v>
      </c>
      <c r="AY1113" s="163">
        <f t="shared" si="1565"/>
        <v>0</v>
      </c>
      <c r="AZ1113" s="163">
        <f t="shared" si="1566"/>
        <v>0</v>
      </c>
      <c r="BA1113" s="163">
        <f t="shared" si="1567"/>
        <v>0</v>
      </c>
      <c r="BB1113" s="163">
        <f t="shared" si="1568"/>
        <v>0</v>
      </c>
      <c r="BC1113" s="163">
        <f t="shared" si="1569"/>
        <v>0</v>
      </c>
      <c r="BD1113" s="163">
        <f t="shared" si="1570"/>
        <v>0</v>
      </c>
    </row>
    <row r="1114" spans="2:56" x14ac:dyDescent="0.3">
      <c r="B1114" s="169" t="s">
        <v>124</v>
      </c>
      <c r="C1114" s="248"/>
      <c r="D1114" s="249"/>
      <c r="E1114" s="172">
        <f t="shared" si="1556"/>
        <v>0</v>
      </c>
      <c r="F1114" s="248"/>
      <c r="G1114" s="249"/>
      <c r="H1114" s="172">
        <f t="shared" si="1557"/>
        <v>0</v>
      </c>
      <c r="I1114" s="248"/>
      <c r="J1114" s="250"/>
      <c r="K1114" s="174">
        <f t="shared" si="1558"/>
        <v>0</v>
      </c>
      <c r="L1114" s="248"/>
      <c r="M1114" s="250"/>
      <c r="N1114" s="251"/>
      <c r="O1114" s="248"/>
      <c r="P1114" s="251"/>
      <c r="Q1114" s="166">
        <f t="shared" si="1559"/>
        <v>0</v>
      </c>
      <c r="R1114" s="251"/>
      <c r="S1114" s="251"/>
      <c r="T1114" s="167">
        <f t="shared" si="1571"/>
        <v>0</v>
      </c>
      <c r="U1114" s="157"/>
      <c r="V1114" s="248"/>
      <c r="W1114" s="251"/>
      <c r="X1114" s="166">
        <f t="shared" si="1560"/>
        <v>0</v>
      </c>
      <c r="Y1114" s="251"/>
      <c r="Z1114" s="251"/>
      <c r="AA1114" s="167">
        <f t="shared" si="1572"/>
        <v>0</v>
      </c>
      <c r="AB1114" s="157"/>
      <c r="AC1114" s="248"/>
      <c r="AD1114" s="251"/>
      <c r="AE1114" s="166">
        <f t="shared" si="1561"/>
        <v>0</v>
      </c>
      <c r="AF1114" s="251"/>
      <c r="AG1114" s="251"/>
      <c r="AH1114" s="167">
        <f t="shared" si="1573"/>
        <v>0</v>
      </c>
      <c r="AJ1114" s="252"/>
      <c r="AK1114" s="253"/>
      <c r="AL1114" s="254"/>
      <c r="AM1114" s="253"/>
      <c r="AN1114" s="254"/>
      <c r="AO1114" s="253"/>
      <c r="AP1114" s="254"/>
      <c r="AQ1114" s="253"/>
      <c r="AR1114" s="254"/>
      <c r="AS1114" s="253"/>
      <c r="AT1114" s="254"/>
      <c r="AU1114" s="253"/>
      <c r="AV1114" s="163">
        <f t="shared" si="1563"/>
        <v>0</v>
      </c>
      <c r="AW1114" s="168">
        <f t="shared" si="1564"/>
        <v>0</v>
      </c>
      <c r="AY1114" s="163">
        <f t="shared" si="1565"/>
        <v>0</v>
      </c>
      <c r="AZ1114" s="163">
        <f t="shared" si="1566"/>
        <v>0</v>
      </c>
      <c r="BA1114" s="163">
        <f t="shared" si="1567"/>
        <v>0</v>
      </c>
      <c r="BB1114" s="163">
        <f t="shared" si="1568"/>
        <v>0</v>
      </c>
      <c r="BC1114" s="163">
        <f t="shared" si="1569"/>
        <v>0</v>
      </c>
      <c r="BD1114" s="163">
        <f t="shared" si="1570"/>
        <v>0</v>
      </c>
    </row>
    <row r="1115" spans="2:56" x14ac:dyDescent="0.3">
      <c r="B1115" s="169" t="s">
        <v>125</v>
      </c>
      <c r="C1115" s="248"/>
      <c r="D1115" s="249"/>
      <c r="E1115" s="172">
        <f t="shared" si="1556"/>
        <v>0</v>
      </c>
      <c r="F1115" s="248"/>
      <c r="G1115" s="249"/>
      <c r="H1115" s="172">
        <f t="shared" si="1557"/>
        <v>0</v>
      </c>
      <c r="I1115" s="248"/>
      <c r="J1115" s="250"/>
      <c r="K1115" s="174">
        <f t="shared" si="1558"/>
        <v>0</v>
      </c>
      <c r="L1115" s="248"/>
      <c r="M1115" s="250"/>
      <c r="N1115" s="251"/>
      <c r="O1115" s="248"/>
      <c r="P1115" s="251"/>
      <c r="Q1115" s="166">
        <f t="shared" si="1559"/>
        <v>0</v>
      </c>
      <c r="R1115" s="251"/>
      <c r="S1115" s="251"/>
      <c r="T1115" s="167">
        <f t="shared" si="1571"/>
        <v>0</v>
      </c>
      <c r="U1115" s="157"/>
      <c r="V1115" s="248"/>
      <c r="W1115" s="251"/>
      <c r="X1115" s="166">
        <f t="shared" si="1560"/>
        <v>0</v>
      </c>
      <c r="Y1115" s="251"/>
      <c r="Z1115" s="251"/>
      <c r="AA1115" s="167">
        <f t="shared" si="1572"/>
        <v>0</v>
      </c>
      <c r="AB1115" s="157"/>
      <c r="AC1115" s="248"/>
      <c r="AD1115" s="251"/>
      <c r="AE1115" s="166">
        <f t="shared" si="1561"/>
        <v>0</v>
      </c>
      <c r="AF1115" s="251"/>
      <c r="AG1115" s="251"/>
      <c r="AH1115" s="167">
        <f t="shared" si="1573"/>
        <v>0</v>
      </c>
      <c r="AJ1115" s="252"/>
      <c r="AK1115" s="253"/>
      <c r="AL1115" s="254"/>
      <c r="AM1115" s="253"/>
      <c r="AN1115" s="254"/>
      <c r="AO1115" s="253"/>
      <c r="AP1115" s="254"/>
      <c r="AQ1115" s="253"/>
      <c r="AR1115" s="254"/>
      <c r="AS1115" s="253"/>
      <c r="AT1115" s="254"/>
      <c r="AU1115" s="253"/>
      <c r="AV1115" s="163">
        <f t="shared" si="1563"/>
        <v>0</v>
      </c>
      <c r="AW1115" s="168">
        <f t="shared" si="1564"/>
        <v>0</v>
      </c>
      <c r="AY1115" s="163">
        <f t="shared" si="1565"/>
        <v>0</v>
      </c>
      <c r="AZ1115" s="163">
        <f t="shared" si="1566"/>
        <v>0</v>
      </c>
      <c r="BA1115" s="163">
        <f t="shared" si="1567"/>
        <v>0</v>
      </c>
      <c r="BB1115" s="163">
        <f t="shared" si="1568"/>
        <v>0</v>
      </c>
      <c r="BC1115" s="163">
        <f t="shared" si="1569"/>
        <v>0</v>
      </c>
      <c r="BD1115" s="163">
        <f t="shared" si="1570"/>
        <v>0</v>
      </c>
    </row>
    <row r="1116" spans="2:56" x14ac:dyDescent="0.3">
      <c r="B1116" s="169" t="s">
        <v>126</v>
      </c>
      <c r="C1116" s="248"/>
      <c r="D1116" s="249"/>
      <c r="E1116" s="172">
        <f t="shared" si="1556"/>
        <v>0</v>
      </c>
      <c r="F1116" s="248"/>
      <c r="G1116" s="249"/>
      <c r="H1116" s="172">
        <f t="shared" si="1557"/>
        <v>0</v>
      </c>
      <c r="I1116" s="248"/>
      <c r="J1116" s="250"/>
      <c r="K1116" s="174">
        <f t="shared" si="1558"/>
        <v>0</v>
      </c>
      <c r="L1116" s="248"/>
      <c r="M1116" s="250"/>
      <c r="N1116" s="251"/>
      <c r="O1116" s="248"/>
      <c r="P1116" s="251"/>
      <c r="Q1116" s="166">
        <f t="shared" si="1559"/>
        <v>0</v>
      </c>
      <c r="R1116" s="251"/>
      <c r="S1116" s="251"/>
      <c r="T1116" s="167">
        <f t="shared" si="1571"/>
        <v>0</v>
      </c>
      <c r="U1116" s="157"/>
      <c r="V1116" s="248"/>
      <c r="W1116" s="251"/>
      <c r="X1116" s="166">
        <f t="shared" si="1560"/>
        <v>0</v>
      </c>
      <c r="Y1116" s="251"/>
      <c r="Z1116" s="251"/>
      <c r="AA1116" s="167">
        <f t="shared" si="1572"/>
        <v>0</v>
      </c>
      <c r="AB1116" s="157"/>
      <c r="AC1116" s="248"/>
      <c r="AD1116" s="251"/>
      <c r="AE1116" s="166">
        <f t="shared" si="1561"/>
        <v>0</v>
      </c>
      <c r="AF1116" s="251"/>
      <c r="AG1116" s="251"/>
      <c r="AH1116" s="167">
        <f t="shared" si="1573"/>
        <v>0</v>
      </c>
      <c r="AJ1116" s="252"/>
      <c r="AK1116" s="253"/>
      <c r="AL1116" s="254"/>
      <c r="AM1116" s="253"/>
      <c r="AN1116" s="254"/>
      <c r="AO1116" s="253"/>
      <c r="AP1116" s="254"/>
      <c r="AQ1116" s="253"/>
      <c r="AR1116" s="254"/>
      <c r="AS1116" s="253"/>
      <c r="AT1116" s="254"/>
      <c r="AU1116" s="253"/>
      <c r="AV1116" s="163">
        <f t="shared" si="1563"/>
        <v>0</v>
      </c>
      <c r="AW1116" s="168">
        <f t="shared" si="1564"/>
        <v>0</v>
      </c>
      <c r="AY1116" s="163">
        <f t="shared" si="1565"/>
        <v>0</v>
      </c>
      <c r="AZ1116" s="163">
        <f t="shared" si="1566"/>
        <v>0</v>
      </c>
      <c r="BA1116" s="163">
        <f t="shared" si="1567"/>
        <v>0</v>
      </c>
      <c r="BB1116" s="163">
        <f t="shared" si="1568"/>
        <v>0</v>
      </c>
      <c r="BC1116" s="163">
        <f t="shared" si="1569"/>
        <v>0</v>
      </c>
      <c r="BD1116" s="163">
        <f t="shared" si="1570"/>
        <v>0</v>
      </c>
    </row>
    <row r="1117" spans="2:56" x14ac:dyDescent="0.3">
      <c r="B1117" s="179" t="s">
        <v>127</v>
      </c>
      <c r="C1117" s="83">
        <f>SUM(C1118)</f>
        <v>0</v>
      </c>
      <c r="D1117" s="84">
        <f>SUM(D1118)</f>
        <v>0</v>
      </c>
      <c r="E1117" s="85">
        <f t="shared" si="1556"/>
        <v>0</v>
      </c>
      <c r="F1117" s="83">
        <f>SUM(F1118)</f>
        <v>0</v>
      </c>
      <c r="G1117" s="84">
        <f>SUM(G1118)</f>
        <v>0</v>
      </c>
      <c r="H1117" s="85">
        <f t="shared" si="1557"/>
        <v>0</v>
      </c>
      <c r="I1117" s="83">
        <f>SUM(I1118)</f>
        <v>0</v>
      </c>
      <c r="J1117" s="86">
        <f>SUM(J1118)</f>
        <v>0</v>
      </c>
      <c r="K1117" s="87">
        <f t="shared" si="1558"/>
        <v>0</v>
      </c>
      <c r="L1117" s="83">
        <f>SUM(L1118)</f>
        <v>0</v>
      </c>
      <c r="M1117" s="86">
        <f>SUM(M1118)</f>
        <v>0</v>
      </c>
      <c r="N1117" s="88">
        <f>SUM(N1118)</f>
        <v>0</v>
      </c>
      <c r="O1117" s="83">
        <f>SUM(O1118)</f>
        <v>0</v>
      </c>
      <c r="P1117" s="88">
        <f>SUM(P1118)</f>
        <v>0</v>
      </c>
      <c r="Q1117" s="177">
        <f t="shared" si="1559"/>
        <v>0</v>
      </c>
      <c r="R1117" s="88">
        <f>SUM(R1118)</f>
        <v>0</v>
      </c>
      <c r="S1117" s="88">
        <f>SUM(S1118)</f>
        <v>0</v>
      </c>
      <c r="T1117" s="178">
        <f t="shared" si="1571"/>
        <v>0</v>
      </c>
      <c r="U1117" s="157"/>
      <c r="V1117" s="83">
        <f>SUM(V1118)</f>
        <v>0</v>
      </c>
      <c r="W1117" s="88">
        <f>SUM(W1118)</f>
        <v>0</v>
      </c>
      <c r="X1117" s="177">
        <f t="shared" si="1560"/>
        <v>0</v>
      </c>
      <c r="Y1117" s="88">
        <f>SUM(Y1118)</f>
        <v>0</v>
      </c>
      <c r="Z1117" s="88">
        <f>SUM(Z1118)</f>
        <v>0</v>
      </c>
      <c r="AA1117" s="178">
        <f t="shared" si="1572"/>
        <v>0</v>
      </c>
      <c r="AB1117" s="157"/>
      <c r="AC1117" s="83">
        <f>SUM(AC1118)</f>
        <v>0</v>
      </c>
      <c r="AD1117" s="88">
        <f>SUM(AD1118)</f>
        <v>0</v>
      </c>
      <c r="AE1117" s="177">
        <f t="shared" si="1561"/>
        <v>0</v>
      </c>
      <c r="AF1117" s="88">
        <f>SUM(AF1118)</f>
        <v>0</v>
      </c>
      <c r="AG1117" s="88">
        <f>SUM(AG1118)</f>
        <v>0</v>
      </c>
      <c r="AH1117" s="178">
        <f t="shared" si="1573"/>
        <v>0</v>
      </c>
      <c r="AJ1117" s="84">
        <f t="shared" ref="AJ1117:AU1117" si="1577">SUM(AJ1118)</f>
        <v>0</v>
      </c>
      <c r="AK1117" s="86">
        <f t="shared" si="1577"/>
        <v>0</v>
      </c>
      <c r="AL1117" s="88">
        <f t="shared" si="1577"/>
        <v>0</v>
      </c>
      <c r="AM1117" s="86">
        <f t="shared" si="1577"/>
        <v>0</v>
      </c>
      <c r="AN1117" s="88">
        <f t="shared" si="1577"/>
        <v>0</v>
      </c>
      <c r="AO1117" s="86">
        <f t="shared" si="1577"/>
        <v>0</v>
      </c>
      <c r="AP1117" s="88">
        <f t="shared" si="1577"/>
        <v>0</v>
      </c>
      <c r="AQ1117" s="86">
        <f t="shared" si="1577"/>
        <v>0</v>
      </c>
      <c r="AR1117" s="88">
        <f t="shared" si="1577"/>
        <v>0</v>
      </c>
      <c r="AS1117" s="86">
        <f t="shared" si="1577"/>
        <v>0</v>
      </c>
      <c r="AT1117" s="88">
        <f t="shared" si="1577"/>
        <v>0</v>
      </c>
      <c r="AU1117" s="86">
        <f t="shared" si="1577"/>
        <v>0</v>
      </c>
      <c r="AV1117" s="86">
        <f t="shared" si="1563"/>
        <v>0</v>
      </c>
      <c r="AW1117" s="93">
        <f t="shared" si="1564"/>
        <v>0</v>
      </c>
      <c r="AY1117" s="86">
        <f t="shared" si="1565"/>
        <v>0</v>
      </c>
      <c r="AZ1117" s="86">
        <f t="shared" si="1566"/>
        <v>0</v>
      </c>
      <c r="BA1117" s="86">
        <f t="shared" si="1567"/>
        <v>0</v>
      </c>
      <c r="BB1117" s="86">
        <f t="shared" si="1568"/>
        <v>0</v>
      </c>
      <c r="BC1117" s="86">
        <f t="shared" si="1569"/>
        <v>0</v>
      </c>
      <c r="BD1117" s="86">
        <f t="shared" si="1570"/>
        <v>0</v>
      </c>
    </row>
    <row r="1118" spans="2:56" x14ac:dyDescent="0.3">
      <c r="B1118" s="169" t="s">
        <v>105</v>
      </c>
      <c r="C1118" s="248"/>
      <c r="D1118" s="249"/>
      <c r="E1118" s="172">
        <f t="shared" si="1556"/>
        <v>0</v>
      </c>
      <c r="F1118" s="248"/>
      <c r="G1118" s="249"/>
      <c r="H1118" s="172">
        <f t="shared" si="1557"/>
        <v>0</v>
      </c>
      <c r="I1118" s="248"/>
      <c r="J1118" s="250"/>
      <c r="K1118" s="174">
        <f t="shared" si="1558"/>
        <v>0</v>
      </c>
      <c r="L1118" s="248"/>
      <c r="M1118" s="250"/>
      <c r="N1118" s="251"/>
      <c r="O1118" s="248"/>
      <c r="P1118" s="251"/>
      <c r="Q1118" s="166">
        <f t="shared" si="1559"/>
        <v>0</v>
      </c>
      <c r="R1118" s="251"/>
      <c r="S1118" s="251"/>
      <c r="T1118" s="167">
        <f t="shared" si="1571"/>
        <v>0</v>
      </c>
      <c r="U1118" s="157"/>
      <c r="V1118" s="248"/>
      <c r="W1118" s="251"/>
      <c r="X1118" s="166">
        <f t="shared" si="1560"/>
        <v>0</v>
      </c>
      <c r="Y1118" s="251"/>
      <c r="Z1118" s="251"/>
      <c r="AA1118" s="167">
        <f t="shared" si="1572"/>
        <v>0</v>
      </c>
      <c r="AB1118" s="157"/>
      <c r="AC1118" s="248"/>
      <c r="AD1118" s="251"/>
      <c r="AE1118" s="166">
        <f t="shared" si="1561"/>
        <v>0</v>
      </c>
      <c r="AF1118" s="251"/>
      <c r="AG1118" s="251"/>
      <c r="AH1118" s="167">
        <f t="shared" si="1573"/>
        <v>0</v>
      </c>
      <c r="AJ1118" s="252"/>
      <c r="AK1118" s="253"/>
      <c r="AL1118" s="254"/>
      <c r="AM1118" s="253"/>
      <c r="AN1118" s="254"/>
      <c r="AO1118" s="253"/>
      <c r="AP1118" s="254"/>
      <c r="AQ1118" s="253"/>
      <c r="AR1118" s="254"/>
      <c r="AS1118" s="253"/>
      <c r="AT1118" s="254"/>
      <c r="AU1118" s="253"/>
      <c r="AV1118" s="163">
        <f t="shared" si="1563"/>
        <v>0</v>
      </c>
      <c r="AW1118" s="168">
        <f t="shared" si="1564"/>
        <v>0</v>
      </c>
      <c r="AY1118" s="163">
        <f t="shared" si="1565"/>
        <v>0</v>
      </c>
      <c r="AZ1118" s="163">
        <f t="shared" si="1566"/>
        <v>0</v>
      </c>
      <c r="BA1118" s="163">
        <f t="shared" si="1567"/>
        <v>0</v>
      </c>
      <c r="BB1118" s="163">
        <f t="shared" si="1568"/>
        <v>0</v>
      </c>
      <c r="BC1118" s="163">
        <f t="shared" si="1569"/>
        <v>0</v>
      </c>
      <c r="BD1118" s="163">
        <f t="shared" si="1570"/>
        <v>0</v>
      </c>
    </row>
    <row r="1119" spans="2:56" x14ac:dyDescent="0.3">
      <c r="B1119" s="179" t="s">
        <v>128</v>
      </c>
      <c r="C1119" s="83">
        <f>SUM(C1120)</f>
        <v>0</v>
      </c>
      <c r="D1119" s="84">
        <f>SUM(D1120)</f>
        <v>0</v>
      </c>
      <c r="E1119" s="85">
        <f t="shared" si="1556"/>
        <v>0</v>
      </c>
      <c r="F1119" s="83">
        <f>SUM(F1120)</f>
        <v>0</v>
      </c>
      <c r="G1119" s="84">
        <f>SUM(G1120)</f>
        <v>0</v>
      </c>
      <c r="H1119" s="85">
        <f t="shared" si="1557"/>
        <v>0</v>
      </c>
      <c r="I1119" s="83">
        <f>SUM(I1120)</f>
        <v>0</v>
      </c>
      <c r="J1119" s="86">
        <f>SUM(J1120)</f>
        <v>0</v>
      </c>
      <c r="K1119" s="87">
        <f t="shared" si="1558"/>
        <v>0</v>
      </c>
      <c r="L1119" s="83">
        <f>SUM(L1120)</f>
        <v>0</v>
      </c>
      <c r="M1119" s="86">
        <f>SUM(M1120)</f>
        <v>0</v>
      </c>
      <c r="N1119" s="88">
        <f>SUM(N1120)</f>
        <v>0</v>
      </c>
      <c r="O1119" s="83">
        <f>SUM(O1120)</f>
        <v>0</v>
      </c>
      <c r="P1119" s="88">
        <f>SUM(P1120)</f>
        <v>0</v>
      </c>
      <c r="Q1119" s="177">
        <f t="shared" si="1559"/>
        <v>0</v>
      </c>
      <c r="R1119" s="88">
        <f>SUM(R1120)</f>
        <v>0</v>
      </c>
      <c r="S1119" s="88">
        <f>SUM(S1120)</f>
        <v>0</v>
      </c>
      <c r="T1119" s="178">
        <f t="shared" si="1571"/>
        <v>0</v>
      </c>
      <c r="U1119" s="157"/>
      <c r="V1119" s="83">
        <f>SUM(V1120)</f>
        <v>0</v>
      </c>
      <c r="W1119" s="88">
        <f>SUM(W1120)</f>
        <v>0</v>
      </c>
      <c r="X1119" s="177">
        <f t="shared" si="1560"/>
        <v>0</v>
      </c>
      <c r="Y1119" s="88">
        <f>SUM(Y1120)</f>
        <v>0</v>
      </c>
      <c r="Z1119" s="88">
        <f>SUM(Z1120)</f>
        <v>0</v>
      </c>
      <c r="AA1119" s="178">
        <f t="shared" si="1572"/>
        <v>0</v>
      </c>
      <c r="AB1119" s="157"/>
      <c r="AC1119" s="83">
        <f>SUM(AC1120)</f>
        <v>0</v>
      </c>
      <c r="AD1119" s="88">
        <f>SUM(AD1120)</f>
        <v>0</v>
      </c>
      <c r="AE1119" s="177">
        <f t="shared" si="1561"/>
        <v>0</v>
      </c>
      <c r="AF1119" s="88">
        <f>SUM(AF1120)</f>
        <v>0</v>
      </c>
      <c r="AG1119" s="88">
        <f>SUM(AG1120)</f>
        <v>0</v>
      </c>
      <c r="AH1119" s="178">
        <f t="shared" si="1573"/>
        <v>0</v>
      </c>
      <c r="AJ1119" s="84">
        <f t="shared" ref="AJ1119:AU1119" si="1578">SUM(AJ1120)</f>
        <v>0</v>
      </c>
      <c r="AK1119" s="86">
        <f t="shared" si="1578"/>
        <v>0</v>
      </c>
      <c r="AL1119" s="88">
        <f t="shared" si="1578"/>
        <v>0</v>
      </c>
      <c r="AM1119" s="86">
        <f t="shared" si="1578"/>
        <v>0</v>
      </c>
      <c r="AN1119" s="88">
        <f t="shared" si="1578"/>
        <v>0</v>
      </c>
      <c r="AO1119" s="86">
        <f t="shared" si="1578"/>
        <v>0</v>
      </c>
      <c r="AP1119" s="88">
        <f t="shared" si="1578"/>
        <v>0</v>
      </c>
      <c r="AQ1119" s="86">
        <f t="shared" si="1578"/>
        <v>0</v>
      </c>
      <c r="AR1119" s="88">
        <f t="shared" si="1578"/>
        <v>0</v>
      </c>
      <c r="AS1119" s="86">
        <f t="shared" si="1578"/>
        <v>0</v>
      </c>
      <c r="AT1119" s="88">
        <f t="shared" si="1578"/>
        <v>0</v>
      </c>
      <c r="AU1119" s="86">
        <f t="shared" si="1578"/>
        <v>0</v>
      </c>
      <c r="AV1119" s="86">
        <f t="shared" si="1563"/>
        <v>0</v>
      </c>
      <c r="AW1119" s="93">
        <f t="shared" si="1564"/>
        <v>0</v>
      </c>
      <c r="AY1119" s="86">
        <f t="shared" si="1565"/>
        <v>0</v>
      </c>
      <c r="AZ1119" s="86">
        <f t="shared" si="1566"/>
        <v>0</v>
      </c>
      <c r="BA1119" s="86">
        <f t="shared" si="1567"/>
        <v>0</v>
      </c>
      <c r="BB1119" s="86">
        <f t="shared" si="1568"/>
        <v>0</v>
      </c>
      <c r="BC1119" s="86">
        <f t="shared" si="1569"/>
        <v>0</v>
      </c>
      <c r="BD1119" s="86">
        <f t="shared" si="1570"/>
        <v>0</v>
      </c>
    </row>
    <row r="1120" spans="2:56" x14ac:dyDescent="0.3">
      <c r="B1120" s="169" t="s">
        <v>105</v>
      </c>
      <c r="C1120" s="248"/>
      <c r="D1120" s="249"/>
      <c r="E1120" s="172">
        <f t="shared" si="1556"/>
        <v>0</v>
      </c>
      <c r="F1120" s="248"/>
      <c r="G1120" s="249"/>
      <c r="H1120" s="172">
        <f t="shared" si="1557"/>
        <v>0</v>
      </c>
      <c r="I1120" s="248"/>
      <c r="J1120" s="250"/>
      <c r="K1120" s="174">
        <f t="shared" si="1558"/>
        <v>0</v>
      </c>
      <c r="L1120" s="248"/>
      <c r="M1120" s="250"/>
      <c r="N1120" s="251"/>
      <c r="O1120" s="248"/>
      <c r="P1120" s="251"/>
      <c r="Q1120" s="166">
        <f t="shared" si="1559"/>
        <v>0</v>
      </c>
      <c r="R1120" s="251"/>
      <c r="S1120" s="251"/>
      <c r="T1120" s="167">
        <f t="shared" si="1571"/>
        <v>0</v>
      </c>
      <c r="U1120" s="157"/>
      <c r="V1120" s="248"/>
      <c r="W1120" s="251"/>
      <c r="X1120" s="166">
        <f t="shared" si="1560"/>
        <v>0</v>
      </c>
      <c r="Y1120" s="251"/>
      <c r="Z1120" s="251"/>
      <c r="AA1120" s="167">
        <f t="shared" si="1572"/>
        <v>0</v>
      </c>
      <c r="AB1120" s="157"/>
      <c r="AC1120" s="248"/>
      <c r="AD1120" s="251"/>
      <c r="AE1120" s="166">
        <f t="shared" si="1561"/>
        <v>0</v>
      </c>
      <c r="AF1120" s="251"/>
      <c r="AG1120" s="251"/>
      <c r="AH1120" s="167">
        <f t="shared" si="1573"/>
        <v>0</v>
      </c>
      <c r="AJ1120" s="252"/>
      <c r="AK1120" s="253"/>
      <c r="AL1120" s="254"/>
      <c r="AM1120" s="253"/>
      <c r="AN1120" s="254"/>
      <c r="AO1120" s="253"/>
      <c r="AP1120" s="254"/>
      <c r="AQ1120" s="253"/>
      <c r="AR1120" s="254"/>
      <c r="AS1120" s="253"/>
      <c r="AT1120" s="254"/>
      <c r="AU1120" s="253"/>
      <c r="AV1120" s="163">
        <f t="shared" si="1563"/>
        <v>0</v>
      </c>
      <c r="AW1120" s="168">
        <f t="shared" si="1564"/>
        <v>0</v>
      </c>
      <c r="AY1120" s="163">
        <f t="shared" si="1565"/>
        <v>0</v>
      </c>
      <c r="AZ1120" s="163">
        <f t="shared" si="1566"/>
        <v>0</v>
      </c>
      <c r="BA1120" s="163">
        <f t="shared" si="1567"/>
        <v>0</v>
      </c>
      <c r="BB1120" s="163">
        <f t="shared" si="1568"/>
        <v>0</v>
      </c>
      <c r="BC1120" s="163">
        <f t="shared" si="1569"/>
        <v>0</v>
      </c>
      <c r="BD1120" s="163">
        <f t="shared" si="1570"/>
        <v>0</v>
      </c>
    </row>
    <row r="1121" spans="2:56" x14ac:dyDescent="0.3">
      <c r="B1121" s="179" t="s">
        <v>129</v>
      </c>
      <c r="C1121" s="83">
        <f>SUM(C1122)</f>
        <v>0</v>
      </c>
      <c r="D1121" s="84">
        <f>SUM(D1122)</f>
        <v>0</v>
      </c>
      <c r="E1121" s="85">
        <f t="shared" si="1556"/>
        <v>0</v>
      </c>
      <c r="F1121" s="83">
        <f>SUM(F1122)</f>
        <v>0</v>
      </c>
      <c r="G1121" s="84">
        <f>SUM(G1122)</f>
        <v>0</v>
      </c>
      <c r="H1121" s="85">
        <f t="shared" si="1557"/>
        <v>0</v>
      </c>
      <c r="I1121" s="83">
        <f>SUM(I1122)</f>
        <v>0</v>
      </c>
      <c r="J1121" s="86">
        <f>SUM(J1122)</f>
        <v>0</v>
      </c>
      <c r="K1121" s="87">
        <f t="shared" si="1558"/>
        <v>0</v>
      </c>
      <c r="L1121" s="83">
        <f>SUM(L1122)</f>
        <v>0</v>
      </c>
      <c r="M1121" s="86">
        <f>SUM(M1122)</f>
        <v>0</v>
      </c>
      <c r="N1121" s="88">
        <f>SUM(N1122)</f>
        <v>0</v>
      </c>
      <c r="O1121" s="83">
        <f>SUM(O1122)</f>
        <v>0</v>
      </c>
      <c r="P1121" s="88">
        <f>SUM(P1122)</f>
        <v>0</v>
      </c>
      <c r="Q1121" s="177">
        <f t="shared" si="1559"/>
        <v>0</v>
      </c>
      <c r="R1121" s="88">
        <f>SUM(R1122)</f>
        <v>0</v>
      </c>
      <c r="S1121" s="88">
        <f>SUM(S1122)</f>
        <v>0</v>
      </c>
      <c r="T1121" s="178">
        <f t="shared" si="1571"/>
        <v>0</v>
      </c>
      <c r="U1121" s="157"/>
      <c r="V1121" s="83">
        <f>SUM(V1122)</f>
        <v>0</v>
      </c>
      <c r="W1121" s="88">
        <f>SUM(W1122)</f>
        <v>0</v>
      </c>
      <c r="X1121" s="177">
        <f t="shared" si="1560"/>
        <v>0</v>
      </c>
      <c r="Y1121" s="88">
        <f>SUM(Y1122)</f>
        <v>0</v>
      </c>
      <c r="Z1121" s="88">
        <f>SUM(Z1122)</f>
        <v>0</v>
      </c>
      <c r="AA1121" s="178">
        <f t="shared" si="1572"/>
        <v>0</v>
      </c>
      <c r="AB1121" s="157"/>
      <c r="AC1121" s="83">
        <f>SUM(AC1122)</f>
        <v>0</v>
      </c>
      <c r="AD1121" s="88">
        <f>SUM(AD1122)</f>
        <v>0</v>
      </c>
      <c r="AE1121" s="177">
        <f t="shared" si="1561"/>
        <v>0</v>
      </c>
      <c r="AF1121" s="88">
        <f>SUM(AF1122)</f>
        <v>0</v>
      </c>
      <c r="AG1121" s="88">
        <f>SUM(AG1122)</f>
        <v>0</v>
      </c>
      <c r="AH1121" s="178">
        <f t="shared" si="1573"/>
        <v>0</v>
      </c>
      <c r="AJ1121" s="84">
        <f t="shared" ref="AJ1121:AU1121" si="1579">SUM(AJ1122)</f>
        <v>0</v>
      </c>
      <c r="AK1121" s="86">
        <f t="shared" si="1579"/>
        <v>0</v>
      </c>
      <c r="AL1121" s="88">
        <f t="shared" si="1579"/>
        <v>0</v>
      </c>
      <c r="AM1121" s="86">
        <f t="shared" si="1579"/>
        <v>0</v>
      </c>
      <c r="AN1121" s="88">
        <f t="shared" si="1579"/>
        <v>0</v>
      </c>
      <c r="AO1121" s="86">
        <f t="shared" si="1579"/>
        <v>0</v>
      </c>
      <c r="AP1121" s="88">
        <f t="shared" si="1579"/>
        <v>0</v>
      </c>
      <c r="AQ1121" s="86">
        <f t="shared" si="1579"/>
        <v>0</v>
      </c>
      <c r="AR1121" s="88">
        <f t="shared" si="1579"/>
        <v>0</v>
      </c>
      <c r="AS1121" s="86">
        <f t="shared" si="1579"/>
        <v>0</v>
      </c>
      <c r="AT1121" s="88">
        <f t="shared" si="1579"/>
        <v>0</v>
      </c>
      <c r="AU1121" s="86">
        <f t="shared" si="1579"/>
        <v>0</v>
      </c>
      <c r="AV1121" s="86">
        <f t="shared" si="1563"/>
        <v>0</v>
      </c>
      <c r="AW1121" s="93">
        <f t="shared" si="1564"/>
        <v>0</v>
      </c>
      <c r="AY1121" s="86">
        <f t="shared" si="1565"/>
        <v>0</v>
      </c>
      <c r="AZ1121" s="86">
        <f t="shared" si="1566"/>
        <v>0</v>
      </c>
      <c r="BA1121" s="86">
        <f t="shared" si="1567"/>
        <v>0</v>
      </c>
      <c r="BB1121" s="86">
        <f t="shared" si="1568"/>
        <v>0</v>
      </c>
      <c r="BC1121" s="86">
        <f t="shared" si="1569"/>
        <v>0</v>
      </c>
      <c r="BD1121" s="86">
        <f t="shared" si="1570"/>
        <v>0</v>
      </c>
    </row>
    <row r="1122" spans="2:56" x14ac:dyDescent="0.3">
      <c r="B1122" s="169" t="s">
        <v>105</v>
      </c>
      <c r="C1122" s="248"/>
      <c r="D1122" s="249"/>
      <c r="E1122" s="172">
        <f t="shared" si="1556"/>
        <v>0</v>
      </c>
      <c r="F1122" s="248"/>
      <c r="G1122" s="249"/>
      <c r="H1122" s="172">
        <f t="shared" si="1557"/>
        <v>0</v>
      </c>
      <c r="I1122" s="248"/>
      <c r="J1122" s="250"/>
      <c r="K1122" s="174">
        <f t="shared" si="1558"/>
        <v>0</v>
      </c>
      <c r="L1122" s="248"/>
      <c r="M1122" s="250"/>
      <c r="N1122" s="251"/>
      <c r="O1122" s="248"/>
      <c r="P1122" s="251"/>
      <c r="Q1122" s="166">
        <f t="shared" si="1559"/>
        <v>0</v>
      </c>
      <c r="R1122" s="251"/>
      <c r="S1122" s="251"/>
      <c r="T1122" s="167">
        <f t="shared" si="1571"/>
        <v>0</v>
      </c>
      <c r="U1122" s="157"/>
      <c r="V1122" s="248"/>
      <c r="W1122" s="251"/>
      <c r="X1122" s="166">
        <f t="shared" si="1560"/>
        <v>0</v>
      </c>
      <c r="Y1122" s="251"/>
      <c r="Z1122" s="251"/>
      <c r="AA1122" s="167">
        <f t="shared" si="1572"/>
        <v>0</v>
      </c>
      <c r="AB1122" s="157"/>
      <c r="AC1122" s="248"/>
      <c r="AD1122" s="251"/>
      <c r="AE1122" s="166">
        <f t="shared" si="1561"/>
        <v>0</v>
      </c>
      <c r="AF1122" s="251"/>
      <c r="AG1122" s="251"/>
      <c r="AH1122" s="167">
        <f t="shared" si="1573"/>
        <v>0</v>
      </c>
      <c r="AJ1122" s="252"/>
      <c r="AK1122" s="253"/>
      <c r="AL1122" s="254"/>
      <c r="AM1122" s="253"/>
      <c r="AN1122" s="254"/>
      <c r="AO1122" s="253"/>
      <c r="AP1122" s="254"/>
      <c r="AQ1122" s="253"/>
      <c r="AR1122" s="254"/>
      <c r="AS1122" s="253"/>
      <c r="AT1122" s="254"/>
      <c r="AU1122" s="253"/>
      <c r="AV1122" s="163">
        <f t="shared" si="1563"/>
        <v>0</v>
      </c>
      <c r="AW1122" s="168">
        <f t="shared" si="1564"/>
        <v>0</v>
      </c>
      <c r="AY1122" s="163">
        <f t="shared" si="1565"/>
        <v>0</v>
      </c>
      <c r="AZ1122" s="163">
        <f t="shared" si="1566"/>
        <v>0</v>
      </c>
      <c r="BA1122" s="163">
        <f t="shared" si="1567"/>
        <v>0</v>
      </c>
      <c r="BB1122" s="163">
        <f t="shared" si="1568"/>
        <v>0</v>
      </c>
      <c r="BC1122" s="163">
        <f t="shared" si="1569"/>
        <v>0</v>
      </c>
      <c r="BD1122" s="163">
        <f t="shared" si="1570"/>
        <v>0</v>
      </c>
    </row>
    <row r="1123" spans="2:56" x14ac:dyDescent="0.3">
      <c r="B1123" s="179" t="s">
        <v>130</v>
      </c>
      <c r="C1123" s="83">
        <f>SUM(C1124)</f>
        <v>0</v>
      </c>
      <c r="D1123" s="84">
        <f>SUM(D1124)</f>
        <v>0</v>
      </c>
      <c r="E1123" s="85">
        <f t="shared" si="1556"/>
        <v>0</v>
      </c>
      <c r="F1123" s="83">
        <f>SUM(F1124)</f>
        <v>0</v>
      </c>
      <c r="G1123" s="84">
        <f>SUM(G1124)</f>
        <v>0</v>
      </c>
      <c r="H1123" s="85">
        <f t="shared" si="1557"/>
        <v>0</v>
      </c>
      <c r="I1123" s="83">
        <f>SUM(I1124)</f>
        <v>0</v>
      </c>
      <c r="J1123" s="86">
        <f>SUM(J1124)</f>
        <v>0</v>
      </c>
      <c r="K1123" s="87">
        <f t="shared" si="1558"/>
        <v>0</v>
      </c>
      <c r="L1123" s="83">
        <f>SUM(L1124)</f>
        <v>0</v>
      </c>
      <c r="M1123" s="86">
        <f>SUM(M1124)</f>
        <v>0</v>
      </c>
      <c r="N1123" s="88">
        <f>SUM(N1124)</f>
        <v>0</v>
      </c>
      <c r="O1123" s="83">
        <f>SUM(O1124)</f>
        <v>0</v>
      </c>
      <c r="P1123" s="88">
        <f>SUM(P1124)</f>
        <v>0</v>
      </c>
      <c r="Q1123" s="177">
        <f t="shared" si="1559"/>
        <v>0</v>
      </c>
      <c r="R1123" s="88">
        <f>SUM(R1124)</f>
        <v>0</v>
      </c>
      <c r="S1123" s="88">
        <f>SUM(S1124)</f>
        <v>0</v>
      </c>
      <c r="T1123" s="178">
        <f t="shared" si="1571"/>
        <v>0</v>
      </c>
      <c r="U1123" s="157"/>
      <c r="V1123" s="83">
        <f>SUM(V1124)</f>
        <v>0</v>
      </c>
      <c r="W1123" s="88">
        <f>SUM(W1124)</f>
        <v>0</v>
      </c>
      <c r="X1123" s="177">
        <f t="shared" si="1560"/>
        <v>0</v>
      </c>
      <c r="Y1123" s="88">
        <f>SUM(Y1124)</f>
        <v>0</v>
      </c>
      <c r="Z1123" s="88">
        <f>SUM(Z1124)</f>
        <v>0</v>
      </c>
      <c r="AA1123" s="178">
        <f t="shared" si="1572"/>
        <v>0</v>
      </c>
      <c r="AB1123" s="157"/>
      <c r="AC1123" s="83">
        <f>SUM(AC1124)</f>
        <v>0</v>
      </c>
      <c r="AD1123" s="88">
        <f>SUM(AD1124)</f>
        <v>0</v>
      </c>
      <c r="AE1123" s="177">
        <f t="shared" si="1561"/>
        <v>0</v>
      </c>
      <c r="AF1123" s="88">
        <f>SUM(AF1124)</f>
        <v>0</v>
      </c>
      <c r="AG1123" s="88">
        <f>SUM(AG1124)</f>
        <v>0</v>
      </c>
      <c r="AH1123" s="178">
        <f t="shared" si="1573"/>
        <v>0</v>
      </c>
      <c r="AJ1123" s="84">
        <f t="shared" ref="AJ1123:AU1123" si="1580">SUM(AJ1124)</f>
        <v>0</v>
      </c>
      <c r="AK1123" s="86">
        <f t="shared" si="1580"/>
        <v>0</v>
      </c>
      <c r="AL1123" s="88">
        <f t="shared" si="1580"/>
        <v>0</v>
      </c>
      <c r="AM1123" s="86">
        <f t="shared" si="1580"/>
        <v>0</v>
      </c>
      <c r="AN1123" s="88">
        <f t="shared" si="1580"/>
        <v>0</v>
      </c>
      <c r="AO1123" s="86">
        <f t="shared" si="1580"/>
        <v>0</v>
      </c>
      <c r="AP1123" s="88">
        <f t="shared" si="1580"/>
        <v>0</v>
      </c>
      <c r="AQ1123" s="86">
        <f t="shared" si="1580"/>
        <v>0</v>
      </c>
      <c r="AR1123" s="88">
        <f t="shared" si="1580"/>
        <v>0</v>
      </c>
      <c r="AS1123" s="86">
        <f t="shared" si="1580"/>
        <v>0</v>
      </c>
      <c r="AT1123" s="88">
        <f t="shared" si="1580"/>
        <v>0</v>
      </c>
      <c r="AU1123" s="86">
        <f t="shared" si="1580"/>
        <v>0</v>
      </c>
      <c r="AV1123" s="86">
        <f t="shared" si="1563"/>
        <v>0</v>
      </c>
      <c r="AW1123" s="93">
        <f t="shared" si="1564"/>
        <v>0</v>
      </c>
      <c r="AY1123" s="86">
        <f t="shared" si="1565"/>
        <v>0</v>
      </c>
      <c r="AZ1123" s="86">
        <f t="shared" si="1566"/>
        <v>0</v>
      </c>
      <c r="BA1123" s="86">
        <f t="shared" si="1567"/>
        <v>0</v>
      </c>
      <c r="BB1123" s="86">
        <f t="shared" si="1568"/>
        <v>0</v>
      </c>
      <c r="BC1123" s="86">
        <f t="shared" si="1569"/>
        <v>0</v>
      </c>
      <c r="BD1123" s="86">
        <f t="shared" si="1570"/>
        <v>0</v>
      </c>
    </row>
    <row r="1124" spans="2:56" x14ac:dyDescent="0.3">
      <c r="B1124" s="169" t="s">
        <v>105</v>
      </c>
      <c r="C1124" s="248"/>
      <c r="D1124" s="249"/>
      <c r="E1124" s="172">
        <f t="shared" si="1556"/>
        <v>0</v>
      </c>
      <c r="F1124" s="248"/>
      <c r="G1124" s="249"/>
      <c r="H1124" s="172">
        <f t="shared" si="1557"/>
        <v>0</v>
      </c>
      <c r="I1124" s="248"/>
      <c r="J1124" s="250"/>
      <c r="K1124" s="174">
        <f t="shared" si="1558"/>
        <v>0</v>
      </c>
      <c r="L1124" s="248"/>
      <c r="M1124" s="250"/>
      <c r="N1124" s="251"/>
      <c r="O1124" s="248"/>
      <c r="P1124" s="251"/>
      <c r="Q1124" s="166">
        <f t="shared" si="1559"/>
        <v>0</v>
      </c>
      <c r="R1124" s="251"/>
      <c r="S1124" s="251"/>
      <c r="T1124" s="167">
        <f t="shared" si="1571"/>
        <v>0</v>
      </c>
      <c r="U1124" s="157"/>
      <c r="V1124" s="248"/>
      <c r="W1124" s="251"/>
      <c r="X1124" s="166">
        <f t="shared" si="1560"/>
        <v>0</v>
      </c>
      <c r="Y1124" s="251"/>
      <c r="Z1124" s="251"/>
      <c r="AA1124" s="167">
        <f t="shared" si="1572"/>
        <v>0</v>
      </c>
      <c r="AB1124" s="157"/>
      <c r="AC1124" s="248"/>
      <c r="AD1124" s="251"/>
      <c r="AE1124" s="166">
        <f t="shared" si="1561"/>
        <v>0</v>
      </c>
      <c r="AF1124" s="251"/>
      <c r="AG1124" s="251"/>
      <c r="AH1124" s="167">
        <f t="shared" si="1573"/>
        <v>0</v>
      </c>
      <c r="AJ1124" s="252"/>
      <c r="AK1124" s="253"/>
      <c r="AL1124" s="254"/>
      <c r="AM1124" s="253"/>
      <c r="AN1124" s="254"/>
      <c r="AO1124" s="253"/>
      <c r="AP1124" s="254"/>
      <c r="AQ1124" s="253"/>
      <c r="AR1124" s="254"/>
      <c r="AS1124" s="253"/>
      <c r="AT1124" s="254"/>
      <c r="AU1124" s="253"/>
      <c r="AV1124" s="163">
        <f t="shared" si="1563"/>
        <v>0</v>
      </c>
      <c r="AW1124" s="168">
        <f t="shared" si="1564"/>
        <v>0</v>
      </c>
      <c r="AY1124" s="163">
        <f t="shared" si="1565"/>
        <v>0</v>
      </c>
      <c r="AZ1124" s="163">
        <f t="shared" si="1566"/>
        <v>0</v>
      </c>
      <c r="BA1124" s="163">
        <f t="shared" si="1567"/>
        <v>0</v>
      </c>
      <c r="BB1124" s="163">
        <f t="shared" si="1568"/>
        <v>0</v>
      </c>
      <c r="BC1124" s="163">
        <f t="shared" si="1569"/>
        <v>0</v>
      </c>
      <c r="BD1124" s="163">
        <f t="shared" si="1570"/>
        <v>0</v>
      </c>
    </row>
    <row r="1125" spans="2:56" x14ac:dyDescent="0.3">
      <c r="B1125" s="179" t="s">
        <v>131</v>
      </c>
      <c r="C1125" s="83">
        <f>SUM(C1126)</f>
        <v>0</v>
      </c>
      <c r="D1125" s="84">
        <f>SUM(D1126)</f>
        <v>0</v>
      </c>
      <c r="E1125" s="85">
        <f t="shared" si="1556"/>
        <v>0</v>
      </c>
      <c r="F1125" s="83">
        <f>SUM(F1126)</f>
        <v>0</v>
      </c>
      <c r="G1125" s="84">
        <f>SUM(G1126)</f>
        <v>0</v>
      </c>
      <c r="H1125" s="85">
        <f t="shared" si="1557"/>
        <v>0</v>
      </c>
      <c r="I1125" s="83">
        <f>SUM(I1126)</f>
        <v>0</v>
      </c>
      <c r="J1125" s="86">
        <f>SUM(J1126)</f>
        <v>0</v>
      </c>
      <c r="K1125" s="87">
        <f t="shared" si="1558"/>
        <v>0</v>
      </c>
      <c r="L1125" s="83">
        <f>SUM(L1126)</f>
        <v>0</v>
      </c>
      <c r="M1125" s="86">
        <f>SUM(M1126)</f>
        <v>0</v>
      </c>
      <c r="N1125" s="88">
        <f>SUM(N1126)</f>
        <v>0</v>
      </c>
      <c r="O1125" s="83">
        <f>SUM(O1126)</f>
        <v>0</v>
      </c>
      <c r="P1125" s="88">
        <f>SUM(P1126)</f>
        <v>0</v>
      </c>
      <c r="Q1125" s="177">
        <f t="shared" si="1559"/>
        <v>0</v>
      </c>
      <c r="R1125" s="88">
        <f>SUM(R1126)</f>
        <v>0</v>
      </c>
      <c r="S1125" s="88">
        <f>SUM(S1126)</f>
        <v>0</v>
      </c>
      <c r="T1125" s="178">
        <f t="shared" si="1571"/>
        <v>0</v>
      </c>
      <c r="U1125" s="157"/>
      <c r="V1125" s="83">
        <f>SUM(V1126)</f>
        <v>0</v>
      </c>
      <c r="W1125" s="88">
        <f>SUM(W1126)</f>
        <v>0</v>
      </c>
      <c r="X1125" s="177">
        <f t="shared" si="1560"/>
        <v>0</v>
      </c>
      <c r="Y1125" s="88">
        <f>SUM(Y1126)</f>
        <v>0</v>
      </c>
      <c r="Z1125" s="88">
        <f>SUM(Z1126)</f>
        <v>0</v>
      </c>
      <c r="AA1125" s="178">
        <f t="shared" si="1572"/>
        <v>0</v>
      </c>
      <c r="AB1125" s="157"/>
      <c r="AC1125" s="83">
        <f>SUM(AC1126)</f>
        <v>0</v>
      </c>
      <c r="AD1125" s="88">
        <f>SUM(AD1126)</f>
        <v>0</v>
      </c>
      <c r="AE1125" s="177">
        <f t="shared" si="1561"/>
        <v>0</v>
      </c>
      <c r="AF1125" s="88">
        <f>SUM(AF1126)</f>
        <v>0</v>
      </c>
      <c r="AG1125" s="88">
        <f>SUM(AG1126)</f>
        <v>0</v>
      </c>
      <c r="AH1125" s="178">
        <f t="shared" si="1573"/>
        <v>0</v>
      </c>
      <c r="AJ1125" s="84">
        <f t="shared" ref="AJ1125:AU1125" si="1581">SUM(AJ1126)</f>
        <v>0</v>
      </c>
      <c r="AK1125" s="86">
        <f t="shared" si="1581"/>
        <v>0</v>
      </c>
      <c r="AL1125" s="88">
        <f t="shared" si="1581"/>
        <v>0</v>
      </c>
      <c r="AM1125" s="86">
        <f t="shared" si="1581"/>
        <v>0</v>
      </c>
      <c r="AN1125" s="88">
        <f t="shared" si="1581"/>
        <v>0</v>
      </c>
      <c r="AO1125" s="86">
        <f t="shared" si="1581"/>
        <v>0</v>
      </c>
      <c r="AP1125" s="88">
        <f t="shared" si="1581"/>
        <v>0</v>
      </c>
      <c r="AQ1125" s="86">
        <f t="shared" si="1581"/>
        <v>0</v>
      </c>
      <c r="AR1125" s="88">
        <f t="shared" si="1581"/>
        <v>0</v>
      </c>
      <c r="AS1125" s="86">
        <f t="shared" si="1581"/>
        <v>0</v>
      </c>
      <c r="AT1125" s="88">
        <f t="shared" si="1581"/>
        <v>0</v>
      </c>
      <c r="AU1125" s="86">
        <f t="shared" si="1581"/>
        <v>0</v>
      </c>
      <c r="AV1125" s="86">
        <f t="shared" si="1563"/>
        <v>0</v>
      </c>
      <c r="AW1125" s="93">
        <f t="shared" si="1564"/>
        <v>0</v>
      </c>
      <c r="AY1125" s="86">
        <f t="shared" si="1565"/>
        <v>0</v>
      </c>
      <c r="AZ1125" s="86">
        <f t="shared" si="1566"/>
        <v>0</v>
      </c>
      <c r="BA1125" s="86">
        <f t="shared" si="1567"/>
        <v>0</v>
      </c>
      <c r="BB1125" s="86">
        <f t="shared" si="1568"/>
        <v>0</v>
      </c>
      <c r="BC1125" s="86">
        <f t="shared" si="1569"/>
        <v>0</v>
      </c>
      <c r="BD1125" s="86">
        <f t="shared" si="1570"/>
        <v>0</v>
      </c>
    </row>
    <row r="1126" spans="2:56" x14ac:dyDescent="0.3">
      <c r="B1126" s="169" t="s">
        <v>105</v>
      </c>
      <c r="C1126" s="248"/>
      <c r="D1126" s="249"/>
      <c r="E1126" s="172">
        <f t="shared" si="1556"/>
        <v>0</v>
      </c>
      <c r="F1126" s="248"/>
      <c r="G1126" s="249"/>
      <c r="H1126" s="172">
        <f t="shared" si="1557"/>
        <v>0</v>
      </c>
      <c r="I1126" s="248"/>
      <c r="J1126" s="250"/>
      <c r="K1126" s="174">
        <f t="shared" si="1558"/>
        <v>0</v>
      </c>
      <c r="L1126" s="248"/>
      <c r="M1126" s="250"/>
      <c r="N1126" s="251"/>
      <c r="O1126" s="248"/>
      <c r="P1126" s="251"/>
      <c r="Q1126" s="166">
        <f t="shared" si="1559"/>
        <v>0</v>
      </c>
      <c r="R1126" s="251"/>
      <c r="S1126" s="251"/>
      <c r="T1126" s="167">
        <f t="shared" si="1571"/>
        <v>0</v>
      </c>
      <c r="U1126" s="157"/>
      <c r="V1126" s="248"/>
      <c r="W1126" s="251"/>
      <c r="X1126" s="166">
        <f t="shared" si="1560"/>
        <v>0</v>
      </c>
      <c r="Y1126" s="251"/>
      <c r="Z1126" s="251"/>
      <c r="AA1126" s="167">
        <f t="shared" si="1572"/>
        <v>0</v>
      </c>
      <c r="AB1126" s="157"/>
      <c r="AC1126" s="248"/>
      <c r="AD1126" s="251"/>
      <c r="AE1126" s="166">
        <f t="shared" si="1561"/>
        <v>0</v>
      </c>
      <c r="AF1126" s="251"/>
      <c r="AG1126" s="251"/>
      <c r="AH1126" s="167">
        <f t="shared" si="1573"/>
        <v>0</v>
      </c>
      <c r="AJ1126" s="252"/>
      <c r="AK1126" s="253"/>
      <c r="AL1126" s="254"/>
      <c r="AM1126" s="253"/>
      <c r="AN1126" s="254"/>
      <c r="AO1126" s="253"/>
      <c r="AP1126" s="254"/>
      <c r="AQ1126" s="253"/>
      <c r="AR1126" s="254"/>
      <c r="AS1126" s="253"/>
      <c r="AT1126" s="254"/>
      <c r="AU1126" s="253"/>
      <c r="AV1126" s="163">
        <f t="shared" si="1563"/>
        <v>0</v>
      </c>
      <c r="AW1126" s="168">
        <f t="shared" si="1564"/>
        <v>0</v>
      </c>
      <c r="AY1126" s="163">
        <f t="shared" si="1565"/>
        <v>0</v>
      </c>
      <c r="AZ1126" s="163">
        <f t="shared" si="1566"/>
        <v>0</v>
      </c>
      <c r="BA1126" s="163">
        <f t="shared" si="1567"/>
        <v>0</v>
      </c>
      <c r="BB1126" s="163">
        <f t="shared" si="1568"/>
        <v>0</v>
      </c>
      <c r="BC1126" s="163">
        <f t="shared" si="1569"/>
        <v>0</v>
      </c>
      <c r="BD1126" s="163">
        <f t="shared" si="1570"/>
        <v>0</v>
      </c>
    </row>
    <row r="1127" spans="2:56" x14ac:dyDescent="0.3">
      <c r="B1127" s="179" t="s">
        <v>132</v>
      </c>
      <c r="C1127" s="83">
        <f>SUM(C1128)</f>
        <v>0</v>
      </c>
      <c r="D1127" s="84">
        <f>SUM(D1128)</f>
        <v>0</v>
      </c>
      <c r="E1127" s="85">
        <f t="shared" si="1556"/>
        <v>0</v>
      </c>
      <c r="F1127" s="83">
        <f>SUM(F1128)</f>
        <v>0</v>
      </c>
      <c r="G1127" s="84">
        <f>SUM(G1128)</f>
        <v>0</v>
      </c>
      <c r="H1127" s="85">
        <f t="shared" si="1557"/>
        <v>0</v>
      </c>
      <c r="I1127" s="83">
        <f>SUM(I1128)</f>
        <v>0</v>
      </c>
      <c r="J1127" s="86">
        <f>SUM(J1128)</f>
        <v>0</v>
      </c>
      <c r="K1127" s="87">
        <f t="shared" si="1558"/>
        <v>0</v>
      </c>
      <c r="L1127" s="83">
        <f>SUM(L1128)</f>
        <v>0</v>
      </c>
      <c r="M1127" s="86">
        <f>SUM(M1128)</f>
        <v>0</v>
      </c>
      <c r="N1127" s="88">
        <f>SUM(N1128)</f>
        <v>0</v>
      </c>
      <c r="O1127" s="83">
        <f>SUM(O1128)</f>
        <v>0</v>
      </c>
      <c r="P1127" s="88">
        <f>SUM(P1128)</f>
        <v>0</v>
      </c>
      <c r="Q1127" s="177">
        <f t="shared" si="1559"/>
        <v>0</v>
      </c>
      <c r="R1127" s="88">
        <f>SUM(R1128)</f>
        <v>0</v>
      </c>
      <c r="S1127" s="88">
        <f>SUM(S1128)</f>
        <v>0</v>
      </c>
      <c r="T1127" s="178">
        <f t="shared" si="1571"/>
        <v>0</v>
      </c>
      <c r="U1127" s="157"/>
      <c r="V1127" s="83">
        <f>SUM(V1128)</f>
        <v>0</v>
      </c>
      <c r="W1127" s="88">
        <f>SUM(W1128)</f>
        <v>0</v>
      </c>
      <c r="X1127" s="177">
        <f t="shared" si="1560"/>
        <v>0</v>
      </c>
      <c r="Y1127" s="88">
        <f>SUM(Y1128)</f>
        <v>0</v>
      </c>
      <c r="Z1127" s="88">
        <f>SUM(Z1128)</f>
        <v>0</v>
      </c>
      <c r="AA1127" s="178">
        <f t="shared" si="1572"/>
        <v>0</v>
      </c>
      <c r="AB1127" s="157"/>
      <c r="AC1127" s="83">
        <f>SUM(AC1128)</f>
        <v>0</v>
      </c>
      <c r="AD1127" s="88">
        <f>SUM(AD1128)</f>
        <v>0</v>
      </c>
      <c r="AE1127" s="177">
        <f t="shared" si="1561"/>
        <v>0</v>
      </c>
      <c r="AF1127" s="88">
        <f>SUM(AF1128)</f>
        <v>0</v>
      </c>
      <c r="AG1127" s="88">
        <f>SUM(AG1128)</f>
        <v>0</v>
      </c>
      <c r="AH1127" s="178">
        <f t="shared" si="1573"/>
        <v>0</v>
      </c>
      <c r="AJ1127" s="84">
        <f t="shared" ref="AJ1127:AU1127" si="1582">SUM(AJ1128)</f>
        <v>0</v>
      </c>
      <c r="AK1127" s="86">
        <f t="shared" si="1582"/>
        <v>0</v>
      </c>
      <c r="AL1127" s="88">
        <f t="shared" si="1582"/>
        <v>0</v>
      </c>
      <c r="AM1127" s="86">
        <f t="shared" si="1582"/>
        <v>0</v>
      </c>
      <c r="AN1127" s="88">
        <f t="shared" si="1582"/>
        <v>0</v>
      </c>
      <c r="AO1127" s="86">
        <f t="shared" si="1582"/>
        <v>0</v>
      </c>
      <c r="AP1127" s="88">
        <f t="shared" si="1582"/>
        <v>0</v>
      </c>
      <c r="AQ1127" s="86">
        <f t="shared" si="1582"/>
        <v>0</v>
      </c>
      <c r="AR1127" s="88">
        <f t="shared" si="1582"/>
        <v>0</v>
      </c>
      <c r="AS1127" s="86">
        <f t="shared" si="1582"/>
        <v>0</v>
      </c>
      <c r="AT1127" s="88">
        <f t="shared" si="1582"/>
        <v>0</v>
      </c>
      <c r="AU1127" s="86">
        <f t="shared" si="1582"/>
        <v>0</v>
      </c>
      <c r="AV1127" s="86">
        <f t="shared" si="1563"/>
        <v>0</v>
      </c>
      <c r="AW1127" s="93">
        <f t="shared" si="1564"/>
        <v>0</v>
      </c>
      <c r="AY1127" s="86">
        <f t="shared" si="1565"/>
        <v>0</v>
      </c>
      <c r="AZ1127" s="86">
        <f t="shared" si="1566"/>
        <v>0</v>
      </c>
      <c r="BA1127" s="86">
        <f t="shared" si="1567"/>
        <v>0</v>
      </c>
      <c r="BB1127" s="86">
        <f t="shared" si="1568"/>
        <v>0</v>
      </c>
      <c r="BC1127" s="86">
        <f t="shared" si="1569"/>
        <v>0</v>
      </c>
      <c r="BD1127" s="86">
        <f t="shared" si="1570"/>
        <v>0</v>
      </c>
    </row>
    <row r="1128" spans="2:56" x14ac:dyDescent="0.3">
      <c r="B1128" s="169" t="s">
        <v>105</v>
      </c>
      <c r="C1128" s="248"/>
      <c r="D1128" s="249"/>
      <c r="E1128" s="172">
        <f t="shared" si="1556"/>
        <v>0</v>
      </c>
      <c r="F1128" s="248"/>
      <c r="G1128" s="249"/>
      <c r="H1128" s="172">
        <f t="shared" si="1557"/>
        <v>0</v>
      </c>
      <c r="I1128" s="248"/>
      <c r="J1128" s="250"/>
      <c r="K1128" s="174">
        <f t="shared" si="1558"/>
        <v>0</v>
      </c>
      <c r="L1128" s="248"/>
      <c r="M1128" s="250"/>
      <c r="N1128" s="251"/>
      <c r="O1128" s="248"/>
      <c r="P1128" s="251"/>
      <c r="Q1128" s="166">
        <f t="shared" si="1559"/>
        <v>0</v>
      </c>
      <c r="R1128" s="251"/>
      <c r="S1128" s="251"/>
      <c r="T1128" s="167">
        <f t="shared" si="1571"/>
        <v>0</v>
      </c>
      <c r="U1128" s="157"/>
      <c r="V1128" s="248"/>
      <c r="W1128" s="251"/>
      <c r="X1128" s="166">
        <f t="shared" si="1560"/>
        <v>0</v>
      </c>
      <c r="Y1128" s="251"/>
      <c r="Z1128" s="251"/>
      <c r="AA1128" s="167">
        <f t="shared" si="1572"/>
        <v>0</v>
      </c>
      <c r="AB1128" s="157"/>
      <c r="AC1128" s="248"/>
      <c r="AD1128" s="251"/>
      <c r="AE1128" s="166">
        <f t="shared" si="1561"/>
        <v>0</v>
      </c>
      <c r="AF1128" s="251"/>
      <c r="AG1128" s="251"/>
      <c r="AH1128" s="167">
        <f t="shared" si="1573"/>
        <v>0</v>
      </c>
      <c r="AJ1128" s="252"/>
      <c r="AK1128" s="253"/>
      <c r="AL1128" s="254"/>
      <c r="AM1128" s="253"/>
      <c r="AN1128" s="254"/>
      <c r="AO1128" s="253"/>
      <c r="AP1128" s="254"/>
      <c r="AQ1128" s="253"/>
      <c r="AR1128" s="254"/>
      <c r="AS1128" s="253"/>
      <c r="AT1128" s="254"/>
      <c r="AU1128" s="253"/>
      <c r="AV1128" s="163">
        <f t="shared" si="1563"/>
        <v>0</v>
      </c>
      <c r="AW1128" s="168">
        <f t="shared" si="1564"/>
        <v>0</v>
      </c>
      <c r="AY1128" s="163">
        <f t="shared" si="1565"/>
        <v>0</v>
      </c>
      <c r="AZ1128" s="163">
        <f t="shared" si="1566"/>
        <v>0</v>
      </c>
      <c r="BA1128" s="163">
        <f t="shared" si="1567"/>
        <v>0</v>
      </c>
      <c r="BB1128" s="163">
        <f t="shared" si="1568"/>
        <v>0</v>
      </c>
      <c r="BC1128" s="163">
        <f t="shared" si="1569"/>
        <v>0</v>
      </c>
      <c r="BD1128" s="163">
        <f t="shared" si="1570"/>
        <v>0</v>
      </c>
    </row>
    <row r="1129" spans="2:56" x14ac:dyDescent="0.3">
      <c r="B1129" s="179" t="s">
        <v>133</v>
      </c>
      <c r="C1129" s="83">
        <f>SUM(C1130)</f>
        <v>0</v>
      </c>
      <c r="D1129" s="84">
        <f>SUM(D1130)</f>
        <v>0</v>
      </c>
      <c r="E1129" s="85">
        <f t="shared" si="1556"/>
        <v>0</v>
      </c>
      <c r="F1129" s="83">
        <f>SUM(F1130)</f>
        <v>0</v>
      </c>
      <c r="G1129" s="84">
        <f>SUM(G1130)</f>
        <v>0</v>
      </c>
      <c r="H1129" s="85">
        <f t="shared" si="1557"/>
        <v>0</v>
      </c>
      <c r="I1129" s="83">
        <f>SUM(I1130)</f>
        <v>0</v>
      </c>
      <c r="J1129" s="86">
        <f>SUM(J1130)</f>
        <v>0</v>
      </c>
      <c r="K1129" s="87">
        <f t="shared" si="1558"/>
        <v>0</v>
      </c>
      <c r="L1129" s="83">
        <f>SUM(L1130)</f>
        <v>0</v>
      </c>
      <c r="M1129" s="86">
        <f>SUM(M1130)</f>
        <v>0</v>
      </c>
      <c r="N1129" s="88">
        <f>SUM(N1130)</f>
        <v>0</v>
      </c>
      <c r="O1129" s="83">
        <f>SUM(O1130)</f>
        <v>0</v>
      </c>
      <c r="P1129" s="88">
        <f>SUM(P1130)</f>
        <v>0</v>
      </c>
      <c r="Q1129" s="177">
        <f t="shared" si="1559"/>
        <v>0</v>
      </c>
      <c r="R1129" s="88">
        <f>SUM(R1130)</f>
        <v>0</v>
      </c>
      <c r="S1129" s="88">
        <f>SUM(S1130)</f>
        <v>0</v>
      </c>
      <c r="T1129" s="178">
        <f t="shared" si="1571"/>
        <v>0</v>
      </c>
      <c r="U1129" s="157"/>
      <c r="V1129" s="83">
        <f>SUM(V1130)</f>
        <v>0</v>
      </c>
      <c r="W1129" s="88">
        <f>SUM(W1130)</f>
        <v>0</v>
      </c>
      <c r="X1129" s="177">
        <f t="shared" si="1560"/>
        <v>0</v>
      </c>
      <c r="Y1129" s="88">
        <f>SUM(Y1130)</f>
        <v>0</v>
      </c>
      <c r="Z1129" s="88">
        <f>SUM(Z1130)</f>
        <v>0</v>
      </c>
      <c r="AA1129" s="178">
        <f t="shared" si="1572"/>
        <v>0</v>
      </c>
      <c r="AB1129" s="157"/>
      <c r="AC1129" s="83">
        <f>SUM(AC1130)</f>
        <v>0</v>
      </c>
      <c r="AD1129" s="88">
        <f>SUM(AD1130)</f>
        <v>0</v>
      </c>
      <c r="AE1129" s="177">
        <f t="shared" si="1561"/>
        <v>0</v>
      </c>
      <c r="AF1129" s="88">
        <f>SUM(AF1130)</f>
        <v>0</v>
      </c>
      <c r="AG1129" s="88">
        <f>SUM(AG1130)</f>
        <v>0</v>
      </c>
      <c r="AH1129" s="178">
        <f t="shared" si="1573"/>
        <v>0</v>
      </c>
      <c r="AJ1129" s="84">
        <f t="shared" ref="AJ1129:AU1129" si="1583">SUM(AJ1130)</f>
        <v>0</v>
      </c>
      <c r="AK1129" s="86">
        <f t="shared" si="1583"/>
        <v>0</v>
      </c>
      <c r="AL1129" s="88">
        <f t="shared" si="1583"/>
        <v>0</v>
      </c>
      <c r="AM1129" s="86">
        <f t="shared" si="1583"/>
        <v>0</v>
      </c>
      <c r="AN1129" s="88">
        <f t="shared" si="1583"/>
        <v>0</v>
      </c>
      <c r="AO1129" s="86">
        <f t="shared" si="1583"/>
        <v>0</v>
      </c>
      <c r="AP1129" s="88">
        <f t="shared" si="1583"/>
        <v>0</v>
      </c>
      <c r="AQ1129" s="86">
        <f t="shared" si="1583"/>
        <v>0</v>
      </c>
      <c r="AR1129" s="88">
        <f t="shared" si="1583"/>
        <v>0</v>
      </c>
      <c r="AS1129" s="86">
        <f t="shared" si="1583"/>
        <v>0</v>
      </c>
      <c r="AT1129" s="88">
        <f t="shared" si="1583"/>
        <v>0</v>
      </c>
      <c r="AU1129" s="86">
        <f t="shared" si="1583"/>
        <v>0</v>
      </c>
      <c r="AV1129" s="86">
        <f t="shared" si="1563"/>
        <v>0</v>
      </c>
      <c r="AW1129" s="93">
        <f t="shared" si="1564"/>
        <v>0</v>
      </c>
      <c r="AY1129" s="86">
        <f t="shared" si="1565"/>
        <v>0</v>
      </c>
      <c r="AZ1129" s="86">
        <f t="shared" si="1566"/>
        <v>0</v>
      </c>
      <c r="BA1129" s="86">
        <f t="shared" si="1567"/>
        <v>0</v>
      </c>
      <c r="BB1129" s="86">
        <f t="shared" si="1568"/>
        <v>0</v>
      </c>
      <c r="BC1129" s="86">
        <f t="shared" si="1569"/>
        <v>0</v>
      </c>
      <c r="BD1129" s="86">
        <f t="shared" si="1570"/>
        <v>0</v>
      </c>
    </row>
    <row r="1130" spans="2:56" x14ac:dyDescent="0.3">
      <c r="B1130" s="169" t="s">
        <v>105</v>
      </c>
      <c r="C1130" s="248"/>
      <c r="D1130" s="249"/>
      <c r="E1130" s="172">
        <f t="shared" si="1556"/>
        <v>0</v>
      </c>
      <c r="F1130" s="248"/>
      <c r="G1130" s="249"/>
      <c r="H1130" s="172">
        <f t="shared" si="1557"/>
        <v>0</v>
      </c>
      <c r="I1130" s="248"/>
      <c r="J1130" s="250"/>
      <c r="K1130" s="174">
        <f t="shared" si="1558"/>
        <v>0</v>
      </c>
      <c r="L1130" s="248"/>
      <c r="M1130" s="250"/>
      <c r="N1130" s="251"/>
      <c r="O1130" s="248"/>
      <c r="P1130" s="251"/>
      <c r="Q1130" s="166">
        <f t="shared" si="1559"/>
        <v>0</v>
      </c>
      <c r="R1130" s="251"/>
      <c r="S1130" s="251"/>
      <c r="T1130" s="167">
        <f t="shared" si="1571"/>
        <v>0</v>
      </c>
      <c r="U1130" s="157"/>
      <c r="V1130" s="248"/>
      <c r="W1130" s="251"/>
      <c r="X1130" s="166">
        <f t="shared" si="1560"/>
        <v>0</v>
      </c>
      <c r="Y1130" s="251"/>
      <c r="Z1130" s="251"/>
      <c r="AA1130" s="167">
        <f t="shared" si="1572"/>
        <v>0</v>
      </c>
      <c r="AB1130" s="157"/>
      <c r="AC1130" s="248"/>
      <c r="AD1130" s="251"/>
      <c r="AE1130" s="166">
        <f t="shared" si="1561"/>
        <v>0</v>
      </c>
      <c r="AF1130" s="251"/>
      <c r="AG1130" s="251"/>
      <c r="AH1130" s="167">
        <f t="shared" si="1573"/>
        <v>0</v>
      </c>
      <c r="AJ1130" s="252"/>
      <c r="AK1130" s="253"/>
      <c r="AL1130" s="254"/>
      <c r="AM1130" s="253"/>
      <c r="AN1130" s="254"/>
      <c r="AO1130" s="253"/>
      <c r="AP1130" s="254"/>
      <c r="AQ1130" s="253"/>
      <c r="AR1130" s="254"/>
      <c r="AS1130" s="253"/>
      <c r="AT1130" s="254"/>
      <c r="AU1130" s="253"/>
      <c r="AV1130" s="163">
        <f t="shared" si="1563"/>
        <v>0</v>
      </c>
      <c r="AW1130" s="168">
        <f t="shared" si="1564"/>
        <v>0</v>
      </c>
      <c r="AY1130" s="163">
        <f t="shared" si="1565"/>
        <v>0</v>
      </c>
      <c r="AZ1130" s="163">
        <f t="shared" si="1566"/>
        <v>0</v>
      </c>
      <c r="BA1130" s="163">
        <f t="shared" si="1567"/>
        <v>0</v>
      </c>
      <c r="BB1130" s="163">
        <f t="shared" si="1568"/>
        <v>0</v>
      </c>
      <c r="BC1130" s="163">
        <f t="shared" si="1569"/>
        <v>0</v>
      </c>
      <c r="BD1130" s="163">
        <f t="shared" si="1570"/>
        <v>0</v>
      </c>
    </row>
    <row r="1131" spans="2:56" x14ac:dyDescent="0.3">
      <c r="B1131" s="179" t="s">
        <v>134</v>
      </c>
      <c r="C1131" s="83">
        <f>SUM(C1132)</f>
        <v>0</v>
      </c>
      <c r="D1131" s="84">
        <f>SUM(D1132)</f>
        <v>0</v>
      </c>
      <c r="E1131" s="85">
        <f t="shared" si="1556"/>
        <v>0</v>
      </c>
      <c r="F1131" s="83">
        <f>SUM(F1132)</f>
        <v>0</v>
      </c>
      <c r="G1131" s="84">
        <f>SUM(G1132)</f>
        <v>0</v>
      </c>
      <c r="H1131" s="85">
        <f t="shared" si="1557"/>
        <v>0</v>
      </c>
      <c r="I1131" s="83">
        <f>SUM(I1132)</f>
        <v>0</v>
      </c>
      <c r="J1131" s="86">
        <f>SUM(J1132)</f>
        <v>0</v>
      </c>
      <c r="K1131" s="87">
        <f t="shared" si="1558"/>
        <v>0</v>
      </c>
      <c r="L1131" s="83">
        <f>SUM(L1132)</f>
        <v>0</v>
      </c>
      <c r="M1131" s="86">
        <f>SUM(M1132)</f>
        <v>0</v>
      </c>
      <c r="N1131" s="88">
        <f>SUM(N1132)</f>
        <v>0</v>
      </c>
      <c r="O1131" s="83">
        <f>SUM(O1132)</f>
        <v>0</v>
      </c>
      <c r="P1131" s="88">
        <f>SUM(P1132)</f>
        <v>0</v>
      </c>
      <c r="Q1131" s="177">
        <f t="shared" si="1559"/>
        <v>0</v>
      </c>
      <c r="R1131" s="88">
        <f>SUM(R1132)</f>
        <v>0</v>
      </c>
      <c r="S1131" s="88">
        <f>SUM(S1132)</f>
        <v>0</v>
      </c>
      <c r="T1131" s="178">
        <f t="shared" si="1571"/>
        <v>0</v>
      </c>
      <c r="U1131" s="157"/>
      <c r="V1131" s="83">
        <f>SUM(V1132)</f>
        <v>0</v>
      </c>
      <c r="W1131" s="88">
        <f>SUM(W1132)</f>
        <v>0</v>
      </c>
      <c r="X1131" s="177">
        <f t="shared" si="1560"/>
        <v>0</v>
      </c>
      <c r="Y1131" s="88">
        <f>SUM(Y1132)</f>
        <v>0</v>
      </c>
      <c r="Z1131" s="88">
        <f>SUM(Z1132)</f>
        <v>0</v>
      </c>
      <c r="AA1131" s="178">
        <f t="shared" si="1572"/>
        <v>0</v>
      </c>
      <c r="AB1131" s="157"/>
      <c r="AC1131" s="83">
        <f>SUM(AC1132)</f>
        <v>0</v>
      </c>
      <c r="AD1131" s="88">
        <f>SUM(AD1132)</f>
        <v>0</v>
      </c>
      <c r="AE1131" s="177">
        <f t="shared" si="1561"/>
        <v>0</v>
      </c>
      <c r="AF1131" s="88">
        <f>SUM(AF1132)</f>
        <v>0</v>
      </c>
      <c r="AG1131" s="88">
        <f>SUM(AG1132)</f>
        <v>0</v>
      </c>
      <c r="AH1131" s="178">
        <f t="shared" si="1573"/>
        <v>0</v>
      </c>
      <c r="AJ1131" s="84">
        <f t="shared" ref="AJ1131:AU1131" si="1584">SUM(AJ1132)</f>
        <v>0</v>
      </c>
      <c r="AK1131" s="86">
        <f t="shared" si="1584"/>
        <v>0</v>
      </c>
      <c r="AL1131" s="88">
        <f t="shared" si="1584"/>
        <v>0</v>
      </c>
      <c r="AM1131" s="86">
        <f t="shared" si="1584"/>
        <v>0</v>
      </c>
      <c r="AN1131" s="88">
        <f t="shared" si="1584"/>
        <v>0</v>
      </c>
      <c r="AO1131" s="86">
        <f t="shared" si="1584"/>
        <v>0</v>
      </c>
      <c r="AP1131" s="88">
        <f t="shared" si="1584"/>
        <v>0</v>
      </c>
      <c r="AQ1131" s="86">
        <f t="shared" si="1584"/>
        <v>0</v>
      </c>
      <c r="AR1131" s="88">
        <f t="shared" si="1584"/>
        <v>0</v>
      </c>
      <c r="AS1131" s="86">
        <f t="shared" si="1584"/>
        <v>0</v>
      </c>
      <c r="AT1131" s="88">
        <f t="shared" si="1584"/>
        <v>0</v>
      </c>
      <c r="AU1131" s="86">
        <f t="shared" si="1584"/>
        <v>0</v>
      </c>
      <c r="AV1131" s="86">
        <f t="shared" si="1563"/>
        <v>0</v>
      </c>
      <c r="AW1131" s="93">
        <f t="shared" si="1564"/>
        <v>0</v>
      </c>
      <c r="AY1131" s="86">
        <f t="shared" si="1565"/>
        <v>0</v>
      </c>
      <c r="AZ1131" s="86">
        <f t="shared" si="1566"/>
        <v>0</v>
      </c>
      <c r="BA1131" s="86">
        <f t="shared" si="1567"/>
        <v>0</v>
      </c>
      <c r="BB1131" s="86">
        <f t="shared" si="1568"/>
        <v>0</v>
      </c>
      <c r="BC1131" s="86">
        <f t="shared" si="1569"/>
        <v>0</v>
      </c>
      <c r="BD1131" s="86">
        <f t="shared" si="1570"/>
        <v>0</v>
      </c>
    </row>
    <row r="1132" spans="2:56" x14ac:dyDescent="0.3">
      <c r="B1132" s="169" t="s">
        <v>135</v>
      </c>
      <c r="C1132" s="248"/>
      <c r="D1132" s="249"/>
      <c r="E1132" s="172">
        <f t="shared" si="1556"/>
        <v>0</v>
      </c>
      <c r="F1132" s="248"/>
      <c r="G1132" s="249"/>
      <c r="H1132" s="172">
        <f t="shared" si="1557"/>
        <v>0</v>
      </c>
      <c r="I1132" s="248"/>
      <c r="J1132" s="250"/>
      <c r="K1132" s="174">
        <f t="shared" si="1558"/>
        <v>0</v>
      </c>
      <c r="L1132" s="248"/>
      <c r="M1132" s="250"/>
      <c r="N1132" s="251"/>
      <c r="O1132" s="248"/>
      <c r="P1132" s="251"/>
      <c r="Q1132" s="166">
        <f t="shared" si="1559"/>
        <v>0</v>
      </c>
      <c r="R1132" s="251"/>
      <c r="S1132" s="251"/>
      <c r="T1132" s="167">
        <f t="shared" si="1571"/>
        <v>0</v>
      </c>
      <c r="U1132" s="157"/>
      <c r="V1132" s="248"/>
      <c r="W1132" s="251"/>
      <c r="X1132" s="166">
        <f t="shared" si="1560"/>
        <v>0</v>
      </c>
      <c r="Y1132" s="251"/>
      <c r="Z1132" s="251"/>
      <c r="AA1132" s="167">
        <f t="shared" si="1572"/>
        <v>0</v>
      </c>
      <c r="AB1132" s="157"/>
      <c r="AC1132" s="248"/>
      <c r="AD1132" s="251"/>
      <c r="AE1132" s="166">
        <f t="shared" si="1561"/>
        <v>0</v>
      </c>
      <c r="AF1132" s="251"/>
      <c r="AG1132" s="251"/>
      <c r="AH1132" s="167">
        <f t="shared" si="1573"/>
        <v>0</v>
      </c>
      <c r="AJ1132" s="252"/>
      <c r="AK1132" s="253"/>
      <c r="AL1132" s="254"/>
      <c r="AM1132" s="253"/>
      <c r="AN1132" s="254"/>
      <c r="AO1132" s="253"/>
      <c r="AP1132" s="254"/>
      <c r="AQ1132" s="253"/>
      <c r="AR1132" s="254"/>
      <c r="AS1132" s="253"/>
      <c r="AT1132" s="254"/>
      <c r="AU1132" s="253"/>
      <c r="AV1132" s="163">
        <f t="shared" si="1563"/>
        <v>0</v>
      </c>
      <c r="AW1132" s="168">
        <f t="shared" si="1564"/>
        <v>0</v>
      </c>
      <c r="AY1132" s="163">
        <f t="shared" si="1565"/>
        <v>0</v>
      </c>
      <c r="AZ1132" s="163">
        <f t="shared" si="1566"/>
        <v>0</v>
      </c>
      <c r="BA1132" s="163">
        <f t="shared" si="1567"/>
        <v>0</v>
      </c>
      <c r="BB1132" s="163">
        <f t="shared" si="1568"/>
        <v>0</v>
      </c>
      <c r="BC1132" s="163">
        <f t="shared" si="1569"/>
        <v>0</v>
      </c>
      <c r="BD1132" s="163">
        <f t="shared" si="1570"/>
        <v>0</v>
      </c>
    </row>
    <row r="1133" spans="2:56" x14ac:dyDescent="0.3">
      <c r="B1133" s="179" t="s">
        <v>136</v>
      </c>
      <c r="C1133" s="83">
        <f>SUM(C1134)</f>
        <v>0</v>
      </c>
      <c r="D1133" s="84">
        <f>SUM(D1134)</f>
        <v>0</v>
      </c>
      <c r="E1133" s="85">
        <f t="shared" si="1556"/>
        <v>0</v>
      </c>
      <c r="F1133" s="83">
        <f>SUM(F1134)</f>
        <v>0</v>
      </c>
      <c r="G1133" s="84">
        <f>SUM(G1134)</f>
        <v>0</v>
      </c>
      <c r="H1133" s="85">
        <f t="shared" si="1557"/>
        <v>0</v>
      </c>
      <c r="I1133" s="83">
        <f>SUM(I1134)</f>
        <v>0</v>
      </c>
      <c r="J1133" s="86">
        <f>SUM(J1134)</f>
        <v>0</v>
      </c>
      <c r="K1133" s="87">
        <f t="shared" si="1558"/>
        <v>0</v>
      </c>
      <c r="L1133" s="83">
        <f>SUM(L1134)</f>
        <v>0</v>
      </c>
      <c r="M1133" s="86">
        <f>SUM(M1134)</f>
        <v>0</v>
      </c>
      <c r="N1133" s="88">
        <f>SUM(N1134)</f>
        <v>0</v>
      </c>
      <c r="O1133" s="83">
        <f>SUM(O1134)</f>
        <v>0</v>
      </c>
      <c r="P1133" s="88">
        <f>SUM(P1134)</f>
        <v>0</v>
      </c>
      <c r="Q1133" s="177">
        <f t="shared" si="1559"/>
        <v>0</v>
      </c>
      <c r="R1133" s="88">
        <f>SUM(R1134)</f>
        <v>0</v>
      </c>
      <c r="S1133" s="88">
        <f>SUM(S1134)</f>
        <v>0</v>
      </c>
      <c r="T1133" s="178">
        <f t="shared" si="1571"/>
        <v>0</v>
      </c>
      <c r="U1133" s="157"/>
      <c r="V1133" s="83">
        <f>SUM(V1134)</f>
        <v>0</v>
      </c>
      <c r="W1133" s="88">
        <f>SUM(W1134)</f>
        <v>0</v>
      </c>
      <c r="X1133" s="177">
        <f t="shared" si="1560"/>
        <v>0</v>
      </c>
      <c r="Y1133" s="88">
        <f>SUM(Y1134)</f>
        <v>0</v>
      </c>
      <c r="Z1133" s="88">
        <f>SUM(Z1134)</f>
        <v>0</v>
      </c>
      <c r="AA1133" s="178">
        <f t="shared" si="1572"/>
        <v>0</v>
      </c>
      <c r="AB1133" s="157"/>
      <c r="AC1133" s="83">
        <f>SUM(AC1134)</f>
        <v>0</v>
      </c>
      <c r="AD1133" s="88">
        <f>SUM(AD1134)</f>
        <v>0</v>
      </c>
      <c r="AE1133" s="177">
        <f t="shared" si="1561"/>
        <v>0</v>
      </c>
      <c r="AF1133" s="88">
        <f>SUM(AF1134)</f>
        <v>0</v>
      </c>
      <c r="AG1133" s="88">
        <f>SUM(AG1134)</f>
        <v>0</v>
      </c>
      <c r="AH1133" s="178">
        <f t="shared" si="1573"/>
        <v>0</v>
      </c>
      <c r="AJ1133" s="84">
        <f t="shared" ref="AJ1133:AU1133" si="1585">SUM(AJ1134)</f>
        <v>0</v>
      </c>
      <c r="AK1133" s="86">
        <f t="shared" si="1585"/>
        <v>0</v>
      </c>
      <c r="AL1133" s="88">
        <f t="shared" si="1585"/>
        <v>0</v>
      </c>
      <c r="AM1133" s="86">
        <f t="shared" si="1585"/>
        <v>0</v>
      </c>
      <c r="AN1133" s="88">
        <f t="shared" si="1585"/>
        <v>0</v>
      </c>
      <c r="AO1133" s="86">
        <f t="shared" si="1585"/>
        <v>0</v>
      </c>
      <c r="AP1133" s="88">
        <f t="shared" si="1585"/>
        <v>0</v>
      </c>
      <c r="AQ1133" s="86">
        <f t="shared" si="1585"/>
        <v>0</v>
      </c>
      <c r="AR1133" s="88">
        <f t="shared" si="1585"/>
        <v>0</v>
      </c>
      <c r="AS1133" s="86">
        <f t="shared" si="1585"/>
        <v>0</v>
      </c>
      <c r="AT1133" s="88">
        <f t="shared" si="1585"/>
        <v>0</v>
      </c>
      <c r="AU1133" s="86">
        <f t="shared" si="1585"/>
        <v>0</v>
      </c>
      <c r="AV1133" s="86">
        <f t="shared" si="1563"/>
        <v>0</v>
      </c>
      <c r="AW1133" s="93">
        <f t="shared" si="1564"/>
        <v>0</v>
      </c>
      <c r="AY1133" s="86">
        <f t="shared" si="1565"/>
        <v>0</v>
      </c>
      <c r="AZ1133" s="86">
        <f t="shared" si="1566"/>
        <v>0</v>
      </c>
      <c r="BA1133" s="86">
        <f t="shared" si="1567"/>
        <v>0</v>
      </c>
      <c r="BB1133" s="86">
        <f t="shared" si="1568"/>
        <v>0</v>
      </c>
      <c r="BC1133" s="86">
        <f t="shared" si="1569"/>
        <v>0</v>
      </c>
      <c r="BD1133" s="86">
        <f t="shared" si="1570"/>
        <v>0</v>
      </c>
    </row>
    <row r="1134" spans="2:56" x14ac:dyDescent="0.3">
      <c r="B1134" s="169" t="s">
        <v>105</v>
      </c>
      <c r="C1134" s="248"/>
      <c r="D1134" s="249"/>
      <c r="E1134" s="172">
        <f t="shared" si="1556"/>
        <v>0</v>
      </c>
      <c r="F1134" s="248"/>
      <c r="G1134" s="249"/>
      <c r="H1134" s="172">
        <f t="shared" si="1557"/>
        <v>0</v>
      </c>
      <c r="I1134" s="248"/>
      <c r="J1134" s="250"/>
      <c r="K1134" s="174">
        <f t="shared" si="1558"/>
        <v>0</v>
      </c>
      <c r="L1134" s="248"/>
      <c r="M1134" s="250"/>
      <c r="N1134" s="251"/>
      <c r="O1134" s="248"/>
      <c r="P1134" s="251"/>
      <c r="Q1134" s="166">
        <f t="shared" si="1559"/>
        <v>0</v>
      </c>
      <c r="R1134" s="251"/>
      <c r="S1134" s="251"/>
      <c r="T1134" s="167">
        <f t="shared" si="1571"/>
        <v>0</v>
      </c>
      <c r="U1134" s="157"/>
      <c r="V1134" s="248"/>
      <c r="W1134" s="251"/>
      <c r="X1134" s="166">
        <f t="shared" si="1560"/>
        <v>0</v>
      </c>
      <c r="Y1134" s="251"/>
      <c r="Z1134" s="251"/>
      <c r="AA1134" s="167">
        <f t="shared" si="1572"/>
        <v>0</v>
      </c>
      <c r="AB1134" s="157"/>
      <c r="AC1134" s="248"/>
      <c r="AD1134" s="251"/>
      <c r="AE1134" s="166">
        <f t="shared" si="1561"/>
        <v>0</v>
      </c>
      <c r="AF1134" s="251"/>
      <c r="AG1134" s="251"/>
      <c r="AH1134" s="167">
        <f t="shared" si="1573"/>
        <v>0</v>
      </c>
      <c r="AJ1134" s="252"/>
      <c r="AK1134" s="253"/>
      <c r="AL1134" s="254"/>
      <c r="AM1134" s="253"/>
      <c r="AN1134" s="254"/>
      <c r="AO1134" s="253"/>
      <c r="AP1134" s="254"/>
      <c r="AQ1134" s="253"/>
      <c r="AR1134" s="254"/>
      <c r="AS1134" s="253"/>
      <c r="AT1134" s="254"/>
      <c r="AU1134" s="253"/>
      <c r="AV1134" s="163">
        <f t="shared" si="1563"/>
        <v>0</v>
      </c>
      <c r="AW1134" s="168">
        <f t="shared" si="1564"/>
        <v>0</v>
      </c>
      <c r="AY1134" s="163">
        <f t="shared" si="1565"/>
        <v>0</v>
      </c>
      <c r="AZ1134" s="163">
        <f t="shared" si="1566"/>
        <v>0</v>
      </c>
      <c r="BA1134" s="163">
        <f t="shared" si="1567"/>
        <v>0</v>
      </c>
      <c r="BB1134" s="163">
        <f t="shared" si="1568"/>
        <v>0</v>
      </c>
      <c r="BC1134" s="163">
        <f t="shared" si="1569"/>
        <v>0</v>
      </c>
      <c r="BD1134" s="163">
        <f t="shared" si="1570"/>
        <v>0</v>
      </c>
    </row>
    <row r="1135" spans="2:56" x14ac:dyDescent="0.3">
      <c r="B1135" s="179" t="s">
        <v>137</v>
      </c>
      <c r="C1135" s="83">
        <f>SUM(C1136)</f>
        <v>0</v>
      </c>
      <c r="D1135" s="84">
        <f>SUM(D1136)</f>
        <v>0</v>
      </c>
      <c r="E1135" s="85">
        <f t="shared" si="1556"/>
        <v>0</v>
      </c>
      <c r="F1135" s="83">
        <f>SUM(F1136)</f>
        <v>0</v>
      </c>
      <c r="G1135" s="84">
        <f>SUM(G1136)</f>
        <v>0</v>
      </c>
      <c r="H1135" s="85">
        <f t="shared" si="1557"/>
        <v>0</v>
      </c>
      <c r="I1135" s="83">
        <f>SUM(I1136)</f>
        <v>0</v>
      </c>
      <c r="J1135" s="86">
        <f>SUM(J1136)</f>
        <v>0</v>
      </c>
      <c r="K1135" s="87">
        <f t="shared" si="1558"/>
        <v>0</v>
      </c>
      <c r="L1135" s="83">
        <f>SUM(L1136)</f>
        <v>0</v>
      </c>
      <c r="M1135" s="86">
        <f>SUM(M1136)</f>
        <v>0</v>
      </c>
      <c r="N1135" s="88">
        <f>SUM(N1136)</f>
        <v>0</v>
      </c>
      <c r="O1135" s="83">
        <f>SUM(O1136)</f>
        <v>0</v>
      </c>
      <c r="P1135" s="88">
        <f>SUM(P1136)</f>
        <v>0</v>
      </c>
      <c r="Q1135" s="177">
        <f t="shared" si="1559"/>
        <v>0</v>
      </c>
      <c r="R1135" s="88">
        <f>SUM(R1136)</f>
        <v>0</v>
      </c>
      <c r="S1135" s="88">
        <f>SUM(S1136)</f>
        <v>0</v>
      </c>
      <c r="T1135" s="178">
        <f t="shared" si="1571"/>
        <v>0</v>
      </c>
      <c r="U1135" s="157"/>
      <c r="V1135" s="83">
        <f>SUM(V1136)</f>
        <v>0</v>
      </c>
      <c r="W1135" s="88">
        <f>SUM(W1136)</f>
        <v>0</v>
      </c>
      <c r="X1135" s="177">
        <f t="shared" si="1560"/>
        <v>0</v>
      </c>
      <c r="Y1135" s="88">
        <f>SUM(Y1136)</f>
        <v>0</v>
      </c>
      <c r="Z1135" s="88">
        <f>SUM(Z1136)</f>
        <v>0</v>
      </c>
      <c r="AA1135" s="178">
        <f t="shared" si="1572"/>
        <v>0</v>
      </c>
      <c r="AB1135" s="157"/>
      <c r="AC1135" s="83">
        <f>SUM(AC1136)</f>
        <v>0</v>
      </c>
      <c r="AD1135" s="88">
        <f>SUM(AD1136)</f>
        <v>0</v>
      </c>
      <c r="AE1135" s="177">
        <f t="shared" si="1561"/>
        <v>0</v>
      </c>
      <c r="AF1135" s="88">
        <f>SUM(AF1136)</f>
        <v>0</v>
      </c>
      <c r="AG1135" s="88">
        <f>SUM(AG1136)</f>
        <v>0</v>
      </c>
      <c r="AH1135" s="178">
        <f t="shared" si="1573"/>
        <v>0</v>
      </c>
      <c r="AJ1135" s="84">
        <f t="shared" ref="AJ1135:AU1135" si="1586">SUM(AJ1136)</f>
        <v>0</v>
      </c>
      <c r="AK1135" s="86">
        <f t="shared" si="1586"/>
        <v>0</v>
      </c>
      <c r="AL1135" s="88">
        <f t="shared" si="1586"/>
        <v>0</v>
      </c>
      <c r="AM1135" s="86">
        <f t="shared" si="1586"/>
        <v>0</v>
      </c>
      <c r="AN1135" s="88">
        <f t="shared" si="1586"/>
        <v>0</v>
      </c>
      <c r="AO1135" s="86">
        <f t="shared" si="1586"/>
        <v>0</v>
      </c>
      <c r="AP1135" s="88">
        <f t="shared" si="1586"/>
        <v>0</v>
      </c>
      <c r="AQ1135" s="86">
        <f t="shared" si="1586"/>
        <v>0</v>
      </c>
      <c r="AR1135" s="88">
        <f t="shared" si="1586"/>
        <v>0</v>
      </c>
      <c r="AS1135" s="86">
        <f t="shared" si="1586"/>
        <v>0</v>
      </c>
      <c r="AT1135" s="88">
        <f t="shared" si="1586"/>
        <v>0</v>
      </c>
      <c r="AU1135" s="86">
        <f t="shared" si="1586"/>
        <v>0</v>
      </c>
      <c r="AV1135" s="86">
        <f t="shared" si="1563"/>
        <v>0</v>
      </c>
      <c r="AW1135" s="93">
        <f t="shared" si="1564"/>
        <v>0</v>
      </c>
      <c r="AY1135" s="86">
        <f t="shared" si="1565"/>
        <v>0</v>
      </c>
      <c r="AZ1135" s="86">
        <f t="shared" si="1566"/>
        <v>0</v>
      </c>
      <c r="BA1135" s="86">
        <f t="shared" si="1567"/>
        <v>0</v>
      </c>
      <c r="BB1135" s="86">
        <f t="shared" si="1568"/>
        <v>0</v>
      </c>
      <c r="BC1135" s="86">
        <f t="shared" si="1569"/>
        <v>0</v>
      </c>
      <c r="BD1135" s="86">
        <f t="shared" si="1570"/>
        <v>0</v>
      </c>
    </row>
    <row r="1136" spans="2:56" x14ac:dyDescent="0.3">
      <c r="B1136" s="169" t="s">
        <v>105</v>
      </c>
      <c r="C1136" s="248"/>
      <c r="D1136" s="249"/>
      <c r="E1136" s="172">
        <f t="shared" si="1556"/>
        <v>0</v>
      </c>
      <c r="F1136" s="248"/>
      <c r="G1136" s="249"/>
      <c r="H1136" s="172">
        <f t="shared" si="1557"/>
        <v>0</v>
      </c>
      <c r="I1136" s="248"/>
      <c r="J1136" s="250"/>
      <c r="K1136" s="174">
        <f t="shared" si="1558"/>
        <v>0</v>
      </c>
      <c r="L1136" s="248"/>
      <c r="M1136" s="250"/>
      <c r="N1136" s="251"/>
      <c r="O1136" s="248"/>
      <c r="P1136" s="251"/>
      <c r="Q1136" s="166">
        <f t="shared" si="1559"/>
        <v>0</v>
      </c>
      <c r="R1136" s="251"/>
      <c r="S1136" s="251"/>
      <c r="T1136" s="167">
        <f t="shared" si="1571"/>
        <v>0</v>
      </c>
      <c r="U1136" s="157"/>
      <c r="V1136" s="248"/>
      <c r="W1136" s="251"/>
      <c r="X1136" s="166">
        <f t="shared" si="1560"/>
        <v>0</v>
      </c>
      <c r="Y1136" s="251"/>
      <c r="Z1136" s="251"/>
      <c r="AA1136" s="167">
        <f t="shared" si="1572"/>
        <v>0</v>
      </c>
      <c r="AB1136" s="157"/>
      <c r="AC1136" s="248"/>
      <c r="AD1136" s="251"/>
      <c r="AE1136" s="166">
        <f t="shared" si="1561"/>
        <v>0</v>
      </c>
      <c r="AF1136" s="251"/>
      <c r="AG1136" s="251"/>
      <c r="AH1136" s="167">
        <f t="shared" si="1573"/>
        <v>0</v>
      </c>
      <c r="AJ1136" s="252"/>
      <c r="AK1136" s="253"/>
      <c r="AL1136" s="254"/>
      <c r="AM1136" s="253"/>
      <c r="AN1136" s="254"/>
      <c r="AO1136" s="253"/>
      <c r="AP1136" s="254"/>
      <c r="AQ1136" s="253"/>
      <c r="AR1136" s="254"/>
      <c r="AS1136" s="253"/>
      <c r="AT1136" s="254"/>
      <c r="AU1136" s="253"/>
      <c r="AV1136" s="163">
        <f t="shared" si="1563"/>
        <v>0</v>
      </c>
      <c r="AW1136" s="168">
        <f t="shared" si="1564"/>
        <v>0</v>
      </c>
      <c r="AY1136" s="163">
        <f t="shared" si="1565"/>
        <v>0</v>
      </c>
      <c r="AZ1136" s="163">
        <f t="shared" si="1566"/>
        <v>0</v>
      </c>
      <c r="BA1136" s="163">
        <f t="shared" si="1567"/>
        <v>0</v>
      </c>
      <c r="BB1136" s="163">
        <f t="shared" si="1568"/>
        <v>0</v>
      </c>
      <c r="BC1136" s="163">
        <f t="shared" si="1569"/>
        <v>0</v>
      </c>
      <c r="BD1136" s="163">
        <f t="shared" si="1570"/>
        <v>0</v>
      </c>
    </row>
    <row r="1137" spans="2:56" x14ac:dyDescent="0.3">
      <c r="B1137" s="179" t="s">
        <v>138</v>
      </c>
      <c r="C1137" s="83">
        <f>SUM(C1138)</f>
        <v>0</v>
      </c>
      <c r="D1137" s="84">
        <f>SUM(D1138)</f>
        <v>0</v>
      </c>
      <c r="E1137" s="85">
        <f t="shared" si="1556"/>
        <v>0</v>
      </c>
      <c r="F1137" s="83">
        <f>SUM(F1138)</f>
        <v>0</v>
      </c>
      <c r="G1137" s="84">
        <f>SUM(G1138)</f>
        <v>0</v>
      </c>
      <c r="H1137" s="85">
        <f t="shared" si="1557"/>
        <v>0</v>
      </c>
      <c r="I1137" s="83">
        <f>SUM(I1138)</f>
        <v>0</v>
      </c>
      <c r="J1137" s="86">
        <f>SUM(J1138)</f>
        <v>0</v>
      </c>
      <c r="K1137" s="87">
        <f t="shared" si="1558"/>
        <v>0</v>
      </c>
      <c r="L1137" s="83">
        <f>SUM(L1138)</f>
        <v>0</v>
      </c>
      <c r="M1137" s="86">
        <f>SUM(M1138)</f>
        <v>0</v>
      </c>
      <c r="N1137" s="88">
        <f>SUM(N1138)</f>
        <v>0</v>
      </c>
      <c r="O1137" s="83">
        <f>SUM(O1138)</f>
        <v>0</v>
      </c>
      <c r="P1137" s="88">
        <f>SUM(P1138)</f>
        <v>0</v>
      </c>
      <c r="Q1137" s="177">
        <f t="shared" si="1559"/>
        <v>0</v>
      </c>
      <c r="R1137" s="88">
        <f>SUM(R1138)</f>
        <v>0</v>
      </c>
      <c r="S1137" s="88">
        <f>SUM(S1138)</f>
        <v>0</v>
      </c>
      <c r="T1137" s="178">
        <f t="shared" si="1571"/>
        <v>0</v>
      </c>
      <c r="U1137" s="157"/>
      <c r="V1137" s="83">
        <f>SUM(V1138)</f>
        <v>0</v>
      </c>
      <c r="W1137" s="88">
        <f>SUM(W1138)</f>
        <v>0</v>
      </c>
      <c r="X1137" s="177">
        <f t="shared" si="1560"/>
        <v>0</v>
      </c>
      <c r="Y1137" s="88">
        <f>SUM(Y1138)</f>
        <v>0</v>
      </c>
      <c r="Z1137" s="88">
        <f>SUM(Z1138)</f>
        <v>0</v>
      </c>
      <c r="AA1137" s="178">
        <f t="shared" si="1572"/>
        <v>0</v>
      </c>
      <c r="AB1137" s="157"/>
      <c r="AC1137" s="83">
        <f>SUM(AC1138)</f>
        <v>0</v>
      </c>
      <c r="AD1137" s="88">
        <f>SUM(AD1138)</f>
        <v>0</v>
      </c>
      <c r="AE1137" s="177">
        <f t="shared" si="1561"/>
        <v>0</v>
      </c>
      <c r="AF1137" s="88">
        <f>SUM(AF1138)</f>
        <v>0</v>
      </c>
      <c r="AG1137" s="88">
        <f>SUM(AG1138)</f>
        <v>0</v>
      </c>
      <c r="AH1137" s="178">
        <f t="shared" si="1573"/>
        <v>0</v>
      </c>
      <c r="AJ1137" s="84">
        <f t="shared" ref="AJ1137:AU1137" si="1587">SUM(AJ1138)</f>
        <v>0</v>
      </c>
      <c r="AK1137" s="86">
        <f t="shared" si="1587"/>
        <v>0</v>
      </c>
      <c r="AL1137" s="88">
        <f t="shared" si="1587"/>
        <v>0</v>
      </c>
      <c r="AM1137" s="86">
        <f t="shared" si="1587"/>
        <v>0</v>
      </c>
      <c r="AN1137" s="88">
        <f t="shared" si="1587"/>
        <v>0</v>
      </c>
      <c r="AO1137" s="86">
        <f t="shared" si="1587"/>
        <v>0</v>
      </c>
      <c r="AP1137" s="88">
        <f t="shared" si="1587"/>
        <v>0</v>
      </c>
      <c r="AQ1137" s="86">
        <f t="shared" si="1587"/>
        <v>0</v>
      </c>
      <c r="AR1137" s="88">
        <f t="shared" si="1587"/>
        <v>0</v>
      </c>
      <c r="AS1137" s="86">
        <f t="shared" si="1587"/>
        <v>0</v>
      </c>
      <c r="AT1137" s="88">
        <f t="shared" si="1587"/>
        <v>0</v>
      </c>
      <c r="AU1137" s="86">
        <f t="shared" si="1587"/>
        <v>0</v>
      </c>
      <c r="AV1137" s="86">
        <f t="shared" si="1563"/>
        <v>0</v>
      </c>
      <c r="AW1137" s="93">
        <f t="shared" si="1564"/>
        <v>0</v>
      </c>
      <c r="AY1137" s="86">
        <f t="shared" si="1565"/>
        <v>0</v>
      </c>
      <c r="AZ1137" s="86">
        <f t="shared" si="1566"/>
        <v>0</v>
      </c>
      <c r="BA1137" s="86">
        <f t="shared" si="1567"/>
        <v>0</v>
      </c>
      <c r="BB1137" s="86">
        <f t="shared" si="1568"/>
        <v>0</v>
      </c>
      <c r="BC1137" s="86">
        <f t="shared" si="1569"/>
        <v>0</v>
      </c>
      <c r="BD1137" s="86">
        <f t="shared" si="1570"/>
        <v>0</v>
      </c>
    </row>
    <row r="1138" spans="2:56" x14ac:dyDescent="0.3">
      <c r="B1138" s="169" t="s">
        <v>139</v>
      </c>
      <c r="C1138" s="248"/>
      <c r="D1138" s="249"/>
      <c r="E1138" s="172">
        <f t="shared" si="1556"/>
        <v>0</v>
      </c>
      <c r="F1138" s="248"/>
      <c r="G1138" s="249"/>
      <c r="H1138" s="172">
        <f t="shared" si="1557"/>
        <v>0</v>
      </c>
      <c r="I1138" s="248"/>
      <c r="J1138" s="250"/>
      <c r="K1138" s="174">
        <f t="shared" si="1558"/>
        <v>0</v>
      </c>
      <c r="L1138" s="248"/>
      <c r="M1138" s="250"/>
      <c r="N1138" s="251"/>
      <c r="O1138" s="248"/>
      <c r="P1138" s="251"/>
      <c r="Q1138" s="166">
        <f t="shared" si="1559"/>
        <v>0</v>
      </c>
      <c r="R1138" s="251"/>
      <c r="S1138" s="251"/>
      <c r="T1138" s="167">
        <f t="shared" si="1571"/>
        <v>0</v>
      </c>
      <c r="U1138" s="157"/>
      <c r="V1138" s="248"/>
      <c r="W1138" s="251"/>
      <c r="X1138" s="166">
        <f t="shared" si="1560"/>
        <v>0</v>
      </c>
      <c r="Y1138" s="251"/>
      <c r="Z1138" s="251"/>
      <c r="AA1138" s="167">
        <f t="shared" si="1572"/>
        <v>0</v>
      </c>
      <c r="AB1138" s="157"/>
      <c r="AC1138" s="248"/>
      <c r="AD1138" s="251"/>
      <c r="AE1138" s="166">
        <f t="shared" si="1561"/>
        <v>0</v>
      </c>
      <c r="AF1138" s="251"/>
      <c r="AG1138" s="251"/>
      <c r="AH1138" s="167">
        <f t="shared" si="1573"/>
        <v>0</v>
      </c>
      <c r="AJ1138" s="252"/>
      <c r="AK1138" s="253"/>
      <c r="AL1138" s="254"/>
      <c r="AM1138" s="253"/>
      <c r="AN1138" s="254"/>
      <c r="AO1138" s="253"/>
      <c r="AP1138" s="254"/>
      <c r="AQ1138" s="253"/>
      <c r="AR1138" s="254"/>
      <c r="AS1138" s="253"/>
      <c r="AT1138" s="254"/>
      <c r="AU1138" s="253"/>
      <c r="AV1138" s="163">
        <f t="shared" si="1563"/>
        <v>0</v>
      </c>
      <c r="AW1138" s="168">
        <f t="shared" si="1564"/>
        <v>0</v>
      </c>
      <c r="AY1138" s="163">
        <f t="shared" si="1565"/>
        <v>0</v>
      </c>
      <c r="AZ1138" s="163">
        <f t="shared" si="1566"/>
        <v>0</v>
      </c>
      <c r="BA1138" s="163">
        <f t="shared" si="1567"/>
        <v>0</v>
      </c>
      <c r="BB1138" s="163">
        <f t="shared" si="1568"/>
        <v>0</v>
      </c>
      <c r="BC1138" s="163">
        <f t="shared" si="1569"/>
        <v>0</v>
      </c>
      <c r="BD1138" s="163">
        <f t="shared" si="1570"/>
        <v>0</v>
      </c>
    </row>
    <row r="1139" spans="2:56" x14ac:dyDescent="0.3">
      <c r="B1139" s="179" t="s">
        <v>140</v>
      </c>
      <c r="C1139" s="83">
        <f>SUM(C1140:C1148)</f>
        <v>0</v>
      </c>
      <c r="D1139" s="84">
        <f>SUM(D1140:D1148)</f>
        <v>0</v>
      </c>
      <c r="E1139" s="85">
        <f t="shared" si="1556"/>
        <v>0</v>
      </c>
      <c r="F1139" s="83">
        <f>SUM(F1140:F1148)</f>
        <v>0</v>
      </c>
      <c r="G1139" s="84">
        <f>SUM(G1140:G1148)</f>
        <v>0</v>
      </c>
      <c r="H1139" s="85">
        <f t="shared" si="1557"/>
        <v>0</v>
      </c>
      <c r="I1139" s="83">
        <f>SUM(I1140:I1148)</f>
        <v>0</v>
      </c>
      <c r="J1139" s="86">
        <f>SUM(J1140:J1148)</f>
        <v>0</v>
      </c>
      <c r="K1139" s="87">
        <f t="shared" si="1558"/>
        <v>0</v>
      </c>
      <c r="L1139" s="83">
        <f>SUM(L1140:L1148)</f>
        <v>0</v>
      </c>
      <c r="M1139" s="86">
        <f>SUM(M1140:M1148)</f>
        <v>0</v>
      </c>
      <c r="N1139" s="88">
        <f>SUM(N1140:N1148)</f>
        <v>0</v>
      </c>
      <c r="O1139" s="83">
        <f>SUM(O1140:O1148)</f>
        <v>0</v>
      </c>
      <c r="P1139" s="88">
        <f>SUM(P1140:P1148)</f>
        <v>0</v>
      </c>
      <c r="Q1139" s="177">
        <f t="shared" si="1559"/>
        <v>0</v>
      </c>
      <c r="R1139" s="88">
        <f>SUM(R1140:R1148)</f>
        <v>0</v>
      </c>
      <c r="S1139" s="88">
        <f>SUM(S1140:S1148)</f>
        <v>0</v>
      </c>
      <c r="T1139" s="178">
        <f t="shared" si="1571"/>
        <v>0</v>
      </c>
      <c r="U1139" s="157"/>
      <c r="V1139" s="83">
        <f>SUM(V1140:V1148)</f>
        <v>0</v>
      </c>
      <c r="W1139" s="88">
        <f>SUM(W1140:W1148)</f>
        <v>0</v>
      </c>
      <c r="X1139" s="177">
        <f t="shared" si="1560"/>
        <v>0</v>
      </c>
      <c r="Y1139" s="88">
        <f>SUM(Y1140:Y1148)</f>
        <v>0</v>
      </c>
      <c r="Z1139" s="88">
        <f>SUM(Z1140:Z1148)</f>
        <v>0</v>
      </c>
      <c r="AA1139" s="178">
        <f t="shared" si="1572"/>
        <v>0</v>
      </c>
      <c r="AB1139" s="157"/>
      <c r="AC1139" s="83">
        <f>SUM(AC1140:AC1148)</f>
        <v>0</v>
      </c>
      <c r="AD1139" s="88">
        <f>SUM(AD1140:AD1148)</f>
        <v>0</v>
      </c>
      <c r="AE1139" s="177">
        <f t="shared" si="1561"/>
        <v>0</v>
      </c>
      <c r="AF1139" s="88">
        <f>SUM(AF1140:AF1148)</f>
        <v>0</v>
      </c>
      <c r="AG1139" s="88">
        <f>SUM(AG1140:AG1148)</f>
        <v>0</v>
      </c>
      <c r="AH1139" s="178">
        <f t="shared" si="1573"/>
        <v>0</v>
      </c>
      <c r="AJ1139" s="84">
        <f t="shared" ref="AJ1139:AU1139" si="1588">SUM(AJ1140:AJ1148)</f>
        <v>0</v>
      </c>
      <c r="AK1139" s="86">
        <f t="shared" si="1588"/>
        <v>0</v>
      </c>
      <c r="AL1139" s="88">
        <f t="shared" si="1588"/>
        <v>0</v>
      </c>
      <c r="AM1139" s="86">
        <f t="shared" si="1588"/>
        <v>0</v>
      </c>
      <c r="AN1139" s="88">
        <f t="shared" si="1588"/>
        <v>0</v>
      </c>
      <c r="AO1139" s="86">
        <f t="shared" si="1588"/>
        <v>0</v>
      </c>
      <c r="AP1139" s="88">
        <f t="shared" si="1588"/>
        <v>0</v>
      </c>
      <c r="AQ1139" s="86">
        <f t="shared" si="1588"/>
        <v>0</v>
      </c>
      <c r="AR1139" s="88">
        <f t="shared" si="1588"/>
        <v>0</v>
      </c>
      <c r="AS1139" s="86">
        <f t="shared" si="1588"/>
        <v>0</v>
      </c>
      <c r="AT1139" s="88">
        <f t="shared" si="1588"/>
        <v>0</v>
      </c>
      <c r="AU1139" s="86">
        <f t="shared" si="1588"/>
        <v>0</v>
      </c>
      <c r="AV1139" s="86">
        <f t="shared" si="1563"/>
        <v>0</v>
      </c>
      <c r="AW1139" s="93">
        <f t="shared" si="1564"/>
        <v>0</v>
      </c>
      <c r="AY1139" s="86">
        <f t="shared" si="1565"/>
        <v>0</v>
      </c>
      <c r="AZ1139" s="86">
        <f t="shared" si="1566"/>
        <v>0</v>
      </c>
      <c r="BA1139" s="86">
        <f t="shared" si="1567"/>
        <v>0</v>
      </c>
      <c r="BB1139" s="86">
        <f t="shared" si="1568"/>
        <v>0</v>
      </c>
      <c r="BC1139" s="86">
        <f t="shared" si="1569"/>
        <v>0</v>
      </c>
      <c r="BD1139" s="86">
        <f t="shared" si="1570"/>
        <v>0</v>
      </c>
    </row>
    <row r="1140" spans="2:56" x14ac:dyDescent="0.3">
      <c r="B1140" s="169" t="s">
        <v>141</v>
      </c>
      <c r="C1140" s="248"/>
      <c r="D1140" s="249"/>
      <c r="E1140" s="172">
        <f t="shared" si="1556"/>
        <v>0</v>
      </c>
      <c r="F1140" s="248"/>
      <c r="G1140" s="249"/>
      <c r="H1140" s="172">
        <f t="shared" si="1557"/>
        <v>0</v>
      </c>
      <c r="I1140" s="248"/>
      <c r="J1140" s="250"/>
      <c r="K1140" s="174">
        <f t="shared" si="1558"/>
        <v>0</v>
      </c>
      <c r="L1140" s="248"/>
      <c r="M1140" s="250"/>
      <c r="N1140" s="251"/>
      <c r="O1140" s="248"/>
      <c r="P1140" s="251"/>
      <c r="Q1140" s="166">
        <f t="shared" si="1559"/>
        <v>0</v>
      </c>
      <c r="R1140" s="251"/>
      <c r="S1140" s="251"/>
      <c r="T1140" s="167">
        <f t="shared" si="1571"/>
        <v>0</v>
      </c>
      <c r="U1140" s="157"/>
      <c r="V1140" s="248"/>
      <c r="W1140" s="251"/>
      <c r="X1140" s="166">
        <f t="shared" si="1560"/>
        <v>0</v>
      </c>
      <c r="Y1140" s="251"/>
      <c r="Z1140" s="251"/>
      <c r="AA1140" s="167">
        <f t="shared" si="1572"/>
        <v>0</v>
      </c>
      <c r="AB1140" s="157"/>
      <c r="AC1140" s="248"/>
      <c r="AD1140" s="251"/>
      <c r="AE1140" s="166">
        <f t="shared" si="1561"/>
        <v>0</v>
      </c>
      <c r="AF1140" s="251"/>
      <c r="AG1140" s="251"/>
      <c r="AH1140" s="167">
        <f t="shared" si="1573"/>
        <v>0</v>
      </c>
      <c r="AJ1140" s="252"/>
      <c r="AK1140" s="253"/>
      <c r="AL1140" s="254"/>
      <c r="AM1140" s="253"/>
      <c r="AN1140" s="254"/>
      <c r="AO1140" s="253"/>
      <c r="AP1140" s="254"/>
      <c r="AQ1140" s="253"/>
      <c r="AR1140" s="254"/>
      <c r="AS1140" s="253"/>
      <c r="AT1140" s="254"/>
      <c r="AU1140" s="253"/>
      <c r="AV1140" s="163">
        <f t="shared" si="1563"/>
        <v>0</v>
      </c>
      <c r="AW1140" s="168">
        <f t="shared" si="1564"/>
        <v>0</v>
      </c>
      <c r="AY1140" s="163">
        <f t="shared" si="1565"/>
        <v>0</v>
      </c>
      <c r="AZ1140" s="163">
        <f t="shared" si="1566"/>
        <v>0</v>
      </c>
      <c r="BA1140" s="163">
        <f t="shared" si="1567"/>
        <v>0</v>
      </c>
      <c r="BB1140" s="163">
        <f t="shared" si="1568"/>
        <v>0</v>
      </c>
      <c r="BC1140" s="163">
        <f t="shared" si="1569"/>
        <v>0</v>
      </c>
      <c r="BD1140" s="163">
        <f t="shared" si="1570"/>
        <v>0</v>
      </c>
    </row>
    <row r="1141" spans="2:56" x14ac:dyDescent="0.3">
      <c r="B1141" s="169" t="s">
        <v>142</v>
      </c>
      <c r="C1141" s="248"/>
      <c r="D1141" s="249"/>
      <c r="E1141" s="172">
        <f t="shared" si="1556"/>
        <v>0</v>
      </c>
      <c r="F1141" s="248"/>
      <c r="G1141" s="249"/>
      <c r="H1141" s="172">
        <f t="shared" si="1557"/>
        <v>0</v>
      </c>
      <c r="I1141" s="248"/>
      <c r="J1141" s="250"/>
      <c r="K1141" s="174">
        <f t="shared" si="1558"/>
        <v>0</v>
      </c>
      <c r="L1141" s="248"/>
      <c r="M1141" s="250"/>
      <c r="N1141" s="251"/>
      <c r="O1141" s="248"/>
      <c r="P1141" s="251"/>
      <c r="Q1141" s="166">
        <f t="shared" si="1559"/>
        <v>0</v>
      </c>
      <c r="R1141" s="251"/>
      <c r="S1141" s="251"/>
      <c r="T1141" s="167">
        <f t="shared" si="1571"/>
        <v>0</v>
      </c>
      <c r="U1141" s="157"/>
      <c r="V1141" s="248"/>
      <c r="W1141" s="251"/>
      <c r="X1141" s="166">
        <f t="shared" si="1560"/>
        <v>0</v>
      </c>
      <c r="Y1141" s="251"/>
      <c r="Z1141" s="251"/>
      <c r="AA1141" s="167">
        <f t="shared" si="1572"/>
        <v>0</v>
      </c>
      <c r="AB1141" s="157"/>
      <c r="AC1141" s="248"/>
      <c r="AD1141" s="251"/>
      <c r="AE1141" s="166">
        <f t="shared" si="1561"/>
        <v>0</v>
      </c>
      <c r="AF1141" s="251"/>
      <c r="AG1141" s="251"/>
      <c r="AH1141" s="167">
        <f t="shared" si="1573"/>
        <v>0</v>
      </c>
      <c r="AJ1141" s="252"/>
      <c r="AK1141" s="253"/>
      <c r="AL1141" s="254"/>
      <c r="AM1141" s="253"/>
      <c r="AN1141" s="254"/>
      <c r="AO1141" s="253"/>
      <c r="AP1141" s="254"/>
      <c r="AQ1141" s="253"/>
      <c r="AR1141" s="254"/>
      <c r="AS1141" s="253"/>
      <c r="AT1141" s="254"/>
      <c r="AU1141" s="253"/>
      <c r="AV1141" s="163">
        <f t="shared" si="1563"/>
        <v>0</v>
      </c>
      <c r="AW1141" s="168">
        <f t="shared" si="1564"/>
        <v>0</v>
      </c>
      <c r="AY1141" s="163">
        <f t="shared" si="1565"/>
        <v>0</v>
      </c>
      <c r="AZ1141" s="163">
        <f t="shared" si="1566"/>
        <v>0</v>
      </c>
      <c r="BA1141" s="163">
        <f t="shared" si="1567"/>
        <v>0</v>
      </c>
      <c r="BB1141" s="163">
        <f t="shared" si="1568"/>
        <v>0</v>
      </c>
      <c r="BC1141" s="163">
        <f t="shared" si="1569"/>
        <v>0</v>
      </c>
      <c r="BD1141" s="163">
        <f t="shared" si="1570"/>
        <v>0</v>
      </c>
    </row>
    <row r="1142" spans="2:56" x14ac:dyDescent="0.3">
      <c r="B1142" s="169" t="s">
        <v>143</v>
      </c>
      <c r="C1142" s="248"/>
      <c r="D1142" s="249"/>
      <c r="E1142" s="172">
        <f t="shared" si="1556"/>
        <v>0</v>
      </c>
      <c r="F1142" s="248"/>
      <c r="G1142" s="249"/>
      <c r="H1142" s="172">
        <f t="shared" si="1557"/>
        <v>0</v>
      </c>
      <c r="I1142" s="248"/>
      <c r="J1142" s="250"/>
      <c r="K1142" s="174">
        <f t="shared" si="1558"/>
        <v>0</v>
      </c>
      <c r="L1142" s="248"/>
      <c r="M1142" s="250"/>
      <c r="N1142" s="251"/>
      <c r="O1142" s="248"/>
      <c r="P1142" s="251"/>
      <c r="Q1142" s="166">
        <f t="shared" si="1559"/>
        <v>0</v>
      </c>
      <c r="R1142" s="251"/>
      <c r="S1142" s="251"/>
      <c r="T1142" s="167">
        <f t="shared" si="1571"/>
        <v>0</v>
      </c>
      <c r="U1142" s="157"/>
      <c r="V1142" s="248"/>
      <c r="W1142" s="251"/>
      <c r="X1142" s="166">
        <f t="shared" si="1560"/>
        <v>0</v>
      </c>
      <c r="Y1142" s="251"/>
      <c r="Z1142" s="251"/>
      <c r="AA1142" s="167">
        <f t="shared" si="1572"/>
        <v>0</v>
      </c>
      <c r="AB1142" s="157"/>
      <c r="AC1142" s="248"/>
      <c r="AD1142" s="251"/>
      <c r="AE1142" s="166">
        <f t="shared" si="1561"/>
        <v>0</v>
      </c>
      <c r="AF1142" s="251"/>
      <c r="AG1142" s="251"/>
      <c r="AH1142" s="167">
        <f t="shared" si="1573"/>
        <v>0</v>
      </c>
      <c r="AJ1142" s="252"/>
      <c r="AK1142" s="253"/>
      <c r="AL1142" s="254"/>
      <c r="AM1142" s="253"/>
      <c r="AN1142" s="254"/>
      <c r="AO1142" s="253"/>
      <c r="AP1142" s="254"/>
      <c r="AQ1142" s="253"/>
      <c r="AR1142" s="254"/>
      <c r="AS1142" s="253"/>
      <c r="AT1142" s="254"/>
      <c r="AU1142" s="253"/>
      <c r="AV1142" s="163">
        <f t="shared" si="1563"/>
        <v>0</v>
      </c>
      <c r="AW1142" s="168">
        <f t="shared" si="1564"/>
        <v>0</v>
      </c>
      <c r="AY1142" s="163">
        <f t="shared" si="1565"/>
        <v>0</v>
      </c>
      <c r="AZ1142" s="163">
        <f t="shared" si="1566"/>
        <v>0</v>
      </c>
      <c r="BA1142" s="163">
        <f t="shared" si="1567"/>
        <v>0</v>
      </c>
      <c r="BB1142" s="163">
        <f t="shared" si="1568"/>
        <v>0</v>
      </c>
      <c r="BC1142" s="163">
        <f t="shared" si="1569"/>
        <v>0</v>
      </c>
      <c r="BD1142" s="163">
        <f t="shared" si="1570"/>
        <v>0</v>
      </c>
    </row>
    <row r="1143" spans="2:56" x14ac:dyDescent="0.3">
      <c r="B1143" s="169" t="s">
        <v>144</v>
      </c>
      <c r="C1143" s="248"/>
      <c r="D1143" s="249"/>
      <c r="E1143" s="172">
        <f t="shared" si="1556"/>
        <v>0</v>
      </c>
      <c r="F1143" s="248"/>
      <c r="G1143" s="249"/>
      <c r="H1143" s="172">
        <f t="shared" si="1557"/>
        <v>0</v>
      </c>
      <c r="I1143" s="248"/>
      <c r="J1143" s="250"/>
      <c r="K1143" s="174">
        <f t="shared" si="1558"/>
        <v>0</v>
      </c>
      <c r="L1143" s="248"/>
      <c r="M1143" s="250"/>
      <c r="N1143" s="251"/>
      <c r="O1143" s="248"/>
      <c r="P1143" s="251"/>
      <c r="Q1143" s="166">
        <f t="shared" si="1559"/>
        <v>0</v>
      </c>
      <c r="R1143" s="251"/>
      <c r="S1143" s="251"/>
      <c r="T1143" s="167">
        <f t="shared" si="1571"/>
        <v>0</v>
      </c>
      <c r="U1143" s="157"/>
      <c r="V1143" s="248"/>
      <c r="W1143" s="251"/>
      <c r="X1143" s="166">
        <f t="shared" si="1560"/>
        <v>0</v>
      </c>
      <c r="Y1143" s="251"/>
      <c r="Z1143" s="251"/>
      <c r="AA1143" s="167">
        <f t="shared" si="1572"/>
        <v>0</v>
      </c>
      <c r="AB1143" s="157"/>
      <c r="AC1143" s="248"/>
      <c r="AD1143" s="251"/>
      <c r="AE1143" s="166">
        <f t="shared" si="1561"/>
        <v>0</v>
      </c>
      <c r="AF1143" s="251"/>
      <c r="AG1143" s="251"/>
      <c r="AH1143" s="167">
        <f t="shared" si="1573"/>
        <v>0</v>
      </c>
      <c r="AJ1143" s="252"/>
      <c r="AK1143" s="253"/>
      <c r="AL1143" s="254"/>
      <c r="AM1143" s="253"/>
      <c r="AN1143" s="254"/>
      <c r="AO1143" s="253"/>
      <c r="AP1143" s="254"/>
      <c r="AQ1143" s="253"/>
      <c r="AR1143" s="254"/>
      <c r="AS1143" s="253"/>
      <c r="AT1143" s="254"/>
      <c r="AU1143" s="253"/>
      <c r="AV1143" s="163">
        <f t="shared" si="1563"/>
        <v>0</v>
      </c>
      <c r="AW1143" s="168">
        <f t="shared" si="1564"/>
        <v>0</v>
      </c>
      <c r="AY1143" s="163">
        <f t="shared" si="1565"/>
        <v>0</v>
      </c>
      <c r="AZ1143" s="163">
        <f t="shared" si="1566"/>
        <v>0</v>
      </c>
      <c r="BA1143" s="163">
        <f t="shared" si="1567"/>
        <v>0</v>
      </c>
      <c r="BB1143" s="163">
        <f t="shared" si="1568"/>
        <v>0</v>
      </c>
      <c r="BC1143" s="163">
        <f t="shared" si="1569"/>
        <v>0</v>
      </c>
      <c r="BD1143" s="163">
        <f t="shared" si="1570"/>
        <v>0</v>
      </c>
    </row>
    <row r="1144" spans="2:56" x14ac:dyDescent="0.3">
      <c r="B1144" s="169" t="s">
        <v>145</v>
      </c>
      <c r="C1144" s="248"/>
      <c r="D1144" s="249"/>
      <c r="E1144" s="172">
        <f t="shared" si="1556"/>
        <v>0</v>
      </c>
      <c r="F1144" s="248"/>
      <c r="G1144" s="249"/>
      <c r="H1144" s="172">
        <f t="shared" si="1557"/>
        <v>0</v>
      </c>
      <c r="I1144" s="248"/>
      <c r="J1144" s="250"/>
      <c r="K1144" s="174">
        <f t="shared" si="1558"/>
        <v>0</v>
      </c>
      <c r="L1144" s="248"/>
      <c r="M1144" s="250"/>
      <c r="N1144" s="251"/>
      <c r="O1144" s="248"/>
      <c r="P1144" s="251"/>
      <c r="Q1144" s="166">
        <f t="shared" si="1559"/>
        <v>0</v>
      </c>
      <c r="R1144" s="251"/>
      <c r="S1144" s="251"/>
      <c r="T1144" s="167">
        <f t="shared" si="1571"/>
        <v>0</v>
      </c>
      <c r="U1144" s="157"/>
      <c r="V1144" s="248"/>
      <c r="W1144" s="251"/>
      <c r="X1144" s="166">
        <f t="shared" si="1560"/>
        <v>0</v>
      </c>
      <c r="Y1144" s="251"/>
      <c r="Z1144" s="251"/>
      <c r="AA1144" s="167">
        <f t="shared" si="1572"/>
        <v>0</v>
      </c>
      <c r="AB1144" s="157"/>
      <c r="AC1144" s="248"/>
      <c r="AD1144" s="251"/>
      <c r="AE1144" s="166">
        <f t="shared" si="1561"/>
        <v>0</v>
      </c>
      <c r="AF1144" s="251"/>
      <c r="AG1144" s="251"/>
      <c r="AH1144" s="167">
        <f t="shared" si="1573"/>
        <v>0</v>
      </c>
      <c r="AJ1144" s="252"/>
      <c r="AK1144" s="253"/>
      <c r="AL1144" s="254"/>
      <c r="AM1144" s="253"/>
      <c r="AN1144" s="254"/>
      <c r="AO1144" s="253"/>
      <c r="AP1144" s="254"/>
      <c r="AQ1144" s="253"/>
      <c r="AR1144" s="254"/>
      <c r="AS1144" s="253"/>
      <c r="AT1144" s="254"/>
      <c r="AU1144" s="253"/>
      <c r="AV1144" s="163">
        <f t="shared" si="1563"/>
        <v>0</v>
      </c>
      <c r="AW1144" s="168">
        <f t="shared" si="1564"/>
        <v>0</v>
      </c>
      <c r="AY1144" s="163">
        <f t="shared" si="1565"/>
        <v>0</v>
      </c>
      <c r="AZ1144" s="163">
        <f t="shared" si="1566"/>
        <v>0</v>
      </c>
      <c r="BA1144" s="163">
        <f t="shared" si="1567"/>
        <v>0</v>
      </c>
      <c r="BB1144" s="163">
        <f t="shared" si="1568"/>
        <v>0</v>
      </c>
      <c r="BC1144" s="163">
        <f t="shared" si="1569"/>
        <v>0</v>
      </c>
      <c r="BD1144" s="163">
        <f t="shared" si="1570"/>
        <v>0</v>
      </c>
    </row>
    <row r="1145" spans="2:56" x14ac:dyDescent="0.3">
      <c r="B1145" s="169" t="s">
        <v>146</v>
      </c>
      <c r="C1145" s="248"/>
      <c r="D1145" s="249"/>
      <c r="E1145" s="172">
        <f t="shared" si="1556"/>
        <v>0</v>
      </c>
      <c r="F1145" s="248"/>
      <c r="G1145" s="249"/>
      <c r="H1145" s="172">
        <f t="shared" si="1557"/>
        <v>0</v>
      </c>
      <c r="I1145" s="248"/>
      <c r="J1145" s="250"/>
      <c r="K1145" s="174">
        <f t="shared" si="1558"/>
        <v>0</v>
      </c>
      <c r="L1145" s="248"/>
      <c r="M1145" s="250"/>
      <c r="N1145" s="251"/>
      <c r="O1145" s="248"/>
      <c r="P1145" s="251"/>
      <c r="Q1145" s="166">
        <f t="shared" si="1559"/>
        <v>0</v>
      </c>
      <c r="R1145" s="251"/>
      <c r="S1145" s="251"/>
      <c r="T1145" s="167">
        <f t="shared" si="1571"/>
        <v>0</v>
      </c>
      <c r="U1145" s="157"/>
      <c r="V1145" s="248"/>
      <c r="W1145" s="251"/>
      <c r="X1145" s="166">
        <f t="shared" si="1560"/>
        <v>0</v>
      </c>
      <c r="Y1145" s="251"/>
      <c r="Z1145" s="251"/>
      <c r="AA1145" s="167">
        <f t="shared" si="1572"/>
        <v>0</v>
      </c>
      <c r="AB1145" s="157"/>
      <c r="AC1145" s="248"/>
      <c r="AD1145" s="251"/>
      <c r="AE1145" s="166">
        <f t="shared" si="1561"/>
        <v>0</v>
      </c>
      <c r="AF1145" s="251"/>
      <c r="AG1145" s="251"/>
      <c r="AH1145" s="167">
        <f t="shared" si="1573"/>
        <v>0</v>
      </c>
      <c r="AJ1145" s="252"/>
      <c r="AK1145" s="253"/>
      <c r="AL1145" s="254"/>
      <c r="AM1145" s="253"/>
      <c r="AN1145" s="254"/>
      <c r="AO1145" s="253"/>
      <c r="AP1145" s="254"/>
      <c r="AQ1145" s="253"/>
      <c r="AR1145" s="254"/>
      <c r="AS1145" s="253"/>
      <c r="AT1145" s="254"/>
      <c r="AU1145" s="253"/>
      <c r="AV1145" s="163">
        <f t="shared" si="1563"/>
        <v>0</v>
      </c>
      <c r="AW1145" s="168">
        <f t="shared" si="1564"/>
        <v>0</v>
      </c>
      <c r="AY1145" s="163">
        <f t="shared" si="1565"/>
        <v>0</v>
      </c>
      <c r="AZ1145" s="163">
        <f t="shared" si="1566"/>
        <v>0</v>
      </c>
      <c r="BA1145" s="163">
        <f t="shared" si="1567"/>
        <v>0</v>
      </c>
      <c r="BB1145" s="163">
        <f t="shared" si="1568"/>
        <v>0</v>
      </c>
      <c r="BC1145" s="163">
        <f t="shared" si="1569"/>
        <v>0</v>
      </c>
      <c r="BD1145" s="163">
        <f t="shared" si="1570"/>
        <v>0</v>
      </c>
    </row>
    <row r="1146" spans="2:56" x14ac:dyDescent="0.3">
      <c r="B1146" s="169" t="s">
        <v>147</v>
      </c>
      <c r="C1146" s="248"/>
      <c r="D1146" s="249"/>
      <c r="E1146" s="172">
        <f t="shared" si="1556"/>
        <v>0</v>
      </c>
      <c r="F1146" s="248"/>
      <c r="G1146" s="249"/>
      <c r="H1146" s="172">
        <f t="shared" si="1557"/>
        <v>0</v>
      </c>
      <c r="I1146" s="248"/>
      <c r="J1146" s="250"/>
      <c r="K1146" s="174">
        <f t="shared" si="1558"/>
        <v>0</v>
      </c>
      <c r="L1146" s="248"/>
      <c r="M1146" s="250"/>
      <c r="N1146" s="251"/>
      <c r="O1146" s="248"/>
      <c r="P1146" s="251"/>
      <c r="Q1146" s="166">
        <f t="shared" si="1559"/>
        <v>0</v>
      </c>
      <c r="R1146" s="251"/>
      <c r="S1146" s="251"/>
      <c r="T1146" s="167">
        <f t="shared" si="1571"/>
        <v>0</v>
      </c>
      <c r="U1146" s="157"/>
      <c r="V1146" s="248"/>
      <c r="W1146" s="251"/>
      <c r="X1146" s="166">
        <f t="shared" si="1560"/>
        <v>0</v>
      </c>
      <c r="Y1146" s="251"/>
      <c r="Z1146" s="251"/>
      <c r="AA1146" s="167">
        <f t="shared" si="1572"/>
        <v>0</v>
      </c>
      <c r="AB1146" s="157"/>
      <c r="AC1146" s="248"/>
      <c r="AD1146" s="251"/>
      <c r="AE1146" s="166">
        <f t="shared" si="1561"/>
        <v>0</v>
      </c>
      <c r="AF1146" s="251"/>
      <c r="AG1146" s="251"/>
      <c r="AH1146" s="167">
        <f t="shared" si="1573"/>
        <v>0</v>
      </c>
      <c r="AJ1146" s="252"/>
      <c r="AK1146" s="253"/>
      <c r="AL1146" s="254"/>
      <c r="AM1146" s="253"/>
      <c r="AN1146" s="254"/>
      <c r="AO1146" s="253"/>
      <c r="AP1146" s="254"/>
      <c r="AQ1146" s="253"/>
      <c r="AR1146" s="254"/>
      <c r="AS1146" s="253"/>
      <c r="AT1146" s="254"/>
      <c r="AU1146" s="253"/>
      <c r="AV1146" s="163">
        <f t="shared" si="1563"/>
        <v>0</v>
      </c>
      <c r="AW1146" s="168">
        <f t="shared" si="1564"/>
        <v>0</v>
      </c>
      <c r="AY1146" s="163">
        <f t="shared" si="1565"/>
        <v>0</v>
      </c>
      <c r="AZ1146" s="163">
        <f t="shared" si="1566"/>
        <v>0</v>
      </c>
      <c r="BA1146" s="163">
        <f t="shared" si="1567"/>
        <v>0</v>
      </c>
      <c r="BB1146" s="163">
        <f t="shared" si="1568"/>
        <v>0</v>
      </c>
      <c r="BC1146" s="163">
        <f t="shared" si="1569"/>
        <v>0</v>
      </c>
      <c r="BD1146" s="163">
        <f t="shared" si="1570"/>
        <v>0</v>
      </c>
    </row>
    <row r="1147" spans="2:56" x14ac:dyDescent="0.3">
      <c r="B1147" s="169" t="s">
        <v>148</v>
      </c>
      <c r="C1147" s="248"/>
      <c r="D1147" s="249"/>
      <c r="E1147" s="172">
        <f t="shared" si="1556"/>
        <v>0</v>
      </c>
      <c r="F1147" s="248"/>
      <c r="G1147" s="249"/>
      <c r="H1147" s="172">
        <f t="shared" si="1557"/>
        <v>0</v>
      </c>
      <c r="I1147" s="248"/>
      <c r="J1147" s="250"/>
      <c r="K1147" s="174">
        <f t="shared" si="1558"/>
        <v>0</v>
      </c>
      <c r="L1147" s="248"/>
      <c r="M1147" s="250"/>
      <c r="N1147" s="251"/>
      <c r="O1147" s="248"/>
      <c r="P1147" s="251"/>
      <c r="Q1147" s="166">
        <f t="shared" si="1559"/>
        <v>0</v>
      </c>
      <c r="R1147" s="251"/>
      <c r="S1147" s="251"/>
      <c r="T1147" s="167">
        <f t="shared" si="1571"/>
        <v>0</v>
      </c>
      <c r="U1147" s="157"/>
      <c r="V1147" s="248"/>
      <c r="W1147" s="251"/>
      <c r="X1147" s="166">
        <f t="shared" si="1560"/>
        <v>0</v>
      </c>
      <c r="Y1147" s="251"/>
      <c r="Z1147" s="251"/>
      <c r="AA1147" s="167">
        <f t="shared" si="1572"/>
        <v>0</v>
      </c>
      <c r="AB1147" s="157"/>
      <c r="AC1147" s="248"/>
      <c r="AD1147" s="251"/>
      <c r="AE1147" s="166">
        <f t="shared" si="1561"/>
        <v>0</v>
      </c>
      <c r="AF1147" s="251"/>
      <c r="AG1147" s="251"/>
      <c r="AH1147" s="167">
        <f t="shared" si="1573"/>
        <v>0</v>
      </c>
      <c r="AJ1147" s="252"/>
      <c r="AK1147" s="253"/>
      <c r="AL1147" s="254"/>
      <c r="AM1147" s="253"/>
      <c r="AN1147" s="254"/>
      <c r="AO1147" s="253"/>
      <c r="AP1147" s="254"/>
      <c r="AQ1147" s="253"/>
      <c r="AR1147" s="254"/>
      <c r="AS1147" s="253"/>
      <c r="AT1147" s="254"/>
      <c r="AU1147" s="253"/>
      <c r="AV1147" s="163">
        <f t="shared" si="1563"/>
        <v>0</v>
      </c>
      <c r="AW1147" s="168">
        <f t="shared" si="1564"/>
        <v>0</v>
      </c>
      <c r="AY1147" s="163">
        <f t="shared" si="1565"/>
        <v>0</v>
      </c>
      <c r="AZ1147" s="163">
        <f t="shared" si="1566"/>
        <v>0</v>
      </c>
      <c r="BA1147" s="163">
        <f t="shared" si="1567"/>
        <v>0</v>
      </c>
      <c r="BB1147" s="163">
        <f t="shared" si="1568"/>
        <v>0</v>
      </c>
      <c r="BC1147" s="163">
        <f t="shared" si="1569"/>
        <v>0</v>
      </c>
      <c r="BD1147" s="163">
        <f t="shared" si="1570"/>
        <v>0</v>
      </c>
    </row>
    <row r="1148" spans="2:56" x14ac:dyDescent="0.3">
      <c r="B1148" s="169" t="s">
        <v>149</v>
      </c>
      <c r="C1148" s="248"/>
      <c r="D1148" s="249"/>
      <c r="E1148" s="172">
        <f t="shared" si="1556"/>
        <v>0</v>
      </c>
      <c r="F1148" s="248"/>
      <c r="G1148" s="249"/>
      <c r="H1148" s="172">
        <f t="shared" si="1557"/>
        <v>0</v>
      </c>
      <c r="I1148" s="248"/>
      <c r="J1148" s="250"/>
      <c r="K1148" s="174">
        <f t="shared" si="1558"/>
        <v>0</v>
      </c>
      <c r="L1148" s="248"/>
      <c r="M1148" s="250"/>
      <c r="N1148" s="251"/>
      <c r="O1148" s="248"/>
      <c r="P1148" s="251"/>
      <c r="Q1148" s="166">
        <f t="shared" si="1559"/>
        <v>0</v>
      </c>
      <c r="R1148" s="251"/>
      <c r="S1148" s="251"/>
      <c r="T1148" s="167">
        <f t="shared" si="1571"/>
        <v>0</v>
      </c>
      <c r="U1148" s="157"/>
      <c r="V1148" s="248"/>
      <c r="W1148" s="251"/>
      <c r="X1148" s="166">
        <f t="shared" si="1560"/>
        <v>0</v>
      </c>
      <c r="Y1148" s="251"/>
      <c r="Z1148" s="251"/>
      <c r="AA1148" s="167">
        <f t="shared" si="1572"/>
        <v>0</v>
      </c>
      <c r="AB1148" s="157"/>
      <c r="AC1148" s="248"/>
      <c r="AD1148" s="251"/>
      <c r="AE1148" s="166">
        <f t="shared" si="1561"/>
        <v>0</v>
      </c>
      <c r="AF1148" s="251"/>
      <c r="AG1148" s="251"/>
      <c r="AH1148" s="167">
        <f t="shared" si="1573"/>
        <v>0</v>
      </c>
      <c r="AJ1148" s="252"/>
      <c r="AK1148" s="253"/>
      <c r="AL1148" s="254"/>
      <c r="AM1148" s="253"/>
      <c r="AN1148" s="254"/>
      <c r="AO1148" s="253"/>
      <c r="AP1148" s="254"/>
      <c r="AQ1148" s="253"/>
      <c r="AR1148" s="254"/>
      <c r="AS1148" s="253"/>
      <c r="AT1148" s="254"/>
      <c r="AU1148" s="253"/>
      <c r="AV1148" s="163">
        <f t="shared" si="1563"/>
        <v>0</v>
      </c>
      <c r="AW1148" s="168">
        <f t="shared" si="1564"/>
        <v>0</v>
      </c>
      <c r="AY1148" s="163">
        <f t="shared" si="1565"/>
        <v>0</v>
      </c>
      <c r="AZ1148" s="163">
        <f t="shared" si="1566"/>
        <v>0</v>
      </c>
      <c r="BA1148" s="163">
        <f t="shared" si="1567"/>
        <v>0</v>
      </c>
      <c r="BB1148" s="163">
        <f t="shared" si="1568"/>
        <v>0</v>
      </c>
      <c r="BC1148" s="163">
        <f t="shared" si="1569"/>
        <v>0</v>
      </c>
      <c r="BD1148" s="163">
        <f t="shared" si="1570"/>
        <v>0</v>
      </c>
    </row>
    <row r="1149" spans="2:56" x14ac:dyDescent="0.3">
      <c r="B1149" s="179" t="s">
        <v>150</v>
      </c>
      <c r="C1149" s="83">
        <f>SUM(C1150:C1156)</f>
        <v>15130</v>
      </c>
      <c r="D1149" s="84">
        <f>SUM(D1150:D1156)</f>
        <v>10432</v>
      </c>
      <c r="E1149" s="85">
        <f t="shared" si="1556"/>
        <v>0.6894910773298083</v>
      </c>
      <c r="F1149" s="83">
        <f>SUM(F1150:F1156)</f>
        <v>0</v>
      </c>
      <c r="G1149" s="84">
        <f>SUM(G1150:G1156)</f>
        <v>0</v>
      </c>
      <c r="H1149" s="85">
        <f t="shared" si="1557"/>
        <v>0</v>
      </c>
      <c r="I1149" s="83">
        <f>SUM(I1150:I1156)</f>
        <v>24</v>
      </c>
      <c r="J1149" s="86">
        <f>SUM(J1150:J1156)</f>
        <v>0</v>
      </c>
      <c r="K1149" s="87">
        <f t="shared" si="1558"/>
        <v>0</v>
      </c>
      <c r="L1149" s="83">
        <f>SUM(L1150:L1156)</f>
        <v>8454</v>
      </c>
      <c r="M1149" s="86">
        <f>SUM(M1150:M1156)</f>
        <v>8454</v>
      </c>
      <c r="N1149" s="88">
        <f>SUM(N1150:N1156)</f>
        <v>0</v>
      </c>
      <c r="O1149" s="83">
        <f>SUM(O1150:O1156)</f>
        <v>6400</v>
      </c>
      <c r="P1149" s="88">
        <f>SUM(P1150:P1156)</f>
        <v>0</v>
      </c>
      <c r="Q1149" s="177">
        <f t="shared" si="1559"/>
        <v>6400</v>
      </c>
      <c r="R1149" s="88">
        <f>SUM(R1150:R1156)</f>
        <v>0</v>
      </c>
      <c r="S1149" s="88">
        <f>SUM(S1150:S1156)</f>
        <v>0</v>
      </c>
      <c r="T1149" s="178">
        <f t="shared" si="1571"/>
        <v>6400</v>
      </c>
      <c r="U1149" s="157"/>
      <c r="V1149" s="83">
        <f>SUM(V1150:V1156)</f>
        <v>6400</v>
      </c>
      <c r="W1149" s="88">
        <f>SUM(W1150:W1156)</f>
        <v>0</v>
      </c>
      <c r="X1149" s="177">
        <f t="shared" si="1560"/>
        <v>6400</v>
      </c>
      <c r="Y1149" s="88">
        <f>SUM(Y1150:Y1156)</f>
        <v>0</v>
      </c>
      <c r="Z1149" s="88">
        <f>SUM(Z1150:Z1156)</f>
        <v>0</v>
      </c>
      <c r="AA1149" s="178">
        <f t="shared" si="1572"/>
        <v>6400</v>
      </c>
      <c r="AB1149" s="157"/>
      <c r="AC1149" s="83">
        <f>SUM(AC1150:AC1156)</f>
        <v>6776</v>
      </c>
      <c r="AD1149" s="88">
        <f>SUM(AD1150:AD1156)</f>
        <v>0</v>
      </c>
      <c r="AE1149" s="177">
        <f t="shared" si="1561"/>
        <v>6776</v>
      </c>
      <c r="AF1149" s="88">
        <f>SUM(AF1150:AF1156)</f>
        <v>0</v>
      </c>
      <c r="AG1149" s="88">
        <f>SUM(AG1150:AG1156)</f>
        <v>0</v>
      </c>
      <c r="AH1149" s="178">
        <f t="shared" si="1573"/>
        <v>6776</v>
      </c>
      <c r="AJ1149" s="84">
        <f t="shared" ref="AJ1149:AU1149" si="1589">SUM(AJ1150:AJ1156)</f>
        <v>0</v>
      </c>
      <c r="AK1149" s="86">
        <f t="shared" si="1589"/>
        <v>0</v>
      </c>
      <c r="AL1149" s="88">
        <f t="shared" si="1589"/>
        <v>0</v>
      </c>
      <c r="AM1149" s="86">
        <f t="shared" si="1589"/>
        <v>0</v>
      </c>
      <c r="AN1149" s="88">
        <f t="shared" si="1589"/>
        <v>6400</v>
      </c>
      <c r="AO1149" s="86">
        <f t="shared" si="1589"/>
        <v>0</v>
      </c>
      <c r="AP1149" s="88">
        <f t="shared" si="1589"/>
        <v>0</v>
      </c>
      <c r="AQ1149" s="86">
        <f t="shared" si="1589"/>
        <v>0</v>
      </c>
      <c r="AR1149" s="88">
        <f t="shared" si="1589"/>
        <v>0</v>
      </c>
      <c r="AS1149" s="86">
        <f t="shared" si="1589"/>
        <v>0</v>
      </c>
      <c r="AT1149" s="88">
        <f t="shared" si="1589"/>
        <v>0</v>
      </c>
      <c r="AU1149" s="86">
        <f t="shared" si="1589"/>
        <v>0</v>
      </c>
      <c r="AV1149" s="86">
        <f t="shared" si="1563"/>
        <v>6400</v>
      </c>
      <c r="AW1149" s="93">
        <f t="shared" si="1564"/>
        <v>0</v>
      </c>
      <c r="AY1149" s="86">
        <f t="shared" si="1565"/>
        <v>0</v>
      </c>
      <c r="AZ1149" s="86">
        <f t="shared" si="1566"/>
        <v>6400</v>
      </c>
      <c r="BA1149" s="86">
        <f t="shared" si="1567"/>
        <v>0</v>
      </c>
      <c r="BB1149" s="86">
        <f t="shared" si="1568"/>
        <v>0</v>
      </c>
      <c r="BC1149" s="86">
        <f t="shared" si="1569"/>
        <v>6400</v>
      </c>
      <c r="BD1149" s="86">
        <f t="shared" si="1570"/>
        <v>0</v>
      </c>
    </row>
    <row r="1150" spans="2:56" x14ac:dyDescent="0.3">
      <c r="B1150" s="169" t="s">
        <v>151</v>
      </c>
      <c r="C1150" s="248">
        <v>0</v>
      </c>
      <c r="D1150" s="249">
        <v>0</v>
      </c>
      <c r="E1150" s="172">
        <f t="shared" si="1556"/>
        <v>0</v>
      </c>
      <c r="F1150" s="248"/>
      <c r="G1150" s="249"/>
      <c r="H1150" s="172">
        <f t="shared" si="1557"/>
        <v>0</v>
      </c>
      <c r="I1150" s="248"/>
      <c r="J1150" s="250"/>
      <c r="K1150" s="174">
        <f t="shared" si="1558"/>
        <v>0</v>
      </c>
      <c r="L1150" s="248"/>
      <c r="M1150" s="250">
        <v>0</v>
      </c>
      <c r="N1150" s="251">
        <v>0</v>
      </c>
      <c r="O1150" s="248"/>
      <c r="P1150" s="251"/>
      <c r="Q1150" s="166">
        <f t="shared" si="1559"/>
        <v>0</v>
      </c>
      <c r="R1150" s="251"/>
      <c r="S1150" s="251"/>
      <c r="T1150" s="167">
        <f t="shared" si="1571"/>
        <v>0</v>
      </c>
      <c r="U1150" s="157"/>
      <c r="V1150" s="248"/>
      <c r="W1150" s="251"/>
      <c r="X1150" s="166">
        <f t="shared" si="1560"/>
        <v>0</v>
      </c>
      <c r="Y1150" s="251"/>
      <c r="Z1150" s="251"/>
      <c r="AA1150" s="167">
        <f t="shared" si="1572"/>
        <v>0</v>
      </c>
      <c r="AB1150" s="157"/>
      <c r="AC1150" s="248"/>
      <c r="AD1150" s="251"/>
      <c r="AE1150" s="166">
        <f t="shared" si="1561"/>
        <v>0</v>
      </c>
      <c r="AF1150" s="251"/>
      <c r="AG1150" s="251"/>
      <c r="AH1150" s="167">
        <f t="shared" si="1573"/>
        <v>0</v>
      </c>
      <c r="AJ1150" s="252"/>
      <c r="AK1150" s="253"/>
      <c r="AL1150" s="254"/>
      <c r="AM1150" s="253"/>
      <c r="AN1150" s="254"/>
      <c r="AO1150" s="253"/>
      <c r="AP1150" s="254"/>
      <c r="AQ1150" s="253"/>
      <c r="AR1150" s="254"/>
      <c r="AS1150" s="253"/>
      <c r="AT1150" s="254"/>
      <c r="AU1150" s="253"/>
      <c r="AV1150" s="163">
        <f t="shared" si="1563"/>
        <v>0</v>
      </c>
      <c r="AW1150" s="168">
        <f t="shared" si="1564"/>
        <v>0</v>
      </c>
      <c r="AY1150" s="163">
        <f t="shared" si="1565"/>
        <v>0</v>
      </c>
      <c r="AZ1150" s="163">
        <f t="shared" si="1566"/>
        <v>0</v>
      </c>
      <c r="BA1150" s="163">
        <f t="shared" si="1567"/>
        <v>0</v>
      </c>
      <c r="BB1150" s="163">
        <f t="shared" si="1568"/>
        <v>0</v>
      </c>
      <c r="BC1150" s="163">
        <f t="shared" si="1569"/>
        <v>0</v>
      </c>
      <c r="BD1150" s="163">
        <f t="shared" si="1570"/>
        <v>0</v>
      </c>
    </row>
    <row r="1151" spans="2:56" x14ac:dyDescent="0.3">
      <c r="B1151" s="169" t="s">
        <v>152</v>
      </c>
      <c r="C1151" s="248">
        <v>0</v>
      </c>
      <c r="D1151" s="249">
        <v>0</v>
      </c>
      <c r="E1151" s="172">
        <f t="shared" si="1556"/>
        <v>0</v>
      </c>
      <c r="F1151" s="248"/>
      <c r="G1151" s="249"/>
      <c r="H1151" s="172">
        <f t="shared" si="1557"/>
        <v>0</v>
      </c>
      <c r="I1151" s="248"/>
      <c r="J1151" s="250"/>
      <c r="K1151" s="174">
        <f t="shared" si="1558"/>
        <v>0</v>
      </c>
      <c r="L1151" s="248"/>
      <c r="M1151" s="250">
        <v>0</v>
      </c>
      <c r="N1151" s="251">
        <v>0</v>
      </c>
      <c r="O1151" s="248"/>
      <c r="P1151" s="251"/>
      <c r="Q1151" s="166">
        <f t="shared" si="1559"/>
        <v>0</v>
      </c>
      <c r="R1151" s="251"/>
      <c r="S1151" s="251"/>
      <c r="T1151" s="167">
        <f t="shared" si="1571"/>
        <v>0</v>
      </c>
      <c r="U1151" s="157"/>
      <c r="V1151" s="248"/>
      <c r="W1151" s="251"/>
      <c r="X1151" s="166">
        <f t="shared" si="1560"/>
        <v>0</v>
      </c>
      <c r="Y1151" s="251"/>
      <c r="Z1151" s="251"/>
      <c r="AA1151" s="167">
        <f t="shared" si="1572"/>
        <v>0</v>
      </c>
      <c r="AB1151" s="157"/>
      <c r="AC1151" s="248"/>
      <c r="AD1151" s="251"/>
      <c r="AE1151" s="166">
        <f t="shared" si="1561"/>
        <v>0</v>
      </c>
      <c r="AF1151" s="251"/>
      <c r="AG1151" s="251"/>
      <c r="AH1151" s="167">
        <f t="shared" si="1573"/>
        <v>0</v>
      </c>
      <c r="AJ1151" s="252"/>
      <c r="AK1151" s="253"/>
      <c r="AL1151" s="254"/>
      <c r="AM1151" s="253"/>
      <c r="AN1151" s="254"/>
      <c r="AO1151" s="253"/>
      <c r="AP1151" s="254"/>
      <c r="AQ1151" s="253"/>
      <c r="AR1151" s="254"/>
      <c r="AS1151" s="253"/>
      <c r="AT1151" s="254"/>
      <c r="AU1151" s="253"/>
      <c r="AV1151" s="163">
        <f t="shared" si="1563"/>
        <v>0</v>
      </c>
      <c r="AW1151" s="168">
        <f t="shared" si="1564"/>
        <v>0</v>
      </c>
      <c r="AY1151" s="163">
        <f t="shared" si="1565"/>
        <v>0</v>
      </c>
      <c r="AZ1151" s="163">
        <f t="shared" si="1566"/>
        <v>0</v>
      </c>
      <c r="BA1151" s="163">
        <f t="shared" si="1567"/>
        <v>0</v>
      </c>
      <c r="BB1151" s="163">
        <f t="shared" si="1568"/>
        <v>0</v>
      </c>
      <c r="BC1151" s="163">
        <f t="shared" si="1569"/>
        <v>0</v>
      </c>
      <c r="BD1151" s="163">
        <f t="shared" si="1570"/>
        <v>0</v>
      </c>
    </row>
    <row r="1152" spans="2:56" x14ac:dyDescent="0.3">
      <c r="B1152" s="169" t="s">
        <v>153</v>
      </c>
      <c r="C1152" s="248">
        <v>15130</v>
      </c>
      <c r="D1152" s="249">
        <v>10432</v>
      </c>
      <c r="E1152" s="172">
        <f t="shared" si="1556"/>
        <v>0.6894910773298083</v>
      </c>
      <c r="F1152" s="248"/>
      <c r="G1152" s="249"/>
      <c r="H1152" s="172">
        <f t="shared" si="1557"/>
        <v>0</v>
      </c>
      <c r="I1152" s="248">
        <v>24</v>
      </c>
      <c r="J1152" s="250"/>
      <c r="K1152" s="174">
        <f t="shared" si="1558"/>
        <v>0</v>
      </c>
      <c r="L1152" s="248">
        <v>8454</v>
      </c>
      <c r="M1152" s="250">
        <v>8454</v>
      </c>
      <c r="N1152" s="251">
        <v>0</v>
      </c>
      <c r="O1152" s="248">
        <f>6400</f>
        <v>6400</v>
      </c>
      <c r="P1152" s="251"/>
      <c r="Q1152" s="166">
        <f t="shared" si="1559"/>
        <v>6400</v>
      </c>
      <c r="R1152" s="251"/>
      <c r="S1152" s="251"/>
      <c r="T1152" s="167">
        <f t="shared" si="1571"/>
        <v>6400</v>
      </c>
      <c r="U1152" s="157"/>
      <c r="V1152" s="248">
        <v>6400</v>
      </c>
      <c r="W1152" s="251"/>
      <c r="X1152" s="166">
        <f t="shared" si="1560"/>
        <v>6400</v>
      </c>
      <c r="Y1152" s="251"/>
      <c r="Z1152" s="251"/>
      <c r="AA1152" s="167">
        <f t="shared" si="1572"/>
        <v>6400</v>
      </c>
      <c r="AB1152" s="157"/>
      <c r="AC1152" s="248">
        <v>6776</v>
      </c>
      <c r="AD1152" s="251"/>
      <c r="AE1152" s="166">
        <f t="shared" si="1561"/>
        <v>6776</v>
      </c>
      <c r="AF1152" s="251"/>
      <c r="AG1152" s="251"/>
      <c r="AH1152" s="167">
        <f t="shared" si="1573"/>
        <v>6776</v>
      </c>
      <c r="AJ1152" s="252"/>
      <c r="AK1152" s="253"/>
      <c r="AL1152" s="254"/>
      <c r="AM1152" s="253"/>
      <c r="AN1152" s="254">
        <v>6400</v>
      </c>
      <c r="AO1152" s="253"/>
      <c r="AP1152" s="254"/>
      <c r="AQ1152" s="253"/>
      <c r="AR1152" s="254"/>
      <c r="AS1152" s="253"/>
      <c r="AT1152" s="254"/>
      <c r="AU1152" s="253"/>
      <c r="AV1152" s="163">
        <f t="shared" si="1563"/>
        <v>6400</v>
      </c>
      <c r="AW1152" s="168">
        <f t="shared" si="1564"/>
        <v>0</v>
      </c>
      <c r="AY1152" s="163">
        <f t="shared" si="1565"/>
        <v>0</v>
      </c>
      <c r="AZ1152" s="163">
        <f t="shared" si="1566"/>
        <v>6400</v>
      </c>
      <c r="BA1152" s="163">
        <f t="shared" si="1567"/>
        <v>0</v>
      </c>
      <c r="BB1152" s="163">
        <f t="shared" si="1568"/>
        <v>0</v>
      </c>
      <c r="BC1152" s="163">
        <f t="shared" si="1569"/>
        <v>6400</v>
      </c>
      <c r="BD1152" s="163">
        <f t="shared" si="1570"/>
        <v>0</v>
      </c>
    </row>
    <row r="1153" spans="2:56" x14ac:dyDescent="0.3">
      <c r="B1153" s="169" t="s">
        <v>154</v>
      </c>
      <c r="C1153" s="248">
        <v>0</v>
      </c>
      <c r="D1153" s="249">
        <v>0</v>
      </c>
      <c r="E1153" s="172">
        <f t="shared" si="1556"/>
        <v>0</v>
      </c>
      <c r="F1153" s="248"/>
      <c r="G1153" s="249"/>
      <c r="H1153" s="172">
        <f t="shared" si="1557"/>
        <v>0</v>
      </c>
      <c r="I1153" s="248"/>
      <c r="J1153" s="250"/>
      <c r="K1153" s="174">
        <f t="shared" si="1558"/>
        <v>0</v>
      </c>
      <c r="L1153" s="248"/>
      <c r="M1153" s="250">
        <v>0</v>
      </c>
      <c r="N1153" s="251">
        <v>0</v>
      </c>
      <c r="O1153" s="248"/>
      <c r="P1153" s="251"/>
      <c r="Q1153" s="166">
        <f t="shared" si="1559"/>
        <v>0</v>
      </c>
      <c r="R1153" s="251"/>
      <c r="S1153" s="251"/>
      <c r="T1153" s="167">
        <f t="shared" si="1571"/>
        <v>0</v>
      </c>
      <c r="U1153" s="157"/>
      <c r="V1153" s="248"/>
      <c r="W1153" s="251"/>
      <c r="X1153" s="166">
        <f t="shared" si="1560"/>
        <v>0</v>
      </c>
      <c r="Y1153" s="251"/>
      <c r="Z1153" s="251"/>
      <c r="AA1153" s="167">
        <f t="shared" si="1572"/>
        <v>0</v>
      </c>
      <c r="AB1153" s="157"/>
      <c r="AC1153" s="248"/>
      <c r="AD1153" s="251"/>
      <c r="AE1153" s="166">
        <f t="shared" si="1561"/>
        <v>0</v>
      </c>
      <c r="AF1153" s="251"/>
      <c r="AG1153" s="251"/>
      <c r="AH1153" s="167">
        <f t="shared" si="1573"/>
        <v>0</v>
      </c>
      <c r="AJ1153" s="252"/>
      <c r="AK1153" s="253"/>
      <c r="AL1153" s="254"/>
      <c r="AM1153" s="253"/>
      <c r="AN1153" s="254"/>
      <c r="AO1153" s="253"/>
      <c r="AP1153" s="254"/>
      <c r="AQ1153" s="253"/>
      <c r="AR1153" s="254"/>
      <c r="AS1153" s="253"/>
      <c r="AT1153" s="254"/>
      <c r="AU1153" s="253"/>
      <c r="AV1153" s="163">
        <f t="shared" si="1563"/>
        <v>0</v>
      </c>
      <c r="AW1153" s="168">
        <f t="shared" si="1564"/>
        <v>0</v>
      </c>
      <c r="AY1153" s="163">
        <f t="shared" si="1565"/>
        <v>0</v>
      </c>
      <c r="AZ1153" s="163">
        <f t="shared" si="1566"/>
        <v>0</v>
      </c>
      <c r="BA1153" s="163">
        <f t="shared" si="1567"/>
        <v>0</v>
      </c>
      <c r="BB1153" s="163">
        <f t="shared" si="1568"/>
        <v>0</v>
      </c>
      <c r="BC1153" s="163">
        <f t="shared" si="1569"/>
        <v>0</v>
      </c>
      <c r="BD1153" s="163">
        <f t="shared" si="1570"/>
        <v>0</v>
      </c>
    </row>
    <row r="1154" spans="2:56" x14ac:dyDescent="0.3">
      <c r="B1154" s="169" t="s">
        <v>155</v>
      </c>
      <c r="C1154" s="248">
        <v>0</v>
      </c>
      <c r="D1154" s="249">
        <v>0</v>
      </c>
      <c r="E1154" s="172">
        <f t="shared" si="1556"/>
        <v>0</v>
      </c>
      <c r="F1154" s="248"/>
      <c r="G1154" s="249"/>
      <c r="H1154" s="172">
        <f t="shared" si="1557"/>
        <v>0</v>
      </c>
      <c r="I1154" s="248"/>
      <c r="J1154" s="250"/>
      <c r="K1154" s="174">
        <f t="shared" si="1558"/>
        <v>0</v>
      </c>
      <c r="L1154" s="248"/>
      <c r="M1154" s="250">
        <v>0</v>
      </c>
      <c r="N1154" s="251">
        <v>0</v>
      </c>
      <c r="O1154" s="248"/>
      <c r="P1154" s="251"/>
      <c r="Q1154" s="166">
        <f t="shared" si="1559"/>
        <v>0</v>
      </c>
      <c r="R1154" s="251"/>
      <c r="S1154" s="251"/>
      <c r="T1154" s="167">
        <f t="shared" si="1571"/>
        <v>0</v>
      </c>
      <c r="U1154" s="157"/>
      <c r="V1154" s="248"/>
      <c r="W1154" s="251"/>
      <c r="X1154" s="166">
        <f t="shared" si="1560"/>
        <v>0</v>
      </c>
      <c r="Y1154" s="251"/>
      <c r="Z1154" s="251"/>
      <c r="AA1154" s="167">
        <f t="shared" si="1572"/>
        <v>0</v>
      </c>
      <c r="AB1154" s="157"/>
      <c r="AC1154" s="248"/>
      <c r="AD1154" s="251"/>
      <c r="AE1154" s="166">
        <f t="shared" si="1561"/>
        <v>0</v>
      </c>
      <c r="AF1154" s="251"/>
      <c r="AG1154" s="251"/>
      <c r="AH1154" s="167">
        <f t="shared" si="1573"/>
        <v>0</v>
      </c>
      <c r="AJ1154" s="252"/>
      <c r="AK1154" s="253"/>
      <c r="AL1154" s="254"/>
      <c r="AM1154" s="253"/>
      <c r="AN1154" s="254"/>
      <c r="AO1154" s="253"/>
      <c r="AP1154" s="254"/>
      <c r="AQ1154" s="253"/>
      <c r="AR1154" s="254"/>
      <c r="AS1154" s="253"/>
      <c r="AT1154" s="254"/>
      <c r="AU1154" s="253"/>
      <c r="AV1154" s="163">
        <f t="shared" si="1563"/>
        <v>0</v>
      </c>
      <c r="AW1154" s="168">
        <f t="shared" si="1564"/>
        <v>0</v>
      </c>
      <c r="AY1154" s="163">
        <f t="shared" si="1565"/>
        <v>0</v>
      </c>
      <c r="AZ1154" s="163">
        <f t="shared" si="1566"/>
        <v>0</v>
      </c>
      <c r="BA1154" s="163">
        <f t="shared" si="1567"/>
        <v>0</v>
      </c>
      <c r="BB1154" s="163">
        <f t="shared" si="1568"/>
        <v>0</v>
      </c>
      <c r="BC1154" s="163">
        <f t="shared" si="1569"/>
        <v>0</v>
      </c>
      <c r="BD1154" s="163">
        <f t="shared" si="1570"/>
        <v>0</v>
      </c>
    </row>
    <row r="1155" spans="2:56" x14ac:dyDescent="0.3">
      <c r="B1155" s="169" t="s">
        <v>156</v>
      </c>
      <c r="C1155" s="248">
        <v>0</v>
      </c>
      <c r="D1155" s="249">
        <v>0</v>
      </c>
      <c r="E1155" s="172">
        <f t="shared" si="1556"/>
        <v>0</v>
      </c>
      <c r="F1155" s="248"/>
      <c r="G1155" s="249"/>
      <c r="H1155" s="172">
        <f t="shared" si="1557"/>
        <v>0</v>
      </c>
      <c r="I1155" s="248"/>
      <c r="J1155" s="250"/>
      <c r="K1155" s="174">
        <f t="shared" si="1558"/>
        <v>0</v>
      </c>
      <c r="L1155" s="248"/>
      <c r="M1155" s="250">
        <v>0</v>
      </c>
      <c r="N1155" s="251">
        <v>0</v>
      </c>
      <c r="O1155" s="248"/>
      <c r="P1155" s="251"/>
      <c r="Q1155" s="166">
        <f t="shared" si="1559"/>
        <v>0</v>
      </c>
      <c r="R1155" s="251"/>
      <c r="S1155" s="251"/>
      <c r="T1155" s="167">
        <f t="shared" si="1571"/>
        <v>0</v>
      </c>
      <c r="U1155" s="157"/>
      <c r="V1155" s="248"/>
      <c r="W1155" s="251"/>
      <c r="X1155" s="166">
        <f t="shared" si="1560"/>
        <v>0</v>
      </c>
      <c r="Y1155" s="251"/>
      <c r="Z1155" s="251"/>
      <c r="AA1155" s="167">
        <f t="shared" si="1572"/>
        <v>0</v>
      </c>
      <c r="AB1155" s="157"/>
      <c r="AC1155" s="248"/>
      <c r="AD1155" s="251"/>
      <c r="AE1155" s="166">
        <f t="shared" si="1561"/>
        <v>0</v>
      </c>
      <c r="AF1155" s="251"/>
      <c r="AG1155" s="251"/>
      <c r="AH1155" s="167">
        <f t="shared" si="1573"/>
        <v>0</v>
      </c>
      <c r="AJ1155" s="252"/>
      <c r="AK1155" s="253"/>
      <c r="AL1155" s="254"/>
      <c r="AM1155" s="253"/>
      <c r="AN1155" s="254"/>
      <c r="AO1155" s="253"/>
      <c r="AP1155" s="254"/>
      <c r="AQ1155" s="253"/>
      <c r="AR1155" s="254"/>
      <c r="AS1155" s="253"/>
      <c r="AT1155" s="254"/>
      <c r="AU1155" s="253"/>
      <c r="AV1155" s="163">
        <f t="shared" si="1563"/>
        <v>0</v>
      </c>
      <c r="AW1155" s="168">
        <f t="shared" si="1564"/>
        <v>0</v>
      </c>
      <c r="AY1155" s="163">
        <f t="shared" si="1565"/>
        <v>0</v>
      </c>
      <c r="AZ1155" s="163">
        <f t="shared" si="1566"/>
        <v>0</v>
      </c>
      <c r="BA1155" s="163">
        <f t="shared" si="1567"/>
        <v>0</v>
      </c>
      <c r="BB1155" s="163">
        <f t="shared" si="1568"/>
        <v>0</v>
      </c>
      <c r="BC1155" s="163">
        <f t="shared" si="1569"/>
        <v>0</v>
      </c>
      <c r="BD1155" s="163">
        <f t="shared" si="1570"/>
        <v>0</v>
      </c>
    </row>
    <row r="1156" spans="2:56" x14ac:dyDescent="0.3">
      <c r="B1156" s="169" t="s">
        <v>157</v>
      </c>
      <c r="C1156" s="248">
        <v>0</v>
      </c>
      <c r="D1156" s="249">
        <v>0</v>
      </c>
      <c r="E1156" s="172">
        <f t="shared" si="1556"/>
        <v>0</v>
      </c>
      <c r="F1156" s="248"/>
      <c r="G1156" s="249"/>
      <c r="H1156" s="172">
        <f t="shared" si="1557"/>
        <v>0</v>
      </c>
      <c r="I1156" s="248"/>
      <c r="J1156" s="250"/>
      <c r="K1156" s="174">
        <f t="shared" si="1558"/>
        <v>0</v>
      </c>
      <c r="L1156" s="248"/>
      <c r="M1156" s="250">
        <v>0</v>
      </c>
      <c r="N1156" s="251">
        <v>0</v>
      </c>
      <c r="O1156" s="248"/>
      <c r="P1156" s="251"/>
      <c r="Q1156" s="166">
        <f t="shared" si="1559"/>
        <v>0</v>
      </c>
      <c r="R1156" s="251"/>
      <c r="S1156" s="251"/>
      <c r="T1156" s="167">
        <f t="shared" si="1571"/>
        <v>0</v>
      </c>
      <c r="U1156" s="157"/>
      <c r="V1156" s="248"/>
      <c r="W1156" s="251"/>
      <c r="X1156" s="166">
        <f t="shared" si="1560"/>
        <v>0</v>
      </c>
      <c r="Y1156" s="251"/>
      <c r="Z1156" s="251"/>
      <c r="AA1156" s="167">
        <f t="shared" si="1572"/>
        <v>0</v>
      </c>
      <c r="AB1156" s="157"/>
      <c r="AC1156" s="248"/>
      <c r="AD1156" s="251"/>
      <c r="AE1156" s="166">
        <f t="shared" si="1561"/>
        <v>0</v>
      </c>
      <c r="AF1156" s="251"/>
      <c r="AG1156" s="251"/>
      <c r="AH1156" s="167">
        <f t="shared" si="1573"/>
        <v>0</v>
      </c>
      <c r="AJ1156" s="252"/>
      <c r="AK1156" s="253"/>
      <c r="AL1156" s="254"/>
      <c r="AM1156" s="253"/>
      <c r="AN1156" s="254"/>
      <c r="AO1156" s="253"/>
      <c r="AP1156" s="254"/>
      <c r="AQ1156" s="253"/>
      <c r="AR1156" s="254"/>
      <c r="AS1156" s="253"/>
      <c r="AT1156" s="254"/>
      <c r="AU1156" s="253"/>
      <c r="AV1156" s="163">
        <f t="shared" si="1563"/>
        <v>0</v>
      </c>
      <c r="AW1156" s="168">
        <f t="shared" si="1564"/>
        <v>0</v>
      </c>
      <c r="AY1156" s="163">
        <f t="shared" si="1565"/>
        <v>0</v>
      </c>
      <c r="AZ1156" s="163">
        <f t="shared" si="1566"/>
        <v>0</v>
      </c>
      <c r="BA1156" s="163">
        <f t="shared" si="1567"/>
        <v>0</v>
      </c>
      <c r="BB1156" s="163">
        <f t="shared" si="1568"/>
        <v>0</v>
      </c>
      <c r="BC1156" s="163">
        <f t="shared" si="1569"/>
        <v>0</v>
      </c>
      <c r="BD1156" s="163">
        <f t="shared" si="1570"/>
        <v>0</v>
      </c>
    </row>
    <row r="1157" spans="2:56" x14ac:dyDescent="0.3">
      <c r="B1157" s="179" t="s">
        <v>158</v>
      </c>
      <c r="C1157" s="83">
        <f>SUM(C1158)</f>
        <v>0</v>
      </c>
      <c r="D1157" s="84">
        <f>SUM(D1158)</f>
        <v>0</v>
      </c>
      <c r="E1157" s="85">
        <f t="shared" si="1556"/>
        <v>0</v>
      </c>
      <c r="F1157" s="83">
        <f>SUM(F1158)</f>
        <v>0</v>
      </c>
      <c r="G1157" s="84">
        <f>SUM(G1158)</f>
        <v>0</v>
      </c>
      <c r="H1157" s="85">
        <f t="shared" si="1557"/>
        <v>0</v>
      </c>
      <c r="I1157" s="83">
        <f>SUM(I1158)</f>
        <v>0</v>
      </c>
      <c r="J1157" s="86">
        <f>SUM(J1158)</f>
        <v>0</v>
      </c>
      <c r="K1157" s="87">
        <f t="shared" si="1558"/>
        <v>0</v>
      </c>
      <c r="L1157" s="83">
        <f>SUM(L1158)</f>
        <v>0</v>
      </c>
      <c r="M1157" s="86">
        <f>SUM(M1158)</f>
        <v>0</v>
      </c>
      <c r="N1157" s="88">
        <f>SUM(N1158)</f>
        <v>0</v>
      </c>
      <c r="O1157" s="83">
        <f>SUM(O1158)</f>
        <v>0</v>
      </c>
      <c r="P1157" s="88">
        <f>SUM(P1158)</f>
        <v>0</v>
      </c>
      <c r="Q1157" s="177">
        <f t="shared" si="1559"/>
        <v>0</v>
      </c>
      <c r="R1157" s="88">
        <f>SUM(R1158)</f>
        <v>0</v>
      </c>
      <c r="S1157" s="88">
        <f>SUM(S1158)</f>
        <v>0</v>
      </c>
      <c r="T1157" s="178">
        <f t="shared" si="1571"/>
        <v>0</v>
      </c>
      <c r="U1157" s="157"/>
      <c r="V1157" s="83">
        <f>SUM(V1158)</f>
        <v>0</v>
      </c>
      <c r="W1157" s="88">
        <f>SUM(W1158)</f>
        <v>0</v>
      </c>
      <c r="X1157" s="177">
        <f t="shared" si="1560"/>
        <v>0</v>
      </c>
      <c r="Y1157" s="88">
        <f>SUM(Y1158)</f>
        <v>0</v>
      </c>
      <c r="Z1157" s="88">
        <f>SUM(Z1158)</f>
        <v>0</v>
      </c>
      <c r="AA1157" s="178">
        <f t="shared" si="1572"/>
        <v>0</v>
      </c>
      <c r="AB1157" s="157"/>
      <c r="AC1157" s="83">
        <f>SUM(AC1158)</f>
        <v>0</v>
      </c>
      <c r="AD1157" s="88">
        <f>SUM(AD1158)</f>
        <v>0</v>
      </c>
      <c r="AE1157" s="177">
        <f t="shared" si="1561"/>
        <v>0</v>
      </c>
      <c r="AF1157" s="88">
        <f>SUM(AF1158)</f>
        <v>0</v>
      </c>
      <c r="AG1157" s="88">
        <f>SUM(AG1158)</f>
        <v>0</v>
      </c>
      <c r="AH1157" s="178">
        <f t="shared" si="1573"/>
        <v>0</v>
      </c>
      <c r="AJ1157" s="84">
        <f t="shared" ref="AJ1157:AU1157" si="1590">SUM(AJ1158)</f>
        <v>0</v>
      </c>
      <c r="AK1157" s="86">
        <f t="shared" si="1590"/>
        <v>0</v>
      </c>
      <c r="AL1157" s="88">
        <f t="shared" si="1590"/>
        <v>0</v>
      </c>
      <c r="AM1157" s="86">
        <f t="shared" si="1590"/>
        <v>0</v>
      </c>
      <c r="AN1157" s="88">
        <f t="shared" si="1590"/>
        <v>0</v>
      </c>
      <c r="AO1157" s="86">
        <f t="shared" si="1590"/>
        <v>0</v>
      </c>
      <c r="AP1157" s="88">
        <f t="shared" si="1590"/>
        <v>0</v>
      </c>
      <c r="AQ1157" s="86">
        <f t="shared" si="1590"/>
        <v>0</v>
      </c>
      <c r="AR1157" s="88">
        <f t="shared" si="1590"/>
        <v>0</v>
      </c>
      <c r="AS1157" s="86">
        <f t="shared" si="1590"/>
        <v>0</v>
      </c>
      <c r="AT1157" s="88">
        <f t="shared" si="1590"/>
        <v>0</v>
      </c>
      <c r="AU1157" s="86">
        <f t="shared" si="1590"/>
        <v>0</v>
      </c>
      <c r="AV1157" s="86">
        <f t="shared" si="1563"/>
        <v>0</v>
      </c>
      <c r="AW1157" s="93">
        <f t="shared" si="1564"/>
        <v>0</v>
      </c>
      <c r="AY1157" s="86">
        <f t="shared" si="1565"/>
        <v>0</v>
      </c>
      <c r="AZ1157" s="86">
        <f t="shared" si="1566"/>
        <v>0</v>
      </c>
      <c r="BA1157" s="86">
        <f t="shared" si="1567"/>
        <v>0</v>
      </c>
      <c r="BB1157" s="86">
        <f t="shared" si="1568"/>
        <v>0</v>
      </c>
      <c r="BC1157" s="86">
        <f t="shared" si="1569"/>
        <v>0</v>
      </c>
      <c r="BD1157" s="86">
        <f t="shared" si="1570"/>
        <v>0</v>
      </c>
    </row>
    <row r="1158" spans="2:56" x14ac:dyDescent="0.3">
      <c r="B1158" s="169" t="s">
        <v>159</v>
      </c>
      <c r="C1158" s="248"/>
      <c r="D1158" s="249"/>
      <c r="E1158" s="172">
        <f t="shared" si="1556"/>
        <v>0</v>
      </c>
      <c r="F1158" s="248"/>
      <c r="G1158" s="249"/>
      <c r="H1158" s="172">
        <f t="shared" si="1557"/>
        <v>0</v>
      </c>
      <c r="I1158" s="248"/>
      <c r="J1158" s="250"/>
      <c r="K1158" s="174">
        <f t="shared" si="1558"/>
        <v>0</v>
      </c>
      <c r="L1158" s="248"/>
      <c r="M1158" s="250"/>
      <c r="N1158" s="251"/>
      <c r="O1158" s="248"/>
      <c r="P1158" s="251"/>
      <c r="Q1158" s="166">
        <f t="shared" si="1559"/>
        <v>0</v>
      </c>
      <c r="R1158" s="251"/>
      <c r="S1158" s="251"/>
      <c r="T1158" s="167">
        <f t="shared" si="1571"/>
        <v>0</v>
      </c>
      <c r="U1158" s="157"/>
      <c r="V1158" s="248"/>
      <c r="W1158" s="251"/>
      <c r="X1158" s="166">
        <f t="shared" si="1560"/>
        <v>0</v>
      </c>
      <c r="Y1158" s="251"/>
      <c r="Z1158" s="251"/>
      <c r="AA1158" s="167">
        <f t="shared" si="1572"/>
        <v>0</v>
      </c>
      <c r="AB1158" s="157"/>
      <c r="AC1158" s="248"/>
      <c r="AD1158" s="251"/>
      <c r="AE1158" s="166">
        <f t="shared" si="1561"/>
        <v>0</v>
      </c>
      <c r="AF1158" s="251"/>
      <c r="AG1158" s="251"/>
      <c r="AH1158" s="167">
        <f t="shared" si="1573"/>
        <v>0</v>
      </c>
      <c r="AJ1158" s="252"/>
      <c r="AK1158" s="253"/>
      <c r="AL1158" s="254"/>
      <c r="AM1158" s="253"/>
      <c r="AN1158" s="254"/>
      <c r="AO1158" s="253"/>
      <c r="AP1158" s="254"/>
      <c r="AQ1158" s="253"/>
      <c r="AR1158" s="254"/>
      <c r="AS1158" s="253"/>
      <c r="AT1158" s="254"/>
      <c r="AU1158" s="253"/>
      <c r="AV1158" s="163">
        <f t="shared" si="1563"/>
        <v>0</v>
      </c>
      <c r="AW1158" s="168">
        <f t="shared" si="1564"/>
        <v>0</v>
      </c>
      <c r="AY1158" s="163">
        <f t="shared" si="1565"/>
        <v>0</v>
      </c>
      <c r="AZ1158" s="163">
        <f t="shared" si="1566"/>
        <v>0</v>
      </c>
      <c r="BA1158" s="163">
        <f t="shared" si="1567"/>
        <v>0</v>
      </c>
      <c r="BB1158" s="163">
        <f t="shared" si="1568"/>
        <v>0</v>
      </c>
      <c r="BC1158" s="163">
        <f t="shared" si="1569"/>
        <v>0</v>
      </c>
      <c r="BD1158" s="163">
        <f t="shared" si="1570"/>
        <v>0</v>
      </c>
    </row>
    <row r="1159" spans="2:56" x14ac:dyDescent="0.3">
      <c r="B1159" s="179" t="s">
        <v>160</v>
      </c>
      <c r="C1159" s="83">
        <f>SUM(C1160:C1163)</f>
        <v>0</v>
      </c>
      <c r="D1159" s="84">
        <f>SUM(D1160:D1163)</f>
        <v>0</v>
      </c>
      <c r="E1159" s="85">
        <f t="shared" si="1556"/>
        <v>0</v>
      </c>
      <c r="F1159" s="83"/>
      <c r="G1159" s="84"/>
      <c r="H1159" s="85">
        <f t="shared" si="1557"/>
        <v>0</v>
      </c>
      <c r="I1159" s="83">
        <f>SUM(I1160:I1163)</f>
        <v>0</v>
      </c>
      <c r="J1159" s="86">
        <f>SUM(J1160:J1163)</f>
        <v>0</v>
      </c>
      <c r="K1159" s="87">
        <f t="shared" si="1558"/>
        <v>0</v>
      </c>
      <c r="L1159" s="83">
        <f>SUM(L1160:L1163)</f>
        <v>0</v>
      </c>
      <c r="M1159" s="86">
        <f>SUM(M1160:M1163)</f>
        <v>0</v>
      </c>
      <c r="N1159" s="88">
        <f>SUM(N1160:N1163)</f>
        <v>0</v>
      </c>
      <c r="O1159" s="83">
        <f>SUM(O1160:O1163)</f>
        <v>0</v>
      </c>
      <c r="P1159" s="88">
        <f>SUM(P1160:P1163)</f>
        <v>0</v>
      </c>
      <c r="Q1159" s="177">
        <f t="shared" si="1559"/>
        <v>0</v>
      </c>
      <c r="R1159" s="88">
        <f>SUM(R1160:R1163)</f>
        <v>0</v>
      </c>
      <c r="S1159" s="88">
        <f>SUM(S1160:S1163)</f>
        <v>0</v>
      </c>
      <c r="T1159" s="178">
        <f t="shared" si="1571"/>
        <v>0</v>
      </c>
      <c r="U1159" s="157"/>
      <c r="V1159" s="83">
        <f>SUM(V1160:V1163)</f>
        <v>0</v>
      </c>
      <c r="W1159" s="88">
        <f>SUM(W1160:W1163)</f>
        <v>0</v>
      </c>
      <c r="X1159" s="177">
        <f t="shared" si="1560"/>
        <v>0</v>
      </c>
      <c r="Y1159" s="88">
        <f>SUM(Y1160:Y1163)</f>
        <v>0</v>
      </c>
      <c r="Z1159" s="88">
        <f>SUM(Z1160:Z1163)</f>
        <v>0</v>
      </c>
      <c r="AA1159" s="178">
        <f t="shared" si="1572"/>
        <v>0</v>
      </c>
      <c r="AB1159" s="157"/>
      <c r="AC1159" s="83">
        <f>SUM(AC1160:AC1163)</f>
        <v>0</v>
      </c>
      <c r="AD1159" s="88">
        <f>SUM(AD1160:AD1163)</f>
        <v>0</v>
      </c>
      <c r="AE1159" s="177">
        <f t="shared" si="1561"/>
        <v>0</v>
      </c>
      <c r="AF1159" s="88">
        <f>SUM(AF1160:AF1163)</f>
        <v>0</v>
      </c>
      <c r="AG1159" s="88">
        <f>SUM(AG1160:AG1163)</f>
        <v>0</v>
      </c>
      <c r="AH1159" s="178">
        <f t="shared" si="1573"/>
        <v>0</v>
      </c>
      <c r="AJ1159" s="84">
        <f t="shared" ref="AJ1159:AU1159" si="1591">SUM(AJ1160:AJ1163)</f>
        <v>0</v>
      </c>
      <c r="AK1159" s="86">
        <f t="shared" si="1591"/>
        <v>0</v>
      </c>
      <c r="AL1159" s="88">
        <f t="shared" si="1591"/>
        <v>0</v>
      </c>
      <c r="AM1159" s="86">
        <f t="shared" si="1591"/>
        <v>0</v>
      </c>
      <c r="AN1159" s="88">
        <f t="shared" si="1591"/>
        <v>0</v>
      </c>
      <c r="AO1159" s="86">
        <f t="shared" si="1591"/>
        <v>0</v>
      </c>
      <c r="AP1159" s="88">
        <f t="shared" si="1591"/>
        <v>0</v>
      </c>
      <c r="AQ1159" s="86">
        <f t="shared" si="1591"/>
        <v>0</v>
      </c>
      <c r="AR1159" s="88">
        <f t="shared" si="1591"/>
        <v>0</v>
      </c>
      <c r="AS1159" s="86">
        <f t="shared" si="1591"/>
        <v>0</v>
      </c>
      <c r="AT1159" s="88">
        <f t="shared" si="1591"/>
        <v>0</v>
      </c>
      <c r="AU1159" s="86">
        <f t="shared" si="1591"/>
        <v>0</v>
      </c>
      <c r="AV1159" s="86">
        <f t="shared" si="1563"/>
        <v>0</v>
      </c>
      <c r="AW1159" s="93">
        <f t="shared" si="1564"/>
        <v>0</v>
      </c>
      <c r="AY1159" s="86">
        <f t="shared" si="1565"/>
        <v>0</v>
      </c>
      <c r="AZ1159" s="86">
        <f t="shared" si="1566"/>
        <v>0</v>
      </c>
      <c r="BA1159" s="86">
        <f t="shared" si="1567"/>
        <v>0</v>
      </c>
      <c r="BB1159" s="86">
        <f t="shared" si="1568"/>
        <v>0</v>
      </c>
      <c r="BC1159" s="86">
        <f t="shared" si="1569"/>
        <v>0</v>
      </c>
      <c r="BD1159" s="86">
        <f t="shared" si="1570"/>
        <v>0</v>
      </c>
    </row>
    <row r="1160" spans="2:56" x14ac:dyDescent="0.3">
      <c r="B1160" s="169" t="s">
        <v>161</v>
      </c>
      <c r="C1160" s="248"/>
      <c r="D1160" s="249"/>
      <c r="E1160" s="172">
        <f t="shared" si="1556"/>
        <v>0</v>
      </c>
      <c r="F1160" s="248"/>
      <c r="G1160" s="249"/>
      <c r="H1160" s="172">
        <f t="shared" si="1557"/>
        <v>0</v>
      </c>
      <c r="I1160" s="248"/>
      <c r="J1160" s="250"/>
      <c r="K1160" s="174">
        <f t="shared" si="1558"/>
        <v>0</v>
      </c>
      <c r="L1160" s="248"/>
      <c r="M1160" s="250"/>
      <c r="N1160" s="251"/>
      <c r="O1160" s="248"/>
      <c r="P1160" s="251"/>
      <c r="Q1160" s="166">
        <f t="shared" si="1559"/>
        <v>0</v>
      </c>
      <c r="R1160" s="251"/>
      <c r="S1160" s="251"/>
      <c r="T1160" s="167">
        <f t="shared" si="1571"/>
        <v>0</v>
      </c>
      <c r="U1160" s="157"/>
      <c r="V1160" s="248"/>
      <c r="W1160" s="251"/>
      <c r="X1160" s="166">
        <f t="shared" si="1560"/>
        <v>0</v>
      </c>
      <c r="Y1160" s="251"/>
      <c r="Z1160" s="251"/>
      <c r="AA1160" s="167">
        <f t="shared" si="1572"/>
        <v>0</v>
      </c>
      <c r="AB1160" s="157"/>
      <c r="AC1160" s="248"/>
      <c r="AD1160" s="251"/>
      <c r="AE1160" s="166">
        <f t="shared" si="1561"/>
        <v>0</v>
      </c>
      <c r="AF1160" s="251"/>
      <c r="AG1160" s="251"/>
      <c r="AH1160" s="167">
        <f t="shared" si="1573"/>
        <v>0</v>
      </c>
      <c r="AJ1160" s="252"/>
      <c r="AK1160" s="253"/>
      <c r="AL1160" s="254"/>
      <c r="AM1160" s="253"/>
      <c r="AN1160" s="254"/>
      <c r="AO1160" s="253"/>
      <c r="AP1160" s="254"/>
      <c r="AQ1160" s="253"/>
      <c r="AR1160" s="254"/>
      <c r="AS1160" s="253"/>
      <c r="AT1160" s="254"/>
      <c r="AU1160" s="253"/>
      <c r="AV1160" s="163">
        <f t="shared" si="1563"/>
        <v>0</v>
      </c>
      <c r="AW1160" s="168">
        <f t="shared" si="1564"/>
        <v>0</v>
      </c>
      <c r="AY1160" s="163">
        <f t="shared" si="1565"/>
        <v>0</v>
      </c>
      <c r="AZ1160" s="163">
        <f t="shared" si="1566"/>
        <v>0</v>
      </c>
      <c r="BA1160" s="163">
        <f t="shared" si="1567"/>
        <v>0</v>
      </c>
      <c r="BB1160" s="163">
        <f t="shared" si="1568"/>
        <v>0</v>
      </c>
      <c r="BC1160" s="163">
        <f t="shared" si="1569"/>
        <v>0</v>
      </c>
      <c r="BD1160" s="163">
        <f t="shared" si="1570"/>
        <v>0</v>
      </c>
    </row>
    <row r="1161" spans="2:56" x14ac:dyDescent="0.3">
      <c r="B1161" s="169" t="s">
        <v>162</v>
      </c>
      <c r="C1161" s="248"/>
      <c r="D1161" s="249"/>
      <c r="E1161" s="172">
        <f t="shared" si="1556"/>
        <v>0</v>
      </c>
      <c r="F1161" s="248"/>
      <c r="G1161" s="249"/>
      <c r="H1161" s="172">
        <f t="shared" si="1557"/>
        <v>0</v>
      </c>
      <c r="I1161" s="248"/>
      <c r="J1161" s="250"/>
      <c r="K1161" s="174">
        <f t="shared" si="1558"/>
        <v>0</v>
      </c>
      <c r="L1161" s="248"/>
      <c r="M1161" s="250"/>
      <c r="N1161" s="251"/>
      <c r="O1161" s="248"/>
      <c r="P1161" s="251"/>
      <c r="Q1161" s="166">
        <f t="shared" si="1559"/>
        <v>0</v>
      </c>
      <c r="R1161" s="251"/>
      <c r="S1161" s="251"/>
      <c r="T1161" s="167">
        <f t="shared" si="1571"/>
        <v>0</v>
      </c>
      <c r="U1161" s="157"/>
      <c r="V1161" s="248"/>
      <c r="W1161" s="251"/>
      <c r="X1161" s="166">
        <f t="shared" si="1560"/>
        <v>0</v>
      </c>
      <c r="Y1161" s="251"/>
      <c r="Z1161" s="251"/>
      <c r="AA1161" s="167">
        <f t="shared" si="1572"/>
        <v>0</v>
      </c>
      <c r="AB1161" s="157"/>
      <c r="AC1161" s="248"/>
      <c r="AD1161" s="251"/>
      <c r="AE1161" s="166">
        <f t="shared" si="1561"/>
        <v>0</v>
      </c>
      <c r="AF1161" s="251"/>
      <c r="AG1161" s="251"/>
      <c r="AH1161" s="167">
        <f t="shared" si="1573"/>
        <v>0</v>
      </c>
      <c r="AJ1161" s="252"/>
      <c r="AK1161" s="253"/>
      <c r="AL1161" s="254"/>
      <c r="AM1161" s="253"/>
      <c r="AN1161" s="254"/>
      <c r="AO1161" s="253"/>
      <c r="AP1161" s="254"/>
      <c r="AQ1161" s="253"/>
      <c r="AR1161" s="254"/>
      <c r="AS1161" s="253"/>
      <c r="AT1161" s="254"/>
      <c r="AU1161" s="253"/>
      <c r="AV1161" s="163">
        <f t="shared" si="1563"/>
        <v>0</v>
      </c>
      <c r="AW1161" s="168">
        <f t="shared" si="1564"/>
        <v>0</v>
      </c>
      <c r="AY1161" s="163">
        <f t="shared" si="1565"/>
        <v>0</v>
      </c>
      <c r="AZ1161" s="163">
        <f t="shared" si="1566"/>
        <v>0</v>
      </c>
      <c r="BA1161" s="163">
        <f t="shared" si="1567"/>
        <v>0</v>
      </c>
      <c r="BB1161" s="163">
        <f t="shared" si="1568"/>
        <v>0</v>
      </c>
      <c r="BC1161" s="163">
        <f t="shared" si="1569"/>
        <v>0</v>
      </c>
      <c r="BD1161" s="163">
        <f t="shared" si="1570"/>
        <v>0</v>
      </c>
    </row>
    <row r="1162" spans="2:56" x14ac:dyDescent="0.3">
      <c r="B1162" s="169" t="s">
        <v>163</v>
      </c>
      <c r="C1162" s="248"/>
      <c r="D1162" s="249"/>
      <c r="E1162" s="172">
        <f t="shared" si="1556"/>
        <v>0</v>
      </c>
      <c r="F1162" s="248"/>
      <c r="G1162" s="249"/>
      <c r="H1162" s="172">
        <f t="shared" si="1557"/>
        <v>0</v>
      </c>
      <c r="I1162" s="248"/>
      <c r="J1162" s="250"/>
      <c r="K1162" s="174">
        <f t="shared" si="1558"/>
        <v>0</v>
      </c>
      <c r="L1162" s="248"/>
      <c r="M1162" s="250"/>
      <c r="N1162" s="251"/>
      <c r="O1162" s="248"/>
      <c r="P1162" s="251"/>
      <c r="Q1162" s="166">
        <f t="shared" si="1559"/>
        <v>0</v>
      </c>
      <c r="R1162" s="251"/>
      <c r="S1162" s="251"/>
      <c r="T1162" s="167">
        <f t="shared" si="1571"/>
        <v>0</v>
      </c>
      <c r="U1162" s="157"/>
      <c r="V1162" s="248"/>
      <c r="W1162" s="251"/>
      <c r="X1162" s="166">
        <f t="shared" si="1560"/>
        <v>0</v>
      </c>
      <c r="Y1162" s="251"/>
      <c r="Z1162" s="251"/>
      <c r="AA1162" s="167">
        <f t="shared" si="1572"/>
        <v>0</v>
      </c>
      <c r="AB1162" s="157"/>
      <c r="AC1162" s="248"/>
      <c r="AD1162" s="251"/>
      <c r="AE1162" s="166">
        <f t="shared" si="1561"/>
        <v>0</v>
      </c>
      <c r="AF1162" s="251"/>
      <c r="AG1162" s="251"/>
      <c r="AH1162" s="167">
        <f t="shared" si="1573"/>
        <v>0</v>
      </c>
      <c r="AJ1162" s="252"/>
      <c r="AK1162" s="253"/>
      <c r="AL1162" s="254"/>
      <c r="AM1162" s="253"/>
      <c r="AN1162" s="254"/>
      <c r="AO1162" s="253"/>
      <c r="AP1162" s="254"/>
      <c r="AQ1162" s="253"/>
      <c r="AR1162" s="254"/>
      <c r="AS1162" s="253"/>
      <c r="AT1162" s="254"/>
      <c r="AU1162" s="253"/>
      <c r="AV1162" s="163">
        <f t="shared" si="1563"/>
        <v>0</v>
      </c>
      <c r="AW1162" s="168">
        <f t="shared" si="1564"/>
        <v>0</v>
      </c>
      <c r="AY1162" s="163">
        <f t="shared" si="1565"/>
        <v>0</v>
      </c>
      <c r="AZ1162" s="163">
        <f t="shared" si="1566"/>
        <v>0</v>
      </c>
      <c r="BA1162" s="163">
        <f t="shared" si="1567"/>
        <v>0</v>
      </c>
      <c r="BB1162" s="163">
        <f t="shared" si="1568"/>
        <v>0</v>
      </c>
      <c r="BC1162" s="163">
        <f t="shared" si="1569"/>
        <v>0</v>
      </c>
      <c r="BD1162" s="163">
        <f t="shared" si="1570"/>
        <v>0</v>
      </c>
    </row>
    <row r="1163" spans="2:56" x14ac:dyDescent="0.3">
      <c r="B1163" s="169" t="s">
        <v>164</v>
      </c>
      <c r="C1163" s="248"/>
      <c r="D1163" s="249"/>
      <c r="E1163" s="172">
        <f t="shared" si="1556"/>
        <v>0</v>
      </c>
      <c r="F1163" s="248"/>
      <c r="G1163" s="249"/>
      <c r="H1163" s="172">
        <f t="shared" si="1557"/>
        <v>0</v>
      </c>
      <c r="I1163" s="248"/>
      <c r="J1163" s="250"/>
      <c r="K1163" s="174">
        <f t="shared" si="1558"/>
        <v>0</v>
      </c>
      <c r="L1163" s="248"/>
      <c r="M1163" s="250"/>
      <c r="N1163" s="251"/>
      <c r="O1163" s="248"/>
      <c r="P1163" s="251"/>
      <c r="Q1163" s="166">
        <f t="shared" si="1559"/>
        <v>0</v>
      </c>
      <c r="R1163" s="251"/>
      <c r="S1163" s="251"/>
      <c r="T1163" s="167">
        <f t="shared" si="1571"/>
        <v>0</v>
      </c>
      <c r="U1163" s="157"/>
      <c r="V1163" s="248"/>
      <c r="W1163" s="251"/>
      <c r="X1163" s="166">
        <f t="shared" si="1560"/>
        <v>0</v>
      </c>
      <c r="Y1163" s="251"/>
      <c r="Z1163" s="251"/>
      <c r="AA1163" s="167">
        <f t="shared" si="1572"/>
        <v>0</v>
      </c>
      <c r="AB1163" s="157"/>
      <c r="AC1163" s="248"/>
      <c r="AD1163" s="251"/>
      <c r="AE1163" s="166">
        <f t="shared" si="1561"/>
        <v>0</v>
      </c>
      <c r="AF1163" s="251"/>
      <c r="AG1163" s="251"/>
      <c r="AH1163" s="167">
        <f t="shared" si="1573"/>
        <v>0</v>
      </c>
      <c r="AJ1163" s="252"/>
      <c r="AK1163" s="253"/>
      <c r="AL1163" s="254"/>
      <c r="AM1163" s="253"/>
      <c r="AN1163" s="254"/>
      <c r="AO1163" s="253"/>
      <c r="AP1163" s="254"/>
      <c r="AQ1163" s="253"/>
      <c r="AR1163" s="254"/>
      <c r="AS1163" s="253"/>
      <c r="AT1163" s="254"/>
      <c r="AU1163" s="253"/>
      <c r="AV1163" s="163">
        <f t="shared" si="1563"/>
        <v>0</v>
      </c>
      <c r="AW1163" s="168">
        <f t="shared" si="1564"/>
        <v>0</v>
      </c>
      <c r="AY1163" s="163">
        <f t="shared" si="1565"/>
        <v>0</v>
      </c>
      <c r="AZ1163" s="163">
        <f t="shared" si="1566"/>
        <v>0</v>
      </c>
      <c r="BA1163" s="163">
        <f t="shared" si="1567"/>
        <v>0</v>
      </c>
      <c r="BB1163" s="163">
        <f t="shared" si="1568"/>
        <v>0</v>
      </c>
      <c r="BC1163" s="163">
        <f t="shared" si="1569"/>
        <v>0</v>
      </c>
      <c r="BD1163" s="163">
        <f t="shared" si="1570"/>
        <v>0</v>
      </c>
    </row>
    <row r="1164" spans="2:56" x14ac:dyDescent="0.3">
      <c r="B1164" s="179" t="s">
        <v>165</v>
      </c>
      <c r="C1164" s="83">
        <f>SUM(C1165)</f>
        <v>0</v>
      </c>
      <c r="D1164" s="84">
        <f>SUM(D1165)</f>
        <v>0</v>
      </c>
      <c r="E1164" s="85">
        <f t="shared" si="1556"/>
        <v>0</v>
      </c>
      <c r="F1164" s="83">
        <f>SUM(F1165)</f>
        <v>0</v>
      </c>
      <c r="G1164" s="84">
        <f>SUM(G1165)</f>
        <v>0</v>
      </c>
      <c r="H1164" s="85">
        <f t="shared" si="1557"/>
        <v>0</v>
      </c>
      <c r="I1164" s="83">
        <f>SUM(I1165)</f>
        <v>0</v>
      </c>
      <c r="J1164" s="86">
        <f>SUM(J1165)</f>
        <v>0</v>
      </c>
      <c r="K1164" s="87">
        <f t="shared" si="1558"/>
        <v>0</v>
      </c>
      <c r="L1164" s="83">
        <f>SUM(L1165)</f>
        <v>0</v>
      </c>
      <c r="M1164" s="86">
        <f>SUM(M1165)</f>
        <v>0</v>
      </c>
      <c r="N1164" s="88">
        <f>SUM(N1165)</f>
        <v>0</v>
      </c>
      <c r="O1164" s="83">
        <f>SUM(O1165)</f>
        <v>0</v>
      </c>
      <c r="P1164" s="88">
        <f>SUM(P1165)</f>
        <v>0</v>
      </c>
      <c r="Q1164" s="177">
        <f t="shared" si="1559"/>
        <v>0</v>
      </c>
      <c r="R1164" s="88">
        <f>SUM(R1165)</f>
        <v>0</v>
      </c>
      <c r="S1164" s="88">
        <f>SUM(S1165)</f>
        <v>0</v>
      </c>
      <c r="T1164" s="178">
        <f t="shared" si="1571"/>
        <v>0</v>
      </c>
      <c r="U1164" s="157"/>
      <c r="V1164" s="83">
        <f>SUM(V1165)</f>
        <v>0</v>
      </c>
      <c r="W1164" s="88">
        <f>SUM(W1165)</f>
        <v>0</v>
      </c>
      <c r="X1164" s="177">
        <f t="shared" si="1560"/>
        <v>0</v>
      </c>
      <c r="Y1164" s="88">
        <f>SUM(Y1165)</f>
        <v>0</v>
      </c>
      <c r="Z1164" s="88">
        <f>SUM(Z1165)</f>
        <v>0</v>
      </c>
      <c r="AA1164" s="178">
        <f t="shared" si="1572"/>
        <v>0</v>
      </c>
      <c r="AB1164" s="157"/>
      <c r="AC1164" s="83">
        <f>SUM(AC1165)</f>
        <v>0</v>
      </c>
      <c r="AD1164" s="88">
        <f>SUM(AD1165)</f>
        <v>0</v>
      </c>
      <c r="AE1164" s="177">
        <f t="shared" si="1561"/>
        <v>0</v>
      </c>
      <c r="AF1164" s="88">
        <f>SUM(AF1165)</f>
        <v>0</v>
      </c>
      <c r="AG1164" s="88">
        <f>SUM(AG1165)</f>
        <v>0</v>
      </c>
      <c r="AH1164" s="178">
        <f t="shared" si="1573"/>
        <v>0</v>
      </c>
      <c r="AJ1164" s="84">
        <f t="shared" ref="AJ1164:AU1164" si="1592">SUM(AJ1165)</f>
        <v>0</v>
      </c>
      <c r="AK1164" s="86">
        <f t="shared" si="1592"/>
        <v>0</v>
      </c>
      <c r="AL1164" s="88">
        <f t="shared" si="1592"/>
        <v>0</v>
      </c>
      <c r="AM1164" s="86">
        <f t="shared" si="1592"/>
        <v>0</v>
      </c>
      <c r="AN1164" s="88">
        <f t="shared" si="1592"/>
        <v>0</v>
      </c>
      <c r="AO1164" s="86">
        <f t="shared" si="1592"/>
        <v>0</v>
      </c>
      <c r="AP1164" s="88">
        <f t="shared" si="1592"/>
        <v>0</v>
      </c>
      <c r="AQ1164" s="86">
        <f t="shared" si="1592"/>
        <v>0</v>
      </c>
      <c r="AR1164" s="88">
        <f t="shared" si="1592"/>
        <v>0</v>
      </c>
      <c r="AS1164" s="86">
        <f t="shared" si="1592"/>
        <v>0</v>
      </c>
      <c r="AT1164" s="88">
        <f t="shared" si="1592"/>
        <v>0</v>
      </c>
      <c r="AU1164" s="86">
        <f t="shared" si="1592"/>
        <v>0</v>
      </c>
      <c r="AV1164" s="86">
        <f t="shared" si="1563"/>
        <v>0</v>
      </c>
      <c r="AW1164" s="93">
        <f t="shared" si="1564"/>
        <v>0</v>
      </c>
      <c r="AY1164" s="86">
        <f t="shared" si="1565"/>
        <v>0</v>
      </c>
      <c r="AZ1164" s="86">
        <f t="shared" si="1566"/>
        <v>0</v>
      </c>
      <c r="BA1164" s="86">
        <f t="shared" si="1567"/>
        <v>0</v>
      </c>
      <c r="BB1164" s="86">
        <f t="shared" si="1568"/>
        <v>0</v>
      </c>
      <c r="BC1164" s="86">
        <f t="shared" si="1569"/>
        <v>0</v>
      </c>
      <c r="BD1164" s="86">
        <f t="shared" si="1570"/>
        <v>0</v>
      </c>
    </row>
    <row r="1165" spans="2:56" x14ac:dyDescent="0.3">
      <c r="B1165" s="169" t="s">
        <v>166</v>
      </c>
      <c r="C1165" s="248"/>
      <c r="D1165" s="249"/>
      <c r="E1165" s="172">
        <f t="shared" ref="E1165:E1228" si="1593">IFERROR(D1165/C1165,0)</f>
        <v>0</v>
      </c>
      <c r="F1165" s="248"/>
      <c r="G1165" s="249"/>
      <c r="H1165" s="172">
        <f t="shared" ref="H1165:H1228" si="1594">IFERROR(G1165/F1165,0)</f>
        <v>0</v>
      </c>
      <c r="I1165" s="248"/>
      <c r="J1165" s="250"/>
      <c r="K1165" s="174">
        <f t="shared" ref="K1165:K1228" si="1595">IFERROR(J1165/I1165,0)</f>
        <v>0</v>
      </c>
      <c r="L1165" s="248"/>
      <c r="M1165" s="250"/>
      <c r="N1165" s="251"/>
      <c r="O1165" s="248"/>
      <c r="P1165" s="251"/>
      <c r="Q1165" s="166">
        <f t="shared" ref="Q1165:Q1228" si="1596">SUM(O1165:P1165)</f>
        <v>0</v>
      </c>
      <c r="R1165" s="251"/>
      <c r="S1165" s="251"/>
      <c r="T1165" s="167">
        <f t="shared" si="1571"/>
        <v>0</v>
      </c>
      <c r="U1165" s="157"/>
      <c r="V1165" s="248"/>
      <c r="W1165" s="251"/>
      <c r="X1165" s="166">
        <f t="shared" ref="X1165:X1228" si="1597">SUM(V1165:W1165)</f>
        <v>0</v>
      </c>
      <c r="Y1165" s="251"/>
      <c r="Z1165" s="251"/>
      <c r="AA1165" s="167">
        <f t="shared" si="1572"/>
        <v>0</v>
      </c>
      <c r="AB1165" s="157"/>
      <c r="AC1165" s="248"/>
      <c r="AD1165" s="251"/>
      <c r="AE1165" s="166">
        <f t="shared" ref="AE1165:AE1228" si="1598">SUM(AC1165:AD1165)</f>
        <v>0</v>
      </c>
      <c r="AF1165" s="251"/>
      <c r="AG1165" s="251"/>
      <c r="AH1165" s="167">
        <f t="shared" si="1573"/>
        <v>0</v>
      </c>
      <c r="AJ1165" s="252"/>
      <c r="AK1165" s="253"/>
      <c r="AL1165" s="254"/>
      <c r="AM1165" s="253"/>
      <c r="AN1165" s="254"/>
      <c r="AO1165" s="253"/>
      <c r="AP1165" s="254"/>
      <c r="AQ1165" s="253"/>
      <c r="AR1165" s="254"/>
      <c r="AS1165" s="253"/>
      <c r="AT1165" s="254"/>
      <c r="AU1165" s="253"/>
      <c r="AV1165" s="163">
        <f t="shared" ref="AV1165:AV1228" si="1599">SUM(AJ1165:AU1165)</f>
        <v>0</v>
      </c>
      <c r="AW1165" s="168">
        <f t="shared" ref="AW1165:AW1228" si="1600">T1165-AV1165</f>
        <v>0</v>
      </c>
      <c r="AY1165" s="163">
        <f t="shared" ref="AY1165:AY1228" si="1601">SUM(AJ1165:AL1165)</f>
        <v>0</v>
      </c>
      <c r="AZ1165" s="163">
        <f t="shared" ref="AZ1165:AZ1228" si="1602">SUM(AM1165:AO1165)</f>
        <v>0</v>
      </c>
      <c r="BA1165" s="163">
        <f t="shared" ref="BA1165:BA1228" si="1603">SUM(AP1165:AR1165)</f>
        <v>0</v>
      </c>
      <c r="BB1165" s="163">
        <f t="shared" ref="BB1165:BB1228" si="1604">SUM(AS1165:AU1165)</f>
        <v>0</v>
      </c>
      <c r="BC1165" s="163">
        <f t="shared" ref="BC1165:BC1228" si="1605">SUM(AY1165,AZ1165,BA1165,BB1165)</f>
        <v>0</v>
      </c>
      <c r="BD1165" s="163">
        <f t="shared" ref="BD1165:BD1228" si="1606">T1165-BC1165</f>
        <v>0</v>
      </c>
    </row>
    <row r="1166" spans="2:56" x14ac:dyDescent="0.3">
      <c r="B1166" s="179" t="s">
        <v>167</v>
      </c>
      <c r="C1166" s="83">
        <f>SUM(C1167:C1172)</f>
        <v>253350</v>
      </c>
      <c r="D1166" s="84">
        <f>SUM(D1167:D1172)</f>
        <v>189708.75</v>
      </c>
      <c r="E1166" s="85">
        <f t="shared" si="1593"/>
        <v>0.74880106571936056</v>
      </c>
      <c r="F1166" s="83">
        <f>SUM(F1167:F1172)</f>
        <v>320392</v>
      </c>
      <c r="G1166" s="84">
        <f>SUM(G1167:G1172)</f>
        <v>368699.07999999996</v>
      </c>
      <c r="H1166" s="85">
        <f t="shared" si="1594"/>
        <v>1.1507749257159978</v>
      </c>
      <c r="I1166" s="83">
        <f>SUM(I1167:I1172)</f>
        <v>420409</v>
      </c>
      <c r="J1166" s="86">
        <f>SUM(J1167:J1172)</f>
        <v>415558.72000000003</v>
      </c>
      <c r="K1166" s="87">
        <f t="shared" si="1595"/>
        <v>0.98846294917568378</v>
      </c>
      <c r="L1166" s="83">
        <f>SUM(L1167:L1172)</f>
        <v>251323</v>
      </c>
      <c r="M1166" s="86">
        <f>SUM(M1167:M1172)</f>
        <v>533323</v>
      </c>
      <c r="N1166" s="88">
        <f>SUM(N1167:N1172)</f>
        <v>0</v>
      </c>
      <c r="O1166" s="83">
        <f>SUM(O1167:O1172)</f>
        <v>213600</v>
      </c>
      <c r="P1166" s="88">
        <f>SUM(P1167:P1172)</f>
        <v>100000</v>
      </c>
      <c r="Q1166" s="177">
        <f t="shared" si="1596"/>
        <v>313600</v>
      </c>
      <c r="R1166" s="88">
        <f>SUM(R1167:R1172)</f>
        <v>0</v>
      </c>
      <c r="S1166" s="88">
        <f>SUM(S1167:S1172)</f>
        <v>0</v>
      </c>
      <c r="T1166" s="178">
        <f t="shared" ref="T1166:T1229" si="1607">SUM(Q1166:S1166)</f>
        <v>313600</v>
      </c>
      <c r="U1166" s="157"/>
      <c r="V1166" s="83">
        <f>SUM(V1167:V1172)</f>
        <v>213600</v>
      </c>
      <c r="W1166" s="88">
        <f>SUM(W1167:W1172)</f>
        <v>0</v>
      </c>
      <c r="X1166" s="177">
        <f t="shared" si="1597"/>
        <v>213600</v>
      </c>
      <c r="Y1166" s="88">
        <f>SUM(Y1167:Y1172)</f>
        <v>0</v>
      </c>
      <c r="Z1166" s="88">
        <f>SUM(Z1167:Z1172)</f>
        <v>0</v>
      </c>
      <c r="AA1166" s="178">
        <f t="shared" ref="AA1166:AA1229" si="1608">SUM(X1166:Z1166)</f>
        <v>213600</v>
      </c>
      <c r="AB1166" s="157"/>
      <c r="AC1166" s="83">
        <f>SUM(AC1167:AC1172)</f>
        <v>213600</v>
      </c>
      <c r="AD1166" s="88">
        <f>SUM(AD1167:AD1172)</f>
        <v>0</v>
      </c>
      <c r="AE1166" s="177">
        <f t="shared" si="1598"/>
        <v>213600</v>
      </c>
      <c r="AF1166" s="88">
        <f>SUM(AF1167:AF1172)</f>
        <v>0</v>
      </c>
      <c r="AG1166" s="88">
        <f>SUM(AG1167:AG1172)</f>
        <v>0</v>
      </c>
      <c r="AH1166" s="178">
        <f t="shared" ref="AH1166:AH1229" si="1609">SUM(AE1166:AG1166)</f>
        <v>213600</v>
      </c>
      <c r="AJ1166" s="84">
        <f t="shared" ref="AJ1166:AU1166" si="1610">SUM(AJ1167:AJ1172)</f>
        <v>0</v>
      </c>
      <c r="AK1166" s="86">
        <f t="shared" si="1610"/>
        <v>40000</v>
      </c>
      <c r="AL1166" s="88">
        <f t="shared" si="1610"/>
        <v>23470</v>
      </c>
      <c r="AM1166" s="86">
        <f t="shared" si="1610"/>
        <v>40200</v>
      </c>
      <c r="AN1166" s="88">
        <f t="shared" si="1610"/>
        <v>27920</v>
      </c>
      <c r="AO1166" s="86">
        <f t="shared" si="1610"/>
        <v>32700</v>
      </c>
      <c r="AP1166" s="88">
        <f t="shared" si="1610"/>
        <v>25270</v>
      </c>
      <c r="AQ1166" s="86">
        <f t="shared" si="1610"/>
        <v>38700</v>
      </c>
      <c r="AR1166" s="88">
        <f t="shared" si="1610"/>
        <v>21200</v>
      </c>
      <c r="AS1166" s="86">
        <f t="shared" si="1610"/>
        <v>16800</v>
      </c>
      <c r="AT1166" s="88">
        <f t="shared" si="1610"/>
        <v>19140</v>
      </c>
      <c r="AU1166" s="86">
        <f t="shared" si="1610"/>
        <v>28200</v>
      </c>
      <c r="AV1166" s="86">
        <f t="shared" si="1599"/>
        <v>313600</v>
      </c>
      <c r="AW1166" s="93">
        <f t="shared" si="1600"/>
        <v>0</v>
      </c>
      <c r="AY1166" s="86">
        <f t="shared" si="1601"/>
        <v>63470</v>
      </c>
      <c r="AZ1166" s="86">
        <f t="shared" si="1602"/>
        <v>100820</v>
      </c>
      <c r="BA1166" s="86">
        <f t="shared" si="1603"/>
        <v>85170</v>
      </c>
      <c r="BB1166" s="86">
        <f t="shared" si="1604"/>
        <v>64140</v>
      </c>
      <c r="BC1166" s="86">
        <f t="shared" si="1605"/>
        <v>313600</v>
      </c>
      <c r="BD1166" s="86">
        <f t="shared" si="1606"/>
        <v>0</v>
      </c>
    </row>
    <row r="1167" spans="2:56" x14ac:dyDescent="0.3">
      <c r="B1167" s="169" t="s">
        <v>168</v>
      </c>
      <c r="C1167" s="248">
        <v>70800</v>
      </c>
      <c r="D1167" s="249">
        <v>60007</v>
      </c>
      <c r="E1167" s="172">
        <f t="shared" si="1593"/>
        <v>0.84755649717514125</v>
      </c>
      <c r="F1167" s="248">
        <v>84300</v>
      </c>
      <c r="G1167" s="249">
        <v>169530.5</v>
      </c>
      <c r="H1167" s="172">
        <f t="shared" si="1594"/>
        <v>2.0110379596678527</v>
      </c>
      <c r="I1167" s="248">
        <f>167200+21705</f>
        <v>188905</v>
      </c>
      <c r="J1167" s="250">
        <f>167023.52+21704.8</f>
        <v>188728.31999999998</v>
      </c>
      <c r="K1167" s="174">
        <f t="shared" si="1595"/>
        <v>0.99906471506842054</v>
      </c>
      <c r="L1167" s="248">
        <v>73000</v>
      </c>
      <c r="M1167" s="250">
        <v>195000</v>
      </c>
      <c r="N1167" s="251">
        <v>0</v>
      </c>
      <c r="O1167" s="248">
        <v>69300</v>
      </c>
      <c r="P1167" s="251">
        <v>50000</v>
      </c>
      <c r="Q1167" s="166">
        <f t="shared" si="1596"/>
        <v>119300</v>
      </c>
      <c r="R1167" s="251"/>
      <c r="S1167" s="251"/>
      <c r="T1167" s="167">
        <f t="shared" si="1607"/>
        <v>119300</v>
      </c>
      <c r="U1167" s="157"/>
      <c r="V1167" s="248">
        <v>69300</v>
      </c>
      <c r="W1167" s="251"/>
      <c r="X1167" s="166">
        <f t="shared" si="1597"/>
        <v>69300</v>
      </c>
      <c r="Y1167" s="251"/>
      <c r="Z1167" s="251"/>
      <c r="AA1167" s="167">
        <f t="shared" si="1608"/>
        <v>69300</v>
      </c>
      <c r="AB1167" s="157"/>
      <c r="AC1167" s="248">
        <v>69300</v>
      </c>
      <c r="AD1167" s="251"/>
      <c r="AE1167" s="166">
        <f t="shared" si="1598"/>
        <v>69300</v>
      </c>
      <c r="AF1167" s="251"/>
      <c r="AG1167" s="251"/>
      <c r="AH1167" s="167">
        <f t="shared" si="1609"/>
        <v>69300</v>
      </c>
      <c r="AJ1167" s="252"/>
      <c r="AK1167" s="253">
        <f>6000+5000</f>
        <v>11000</v>
      </c>
      <c r="AL1167" s="254">
        <f>5700+5000</f>
        <v>10700</v>
      </c>
      <c r="AM1167" s="253">
        <f>6000+5000</f>
        <v>11000</v>
      </c>
      <c r="AN1167" s="254">
        <f>7500+7500</f>
        <v>15000</v>
      </c>
      <c r="AO1167" s="253">
        <f>3000+3000</f>
        <v>6000</v>
      </c>
      <c r="AP1167" s="254">
        <f>7500+7500</f>
        <v>15000</v>
      </c>
      <c r="AQ1167" s="253">
        <f>6000+6000</f>
        <v>12000</v>
      </c>
      <c r="AR1167" s="254">
        <f>7500+3000</f>
        <v>10500</v>
      </c>
      <c r="AS1167" s="253">
        <f>6600+3000</f>
        <v>9600</v>
      </c>
      <c r="AT1167" s="254">
        <f>6000+3000</f>
        <v>9000</v>
      </c>
      <c r="AU1167" s="253">
        <f>7500+2000</f>
        <v>9500</v>
      </c>
      <c r="AV1167" s="163">
        <f t="shared" si="1599"/>
        <v>119300</v>
      </c>
      <c r="AW1167" s="168">
        <f t="shared" si="1600"/>
        <v>0</v>
      </c>
      <c r="AY1167" s="163">
        <f t="shared" si="1601"/>
        <v>21700</v>
      </c>
      <c r="AZ1167" s="163">
        <f t="shared" si="1602"/>
        <v>32000</v>
      </c>
      <c r="BA1167" s="163">
        <f t="shared" si="1603"/>
        <v>37500</v>
      </c>
      <c r="BB1167" s="163">
        <f t="shared" si="1604"/>
        <v>28100</v>
      </c>
      <c r="BC1167" s="163">
        <f t="shared" si="1605"/>
        <v>119300</v>
      </c>
      <c r="BD1167" s="163">
        <f t="shared" si="1606"/>
        <v>0</v>
      </c>
    </row>
    <row r="1168" spans="2:56" x14ac:dyDescent="0.3">
      <c r="B1168" s="169" t="s">
        <v>169</v>
      </c>
      <c r="C1168" s="248">
        <v>4350</v>
      </c>
      <c r="D1168" s="249">
        <v>0</v>
      </c>
      <c r="E1168" s="172">
        <f t="shared" si="1593"/>
        <v>0</v>
      </c>
      <c r="F1168" s="248">
        <v>11200</v>
      </c>
      <c r="G1168" s="249">
        <v>1797.84</v>
      </c>
      <c r="H1168" s="172">
        <f t="shared" si="1594"/>
        <v>0.16052142857142856</v>
      </c>
      <c r="I1168" s="248">
        <f>9057+5385</f>
        <v>14442</v>
      </c>
      <c r="J1168" s="250">
        <f>9056.47+5383.65</f>
        <v>14440.119999999999</v>
      </c>
      <c r="K1168" s="174">
        <f t="shared" si="1595"/>
        <v>0.99986982412408243</v>
      </c>
      <c r="L1168" s="248">
        <v>13200</v>
      </c>
      <c r="M1168" s="250">
        <v>33200</v>
      </c>
      <c r="N1168" s="251">
        <v>0</v>
      </c>
      <c r="O1168" s="248">
        <v>6600</v>
      </c>
      <c r="P1168" s="251">
        <v>10000</v>
      </c>
      <c r="Q1168" s="166">
        <f t="shared" si="1596"/>
        <v>16600</v>
      </c>
      <c r="R1168" s="251"/>
      <c r="S1168" s="251"/>
      <c r="T1168" s="167">
        <f t="shared" si="1607"/>
        <v>16600</v>
      </c>
      <c r="U1168" s="157"/>
      <c r="V1168" s="248">
        <v>6600</v>
      </c>
      <c r="W1168" s="251"/>
      <c r="X1168" s="166">
        <f t="shared" si="1597"/>
        <v>6600</v>
      </c>
      <c r="Y1168" s="251"/>
      <c r="Z1168" s="251"/>
      <c r="AA1168" s="167">
        <f t="shared" si="1608"/>
        <v>6600</v>
      </c>
      <c r="AB1168" s="157"/>
      <c r="AC1168" s="248">
        <v>6600</v>
      </c>
      <c r="AD1168" s="251"/>
      <c r="AE1168" s="166">
        <f t="shared" si="1598"/>
        <v>6600</v>
      </c>
      <c r="AF1168" s="251"/>
      <c r="AG1168" s="251"/>
      <c r="AH1168" s="167">
        <f t="shared" si="1609"/>
        <v>6600</v>
      </c>
      <c r="AJ1168" s="252"/>
      <c r="AK1168" s="253">
        <v>1500</v>
      </c>
      <c r="AL1168" s="254">
        <f>770+1000</f>
        <v>1770</v>
      </c>
      <c r="AM1168" s="253">
        <f>700+1000</f>
        <v>1700</v>
      </c>
      <c r="AN1168" s="254">
        <f>920+1000</f>
        <v>1920</v>
      </c>
      <c r="AO1168" s="253">
        <f>700+500</f>
        <v>1200</v>
      </c>
      <c r="AP1168" s="254">
        <f>770+500</f>
        <v>1270</v>
      </c>
      <c r="AQ1168" s="253">
        <f>700+500</f>
        <v>1200</v>
      </c>
      <c r="AR1168" s="254">
        <f>700+1000</f>
        <v>1700</v>
      </c>
      <c r="AS1168" s="253">
        <v>0</v>
      </c>
      <c r="AT1168" s="254">
        <f>640+1500</f>
        <v>2140</v>
      </c>
      <c r="AU1168" s="253">
        <f>700+1500</f>
        <v>2200</v>
      </c>
      <c r="AV1168" s="163">
        <f t="shared" si="1599"/>
        <v>16600</v>
      </c>
      <c r="AW1168" s="168">
        <f t="shared" si="1600"/>
        <v>0</v>
      </c>
      <c r="AY1168" s="163">
        <f t="shared" si="1601"/>
        <v>3270</v>
      </c>
      <c r="AZ1168" s="163">
        <f t="shared" si="1602"/>
        <v>4820</v>
      </c>
      <c r="BA1168" s="163">
        <f t="shared" si="1603"/>
        <v>4170</v>
      </c>
      <c r="BB1168" s="163">
        <f t="shared" si="1604"/>
        <v>4340</v>
      </c>
      <c r="BC1168" s="163">
        <f t="shared" si="1605"/>
        <v>16600</v>
      </c>
      <c r="BD1168" s="163">
        <f t="shared" si="1606"/>
        <v>0</v>
      </c>
    </row>
    <row r="1169" spans="2:56" x14ac:dyDescent="0.3">
      <c r="B1169" s="169" t="s">
        <v>170</v>
      </c>
      <c r="C1169" s="248">
        <v>35800</v>
      </c>
      <c r="D1169" s="249">
        <v>10546.99</v>
      </c>
      <c r="E1169" s="172">
        <f t="shared" si="1593"/>
        <v>0.2946086592178771</v>
      </c>
      <c r="F1169" s="248">
        <v>47000</v>
      </c>
      <c r="G1169" s="249">
        <v>26133.69</v>
      </c>
      <c r="H1169" s="172">
        <f t="shared" si="1594"/>
        <v>0.55603595744680845</v>
      </c>
      <c r="I1169" s="248">
        <v>26112</v>
      </c>
      <c r="J1169" s="250">
        <v>21683.040000000001</v>
      </c>
      <c r="K1169" s="174">
        <f t="shared" si="1595"/>
        <v>0.83038602941176476</v>
      </c>
      <c r="L1169" s="248">
        <v>20000</v>
      </c>
      <c r="M1169" s="250">
        <v>60000</v>
      </c>
      <c r="N1169" s="251">
        <v>0</v>
      </c>
      <c r="O1169" s="248">
        <v>12000</v>
      </c>
      <c r="P1169" s="251">
        <v>10000</v>
      </c>
      <c r="Q1169" s="166">
        <f t="shared" si="1596"/>
        <v>22000</v>
      </c>
      <c r="R1169" s="251"/>
      <c r="S1169" s="251"/>
      <c r="T1169" s="167">
        <f t="shared" si="1607"/>
        <v>22000</v>
      </c>
      <c r="U1169" s="157"/>
      <c r="V1169" s="248">
        <v>12000</v>
      </c>
      <c r="W1169" s="251"/>
      <c r="X1169" s="166">
        <f t="shared" si="1597"/>
        <v>12000</v>
      </c>
      <c r="Y1169" s="251"/>
      <c r="Z1169" s="251"/>
      <c r="AA1169" s="167">
        <f t="shared" si="1608"/>
        <v>12000</v>
      </c>
      <c r="AB1169" s="157"/>
      <c r="AC1169" s="248">
        <v>12000</v>
      </c>
      <c r="AD1169" s="251"/>
      <c r="AE1169" s="166">
        <f t="shared" si="1598"/>
        <v>12000</v>
      </c>
      <c r="AF1169" s="251"/>
      <c r="AG1169" s="251"/>
      <c r="AH1169" s="167">
        <f t="shared" si="1609"/>
        <v>12000</v>
      </c>
      <c r="AJ1169" s="252"/>
      <c r="AK1169" s="253">
        <f>2200+1500+500</f>
        <v>4200</v>
      </c>
      <c r="AL1169" s="254">
        <v>0</v>
      </c>
      <c r="AM1169" s="253">
        <f>2200+1500+500</f>
        <v>4200</v>
      </c>
      <c r="AN1169" s="254">
        <v>0</v>
      </c>
      <c r="AO1169" s="253">
        <f>3200+1500+500</f>
        <v>5200</v>
      </c>
      <c r="AP1169" s="254">
        <v>0</v>
      </c>
      <c r="AQ1169" s="253">
        <f>2200+1500+500</f>
        <v>4200</v>
      </c>
      <c r="AR1169" s="254">
        <v>0</v>
      </c>
      <c r="AS1169" s="253">
        <v>0</v>
      </c>
      <c r="AT1169" s="254">
        <v>0</v>
      </c>
      <c r="AU1169" s="253">
        <f>2200+2000</f>
        <v>4200</v>
      </c>
      <c r="AV1169" s="163">
        <f t="shared" si="1599"/>
        <v>22000</v>
      </c>
      <c r="AW1169" s="168">
        <f t="shared" si="1600"/>
        <v>0</v>
      </c>
      <c r="AY1169" s="163">
        <f t="shared" si="1601"/>
        <v>4200</v>
      </c>
      <c r="AZ1169" s="163">
        <f t="shared" si="1602"/>
        <v>9400</v>
      </c>
      <c r="BA1169" s="163">
        <f t="shared" si="1603"/>
        <v>4200</v>
      </c>
      <c r="BB1169" s="163">
        <f t="shared" si="1604"/>
        <v>4200</v>
      </c>
      <c r="BC1169" s="163">
        <f t="shared" si="1605"/>
        <v>22000</v>
      </c>
      <c r="BD1169" s="163">
        <f t="shared" si="1606"/>
        <v>0</v>
      </c>
    </row>
    <row r="1170" spans="2:56" x14ac:dyDescent="0.3">
      <c r="B1170" s="169" t="s">
        <v>171</v>
      </c>
      <c r="C1170" s="248">
        <v>104400</v>
      </c>
      <c r="D1170" s="249">
        <v>89785.08</v>
      </c>
      <c r="E1170" s="172">
        <f t="shared" si="1593"/>
        <v>0.8600103448275862</v>
      </c>
      <c r="F1170" s="248">
        <v>110892</v>
      </c>
      <c r="G1170" s="249">
        <v>104965.21</v>
      </c>
      <c r="H1170" s="172">
        <f t="shared" si="1594"/>
        <v>0.94655349348916074</v>
      </c>
      <c r="I1170" s="248">
        <f>127720+21230</f>
        <v>148950</v>
      </c>
      <c r="J1170" s="250">
        <f>127712.79+21225.24</f>
        <v>148938.03</v>
      </c>
      <c r="K1170" s="174">
        <f t="shared" si="1595"/>
        <v>0.99991963746223567</v>
      </c>
      <c r="L1170" s="248">
        <v>97123</v>
      </c>
      <c r="M1170" s="250">
        <v>117123</v>
      </c>
      <c r="N1170" s="251">
        <v>0</v>
      </c>
      <c r="O1170" s="248">
        <v>79200</v>
      </c>
      <c r="P1170" s="251">
        <v>15000</v>
      </c>
      <c r="Q1170" s="166">
        <f t="shared" si="1596"/>
        <v>94200</v>
      </c>
      <c r="R1170" s="251"/>
      <c r="S1170" s="251"/>
      <c r="T1170" s="167">
        <f t="shared" si="1607"/>
        <v>94200</v>
      </c>
      <c r="U1170" s="157"/>
      <c r="V1170" s="248">
        <v>79200</v>
      </c>
      <c r="W1170" s="251"/>
      <c r="X1170" s="166">
        <f t="shared" si="1597"/>
        <v>79200</v>
      </c>
      <c r="Y1170" s="251"/>
      <c r="Z1170" s="251"/>
      <c r="AA1170" s="167">
        <f t="shared" si="1608"/>
        <v>79200</v>
      </c>
      <c r="AB1170" s="157"/>
      <c r="AC1170" s="248">
        <v>79200</v>
      </c>
      <c r="AD1170" s="251"/>
      <c r="AE1170" s="166">
        <f t="shared" si="1598"/>
        <v>79200</v>
      </c>
      <c r="AF1170" s="251"/>
      <c r="AG1170" s="251"/>
      <c r="AH1170" s="167">
        <f t="shared" si="1609"/>
        <v>79200</v>
      </c>
      <c r="AJ1170" s="252"/>
      <c r="AK1170" s="253">
        <f>8000+3000</f>
        <v>11000</v>
      </c>
      <c r="AL1170" s="254">
        <f>8000+3000</f>
        <v>11000</v>
      </c>
      <c r="AM1170" s="253">
        <f>8000+3000</f>
        <v>11000</v>
      </c>
      <c r="AN1170" s="254">
        <f>8000+3000</f>
        <v>11000</v>
      </c>
      <c r="AO1170" s="253">
        <f>8000</f>
        <v>8000</v>
      </c>
      <c r="AP1170" s="254">
        <f>8000+1000</f>
        <v>9000</v>
      </c>
      <c r="AQ1170" s="253">
        <f>8000+1000</f>
        <v>9000</v>
      </c>
      <c r="AR1170" s="254">
        <f>8000+1000</f>
        <v>9000</v>
      </c>
      <c r="AS1170" s="253">
        <v>7200</v>
      </c>
      <c r="AT1170" s="254">
        <v>8000</v>
      </c>
      <c r="AU1170" s="253">
        <v>0</v>
      </c>
      <c r="AV1170" s="163">
        <f t="shared" si="1599"/>
        <v>94200</v>
      </c>
      <c r="AW1170" s="168">
        <f t="shared" si="1600"/>
        <v>0</v>
      </c>
      <c r="AY1170" s="163">
        <f t="shared" si="1601"/>
        <v>22000</v>
      </c>
      <c r="AZ1170" s="163">
        <f t="shared" si="1602"/>
        <v>30000</v>
      </c>
      <c r="BA1170" s="163">
        <f t="shared" si="1603"/>
        <v>27000</v>
      </c>
      <c r="BB1170" s="163">
        <f t="shared" si="1604"/>
        <v>15200</v>
      </c>
      <c r="BC1170" s="163">
        <f t="shared" si="1605"/>
        <v>94200</v>
      </c>
      <c r="BD1170" s="163">
        <f t="shared" si="1606"/>
        <v>0</v>
      </c>
    </row>
    <row r="1171" spans="2:56" x14ac:dyDescent="0.3">
      <c r="B1171" s="169" t="s">
        <v>172</v>
      </c>
      <c r="C1171" s="248">
        <v>38000</v>
      </c>
      <c r="D1171" s="249">
        <v>29369.68</v>
      </c>
      <c r="E1171" s="172">
        <f t="shared" si="1593"/>
        <v>0.77288631578947364</v>
      </c>
      <c r="F1171" s="248">
        <v>67000</v>
      </c>
      <c r="G1171" s="249">
        <v>66271.839999999997</v>
      </c>
      <c r="H1171" s="172">
        <f t="shared" si="1594"/>
        <v>0.98913194029850737</v>
      </c>
      <c r="I1171" s="248">
        <v>42000</v>
      </c>
      <c r="J1171" s="250">
        <v>41769.210000000006</v>
      </c>
      <c r="K1171" s="174">
        <f t="shared" si="1595"/>
        <v>0.99450500000000019</v>
      </c>
      <c r="L1171" s="248">
        <v>48000</v>
      </c>
      <c r="M1171" s="250">
        <v>128000</v>
      </c>
      <c r="N1171" s="251">
        <v>0</v>
      </c>
      <c r="O1171" s="248">
        <v>46500</v>
      </c>
      <c r="P1171" s="251">
        <v>15000</v>
      </c>
      <c r="Q1171" s="166">
        <f t="shared" si="1596"/>
        <v>61500</v>
      </c>
      <c r="R1171" s="251"/>
      <c r="S1171" s="251"/>
      <c r="T1171" s="167">
        <f t="shared" si="1607"/>
        <v>61500</v>
      </c>
      <c r="U1171" s="157"/>
      <c r="V1171" s="248">
        <v>46500</v>
      </c>
      <c r="W1171" s="251"/>
      <c r="X1171" s="166">
        <f t="shared" si="1597"/>
        <v>46500</v>
      </c>
      <c r="Y1171" s="251"/>
      <c r="Z1171" s="251"/>
      <c r="AA1171" s="167">
        <f t="shared" si="1608"/>
        <v>46500</v>
      </c>
      <c r="AB1171" s="157"/>
      <c r="AC1171" s="248">
        <v>46500</v>
      </c>
      <c r="AD1171" s="251"/>
      <c r="AE1171" s="166">
        <f t="shared" si="1598"/>
        <v>46500</v>
      </c>
      <c r="AF1171" s="251"/>
      <c r="AG1171" s="251"/>
      <c r="AH1171" s="167">
        <f t="shared" si="1609"/>
        <v>46500</v>
      </c>
      <c r="AJ1171" s="252"/>
      <c r="AK1171" s="253">
        <f>9300+3000</f>
        <v>12300</v>
      </c>
      <c r="AL1171" s="254">
        <v>0</v>
      </c>
      <c r="AM1171" s="253">
        <f>9300+3000</f>
        <v>12300</v>
      </c>
      <c r="AN1171" s="254">
        <v>0</v>
      </c>
      <c r="AO1171" s="253">
        <f>9300+3000</f>
        <v>12300</v>
      </c>
      <c r="AP1171" s="254">
        <v>0</v>
      </c>
      <c r="AQ1171" s="253">
        <f>9300+3000</f>
        <v>12300</v>
      </c>
      <c r="AR1171" s="254">
        <v>0</v>
      </c>
      <c r="AS1171" s="253">
        <v>0</v>
      </c>
      <c r="AT1171" s="254">
        <v>0</v>
      </c>
      <c r="AU1171" s="253">
        <f>9300+3000</f>
        <v>12300</v>
      </c>
      <c r="AV1171" s="163">
        <f t="shared" si="1599"/>
        <v>61500</v>
      </c>
      <c r="AW1171" s="168">
        <f t="shared" si="1600"/>
        <v>0</v>
      </c>
      <c r="AY1171" s="163">
        <f t="shared" si="1601"/>
        <v>12300</v>
      </c>
      <c r="AZ1171" s="163">
        <f t="shared" si="1602"/>
        <v>24600</v>
      </c>
      <c r="BA1171" s="163">
        <f t="shared" si="1603"/>
        <v>12300</v>
      </c>
      <c r="BB1171" s="163">
        <f t="shared" si="1604"/>
        <v>12300</v>
      </c>
      <c r="BC1171" s="163">
        <f t="shared" si="1605"/>
        <v>61500</v>
      </c>
      <c r="BD1171" s="163">
        <f t="shared" si="1606"/>
        <v>0</v>
      </c>
    </row>
    <row r="1172" spans="2:56" x14ac:dyDescent="0.3">
      <c r="B1172" s="169" t="s">
        <v>173</v>
      </c>
      <c r="C1172" s="248">
        <v>0</v>
      </c>
      <c r="D1172" s="249">
        <v>0</v>
      </c>
      <c r="E1172" s="172">
        <f t="shared" si="1593"/>
        <v>0</v>
      </c>
      <c r="F1172" s="248">
        <v>0</v>
      </c>
      <c r="G1172" s="249">
        <v>0</v>
      </c>
      <c r="H1172" s="172">
        <f t="shared" si="1594"/>
        <v>0</v>
      </c>
      <c r="I1172" s="248"/>
      <c r="J1172" s="250"/>
      <c r="K1172" s="174">
        <f t="shared" si="1595"/>
        <v>0</v>
      </c>
      <c r="L1172" s="248"/>
      <c r="M1172" s="250">
        <v>0</v>
      </c>
      <c r="N1172" s="251">
        <v>0</v>
      </c>
      <c r="O1172" s="248"/>
      <c r="P1172" s="251"/>
      <c r="Q1172" s="166">
        <f t="shared" si="1596"/>
        <v>0</v>
      </c>
      <c r="R1172" s="251"/>
      <c r="S1172" s="251"/>
      <c r="T1172" s="167">
        <f t="shared" si="1607"/>
        <v>0</v>
      </c>
      <c r="U1172" s="157"/>
      <c r="V1172" s="248"/>
      <c r="W1172" s="251"/>
      <c r="X1172" s="166">
        <f t="shared" si="1597"/>
        <v>0</v>
      </c>
      <c r="Y1172" s="251"/>
      <c r="Z1172" s="251"/>
      <c r="AA1172" s="167">
        <f t="shared" si="1608"/>
        <v>0</v>
      </c>
      <c r="AB1172" s="157"/>
      <c r="AC1172" s="248"/>
      <c r="AD1172" s="251"/>
      <c r="AE1172" s="166">
        <f t="shared" si="1598"/>
        <v>0</v>
      </c>
      <c r="AF1172" s="251"/>
      <c r="AG1172" s="251"/>
      <c r="AH1172" s="167">
        <f t="shared" si="1609"/>
        <v>0</v>
      </c>
      <c r="AJ1172" s="252"/>
      <c r="AK1172" s="253"/>
      <c r="AL1172" s="254"/>
      <c r="AM1172" s="253"/>
      <c r="AN1172" s="254"/>
      <c r="AO1172" s="253"/>
      <c r="AP1172" s="254"/>
      <c r="AQ1172" s="253"/>
      <c r="AR1172" s="254"/>
      <c r="AS1172" s="253"/>
      <c r="AT1172" s="254"/>
      <c r="AU1172" s="253"/>
      <c r="AV1172" s="163">
        <f t="shared" si="1599"/>
        <v>0</v>
      </c>
      <c r="AW1172" s="168">
        <f t="shared" si="1600"/>
        <v>0</v>
      </c>
      <c r="AY1172" s="163">
        <f t="shared" si="1601"/>
        <v>0</v>
      </c>
      <c r="AZ1172" s="163">
        <f t="shared" si="1602"/>
        <v>0</v>
      </c>
      <c r="BA1172" s="163">
        <f t="shared" si="1603"/>
        <v>0</v>
      </c>
      <c r="BB1172" s="163">
        <f t="shared" si="1604"/>
        <v>0</v>
      </c>
      <c r="BC1172" s="163">
        <f t="shared" si="1605"/>
        <v>0</v>
      </c>
      <c r="BD1172" s="163">
        <f t="shared" si="1606"/>
        <v>0</v>
      </c>
    </row>
    <row r="1173" spans="2:56" x14ac:dyDescent="0.3">
      <c r="B1173" s="179" t="s">
        <v>174</v>
      </c>
      <c r="C1173" s="83">
        <f>SUM(C1174)</f>
        <v>0</v>
      </c>
      <c r="D1173" s="84">
        <f>SUM(D1174)</f>
        <v>0</v>
      </c>
      <c r="E1173" s="85">
        <f t="shared" si="1593"/>
        <v>0</v>
      </c>
      <c r="F1173" s="83">
        <f>SUM(F1174)</f>
        <v>0</v>
      </c>
      <c r="G1173" s="84">
        <f>SUM(G1174)</f>
        <v>0</v>
      </c>
      <c r="H1173" s="85">
        <f t="shared" si="1594"/>
        <v>0</v>
      </c>
      <c r="I1173" s="83">
        <f>SUM(I1174)</f>
        <v>0</v>
      </c>
      <c r="J1173" s="86">
        <f>SUM(J1174)</f>
        <v>0</v>
      </c>
      <c r="K1173" s="87">
        <f t="shared" si="1595"/>
        <v>0</v>
      </c>
      <c r="L1173" s="83">
        <f>SUM(L1174)</f>
        <v>0</v>
      </c>
      <c r="M1173" s="86">
        <f>SUM(M1174)</f>
        <v>0</v>
      </c>
      <c r="N1173" s="88">
        <f>SUM(N1174)</f>
        <v>0</v>
      </c>
      <c r="O1173" s="83">
        <f>SUM(O1174)</f>
        <v>0</v>
      </c>
      <c r="P1173" s="88">
        <f>SUM(P1174)</f>
        <v>0</v>
      </c>
      <c r="Q1173" s="177">
        <f t="shared" si="1596"/>
        <v>0</v>
      </c>
      <c r="R1173" s="88">
        <f>SUM(R1174)</f>
        <v>0</v>
      </c>
      <c r="S1173" s="88">
        <f>SUM(S1174)</f>
        <v>0</v>
      </c>
      <c r="T1173" s="178">
        <f t="shared" si="1607"/>
        <v>0</v>
      </c>
      <c r="U1173" s="157"/>
      <c r="V1173" s="83">
        <f>SUM(V1174)</f>
        <v>0</v>
      </c>
      <c r="W1173" s="88">
        <f>SUM(W1174)</f>
        <v>0</v>
      </c>
      <c r="X1173" s="177">
        <f t="shared" si="1597"/>
        <v>0</v>
      </c>
      <c r="Y1173" s="88">
        <f>SUM(Y1174)</f>
        <v>0</v>
      </c>
      <c r="Z1173" s="88">
        <f>SUM(Z1174)</f>
        <v>0</v>
      </c>
      <c r="AA1173" s="178">
        <f t="shared" si="1608"/>
        <v>0</v>
      </c>
      <c r="AB1173" s="157"/>
      <c r="AC1173" s="83">
        <f>SUM(AC1174)</f>
        <v>0</v>
      </c>
      <c r="AD1173" s="88">
        <f>SUM(AD1174)</f>
        <v>0</v>
      </c>
      <c r="AE1173" s="177">
        <f t="shared" si="1598"/>
        <v>0</v>
      </c>
      <c r="AF1173" s="88">
        <f>SUM(AF1174)</f>
        <v>0</v>
      </c>
      <c r="AG1173" s="88">
        <f>SUM(AG1174)</f>
        <v>0</v>
      </c>
      <c r="AH1173" s="178">
        <f t="shared" si="1609"/>
        <v>0</v>
      </c>
      <c r="AJ1173" s="84">
        <f t="shared" ref="AJ1173:AU1173" si="1611">SUM(AJ1174)</f>
        <v>0</v>
      </c>
      <c r="AK1173" s="86">
        <f t="shared" si="1611"/>
        <v>0</v>
      </c>
      <c r="AL1173" s="88">
        <f t="shared" si="1611"/>
        <v>0</v>
      </c>
      <c r="AM1173" s="86">
        <f t="shared" si="1611"/>
        <v>0</v>
      </c>
      <c r="AN1173" s="88">
        <f t="shared" si="1611"/>
        <v>0</v>
      </c>
      <c r="AO1173" s="86">
        <f t="shared" si="1611"/>
        <v>0</v>
      </c>
      <c r="AP1173" s="88">
        <f t="shared" si="1611"/>
        <v>0</v>
      </c>
      <c r="AQ1173" s="86">
        <f t="shared" si="1611"/>
        <v>0</v>
      </c>
      <c r="AR1173" s="88">
        <f t="shared" si="1611"/>
        <v>0</v>
      </c>
      <c r="AS1173" s="86">
        <f t="shared" si="1611"/>
        <v>0</v>
      </c>
      <c r="AT1173" s="88">
        <f t="shared" si="1611"/>
        <v>0</v>
      </c>
      <c r="AU1173" s="86">
        <f t="shared" si="1611"/>
        <v>0</v>
      </c>
      <c r="AV1173" s="86">
        <f t="shared" si="1599"/>
        <v>0</v>
      </c>
      <c r="AW1173" s="93">
        <f t="shared" si="1600"/>
        <v>0</v>
      </c>
      <c r="AY1173" s="86">
        <f t="shared" si="1601"/>
        <v>0</v>
      </c>
      <c r="AZ1173" s="86">
        <f t="shared" si="1602"/>
        <v>0</v>
      </c>
      <c r="BA1173" s="86">
        <f t="shared" si="1603"/>
        <v>0</v>
      </c>
      <c r="BB1173" s="86">
        <f t="shared" si="1604"/>
        <v>0</v>
      </c>
      <c r="BC1173" s="86">
        <f t="shared" si="1605"/>
        <v>0</v>
      </c>
      <c r="BD1173" s="86">
        <f t="shared" si="1606"/>
        <v>0</v>
      </c>
    </row>
    <row r="1174" spans="2:56" x14ac:dyDescent="0.3">
      <c r="B1174" s="169" t="s">
        <v>175</v>
      </c>
      <c r="C1174" s="248"/>
      <c r="D1174" s="249"/>
      <c r="E1174" s="172">
        <f t="shared" si="1593"/>
        <v>0</v>
      </c>
      <c r="F1174" s="248"/>
      <c r="G1174" s="249"/>
      <c r="H1174" s="172">
        <f t="shared" si="1594"/>
        <v>0</v>
      </c>
      <c r="I1174" s="248"/>
      <c r="J1174" s="250"/>
      <c r="K1174" s="174">
        <f t="shared" si="1595"/>
        <v>0</v>
      </c>
      <c r="L1174" s="248"/>
      <c r="M1174" s="250"/>
      <c r="N1174" s="251"/>
      <c r="O1174" s="248"/>
      <c r="P1174" s="251"/>
      <c r="Q1174" s="166">
        <f t="shared" si="1596"/>
        <v>0</v>
      </c>
      <c r="R1174" s="251"/>
      <c r="S1174" s="251"/>
      <c r="T1174" s="167">
        <f t="shared" si="1607"/>
        <v>0</v>
      </c>
      <c r="U1174" s="157"/>
      <c r="V1174" s="248"/>
      <c r="W1174" s="251"/>
      <c r="X1174" s="166">
        <f t="shared" si="1597"/>
        <v>0</v>
      </c>
      <c r="Y1174" s="251"/>
      <c r="Z1174" s="251"/>
      <c r="AA1174" s="167">
        <f t="shared" si="1608"/>
        <v>0</v>
      </c>
      <c r="AB1174" s="157"/>
      <c r="AC1174" s="248"/>
      <c r="AD1174" s="251"/>
      <c r="AE1174" s="166">
        <f t="shared" si="1598"/>
        <v>0</v>
      </c>
      <c r="AF1174" s="251"/>
      <c r="AG1174" s="251"/>
      <c r="AH1174" s="167">
        <f t="shared" si="1609"/>
        <v>0</v>
      </c>
      <c r="AJ1174" s="252"/>
      <c r="AK1174" s="253"/>
      <c r="AL1174" s="254"/>
      <c r="AM1174" s="253"/>
      <c r="AN1174" s="254"/>
      <c r="AO1174" s="253"/>
      <c r="AP1174" s="254"/>
      <c r="AQ1174" s="253"/>
      <c r="AR1174" s="254"/>
      <c r="AS1174" s="253"/>
      <c r="AT1174" s="254"/>
      <c r="AU1174" s="253"/>
      <c r="AV1174" s="163">
        <f t="shared" si="1599"/>
        <v>0</v>
      </c>
      <c r="AW1174" s="168">
        <f t="shared" si="1600"/>
        <v>0</v>
      </c>
      <c r="AY1174" s="163">
        <f t="shared" si="1601"/>
        <v>0</v>
      </c>
      <c r="AZ1174" s="163">
        <f t="shared" si="1602"/>
        <v>0</v>
      </c>
      <c r="BA1174" s="163">
        <f t="shared" si="1603"/>
        <v>0</v>
      </c>
      <c r="BB1174" s="163">
        <f t="shared" si="1604"/>
        <v>0</v>
      </c>
      <c r="BC1174" s="163">
        <f t="shared" si="1605"/>
        <v>0</v>
      </c>
      <c r="BD1174" s="163">
        <f t="shared" si="1606"/>
        <v>0</v>
      </c>
    </row>
    <row r="1175" spans="2:56" x14ac:dyDescent="0.3">
      <c r="B1175" s="179" t="s">
        <v>176</v>
      </c>
      <c r="C1175" s="83">
        <f>SUM(C1176:C1180)</f>
        <v>0</v>
      </c>
      <c r="D1175" s="84">
        <f>SUM(D1176:D1180)</f>
        <v>0</v>
      </c>
      <c r="E1175" s="85">
        <f t="shared" si="1593"/>
        <v>0</v>
      </c>
      <c r="F1175" s="83">
        <f>SUM(F1176:F1180)</f>
        <v>0</v>
      </c>
      <c r="G1175" s="84">
        <f>SUM(G1176:G1180)</f>
        <v>0</v>
      </c>
      <c r="H1175" s="85">
        <f t="shared" si="1594"/>
        <v>0</v>
      </c>
      <c r="I1175" s="83">
        <f>SUM(I1176:I1180)</f>
        <v>0</v>
      </c>
      <c r="J1175" s="86">
        <f>SUM(J1176:J1180)</f>
        <v>0</v>
      </c>
      <c r="K1175" s="87">
        <f t="shared" si="1595"/>
        <v>0</v>
      </c>
      <c r="L1175" s="83">
        <f>SUM(L1176:L1180)</f>
        <v>0</v>
      </c>
      <c r="M1175" s="86">
        <f>SUM(M1176:M1180)</f>
        <v>0</v>
      </c>
      <c r="N1175" s="88">
        <f>SUM(N1176:N1180)</f>
        <v>0</v>
      </c>
      <c r="O1175" s="83">
        <f>SUM(O1176:O1180)</f>
        <v>0</v>
      </c>
      <c r="P1175" s="88">
        <f>SUM(P1176:P1180)</f>
        <v>0</v>
      </c>
      <c r="Q1175" s="177">
        <f t="shared" si="1596"/>
        <v>0</v>
      </c>
      <c r="R1175" s="88">
        <f>SUM(R1176:R1180)</f>
        <v>0</v>
      </c>
      <c r="S1175" s="88">
        <f>SUM(S1176:S1180)</f>
        <v>0</v>
      </c>
      <c r="T1175" s="178">
        <f t="shared" si="1607"/>
        <v>0</v>
      </c>
      <c r="U1175" s="157"/>
      <c r="V1175" s="83">
        <f>SUM(V1176:V1180)</f>
        <v>0</v>
      </c>
      <c r="W1175" s="88">
        <f>SUM(W1176:W1180)</f>
        <v>0</v>
      </c>
      <c r="X1175" s="177">
        <f t="shared" si="1597"/>
        <v>0</v>
      </c>
      <c r="Y1175" s="88">
        <f>SUM(Y1176:Y1180)</f>
        <v>0</v>
      </c>
      <c r="Z1175" s="88">
        <f>SUM(Z1176:Z1180)</f>
        <v>0</v>
      </c>
      <c r="AA1175" s="178">
        <f t="shared" si="1608"/>
        <v>0</v>
      </c>
      <c r="AB1175" s="157"/>
      <c r="AC1175" s="83">
        <f>SUM(AC1176:AC1180)</f>
        <v>0</v>
      </c>
      <c r="AD1175" s="88">
        <f>SUM(AD1176:AD1180)</f>
        <v>0</v>
      </c>
      <c r="AE1175" s="177">
        <f t="shared" si="1598"/>
        <v>0</v>
      </c>
      <c r="AF1175" s="88">
        <f>SUM(AF1176:AF1180)</f>
        <v>0</v>
      </c>
      <c r="AG1175" s="88">
        <f>SUM(AG1176:AG1180)</f>
        <v>0</v>
      </c>
      <c r="AH1175" s="178">
        <f t="shared" si="1609"/>
        <v>0</v>
      </c>
      <c r="AJ1175" s="84">
        <f t="shared" ref="AJ1175:AU1175" si="1612">SUM(AJ1176:AJ1180)</f>
        <v>0</v>
      </c>
      <c r="AK1175" s="86">
        <f t="shared" si="1612"/>
        <v>0</v>
      </c>
      <c r="AL1175" s="88">
        <f t="shared" si="1612"/>
        <v>0</v>
      </c>
      <c r="AM1175" s="86">
        <f t="shared" si="1612"/>
        <v>0</v>
      </c>
      <c r="AN1175" s="88">
        <f t="shared" si="1612"/>
        <v>0</v>
      </c>
      <c r="AO1175" s="86">
        <f t="shared" si="1612"/>
        <v>0</v>
      </c>
      <c r="AP1175" s="88">
        <f t="shared" si="1612"/>
        <v>0</v>
      </c>
      <c r="AQ1175" s="86">
        <f t="shared" si="1612"/>
        <v>0</v>
      </c>
      <c r="AR1175" s="88">
        <f t="shared" si="1612"/>
        <v>0</v>
      </c>
      <c r="AS1175" s="86">
        <f t="shared" si="1612"/>
        <v>0</v>
      </c>
      <c r="AT1175" s="88">
        <f t="shared" si="1612"/>
        <v>0</v>
      </c>
      <c r="AU1175" s="86">
        <f t="shared" si="1612"/>
        <v>0</v>
      </c>
      <c r="AV1175" s="86">
        <f t="shared" si="1599"/>
        <v>0</v>
      </c>
      <c r="AW1175" s="93">
        <f t="shared" si="1600"/>
        <v>0</v>
      </c>
      <c r="AY1175" s="86">
        <f t="shared" si="1601"/>
        <v>0</v>
      </c>
      <c r="AZ1175" s="86">
        <f t="shared" si="1602"/>
        <v>0</v>
      </c>
      <c r="BA1175" s="86">
        <f t="shared" si="1603"/>
        <v>0</v>
      </c>
      <c r="BB1175" s="86">
        <f t="shared" si="1604"/>
        <v>0</v>
      </c>
      <c r="BC1175" s="86">
        <f t="shared" si="1605"/>
        <v>0</v>
      </c>
      <c r="BD1175" s="86">
        <f t="shared" si="1606"/>
        <v>0</v>
      </c>
    </row>
    <row r="1176" spans="2:56" x14ac:dyDescent="0.3">
      <c r="B1176" s="169" t="s">
        <v>177</v>
      </c>
      <c r="C1176" s="248"/>
      <c r="D1176" s="249"/>
      <c r="E1176" s="172">
        <f t="shared" si="1593"/>
        <v>0</v>
      </c>
      <c r="F1176" s="248"/>
      <c r="G1176" s="249"/>
      <c r="H1176" s="172">
        <f t="shared" si="1594"/>
        <v>0</v>
      </c>
      <c r="I1176" s="248"/>
      <c r="J1176" s="250"/>
      <c r="K1176" s="174">
        <f t="shared" si="1595"/>
        <v>0</v>
      </c>
      <c r="L1176" s="248"/>
      <c r="M1176" s="250"/>
      <c r="N1176" s="251"/>
      <c r="O1176" s="248"/>
      <c r="P1176" s="251"/>
      <c r="Q1176" s="166">
        <f t="shared" si="1596"/>
        <v>0</v>
      </c>
      <c r="R1176" s="251"/>
      <c r="S1176" s="251"/>
      <c r="T1176" s="167">
        <f t="shared" si="1607"/>
        <v>0</v>
      </c>
      <c r="U1176" s="157"/>
      <c r="V1176" s="248"/>
      <c r="W1176" s="251"/>
      <c r="X1176" s="166">
        <f t="shared" si="1597"/>
        <v>0</v>
      </c>
      <c r="Y1176" s="251"/>
      <c r="Z1176" s="251"/>
      <c r="AA1176" s="167">
        <f t="shared" si="1608"/>
        <v>0</v>
      </c>
      <c r="AB1176" s="157"/>
      <c r="AC1176" s="248"/>
      <c r="AD1176" s="251"/>
      <c r="AE1176" s="166">
        <f t="shared" si="1598"/>
        <v>0</v>
      </c>
      <c r="AF1176" s="251"/>
      <c r="AG1176" s="251"/>
      <c r="AH1176" s="167">
        <f t="shared" si="1609"/>
        <v>0</v>
      </c>
      <c r="AJ1176" s="252"/>
      <c r="AK1176" s="253"/>
      <c r="AL1176" s="254"/>
      <c r="AM1176" s="253"/>
      <c r="AN1176" s="254"/>
      <c r="AO1176" s="253"/>
      <c r="AP1176" s="254"/>
      <c r="AQ1176" s="253"/>
      <c r="AR1176" s="254"/>
      <c r="AS1176" s="253"/>
      <c r="AT1176" s="254"/>
      <c r="AU1176" s="253"/>
      <c r="AV1176" s="163">
        <f t="shared" si="1599"/>
        <v>0</v>
      </c>
      <c r="AW1176" s="168">
        <f t="shared" si="1600"/>
        <v>0</v>
      </c>
      <c r="AY1176" s="163">
        <f t="shared" si="1601"/>
        <v>0</v>
      </c>
      <c r="AZ1176" s="163">
        <f t="shared" si="1602"/>
        <v>0</v>
      </c>
      <c r="BA1176" s="163">
        <f t="shared" si="1603"/>
        <v>0</v>
      </c>
      <c r="BB1176" s="163">
        <f t="shared" si="1604"/>
        <v>0</v>
      </c>
      <c r="BC1176" s="163">
        <f t="shared" si="1605"/>
        <v>0</v>
      </c>
      <c r="BD1176" s="163">
        <f t="shared" si="1606"/>
        <v>0</v>
      </c>
    </row>
    <row r="1177" spans="2:56" x14ac:dyDescent="0.3">
      <c r="B1177" s="169" t="s">
        <v>178</v>
      </c>
      <c r="C1177" s="248"/>
      <c r="D1177" s="249"/>
      <c r="E1177" s="172">
        <f t="shared" si="1593"/>
        <v>0</v>
      </c>
      <c r="F1177" s="248"/>
      <c r="G1177" s="249"/>
      <c r="H1177" s="172">
        <f t="shared" si="1594"/>
        <v>0</v>
      </c>
      <c r="I1177" s="248"/>
      <c r="J1177" s="250"/>
      <c r="K1177" s="174">
        <f t="shared" si="1595"/>
        <v>0</v>
      </c>
      <c r="L1177" s="248"/>
      <c r="M1177" s="250"/>
      <c r="N1177" s="251"/>
      <c r="O1177" s="248"/>
      <c r="P1177" s="251"/>
      <c r="Q1177" s="166">
        <f t="shared" si="1596"/>
        <v>0</v>
      </c>
      <c r="R1177" s="251"/>
      <c r="S1177" s="251"/>
      <c r="T1177" s="167">
        <f t="shared" si="1607"/>
        <v>0</v>
      </c>
      <c r="U1177" s="157"/>
      <c r="V1177" s="248"/>
      <c r="W1177" s="251"/>
      <c r="X1177" s="166">
        <f t="shared" si="1597"/>
        <v>0</v>
      </c>
      <c r="Y1177" s="251"/>
      <c r="Z1177" s="251"/>
      <c r="AA1177" s="167">
        <f t="shared" si="1608"/>
        <v>0</v>
      </c>
      <c r="AB1177" s="157"/>
      <c r="AC1177" s="248"/>
      <c r="AD1177" s="251"/>
      <c r="AE1177" s="166">
        <f t="shared" si="1598"/>
        <v>0</v>
      </c>
      <c r="AF1177" s="251"/>
      <c r="AG1177" s="251"/>
      <c r="AH1177" s="167">
        <f t="shared" si="1609"/>
        <v>0</v>
      </c>
      <c r="AJ1177" s="252"/>
      <c r="AK1177" s="253"/>
      <c r="AL1177" s="254"/>
      <c r="AM1177" s="253"/>
      <c r="AN1177" s="254"/>
      <c r="AO1177" s="253"/>
      <c r="AP1177" s="254"/>
      <c r="AQ1177" s="253"/>
      <c r="AR1177" s="254"/>
      <c r="AS1177" s="253"/>
      <c r="AT1177" s="254"/>
      <c r="AU1177" s="253"/>
      <c r="AV1177" s="163">
        <f t="shared" si="1599"/>
        <v>0</v>
      </c>
      <c r="AW1177" s="168">
        <f t="shared" si="1600"/>
        <v>0</v>
      </c>
      <c r="AY1177" s="163">
        <f t="shared" si="1601"/>
        <v>0</v>
      </c>
      <c r="AZ1177" s="163">
        <f t="shared" si="1602"/>
        <v>0</v>
      </c>
      <c r="BA1177" s="163">
        <f t="shared" si="1603"/>
        <v>0</v>
      </c>
      <c r="BB1177" s="163">
        <f t="shared" si="1604"/>
        <v>0</v>
      </c>
      <c r="BC1177" s="163">
        <f t="shared" si="1605"/>
        <v>0</v>
      </c>
      <c r="BD1177" s="163">
        <f t="shared" si="1606"/>
        <v>0</v>
      </c>
    </row>
    <row r="1178" spans="2:56" x14ac:dyDescent="0.3">
      <c r="B1178" s="169" t="s">
        <v>179</v>
      </c>
      <c r="C1178" s="248"/>
      <c r="D1178" s="249"/>
      <c r="E1178" s="172">
        <f t="shared" si="1593"/>
        <v>0</v>
      </c>
      <c r="F1178" s="248"/>
      <c r="G1178" s="249"/>
      <c r="H1178" s="172">
        <f t="shared" si="1594"/>
        <v>0</v>
      </c>
      <c r="I1178" s="248"/>
      <c r="J1178" s="250"/>
      <c r="K1178" s="174">
        <f t="shared" si="1595"/>
        <v>0</v>
      </c>
      <c r="L1178" s="248"/>
      <c r="M1178" s="250"/>
      <c r="N1178" s="251"/>
      <c r="O1178" s="248"/>
      <c r="P1178" s="251"/>
      <c r="Q1178" s="166">
        <f t="shared" si="1596"/>
        <v>0</v>
      </c>
      <c r="R1178" s="251"/>
      <c r="S1178" s="251"/>
      <c r="T1178" s="167">
        <f t="shared" si="1607"/>
        <v>0</v>
      </c>
      <c r="U1178" s="157"/>
      <c r="V1178" s="248"/>
      <c r="W1178" s="251"/>
      <c r="X1178" s="166">
        <f t="shared" si="1597"/>
        <v>0</v>
      </c>
      <c r="Y1178" s="251"/>
      <c r="Z1178" s="251"/>
      <c r="AA1178" s="167">
        <f t="shared" si="1608"/>
        <v>0</v>
      </c>
      <c r="AB1178" s="157"/>
      <c r="AC1178" s="248"/>
      <c r="AD1178" s="251"/>
      <c r="AE1178" s="166">
        <f t="shared" si="1598"/>
        <v>0</v>
      </c>
      <c r="AF1178" s="251"/>
      <c r="AG1178" s="251"/>
      <c r="AH1178" s="167">
        <f t="shared" si="1609"/>
        <v>0</v>
      </c>
      <c r="AJ1178" s="252"/>
      <c r="AK1178" s="253"/>
      <c r="AL1178" s="254"/>
      <c r="AM1178" s="253"/>
      <c r="AN1178" s="254"/>
      <c r="AO1178" s="253"/>
      <c r="AP1178" s="254"/>
      <c r="AQ1178" s="253"/>
      <c r="AR1178" s="254"/>
      <c r="AS1178" s="253"/>
      <c r="AT1178" s="254"/>
      <c r="AU1178" s="253"/>
      <c r="AV1178" s="163">
        <f t="shared" si="1599"/>
        <v>0</v>
      </c>
      <c r="AW1178" s="168">
        <f t="shared" si="1600"/>
        <v>0</v>
      </c>
      <c r="AY1178" s="163">
        <f t="shared" si="1601"/>
        <v>0</v>
      </c>
      <c r="AZ1178" s="163">
        <f t="shared" si="1602"/>
        <v>0</v>
      </c>
      <c r="BA1178" s="163">
        <f t="shared" si="1603"/>
        <v>0</v>
      </c>
      <c r="BB1178" s="163">
        <f t="shared" si="1604"/>
        <v>0</v>
      </c>
      <c r="BC1178" s="163">
        <f t="shared" si="1605"/>
        <v>0</v>
      </c>
      <c r="BD1178" s="163">
        <f t="shared" si="1606"/>
        <v>0</v>
      </c>
    </row>
    <row r="1179" spans="2:56" x14ac:dyDescent="0.3">
      <c r="B1179" s="169" t="s">
        <v>180</v>
      </c>
      <c r="C1179" s="248"/>
      <c r="D1179" s="249"/>
      <c r="E1179" s="172">
        <f t="shared" si="1593"/>
        <v>0</v>
      </c>
      <c r="F1179" s="248"/>
      <c r="G1179" s="249"/>
      <c r="H1179" s="172">
        <f t="shared" si="1594"/>
        <v>0</v>
      </c>
      <c r="I1179" s="248"/>
      <c r="J1179" s="250"/>
      <c r="K1179" s="174">
        <f t="shared" si="1595"/>
        <v>0</v>
      </c>
      <c r="L1179" s="248"/>
      <c r="M1179" s="250"/>
      <c r="N1179" s="251"/>
      <c r="O1179" s="248"/>
      <c r="P1179" s="251"/>
      <c r="Q1179" s="166">
        <f t="shared" si="1596"/>
        <v>0</v>
      </c>
      <c r="R1179" s="251"/>
      <c r="S1179" s="251"/>
      <c r="T1179" s="167">
        <f t="shared" si="1607"/>
        <v>0</v>
      </c>
      <c r="U1179" s="157"/>
      <c r="V1179" s="248"/>
      <c r="W1179" s="251"/>
      <c r="X1179" s="166">
        <f t="shared" si="1597"/>
        <v>0</v>
      </c>
      <c r="Y1179" s="251"/>
      <c r="Z1179" s="251"/>
      <c r="AA1179" s="167">
        <f t="shared" si="1608"/>
        <v>0</v>
      </c>
      <c r="AB1179" s="157"/>
      <c r="AC1179" s="248"/>
      <c r="AD1179" s="251"/>
      <c r="AE1179" s="166">
        <f t="shared" si="1598"/>
        <v>0</v>
      </c>
      <c r="AF1179" s="251"/>
      <c r="AG1179" s="251"/>
      <c r="AH1179" s="167">
        <f t="shared" si="1609"/>
        <v>0</v>
      </c>
      <c r="AJ1179" s="252"/>
      <c r="AK1179" s="253"/>
      <c r="AL1179" s="254"/>
      <c r="AM1179" s="253"/>
      <c r="AN1179" s="254"/>
      <c r="AO1179" s="253"/>
      <c r="AP1179" s="254"/>
      <c r="AQ1179" s="253"/>
      <c r="AR1179" s="254"/>
      <c r="AS1179" s="253"/>
      <c r="AT1179" s="254"/>
      <c r="AU1179" s="253"/>
      <c r="AV1179" s="163">
        <f t="shared" si="1599"/>
        <v>0</v>
      </c>
      <c r="AW1179" s="168">
        <f t="shared" si="1600"/>
        <v>0</v>
      </c>
      <c r="AY1179" s="163">
        <f t="shared" si="1601"/>
        <v>0</v>
      </c>
      <c r="AZ1179" s="163">
        <f t="shared" si="1602"/>
        <v>0</v>
      </c>
      <c r="BA1179" s="163">
        <f t="shared" si="1603"/>
        <v>0</v>
      </c>
      <c r="BB1179" s="163">
        <f t="shared" si="1604"/>
        <v>0</v>
      </c>
      <c r="BC1179" s="163">
        <f t="shared" si="1605"/>
        <v>0</v>
      </c>
      <c r="BD1179" s="163">
        <f t="shared" si="1606"/>
        <v>0</v>
      </c>
    </row>
    <row r="1180" spans="2:56" x14ac:dyDescent="0.3">
      <c r="B1180" s="169" t="s">
        <v>181</v>
      </c>
      <c r="C1180" s="248"/>
      <c r="D1180" s="249"/>
      <c r="E1180" s="172">
        <f t="shared" si="1593"/>
        <v>0</v>
      </c>
      <c r="F1180" s="248"/>
      <c r="G1180" s="249"/>
      <c r="H1180" s="172">
        <f t="shared" si="1594"/>
        <v>0</v>
      </c>
      <c r="I1180" s="248"/>
      <c r="J1180" s="250"/>
      <c r="K1180" s="174">
        <f t="shared" si="1595"/>
        <v>0</v>
      </c>
      <c r="L1180" s="248"/>
      <c r="M1180" s="250"/>
      <c r="N1180" s="251"/>
      <c r="O1180" s="248"/>
      <c r="P1180" s="251"/>
      <c r="Q1180" s="166">
        <f t="shared" si="1596"/>
        <v>0</v>
      </c>
      <c r="R1180" s="251"/>
      <c r="S1180" s="251"/>
      <c r="T1180" s="167">
        <f t="shared" si="1607"/>
        <v>0</v>
      </c>
      <c r="U1180" s="157"/>
      <c r="V1180" s="248"/>
      <c r="W1180" s="251"/>
      <c r="X1180" s="166">
        <f t="shared" si="1597"/>
        <v>0</v>
      </c>
      <c r="Y1180" s="251"/>
      <c r="Z1180" s="251"/>
      <c r="AA1180" s="167">
        <f t="shared" si="1608"/>
        <v>0</v>
      </c>
      <c r="AB1180" s="157"/>
      <c r="AC1180" s="248"/>
      <c r="AD1180" s="251"/>
      <c r="AE1180" s="166">
        <f t="shared" si="1598"/>
        <v>0</v>
      </c>
      <c r="AF1180" s="251"/>
      <c r="AG1180" s="251"/>
      <c r="AH1180" s="167">
        <f t="shared" si="1609"/>
        <v>0</v>
      </c>
      <c r="AJ1180" s="252"/>
      <c r="AK1180" s="253"/>
      <c r="AL1180" s="254"/>
      <c r="AM1180" s="253"/>
      <c r="AN1180" s="254"/>
      <c r="AO1180" s="253"/>
      <c r="AP1180" s="254"/>
      <c r="AQ1180" s="253"/>
      <c r="AR1180" s="254"/>
      <c r="AS1180" s="253"/>
      <c r="AT1180" s="254"/>
      <c r="AU1180" s="253"/>
      <c r="AV1180" s="163">
        <f t="shared" si="1599"/>
        <v>0</v>
      </c>
      <c r="AW1180" s="168">
        <f t="shared" si="1600"/>
        <v>0</v>
      </c>
      <c r="AY1180" s="163">
        <f t="shared" si="1601"/>
        <v>0</v>
      </c>
      <c r="AZ1180" s="163">
        <f t="shared" si="1602"/>
        <v>0</v>
      </c>
      <c r="BA1180" s="163">
        <f t="shared" si="1603"/>
        <v>0</v>
      </c>
      <c r="BB1180" s="163">
        <f t="shared" si="1604"/>
        <v>0</v>
      </c>
      <c r="BC1180" s="163">
        <f t="shared" si="1605"/>
        <v>0</v>
      </c>
      <c r="BD1180" s="163">
        <f t="shared" si="1606"/>
        <v>0</v>
      </c>
    </row>
    <row r="1181" spans="2:56" x14ac:dyDescent="0.3">
      <c r="B1181" s="179" t="s">
        <v>182</v>
      </c>
      <c r="C1181" s="83">
        <f>SUM(C1182)</f>
        <v>31500</v>
      </c>
      <c r="D1181" s="84">
        <f>SUM(D1182)</f>
        <v>31330</v>
      </c>
      <c r="E1181" s="85">
        <f t="shared" si="1593"/>
        <v>0.9946031746031746</v>
      </c>
      <c r="F1181" s="83">
        <f>SUM(F1182)</f>
        <v>61300</v>
      </c>
      <c r="G1181" s="84">
        <f>SUM(G1182)</f>
        <v>60722.8</v>
      </c>
      <c r="H1181" s="85">
        <f t="shared" si="1594"/>
        <v>0.99058401305057098</v>
      </c>
      <c r="I1181" s="83">
        <f>SUM(I1182)</f>
        <v>279700</v>
      </c>
      <c r="J1181" s="86">
        <f>SUM(J1182)</f>
        <v>278856</v>
      </c>
      <c r="K1181" s="87">
        <f t="shared" si="1595"/>
        <v>0.99698248122988919</v>
      </c>
      <c r="L1181" s="83">
        <f>SUM(L1182)</f>
        <v>42000</v>
      </c>
      <c r="M1181" s="86">
        <f>SUM(M1182)</f>
        <v>42000</v>
      </c>
      <c r="N1181" s="88">
        <f>SUM(N1182)</f>
        <v>0</v>
      </c>
      <c r="O1181" s="83">
        <f>SUM(O1182)</f>
        <v>16000</v>
      </c>
      <c r="P1181" s="88">
        <f>SUM(P1182)</f>
        <v>0</v>
      </c>
      <c r="Q1181" s="177">
        <f t="shared" si="1596"/>
        <v>16000</v>
      </c>
      <c r="R1181" s="88">
        <f>SUM(R1182)</f>
        <v>0</v>
      </c>
      <c r="S1181" s="88">
        <f>SUM(S1182)</f>
        <v>0</v>
      </c>
      <c r="T1181" s="178">
        <f t="shared" si="1607"/>
        <v>16000</v>
      </c>
      <c r="U1181" s="157"/>
      <c r="V1181" s="83">
        <f>SUM(V1182)</f>
        <v>16000</v>
      </c>
      <c r="W1181" s="88">
        <f>SUM(W1182)</f>
        <v>0</v>
      </c>
      <c r="X1181" s="177">
        <f t="shared" si="1597"/>
        <v>16000</v>
      </c>
      <c r="Y1181" s="88">
        <f>SUM(Y1182)</f>
        <v>0</v>
      </c>
      <c r="Z1181" s="88">
        <f>SUM(Z1182)</f>
        <v>0</v>
      </c>
      <c r="AA1181" s="178">
        <f t="shared" si="1608"/>
        <v>16000</v>
      </c>
      <c r="AB1181" s="157"/>
      <c r="AC1181" s="83">
        <f>SUM(AC1182)</f>
        <v>26400</v>
      </c>
      <c r="AD1181" s="88">
        <f>SUM(AD1182)</f>
        <v>0</v>
      </c>
      <c r="AE1181" s="177">
        <f t="shared" si="1598"/>
        <v>26400</v>
      </c>
      <c r="AF1181" s="88">
        <f>SUM(AF1182)</f>
        <v>0</v>
      </c>
      <c r="AG1181" s="88">
        <f>SUM(AG1182)</f>
        <v>0</v>
      </c>
      <c r="AH1181" s="178">
        <f t="shared" si="1609"/>
        <v>26400</v>
      </c>
      <c r="AJ1181" s="84">
        <f t="shared" ref="AJ1181:AU1181" si="1613">SUM(AJ1182)</f>
        <v>0</v>
      </c>
      <c r="AK1181" s="86">
        <f t="shared" si="1613"/>
        <v>0</v>
      </c>
      <c r="AL1181" s="88">
        <f t="shared" si="1613"/>
        <v>0</v>
      </c>
      <c r="AM1181" s="86">
        <f t="shared" si="1613"/>
        <v>0</v>
      </c>
      <c r="AN1181" s="88">
        <f t="shared" si="1613"/>
        <v>0</v>
      </c>
      <c r="AO1181" s="86">
        <f t="shared" si="1613"/>
        <v>0</v>
      </c>
      <c r="AP1181" s="88">
        <f t="shared" si="1613"/>
        <v>16000</v>
      </c>
      <c r="AQ1181" s="86">
        <f t="shared" si="1613"/>
        <v>0</v>
      </c>
      <c r="AR1181" s="88">
        <f t="shared" si="1613"/>
        <v>0</v>
      </c>
      <c r="AS1181" s="86">
        <f t="shared" si="1613"/>
        <v>0</v>
      </c>
      <c r="AT1181" s="88">
        <f t="shared" si="1613"/>
        <v>0</v>
      </c>
      <c r="AU1181" s="86">
        <f t="shared" si="1613"/>
        <v>0</v>
      </c>
      <c r="AV1181" s="86">
        <f t="shared" si="1599"/>
        <v>16000</v>
      </c>
      <c r="AW1181" s="93">
        <f t="shared" si="1600"/>
        <v>0</v>
      </c>
      <c r="AY1181" s="86">
        <f t="shared" si="1601"/>
        <v>0</v>
      </c>
      <c r="AZ1181" s="86">
        <f t="shared" si="1602"/>
        <v>0</v>
      </c>
      <c r="BA1181" s="86">
        <f t="shared" si="1603"/>
        <v>16000</v>
      </c>
      <c r="BB1181" s="86">
        <f t="shared" si="1604"/>
        <v>0</v>
      </c>
      <c r="BC1181" s="86">
        <f t="shared" si="1605"/>
        <v>16000</v>
      </c>
      <c r="BD1181" s="86">
        <f t="shared" si="1606"/>
        <v>0</v>
      </c>
    </row>
    <row r="1182" spans="2:56" x14ac:dyDescent="0.3">
      <c r="B1182" s="169" t="s">
        <v>182</v>
      </c>
      <c r="C1182" s="248">
        <v>31500</v>
      </c>
      <c r="D1182" s="249">
        <v>31330</v>
      </c>
      <c r="E1182" s="172">
        <f t="shared" si="1593"/>
        <v>0.9946031746031746</v>
      </c>
      <c r="F1182" s="248">
        <v>61300</v>
      </c>
      <c r="G1182" s="249">
        <v>60722.8</v>
      </c>
      <c r="H1182" s="172">
        <f t="shared" si="1594"/>
        <v>0.99058401305057098</v>
      </c>
      <c r="I1182" s="248">
        <v>279700</v>
      </c>
      <c r="J1182" s="250">
        <v>278856</v>
      </c>
      <c r="K1182" s="174">
        <f t="shared" si="1595"/>
        <v>0.99698248122988919</v>
      </c>
      <c r="L1182" s="248">
        <v>42000</v>
      </c>
      <c r="M1182" s="250">
        <v>42000</v>
      </c>
      <c r="N1182" s="251">
        <v>0</v>
      </c>
      <c r="O1182" s="248">
        <v>16000</v>
      </c>
      <c r="P1182" s="251"/>
      <c r="Q1182" s="166">
        <f t="shared" si="1596"/>
        <v>16000</v>
      </c>
      <c r="R1182" s="251"/>
      <c r="S1182" s="251"/>
      <c r="T1182" s="167">
        <f t="shared" si="1607"/>
        <v>16000</v>
      </c>
      <c r="U1182" s="157"/>
      <c r="V1182" s="248">
        <v>16000</v>
      </c>
      <c r="W1182" s="251"/>
      <c r="X1182" s="166">
        <f t="shared" si="1597"/>
        <v>16000</v>
      </c>
      <c r="Y1182" s="251"/>
      <c r="Z1182" s="251"/>
      <c r="AA1182" s="167">
        <f t="shared" si="1608"/>
        <v>16000</v>
      </c>
      <c r="AB1182" s="157"/>
      <c r="AC1182" s="248">
        <v>26400</v>
      </c>
      <c r="AD1182" s="251"/>
      <c r="AE1182" s="166">
        <f t="shared" si="1598"/>
        <v>26400</v>
      </c>
      <c r="AF1182" s="251"/>
      <c r="AG1182" s="251"/>
      <c r="AH1182" s="167">
        <f t="shared" si="1609"/>
        <v>26400</v>
      </c>
      <c r="AJ1182" s="252"/>
      <c r="AK1182" s="253"/>
      <c r="AL1182" s="254"/>
      <c r="AM1182" s="253"/>
      <c r="AN1182" s="254"/>
      <c r="AO1182" s="253"/>
      <c r="AP1182" s="254">
        <v>16000</v>
      </c>
      <c r="AQ1182" s="253"/>
      <c r="AR1182" s="254"/>
      <c r="AS1182" s="253"/>
      <c r="AT1182" s="254"/>
      <c r="AU1182" s="253"/>
      <c r="AV1182" s="163">
        <f t="shared" si="1599"/>
        <v>16000</v>
      </c>
      <c r="AW1182" s="168">
        <f t="shared" si="1600"/>
        <v>0</v>
      </c>
      <c r="AY1182" s="163">
        <f t="shared" si="1601"/>
        <v>0</v>
      </c>
      <c r="AZ1182" s="163">
        <f t="shared" si="1602"/>
        <v>0</v>
      </c>
      <c r="BA1182" s="163">
        <f t="shared" si="1603"/>
        <v>16000</v>
      </c>
      <c r="BB1182" s="163">
        <f t="shared" si="1604"/>
        <v>0</v>
      </c>
      <c r="BC1182" s="163">
        <f t="shared" si="1605"/>
        <v>16000</v>
      </c>
      <c r="BD1182" s="163">
        <f t="shared" si="1606"/>
        <v>0</v>
      </c>
    </row>
    <row r="1183" spans="2:56" x14ac:dyDescent="0.3">
      <c r="B1183" s="179" t="s">
        <v>183</v>
      </c>
      <c r="C1183" s="83">
        <f>SUM(C1184)</f>
        <v>0</v>
      </c>
      <c r="D1183" s="84">
        <f>SUM(D1184)</f>
        <v>0</v>
      </c>
      <c r="E1183" s="85">
        <f t="shared" si="1593"/>
        <v>0</v>
      </c>
      <c r="F1183" s="83">
        <f>SUM(F1184)</f>
        <v>0</v>
      </c>
      <c r="G1183" s="84">
        <f>SUM(G1184)</f>
        <v>0</v>
      </c>
      <c r="H1183" s="85">
        <f t="shared" si="1594"/>
        <v>0</v>
      </c>
      <c r="I1183" s="83">
        <f>SUM(I1184)</f>
        <v>0</v>
      </c>
      <c r="J1183" s="86">
        <f>SUM(J1184)</f>
        <v>0</v>
      </c>
      <c r="K1183" s="87">
        <f t="shared" si="1595"/>
        <v>0</v>
      </c>
      <c r="L1183" s="83">
        <f>SUM(L1184)</f>
        <v>0</v>
      </c>
      <c r="M1183" s="86">
        <f>SUM(M1184)</f>
        <v>0</v>
      </c>
      <c r="N1183" s="88">
        <f>SUM(N1184)</f>
        <v>0</v>
      </c>
      <c r="O1183" s="83">
        <f>SUM(O1184)</f>
        <v>0</v>
      </c>
      <c r="P1183" s="88">
        <f>SUM(P1184)</f>
        <v>0</v>
      </c>
      <c r="Q1183" s="177">
        <f t="shared" si="1596"/>
        <v>0</v>
      </c>
      <c r="R1183" s="88">
        <f>SUM(R1184)</f>
        <v>0</v>
      </c>
      <c r="S1183" s="88">
        <f>SUM(S1184)</f>
        <v>0</v>
      </c>
      <c r="T1183" s="178">
        <f t="shared" si="1607"/>
        <v>0</v>
      </c>
      <c r="U1183" s="157"/>
      <c r="V1183" s="83">
        <f>SUM(V1184)</f>
        <v>0</v>
      </c>
      <c r="W1183" s="88">
        <f>SUM(W1184)</f>
        <v>0</v>
      </c>
      <c r="X1183" s="177">
        <f t="shared" si="1597"/>
        <v>0</v>
      </c>
      <c r="Y1183" s="88">
        <f>SUM(Y1184)</f>
        <v>0</v>
      </c>
      <c r="Z1183" s="88">
        <f>SUM(Z1184)</f>
        <v>0</v>
      </c>
      <c r="AA1183" s="178">
        <f t="shared" si="1608"/>
        <v>0</v>
      </c>
      <c r="AB1183" s="157"/>
      <c r="AC1183" s="83">
        <f>SUM(AC1184)</f>
        <v>0</v>
      </c>
      <c r="AD1183" s="88">
        <f>SUM(AD1184)</f>
        <v>0</v>
      </c>
      <c r="AE1183" s="177">
        <f t="shared" si="1598"/>
        <v>0</v>
      </c>
      <c r="AF1183" s="88">
        <f>SUM(AF1184)</f>
        <v>0</v>
      </c>
      <c r="AG1183" s="88">
        <f>SUM(AG1184)</f>
        <v>0</v>
      </c>
      <c r="AH1183" s="178">
        <f t="shared" si="1609"/>
        <v>0</v>
      </c>
      <c r="AJ1183" s="84">
        <f t="shared" ref="AJ1183:AU1183" si="1614">SUM(AJ1184)</f>
        <v>0</v>
      </c>
      <c r="AK1183" s="86">
        <f t="shared" si="1614"/>
        <v>0</v>
      </c>
      <c r="AL1183" s="88">
        <f t="shared" si="1614"/>
        <v>0</v>
      </c>
      <c r="AM1183" s="86">
        <f t="shared" si="1614"/>
        <v>0</v>
      </c>
      <c r="AN1183" s="88">
        <f t="shared" si="1614"/>
        <v>0</v>
      </c>
      <c r="AO1183" s="86">
        <f t="shared" si="1614"/>
        <v>0</v>
      </c>
      <c r="AP1183" s="88">
        <f t="shared" si="1614"/>
        <v>0</v>
      </c>
      <c r="AQ1183" s="86">
        <f t="shared" si="1614"/>
        <v>0</v>
      </c>
      <c r="AR1183" s="88">
        <f t="shared" si="1614"/>
        <v>0</v>
      </c>
      <c r="AS1183" s="86">
        <f t="shared" si="1614"/>
        <v>0</v>
      </c>
      <c r="AT1183" s="88">
        <f t="shared" si="1614"/>
        <v>0</v>
      </c>
      <c r="AU1183" s="86">
        <f t="shared" si="1614"/>
        <v>0</v>
      </c>
      <c r="AV1183" s="86">
        <f t="shared" si="1599"/>
        <v>0</v>
      </c>
      <c r="AW1183" s="93">
        <f t="shared" si="1600"/>
        <v>0</v>
      </c>
      <c r="AY1183" s="86">
        <f t="shared" si="1601"/>
        <v>0</v>
      </c>
      <c r="AZ1183" s="86">
        <f t="shared" si="1602"/>
        <v>0</v>
      </c>
      <c r="BA1183" s="86">
        <f t="shared" si="1603"/>
        <v>0</v>
      </c>
      <c r="BB1183" s="86">
        <f t="shared" si="1604"/>
        <v>0</v>
      </c>
      <c r="BC1183" s="86">
        <f t="shared" si="1605"/>
        <v>0</v>
      </c>
      <c r="BD1183" s="86">
        <f t="shared" si="1606"/>
        <v>0</v>
      </c>
    </row>
    <row r="1184" spans="2:56" x14ac:dyDescent="0.3">
      <c r="B1184" s="169" t="s">
        <v>184</v>
      </c>
      <c r="C1184" s="248"/>
      <c r="D1184" s="249"/>
      <c r="E1184" s="172">
        <f t="shared" si="1593"/>
        <v>0</v>
      </c>
      <c r="F1184" s="248"/>
      <c r="G1184" s="249"/>
      <c r="H1184" s="172">
        <f t="shared" si="1594"/>
        <v>0</v>
      </c>
      <c r="I1184" s="248"/>
      <c r="J1184" s="250"/>
      <c r="K1184" s="174">
        <f t="shared" si="1595"/>
        <v>0</v>
      </c>
      <c r="L1184" s="248"/>
      <c r="M1184" s="250"/>
      <c r="N1184" s="251"/>
      <c r="O1184" s="248"/>
      <c r="P1184" s="251"/>
      <c r="Q1184" s="166">
        <f t="shared" si="1596"/>
        <v>0</v>
      </c>
      <c r="R1184" s="251"/>
      <c r="S1184" s="251"/>
      <c r="T1184" s="167">
        <f t="shared" si="1607"/>
        <v>0</v>
      </c>
      <c r="U1184" s="157"/>
      <c r="V1184" s="248"/>
      <c r="W1184" s="251"/>
      <c r="X1184" s="166">
        <f t="shared" si="1597"/>
        <v>0</v>
      </c>
      <c r="Y1184" s="251"/>
      <c r="Z1184" s="251"/>
      <c r="AA1184" s="167">
        <f t="shared" si="1608"/>
        <v>0</v>
      </c>
      <c r="AB1184" s="157"/>
      <c r="AC1184" s="248"/>
      <c r="AD1184" s="251"/>
      <c r="AE1184" s="166">
        <f t="shared" si="1598"/>
        <v>0</v>
      </c>
      <c r="AF1184" s="251"/>
      <c r="AG1184" s="251"/>
      <c r="AH1184" s="167">
        <f t="shared" si="1609"/>
        <v>0</v>
      </c>
      <c r="AJ1184" s="252"/>
      <c r="AK1184" s="253"/>
      <c r="AL1184" s="254"/>
      <c r="AM1184" s="253"/>
      <c r="AN1184" s="254"/>
      <c r="AO1184" s="253"/>
      <c r="AP1184" s="254"/>
      <c r="AQ1184" s="253"/>
      <c r="AR1184" s="254"/>
      <c r="AS1184" s="253"/>
      <c r="AT1184" s="254"/>
      <c r="AU1184" s="253"/>
      <c r="AV1184" s="163">
        <f t="shared" si="1599"/>
        <v>0</v>
      </c>
      <c r="AW1184" s="168">
        <f t="shared" si="1600"/>
        <v>0</v>
      </c>
      <c r="AY1184" s="163">
        <f t="shared" si="1601"/>
        <v>0</v>
      </c>
      <c r="AZ1184" s="163">
        <f t="shared" si="1602"/>
        <v>0</v>
      </c>
      <c r="BA1184" s="163">
        <f t="shared" si="1603"/>
        <v>0</v>
      </c>
      <c r="BB1184" s="163">
        <f t="shared" si="1604"/>
        <v>0</v>
      </c>
      <c r="BC1184" s="163">
        <f t="shared" si="1605"/>
        <v>0</v>
      </c>
      <c r="BD1184" s="163">
        <f t="shared" si="1606"/>
        <v>0</v>
      </c>
    </row>
    <row r="1185" spans="2:56" x14ac:dyDescent="0.3">
      <c r="B1185" s="176" t="s">
        <v>185</v>
      </c>
      <c r="C1185" s="83">
        <f>SUM(C1186:C1187)</f>
        <v>0</v>
      </c>
      <c r="D1185" s="84">
        <f>SUM(D1186:D1187)</f>
        <v>0</v>
      </c>
      <c r="E1185" s="85">
        <f t="shared" si="1593"/>
        <v>0</v>
      </c>
      <c r="F1185" s="83">
        <f>SUM(F1186:F1187)</f>
        <v>0</v>
      </c>
      <c r="G1185" s="84">
        <f>SUM(G1186:G1187)</f>
        <v>0</v>
      </c>
      <c r="H1185" s="85">
        <f t="shared" si="1594"/>
        <v>0</v>
      </c>
      <c r="I1185" s="83">
        <f>SUM(I1186:I1187)</f>
        <v>0</v>
      </c>
      <c r="J1185" s="86">
        <f>SUM(J1186:J1187)</f>
        <v>0</v>
      </c>
      <c r="K1185" s="87">
        <f t="shared" si="1595"/>
        <v>0</v>
      </c>
      <c r="L1185" s="83">
        <f>SUM(L1186:L1187)</f>
        <v>0</v>
      </c>
      <c r="M1185" s="86">
        <f>SUM(M1186:M1187)</f>
        <v>0</v>
      </c>
      <c r="N1185" s="88">
        <f>SUM(N1186:N1187)</f>
        <v>0</v>
      </c>
      <c r="O1185" s="83">
        <f>SUM(O1186:O1187)</f>
        <v>0</v>
      </c>
      <c r="P1185" s="88">
        <f>SUM(P1186:P1187)</f>
        <v>0</v>
      </c>
      <c r="Q1185" s="177">
        <f t="shared" si="1596"/>
        <v>0</v>
      </c>
      <c r="R1185" s="88">
        <f>SUM(R1186:R1187)</f>
        <v>0</v>
      </c>
      <c r="S1185" s="88">
        <f>SUM(S1186:S1187)</f>
        <v>0</v>
      </c>
      <c r="T1185" s="178">
        <f t="shared" si="1607"/>
        <v>0</v>
      </c>
      <c r="U1185" s="157"/>
      <c r="V1185" s="83">
        <f>SUM(V1186:V1187)</f>
        <v>0</v>
      </c>
      <c r="W1185" s="88">
        <f>SUM(W1186:W1187)</f>
        <v>0</v>
      </c>
      <c r="X1185" s="177">
        <f t="shared" si="1597"/>
        <v>0</v>
      </c>
      <c r="Y1185" s="88">
        <f>SUM(Y1186:Y1187)</f>
        <v>0</v>
      </c>
      <c r="Z1185" s="88">
        <f>SUM(Z1186:Z1187)</f>
        <v>0</v>
      </c>
      <c r="AA1185" s="178">
        <f t="shared" si="1608"/>
        <v>0</v>
      </c>
      <c r="AB1185" s="157"/>
      <c r="AC1185" s="83">
        <f>SUM(AC1186:AC1187)</f>
        <v>0</v>
      </c>
      <c r="AD1185" s="88">
        <f>SUM(AD1186:AD1187)</f>
        <v>0</v>
      </c>
      <c r="AE1185" s="177">
        <f t="shared" si="1598"/>
        <v>0</v>
      </c>
      <c r="AF1185" s="88">
        <f>SUM(AF1186:AF1187)</f>
        <v>0</v>
      </c>
      <c r="AG1185" s="88">
        <f>SUM(AG1186:AG1187)</f>
        <v>0</v>
      </c>
      <c r="AH1185" s="178">
        <f t="shared" si="1609"/>
        <v>0</v>
      </c>
      <c r="AJ1185" s="84">
        <f t="shared" ref="AJ1185:AU1185" si="1615">SUM(AJ1186:AJ1187)</f>
        <v>0</v>
      </c>
      <c r="AK1185" s="86">
        <f t="shared" si="1615"/>
        <v>0</v>
      </c>
      <c r="AL1185" s="88">
        <f t="shared" si="1615"/>
        <v>0</v>
      </c>
      <c r="AM1185" s="86">
        <f t="shared" si="1615"/>
        <v>0</v>
      </c>
      <c r="AN1185" s="88">
        <f t="shared" si="1615"/>
        <v>0</v>
      </c>
      <c r="AO1185" s="86">
        <f t="shared" si="1615"/>
        <v>0</v>
      </c>
      <c r="AP1185" s="88">
        <f t="shared" si="1615"/>
        <v>0</v>
      </c>
      <c r="AQ1185" s="86">
        <f t="shared" si="1615"/>
        <v>0</v>
      </c>
      <c r="AR1185" s="88">
        <f t="shared" si="1615"/>
        <v>0</v>
      </c>
      <c r="AS1185" s="86">
        <f t="shared" si="1615"/>
        <v>0</v>
      </c>
      <c r="AT1185" s="88">
        <f t="shared" si="1615"/>
        <v>0</v>
      </c>
      <c r="AU1185" s="86">
        <f t="shared" si="1615"/>
        <v>0</v>
      </c>
      <c r="AV1185" s="86">
        <f t="shared" si="1599"/>
        <v>0</v>
      </c>
      <c r="AW1185" s="93">
        <f t="shared" si="1600"/>
        <v>0</v>
      </c>
      <c r="AY1185" s="86">
        <f t="shared" si="1601"/>
        <v>0</v>
      </c>
      <c r="AZ1185" s="86">
        <f t="shared" si="1602"/>
        <v>0</v>
      </c>
      <c r="BA1185" s="86">
        <f t="shared" si="1603"/>
        <v>0</v>
      </c>
      <c r="BB1185" s="86">
        <f t="shared" si="1604"/>
        <v>0</v>
      </c>
      <c r="BC1185" s="86">
        <f t="shared" si="1605"/>
        <v>0</v>
      </c>
      <c r="BD1185" s="86">
        <f t="shared" si="1606"/>
        <v>0</v>
      </c>
    </row>
    <row r="1186" spans="2:56" x14ac:dyDescent="0.3">
      <c r="B1186" s="186" t="s">
        <v>186</v>
      </c>
      <c r="C1186" s="255"/>
      <c r="D1186" s="256"/>
      <c r="E1186" s="182">
        <f t="shared" si="1593"/>
        <v>0</v>
      </c>
      <c r="F1186" s="255"/>
      <c r="G1186" s="256"/>
      <c r="H1186" s="182">
        <f t="shared" si="1594"/>
        <v>0</v>
      </c>
      <c r="I1186" s="255"/>
      <c r="J1186" s="257"/>
      <c r="K1186" s="184">
        <f t="shared" si="1595"/>
        <v>0</v>
      </c>
      <c r="L1186" s="255"/>
      <c r="M1186" s="257"/>
      <c r="N1186" s="258"/>
      <c r="O1186" s="255"/>
      <c r="P1186" s="258"/>
      <c r="Q1186" s="177">
        <f t="shared" si="1596"/>
        <v>0</v>
      </c>
      <c r="R1186" s="258"/>
      <c r="S1186" s="258"/>
      <c r="T1186" s="178">
        <f t="shared" si="1607"/>
        <v>0</v>
      </c>
      <c r="U1186" s="157"/>
      <c r="V1186" s="255"/>
      <c r="W1186" s="258"/>
      <c r="X1186" s="177">
        <f t="shared" si="1597"/>
        <v>0</v>
      </c>
      <c r="Y1186" s="258"/>
      <c r="Z1186" s="258"/>
      <c r="AA1186" s="178">
        <f t="shared" si="1608"/>
        <v>0</v>
      </c>
      <c r="AB1186" s="157"/>
      <c r="AC1186" s="255"/>
      <c r="AD1186" s="258"/>
      <c r="AE1186" s="177">
        <f t="shared" si="1598"/>
        <v>0</v>
      </c>
      <c r="AF1186" s="258"/>
      <c r="AG1186" s="258"/>
      <c r="AH1186" s="178">
        <f t="shared" si="1609"/>
        <v>0</v>
      </c>
      <c r="AJ1186" s="252"/>
      <c r="AK1186" s="253"/>
      <c r="AL1186" s="254"/>
      <c r="AM1186" s="253"/>
      <c r="AN1186" s="254"/>
      <c r="AO1186" s="253"/>
      <c r="AP1186" s="254"/>
      <c r="AQ1186" s="253"/>
      <c r="AR1186" s="254"/>
      <c r="AS1186" s="253"/>
      <c r="AT1186" s="254"/>
      <c r="AU1186" s="253"/>
      <c r="AV1186" s="163">
        <f t="shared" si="1599"/>
        <v>0</v>
      </c>
      <c r="AW1186" s="93">
        <f t="shared" si="1600"/>
        <v>0</v>
      </c>
      <c r="AY1186" s="163">
        <f t="shared" si="1601"/>
        <v>0</v>
      </c>
      <c r="AZ1186" s="163">
        <f t="shared" si="1602"/>
        <v>0</v>
      </c>
      <c r="BA1186" s="163">
        <f t="shared" si="1603"/>
        <v>0</v>
      </c>
      <c r="BB1186" s="163">
        <f t="shared" si="1604"/>
        <v>0</v>
      </c>
      <c r="BC1186" s="163">
        <f t="shared" si="1605"/>
        <v>0</v>
      </c>
      <c r="BD1186" s="163">
        <f t="shared" si="1606"/>
        <v>0</v>
      </c>
    </row>
    <row r="1187" spans="2:56" x14ac:dyDescent="0.3">
      <c r="B1187" s="186" t="s">
        <v>187</v>
      </c>
      <c r="C1187" s="255"/>
      <c r="D1187" s="256"/>
      <c r="E1187" s="182">
        <f t="shared" si="1593"/>
        <v>0</v>
      </c>
      <c r="F1187" s="255"/>
      <c r="G1187" s="256"/>
      <c r="H1187" s="182">
        <f t="shared" si="1594"/>
        <v>0</v>
      </c>
      <c r="I1187" s="255"/>
      <c r="J1187" s="257"/>
      <c r="K1187" s="184">
        <f t="shared" si="1595"/>
        <v>0</v>
      </c>
      <c r="L1187" s="255"/>
      <c r="M1187" s="257"/>
      <c r="N1187" s="258"/>
      <c r="O1187" s="255"/>
      <c r="P1187" s="258"/>
      <c r="Q1187" s="177">
        <f t="shared" si="1596"/>
        <v>0</v>
      </c>
      <c r="R1187" s="258"/>
      <c r="S1187" s="258"/>
      <c r="T1187" s="178">
        <f t="shared" si="1607"/>
        <v>0</v>
      </c>
      <c r="U1187" s="157"/>
      <c r="V1187" s="255"/>
      <c r="W1187" s="258"/>
      <c r="X1187" s="177">
        <f t="shared" si="1597"/>
        <v>0</v>
      </c>
      <c r="Y1187" s="258"/>
      <c r="Z1187" s="258"/>
      <c r="AA1187" s="178">
        <f t="shared" si="1608"/>
        <v>0</v>
      </c>
      <c r="AB1187" s="157"/>
      <c r="AC1187" s="255"/>
      <c r="AD1187" s="258"/>
      <c r="AE1187" s="177">
        <f t="shared" si="1598"/>
        <v>0</v>
      </c>
      <c r="AF1187" s="258"/>
      <c r="AG1187" s="258"/>
      <c r="AH1187" s="178">
        <f t="shared" si="1609"/>
        <v>0</v>
      </c>
      <c r="AJ1187" s="252"/>
      <c r="AK1187" s="253"/>
      <c r="AL1187" s="254"/>
      <c r="AM1187" s="253"/>
      <c r="AN1187" s="254"/>
      <c r="AO1187" s="253"/>
      <c r="AP1187" s="254"/>
      <c r="AQ1187" s="253"/>
      <c r="AR1187" s="254"/>
      <c r="AS1187" s="253"/>
      <c r="AT1187" s="254"/>
      <c r="AU1187" s="253"/>
      <c r="AV1187" s="163">
        <f t="shared" si="1599"/>
        <v>0</v>
      </c>
      <c r="AW1187" s="93">
        <f t="shared" si="1600"/>
        <v>0</v>
      </c>
      <c r="AY1187" s="163">
        <f t="shared" si="1601"/>
        <v>0</v>
      </c>
      <c r="AZ1187" s="163">
        <f t="shared" si="1602"/>
        <v>0</v>
      </c>
      <c r="BA1187" s="163">
        <f t="shared" si="1603"/>
        <v>0</v>
      </c>
      <c r="BB1187" s="163">
        <f t="shared" si="1604"/>
        <v>0</v>
      </c>
      <c r="BC1187" s="163">
        <f t="shared" si="1605"/>
        <v>0</v>
      </c>
      <c r="BD1187" s="163">
        <f t="shared" si="1606"/>
        <v>0</v>
      </c>
    </row>
    <row r="1188" spans="2:56" s="124" customFormat="1" x14ac:dyDescent="0.3">
      <c r="B1188" s="187" t="s">
        <v>188</v>
      </c>
      <c r="C1188" s="188">
        <f>SUM(C1189,C1194,C1197,C1198,C1199,C1202,C1203)</f>
        <v>0</v>
      </c>
      <c r="D1188" s="189">
        <f>SUM(D1189,D1194,D1197,D1198,D1199,D1202,D1203)</f>
        <v>0</v>
      </c>
      <c r="E1188" s="190">
        <f t="shared" si="1593"/>
        <v>0</v>
      </c>
      <c r="F1188" s="188">
        <f>SUM(F1189,F1194,F1197,F1198,F1199,F1202,F1203)</f>
        <v>0</v>
      </c>
      <c r="G1188" s="189">
        <f>SUM(G1189,G1194,G1197,G1198,G1199,G1202,G1203)</f>
        <v>0</v>
      </c>
      <c r="H1188" s="190">
        <f t="shared" si="1594"/>
        <v>0</v>
      </c>
      <c r="I1188" s="188">
        <f>SUM(I1189,I1194,I1197,I1198,I1199,I1202,I1203)</f>
        <v>0</v>
      </c>
      <c r="J1188" s="191">
        <f>SUM(J1189,J1194,J1197,J1198,J1199,J1202,J1203)</f>
        <v>0</v>
      </c>
      <c r="K1188" s="192">
        <f t="shared" si="1595"/>
        <v>0</v>
      </c>
      <c r="L1188" s="188">
        <f>SUM(L1189,L1194,L1197,L1198,L1199,L1202,L1203)</f>
        <v>0</v>
      </c>
      <c r="M1188" s="191">
        <f>SUM(M1189,M1194,M1197,M1198,M1199,M1202,M1203)</f>
        <v>0</v>
      </c>
      <c r="N1188" s="193">
        <f>SUM(N1189,N1194,N1197,N1198,N1199,N1202,N1203)</f>
        <v>0</v>
      </c>
      <c r="O1188" s="188">
        <f>SUM(O1189,O1194,O1197,O1198,O1199,O1202,O1203)</f>
        <v>0</v>
      </c>
      <c r="P1188" s="193">
        <f>SUM(P1189,P1194,P1197,P1198,P1199,P1202,P1203)</f>
        <v>0</v>
      </c>
      <c r="Q1188" s="194">
        <f t="shared" si="1596"/>
        <v>0</v>
      </c>
      <c r="R1188" s="195">
        <f>SUM(R1189,R1194,R1197,R1198,R1199,R1202,R1203)</f>
        <v>0</v>
      </c>
      <c r="S1188" s="195">
        <f>SUM(S1189,S1194,S1197,S1198,S1199,S1202,S1203)</f>
        <v>0</v>
      </c>
      <c r="T1188" s="196">
        <f t="shared" si="1607"/>
        <v>0</v>
      </c>
      <c r="U1188" s="121"/>
      <c r="V1188" s="188">
        <f>SUM(V1189,V1194,V1197,V1198,V1199,V1202,V1203)</f>
        <v>0</v>
      </c>
      <c r="W1188" s="193">
        <f>SUM(W1189,W1194,W1197,W1198,W1199,W1202,W1203)</f>
        <v>0</v>
      </c>
      <c r="X1188" s="194">
        <f t="shared" si="1597"/>
        <v>0</v>
      </c>
      <c r="Y1188" s="195">
        <f>SUM(Y1189,Y1194,Y1197,Y1198,Y1199,Y1202,Y1203)</f>
        <v>0</v>
      </c>
      <c r="Z1188" s="195">
        <f>SUM(Z1189,Z1194,Z1197,Z1198,Z1199,Z1202,Z1203)</f>
        <v>0</v>
      </c>
      <c r="AA1188" s="196">
        <f t="shared" si="1608"/>
        <v>0</v>
      </c>
      <c r="AB1188" s="121"/>
      <c r="AC1188" s="188">
        <f>SUM(AC1189,AC1194,AC1197,AC1198,AC1199,AC1202,AC1203)</f>
        <v>0</v>
      </c>
      <c r="AD1188" s="193">
        <f>SUM(AD1189,AD1194,AD1197,AD1198,AD1199,AD1202,AD1203)</f>
        <v>0</v>
      </c>
      <c r="AE1188" s="194">
        <f t="shared" si="1598"/>
        <v>0</v>
      </c>
      <c r="AF1188" s="195">
        <f>SUM(AF1189,AF1194,AF1197,AF1198,AF1199,AF1202,AF1203)</f>
        <v>0</v>
      </c>
      <c r="AG1188" s="195">
        <f>SUM(AG1189,AG1194,AG1197,AG1198,AG1199,AG1202,AG1203)</f>
        <v>0</v>
      </c>
      <c r="AH1188" s="196">
        <f t="shared" si="1609"/>
        <v>0</v>
      </c>
      <c r="AJ1188" s="189">
        <f t="shared" ref="AJ1188:AU1188" si="1616">SUM(AJ1189,AJ1194,AJ1197,AJ1198,AJ1199,AJ1202,AJ1203)</f>
        <v>0</v>
      </c>
      <c r="AK1188" s="191">
        <f t="shared" si="1616"/>
        <v>0</v>
      </c>
      <c r="AL1188" s="193">
        <f t="shared" si="1616"/>
        <v>0</v>
      </c>
      <c r="AM1188" s="191">
        <f t="shared" si="1616"/>
        <v>0</v>
      </c>
      <c r="AN1188" s="193">
        <f t="shared" si="1616"/>
        <v>0</v>
      </c>
      <c r="AO1188" s="191">
        <f t="shared" si="1616"/>
        <v>0</v>
      </c>
      <c r="AP1188" s="193">
        <f t="shared" si="1616"/>
        <v>0</v>
      </c>
      <c r="AQ1188" s="191">
        <f t="shared" si="1616"/>
        <v>0</v>
      </c>
      <c r="AR1188" s="193">
        <f t="shared" si="1616"/>
        <v>0</v>
      </c>
      <c r="AS1188" s="191">
        <f t="shared" si="1616"/>
        <v>0</v>
      </c>
      <c r="AT1188" s="193">
        <f t="shared" si="1616"/>
        <v>0</v>
      </c>
      <c r="AU1188" s="191">
        <f t="shared" si="1616"/>
        <v>0</v>
      </c>
      <c r="AV1188" s="191">
        <f t="shared" si="1599"/>
        <v>0</v>
      </c>
      <c r="AW1188" s="197">
        <f t="shared" si="1600"/>
        <v>0</v>
      </c>
      <c r="AX1188" s="198"/>
      <c r="AY1188" s="191">
        <f t="shared" si="1601"/>
        <v>0</v>
      </c>
      <c r="AZ1188" s="191">
        <f t="shared" si="1602"/>
        <v>0</v>
      </c>
      <c r="BA1188" s="191">
        <f t="shared" si="1603"/>
        <v>0</v>
      </c>
      <c r="BB1188" s="191">
        <f t="shared" si="1604"/>
        <v>0</v>
      </c>
      <c r="BC1188" s="191">
        <f t="shared" si="1605"/>
        <v>0</v>
      </c>
      <c r="BD1188" s="191">
        <f t="shared" si="1606"/>
        <v>0</v>
      </c>
    </row>
    <row r="1189" spans="2:56" x14ac:dyDescent="0.3">
      <c r="B1189" s="176" t="s">
        <v>189</v>
      </c>
      <c r="C1189" s="83">
        <f>SUM(C1190,C1192)</f>
        <v>0</v>
      </c>
      <c r="D1189" s="84">
        <f>SUM(D1190,D1192)</f>
        <v>0</v>
      </c>
      <c r="E1189" s="85">
        <f t="shared" si="1593"/>
        <v>0</v>
      </c>
      <c r="F1189" s="83">
        <f>SUM(F1190,F1192)</f>
        <v>0</v>
      </c>
      <c r="G1189" s="84">
        <f>SUM(G1190,G1192)</f>
        <v>0</v>
      </c>
      <c r="H1189" s="85">
        <f t="shared" si="1594"/>
        <v>0</v>
      </c>
      <c r="I1189" s="83">
        <f>SUM(I1190,I1192)</f>
        <v>0</v>
      </c>
      <c r="J1189" s="86">
        <f>SUM(J1190,J1192)</f>
        <v>0</v>
      </c>
      <c r="K1189" s="87">
        <f t="shared" si="1595"/>
        <v>0</v>
      </c>
      <c r="L1189" s="83">
        <f>SUM(L1190,L1192)</f>
        <v>0</v>
      </c>
      <c r="M1189" s="86">
        <f>SUM(M1190,M1192)</f>
        <v>0</v>
      </c>
      <c r="N1189" s="88">
        <f>SUM(N1190,N1192)</f>
        <v>0</v>
      </c>
      <c r="O1189" s="83">
        <f>SUM(O1190,O1192)</f>
        <v>0</v>
      </c>
      <c r="P1189" s="88">
        <f>SUM(P1190,P1192)</f>
        <v>0</v>
      </c>
      <c r="Q1189" s="199">
        <f t="shared" si="1596"/>
        <v>0</v>
      </c>
      <c r="R1189" s="89">
        <f>SUM(R1190,R1192)</f>
        <v>0</v>
      </c>
      <c r="S1189" s="89">
        <f>SUM(S1190,S1192)</f>
        <v>0</v>
      </c>
      <c r="T1189" s="200">
        <f t="shared" si="1607"/>
        <v>0</v>
      </c>
      <c r="U1189" s="91"/>
      <c r="V1189" s="83">
        <f>SUM(V1190,V1192)</f>
        <v>0</v>
      </c>
      <c r="W1189" s="88">
        <f>SUM(W1190,W1192)</f>
        <v>0</v>
      </c>
      <c r="X1189" s="199">
        <f t="shared" si="1597"/>
        <v>0</v>
      </c>
      <c r="Y1189" s="89">
        <f>SUM(Y1190,Y1192)</f>
        <v>0</v>
      </c>
      <c r="Z1189" s="89">
        <f>SUM(Z1190,Z1192)</f>
        <v>0</v>
      </c>
      <c r="AA1189" s="200">
        <f t="shared" si="1608"/>
        <v>0</v>
      </c>
      <c r="AB1189" s="91"/>
      <c r="AC1189" s="83">
        <f>SUM(AC1190,AC1192)</f>
        <v>0</v>
      </c>
      <c r="AD1189" s="88">
        <f>SUM(AD1190,AD1192)</f>
        <v>0</v>
      </c>
      <c r="AE1189" s="199">
        <f t="shared" si="1598"/>
        <v>0</v>
      </c>
      <c r="AF1189" s="89">
        <f>SUM(AF1190,AF1192)</f>
        <v>0</v>
      </c>
      <c r="AG1189" s="89">
        <f>SUM(AG1190,AG1192)</f>
        <v>0</v>
      </c>
      <c r="AH1189" s="200">
        <f t="shared" si="1609"/>
        <v>0</v>
      </c>
      <c r="AJ1189" s="84">
        <f t="shared" ref="AJ1189:AU1189" si="1617">SUM(AJ1190,AJ1192)</f>
        <v>0</v>
      </c>
      <c r="AK1189" s="86">
        <f t="shared" si="1617"/>
        <v>0</v>
      </c>
      <c r="AL1189" s="88">
        <f t="shared" si="1617"/>
        <v>0</v>
      </c>
      <c r="AM1189" s="86">
        <f t="shared" si="1617"/>
        <v>0</v>
      </c>
      <c r="AN1189" s="88">
        <f t="shared" si="1617"/>
        <v>0</v>
      </c>
      <c r="AO1189" s="86">
        <f t="shared" si="1617"/>
        <v>0</v>
      </c>
      <c r="AP1189" s="88">
        <f t="shared" si="1617"/>
        <v>0</v>
      </c>
      <c r="AQ1189" s="86">
        <f t="shared" si="1617"/>
        <v>0</v>
      </c>
      <c r="AR1189" s="88">
        <f t="shared" si="1617"/>
        <v>0</v>
      </c>
      <c r="AS1189" s="86">
        <f t="shared" si="1617"/>
        <v>0</v>
      </c>
      <c r="AT1189" s="88">
        <f t="shared" si="1617"/>
        <v>0</v>
      </c>
      <c r="AU1189" s="86">
        <f t="shared" si="1617"/>
        <v>0</v>
      </c>
      <c r="AV1189" s="86">
        <f t="shared" si="1599"/>
        <v>0</v>
      </c>
      <c r="AW1189" s="93">
        <f t="shared" si="1600"/>
        <v>0</v>
      </c>
      <c r="AY1189" s="86">
        <f t="shared" si="1601"/>
        <v>0</v>
      </c>
      <c r="AZ1189" s="86">
        <f t="shared" si="1602"/>
        <v>0</v>
      </c>
      <c r="BA1189" s="86">
        <f t="shared" si="1603"/>
        <v>0</v>
      </c>
      <c r="BB1189" s="86">
        <f t="shared" si="1604"/>
        <v>0</v>
      </c>
      <c r="BC1189" s="86">
        <f t="shared" si="1605"/>
        <v>0</v>
      </c>
      <c r="BD1189" s="86">
        <f t="shared" si="1606"/>
        <v>0</v>
      </c>
    </row>
    <row r="1190" spans="2:56" x14ac:dyDescent="0.3">
      <c r="B1190" s="179" t="s">
        <v>190</v>
      </c>
      <c r="C1190" s="83">
        <f>SUM(C1191)</f>
        <v>0</v>
      </c>
      <c r="D1190" s="84">
        <f>SUM(D1191)</f>
        <v>0</v>
      </c>
      <c r="E1190" s="85">
        <f t="shared" si="1593"/>
        <v>0</v>
      </c>
      <c r="F1190" s="83">
        <f>SUM(F1191)</f>
        <v>0</v>
      </c>
      <c r="G1190" s="84">
        <f>SUM(G1191)</f>
        <v>0</v>
      </c>
      <c r="H1190" s="85">
        <f t="shared" si="1594"/>
        <v>0</v>
      </c>
      <c r="I1190" s="83">
        <f>SUM(I1191)</f>
        <v>0</v>
      </c>
      <c r="J1190" s="86">
        <f>SUM(J1191)</f>
        <v>0</v>
      </c>
      <c r="K1190" s="87">
        <f t="shared" si="1595"/>
        <v>0</v>
      </c>
      <c r="L1190" s="83">
        <f>SUM(L1191)</f>
        <v>0</v>
      </c>
      <c r="M1190" s="86">
        <f>SUM(M1191)</f>
        <v>0</v>
      </c>
      <c r="N1190" s="88">
        <f>SUM(N1191)</f>
        <v>0</v>
      </c>
      <c r="O1190" s="83">
        <f>SUM(O1191)</f>
        <v>0</v>
      </c>
      <c r="P1190" s="88">
        <f>SUM(P1191)</f>
        <v>0</v>
      </c>
      <c r="Q1190" s="199">
        <f t="shared" si="1596"/>
        <v>0</v>
      </c>
      <c r="R1190" s="89">
        <f>SUM(R1191)</f>
        <v>0</v>
      </c>
      <c r="S1190" s="89">
        <f>SUM(S1191)</f>
        <v>0</v>
      </c>
      <c r="T1190" s="200">
        <f t="shared" si="1607"/>
        <v>0</v>
      </c>
      <c r="U1190" s="91"/>
      <c r="V1190" s="83">
        <f>SUM(V1191)</f>
        <v>0</v>
      </c>
      <c r="W1190" s="88">
        <f>SUM(W1191)</f>
        <v>0</v>
      </c>
      <c r="X1190" s="199">
        <f t="shared" si="1597"/>
        <v>0</v>
      </c>
      <c r="Y1190" s="89">
        <f>SUM(Y1191)</f>
        <v>0</v>
      </c>
      <c r="Z1190" s="89">
        <f>SUM(Z1191)</f>
        <v>0</v>
      </c>
      <c r="AA1190" s="200">
        <f t="shared" si="1608"/>
        <v>0</v>
      </c>
      <c r="AB1190" s="91"/>
      <c r="AC1190" s="83">
        <f>SUM(AC1191)</f>
        <v>0</v>
      </c>
      <c r="AD1190" s="88">
        <f>SUM(AD1191)</f>
        <v>0</v>
      </c>
      <c r="AE1190" s="199">
        <f t="shared" si="1598"/>
        <v>0</v>
      </c>
      <c r="AF1190" s="89">
        <f>SUM(AF1191)</f>
        <v>0</v>
      </c>
      <c r="AG1190" s="89">
        <f>SUM(AG1191)</f>
        <v>0</v>
      </c>
      <c r="AH1190" s="200">
        <f t="shared" si="1609"/>
        <v>0</v>
      </c>
      <c r="AJ1190" s="84">
        <f t="shared" ref="AJ1190:AU1190" si="1618">SUM(AJ1191)</f>
        <v>0</v>
      </c>
      <c r="AK1190" s="86">
        <f t="shared" si="1618"/>
        <v>0</v>
      </c>
      <c r="AL1190" s="88">
        <f t="shared" si="1618"/>
        <v>0</v>
      </c>
      <c r="AM1190" s="86">
        <f t="shared" si="1618"/>
        <v>0</v>
      </c>
      <c r="AN1190" s="88">
        <f t="shared" si="1618"/>
        <v>0</v>
      </c>
      <c r="AO1190" s="86">
        <f t="shared" si="1618"/>
        <v>0</v>
      </c>
      <c r="AP1190" s="88">
        <f t="shared" si="1618"/>
        <v>0</v>
      </c>
      <c r="AQ1190" s="86">
        <f t="shared" si="1618"/>
        <v>0</v>
      </c>
      <c r="AR1190" s="88">
        <f t="shared" si="1618"/>
        <v>0</v>
      </c>
      <c r="AS1190" s="86">
        <f t="shared" si="1618"/>
        <v>0</v>
      </c>
      <c r="AT1190" s="88">
        <f t="shared" si="1618"/>
        <v>0</v>
      </c>
      <c r="AU1190" s="86">
        <f t="shared" si="1618"/>
        <v>0</v>
      </c>
      <c r="AV1190" s="86">
        <f t="shared" si="1599"/>
        <v>0</v>
      </c>
      <c r="AW1190" s="93">
        <f t="shared" si="1600"/>
        <v>0</v>
      </c>
      <c r="AY1190" s="86">
        <f t="shared" si="1601"/>
        <v>0</v>
      </c>
      <c r="AZ1190" s="86">
        <f t="shared" si="1602"/>
        <v>0</v>
      </c>
      <c r="BA1190" s="86">
        <f t="shared" si="1603"/>
        <v>0</v>
      </c>
      <c r="BB1190" s="86">
        <f t="shared" si="1604"/>
        <v>0</v>
      </c>
      <c r="BC1190" s="86">
        <f t="shared" si="1605"/>
        <v>0</v>
      </c>
      <c r="BD1190" s="86">
        <f t="shared" si="1606"/>
        <v>0</v>
      </c>
    </row>
    <row r="1191" spans="2:56" x14ac:dyDescent="0.3">
      <c r="B1191" s="186" t="s">
        <v>191</v>
      </c>
      <c r="C1191" s="255"/>
      <c r="D1191" s="256"/>
      <c r="E1191" s="182">
        <f t="shared" si="1593"/>
        <v>0</v>
      </c>
      <c r="F1191" s="255"/>
      <c r="G1191" s="256"/>
      <c r="H1191" s="182">
        <f t="shared" si="1594"/>
        <v>0</v>
      </c>
      <c r="I1191" s="255"/>
      <c r="J1191" s="257"/>
      <c r="K1191" s="184">
        <f t="shared" si="1595"/>
        <v>0</v>
      </c>
      <c r="L1191" s="255"/>
      <c r="M1191" s="257"/>
      <c r="N1191" s="258"/>
      <c r="O1191" s="255"/>
      <c r="P1191" s="258"/>
      <c r="Q1191" s="177">
        <f t="shared" si="1596"/>
        <v>0</v>
      </c>
      <c r="R1191" s="258"/>
      <c r="S1191" s="258"/>
      <c r="T1191" s="178">
        <f t="shared" si="1607"/>
        <v>0</v>
      </c>
      <c r="U1191" s="157"/>
      <c r="V1191" s="255"/>
      <c r="W1191" s="258"/>
      <c r="X1191" s="177">
        <f t="shared" si="1597"/>
        <v>0</v>
      </c>
      <c r="Y1191" s="258"/>
      <c r="Z1191" s="258"/>
      <c r="AA1191" s="178">
        <f t="shared" si="1608"/>
        <v>0</v>
      </c>
      <c r="AB1191" s="157"/>
      <c r="AC1191" s="255"/>
      <c r="AD1191" s="258"/>
      <c r="AE1191" s="177">
        <f t="shared" si="1598"/>
        <v>0</v>
      </c>
      <c r="AF1191" s="258"/>
      <c r="AG1191" s="258"/>
      <c r="AH1191" s="178">
        <f t="shared" si="1609"/>
        <v>0</v>
      </c>
      <c r="AJ1191" s="252"/>
      <c r="AK1191" s="253"/>
      <c r="AL1191" s="254"/>
      <c r="AM1191" s="253"/>
      <c r="AN1191" s="254"/>
      <c r="AO1191" s="253"/>
      <c r="AP1191" s="254"/>
      <c r="AQ1191" s="253"/>
      <c r="AR1191" s="254"/>
      <c r="AS1191" s="253"/>
      <c r="AT1191" s="254"/>
      <c r="AU1191" s="253"/>
      <c r="AV1191" s="163">
        <f t="shared" si="1599"/>
        <v>0</v>
      </c>
      <c r="AW1191" s="93">
        <f t="shared" si="1600"/>
        <v>0</v>
      </c>
      <c r="AY1191" s="163">
        <f t="shared" si="1601"/>
        <v>0</v>
      </c>
      <c r="AZ1191" s="163">
        <f t="shared" si="1602"/>
        <v>0</v>
      </c>
      <c r="BA1191" s="163">
        <f t="shared" si="1603"/>
        <v>0</v>
      </c>
      <c r="BB1191" s="163">
        <f t="shared" si="1604"/>
        <v>0</v>
      </c>
      <c r="BC1191" s="163">
        <f t="shared" si="1605"/>
        <v>0</v>
      </c>
      <c r="BD1191" s="163">
        <f t="shared" si="1606"/>
        <v>0</v>
      </c>
    </row>
    <row r="1192" spans="2:56" x14ac:dyDescent="0.3">
      <c r="B1192" s="179" t="s">
        <v>192</v>
      </c>
      <c r="C1192" s="83">
        <f>SUM(C1193)</f>
        <v>0</v>
      </c>
      <c r="D1192" s="84">
        <f>SUM(D1193)</f>
        <v>0</v>
      </c>
      <c r="E1192" s="85">
        <f t="shared" si="1593"/>
        <v>0</v>
      </c>
      <c r="F1192" s="83">
        <f>SUM(F1193)</f>
        <v>0</v>
      </c>
      <c r="G1192" s="84">
        <f>SUM(G1193)</f>
        <v>0</v>
      </c>
      <c r="H1192" s="85">
        <f t="shared" si="1594"/>
        <v>0</v>
      </c>
      <c r="I1192" s="83">
        <f>SUM(I1193)</f>
        <v>0</v>
      </c>
      <c r="J1192" s="86">
        <f>SUM(J1193)</f>
        <v>0</v>
      </c>
      <c r="K1192" s="87">
        <f t="shared" si="1595"/>
        <v>0</v>
      </c>
      <c r="L1192" s="83">
        <f>SUM(L1193)</f>
        <v>0</v>
      </c>
      <c r="M1192" s="86">
        <f>SUM(M1193)</f>
        <v>0</v>
      </c>
      <c r="N1192" s="88">
        <f>SUM(N1193)</f>
        <v>0</v>
      </c>
      <c r="O1192" s="83">
        <f>SUM(O1193)</f>
        <v>0</v>
      </c>
      <c r="P1192" s="88">
        <f>SUM(P1193)</f>
        <v>0</v>
      </c>
      <c r="Q1192" s="199">
        <f t="shared" si="1596"/>
        <v>0</v>
      </c>
      <c r="R1192" s="89">
        <f>SUM(R1193)</f>
        <v>0</v>
      </c>
      <c r="S1192" s="89">
        <f>SUM(S1193)</f>
        <v>0</v>
      </c>
      <c r="T1192" s="200">
        <f t="shared" si="1607"/>
        <v>0</v>
      </c>
      <c r="U1192" s="91"/>
      <c r="V1192" s="83">
        <f>SUM(V1193)</f>
        <v>0</v>
      </c>
      <c r="W1192" s="88">
        <f>SUM(W1193)</f>
        <v>0</v>
      </c>
      <c r="X1192" s="199">
        <f t="shared" si="1597"/>
        <v>0</v>
      </c>
      <c r="Y1192" s="89">
        <f>SUM(Y1193)</f>
        <v>0</v>
      </c>
      <c r="Z1192" s="89">
        <f>SUM(Z1193)</f>
        <v>0</v>
      </c>
      <c r="AA1192" s="200">
        <f t="shared" si="1608"/>
        <v>0</v>
      </c>
      <c r="AB1192" s="91"/>
      <c r="AC1192" s="83">
        <f>SUM(AC1193)</f>
        <v>0</v>
      </c>
      <c r="AD1192" s="88">
        <f>SUM(AD1193)</f>
        <v>0</v>
      </c>
      <c r="AE1192" s="199">
        <f t="shared" si="1598"/>
        <v>0</v>
      </c>
      <c r="AF1192" s="89">
        <f>SUM(AF1193)</f>
        <v>0</v>
      </c>
      <c r="AG1192" s="89">
        <f>SUM(AG1193)</f>
        <v>0</v>
      </c>
      <c r="AH1192" s="200">
        <f t="shared" si="1609"/>
        <v>0</v>
      </c>
      <c r="AJ1192" s="84">
        <f t="shared" ref="AJ1192:AU1192" si="1619">SUM(AJ1193)</f>
        <v>0</v>
      </c>
      <c r="AK1192" s="86">
        <f t="shared" si="1619"/>
        <v>0</v>
      </c>
      <c r="AL1192" s="88">
        <f t="shared" si="1619"/>
        <v>0</v>
      </c>
      <c r="AM1192" s="86">
        <f t="shared" si="1619"/>
        <v>0</v>
      </c>
      <c r="AN1192" s="88">
        <f t="shared" si="1619"/>
        <v>0</v>
      </c>
      <c r="AO1192" s="86">
        <f t="shared" si="1619"/>
        <v>0</v>
      </c>
      <c r="AP1192" s="88">
        <f t="shared" si="1619"/>
        <v>0</v>
      </c>
      <c r="AQ1192" s="86">
        <f t="shared" si="1619"/>
        <v>0</v>
      </c>
      <c r="AR1192" s="88">
        <f t="shared" si="1619"/>
        <v>0</v>
      </c>
      <c r="AS1192" s="86">
        <f t="shared" si="1619"/>
        <v>0</v>
      </c>
      <c r="AT1192" s="88">
        <f t="shared" si="1619"/>
        <v>0</v>
      </c>
      <c r="AU1192" s="86">
        <f t="shared" si="1619"/>
        <v>0</v>
      </c>
      <c r="AV1192" s="86">
        <f t="shared" si="1599"/>
        <v>0</v>
      </c>
      <c r="AW1192" s="93">
        <f t="shared" si="1600"/>
        <v>0</v>
      </c>
      <c r="AY1192" s="86">
        <f t="shared" si="1601"/>
        <v>0</v>
      </c>
      <c r="AZ1192" s="86">
        <f t="shared" si="1602"/>
        <v>0</v>
      </c>
      <c r="BA1192" s="86">
        <f t="shared" si="1603"/>
        <v>0</v>
      </c>
      <c r="BB1192" s="86">
        <f t="shared" si="1604"/>
        <v>0</v>
      </c>
      <c r="BC1192" s="86">
        <f t="shared" si="1605"/>
        <v>0</v>
      </c>
      <c r="BD1192" s="86">
        <f t="shared" si="1606"/>
        <v>0</v>
      </c>
    </row>
    <row r="1193" spans="2:56" x14ac:dyDescent="0.3">
      <c r="B1193" s="186" t="s">
        <v>191</v>
      </c>
      <c r="C1193" s="255"/>
      <c r="D1193" s="256"/>
      <c r="E1193" s="182">
        <f t="shared" si="1593"/>
        <v>0</v>
      </c>
      <c r="F1193" s="255"/>
      <c r="G1193" s="256"/>
      <c r="H1193" s="182">
        <f t="shared" si="1594"/>
        <v>0</v>
      </c>
      <c r="I1193" s="255"/>
      <c r="J1193" s="257"/>
      <c r="K1193" s="184">
        <f t="shared" si="1595"/>
        <v>0</v>
      </c>
      <c r="L1193" s="255"/>
      <c r="M1193" s="257"/>
      <c r="N1193" s="258"/>
      <c r="O1193" s="255"/>
      <c r="P1193" s="258"/>
      <c r="Q1193" s="177">
        <f t="shared" si="1596"/>
        <v>0</v>
      </c>
      <c r="R1193" s="258"/>
      <c r="S1193" s="258"/>
      <c r="T1193" s="178">
        <f t="shared" si="1607"/>
        <v>0</v>
      </c>
      <c r="U1193" s="157"/>
      <c r="V1193" s="255"/>
      <c r="W1193" s="258"/>
      <c r="X1193" s="177">
        <f t="shared" si="1597"/>
        <v>0</v>
      </c>
      <c r="Y1193" s="258"/>
      <c r="Z1193" s="258"/>
      <c r="AA1193" s="178">
        <f t="shared" si="1608"/>
        <v>0</v>
      </c>
      <c r="AB1193" s="157"/>
      <c r="AC1193" s="255"/>
      <c r="AD1193" s="258"/>
      <c r="AE1193" s="177">
        <f t="shared" si="1598"/>
        <v>0</v>
      </c>
      <c r="AF1193" s="258"/>
      <c r="AG1193" s="258"/>
      <c r="AH1193" s="178">
        <f t="shared" si="1609"/>
        <v>0</v>
      </c>
      <c r="AJ1193" s="252"/>
      <c r="AK1193" s="253"/>
      <c r="AL1193" s="254"/>
      <c r="AM1193" s="253"/>
      <c r="AN1193" s="254"/>
      <c r="AO1193" s="253"/>
      <c r="AP1193" s="254"/>
      <c r="AQ1193" s="253"/>
      <c r="AR1193" s="254"/>
      <c r="AS1193" s="253"/>
      <c r="AT1193" s="254"/>
      <c r="AU1193" s="253"/>
      <c r="AV1193" s="163">
        <f t="shared" si="1599"/>
        <v>0</v>
      </c>
      <c r="AW1193" s="93">
        <f t="shared" si="1600"/>
        <v>0</v>
      </c>
      <c r="AY1193" s="163">
        <f t="shared" si="1601"/>
        <v>0</v>
      </c>
      <c r="AZ1193" s="163">
        <f t="shared" si="1602"/>
        <v>0</v>
      </c>
      <c r="BA1193" s="163">
        <f t="shared" si="1603"/>
        <v>0</v>
      </c>
      <c r="BB1193" s="163">
        <f t="shared" si="1604"/>
        <v>0</v>
      </c>
      <c r="BC1193" s="163">
        <f t="shared" si="1605"/>
        <v>0</v>
      </c>
      <c r="BD1193" s="163">
        <f t="shared" si="1606"/>
        <v>0</v>
      </c>
    </row>
    <row r="1194" spans="2:56" x14ac:dyDescent="0.3">
      <c r="B1194" s="176" t="s">
        <v>193</v>
      </c>
      <c r="C1194" s="83">
        <f>SUM(C1195,C1196)</f>
        <v>0</v>
      </c>
      <c r="D1194" s="84">
        <f>SUM(D1195,D1196)</f>
        <v>0</v>
      </c>
      <c r="E1194" s="85">
        <f t="shared" si="1593"/>
        <v>0</v>
      </c>
      <c r="F1194" s="83">
        <f>SUM(F1195,F1196)</f>
        <v>0</v>
      </c>
      <c r="G1194" s="84">
        <f>SUM(G1195,G1196)</f>
        <v>0</v>
      </c>
      <c r="H1194" s="85">
        <f t="shared" si="1594"/>
        <v>0</v>
      </c>
      <c r="I1194" s="83">
        <f>SUM(I1195,I1196)</f>
        <v>0</v>
      </c>
      <c r="J1194" s="86">
        <f>SUM(J1195,J1196)</f>
        <v>0</v>
      </c>
      <c r="K1194" s="87">
        <f t="shared" si="1595"/>
        <v>0</v>
      </c>
      <c r="L1194" s="83">
        <f>SUM(L1195,L1196)</f>
        <v>0</v>
      </c>
      <c r="M1194" s="86">
        <f>SUM(M1195,M1196)</f>
        <v>0</v>
      </c>
      <c r="N1194" s="88">
        <f>SUM(N1195,N1196)</f>
        <v>0</v>
      </c>
      <c r="O1194" s="83">
        <f>SUM(O1195,O1196)</f>
        <v>0</v>
      </c>
      <c r="P1194" s="88">
        <f>SUM(P1195,P1196)</f>
        <v>0</v>
      </c>
      <c r="Q1194" s="199">
        <f t="shared" si="1596"/>
        <v>0</v>
      </c>
      <c r="R1194" s="89">
        <f>SUM(R1195,R1196)</f>
        <v>0</v>
      </c>
      <c r="S1194" s="89">
        <f>SUM(S1195,S1196)</f>
        <v>0</v>
      </c>
      <c r="T1194" s="200">
        <f t="shared" si="1607"/>
        <v>0</v>
      </c>
      <c r="U1194" s="91"/>
      <c r="V1194" s="83">
        <f>SUM(V1195,V1196)</f>
        <v>0</v>
      </c>
      <c r="W1194" s="88">
        <f>SUM(W1195,W1196)</f>
        <v>0</v>
      </c>
      <c r="X1194" s="199">
        <f t="shared" si="1597"/>
        <v>0</v>
      </c>
      <c r="Y1194" s="89">
        <f>SUM(Y1195,Y1196)</f>
        <v>0</v>
      </c>
      <c r="Z1194" s="89">
        <f>SUM(Z1195,Z1196)</f>
        <v>0</v>
      </c>
      <c r="AA1194" s="200">
        <f t="shared" si="1608"/>
        <v>0</v>
      </c>
      <c r="AB1194" s="91"/>
      <c r="AC1194" s="83">
        <f>SUM(AC1195,AC1196)</f>
        <v>0</v>
      </c>
      <c r="AD1194" s="88">
        <f>SUM(AD1195,AD1196)</f>
        <v>0</v>
      </c>
      <c r="AE1194" s="199">
        <f t="shared" si="1598"/>
        <v>0</v>
      </c>
      <c r="AF1194" s="89">
        <f>SUM(AF1195,AF1196)</f>
        <v>0</v>
      </c>
      <c r="AG1194" s="89">
        <f>SUM(AG1195,AG1196)</f>
        <v>0</v>
      </c>
      <c r="AH1194" s="200">
        <f t="shared" si="1609"/>
        <v>0</v>
      </c>
      <c r="AJ1194" s="84">
        <f t="shared" ref="AJ1194:AU1194" si="1620">SUM(AJ1195,AJ1196)</f>
        <v>0</v>
      </c>
      <c r="AK1194" s="86">
        <f t="shared" si="1620"/>
        <v>0</v>
      </c>
      <c r="AL1194" s="88">
        <f t="shared" si="1620"/>
        <v>0</v>
      </c>
      <c r="AM1194" s="86">
        <f t="shared" si="1620"/>
        <v>0</v>
      </c>
      <c r="AN1194" s="88">
        <f t="shared" si="1620"/>
        <v>0</v>
      </c>
      <c r="AO1194" s="86">
        <f t="shared" si="1620"/>
        <v>0</v>
      </c>
      <c r="AP1194" s="88">
        <f t="shared" si="1620"/>
        <v>0</v>
      </c>
      <c r="AQ1194" s="86">
        <f t="shared" si="1620"/>
        <v>0</v>
      </c>
      <c r="AR1194" s="88">
        <f t="shared" si="1620"/>
        <v>0</v>
      </c>
      <c r="AS1194" s="86">
        <f t="shared" si="1620"/>
        <v>0</v>
      </c>
      <c r="AT1194" s="88">
        <f t="shared" si="1620"/>
        <v>0</v>
      </c>
      <c r="AU1194" s="86">
        <f t="shared" si="1620"/>
        <v>0</v>
      </c>
      <c r="AV1194" s="86">
        <f t="shared" si="1599"/>
        <v>0</v>
      </c>
      <c r="AW1194" s="93">
        <f t="shared" si="1600"/>
        <v>0</v>
      </c>
      <c r="AY1194" s="86">
        <f t="shared" si="1601"/>
        <v>0</v>
      </c>
      <c r="AZ1194" s="86">
        <f t="shared" si="1602"/>
        <v>0</v>
      </c>
      <c r="BA1194" s="86">
        <f t="shared" si="1603"/>
        <v>0</v>
      </c>
      <c r="BB1194" s="86">
        <f t="shared" si="1604"/>
        <v>0</v>
      </c>
      <c r="BC1194" s="86">
        <f t="shared" si="1605"/>
        <v>0</v>
      </c>
      <c r="BD1194" s="86">
        <f t="shared" si="1606"/>
        <v>0</v>
      </c>
    </row>
    <row r="1195" spans="2:56" x14ac:dyDescent="0.3">
      <c r="B1195" s="179" t="s">
        <v>194</v>
      </c>
      <c r="C1195" s="95"/>
      <c r="D1195" s="96"/>
      <c r="E1195" s="85">
        <f t="shared" si="1593"/>
        <v>0</v>
      </c>
      <c r="F1195" s="95"/>
      <c r="G1195" s="96"/>
      <c r="H1195" s="85">
        <f t="shared" si="1594"/>
        <v>0</v>
      </c>
      <c r="I1195" s="95"/>
      <c r="J1195" s="97"/>
      <c r="K1195" s="87">
        <f t="shared" si="1595"/>
        <v>0</v>
      </c>
      <c r="L1195" s="95"/>
      <c r="M1195" s="97"/>
      <c r="N1195" s="98"/>
      <c r="O1195" s="95"/>
      <c r="P1195" s="98"/>
      <c r="Q1195" s="199">
        <f t="shared" si="1596"/>
        <v>0</v>
      </c>
      <c r="R1195" s="99"/>
      <c r="S1195" s="99"/>
      <c r="T1195" s="200">
        <f t="shared" si="1607"/>
        <v>0</v>
      </c>
      <c r="U1195" s="91"/>
      <c r="V1195" s="95"/>
      <c r="W1195" s="98"/>
      <c r="X1195" s="199">
        <f t="shared" si="1597"/>
        <v>0</v>
      </c>
      <c r="Y1195" s="99"/>
      <c r="Z1195" s="99"/>
      <c r="AA1195" s="200">
        <f t="shared" si="1608"/>
        <v>0</v>
      </c>
      <c r="AB1195" s="91"/>
      <c r="AC1195" s="95"/>
      <c r="AD1195" s="98"/>
      <c r="AE1195" s="199">
        <f t="shared" si="1598"/>
        <v>0</v>
      </c>
      <c r="AF1195" s="99"/>
      <c r="AG1195" s="99"/>
      <c r="AH1195" s="200">
        <f t="shared" si="1609"/>
        <v>0</v>
      </c>
      <c r="AJ1195" s="252"/>
      <c r="AK1195" s="253"/>
      <c r="AL1195" s="254"/>
      <c r="AM1195" s="253"/>
      <c r="AN1195" s="254"/>
      <c r="AO1195" s="253"/>
      <c r="AP1195" s="254"/>
      <c r="AQ1195" s="253"/>
      <c r="AR1195" s="254"/>
      <c r="AS1195" s="253"/>
      <c r="AT1195" s="254"/>
      <c r="AU1195" s="253"/>
      <c r="AV1195" s="163">
        <f t="shared" si="1599"/>
        <v>0</v>
      </c>
      <c r="AW1195" s="93">
        <f t="shared" si="1600"/>
        <v>0</v>
      </c>
      <c r="AY1195" s="163">
        <f t="shared" si="1601"/>
        <v>0</v>
      </c>
      <c r="AZ1195" s="163">
        <f t="shared" si="1602"/>
        <v>0</v>
      </c>
      <c r="BA1195" s="163">
        <f t="shared" si="1603"/>
        <v>0</v>
      </c>
      <c r="BB1195" s="163">
        <f t="shared" si="1604"/>
        <v>0</v>
      </c>
      <c r="BC1195" s="163">
        <f t="shared" si="1605"/>
        <v>0</v>
      </c>
      <c r="BD1195" s="163">
        <f t="shared" si="1606"/>
        <v>0</v>
      </c>
    </row>
    <row r="1196" spans="2:56" x14ac:dyDescent="0.3">
      <c r="B1196" s="179" t="s">
        <v>195</v>
      </c>
      <c r="C1196" s="95"/>
      <c r="D1196" s="96"/>
      <c r="E1196" s="85">
        <f t="shared" si="1593"/>
        <v>0</v>
      </c>
      <c r="F1196" s="95"/>
      <c r="G1196" s="96"/>
      <c r="H1196" s="85">
        <f t="shared" si="1594"/>
        <v>0</v>
      </c>
      <c r="I1196" s="95"/>
      <c r="J1196" s="97"/>
      <c r="K1196" s="87">
        <f t="shared" si="1595"/>
        <v>0</v>
      </c>
      <c r="L1196" s="95"/>
      <c r="M1196" s="97"/>
      <c r="N1196" s="98"/>
      <c r="O1196" s="95"/>
      <c r="P1196" s="98"/>
      <c r="Q1196" s="199">
        <f t="shared" si="1596"/>
        <v>0</v>
      </c>
      <c r="R1196" s="99"/>
      <c r="S1196" s="99"/>
      <c r="T1196" s="200">
        <f t="shared" si="1607"/>
        <v>0</v>
      </c>
      <c r="U1196" s="91"/>
      <c r="V1196" s="95"/>
      <c r="W1196" s="98"/>
      <c r="X1196" s="199">
        <f t="shared" si="1597"/>
        <v>0</v>
      </c>
      <c r="Y1196" s="99"/>
      <c r="Z1196" s="99"/>
      <c r="AA1196" s="200">
        <f t="shared" si="1608"/>
        <v>0</v>
      </c>
      <c r="AB1196" s="91"/>
      <c r="AC1196" s="95"/>
      <c r="AD1196" s="98"/>
      <c r="AE1196" s="199">
        <f t="shared" si="1598"/>
        <v>0</v>
      </c>
      <c r="AF1196" s="99"/>
      <c r="AG1196" s="99"/>
      <c r="AH1196" s="200">
        <f t="shared" si="1609"/>
        <v>0</v>
      </c>
      <c r="AJ1196" s="252"/>
      <c r="AK1196" s="253"/>
      <c r="AL1196" s="254"/>
      <c r="AM1196" s="253"/>
      <c r="AN1196" s="254"/>
      <c r="AO1196" s="253"/>
      <c r="AP1196" s="254"/>
      <c r="AQ1196" s="253"/>
      <c r="AR1196" s="254"/>
      <c r="AS1196" s="253"/>
      <c r="AT1196" s="254"/>
      <c r="AU1196" s="253"/>
      <c r="AV1196" s="163">
        <f t="shared" si="1599"/>
        <v>0</v>
      </c>
      <c r="AW1196" s="93">
        <f t="shared" si="1600"/>
        <v>0</v>
      </c>
      <c r="AY1196" s="163">
        <f t="shared" si="1601"/>
        <v>0</v>
      </c>
      <c r="AZ1196" s="163">
        <f t="shared" si="1602"/>
        <v>0</v>
      </c>
      <c r="BA1196" s="163">
        <f t="shared" si="1603"/>
        <v>0</v>
      </c>
      <c r="BB1196" s="163">
        <f t="shared" si="1604"/>
        <v>0</v>
      </c>
      <c r="BC1196" s="163">
        <f t="shared" si="1605"/>
        <v>0</v>
      </c>
      <c r="BD1196" s="163">
        <f t="shared" si="1606"/>
        <v>0</v>
      </c>
    </row>
    <row r="1197" spans="2:56" x14ac:dyDescent="0.3">
      <c r="B1197" s="176" t="s">
        <v>196</v>
      </c>
      <c r="C1197" s="95"/>
      <c r="D1197" s="96"/>
      <c r="E1197" s="85">
        <f t="shared" si="1593"/>
        <v>0</v>
      </c>
      <c r="F1197" s="95"/>
      <c r="G1197" s="96"/>
      <c r="H1197" s="85">
        <f t="shared" si="1594"/>
        <v>0</v>
      </c>
      <c r="I1197" s="95"/>
      <c r="J1197" s="97"/>
      <c r="K1197" s="87">
        <f t="shared" si="1595"/>
        <v>0</v>
      </c>
      <c r="L1197" s="95"/>
      <c r="M1197" s="97"/>
      <c r="N1197" s="98"/>
      <c r="O1197" s="95"/>
      <c r="P1197" s="98"/>
      <c r="Q1197" s="199">
        <f t="shared" si="1596"/>
        <v>0</v>
      </c>
      <c r="R1197" s="99"/>
      <c r="S1197" s="99"/>
      <c r="T1197" s="200">
        <f t="shared" si="1607"/>
        <v>0</v>
      </c>
      <c r="U1197" s="91"/>
      <c r="V1197" s="95"/>
      <c r="W1197" s="98"/>
      <c r="X1197" s="199">
        <f t="shared" si="1597"/>
        <v>0</v>
      </c>
      <c r="Y1197" s="99"/>
      <c r="Z1197" s="99"/>
      <c r="AA1197" s="200">
        <f t="shared" si="1608"/>
        <v>0</v>
      </c>
      <c r="AB1197" s="91"/>
      <c r="AC1197" s="95"/>
      <c r="AD1197" s="98"/>
      <c r="AE1197" s="199">
        <f t="shared" si="1598"/>
        <v>0</v>
      </c>
      <c r="AF1197" s="99"/>
      <c r="AG1197" s="99"/>
      <c r="AH1197" s="200">
        <f t="shared" si="1609"/>
        <v>0</v>
      </c>
      <c r="AJ1197" s="252"/>
      <c r="AK1197" s="253"/>
      <c r="AL1197" s="254"/>
      <c r="AM1197" s="253"/>
      <c r="AN1197" s="254"/>
      <c r="AO1197" s="253"/>
      <c r="AP1197" s="254"/>
      <c r="AQ1197" s="253"/>
      <c r="AR1197" s="254"/>
      <c r="AS1197" s="253"/>
      <c r="AT1197" s="254"/>
      <c r="AU1197" s="253"/>
      <c r="AV1197" s="163">
        <f t="shared" si="1599"/>
        <v>0</v>
      </c>
      <c r="AW1197" s="93">
        <f t="shared" si="1600"/>
        <v>0</v>
      </c>
      <c r="AY1197" s="163">
        <f t="shared" si="1601"/>
        <v>0</v>
      </c>
      <c r="AZ1197" s="163">
        <f t="shared" si="1602"/>
        <v>0</v>
      </c>
      <c r="BA1197" s="163">
        <f t="shared" si="1603"/>
        <v>0</v>
      </c>
      <c r="BB1197" s="163">
        <f t="shared" si="1604"/>
        <v>0</v>
      </c>
      <c r="BC1197" s="163">
        <f t="shared" si="1605"/>
        <v>0</v>
      </c>
      <c r="BD1197" s="163">
        <f t="shared" si="1606"/>
        <v>0</v>
      </c>
    </row>
    <row r="1198" spans="2:56" x14ac:dyDescent="0.3">
      <c r="B1198" s="176" t="s">
        <v>197</v>
      </c>
      <c r="C1198" s="95"/>
      <c r="D1198" s="96"/>
      <c r="E1198" s="85">
        <f t="shared" si="1593"/>
        <v>0</v>
      </c>
      <c r="F1198" s="95"/>
      <c r="G1198" s="96"/>
      <c r="H1198" s="85">
        <f t="shared" si="1594"/>
        <v>0</v>
      </c>
      <c r="I1198" s="95"/>
      <c r="J1198" s="97"/>
      <c r="K1198" s="87">
        <f t="shared" si="1595"/>
        <v>0</v>
      </c>
      <c r="L1198" s="95"/>
      <c r="M1198" s="97"/>
      <c r="N1198" s="98"/>
      <c r="O1198" s="95"/>
      <c r="P1198" s="98"/>
      <c r="Q1198" s="199">
        <f t="shared" si="1596"/>
        <v>0</v>
      </c>
      <c r="R1198" s="99"/>
      <c r="S1198" s="99"/>
      <c r="T1198" s="200">
        <f t="shared" si="1607"/>
        <v>0</v>
      </c>
      <c r="U1198" s="91"/>
      <c r="V1198" s="95"/>
      <c r="W1198" s="98"/>
      <c r="X1198" s="199">
        <f t="shared" si="1597"/>
        <v>0</v>
      </c>
      <c r="Y1198" s="99"/>
      <c r="Z1198" s="99"/>
      <c r="AA1198" s="200">
        <f t="shared" si="1608"/>
        <v>0</v>
      </c>
      <c r="AB1198" s="91"/>
      <c r="AC1198" s="95"/>
      <c r="AD1198" s="98"/>
      <c r="AE1198" s="199">
        <f t="shared" si="1598"/>
        <v>0</v>
      </c>
      <c r="AF1198" s="99"/>
      <c r="AG1198" s="99"/>
      <c r="AH1198" s="200">
        <f t="shared" si="1609"/>
        <v>0</v>
      </c>
      <c r="AJ1198" s="252"/>
      <c r="AK1198" s="253"/>
      <c r="AL1198" s="254"/>
      <c r="AM1198" s="253"/>
      <c r="AN1198" s="254"/>
      <c r="AO1198" s="253"/>
      <c r="AP1198" s="254"/>
      <c r="AQ1198" s="253"/>
      <c r="AR1198" s="254"/>
      <c r="AS1198" s="253"/>
      <c r="AT1198" s="254"/>
      <c r="AU1198" s="253"/>
      <c r="AV1198" s="163">
        <f t="shared" si="1599"/>
        <v>0</v>
      </c>
      <c r="AW1198" s="93">
        <f t="shared" si="1600"/>
        <v>0</v>
      </c>
      <c r="AY1198" s="163">
        <f t="shared" si="1601"/>
        <v>0</v>
      </c>
      <c r="AZ1198" s="163">
        <f t="shared" si="1602"/>
        <v>0</v>
      </c>
      <c r="BA1198" s="163">
        <f t="shared" si="1603"/>
        <v>0</v>
      </c>
      <c r="BB1198" s="163">
        <f t="shared" si="1604"/>
        <v>0</v>
      </c>
      <c r="BC1198" s="163">
        <f t="shared" si="1605"/>
        <v>0</v>
      </c>
      <c r="BD1198" s="163">
        <f t="shared" si="1606"/>
        <v>0</v>
      </c>
    </row>
    <row r="1199" spans="2:56" x14ac:dyDescent="0.3">
      <c r="B1199" s="176" t="s">
        <v>198</v>
      </c>
      <c r="C1199" s="83">
        <f>SUM(C1200,C1201)</f>
        <v>0</v>
      </c>
      <c r="D1199" s="84">
        <f>SUM(D1200,D1201)</f>
        <v>0</v>
      </c>
      <c r="E1199" s="85">
        <f t="shared" si="1593"/>
        <v>0</v>
      </c>
      <c r="F1199" s="83">
        <f>SUM(F1200,F1201)</f>
        <v>0</v>
      </c>
      <c r="G1199" s="84">
        <f>SUM(G1200,G1201)</f>
        <v>0</v>
      </c>
      <c r="H1199" s="85">
        <f t="shared" si="1594"/>
        <v>0</v>
      </c>
      <c r="I1199" s="83">
        <f>SUM(I1200,I1201)</f>
        <v>0</v>
      </c>
      <c r="J1199" s="86">
        <f>SUM(J1200,J1201)</f>
        <v>0</v>
      </c>
      <c r="K1199" s="87">
        <f t="shared" si="1595"/>
        <v>0</v>
      </c>
      <c r="L1199" s="83">
        <f>SUM(L1200,L1201)</f>
        <v>0</v>
      </c>
      <c r="M1199" s="86">
        <f>SUM(M1200,M1201)</f>
        <v>0</v>
      </c>
      <c r="N1199" s="88">
        <f>SUM(N1200,N1201)</f>
        <v>0</v>
      </c>
      <c r="O1199" s="83">
        <f>SUM(O1200,O1201)</f>
        <v>0</v>
      </c>
      <c r="P1199" s="88">
        <f>SUM(P1200,P1201)</f>
        <v>0</v>
      </c>
      <c r="Q1199" s="199">
        <f t="shared" si="1596"/>
        <v>0</v>
      </c>
      <c r="R1199" s="89">
        <f>SUM(R1200,R1201)</f>
        <v>0</v>
      </c>
      <c r="S1199" s="89">
        <f>SUM(S1200,S1201)</f>
        <v>0</v>
      </c>
      <c r="T1199" s="200">
        <f t="shared" si="1607"/>
        <v>0</v>
      </c>
      <c r="U1199" s="91"/>
      <c r="V1199" s="83">
        <f>SUM(V1200,V1201)</f>
        <v>0</v>
      </c>
      <c r="W1199" s="88">
        <f>SUM(W1200,W1201)</f>
        <v>0</v>
      </c>
      <c r="X1199" s="199">
        <f t="shared" si="1597"/>
        <v>0</v>
      </c>
      <c r="Y1199" s="89">
        <f>SUM(Y1200,Y1201)</f>
        <v>0</v>
      </c>
      <c r="Z1199" s="89">
        <f>SUM(Z1200,Z1201)</f>
        <v>0</v>
      </c>
      <c r="AA1199" s="200">
        <f t="shared" si="1608"/>
        <v>0</v>
      </c>
      <c r="AB1199" s="91"/>
      <c r="AC1199" s="83">
        <f>SUM(AC1200,AC1201)</f>
        <v>0</v>
      </c>
      <c r="AD1199" s="88">
        <f>SUM(AD1200,AD1201)</f>
        <v>0</v>
      </c>
      <c r="AE1199" s="199">
        <f t="shared" si="1598"/>
        <v>0</v>
      </c>
      <c r="AF1199" s="89">
        <f>SUM(AF1200,AF1201)</f>
        <v>0</v>
      </c>
      <c r="AG1199" s="89">
        <f>SUM(AG1200,AG1201)</f>
        <v>0</v>
      </c>
      <c r="AH1199" s="200">
        <f t="shared" si="1609"/>
        <v>0</v>
      </c>
      <c r="AJ1199" s="84">
        <f t="shared" ref="AJ1199:AU1199" si="1621">SUM(AJ1200,AJ1201)</f>
        <v>0</v>
      </c>
      <c r="AK1199" s="86">
        <f t="shared" si="1621"/>
        <v>0</v>
      </c>
      <c r="AL1199" s="88">
        <f t="shared" si="1621"/>
        <v>0</v>
      </c>
      <c r="AM1199" s="86">
        <f t="shared" si="1621"/>
        <v>0</v>
      </c>
      <c r="AN1199" s="88">
        <f t="shared" si="1621"/>
        <v>0</v>
      </c>
      <c r="AO1199" s="86">
        <f t="shared" si="1621"/>
        <v>0</v>
      </c>
      <c r="AP1199" s="88">
        <f t="shared" si="1621"/>
        <v>0</v>
      </c>
      <c r="AQ1199" s="86">
        <f t="shared" si="1621"/>
        <v>0</v>
      </c>
      <c r="AR1199" s="88">
        <f t="shared" si="1621"/>
        <v>0</v>
      </c>
      <c r="AS1199" s="86">
        <f t="shared" si="1621"/>
        <v>0</v>
      </c>
      <c r="AT1199" s="88">
        <f t="shared" si="1621"/>
        <v>0</v>
      </c>
      <c r="AU1199" s="86">
        <f t="shared" si="1621"/>
        <v>0</v>
      </c>
      <c r="AV1199" s="86">
        <f t="shared" si="1599"/>
        <v>0</v>
      </c>
      <c r="AW1199" s="93">
        <f t="shared" si="1600"/>
        <v>0</v>
      </c>
      <c r="AY1199" s="86">
        <f t="shared" si="1601"/>
        <v>0</v>
      </c>
      <c r="AZ1199" s="86">
        <f t="shared" si="1602"/>
        <v>0</v>
      </c>
      <c r="BA1199" s="86">
        <f t="shared" si="1603"/>
        <v>0</v>
      </c>
      <c r="BB1199" s="86">
        <f t="shared" si="1604"/>
        <v>0</v>
      </c>
      <c r="BC1199" s="86">
        <f t="shared" si="1605"/>
        <v>0</v>
      </c>
      <c r="BD1199" s="86">
        <f t="shared" si="1606"/>
        <v>0</v>
      </c>
    </row>
    <row r="1200" spans="2:56" x14ac:dyDescent="0.3">
      <c r="B1200" s="179" t="s">
        <v>199</v>
      </c>
      <c r="C1200" s="95"/>
      <c r="D1200" s="96"/>
      <c r="E1200" s="85">
        <f t="shared" si="1593"/>
        <v>0</v>
      </c>
      <c r="F1200" s="95"/>
      <c r="G1200" s="96"/>
      <c r="H1200" s="85">
        <f t="shared" si="1594"/>
        <v>0</v>
      </c>
      <c r="I1200" s="95"/>
      <c r="J1200" s="97"/>
      <c r="K1200" s="87">
        <f t="shared" si="1595"/>
        <v>0</v>
      </c>
      <c r="L1200" s="95"/>
      <c r="M1200" s="97"/>
      <c r="N1200" s="98"/>
      <c r="O1200" s="95"/>
      <c r="P1200" s="98"/>
      <c r="Q1200" s="199">
        <f t="shared" si="1596"/>
        <v>0</v>
      </c>
      <c r="R1200" s="99"/>
      <c r="S1200" s="99"/>
      <c r="T1200" s="200">
        <f t="shared" si="1607"/>
        <v>0</v>
      </c>
      <c r="U1200" s="91"/>
      <c r="V1200" s="95"/>
      <c r="W1200" s="98"/>
      <c r="X1200" s="199">
        <f t="shared" si="1597"/>
        <v>0</v>
      </c>
      <c r="Y1200" s="99"/>
      <c r="Z1200" s="99"/>
      <c r="AA1200" s="200">
        <f t="shared" si="1608"/>
        <v>0</v>
      </c>
      <c r="AB1200" s="91"/>
      <c r="AC1200" s="95"/>
      <c r="AD1200" s="98"/>
      <c r="AE1200" s="199">
        <f t="shared" si="1598"/>
        <v>0</v>
      </c>
      <c r="AF1200" s="99"/>
      <c r="AG1200" s="99"/>
      <c r="AH1200" s="200">
        <f t="shared" si="1609"/>
        <v>0</v>
      </c>
      <c r="AJ1200" s="252"/>
      <c r="AK1200" s="253" t="s">
        <v>240</v>
      </c>
      <c r="AL1200" s="254"/>
      <c r="AM1200" s="253"/>
      <c r="AN1200" s="254"/>
      <c r="AO1200" s="253"/>
      <c r="AP1200" s="254"/>
      <c r="AQ1200" s="253"/>
      <c r="AR1200" s="254"/>
      <c r="AS1200" s="253"/>
      <c r="AT1200" s="254"/>
      <c r="AU1200" s="253"/>
      <c r="AV1200" s="163">
        <f t="shared" si="1599"/>
        <v>0</v>
      </c>
      <c r="AW1200" s="93">
        <f t="shared" si="1600"/>
        <v>0</v>
      </c>
      <c r="AY1200" s="163">
        <f t="shared" si="1601"/>
        <v>0</v>
      </c>
      <c r="AZ1200" s="163">
        <f t="shared" si="1602"/>
        <v>0</v>
      </c>
      <c r="BA1200" s="163">
        <f t="shared" si="1603"/>
        <v>0</v>
      </c>
      <c r="BB1200" s="163">
        <f t="shared" si="1604"/>
        <v>0</v>
      </c>
      <c r="BC1200" s="163">
        <f t="shared" si="1605"/>
        <v>0</v>
      </c>
      <c r="BD1200" s="163">
        <f t="shared" si="1606"/>
        <v>0</v>
      </c>
    </row>
    <row r="1201" spans="2:56" x14ac:dyDescent="0.3">
      <c r="B1201" s="179" t="s">
        <v>200</v>
      </c>
      <c r="C1201" s="95"/>
      <c r="D1201" s="96"/>
      <c r="E1201" s="85">
        <f t="shared" si="1593"/>
        <v>0</v>
      </c>
      <c r="F1201" s="95"/>
      <c r="G1201" s="96"/>
      <c r="H1201" s="85">
        <f t="shared" si="1594"/>
        <v>0</v>
      </c>
      <c r="I1201" s="95"/>
      <c r="J1201" s="97"/>
      <c r="K1201" s="87">
        <f t="shared" si="1595"/>
        <v>0</v>
      </c>
      <c r="L1201" s="95"/>
      <c r="M1201" s="97"/>
      <c r="N1201" s="98"/>
      <c r="O1201" s="95"/>
      <c r="P1201" s="98"/>
      <c r="Q1201" s="199">
        <f t="shared" si="1596"/>
        <v>0</v>
      </c>
      <c r="R1201" s="99"/>
      <c r="S1201" s="99"/>
      <c r="T1201" s="200">
        <f t="shared" si="1607"/>
        <v>0</v>
      </c>
      <c r="U1201" s="91"/>
      <c r="V1201" s="95"/>
      <c r="W1201" s="98"/>
      <c r="X1201" s="199">
        <f t="shared" si="1597"/>
        <v>0</v>
      </c>
      <c r="Y1201" s="99"/>
      <c r="Z1201" s="99"/>
      <c r="AA1201" s="200">
        <f t="shared" si="1608"/>
        <v>0</v>
      </c>
      <c r="AB1201" s="91"/>
      <c r="AC1201" s="95"/>
      <c r="AD1201" s="98"/>
      <c r="AE1201" s="199">
        <f t="shared" si="1598"/>
        <v>0</v>
      </c>
      <c r="AF1201" s="99"/>
      <c r="AG1201" s="99"/>
      <c r="AH1201" s="200">
        <f t="shared" si="1609"/>
        <v>0</v>
      </c>
      <c r="AJ1201" s="252"/>
      <c r="AK1201" s="253"/>
      <c r="AL1201" s="254"/>
      <c r="AM1201" s="253"/>
      <c r="AN1201" s="254"/>
      <c r="AO1201" s="253"/>
      <c r="AP1201" s="254"/>
      <c r="AQ1201" s="253"/>
      <c r="AR1201" s="254"/>
      <c r="AS1201" s="253"/>
      <c r="AT1201" s="254"/>
      <c r="AU1201" s="253"/>
      <c r="AV1201" s="163">
        <f t="shared" si="1599"/>
        <v>0</v>
      </c>
      <c r="AW1201" s="93">
        <f t="shared" si="1600"/>
        <v>0</v>
      </c>
      <c r="AY1201" s="163">
        <f t="shared" si="1601"/>
        <v>0</v>
      </c>
      <c r="AZ1201" s="163">
        <f t="shared" si="1602"/>
        <v>0</v>
      </c>
      <c r="BA1201" s="163">
        <f t="shared" si="1603"/>
        <v>0</v>
      </c>
      <c r="BB1201" s="163">
        <f t="shared" si="1604"/>
        <v>0</v>
      </c>
      <c r="BC1201" s="163">
        <f t="shared" si="1605"/>
        <v>0</v>
      </c>
      <c r="BD1201" s="163">
        <f t="shared" si="1606"/>
        <v>0</v>
      </c>
    </row>
    <row r="1202" spans="2:56" x14ac:dyDescent="0.3">
      <c r="B1202" s="176" t="s">
        <v>201</v>
      </c>
      <c r="C1202" s="95"/>
      <c r="D1202" s="96"/>
      <c r="E1202" s="85">
        <f t="shared" si="1593"/>
        <v>0</v>
      </c>
      <c r="F1202" s="95"/>
      <c r="G1202" s="96"/>
      <c r="H1202" s="85">
        <f t="shared" si="1594"/>
        <v>0</v>
      </c>
      <c r="I1202" s="95"/>
      <c r="J1202" s="97"/>
      <c r="K1202" s="87">
        <f t="shared" si="1595"/>
        <v>0</v>
      </c>
      <c r="L1202" s="95"/>
      <c r="M1202" s="97"/>
      <c r="N1202" s="98"/>
      <c r="O1202" s="95"/>
      <c r="P1202" s="98"/>
      <c r="Q1202" s="199">
        <f t="shared" si="1596"/>
        <v>0</v>
      </c>
      <c r="R1202" s="99"/>
      <c r="S1202" s="99"/>
      <c r="T1202" s="200">
        <f t="shared" si="1607"/>
        <v>0</v>
      </c>
      <c r="U1202" s="91"/>
      <c r="V1202" s="95"/>
      <c r="W1202" s="98"/>
      <c r="X1202" s="199">
        <f t="shared" si="1597"/>
        <v>0</v>
      </c>
      <c r="Y1202" s="99"/>
      <c r="Z1202" s="99"/>
      <c r="AA1202" s="200">
        <f t="shared" si="1608"/>
        <v>0</v>
      </c>
      <c r="AB1202" s="91"/>
      <c r="AC1202" s="95"/>
      <c r="AD1202" s="98"/>
      <c r="AE1202" s="199">
        <f t="shared" si="1598"/>
        <v>0</v>
      </c>
      <c r="AF1202" s="99"/>
      <c r="AG1202" s="99"/>
      <c r="AH1202" s="200">
        <f t="shared" si="1609"/>
        <v>0</v>
      </c>
      <c r="AJ1202" s="252"/>
      <c r="AK1202" s="253"/>
      <c r="AL1202" s="254"/>
      <c r="AM1202" s="253"/>
      <c r="AN1202" s="254"/>
      <c r="AO1202" s="253"/>
      <c r="AP1202" s="254"/>
      <c r="AQ1202" s="253"/>
      <c r="AR1202" s="254"/>
      <c r="AS1202" s="253"/>
      <c r="AT1202" s="254"/>
      <c r="AU1202" s="253"/>
      <c r="AV1202" s="163">
        <f t="shared" si="1599"/>
        <v>0</v>
      </c>
      <c r="AW1202" s="93">
        <f t="shared" si="1600"/>
        <v>0</v>
      </c>
      <c r="AY1202" s="163">
        <f t="shared" si="1601"/>
        <v>0</v>
      </c>
      <c r="AZ1202" s="163">
        <f t="shared" si="1602"/>
        <v>0</v>
      </c>
      <c r="BA1202" s="163">
        <f t="shared" si="1603"/>
        <v>0</v>
      </c>
      <c r="BB1202" s="163">
        <f t="shared" si="1604"/>
        <v>0</v>
      </c>
      <c r="BC1202" s="163">
        <f t="shared" si="1605"/>
        <v>0</v>
      </c>
      <c r="BD1202" s="163">
        <f t="shared" si="1606"/>
        <v>0</v>
      </c>
    </row>
    <row r="1203" spans="2:56" x14ac:dyDescent="0.3">
      <c r="B1203" s="176" t="s">
        <v>202</v>
      </c>
      <c r="C1203" s="83">
        <f>SUM(C1204,C1208)</f>
        <v>0</v>
      </c>
      <c r="D1203" s="84">
        <f>SUM(D1204,D1208)</f>
        <v>0</v>
      </c>
      <c r="E1203" s="85">
        <f t="shared" si="1593"/>
        <v>0</v>
      </c>
      <c r="F1203" s="83">
        <f>SUM(F1204,F1208)</f>
        <v>0</v>
      </c>
      <c r="G1203" s="84">
        <f>SUM(G1204,G1208)</f>
        <v>0</v>
      </c>
      <c r="H1203" s="85">
        <f t="shared" si="1594"/>
        <v>0</v>
      </c>
      <c r="I1203" s="83">
        <f>SUM(I1204,I1208)</f>
        <v>0</v>
      </c>
      <c r="J1203" s="86">
        <f>SUM(J1204,J1208)</f>
        <v>0</v>
      </c>
      <c r="K1203" s="87">
        <f t="shared" si="1595"/>
        <v>0</v>
      </c>
      <c r="L1203" s="83">
        <f>SUM(L1204,L1208)</f>
        <v>0</v>
      </c>
      <c r="M1203" s="86">
        <f>SUM(M1204,M1208)</f>
        <v>0</v>
      </c>
      <c r="N1203" s="88">
        <f>SUM(N1204,N1208)</f>
        <v>0</v>
      </c>
      <c r="O1203" s="83">
        <f>SUM(O1204,O1208)</f>
        <v>0</v>
      </c>
      <c r="P1203" s="88">
        <f>SUM(P1204,P1208)</f>
        <v>0</v>
      </c>
      <c r="Q1203" s="199">
        <f t="shared" si="1596"/>
        <v>0</v>
      </c>
      <c r="R1203" s="89">
        <f>SUM(R1204,R1208)</f>
        <v>0</v>
      </c>
      <c r="S1203" s="89">
        <f>SUM(S1204,S1208)</f>
        <v>0</v>
      </c>
      <c r="T1203" s="200">
        <f t="shared" si="1607"/>
        <v>0</v>
      </c>
      <c r="U1203" s="91"/>
      <c r="V1203" s="83">
        <f>SUM(V1204,V1208)</f>
        <v>0</v>
      </c>
      <c r="W1203" s="88">
        <f>SUM(W1204,W1208)</f>
        <v>0</v>
      </c>
      <c r="X1203" s="199">
        <f t="shared" si="1597"/>
        <v>0</v>
      </c>
      <c r="Y1203" s="89">
        <f>SUM(Y1204,Y1208)</f>
        <v>0</v>
      </c>
      <c r="Z1203" s="89">
        <f>SUM(Z1204,Z1208)</f>
        <v>0</v>
      </c>
      <c r="AA1203" s="200">
        <f t="shared" si="1608"/>
        <v>0</v>
      </c>
      <c r="AB1203" s="91"/>
      <c r="AC1203" s="83">
        <f>SUM(AC1204,AC1208)</f>
        <v>0</v>
      </c>
      <c r="AD1203" s="88">
        <f>SUM(AD1204,AD1208)</f>
        <v>0</v>
      </c>
      <c r="AE1203" s="199">
        <f t="shared" si="1598"/>
        <v>0</v>
      </c>
      <c r="AF1203" s="89">
        <f>SUM(AF1204,AF1208)</f>
        <v>0</v>
      </c>
      <c r="AG1203" s="89">
        <f>SUM(AG1204,AG1208)</f>
        <v>0</v>
      </c>
      <c r="AH1203" s="200">
        <f t="shared" si="1609"/>
        <v>0</v>
      </c>
      <c r="AJ1203" s="84">
        <f t="shared" ref="AJ1203:AU1203" si="1622">SUM(AJ1204,AJ1208)</f>
        <v>0</v>
      </c>
      <c r="AK1203" s="86">
        <f t="shared" si="1622"/>
        <v>0</v>
      </c>
      <c r="AL1203" s="88">
        <f t="shared" si="1622"/>
        <v>0</v>
      </c>
      <c r="AM1203" s="86">
        <f t="shared" si="1622"/>
        <v>0</v>
      </c>
      <c r="AN1203" s="88">
        <f t="shared" si="1622"/>
        <v>0</v>
      </c>
      <c r="AO1203" s="86">
        <f t="shared" si="1622"/>
        <v>0</v>
      </c>
      <c r="AP1203" s="88">
        <f t="shared" si="1622"/>
        <v>0</v>
      </c>
      <c r="AQ1203" s="86">
        <f t="shared" si="1622"/>
        <v>0</v>
      </c>
      <c r="AR1203" s="88">
        <f t="shared" si="1622"/>
        <v>0</v>
      </c>
      <c r="AS1203" s="86">
        <f t="shared" si="1622"/>
        <v>0</v>
      </c>
      <c r="AT1203" s="88">
        <f t="shared" si="1622"/>
        <v>0</v>
      </c>
      <c r="AU1203" s="86">
        <f t="shared" si="1622"/>
        <v>0</v>
      </c>
      <c r="AV1203" s="86">
        <f t="shared" si="1599"/>
        <v>0</v>
      </c>
      <c r="AW1203" s="93">
        <f t="shared" si="1600"/>
        <v>0</v>
      </c>
      <c r="AY1203" s="86">
        <f t="shared" si="1601"/>
        <v>0</v>
      </c>
      <c r="AZ1203" s="86">
        <f t="shared" si="1602"/>
        <v>0</v>
      </c>
      <c r="BA1203" s="86">
        <f t="shared" si="1603"/>
        <v>0</v>
      </c>
      <c r="BB1203" s="86">
        <f t="shared" si="1604"/>
        <v>0</v>
      </c>
      <c r="BC1203" s="86">
        <f t="shared" si="1605"/>
        <v>0</v>
      </c>
      <c r="BD1203" s="86">
        <f t="shared" si="1606"/>
        <v>0</v>
      </c>
    </row>
    <row r="1204" spans="2:56" x14ac:dyDescent="0.3">
      <c r="B1204" s="179" t="s">
        <v>203</v>
      </c>
      <c r="C1204" s="83">
        <f>SUM(C1205:C1207)</f>
        <v>0</v>
      </c>
      <c r="D1204" s="84">
        <f>SUM(D1205:D1207)</f>
        <v>0</v>
      </c>
      <c r="E1204" s="85">
        <f t="shared" si="1593"/>
        <v>0</v>
      </c>
      <c r="F1204" s="83">
        <f>SUM(F1205:F1207)</f>
        <v>0</v>
      </c>
      <c r="G1204" s="84">
        <f>SUM(G1205:G1207)</f>
        <v>0</v>
      </c>
      <c r="H1204" s="85">
        <f t="shared" si="1594"/>
        <v>0</v>
      </c>
      <c r="I1204" s="83">
        <f>SUM(I1205:I1207)</f>
        <v>0</v>
      </c>
      <c r="J1204" s="86">
        <f>SUM(J1205:J1207)</f>
        <v>0</v>
      </c>
      <c r="K1204" s="87">
        <f t="shared" si="1595"/>
        <v>0</v>
      </c>
      <c r="L1204" s="83">
        <f>SUM(L1205:L1207)</f>
        <v>0</v>
      </c>
      <c r="M1204" s="86">
        <f>SUM(M1205:M1207)</f>
        <v>0</v>
      </c>
      <c r="N1204" s="88">
        <f>SUM(N1205:N1207)</f>
        <v>0</v>
      </c>
      <c r="O1204" s="83">
        <f>SUM(O1205:O1207)</f>
        <v>0</v>
      </c>
      <c r="P1204" s="88">
        <f>SUM(P1205:P1207)</f>
        <v>0</v>
      </c>
      <c r="Q1204" s="199">
        <f t="shared" si="1596"/>
        <v>0</v>
      </c>
      <c r="R1204" s="89">
        <f>SUM(R1205:R1207)</f>
        <v>0</v>
      </c>
      <c r="S1204" s="89">
        <f>SUM(S1205:S1207)</f>
        <v>0</v>
      </c>
      <c r="T1204" s="200">
        <f t="shared" si="1607"/>
        <v>0</v>
      </c>
      <c r="U1204" s="91"/>
      <c r="V1204" s="83">
        <f>SUM(V1205:V1207)</f>
        <v>0</v>
      </c>
      <c r="W1204" s="88">
        <f>SUM(W1205:W1207)</f>
        <v>0</v>
      </c>
      <c r="X1204" s="199">
        <f t="shared" si="1597"/>
        <v>0</v>
      </c>
      <c r="Y1204" s="89">
        <f>SUM(Y1205:Y1207)</f>
        <v>0</v>
      </c>
      <c r="Z1204" s="89">
        <f>SUM(Z1205:Z1207)</f>
        <v>0</v>
      </c>
      <c r="AA1204" s="200">
        <f t="shared" si="1608"/>
        <v>0</v>
      </c>
      <c r="AB1204" s="91"/>
      <c r="AC1204" s="83">
        <f>SUM(AC1205:AC1207)</f>
        <v>0</v>
      </c>
      <c r="AD1204" s="88">
        <f>SUM(AD1205:AD1207)</f>
        <v>0</v>
      </c>
      <c r="AE1204" s="199">
        <f t="shared" si="1598"/>
        <v>0</v>
      </c>
      <c r="AF1204" s="89">
        <f>SUM(AF1205:AF1207)</f>
        <v>0</v>
      </c>
      <c r="AG1204" s="89">
        <f>SUM(AG1205:AG1207)</f>
        <v>0</v>
      </c>
      <c r="AH1204" s="200">
        <f t="shared" si="1609"/>
        <v>0</v>
      </c>
      <c r="AJ1204" s="84">
        <f t="shared" ref="AJ1204:AU1204" si="1623">SUM(AJ1205:AJ1207)</f>
        <v>0</v>
      </c>
      <c r="AK1204" s="86">
        <f t="shared" si="1623"/>
        <v>0</v>
      </c>
      <c r="AL1204" s="88">
        <f t="shared" si="1623"/>
        <v>0</v>
      </c>
      <c r="AM1204" s="86">
        <f t="shared" si="1623"/>
        <v>0</v>
      </c>
      <c r="AN1204" s="88">
        <f t="shared" si="1623"/>
        <v>0</v>
      </c>
      <c r="AO1204" s="86">
        <f t="shared" si="1623"/>
        <v>0</v>
      </c>
      <c r="AP1204" s="88">
        <f t="shared" si="1623"/>
        <v>0</v>
      </c>
      <c r="AQ1204" s="86">
        <f t="shared" si="1623"/>
        <v>0</v>
      </c>
      <c r="AR1204" s="88">
        <f t="shared" si="1623"/>
        <v>0</v>
      </c>
      <c r="AS1204" s="86">
        <f t="shared" si="1623"/>
        <v>0</v>
      </c>
      <c r="AT1204" s="88">
        <f t="shared" si="1623"/>
        <v>0</v>
      </c>
      <c r="AU1204" s="86">
        <f t="shared" si="1623"/>
        <v>0</v>
      </c>
      <c r="AV1204" s="86">
        <f t="shared" si="1599"/>
        <v>0</v>
      </c>
      <c r="AW1204" s="93">
        <f t="shared" si="1600"/>
        <v>0</v>
      </c>
      <c r="AY1204" s="86">
        <f t="shared" si="1601"/>
        <v>0</v>
      </c>
      <c r="AZ1204" s="86">
        <f t="shared" si="1602"/>
        <v>0</v>
      </c>
      <c r="BA1204" s="86">
        <f t="shared" si="1603"/>
        <v>0</v>
      </c>
      <c r="BB1204" s="86">
        <f t="shared" si="1604"/>
        <v>0</v>
      </c>
      <c r="BC1204" s="86">
        <f t="shared" si="1605"/>
        <v>0</v>
      </c>
      <c r="BD1204" s="86">
        <f t="shared" si="1606"/>
        <v>0</v>
      </c>
    </row>
    <row r="1205" spans="2:56" x14ac:dyDescent="0.3">
      <c r="B1205" s="201" t="s">
        <v>204</v>
      </c>
      <c r="C1205" s="255"/>
      <c r="D1205" s="256"/>
      <c r="E1205" s="182">
        <f t="shared" si="1593"/>
        <v>0</v>
      </c>
      <c r="F1205" s="255"/>
      <c r="G1205" s="256"/>
      <c r="H1205" s="182">
        <f t="shared" si="1594"/>
        <v>0</v>
      </c>
      <c r="I1205" s="255"/>
      <c r="J1205" s="257"/>
      <c r="K1205" s="184">
        <f t="shared" si="1595"/>
        <v>0</v>
      </c>
      <c r="L1205" s="255"/>
      <c r="M1205" s="257"/>
      <c r="N1205" s="258"/>
      <c r="O1205" s="255"/>
      <c r="P1205" s="258"/>
      <c r="Q1205" s="177">
        <f t="shared" si="1596"/>
        <v>0</v>
      </c>
      <c r="R1205" s="258"/>
      <c r="S1205" s="258"/>
      <c r="T1205" s="178">
        <f t="shared" si="1607"/>
        <v>0</v>
      </c>
      <c r="U1205" s="157"/>
      <c r="V1205" s="255"/>
      <c r="W1205" s="258"/>
      <c r="X1205" s="177">
        <f t="shared" si="1597"/>
        <v>0</v>
      </c>
      <c r="Y1205" s="258"/>
      <c r="Z1205" s="258"/>
      <c r="AA1205" s="178">
        <f t="shared" si="1608"/>
        <v>0</v>
      </c>
      <c r="AB1205" s="157"/>
      <c r="AC1205" s="255"/>
      <c r="AD1205" s="258"/>
      <c r="AE1205" s="177">
        <f t="shared" si="1598"/>
        <v>0</v>
      </c>
      <c r="AF1205" s="258"/>
      <c r="AG1205" s="258"/>
      <c r="AH1205" s="178">
        <f t="shared" si="1609"/>
        <v>0</v>
      </c>
      <c r="AJ1205" s="252"/>
      <c r="AK1205" s="253"/>
      <c r="AL1205" s="254"/>
      <c r="AM1205" s="253"/>
      <c r="AN1205" s="254"/>
      <c r="AO1205" s="253"/>
      <c r="AP1205" s="254"/>
      <c r="AQ1205" s="253"/>
      <c r="AR1205" s="254"/>
      <c r="AS1205" s="253"/>
      <c r="AT1205" s="254"/>
      <c r="AU1205" s="253"/>
      <c r="AV1205" s="163">
        <f t="shared" si="1599"/>
        <v>0</v>
      </c>
      <c r="AW1205" s="93">
        <f t="shared" si="1600"/>
        <v>0</v>
      </c>
      <c r="AY1205" s="163">
        <f t="shared" si="1601"/>
        <v>0</v>
      </c>
      <c r="AZ1205" s="163">
        <f t="shared" si="1602"/>
        <v>0</v>
      </c>
      <c r="BA1205" s="163">
        <f t="shared" si="1603"/>
        <v>0</v>
      </c>
      <c r="BB1205" s="163">
        <f t="shared" si="1604"/>
        <v>0</v>
      </c>
      <c r="BC1205" s="163">
        <f t="shared" si="1605"/>
        <v>0</v>
      </c>
      <c r="BD1205" s="163">
        <f t="shared" si="1606"/>
        <v>0</v>
      </c>
    </row>
    <row r="1206" spans="2:56" x14ac:dyDescent="0.3">
      <c r="B1206" s="201" t="s">
        <v>205</v>
      </c>
      <c r="C1206" s="255"/>
      <c r="D1206" s="256"/>
      <c r="E1206" s="182">
        <f t="shared" si="1593"/>
        <v>0</v>
      </c>
      <c r="F1206" s="255"/>
      <c r="G1206" s="256"/>
      <c r="H1206" s="182">
        <f t="shared" si="1594"/>
        <v>0</v>
      </c>
      <c r="I1206" s="255"/>
      <c r="J1206" s="257"/>
      <c r="K1206" s="184">
        <f t="shared" si="1595"/>
        <v>0</v>
      </c>
      <c r="L1206" s="255"/>
      <c r="M1206" s="257"/>
      <c r="N1206" s="258"/>
      <c r="O1206" s="255"/>
      <c r="P1206" s="258"/>
      <c r="Q1206" s="177">
        <f t="shared" si="1596"/>
        <v>0</v>
      </c>
      <c r="R1206" s="258"/>
      <c r="S1206" s="258"/>
      <c r="T1206" s="178">
        <f t="shared" si="1607"/>
        <v>0</v>
      </c>
      <c r="U1206" s="157"/>
      <c r="V1206" s="255"/>
      <c r="W1206" s="258"/>
      <c r="X1206" s="177">
        <f t="shared" si="1597"/>
        <v>0</v>
      </c>
      <c r="Y1206" s="258"/>
      <c r="Z1206" s="258"/>
      <c r="AA1206" s="178">
        <f t="shared" si="1608"/>
        <v>0</v>
      </c>
      <c r="AB1206" s="157"/>
      <c r="AC1206" s="255"/>
      <c r="AD1206" s="258"/>
      <c r="AE1206" s="177">
        <f t="shared" si="1598"/>
        <v>0</v>
      </c>
      <c r="AF1206" s="258"/>
      <c r="AG1206" s="258"/>
      <c r="AH1206" s="178">
        <f t="shared" si="1609"/>
        <v>0</v>
      </c>
      <c r="AJ1206" s="252"/>
      <c r="AK1206" s="253"/>
      <c r="AL1206" s="254"/>
      <c r="AM1206" s="253"/>
      <c r="AN1206" s="254"/>
      <c r="AO1206" s="253"/>
      <c r="AP1206" s="254"/>
      <c r="AQ1206" s="253"/>
      <c r="AR1206" s="254"/>
      <c r="AS1206" s="253"/>
      <c r="AT1206" s="254"/>
      <c r="AU1206" s="253"/>
      <c r="AV1206" s="163">
        <f t="shared" si="1599"/>
        <v>0</v>
      </c>
      <c r="AW1206" s="93">
        <f t="shared" si="1600"/>
        <v>0</v>
      </c>
      <c r="AY1206" s="163">
        <f t="shared" si="1601"/>
        <v>0</v>
      </c>
      <c r="AZ1206" s="163">
        <f t="shared" si="1602"/>
        <v>0</v>
      </c>
      <c r="BA1206" s="163">
        <f t="shared" si="1603"/>
        <v>0</v>
      </c>
      <c r="BB1206" s="163">
        <f t="shared" si="1604"/>
        <v>0</v>
      </c>
      <c r="BC1206" s="163">
        <f t="shared" si="1605"/>
        <v>0</v>
      </c>
      <c r="BD1206" s="163">
        <f t="shared" si="1606"/>
        <v>0</v>
      </c>
    </row>
    <row r="1207" spans="2:56" x14ac:dyDescent="0.3">
      <c r="B1207" s="201" t="s">
        <v>206</v>
      </c>
      <c r="C1207" s="255"/>
      <c r="D1207" s="256"/>
      <c r="E1207" s="182">
        <f t="shared" si="1593"/>
        <v>0</v>
      </c>
      <c r="F1207" s="255"/>
      <c r="G1207" s="256"/>
      <c r="H1207" s="182">
        <f t="shared" si="1594"/>
        <v>0</v>
      </c>
      <c r="I1207" s="255"/>
      <c r="J1207" s="257"/>
      <c r="K1207" s="184">
        <f t="shared" si="1595"/>
        <v>0</v>
      </c>
      <c r="L1207" s="255"/>
      <c r="M1207" s="257"/>
      <c r="N1207" s="258"/>
      <c r="O1207" s="255"/>
      <c r="P1207" s="258"/>
      <c r="Q1207" s="177">
        <f t="shared" si="1596"/>
        <v>0</v>
      </c>
      <c r="R1207" s="258"/>
      <c r="S1207" s="258"/>
      <c r="T1207" s="178">
        <f t="shared" si="1607"/>
        <v>0</v>
      </c>
      <c r="U1207" s="157"/>
      <c r="V1207" s="255"/>
      <c r="W1207" s="258"/>
      <c r="X1207" s="177">
        <f t="shared" si="1597"/>
        <v>0</v>
      </c>
      <c r="Y1207" s="258"/>
      <c r="Z1207" s="258"/>
      <c r="AA1207" s="178">
        <f t="shared" si="1608"/>
        <v>0</v>
      </c>
      <c r="AB1207" s="157"/>
      <c r="AC1207" s="255"/>
      <c r="AD1207" s="258"/>
      <c r="AE1207" s="177">
        <f t="shared" si="1598"/>
        <v>0</v>
      </c>
      <c r="AF1207" s="258"/>
      <c r="AG1207" s="258"/>
      <c r="AH1207" s="178">
        <f t="shared" si="1609"/>
        <v>0</v>
      </c>
      <c r="AJ1207" s="252"/>
      <c r="AK1207" s="253"/>
      <c r="AL1207" s="254"/>
      <c r="AM1207" s="253"/>
      <c r="AN1207" s="254"/>
      <c r="AO1207" s="253"/>
      <c r="AP1207" s="254"/>
      <c r="AQ1207" s="253"/>
      <c r="AR1207" s="254"/>
      <c r="AS1207" s="253"/>
      <c r="AT1207" s="254"/>
      <c r="AU1207" s="253"/>
      <c r="AV1207" s="163">
        <f t="shared" si="1599"/>
        <v>0</v>
      </c>
      <c r="AW1207" s="93">
        <f t="shared" si="1600"/>
        <v>0</v>
      </c>
      <c r="AY1207" s="163">
        <f t="shared" si="1601"/>
        <v>0</v>
      </c>
      <c r="AZ1207" s="163">
        <f t="shared" si="1602"/>
        <v>0</v>
      </c>
      <c r="BA1207" s="163">
        <f t="shared" si="1603"/>
        <v>0</v>
      </c>
      <c r="BB1207" s="163">
        <f t="shared" si="1604"/>
        <v>0</v>
      </c>
      <c r="BC1207" s="163">
        <f t="shared" si="1605"/>
        <v>0</v>
      </c>
      <c r="BD1207" s="163">
        <f t="shared" si="1606"/>
        <v>0</v>
      </c>
    </row>
    <row r="1208" spans="2:56" x14ac:dyDescent="0.3">
      <c r="B1208" s="179" t="s">
        <v>207</v>
      </c>
      <c r="C1208" s="83">
        <f>SUM(C1209)</f>
        <v>0</v>
      </c>
      <c r="D1208" s="84">
        <f>SUM(D1209)</f>
        <v>0</v>
      </c>
      <c r="E1208" s="85">
        <f t="shared" si="1593"/>
        <v>0</v>
      </c>
      <c r="F1208" s="83">
        <f>SUM(F1209)</f>
        <v>0</v>
      </c>
      <c r="G1208" s="84">
        <f>SUM(G1209)</f>
        <v>0</v>
      </c>
      <c r="H1208" s="85">
        <f t="shared" si="1594"/>
        <v>0</v>
      </c>
      <c r="I1208" s="83">
        <f>SUM(I1209)</f>
        <v>0</v>
      </c>
      <c r="J1208" s="86">
        <f>SUM(J1209)</f>
        <v>0</v>
      </c>
      <c r="K1208" s="87">
        <f t="shared" si="1595"/>
        <v>0</v>
      </c>
      <c r="L1208" s="83">
        <f>SUM(L1209)</f>
        <v>0</v>
      </c>
      <c r="M1208" s="86">
        <f>SUM(M1209)</f>
        <v>0</v>
      </c>
      <c r="N1208" s="88">
        <f>SUM(N1209)</f>
        <v>0</v>
      </c>
      <c r="O1208" s="83">
        <f>SUM(O1209)</f>
        <v>0</v>
      </c>
      <c r="P1208" s="88">
        <f>SUM(P1209)</f>
        <v>0</v>
      </c>
      <c r="Q1208" s="199">
        <f t="shared" si="1596"/>
        <v>0</v>
      </c>
      <c r="R1208" s="89">
        <f>SUM(R1209)</f>
        <v>0</v>
      </c>
      <c r="S1208" s="89">
        <f>SUM(S1209)</f>
        <v>0</v>
      </c>
      <c r="T1208" s="200">
        <f t="shared" si="1607"/>
        <v>0</v>
      </c>
      <c r="U1208" s="91"/>
      <c r="V1208" s="83">
        <f>SUM(V1209)</f>
        <v>0</v>
      </c>
      <c r="W1208" s="88">
        <f>SUM(W1209)</f>
        <v>0</v>
      </c>
      <c r="X1208" s="199">
        <f t="shared" si="1597"/>
        <v>0</v>
      </c>
      <c r="Y1208" s="89">
        <f>SUM(Y1209)</f>
        <v>0</v>
      </c>
      <c r="Z1208" s="89">
        <f>SUM(Z1209)</f>
        <v>0</v>
      </c>
      <c r="AA1208" s="200">
        <f t="shared" si="1608"/>
        <v>0</v>
      </c>
      <c r="AB1208" s="91"/>
      <c r="AC1208" s="83">
        <f>SUM(AC1209)</f>
        <v>0</v>
      </c>
      <c r="AD1208" s="88">
        <f>SUM(AD1209)</f>
        <v>0</v>
      </c>
      <c r="AE1208" s="199">
        <f t="shared" si="1598"/>
        <v>0</v>
      </c>
      <c r="AF1208" s="89">
        <f>SUM(AF1209)</f>
        <v>0</v>
      </c>
      <c r="AG1208" s="89">
        <f>SUM(AG1209)</f>
        <v>0</v>
      </c>
      <c r="AH1208" s="200">
        <f t="shared" si="1609"/>
        <v>0</v>
      </c>
      <c r="AJ1208" s="84">
        <f t="shared" ref="AJ1208:AU1208" si="1624">SUM(AJ1209)</f>
        <v>0</v>
      </c>
      <c r="AK1208" s="86">
        <f t="shared" si="1624"/>
        <v>0</v>
      </c>
      <c r="AL1208" s="88">
        <f t="shared" si="1624"/>
        <v>0</v>
      </c>
      <c r="AM1208" s="86">
        <f t="shared" si="1624"/>
        <v>0</v>
      </c>
      <c r="AN1208" s="88">
        <f t="shared" si="1624"/>
        <v>0</v>
      </c>
      <c r="AO1208" s="86">
        <f t="shared" si="1624"/>
        <v>0</v>
      </c>
      <c r="AP1208" s="88">
        <f t="shared" si="1624"/>
        <v>0</v>
      </c>
      <c r="AQ1208" s="86">
        <f t="shared" si="1624"/>
        <v>0</v>
      </c>
      <c r="AR1208" s="88">
        <f t="shared" si="1624"/>
        <v>0</v>
      </c>
      <c r="AS1208" s="86">
        <f t="shared" si="1624"/>
        <v>0</v>
      </c>
      <c r="AT1208" s="88">
        <f t="shared" si="1624"/>
        <v>0</v>
      </c>
      <c r="AU1208" s="86">
        <f t="shared" si="1624"/>
        <v>0</v>
      </c>
      <c r="AV1208" s="86">
        <f t="shared" si="1599"/>
        <v>0</v>
      </c>
      <c r="AW1208" s="93">
        <f t="shared" si="1600"/>
        <v>0</v>
      </c>
      <c r="AY1208" s="86">
        <f t="shared" si="1601"/>
        <v>0</v>
      </c>
      <c r="AZ1208" s="86">
        <f t="shared" si="1602"/>
        <v>0</v>
      </c>
      <c r="BA1208" s="86">
        <f t="shared" si="1603"/>
        <v>0</v>
      </c>
      <c r="BB1208" s="86">
        <f t="shared" si="1604"/>
        <v>0</v>
      </c>
      <c r="BC1208" s="86">
        <f t="shared" si="1605"/>
        <v>0</v>
      </c>
      <c r="BD1208" s="86">
        <f t="shared" si="1606"/>
        <v>0</v>
      </c>
    </row>
    <row r="1209" spans="2:56" x14ac:dyDescent="0.3">
      <c r="B1209" s="201" t="s">
        <v>105</v>
      </c>
      <c r="C1209" s="255"/>
      <c r="D1209" s="256"/>
      <c r="E1209" s="182">
        <f t="shared" si="1593"/>
        <v>0</v>
      </c>
      <c r="F1209" s="255"/>
      <c r="G1209" s="256"/>
      <c r="H1209" s="182">
        <f t="shared" si="1594"/>
        <v>0</v>
      </c>
      <c r="I1209" s="255"/>
      <c r="J1209" s="257"/>
      <c r="K1209" s="184">
        <f t="shared" si="1595"/>
        <v>0</v>
      </c>
      <c r="L1209" s="255"/>
      <c r="M1209" s="257"/>
      <c r="N1209" s="258"/>
      <c r="O1209" s="255"/>
      <c r="P1209" s="258"/>
      <c r="Q1209" s="177">
        <f t="shared" si="1596"/>
        <v>0</v>
      </c>
      <c r="R1209" s="258"/>
      <c r="S1209" s="258"/>
      <c r="T1209" s="178">
        <f t="shared" si="1607"/>
        <v>0</v>
      </c>
      <c r="U1209" s="157"/>
      <c r="V1209" s="255"/>
      <c r="W1209" s="258"/>
      <c r="X1209" s="177">
        <f t="shared" si="1597"/>
        <v>0</v>
      </c>
      <c r="Y1209" s="258"/>
      <c r="Z1209" s="258"/>
      <c r="AA1209" s="178">
        <f t="shared" si="1608"/>
        <v>0</v>
      </c>
      <c r="AB1209" s="157"/>
      <c r="AC1209" s="255"/>
      <c r="AD1209" s="258"/>
      <c r="AE1209" s="177">
        <f t="shared" si="1598"/>
        <v>0</v>
      </c>
      <c r="AF1209" s="258"/>
      <c r="AG1209" s="258"/>
      <c r="AH1209" s="178">
        <f t="shared" si="1609"/>
        <v>0</v>
      </c>
      <c r="AJ1209" s="252"/>
      <c r="AK1209" s="253"/>
      <c r="AL1209" s="254"/>
      <c r="AM1209" s="253"/>
      <c r="AN1209" s="254"/>
      <c r="AO1209" s="253"/>
      <c r="AP1209" s="254"/>
      <c r="AQ1209" s="253"/>
      <c r="AR1209" s="254"/>
      <c r="AS1209" s="253"/>
      <c r="AT1209" s="254"/>
      <c r="AU1209" s="253"/>
      <c r="AV1209" s="163">
        <f t="shared" si="1599"/>
        <v>0</v>
      </c>
      <c r="AW1209" s="93">
        <f t="shared" si="1600"/>
        <v>0</v>
      </c>
      <c r="AY1209" s="163">
        <f t="shared" si="1601"/>
        <v>0</v>
      </c>
      <c r="AZ1209" s="163">
        <f t="shared" si="1602"/>
        <v>0</v>
      </c>
      <c r="BA1209" s="163">
        <f t="shared" si="1603"/>
        <v>0</v>
      </c>
      <c r="BB1209" s="163">
        <f t="shared" si="1604"/>
        <v>0</v>
      </c>
      <c r="BC1209" s="163">
        <f t="shared" si="1605"/>
        <v>0</v>
      </c>
      <c r="BD1209" s="163">
        <f t="shared" si="1606"/>
        <v>0</v>
      </c>
    </row>
    <row r="1210" spans="2:56" s="124" customFormat="1" x14ac:dyDescent="0.3">
      <c r="B1210" s="187" t="s">
        <v>208</v>
      </c>
      <c r="C1210" s="188">
        <f>SUM(C1211,C1217,C1230,C1231,C1232,C1233,C1234)</f>
        <v>0</v>
      </c>
      <c r="D1210" s="189">
        <f>SUM(D1211,D1217,D1230,D1231,D1232,D1233,D1234)</f>
        <v>0</v>
      </c>
      <c r="E1210" s="190">
        <f t="shared" si="1593"/>
        <v>0</v>
      </c>
      <c r="F1210" s="188">
        <f>SUM(F1211,F1217,F1230,F1231,F1232,F1233,F1234)</f>
        <v>0</v>
      </c>
      <c r="G1210" s="189">
        <f>SUM(G1211,G1217,G1230,G1231,G1232,G1233,G1234)</f>
        <v>0</v>
      </c>
      <c r="H1210" s="190">
        <f t="shared" si="1594"/>
        <v>0</v>
      </c>
      <c r="I1210" s="188">
        <f>SUM(I1211,I1217,I1230,I1231,I1232,I1233,I1234)</f>
        <v>0</v>
      </c>
      <c r="J1210" s="191">
        <f>SUM(J1211,J1217,J1230,J1231,J1232,J1233,J1234)</f>
        <v>0</v>
      </c>
      <c r="K1210" s="192">
        <f t="shared" si="1595"/>
        <v>0</v>
      </c>
      <c r="L1210" s="188">
        <f>SUM(L1211,L1217,L1230,L1231,L1232,L1233,L1234)</f>
        <v>0</v>
      </c>
      <c r="M1210" s="191">
        <f>SUM(M1211,M1217,M1230,M1231,M1232,M1233,M1234)</f>
        <v>0</v>
      </c>
      <c r="N1210" s="193">
        <f>SUM(N1211,N1217,N1230,N1231,N1232,N1233,N1234)</f>
        <v>0</v>
      </c>
      <c r="O1210" s="188">
        <f>SUM(O1211,O1217,O1230,O1231,O1232,O1233,O1234)</f>
        <v>0</v>
      </c>
      <c r="P1210" s="193">
        <f>SUM(P1211,P1217,P1230,P1231,P1232,P1233,P1234)</f>
        <v>0</v>
      </c>
      <c r="Q1210" s="194">
        <f t="shared" si="1596"/>
        <v>0</v>
      </c>
      <c r="R1210" s="195">
        <f>SUM(R1211,R1217,R1230,R1231,R1232,R1233,R1234)</f>
        <v>0</v>
      </c>
      <c r="S1210" s="195">
        <f>SUM(S1211,S1217,S1230,S1231,S1232,S1233,S1234)</f>
        <v>0</v>
      </c>
      <c r="T1210" s="196">
        <f t="shared" si="1607"/>
        <v>0</v>
      </c>
      <c r="U1210" s="121"/>
      <c r="V1210" s="188">
        <f>SUM(V1211,V1217,V1230,V1231,V1232,V1233,V1234)</f>
        <v>0</v>
      </c>
      <c r="W1210" s="193">
        <f>SUM(W1211,W1217,W1230,W1231,W1232,W1233,W1234)</f>
        <v>0</v>
      </c>
      <c r="X1210" s="194">
        <f t="shared" si="1597"/>
        <v>0</v>
      </c>
      <c r="Y1210" s="195">
        <f>SUM(Y1211,Y1217,Y1230,Y1231,Y1232,Y1233,Y1234)</f>
        <v>0</v>
      </c>
      <c r="Z1210" s="195">
        <f>SUM(Z1211,Z1217,Z1230,Z1231,Z1232,Z1233,Z1234)</f>
        <v>0</v>
      </c>
      <c r="AA1210" s="196">
        <f t="shared" si="1608"/>
        <v>0</v>
      </c>
      <c r="AB1210" s="121"/>
      <c r="AC1210" s="188">
        <f>SUM(AC1211,AC1217,AC1230,AC1231,AC1232,AC1233,AC1234)</f>
        <v>0</v>
      </c>
      <c r="AD1210" s="193">
        <f>SUM(AD1211,AD1217,AD1230,AD1231,AD1232,AD1233,AD1234)</f>
        <v>0</v>
      </c>
      <c r="AE1210" s="194">
        <f t="shared" si="1598"/>
        <v>0</v>
      </c>
      <c r="AF1210" s="195">
        <f>SUM(AF1211,AF1217,AF1230,AF1231,AF1232,AF1233,AF1234)</f>
        <v>0</v>
      </c>
      <c r="AG1210" s="195">
        <f>SUM(AG1211,AG1217,AG1230,AG1231,AG1232,AG1233,AG1234)</f>
        <v>0</v>
      </c>
      <c r="AH1210" s="196">
        <f t="shared" si="1609"/>
        <v>0</v>
      </c>
      <c r="AJ1210" s="189">
        <f t="shared" ref="AJ1210:AU1210" si="1625">SUM(AJ1211,AJ1217,AJ1230,AJ1231,AJ1232,AJ1233,AJ1234)</f>
        <v>0</v>
      </c>
      <c r="AK1210" s="191">
        <f t="shared" si="1625"/>
        <v>0</v>
      </c>
      <c r="AL1210" s="193">
        <f t="shared" si="1625"/>
        <v>0</v>
      </c>
      <c r="AM1210" s="191">
        <f t="shared" si="1625"/>
        <v>0</v>
      </c>
      <c r="AN1210" s="193">
        <f t="shared" si="1625"/>
        <v>0</v>
      </c>
      <c r="AO1210" s="191">
        <f t="shared" si="1625"/>
        <v>0</v>
      </c>
      <c r="AP1210" s="193">
        <f t="shared" si="1625"/>
        <v>0</v>
      </c>
      <c r="AQ1210" s="191">
        <f t="shared" si="1625"/>
        <v>0</v>
      </c>
      <c r="AR1210" s="193">
        <f t="shared" si="1625"/>
        <v>0</v>
      </c>
      <c r="AS1210" s="191">
        <f t="shared" si="1625"/>
        <v>0</v>
      </c>
      <c r="AT1210" s="193">
        <f t="shared" si="1625"/>
        <v>0</v>
      </c>
      <c r="AU1210" s="191">
        <f t="shared" si="1625"/>
        <v>0</v>
      </c>
      <c r="AV1210" s="191">
        <f t="shared" si="1599"/>
        <v>0</v>
      </c>
      <c r="AW1210" s="197">
        <f t="shared" si="1600"/>
        <v>0</v>
      </c>
      <c r="AX1210" s="198"/>
      <c r="AY1210" s="191">
        <f t="shared" si="1601"/>
        <v>0</v>
      </c>
      <c r="AZ1210" s="191">
        <f t="shared" si="1602"/>
        <v>0</v>
      </c>
      <c r="BA1210" s="191">
        <f t="shared" si="1603"/>
        <v>0</v>
      </c>
      <c r="BB1210" s="191">
        <f t="shared" si="1604"/>
        <v>0</v>
      </c>
      <c r="BC1210" s="191">
        <f t="shared" si="1605"/>
        <v>0</v>
      </c>
      <c r="BD1210" s="191">
        <f t="shared" si="1606"/>
        <v>0</v>
      </c>
    </row>
    <row r="1211" spans="2:56" x14ac:dyDescent="0.3">
      <c r="B1211" s="176" t="s">
        <v>209</v>
      </c>
      <c r="C1211" s="202">
        <f>SUM(C1212,C1215)</f>
        <v>0</v>
      </c>
      <c r="D1211" s="203">
        <f>SUM(D1212,D1215)</f>
        <v>0</v>
      </c>
      <c r="E1211" s="204">
        <f t="shared" si="1593"/>
        <v>0</v>
      </c>
      <c r="F1211" s="202">
        <f>SUM(F1212,F1215)</f>
        <v>0</v>
      </c>
      <c r="G1211" s="203">
        <f>SUM(G1212,G1215)</f>
        <v>0</v>
      </c>
      <c r="H1211" s="204">
        <f t="shared" si="1594"/>
        <v>0</v>
      </c>
      <c r="I1211" s="202">
        <f>SUM(I1212,I1215)</f>
        <v>0</v>
      </c>
      <c r="J1211" s="205">
        <f>SUM(J1212,J1215)</f>
        <v>0</v>
      </c>
      <c r="K1211" s="206">
        <f t="shared" si="1595"/>
        <v>0</v>
      </c>
      <c r="L1211" s="202">
        <f>SUM(L1212,L1215)</f>
        <v>0</v>
      </c>
      <c r="M1211" s="205">
        <f>SUM(M1212,M1215)</f>
        <v>0</v>
      </c>
      <c r="N1211" s="207">
        <f>SUM(N1212,N1215)</f>
        <v>0</v>
      </c>
      <c r="O1211" s="202">
        <f>SUM(O1212,O1215)</f>
        <v>0</v>
      </c>
      <c r="P1211" s="207">
        <f>SUM(P1212,P1215)</f>
        <v>0</v>
      </c>
      <c r="Q1211" s="208">
        <f t="shared" si="1596"/>
        <v>0</v>
      </c>
      <c r="R1211" s="209">
        <f>SUM(R1212,R1215)</f>
        <v>0</v>
      </c>
      <c r="S1211" s="209">
        <f>SUM(S1212,S1215)</f>
        <v>0</v>
      </c>
      <c r="T1211" s="210">
        <f t="shared" si="1607"/>
        <v>0</v>
      </c>
      <c r="U1211" s="91"/>
      <c r="V1211" s="202">
        <f>SUM(V1212,V1215)</f>
        <v>0</v>
      </c>
      <c r="W1211" s="207">
        <f>SUM(W1212,W1215)</f>
        <v>0</v>
      </c>
      <c r="X1211" s="208">
        <f t="shared" si="1597"/>
        <v>0</v>
      </c>
      <c r="Y1211" s="209">
        <f>SUM(Y1212,Y1215)</f>
        <v>0</v>
      </c>
      <c r="Z1211" s="209">
        <f>SUM(Z1212,Z1215)</f>
        <v>0</v>
      </c>
      <c r="AA1211" s="210">
        <f t="shared" si="1608"/>
        <v>0</v>
      </c>
      <c r="AB1211" s="91"/>
      <c r="AC1211" s="202">
        <f>SUM(AC1212,AC1215)</f>
        <v>0</v>
      </c>
      <c r="AD1211" s="207">
        <f>SUM(AD1212,AD1215)</f>
        <v>0</v>
      </c>
      <c r="AE1211" s="208">
        <f t="shared" si="1598"/>
        <v>0</v>
      </c>
      <c r="AF1211" s="209">
        <f>SUM(AF1212,AF1215)</f>
        <v>0</v>
      </c>
      <c r="AG1211" s="209">
        <f>SUM(AG1212,AG1215)</f>
        <v>0</v>
      </c>
      <c r="AH1211" s="210">
        <f t="shared" si="1609"/>
        <v>0</v>
      </c>
      <c r="AJ1211" s="203">
        <f t="shared" ref="AJ1211:AU1211" si="1626">SUM(AJ1212,AJ1215)</f>
        <v>0</v>
      </c>
      <c r="AK1211" s="205">
        <f t="shared" si="1626"/>
        <v>0</v>
      </c>
      <c r="AL1211" s="207">
        <f t="shared" si="1626"/>
        <v>0</v>
      </c>
      <c r="AM1211" s="205">
        <f t="shared" si="1626"/>
        <v>0</v>
      </c>
      <c r="AN1211" s="207">
        <f t="shared" si="1626"/>
        <v>0</v>
      </c>
      <c r="AO1211" s="205">
        <f t="shared" si="1626"/>
        <v>0</v>
      </c>
      <c r="AP1211" s="207">
        <f t="shared" si="1626"/>
        <v>0</v>
      </c>
      <c r="AQ1211" s="205">
        <f t="shared" si="1626"/>
        <v>0</v>
      </c>
      <c r="AR1211" s="207">
        <f t="shared" si="1626"/>
        <v>0</v>
      </c>
      <c r="AS1211" s="205">
        <f t="shared" si="1626"/>
        <v>0</v>
      </c>
      <c r="AT1211" s="207">
        <f t="shared" si="1626"/>
        <v>0</v>
      </c>
      <c r="AU1211" s="205">
        <f t="shared" si="1626"/>
        <v>0</v>
      </c>
      <c r="AV1211" s="205">
        <f t="shared" si="1599"/>
        <v>0</v>
      </c>
      <c r="AW1211" s="211">
        <f t="shared" si="1600"/>
        <v>0</v>
      </c>
      <c r="AY1211" s="205">
        <f t="shared" si="1601"/>
        <v>0</v>
      </c>
      <c r="AZ1211" s="205">
        <f t="shared" si="1602"/>
        <v>0</v>
      </c>
      <c r="BA1211" s="205">
        <f t="shared" si="1603"/>
        <v>0</v>
      </c>
      <c r="BB1211" s="205">
        <f t="shared" si="1604"/>
        <v>0</v>
      </c>
      <c r="BC1211" s="205">
        <f t="shared" si="1605"/>
        <v>0</v>
      </c>
      <c r="BD1211" s="205">
        <f t="shared" si="1606"/>
        <v>0</v>
      </c>
    </row>
    <row r="1212" spans="2:56" x14ac:dyDescent="0.3">
      <c r="B1212" s="179" t="s">
        <v>210</v>
      </c>
      <c r="C1212" s="202">
        <f>SUM(C1213:C1214)</f>
        <v>0</v>
      </c>
      <c r="D1212" s="203">
        <f>SUM(D1213:D1214)</f>
        <v>0</v>
      </c>
      <c r="E1212" s="204">
        <f t="shared" si="1593"/>
        <v>0</v>
      </c>
      <c r="F1212" s="202">
        <f>SUM(F1213:F1214)</f>
        <v>0</v>
      </c>
      <c r="G1212" s="203">
        <f>SUM(G1213:G1214)</f>
        <v>0</v>
      </c>
      <c r="H1212" s="204">
        <f t="shared" si="1594"/>
        <v>0</v>
      </c>
      <c r="I1212" s="202">
        <f>SUM(I1213:I1214)</f>
        <v>0</v>
      </c>
      <c r="J1212" s="205">
        <f>SUM(J1213:J1214)</f>
        <v>0</v>
      </c>
      <c r="K1212" s="206">
        <f t="shared" si="1595"/>
        <v>0</v>
      </c>
      <c r="L1212" s="202">
        <f>SUM(L1213:L1214)</f>
        <v>0</v>
      </c>
      <c r="M1212" s="205">
        <f>SUM(M1213:M1214)</f>
        <v>0</v>
      </c>
      <c r="N1212" s="207">
        <f>SUM(N1213:N1214)</f>
        <v>0</v>
      </c>
      <c r="O1212" s="202">
        <f>SUM(O1213:O1214)</f>
        <v>0</v>
      </c>
      <c r="P1212" s="207">
        <f>SUM(P1213:P1214)</f>
        <v>0</v>
      </c>
      <c r="Q1212" s="208">
        <f t="shared" si="1596"/>
        <v>0</v>
      </c>
      <c r="R1212" s="209">
        <f>SUM(R1213:R1214)</f>
        <v>0</v>
      </c>
      <c r="S1212" s="209">
        <f>SUM(S1213:S1214)</f>
        <v>0</v>
      </c>
      <c r="T1212" s="210">
        <f t="shared" si="1607"/>
        <v>0</v>
      </c>
      <c r="U1212" s="91"/>
      <c r="V1212" s="202">
        <f>SUM(V1213:V1214)</f>
        <v>0</v>
      </c>
      <c r="W1212" s="207">
        <f>SUM(W1213:W1214)</f>
        <v>0</v>
      </c>
      <c r="X1212" s="208">
        <f t="shared" si="1597"/>
        <v>0</v>
      </c>
      <c r="Y1212" s="209">
        <f>SUM(Y1213:Y1214)</f>
        <v>0</v>
      </c>
      <c r="Z1212" s="209">
        <f>SUM(Z1213:Z1214)</f>
        <v>0</v>
      </c>
      <c r="AA1212" s="210">
        <f t="shared" si="1608"/>
        <v>0</v>
      </c>
      <c r="AB1212" s="91"/>
      <c r="AC1212" s="202">
        <f>SUM(AC1213:AC1214)</f>
        <v>0</v>
      </c>
      <c r="AD1212" s="207">
        <f>SUM(AD1213:AD1214)</f>
        <v>0</v>
      </c>
      <c r="AE1212" s="208">
        <f t="shared" si="1598"/>
        <v>0</v>
      </c>
      <c r="AF1212" s="209">
        <f>SUM(AF1213:AF1214)</f>
        <v>0</v>
      </c>
      <c r="AG1212" s="209">
        <f>SUM(AG1213:AG1214)</f>
        <v>0</v>
      </c>
      <c r="AH1212" s="210">
        <f t="shared" si="1609"/>
        <v>0</v>
      </c>
      <c r="AJ1212" s="203">
        <f t="shared" ref="AJ1212:AU1212" si="1627">SUM(AJ1213:AJ1214)</f>
        <v>0</v>
      </c>
      <c r="AK1212" s="205">
        <f t="shared" si="1627"/>
        <v>0</v>
      </c>
      <c r="AL1212" s="207">
        <f t="shared" si="1627"/>
        <v>0</v>
      </c>
      <c r="AM1212" s="205">
        <f t="shared" si="1627"/>
        <v>0</v>
      </c>
      <c r="AN1212" s="207">
        <f t="shared" si="1627"/>
        <v>0</v>
      </c>
      <c r="AO1212" s="205">
        <f t="shared" si="1627"/>
        <v>0</v>
      </c>
      <c r="AP1212" s="207">
        <f t="shared" si="1627"/>
        <v>0</v>
      </c>
      <c r="AQ1212" s="205">
        <f t="shared" si="1627"/>
        <v>0</v>
      </c>
      <c r="AR1212" s="207">
        <f t="shared" si="1627"/>
        <v>0</v>
      </c>
      <c r="AS1212" s="205">
        <f t="shared" si="1627"/>
        <v>0</v>
      </c>
      <c r="AT1212" s="207">
        <f t="shared" si="1627"/>
        <v>0</v>
      </c>
      <c r="AU1212" s="205">
        <f t="shared" si="1627"/>
        <v>0</v>
      </c>
      <c r="AV1212" s="205">
        <f t="shared" si="1599"/>
        <v>0</v>
      </c>
      <c r="AW1212" s="211">
        <f t="shared" si="1600"/>
        <v>0</v>
      </c>
      <c r="AY1212" s="205">
        <f t="shared" si="1601"/>
        <v>0</v>
      </c>
      <c r="AZ1212" s="205">
        <f t="shared" si="1602"/>
        <v>0</v>
      </c>
      <c r="BA1212" s="205">
        <f t="shared" si="1603"/>
        <v>0</v>
      </c>
      <c r="BB1212" s="205">
        <f t="shared" si="1604"/>
        <v>0</v>
      </c>
      <c r="BC1212" s="205">
        <f t="shared" si="1605"/>
        <v>0</v>
      </c>
      <c r="BD1212" s="205">
        <f t="shared" si="1606"/>
        <v>0</v>
      </c>
    </row>
    <row r="1213" spans="2:56" x14ac:dyDescent="0.3">
      <c r="B1213" s="201" t="s">
        <v>211</v>
      </c>
      <c r="C1213" s="255"/>
      <c r="D1213" s="256"/>
      <c r="E1213" s="182">
        <f t="shared" si="1593"/>
        <v>0</v>
      </c>
      <c r="F1213" s="255"/>
      <c r="G1213" s="256"/>
      <c r="H1213" s="182">
        <f t="shared" si="1594"/>
        <v>0</v>
      </c>
      <c r="I1213" s="255"/>
      <c r="J1213" s="257"/>
      <c r="K1213" s="184">
        <f t="shared" si="1595"/>
        <v>0</v>
      </c>
      <c r="L1213" s="255"/>
      <c r="M1213" s="257"/>
      <c r="N1213" s="258"/>
      <c r="O1213" s="255"/>
      <c r="P1213" s="258"/>
      <c r="Q1213" s="177">
        <f t="shared" si="1596"/>
        <v>0</v>
      </c>
      <c r="R1213" s="258"/>
      <c r="S1213" s="258"/>
      <c r="T1213" s="178">
        <f t="shared" si="1607"/>
        <v>0</v>
      </c>
      <c r="U1213" s="157"/>
      <c r="V1213" s="255"/>
      <c r="W1213" s="258"/>
      <c r="X1213" s="177">
        <f t="shared" si="1597"/>
        <v>0</v>
      </c>
      <c r="Y1213" s="258"/>
      <c r="Z1213" s="258"/>
      <c r="AA1213" s="178">
        <f t="shared" si="1608"/>
        <v>0</v>
      </c>
      <c r="AB1213" s="157"/>
      <c r="AC1213" s="255"/>
      <c r="AD1213" s="258"/>
      <c r="AE1213" s="177">
        <f t="shared" si="1598"/>
        <v>0</v>
      </c>
      <c r="AF1213" s="258"/>
      <c r="AG1213" s="258"/>
      <c r="AH1213" s="178">
        <f t="shared" si="1609"/>
        <v>0</v>
      </c>
      <c r="AJ1213" s="252"/>
      <c r="AK1213" s="253"/>
      <c r="AL1213" s="254"/>
      <c r="AM1213" s="253"/>
      <c r="AN1213" s="254"/>
      <c r="AO1213" s="253"/>
      <c r="AP1213" s="254"/>
      <c r="AQ1213" s="253"/>
      <c r="AR1213" s="254"/>
      <c r="AS1213" s="253"/>
      <c r="AT1213" s="254"/>
      <c r="AU1213" s="253"/>
      <c r="AV1213" s="163">
        <f t="shared" si="1599"/>
        <v>0</v>
      </c>
      <c r="AW1213" s="93">
        <f t="shared" si="1600"/>
        <v>0</v>
      </c>
      <c r="AY1213" s="163">
        <f t="shared" si="1601"/>
        <v>0</v>
      </c>
      <c r="AZ1213" s="163">
        <f t="shared" si="1602"/>
        <v>0</v>
      </c>
      <c r="BA1213" s="163">
        <f t="shared" si="1603"/>
        <v>0</v>
      </c>
      <c r="BB1213" s="163">
        <f t="shared" si="1604"/>
        <v>0</v>
      </c>
      <c r="BC1213" s="163">
        <f t="shared" si="1605"/>
        <v>0</v>
      </c>
      <c r="BD1213" s="163">
        <f t="shared" si="1606"/>
        <v>0</v>
      </c>
    </row>
    <row r="1214" spans="2:56" x14ac:dyDescent="0.3">
      <c r="B1214" s="201" t="s">
        <v>212</v>
      </c>
      <c r="C1214" s="255"/>
      <c r="D1214" s="256"/>
      <c r="E1214" s="182">
        <f t="shared" si="1593"/>
        <v>0</v>
      </c>
      <c r="F1214" s="255"/>
      <c r="G1214" s="256"/>
      <c r="H1214" s="182">
        <f t="shared" si="1594"/>
        <v>0</v>
      </c>
      <c r="I1214" s="255"/>
      <c r="J1214" s="257"/>
      <c r="K1214" s="184">
        <f t="shared" si="1595"/>
        <v>0</v>
      </c>
      <c r="L1214" s="255"/>
      <c r="M1214" s="257"/>
      <c r="N1214" s="258"/>
      <c r="O1214" s="255"/>
      <c r="P1214" s="258"/>
      <c r="Q1214" s="177">
        <f t="shared" si="1596"/>
        <v>0</v>
      </c>
      <c r="R1214" s="258"/>
      <c r="S1214" s="258"/>
      <c r="T1214" s="178">
        <f t="shared" si="1607"/>
        <v>0</v>
      </c>
      <c r="U1214" s="157"/>
      <c r="V1214" s="255"/>
      <c r="W1214" s="258"/>
      <c r="X1214" s="177">
        <f t="shared" si="1597"/>
        <v>0</v>
      </c>
      <c r="Y1214" s="258"/>
      <c r="Z1214" s="258"/>
      <c r="AA1214" s="178">
        <f t="shared" si="1608"/>
        <v>0</v>
      </c>
      <c r="AB1214" s="157"/>
      <c r="AC1214" s="255"/>
      <c r="AD1214" s="258"/>
      <c r="AE1214" s="177">
        <f t="shared" si="1598"/>
        <v>0</v>
      </c>
      <c r="AF1214" s="258"/>
      <c r="AG1214" s="258"/>
      <c r="AH1214" s="178">
        <f t="shared" si="1609"/>
        <v>0</v>
      </c>
      <c r="AJ1214" s="252"/>
      <c r="AK1214" s="253"/>
      <c r="AL1214" s="254"/>
      <c r="AM1214" s="253"/>
      <c r="AN1214" s="254"/>
      <c r="AO1214" s="253"/>
      <c r="AP1214" s="254"/>
      <c r="AQ1214" s="253"/>
      <c r="AR1214" s="254"/>
      <c r="AS1214" s="253"/>
      <c r="AT1214" s="254"/>
      <c r="AU1214" s="253"/>
      <c r="AV1214" s="163">
        <f t="shared" si="1599"/>
        <v>0</v>
      </c>
      <c r="AW1214" s="93">
        <f t="shared" si="1600"/>
        <v>0</v>
      </c>
      <c r="AY1214" s="163">
        <f t="shared" si="1601"/>
        <v>0</v>
      </c>
      <c r="AZ1214" s="163">
        <f t="shared" si="1602"/>
        <v>0</v>
      </c>
      <c r="BA1214" s="163">
        <f t="shared" si="1603"/>
        <v>0</v>
      </c>
      <c r="BB1214" s="163">
        <f t="shared" si="1604"/>
        <v>0</v>
      </c>
      <c r="BC1214" s="163">
        <f t="shared" si="1605"/>
        <v>0</v>
      </c>
      <c r="BD1214" s="163">
        <f t="shared" si="1606"/>
        <v>0</v>
      </c>
    </row>
    <row r="1215" spans="2:56" x14ac:dyDescent="0.3">
      <c r="B1215" s="179" t="s">
        <v>213</v>
      </c>
      <c r="C1215" s="202">
        <f>SUM(C1216)</f>
        <v>0</v>
      </c>
      <c r="D1215" s="203">
        <f>SUM(D1216)</f>
        <v>0</v>
      </c>
      <c r="E1215" s="204">
        <f t="shared" si="1593"/>
        <v>0</v>
      </c>
      <c r="F1215" s="202">
        <f>SUM(F1216)</f>
        <v>0</v>
      </c>
      <c r="G1215" s="203">
        <f>SUM(G1216)</f>
        <v>0</v>
      </c>
      <c r="H1215" s="204">
        <f t="shared" si="1594"/>
        <v>0</v>
      </c>
      <c r="I1215" s="202">
        <f>SUM(I1216)</f>
        <v>0</v>
      </c>
      <c r="J1215" s="205">
        <f>SUM(J1216)</f>
        <v>0</v>
      </c>
      <c r="K1215" s="206">
        <f t="shared" si="1595"/>
        <v>0</v>
      </c>
      <c r="L1215" s="202">
        <f>SUM(L1216)</f>
        <v>0</v>
      </c>
      <c r="M1215" s="205">
        <f>SUM(M1216)</f>
        <v>0</v>
      </c>
      <c r="N1215" s="207">
        <f>SUM(N1216)</f>
        <v>0</v>
      </c>
      <c r="O1215" s="202">
        <f>SUM(O1216)</f>
        <v>0</v>
      </c>
      <c r="P1215" s="207">
        <f>SUM(P1216)</f>
        <v>0</v>
      </c>
      <c r="Q1215" s="208">
        <f t="shared" si="1596"/>
        <v>0</v>
      </c>
      <c r="R1215" s="209">
        <f>SUM(R1216)</f>
        <v>0</v>
      </c>
      <c r="S1215" s="209">
        <f>SUM(S1216)</f>
        <v>0</v>
      </c>
      <c r="T1215" s="210">
        <f t="shared" si="1607"/>
        <v>0</v>
      </c>
      <c r="U1215" s="91"/>
      <c r="V1215" s="202">
        <f>SUM(V1216)</f>
        <v>0</v>
      </c>
      <c r="W1215" s="207">
        <f>SUM(W1216)</f>
        <v>0</v>
      </c>
      <c r="X1215" s="208">
        <f t="shared" si="1597"/>
        <v>0</v>
      </c>
      <c r="Y1215" s="209">
        <f>SUM(Y1216)</f>
        <v>0</v>
      </c>
      <c r="Z1215" s="209">
        <f>SUM(Z1216)</f>
        <v>0</v>
      </c>
      <c r="AA1215" s="210">
        <f t="shared" si="1608"/>
        <v>0</v>
      </c>
      <c r="AB1215" s="91"/>
      <c r="AC1215" s="202">
        <f>SUM(AC1216)</f>
        <v>0</v>
      </c>
      <c r="AD1215" s="207">
        <f>SUM(AD1216)</f>
        <v>0</v>
      </c>
      <c r="AE1215" s="208">
        <f t="shared" si="1598"/>
        <v>0</v>
      </c>
      <c r="AF1215" s="209">
        <f>SUM(AF1216)</f>
        <v>0</v>
      </c>
      <c r="AG1215" s="209">
        <f>SUM(AG1216)</f>
        <v>0</v>
      </c>
      <c r="AH1215" s="210">
        <f t="shared" si="1609"/>
        <v>0</v>
      </c>
      <c r="AJ1215" s="203">
        <f t="shared" ref="AJ1215:AU1215" si="1628">SUM(AJ1216)</f>
        <v>0</v>
      </c>
      <c r="AK1215" s="205">
        <f t="shared" si="1628"/>
        <v>0</v>
      </c>
      <c r="AL1215" s="207">
        <f t="shared" si="1628"/>
        <v>0</v>
      </c>
      <c r="AM1215" s="205">
        <f t="shared" si="1628"/>
        <v>0</v>
      </c>
      <c r="AN1215" s="207">
        <f t="shared" si="1628"/>
        <v>0</v>
      </c>
      <c r="AO1215" s="205">
        <f t="shared" si="1628"/>
        <v>0</v>
      </c>
      <c r="AP1215" s="207">
        <f t="shared" si="1628"/>
        <v>0</v>
      </c>
      <c r="AQ1215" s="205">
        <f t="shared" si="1628"/>
        <v>0</v>
      </c>
      <c r="AR1215" s="207">
        <f t="shared" si="1628"/>
        <v>0</v>
      </c>
      <c r="AS1215" s="205">
        <f t="shared" si="1628"/>
        <v>0</v>
      </c>
      <c r="AT1215" s="207">
        <f t="shared" si="1628"/>
        <v>0</v>
      </c>
      <c r="AU1215" s="205">
        <f t="shared" si="1628"/>
        <v>0</v>
      </c>
      <c r="AV1215" s="205">
        <f t="shared" si="1599"/>
        <v>0</v>
      </c>
      <c r="AW1215" s="211">
        <f t="shared" si="1600"/>
        <v>0</v>
      </c>
      <c r="AY1215" s="205">
        <f t="shared" si="1601"/>
        <v>0</v>
      </c>
      <c r="AZ1215" s="205">
        <f t="shared" si="1602"/>
        <v>0</v>
      </c>
      <c r="BA1215" s="205">
        <f t="shared" si="1603"/>
        <v>0</v>
      </c>
      <c r="BB1215" s="205">
        <f t="shared" si="1604"/>
        <v>0</v>
      </c>
      <c r="BC1215" s="205">
        <f t="shared" si="1605"/>
        <v>0</v>
      </c>
      <c r="BD1215" s="205">
        <f t="shared" si="1606"/>
        <v>0</v>
      </c>
    </row>
    <row r="1216" spans="2:56" x14ac:dyDescent="0.3">
      <c r="B1216" s="201" t="s">
        <v>105</v>
      </c>
      <c r="C1216" s="255"/>
      <c r="D1216" s="256"/>
      <c r="E1216" s="182">
        <f t="shared" si="1593"/>
        <v>0</v>
      </c>
      <c r="F1216" s="255"/>
      <c r="G1216" s="256"/>
      <c r="H1216" s="182">
        <f t="shared" si="1594"/>
        <v>0</v>
      </c>
      <c r="I1216" s="255"/>
      <c r="J1216" s="257"/>
      <c r="K1216" s="184">
        <f t="shared" si="1595"/>
        <v>0</v>
      </c>
      <c r="L1216" s="255"/>
      <c r="M1216" s="257"/>
      <c r="N1216" s="258"/>
      <c r="O1216" s="255"/>
      <c r="P1216" s="258"/>
      <c r="Q1216" s="177">
        <f t="shared" si="1596"/>
        <v>0</v>
      </c>
      <c r="R1216" s="258"/>
      <c r="S1216" s="258"/>
      <c r="T1216" s="178">
        <f t="shared" si="1607"/>
        <v>0</v>
      </c>
      <c r="U1216" s="157"/>
      <c r="V1216" s="255"/>
      <c r="W1216" s="258"/>
      <c r="X1216" s="177">
        <f t="shared" si="1597"/>
        <v>0</v>
      </c>
      <c r="Y1216" s="258"/>
      <c r="Z1216" s="258"/>
      <c r="AA1216" s="178">
        <f t="shared" si="1608"/>
        <v>0</v>
      </c>
      <c r="AB1216" s="157"/>
      <c r="AC1216" s="255"/>
      <c r="AD1216" s="258"/>
      <c r="AE1216" s="177">
        <f t="shared" si="1598"/>
        <v>0</v>
      </c>
      <c r="AF1216" s="258"/>
      <c r="AG1216" s="258"/>
      <c r="AH1216" s="178">
        <f t="shared" si="1609"/>
        <v>0</v>
      </c>
      <c r="AJ1216" s="252"/>
      <c r="AK1216" s="253"/>
      <c r="AL1216" s="254"/>
      <c r="AM1216" s="253"/>
      <c r="AN1216" s="254"/>
      <c r="AO1216" s="253"/>
      <c r="AP1216" s="254"/>
      <c r="AQ1216" s="253"/>
      <c r="AR1216" s="254"/>
      <c r="AS1216" s="253"/>
      <c r="AT1216" s="254"/>
      <c r="AU1216" s="253"/>
      <c r="AV1216" s="163">
        <f t="shared" si="1599"/>
        <v>0</v>
      </c>
      <c r="AW1216" s="93">
        <f t="shared" si="1600"/>
        <v>0</v>
      </c>
      <c r="AY1216" s="163">
        <f t="shared" si="1601"/>
        <v>0</v>
      </c>
      <c r="AZ1216" s="163">
        <f t="shared" si="1602"/>
        <v>0</v>
      </c>
      <c r="BA1216" s="163">
        <f t="shared" si="1603"/>
        <v>0</v>
      </c>
      <c r="BB1216" s="163">
        <f t="shared" si="1604"/>
        <v>0</v>
      </c>
      <c r="BC1216" s="163">
        <f t="shared" si="1605"/>
        <v>0</v>
      </c>
      <c r="BD1216" s="163">
        <f t="shared" si="1606"/>
        <v>0</v>
      </c>
    </row>
    <row r="1217" spans="2:56" x14ac:dyDescent="0.3">
      <c r="B1217" s="176" t="s">
        <v>214</v>
      </c>
      <c r="C1217" s="202">
        <f>SUM(C1218,C1222)</f>
        <v>0</v>
      </c>
      <c r="D1217" s="203">
        <f>SUM(D1218,D1222)</f>
        <v>0</v>
      </c>
      <c r="E1217" s="204">
        <f t="shared" si="1593"/>
        <v>0</v>
      </c>
      <c r="F1217" s="202">
        <f>SUM(F1218,F1222)</f>
        <v>0</v>
      </c>
      <c r="G1217" s="203">
        <f>SUM(G1218,G1222)</f>
        <v>0</v>
      </c>
      <c r="H1217" s="204">
        <f t="shared" si="1594"/>
        <v>0</v>
      </c>
      <c r="I1217" s="202">
        <f>SUM(I1218,I1222)</f>
        <v>0</v>
      </c>
      <c r="J1217" s="205">
        <f>SUM(J1218,J1222)</f>
        <v>0</v>
      </c>
      <c r="K1217" s="206">
        <f t="shared" si="1595"/>
        <v>0</v>
      </c>
      <c r="L1217" s="202">
        <f>SUM(L1218,L1222)</f>
        <v>0</v>
      </c>
      <c r="M1217" s="205">
        <f>SUM(M1218,M1222)</f>
        <v>0</v>
      </c>
      <c r="N1217" s="207">
        <f>SUM(N1218,N1222)</f>
        <v>0</v>
      </c>
      <c r="O1217" s="202">
        <f>SUM(O1218,O1222)</f>
        <v>0</v>
      </c>
      <c r="P1217" s="207">
        <f>SUM(P1218,P1222)</f>
        <v>0</v>
      </c>
      <c r="Q1217" s="208">
        <f t="shared" si="1596"/>
        <v>0</v>
      </c>
      <c r="R1217" s="209">
        <f>SUM(R1218,R1222)</f>
        <v>0</v>
      </c>
      <c r="S1217" s="209">
        <f>SUM(S1218,S1222)</f>
        <v>0</v>
      </c>
      <c r="T1217" s="210">
        <f t="shared" si="1607"/>
        <v>0</v>
      </c>
      <c r="U1217" s="91"/>
      <c r="V1217" s="202">
        <f>SUM(V1218,V1222)</f>
        <v>0</v>
      </c>
      <c r="W1217" s="207">
        <f>SUM(W1218,W1222)</f>
        <v>0</v>
      </c>
      <c r="X1217" s="208">
        <f t="shared" si="1597"/>
        <v>0</v>
      </c>
      <c r="Y1217" s="209">
        <f>SUM(Y1218,Y1222)</f>
        <v>0</v>
      </c>
      <c r="Z1217" s="209">
        <f>SUM(Z1218,Z1222)</f>
        <v>0</v>
      </c>
      <c r="AA1217" s="210">
        <f t="shared" si="1608"/>
        <v>0</v>
      </c>
      <c r="AB1217" s="91"/>
      <c r="AC1217" s="202">
        <f>SUM(AC1218,AC1222)</f>
        <v>0</v>
      </c>
      <c r="AD1217" s="207">
        <f>SUM(AD1218,AD1222)</f>
        <v>0</v>
      </c>
      <c r="AE1217" s="208">
        <f t="shared" si="1598"/>
        <v>0</v>
      </c>
      <c r="AF1217" s="209">
        <f>SUM(AF1218,AF1222)</f>
        <v>0</v>
      </c>
      <c r="AG1217" s="209">
        <f>SUM(AG1218,AG1222)</f>
        <v>0</v>
      </c>
      <c r="AH1217" s="210">
        <f t="shared" si="1609"/>
        <v>0</v>
      </c>
      <c r="AJ1217" s="203">
        <f t="shared" ref="AJ1217:AU1217" si="1629">SUM(AJ1218,AJ1222)</f>
        <v>0</v>
      </c>
      <c r="AK1217" s="205">
        <f t="shared" si="1629"/>
        <v>0</v>
      </c>
      <c r="AL1217" s="207">
        <f t="shared" si="1629"/>
        <v>0</v>
      </c>
      <c r="AM1217" s="205">
        <f t="shared" si="1629"/>
        <v>0</v>
      </c>
      <c r="AN1217" s="207">
        <f t="shared" si="1629"/>
        <v>0</v>
      </c>
      <c r="AO1217" s="205">
        <f t="shared" si="1629"/>
        <v>0</v>
      </c>
      <c r="AP1217" s="207">
        <f t="shared" si="1629"/>
        <v>0</v>
      </c>
      <c r="AQ1217" s="205">
        <f t="shared" si="1629"/>
        <v>0</v>
      </c>
      <c r="AR1217" s="207">
        <f t="shared" si="1629"/>
        <v>0</v>
      </c>
      <c r="AS1217" s="205">
        <f t="shared" si="1629"/>
        <v>0</v>
      </c>
      <c r="AT1217" s="207">
        <f t="shared" si="1629"/>
        <v>0</v>
      </c>
      <c r="AU1217" s="205">
        <f t="shared" si="1629"/>
        <v>0</v>
      </c>
      <c r="AV1217" s="205">
        <f t="shared" si="1599"/>
        <v>0</v>
      </c>
      <c r="AW1217" s="211">
        <f t="shared" si="1600"/>
        <v>0</v>
      </c>
      <c r="AY1217" s="205">
        <f t="shared" si="1601"/>
        <v>0</v>
      </c>
      <c r="AZ1217" s="205">
        <f t="shared" si="1602"/>
        <v>0</v>
      </c>
      <c r="BA1217" s="205">
        <f t="shared" si="1603"/>
        <v>0</v>
      </c>
      <c r="BB1217" s="205">
        <f t="shared" si="1604"/>
        <v>0</v>
      </c>
      <c r="BC1217" s="205">
        <f t="shared" si="1605"/>
        <v>0</v>
      </c>
      <c r="BD1217" s="205">
        <f t="shared" si="1606"/>
        <v>0</v>
      </c>
    </row>
    <row r="1218" spans="2:56" x14ac:dyDescent="0.3">
      <c r="B1218" s="179" t="s">
        <v>215</v>
      </c>
      <c r="C1218" s="202">
        <f>SUM(C1219:C1221)</f>
        <v>0</v>
      </c>
      <c r="D1218" s="203">
        <f>SUM(D1219:D1221)</f>
        <v>0</v>
      </c>
      <c r="E1218" s="204">
        <f t="shared" si="1593"/>
        <v>0</v>
      </c>
      <c r="F1218" s="202">
        <f>SUM(F1219:F1221)</f>
        <v>0</v>
      </c>
      <c r="G1218" s="203">
        <f>SUM(G1219:G1221)</f>
        <v>0</v>
      </c>
      <c r="H1218" s="204">
        <f t="shared" si="1594"/>
        <v>0</v>
      </c>
      <c r="I1218" s="202">
        <f>SUM(I1219:I1221)</f>
        <v>0</v>
      </c>
      <c r="J1218" s="205">
        <f>SUM(J1219:J1221)</f>
        <v>0</v>
      </c>
      <c r="K1218" s="206">
        <f t="shared" si="1595"/>
        <v>0</v>
      </c>
      <c r="L1218" s="202">
        <f>SUM(L1219:L1221)</f>
        <v>0</v>
      </c>
      <c r="M1218" s="205">
        <f>SUM(M1219:M1221)</f>
        <v>0</v>
      </c>
      <c r="N1218" s="207">
        <f>SUM(N1219:N1221)</f>
        <v>0</v>
      </c>
      <c r="O1218" s="202">
        <f>SUM(O1219:O1221)</f>
        <v>0</v>
      </c>
      <c r="P1218" s="207">
        <f>SUM(P1219:P1221)</f>
        <v>0</v>
      </c>
      <c r="Q1218" s="208">
        <f t="shared" si="1596"/>
        <v>0</v>
      </c>
      <c r="R1218" s="209">
        <f>SUM(R1219:R1221)</f>
        <v>0</v>
      </c>
      <c r="S1218" s="209">
        <f>SUM(S1219:S1221)</f>
        <v>0</v>
      </c>
      <c r="T1218" s="210">
        <f t="shared" si="1607"/>
        <v>0</v>
      </c>
      <c r="U1218" s="91"/>
      <c r="V1218" s="202">
        <f>SUM(V1219:V1221)</f>
        <v>0</v>
      </c>
      <c r="W1218" s="207">
        <f>SUM(W1219:W1221)</f>
        <v>0</v>
      </c>
      <c r="X1218" s="208">
        <f t="shared" si="1597"/>
        <v>0</v>
      </c>
      <c r="Y1218" s="209">
        <f>SUM(Y1219:Y1221)</f>
        <v>0</v>
      </c>
      <c r="Z1218" s="209">
        <f>SUM(Z1219:Z1221)</f>
        <v>0</v>
      </c>
      <c r="AA1218" s="210">
        <f t="shared" si="1608"/>
        <v>0</v>
      </c>
      <c r="AB1218" s="91"/>
      <c r="AC1218" s="202">
        <f>SUM(AC1219:AC1221)</f>
        <v>0</v>
      </c>
      <c r="AD1218" s="207">
        <f>SUM(AD1219:AD1221)</f>
        <v>0</v>
      </c>
      <c r="AE1218" s="208">
        <f t="shared" si="1598"/>
        <v>0</v>
      </c>
      <c r="AF1218" s="209">
        <f>SUM(AF1219:AF1221)</f>
        <v>0</v>
      </c>
      <c r="AG1218" s="209">
        <f>SUM(AG1219:AG1221)</f>
        <v>0</v>
      </c>
      <c r="AH1218" s="210">
        <f t="shared" si="1609"/>
        <v>0</v>
      </c>
      <c r="AJ1218" s="203">
        <f t="shared" ref="AJ1218:AU1218" si="1630">SUM(AJ1219:AJ1221)</f>
        <v>0</v>
      </c>
      <c r="AK1218" s="205">
        <f t="shared" si="1630"/>
        <v>0</v>
      </c>
      <c r="AL1218" s="207">
        <f t="shared" si="1630"/>
        <v>0</v>
      </c>
      <c r="AM1218" s="205">
        <f t="shared" si="1630"/>
        <v>0</v>
      </c>
      <c r="AN1218" s="207">
        <f t="shared" si="1630"/>
        <v>0</v>
      </c>
      <c r="AO1218" s="205">
        <f t="shared" si="1630"/>
        <v>0</v>
      </c>
      <c r="AP1218" s="207">
        <f t="shared" si="1630"/>
        <v>0</v>
      </c>
      <c r="AQ1218" s="205">
        <f t="shared" si="1630"/>
        <v>0</v>
      </c>
      <c r="AR1218" s="207">
        <f t="shared" si="1630"/>
        <v>0</v>
      </c>
      <c r="AS1218" s="205">
        <f t="shared" si="1630"/>
        <v>0</v>
      </c>
      <c r="AT1218" s="207">
        <f t="shared" si="1630"/>
        <v>0</v>
      </c>
      <c r="AU1218" s="205">
        <f t="shared" si="1630"/>
        <v>0</v>
      </c>
      <c r="AV1218" s="205">
        <f t="shared" si="1599"/>
        <v>0</v>
      </c>
      <c r="AW1218" s="211">
        <f t="shared" si="1600"/>
        <v>0</v>
      </c>
      <c r="AY1218" s="205">
        <f t="shared" si="1601"/>
        <v>0</v>
      </c>
      <c r="AZ1218" s="205">
        <f t="shared" si="1602"/>
        <v>0</v>
      </c>
      <c r="BA1218" s="205">
        <f t="shared" si="1603"/>
        <v>0</v>
      </c>
      <c r="BB1218" s="205">
        <f t="shared" si="1604"/>
        <v>0</v>
      </c>
      <c r="BC1218" s="205">
        <f t="shared" si="1605"/>
        <v>0</v>
      </c>
      <c r="BD1218" s="205">
        <f t="shared" si="1606"/>
        <v>0</v>
      </c>
    </row>
    <row r="1219" spans="2:56" x14ac:dyDescent="0.3">
      <c r="B1219" s="201" t="s">
        <v>216</v>
      </c>
      <c r="C1219" s="255"/>
      <c r="D1219" s="256"/>
      <c r="E1219" s="182">
        <f t="shared" si="1593"/>
        <v>0</v>
      </c>
      <c r="F1219" s="255"/>
      <c r="G1219" s="256"/>
      <c r="H1219" s="182">
        <f t="shared" si="1594"/>
        <v>0</v>
      </c>
      <c r="I1219" s="255"/>
      <c r="J1219" s="257"/>
      <c r="K1219" s="184">
        <f t="shared" si="1595"/>
        <v>0</v>
      </c>
      <c r="L1219" s="255"/>
      <c r="M1219" s="257"/>
      <c r="N1219" s="258"/>
      <c r="O1219" s="255"/>
      <c r="P1219" s="258"/>
      <c r="Q1219" s="177">
        <f t="shared" si="1596"/>
        <v>0</v>
      </c>
      <c r="R1219" s="258"/>
      <c r="S1219" s="258"/>
      <c r="T1219" s="178">
        <f t="shared" si="1607"/>
        <v>0</v>
      </c>
      <c r="U1219" s="157"/>
      <c r="V1219" s="255"/>
      <c r="W1219" s="258"/>
      <c r="X1219" s="177">
        <f t="shared" si="1597"/>
        <v>0</v>
      </c>
      <c r="Y1219" s="258"/>
      <c r="Z1219" s="258"/>
      <c r="AA1219" s="178">
        <f t="shared" si="1608"/>
        <v>0</v>
      </c>
      <c r="AB1219" s="157"/>
      <c r="AC1219" s="255"/>
      <c r="AD1219" s="258"/>
      <c r="AE1219" s="177">
        <f t="shared" si="1598"/>
        <v>0</v>
      </c>
      <c r="AF1219" s="258"/>
      <c r="AG1219" s="258"/>
      <c r="AH1219" s="178">
        <f t="shared" si="1609"/>
        <v>0</v>
      </c>
      <c r="AJ1219" s="252"/>
      <c r="AK1219" s="253"/>
      <c r="AL1219" s="254"/>
      <c r="AM1219" s="253"/>
      <c r="AN1219" s="254"/>
      <c r="AO1219" s="253"/>
      <c r="AP1219" s="254"/>
      <c r="AQ1219" s="253"/>
      <c r="AR1219" s="254"/>
      <c r="AS1219" s="253"/>
      <c r="AT1219" s="254"/>
      <c r="AU1219" s="253"/>
      <c r="AV1219" s="163">
        <f t="shared" si="1599"/>
        <v>0</v>
      </c>
      <c r="AW1219" s="93">
        <f t="shared" si="1600"/>
        <v>0</v>
      </c>
      <c r="AY1219" s="163">
        <f t="shared" si="1601"/>
        <v>0</v>
      </c>
      <c r="AZ1219" s="163">
        <f t="shared" si="1602"/>
        <v>0</v>
      </c>
      <c r="BA1219" s="163">
        <f t="shared" si="1603"/>
        <v>0</v>
      </c>
      <c r="BB1219" s="163">
        <f t="shared" si="1604"/>
        <v>0</v>
      </c>
      <c r="BC1219" s="163">
        <f t="shared" si="1605"/>
        <v>0</v>
      </c>
      <c r="BD1219" s="163">
        <f t="shared" si="1606"/>
        <v>0</v>
      </c>
    </row>
    <row r="1220" spans="2:56" x14ac:dyDescent="0.3">
      <c r="B1220" s="201" t="s">
        <v>217</v>
      </c>
      <c r="C1220" s="255"/>
      <c r="D1220" s="256"/>
      <c r="E1220" s="182">
        <f t="shared" si="1593"/>
        <v>0</v>
      </c>
      <c r="F1220" s="255"/>
      <c r="G1220" s="256"/>
      <c r="H1220" s="182">
        <f t="shared" si="1594"/>
        <v>0</v>
      </c>
      <c r="I1220" s="255"/>
      <c r="J1220" s="257"/>
      <c r="K1220" s="184">
        <f t="shared" si="1595"/>
        <v>0</v>
      </c>
      <c r="L1220" s="255"/>
      <c r="M1220" s="257"/>
      <c r="N1220" s="258"/>
      <c r="O1220" s="255"/>
      <c r="P1220" s="258"/>
      <c r="Q1220" s="177">
        <f t="shared" si="1596"/>
        <v>0</v>
      </c>
      <c r="R1220" s="258"/>
      <c r="S1220" s="258"/>
      <c r="T1220" s="178">
        <f t="shared" si="1607"/>
        <v>0</v>
      </c>
      <c r="U1220" s="157"/>
      <c r="V1220" s="255"/>
      <c r="W1220" s="258"/>
      <c r="X1220" s="177">
        <f t="shared" si="1597"/>
        <v>0</v>
      </c>
      <c r="Y1220" s="258"/>
      <c r="Z1220" s="258"/>
      <c r="AA1220" s="178">
        <f t="shared" si="1608"/>
        <v>0</v>
      </c>
      <c r="AB1220" s="157"/>
      <c r="AC1220" s="255"/>
      <c r="AD1220" s="258"/>
      <c r="AE1220" s="177">
        <f t="shared" si="1598"/>
        <v>0</v>
      </c>
      <c r="AF1220" s="258"/>
      <c r="AG1220" s="258"/>
      <c r="AH1220" s="178">
        <f t="shared" si="1609"/>
        <v>0</v>
      </c>
      <c r="AJ1220" s="252"/>
      <c r="AK1220" s="253"/>
      <c r="AL1220" s="254"/>
      <c r="AM1220" s="253"/>
      <c r="AN1220" s="254"/>
      <c r="AO1220" s="253"/>
      <c r="AP1220" s="254"/>
      <c r="AQ1220" s="253"/>
      <c r="AR1220" s="254"/>
      <c r="AS1220" s="253"/>
      <c r="AT1220" s="254"/>
      <c r="AU1220" s="253"/>
      <c r="AV1220" s="163">
        <f t="shared" si="1599"/>
        <v>0</v>
      </c>
      <c r="AW1220" s="93">
        <f t="shared" si="1600"/>
        <v>0</v>
      </c>
      <c r="AY1220" s="163">
        <f t="shared" si="1601"/>
        <v>0</v>
      </c>
      <c r="AZ1220" s="163">
        <f t="shared" si="1602"/>
        <v>0</v>
      </c>
      <c r="BA1220" s="163">
        <f t="shared" si="1603"/>
        <v>0</v>
      </c>
      <c r="BB1220" s="163">
        <f t="shared" si="1604"/>
        <v>0</v>
      </c>
      <c r="BC1220" s="163">
        <f t="shared" si="1605"/>
        <v>0</v>
      </c>
      <c r="BD1220" s="163">
        <f t="shared" si="1606"/>
        <v>0</v>
      </c>
    </row>
    <row r="1221" spans="2:56" x14ac:dyDescent="0.3">
      <c r="B1221" s="201" t="s">
        <v>218</v>
      </c>
      <c r="C1221" s="255"/>
      <c r="D1221" s="256"/>
      <c r="E1221" s="182">
        <f t="shared" si="1593"/>
        <v>0</v>
      </c>
      <c r="F1221" s="255"/>
      <c r="G1221" s="256"/>
      <c r="H1221" s="182">
        <f t="shared" si="1594"/>
        <v>0</v>
      </c>
      <c r="I1221" s="255"/>
      <c r="J1221" s="257"/>
      <c r="K1221" s="184">
        <f t="shared" si="1595"/>
        <v>0</v>
      </c>
      <c r="L1221" s="255"/>
      <c r="M1221" s="257"/>
      <c r="N1221" s="258"/>
      <c r="O1221" s="255"/>
      <c r="P1221" s="258"/>
      <c r="Q1221" s="177">
        <f t="shared" si="1596"/>
        <v>0</v>
      </c>
      <c r="R1221" s="258"/>
      <c r="S1221" s="258"/>
      <c r="T1221" s="178">
        <f t="shared" si="1607"/>
        <v>0</v>
      </c>
      <c r="U1221" s="157"/>
      <c r="V1221" s="255"/>
      <c r="W1221" s="258"/>
      <c r="X1221" s="177">
        <f t="shared" si="1597"/>
        <v>0</v>
      </c>
      <c r="Y1221" s="258"/>
      <c r="Z1221" s="258"/>
      <c r="AA1221" s="178">
        <f t="shared" si="1608"/>
        <v>0</v>
      </c>
      <c r="AB1221" s="157"/>
      <c r="AC1221" s="255"/>
      <c r="AD1221" s="258"/>
      <c r="AE1221" s="177">
        <f t="shared" si="1598"/>
        <v>0</v>
      </c>
      <c r="AF1221" s="258"/>
      <c r="AG1221" s="258"/>
      <c r="AH1221" s="178">
        <f t="shared" si="1609"/>
        <v>0</v>
      </c>
      <c r="AJ1221" s="252"/>
      <c r="AK1221" s="253"/>
      <c r="AL1221" s="254"/>
      <c r="AM1221" s="253"/>
      <c r="AN1221" s="254"/>
      <c r="AO1221" s="253"/>
      <c r="AP1221" s="254"/>
      <c r="AQ1221" s="253"/>
      <c r="AR1221" s="254"/>
      <c r="AS1221" s="253"/>
      <c r="AT1221" s="254"/>
      <c r="AU1221" s="253"/>
      <c r="AV1221" s="163">
        <f t="shared" si="1599"/>
        <v>0</v>
      </c>
      <c r="AW1221" s="93">
        <f t="shared" si="1600"/>
        <v>0</v>
      </c>
      <c r="AY1221" s="163">
        <f t="shared" si="1601"/>
        <v>0</v>
      </c>
      <c r="AZ1221" s="163">
        <f t="shared" si="1602"/>
        <v>0</v>
      </c>
      <c r="BA1221" s="163">
        <f t="shared" si="1603"/>
        <v>0</v>
      </c>
      <c r="BB1221" s="163">
        <f t="shared" si="1604"/>
        <v>0</v>
      </c>
      <c r="BC1221" s="163">
        <f t="shared" si="1605"/>
        <v>0</v>
      </c>
      <c r="BD1221" s="163">
        <f t="shared" si="1606"/>
        <v>0</v>
      </c>
    </row>
    <row r="1222" spans="2:56" x14ac:dyDescent="0.3">
      <c r="B1222" s="179" t="s">
        <v>219</v>
      </c>
      <c r="C1222" s="202">
        <f>SUM(C1223:C1229)</f>
        <v>0</v>
      </c>
      <c r="D1222" s="203">
        <f>SUM(D1223:D1229)</f>
        <v>0</v>
      </c>
      <c r="E1222" s="204">
        <f t="shared" si="1593"/>
        <v>0</v>
      </c>
      <c r="F1222" s="202">
        <f>SUM(F1223:F1229)</f>
        <v>0</v>
      </c>
      <c r="G1222" s="203">
        <f>SUM(G1223:G1229)</f>
        <v>0</v>
      </c>
      <c r="H1222" s="204">
        <f t="shared" si="1594"/>
        <v>0</v>
      </c>
      <c r="I1222" s="202">
        <f>SUM(I1223:I1229)</f>
        <v>0</v>
      </c>
      <c r="J1222" s="205">
        <f>SUM(J1223:J1229)</f>
        <v>0</v>
      </c>
      <c r="K1222" s="206">
        <f t="shared" si="1595"/>
        <v>0</v>
      </c>
      <c r="L1222" s="202">
        <f>SUM(L1223:L1229)</f>
        <v>0</v>
      </c>
      <c r="M1222" s="205">
        <f>SUM(M1223:M1229)</f>
        <v>0</v>
      </c>
      <c r="N1222" s="207">
        <f>SUM(N1223:N1229)</f>
        <v>0</v>
      </c>
      <c r="O1222" s="202">
        <f>SUM(O1223:O1229)</f>
        <v>0</v>
      </c>
      <c r="P1222" s="207">
        <f>SUM(P1223:P1229)</f>
        <v>0</v>
      </c>
      <c r="Q1222" s="208">
        <f t="shared" si="1596"/>
        <v>0</v>
      </c>
      <c r="R1222" s="209">
        <f>SUM(R1223:R1229)</f>
        <v>0</v>
      </c>
      <c r="S1222" s="209">
        <f>SUM(S1223:S1229)</f>
        <v>0</v>
      </c>
      <c r="T1222" s="210">
        <f t="shared" si="1607"/>
        <v>0</v>
      </c>
      <c r="U1222" s="91"/>
      <c r="V1222" s="202">
        <f>SUM(V1223:V1229)</f>
        <v>0</v>
      </c>
      <c r="W1222" s="207">
        <f>SUM(W1223:W1229)</f>
        <v>0</v>
      </c>
      <c r="X1222" s="208">
        <f t="shared" si="1597"/>
        <v>0</v>
      </c>
      <c r="Y1222" s="209">
        <f>SUM(Y1223:Y1229)</f>
        <v>0</v>
      </c>
      <c r="Z1222" s="209">
        <f>SUM(Z1223:Z1229)</f>
        <v>0</v>
      </c>
      <c r="AA1222" s="210">
        <f t="shared" si="1608"/>
        <v>0</v>
      </c>
      <c r="AB1222" s="91"/>
      <c r="AC1222" s="202">
        <f>SUM(AC1223:AC1229)</f>
        <v>0</v>
      </c>
      <c r="AD1222" s="207">
        <f>SUM(AD1223:AD1229)</f>
        <v>0</v>
      </c>
      <c r="AE1222" s="208">
        <f t="shared" si="1598"/>
        <v>0</v>
      </c>
      <c r="AF1222" s="209">
        <f>SUM(AF1223:AF1229)</f>
        <v>0</v>
      </c>
      <c r="AG1222" s="209">
        <f>SUM(AG1223:AG1229)</f>
        <v>0</v>
      </c>
      <c r="AH1222" s="210">
        <f t="shared" si="1609"/>
        <v>0</v>
      </c>
      <c r="AJ1222" s="203">
        <f t="shared" ref="AJ1222:AU1222" si="1631">SUM(AJ1223:AJ1229)</f>
        <v>0</v>
      </c>
      <c r="AK1222" s="205">
        <f t="shared" si="1631"/>
        <v>0</v>
      </c>
      <c r="AL1222" s="207">
        <f t="shared" si="1631"/>
        <v>0</v>
      </c>
      <c r="AM1222" s="205">
        <f t="shared" si="1631"/>
        <v>0</v>
      </c>
      <c r="AN1222" s="207">
        <f t="shared" si="1631"/>
        <v>0</v>
      </c>
      <c r="AO1222" s="205">
        <f t="shared" si="1631"/>
        <v>0</v>
      </c>
      <c r="AP1222" s="207">
        <f t="shared" si="1631"/>
        <v>0</v>
      </c>
      <c r="AQ1222" s="205">
        <f t="shared" si="1631"/>
        <v>0</v>
      </c>
      <c r="AR1222" s="207">
        <f t="shared" si="1631"/>
        <v>0</v>
      </c>
      <c r="AS1222" s="205">
        <f t="shared" si="1631"/>
        <v>0</v>
      </c>
      <c r="AT1222" s="207">
        <f t="shared" si="1631"/>
        <v>0</v>
      </c>
      <c r="AU1222" s="205">
        <f t="shared" si="1631"/>
        <v>0</v>
      </c>
      <c r="AV1222" s="205">
        <f t="shared" si="1599"/>
        <v>0</v>
      </c>
      <c r="AW1222" s="211">
        <f t="shared" si="1600"/>
        <v>0</v>
      </c>
      <c r="AY1222" s="205">
        <f t="shared" si="1601"/>
        <v>0</v>
      </c>
      <c r="AZ1222" s="205">
        <f t="shared" si="1602"/>
        <v>0</v>
      </c>
      <c r="BA1222" s="205">
        <f t="shared" si="1603"/>
        <v>0</v>
      </c>
      <c r="BB1222" s="205">
        <f t="shared" si="1604"/>
        <v>0</v>
      </c>
      <c r="BC1222" s="205">
        <f t="shared" si="1605"/>
        <v>0</v>
      </c>
      <c r="BD1222" s="205">
        <f t="shared" si="1606"/>
        <v>0</v>
      </c>
    </row>
    <row r="1223" spans="2:56" x14ac:dyDescent="0.3">
      <c r="B1223" s="201" t="s">
        <v>220</v>
      </c>
      <c r="C1223" s="255"/>
      <c r="D1223" s="256"/>
      <c r="E1223" s="182">
        <f t="shared" si="1593"/>
        <v>0</v>
      </c>
      <c r="F1223" s="255"/>
      <c r="G1223" s="256"/>
      <c r="H1223" s="182">
        <f t="shared" si="1594"/>
        <v>0</v>
      </c>
      <c r="I1223" s="255"/>
      <c r="J1223" s="257"/>
      <c r="K1223" s="184">
        <f t="shared" si="1595"/>
        <v>0</v>
      </c>
      <c r="L1223" s="255"/>
      <c r="M1223" s="257"/>
      <c r="N1223" s="258"/>
      <c r="O1223" s="255"/>
      <c r="P1223" s="258"/>
      <c r="Q1223" s="177">
        <f t="shared" si="1596"/>
        <v>0</v>
      </c>
      <c r="R1223" s="258"/>
      <c r="S1223" s="258"/>
      <c r="T1223" s="178">
        <f t="shared" si="1607"/>
        <v>0</v>
      </c>
      <c r="U1223" s="157"/>
      <c r="V1223" s="255"/>
      <c r="W1223" s="258"/>
      <c r="X1223" s="177">
        <f t="shared" si="1597"/>
        <v>0</v>
      </c>
      <c r="Y1223" s="258"/>
      <c r="Z1223" s="258"/>
      <c r="AA1223" s="178">
        <f t="shared" si="1608"/>
        <v>0</v>
      </c>
      <c r="AB1223" s="157"/>
      <c r="AC1223" s="255"/>
      <c r="AD1223" s="258"/>
      <c r="AE1223" s="177">
        <f t="shared" si="1598"/>
        <v>0</v>
      </c>
      <c r="AF1223" s="258"/>
      <c r="AG1223" s="258"/>
      <c r="AH1223" s="178">
        <f t="shared" si="1609"/>
        <v>0</v>
      </c>
      <c r="AJ1223" s="252"/>
      <c r="AK1223" s="253"/>
      <c r="AL1223" s="254"/>
      <c r="AM1223" s="253"/>
      <c r="AN1223" s="254"/>
      <c r="AO1223" s="253"/>
      <c r="AP1223" s="254"/>
      <c r="AQ1223" s="253"/>
      <c r="AR1223" s="254"/>
      <c r="AS1223" s="253"/>
      <c r="AT1223" s="254"/>
      <c r="AU1223" s="253"/>
      <c r="AV1223" s="163">
        <f t="shared" si="1599"/>
        <v>0</v>
      </c>
      <c r="AW1223" s="93">
        <f t="shared" si="1600"/>
        <v>0</v>
      </c>
      <c r="AY1223" s="163">
        <f t="shared" si="1601"/>
        <v>0</v>
      </c>
      <c r="AZ1223" s="163">
        <f t="shared" si="1602"/>
        <v>0</v>
      </c>
      <c r="BA1223" s="163">
        <f t="shared" si="1603"/>
        <v>0</v>
      </c>
      <c r="BB1223" s="163">
        <f t="shared" si="1604"/>
        <v>0</v>
      </c>
      <c r="BC1223" s="163">
        <f t="shared" si="1605"/>
        <v>0</v>
      </c>
      <c r="BD1223" s="163">
        <f t="shared" si="1606"/>
        <v>0</v>
      </c>
    </row>
    <row r="1224" spans="2:56" x14ac:dyDescent="0.3">
      <c r="B1224" s="201" t="s">
        <v>221</v>
      </c>
      <c r="C1224" s="255"/>
      <c r="D1224" s="256"/>
      <c r="E1224" s="182">
        <f t="shared" si="1593"/>
        <v>0</v>
      </c>
      <c r="F1224" s="255"/>
      <c r="G1224" s="256"/>
      <c r="H1224" s="182">
        <f t="shared" si="1594"/>
        <v>0</v>
      </c>
      <c r="I1224" s="255"/>
      <c r="J1224" s="257"/>
      <c r="K1224" s="184">
        <f t="shared" si="1595"/>
        <v>0</v>
      </c>
      <c r="L1224" s="255"/>
      <c r="M1224" s="257"/>
      <c r="N1224" s="258"/>
      <c r="O1224" s="255"/>
      <c r="P1224" s="258"/>
      <c r="Q1224" s="177">
        <f t="shared" si="1596"/>
        <v>0</v>
      </c>
      <c r="R1224" s="258"/>
      <c r="S1224" s="258"/>
      <c r="T1224" s="178">
        <f t="shared" si="1607"/>
        <v>0</v>
      </c>
      <c r="U1224" s="157"/>
      <c r="V1224" s="255"/>
      <c r="W1224" s="258"/>
      <c r="X1224" s="177">
        <f t="shared" si="1597"/>
        <v>0</v>
      </c>
      <c r="Y1224" s="258"/>
      <c r="Z1224" s="258"/>
      <c r="AA1224" s="178">
        <f t="shared" si="1608"/>
        <v>0</v>
      </c>
      <c r="AB1224" s="157"/>
      <c r="AC1224" s="255"/>
      <c r="AD1224" s="258"/>
      <c r="AE1224" s="177">
        <f t="shared" si="1598"/>
        <v>0</v>
      </c>
      <c r="AF1224" s="258"/>
      <c r="AG1224" s="258"/>
      <c r="AH1224" s="178">
        <f t="shared" si="1609"/>
        <v>0</v>
      </c>
      <c r="AJ1224" s="252"/>
      <c r="AK1224" s="253"/>
      <c r="AL1224" s="254"/>
      <c r="AM1224" s="253"/>
      <c r="AN1224" s="254"/>
      <c r="AO1224" s="253"/>
      <c r="AP1224" s="254"/>
      <c r="AQ1224" s="253"/>
      <c r="AR1224" s="254"/>
      <c r="AS1224" s="253"/>
      <c r="AT1224" s="254"/>
      <c r="AU1224" s="253"/>
      <c r="AV1224" s="163">
        <f t="shared" si="1599"/>
        <v>0</v>
      </c>
      <c r="AW1224" s="93">
        <f t="shared" si="1600"/>
        <v>0</v>
      </c>
      <c r="AY1224" s="163">
        <f t="shared" si="1601"/>
        <v>0</v>
      </c>
      <c r="AZ1224" s="163">
        <f t="shared" si="1602"/>
        <v>0</v>
      </c>
      <c r="BA1224" s="163">
        <f t="shared" si="1603"/>
        <v>0</v>
      </c>
      <c r="BB1224" s="163">
        <f t="shared" si="1604"/>
        <v>0</v>
      </c>
      <c r="BC1224" s="163">
        <f t="shared" si="1605"/>
        <v>0</v>
      </c>
      <c r="BD1224" s="163">
        <f t="shared" si="1606"/>
        <v>0</v>
      </c>
    </row>
    <row r="1225" spans="2:56" x14ac:dyDescent="0.3">
      <c r="B1225" s="201" t="s">
        <v>222</v>
      </c>
      <c r="C1225" s="255"/>
      <c r="D1225" s="256"/>
      <c r="E1225" s="182">
        <f t="shared" si="1593"/>
        <v>0</v>
      </c>
      <c r="F1225" s="255"/>
      <c r="G1225" s="256"/>
      <c r="H1225" s="182">
        <f t="shared" si="1594"/>
        <v>0</v>
      </c>
      <c r="I1225" s="255"/>
      <c r="J1225" s="257"/>
      <c r="K1225" s="184">
        <f t="shared" si="1595"/>
        <v>0</v>
      </c>
      <c r="L1225" s="255"/>
      <c r="M1225" s="257"/>
      <c r="N1225" s="258"/>
      <c r="O1225" s="255"/>
      <c r="P1225" s="258"/>
      <c r="Q1225" s="177">
        <f t="shared" si="1596"/>
        <v>0</v>
      </c>
      <c r="R1225" s="258"/>
      <c r="S1225" s="258"/>
      <c r="T1225" s="178">
        <f t="shared" si="1607"/>
        <v>0</v>
      </c>
      <c r="U1225" s="157"/>
      <c r="V1225" s="255"/>
      <c r="W1225" s="258"/>
      <c r="X1225" s="177">
        <f t="shared" si="1597"/>
        <v>0</v>
      </c>
      <c r="Y1225" s="258"/>
      <c r="Z1225" s="258"/>
      <c r="AA1225" s="178">
        <f t="shared" si="1608"/>
        <v>0</v>
      </c>
      <c r="AB1225" s="157"/>
      <c r="AC1225" s="255"/>
      <c r="AD1225" s="258"/>
      <c r="AE1225" s="177">
        <f t="shared" si="1598"/>
        <v>0</v>
      </c>
      <c r="AF1225" s="258"/>
      <c r="AG1225" s="258"/>
      <c r="AH1225" s="178">
        <f t="shared" si="1609"/>
        <v>0</v>
      </c>
      <c r="AJ1225" s="252"/>
      <c r="AK1225" s="253"/>
      <c r="AL1225" s="254"/>
      <c r="AM1225" s="253"/>
      <c r="AN1225" s="254"/>
      <c r="AO1225" s="253"/>
      <c r="AP1225" s="254"/>
      <c r="AQ1225" s="253"/>
      <c r="AR1225" s="254"/>
      <c r="AS1225" s="253"/>
      <c r="AT1225" s="254"/>
      <c r="AU1225" s="253"/>
      <c r="AV1225" s="163">
        <f t="shared" si="1599"/>
        <v>0</v>
      </c>
      <c r="AW1225" s="93">
        <f t="shared" si="1600"/>
        <v>0</v>
      </c>
      <c r="AY1225" s="163">
        <f t="shared" si="1601"/>
        <v>0</v>
      </c>
      <c r="AZ1225" s="163">
        <f t="shared" si="1602"/>
        <v>0</v>
      </c>
      <c r="BA1225" s="163">
        <f t="shared" si="1603"/>
        <v>0</v>
      </c>
      <c r="BB1225" s="163">
        <f t="shared" si="1604"/>
        <v>0</v>
      </c>
      <c r="BC1225" s="163">
        <f t="shared" si="1605"/>
        <v>0</v>
      </c>
      <c r="BD1225" s="163">
        <f t="shared" si="1606"/>
        <v>0</v>
      </c>
    </row>
    <row r="1226" spans="2:56" x14ac:dyDescent="0.3">
      <c r="B1226" s="201" t="s">
        <v>223</v>
      </c>
      <c r="C1226" s="255"/>
      <c r="D1226" s="256"/>
      <c r="E1226" s="182">
        <f t="shared" si="1593"/>
        <v>0</v>
      </c>
      <c r="F1226" s="255"/>
      <c r="G1226" s="256"/>
      <c r="H1226" s="182">
        <f t="shared" si="1594"/>
        <v>0</v>
      </c>
      <c r="I1226" s="255"/>
      <c r="J1226" s="257"/>
      <c r="K1226" s="184">
        <f t="shared" si="1595"/>
        <v>0</v>
      </c>
      <c r="L1226" s="255"/>
      <c r="M1226" s="257"/>
      <c r="N1226" s="258"/>
      <c r="O1226" s="255"/>
      <c r="P1226" s="258"/>
      <c r="Q1226" s="177">
        <f t="shared" si="1596"/>
        <v>0</v>
      </c>
      <c r="R1226" s="258"/>
      <c r="S1226" s="258"/>
      <c r="T1226" s="178">
        <f t="shared" si="1607"/>
        <v>0</v>
      </c>
      <c r="U1226" s="157"/>
      <c r="V1226" s="255"/>
      <c r="W1226" s="258"/>
      <c r="X1226" s="177">
        <f t="shared" si="1597"/>
        <v>0</v>
      </c>
      <c r="Y1226" s="258"/>
      <c r="Z1226" s="258"/>
      <c r="AA1226" s="178">
        <f t="shared" si="1608"/>
        <v>0</v>
      </c>
      <c r="AB1226" s="157"/>
      <c r="AC1226" s="255"/>
      <c r="AD1226" s="258"/>
      <c r="AE1226" s="177">
        <f t="shared" si="1598"/>
        <v>0</v>
      </c>
      <c r="AF1226" s="258"/>
      <c r="AG1226" s="258"/>
      <c r="AH1226" s="178">
        <f t="shared" si="1609"/>
        <v>0</v>
      </c>
      <c r="AJ1226" s="252"/>
      <c r="AK1226" s="253"/>
      <c r="AL1226" s="254"/>
      <c r="AM1226" s="253"/>
      <c r="AN1226" s="254"/>
      <c r="AO1226" s="253"/>
      <c r="AP1226" s="254"/>
      <c r="AQ1226" s="253"/>
      <c r="AR1226" s="254"/>
      <c r="AS1226" s="253"/>
      <c r="AT1226" s="254"/>
      <c r="AU1226" s="253"/>
      <c r="AV1226" s="163">
        <f t="shared" si="1599"/>
        <v>0</v>
      </c>
      <c r="AW1226" s="93">
        <f t="shared" si="1600"/>
        <v>0</v>
      </c>
      <c r="AY1226" s="163">
        <f t="shared" si="1601"/>
        <v>0</v>
      </c>
      <c r="AZ1226" s="163">
        <f t="shared" si="1602"/>
        <v>0</v>
      </c>
      <c r="BA1226" s="163">
        <f t="shared" si="1603"/>
        <v>0</v>
      </c>
      <c r="BB1226" s="163">
        <f t="shared" si="1604"/>
        <v>0</v>
      </c>
      <c r="BC1226" s="163">
        <f t="shared" si="1605"/>
        <v>0</v>
      </c>
      <c r="BD1226" s="163">
        <f t="shared" si="1606"/>
        <v>0</v>
      </c>
    </row>
    <row r="1227" spans="2:56" x14ac:dyDescent="0.3">
      <c r="B1227" s="201" t="s">
        <v>224</v>
      </c>
      <c r="C1227" s="255"/>
      <c r="D1227" s="256"/>
      <c r="E1227" s="182">
        <f t="shared" si="1593"/>
        <v>0</v>
      </c>
      <c r="F1227" s="255"/>
      <c r="G1227" s="256"/>
      <c r="H1227" s="182">
        <f t="shared" si="1594"/>
        <v>0</v>
      </c>
      <c r="I1227" s="255"/>
      <c r="J1227" s="257"/>
      <c r="K1227" s="184">
        <f t="shared" si="1595"/>
        <v>0</v>
      </c>
      <c r="L1227" s="255"/>
      <c r="M1227" s="257"/>
      <c r="N1227" s="258"/>
      <c r="O1227" s="255"/>
      <c r="P1227" s="258"/>
      <c r="Q1227" s="177">
        <f t="shared" si="1596"/>
        <v>0</v>
      </c>
      <c r="R1227" s="258"/>
      <c r="S1227" s="258"/>
      <c r="T1227" s="178">
        <f t="shared" si="1607"/>
        <v>0</v>
      </c>
      <c r="U1227" s="157"/>
      <c r="V1227" s="255"/>
      <c r="W1227" s="258"/>
      <c r="X1227" s="177">
        <f t="shared" si="1597"/>
        <v>0</v>
      </c>
      <c r="Y1227" s="258"/>
      <c r="Z1227" s="258"/>
      <c r="AA1227" s="178">
        <f t="shared" si="1608"/>
        <v>0</v>
      </c>
      <c r="AB1227" s="157"/>
      <c r="AC1227" s="255"/>
      <c r="AD1227" s="258"/>
      <c r="AE1227" s="177">
        <f t="shared" si="1598"/>
        <v>0</v>
      </c>
      <c r="AF1227" s="258"/>
      <c r="AG1227" s="258"/>
      <c r="AH1227" s="178">
        <f t="shared" si="1609"/>
        <v>0</v>
      </c>
      <c r="AJ1227" s="252"/>
      <c r="AK1227" s="253"/>
      <c r="AL1227" s="254"/>
      <c r="AM1227" s="253"/>
      <c r="AN1227" s="254"/>
      <c r="AO1227" s="253"/>
      <c r="AP1227" s="254"/>
      <c r="AQ1227" s="253"/>
      <c r="AR1227" s="254"/>
      <c r="AS1227" s="253"/>
      <c r="AT1227" s="254"/>
      <c r="AU1227" s="253"/>
      <c r="AV1227" s="163">
        <f t="shared" si="1599"/>
        <v>0</v>
      </c>
      <c r="AW1227" s="93">
        <f t="shared" si="1600"/>
        <v>0</v>
      </c>
      <c r="AY1227" s="163">
        <f t="shared" si="1601"/>
        <v>0</v>
      </c>
      <c r="AZ1227" s="163">
        <f t="shared" si="1602"/>
        <v>0</v>
      </c>
      <c r="BA1227" s="163">
        <f t="shared" si="1603"/>
        <v>0</v>
      </c>
      <c r="BB1227" s="163">
        <f t="shared" si="1604"/>
        <v>0</v>
      </c>
      <c r="BC1227" s="163">
        <f t="shared" si="1605"/>
        <v>0</v>
      </c>
      <c r="BD1227" s="163">
        <f t="shared" si="1606"/>
        <v>0</v>
      </c>
    </row>
    <row r="1228" spans="2:56" x14ac:dyDescent="0.3">
      <c r="B1228" s="201" t="s">
        <v>225</v>
      </c>
      <c r="C1228" s="255"/>
      <c r="D1228" s="256"/>
      <c r="E1228" s="182">
        <f t="shared" si="1593"/>
        <v>0</v>
      </c>
      <c r="F1228" s="255"/>
      <c r="G1228" s="256"/>
      <c r="H1228" s="182">
        <f t="shared" si="1594"/>
        <v>0</v>
      </c>
      <c r="I1228" s="255"/>
      <c r="J1228" s="257"/>
      <c r="K1228" s="184">
        <f t="shared" si="1595"/>
        <v>0</v>
      </c>
      <c r="L1228" s="255"/>
      <c r="M1228" s="257"/>
      <c r="N1228" s="258"/>
      <c r="O1228" s="255"/>
      <c r="P1228" s="258"/>
      <c r="Q1228" s="177">
        <f t="shared" si="1596"/>
        <v>0</v>
      </c>
      <c r="R1228" s="258"/>
      <c r="S1228" s="258"/>
      <c r="T1228" s="178">
        <f t="shared" si="1607"/>
        <v>0</v>
      </c>
      <c r="U1228" s="157"/>
      <c r="V1228" s="255"/>
      <c r="W1228" s="258"/>
      <c r="X1228" s="177">
        <f t="shared" si="1597"/>
        <v>0</v>
      </c>
      <c r="Y1228" s="258"/>
      <c r="Z1228" s="258"/>
      <c r="AA1228" s="178">
        <f t="shared" si="1608"/>
        <v>0</v>
      </c>
      <c r="AB1228" s="157"/>
      <c r="AC1228" s="255"/>
      <c r="AD1228" s="258"/>
      <c r="AE1228" s="177">
        <f t="shared" si="1598"/>
        <v>0</v>
      </c>
      <c r="AF1228" s="258"/>
      <c r="AG1228" s="258"/>
      <c r="AH1228" s="178">
        <f t="shared" si="1609"/>
        <v>0</v>
      </c>
      <c r="AJ1228" s="252"/>
      <c r="AK1228" s="253"/>
      <c r="AL1228" s="254"/>
      <c r="AM1228" s="253"/>
      <c r="AN1228" s="254"/>
      <c r="AO1228" s="253"/>
      <c r="AP1228" s="254"/>
      <c r="AQ1228" s="253"/>
      <c r="AR1228" s="254"/>
      <c r="AS1228" s="253"/>
      <c r="AT1228" s="254"/>
      <c r="AU1228" s="253"/>
      <c r="AV1228" s="163">
        <f t="shared" si="1599"/>
        <v>0</v>
      </c>
      <c r="AW1228" s="93">
        <f t="shared" si="1600"/>
        <v>0</v>
      </c>
      <c r="AY1228" s="163">
        <f t="shared" si="1601"/>
        <v>0</v>
      </c>
      <c r="AZ1228" s="163">
        <f t="shared" si="1602"/>
        <v>0</v>
      </c>
      <c r="BA1228" s="163">
        <f t="shared" si="1603"/>
        <v>0</v>
      </c>
      <c r="BB1228" s="163">
        <f t="shared" si="1604"/>
        <v>0</v>
      </c>
      <c r="BC1228" s="163">
        <f t="shared" si="1605"/>
        <v>0</v>
      </c>
      <c r="BD1228" s="163">
        <f t="shared" si="1606"/>
        <v>0</v>
      </c>
    </row>
    <row r="1229" spans="2:56" x14ac:dyDescent="0.3">
      <c r="B1229" s="201" t="s">
        <v>226</v>
      </c>
      <c r="C1229" s="255"/>
      <c r="D1229" s="256"/>
      <c r="E1229" s="182">
        <f t="shared" ref="E1229:E1234" si="1632">IFERROR(D1229/C1229,0)</f>
        <v>0</v>
      </c>
      <c r="F1229" s="255"/>
      <c r="G1229" s="256"/>
      <c r="H1229" s="182">
        <f t="shared" ref="H1229:H1234" si="1633">IFERROR(G1229/F1229,0)</f>
        <v>0</v>
      </c>
      <c r="I1229" s="255"/>
      <c r="J1229" s="257"/>
      <c r="K1229" s="184">
        <f t="shared" ref="K1229:K1234" si="1634">IFERROR(J1229/I1229,0)</f>
        <v>0</v>
      </c>
      <c r="L1229" s="255"/>
      <c r="M1229" s="257"/>
      <c r="N1229" s="258"/>
      <c r="O1229" s="255"/>
      <c r="P1229" s="258"/>
      <c r="Q1229" s="177">
        <f t="shared" ref="Q1229:Q1234" si="1635">SUM(O1229:P1229)</f>
        <v>0</v>
      </c>
      <c r="R1229" s="258"/>
      <c r="S1229" s="258"/>
      <c r="T1229" s="178">
        <f t="shared" si="1607"/>
        <v>0</v>
      </c>
      <c r="U1229" s="157"/>
      <c r="V1229" s="255"/>
      <c r="W1229" s="258"/>
      <c r="X1229" s="177">
        <f t="shared" ref="X1229:X1234" si="1636">SUM(V1229:W1229)</f>
        <v>0</v>
      </c>
      <c r="Y1229" s="258"/>
      <c r="Z1229" s="258"/>
      <c r="AA1229" s="178">
        <f t="shared" si="1608"/>
        <v>0</v>
      </c>
      <c r="AB1229" s="157"/>
      <c r="AC1229" s="255"/>
      <c r="AD1229" s="258"/>
      <c r="AE1229" s="177">
        <f t="shared" ref="AE1229:AE1234" si="1637">SUM(AC1229:AD1229)</f>
        <v>0</v>
      </c>
      <c r="AF1229" s="258"/>
      <c r="AG1229" s="258"/>
      <c r="AH1229" s="178">
        <f t="shared" si="1609"/>
        <v>0</v>
      </c>
      <c r="AJ1229" s="252"/>
      <c r="AK1229" s="253"/>
      <c r="AL1229" s="254"/>
      <c r="AM1229" s="253"/>
      <c r="AN1229" s="254"/>
      <c r="AO1229" s="253"/>
      <c r="AP1229" s="254"/>
      <c r="AQ1229" s="253"/>
      <c r="AR1229" s="254"/>
      <c r="AS1229" s="253"/>
      <c r="AT1229" s="254"/>
      <c r="AU1229" s="253"/>
      <c r="AV1229" s="163">
        <f t="shared" ref="AV1229:AV1234" si="1638">SUM(AJ1229:AU1229)</f>
        <v>0</v>
      </c>
      <c r="AW1229" s="93">
        <f t="shared" ref="AW1229:AW1234" si="1639">T1229-AV1229</f>
        <v>0</v>
      </c>
      <c r="AY1229" s="163">
        <f t="shared" ref="AY1229:AY1234" si="1640">SUM(AJ1229:AL1229)</f>
        <v>0</v>
      </c>
      <c r="AZ1229" s="163">
        <f t="shared" ref="AZ1229:AZ1234" si="1641">SUM(AM1229:AO1229)</f>
        <v>0</v>
      </c>
      <c r="BA1229" s="163">
        <f t="shared" ref="BA1229:BA1234" si="1642">SUM(AP1229:AR1229)</f>
        <v>0</v>
      </c>
      <c r="BB1229" s="163">
        <f t="shared" ref="BB1229:BB1234" si="1643">SUM(AS1229:AU1229)</f>
        <v>0</v>
      </c>
      <c r="BC1229" s="163">
        <f t="shared" ref="BC1229:BC1234" si="1644">SUM(AY1229,AZ1229,BA1229,BB1229)</f>
        <v>0</v>
      </c>
      <c r="BD1229" s="163">
        <f t="shared" ref="BD1229:BD1234" si="1645">T1229-BC1229</f>
        <v>0</v>
      </c>
    </row>
    <row r="1230" spans="2:56" x14ac:dyDescent="0.3">
      <c r="B1230" s="176" t="s">
        <v>227</v>
      </c>
      <c r="C1230" s="103"/>
      <c r="D1230" s="104"/>
      <c r="E1230" s="204">
        <f t="shared" si="1632"/>
        <v>0</v>
      </c>
      <c r="F1230" s="103"/>
      <c r="G1230" s="104"/>
      <c r="H1230" s="204">
        <f t="shared" si="1633"/>
        <v>0</v>
      </c>
      <c r="I1230" s="103"/>
      <c r="J1230" s="106"/>
      <c r="K1230" s="206">
        <f t="shared" si="1634"/>
        <v>0</v>
      </c>
      <c r="L1230" s="103"/>
      <c r="M1230" s="106"/>
      <c r="N1230" s="108"/>
      <c r="O1230" s="103"/>
      <c r="P1230" s="108"/>
      <c r="Q1230" s="208">
        <f t="shared" si="1635"/>
        <v>0</v>
      </c>
      <c r="R1230" s="109"/>
      <c r="S1230" s="109"/>
      <c r="T1230" s="210">
        <f>SUM(Q1230:S1230)</f>
        <v>0</v>
      </c>
      <c r="U1230" s="91"/>
      <c r="V1230" s="103"/>
      <c r="W1230" s="108"/>
      <c r="X1230" s="208">
        <f t="shared" si="1636"/>
        <v>0</v>
      </c>
      <c r="Y1230" s="109"/>
      <c r="Z1230" s="109"/>
      <c r="AA1230" s="210">
        <f>SUM(X1230:Z1230)</f>
        <v>0</v>
      </c>
      <c r="AB1230" s="91"/>
      <c r="AC1230" s="103"/>
      <c r="AD1230" s="108"/>
      <c r="AE1230" s="208">
        <f t="shared" si="1637"/>
        <v>0</v>
      </c>
      <c r="AF1230" s="109"/>
      <c r="AG1230" s="109"/>
      <c r="AH1230" s="210">
        <f>SUM(AE1230:AG1230)</f>
        <v>0</v>
      </c>
      <c r="AJ1230" s="252"/>
      <c r="AK1230" s="253"/>
      <c r="AL1230" s="254"/>
      <c r="AM1230" s="253"/>
      <c r="AN1230" s="254"/>
      <c r="AO1230" s="253"/>
      <c r="AP1230" s="254"/>
      <c r="AQ1230" s="253"/>
      <c r="AR1230" s="254"/>
      <c r="AS1230" s="253"/>
      <c r="AT1230" s="254"/>
      <c r="AU1230" s="253"/>
      <c r="AV1230" s="163">
        <f t="shared" si="1638"/>
        <v>0</v>
      </c>
      <c r="AW1230" s="211">
        <f t="shared" si="1639"/>
        <v>0</v>
      </c>
      <c r="AY1230" s="163">
        <f t="shared" si="1640"/>
        <v>0</v>
      </c>
      <c r="AZ1230" s="163">
        <f t="shared" si="1641"/>
        <v>0</v>
      </c>
      <c r="BA1230" s="163">
        <f t="shared" si="1642"/>
        <v>0</v>
      </c>
      <c r="BB1230" s="163">
        <f t="shared" si="1643"/>
        <v>0</v>
      </c>
      <c r="BC1230" s="163">
        <f t="shared" si="1644"/>
        <v>0</v>
      </c>
      <c r="BD1230" s="163">
        <f t="shared" si="1645"/>
        <v>0</v>
      </c>
    </row>
    <row r="1231" spans="2:56" x14ac:dyDescent="0.3">
      <c r="B1231" s="176" t="s">
        <v>228</v>
      </c>
      <c r="C1231" s="103"/>
      <c r="D1231" s="104"/>
      <c r="E1231" s="204">
        <f t="shared" si="1632"/>
        <v>0</v>
      </c>
      <c r="F1231" s="103"/>
      <c r="G1231" s="104"/>
      <c r="H1231" s="204">
        <f t="shared" si="1633"/>
        <v>0</v>
      </c>
      <c r="I1231" s="103"/>
      <c r="J1231" s="106"/>
      <c r="K1231" s="206">
        <f t="shared" si="1634"/>
        <v>0</v>
      </c>
      <c r="L1231" s="103"/>
      <c r="M1231" s="106"/>
      <c r="N1231" s="108"/>
      <c r="O1231" s="103"/>
      <c r="P1231" s="108"/>
      <c r="Q1231" s="208">
        <f t="shared" si="1635"/>
        <v>0</v>
      </c>
      <c r="R1231" s="109"/>
      <c r="S1231" s="109"/>
      <c r="T1231" s="210">
        <f>SUM(Q1231:S1231)</f>
        <v>0</v>
      </c>
      <c r="U1231" s="91"/>
      <c r="V1231" s="103"/>
      <c r="W1231" s="108"/>
      <c r="X1231" s="208">
        <f t="shared" si="1636"/>
        <v>0</v>
      </c>
      <c r="Y1231" s="109"/>
      <c r="Z1231" s="109"/>
      <c r="AA1231" s="210">
        <f>SUM(X1231:Z1231)</f>
        <v>0</v>
      </c>
      <c r="AB1231" s="91"/>
      <c r="AC1231" s="103"/>
      <c r="AD1231" s="108"/>
      <c r="AE1231" s="208">
        <f t="shared" si="1637"/>
        <v>0</v>
      </c>
      <c r="AF1231" s="109"/>
      <c r="AG1231" s="109"/>
      <c r="AH1231" s="210">
        <f>SUM(AE1231:AG1231)</f>
        <v>0</v>
      </c>
      <c r="AJ1231" s="252"/>
      <c r="AK1231" s="253"/>
      <c r="AL1231" s="254"/>
      <c r="AM1231" s="253"/>
      <c r="AN1231" s="254"/>
      <c r="AO1231" s="253"/>
      <c r="AP1231" s="254"/>
      <c r="AQ1231" s="253"/>
      <c r="AR1231" s="254"/>
      <c r="AS1231" s="253"/>
      <c r="AT1231" s="254"/>
      <c r="AU1231" s="253"/>
      <c r="AV1231" s="163">
        <f t="shared" si="1638"/>
        <v>0</v>
      </c>
      <c r="AW1231" s="211">
        <f t="shared" si="1639"/>
        <v>0</v>
      </c>
      <c r="AY1231" s="163">
        <f t="shared" si="1640"/>
        <v>0</v>
      </c>
      <c r="AZ1231" s="163">
        <f t="shared" si="1641"/>
        <v>0</v>
      </c>
      <c r="BA1231" s="163">
        <f t="shared" si="1642"/>
        <v>0</v>
      </c>
      <c r="BB1231" s="163">
        <f t="shared" si="1643"/>
        <v>0</v>
      </c>
      <c r="BC1231" s="163">
        <f t="shared" si="1644"/>
        <v>0</v>
      </c>
      <c r="BD1231" s="163">
        <f t="shared" si="1645"/>
        <v>0</v>
      </c>
    </row>
    <row r="1232" spans="2:56" x14ac:dyDescent="0.3">
      <c r="B1232" s="176" t="s">
        <v>229</v>
      </c>
      <c r="C1232" s="103"/>
      <c r="D1232" s="104"/>
      <c r="E1232" s="204">
        <f t="shared" si="1632"/>
        <v>0</v>
      </c>
      <c r="F1232" s="103"/>
      <c r="G1232" s="104"/>
      <c r="H1232" s="204">
        <f t="shared" si="1633"/>
        <v>0</v>
      </c>
      <c r="I1232" s="103"/>
      <c r="J1232" s="106"/>
      <c r="K1232" s="206">
        <f t="shared" si="1634"/>
        <v>0</v>
      </c>
      <c r="L1232" s="103"/>
      <c r="M1232" s="106"/>
      <c r="N1232" s="108"/>
      <c r="O1232" s="103"/>
      <c r="P1232" s="108"/>
      <c r="Q1232" s="208">
        <f t="shared" si="1635"/>
        <v>0</v>
      </c>
      <c r="R1232" s="109"/>
      <c r="S1232" s="109"/>
      <c r="T1232" s="210">
        <f>SUM(Q1232:S1232)</f>
        <v>0</v>
      </c>
      <c r="U1232" s="91"/>
      <c r="V1232" s="103"/>
      <c r="W1232" s="108"/>
      <c r="X1232" s="208">
        <f t="shared" si="1636"/>
        <v>0</v>
      </c>
      <c r="Y1232" s="109"/>
      <c r="Z1232" s="109"/>
      <c r="AA1232" s="210">
        <f>SUM(X1232:Z1232)</f>
        <v>0</v>
      </c>
      <c r="AB1232" s="91"/>
      <c r="AC1232" s="103"/>
      <c r="AD1232" s="108"/>
      <c r="AE1232" s="208">
        <f t="shared" si="1637"/>
        <v>0</v>
      </c>
      <c r="AF1232" s="109"/>
      <c r="AG1232" s="109"/>
      <c r="AH1232" s="210">
        <f>SUM(AE1232:AG1232)</f>
        <v>0</v>
      </c>
      <c r="AJ1232" s="252"/>
      <c r="AK1232" s="253"/>
      <c r="AL1232" s="254"/>
      <c r="AM1232" s="253"/>
      <c r="AN1232" s="254"/>
      <c r="AO1232" s="253"/>
      <c r="AP1232" s="254"/>
      <c r="AQ1232" s="253"/>
      <c r="AR1232" s="254"/>
      <c r="AS1232" s="253"/>
      <c r="AT1232" s="254"/>
      <c r="AU1232" s="253"/>
      <c r="AV1232" s="163">
        <f t="shared" si="1638"/>
        <v>0</v>
      </c>
      <c r="AW1232" s="211">
        <f t="shared" si="1639"/>
        <v>0</v>
      </c>
      <c r="AY1232" s="163">
        <f t="shared" si="1640"/>
        <v>0</v>
      </c>
      <c r="AZ1232" s="163">
        <f t="shared" si="1641"/>
        <v>0</v>
      </c>
      <c r="BA1232" s="163">
        <f t="shared" si="1642"/>
        <v>0</v>
      </c>
      <c r="BB1232" s="163">
        <f t="shared" si="1643"/>
        <v>0</v>
      </c>
      <c r="BC1232" s="163">
        <f t="shared" si="1644"/>
        <v>0</v>
      </c>
      <c r="BD1232" s="163">
        <f t="shared" si="1645"/>
        <v>0</v>
      </c>
    </row>
    <row r="1233" spans="2:56" x14ac:dyDescent="0.3">
      <c r="B1233" s="176" t="s">
        <v>230</v>
      </c>
      <c r="C1233" s="103"/>
      <c r="D1233" s="104"/>
      <c r="E1233" s="204">
        <f t="shared" si="1632"/>
        <v>0</v>
      </c>
      <c r="F1233" s="103"/>
      <c r="G1233" s="104"/>
      <c r="H1233" s="204">
        <f t="shared" si="1633"/>
        <v>0</v>
      </c>
      <c r="I1233" s="103"/>
      <c r="J1233" s="106"/>
      <c r="K1233" s="206">
        <f t="shared" si="1634"/>
        <v>0</v>
      </c>
      <c r="L1233" s="103"/>
      <c r="M1233" s="106"/>
      <c r="N1233" s="108"/>
      <c r="O1233" s="103"/>
      <c r="P1233" s="108"/>
      <c r="Q1233" s="208">
        <f t="shared" si="1635"/>
        <v>0</v>
      </c>
      <c r="R1233" s="109"/>
      <c r="S1233" s="109"/>
      <c r="T1233" s="210">
        <f>SUM(Q1233:S1233)</f>
        <v>0</v>
      </c>
      <c r="U1233" s="91"/>
      <c r="V1233" s="103"/>
      <c r="W1233" s="108"/>
      <c r="X1233" s="208">
        <f t="shared" si="1636"/>
        <v>0</v>
      </c>
      <c r="Y1233" s="109"/>
      <c r="Z1233" s="109"/>
      <c r="AA1233" s="210">
        <f>SUM(X1233:Z1233)</f>
        <v>0</v>
      </c>
      <c r="AB1233" s="91"/>
      <c r="AC1233" s="103"/>
      <c r="AD1233" s="108"/>
      <c r="AE1233" s="208">
        <f t="shared" si="1637"/>
        <v>0</v>
      </c>
      <c r="AF1233" s="109"/>
      <c r="AG1233" s="109"/>
      <c r="AH1233" s="210">
        <f>SUM(AE1233:AG1233)</f>
        <v>0</v>
      </c>
      <c r="AJ1233" s="252"/>
      <c r="AK1233" s="253"/>
      <c r="AL1233" s="254"/>
      <c r="AM1233" s="253"/>
      <c r="AN1233" s="254"/>
      <c r="AO1233" s="253"/>
      <c r="AP1233" s="254"/>
      <c r="AQ1233" s="253"/>
      <c r="AR1233" s="254"/>
      <c r="AS1233" s="253"/>
      <c r="AT1233" s="254"/>
      <c r="AU1233" s="253"/>
      <c r="AV1233" s="163">
        <f t="shared" si="1638"/>
        <v>0</v>
      </c>
      <c r="AW1233" s="211">
        <f t="shared" si="1639"/>
        <v>0</v>
      </c>
      <c r="AY1233" s="163">
        <f t="shared" si="1640"/>
        <v>0</v>
      </c>
      <c r="AZ1233" s="163">
        <f t="shared" si="1641"/>
        <v>0</v>
      </c>
      <c r="BA1233" s="163">
        <f t="shared" si="1642"/>
        <v>0</v>
      </c>
      <c r="BB1233" s="163">
        <f t="shared" si="1643"/>
        <v>0</v>
      </c>
      <c r="BC1233" s="163">
        <f t="shared" si="1644"/>
        <v>0</v>
      </c>
      <c r="BD1233" s="163">
        <f t="shared" si="1645"/>
        <v>0</v>
      </c>
    </row>
    <row r="1234" spans="2:56" x14ac:dyDescent="0.3">
      <c r="B1234" s="176" t="s">
        <v>231</v>
      </c>
      <c r="C1234" s="103"/>
      <c r="D1234" s="104"/>
      <c r="E1234" s="204">
        <f t="shared" si="1632"/>
        <v>0</v>
      </c>
      <c r="F1234" s="103"/>
      <c r="G1234" s="104"/>
      <c r="H1234" s="204">
        <f t="shared" si="1633"/>
        <v>0</v>
      </c>
      <c r="I1234" s="103"/>
      <c r="J1234" s="106"/>
      <c r="K1234" s="206">
        <f t="shared" si="1634"/>
        <v>0</v>
      </c>
      <c r="L1234" s="103"/>
      <c r="M1234" s="106"/>
      <c r="N1234" s="108"/>
      <c r="O1234" s="103"/>
      <c r="P1234" s="108"/>
      <c r="Q1234" s="208">
        <f t="shared" si="1635"/>
        <v>0</v>
      </c>
      <c r="R1234" s="109"/>
      <c r="S1234" s="109"/>
      <c r="T1234" s="210">
        <f>SUM(Q1234:S1234)</f>
        <v>0</v>
      </c>
      <c r="U1234" s="91"/>
      <c r="V1234" s="103"/>
      <c r="W1234" s="108"/>
      <c r="X1234" s="208">
        <f t="shared" si="1636"/>
        <v>0</v>
      </c>
      <c r="Y1234" s="109"/>
      <c r="Z1234" s="109"/>
      <c r="AA1234" s="210">
        <f>SUM(X1234:Z1234)</f>
        <v>0</v>
      </c>
      <c r="AB1234" s="91"/>
      <c r="AC1234" s="103"/>
      <c r="AD1234" s="108"/>
      <c r="AE1234" s="208">
        <f t="shared" si="1637"/>
        <v>0</v>
      </c>
      <c r="AF1234" s="109"/>
      <c r="AG1234" s="109"/>
      <c r="AH1234" s="210">
        <f>SUM(AE1234:AG1234)</f>
        <v>0</v>
      </c>
      <c r="AJ1234" s="252"/>
      <c r="AK1234" s="253"/>
      <c r="AL1234" s="254"/>
      <c r="AM1234" s="253"/>
      <c r="AN1234" s="254"/>
      <c r="AO1234" s="253"/>
      <c r="AP1234" s="254"/>
      <c r="AQ1234" s="253"/>
      <c r="AR1234" s="254"/>
      <c r="AS1234" s="253"/>
      <c r="AT1234" s="254"/>
      <c r="AU1234" s="253"/>
      <c r="AV1234" s="163">
        <f t="shared" si="1638"/>
        <v>0</v>
      </c>
      <c r="AW1234" s="211">
        <f t="shared" si="1639"/>
        <v>0</v>
      </c>
      <c r="AY1234" s="163">
        <f t="shared" si="1640"/>
        <v>0</v>
      </c>
      <c r="AZ1234" s="163">
        <f t="shared" si="1641"/>
        <v>0</v>
      </c>
      <c r="BA1234" s="163">
        <f t="shared" si="1642"/>
        <v>0</v>
      </c>
      <c r="BB1234" s="163">
        <f t="shared" si="1643"/>
        <v>0</v>
      </c>
      <c r="BC1234" s="163">
        <f t="shared" si="1644"/>
        <v>0</v>
      </c>
      <c r="BD1234" s="163">
        <f t="shared" si="1645"/>
        <v>0</v>
      </c>
    </row>
    <row r="1235" spans="2:56" x14ac:dyDescent="0.3">
      <c r="B1235" s="212" t="s">
        <v>232</v>
      </c>
      <c r="C1235" s="103"/>
      <c r="D1235" s="104"/>
      <c r="E1235" s="105"/>
      <c r="F1235" s="103"/>
      <c r="G1235" s="104"/>
      <c r="H1235" s="105"/>
      <c r="I1235" s="103"/>
      <c r="J1235" s="106"/>
      <c r="K1235" s="107"/>
      <c r="L1235" s="103"/>
      <c r="M1235" s="106"/>
      <c r="N1235" s="108"/>
      <c r="O1235" s="103"/>
      <c r="P1235" s="108"/>
      <c r="Q1235" s="213"/>
      <c r="R1235" s="109"/>
      <c r="S1235" s="109"/>
      <c r="T1235" s="214"/>
      <c r="U1235" s="91"/>
      <c r="V1235" s="103"/>
      <c r="W1235" s="108"/>
      <c r="X1235" s="213"/>
      <c r="Y1235" s="109"/>
      <c r="Z1235" s="109"/>
      <c r="AA1235" s="214"/>
      <c r="AB1235" s="91"/>
      <c r="AC1235" s="103"/>
      <c r="AD1235" s="108"/>
      <c r="AE1235" s="213"/>
      <c r="AF1235" s="109"/>
      <c r="AG1235" s="109"/>
      <c r="AH1235" s="214"/>
      <c r="AJ1235" s="104"/>
      <c r="AK1235" s="106"/>
      <c r="AL1235" s="108"/>
      <c r="AM1235" s="106"/>
      <c r="AN1235" s="108"/>
      <c r="AO1235" s="106"/>
      <c r="AP1235" s="108"/>
      <c r="AQ1235" s="106"/>
      <c r="AR1235" s="108"/>
      <c r="AS1235" s="106"/>
      <c r="AT1235" s="108"/>
      <c r="AU1235" s="106"/>
      <c r="AV1235" s="106"/>
      <c r="AW1235" s="111"/>
      <c r="AY1235" s="106"/>
      <c r="AZ1235" s="106"/>
      <c r="BA1235" s="106"/>
      <c r="BB1235" s="106"/>
      <c r="BC1235" s="106"/>
      <c r="BD1235" s="106"/>
    </row>
    <row r="1236" spans="2:56" x14ac:dyDescent="0.3">
      <c r="B1236" s="215" t="s">
        <v>233</v>
      </c>
      <c r="C1236" s="103"/>
      <c r="D1236" s="104"/>
      <c r="E1236" s="204">
        <f>IFERROR(D1236/C1236,0)</f>
        <v>0</v>
      </c>
      <c r="F1236" s="103"/>
      <c r="G1236" s="104"/>
      <c r="H1236" s="204">
        <f>IFERROR(G1236/F1236,0)</f>
        <v>0</v>
      </c>
      <c r="I1236" s="103"/>
      <c r="J1236" s="106"/>
      <c r="K1236" s="206">
        <f>IFERROR(J1236/I1236,0)</f>
        <v>0</v>
      </c>
      <c r="L1236" s="103"/>
      <c r="M1236" s="106"/>
      <c r="N1236" s="108"/>
      <c r="O1236" s="103"/>
      <c r="P1236" s="108"/>
      <c r="Q1236" s="208">
        <f>SUM(O1236:P1236)</f>
        <v>0</v>
      </c>
      <c r="R1236" s="109"/>
      <c r="S1236" s="109"/>
      <c r="T1236" s="210">
        <f>SUM(Q1236:S1236)</f>
        <v>0</v>
      </c>
      <c r="U1236" s="91"/>
      <c r="V1236" s="103"/>
      <c r="W1236" s="108"/>
      <c r="X1236" s="208">
        <f>SUM(V1236:W1236)</f>
        <v>0</v>
      </c>
      <c r="Y1236" s="109"/>
      <c r="Z1236" s="109"/>
      <c r="AA1236" s="210">
        <f>SUM(X1236:Z1236)</f>
        <v>0</v>
      </c>
      <c r="AB1236" s="91"/>
      <c r="AC1236" s="103"/>
      <c r="AD1236" s="108"/>
      <c r="AE1236" s="208">
        <f>SUM(AC1236:AD1236)</f>
        <v>0</v>
      </c>
      <c r="AF1236" s="109"/>
      <c r="AG1236" s="109"/>
      <c r="AH1236" s="210">
        <f>SUM(AE1236:AG1236)</f>
        <v>0</v>
      </c>
      <c r="AJ1236" s="104"/>
      <c r="AK1236" s="106"/>
      <c r="AL1236" s="108"/>
      <c r="AM1236" s="106"/>
      <c r="AN1236" s="108"/>
      <c r="AO1236" s="106"/>
      <c r="AP1236" s="108"/>
      <c r="AQ1236" s="106"/>
      <c r="AR1236" s="108"/>
      <c r="AS1236" s="106"/>
      <c r="AT1236" s="108"/>
      <c r="AU1236" s="106"/>
      <c r="AV1236" s="205">
        <f>SUM(AJ1236:AU1236)</f>
        <v>0</v>
      </c>
      <c r="AW1236" s="211">
        <f>T1236-AV1236</f>
        <v>0</v>
      </c>
      <c r="AY1236" s="205">
        <f>SUM(AJ1236:AL1236)</f>
        <v>0</v>
      </c>
      <c r="AZ1236" s="205">
        <f>SUM(AM1236:AO1236)</f>
        <v>0</v>
      </c>
      <c r="BA1236" s="205">
        <f>SUM(AP1236:AR1236)</f>
        <v>0</v>
      </c>
      <c r="BB1236" s="205">
        <f>SUM(AS1236:AU1236)</f>
        <v>0</v>
      </c>
      <c r="BC1236" s="205">
        <f>SUM(AY1236,AZ1236,BA1236,BB1236)</f>
        <v>0</v>
      </c>
      <c r="BD1236" s="205">
        <f>T1236-BC1236</f>
        <v>0</v>
      </c>
    </row>
    <row r="1237" spans="2:56" x14ac:dyDescent="0.3">
      <c r="B1237" s="215" t="s">
        <v>234</v>
      </c>
      <c r="C1237" s="103"/>
      <c r="D1237" s="104"/>
      <c r="E1237" s="204">
        <f>IFERROR(D1237/C1237,0)</f>
        <v>0</v>
      </c>
      <c r="F1237" s="103"/>
      <c r="G1237" s="104"/>
      <c r="H1237" s="204">
        <f>IFERROR(G1237/F1237,0)</f>
        <v>0</v>
      </c>
      <c r="I1237" s="103"/>
      <c r="J1237" s="106"/>
      <c r="K1237" s="206">
        <f>IFERROR(J1237/I1237,0)</f>
        <v>0</v>
      </c>
      <c r="L1237" s="103"/>
      <c r="M1237" s="106"/>
      <c r="N1237" s="108"/>
      <c r="O1237" s="103"/>
      <c r="P1237" s="108"/>
      <c r="Q1237" s="208">
        <f>SUM(O1237:P1237)</f>
        <v>0</v>
      </c>
      <c r="R1237" s="109"/>
      <c r="S1237" s="109"/>
      <c r="T1237" s="210">
        <f>SUM(Q1237:S1237)</f>
        <v>0</v>
      </c>
      <c r="U1237" s="91"/>
      <c r="V1237" s="103"/>
      <c r="W1237" s="108"/>
      <c r="X1237" s="208">
        <f>SUM(V1237:W1237)</f>
        <v>0</v>
      </c>
      <c r="Y1237" s="109"/>
      <c r="Z1237" s="109"/>
      <c r="AA1237" s="210">
        <f>SUM(X1237:Z1237)</f>
        <v>0</v>
      </c>
      <c r="AB1237" s="91"/>
      <c r="AC1237" s="103"/>
      <c r="AD1237" s="108"/>
      <c r="AE1237" s="208">
        <f>SUM(AC1237:AD1237)</f>
        <v>0</v>
      </c>
      <c r="AF1237" s="109"/>
      <c r="AG1237" s="109"/>
      <c r="AH1237" s="210">
        <f>SUM(AE1237:AG1237)</f>
        <v>0</v>
      </c>
      <c r="AJ1237" s="104"/>
      <c r="AK1237" s="106"/>
      <c r="AL1237" s="108"/>
      <c r="AM1237" s="106"/>
      <c r="AN1237" s="108"/>
      <c r="AO1237" s="106"/>
      <c r="AP1237" s="108"/>
      <c r="AQ1237" s="106"/>
      <c r="AR1237" s="108"/>
      <c r="AS1237" s="106"/>
      <c r="AT1237" s="108"/>
      <c r="AU1237" s="106"/>
      <c r="AV1237" s="205">
        <f>SUM(AJ1237:AU1237)</f>
        <v>0</v>
      </c>
      <c r="AW1237" s="211">
        <f>T1237-AV1237</f>
        <v>0</v>
      </c>
      <c r="AY1237" s="205">
        <f>SUM(AJ1237:AL1237)</f>
        <v>0</v>
      </c>
      <c r="AZ1237" s="205">
        <f>SUM(AM1237:AO1237)</f>
        <v>0</v>
      </c>
      <c r="BA1237" s="205">
        <f>SUM(AP1237:AR1237)</f>
        <v>0</v>
      </c>
      <c r="BB1237" s="205">
        <f>SUM(AS1237:AU1237)</f>
        <v>0</v>
      </c>
      <c r="BC1237" s="205">
        <f>SUM(AY1237,AZ1237,BA1237,BB1237)</f>
        <v>0</v>
      </c>
      <c r="BD1237" s="205">
        <f>T1237-BC1237</f>
        <v>0</v>
      </c>
    </row>
    <row r="1238" spans="2:56" s="124" customFormat="1" ht="13.2" thickBot="1" x14ac:dyDescent="0.35">
      <c r="B1238" s="216" t="s">
        <v>235</v>
      </c>
      <c r="C1238" s="259"/>
      <c r="D1238" s="260"/>
      <c r="E1238" s="219">
        <f>IFERROR(D1238/C1238,0)</f>
        <v>0</v>
      </c>
      <c r="F1238" s="259"/>
      <c r="G1238" s="260"/>
      <c r="H1238" s="219">
        <f>IFERROR(G1238/F1238,0)</f>
        <v>0</v>
      </c>
      <c r="I1238" s="259"/>
      <c r="J1238" s="261"/>
      <c r="K1238" s="221">
        <f>IFERROR(J1238/I1238,0)</f>
        <v>0</v>
      </c>
      <c r="L1238" s="259"/>
      <c r="M1238" s="261"/>
      <c r="N1238" s="262"/>
      <c r="O1238" s="259"/>
      <c r="P1238" s="262"/>
      <c r="Q1238" s="223">
        <f>SUM(O1238:P1238)</f>
        <v>0</v>
      </c>
      <c r="R1238" s="263"/>
      <c r="S1238" s="263"/>
      <c r="T1238" s="225">
        <f>SUM(Q1238:S1238)</f>
        <v>0</v>
      </c>
      <c r="U1238" s="121"/>
      <c r="V1238" s="259"/>
      <c r="W1238" s="262"/>
      <c r="X1238" s="223">
        <f>SUM(V1238:W1238)</f>
        <v>0</v>
      </c>
      <c r="Y1238" s="263"/>
      <c r="Z1238" s="263"/>
      <c r="AA1238" s="225">
        <f>SUM(X1238:Z1238)</f>
        <v>0</v>
      </c>
      <c r="AB1238" s="121"/>
      <c r="AC1238" s="259"/>
      <c r="AD1238" s="262"/>
      <c r="AE1238" s="223">
        <f>SUM(AC1238:AD1238)</f>
        <v>0</v>
      </c>
      <c r="AF1238" s="263"/>
      <c r="AG1238" s="263"/>
      <c r="AH1238" s="225">
        <f>SUM(AE1238:AG1238)</f>
        <v>0</v>
      </c>
      <c r="AJ1238" s="264"/>
      <c r="AK1238" s="265"/>
      <c r="AL1238" s="266"/>
      <c r="AM1238" s="265"/>
      <c r="AN1238" s="266"/>
      <c r="AO1238" s="265"/>
      <c r="AP1238" s="266"/>
      <c r="AQ1238" s="265"/>
      <c r="AR1238" s="266"/>
      <c r="AS1238" s="265"/>
      <c r="AT1238" s="266"/>
      <c r="AU1238" s="265"/>
      <c r="AV1238" s="267">
        <f>SUM(AJ1238:AU1238)</f>
        <v>0</v>
      </c>
      <c r="AW1238" s="226">
        <f>T1238-AV1238</f>
        <v>0</v>
      </c>
      <c r="AX1238" s="198"/>
      <c r="AY1238" s="267">
        <f>SUM(AJ1238:AL1238)</f>
        <v>0</v>
      </c>
      <c r="AZ1238" s="267">
        <f>SUM(AM1238:AO1238)</f>
        <v>0</v>
      </c>
      <c r="BA1238" s="267">
        <f>SUM(AP1238:AR1238)</f>
        <v>0</v>
      </c>
      <c r="BB1238" s="267">
        <f>SUM(AS1238:AU1238)</f>
        <v>0</v>
      </c>
      <c r="BC1238" s="267">
        <f>SUM(AY1238,AZ1238,BA1238,BB1238)</f>
        <v>0</v>
      </c>
      <c r="BD1238" s="267">
        <f>T1238-BC1238</f>
        <v>0</v>
      </c>
    </row>
    <row r="1239" spans="2:56" ht="13.2" thickBot="1" x14ac:dyDescent="0.35">
      <c r="B1239" s="227" t="s">
        <v>236</v>
      </c>
      <c r="C1239" s="137">
        <f>SUM(C1037,C1188,C1210,C1238)</f>
        <v>6374263</v>
      </c>
      <c r="D1239" s="138">
        <f>SUM(D1037,D1188,D1210,D1238)</f>
        <v>6214421.6800000006</v>
      </c>
      <c r="E1239" s="139">
        <f>IFERROR(D1239/C1239,0)</f>
        <v>0.97492395277697208</v>
      </c>
      <c r="F1239" s="137">
        <f>SUM(F1037,F1188,F1210,F1238)</f>
        <v>6727799</v>
      </c>
      <c r="G1239" s="138">
        <f>SUM(G1037,G1188,G1210,G1238)</f>
        <v>6674996.8899999997</v>
      </c>
      <c r="H1239" s="139">
        <f>IFERROR(G1239/F1239,0)</f>
        <v>0.9921516516768708</v>
      </c>
      <c r="I1239" s="137">
        <f>SUM(I1037,I1188,I1210,I1238)</f>
        <v>6258306</v>
      </c>
      <c r="J1239" s="140">
        <f>SUM(J1037,J1188,J1210,J1238)</f>
        <v>6176587.0100000007</v>
      </c>
      <c r="K1239" s="141">
        <f>IFERROR(J1239/I1239,0)</f>
        <v>0.98694231474140137</v>
      </c>
      <c r="L1239" s="137">
        <f>SUM(L1037,L1188,L1210,L1238)</f>
        <v>6452259</v>
      </c>
      <c r="M1239" s="140">
        <f>SUM(M1037,M1188,M1210,M1238)</f>
        <v>6756959</v>
      </c>
      <c r="N1239" s="142">
        <f>SUM(N1037,N1188,N1210,N1238)</f>
        <v>0</v>
      </c>
      <c r="O1239" s="137">
        <f>SUM(O1037,O1188,O1210,O1238)</f>
        <v>7656570.8525442742</v>
      </c>
      <c r="P1239" s="142">
        <f>SUM(P1037,P1188,P1210,P1238)</f>
        <v>100000</v>
      </c>
      <c r="Q1239" s="228">
        <f>SUM(O1239:P1239)</f>
        <v>7756570.8525442742</v>
      </c>
      <c r="R1239" s="142">
        <f>SUM(R1037,R1188,R1210,R1238)</f>
        <v>0</v>
      </c>
      <c r="S1239" s="142">
        <f>SUM(S1037,S1188,S1210,S1238)</f>
        <v>0</v>
      </c>
      <c r="T1239" s="229">
        <f>SUM(Q1239:S1239)</f>
        <v>7756570.8525442742</v>
      </c>
      <c r="U1239" s="92"/>
      <c r="V1239" s="137">
        <f>SUM(V1037,V1188,V1210,V1238)</f>
        <v>240000</v>
      </c>
      <c r="W1239" s="142">
        <f>SUM(W1037,W1188,W1210,W1238)</f>
        <v>0</v>
      </c>
      <c r="X1239" s="228">
        <f>SUM(V1239:W1239)</f>
        <v>240000</v>
      </c>
      <c r="Y1239" s="142">
        <f>SUM(Y1037,Y1188,Y1210,Y1238)</f>
        <v>0</v>
      </c>
      <c r="Z1239" s="142">
        <f>SUM(Z1037,Z1188,Z1210,Z1238)</f>
        <v>0</v>
      </c>
      <c r="AA1239" s="229">
        <f>SUM(X1239:Z1239)</f>
        <v>240000</v>
      </c>
      <c r="AB1239" s="92"/>
      <c r="AC1239" s="137">
        <f>SUM(AC1037,AC1188,AC1210,AC1238)</f>
        <v>250776</v>
      </c>
      <c r="AD1239" s="142">
        <f>SUM(AD1037,AD1188,AD1210,AD1238)</f>
        <v>0</v>
      </c>
      <c r="AE1239" s="228">
        <f>SUM(AC1239:AD1239)</f>
        <v>250776</v>
      </c>
      <c r="AF1239" s="142">
        <f>SUM(AF1037,AF1188,AF1210,AF1238)</f>
        <v>0</v>
      </c>
      <c r="AG1239" s="142">
        <f>SUM(AG1037,AG1188,AG1210,AG1238)</f>
        <v>0</v>
      </c>
      <c r="AH1239" s="229">
        <f>SUM(AE1239:AG1239)</f>
        <v>250776</v>
      </c>
      <c r="AJ1239" s="138">
        <f t="shared" ref="AJ1239:AU1239" si="1646">SUM(AJ1037,AJ1188,AJ1210,AJ1238)</f>
        <v>618047.5710453561</v>
      </c>
      <c r="AK1239" s="140">
        <f t="shared" si="1646"/>
        <v>658047.5710453561</v>
      </c>
      <c r="AL1239" s="142">
        <f t="shared" si="1646"/>
        <v>645517.5710453561</v>
      </c>
      <c r="AM1239" s="140">
        <f t="shared" si="1646"/>
        <v>658247.5710453561</v>
      </c>
      <c r="AN1239" s="142">
        <f t="shared" si="1646"/>
        <v>652367.5710453561</v>
      </c>
      <c r="AO1239" s="140">
        <f t="shared" si="1646"/>
        <v>650747.5710453561</v>
      </c>
      <c r="AP1239" s="142">
        <f t="shared" si="1646"/>
        <v>632406.5710453561</v>
      </c>
      <c r="AQ1239" s="140">
        <f t="shared" si="1646"/>
        <v>656747.5710453561</v>
      </c>
      <c r="AR1239" s="142">
        <f t="shared" si="1646"/>
        <v>672702.5710453561</v>
      </c>
      <c r="AS1239" s="140">
        <f t="shared" si="1646"/>
        <v>710493.57104535575</v>
      </c>
      <c r="AT1239" s="142">
        <f t="shared" si="1646"/>
        <v>637287.57104535564</v>
      </c>
      <c r="AU1239" s="140">
        <f t="shared" si="1646"/>
        <v>563957.57104535669</v>
      </c>
      <c r="AV1239" s="140">
        <f>SUM(AJ1239:AU1239)</f>
        <v>7756570.8525442723</v>
      </c>
      <c r="AW1239" s="146">
        <f>T1239-AV1239</f>
        <v>0</v>
      </c>
      <c r="AY1239" s="140">
        <f>SUM(AJ1239:AL1239)</f>
        <v>1921612.7131360683</v>
      </c>
      <c r="AZ1239" s="140">
        <f>SUM(AM1239:AO1239)</f>
        <v>1961362.7131360683</v>
      </c>
      <c r="BA1239" s="140">
        <f>SUM(AP1239:AR1239)</f>
        <v>1961856.7131360683</v>
      </c>
      <c r="BB1239" s="140">
        <f>SUM(AS1239:AU1239)</f>
        <v>1911738.7131360681</v>
      </c>
      <c r="BC1239" s="140">
        <f>SUM(AY1239,AZ1239,BA1239,BB1239)</f>
        <v>7756570.8525442723</v>
      </c>
      <c r="BD1239" s="140">
        <f>T1239-BC1239</f>
        <v>0</v>
      </c>
    </row>
    <row r="1240" spans="2:56" ht="15" thickBot="1" x14ac:dyDescent="0.35">
      <c r="B1240" s="282" t="s">
        <v>241</v>
      </c>
      <c r="C1240" s="273"/>
      <c r="D1240" s="274"/>
      <c r="E1240" s="275"/>
      <c r="F1240" s="273"/>
      <c r="G1240" s="274"/>
      <c r="H1240" s="275"/>
      <c r="I1240" s="273"/>
      <c r="J1240" s="276"/>
      <c r="K1240" s="277"/>
      <c r="L1240" s="273"/>
      <c r="M1240" s="276"/>
      <c r="N1240" s="278"/>
      <c r="O1240" s="273"/>
      <c r="P1240" s="279"/>
      <c r="Q1240" s="279"/>
      <c r="R1240" s="279"/>
      <c r="S1240" s="279"/>
      <c r="T1240" s="280"/>
      <c r="U1240" s="92"/>
      <c r="V1240" s="281"/>
      <c r="W1240" s="279"/>
      <c r="X1240" s="279"/>
      <c r="Y1240" s="279"/>
      <c r="Z1240" s="279"/>
      <c r="AA1240" s="280"/>
      <c r="AB1240" s="92"/>
      <c r="AC1240" s="281"/>
      <c r="AD1240" s="279"/>
      <c r="AE1240" s="279"/>
      <c r="AF1240" s="279"/>
      <c r="AG1240" s="279"/>
      <c r="AH1240" s="280"/>
      <c r="AJ1240" s="238"/>
      <c r="AK1240" s="238"/>
      <c r="AL1240" s="238"/>
      <c r="AM1240" s="238"/>
      <c r="AN1240" s="238"/>
      <c r="AO1240" s="238"/>
      <c r="AP1240" s="238"/>
      <c r="AQ1240" s="238"/>
      <c r="AR1240" s="238"/>
      <c r="AS1240" s="238"/>
      <c r="AT1240" s="238"/>
      <c r="AU1240" s="238"/>
      <c r="AV1240" s="238"/>
      <c r="AW1240" s="239"/>
      <c r="AY1240" s="238"/>
      <c r="AZ1240" s="238"/>
      <c r="BA1240" s="238"/>
      <c r="BB1240" s="238"/>
      <c r="BC1240" s="238"/>
      <c r="BD1240" s="238"/>
    </row>
    <row r="1241" spans="2:56" ht="13.2" thickBot="1" x14ac:dyDescent="0.35">
      <c r="B1241" s="136" t="s">
        <v>49</v>
      </c>
      <c r="C1241" s="137">
        <f>SUM(C1242,C1258,C1389)</f>
        <v>3016306</v>
      </c>
      <c r="D1241" s="138">
        <f>SUM(D1242,D1258,D1389)</f>
        <v>2904592.39</v>
      </c>
      <c r="E1241" s="139">
        <f t="shared" ref="E1241:E1304" si="1647">IFERROR(D1241/C1241,0)</f>
        <v>0.9629634360704783</v>
      </c>
      <c r="F1241" s="137">
        <f>SUM(F1242,F1258,F1389)</f>
        <v>3201361</v>
      </c>
      <c r="G1241" s="138">
        <f>SUM(G1242,G1258,G1389)</f>
        <v>3187435.74</v>
      </c>
      <c r="H1241" s="139">
        <f t="shared" ref="H1241:H1304" si="1648">IFERROR(G1241/F1241,0)</f>
        <v>0.99565020627164513</v>
      </c>
      <c r="I1241" s="137">
        <f>SUM(I1242,I1258,I1389)</f>
        <v>3525287</v>
      </c>
      <c r="J1241" s="140">
        <f>SUM(J1242,J1258,J1389)</f>
        <v>3507955.0300000003</v>
      </c>
      <c r="K1241" s="141">
        <f t="shared" ref="K1241:K1304" si="1649">IFERROR(J1241/I1241,0)</f>
        <v>0.99508352936938194</v>
      </c>
      <c r="L1241" s="137">
        <f>SUM(L1242,L1258,L1389)</f>
        <v>3769241</v>
      </c>
      <c r="M1241" s="140">
        <f>SUM(M1242,M1258,M1389)</f>
        <v>3814941</v>
      </c>
      <c r="N1241" s="142">
        <f>SUM(N1242,N1258,N1389)</f>
        <v>0</v>
      </c>
      <c r="O1241" s="137">
        <f>SUM(O1242,O1258,O1389)</f>
        <v>9281968.1963040791</v>
      </c>
      <c r="P1241" s="142">
        <f>SUM(P1242,P1258,P1389)</f>
        <v>0</v>
      </c>
      <c r="Q1241" s="143">
        <f t="shared" ref="Q1241:Q1304" si="1650">SUM(O1241:P1241)</f>
        <v>9281968.1963040791</v>
      </c>
      <c r="R1241" s="144">
        <f>SUM(R1242,R1258,R1389)</f>
        <v>0</v>
      </c>
      <c r="S1241" s="144">
        <f>SUM(S1242,S1258,S1389)</f>
        <v>0</v>
      </c>
      <c r="T1241" s="145">
        <f>SUM(Q1241:S1241)</f>
        <v>9281968.1963040791</v>
      </c>
      <c r="U1241" s="91"/>
      <c r="V1241" s="137">
        <f>SUM(V1242,V1258,V1389)</f>
        <v>170558</v>
      </c>
      <c r="W1241" s="142">
        <f>SUM(W1242,W1258,W1389)</f>
        <v>0</v>
      </c>
      <c r="X1241" s="143">
        <f t="shared" ref="X1241:X1304" si="1651">SUM(V1241:W1241)</f>
        <v>170558</v>
      </c>
      <c r="Y1241" s="144">
        <f>SUM(Y1242,Y1258,Y1389)</f>
        <v>0</v>
      </c>
      <c r="Z1241" s="144">
        <f>SUM(Z1242,Z1258,Z1389)</f>
        <v>0</v>
      </c>
      <c r="AA1241" s="145">
        <f>SUM(X1241:Z1241)</f>
        <v>170558</v>
      </c>
      <c r="AB1241" s="91"/>
      <c r="AC1241" s="137">
        <f>SUM(AC1242,AC1258,AC1389)</f>
        <v>178216</v>
      </c>
      <c r="AD1241" s="142">
        <f>SUM(AD1242,AD1258,AD1389)</f>
        <v>0</v>
      </c>
      <c r="AE1241" s="143">
        <f t="shared" ref="AE1241:AE1304" si="1652">SUM(AC1241:AD1241)</f>
        <v>178216</v>
      </c>
      <c r="AF1241" s="142">
        <f>SUM(AF1242,AF1258,AF1389)</f>
        <v>0</v>
      </c>
      <c r="AG1241" s="142">
        <f>SUM(AG1242,AG1258,AG1389)</f>
        <v>0</v>
      </c>
      <c r="AH1241" s="145">
        <f>SUM(AE1241:AG1241)</f>
        <v>178216</v>
      </c>
      <c r="AJ1241" s="138">
        <f t="shared" ref="AJ1241:AU1241" si="1653">SUM(AJ1242,AJ1258,AJ1389)</f>
        <v>616761.3496920066</v>
      </c>
      <c r="AK1241" s="140">
        <f t="shared" si="1653"/>
        <v>738497.3496920066</v>
      </c>
      <c r="AL1241" s="142">
        <f t="shared" si="1653"/>
        <v>648432.3496920066</v>
      </c>
      <c r="AM1241" s="140">
        <f t="shared" si="1653"/>
        <v>770297.3496920066</v>
      </c>
      <c r="AN1241" s="142">
        <f t="shared" si="1653"/>
        <v>773997.3496920066</v>
      </c>
      <c r="AO1241" s="140">
        <f t="shared" si="1653"/>
        <v>770497.3496920066</v>
      </c>
      <c r="AP1241" s="142">
        <f t="shared" si="1653"/>
        <v>838577.3496920066</v>
      </c>
      <c r="AQ1241" s="140">
        <f t="shared" si="1653"/>
        <v>795908.3496920066</v>
      </c>
      <c r="AR1241" s="142">
        <f t="shared" si="1653"/>
        <v>804953.3496920066</v>
      </c>
      <c r="AS1241" s="140">
        <f t="shared" si="1653"/>
        <v>887897.3496920066</v>
      </c>
      <c r="AT1241" s="142">
        <f t="shared" si="1653"/>
        <v>812652.3496920066</v>
      </c>
      <c r="AU1241" s="140">
        <f t="shared" si="1653"/>
        <v>823496.34969200613</v>
      </c>
      <c r="AV1241" s="140">
        <f t="shared" ref="AV1241:AV1304" si="1654">SUM(AJ1241:AU1241)</f>
        <v>9281968.1963040791</v>
      </c>
      <c r="AW1241" s="146">
        <f t="shared" ref="AW1241:AW1304" si="1655">T1241-AV1241</f>
        <v>0</v>
      </c>
      <c r="AY1241" s="140">
        <f t="shared" ref="AY1241:AY1304" si="1656">SUM(AJ1241:AL1241)</f>
        <v>2003691.0490760198</v>
      </c>
      <c r="AZ1241" s="140">
        <f t="shared" ref="AZ1241:AZ1304" si="1657">SUM(AM1241:AO1241)</f>
        <v>2314792.0490760198</v>
      </c>
      <c r="BA1241" s="140">
        <f t="shared" ref="BA1241:BA1304" si="1658">SUM(AP1241:AR1241)</f>
        <v>2439439.0490760198</v>
      </c>
      <c r="BB1241" s="140">
        <f t="shared" ref="BB1241:BB1304" si="1659">SUM(AS1241:AU1241)</f>
        <v>2524046.0490760193</v>
      </c>
      <c r="BC1241" s="140">
        <f t="shared" ref="BC1241:BC1304" si="1660">SUM(AY1241,AZ1241,BA1241,BB1241)</f>
        <v>9281968.1963040791</v>
      </c>
      <c r="BD1241" s="140">
        <f t="shared" ref="BD1241:BD1304" si="1661">T1241-BC1241</f>
        <v>0</v>
      </c>
    </row>
    <row r="1242" spans="2:56" x14ac:dyDescent="0.3">
      <c r="B1242" s="148" t="s">
        <v>50</v>
      </c>
      <c r="C1242" s="149">
        <f>SUM(C1243,C1253)</f>
        <v>2824306</v>
      </c>
      <c r="D1242" s="150">
        <f>SUM(D1243,D1253)</f>
        <v>2716987.89</v>
      </c>
      <c r="E1242" s="151">
        <f t="shared" si="1647"/>
        <v>0.96200195375430286</v>
      </c>
      <c r="F1242" s="149">
        <f>SUM(F1243,F1253)</f>
        <v>2981641</v>
      </c>
      <c r="G1242" s="150">
        <f>SUM(G1243,G1253)</f>
        <v>2967812.06</v>
      </c>
      <c r="H1242" s="151">
        <f t="shared" si="1648"/>
        <v>0.99536197013657912</v>
      </c>
      <c r="I1242" s="149">
        <f>SUM(I1243,I1253)</f>
        <v>3398531</v>
      </c>
      <c r="J1242" s="152">
        <f>SUM(J1243,J1253)</f>
        <v>3382495.68</v>
      </c>
      <c r="K1242" s="153">
        <f t="shared" si="1649"/>
        <v>0.99528169082465345</v>
      </c>
      <c r="L1242" s="149">
        <f>SUM(L1243,L1253)</f>
        <v>3587845</v>
      </c>
      <c r="M1242" s="152">
        <f>SUM(M1243,M1253)</f>
        <v>3583545</v>
      </c>
      <c r="N1242" s="154">
        <f>SUM(N1243,N1253)</f>
        <v>0</v>
      </c>
      <c r="O1242" s="149">
        <f>SUM(O1243,O1253)</f>
        <v>9116272.1963040791</v>
      </c>
      <c r="P1242" s="154">
        <f>SUM(P1243,P1253)</f>
        <v>0</v>
      </c>
      <c r="Q1242" s="155">
        <f t="shared" si="1650"/>
        <v>9116272.1963040791</v>
      </c>
      <c r="R1242" s="154">
        <f>SUM(R1243,R1253)</f>
        <v>0</v>
      </c>
      <c r="S1242" s="154">
        <f>SUM(S1243,S1253)</f>
        <v>0</v>
      </c>
      <c r="T1242" s="156">
        <f t="shared" ref="T1242:T1305" si="1662">SUM(Q1242:S1242)</f>
        <v>9116272.1963040791</v>
      </c>
      <c r="U1242" s="157"/>
      <c r="V1242" s="149">
        <f>SUM(V1243,V1253)</f>
        <v>0</v>
      </c>
      <c r="W1242" s="154">
        <f>SUM(W1243,W1253)</f>
        <v>0</v>
      </c>
      <c r="X1242" s="155">
        <f t="shared" si="1651"/>
        <v>0</v>
      </c>
      <c r="Y1242" s="154">
        <f>SUM(Y1243,Y1253)</f>
        <v>0</v>
      </c>
      <c r="Z1242" s="154">
        <f>SUM(Z1243,Z1253)</f>
        <v>0</v>
      </c>
      <c r="AA1242" s="156">
        <f t="shared" ref="AA1242:AA1305" si="1663">SUM(X1242:Z1242)</f>
        <v>0</v>
      </c>
      <c r="AB1242" s="157"/>
      <c r="AC1242" s="149">
        <f>SUM(AC1243,AC1253)</f>
        <v>0</v>
      </c>
      <c r="AD1242" s="154">
        <f>SUM(AD1243,AD1253)</f>
        <v>0</v>
      </c>
      <c r="AE1242" s="155">
        <f t="shared" si="1652"/>
        <v>0</v>
      </c>
      <c r="AF1242" s="154">
        <f>SUM(AF1243,AF1253)</f>
        <v>0</v>
      </c>
      <c r="AG1242" s="154">
        <f>SUM(AG1243,AG1253)</f>
        <v>0</v>
      </c>
      <c r="AH1242" s="156">
        <f t="shared" ref="AH1242:AH1305" si="1664">SUM(AE1242:AG1242)</f>
        <v>0</v>
      </c>
      <c r="AJ1242" s="150">
        <f t="shared" ref="AJ1242:AU1242" si="1665">SUM(AJ1243,AJ1253)</f>
        <v>607953.3496920066</v>
      </c>
      <c r="AK1242" s="152">
        <f t="shared" si="1665"/>
        <v>729689.3496920066</v>
      </c>
      <c r="AL1242" s="154">
        <f t="shared" si="1665"/>
        <v>634624.3496920066</v>
      </c>
      <c r="AM1242" s="152">
        <f t="shared" si="1665"/>
        <v>751689.3496920066</v>
      </c>
      <c r="AN1242" s="154">
        <f t="shared" si="1665"/>
        <v>751689.3496920066</v>
      </c>
      <c r="AO1242" s="152">
        <f t="shared" si="1665"/>
        <v>751689.3496920066</v>
      </c>
      <c r="AP1242" s="154">
        <f t="shared" si="1665"/>
        <v>819769.3496920066</v>
      </c>
      <c r="AQ1242" s="152">
        <f t="shared" si="1665"/>
        <v>778600.3496920066</v>
      </c>
      <c r="AR1242" s="154">
        <f t="shared" si="1665"/>
        <v>793145.3496920066</v>
      </c>
      <c r="AS1242" s="152">
        <f t="shared" si="1665"/>
        <v>879089.3496920066</v>
      </c>
      <c r="AT1242" s="154">
        <f t="shared" si="1665"/>
        <v>803644.3496920066</v>
      </c>
      <c r="AU1242" s="152">
        <f t="shared" si="1665"/>
        <v>814688.34969200613</v>
      </c>
      <c r="AV1242" s="152">
        <f t="shared" si="1654"/>
        <v>9116272.1963040791</v>
      </c>
      <c r="AW1242" s="158">
        <f t="shared" si="1655"/>
        <v>0</v>
      </c>
      <c r="AY1242" s="152">
        <f t="shared" si="1656"/>
        <v>1972267.0490760198</v>
      </c>
      <c r="AZ1242" s="152">
        <f t="shared" si="1657"/>
        <v>2255068.0490760198</v>
      </c>
      <c r="BA1242" s="152">
        <f t="shared" si="1658"/>
        <v>2391515.0490760198</v>
      </c>
      <c r="BB1242" s="152">
        <f t="shared" si="1659"/>
        <v>2497422.0490760193</v>
      </c>
      <c r="BC1242" s="152">
        <f t="shared" si="1660"/>
        <v>9116272.1963040791</v>
      </c>
      <c r="BD1242" s="152">
        <f t="shared" si="1661"/>
        <v>0</v>
      </c>
    </row>
    <row r="1243" spans="2:56" x14ac:dyDescent="0.3">
      <c r="B1243" s="159" t="s">
        <v>51</v>
      </c>
      <c r="C1243" s="160">
        <f>SUM(C1244:C1252)</f>
        <v>2549658</v>
      </c>
      <c r="D1243" s="161">
        <f>SUM(D1244:D1252)</f>
        <v>2447894.75</v>
      </c>
      <c r="E1243" s="162">
        <f t="shared" si="1647"/>
        <v>0.96008749016534767</v>
      </c>
      <c r="F1243" s="160">
        <f>SUM(F1244:F1252)</f>
        <v>2673078</v>
      </c>
      <c r="G1243" s="161">
        <f>SUM(G1244:G1252)</f>
        <v>2638395.9700000002</v>
      </c>
      <c r="H1243" s="162">
        <f t="shared" si="1648"/>
        <v>0.9870254328530631</v>
      </c>
      <c r="I1243" s="160">
        <f>SUM(I1244:I1252)</f>
        <v>2981358</v>
      </c>
      <c r="J1243" s="163">
        <f>SUM(J1244:J1252)</f>
        <v>2966073.35</v>
      </c>
      <c r="K1243" s="164">
        <f t="shared" si="1649"/>
        <v>0.99487325909870605</v>
      </c>
      <c r="L1243" s="160">
        <f>SUM(L1244:L1252)</f>
        <v>3035430</v>
      </c>
      <c r="M1243" s="163">
        <f>SUM(M1244:M1252)</f>
        <v>3033030</v>
      </c>
      <c r="N1243" s="165">
        <f>SUM(N1244:N1252)</f>
        <v>0</v>
      </c>
      <c r="O1243" s="160">
        <f>SUM(O1244:O1252)</f>
        <v>7744130.2167860596</v>
      </c>
      <c r="P1243" s="165">
        <f>SUM(P1244:P1252)</f>
        <v>0</v>
      </c>
      <c r="Q1243" s="166">
        <f t="shared" si="1650"/>
        <v>7744130.2167860596</v>
      </c>
      <c r="R1243" s="165">
        <f>SUM(R1244:R1252)</f>
        <v>0</v>
      </c>
      <c r="S1243" s="165">
        <f>SUM(S1244:S1252)</f>
        <v>0</v>
      </c>
      <c r="T1243" s="167">
        <f t="shared" si="1662"/>
        <v>7744130.2167860596</v>
      </c>
      <c r="U1243" s="157"/>
      <c r="V1243" s="160">
        <f>SUM(V1244:V1252)</f>
        <v>0</v>
      </c>
      <c r="W1243" s="165">
        <f>SUM(W1244:W1252)</f>
        <v>0</v>
      </c>
      <c r="X1243" s="166">
        <f t="shared" si="1651"/>
        <v>0</v>
      </c>
      <c r="Y1243" s="165">
        <f>SUM(Y1244:Y1252)</f>
        <v>0</v>
      </c>
      <c r="Z1243" s="165">
        <f>SUM(Z1244:Z1252)</f>
        <v>0</v>
      </c>
      <c r="AA1243" s="167">
        <f t="shared" si="1663"/>
        <v>0</v>
      </c>
      <c r="AB1243" s="157"/>
      <c r="AC1243" s="160">
        <f>SUM(AC1244:AC1252)</f>
        <v>0</v>
      </c>
      <c r="AD1243" s="165">
        <f>SUM(AD1244:AD1252)</f>
        <v>0</v>
      </c>
      <c r="AE1243" s="166">
        <f t="shared" si="1652"/>
        <v>0</v>
      </c>
      <c r="AF1243" s="165">
        <f>SUM(AF1244:AF1252)</f>
        <v>0</v>
      </c>
      <c r="AG1243" s="165">
        <f>SUM(AG1244:AG1252)</f>
        <v>0</v>
      </c>
      <c r="AH1243" s="167">
        <f t="shared" si="1664"/>
        <v>0</v>
      </c>
      <c r="AJ1243" s="161">
        <f t="shared" ref="AJ1243:AU1243" si="1666">SUM(AJ1244:AJ1252)</f>
        <v>565679.18473217159</v>
      </c>
      <c r="AK1243" s="163">
        <f t="shared" si="1666"/>
        <v>645344.18473217159</v>
      </c>
      <c r="AL1243" s="165">
        <f t="shared" si="1666"/>
        <v>550279.18473217159</v>
      </c>
      <c r="AM1243" s="163">
        <f t="shared" si="1666"/>
        <v>645344.18473217159</v>
      </c>
      <c r="AN1243" s="165">
        <f t="shared" si="1666"/>
        <v>645344.18473217159</v>
      </c>
      <c r="AO1243" s="163">
        <f t="shared" si="1666"/>
        <v>645344.18473217159</v>
      </c>
      <c r="AP1243" s="165">
        <f t="shared" si="1666"/>
        <v>678513.18473217159</v>
      </c>
      <c r="AQ1243" s="163">
        <f t="shared" si="1666"/>
        <v>645344.18473217159</v>
      </c>
      <c r="AR1243" s="165">
        <f t="shared" si="1666"/>
        <v>645344.18473217159</v>
      </c>
      <c r="AS1243" s="163">
        <f t="shared" si="1666"/>
        <v>720789.18473217159</v>
      </c>
      <c r="AT1243" s="165">
        <f t="shared" si="1666"/>
        <v>645344.18473217159</v>
      </c>
      <c r="AU1243" s="163">
        <f t="shared" si="1666"/>
        <v>711460.18473217101</v>
      </c>
      <c r="AV1243" s="163">
        <f t="shared" si="1654"/>
        <v>7744130.2167860586</v>
      </c>
      <c r="AW1243" s="168">
        <f t="shared" si="1655"/>
        <v>0</v>
      </c>
      <c r="AY1243" s="163">
        <f t="shared" si="1656"/>
        <v>1761302.5541965147</v>
      </c>
      <c r="AZ1243" s="163">
        <f t="shared" si="1657"/>
        <v>1936032.5541965147</v>
      </c>
      <c r="BA1243" s="163">
        <f t="shared" si="1658"/>
        <v>1969201.5541965147</v>
      </c>
      <c r="BB1243" s="163">
        <f t="shared" si="1659"/>
        <v>2077593.5541965142</v>
      </c>
      <c r="BC1243" s="163">
        <f t="shared" si="1660"/>
        <v>7744130.2167860586</v>
      </c>
      <c r="BD1243" s="163">
        <f t="shared" si="1661"/>
        <v>0</v>
      </c>
    </row>
    <row r="1244" spans="2:56" x14ac:dyDescent="0.3">
      <c r="B1244" s="169" t="s">
        <v>52</v>
      </c>
      <c r="C1244" s="248">
        <v>1867969</v>
      </c>
      <c r="D1244" s="249">
        <v>1773474.35</v>
      </c>
      <c r="E1244" s="172">
        <f t="shared" si="1647"/>
        <v>0.94941315942609328</v>
      </c>
      <c r="F1244" s="248">
        <v>2007506</v>
      </c>
      <c r="G1244" s="249">
        <v>1983108.95</v>
      </c>
      <c r="H1244" s="172">
        <f t="shared" si="1648"/>
        <v>0.98784708489040629</v>
      </c>
      <c r="I1244" s="248">
        <v>2257477</v>
      </c>
      <c r="J1244" s="250">
        <v>2244691.65</v>
      </c>
      <c r="K1244" s="174">
        <f t="shared" si="1649"/>
        <v>0.99433644285190936</v>
      </c>
      <c r="L1244" s="248">
        <v>2382248</v>
      </c>
      <c r="M1244" s="250">
        <v>2382248</v>
      </c>
      <c r="N1244" s="251"/>
      <c r="O1244" s="248">
        <v>6490682.2470499789</v>
      </c>
      <c r="P1244" s="251"/>
      <c r="Q1244" s="166">
        <f t="shared" si="1650"/>
        <v>6490682.2470499789</v>
      </c>
      <c r="R1244" s="251"/>
      <c r="S1244" s="251"/>
      <c r="T1244" s="167">
        <f t="shared" si="1662"/>
        <v>6490682.2470499789</v>
      </c>
      <c r="U1244" s="157"/>
      <c r="V1244" s="248"/>
      <c r="W1244" s="251"/>
      <c r="X1244" s="166">
        <f t="shared" si="1651"/>
        <v>0</v>
      </c>
      <c r="Y1244" s="251"/>
      <c r="Z1244" s="251"/>
      <c r="AA1244" s="167">
        <f t="shared" si="1663"/>
        <v>0</v>
      </c>
      <c r="AB1244" s="157"/>
      <c r="AC1244" s="248"/>
      <c r="AD1244" s="251"/>
      <c r="AE1244" s="166">
        <f t="shared" si="1652"/>
        <v>0</v>
      </c>
      <c r="AF1244" s="251"/>
      <c r="AG1244" s="251"/>
      <c r="AH1244" s="167">
        <f t="shared" si="1664"/>
        <v>0</v>
      </c>
      <c r="AJ1244" s="252">
        <f>T1244/12-79665</f>
        <v>461225.18725416495</v>
      </c>
      <c r="AK1244" s="253">
        <v>540890.18725416495</v>
      </c>
      <c r="AL1244" s="254">
        <f>540890.187254165-95065</f>
        <v>445825.18725416495</v>
      </c>
      <c r="AM1244" s="253">
        <v>540890.18725416495</v>
      </c>
      <c r="AN1244" s="254">
        <v>540890.18725416495</v>
      </c>
      <c r="AO1244" s="253">
        <v>540890.18725416495</v>
      </c>
      <c r="AP1244" s="254">
        <f>540890.187254165+33169</f>
        <v>574059.18725416495</v>
      </c>
      <c r="AQ1244" s="253">
        <v>540890.18725416495</v>
      </c>
      <c r="AR1244" s="254">
        <v>540890.18725416495</v>
      </c>
      <c r="AS1244" s="253">
        <f>540890.187254165+75445</f>
        <v>616335.18725416495</v>
      </c>
      <c r="AT1244" s="254">
        <v>540890.18725416495</v>
      </c>
      <c r="AU1244" s="253">
        <v>607006.18725416437</v>
      </c>
      <c r="AV1244" s="163">
        <f t="shared" si="1654"/>
        <v>6490682.2470499789</v>
      </c>
      <c r="AW1244" s="168">
        <f t="shared" si="1655"/>
        <v>0</v>
      </c>
      <c r="AY1244" s="163">
        <f t="shared" si="1656"/>
        <v>1447940.561762495</v>
      </c>
      <c r="AZ1244" s="163">
        <f t="shared" si="1657"/>
        <v>1622670.561762495</v>
      </c>
      <c r="BA1244" s="163">
        <f t="shared" si="1658"/>
        <v>1655839.561762495</v>
      </c>
      <c r="BB1244" s="163">
        <f t="shared" si="1659"/>
        <v>1764231.5617624943</v>
      </c>
      <c r="BC1244" s="163">
        <f t="shared" si="1660"/>
        <v>6490682.2470499789</v>
      </c>
      <c r="BD1244" s="163">
        <f t="shared" si="1661"/>
        <v>0</v>
      </c>
    </row>
    <row r="1245" spans="2:56" x14ac:dyDescent="0.3">
      <c r="B1245" s="169" t="s">
        <v>53</v>
      </c>
      <c r="C1245" s="248">
        <v>0</v>
      </c>
      <c r="D1245" s="249">
        <v>0</v>
      </c>
      <c r="E1245" s="172">
        <f t="shared" si="1647"/>
        <v>0</v>
      </c>
      <c r="F1245" s="248">
        <v>0</v>
      </c>
      <c r="G1245" s="249">
        <v>0</v>
      </c>
      <c r="H1245" s="172">
        <f t="shared" si="1648"/>
        <v>0</v>
      </c>
      <c r="I1245" s="248"/>
      <c r="J1245" s="250"/>
      <c r="K1245" s="174">
        <f t="shared" si="1649"/>
        <v>0</v>
      </c>
      <c r="L1245" s="248"/>
      <c r="M1245" s="250">
        <v>0</v>
      </c>
      <c r="N1245" s="251"/>
      <c r="O1245" s="248"/>
      <c r="P1245" s="251"/>
      <c r="Q1245" s="166">
        <f t="shared" si="1650"/>
        <v>0</v>
      </c>
      <c r="R1245" s="251"/>
      <c r="S1245" s="251"/>
      <c r="T1245" s="167">
        <f t="shared" si="1662"/>
        <v>0</v>
      </c>
      <c r="U1245" s="157"/>
      <c r="V1245" s="248"/>
      <c r="W1245" s="251"/>
      <c r="X1245" s="166">
        <f t="shared" si="1651"/>
        <v>0</v>
      </c>
      <c r="Y1245" s="251"/>
      <c r="Z1245" s="251"/>
      <c r="AA1245" s="167">
        <f t="shared" si="1663"/>
        <v>0</v>
      </c>
      <c r="AB1245" s="157"/>
      <c r="AC1245" s="248"/>
      <c r="AD1245" s="251"/>
      <c r="AE1245" s="166">
        <f t="shared" si="1652"/>
        <v>0</v>
      </c>
      <c r="AF1245" s="251"/>
      <c r="AG1245" s="251"/>
      <c r="AH1245" s="167">
        <f t="shared" si="1664"/>
        <v>0</v>
      </c>
      <c r="AJ1245" s="252"/>
      <c r="AK1245" s="253"/>
      <c r="AL1245" s="254"/>
      <c r="AM1245" s="253"/>
      <c r="AN1245" s="254"/>
      <c r="AO1245" s="253"/>
      <c r="AP1245" s="254"/>
      <c r="AQ1245" s="253"/>
      <c r="AR1245" s="254"/>
      <c r="AS1245" s="253"/>
      <c r="AT1245" s="254"/>
      <c r="AU1245" s="253"/>
      <c r="AV1245" s="163">
        <f t="shared" si="1654"/>
        <v>0</v>
      </c>
      <c r="AW1245" s="168">
        <f t="shared" si="1655"/>
        <v>0</v>
      </c>
      <c r="AY1245" s="163">
        <f t="shared" si="1656"/>
        <v>0</v>
      </c>
      <c r="AZ1245" s="163">
        <f t="shared" si="1657"/>
        <v>0</v>
      </c>
      <c r="BA1245" s="163">
        <f t="shared" si="1658"/>
        <v>0</v>
      </c>
      <c r="BB1245" s="163">
        <f t="shared" si="1659"/>
        <v>0</v>
      </c>
      <c r="BC1245" s="163">
        <f t="shared" si="1660"/>
        <v>0</v>
      </c>
      <c r="BD1245" s="163">
        <f t="shared" si="1661"/>
        <v>0</v>
      </c>
    </row>
    <row r="1246" spans="2:56" x14ac:dyDescent="0.3">
      <c r="B1246" s="169" t="s">
        <v>54</v>
      </c>
      <c r="C1246" s="248">
        <v>0</v>
      </c>
      <c r="D1246" s="249">
        <v>0</v>
      </c>
      <c r="E1246" s="172">
        <f t="shared" si="1647"/>
        <v>0</v>
      </c>
      <c r="F1246" s="248">
        <v>10900</v>
      </c>
      <c r="G1246" s="249">
        <v>10899</v>
      </c>
      <c r="H1246" s="172">
        <f t="shared" si="1648"/>
        <v>0.99990825688073393</v>
      </c>
      <c r="I1246" s="248"/>
      <c r="J1246" s="250"/>
      <c r="K1246" s="174">
        <f t="shared" si="1649"/>
        <v>0</v>
      </c>
      <c r="L1246" s="248"/>
      <c r="M1246" s="250">
        <v>0</v>
      </c>
      <c r="N1246" s="251"/>
      <c r="O1246" s="248"/>
      <c r="P1246" s="251"/>
      <c r="Q1246" s="166">
        <f t="shared" si="1650"/>
        <v>0</v>
      </c>
      <c r="R1246" s="251"/>
      <c r="S1246" s="251"/>
      <c r="T1246" s="167">
        <f t="shared" si="1662"/>
        <v>0</v>
      </c>
      <c r="U1246" s="157"/>
      <c r="V1246" s="248"/>
      <c r="W1246" s="251"/>
      <c r="X1246" s="166">
        <f t="shared" si="1651"/>
        <v>0</v>
      </c>
      <c r="Y1246" s="251"/>
      <c r="Z1246" s="251"/>
      <c r="AA1246" s="167">
        <f t="shared" si="1663"/>
        <v>0</v>
      </c>
      <c r="AB1246" s="157"/>
      <c r="AC1246" s="248"/>
      <c r="AD1246" s="251"/>
      <c r="AE1246" s="166">
        <f t="shared" si="1652"/>
        <v>0</v>
      </c>
      <c r="AF1246" s="251"/>
      <c r="AG1246" s="251"/>
      <c r="AH1246" s="167">
        <f t="shared" si="1664"/>
        <v>0</v>
      </c>
      <c r="AJ1246" s="252"/>
      <c r="AK1246" s="253"/>
      <c r="AL1246" s="254"/>
      <c r="AM1246" s="253"/>
      <c r="AN1246" s="254"/>
      <c r="AO1246" s="253"/>
      <c r="AP1246" s="254"/>
      <c r="AQ1246" s="253"/>
      <c r="AR1246" s="254"/>
      <c r="AS1246" s="253"/>
      <c r="AT1246" s="254"/>
      <c r="AU1246" s="253"/>
      <c r="AV1246" s="163">
        <f t="shared" si="1654"/>
        <v>0</v>
      </c>
      <c r="AW1246" s="168">
        <f t="shared" si="1655"/>
        <v>0</v>
      </c>
      <c r="AY1246" s="163">
        <f t="shared" si="1656"/>
        <v>0</v>
      </c>
      <c r="AZ1246" s="163">
        <f t="shared" si="1657"/>
        <v>0</v>
      </c>
      <c r="BA1246" s="163">
        <f t="shared" si="1658"/>
        <v>0</v>
      </c>
      <c r="BB1246" s="163">
        <f t="shared" si="1659"/>
        <v>0</v>
      </c>
      <c r="BC1246" s="163">
        <f t="shared" si="1660"/>
        <v>0</v>
      </c>
      <c r="BD1246" s="163">
        <f t="shared" si="1661"/>
        <v>0</v>
      </c>
    </row>
    <row r="1247" spans="2:56" x14ac:dyDescent="0.3">
      <c r="B1247" s="169" t="s">
        <v>55</v>
      </c>
      <c r="C1247" s="248">
        <v>0</v>
      </c>
      <c r="D1247" s="249">
        <v>0</v>
      </c>
      <c r="E1247" s="172">
        <f t="shared" si="1647"/>
        <v>0</v>
      </c>
      <c r="F1247" s="248">
        <v>0</v>
      </c>
      <c r="G1247" s="249">
        <v>0</v>
      </c>
      <c r="H1247" s="172">
        <f t="shared" si="1648"/>
        <v>0</v>
      </c>
      <c r="I1247" s="248"/>
      <c r="J1247" s="250"/>
      <c r="K1247" s="174">
        <f t="shared" si="1649"/>
        <v>0</v>
      </c>
      <c r="L1247" s="248"/>
      <c r="M1247" s="250">
        <v>0</v>
      </c>
      <c r="N1247" s="251"/>
      <c r="O1247" s="248"/>
      <c r="P1247" s="251"/>
      <c r="Q1247" s="166">
        <f t="shared" si="1650"/>
        <v>0</v>
      </c>
      <c r="R1247" s="251"/>
      <c r="S1247" s="251"/>
      <c r="T1247" s="167">
        <f t="shared" si="1662"/>
        <v>0</v>
      </c>
      <c r="U1247" s="157"/>
      <c r="V1247" s="248"/>
      <c r="W1247" s="251"/>
      <c r="X1247" s="166">
        <f t="shared" si="1651"/>
        <v>0</v>
      </c>
      <c r="Y1247" s="251"/>
      <c r="Z1247" s="251"/>
      <c r="AA1247" s="167">
        <f t="shared" si="1663"/>
        <v>0</v>
      </c>
      <c r="AB1247" s="157"/>
      <c r="AC1247" s="248"/>
      <c r="AD1247" s="251"/>
      <c r="AE1247" s="166">
        <f t="shared" si="1652"/>
        <v>0</v>
      </c>
      <c r="AF1247" s="251"/>
      <c r="AG1247" s="251"/>
      <c r="AH1247" s="167">
        <f t="shared" si="1664"/>
        <v>0</v>
      </c>
      <c r="AJ1247" s="252"/>
      <c r="AK1247" s="253"/>
      <c r="AL1247" s="254"/>
      <c r="AM1247" s="253"/>
      <c r="AN1247" s="254"/>
      <c r="AO1247" s="253"/>
      <c r="AP1247" s="254"/>
      <c r="AQ1247" s="253"/>
      <c r="AR1247" s="254"/>
      <c r="AS1247" s="253"/>
      <c r="AT1247" s="254"/>
      <c r="AU1247" s="253"/>
      <c r="AV1247" s="163">
        <f t="shared" si="1654"/>
        <v>0</v>
      </c>
      <c r="AW1247" s="168">
        <f t="shared" si="1655"/>
        <v>0</v>
      </c>
      <c r="AY1247" s="163">
        <f t="shared" si="1656"/>
        <v>0</v>
      </c>
      <c r="AZ1247" s="163">
        <f t="shared" si="1657"/>
        <v>0</v>
      </c>
      <c r="BA1247" s="163">
        <f t="shared" si="1658"/>
        <v>0</v>
      </c>
      <c r="BB1247" s="163">
        <f t="shared" si="1659"/>
        <v>0</v>
      </c>
      <c r="BC1247" s="163">
        <f t="shared" si="1660"/>
        <v>0</v>
      </c>
      <c r="BD1247" s="163">
        <f t="shared" si="1661"/>
        <v>0</v>
      </c>
    </row>
    <row r="1248" spans="2:56" x14ac:dyDescent="0.3">
      <c r="B1248" s="169" t="s">
        <v>56</v>
      </c>
      <c r="C1248" s="248">
        <v>0</v>
      </c>
      <c r="D1248" s="249">
        <v>0</v>
      </c>
      <c r="E1248" s="172">
        <f t="shared" si="1647"/>
        <v>0</v>
      </c>
      <c r="F1248" s="248">
        <v>0</v>
      </c>
      <c r="G1248" s="249">
        <v>0</v>
      </c>
      <c r="H1248" s="172">
        <f t="shared" si="1648"/>
        <v>0</v>
      </c>
      <c r="I1248" s="248"/>
      <c r="J1248" s="250"/>
      <c r="K1248" s="174">
        <f t="shared" si="1649"/>
        <v>0</v>
      </c>
      <c r="L1248" s="248"/>
      <c r="M1248" s="250">
        <v>0</v>
      </c>
      <c r="N1248" s="251"/>
      <c r="O1248" s="248"/>
      <c r="P1248" s="251"/>
      <c r="Q1248" s="166">
        <f t="shared" si="1650"/>
        <v>0</v>
      </c>
      <c r="R1248" s="251"/>
      <c r="S1248" s="251"/>
      <c r="T1248" s="167">
        <f t="shared" si="1662"/>
        <v>0</v>
      </c>
      <c r="U1248" s="157"/>
      <c r="V1248" s="248"/>
      <c r="W1248" s="251"/>
      <c r="X1248" s="166">
        <f t="shared" si="1651"/>
        <v>0</v>
      </c>
      <c r="Y1248" s="251"/>
      <c r="Z1248" s="251"/>
      <c r="AA1248" s="167">
        <f t="shared" si="1663"/>
        <v>0</v>
      </c>
      <c r="AB1248" s="157"/>
      <c r="AC1248" s="248"/>
      <c r="AD1248" s="251"/>
      <c r="AE1248" s="166">
        <f t="shared" si="1652"/>
        <v>0</v>
      </c>
      <c r="AF1248" s="251"/>
      <c r="AG1248" s="251"/>
      <c r="AH1248" s="167">
        <f t="shared" si="1664"/>
        <v>0</v>
      </c>
      <c r="AJ1248" s="252"/>
      <c r="AK1248" s="253"/>
      <c r="AL1248" s="254"/>
      <c r="AM1248" s="253"/>
      <c r="AN1248" s="254"/>
      <c r="AO1248" s="253"/>
      <c r="AP1248" s="254"/>
      <c r="AQ1248" s="253"/>
      <c r="AR1248" s="254"/>
      <c r="AS1248" s="253"/>
      <c r="AT1248" s="254"/>
      <c r="AU1248" s="253"/>
      <c r="AV1248" s="163">
        <f t="shared" si="1654"/>
        <v>0</v>
      </c>
      <c r="AW1248" s="168">
        <f t="shared" si="1655"/>
        <v>0</v>
      </c>
      <c r="AY1248" s="163">
        <f t="shared" si="1656"/>
        <v>0</v>
      </c>
      <c r="AZ1248" s="163">
        <f t="shared" si="1657"/>
        <v>0</v>
      </c>
      <c r="BA1248" s="163">
        <f t="shared" si="1658"/>
        <v>0</v>
      </c>
      <c r="BB1248" s="163">
        <f t="shared" si="1659"/>
        <v>0</v>
      </c>
      <c r="BC1248" s="163">
        <f t="shared" si="1660"/>
        <v>0</v>
      </c>
      <c r="BD1248" s="163">
        <f t="shared" si="1661"/>
        <v>0</v>
      </c>
    </row>
    <row r="1249" spans="2:56" x14ac:dyDescent="0.3">
      <c r="B1249" s="169" t="s">
        <v>57</v>
      </c>
      <c r="C1249" s="248">
        <v>0</v>
      </c>
      <c r="D1249" s="249">
        <v>0</v>
      </c>
      <c r="E1249" s="172">
        <f t="shared" si="1647"/>
        <v>0</v>
      </c>
      <c r="F1249" s="248">
        <v>0</v>
      </c>
      <c r="G1249" s="249">
        <v>0</v>
      </c>
      <c r="H1249" s="172">
        <f t="shared" si="1648"/>
        <v>0</v>
      </c>
      <c r="I1249" s="248"/>
      <c r="J1249" s="250"/>
      <c r="K1249" s="174">
        <f t="shared" si="1649"/>
        <v>0</v>
      </c>
      <c r="L1249" s="248"/>
      <c r="M1249" s="250">
        <v>0</v>
      </c>
      <c r="N1249" s="251"/>
      <c r="O1249" s="248"/>
      <c r="P1249" s="251"/>
      <c r="Q1249" s="166">
        <f t="shared" si="1650"/>
        <v>0</v>
      </c>
      <c r="R1249" s="251"/>
      <c r="S1249" s="251"/>
      <c r="T1249" s="167">
        <f t="shared" si="1662"/>
        <v>0</v>
      </c>
      <c r="U1249" s="157"/>
      <c r="V1249" s="248"/>
      <c r="W1249" s="251"/>
      <c r="X1249" s="166">
        <f t="shared" si="1651"/>
        <v>0</v>
      </c>
      <c r="Y1249" s="251"/>
      <c r="Z1249" s="251"/>
      <c r="AA1249" s="167">
        <f t="shared" si="1663"/>
        <v>0</v>
      </c>
      <c r="AB1249" s="157"/>
      <c r="AC1249" s="248"/>
      <c r="AD1249" s="251"/>
      <c r="AE1249" s="166">
        <f t="shared" si="1652"/>
        <v>0</v>
      </c>
      <c r="AF1249" s="251"/>
      <c r="AG1249" s="251"/>
      <c r="AH1249" s="167">
        <f t="shared" si="1664"/>
        <v>0</v>
      </c>
      <c r="AJ1249" s="252"/>
      <c r="AK1249" s="253"/>
      <c r="AL1249" s="254"/>
      <c r="AM1249" s="253"/>
      <c r="AN1249" s="254"/>
      <c r="AO1249" s="253"/>
      <c r="AP1249" s="254"/>
      <c r="AQ1249" s="253"/>
      <c r="AR1249" s="254"/>
      <c r="AS1249" s="253"/>
      <c r="AT1249" s="254"/>
      <c r="AU1249" s="253"/>
      <c r="AV1249" s="163">
        <f t="shared" si="1654"/>
        <v>0</v>
      </c>
      <c r="AW1249" s="168">
        <f t="shared" si="1655"/>
        <v>0</v>
      </c>
      <c r="AY1249" s="163">
        <f t="shared" si="1656"/>
        <v>0</v>
      </c>
      <c r="AZ1249" s="163">
        <f t="shared" si="1657"/>
        <v>0</v>
      </c>
      <c r="BA1249" s="163">
        <f t="shared" si="1658"/>
        <v>0</v>
      </c>
      <c r="BB1249" s="163">
        <f t="shared" si="1659"/>
        <v>0</v>
      </c>
      <c r="BC1249" s="163">
        <f t="shared" si="1660"/>
        <v>0</v>
      </c>
      <c r="BD1249" s="163">
        <f t="shared" si="1661"/>
        <v>0</v>
      </c>
    </row>
    <row r="1250" spans="2:56" x14ac:dyDescent="0.3">
      <c r="B1250" s="169" t="s">
        <v>58</v>
      </c>
      <c r="C1250" s="248">
        <v>34762</v>
      </c>
      <c r="D1250" s="249">
        <v>34332.639999999999</v>
      </c>
      <c r="E1250" s="172">
        <f t="shared" si="1647"/>
        <v>0.98764858178470738</v>
      </c>
      <c r="F1250" s="248">
        <v>41838</v>
      </c>
      <c r="G1250" s="249">
        <v>33375.56</v>
      </c>
      <c r="H1250" s="172">
        <f t="shared" si="1648"/>
        <v>0.79773316124097704</v>
      </c>
      <c r="I1250" s="248">
        <v>42270</v>
      </c>
      <c r="J1250" s="250">
        <v>42270.18</v>
      </c>
      <c r="K1250" s="174">
        <f t="shared" si="1649"/>
        <v>1.0000042583392477</v>
      </c>
      <c r="L1250" s="248">
        <v>47652</v>
      </c>
      <c r="M1250" s="250">
        <v>46852</v>
      </c>
      <c r="N1250" s="251"/>
      <c r="O1250" s="248">
        <v>123280.93200000002</v>
      </c>
      <c r="P1250" s="251"/>
      <c r="Q1250" s="166">
        <f t="shared" si="1650"/>
        <v>123280.93200000002</v>
      </c>
      <c r="R1250" s="251"/>
      <c r="S1250" s="251"/>
      <c r="T1250" s="167">
        <f t="shared" si="1662"/>
        <v>123280.93200000002</v>
      </c>
      <c r="U1250" s="157"/>
      <c r="V1250" s="248"/>
      <c r="W1250" s="251"/>
      <c r="X1250" s="166">
        <f t="shared" si="1651"/>
        <v>0</v>
      </c>
      <c r="Y1250" s="251"/>
      <c r="Z1250" s="251"/>
      <c r="AA1250" s="167">
        <f t="shared" si="1663"/>
        <v>0</v>
      </c>
      <c r="AB1250" s="157"/>
      <c r="AC1250" s="248"/>
      <c r="AD1250" s="251"/>
      <c r="AE1250" s="166">
        <f t="shared" si="1652"/>
        <v>0</v>
      </c>
      <c r="AF1250" s="251"/>
      <c r="AG1250" s="251"/>
      <c r="AH1250" s="167">
        <f t="shared" si="1664"/>
        <v>0</v>
      </c>
      <c r="AJ1250" s="252">
        <f>T1250/12</f>
        <v>10273.411000000002</v>
      </c>
      <c r="AK1250" s="253">
        <v>10273.411000000002</v>
      </c>
      <c r="AL1250" s="254">
        <v>10273.411000000002</v>
      </c>
      <c r="AM1250" s="253">
        <v>10273.411000000002</v>
      </c>
      <c r="AN1250" s="254">
        <v>10273.411000000002</v>
      </c>
      <c r="AO1250" s="253">
        <v>10273.411000000002</v>
      </c>
      <c r="AP1250" s="254">
        <v>10273.411000000002</v>
      </c>
      <c r="AQ1250" s="253">
        <v>10273.411000000002</v>
      </c>
      <c r="AR1250" s="254">
        <v>10273.411000000002</v>
      </c>
      <c r="AS1250" s="253">
        <v>10273.411000000002</v>
      </c>
      <c r="AT1250" s="254">
        <v>10273.411000000002</v>
      </c>
      <c r="AU1250" s="253">
        <v>10273.411000000002</v>
      </c>
      <c r="AV1250" s="163">
        <f t="shared" si="1654"/>
        <v>123280.93200000004</v>
      </c>
      <c r="AW1250" s="168">
        <f t="shared" si="1655"/>
        <v>0</v>
      </c>
      <c r="AY1250" s="163">
        <f t="shared" si="1656"/>
        <v>30820.233000000007</v>
      </c>
      <c r="AZ1250" s="163">
        <f t="shared" si="1657"/>
        <v>30820.233000000007</v>
      </c>
      <c r="BA1250" s="163">
        <f t="shared" si="1658"/>
        <v>30820.233000000007</v>
      </c>
      <c r="BB1250" s="163">
        <f t="shared" si="1659"/>
        <v>30820.233000000007</v>
      </c>
      <c r="BC1250" s="163">
        <f t="shared" si="1660"/>
        <v>123280.93200000003</v>
      </c>
      <c r="BD1250" s="163">
        <f t="shared" si="1661"/>
        <v>0</v>
      </c>
    </row>
    <row r="1251" spans="2:56" x14ac:dyDescent="0.3">
      <c r="B1251" s="169" t="s">
        <v>59</v>
      </c>
      <c r="C1251" s="248">
        <v>466860</v>
      </c>
      <c r="D1251" s="249">
        <v>466715.59</v>
      </c>
      <c r="E1251" s="172">
        <f t="shared" si="1647"/>
        <v>0.99969067814762458</v>
      </c>
      <c r="F1251" s="248">
        <v>469751</v>
      </c>
      <c r="G1251" s="249">
        <v>469702.36</v>
      </c>
      <c r="H1251" s="172">
        <f t="shared" si="1648"/>
        <v>0.9998964557818929</v>
      </c>
      <c r="I1251" s="248">
        <v>492393</v>
      </c>
      <c r="J1251" s="250">
        <v>492374.32</v>
      </c>
      <c r="K1251" s="174">
        <f t="shared" si="1649"/>
        <v>0.99996206282380129</v>
      </c>
      <c r="L1251" s="248">
        <v>407009</v>
      </c>
      <c r="M1251" s="250">
        <v>406209</v>
      </c>
      <c r="N1251" s="251"/>
      <c r="O1251" s="248">
        <v>589276.85048191482</v>
      </c>
      <c r="P1251" s="251"/>
      <c r="Q1251" s="166">
        <f t="shared" si="1650"/>
        <v>589276.85048191482</v>
      </c>
      <c r="R1251" s="251"/>
      <c r="S1251" s="251"/>
      <c r="T1251" s="167">
        <f t="shared" si="1662"/>
        <v>589276.85048191482</v>
      </c>
      <c r="U1251" s="157"/>
      <c r="V1251" s="248"/>
      <c r="W1251" s="251"/>
      <c r="X1251" s="166">
        <f t="shared" si="1651"/>
        <v>0</v>
      </c>
      <c r="Y1251" s="251"/>
      <c r="Z1251" s="251"/>
      <c r="AA1251" s="167">
        <f t="shared" si="1663"/>
        <v>0</v>
      </c>
      <c r="AB1251" s="157"/>
      <c r="AC1251" s="248"/>
      <c r="AD1251" s="251"/>
      <c r="AE1251" s="166">
        <f t="shared" si="1652"/>
        <v>0</v>
      </c>
      <c r="AF1251" s="251"/>
      <c r="AG1251" s="251"/>
      <c r="AH1251" s="167">
        <f t="shared" si="1664"/>
        <v>0</v>
      </c>
      <c r="AJ1251" s="252">
        <f>T1251/12</f>
        <v>49106.404206826235</v>
      </c>
      <c r="AK1251" s="253">
        <v>49106.404206826235</v>
      </c>
      <c r="AL1251" s="254">
        <v>49106.404206826235</v>
      </c>
      <c r="AM1251" s="253">
        <v>49106.404206826235</v>
      </c>
      <c r="AN1251" s="254">
        <v>49106.404206826235</v>
      </c>
      <c r="AO1251" s="253">
        <v>49106.404206826235</v>
      </c>
      <c r="AP1251" s="254">
        <v>49106.404206826235</v>
      </c>
      <c r="AQ1251" s="253">
        <v>49106.404206826235</v>
      </c>
      <c r="AR1251" s="254">
        <v>49106.404206826235</v>
      </c>
      <c r="AS1251" s="253">
        <v>49106.404206826235</v>
      </c>
      <c r="AT1251" s="254">
        <v>49106.404206826235</v>
      </c>
      <c r="AU1251" s="253">
        <v>49106.404206826235</v>
      </c>
      <c r="AV1251" s="163">
        <f t="shared" si="1654"/>
        <v>589276.85048191482</v>
      </c>
      <c r="AW1251" s="168">
        <f t="shared" si="1655"/>
        <v>0</v>
      </c>
      <c r="AY1251" s="163">
        <f t="shared" si="1656"/>
        <v>147319.21262047871</v>
      </c>
      <c r="AZ1251" s="163">
        <f t="shared" si="1657"/>
        <v>147319.21262047871</v>
      </c>
      <c r="BA1251" s="163">
        <f t="shared" si="1658"/>
        <v>147319.21262047871</v>
      </c>
      <c r="BB1251" s="163">
        <f t="shared" si="1659"/>
        <v>147319.21262047871</v>
      </c>
      <c r="BC1251" s="163">
        <f t="shared" si="1660"/>
        <v>589276.85048191482</v>
      </c>
      <c r="BD1251" s="163">
        <f t="shared" si="1661"/>
        <v>0</v>
      </c>
    </row>
    <row r="1252" spans="2:56" x14ac:dyDescent="0.3">
      <c r="B1252" s="169" t="s">
        <v>60</v>
      </c>
      <c r="C1252" s="248">
        <v>180067</v>
      </c>
      <c r="D1252" s="249">
        <v>173372.17</v>
      </c>
      <c r="E1252" s="172">
        <f t="shared" si="1647"/>
        <v>0.96282033909600317</v>
      </c>
      <c r="F1252" s="248">
        <v>143083</v>
      </c>
      <c r="G1252" s="249">
        <v>141310.1</v>
      </c>
      <c r="H1252" s="172">
        <f t="shared" si="1648"/>
        <v>0.9876092897129638</v>
      </c>
      <c r="I1252" s="248">
        <v>189218</v>
      </c>
      <c r="J1252" s="250">
        <v>186737.2</v>
      </c>
      <c r="K1252" s="174">
        <f t="shared" si="1649"/>
        <v>0.98688919658806251</v>
      </c>
      <c r="L1252" s="248">
        <v>198521</v>
      </c>
      <c r="M1252" s="250">
        <v>197721</v>
      </c>
      <c r="N1252" s="251"/>
      <c r="O1252" s="248">
        <v>540890.18725416495</v>
      </c>
      <c r="P1252" s="251"/>
      <c r="Q1252" s="166">
        <f t="shared" si="1650"/>
        <v>540890.18725416495</v>
      </c>
      <c r="R1252" s="251"/>
      <c r="S1252" s="251"/>
      <c r="T1252" s="167">
        <f t="shared" si="1662"/>
        <v>540890.18725416495</v>
      </c>
      <c r="U1252" s="157"/>
      <c r="V1252" s="248"/>
      <c r="W1252" s="251"/>
      <c r="X1252" s="166">
        <f t="shared" si="1651"/>
        <v>0</v>
      </c>
      <c r="Y1252" s="251"/>
      <c r="Z1252" s="251"/>
      <c r="AA1252" s="167">
        <f t="shared" si="1663"/>
        <v>0</v>
      </c>
      <c r="AB1252" s="157"/>
      <c r="AC1252" s="248"/>
      <c r="AD1252" s="251"/>
      <c r="AE1252" s="166">
        <f t="shared" si="1652"/>
        <v>0</v>
      </c>
      <c r="AF1252" s="251"/>
      <c r="AG1252" s="251"/>
      <c r="AH1252" s="167">
        <f t="shared" si="1664"/>
        <v>0</v>
      </c>
      <c r="AJ1252" s="252">
        <f>T1252/12</f>
        <v>45074.182271180412</v>
      </c>
      <c r="AK1252" s="253">
        <v>45074.182271180412</v>
      </c>
      <c r="AL1252" s="254">
        <v>45074.182271180412</v>
      </c>
      <c r="AM1252" s="253">
        <v>45074.182271180412</v>
      </c>
      <c r="AN1252" s="254">
        <v>45074.182271180412</v>
      </c>
      <c r="AO1252" s="253">
        <v>45074.182271180412</v>
      </c>
      <c r="AP1252" s="254">
        <v>45074.182271180412</v>
      </c>
      <c r="AQ1252" s="253">
        <v>45074.182271180412</v>
      </c>
      <c r="AR1252" s="254">
        <v>45074.182271180412</v>
      </c>
      <c r="AS1252" s="253">
        <v>45074.182271180412</v>
      </c>
      <c r="AT1252" s="254">
        <v>45074.182271180412</v>
      </c>
      <c r="AU1252" s="253">
        <v>45074.182271180412</v>
      </c>
      <c r="AV1252" s="163">
        <f t="shared" si="1654"/>
        <v>540890.18725416507</v>
      </c>
      <c r="AW1252" s="168">
        <f t="shared" si="1655"/>
        <v>0</v>
      </c>
      <c r="AY1252" s="163">
        <f t="shared" si="1656"/>
        <v>135222.54681354124</v>
      </c>
      <c r="AZ1252" s="163">
        <f t="shared" si="1657"/>
        <v>135222.54681354124</v>
      </c>
      <c r="BA1252" s="163">
        <f t="shared" si="1658"/>
        <v>135222.54681354124</v>
      </c>
      <c r="BB1252" s="163">
        <f t="shared" si="1659"/>
        <v>135222.54681354124</v>
      </c>
      <c r="BC1252" s="163">
        <f t="shared" si="1660"/>
        <v>540890.18725416495</v>
      </c>
      <c r="BD1252" s="163">
        <f t="shared" si="1661"/>
        <v>0</v>
      </c>
    </row>
    <row r="1253" spans="2:56" x14ac:dyDescent="0.3">
      <c r="B1253" s="159" t="s">
        <v>61</v>
      </c>
      <c r="C1253" s="160">
        <f>SUM(C1254:C1257)</f>
        <v>274648</v>
      </c>
      <c r="D1253" s="161">
        <f>SUM(D1254:D1257)</f>
        <v>269093.14</v>
      </c>
      <c r="E1253" s="162">
        <f t="shared" si="1647"/>
        <v>0.97977462060528386</v>
      </c>
      <c r="F1253" s="160">
        <f>SUM(F1254:F1257)</f>
        <v>308563</v>
      </c>
      <c r="G1253" s="161">
        <f>SUM(G1254:G1257)</f>
        <v>329416.08999999997</v>
      </c>
      <c r="H1253" s="162">
        <f t="shared" si="1648"/>
        <v>1.0675813043041453</v>
      </c>
      <c r="I1253" s="160">
        <f>SUM(I1254:I1257)</f>
        <v>417173</v>
      </c>
      <c r="J1253" s="163">
        <f>SUM(J1254:J1257)</f>
        <v>416422.33</v>
      </c>
      <c r="K1253" s="164">
        <f t="shared" si="1649"/>
        <v>0.99820057865681633</v>
      </c>
      <c r="L1253" s="160">
        <f>SUM(L1254:L1257)</f>
        <v>552415</v>
      </c>
      <c r="M1253" s="163">
        <f>SUM(M1254:M1257)</f>
        <v>550515</v>
      </c>
      <c r="N1253" s="165">
        <f>SUM(N1254:N1257)</f>
        <v>0</v>
      </c>
      <c r="O1253" s="160">
        <f>SUM(O1254:O1257)</f>
        <v>1372141.9795180201</v>
      </c>
      <c r="P1253" s="165">
        <f>SUM(P1254:P1257)</f>
        <v>0</v>
      </c>
      <c r="Q1253" s="166">
        <f t="shared" si="1650"/>
        <v>1372141.9795180201</v>
      </c>
      <c r="R1253" s="165">
        <f>SUM(R1254:R1257)</f>
        <v>0</v>
      </c>
      <c r="S1253" s="165">
        <f>SUM(S1254:S1257)</f>
        <v>0</v>
      </c>
      <c r="T1253" s="167">
        <f t="shared" si="1662"/>
        <v>1372141.9795180201</v>
      </c>
      <c r="U1253" s="157"/>
      <c r="V1253" s="160">
        <f>SUM(V1254:V1257)</f>
        <v>0</v>
      </c>
      <c r="W1253" s="165">
        <f>SUM(W1254:W1257)</f>
        <v>0</v>
      </c>
      <c r="X1253" s="166">
        <f t="shared" si="1651"/>
        <v>0</v>
      </c>
      <c r="Y1253" s="165">
        <f>SUM(Y1254:Y1257)</f>
        <v>0</v>
      </c>
      <c r="Z1253" s="165">
        <f>SUM(Z1254:Z1257)</f>
        <v>0</v>
      </c>
      <c r="AA1253" s="167">
        <f t="shared" si="1663"/>
        <v>0</v>
      </c>
      <c r="AB1253" s="157"/>
      <c r="AC1253" s="160">
        <f>SUM(AC1254:AC1257)</f>
        <v>0</v>
      </c>
      <c r="AD1253" s="165">
        <f>SUM(AD1254:AD1257)</f>
        <v>0</v>
      </c>
      <c r="AE1253" s="166">
        <f t="shared" si="1652"/>
        <v>0</v>
      </c>
      <c r="AF1253" s="165">
        <f>SUM(AF1254:AF1257)</f>
        <v>0</v>
      </c>
      <c r="AG1253" s="165">
        <f>SUM(AG1254:AG1257)</f>
        <v>0</v>
      </c>
      <c r="AH1253" s="167">
        <f t="shared" si="1664"/>
        <v>0</v>
      </c>
      <c r="AJ1253" s="161">
        <f t="shared" ref="AJ1253:AU1253" si="1667">SUM(AJ1254:AJ1257)</f>
        <v>42274.164959835005</v>
      </c>
      <c r="AK1253" s="163">
        <f t="shared" si="1667"/>
        <v>84345.164959835005</v>
      </c>
      <c r="AL1253" s="165">
        <f t="shared" si="1667"/>
        <v>84345.164959835005</v>
      </c>
      <c r="AM1253" s="163">
        <f t="shared" si="1667"/>
        <v>106345.164959835</v>
      </c>
      <c r="AN1253" s="165">
        <f t="shared" si="1667"/>
        <v>106345.164959835</v>
      </c>
      <c r="AO1253" s="163">
        <f t="shared" si="1667"/>
        <v>106345.164959835</v>
      </c>
      <c r="AP1253" s="165">
        <f t="shared" si="1667"/>
        <v>141256.164959835</v>
      </c>
      <c r="AQ1253" s="163">
        <f t="shared" si="1667"/>
        <v>133256.164959835</v>
      </c>
      <c r="AR1253" s="165">
        <f t="shared" si="1667"/>
        <v>147801.164959835</v>
      </c>
      <c r="AS1253" s="163">
        <f t="shared" si="1667"/>
        <v>158300.164959835</v>
      </c>
      <c r="AT1253" s="165">
        <f t="shared" si="1667"/>
        <v>158300.164959835</v>
      </c>
      <c r="AU1253" s="163">
        <f t="shared" si="1667"/>
        <v>103228.16495983509</v>
      </c>
      <c r="AV1253" s="163">
        <f t="shared" si="1654"/>
        <v>1372141.9795180203</v>
      </c>
      <c r="AW1253" s="168">
        <f t="shared" si="1655"/>
        <v>0</v>
      </c>
      <c r="AY1253" s="163">
        <f t="shared" si="1656"/>
        <v>210964.49487950501</v>
      </c>
      <c r="AZ1253" s="163">
        <f t="shared" si="1657"/>
        <v>319035.49487950501</v>
      </c>
      <c r="BA1253" s="163">
        <f t="shared" si="1658"/>
        <v>422313.49487950501</v>
      </c>
      <c r="BB1253" s="163">
        <f t="shared" si="1659"/>
        <v>419828.49487950513</v>
      </c>
      <c r="BC1253" s="163">
        <f t="shared" si="1660"/>
        <v>1372141.9795180201</v>
      </c>
      <c r="BD1253" s="163">
        <f t="shared" si="1661"/>
        <v>0</v>
      </c>
    </row>
    <row r="1254" spans="2:56" x14ac:dyDescent="0.3">
      <c r="B1254" s="169" t="s">
        <v>62</v>
      </c>
      <c r="C1254" s="248">
        <v>444</v>
      </c>
      <c r="D1254" s="249">
        <v>409.79</v>
      </c>
      <c r="E1254" s="172">
        <f t="shared" si="1647"/>
        <v>0.92295045045045054</v>
      </c>
      <c r="F1254" s="248">
        <v>445</v>
      </c>
      <c r="G1254" s="249">
        <v>439.53</v>
      </c>
      <c r="H1254" s="172">
        <f t="shared" si="1648"/>
        <v>0.98770786516853926</v>
      </c>
      <c r="I1254" s="248">
        <v>503</v>
      </c>
      <c r="J1254" s="250">
        <v>502.56000000000006</v>
      </c>
      <c r="K1254" s="174">
        <f t="shared" si="1649"/>
        <v>0.99912524850894646</v>
      </c>
      <c r="L1254" s="248">
        <v>525</v>
      </c>
      <c r="M1254" s="250">
        <v>-75</v>
      </c>
      <c r="N1254" s="251"/>
      <c r="O1254" s="248">
        <v>1506.6142080000004</v>
      </c>
      <c r="P1254" s="251"/>
      <c r="Q1254" s="166">
        <f t="shared" si="1650"/>
        <v>1506.6142080000004</v>
      </c>
      <c r="R1254" s="251"/>
      <c r="S1254" s="251"/>
      <c r="T1254" s="167">
        <f t="shared" si="1662"/>
        <v>1506.6142080000004</v>
      </c>
      <c r="U1254" s="157"/>
      <c r="V1254" s="248"/>
      <c r="W1254" s="251"/>
      <c r="X1254" s="166">
        <f t="shared" si="1651"/>
        <v>0</v>
      </c>
      <c r="Y1254" s="251"/>
      <c r="Z1254" s="251"/>
      <c r="AA1254" s="167">
        <f t="shared" si="1663"/>
        <v>0</v>
      </c>
      <c r="AB1254" s="157"/>
      <c r="AC1254" s="248"/>
      <c r="AD1254" s="251"/>
      <c r="AE1254" s="166">
        <f t="shared" si="1652"/>
        <v>0</v>
      </c>
      <c r="AF1254" s="251"/>
      <c r="AG1254" s="251"/>
      <c r="AH1254" s="167">
        <f t="shared" si="1664"/>
        <v>0</v>
      </c>
      <c r="AJ1254" s="252">
        <f>T1254/12</f>
        <v>125.55118400000003</v>
      </c>
      <c r="AK1254" s="253">
        <v>125.55118400000003</v>
      </c>
      <c r="AL1254" s="254">
        <v>125.55118400000003</v>
      </c>
      <c r="AM1254" s="253">
        <v>125.55118400000003</v>
      </c>
      <c r="AN1254" s="254">
        <v>125.55118400000003</v>
      </c>
      <c r="AO1254" s="253">
        <v>125.55118400000003</v>
      </c>
      <c r="AP1254" s="254">
        <v>125.55118400000003</v>
      </c>
      <c r="AQ1254" s="253">
        <v>125.55118400000003</v>
      </c>
      <c r="AR1254" s="254">
        <v>125.55118400000003</v>
      </c>
      <c r="AS1254" s="253">
        <v>125.55118400000003</v>
      </c>
      <c r="AT1254" s="254">
        <v>125.55118400000003</v>
      </c>
      <c r="AU1254" s="253">
        <v>125.55118400000003</v>
      </c>
      <c r="AV1254" s="163">
        <f t="shared" si="1654"/>
        <v>1506.614208</v>
      </c>
      <c r="AW1254" s="168">
        <f t="shared" si="1655"/>
        <v>0</v>
      </c>
      <c r="AY1254" s="163">
        <f t="shared" si="1656"/>
        <v>376.6535520000001</v>
      </c>
      <c r="AZ1254" s="163">
        <f t="shared" si="1657"/>
        <v>376.6535520000001</v>
      </c>
      <c r="BA1254" s="163">
        <f t="shared" si="1658"/>
        <v>376.6535520000001</v>
      </c>
      <c r="BB1254" s="163">
        <f t="shared" si="1659"/>
        <v>376.6535520000001</v>
      </c>
      <c r="BC1254" s="163">
        <f t="shared" si="1660"/>
        <v>1506.6142080000004</v>
      </c>
      <c r="BD1254" s="163">
        <f t="shared" si="1661"/>
        <v>0</v>
      </c>
    </row>
    <row r="1255" spans="2:56" x14ac:dyDescent="0.3">
      <c r="B1255" s="169" t="s">
        <v>63</v>
      </c>
      <c r="C1255" s="248">
        <v>19819</v>
      </c>
      <c r="D1255" s="249">
        <v>19719</v>
      </c>
      <c r="E1255" s="172">
        <f t="shared" si="1647"/>
        <v>0.9949543367475655</v>
      </c>
      <c r="F1255" s="248">
        <v>50180</v>
      </c>
      <c r="G1255" s="249">
        <v>71173</v>
      </c>
      <c r="H1255" s="172">
        <f t="shared" si="1648"/>
        <v>1.4183539258668791</v>
      </c>
      <c r="I1255" s="248">
        <v>124118</v>
      </c>
      <c r="J1255" s="250">
        <v>124110.5</v>
      </c>
      <c r="K1255" s="174">
        <f t="shared" si="1649"/>
        <v>0.99993957363154418</v>
      </c>
      <c r="L1255" s="248">
        <v>127992</v>
      </c>
      <c r="M1255" s="250">
        <v>127492</v>
      </c>
      <c r="N1255" s="251"/>
      <c r="O1255" s="248">
        <v>331565.09760000004</v>
      </c>
      <c r="P1255" s="251"/>
      <c r="Q1255" s="166">
        <f t="shared" si="1650"/>
        <v>331565.09760000004</v>
      </c>
      <c r="R1255" s="251"/>
      <c r="S1255" s="251"/>
      <c r="T1255" s="167">
        <f t="shared" si="1662"/>
        <v>331565.09760000004</v>
      </c>
      <c r="U1255" s="157"/>
      <c r="V1255" s="248"/>
      <c r="W1255" s="251"/>
      <c r="X1255" s="166">
        <f t="shared" si="1651"/>
        <v>0</v>
      </c>
      <c r="Y1255" s="251"/>
      <c r="Z1255" s="251"/>
      <c r="AA1255" s="167">
        <f t="shared" si="1663"/>
        <v>0</v>
      </c>
      <c r="AB1255" s="157"/>
      <c r="AC1255" s="248"/>
      <c r="AD1255" s="251"/>
      <c r="AE1255" s="166">
        <f t="shared" si="1652"/>
        <v>0</v>
      </c>
      <c r="AF1255" s="251"/>
      <c r="AG1255" s="251"/>
      <c r="AH1255" s="167">
        <f t="shared" si="1664"/>
        <v>0</v>
      </c>
      <c r="AJ1255" s="252">
        <f>T1255/12-22071</f>
        <v>5559.4248000000043</v>
      </c>
      <c r="AK1255" s="253">
        <v>27630.424800000004</v>
      </c>
      <c r="AL1255" s="254">
        <v>27630.424800000004</v>
      </c>
      <c r="AM1255" s="253">
        <v>27630.424800000004</v>
      </c>
      <c r="AN1255" s="254">
        <v>27630.424800000004</v>
      </c>
      <c r="AO1255" s="253">
        <v>27630.424800000004</v>
      </c>
      <c r="AP1255" s="254">
        <v>27630.424800000004</v>
      </c>
      <c r="AQ1255" s="253">
        <v>27630.424800000004</v>
      </c>
      <c r="AR1255" s="254">
        <v>27630.424800000004</v>
      </c>
      <c r="AS1255" s="253">
        <v>27630.424800000004</v>
      </c>
      <c r="AT1255" s="254">
        <v>27630.424800000004</v>
      </c>
      <c r="AU1255" s="253">
        <v>49701.424799999979</v>
      </c>
      <c r="AV1255" s="163">
        <f t="shared" si="1654"/>
        <v>331565.09760000004</v>
      </c>
      <c r="AW1255" s="168">
        <f t="shared" si="1655"/>
        <v>0</v>
      </c>
      <c r="AY1255" s="163">
        <f t="shared" si="1656"/>
        <v>60820.274400000009</v>
      </c>
      <c r="AZ1255" s="163">
        <f t="shared" si="1657"/>
        <v>82891.274400000009</v>
      </c>
      <c r="BA1255" s="163">
        <f t="shared" si="1658"/>
        <v>82891.274400000009</v>
      </c>
      <c r="BB1255" s="163">
        <f t="shared" si="1659"/>
        <v>104962.27439999999</v>
      </c>
      <c r="BC1255" s="163">
        <f t="shared" si="1660"/>
        <v>331565.09760000004</v>
      </c>
      <c r="BD1255" s="163">
        <f t="shared" si="1661"/>
        <v>0</v>
      </c>
    </row>
    <row r="1256" spans="2:56" x14ac:dyDescent="0.3">
      <c r="B1256" s="169" t="s">
        <v>64</v>
      </c>
      <c r="C1256" s="248">
        <v>254385</v>
      </c>
      <c r="D1256" s="249">
        <v>248964.35</v>
      </c>
      <c r="E1256" s="172">
        <f t="shared" si="1647"/>
        <v>0.97869115710438903</v>
      </c>
      <c r="F1256" s="248">
        <v>257938</v>
      </c>
      <c r="G1256" s="249">
        <v>257803.56</v>
      </c>
      <c r="H1256" s="172">
        <f t="shared" si="1648"/>
        <v>0.9994787894765409</v>
      </c>
      <c r="I1256" s="248">
        <v>292552</v>
      </c>
      <c r="J1256" s="250">
        <v>291809.27</v>
      </c>
      <c r="K1256" s="174">
        <f t="shared" si="1649"/>
        <v>0.9974612034783561</v>
      </c>
      <c r="L1256" s="248">
        <v>423898</v>
      </c>
      <c r="M1256" s="250">
        <v>423098</v>
      </c>
      <c r="N1256" s="251"/>
      <c r="O1256" s="248">
        <v>1039070.2677100201</v>
      </c>
      <c r="P1256" s="251"/>
      <c r="Q1256" s="166">
        <f t="shared" si="1650"/>
        <v>1039070.2677100201</v>
      </c>
      <c r="R1256" s="251"/>
      <c r="S1256" s="251"/>
      <c r="T1256" s="167">
        <f t="shared" si="1662"/>
        <v>1039070.2677100201</v>
      </c>
      <c r="U1256" s="157"/>
      <c r="V1256" s="248"/>
      <c r="W1256" s="251"/>
      <c r="X1256" s="166">
        <f t="shared" si="1651"/>
        <v>0</v>
      </c>
      <c r="Y1256" s="251"/>
      <c r="Z1256" s="251"/>
      <c r="AA1256" s="167">
        <f t="shared" si="1663"/>
        <v>0</v>
      </c>
      <c r="AB1256" s="157"/>
      <c r="AC1256" s="248"/>
      <c r="AD1256" s="251"/>
      <c r="AE1256" s="166">
        <f t="shared" si="1652"/>
        <v>0</v>
      </c>
      <c r="AF1256" s="251"/>
      <c r="AG1256" s="251"/>
      <c r="AH1256" s="167">
        <f t="shared" si="1664"/>
        <v>0</v>
      </c>
      <c r="AJ1256" s="252">
        <f>T1256/12-50000</f>
        <v>36589.188975835001</v>
      </c>
      <c r="AK1256" s="253">
        <f>86589.188975835-30000</f>
        <v>56589.188975835001</v>
      </c>
      <c r="AL1256" s="254">
        <f>86589.188975835-30000</f>
        <v>56589.188975835001</v>
      </c>
      <c r="AM1256" s="253">
        <f>86589.188975835-8000</f>
        <v>78589.188975835001</v>
      </c>
      <c r="AN1256" s="254">
        <f>86589.188975835-8000</f>
        <v>78589.188975835001</v>
      </c>
      <c r="AO1256" s="253">
        <f>86589.188975835-8000</f>
        <v>78589.188975835001</v>
      </c>
      <c r="AP1256" s="254">
        <f>86589.188975835+26911</f>
        <v>113500.188975835</v>
      </c>
      <c r="AQ1256" s="253">
        <f>86589.188975835+18911</f>
        <v>105500.188975835</v>
      </c>
      <c r="AR1256" s="254">
        <f>86589.188975835+33456</f>
        <v>120045.188975835</v>
      </c>
      <c r="AS1256" s="253">
        <f>86589.188975835+43955</f>
        <v>130544.188975835</v>
      </c>
      <c r="AT1256" s="254">
        <f>86589.188975835+43955</f>
        <v>130544.188975835</v>
      </c>
      <c r="AU1256" s="253">
        <v>53401.188975835103</v>
      </c>
      <c r="AV1256" s="163">
        <f t="shared" si="1654"/>
        <v>1039070.2677100201</v>
      </c>
      <c r="AW1256" s="168">
        <f t="shared" si="1655"/>
        <v>0</v>
      </c>
      <c r="AY1256" s="163">
        <f t="shared" si="1656"/>
        <v>149767.56692750502</v>
      </c>
      <c r="AZ1256" s="163">
        <f t="shared" si="1657"/>
        <v>235767.56692750502</v>
      </c>
      <c r="BA1256" s="163">
        <f t="shared" si="1658"/>
        <v>339045.56692750502</v>
      </c>
      <c r="BB1256" s="163">
        <f t="shared" si="1659"/>
        <v>314489.56692750508</v>
      </c>
      <c r="BC1256" s="163">
        <f t="shared" si="1660"/>
        <v>1039070.2677100202</v>
      </c>
      <c r="BD1256" s="163">
        <f t="shared" si="1661"/>
        <v>0</v>
      </c>
    </row>
    <row r="1257" spans="2:56" x14ac:dyDescent="0.3">
      <c r="B1257" s="169" t="s">
        <v>65</v>
      </c>
      <c r="C1257" s="248">
        <v>0</v>
      </c>
      <c r="D1257" s="249">
        <v>0</v>
      </c>
      <c r="E1257" s="172">
        <f t="shared" si="1647"/>
        <v>0</v>
      </c>
      <c r="F1257" s="248">
        <v>0</v>
      </c>
      <c r="G1257" s="249">
        <v>0</v>
      </c>
      <c r="H1257" s="172">
        <f t="shared" si="1648"/>
        <v>0</v>
      </c>
      <c r="I1257" s="248"/>
      <c r="J1257" s="250"/>
      <c r="K1257" s="174">
        <f t="shared" si="1649"/>
        <v>0</v>
      </c>
      <c r="L1257" s="248"/>
      <c r="M1257" s="250"/>
      <c r="N1257" s="251"/>
      <c r="O1257" s="248"/>
      <c r="P1257" s="251"/>
      <c r="Q1257" s="166">
        <f t="shared" si="1650"/>
        <v>0</v>
      </c>
      <c r="R1257" s="251"/>
      <c r="S1257" s="251"/>
      <c r="T1257" s="167">
        <f t="shared" si="1662"/>
        <v>0</v>
      </c>
      <c r="U1257" s="157"/>
      <c r="V1257" s="248"/>
      <c r="W1257" s="251"/>
      <c r="X1257" s="166">
        <f t="shared" si="1651"/>
        <v>0</v>
      </c>
      <c r="Y1257" s="251"/>
      <c r="Z1257" s="251"/>
      <c r="AA1257" s="167">
        <f t="shared" si="1663"/>
        <v>0</v>
      </c>
      <c r="AB1257" s="157"/>
      <c r="AC1257" s="248"/>
      <c r="AD1257" s="251"/>
      <c r="AE1257" s="166">
        <f t="shared" si="1652"/>
        <v>0</v>
      </c>
      <c r="AF1257" s="251"/>
      <c r="AG1257" s="251"/>
      <c r="AH1257" s="167">
        <f t="shared" si="1664"/>
        <v>0</v>
      </c>
      <c r="AJ1257" s="252"/>
      <c r="AK1257" s="253"/>
      <c r="AL1257" s="254"/>
      <c r="AM1257" s="253"/>
      <c r="AN1257" s="254"/>
      <c r="AO1257" s="253"/>
      <c r="AP1257" s="254"/>
      <c r="AQ1257" s="253"/>
      <c r="AR1257" s="254"/>
      <c r="AS1257" s="253"/>
      <c r="AT1257" s="254"/>
      <c r="AU1257" s="253"/>
      <c r="AV1257" s="163">
        <f t="shared" si="1654"/>
        <v>0</v>
      </c>
      <c r="AW1257" s="168">
        <f t="shared" si="1655"/>
        <v>0</v>
      </c>
      <c r="AY1257" s="163">
        <f t="shared" si="1656"/>
        <v>0</v>
      </c>
      <c r="AZ1257" s="163">
        <f t="shared" si="1657"/>
        <v>0</v>
      </c>
      <c r="BA1257" s="163">
        <f t="shared" si="1658"/>
        <v>0</v>
      </c>
      <c r="BB1257" s="163">
        <f t="shared" si="1659"/>
        <v>0</v>
      </c>
      <c r="BC1257" s="163">
        <f t="shared" si="1660"/>
        <v>0</v>
      </c>
      <c r="BD1257" s="163">
        <f t="shared" si="1661"/>
        <v>0</v>
      </c>
    </row>
    <row r="1258" spans="2:56" x14ac:dyDescent="0.3">
      <c r="B1258" s="176" t="s">
        <v>66</v>
      </c>
      <c r="C1258" s="83">
        <f>SUM(C1259,C1261,C1265,C1270,C1272,C1274,C1276,C1283,C1290,C1295,C1298,C1300,C1303,C1305,C1309,C1313,C1315,C1321,C1323,C1325,C1327,C1329,C1331,C1333,C1335,C1337,C1339,C1341,C1343,C1353,C1361,C1363,C1368,C1370,C1377,C1379,C1385,C1387)</f>
        <v>192000</v>
      </c>
      <c r="D1258" s="84">
        <f>SUM(D1259,D1261,D1265,D1270,D1272,D1274,D1276,D1283,D1290,D1295,D1298,D1300,D1303,D1305,D1309,D1313,D1315,D1321,D1323,D1325,D1327,D1329,D1331,D1333,D1335,D1337,D1339,D1341,D1343,D1353,D1361,D1363,D1368,D1370,D1377,D1379,D1385,D1387)</f>
        <v>187604.5</v>
      </c>
      <c r="E1258" s="85">
        <f t="shared" si="1647"/>
        <v>0.9771067708333333</v>
      </c>
      <c r="F1258" s="83">
        <f>SUM(F1259,F1261,F1265,F1270,F1272,F1274,F1276,F1283,F1290,F1295,F1298,F1300,F1303,F1305,F1309,F1313,F1315,F1321,F1323,F1325,F1327,F1329,F1331,F1333,F1335,F1337,F1339,F1341,F1343,F1353,F1361,F1363,F1368,F1370,F1377,F1379,F1385,F1387)</f>
        <v>219720</v>
      </c>
      <c r="G1258" s="84">
        <f>SUM(G1259,G1261,G1265,G1270,G1272,G1274,G1276,G1283,G1290,G1295,G1298,G1300,G1303,G1305,G1309,G1313,G1315,G1321,G1323,G1325,G1327,G1329,G1331,G1333,G1335,G1337,G1339,G1341,G1343,G1353,G1361,G1363,G1368,G1370,G1377,G1379,G1385,G1387)</f>
        <v>219623.67999999999</v>
      </c>
      <c r="H1258" s="85">
        <f t="shared" si="1648"/>
        <v>0.99956162388494441</v>
      </c>
      <c r="I1258" s="83">
        <f>SUM(I1259,I1261,I1265,I1270,I1272,I1274,I1276,I1283,I1290,I1295,I1298,I1300,I1303,I1305,I1309,I1313,I1315,I1321,I1323,I1325,I1327,I1329,I1331,I1333,I1335,I1337,I1339,I1341,I1343,I1353,I1361,I1363,I1368,I1370,I1377,I1379,I1385,I1387)</f>
        <v>126756</v>
      </c>
      <c r="J1258" s="86">
        <f>SUM(J1259,J1261,J1265,J1270,J1272,J1274,J1276,J1283,J1290,J1295,J1298,J1300,J1303,J1305,J1309,J1313,J1315,J1321,J1323,J1325,J1327,J1329,J1331,J1333,J1335,J1337,J1339,J1341,J1343,J1353,J1361,J1363,J1368,J1370,J1377,J1379,J1385,J1387)</f>
        <v>125459.34999999999</v>
      </c>
      <c r="K1258" s="87">
        <f t="shared" si="1649"/>
        <v>0.9897705039603647</v>
      </c>
      <c r="L1258" s="83">
        <f>SUM(L1259,L1261,L1265,L1270,L1272,L1274,L1276,L1283,L1290,L1295,L1298,L1300,L1303,L1305,L1309,L1313,L1315,L1321,L1323,L1325,L1327,L1329,L1331,L1333,L1335,L1337,L1339,L1341,L1343,L1353,L1361,L1363,L1368,L1370,L1377,L1379,L1385,L1387)</f>
        <v>181396</v>
      </c>
      <c r="M1258" s="86">
        <f>SUM(M1259,M1261,M1265,M1270,M1272,M1274,M1276,M1283,M1290,M1295,M1298,M1300,M1303,M1305,M1309,M1313,M1315,M1321,M1323,M1325,M1327,M1329,M1331,M1333,M1335,M1337,M1339,M1341,M1343,M1353,M1361,M1363,M1368,M1370,M1377,M1379,M1385,M1387)</f>
        <v>231396</v>
      </c>
      <c r="N1258" s="88">
        <f>SUM(N1259,N1261,N1265,N1270,N1272,N1274,N1276,N1283,N1290,N1295,N1298,N1300,N1303,N1305,N1309,N1313,N1315,N1321,N1323,N1325,N1327,N1329,N1331,N1333,N1335,N1337,N1339,N1341,N1343,N1353,N1361,N1363,N1368,N1370,N1377,N1379,N1385,N1387)</f>
        <v>0</v>
      </c>
      <c r="O1258" s="83">
        <f>SUM(O1259,O1261,O1265,O1270,O1272,O1274,O1276,O1283,O1290,O1295,O1298,O1300,O1303,O1305,O1309,O1313,O1315,O1321,O1323,O1325,O1327,O1329,O1331,O1333,O1335,O1337,O1339,O1341,O1343,O1353,O1361,O1363,O1368,O1370,O1377,O1379,O1385,O1387)</f>
        <v>165696</v>
      </c>
      <c r="P1258" s="88">
        <f>SUM(P1259,P1261,P1265,P1270,P1272,P1274,P1276,P1283,P1290,P1295,P1298,P1300,P1303,P1305,P1309,P1313,P1315,P1321,P1323,P1325,P1327,P1329,P1331,P1333,P1335,P1337,P1339,P1341,P1343,P1353,P1361,P1363,P1368,P1370,P1377,P1379,P1385,P1387)</f>
        <v>0</v>
      </c>
      <c r="Q1258" s="177">
        <f t="shared" si="1650"/>
        <v>165696</v>
      </c>
      <c r="R1258" s="88">
        <f>SUM(R1259,R1261,R1265,R1270,R1272,R1274,R1276,R1283,R1290,R1295,R1298,R1300,R1303,R1305,R1309,R1313,R1315,R1321,R1323,R1325,R1327,R1329,R1331,R1333,R1335,R1337,R1339,R1341,R1343,R1353,R1361,R1363,R1368,R1370,R1377,R1379,R1385,R1387)</f>
        <v>0</v>
      </c>
      <c r="S1258" s="88">
        <f>SUM(S1259,S1261,S1265,S1270,S1272,S1274,S1276,S1283,S1290,S1295,S1298,S1300,S1303,S1305,S1309,S1313,S1315,S1321,S1323,S1325,S1327,S1329,S1331,S1333,S1335,S1337,S1339,S1341,S1343,S1353,S1361,S1363,S1368,S1370,S1377,S1379,S1385,S1387)</f>
        <v>0</v>
      </c>
      <c r="T1258" s="178">
        <f t="shared" si="1662"/>
        <v>165696</v>
      </c>
      <c r="U1258" s="157"/>
      <c r="V1258" s="83">
        <f>SUM(V1259,V1261,V1265,V1270,V1272,V1274,V1276,V1283,V1290,V1295,V1298,V1300,V1303,V1305,V1309,V1313,V1315,V1321,V1323,V1325,V1327,V1329,V1331,V1333,V1335,V1337,V1339,V1341,V1343,V1353,V1361,V1363,V1368,V1370,V1377,V1379,V1385,V1387)</f>
        <v>170558</v>
      </c>
      <c r="W1258" s="88">
        <f>SUM(W1259,W1261,W1265,W1270,W1272,W1274,W1276,W1283,W1290,W1295,W1298,W1300,W1303,W1305,W1309,W1313,W1315,W1321,W1323,W1325,W1327,W1329,W1331,W1333,W1335,W1337,W1339,W1341,W1343,W1353,W1361,W1363,W1368,W1370,W1377,W1379,W1385,W1387)</f>
        <v>0</v>
      </c>
      <c r="X1258" s="177">
        <f t="shared" si="1651"/>
        <v>170558</v>
      </c>
      <c r="Y1258" s="88">
        <f>SUM(Y1259,Y1261,Y1265,Y1270,Y1272,Y1274,Y1276,Y1283,Y1290,Y1295,Y1298,Y1300,Y1303,Y1305,Y1309,Y1313,Y1315,Y1321,Y1323,Y1325,Y1327,Y1329,Y1331,Y1333,Y1335,Y1337,Y1339,Y1341,Y1343,Y1353,Y1361,Y1363,Y1368,Y1370,Y1377,Y1379,Y1385,Y1387)</f>
        <v>0</v>
      </c>
      <c r="Z1258" s="88">
        <f>SUM(Z1259,Z1261,Z1265,Z1270,Z1272,Z1274,Z1276,Z1283,Z1290,Z1295,Z1298,Z1300,Z1303,Z1305,Z1309,Z1313,Z1315,Z1321,Z1323,Z1325,Z1327,Z1329,Z1331,Z1333,Z1335,Z1337,Z1339,Z1341,Z1343,Z1353,Z1361,Z1363,Z1368,Z1370,Z1377,Z1379,Z1385,Z1387)</f>
        <v>0</v>
      </c>
      <c r="AA1258" s="178">
        <f t="shared" si="1663"/>
        <v>170558</v>
      </c>
      <c r="AB1258" s="157"/>
      <c r="AC1258" s="83">
        <f>SUM(AC1259,AC1261,AC1265,AC1270,AC1272,AC1274,AC1276,AC1283,AC1290,AC1295,AC1298,AC1300,AC1303,AC1305,AC1309,AC1313,AC1315,AC1321,AC1323,AC1325,AC1327,AC1329,AC1331,AC1333,AC1335,AC1337,AC1339,AC1341,AC1343,AC1353,AC1361,AC1363,AC1368,AC1370,AC1377,AC1379,AC1385,AC1387)</f>
        <v>178216</v>
      </c>
      <c r="AD1258" s="88">
        <f>SUM(AD1259,AD1261,AD1265,AD1270,AD1272,AD1274,AD1276,AD1283,AD1290,AD1295,AD1298,AD1300,AD1303,AD1305,AD1309,AD1313,AD1315,AD1321,AD1323,AD1325,AD1327,AD1329,AD1331,AD1333,AD1335,AD1337,AD1339,AD1341,AD1343,AD1353,AD1361,AD1363,AD1368,AD1370,AD1377,AD1379,AD1385,AD1387)</f>
        <v>0</v>
      </c>
      <c r="AE1258" s="177">
        <f t="shared" si="1652"/>
        <v>178216</v>
      </c>
      <c r="AF1258" s="88">
        <f>SUM(AF1259,AF1261,AF1265,AF1270,AF1272,AF1274,AF1276,AF1283,AF1290,AF1295,AF1298,AF1300,AF1303,AF1305,AF1309,AF1313,AF1315,AF1321,AF1323,AF1325,AF1327,AF1329,AF1331,AF1333,AF1335,AF1337,AF1339,AF1341,AF1343,AF1353,AF1361,AF1363,AF1368,AF1370,AF1377,AF1379,AF1385,AF1387)</f>
        <v>0</v>
      </c>
      <c r="AG1258" s="88">
        <f>SUM(AG1259,AG1261,AG1265,AG1270,AG1272,AG1274,AG1276,AG1283,AG1290,AG1295,AG1298,AG1300,AG1303,AG1305,AG1309,AG1313,AG1315,AG1321,AG1323,AG1325,AG1327,AG1329,AG1331,AG1333,AG1335,AG1337,AG1339,AG1341,AG1343,AG1353,AG1361,AG1363,AG1368,AG1370,AG1377,AG1379,AG1385,AG1387)</f>
        <v>0</v>
      </c>
      <c r="AH1258" s="178">
        <f t="shared" si="1664"/>
        <v>178216</v>
      </c>
      <c r="AJ1258" s="84">
        <f t="shared" ref="AJ1258:AU1258" si="1668">SUM(AJ1259,AJ1261,AJ1265,AJ1270,AJ1272,AJ1274,AJ1276,AJ1283,AJ1290,AJ1295,AJ1298,AJ1300,AJ1303,AJ1305,AJ1309,AJ1313,AJ1315,AJ1321,AJ1323,AJ1325,AJ1327,AJ1329,AJ1331,AJ1333,AJ1335,AJ1337,AJ1339,AJ1341,AJ1343,AJ1353,AJ1361,AJ1363,AJ1368,AJ1370,AJ1377,AJ1379,AJ1385,AJ1387)</f>
        <v>8808</v>
      </c>
      <c r="AK1258" s="86">
        <f t="shared" si="1668"/>
        <v>8808</v>
      </c>
      <c r="AL1258" s="88">
        <f t="shared" si="1668"/>
        <v>13808</v>
      </c>
      <c r="AM1258" s="86">
        <f t="shared" si="1668"/>
        <v>18608</v>
      </c>
      <c r="AN1258" s="88">
        <f t="shared" si="1668"/>
        <v>22308</v>
      </c>
      <c r="AO1258" s="86">
        <f t="shared" si="1668"/>
        <v>18808</v>
      </c>
      <c r="AP1258" s="88">
        <f t="shared" si="1668"/>
        <v>18808</v>
      </c>
      <c r="AQ1258" s="86">
        <f t="shared" si="1668"/>
        <v>17308</v>
      </c>
      <c r="AR1258" s="88">
        <f t="shared" si="1668"/>
        <v>11808</v>
      </c>
      <c r="AS1258" s="86">
        <f t="shared" si="1668"/>
        <v>8808</v>
      </c>
      <c r="AT1258" s="88">
        <f t="shared" si="1668"/>
        <v>9008</v>
      </c>
      <c r="AU1258" s="86">
        <f t="shared" si="1668"/>
        <v>8808</v>
      </c>
      <c r="AV1258" s="86">
        <f t="shared" si="1654"/>
        <v>165696</v>
      </c>
      <c r="AW1258" s="93">
        <f t="shared" si="1655"/>
        <v>0</v>
      </c>
      <c r="AY1258" s="86">
        <f t="shared" si="1656"/>
        <v>31424</v>
      </c>
      <c r="AZ1258" s="86">
        <f t="shared" si="1657"/>
        <v>59724</v>
      </c>
      <c r="BA1258" s="86">
        <f t="shared" si="1658"/>
        <v>47924</v>
      </c>
      <c r="BB1258" s="86">
        <f t="shared" si="1659"/>
        <v>26624</v>
      </c>
      <c r="BC1258" s="86">
        <f t="shared" si="1660"/>
        <v>165696</v>
      </c>
      <c r="BD1258" s="86">
        <f t="shared" si="1661"/>
        <v>0</v>
      </c>
    </row>
    <row r="1259" spans="2:56" x14ac:dyDescent="0.3">
      <c r="B1259" s="179" t="s">
        <v>67</v>
      </c>
      <c r="C1259" s="83">
        <f>SUM(C1260)</f>
        <v>0</v>
      </c>
      <c r="D1259" s="84">
        <f>SUM(D1260)</f>
        <v>0</v>
      </c>
      <c r="E1259" s="85">
        <f t="shared" si="1647"/>
        <v>0</v>
      </c>
      <c r="F1259" s="83">
        <f>SUM(F1260)</f>
        <v>0</v>
      </c>
      <c r="G1259" s="84">
        <f>SUM(G1260)</f>
        <v>0</v>
      </c>
      <c r="H1259" s="85">
        <f t="shared" si="1648"/>
        <v>0</v>
      </c>
      <c r="I1259" s="83">
        <f>SUM(I1260)</f>
        <v>0</v>
      </c>
      <c r="J1259" s="86">
        <f>SUM(J1260)</f>
        <v>0</v>
      </c>
      <c r="K1259" s="87">
        <f t="shared" si="1649"/>
        <v>0</v>
      </c>
      <c r="L1259" s="83">
        <f>SUM(L1260)</f>
        <v>0</v>
      </c>
      <c r="M1259" s="86">
        <f>SUM(M1260)</f>
        <v>0</v>
      </c>
      <c r="N1259" s="88">
        <f>SUM(N1260)</f>
        <v>0</v>
      </c>
      <c r="O1259" s="83">
        <f>SUM(O1260)</f>
        <v>0</v>
      </c>
      <c r="P1259" s="88">
        <f>SUM(P1260)</f>
        <v>0</v>
      </c>
      <c r="Q1259" s="177">
        <f t="shared" si="1650"/>
        <v>0</v>
      </c>
      <c r="R1259" s="88">
        <f>SUM(R1260)</f>
        <v>0</v>
      </c>
      <c r="S1259" s="88">
        <f>SUM(S1260)</f>
        <v>0</v>
      </c>
      <c r="T1259" s="178">
        <f t="shared" si="1662"/>
        <v>0</v>
      </c>
      <c r="U1259" s="157"/>
      <c r="V1259" s="83">
        <f>SUM(V1260)</f>
        <v>0</v>
      </c>
      <c r="W1259" s="88">
        <f>SUM(W1260)</f>
        <v>0</v>
      </c>
      <c r="X1259" s="177">
        <f t="shared" si="1651"/>
        <v>0</v>
      </c>
      <c r="Y1259" s="88">
        <f>SUM(Y1260)</f>
        <v>0</v>
      </c>
      <c r="Z1259" s="88">
        <f>SUM(Z1260)</f>
        <v>0</v>
      </c>
      <c r="AA1259" s="178">
        <f t="shared" si="1663"/>
        <v>0</v>
      </c>
      <c r="AB1259" s="157"/>
      <c r="AC1259" s="83">
        <f>SUM(AC1260)</f>
        <v>0</v>
      </c>
      <c r="AD1259" s="88">
        <f>SUM(AD1260)</f>
        <v>0</v>
      </c>
      <c r="AE1259" s="177">
        <f t="shared" si="1652"/>
        <v>0</v>
      </c>
      <c r="AF1259" s="88">
        <f>SUM(AF1260)</f>
        <v>0</v>
      </c>
      <c r="AG1259" s="88">
        <f>SUM(AG1260)</f>
        <v>0</v>
      </c>
      <c r="AH1259" s="178">
        <f t="shared" si="1664"/>
        <v>0</v>
      </c>
      <c r="AJ1259" s="84">
        <f t="shared" ref="AJ1259:AU1259" si="1669">SUM(AJ1260)</f>
        <v>0</v>
      </c>
      <c r="AK1259" s="86">
        <f t="shared" si="1669"/>
        <v>0</v>
      </c>
      <c r="AL1259" s="88">
        <f t="shared" si="1669"/>
        <v>0</v>
      </c>
      <c r="AM1259" s="86">
        <f t="shared" si="1669"/>
        <v>0</v>
      </c>
      <c r="AN1259" s="88">
        <f t="shared" si="1669"/>
        <v>0</v>
      </c>
      <c r="AO1259" s="86">
        <f t="shared" si="1669"/>
        <v>0</v>
      </c>
      <c r="AP1259" s="88">
        <f t="shared" si="1669"/>
        <v>0</v>
      </c>
      <c r="AQ1259" s="86">
        <f t="shared" si="1669"/>
        <v>0</v>
      </c>
      <c r="AR1259" s="88">
        <f t="shared" si="1669"/>
        <v>0</v>
      </c>
      <c r="AS1259" s="86">
        <f t="shared" si="1669"/>
        <v>0</v>
      </c>
      <c r="AT1259" s="88">
        <f t="shared" si="1669"/>
        <v>0</v>
      </c>
      <c r="AU1259" s="86">
        <f t="shared" si="1669"/>
        <v>0</v>
      </c>
      <c r="AV1259" s="86">
        <f t="shared" si="1654"/>
        <v>0</v>
      </c>
      <c r="AW1259" s="93">
        <f t="shared" si="1655"/>
        <v>0</v>
      </c>
      <c r="AY1259" s="86">
        <f t="shared" si="1656"/>
        <v>0</v>
      </c>
      <c r="AZ1259" s="86">
        <f t="shared" si="1657"/>
        <v>0</v>
      </c>
      <c r="BA1259" s="86">
        <f t="shared" si="1658"/>
        <v>0</v>
      </c>
      <c r="BB1259" s="86">
        <f t="shared" si="1659"/>
        <v>0</v>
      </c>
      <c r="BC1259" s="86">
        <f t="shared" si="1660"/>
        <v>0</v>
      </c>
      <c r="BD1259" s="86">
        <f t="shared" si="1661"/>
        <v>0</v>
      </c>
    </row>
    <row r="1260" spans="2:56" x14ac:dyDescent="0.3">
      <c r="B1260" s="169" t="s">
        <v>68</v>
      </c>
      <c r="C1260" s="248"/>
      <c r="D1260" s="249"/>
      <c r="E1260" s="172">
        <f t="shared" si="1647"/>
        <v>0</v>
      </c>
      <c r="F1260" s="248"/>
      <c r="G1260" s="249"/>
      <c r="H1260" s="172">
        <f t="shared" si="1648"/>
        <v>0</v>
      </c>
      <c r="I1260" s="248"/>
      <c r="J1260" s="250"/>
      <c r="K1260" s="174">
        <f t="shared" si="1649"/>
        <v>0</v>
      </c>
      <c r="L1260" s="248"/>
      <c r="M1260" s="250"/>
      <c r="N1260" s="251"/>
      <c r="O1260" s="248"/>
      <c r="P1260" s="251"/>
      <c r="Q1260" s="166">
        <f t="shared" si="1650"/>
        <v>0</v>
      </c>
      <c r="R1260" s="251"/>
      <c r="S1260" s="251"/>
      <c r="T1260" s="167">
        <f t="shared" si="1662"/>
        <v>0</v>
      </c>
      <c r="U1260" s="157"/>
      <c r="V1260" s="248"/>
      <c r="W1260" s="251"/>
      <c r="X1260" s="166">
        <f t="shared" si="1651"/>
        <v>0</v>
      </c>
      <c r="Y1260" s="251"/>
      <c r="Z1260" s="251"/>
      <c r="AA1260" s="167">
        <f t="shared" si="1663"/>
        <v>0</v>
      </c>
      <c r="AB1260" s="157"/>
      <c r="AC1260" s="248"/>
      <c r="AD1260" s="251"/>
      <c r="AE1260" s="166">
        <f t="shared" si="1652"/>
        <v>0</v>
      </c>
      <c r="AF1260" s="251"/>
      <c r="AG1260" s="251"/>
      <c r="AH1260" s="167">
        <f t="shared" si="1664"/>
        <v>0</v>
      </c>
      <c r="AJ1260" s="252"/>
      <c r="AK1260" s="253"/>
      <c r="AL1260" s="254"/>
      <c r="AM1260" s="253"/>
      <c r="AN1260" s="254"/>
      <c r="AO1260" s="253"/>
      <c r="AP1260" s="254"/>
      <c r="AQ1260" s="253"/>
      <c r="AR1260" s="254"/>
      <c r="AS1260" s="253"/>
      <c r="AT1260" s="254"/>
      <c r="AU1260" s="253"/>
      <c r="AV1260" s="163">
        <f t="shared" si="1654"/>
        <v>0</v>
      </c>
      <c r="AW1260" s="168">
        <f t="shared" si="1655"/>
        <v>0</v>
      </c>
      <c r="AY1260" s="163">
        <f t="shared" si="1656"/>
        <v>0</v>
      </c>
      <c r="AZ1260" s="163">
        <f t="shared" si="1657"/>
        <v>0</v>
      </c>
      <c r="BA1260" s="163">
        <f t="shared" si="1658"/>
        <v>0</v>
      </c>
      <c r="BB1260" s="163">
        <f t="shared" si="1659"/>
        <v>0</v>
      </c>
      <c r="BC1260" s="163">
        <f t="shared" si="1660"/>
        <v>0</v>
      </c>
      <c r="BD1260" s="163">
        <f t="shared" si="1661"/>
        <v>0</v>
      </c>
    </row>
    <row r="1261" spans="2:56" x14ac:dyDescent="0.3">
      <c r="B1261" s="179" t="s">
        <v>69</v>
      </c>
      <c r="C1261" s="83">
        <f>SUM(C1262:C1264)</f>
        <v>0</v>
      </c>
      <c r="D1261" s="84">
        <f>SUM(D1262:D1264)</f>
        <v>0</v>
      </c>
      <c r="E1261" s="85">
        <f t="shared" si="1647"/>
        <v>0</v>
      </c>
      <c r="F1261" s="83">
        <f>SUM(F1262:F1264)</f>
        <v>0</v>
      </c>
      <c r="G1261" s="84">
        <f>SUM(G1262:G1264)</f>
        <v>0</v>
      </c>
      <c r="H1261" s="85">
        <f t="shared" si="1648"/>
        <v>0</v>
      </c>
      <c r="I1261" s="83">
        <f>SUM(I1262:I1264)</f>
        <v>0</v>
      </c>
      <c r="J1261" s="86">
        <f>SUM(J1262:J1264)</f>
        <v>0</v>
      </c>
      <c r="K1261" s="87">
        <f t="shared" si="1649"/>
        <v>0</v>
      </c>
      <c r="L1261" s="83">
        <f>SUM(L1262:L1264)</f>
        <v>0</v>
      </c>
      <c r="M1261" s="86">
        <f>SUM(M1262:M1264)</f>
        <v>0</v>
      </c>
      <c r="N1261" s="88">
        <f>SUM(N1262:N1264)</f>
        <v>0</v>
      </c>
      <c r="O1261" s="83">
        <f>SUM(O1262:O1264)</f>
        <v>0</v>
      </c>
      <c r="P1261" s="88">
        <f>SUM(P1262:P1264)</f>
        <v>0</v>
      </c>
      <c r="Q1261" s="177">
        <f t="shared" si="1650"/>
        <v>0</v>
      </c>
      <c r="R1261" s="88">
        <f>SUM(R1262:R1264)</f>
        <v>0</v>
      </c>
      <c r="S1261" s="88">
        <f>SUM(S1262:S1264)</f>
        <v>0</v>
      </c>
      <c r="T1261" s="178">
        <f t="shared" si="1662"/>
        <v>0</v>
      </c>
      <c r="U1261" s="157"/>
      <c r="V1261" s="83">
        <f>SUM(V1262:V1264)</f>
        <v>0</v>
      </c>
      <c r="W1261" s="88">
        <f>SUM(W1262:W1264)</f>
        <v>0</v>
      </c>
      <c r="X1261" s="177">
        <f t="shared" si="1651"/>
        <v>0</v>
      </c>
      <c r="Y1261" s="88">
        <f>SUM(Y1262:Y1264)</f>
        <v>0</v>
      </c>
      <c r="Z1261" s="88">
        <f>SUM(Z1262:Z1264)</f>
        <v>0</v>
      </c>
      <c r="AA1261" s="178">
        <f t="shared" si="1663"/>
        <v>0</v>
      </c>
      <c r="AB1261" s="157"/>
      <c r="AC1261" s="83">
        <f>SUM(AC1262:AC1264)</f>
        <v>0</v>
      </c>
      <c r="AD1261" s="88">
        <f>SUM(AD1262:AD1264)</f>
        <v>0</v>
      </c>
      <c r="AE1261" s="177">
        <f t="shared" si="1652"/>
        <v>0</v>
      </c>
      <c r="AF1261" s="88">
        <f>SUM(AF1262:AF1264)</f>
        <v>0</v>
      </c>
      <c r="AG1261" s="88">
        <f>SUM(AG1262:AG1264)</f>
        <v>0</v>
      </c>
      <c r="AH1261" s="178">
        <f t="shared" si="1664"/>
        <v>0</v>
      </c>
      <c r="AJ1261" s="84">
        <f t="shared" ref="AJ1261:AU1261" si="1670">SUM(AJ1262:AJ1264)</f>
        <v>0</v>
      </c>
      <c r="AK1261" s="86">
        <f t="shared" si="1670"/>
        <v>0</v>
      </c>
      <c r="AL1261" s="88">
        <f t="shared" si="1670"/>
        <v>0</v>
      </c>
      <c r="AM1261" s="86">
        <f t="shared" si="1670"/>
        <v>0</v>
      </c>
      <c r="AN1261" s="88">
        <f t="shared" si="1670"/>
        <v>0</v>
      </c>
      <c r="AO1261" s="86">
        <f t="shared" si="1670"/>
        <v>0</v>
      </c>
      <c r="AP1261" s="88">
        <f t="shared" si="1670"/>
        <v>0</v>
      </c>
      <c r="AQ1261" s="86">
        <f t="shared" si="1670"/>
        <v>0</v>
      </c>
      <c r="AR1261" s="88">
        <f t="shared" si="1670"/>
        <v>0</v>
      </c>
      <c r="AS1261" s="86">
        <f t="shared" si="1670"/>
        <v>0</v>
      </c>
      <c r="AT1261" s="88">
        <f t="shared" si="1670"/>
        <v>0</v>
      </c>
      <c r="AU1261" s="86">
        <f t="shared" si="1670"/>
        <v>0</v>
      </c>
      <c r="AV1261" s="86">
        <f t="shared" si="1654"/>
        <v>0</v>
      </c>
      <c r="AW1261" s="93">
        <f t="shared" si="1655"/>
        <v>0</v>
      </c>
      <c r="AY1261" s="86">
        <f t="shared" si="1656"/>
        <v>0</v>
      </c>
      <c r="AZ1261" s="86">
        <f t="shared" si="1657"/>
        <v>0</v>
      </c>
      <c r="BA1261" s="86">
        <f t="shared" si="1658"/>
        <v>0</v>
      </c>
      <c r="BB1261" s="86">
        <f t="shared" si="1659"/>
        <v>0</v>
      </c>
      <c r="BC1261" s="86">
        <f t="shared" si="1660"/>
        <v>0</v>
      </c>
      <c r="BD1261" s="86">
        <f t="shared" si="1661"/>
        <v>0</v>
      </c>
    </row>
    <row r="1262" spans="2:56" x14ac:dyDescent="0.3">
      <c r="B1262" s="169" t="s">
        <v>70</v>
      </c>
      <c r="C1262" s="248"/>
      <c r="D1262" s="249"/>
      <c r="E1262" s="172">
        <f t="shared" si="1647"/>
        <v>0</v>
      </c>
      <c r="F1262" s="248"/>
      <c r="G1262" s="249"/>
      <c r="H1262" s="172">
        <f t="shared" si="1648"/>
        <v>0</v>
      </c>
      <c r="I1262" s="248"/>
      <c r="J1262" s="250"/>
      <c r="K1262" s="174">
        <f t="shared" si="1649"/>
        <v>0</v>
      </c>
      <c r="L1262" s="248"/>
      <c r="M1262" s="250"/>
      <c r="N1262" s="251"/>
      <c r="O1262" s="248"/>
      <c r="P1262" s="251"/>
      <c r="Q1262" s="166">
        <f t="shared" si="1650"/>
        <v>0</v>
      </c>
      <c r="R1262" s="251"/>
      <c r="S1262" s="251"/>
      <c r="T1262" s="167">
        <f t="shared" si="1662"/>
        <v>0</v>
      </c>
      <c r="U1262" s="157"/>
      <c r="V1262" s="248"/>
      <c r="W1262" s="251"/>
      <c r="X1262" s="166">
        <f t="shared" si="1651"/>
        <v>0</v>
      </c>
      <c r="Y1262" s="251"/>
      <c r="Z1262" s="251"/>
      <c r="AA1262" s="167">
        <f t="shared" si="1663"/>
        <v>0</v>
      </c>
      <c r="AB1262" s="157"/>
      <c r="AC1262" s="248"/>
      <c r="AD1262" s="251"/>
      <c r="AE1262" s="166">
        <f t="shared" si="1652"/>
        <v>0</v>
      </c>
      <c r="AF1262" s="251"/>
      <c r="AG1262" s="251"/>
      <c r="AH1262" s="167">
        <f t="shared" si="1664"/>
        <v>0</v>
      </c>
      <c r="AJ1262" s="252"/>
      <c r="AK1262" s="253"/>
      <c r="AL1262" s="254"/>
      <c r="AM1262" s="253"/>
      <c r="AN1262" s="254"/>
      <c r="AO1262" s="253"/>
      <c r="AP1262" s="254"/>
      <c r="AQ1262" s="253"/>
      <c r="AR1262" s="254"/>
      <c r="AS1262" s="253"/>
      <c r="AT1262" s="254"/>
      <c r="AU1262" s="253"/>
      <c r="AV1262" s="163">
        <f t="shared" si="1654"/>
        <v>0</v>
      </c>
      <c r="AW1262" s="168">
        <f t="shared" si="1655"/>
        <v>0</v>
      </c>
      <c r="AY1262" s="163">
        <f t="shared" si="1656"/>
        <v>0</v>
      </c>
      <c r="AZ1262" s="163">
        <f t="shared" si="1657"/>
        <v>0</v>
      </c>
      <c r="BA1262" s="163">
        <f t="shared" si="1658"/>
        <v>0</v>
      </c>
      <c r="BB1262" s="163">
        <f t="shared" si="1659"/>
        <v>0</v>
      </c>
      <c r="BC1262" s="163">
        <f t="shared" si="1660"/>
        <v>0</v>
      </c>
      <c r="BD1262" s="163">
        <f t="shared" si="1661"/>
        <v>0</v>
      </c>
    </row>
    <row r="1263" spans="2:56" x14ac:dyDescent="0.3">
      <c r="B1263" s="169" t="s">
        <v>71</v>
      </c>
      <c r="C1263" s="248"/>
      <c r="D1263" s="249"/>
      <c r="E1263" s="172">
        <f t="shared" si="1647"/>
        <v>0</v>
      </c>
      <c r="F1263" s="248"/>
      <c r="G1263" s="249"/>
      <c r="H1263" s="172">
        <f t="shared" si="1648"/>
        <v>0</v>
      </c>
      <c r="I1263" s="248"/>
      <c r="J1263" s="250"/>
      <c r="K1263" s="174">
        <f t="shared" si="1649"/>
        <v>0</v>
      </c>
      <c r="L1263" s="248"/>
      <c r="M1263" s="250"/>
      <c r="N1263" s="251"/>
      <c r="O1263" s="248"/>
      <c r="P1263" s="251"/>
      <c r="Q1263" s="166">
        <f t="shared" si="1650"/>
        <v>0</v>
      </c>
      <c r="R1263" s="251"/>
      <c r="S1263" s="251"/>
      <c r="T1263" s="167">
        <f t="shared" si="1662"/>
        <v>0</v>
      </c>
      <c r="U1263" s="157"/>
      <c r="V1263" s="248"/>
      <c r="W1263" s="251"/>
      <c r="X1263" s="166">
        <f t="shared" si="1651"/>
        <v>0</v>
      </c>
      <c r="Y1263" s="251"/>
      <c r="Z1263" s="251"/>
      <c r="AA1263" s="167">
        <f t="shared" si="1663"/>
        <v>0</v>
      </c>
      <c r="AB1263" s="157"/>
      <c r="AC1263" s="248"/>
      <c r="AD1263" s="251"/>
      <c r="AE1263" s="166">
        <f t="shared" si="1652"/>
        <v>0</v>
      </c>
      <c r="AF1263" s="251"/>
      <c r="AG1263" s="251"/>
      <c r="AH1263" s="167">
        <f t="shared" si="1664"/>
        <v>0</v>
      </c>
      <c r="AJ1263" s="252"/>
      <c r="AK1263" s="253"/>
      <c r="AL1263" s="254"/>
      <c r="AM1263" s="253"/>
      <c r="AN1263" s="254"/>
      <c r="AO1263" s="253"/>
      <c r="AP1263" s="254"/>
      <c r="AQ1263" s="253"/>
      <c r="AR1263" s="254"/>
      <c r="AS1263" s="253"/>
      <c r="AT1263" s="254"/>
      <c r="AU1263" s="253"/>
      <c r="AV1263" s="163">
        <f t="shared" si="1654"/>
        <v>0</v>
      </c>
      <c r="AW1263" s="168">
        <f t="shared" si="1655"/>
        <v>0</v>
      </c>
      <c r="AY1263" s="163">
        <f t="shared" si="1656"/>
        <v>0</v>
      </c>
      <c r="AZ1263" s="163">
        <f t="shared" si="1657"/>
        <v>0</v>
      </c>
      <c r="BA1263" s="163">
        <f t="shared" si="1658"/>
        <v>0</v>
      </c>
      <c r="BB1263" s="163">
        <f t="shared" si="1659"/>
        <v>0</v>
      </c>
      <c r="BC1263" s="163">
        <f t="shared" si="1660"/>
        <v>0</v>
      </c>
      <c r="BD1263" s="163">
        <f t="shared" si="1661"/>
        <v>0</v>
      </c>
    </row>
    <row r="1264" spans="2:56" x14ac:dyDescent="0.3">
      <c r="B1264" s="169" t="s">
        <v>72</v>
      </c>
      <c r="C1264" s="248"/>
      <c r="D1264" s="249"/>
      <c r="E1264" s="172">
        <f t="shared" si="1647"/>
        <v>0</v>
      </c>
      <c r="F1264" s="248"/>
      <c r="G1264" s="249"/>
      <c r="H1264" s="172">
        <f t="shared" si="1648"/>
        <v>0</v>
      </c>
      <c r="I1264" s="248"/>
      <c r="J1264" s="250"/>
      <c r="K1264" s="174">
        <f t="shared" si="1649"/>
        <v>0</v>
      </c>
      <c r="L1264" s="248"/>
      <c r="M1264" s="250"/>
      <c r="N1264" s="251"/>
      <c r="O1264" s="248"/>
      <c r="P1264" s="251"/>
      <c r="Q1264" s="166">
        <f t="shared" si="1650"/>
        <v>0</v>
      </c>
      <c r="R1264" s="251"/>
      <c r="S1264" s="251"/>
      <c r="T1264" s="167">
        <f t="shared" si="1662"/>
        <v>0</v>
      </c>
      <c r="U1264" s="157"/>
      <c r="V1264" s="248"/>
      <c r="W1264" s="251"/>
      <c r="X1264" s="166">
        <f t="shared" si="1651"/>
        <v>0</v>
      </c>
      <c r="Y1264" s="251"/>
      <c r="Z1264" s="251"/>
      <c r="AA1264" s="167">
        <f t="shared" si="1663"/>
        <v>0</v>
      </c>
      <c r="AB1264" s="157"/>
      <c r="AC1264" s="248"/>
      <c r="AD1264" s="251"/>
      <c r="AE1264" s="166">
        <f t="shared" si="1652"/>
        <v>0</v>
      </c>
      <c r="AF1264" s="251"/>
      <c r="AG1264" s="251"/>
      <c r="AH1264" s="167">
        <f t="shared" si="1664"/>
        <v>0</v>
      </c>
      <c r="AJ1264" s="252"/>
      <c r="AK1264" s="253"/>
      <c r="AL1264" s="254"/>
      <c r="AM1264" s="253"/>
      <c r="AN1264" s="254"/>
      <c r="AO1264" s="253"/>
      <c r="AP1264" s="254"/>
      <c r="AQ1264" s="253"/>
      <c r="AR1264" s="254"/>
      <c r="AS1264" s="253"/>
      <c r="AT1264" s="254"/>
      <c r="AU1264" s="253"/>
      <c r="AV1264" s="163">
        <f t="shared" si="1654"/>
        <v>0</v>
      </c>
      <c r="AW1264" s="168">
        <f t="shared" si="1655"/>
        <v>0</v>
      </c>
      <c r="AY1264" s="163">
        <f t="shared" si="1656"/>
        <v>0</v>
      </c>
      <c r="AZ1264" s="163">
        <f t="shared" si="1657"/>
        <v>0</v>
      </c>
      <c r="BA1264" s="163">
        <f t="shared" si="1658"/>
        <v>0</v>
      </c>
      <c r="BB1264" s="163">
        <f t="shared" si="1659"/>
        <v>0</v>
      </c>
      <c r="BC1264" s="163">
        <f t="shared" si="1660"/>
        <v>0</v>
      </c>
      <c r="BD1264" s="163">
        <f t="shared" si="1661"/>
        <v>0</v>
      </c>
    </row>
    <row r="1265" spans="2:56" x14ac:dyDescent="0.3">
      <c r="B1265" s="179" t="s">
        <v>73</v>
      </c>
      <c r="C1265" s="83">
        <f>SUM(C1266:C1269)</f>
        <v>0</v>
      </c>
      <c r="D1265" s="84">
        <f>SUM(D1266:D1269)</f>
        <v>0</v>
      </c>
      <c r="E1265" s="85">
        <f t="shared" si="1647"/>
        <v>0</v>
      </c>
      <c r="F1265" s="83">
        <f>SUM(F1266:F1269)</f>
        <v>0</v>
      </c>
      <c r="G1265" s="84">
        <f>SUM(G1266:G1269)</f>
        <v>0</v>
      </c>
      <c r="H1265" s="85">
        <f t="shared" si="1648"/>
        <v>0</v>
      </c>
      <c r="I1265" s="83">
        <f>SUM(I1266:I1269)</f>
        <v>0</v>
      </c>
      <c r="J1265" s="86">
        <f>SUM(J1266:J1269)</f>
        <v>0</v>
      </c>
      <c r="K1265" s="87">
        <f t="shared" si="1649"/>
        <v>0</v>
      </c>
      <c r="L1265" s="83">
        <f>SUM(L1266:L1269)</f>
        <v>0</v>
      </c>
      <c r="M1265" s="86">
        <f>SUM(M1266:M1269)</f>
        <v>0</v>
      </c>
      <c r="N1265" s="88">
        <f>SUM(N1266:N1269)</f>
        <v>0</v>
      </c>
      <c r="O1265" s="83">
        <f>SUM(O1266:O1269)</f>
        <v>0</v>
      </c>
      <c r="P1265" s="88">
        <f>SUM(P1266:P1269)</f>
        <v>0</v>
      </c>
      <c r="Q1265" s="177">
        <f t="shared" si="1650"/>
        <v>0</v>
      </c>
      <c r="R1265" s="88">
        <f>SUM(R1266:R1269)</f>
        <v>0</v>
      </c>
      <c r="S1265" s="88">
        <f>SUM(S1266:S1269)</f>
        <v>0</v>
      </c>
      <c r="T1265" s="178">
        <f t="shared" si="1662"/>
        <v>0</v>
      </c>
      <c r="U1265" s="157"/>
      <c r="V1265" s="83">
        <f>SUM(V1266:V1269)</f>
        <v>0</v>
      </c>
      <c r="W1265" s="88">
        <f>SUM(W1266:W1269)</f>
        <v>0</v>
      </c>
      <c r="X1265" s="177">
        <f t="shared" si="1651"/>
        <v>0</v>
      </c>
      <c r="Y1265" s="88">
        <f>SUM(Y1266:Y1269)</f>
        <v>0</v>
      </c>
      <c r="Z1265" s="88">
        <f>SUM(Z1266:Z1269)</f>
        <v>0</v>
      </c>
      <c r="AA1265" s="178">
        <f t="shared" si="1663"/>
        <v>0</v>
      </c>
      <c r="AB1265" s="157"/>
      <c r="AC1265" s="83">
        <f>SUM(AC1266:AC1269)</f>
        <v>0</v>
      </c>
      <c r="AD1265" s="88">
        <f>SUM(AD1266:AD1269)</f>
        <v>0</v>
      </c>
      <c r="AE1265" s="177">
        <f t="shared" si="1652"/>
        <v>0</v>
      </c>
      <c r="AF1265" s="88">
        <f>SUM(AF1266:AF1269)</f>
        <v>0</v>
      </c>
      <c r="AG1265" s="88">
        <f>SUM(AG1266:AG1269)</f>
        <v>0</v>
      </c>
      <c r="AH1265" s="178">
        <f t="shared" si="1664"/>
        <v>0</v>
      </c>
      <c r="AJ1265" s="84">
        <f t="shared" ref="AJ1265:AU1265" si="1671">SUM(AJ1266:AJ1269)</f>
        <v>0</v>
      </c>
      <c r="AK1265" s="86">
        <f t="shared" si="1671"/>
        <v>0</v>
      </c>
      <c r="AL1265" s="88">
        <f t="shared" si="1671"/>
        <v>0</v>
      </c>
      <c r="AM1265" s="86">
        <f t="shared" si="1671"/>
        <v>0</v>
      </c>
      <c r="AN1265" s="88">
        <f t="shared" si="1671"/>
        <v>0</v>
      </c>
      <c r="AO1265" s="86">
        <f t="shared" si="1671"/>
        <v>0</v>
      </c>
      <c r="AP1265" s="88">
        <f t="shared" si="1671"/>
        <v>0</v>
      </c>
      <c r="AQ1265" s="86">
        <f t="shared" si="1671"/>
        <v>0</v>
      </c>
      <c r="AR1265" s="88">
        <f t="shared" si="1671"/>
        <v>0</v>
      </c>
      <c r="AS1265" s="86">
        <f t="shared" si="1671"/>
        <v>0</v>
      </c>
      <c r="AT1265" s="88">
        <f t="shared" si="1671"/>
        <v>0</v>
      </c>
      <c r="AU1265" s="86">
        <f t="shared" si="1671"/>
        <v>0</v>
      </c>
      <c r="AV1265" s="86">
        <f t="shared" si="1654"/>
        <v>0</v>
      </c>
      <c r="AW1265" s="93">
        <f t="shared" si="1655"/>
        <v>0</v>
      </c>
      <c r="AY1265" s="86">
        <f t="shared" si="1656"/>
        <v>0</v>
      </c>
      <c r="AZ1265" s="86">
        <f t="shared" si="1657"/>
        <v>0</v>
      </c>
      <c r="BA1265" s="86">
        <f t="shared" si="1658"/>
        <v>0</v>
      </c>
      <c r="BB1265" s="86">
        <f t="shared" si="1659"/>
        <v>0</v>
      </c>
      <c r="BC1265" s="86">
        <f t="shared" si="1660"/>
        <v>0</v>
      </c>
      <c r="BD1265" s="86">
        <f t="shared" si="1661"/>
        <v>0</v>
      </c>
    </row>
    <row r="1266" spans="2:56" x14ac:dyDescent="0.3">
      <c r="B1266" s="169" t="s">
        <v>74</v>
      </c>
      <c r="C1266" s="248"/>
      <c r="D1266" s="249"/>
      <c r="E1266" s="172">
        <f t="shared" si="1647"/>
        <v>0</v>
      </c>
      <c r="F1266" s="248"/>
      <c r="G1266" s="249"/>
      <c r="H1266" s="172">
        <f t="shared" si="1648"/>
        <v>0</v>
      </c>
      <c r="I1266" s="248"/>
      <c r="J1266" s="250"/>
      <c r="K1266" s="174">
        <f t="shared" si="1649"/>
        <v>0</v>
      </c>
      <c r="L1266" s="248"/>
      <c r="M1266" s="250"/>
      <c r="N1266" s="251"/>
      <c r="O1266" s="248"/>
      <c r="P1266" s="251"/>
      <c r="Q1266" s="166">
        <f t="shared" si="1650"/>
        <v>0</v>
      </c>
      <c r="R1266" s="251"/>
      <c r="S1266" s="251"/>
      <c r="T1266" s="167">
        <f t="shared" si="1662"/>
        <v>0</v>
      </c>
      <c r="U1266" s="157"/>
      <c r="V1266" s="248"/>
      <c r="W1266" s="251"/>
      <c r="X1266" s="166">
        <f t="shared" si="1651"/>
        <v>0</v>
      </c>
      <c r="Y1266" s="251"/>
      <c r="Z1266" s="251"/>
      <c r="AA1266" s="167">
        <f t="shared" si="1663"/>
        <v>0</v>
      </c>
      <c r="AB1266" s="157"/>
      <c r="AC1266" s="248"/>
      <c r="AD1266" s="251"/>
      <c r="AE1266" s="166">
        <f t="shared" si="1652"/>
        <v>0</v>
      </c>
      <c r="AF1266" s="251"/>
      <c r="AG1266" s="251"/>
      <c r="AH1266" s="167">
        <f t="shared" si="1664"/>
        <v>0</v>
      </c>
      <c r="AJ1266" s="252"/>
      <c r="AK1266" s="253"/>
      <c r="AL1266" s="254"/>
      <c r="AM1266" s="253"/>
      <c r="AN1266" s="254"/>
      <c r="AO1266" s="253"/>
      <c r="AP1266" s="254"/>
      <c r="AQ1266" s="253"/>
      <c r="AR1266" s="254"/>
      <c r="AS1266" s="253"/>
      <c r="AT1266" s="254"/>
      <c r="AU1266" s="253"/>
      <c r="AV1266" s="163">
        <f t="shared" si="1654"/>
        <v>0</v>
      </c>
      <c r="AW1266" s="168">
        <f t="shared" si="1655"/>
        <v>0</v>
      </c>
      <c r="AY1266" s="163">
        <f t="shared" si="1656"/>
        <v>0</v>
      </c>
      <c r="AZ1266" s="163">
        <f t="shared" si="1657"/>
        <v>0</v>
      </c>
      <c r="BA1266" s="163">
        <f t="shared" si="1658"/>
        <v>0</v>
      </c>
      <c r="BB1266" s="163">
        <f t="shared" si="1659"/>
        <v>0</v>
      </c>
      <c r="BC1266" s="163">
        <f t="shared" si="1660"/>
        <v>0</v>
      </c>
      <c r="BD1266" s="163">
        <f t="shared" si="1661"/>
        <v>0</v>
      </c>
    </row>
    <row r="1267" spans="2:56" x14ac:dyDescent="0.3">
      <c r="B1267" s="169" t="s">
        <v>75</v>
      </c>
      <c r="C1267" s="248"/>
      <c r="D1267" s="249"/>
      <c r="E1267" s="172">
        <f t="shared" si="1647"/>
        <v>0</v>
      </c>
      <c r="F1267" s="248"/>
      <c r="G1267" s="249"/>
      <c r="H1267" s="172">
        <f t="shared" si="1648"/>
        <v>0</v>
      </c>
      <c r="I1267" s="248"/>
      <c r="J1267" s="250"/>
      <c r="K1267" s="174">
        <f t="shared" si="1649"/>
        <v>0</v>
      </c>
      <c r="L1267" s="248"/>
      <c r="M1267" s="250"/>
      <c r="N1267" s="251"/>
      <c r="O1267" s="248"/>
      <c r="P1267" s="251"/>
      <c r="Q1267" s="166">
        <f t="shared" si="1650"/>
        <v>0</v>
      </c>
      <c r="R1267" s="251"/>
      <c r="S1267" s="251"/>
      <c r="T1267" s="167">
        <f t="shared" si="1662"/>
        <v>0</v>
      </c>
      <c r="U1267" s="157"/>
      <c r="V1267" s="248"/>
      <c r="W1267" s="251"/>
      <c r="X1267" s="166">
        <f t="shared" si="1651"/>
        <v>0</v>
      </c>
      <c r="Y1267" s="251"/>
      <c r="Z1267" s="251"/>
      <c r="AA1267" s="167">
        <f t="shared" si="1663"/>
        <v>0</v>
      </c>
      <c r="AB1267" s="157"/>
      <c r="AC1267" s="248"/>
      <c r="AD1267" s="251"/>
      <c r="AE1267" s="166">
        <f t="shared" si="1652"/>
        <v>0</v>
      </c>
      <c r="AF1267" s="251"/>
      <c r="AG1267" s="251"/>
      <c r="AH1267" s="167">
        <f t="shared" si="1664"/>
        <v>0</v>
      </c>
      <c r="AJ1267" s="252"/>
      <c r="AK1267" s="253"/>
      <c r="AL1267" s="254"/>
      <c r="AM1267" s="253"/>
      <c r="AN1267" s="254"/>
      <c r="AO1267" s="253"/>
      <c r="AP1267" s="254"/>
      <c r="AQ1267" s="253"/>
      <c r="AR1267" s="254"/>
      <c r="AS1267" s="253"/>
      <c r="AT1267" s="254"/>
      <c r="AU1267" s="253"/>
      <c r="AV1267" s="163">
        <f t="shared" si="1654"/>
        <v>0</v>
      </c>
      <c r="AW1267" s="168">
        <f t="shared" si="1655"/>
        <v>0</v>
      </c>
      <c r="AY1267" s="163">
        <f t="shared" si="1656"/>
        <v>0</v>
      </c>
      <c r="AZ1267" s="163">
        <f t="shared" si="1657"/>
        <v>0</v>
      </c>
      <c r="BA1267" s="163">
        <f t="shared" si="1658"/>
        <v>0</v>
      </c>
      <c r="BB1267" s="163">
        <f t="shared" si="1659"/>
        <v>0</v>
      </c>
      <c r="BC1267" s="163">
        <f t="shared" si="1660"/>
        <v>0</v>
      </c>
      <c r="BD1267" s="163">
        <f t="shared" si="1661"/>
        <v>0</v>
      </c>
    </row>
    <row r="1268" spans="2:56" x14ac:dyDescent="0.3">
      <c r="B1268" s="169" t="s">
        <v>76</v>
      </c>
      <c r="C1268" s="248"/>
      <c r="D1268" s="249"/>
      <c r="E1268" s="172">
        <f t="shared" si="1647"/>
        <v>0</v>
      </c>
      <c r="F1268" s="248"/>
      <c r="G1268" s="249"/>
      <c r="H1268" s="172">
        <f t="shared" si="1648"/>
        <v>0</v>
      </c>
      <c r="I1268" s="248"/>
      <c r="J1268" s="250"/>
      <c r="K1268" s="174">
        <f t="shared" si="1649"/>
        <v>0</v>
      </c>
      <c r="L1268" s="248"/>
      <c r="M1268" s="250"/>
      <c r="N1268" s="251"/>
      <c r="O1268" s="248"/>
      <c r="P1268" s="251"/>
      <c r="Q1268" s="166">
        <f t="shared" si="1650"/>
        <v>0</v>
      </c>
      <c r="R1268" s="251"/>
      <c r="S1268" s="251"/>
      <c r="T1268" s="167">
        <f t="shared" si="1662"/>
        <v>0</v>
      </c>
      <c r="U1268" s="157"/>
      <c r="V1268" s="248"/>
      <c r="W1268" s="251"/>
      <c r="X1268" s="166">
        <f t="shared" si="1651"/>
        <v>0</v>
      </c>
      <c r="Y1268" s="251"/>
      <c r="Z1268" s="251"/>
      <c r="AA1268" s="167">
        <f t="shared" si="1663"/>
        <v>0</v>
      </c>
      <c r="AB1268" s="157"/>
      <c r="AC1268" s="248"/>
      <c r="AD1268" s="251"/>
      <c r="AE1268" s="166">
        <f t="shared" si="1652"/>
        <v>0</v>
      </c>
      <c r="AF1268" s="251"/>
      <c r="AG1268" s="251"/>
      <c r="AH1268" s="167">
        <f t="shared" si="1664"/>
        <v>0</v>
      </c>
      <c r="AJ1268" s="252"/>
      <c r="AK1268" s="253"/>
      <c r="AL1268" s="254"/>
      <c r="AM1268" s="253"/>
      <c r="AN1268" s="254"/>
      <c r="AO1268" s="253"/>
      <c r="AP1268" s="254"/>
      <c r="AQ1268" s="253"/>
      <c r="AR1268" s="254"/>
      <c r="AS1268" s="253"/>
      <c r="AT1268" s="254"/>
      <c r="AU1268" s="253"/>
      <c r="AV1268" s="163">
        <f t="shared" si="1654"/>
        <v>0</v>
      </c>
      <c r="AW1268" s="168">
        <f t="shared" si="1655"/>
        <v>0</v>
      </c>
      <c r="AY1268" s="163">
        <f t="shared" si="1656"/>
        <v>0</v>
      </c>
      <c r="AZ1268" s="163">
        <f t="shared" si="1657"/>
        <v>0</v>
      </c>
      <c r="BA1268" s="163">
        <f t="shared" si="1658"/>
        <v>0</v>
      </c>
      <c r="BB1268" s="163">
        <f t="shared" si="1659"/>
        <v>0</v>
      </c>
      <c r="BC1268" s="163">
        <f t="shared" si="1660"/>
        <v>0</v>
      </c>
      <c r="BD1268" s="163">
        <f t="shared" si="1661"/>
        <v>0</v>
      </c>
    </row>
    <row r="1269" spans="2:56" x14ac:dyDescent="0.3">
      <c r="B1269" s="169" t="s">
        <v>77</v>
      </c>
      <c r="C1269" s="248"/>
      <c r="D1269" s="249"/>
      <c r="E1269" s="172">
        <f t="shared" si="1647"/>
        <v>0</v>
      </c>
      <c r="F1269" s="248"/>
      <c r="G1269" s="249"/>
      <c r="H1269" s="172">
        <f t="shared" si="1648"/>
        <v>0</v>
      </c>
      <c r="I1269" s="248"/>
      <c r="J1269" s="250"/>
      <c r="K1269" s="174">
        <f t="shared" si="1649"/>
        <v>0</v>
      </c>
      <c r="L1269" s="248"/>
      <c r="M1269" s="250"/>
      <c r="N1269" s="251"/>
      <c r="O1269" s="248"/>
      <c r="P1269" s="251"/>
      <c r="Q1269" s="166">
        <f t="shared" si="1650"/>
        <v>0</v>
      </c>
      <c r="R1269" s="251"/>
      <c r="S1269" s="251"/>
      <c r="T1269" s="167">
        <f t="shared" si="1662"/>
        <v>0</v>
      </c>
      <c r="U1269" s="157"/>
      <c r="V1269" s="248"/>
      <c r="W1269" s="251"/>
      <c r="X1269" s="166">
        <f t="shared" si="1651"/>
        <v>0</v>
      </c>
      <c r="Y1269" s="251"/>
      <c r="Z1269" s="251"/>
      <c r="AA1269" s="167">
        <f t="shared" si="1663"/>
        <v>0</v>
      </c>
      <c r="AB1269" s="157"/>
      <c r="AC1269" s="248"/>
      <c r="AD1269" s="251"/>
      <c r="AE1269" s="166">
        <f t="shared" si="1652"/>
        <v>0</v>
      </c>
      <c r="AF1269" s="251"/>
      <c r="AG1269" s="251"/>
      <c r="AH1269" s="167">
        <f t="shared" si="1664"/>
        <v>0</v>
      </c>
      <c r="AJ1269" s="252"/>
      <c r="AK1269" s="253"/>
      <c r="AL1269" s="254"/>
      <c r="AM1269" s="253"/>
      <c r="AN1269" s="254"/>
      <c r="AO1269" s="253"/>
      <c r="AP1269" s="254"/>
      <c r="AQ1269" s="253"/>
      <c r="AR1269" s="254"/>
      <c r="AS1269" s="253"/>
      <c r="AT1269" s="254"/>
      <c r="AU1269" s="253"/>
      <c r="AV1269" s="163">
        <f t="shared" si="1654"/>
        <v>0</v>
      </c>
      <c r="AW1269" s="168">
        <f t="shared" si="1655"/>
        <v>0</v>
      </c>
      <c r="AY1269" s="163">
        <f t="shared" si="1656"/>
        <v>0</v>
      </c>
      <c r="AZ1269" s="163">
        <f t="shared" si="1657"/>
        <v>0</v>
      </c>
      <c r="BA1269" s="163">
        <f t="shared" si="1658"/>
        <v>0</v>
      </c>
      <c r="BB1269" s="163">
        <f t="shared" si="1659"/>
        <v>0</v>
      </c>
      <c r="BC1269" s="163">
        <f t="shared" si="1660"/>
        <v>0</v>
      </c>
      <c r="BD1269" s="163">
        <f t="shared" si="1661"/>
        <v>0</v>
      </c>
    </row>
    <row r="1270" spans="2:56" x14ac:dyDescent="0.3">
      <c r="B1270" s="179" t="s">
        <v>78</v>
      </c>
      <c r="C1270" s="83">
        <f>SUM(C1271)</f>
        <v>0</v>
      </c>
      <c r="D1270" s="84">
        <f>SUM(D1271)</f>
        <v>0</v>
      </c>
      <c r="E1270" s="85">
        <f t="shared" si="1647"/>
        <v>0</v>
      </c>
      <c r="F1270" s="83">
        <f>SUM(F1271)</f>
        <v>0</v>
      </c>
      <c r="G1270" s="84">
        <f>SUM(G1271)</f>
        <v>0</v>
      </c>
      <c r="H1270" s="85">
        <f t="shared" si="1648"/>
        <v>0</v>
      </c>
      <c r="I1270" s="83">
        <f>SUM(I1271)</f>
        <v>0</v>
      </c>
      <c r="J1270" s="86">
        <f>SUM(J1271)</f>
        <v>0</v>
      </c>
      <c r="K1270" s="87">
        <f t="shared" si="1649"/>
        <v>0</v>
      </c>
      <c r="L1270" s="83">
        <f>SUM(L1271)</f>
        <v>0</v>
      </c>
      <c r="M1270" s="86">
        <f>SUM(M1271)</f>
        <v>0</v>
      </c>
      <c r="N1270" s="88">
        <f>SUM(N1271)</f>
        <v>0</v>
      </c>
      <c r="O1270" s="83">
        <f>SUM(O1271)</f>
        <v>0</v>
      </c>
      <c r="P1270" s="88">
        <f>SUM(P1271)</f>
        <v>0</v>
      </c>
      <c r="Q1270" s="177">
        <f t="shared" si="1650"/>
        <v>0</v>
      </c>
      <c r="R1270" s="88">
        <f>SUM(R1271)</f>
        <v>0</v>
      </c>
      <c r="S1270" s="88">
        <f>SUM(S1271)</f>
        <v>0</v>
      </c>
      <c r="T1270" s="178">
        <f t="shared" si="1662"/>
        <v>0</v>
      </c>
      <c r="U1270" s="157"/>
      <c r="V1270" s="83">
        <f>SUM(V1271)</f>
        <v>0</v>
      </c>
      <c r="W1270" s="88">
        <f>SUM(W1271)</f>
        <v>0</v>
      </c>
      <c r="X1270" s="177">
        <f t="shared" si="1651"/>
        <v>0</v>
      </c>
      <c r="Y1270" s="88">
        <f>SUM(Y1271)</f>
        <v>0</v>
      </c>
      <c r="Z1270" s="88">
        <f>SUM(Z1271)</f>
        <v>0</v>
      </c>
      <c r="AA1270" s="178">
        <f t="shared" si="1663"/>
        <v>0</v>
      </c>
      <c r="AB1270" s="157"/>
      <c r="AC1270" s="83">
        <f>SUM(AC1271)</f>
        <v>0</v>
      </c>
      <c r="AD1270" s="88">
        <f>SUM(AD1271)</f>
        <v>0</v>
      </c>
      <c r="AE1270" s="177">
        <f t="shared" si="1652"/>
        <v>0</v>
      </c>
      <c r="AF1270" s="88">
        <f>SUM(AF1271)</f>
        <v>0</v>
      </c>
      <c r="AG1270" s="88">
        <f>SUM(AG1271)</f>
        <v>0</v>
      </c>
      <c r="AH1270" s="178">
        <f t="shared" si="1664"/>
        <v>0</v>
      </c>
      <c r="AJ1270" s="84">
        <f t="shared" ref="AJ1270:AU1270" si="1672">SUM(AJ1271)</f>
        <v>0</v>
      </c>
      <c r="AK1270" s="86">
        <f t="shared" si="1672"/>
        <v>0</v>
      </c>
      <c r="AL1270" s="88">
        <f t="shared" si="1672"/>
        <v>0</v>
      </c>
      <c r="AM1270" s="86">
        <f t="shared" si="1672"/>
        <v>0</v>
      </c>
      <c r="AN1270" s="88">
        <f t="shared" si="1672"/>
        <v>0</v>
      </c>
      <c r="AO1270" s="86">
        <f t="shared" si="1672"/>
        <v>0</v>
      </c>
      <c r="AP1270" s="88">
        <f t="shared" si="1672"/>
        <v>0</v>
      </c>
      <c r="AQ1270" s="86">
        <f t="shared" si="1672"/>
        <v>0</v>
      </c>
      <c r="AR1270" s="88">
        <f t="shared" si="1672"/>
        <v>0</v>
      </c>
      <c r="AS1270" s="86">
        <f t="shared" si="1672"/>
        <v>0</v>
      </c>
      <c r="AT1270" s="88">
        <f t="shared" si="1672"/>
        <v>0</v>
      </c>
      <c r="AU1270" s="86">
        <f t="shared" si="1672"/>
        <v>0</v>
      </c>
      <c r="AV1270" s="86">
        <f t="shared" si="1654"/>
        <v>0</v>
      </c>
      <c r="AW1270" s="93">
        <f t="shared" si="1655"/>
        <v>0</v>
      </c>
      <c r="AY1270" s="86">
        <f t="shared" si="1656"/>
        <v>0</v>
      </c>
      <c r="AZ1270" s="86">
        <f t="shared" si="1657"/>
        <v>0</v>
      </c>
      <c r="BA1270" s="86">
        <f t="shared" si="1658"/>
        <v>0</v>
      </c>
      <c r="BB1270" s="86">
        <f t="shared" si="1659"/>
        <v>0</v>
      </c>
      <c r="BC1270" s="86">
        <f t="shared" si="1660"/>
        <v>0</v>
      </c>
      <c r="BD1270" s="86">
        <f t="shared" si="1661"/>
        <v>0</v>
      </c>
    </row>
    <row r="1271" spans="2:56" x14ac:dyDescent="0.3">
      <c r="B1271" s="169" t="s">
        <v>79</v>
      </c>
      <c r="C1271" s="248"/>
      <c r="D1271" s="249"/>
      <c r="E1271" s="172">
        <f t="shared" si="1647"/>
        <v>0</v>
      </c>
      <c r="F1271" s="248"/>
      <c r="G1271" s="249"/>
      <c r="H1271" s="172">
        <f t="shared" si="1648"/>
        <v>0</v>
      </c>
      <c r="I1271" s="248"/>
      <c r="J1271" s="250"/>
      <c r="K1271" s="174">
        <f t="shared" si="1649"/>
        <v>0</v>
      </c>
      <c r="L1271" s="248"/>
      <c r="M1271" s="250"/>
      <c r="N1271" s="251"/>
      <c r="O1271" s="248"/>
      <c r="P1271" s="251"/>
      <c r="Q1271" s="166">
        <f t="shared" si="1650"/>
        <v>0</v>
      </c>
      <c r="R1271" s="251"/>
      <c r="S1271" s="251"/>
      <c r="T1271" s="167">
        <f t="shared" si="1662"/>
        <v>0</v>
      </c>
      <c r="U1271" s="157"/>
      <c r="V1271" s="248"/>
      <c r="W1271" s="251"/>
      <c r="X1271" s="166">
        <f t="shared" si="1651"/>
        <v>0</v>
      </c>
      <c r="Y1271" s="251"/>
      <c r="Z1271" s="251"/>
      <c r="AA1271" s="167">
        <f t="shared" si="1663"/>
        <v>0</v>
      </c>
      <c r="AB1271" s="157"/>
      <c r="AC1271" s="248"/>
      <c r="AD1271" s="251"/>
      <c r="AE1271" s="166">
        <f t="shared" si="1652"/>
        <v>0</v>
      </c>
      <c r="AF1271" s="251"/>
      <c r="AG1271" s="251"/>
      <c r="AH1271" s="167">
        <f t="shared" si="1664"/>
        <v>0</v>
      </c>
      <c r="AJ1271" s="252"/>
      <c r="AK1271" s="253"/>
      <c r="AL1271" s="254"/>
      <c r="AM1271" s="253"/>
      <c r="AN1271" s="254"/>
      <c r="AO1271" s="253"/>
      <c r="AP1271" s="254"/>
      <c r="AQ1271" s="253"/>
      <c r="AR1271" s="254"/>
      <c r="AS1271" s="253"/>
      <c r="AT1271" s="254"/>
      <c r="AU1271" s="253"/>
      <c r="AV1271" s="163">
        <f t="shared" si="1654"/>
        <v>0</v>
      </c>
      <c r="AW1271" s="168">
        <f t="shared" si="1655"/>
        <v>0</v>
      </c>
      <c r="AY1271" s="163">
        <f t="shared" si="1656"/>
        <v>0</v>
      </c>
      <c r="AZ1271" s="163">
        <f t="shared" si="1657"/>
        <v>0</v>
      </c>
      <c r="BA1271" s="163">
        <f t="shared" si="1658"/>
        <v>0</v>
      </c>
      <c r="BB1271" s="163">
        <f t="shared" si="1659"/>
        <v>0</v>
      </c>
      <c r="BC1271" s="163">
        <f t="shared" si="1660"/>
        <v>0</v>
      </c>
      <c r="BD1271" s="163">
        <f t="shared" si="1661"/>
        <v>0</v>
      </c>
    </row>
    <row r="1272" spans="2:56" x14ac:dyDescent="0.3">
      <c r="B1272" s="179" t="s">
        <v>80</v>
      </c>
      <c r="C1272" s="83">
        <f>SUM(C1273)</f>
        <v>0</v>
      </c>
      <c r="D1272" s="84">
        <f>SUM(D1273)</f>
        <v>0</v>
      </c>
      <c r="E1272" s="85">
        <f t="shared" si="1647"/>
        <v>0</v>
      </c>
      <c r="F1272" s="83">
        <f>SUM(F1273)</f>
        <v>0</v>
      </c>
      <c r="G1272" s="84">
        <f>SUM(G1273)</f>
        <v>0</v>
      </c>
      <c r="H1272" s="85">
        <f t="shared" si="1648"/>
        <v>0</v>
      </c>
      <c r="I1272" s="83">
        <f>SUM(I1273)</f>
        <v>0</v>
      </c>
      <c r="J1272" s="86">
        <f>SUM(J1273)</f>
        <v>0</v>
      </c>
      <c r="K1272" s="87">
        <f t="shared" si="1649"/>
        <v>0</v>
      </c>
      <c r="L1272" s="83">
        <f>SUM(L1273)</f>
        <v>0</v>
      </c>
      <c r="M1272" s="86">
        <f>SUM(M1273)</f>
        <v>0</v>
      </c>
      <c r="N1272" s="88">
        <f>SUM(N1273)</f>
        <v>0</v>
      </c>
      <c r="O1272" s="83">
        <f>SUM(O1273)</f>
        <v>0</v>
      </c>
      <c r="P1272" s="88">
        <f>SUM(P1273)</f>
        <v>0</v>
      </c>
      <c r="Q1272" s="177">
        <f t="shared" si="1650"/>
        <v>0</v>
      </c>
      <c r="R1272" s="88">
        <f>SUM(R1273)</f>
        <v>0</v>
      </c>
      <c r="S1272" s="88">
        <f>SUM(S1273)</f>
        <v>0</v>
      </c>
      <c r="T1272" s="178">
        <f t="shared" si="1662"/>
        <v>0</v>
      </c>
      <c r="U1272" s="157"/>
      <c r="V1272" s="83">
        <f>SUM(V1273)</f>
        <v>0</v>
      </c>
      <c r="W1272" s="88">
        <f>SUM(W1273)</f>
        <v>0</v>
      </c>
      <c r="X1272" s="177">
        <f t="shared" si="1651"/>
        <v>0</v>
      </c>
      <c r="Y1272" s="88">
        <f>SUM(Y1273)</f>
        <v>0</v>
      </c>
      <c r="Z1272" s="88">
        <f>SUM(Z1273)</f>
        <v>0</v>
      </c>
      <c r="AA1272" s="178">
        <f t="shared" si="1663"/>
        <v>0</v>
      </c>
      <c r="AB1272" s="157"/>
      <c r="AC1272" s="83">
        <f>SUM(AC1273)</f>
        <v>0</v>
      </c>
      <c r="AD1272" s="88">
        <f>SUM(AD1273)</f>
        <v>0</v>
      </c>
      <c r="AE1272" s="177">
        <f t="shared" si="1652"/>
        <v>0</v>
      </c>
      <c r="AF1272" s="88">
        <f>SUM(AF1273)</f>
        <v>0</v>
      </c>
      <c r="AG1272" s="88">
        <f>SUM(AG1273)</f>
        <v>0</v>
      </c>
      <c r="AH1272" s="178">
        <f t="shared" si="1664"/>
        <v>0</v>
      </c>
      <c r="AJ1272" s="84">
        <f t="shared" ref="AJ1272:AU1272" si="1673">SUM(AJ1273)</f>
        <v>0</v>
      </c>
      <c r="AK1272" s="86">
        <f t="shared" si="1673"/>
        <v>0</v>
      </c>
      <c r="AL1272" s="88">
        <f t="shared" si="1673"/>
        <v>0</v>
      </c>
      <c r="AM1272" s="86">
        <f t="shared" si="1673"/>
        <v>0</v>
      </c>
      <c r="AN1272" s="88">
        <f t="shared" si="1673"/>
        <v>0</v>
      </c>
      <c r="AO1272" s="86">
        <f t="shared" si="1673"/>
        <v>0</v>
      </c>
      <c r="AP1272" s="88">
        <f t="shared" si="1673"/>
        <v>0</v>
      </c>
      <c r="AQ1272" s="86">
        <f t="shared" si="1673"/>
        <v>0</v>
      </c>
      <c r="AR1272" s="88">
        <f t="shared" si="1673"/>
        <v>0</v>
      </c>
      <c r="AS1272" s="86">
        <f t="shared" si="1673"/>
        <v>0</v>
      </c>
      <c r="AT1272" s="88">
        <f t="shared" si="1673"/>
        <v>0</v>
      </c>
      <c r="AU1272" s="86">
        <f t="shared" si="1673"/>
        <v>0</v>
      </c>
      <c r="AV1272" s="86">
        <f t="shared" si="1654"/>
        <v>0</v>
      </c>
      <c r="AW1272" s="93">
        <f t="shared" si="1655"/>
        <v>0</v>
      </c>
      <c r="AY1272" s="86">
        <f t="shared" si="1656"/>
        <v>0</v>
      </c>
      <c r="AZ1272" s="86">
        <f t="shared" si="1657"/>
        <v>0</v>
      </c>
      <c r="BA1272" s="86">
        <f t="shared" si="1658"/>
        <v>0</v>
      </c>
      <c r="BB1272" s="86">
        <f t="shared" si="1659"/>
        <v>0</v>
      </c>
      <c r="BC1272" s="86">
        <f t="shared" si="1660"/>
        <v>0</v>
      </c>
      <c r="BD1272" s="86">
        <f t="shared" si="1661"/>
        <v>0</v>
      </c>
    </row>
    <row r="1273" spans="2:56" x14ac:dyDescent="0.3">
      <c r="B1273" s="169" t="s">
        <v>80</v>
      </c>
      <c r="C1273" s="248"/>
      <c r="D1273" s="249"/>
      <c r="E1273" s="172">
        <f t="shared" si="1647"/>
        <v>0</v>
      </c>
      <c r="F1273" s="248"/>
      <c r="G1273" s="249"/>
      <c r="H1273" s="172">
        <f t="shared" si="1648"/>
        <v>0</v>
      </c>
      <c r="I1273" s="248"/>
      <c r="J1273" s="250"/>
      <c r="K1273" s="174">
        <f t="shared" si="1649"/>
        <v>0</v>
      </c>
      <c r="L1273" s="248"/>
      <c r="M1273" s="250"/>
      <c r="N1273" s="251"/>
      <c r="O1273" s="248"/>
      <c r="P1273" s="251"/>
      <c r="Q1273" s="166">
        <f t="shared" si="1650"/>
        <v>0</v>
      </c>
      <c r="R1273" s="251"/>
      <c r="S1273" s="251"/>
      <c r="T1273" s="167">
        <f t="shared" si="1662"/>
        <v>0</v>
      </c>
      <c r="U1273" s="157"/>
      <c r="V1273" s="248"/>
      <c r="W1273" s="251"/>
      <c r="X1273" s="166">
        <f t="shared" si="1651"/>
        <v>0</v>
      </c>
      <c r="Y1273" s="251"/>
      <c r="Z1273" s="251"/>
      <c r="AA1273" s="167">
        <f t="shared" si="1663"/>
        <v>0</v>
      </c>
      <c r="AB1273" s="157"/>
      <c r="AC1273" s="248"/>
      <c r="AD1273" s="251"/>
      <c r="AE1273" s="166">
        <f t="shared" si="1652"/>
        <v>0</v>
      </c>
      <c r="AF1273" s="251"/>
      <c r="AG1273" s="251"/>
      <c r="AH1273" s="167">
        <f t="shared" si="1664"/>
        <v>0</v>
      </c>
      <c r="AJ1273" s="252"/>
      <c r="AK1273" s="253"/>
      <c r="AL1273" s="254"/>
      <c r="AM1273" s="253"/>
      <c r="AN1273" s="254"/>
      <c r="AO1273" s="253"/>
      <c r="AP1273" s="254"/>
      <c r="AQ1273" s="253"/>
      <c r="AR1273" s="254"/>
      <c r="AS1273" s="253"/>
      <c r="AT1273" s="254"/>
      <c r="AU1273" s="253"/>
      <c r="AV1273" s="163">
        <f t="shared" si="1654"/>
        <v>0</v>
      </c>
      <c r="AW1273" s="168">
        <f t="shared" si="1655"/>
        <v>0</v>
      </c>
      <c r="AY1273" s="163">
        <f t="shared" si="1656"/>
        <v>0</v>
      </c>
      <c r="AZ1273" s="163">
        <f t="shared" si="1657"/>
        <v>0</v>
      </c>
      <c r="BA1273" s="163">
        <f t="shared" si="1658"/>
        <v>0</v>
      </c>
      <c r="BB1273" s="163">
        <f t="shared" si="1659"/>
        <v>0</v>
      </c>
      <c r="BC1273" s="163">
        <f t="shared" si="1660"/>
        <v>0</v>
      </c>
      <c r="BD1273" s="163">
        <f t="shared" si="1661"/>
        <v>0</v>
      </c>
    </row>
    <row r="1274" spans="2:56" x14ac:dyDescent="0.3">
      <c r="B1274" s="179" t="s">
        <v>81</v>
      </c>
      <c r="C1274" s="83">
        <f>SUM(C1275)</f>
        <v>2020</v>
      </c>
      <c r="D1274" s="84">
        <f>SUM(D1275)</f>
        <v>2020</v>
      </c>
      <c r="E1274" s="85">
        <f t="shared" si="1647"/>
        <v>1</v>
      </c>
      <c r="F1274" s="83">
        <f>SUM(F1275)</f>
        <v>1918</v>
      </c>
      <c r="G1274" s="84">
        <f>SUM(G1275)</f>
        <v>1918</v>
      </c>
      <c r="H1274" s="85">
        <f t="shared" si="1648"/>
        <v>1</v>
      </c>
      <c r="I1274" s="83">
        <f>SUM(I1275)</f>
        <v>0</v>
      </c>
      <c r="J1274" s="86">
        <f>SUM(J1275)</f>
        <v>0</v>
      </c>
      <c r="K1274" s="87">
        <f t="shared" si="1649"/>
        <v>0</v>
      </c>
      <c r="L1274" s="83">
        <f>SUM(L1275)</f>
        <v>0</v>
      </c>
      <c r="M1274" s="86">
        <f>SUM(M1275)</f>
        <v>0</v>
      </c>
      <c r="N1274" s="88">
        <f>SUM(N1275)</f>
        <v>0</v>
      </c>
      <c r="O1274" s="83">
        <f>SUM(O1275)</f>
        <v>0</v>
      </c>
      <c r="P1274" s="88">
        <f>SUM(P1275)</f>
        <v>0</v>
      </c>
      <c r="Q1274" s="177">
        <f t="shared" si="1650"/>
        <v>0</v>
      </c>
      <c r="R1274" s="88">
        <f>SUM(R1275)</f>
        <v>0</v>
      </c>
      <c r="S1274" s="88">
        <f>SUM(S1275)</f>
        <v>0</v>
      </c>
      <c r="T1274" s="178">
        <f t="shared" si="1662"/>
        <v>0</v>
      </c>
      <c r="U1274" s="157"/>
      <c r="V1274" s="83">
        <f>SUM(V1275)</f>
        <v>0</v>
      </c>
      <c r="W1274" s="88">
        <f>SUM(W1275)</f>
        <v>0</v>
      </c>
      <c r="X1274" s="177">
        <f t="shared" si="1651"/>
        <v>0</v>
      </c>
      <c r="Y1274" s="88">
        <f>SUM(Y1275)</f>
        <v>0</v>
      </c>
      <c r="Z1274" s="88">
        <f>SUM(Z1275)</f>
        <v>0</v>
      </c>
      <c r="AA1274" s="178">
        <f t="shared" si="1663"/>
        <v>0</v>
      </c>
      <c r="AB1274" s="157"/>
      <c r="AC1274" s="83">
        <f>SUM(AC1275)</f>
        <v>0</v>
      </c>
      <c r="AD1274" s="88">
        <f>SUM(AD1275)</f>
        <v>0</v>
      </c>
      <c r="AE1274" s="177">
        <f t="shared" si="1652"/>
        <v>0</v>
      </c>
      <c r="AF1274" s="88">
        <f>SUM(AF1275)</f>
        <v>0</v>
      </c>
      <c r="AG1274" s="88">
        <f>SUM(AG1275)</f>
        <v>0</v>
      </c>
      <c r="AH1274" s="178">
        <f t="shared" si="1664"/>
        <v>0</v>
      </c>
      <c r="AJ1274" s="84">
        <f t="shared" ref="AJ1274:AU1274" si="1674">SUM(AJ1275)</f>
        <v>0</v>
      </c>
      <c r="AK1274" s="86">
        <f t="shared" si="1674"/>
        <v>0</v>
      </c>
      <c r="AL1274" s="88">
        <f t="shared" si="1674"/>
        <v>0</v>
      </c>
      <c r="AM1274" s="86">
        <f t="shared" si="1674"/>
        <v>0</v>
      </c>
      <c r="AN1274" s="88">
        <f t="shared" si="1674"/>
        <v>0</v>
      </c>
      <c r="AO1274" s="86">
        <f t="shared" si="1674"/>
        <v>0</v>
      </c>
      <c r="AP1274" s="88">
        <f t="shared" si="1674"/>
        <v>0</v>
      </c>
      <c r="AQ1274" s="86">
        <f t="shared" si="1674"/>
        <v>0</v>
      </c>
      <c r="AR1274" s="88">
        <f t="shared" si="1674"/>
        <v>0</v>
      </c>
      <c r="AS1274" s="86">
        <f t="shared" si="1674"/>
        <v>0</v>
      </c>
      <c r="AT1274" s="88">
        <f t="shared" si="1674"/>
        <v>0</v>
      </c>
      <c r="AU1274" s="86">
        <f t="shared" si="1674"/>
        <v>0</v>
      </c>
      <c r="AV1274" s="86">
        <f t="shared" si="1654"/>
        <v>0</v>
      </c>
      <c r="AW1274" s="93">
        <f t="shared" si="1655"/>
        <v>0</v>
      </c>
      <c r="AY1274" s="86">
        <f t="shared" si="1656"/>
        <v>0</v>
      </c>
      <c r="AZ1274" s="86">
        <f t="shared" si="1657"/>
        <v>0</v>
      </c>
      <c r="BA1274" s="86">
        <f t="shared" si="1658"/>
        <v>0</v>
      </c>
      <c r="BB1274" s="86">
        <f t="shared" si="1659"/>
        <v>0</v>
      </c>
      <c r="BC1274" s="86">
        <f t="shared" si="1660"/>
        <v>0</v>
      </c>
      <c r="BD1274" s="86">
        <f t="shared" si="1661"/>
        <v>0</v>
      </c>
    </row>
    <row r="1275" spans="2:56" x14ac:dyDescent="0.3">
      <c r="B1275" s="169" t="s">
        <v>81</v>
      </c>
      <c r="C1275" s="248">
        <v>2020</v>
      </c>
      <c r="D1275" s="249">
        <v>2020</v>
      </c>
      <c r="E1275" s="172">
        <f t="shared" si="1647"/>
        <v>1</v>
      </c>
      <c r="F1275" s="248">
        <v>1918</v>
      </c>
      <c r="G1275" s="249">
        <v>1918</v>
      </c>
      <c r="H1275" s="172">
        <f t="shared" si="1648"/>
        <v>1</v>
      </c>
      <c r="I1275" s="248"/>
      <c r="J1275" s="250"/>
      <c r="K1275" s="174">
        <f t="shared" si="1649"/>
        <v>0</v>
      </c>
      <c r="L1275" s="248"/>
      <c r="M1275" s="250"/>
      <c r="N1275" s="251"/>
      <c r="O1275" s="248"/>
      <c r="P1275" s="251"/>
      <c r="Q1275" s="166">
        <f t="shared" si="1650"/>
        <v>0</v>
      </c>
      <c r="R1275" s="251"/>
      <c r="S1275" s="251"/>
      <c r="T1275" s="167">
        <f t="shared" si="1662"/>
        <v>0</v>
      </c>
      <c r="U1275" s="157"/>
      <c r="V1275" s="248"/>
      <c r="W1275" s="251"/>
      <c r="X1275" s="166">
        <f t="shared" si="1651"/>
        <v>0</v>
      </c>
      <c r="Y1275" s="251"/>
      <c r="Z1275" s="251"/>
      <c r="AA1275" s="167">
        <f t="shared" si="1663"/>
        <v>0</v>
      </c>
      <c r="AB1275" s="157"/>
      <c r="AC1275" s="248"/>
      <c r="AD1275" s="251"/>
      <c r="AE1275" s="166">
        <f t="shared" si="1652"/>
        <v>0</v>
      </c>
      <c r="AF1275" s="251"/>
      <c r="AG1275" s="251"/>
      <c r="AH1275" s="167">
        <f t="shared" si="1664"/>
        <v>0</v>
      </c>
      <c r="AJ1275" s="252"/>
      <c r="AK1275" s="253"/>
      <c r="AL1275" s="254"/>
      <c r="AM1275" s="253"/>
      <c r="AN1275" s="254"/>
      <c r="AO1275" s="253"/>
      <c r="AP1275" s="254"/>
      <c r="AQ1275" s="253"/>
      <c r="AR1275" s="254"/>
      <c r="AS1275" s="253"/>
      <c r="AT1275" s="254"/>
      <c r="AU1275" s="253"/>
      <c r="AV1275" s="163">
        <f t="shared" si="1654"/>
        <v>0</v>
      </c>
      <c r="AW1275" s="168">
        <f t="shared" si="1655"/>
        <v>0</v>
      </c>
      <c r="AY1275" s="163">
        <f t="shared" si="1656"/>
        <v>0</v>
      </c>
      <c r="AZ1275" s="163">
        <f t="shared" si="1657"/>
        <v>0</v>
      </c>
      <c r="BA1275" s="163">
        <f t="shared" si="1658"/>
        <v>0</v>
      </c>
      <c r="BB1275" s="163">
        <f t="shared" si="1659"/>
        <v>0</v>
      </c>
      <c r="BC1275" s="163">
        <f t="shared" si="1660"/>
        <v>0</v>
      </c>
      <c r="BD1275" s="163">
        <f t="shared" si="1661"/>
        <v>0</v>
      </c>
    </row>
    <row r="1276" spans="2:56" x14ac:dyDescent="0.3">
      <c r="B1276" s="179" t="s">
        <v>82</v>
      </c>
      <c r="C1276" s="83">
        <f>SUM(C1277:C1282)</f>
        <v>0</v>
      </c>
      <c r="D1276" s="84">
        <f>SUM(D1277:D1282)</f>
        <v>0</v>
      </c>
      <c r="E1276" s="85">
        <f t="shared" si="1647"/>
        <v>0</v>
      </c>
      <c r="F1276" s="83">
        <f>SUM(F1277:F1282)</f>
        <v>0</v>
      </c>
      <c r="G1276" s="84">
        <f>SUM(G1277:G1282)</f>
        <v>0</v>
      </c>
      <c r="H1276" s="85">
        <f t="shared" si="1648"/>
        <v>0</v>
      </c>
      <c r="I1276" s="83">
        <f>SUM(I1277:I1282)</f>
        <v>0</v>
      </c>
      <c r="J1276" s="86">
        <f>SUM(J1277:J1282)</f>
        <v>0</v>
      </c>
      <c r="K1276" s="87">
        <f t="shared" si="1649"/>
        <v>0</v>
      </c>
      <c r="L1276" s="83">
        <f>SUM(L1277:L1282)</f>
        <v>0</v>
      </c>
      <c r="M1276" s="86">
        <f>SUM(M1277:M1282)</f>
        <v>0</v>
      </c>
      <c r="N1276" s="88">
        <f>SUM(N1277:N1282)</f>
        <v>0</v>
      </c>
      <c r="O1276" s="83">
        <f>SUM(O1277:O1282)</f>
        <v>0</v>
      </c>
      <c r="P1276" s="88">
        <f>SUM(P1277:P1282)</f>
        <v>0</v>
      </c>
      <c r="Q1276" s="177">
        <f t="shared" si="1650"/>
        <v>0</v>
      </c>
      <c r="R1276" s="88">
        <f>SUM(R1277:R1282)</f>
        <v>0</v>
      </c>
      <c r="S1276" s="88">
        <f>SUM(S1277:S1282)</f>
        <v>0</v>
      </c>
      <c r="T1276" s="178">
        <f t="shared" si="1662"/>
        <v>0</v>
      </c>
      <c r="U1276" s="157"/>
      <c r="V1276" s="83">
        <f>SUM(V1277:V1282)</f>
        <v>0</v>
      </c>
      <c r="W1276" s="88">
        <f>SUM(W1277:W1282)</f>
        <v>0</v>
      </c>
      <c r="X1276" s="177">
        <f t="shared" si="1651"/>
        <v>0</v>
      </c>
      <c r="Y1276" s="88">
        <f>SUM(Y1277:Y1282)</f>
        <v>0</v>
      </c>
      <c r="Z1276" s="88">
        <f>SUM(Z1277:Z1282)</f>
        <v>0</v>
      </c>
      <c r="AA1276" s="178">
        <f t="shared" si="1663"/>
        <v>0</v>
      </c>
      <c r="AB1276" s="157"/>
      <c r="AC1276" s="83">
        <f>SUM(AC1277:AC1282)</f>
        <v>0</v>
      </c>
      <c r="AD1276" s="88">
        <f>SUM(AD1277:AD1282)</f>
        <v>0</v>
      </c>
      <c r="AE1276" s="177">
        <f t="shared" si="1652"/>
        <v>0</v>
      </c>
      <c r="AF1276" s="88">
        <f>SUM(AF1277:AF1282)</f>
        <v>0</v>
      </c>
      <c r="AG1276" s="88">
        <f>SUM(AG1277:AG1282)</f>
        <v>0</v>
      </c>
      <c r="AH1276" s="178">
        <f t="shared" si="1664"/>
        <v>0</v>
      </c>
      <c r="AJ1276" s="84">
        <f t="shared" ref="AJ1276:AU1276" si="1675">SUM(AJ1277:AJ1282)</f>
        <v>0</v>
      </c>
      <c r="AK1276" s="86">
        <f t="shared" si="1675"/>
        <v>0</v>
      </c>
      <c r="AL1276" s="88">
        <f t="shared" si="1675"/>
        <v>0</v>
      </c>
      <c r="AM1276" s="86">
        <f t="shared" si="1675"/>
        <v>0</v>
      </c>
      <c r="AN1276" s="88">
        <f t="shared" si="1675"/>
        <v>0</v>
      </c>
      <c r="AO1276" s="86">
        <f t="shared" si="1675"/>
        <v>0</v>
      </c>
      <c r="AP1276" s="88">
        <f t="shared" si="1675"/>
        <v>0</v>
      </c>
      <c r="AQ1276" s="86">
        <f t="shared" si="1675"/>
        <v>0</v>
      </c>
      <c r="AR1276" s="88">
        <f t="shared" si="1675"/>
        <v>0</v>
      </c>
      <c r="AS1276" s="86">
        <f t="shared" si="1675"/>
        <v>0</v>
      </c>
      <c r="AT1276" s="88">
        <f t="shared" si="1675"/>
        <v>0</v>
      </c>
      <c r="AU1276" s="86">
        <f t="shared" si="1675"/>
        <v>0</v>
      </c>
      <c r="AV1276" s="86">
        <f t="shared" si="1654"/>
        <v>0</v>
      </c>
      <c r="AW1276" s="93">
        <f t="shared" si="1655"/>
        <v>0</v>
      </c>
      <c r="AY1276" s="86">
        <f t="shared" si="1656"/>
        <v>0</v>
      </c>
      <c r="AZ1276" s="86">
        <f t="shared" si="1657"/>
        <v>0</v>
      </c>
      <c r="BA1276" s="86">
        <f t="shared" si="1658"/>
        <v>0</v>
      </c>
      <c r="BB1276" s="86">
        <f t="shared" si="1659"/>
        <v>0</v>
      </c>
      <c r="BC1276" s="86">
        <f t="shared" si="1660"/>
        <v>0</v>
      </c>
      <c r="BD1276" s="86">
        <f t="shared" si="1661"/>
        <v>0</v>
      </c>
    </row>
    <row r="1277" spans="2:56" x14ac:dyDescent="0.3">
      <c r="B1277" s="169" t="s">
        <v>83</v>
      </c>
      <c r="C1277" s="248"/>
      <c r="D1277" s="249"/>
      <c r="E1277" s="172">
        <f t="shared" si="1647"/>
        <v>0</v>
      </c>
      <c r="F1277" s="248"/>
      <c r="G1277" s="249"/>
      <c r="H1277" s="172">
        <f t="shared" si="1648"/>
        <v>0</v>
      </c>
      <c r="I1277" s="248"/>
      <c r="J1277" s="250"/>
      <c r="K1277" s="174">
        <f t="shared" si="1649"/>
        <v>0</v>
      </c>
      <c r="L1277" s="248"/>
      <c r="M1277" s="250"/>
      <c r="N1277" s="251"/>
      <c r="O1277" s="248"/>
      <c r="P1277" s="251"/>
      <c r="Q1277" s="166">
        <f t="shared" si="1650"/>
        <v>0</v>
      </c>
      <c r="R1277" s="251"/>
      <c r="S1277" s="251"/>
      <c r="T1277" s="167">
        <f t="shared" si="1662"/>
        <v>0</v>
      </c>
      <c r="U1277" s="157"/>
      <c r="V1277" s="248"/>
      <c r="W1277" s="251"/>
      <c r="X1277" s="166">
        <f t="shared" si="1651"/>
        <v>0</v>
      </c>
      <c r="Y1277" s="251"/>
      <c r="Z1277" s="251"/>
      <c r="AA1277" s="167">
        <f t="shared" si="1663"/>
        <v>0</v>
      </c>
      <c r="AB1277" s="157"/>
      <c r="AC1277" s="248"/>
      <c r="AD1277" s="251"/>
      <c r="AE1277" s="166">
        <f t="shared" si="1652"/>
        <v>0</v>
      </c>
      <c r="AF1277" s="251"/>
      <c r="AG1277" s="251"/>
      <c r="AH1277" s="167">
        <f t="shared" si="1664"/>
        <v>0</v>
      </c>
      <c r="AJ1277" s="252"/>
      <c r="AK1277" s="253"/>
      <c r="AL1277" s="254"/>
      <c r="AM1277" s="253"/>
      <c r="AN1277" s="254"/>
      <c r="AO1277" s="253"/>
      <c r="AP1277" s="254"/>
      <c r="AQ1277" s="253"/>
      <c r="AR1277" s="254"/>
      <c r="AS1277" s="253"/>
      <c r="AT1277" s="254"/>
      <c r="AU1277" s="253"/>
      <c r="AV1277" s="163">
        <f t="shared" si="1654"/>
        <v>0</v>
      </c>
      <c r="AW1277" s="168">
        <f t="shared" si="1655"/>
        <v>0</v>
      </c>
      <c r="AY1277" s="163">
        <f t="shared" si="1656"/>
        <v>0</v>
      </c>
      <c r="AZ1277" s="163">
        <f t="shared" si="1657"/>
        <v>0</v>
      </c>
      <c r="BA1277" s="163">
        <f t="shared" si="1658"/>
        <v>0</v>
      </c>
      <c r="BB1277" s="163">
        <f t="shared" si="1659"/>
        <v>0</v>
      </c>
      <c r="BC1277" s="163">
        <f t="shared" si="1660"/>
        <v>0</v>
      </c>
      <c r="BD1277" s="163">
        <f t="shared" si="1661"/>
        <v>0</v>
      </c>
    </row>
    <row r="1278" spans="2:56" x14ac:dyDescent="0.3">
      <c r="B1278" s="169" t="s">
        <v>84</v>
      </c>
      <c r="C1278" s="248"/>
      <c r="D1278" s="249"/>
      <c r="E1278" s="172">
        <f t="shared" si="1647"/>
        <v>0</v>
      </c>
      <c r="F1278" s="248"/>
      <c r="G1278" s="249"/>
      <c r="H1278" s="172">
        <f t="shared" si="1648"/>
        <v>0</v>
      </c>
      <c r="I1278" s="248"/>
      <c r="J1278" s="250"/>
      <c r="K1278" s="174">
        <f t="shared" si="1649"/>
        <v>0</v>
      </c>
      <c r="L1278" s="248"/>
      <c r="M1278" s="250"/>
      <c r="N1278" s="251"/>
      <c r="O1278" s="248"/>
      <c r="P1278" s="251"/>
      <c r="Q1278" s="166">
        <f t="shared" si="1650"/>
        <v>0</v>
      </c>
      <c r="R1278" s="251"/>
      <c r="S1278" s="251"/>
      <c r="T1278" s="167">
        <f t="shared" si="1662"/>
        <v>0</v>
      </c>
      <c r="U1278" s="157"/>
      <c r="V1278" s="248"/>
      <c r="W1278" s="251"/>
      <c r="X1278" s="166">
        <f t="shared" si="1651"/>
        <v>0</v>
      </c>
      <c r="Y1278" s="251"/>
      <c r="Z1278" s="251"/>
      <c r="AA1278" s="167">
        <f t="shared" si="1663"/>
        <v>0</v>
      </c>
      <c r="AB1278" s="157"/>
      <c r="AC1278" s="248"/>
      <c r="AD1278" s="251"/>
      <c r="AE1278" s="166">
        <f t="shared" si="1652"/>
        <v>0</v>
      </c>
      <c r="AF1278" s="251"/>
      <c r="AG1278" s="251"/>
      <c r="AH1278" s="167">
        <f t="shared" si="1664"/>
        <v>0</v>
      </c>
      <c r="AJ1278" s="252"/>
      <c r="AK1278" s="253"/>
      <c r="AL1278" s="254"/>
      <c r="AM1278" s="253"/>
      <c r="AN1278" s="254"/>
      <c r="AO1278" s="253"/>
      <c r="AP1278" s="254"/>
      <c r="AQ1278" s="253"/>
      <c r="AR1278" s="254"/>
      <c r="AS1278" s="253"/>
      <c r="AT1278" s="254"/>
      <c r="AU1278" s="253"/>
      <c r="AV1278" s="163">
        <f t="shared" si="1654"/>
        <v>0</v>
      </c>
      <c r="AW1278" s="168">
        <f t="shared" si="1655"/>
        <v>0</v>
      </c>
      <c r="AY1278" s="163">
        <f t="shared" si="1656"/>
        <v>0</v>
      </c>
      <c r="AZ1278" s="163">
        <f t="shared" si="1657"/>
        <v>0</v>
      </c>
      <c r="BA1278" s="163">
        <f t="shared" si="1658"/>
        <v>0</v>
      </c>
      <c r="BB1278" s="163">
        <f t="shared" si="1659"/>
        <v>0</v>
      </c>
      <c r="BC1278" s="163">
        <f t="shared" si="1660"/>
        <v>0</v>
      </c>
      <c r="BD1278" s="163">
        <f t="shared" si="1661"/>
        <v>0</v>
      </c>
    </row>
    <row r="1279" spans="2:56" x14ac:dyDescent="0.3">
      <c r="B1279" s="169" t="s">
        <v>85</v>
      </c>
      <c r="C1279" s="248"/>
      <c r="D1279" s="249"/>
      <c r="E1279" s="172">
        <f t="shared" si="1647"/>
        <v>0</v>
      </c>
      <c r="F1279" s="248"/>
      <c r="G1279" s="249"/>
      <c r="H1279" s="172">
        <f t="shared" si="1648"/>
        <v>0</v>
      </c>
      <c r="I1279" s="248"/>
      <c r="J1279" s="250"/>
      <c r="K1279" s="174">
        <f t="shared" si="1649"/>
        <v>0</v>
      </c>
      <c r="L1279" s="248"/>
      <c r="M1279" s="250"/>
      <c r="N1279" s="251"/>
      <c r="O1279" s="248"/>
      <c r="P1279" s="251"/>
      <c r="Q1279" s="166">
        <f t="shared" si="1650"/>
        <v>0</v>
      </c>
      <c r="R1279" s="251"/>
      <c r="S1279" s="251"/>
      <c r="T1279" s="167">
        <f t="shared" si="1662"/>
        <v>0</v>
      </c>
      <c r="U1279" s="157"/>
      <c r="V1279" s="248"/>
      <c r="W1279" s="251"/>
      <c r="X1279" s="166">
        <f t="shared" si="1651"/>
        <v>0</v>
      </c>
      <c r="Y1279" s="251"/>
      <c r="Z1279" s="251"/>
      <c r="AA1279" s="167">
        <f t="shared" si="1663"/>
        <v>0</v>
      </c>
      <c r="AB1279" s="157"/>
      <c r="AC1279" s="248"/>
      <c r="AD1279" s="251"/>
      <c r="AE1279" s="166">
        <f t="shared" si="1652"/>
        <v>0</v>
      </c>
      <c r="AF1279" s="251"/>
      <c r="AG1279" s="251"/>
      <c r="AH1279" s="167">
        <f t="shared" si="1664"/>
        <v>0</v>
      </c>
      <c r="AJ1279" s="252"/>
      <c r="AK1279" s="253"/>
      <c r="AL1279" s="254"/>
      <c r="AM1279" s="253"/>
      <c r="AN1279" s="254"/>
      <c r="AO1279" s="253"/>
      <c r="AP1279" s="254"/>
      <c r="AQ1279" s="253"/>
      <c r="AR1279" s="254"/>
      <c r="AS1279" s="253"/>
      <c r="AT1279" s="254"/>
      <c r="AU1279" s="253"/>
      <c r="AV1279" s="163">
        <f t="shared" si="1654"/>
        <v>0</v>
      </c>
      <c r="AW1279" s="168">
        <f t="shared" si="1655"/>
        <v>0</v>
      </c>
      <c r="AY1279" s="163">
        <f t="shared" si="1656"/>
        <v>0</v>
      </c>
      <c r="AZ1279" s="163">
        <f t="shared" si="1657"/>
        <v>0</v>
      </c>
      <c r="BA1279" s="163">
        <f t="shared" si="1658"/>
        <v>0</v>
      </c>
      <c r="BB1279" s="163">
        <f t="shared" si="1659"/>
        <v>0</v>
      </c>
      <c r="BC1279" s="163">
        <f t="shared" si="1660"/>
        <v>0</v>
      </c>
      <c r="BD1279" s="163">
        <f t="shared" si="1661"/>
        <v>0</v>
      </c>
    </row>
    <row r="1280" spans="2:56" x14ac:dyDescent="0.3">
      <c r="B1280" s="169" t="s">
        <v>86</v>
      </c>
      <c r="C1280" s="248"/>
      <c r="D1280" s="249"/>
      <c r="E1280" s="172">
        <f t="shared" si="1647"/>
        <v>0</v>
      </c>
      <c r="F1280" s="248"/>
      <c r="G1280" s="249"/>
      <c r="H1280" s="172">
        <f t="shared" si="1648"/>
        <v>0</v>
      </c>
      <c r="I1280" s="248"/>
      <c r="J1280" s="250"/>
      <c r="K1280" s="174">
        <f t="shared" si="1649"/>
        <v>0</v>
      </c>
      <c r="L1280" s="248"/>
      <c r="M1280" s="250"/>
      <c r="N1280" s="251"/>
      <c r="O1280" s="248"/>
      <c r="P1280" s="251"/>
      <c r="Q1280" s="166">
        <f t="shared" si="1650"/>
        <v>0</v>
      </c>
      <c r="R1280" s="251"/>
      <c r="S1280" s="251"/>
      <c r="T1280" s="167">
        <f t="shared" si="1662"/>
        <v>0</v>
      </c>
      <c r="U1280" s="157"/>
      <c r="V1280" s="248"/>
      <c r="W1280" s="251"/>
      <c r="X1280" s="166">
        <f t="shared" si="1651"/>
        <v>0</v>
      </c>
      <c r="Y1280" s="251"/>
      <c r="Z1280" s="251"/>
      <c r="AA1280" s="167">
        <f t="shared" si="1663"/>
        <v>0</v>
      </c>
      <c r="AB1280" s="157"/>
      <c r="AC1280" s="248"/>
      <c r="AD1280" s="251"/>
      <c r="AE1280" s="166">
        <f t="shared" si="1652"/>
        <v>0</v>
      </c>
      <c r="AF1280" s="251"/>
      <c r="AG1280" s="251"/>
      <c r="AH1280" s="167">
        <f t="shared" si="1664"/>
        <v>0</v>
      </c>
      <c r="AJ1280" s="252"/>
      <c r="AK1280" s="253"/>
      <c r="AL1280" s="254"/>
      <c r="AM1280" s="253"/>
      <c r="AN1280" s="254"/>
      <c r="AO1280" s="253"/>
      <c r="AP1280" s="254"/>
      <c r="AQ1280" s="253"/>
      <c r="AR1280" s="254"/>
      <c r="AS1280" s="253"/>
      <c r="AT1280" s="254"/>
      <c r="AU1280" s="253"/>
      <c r="AV1280" s="163">
        <f t="shared" si="1654"/>
        <v>0</v>
      </c>
      <c r="AW1280" s="168">
        <f t="shared" si="1655"/>
        <v>0</v>
      </c>
      <c r="AY1280" s="163">
        <f t="shared" si="1656"/>
        <v>0</v>
      </c>
      <c r="AZ1280" s="163">
        <f t="shared" si="1657"/>
        <v>0</v>
      </c>
      <c r="BA1280" s="163">
        <f t="shared" si="1658"/>
        <v>0</v>
      </c>
      <c r="BB1280" s="163">
        <f t="shared" si="1659"/>
        <v>0</v>
      </c>
      <c r="BC1280" s="163">
        <f t="shared" si="1660"/>
        <v>0</v>
      </c>
      <c r="BD1280" s="163">
        <f t="shared" si="1661"/>
        <v>0</v>
      </c>
    </row>
    <row r="1281" spans="2:56" x14ac:dyDescent="0.3">
      <c r="B1281" s="169" t="s">
        <v>87</v>
      </c>
      <c r="C1281" s="248"/>
      <c r="D1281" s="249"/>
      <c r="E1281" s="172">
        <f t="shared" si="1647"/>
        <v>0</v>
      </c>
      <c r="F1281" s="248"/>
      <c r="G1281" s="249"/>
      <c r="H1281" s="172">
        <f t="shared" si="1648"/>
        <v>0</v>
      </c>
      <c r="I1281" s="248"/>
      <c r="J1281" s="250"/>
      <c r="K1281" s="174">
        <f t="shared" si="1649"/>
        <v>0</v>
      </c>
      <c r="L1281" s="248"/>
      <c r="M1281" s="250"/>
      <c r="N1281" s="251"/>
      <c r="O1281" s="248"/>
      <c r="P1281" s="251"/>
      <c r="Q1281" s="166">
        <f t="shared" si="1650"/>
        <v>0</v>
      </c>
      <c r="R1281" s="251"/>
      <c r="S1281" s="251"/>
      <c r="T1281" s="167">
        <f t="shared" si="1662"/>
        <v>0</v>
      </c>
      <c r="U1281" s="157"/>
      <c r="V1281" s="248"/>
      <c r="W1281" s="251"/>
      <c r="X1281" s="166">
        <f t="shared" si="1651"/>
        <v>0</v>
      </c>
      <c r="Y1281" s="251"/>
      <c r="Z1281" s="251"/>
      <c r="AA1281" s="167">
        <f t="shared" si="1663"/>
        <v>0</v>
      </c>
      <c r="AB1281" s="157"/>
      <c r="AC1281" s="248"/>
      <c r="AD1281" s="251"/>
      <c r="AE1281" s="166">
        <f t="shared" si="1652"/>
        <v>0</v>
      </c>
      <c r="AF1281" s="251"/>
      <c r="AG1281" s="251"/>
      <c r="AH1281" s="167">
        <f t="shared" si="1664"/>
        <v>0</v>
      </c>
      <c r="AJ1281" s="252"/>
      <c r="AK1281" s="253"/>
      <c r="AL1281" s="254"/>
      <c r="AM1281" s="253"/>
      <c r="AN1281" s="254"/>
      <c r="AO1281" s="253"/>
      <c r="AP1281" s="254"/>
      <c r="AQ1281" s="253"/>
      <c r="AR1281" s="254"/>
      <c r="AS1281" s="253"/>
      <c r="AT1281" s="254"/>
      <c r="AU1281" s="253"/>
      <c r="AV1281" s="163">
        <f t="shared" si="1654"/>
        <v>0</v>
      </c>
      <c r="AW1281" s="168">
        <f t="shared" si="1655"/>
        <v>0</v>
      </c>
      <c r="AY1281" s="163">
        <f t="shared" si="1656"/>
        <v>0</v>
      </c>
      <c r="AZ1281" s="163">
        <f t="shared" si="1657"/>
        <v>0</v>
      </c>
      <c r="BA1281" s="163">
        <f t="shared" si="1658"/>
        <v>0</v>
      </c>
      <c r="BB1281" s="163">
        <f t="shared" si="1659"/>
        <v>0</v>
      </c>
      <c r="BC1281" s="163">
        <f t="shared" si="1660"/>
        <v>0</v>
      </c>
      <c r="BD1281" s="163">
        <f t="shared" si="1661"/>
        <v>0</v>
      </c>
    </row>
    <row r="1282" spans="2:56" x14ac:dyDescent="0.3">
      <c r="B1282" s="169" t="s">
        <v>88</v>
      </c>
      <c r="C1282" s="248"/>
      <c r="D1282" s="249"/>
      <c r="E1282" s="172">
        <f t="shared" si="1647"/>
        <v>0</v>
      </c>
      <c r="F1282" s="248"/>
      <c r="G1282" s="249"/>
      <c r="H1282" s="172">
        <f t="shared" si="1648"/>
        <v>0</v>
      </c>
      <c r="I1282" s="248"/>
      <c r="J1282" s="250"/>
      <c r="K1282" s="174">
        <f t="shared" si="1649"/>
        <v>0</v>
      </c>
      <c r="L1282" s="248"/>
      <c r="M1282" s="250"/>
      <c r="N1282" s="251"/>
      <c r="O1282" s="248"/>
      <c r="P1282" s="251"/>
      <c r="Q1282" s="166">
        <f t="shared" si="1650"/>
        <v>0</v>
      </c>
      <c r="R1282" s="251"/>
      <c r="S1282" s="251"/>
      <c r="T1282" s="167">
        <f t="shared" si="1662"/>
        <v>0</v>
      </c>
      <c r="U1282" s="157"/>
      <c r="V1282" s="248"/>
      <c r="W1282" s="251"/>
      <c r="X1282" s="166">
        <f t="shared" si="1651"/>
        <v>0</v>
      </c>
      <c r="Y1282" s="251"/>
      <c r="Z1282" s="251"/>
      <c r="AA1282" s="167">
        <f t="shared" si="1663"/>
        <v>0</v>
      </c>
      <c r="AB1282" s="157"/>
      <c r="AC1282" s="248"/>
      <c r="AD1282" s="251"/>
      <c r="AE1282" s="166">
        <f t="shared" si="1652"/>
        <v>0</v>
      </c>
      <c r="AF1282" s="251"/>
      <c r="AG1282" s="251"/>
      <c r="AH1282" s="167">
        <f t="shared" si="1664"/>
        <v>0</v>
      </c>
      <c r="AJ1282" s="252"/>
      <c r="AK1282" s="253"/>
      <c r="AL1282" s="254"/>
      <c r="AM1282" s="253"/>
      <c r="AN1282" s="254"/>
      <c r="AO1282" s="253"/>
      <c r="AP1282" s="254"/>
      <c r="AQ1282" s="253"/>
      <c r="AR1282" s="254"/>
      <c r="AS1282" s="253"/>
      <c r="AT1282" s="254"/>
      <c r="AU1282" s="253"/>
      <c r="AV1282" s="163">
        <f t="shared" si="1654"/>
        <v>0</v>
      </c>
      <c r="AW1282" s="168">
        <f t="shared" si="1655"/>
        <v>0</v>
      </c>
      <c r="AY1282" s="163">
        <f t="shared" si="1656"/>
        <v>0</v>
      </c>
      <c r="AZ1282" s="163">
        <f t="shared" si="1657"/>
        <v>0</v>
      </c>
      <c r="BA1282" s="163">
        <f t="shared" si="1658"/>
        <v>0</v>
      </c>
      <c r="BB1282" s="163">
        <f t="shared" si="1659"/>
        <v>0</v>
      </c>
      <c r="BC1282" s="163">
        <f t="shared" si="1660"/>
        <v>0</v>
      </c>
      <c r="BD1282" s="163">
        <f t="shared" si="1661"/>
        <v>0</v>
      </c>
    </row>
    <row r="1283" spans="2:56" x14ac:dyDescent="0.3">
      <c r="B1283" s="179" t="s">
        <v>89</v>
      </c>
      <c r="C1283" s="83">
        <f>SUM(C1284:C1289)</f>
        <v>0</v>
      </c>
      <c r="D1283" s="84">
        <f>SUM(D1284:D1289)</f>
        <v>0</v>
      </c>
      <c r="E1283" s="85">
        <f t="shared" si="1647"/>
        <v>0</v>
      </c>
      <c r="F1283" s="83">
        <f>SUM(F1284:F1289)</f>
        <v>0</v>
      </c>
      <c r="G1283" s="84">
        <f>SUM(G1284:G1289)</f>
        <v>0</v>
      </c>
      <c r="H1283" s="85">
        <f t="shared" si="1648"/>
        <v>0</v>
      </c>
      <c r="I1283" s="83">
        <f>SUM(I1284:I1289)</f>
        <v>0</v>
      </c>
      <c r="J1283" s="86">
        <f>SUM(J1284:J1289)</f>
        <v>0</v>
      </c>
      <c r="K1283" s="87">
        <f t="shared" si="1649"/>
        <v>0</v>
      </c>
      <c r="L1283" s="83">
        <f>SUM(L1284:L1289)</f>
        <v>0</v>
      </c>
      <c r="M1283" s="86">
        <f>SUM(M1284:M1289)</f>
        <v>0</v>
      </c>
      <c r="N1283" s="88">
        <f>SUM(N1284:N1289)</f>
        <v>0</v>
      </c>
      <c r="O1283" s="83">
        <f>SUM(O1284:O1289)</f>
        <v>0</v>
      </c>
      <c r="P1283" s="88">
        <f>SUM(P1284:P1289)</f>
        <v>0</v>
      </c>
      <c r="Q1283" s="177">
        <f t="shared" si="1650"/>
        <v>0</v>
      </c>
      <c r="R1283" s="88">
        <f>SUM(R1284:R1289)</f>
        <v>0</v>
      </c>
      <c r="S1283" s="88">
        <f>SUM(S1284:S1289)</f>
        <v>0</v>
      </c>
      <c r="T1283" s="178">
        <f t="shared" si="1662"/>
        <v>0</v>
      </c>
      <c r="U1283" s="157"/>
      <c r="V1283" s="83">
        <f>SUM(V1284:V1289)</f>
        <v>0</v>
      </c>
      <c r="W1283" s="88">
        <f>SUM(W1284:W1289)</f>
        <v>0</v>
      </c>
      <c r="X1283" s="177">
        <f t="shared" si="1651"/>
        <v>0</v>
      </c>
      <c r="Y1283" s="88">
        <f>SUM(Y1284:Y1289)</f>
        <v>0</v>
      </c>
      <c r="Z1283" s="88">
        <f>SUM(Z1284:Z1289)</f>
        <v>0</v>
      </c>
      <c r="AA1283" s="178">
        <f t="shared" si="1663"/>
        <v>0</v>
      </c>
      <c r="AB1283" s="157"/>
      <c r="AC1283" s="83">
        <f>SUM(AC1284:AC1289)</f>
        <v>0</v>
      </c>
      <c r="AD1283" s="88">
        <f>SUM(AD1284:AD1289)</f>
        <v>0</v>
      </c>
      <c r="AE1283" s="177">
        <f t="shared" si="1652"/>
        <v>0</v>
      </c>
      <c r="AF1283" s="88">
        <f>SUM(AF1284:AF1289)</f>
        <v>0</v>
      </c>
      <c r="AG1283" s="88">
        <f>SUM(AG1284:AG1289)</f>
        <v>0</v>
      </c>
      <c r="AH1283" s="178">
        <f t="shared" si="1664"/>
        <v>0</v>
      </c>
      <c r="AJ1283" s="84">
        <f t="shared" ref="AJ1283:AU1283" si="1676">SUM(AJ1284:AJ1289)</f>
        <v>0</v>
      </c>
      <c r="AK1283" s="86">
        <f t="shared" si="1676"/>
        <v>0</v>
      </c>
      <c r="AL1283" s="88">
        <f t="shared" si="1676"/>
        <v>0</v>
      </c>
      <c r="AM1283" s="86">
        <f t="shared" si="1676"/>
        <v>0</v>
      </c>
      <c r="AN1283" s="88">
        <f t="shared" si="1676"/>
        <v>0</v>
      </c>
      <c r="AO1283" s="86">
        <f t="shared" si="1676"/>
        <v>0</v>
      </c>
      <c r="AP1283" s="88">
        <f t="shared" si="1676"/>
        <v>0</v>
      </c>
      <c r="AQ1283" s="86">
        <f t="shared" si="1676"/>
        <v>0</v>
      </c>
      <c r="AR1283" s="88">
        <f t="shared" si="1676"/>
        <v>0</v>
      </c>
      <c r="AS1283" s="86">
        <f t="shared" si="1676"/>
        <v>0</v>
      </c>
      <c r="AT1283" s="88">
        <f t="shared" si="1676"/>
        <v>0</v>
      </c>
      <c r="AU1283" s="86">
        <f t="shared" si="1676"/>
        <v>0</v>
      </c>
      <c r="AV1283" s="86">
        <f t="shared" si="1654"/>
        <v>0</v>
      </c>
      <c r="AW1283" s="93">
        <f t="shared" si="1655"/>
        <v>0</v>
      </c>
      <c r="AY1283" s="86">
        <f t="shared" si="1656"/>
        <v>0</v>
      </c>
      <c r="AZ1283" s="86">
        <f t="shared" si="1657"/>
        <v>0</v>
      </c>
      <c r="BA1283" s="86">
        <f t="shared" si="1658"/>
        <v>0</v>
      </c>
      <c r="BB1283" s="86">
        <f t="shared" si="1659"/>
        <v>0</v>
      </c>
      <c r="BC1283" s="86">
        <f t="shared" si="1660"/>
        <v>0</v>
      </c>
      <c r="BD1283" s="86">
        <f t="shared" si="1661"/>
        <v>0</v>
      </c>
    </row>
    <row r="1284" spans="2:56" x14ac:dyDescent="0.3">
      <c r="B1284" s="169" t="s">
        <v>90</v>
      </c>
      <c r="C1284" s="248"/>
      <c r="D1284" s="249"/>
      <c r="E1284" s="172">
        <f t="shared" si="1647"/>
        <v>0</v>
      </c>
      <c r="F1284" s="248"/>
      <c r="G1284" s="249"/>
      <c r="H1284" s="172">
        <f t="shared" si="1648"/>
        <v>0</v>
      </c>
      <c r="I1284" s="248"/>
      <c r="J1284" s="250"/>
      <c r="K1284" s="174">
        <f t="shared" si="1649"/>
        <v>0</v>
      </c>
      <c r="L1284" s="248"/>
      <c r="M1284" s="250"/>
      <c r="N1284" s="251"/>
      <c r="O1284" s="248"/>
      <c r="P1284" s="251"/>
      <c r="Q1284" s="166">
        <f t="shared" si="1650"/>
        <v>0</v>
      </c>
      <c r="R1284" s="251"/>
      <c r="S1284" s="251"/>
      <c r="T1284" s="167">
        <f t="shared" si="1662"/>
        <v>0</v>
      </c>
      <c r="U1284" s="157"/>
      <c r="V1284" s="248"/>
      <c r="W1284" s="251"/>
      <c r="X1284" s="166">
        <f t="shared" si="1651"/>
        <v>0</v>
      </c>
      <c r="Y1284" s="251"/>
      <c r="Z1284" s="251"/>
      <c r="AA1284" s="167">
        <f t="shared" si="1663"/>
        <v>0</v>
      </c>
      <c r="AB1284" s="157"/>
      <c r="AC1284" s="248"/>
      <c r="AD1284" s="251"/>
      <c r="AE1284" s="166">
        <f t="shared" si="1652"/>
        <v>0</v>
      </c>
      <c r="AF1284" s="251"/>
      <c r="AG1284" s="251"/>
      <c r="AH1284" s="167">
        <f t="shared" si="1664"/>
        <v>0</v>
      </c>
      <c r="AJ1284" s="252"/>
      <c r="AK1284" s="253"/>
      <c r="AL1284" s="254"/>
      <c r="AM1284" s="253"/>
      <c r="AN1284" s="254"/>
      <c r="AO1284" s="253"/>
      <c r="AP1284" s="254"/>
      <c r="AQ1284" s="253"/>
      <c r="AR1284" s="254"/>
      <c r="AS1284" s="253"/>
      <c r="AT1284" s="254"/>
      <c r="AU1284" s="253"/>
      <c r="AV1284" s="163">
        <f t="shared" si="1654"/>
        <v>0</v>
      </c>
      <c r="AW1284" s="168">
        <f t="shared" si="1655"/>
        <v>0</v>
      </c>
      <c r="AY1284" s="163">
        <f t="shared" si="1656"/>
        <v>0</v>
      </c>
      <c r="AZ1284" s="163">
        <f t="shared" si="1657"/>
        <v>0</v>
      </c>
      <c r="BA1284" s="163">
        <f t="shared" si="1658"/>
        <v>0</v>
      </c>
      <c r="BB1284" s="163">
        <f t="shared" si="1659"/>
        <v>0</v>
      </c>
      <c r="BC1284" s="163">
        <f t="shared" si="1660"/>
        <v>0</v>
      </c>
      <c r="BD1284" s="163">
        <f t="shared" si="1661"/>
        <v>0</v>
      </c>
    </row>
    <row r="1285" spans="2:56" x14ac:dyDescent="0.3">
      <c r="B1285" s="169" t="s">
        <v>91</v>
      </c>
      <c r="C1285" s="248"/>
      <c r="D1285" s="249"/>
      <c r="E1285" s="172">
        <f t="shared" si="1647"/>
        <v>0</v>
      </c>
      <c r="F1285" s="248"/>
      <c r="G1285" s="249"/>
      <c r="H1285" s="172">
        <f t="shared" si="1648"/>
        <v>0</v>
      </c>
      <c r="I1285" s="248"/>
      <c r="J1285" s="250"/>
      <c r="K1285" s="174">
        <f t="shared" si="1649"/>
        <v>0</v>
      </c>
      <c r="L1285" s="248"/>
      <c r="M1285" s="250"/>
      <c r="N1285" s="251"/>
      <c r="O1285" s="248"/>
      <c r="P1285" s="251"/>
      <c r="Q1285" s="166">
        <f t="shared" si="1650"/>
        <v>0</v>
      </c>
      <c r="R1285" s="251"/>
      <c r="S1285" s="251"/>
      <c r="T1285" s="167">
        <f t="shared" si="1662"/>
        <v>0</v>
      </c>
      <c r="U1285" s="157"/>
      <c r="V1285" s="248"/>
      <c r="W1285" s="251"/>
      <c r="X1285" s="166">
        <f t="shared" si="1651"/>
        <v>0</v>
      </c>
      <c r="Y1285" s="251"/>
      <c r="Z1285" s="251"/>
      <c r="AA1285" s="167">
        <f t="shared" si="1663"/>
        <v>0</v>
      </c>
      <c r="AB1285" s="157"/>
      <c r="AC1285" s="248"/>
      <c r="AD1285" s="251"/>
      <c r="AE1285" s="166">
        <f t="shared" si="1652"/>
        <v>0</v>
      </c>
      <c r="AF1285" s="251"/>
      <c r="AG1285" s="251"/>
      <c r="AH1285" s="167">
        <f t="shared" si="1664"/>
        <v>0</v>
      </c>
      <c r="AJ1285" s="252"/>
      <c r="AK1285" s="253"/>
      <c r="AL1285" s="254"/>
      <c r="AM1285" s="253"/>
      <c r="AN1285" s="254"/>
      <c r="AO1285" s="253"/>
      <c r="AP1285" s="254"/>
      <c r="AQ1285" s="253"/>
      <c r="AR1285" s="254"/>
      <c r="AS1285" s="253"/>
      <c r="AT1285" s="254"/>
      <c r="AU1285" s="253"/>
      <c r="AV1285" s="163">
        <f t="shared" si="1654"/>
        <v>0</v>
      </c>
      <c r="AW1285" s="168">
        <f t="shared" si="1655"/>
        <v>0</v>
      </c>
      <c r="AY1285" s="163">
        <f t="shared" si="1656"/>
        <v>0</v>
      </c>
      <c r="AZ1285" s="163">
        <f t="shared" si="1657"/>
        <v>0</v>
      </c>
      <c r="BA1285" s="163">
        <f t="shared" si="1658"/>
        <v>0</v>
      </c>
      <c r="BB1285" s="163">
        <f t="shared" si="1659"/>
        <v>0</v>
      </c>
      <c r="BC1285" s="163">
        <f t="shared" si="1660"/>
        <v>0</v>
      </c>
      <c r="BD1285" s="163">
        <f t="shared" si="1661"/>
        <v>0</v>
      </c>
    </row>
    <row r="1286" spans="2:56" x14ac:dyDescent="0.3">
      <c r="B1286" s="169" t="s">
        <v>92</v>
      </c>
      <c r="C1286" s="248"/>
      <c r="D1286" s="249"/>
      <c r="E1286" s="172">
        <f t="shared" si="1647"/>
        <v>0</v>
      </c>
      <c r="F1286" s="248"/>
      <c r="G1286" s="249"/>
      <c r="H1286" s="172">
        <f t="shared" si="1648"/>
        <v>0</v>
      </c>
      <c r="I1286" s="248"/>
      <c r="J1286" s="250"/>
      <c r="K1286" s="174">
        <f t="shared" si="1649"/>
        <v>0</v>
      </c>
      <c r="L1286" s="248"/>
      <c r="M1286" s="250"/>
      <c r="N1286" s="251"/>
      <c r="O1286" s="248"/>
      <c r="P1286" s="251"/>
      <c r="Q1286" s="166">
        <f t="shared" si="1650"/>
        <v>0</v>
      </c>
      <c r="R1286" s="251"/>
      <c r="S1286" s="251"/>
      <c r="T1286" s="167">
        <f t="shared" si="1662"/>
        <v>0</v>
      </c>
      <c r="U1286" s="157"/>
      <c r="V1286" s="248"/>
      <c r="W1286" s="251"/>
      <c r="X1286" s="166">
        <f t="shared" si="1651"/>
        <v>0</v>
      </c>
      <c r="Y1286" s="251"/>
      <c r="Z1286" s="251"/>
      <c r="AA1286" s="167">
        <f t="shared" si="1663"/>
        <v>0</v>
      </c>
      <c r="AB1286" s="157"/>
      <c r="AC1286" s="248"/>
      <c r="AD1286" s="251"/>
      <c r="AE1286" s="166">
        <f t="shared" si="1652"/>
        <v>0</v>
      </c>
      <c r="AF1286" s="251"/>
      <c r="AG1286" s="251"/>
      <c r="AH1286" s="167">
        <f t="shared" si="1664"/>
        <v>0</v>
      </c>
      <c r="AJ1286" s="252"/>
      <c r="AK1286" s="253"/>
      <c r="AL1286" s="254"/>
      <c r="AM1286" s="253"/>
      <c r="AN1286" s="254"/>
      <c r="AO1286" s="253"/>
      <c r="AP1286" s="254"/>
      <c r="AQ1286" s="253"/>
      <c r="AR1286" s="254"/>
      <c r="AS1286" s="253"/>
      <c r="AT1286" s="254"/>
      <c r="AU1286" s="253"/>
      <c r="AV1286" s="163">
        <f t="shared" si="1654"/>
        <v>0</v>
      </c>
      <c r="AW1286" s="168">
        <f t="shared" si="1655"/>
        <v>0</v>
      </c>
      <c r="AY1286" s="163">
        <f t="shared" si="1656"/>
        <v>0</v>
      </c>
      <c r="AZ1286" s="163">
        <f t="shared" si="1657"/>
        <v>0</v>
      </c>
      <c r="BA1286" s="163">
        <f t="shared" si="1658"/>
        <v>0</v>
      </c>
      <c r="BB1286" s="163">
        <f t="shared" si="1659"/>
        <v>0</v>
      </c>
      <c r="BC1286" s="163">
        <f t="shared" si="1660"/>
        <v>0</v>
      </c>
      <c r="BD1286" s="163">
        <f t="shared" si="1661"/>
        <v>0</v>
      </c>
    </row>
    <row r="1287" spans="2:56" x14ac:dyDescent="0.3">
      <c r="B1287" s="169" t="s">
        <v>93</v>
      </c>
      <c r="C1287" s="248"/>
      <c r="D1287" s="249"/>
      <c r="E1287" s="172">
        <f t="shared" si="1647"/>
        <v>0</v>
      </c>
      <c r="F1287" s="248"/>
      <c r="G1287" s="249"/>
      <c r="H1287" s="172">
        <f t="shared" si="1648"/>
        <v>0</v>
      </c>
      <c r="I1287" s="248"/>
      <c r="J1287" s="250"/>
      <c r="K1287" s="174">
        <f t="shared" si="1649"/>
        <v>0</v>
      </c>
      <c r="L1287" s="248"/>
      <c r="M1287" s="250"/>
      <c r="N1287" s="251"/>
      <c r="O1287" s="248"/>
      <c r="P1287" s="251"/>
      <c r="Q1287" s="166">
        <f t="shared" si="1650"/>
        <v>0</v>
      </c>
      <c r="R1287" s="251"/>
      <c r="S1287" s="251"/>
      <c r="T1287" s="167">
        <f t="shared" si="1662"/>
        <v>0</v>
      </c>
      <c r="U1287" s="157"/>
      <c r="V1287" s="248"/>
      <c r="W1287" s="251"/>
      <c r="X1287" s="166">
        <f t="shared" si="1651"/>
        <v>0</v>
      </c>
      <c r="Y1287" s="251"/>
      <c r="Z1287" s="251"/>
      <c r="AA1287" s="167">
        <f t="shared" si="1663"/>
        <v>0</v>
      </c>
      <c r="AB1287" s="157"/>
      <c r="AC1287" s="248"/>
      <c r="AD1287" s="251"/>
      <c r="AE1287" s="166">
        <f t="shared" si="1652"/>
        <v>0</v>
      </c>
      <c r="AF1287" s="251"/>
      <c r="AG1287" s="251"/>
      <c r="AH1287" s="167">
        <f t="shared" si="1664"/>
        <v>0</v>
      </c>
      <c r="AJ1287" s="252"/>
      <c r="AK1287" s="253"/>
      <c r="AL1287" s="254"/>
      <c r="AM1287" s="253"/>
      <c r="AN1287" s="254"/>
      <c r="AO1287" s="253"/>
      <c r="AP1287" s="254"/>
      <c r="AQ1287" s="253"/>
      <c r="AR1287" s="254"/>
      <c r="AS1287" s="253"/>
      <c r="AT1287" s="254"/>
      <c r="AU1287" s="253"/>
      <c r="AV1287" s="163">
        <f t="shared" si="1654"/>
        <v>0</v>
      </c>
      <c r="AW1287" s="168">
        <f t="shared" si="1655"/>
        <v>0</v>
      </c>
      <c r="AY1287" s="163">
        <f t="shared" si="1656"/>
        <v>0</v>
      </c>
      <c r="AZ1287" s="163">
        <f t="shared" si="1657"/>
        <v>0</v>
      </c>
      <c r="BA1287" s="163">
        <f t="shared" si="1658"/>
        <v>0</v>
      </c>
      <c r="BB1287" s="163">
        <f t="shared" si="1659"/>
        <v>0</v>
      </c>
      <c r="BC1287" s="163">
        <f t="shared" si="1660"/>
        <v>0</v>
      </c>
      <c r="BD1287" s="163">
        <f t="shared" si="1661"/>
        <v>0</v>
      </c>
    </row>
    <row r="1288" spans="2:56" x14ac:dyDescent="0.3">
      <c r="B1288" s="169" t="s">
        <v>94</v>
      </c>
      <c r="C1288" s="248"/>
      <c r="D1288" s="249"/>
      <c r="E1288" s="172">
        <f t="shared" si="1647"/>
        <v>0</v>
      </c>
      <c r="F1288" s="248"/>
      <c r="G1288" s="249"/>
      <c r="H1288" s="172">
        <f t="shared" si="1648"/>
        <v>0</v>
      </c>
      <c r="I1288" s="248"/>
      <c r="J1288" s="250"/>
      <c r="K1288" s="174">
        <f t="shared" si="1649"/>
        <v>0</v>
      </c>
      <c r="L1288" s="248"/>
      <c r="M1288" s="250"/>
      <c r="N1288" s="251"/>
      <c r="O1288" s="248"/>
      <c r="P1288" s="251"/>
      <c r="Q1288" s="166">
        <f t="shared" si="1650"/>
        <v>0</v>
      </c>
      <c r="R1288" s="251"/>
      <c r="S1288" s="251"/>
      <c r="T1288" s="167">
        <f t="shared" si="1662"/>
        <v>0</v>
      </c>
      <c r="U1288" s="157"/>
      <c r="V1288" s="248"/>
      <c r="W1288" s="251"/>
      <c r="X1288" s="166">
        <f t="shared" si="1651"/>
        <v>0</v>
      </c>
      <c r="Y1288" s="251"/>
      <c r="Z1288" s="251"/>
      <c r="AA1288" s="167">
        <f t="shared" si="1663"/>
        <v>0</v>
      </c>
      <c r="AB1288" s="157"/>
      <c r="AC1288" s="248"/>
      <c r="AD1288" s="251"/>
      <c r="AE1288" s="166">
        <f t="shared" si="1652"/>
        <v>0</v>
      </c>
      <c r="AF1288" s="251"/>
      <c r="AG1288" s="251"/>
      <c r="AH1288" s="167">
        <f t="shared" si="1664"/>
        <v>0</v>
      </c>
      <c r="AJ1288" s="252"/>
      <c r="AK1288" s="253"/>
      <c r="AL1288" s="254"/>
      <c r="AM1288" s="253"/>
      <c r="AN1288" s="254"/>
      <c r="AO1288" s="253"/>
      <c r="AP1288" s="254"/>
      <c r="AQ1288" s="253"/>
      <c r="AR1288" s="254"/>
      <c r="AS1288" s="253"/>
      <c r="AT1288" s="254"/>
      <c r="AU1288" s="253"/>
      <c r="AV1288" s="163">
        <f t="shared" si="1654"/>
        <v>0</v>
      </c>
      <c r="AW1288" s="168">
        <f t="shared" si="1655"/>
        <v>0</v>
      </c>
      <c r="AY1288" s="163">
        <f t="shared" si="1656"/>
        <v>0</v>
      </c>
      <c r="AZ1288" s="163">
        <f t="shared" si="1657"/>
        <v>0</v>
      </c>
      <c r="BA1288" s="163">
        <f t="shared" si="1658"/>
        <v>0</v>
      </c>
      <c r="BB1288" s="163">
        <f t="shared" si="1659"/>
        <v>0</v>
      </c>
      <c r="BC1288" s="163">
        <f t="shared" si="1660"/>
        <v>0</v>
      </c>
      <c r="BD1288" s="163">
        <f t="shared" si="1661"/>
        <v>0</v>
      </c>
    </row>
    <row r="1289" spans="2:56" x14ac:dyDescent="0.3">
      <c r="B1289" s="169" t="s">
        <v>95</v>
      </c>
      <c r="C1289" s="248"/>
      <c r="D1289" s="249"/>
      <c r="E1289" s="172">
        <f t="shared" si="1647"/>
        <v>0</v>
      </c>
      <c r="F1289" s="248"/>
      <c r="G1289" s="249"/>
      <c r="H1289" s="172">
        <f t="shared" si="1648"/>
        <v>0</v>
      </c>
      <c r="I1289" s="248"/>
      <c r="J1289" s="250"/>
      <c r="K1289" s="174">
        <f t="shared" si="1649"/>
        <v>0</v>
      </c>
      <c r="L1289" s="248"/>
      <c r="M1289" s="250"/>
      <c r="N1289" s="251"/>
      <c r="O1289" s="248"/>
      <c r="P1289" s="251"/>
      <c r="Q1289" s="166">
        <f t="shared" si="1650"/>
        <v>0</v>
      </c>
      <c r="R1289" s="251"/>
      <c r="S1289" s="251"/>
      <c r="T1289" s="167">
        <f t="shared" si="1662"/>
        <v>0</v>
      </c>
      <c r="U1289" s="157"/>
      <c r="V1289" s="248"/>
      <c r="W1289" s="251"/>
      <c r="X1289" s="166">
        <f t="shared" si="1651"/>
        <v>0</v>
      </c>
      <c r="Y1289" s="251"/>
      <c r="Z1289" s="251"/>
      <c r="AA1289" s="167">
        <f t="shared" si="1663"/>
        <v>0</v>
      </c>
      <c r="AB1289" s="157"/>
      <c r="AC1289" s="248"/>
      <c r="AD1289" s="251"/>
      <c r="AE1289" s="166">
        <f t="shared" si="1652"/>
        <v>0</v>
      </c>
      <c r="AF1289" s="251"/>
      <c r="AG1289" s="251"/>
      <c r="AH1289" s="167">
        <f t="shared" si="1664"/>
        <v>0</v>
      </c>
      <c r="AJ1289" s="252"/>
      <c r="AK1289" s="253"/>
      <c r="AL1289" s="254"/>
      <c r="AM1289" s="253"/>
      <c r="AN1289" s="254"/>
      <c r="AO1289" s="253"/>
      <c r="AP1289" s="254"/>
      <c r="AQ1289" s="253"/>
      <c r="AR1289" s="254"/>
      <c r="AS1289" s="253"/>
      <c r="AT1289" s="254"/>
      <c r="AU1289" s="253"/>
      <c r="AV1289" s="163">
        <f t="shared" si="1654"/>
        <v>0</v>
      </c>
      <c r="AW1289" s="168">
        <f t="shared" si="1655"/>
        <v>0</v>
      </c>
      <c r="AY1289" s="163">
        <f t="shared" si="1656"/>
        <v>0</v>
      </c>
      <c r="AZ1289" s="163">
        <f t="shared" si="1657"/>
        <v>0</v>
      </c>
      <c r="BA1289" s="163">
        <f t="shared" si="1658"/>
        <v>0</v>
      </c>
      <c r="BB1289" s="163">
        <f t="shared" si="1659"/>
        <v>0</v>
      </c>
      <c r="BC1289" s="163">
        <f t="shared" si="1660"/>
        <v>0</v>
      </c>
      <c r="BD1289" s="163">
        <f t="shared" si="1661"/>
        <v>0</v>
      </c>
    </row>
    <row r="1290" spans="2:56" x14ac:dyDescent="0.3">
      <c r="B1290" s="179" t="s">
        <v>96</v>
      </c>
      <c r="C1290" s="83">
        <f>SUM(C1291:C1294)</f>
        <v>110000</v>
      </c>
      <c r="D1290" s="84">
        <f>SUM(D1291:D1294)</f>
        <v>107898</v>
      </c>
      <c r="E1290" s="85">
        <f t="shared" si="1647"/>
        <v>0.98089090909090904</v>
      </c>
      <c r="F1290" s="83">
        <f>SUM(F1291:F1294)</f>
        <v>105696</v>
      </c>
      <c r="G1290" s="84">
        <f>SUM(G1291:G1294)</f>
        <v>105696</v>
      </c>
      <c r="H1290" s="85">
        <f t="shared" si="1648"/>
        <v>1</v>
      </c>
      <c r="I1290" s="83">
        <f>SUM(I1291:I1294)</f>
        <v>57262</v>
      </c>
      <c r="J1290" s="86">
        <f>SUM(J1291:J1294)</f>
        <v>57252</v>
      </c>
      <c r="K1290" s="87">
        <f t="shared" si="1649"/>
        <v>0.99982536411581857</v>
      </c>
      <c r="L1290" s="83">
        <f>SUM(L1291:L1294)</f>
        <v>105696</v>
      </c>
      <c r="M1290" s="86">
        <f>SUM(M1291:M1294)</f>
        <v>90282</v>
      </c>
      <c r="N1290" s="88">
        <f>SUM(N1291:N1294)</f>
        <v>0</v>
      </c>
      <c r="O1290" s="83">
        <f>SUM(O1291:O1294)</f>
        <v>105696</v>
      </c>
      <c r="P1290" s="88">
        <f>SUM(P1291:P1294)</f>
        <v>0</v>
      </c>
      <c r="Q1290" s="177">
        <f t="shared" si="1650"/>
        <v>105696</v>
      </c>
      <c r="R1290" s="88">
        <f>SUM(R1291:R1294)</f>
        <v>0</v>
      </c>
      <c r="S1290" s="88">
        <f>SUM(S1291:S1294)</f>
        <v>0</v>
      </c>
      <c r="T1290" s="178">
        <f t="shared" si="1662"/>
        <v>105696</v>
      </c>
      <c r="U1290" s="157"/>
      <c r="V1290" s="83">
        <f>SUM(V1291:V1294)</f>
        <v>110304</v>
      </c>
      <c r="W1290" s="88">
        <f>SUM(W1291:W1294)</f>
        <v>0</v>
      </c>
      <c r="X1290" s="177">
        <f t="shared" si="1651"/>
        <v>110304</v>
      </c>
      <c r="Y1290" s="88">
        <f>SUM(Y1291:Y1294)</f>
        <v>0</v>
      </c>
      <c r="Z1290" s="88">
        <f>SUM(Z1291:Z1294)</f>
        <v>0</v>
      </c>
      <c r="AA1290" s="178">
        <f t="shared" si="1663"/>
        <v>110304</v>
      </c>
      <c r="AB1290" s="157"/>
      <c r="AC1290" s="83">
        <f>SUM(AC1291:AC1294)</f>
        <v>115257</v>
      </c>
      <c r="AD1290" s="88">
        <f>SUM(AD1291:AD1294)</f>
        <v>0</v>
      </c>
      <c r="AE1290" s="177">
        <f t="shared" si="1652"/>
        <v>115257</v>
      </c>
      <c r="AF1290" s="88">
        <f>SUM(AF1291:AF1294)</f>
        <v>0</v>
      </c>
      <c r="AG1290" s="88">
        <f>SUM(AG1291:AG1294)</f>
        <v>0</v>
      </c>
      <c r="AH1290" s="178">
        <f t="shared" si="1664"/>
        <v>115257</v>
      </c>
      <c r="AJ1290" s="84">
        <f t="shared" ref="AJ1290:AU1290" si="1677">SUM(AJ1291:AJ1294)</f>
        <v>8808</v>
      </c>
      <c r="AK1290" s="86">
        <f t="shared" si="1677"/>
        <v>8808</v>
      </c>
      <c r="AL1290" s="88">
        <f t="shared" si="1677"/>
        <v>8808</v>
      </c>
      <c r="AM1290" s="86">
        <f t="shared" si="1677"/>
        <v>8608</v>
      </c>
      <c r="AN1290" s="88">
        <f t="shared" si="1677"/>
        <v>8808</v>
      </c>
      <c r="AO1290" s="86">
        <f t="shared" si="1677"/>
        <v>8808</v>
      </c>
      <c r="AP1290" s="88">
        <f t="shared" si="1677"/>
        <v>8808</v>
      </c>
      <c r="AQ1290" s="86">
        <f t="shared" si="1677"/>
        <v>8808</v>
      </c>
      <c r="AR1290" s="88">
        <f t="shared" si="1677"/>
        <v>8808</v>
      </c>
      <c r="AS1290" s="86">
        <f t="shared" si="1677"/>
        <v>8808</v>
      </c>
      <c r="AT1290" s="88">
        <f t="shared" si="1677"/>
        <v>9008</v>
      </c>
      <c r="AU1290" s="86">
        <f t="shared" si="1677"/>
        <v>8808</v>
      </c>
      <c r="AV1290" s="86">
        <f t="shared" si="1654"/>
        <v>105696</v>
      </c>
      <c r="AW1290" s="93">
        <f t="shared" si="1655"/>
        <v>0</v>
      </c>
      <c r="AY1290" s="86">
        <f t="shared" si="1656"/>
        <v>26424</v>
      </c>
      <c r="AZ1290" s="86">
        <f t="shared" si="1657"/>
        <v>26224</v>
      </c>
      <c r="BA1290" s="86">
        <f t="shared" si="1658"/>
        <v>26424</v>
      </c>
      <c r="BB1290" s="86">
        <f t="shared" si="1659"/>
        <v>26624</v>
      </c>
      <c r="BC1290" s="86">
        <f t="shared" si="1660"/>
        <v>105696</v>
      </c>
      <c r="BD1290" s="86">
        <f t="shared" si="1661"/>
        <v>0</v>
      </c>
    </row>
    <row r="1291" spans="2:56" x14ac:dyDescent="0.3">
      <c r="B1291" s="169" t="s">
        <v>97</v>
      </c>
      <c r="C1291" s="248">
        <v>0</v>
      </c>
      <c r="D1291" s="249">
        <v>0</v>
      </c>
      <c r="E1291" s="172">
        <f t="shared" si="1647"/>
        <v>0</v>
      </c>
      <c r="F1291" s="248">
        <v>0</v>
      </c>
      <c r="G1291" s="249">
        <v>0</v>
      </c>
      <c r="H1291" s="172">
        <f t="shared" si="1648"/>
        <v>0</v>
      </c>
      <c r="I1291" s="248"/>
      <c r="J1291" s="250"/>
      <c r="K1291" s="174">
        <f t="shared" si="1649"/>
        <v>0</v>
      </c>
      <c r="L1291" s="248"/>
      <c r="M1291" s="250">
        <v>0</v>
      </c>
      <c r="N1291" s="251">
        <v>0</v>
      </c>
      <c r="O1291" s="248"/>
      <c r="P1291" s="251"/>
      <c r="Q1291" s="166">
        <f t="shared" si="1650"/>
        <v>0</v>
      </c>
      <c r="R1291" s="251"/>
      <c r="S1291" s="251"/>
      <c r="T1291" s="167">
        <f t="shared" si="1662"/>
        <v>0</v>
      </c>
      <c r="U1291" s="157"/>
      <c r="V1291" s="248"/>
      <c r="W1291" s="251"/>
      <c r="X1291" s="166">
        <f t="shared" si="1651"/>
        <v>0</v>
      </c>
      <c r="Y1291" s="251"/>
      <c r="Z1291" s="251"/>
      <c r="AA1291" s="167">
        <f t="shared" si="1663"/>
        <v>0</v>
      </c>
      <c r="AB1291" s="157"/>
      <c r="AC1291" s="248"/>
      <c r="AD1291" s="251"/>
      <c r="AE1291" s="166">
        <f t="shared" si="1652"/>
        <v>0</v>
      </c>
      <c r="AF1291" s="251"/>
      <c r="AG1291" s="251"/>
      <c r="AH1291" s="167">
        <f t="shared" si="1664"/>
        <v>0</v>
      </c>
      <c r="AJ1291" s="252"/>
      <c r="AK1291" s="253"/>
      <c r="AL1291" s="254"/>
      <c r="AM1291" s="253"/>
      <c r="AN1291" s="254"/>
      <c r="AO1291" s="253"/>
      <c r="AP1291" s="254"/>
      <c r="AQ1291" s="253"/>
      <c r="AR1291" s="254"/>
      <c r="AS1291" s="253"/>
      <c r="AT1291" s="254"/>
      <c r="AU1291" s="253"/>
      <c r="AV1291" s="163">
        <f t="shared" si="1654"/>
        <v>0</v>
      </c>
      <c r="AW1291" s="168">
        <f t="shared" si="1655"/>
        <v>0</v>
      </c>
      <c r="AY1291" s="163">
        <f t="shared" si="1656"/>
        <v>0</v>
      </c>
      <c r="AZ1291" s="163">
        <f t="shared" si="1657"/>
        <v>0</v>
      </c>
      <c r="BA1291" s="163">
        <f t="shared" si="1658"/>
        <v>0</v>
      </c>
      <c r="BB1291" s="163">
        <f t="shared" si="1659"/>
        <v>0</v>
      </c>
      <c r="BC1291" s="163">
        <f t="shared" si="1660"/>
        <v>0</v>
      </c>
      <c r="BD1291" s="163">
        <f t="shared" si="1661"/>
        <v>0</v>
      </c>
    </row>
    <row r="1292" spans="2:56" x14ac:dyDescent="0.3">
      <c r="B1292" s="169" t="s">
        <v>98</v>
      </c>
      <c r="C1292" s="248">
        <v>110000</v>
      </c>
      <c r="D1292" s="249">
        <v>107898</v>
      </c>
      <c r="E1292" s="172">
        <f t="shared" si="1647"/>
        <v>0.98089090909090904</v>
      </c>
      <c r="F1292" s="248">
        <v>105696</v>
      </c>
      <c r="G1292" s="249">
        <v>105696</v>
      </c>
      <c r="H1292" s="172">
        <f t="shared" si="1648"/>
        <v>1</v>
      </c>
      <c r="I1292" s="248">
        <v>57262</v>
      </c>
      <c r="J1292" s="250">
        <v>57252</v>
      </c>
      <c r="K1292" s="174">
        <f t="shared" si="1649"/>
        <v>0.99982536411581857</v>
      </c>
      <c r="L1292" s="248">
        <v>105696</v>
      </c>
      <c r="M1292" s="250">
        <v>90282</v>
      </c>
      <c r="N1292" s="251">
        <v>0</v>
      </c>
      <c r="O1292" s="248">
        <v>105696</v>
      </c>
      <c r="P1292" s="251"/>
      <c r="Q1292" s="166">
        <f t="shared" si="1650"/>
        <v>105696</v>
      </c>
      <c r="R1292" s="251"/>
      <c r="S1292" s="251"/>
      <c r="T1292" s="167">
        <f t="shared" si="1662"/>
        <v>105696</v>
      </c>
      <c r="U1292" s="157"/>
      <c r="V1292" s="248">
        <v>110304</v>
      </c>
      <c r="W1292" s="251"/>
      <c r="X1292" s="166">
        <f t="shared" si="1651"/>
        <v>110304</v>
      </c>
      <c r="Y1292" s="251"/>
      <c r="Z1292" s="251"/>
      <c r="AA1292" s="167">
        <f t="shared" si="1663"/>
        <v>110304</v>
      </c>
      <c r="AB1292" s="157"/>
      <c r="AC1292" s="248">
        <v>115257</v>
      </c>
      <c r="AD1292" s="251"/>
      <c r="AE1292" s="166">
        <f t="shared" si="1652"/>
        <v>115257</v>
      </c>
      <c r="AF1292" s="251"/>
      <c r="AG1292" s="251"/>
      <c r="AH1292" s="167">
        <f t="shared" si="1664"/>
        <v>115257</v>
      </c>
      <c r="AJ1292" s="252">
        <v>8808</v>
      </c>
      <c r="AK1292" s="253">
        <v>8808</v>
      </c>
      <c r="AL1292" s="254">
        <v>8808</v>
      </c>
      <c r="AM1292" s="253">
        <f>8808-200</f>
        <v>8608</v>
      </c>
      <c r="AN1292" s="254">
        <v>8808</v>
      </c>
      <c r="AO1292" s="253">
        <v>8808</v>
      </c>
      <c r="AP1292" s="254">
        <v>8808</v>
      </c>
      <c r="AQ1292" s="253">
        <v>8808</v>
      </c>
      <c r="AR1292" s="254">
        <v>8808</v>
      </c>
      <c r="AS1292" s="253">
        <v>8808</v>
      </c>
      <c r="AT1292" s="254">
        <f>8808+200</f>
        <v>9008</v>
      </c>
      <c r="AU1292" s="253">
        <v>8808</v>
      </c>
      <c r="AV1292" s="163">
        <f t="shared" si="1654"/>
        <v>105696</v>
      </c>
      <c r="AW1292" s="168">
        <f t="shared" si="1655"/>
        <v>0</v>
      </c>
      <c r="AY1292" s="163">
        <f t="shared" si="1656"/>
        <v>26424</v>
      </c>
      <c r="AZ1292" s="163">
        <f t="shared" si="1657"/>
        <v>26224</v>
      </c>
      <c r="BA1292" s="163">
        <f t="shared" si="1658"/>
        <v>26424</v>
      </c>
      <c r="BB1292" s="163">
        <f t="shared" si="1659"/>
        <v>26624</v>
      </c>
      <c r="BC1292" s="163">
        <f t="shared" si="1660"/>
        <v>105696</v>
      </c>
      <c r="BD1292" s="163">
        <f t="shared" si="1661"/>
        <v>0</v>
      </c>
    </row>
    <row r="1293" spans="2:56" x14ac:dyDescent="0.3">
      <c r="B1293" s="169" t="s">
        <v>99</v>
      </c>
      <c r="C1293" s="248">
        <v>0</v>
      </c>
      <c r="D1293" s="249">
        <v>0</v>
      </c>
      <c r="E1293" s="172">
        <f t="shared" si="1647"/>
        <v>0</v>
      </c>
      <c r="F1293" s="248">
        <v>0</v>
      </c>
      <c r="G1293" s="249">
        <v>0</v>
      </c>
      <c r="H1293" s="172">
        <f t="shared" si="1648"/>
        <v>0</v>
      </c>
      <c r="I1293" s="248"/>
      <c r="J1293" s="250"/>
      <c r="K1293" s="174">
        <f t="shared" si="1649"/>
        <v>0</v>
      </c>
      <c r="L1293" s="248"/>
      <c r="M1293" s="250">
        <v>0</v>
      </c>
      <c r="N1293" s="251">
        <v>0</v>
      </c>
      <c r="O1293" s="248"/>
      <c r="P1293" s="251"/>
      <c r="Q1293" s="166">
        <f t="shared" si="1650"/>
        <v>0</v>
      </c>
      <c r="R1293" s="251"/>
      <c r="S1293" s="251"/>
      <c r="T1293" s="167">
        <f t="shared" si="1662"/>
        <v>0</v>
      </c>
      <c r="U1293" s="157"/>
      <c r="V1293" s="248"/>
      <c r="W1293" s="251"/>
      <c r="X1293" s="166">
        <f t="shared" si="1651"/>
        <v>0</v>
      </c>
      <c r="Y1293" s="251"/>
      <c r="Z1293" s="251"/>
      <c r="AA1293" s="167">
        <f t="shared" si="1663"/>
        <v>0</v>
      </c>
      <c r="AB1293" s="157"/>
      <c r="AC1293" s="248"/>
      <c r="AD1293" s="251"/>
      <c r="AE1293" s="166">
        <f t="shared" si="1652"/>
        <v>0</v>
      </c>
      <c r="AF1293" s="251"/>
      <c r="AG1293" s="251"/>
      <c r="AH1293" s="167">
        <f t="shared" si="1664"/>
        <v>0</v>
      </c>
      <c r="AJ1293" s="252"/>
      <c r="AK1293" s="253"/>
      <c r="AL1293" s="254"/>
      <c r="AM1293" s="253"/>
      <c r="AN1293" s="254"/>
      <c r="AO1293" s="253"/>
      <c r="AP1293" s="254"/>
      <c r="AQ1293" s="253"/>
      <c r="AR1293" s="254"/>
      <c r="AS1293" s="253"/>
      <c r="AT1293" s="254"/>
      <c r="AU1293" s="253"/>
      <c r="AV1293" s="163">
        <f t="shared" si="1654"/>
        <v>0</v>
      </c>
      <c r="AW1293" s="168">
        <f t="shared" si="1655"/>
        <v>0</v>
      </c>
      <c r="AY1293" s="163">
        <f t="shared" si="1656"/>
        <v>0</v>
      </c>
      <c r="AZ1293" s="163">
        <f t="shared" si="1657"/>
        <v>0</v>
      </c>
      <c r="BA1293" s="163">
        <f t="shared" si="1658"/>
        <v>0</v>
      </c>
      <c r="BB1293" s="163">
        <f t="shared" si="1659"/>
        <v>0</v>
      </c>
      <c r="BC1293" s="163">
        <f t="shared" si="1660"/>
        <v>0</v>
      </c>
      <c r="BD1293" s="163">
        <f t="shared" si="1661"/>
        <v>0</v>
      </c>
    </row>
    <row r="1294" spans="2:56" x14ac:dyDescent="0.3">
      <c r="B1294" s="169" t="s">
        <v>100</v>
      </c>
      <c r="C1294" s="248">
        <v>0</v>
      </c>
      <c r="D1294" s="249">
        <v>0</v>
      </c>
      <c r="E1294" s="172">
        <f t="shared" si="1647"/>
        <v>0</v>
      </c>
      <c r="F1294" s="248">
        <v>0</v>
      </c>
      <c r="G1294" s="249">
        <v>0</v>
      </c>
      <c r="H1294" s="172">
        <f t="shared" si="1648"/>
        <v>0</v>
      </c>
      <c r="I1294" s="248"/>
      <c r="J1294" s="250"/>
      <c r="K1294" s="174">
        <f t="shared" si="1649"/>
        <v>0</v>
      </c>
      <c r="L1294" s="248"/>
      <c r="M1294" s="250">
        <v>0</v>
      </c>
      <c r="N1294" s="251">
        <v>0</v>
      </c>
      <c r="O1294" s="248"/>
      <c r="P1294" s="251"/>
      <c r="Q1294" s="166">
        <f t="shared" si="1650"/>
        <v>0</v>
      </c>
      <c r="R1294" s="251"/>
      <c r="S1294" s="251"/>
      <c r="T1294" s="167">
        <f t="shared" si="1662"/>
        <v>0</v>
      </c>
      <c r="U1294" s="157"/>
      <c r="V1294" s="248"/>
      <c r="W1294" s="251"/>
      <c r="X1294" s="166">
        <f t="shared" si="1651"/>
        <v>0</v>
      </c>
      <c r="Y1294" s="251"/>
      <c r="Z1294" s="251"/>
      <c r="AA1294" s="167">
        <f t="shared" si="1663"/>
        <v>0</v>
      </c>
      <c r="AB1294" s="157"/>
      <c r="AC1294" s="248"/>
      <c r="AD1294" s="251"/>
      <c r="AE1294" s="166">
        <f t="shared" si="1652"/>
        <v>0</v>
      </c>
      <c r="AF1294" s="251"/>
      <c r="AG1294" s="251"/>
      <c r="AH1294" s="167">
        <f t="shared" si="1664"/>
        <v>0</v>
      </c>
      <c r="AJ1294" s="252"/>
      <c r="AK1294" s="253"/>
      <c r="AL1294" s="254"/>
      <c r="AM1294" s="253"/>
      <c r="AN1294" s="254"/>
      <c r="AO1294" s="253"/>
      <c r="AP1294" s="254"/>
      <c r="AQ1294" s="253"/>
      <c r="AR1294" s="254"/>
      <c r="AS1294" s="253"/>
      <c r="AT1294" s="254"/>
      <c r="AU1294" s="253"/>
      <c r="AV1294" s="163">
        <f t="shared" si="1654"/>
        <v>0</v>
      </c>
      <c r="AW1294" s="168">
        <f t="shared" si="1655"/>
        <v>0</v>
      </c>
      <c r="AY1294" s="163">
        <f t="shared" si="1656"/>
        <v>0</v>
      </c>
      <c r="AZ1294" s="163">
        <f t="shared" si="1657"/>
        <v>0</v>
      </c>
      <c r="BA1294" s="163">
        <f t="shared" si="1658"/>
        <v>0</v>
      </c>
      <c r="BB1294" s="163">
        <f t="shared" si="1659"/>
        <v>0</v>
      </c>
      <c r="BC1294" s="163">
        <f t="shared" si="1660"/>
        <v>0</v>
      </c>
      <c r="BD1294" s="163">
        <f t="shared" si="1661"/>
        <v>0</v>
      </c>
    </row>
    <row r="1295" spans="2:56" x14ac:dyDescent="0.3">
      <c r="B1295" s="179" t="s">
        <v>101</v>
      </c>
      <c r="C1295" s="83">
        <f>SUM(C1296:C1297)</f>
        <v>0</v>
      </c>
      <c r="D1295" s="84">
        <f>SUM(D1296:D1297)</f>
        <v>0</v>
      </c>
      <c r="E1295" s="85">
        <f t="shared" si="1647"/>
        <v>0</v>
      </c>
      <c r="F1295" s="83">
        <f>SUM(F1296:F1297)</f>
        <v>0</v>
      </c>
      <c r="G1295" s="84">
        <f>SUM(G1296:G1297)</f>
        <v>0</v>
      </c>
      <c r="H1295" s="85">
        <f t="shared" si="1648"/>
        <v>0</v>
      </c>
      <c r="I1295" s="83">
        <f>SUM(I1296:I1297)</f>
        <v>0</v>
      </c>
      <c r="J1295" s="86">
        <f>SUM(J1296:J1297)</f>
        <v>0</v>
      </c>
      <c r="K1295" s="87">
        <f t="shared" si="1649"/>
        <v>0</v>
      </c>
      <c r="L1295" s="83">
        <f>SUM(L1296:L1297)</f>
        <v>0</v>
      </c>
      <c r="M1295" s="86">
        <f>SUM(M1296:M1297)</f>
        <v>0</v>
      </c>
      <c r="N1295" s="88">
        <f>SUM(N1296:N1297)</f>
        <v>0</v>
      </c>
      <c r="O1295" s="83">
        <f>SUM(O1296:O1297)</f>
        <v>0</v>
      </c>
      <c r="P1295" s="88">
        <f>SUM(P1296:P1297)</f>
        <v>0</v>
      </c>
      <c r="Q1295" s="177">
        <f t="shared" si="1650"/>
        <v>0</v>
      </c>
      <c r="R1295" s="88">
        <f>SUM(R1296:R1297)</f>
        <v>0</v>
      </c>
      <c r="S1295" s="88">
        <f>SUM(S1296:S1297)</f>
        <v>0</v>
      </c>
      <c r="T1295" s="178">
        <f t="shared" si="1662"/>
        <v>0</v>
      </c>
      <c r="U1295" s="157"/>
      <c r="V1295" s="83">
        <f>SUM(V1296:V1297)</f>
        <v>0</v>
      </c>
      <c r="W1295" s="88">
        <f>SUM(W1296:W1297)</f>
        <v>0</v>
      </c>
      <c r="X1295" s="177">
        <f t="shared" si="1651"/>
        <v>0</v>
      </c>
      <c r="Y1295" s="88">
        <f>SUM(Y1296:Y1297)</f>
        <v>0</v>
      </c>
      <c r="Z1295" s="88">
        <f>SUM(Z1296:Z1297)</f>
        <v>0</v>
      </c>
      <c r="AA1295" s="178">
        <f t="shared" si="1663"/>
        <v>0</v>
      </c>
      <c r="AB1295" s="157"/>
      <c r="AC1295" s="83">
        <f>SUM(AC1296:AC1297)</f>
        <v>0</v>
      </c>
      <c r="AD1295" s="88">
        <f>SUM(AD1296:AD1297)</f>
        <v>0</v>
      </c>
      <c r="AE1295" s="177">
        <f t="shared" si="1652"/>
        <v>0</v>
      </c>
      <c r="AF1295" s="88">
        <f>SUM(AF1296:AF1297)</f>
        <v>0</v>
      </c>
      <c r="AG1295" s="88">
        <f>SUM(AG1296:AG1297)</f>
        <v>0</v>
      </c>
      <c r="AH1295" s="178">
        <f t="shared" si="1664"/>
        <v>0</v>
      </c>
      <c r="AJ1295" s="84">
        <f t="shared" ref="AJ1295:AU1295" si="1678">SUM(AJ1296:AJ1297)</f>
        <v>0</v>
      </c>
      <c r="AK1295" s="86">
        <f t="shared" si="1678"/>
        <v>0</v>
      </c>
      <c r="AL1295" s="88">
        <f t="shared" si="1678"/>
        <v>0</v>
      </c>
      <c r="AM1295" s="86">
        <f t="shared" si="1678"/>
        <v>0</v>
      </c>
      <c r="AN1295" s="88">
        <f t="shared" si="1678"/>
        <v>0</v>
      </c>
      <c r="AO1295" s="86">
        <f t="shared" si="1678"/>
        <v>0</v>
      </c>
      <c r="AP1295" s="88">
        <f t="shared" si="1678"/>
        <v>0</v>
      </c>
      <c r="AQ1295" s="86">
        <f t="shared" si="1678"/>
        <v>0</v>
      </c>
      <c r="AR1295" s="88">
        <f t="shared" si="1678"/>
        <v>0</v>
      </c>
      <c r="AS1295" s="86">
        <f t="shared" si="1678"/>
        <v>0</v>
      </c>
      <c r="AT1295" s="88">
        <f t="shared" si="1678"/>
        <v>0</v>
      </c>
      <c r="AU1295" s="86">
        <f t="shared" si="1678"/>
        <v>0</v>
      </c>
      <c r="AV1295" s="86">
        <f t="shared" si="1654"/>
        <v>0</v>
      </c>
      <c r="AW1295" s="93">
        <f t="shared" si="1655"/>
        <v>0</v>
      </c>
      <c r="AY1295" s="86">
        <f t="shared" si="1656"/>
        <v>0</v>
      </c>
      <c r="AZ1295" s="86">
        <f t="shared" si="1657"/>
        <v>0</v>
      </c>
      <c r="BA1295" s="86">
        <f t="shared" si="1658"/>
        <v>0</v>
      </c>
      <c r="BB1295" s="86">
        <f t="shared" si="1659"/>
        <v>0</v>
      </c>
      <c r="BC1295" s="86">
        <f t="shared" si="1660"/>
        <v>0</v>
      </c>
      <c r="BD1295" s="86">
        <f t="shared" si="1661"/>
        <v>0</v>
      </c>
    </row>
    <row r="1296" spans="2:56" x14ac:dyDescent="0.3">
      <c r="B1296" s="169" t="s">
        <v>102</v>
      </c>
      <c r="C1296" s="248"/>
      <c r="D1296" s="249"/>
      <c r="E1296" s="172">
        <f t="shared" si="1647"/>
        <v>0</v>
      </c>
      <c r="F1296" s="248"/>
      <c r="G1296" s="249"/>
      <c r="H1296" s="172">
        <f t="shared" si="1648"/>
        <v>0</v>
      </c>
      <c r="I1296" s="248"/>
      <c r="J1296" s="250"/>
      <c r="K1296" s="174">
        <f t="shared" si="1649"/>
        <v>0</v>
      </c>
      <c r="L1296" s="248"/>
      <c r="M1296" s="250"/>
      <c r="N1296" s="251"/>
      <c r="O1296" s="248"/>
      <c r="P1296" s="251"/>
      <c r="Q1296" s="166">
        <f t="shared" si="1650"/>
        <v>0</v>
      </c>
      <c r="R1296" s="251"/>
      <c r="S1296" s="251"/>
      <c r="T1296" s="167">
        <f t="shared" si="1662"/>
        <v>0</v>
      </c>
      <c r="U1296" s="157"/>
      <c r="V1296" s="248"/>
      <c r="W1296" s="251"/>
      <c r="X1296" s="166">
        <f t="shared" si="1651"/>
        <v>0</v>
      </c>
      <c r="Y1296" s="251"/>
      <c r="Z1296" s="251"/>
      <c r="AA1296" s="167">
        <f t="shared" si="1663"/>
        <v>0</v>
      </c>
      <c r="AB1296" s="157"/>
      <c r="AC1296" s="248"/>
      <c r="AD1296" s="251"/>
      <c r="AE1296" s="166">
        <f t="shared" si="1652"/>
        <v>0</v>
      </c>
      <c r="AF1296" s="251"/>
      <c r="AG1296" s="251"/>
      <c r="AH1296" s="167">
        <f t="shared" si="1664"/>
        <v>0</v>
      </c>
      <c r="AJ1296" s="252"/>
      <c r="AK1296" s="253"/>
      <c r="AL1296" s="254"/>
      <c r="AM1296" s="253"/>
      <c r="AN1296" s="254"/>
      <c r="AO1296" s="253"/>
      <c r="AP1296" s="254"/>
      <c r="AQ1296" s="253"/>
      <c r="AR1296" s="254"/>
      <c r="AS1296" s="253"/>
      <c r="AT1296" s="254"/>
      <c r="AU1296" s="253"/>
      <c r="AV1296" s="163">
        <f t="shared" si="1654"/>
        <v>0</v>
      </c>
      <c r="AW1296" s="168">
        <f t="shared" si="1655"/>
        <v>0</v>
      </c>
      <c r="AY1296" s="163">
        <f t="shared" si="1656"/>
        <v>0</v>
      </c>
      <c r="AZ1296" s="163">
        <f t="shared" si="1657"/>
        <v>0</v>
      </c>
      <c r="BA1296" s="163">
        <f t="shared" si="1658"/>
        <v>0</v>
      </c>
      <c r="BB1296" s="163">
        <f t="shared" si="1659"/>
        <v>0</v>
      </c>
      <c r="BC1296" s="163">
        <f t="shared" si="1660"/>
        <v>0</v>
      </c>
      <c r="BD1296" s="163">
        <f t="shared" si="1661"/>
        <v>0</v>
      </c>
    </row>
    <row r="1297" spans="2:56" x14ac:dyDescent="0.3">
      <c r="B1297" s="169" t="s">
        <v>103</v>
      </c>
      <c r="C1297" s="248"/>
      <c r="D1297" s="249"/>
      <c r="E1297" s="172">
        <f t="shared" si="1647"/>
        <v>0</v>
      </c>
      <c r="F1297" s="248"/>
      <c r="G1297" s="249"/>
      <c r="H1297" s="172">
        <f t="shared" si="1648"/>
        <v>0</v>
      </c>
      <c r="I1297" s="248"/>
      <c r="J1297" s="250"/>
      <c r="K1297" s="174">
        <f t="shared" si="1649"/>
        <v>0</v>
      </c>
      <c r="L1297" s="248"/>
      <c r="M1297" s="250"/>
      <c r="N1297" s="251"/>
      <c r="O1297" s="248"/>
      <c r="P1297" s="251"/>
      <c r="Q1297" s="166">
        <f t="shared" si="1650"/>
        <v>0</v>
      </c>
      <c r="R1297" s="251"/>
      <c r="S1297" s="251"/>
      <c r="T1297" s="167">
        <f t="shared" si="1662"/>
        <v>0</v>
      </c>
      <c r="U1297" s="157"/>
      <c r="V1297" s="248"/>
      <c r="W1297" s="251"/>
      <c r="X1297" s="166">
        <f t="shared" si="1651"/>
        <v>0</v>
      </c>
      <c r="Y1297" s="251"/>
      <c r="Z1297" s="251"/>
      <c r="AA1297" s="167">
        <f t="shared" si="1663"/>
        <v>0</v>
      </c>
      <c r="AB1297" s="157"/>
      <c r="AC1297" s="248"/>
      <c r="AD1297" s="251"/>
      <c r="AE1297" s="166">
        <f t="shared" si="1652"/>
        <v>0</v>
      </c>
      <c r="AF1297" s="251"/>
      <c r="AG1297" s="251"/>
      <c r="AH1297" s="167">
        <f t="shared" si="1664"/>
        <v>0</v>
      </c>
      <c r="AJ1297" s="252"/>
      <c r="AK1297" s="253"/>
      <c r="AL1297" s="254"/>
      <c r="AM1297" s="253"/>
      <c r="AN1297" s="254"/>
      <c r="AO1297" s="253"/>
      <c r="AP1297" s="254"/>
      <c r="AQ1297" s="253"/>
      <c r="AR1297" s="254"/>
      <c r="AS1297" s="253"/>
      <c r="AT1297" s="254"/>
      <c r="AU1297" s="253"/>
      <c r="AV1297" s="163">
        <f t="shared" si="1654"/>
        <v>0</v>
      </c>
      <c r="AW1297" s="168">
        <f t="shared" si="1655"/>
        <v>0</v>
      </c>
      <c r="AY1297" s="163">
        <f t="shared" si="1656"/>
        <v>0</v>
      </c>
      <c r="AZ1297" s="163">
        <f t="shared" si="1657"/>
        <v>0</v>
      </c>
      <c r="BA1297" s="163">
        <f t="shared" si="1658"/>
        <v>0</v>
      </c>
      <c r="BB1297" s="163">
        <f t="shared" si="1659"/>
        <v>0</v>
      </c>
      <c r="BC1297" s="163">
        <f t="shared" si="1660"/>
        <v>0</v>
      </c>
      <c r="BD1297" s="163">
        <f t="shared" si="1661"/>
        <v>0</v>
      </c>
    </row>
    <row r="1298" spans="2:56" x14ac:dyDescent="0.3">
      <c r="B1298" s="179" t="s">
        <v>104</v>
      </c>
      <c r="C1298" s="83">
        <f>SUM(C1299)</f>
        <v>0</v>
      </c>
      <c r="D1298" s="84">
        <f>SUM(D1299)</f>
        <v>0</v>
      </c>
      <c r="E1298" s="85">
        <f t="shared" si="1647"/>
        <v>0</v>
      </c>
      <c r="F1298" s="83">
        <f>SUM(F1299)</f>
        <v>0</v>
      </c>
      <c r="G1298" s="84">
        <f>SUM(G1299)</f>
        <v>0</v>
      </c>
      <c r="H1298" s="85">
        <f t="shared" si="1648"/>
        <v>0</v>
      </c>
      <c r="I1298" s="83">
        <f>SUM(I1299)</f>
        <v>0</v>
      </c>
      <c r="J1298" s="86">
        <f>SUM(J1299)</f>
        <v>0</v>
      </c>
      <c r="K1298" s="87">
        <f t="shared" si="1649"/>
        <v>0</v>
      </c>
      <c r="L1298" s="83">
        <f>SUM(L1299)</f>
        <v>0</v>
      </c>
      <c r="M1298" s="86">
        <f>SUM(M1299)</f>
        <v>0</v>
      </c>
      <c r="N1298" s="88">
        <f>SUM(N1299)</f>
        <v>0</v>
      </c>
      <c r="O1298" s="83">
        <f>SUM(O1299)</f>
        <v>0</v>
      </c>
      <c r="P1298" s="88">
        <f>SUM(P1299)</f>
        <v>0</v>
      </c>
      <c r="Q1298" s="177">
        <f t="shared" si="1650"/>
        <v>0</v>
      </c>
      <c r="R1298" s="88">
        <f>SUM(R1299)</f>
        <v>0</v>
      </c>
      <c r="S1298" s="88">
        <f>SUM(S1299)</f>
        <v>0</v>
      </c>
      <c r="T1298" s="178">
        <f t="shared" si="1662"/>
        <v>0</v>
      </c>
      <c r="U1298" s="157"/>
      <c r="V1298" s="83">
        <f>SUM(V1299)</f>
        <v>0</v>
      </c>
      <c r="W1298" s="88">
        <f>SUM(W1299)</f>
        <v>0</v>
      </c>
      <c r="X1298" s="177">
        <f t="shared" si="1651"/>
        <v>0</v>
      </c>
      <c r="Y1298" s="88">
        <f>SUM(Y1299)</f>
        <v>0</v>
      </c>
      <c r="Z1298" s="88">
        <f>SUM(Z1299)</f>
        <v>0</v>
      </c>
      <c r="AA1298" s="178">
        <f t="shared" si="1663"/>
        <v>0</v>
      </c>
      <c r="AB1298" s="157"/>
      <c r="AC1298" s="83">
        <f>SUM(AC1299)</f>
        <v>0</v>
      </c>
      <c r="AD1298" s="88">
        <f>SUM(AD1299)</f>
        <v>0</v>
      </c>
      <c r="AE1298" s="177">
        <f t="shared" si="1652"/>
        <v>0</v>
      </c>
      <c r="AF1298" s="88">
        <f>SUM(AF1299)</f>
        <v>0</v>
      </c>
      <c r="AG1298" s="88">
        <f>SUM(AG1299)</f>
        <v>0</v>
      </c>
      <c r="AH1298" s="178">
        <f t="shared" si="1664"/>
        <v>0</v>
      </c>
      <c r="AJ1298" s="84">
        <f t="shared" ref="AJ1298:AU1298" si="1679">SUM(AJ1299)</f>
        <v>0</v>
      </c>
      <c r="AK1298" s="86">
        <f t="shared" si="1679"/>
        <v>0</v>
      </c>
      <c r="AL1298" s="88">
        <f t="shared" si="1679"/>
        <v>0</v>
      </c>
      <c r="AM1298" s="86">
        <f t="shared" si="1679"/>
        <v>0</v>
      </c>
      <c r="AN1298" s="88">
        <f t="shared" si="1679"/>
        <v>0</v>
      </c>
      <c r="AO1298" s="86">
        <f t="shared" si="1679"/>
        <v>0</v>
      </c>
      <c r="AP1298" s="88">
        <f t="shared" si="1679"/>
        <v>0</v>
      </c>
      <c r="AQ1298" s="86">
        <f t="shared" si="1679"/>
        <v>0</v>
      </c>
      <c r="AR1298" s="88">
        <f t="shared" si="1679"/>
        <v>0</v>
      </c>
      <c r="AS1298" s="86">
        <f t="shared" si="1679"/>
        <v>0</v>
      </c>
      <c r="AT1298" s="88">
        <f t="shared" si="1679"/>
        <v>0</v>
      </c>
      <c r="AU1298" s="86">
        <f t="shared" si="1679"/>
        <v>0</v>
      </c>
      <c r="AV1298" s="86">
        <f t="shared" si="1654"/>
        <v>0</v>
      </c>
      <c r="AW1298" s="93">
        <f t="shared" si="1655"/>
        <v>0</v>
      </c>
      <c r="AY1298" s="86">
        <f t="shared" si="1656"/>
        <v>0</v>
      </c>
      <c r="AZ1298" s="86">
        <f t="shared" si="1657"/>
        <v>0</v>
      </c>
      <c r="BA1298" s="86">
        <f t="shared" si="1658"/>
        <v>0</v>
      </c>
      <c r="BB1298" s="86">
        <f t="shared" si="1659"/>
        <v>0</v>
      </c>
      <c r="BC1298" s="86">
        <f t="shared" si="1660"/>
        <v>0</v>
      </c>
      <c r="BD1298" s="86">
        <f t="shared" si="1661"/>
        <v>0</v>
      </c>
    </row>
    <row r="1299" spans="2:56" x14ac:dyDescent="0.3">
      <c r="B1299" s="169" t="s">
        <v>105</v>
      </c>
      <c r="C1299" s="248"/>
      <c r="D1299" s="249"/>
      <c r="E1299" s="172">
        <f t="shared" si="1647"/>
        <v>0</v>
      </c>
      <c r="F1299" s="248"/>
      <c r="G1299" s="249"/>
      <c r="H1299" s="172">
        <f t="shared" si="1648"/>
        <v>0</v>
      </c>
      <c r="I1299" s="248"/>
      <c r="J1299" s="250"/>
      <c r="K1299" s="174">
        <f t="shared" si="1649"/>
        <v>0</v>
      </c>
      <c r="L1299" s="248"/>
      <c r="M1299" s="250"/>
      <c r="N1299" s="251"/>
      <c r="O1299" s="248"/>
      <c r="P1299" s="251"/>
      <c r="Q1299" s="166">
        <f t="shared" si="1650"/>
        <v>0</v>
      </c>
      <c r="R1299" s="251"/>
      <c r="S1299" s="251"/>
      <c r="T1299" s="167">
        <f t="shared" si="1662"/>
        <v>0</v>
      </c>
      <c r="U1299" s="157"/>
      <c r="V1299" s="248"/>
      <c r="W1299" s="251"/>
      <c r="X1299" s="166">
        <f t="shared" si="1651"/>
        <v>0</v>
      </c>
      <c r="Y1299" s="251"/>
      <c r="Z1299" s="251"/>
      <c r="AA1299" s="167">
        <f t="shared" si="1663"/>
        <v>0</v>
      </c>
      <c r="AB1299" s="157"/>
      <c r="AC1299" s="248"/>
      <c r="AD1299" s="251"/>
      <c r="AE1299" s="166">
        <f t="shared" si="1652"/>
        <v>0</v>
      </c>
      <c r="AF1299" s="251"/>
      <c r="AG1299" s="251"/>
      <c r="AH1299" s="167">
        <f t="shared" si="1664"/>
        <v>0</v>
      </c>
      <c r="AJ1299" s="252"/>
      <c r="AK1299" s="253"/>
      <c r="AL1299" s="254"/>
      <c r="AM1299" s="253"/>
      <c r="AN1299" s="254"/>
      <c r="AO1299" s="253"/>
      <c r="AP1299" s="254"/>
      <c r="AQ1299" s="253"/>
      <c r="AR1299" s="254"/>
      <c r="AS1299" s="253"/>
      <c r="AT1299" s="254"/>
      <c r="AU1299" s="253"/>
      <c r="AV1299" s="163">
        <f t="shared" si="1654"/>
        <v>0</v>
      </c>
      <c r="AW1299" s="168">
        <f t="shared" si="1655"/>
        <v>0</v>
      </c>
      <c r="AY1299" s="163">
        <f t="shared" si="1656"/>
        <v>0</v>
      </c>
      <c r="AZ1299" s="163">
        <f t="shared" si="1657"/>
        <v>0</v>
      </c>
      <c r="BA1299" s="163">
        <f t="shared" si="1658"/>
        <v>0</v>
      </c>
      <c r="BB1299" s="163">
        <f t="shared" si="1659"/>
        <v>0</v>
      </c>
      <c r="BC1299" s="163">
        <f t="shared" si="1660"/>
        <v>0</v>
      </c>
      <c r="BD1299" s="163">
        <f t="shared" si="1661"/>
        <v>0</v>
      </c>
    </row>
    <row r="1300" spans="2:56" x14ac:dyDescent="0.3">
      <c r="B1300" s="179" t="s">
        <v>106</v>
      </c>
      <c r="C1300" s="83">
        <f>SUM(C1301:C1302)</f>
        <v>0</v>
      </c>
      <c r="D1300" s="84">
        <f>SUM(D1301:D1302)</f>
        <v>0</v>
      </c>
      <c r="E1300" s="85">
        <f t="shared" si="1647"/>
        <v>0</v>
      </c>
      <c r="F1300" s="83">
        <f>SUM(F1301:F1302)</f>
        <v>0</v>
      </c>
      <c r="G1300" s="84">
        <f>SUM(G1301:G1302)</f>
        <v>0</v>
      </c>
      <c r="H1300" s="85">
        <f t="shared" si="1648"/>
        <v>0</v>
      </c>
      <c r="I1300" s="83">
        <f>SUM(I1301:I1302)</f>
        <v>0</v>
      </c>
      <c r="J1300" s="86">
        <f>SUM(J1301:J1302)</f>
        <v>0</v>
      </c>
      <c r="K1300" s="87">
        <f t="shared" si="1649"/>
        <v>0</v>
      </c>
      <c r="L1300" s="83">
        <f>SUM(L1301:L1302)</f>
        <v>0</v>
      </c>
      <c r="M1300" s="86">
        <f>SUM(M1301:M1302)</f>
        <v>0</v>
      </c>
      <c r="N1300" s="88">
        <f>SUM(N1301:N1302)</f>
        <v>0</v>
      </c>
      <c r="O1300" s="83">
        <f>SUM(O1301:O1302)</f>
        <v>0</v>
      </c>
      <c r="P1300" s="88">
        <f>SUM(P1301:P1302)</f>
        <v>0</v>
      </c>
      <c r="Q1300" s="177">
        <f t="shared" si="1650"/>
        <v>0</v>
      </c>
      <c r="R1300" s="88">
        <f>SUM(R1301:R1302)</f>
        <v>0</v>
      </c>
      <c r="S1300" s="88">
        <f>SUM(S1301:S1302)</f>
        <v>0</v>
      </c>
      <c r="T1300" s="178">
        <f t="shared" si="1662"/>
        <v>0</v>
      </c>
      <c r="U1300" s="157"/>
      <c r="V1300" s="83">
        <f>SUM(V1301:V1302)</f>
        <v>0</v>
      </c>
      <c r="W1300" s="88">
        <f>SUM(W1301:W1302)</f>
        <v>0</v>
      </c>
      <c r="X1300" s="177">
        <f t="shared" si="1651"/>
        <v>0</v>
      </c>
      <c r="Y1300" s="88">
        <f>SUM(Y1301:Y1302)</f>
        <v>0</v>
      </c>
      <c r="Z1300" s="88">
        <f>SUM(Z1301:Z1302)</f>
        <v>0</v>
      </c>
      <c r="AA1300" s="178">
        <f t="shared" si="1663"/>
        <v>0</v>
      </c>
      <c r="AB1300" s="157"/>
      <c r="AC1300" s="83">
        <f>SUM(AC1301:AC1302)</f>
        <v>0</v>
      </c>
      <c r="AD1300" s="88">
        <f>SUM(AD1301:AD1302)</f>
        <v>0</v>
      </c>
      <c r="AE1300" s="177">
        <f t="shared" si="1652"/>
        <v>0</v>
      </c>
      <c r="AF1300" s="88">
        <f>SUM(AF1301:AF1302)</f>
        <v>0</v>
      </c>
      <c r="AG1300" s="88">
        <f>SUM(AG1301:AG1302)</f>
        <v>0</v>
      </c>
      <c r="AH1300" s="178">
        <f t="shared" si="1664"/>
        <v>0</v>
      </c>
      <c r="AJ1300" s="84">
        <f t="shared" ref="AJ1300:AU1300" si="1680">SUM(AJ1301:AJ1302)</f>
        <v>0</v>
      </c>
      <c r="AK1300" s="86">
        <f t="shared" si="1680"/>
        <v>0</v>
      </c>
      <c r="AL1300" s="88">
        <f t="shared" si="1680"/>
        <v>0</v>
      </c>
      <c r="AM1300" s="86">
        <f t="shared" si="1680"/>
        <v>0</v>
      </c>
      <c r="AN1300" s="88">
        <f t="shared" si="1680"/>
        <v>0</v>
      </c>
      <c r="AO1300" s="86">
        <f t="shared" si="1680"/>
        <v>0</v>
      </c>
      <c r="AP1300" s="88">
        <f t="shared" si="1680"/>
        <v>0</v>
      </c>
      <c r="AQ1300" s="86">
        <f t="shared" si="1680"/>
        <v>0</v>
      </c>
      <c r="AR1300" s="88">
        <f t="shared" si="1680"/>
        <v>0</v>
      </c>
      <c r="AS1300" s="86">
        <f t="shared" si="1680"/>
        <v>0</v>
      </c>
      <c r="AT1300" s="88">
        <f t="shared" si="1680"/>
        <v>0</v>
      </c>
      <c r="AU1300" s="86">
        <f t="shared" si="1680"/>
        <v>0</v>
      </c>
      <c r="AV1300" s="86">
        <f t="shared" si="1654"/>
        <v>0</v>
      </c>
      <c r="AW1300" s="93">
        <f t="shared" si="1655"/>
        <v>0</v>
      </c>
      <c r="AY1300" s="86">
        <f t="shared" si="1656"/>
        <v>0</v>
      </c>
      <c r="AZ1300" s="86">
        <f t="shared" si="1657"/>
        <v>0</v>
      </c>
      <c r="BA1300" s="86">
        <f t="shared" si="1658"/>
        <v>0</v>
      </c>
      <c r="BB1300" s="86">
        <f t="shared" si="1659"/>
        <v>0</v>
      </c>
      <c r="BC1300" s="86">
        <f t="shared" si="1660"/>
        <v>0</v>
      </c>
      <c r="BD1300" s="86">
        <f t="shared" si="1661"/>
        <v>0</v>
      </c>
    </row>
    <row r="1301" spans="2:56" x14ac:dyDescent="0.3">
      <c r="B1301" s="169" t="s">
        <v>107</v>
      </c>
      <c r="C1301" s="248"/>
      <c r="D1301" s="249"/>
      <c r="E1301" s="172">
        <f t="shared" si="1647"/>
        <v>0</v>
      </c>
      <c r="F1301" s="248"/>
      <c r="G1301" s="249"/>
      <c r="H1301" s="172">
        <f t="shared" si="1648"/>
        <v>0</v>
      </c>
      <c r="I1301" s="248"/>
      <c r="J1301" s="250"/>
      <c r="K1301" s="174">
        <f t="shared" si="1649"/>
        <v>0</v>
      </c>
      <c r="L1301" s="248"/>
      <c r="M1301" s="250"/>
      <c r="N1301" s="251"/>
      <c r="O1301" s="248"/>
      <c r="P1301" s="251"/>
      <c r="Q1301" s="166">
        <f t="shared" si="1650"/>
        <v>0</v>
      </c>
      <c r="R1301" s="251"/>
      <c r="S1301" s="251"/>
      <c r="T1301" s="167">
        <f t="shared" si="1662"/>
        <v>0</v>
      </c>
      <c r="U1301" s="157"/>
      <c r="V1301" s="248"/>
      <c r="W1301" s="251"/>
      <c r="X1301" s="166">
        <f t="shared" si="1651"/>
        <v>0</v>
      </c>
      <c r="Y1301" s="251"/>
      <c r="Z1301" s="251"/>
      <c r="AA1301" s="167">
        <f t="shared" si="1663"/>
        <v>0</v>
      </c>
      <c r="AB1301" s="157"/>
      <c r="AC1301" s="248"/>
      <c r="AD1301" s="251"/>
      <c r="AE1301" s="166">
        <f t="shared" si="1652"/>
        <v>0</v>
      </c>
      <c r="AF1301" s="251"/>
      <c r="AG1301" s="251"/>
      <c r="AH1301" s="167">
        <f t="shared" si="1664"/>
        <v>0</v>
      </c>
      <c r="AJ1301" s="252"/>
      <c r="AK1301" s="253"/>
      <c r="AL1301" s="254"/>
      <c r="AM1301" s="253"/>
      <c r="AN1301" s="254"/>
      <c r="AO1301" s="253"/>
      <c r="AP1301" s="254"/>
      <c r="AQ1301" s="253"/>
      <c r="AR1301" s="254"/>
      <c r="AS1301" s="253"/>
      <c r="AT1301" s="254"/>
      <c r="AU1301" s="253"/>
      <c r="AV1301" s="163">
        <f t="shared" si="1654"/>
        <v>0</v>
      </c>
      <c r="AW1301" s="168">
        <f t="shared" si="1655"/>
        <v>0</v>
      </c>
      <c r="AY1301" s="163">
        <f t="shared" si="1656"/>
        <v>0</v>
      </c>
      <c r="AZ1301" s="163">
        <f t="shared" si="1657"/>
        <v>0</v>
      </c>
      <c r="BA1301" s="163">
        <f t="shared" si="1658"/>
        <v>0</v>
      </c>
      <c r="BB1301" s="163">
        <f t="shared" si="1659"/>
        <v>0</v>
      </c>
      <c r="BC1301" s="163">
        <f t="shared" si="1660"/>
        <v>0</v>
      </c>
      <c r="BD1301" s="163">
        <f t="shared" si="1661"/>
        <v>0</v>
      </c>
    </row>
    <row r="1302" spans="2:56" x14ac:dyDescent="0.3">
      <c r="B1302" s="169" t="s">
        <v>108</v>
      </c>
      <c r="C1302" s="248"/>
      <c r="D1302" s="249"/>
      <c r="E1302" s="172">
        <f t="shared" si="1647"/>
        <v>0</v>
      </c>
      <c r="F1302" s="248"/>
      <c r="G1302" s="249"/>
      <c r="H1302" s="172">
        <f t="shared" si="1648"/>
        <v>0</v>
      </c>
      <c r="I1302" s="248"/>
      <c r="J1302" s="250"/>
      <c r="K1302" s="174">
        <f t="shared" si="1649"/>
        <v>0</v>
      </c>
      <c r="L1302" s="248"/>
      <c r="M1302" s="250"/>
      <c r="N1302" s="251"/>
      <c r="O1302" s="248"/>
      <c r="P1302" s="251"/>
      <c r="Q1302" s="166">
        <f t="shared" si="1650"/>
        <v>0</v>
      </c>
      <c r="R1302" s="251"/>
      <c r="S1302" s="251"/>
      <c r="T1302" s="167">
        <f t="shared" si="1662"/>
        <v>0</v>
      </c>
      <c r="U1302" s="157"/>
      <c r="V1302" s="248"/>
      <c r="W1302" s="251"/>
      <c r="X1302" s="166">
        <f t="shared" si="1651"/>
        <v>0</v>
      </c>
      <c r="Y1302" s="251"/>
      <c r="Z1302" s="251"/>
      <c r="AA1302" s="167">
        <f t="shared" si="1663"/>
        <v>0</v>
      </c>
      <c r="AB1302" s="157"/>
      <c r="AC1302" s="248"/>
      <c r="AD1302" s="251"/>
      <c r="AE1302" s="166">
        <f t="shared" si="1652"/>
        <v>0</v>
      </c>
      <c r="AF1302" s="251"/>
      <c r="AG1302" s="251"/>
      <c r="AH1302" s="167">
        <f t="shared" si="1664"/>
        <v>0</v>
      </c>
      <c r="AJ1302" s="252"/>
      <c r="AK1302" s="253"/>
      <c r="AL1302" s="254"/>
      <c r="AM1302" s="253"/>
      <c r="AN1302" s="254"/>
      <c r="AO1302" s="253"/>
      <c r="AP1302" s="254"/>
      <c r="AQ1302" s="253"/>
      <c r="AR1302" s="254"/>
      <c r="AS1302" s="253"/>
      <c r="AT1302" s="254"/>
      <c r="AU1302" s="253"/>
      <c r="AV1302" s="163">
        <f t="shared" si="1654"/>
        <v>0</v>
      </c>
      <c r="AW1302" s="168">
        <f t="shared" si="1655"/>
        <v>0</v>
      </c>
      <c r="AY1302" s="163">
        <f t="shared" si="1656"/>
        <v>0</v>
      </c>
      <c r="AZ1302" s="163">
        <f t="shared" si="1657"/>
        <v>0</v>
      </c>
      <c r="BA1302" s="163">
        <f t="shared" si="1658"/>
        <v>0</v>
      </c>
      <c r="BB1302" s="163">
        <f t="shared" si="1659"/>
        <v>0</v>
      </c>
      <c r="BC1302" s="163">
        <f t="shared" si="1660"/>
        <v>0</v>
      </c>
      <c r="BD1302" s="163">
        <f t="shared" si="1661"/>
        <v>0</v>
      </c>
    </row>
    <row r="1303" spans="2:56" x14ac:dyDescent="0.3">
      <c r="B1303" s="179" t="s">
        <v>109</v>
      </c>
      <c r="C1303" s="83">
        <f>SUM(C1304)</f>
        <v>0</v>
      </c>
      <c r="D1303" s="84">
        <f>SUM(D1304)</f>
        <v>0</v>
      </c>
      <c r="E1303" s="85">
        <f t="shared" si="1647"/>
        <v>0</v>
      </c>
      <c r="F1303" s="83">
        <f>SUM(F1304)</f>
        <v>0</v>
      </c>
      <c r="G1303" s="84">
        <f>SUM(G1304)</f>
        <v>0</v>
      </c>
      <c r="H1303" s="85">
        <f t="shared" si="1648"/>
        <v>0</v>
      </c>
      <c r="I1303" s="83">
        <f>SUM(I1304)</f>
        <v>0</v>
      </c>
      <c r="J1303" s="86">
        <f>SUM(J1304)</f>
        <v>0</v>
      </c>
      <c r="K1303" s="87">
        <f t="shared" si="1649"/>
        <v>0</v>
      </c>
      <c r="L1303" s="83">
        <f>SUM(L1304)</f>
        <v>0</v>
      </c>
      <c r="M1303" s="86">
        <f>SUM(M1304)</f>
        <v>0</v>
      </c>
      <c r="N1303" s="88">
        <f>SUM(N1304)</f>
        <v>0</v>
      </c>
      <c r="O1303" s="83">
        <f>SUM(O1304)</f>
        <v>0</v>
      </c>
      <c r="P1303" s="88">
        <f>SUM(P1304)</f>
        <v>0</v>
      </c>
      <c r="Q1303" s="177">
        <f t="shared" si="1650"/>
        <v>0</v>
      </c>
      <c r="R1303" s="88">
        <f>SUM(R1304)</f>
        <v>0</v>
      </c>
      <c r="S1303" s="88">
        <f>SUM(S1304)</f>
        <v>0</v>
      </c>
      <c r="T1303" s="178">
        <f t="shared" si="1662"/>
        <v>0</v>
      </c>
      <c r="U1303" s="157"/>
      <c r="V1303" s="83">
        <f>SUM(V1304)</f>
        <v>0</v>
      </c>
      <c r="W1303" s="88">
        <f>SUM(W1304)</f>
        <v>0</v>
      </c>
      <c r="X1303" s="177">
        <f t="shared" si="1651"/>
        <v>0</v>
      </c>
      <c r="Y1303" s="88">
        <f>SUM(Y1304)</f>
        <v>0</v>
      </c>
      <c r="Z1303" s="88">
        <f>SUM(Z1304)</f>
        <v>0</v>
      </c>
      <c r="AA1303" s="178">
        <f t="shared" si="1663"/>
        <v>0</v>
      </c>
      <c r="AB1303" s="157"/>
      <c r="AC1303" s="83">
        <f>SUM(AC1304)</f>
        <v>0</v>
      </c>
      <c r="AD1303" s="88">
        <f>SUM(AD1304)</f>
        <v>0</v>
      </c>
      <c r="AE1303" s="177">
        <f t="shared" si="1652"/>
        <v>0</v>
      </c>
      <c r="AF1303" s="88">
        <f>SUM(AF1304)</f>
        <v>0</v>
      </c>
      <c r="AG1303" s="88">
        <f>SUM(AG1304)</f>
        <v>0</v>
      </c>
      <c r="AH1303" s="178">
        <f t="shared" si="1664"/>
        <v>0</v>
      </c>
      <c r="AJ1303" s="84">
        <f t="shared" ref="AJ1303:AU1303" si="1681">SUM(AJ1304)</f>
        <v>0</v>
      </c>
      <c r="AK1303" s="86">
        <f t="shared" si="1681"/>
        <v>0</v>
      </c>
      <c r="AL1303" s="88">
        <f t="shared" si="1681"/>
        <v>0</v>
      </c>
      <c r="AM1303" s="86">
        <f t="shared" si="1681"/>
        <v>0</v>
      </c>
      <c r="AN1303" s="88">
        <f t="shared" si="1681"/>
        <v>0</v>
      </c>
      <c r="AO1303" s="86">
        <f t="shared" si="1681"/>
        <v>0</v>
      </c>
      <c r="AP1303" s="88">
        <f t="shared" si="1681"/>
        <v>0</v>
      </c>
      <c r="AQ1303" s="86">
        <f t="shared" si="1681"/>
        <v>0</v>
      </c>
      <c r="AR1303" s="88">
        <f t="shared" si="1681"/>
        <v>0</v>
      </c>
      <c r="AS1303" s="86">
        <f t="shared" si="1681"/>
        <v>0</v>
      </c>
      <c r="AT1303" s="88">
        <f t="shared" si="1681"/>
        <v>0</v>
      </c>
      <c r="AU1303" s="86">
        <f t="shared" si="1681"/>
        <v>0</v>
      </c>
      <c r="AV1303" s="86">
        <f t="shared" si="1654"/>
        <v>0</v>
      </c>
      <c r="AW1303" s="93">
        <f t="shared" si="1655"/>
        <v>0</v>
      </c>
      <c r="AY1303" s="86">
        <f t="shared" si="1656"/>
        <v>0</v>
      </c>
      <c r="AZ1303" s="86">
        <f t="shared" si="1657"/>
        <v>0</v>
      </c>
      <c r="BA1303" s="86">
        <f t="shared" si="1658"/>
        <v>0</v>
      </c>
      <c r="BB1303" s="86">
        <f t="shared" si="1659"/>
        <v>0</v>
      </c>
      <c r="BC1303" s="86">
        <f t="shared" si="1660"/>
        <v>0</v>
      </c>
      <c r="BD1303" s="86">
        <f t="shared" si="1661"/>
        <v>0</v>
      </c>
    </row>
    <row r="1304" spans="2:56" x14ac:dyDescent="0.3">
      <c r="B1304" s="169" t="s">
        <v>110</v>
      </c>
      <c r="C1304" s="248"/>
      <c r="D1304" s="249"/>
      <c r="E1304" s="172">
        <f t="shared" si="1647"/>
        <v>0</v>
      </c>
      <c r="F1304" s="248"/>
      <c r="G1304" s="249"/>
      <c r="H1304" s="172">
        <f t="shared" si="1648"/>
        <v>0</v>
      </c>
      <c r="I1304" s="248"/>
      <c r="J1304" s="250"/>
      <c r="K1304" s="174">
        <f t="shared" si="1649"/>
        <v>0</v>
      </c>
      <c r="L1304" s="248"/>
      <c r="M1304" s="250"/>
      <c r="N1304" s="251"/>
      <c r="O1304" s="248"/>
      <c r="P1304" s="251"/>
      <c r="Q1304" s="166">
        <f t="shared" si="1650"/>
        <v>0</v>
      </c>
      <c r="R1304" s="251"/>
      <c r="S1304" s="251"/>
      <c r="T1304" s="167">
        <f t="shared" si="1662"/>
        <v>0</v>
      </c>
      <c r="U1304" s="157"/>
      <c r="V1304" s="248"/>
      <c r="W1304" s="251"/>
      <c r="X1304" s="166">
        <f t="shared" si="1651"/>
        <v>0</v>
      </c>
      <c r="Y1304" s="251"/>
      <c r="Z1304" s="251"/>
      <c r="AA1304" s="167">
        <f t="shared" si="1663"/>
        <v>0</v>
      </c>
      <c r="AB1304" s="157"/>
      <c r="AC1304" s="248"/>
      <c r="AD1304" s="251"/>
      <c r="AE1304" s="166">
        <f t="shared" si="1652"/>
        <v>0</v>
      </c>
      <c r="AF1304" s="251"/>
      <c r="AG1304" s="251"/>
      <c r="AH1304" s="167">
        <f t="shared" si="1664"/>
        <v>0</v>
      </c>
      <c r="AJ1304" s="252"/>
      <c r="AK1304" s="253"/>
      <c r="AL1304" s="254"/>
      <c r="AM1304" s="253"/>
      <c r="AN1304" s="254"/>
      <c r="AO1304" s="253"/>
      <c r="AP1304" s="254"/>
      <c r="AQ1304" s="253"/>
      <c r="AR1304" s="254"/>
      <c r="AS1304" s="253"/>
      <c r="AT1304" s="254"/>
      <c r="AU1304" s="253"/>
      <c r="AV1304" s="163">
        <f t="shared" si="1654"/>
        <v>0</v>
      </c>
      <c r="AW1304" s="168">
        <f t="shared" si="1655"/>
        <v>0</v>
      </c>
      <c r="AY1304" s="163">
        <f t="shared" si="1656"/>
        <v>0</v>
      </c>
      <c r="AZ1304" s="163">
        <f t="shared" si="1657"/>
        <v>0</v>
      </c>
      <c r="BA1304" s="163">
        <f t="shared" si="1658"/>
        <v>0</v>
      </c>
      <c r="BB1304" s="163">
        <f t="shared" si="1659"/>
        <v>0</v>
      </c>
      <c r="BC1304" s="163">
        <f t="shared" si="1660"/>
        <v>0</v>
      </c>
      <c r="BD1304" s="163">
        <f t="shared" si="1661"/>
        <v>0</v>
      </c>
    </row>
    <row r="1305" spans="2:56" x14ac:dyDescent="0.3">
      <c r="B1305" s="179" t="s">
        <v>111</v>
      </c>
      <c r="C1305" s="83">
        <f>SUM(C1306:C1308)</f>
        <v>0</v>
      </c>
      <c r="D1305" s="84">
        <f>SUM(D1306:D1308)</f>
        <v>0</v>
      </c>
      <c r="E1305" s="85">
        <f t="shared" ref="E1305:E1368" si="1682">IFERROR(D1305/C1305,0)</f>
        <v>0</v>
      </c>
      <c r="F1305" s="83">
        <f>SUM(F1306:F1308)</f>
        <v>0</v>
      </c>
      <c r="G1305" s="84">
        <f>SUM(G1306:G1308)</f>
        <v>0</v>
      </c>
      <c r="H1305" s="85">
        <f t="shared" ref="H1305:H1368" si="1683">IFERROR(G1305/F1305,0)</f>
        <v>0</v>
      </c>
      <c r="I1305" s="83">
        <f>SUM(I1306:I1308)</f>
        <v>0</v>
      </c>
      <c r="J1305" s="86">
        <f>SUM(J1306:J1308)</f>
        <v>0</v>
      </c>
      <c r="K1305" s="87">
        <f t="shared" ref="K1305:K1368" si="1684">IFERROR(J1305/I1305,0)</f>
        <v>0</v>
      </c>
      <c r="L1305" s="83">
        <f>SUM(L1306:L1308)</f>
        <v>0</v>
      </c>
      <c r="M1305" s="86">
        <f>SUM(M1306:M1308)</f>
        <v>0</v>
      </c>
      <c r="N1305" s="88">
        <f>SUM(N1306:N1308)</f>
        <v>0</v>
      </c>
      <c r="O1305" s="83">
        <f>SUM(O1306:O1308)</f>
        <v>0</v>
      </c>
      <c r="P1305" s="88">
        <f>SUM(P1306:P1308)</f>
        <v>0</v>
      </c>
      <c r="Q1305" s="177">
        <f t="shared" ref="Q1305:Q1368" si="1685">SUM(O1305:P1305)</f>
        <v>0</v>
      </c>
      <c r="R1305" s="88">
        <f>SUM(R1306:R1308)</f>
        <v>0</v>
      </c>
      <c r="S1305" s="88">
        <f>SUM(S1306:S1308)</f>
        <v>0</v>
      </c>
      <c r="T1305" s="178">
        <f t="shared" si="1662"/>
        <v>0</v>
      </c>
      <c r="U1305" s="157"/>
      <c r="V1305" s="83">
        <f>SUM(V1306:V1308)</f>
        <v>0</v>
      </c>
      <c r="W1305" s="88">
        <f>SUM(W1306:W1308)</f>
        <v>0</v>
      </c>
      <c r="X1305" s="177">
        <f t="shared" ref="X1305:X1368" si="1686">SUM(V1305:W1305)</f>
        <v>0</v>
      </c>
      <c r="Y1305" s="88">
        <f>SUM(Y1306:Y1308)</f>
        <v>0</v>
      </c>
      <c r="Z1305" s="88">
        <f>SUM(Z1306:Z1308)</f>
        <v>0</v>
      </c>
      <c r="AA1305" s="178">
        <f t="shared" si="1663"/>
        <v>0</v>
      </c>
      <c r="AB1305" s="157"/>
      <c r="AC1305" s="83">
        <f>SUM(AC1306:AC1308)</f>
        <v>0</v>
      </c>
      <c r="AD1305" s="88">
        <f>SUM(AD1306:AD1308)</f>
        <v>0</v>
      </c>
      <c r="AE1305" s="177">
        <f t="shared" ref="AE1305:AE1368" si="1687">SUM(AC1305:AD1305)</f>
        <v>0</v>
      </c>
      <c r="AF1305" s="88">
        <f>SUM(AF1306:AF1308)</f>
        <v>0</v>
      </c>
      <c r="AG1305" s="88">
        <f>SUM(AG1306:AG1308)</f>
        <v>0</v>
      </c>
      <c r="AH1305" s="178">
        <f t="shared" si="1664"/>
        <v>0</v>
      </c>
      <c r="AJ1305" s="84">
        <f t="shared" ref="AJ1305:AU1305" si="1688">SUM(AJ1306:AJ1308)</f>
        <v>0</v>
      </c>
      <c r="AK1305" s="86">
        <f t="shared" si="1688"/>
        <v>0</v>
      </c>
      <c r="AL1305" s="88">
        <f t="shared" si="1688"/>
        <v>0</v>
      </c>
      <c r="AM1305" s="86">
        <f t="shared" si="1688"/>
        <v>0</v>
      </c>
      <c r="AN1305" s="88">
        <f t="shared" si="1688"/>
        <v>0</v>
      </c>
      <c r="AO1305" s="86">
        <f t="shared" si="1688"/>
        <v>0</v>
      </c>
      <c r="AP1305" s="88">
        <f t="shared" si="1688"/>
        <v>0</v>
      </c>
      <c r="AQ1305" s="86">
        <f t="shared" si="1688"/>
        <v>0</v>
      </c>
      <c r="AR1305" s="88">
        <f t="shared" si="1688"/>
        <v>0</v>
      </c>
      <c r="AS1305" s="86">
        <f t="shared" si="1688"/>
        <v>0</v>
      </c>
      <c r="AT1305" s="88">
        <f t="shared" si="1688"/>
        <v>0</v>
      </c>
      <c r="AU1305" s="86">
        <f t="shared" si="1688"/>
        <v>0</v>
      </c>
      <c r="AV1305" s="86">
        <f t="shared" ref="AV1305:AV1368" si="1689">SUM(AJ1305:AU1305)</f>
        <v>0</v>
      </c>
      <c r="AW1305" s="93">
        <f t="shared" ref="AW1305:AW1368" si="1690">T1305-AV1305</f>
        <v>0</v>
      </c>
      <c r="AY1305" s="86">
        <f t="shared" ref="AY1305:AY1368" si="1691">SUM(AJ1305:AL1305)</f>
        <v>0</v>
      </c>
      <c r="AZ1305" s="86">
        <f t="shared" ref="AZ1305:AZ1368" si="1692">SUM(AM1305:AO1305)</f>
        <v>0</v>
      </c>
      <c r="BA1305" s="86">
        <f t="shared" ref="BA1305:BA1368" si="1693">SUM(AP1305:AR1305)</f>
        <v>0</v>
      </c>
      <c r="BB1305" s="86">
        <f t="shared" ref="BB1305:BB1368" si="1694">SUM(AS1305:AU1305)</f>
        <v>0</v>
      </c>
      <c r="BC1305" s="86">
        <f t="shared" ref="BC1305:BC1368" si="1695">SUM(AY1305,AZ1305,BA1305,BB1305)</f>
        <v>0</v>
      </c>
      <c r="BD1305" s="86">
        <f t="shared" ref="BD1305:BD1368" si="1696">T1305-BC1305</f>
        <v>0</v>
      </c>
    </row>
    <row r="1306" spans="2:56" x14ac:dyDescent="0.3">
      <c r="B1306" s="169" t="s">
        <v>112</v>
      </c>
      <c r="C1306" s="248"/>
      <c r="D1306" s="249"/>
      <c r="E1306" s="172">
        <f t="shared" si="1682"/>
        <v>0</v>
      </c>
      <c r="F1306" s="248"/>
      <c r="G1306" s="249"/>
      <c r="H1306" s="172">
        <f t="shared" si="1683"/>
        <v>0</v>
      </c>
      <c r="I1306" s="248"/>
      <c r="J1306" s="250"/>
      <c r="K1306" s="174">
        <f t="shared" si="1684"/>
        <v>0</v>
      </c>
      <c r="L1306" s="248"/>
      <c r="M1306" s="250"/>
      <c r="N1306" s="251"/>
      <c r="O1306" s="248"/>
      <c r="P1306" s="251"/>
      <c r="Q1306" s="166">
        <f t="shared" si="1685"/>
        <v>0</v>
      </c>
      <c r="R1306" s="251"/>
      <c r="S1306" s="251"/>
      <c r="T1306" s="167">
        <f t="shared" ref="T1306:T1369" si="1697">SUM(Q1306:S1306)</f>
        <v>0</v>
      </c>
      <c r="U1306" s="157"/>
      <c r="V1306" s="248"/>
      <c r="W1306" s="251"/>
      <c r="X1306" s="166">
        <f t="shared" si="1686"/>
        <v>0</v>
      </c>
      <c r="Y1306" s="251"/>
      <c r="Z1306" s="251"/>
      <c r="AA1306" s="167">
        <f t="shared" ref="AA1306:AA1369" si="1698">SUM(X1306:Z1306)</f>
        <v>0</v>
      </c>
      <c r="AB1306" s="157"/>
      <c r="AC1306" s="248"/>
      <c r="AD1306" s="251"/>
      <c r="AE1306" s="166">
        <f t="shared" si="1687"/>
        <v>0</v>
      </c>
      <c r="AF1306" s="251"/>
      <c r="AG1306" s="251"/>
      <c r="AH1306" s="167">
        <f t="shared" ref="AH1306:AH1369" si="1699">SUM(AE1306:AG1306)</f>
        <v>0</v>
      </c>
      <c r="AJ1306" s="252"/>
      <c r="AK1306" s="253"/>
      <c r="AL1306" s="254"/>
      <c r="AM1306" s="253"/>
      <c r="AN1306" s="254"/>
      <c r="AO1306" s="253"/>
      <c r="AP1306" s="254"/>
      <c r="AQ1306" s="253"/>
      <c r="AR1306" s="254"/>
      <c r="AS1306" s="253"/>
      <c r="AT1306" s="254"/>
      <c r="AU1306" s="253"/>
      <c r="AV1306" s="163">
        <f t="shared" si="1689"/>
        <v>0</v>
      </c>
      <c r="AW1306" s="168">
        <f t="shared" si="1690"/>
        <v>0</v>
      </c>
      <c r="AY1306" s="163">
        <f t="shared" si="1691"/>
        <v>0</v>
      </c>
      <c r="AZ1306" s="163">
        <f t="shared" si="1692"/>
        <v>0</v>
      </c>
      <c r="BA1306" s="163">
        <f t="shared" si="1693"/>
        <v>0</v>
      </c>
      <c r="BB1306" s="163">
        <f t="shared" si="1694"/>
        <v>0</v>
      </c>
      <c r="BC1306" s="163">
        <f t="shared" si="1695"/>
        <v>0</v>
      </c>
      <c r="BD1306" s="163">
        <f t="shared" si="1696"/>
        <v>0</v>
      </c>
    </row>
    <row r="1307" spans="2:56" x14ac:dyDescent="0.3">
      <c r="B1307" s="169" t="s">
        <v>113</v>
      </c>
      <c r="C1307" s="248"/>
      <c r="D1307" s="249"/>
      <c r="E1307" s="172">
        <f t="shared" si="1682"/>
        <v>0</v>
      </c>
      <c r="F1307" s="248"/>
      <c r="G1307" s="249"/>
      <c r="H1307" s="172">
        <f t="shared" si="1683"/>
        <v>0</v>
      </c>
      <c r="I1307" s="248"/>
      <c r="J1307" s="250"/>
      <c r="K1307" s="174">
        <f t="shared" si="1684"/>
        <v>0</v>
      </c>
      <c r="L1307" s="248"/>
      <c r="M1307" s="250"/>
      <c r="N1307" s="251"/>
      <c r="O1307" s="248"/>
      <c r="P1307" s="251"/>
      <c r="Q1307" s="166">
        <f t="shared" si="1685"/>
        <v>0</v>
      </c>
      <c r="R1307" s="251"/>
      <c r="S1307" s="251"/>
      <c r="T1307" s="167">
        <f t="shared" si="1697"/>
        <v>0</v>
      </c>
      <c r="U1307" s="157"/>
      <c r="V1307" s="248"/>
      <c r="W1307" s="251"/>
      <c r="X1307" s="166">
        <f t="shared" si="1686"/>
        <v>0</v>
      </c>
      <c r="Y1307" s="251"/>
      <c r="Z1307" s="251"/>
      <c r="AA1307" s="167">
        <f t="shared" si="1698"/>
        <v>0</v>
      </c>
      <c r="AB1307" s="157"/>
      <c r="AC1307" s="248"/>
      <c r="AD1307" s="251"/>
      <c r="AE1307" s="166">
        <f t="shared" si="1687"/>
        <v>0</v>
      </c>
      <c r="AF1307" s="251"/>
      <c r="AG1307" s="251"/>
      <c r="AH1307" s="167">
        <f t="shared" si="1699"/>
        <v>0</v>
      </c>
      <c r="AJ1307" s="252"/>
      <c r="AK1307" s="253"/>
      <c r="AL1307" s="254"/>
      <c r="AM1307" s="253"/>
      <c r="AN1307" s="254"/>
      <c r="AO1307" s="253"/>
      <c r="AP1307" s="254"/>
      <c r="AQ1307" s="253"/>
      <c r="AR1307" s="254"/>
      <c r="AS1307" s="253"/>
      <c r="AT1307" s="254"/>
      <c r="AU1307" s="253"/>
      <c r="AV1307" s="163">
        <f t="shared" si="1689"/>
        <v>0</v>
      </c>
      <c r="AW1307" s="168">
        <f t="shared" si="1690"/>
        <v>0</v>
      </c>
      <c r="AY1307" s="163">
        <f t="shared" si="1691"/>
        <v>0</v>
      </c>
      <c r="AZ1307" s="163">
        <f t="shared" si="1692"/>
        <v>0</v>
      </c>
      <c r="BA1307" s="163">
        <f t="shared" si="1693"/>
        <v>0</v>
      </c>
      <c r="BB1307" s="163">
        <f t="shared" si="1694"/>
        <v>0</v>
      </c>
      <c r="BC1307" s="163">
        <f t="shared" si="1695"/>
        <v>0</v>
      </c>
      <c r="BD1307" s="163">
        <f t="shared" si="1696"/>
        <v>0</v>
      </c>
    </row>
    <row r="1308" spans="2:56" x14ac:dyDescent="0.3">
      <c r="B1308" s="169" t="s">
        <v>114</v>
      </c>
      <c r="C1308" s="248"/>
      <c r="D1308" s="249"/>
      <c r="E1308" s="172">
        <f t="shared" si="1682"/>
        <v>0</v>
      </c>
      <c r="F1308" s="248"/>
      <c r="G1308" s="249"/>
      <c r="H1308" s="172">
        <f t="shared" si="1683"/>
        <v>0</v>
      </c>
      <c r="I1308" s="248"/>
      <c r="J1308" s="250"/>
      <c r="K1308" s="174">
        <f t="shared" si="1684"/>
        <v>0</v>
      </c>
      <c r="L1308" s="248"/>
      <c r="M1308" s="250"/>
      <c r="N1308" s="251"/>
      <c r="O1308" s="248"/>
      <c r="P1308" s="251"/>
      <c r="Q1308" s="166">
        <f t="shared" si="1685"/>
        <v>0</v>
      </c>
      <c r="R1308" s="251"/>
      <c r="S1308" s="251"/>
      <c r="T1308" s="167">
        <f t="shared" si="1697"/>
        <v>0</v>
      </c>
      <c r="U1308" s="157"/>
      <c r="V1308" s="248"/>
      <c r="W1308" s="251"/>
      <c r="X1308" s="166">
        <f t="shared" si="1686"/>
        <v>0</v>
      </c>
      <c r="Y1308" s="251"/>
      <c r="Z1308" s="251"/>
      <c r="AA1308" s="167">
        <f t="shared" si="1698"/>
        <v>0</v>
      </c>
      <c r="AB1308" s="157"/>
      <c r="AC1308" s="248"/>
      <c r="AD1308" s="251"/>
      <c r="AE1308" s="166">
        <f t="shared" si="1687"/>
        <v>0</v>
      </c>
      <c r="AF1308" s="251"/>
      <c r="AG1308" s="251"/>
      <c r="AH1308" s="167">
        <f t="shared" si="1699"/>
        <v>0</v>
      </c>
      <c r="AJ1308" s="252"/>
      <c r="AK1308" s="253"/>
      <c r="AL1308" s="254"/>
      <c r="AM1308" s="253"/>
      <c r="AN1308" s="254"/>
      <c r="AO1308" s="253"/>
      <c r="AP1308" s="254"/>
      <c r="AQ1308" s="253"/>
      <c r="AR1308" s="254"/>
      <c r="AS1308" s="253"/>
      <c r="AT1308" s="254"/>
      <c r="AU1308" s="253"/>
      <c r="AV1308" s="163">
        <f t="shared" si="1689"/>
        <v>0</v>
      </c>
      <c r="AW1308" s="168">
        <f t="shared" si="1690"/>
        <v>0</v>
      </c>
      <c r="AY1308" s="163">
        <f t="shared" si="1691"/>
        <v>0</v>
      </c>
      <c r="AZ1308" s="163">
        <f t="shared" si="1692"/>
        <v>0</v>
      </c>
      <c r="BA1308" s="163">
        <f t="shared" si="1693"/>
        <v>0</v>
      </c>
      <c r="BB1308" s="163">
        <f t="shared" si="1694"/>
        <v>0</v>
      </c>
      <c r="BC1308" s="163">
        <f t="shared" si="1695"/>
        <v>0</v>
      </c>
      <c r="BD1308" s="163">
        <f t="shared" si="1696"/>
        <v>0</v>
      </c>
    </row>
    <row r="1309" spans="2:56" x14ac:dyDescent="0.3">
      <c r="B1309" s="179" t="s">
        <v>115</v>
      </c>
      <c r="C1309" s="83">
        <f>SUM(C1310:C1312)</f>
        <v>0</v>
      </c>
      <c r="D1309" s="84">
        <f>SUM(D1310:D1312)</f>
        <v>0</v>
      </c>
      <c r="E1309" s="85">
        <f t="shared" si="1682"/>
        <v>0</v>
      </c>
      <c r="F1309" s="83">
        <f>SUM(F1310:F1312)</f>
        <v>0</v>
      </c>
      <c r="G1309" s="84">
        <f>SUM(G1310:G1312)</f>
        <v>0</v>
      </c>
      <c r="H1309" s="85">
        <f t="shared" si="1683"/>
        <v>0</v>
      </c>
      <c r="I1309" s="83">
        <f>SUM(I1310:I1312)</f>
        <v>0</v>
      </c>
      <c r="J1309" s="86">
        <f>SUM(J1310:J1312)</f>
        <v>0</v>
      </c>
      <c r="K1309" s="87">
        <f t="shared" si="1684"/>
        <v>0</v>
      </c>
      <c r="L1309" s="83">
        <f>SUM(L1310:L1312)</f>
        <v>0</v>
      </c>
      <c r="M1309" s="86">
        <f>SUM(M1310:M1312)</f>
        <v>0</v>
      </c>
      <c r="N1309" s="88">
        <f>SUM(N1310:N1312)</f>
        <v>0</v>
      </c>
      <c r="O1309" s="83">
        <f>SUM(O1310:O1312)</f>
        <v>0</v>
      </c>
      <c r="P1309" s="88">
        <f>SUM(P1310:P1312)</f>
        <v>0</v>
      </c>
      <c r="Q1309" s="177">
        <f t="shared" si="1685"/>
        <v>0</v>
      </c>
      <c r="R1309" s="88">
        <f>SUM(R1310:R1312)</f>
        <v>0</v>
      </c>
      <c r="S1309" s="88">
        <f>SUM(S1310:S1312)</f>
        <v>0</v>
      </c>
      <c r="T1309" s="178">
        <f t="shared" si="1697"/>
        <v>0</v>
      </c>
      <c r="U1309" s="157"/>
      <c r="V1309" s="83">
        <f>SUM(V1310:V1312)</f>
        <v>0</v>
      </c>
      <c r="W1309" s="88">
        <f>SUM(W1310:W1312)</f>
        <v>0</v>
      </c>
      <c r="X1309" s="177">
        <f t="shared" si="1686"/>
        <v>0</v>
      </c>
      <c r="Y1309" s="88">
        <f>SUM(Y1310:Y1312)</f>
        <v>0</v>
      </c>
      <c r="Z1309" s="88">
        <f>SUM(Z1310:Z1312)</f>
        <v>0</v>
      </c>
      <c r="AA1309" s="178">
        <f t="shared" si="1698"/>
        <v>0</v>
      </c>
      <c r="AB1309" s="157"/>
      <c r="AC1309" s="83">
        <f>SUM(AC1310:AC1312)</f>
        <v>0</v>
      </c>
      <c r="AD1309" s="88">
        <f>SUM(AD1310:AD1312)</f>
        <v>0</v>
      </c>
      <c r="AE1309" s="177">
        <f t="shared" si="1687"/>
        <v>0</v>
      </c>
      <c r="AF1309" s="88">
        <f>SUM(AF1310:AF1312)</f>
        <v>0</v>
      </c>
      <c r="AG1309" s="88">
        <f>SUM(AG1310:AG1312)</f>
        <v>0</v>
      </c>
      <c r="AH1309" s="178">
        <f t="shared" si="1699"/>
        <v>0</v>
      </c>
      <c r="AJ1309" s="84">
        <f t="shared" ref="AJ1309:AU1309" si="1700">SUM(AJ1310:AJ1312)</f>
        <v>0</v>
      </c>
      <c r="AK1309" s="86">
        <f t="shared" si="1700"/>
        <v>0</v>
      </c>
      <c r="AL1309" s="88">
        <f t="shared" si="1700"/>
        <v>0</v>
      </c>
      <c r="AM1309" s="86">
        <f t="shared" si="1700"/>
        <v>0</v>
      </c>
      <c r="AN1309" s="88">
        <f t="shared" si="1700"/>
        <v>0</v>
      </c>
      <c r="AO1309" s="86">
        <f t="shared" si="1700"/>
        <v>0</v>
      </c>
      <c r="AP1309" s="88">
        <f t="shared" si="1700"/>
        <v>0</v>
      </c>
      <c r="AQ1309" s="86">
        <f t="shared" si="1700"/>
        <v>0</v>
      </c>
      <c r="AR1309" s="88">
        <f t="shared" si="1700"/>
        <v>0</v>
      </c>
      <c r="AS1309" s="86">
        <f t="shared" si="1700"/>
        <v>0</v>
      </c>
      <c r="AT1309" s="88">
        <f t="shared" si="1700"/>
        <v>0</v>
      </c>
      <c r="AU1309" s="86">
        <f t="shared" si="1700"/>
        <v>0</v>
      </c>
      <c r="AV1309" s="86">
        <f t="shared" si="1689"/>
        <v>0</v>
      </c>
      <c r="AW1309" s="93">
        <f t="shared" si="1690"/>
        <v>0</v>
      </c>
      <c r="AY1309" s="86">
        <f t="shared" si="1691"/>
        <v>0</v>
      </c>
      <c r="AZ1309" s="86">
        <f t="shared" si="1692"/>
        <v>0</v>
      </c>
      <c r="BA1309" s="86">
        <f t="shared" si="1693"/>
        <v>0</v>
      </c>
      <c r="BB1309" s="86">
        <f t="shared" si="1694"/>
        <v>0</v>
      </c>
      <c r="BC1309" s="86">
        <f t="shared" si="1695"/>
        <v>0</v>
      </c>
      <c r="BD1309" s="86">
        <f t="shared" si="1696"/>
        <v>0</v>
      </c>
    </row>
    <row r="1310" spans="2:56" x14ac:dyDescent="0.3">
      <c r="B1310" s="169" t="s">
        <v>116</v>
      </c>
      <c r="C1310" s="248"/>
      <c r="D1310" s="249"/>
      <c r="E1310" s="172">
        <f t="shared" si="1682"/>
        <v>0</v>
      </c>
      <c r="F1310" s="248"/>
      <c r="G1310" s="249"/>
      <c r="H1310" s="172">
        <f t="shared" si="1683"/>
        <v>0</v>
      </c>
      <c r="I1310" s="248"/>
      <c r="J1310" s="250"/>
      <c r="K1310" s="174">
        <f t="shared" si="1684"/>
        <v>0</v>
      </c>
      <c r="L1310" s="248"/>
      <c r="M1310" s="250"/>
      <c r="N1310" s="251"/>
      <c r="O1310" s="248"/>
      <c r="P1310" s="251"/>
      <c r="Q1310" s="166">
        <f t="shared" si="1685"/>
        <v>0</v>
      </c>
      <c r="R1310" s="251"/>
      <c r="S1310" s="251"/>
      <c r="T1310" s="167">
        <f t="shared" si="1697"/>
        <v>0</v>
      </c>
      <c r="U1310" s="157"/>
      <c r="V1310" s="248"/>
      <c r="W1310" s="251"/>
      <c r="X1310" s="166">
        <f t="shared" si="1686"/>
        <v>0</v>
      </c>
      <c r="Y1310" s="251"/>
      <c r="Z1310" s="251"/>
      <c r="AA1310" s="167">
        <f t="shared" si="1698"/>
        <v>0</v>
      </c>
      <c r="AB1310" s="157"/>
      <c r="AC1310" s="248"/>
      <c r="AD1310" s="251"/>
      <c r="AE1310" s="166">
        <f t="shared" si="1687"/>
        <v>0</v>
      </c>
      <c r="AF1310" s="251"/>
      <c r="AG1310" s="251"/>
      <c r="AH1310" s="167">
        <f t="shared" si="1699"/>
        <v>0</v>
      </c>
      <c r="AJ1310" s="252"/>
      <c r="AK1310" s="253"/>
      <c r="AL1310" s="254"/>
      <c r="AM1310" s="253"/>
      <c r="AN1310" s="254"/>
      <c r="AO1310" s="253"/>
      <c r="AP1310" s="254"/>
      <c r="AQ1310" s="253"/>
      <c r="AR1310" s="254"/>
      <c r="AS1310" s="253"/>
      <c r="AT1310" s="254"/>
      <c r="AU1310" s="253"/>
      <c r="AV1310" s="163">
        <f t="shared" si="1689"/>
        <v>0</v>
      </c>
      <c r="AW1310" s="168">
        <f t="shared" si="1690"/>
        <v>0</v>
      </c>
      <c r="AY1310" s="163">
        <f t="shared" si="1691"/>
        <v>0</v>
      </c>
      <c r="AZ1310" s="163">
        <f t="shared" si="1692"/>
        <v>0</v>
      </c>
      <c r="BA1310" s="163">
        <f t="shared" si="1693"/>
        <v>0</v>
      </c>
      <c r="BB1310" s="163">
        <f t="shared" si="1694"/>
        <v>0</v>
      </c>
      <c r="BC1310" s="163">
        <f t="shared" si="1695"/>
        <v>0</v>
      </c>
      <c r="BD1310" s="163">
        <f t="shared" si="1696"/>
        <v>0</v>
      </c>
    </row>
    <row r="1311" spans="2:56" x14ac:dyDescent="0.3">
      <c r="B1311" s="169" t="s">
        <v>117</v>
      </c>
      <c r="C1311" s="248"/>
      <c r="D1311" s="249"/>
      <c r="E1311" s="172">
        <f t="shared" si="1682"/>
        <v>0</v>
      </c>
      <c r="F1311" s="248"/>
      <c r="G1311" s="249"/>
      <c r="H1311" s="172">
        <f t="shared" si="1683"/>
        <v>0</v>
      </c>
      <c r="I1311" s="248"/>
      <c r="J1311" s="250"/>
      <c r="K1311" s="174">
        <f t="shared" si="1684"/>
        <v>0</v>
      </c>
      <c r="L1311" s="248"/>
      <c r="M1311" s="250"/>
      <c r="N1311" s="251"/>
      <c r="O1311" s="248"/>
      <c r="P1311" s="251"/>
      <c r="Q1311" s="166">
        <f t="shared" si="1685"/>
        <v>0</v>
      </c>
      <c r="R1311" s="251"/>
      <c r="S1311" s="251"/>
      <c r="T1311" s="167">
        <f t="shared" si="1697"/>
        <v>0</v>
      </c>
      <c r="U1311" s="157"/>
      <c r="V1311" s="248"/>
      <c r="W1311" s="251"/>
      <c r="X1311" s="166">
        <f t="shared" si="1686"/>
        <v>0</v>
      </c>
      <c r="Y1311" s="251"/>
      <c r="Z1311" s="251"/>
      <c r="AA1311" s="167">
        <f t="shared" si="1698"/>
        <v>0</v>
      </c>
      <c r="AB1311" s="157"/>
      <c r="AC1311" s="248"/>
      <c r="AD1311" s="251"/>
      <c r="AE1311" s="166">
        <f t="shared" si="1687"/>
        <v>0</v>
      </c>
      <c r="AF1311" s="251"/>
      <c r="AG1311" s="251"/>
      <c r="AH1311" s="167">
        <f t="shared" si="1699"/>
        <v>0</v>
      </c>
      <c r="AJ1311" s="252"/>
      <c r="AK1311" s="253"/>
      <c r="AL1311" s="254"/>
      <c r="AM1311" s="253"/>
      <c r="AN1311" s="254"/>
      <c r="AO1311" s="253"/>
      <c r="AP1311" s="254"/>
      <c r="AQ1311" s="253"/>
      <c r="AR1311" s="254"/>
      <c r="AS1311" s="253"/>
      <c r="AT1311" s="254"/>
      <c r="AU1311" s="253"/>
      <c r="AV1311" s="163">
        <f t="shared" si="1689"/>
        <v>0</v>
      </c>
      <c r="AW1311" s="168">
        <f t="shared" si="1690"/>
        <v>0</v>
      </c>
      <c r="AY1311" s="163">
        <f t="shared" si="1691"/>
        <v>0</v>
      </c>
      <c r="AZ1311" s="163">
        <f t="shared" si="1692"/>
        <v>0</v>
      </c>
      <c r="BA1311" s="163">
        <f t="shared" si="1693"/>
        <v>0</v>
      </c>
      <c r="BB1311" s="163">
        <f t="shared" si="1694"/>
        <v>0</v>
      </c>
      <c r="BC1311" s="163">
        <f t="shared" si="1695"/>
        <v>0</v>
      </c>
      <c r="BD1311" s="163">
        <f t="shared" si="1696"/>
        <v>0</v>
      </c>
    </row>
    <row r="1312" spans="2:56" x14ac:dyDescent="0.3">
      <c r="B1312" s="169" t="s">
        <v>118</v>
      </c>
      <c r="C1312" s="248"/>
      <c r="D1312" s="249"/>
      <c r="E1312" s="172">
        <f t="shared" si="1682"/>
        <v>0</v>
      </c>
      <c r="F1312" s="248"/>
      <c r="G1312" s="249"/>
      <c r="H1312" s="172">
        <f t="shared" si="1683"/>
        <v>0</v>
      </c>
      <c r="I1312" s="248"/>
      <c r="J1312" s="250"/>
      <c r="K1312" s="174">
        <f t="shared" si="1684"/>
        <v>0</v>
      </c>
      <c r="L1312" s="248"/>
      <c r="M1312" s="250"/>
      <c r="N1312" s="251"/>
      <c r="O1312" s="248"/>
      <c r="P1312" s="251"/>
      <c r="Q1312" s="166">
        <f t="shared" si="1685"/>
        <v>0</v>
      </c>
      <c r="R1312" s="251"/>
      <c r="S1312" s="251"/>
      <c r="T1312" s="167">
        <f t="shared" si="1697"/>
        <v>0</v>
      </c>
      <c r="U1312" s="157"/>
      <c r="V1312" s="248"/>
      <c r="W1312" s="251"/>
      <c r="X1312" s="166">
        <f t="shared" si="1686"/>
        <v>0</v>
      </c>
      <c r="Y1312" s="251"/>
      <c r="Z1312" s="251"/>
      <c r="AA1312" s="167">
        <f t="shared" si="1698"/>
        <v>0</v>
      </c>
      <c r="AB1312" s="157"/>
      <c r="AC1312" s="248"/>
      <c r="AD1312" s="251"/>
      <c r="AE1312" s="166">
        <f t="shared" si="1687"/>
        <v>0</v>
      </c>
      <c r="AF1312" s="251"/>
      <c r="AG1312" s="251"/>
      <c r="AH1312" s="167">
        <f t="shared" si="1699"/>
        <v>0</v>
      </c>
      <c r="AJ1312" s="252"/>
      <c r="AK1312" s="253"/>
      <c r="AL1312" s="254"/>
      <c r="AM1312" s="253"/>
      <c r="AN1312" s="254"/>
      <c r="AO1312" s="253"/>
      <c r="AP1312" s="254"/>
      <c r="AQ1312" s="253"/>
      <c r="AR1312" s="254"/>
      <c r="AS1312" s="253"/>
      <c r="AT1312" s="254"/>
      <c r="AU1312" s="253"/>
      <c r="AV1312" s="163">
        <f t="shared" si="1689"/>
        <v>0</v>
      </c>
      <c r="AW1312" s="168">
        <f t="shared" si="1690"/>
        <v>0</v>
      </c>
      <c r="AY1312" s="163">
        <f t="shared" si="1691"/>
        <v>0</v>
      </c>
      <c r="AZ1312" s="163">
        <f t="shared" si="1692"/>
        <v>0</v>
      </c>
      <c r="BA1312" s="163">
        <f t="shared" si="1693"/>
        <v>0</v>
      </c>
      <c r="BB1312" s="163">
        <f t="shared" si="1694"/>
        <v>0</v>
      </c>
      <c r="BC1312" s="163">
        <f t="shared" si="1695"/>
        <v>0</v>
      </c>
      <c r="BD1312" s="163">
        <f t="shared" si="1696"/>
        <v>0</v>
      </c>
    </row>
    <row r="1313" spans="2:56" x14ac:dyDescent="0.3">
      <c r="B1313" s="179" t="s">
        <v>119</v>
      </c>
      <c r="C1313" s="83">
        <f>SUM(C1314)</f>
        <v>0</v>
      </c>
      <c r="D1313" s="84">
        <f>SUM(D1314)</f>
        <v>0</v>
      </c>
      <c r="E1313" s="85">
        <f t="shared" si="1682"/>
        <v>0</v>
      </c>
      <c r="F1313" s="83">
        <f>SUM(F1314)</f>
        <v>0</v>
      </c>
      <c r="G1313" s="84">
        <f>SUM(G1314)</f>
        <v>0</v>
      </c>
      <c r="H1313" s="85">
        <f t="shared" si="1683"/>
        <v>0</v>
      </c>
      <c r="I1313" s="83">
        <f>SUM(I1314)</f>
        <v>0</v>
      </c>
      <c r="J1313" s="86">
        <f>SUM(J1314)</f>
        <v>0</v>
      </c>
      <c r="K1313" s="87">
        <f t="shared" si="1684"/>
        <v>0</v>
      </c>
      <c r="L1313" s="83">
        <f>SUM(L1314)</f>
        <v>0</v>
      </c>
      <c r="M1313" s="86">
        <f>SUM(M1314)</f>
        <v>0</v>
      </c>
      <c r="N1313" s="88">
        <f>SUM(N1314)</f>
        <v>0</v>
      </c>
      <c r="O1313" s="83">
        <f>SUM(O1314)</f>
        <v>0</v>
      </c>
      <c r="P1313" s="88">
        <f>SUM(P1314)</f>
        <v>0</v>
      </c>
      <c r="Q1313" s="177">
        <f t="shared" si="1685"/>
        <v>0</v>
      </c>
      <c r="R1313" s="88">
        <f>SUM(R1314)</f>
        <v>0</v>
      </c>
      <c r="S1313" s="88">
        <f>SUM(S1314)</f>
        <v>0</v>
      </c>
      <c r="T1313" s="178">
        <f t="shared" si="1697"/>
        <v>0</v>
      </c>
      <c r="U1313" s="157"/>
      <c r="V1313" s="83">
        <f>SUM(V1314)</f>
        <v>0</v>
      </c>
      <c r="W1313" s="88">
        <f>SUM(W1314)</f>
        <v>0</v>
      </c>
      <c r="X1313" s="177">
        <f t="shared" si="1686"/>
        <v>0</v>
      </c>
      <c r="Y1313" s="88">
        <f>SUM(Y1314)</f>
        <v>0</v>
      </c>
      <c r="Z1313" s="88">
        <f>SUM(Z1314)</f>
        <v>0</v>
      </c>
      <c r="AA1313" s="178">
        <f t="shared" si="1698"/>
        <v>0</v>
      </c>
      <c r="AB1313" s="157"/>
      <c r="AC1313" s="83">
        <f>SUM(AC1314)</f>
        <v>0</v>
      </c>
      <c r="AD1313" s="88">
        <f>SUM(AD1314)</f>
        <v>0</v>
      </c>
      <c r="AE1313" s="177">
        <f t="shared" si="1687"/>
        <v>0</v>
      </c>
      <c r="AF1313" s="88">
        <f>SUM(AF1314)</f>
        <v>0</v>
      </c>
      <c r="AG1313" s="88">
        <f>SUM(AG1314)</f>
        <v>0</v>
      </c>
      <c r="AH1313" s="178">
        <f t="shared" si="1699"/>
        <v>0</v>
      </c>
      <c r="AJ1313" s="84">
        <f t="shared" ref="AJ1313:AU1313" si="1701">SUM(AJ1314)</f>
        <v>0</v>
      </c>
      <c r="AK1313" s="86">
        <f t="shared" si="1701"/>
        <v>0</v>
      </c>
      <c r="AL1313" s="88">
        <f t="shared" si="1701"/>
        <v>0</v>
      </c>
      <c r="AM1313" s="86">
        <f t="shared" si="1701"/>
        <v>0</v>
      </c>
      <c r="AN1313" s="88">
        <f t="shared" si="1701"/>
        <v>0</v>
      </c>
      <c r="AO1313" s="86">
        <f t="shared" si="1701"/>
        <v>0</v>
      </c>
      <c r="AP1313" s="88">
        <f t="shared" si="1701"/>
        <v>0</v>
      </c>
      <c r="AQ1313" s="86">
        <f t="shared" si="1701"/>
        <v>0</v>
      </c>
      <c r="AR1313" s="88">
        <f t="shared" si="1701"/>
        <v>0</v>
      </c>
      <c r="AS1313" s="86">
        <f t="shared" si="1701"/>
        <v>0</v>
      </c>
      <c r="AT1313" s="88">
        <f t="shared" si="1701"/>
        <v>0</v>
      </c>
      <c r="AU1313" s="86">
        <f t="shared" si="1701"/>
        <v>0</v>
      </c>
      <c r="AV1313" s="86">
        <f t="shared" si="1689"/>
        <v>0</v>
      </c>
      <c r="AW1313" s="93">
        <f t="shared" si="1690"/>
        <v>0</v>
      </c>
      <c r="AY1313" s="86">
        <f t="shared" si="1691"/>
        <v>0</v>
      </c>
      <c r="AZ1313" s="86">
        <f t="shared" si="1692"/>
        <v>0</v>
      </c>
      <c r="BA1313" s="86">
        <f t="shared" si="1693"/>
        <v>0</v>
      </c>
      <c r="BB1313" s="86">
        <f t="shared" si="1694"/>
        <v>0</v>
      </c>
      <c r="BC1313" s="86">
        <f t="shared" si="1695"/>
        <v>0</v>
      </c>
      <c r="BD1313" s="86">
        <f t="shared" si="1696"/>
        <v>0</v>
      </c>
    </row>
    <row r="1314" spans="2:56" x14ac:dyDescent="0.3">
      <c r="B1314" s="169" t="s">
        <v>120</v>
      </c>
      <c r="C1314" s="248"/>
      <c r="D1314" s="249"/>
      <c r="E1314" s="172">
        <f t="shared" si="1682"/>
        <v>0</v>
      </c>
      <c r="F1314" s="248"/>
      <c r="G1314" s="249"/>
      <c r="H1314" s="172">
        <f t="shared" si="1683"/>
        <v>0</v>
      </c>
      <c r="I1314" s="248"/>
      <c r="J1314" s="250"/>
      <c r="K1314" s="174">
        <f t="shared" si="1684"/>
        <v>0</v>
      </c>
      <c r="L1314" s="248"/>
      <c r="M1314" s="250"/>
      <c r="N1314" s="251"/>
      <c r="O1314" s="248"/>
      <c r="P1314" s="251"/>
      <c r="Q1314" s="166">
        <f t="shared" si="1685"/>
        <v>0</v>
      </c>
      <c r="R1314" s="251"/>
      <c r="S1314" s="251"/>
      <c r="T1314" s="167">
        <f t="shared" si="1697"/>
        <v>0</v>
      </c>
      <c r="U1314" s="157"/>
      <c r="V1314" s="248"/>
      <c r="W1314" s="251"/>
      <c r="X1314" s="166">
        <f t="shared" si="1686"/>
        <v>0</v>
      </c>
      <c r="Y1314" s="251"/>
      <c r="Z1314" s="251"/>
      <c r="AA1314" s="167">
        <f t="shared" si="1698"/>
        <v>0</v>
      </c>
      <c r="AB1314" s="157"/>
      <c r="AC1314" s="248"/>
      <c r="AD1314" s="251"/>
      <c r="AE1314" s="166">
        <f t="shared" si="1687"/>
        <v>0</v>
      </c>
      <c r="AF1314" s="251"/>
      <c r="AG1314" s="251"/>
      <c r="AH1314" s="167">
        <f t="shared" si="1699"/>
        <v>0</v>
      </c>
      <c r="AJ1314" s="252"/>
      <c r="AK1314" s="253"/>
      <c r="AL1314" s="254"/>
      <c r="AM1314" s="253"/>
      <c r="AN1314" s="254"/>
      <c r="AO1314" s="253"/>
      <c r="AP1314" s="254"/>
      <c r="AQ1314" s="253"/>
      <c r="AR1314" s="254"/>
      <c r="AS1314" s="253"/>
      <c r="AT1314" s="254"/>
      <c r="AU1314" s="253"/>
      <c r="AV1314" s="163">
        <f t="shared" si="1689"/>
        <v>0</v>
      </c>
      <c r="AW1314" s="168">
        <f t="shared" si="1690"/>
        <v>0</v>
      </c>
      <c r="AY1314" s="163">
        <f t="shared" si="1691"/>
        <v>0</v>
      </c>
      <c r="AZ1314" s="163">
        <f t="shared" si="1692"/>
        <v>0</v>
      </c>
      <c r="BA1314" s="163">
        <f t="shared" si="1693"/>
        <v>0</v>
      </c>
      <c r="BB1314" s="163">
        <f t="shared" si="1694"/>
        <v>0</v>
      </c>
      <c r="BC1314" s="163">
        <f t="shared" si="1695"/>
        <v>0</v>
      </c>
      <c r="BD1314" s="163">
        <f t="shared" si="1696"/>
        <v>0</v>
      </c>
    </row>
    <row r="1315" spans="2:56" x14ac:dyDescent="0.3">
      <c r="B1315" s="179" t="s">
        <v>121</v>
      </c>
      <c r="C1315" s="83">
        <f>SUM(C1316:C1320)</f>
        <v>0</v>
      </c>
      <c r="D1315" s="84">
        <f>SUM(D1316:D1320)</f>
        <v>0</v>
      </c>
      <c r="E1315" s="85">
        <f t="shared" si="1682"/>
        <v>0</v>
      </c>
      <c r="F1315" s="83">
        <f>SUM(F1316:F1320)</f>
        <v>0</v>
      </c>
      <c r="G1315" s="84">
        <f>SUM(G1316:G1320)</f>
        <v>0</v>
      </c>
      <c r="H1315" s="85">
        <f t="shared" si="1683"/>
        <v>0</v>
      </c>
      <c r="I1315" s="83">
        <f>SUM(I1316:I1320)</f>
        <v>0</v>
      </c>
      <c r="J1315" s="86">
        <f>SUM(J1316:J1320)</f>
        <v>0</v>
      </c>
      <c r="K1315" s="87">
        <f t="shared" si="1684"/>
        <v>0</v>
      </c>
      <c r="L1315" s="83">
        <f>SUM(L1316:L1320)</f>
        <v>0</v>
      </c>
      <c r="M1315" s="86">
        <f>SUM(M1316:M1320)</f>
        <v>0</v>
      </c>
      <c r="N1315" s="88">
        <f>SUM(N1316:N1320)</f>
        <v>0</v>
      </c>
      <c r="O1315" s="83">
        <f>SUM(O1316:O1320)</f>
        <v>0</v>
      </c>
      <c r="P1315" s="88">
        <f>SUM(P1316:P1320)</f>
        <v>0</v>
      </c>
      <c r="Q1315" s="177">
        <f t="shared" si="1685"/>
        <v>0</v>
      </c>
      <c r="R1315" s="88">
        <f>SUM(R1316:R1320)</f>
        <v>0</v>
      </c>
      <c r="S1315" s="88">
        <f>SUM(S1316:S1320)</f>
        <v>0</v>
      </c>
      <c r="T1315" s="178">
        <f t="shared" si="1697"/>
        <v>0</v>
      </c>
      <c r="U1315" s="157"/>
      <c r="V1315" s="83">
        <f>SUM(V1316:V1320)</f>
        <v>0</v>
      </c>
      <c r="W1315" s="88">
        <f>SUM(W1316:W1320)</f>
        <v>0</v>
      </c>
      <c r="X1315" s="177">
        <f t="shared" si="1686"/>
        <v>0</v>
      </c>
      <c r="Y1315" s="88">
        <f>SUM(Y1316:Y1320)</f>
        <v>0</v>
      </c>
      <c r="Z1315" s="88">
        <f>SUM(Z1316:Z1320)</f>
        <v>0</v>
      </c>
      <c r="AA1315" s="178">
        <f t="shared" si="1698"/>
        <v>0</v>
      </c>
      <c r="AB1315" s="157"/>
      <c r="AC1315" s="83">
        <f>SUM(AC1316:AC1320)</f>
        <v>0</v>
      </c>
      <c r="AD1315" s="88">
        <f>SUM(AD1316:AD1320)</f>
        <v>0</v>
      </c>
      <c r="AE1315" s="177">
        <f t="shared" si="1687"/>
        <v>0</v>
      </c>
      <c r="AF1315" s="88">
        <f>SUM(AF1316:AF1320)</f>
        <v>0</v>
      </c>
      <c r="AG1315" s="88">
        <f>SUM(AG1316:AG1320)</f>
        <v>0</v>
      </c>
      <c r="AH1315" s="178">
        <f t="shared" si="1699"/>
        <v>0</v>
      </c>
      <c r="AJ1315" s="84">
        <f t="shared" ref="AJ1315:AU1315" si="1702">SUM(AJ1316:AJ1320)</f>
        <v>0</v>
      </c>
      <c r="AK1315" s="86">
        <f t="shared" si="1702"/>
        <v>0</v>
      </c>
      <c r="AL1315" s="88">
        <f t="shared" si="1702"/>
        <v>0</v>
      </c>
      <c r="AM1315" s="86">
        <f t="shared" si="1702"/>
        <v>0</v>
      </c>
      <c r="AN1315" s="88">
        <f t="shared" si="1702"/>
        <v>0</v>
      </c>
      <c r="AO1315" s="86">
        <f t="shared" si="1702"/>
        <v>0</v>
      </c>
      <c r="AP1315" s="88">
        <f t="shared" si="1702"/>
        <v>0</v>
      </c>
      <c r="AQ1315" s="86">
        <f t="shared" si="1702"/>
        <v>0</v>
      </c>
      <c r="AR1315" s="88">
        <f t="shared" si="1702"/>
        <v>0</v>
      </c>
      <c r="AS1315" s="86">
        <f t="shared" si="1702"/>
        <v>0</v>
      </c>
      <c r="AT1315" s="88">
        <f t="shared" si="1702"/>
        <v>0</v>
      </c>
      <c r="AU1315" s="86">
        <f t="shared" si="1702"/>
        <v>0</v>
      </c>
      <c r="AV1315" s="86">
        <f t="shared" si="1689"/>
        <v>0</v>
      </c>
      <c r="AW1315" s="93">
        <f t="shared" si="1690"/>
        <v>0</v>
      </c>
      <c r="AY1315" s="86">
        <f t="shared" si="1691"/>
        <v>0</v>
      </c>
      <c r="AZ1315" s="86">
        <f t="shared" si="1692"/>
        <v>0</v>
      </c>
      <c r="BA1315" s="86">
        <f t="shared" si="1693"/>
        <v>0</v>
      </c>
      <c r="BB1315" s="86">
        <f t="shared" si="1694"/>
        <v>0</v>
      </c>
      <c r="BC1315" s="86">
        <f t="shared" si="1695"/>
        <v>0</v>
      </c>
      <c r="BD1315" s="86">
        <f t="shared" si="1696"/>
        <v>0</v>
      </c>
    </row>
    <row r="1316" spans="2:56" x14ac:dyDescent="0.3">
      <c r="B1316" s="169" t="s">
        <v>122</v>
      </c>
      <c r="C1316" s="248"/>
      <c r="D1316" s="249"/>
      <c r="E1316" s="172">
        <f t="shared" si="1682"/>
        <v>0</v>
      </c>
      <c r="F1316" s="248"/>
      <c r="G1316" s="249"/>
      <c r="H1316" s="172">
        <f t="shared" si="1683"/>
        <v>0</v>
      </c>
      <c r="I1316" s="248"/>
      <c r="J1316" s="250"/>
      <c r="K1316" s="174">
        <f t="shared" si="1684"/>
        <v>0</v>
      </c>
      <c r="L1316" s="248"/>
      <c r="M1316" s="250"/>
      <c r="N1316" s="251"/>
      <c r="O1316" s="248"/>
      <c r="P1316" s="251"/>
      <c r="Q1316" s="166">
        <f t="shared" si="1685"/>
        <v>0</v>
      </c>
      <c r="R1316" s="251"/>
      <c r="S1316" s="251"/>
      <c r="T1316" s="167">
        <f t="shared" si="1697"/>
        <v>0</v>
      </c>
      <c r="U1316" s="157"/>
      <c r="V1316" s="248"/>
      <c r="W1316" s="251"/>
      <c r="X1316" s="166">
        <f t="shared" si="1686"/>
        <v>0</v>
      </c>
      <c r="Y1316" s="251"/>
      <c r="Z1316" s="251"/>
      <c r="AA1316" s="167">
        <f t="shared" si="1698"/>
        <v>0</v>
      </c>
      <c r="AB1316" s="157"/>
      <c r="AC1316" s="248"/>
      <c r="AD1316" s="251"/>
      <c r="AE1316" s="166">
        <f t="shared" si="1687"/>
        <v>0</v>
      </c>
      <c r="AF1316" s="251"/>
      <c r="AG1316" s="251"/>
      <c r="AH1316" s="167">
        <f t="shared" si="1699"/>
        <v>0</v>
      </c>
      <c r="AJ1316" s="252"/>
      <c r="AK1316" s="253"/>
      <c r="AL1316" s="254"/>
      <c r="AM1316" s="253"/>
      <c r="AN1316" s="254"/>
      <c r="AO1316" s="253"/>
      <c r="AP1316" s="254"/>
      <c r="AQ1316" s="253"/>
      <c r="AR1316" s="254"/>
      <c r="AS1316" s="253"/>
      <c r="AT1316" s="254"/>
      <c r="AU1316" s="253"/>
      <c r="AV1316" s="163">
        <f t="shared" si="1689"/>
        <v>0</v>
      </c>
      <c r="AW1316" s="168">
        <f t="shared" si="1690"/>
        <v>0</v>
      </c>
      <c r="AY1316" s="163">
        <f t="shared" si="1691"/>
        <v>0</v>
      </c>
      <c r="AZ1316" s="163">
        <f t="shared" si="1692"/>
        <v>0</v>
      </c>
      <c r="BA1316" s="163">
        <f t="shared" si="1693"/>
        <v>0</v>
      </c>
      <c r="BB1316" s="163">
        <f t="shared" si="1694"/>
        <v>0</v>
      </c>
      <c r="BC1316" s="163">
        <f t="shared" si="1695"/>
        <v>0</v>
      </c>
      <c r="BD1316" s="163">
        <f t="shared" si="1696"/>
        <v>0</v>
      </c>
    </row>
    <row r="1317" spans="2:56" x14ac:dyDescent="0.3">
      <c r="B1317" s="169" t="s">
        <v>123</v>
      </c>
      <c r="C1317" s="248"/>
      <c r="D1317" s="249"/>
      <c r="E1317" s="172">
        <f t="shared" si="1682"/>
        <v>0</v>
      </c>
      <c r="F1317" s="248"/>
      <c r="G1317" s="249"/>
      <c r="H1317" s="172">
        <f t="shared" si="1683"/>
        <v>0</v>
      </c>
      <c r="I1317" s="248"/>
      <c r="J1317" s="250"/>
      <c r="K1317" s="174">
        <f t="shared" si="1684"/>
        <v>0</v>
      </c>
      <c r="L1317" s="248"/>
      <c r="M1317" s="250"/>
      <c r="N1317" s="251"/>
      <c r="O1317" s="248"/>
      <c r="P1317" s="251"/>
      <c r="Q1317" s="166">
        <f t="shared" si="1685"/>
        <v>0</v>
      </c>
      <c r="R1317" s="251"/>
      <c r="S1317" s="251"/>
      <c r="T1317" s="167">
        <f t="shared" si="1697"/>
        <v>0</v>
      </c>
      <c r="U1317" s="157"/>
      <c r="V1317" s="248"/>
      <c r="W1317" s="251"/>
      <c r="X1317" s="166">
        <f t="shared" si="1686"/>
        <v>0</v>
      </c>
      <c r="Y1317" s="251"/>
      <c r="Z1317" s="251"/>
      <c r="AA1317" s="167">
        <f t="shared" si="1698"/>
        <v>0</v>
      </c>
      <c r="AB1317" s="157"/>
      <c r="AC1317" s="248"/>
      <c r="AD1317" s="251"/>
      <c r="AE1317" s="166">
        <f t="shared" si="1687"/>
        <v>0</v>
      </c>
      <c r="AF1317" s="251"/>
      <c r="AG1317" s="251"/>
      <c r="AH1317" s="167">
        <f t="shared" si="1699"/>
        <v>0</v>
      </c>
      <c r="AJ1317" s="252"/>
      <c r="AK1317" s="253"/>
      <c r="AL1317" s="254"/>
      <c r="AM1317" s="253"/>
      <c r="AN1317" s="254"/>
      <c r="AO1317" s="253"/>
      <c r="AP1317" s="254"/>
      <c r="AQ1317" s="253"/>
      <c r="AR1317" s="254"/>
      <c r="AS1317" s="253"/>
      <c r="AT1317" s="254"/>
      <c r="AU1317" s="253"/>
      <c r="AV1317" s="163">
        <f t="shared" si="1689"/>
        <v>0</v>
      </c>
      <c r="AW1317" s="168">
        <f t="shared" si="1690"/>
        <v>0</v>
      </c>
      <c r="AY1317" s="163">
        <f t="shared" si="1691"/>
        <v>0</v>
      </c>
      <c r="AZ1317" s="163">
        <f t="shared" si="1692"/>
        <v>0</v>
      </c>
      <c r="BA1317" s="163">
        <f t="shared" si="1693"/>
        <v>0</v>
      </c>
      <c r="BB1317" s="163">
        <f t="shared" si="1694"/>
        <v>0</v>
      </c>
      <c r="BC1317" s="163">
        <f t="shared" si="1695"/>
        <v>0</v>
      </c>
      <c r="BD1317" s="163">
        <f t="shared" si="1696"/>
        <v>0</v>
      </c>
    </row>
    <row r="1318" spans="2:56" x14ac:dyDescent="0.3">
      <c r="B1318" s="169" t="s">
        <v>124</v>
      </c>
      <c r="C1318" s="248"/>
      <c r="D1318" s="249"/>
      <c r="E1318" s="172">
        <f t="shared" si="1682"/>
        <v>0</v>
      </c>
      <c r="F1318" s="248"/>
      <c r="G1318" s="249"/>
      <c r="H1318" s="172">
        <f t="shared" si="1683"/>
        <v>0</v>
      </c>
      <c r="I1318" s="248"/>
      <c r="J1318" s="250"/>
      <c r="K1318" s="174">
        <f t="shared" si="1684"/>
        <v>0</v>
      </c>
      <c r="L1318" s="248"/>
      <c r="M1318" s="250"/>
      <c r="N1318" s="251"/>
      <c r="O1318" s="248"/>
      <c r="P1318" s="251"/>
      <c r="Q1318" s="166">
        <f t="shared" si="1685"/>
        <v>0</v>
      </c>
      <c r="R1318" s="251"/>
      <c r="S1318" s="251"/>
      <c r="T1318" s="167">
        <f t="shared" si="1697"/>
        <v>0</v>
      </c>
      <c r="U1318" s="157"/>
      <c r="V1318" s="248"/>
      <c r="W1318" s="251"/>
      <c r="X1318" s="166">
        <f t="shared" si="1686"/>
        <v>0</v>
      </c>
      <c r="Y1318" s="251"/>
      <c r="Z1318" s="251"/>
      <c r="AA1318" s="167">
        <f t="shared" si="1698"/>
        <v>0</v>
      </c>
      <c r="AB1318" s="157"/>
      <c r="AC1318" s="248"/>
      <c r="AD1318" s="251"/>
      <c r="AE1318" s="166">
        <f t="shared" si="1687"/>
        <v>0</v>
      </c>
      <c r="AF1318" s="251"/>
      <c r="AG1318" s="251"/>
      <c r="AH1318" s="167">
        <f t="shared" si="1699"/>
        <v>0</v>
      </c>
      <c r="AJ1318" s="252"/>
      <c r="AK1318" s="253"/>
      <c r="AL1318" s="254"/>
      <c r="AM1318" s="253"/>
      <c r="AN1318" s="254"/>
      <c r="AO1318" s="253"/>
      <c r="AP1318" s="254"/>
      <c r="AQ1318" s="253"/>
      <c r="AR1318" s="254"/>
      <c r="AS1318" s="253"/>
      <c r="AT1318" s="254"/>
      <c r="AU1318" s="253"/>
      <c r="AV1318" s="163">
        <f t="shared" si="1689"/>
        <v>0</v>
      </c>
      <c r="AW1318" s="168">
        <f t="shared" si="1690"/>
        <v>0</v>
      </c>
      <c r="AY1318" s="163">
        <f t="shared" si="1691"/>
        <v>0</v>
      </c>
      <c r="AZ1318" s="163">
        <f t="shared" si="1692"/>
        <v>0</v>
      </c>
      <c r="BA1318" s="163">
        <f t="shared" si="1693"/>
        <v>0</v>
      </c>
      <c r="BB1318" s="163">
        <f t="shared" si="1694"/>
        <v>0</v>
      </c>
      <c r="BC1318" s="163">
        <f t="shared" si="1695"/>
        <v>0</v>
      </c>
      <c r="BD1318" s="163">
        <f t="shared" si="1696"/>
        <v>0</v>
      </c>
    </row>
    <row r="1319" spans="2:56" x14ac:dyDescent="0.3">
      <c r="B1319" s="169" t="s">
        <v>125</v>
      </c>
      <c r="C1319" s="248"/>
      <c r="D1319" s="249"/>
      <c r="E1319" s="172">
        <f t="shared" si="1682"/>
        <v>0</v>
      </c>
      <c r="F1319" s="248"/>
      <c r="G1319" s="249"/>
      <c r="H1319" s="172">
        <f t="shared" si="1683"/>
        <v>0</v>
      </c>
      <c r="I1319" s="248"/>
      <c r="J1319" s="250"/>
      <c r="K1319" s="174">
        <f t="shared" si="1684"/>
        <v>0</v>
      </c>
      <c r="L1319" s="248"/>
      <c r="M1319" s="250"/>
      <c r="N1319" s="251"/>
      <c r="O1319" s="248"/>
      <c r="P1319" s="251"/>
      <c r="Q1319" s="166">
        <f t="shared" si="1685"/>
        <v>0</v>
      </c>
      <c r="R1319" s="251"/>
      <c r="S1319" s="251"/>
      <c r="T1319" s="167">
        <f t="shared" si="1697"/>
        <v>0</v>
      </c>
      <c r="U1319" s="157"/>
      <c r="V1319" s="248"/>
      <c r="W1319" s="251"/>
      <c r="X1319" s="166">
        <f t="shared" si="1686"/>
        <v>0</v>
      </c>
      <c r="Y1319" s="251"/>
      <c r="Z1319" s="251"/>
      <c r="AA1319" s="167">
        <f t="shared" si="1698"/>
        <v>0</v>
      </c>
      <c r="AB1319" s="157"/>
      <c r="AC1319" s="248"/>
      <c r="AD1319" s="251"/>
      <c r="AE1319" s="166">
        <f t="shared" si="1687"/>
        <v>0</v>
      </c>
      <c r="AF1319" s="251"/>
      <c r="AG1319" s="251"/>
      <c r="AH1319" s="167">
        <f t="shared" si="1699"/>
        <v>0</v>
      </c>
      <c r="AJ1319" s="252"/>
      <c r="AK1319" s="253"/>
      <c r="AL1319" s="254"/>
      <c r="AM1319" s="253"/>
      <c r="AN1319" s="254"/>
      <c r="AO1319" s="253"/>
      <c r="AP1319" s="254"/>
      <c r="AQ1319" s="253"/>
      <c r="AR1319" s="254"/>
      <c r="AS1319" s="253"/>
      <c r="AT1319" s="254"/>
      <c r="AU1319" s="253"/>
      <c r="AV1319" s="163">
        <f t="shared" si="1689"/>
        <v>0</v>
      </c>
      <c r="AW1319" s="168">
        <f t="shared" si="1690"/>
        <v>0</v>
      </c>
      <c r="AY1319" s="163">
        <f t="shared" si="1691"/>
        <v>0</v>
      </c>
      <c r="AZ1319" s="163">
        <f t="shared" si="1692"/>
        <v>0</v>
      </c>
      <c r="BA1319" s="163">
        <f t="shared" si="1693"/>
        <v>0</v>
      </c>
      <c r="BB1319" s="163">
        <f t="shared" si="1694"/>
        <v>0</v>
      </c>
      <c r="BC1319" s="163">
        <f t="shared" si="1695"/>
        <v>0</v>
      </c>
      <c r="BD1319" s="163">
        <f t="shared" si="1696"/>
        <v>0</v>
      </c>
    </row>
    <row r="1320" spans="2:56" x14ac:dyDescent="0.3">
      <c r="B1320" s="169" t="s">
        <v>126</v>
      </c>
      <c r="C1320" s="248"/>
      <c r="D1320" s="249"/>
      <c r="E1320" s="172">
        <f t="shared" si="1682"/>
        <v>0</v>
      </c>
      <c r="F1320" s="248"/>
      <c r="G1320" s="249"/>
      <c r="H1320" s="172">
        <f t="shared" si="1683"/>
        <v>0</v>
      </c>
      <c r="I1320" s="248"/>
      <c r="J1320" s="250"/>
      <c r="K1320" s="174">
        <f t="shared" si="1684"/>
        <v>0</v>
      </c>
      <c r="L1320" s="248"/>
      <c r="M1320" s="250"/>
      <c r="N1320" s="251"/>
      <c r="O1320" s="248"/>
      <c r="P1320" s="251"/>
      <c r="Q1320" s="166">
        <f t="shared" si="1685"/>
        <v>0</v>
      </c>
      <c r="R1320" s="251"/>
      <c r="S1320" s="251"/>
      <c r="T1320" s="167">
        <f t="shared" si="1697"/>
        <v>0</v>
      </c>
      <c r="U1320" s="157"/>
      <c r="V1320" s="248"/>
      <c r="W1320" s="251"/>
      <c r="X1320" s="166">
        <f t="shared" si="1686"/>
        <v>0</v>
      </c>
      <c r="Y1320" s="251"/>
      <c r="Z1320" s="251"/>
      <c r="AA1320" s="167">
        <f t="shared" si="1698"/>
        <v>0</v>
      </c>
      <c r="AB1320" s="157"/>
      <c r="AC1320" s="248"/>
      <c r="AD1320" s="251"/>
      <c r="AE1320" s="166">
        <f t="shared" si="1687"/>
        <v>0</v>
      </c>
      <c r="AF1320" s="251"/>
      <c r="AG1320" s="251"/>
      <c r="AH1320" s="167">
        <f t="shared" si="1699"/>
        <v>0</v>
      </c>
      <c r="AJ1320" s="252"/>
      <c r="AK1320" s="253"/>
      <c r="AL1320" s="254"/>
      <c r="AM1320" s="253"/>
      <c r="AN1320" s="254"/>
      <c r="AO1320" s="253"/>
      <c r="AP1320" s="254"/>
      <c r="AQ1320" s="253"/>
      <c r="AR1320" s="254"/>
      <c r="AS1320" s="253"/>
      <c r="AT1320" s="254"/>
      <c r="AU1320" s="253"/>
      <c r="AV1320" s="163">
        <f t="shared" si="1689"/>
        <v>0</v>
      </c>
      <c r="AW1320" s="168">
        <f t="shared" si="1690"/>
        <v>0</v>
      </c>
      <c r="AY1320" s="163">
        <f t="shared" si="1691"/>
        <v>0</v>
      </c>
      <c r="AZ1320" s="163">
        <f t="shared" si="1692"/>
        <v>0</v>
      </c>
      <c r="BA1320" s="163">
        <f t="shared" si="1693"/>
        <v>0</v>
      </c>
      <c r="BB1320" s="163">
        <f t="shared" si="1694"/>
        <v>0</v>
      </c>
      <c r="BC1320" s="163">
        <f t="shared" si="1695"/>
        <v>0</v>
      </c>
      <c r="BD1320" s="163">
        <f t="shared" si="1696"/>
        <v>0</v>
      </c>
    </row>
    <row r="1321" spans="2:56" x14ac:dyDescent="0.3">
      <c r="B1321" s="179" t="s">
        <v>127</v>
      </c>
      <c r="C1321" s="83">
        <f>SUM(C1322)</f>
        <v>0</v>
      </c>
      <c r="D1321" s="84">
        <f>SUM(D1322)</f>
        <v>0</v>
      </c>
      <c r="E1321" s="85">
        <f t="shared" si="1682"/>
        <v>0</v>
      </c>
      <c r="F1321" s="83">
        <f>SUM(F1322)</f>
        <v>0</v>
      </c>
      <c r="G1321" s="84">
        <f>SUM(G1322)</f>
        <v>0</v>
      </c>
      <c r="H1321" s="85">
        <f t="shared" si="1683"/>
        <v>0</v>
      </c>
      <c r="I1321" s="83">
        <f>SUM(I1322)</f>
        <v>0</v>
      </c>
      <c r="J1321" s="86">
        <f>SUM(J1322)</f>
        <v>0</v>
      </c>
      <c r="K1321" s="87">
        <f t="shared" si="1684"/>
        <v>0</v>
      </c>
      <c r="L1321" s="83">
        <f>SUM(L1322)</f>
        <v>0</v>
      </c>
      <c r="M1321" s="86">
        <f>SUM(M1322)</f>
        <v>0</v>
      </c>
      <c r="N1321" s="88">
        <f>SUM(N1322)</f>
        <v>0</v>
      </c>
      <c r="O1321" s="83">
        <f>SUM(O1322)</f>
        <v>0</v>
      </c>
      <c r="P1321" s="88">
        <f>SUM(P1322)</f>
        <v>0</v>
      </c>
      <c r="Q1321" s="177">
        <f t="shared" si="1685"/>
        <v>0</v>
      </c>
      <c r="R1321" s="88">
        <f>SUM(R1322)</f>
        <v>0</v>
      </c>
      <c r="S1321" s="88">
        <f>SUM(S1322)</f>
        <v>0</v>
      </c>
      <c r="T1321" s="178">
        <f t="shared" si="1697"/>
        <v>0</v>
      </c>
      <c r="U1321" s="157"/>
      <c r="V1321" s="83">
        <f>SUM(V1322)</f>
        <v>0</v>
      </c>
      <c r="W1321" s="88">
        <f>SUM(W1322)</f>
        <v>0</v>
      </c>
      <c r="X1321" s="177">
        <f t="shared" si="1686"/>
        <v>0</v>
      </c>
      <c r="Y1321" s="88">
        <f>SUM(Y1322)</f>
        <v>0</v>
      </c>
      <c r="Z1321" s="88">
        <f>SUM(Z1322)</f>
        <v>0</v>
      </c>
      <c r="AA1321" s="178">
        <f t="shared" si="1698"/>
        <v>0</v>
      </c>
      <c r="AB1321" s="157"/>
      <c r="AC1321" s="83">
        <f>SUM(AC1322)</f>
        <v>0</v>
      </c>
      <c r="AD1321" s="88">
        <f>SUM(AD1322)</f>
        <v>0</v>
      </c>
      <c r="AE1321" s="177">
        <f t="shared" si="1687"/>
        <v>0</v>
      </c>
      <c r="AF1321" s="88">
        <f>SUM(AF1322)</f>
        <v>0</v>
      </c>
      <c r="AG1321" s="88">
        <f>SUM(AG1322)</f>
        <v>0</v>
      </c>
      <c r="AH1321" s="178">
        <f t="shared" si="1699"/>
        <v>0</v>
      </c>
      <c r="AJ1321" s="84">
        <f t="shared" ref="AJ1321:AU1321" si="1703">SUM(AJ1322)</f>
        <v>0</v>
      </c>
      <c r="AK1321" s="86">
        <f t="shared" si="1703"/>
        <v>0</v>
      </c>
      <c r="AL1321" s="88">
        <f t="shared" si="1703"/>
        <v>0</v>
      </c>
      <c r="AM1321" s="86">
        <f t="shared" si="1703"/>
        <v>0</v>
      </c>
      <c r="AN1321" s="88">
        <f t="shared" si="1703"/>
        <v>0</v>
      </c>
      <c r="AO1321" s="86">
        <f t="shared" si="1703"/>
        <v>0</v>
      </c>
      <c r="AP1321" s="88">
        <f t="shared" si="1703"/>
        <v>0</v>
      </c>
      <c r="AQ1321" s="86">
        <f t="shared" si="1703"/>
        <v>0</v>
      </c>
      <c r="AR1321" s="88">
        <f t="shared" si="1703"/>
        <v>0</v>
      </c>
      <c r="AS1321" s="86">
        <f t="shared" si="1703"/>
        <v>0</v>
      </c>
      <c r="AT1321" s="88">
        <f t="shared" si="1703"/>
        <v>0</v>
      </c>
      <c r="AU1321" s="86">
        <f t="shared" si="1703"/>
        <v>0</v>
      </c>
      <c r="AV1321" s="86">
        <f t="shared" si="1689"/>
        <v>0</v>
      </c>
      <c r="AW1321" s="93">
        <f t="shared" si="1690"/>
        <v>0</v>
      </c>
      <c r="AY1321" s="86">
        <f t="shared" si="1691"/>
        <v>0</v>
      </c>
      <c r="AZ1321" s="86">
        <f t="shared" si="1692"/>
        <v>0</v>
      </c>
      <c r="BA1321" s="86">
        <f t="shared" si="1693"/>
        <v>0</v>
      </c>
      <c r="BB1321" s="86">
        <f t="shared" si="1694"/>
        <v>0</v>
      </c>
      <c r="BC1321" s="86">
        <f t="shared" si="1695"/>
        <v>0</v>
      </c>
      <c r="BD1321" s="86">
        <f t="shared" si="1696"/>
        <v>0</v>
      </c>
    </row>
    <row r="1322" spans="2:56" x14ac:dyDescent="0.3">
      <c r="B1322" s="169" t="s">
        <v>105</v>
      </c>
      <c r="C1322" s="248"/>
      <c r="D1322" s="249"/>
      <c r="E1322" s="172">
        <f t="shared" si="1682"/>
        <v>0</v>
      </c>
      <c r="F1322" s="248"/>
      <c r="G1322" s="249"/>
      <c r="H1322" s="172">
        <f t="shared" si="1683"/>
        <v>0</v>
      </c>
      <c r="I1322" s="248"/>
      <c r="J1322" s="250"/>
      <c r="K1322" s="174">
        <f t="shared" si="1684"/>
        <v>0</v>
      </c>
      <c r="L1322" s="248"/>
      <c r="M1322" s="250"/>
      <c r="N1322" s="251"/>
      <c r="O1322" s="248"/>
      <c r="P1322" s="251"/>
      <c r="Q1322" s="166">
        <f t="shared" si="1685"/>
        <v>0</v>
      </c>
      <c r="R1322" s="251"/>
      <c r="S1322" s="251"/>
      <c r="T1322" s="167">
        <f t="shared" si="1697"/>
        <v>0</v>
      </c>
      <c r="U1322" s="157"/>
      <c r="V1322" s="248"/>
      <c r="W1322" s="251"/>
      <c r="X1322" s="166">
        <f t="shared" si="1686"/>
        <v>0</v>
      </c>
      <c r="Y1322" s="251"/>
      <c r="Z1322" s="251"/>
      <c r="AA1322" s="167">
        <f t="shared" si="1698"/>
        <v>0</v>
      </c>
      <c r="AB1322" s="157"/>
      <c r="AC1322" s="248"/>
      <c r="AD1322" s="251"/>
      <c r="AE1322" s="166">
        <f t="shared" si="1687"/>
        <v>0</v>
      </c>
      <c r="AF1322" s="251"/>
      <c r="AG1322" s="251"/>
      <c r="AH1322" s="167">
        <f t="shared" si="1699"/>
        <v>0</v>
      </c>
      <c r="AJ1322" s="252"/>
      <c r="AK1322" s="253"/>
      <c r="AL1322" s="254"/>
      <c r="AM1322" s="253"/>
      <c r="AN1322" s="254"/>
      <c r="AO1322" s="253"/>
      <c r="AP1322" s="254"/>
      <c r="AQ1322" s="253"/>
      <c r="AR1322" s="254"/>
      <c r="AS1322" s="253"/>
      <c r="AT1322" s="254"/>
      <c r="AU1322" s="253"/>
      <c r="AV1322" s="163">
        <f t="shared" si="1689"/>
        <v>0</v>
      </c>
      <c r="AW1322" s="168">
        <f t="shared" si="1690"/>
        <v>0</v>
      </c>
      <c r="AY1322" s="163">
        <f t="shared" si="1691"/>
        <v>0</v>
      </c>
      <c r="AZ1322" s="163">
        <f t="shared" si="1692"/>
        <v>0</v>
      </c>
      <c r="BA1322" s="163">
        <f t="shared" si="1693"/>
        <v>0</v>
      </c>
      <c r="BB1322" s="163">
        <f t="shared" si="1694"/>
        <v>0</v>
      </c>
      <c r="BC1322" s="163">
        <f t="shared" si="1695"/>
        <v>0</v>
      </c>
      <c r="BD1322" s="163">
        <f t="shared" si="1696"/>
        <v>0</v>
      </c>
    </row>
    <row r="1323" spans="2:56" x14ac:dyDescent="0.3">
      <c r="B1323" s="179" t="s">
        <v>128</v>
      </c>
      <c r="C1323" s="83">
        <f>SUM(C1324)</f>
        <v>0</v>
      </c>
      <c r="D1323" s="84">
        <f>SUM(D1324)</f>
        <v>0</v>
      </c>
      <c r="E1323" s="85">
        <f t="shared" si="1682"/>
        <v>0</v>
      </c>
      <c r="F1323" s="83">
        <f>SUM(F1324)</f>
        <v>0</v>
      </c>
      <c r="G1323" s="84">
        <f>SUM(G1324)</f>
        <v>0</v>
      </c>
      <c r="H1323" s="85">
        <f t="shared" si="1683"/>
        <v>0</v>
      </c>
      <c r="I1323" s="83">
        <f>SUM(I1324)</f>
        <v>0</v>
      </c>
      <c r="J1323" s="86">
        <f>SUM(J1324)</f>
        <v>0</v>
      </c>
      <c r="K1323" s="87">
        <f t="shared" si="1684"/>
        <v>0</v>
      </c>
      <c r="L1323" s="83">
        <f>SUM(L1324)</f>
        <v>0</v>
      </c>
      <c r="M1323" s="86">
        <f>SUM(M1324)</f>
        <v>0</v>
      </c>
      <c r="N1323" s="88">
        <f>SUM(N1324)</f>
        <v>0</v>
      </c>
      <c r="O1323" s="83">
        <f>SUM(O1324)</f>
        <v>0</v>
      </c>
      <c r="P1323" s="88">
        <f>SUM(P1324)</f>
        <v>0</v>
      </c>
      <c r="Q1323" s="177">
        <f t="shared" si="1685"/>
        <v>0</v>
      </c>
      <c r="R1323" s="88">
        <f>SUM(R1324)</f>
        <v>0</v>
      </c>
      <c r="S1323" s="88">
        <f>SUM(S1324)</f>
        <v>0</v>
      </c>
      <c r="T1323" s="178">
        <f t="shared" si="1697"/>
        <v>0</v>
      </c>
      <c r="U1323" s="157"/>
      <c r="V1323" s="83">
        <f>SUM(V1324)</f>
        <v>0</v>
      </c>
      <c r="W1323" s="88">
        <f>SUM(W1324)</f>
        <v>0</v>
      </c>
      <c r="X1323" s="177">
        <f t="shared" si="1686"/>
        <v>0</v>
      </c>
      <c r="Y1323" s="88">
        <f>SUM(Y1324)</f>
        <v>0</v>
      </c>
      <c r="Z1323" s="88">
        <f>SUM(Z1324)</f>
        <v>0</v>
      </c>
      <c r="AA1323" s="178">
        <f t="shared" si="1698"/>
        <v>0</v>
      </c>
      <c r="AB1323" s="157"/>
      <c r="AC1323" s="83">
        <f>SUM(AC1324)</f>
        <v>0</v>
      </c>
      <c r="AD1323" s="88">
        <f>SUM(AD1324)</f>
        <v>0</v>
      </c>
      <c r="AE1323" s="177">
        <f t="shared" si="1687"/>
        <v>0</v>
      </c>
      <c r="AF1323" s="88">
        <f>SUM(AF1324)</f>
        <v>0</v>
      </c>
      <c r="AG1323" s="88">
        <f>SUM(AG1324)</f>
        <v>0</v>
      </c>
      <c r="AH1323" s="178">
        <f t="shared" si="1699"/>
        <v>0</v>
      </c>
      <c r="AJ1323" s="84">
        <f t="shared" ref="AJ1323:AU1323" si="1704">SUM(AJ1324)</f>
        <v>0</v>
      </c>
      <c r="AK1323" s="86">
        <f t="shared" si="1704"/>
        <v>0</v>
      </c>
      <c r="AL1323" s="88">
        <f t="shared" si="1704"/>
        <v>0</v>
      </c>
      <c r="AM1323" s="86">
        <f t="shared" si="1704"/>
        <v>0</v>
      </c>
      <c r="AN1323" s="88">
        <f t="shared" si="1704"/>
        <v>0</v>
      </c>
      <c r="AO1323" s="86">
        <f t="shared" si="1704"/>
        <v>0</v>
      </c>
      <c r="AP1323" s="88">
        <f t="shared" si="1704"/>
        <v>0</v>
      </c>
      <c r="AQ1323" s="86">
        <f t="shared" si="1704"/>
        <v>0</v>
      </c>
      <c r="AR1323" s="88">
        <f t="shared" si="1704"/>
        <v>0</v>
      </c>
      <c r="AS1323" s="86">
        <f t="shared" si="1704"/>
        <v>0</v>
      </c>
      <c r="AT1323" s="88">
        <f t="shared" si="1704"/>
        <v>0</v>
      </c>
      <c r="AU1323" s="86">
        <f t="shared" si="1704"/>
        <v>0</v>
      </c>
      <c r="AV1323" s="86">
        <f t="shared" si="1689"/>
        <v>0</v>
      </c>
      <c r="AW1323" s="93">
        <f t="shared" si="1690"/>
        <v>0</v>
      </c>
      <c r="AY1323" s="86">
        <f t="shared" si="1691"/>
        <v>0</v>
      </c>
      <c r="AZ1323" s="86">
        <f t="shared" si="1692"/>
        <v>0</v>
      </c>
      <c r="BA1323" s="86">
        <f t="shared" si="1693"/>
        <v>0</v>
      </c>
      <c r="BB1323" s="86">
        <f t="shared" si="1694"/>
        <v>0</v>
      </c>
      <c r="BC1323" s="86">
        <f t="shared" si="1695"/>
        <v>0</v>
      </c>
      <c r="BD1323" s="86">
        <f t="shared" si="1696"/>
        <v>0</v>
      </c>
    </row>
    <row r="1324" spans="2:56" x14ac:dyDescent="0.3">
      <c r="B1324" s="169" t="s">
        <v>105</v>
      </c>
      <c r="C1324" s="248"/>
      <c r="D1324" s="249"/>
      <c r="E1324" s="172">
        <f t="shared" si="1682"/>
        <v>0</v>
      </c>
      <c r="F1324" s="248"/>
      <c r="G1324" s="249"/>
      <c r="H1324" s="172">
        <f t="shared" si="1683"/>
        <v>0</v>
      </c>
      <c r="I1324" s="248"/>
      <c r="J1324" s="250"/>
      <c r="K1324" s="174">
        <f t="shared" si="1684"/>
        <v>0</v>
      </c>
      <c r="L1324" s="248"/>
      <c r="M1324" s="250"/>
      <c r="N1324" s="251"/>
      <c r="O1324" s="248"/>
      <c r="P1324" s="251"/>
      <c r="Q1324" s="166">
        <f t="shared" si="1685"/>
        <v>0</v>
      </c>
      <c r="R1324" s="251"/>
      <c r="S1324" s="251"/>
      <c r="T1324" s="167">
        <f t="shared" si="1697"/>
        <v>0</v>
      </c>
      <c r="U1324" s="157"/>
      <c r="V1324" s="248"/>
      <c r="W1324" s="251"/>
      <c r="X1324" s="166">
        <f t="shared" si="1686"/>
        <v>0</v>
      </c>
      <c r="Y1324" s="251"/>
      <c r="Z1324" s="251"/>
      <c r="AA1324" s="167">
        <f t="shared" si="1698"/>
        <v>0</v>
      </c>
      <c r="AB1324" s="157"/>
      <c r="AC1324" s="248"/>
      <c r="AD1324" s="251"/>
      <c r="AE1324" s="166">
        <f t="shared" si="1687"/>
        <v>0</v>
      </c>
      <c r="AF1324" s="251"/>
      <c r="AG1324" s="251"/>
      <c r="AH1324" s="167">
        <f t="shared" si="1699"/>
        <v>0</v>
      </c>
      <c r="AJ1324" s="252"/>
      <c r="AK1324" s="253"/>
      <c r="AL1324" s="254"/>
      <c r="AM1324" s="253"/>
      <c r="AN1324" s="254"/>
      <c r="AO1324" s="253"/>
      <c r="AP1324" s="254"/>
      <c r="AQ1324" s="253"/>
      <c r="AR1324" s="254"/>
      <c r="AS1324" s="253"/>
      <c r="AT1324" s="254"/>
      <c r="AU1324" s="253"/>
      <c r="AV1324" s="163">
        <f t="shared" si="1689"/>
        <v>0</v>
      </c>
      <c r="AW1324" s="168">
        <f t="shared" si="1690"/>
        <v>0</v>
      </c>
      <c r="AY1324" s="163">
        <f t="shared" si="1691"/>
        <v>0</v>
      </c>
      <c r="AZ1324" s="163">
        <f t="shared" si="1692"/>
        <v>0</v>
      </c>
      <c r="BA1324" s="163">
        <f t="shared" si="1693"/>
        <v>0</v>
      </c>
      <c r="BB1324" s="163">
        <f t="shared" si="1694"/>
        <v>0</v>
      </c>
      <c r="BC1324" s="163">
        <f t="shared" si="1695"/>
        <v>0</v>
      </c>
      <c r="BD1324" s="163">
        <f t="shared" si="1696"/>
        <v>0</v>
      </c>
    </row>
    <row r="1325" spans="2:56" x14ac:dyDescent="0.3">
      <c r="B1325" s="179" t="s">
        <v>129</v>
      </c>
      <c r="C1325" s="83">
        <f>SUM(C1326)</f>
        <v>0</v>
      </c>
      <c r="D1325" s="84">
        <f>SUM(D1326)</f>
        <v>0</v>
      </c>
      <c r="E1325" s="85">
        <f t="shared" si="1682"/>
        <v>0</v>
      </c>
      <c r="F1325" s="83">
        <f>SUM(F1326)</f>
        <v>0</v>
      </c>
      <c r="G1325" s="84">
        <f>SUM(G1326)</f>
        <v>0</v>
      </c>
      <c r="H1325" s="85">
        <f t="shared" si="1683"/>
        <v>0</v>
      </c>
      <c r="I1325" s="83">
        <f>SUM(I1326)</f>
        <v>0</v>
      </c>
      <c r="J1325" s="86">
        <f>SUM(J1326)</f>
        <v>0</v>
      </c>
      <c r="K1325" s="87">
        <f t="shared" si="1684"/>
        <v>0</v>
      </c>
      <c r="L1325" s="83">
        <f>SUM(L1326)</f>
        <v>0</v>
      </c>
      <c r="M1325" s="86">
        <f>SUM(M1326)</f>
        <v>0</v>
      </c>
      <c r="N1325" s="88">
        <f>SUM(N1326)</f>
        <v>0</v>
      </c>
      <c r="O1325" s="83">
        <f>SUM(O1326)</f>
        <v>0</v>
      </c>
      <c r="P1325" s="88">
        <f>SUM(P1326)</f>
        <v>0</v>
      </c>
      <c r="Q1325" s="177">
        <f t="shared" si="1685"/>
        <v>0</v>
      </c>
      <c r="R1325" s="88">
        <f>SUM(R1326)</f>
        <v>0</v>
      </c>
      <c r="S1325" s="88">
        <f>SUM(S1326)</f>
        <v>0</v>
      </c>
      <c r="T1325" s="178">
        <f t="shared" si="1697"/>
        <v>0</v>
      </c>
      <c r="U1325" s="157"/>
      <c r="V1325" s="83">
        <f>SUM(V1326)</f>
        <v>0</v>
      </c>
      <c r="W1325" s="88">
        <f>SUM(W1326)</f>
        <v>0</v>
      </c>
      <c r="X1325" s="177">
        <f t="shared" si="1686"/>
        <v>0</v>
      </c>
      <c r="Y1325" s="88">
        <f>SUM(Y1326)</f>
        <v>0</v>
      </c>
      <c r="Z1325" s="88">
        <f>SUM(Z1326)</f>
        <v>0</v>
      </c>
      <c r="AA1325" s="178">
        <f t="shared" si="1698"/>
        <v>0</v>
      </c>
      <c r="AB1325" s="157"/>
      <c r="AC1325" s="83">
        <f>SUM(AC1326)</f>
        <v>0</v>
      </c>
      <c r="AD1325" s="88">
        <f>SUM(AD1326)</f>
        <v>0</v>
      </c>
      <c r="AE1325" s="177">
        <f t="shared" si="1687"/>
        <v>0</v>
      </c>
      <c r="AF1325" s="88">
        <f>SUM(AF1326)</f>
        <v>0</v>
      </c>
      <c r="AG1325" s="88">
        <f>SUM(AG1326)</f>
        <v>0</v>
      </c>
      <c r="AH1325" s="178">
        <f t="shared" si="1699"/>
        <v>0</v>
      </c>
      <c r="AJ1325" s="84">
        <f t="shared" ref="AJ1325:AU1325" si="1705">SUM(AJ1326)</f>
        <v>0</v>
      </c>
      <c r="AK1325" s="86">
        <f t="shared" si="1705"/>
        <v>0</v>
      </c>
      <c r="AL1325" s="88">
        <f t="shared" si="1705"/>
        <v>0</v>
      </c>
      <c r="AM1325" s="86">
        <f t="shared" si="1705"/>
        <v>0</v>
      </c>
      <c r="AN1325" s="88">
        <f t="shared" si="1705"/>
        <v>0</v>
      </c>
      <c r="AO1325" s="86">
        <f t="shared" si="1705"/>
        <v>0</v>
      </c>
      <c r="AP1325" s="88">
        <f t="shared" si="1705"/>
        <v>0</v>
      </c>
      <c r="AQ1325" s="86">
        <f t="shared" si="1705"/>
        <v>0</v>
      </c>
      <c r="AR1325" s="88">
        <f t="shared" si="1705"/>
        <v>0</v>
      </c>
      <c r="AS1325" s="86">
        <f t="shared" si="1705"/>
        <v>0</v>
      </c>
      <c r="AT1325" s="88">
        <f t="shared" si="1705"/>
        <v>0</v>
      </c>
      <c r="AU1325" s="86">
        <f t="shared" si="1705"/>
        <v>0</v>
      </c>
      <c r="AV1325" s="86">
        <f t="shared" si="1689"/>
        <v>0</v>
      </c>
      <c r="AW1325" s="93">
        <f t="shared" si="1690"/>
        <v>0</v>
      </c>
      <c r="AY1325" s="86">
        <f t="shared" si="1691"/>
        <v>0</v>
      </c>
      <c r="AZ1325" s="86">
        <f t="shared" si="1692"/>
        <v>0</v>
      </c>
      <c r="BA1325" s="86">
        <f t="shared" si="1693"/>
        <v>0</v>
      </c>
      <c r="BB1325" s="86">
        <f t="shared" si="1694"/>
        <v>0</v>
      </c>
      <c r="BC1325" s="86">
        <f t="shared" si="1695"/>
        <v>0</v>
      </c>
      <c r="BD1325" s="86">
        <f t="shared" si="1696"/>
        <v>0</v>
      </c>
    </row>
    <row r="1326" spans="2:56" x14ac:dyDescent="0.3">
      <c r="B1326" s="169" t="s">
        <v>105</v>
      </c>
      <c r="C1326" s="248"/>
      <c r="D1326" s="249"/>
      <c r="E1326" s="172">
        <f t="shared" si="1682"/>
        <v>0</v>
      </c>
      <c r="F1326" s="248"/>
      <c r="G1326" s="249"/>
      <c r="H1326" s="172">
        <f t="shared" si="1683"/>
        <v>0</v>
      </c>
      <c r="I1326" s="248"/>
      <c r="J1326" s="250"/>
      <c r="K1326" s="174">
        <f t="shared" si="1684"/>
        <v>0</v>
      </c>
      <c r="L1326" s="248"/>
      <c r="M1326" s="250"/>
      <c r="N1326" s="251"/>
      <c r="O1326" s="248"/>
      <c r="P1326" s="251"/>
      <c r="Q1326" s="166">
        <f t="shared" si="1685"/>
        <v>0</v>
      </c>
      <c r="R1326" s="251"/>
      <c r="S1326" s="251"/>
      <c r="T1326" s="167">
        <f t="shared" si="1697"/>
        <v>0</v>
      </c>
      <c r="U1326" s="157"/>
      <c r="V1326" s="248"/>
      <c r="W1326" s="251"/>
      <c r="X1326" s="166">
        <f t="shared" si="1686"/>
        <v>0</v>
      </c>
      <c r="Y1326" s="251"/>
      <c r="Z1326" s="251"/>
      <c r="AA1326" s="167">
        <f t="shared" si="1698"/>
        <v>0</v>
      </c>
      <c r="AB1326" s="157"/>
      <c r="AC1326" s="248"/>
      <c r="AD1326" s="251"/>
      <c r="AE1326" s="166">
        <f t="shared" si="1687"/>
        <v>0</v>
      </c>
      <c r="AF1326" s="251"/>
      <c r="AG1326" s="251"/>
      <c r="AH1326" s="167">
        <f t="shared" si="1699"/>
        <v>0</v>
      </c>
      <c r="AJ1326" s="252"/>
      <c r="AK1326" s="253"/>
      <c r="AL1326" s="254"/>
      <c r="AM1326" s="253"/>
      <c r="AN1326" s="254"/>
      <c r="AO1326" s="253"/>
      <c r="AP1326" s="254"/>
      <c r="AQ1326" s="253"/>
      <c r="AR1326" s="254"/>
      <c r="AS1326" s="253"/>
      <c r="AT1326" s="254"/>
      <c r="AU1326" s="253"/>
      <c r="AV1326" s="163">
        <f t="shared" si="1689"/>
        <v>0</v>
      </c>
      <c r="AW1326" s="168">
        <f t="shared" si="1690"/>
        <v>0</v>
      </c>
      <c r="AY1326" s="163">
        <f t="shared" si="1691"/>
        <v>0</v>
      </c>
      <c r="AZ1326" s="163">
        <f t="shared" si="1692"/>
        <v>0</v>
      </c>
      <c r="BA1326" s="163">
        <f t="shared" si="1693"/>
        <v>0</v>
      </c>
      <c r="BB1326" s="163">
        <f t="shared" si="1694"/>
        <v>0</v>
      </c>
      <c r="BC1326" s="163">
        <f t="shared" si="1695"/>
        <v>0</v>
      </c>
      <c r="BD1326" s="163">
        <f t="shared" si="1696"/>
        <v>0</v>
      </c>
    </row>
    <row r="1327" spans="2:56" x14ac:dyDescent="0.3">
      <c r="B1327" s="179" t="s">
        <v>130</v>
      </c>
      <c r="C1327" s="83">
        <f>SUM(C1328)</f>
        <v>0</v>
      </c>
      <c r="D1327" s="84">
        <f>SUM(D1328)</f>
        <v>0</v>
      </c>
      <c r="E1327" s="85">
        <f t="shared" si="1682"/>
        <v>0</v>
      </c>
      <c r="F1327" s="83">
        <f>SUM(F1328)</f>
        <v>0</v>
      </c>
      <c r="G1327" s="84">
        <f>SUM(G1328)</f>
        <v>0</v>
      </c>
      <c r="H1327" s="85">
        <f t="shared" si="1683"/>
        <v>0</v>
      </c>
      <c r="I1327" s="83">
        <f>SUM(I1328)</f>
        <v>0</v>
      </c>
      <c r="J1327" s="86">
        <f>SUM(J1328)</f>
        <v>0</v>
      </c>
      <c r="K1327" s="87">
        <f t="shared" si="1684"/>
        <v>0</v>
      </c>
      <c r="L1327" s="83">
        <f>SUM(L1328)</f>
        <v>0</v>
      </c>
      <c r="M1327" s="86">
        <f>SUM(M1328)</f>
        <v>0</v>
      </c>
      <c r="N1327" s="88">
        <f>SUM(N1328)</f>
        <v>0</v>
      </c>
      <c r="O1327" s="83">
        <f>SUM(O1328)</f>
        <v>0</v>
      </c>
      <c r="P1327" s="88">
        <f>SUM(P1328)</f>
        <v>0</v>
      </c>
      <c r="Q1327" s="177">
        <f t="shared" si="1685"/>
        <v>0</v>
      </c>
      <c r="R1327" s="88">
        <f>SUM(R1328)</f>
        <v>0</v>
      </c>
      <c r="S1327" s="88">
        <f>SUM(S1328)</f>
        <v>0</v>
      </c>
      <c r="T1327" s="178">
        <f t="shared" si="1697"/>
        <v>0</v>
      </c>
      <c r="U1327" s="157"/>
      <c r="V1327" s="83">
        <f>SUM(V1328)</f>
        <v>0</v>
      </c>
      <c r="W1327" s="88">
        <f>SUM(W1328)</f>
        <v>0</v>
      </c>
      <c r="X1327" s="177">
        <f t="shared" si="1686"/>
        <v>0</v>
      </c>
      <c r="Y1327" s="88">
        <f>SUM(Y1328)</f>
        <v>0</v>
      </c>
      <c r="Z1327" s="88">
        <f>SUM(Z1328)</f>
        <v>0</v>
      </c>
      <c r="AA1327" s="178">
        <f t="shared" si="1698"/>
        <v>0</v>
      </c>
      <c r="AB1327" s="157"/>
      <c r="AC1327" s="83">
        <f>SUM(AC1328)</f>
        <v>0</v>
      </c>
      <c r="AD1327" s="88">
        <f>SUM(AD1328)</f>
        <v>0</v>
      </c>
      <c r="AE1327" s="177">
        <f t="shared" si="1687"/>
        <v>0</v>
      </c>
      <c r="AF1327" s="88">
        <f>SUM(AF1328)</f>
        <v>0</v>
      </c>
      <c r="AG1327" s="88">
        <f>SUM(AG1328)</f>
        <v>0</v>
      </c>
      <c r="AH1327" s="178">
        <f t="shared" si="1699"/>
        <v>0</v>
      </c>
      <c r="AJ1327" s="84">
        <f t="shared" ref="AJ1327:AU1327" si="1706">SUM(AJ1328)</f>
        <v>0</v>
      </c>
      <c r="AK1327" s="86">
        <f t="shared" si="1706"/>
        <v>0</v>
      </c>
      <c r="AL1327" s="88">
        <f t="shared" si="1706"/>
        <v>0</v>
      </c>
      <c r="AM1327" s="86">
        <f t="shared" si="1706"/>
        <v>0</v>
      </c>
      <c r="AN1327" s="88">
        <f t="shared" si="1706"/>
        <v>0</v>
      </c>
      <c r="AO1327" s="86">
        <f t="shared" si="1706"/>
        <v>0</v>
      </c>
      <c r="AP1327" s="88">
        <f t="shared" si="1706"/>
        <v>0</v>
      </c>
      <c r="AQ1327" s="86">
        <f t="shared" si="1706"/>
        <v>0</v>
      </c>
      <c r="AR1327" s="88">
        <f t="shared" si="1706"/>
        <v>0</v>
      </c>
      <c r="AS1327" s="86">
        <f t="shared" si="1706"/>
        <v>0</v>
      </c>
      <c r="AT1327" s="88">
        <f t="shared" si="1706"/>
        <v>0</v>
      </c>
      <c r="AU1327" s="86">
        <f t="shared" si="1706"/>
        <v>0</v>
      </c>
      <c r="AV1327" s="86">
        <f t="shared" si="1689"/>
        <v>0</v>
      </c>
      <c r="AW1327" s="93">
        <f t="shared" si="1690"/>
        <v>0</v>
      </c>
      <c r="AY1327" s="86">
        <f t="shared" si="1691"/>
        <v>0</v>
      </c>
      <c r="AZ1327" s="86">
        <f t="shared" si="1692"/>
        <v>0</v>
      </c>
      <c r="BA1327" s="86">
        <f t="shared" si="1693"/>
        <v>0</v>
      </c>
      <c r="BB1327" s="86">
        <f t="shared" si="1694"/>
        <v>0</v>
      </c>
      <c r="BC1327" s="86">
        <f t="shared" si="1695"/>
        <v>0</v>
      </c>
      <c r="BD1327" s="86">
        <f t="shared" si="1696"/>
        <v>0</v>
      </c>
    </row>
    <row r="1328" spans="2:56" x14ac:dyDescent="0.3">
      <c r="B1328" s="169" t="s">
        <v>105</v>
      </c>
      <c r="C1328" s="248"/>
      <c r="D1328" s="249"/>
      <c r="E1328" s="172">
        <f t="shared" si="1682"/>
        <v>0</v>
      </c>
      <c r="F1328" s="248"/>
      <c r="G1328" s="249"/>
      <c r="H1328" s="172">
        <f t="shared" si="1683"/>
        <v>0</v>
      </c>
      <c r="I1328" s="248"/>
      <c r="J1328" s="250"/>
      <c r="K1328" s="174">
        <f t="shared" si="1684"/>
        <v>0</v>
      </c>
      <c r="L1328" s="248"/>
      <c r="M1328" s="250"/>
      <c r="N1328" s="251"/>
      <c r="O1328" s="248"/>
      <c r="P1328" s="251"/>
      <c r="Q1328" s="166">
        <f t="shared" si="1685"/>
        <v>0</v>
      </c>
      <c r="R1328" s="251"/>
      <c r="S1328" s="251"/>
      <c r="T1328" s="167">
        <f t="shared" si="1697"/>
        <v>0</v>
      </c>
      <c r="U1328" s="157"/>
      <c r="V1328" s="248"/>
      <c r="W1328" s="251"/>
      <c r="X1328" s="166">
        <f t="shared" si="1686"/>
        <v>0</v>
      </c>
      <c r="Y1328" s="251"/>
      <c r="Z1328" s="251"/>
      <c r="AA1328" s="167">
        <f t="shared" si="1698"/>
        <v>0</v>
      </c>
      <c r="AB1328" s="157"/>
      <c r="AC1328" s="248"/>
      <c r="AD1328" s="251"/>
      <c r="AE1328" s="166">
        <f t="shared" si="1687"/>
        <v>0</v>
      </c>
      <c r="AF1328" s="251"/>
      <c r="AG1328" s="251"/>
      <c r="AH1328" s="167">
        <f t="shared" si="1699"/>
        <v>0</v>
      </c>
      <c r="AJ1328" s="252"/>
      <c r="AK1328" s="253"/>
      <c r="AL1328" s="254"/>
      <c r="AM1328" s="253"/>
      <c r="AN1328" s="254"/>
      <c r="AO1328" s="253"/>
      <c r="AP1328" s="254"/>
      <c r="AQ1328" s="253"/>
      <c r="AR1328" s="254"/>
      <c r="AS1328" s="253"/>
      <c r="AT1328" s="254"/>
      <c r="AU1328" s="253"/>
      <c r="AV1328" s="163">
        <f t="shared" si="1689"/>
        <v>0</v>
      </c>
      <c r="AW1328" s="168">
        <f t="shared" si="1690"/>
        <v>0</v>
      </c>
      <c r="AY1328" s="163">
        <f t="shared" si="1691"/>
        <v>0</v>
      </c>
      <c r="AZ1328" s="163">
        <f t="shared" si="1692"/>
        <v>0</v>
      </c>
      <c r="BA1328" s="163">
        <f t="shared" si="1693"/>
        <v>0</v>
      </c>
      <c r="BB1328" s="163">
        <f t="shared" si="1694"/>
        <v>0</v>
      </c>
      <c r="BC1328" s="163">
        <f t="shared" si="1695"/>
        <v>0</v>
      </c>
      <c r="BD1328" s="163">
        <f t="shared" si="1696"/>
        <v>0</v>
      </c>
    </row>
    <row r="1329" spans="2:56" x14ac:dyDescent="0.3">
      <c r="B1329" s="179" t="s">
        <v>131</v>
      </c>
      <c r="C1329" s="83">
        <f>SUM(C1330)</f>
        <v>0</v>
      </c>
      <c r="D1329" s="84">
        <f>SUM(D1330)</f>
        <v>0</v>
      </c>
      <c r="E1329" s="85">
        <f t="shared" si="1682"/>
        <v>0</v>
      </c>
      <c r="F1329" s="83">
        <f>SUM(F1330)</f>
        <v>0</v>
      </c>
      <c r="G1329" s="84">
        <f>SUM(G1330)</f>
        <v>0</v>
      </c>
      <c r="H1329" s="85">
        <f t="shared" si="1683"/>
        <v>0</v>
      </c>
      <c r="I1329" s="83">
        <f>SUM(I1330)</f>
        <v>0</v>
      </c>
      <c r="J1329" s="86">
        <f>SUM(J1330)</f>
        <v>0</v>
      </c>
      <c r="K1329" s="87">
        <f t="shared" si="1684"/>
        <v>0</v>
      </c>
      <c r="L1329" s="83">
        <f>SUM(L1330)</f>
        <v>0</v>
      </c>
      <c r="M1329" s="86">
        <f>SUM(M1330)</f>
        <v>0</v>
      </c>
      <c r="N1329" s="88">
        <f>SUM(N1330)</f>
        <v>0</v>
      </c>
      <c r="O1329" s="83">
        <f>SUM(O1330)</f>
        <v>0</v>
      </c>
      <c r="P1329" s="88">
        <f>SUM(P1330)</f>
        <v>0</v>
      </c>
      <c r="Q1329" s="177">
        <f t="shared" si="1685"/>
        <v>0</v>
      </c>
      <c r="R1329" s="88">
        <f>SUM(R1330)</f>
        <v>0</v>
      </c>
      <c r="S1329" s="88">
        <f>SUM(S1330)</f>
        <v>0</v>
      </c>
      <c r="T1329" s="178">
        <f t="shared" si="1697"/>
        <v>0</v>
      </c>
      <c r="U1329" s="157"/>
      <c r="V1329" s="83">
        <f>SUM(V1330)</f>
        <v>0</v>
      </c>
      <c r="W1329" s="88">
        <f>SUM(W1330)</f>
        <v>0</v>
      </c>
      <c r="X1329" s="177">
        <f t="shared" si="1686"/>
        <v>0</v>
      </c>
      <c r="Y1329" s="88">
        <f>SUM(Y1330)</f>
        <v>0</v>
      </c>
      <c r="Z1329" s="88">
        <f>SUM(Z1330)</f>
        <v>0</v>
      </c>
      <c r="AA1329" s="178">
        <f t="shared" si="1698"/>
        <v>0</v>
      </c>
      <c r="AB1329" s="157"/>
      <c r="AC1329" s="83">
        <f>SUM(AC1330)</f>
        <v>0</v>
      </c>
      <c r="AD1329" s="88">
        <f>SUM(AD1330)</f>
        <v>0</v>
      </c>
      <c r="AE1329" s="177">
        <f t="shared" si="1687"/>
        <v>0</v>
      </c>
      <c r="AF1329" s="88">
        <f>SUM(AF1330)</f>
        <v>0</v>
      </c>
      <c r="AG1329" s="88">
        <f>SUM(AG1330)</f>
        <v>0</v>
      </c>
      <c r="AH1329" s="178">
        <f t="shared" si="1699"/>
        <v>0</v>
      </c>
      <c r="AJ1329" s="84">
        <f t="shared" ref="AJ1329:AU1329" si="1707">SUM(AJ1330)</f>
        <v>0</v>
      </c>
      <c r="AK1329" s="86">
        <f t="shared" si="1707"/>
        <v>0</v>
      </c>
      <c r="AL1329" s="88">
        <f t="shared" si="1707"/>
        <v>0</v>
      </c>
      <c r="AM1329" s="86">
        <f t="shared" si="1707"/>
        <v>0</v>
      </c>
      <c r="AN1329" s="88">
        <f t="shared" si="1707"/>
        <v>0</v>
      </c>
      <c r="AO1329" s="86">
        <f t="shared" si="1707"/>
        <v>0</v>
      </c>
      <c r="AP1329" s="88">
        <f t="shared" si="1707"/>
        <v>0</v>
      </c>
      <c r="AQ1329" s="86">
        <f t="shared" si="1707"/>
        <v>0</v>
      </c>
      <c r="AR1329" s="88">
        <f t="shared" si="1707"/>
        <v>0</v>
      </c>
      <c r="AS1329" s="86">
        <f t="shared" si="1707"/>
        <v>0</v>
      </c>
      <c r="AT1329" s="88">
        <f t="shared" si="1707"/>
        <v>0</v>
      </c>
      <c r="AU1329" s="86">
        <f t="shared" si="1707"/>
        <v>0</v>
      </c>
      <c r="AV1329" s="86">
        <f t="shared" si="1689"/>
        <v>0</v>
      </c>
      <c r="AW1329" s="93">
        <f t="shared" si="1690"/>
        <v>0</v>
      </c>
      <c r="AY1329" s="86">
        <f t="shared" si="1691"/>
        <v>0</v>
      </c>
      <c r="AZ1329" s="86">
        <f t="shared" si="1692"/>
        <v>0</v>
      </c>
      <c r="BA1329" s="86">
        <f t="shared" si="1693"/>
        <v>0</v>
      </c>
      <c r="BB1329" s="86">
        <f t="shared" si="1694"/>
        <v>0</v>
      </c>
      <c r="BC1329" s="86">
        <f t="shared" si="1695"/>
        <v>0</v>
      </c>
      <c r="BD1329" s="86">
        <f t="shared" si="1696"/>
        <v>0</v>
      </c>
    </row>
    <row r="1330" spans="2:56" x14ac:dyDescent="0.3">
      <c r="B1330" s="169" t="s">
        <v>105</v>
      </c>
      <c r="C1330" s="248"/>
      <c r="D1330" s="249"/>
      <c r="E1330" s="172">
        <f t="shared" si="1682"/>
        <v>0</v>
      </c>
      <c r="F1330" s="248"/>
      <c r="G1330" s="249"/>
      <c r="H1330" s="172">
        <f t="shared" si="1683"/>
        <v>0</v>
      </c>
      <c r="I1330" s="248"/>
      <c r="J1330" s="250"/>
      <c r="K1330" s="174">
        <f t="shared" si="1684"/>
        <v>0</v>
      </c>
      <c r="L1330" s="248"/>
      <c r="M1330" s="250"/>
      <c r="N1330" s="251"/>
      <c r="O1330" s="248"/>
      <c r="P1330" s="251"/>
      <c r="Q1330" s="166">
        <f t="shared" si="1685"/>
        <v>0</v>
      </c>
      <c r="R1330" s="251"/>
      <c r="S1330" s="251"/>
      <c r="T1330" s="167">
        <f t="shared" si="1697"/>
        <v>0</v>
      </c>
      <c r="U1330" s="157"/>
      <c r="V1330" s="248"/>
      <c r="W1330" s="251"/>
      <c r="X1330" s="166">
        <f t="shared" si="1686"/>
        <v>0</v>
      </c>
      <c r="Y1330" s="251"/>
      <c r="Z1330" s="251"/>
      <c r="AA1330" s="167">
        <f t="shared" si="1698"/>
        <v>0</v>
      </c>
      <c r="AB1330" s="157"/>
      <c r="AC1330" s="248"/>
      <c r="AD1330" s="251"/>
      <c r="AE1330" s="166">
        <f t="shared" si="1687"/>
        <v>0</v>
      </c>
      <c r="AF1330" s="251"/>
      <c r="AG1330" s="251"/>
      <c r="AH1330" s="167">
        <f t="shared" si="1699"/>
        <v>0</v>
      </c>
      <c r="AJ1330" s="252"/>
      <c r="AK1330" s="253"/>
      <c r="AL1330" s="254"/>
      <c r="AM1330" s="253"/>
      <c r="AN1330" s="254"/>
      <c r="AO1330" s="253"/>
      <c r="AP1330" s="254"/>
      <c r="AQ1330" s="253"/>
      <c r="AR1330" s="254"/>
      <c r="AS1330" s="253"/>
      <c r="AT1330" s="254"/>
      <c r="AU1330" s="253"/>
      <c r="AV1330" s="163">
        <f t="shared" si="1689"/>
        <v>0</v>
      </c>
      <c r="AW1330" s="168">
        <f t="shared" si="1690"/>
        <v>0</v>
      </c>
      <c r="AY1330" s="163">
        <f t="shared" si="1691"/>
        <v>0</v>
      </c>
      <c r="AZ1330" s="163">
        <f t="shared" si="1692"/>
        <v>0</v>
      </c>
      <c r="BA1330" s="163">
        <f t="shared" si="1693"/>
        <v>0</v>
      </c>
      <c r="BB1330" s="163">
        <f t="shared" si="1694"/>
        <v>0</v>
      </c>
      <c r="BC1330" s="163">
        <f t="shared" si="1695"/>
        <v>0</v>
      </c>
      <c r="BD1330" s="163">
        <f t="shared" si="1696"/>
        <v>0</v>
      </c>
    </row>
    <row r="1331" spans="2:56" x14ac:dyDescent="0.3">
      <c r="B1331" s="179" t="s">
        <v>132</v>
      </c>
      <c r="C1331" s="83">
        <f>SUM(C1332)</f>
        <v>0</v>
      </c>
      <c r="D1331" s="84">
        <f>SUM(D1332)</f>
        <v>0</v>
      </c>
      <c r="E1331" s="85">
        <f t="shared" si="1682"/>
        <v>0</v>
      </c>
      <c r="F1331" s="83">
        <f>SUM(F1332)</f>
        <v>0</v>
      </c>
      <c r="G1331" s="84">
        <f>SUM(G1332)</f>
        <v>0</v>
      </c>
      <c r="H1331" s="85">
        <f t="shared" si="1683"/>
        <v>0</v>
      </c>
      <c r="I1331" s="83">
        <f>SUM(I1332)</f>
        <v>0</v>
      </c>
      <c r="J1331" s="86">
        <f>SUM(J1332)</f>
        <v>0</v>
      </c>
      <c r="K1331" s="87">
        <f t="shared" si="1684"/>
        <v>0</v>
      </c>
      <c r="L1331" s="83">
        <f>SUM(L1332)</f>
        <v>0</v>
      </c>
      <c r="M1331" s="86">
        <f>SUM(M1332)</f>
        <v>0</v>
      </c>
      <c r="N1331" s="88">
        <f>SUM(N1332)</f>
        <v>0</v>
      </c>
      <c r="O1331" s="83">
        <f>SUM(O1332)</f>
        <v>0</v>
      </c>
      <c r="P1331" s="88">
        <f>SUM(P1332)</f>
        <v>0</v>
      </c>
      <c r="Q1331" s="177">
        <f t="shared" si="1685"/>
        <v>0</v>
      </c>
      <c r="R1331" s="88">
        <f>SUM(R1332)</f>
        <v>0</v>
      </c>
      <c r="S1331" s="88">
        <f>SUM(S1332)</f>
        <v>0</v>
      </c>
      <c r="T1331" s="178">
        <f t="shared" si="1697"/>
        <v>0</v>
      </c>
      <c r="U1331" s="157"/>
      <c r="V1331" s="83">
        <f>SUM(V1332)</f>
        <v>0</v>
      </c>
      <c r="W1331" s="88">
        <f>SUM(W1332)</f>
        <v>0</v>
      </c>
      <c r="X1331" s="177">
        <f t="shared" si="1686"/>
        <v>0</v>
      </c>
      <c r="Y1331" s="88">
        <f>SUM(Y1332)</f>
        <v>0</v>
      </c>
      <c r="Z1331" s="88">
        <f>SUM(Z1332)</f>
        <v>0</v>
      </c>
      <c r="AA1331" s="178">
        <f t="shared" si="1698"/>
        <v>0</v>
      </c>
      <c r="AB1331" s="157"/>
      <c r="AC1331" s="83">
        <f>SUM(AC1332)</f>
        <v>0</v>
      </c>
      <c r="AD1331" s="88">
        <f>SUM(AD1332)</f>
        <v>0</v>
      </c>
      <c r="AE1331" s="177">
        <f t="shared" si="1687"/>
        <v>0</v>
      </c>
      <c r="AF1331" s="88">
        <f>SUM(AF1332)</f>
        <v>0</v>
      </c>
      <c r="AG1331" s="88">
        <f>SUM(AG1332)</f>
        <v>0</v>
      </c>
      <c r="AH1331" s="178">
        <f t="shared" si="1699"/>
        <v>0</v>
      </c>
      <c r="AJ1331" s="84">
        <f t="shared" ref="AJ1331:AU1331" si="1708">SUM(AJ1332)</f>
        <v>0</v>
      </c>
      <c r="AK1331" s="86">
        <f t="shared" si="1708"/>
        <v>0</v>
      </c>
      <c r="AL1331" s="88">
        <f t="shared" si="1708"/>
        <v>0</v>
      </c>
      <c r="AM1331" s="86">
        <f t="shared" si="1708"/>
        <v>0</v>
      </c>
      <c r="AN1331" s="88">
        <f t="shared" si="1708"/>
        <v>0</v>
      </c>
      <c r="AO1331" s="86">
        <f t="shared" si="1708"/>
        <v>0</v>
      </c>
      <c r="AP1331" s="88">
        <f t="shared" si="1708"/>
        <v>0</v>
      </c>
      <c r="AQ1331" s="86">
        <f t="shared" si="1708"/>
        <v>0</v>
      </c>
      <c r="AR1331" s="88">
        <f t="shared" si="1708"/>
        <v>0</v>
      </c>
      <c r="AS1331" s="86">
        <f t="shared" si="1708"/>
        <v>0</v>
      </c>
      <c r="AT1331" s="88">
        <f t="shared" si="1708"/>
        <v>0</v>
      </c>
      <c r="AU1331" s="86">
        <f t="shared" si="1708"/>
        <v>0</v>
      </c>
      <c r="AV1331" s="86">
        <f t="shared" si="1689"/>
        <v>0</v>
      </c>
      <c r="AW1331" s="93">
        <f t="shared" si="1690"/>
        <v>0</v>
      </c>
      <c r="AY1331" s="86">
        <f t="shared" si="1691"/>
        <v>0</v>
      </c>
      <c r="AZ1331" s="86">
        <f t="shared" si="1692"/>
        <v>0</v>
      </c>
      <c r="BA1331" s="86">
        <f t="shared" si="1693"/>
        <v>0</v>
      </c>
      <c r="BB1331" s="86">
        <f t="shared" si="1694"/>
        <v>0</v>
      </c>
      <c r="BC1331" s="86">
        <f t="shared" si="1695"/>
        <v>0</v>
      </c>
      <c r="BD1331" s="86">
        <f t="shared" si="1696"/>
        <v>0</v>
      </c>
    </row>
    <row r="1332" spans="2:56" x14ac:dyDescent="0.3">
      <c r="B1332" s="169" t="s">
        <v>105</v>
      </c>
      <c r="C1332" s="248"/>
      <c r="D1332" s="249"/>
      <c r="E1332" s="172">
        <f t="shared" si="1682"/>
        <v>0</v>
      </c>
      <c r="F1332" s="248"/>
      <c r="G1332" s="249"/>
      <c r="H1332" s="172">
        <f t="shared" si="1683"/>
        <v>0</v>
      </c>
      <c r="I1332" s="248"/>
      <c r="J1332" s="250"/>
      <c r="K1332" s="174">
        <f t="shared" si="1684"/>
        <v>0</v>
      </c>
      <c r="L1332" s="248"/>
      <c r="M1332" s="250"/>
      <c r="N1332" s="251"/>
      <c r="O1332" s="248"/>
      <c r="P1332" s="251"/>
      <c r="Q1332" s="166">
        <f t="shared" si="1685"/>
        <v>0</v>
      </c>
      <c r="R1332" s="251"/>
      <c r="S1332" s="251"/>
      <c r="T1332" s="167">
        <f t="shared" si="1697"/>
        <v>0</v>
      </c>
      <c r="U1332" s="157"/>
      <c r="V1332" s="248"/>
      <c r="W1332" s="251"/>
      <c r="X1332" s="166">
        <f t="shared" si="1686"/>
        <v>0</v>
      </c>
      <c r="Y1332" s="251"/>
      <c r="Z1332" s="251"/>
      <c r="AA1332" s="167">
        <f t="shared" si="1698"/>
        <v>0</v>
      </c>
      <c r="AB1332" s="157"/>
      <c r="AC1332" s="248"/>
      <c r="AD1332" s="251"/>
      <c r="AE1332" s="166">
        <f t="shared" si="1687"/>
        <v>0</v>
      </c>
      <c r="AF1332" s="251"/>
      <c r="AG1332" s="251"/>
      <c r="AH1332" s="167">
        <f t="shared" si="1699"/>
        <v>0</v>
      </c>
      <c r="AJ1332" s="252"/>
      <c r="AK1332" s="253"/>
      <c r="AL1332" s="254"/>
      <c r="AM1332" s="253"/>
      <c r="AN1332" s="254"/>
      <c r="AO1332" s="253"/>
      <c r="AP1332" s="254"/>
      <c r="AQ1332" s="253"/>
      <c r="AR1332" s="254"/>
      <c r="AS1332" s="253"/>
      <c r="AT1332" s="254"/>
      <c r="AU1332" s="253"/>
      <c r="AV1332" s="163">
        <f t="shared" si="1689"/>
        <v>0</v>
      </c>
      <c r="AW1332" s="168">
        <f t="shared" si="1690"/>
        <v>0</v>
      </c>
      <c r="AY1332" s="163">
        <f t="shared" si="1691"/>
        <v>0</v>
      </c>
      <c r="AZ1332" s="163">
        <f t="shared" si="1692"/>
        <v>0</v>
      </c>
      <c r="BA1332" s="163">
        <f t="shared" si="1693"/>
        <v>0</v>
      </c>
      <c r="BB1332" s="163">
        <f t="shared" si="1694"/>
        <v>0</v>
      </c>
      <c r="BC1332" s="163">
        <f t="shared" si="1695"/>
        <v>0</v>
      </c>
      <c r="BD1332" s="163">
        <f t="shared" si="1696"/>
        <v>0</v>
      </c>
    </row>
    <row r="1333" spans="2:56" x14ac:dyDescent="0.3">
      <c r="B1333" s="179" t="s">
        <v>133</v>
      </c>
      <c r="C1333" s="83">
        <f>SUM(C1334)</f>
        <v>0</v>
      </c>
      <c r="D1333" s="84">
        <f>SUM(D1334)</f>
        <v>0</v>
      </c>
      <c r="E1333" s="85">
        <f t="shared" si="1682"/>
        <v>0</v>
      </c>
      <c r="F1333" s="83">
        <f>SUM(F1334)</f>
        <v>0</v>
      </c>
      <c r="G1333" s="84">
        <f>SUM(G1334)</f>
        <v>0</v>
      </c>
      <c r="H1333" s="85">
        <f t="shared" si="1683"/>
        <v>0</v>
      </c>
      <c r="I1333" s="83">
        <f>SUM(I1334)</f>
        <v>0</v>
      </c>
      <c r="J1333" s="86">
        <f>SUM(J1334)</f>
        <v>0</v>
      </c>
      <c r="K1333" s="87">
        <f t="shared" si="1684"/>
        <v>0</v>
      </c>
      <c r="L1333" s="83">
        <f>SUM(L1334)</f>
        <v>0</v>
      </c>
      <c r="M1333" s="86">
        <f>SUM(M1334)</f>
        <v>0</v>
      </c>
      <c r="N1333" s="88">
        <f>SUM(N1334)</f>
        <v>0</v>
      </c>
      <c r="O1333" s="83">
        <f>SUM(O1334)</f>
        <v>0</v>
      </c>
      <c r="P1333" s="88">
        <f>SUM(P1334)</f>
        <v>0</v>
      </c>
      <c r="Q1333" s="177">
        <f t="shared" si="1685"/>
        <v>0</v>
      </c>
      <c r="R1333" s="88">
        <f>SUM(R1334)</f>
        <v>0</v>
      </c>
      <c r="S1333" s="88">
        <f>SUM(S1334)</f>
        <v>0</v>
      </c>
      <c r="T1333" s="178">
        <f t="shared" si="1697"/>
        <v>0</v>
      </c>
      <c r="U1333" s="157"/>
      <c r="V1333" s="83">
        <f>SUM(V1334)</f>
        <v>0</v>
      </c>
      <c r="W1333" s="88">
        <f>SUM(W1334)</f>
        <v>0</v>
      </c>
      <c r="X1333" s="177">
        <f t="shared" si="1686"/>
        <v>0</v>
      </c>
      <c r="Y1333" s="88">
        <f>SUM(Y1334)</f>
        <v>0</v>
      </c>
      <c r="Z1333" s="88">
        <f>SUM(Z1334)</f>
        <v>0</v>
      </c>
      <c r="AA1333" s="178">
        <f t="shared" si="1698"/>
        <v>0</v>
      </c>
      <c r="AB1333" s="157"/>
      <c r="AC1333" s="83">
        <f>SUM(AC1334)</f>
        <v>0</v>
      </c>
      <c r="AD1333" s="88">
        <f>SUM(AD1334)</f>
        <v>0</v>
      </c>
      <c r="AE1333" s="177">
        <f t="shared" si="1687"/>
        <v>0</v>
      </c>
      <c r="AF1333" s="88">
        <f>SUM(AF1334)</f>
        <v>0</v>
      </c>
      <c r="AG1333" s="88">
        <f>SUM(AG1334)</f>
        <v>0</v>
      </c>
      <c r="AH1333" s="178">
        <f t="shared" si="1699"/>
        <v>0</v>
      </c>
      <c r="AJ1333" s="84">
        <f t="shared" ref="AJ1333:AU1333" si="1709">SUM(AJ1334)</f>
        <v>0</v>
      </c>
      <c r="AK1333" s="86">
        <f t="shared" si="1709"/>
        <v>0</v>
      </c>
      <c r="AL1333" s="88">
        <f t="shared" si="1709"/>
        <v>0</v>
      </c>
      <c r="AM1333" s="86">
        <f t="shared" si="1709"/>
        <v>0</v>
      </c>
      <c r="AN1333" s="88">
        <f t="shared" si="1709"/>
        <v>0</v>
      </c>
      <c r="AO1333" s="86">
        <f t="shared" si="1709"/>
        <v>0</v>
      </c>
      <c r="AP1333" s="88">
        <f t="shared" si="1709"/>
        <v>0</v>
      </c>
      <c r="AQ1333" s="86">
        <f t="shared" si="1709"/>
        <v>0</v>
      </c>
      <c r="AR1333" s="88">
        <f t="shared" si="1709"/>
        <v>0</v>
      </c>
      <c r="AS1333" s="86">
        <f t="shared" si="1709"/>
        <v>0</v>
      </c>
      <c r="AT1333" s="88">
        <f t="shared" si="1709"/>
        <v>0</v>
      </c>
      <c r="AU1333" s="86">
        <f t="shared" si="1709"/>
        <v>0</v>
      </c>
      <c r="AV1333" s="86">
        <f t="shared" si="1689"/>
        <v>0</v>
      </c>
      <c r="AW1333" s="93">
        <f t="shared" si="1690"/>
        <v>0</v>
      </c>
      <c r="AY1333" s="86">
        <f t="shared" si="1691"/>
        <v>0</v>
      </c>
      <c r="AZ1333" s="86">
        <f t="shared" si="1692"/>
        <v>0</v>
      </c>
      <c r="BA1333" s="86">
        <f t="shared" si="1693"/>
        <v>0</v>
      </c>
      <c r="BB1333" s="86">
        <f t="shared" si="1694"/>
        <v>0</v>
      </c>
      <c r="BC1333" s="86">
        <f t="shared" si="1695"/>
        <v>0</v>
      </c>
      <c r="BD1333" s="86">
        <f t="shared" si="1696"/>
        <v>0</v>
      </c>
    </row>
    <row r="1334" spans="2:56" x14ac:dyDescent="0.3">
      <c r="B1334" s="169" t="s">
        <v>105</v>
      </c>
      <c r="C1334" s="248"/>
      <c r="D1334" s="249"/>
      <c r="E1334" s="172">
        <f t="shared" si="1682"/>
        <v>0</v>
      </c>
      <c r="F1334" s="248"/>
      <c r="G1334" s="249"/>
      <c r="H1334" s="172">
        <f t="shared" si="1683"/>
        <v>0</v>
      </c>
      <c r="I1334" s="248"/>
      <c r="J1334" s="250"/>
      <c r="K1334" s="174">
        <f t="shared" si="1684"/>
        <v>0</v>
      </c>
      <c r="L1334" s="248"/>
      <c r="M1334" s="250"/>
      <c r="N1334" s="251"/>
      <c r="O1334" s="248"/>
      <c r="P1334" s="251"/>
      <c r="Q1334" s="166">
        <f t="shared" si="1685"/>
        <v>0</v>
      </c>
      <c r="R1334" s="251"/>
      <c r="S1334" s="251"/>
      <c r="T1334" s="167">
        <f t="shared" si="1697"/>
        <v>0</v>
      </c>
      <c r="U1334" s="157"/>
      <c r="V1334" s="248"/>
      <c r="W1334" s="251"/>
      <c r="X1334" s="166">
        <f t="shared" si="1686"/>
        <v>0</v>
      </c>
      <c r="Y1334" s="251"/>
      <c r="Z1334" s="251"/>
      <c r="AA1334" s="167">
        <f t="shared" si="1698"/>
        <v>0</v>
      </c>
      <c r="AB1334" s="157"/>
      <c r="AC1334" s="248"/>
      <c r="AD1334" s="251"/>
      <c r="AE1334" s="166">
        <f t="shared" si="1687"/>
        <v>0</v>
      </c>
      <c r="AF1334" s="251"/>
      <c r="AG1334" s="251"/>
      <c r="AH1334" s="167">
        <f t="shared" si="1699"/>
        <v>0</v>
      </c>
      <c r="AJ1334" s="252"/>
      <c r="AK1334" s="253"/>
      <c r="AL1334" s="254"/>
      <c r="AM1334" s="253"/>
      <c r="AN1334" s="254"/>
      <c r="AO1334" s="253"/>
      <c r="AP1334" s="254"/>
      <c r="AQ1334" s="253"/>
      <c r="AR1334" s="254"/>
      <c r="AS1334" s="253"/>
      <c r="AT1334" s="254"/>
      <c r="AU1334" s="253"/>
      <c r="AV1334" s="163">
        <f t="shared" si="1689"/>
        <v>0</v>
      </c>
      <c r="AW1334" s="168">
        <f t="shared" si="1690"/>
        <v>0</v>
      </c>
      <c r="AY1334" s="163">
        <f t="shared" si="1691"/>
        <v>0</v>
      </c>
      <c r="AZ1334" s="163">
        <f t="shared" si="1692"/>
        <v>0</v>
      </c>
      <c r="BA1334" s="163">
        <f t="shared" si="1693"/>
        <v>0</v>
      </c>
      <c r="BB1334" s="163">
        <f t="shared" si="1694"/>
        <v>0</v>
      </c>
      <c r="BC1334" s="163">
        <f t="shared" si="1695"/>
        <v>0</v>
      </c>
      <c r="BD1334" s="163">
        <f t="shared" si="1696"/>
        <v>0</v>
      </c>
    </row>
    <row r="1335" spans="2:56" x14ac:dyDescent="0.3">
      <c r="B1335" s="179" t="s">
        <v>134</v>
      </c>
      <c r="C1335" s="83">
        <f>SUM(C1336)</f>
        <v>0</v>
      </c>
      <c r="D1335" s="84">
        <f>SUM(D1336)</f>
        <v>0</v>
      </c>
      <c r="E1335" s="85">
        <f t="shared" si="1682"/>
        <v>0</v>
      </c>
      <c r="F1335" s="83">
        <f>SUM(F1336)</f>
        <v>0</v>
      </c>
      <c r="G1335" s="84">
        <f>SUM(G1336)</f>
        <v>0</v>
      </c>
      <c r="H1335" s="85">
        <f t="shared" si="1683"/>
        <v>0</v>
      </c>
      <c r="I1335" s="83">
        <f>SUM(I1336)</f>
        <v>0</v>
      </c>
      <c r="J1335" s="86">
        <f>SUM(J1336)</f>
        <v>0</v>
      </c>
      <c r="K1335" s="87">
        <f t="shared" si="1684"/>
        <v>0</v>
      </c>
      <c r="L1335" s="83">
        <f>SUM(L1336)</f>
        <v>0</v>
      </c>
      <c r="M1335" s="86">
        <f>SUM(M1336)</f>
        <v>0</v>
      </c>
      <c r="N1335" s="88">
        <f>SUM(N1336)</f>
        <v>0</v>
      </c>
      <c r="O1335" s="83">
        <f>SUM(O1336)</f>
        <v>0</v>
      </c>
      <c r="P1335" s="88">
        <f>SUM(P1336)</f>
        <v>0</v>
      </c>
      <c r="Q1335" s="177">
        <f t="shared" si="1685"/>
        <v>0</v>
      </c>
      <c r="R1335" s="88">
        <f>SUM(R1336)</f>
        <v>0</v>
      </c>
      <c r="S1335" s="88">
        <f>SUM(S1336)</f>
        <v>0</v>
      </c>
      <c r="T1335" s="178">
        <f t="shared" si="1697"/>
        <v>0</v>
      </c>
      <c r="U1335" s="157"/>
      <c r="V1335" s="83">
        <f>SUM(V1336)</f>
        <v>0</v>
      </c>
      <c r="W1335" s="88">
        <f>SUM(W1336)</f>
        <v>0</v>
      </c>
      <c r="X1335" s="177">
        <f t="shared" si="1686"/>
        <v>0</v>
      </c>
      <c r="Y1335" s="88">
        <f>SUM(Y1336)</f>
        <v>0</v>
      </c>
      <c r="Z1335" s="88">
        <f>SUM(Z1336)</f>
        <v>0</v>
      </c>
      <c r="AA1335" s="178">
        <f t="shared" si="1698"/>
        <v>0</v>
      </c>
      <c r="AB1335" s="157"/>
      <c r="AC1335" s="83">
        <f>SUM(AC1336)</f>
        <v>0</v>
      </c>
      <c r="AD1335" s="88">
        <f>SUM(AD1336)</f>
        <v>0</v>
      </c>
      <c r="AE1335" s="177">
        <f t="shared" si="1687"/>
        <v>0</v>
      </c>
      <c r="AF1335" s="88">
        <f>SUM(AF1336)</f>
        <v>0</v>
      </c>
      <c r="AG1335" s="88">
        <f>SUM(AG1336)</f>
        <v>0</v>
      </c>
      <c r="AH1335" s="178">
        <f t="shared" si="1699"/>
        <v>0</v>
      </c>
      <c r="AJ1335" s="84">
        <f t="shared" ref="AJ1335:AU1335" si="1710">SUM(AJ1336)</f>
        <v>0</v>
      </c>
      <c r="AK1335" s="86">
        <f t="shared" si="1710"/>
        <v>0</v>
      </c>
      <c r="AL1335" s="88">
        <f t="shared" si="1710"/>
        <v>0</v>
      </c>
      <c r="AM1335" s="86">
        <f t="shared" si="1710"/>
        <v>0</v>
      </c>
      <c r="AN1335" s="88">
        <f t="shared" si="1710"/>
        <v>0</v>
      </c>
      <c r="AO1335" s="86">
        <f t="shared" si="1710"/>
        <v>0</v>
      </c>
      <c r="AP1335" s="88">
        <f t="shared" si="1710"/>
        <v>0</v>
      </c>
      <c r="AQ1335" s="86">
        <f t="shared" si="1710"/>
        <v>0</v>
      </c>
      <c r="AR1335" s="88">
        <f t="shared" si="1710"/>
        <v>0</v>
      </c>
      <c r="AS1335" s="86">
        <f t="shared" si="1710"/>
        <v>0</v>
      </c>
      <c r="AT1335" s="88">
        <f t="shared" si="1710"/>
        <v>0</v>
      </c>
      <c r="AU1335" s="86">
        <f t="shared" si="1710"/>
        <v>0</v>
      </c>
      <c r="AV1335" s="86">
        <f t="shared" si="1689"/>
        <v>0</v>
      </c>
      <c r="AW1335" s="93">
        <f t="shared" si="1690"/>
        <v>0</v>
      </c>
      <c r="AY1335" s="86">
        <f t="shared" si="1691"/>
        <v>0</v>
      </c>
      <c r="AZ1335" s="86">
        <f t="shared" si="1692"/>
        <v>0</v>
      </c>
      <c r="BA1335" s="86">
        <f t="shared" si="1693"/>
        <v>0</v>
      </c>
      <c r="BB1335" s="86">
        <f t="shared" si="1694"/>
        <v>0</v>
      </c>
      <c r="BC1335" s="86">
        <f t="shared" si="1695"/>
        <v>0</v>
      </c>
      <c r="BD1335" s="86">
        <f t="shared" si="1696"/>
        <v>0</v>
      </c>
    </row>
    <row r="1336" spans="2:56" x14ac:dyDescent="0.3">
      <c r="B1336" s="169" t="s">
        <v>135</v>
      </c>
      <c r="C1336" s="248"/>
      <c r="D1336" s="249"/>
      <c r="E1336" s="172">
        <f t="shared" si="1682"/>
        <v>0</v>
      </c>
      <c r="F1336" s="248"/>
      <c r="G1336" s="249"/>
      <c r="H1336" s="172">
        <f t="shared" si="1683"/>
        <v>0</v>
      </c>
      <c r="I1336" s="248"/>
      <c r="J1336" s="250"/>
      <c r="K1336" s="174">
        <f t="shared" si="1684"/>
        <v>0</v>
      </c>
      <c r="L1336" s="248"/>
      <c r="M1336" s="250"/>
      <c r="N1336" s="251"/>
      <c r="O1336" s="248"/>
      <c r="P1336" s="251"/>
      <c r="Q1336" s="166">
        <f t="shared" si="1685"/>
        <v>0</v>
      </c>
      <c r="R1336" s="251"/>
      <c r="S1336" s="251"/>
      <c r="T1336" s="167">
        <f t="shared" si="1697"/>
        <v>0</v>
      </c>
      <c r="U1336" s="157"/>
      <c r="V1336" s="248"/>
      <c r="W1336" s="251"/>
      <c r="X1336" s="166">
        <f t="shared" si="1686"/>
        <v>0</v>
      </c>
      <c r="Y1336" s="251"/>
      <c r="Z1336" s="251"/>
      <c r="AA1336" s="167">
        <f t="shared" si="1698"/>
        <v>0</v>
      </c>
      <c r="AB1336" s="157"/>
      <c r="AC1336" s="248"/>
      <c r="AD1336" s="251"/>
      <c r="AE1336" s="166">
        <f t="shared" si="1687"/>
        <v>0</v>
      </c>
      <c r="AF1336" s="251"/>
      <c r="AG1336" s="251"/>
      <c r="AH1336" s="167">
        <f t="shared" si="1699"/>
        <v>0</v>
      </c>
      <c r="AJ1336" s="252"/>
      <c r="AK1336" s="253"/>
      <c r="AL1336" s="254"/>
      <c r="AM1336" s="253"/>
      <c r="AN1336" s="254"/>
      <c r="AO1336" s="253"/>
      <c r="AP1336" s="254"/>
      <c r="AQ1336" s="253"/>
      <c r="AR1336" s="254"/>
      <c r="AS1336" s="253"/>
      <c r="AT1336" s="254"/>
      <c r="AU1336" s="253"/>
      <c r="AV1336" s="163">
        <f t="shared" si="1689"/>
        <v>0</v>
      </c>
      <c r="AW1336" s="168">
        <f t="shared" si="1690"/>
        <v>0</v>
      </c>
      <c r="AY1336" s="163">
        <f t="shared" si="1691"/>
        <v>0</v>
      </c>
      <c r="AZ1336" s="163">
        <f t="shared" si="1692"/>
        <v>0</v>
      </c>
      <c r="BA1336" s="163">
        <f t="shared" si="1693"/>
        <v>0</v>
      </c>
      <c r="BB1336" s="163">
        <f t="shared" si="1694"/>
        <v>0</v>
      </c>
      <c r="BC1336" s="163">
        <f t="shared" si="1695"/>
        <v>0</v>
      </c>
      <c r="BD1336" s="163">
        <f t="shared" si="1696"/>
        <v>0</v>
      </c>
    </row>
    <row r="1337" spans="2:56" x14ac:dyDescent="0.3">
      <c r="B1337" s="179" t="s">
        <v>136</v>
      </c>
      <c r="C1337" s="83">
        <f>SUM(C1338)</f>
        <v>0</v>
      </c>
      <c r="D1337" s="84">
        <f>SUM(D1338)</f>
        <v>0</v>
      </c>
      <c r="E1337" s="85">
        <f t="shared" si="1682"/>
        <v>0</v>
      </c>
      <c r="F1337" s="83">
        <f>SUM(F1338)</f>
        <v>0</v>
      </c>
      <c r="G1337" s="84">
        <f>SUM(G1338)</f>
        <v>0</v>
      </c>
      <c r="H1337" s="85">
        <f t="shared" si="1683"/>
        <v>0</v>
      </c>
      <c r="I1337" s="83">
        <f>SUM(I1338)</f>
        <v>0</v>
      </c>
      <c r="J1337" s="86">
        <f>SUM(J1338)</f>
        <v>0</v>
      </c>
      <c r="K1337" s="87">
        <f t="shared" si="1684"/>
        <v>0</v>
      </c>
      <c r="L1337" s="83">
        <f>SUM(L1338)</f>
        <v>0</v>
      </c>
      <c r="M1337" s="86">
        <f>SUM(M1338)</f>
        <v>0</v>
      </c>
      <c r="N1337" s="88">
        <f>SUM(N1338)</f>
        <v>0</v>
      </c>
      <c r="O1337" s="83">
        <f>SUM(O1338)</f>
        <v>0</v>
      </c>
      <c r="P1337" s="88">
        <f>SUM(P1338)</f>
        <v>0</v>
      </c>
      <c r="Q1337" s="177">
        <f t="shared" si="1685"/>
        <v>0</v>
      </c>
      <c r="R1337" s="88">
        <f>SUM(R1338)</f>
        <v>0</v>
      </c>
      <c r="S1337" s="88">
        <f>SUM(S1338)</f>
        <v>0</v>
      </c>
      <c r="T1337" s="178">
        <f t="shared" si="1697"/>
        <v>0</v>
      </c>
      <c r="U1337" s="157"/>
      <c r="V1337" s="83">
        <f>SUM(V1338)</f>
        <v>0</v>
      </c>
      <c r="W1337" s="88">
        <f>SUM(W1338)</f>
        <v>0</v>
      </c>
      <c r="X1337" s="177">
        <f t="shared" si="1686"/>
        <v>0</v>
      </c>
      <c r="Y1337" s="88">
        <f>SUM(Y1338)</f>
        <v>0</v>
      </c>
      <c r="Z1337" s="88">
        <f>SUM(Z1338)</f>
        <v>0</v>
      </c>
      <c r="AA1337" s="178">
        <f t="shared" si="1698"/>
        <v>0</v>
      </c>
      <c r="AB1337" s="157"/>
      <c r="AC1337" s="83">
        <f>SUM(AC1338)</f>
        <v>0</v>
      </c>
      <c r="AD1337" s="88">
        <f>SUM(AD1338)</f>
        <v>0</v>
      </c>
      <c r="AE1337" s="177">
        <f t="shared" si="1687"/>
        <v>0</v>
      </c>
      <c r="AF1337" s="88">
        <f>SUM(AF1338)</f>
        <v>0</v>
      </c>
      <c r="AG1337" s="88">
        <f>SUM(AG1338)</f>
        <v>0</v>
      </c>
      <c r="AH1337" s="178">
        <f t="shared" si="1699"/>
        <v>0</v>
      </c>
      <c r="AJ1337" s="84">
        <f t="shared" ref="AJ1337:AU1337" si="1711">SUM(AJ1338)</f>
        <v>0</v>
      </c>
      <c r="AK1337" s="86">
        <f t="shared" si="1711"/>
        <v>0</v>
      </c>
      <c r="AL1337" s="88">
        <f t="shared" si="1711"/>
        <v>0</v>
      </c>
      <c r="AM1337" s="86">
        <f t="shared" si="1711"/>
        <v>0</v>
      </c>
      <c r="AN1337" s="88">
        <f t="shared" si="1711"/>
        <v>0</v>
      </c>
      <c r="AO1337" s="86">
        <f t="shared" si="1711"/>
        <v>0</v>
      </c>
      <c r="AP1337" s="88">
        <f t="shared" si="1711"/>
        <v>0</v>
      </c>
      <c r="AQ1337" s="86">
        <f t="shared" si="1711"/>
        <v>0</v>
      </c>
      <c r="AR1337" s="88">
        <f t="shared" si="1711"/>
        <v>0</v>
      </c>
      <c r="AS1337" s="86">
        <f t="shared" si="1711"/>
        <v>0</v>
      </c>
      <c r="AT1337" s="88">
        <f t="shared" si="1711"/>
        <v>0</v>
      </c>
      <c r="AU1337" s="86">
        <f t="shared" si="1711"/>
        <v>0</v>
      </c>
      <c r="AV1337" s="86">
        <f t="shared" si="1689"/>
        <v>0</v>
      </c>
      <c r="AW1337" s="93">
        <f t="shared" si="1690"/>
        <v>0</v>
      </c>
      <c r="AY1337" s="86">
        <f t="shared" si="1691"/>
        <v>0</v>
      </c>
      <c r="AZ1337" s="86">
        <f t="shared" si="1692"/>
        <v>0</v>
      </c>
      <c r="BA1337" s="86">
        <f t="shared" si="1693"/>
        <v>0</v>
      </c>
      <c r="BB1337" s="86">
        <f t="shared" si="1694"/>
        <v>0</v>
      </c>
      <c r="BC1337" s="86">
        <f t="shared" si="1695"/>
        <v>0</v>
      </c>
      <c r="BD1337" s="86">
        <f t="shared" si="1696"/>
        <v>0</v>
      </c>
    </row>
    <row r="1338" spans="2:56" x14ac:dyDescent="0.3">
      <c r="B1338" s="169" t="s">
        <v>105</v>
      </c>
      <c r="C1338" s="248"/>
      <c r="D1338" s="249"/>
      <c r="E1338" s="172">
        <f t="shared" si="1682"/>
        <v>0</v>
      </c>
      <c r="F1338" s="248"/>
      <c r="G1338" s="249"/>
      <c r="H1338" s="172">
        <f t="shared" si="1683"/>
        <v>0</v>
      </c>
      <c r="I1338" s="248"/>
      <c r="J1338" s="250"/>
      <c r="K1338" s="174">
        <f t="shared" si="1684"/>
        <v>0</v>
      </c>
      <c r="L1338" s="248"/>
      <c r="M1338" s="250"/>
      <c r="N1338" s="251"/>
      <c r="O1338" s="248"/>
      <c r="P1338" s="251"/>
      <c r="Q1338" s="166">
        <f t="shared" si="1685"/>
        <v>0</v>
      </c>
      <c r="R1338" s="251"/>
      <c r="S1338" s="251"/>
      <c r="T1338" s="167">
        <f t="shared" si="1697"/>
        <v>0</v>
      </c>
      <c r="U1338" s="157"/>
      <c r="V1338" s="248"/>
      <c r="W1338" s="251"/>
      <c r="X1338" s="166">
        <f t="shared" si="1686"/>
        <v>0</v>
      </c>
      <c r="Y1338" s="251"/>
      <c r="Z1338" s="251"/>
      <c r="AA1338" s="167">
        <f t="shared" si="1698"/>
        <v>0</v>
      </c>
      <c r="AB1338" s="157"/>
      <c r="AC1338" s="248"/>
      <c r="AD1338" s="251"/>
      <c r="AE1338" s="166">
        <f t="shared" si="1687"/>
        <v>0</v>
      </c>
      <c r="AF1338" s="251"/>
      <c r="AG1338" s="251"/>
      <c r="AH1338" s="167">
        <f t="shared" si="1699"/>
        <v>0</v>
      </c>
      <c r="AJ1338" s="252"/>
      <c r="AK1338" s="253"/>
      <c r="AL1338" s="254"/>
      <c r="AM1338" s="253"/>
      <c r="AN1338" s="254"/>
      <c r="AO1338" s="253"/>
      <c r="AP1338" s="254"/>
      <c r="AQ1338" s="253"/>
      <c r="AR1338" s="254"/>
      <c r="AS1338" s="253"/>
      <c r="AT1338" s="254"/>
      <c r="AU1338" s="253"/>
      <c r="AV1338" s="163">
        <f t="shared" si="1689"/>
        <v>0</v>
      </c>
      <c r="AW1338" s="168">
        <f t="shared" si="1690"/>
        <v>0</v>
      </c>
      <c r="AY1338" s="163">
        <f t="shared" si="1691"/>
        <v>0</v>
      </c>
      <c r="AZ1338" s="163">
        <f t="shared" si="1692"/>
        <v>0</v>
      </c>
      <c r="BA1338" s="163">
        <f t="shared" si="1693"/>
        <v>0</v>
      </c>
      <c r="BB1338" s="163">
        <f t="shared" si="1694"/>
        <v>0</v>
      </c>
      <c r="BC1338" s="163">
        <f t="shared" si="1695"/>
        <v>0</v>
      </c>
      <c r="BD1338" s="163">
        <f t="shared" si="1696"/>
        <v>0</v>
      </c>
    </row>
    <row r="1339" spans="2:56" x14ac:dyDescent="0.3">
      <c r="B1339" s="179" t="s">
        <v>137</v>
      </c>
      <c r="C1339" s="83">
        <f>SUM(C1340)</f>
        <v>0</v>
      </c>
      <c r="D1339" s="84">
        <f>SUM(D1340)</f>
        <v>0</v>
      </c>
      <c r="E1339" s="85">
        <f t="shared" si="1682"/>
        <v>0</v>
      </c>
      <c r="F1339" s="83">
        <f>SUM(F1340)</f>
        <v>0</v>
      </c>
      <c r="G1339" s="84">
        <f>SUM(G1340)</f>
        <v>0</v>
      </c>
      <c r="H1339" s="85">
        <f t="shared" si="1683"/>
        <v>0</v>
      </c>
      <c r="I1339" s="83">
        <f>SUM(I1340)</f>
        <v>0</v>
      </c>
      <c r="J1339" s="86">
        <f>SUM(J1340)</f>
        <v>0</v>
      </c>
      <c r="K1339" s="87">
        <f t="shared" si="1684"/>
        <v>0</v>
      </c>
      <c r="L1339" s="83">
        <f>SUM(L1340)</f>
        <v>0</v>
      </c>
      <c r="M1339" s="86">
        <f>SUM(M1340)</f>
        <v>0</v>
      </c>
      <c r="N1339" s="88">
        <f>SUM(N1340)</f>
        <v>0</v>
      </c>
      <c r="O1339" s="83">
        <f>SUM(O1340)</f>
        <v>0</v>
      </c>
      <c r="P1339" s="88">
        <f>SUM(P1340)</f>
        <v>0</v>
      </c>
      <c r="Q1339" s="177">
        <f t="shared" si="1685"/>
        <v>0</v>
      </c>
      <c r="R1339" s="88">
        <f>SUM(R1340)</f>
        <v>0</v>
      </c>
      <c r="S1339" s="88">
        <f>SUM(S1340)</f>
        <v>0</v>
      </c>
      <c r="T1339" s="178">
        <f t="shared" si="1697"/>
        <v>0</v>
      </c>
      <c r="U1339" s="157"/>
      <c r="V1339" s="83">
        <f>SUM(V1340)</f>
        <v>0</v>
      </c>
      <c r="W1339" s="88">
        <f>SUM(W1340)</f>
        <v>0</v>
      </c>
      <c r="X1339" s="177">
        <f t="shared" si="1686"/>
        <v>0</v>
      </c>
      <c r="Y1339" s="88">
        <f>SUM(Y1340)</f>
        <v>0</v>
      </c>
      <c r="Z1339" s="88">
        <f>SUM(Z1340)</f>
        <v>0</v>
      </c>
      <c r="AA1339" s="178">
        <f t="shared" si="1698"/>
        <v>0</v>
      </c>
      <c r="AB1339" s="157"/>
      <c r="AC1339" s="83">
        <f>SUM(AC1340)</f>
        <v>0</v>
      </c>
      <c r="AD1339" s="88">
        <f>SUM(AD1340)</f>
        <v>0</v>
      </c>
      <c r="AE1339" s="177">
        <f t="shared" si="1687"/>
        <v>0</v>
      </c>
      <c r="AF1339" s="88">
        <f>SUM(AF1340)</f>
        <v>0</v>
      </c>
      <c r="AG1339" s="88">
        <f>SUM(AG1340)</f>
        <v>0</v>
      </c>
      <c r="AH1339" s="178">
        <f t="shared" si="1699"/>
        <v>0</v>
      </c>
      <c r="AJ1339" s="84">
        <f t="shared" ref="AJ1339:AU1339" si="1712">SUM(AJ1340)</f>
        <v>0</v>
      </c>
      <c r="AK1339" s="86">
        <f t="shared" si="1712"/>
        <v>0</v>
      </c>
      <c r="AL1339" s="88">
        <f t="shared" si="1712"/>
        <v>0</v>
      </c>
      <c r="AM1339" s="86">
        <f t="shared" si="1712"/>
        <v>0</v>
      </c>
      <c r="AN1339" s="88">
        <f t="shared" si="1712"/>
        <v>0</v>
      </c>
      <c r="AO1339" s="86">
        <f t="shared" si="1712"/>
        <v>0</v>
      </c>
      <c r="AP1339" s="88">
        <f t="shared" si="1712"/>
        <v>0</v>
      </c>
      <c r="AQ1339" s="86">
        <f t="shared" si="1712"/>
        <v>0</v>
      </c>
      <c r="AR1339" s="88">
        <f t="shared" si="1712"/>
        <v>0</v>
      </c>
      <c r="AS1339" s="86">
        <f t="shared" si="1712"/>
        <v>0</v>
      </c>
      <c r="AT1339" s="88">
        <f t="shared" si="1712"/>
        <v>0</v>
      </c>
      <c r="AU1339" s="86">
        <f t="shared" si="1712"/>
        <v>0</v>
      </c>
      <c r="AV1339" s="86">
        <f t="shared" si="1689"/>
        <v>0</v>
      </c>
      <c r="AW1339" s="93">
        <f t="shared" si="1690"/>
        <v>0</v>
      </c>
      <c r="AY1339" s="86">
        <f t="shared" si="1691"/>
        <v>0</v>
      </c>
      <c r="AZ1339" s="86">
        <f t="shared" si="1692"/>
        <v>0</v>
      </c>
      <c r="BA1339" s="86">
        <f t="shared" si="1693"/>
        <v>0</v>
      </c>
      <c r="BB1339" s="86">
        <f t="shared" si="1694"/>
        <v>0</v>
      </c>
      <c r="BC1339" s="86">
        <f t="shared" si="1695"/>
        <v>0</v>
      </c>
      <c r="BD1339" s="86">
        <f t="shared" si="1696"/>
        <v>0</v>
      </c>
    </row>
    <row r="1340" spans="2:56" x14ac:dyDescent="0.3">
      <c r="B1340" s="169" t="s">
        <v>105</v>
      </c>
      <c r="C1340" s="248"/>
      <c r="D1340" s="249"/>
      <c r="E1340" s="172">
        <f t="shared" si="1682"/>
        <v>0</v>
      </c>
      <c r="F1340" s="248"/>
      <c r="G1340" s="249"/>
      <c r="H1340" s="172">
        <f t="shared" si="1683"/>
        <v>0</v>
      </c>
      <c r="I1340" s="248"/>
      <c r="J1340" s="250"/>
      <c r="K1340" s="174">
        <f t="shared" si="1684"/>
        <v>0</v>
      </c>
      <c r="L1340" s="248"/>
      <c r="M1340" s="250"/>
      <c r="N1340" s="251"/>
      <c r="O1340" s="248"/>
      <c r="P1340" s="251"/>
      <c r="Q1340" s="166">
        <f t="shared" si="1685"/>
        <v>0</v>
      </c>
      <c r="R1340" s="251"/>
      <c r="S1340" s="251"/>
      <c r="T1340" s="167">
        <f t="shared" si="1697"/>
        <v>0</v>
      </c>
      <c r="U1340" s="157"/>
      <c r="V1340" s="248"/>
      <c r="W1340" s="251"/>
      <c r="X1340" s="166">
        <f t="shared" si="1686"/>
        <v>0</v>
      </c>
      <c r="Y1340" s="251"/>
      <c r="Z1340" s="251"/>
      <c r="AA1340" s="167">
        <f t="shared" si="1698"/>
        <v>0</v>
      </c>
      <c r="AB1340" s="157"/>
      <c r="AC1340" s="248"/>
      <c r="AD1340" s="251"/>
      <c r="AE1340" s="166">
        <f t="shared" si="1687"/>
        <v>0</v>
      </c>
      <c r="AF1340" s="251"/>
      <c r="AG1340" s="251"/>
      <c r="AH1340" s="167">
        <f t="shared" si="1699"/>
        <v>0</v>
      </c>
      <c r="AJ1340" s="252"/>
      <c r="AK1340" s="253"/>
      <c r="AL1340" s="254"/>
      <c r="AM1340" s="253"/>
      <c r="AN1340" s="254"/>
      <c r="AO1340" s="253"/>
      <c r="AP1340" s="254"/>
      <c r="AQ1340" s="253"/>
      <c r="AR1340" s="254"/>
      <c r="AS1340" s="253"/>
      <c r="AT1340" s="254"/>
      <c r="AU1340" s="253"/>
      <c r="AV1340" s="163">
        <f t="shared" si="1689"/>
        <v>0</v>
      </c>
      <c r="AW1340" s="168">
        <f t="shared" si="1690"/>
        <v>0</v>
      </c>
      <c r="AY1340" s="163">
        <f t="shared" si="1691"/>
        <v>0</v>
      </c>
      <c r="AZ1340" s="163">
        <f t="shared" si="1692"/>
        <v>0</v>
      </c>
      <c r="BA1340" s="163">
        <f t="shared" si="1693"/>
        <v>0</v>
      </c>
      <c r="BB1340" s="163">
        <f t="shared" si="1694"/>
        <v>0</v>
      </c>
      <c r="BC1340" s="163">
        <f t="shared" si="1695"/>
        <v>0</v>
      </c>
      <c r="BD1340" s="163">
        <f t="shared" si="1696"/>
        <v>0</v>
      </c>
    </row>
    <row r="1341" spans="2:56" x14ac:dyDescent="0.3">
      <c r="B1341" s="179" t="s">
        <v>138</v>
      </c>
      <c r="C1341" s="83">
        <f>SUM(C1342)</f>
        <v>0</v>
      </c>
      <c r="D1341" s="84">
        <f>SUM(D1342)</f>
        <v>0</v>
      </c>
      <c r="E1341" s="85">
        <f t="shared" si="1682"/>
        <v>0</v>
      </c>
      <c r="F1341" s="83">
        <f>SUM(F1342)</f>
        <v>0</v>
      </c>
      <c r="G1341" s="84">
        <f>SUM(G1342)</f>
        <v>0</v>
      </c>
      <c r="H1341" s="85">
        <f t="shared" si="1683"/>
        <v>0</v>
      </c>
      <c r="I1341" s="83">
        <f>SUM(I1342)</f>
        <v>0</v>
      </c>
      <c r="J1341" s="86">
        <f>SUM(J1342)</f>
        <v>0</v>
      </c>
      <c r="K1341" s="87">
        <f t="shared" si="1684"/>
        <v>0</v>
      </c>
      <c r="L1341" s="83">
        <f>SUM(L1342)</f>
        <v>0</v>
      </c>
      <c r="M1341" s="86">
        <f>SUM(M1342)</f>
        <v>0</v>
      </c>
      <c r="N1341" s="88">
        <f>SUM(N1342)</f>
        <v>0</v>
      </c>
      <c r="O1341" s="83">
        <f>SUM(O1342)</f>
        <v>0</v>
      </c>
      <c r="P1341" s="88">
        <f>SUM(P1342)</f>
        <v>0</v>
      </c>
      <c r="Q1341" s="177">
        <f t="shared" si="1685"/>
        <v>0</v>
      </c>
      <c r="R1341" s="88">
        <f>SUM(R1342)</f>
        <v>0</v>
      </c>
      <c r="S1341" s="88">
        <f>SUM(S1342)</f>
        <v>0</v>
      </c>
      <c r="T1341" s="178">
        <f t="shared" si="1697"/>
        <v>0</v>
      </c>
      <c r="U1341" s="157"/>
      <c r="V1341" s="83">
        <f>SUM(V1342)</f>
        <v>0</v>
      </c>
      <c r="W1341" s="88">
        <f>SUM(W1342)</f>
        <v>0</v>
      </c>
      <c r="X1341" s="177">
        <f t="shared" si="1686"/>
        <v>0</v>
      </c>
      <c r="Y1341" s="88">
        <f>SUM(Y1342)</f>
        <v>0</v>
      </c>
      <c r="Z1341" s="88">
        <f>SUM(Z1342)</f>
        <v>0</v>
      </c>
      <c r="AA1341" s="178">
        <f t="shared" si="1698"/>
        <v>0</v>
      </c>
      <c r="AB1341" s="157"/>
      <c r="AC1341" s="83">
        <f>SUM(AC1342)</f>
        <v>0</v>
      </c>
      <c r="AD1341" s="88">
        <f>SUM(AD1342)</f>
        <v>0</v>
      </c>
      <c r="AE1341" s="177">
        <f t="shared" si="1687"/>
        <v>0</v>
      </c>
      <c r="AF1341" s="88">
        <f>SUM(AF1342)</f>
        <v>0</v>
      </c>
      <c r="AG1341" s="88">
        <f>SUM(AG1342)</f>
        <v>0</v>
      </c>
      <c r="AH1341" s="178">
        <f t="shared" si="1699"/>
        <v>0</v>
      </c>
      <c r="AJ1341" s="84">
        <f t="shared" ref="AJ1341:AU1341" si="1713">SUM(AJ1342)</f>
        <v>0</v>
      </c>
      <c r="AK1341" s="86">
        <f t="shared" si="1713"/>
        <v>0</v>
      </c>
      <c r="AL1341" s="88">
        <f t="shared" si="1713"/>
        <v>0</v>
      </c>
      <c r="AM1341" s="86">
        <f t="shared" si="1713"/>
        <v>0</v>
      </c>
      <c r="AN1341" s="88">
        <f t="shared" si="1713"/>
        <v>0</v>
      </c>
      <c r="AO1341" s="86">
        <f t="shared" si="1713"/>
        <v>0</v>
      </c>
      <c r="AP1341" s="88">
        <f t="shared" si="1713"/>
        <v>0</v>
      </c>
      <c r="AQ1341" s="86">
        <f t="shared" si="1713"/>
        <v>0</v>
      </c>
      <c r="AR1341" s="88">
        <f t="shared" si="1713"/>
        <v>0</v>
      </c>
      <c r="AS1341" s="86">
        <f t="shared" si="1713"/>
        <v>0</v>
      </c>
      <c r="AT1341" s="88">
        <f t="shared" si="1713"/>
        <v>0</v>
      </c>
      <c r="AU1341" s="86">
        <f t="shared" si="1713"/>
        <v>0</v>
      </c>
      <c r="AV1341" s="86">
        <f t="shared" si="1689"/>
        <v>0</v>
      </c>
      <c r="AW1341" s="93">
        <f t="shared" si="1690"/>
        <v>0</v>
      </c>
      <c r="AY1341" s="86">
        <f t="shared" si="1691"/>
        <v>0</v>
      </c>
      <c r="AZ1341" s="86">
        <f t="shared" si="1692"/>
        <v>0</v>
      </c>
      <c r="BA1341" s="86">
        <f t="shared" si="1693"/>
        <v>0</v>
      </c>
      <c r="BB1341" s="86">
        <f t="shared" si="1694"/>
        <v>0</v>
      </c>
      <c r="BC1341" s="86">
        <f t="shared" si="1695"/>
        <v>0</v>
      </c>
      <c r="BD1341" s="86">
        <f t="shared" si="1696"/>
        <v>0</v>
      </c>
    </row>
    <row r="1342" spans="2:56" x14ac:dyDescent="0.3">
      <c r="B1342" s="169" t="s">
        <v>139</v>
      </c>
      <c r="C1342" s="248"/>
      <c r="D1342" s="249"/>
      <c r="E1342" s="172">
        <f t="shared" si="1682"/>
        <v>0</v>
      </c>
      <c r="F1342" s="248"/>
      <c r="G1342" s="249"/>
      <c r="H1342" s="172">
        <f t="shared" si="1683"/>
        <v>0</v>
      </c>
      <c r="I1342" s="248"/>
      <c r="J1342" s="250"/>
      <c r="K1342" s="174">
        <f t="shared" si="1684"/>
        <v>0</v>
      </c>
      <c r="L1342" s="248"/>
      <c r="M1342" s="250"/>
      <c r="N1342" s="251"/>
      <c r="O1342" s="248"/>
      <c r="P1342" s="251"/>
      <c r="Q1342" s="166">
        <f t="shared" si="1685"/>
        <v>0</v>
      </c>
      <c r="R1342" s="251"/>
      <c r="S1342" s="251"/>
      <c r="T1342" s="167">
        <f t="shared" si="1697"/>
        <v>0</v>
      </c>
      <c r="U1342" s="157"/>
      <c r="V1342" s="248"/>
      <c r="W1342" s="251"/>
      <c r="X1342" s="166">
        <f t="shared" si="1686"/>
        <v>0</v>
      </c>
      <c r="Y1342" s="251"/>
      <c r="Z1342" s="251"/>
      <c r="AA1342" s="167">
        <f t="shared" si="1698"/>
        <v>0</v>
      </c>
      <c r="AB1342" s="157"/>
      <c r="AC1342" s="248"/>
      <c r="AD1342" s="251"/>
      <c r="AE1342" s="166">
        <f t="shared" si="1687"/>
        <v>0</v>
      </c>
      <c r="AF1342" s="251"/>
      <c r="AG1342" s="251"/>
      <c r="AH1342" s="167">
        <f t="shared" si="1699"/>
        <v>0</v>
      </c>
      <c r="AJ1342" s="252"/>
      <c r="AK1342" s="253"/>
      <c r="AL1342" s="254"/>
      <c r="AM1342" s="253"/>
      <c r="AN1342" s="254"/>
      <c r="AO1342" s="253"/>
      <c r="AP1342" s="254"/>
      <c r="AQ1342" s="253"/>
      <c r="AR1342" s="254"/>
      <c r="AS1342" s="253"/>
      <c r="AT1342" s="254"/>
      <c r="AU1342" s="253"/>
      <c r="AV1342" s="163">
        <f t="shared" si="1689"/>
        <v>0</v>
      </c>
      <c r="AW1342" s="168">
        <f t="shared" si="1690"/>
        <v>0</v>
      </c>
      <c r="AY1342" s="163">
        <f t="shared" si="1691"/>
        <v>0</v>
      </c>
      <c r="AZ1342" s="163">
        <f t="shared" si="1692"/>
        <v>0</v>
      </c>
      <c r="BA1342" s="163">
        <f t="shared" si="1693"/>
        <v>0</v>
      </c>
      <c r="BB1342" s="163">
        <f t="shared" si="1694"/>
        <v>0</v>
      </c>
      <c r="BC1342" s="163">
        <f t="shared" si="1695"/>
        <v>0</v>
      </c>
      <c r="BD1342" s="163">
        <f t="shared" si="1696"/>
        <v>0</v>
      </c>
    </row>
    <row r="1343" spans="2:56" x14ac:dyDescent="0.3">
      <c r="B1343" s="179" t="s">
        <v>140</v>
      </c>
      <c r="C1343" s="83">
        <f>SUM(C1344:C1352)</f>
        <v>0</v>
      </c>
      <c r="D1343" s="84">
        <f>SUM(D1344:D1352)</f>
        <v>0</v>
      </c>
      <c r="E1343" s="85">
        <f t="shared" si="1682"/>
        <v>0</v>
      </c>
      <c r="F1343" s="83">
        <f>SUM(F1344:F1352)</f>
        <v>0</v>
      </c>
      <c r="G1343" s="84">
        <f>SUM(G1344:G1352)</f>
        <v>0</v>
      </c>
      <c r="H1343" s="85">
        <f t="shared" si="1683"/>
        <v>0</v>
      </c>
      <c r="I1343" s="83">
        <f>SUM(I1344:I1352)</f>
        <v>0</v>
      </c>
      <c r="J1343" s="86">
        <f>SUM(J1344:J1352)</f>
        <v>0</v>
      </c>
      <c r="K1343" s="87">
        <f t="shared" si="1684"/>
        <v>0</v>
      </c>
      <c r="L1343" s="83">
        <f>SUM(L1344:L1352)</f>
        <v>0</v>
      </c>
      <c r="M1343" s="86">
        <f>SUM(M1344:M1352)</f>
        <v>0</v>
      </c>
      <c r="N1343" s="88">
        <f>SUM(N1344:N1352)</f>
        <v>0</v>
      </c>
      <c r="O1343" s="83">
        <f>SUM(O1344:O1352)</f>
        <v>0</v>
      </c>
      <c r="P1343" s="88">
        <f>SUM(P1344:P1352)</f>
        <v>0</v>
      </c>
      <c r="Q1343" s="177">
        <f t="shared" si="1685"/>
        <v>0</v>
      </c>
      <c r="R1343" s="88">
        <f>SUM(R1344:R1352)</f>
        <v>0</v>
      </c>
      <c r="S1343" s="88">
        <f>SUM(S1344:S1352)</f>
        <v>0</v>
      </c>
      <c r="T1343" s="178">
        <f t="shared" si="1697"/>
        <v>0</v>
      </c>
      <c r="U1343" s="157"/>
      <c r="V1343" s="83">
        <f>SUM(V1344:V1352)</f>
        <v>0</v>
      </c>
      <c r="W1343" s="88">
        <f>SUM(W1344:W1352)</f>
        <v>0</v>
      </c>
      <c r="X1343" s="177">
        <f t="shared" si="1686"/>
        <v>0</v>
      </c>
      <c r="Y1343" s="88">
        <f>SUM(Y1344:Y1352)</f>
        <v>0</v>
      </c>
      <c r="Z1343" s="88">
        <f>SUM(Z1344:Z1352)</f>
        <v>0</v>
      </c>
      <c r="AA1343" s="178">
        <f t="shared" si="1698"/>
        <v>0</v>
      </c>
      <c r="AB1343" s="157"/>
      <c r="AC1343" s="83">
        <f>SUM(AC1344:AC1352)</f>
        <v>0</v>
      </c>
      <c r="AD1343" s="88">
        <f>SUM(AD1344:AD1352)</f>
        <v>0</v>
      </c>
      <c r="AE1343" s="177">
        <f t="shared" si="1687"/>
        <v>0</v>
      </c>
      <c r="AF1343" s="88">
        <f>SUM(AF1344:AF1352)</f>
        <v>0</v>
      </c>
      <c r="AG1343" s="88">
        <f>SUM(AG1344:AG1352)</f>
        <v>0</v>
      </c>
      <c r="AH1343" s="178">
        <f t="shared" si="1699"/>
        <v>0</v>
      </c>
      <c r="AJ1343" s="84">
        <f t="shared" ref="AJ1343:AU1343" si="1714">SUM(AJ1344:AJ1352)</f>
        <v>0</v>
      </c>
      <c r="AK1343" s="86">
        <f t="shared" si="1714"/>
        <v>0</v>
      </c>
      <c r="AL1343" s="88">
        <f t="shared" si="1714"/>
        <v>0</v>
      </c>
      <c r="AM1343" s="86">
        <f t="shared" si="1714"/>
        <v>0</v>
      </c>
      <c r="AN1343" s="88">
        <f t="shared" si="1714"/>
        <v>0</v>
      </c>
      <c r="AO1343" s="86">
        <f t="shared" si="1714"/>
        <v>0</v>
      </c>
      <c r="AP1343" s="88">
        <f t="shared" si="1714"/>
        <v>0</v>
      </c>
      <c r="AQ1343" s="86">
        <f t="shared" si="1714"/>
        <v>0</v>
      </c>
      <c r="AR1343" s="88">
        <f t="shared" si="1714"/>
        <v>0</v>
      </c>
      <c r="AS1343" s="86">
        <f t="shared" si="1714"/>
        <v>0</v>
      </c>
      <c r="AT1343" s="88">
        <f t="shared" si="1714"/>
        <v>0</v>
      </c>
      <c r="AU1343" s="86">
        <f t="shared" si="1714"/>
        <v>0</v>
      </c>
      <c r="AV1343" s="86">
        <f t="shared" si="1689"/>
        <v>0</v>
      </c>
      <c r="AW1343" s="93">
        <f t="shared" si="1690"/>
        <v>0</v>
      </c>
      <c r="AY1343" s="86">
        <f t="shared" si="1691"/>
        <v>0</v>
      </c>
      <c r="AZ1343" s="86">
        <f t="shared" si="1692"/>
        <v>0</v>
      </c>
      <c r="BA1343" s="86">
        <f t="shared" si="1693"/>
        <v>0</v>
      </c>
      <c r="BB1343" s="86">
        <f t="shared" si="1694"/>
        <v>0</v>
      </c>
      <c r="BC1343" s="86">
        <f t="shared" si="1695"/>
        <v>0</v>
      </c>
      <c r="BD1343" s="86">
        <f t="shared" si="1696"/>
        <v>0</v>
      </c>
    </row>
    <row r="1344" spans="2:56" x14ac:dyDescent="0.3">
      <c r="B1344" s="169" t="s">
        <v>141</v>
      </c>
      <c r="C1344" s="248"/>
      <c r="D1344" s="249"/>
      <c r="E1344" s="172">
        <f t="shared" si="1682"/>
        <v>0</v>
      </c>
      <c r="F1344" s="248"/>
      <c r="G1344" s="249"/>
      <c r="H1344" s="172">
        <f t="shared" si="1683"/>
        <v>0</v>
      </c>
      <c r="I1344" s="248"/>
      <c r="J1344" s="250"/>
      <c r="K1344" s="174">
        <f t="shared" si="1684"/>
        <v>0</v>
      </c>
      <c r="L1344" s="248"/>
      <c r="M1344" s="250"/>
      <c r="N1344" s="251"/>
      <c r="O1344" s="248"/>
      <c r="P1344" s="251"/>
      <c r="Q1344" s="166">
        <f t="shared" si="1685"/>
        <v>0</v>
      </c>
      <c r="R1344" s="251"/>
      <c r="S1344" s="251"/>
      <c r="T1344" s="167">
        <f t="shared" si="1697"/>
        <v>0</v>
      </c>
      <c r="U1344" s="157"/>
      <c r="V1344" s="248"/>
      <c r="W1344" s="251"/>
      <c r="X1344" s="166">
        <f t="shared" si="1686"/>
        <v>0</v>
      </c>
      <c r="Y1344" s="251"/>
      <c r="Z1344" s="251"/>
      <c r="AA1344" s="167">
        <f t="shared" si="1698"/>
        <v>0</v>
      </c>
      <c r="AB1344" s="157"/>
      <c r="AC1344" s="248"/>
      <c r="AD1344" s="251"/>
      <c r="AE1344" s="166">
        <f t="shared" si="1687"/>
        <v>0</v>
      </c>
      <c r="AF1344" s="251"/>
      <c r="AG1344" s="251"/>
      <c r="AH1344" s="167">
        <f t="shared" si="1699"/>
        <v>0</v>
      </c>
      <c r="AJ1344" s="252"/>
      <c r="AK1344" s="253"/>
      <c r="AL1344" s="254"/>
      <c r="AM1344" s="253"/>
      <c r="AN1344" s="254"/>
      <c r="AO1344" s="253"/>
      <c r="AP1344" s="254"/>
      <c r="AQ1344" s="253"/>
      <c r="AR1344" s="254"/>
      <c r="AS1344" s="253"/>
      <c r="AT1344" s="254"/>
      <c r="AU1344" s="253"/>
      <c r="AV1344" s="163">
        <f t="shared" si="1689"/>
        <v>0</v>
      </c>
      <c r="AW1344" s="168">
        <f t="shared" si="1690"/>
        <v>0</v>
      </c>
      <c r="AY1344" s="163">
        <f t="shared" si="1691"/>
        <v>0</v>
      </c>
      <c r="AZ1344" s="163">
        <f t="shared" si="1692"/>
        <v>0</v>
      </c>
      <c r="BA1344" s="163">
        <f t="shared" si="1693"/>
        <v>0</v>
      </c>
      <c r="BB1344" s="163">
        <f t="shared" si="1694"/>
        <v>0</v>
      </c>
      <c r="BC1344" s="163">
        <f t="shared" si="1695"/>
        <v>0</v>
      </c>
      <c r="BD1344" s="163">
        <f t="shared" si="1696"/>
        <v>0</v>
      </c>
    </row>
    <row r="1345" spans="2:56" x14ac:dyDescent="0.3">
      <c r="B1345" s="169" t="s">
        <v>142</v>
      </c>
      <c r="C1345" s="248"/>
      <c r="D1345" s="249"/>
      <c r="E1345" s="172">
        <f t="shared" si="1682"/>
        <v>0</v>
      </c>
      <c r="F1345" s="248"/>
      <c r="G1345" s="249"/>
      <c r="H1345" s="172">
        <f t="shared" si="1683"/>
        <v>0</v>
      </c>
      <c r="I1345" s="248"/>
      <c r="J1345" s="250"/>
      <c r="K1345" s="174">
        <f t="shared" si="1684"/>
        <v>0</v>
      </c>
      <c r="L1345" s="248"/>
      <c r="M1345" s="250"/>
      <c r="N1345" s="251"/>
      <c r="O1345" s="248"/>
      <c r="P1345" s="251"/>
      <c r="Q1345" s="166">
        <f t="shared" si="1685"/>
        <v>0</v>
      </c>
      <c r="R1345" s="251"/>
      <c r="S1345" s="251"/>
      <c r="T1345" s="167">
        <f t="shared" si="1697"/>
        <v>0</v>
      </c>
      <c r="U1345" s="157"/>
      <c r="V1345" s="248"/>
      <c r="W1345" s="251"/>
      <c r="X1345" s="166">
        <f t="shared" si="1686"/>
        <v>0</v>
      </c>
      <c r="Y1345" s="251"/>
      <c r="Z1345" s="251"/>
      <c r="AA1345" s="167">
        <f t="shared" si="1698"/>
        <v>0</v>
      </c>
      <c r="AB1345" s="157"/>
      <c r="AC1345" s="248"/>
      <c r="AD1345" s="251"/>
      <c r="AE1345" s="166">
        <f t="shared" si="1687"/>
        <v>0</v>
      </c>
      <c r="AF1345" s="251"/>
      <c r="AG1345" s="251"/>
      <c r="AH1345" s="167">
        <f t="shared" si="1699"/>
        <v>0</v>
      </c>
      <c r="AJ1345" s="252"/>
      <c r="AK1345" s="253"/>
      <c r="AL1345" s="254"/>
      <c r="AM1345" s="253"/>
      <c r="AN1345" s="254"/>
      <c r="AO1345" s="253"/>
      <c r="AP1345" s="254"/>
      <c r="AQ1345" s="253"/>
      <c r="AR1345" s="254"/>
      <c r="AS1345" s="253"/>
      <c r="AT1345" s="254"/>
      <c r="AU1345" s="253"/>
      <c r="AV1345" s="163">
        <f t="shared" si="1689"/>
        <v>0</v>
      </c>
      <c r="AW1345" s="168">
        <f t="shared" si="1690"/>
        <v>0</v>
      </c>
      <c r="AY1345" s="163">
        <f t="shared" si="1691"/>
        <v>0</v>
      </c>
      <c r="AZ1345" s="163">
        <f t="shared" si="1692"/>
        <v>0</v>
      </c>
      <c r="BA1345" s="163">
        <f t="shared" si="1693"/>
        <v>0</v>
      </c>
      <c r="BB1345" s="163">
        <f t="shared" si="1694"/>
        <v>0</v>
      </c>
      <c r="BC1345" s="163">
        <f t="shared" si="1695"/>
        <v>0</v>
      </c>
      <c r="BD1345" s="163">
        <f t="shared" si="1696"/>
        <v>0</v>
      </c>
    </row>
    <row r="1346" spans="2:56" x14ac:dyDescent="0.3">
      <c r="B1346" s="169" t="s">
        <v>143</v>
      </c>
      <c r="C1346" s="248"/>
      <c r="D1346" s="249"/>
      <c r="E1346" s="172">
        <f t="shared" si="1682"/>
        <v>0</v>
      </c>
      <c r="F1346" s="248"/>
      <c r="G1346" s="249"/>
      <c r="H1346" s="172">
        <f t="shared" si="1683"/>
        <v>0</v>
      </c>
      <c r="I1346" s="248"/>
      <c r="J1346" s="250"/>
      <c r="K1346" s="174">
        <f t="shared" si="1684"/>
        <v>0</v>
      </c>
      <c r="L1346" s="248"/>
      <c r="M1346" s="250"/>
      <c r="N1346" s="251"/>
      <c r="O1346" s="248"/>
      <c r="P1346" s="251"/>
      <c r="Q1346" s="166">
        <f t="shared" si="1685"/>
        <v>0</v>
      </c>
      <c r="R1346" s="251"/>
      <c r="S1346" s="251"/>
      <c r="T1346" s="167">
        <f t="shared" si="1697"/>
        <v>0</v>
      </c>
      <c r="U1346" s="157"/>
      <c r="V1346" s="248"/>
      <c r="W1346" s="251"/>
      <c r="X1346" s="166">
        <f t="shared" si="1686"/>
        <v>0</v>
      </c>
      <c r="Y1346" s="251"/>
      <c r="Z1346" s="251"/>
      <c r="AA1346" s="167">
        <f t="shared" si="1698"/>
        <v>0</v>
      </c>
      <c r="AB1346" s="157"/>
      <c r="AC1346" s="248"/>
      <c r="AD1346" s="251"/>
      <c r="AE1346" s="166">
        <f t="shared" si="1687"/>
        <v>0</v>
      </c>
      <c r="AF1346" s="251"/>
      <c r="AG1346" s="251"/>
      <c r="AH1346" s="167">
        <f t="shared" si="1699"/>
        <v>0</v>
      </c>
      <c r="AJ1346" s="252"/>
      <c r="AK1346" s="253"/>
      <c r="AL1346" s="254"/>
      <c r="AM1346" s="253"/>
      <c r="AN1346" s="254"/>
      <c r="AO1346" s="253"/>
      <c r="AP1346" s="254"/>
      <c r="AQ1346" s="253"/>
      <c r="AR1346" s="254"/>
      <c r="AS1346" s="253"/>
      <c r="AT1346" s="254"/>
      <c r="AU1346" s="253"/>
      <c r="AV1346" s="163">
        <f t="shared" si="1689"/>
        <v>0</v>
      </c>
      <c r="AW1346" s="168">
        <f t="shared" si="1690"/>
        <v>0</v>
      </c>
      <c r="AY1346" s="163">
        <f t="shared" si="1691"/>
        <v>0</v>
      </c>
      <c r="AZ1346" s="163">
        <f t="shared" si="1692"/>
        <v>0</v>
      </c>
      <c r="BA1346" s="163">
        <f t="shared" si="1693"/>
        <v>0</v>
      </c>
      <c r="BB1346" s="163">
        <f t="shared" si="1694"/>
        <v>0</v>
      </c>
      <c r="BC1346" s="163">
        <f t="shared" si="1695"/>
        <v>0</v>
      </c>
      <c r="BD1346" s="163">
        <f t="shared" si="1696"/>
        <v>0</v>
      </c>
    </row>
    <row r="1347" spans="2:56" x14ac:dyDescent="0.3">
      <c r="B1347" s="169" t="s">
        <v>144</v>
      </c>
      <c r="C1347" s="248"/>
      <c r="D1347" s="249"/>
      <c r="E1347" s="172">
        <f t="shared" si="1682"/>
        <v>0</v>
      </c>
      <c r="F1347" s="248"/>
      <c r="G1347" s="249"/>
      <c r="H1347" s="172">
        <f t="shared" si="1683"/>
        <v>0</v>
      </c>
      <c r="I1347" s="248"/>
      <c r="J1347" s="250"/>
      <c r="K1347" s="174">
        <f t="shared" si="1684"/>
        <v>0</v>
      </c>
      <c r="L1347" s="248"/>
      <c r="M1347" s="250"/>
      <c r="N1347" s="251"/>
      <c r="O1347" s="248"/>
      <c r="P1347" s="251"/>
      <c r="Q1347" s="166">
        <f t="shared" si="1685"/>
        <v>0</v>
      </c>
      <c r="R1347" s="251"/>
      <c r="S1347" s="251"/>
      <c r="T1347" s="167">
        <f t="shared" si="1697"/>
        <v>0</v>
      </c>
      <c r="U1347" s="157"/>
      <c r="V1347" s="248"/>
      <c r="W1347" s="251"/>
      <c r="X1347" s="166">
        <f t="shared" si="1686"/>
        <v>0</v>
      </c>
      <c r="Y1347" s="251"/>
      <c r="Z1347" s="251"/>
      <c r="AA1347" s="167">
        <f t="shared" si="1698"/>
        <v>0</v>
      </c>
      <c r="AB1347" s="157"/>
      <c r="AC1347" s="248"/>
      <c r="AD1347" s="251"/>
      <c r="AE1347" s="166">
        <f t="shared" si="1687"/>
        <v>0</v>
      </c>
      <c r="AF1347" s="251"/>
      <c r="AG1347" s="251"/>
      <c r="AH1347" s="167">
        <f t="shared" si="1699"/>
        <v>0</v>
      </c>
      <c r="AJ1347" s="252"/>
      <c r="AK1347" s="253"/>
      <c r="AL1347" s="254"/>
      <c r="AM1347" s="253"/>
      <c r="AN1347" s="254"/>
      <c r="AO1347" s="253"/>
      <c r="AP1347" s="254"/>
      <c r="AQ1347" s="253"/>
      <c r="AR1347" s="254"/>
      <c r="AS1347" s="253"/>
      <c r="AT1347" s="254"/>
      <c r="AU1347" s="253"/>
      <c r="AV1347" s="163">
        <f t="shared" si="1689"/>
        <v>0</v>
      </c>
      <c r="AW1347" s="168">
        <f t="shared" si="1690"/>
        <v>0</v>
      </c>
      <c r="AY1347" s="163">
        <f t="shared" si="1691"/>
        <v>0</v>
      </c>
      <c r="AZ1347" s="163">
        <f t="shared" si="1692"/>
        <v>0</v>
      </c>
      <c r="BA1347" s="163">
        <f t="shared" si="1693"/>
        <v>0</v>
      </c>
      <c r="BB1347" s="163">
        <f t="shared" si="1694"/>
        <v>0</v>
      </c>
      <c r="BC1347" s="163">
        <f t="shared" si="1695"/>
        <v>0</v>
      </c>
      <c r="BD1347" s="163">
        <f t="shared" si="1696"/>
        <v>0</v>
      </c>
    </row>
    <row r="1348" spans="2:56" x14ac:dyDescent="0.3">
      <c r="B1348" s="169" t="s">
        <v>145</v>
      </c>
      <c r="C1348" s="248"/>
      <c r="D1348" s="249"/>
      <c r="E1348" s="172">
        <f t="shared" si="1682"/>
        <v>0</v>
      </c>
      <c r="F1348" s="248"/>
      <c r="G1348" s="249"/>
      <c r="H1348" s="172">
        <f t="shared" si="1683"/>
        <v>0</v>
      </c>
      <c r="I1348" s="248"/>
      <c r="J1348" s="250"/>
      <c r="K1348" s="174">
        <f t="shared" si="1684"/>
        <v>0</v>
      </c>
      <c r="L1348" s="248"/>
      <c r="M1348" s="250"/>
      <c r="N1348" s="251"/>
      <c r="O1348" s="248"/>
      <c r="P1348" s="251"/>
      <c r="Q1348" s="166">
        <f t="shared" si="1685"/>
        <v>0</v>
      </c>
      <c r="R1348" s="251"/>
      <c r="S1348" s="251"/>
      <c r="T1348" s="167">
        <f t="shared" si="1697"/>
        <v>0</v>
      </c>
      <c r="U1348" s="157"/>
      <c r="V1348" s="248"/>
      <c r="W1348" s="251"/>
      <c r="X1348" s="166">
        <f t="shared" si="1686"/>
        <v>0</v>
      </c>
      <c r="Y1348" s="251"/>
      <c r="Z1348" s="251"/>
      <c r="AA1348" s="167">
        <f t="shared" si="1698"/>
        <v>0</v>
      </c>
      <c r="AB1348" s="157"/>
      <c r="AC1348" s="248"/>
      <c r="AD1348" s="251"/>
      <c r="AE1348" s="166">
        <f t="shared" si="1687"/>
        <v>0</v>
      </c>
      <c r="AF1348" s="251"/>
      <c r="AG1348" s="251"/>
      <c r="AH1348" s="167">
        <f t="shared" si="1699"/>
        <v>0</v>
      </c>
      <c r="AJ1348" s="252"/>
      <c r="AK1348" s="253"/>
      <c r="AL1348" s="254"/>
      <c r="AM1348" s="253"/>
      <c r="AN1348" s="254"/>
      <c r="AO1348" s="253"/>
      <c r="AP1348" s="254"/>
      <c r="AQ1348" s="253"/>
      <c r="AR1348" s="254"/>
      <c r="AS1348" s="253"/>
      <c r="AT1348" s="254"/>
      <c r="AU1348" s="253"/>
      <c r="AV1348" s="163">
        <f t="shared" si="1689"/>
        <v>0</v>
      </c>
      <c r="AW1348" s="168">
        <f t="shared" si="1690"/>
        <v>0</v>
      </c>
      <c r="AY1348" s="163">
        <f t="shared" si="1691"/>
        <v>0</v>
      </c>
      <c r="AZ1348" s="163">
        <f t="shared" si="1692"/>
        <v>0</v>
      </c>
      <c r="BA1348" s="163">
        <f t="shared" si="1693"/>
        <v>0</v>
      </c>
      <c r="BB1348" s="163">
        <f t="shared" si="1694"/>
        <v>0</v>
      </c>
      <c r="BC1348" s="163">
        <f t="shared" si="1695"/>
        <v>0</v>
      </c>
      <c r="BD1348" s="163">
        <f t="shared" si="1696"/>
        <v>0</v>
      </c>
    </row>
    <row r="1349" spans="2:56" x14ac:dyDescent="0.3">
      <c r="B1349" s="169" t="s">
        <v>146</v>
      </c>
      <c r="C1349" s="248"/>
      <c r="D1349" s="249"/>
      <c r="E1349" s="172">
        <f t="shared" si="1682"/>
        <v>0</v>
      </c>
      <c r="F1349" s="248"/>
      <c r="G1349" s="249"/>
      <c r="H1349" s="172">
        <f t="shared" si="1683"/>
        <v>0</v>
      </c>
      <c r="I1349" s="248"/>
      <c r="J1349" s="250"/>
      <c r="K1349" s="174">
        <f t="shared" si="1684"/>
        <v>0</v>
      </c>
      <c r="L1349" s="248"/>
      <c r="M1349" s="250"/>
      <c r="N1349" s="251"/>
      <c r="O1349" s="248"/>
      <c r="P1349" s="251"/>
      <c r="Q1349" s="166">
        <f t="shared" si="1685"/>
        <v>0</v>
      </c>
      <c r="R1349" s="251"/>
      <c r="S1349" s="251"/>
      <c r="T1349" s="167">
        <f t="shared" si="1697"/>
        <v>0</v>
      </c>
      <c r="U1349" s="157"/>
      <c r="V1349" s="248"/>
      <c r="W1349" s="251"/>
      <c r="X1349" s="166">
        <f t="shared" si="1686"/>
        <v>0</v>
      </c>
      <c r="Y1349" s="251"/>
      <c r="Z1349" s="251"/>
      <c r="AA1349" s="167">
        <f t="shared" si="1698"/>
        <v>0</v>
      </c>
      <c r="AB1349" s="157"/>
      <c r="AC1349" s="248"/>
      <c r="AD1349" s="251"/>
      <c r="AE1349" s="166">
        <f t="shared" si="1687"/>
        <v>0</v>
      </c>
      <c r="AF1349" s="251"/>
      <c r="AG1349" s="251"/>
      <c r="AH1349" s="167">
        <f t="shared" si="1699"/>
        <v>0</v>
      </c>
      <c r="AJ1349" s="252"/>
      <c r="AK1349" s="253"/>
      <c r="AL1349" s="254"/>
      <c r="AM1349" s="253"/>
      <c r="AN1349" s="254"/>
      <c r="AO1349" s="253"/>
      <c r="AP1349" s="254"/>
      <c r="AQ1349" s="253"/>
      <c r="AR1349" s="254"/>
      <c r="AS1349" s="253"/>
      <c r="AT1349" s="254"/>
      <c r="AU1349" s="253"/>
      <c r="AV1349" s="163">
        <f t="shared" si="1689"/>
        <v>0</v>
      </c>
      <c r="AW1349" s="168">
        <f t="shared" si="1690"/>
        <v>0</v>
      </c>
      <c r="AY1349" s="163">
        <f t="shared" si="1691"/>
        <v>0</v>
      </c>
      <c r="AZ1349" s="163">
        <f t="shared" si="1692"/>
        <v>0</v>
      </c>
      <c r="BA1349" s="163">
        <f t="shared" si="1693"/>
        <v>0</v>
      </c>
      <c r="BB1349" s="163">
        <f t="shared" si="1694"/>
        <v>0</v>
      </c>
      <c r="BC1349" s="163">
        <f t="shared" si="1695"/>
        <v>0</v>
      </c>
      <c r="BD1349" s="163">
        <f t="shared" si="1696"/>
        <v>0</v>
      </c>
    </row>
    <row r="1350" spans="2:56" x14ac:dyDescent="0.3">
      <c r="B1350" s="169" t="s">
        <v>147</v>
      </c>
      <c r="C1350" s="248"/>
      <c r="D1350" s="249"/>
      <c r="E1350" s="172">
        <f t="shared" si="1682"/>
        <v>0</v>
      </c>
      <c r="F1350" s="248"/>
      <c r="G1350" s="249"/>
      <c r="H1350" s="172">
        <f t="shared" si="1683"/>
        <v>0</v>
      </c>
      <c r="I1350" s="248"/>
      <c r="J1350" s="250"/>
      <c r="K1350" s="174">
        <f t="shared" si="1684"/>
        <v>0</v>
      </c>
      <c r="L1350" s="248"/>
      <c r="M1350" s="250"/>
      <c r="N1350" s="251"/>
      <c r="O1350" s="248"/>
      <c r="P1350" s="251"/>
      <c r="Q1350" s="166">
        <f t="shared" si="1685"/>
        <v>0</v>
      </c>
      <c r="R1350" s="251"/>
      <c r="S1350" s="251"/>
      <c r="T1350" s="167">
        <f t="shared" si="1697"/>
        <v>0</v>
      </c>
      <c r="U1350" s="157"/>
      <c r="V1350" s="248"/>
      <c r="W1350" s="251"/>
      <c r="X1350" s="166">
        <f t="shared" si="1686"/>
        <v>0</v>
      </c>
      <c r="Y1350" s="251"/>
      <c r="Z1350" s="251"/>
      <c r="AA1350" s="167">
        <f t="shared" si="1698"/>
        <v>0</v>
      </c>
      <c r="AB1350" s="157"/>
      <c r="AC1350" s="248"/>
      <c r="AD1350" s="251"/>
      <c r="AE1350" s="166">
        <f t="shared" si="1687"/>
        <v>0</v>
      </c>
      <c r="AF1350" s="251"/>
      <c r="AG1350" s="251"/>
      <c r="AH1350" s="167">
        <f t="shared" si="1699"/>
        <v>0</v>
      </c>
      <c r="AJ1350" s="252"/>
      <c r="AK1350" s="253"/>
      <c r="AL1350" s="254"/>
      <c r="AM1350" s="253"/>
      <c r="AN1350" s="254"/>
      <c r="AO1350" s="253"/>
      <c r="AP1350" s="254"/>
      <c r="AQ1350" s="253"/>
      <c r="AR1350" s="254"/>
      <c r="AS1350" s="253"/>
      <c r="AT1350" s="254"/>
      <c r="AU1350" s="253"/>
      <c r="AV1350" s="163">
        <f t="shared" si="1689"/>
        <v>0</v>
      </c>
      <c r="AW1350" s="168">
        <f t="shared" si="1690"/>
        <v>0</v>
      </c>
      <c r="AY1350" s="163">
        <f t="shared" si="1691"/>
        <v>0</v>
      </c>
      <c r="AZ1350" s="163">
        <f t="shared" si="1692"/>
        <v>0</v>
      </c>
      <c r="BA1350" s="163">
        <f t="shared" si="1693"/>
        <v>0</v>
      </c>
      <c r="BB1350" s="163">
        <f t="shared" si="1694"/>
        <v>0</v>
      </c>
      <c r="BC1350" s="163">
        <f t="shared" si="1695"/>
        <v>0</v>
      </c>
      <c r="BD1350" s="163">
        <f t="shared" si="1696"/>
        <v>0</v>
      </c>
    </row>
    <row r="1351" spans="2:56" x14ac:dyDescent="0.3">
      <c r="B1351" s="169" t="s">
        <v>148</v>
      </c>
      <c r="C1351" s="248"/>
      <c r="D1351" s="249"/>
      <c r="E1351" s="172">
        <f t="shared" si="1682"/>
        <v>0</v>
      </c>
      <c r="F1351" s="248"/>
      <c r="G1351" s="249"/>
      <c r="H1351" s="172">
        <f t="shared" si="1683"/>
        <v>0</v>
      </c>
      <c r="I1351" s="248"/>
      <c r="J1351" s="250"/>
      <c r="K1351" s="174">
        <f t="shared" si="1684"/>
        <v>0</v>
      </c>
      <c r="L1351" s="248"/>
      <c r="M1351" s="250"/>
      <c r="N1351" s="251"/>
      <c r="O1351" s="248"/>
      <c r="P1351" s="251"/>
      <c r="Q1351" s="166">
        <f t="shared" si="1685"/>
        <v>0</v>
      </c>
      <c r="R1351" s="251"/>
      <c r="S1351" s="251"/>
      <c r="T1351" s="167">
        <f t="shared" si="1697"/>
        <v>0</v>
      </c>
      <c r="U1351" s="157"/>
      <c r="V1351" s="248"/>
      <c r="W1351" s="251"/>
      <c r="X1351" s="166">
        <f t="shared" si="1686"/>
        <v>0</v>
      </c>
      <c r="Y1351" s="251"/>
      <c r="Z1351" s="251"/>
      <c r="AA1351" s="167">
        <f t="shared" si="1698"/>
        <v>0</v>
      </c>
      <c r="AB1351" s="157"/>
      <c r="AC1351" s="248"/>
      <c r="AD1351" s="251"/>
      <c r="AE1351" s="166">
        <f t="shared" si="1687"/>
        <v>0</v>
      </c>
      <c r="AF1351" s="251"/>
      <c r="AG1351" s="251"/>
      <c r="AH1351" s="167">
        <f t="shared" si="1699"/>
        <v>0</v>
      </c>
      <c r="AJ1351" s="252"/>
      <c r="AK1351" s="253"/>
      <c r="AL1351" s="254"/>
      <c r="AM1351" s="253"/>
      <c r="AN1351" s="254"/>
      <c r="AO1351" s="253"/>
      <c r="AP1351" s="254"/>
      <c r="AQ1351" s="253"/>
      <c r="AR1351" s="254"/>
      <c r="AS1351" s="253"/>
      <c r="AT1351" s="254"/>
      <c r="AU1351" s="253"/>
      <c r="AV1351" s="163">
        <f t="shared" si="1689"/>
        <v>0</v>
      </c>
      <c r="AW1351" s="168">
        <f t="shared" si="1690"/>
        <v>0</v>
      </c>
      <c r="AY1351" s="163">
        <f t="shared" si="1691"/>
        <v>0</v>
      </c>
      <c r="AZ1351" s="163">
        <f t="shared" si="1692"/>
        <v>0</v>
      </c>
      <c r="BA1351" s="163">
        <f t="shared" si="1693"/>
        <v>0</v>
      </c>
      <c r="BB1351" s="163">
        <f t="shared" si="1694"/>
        <v>0</v>
      </c>
      <c r="BC1351" s="163">
        <f t="shared" si="1695"/>
        <v>0</v>
      </c>
      <c r="BD1351" s="163">
        <f t="shared" si="1696"/>
        <v>0</v>
      </c>
    </row>
    <row r="1352" spans="2:56" x14ac:dyDescent="0.3">
      <c r="B1352" s="169" t="s">
        <v>149</v>
      </c>
      <c r="C1352" s="248"/>
      <c r="D1352" s="249"/>
      <c r="E1352" s="172">
        <f t="shared" si="1682"/>
        <v>0</v>
      </c>
      <c r="F1352" s="248"/>
      <c r="G1352" s="249"/>
      <c r="H1352" s="172">
        <f t="shared" si="1683"/>
        <v>0</v>
      </c>
      <c r="I1352" s="248"/>
      <c r="J1352" s="250"/>
      <c r="K1352" s="174">
        <f t="shared" si="1684"/>
        <v>0</v>
      </c>
      <c r="L1352" s="248"/>
      <c r="M1352" s="250"/>
      <c r="N1352" s="251"/>
      <c r="O1352" s="248"/>
      <c r="P1352" s="251"/>
      <c r="Q1352" s="166">
        <f t="shared" si="1685"/>
        <v>0</v>
      </c>
      <c r="R1352" s="251"/>
      <c r="S1352" s="251"/>
      <c r="T1352" s="167">
        <f t="shared" si="1697"/>
        <v>0</v>
      </c>
      <c r="U1352" s="157"/>
      <c r="V1352" s="248"/>
      <c r="W1352" s="251"/>
      <c r="X1352" s="166">
        <f t="shared" si="1686"/>
        <v>0</v>
      </c>
      <c r="Y1352" s="251"/>
      <c r="Z1352" s="251"/>
      <c r="AA1352" s="167">
        <f t="shared" si="1698"/>
        <v>0</v>
      </c>
      <c r="AB1352" s="157"/>
      <c r="AC1352" s="248"/>
      <c r="AD1352" s="251"/>
      <c r="AE1352" s="166">
        <f t="shared" si="1687"/>
        <v>0</v>
      </c>
      <c r="AF1352" s="251"/>
      <c r="AG1352" s="251"/>
      <c r="AH1352" s="167">
        <f t="shared" si="1699"/>
        <v>0</v>
      </c>
      <c r="AJ1352" s="252"/>
      <c r="AK1352" s="253"/>
      <c r="AL1352" s="254"/>
      <c r="AM1352" s="253"/>
      <c r="AN1352" s="254"/>
      <c r="AO1352" s="253"/>
      <c r="AP1352" s="254"/>
      <c r="AQ1352" s="253"/>
      <c r="AR1352" s="254"/>
      <c r="AS1352" s="253"/>
      <c r="AT1352" s="254"/>
      <c r="AU1352" s="253"/>
      <c r="AV1352" s="163">
        <f t="shared" si="1689"/>
        <v>0</v>
      </c>
      <c r="AW1352" s="168">
        <f t="shared" si="1690"/>
        <v>0</v>
      </c>
      <c r="AY1352" s="163">
        <f t="shared" si="1691"/>
        <v>0</v>
      </c>
      <c r="AZ1352" s="163">
        <f t="shared" si="1692"/>
        <v>0</v>
      </c>
      <c r="BA1352" s="163">
        <f t="shared" si="1693"/>
        <v>0</v>
      </c>
      <c r="BB1352" s="163">
        <f t="shared" si="1694"/>
        <v>0</v>
      </c>
      <c r="BC1352" s="163">
        <f t="shared" si="1695"/>
        <v>0</v>
      </c>
      <c r="BD1352" s="163">
        <f t="shared" si="1696"/>
        <v>0</v>
      </c>
    </row>
    <row r="1353" spans="2:56" x14ac:dyDescent="0.3">
      <c r="B1353" s="179" t="s">
        <v>150</v>
      </c>
      <c r="C1353" s="83">
        <f>SUM(C1354:C1360)</f>
        <v>0</v>
      </c>
      <c r="D1353" s="84">
        <f>SUM(D1354:D1360)</f>
        <v>0</v>
      </c>
      <c r="E1353" s="85">
        <f t="shared" si="1682"/>
        <v>0</v>
      </c>
      <c r="F1353" s="83">
        <f>SUM(F1354:F1360)</f>
        <v>0</v>
      </c>
      <c r="G1353" s="84">
        <f>SUM(G1354:G1360)</f>
        <v>0</v>
      </c>
      <c r="H1353" s="85">
        <f t="shared" si="1683"/>
        <v>0</v>
      </c>
      <c r="I1353" s="83">
        <f>SUM(I1354:I1360)</f>
        <v>0</v>
      </c>
      <c r="J1353" s="86">
        <f>SUM(J1354:J1360)</f>
        <v>0</v>
      </c>
      <c r="K1353" s="87">
        <f t="shared" si="1684"/>
        <v>0</v>
      </c>
      <c r="L1353" s="83">
        <f>SUM(L1354:L1360)</f>
        <v>0</v>
      </c>
      <c r="M1353" s="86">
        <f>SUM(M1354:M1360)</f>
        <v>0</v>
      </c>
      <c r="N1353" s="88">
        <f>SUM(N1354:N1360)</f>
        <v>0</v>
      </c>
      <c r="O1353" s="83">
        <f>SUM(O1354:O1360)</f>
        <v>0</v>
      </c>
      <c r="P1353" s="88">
        <f>SUM(P1354:P1360)</f>
        <v>0</v>
      </c>
      <c r="Q1353" s="177">
        <f t="shared" si="1685"/>
        <v>0</v>
      </c>
      <c r="R1353" s="88">
        <f>SUM(R1354:R1360)</f>
        <v>0</v>
      </c>
      <c r="S1353" s="88">
        <f>SUM(S1354:S1360)</f>
        <v>0</v>
      </c>
      <c r="T1353" s="178">
        <f t="shared" si="1697"/>
        <v>0</v>
      </c>
      <c r="U1353" s="157"/>
      <c r="V1353" s="83">
        <f>SUM(V1354:V1360)</f>
        <v>0</v>
      </c>
      <c r="W1353" s="88">
        <f>SUM(W1354:W1360)</f>
        <v>0</v>
      </c>
      <c r="X1353" s="177">
        <f t="shared" si="1686"/>
        <v>0</v>
      </c>
      <c r="Y1353" s="88">
        <f>SUM(Y1354:Y1360)</f>
        <v>0</v>
      </c>
      <c r="Z1353" s="88">
        <f>SUM(Z1354:Z1360)</f>
        <v>0</v>
      </c>
      <c r="AA1353" s="178">
        <f t="shared" si="1698"/>
        <v>0</v>
      </c>
      <c r="AB1353" s="157"/>
      <c r="AC1353" s="83">
        <f>SUM(AC1354:AC1360)</f>
        <v>0</v>
      </c>
      <c r="AD1353" s="88">
        <f>SUM(AD1354:AD1360)</f>
        <v>0</v>
      </c>
      <c r="AE1353" s="177">
        <f t="shared" si="1687"/>
        <v>0</v>
      </c>
      <c r="AF1353" s="88">
        <f>SUM(AF1354:AF1360)</f>
        <v>0</v>
      </c>
      <c r="AG1353" s="88">
        <f>SUM(AG1354:AG1360)</f>
        <v>0</v>
      </c>
      <c r="AH1353" s="178">
        <f t="shared" si="1699"/>
        <v>0</v>
      </c>
      <c r="AJ1353" s="84">
        <f t="shared" ref="AJ1353:AU1353" si="1715">SUM(AJ1354:AJ1360)</f>
        <v>0</v>
      </c>
      <c r="AK1353" s="86">
        <f t="shared" si="1715"/>
        <v>0</v>
      </c>
      <c r="AL1353" s="88">
        <f t="shared" si="1715"/>
        <v>0</v>
      </c>
      <c r="AM1353" s="86">
        <f t="shared" si="1715"/>
        <v>0</v>
      </c>
      <c r="AN1353" s="88">
        <f t="shared" si="1715"/>
        <v>0</v>
      </c>
      <c r="AO1353" s="86">
        <f t="shared" si="1715"/>
        <v>0</v>
      </c>
      <c r="AP1353" s="88">
        <f t="shared" si="1715"/>
        <v>0</v>
      </c>
      <c r="AQ1353" s="86">
        <f t="shared" si="1715"/>
        <v>0</v>
      </c>
      <c r="AR1353" s="88">
        <f t="shared" si="1715"/>
        <v>0</v>
      </c>
      <c r="AS1353" s="86">
        <f t="shared" si="1715"/>
        <v>0</v>
      </c>
      <c r="AT1353" s="88">
        <f t="shared" si="1715"/>
        <v>0</v>
      </c>
      <c r="AU1353" s="86">
        <f t="shared" si="1715"/>
        <v>0</v>
      </c>
      <c r="AV1353" s="86">
        <f t="shared" si="1689"/>
        <v>0</v>
      </c>
      <c r="AW1353" s="93">
        <f t="shared" si="1690"/>
        <v>0</v>
      </c>
      <c r="AY1353" s="86">
        <f t="shared" si="1691"/>
        <v>0</v>
      </c>
      <c r="AZ1353" s="86">
        <f t="shared" si="1692"/>
        <v>0</v>
      </c>
      <c r="BA1353" s="86">
        <f t="shared" si="1693"/>
        <v>0</v>
      </c>
      <c r="BB1353" s="86">
        <f t="shared" si="1694"/>
        <v>0</v>
      </c>
      <c r="BC1353" s="86">
        <f t="shared" si="1695"/>
        <v>0</v>
      </c>
      <c r="BD1353" s="86">
        <f t="shared" si="1696"/>
        <v>0</v>
      </c>
    </row>
    <row r="1354" spans="2:56" x14ac:dyDescent="0.3">
      <c r="B1354" s="169" t="s">
        <v>151</v>
      </c>
      <c r="C1354" s="248"/>
      <c r="D1354" s="249"/>
      <c r="E1354" s="172">
        <f t="shared" si="1682"/>
        <v>0</v>
      </c>
      <c r="F1354" s="248"/>
      <c r="G1354" s="249"/>
      <c r="H1354" s="172">
        <f t="shared" si="1683"/>
        <v>0</v>
      </c>
      <c r="I1354" s="248"/>
      <c r="J1354" s="250"/>
      <c r="K1354" s="174">
        <f t="shared" si="1684"/>
        <v>0</v>
      </c>
      <c r="L1354" s="248"/>
      <c r="M1354" s="250"/>
      <c r="N1354" s="251"/>
      <c r="O1354" s="248"/>
      <c r="P1354" s="251"/>
      <c r="Q1354" s="166">
        <f t="shared" si="1685"/>
        <v>0</v>
      </c>
      <c r="R1354" s="251"/>
      <c r="S1354" s="251"/>
      <c r="T1354" s="167">
        <f t="shared" si="1697"/>
        <v>0</v>
      </c>
      <c r="U1354" s="157"/>
      <c r="V1354" s="248"/>
      <c r="W1354" s="251"/>
      <c r="X1354" s="166">
        <f t="shared" si="1686"/>
        <v>0</v>
      </c>
      <c r="Y1354" s="251"/>
      <c r="Z1354" s="251"/>
      <c r="AA1354" s="167">
        <f t="shared" si="1698"/>
        <v>0</v>
      </c>
      <c r="AB1354" s="157"/>
      <c r="AC1354" s="248"/>
      <c r="AD1354" s="251"/>
      <c r="AE1354" s="166">
        <f t="shared" si="1687"/>
        <v>0</v>
      </c>
      <c r="AF1354" s="251"/>
      <c r="AG1354" s="251"/>
      <c r="AH1354" s="167">
        <f t="shared" si="1699"/>
        <v>0</v>
      </c>
      <c r="AJ1354" s="252"/>
      <c r="AK1354" s="253"/>
      <c r="AL1354" s="254"/>
      <c r="AM1354" s="253"/>
      <c r="AN1354" s="254"/>
      <c r="AO1354" s="253"/>
      <c r="AP1354" s="254"/>
      <c r="AQ1354" s="253"/>
      <c r="AR1354" s="254"/>
      <c r="AS1354" s="253"/>
      <c r="AT1354" s="254"/>
      <c r="AU1354" s="253"/>
      <c r="AV1354" s="163">
        <f t="shared" si="1689"/>
        <v>0</v>
      </c>
      <c r="AW1354" s="168">
        <f t="shared" si="1690"/>
        <v>0</v>
      </c>
      <c r="AY1354" s="163">
        <f t="shared" si="1691"/>
        <v>0</v>
      </c>
      <c r="AZ1354" s="163">
        <f t="shared" si="1692"/>
        <v>0</v>
      </c>
      <c r="BA1354" s="163">
        <f t="shared" si="1693"/>
        <v>0</v>
      </c>
      <c r="BB1354" s="163">
        <f t="shared" si="1694"/>
        <v>0</v>
      </c>
      <c r="BC1354" s="163">
        <f t="shared" si="1695"/>
        <v>0</v>
      </c>
      <c r="BD1354" s="163">
        <f t="shared" si="1696"/>
        <v>0</v>
      </c>
    </row>
    <row r="1355" spans="2:56" x14ac:dyDescent="0.3">
      <c r="B1355" s="169" t="s">
        <v>152</v>
      </c>
      <c r="C1355" s="248"/>
      <c r="D1355" s="249"/>
      <c r="E1355" s="172">
        <f t="shared" si="1682"/>
        <v>0</v>
      </c>
      <c r="F1355" s="248"/>
      <c r="G1355" s="249"/>
      <c r="H1355" s="172">
        <f t="shared" si="1683"/>
        <v>0</v>
      </c>
      <c r="I1355" s="248"/>
      <c r="J1355" s="250"/>
      <c r="K1355" s="174">
        <f t="shared" si="1684"/>
        <v>0</v>
      </c>
      <c r="L1355" s="248"/>
      <c r="M1355" s="250"/>
      <c r="N1355" s="251"/>
      <c r="O1355" s="248"/>
      <c r="P1355" s="251"/>
      <c r="Q1355" s="166">
        <f t="shared" si="1685"/>
        <v>0</v>
      </c>
      <c r="R1355" s="251"/>
      <c r="S1355" s="251"/>
      <c r="T1355" s="167">
        <f t="shared" si="1697"/>
        <v>0</v>
      </c>
      <c r="U1355" s="157"/>
      <c r="V1355" s="248"/>
      <c r="W1355" s="251"/>
      <c r="X1355" s="166">
        <f t="shared" si="1686"/>
        <v>0</v>
      </c>
      <c r="Y1355" s="251"/>
      <c r="Z1355" s="251"/>
      <c r="AA1355" s="167">
        <f t="shared" si="1698"/>
        <v>0</v>
      </c>
      <c r="AB1355" s="157"/>
      <c r="AC1355" s="248"/>
      <c r="AD1355" s="251"/>
      <c r="AE1355" s="166">
        <f t="shared" si="1687"/>
        <v>0</v>
      </c>
      <c r="AF1355" s="251"/>
      <c r="AG1355" s="251"/>
      <c r="AH1355" s="167">
        <f t="shared" si="1699"/>
        <v>0</v>
      </c>
      <c r="AJ1355" s="252"/>
      <c r="AK1355" s="253"/>
      <c r="AL1355" s="254"/>
      <c r="AM1355" s="253"/>
      <c r="AN1355" s="254"/>
      <c r="AO1355" s="253"/>
      <c r="AP1355" s="254"/>
      <c r="AQ1355" s="253"/>
      <c r="AR1355" s="254"/>
      <c r="AS1355" s="253"/>
      <c r="AT1355" s="254"/>
      <c r="AU1355" s="253"/>
      <c r="AV1355" s="163">
        <f t="shared" si="1689"/>
        <v>0</v>
      </c>
      <c r="AW1355" s="168">
        <f t="shared" si="1690"/>
        <v>0</v>
      </c>
      <c r="AY1355" s="163">
        <f t="shared" si="1691"/>
        <v>0</v>
      </c>
      <c r="AZ1355" s="163">
        <f t="shared" si="1692"/>
        <v>0</v>
      </c>
      <c r="BA1355" s="163">
        <f t="shared" si="1693"/>
        <v>0</v>
      </c>
      <c r="BB1355" s="163">
        <f t="shared" si="1694"/>
        <v>0</v>
      </c>
      <c r="BC1355" s="163">
        <f t="shared" si="1695"/>
        <v>0</v>
      </c>
      <c r="BD1355" s="163">
        <f t="shared" si="1696"/>
        <v>0</v>
      </c>
    </row>
    <row r="1356" spans="2:56" x14ac:dyDescent="0.3">
      <c r="B1356" s="169" t="s">
        <v>153</v>
      </c>
      <c r="C1356" s="248"/>
      <c r="D1356" s="249"/>
      <c r="E1356" s="172">
        <f t="shared" si="1682"/>
        <v>0</v>
      </c>
      <c r="F1356" s="248"/>
      <c r="G1356" s="249"/>
      <c r="H1356" s="172">
        <f t="shared" si="1683"/>
        <v>0</v>
      </c>
      <c r="I1356" s="248"/>
      <c r="J1356" s="250"/>
      <c r="K1356" s="174">
        <f t="shared" si="1684"/>
        <v>0</v>
      </c>
      <c r="L1356" s="248"/>
      <c r="M1356" s="250"/>
      <c r="N1356" s="251"/>
      <c r="O1356" s="248"/>
      <c r="P1356" s="251"/>
      <c r="Q1356" s="166">
        <f t="shared" si="1685"/>
        <v>0</v>
      </c>
      <c r="R1356" s="251"/>
      <c r="S1356" s="251"/>
      <c r="T1356" s="167">
        <f t="shared" si="1697"/>
        <v>0</v>
      </c>
      <c r="U1356" s="157"/>
      <c r="V1356" s="248"/>
      <c r="W1356" s="251"/>
      <c r="X1356" s="166">
        <f t="shared" si="1686"/>
        <v>0</v>
      </c>
      <c r="Y1356" s="251"/>
      <c r="Z1356" s="251"/>
      <c r="AA1356" s="167">
        <f t="shared" si="1698"/>
        <v>0</v>
      </c>
      <c r="AB1356" s="157"/>
      <c r="AC1356" s="248"/>
      <c r="AD1356" s="251"/>
      <c r="AE1356" s="166">
        <f t="shared" si="1687"/>
        <v>0</v>
      </c>
      <c r="AF1356" s="251"/>
      <c r="AG1356" s="251"/>
      <c r="AH1356" s="167">
        <f t="shared" si="1699"/>
        <v>0</v>
      </c>
      <c r="AJ1356" s="252"/>
      <c r="AK1356" s="253"/>
      <c r="AL1356" s="254"/>
      <c r="AM1356" s="253"/>
      <c r="AN1356" s="254"/>
      <c r="AO1356" s="253"/>
      <c r="AP1356" s="254"/>
      <c r="AQ1356" s="253"/>
      <c r="AR1356" s="254"/>
      <c r="AS1356" s="253"/>
      <c r="AT1356" s="254"/>
      <c r="AU1356" s="253"/>
      <c r="AV1356" s="163">
        <f t="shared" si="1689"/>
        <v>0</v>
      </c>
      <c r="AW1356" s="168">
        <f t="shared" si="1690"/>
        <v>0</v>
      </c>
      <c r="AY1356" s="163">
        <f t="shared" si="1691"/>
        <v>0</v>
      </c>
      <c r="AZ1356" s="163">
        <f t="shared" si="1692"/>
        <v>0</v>
      </c>
      <c r="BA1356" s="163">
        <f t="shared" si="1693"/>
        <v>0</v>
      </c>
      <c r="BB1356" s="163">
        <f t="shared" si="1694"/>
        <v>0</v>
      </c>
      <c r="BC1356" s="163">
        <f t="shared" si="1695"/>
        <v>0</v>
      </c>
      <c r="BD1356" s="163">
        <f t="shared" si="1696"/>
        <v>0</v>
      </c>
    </row>
    <row r="1357" spans="2:56" x14ac:dyDescent="0.3">
      <c r="B1357" s="169" t="s">
        <v>154</v>
      </c>
      <c r="C1357" s="248"/>
      <c r="D1357" s="249"/>
      <c r="E1357" s="172">
        <f t="shared" si="1682"/>
        <v>0</v>
      </c>
      <c r="F1357" s="248"/>
      <c r="G1357" s="249"/>
      <c r="H1357" s="172">
        <f t="shared" si="1683"/>
        <v>0</v>
      </c>
      <c r="I1357" s="248"/>
      <c r="J1357" s="250"/>
      <c r="K1357" s="174">
        <f t="shared" si="1684"/>
        <v>0</v>
      </c>
      <c r="L1357" s="248"/>
      <c r="M1357" s="250"/>
      <c r="N1357" s="251"/>
      <c r="O1357" s="248"/>
      <c r="P1357" s="251"/>
      <c r="Q1357" s="166">
        <f t="shared" si="1685"/>
        <v>0</v>
      </c>
      <c r="R1357" s="251"/>
      <c r="S1357" s="251"/>
      <c r="T1357" s="167">
        <f t="shared" si="1697"/>
        <v>0</v>
      </c>
      <c r="U1357" s="157"/>
      <c r="V1357" s="248"/>
      <c r="W1357" s="251"/>
      <c r="X1357" s="166">
        <f t="shared" si="1686"/>
        <v>0</v>
      </c>
      <c r="Y1357" s="251"/>
      <c r="Z1357" s="251"/>
      <c r="AA1357" s="167">
        <f t="shared" si="1698"/>
        <v>0</v>
      </c>
      <c r="AB1357" s="157"/>
      <c r="AC1357" s="248"/>
      <c r="AD1357" s="251"/>
      <c r="AE1357" s="166">
        <f t="shared" si="1687"/>
        <v>0</v>
      </c>
      <c r="AF1357" s="251"/>
      <c r="AG1357" s="251"/>
      <c r="AH1357" s="167">
        <f t="shared" si="1699"/>
        <v>0</v>
      </c>
      <c r="AJ1357" s="252"/>
      <c r="AK1357" s="253"/>
      <c r="AL1357" s="254"/>
      <c r="AM1357" s="253"/>
      <c r="AN1357" s="254"/>
      <c r="AO1357" s="253"/>
      <c r="AP1357" s="254"/>
      <c r="AQ1357" s="253"/>
      <c r="AR1357" s="254"/>
      <c r="AS1357" s="253"/>
      <c r="AT1357" s="254"/>
      <c r="AU1357" s="253"/>
      <c r="AV1357" s="163">
        <f t="shared" si="1689"/>
        <v>0</v>
      </c>
      <c r="AW1357" s="168">
        <f t="shared" si="1690"/>
        <v>0</v>
      </c>
      <c r="AY1357" s="163">
        <f t="shared" si="1691"/>
        <v>0</v>
      </c>
      <c r="AZ1357" s="163">
        <f t="shared" si="1692"/>
        <v>0</v>
      </c>
      <c r="BA1357" s="163">
        <f t="shared" si="1693"/>
        <v>0</v>
      </c>
      <c r="BB1357" s="163">
        <f t="shared" si="1694"/>
        <v>0</v>
      </c>
      <c r="BC1357" s="163">
        <f t="shared" si="1695"/>
        <v>0</v>
      </c>
      <c r="BD1357" s="163">
        <f t="shared" si="1696"/>
        <v>0</v>
      </c>
    </row>
    <row r="1358" spans="2:56" x14ac:dyDescent="0.3">
      <c r="B1358" s="169" t="s">
        <v>155</v>
      </c>
      <c r="C1358" s="248"/>
      <c r="D1358" s="249"/>
      <c r="E1358" s="172">
        <f t="shared" si="1682"/>
        <v>0</v>
      </c>
      <c r="F1358" s="248"/>
      <c r="G1358" s="249"/>
      <c r="H1358" s="172">
        <f t="shared" si="1683"/>
        <v>0</v>
      </c>
      <c r="I1358" s="248"/>
      <c r="J1358" s="250"/>
      <c r="K1358" s="174">
        <f t="shared" si="1684"/>
        <v>0</v>
      </c>
      <c r="L1358" s="248"/>
      <c r="M1358" s="250"/>
      <c r="N1358" s="251"/>
      <c r="O1358" s="248"/>
      <c r="P1358" s="251"/>
      <c r="Q1358" s="166">
        <f t="shared" si="1685"/>
        <v>0</v>
      </c>
      <c r="R1358" s="251"/>
      <c r="S1358" s="251"/>
      <c r="T1358" s="167">
        <f t="shared" si="1697"/>
        <v>0</v>
      </c>
      <c r="U1358" s="157"/>
      <c r="V1358" s="248"/>
      <c r="W1358" s="251"/>
      <c r="X1358" s="166">
        <f t="shared" si="1686"/>
        <v>0</v>
      </c>
      <c r="Y1358" s="251"/>
      <c r="Z1358" s="251"/>
      <c r="AA1358" s="167">
        <f t="shared" si="1698"/>
        <v>0</v>
      </c>
      <c r="AB1358" s="157"/>
      <c r="AC1358" s="248"/>
      <c r="AD1358" s="251"/>
      <c r="AE1358" s="166">
        <f t="shared" si="1687"/>
        <v>0</v>
      </c>
      <c r="AF1358" s="251"/>
      <c r="AG1358" s="251"/>
      <c r="AH1358" s="167">
        <f t="shared" si="1699"/>
        <v>0</v>
      </c>
      <c r="AJ1358" s="252"/>
      <c r="AK1358" s="253"/>
      <c r="AL1358" s="254"/>
      <c r="AM1358" s="253"/>
      <c r="AN1358" s="254"/>
      <c r="AO1358" s="253"/>
      <c r="AP1358" s="254"/>
      <c r="AQ1358" s="253"/>
      <c r="AR1358" s="254"/>
      <c r="AS1358" s="253"/>
      <c r="AT1358" s="254"/>
      <c r="AU1358" s="253"/>
      <c r="AV1358" s="163">
        <f t="shared" si="1689"/>
        <v>0</v>
      </c>
      <c r="AW1358" s="168">
        <f t="shared" si="1690"/>
        <v>0</v>
      </c>
      <c r="AY1358" s="163">
        <f t="shared" si="1691"/>
        <v>0</v>
      </c>
      <c r="AZ1358" s="163">
        <f t="shared" si="1692"/>
        <v>0</v>
      </c>
      <c r="BA1358" s="163">
        <f t="shared" si="1693"/>
        <v>0</v>
      </c>
      <c r="BB1358" s="163">
        <f t="shared" si="1694"/>
        <v>0</v>
      </c>
      <c r="BC1358" s="163">
        <f t="shared" si="1695"/>
        <v>0</v>
      </c>
      <c r="BD1358" s="163">
        <f t="shared" si="1696"/>
        <v>0</v>
      </c>
    </row>
    <row r="1359" spans="2:56" x14ac:dyDescent="0.3">
      <c r="B1359" s="169" t="s">
        <v>156</v>
      </c>
      <c r="C1359" s="248"/>
      <c r="D1359" s="249"/>
      <c r="E1359" s="172">
        <f t="shared" si="1682"/>
        <v>0</v>
      </c>
      <c r="F1359" s="248"/>
      <c r="G1359" s="249"/>
      <c r="H1359" s="172">
        <f t="shared" si="1683"/>
        <v>0</v>
      </c>
      <c r="I1359" s="248"/>
      <c r="J1359" s="250"/>
      <c r="K1359" s="174">
        <f t="shared" si="1684"/>
        <v>0</v>
      </c>
      <c r="L1359" s="248"/>
      <c r="M1359" s="250"/>
      <c r="N1359" s="251"/>
      <c r="O1359" s="248"/>
      <c r="P1359" s="251"/>
      <c r="Q1359" s="166">
        <f t="shared" si="1685"/>
        <v>0</v>
      </c>
      <c r="R1359" s="251"/>
      <c r="S1359" s="251"/>
      <c r="T1359" s="167">
        <f t="shared" si="1697"/>
        <v>0</v>
      </c>
      <c r="U1359" s="157"/>
      <c r="V1359" s="248"/>
      <c r="W1359" s="251"/>
      <c r="X1359" s="166">
        <f t="shared" si="1686"/>
        <v>0</v>
      </c>
      <c r="Y1359" s="251"/>
      <c r="Z1359" s="251"/>
      <c r="AA1359" s="167">
        <f t="shared" si="1698"/>
        <v>0</v>
      </c>
      <c r="AB1359" s="157"/>
      <c r="AC1359" s="248"/>
      <c r="AD1359" s="251"/>
      <c r="AE1359" s="166">
        <f t="shared" si="1687"/>
        <v>0</v>
      </c>
      <c r="AF1359" s="251"/>
      <c r="AG1359" s="251"/>
      <c r="AH1359" s="167">
        <f t="shared" si="1699"/>
        <v>0</v>
      </c>
      <c r="AJ1359" s="252"/>
      <c r="AK1359" s="253"/>
      <c r="AL1359" s="254"/>
      <c r="AM1359" s="253"/>
      <c r="AN1359" s="254"/>
      <c r="AO1359" s="253"/>
      <c r="AP1359" s="254"/>
      <c r="AQ1359" s="253"/>
      <c r="AR1359" s="254"/>
      <c r="AS1359" s="253"/>
      <c r="AT1359" s="254"/>
      <c r="AU1359" s="253"/>
      <c r="AV1359" s="163">
        <f t="shared" si="1689"/>
        <v>0</v>
      </c>
      <c r="AW1359" s="168">
        <f t="shared" si="1690"/>
        <v>0</v>
      </c>
      <c r="AY1359" s="163">
        <f t="shared" si="1691"/>
        <v>0</v>
      </c>
      <c r="AZ1359" s="163">
        <f t="shared" si="1692"/>
        <v>0</v>
      </c>
      <c r="BA1359" s="163">
        <f t="shared" si="1693"/>
        <v>0</v>
      </c>
      <c r="BB1359" s="163">
        <f t="shared" si="1694"/>
        <v>0</v>
      </c>
      <c r="BC1359" s="163">
        <f t="shared" si="1695"/>
        <v>0</v>
      </c>
      <c r="BD1359" s="163">
        <f t="shared" si="1696"/>
        <v>0</v>
      </c>
    </row>
    <row r="1360" spans="2:56" x14ac:dyDescent="0.3">
      <c r="B1360" s="169" t="s">
        <v>157</v>
      </c>
      <c r="C1360" s="248"/>
      <c r="D1360" s="249"/>
      <c r="E1360" s="172">
        <f t="shared" si="1682"/>
        <v>0</v>
      </c>
      <c r="F1360" s="248"/>
      <c r="G1360" s="249"/>
      <c r="H1360" s="172">
        <f t="shared" si="1683"/>
        <v>0</v>
      </c>
      <c r="I1360" s="248"/>
      <c r="J1360" s="250"/>
      <c r="K1360" s="174">
        <f t="shared" si="1684"/>
        <v>0</v>
      </c>
      <c r="L1360" s="248"/>
      <c r="M1360" s="250"/>
      <c r="N1360" s="251"/>
      <c r="O1360" s="248"/>
      <c r="P1360" s="251"/>
      <c r="Q1360" s="166">
        <f t="shared" si="1685"/>
        <v>0</v>
      </c>
      <c r="R1360" s="251"/>
      <c r="S1360" s="251"/>
      <c r="T1360" s="167">
        <f t="shared" si="1697"/>
        <v>0</v>
      </c>
      <c r="U1360" s="157"/>
      <c r="V1360" s="248"/>
      <c r="W1360" s="251"/>
      <c r="X1360" s="166">
        <f t="shared" si="1686"/>
        <v>0</v>
      </c>
      <c r="Y1360" s="251"/>
      <c r="Z1360" s="251"/>
      <c r="AA1360" s="167">
        <f t="shared" si="1698"/>
        <v>0</v>
      </c>
      <c r="AB1360" s="157"/>
      <c r="AC1360" s="248"/>
      <c r="AD1360" s="251"/>
      <c r="AE1360" s="166">
        <f t="shared" si="1687"/>
        <v>0</v>
      </c>
      <c r="AF1360" s="251"/>
      <c r="AG1360" s="251"/>
      <c r="AH1360" s="167">
        <f t="shared" si="1699"/>
        <v>0</v>
      </c>
      <c r="AJ1360" s="252"/>
      <c r="AK1360" s="253"/>
      <c r="AL1360" s="254"/>
      <c r="AM1360" s="253"/>
      <c r="AN1360" s="254"/>
      <c r="AO1360" s="253"/>
      <c r="AP1360" s="254"/>
      <c r="AQ1360" s="253"/>
      <c r="AR1360" s="254"/>
      <c r="AS1360" s="253"/>
      <c r="AT1360" s="254"/>
      <c r="AU1360" s="253"/>
      <c r="AV1360" s="163">
        <f t="shared" si="1689"/>
        <v>0</v>
      </c>
      <c r="AW1360" s="168">
        <f t="shared" si="1690"/>
        <v>0</v>
      </c>
      <c r="AY1360" s="163">
        <f t="shared" si="1691"/>
        <v>0</v>
      </c>
      <c r="AZ1360" s="163">
        <f t="shared" si="1692"/>
        <v>0</v>
      </c>
      <c r="BA1360" s="163">
        <f t="shared" si="1693"/>
        <v>0</v>
      </c>
      <c r="BB1360" s="163">
        <f t="shared" si="1694"/>
        <v>0</v>
      </c>
      <c r="BC1360" s="163">
        <f t="shared" si="1695"/>
        <v>0</v>
      </c>
      <c r="BD1360" s="163">
        <f t="shared" si="1696"/>
        <v>0</v>
      </c>
    </row>
    <row r="1361" spans="2:56" x14ac:dyDescent="0.3">
      <c r="B1361" s="179" t="s">
        <v>158</v>
      </c>
      <c r="C1361" s="83">
        <f>SUM(C1362)</f>
        <v>0</v>
      </c>
      <c r="D1361" s="84">
        <f>SUM(D1362)</f>
        <v>0</v>
      </c>
      <c r="E1361" s="85">
        <f t="shared" si="1682"/>
        <v>0</v>
      </c>
      <c r="F1361" s="83">
        <f>SUM(F1362)</f>
        <v>0</v>
      </c>
      <c r="G1361" s="84">
        <f>SUM(G1362)</f>
        <v>0</v>
      </c>
      <c r="H1361" s="85">
        <f t="shared" si="1683"/>
        <v>0</v>
      </c>
      <c r="I1361" s="83">
        <f>SUM(I1362)</f>
        <v>0</v>
      </c>
      <c r="J1361" s="86">
        <f>SUM(J1362)</f>
        <v>0</v>
      </c>
      <c r="K1361" s="87">
        <f t="shared" si="1684"/>
        <v>0</v>
      </c>
      <c r="L1361" s="83">
        <f>SUM(L1362)</f>
        <v>0</v>
      </c>
      <c r="M1361" s="86">
        <f>SUM(M1362)</f>
        <v>0</v>
      </c>
      <c r="N1361" s="88">
        <f>SUM(N1362)</f>
        <v>0</v>
      </c>
      <c r="O1361" s="83">
        <f>SUM(O1362)</f>
        <v>0</v>
      </c>
      <c r="P1361" s="88">
        <f>SUM(P1362)</f>
        <v>0</v>
      </c>
      <c r="Q1361" s="177">
        <f t="shared" si="1685"/>
        <v>0</v>
      </c>
      <c r="R1361" s="88">
        <f>SUM(R1362)</f>
        <v>0</v>
      </c>
      <c r="S1361" s="88">
        <f>SUM(S1362)</f>
        <v>0</v>
      </c>
      <c r="T1361" s="178">
        <f t="shared" si="1697"/>
        <v>0</v>
      </c>
      <c r="U1361" s="157"/>
      <c r="V1361" s="83">
        <f>SUM(V1362)</f>
        <v>0</v>
      </c>
      <c r="W1361" s="88">
        <f>SUM(W1362)</f>
        <v>0</v>
      </c>
      <c r="X1361" s="177">
        <f t="shared" si="1686"/>
        <v>0</v>
      </c>
      <c r="Y1361" s="88">
        <f>SUM(Y1362)</f>
        <v>0</v>
      </c>
      <c r="Z1361" s="88">
        <f>SUM(Z1362)</f>
        <v>0</v>
      </c>
      <c r="AA1361" s="178">
        <f t="shared" si="1698"/>
        <v>0</v>
      </c>
      <c r="AB1361" s="157"/>
      <c r="AC1361" s="83">
        <f>SUM(AC1362)</f>
        <v>0</v>
      </c>
      <c r="AD1361" s="88">
        <f>SUM(AD1362)</f>
        <v>0</v>
      </c>
      <c r="AE1361" s="177">
        <f t="shared" si="1687"/>
        <v>0</v>
      </c>
      <c r="AF1361" s="88">
        <f>SUM(AF1362)</f>
        <v>0</v>
      </c>
      <c r="AG1361" s="88">
        <f>SUM(AG1362)</f>
        <v>0</v>
      </c>
      <c r="AH1361" s="178">
        <f t="shared" si="1699"/>
        <v>0</v>
      </c>
      <c r="AJ1361" s="84">
        <f t="shared" ref="AJ1361:AU1361" si="1716">SUM(AJ1362)</f>
        <v>0</v>
      </c>
      <c r="AK1361" s="86">
        <f t="shared" si="1716"/>
        <v>0</v>
      </c>
      <c r="AL1361" s="88">
        <f t="shared" si="1716"/>
        <v>0</v>
      </c>
      <c r="AM1361" s="86">
        <f t="shared" si="1716"/>
        <v>0</v>
      </c>
      <c r="AN1361" s="88">
        <f t="shared" si="1716"/>
        <v>0</v>
      </c>
      <c r="AO1361" s="86">
        <f t="shared" si="1716"/>
        <v>0</v>
      </c>
      <c r="AP1361" s="88">
        <f t="shared" si="1716"/>
        <v>0</v>
      </c>
      <c r="AQ1361" s="86">
        <f t="shared" si="1716"/>
        <v>0</v>
      </c>
      <c r="AR1361" s="88">
        <f t="shared" si="1716"/>
        <v>0</v>
      </c>
      <c r="AS1361" s="86">
        <f t="shared" si="1716"/>
        <v>0</v>
      </c>
      <c r="AT1361" s="88">
        <f t="shared" si="1716"/>
        <v>0</v>
      </c>
      <c r="AU1361" s="86">
        <f t="shared" si="1716"/>
        <v>0</v>
      </c>
      <c r="AV1361" s="86">
        <f t="shared" si="1689"/>
        <v>0</v>
      </c>
      <c r="AW1361" s="93">
        <f t="shared" si="1690"/>
        <v>0</v>
      </c>
      <c r="AY1361" s="86">
        <f t="shared" si="1691"/>
        <v>0</v>
      </c>
      <c r="AZ1361" s="86">
        <f t="shared" si="1692"/>
        <v>0</v>
      </c>
      <c r="BA1361" s="86">
        <f t="shared" si="1693"/>
        <v>0</v>
      </c>
      <c r="BB1361" s="86">
        <f t="shared" si="1694"/>
        <v>0</v>
      </c>
      <c r="BC1361" s="86">
        <f t="shared" si="1695"/>
        <v>0</v>
      </c>
      <c r="BD1361" s="86">
        <f t="shared" si="1696"/>
        <v>0</v>
      </c>
    </row>
    <row r="1362" spans="2:56" x14ac:dyDescent="0.3">
      <c r="B1362" s="169" t="s">
        <v>159</v>
      </c>
      <c r="C1362" s="248"/>
      <c r="D1362" s="249"/>
      <c r="E1362" s="172">
        <f t="shared" si="1682"/>
        <v>0</v>
      </c>
      <c r="F1362" s="248"/>
      <c r="G1362" s="249"/>
      <c r="H1362" s="172">
        <f t="shared" si="1683"/>
        <v>0</v>
      </c>
      <c r="I1362" s="248"/>
      <c r="J1362" s="250"/>
      <c r="K1362" s="174">
        <f t="shared" si="1684"/>
        <v>0</v>
      </c>
      <c r="L1362" s="248"/>
      <c r="M1362" s="250"/>
      <c r="N1362" s="251"/>
      <c r="O1362" s="248"/>
      <c r="P1362" s="251"/>
      <c r="Q1362" s="166">
        <f t="shared" si="1685"/>
        <v>0</v>
      </c>
      <c r="R1362" s="251"/>
      <c r="S1362" s="251"/>
      <c r="T1362" s="167">
        <f t="shared" si="1697"/>
        <v>0</v>
      </c>
      <c r="U1362" s="157"/>
      <c r="V1362" s="248"/>
      <c r="W1362" s="251"/>
      <c r="X1362" s="166">
        <f t="shared" si="1686"/>
        <v>0</v>
      </c>
      <c r="Y1362" s="251"/>
      <c r="Z1362" s="251"/>
      <c r="AA1362" s="167">
        <f t="shared" si="1698"/>
        <v>0</v>
      </c>
      <c r="AB1362" s="157"/>
      <c r="AC1362" s="248"/>
      <c r="AD1362" s="251"/>
      <c r="AE1362" s="166">
        <f t="shared" si="1687"/>
        <v>0</v>
      </c>
      <c r="AF1362" s="251"/>
      <c r="AG1362" s="251"/>
      <c r="AH1362" s="167">
        <f t="shared" si="1699"/>
        <v>0</v>
      </c>
      <c r="AJ1362" s="252"/>
      <c r="AK1362" s="253"/>
      <c r="AL1362" s="254"/>
      <c r="AM1362" s="253"/>
      <c r="AN1362" s="254"/>
      <c r="AO1362" s="253"/>
      <c r="AP1362" s="254"/>
      <c r="AQ1362" s="253"/>
      <c r="AR1362" s="254"/>
      <c r="AS1362" s="253"/>
      <c r="AT1362" s="254"/>
      <c r="AU1362" s="253"/>
      <c r="AV1362" s="163">
        <f t="shared" si="1689"/>
        <v>0</v>
      </c>
      <c r="AW1362" s="168">
        <f t="shared" si="1690"/>
        <v>0</v>
      </c>
      <c r="AY1362" s="163">
        <f t="shared" si="1691"/>
        <v>0</v>
      </c>
      <c r="AZ1362" s="163">
        <f t="shared" si="1692"/>
        <v>0</v>
      </c>
      <c r="BA1362" s="163">
        <f t="shared" si="1693"/>
        <v>0</v>
      </c>
      <c r="BB1362" s="163">
        <f t="shared" si="1694"/>
        <v>0</v>
      </c>
      <c r="BC1362" s="163">
        <f t="shared" si="1695"/>
        <v>0</v>
      </c>
      <c r="BD1362" s="163">
        <f t="shared" si="1696"/>
        <v>0</v>
      </c>
    </row>
    <row r="1363" spans="2:56" x14ac:dyDescent="0.3">
      <c r="B1363" s="179" t="s">
        <v>160</v>
      </c>
      <c r="C1363" s="83">
        <f>SUM(C1364:C1367)</f>
        <v>0</v>
      </c>
      <c r="D1363" s="84">
        <f>SUM(D1364:D1367)</f>
        <v>0</v>
      </c>
      <c r="E1363" s="85">
        <f t="shared" si="1682"/>
        <v>0</v>
      </c>
      <c r="F1363" s="83">
        <f>SUM(F1364:F1367)</f>
        <v>0</v>
      </c>
      <c r="G1363" s="84">
        <f>SUM(G1364:G1367)</f>
        <v>0</v>
      </c>
      <c r="H1363" s="85">
        <f t="shared" si="1683"/>
        <v>0</v>
      </c>
      <c r="I1363" s="83">
        <f>SUM(I1364:I1367)</f>
        <v>0</v>
      </c>
      <c r="J1363" s="86">
        <f>SUM(J1364:J1367)</f>
        <v>0</v>
      </c>
      <c r="K1363" s="87">
        <f t="shared" si="1684"/>
        <v>0</v>
      </c>
      <c r="L1363" s="83">
        <f>SUM(L1364:L1367)</f>
        <v>0</v>
      </c>
      <c r="M1363" s="86">
        <f>SUM(M1364:M1367)</f>
        <v>0</v>
      </c>
      <c r="N1363" s="88">
        <f>SUM(N1364:N1367)</f>
        <v>0</v>
      </c>
      <c r="O1363" s="83">
        <f>SUM(O1364:O1367)</f>
        <v>0</v>
      </c>
      <c r="P1363" s="88">
        <f>SUM(P1364:P1367)</f>
        <v>0</v>
      </c>
      <c r="Q1363" s="177">
        <f t="shared" si="1685"/>
        <v>0</v>
      </c>
      <c r="R1363" s="88">
        <f>SUM(R1364:R1367)</f>
        <v>0</v>
      </c>
      <c r="S1363" s="88">
        <f>SUM(S1364:S1367)</f>
        <v>0</v>
      </c>
      <c r="T1363" s="178">
        <f t="shared" si="1697"/>
        <v>0</v>
      </c>
      <c r="U1363" s="157"/>
      <c r="V1363" s="83">
        <f>SUM(V1364:V1367)</f>
        <v>0</v>
      </c>
      <c r="W1363" s="88">
        <f>SUM(W1364:W1367)</f>
        <v>0</v>
      </c>
      <c r="X1363" s="177">
        <f t="shared" si="1686"/>
        <v>0</v>
      </c>
      <c r="Y1363" s="88">
        <f>SUM(Y1364:Y1367)</f>
        <v>0</v>
      </c>
      <c r="Z1363" s="88">
        <f>SUM(Z1364:Z1367)</f>
        <v>0</v>
      </c>
      <c r="AA1363" s="178">
        <f t="shared" si="1698"/>
        <v>0</v>
      </c>
      <c r="AB1363" s="157"/>
      <c r="AC1363" s="83">
        <f>SUM(AC1364:AC1367)</f>
        <v>0</v>
      </c>
      <c r="AD1363" s="88">
        <f>SUM(AD1364:AD1367)</f>
        <v>0</v>
      </c>
      <c r="AE1363" s="177">
        <f t="shared" si="1687"/>
        <v>0</v>
      </c>
      <c r="AF1363" s="88">
        <f>SUM(AF1364:AF1367)</f>
        <v>0</v>
      </c>
      <c r="AG1363" s="88">
        <f>SUM(AG1364:AG1367)</f>
        <v>0</v>
      </c>
      <c r="AH1363" s="178">
        <f t="shared" si="1699"/>
        <v>0</v>
      </c>
      <c r="AJ1363" s="84">
        <f t="shared" ref="AJ1363:AU1363" si="1717">SUM(AJ1364:AJ1367)</f>
        <v>0</v>
      </c>
      <c r="AK1363" s="86">
        <f t="shared" si="1717"/>
        <v>0</v>
      </c>
      <c r="AL1363" s="88">
        <f t="shared" si="1717"/>
        <v>0</v>
      </c>
      <c r="AM1363" s="86">
        <f t="shared" si="1717"/>
        <v>0</v>
      </c>
      <c r="AN1363" s="88">
        <f t="shared" si="1717"/>
        <v>0</v>
      </c>
      <c r="AO1363" s="86">
        <f t="shared" si="1717"/>
        <v>0</v>
      </c>
      <c r="AP1363" s="88">
        <f t="shared" si="1717"/>
        <v>0</v>
      </c>
      <c r="AQ1363" s="86">
        <f t="shared" si="1717"/>
        <v>0</v>
      </c>
      <c r="AR1363" s="88">
        <f t="shared" si="1717"/>
        <v>0</v>
      </c>
      <c r="AS1363" s="86">
        <f t="shared" si="1717"/>
        <v>0</v>
      </c>
      <c r="AT1363" s="88">
        <f t="shared" si="1717"/>
        <v>0</v>
      </c>
      <c r="AU1363" s="86">
        <f t="shared" si="1717"/>
        <v>0</v>
      </c>
      <c r="AV1363" s="86">
        <f t="shared" si="1689"/>
        <v>0</v>
      </c>
      <c r="AW1363" s="93">
        <f t="shared" si="1690"/>
        <v>0</v>
      </c>
      <c r="AY1363" s="86">
        <f t="shared" si="1691"/>
        <v>0</v>
      </c>
      <c r="AZ1363" s="86">
        <f t="shared" si="1692"/>
        <v>0</v>
      </c>
      <c r="BA1363" s="86">
        <f t="shared" si="1693"/>
        <v>0</v>
      </c>
      <c r="BB1363" s="86">
        <f t="shared" si="1694"/>
        <v>0</v>
      </c>
      <c r="BC1363" s="86">
        <f t="shared" si="1695"/>
        <v>0</v>
      </c>
      <c r="BD1363" s="86">
        <f t="shared" si="1696"/>
        <v>0</v>
      </c>
    </row>
    <row r="1364" spans="2:56" x14ac:dyDescent="0.3">
      <c r="B1364" s="169" t="s">
        <v>161</v>
      </c>
      <c r="C1364" s="248"/>
      <c r="D1364" s="249"/>
      <c r="E1364" s="172">
        <f t="shared" si="1682"/>
        <v>0</v>
      </c>
      <c r="F1364" s="248"/>
      <c r="G1364" s="249"/>
      <c r="H1364" s="172">
        <f t="shared" si="1683"/>
        <v>0</v>
      </c>
      <c r="I1364" s="248"/>
      <c r="J1364" s="250"/>
      <c r="K1364" s="174">
        <f t="shared" si="1684"/>
        <v>0</v>
      </c>
      <c r="L1364" s="248"/>
      <c r="M1364" s="250"/>
      <c r="N1364" s="251"/>
      <c r="O1364" s="248"/>
      <c r="P1364" s="251"/>
      <c r="Q1364" s="166">
        <f t="shared" si="1685"/>
        <v>0</v>
      </c>
      <c r="R1364" s="251"/>
      <c r="S1364" s="251"/>
      <c r="T1364" s="167">
        <f t="shared" si="1697"/>
        <v>0</v>
      </c>
      <c r="U1364" s="157"/>
      <c r="V1364" s="248"/>
      <c r="W1364" s="251"/>
      <c r="X1364" s="166">
        <f t="shared" si="1686"/>
        <v>0</v>
      </c>
      <c r="Y1364" s="251"/>
      <c r="Z1364" s="251"/>
      <c r="AA1364" s="167">
        <f t="shared" si="1698"/>
        <v>0</v>
      </c>
      <c r="AB1364" s="157"/>
      <c r="AC1364" s="248"/>
      <c r="AD1364" s="251"/>
      <c r="AE1364" s="166">
        <f t="shared" si="1687"/>
        <v>0</v>
      </c>
      <c r="AF1364" s="251"/>
      <c r="AG1364" s="251"/>
      <c r="AH1364" s="167">
        <f t="shared" si="1699"/>
        <v>0</v>
      </c>
      <c r="AJ1364" s="252"/>
      <c r="AK1364" s="253"/>
      <c r="AL1364" s="254"/>
      <c r="AM1364" s="253"/>
      <c r="AN1364" s="254"/>
      <c r="AO1364" s="253"/>
      <c r="AP1364" s="254"/>
      <c r="AQ1364" s="253"/>
      <c r="AR1364" s="254"/>
      <c r="AS1364" s="253"/>
      <c r="AT1364" s="254"/>
      <c r="AU1364" s="253"/>
      <c r="AV1364" s="163">
        <f t="shared" si="1689"/>
        <v>0</v>
      </c>
      <c r="AW1364" s="168">
        <f t="shared" si="1690"/>
        <v>0</v>
      </c>
      <c r="AY1364" s="163">
        <f t="shared" si="1691"/>
        <v>0</v>
      </c>
      <c r="AZ1364" s="163">
        <f t="shared" si="1692"/>
        <v>0</v>
      </c>
      <c r="BA1364" s="163">
        <f t="shared" si="1693"/>
        <v>0</v>
      </c>
      <c r="BB1364" s="163">
        <f t="shared" si="1694"/>
        <v>0</v>
      </c>
      <c r="BC1364" s="163">
        <f t="shared" si="1695"/>
        <v>0</v>
      </c>
      <c r="BD1364" s="163">
        <f t="shared" si="1696"/>
        <v>0</v>
      </c>
    </row>
    <row r="1365" spans="2:56" x14ac:dyDescent="0.3">
      <c r="B1365" s="169" t="s">
        <v>162</v>
      </c>
      <c r="C1365" s="248"/>
      <c r="D1365" s="249"/>
      <c r="E1365" s="172">
        <f t="shared" si="1682"/>
        <v>0</v>
      </c>
      <c r="F1365" s="248"/>
      <c r="G1365" s="249"/>
      <c r="H1365" s="172">
        <f t="shared" si="1683"/>
        <v>0</v>
      </c>
      <c r="I1365" s="248"/>
      <c r="J1365" s="250"/>
      <c r="K1365" s="174">
        <f t="shared" si="1684"/>
        <v>0</v>
      </c>
      <c r="L1365" s="248"/>
      <c r="M1365" s="250"/>
      <c r="N1365" s="251"/>
      <c r="O1365" s="248"/>
      <c r="P1365" s="251"/>
      <c r="Q1365" s="166">
        <f t="shared" si="1685"/>
        <v>0</v>
      </c>
      <c r="R1365" s="251"/>
      <c r="S1365" s="251"/>
      <c r="T1365" s="167">
        <f t="shared" si="1697"/>
        <v>0</v>
      </c>
      <c r="U1365" s="157"/>
      <c r="V1365" s="248"/>
      <c r="W1365" s="251"/>
      <c r="X1365" s="166">
        <f t="shared" si="1686"/>
        <v>0</v>
      </c>
      <c r="Y1365" s="251"/>
      <c r="Z1365" s="251"/>
      <c r="AA1365" s="167">
        <f t="shared" si="1698"/>
        <v>0</v>
      </c>
      <c r="AB1365" s="157"/>
      <c r="AC1365" s="248"/>
      <c r="AD1365" s="251"/>
      <c r="AE1365" s="166">
        <f t="shared" si="1687"/>
        <v>0</v>
      </c>
      <c r="AF1365" s="251"/>
      <c r="AG1365" s="251"/>
      <c r="AH1365" s="167">
        <f t="shared" si="1699"/>
        <v>0</v>
      </c>
      <c r="AJ1365" s="252"/>
      <c r="AK1365" s="253"/>
      <c r="AL1365" s="254"/>
      <c r="AM1365" s="253"/>
      <c r="AN1365" s="254"/>
      <c r="AO1365" s="253"/>
      <c r="AP1365" s="254"/>
      <c r="AQ1365" s="253"/>
      <c r="AR1365" s="254"/>
      <c r="AS1365" s="253"/>
      <c r="AT1365" s="254"/>
      <c r="AU1365" s="253"/>
      <c r="AV1365" s="163">
        <f t="shared" si="1689"/>
        <v>0</v>
      </c>
      <c r="AW1365" s="168">
        <f t="shared" si="1690"/>
        <v>0</v>
      </c>
      <c r="AY1365" s="163">
        <f t="shared" si="1691"/>
        <v>0</v>
      </c>
      <c r="AZ1365" s="163">
        <f t="shared" si="1692"/>
        <v>0</v>
      </c>
      <c r="BA1365" s="163">
        <f t="shared" si="1693"/>
        <v>0</v>
      </c>
      <c r="BB1365" s="163">
        <f t="shared" si="1694"/>
        <v>0</v>
      </c>
      <c r="BC1365" s="163">
        <f t="shared" si="1695"/>
        <v>0</v>
      </c>
      <c r="BD1365" s="163">
        <f t="shared" si="1696"/>
        <v>0</v>
      </c>
    </row>
    <row r="1366" spans="2:56" x14ac:dyDescent="0.3">
      <c r="B1366" s="169" t="s">
        <v>163</v>
      </c>
      <c r="C1366" s="248"/>
      <c r="D1366" s="249"/>
      <c r="E1366" s="172">
        <f t="shared" si="1682"/>
        <v>0</v>
      </c>
      <c r="F1366" s="248"/>
      <c r="G1366" s="249"/>
      <c r="H1366" s="172">
        <f t="shared" si="1683"/>
        <v>0</v>
      </c>
      <c r="I1366" s="248"/>
      <c r="J1366" s="250"/>
      <c r="K1366" s="174">
        <f t="shared" si="1684"/>
        <v>0</v>
      </c>
      <c r="L1366" s="248"/>
      <c r="M1366" s="250"/>
      <c r="N1366" s="251"/>
      <c r="O1366" s="248"/>
      <c r="P1366" s="251"/>
      <c r="Q1366" s="166">
        <f t="shared" si="1685"/>
        <v>0</v>
      </c>
      <c r="R1366" s="251"/>
      <c r="S1366" s="251"/>
      <c r="T1366" s="167">
        <f t="shared" si="1697"/>
        <v>0</v>
      </c>
      <c r="U1366" s="157"/>
      <c r="V1366" s="248"/>
      <c r="W1366" s="251"/>
      <c r="X1366" s="166">
        <f t="shared" si="1686"/>
        <v>0</v>
      </c>
      <c r="Y1366" s="251"/>
      <c r="Z1366" s="251"/>
      <c r="AA1366" s="167">
        <f t="shared" si="1698"/>
        <v>0</v>
      </c>
      <c r="AB1366" s="157"/>
      <c r="AC1366" s="248"/>
      <c r="AD1366" s="251"/>
      <c r="AE1366" s="166">
        <f t="shared" si="1687"/>
        <v>0</v>
      </c>
      <c r="AF1366" s="251"/>
      <c r="AG1366" s="251"/>
      <c r="AH1366" s="167">
        <f t="shared" si="1699"/>
        <v>0</v>
      </c>
      <c r="AJ1366" s="252"/>
      <c r="AK1366" s="253"/>
      <c r="AL1366" s="254"/>
      <c r="AM1366" s="253"/>
      <c r="AN1366" s="254"/>
      <c r="AO1366" s="253"/>
      <c r="AP1366" s="254"/>
      <c r="AQ1366" s="253"/>
      <c r="AR1366" s="254"/>
      <c r="AS1366" s="253"/>
      <c r="AT1366" s="254"/>
      <c r="AU1366" s="253"/>
      <c r="AV1366" s="163">
        <f t="shared" si="1689"/>
        <v>0</v>
      </c>
      <c r="AW1366" s="168">
        <f t="shared" si="1690"/>
        <v>0</v>
      </c>
      <c r="AY1366" s="163">
        <f t="shared" si="1691"/>
        <v>0</v>
      </c>
      <c r="AZ1366" s="163">
        <f t="shared" si="1692"/>
        <v>0</v>
      </c>
      <c r="BA1366" s="163">
        <f t="shared" si="1693"/>
        <v>0</v>
      </c>
      <c r="BB1366" s="163">
        <f t="shared" si="1694"/>
        <v>0</v>
      </c>
      <c r="BC1366" s="163">
        <f t="shared" si="1695"/>
        <v>0</v>
      </c>
      <c r="BD1366" s="163">
        <f t="shared" si="1696"/>
        <v>0</v>
      </c>
    </row>
    <row r="1367" spans="2:56" x14ac:dyDescent="0.3">
      <c r="B1367" s="169" t="s">
        <v>164</v>
      </c>
      <c r="C1367" s="248"/>
      <c r="D1367" s="249"/>
      <c r="E1367" s="172">
        <f t="shared" si="1682"/>
        <v>0</v>
      </c>
      <c r="F1367" s="248"/>
      <c r="G1367" s="249"/>
      <c r="H1367" s="172">
        <f t="shared" si="1683"/>
        <v>0</v>
      </c>
      <c r="I1367" s="248"/>
      <c r="J1367" s="250"/>
      <c r="K1367" s="174">
        <f t="shared" si="1684"/>
        <v>0</v>
      </c>
      <c r="L1367" s="248"/>
      <c r="M1367" s="250"/>
      <c r="N1367" s="251"/>
      <c r="O1367" s="248"/>
      <c r="P1367" s="251"/>
      <c r="Q1367" s="166">
        <f t="shared" si="1685"/>
        <v>0</v>
      </c>
      <c r="R1367" s="251"/>
      <c r="S1367" s="251"/>
      <c r="T1367" s="167">
        <f t="shared" si="1697"/>
        <v>0</v>
      </c>
      <c r="U1367" s="157"/>
      <c r="V1367" s="248"/>
      <c r="W1367" s="251"/>
      <c r="X1367" s="166">
        <f t="shared" si="1686"/>
        <v>0</v>
      </c>
      <c r="Y1367" s="251"/>
      <c r="Z1367" s="251"/>
      <c r="AA1367" s="167">
        <f t="shared" si="1698"/>
        <v>0</v>
      </c>
      <c r="AB1367" s="157"/>
      <c r="AC1367" s="248"/>
      <c r="AD1367" s="251"/>
      <c r="AE1367" s="166">
        <f t="shared" si="1687"/>
        <v>0</v>
      </c>
      <c r="AF1367" s="251"/>
      <c r="AG1367" s="251"/>
      <c r="AH1367" s="167">
        <f t="shared" si="1699"/>
        <v>0</v>
      </c>
      <c r="AJ1367" s="252"/>
      <c r="AK1367" s="253"/>
      <c r="AL1367" s="254"/>
      <c r="AM1367" s="253"/>
      <c r="AN1367" s="254"/>
      <c r="AO1367" s="253"/>
      <c r="AP1367" s="254"/>
      <c r="AQ1367" s="253"/>
      <c r="AR1367" s="254"/>
      <c r="AS1367" s="253"/>
      <c r="AT1367" s="254"/>
      <c r="AU1367" s="253"/>
      <c r="AV1367" s="163">
        <f t="shared" si="1689"/>
        <v>0</v>
      </c>
      <c r="AW1367" s="168">
        <f t="shared" si="1690"/>
        <v>0</v>
      </c>
      <c r="AY1367" s="163">
        <f t="shared" si="1691"/>
        <v>0</v>
      </c>
      <c r="AZ1367" s="163">
        <f t="shared" si="1692"/>
        <v>0</v>
      </c>
      <c r="BA1367" s="163">
        <f t="shared" si="1693"/>
        <v>0</v>
      </c>
      <c r="BB1367" s="163">
        <f t="shared" si="1694"/>
        <v>0</v>
      </c>
      <c r="BC1367" s="163">
        <f t="shared" si="1695"/>
        <v>0</v>
      </c>
      <c r="BD1367" s="163">
        <f t="shared" si="1696"/>
        <v>0</v>
      </c>
    </row>
    <row r="1368" spans="2:56" x14ac:dyDescent="0.3">
      <c r="B1368" s="179" t="s">
        <v>165</v>
      </c>
      <c r="C1368" s="83">
        <f>SUM(C1369)</f>
        <v>0</v>
      </c>
      <c r="D1368" s="84">
        <f>SUM(D1369)</f>
        <v>0</v>
      </c>
      <c r="E1368" s="85">
        <f t="shared" si="1682"/>
        <v>0</v>
      </c>
      <c r="F1368" s="83">
        <f>SUM(F1369)</f>
        <v>0</v>
      </c>
      <c r="G1368" s="84">
        <f>SUM(G1369)</f>
        <v>0</v>
      </c>
      <c r="H1368" s="85">
        <f t="shared" si="1683"/>
        <v>0</v>
      </c>
      <c r="I1368" s="83">
        <f>SUM(I1369)</f>
        <v>0</v>
      </c>
      <c r="J1368" s="86">
        <f>SUM(J1369)</f>
        <v>0</v>
      </c>
      <c r="K1368" s="87">
        <f t="shared" si="1684"/>
        <v>0</v>
      </c>
      <c r="L1368" s="83">
        <f>SUM(L1369)</f>
        <v>0</v>
      </c>
      <c r="M1368" s="86">
        <f>SUM(M1369)</f>
        <v>0</v>
      </c>
      <c r="N1368" s="88">
        <f>SUM(N1369)</f>
        <v>0</v>
      </c>
      <c r="O1368" s="83">
        <f>SUM(O1369)</f>
        <v>0</v>
      </c>
      <c r="P1368" s="88">
        <f>SUM(P1369)</f>
        <v>0</v>
      </c>
      <c r="Q1368" s="177">
        <f t="shared" si="1685"/>
        <v>0</v>
      </c>
      <c r="R1368" s="88">
        <f>SUM(R1369)</f>
        <v>0</v>
      </c>
      <c r="S1368" s="88">
        <f>SUM(S1369)</f>
        <v>0</v>
      </c>
      <c r="T1368" s="178">
        <f t="shared" si="1697"/>
        <v>0</v>
      </c>
      <c r="U1368" s="157"/>
      <c r="V1368" s="83">
        <f>SUM(V1369)</f>
        <v>0</v>
      </c>
      <c r="W1368" s="88">
        <f>SUM(W1369)</f>
        <v>0</v>
      </c>
      <c r="X1368" s="177">
        <f t="shared" si="1686"/>
        <v>0</v>
      </c>
      <c r="Y1368" s="88">
        <f>SUM(Y1369)</f>
        <v>0</v>
      </c>
      <c r="Z1368" s="88">
        <f>SUM(Z1369)</f>
        <v>0</v>
      </c>
      <c r="AA1368" s="178">
        <f t="shared" si="1698"/>
        <v>0</v>
      </c>
      <c r="AB1368" s="157"/>
      <c r="AC1368" s="83">
        <f>SUM(AC1369)</f>
        <v>0</v>
      </c>
      <c r="AD1368" s="88">
        <f>SUM(AD1369)</f>
        <v>0</v>
      </c>
      <c r="AE1368" s="177">
        <f t="shared" si="1687"/>
        <v>0</v>
      </c>
      <c r="AF1368" s="88">
        <f>SUM(AF1369)</f>
        <v>0</v>
      </c>
      <c r="AG1368" s="88">
        <f>SUM(AG1369)</f>
        <v>0</v>
      </c>
      <c r="AH1368" s="178">
        <f t="shared" si="1699"/>
        <v>0</v>
      </c>
      <c r="AJ1368" s="84">
        <f t="shared" ref="AJ1368:AU1368" si="1718">SUM(AJ1369)</f>
        <v>0</v>
      </c>
      <c r="AK1368" s="86">
        <f t="shared" si="1718"/>
        <v>0</v>
      </c>
      <c r="AL1368" s="88">
        <f t="shared" si="1718"/>
        <v>0</v>
      </c>
      <c r="AM1368" s="86">
        <f t="shared" si="1718"/>
        <v>0</v>
      </c>
      <c r="AN1368" s="88">
        <f t="shared" si="1718"/>
        <v>0</v>
      </c>
      <c r="AO1368" s="86">
        <f t="shared" si="1718"/>
        <v>0</v>
      </c>
      <c r="AP1368" s="88">
        <f t="shared" si="1718"/>
        <v>0</v>
      </c>
      <c r="AQ1368" s="86">
        <f t="shared" si="1718"/>
        <v>0</v>
      </c>
      <c r="AR1368" s="88">
        <f t="shared" si="1718"/>
        <v>0</v>
      </c>
      <c r="AS1368" s="86">
        <f t="shared" si="1718"/>
        <v>0</v>
      </c>
      <c r="AT1368" s="88">
        <f t="shared" si="1718"/>
        <v>0</v>
      </c>
      <c r="AU1368" s="86">
        <f t="shared" si="1718"/>
        <v>0</v>
      </c>
      <c r="AV1368" s="86">
        <f t="shared" si="1689"/>
        <v>0</v>
      </c>
      <c r="AW1368" s="93">
        <f t="shared" si="1690"/>
        <v>0</v>
      </c>
      <c r="AY1368" s="86">
        <f t="shared" si="1691"/>
        <v>0</v>
      </c>
      <c r="AZ1368" s="86">
        <f t="shared" si="1692"/>
        <v>0</v>
      </c>
      <c r="BA1368" s="86">
        <f t="shared" si="1693"/>
        <v>0</v>
      </c>
      <c r="BB1368" s="86">
        <f t="shared" si="1694"/>
        <v>0</v>
      </c>
      <c r="BC1368" s="86">
        <f t="shared" si="1695"/>
        <v>0</v>
      </c>
      <c r="BD1368" s="86">
        <f t="shared" si="1696"/>
        <v>0</v>
      </c>
    </row>
    <row r="1369" spans="2:56" x14ac:dyDescent="0.3">
      <c r="B1369" s="169" t="s">
        <v>166</v>
      </c>
      <c r="C1369" s="248"/>
      <c r="D1369" s="249"/>
      <c r="E1369" s="172">
        <f t="shared" ref="E1369:E1432" si="1719">IFERROR(D1369/C1369,0)</f>
        <v>0</v>
      </c>
      <c r="F1369" s="248"/>
      <c r="G1369" s="249"/>
      <c r="H1369" s="172">
        <f t="shared" ref="H1369:H1432" si="1720">IFERROR(G1369/F1369,0)</f>
        <v>0</v>
      </c>
      <c r="I1369" s="248"/>
      <c r="J1369" s="250"/>
      <c r="K1369" s="174">
        <f t="shared" ref="K1369:K1432" si="1721">IFERROR(J1369/I1369,0)</f>
        <v>0</v>
      </c>
      <c r="L1369" s="248"/>
      <c r="M1369" s="250"/>
      <c r="N1369" s="251"/>
      <c r="O1369" s="248"/>
      <c r="P1369" s="251"/>
      <c r="Q1369" s="166">
        <f t="shared" ref="Q1369:Q1432" si="1722">SUM(O1369:P1369)</f>
        <v>0</v>
      </c>
      <c r="R1369" s="251"/>
      <c r="S1369" s="251"/>
      <c r="T1369" s="167">
        <f t="shared" si="1697"/>
        <v>0</v>
      </c>
      <c r="U1369" s="157"/>
      <c r="V1369" s="248"/>
      <c r="W1369" s="251"/>
      <c r="X1369" s="166">
        <f t="shared" ref="X1369:X1432" si="1723">SUM(V1369:W1369)</f>
        <v>0</v>
      </c>
      <c r="Y1369" s="251"/>
      <c r="Z1369" s="251"/>
      <c r="AA1369" s="167">
        <f t="shared" si="1698"/>
        <v>0</v>
      </c>
      <c r="AB1369" s="157"/>
      <c r="AC1369" s="248"/>
      <c r="AD1369" s="251"/>
      <c r="AE1369" s="166">
        <f t="shared" ref="AE1369:AE1432" si="1724">SUM(AC1369:AD1369)</f>
        <v>0</v>
      </c>
      <c r="AF1369" s="251"/>
      <c r="AG1369" s="251"/>
      <c r="AH1369" s="167">
        <f t="shared" si="1699"/>
        <v>0</v>
      </c>
      <c r="AJ1369" s="252"/>
      <c r="AK1369" s="253"/>
      <c r="AL1369" s="254"/>
      <c r="AM1369" s="253"/>
      <c r="AN1369" s="254"/>
      <c r="AO1369" s="253"/>
      <c r="AP1369" s="254"/>
      <c r="AQ1369" s="253"/>
      <c r="AR1369" s="254"/>
      <c r="AS1369" s="253"/>
      <c r="AT1369" s="254"/>
      <c r="AU1369" s="253"/>
      <c r="AV1369" s="163">
        <f t="shared" ref="AV1369:AV1432" si="1725">SUM(AJ1369:AU1369)</f>
        <v>0</v>
      </c>
      <c r="AW1369" s="168">
        <f t="shared" ref="AW1369:AW1432" si="1726">T1369-AV1369</f>
        <v>0</v>
      </c>
      <c r="AY1369" s="163">
        <f t="shared" ref="AY1369:AY1432" si="1727">SUM(AJ1369:AL1369)</f>
        <v>0</v>
      </c>
      <c r="AZ1369" s="163">
        <f t="shared" ref="AZ1369:AZ1432" si="1728">SUM(AM1369:AO1369)</f>
        <v>0</v>
      </c>
      <c r="BA1369" s="163">
        <f t="shared" ref="BA1369:BA1432" si="1729">SUM(AP1369:AR1369)</f>
        <v>0</v>
      </c>
      <c r="BB1369" s="163">
        <f t="shared" ref="BB1369:BB1432" si="1730">SUM(AS1369:AU1369)</f>
        <v>0</v>
      </c>
      <c r="BC1369" s="163">
        <f t="shared" ref="BC1369:BC1432" si="1731">SUM(AY1369,AZ1369,BA1369,BB1369)</f>
        <v>0</v>
      </c>
      <c r="BD1369" s="163">
        <f t="shared" ref="BD1369:BD1432" si="1732">T1369-BC1369</f>
        <v>0</v>
      </c>
    </row>
    <row r="1370" spans="2:56" x14ac:dyDescent="0.3">
      <c r="B1370" s="179" t="s">
        <v>167</v>
      </c>
      <c r="C1370" s="83">
        <f>SUM(C1371:C1376)</f>
        <v>79980</v>
      </c>
      <c r="D1370" s="84">
        <f>SUM(D1371:D1376)</f>
        <v>77686.5</v>
      </c>
      <c r="E1370" s="85">
        <f t="shared" si="1719"/>
        <v>0.97132408102025503</v>
      </c>
      <c r="F1370" s="83">
        <f>SUM(F1371:F1376)</f>
        <v>101906</v>
      </c>
      <c r="G1370" s="84">
        <f>SUM(G1371:G1376)</f>
        <v>101834.68000000001</v>
      </c>
      <c r="H1370" s="85">
        <f t="shared" si="1720"/>
        <v>0.99930013934410145</v>
      </c>
      <c r="I1370" s="83">
        <f>SUM(I1371:I1376)</f>
        <v>69494</v>
      </c>
      <c r="J1370" s="86">
        <f>SUM(J1371:J1376)</f>
        <v>68207.349999999991</v>
      </c>
      <c r="K1370" s="87">
        <f t="shared" si="1721"/>
        <v>0.98148545198146586</v>
      </c>
      <c r="L1370" s="83">
        <f>SUM(L1371:L1376)</f>
        <v>75700</v>
      </c>
      <c r="M1370" s="86">
        <f>SUM(M1371:M1376)</f>
        <v>141114</v>
      </c>
      <c r="N1370" s="88">
        <f>SUM(N1371:N1376)</f>
        <v>0</v>
      </c>
      <c r="O1370" s="83">
        <f>SUM(O1371:O1376)</f>
        <v>60000</v>
      </c>
      <c r="P1370" s="88">
        <f>SUM(P1371:P1376)</f>
        <v>0</v>
      </c>
      <c r="Q1370" s="177">
        <f t="shared" si="1722"/>
        <v>60000</v>
      </c>
      <c r="R1370" s="88">
        <f>SUM(R1371:R1376)</f>
        <v>0</v>
      </c>
      <c r="S1370" s="88">
        <f>SUM(S1371:S1376)</f>
        <v>0</v>
      </c>
      <c r="T1370" s="178">
        <f t="shared" ref="T1370:T1433" si="1733">SUM(Q1370:S1370)</f>
        <v>60000</v>
      </c>
      <c r="U1370" s="157"/>
      <c r="V1370" s="83">
        <f>SUM(V1371:V1376)</f>
        <v>60254</v>
      </c>
      <c r="W1370" s="88">
        <f>SUM(W1371:W1376)</f>
        <v>0</v>
      </c>
      <c r="X1370" s="177">
        <f t="shared" si="1723"/>
        <v>60254</v>
      </c>
      <c r="Y1370" s="88">
        <f>SUM(Y1371:Y1376)</f>
        <v>0</v>
      </c>
      <c r="Z1370" s="88">
        <f>SUM(Z1371:Z1376)</f>
        <v>0</v>
      </c>
      <c r="AA1370" s="178">
        <f t="shared" ref="AA1370:AA1433" si="1734">SUM(X1370:Z1370)</f>
        <v>60254</v>
      </c>
      <c r="AB1370" s="157"/>
      <c r="AC1370" s="83">
        <f>SUM(AC1371:AC1376)</f>
        <v>62959</v>
      </c>
      <c r="AD1370" s="88">
        <f>SUM(AD1371:AD1376)</f>
        <v>0</v>
      </c>
      <c r="AE1370" s="177">
        <f t="shared" si="1724"/>
        <v>62959</v>
      </c>
      <c r="AF1370" s="88">
        <f>SUM(AF1371:AF1376)</f>
        <v>0</v>
      </c>
      <c r="AG1370" s="88">
        <f>SUM(AG1371:AG1376)</f>
        <v>0</v>
      </c>
      <c r="AH1370" s="178">
        <f t="shared" ref="AH1370:AH1433" si="1735">SUM(AE1370:AG1370)</f>
        <v>62959</v>
      </c>
      <c r="AJ1370" s="84">
        <f t="shared" ref="AJ1370:AU1370" si="1736">SUM(AJ1371:AJ1376)</f>
        <v>0</v>
      </c>
      <c r="AK1370" s="86">
        <f t="shared" si="1736"/>
        <v>0</v>
      </c>
      <c r="AL1370" s="88">
        <f t="shared" si="1736"/>
        <v>5000</v>
      </c>
      <c r="AM1370" s="86">
        <f t="shared" si="1736"/>
        <v>10000</v>
      </c>
      <c r="AN1370" s="88">
        <f t="shared" si="1736"/>
        <v>13500</v>
      </c>
      <c r="AO1370" s="86">
        <f t="shared" si="1736"/>
        <v>10000</v>
      </c>
      <c r="AP1370" s="88">
        <f t="shared" si="1736"/>
        <v>10000</v>
      </c>
      <c r="AQ1370" s="86">
        <f t="shared" si="1736"/>
        <v>8500</v>
      </c>
      <c r="AR1370" s="88">
        <f t="shared" si="1736"/>
        <v>3000</v>
      </c>
      <c r="AS1370" s="86">
        <f t="shared" si="1736"/>
        <v>0</v>
      </c>
      <c r="AT1370" s="88">
        <f t="shared" si="1736"/>
        <v>0</v>
      </c>
      <c r="AU1370" s="86">
        <f t="shared" si="1736"/>
        <v>0</v>
      </c>
      <c r="AV1370" s="86">
        <f t="shared" si="1725"/>
        <v>60000</v>
      </c>
      <c r="AW1370" s="93">
        <f t="shared" si="1726"/>
        <v>0</v>
      </c>
      <c r="AY1370" s="86">
        <f t="shared" si="1727"/>
        <v>5000</v>
      </c>
      <c r="AZ1370" s="86">
        <f t="shared" si="1728"/>
        <v>33500</v>
      </c>
      <c r="BA1370" s="86">
        <f t="shared" si="1729"/>
        <v>21500</v>
      </c>
      <c r="BB1370" s="86">
        <f t="shared" si="1730"/>
        <v>0</v>
      </c>
      <c r="BC1370" s="86">
        <f t="shared" si="1731"/>
        <v>60000</v>
      </c>
      <c r="BD1370" s="86">
        <f t="shared" si="1732"/>
        <v>0</v>
      </c>
    </row>
    <row r="1371" spans="2:56" x14ac:dyDescent="0.3">
      <c r="B1371" s="169" t="s">
        <v>168</v>
      </c>
      <c r="C1371" s="248">
        <v>22667</v>
      </c>
      <c r="D1371" s="249">
        <v>22666.14</v>
      </c>
      <c r="E1371" s="172">
        <f t="shared" si="1719"/>
        <v>0.99996205938147964</v>
      </c>
      <c r="F1371" s="248">
        <v>24600</v>
      </c>
      <c r="G1371" s="249">
        <v>24529.4</v>
      </c>
      <c r="H1371" s="172">
        <f t="shared" si="1720"/>
        <v>0.99713008130081304</v>
      </c>
      <c r="I1371" s="248">
        <v>23000</v>
      </c>
      <c r="J1371" s="250">
        <v>22744.799999999999</v>
      </c>
      <c r="K1371" s="174">
        <f t="shared" si="1721"/>
        <v>0.98890434782608694</v>
      </c>
      <c r="L1371" s="248">
        <v>34650</v>
      </c>
      <c r="M1371" s="250">
        <v>65049</v>
      </c>
      <c r="N1371" s="251">
        <v>0</v>
      </c>
      <c r="O1371" s="248">
        <v>33000</v>
      </c>
      <c r="P1371" s="251"/>
      <c r="Q1371" s="166">
        <f t="shared" si="1722"/>
        <v>33000</v>
      </c>
      <c r="R1371" s="251"/>
      <c r="S1371" s="251"/>
      <c r="T1371" s="167">
        <f t="shared" si="1733"/>
        <v>33000</v>
      </c>
      <c r="U1371" s="157"/>
      <c r="V1371" s="248">
        <v>33000</v>
      </c>
      <c r="W1371" s="251"/>
      <c r="X1371" s="166">
        <f t="shared" si="1723"/>
        <v>33000</v>
      </c>
      <c r="Y1371" s="251"/>
      <c r="Z1371" s="251"/>
      <c r="AA1371" s="167">
        <f t="shared" si="1734"/>
        <v>33000</v>
      </c>
      <c r="AB1371" s="157"/>
      <c r="AC1371" s="248">
        <v>33000</v>
      </c>
      <c r="AD1371" s="251"/>
      <c r="AE1371" s="166">
        <f t="shared" si="1724"/>
        <v>33000</v>
      </c>
      <c r="AF1371" s="251"/>
      <c r="AG1371" s="251"/>
      <c r="AH1371" s="167">
        <f t="shared" si="1735"/>
        <v>33000</v>
      </c>
      <c r="AJ1371" s="252"/>
      <c r="AK1371" s="253"/>
      <c r="AL1371" s="254">
        <v>5000</v>
      </c>
      <c r="AM1371" s="253">
        <v>5000</v>
      </c>
      <c r="AN1371" s="254">
        <v>5000</v>
      </c>
      <c r="AO1371" s="253">
        <v>5000</v>
      </c>
      <c r="AP1371" s="254">
        <v>5000</v>
      </c>
      <c r="AQ1371" s="253">
        <v>5000</v>
      </c>
      <c r="AR1371" s="254">
        <v>3000</v>
      </c>
      <c r="AS1371" s="253"/>
      <c r="AT1371" s="254"/>
      <c r="AU1371" s="253"/>
      <c r="AV1371" s="163">
        <f t="shared" si="1725"/>
        <v>33000</v>
      </c>
      <c r="AW1371" s="168">
        <f t="shared" si="1726"/>
        <v>0</v>
      </c>
      <c r="AY1371" s="163">
        <f t="shared" si="1727"/>
        <v>5000</v>
      </c>
      <c r="AZ1371" s="163">
        <f t="shared" si="1728"/>
        <v>15000</v>
      </c>
      <c r="BA1371" s="163">
        <f t="shared" si="1729"/>
        <v>13000</v>
      </c>
      <c r="BB1371" s="163">
        <f t="shared" si="1730"/>
        <v>0</v>
      </c>
      <c r="BC1371" s="163">
        <f t="shared" si="1731"/>
        <v>33000</v>
      </c>
      <c r="BD1371" s="163">
        <f t="shared" si="1732"/>
        <v>0</v>
      </c>
    </row>
    <row r="1372" spans="2:56" x14ac:dyDescent="0.3">
      <c r="B1372" s="169" t="s">
        <v>169</v>
      </c>
      <c r="C1372" s="248">
        <v>0</v>
      </c>
      <c r="D1372" s="249">
        <v>0</v>
      </c>
      <c r="E1372" s="172">
        <f t="shared" si="1719"/>
        <v>0</v>
      </c>
      <c r="F1372" s="248">
        <v>0</v>
      </c>
      <c r="G1372" s="249">
        <v>0</v>
      </c>
      <c r="H1372" s="172">
        <f t="shared" si="1720"/>
        <v>0</v>
      </c>
      <c r="I1372" s="248">
        <v>2300</v>
      </c>
      <c r="J1372" s="250">
        <v>2116.2600000000002</v>
      </c>
      <c r="K1372" s="174">
        <f t="shared" si="1721"/>
        <v>0.92011304347826095</v>
      </c>
      <c r="L1372" s="248">
        <v>5200</v>
      </c>
      <c r="M1372" s="250">
        <v>17215</v>
      </c>
      <c r="N1372" s="251">
        <v>0</v>
      </c>
      <c r="O1372" s="248">
        <v>3500</v>
      </c>
      <c r="P1372" s="251"/>
      <c r="Q1372" s="166">
        <f t="shared" si="1722"/>
        <v>3500</v>
      </c>
      <c r="R1372" s="251"/>
      <c r="S1372" s="251"/>
      <c r="T1372" s="167">
        <f t="shared" si="1733"/>
        <v>3500</v>
      </c>
      <c r="U1372" s="157"/>
      <c r="V1372" s="248">
        <v>3500</v>
      </c>
      <c r="W1372" s="251"/>
      <c r="X1372" s="166">
        <f t="shared" si="1723"/>
        <v>3500</v>
      </c>
      <c r="Y1372" s="251"/>
      <c r="Z1372" s="251"/>
      <c r="AA1372" s="167">
        <f t="shared" si="1734"/>
        <v>3500</v>
      </c>
      <c r="AB1372" s="157"/>
      <c r="AC1372" s="248">
        <v>3500</v>
      </c>
      <c r="AD1372" s="251"/>
      <c r="AE1372" s="166">
        <f t="shared" si="1724"/>
        <v>3500</v>
      </c>
      <c r="AF1372" s="251"/>
      <c r="AG1372" s="251"/>
      <c r="AH1372" s="167">
        <f t="shared" si="1735"/>
        <v>3500</v>
      </c>
      <c r="AJ1372" s="252"/>
      <c r="AK1372" s="253"/>
      <c r="AL1372" s="254"/>
      <c r="AM1372" s="253"/>
      <c r="AN1372" s="254">
        <v>3500</v>
      </c>
      <c r="AO1372" s="253"/>
      <c r="AP1372" s="254"/>
      <c r="AQ1372" s="253"/>
      <c r="AR1372" s="254"/>
      <c r="AS1372" s="253"/>
      <c r="AT1372" s="254"/>
      <c r="AU1372" s="253"/>
      <c r="AV1372" s="163">
        <f t="shared" si="1725"/>
        <v>3500</v>
      </c>
      <c r="AW1372" s="168">
        <f t="shared" si="1726"/>
        <v>0</v>
      </c>
      <c r="AY1372" s="163">
        <f t="shared" si="1727"/>
        <v>0</v>
      </c>
      <c r="AZ1372" s="163">
        <f t="shared" si="1728"/>
        <v>3500</v>
      </c>
      <c r="BA1372" s="163">
        <f t="shared" si="1729"/>
        <v>0</v>
      </c>
      <c r="BB1372" s="163">
        <f t="shared" si="1730"/>
        <v>0</v>
      </c>
      <c r="BC1372" s="163">
        <f t="shared" si="1731"/>
        <v>3500</v>
      </c>
      <c r="BD1372" s="163">
        <f t="shared" si="1732"/>
        <v>0</v>
      </c>
    </row>
    <row r="1373" spans="2:56" x14ac:dyDescent="0.3">
      <c r="B1373" s="169" t="s">
        <v>170</v>
      </c>
      <c r="C1373" s="248">
        <v>849</v>
      </c>
      <c r="D1373" s="249">
        <v>848.44</v>
      </c>
      <c r="E1373" s="172">
        <f t="shared" si="1719"/>
        <v>0.99934040047114259</v>
      </c>
      <c r="F1373" s="248">
        <v>0</v>
      </c>
      <c r="G1373" s="249">
        <v>0</v>
      </c>
      <c r="H1373" s="172">
        <f t="shared" si="1720"/>
        <v>0</v>
      </c>
      <c r="I1373" s="248">
        <v>2568</v>
      </c>
      <c r="J1373" s="250">
        <v>2567.9699999999998</v>
      </c>
      <c r="K1373" s="174">
        <f t="shared" si="1721"/>
        <v>0.99998831775700925</v>
      </c>
      <c r="L1373" s="248"/>
      <c r="M1373" s="250">
        <v>0</v>
      </c>
      <c r="N1373" s="251">
        <v>0</v>
      </c>
      <c r="O1373" s="248"/>
      <c r="P1373" s="251"/>
      <c r="Q1373" s="166">
        <f t="shared" si="1722"/>
        <v>0</v>
      </c>
      <c r="R1373" s="251"/>
      <c r="S1373" s="251"/>
      <c r="T1373" s="167">
        <f t="shared" si="1733"/>
        <v>0</v>
      </c>
      <c r="U1373" s="157"/>
      <c r="V1373" s="248"/>
      <c r="W1373" s="251"/>
      <c r="X1373" s="166">
        <f t="shared" si="1723"/>
        <v>0</v>
      </c>
      <c r="Y1373" s="251"/>
      <c r="Z1373" s="251"/>
      <c r="AA1373" s="167">
        <f t="shared" si="1734"/>
        <v>0</v>
      </c>
      <c r="AB1373" s="157"/>
      <c r="AC1373" s="248"/>
      <c r="AD1373" s="251"/>
      <c r="AE1373" s="166">
        <f t="shared" si="1724"/>
        <v>0</v>
      </c>
      <c r="AF1373" s="251"/>
      <c r="AG1373" s="251"/>
      <c r="AH1373" s="167">
        <f t="shared" si="1735"/>
        <v>0</v>
      </c>
      <c r="AJ1373" s="252"/>
      <c r="AK1373" s="253"/>
      <c r="AL1373" s="254"/>
      <c r="AM1373" s="253"/>
      <c r="AN1373" s="254"/>
      <c r="AO1373" s="253"/>
      <c r="AP1373" s="254"/>
      <c r="AQ1373" s="253"/>
      <c r="AR1373" s="254"/>
      <c r="AS1373" s="253"/>
      <c r="AT1373" s="254"/>
      <c r="AU1373" s="253"/>
      <c r="AV1373" s="163">
        <f t="shared" si="1725"/>
        <v>0</v>
      </c>
      <c r="AW1373" s="168">
        <f t="shared" si="1726"/>
        <v>0</v>
      </c>
      <c r="AY1373" s="163">
        <f t="shared" si="1727"/>
        <v>0</v>
      </c>
      <c r="AZ1373" s="163">
        <f t="shared" si="1728"/>
        <v>0</v>
      </c>
      <c r="BA1373" s="163">
        <f t="shared" si="1729"/>
        <v>0</v>
      </c>
      <c r="BB1373" s="163">
        <f t="shared" si="1730"/>
        <v>0</v>
      </c>
      <c r="BC1373" s="163">
        <f t="shared" si="1731"/>
        <v>0</v>
      </c>
      <c r="BD1373" s="163">
        <f t="shared" si="1732"/>
        <v>0</v>
      </c>
    </row>
    <row r="1374" spans="2:56" x14ac:dyDescent="0.3">
      <c r="B1374" s="169" t="s">
        <v>171</v>
      </c>
      <c r="C1374" s="248">
        <v>49264</v>
      </c>
      <c r="D1374" s="249">
        <v>46971.92</v>
      </c>
      <c r="E1374" s="172">
        <f t="shared" si="1719"/>
        <v>0.95347353036700222</v>
      </c>
      <c r="F1374" s="248">
        <v>69645</v>
      </c>
      <c r="G1374" s="249">
        <v>69644.759999999995</v>
      </c>
      <c r="H1374" s="172">
        <f t="shared" si="1720"/>
        <v>0.99999655395218601</v>
      </c>
      <c r="I1374" s="248">
        <v>41626</v>
      </c>
      <c r="J1374" s="250">
        <v>40778.319999999992</v>
      </c>
      <c r="K1374" s="174">
        <f t="shared" si="1721"/>
        <v>0.97963580454523602</v>
      </c>
      <c r="L1374" s="248">
        <v>35850</v>
      </c>
      <c r="M1374" s="250">
        <v>58850</v>
      </c>
      <c r="N1374" s="251">
        <v>0</v>
      </c>
      <c r="O1374" s="248">
        <v>23500</v>
      </c>
      <c r="P1374" s="251"/>
      <c r="Q1374" s="166">
        <f t="shared" si="1722"/>
        <v>23500</v>
      </c>
      <c r="R1374" s="251"/>
      <c r="S1374" s="251"/>
      <c r="T1374" s="167">
        <f t="shared" si="1733"/>
        <v>23500</v>
      </c>
      <c r="U1374" s="157"/>
      <c r="V1374" s="248">
        <v>23754</v>
      </c>
      <c r="W1374" s="251"/>
      <c r="X1374" s="166">
        <f t="shared" si="1723"/>
        <v>23754</v>
      </c>
      <c r="Y1374" s="251"/>
      <c r="Z1374" s="251"/>
      <c r="AA1374" s="167">
        <f t="shared" si="1734"/>
        <v>23754</v>
      </c>
      <c r="AB1374" s="157"/>
      <c r="AC1374" s="248">
        <v>26459</v>
      </c>
      <c r="AD1374" s="251"/>
      <c r="AE1374" s="166">
        <f t="shared" si="1724"/>
        <v>26459</v>
      </c>
      <c r="AF1374" s="251"/>
      <c r="AG1374" s="251"/>
      <c r="AH1374" s="167">
        <f t="shared" si="1735"/>
        <v>26459</v>
      </c>
      <c r="AJ1374" s="252"/>
      <c r="AK1374" s="253"/>
      <c r="AL1374" s="254"/>
      <c r="AM1374" s="253">
        <v>5000</v>
      </c>
      <c r="AN1374" s="254">
        <v>5000</v>
      </c>
      <c r="AO1374" s="253">
        <v>5000</v>
      </c>
      <c r="AP1374" s="254">
        <v>5000</v>
      </c>
      <c r="AQ1374" s="253">
        <v>3500</v>
      </c>
      <c r="AR1374" s="254"/>
      <c r="AS1374" s="253"/>
      <c r="AT1374" s="254"/>
      <c r="AU1374" s="253"/>
      <c r="AV1374" s="163">
        <f t="shared" si="1725"/>
        <v>23500</v>
      </c>
      <c r="AW1374" s="168">
        <f t="shared" si="1726"/>
        <v>0</v>
      </c>
      <c r="AY1374" s="163">
        <f t="shared" si="1727"/>
        <v>0</v>
      </c>
      <c r="AZ1374" s="163">
        <f t="shared" si="1728"/>
        <v>15000</v>
      </c>
      <c r="BA1374" s="163">
        <f t="shared" si="1729"/>
        <v>8500</v>
      </c>
      <c r="BB1374" s="163">
        <f t="shared" si="1730"/>
        <v>0</v>
      </c>
      <c r="BC1374" s="163">
        <f t="shared" si="1731"/>
        <v>23500</v>
      </c>
      <c r="BD1374" s="163">
        <f t="shared" si="1732"/>
        <v>0</v>
      </c>
    </row>
    <row r="1375" spans="2:56" x14ac:dyDescent="0.3">
      <c r="B1375" s="169" t="s">
        <v>172</v>
      </c>
      <c r="C1375" s="248">
        <v>7200</v>
      </c>
      <c r="D1375" s="249">
        <v>7200</v>
      </c>
      <c r="E1375" s="172">
        <f t="shared" si="1719"/>
        <v>1</v>
      </c>
      <c r="F1375" s="248">
        <v>7661</v>
      </c>
      <c r="G1375" s="249">
        <v>7660.52</v>
      </c>
      <c r="H1375" s="172">
        <f t="shared" si="1720"/>
        <v>0.99993734499412612</v>
      </c>
      <c r="I1375" s="248"/>
      <c r="J1375" s="250"/>
      <c r="K1375" s="174">
        <f t="shared" si="1721"/>
        <v>0</v>
      </c>
      <c r="L1375" s="248"/>
      <c r="M1375" s="250">
        <v>0</v>
      </c>
      <c r="N1375" s="251">
        <v>0</v>
      </c>
      <c r="O1375" s="248"/>
      <c r="P1375" s="251"/>
      <c r="Q1375" s="166">
        <f t="shared" si="1722"/>
        <v>0</v>
      </c>
      <c r="R1375" s="251"/>
      <c r="S1375" s="251"/>
      <c r="T1375" s="167">
        <f t="shared" si="1733"/>
        <v>0</v>
      </c>
      <c r="U1375" s="157"/>
      <c r="V1375" s="248"/>
      <c r="W1375" s="251"/>
      <c r="X1375" s="166">
        <f t="shared" si="1723"/>
        <v>0</v>
      </c>
      <c r="Y1375" s="251"/>
      <c r="Z1375" s="251"/>
      <c r="AA1375" s="167">
        <f t="shared" si="1734"/>
        <v>0</v>
      </c>
      <c r="AB1375" s="157"/>
      <c r="AC1375" s="248"/>
      <c r="AD1375" s="251"/>
      <c r="AE1375" s="166">
        <f t="shared" si="1724"/>
        <v>0</v>
      </c>
      <c r="AF1375" s="251"/>
      <c r="AG1375" s="251"/>
      <c r="AH1375" s="167">
        <f t="shared" si="1735"/>
        <v>0</v>
      </c>
      <c r="AJ1375" s="252"/>
      <c r="AK1375" s="253"/>
      <c r="AL1375" s="254"/>
      <c r="AM1375" s="253"/>
      <c r="AN1375" s="254"/>
      <c r="AO1375" s="253"/>
      <c r="AP1375" s="254"/>
      <c r="AQ1375" s="253"/>
      <c r="AR1375" s="254"/>
      <c r="AS1375" s="253"/>
      <c r="AT1375" s="254"/>
      <c r="AU1375" s="253"/>
      <c r="AV1375" s="163">
        <f t="shared" si="1725"/>
        <v>0</v>
      </c>
      <c r="AW1375" s="168">
        <f t="shared" si="1726"/>
        <v>0</v>
      </c>
      <c r="AY1375" s="163">
        <f t="shared" si="1727"/>
        <v>0</v>
      </c>
      <c r="AZ1375" s="163">
        <f t="shared" si="1728"/>
        <v>0</v>
      </c>
      <c r="BA1375" s="163">
        <f t="shared" si="1729"/>
        <v>0</v>
      </c>
      <c r="BB1375" s="163">
        <f t="shared" si="1730"/>
        <v>0</v>
      </c>
      <c r="BC1375" s="163">
        <f t="shared" si="1731"/>
        <v>0</v>
      </c>
      <c r="BD1375" s="163">
        <f t="shared" si="1732"/>
        <v>0</v>
      </c>
    </row>
    <row r="1376" spans="2:56" x14ac:dyDescent="0.3">
      <c r="B1376" s="169" t="s">
        <v>173</v>
      </c>
      <c r="C1376" s="248">
        <v>0</v>
      </c>
      <c r="D1376" s="249">
        <v>0</v>
      </c>
      <c r="E1376" s="172">
        <f t="shared" si="1719"/>
        <v>0</v>
      </c>
      <c r="F1376" s="248">
        <v>0</v>
      </c>
      <c r="G1376" s="249">
        <v>0</v>
      </c>
      <c r="H1376" s="172">
        <f t="shared" si="1720"/>
        <v>0</v>
      </c>
      <c r="I1376" s="248"/>
      <c r="J1376" s="250"/>
      <c r="K1376" s="174">
        <f t="shared" si="1721"/>
        <v>0</v>
      </c>
      <c r="L1376" s="248"/>
      <c r="M1376" s="250">
        <v>0</v>
      </c>
      <c r="N1376" s="251">
        <v>0</v>
      </c>
      <c r="O1376" s="248"/>
      <c r="P1376" s="251"/>
      <c r="Q1376" s="166">
        <f t="shared" si="1722"/>
        <v>0</v>
      </c>
      <c r="R1376" s="251"/>
      <c r="S1376" s="251"/>
      <c r="T1376" s="167">
        <f t="shared" si="1733"/>
        <v>0</v>
      </c>
      <c r="U1376" s="157"/>
      <c r="V1376" s="248"/>
      <c r="W1376" s="251"/>
      <c r="X1376" s="166">
        <f t="shared" si="1723"/>
        <v>0</v>
      </c>
      <c r="Y1376" s="251"/>
      <c r="Z1376" s="251"/>
      <c r="AA1376" s="167">
        <f t="shared" si="1734"/>
        <v>0</v>
      </c>
      <c r="AB1376" s="157"/>
      <c r="AC1376" s="248"/>
      <c r="AD1376" s="251"/>
      <c r="AE1376" s="166">
        <f t="shared" si="1724"/>
        <v>0</v>
      </c>
      <c r="AF1376" s="251"/>
      <c r="AG1376" s="251"/>
      <c r="AH1376" s="167">
        <f t="shared" si="1735"/>
        <v>0</v>
      </c>
      <c r="AJ1376" s="252"/>
      <c r="AK1376" s="253"/>
      <c r="AL1376" s="254"/>
      <c r="AM1376" s="253"/>
      <c r="AN1376" s="254"/>
      <c r="AO1376" s="253"/>
      <c r="AP1376" s="254"/>
      <c r="AQ1376" s="253"/>
      <c r="AR1376" s="254"/>
      <c r="AS1376" s="253"/>
      <c r="AT1376" s="254"/>
      <c r="AU1376" s="253"/>
      <c r="AV1376" s="163">
        <f t="shared" si="1725"/>
        <v>0</v>
      </c>
      <c r="AW1376" s="168">
        <f t="shared" si="1726"/>
        <v>0</v>
      </c>
      <c r="AY1376" s="163">
        <f t="shared" si="1727"/>
        <v>0</v>
      </c>
      <c r="AZ1376" s="163">
        <f t="shared" si="1728"/>
        <v>0</v>
      </c>
      <c r="BA1376" s="163">
        <f t="shared" si="1729"/>
        <v>0</v>
      </c>
      <c r="BB1376" s="163">
        <f t="shared" si="1730"/>
        <v>0</v>
      </c>
      <c r="BC1376" s="163">
        <f t="shared" si="1731"/>
        <v>0</v>
      </c>
      <c r="BD1376" s="163">
        <f t="shared" si="1732"/>
        <v>0</v>
      </c>
    </row>
    <row r="1377" spans="2:56" x14ac:dyDescent="0.3">
      <c r="B1377" s="179" t="s">
        <v>174</v>
      </c>
      <c r="C1377" s="83">
        <f>SUM(C1378)</f>
        <v>0</v>
      </c>
      <c r="D1377" s="84">
        <f>SUM(D1378)</f>
        <v>0</v>
      </c>
      <c r="E1377" s="85">
        <f t="shared" si="1719"/>
        <v>0</v>
      </c>
      <c r="F1377" s="83">
        <f>SUM(F1378)</f>
        <v>0</v>
      </c>
      <c r="G1377" s="84">
        <f>SUM(G1378)</f>
        <v>0</v>
      </c>
      <c r="H1377" s="85">
        <f t="shared" si="1720"/>
        <v>0</v>
      </c>
      <c r="I1377" s="83">
        <f>SUM(I1378)</f>
        <v>0</v>
      </c>
      <c r="J1377" s="86">
        <f>SUM(J1378)</f>
        <v>0</v>
      </c>
      <c r="K1377" s="87">
        <f t="shared" si="1721"/>
        <v>0</v>
      </c>
      <c r="L1377" s="83">
        <f>SUM(L1378)</f>
        <v>0</v>
      </c>
      <c r="M1377" s="86">
        <f>SUM(M1378)</f>
        <v>0</v>
      </c>
      <c r="N1377" s="88">
        <f>SUM(N1378)</f>
        <v>0</v>
      </c>
      <c r="O1377" s="83">
        <f>SUM(O1378)</f>
        <v>0</v>
      </c>
      <c r="P1377" s="88">
        <f>SUM(P1378)</f>
        <v>0</v>
      </c>
      <c r="Q1377" s="177">
        <f t="shared" si="1722"/>
        <v>0</v>
      </c>
      <c r="R1377" s="88">
        <f>SUM(R1378)</f>
        <v>0</v>
      </c>
      <c r="S1377" s="88">
        <f>SUM(S1378)</f>
        <v>0</v>
      </c>
      <c r="T1377" s="178">
        <f t="shared" si="1733"/>
        <v>0</v>
      </c>
      <c r="U1377" s="157"/>
      <c r="V1377" s="83">
        <f>SUM(V1378)</f>
        <v>0</v>
      </c>
      <c r="W1377" s="88">
        <f>SUM(W1378)</f>
        <v>0</v>
      </c>
      <c r="X1377" s="177">
        <f t="shared" si="1723"/>
        <v>0</v>
      </c>
      <c r="Y1377" s="88">
        <f>SUM(Y1378)</f>
        <v>0</v>
      </c>
      <c r="Z1377" s="88">
        <f>SUM(Z1378)</f>
        <v>0</v>
      </c>
      <c r="AA1377" s="178">
        <f t="shared" si="1734"/>
        <v>0</v>
      </c>
      <c r="AB1377" s="157"/>
      <c r="AC1377" s="83">
        <f>SUM(AC1378)</f>
        <v>0</v>
      </c>
      <c r="AD1377" s="88">
        <f>SUM(AD1378)</f>
        <v>0</v>
      </c>
      <c r="AE1377" s="177">
        <f t="shared" si="1724"/>
        <v>0</v>
      </c>
      <c r="AF1377" s="88">
        <f>SUM(AF1378)</f>
        <v>0</v>
      </c>
      <c r="AG1377" s="88">
        <f>SUM(AG1378)</f>
        <v>0</v>
      </c>
      <c r="AH1377" s="178">
        <f t="shared" si="1735"/>
        <v>0</v>
      </c>
      <c r="AJ1377" s="84">
        <f t="shared" ref="AJ1377:AU1377" si="1737">SUM(AJ1378)</f>
        <v>0</v>
      </c>
      <c r="AK1377" s="86">
        <f t="shared" si="1737"/>
        <v>0</v>
      </c>
      <c r="AL1377" s="88">
        <f t="shared" si="1737"/>
        <v>0</v>
      </c>
      <c r="AM1377" s="86">
        <f t="shared" si="1737"/>
        <v>0</v>
      </c>
      <c r="AN1377" s="88">
        <f t="shared" si="1737"/>
        <v>0</v>
      </c>
      <c r="AO1377" s="86">
        <f t="shared" si="1737"/>
        <v>0</v>
      </c>
      <c r="AP1377" s="88">
        <f t="shared" si="1737"/>
        <v>0</v>
      </c>
      <c r="AQ1377" s="86">
        <f t="shared" si="1737"/>
        <v>0</v>
      </c>
      <c r="AR1377" s="88">
        <f t="shared" si="1737"/>
        <v>0</v>
      </c>
      <c r="AS1377" s="86">
        <f t="shared" si="1737"/>
        <v>0</v>
      </c>
      <c r="AT1377" s="88">
        <f t="shared" si="1737"/>
        <v>0</v>
      </c>
      <c r="AU1377" s="86">
        <f t="shared" si="1737"/>
        <v>0</v>
      </c>
      <c r="AV1377" s="86">
        <f t="shared" si="1725"/>
        <v>0</v>
      </c>
      <c r="AW1377" s="93">
        <f t="shared" si="1726"/>
        <v>0</v>
      </c>
      <c r="AY1377" s="86">
        <f t="shared" si="1727"/>
        <v>0</v>
      </c>
      <c r="AZ1377" s="86">
        <f t="shared" si="1728"/>
        <v>0</v>
      </c>
      <c r="BA1377" s="86">
        <f t="shared" si="1729"/>
        <v>0</v>
      </c>
      <c r="BB1377" s="86">
        <f t="shared" si="1730"/>
        <v>0</v>
      </c>
      <c r="BC1377" s="86">
        <f t="shared" si="1731"/>
        <v>0</v>
      </c>
      <c r="BD1377" s="86">
        <f t="shared" si="1732"/>
        <v>0</v>
      </c>
    </row>
    <row r="1378" spans="2:56" x14ac:dyDescent="0.3">
      <c r="B1378" s="169" t="s">
        <v>175</v>
      </c>
      <c r="C1378" s="248"/>
      <c r="D1378" s="249"/>
      <c r="E1378" s="172">
        <f t="shared" si="1719"/>
        <v>0</v>
      </c>
      <c r="F1378" s="248"/>
      <c r="G1378" s="249"/>
      <c r="H1378" s="172">
        <f t="shared" si="1720"/>
        <v>0</v>
      </c>
      <c r="I1378" s="248"/>
      <c r="J1378" s="250"/>
      <c r="K1378" s="174">
        <f t="shared" si="1721"/>
        <v>0</v>
      </c>
      <c r="L1378" s="248"/>
      <c r="M1378" s="250"/>
      <c r="N1378" s="251"/>
      <c r="O1378" s="248"/>
      <c r="P1378" s="251"/>
      <c r="Q1378" s="166">
        <f t="shared" si="1722"/>
        <v>0</v>
      </c>
      <c r="R1378" s="251"/>
      <c r="S1378" s="251"/>
      <c r="T1378" s="167">
        <f t="shared" si="1733"/>
        <v>0</v>
      </c>
      <c r="U1378" s="157"/>
      <c r="V1378" s="248"/>
      <c r="W1378" s="251"/>
      <c r="X1378" s="166">
        <f t="shared" si="1723"/>
        <v>0</v>
      </c>
      <c r="Y1378" s="251"/>
      <c r="Z1378" s="251"/>
      <c r="AA1378" s="167">
        <f t="shared" si="1734"/>
        <v>0</v>
      </c>
      <c r="AB1378" s="157"/>
      <c r="AC1378" s="248"/>
      <c r="AD1378" s="251"/>
      <c r="AE1378" s="166">
        <f t="shared" si="1724"/>
        <v>0</v>
      </c>
      <c r="AF1378" s="251"/>
      <c r="AG1378" s="251"/>
      <c r="AH1378" s="167">
        <f t="shared" si="1735"/>
        <v>0</v>
      </c>
      <c r="AJ1378" s="252"/>
      <c r="AK1378" s="253"/>
      <c r="AL1378" s="254"/>
      <c r="AM1378" s="253"/>
      <c r="AN1378" s="254"/>
      <c r="AO1378" s="253"/>
      <c r="AP1378" s="254"/>
      <c r="AQ1378" s="253"/>
      <c r="AR1378" s="254"/>
      <c r="AS1378" s="253"/>
      <c r="AT1378" s="254"/>
      <c r="AU1378" s="253"/>
      <c r="AV1378" s="163">
        <f t="shared" si="1725"/>
        <v>0</v>
      </c>
      <c r="AW1378" s="168">
        <f t="shared" si="1726"/>
        <v>0</v>
      </c>
      <c r="AY1378" s="163">
        <f t="shared" si="1727"/>
        <v>0</v>
      </c>
      <c r="AZ1378" s="163">
        <f t="shared" si="1728"/>
        <v>0</v>
      </c>
      <c r="BA1378" s="163">
        <f t="shared" si="1729"/>
        <v>0</v>
      </c>
      <c r="BB1378" s="163">
        <f t="shared" si="1730"/>
        <v>0</v>
      </c>
      <c r="BC1378" s="163">
        <f t="shared" si="1731"/>
        <v>0</v>
      </c>
      <c r="BD1378" s="163">
        <f t="shared" si="1732"/>
        <v>0</v>
      </c>
    </row>
    <row r="1379" spans="2:56" x14ac:dyDescent="0.3">
      <c r="B1379" s="179" t="s">
        <v>176</v>
      </c>
      <c r="C1379" s="83">
        <f>SUM(C1380:C1384)</f>
        <v>0</v>
      </c>
      <c r="D1379" s="84">
        <f>SUM(D1380:D1384)</f>
        <v>0</v>
      </c>
      <c r="E1379" s="85">
        <f t="shared" si="1719"/>
        <v>0</v>
      </c>
      <c r="F1379" s="83">
        <f>SUM(F1380:F1384)</f>
        <v>10200</v>
      </c>
      <c r="G1379" s="84">
        <f>SUM(G1380:G1384)</f>
        <v>10175</v>
      </c>
      <c r="H1379" s="85">
        <f t="shared" si="1720"/>
        <v>0.99754901960784315</v>
      </c>
      <c r="I1379" s="83">
        <f>SUM(I1380:I1384)</f>
        <v>0</v>
      </c>
      <c r="J1379" s="86">
        <f>SUM(J1380:J1384)</f>
        <v>0</v>
      </c>
      <c r="K1379" s="87">
        <f t="shared" si="1721"/>
        <v>0</v>
      </c>
      <c r="L1379" s="83">
        <f>SUM(L1380:L1384)</f>
        <v>0</v>
      </c>
      <c r="M1379" s="86">
        <f>SUM(M1380:M1384)</f>
        <v>0</v>
      </c>
      <c r="N1379" s="88">
        <f>SUM(N1380:N1384)</f>
        <v>0</v>
      </c>
      <c r="O1379" s="83">
        <f>SUM(O1380:O1384)</f>
        <v>0</v>
      </c>
      <c r="P1379" s="88">
        <f>SUM(P1380:P1384)</f>
        <v>0</v>
      </c>
      <c r="Q1379" s="177">
        <f t="shared" si="1722"/>
        <v>0</v>
      </c>
      <c r="R1379" s="88">
        <f>SUM(R1380:R1384)</f>
        <v>0</v>
      </c>
      <c r="S1379" s="88">
        <f>SUM(S1380:S1384)</f>
        <v>0</v>
      </c>
      <c r="T1379" s="178">
        <f t="shared" si="1733"/>
        <v>0</v>
      </c>
      <c r="U1379" s="157"/>
      <c r="V1379" s="83">
        <f>SUM(V1380:V1384)</f>
        <v>0</v>
      </c>
      <c r="W1379" s="88">
        <f>SUM(W1380:W1384)</f>
        <v>0</v>
      </c>
      <c r="X1379" s="177">
        <f t="shared" si="1723"/>
        <v>0</v>
      </c>
      <c r="Y1379" s="88">
        <f>SUM(Y1380:Y1384)</f>
        <v>0</v>
      </c>
      <c r="Z1379" s="88">
        <f>SUM(Z1380:Z1384)</f>
        <v>0</v>
      </c>
      <c r="AA1379" s="178">
        <f t="shared" si="1734"/>
        <v>0</v>
      </c>
      <c r="AB1379" s="157"/>
      <c r="AC1379" s="83">
        <f>SUM(AC1380:AC1384)</f>
        <v>0</v>
      </c>
      <c r="AD1379" s="88">
        <f>SUM(AD1380:AD1384)</f>
        <v>0</v>
      </c>
      <c r="AE1379" s="177">
        <f t="shared" si="1724"/>
        <v>0</v>
      </c>
      <c r="AF1379" s="88">
        <f>SUM(AF1380:AF1384)</f>
        <v>0</v>
      </c>
      <c r="AG1379" s="88">
        <f>SUM(AG1380:AG1384)</f>
        <v>0</v>
      </c>
      <c r="AH1379" s="178">
        <f t="shared" si="1735"/>
        <v>0</v>
      </c>
      <c r="AJ1379" s="84">
        <f t="shared" ref="AJ1379:AU1379" si="1738">SUM(AJ1380:AJ1384)</f>
        <v>0</v>
      </c>
      <c r="AK1379" s="86">
        <f t="shared" si="1738"/>
        <v>0</v>
      </c>
      <c r="AL1379" s="88">
        <f t="shared" si="1738"/>
        <v>0</v>
      </c>
      <c r="AM1379" s="86">
        <f t="shared" si="1738"/>
        <v>0</v>
      </c>
      <c r="AN1379" s="88">
        <f t="shared" si="1738"/>
        <v>0</v>
      </c>
      <c r="AO1379" s="86">
        <f t="shared" si="1738"/>
        <v>0</v>
      </c>
      <c r="AP1379" s="88">
        <f t="shared" si="1738"/>
        <v>0</v>
      </c>
      <c r="AQ1379" s="86">
        <f t="shared" si="1738"/>
        <v>0</v>
      </c>
      <c r="AR1379" s="88">
        <f t="shared" si="1738"/>
        <v>0</v>
      </c>
      <c r="AS1379" s="86">
        <f t="shared" si="1738"/>
        <v>0</v>
      </c>
      <c r="AT1379" s="88">
        <f t="shared" si="1738"/>
        <v>0</v>
      </c>
      <c r="AU1379" s="86">
        <f t="shared" si="1738"/>
        <v>0</v>
      </c>
      <c r="AV1379" s="86">
        <f t="shared" si="1725"/>
        <v>0</v>
      </c>
      <c r="AW1379" s="93">
        <f t="shared" si="1726"/>
        <v>0</v>
      </c>
      <c r="AY1379" s="86">
        <f t="shared" si="1727"/>
        <v>0</v>
      </c>
      <c r="AZ1379" s="86">
        <f t="shared" si="1728"/>
        <v>0</v>
      </c>
      <c r="BA1379" s="86">
        <f t="shared" si="1729"/>
        <v>0</v>
      </c>
      <c r="BB1379" s="86">
        <f t="shared" si="1730"/>
        <v>0</v>
      </c>
      <c r="BC1379" s="86">
        <f t="shared" si="1731"/>
        <v>0</v>
      </c>
      <c r="BD1379" s="86">
        <f t="shared" si="1732"/>
        <v>0</v>
      </c>
    </row>
    <row r="1380" spans="2:56" x14ac:dyDescent="0.3">
      <c r="B1380" s="169" t="s">
        <v>177</v>
      </c>
      <c r="C1380" s="248"/>
      <c r="D1380" s="249"/>
      <c r="E1380" s="172">
        <f t="shared" si="1719"/>
        <v>0</v>
      </c>
      <c r="F1380" s="248">
        <v>0</v>
      </c>
      <c r="G1380" s="249">
        <v>0</v>
      </c>
      <c r="H1380" s="172">
        <f t="shared" si="1720"/>
        <v>0</v>
      </c>
      <c r="I1380" s="248"/>
      <c r="J1380" s="250"/>
      <c r="K1380" s="174">
        <f t="shared" si="1721"/>
        <v>0</v>
      </c>
      <c r="L1380" s="248"/>
      <c r="M1380" s="250"/>
      <c r="N1380" s="251"/>
      <c r="O1380" s="248"/>
      <c r="P1380" s="251"/>
      <c r="Q1380" s="166">
        <f t="shared" si="1722"/>
        <v>0</v>
      </c>
      <c r="R1380" s="251"/>
      <c r="S1380" s="251"/>
      <c r="T1380" s="167">
        <f t="shared" si="1733"/>
        <v>0</v>
      </c>
      <c r="U1380" s="157"/>
      <c r="V1380" s="248"/>
      <c r="W1380" s="251"/>
      <c r="X1380" s="166">
        <f t="shared" si="1723"/>
        <v>0</v>
      </c>
      <c r="Y1380" s="251"/>
      <c r="Z1380" s="251"/>
      <c r="AA1380" s="167">
        <f t="shared" si="1734"/>
        <v>0</v>
      </c>
      <c r="AB1380" s="157"/>
      <c r="AC1380" s="248"/>
      <c r="AD1380" s="251"/>
      <c r="AE1380" s="166">
        <f t="shared" si="1724"/>
        <v>0</v>
      </c>
      <c r="AF1380" s="251"/>
      <c r="AG1380" s="251"/>
      <c r="AH1380" s="167">
        <f t="shared" si="1735"/>
        <v>0</v>
      </c>
      <c r="AJ1380" s="252"/>
      <c r="AK1380" s="253"/>
      <c r="AL1380" s="254"/>
      <c r="AM1380" s="253"/>
      <c r="AN1380" s="254"/>
      <c r="AO1380" s="253"/>
      <c r="AP1380" s="254"/>
      <c r="AQ1380" s="253"/>
      <c r="AR1380" s="254"/>
      <c r="AS1380" s="253"/>
      <c r="AT1380" s="254"/>
      <c r="AU1380" s="253"/>
      <c r="AV1380" s="163">
        <f t="shared" si="1725"/>
        <v>0</v>
      </c>
      <c r="AW1380" s="168">
        <f t="shared" si="1726"/>
        <v>0</v>
      </c>
      <c r="AY1380" s="163">
        <f t="shared" si="1727"/>
        <v>0</v>
      </c>
      <c r="AZ1380" s="163">
        <f t="shared" si="1728"/>
        <v>0</v>
      </c>
      <c r="BA1380" s="163">
        <f t="shared" si="1729"/>
        <v>0</v>
      </c>
      <c r="BB1380" s="163">
        <f t="shared" si="1730"/>
        <v>0</v>
      </c>
      <c r="BC1380" s="163">
        <f t="shared" si="1731"/>
        <v>0</v>
      </c>
      <c r="BD1380" s="163">
        <f t="shared" si="1732"/>
        <v>0</v>
      </c>
    </row>
    <row r="1381" spans="2:56" x14ac:dyDescent="0.3">
      <c r="B1381" s="169" t="s">
        <v>178</v>
      </c>
      <c r="C1381" s="248"/>
      <c r="D1381" s="249"/>
      <c r="E1381" s="172">
        <f t="shared" si="1719"/>
        <v>0</v>
      </c>
      <c r="F1381" s="248">
        <v>0</v>
      </c>
      <c r="G1381" s="249">
        <v>0</v>
      </c>
      <c r="H1381" s="172">
        <f t="shared" si="1720"/>
        <v>0</v>
      </c>
      <c r="I1381" s="248"/>
      <c r="J1381" s="250"/>
      <c r="K1381" s="174">
        <f t="shared" si="1721"/>
        <v>0</v>
      </c>
      <c r="L1381" s="248"/>
      <c r="M1381" s="250"/>
      <c r="N1381" s="251"/>
      <c r="O1381" s="248"/>
      <c r="P1381" s="251"/>
      <c r="Q1381" s="166">
        <f t="shared" si="1722"/>
        <v>0</v>
      </c>
      <c r="R1381" s="251"/>
      <c r="S1381" s="251"/>
      <c r="T1381" s="167">
        <f t="shared" si="1733"/>
        <v>0</v>
      </c>
      <c r="U1381" s="157"/>
      <c r="V1381" s="248"/>
      <c r="W1381" s="251"/>
      <c r="X1381" s="166">
        <f t="shared" si="1723"/>
        <v>0</v>
      </c>
      <c r="Y1381" s="251"/>
      <c r="Z1381" s="251"/>
      <c r="AA1381" s="167">
        <f t="shared" si="1734"/>
        <v>0</v>
      </c>
      <c r="AB1381" s="157"/>
      <c r="AC1381" s="248"/>
      <c r="AD1381" s="251"/>
      <c r="AE1381" s="166">
        <f t="shared" si="1724"/>
        <v>0</v>
      </c>
      <c r="AF1381" s="251"/>
      <c r="AG1381" s="251"/>
      <c r="AH1381" s="167">
        <f t="shared" si="1735"/>
        <v>0</v>
      </c>
      <c r="AJ1381" s="252"/>
      <c r="AK1381" s="253"/>
      <c r="AL1381" s="254"/>
      <c r="AM1381" s="253"/>
      <c r="AN1381" s="254"/>
      <c r="AO1381" s="253"/>
      <c r="AP1381" s="254"/>
      <c r="AQ1381" s="253"/>
      <c r="AR1381" s="254"/>
      <c r="AS1381" s="253"/>
      <c r="AT1381" s="254"/>
      <c r="AU1381" s="253"/>
      <c r="AV1381" s="163">
        <f t="shared" si="1725"/>
        <v>0</v>
      </c>
      <c r="AW1381" s="168">
        <f t="shared" si="1726"/>
        <v>0</v>
      </c>
      <c r="AY1381" s="163">
        <f t="shared" si="1727"/>
        <v>0</v>
      </c>
      <c r="AZ1381" s="163">
        <f t="shared" si="1728"/>
        <v>0</v>
      </c>
      <c r="BA1381" s="163">
        <f t="shared" si="1729"/>
        <v>0</v>
      </c>
      <c r="BB1381" s="163">
        <f t="shared" si="1730"/>
        <v>0</v>
      </c>
      <c r="BC1381" s="163">
        <f t="shared" si="1731"/>
        <v>0</v>
      </c>
      <c r="BD1381" s="163">
        <f t="shared" si="1732"/>
        <v>0</v>
      </c>
    </row>
    <row r="1382" spans="2:56" x14ac:dyDescent="0.3">
      <c r="B1382" s="169" t="s">
        <v>179</v>
      </c>
      <c r="C1382" s="248"/>
      <c r="D1382" s="249"/>
      <c r="E1382" s="172">
        <f t="shared" si="1719"/>
        <v>0</v>
      </c>
      <c r="F1382" s="248">
        <v>0</v>
      </c>
      <c r="G1382" s="249">
        <v>0</v>
      </c>
      <c r="H1382" s="172">
        <f t="shared" si="1720"/>
        <v>0</v>
      </c>
      <c r="I1382" s="248"/>
      <c r="J1382" s="250"/>
      <c r="K1382" s="174">
        <f t="shared" si="1721"/>
        <v>0</v>
      </c>
      <c r="L1382" s="248"/>
      <c r="M1382" s="250"/>
      <c r="N1382" s="251"/>
      <c r="O1382" s="248"/>
      <c r="P1382" s="251"/>
      <c r="Q1382" s="166">
        <f t="shared" si="1722"/>
        <v>0</v>
      </c>
      <c r="R1382" s="251"/>
      <c r="S1382" s="251"/>
      <c r="T1382" s="167">
        <f t="shared" si="1733"/>
        <v>0</v>
      </c>
      <c r="U1382" s="157"/>
      <c r="V1382" s="248"/>
      <c r="W1382" s="251"/>
      <c r="X1382" s="166">
        <f t="shared" si="1723"/>
        <v>0</v>
      </c>
      <c r="Y1382" s="251"/>
      <c r="Z1382" s="251"/>
      <c r="AA1382" s="167">
        <f t="shared" si="1734"/>
        <v>0</v>
      </c>
      <c r="AB1382" s="157"/>
      <c r="AC1382" s="248"/>
      <c r="AD1382" s="251"/>
      <c r="AE1382" s="166">
        <f t="shared" si="1724"/>
        <v>0</v>
      </c>
      <c r="AF1382" s="251"/>
      <c r="AG1382" s="251"/>
      <c r="AH1382" s="167">
        <f t="shared" si="1735"/>
        <v>0</v>
      </c>
      <c r="AJ1382" s="252"/>
      <c r="AK1382" s="253"/>
      <c r="AL1382" s="254"/>
      <c r="AM1382" s="253"/>
      <c r="AN1382" s="254"/>
      <c r="AO1382" s="253"/>
      <c r="AP1382" s="254"/>
      <c r="AQ1382" s="253"/>
      <c r="AR1382" s="254"/>
      <c r="AS1382" s="253"/>
      <c r="AT1382" s="254"/>
      <c r="AU1382" s="253"/>
      <c r="AV1382" s="163">
        <f t="shared" si="1725"/>
        <v>0</v>
      </c>
      <c r="AW1382" s="168">
        <f t="shared" si="1726"/>
        <v>0</v>
      </c>
      <c r="AY1382" s="163">
        <f t="shared" si="1727"/>
        <v>0</v>
      </c>
      <c r="AZ1382" s="163">
        <f t="shared" si="1728"/>
        <v>0</v>
      </c>
      <c r="BA1382" s="163">
        <f t="shared" si="1729"/>
        <v>0</v>
      </c>
      <c r="BB1382" s="163">
        <f t="shared" si="1730"/>
        <v>0</v>
      </c>
      <c r="BC1382" s="163">
        <f t="shared" si="1731"/>
        <v>0</v>
      </c>
      <c r="BD1382" s="163">
        <f t="shared" si="1732"/>
        <v>0</v>
      </c>
    </row>
    <row r="1383" spans="2:56" x14ac:dyDescent="0.3">
      <c r="B1383" s="169" t="s">
        <v>180</v>
      </c>
      <c r="C1383" s="248"/>
      <c r="D1383" s="249"/>
      <c r="E1383" s="172">
        <f t="shared" si="1719"/>
        <v>0</v>
      </c>
      <c r="F1383" s="248">
        <v>10200</v>
      </c>
      <c r="G1383" s="249">
        <v>10175</v>
      </c>
      <c r="H1383" s="172">
        <f t="shared" si="1720"/>
        <v>0.99754901960784315</v>
      </c>
      <c r="I1383" s="248"/>
      <c r="J1383" s="250"/>
      <c r="K1383" s="174">
        <f t="shared" si="1721"/>
        <v>0</v>
      </c>
      <c r="L1383" s="248"/>
      <c r="M1383" s="250"/>
      <c r="N1383" s="251"/>
      <c r="O1383" s="248"/>
      <c r="P1383" s="251"/>
      <c r="Q1383" s="166">
        <f t="shared" si="1722"/>
        <v>0</v>
      </c>
      <c r="R1383" s="251"/>
      <c r="S1383" s="251"/>
      <c r="T1383" s="167">
        <f t="shared" si="1733"/>
        <v>0</v>
      </c>
      <c r="U1383" s="157"/>
      <c r="V1383" s="248"/>
      <c r="W1383" s="251"/>
      <c r="X1383" s="166">
        <f t="shared" si="1723"/>
        <v>0</v>
      </c>
      <c r="Y1383" s="251"/>
      <c r="Z1383" s="251"/>
      <c r="AA1383" s="167">
        <f t="shared" si="1734"/>
        <v>0</v>
      </c>
      <c r="AB1383" s="157"/>
      <c r="AC1383" s="248"/>
      <c r="AD1383" s="251"/>
      <c r="AE1383" s="166">
        <f t="shared" si="1724"/>
        <v>0</v>
      </c>
      <c r="AF1383" s="251"/>
      <c r="AG1383" s="251"/>
      <c r="AH1383" s="167">
        <f t="shared" si="1735"/>
        <v>0</v>
      </c>
      <c r="AJ1383" s="252"/>
      <c r="AK1383" s="253"/>
      <c r="AL1383" s="254"/>
      <c r="AM1383" s="253"/>
      <c r="AN1383" s="254"/>
      <c r="AO1383" s="253"/>
      <c r="AP1383" s="254"/>
      <c r="AQ1383" s="253"/>
      <c r="AR1383" s="254"/>
      <c r="AS1383" s="253"/>
      <c r="AT1383" s="254"/>
      <c r="AU1383" s="253"/>
      <c r="AV1383" s="163">
        <f t="shared" si="1725"/>
        <v>0</v>
      </c>
      <c r="AW1383" s="168">
        <f t="shared" si="1726"/>
        <v>0</v>
      </c>
      <c r="AY1383" s="163">
        <f t="shared" si="1727"/>
        <v>0</v>
      </c>
      <c r="AZ1383" s="163">
        <f t="shared" si="1728"/>
        <v>0</v>
      </c>
      <c r="BA1383" s="163">
        <f t="shared" si="1729"/>
        <v>0</v>
      </c>
      <c r="BB1383" s="163">
        <f t="shared" si="1730"/>
        <v>0</v>
      </c>
      <c r="BC1383" s="163">
        <f t="shared" si="1731"/>
        <v>0</v>
      </c>
      <c r="BD1383" s="163">
        <f t="shared" si="1732"/>
        <v>0</v>
      </c>
    </row>
    <row r="1384" spans="2:56" x14ac:dyDescent="0.3">
      <c r="B1384" s="169" t="s">
        <v>181</v>
      </c>
      <c r="C1384" s="248"/>
      <c r="D1384" s="249"/>
      <c r="E1384" s="172">
        <f t="shared" si="1719"/>
        <v>0</v>
      </c>
      <c r="F1384" s="248">
        <v>0</v>
      </c>
      <c r="G1384" s="249">
        <v>0</v>
      </c>
      <c r="H1384" s="172">
        <f t="shared" si="1720"/>
        <v>0</v>
      </c>
      <c r="I1384" s="248"/>
      <c r="J1384" s="250"/>
      <c r="K1384" s="174">
        <f t="shared" si="1721"/>
        <v>0</v>
      </c>
      <c r="L1384" s="248"/>
      <c r="M1384" s="250"/>
      <c r="N1384" s="251"/>
      <c r="O1384" s="248"/>
      <c r="P1384" s="251"/>
      <c r="Q1384" s="166">
        <f t="shared" si="1722"/>
        <v>0</v>
      </c>
      <c r="R1384" s="251"/>
      <c r="S1384" s="251"/>
      <c r="T1384" s="167">
        <f t="shared" si="1733"/>
        <v>0</v>
      </c>
      <c r="U1384" s="157"/>
      <c r="V1384" s="248"/>
      <c r="W1384" s="251"/>
      <c r="X1384" s="166">
        <f t="shared" si="1723"/>
        <v>0</v>
      </c>
      <c r="Y1384" s="251"/>
      <c r="Z1384" s="251"/>
      <c r="AA1384" s="167">
        <f t="shared" si="1734"/>
        <v>0</v>
      </c>
      <c r="AB1384" s="157"/>
      <c r="AC1384" s="248"/>
      <c r="AD1384" s="251"/>
      <c r="AE1384" s="166">
        <f t="shared" si="1724"/>
        <v>0</v>
      </c>
      <c r="AF1384" s="251"/>
      <c r="AG1384" s="251"/>
      <c r="AH1384" s="167">
        <f t="shared" si="1735"/>
        <v>0</v>
      </c>
      <c r="AJ1384" s="252"/>
      <c r="AK1384" s="253"/>
      <c r="AL1384" s="254"/>
      <c r="AM1384" s="253"/>
      <c r="AN1384" s="254"/>
      <c r="AO1384" s="253"/>
      <c r="AP1384" s="254"/>
      <c r="AQ1384" s="253"/>
      <c r="AR1384" s="254"/>
      <c r="AS1384" s="253"/>
      <c r="AT1384" s="254"/>
      <c r="AU1384" s="253"/>
      <c r="AV1384" s="163">
        <f t="shared" si="1725"/>
        <v>0</v>
      </c>
      <c r="AW1384" s="168">
        <f t="shared" si="1726"/>
        <v>0</v>
      </c>
      <c r="AY1384" s="163">
        <f t="shared" si="1727"/>
        <v>0</v>
      </c>
      <c r="AZ1384" s="163">
        <f t="shared" si="1728"/>
        <v>0</v>
      </c>
      <c r="BA1384" s="163">
        <f t="shared" si="1729"/>
        <v>0</v>
      </c>
      <c r="BB1384" s="163">
        <f t="shared" si="1730"/>
        <v>0</v>
      </c>
      <c r="BC1384" s="163">
        <f t="shared" si="1731"/>
        <v>0</v>
      </c>
      <c r="BD1384" s="163">
        <f t="shared" si="1732"/>
        <v>0</v>
      </c>
    </row>
    <row r="1385" spans="2:56" x14ac:dyDescent="0.3">
      <c r="B1385" s="179" t="s">
        <v>182</v>
      </c>
      <c r="C1385" s="83">
        <f>SUM(C1386)</f>
        <v>0</v>
      </c>
      <c r="D1385" s="84">
        <f>SUM(D1386)</f>
        <v>0</v>
      </c>
      <c r="E1385" s="85">
        <f t="shared" si="1719"/>
        <v>0</v>
      </c>
      <c r="F1385" s="83">
        <f>SUM(F1386)</f>
        <v>0</v>
      </c>
      <c r="G1385" s="84">
        <f>SUM(G1386)</f>
        <v>0</v>
      </c>
      <c r="H1385" s="85">
        <f t="shared" si="1720"/>
        <v>0</v>
      </c>
      <c r="I1385" s="83">
        <f>SUM(I1386)</f>
        <v>0</v>
      </c>
      <c r="J1385" s="86">
        <f>SUM(J1386)</f>
        <v>0</v>
      </c>
      <c r="K1385" s="87">
        <f t="shared" si="1721"/>
        <v>0</v>
      </c>
      <c r="L1385" s="83">
        <f>SUM(L1386)</f>
        <v>0</v>
      </c>
      <c r="M1385" s="86">
        <f>SUM(M1386)</f>
        <v>0</v>
      </c>
      <c r="N1385" s="88">
        <f>SUM(N1386)</f>
        <v>0</v>
      </c>
      <c r="O1385" s="83">
        <f>SUM(O1386)</f>
        <v>0</v>
      </c>
      <c r="P1385" s="88">
        <f>SUM(P1386)</f>
        <v>0</v>
      </c>
      <c r="Q1385" s="177">
        <f t="shared" si="1722"/>
        <v>0</v>
      </c>
      <c r="R1385" s="88">
        <f>SUM(R1386)</f>
        <v>0</v>
      </c>
      <c r="S1385" s="88">
        <f>SUM(S1386)</f>
        <v>0</v>
      </c>
      <c r="T1385" s="178">
        <f t="shared" si="1733"/>
        <v>0</v>
      </c>
      <c r="U1385" s="157"/>
      <c r="V1385" s="83">
        <f>SUM(V1386)</f>
        <v>0</v>
      </c>
      <c r="W1385" s="88">
        <f>SUM(W1386)</f>
        <v>0</v>
      </c>
      <c r="X1385" s="177">
        <f t="shared" si="1723"/>
        <v>0</v>
      </c>
      <c r="Y1385" s="88">
        <f>SUM(Y1386)</f>
        <v>0</v>
      </c>
      <c r="Z1385" s="88">
        <f>SUM(Z1386)</f>
        <v>0</v>
      </c>
      <c r="AA1385" s="178">
        <f t="shared" si="1734"/>
        <v>0</v>
      </c>
      <c r="AB1385" s="157"/>
      <c r="AC1385" s="83">
        <f>SUM(AC1386)</f>
        <v>0</v>
      </c>
      <c r="AD1385" s="88">
        <f>SUM(AD1386)</f>
        <v>0</v>
      </c>
      <c r="AE1385" s="177">
        <f t="shared" si="1724"/>
        <v>0</v>
      </c>
      <c r="AF1385" s="88">
        <f>SUM(AF1386)</f>
        <v>0</v>
      </c>
      <c r="AG1385" s="88">
        <f>SUM(AG1386)</f>
        <v>0</v>
      </c>
      <c r="AH1385" s="178">
        <f t="shared" si="1735"/>
        <v>0</v>
      </c>
      <c r="AJ1385" s="84">
        <f t="shared" ref="AJ1385:AU1385" si="1739">SUM(AJ1386)</f>
        <v>0</v>
      </c>
      <c r="AK1385" s="86">
        <f t="shared" si="1739"/>
        <v>0</v>
      </c>
      <c r="AL1385" s="88">
        <f t="shared" si="1739"/>
        <v>0</v>
      </c>
      <c r="AM1385" s="86">
        <f t="shared" si="1739"/>
        <v>0</v>
      </c>
      <c r="AN1385" s="88">
        <f t="shared" si="1739"/>
        <v>0</v>
      </c>
      <c r="AO1385" s="86">
        <f t="shared" si="1739"/>
        <v>0</v>
      </c>
      <c r="AP1385" s="88">
        <f t="shared" si="1739"/>
        <v>0</v>
      </c>
      <c r="AQ1385" s="86">
        <f t="shared" si="1739"/>
        <v>0</v>
      </c>
      <c r="AR1385" s="88">
        <f t="shared" si="1739"/>
        <v>0</v>
      </c>
      <c r="AS1385" s="86">
        <f t="shared" si="1739"/>
        <v>0</v>
      </c>
      <c r="AT1385" s="88">
        <f t="shared" si="1739"/>
        <v>0</v>
      </c>
      <c r="AU1385" s="86">
        <f t="shared" si="1739"/>
        <v>0</v>
      </c>
      <c r="AV1385" s="86">
        <f t="shared" si="1725"/>
        <v>0</v>
      </c>
      <c r="AW1385" s="93">
        <f t="shared" si="1726"/>
        <v>0</v>
      </c>
      <c r="AY1385" s="86">
        <f t="shared" si="1727"/>
        <v>0</v>
      </c>
      <c r="AZ1385" s="86">
        <f t="shared" si="1728"/>
        <v>0</v>
      </c>
      <c r="BA1385" s="86">
        <f t="shared" si="1729"/>
        <v>0</v>
      </c>
      <c r="BB1385" s="86">
        <f t="shared" si="1730"/>
        <v>0</v>
      </c>
      <c r="BC1385" s="86">
        <f t="shared" si="1731"/>
        <v>0</v>
      </c>
      <c r="BD1385" s="86">
        <f t="shared" si="1732"/>
        <v>0</v>
      </c>
    </row>
    <row r="1386" spans="2:56" x14ac:dyDescent="0.3">
      <c r="B1386" s="169" t="s">
        <v>182</v>
      </c>
      <c r="C1386" s="248"/>
      <c r="D1386" s="249"/>
      <c r="E1386" s="172">
        <f t="shared" si="1719"/>
        <v>0</v>
      </c>
      <c r="F1386" s="248"/>
      <c r="G1386" s="249"/>
      <c r="H1386" s="172">
        <f t="shared" si="1720"/>
        <v>0</v>
      </c>
      <c r="I1386" s="248"/>
      <c r="J1386" s="250"/>
      <c r="K1386" s="174">
        <f t="shared" si="1721"/>
        <v>0</v>
      </c>
      <c r="L1386" s="248"/>
      <c r="M1386" s="250"/>
      <c r="N1386" s="251"/>
      <c r="O1386" s="248"/>
      <c r="P1386" s="251"/>
      <c r="Q1386" s="166">
        <f t="shared" si="1722"/>
        <v>0</v>
      </c>
      <c r="R1386" s="251"/>
      <c r="S1386" s="251"/>
      <c r="T1386" s="167">
        <f t="shared" si="1733"/>
        <v>0</v>
      </c>
      <c r="U1386" s="157"/>
      <c r="V1386" s="248"/>
      <c r="W1386" s="251"/>
      <c r="X1386" s="166">
        <f t="shared" si="1723"/>
        <v>0</v>
      </c>
      <c r="Y1386" s="251"/>
      <c r="Z1386" s="251"/>
      <c r="AA1386" s="167">
        <f t="shared" si="1734"/>
        <v>0</v>
      </c>
      <c r="AB1386" s="157"/>
      <c r="AC1386" s="248"/>
      <c r="AD1386" s="251"/>
      <c r="AE1386" s="166">
        <f t="shared" si="1724"/>
        <v>0</v>
      </c>
      <c r="AF1386" s="251"/>
      <c r="AG1386" s="251"/>
      <c r="AH1386" s="167">
        <f t="shared" si="1735"/>
        <v>0</v>
      </c>
      <c r="AJ1386" s="252"/>
      <c r="AK1386" s="253"/>
      <c r="AL1386" s="254"/>
      <c r="AM1386" s="253"/>
      <c r="AN1386" s="254"/>
      <c r="AO1386" s="253"/>
      <c r="AP1386" s="254"/>
      <c r="AQ1386" s="253"/>
      <c r="AR1386" s="254"/>
      <c r="AS1386" s="253"/>
      <c r="AT1386" s="254"/>
      <c r="AU1386" s="253"/>
      <c r="AV1386" s="163">
        <f t="shared" si="1725"/>
        <v>0</v>
      </c>
      <c r="AW1386" s="168">
        <f t="shared" si="1726"/>
        <v>0</v>
      </c>
      <c r="AY1386" s="163">
        <f t="shared" si="1727"/>
        <v>0</v>
      </c>
      <c r="AZ1386" s="163">
        <f t="shared" si="1728"/>
        <v>0</v>
      </c>
      <c r="BA1386" s="163">
        <f t="shared" si="1729"/>
        <v>0</v>
      </c>
      <c r="BB1386" s="163">
        <f t="shared" si="1730"/>
        <v>0</v>
      </c>
      <c r="BC1386" s="163">
        <f t="shared" si="1731"/>
        <v>0</v>
      </c>
      <c r="BD1386" s="163">
        <f t="shared" si="1732"/>
        <v>0</v>
      </c>
    </row>
    <row r="1387" spans="2:56" x14ac:dyDescent="0.3">
      <c r="B1387" s="179" t="s">
        <v>183</v>
      </c>
      <c r="C1387" s="83">
        <f>SUM(C1388)</f>
        <v>0</v>
      </c>
      <c r="D1387" s="84">
        <f>SUM(D1388)</f>
        <v>0</v>
      </c>
      <c r="E1387" s="85">
        <f t="shared" si="1719"/>
        <v>0</v>
      </c>
      <c r="F1387" s="83">
        <f>SUM(F1388)</f>
        <v>0</v>
      </c>
      <c r="G1387" s="84">
        <f>SUM(G1388)</f>
        <v>0</v>
      </c>
      <c r="H1387" s="85">
        <f t="shared" si="1720"/>
        <v>0</v>
      </c>
      <c r="I1387" s="83">
        <f>SUM(I1388)</f>
        <v>0</v>
      </c>
      <c r="J1387" s="86">
        <f>SUM(J1388)</f>
        <v>0</v>
      </c>
      <c r="K1387" s="87">
        <f t="shared" si="1721"/>
        <v>0</v>
      </c>
      <c r="L1387" s="83">
        <f>SUM(L1388)</f>
        <v>0</v>
      </c>
      <c r="M1387" s="86">
        <f>SUM(M1388)</f>
        <v>0</v>
      </c>
      <c r="N1387" s="88">
        <f>SUM(N1388)</f>
        <v>0</v>
      </c>
      <c r="O1387" s="83">
        <f>SUM(O1388)</f>
        <v>0</v>
      </c>
      <c r="P1387" s="88">
        <f>SUM(P1388)</f>
        <v>0</v>
      </c>
      <c r="Q1387" s="177">
        <f t="shared" si="1722"/>
        <v>0</v>
      </c>
      <c r="R1387" s="88">
        <f>SUM(R1388)</f>
        <v>0</v>
      </c>
      <c r="S1387" s="88">
        <f>SUM(S1388)</f>
        <v>0</v>
      </c>
      <c r="T1387" s="178">
        <f t="shared" si="1733"/>
        <v>0</v>
      </c>
      <c r="U1387" s="157"/>
      <c r="V1387" s="83">
        <f>SUM(V1388)</f>
        <v>0</v>
      </c>
      <c r="W1387" s="88">
        <f>SUM(W1388)</f>
        <v>0</v>
      </c>
      <c r="X1387" s="177">
        <f t="shared" si="1723"/>
        <v>0</v>
      </c>
      <c r="Y1387" s="88">
        <f>SUM(Y1388)</f>
        <v>0</v>
      </c>
      <c r="Z1387" s="88">
        <f>SUM(Z1388)</f>
        <v>0</v>
      </c>
      <c r="AA1387" s="178">
        <f t="shared" si="1734"/>
        <v>0</v>
      </c>
      <c r="AB1387" s="157"/>
      <c r="AC1387" s="83">
        <f>SUM(AC1388)</f>
        <v>0</v>
      </c>
      <c r="AD1387" s="88">
        <f>SUM(AD1388)</f>
        <v>0</v>
      </c>
      <c r="AE1387" s="177">
        <f t="shared" si="1724"/>
        <v>0</v>
      </c>
      <c r="AF1387" s="88">
        <f>SUM(AF1388)</f>
        <v>0</v>
      </c>
      <c r="AG1387" s="88">
        <f>SUM(AG1388)</f>
        <v>0</v>
      </c>
      <c r="AH1387" s="178">
        <f t="shared" si="1735"/>
        <v>0</v>
      </c>
      <c r="AJ1387" s="84">
        <f t="shared" ref="AJ1387:AU1387" si="1740">SUM(AJ1388)</f>
        <v>0</v>
      </c>
      <c r="AK1387" s="86">
        <f t="shared" si="1740"/>
        <v>0</v>
      </c>
      <c r="AL1387" s="88">
        <f t="shared" si="1740"/>
        <v>0</v>
      </c>
      <c r="AM1387" s="86">
        <f t="shared" si="1740"/>
        <v>0</v>
      </c>
      <c r="AN1387" s="88">
        <f t="shared" si="1740"/>
        <v>0</v>
      </c>
      <c r="AO1387" s="86">
        <f t="shared" si="1740"/>
        <v>0</v>
      </c>
      <c r="AP1387" s="88">
        <f t="shared" si="1740"/>
        <v>0</v>
      </c>
      <c r="AQ1387" s="86">
        <f t="shared" si="1740"/>
        <v>0</v>
      </c>
      <c r="AR1387" s="88">
        <f t="shared" si="1740"/>
        <v>0</v>
      </c>
      <c r="AS1387" s="86">
        <f t="shared" si="1740"/>
        <v>0</v>
      </c>
      <c r="AT1387" s="88">
        <f t="shared" si="1740"/>
        <v>0</v>
      </c>
      <c r="AU1387" s="86">
        <f t="shared" si="1740"/>
        <v>0</v>
      </c>
      <c r="AV1387" s="86">
        <f t="shared" si="1725"/>
        <v>0</v>
      </c>
      <c r="AW1387" s="93">
        <f t="shared" si="1726"/>
        <v>0</v>
      </c>
      <c r="AY1387" s="86">
        <f t="shared" si="1727"/>
        <v>0</v>
      </c>
      <c r="AZ1387" s="86">
        <f t="shared" si="1728"/>
        <v>0</v>
      </c>
      <c r="BA1387" s="86">
        <f t="shared" si="1729"/>
        <v>0</v>
      </c>
      <c r="BB1387" s="86">
        <f t="shared" si="1730"/>
        <v>0</v>
      </c>
      <c r="BC1387" s="86">
        <f t="shared" si="1731"/>
        <v>0</v>
      </c>
      <c r="BD1387" s="86">
        <f t="shared" si="1732"/>
        <v>0</v>
      </c>
    </row>
    <row r="1388" spans="2:56" x14ac:dyDescent="0.3">
      <c r="B1388" s="169" t="s">
        <v>184</v>
      </c>
      <c r="C1388" s="248"/>
      <c r="D1388" s="249"/>
      <c r="E1388" s="172">
        <f t="shared" si="1719"/>
        <v>0</v>
      </c>
      <c r="F1388" s="248"/>
      <c r="G1388" s="249"/>
      <c r="H1388" s="172">
        <f t="shared" si="1720"/>
        <v>0</v>
      </c>
      <c r="I1388" s="248"/>
      <c r="J1388" s="250"/>
      <c r="K1388" s="174">
        <f t="shared" si="1721"/>
        <v>0</v>
      </c>
      <c r="L1388" s="248"/>
      <c r="M1388" s="250"/>
      <c r="N1388" s="251"/>
      <c r="O1388" s="248"/>
      <c r="P1388" s="251"/>
      <c r="Q1388" s="166">
        <f t="shared" si="1722"/>
        <v>0</v>
      </c>
      <c r="R1388" s="251"/>
      <c r="S1388" s="251"/>
      <c r="T1388" s="167">
        <f t="shared" si="1733"/>
        <v>0</v>
      </c>
      <c r="U1388" s="157"/>
      <c r="V1388" s="248"/>
      <c r="W1388" s="251"/>
      <c r="X1388" s="166">
        <f t="shared" si="1723"/>
        <v>0</v>
      </c>
      <c r="Y1388" s="251"/>
      <c r="Z1388" s="251"/>
      <c r="AA1388" s="167">
        <f t="shared" si="1734"/>
        <v>0</v>
      </c>
      <c r="AB1388" s="157"/>
      <c r="AC1388" s="248"/>
      <c r="AD1388" s="251"/>
      <c r="AE1388" s="166">
        <f t="shared" si="1724"/>
        <v>0</v>
      </c>
      <c r="AF1388" s="251"/>
      <c r="AG1388" s="251"/>
      <c r="AH1388" s="167">
        <f t="shared" si="1735"/>
        <v>0</v>
      </c>
      <c r="AJ1388" s="252"/>
      <c r="AK1388" s="253"/>
      <c r="AL1388" s="254"/>
      <c r="AM1388" s="253"/>
      <c r="AN1388" s="254"/>
      <c r="AO1388" s="253"/>
      <c r="AP1388" s="254"/>
      <c r="AQ1388" s="253"/>
      <c r="AR1388" s="254"/>
      <c r="AS1388" s="253"/>
      <c r="AT1388" s="254"/>
      <c r="AU1388" s="253"/>
      <c r="AV1388" s="163">
        <f t="shared" si="1725"/>
        <v>0</v>
      </c>
      <c r="AW1388" s="168">
        <f t="shared" si="1726"/>
        <v>0</v>
      </c>
      <c r="AY1388" s="163">
        <f t="shared" si="1727"/>
        <v>0</v>
      </c>
      <c r="AZ1388" s="163">
        <f t="shared" si="1728"/>
        <v>0</v>
      </c>
      <c r="BA1388" s="163">
        <f t="shared" si="1729"/>
        <v>0</v>
      </c>
      <c r="BB1388" s="163">
        <f t="shared" si="1730"/>
        <v>0</v>
      </c>
      <c r="BC1388" s="163">
        <f t="shared" si="1731"/>
        <v>0</v>
      </c>
      <c r="BD1388" s="163">
        <f t="shared" si="1732"/>
        <v>0</v>
      </c>
    </row>
    <row r="1389" spans="2:56" x14ac:dyDescent="0.3">
      <c r="B1389" s="176" t="s">
        <v>185</v>
      </c>
      <c r="C1389" s="83">
        <f>SUM(C1390:C1391)</f>
        <v>0</v>
      </c>
      <c r="D1389" s="84">
        <f>SUM(D1390:D1391)</f>
        <v>0</v>
      </c>
      <c r="E1389" s="85">
        <f t="shared" si="1719"/>
        <v>0</v>
      </c>
      <c r="F1389" s="83">
        <f>SUM(F1390:F1391)</f>
        <v>0</v>
      </c>
      <c r="G1389" s="84">
        <f>SUM(G1390:G1391)</f>
        <v>0</v>
      </c>
      <c r="H1389" s="85">
        <f t="shared" si="1720"/>
        <v>0</v>
      </c>
      <c r="I1389" s="83">
        <f>SUM(I1390:I1391)</f>
        <v>0</v>
      </c>
      <c r="J1389" s="86">
        <f>SUM(J1390:J1391)</f>
        <v>0</v>
      </c>
      <c r="K1389" s="87">
        <f t="shared" si="1721"/>
        <v>0</v>
      </c>
      <c r="L1389" s="83">
        <f>SUM(L1390:L1391)</f>
        <v>0</v>
      </c>
      <c r="M1389" s="86">
        <f>SUM(M1390:M1391)</f>
        <v>0</v>
      </c>
      <c r="N1389" s="88">
        <f>SUM(N1390:N1391)</f>
        <v>0</v>
      </c>
      <c r="O1389" s="83">
        <f>SUM(O1390:O1391)</f>
        <v>0</v>
      </c>
      <c r="P1389" s="88">
        <f>SUM(P1390:P1391)</f>
        <v>0</v>
      </c>
      <c r="Q1389" s="177">
        <f t="shared" si="1722"/>
        <v>0</v>
      </c>
      <c r="R1389" s="88">
        <f>SUM(R1390:R1391)</f>
        <v>0</v>
      </c>
      <c r="S1389" s="88">
        <f>SUM(S1390:S1391)</f>
        <v>0</v>
      </c>
      <c r="T1389" s="178">
        <f t="shared" si="1733"/>
        <v>0</v>
      </c>
      <c r="U1389" s="157"/>
      <c r="V1389" s="83">
        <f>SUM(V1390:V1391)</f>
        <v>0</v>
      </c>
      <c r="W1389" s="88">
        <f>SUM(W1390:W1391)</f>
        <v>0</v>
      </c>
      <c r="X1389" s="177">
        <f t="shared" si="1723"/>
        <v>0</v>
      </c>
      <c r="Y1389" s="88">
        <f>SUM(Y1390:Y1391)</f>
        <v>0</v>
      </c>
      <c r="Z1389" s="88">
        <f>SUM(Z1390:Z1391)</f>
        <v>0</v>
      </c>
      <c r="AA1389" s="178">
        <f t="shared" si="1734"/>
        <v>0</v>
      </c>
      <c r="AB1389" s="157"/>
      <c r="AC1389" s="83">
        <f>SUM(AC1390:AC1391)</f>
        <v>0</v>
      </c>
      <c r="AD1389" s="88">
        <f>SUM(AD1390:AD1391)</f>
        <v>0</v>
      </c>
      <c r="AE1389" s="177">
        <f t="shared" si="1724"/>
        <v>0</v>
      </c>
      <c r="AF1389" s="88">
        <f>SUM(AF1390:AF1391)</f>
        <v>0</v>
      </c>
      <c r="AG1389" s="88">
        <f>SUM(AG1390:AG1391)</f>
        <v>0</v>
      </c>
      <c r="AH1389" s="178">
        <f t="shared" si="1735"/>
        <v>0</v>
      </c>
      <c r="AJ1389" s="84">
        <f t="shared" ref="AJ1389:AU1389" si="1741">SUM(AJ1390:AJ1391)</f>
        <v>0</v>
      </c>
      <c r="AK1389" s="86">
        <f t="shared" si="1741"/>
        <v>0</v>
      </c>
      <c r="AL1389" s="88">
        <f t="shared" si="1741"/>
        <v>0</v>
      </c>
      <c r="AM1389" s="86">
        <f t="shared" si="1741"/>
        <v>0</v>
      </c>
      <c r="AN1389" s="88">
        <f t="shared" si="1741"/>
        <v>0</v>
      </c>
      <c r="AO1389" s="86">
        <f t="shared" si="1741"/>
        <v>0</v>
      </c>
      <c r="AP1389" s="88">
        <f t="shared" si="1741"/>
        <v>0</v>
      </c>
      <c r="AQ1389" s="86">
        <f t="shared" si="1741"/>
        <v>0</v>
      </c>
      <c r="AR1389" s="88">
        <f t="shared" si="1741"/>
        <v>0</v>
      </c>
      <c r="AS1389" s="86">
        <f t="shared" si="1741"/>
        <v>0</v>
      </c>
      <c r="AT1389" s="88">
        <f t="shared" si="1741"/>
        <v>0</v>
      </c>
      <c r="AU1389" s="86">
        <f t="shared" si="1741"/>
        <v>0</v>
      </c>
      <c r="AV1389" s="86">
        <f t="shared" si="1725"/>
        <v>0</v>
      </c>
      <c r="AW1389" s="93">
        <f t="shared" si="1726"/>
        <v>0</v>
      </c>
      <c r="AY1389" s="86">
        <f t="shared" si="1727"/>
        <v>0</v>
      </c>
      <c r="AZ1389" s="86">
        <f t="shared" si="1728"/>
        <v>0</v>
      </c>
      <c r="BA1389" s="86">
        <f t="shared" si="1729"/>
        <v>0</v>
      </c>
      <c r="BB1389" s="86">
        <f t="shared" si="1730"/>
        <v>0</v>
      </c>
      <c r="BC1389" s="86">
        <f t="shared" si="1731"/>
        <v>0</v>
      </c>
      <c r="BD1389" s="86">
        <f t="shared" si="1732"/>
        <v>0</v>
      </c>
    </row>
    <row r="1390" spans="2:56" x14ac:dyDescent="0.3">
      <c r="B1390" s="186" t="s">
        <v>186</v>
      </c>
      <c r="C1390" s="255"/>
      <c r="D1390" s="256"/>
      <c r="E1390" s="182">
        <f t="shared" si="1719"/>
        <v>0</v>
      </c>
      <c r="F1390" s="255"/>
      <c r="G1390" s="256"/>
      <c r="H1390" s="182">
        <f t="shared" si="1720"/>
        <v>0</v>
      </c>
      <c r="I1390" s="255"/>
      <c r="J1390" s="257"/>
      <c r="K1390" s="184">
        <f t="shared" si="1721"/>
        <v>0</v>
      </c>
      <c r="L1390" s="255"/>
      <c r="M1390" s="257"/>
      <c r="N1390" s="258"/>
      <c r="O1390" s="255"/>
      <c r="P1390" s="258"/>
      <c r="Q1390" s="177">
        <f t="shared" si="1722"/>
        <v>0</v>
      </c>
      <c r="R1390" s="258"/>
      <c r="S1390" s="258"/>
      <c r="T1390" s="178">
        <f t="shared" si="1733"/>
        <v>0</v>
      </c>
      <c r="U1390" s="157"/>
      <c r="V1390" s="255"/>
      <c r="W1390" s="258"/>
      <c r="X1390" s="177">
        <f t="shared" si="1723"/>
        <v>0</v>
      </c>
      <c r="Y1390" s="258"/>
      <c r="Z1390" s="258"/>
      <c r="AA1390" s="178">
        <f t="shared" si="1734"/>
        <v>0</v>
      </c>
      <c r="AB1390" s="157"/>
      <c r="AC1390" s="255"/>
      <c r="AD1390" s="258"/>
      <c r="AE1390" s="177">
        <f t="shared" si="1724"/>
        <v>0</v>
      </c>
      <c r="AF1390" s="258"/>
      <c r="AG1390" s="258"/>
      <c r="AH1390" s="178">
        <f t="shared" si="1735"/>
        <v>0</v>
      </c>
      <c r="AJ1390" s="252"/>
      <c r="AK1390" s="253"/>
      <c r="AL1390" s="254"/>
      <c r="AM1390" s="253"/>
      <c r="AN1390" s="254"/>
      <c r="AO1390" s="253"/>
      <c r="AP1390" s="254"/>
      <c r="AQ1390" s="253"/>
      <c r="AR1390" s="254"/>
      <c r="AS1390" s="253"/>
      <c r="AT1390" s="254"/>
      <c r="AU1390" s="253"/>
      <c r="AV1390" s="163">
        <f t="shared" si="1725"/>
        <v>0</v>
      </c>
      <c r="AW1390" s="93">
        <f t="shared" si="1726"/>
        <v>0</v>
      </c>
      <c r="AY1390" s="163">
        <f t="shared" si="1727"/>
        <v>0</v>
      </c>
      <c r="AZ1390" s="163">
        <f t="shared" si="1728"/>
        <v>0</v>
      </c>
      <c r="BA1390" s="163">
        <f t="shared" si="1729"/>
        <v>0</v>
      </c>
      <c r="BB1390" s="163">
        <f t="shared" si="1730"/>
        <v>0</v>
      </c>
      <c r="BC1390" s="163">
        <f t="shared" si="1731"/>
        <v>0</v>
      </c>
      <c r="BD1390" s="163">
        <f t="shared" si="1732"/>
        <v>0</v>
      </c>
    </row>
    <row r="1391" spans="2:56" x14ac:dyDescent="0.3">
      <c r="B1391" s="186" t="s">
        <v>187</v>
      </c>
      <c r="C1391" s="255"/>
      <c r="D1391" s="256"/>
      <c r="E1391" s="182">
        <f t="shared" si="1719"/>
        <v>0</v>
      </c>
      <c r="F1391" s="255"/>
      <c r="G1391" s="256"/>
      <c r="H1391" s="182">
        <f t="shared" si="1720"/>
        <v>0</v>
      </c>
      <c r="I1391" s="255"/>
      <c r="J1391" s="257"/>
      <c r="K1391" s="184">
        <f t="shared" si="1721"/>
        <v>0</v>
      </c>
      <c r="L1391" s="255"/>
      <c r="M1391" s="257"/>
      <c r="N1391" s="258"/>
      <c r="O1391" s="255"/>
      <c r="P1391" s="258"/>
      <c r="Q1391" s="177">
        <f t="shared" si="1722"/>
        <v>0</v>
      </c>
      <c r="R1391" s="258"/>
      <c r="S1391" s="258"/>
      <c r="T1391" s="178">
        <f t="shared" si="1733"/>
        <v>0</v>
      </c>
      <c r="U1391" s="157"/>
      <c r="V1391" s="255"/>
      <c r="W1391" s="258"/>
      <c r="X1391" s="177">
        <f t="shared" si="1723"/>
        <v>0</v>
      </c>
      <c r="Y1391" s="258"/>
      <c r="Z1391" s="258"/>
      <c r="AA1391" s="178">
        <f t="shared" si="1734"/>
        <v>0</v>
      </c>
      <c r="AB1391" s="157"/>
      <c r="AC1391" s="255"/>
      <c r="AD1391" s="258"/>
      <c r="AE1391" s="177">
        <f t="shared" si="1724"/>
        <v>0</v>
      </c>
      <c r="AF1391" s="258"/>
      <c r="AG1391" s="258"/>
      <c r="AH1391" s="178">
        <f t="shared" si="1735"/>
        <v>0</v>
      </c>
      <c r="AJ1391" s="252"/>
      <c r="AK1391" s="253"/>
      <c r="AL1391" s="254"/>
      <c r="AM1391" s="253"/>
      <c r="AN1391" s="254"/>
      <c r="AO1391" s="253"/>
      <c r="AP1391" s="254"/>
      <c r="AQ1391" s="253"/>
      <c r="AR1391" s="254"/>
      <c r="AS1391" s="253"/>
      <c r="AT1391" s="254"/>
      <c r="AU1391" s="253"/>
      <c r="AV1391" s="163">
        <f t="shared" si="1725"/>
        <v>0</v>
      </c>
      <c r="AW1391" s="93">
        <f t="shared" si="1726"/>
        <v>0</v>
      </c>
      <c r="AY1391" s="163">
        <f t="shared" si="1727"/>
        <v>0</v>
      </c>
      <c r="AZ1391" s="163">
        <f t="shared" si="1728"/>
        <v>0</v>
      </c>
      <c r="BA1391" s="163">
        <f t="shared" si="1729"/>
        <v>0</v>
      </c>
      <c r="BB1391" s="163">
        <f t="shared" si="1730"/>
        <v>0</v>
      </c>
      <c r="BC1391" s="163">
        <f t="shared" si="1731"/>
        <v>0</v>
      </c>
      <c r="BD1391" s="163">
        <f t="shared" si="1732"/>
        <v>0</v>
      </c>
    </row>
    <row r="1392" spans="2:56" s="124" customFormat="1" x14ac:dyDescent="0.3">
      <c r="B1392" s="187" t="s">
        <v>188</v>
      </c>
      <c r="C1392" s="188">
        <f>SUM(C1393,C1398,C1401,C1402,C1403,C1406,C1407)</f>
        <v>0</v>
      </c>
      <c r="D1392" s="189">
        <f>SUM(D1393,D1398,D1401,D1402,D1403,D1406,D1407)</f>
        <v>0</v>
      </c>
      <c r="E1392" s="190">
        <f t="shared" si="1719"/>
        <v>0</v>
      </c>
      <c r="F1392" s="188">
        <f>SUM(F1393,F1398,F1401,F1402,F1403,F1406,F1407)</f>
        <v>0</v>
      </c>
      <c r="G1392" s="189">
        <f>SUM(G1393,G1398,G1401,G1402,G1403,G1406,G1407)</f>
        <v>0</v>
      </c>
      <c r="H1392" s="190">
        <f t="shared" si="1720"/>
        <v>0</v>
      </c>
      <c r="I1392" s="188">
        <f>SUM(I1393,I1398,I1401,I1402,I1403,I1406,I1407)</f>
        <v>0</v>
      </c>
      <c r="J1392" s="191">
        <f>SUM(J1393,J1398,J1401,J1402,J1403,J1406,J1407)</f>
        <v>0</v>
      </c>
      <c r="K1392" s="192">
        <f t="shared" si="1721"/>
        <v>0</v>
      </c>
      <c r="L1392" s="188">
        <f>SUM(L1393,L1398,L1401,L1402,L1403,L1406,L1407)</f>
        <v>0</v>
      </c>
      <c r="M1392" s="191">
        <f>SUM(M1393,M1398,M1401,M1402,M1403,M1406,M1407)</f>
        <v>0</v>
      </c>
      <c r="N1392" s="193">
        <f>SUM(N1393,N1398,N1401,N1402,N1403,N1406,N1407)</f>
        <v>0</v>
      </c>
      <c r="O1392" s="188">
        <f>SUM(O1393,O1398,O1401,O1402,O1403,O1406,O1407)</f>
        <v>0</v>
      </c>
      <c r="P1392" s="193">
        <f>SUM(P1393,P1398,P1401,P1402,P1403,P1406,P1407)</f>
        <v>0</v>
      </c>
      <c r="Q1392" s="194">
        <f t="shared" si="1722"/>
        <v>0</v>
      </c>
      <c r="R1392" s="195">
        <f>SUM(R1393,R1398,R1401,R1402,R1403,R1406,R1407)</f>
        <v>0</v>
      </c>
      <c r="S1392" s="195">
        <f>SUM(S1393,S1398,S1401,S1402,S1403,S1406,S1407)</f>
        <v>0</v>
      </c>
      <c r="T1392" s="196">
        <f t="shared" si="1733"/>
        <v>0</v>
      </c>
      <c r="U1392" s="121"/>
      <c r="V1392" s="188">
        <f>SUM(V1393,V1398,V1401,V1402,V1403,V1406,V1407)</f>
        <v>0</v>
      </c>
      <c r="W1392" s="193">
        <f>SUM(W1393,W1398,W1401,W1402,W1403,W1406,W1407)</f>
        <v>0</v>
      </c>
      <c r="X1392" s="194">
        <f t="shared" si="1723"/>
        <v>0</v>
      </c>
      <c r="Y1392" s="195">
        <f>SUM(Y1393,Y1398,Y1401,Y1402,Y1403,Y1406,Y1407)</f>
        <v>0</v>
      </c>
      <c r="Z1392" s="195">
        <f>SUM(Z1393,Z1398,Z1401,Z1402,Z1403,Z1406,Z1407)</f>
        <v>0</v>
      </c>
      <c r="AA1392" s="196">
        <f t="shared" si="1734"/>
        <v>0</v>
      </c>
      <c r="AB1392" s="121"/>
      <c r="AC1392" s="188">
        <f>SUM(AC1393,AC1398,AC1401,AC1402,AC1403,AC1406,AC1407)</f>
        <v>0</v>
      </c>
      <c r="AD1392" s="193">
        <f>SUM(AD1393,AD1398,AD1401,AD1402,AD1403,AD1406,AD1407)</f>
        <v>0</v>
      </c>
      <c r="AE1392" s="194">
        <f t="shared" si="1724"/>
        <v>0</v>
      </c>
      <c r="AF1392" s="195">
        <f>SUM(AF1393,AF1398,AF1401,AF1402,AF1403,AF1406,AF1407)</f>
        <v>0</v>
      </c>
      <c r="AG1392" s="195">
        <f>SUM(AG1393,AG1398,AG1401,AG1402,AG1403,AG1406,AG1407)</f>
        <v>0</v>
      </c>
      <c r="AH1392" s="196">
        <f t="shared" si="1735"/>
        <v>0</v>
      </c>
      <c r="AJ1392" s="189">
        <f t="shared" ref="AJ1392:AU1392" si="1742">SUM(AJ1393,AJ1398,AJ1401,AJ1402,AJ1403,AJ1406,AJ1407)</f>
        <v>0</v>
      </c>
      <c r="AK1392" s="191">
        <f t="shared" si="1742"/>
        <v>0</v>
      </c>
      <c r="AL1392" s="193">
        <f t="shared" si="1742"/>
        <v>0</v>
      </c>
      <c r="AM1392" s="191">
        <f t="shared" si="1742"/>
        <v>0</v>
      </c>
      <c r="AN1392" s="193">
        <f t="shared" si="1742"/>
        <v>0</v>
      </c>
      <c r="AO1392" s="191">
        <f t="shared" si="1742"/>
        <v>0</v>
      </c>
      <c r="AP1392" s="193">
        <f t="shared" si="1742"/>
        <v>0</v>
      </c>
      <c r="AQ1392" s="191">
        <f t="shared" si="1742"/>
        <v>0</v>
      </c>
      <c r="AR1392" s="193">
        <f t="shared" si="1742"/>
        <v>0</v>
      </c>
      <c r="AS1392" s="191">
        <f t="shared" si="1742"/>
        <v>0</v>
      </c>
      <c r="AT1392" s="193">
        <f t="shared" si="1742"/>
        <v>0</v>
      </c>
      <c r="AU1392" s="191">
        <f t="shared" si="1742"/>
        <v>0</v>
      </c>
      <c r="AV1392" s="191">
        <f t="shared" si="1725"/>
        <v>0</v>
      </c>
      <c r="AW1392" s="197">
        <f t="shared" si="1726"/>
        <v>0</v>
      </c>
      <c r="AX1392" s="198"/>
      <c r="AY1392" s="191">
        <f t="shared" si="1727"/>
        <v>0</v>
      </c>
      <c r="AZ1392" s="191">
        <f t="shared" si="1728"/>
        <v>0</v>
      </c>
      <c r="BA1392" s="191">
        <f t="shared" si="1729"/>
        <v>0</v>
      </c>
      <c r="BB1392" s="191">
        <f t="shared" si="1730"/>
        <v>0</v>
      </c>
      <c r="BC1392" s="191">
        <f t="shared" si="1731"/>
        <v>0</v>
      </c>
      <c r="BD1392" s="191">
        <f t="shared" si="1732"/>
        <v>0</v>
      </c>
    </row>
    <row r="1393" spans="2:56" x14ac:dyDescent="0.3">
      <c r="B1393" s="176" t="s">
        <v>189</v>
      </c>
      <c r="C1393" s="83">
        <f>SUM(C1394,C1396)</f>
        <v>0</v>
      </c>
      <c r="D1393" s="84">
        <f>SUM(D1394,D1396)</f>
        <v>0</v>
      </c>
      <c r="E1393" s="85">
        <f t="shared" si="1719"/>
        <v>0</v>
      </c>
      <c r="F1393" s="83">
        <f>SUM(F1394,F1396)</f>
        <v>0</v>
      </c>
      <c r="G1393" s="84">
        <f>SUM(G1394,G1396)</f>
        <v>0</v>
      </c>
      <c r="H1393" s="85">
        <f t="shared" si="1720"/>
        <v>0</v>
      </c>
      <c r="I1393" s="83">
        <f>SUM(I1394,I1396)</f>
        <v>0</v>
      </c>
      <c r="J1393" s="86">
        <f>SUM(J1394,J1396)</f>
        <v>0</v>
      </c>
      <c r="K1393" s="87">
        <f t="shared" si="1721"/>
        <v>0</v>
      </c>
      <c r="L1393" s="83">
        <f>SUM(L1394,L1396)</f>
        <v>0</v>
      </c>
      <c r="M1393" s="86">
        <f>SUM(M1394,M1396)</f>
        <v>0</v>
      </c>
      <c r="N1393" s="88">
        <f>SUM(N1394,N1396)</f>
        <v>0</v>
      </c>
      <c r="O1393" s="83">
        <f>SUM(O1394,O1396)</f>
        <v>0</v>
      </c>
      <c r="P1393" s="88">
        <f>SUM(P1394,P1396)</f>
        <v>0</v>
      </c>
      <c r="Q1393" s="199">
        <f t="shared" si="1722"/>
        <v>0</v>
      </c>
      <c r="R1393" s="89">
        <f>SUM(R1394,R1396)</f>
        <v>0</v>
      </c>
      <c r="S1393" s="89">
        <f>SUM(S1394,S1396)</f>
        <v>0</v>
      </c>
      <c r="T1393" s="200">
        <f t="shared" si="1733"/>
        <v>0</v>
      </c>
      <c r="U1393" s="91"/>
      <c r="V1393" s="83">
        <f>SUM(V1394,V1396)</f>
        <v>0</v>
      </c>
      <c r="W1393" s="88">
        <f>SUM(W1394,W1396)</f>
        <v>0</v>
      </c>
      <c r="X1393" s="199">
        <f t="shared" si="1723"/>
        <v>0</v>
      </c>
      <c r="Y1393" s="89">
        <f>SUM(Y1394,Y1396)</f>
        <v>0</v>
      </c>
      <c r="Z1393" s="89">
        <f>SUM(Z1394,Z1396)</f>
        <v>0</v>
      </c>
      <c r="AA1393" s="200">
        <f t="shared" si="1734"/>
        <v>0</v>
      </c>
      <c r="AB1393" s="91"/>
      <c r="AC1393" s="83">
        <f>SUM(AC1394,AC1396)</f>
        <v>0</v>
      </c>
      <c r="AD1393" s="88">
        <f>SUM(AD1394,AD1396)</f>
        <v>0</v>
      </c>
      <c r="AE1393" s="199">
        <f t="shared" si="1724"/>
        <v>0</v>
      </c>
      <c r="AF1393" s="89">
        <f>SUM(AF1394,AF1396)</f>
        <v>0</v>
      </c>
      <c r="AG1393" s="89">
        <f>SUM(AG1394,AG1396)</f>
        <v>0</v>
      </c>
      <c r="AH1393" s="200">
        <f t="shared" si="1735"/>
        <v>0</v>
      </c>
      <c r="AJ1393" s="84">
        <f t="shared" ref="AJ1393:AU1393" si="1743">SUM(AJ1394,AJ1396)</f>
        <v>0</v>
      </c>
      <c r="AK1393" s="86">
        <f t="shared" si="1743"/>
        <v>0</v>
      </c>
      <c r="AL1393" s="88">
        <f t="shared" si="1743"/>
        <v>0</v>
      </c>
      <c r="AM1393" s="86">
        <f t="shared" si="1743"/>
        <v>0</v>
      </c>
      <c r="AN1393" s="88">
        <f t="shared" si="1743"/>
        <v>0</v>
      </c>
      <c r="AO1393" s="86">
        <f t="shared" si="1743"/>
        <v>0</v>
      </c>
      <c r="AP1393" s="88">
        <f t="shared" si="1743"/>
        <v>0</v>
      </c>
      <c r="AQ1393" s="86">
        <f t="shared" si="1743"/>
        <v>0</v>
      </c>
      <c r="AR1393" s="88">
        <f t="shared" si="1743"/>
        <v>0</v>
      </c>
      <c r="AS1393" s="86">
        <f t="shared" si="1743"/>
        <v>0</v>
      </c>
      <c r="AT1393" s="88">
        <f t="shared" si="1743"/>
        <v>0</v>
      </c>
      <c r="AU1393" s="86">
        <f t="shared" si="1743"/>
        <v>0</v>
      </c>
      <c r="AV1393" s="86">
        <f t="shared" si="1725"/>
        <v>0</v>
      </c>
      <c r="AW1393" s="93">
        <f t="shared" si="1726"/>
        <v>0</v>
      </c>
      <c r="AY1393" s="86">
        <f t="shared" si="1727"/>
        <v>0</v>
      </c>
      <c r="AZ1393" s="86">
        <f t="shared" si="1728"/>
        <v>0</v>
      </c>
      <c r="BA1393" s="86">
        <f t="shared" si="1729"/>
        <v>0</v>
      </c>
      <c r="BB1393" s="86">
        <f t="shared" si="1730"/>
        <v>0</v>
      </c>
      <c r="BC1393" s="86">
        <f t="shared" si="1731"/>
        <v>0</v>
      </c>
      <c r="BD1393" s="86">
        <f t="shared" si="1732"/>
        <v>0</v>
      </c>
    </row>
    <row r="1394" spans="2:56" x14ac:dyDescent="0.3">
      <c r="B1394" s="179" t="s">
        <v>190</v>
      </c>
      <c r="C1394" s="83">
        <f>SUM(C1395)</f>
        <v>0</v>
      </c>
      <c r="D1394" s="84">
        <f>SUM(D1395)</f>
        <v>0</v>
      </c>
      <c r="E1394" s="85">
        <f t="shared" si="1719"/>
        <v>0</v>
      </c>
      <c r="F1394" s="83">
        <f>SUM(F1395)</f>
        <v>0</v>
      </c>
      <c r="G1394" s="84">
        <f>SUM(G1395)</f>
        <v>0</v>
      </c>
      <c r="H1394" s="85">
        <f t="shared" si="1720"/>
        <v>0</v>
      </c>
      <c r="I1394" s="83">
        <f>SUM(I1395)</f>
        <v>0</v>
      </c>
      <c r="J1394" s="86">
        <f>SUM(J1395)</f>
        <v>0</v>
      </c>
      <c r="K1394" s="87">
        <f t="shared" si="1721"/>
        <v>0</v>
      </c>
      <c r="L1394" s="83">
        <f>SUM(L1395)</f>
        <v>0</v>
      </c>
      <c r="M1394" s="86">
        <f>SUM(M1395)</f>
        <v>0</v>
      </c>
      <c r="N1394" s="88">
        <f>SUM(N1395)</f>
        <v>0</v>
      </c>
      <c r="O1394" s="83">
        <f>SUM(O1395)</f>
        <v>0</v>
      </c>
      <c r="P1394" s="88">
        <f>SUM(P1395)</f>
        <v>0</v>
      </c>
      <c r="Q1394" s="199">
        <f t="shared" si="1722"/>
        <v>0</v>
      </c>
      <c r="R1394" s="89">
        <f>SUM(R1395)</f>
        <v>0</v>
      </c>
      <c r="S1394" s="89">
        <f>SUM(S1395)</f>
        <v>0</v>
      </c>
      <c r="T1394" s="200">
        <f t="shared" si="1733"/>
        <v>0</v>
      </c>
      <c r="U1394" s="91"/>
      <c r="V1394" s="83">
        <f>SUM(V1395)</f>
        <v>0</v>
      </c>
      <c r="W1394" s="88">
        <f>SUM(W1395)</f>
        <v>0</v>
      </c>
      <c r="X1394" s="199">
        <f t="shared" si="1723"/>
        <v>0</v>
      </c>
      <c r="Y1394" s="89">
        <f>SUM(Y1395)</f>
        <v>0</v>
      </c>
      <c r="Z1394" s="89">
        <f>SUM(Z1395)</f>
        <v>0</v>
      </c>
      <c r="AA1394" s="200">
        <f t="shared" si="1734"/>
        <v>0</v>
      </c>
      <c r="AB1394" s="91"/>
      <c r="AC1394" s="83">
        <f>SUM(AC1395)</f>
        <v>0</v>
      </c>
      <c r="AD1394" s="88">
        <f>SUM(AD1395)</f>
        <v>0</v>
      </c>
      <c r="AE1394" s="199">
        <f t="shared" si="1724"/>
        <v>0</v>
      </c>
      <c r="AF1394" s="89">
        <f>SUM(AF1395)</f>
        <v>0</v>
      </c>
      <c r="AG1394" s="89">
        <f>SUM(AG1395)</f>
        <v>0</v>
      </c>
      <c r="AH1394" s="200">
        <f t="shared" si="1735"/>
        <v>0</v>
      </c>
      <c r="AJ1394" s="84">
        <f t="shared" ref="AJ1394:AU1394" si="1744">SUM(AJ1395)</f>
        <v>0</v>
      </c>
      <c r="AK1394" s="86">
        <f t="shared" si="1744"/>
        <v>0</v>
      </c>
      <c r="AL1394" s="88">
        <f t="shared" si="1744"/>
        <v>0</v>
      </c>
      <c r="AM1394" s="86">
        <f t="shared" si="1744"/>
        <v>0</v>
      </c>
      <c r="AN1394" s="88">
        <f t="shared" si="1744"/>
        <v>0</v>
      </c>
      <c r="AO1394" s="86">
        <f t="shared" si="1744"/>
        <v>0</v>
      </c>
      <c r="AP1394" s="88">
        <f t="shared" si="1744"/>
        <v>0</v>
      </c>
      <c r="AQ1394" s="86">
        <f t="shared" si="1744"/>
        <v>0</v>
      </c>
      <c r="AR1394" s="88">
        <f t="shared" si="1744"/>
        <v>0</v>
      </c>
      <c r="AS1394" s="86">
        <f t="shared" si="1744"/>
        <v>0</v>
      </c>
      <c r="AT1394" s="88">
        <f t="shared" si="1744"/>
        <v>0</v>
      </c>
      <c r="AU1394" s="86">
        <f t="shared" si="1744"/>
        <v>0</v>
      </c>
      <c r="AV1394" s="86">
        <f t="shared" si="1725"/>
        <v>0</v>
      </c>
      <c r="AW1394" s="93">
        <f t="shared" si="1726"/>
        <v>0</v>
      </c>
      <c r="AY1394" s="86">
        <f t="shared" si="1727"/>
        <v>0</v>
      </c>
      <c r="AZ1394" s="86">
        <f t="shared" si="1728"/>
        <v>0</v>
      </c>
      <c r="BA1394" s="86">
        <f t="shared" si="1729"/>
        <v>0</v>
      </c>
      <c r="BB1394" s="86">
        <f t="shared" si="1730"/>
        <v>0</v>
      </c>
      <c r="BC1394" s="86">
        <f t="shared" si="1731"/>
        <v>0</v>
      </c>
      <c r="BD1394" s="86">
        <f t="shared" si="1732"/>
        <v>0</v>
      </c>
    </row>
    <row r="1395" spans="2:56" x14ac:dyDescent="0.3">
      <c r="B1395" s="186" t="s">
        <v>191</v>
      </c>
      <c r="C1395" s="255"/>
      <c r="D1395" s="256"/>
      <c r="E1395" s="182">
        <f t="shared" si="1719"/>
        <v>0</v>
      </c>
      <c r="F1395" s="255"/>
      <c r="G1395" s="256"/>
      <c r="H1395" s="182">
        <f t="shared" si="1720"/>
        <v>0</v>
      </c>
      <c r="I1395" s="255"/>
      <c r="J1395" s="257"/>
      <c r="K1395" s="184">
        <f t="shared" si="1721"/>
        <v>0</v>
      </c>
      <c r="L1395" s="255"/>
      <c r="M1395" s="257"/>
      <c r="N1395" s="258"/>
      <c r="O1395" s="255"/>
      <c r="P1395" s="258"/>
      <c r="Q1395" s="177">
        <f t="shared" si="1722"/>
        <v>0</v>
      </c>
      <c r="R1395" s="258"/>
      <c r="S1395" s="258"/>
      <c r="T1395" s="178">
        <f t="shared" si="1733"/>
        <v>0</v>
      </c>
      <c r="U1395" s="157"/>
      <c r="V1395" s="255"/>
      <c r="W1395" s="258"/>
      <c r="X1395" s="177">
        <f t="shared" si="1723"/>
        <v>0</v>
      </c>
      <c r="Y1395" s="258"/>
      <c r="Z1395" s="258"/>
      <c r="AA1395" s="178">
        <f t="shared" si="1734"/>
        <v>0</v>
      </c>
      <c r="AB1395" s="157"/>
      <c r="AC1395" s="255"/>
      <c r="AD1395" s="258"/>
      <c r="AE1395" s="177">
        <f t="shared" si="1724"/>
        <v>0</v>
      </c>
      <c r="AF1395" s="258"/>
      <c r="AG1395" s="258"/>
      <c r="AH1395" s="178">
        <f t="shared" si="1735"/>
        <v>0</v>
      </c>
      <c r="AJ1395" s="252"/>
      <c r="AK1395" s="253"/>
      <c r="AL1395" s="254"/>
      <c r="AM1395" s="253"/>
      <c r="AN1395" s="254"/>
      <c r="AO1395" s="253"/>
      <c r="AP1395" s="254"/>
      <c r="AQ1395" s="253"/>
      <c r="AR1395" s="254"/>
      <c r="AS1395" s="253"/>
      <c r="AT1395" s="254"/>
      <c r="AU1395" s="253"/>
      <c r="AV1395" s="163">
        <f t="shared" si="1725"/>
        <v>0</v>
      </c>
      <c r="AW1395" s="93">
        <f t="shared" si="1726"/>
        <v>0</v>
      </c>
      <c r="AY1395" s="163">
        <f t="shared" si="1727"/>
        <v>0</v>
      </c>
      <c r="AZ1395" s="163">
        <f t="shared" si="1728"/>
        <v>0</v>
      </c>
      <c r="BA1395" s="163">
        <f t="shared" si="1729"/>
        <v>0</v>
      </c>
      <c r="BB1395" s="163">
        <f t="shared" si="1730"/>
        <v>0</v>
      </c>
      <c r="BC1395" s="163">
        <f t="shared" si="1731"/>
        <v>0</v>
      </c>
      <c r="BD1395" s="163">
        <f t="shared" si="1732"/>
        <v>0</v>
      </c>
    </row>
    <row r="1396" spans="2:56" x14ac:dyDescent="0.3">
      <c r="B1396" s="179" t="s">
        <v>192</v>
      </c>
      <c r="C1396" s="83">
        <f>SUM(C1397)</f>
        <v>0</v>
      </c>
      <c r="D1396" s="84">
        <f>SUM(D1397)</f>
        <v>0</v>
      </c>
      <c r="E1396" s="85">
        <f t="shared" si="1719"/>
        <v>0</v>
      </c>
      <c r="F1396" s="83">
        <f>SUM(F1397)</f>
        <v>0</v>
      </c>
      <c r="G1396" s="84">
        <f>SUM(G1397)</f>
        <v>0</v>
      </c>
      <c r="H1396" s="85">
        <f t="shared" si="1720"/>
        <v>0</v>
      </c>
      <c r="I1396" s="83">
        <f>SUM(I1397)</f>
        <v>0</v>
      </c>
      <c r="J1396" s="86">
        <f>SUM(J1397)</f>
        <v>0</v>
      </c>
      <c r="K1396" s="87">
        <f t="shared" si="1721"/>
        <v>0</v>
      </c>
      <c r="L1396" s="83">
        <f>SUM(L1397)</f>
        <v>0</v>
      </c>
      <c r="M1396" s="86">
        <f>SUM(M1397)</f>
        <v>0</v>
      </c>
      <c r="N1396" s="88">
        <f>SUM(N1397)</f>
        <v>0</v>
      </c>
      <c r="O1396" s="83">
        <f>SUM(O1397)</f>
        <v>0</v>
      </c>
      <c r="P1396" s="88">
        <f>SUM(P1397)</f>
        <v>0</v>
      </c>
      <c r="Q1396" s="199">
        <f t="shared" si="1722"/>
        <v>0</v>
      </c>
      <c r="R1396" s="89">
        <f>SUM(R1397)</f>
        <v>0</v>
      </c>
      <c r="S1396" s="89">
        <f>SUM(S1397)</f>
        <v>0</v>
      </c>
      <c r="T1396" s="200">
        <f t="shared" si="1733"/>
        <v>0</v>
      </c>
      <c r="U1396" s="91"/>
      <c r="V1396" s="83">
        <f>SUM(V1397)</f>
        <v>0</v>
      </c>
      <c r="W1396" s="88">
        <f>SUM(W1397)</f>
        <v>0</v>
      </c>
      <c r="X1396" s="199">
        <f t="shared" si="1723"/>
        <v>0</v>
      </c>
      <c r="Y1396" s="89">
        <f>SUM(Y1397)</f>
        <v>0</v>
      </c>
      <c r="Z1396" s="89">
        <f>SUM(Z1397)</f>
        <v>0</v>
      </c>
      <c r="AA1396" s="200">
        <f t="shared" si="1734"/>
        <v>0</v>
      </c>
      <c r="AB1396" s="91"/>
      <c r="AC1396" s="83">
        <f>SUM(AC1397)</f>
        <v>0</v>
      </c>
      <c r="AD1396" s="88">
        <f>SUM(AD1397)</f>
        <v>0</v>
      </c>
      <c r="AE1396" s="199">
        <f t="shared" si="1724"/>
        <v>0</v>
      </c>
      <c r="AF1396" s="89">
        <f>SUM(AF1397)</f>
        <v>0</v>
      </c>
      <c r="AG1396" s="89">
        <f>SUM(AG1397)</f>
        <v>0</v>
      </c>
      <c r="AH1396" s="200">
        <f t="shared" si="1735"/>
        <v>0</v>
      </c>
      <c r="AJ1396" s="84">
        <f t="shared" ref="AJ1396:AU1396" si="1745">SUM(AJ1397)</f>
        <v>0</v>
      </c>
      <c r="AK1396" s="86">
        <f t="shared" si="1745"/>
        <v>0</v>
      </c>
      <c r="AL1396" s="88">
        <f t="shared" si="1745"/>
        <v>0</v>
      </c>
      <c r="AM1396" s="86">
        <f t="shared" si="1745"/>
        <v>0</v>
      </c>
      <c r="AN1396" s="88">
        <f t="shared" si="1745"/>
        <v>0</v>
      </c>
      <c r="AO1396" s="86">
        <f t="shared" si="1745"/>
        <v>0</v>
      </c>
      <c r="AP1396" s="88">
        <f t="shared" si="1745"/>
        <v>0</v>
      </c>
      <c r="AQ1396" s="86">
        <f t="shared" si="1745"/>
        <v>0</v>
      </c>
      <c r="AR1396" s="88">
        <f t="shared" si="1745"/>
        <v>0</v>
      </c>
      <c r="AS1396" s="86">
        <f t="shared" si="1745"/>
        <v>0</v>
      </c>
      <c r="AT1396" s="88">
        <f t="shared" si="1745"/>
        <v>0</v>
      </c>
      <c r="AU1396" s="86">
        <f t="shared" si="1745"/>
        <v>0</v>
      </c>
      <c r="AV1396" s="86">
        <f t="shared" si="1725"/>
        <v>0</v>
      </c>
      <c r="AW1396" s="93">
        <f t="shared" si="1726"/>
        <v>0</v>
      </c>
      <c r="AY1396" s="86">
        <f t="shared" si="1727"/>
        <v>0</v>
      </c>
      <c r="AZ1396" s="86">
        <f t="shared" si="1728"/>
        <v>0</v>
      </c>
      <c r="BA1396" s="86">
        <f t="shared" si="1729"/>
        <v>0</v>
      </c>
      <c r="BB1396" s="86">
        <f t="shared" si="1730"/>
        <v>0</v>
      </c>
      <c r="BC1396" s="86">
        <f t="shared" si="1731"/>
        <v>0</v>
      </c>
      <c r="BD1396" s="86">
        <f t="shared" si="1732"/>
        <v>0</v>
      </c>
    </row>
    <row r="1397" spans="2:56" x14ac:dyDescent="0.3">
      <c r="B1397" s="186" t="s">
        <v>191</v>
      </c>
      <c r="C1397" s="255"/>
      <c r="D1397" s="256"/>
      <c r="E1397" s="182">
        <f t="shared" si="1719"/>
        <v>0</v>
      </c>
      <c r="F1397" s="255"/>
      <c r="G1397" s="256"/>
      <c r="H1397" s="182">
        <f t="shared" si="1720"/>
        <v>0</v>
      </c>
      <c r="I1397" s="255"/>
      <c r="J1397" s="257"/>
      <c r="K1397" s="184">
        <f t="shared" si="1721"/>
        <v>0</v>
      </c>
      <c r="L1397" s="255"/>
      <c r="M1397" s="257"/>
      <c r="N1397" s="258"/>
      <c r="O1397" s="255"/>
      <c r="P1397" s="258"/>
      <c r="Q1397" s="177">
        <f t="shared" si="1722"/>
        <v>0</v>
      </c>
      <c r="R1397" s="258"/>
      <c r="S1397" s="258"/>
      <c r="T1397" s="178">
        <f t="shared" si="1733"/>
        <v>0</v>
      </c>
      <c r="U1397" s="157"/>
      <c r="V1397" s="255"/>
      <c r="W1397" s="258"/>
      <c r="X1397" s="177">
        <f t="shared" si="1723"/>
        <v>0</v>
      </c>
      <c r="Y1397" s="258"/>
      <c r="Z1397" s="258"/>
      <c r="AA1397" s="178">
        <f t="shared" si="1734"/>
        <v>0</v>
      </c>
      <c r="AB1397" s="157"/>
      <c r="AC1397" s="255"/>
      <c r="AD1397" s="258"/>
      <c r="AE1397" s="177">
        <f t="shared" si="1724"/>
        <v>0</v>
      </c>
      <c r="AF1397" s="258"/>
      <c r="AG1397" s="258"/>
      <c r="AH1397" s="178">
        <f t="shared" si="1735"/>
        <v>0</v>
      </c>
      <c r="AJ1397" s="252"/>
      <c r="AK1397" s="253"/>
      <c r="AL1397" s="254"/>
      <c r="AM1397" s="253"/>
      <c r="AN1397" s="254"/>
      <c r="AO1397" s="253"/>
      <c r="AP1397" s="254"/>
      <c r="AQ1397" s="253"/>
      <c r="AR1397" s="254"/>
      <c r="AS1397" s="253"/>
      <c r="AT1397" s="254"/>
      <c r="AU1397" s="253"/>
      <c r="AV1397" s="163">
        <f t="shared" si="1725"/>
        <v>0</v>
      </c>
      <c r="AW1397" s="93">
        <f t="shared" si="1726"/>
        <v>0</v>
      </c>
      <c r="AY1397" s="163">
        <f t="shared" si="1727"/>
        <v>0</v>
      </c>
      <c r="AZ1397" s="163">
        <f t="shared" si="1728"/>
        <v>0</v>
      </c>
      <c r="BA1397" s="163">
        <f t="shared" si="1729"/>
        <v>0</v>
      </c>
      <c r="BB1397" s="163">
        <f t="shared" si="1730"/>
        <v>0</v>
      </c>
      <c r="BC1397" s="163">
        <f t="shared" si="1731"/>
        <v>0</v>
      </c>
      <c r="BD1397" s="163">
        <f t="shared" si="1732"/>
        <v>0</v>
      </c>
    </row>
    <row r="1398" spans="2:56" x14ac:dyDescent="0.3">
      <c r="B1398" s="176" t="s">
        <v>193</v>
      </c>
      <c r="C1398" s="83">
        <f>SUM(C1399,C1400)</f>
        <v>0</v>
      </c>
      <c r="D1398" s="84">
        <f>SUM(D1399,D1400)</f>
        <v>0</v>
      </c>
      <c r="E1398" s="85">
        <f t="shared" si="1719"/>
        <v>0</v>
      </c>
      <c r="F1398" s="83">
        <f>SUM(F1399,F1400)</f>
        <v>0</v>
      </c>
      <c r="G1398" s="84">
        <f>SUM(G1399,G1400)</f>
        <v>0</v>
      </c>
      <c r="H1398" s="85">
        <f t="shared" si="1720"/>
        <v>0</v>
      </c>
      <c r="I1398" s="83">
        <f>SUM(I1399,I1400)</f>
        <v>0</v>
      </c>
      <c r="J1398" s="86">
        <f>SUM(J1399,J1400)</f>
        <v>0</v>
      </c>
      <c r="K1398" s="87">
        <f t="shared" si="1721"/>
        <v>0</v>
      </c>
      <c r="L1398" s="83">
        <f>SUM(L1399,L1400)</f>
        <v>0</v>
      </c>
      <c r="M1398" s="86">
        <f>SUM(M1399,M1400)</f>
        <v>0</v>
      </c>
      <c r="N1398" s="88">
        <f>SUM(N1399,N1400)</f>
        <v>0</v>
      </c>
      <c r="O1398" s="83">
        <f>SUM(O1399,O1400)</f>
        <v>0</v>
      </c>
      <c r="P1398" s="88">
        <f>SUM(P1399,P1400)</f>
        <v>0</v>
      </c>
      <c r="Q1398" s="199">
        <f t="shared" si="1722"/>
        <v>0</v>
      </c>
      <c r="R1398" s="89">
        <f>SUM(R1399,R1400)</f>
        <v>0</v>
      </c>
      <c r="S1398" s="89">
        <f>SUM(S1399,S1400)</f>
        <v>0</v>
      </c>
      <c r="T1398" s="200">
        <f t="shared" si="1733"/>
        <v>0</v>
      </c>
      <c r="U1398" s="91"/>
      <c r="V1398" s="83">
        <f>SUM(V1399,V1400)</f>
        <v>0</v>
      </c>
      <c r="W1398" s="88">
        <f>SUM(W1399,W1400)</f>
        <v>0</v>
      </c>
      <c r="X1398" s="199">
        <f t="shared" si="1723"/>
        <v>0</v>
      </c>
      <c r="Y1398" s="89">
        <f>SUM(Y1399,Y1400)</f>
        <v>0</v>
      </c>
      <c r="Z1398" s="89">
        <f>SUM(Z1399,Z1400)</f>
        <v>0</v>
      </c>
      <c r="AA1398" s="200">
        <f t="shared" si="1734"/>
        <v>0</v>
      </c>
      <c r="AB1398" s="91"/>
      <c r="AC1398" s="83">
        <f>SUM(AC1399,AC1400)</f>
        <v>0</v>
      </c>
      <c r="AD1398" s="88">
        <f>SUM(AD1399,AD1400)</f>
        <v>0</v>
      </c>
      <c r="AE1398" s="199">
        <f t="shared" si="1724"/>
        <v>0</v>
      </c>
      <c r="AF1398" s="89">
        <f>SUM(AF1399,AF1400)</f>
        <v>0</v>
      </c>
      <c r="AG1398" s="89">
        <f>SUM(AG1399,AG1400)</f>
        <v>0</v>
      </c>
      <c r="AH1398" s="200">
        <f t="shared" si="1735"/>
        <v>0</v>
      </c>
      <c r="AJ1398" s="84">
        <f t="shared" ref="AJ1398:AU1398" si="1746">SUM(AJ1399,AJ1400)</f>
        <v>0</v>
      </c>
      <c r="AK1398" s="86">
        <f t="shared" si="1746"/>
        <v>0</v>
      </c>
      <c r="AL1398" s="88">
        <f t="shared" si="1746"/>
        <v>0</v>
      </c>
      <c r="AM1398" s="86">
        <f t="shared" si="1746"/>
        <v>0</v>
      </c>
      <c r="AN1398" s="88">
        <f t="shared" si="1746"/>
        <v>0</v>
      </c>
      <c r="AO1398" s="86">
        <f t="shared" si="1746"/>
        <v>0</v>
      </c>
      <c r="AP1398" s="88">
        <f t="shared" si="1746"/>
        <v>0</v>
      </c>
      <c r="AQ1398" s="86">
        <f t="shared" si="1746"/>
        <v>0</v>
      </c>
      <c r="AR1398" s="88">
        <f t="shared" si="1746"/>
        <v>0</v>
      </c>
      <c r="AS1398" s="86">
        <f t="shared" si="1746"/>
        <v>0</v>
      </c>
      <c r="AT1398" s="88">
        <f t="shared" si="1746"/>
        <v>0</v>
      </c>
      <c r="AU1398" s="86">
        <f t="shared" si="1746"/>
        <v>0</v>
      </c>
      <c r="AV1398" s="86">
        <f t="shared" si="1725"/>
        <v>0</v>
      </c>
      <c r="AW1398" s="93">
        <f t="shared" si="1726"/>
        <v>0</v>
      </c>
      <c r="AY1398" s="86">
        <f t="shared" si="1727"/>
        <v>0</v>
      </c>
      <c r="AZ1398" s="86">
        <f t="shared" si="1728"/>
        <v>0</v>
      </c>
      <c r="BA1398" s="86">
        <f t="shared" si="1729"/>
        <v>0</v>
      </c>
      <c r="BB1398" s="86">
        <f t="shared" si="1730"/>
        <v>0</v>
      </c>
      <c r="BC1398" s="86">
        <f t="shared" si="1731"/>
        <v>0</v>
      </c>
      <c r="BD1398" s="86">
        <f t="shared" si="1732"/>
        <v>0</v>
      </c>
    </row>
    <row r="1399" spans="2:56" x14ac:dyDescent="0.3">
      <c r="B1399" s="179" t="s">
        <v>194</v>
      </c>
      <c r="C1399" s="95"/>
      <c r="D1399" s="96"/>
      <c r="E1399" s="85">
        <f t="shared" si="1719"/>
        <v>0</v>
      </c>
      <c r="F1399" s="95"/>
      <c r="G1399" s="96"/>
      <c r="H1399" s="85">
        <f t="shared" si="1720"/>
        <v>0</v>
      </c>
      <c r="I1399" s="95"/>
      <c r="J1399" s="97"/>
      <c r="K1399" s="87">
        <f t="shared" si="1721"/>
        <v>0</v>
      </c>
      <c r="L1399" s="95"/>
      <c r="M1399" s="97"/>
      <c r="N1399" s="98"/>
      <c r="O1399" s="95"/>
      <c r="P1399" s="98"/>
      <c r="Q1399" s="199">
        <f t="shared" si="1722"/>
        <v>0</v>
      </c>
      <c r="R1399" s="99"/>
      <c r="S1399" s="99"/>
      <c r="T1399" s="200">
        <f t="shared" si="1733"/>
        <v>0</v>
      </c>
      <c r="U1399" s="91"/>
      <c r="V1399" s="95"/>
      <c r="W1399" s="98"/>
      <c r="X1399" s="199">
        <f t="shared" si="1723"/>
        <v>0</v>
      </c>
      <c r="Y1399" s="99"/>
      <c r="Z1399" s="99"/>
      <c r="AA1399" s="200">
        <f t="shared" si="1734"/>
        <v>0</v>
      </c>
      <c r="AB1399" s="91"/>
      <c r="AC1399" s="95"/>
      <c r="AD1399" s="98"/>
      <c r="AE1399" s="199">
        <f t="shared" si="1724"/>
        <v>0</v>
      </c>
      <c r="AF1399" s="99"/>
      <c r="AG1399" s="99"/>
      <c r="AH1399" s="200">
        <f t="shared" si="1735"/>
        <v>0</v>
      </c>
      <c r="AJ1399" s="252"/>
      <c r="AK1399" s="253"/>
      <c r="AL1399" s="254"/>
      <c r="AM1399" s="253"/>
      <c r="AN1399" s="254"/>
      <c r="AO1399" s="253"/>
      <c r="AP1399" s="254"/>
      <c r="AQ1399" s="253"/>
      <c r="AR1399" s="254"/>
      <c r="AS1399" s="253"/>
      <c r="AT1399" s="254"/>
      <c r="AU1399" s="253"/>
      <c r="AV1399" s="163">
        <f t="shared" si="1725"/>
        <v>0</v>
      </c>
      <c r="AW1399" s="93">
        <f t="shared" si="1726"/>
        <v>0</v>
      </c>
      <c r="AY1399" s="163">
        <f t="shared" si="1727"/>
        <v>0</v>
      </c>
      <c r="AZ1399" s="163">
        <f t="shared" si="1728"/>
        <v>0</v>
      </c>
      <c r="BA1399" s="163">
        <f t="shared" si="1729"/>
        <v>0</v>
      </c>
      <c r="BB1399" s="163">
        <f t="shared" si="1730"/>
        <v>0</v>
      </c>
      <c r="BC1399" s="163">
        <f t="shared" si="1731"/>
        <v>0</v>
      </c>
      <c r="BD1399" s="163">
        <f t="shared" si="1732"/>
        <v>0</v>
      </c>
    </row>
    <row r="1400" spans="2:56" x14ac:dyDescent="0.3">
      <c r="B1400" s="179" t="s">
        <v>195</v>
      </c>
      <c r="C1400" s="95"/>
      <c r="D1400" s="96"/>
      <c r="E1400" s="85">
        <f t="shared" si="1719"/>
        <v>0</v>
      </c>
      <c r="F1400" s="95"/>
      <c r="G1400" s="96"/>
      <c r="H1400" s="85">
        <f t="shared" si="1720"/>
        <v>0</v>
      </c>
      <c r="I1400" s="95"/>
      <c r="J1400" s="97"/>
      <c r="K1400" s="87">
        <f t="shared" si="1721"/>
        <v>0</v>
      </c>
      <c r="L1400" s="95"/>
      <c r="M1400" s="97"/>
      <c r="N1400" s="98"/>
      <c r="O1400" s="95"/>
      <c r="P1400" s="98"/>
      <c r="Q1400" s="199">
        <f t="shared" si="1722"/>
        <v>0</v>
      </c>
      <c r="R1400" s="99"/>
      <c r="S1400" s="99"/>
      <c r="T1400" s="200">
        <f t="shared" si="1733"/>
        <v>0</v>
      </c>
      <c r="U1400" s="91"/>
      <c r="V1400" s="95"/>
      <c r="W1400" s="98"/>
      <c r="X1400" s="199">
        <f t="shared" si="1723"/>
        <v>0</v>
      </c>
      <c r="Y1400" s="99"/>
      <c r="Z1400" s="99"/>
      <c r="AA1400" s="200">
        <f t="shared" si="1734"/>
        <v>0</v>
      </c>
      <c r="AB1400" s="91"/>
      <c r="AC1400" s="95"/>
      <c r="AD1400" s="98"/>
      <c r="AE1400" s="199">
        <f t="shared" si="1724"/>
        <v>0</v>
      </c>
      <c r="AF1400" s="99"/>
      <c r="AG1400" s="99"/>
      <c r="AH1400" s="200">
        <f t="shared" si="1735"/>
        <v>0</v>
      </c>
      <c r="AJ1400" s="252"/>
      <c r="AK1400" s="253"/>
      <c r="AL1400" s="254"/>
      <c r="AM1400" s="253"/>
      <c r="AN1400" s="254"/>
      <c r="AO1400" s="253"/>
      <c r="AP1400" s="254"/>
      <c r="AQ1400" s="253"/>
      <c r="AR1400" s="254"/>
      <c r="AS1400" s="253"/>
      <c r="AT1400" s="254"/>
      <c r="AU1400" s="253"/>
      <c r="AV1400" s="163">
        <f t="shared" si="1725"/>
        <v>0</v>
      </c>
      <c r="AW1400" s="93">
        <f t="shared" si="1726"/>
        <v>0</v>
      </c>
      <c r="AY1400" s="163">
        <f t="shared" si="1727"/>
        <v>0</v>
      </c>
      <c r="AZ1400" s="163">
        <f t="shared" si="1728"/>
        <v>0</v>
      </c>
      <c r="BA1400" s="163">
        <f t="shared" si="1729"/>
        <v>0</v>
      </c>
      <c r="BB1400" s="163">
        <f t="shared" si="1730"/>
        <v>0</v>
      </c>
      <c r="BC1400" s="163">
        <f t="shared" si="1731"/>
        <v>0</v>
      </c>
      <c r="BD1400" s="163">
        <f t="shared" si="1732"/>
        <v>0</v>
      </c>
    </row>
    <row r="1401" spans="2:56" x14ac:dyDescent="0.3">
      <c r="B1401" s="176" t="s">
        <v>196</v>
      </c>
      <c r="C1401" s="95"/>
      <c r="D1401" s="96"/>
      <c r="E1401" s="85">
        <f t="shared" si="1719"/>
        <v>0</v>
      </c>
      <c r="F1401" s="95"/>
      <c r="G1401" s="96"/>
      <c r="H1401" s="85">
        <f t="shared" si="1720"/>
        <v>0</v>
      </c>
      <c r="I1401" s="95"/>
      <c r="J1401" s="97"/>
      <c r="K1401" s="87">
        <f t="shared" si="1721"/>
        <v>0</v>
      </c>
      <c r="L1401" s="95"/>
      <c r="M1401" s="97"/>
      <c r="N1401" s="98"/>
      <c r="O1401" s="95"/>
      <c r="P1401" s="98"/>
      <c r="Q1401" s="199">
        <f t="shared" si="1722"/>
        <v>0</v>
      </c>
      <c r="R1401" s="99"/>
      <c r="S1401" s="99"/>
      <c r="T1401" s="200">
        <f t="shared" si="1733"/>
        <v>0</v>
      </c>
      <c r="U1401" s="91"/>
      <c r="V1401" s="95"/>
      <c r="W1401" s="98"/>
      <c r="X1401" s="199">
        <f t="shared" si="1723"/>
        <v>0</v>
      </c>
      <c r="Y1401" s="99"/>
      <c r="Z1401" s="99"/>
      <c r="AA1401" s="200">
        <f t="shared" si="1734"/>
        <v>0</v>
      </c>
      <c r="AB1401" s="91"/>
      <c r="AC1401" s="95"/>
      <c r="AD1401" s="98"/>
      <c r="AE1401" s="199">
        <f t="shared" si="1724"/>
        <v>0</v>
      </c>
      <c r="AF1401" s="99"/>
      <c r="AG1401" s="99"/>
      <c r="AH1401" s="200">
        <f t="shared" si="1735"/>
        <v>0</v>
      </c>
      <c r="AJ1401" s="252"/>
      <c r="AK1401" s="253"/>
      <c r="AL1401" s="254"/>
      <c r="AM1401" s="253"/>
      <c r="AN1401" s="254"/>
      <c r="AO1401" s="253"/>
      <c r="AP1401" s="254"/>
      <c r="AQ1401" s="253"/>
      <c r="AR1401" s="254"/>
      <c r="AS1401" s="253"/>
      <c r="AT1401" s="254"/>
      <c r="AU1401" s="253"/>
      <c r="AV1401" s="163">
        <f t="shared" si="1725"/>
        <v>0</v>
      </c>
      <c r="AW1401" s="93">
        <f t="shared" si="1726"/>
        <v>0</v>
      </c>
      <c r="AY1401" s="163">
        <f t="shared" si="1727"/>
        <v>0</v>
      </c>
      <c r="AZ1401" s="163">
        <f t="shared" si="1728"/>
        <v>0</v>
      </c>
      <c r="BA1401" s="163">
        <f t="shared" si="1729"/>
        <v>0</v>
      </c>
      <c r="BB1401" s="163">
        <f t="shared" si="1730"/>
        <v>0</v>
      </c>
      <c r="BC1401" s="163">
        <f t="shared" si="1731"/>
        <v>0</v>
      </c>
      <c r="BD1401" s="163">
        <f t="shared" si="1732"/>
        <v>0</v>
      </c>
    </row>
    <row r="1402" spans="2:56" x14ac:dyDescent="0.3">
      <c r="B1402" s="176" t="s">
        <v>197</v>
      </c>
      <c r="C1402" s="95"/>
      <c r="D1402" s="96"/>
      <c r="E1402" s="85">
        <f t="shared" si="1719"/>
        <v>0</v>
      </c>
      <c r="F1402" s="95"/>
      <c r="G1402" s="96"/>
      <c r="H1402" s="85">
        <f t="shared" si="1720"/>
        <v>0</v>
      </c>
      <c r="I1402" s="95"/>
      <c r="J1402" s="97"/>
      <c r="K1402" s="87">
        <f t="shared" si="1721"/>
        <v>0</v>
      </c>
      <c r="L1402" s="95"/>
      <c r="M1402" s="97"/>
      <c r="N1402" s="98"/>
      <c r="O1402" s="95"/>
      <c r="P1402" s="98"/>
      <c r="Q1402" s="199">
        <f t="shared" si="1722"/>
        <v>0</v>
      </c>
      <c r="R1402" s="99"/>
      <c r="S1402" s="99"/>
      <c r="T1402" s="200">
        <f t="shared" si="1733"/>
        <v>0</v>
      </c>
      <c r="U1402" s="91"/>
      <c r="V1402" s="95"/>
      <c r="W1402" s="98"/>
      <c r="X1402" s="199">
        <f t="shared" si="1723"/>
        <v>0</v>
      </c>
      <c r="Y1402" s="99"/>
      <c r="Z1402" s="99"/>
      <c r="AA1402" s="200">
        <f t="shared" si="1734"/>
        <v>0</v>
      </c>
      <c r="AB1402" s="91"/>
      <c r="AC1402" s="95"/>
      <c r="AD1402" s="98"/>
      <c r="AE1402" s="199">
        <f t="shared" si="1724"/>
        <v>0</v>
      </c>
      <c r="AF1402" s="99"/>
      <c r="AG1402" s="99"/>
      <c r="AH1402" s="200">
        <f t="shared" si="1735"/>
        <v>0</v>
      </c>
      <c r="AJ1402" s="252"/>
      <c r="AK1402" s="253"/>
      <c r="AL1402" s="254"/>
      <c r="AM1402" s="253"/>
      <c r="AN1402" s="254"/>
      <c r="AO1402" s="253"/>
      <c r="AP1402" s="254"/>
      <c r="AQ1402" s="253"/>
      <c r="AR1402" s="254"/>
      <c r="AS1402" s="253"/>
      <c r="AT1402" s="254"/>
      <c r="AU1402" s="253"/>
      <c r="AV1402" s="163">
        <f t="shared" si="1725"/>
        <v>0</v>
      </c>
      <c r="AW1402" s="93">
        <f t="shared" si="1726"/>
        <v>0</v>
      </c>
      <c r="AY1402" s="163">
        <f t="shared" si="1727"/>
        <v>0</v>
      </c>
      <c r="AZ1402" s="163">
        <f t="shared" si="1728"/>
        <v>0</v>
      </c>
      <c r="BA1402" s="163">
        <f t="shared" si="1729"/>
        <v>0</v>
      </c>
      <c r="BB1402" s="163">
        <f t="shared" si="1730"/>
        <v>0</v>
      </c>
      <c r="BC1402" s="163">
        <f t="shared" si="1731"/>
        <v>0</v>
      </c>
      <c r="BD1402" s="163">
        <f t="shared" si="1732"/>
        <v>0</v>
      </c>
    </row>
    <row r="1403" spans="2:56" x14ac:dyDescent="0.3">
      <c r="B1403" s="176" t="s">
        <v>198</v>
      </c>
      <c r="C1403" s="83">
        <f>SUM(C1404,C1405)</f>
        <v>0</v>
      </c>
      <c r="D1403" s="84">
        <f>SUM(D1404,D1405)</f>
        <v>0</v>
      </c>
      <c r="E1403" s="85">
        <f t="shared" si="1719"/>
        <v>0</v>
      </c>
      <c r="F1403" s="83">
        <f>SUM(F1404,F1405)</f>
        <v>0</v>
      </c>
      <c r="G1403" s="84">
        <f>SUM(G1404,G1405)</f>
        <v>0</v>
      </c>
      <c r="H1403" s="85">
        <f t="shared" si="1720"/>
        <v>0</v>
      </c>
      <c r="I1403" s="83">
        <f>SUM(I1404,I1405)</f>
        <v>0</v>
      </c>
      <c r="J1403" s="86">
        <f>SUM(J1404,J1405)</f>
        <v>0</v>
      </c>
      <c r="K1403" s="87">
        <f t="shared" si="1721"/>
        <v>0</v>
      </c>
      <c r="L1403" s="83">
        <f>SUM(L1404,L1405)</f>
        <v>0</v>
      </c>
      <c r="M1403" s="86">
        <f>SUM(M1404,M1405)</f>
        <v>0</v>
      </c>
      <c r="N1403" s="88">
        <f>SUM(N1404,N1405)</f>
        <v>0</v>
      </c>
      <c r="O1403" s="83">
        <f>SUM(O1404,O1405)</f>
        <v>0</v>
      </c>
      <c r="P1403" s="88">
        <f>SUM(P1404,P1405)</f>
        <v>0</v>
      </c>
      <c r="Q1403" s="199">
        <f t="shared" si="1722"/>
        <v>0</v>
      </c>
      <c r="R1403" s="89">
        <f>SUM(R1404,R1405)</f>
        <v>0</v>
      </c>
      <c r="S1403" s="89">
        <f>SUM(S1404,S1405)</f>
        <v>0</v>
      </c>
      <c r="T1403" s="200">
        <f t="shared" si="1733"/>
        <v>0</v>
      </c>
      <c r="U1403" s="91"/>
      <c r="V1403" s="83">
        <f>SUM(V1404,V1405)</f>
        <v>0</v>
      </c>
      <c r="W1403" s="88">
        <f>SUM(W1404,W1405)</f>
        <v>0</v>
      </c>
      <c r="X1403" s="199">
        <f t="shared" si="1723"/>
        <v>0</v>
      </c>
      <c r="Y1403" s="89">
        <f>SUM(Y1404,Y1405)</f>
        <v>0</v>
      </c>
      <c r="Z1403" s="89">
        <f>SUM(Z1404,Z1405)</f>
        <v>0</v>
      </c>
      <c r="AA1403" s="200">
        <f t="shared" si="1734"/>
        <v>0</v>
      </c>
      <c r="AB1403" s="91"/>
      <c r="AC1403" s="83">
        <f>SUM(AC1404,AC1405)</f>
        <v>0</v>
      </c>
      <c r="AD1403" s="88">
        <f>SUM(AD1404,AD1405)</f>
        <v>0</v>
      </c>
      <c r="AE1403" s="199">
        <f t="shared" si="1724"/>
        <v>0</v>
      </c>
      <c r="AF1403" s="89">
        <f>SUM(AF1404,AF1405)</f>
        <v>0</v>
      </c>
      <c r="AG1403" s="89">
        <f>SUM(AG1404,AG1405)</f>
        <v>0</v>
      </c>
      <c r="AH1403" s="200">
        <f t="shared" si="1735"/>
        <v>0</v>
      </c>
      <c r="AJ1403" s="84">
        <f t="shared" ref="AJ1403:AU1403" si="1747">SUM(AJ1404,AJ1405)</f>
        <v>0</v>
      </c>
      <c r="AK1403" s="86">
        <f t="shared" si="1747"/>
        <v>0</v>
      </c>
      <c r="AL1403" s="88">
        <f t="shared" si="1747"/>
        <v>0</v>
      </c>
      <c r="AM1403" s="86">
        <f t="shared" si="1747"/>
        <v>0</v>
      </c>
      <c r="AN1403" s="88">
        <f t="shared" si="1747"/>
        <v>0</v>
      </c>
      <c r="AO1403" s="86">
        <f t="shared" si="1747"/>
        <v>0</v>
      </c>
      <c r="AP1403" s="88">
        <f t="shared" si="1747"/>
        <v>0</v>
      </c>
      <c r="AQ1403" s="86">
        <f t="shared" si="1747"/>
        <v>0</v>
      </c>
      <c r="AR1403" s="88">
        <f t="shared" si="1747"/>
        <v>0</v>
      </c>
      <c r="AS1403" s="86">
        <f t="shared" si="1747"/>
        <v>0</v>
      </c>
      <c r="AT1403" s="88">
        <f t="shared" si="1747"/>
        <v>0</v>
      </c>
      <c r="AU1403" s="86">
        <f t="shared" si="1747"/>
        <v>0</v>
      </c>
      <c r="AV1403" s="86">
        <f t="shared" si="1725"/>
        <v>0</v>
      </c>
      <c r="AW1403" s="93">
        <f t="shared" si="1726"/>
        <v>0</v>
      </c>
      <c r="AY1403" s="86">
        <f t="shared" si="1727"/>
        <v>0</v>
      </c>
      <c r="AZ1403" s="86">
        <f t="shared" si="1728"/>
        <v>0</v>
      </c>
      <c r="BA1403" s="86">
        <f t="shared" si="1729"/>
        <v>0</v>
      </c>
      <c r="BB1403" s="86">
        <f t="shared" si="1730"/>
        <v>0</v>
      </c>
      <c r="BC1403" s="86">
        <f t="shared" si="1731"/>
        <v>0</v>
      </c>
      <c r="BD1403" s="86">
        <f t="shared" si="1732"/>
        <v>0</v>
      </c>
    </row>
    <row r="1404" spans="2:56" x14ac:dyDescent="0.3">
      <c r="B1404" s="179" t="s">
        <v>199</v>
      </c>
      <c r="C1404" s="95"/>
      <c r="D1404" s="96"/>
      <c r="E1404" s="85">
        <f t="shared" si="1719"/>
        <v>0</v>
      </c>
      <c r="F1404" s="95"/>
      <c r="G1404" s="96"/>
      <c r="H1404" s="85">
        <f t="shared" si="1720"/>
        <v>0</v>
      </c>
      <c r="I1404" s="95"/>
      <c r="J1404" s="97"/>
      <c r="K1404" s="87">
        <f t="shared" si="1721"/>
        <v>0</v>
      </c>
      <c r="L1404" s="95"/>
      <c r="M1404" s="97"/>
      <c r="N1404" s="98"/>
      <c r="O1404" s="95"/>
      <c r="P1404" s="98"/>
      <c r="Q1404" s="199">
        <f t="shared" si="1722"/>
        <v>0</v>
      </c>
      <c r="R1404" s="99"/>
      <c r="S1404" s="99"/>
      <c r="T1404" s="200">
        <f t="shared" si="1733"/>
        <v>0</v>
      </c>
      <c r="U1404" s="91"/>
      <c r="V1404" s="95"/>
      <c r="W1404" s="98"/>
      <c r="X1404" s="199">
        <f t="shared" si="1723"/>
        <v>0</v>
      </c>
      <c r="Y1404" s="99"/>
      <c r="Z1404" s="99"/>
      <c r="AA1404" s="200">
        <f t="shared" si="1734"/>
        <v>0</v>
      </c>
      <c r="AB1404" s="91"/>
      <c r="AC1404" s="95"/>
      <c r="AD1404" s="98"/>
      <c r="AE1404" s="199">
        <f t="shared" si="1724"/>
        <v>0</v>
      </c>
      <c r="AF1404" s="99"/>
      <c r="AG1404" s="99"/>
      <c r="AH1404" s="200">
        <f t="shared" si="1735"/>
        <v>0</v>
      </c>
      <c r="AJ1404" s="252"/>
      <c r="AK1404" s="253"/>
      <c r="AL1404" s="254"/>
      <c r="AM1404" s="253"/>
      <c r="AN1404" s="254"/>
      <c r="AO1404" s="253"/>
      <c r="AP1404" s="254"/>
      <c r="AQ1404" s="253"/>
      <c r="AR1404" s="254"/>
      <c r="AS1404" s="253"/>
      <c r="AT1404" s="254"/>
      <c r="AU1404" s="253"/>
      <c r="AV1404" s="163">
        <f t="shared" si="1725"/>
        <v>0</v>
      </c>
      <c r="AW1404" s="93">
        <f t="shared" si="1726"/>
        <v>0</v>
      </c>
      <c r="AY1404" s="163">
        <f t="shared" si="1727"/>
        <v>0</v>
      </c>
      <c r="AZ1404" s="163">
        <f t="shared" si="1728"/>
        <v>0</v>
      </c>
      <c r="BA1404" s="163">
        <f t="shared" si="1729"/>
        <v>0</v>
      </c>
      <c r="BB1404" s="163">
        <f t="shared" si="1730"/>
        <v>0</v>
      </c>
      <c r="BC1404" s="163">
        <f t="shared" si="1731"/>
        <v>0</v>
      </c>
      <c r="BD1404" s="163">
        <f t="shared" si="1732"/>
        <v>0</v>
      </c>
    </row>
    <row r="1405" spans="2:56" x14ac:dyDescent="0.3">
      <c r="B1405" s="179" t="s">
        <v>200</v>
      </c>
      <c r="C1405" s="95"/>
      <c r="D1405" s="96"/>
      <c r="E1405" s="85">
        <f t="shared" si="1719"/>
        <v>0</v>
      </c>
      <c r="F1405" s="95"/>
      <c r="G1405" s="96"/>
      <c r="H1405" s="85">
        <f t="shared" si="1720"/>
        <v>0</v>
      </c>
      <c r="I1405" s="95"/>
      <c r="J1405" s="97"/>
      <c r="K1405" s="87">
        <f t="shared" si="1721"/>
        <v>0</v>
      </c>
      <c r="L1405" s="95"/>
      <c r="M1405" s="97"/>
      <c r="N1405" s="98"/>
      <c r="O1405" s="95"/>
      <c r="P1405" s="98"/>
      <c r="Q1405" s="199">
        <f t="shared" si="1722"/>
        <v>0</v>
      </c>
      <c r="R1405" s="99"/>
      <c r="S1405" s="99"/>
      <c r="T1405" s="200">
        <f t="shared" si="1733"/>
        <v>0</v>
      </c>
      <c r="U1405" s="91"/>
      <c r="V1405" s="95"/>
      <c r="W1405" s="98"/>
      <c r="X1405" s="199">
        <f t="shared" si="1723"/>
        <v>0</v>
      </c>
      <c r="Y1405" s="99"/>
      <c r="Z1405" s="99"/>
      <c r="AA1405" s="200">
        <f t="shared" si="1734"/>
        <v>0</v>
      </c>
      <c r="AB1405" s="91"/>
      <c r="AC1405" s="95"/>
      <c r="AD1405" s="98"/>
      <c r="AE1405" s="199">
        <f t="shared" si="1724"/>
        <v>0</v>
      </c>
      <c r="AF1405" s="99"/>
      <c r="AG1405" s="99"/>
      <c r="AH1405" s="200">
        <f t="shared" si="1735"/>
        <v>0</v>
      </c>
      <c r="AJ1405" s="252"/>
      <c r="AK1405" s="253"/>
      <c r="AL1405" s="254"/>
      <c r="AM1405" s="253"/>
      <c r="AN1405" s="254"/>
      <c r="AO1405" s="253"/>
      <c r="AP1405" s="254"/>
      <c r="AQ1405" s="253"/>
      <c r="AR1405" s="254"/>
      <c r="AS1405" s="253"/>
      <c r="AT1405" s="254"/>
      <c r="AU1405" s="253"/>
      <c r="AV1405" s="163">
        <f t="shared" si="1725"/>
        <v>0</v>
      </c>
      <c r="AW1405" s="93">
        <f t="shared" si="1726"/>
        <v>0</v>
      </c>
      <c r="AY1405" s="163">
        <f t="shared" si="1727"/>
        <v>0</v>
      </c>
      <c r="AZ1405" s="163">
        <f t="shared" si="1728"/>
        <v>0</v>
      </c>
      <c r="BA1405" s="163">
        <f t="shared" si="1729"/>
        <v>0</v>
      </c>
      <c r="BB1405" s="163">
        <f t="shared" si="1730"/>
        <v>0</v>
      </c>
      <c r="BC1405" s="163">
        <f t="shared" si="1731"/>
        <v>0</v>
      </c>
      <c r="BD1405" s="163">
        <f t="shared" si="1732"/>
        <v>0</v>
      </c>
    </row>
    <row r="1406" spans="2:56" x14ac:dyDescent="0.3">
      <c r="B1406" s="176" t="s">
        <v>201</v>
      </c>
      <c r="C1406" s="95"/>
      <c r="D1406" s="96"/>
      <c r="E1406" s="85">
        <f t="shared" si="1719"/>
        <v>0</v>
      </c>
      <c r="F1406" s="95"/>
      <c r="G1406" s="96"/>
      <c r="H1406" s="85">
        <f t="shared" si="1720"/>
        <v>0</v>
      </c>
      <c r="I1406" s="95"/>
      <c r="J1406" s="97"/>
      <c r="K1406" s="87">
        <f t="shared" si="1721"/>
        <v>0</v>
      </c>
      <c r="L1406" s="95"/>
      <c r="M1406" s="97"/>
      <c r="N1406" s="98"/>
      <c r="O1406" s="95"/>
      <c r="P1406" s="98"/>
      <c r="Q1406" s="199">
        <f t="shared" si="1722"/>
        <v>0</v>
      </c>
      <c r="R1406" s="99"/>
      <c r="S1406" s="99"/>
      <c r="T1406" s="200">
        <f t="shared" si="1733"/>
        <v>0</v>
      </c>
      <c r="U1406" s="91"/>
      <c r="V1406" s="95"/>
      <c r="W1406" s="98"/>
      <c r="X1406" s="199">
        <f t="shared" si="1723"/>
        <v>0</v>
      </c>
      <c r="Y1406" s="99"/>
      <c r="Z1406" s="99"/>
      <c r="AA1406" s="200">
        <f t="shared" si="1734"/>
        <v>0</v>
      </c>
      <c r="AB1406" s="91"/>
      <c r="AC1406" s="95"/>
      <c r="AD1406" s="98"/>
      <c r="AE1406" s="199">
        <f t="shared" si="1724"/>
        <v>0</v>
      </c>
      <c r="AF1406" s="99"/>
      <c r="AG1406" s="99"/>
      <c r="AH1406" s="200">
        <f t="shared" si="1735"/>
        <v>0</v>
      </c>
      <c r="AJ1406" s="252"/>
      <c r="AK1406" s="253"/>
      <c r="AL1406" s="254"/>
      <c r="AM1406" s="253"/>
      <c r="AN1406" s="254"/>
      <c r="AO1406" s="253"/>
      <c r="AP1406" s="254"/>
      <c r="AQ1406" s="253"/>
      <c r="AR1406" s="254"/>
      <c r="AS1406" s="253"/>
      <c r="AT1406" s="254"/>
      <c r="AU1406" s="253"/>
      <c r="AV1406" s="163">
        <f t="shared" si="1725"/>
        <v>0</v>
      </c>
      <c r="AW1406" s="93">
        <f t="shared" si="1726"/>
        <v>0</v>
      </c>
      <c r="AY1406" s="163">
        <f t="shared" si="1727"/>
        <v>0</v>
      </c>
      <c r="AZ1406" s="163">
        <f t="shared" si="1728"/>
        <v>0</v>
      </c>
      <c r="BA1406" s="163">
        <f t="shared" si="1729"/>
        <v>0</v>
      </c>
      <c r="BB1406" s="163">
        <f t="shared" si="1730"/>
        <v>0</v>
      </c>
      <c r="BC1406" s="163">
        <f t="shared" si="1731"/>
        <v>0</v>
      </c>
      <c r="BD1406" s="163">
        <f t="shared" si="1732"/>
        <v>0</v>
      </c>
    </row>
    <row r="1407" spans="2:56" x14ac:dyDescent="0.3">
      <c r="B1407" s="176" t="s">
        <v>202</v>
      </c>
      <c r="C1407" s="83">
        <f>SUM(C1408,C1412)</f>
        <v>0</v>
      </c>
      <c r="D1407" s="84">
        <f>SUM(D1408,D1412)</f>
        <v>0</v>
      </c>
      <c r="E1407" s="85">
        <f t="shared" si="1719"/>
        <v>0</v>
      </c>
      <c r="F1407" s="83">
        <f>SUM(F1408,F1412)</f>
        <v>0</v>
      </c>
      <c r="G1407" s="84">
        <f>SUM(G1408,G1412)</f>
        <v>0</v>
      </c>
      <c r="H1407" s="85">
        <f t="shared" si="1720"/>
        <v>0</v>
      </c>
      <c r="I1407" s="83">
        <f>SUM(I1408,I1412)</f>
        <v>0</v>
      </c>
      <c r="J1407" s="86">
        <f>SUM(J1408,J1412)</f>
        <v>0</v>
      </c>
      <c r="K1407" s="87">
        <f t="shared" si="1721"/>
        <v>0</v>
      </c>
      <c r="L1407" s="83">
        <f>SUM(L1408,L1412)</f>
        <v>0</v>
      </c>
      <c r="M1407" s="86">
        <f>SUM(M1408,M1412)</f>
        <v>0</v>
      </c>
      <c r="N1407" s="88">
        <f>SUM(N1408,N1412)</f>
        <v>0</v>
      </c>
      <c r="O1407" s="83">
        <f>SUM(O1408,O1412)</f>
        <v>0</v>
      </c>
      <c r="P1407" s="88">
        <f>SUM(P1408,P1412)</f>
        <v>0</v>
      </c>
      <c r="Q1407" s="199">
        <f t="shared" si="1722"/>
        <v>0</v>
      </c>
      <c r="R1407" s="89">
        <f>SUM(R1408,R1412)</f>
        <v>0</v>
      </c>
      <c r="S1407" s="89">
        <f>SUM(S1408,S1412)</f>
        <v>0</v>
      </c>
      <c r="T1407" s="200">
        <f t="shared" si="1733"/>
        <v>0</v>
      </c>
      <c r="U1407" s="91"/>
      <c r="V1407" s="83">
        <f>SUM(V1408,V1412)</f>
        <v>0</v>
      </c>
      <c r="W1407" s="88">
        <f>SUM(W1408,W1412)</f>
        <v>0</v>
      </c>
      <c r="X1407" s="199">
        <f t="shared" si="1723"/>
        <v>0</v>
      </c>
      <c r="Y1407" s="89">
        <f>SUM(Y1408,Y1412)</f>
        <v>0</v>
      </c>
      <c r="Z1407" s="89">
        <f>SUM(Z1408,Z1412)</f>
        <v>0</v>
      </c>
      <c r="AA1407" s="200">
        <f t="shared" si="1734"/>
        <v>0</v>
      </c>
      <c r="AB1407" s="91"/>
      <c r="AC1407" s="83">
        <f>SUM(AC1408,AC1412)</f>
        <v>0</v>
      </c>
      <c r="AD1407" s="88">
        <f>SUM(AD1408,AD1412)</f>
        <v>0</v>
      </c>
      <c r="AE1407" s="199">
        <f t="shared" si="1724"/>
        <v>0</v>
      </c>
      <c r="AF1407" s="89">
        <f>SUM(AF1408,AF1412)</f>
        <v>0</v>
      </c>
      <c r="AG1407" s="89">
        <f>SUM(AG1408,AG1412)</f>
        <v>0</v>
      </c>
      <c r="AH1407" s="200">
        <f t="shared" si="1735"/>
        <v>0</v>
      </c>
      <c r="AJ1407" s="84">
        <f t="shared" ref="AJ1407:AU1407" si="1748">SUM(AJ1408,AJ1412)</f>
        <v>0</v>
      </c>
      <c r="AK1407" s="86">
        <f t="shared" si="1748"/>
        <v>0</v>
      </c>
      <c r="AL1407" s="88">
        <f t="shared" si="1748"/>
        <v>0</v>
      </c>
      <c r="AM1407" s="86">
        <f t="shared" si="1748"/>
        <v>0</v>
      </c>
      <c r="AN1407" s="88">
        <f t="shared" si="1748"/>
        <v>0</v>
      </c>
      <c r="AO1407" s="86">
        <f t="shared" si="1748"/>
        <v>0</v>
      </c>
      <c r="AP1407" s="88">
        <f t="shared" si="1748"/>
        <v>0</v>
      </c>
      <c r="AQ1407" s="86">
        <f t="shared" si="1748"/>
        <v>0</v>
      </c>
      <c r="AR1407" s="88">
        <f t="shared" si="1748"/>
        <v>0</v>
      </c>
      <c r="AS1407" s="86">
        <f t="shared" si="1748"/>
        <v>0</v>
      </c>
      <c r="AT1407" s="88">
        <f t="shared" si="1748"/>
        <v>0</v>
      </c>
      <c r="AU1407" s="86">
        <f t="shared" si="1748"/>
        <v>0</v>
      </c>
      <c r="AV1407" s="86">
        <f t="shared" si="1725"/>
        <v>0</v>
      </c>
      <c r="AW1407" s="93">
        <f t="shared" si="1726"/>
        <v>0</v>
      </c>
      <c r="AY1407" s="86">
        <f t="shared" si="1727"/>
        <v>0</v>
      </c>
      <c r="AZ1407" s="86">
        <f t="shared" si="1728"/>
        <v>0</v>
      </c>
      <c r="BA1407" s="86">
        <f t="shared" si="1729"/>
        <v>0</v>
      </c>
      <c r="BB1407" s="86">
        <f t="shared" si="1730"/>
        <v>0</v>
      </c>
      <c r="BC1407" s="86">
        <f t="shared" si="1731"/>
        <v>0</v>
      </c>
      <c r="BD1407" s="86">
        <f t="shared" si="1732"/>
        <v>0</v>
      </c>
    </row>
    <row r="1408" spans="2:56" x14ac:dyDescent="0.3">
      <c r="B1408" s="179" t="s">
        <v>203</v>
      </c>
      <c r="C1408" s="83">
        <f>SUM(C1409:C1411)</f>
        <v>0</v>
      </c>
      <c r="D1408" s="84">
        <f>SUM(D1409:D1411)</f>
        <v>0</v>
      </c>
      <c r="E1408" s="85">
        <f t="shared" si="1719"/>
        <v>0</v>
      </c>
      <c r="F1408" s="83">
        <f>SUM(F1409:F1411)</f>
        <v>0</v>
      </c>
      <c r="G1408" s="84">
        <f>SUM(G1409:G1411)</f>
        <v>0</v>
      </c>
      <c r="H1408" s="85">
        <f t="shared" si="1720"/>
        <v>0</v>
      </c>
      <c r="I1408" s="83">
        <f>SUM(I1409:I1411)</f>
        <v>0</v>
      </c>
      <c r="J1408" s="86">
        <f>SUM(J1409:J1411)</f>
        <v>0</v>
      </c>
      <c r="K1408" s="87">
        <f t="shared" si="1721"/>
        <v>0</v>
      </c>
      <c r="L1408" s="83">
        <f>SUM(L1409:L1411)</f>
        <v>0</v>
      </c>
      <c r="M1408" s="86">
        <f>SUM(M1409:M1411)</f>
        <v>0</v>
      </c>
      <c r="N1408" s="88">
        <f>SUM(N1409:N1411)</f>
        <v>0</v>
      </c>
      <c r="O1408" s="83">
        <f>SUM(O1409:O1411)</f>
        <v>0</v>
      </c>
      <c r="P1408" s="88">
        <f>SUM(P1409:P1411)</f>
        <v>0</v>
      </c>
      <c r="Q1408" s="199">
        <f t="shared" si="1722"/>
        <v>0</v>
      </c>
      <c r="R1408" s="89">
        <f>SUM(R1409:R1411)</f>
        <v>0</v>
      </c>
      <c r="S1408" s="89">
        <f>SUM(S1409:S1411)</f>
        <v>0</v>
      </c>
      <c r="T1408" s="200">
        <f t="shared" si="1733"/>
        <v>0</v>
      </c>
      <c r="U1408" s="91"/>
      <c r="V1408" s="83">
        <f>SUM(V1409:V1411)</f>
        <v>0</v>
      </c>
      <c r="W1408" s="88">
        <f>SUM(W1409:W1411)</f>
        <v>0</v>
      </c>
      <c r="X1408" s="199">
        <f t="shared" si="1723"/>
        <v>0</v>
      </c>
      <c r="Y1408" s="89">
        <f>SUM(Y1409:Y1411)</f>
        <v>0</v>
      </c>
      <c r="Z1408" s="89">
        <f>SUM(Z1409:Z1411)</f>
        <v>0</v>
      </c>
      <c r="AA1408" s="200">
        <f t="shared" si="1734"/>
        <v>0</v>
      </c>
      <c r="AB1408" s="91"/>
      <c r="AC1408" s="83">
        <f>SUM(AC1409:AC1411)</f>
        <v>0</v>
      </c>
      <c r="AD1408" s="88">
        <f>SUM(AD1409:AD1411)</f>
        <v>0</v>
      </c>
      <c r="AE1408" s="199">
        <f t="shared" si="1724"/>
        <v>0</v>
      </c>
      <c r="AF1408" s="89">
        <f>SUM(AF1409:AF1411)</f>
        <v>0</v>
      </c>
      <c r="AG1408" s="89">
        <f>SUM(AG1409:AG1411)</f>
        <v>0</v>
      </c>
      <c r="AH1408" s="200">
        <f t="shared" si="1735"/>
        <v>0</v>
      </c>
      <c r="AJ1408" s="84">
        <f t="shared" ref="AJ1408:AU1408" si="1749">SUM(AJ1409:AJ1411)</f>
        <v>0</v>
      </c>
      <c r="AK1408" s="86">
        <f t="shared" si="1749"/>
        <v>0</v>
      </c>
      <c r="AL1408" s="88">
        <f t="shared" si="1749"/>
        <v>0</v>
      </c>
      <c r="AM1408" s="86">
        <f t="shared" si="1749"/>
        <v>0</v>
      </c>
      <c r="AN1408" s="88">
        <f t="shared" si="1749"/>
        <v>0</v>
      </c>
      <c r="AO1408" s="86">
        <f t="shared" si="1749"/>
        <v>0</v>
      </c>
      <c r="AP1408" s="88">
        <f t="shared" si="1749"/>
        <v>0</v>
      </c>
      <c r="AQ1408" s="86">
        <f t="shared" si="1749"/>
        <v>0</v>
      </c>
      <c r="AR1408" s="88">
        <f t="shared" si="1749"/>
        <v>0</v>
      </c>
      <c r="AS1408" s="86">
        <f t="shared" si="1749"/>
        <v>0</v>
      </c>
      <c r="AT1408" s="88">
        <f t="shared" si="1749"/>
        <v>0</v>
      </c>
      <c r="AU1408" s="86">
        <f t="shared" si="1749"/>
        <v>0</v>
      </c>
      <c r="AV1408" s="86">
        <f t="shared" si="1725"/>
        <v>0</v>
      </c>
      <c r="AW1408" s="93">
        <f t="shared" si="1726"/>
        <v>0</v>
      </c>
      <c r="AY1408" s="86">
        <f t="shared" si="1727"/>
        <v>0</v>
      </c>
      <c r="AZ1408" s="86">
        <f t="shared" si="1728"/>
        <v>0</v>
      </c>
      <c r="BA1408" s="86">
        <f t="shared" si="1729"/>
        <v>0</v>
      </c>
      <c r="BB1408" s="86">
        <f t="shared" si="1730"/>
        <v>0</v>
      </c>
      <c r="BC1408" s="86">
        <f t="shared" si="1731"/>
        <v>0</v>
      </c>
      <c r="BD1408" s="86">
        <f t="shared" si="1732"/>
        <v>0</v>
      </c>
    </row>
    <row r="1409" spans="2:56" x14ac:dyDescent="0.3">
      <c r="B1409" s="201" t="s">
        <v>204</v>
      </c>
      <c r="C1409" s="255"/>
      <c r="D1409" s="256"/>
      <c r="E1409" s="182">
        <f t="shared" si="1719"/>
        <v>0</v>
      </c>
      <c r="F1409" s="255"/>
      <c r="G1409" s="256"/>
      <c r="H1409" s="182">
        <f t="shared" si="1720"/>
        <v>0</v>
      </c>
      <c r="I1409" s="255"/>
      <c r="J1409" s="257"/>
      <c r="K1409" s="184">
        <f t="shared" si="1721"/>
        <v>0</v>
      </c>
      <c r="L1409" s="255"/>
      <c r="M1409" s="257"/>
      <c r="N1409" s="258"/>
      <c r="O1409" s="255"/>
      <c r="P1409" s="258"/>
      <c r="Q1409" s="177">
        <f t="shared" si="1722"/>
        <v>0</v>
      </c>
      <c r="R1409" s="258"/>
      <c r="S1409" s="258"/>
      <c r="T1409" s="178">
        <f t="shared" si="1733"/>
        <v>0</v>
      </c>
      <c r="U1409" s="157"/>
      <c r="V1409" s="255"/>
      <c r="W1409" s="258"/>
      <c r="X1409" s="177">
        <f t="shared" si="1723"/>
        <v>0</v>
      </c>
      <c r="Y1409" s="258"/>
      <c r="Z1409" s="258"/>
      <c r="AA1409" s="178">
        <f t="shared" si="1734"/>
        <v>0</v>
      </c>
      <c r="AB1409" s="157"/>
      <c r="AC1409" s="255"/>
      <c r="AD1409" s="258"/>
      <c r="AE1409" s="177">
        <f t="shared" si="1724"/>
        <v>0</v>
      </c>
      <c r="AF1409" s="258"/>
      <c r="AG1409" s="258"/>
      <c r="AH1409" s="178">
        <f t="shared" si="1735"/>
        <v>0</v>
      </c>
      <c r="AJ1409" s="252"/>
      <c r="AK1409" s="253"/>
      <c r="AL1409" s="254"/>
      <c r="AM1409" s="253"/>
      <c r="AN1409" s="254"/>
      <c r="AO1409" s="253"/>
      <c r="AP1409" s="254"/>
      <c r="AQ1409" s="253"/>
      <c r="AR1409" s="254"/>
      <c r="AS1409" s="253"/>
      <c r="AT1409" s="254"/>
      <c r="AU1409" s="253"/>
      <c r="AV1409" s="163">
        <f t="shared" si="1725"/>
        <v>0</v>
      </c>
      <c r="AW1409" s="93">
        <f t="shared" si="1726"/>
        <v>0</v>
      </c>
      <c r="AY1409" s="163">
        <f t="shared" si="1727"/>
        <v>0</v>
      </c>
      <c r="AZ1409" s="163">
        <f t="shared" si="1728"/>
        <v>0</v>
      </c>
      <c r="BA1409" s="163">
        <f t="shared" si="1729"/>
        <v>0</v>
      </c>
      <c r="BB1409" s="163">
        <f t="shared" si="1730"/>
        <v>0</v>
      </c>
      <c r="BC1409" s="163">
        <f t="shared" si="1731"/>
        <v>0</v>
      </c>
      <c r="BD1409" s="163">
        <f t="shared" si="1732"/>
        <v>0</v>
      </c>
    </row>
    <row r="1410" spans="2:56" x14ac:dyDescent="0.3">
      <c r="B1410" s="201" t="s">
        <v>205</v>
      </c>
      <c r="C1410" s="255"/>
      <c r="D1410" s="256"/>
      <c r="E1410" s="182">
        <f t="shared" si="1719"/>
        <v>0</v>
      </c>
      <c r="F1410" s="255"/>
      <c r="G1410" s="256"/>
      <c r="H1410" s="182">
        <f t="shared" si="1720"/>
        <v>0</v>
      </c>
      <c r="I1410" s="255"/>
      <c r="J1410" s="257"/>
      <c r="K1410" s="184">
        <f t="shared" si="1721"/>
        <v>0</v>
      </c>
      <c r="L1410" s="255"/>
      <c r="M1410" s="257"/>
      <c r="N1410" s="258"/>
      <c r="O1410" s="255"/>
      <c r="P1410" s="258"/>
      <c r="Q1410" s="177">
        <f t="shared" si="1722"/>
        <v>0</v>
      </c>
      <c r="R1410" s="258"/>
      <c r="S1410" s="258"/>
      <c r="T1410" s="178">
        <f t="shared" si="1733"/>
        <v>0</v>
      </c>
      <c r="U1410" s="157"/>
      <c r="V1410" s="255"/>
      <c r="W1410" s="258"/>
      <c r="X1410" s="177">
        <f t="shared" si="1723"/>
        <v>0</v>
      </c>
      <c r="Y1410" s="258"/>
      <c r="Z1410" s="258"/>
      <c r="AA1410" s="178">
        <f t="shared" si="1734"/>
        <v>0</v>
      </c>
      <c r="AB1410" s="157"/>
      <c r="AC1410" s="255"/>
      <c r="AD1410" s="258"/>
      <c r="AE1410" s="177">
        <f t="shared" si="1724"/>
        <v>0</v>
      </c>
      <c r="AF1410" s="258"/>
      <c r="AG1410" s="258"/>
      <c r="AH1410" s="178">
        <f t="shared" si="1735"/>
        <v>0</v>
      </c>
      <c r="AJ1410" s="252"/>
      <c r="AK1410" s="253"/>
      <c r="AL1410" s="254"/>
      <c r="AM1410" s="253"/>
      <c r="AN1410" s="254"/>
      <c r="AO1410" s="253"/>
      <c r="AP1410" s="254"/>
      <c r="AQ1410" s="253"/>
      <c r="AR1410" s="254"/>
      <c r="AS1410" s="253"/>
      <c r="AT1410" s="254"/>
      <c r="AU1410" s="253"/>
      <c r="AV1410" s="163">
        <f t="shared" si="1725"/>
        <v>0</v>
      </c>
      <c r="AW1410" s="93">
        <f t="shared" si="1726"/>
        <v>0</v>
      </c>
      <c r="AY1410" s="163">
        <f t="shared" si="1727"/>
        <v>0</v>
      </c>
      <c r="AZ1410" s="163">
        <f t="shared" si="1728"/>
        <v>0</v>
      </c>
      <c r="BA1410" s="163">
        <f t="shared" si="1729"/>
        <v>0</v>
      </c>
      <c r="BB1410" s="163">
        <f t="shared" si="1730"/>
        <v>0</v>
      </c>
      <c r="BC1410" s="163">
        <f t="shared" si="1731"/>
        <v>0</v>
      </c>
      <c r="BD1410" s="163">
        <f t="shared" si="1732"/>
        <v>0</v>
      </c>
    </row>
    <row r="1411" spans="2:56" x14ac:dyDescent="0.3">
      <c r="B1411" s="201" t="s">
        <v>206</v>
      </c>
      <c r="C1411" s="255"/>
      <c r="D1411" s="256"/>
      <c r="E1411" s="182">
        <f t="shared" si="1719"/>
        <v>0</v>
      </c>
      <c r="F1411" s="255"/>
      <c r="G1411" s="256"/>
      <c r="H1411" s="182">
        <f t="shared" si="1720"/>
        <v>0</v>
      </c>
      <c r="I1411" s="255"/>
      <c r="J1411" s="257"/>
      <c r="K1411" s="184">
        <f t="shared" si="1721"/>
        <v>0</v>
      </c>
      <c r="L1411" s="255"/>
      <c r="M1411" s="257"/>
      <c r="N1411" s="258"/>
      <c r="O1411" s="255"/>
      <c r="P1411" s="258"/>
      <c r="Q1411" s="177">
        <f t="shared" si="1722"/>
        <v>0</v>
      </c>
      <c r="R1411" s="258"/>
      <c r="S1411" s="258"/>
      <c r="T1411" s="178">
        <f t="shared" si="1733"/>
        <v>0</v>
      </c>
      <c r="U1411" s="157"/>
      <c r="V1411" s="255"/>
      <c r="W1411" s="258"/>
      <c r="X1411" s="177">
        <f t="shared" si="1723"/>
        <v>0</v>
      </c>
      <c r="Y1411" s="258"/>
      <c r="Z1411" s="258"/>
      <c r="AA1411" s="178">
        <f t="shared" si="1734"/>
        <v>0</v>
      </c>
      <c r="AB1411" s="157"/>
      <c r="AC1411" s="255"/>
      <c r="AD1411" s="258"/>
      <c r="AE1411" s="177">
        <f t="shared" si="1724"/>
        <v>0</v>
      </c>
      <c r="AF1411" s="258"/>
      <c r="AG1411" s="258"/>
      <c r="AH1411" s="178">
        <f t="shared" si="1735"/>
        <v>0</v>
      </c>
      <c r="AJ1411" s="252"/>
      <c r="AK1411" s="253"/>
      <c r="AL1411" s="254"/>
      <c r="AM1411" s="253"/>
      <c r="AN1411" s="254"/>
      <c r="AO1411" s="253"/>
      <c r="AP1411" s="254"/>
      <c r="AQ1411" s="253"/>
      <c r="AR1411" s="254"/>
      <c r="AS1411" s="253"/>
      <c r="AT1411" s="254"/>
      <c r="AU1411" s="253"/>
      <c r="AV1411" s="163">
        <f t="shared" si="1725"/>
        <v>0</v>
      </c>
      <c r="AW1411" s="93">
        <f t="shared" si="1726"/>
        <v>0</v>
      </c>
      <c r="AY1411" s="163">
        <f t="shared" si="1727"/>
        <v>0</v>
      </c>
      <c r="AZ1411" s="163">
        <f t="shared" si="1728"/>
        <v>0</v>
      </c>
      <c r="BA1411" s="163">
        <f t="shared" si="1729"/>
        <v>0</v>
      </c>
      <c r="BB1411" s="163">
        <f t="shared" si="1730"/>
        <v>0</v>
      </c>
      <c r="BC1411" s="163">
        <f t="shared" si="1731"/>
        <v>0</v>
      </c>
      <c r="BD1411" s="163">
        <f t="shared" si="1732"/>
        <v>0</v>
      </c>
    </row>
    <row r="1412" spans="2:56" x14ac:dyDescent="0.3">
      <c r="B1412" s="179" t="s">
        <v>207</v>
      </c>
      <c r="C1412" s="83">
        <f>SUM(C1413)</f>
        <v>0</v>
      </c>
      <c r="D1412" s="84">
        <f>SUM(D1413)</f>
        <v>0</v>
      </c>
      <c r="E1412" s="85">
        <f t="shared" si="1719"/>
        <v>0</v>
      </c>
      <c r="F1412" s="83">
        <f>SUM(F1413)</f>
        <v>0</v>
      </c>
      <c r="G1412" s="84">
        <f>SUM(G1413)</f>
        <v>0</v>
      </c>
      <c r="H1412" s="85">
        <f t="shared" si="1720"/>
        <v>0</v>
      </c>
      <c r="I1412" s="83">
        <f>SUM(I1413)</f>
        <v>0</v>
      </c>
      <c r="J1412" s="86">
        <f>SUM(J1413)</f>
        <v>0</v>
      </c>
      <c r="K1412" s="87">
        <f t="shared" si="1721"/>
        <v>0</v>
      </c>
      <c r="L1412" s="83">
        <f>SUM(L1413)</f>
        <v>0</v>
      </c>
      <c r="M1412" s="86">
        <f>SUM(M1413)</f>
        <v>0</v>
      </c>
      <c r="N1412" s="88">
        <f>SUM(N1413)</f>
        <v>0</v>
      </c>
      <c r="O1412" s="83">
        <f>SUM(O1413)</f>
        <v>0</v>
      </c>
      <c r="P1412" s="88">
        <f>SUM(P1413)</f>
        <v>0</v>
      </c>
      <c r="Q1412" s="199">
        <f t="shared" si="1722"/>
        <v>0</v>
      </c>
      <c r="R1412" s="89">
        <f>SUM(R1413)</f>
        <v>0</v>
      </c>
      <c r="S1412" s="89">
        <f>SUM(S1413)</f>
        <v>0</v>
      </c>
      <c r="T1412" s="200">
        <f t="shared" si="1733"/>
        <v>0</v>
      </c>
      <c r="U1412" s="91"/>
      <c r="V1412" s="83">
        <f>SUM(V1413)</f>
        <v>0</v>
      </c>
      <c r="W1412" s="88">
        <f>SUM(W1413)</f>
        <v>0</v>
      </c>
      <c r="X1412" s="199">
        <f t="shared" si="1723"/>
        <v>0</v>
      </c>
      <c r="Y1412" s="89">
        <f>SUM(Y1413)</f>
        <v>0</v>
      </c>
      <c r="Z1412" s="89">
        <f>SUM(Z1413)</f>
        <v>0</v>
      </c>
      <c r="AA1412" s="200">
        <f t="shared" si="1734"/>
        <v>0</v>
      </c>
      <c r="AB1412" s="91"/>
      <c r="AC1412" s="83">
        <f>SUM(AC1413)</f>
        <v>0</v>
      </c>
      <c r="AD1412" s="88">
        <f>SUM(AD1413)</f>
        <v>0</v>
      </c>
      <c r="AE1412" s="199">
        <f t="shared" si="1724"/>
        <v>0</v>
      </c>
      <c r="AF1412" s="89">
        <f>SUM(AF1413)</f>
        <v>0</v>
      </c>
      <c r="AG1412" s="89">
        <f>SUM(AG1413)</f>
        <v>0</v>
      </c>
      <c r="AH1412" s="200">
        <f t="shared" si="1735"/>
        <v>0</v>
      </c>
      <c r="AJ1412" s="84">
        <f t="shared" ref="AJ1412:AU1412" si="1750">SUM(AJ1413)</f>
        <v>0</v>
      </c>
      <c r="AK1412" s="86">
        <f t="shared" si="1750"/>
        <v>0</v>
      </c>
      <c r="AL1412" s="88">
        <f t="shared" si="1750"/>
        <v>0</v>
      </c>
      <c r="AM1412" s="86">
        <f t="shared" si="1750"/>
        <v>0</v>
      </c>
      <c r="AN1412" s="88">
        <f t="shared" si="1750"/>
        <v>0</v>
      </c>
      <c r="AO1412" s="86">
        <f t="shared" si="1750"/>
        <v>0</v>
      </c>
      <c r="AP1412" s="88">
        <f t="shared" si="1750"/>
        <v>0</v>
      </c>
      <c r="AQ1412" s="86">
        <f t="shared" si="1750"/>
        <v>0</v>
      </c>
      <c r="AR1412" s="88">
        <f t="shared" si="1750"/>
        <v>0</v>
      </c>
      <c r="AS1412" s="86">
        <f t="shared" si="1750"/>
        <v>0</v>
      </c>
      <c r="AT1412" s="88">
        <f t="shared" si="1750"/>
        <v>0</v>
      </c>
      <c r="AU1412" s="86">
        <f t="shared" si="1750"/>
        <v>0</v>
      </c>
      <c r="AV1412" s="86">
        <f t="shared" si="1725"/>
        <v>0</v>
      </c>
      <c r="AW1412" s="93">
        <f t="shared" si="1726"/>
        <v>0</v>
      </c>
      <c r="AY1412" s="86">
        <f t="shared" si="1727"/>
        <v>0</v>
      </c>
      <c r="AZ1412" s="86">
        <f t="shared" si="1728"/>
        <v>0</v>
      </c>
      <c r="BA1412" s="86">
        <f t="shared" si="1729"/>
        <v>0</v>
      </c>
      <c r="BB1412" s="86">
        <f t="shared" si="1730"/>
        <v>0</v>
      </c>
      <c r="BC1412" s="86">
        <f t="shared" si="1731"/>
        <v>0</v>
      </c>
      <c r="BD1412" s="86">
        <f t="shared" si="1732"/>
        <v>0</v>
      </c>
    </row>
    <row r="1413" spans="2:56" x14ac:dyDescent="0.3">
      <c r="B1413" s="201" t="s">
        <v>105</v>
      </c>
      <c r="C1413" s="255"/>
      <c r="D1413" s="256"/>
      <c r="E1413" s="182">
        <f t="shared" si="1719"/>
        <v>0</v>
      </c>
      <c r="F1413" s="255"/>
      <c r="G1413" s="256"/>
      <c r="H1413" s="182">
        <f t="shared" si="1720"/>
        <v>0</v>
      </c>
      <c r="I1413" s="255"/>
      <c r="J1413" s="257"/>
      <c r="K1413" s="184">
        <f t="shared" si="1721"/>
        <v>0</v>
      </c>
      <c r="L1413" s="255"/>
      <c r="M1413" s="257"/>
      <c r="N1413" s="258"/>
      <c r="O1413" s="255"/>
      <c r="P1413" s="258"/>
      <c r="Q1413" s="177">
        <f t="shared" si="1722"/>
        <v>0</v>
      </c>
      <c r="R1413" s="258"/>
      <c r="S1413" s="258"/>
      <c r="T1413" s="178">
        <f t="shared" si="1733"/>
        <v>0</v>
      </c>
      <c r="U1413" s="157"/>
      <c r="V1413" s="255"/>
      <c r="W1413" s="258"/>
      <c r="X1413" s="177">
        <f t="shared" si="1723"/>
        <v>0</v>
      </c>
      <c r="Y1413" s="258"/>
      <c r="Z1413" s="258"/>
      <c r="AA1413" s="178">
        <f t="shared" si="1734"/>
        <v>0</v>
      </c>
      <c r="AB1413" s="157"/>
      <c r="AC1413" s="255"/>
      <c r="AD1413" s="258"/>
      <c r="AE1413" s="177">
        <f t="shared" si="1724"/>
        <v>0</v>
      </c>
      <c r="AF1413" s="258"/>
      <c r="AG1413" s="258"/>
      <c r="AH1413" s="178">
        <f t="shared" si="1735"/>
        <v>0</v>
      </c>
      <c r="AJ1413" s="252"/>
      <c r="AK1413" s="253"/>
      <c r="AL1413" s="254"/>
      <c r="AM1413" s="253"/>
      <c r="AN1413" s="254"/>
      <c r="AO1413" s="253"/>
      <c r="AP1413" s="254"/>
      <c r="AQ1413" s="253"/>
      <c r="AR1413" s="254"/>
      <c r="AS1413" s="253"/>
      <c r="AT1413" s="254"/>
      <c r="AU1413" s="253"/>
      <c r="AV1413" s="163">
        <f t="shared" si="1725"/>
        <v>0</v>
      </c>
      <c r="AW1413" s="93">
        <f t="shared" si="1726"/>
        <v>0</v>
      </c>
      <c r="AY1413" s="163">
        <f t="shared" si="1727"/>
        <v>0</v>
      </c>
      <c r="AZ1413" s="163">
        <f t="shared" si="1728"/>
        <v>0</v>
      </c>
      <c r="BA1413" s="163">
        <f t="shared" si="1729"/>
        <v>0</v>
      </c>
      <c r="BB1413" s="163">
        <f t="shared" si="1730"/>
        <v>0</v>
      </c>
      <c r="BC1413" s="163">
        <f t="shared" si="1731"/>
        <v>0</v>
      </c>
      <c r="BD1413" s="163">
        <f t="shared" si="1732"/>
        <v>0</v>
      </c>
    </row>
    <row r="1414" spans="2:56" s="124" customFormat="1" x14ac:dyDescent="0.3">
      <c r="B1414" s="187" t="s">
        <v>208</v>
      </c>
      <c r="C1414" s="188">
        <f>SUM(C1415,C1421,C1434,C1435,C1436,C1437,C1438)</f>
        <v>0</v>
      </c>
      <c r="D1414" s="189">
        <f>SUM(D1415,D1421,D1434,D1435,D1436,D1437,D1438)</f>
        <v>0</v>
      </c>
      <c r="E1414" s="190">
        <f t="shared" si="1719"/>
        <v>0</v>
      </c>
      <c r="F1414" s="188">
        <f>SUM(F1415,F1421,F1434,F1435,F1436,F1437,F1438)</f>
        <v>0</v>
      </c>
      <c r="G1414" s="189">
        <f>SUM(G1415,G1421,G1434,G1435,G1436,G1437,G1438)</f>
        <v>0</v>
      </c>
      <c r="H1414" s="190">
        <f t="shared" si="1720"/>
        <v>0</v>
      </c>
      <c r="I1414" s="188">
        <f>SUM(I1415,I1421,I1434,I1435,I1436,I1437,I1438)</f>
        <v>0</v>
      </c>
      <c r="J1414" s="191">
        <f>SUM(J1415,J1421,J1434,J1435,J1436,J1437,J1438)</f>
        <v>0</v>
      </c>
      <c r="K1414" s="192">
        <f t="shared" si="1721"/>
        <v>0</v>
      </c>
      <c r="L1414" s="188">
        <f>SUM(L1415,L1421,L1434,L1435,L1436,L1437,L1438)</f>
        <v>0</v>
      </c>
      <c r="M1414" s="191">
        <f>SUM(M1415,M1421,M1434,M1435,M1436,M1437,M1438)</f>
        <v>0</v>
      </c>
      <c r="N1414" s="193">
        <f>SUM(N1415,N1421,N1434,N1435,N1436,N1437,N1438)</f>
        <v>0</v>
      </c>
      <c r="O1414" s="188">
        <f>SUM(O1415,O1421,O1434,O1435,O1436,O1437,O1438)</f>
        <v>0</v>
      </c>
      <c r="P1414" s="193">
        <f>SUM(P1415,P1421,P1434,P1435,P1436,P1437,P1438)</f>
        <v>0</v>
      </c>
      <c r="Q1414" s="194">
        <f t="shared" si="1722"/>
        <v>0</v>
      </c>
      <c r="R1414" s="195">
        <f>SUM(R1415,R1421,R1434,R1435,R1436,R1437,R1438)</f>
        <v>0</v>
      </c>
      <c r="S1414" s="195">
        <f>SUM(S1415,S1421,S1434,S1435,S1436,S1437,S1438)</f>
        <v>0</v>
      </c>
      <c r="T1414" s="196">
        <f t="shared" si="1733"/>
        <v>0</v>
      </c>
      <c r="U1414" s="121"/>
      <c r="V1414" s="188">
        <f>SUM(V1415,V1421,V1434,V1435,V1436,V1437,V1438)</f>
        <v>0</v>
      </c>
      <c r="W1414" s="193">
        <f>SUM(W1415,W1421,W1434,W1435,W1436,W1437,W1438)</f>
        <v>0</v>
      </c>
      <c r="X1414" s="194">
        <f t="shared" si="1723"/>
        <v>0</v>
      </c>
      <c r="Y1414" s="195">
        <f>SUM(Y1415,Y1421,Y1434,Y1435,Y1436,Y1437,Y1438)</f>
        <v>0</v>
      </c>
      <c r="Z1414" s="195">
        <f>SUM(Z1415,Z1421,Z1434,Z1435,Z1436,Z1437,Z1438)</f>
        <v>0</v>
      </c>
      <c r="AA1414" s="196">
        <f t="shared" si="1734"/>
        <v>0</v>
      </c>
      <c r="AB1414" s="121"/>
      <c r="AC1414" s="188">
        <f>SUM(AC1415,AC1421,AC1434,AC1435,AC1436,AC1437,AC1438)</f>
        <v>0</v>
      </c>
      <c r="AD1414" s="193">
        <f>SUM(AD1415,AD1421,AD1434,AD1435,AD1436,AD1437,AD1438)</f>
        <v>0</v>
      </c>
      <c r="AE1414" s="194">
        <f t="shared" si="1724"/>
        <v>0</v>
      </c>
      <c r="AF1414" s="195">
        <f>SUM(AF1415,AF1421,AF1434,AF1435,AF1436,AF1437,AF1438)</f>
        <v>0</v>
      </c>
      <c r="AG1414" s="195">
        <f>SUM(AG1415,AG1421,AG1434,AG1435,AG1436,AG1437,AG1438)</f>
        <v>0</v>
      </c>
      <c r="AH1414" s="196">
        <f t="shared" si="1735"/>
        <v>0</v>
      </c>
      <c r="AJ1414" s="189">
        <f t="shared" ref="AJ1414:AU1414" si="1751">SUM(AJ1415,AJ1421,AJ1434,AJ1435,AJ1436,AJ1437,AJ1438)</f>
        <v>0</v>
      </c>
      <c r="AK1414" s="191">
        <f t="shared" si="1751"/>
        <v>0</v>
      </c>
      <c r="AL1414" s="193">
        <f t="shared" si="1751"/>
        <v>0</v>
      </c>
      <c r="AM1414" s="191">
        <f t="shared" si="1751"/>
        <v>0</v>
      </c>
      <c r="AN1414" s="193">
        <f t="shared" si="1751"/>
        <v>0</v>
      </c>
      <c r="AO1414" s="191">
        <f t="shared" si="1751"/>
        <v>0</v>
      </c>
      <c r="AP1414" s="193">
        <f t="shared" si="1751"/>
        <v>0</v>
      </c>
      <c r="AQ1414" s="191">
        <f t="shared" si="1751"/>
        <v>0</v>
      </c>
      <c r="AR1414" s="193">
        <f t="shared" si="1751"/>
        <v>0</v>
      </c>
      <c r="AS1414" s="191">
        <f t="shared" si="1751"/>
        <v>0</v>
      </c>
      <c r="AT1414" s="193">
        <f t="shared" si="1751"/>
        <v>0</v>
      </c>
      <c r="AU1414" s="191">
        <f t="shared" si="1751"/>
        <v>0</v>
      </c>
      <c r="AV1414" s="191">
        <f t="shared" si="1725"/>
        <v>0</v>
      </c>
      <c r="AW1414" s="197">
        <f t="shared" si="1726"/>
        <v>0</v>
      </c>
      <c r="AX1414" s="198"/>
      <c r="AY1414" s="191">
        <f t="shared" si="1727"/>
        <v>0</v>
      </c>
      <c r="AZ1414" s="191">
        <f t="shared" si="1728"/>
        <v>0</v>
      </c>
      <c r="BA1414" s="191">
        <f t="shared" si="1729"/>
        <v>0</v>
      </c>
      <c r="BB1414" s="191">
        <f t="shared" si="1730"/>
        <v>0</v>
      </c>
      <c r="BC1414" s="191">
        <f t="shared" si="1731"/>
        <v>0</v>
      </c>
      <c r="BD1414" s="191">
        <f t="shared" si="1732"/>
        <v>0</v>
      </c>
    </row>
    <row r="1415" spans="2:56" x14ac:dyDescent="0.3">
      <c r="B1415" s="176" t="s">
        <v>209</v>
      </c>
      <c r="C1415" s="202">
        <f>SUM(C1416,C1419)</f>
        <v>0</v>
      </c>
      <c r="D1415" s="203">
        <f>SUM(D1416,D1419)</f>
        <v>0</v>
      </c>
      <c r="E1415" s="204">
        <f t="shared" si="1719"/>
        <v>0</v>
      </c>
      <c r="F1415" s="202">
        <f>SUM(F1416,F1419)</f>
        <v>0</v>
      </c>
      <c r="G1415" s="203">
        <f>SUM(G1416,G1419)</f>
        <v>0</v>
      </c>
      <c r="H1415" s="204">
        <f t="shared" si="1720"/>
        <v>0</v>
      </c>
      <c r="I1415" s="202">
        <f>SUM(I1416,I1419)</f>
        <v>0</v>
      </c>
      <c r="J1415" s="205">
        <f>SUM(J1416,J1419)</f>
        <v>0</v>
      </c>
      <c r="K1415" s="206">
        <f t="shared" si="1721"/>
        <v>0</v>
      </c>
      <c r="L1415" s="202">
        <f>SUM(L1416,L1419)</f>
        <v>0</v>
      </c>
      <c r="M1415" s="205">
        <f>SUM(M1416,M1419)</f>
        <v>0</v>
      </c>
      <c r="N1415" s="207">
        <f>SUM(N1416,N1419)</f>
        <v>0</v>
      </c>
      <c r="O1415" s="202">
        <f>SUM(O1416,O1419)</f>
        <v>0</v>
      </c>
      <c r="P1415" s="207">
        <f>SUM(P1416,P1419)</f>
        <v>0</v>
      </c>
      <c r="Q1415" s="208">
        <f t="shared" si="1722"/>
        <v>0</v>
      </c>
      <c r="R1415" s="209">
        <f>SUM(R1416,R1419)</f>
        <v>0</v>
      </c>
      <c r="S1415" s="209">
        <f>SUM(S1416,S1419)</f>
        <v>0</v>
      </c>
      <c r="T1415" s="210">
        <f t="shared" si="1733"/>
        <v>0</v>
      </c>
      <c r="U1415" s="91"/>
      <c r="V1415" s="202">
        <f>SUM(V1416,V1419)</f>
        <v>0</v>
      </c>
      <c r="W1415" s="207">
        <f>SUM(W1416,W1419)</f>
        <v>0</v>
      </c>
      <c r="X1415" s="208">
        <f t="shared" si="1723"/>
        <v>0</v>
      </c>
      <c r="Y1415" s="209">
        <f>SUM(Y1416,Y1419)</f>
        <v>0</v>
      </c>
      <c r="Z1415" s="209">
        <f>SUM(Z1416,Z1419)</f>
        <v>0</v>
      </c>
      <c r="AA1415" s="210">
        <f t="shared" si="1734"/>
        <v>0</v>
      </c>
      <c r="AB1415" s="91"/>
      <c r="AC1415" s="202">
        <f>SUM(AC1416,AC1419)</f>
        <v>0</v>
      </c>
      <c r="AD1415" s="207">
        <f>SUM(AD1416,AD1419)</f>
        <v>0</v>
      </c>
      <c r="AE1415" s="208">
        <f t="shared" si="1724"/>
        <v>0</v>
      </c>
      <c r="AF1415" s="209">
        <f>SUM(AF1416,AF1419)</f>
        <v>0</v>
      </c>
      <c r="AG1415" s="209">
        <f>SUM(AG1416,AG1419)</f>
        <v>0</v>
      </c>
      <c r="AH1415" s="210">
        <f t="shared" si="1735"/>
        <v>0</v>
      </c>
      <c r="AJ1415" s="203">
        <f t="shared" ref="AJ1415:AU1415" si="1752">SUM(AJ1416,AJ1419)</f>
        <v>0</v>
      </c>
      <c r="AK1415" s="205">
        <f t="shared" si="1752"/>
        <v>0</v>
      </c>
      <c r="AL1415" s="207">
        <f t="shared" si="1752"/>
        <v>0</v>
      </c>
      <c r="AM1415" s="205">
        <f t="shared" si="1752"/>
        <v>0</v>
      </c>
      <c r="AN1415" s="207">
        <f t="shared" si="1752"/>
        <v>0</v>
      </c>
      <c r="AO1415" s="205">
        <f t="shared" si="1752"/>
        <v>0</v>
      </c>
      <c r="AP1415" s="207">
        <f t="shared" si="1752"/>
        <v>0</v>
      </c>
      <c r="AQ1415" s="205">
        <f t="shared" si="1752"/>
        <v>0</v>
      </c>
      <c r="AR1415" s="207">
        <f t="shared" si="1752"/>
        <v>0</v>
      </c>
      <c r="AS1415" s="205">
        <f t="shared" si="1752"/>
        <v>0</v>
      </c>
      <c r="AT1415" s="207">
        <f t="shared" si="1752"/>
        <v>0</v>
      </c>
      <c r="AU1415" s="205">
        <f t="shared" si="1752"/>
        <v>0</v>
      </c>
      <c r="AV1415" s="205">
        <f t="shared" si="1725"/>
        <v>0</v>
      </c>
      <c r="AW1415" s="211">
        <f t="shared" si="1726"/>
        <v>0</v>
      </c>
      <c r="AY1415" s="205">
        <f t="shared" si="1727"/>
        <v>0</v>
      </c>
      <c r="AZ1415" s="205">
        <f t="shared" si="1728"/>
        <v>0</v>
      </c>
      <c r="BA1415" s="205">
        <f t="shared" si="1729"/>
        <v>0</v>
      </c>
      <c r="BB1415" s="205">
        <f t="shared" si="1730"/>
        <v>0</v>
      </c>
      <c r="BC1415" s="205">
        <f t="shared" si="1731"/>
        <v>0</v>
      </c>
      <c r="BD1415" s="205">
        <f t="shared" si="1732"/>
        <v>0</v>
      </c>
    </row>
    <row r="1416" spans="2:56" x14ac:dyDescent="0.3">
      <c r="B1416" s="179" t="s">
        <v>210</v>
      </c>
      <c r="C1416" s="202">
        <f>SUM(C1417:C1418)</f>
        <v>0</v>
      </c>
      <c r="D1416" s="203">
        <f>SUM(D1417:D1418)</f>
        <v>0</v>
      </c>
      <c r="E1416" s="204">
        <f t="shared" si="1719"/>
        <v>0</v>
      </c>
      <c r="F1416" s="202">
        <f>SUM(F1417:F1418)</f>
        <v>0</v>
      </c>
      <c r="G1416" s="203">
        <f>SUM(G1417:G1418)</f>
        <v>0</v>
      </c>
      <c r="H1416" s="204">
        <f t="shared" si="1720"/>
        <v>0</v>
      </c>
      <c r="I1416" s="202">
        <f>SUM(I1417:I1418)</f>
        <v>0</v>
      </c>
      <c r="J1416" s="205">
        <f>SUM(J1417:J1418)</f>
        <v>0</v>
      </c>
      <c r="K1416" s="206">
        <f t="shared" si="1721"/>
        <v>0</v>
      </c>
      <c r="L1416" s="202">
        <f>SUM(L1417:L1418)</f>
        <v>0</v>
      </c>
      <c r="M1416" s="205">
        <f>SUM(M1417:M1418)</f>
        <v>0</v>
      </c>
      <c r="N1416" s="207">
        <f>SUM(N1417:N1418)</f>
        <v>0</v>
      </c>
      <c r="O1416" s="202">
        <f>SUM(O1417:O1418)</f>
        <v>0</v>
      </c>
      <c r="P1416" s="207">
        <f>SUM(P1417:P1418)</f>
        <v>0</v>
      </c>
      <c r="Q1416" s="208">
        <f t="shared" si="1722"/>
        <v>0</v>
      </c>
      <c r="R1416" s="209">
        <f>SUM(R1417:R1418)</f>
        <v>0</v>
      </c>
      <c r="S1416" s="209">
        <f>SUM(S1417:S1418)</f>
        <v>0</v>
      </c>
      <c r="T1416" s="210">
        <f t="shared" si="1733"/>
        <v>0</v>
      </c>
      <c r="U1416" s="91"/>
      <c r="V1416" s="202">
        <f>SUM(V1417:V1418)</f>
        <v>0</v>
      </c>
      <c r="W1416" s="207">
        <f>SUM(W1417:W1418)</f>
        <v>0</v>
      </c>
      <c r="X1416" s="208">
        <f t="shared" si="1723"/>
        <v>0</v>
      </c>
      <c r="Y1416" s="209">
        <f>SUM(Y1417:Y1418)</f>
        <v>0</v>
      </c>
      <c r="Z1416" s="209">
        <f>SUM(Z1417:Z1418)</f>
        <v>0</v>
      </c>
      <c r="AA1416" s="210">
        <f t="shared" si="1734"/>
        <v>0</v>
      </c>
      <c r="AB1416" s="91"/>
      <c r="AC1416" s="202">
        <f>SUM(AC1417:AC1418)</f>
        <v>0</v>
      </c>
      <c r="AD1416" s="207">
        <f>SUM(AD1417:AD1418)</f>
        <v>0</v>
      </c>
      <c r="AE1416" s="208">
        <f t="shared" si="1724"/>
        <v>0</v>
      </c>
      <c r="AF1416" s="209">
        <f>SUM(AF1417:AF1418)</f>
        <v>0</v>
      </c>
      <c r="AG1416" s="209">
        <f>SUM(AG1417:AG1418)</f>
        <v>0</v>
      </c>
      <c r="AH1416" s="210">
        <f t="shared" si="1735"/>
        <v>0</v>
      </c>
      <c r="AJ1416" s="203">
        <f t="shared" ref="AJ1416:AU1416" si="1753">SUM(AJ1417:AJ1418)</f>
        <v>0</v>
      </c>
      <c r="AK1416" s="205">
        <f t="shared" si="1753"/>
        <v>0</v>
      </c>
      <c r="AL1416" s="207">
        <f t="shared" si="1753"/>
        <v>0</v>
      </c>
      <c r="AM1416" s="205">
        <f t="shared" si="1753"/>
        <v>0</v>
      </c>
      <c r="AN1416" s="207">
        <f t="shared" si="1753"/>
        <v>0</v>
      </c>
      <c r="AO1416" s="205">
        <f t="shared" si="1753"/>
        <v>0</v>
      </c>
      <c r="AP1416" s="207">
        <f t="shared" si="1753"/>
        <v>0</v>
      </c>
      <c r="AQ1416" s="205">
        <f t="shared" si="1753"/>
        <v>0</v>
      </c>
      <c r="AR1416" s="207">
        <f t="shared" si="1753"/>
        <v>0</v>
      </c>
      <c r="AS1416" s="205">
        <f t="shared" si="1753"/>
        <v>0</v>
      </c>
      <c r="AT1416" s="207">
        <f t="shared" si="1753"/>
        <v>0</v>
      </c>
      <c r="AU1416" s="205">
        <f t="shared" si="1753"/>
        <v>0</v>
      </c>
      <c r="AV1416" s="205">
        <f t="shared" si="1725"/>
        <v>0</v>
      </c>
      <c r="AW1416" s="211">
        <f t="shared" si="1726"/>
        <v>0</v>
      </c>
      <c r="AY1416" s="205">
        <f t="shared" si="1727"/>
        <v>0</v>
      </c>
      <c r="AZ1416" s="205">
        <f t="shared" si="1728"/>
        <v>0</v>
      </c>
      <c r="BA1416" s="205">
        <f t="shared" si="1729"/>
        <v>0</v>
      </c>
      <c r="BB1416" s="205">
        <f t="shared" si="1730"/>
        <v>0</v>
      </c>
      <c r="BC1416" s="205">
        <f t="shared" si="1731"/>
        <v>0</v>
      </c>
      <c r="BD1416" s="205">
        <f t="shared" si="1732"/>
        <v>0</v>
      </c>
    </row>
    <row r="1417" spans="2:56" x14ac:dyDescent="0.3">
      <c r="B1417" s="201" t="s">
        <v>211</v>
      </c>
      <c r="C1417" s="255"/>
      <c r="D1417" s="256"/>
      <c r="E1417" s="182">
        <f t="shared" si="1719"/>
        <v>0</v>
      </c>
      <c r="F1417" s="255"/>
      <c r="G1417" s="256"/>
      <c r="H1417" s="182">
        <f t="shared" si="1720"/>
        <v>0</v>
      </c>
      <c r="I1417" s="255"/>
      <c r="J1417" s="257"/>
      <c r="K1417" s="184">
        <f t="shared" si="1721"/>
        <v>0</v>
      </c>
      <c r="L1417" s="255"/>
      <c r="M1417" s="257"/>
      <c r="N1417" s="258"/>
      <c r="O1417" s="255"/>
      <c r="P1417" s="258"/>
      <c r="Q1417" s="177">
        <f t="shared" si="1722"/>
        <v>0</v>
      </c>
      <c r="R1417" s="258"/>
      <c r="S1417" s="258"/>
      <c r="T1417" s="178">
        <f t="shared" si="1733"/>
        <v>0</v>
      </c>
      <c r="U1417" s="157"/>
      <c r="V1417" s="255"/>
      <c r="W1417" s="258"/>
      <c r="X1417" s="177">
        <f t="shared" si="1723"/>
        <v>0</v>
      </c>
      <c r="Y1417" s="258"/>
      <c r="Z1417" s="258"/>
      <c r="AA1417" s="178">
        <f t="shared" si="1734"/>
        <v>0</v>
      </c>
      <c r="AB1417" s="157"/>
      <c r="AC1417" s="255"/>
      <c r="AD1417" s="258"/>
      <c r="AE1417" s="177">
        <f t="shared" si="1724"/>
        <v>0</v>
      </c>
      <c r="AF1417" s="258"/>
      <c r="AG1417" s="258"/>
      <c r="AH1417" s="178">
        <f t="shared" si="1735"/>
        <v>0</v>
      </c>
      <c r="AJ1417" s="252"/>
      <c r="AK1417" s="253"/>
      <c r="AL1417" s="254"/>
      <c r="AM1417" s="253"/>
      <c r="AN1417" s="254"/>
      <c r="AO1417" s="253"/>
      <c r="AP1417" s="254"/>
      <c r="AQ1417" s="253"/>
      <c r="AR1417" s="254"/>
      <c r="AS1417" s="253"/>
      <c r="AT1417" s="254"/>
      <c r="AU1417" s="253"/>
      <c r="AV1417" s="163">
        <f t="shared" si="1725"/>
        <v>0</v>
      </c>
      <c r="AW1417" s="93">
        <f t="shared" si="1726"/>
        <v>0</v>
      </c>
      <c r="AY1417" s="163">
        <f t="shared" si="1727"/>
        <v>0</v>
      </c>
      <c r="AZ1417" s="163">
        <f t="shared" si="1728"/>
        <v>0</v>
      </c>
      <c r="BA1417" s="163">
        <f t="shared" si="1729"/>
        <v>0</v>
      </c>
      <c r="BB1417" s="163">
        <f t="shared" si="1730"/>
        <v>0</v>
      </c>
      <c r="BC1417" s="163">
        <f t="shared" si="1731"/>
        <v>0</v>
      </c>
      <c r="BD1417" s="163">
        <f t="shared" si="1732"/>
        <v>0</v>
      </c>
    </row>
    <row r="1418" spans="2:56" x14ac:dyDescent="0.3">
      <c r="B1418" s="201" t="s">
        <v>212</v>
      </c>
      <c r="C1418" s="255"/>
      <c r="D1418" s="256"/>
      <c r="E1418" s="182">
        <f t="shared" si="1719"/>
        <v>0</v>
      </c>
      <c r="F1418" s="255"/>
      <c r="G1418" s="256"/>
      <c r="H1418" s="182">
        <f t="shared" si="1720"/>
        <v>0</v>
      </c>
      <c r="I1418" s="255"/>
      <c r="J1418" s="257"/>
      <c r="K1418" s="184">
        <f t="shared" si="1721"/>
        <v>0</v>
      </c>
      <c r="L1418" s="255"/>
      <c r="M1418" s="257"/>
      <c r="N1418" s="258"/>
      <c r="O1418" s="255"/>
      <c r="P1418" s="258"/>
      <c r="Q1418" s="177">
        <f t="shared" si="1722"/>
        <v>0</v>
      </c>
      <c r="R1418" s="258"/>
      <c r="S1418" s="258"/>
      <c r="T1418" s="178">
        <f t="shared" si="1733"/>
        <v>0</v>
      </c>
      <c r="U1418" s="157"/>
      <c r="V1418" s="255"/>
      <c r="W1418" s="258"/>
      <c r="X1418" s="177">
        <f t="shared" si="1723"/>
        <v>0</v>
      </c>
      <c r="Y1418" s="258"/>
      <c r="Z1418" s="258"/>
      <c r="AA1418" s="178">
        <f t="shared" si="1734"/>
        <v>0</v>
      </c>
      <c r="AB1418" s="157"/>
      <c r="AC1418" s="255"/>
      <c r="AD1418" s="258"/>
      <c r="AE1418" s="177">
        <f t="shared" si="1724"/>
        <v>0</v>
      </c>
      <c r="AF1418" s="258"/>
      <c r="AG1418" s="258"/>
      <c r="AH1418" s="178">
        <f t="shared" si="1735"/>
        <v>0</v>
      </c>
      <c r="AJ1418" s="252"/>
      <c r="AK1418" s="253"/>
      <c r="AL1418" s="254"/>
      <c r="AM1418" s="253"/>
      <c r="AN1418" s="254"/>
      <c r="AO1418" s="253"/>
      <c r="AP1418" s="254"/>
      <c r="AQ1418" s="253"/>
      <c r="AR1418" s="254"/>
      <c r="AS1418" s="253"/>
      <c r="AT1418" s="254"/>
      <c r="AU1418" s="253"/>
      <c r="AV1418" s="163">
        <f t="shared" si="1725"/>
        <v>0</v>
      </c>
      <c r="AW1418" s="93">
        <f t="shared" si="1726"/>
        <v>0</v>
      </c>
      <c r="AY1418" s="163">
        <f t="shared" si="1727"/>
        <v>0</v>
      </c>
      <c r="AZ1418" s="163">
        <f t="shared" si="1728"/>
        <v>0</v>
      </c>
      <c r="BA1418" s="163">
        <f t="shared" si="1729"/>
        <v>0</v>
      </c>
      <c r="BB1418" s="163">
        <f t="shared" si="1730"/>
        <v>0</v>
      </c>
      <c r="BC1418" s="163">
        <f t="shared" si="1731"/>
        <v>0</v>
      </c>
      <c r="BD1418" s="163">
        <f t="shared" si="1732"/>
        <v>0</v>
      </c>
    </row>
    <row r="1419" spans="2:56" x14ac:dyDescent="0.3">
      <c r="B1419" s="179" t="s">
        <v>213</v>
      </c>
      <c r="C1419" s="202">
        <f>SUM(C1420)</f>
        <v>0</v>
      </c>
      <c r="D1419" s="203">
        <f>SUM(D1420)</f>
        <v>0</v>
      </c>
      <c r="E1419" s="204">
        <f t="shared" si="1719"/>
        <v>0</v>
      </c>
      <c r="F1419" s="202">
        <f>SUM(F1420)</f>
        <v>0</v>
      </c>
      <c r="G1419" s="203">
        <f>SUM(G1420)</f>
        <v>0</v>
      </c>
      <c r="H1419" s="204">
        <f t="shared" si="1720"/>
        <v>0</v>
      </c>
      <c r="I1419" s="202">
        <f>SUM(I1420)</f>
        <v>0</v>
      </c>
      <c r="J1419" s="205">
        <f>SUM(J1420)</f>
        <v>0</v>
      </c>
      <c r="K1419" s="206">
        <f t="shared" si="1721"/>
        <v>0</v>
      </c>
      <c r="L1419" s="202">
        <f>SUM(L1420)</f>
        <v>0</v>
      </c>
      <c r="M1419" s="205">
        <f>SUM(M1420)</f>
        <v>0</v>
      </c>
      <c r="N1419" s="207">
        <f>SUM(N1420)</f>
        <v>0</v>
      </c>
      <c r="O1419" s="202">
        <f>SUM(O1420)</f>
        <v>0</v>
      </c>
      <c r="P1419" s="207">
        <f>SUM(P1420)</f>
        <v>0</v>
      </c>
      <c r="Q1419" s="208">
        <f t="shared" si="1722"/>
        <v>0</v>
      </c>
      <c r="R1419" s="209">
        <f>SUM(R1420)</f>
        <v>0</v>
      </c>
      <c r="S1419" s="209">
        <f>SUM(S1420)</f>
        <v>0</v>
      </c>
      <c r="T1419" s="210">
        <f t="shared" si="1733"/>
        <v>0</v>
      </c>
      <c r="U1419" s="91"/>
      <c r="V1419" s="202">
        <f>SUM(V1420)</f>
        <v>0</v>
      </c>
      <c r="W1419" s="207">
        <f>SUM(W1420)</f>
        <v>0</v>
      </c>
      <c r="X1419" s="208">
        <f t="shared" si="1723"/>
        <v>0</v>
      </c>
      <c r="Y1419" s="209">
        <f>SUM(Y1420)</f>
        <v>0</v>
      </c>
      <c r="Z1419" s="209">
        <f>SUM(Z1420)</f>
        <v>0</v>
      </c>
      <c r="AA1419" s="210">
        <f t="shared" si="1734"/>
        <v>0</v>
      </c>
      <c r="AB1419" s="91"/>
      <c r="AC1419" s="202">
        <f>SUM(AC1420)</f>
        <v>0</v>
      </c>
      <c r="AD1419" s="207">
        <f>SUM(AD1420)</f>
        <v>0</v>
      </c>
      <c r="AE1419" s="208">
        <f t="shared" si="1724"/>
        <v>0</v>
      </c>
      <c r="AF1419" s="209">
        <f>SUM(AF1420)</f>
        <v>0</v>
      </c>
      <c r="AG1419" s="209">
        <f>SUM(AG1420)</f>
        <v>0</v>
      </c>
      <c r="AH1419" s="210">
        <f t="shared" si="1735"/>
        <v>0</v>
      </c>
      <c r="AJ1419" s="203">
        <f t="shared" ref="AJ1419:AU1419" si="1754">SUM(AJ1420)</f>
        <v>0</v>
      </c>
      <c r="AK1419" s="205">
        <f t="shared" si="1754"/>
        <v>0</v>
      </c>
      <c r="AL1419" s="207">
        <f t="shared" si="1754"/>
        <v>0</v>
      </c>
      <c r="AM1419" s="205">
        <f t="shared" si="1754"/>
        <v>0</v>
      </c>
      <c r="AN1419" s="207">
        <f t="shared" si="1754"/>
        <v>0</v>
      </c>
      <c r="AO1419" s="205">
        <f t="shared" si="1754"/>
        <v>0</v>
      </c>
      <c r="AP1419" s="207">
        <f t="shared" si="1754"/>
        <v>0</v>
      </c>
      <c r="AQ1419" s="205">
        <f t="shared" si="1754"/>
        <v>0</v>
      </c>
      <c r="AR1419" s="207">
        <f t="shared" si="1754"/>
        <v>0</v>
      </c>
      <c r="AS1419" s="205">
        <f t="shared" si="1754"/>
        <v>0</v>
      </c>
      <c r="AT1419" s="207">
        <f t="shared" si="1754"/>
        <v>0</v>
      </c>
      <c r="AU1419" s="205">
        <f t="shared" si="1754"/>
        <v>0</v>
      </c>
      <c r="AV1419" s="205">
        <f t="shared" si="1725"/>
        <v>0</v>
      </c>
      <c r="AW1419" s="211">
        <f t="shared" si="1726"/>
        <v>0</v>
      </c>
      <c r="AY1419" s="205">
        <f t="shared" si="1727"/>
        <v>0</v>
      </c>
      <c r="AZ1419" s="205">
        <f t="shared" si="1728"/>
        <v>0</v>
      </c>
      <c r="BA1419" s="205">
        <f t="shared" si="1729"/>
        <v>0</v>
      </c>
      <c r="BB1419" s="205">
        <f t="shared" si="1730"/>
        <v>0</v>
      </c>
      <c r="BC1419" s="205">
        <f t="shared" si="1731"/>
        <v>0</v>
      </c>
      <c r="BD1419" s="205">
        <f t="shared" si="1732"/>
        <v>0</v>
      </c>
    </row>
    <row r="1420" spans="2:56" x14ac:dyDescent="0.3">
      <c r="B1420" s="201" t="s">
        <v>105</v>
      </c>
      <c r="C1420" s="255"/>
      <c r="D1420" s="256"/>
      <c r="E1420" s="182">
        <f t="shared" si="1719"/>
        <v>0</v>
      </c>
      <c r="F1420" s="255"/>
      <c r="G1420" s="256"/>
      <c r="H1420" s="182">
        <f t="shared" si="1720"/>
        <v>0</v>
      </c>
      <c r="I1420" s="255"/>
      <c r="J1420" s="257"/>
      <c r="K1420" s="184">
        <f t="shared" si="1721"/>
        <v>0</v>
      </c>
      <c r="L1420" s="255"/>
      <c r="M1420" s="257"/>
      <c r="N1420" s="258"/>
      <c r="O1420" s="255"/>
      <c r="P1420" s="258"/>
      <c r="Q1420" s="177">
        <f t="shared" si="1722"/>
        <v>0</v>
      </c>
      <c r="R1420" s="258"/>
      <c r="S1420" s="258"/>
      <c r="T1420" s="178">
        <f t="shared" si="1733"/>
        <v>0</v>
      </c>
      <c r="U1420" s="157"/>
      <c r="V1420" s="255"/>
      <c r="W1420" s="258"/>
      <c r="X1420" s="177">
        <f t="shared" si="1723"/>
        <v>0</v>
      </c>
      <c r="Y1420" s="258"/>
      <c r="Z1420" s="258"/>
      <c r="AA1420" s="178">
        <f t="shared" si="1734"/>
        <v>0</v>
      </c>
      <c r="AB1420" s="157"/>
      <c r="AC1420" s="255"/>
      <c r="AD1420" s="258"/>
      <c r="AE1420" s="177">
        <f t="shared" si="1724"/>
        <v>0</v>
      </c>
      <c r="AF1420" s="258"/>
      <c r="AG1420" s="258"/>
      <c r="AH1420" s="178">
        <f t="shared" si="1735"/>
        <v>0</v>
      </c>
      <c r="AJ1420" s="252"/>
      <c r="AK1420" s="253"/>
      <c r="AL1420" s="254"/>
      <c r="AM1420" s="253"/>
      <c r="AN1420" s="254"/>
      <c r="AO1420" s="253"/>
      <c r="AP1420" s="254"/>
      <c r="AQ1420" s="253"/>
      <c r="AR1420" s="254"/>
      <c r="AS1420" s="253"/>
      <c r="AT1420" s="254"/>
      <c r="AU1420" s="253"/>
      <c r="AV1420" s="163">
        <f t="shared" si="1725"/>
        <v>0</v>
      </c>
      <c r="AW1420" s="93">
        <f t="shared" si="1726"/>
        <v>0</v>
      </c>
      <c r="AY1420" s="163">
        <f t="shared" si="1727"/>
        <v>0</v>
      </c>
      <c r="AZ1420" s="163">
        <f t="shared" si="1728"/>
        <v>0</v>
      </c>
      <c r="BA1420" s="163">
        <f t="shared" si="1729"/>
        <v>0</v>
      </c>
      <c r="BB1420" s="163">
        <f t="shared" si="1730"/>
        <v>0</v>
      </c>
      <c r="BC1420" s="163">
        <f t="shared" si="1731"/>
        <v>0</v>
      </c>
      <c r="BD1420" s="163">
        <f t="shared" si="1732"/>
        <v>0</v>
      </c>
    </row>
    <row r="1421" spans="2:56" x14ac:dyDescent="0.3">
      <c r="B1421" s="176" t="s">
        <v>214</v>
      </c>
      <c r="C1421" s="202">
        <f>SUM(C1422,C1426)</f>
        <v>0</v>
      </c>
      <c r="D1421" s="203">
        <f>SUM(D1422,D1426)</f>
        <v>0</v>
      </c>
      <c r="E1421" s="204">
        <f t="shared" si="1719"/>
        <v>0</v>
      </c>
      <c r="F1421" s="202">
        <f>SUM(F1422,F1426)</f>
        <v>0</v>
      </c>
      <c r="G1421" s="203">
        <f>SUM(G1422,G1426)</f>
        <v>0</v>
      </c>
      <c r="H1421" s="204">
        <f t="shared" si="1720"/>
        <v>0</v>
      </c>
      <c r="I1421" s="202">
        <f>SUM(I1422,I1426)</f>
        <v>0</v>
      </c>
      <c r="J1421" s="205">
        <f>SUM(J1422,J1426)</f>
        <v>0</v>
      </c>
      <c r="K1421" s="206">
        <f t="shared" si="1721"/>
        <v>0</v>
      </c>
      <c r="L1421" s="202">
        <f>SUM(L1422,L1426)</f>
        <v>0</v>
      </c>
      <c r="M1421" s="205">
        <f>SUM(M1422,M1426)</f>
        <v>0</v>
      </c>
      <c r="N1421" s="207">
        <f>SUM(N1422,N1426)</f>
        <v>0</v>
      </c>
      <c r="O1421" s="202">
        <f>SUM(O1422,O1426)</f>
        <v>0</v>
      </c>
      <c r="P1421" s="207">
        <f>SUM(P1422,P1426)</f>
        <v>0</v>
      </c>
      <c r="Q1421" s="208">
        <f t="shared" si="1722"/>
        <v>0</v>
      </c>
      <c r="R1421" s="209">
        <f>SUM(R1422,R1426)</f>
        <v>0</v>
      </c>
      <c r="S1421" s="209">
        <f>SUM(S1422,S1426)</f>
        <v>0</v>
      </c>
      <c r="T1421" s="210">
        <f t="shared" si="1733"/>
        <v>0</v>
      </c>
      <c r="U1421" s="91"/>
      <c r="V1421" s="202">
        <f>SUM(V1422,V1426)</f>
        <v>0</v>
      </c>
      <c r="W1421" s="207">
        <f>SUM(W1422,W1426)</f>
        <v>0</v>
      </c>
      <c r="X1421" s="208">
        <f t="shared" si="1723"/>
        <v>0</v>
      </c>
      <c r="Y1421" s="209">
        <f>SUM(Y1422,Y1426)</f>
        <v>0</v>
      </c>
      <c r="Z1421" s="209">
        <f>SUM(Z1422,Z1426)</f>
        <v>0</v>
      </c>
      <c r="AA1421" s="210">
        <f t="shared" si="1734"/>
        <v>0</v>
      </c>
      <c r="AB1421" s="91"/>
      <c r="AC1421" s="202">
        <f>SUM(AC1422,AC1426)</f>
        <v>0</v>
      </c>
      <c r="AD1421" s="207">
        <f>SUM(AD1422,AD1426)</f>
        <v>0</v>
      </c>
      <c r="AE1421" s="208">
        <f t="shared" si="1724"/>
        <v>0</v>
      </c>
      <c r="AF1421" s="209">
        <f>SUM(AF1422,AF1426)</f>
        <v>0</v>
      </c>
      <c r="AG1421" s="209">
        <f>SUM(AG1422,AG1426)</f>
        <v>0</v>
      </c>
      <c r="AH1421" s="210">
        <f t="shared" si="1735"/>
        <v>0</v>
      </c>
      <c r="AJ1421" s="203">
        <f t="shared" ref="AJ1421:AU1421" si="1755">SUM(AJ1422,AJ1426)</f>
        <v>0</v>
      </c>
      <c r="AK1421" s="205">
        <f t="shared" si="1755"/>
        <v>0</v>
      </c>
      <c r="AL1421" s="207">
        <f t="shared" si="1755"/>
        <v>0</v>
      </c>
      <c r="AM1421" s="205">
        <f t="shared" si="1755"/>
        <v>0</v>
      </c>
      <c r="AN1421" s="207">
        <f t="shared" si="1755"/>
        <v>0</v>
      </c>
      <c r="AO1421" s="205">
        <f t="shared" si="1755"/>
        <v>0</v>
      </c>
      <c r="AP1421" s="207">
        <f t="shared" si="1755"/>
        <v>0</v>
      </c>
      <c r="AQ1421" s="205">
        <f t="shared" si="1755"/>
        <v>0</v>
      </c>
      <c r="AR1421" s="207">
        <f t="shared" si="1755"/>
        <v>0</v>
      </c>
      <c r="AS1421" s="205">
        <f t="shared" si="1755"/>
        <v>0</v>
      </c>
      <c r="AT1421" s="207">
        <f t="shared" si="1755"/>
        <v>0</v>
      </c>
      <c r="AU1421" s="205">
        <f t="shared" si="1755"/>
        <v>0</v>
      </c>
      <c r="AV1421" s="205">
        <f t="shared" si="1725"/>
        <v>0</v>
      </c>
      <c r="AW1421" s="211">
        <f t="shared" si="1726"/>
        <v>0</v>
      </c>
      <c r="AY1421" s="205">
        <f t="shared" si="1727"/>
        <v>0</v>
      </c>
      <c r="AZ1421" s="205">
        <f t="shared" si="1728"/>
        <v>0</v>
      </c>
      <c r="BA1421" s="205">
        <f t="shared" si="1729"/>
        <v>0</v>
      </c>
      <c r="BB1421" s="205">
        <f t="shared" si="1730"/>
        <v>0</v>
      </c>
      <c r="BC1421" s="205">
        <f t="shared" si="1731"/>
        <v>0</v>
      </c>
      <c r="BD1421" s="205">
        <f t="shared" si="1732"/>
        <v>0</v>
      </c>
    </row>
    <row r="1422" spans="2:56" x14ac:dyDescent="0.3">
      <c r="B1422" s="179" t="s">
        <v>215</v>
      </c>
      <c r="C1422" s="202">
        <f>SUM(C1423:C1425)</f>
        <v>0</v>
      </c>
      <c r="D1422" s="203">
        <f>SUM(D1423:D1425)</f>
        <v>0</v>
      </c>
      <c r="E1422" s="204">
        <f t="shared" si="1719"/>
        <v>0</v>
      </c>
      <c r="F1422" s="202">
        <f>SUM(F1423:F1425)</f>
        <v>0</v>
      </c>
      <c r="G1422" s="203">
        <f>SUM(G1423:G1425)</f>
        <v>0</v>
      </c>
      <c r="H1422" s="204">
        <f t="shared" si="1720"/>
        <v>0</v>
      </c>
      <c r="I1422" s="202">
        <f>SUM(I1423:I1425)</f>
        <v>0</v>
      </c>
      <c r="J1422" s="205">
        <f>SUM(J1423:J1425)</f>
        <v>0</v>
      </c>
      <c r="K1422" s="206">
        <f t="shared" si="1721"/>
        <v>0</v>
      </c>
      <c r="L1422" s="202">
        <f>SUM(L1423:L1425)</f>
        <v>0</v>
      </c>
      <c r="M1422" s="205">
        <f>SUM(M1423:M1425)</f>
        <v>0</v>
      </c>
      <c r="N1422" s="207">
        <f>SUM(N1423:N1425)</f>
        <v>0</v>
      </c>
      <c r="O1422" s="202">
        <f>SUM(O1423:O1425)</f>
        <v>0</v>
      </c>
      <c r="P1422" s="207">
        <f>SUM(P1423:P1425)</f>
        <v>0</v>
      </c>
      <c r="Q1422" s="208">
        <f t="shared" si="1722"/>
        <v>0</v>
      </c>
      <c r="R1422" s="209">
        <f>SUM(R1423:R1425)</f>
        <v>0</v>
      </c>
      <c r="S1422" s="209">
        <f>SUM(S1423:S1425)</f>
        <v>0</v>
      </c>
      <c r="T1422" s="210">
        <f t="shared" si="1733"/>
        <v>0</v>
      </c>
      <c r="U1422" s="91"/>
      <c r="V1422" s="202">
        <f>SUM(V1423:V1425)</f>
        <v>0</v>
      </c>
      <c r="W1422" s="207">
        <f>SUM(W1423:W1425)</f>
        <v>0</v>
      </c>
      <c r="X1422" s="208">
        <f t="shared" si="1723"/>
        <v>0</v>
      </c>
      <c r="Y1422" s="209">
        <f>SUM(Y1423:Y1425)</f>
        <v>0</v>
      </c>
      <c r="Z1422" s="209">
        <f>SUM(Z1423:Z1425)</f>
        <v>0</v>
      </c>
      <c r="AA1422" s="210">
        <f t="shared" si="1734"/>
        <v>0</v>
      </c>
      <c r="AB1422" s="91"/>
      <c r="AC1422" s="202">
        <f>SUM(AC1423:AC1425)</f>
        <v>0</v>
      </c>
      <c r="AD1422" s="207">
        <f>SUM(AD1423:AD1425)</f>
        <v>0</v>
      </c>
      <c r="AE1422" s="208">
        <f t="shared" si="1724"/>
        <v>0</v>
      </c>
      <c r="AF1422" s="209">
        <f>SUM(AF1423:AF1425)</f>
        <v>0</v>
      </c>
      <c r="AG1422" s="209">
        <f>SUM(AG1423:AG1425)</f>
        <v>0</v>
      </c>
      <c r="AH1422" s="210">
        <f t="shared" si="1735"/>
        <v>0</v>
      </c>
      <c r="AJ1422" s="203">
        <f t="shared" ref="AJ1422:AU1422" si="1756">SUM(AJ1423:AJ1425)</f>
        <v>0</v>
      </c>
      <c r="AK1422" s="205">
        <f t="shared" si="1756"/>
        <v>0</v>
      </c>
      <c r="AL1422" s="207">
        <f t="shared" si="1756"/>
        <v>0</v>
      </c>
      <c r="AM1422" s="205">
        <f t="shared" si="1756"/>
        <v>0</v>
      </c>
      <c r="AN1422" s="207">
        <f t="shared" si="1756"/>
        <v>0</v>
      </c>
      <c r="AO1422" s="205">
        <f t="shared" si="1756"/>
        <v>0</v>
      </c>
      <c r="AP1422" s="207">
        <f t="shared" si="1756"/>
        <v>0</v>
      </c>
      <c r="AQ1422" s="205">
        <f t="shared" si="1756"/>
        <v>0</v>
      </c>
      <c r="AR1422" s="207">
        <f t="shared" si="1756"/>
        <v>0</v>
      </c>
      <c r="AS1422" s="205">
        <f t="shared" si="1756"/>
        <v>0</v>
      </c>
      <c r="AT1422" s="207">
        <f t="shared" si="1756"/>
        <v>0</v>
      </c>
      <c r="AU1422" s="205">
        <f t="shared" si="1756"/>
        <v>0</v>
      </c>
      <c r="AV1422" s="205">
        <f t="shared" si="1725"/>
        <v>0</v>
      </c>
      <c r="AW1422" s="211">
        <f t="shared" si="1726"/>
        <v>0</v>
      </c>
      <c r="AY1422" s="205">
        <f t="shared" si="1727"/>
        <v>0</v>
      </c>
      <c r="AZ1422" s="205">
        <f t="shared" si="1728"/>
        <v>0</v>
      </c>
      <c r="BA1422" s="205">
        <f t="shared" si="1729"/>
        <v>0</v>
      </c>
      <c r="BB1422" s="205">
        <f t="shared" si="1730"/>
        <v>0</v>
      </c>
      <c r="BC1422" s="205">
        <f t="shared" si="1731"/>
        <v>0</v>
      </c>
      <c r="BD1422" s="205">
        <f t="shared" si="1732"/>
        <v>0</v>
      </c>
    </row>
    <row r="1423" spans="2:56" x14ac:dyDescent="0.3">
      <c r="B1423" s="201" t="s">
        <v>216</v>
      </c>
      <c r="C1423" s="255"/>
      <c r="D1423" s="256"/>
      <c r="E1423" s="182">
        <f t="shared" si="1719"/>
        <v>0</v>
      </c>
      <c r="F1423" s="255"/>
      <c r="G1423" s="256"/>
      <c r="H1423" s="182">
        <f t="shared" si="1720"/>
        <v>0</v>
      </c>
      <c r="I1423" s="255"/>
      <c r="J1423" s="257"/>
      <c r="K1423" s="184">
        <f t="shared" si="1721"/>
        <v>0</v>
      </c>
      <c r="L1423" s="255"/>
      <c r="M1423" s="257"/>
      <c r="N1423" s="258"/>
      <c r="O1423" s="255"/>
      <c r="P1423" s="258"/>
      <c r="Q1423" s="177">
        <f t="shared" si="1722"/>
        <v>0</v>
      </c>
      <c r="R1423" s="258"/>
      <c r="S1423" s="258"/>
      <c r="T1423" s="178">
        <f t="shared" si="1733"/>
        <v>0</v>
      </c>
      <c r="U1423" s="157"/>
      <c r="V1423" s="255"/>
      <c r="W1423" s="258"/>
      <c r="X1423" s="177">
        <f t="shared" si="1723"/>
        <v>0</v>
      </c>
      <c r="Y1423" s="258"/>
      <c r="Z1423" s="258"/>
      <c r="AA1423" s="178">
        <f t="shared" si="1734"/>
        <v>0</v>
      </c>
      <c r="AB1423" s="157"/>
      <c r="AC1423" s="255"/>
      <c r="AD1423" s="258"/>
      <c r="AE1423" s="177">
        <f t="shared" si="1724"/>
        <v>0</v>
      </c>
      <c r="AF1423" s="258"/>
      <c r="AG1423" s="258"/>
      <c r="AH1423" s="178">
        <f t="shared" si="1735"/>
        <v>0</v>
      </c>
      <c r="AJ1423" s="252"/>
      <c r="AK1423" s="253"/>
      <c r="AL1423" s="254"/>
      <c r="AM1423" s="253"/>
      <c r="AN1423" s="254"/>
      <c r="AO1423" s="253"/>
      <c r="AP1423" s="254"/>
      <c r="AQ1423" s="253"/>
      <c r="AR1423" s="254"/>
      <c r="AS1423" s="253"/>
      <c r="AT1423" s="254"/>
      <c r="AU1423" s="253"/>
      <c r="AV1423" s="163">
        <f t="shared" si="1725"/>
        <v>0</v>
      </c>
      <c r="AW1423" s="93">
        <f t="shared" si="1726"/>
        <v>0</v>
      </c>
      <c r="AY1423" s="163">
        <f t="shared" si="1727"/>
        <v>0</v>
      </c>
      <c r="AZ1423" s="163">
        <f t="shared" si="1728"/>
        <v>0</v>
      </c>
      <c r="BA1423" s="163">
        <f t="shared" si="1729"/>
        <v>0</v>
      </c>
      <c r="BB1423" s="163">
        <f t="shared" si="1730"/>
        <v>0</v>
      </c>
      <c r="BC1423" s="163">
        <f t="shared" si="1731"/>
        <v>0</v>
      </c>
      <c r="BD1423" s="163">
        <f t="shared" si="1732"/>
        <v>0</v>
      </c>
    </row>
    <row r="1424" spans="2:56" x14ac:dyDescent="0.3">
      <c r="B1424" s="201" t="s">
        <v>217</v>
      </c>
      <c r="C1424" s="255"/>
      <c r="D1424" s="256"/>
      <c r="E1424" s="182">
        <f t="shared" si="1719"/>
        <v>0</v>
      </c>
      <c r="F1424" s="255"/>
      <c r="G1424" s="256"/>
      <c r="H1424" s="182">
        <f t="shared" si="1720"/>
        <v>0</v>
      </c>
      <c r="I1424" s="255"/>
      <c r="J1424" s="257"/>
      <c r="K1424" s="184">
        <f t="shared" si="1721"/>
        <v>0</v>
      </c>
      <c r="L1424" s="255"/>
      <c r="M1424" s="257"/>
      <c r="N1424" s="258"/>
      <c r="O1424" s="255"/>
      <c r="P1424" s="258"/>
      <c r="Q1424" s="177">
        <f t="shared" si="1722"/>
        <v>0</v>
      </c>
      <c r="R1424" s="258"/>
      <c r="S1424" s="258"/>
      <c r="T1424" s="178">
        <f t="shared" si="1733"/>
        <v>0</v>
      </c>
      <c r="U1424" s="157"/>
      <c r="V1424" s="255"/>
      <c r="W1424" s="258"/>
      <c r="X1424" s="177">
        <f t="shared" si="1723"/>
        <v>0</v>
      </c>
      <c r="Y1424" s="258"/>
      <c r="Z1424" s="258"/>
      <c r="AA1424" s="178">
        <f t="shared" si="1734"/>
        <v>0</v>
      </c>
      <c r="AB1424" s="157"/>
      <c r="AC1424" s="255"/>
      <c r="AD1424" s="258"/>
      <c r="AE1424" s="177">
        <f t="shared" si="1724"/>
        <v>0</v>
      </c>
      <c r="AF1424" s="258"/>
      <c r="AG1424" s="258"/>
      <c r="AH1424" s="178">
        <f t="shared" si="1735"/>
        <v>0</v>
      </c>
      <c r="AJ1424" s="252"/>
      <c r="AK1424" s="253"/>
      <c r="AL1424" s="254"/>
      <c r="AM1424" s="253"/>
      <c r="AN1424" s="254"/>
      <c r="AO1424" s="253"/>
      <c r="AP1424" s="254"/>
      <c r="AQ1424" s="253"/>
      <c r="AR1424" s="254"/>
      <c r="AS1424" s="253"/>
      <c r="AT1424" s="254"/>
      <c r="AU1424" s="253"/>
      <c r="AV1424" s="163">
        <f t="shared" si="1725"/>
        <v>0</v>
      </c>
      <c r="AW1424" s="93">
        <f t="shared" si="1726"/>
        <v>0</v>
      </c>
      <c r="AY1424" s="163">
        <f t="shared" si="1727"/>
        <v>0</v>
      </c>
      <c r="AZ1424" s="163">
        <f t="shared" si="1728"/>
        <v>0</v>
      </c>
      <c r="BA1424" s="163">
        <f t="shared" si="1729"/>
        <v>0</v>
      </c>
      <c r="BB1424" s="163">
        <f t="shared" si="1730"/>
        <v>0</v>
      </c>
      <c r="BC1424" s="163">
        <f t="shared" si="1731"/>
        <v>0</v>
      </c>
      <c r="BD1424" s="163">
        <f t="shared" si="1732"/>
        <v>0</v>
      </c>
    </row>
    <row r="1425" spans="2:56" x14ac:dyDescent="0.3">
      <c r="B1425" s="201" t="s">
        <v>218</v>
      </c>
      <c r="C1425" s="255"/>
      <c r="D1425" s="256"/>
      <c r="E1425" s="182">
        <f t="shared" si="1719"/>
        <v>0</v>
      </c>
      <c r="F1425" s="255"/>
      <c r="G1425" s="256"/>
      <c r="H1425" s="182">
        <f t="shared" si="1720"/>
        <v>0</v>
      </c>
      <c r="I1425" s="255"/>
      <c r="J1425" s="257"/>
      <c r="K1425" s="184">
        <f t="shared" si="1721"/>
        <v>0</v>
      </c>
      <c r="L1425" s="255"/>
      <c r="M1425" s="257"/>
      <c r="N1425" s="258"/>
      <c r="O1425" s="255"/>
      <c r="P1425" s="258"/>
      <c r="Q1425" s="177">
        <f t="shared" si="1722"/>
        <v>0</v>
      </c>
      <c r="R1425" s="258"/>
      <c r="S1425" s="258"/>
      <c r="T1425" s="178">
        <f t="shared" si="1733"/>
        <v>0</v>
      </c>
      <c r="U1425" s="157"/>
      <c r="V1425" s="255"/>
      <c r="W1425" s="258"/>
      <c r="X1425" s="177">
        <f t="shared" si="1723"/>
        <v>0</v>
      </c>
      <c r="Y1425" s="258"/>
      <c r="Z1425" s="258"/>
      <c r="AA1425" s="178">
        <f t="shared" si="1734"/>
        <v>0</v>
      </c>
      <c r="AB1425" s="157"/>
      <c r="AC1425" s="255"/>
      <c r="AD1425" s="258"/>
      <c r="AE1425" s="177">
        <f t="shared" si="1724"/>
        <v>0</v>
      </c>
      <c r="AF1425" s="258"/>
      <c r="AG1425" s="258"/>
      <c r="AH1425" s="178">
        <f t="shared" si="1735"/>
        <v>0</v>
      </c>
      <c r="AJ1425" s="252"/>
      <c r="AK1425" s="253"/>
      <c r="AL1425" s="254"/>
      <c r="AM1425" s="253"/>
      <c r="AN1425" s="254"/>
      <c r="AO1425" s="253"/>
      <c r="AP1425" s="254"/>
      <c r="AQ1425" s="253"/>
      <c r="AR1425" s="254"/>
      <c r="AS1425" s="253"/>
      <c r="AT1425" s="254"/>
      <c r="AU1425" s="253"/>
      <c r="AV1425" s="163">
        <f t="shared" si="1725"/>
        <v>0</v>
      </c>
      <c r="AW1425" s="93">
        <f t="shared" si="1726"/>
        <v>0</v>
      </c>
      <c r="AY1425" s="163">
        <f t="shared" si="1727"/>
        <v>0</v>
      </c>
      <c r="AZ1425" s="163">
        <f t="shared" si="1728"/>
        <v>0</v>
      </c>
      <c r="BA1425" s="163">
        <f t="shared" si="1729"/>
        <v>0</v>
      </c>
      <c r="BB1425" s="163">
        <f t="shared" si="1730"/>
        <v>0</v>
      </c>
      <c r="BC1425" s="163">
        <f t="shared" si="1731"/>
        <v>0</v>
      </c>
      <c r="BD1425" s="163">
        <f t="shared" si="1732"/>
        <v>0</v>
      </c>
    </row>
    <row r="1426" spans="2:56" x14ac:dyDescent="0.3">
      <c r="B1426" s="179" t="s">
        <v>219</v>
      </c>
      <c r="C1426" s="202">
        <f>SUM(C1427:C1433)</f>
        <v>0</v>
      </c>
      <c r="D1426" s="203">
        <f>SUM(D1427:D1433)</f>
        <v>0</v>
      </c>
      <c r="E1426" s="204">
        <f t="shared" si="1719"/>
        <v>0</v>
      </c>
      <c r="F1426" s="202">
        <f>SUM(F1427:F1433)</f>
        <v>0</v>
      </c>
      <c r="G1426" s="203">
        <f>SUM(G1427:G1433)</f>
        <v>0</v>
      </c>
      <c r="H1426" s="204">
        <f t="shared" si="1720"/>
        <v>0</v>
      </c>
      <c r="I1426" s="202">
        <f>SUM(I1427:I1433)</f>
        <v>0</v>
      </c>
      <c r="J1426" s="205">
        <f>SUM(J1427:J1433)</f>
        <v>0</v>
      </c>
      <c r="K1426" s="206">
        <f t="shared" si="1721"/>
        <v>0</v>
      </c>
      <c r="L1426" s="202">
        <f>SUM(L1427:L1433)</f>
        <v>0</v>
      </c>
      <c r="M1426" s="205">
        <f>SUM(M1427:M1433)</f>
        <v>0</v>
      </c>
      <c r="N1426" s="207">
        <f>SUM(N1427:N1433)</f>
        <v>0</v>
      </c>
      <c r="O1426" s="202">
        <f>SUM(O1427:O1433)</f>
        <v>0</v>
      </c>
      <c r="P1426" s="207">
        <f>SUM(P1427:P1433)</f>
        <v>0</v>
      </c>
      <c r="Q1426" s="208">
        <f t="shared" si="1722"/>
        <v>0</v>
      </c>
      <c r="R1426" s="209">
        <f>SUM(R1427:R1433)</f>
        <v>0</v>
      </c>
      <c r="S1426" s="209">
        <f>SUM(S1427:S1433)</f>
        <v>0</v>
      </c>
      <c r="T1426" s="210">
        <f t="shared" si="1733"/>
        <v>0</v>
      </c>
      <c r="U1426" s="91"/>
      <c r="V1426" s="202">
        <f>SUM(V1427:V1433)</f>
        <v>0</v>
      </c>
      <c r="W1426" s="207">
        <f>SUM(W1427:W1433)</f>
        <v>0</v>
      </c>
      <c r="X1426" s="208">
        <f t="shared" si="1723"/>
        <v>0</v>
      </c>
      <c r="Y1426" s="209">
        <f>SUM(Y1427:Y1433)</f>
        <v>0</v>
      </c>
      <c r="Z1426" s="209">
        <f>SUM(Z1427:Z1433)</f>
        <v>0</v>
      </c>
      <c r="AA1426" s="210">
        <f t="shared" si="1734"/>
        <v>0</v>
      </c>
      <c r="AB1426" s="91"/>
      <c r="AC1426" s="202">
        <f>SUM(AC1427:AC1433)</f>
        <v>0</v>
      </c>
      <c r="AD1426" s="207">
        <f>SUM(AD1427:AD1433)</f>
        <v>0</v>
      </c>
      <c r="AE1426" s="208">
        <f t="shared" si="1724"/>
        <v>0</v>
      </c>
      <c r="AF1426" s="209">
        <f>SUM(AF1427:AF1433)</f>
        <v>0</v>
      </c>
      <c r="AG1426" s="209">
        <f>SUM(AG1427:AG1433)</f>
        <v>0</v>
      </c>
      <c r="AH1426" s="210">
        <f t="shared" si="1735"/>
        <v>0</v>
      </c>
      <c r="AJ1426" s="203">
        <f t="shared" ref="AJ1426:AU1426" si="1757">SUM(AJ1427:AJ1433)</f>
        <v>0</v>
      </c>
      <c r="AK1426" s="205">
        <f t="shared" si="1757"/>
        <v>0</v>
      </c>
      <c r="AL1426" s="207">
        <f t="shared" si="1757"/>
        <v>0</v>
      </c>
      <c r="AM1426" s="205">
        <f t="shared" si="1757"/>
        <v>0</v>
      </c>
      <c r="AN1426" s="207">
        <f t="shared" si="1757"/>
        <v>0</v>
      </c>
      <c r="AO1426" s="205">
        <f t="shared" si="1757"/>
        <v>0</v>
      </c>
      <c r="AP1426" s="207">
        <f t="shared" si="1757"/>
        <v>0</v>
      </c>
      <c r="AQ1426" s="205">
        <f t="shared" si="1757"/>
        <v>0</v>
      </c>
      <c r="AR1426" s="207">
        <f t="shared" si="1757"/>
        <v>0</v>
      </c>
      <c r="AS1426" s="205">
        <f t="shared" si="1757"/>
        <v>0</v>
      </c>
      <c r="AT1426" s="207">
        <f t="shared" si="1757"/>
        <v>0</v>
      </c>
      <c r="AU1426" s="205">
        <f t="shared" si="1757"/>
        <v>0</v>
      </c>
      <c r="AV1426" s="205">
        <f t="shared" si="1725"/>
        <v>0</v>
      </c>
      <c r="AW1426" s="211">
        <f t="shared" si="1726"/>
        <v>0</v>
      </c>
      <c r="AY1426" s="205">
        <f t="shared" si="1727"/>
        <v>0</v>
      </c>
      <c r="AZ1426" s="205">
        <f t="shared" si="1728"/>
        <v>0</v>
      </c>
      <c r="BA1426" s="205">
        <f t="shared" si="1729"/>
        <v>0</v>
      </c>
      <c r="BB1426" s="205">
        <f t="shared" si="1730"/>
        <v>0</v>
      </c>
      <c r="BC1426" s="205">
        <f t="shared" si="1731"/>
        <v>0</v>
      </c>
      <c r="BD1426" s="205">
        <f t="shared" si="1732"/>
        <v>0</v>
      </c>
    </row>
    <row r="1427" spans="2:56" x14ac:dyDescent="0.3">
      <c r="B1427" s="201" t="s">
        <v>220</v>
      </c>
      <c r="C1427" s="255"/>
      <c r="D1427" s="256"/>
      <c r="E1427" s="182">
        <f t="shared" si="1719"/>
        <v>0</v>
      </c>
      <c r="F1427" s="255"/>
      <c r="G1427" s="256"/>
      <c r="H1427" s="182">
        <f t="shared" si="1720"/>
        <v>0</v>
      </c>
      <c r="I1427" s="255"/>
      <c r="J1427" s="257"/>
      <c r="K1427" s="184">
        <f t="shared" si="1721"/>
        <v>0</v>
      </c>
      <c r="L1427" s="255"/>
      <c r="M1427" s="257"/>
      <c r="N1427" s="258"/>
      <c r="O1427" s="255"/>
      <c r="P1427" s="258"/>
      <c r="Q1427" s="177">
        <f t="shared" si="1722"/>
        <v>0</v>
      </c>
      <c r="R1427" s="258"/>
      <c r="S1427" s="258"/>
      <c r="T1427" s="178">
        <f t="shared" si="1733"/>
        <v>0</v>
      </c>
      <c r="U1427" s="157"/>
      <c r="V1427" s="255"/>
      <c r="W1427" s="258"/>
      <c r="X1427" s="177">
        <f t="shared" si="1723"/>
        <v>0</v>
      </c>
      <c r="Y1427" s="258"/>
      <c r="Z1427" s="258"/>
      <c r="AA1427" s="178">
        <f t="shared" si="1734"/>
        <v>0</v>
      </c>
      <c r="AB1427" s="157"/>
      <c r="AC1427" s="255"/>
      <c r="AD1427" s="258"/>
      <c r="AE1427" s="177">
        <f t="shared" si="1724"/>
        <v>0</v>
      </c>
      <c r="AF1427" s="258"/>
      <c r="AG1427" s="258"/>
      <c r="AH1427" s="178">
        <f t="shared" si="1735"/>
        <v>0</v>
      </c>
      <c r="AJ1427" s="252"/>
      <c r="AK1427" s="253"/>
      <c r="AL1427" s="254"/>
      <c r="AM1427" s="253"/>
      <c r="AN1427" s="254"/>
      <c r="AO1427" s="253"/>
      <c r="AP1427" s="254"/>
      <c r="AQ1427" s="253"/>
      <c r="AR1427" s="254"/>
      <c r="AS1427" s="253"/>
      <c r="AT1427" s="254"/>
      <c r="AU1427" s="253"/>
      <c r="AV1427" s="163">
        <f t="shared" si="1725"/>
        <v>0</v>
      </c>
      <c r="AW1427" s="93">
        <f t="shared" si="1726"/>
        <v>0</v>
      </c>
      <c r="AY1427" s="163">
        <f t="shared" si="1727"/>
        <v>0</v>
      </c>
      <c r="AZ1427" s="163">
        <f t="shared" si="1728"/>
        <v>0</v>
      </c>
      <c r="BA1427" s="163">
        <f t="shared" si="1729"/>
        <v>0</v>
      </c>
      <c r="BB1427" s="163">
        <f t="shared" si="1730"/>
        <v>0</v>
      </c>
      <c r="BC1427" s="163">
        <f t="shared" si="1731"/>
        <v>0</v>
      </c>
      <c r="BD1427" s="163">
        <f t="shared" si="1732"/>
        <v>0</v>
      </c>
    </row>
    <row r="1428" spans="2:56" x14ac:dyDescent="0.3">
      <c r="B1428" s="201" t="s">
        <v>221</v>
      </c>
      <c r="C1428" s="255"/>
      <c r="D1428" s="256"/>
      <c r="E1428" s="182">
        <f t="shared" si="1719"/>
        <v>0</v>
      </c>
      <c r="F1428" s="255"/>
      <c r="G1428" s="256"/>
      <c r="H1428" s="182">
        <f t="shared" si="1720"/>
        <v>0</v>
      </c>
      <c r="I1428" s="255"/>
      <c r="J1428" s="257"/>
      <c r="K1428" s="184">
        <f t="shared" si="1721"/>
        <v>0</v>
      </c>
      <c r="L1428" s="255"/>
      <c r="M1428" s="257"/>
      <c r="N1428" s="258"/>
      <c r="O1428" s="255"/>
      <c r="P1428" s="258"/>
      <c r="Q1428" s="177">
        <f t="shared" si="1722"/>
        <v>0</v>
      </c>
      <c r="R1428" s="258"/>
      <c r="S1428" s="258"/>
      <c r="T1428" s="178">
        <f t="shared" si="1733"/>
        <v>0</v>
      </c>
      <c r="U1428" s="157"/>
      <c r="V1428" s="255"/>
      <c r="W1428" s="258"/>
      <c r="X1428" s="177">
        <f t="shared" si="1723"/>
        <v>0</v>
      </c>
      <c r="Y1428" s="258"/>
      <c r="Z1428" s="258"/>
      <c r="AA1428" s="178">
        <f t="shared" si="1734"/>
        <v>0</v>
      </c>
      <c r="AB1428" s="157"/>
      <c r="AC1428" s="255"/>
      <c r="AD1428" s="258"/>
      <c r="AE1428" s="177">
        <f t="shared" si="1724"/>
        <v>0</v>
      </c>
      <c r="AF1428" s="258"/>
      <c r="AG1428" s="258"/>
      <c r="AH1428" s="178">
        <f t="shared" si="1735"/>
        <v>0</v>
      </c>
      <c r="AJ1428" s="252"/>
      <c r="AK1428" s="253"/>
      <c r="AL1428" s="254"/>
      <c r="AM1428" s="253"/>
      <c r="AN1428" s="254"/>
      <c r="AO1428" s="253"/>
      <c r="AP1428" s="254"/>
      <c r="AQ1428" s="253"/>
      <c r="AR1428" s="254"/>
      <c r="AS1428" s="253"/>
      <c r="AT1428" s="254"/>
      <c r="AU1428" s="253"/>
      <c r="AV1428" s="163">
        <f t="shared" si="1725"/>
        <v>0</v>
      </c>
      <c r="AW1428" s="93">
        <f t="shared" si="1726"/>
        <v>0</v>
      </c>
      <c r="AY1428" s="163">
        <f t="shared" si="1727"/>
        <v>0</v>
      </c>
      <c r="AZ1428" s="163">
        <f t="shared" si="1728"/>
        <v>0</v>
      </c>
      <c r="BA1428" s="163">
        <f t="shared" si="1729"/>
        <v>0</v>
      </c>
      <c r="BB1428" s="163">
        <f t="shared" si="1730"/>
        <v>0</v>
      </c>
      <c r="BC1428" s="163">
        <f t="shared" si="1731"/>
        <v>0</v>
      </c>
      <c r="BD1428" s="163">
        <f t="shared" si="1732"/>
        <v>0</v>
      </c>
    </row>
    <row r="1429" spans="2:56" x14ac:dyDescent="0.3">
      <c r="B1429" s="201" t="s">
        <v>222</v>
      </c>
      <c r="C1429" s="255"/>
      <c r="D1429" s="256"/>
      <c r="E1429" s="182">
        <f t="shared" si="1719"/>
        <v>0</v>
      </c>
      <c r="F1429" s="255"/>
      <c r="G1429" s="256"/>
      <c r="H1429" s="182">
        <f t="shared" si="1720"/>
        <v>0</v>
      </c>
      <c r="I1429" s="255"/>
      <c r="J1429" s="257"/>
      <c r="K1429" s="184">
        <f t="shared" si="1721"/>
        <v>0</v>
      </c>
      <c r="L1429" s="255"/>
      <c r="M1429" s="257"/>
      <c r="N1429" s="258"/>
      <c r="O1429" s="255"/>
      <c r="P1429" s="258"/>
      <c r="Q1429" s="177">
        <f t="shared" si="1722"/>
        <v>0</v>
      </c>
      <c r="R1429" s="258"/>
      <c r="S1429" s="258"/>
      <c r="T1429" s="178">
        <f t="shared" si="1733"/>
        <v>0</v>
      </c>
      <c r="U1429" s="157"/>
      <c r="V1429" s="255"/>
      <c r="W1429" s="258"/>
      <c r="X1429" s="177">
        <f t="shared" si="1723"/>
        <v>0</v>
      </c>
      <c r="Y1429" s="258"/>
      <c r="Z1429" s="258"/>
      <c r="AA1429" s="178">
        <f t="shared" si="1734"/>
        <v>0</v>
      </c>
      <c r="AB1429" s="157"/>
      <c r="AC1429" s="255"/>
      <c r="AD1429" s="258"/>
      <c r="AE1429" s="177">
        <f t="shared" si="1724"/>
        <v>0</v>
      </c>
      <c r="AF1429" s="258"/>
      <c r="AG1429" s="258"/>
      <c r="AH1429" s="178">
        <f t="shared" si="1735"/>
        <v>0</v>
      </c>
      <c r="AJ1429" s="252"/>
      <c r="AK1429" s="253"/>
      <c r="AL1429" s="254"/>
      <c r="AM1429" s="253"/>
      <c r="AN1429" s="254"/>
      <c r="AO1429" s="253"/>
      <c r="AP1429" s="254"/>
      <c r="AQ1429" s="253"/>
      <c r="AR1429" s="254"/>
      <c r="AS1429" s="253"/>
      <c r="AT1429" s="254"/>
      <c r="AU1429" s="253"/>
      <c r="AV1429" s="163">
        <f t="shared" si="1725"/>
        <v>0</v>
      </c>
      <c r="AW1429" s="93">
        <f t="shared" si="1726"/>
        <v>0</v>
      </c>
      <c r="AY1429" s="163">
        <f t="shared" si="1727"/>
        <v>0</v>
      </c>
      <c r="AZ1429" s="163">
        <f t="shared" si="1728"/>
        <v>0</v>
      </c>
      <c r="BA1429" s="163">
        <f t="shared" si="1729"/>
        <v>0</v>
      </c>
      <c r="BB1429" s="163">
        <f t="shared" si="1730"/>
        <v>0</v>
      </c>
      <c r="BC1429" s="163">
        <f t="shared" si="1731"/>
        <v>0</v>
      </c>
      <c r="BD1429" s="163">
        <f t="shared" si="1732"/>
        <v>0</v>
      </c>
    </row>
    <row r="1430" spans="2:56" x14ac:dyDescent="0.3">
      <c r="B1430" s="201" t="s">
        <v>223</v>
      </c>
      <c r="C1430" s="255"/>
      <c r="D1430" s="256"/>
      <c r="E1430" s="182">
        <f t="shared" si="1719"/>
        <v>0</v>
      </c>
      <c r="F1430" s="255"/>
      <c r="G1430" s="256"/>
      <c r="H1430" s="182">
        <f t="shared" si="1720"/>
        <v>0</v>
      </c>
      <c r="I1430" s="255"/>
      <c r="J1430" s="257"/>
      <c r="K1430" s="184">
        <f t="shared" si="1721"/>
        <v>0</v>
      </c>
      <c r="L1430" s="255"/>
      <c r="M1430" s="257"/>
      <c r="N1430" s="258"/>
      <c r="O1430" s="255"/>
      <c r="P1430" s="258"/>
      <c r="Q1430" s="177">
        <f t="shared" si="1722"/>
        <v>0</v>
      </c>
      <c r="R1430" s="258"/>
      <c r="S1430" s="258"/>
      <c r="T1430" s="178">
        <f t="shared" si="1733"/>
        <v>0</v>
      </c>
      <c r="U1430" s="157"/>
      <c r="V1430" s="255"/>
      <c r="W1430" s="258"/>
      <c r="X1430" s="177">
        <f t="shared" si="1723"/>
        <v>0</v>
      </c>
      <c r="Y1430" s="258"/>
      <c r="Z1430" s="258"/>
      <c r="AA1430" s="178">
        <f t="shared" si="1734"/>
        <v>0</v>
      </c>
      <c r="AB1430" s="157"/>
      <c r="AC1430" s="255"/>
      <c r="AD1430" s="258"/>
      <c r="AE1430" s="177">
        <f t="shared" si="1724"/>
        <v>0</v>
      </c>
      <c r="AF1430" s="258"/>
      <c r="AG1430" s="258"/>
      <c r="AH1430" s="178">
        <f t="shared" si="1735"/>
        <v>0</v>
      </c>
      <c r="AJ1430" s="252"/>
      <c r="AK1430" s="253"/>
      <c r="AL1430" s="254"/>
      <c r="AM1430" s="253"/>
      <c r="AN1430" s="254"/>
      <c r="AO1430" s="253"/>
      <c r="AP1430" s="254"/>
      <c r="AQ1430" s="253"/>
      <c r="AR1430" s="254"/>
      <c r="AS1430" s="253"/>
      <c r="AT1430" s="254"/>
      <c r="AU1430" s="253"/>
      <c r="AV1430" s="163">
        <f t="shared" si="1725"/>
        <v>0</v>
      </c>
      <c r="AW1430" s="93">
        <f t="shared" si="1726"/>
        <v>0</v>
      </c>
      <c r="AY1430" s="163">
        <f t="shared" si="1727"/>
        <v>0</v>
      </c>
      <c r="AZ1430" s="163">
        <f t="shared" si="1728"/>
        <v>0</v>
      </c>
      <c r="BA1430" s="163">
        <f t="shared" si="1729"/>
        <v>0</v>
      </c>
      <c r="BB1430" s="163">
        <f t="shared" si="1730"/>
        <v>0</v>
      </c>
      <c r="BC1430" s="163">
        <f t="shared" si="1731"/>
        <v>0</v>
      </c>
      <c r="BD1430" s="163">
        <f t="shared" si="1732"/>
        <v>0</v>
      </c>
    </row>
    <row r="1431" spans="2:56" x14ac:dyDescent="0.3">
      <c r="B1431" s="201" t="s">
        <v>224</v>
      </c>
      <c r="C1431" s="255"/>
      <c r="D1431" s="256"/>
      <c r="E1431" s="182">
        <f t="shared" si="1719"/>
        <v>0</v>
      </c>
      <c r="F1431" s="255"/>
      <c r="G1431" s="256"/>
      <c r="H1431" s="182">
        <f t="shared" si="1720"/>
        <v>0</v>
      </c>
      <c r="I1431" s="255"/>
      <c r="J1431" s="257"/>
      <c r="K1431" s="184">
        <f t="shared" si="1721"/>
        <v>0</v>
      </c>
      <c r="L1431" s="255"/>
      <c r="M1431" s="257"/>
      <c r="N1431" s="258"/>
      <c r="O1431" s="255"/>
      <c r="P1431" s="258"/>
      <c r="Q1431" s="177">
        <f t="shared" si="1722"/>
        <v>0</v>
      </c>
      <c r="R1431" s="258"/>
      <c r="S1431" s="258"/>
      <c r="T1431" s="178">
        <f t="shared" si="1733"/>
        <v>0</v>
      </c>
      <c r="U1431" s="157"/>
      <c r="V1431" s="255"/>
      <c r="W1431" s="258"/>
      <c r="X1431" s="177">
        <f t="shared" si="1723"/>
        <v>0</v>
      </c>
      <c r="Y1431" s="258"/>
      <c r="Z1431" s="258"/>
      <c r="AA1431" s="178">
        <f t="shared" si="1734"/>
        <v>0</v>
      </c>
      <c r="AB1431" s="157"/>
      <c r="AC1431" s="255"/>
      <c r="AD1431" s="258"/>
      <c r="AE1431" s="177">
        <f t="shared" si="1724"/>
        <v>0</v>
      </c>
      <c r="AF1431" s="258"/>
      <c r="AG1431" s="258"/>
      <c r="AH1431" s="178">
        <f t="shared" si="1735"/>
        <v>0</v>
      </c>
      <c r="AJ1431" s="252"/>
      <c r="AK1431" s="253"/>
      <c r="AL1431" s="254"/>
      <c r="AM1431" s="253"/>
      <c r="AN1431" s="254"/>
      <c r="AO1431" s="253"/>
      <c r="AP1431" s="254"/>
      <c r="AQ1431" s="253"/>
      <c r="AR1431" s="254"/>
      <c r="AS1431" s="253"/>
      <c r="AT1431" s="254"/>
      <c r="AU1431" s="253"/>
      <c r="AV1431" s="163">
        <f t="shared" si="1725"/>
        <v>0</v>
      </c>
      <c r="AW1431" s="93">
        <f t="shared" si="1726"/>
        <v>0</v>
      </c>
      <c r="AY1431" s="163">
        <f t="shared" si="1727"/>
        <v>0</v>
      </c>
      <c r="AZ1431" s="163">
        <f t="shared" si="1728"/>
        <v>0</v>
      </c>
      <c r="BA1431" s="163">
        <f t="shared" si="1729"/>
        <v>0</v>
      </c>
      <c r="BB1431" s="163">
        <f t="shared" si="1730"/>
        <v>0</v>
      </c>
      <c r="BC1431" s="163">
        <f t="shared" si="1731"/>
        <v>0</v>
      </c>
      <c r="BD1431" s="163">
        <f t="shared" si="1732"/>
        <v>0</v>
      </c>
    </row>
    <row r="1432" spans="2:56" x14ac:dyDescent="0.3">
      <c r="B1432" s="201" t="s">
        <v>225</v>
      </c>
      <c r="C1432" s="255"/>
      <c r="D1432" s="256"/>
      <c r="E1432" s="182">
        <f t="shared" si="1719"/>
        <v>0</v>
      </c>
      <c r="F1432" s="255"/>
      <c r="G1432" s="256"/>
      <c r="H1432" s="182">
        <f t="shared" si="1720"/>
        <v>0</v>
      </c>
      <c r="I1432" s="255"/>
      <c r="J1432" s="257"/>
      <c r="K1432" s="184">
        <f t="shared" si="1721"/>
        <v>0</v>
      </c>
      <c r="L1432" s="255"/>
      <c r="M1432" s="257"/>
      <c r="N1432" s="258"/>
      <c r="O1432" s="255"/>
      <c r="P1432" s="258"/>
      <c r="Q1432" s="177">
        <f t="shared" si="1722"/>
        <v>0</v>
      </c>
      <c r="R1432" s="258"/>
      <c r="S1432" s="258"/>
      <c r="T1432" s="178">
        <f t="shared" si="1733"/>
        <v>0</v>
      </c>
      <c r="U1432" s="157"/>
      <c r="V1432" s="255"/>
      <c r="W1432" s="258"/>
      <c r="X1432" s="177">
        <f t="shared" si="1723"/>
        <v>0</v>
      </c>
      <c r="Y1432" s="258"/>
      <c r="Z1432" s="258"/>
      <c r="AA1432" s="178">
        <f t="shared" si="1734"/>
        <v>0</v>
      </c>
      <c r="AB1432" s="157"/>
      <c r="AC1432" s="255"/>
      <c r="AD1432" s="258"/>
      <c r="AE1432" s="177">
        <f t="shared" si="1724"/>
        <v>0</v>
      </c>
      <c r="AF1432" s="258"/>
      <c r="AG1432" s="258"/>
      <c r="AH1432" s="178">
        <f t="shared" si="1735"/>
        <v>0</v>
      </c>
      <c r="AJ1432" s="252"/>
      <c r="AK1432" s="253"/>
      <c r="AL1432" s="254"/>
      <c r="AM1432" s="253"/>
      <c r="AN1432" s="254"/>
      <c r="AO1432" s="253"/>
      <c r="AP1432" s="254"/>
      <c r="AQ1432" s="253"/>
      <c r="AR1432" s="254"/>
      <c r="AS1432" s="253"/>
      <c r="AT1432" s="254"/>
      <c r="AU1432" s="253"/>
      <c r="AV1432" s="163">
        <f t="shared" si="1725"/>
        <v>0</v>
      </c>
      <c r="AW1432" s="93">
        <f t="shared" si="1726"/>
        <v>0</v>
      </c>
      <c r="AY1432" s="163">
        <f t="shared" si="1727"/>
        <v>0</v>
      </c>
      <c r="AZ1432" s="163">
        <f t="shared" si="1728"/>
        <v>0</v>
      </c>
      <c r="BA1432" s="163">
        <f t="shared" si="1729"/>
        <v>0</v>
      </c>
      <c r="BB1432" s="163">
        <f t="shared" si="1730"/>
        <v>0</v>
      </c>
      <c r="BC1432" s="163">
        <f t="shared" si="1731"/>
        <v>0</v>
      </c>
      <c r="BD1432" s="163">
        <f t="shared" si="1732"/>
        <v>0</v>
      </c>
    </row>
    <row r="1433" spans="2:56" x14ac:dyDescent="0.3">
      <c r="B1433" s="201" t="s">
        <v>226</v>
      </c>
      <c r="C1433" s="255"/>
      <c r="D1433" s="256"/>
      <c r="E1433" s="182">
        <f t="shared" ref="E1433:E1438" si="1758">IFERROR(D1433/C1433,0)</f>
        <v>0</v>
      </c>
      <c r="F1433" s="255"/>
      <c r="G1433" s="256"/>
      <c r="H1433" s="182">
        <f t="shared" ref="H1433:H1438" si="1759">IFERROR(G1433/F1433,0)</f>
        <v>0</v>
      </c>
      <c r="I1433" s="255"/>
      <c r="J1433" s="257"/>
      <c r="K1433" s="184">
        <f t="shared" ref="K1433:K1438" si="1760">IFERROR(J1433/I1433,0)</f>
        <v>0</v>
      </c>
      <c r="L1433" s="255"/>
      <c r="M1433" s="257"/>
      <c r="N1433" s="258"/>
      <c r="O1433" s="255"/>
      <c r="P1433" s="258"/>
      <c r="Q1433" s="177">
        <f t="shared" ref="Q1433:Q1443" si="1761">SUM(O1433:P1433)</f>
        <v>0</v>
      </c>
      <c r="R1433" s="258"/>
      <c r="S1433" s="258"/>
      <c r="T1433" s="178">
        <f t="shared" si="1733"/>
        <v>0</v>
      </c>
      <c r="U1433" s="157"/>
      <c r="V1433" s="255"/>
      <c r="W1433" s="258"/>
      <c r="X1433" s="177">
        <f t="shared" ref="X1433:X1443" si="1762">SUM(V1433:W1433)</f>
        <v>0</v>
      </c>
      <c r="Y1433" s="258"/>
      <c r="Z1433" s="258"/>
      <c r="AA1433" s="178">
        <f t="shared" si="1734"/>
        <v>0</v>
      </c>
      <c r="AB1433" s="157"/>
      <c r="AC1433" s="255"/>
      <c r="AD1433" s="258"/>
      <c r="AE1433" s="177">
        <f t="shared" ref="AE1433:AE1443" si="1763">SUM(AC1433:AD1433)</f>
        <v>0</v>
      </c>
      <c r="AF1433" s="258"/>
      <c r="AG1433" s="258"/>
      <c r="AH1433" s="178">
        <f t="shared" si="1735"/>
        <v>0</v>
      </c>
      <c r="AJ1433" s="252"/>
      <c r="AK1433" s="253"/>
      <c r="AL1433" s="254"/>
      <c r="AM1433" s="253"/>
      <c r="AN1433" s="254"/>
      <c r="AO1433" s="253"/>
      <c r="AP1433" s="254"/>
      <c r="AQ1433" s="253"/>
      <c r="AR1433" s="254"/>
      <c r="AS1433" s="253"/>
      <c r="AT1433" s="254"/>
      <c r="AU1433" s="253"/>
      <c r="AV1433" s="163">
        <f t="shared" ref="AV1433:AV1438" si="1764">SUM(AJ1433:AU1433)</f>
        <v>0</v>
      </c>
      <c r="AW1433" s="93">
        <f t="shared" ref="AW1433:AW1438" si="1765">T1433-AV1433</f>
        <v>0</v>
      </c>
      <c r="AY1433" s="163">
        <f t="shared" ref="AY1433:AY1438" si="1766">SUM(AJ1433:AL1433)</f>
        <v>0</v>
      </c>
      <c r="AZ1433" s="163">
        <f t="shared" ref="AZ1433:AZ1438" si="1767">SUM(AM1433:AO1433)</f>
        <v>0</v>
      </c>
      <c r="BA1433" s="163">
        <f t="shared" ref="BA1433:BA1438" si="1768">SUM(AP1433:AR1433)</f>
        <v>0</v>
      </c>
      <c r="BB1433" s="163">
        <f t="shared" ref="BB1433:BB1438" si="1769">SUM(AS1433:AU1433)</f>
        <v>0</v>
      </c>
      <c r="BC1433" s="163">
        <f t="shared" ref="BC1433:BC1475" si="1770">SUM(AY1433,AZ1433,BA1433,BB1433)</f>
        <v>0</v>
      </c>
      <c r="BD1433" s="163">
        <f t="shared" ref="BD1433:BD1438" si="1771">T1433-BC1433</f>
        <v>0</v>
      </c>
    </row>
    <row r="1434" spans="2:56" x14ac:dyDescent="0.3">
      <c r="B1434" s="176" t="s">
        <v>227</v>
      </c>
      <c r="C1434" s="103"/>
      <c r="D1434" s="104"/>
      <c r="E1434" s="204">
        <f t="shared" si="1758"/>
        <v>0</v>
      </c>
      <c r="F1434" s="103"/>
      <c r="G1434" s="104"/>
      <c r="H1434" s="204">
        <f t="shared" si="1759"/>
        <v>0</v>
      </c>
      <c r="I1434" s="103"/>
      <c r="J1434" s="106"/>
      <c r="K1434" s="206">
        <f t="shared" si="1760"/>
        <v>0</v>
      </c>
      <c r="L1434" s="103"/>
      <c r="M1434" s="106"/>
      <c r="N1434" s="108"/>
      <c r="O1434" s="103"/>
      <c r="P1434" s="108"/>
      <c r="Q1434" s="208">
        <f t="shared" si="1761"/>
        <v>0</v>
      </c>
      <c r="R1434" s="109"/>
      <c r="S1434" s="109"/>
      <c r="T1434" s="210">
        <f t="shared" ref="T1434:T1443" si="1772">SUM(Q1434:S1434)</f>
        <v>0</v>
      </c>
      <c r="U1434" s="91"/>
      <c r="V1434" s="103"/>
      <c r="W1434" s="108"/>
      <c r="X1434" s="208">
        <f t="shared" si="1762"/>
        <v>0</v>
      </c>
      <c r="Y1434" s="109"/>
      <c r="Z1434" s="109"/>
      <c r="AA1434" s="210">
        <f t="shared" ref="AA1434:AA1443" si="1773">SUM(X1434:Z1434)</f>
        <v>0</v>
      </c>
      <c r="AB1434" s="91"/>
      <c r="AC1434" s="103"/>
      <c r="AD1434" s="108"/>
      <c r="AE1434" s="208">
        <f t="shared" si="1763"/>
        <v>0</v>
      </c>
      <c r="AF1434" s="109"/>
      <c r="AG1434" s="109"/>
      <c r="AH1434" s="210">
        <f t="shared" ref="AH1434:AH1443" si="1774">SUM(AE1434:AG1434)</f>
        <v>0</v>
      </c>
      <c r="AJ1434" s="252"/>
      <c r="AK1434" s="253"/>
      <c r="AL1434" s="254"/>
      <c r="AM1434" s="253"/>
      <c r="AN1434" s="254"/>
      <c r="AO1434" s="253"/>
      <c r="AP1434" s="254"/>
      <c r="AQ1434" s="253"/>
      <c r="AR1434" s="254"/>
      <c r="AS1434" s="253"/>
      <c r="AT1434" s="254"/>
      <c r="AU1434" s="253"/>
      <c r="AV1434" s="163">
        <f t="shared" si="1764"/>
        <v>0</v>
      </c>
      <c r="AW1434" s="211">
        <f t="shared" si="1765"/>
        <v>0</v>
      </c>
      <c r="AY1434" s="163">
        <f t="shared" si="1766"/>
        <v>0</v>
      </c>
      <c r="AZ1434" s="163">
        <f t="shared" si="1767"/>
        <v>0</v>
      </c>
      <c r="BA1434" s="163">
        <f t="shared" si="1768"/>
        <v>0</v>
      </c>
      <c r="BB1434" s="163">
        <f t="shared" si="1769"/>
        <v>0</v>
      </c>
      <c r="BC1434" s="163">
        <f t="shared" si="1770"/>
        <v>0</v>
      </c>
      <c r="BD1434" s="163">
        <f t="shared" si="1771"/>
        <v>0</v>
      </c>
    </row>
    <row r="1435" spans="2:56" x14ac:dyDescent="0.3">
      <c r="B1435" s="176" t="s">
        <v>228</v>
      </c>
      <c r="C1435" s="103"/>
      <c r="D1435" s="104"/>
      <c r="E1435" s="204">
        <f t="shared" si="1758"/>
        <v>0</v>
      </c>
      <c r="F1435" s="103"/>
      <c r="G1435" s="104"/>
      <c r="H1435" s="204">
        <f t="shared" si="1759"/>
        <v>0</v>
      </c>
      <c r="I1435" s="103"/>
      <c r="J1435" s="106"/>
      <c r="K1435" s="206">
        <f t="shared" si="1760"/>
        <v>0</v>
      </c>
      <c r="L1435" s="103"/>
      <c r="M1435" s="106"/>
      <c r="N1435" s="108"/>
      <c r="O1435" s="103"/>
      <c r="P1435" s="108"/>
      <c r="Q1435" s="208">
        <f t="shared" si="1761"/>
        <v>0</v>
      </c>
      <c r="R1435" s="109"/>
      <c r="S1435" s="109"/>
      <c r="T1435" s="210">
        <f t="shared" si="1772"/>
        <v>0</v>
      </c>
      <c r="U1435" s="91"/>
      <c r="V1435" s="103"/>
      <c r="W1435" s="108"/>
      <c r="X1435" s="208">
        <f t="shared" si="1762"/>
        <v>0</v>
      </c>
      <c r="Y1435" s="109"/>
      <c r="Z1435" s="109"/>
      <c r="AA1435" s="210">
        <f t="shared" si="1773"/>
        <v>0</v>
      </c>
      <c r="AB1435" s="91"/>
      <c r="AC1435" s="103"/>
      <c r="AD1435" s="108"/>
      <c r="AE1435" s="208">
        <f t="shared" si="1763"/>
        <v>0</v>
      </c>
      <c r="AF1435" s="109"/>
      <c r="AG1435" s="109"/>
      <c r="AH1435" s="210">
        <f t="shared" si="1774"/>
        <v>0</v>
      </c>
      <c r="AJ1435" s="252"/>
      <c r="AK1435" s="253"/>
      <c r="AL1435" s="254"/>
      <c r="AM1435" s="253"/>
      <c r="AN1435" s="254"/>
      <c r="AO1435" s="253"/>
      <c r="AP1435" s="254"/>
      <c r="AQ1435" s="253"/>
      <c r="AR1435" s="254"/>
      <c r="AS1435" s="253"/>
      <c r="AT1435" s="254"/>
      <c r="AU1435" s="253"/>
      <c r="AV1435" s="163">
        <f t="shared" si="1764"/>
        <v>0</v>
      </c>
      <c r="AW1435" s="211">
        <f t="shared" si="1765"/>
        <v>0</v>
      </c>
      <c r="AY1435" s="163">
        <f t="shared" si="1766"/>
        <v>0</v>
      </c>
      <c r="AZ1435" s="163">
        <f t="shared" si="1767"/>
        <v>0</v>
      </c>
      <c r="BA1435" s="163">
        <f t="shared" si="1768"/>
        <v>0</v>
      </c>
      <c r="BB1435" s="163">
        <f t="shared" si="1769"/>
        <v>0</v>
      </c>
      <c r="BC1435" s="163">
        <f t="shared" si="1770"/>
        <v>0</v>
      </c>
      <c r="BD1435" s="163">
        <f t="shared" si="1771"/>
        <v>0</v>
      </c>
    </row>
    <row r="1436" spans="2:56" x14ac:dyDescent="0.3">
      <c r="B1436" s="176" t="s">
        <v>229</v>
      </c>
      <c r="C1436" s="103"/>
      <c r="D1436" s="104"/>
      <c r="E1436" s="204">
        <f t="shared" si="1758"/>
        <v>0</v>
      </c>
      <c r="F1436" s="103"/>
      <c r="G1436" s="104"/>
      <c r="H1436" s="204">
        <f t="shared" si="1759"/>
        <v>0</v>
      </c>
      <c r="I1436" s="103"/>
      <c r="J1436" s="106"/>
      <c r="K1436" s="206">
        <f t="shared" si="1760"/>
        <v>0</v>
      </c>
      <c r="L1436" s="103"/>
      <c r="M1436" s="106"/>
      <c r="N1436" s="108"/>
      <c r="O1436" s="103"/>
      <c r="P1436" s="108"/>
      <c r="Q1436" s="208">
        <f t="shared" si="1761"/>
        <v>0</v>
      </c>
      <c r="R1436" s="109"/>
      <c r="S1436" s="109"/>
      <c r="T1436" s="210">
        <f t="shared" si="1772"/>
        <v>0</v>
      </c>
      <c r="U1436" s="91"/>
      <c r="V1436" s="103"/>
      <c r="W1436" s="108"/>
      <c r="X1436" s="208">
        <f t="shared" si="1762"/>
        <v>0</v>
      </c>
      <c r="Y1436" s="109"/>
      <c r="Z1436" s="109"/>
      <c r="AA1436" s="210">
        <f t="shared" si="1773"/>
        <v>0</v>
      </c>
      <c r="AB1436" s="91"/>
      <c r="AC1436" s="103"/>
      <c r="AD1436" s="108"/>
      <c r="AE1436" s="208">
        <f t="shared" si="1763"/>
        <v>0</v>
      </c>
      <c r="AF1436" s="109"/>
      <c r="AG1436" s="109"/>
      <c r="AH1436" s="210">
        <f t="shared" si="1774"/>
        <v>0</v>
      </c>
      <c r="AJ1436" s="252"/>
      <c r="AK1436" s="253"/>
      <c r="AL1436" s="254"/>
      <c r="AM1436" s="253"/>
      <c r="AN1436" s="254"/>
      <c r="AO1436" s="253"/>
      <c r="AP1436" s="254"/>
      <c r="AQ1436" s="253"/>
      <c r="AR1436" s="254"/>
      <c r="AS1436" s="253"/>
      <c r="AT1436" s="254"/>
      <c r="AU1436" s="253"/>
      <c r="AV1436" s="163">
        <f t="shared" si="1764"/>
        <v>0</v>
      </c>
      <c r="AW1436" s="211">
        <f t="shared" si="1765"/>
        <v>0</v>
      </c>
      <c r="AY1436" s="163">
        <f t="shared" si="1766"/>
        <v>0</v>
      </c>
      <c r="AZ1436" s="163">
        <f t="shared" si="1767"/>
        <v>0</v>
      </c>
      <c r="BA1436" s="163">
        <f t="shared" si="1768"/>
        <v>0</v>
      </c>
      <c r="BB1436" s="163">
        <f t="shared" si="1769"/>
        <v>0</v>
      </c>
      <c r="BC1436" s="163">
        <f t="shared" si="1770"/>
        <v>0</v>
      </c>
      <c r="BD1436" s="163">
        <f t="shared" si="1771"/>
        <v>0</v>
      </c>
    </row>
    <row r="1437" spans="2:56" x14ac:dyDescent="0.3">
      <c r="B1437" s="176" t="s">
        <v>230</v>
      </c>
      <c r="C1437" s="103"/>
      <c r="D1437" s="104"/>
      <c r="E1437" s="204">
        <f t="shared" si="1758"/>
        <v>0</v>
      </c>
      <c r="F1437" s="103"/>
      <c r="G1437" s="104"/>
      <c r="H1437" s="204">
        <f t="shared" si="1759"/>
        <v>0</v>
      </c>
      <c r="I1437" s="103"/>
      <c r="J1437" s="106"/>
      <c r="K1437" s="206">
        <f t="shared" si="1760"/>
        <v>0</v>
      </c>
      <c r="L1437" s="103"/>
      <c r="M1437" s="106"/>
      <c r="N1437" s="108"/>
      <c r="O1437" s="103"/>
      <c r="P1437" s="108"/>
      <c r="Q1437" s="208">
        <f t="shared" si="1761"/>
        <v>0</v>
      </c>
      <c r="R1437" s="109"/>
      <c r="S1437" s="109"/>
      <c r="T1437" s="210">
        <f t="shared" si="1772"/>
        <v>0</v>
      </c>
      <c r="U1437" s="91"/>
      <c r="V1437" s="103"/>
      <c r="W1437" s="108"/>
      <c r="X1437" s="208">
        <f t="shared" si="1762"/>
        <v>0</v>
      </c>
      <c r="Y1437" s="109"/>
      <c r="Z1437" s="109"/>
      <c r="AA1437" s="210">
        <f t="shared" si="1773"/>
        <v>0</v>
      </c>
      <c r="AB1437" s="91"/>
      <c r="AC1437" s="103"/>
      <c r="AD1437" s="108"/>
      <c r="AE1437" s="208">
        <f t="shared" si="1763"/>
        <v>0</v>
      </c>
      <c r="AF1437" s="109"/>
      <c r="AG1437" s="109"/>
      <c r="AH1437" s="210">
        <f t="shared" si="1774"/>
        <v>0</v>
      </c>
      <c r="AJ1437" s="252"/>
      <c r="AK1437" s="253"/>
      <c r="AL1437" s="254"/>
      <c r="AM1437" s="253"/>
      <c r="AN1437" s="254"/>
      <c r="AO1437" s="253"/>
      <c r="AP1437" s="254"/>
      <c r="AQ1437" s="253"/>
      <c r="AR1437" s="254"/>
      <c r="AS1437" s="253"/>
      <c r="AT1437" s="254"/>
      <c r="AU1437" s="253"/>
      <c r="AV1437" s="163">
        <f t="shared" si="1764"/>
        <v>0</v>
      </c>
      <c r="AW1437" s="211">
        <f t="shared" si="1765"/>
        <v>0</v>
      </c>
      <c r="AY1437" s="163">
        <f t="shared" si="1766"/>
        <v>0</v>
      </c>
      <c r="AZ1437" s="163">
        <f t="shared" si="1767"/>
        <v>0</v>
      </c>
      <c r="BA1437" s="163">
        <f t="shared" si="1768"/>
        <v>0</v>
      </c>
      <c r="BB1437" s="163">
        <f t="shared" si="1769"/>
        <v>0</v>
      </c>
      <c r="BC1437" s="163">
        <f t="shared" si="1770"/>
        <v>0</v>
      </c>
      <c r="BD1437" s="163">
        <f t="shared" si="1771"/>
        <v>0</v>
      </c>
    </row>
    <row r="1438" spans="2:56" x14ac:dyDescent="0.3">
      <c r="B1438" s="176" t="s">
        <v>231</v>
      </c>
      <c r="C1438" s="103"/>
      <c r="D1438" s="104"/>
      <c r="E1438" s="204">
        <f t="shared" si="1758"/>
        <v>0</v>
      </c>
      <c r="F1438" s="103"/>
      <c r="G1438" s="104"/>
      <c r="H1438" s="204">
        <f t="shared" si="1759"/>
        <v>0</v>
      </c>
      <c r="I1438" s="103"/>
      <c r="J1438" s="106"/>
      <c r="K1438" s="206">
        <f t="shared" si="1760"/>
        <v>0</v>
      </c>
      <c r="L1438" s="103"/>
      <c r="M1438" s="106"/>
      <c r="N1438" s="108"/>
      <c r="O1438" s="103"/>
      <c r="P1438" s="108"/>
      <c r="Q1438" s="208">
        <f t="shared" si="1761"/>
        <v>0</v>
      </c>
      <c r="R1438" s="109"/>
      <c r="S1438" s="109"/>
      <c r="T1438" s="210">
        <f t="shared" si="1772"/>
        <v>0</v>
      </c>
      <c r="U1438" s="91"/>
      <c r="V1438" s="103"/>
      <c r="W1438" s="108"/>
      <c r="X1438" s="208">
        <f t="shared" si="1762"/>
        <v>0</v>
      </c>
      <c r="Y1438" s="109"/>
      <c r="Z1438" s="109"/>
      <c r="AA1438" s="210">
        <f t="shared" si="1773"/>
        <v>0</v>
      </c>
      <c r="AB1438" s="91"/>
      <c r="AC1438" s="103"/>
      <c r="AD1438" s="108"/>
      <c r="AE1438" s="208">
        <f t="shared" si="1763"/>
        <v>0</v>
      </c>
      <c r="AF1438" s="109"/>
      <c r="AG1438" s="109"/>
      <c r="AH1438" s="210">
        <f t="shared" si="1774"/>
        <v>0</v>
      </c>
      <c r="AJ1438" s="252"/>
      <c r="AK1438" s="253"/>
      <c r="AL1438" s="254"/>
      <c r="AM1438" s="253"/>
      <c r="AN1438" s="254"/>
      <c r="AO1438" s="253"/>
      <c r="AP1438" s="254"/>
      <c r="AQ1438" s="253"/>
      <c r="AR1438" s="254"/>
      <c r="AS1438" s="253"/>
      <c r="AT1438" s="254"/>
      <c r="AU1438" s="253"/>
      <c r="AV1438" s="163">
        <f t="shared" si="1764"/>
        <v>0</v>
      </c>
      <c r="AW1438" s="211">
        <f t="shared" si="1765"/>
        <v>0</v>
      </c>
      <c r="AY1438" s="163">
        <f t="shared" si="1766"/>
        <v>0</v>
      </c>
      <c r="AZ1438" s="163">
        <f t="shared" si="1767"/>
        <v>0</v>
      </c>
      <c r="BA1438" s="163">
        <f t="shared" si="1768"/>
        <v>0</v>
      </c>
      <c r="BB1438" s="163">
        <f t="shared" si="1769"/>
        <v>0</v>
      </c>
      <c r="BC1438" s="163">
        <f t="shared" si="1770"/>
        <v>0</v>
      </c>
      <c r="BD1438" s="163">
        <f t="shared" si="1771"/>
        <v>0</v>
      </c>
    </row>
    <row r="1439" spans="2:56" x14ac:dyDescent="0.3">
      <c r="B1439" s="212" t="s">
        <v>232</v>
      </c>
      <c r="C1439" s="103"/>
      <c r="D1439" s="104"/>
      <c r="E1439" s="105"/>
      <c r="F1439" s="103"/>
      <c r="G1439" s="104"/>
      <c r="H1439" s="105"/>
      <c r="I1439" s="103"/>
      <c r="J1439" s="106"/>
      <c r="K1439" s="107"/>
      <c r="L1439" s="103"/>
      <c r="M1439" s="106"/>
      <c r="N1439" s="108"/>
      <c r="O1439" s="103"/>
      <c r="P1439" s="108"/>
      <c r="Q1439" s="213"/>
      <c r="R1439" s="109"/>
      <c r="S1439" s="109"/>
      <c r="T1439" s="214"/>
      <c r="U1439" s="91"/>
      <c r="V1439" s="103"/>
      <c r="W1439" s="108"/>
      <c r="X1439" s="213"/>
      <c r="Y1439" s="109"/>
      <c r="Z1439" s="109"/>
      <c r="AA1439" s="214"/>
      <c r="AB1439" s="91"/>
      <c r="AC1439" s="103"/>
      <c r="AD1439" s="108"/>
      <c r="AE1439" s="213"/>
      <c r="AF1439" s="109"/>
      <c r="AG1439" s="109"/>
      <c r="AH1439" s="214"/>
      <c r="AJ1439" s="104"/>
      <c r="AK1439" s="106"/>
      <c r="AL1439" s="108"/>
      <c r="AM1439" s="106"/>
      <c r="AN1439" s="108"/>
      <c r="AO1439" s="106"/>
      <c r="AP1439" s="108"/>
      <c r="AQ1439" s="106"/>
      <c r="AR1439" s="108"/>
      <c r="AS1439" s="106"/>
      <c r="AT1439" s="108"/>
      <c r="AU1439" s="106"/>
      <c r="AV1439" s="106"/>
      <c r="AW1439" s="111"/>
      <c r="AY1439" s="106"/>
      <c r="AZ1439" s="106"/>
      <c r="BA1439" s="106"/>
      <c r="BB1439" s="106"/>
      <c r="BC1439" s="106"/>
      <c r="BD1439" s="106"/>
    </row>
    <row r="1440" spans="2:56" x14ac:dyDescent="0.3">
      <c r="B1440" s="215" t="s">
        <v>233</v>
      </c>
      <c r="C1440" s="103"/>
      <c r="D1440" s="104"/>
      <c r="E1440" s="204">
        <f>IFERROR(D1440/C1440,0)</f>
        <v>0</v>
      </c>
      <c r="F1440" s="103"/>
      <c r="G1440" s="104"/>
      <c r="H1440" s="204">
        <f>IFERROR(G1440/F1440,0)</f>
        <v>0</v>
      </c>
      <c r="I1440" s="103"/>
      <c r="J1440" s="106"/>
      <c r="K1440" s="206">
        <f>IFERROR(J1440/I1440,0)</f>
        <v>0</v>
      </c>
      <c r="L1440" s="103"/>
      <c r="M1440" s="106"/>
      <c r="N1440" s="108"/>
      <c r="O1440" s="103"/>
      <c r="P1440" s="108"/>
      <c r="Q1440" s="208">
        <f t="shared" si="1761"/>
        <v>0</v>
      </c>
      <c r="R1440" s="109"/>
      <c r="S1440" s="109"/>
      <c r="T1440" s="210">
        <f t="shared" si="1772"/>
        <v>0</v>
      </c>
      <c r="U1440" s="91"/>
      <c r="V1440" s="103"/>
      <c r="W1440" s="108"/>
      <c r="X1440" s="208">
        <f t="shared" si="1762"/>
        <v>0</v>
      </c>
      <c r="Y1440" s="109"/>
      <c r="Z1440" s="109"/>
      <c r="AA1440" s="210">
        <f t="shared" si="1773"/>
        <v>0</v>
      </c>
      <c r="AB1440" s="91"/>
      <c r="AC1440" s="103"/>
      <c r="AD1440" s="108"/>
      <c r="AE1440" s="208">
        <f t="shared" si="1763"/>
        <v>0</v>
      </c>
      <c r="AF1440" s="109"/>
      <c r="AG1440" s="109"/>
      <c r="AH1440" s="210">
        <f t="shared" si="1774"/>
        <v>0</v>
      </c>
      <c r="AJ1440" s="104"/>
      <c r="AK1440" s="106"/>
      <c r="AL1440" s="108"/>
      <c r="AM1440" s="106"/>
      <c r="AN1440" s="108"/>
      <c r="AO1440" s="106"/>
      <c r="AP1440" s="108"/>
      <c r="AQ1440" s="106"/>
      <c r="AR1440" s="108"/>
      <c r="AS1440" s="106"/>
      <c r="AT1440" s="108"/>
      <c r="AU1440" s="106"/>
      <c r="AV1440" s="205">
        <f>SUM(AJ1440:AU1440)</f>
        <v>0</v>
      </c>
      <c r="AW1440" s="211">
        <f>T1440-AV1440</f>
        <v>0</v>
      </c>
      <c r="AY1440" s="205">
        <f>SUM(AJ1440:AL1440)</f>
        <v>0</v>
      </c>
      <c r="AZ1440" s="205">
        <f>SUM(AM1440:AO1440)</f>
        <v>0</v>
      </c>
      <c r="BA1440" s="205">
        <f>SUM(AP1440:AR1440)</f>
        <v>0</v>
      </c>
      <c r="BB1440" s="205">
        <f>SUM(AS1440:AU1440)</f>
        <v>0</v>
      </c>
      <c r="BC1440" s="205">
        <f t="shared" si="1770"/>
        <v>0</v>
      </c>
      <c r="BD1440" s="205">
        <f>T1440-BC1440</f>
        <v>0</v>
      </c>
    </row>
    <row r="1441" spans="2:56" x14ac:dyDescent="0.3">
      <c r="B1441" s="215" t="s">
        <v>234</v>
      </c>
      <c r="C1441" s="103"/>
      <c r="D1441" s="104"/>
      <c r="E1441" s="204">
        <f>IFERROR(D1441/C1441,0)</f>
        <v>0</v>
      </c>
      <c r="F1441" s="103"/>
      <c r="G1441" s="104"/>
      <c r="H1441" s="204">
        <f>IFERROR(G1441/F1441,0)</f>
        <v>0</v>
      </c>
      <c r="I1441" s="103"/>
      <c r="J1441" s="106"/>
      <c r="K1441" s="206">
        <f>IFERROR(J1441/I1441,0)</f>
        <v>0</v>
      </c>
      <c r="L1441" s="103"/>
      <c r="M1441" s="106"/>
      <c r="N1441" s="108"/>
      <c r="O1441" s="103"/>
      <c r="P1441" s="108"/>
      <c r="Q1441" s="208">
        <f t="shared" si="1761"/>
        <v>0</v>
      </c>
      <c r="R1441" s="109"/>
      <c r="S1441" s="109"/>
      <c r="T1441" s="210">
        <f t="shared" si="1772"/>
        <v>0</v>
      </c>
      <c r="U1441" s="91"/>
      <c r="V1441" s="103"/>
      <c r="W1441" s="108"/>
      <c r="X1441" s="208">
        <f t="shared" si="1762"/>
        <v>0</v>
      </c>
      <c r="Y1441" s="109"/>
      <c r="Z1441" s="109"/>
      <c r="AA1441" s="210">
        <f t="shared" si="1773"/>
        <v>0</v>
      </c>
      <c r="AB1441" s="91"/>
      <c r="AC1441" s="103"/>
      <c r="AD1441" s="108"/>
      <c r="AE1441" s="208">
        <f t="shared" si="1763"/>
        <v>0</v>
      </c>
      <c r="AF1441" s="109"/>
      <c r="AG1441" s="109"/>
      <c r="AH1441" s="210">
        <f t="shared" si="1774"/>
        <v>0</v>
      </c>
      <c r="AJ1441" s="104"/>
      <c r="AK1441" s="106"/>
      <c r="AL1441" s="108"/>
      <c r="AM1441" s="106"/>
      <c r="AN1441" s="108"/>
      <c r="AO1441" s="106"/>
      <c r="AP1441" s="108"/>
      <c r="AQ1441" s="106"/>
      <c r="AR1441" s="108"/>
      <c r="AS1441" s="106"/>
      <c r="AT1441" s="108"/>
      <c r="AU1441" s="106"/>
      <c r="AV1441" s="205">
        <f>SUM(AJ1441:AU1441)</f>
        <v>0</v>
      </c>
      <c r="AW1441" s="211">
        <f>T1441-AV1441</f>
        <v>0</v>
      </c>
      <c r="AY1441" s="205">
        <f>SUM(AJ1441:AL1441)</f>
        <v>0</v>
      </c>
      <c r="AZ1441" s="205">
        <f>SUM(AM1441:AO1441)</f>
        <v>0</v>
      </c>
      <c r="BA1441" s="205">
        <f>SUM(AP1441:AR1441)</f>
        <v>0</v>
      </c>
      <c r="BB1441" s="205">
        <f>SUM(AS1441:AU1441)</f>
        <v>0</v>
      </c>
      <c r="BC1441" s="205">
        <f t="shared" si="1770"/>
        <v>0</v>
      </c>
      <c r="BD1441" s="205">
        <f>T1441-BC1441</f>
        <v>0</v>
      </c>
    </row>
    <row r="1442" spans="2:56" s="124" customFormat="1" ht="13.2" thickBot="1" x14ac:dyDescent="0.35">
      <c r="B1442" s="216" t="s">
        <v>235</v>
      </c>
      <c r="C1442" s="259"/>
      <c r="D1442" s="260"/>
      <c r="E1442" s="219">
        <f>IFERROR(D1442/C1442,0)</f>
        <v>0</v>
      </c>
      <c r="F1442" s="259"/>
      <c r="G1442" s="260"/>
      <c r="H1442" s="219">
        <f>IFERROR(G1442/F1442,0)</f>
        <v>0</v>
      </c>
      <c r="I1442" s="259"/>
      <c r="J1442" s="261"/>
      <c r="K1442" s="221">
        <f>IFERROR(J1442/I1442,0)</f>
        <v>0</v>
      </c>
      <c r="L1442" s="259"/>
      <c r="M1442" s="261"/>
      <c r="N1442" s="262"/>
      <c r="O1442" s="259"/>
      <c r="P1442" s="262"/>
      <c r="Q1442" s="223">
        <f t="shared" si="1761"/>
        <v>0</v>
      </c>
      <c r="R1442" s="263"/>
      <c r="S1442" s="263"/>
      <c r="T1442" s="225">
        <f t="shared" si="1772"/>
        <v>0</v>
      </c>
      <c r="U1442" s="121"/>
      <c r="V1442" s="259"/>
      <c r="W1442" s="262"/>
      <c r="X1442" s="223">
        <f t="shared" si="1762"/>
        <v>0</v>
      </c>
      <c r="Y1442" s="263"/>
      <c r="Z1442" s="263"/>
      <c r="AA1442" s="225">
        <f t="shared" si="1773"/>
        <v>0</v>
      </c>
      <c r="AB1442" s="121"/>
      <c r="AC1442" s="259"/>
      <c r="AD1442" s="262"/>
      <c r="AE1442" s="223">
        <f t="shared" si="1763"/>
        <v>0</v>
      </c>
      <c r="AF1442" s="263"/>
      <c r="AG1442" s="263"/>
      <c r="AH1442" s="225">
        <f t="shared" si="1774"/>
        <v>0</v>
      </c>
      <c r="AJ1442" s="264"/>
      <c r="AK1442" s="265"/>
      <c r="AL1442" s="266"/>
      <c r="AM1442" s="265"/>
      <c r="AN1442" s="266"/>
      <c r="AO1442" s="265"/>
      <c r="AP1442" s="266"/>
      <c r="AQ1442" s="265"/>
      <c r="AR1442" s="266"/>
      <c r="AS1442" s="265"/>
      <c r="AT1442" s="266"/>
      <c r="AU1442" s="265"/>
      <c r="AV1442" s="267">
        <f>SUM(AJ1442:AU1442)</f>
        <v>0</v>
      </c>
      <c r="AW1442" s="226">
        <f>T1442-AV1442</f>
        <v>0</v>
      </c>
      <c r="AX1442" s="198"/>
      <c r="AY1442" s="267">
        <f>SUM(AJ1442:AL1442)</f>
        <v>0</v>
      </c>
      <c r="AZ1442" s="267">
        <f>SUM(AM1442:AO1442)</f>
        <v>0</v>
      </c>
      <c r="BA1442" s="267">
        <f>SUM(AP1442:AR1442)</f>
        <v>0</v>
      </c>
      <c r="BB1442" s="267">
        <f>SUM(AS1442:AU1442)</f>
        <v>0</v>
      </c>
      <c r="BC1442" s="267">
        <f t="shared" si="1770"/>
        <v>0</v>
      </c>
      <c r="BD1442" s="267">
        <f>T1442-BC1442</f>
        <v>0</v>
      </c>
    </row>
    <row r="1443" spans="2:56" ht="13.2" thickBot="1" x14ac:dyDescent="0.35">
      <c r="B1443" s="227" t="s">
        <v>236</v>
      </c>
      <c r="C1443" s="137">
        <f>SUM(C1241,C1392,C1414,C1442)</f>
        <v>3016306</v>
      </c>
      <c r="D1443" s="138">
        <f>SUM(D1241,D1392,D1414,D1442)</f>
        <v>2904592.39</v>
      </c>
      <c r="E1443" s="139">
        <f>IFERROR(D1443/C1443,0)</f>
        <v>0.9629634360704783</v>
      </c>
      <c r="F1443" s="137">
        <f>SUM(F1241,F1392,F1414,F1442)</f>
        <v>3201361</v>
      </c>
      <c r="G1443" s="138">
        <f>SUM(G1241,G1392,G1414,G1442)</f>
        <v>3187435.74</v>
      </c>
      <c r="H1443" s="139">
        <f>IFERROR(G1443/F1443,0)</f>
        <v>0.99565020627164513</v>
      </c>
      <c r="I1443" s="137">
        <f>SUM(I1241,I1392,I1414,I1442)</f>
        <v>3525287</v>
      </c>
      <c r="J1443" s="140">
        <f>SUM(J1241,J1392,J1414,J1442)</f>
        <v>3507955.0300000003</v>
      </c>
      <c r="K1443" s="141">
        <f>IFERROR(J1443/I1443,0)</f>
        <v>0.99508352936938194</v>
      </c>
      <c r="L1443" s="137">
        <f>SUM(L1241,L1392,L1414,L1442)</f>
        <v>3769241</v>
      </c>
      <c r="M1443" s="140">
        <f>SUM(M1241,M1392,M1414,M1442)</f>
        <v>3814941</v>
      </c>
      <c r="N1443" s="142">
        <f>SUM(N1241,N1392,N1414,N1442)</f>
        <v>0</v>
      </c>
      <c r="O1443" s="137">
        <f>SUM(O1241,O1392,O1414,O1442)</f>
        <v>9281968.1963040791</v>
      </c>
      <c r="P1443" s="142">
        <f>SUM(P1241,P1392,P1414,P1442)</f>
        <v>0</v>
      </c>
      <c r="Q1443" s="228">
        <f t="shared" si="1761"/>
        <v>9281968.1963040791</v>
      </c>
      <c r="R1443" s="142">
        <f>SUM(R1241,R1392,R1414,R1442)</f>
        <v>0</v>
      </c>
      <c r="S1443" s="142">
        <f>SUM(S1241,S1392,S1414,S1442)</f>
        <v>0</v>
      </c>
      <c r="T1443" s="229">
        <f t="shared" si="1772"/>
        <v>9281968.1963040791</v>
      </c>
      <c r="U1443" s="92"/>
      <c r="V1443" s="137">
        <f>SUM(V1241,V1392,V1414,V1442)</f>
        <v>170558</v>
      </c>
      <c r="W1443" s="142">
        <f>SUM(W1241,W1392,W1414,W1442)</f>
        <v>0</v>
      </c>
      <c r="X1443" s="228">
        <f t="shared" si="1762"/>
        <v>170558</v>
      </c>
      <c r="Y1443" s="142">
        <f>SUM(Y1241,Y1392,Y1414,Y1442)</f>
        <v>0</v>
      </c>
      <c r="Z1443" s="142">
        <f>SUM(Z1241,Z1392,Z1414,Z1442)</f>
        <v>0</v>
      </c>
      <c r="AA1443" s="229">
        <f t="shared" si="1773"/>
        <v>170558</v>
      </c>
      <c r="AB1443" s="92"/>
      <c r="AC1443" s="137">
        <f>SUM(AC1241,AC1392,AC1414,AC1442)</f>
        <v>178216</v>
      </c>
      <c r="AD1443" s="142">
        <f>SUM(AD1241,AD1392,AD1414,AD1442)</f>
        <v>0</v>
      </c>
      <c r="AE1443" s="228">
        <f t="shared" si="1763"/>
        <v>178216</v>
      </c>
      <c r="AF1443" s="142">
        <f>SUM(AF1241,AF1392,AF1414,AF1442)</f>
        <v>0</v>
      </c>
      <c r="AG1443" s="142">
        <f>SUM(AG1241,AG1392,AG1414,AG1442)</f>
        <v>0</v>
      </c>
      <c r="AH1443" s="229">
        <f t="shared" si="1774"/>
        <v>178216</v>
      </c>
      <c r="AJ1443" s="138">
        <f t="shared" ref="AJ1443:AU1443" si="1775">SUM(AJ1241,AJ1392,AJ1414,AJ1442)</f>
        <v>616761.3496920066</v>
      </c>
      <c r="AK1443" s="140">
        <f t="shared" si="1775"/>
        <v>738497.3496920066</v>
      </c>
      <c r="AL1443" s="142">
        <f t="shared" si="1775"/>
        <v>648432.3496920066</v>
      </c>
      <c r="AM1443" s="140">
        <f t="shared" si="1775"/>
        <v>770297.3496920066</v>
      </c>
      <c r="AN1443" s="142">
        <f t="shared" si="1775"/>
        <v>773997.3496920066</v>
      </c>
      <c r="AO1443" s="140">
        <f t="shared" si="1775"/>
        <v>770497.3496920066</v>
      </c>
      <c r="AP1443" s="142">
        <f t="shared" si="1775"/>
        <v>838577.3496920066</v>
      </c>
      <c r="AQ1443" s="140">
        <f t="shared" si="1775"/>
        <v>795908.3496920066</v>
      </c>
      <c r="AR1443" s="142">
        <f t="shared" si="1775"/>
        <v>804953.3496920066</v>
      </c>
      <c r="AS1443" s="140">
        <f t="shared" si="1775"/>
        <v>887897.3496920066</v>
      </c>
      <c r="AT1443" s="142">
        <f t="shared" si="1775"/>
        <v>812652.3496920066</v>
      </c>
      <c r="AU1443" s="140">
        <f t="shared" si="1775"/>
        <v>823496.34969200613</v>
      </c>
      <c r="AV1443" s="140">
        <f>SUM(AJ1443:AU1443)</f>
        <v>9281968.1963040791</v>
      </c>
      <c r="AW1443" s="146">
        <f>T1443-AV1443</f>
        <v>0</v>
      </c>
      <c r="AY1443" s="140">
        <f>SUM(AJ1443:AL1443)</f>
        <v>2003691.0490760198</v>
      </c>
      <c r="AZ1443" s="140">
        <f>SUM(AM1443:AO1443)</f>
        <v>2314792.0490760198</v>
      </c>
      <c r="BA1443" s="140">
        <f>SUM(AP1443:AR1443)</f>
        <v>2439439.0490760198</v>
      </c>
      <c r="BB1443" s="140">
        <f>SUM(AS1443:AU1443)</f>
        <v>2524046.0490760193</v>
      </c>
      <c r="BC1443" s="140">
        <f t="shared" si="1770"/>
        <v>9281968.1963040791</v>
      </c>
      <c r="BD1443" s="140">
        <f>T1443-BC1443</f>
        <v>0</v>
      </c>
    </row>
    <row r="1444" spans="2:56" ht="15" thickBot="1" x14ac:dyDescent="0.35">
      <c r="B1444" s="272" t="s">
        <v>242</v>
      </c>
      <c r="C1444" s="241"/>
      <c r="D1444" s="242"/>
      <c r="E1444" s="243"/>
      <c r="F1444" s="241"/>
      <c r="G1444" s="242"/>
      <c r="H1444" s="243"/>
      <c r="I1444" s="241"/>
      <c r="J1444" s="244"/>
      <c r="K1444" s="245"/>
      <c r="L1444" s="241"/>
      <c r="M1444" s="244"/>
      <c r="N1444" s="246"/>
      <c r="O1444" s="241"/>
      <c r="P1444" s="246"/>
      <c r="Q1444" s="246"/>
      <c r="R1444" s="246"/>
      <c r="S1444" s="246"/>
      <c r="T1444" s="247"/>
      <c r="U1444" s="92"/>
      <c r="V1444" s="241"/>
      <c r="W1444" s="246"/>
      <c r="X1444" s="246"/>
      <c r="Y1444" s="246"/>
      <c r="Z1444" s="246"/>
      <c r="AA1444" s="247"/>
      <c r="AB1444" s="92"/>
      <c r="AC1444" s="241"/>
      <c r="AD1444" s="246"/>
      <c r="AE1444" s="246"/>
      <c r="AF1444" s="246"/>
      <c r="AG1444" s="246"/>
      <c r="AH1444" s="247"/>
      <c r="AJ1444" s="238"/>
      <c r="AK1444" s="238"/>
      <c r="AL1444" s="238"/>
      <c r="AM1444" s="238"/>
      <c r="AN1444" s="238"/>
      <c r="AO1444" s="238"/>
      <c r="AP1444" s="238"/>
      <c r="AQ1444" s="238"/>
      <c r="AR1444" s="238"/>
      <c r="AS1444" s="238"/>
      <c r="AT1444" s="238"/>
      <c r="AU1444" s="238"/>
      <c r="AV1444" s="238"/>
      <c r="AW1444" s="239"/>
      <c r="AY1444" s="238"/>
      <c r="AZ1444" s="238"/>
      <c r="BA1444" s="238"/>
      <c r="BB1444" s="238"/>
      <c r="BC1444" s="238"/>
      <c r="BD1444" s="238"/>
    </row>
    <row r="1445" spans="2:56" ht="13.2" thickBot="1" x14ac:dyDescent="0.35">
      <c r="B1445" s="136" t="s">
        <v>49</v>
      </c>
      <c r="C1445" s="137">
        <f>SUM(C1446,C1462,C1593)</f>
        <v>4520113</v>
      </c>
      <c r="D1445" s="138">
        <f>SUM(D1446,D1462,D1593)</f>
        <v>5847104.2100000009</v>
      </c>
      <c r="E1445" s="139">
        <f t="shared" ref="E1445:E1508" si="1776">IFERROR(D1445/C1445,0)</f>
        <v>1.2935747867365264</v>
      </c>
      <c r="F1445" s="137">
        <f>SUM(F1446,F1462,F1593)</f>
        <v>5767987</v>
      </c>
      <c r="G1445" s="138">
        <f>SUM(G1446,G1462,G1593)</f>
        <v>5653065.3399999999</v>
      </c>
      <c r="H1445" s="139">
        <f t="shared" ref="H1445:H1508" si="1777">IFERROR(G1445/F1445,0)</f>
        <v>0.98007595024052585</v>
      </c>
      <c r="I1445" s="137">
        <f>SUM(I1446,I1462,I1593)</f>
        <v>5549076</v>
      </c>
      <c r="J1445" s="140">
        <f>SUM(J1446,J1462,J1593)</f>
        <v>5545212.3000000007</v>
      </c>
      <c r="K1445" s="141">
        <f t="shared" ref="K1445:K1508" si="1778">IFERROR(J1445/I1445,0)</f>
        <v>0.99930372191694627</v>
      </c>
      <c r="L1445" s="137">
        <f>SUM(L1446,L1462,L1593)</f>
        <v>6308512</v>
      </c>
      <c r="M1445" s="140">
        <f>SUM(M1446,M1462,M1593)</f>
        <v>6356012</v>
      </c>
      <c r="N1445" s="142">
        <f>SUM(N1446,N1462,N1593)</f>
        <v>0</v>
      </c>
      <c r="O1445" s="137">
        <f>SUM(O1446,O1462,O1593)</f>
        <v>7381139.8344288412</v>
      </c>
      <c r="P1445" s="142">
        <f>SUM(P1446,P1462,P1593)</f>
        <v>30000</v>
      </c>
      <c r="Q1445" s="143">
        <f t="shared" ref="Q1445:Q1508" si="1779">SUM(O1445:P1445)</f>
        <v>7411139.8344288412</v>
      </c>
      <c r="R1445" s="144">
        <f>SUM(R1446,R1462,R1593)</f>
        <v>0</v>
      </c>
      <c r="S1445" s="144">
        <f>SUM(S1446,S1462,S1593)</f>
        <v>0</v>
      </c>
      <c r="T1445" s="145">
        <f>SUM(Q1445:S1445)</f>
        <v>7411139.8344288412</v>
      </c>
      <c r="U1445" s="91"/>
      <c r="V1445" s="137">
        <f>SUM(V1446,V1462,V1593)</f>
        <v>837851</v>
      </c>
      <c r="W1445" s="142">
        <f>SUM(W1446,W1462,W1593)</f>
        <v>0</v>
      </c>
      <c r="X1445" s="143">
        <f t="shared" ref="X1445:X1508" si="1780">SUM(V1445:W1445)</f>
        <v>837851</v>
      </c>
      <c r="Y1445" s="144">
        <f>SUM(Y1446,Y1462,Y1593)</f>
        <v>0</v>
      </c>
      <c r="Z1445" s="144">
        <f>SUM(Z1446,Z1462,Z1593)</f>
        <v>0</v>
      </c>
      <c r="AA1445" s="145">
        <f>SUM(X1445:Z1445)</f>
        <v>837851</v>
      </c>
      <c r="AB1445" s="91"/>
      <c r="AC1445" s="137">
        <f>SUM(AC1446,AC1462,AC1593)</f>
        <v>875470</v>
      </c>
      <c r="AD1445" s="142">
        <f>SUM(AD1446,AD1462,AD1593)</f>
        <v>0</v>
      </c>
      <c r="AE1445" s="143">
        <f t="shared" ref="AE1445:AE1508" si="1781">SUM(AC1445:AD1445)</f>
        <v>875470</v>
      </c>
      <c r="AF1445" s="142">
        <f>SUM(AF1446,AF1462,AF1593)</f>
        <v>0</v>
      </c>
      <c r="AG1445" s="142">
        <f>SUM(AG1446,AG1462,AG1593)</f>
        <v>0</v>
      </c>
      <c r="AH1445" s="145">
        <f>SUM(AE1445:AG1445)</f>
        <v>875470</v>
      </c>
      <c r="AJ1445" s="138">
        <f t="shared" ref="AJ1445:AU1445" si="1782">SUM(AJ1446,AJ1462,AJ1593)</f>
        <v>468459.73620240344</v>
      </c>
      <c r="AK1445" s="140">
        <f t="shared" si="1782"/>
        <v>547180.73620240344</v>
      </c>
      <c r="AL1445" s="142">
        <f t="shared" si="1782"/>
        <v>741826.73620240344</v>
      </c>
      <c r="AM1445" s="140">
        <f t="shared" si="1782"/>
        <v>543824.73620240344</v>
      </c>
      <c r="AN1445" s="142">
        <f t="shared" si="1782"/>
        <v>698577.73620240344</v>
      </c>
      <c r="AO1445" s="140">
        <f t="shared" si="1782"/>
        <v>543824.73620240344</v>
      </c>
      <c r="AP1445" s="142">
        <f t="shared" si="1782"/>
        <v>618203.73620240344</v>
      </c>
      <c r="AQ1445" s="140">
        <f t="shared" si="1782"/>
        <v>762932.73620240344</v>
      </c>
      <c r="AR1445" s="142">
        <f t="shared" si="1782"/>
        <v>548124.73620240344</v>
      </c>
      <c r="AS1445" s="140">
        <f t="shared" si="1782"/>
        <v>667525.73620240344</v>
      </c>
      <c r="AT1445" s="142">
        <f t="shared" si="1782"/>
        <v>597487.73620240344</v>
      </c>
      <c r="AU1445" s="140">
        <f t="shared" si="1782"/>
        <v>673170.7362024032</v>
      </c>
      <c r="AV1445" s="140">
        <f t="shared" ref="AV1445:AV1508" si="1783">SUM(AJ1445:AU1445)</f>
        <v>7411139.8344288422</v>
      </c>
      <c r="AW1445" s="146">
        <f t="shared" ref="AW1445:AW1508" si="1784">T1445-AV1445</f>
        <v>0</v>
      </c>
      <c r="AY1445" s="140">
        <f t="shared" ref="AY1445:AY1508" si="1785">SUM(AJ1445:AL1445)</f>
        <v>1757467.2086072103</v>
      </c>
      <c r="AZ1445" s="140">
        <f t="shared" ref="AZ1445:AZ1508" si="1786">SUM(AM1445:AO1445)</f>
        <v>1786227.2086072103</v>
      </c>
      <c r="BA1445" s="140">
        <f t="shared" ref="BA1445:BA1508" si="1787">SUM(AP1445:AR1445)</f>
        <v>1929261.2086072103</v>
      </c>
      <c r="BB1445" s="140">
        <f t="shared" ref="BB1445:BB1508" si="1788">SUM(AS1445:AU1445)</f>
        <v>1938184.2086072101</v>
      </c>
      <c r="BC1445" s="140">
        <f t="shared" ref="BC1445:BC1508" si="1789">SUM(AY1445,AZ1445,BA1445,BB1445)</f>
        <v>7411139.8344288412</v>
      </c>
      <c r="BD1445" s="140">
        <f t="shared" ref="BD1445:BD1508" si="1790">T1445-BC1445</f>
        <v>0</v>
      </c>
    </row>
    <row r="1446" spans="2:56" x14ac:dyDescent="0.3">
      <c r="B1446" s="148" t="s">
        <v>50</v>
      </c>
      <c r="C1446" s="149">
        <f>SUM(C1447,C1457)</f>
        <v>3685280</v>
      </c>
      <c r="D1446" s="150">
        <f>SUM(D1447,D1457)</f>
        <v>5156524.1900000004</v>
      </c>
      <c r="E1446" s="151">
        <f t="shared" si="1776"/>
        <v>1.3992218203230149</v>
      </c>
      <c r="F1446" s="149">
        <f>SUM(F1447,F1457)</f>
        <v>4923778</v>
      </c>
      <c r="G1446" s="150">
        <f>SUM(G1447,G1457)</f>
        <v>4814605.08</v>
      </c>
      <c r="H1446" s="151">
        <f t="shared" si="1777"/>
        <v>0.97782740814065949</v>
      </c>
      <c r="I1446" s="149">
        <f>SUM(I1447,I1457)</f>
        <v>4774382</v>
      </c>
      <c r="J1446" s="152">
        <f>SUM(J1447,J1457)</f>
        <v>4770792.57</v>
      </c>
      <c r="K1446" s="153">
        <f t="shared" si="1778"/>
        <v>0.99924818960862372</v>
      </c>
      <c r="L1446" s="149">
        <f>SUM(L1447,L1457)</f>
        <v>5434869</v>
      </c>
      <c r="M1446" s="152">
        <f>SUM(M1447,M1457)</f>
        <v>5432369</v>
      </c>
      <c r="N1446" s="154">
        <f>SUM(N1447,N1457)</f>
        <v>0</v>
      </c>
      <c r="O1446" s="149">
        <f>SUM(O1447,O1457)</f>
        <v>6577496.8344288412</v>
      </c>
      <c r="P1446" s="154">
        <f>SUM(P1447,P1457)</f>
        <v>0</v>
      </c>
      <c r="Q1446" s="155">
        <f t="shared" si="1779"/>
        <v>6577496.8344288412</v>
      </c>
      <c r="R1446" s="154">
        <f>SUM(R1447,R1457)</f>
        <v>0</v>
      </c>
      <c r="S1446" s="154">
        <f>SUM(S1447,S1457)</f>
        <v>0</v>
      </c>
      <c r="T1446" s="156">
        <f t="shared" ref="T1446:T1509" si="1791">SUM(Q1446:S1446)</f>
        <v>6577496.8344288412</v>
      </c>
      <c r="U1446" s="157"/>
      <c r="V1446" s="149">
        <f>SUM(V1447,V1457)</f>
        <v>0</v>
      </c>
      <c r="W1446" s="154">
        <f>SUM(W1447,W1457)</f>
        <v>0</v>
      </c>
      <c r="X1446" s="155">
        <f t="shared" si="1780"/>
        <v>0</v>
      </c>
      <c r="Y1446" s="154">
        <f>SUM(Y1447,Y1457)</f>
        <v>0</v>
      </c>
      <c r="Z1446" s="154">
        <f>SUM(Z1447,Z1457)</f>
        <v>0</v>
      </c>
      <c r="AA1446" s="156">
        <f t="shared" ref="AA1446:AA1509" si="1792">SUM(X1446:Z1446)</f>
        <v>0</v>
      </c>
      <c r="AB1446" s="157"/>
      <c r="AC1446" s="149">
        <f>SUM(AC1447,AC1457)</f>
        <v>0</v>
      </c>
      <c r="AD1446" s="154">
        <f>SUM(AD1447,AD1457)</f>
        <v>0</v>
      </c>
      <c r="AE1446" s="155">
        <f t="shared" si="1781"/>
        <v>0</v>
      </c>
      <c r="AF1446" s="154">
        <f>SUM(AF1447,AF1457)</f>
        <v>0</v>
      </c>
      <c r="AG1446" s="154">
        <f>SUM(AG1447,AG1457)</f>
        <v>0</v>
      </c>
      <c r="AH1446" s="156">
        <f t="shared" ref="AH1446:AH1509" si="1793">SUM(AE1446:AG1446)</f>
        <v>0</v>
      </c>
      <c r="AJ1446" s="150">
        <f t="shared" ref="AJ1446:AU1446" si="1794">SUM(AJ1447,AJ1457)</f>
        <v>468459.73620240344</v>
      </c>
      <c r="AK1446" s="152">
        <f t="shared" si="1794"/>
        <v>533124.73620240344</v>
      </c>
      <c r="AL1446" s="154">
        <f t="shared" si="1794"/>
        <v>533124.73620240344</v>
      </c>
      <c r="AM1446" s="152">
        <f t="shared" si="1794"/>
        <v>533124.73620240344</v>
      </c>
      <c r="AN1446" s="154">
        <f t="shared" si="1794"/>
        <v>533124.73620240344</v>
      </c>
      <c r="AO1446" s="152">
        <f t="shared" si="1794"/>
        <v>533124.73620240344</v>
      </c>
      <c r="AP1446" s="154">
        <f t="shared" si="1794"/>
        <v>608203.73620240344</v>
      </c>
      <c r="AQ1446" s="152">
        <f t="shared" si="1794"/>
        <v>548124.73620240344</v>
      </c>
      <c r="AR1446" s="154">
        <f t="shared" si="1794"/>
        <v>548124.73620240344</v>
      </c>
      <c r="AS1446" s="152">
        <f t="shared" si="1794"/>
        <v>667525.73620240344</v>
      </c>
      <c r="AT1446" s="154">
        <f t="shared" si="1794"/>
        <v>592080.73620240344</v>
      </c>
      <c r="AU1446" s="152">
        <f t="shared" si="1794"/>
        <v>479353.73620240315</v>
      </c>
      <c r="AV1446" s="152">
        <f t="shared" si="1783"/>
        <v>6577496.8344288422</v>
      </c>
      <c r="AW1446" s="158">
        <f t="shared" si="1784"/>
        <v>0</v>
      </c>
      <c r="AY1446" s="152">
        <f t="shared" si="1785"/>
        <v>1534709.2086072103</v>
      </c>
      <c r="AZ1446" s="152">
        <f t="shared" si="1786"/>
        <v>1599374.2086072103</v>
      </c>
      <c r="BA1446" s="152">
        <f t="shared" si="1787"/>
        <v>1704453.2086072103</v>
      </c>
      <c r="BB1446" s="152">
        <f t="shared" si="1788"/>
        <v>1738960.2086072101</v>
      </c>
      <c r="BC1446" s="152">
        <f t="shared" si="1789"/>
        <v>6577496.8344288412</v>
      </c>
      <c r="BD1446" s="152">
        <f t="shared" si="1790"/>
        <v>0</v>
      </c>
    </row>
    <row r="1447" spans="2:56" x14ac:dyDescent="0.3">
      <c r="B1447" s="159" t="s">
        <v>51</v>
      </c>
      <c r="C1447" s="160">
        <f>SUM(C1448:C1456)</f>
        <v>3129454</v>
      </c>
      <c r="D1447" s="161">
        <f>SUM(D1448:D1456)</f>
        <v>4457189.9300000006</v>
      </c>
      <c r="E1447" s="162">
        <f t="shared" si="1776"/>
        <v>1.4242707929242611</v>
      </c>
      <c r="F1447" s="160">
        <f>SUM(F1448:F1456)</f>
        <v>4228865</v>
      </c>
      <c r="G1447" s="161">
        <f>SUM(G1448:G1456)</f>
        <v>4149944.43</v>
      </c>
      <c r="H1447" s="162">
        <f t="shared" si="1777"/>
        <v>0.98133764733563267</v>
      </c>
      <c r="I1447" s="160">
        <f>SUM(I1448:I1456)</f>
        <v>4111748</v>
      </c>
      <c r="J1447" s="163">
        <f>SUM(J1448:J1456)</f>
        <v>4108505.9200000004</v>
      </c>
      <c r="K1447" s="164">
        <f t="shared" si="1778"/>
        <v>0.99921150809825898</v>
      </c>
      <c r="L1447" s="160">
        <f>SUM(L1448:L1456)</f>
        <v>4604168</v>
      </c>
      <c r="M1447" s="163">
        <f>SUM(M1448:M1456)</f>
        <v>4602468</v>
      </c>
      <c r="N1447" s="165">
        <f>SUM(N1448:N1456)</f>
        <v>0</v>
      </c>
      <c r="O1447" s="160">
        <f>SUM(O1448:O1456)</f>
        <v>5475626.6165290307</v>
      </c>
      <c r="P1447" s="165">
        <f>SUM(P1448:P1456)</f>
        <v>0</v>
      </c>
      <c r="Q1447" s="166">
        <f t="shared" si="1779"/>
        <v>5475626.6165290307</v>
      </c>
      <c r="R1447" s="165">
        <f>SUM(R1448:R1456)</f>
        <v>0</v>
      </c>
      <c r="S1447" s="165">
        <f>SUM(S1448:S1456)</f>
        <v>0</v>
      </c>
      <c r="T1447" s="167">
        <f t="shared" si="1791"/>
        <v>5475626.6165290307</v>
      </c>
      <c r="U1447" s="157"/>
      <c r="V1447" s="160">
        <f>SUM(V1448:V1456)</f>
        <v>0</v>
      </c>
      <c r="W1447" s="165">
        <f>SUM(W1448:W1456)</f>
        <v>0</v>
      </c>
      <c r="X1447" s="166">
        <f t="shared" si="1780"/>
        <v>0</v>
      </c>
      <c r="Y1447" s="165">
        <f>SUM(Y1448:Y1456)</f>
        <v>0</v>
      </c>
      <c r="Z1447" s="165">
        <f>SUM(Z1448:Z1456)</f>
        <v>0</v>
      </c>
      <c r="AA1447" s="167">
        <f t="shared" si="1792"/>
        <v>0</v>
      </c>
      <c r="AB1447" s="157"/>
      <c r="AC1447" s="160">
        <f>SUM(AC1448:AC1456)</f>
        <v>0</v>
      </c>
      <c r="AD1447" s="165">
        <f>SUM(AD1448:AD1456)</f>
        <v>0</v>
      </c>
      <c r="AE1447" s="166">
        <f t="shared" si="1781"/>
        <v>0</v>
      </c>
      <c r="AF1447" s="165">
        <f>SUM(AF1448:AF1456)</f>
        <v>0</v>
      </c>
      <c r="AG1447" s="165">
        <f>SUM(AG1448:AG1456)</f>
        <v>0</v>
      </c>
      <c r="AH1447" s="167">
        <f t="shared" si="1793"/>
        <v>0</v>
      </c>
      <c r="AJ1447" s="161">
        <f t="shared" ref="AJ1447:AU1447" si="1795">SUM(AJ1448:AJ1456)</f>
        <v>376637.21804408589</v>
      </c>
      <c r="AK1447" s="163">
        <f t="shared" si="1795"/>
        <v>456302.21804408589</v>
      </c>
      <c r="AL1447" s="165">
        <f t="shared" si="1795"/>
        <v>456302.21804408589</v>
      </c>
      <c r="AM1447" s="163">
        <f t="shared" si="1795"/>
        <v>456302.21804408589</v>
      </c>
      <c r="AN1447" s="165">
        <f t="shared" si="1795"/>
        <v>456302.21804408589</v>
      </c>
      <c r="AO1447" s="163">
        <f t="shared" si="1795"/>
        <v>456302.21804408589</v>
      </c>
      <c r="AP1447" s="165">
        <f t="shared" si="1795"/>
        <v>489470.21804408589</v>
      </c>
      <c r="AQ1447" s="163">
        <f t="shared" si="1795"/>
        <v>456302.21804408589</v>
      </c>
      <c r="AR1447" s="165">
        <f t="shared" si="1795"/>
        <v>456302.21804408589</v>
      </c>
      <c r="AS1447" s="163">
        <f t="shared" si="1795"/>
        <v>531747.21804408589</v>
      </c>
      <c r="AT1447" s="165">
        <f t="shared" si="1795"/>
        <v>456302.21804408589</v>
      </c>
      <c r="AU1447" s="163">
        <f t="shared" si="1795"/>
        <v>427354.2180440856</v>
      </c>
      <c r="AV1447" s="163">
        <f t="shared" si="1783"/>
        <v>5475626.6165290307</v>
      </c>
      <c r="AW1447" s="168">
        <f t="shared" si="1784"/>
        <v>0</v>
      </c>
      <c r="AY1447" s="163">
        <f t="shared" si="1785"/>
        <v>1289241.6541322577</v>
      </c>
      <c r="AZ1447" s="163">
        <f t="shared" si="1786"/>
        <v>1368906.6541322577</v>
      </c>
      <c r="BA1447" s="163">
        <f t="shared" si="1787"/>
        <v>1402074.6541322577</v>
      </c>
      <c r="BB1447" s="163">
        <f t="shared" si="1788"/>
        <v>1415403.6541322574</v>
      </c>
      <c r="BC1447" s="163">
        <f t="shared" si="1789"/>
        <v>5475626.6165290307</v>
      </c>
      <c r="BD1447" s="163">
        <f t="shared" si="1790"/>
        <v>0</v>
      </c>
    </row>
    <row r="1448" spans="2:56" x14ac:dyDescent="0.3">
      <c r="B1448" s="169" t="s">
        <v>52</v>
      </c>
      <c r="C1448" s="248">
        <v>2410791</v>
      </c>
      <c r="D1448" s="249">
        <v>3629520.58</v>
      </c>
      <c r="E1448" s="172">
        <f t="shared" si="1776"/>
        <v>1.5055309979172811</v>
      </c>
      <c r="F1448" s="248">
        <v>3492603</v>
      </c>
      <c r="G1448" s="249">
        <v>3492366.95</v>
      </c>
      <c r="H1448" s="172">
        <f t="shared" si="1777"/>
        <v>0.99993241430531898</v>
      </c>
      <c r="I1448" s="248">
        <v>3426520</v>
      </c>
      <c r="J1448" s="250">
        <v>3426474.12</v>
      </c>
      <c r="K1448" s="174">
        <f t="shared" si="1778"/>
        <v>0.99998661032184255</v>
      </c>
      <c r="L1448" s="248">
        <v>3768415</v>
      </c>
      <c r="M1448" s="250">
        <v>3768115</v>
      </c>
      <c r="N1448" s="251"/>
      <c r="O1448" s="248">
        <v>4680614.1815672405</v>
      </c>
      <c r="P1448" s="251"/>
      <c r="Q1448" s="166">
        <f t="shared" si="1779"/>
        <v>4680614.1815672405</v>
      </c>
      <c r="R1448" s="251"/>
      <c r="S1448" s="251"/>
      <c r="T1448" s="167">
        <f t="shared" si="1791"/>
        <v>4680614.1815672405</v>
      </c>
      <c r="U1448" s="157"/>
      <c r="V1448" s="248"/>
      <c r="W1448" s="251"/>
      <c r="X1448" s="166">
        <f t="shared" si="1780"/>
        <v>0</v>
      </c>
      <c r="Y1448" s="251"/>
      <c r="Z1448" s="251"/>
      <c r="AA1448" s="167">
        <f t="shared" si="1792"/>
        <v>0</v>
      </c>
      <c r="AB1448" s="157"/>
      <c r="AC1448" s="248"/>
      <c r="AD1448" s="251"/>
      <c r="AE1448" s="166">
        <f t="shared" si="1781"/>
        <v>0</v>
      </c>
      <c r="AF1448" s="251"/>
      <c r="AG1448" s="251"/>
      <c r="AH1448" s="167">
        <f t="shared" si="1793"/>
        <v>0</v>
      </c>
      <c r="AJ1448" s="252">
        <f>T1448/12-79665</f>
        <v>310386.18179727002</v>
      </c>
      <c r="AK1448" s="253">
        <v>390051.18179727002</v>
      </c>
      <c r="AL1448" s="254">
        <v>390051.18179727002</v>
      </c>
      <c r="AM1448" s="253">
        <v>390051.18179727002</v>
      </c>
      <c r="AN1448" s="254">
        <v>390051.18179727002</v>
      </c>
      <c r="AO1448" s="253">
        <v>390051.18179727002</v>
      </c>
      <c r="AP1448" s="254">
        <f>390051.18179727+33168</f>
        <v>423219.18179727002</v>
      </c>
      <c r="AQ1448" s="253">
        <v>390051.18179727002</v>
      </c>
      <c r="AR1448" s="254">
        <v>390051.18179727002</v>
      </c>
      <c r="AS1448" s="253">
        <f>390051.18179727+75445</f>
        <v>465496.18179727002</v>
      </c>
      <c r="AT1448" s="254">
        <v>390051.18179727002</v>
      </c>
      <c r="AU1448" s="253">
        <v>361103.18179726973</v>
      </c>
      <c r="AV1448" s="163">
        <f t="shared" si="1783"/>
        <v>4680614.1815672405</v>
      </c>
      <c r="AW1448" s="168">
        <f t="shared" si="1784"/>
        <v>0</v>
      </c>
      <c r="AY1448" s="163">
        <f t="shared" si="1785"/>
        <v>1090488.5453918101</v>
      </c>
      <c r="AZ1448" s="163">
        <f t="shared" si="1786"/>
        <v>1170153.5453918101</v>
      </c>
      <c r="BA1448" s="163">
        <f t="shared" si="1787"/>
        <v>1203321.5453918101</v>
      </c>
      <c r="BB1448" s="163">
        <f t="shared" si="1788"/>
        <v>1216650.5453918097</v>
      </c>
      <c r="BC1448" s="163">
        <f t="shared" si="1789"/>
        <v>4680614.1815672405</v>
      </c>
      <c r="BD1448" s="163">
        <f t="shared" si="1790"/>
        <v>0</v>
      </c>
    </row>
    <row r="1449" spans="2:56" x14ac:dyDescent="0.3">
      <c r="B1449" s="169" t="s">
        <v>53</v>
      </c>
      <c r="C1449" s="248"/>
      <c r="D1449" s="249"/>
      <c r="E1449" s="172">
        <f t="shared" si="1776"/>
        <v>0</v>
      </c>
      <c r="F1449" s="248"/>
      <c r="G1449" s="249"/>
      <c r="H1449" s="172">
        <f t="shared" si="1777"/>
        <v>0</v>
      </c>
      <c r="I1449" s="248">
        <v>0</v>
      </c>
      <c r="J1449" s="250">
        <v>0</v>
      </c>
      <c r="K1449" s="174">
        <f t="shared" si="1778"/>
        <v>0</v>
      </c>
      <c r="L1449" s="248"/>
      <c r="M1449" s="250">
        <v>-300</v>
      </c>
      <c r="N1449" s="251"/>
      <c r="O1449" s="248"/>
      <c r="P1449" s="251"/>
      <c r="Q1449" s="166">
        <f t="shared" si="1779"/>
        <v>0</v>
      </c>
      <c r="R1449" s="251"/>
      <c r="S1449" s="251"/>
      <c r="T1449" s="167">
        <f t="shared" si="1791"/>
        <v>0</v>
      </c>
      <c r="U1449" s="157"/>
      <c r="V1449" s="248"/>
      <c r="W1449" s="251"/>
      <c r="X1449" s="166">
        <f t="shared" si="1780"/>
        <v>0</v>
      </c>
      <c r="Y1449" s="251"/>
      <c r="Z1449" s="251"/>
      <c r="AA1449" s="167">
        <f t="shared" si="1792"/>
        <v>0</v>
      </c>
      <c r="AB1449" s="157"/>
      <c r="AC1449" s="248"/>
      <c r="AD1449" s="251"/>
      <c r="AE1449" s="166">
        <f t="shared" si="1781"/>
        <v>0</v>
      </c>
      <c r="AF1449" s="251"/>
      <c r="AG1449" s="251"/>
      <c r="AH1449" s="167">
        <f t="shared" si="1793"/>
        <v>0</v>
      </c>
      <c r="AJ1449" s="252"/>
      <c r="AK1449" s="253"/>
      <c r="AL1449" s="254"/>
      <c r="AM1449" s="253"/>
      <c r="AN1449" s="254"/>
      <c r="AO1449" s="253"/>
      <c r="AP1449" s="254"/>
      <c r="AQ1449" s="253"/>
      <c r="AR1449" s="254"/>
      <c r="AS1449" s="253"/>
      <c r="AT1449" s="254"/>
      <c r="AU1449" s="253"/>
      <c r="AV1449" s="163">
        <f t="shared" si="1783"/>
        <v>0</v>
      </c>
      <c r="AW1449" s="168">
        <f t="shared" si="1784"/>
        <v>0</v>
      </c>
      <c r="AY1449" s="163">
        <f t="shared" si="1785"/>
        <v>0</v>
      </c>
      <c r="AZ1449" s="163">
        <f t="shared" si="1786"/>
        <v>0</v>
      </c>
      <c r="BA1449" s="163">
        <f t="shared" si="1787"/>
        <v>0</v>
      </c>
      <c r="BB1449" s="163">
        <f t="shared" si="1788"/>
        <v>0</v>
      </c>
      <c r="BC1449" s="163">
        <f t="shared" si="1789"/>
        <v>0</v>
      </c>
      <c r="BD1449" s="163">
        <f t="shared" si="1790"/>
        <v>0</v>
      </c>
    </row>
    <row r="1450" spans="2:56" x14ac:dyDescent="0.3">
      <c r="B1450" s="169" t="s">
        <v>54</v>
      </c>
      <c r="C1450" s="248"/>
      <c r="D1450" s="249"/>
      <c r="E1450" s="172">
        <f t="shared" si="1776"/>
        <v>0</v>
      </c>
      <c r="F1450" s="248">
        <v>10899</v>
      </c>
      <c r="G1450" s="249">
        <v>10899</v>
      </c>
      <c r="H1450" s="172">
        <f t="shared" si="1777"/>
        <v>1</v>
      </c>
      <c r="I1450" s="248">
        <v>12000</v>
      </c>
      <c r="J1450" s="250">
        <v>0</v>
      </c>
      <c r="K1450" s="174">
        <f t="shared" si="1778"/>
        <v>0</v>
      </c>
      <c r="L1450" s="248"/>
      <c r="M1450" s="250">
        <v>0</v>
      </c>
      <c r="N1450" s="251"/>
      <c r="O1450" s="248"/>
      <c r="P1450" s="251"/>
      <c r="Q1450" s="166">
        <f t="shared" si="1779"/>
        <v>0</v>
      </c>
      <c r="R1450" s="251"/>
      <c r="S1450" s="251"/>
      <c r="T1450" s="167">
        <f t="shared" si="1791"/>
        <v>0</v>
      </c>
      <c r="U1450" s="157"/>
      <c r="V1450" s="248"/>
      <c r="W1450" s="251"/>
      <c r="X1450" s="166">
        <f t="shared" si="1780"/>
        <v>0</v>
      </c>
      <c r="Y1450" s="251"/>
      <c r="Z1450" s="251"/>
      <c r="AA1450" s="167">
        <f t="shared" si="1792"/>
        <v>0</v>
      </c>
      <c r="AB1450" s="157"/>
      <c r="AC1450" s="248"/>
      <c r="AD1450" s="251"/>
      <c r="AE1450" s="166">
        <f t="shared" si="1781"/>
        <v>0</v>
      </c>
      <c r="AF1450" s="251"/>
      <c r="AG1450" s="251"/>
      <c r="AH1450" s="167">
        <f t="shared" si="1793"/>
        <v>0</v>
      </c>
      <c r="AJ1450" s="252"/>
      <c r="AK1450" s="253"/>
      <c r="AL1450" s="254"/>
      <c r="AM1450" s="253"/>
      <c r="AN1450" s="254"/>
      <c r="AO1450" s="253"/>
      <c r="AP1450" s="254"/>
      <c r="AQ1450" s="253"/>
      <c r="AR1450" s="254"/>
      <c r="AS1450" s="253"/>
      <c r="AT1450" s="254"/>
      <c r="AU1450" s="253"/>
      <c r="AV1450" s="163">
        <f t="shared" si="1783"/>
        <v>0</v>
      </c>
      <c r="AW1450" s="168">
        <f t="shared" si="1784"/>
        <v>0</v>
      </c>
      <c r="AY1450" s="163">
        <f t="shared" si="1785"/>
        <v>0</v>
      </c>
      <c r="AZ1450" s="163">
        <f t="shared" si="1786"/>
        <v>0</v>
      </c>
      <c r="BA1450" s="163">
        <f t="shared" si="1787"/>
        <v>0</v>
      </c>
      <c r="BB1450" s="163">
        <f t="shared" si="1788"/>
        <v>0</v>
      </c>
      <c r="BC1450" s="163">
        <f t="shared" si="1789"/>
        <v>0</v>
      </c>
      <c r="BD1450" s="163">
        <f t="shared" si="1790"/>
        <v>0</v>
      </c>
    </row>
    <row r="1451" spans="2:56" x14ac:dyDescent="0.3">
      <c r="B1451" s="169" t="s">
        <v>55</v>
      </c>
      <c r="C1451" s="248"/>
      <c r="D1451" s="249"/>
      <c r="E1451" s="172">
        <f t="shared" si="1776"/>
        <v>0</v>
      </c>
      <c r="F1451" s="248"/>
      <c r="G1451" s="249"/>
      <c r="H1451" s="172">
        <f t="shared" si="1777"/>
        <v>0</v>
      </c>
      <c r="I1451" s="248">
        <v>0</v>
      </c>
      <c r="J1451" s="250">
        <v>0</v>
      </c>
      <c r="K1451" s="174">
        <f t="shared" si="1778"/>
        <v>0</v>
      </c>
      <c r="L1451" s="248"/>
      <c r="M1451" s="250">
        <v>0</v>
      </c>
      <c r="N1451" s="251"/>
      <c r="O1451" s="248"/>
      <c r="P1451" s="251"/>
      <c r="Q1451" s="166">
        <f t="shared" si="1779"/>
        <v>0</v>
      </c>
      <c r="R1451" s="251"/>
      <c r="S1451" s="251"/>
      <c r="T1451" s="167">
        <f t="shared" si="1791"/>
        <v>0</v>
      </c>
      <c r="U1451" s="157"/>
      <c r="V1451" s="248"/>
      <c r="W1451" s="251"/>
      <c r="X1451" s="166">
        <f t="shared" si="1780"/>
        <v>0</v>
      </c>
      <c r="Y1451" s="251"/>
      <c r="Z1451" s="251"/>
      <c r="AA1451" s="167">
        <f t="shared" si="1792"/>
        <v>0</v>
      </c>
      <c r="AB1451" s="157"/>
      <c r="AC1451" s="248"/>
      <c r="AD1451" s="251"/>
      <c r="AE1451" s="166">
        <f t="shared" si="1781"/>
        <v>0</v>
      </c>
      <c r="AF1451" s="251"/>
      <c r="AG1451" s="251"/>
      <c r="AH1451" s="167">
        <f t="shared" si="1793"/>
        <v>0</v>
      </c>
      <c r="AJ1451" s="252"/>
      <c r="AK1451" s="253"/>
      <c r="AL1451" s="254"/>
      <c r="AM1451" s="253"/>
      <c r="AN1451" s="254"/>
      <c r="AO1451" s="253"/>
      <c r="AP1451" s="254"/>
      <c r="AQ1451" s="253"/>
      <c r="AR1451" s="254"/>
      <c r="AS1451" s="253"/>
      <c r="AT1451" s="254"/>
      <c r="AU1451" s="253"/>
      <c r="AV1451" s="163">
        <f t="shared" si="1783"/>
        <v>0</v>
      </c>
      <c r="AW1451" s="168">
        <f t="shared" si="1784"/>
        <v>0</v>
      </c>
      <c r="AY1451" s="163">
        <f t="shared" si="1785"/>
        <v>0</v>
      </c>
      <c r="AZ1451" s="163">
        <f t="shared" si="1786"/>
        <v>0</v>
      </c>
      <c r="BA1451" s="163">
        <f t="shared" si="1787"/>
        <v>0</v>
      </c>
      <c r="BB1451" s="163">
        <f t="shared" si="1788"/>
        <v>0</v>
      </c>
      <c r="BC1451" s="163">
        <f t="shared" si="1789"/>
        <v>0</v>
      </c>
      <c r="BD1451" s="163">
        <f t="shared" si="1790"/>
        <v>0</v>
      </c>
    </row>
    <row r="1452" spans="2:56" x14ac:dyDescent="0.3">
      <c r="B1452" s="169" t="s">
        <v>56</v>
      </c>
      <c r="C1452" s="248"/>
      <c r="D1452" s="249"/>
      <c r="E1452" s="172">
        <f t="shared" si="1776"/>
        <v>0</v>
      </c>
      <c r="F1452" s="248"/>
      <c r="G1452" s="249"/>
      <c r="H1452" s="172">
        <f t="shared" si="1777"/>
        <v>0</v>
      </c>
      <c r="I1452" s="248">
        <v>0</v>
      </c>
      <c r="J1452" s="250">
        <v>0</v>
      </c>
      <c r="K1452" s="174">
        <f t="shared" si="1778"/>
        <v>0</v>
      </c>
      <c r="L1452" s="248"/>
      <c r="M1452" s="250">
        <v>0</v>
      </c>
      <c r="N1452" s="251"/>
      <c r="O1452" s="248"/>
      <c r="P1452" s="251"/>
      <c r="Q1452" s="166">
        <f t="shared" si="1779"/>
        <v>0</v>
      </c>
      <c r="R1452" s="251"/>
      <c r="S1452" s="251"/>
      <c r="T1452" s="167">
        <f t="shared" si="1791"/>
        <v>0</v>
      </c>
      <c r="U1452" s="157"/>
      <c r="V1452" s="248"/>
      <c r="W1452" s="251"/>
      <c r="X1452" s="166">
        <f t="shared" si="1780"/>
        <v>0</v>
      </c>
      <c r="Y1452" s="251"/>
      <c r="Z1452" s="251"/>
      <c r="AA1452" s="167">
        <f t="shared" si="1792"/>
        <v>0</v>
      </c>
      <c r="AB1452" s="157"/>
      <c r="AC1452" s="248"/>
      <c r="AD1452" s="251"/>
      <c r="AE1452" s="166">
        <f t="shared" si="1781"/>
        <v>0</v>
      </c>
      <c r="AF1452" s="251"/>
      <c r="AG1452" s="251"/>
      <c r="AH1452" s="167">
        <f t="shared" si="1793"/>
        <v>0</v>
      </c>
      <c r="AJ1452" s="252"/>
      <c r="AK1452" s="253"/>
      <c r="AL1452" s="254"/>
      <c r="AM1452" s="253"/>
      <c r="AN1452" s="254"/>
      <c r="AO1452" s="253"/>
      <c r="AP1452" s="254"/>
      <c r="AQ1452" s="253"/>
      <c r="AR1452" s="254"/>
      <c r="AS1452" s="253"/>
      <c r="AT1452" s="254"/>
      <c r="AU1452" s="253"/>
      <c r="AV1452" s="163">
        <f t="shared" si="1783"/>
        <v>0</v>
      </c>
      <c r="AW1452" s="168">
        <f t="shared" si="1784"/>
        <v>0</v>
      </c>
      <c r="AY1452" s="163">
        <f t="shared" si="1785"/>
        <v>0</v>
      </c>
      <c r="AZ1452" s="163">
        <f t="shared" si="1786"/>
        <v>0</v>
      </c>
      <c r="BA1452" s="163">
        <f t="shared" si="1787"/>
        <v>0</v>
      </c>
      <c r="BB1452" s="163">
        <f t="shared" si="1788"/>
        <v>0</v>
      </c>
      <c r="BC1452" s="163">
        <f t="shared" si="1789"/>
        <v>0</v>
      </c>
      <c r="BD1452" s="163">
        <f t="shared" si="1790"/>
        <v>0</v>
      </c>
    </row>
    <row r="1453" spans="2:56" x14ac:dyDescent="0.3">
      <c r="B1453" s="169" t="s">
        <v>57</v>
      </c>
      <c r="C1453" s="248"/>
      <c r="D1453" s="249"/>
      <c r="E1453" s="172">
        <f t="shared" si="1776"/>
        <v>0</v>
      </c>
      <c r="F1453" s="248"/>
      <c r="G1453" s="249"/>
      <c r="H1453" s="172">
        <f t="shared" si="1777"/>
        <v>0</v>
      </c>
      <c r="I1453" s="248">
        <v>0</v>
      </c>
      <c r="J1453" s="250">
        <v>0</v>
      </c>
      <c r="K1453" s="174">
        <f t="shared" si="1778"/>
        <v>0</v>
      </c>
      <c r="L1453" s="248"/>
      <c r="M1453" s="250">
        <v>0</v>
      </c>
      <c r="N1453" s="251"/>
      <c r="O1453" s="248"/>
      <c r="P1453" s="251"/>
      <c r="Q1453" s="166">
        <f t="shared" si="1779"/>
        <v>0</v>
      </c>
      <c r="R1453" s="251"/>
      <c r="S1453" s="251"/>
      <c r="T1453" s="167">
        <f t="shared" si="1791"/>
        <v>0</v>
      </c>
      <c r="U1453" s="157"/>
      <c r="V1453" s="248"/>
      <c r="W1453" s="251"/>
      <c r="X1453" s="166">
        <f t="shared" si="1780"/>
        <v>0</v>
      </c>
      <c r="Y1453" s="251"/>
      <c r="Z1453" s="251"/>
      <c r="AA1453" s="167">
        <f t="shared" si="1792"/>
        <v>0</v>
      </c>
      <c r="AB1453" s="157"/>
      <c r="AC1453" s="248"/>
      <c r="AD1453" s="251"/>
      <c r="AE1453" s="166">
        <f t="shared" si="1781"/>
        <v>0</v>
      </c>
      <c r="AF1453" s="251"/>
      <c r="AG1453" s="251"/>
      <c r="AH1453" s="167">
        <f t="shared" si="1793"/>
        <v>0</v>
      </c>
      <c r="AJ1453" s="252"/>
      <c r="AK1453" s="253"/>
      <c r="AL1453" s="254"/>
      <c r="AM1453" s="253"/>
      <c r="AN1453" s="254"/>
      <c r="AO1453" s="253"/>
      <c r="AP1453" s="254"/>
      <c r="AQ1453" s="253"/>
      <c r="AR1453" s="254"/>
      <c r="AS1453" s="253"/>
      <c r="AT1453" s="254"/>
      <c r="AU1453" s="253"/>
      <c r="AV1453" s="163">
        <f t="shared" si="1783"/>
        <v>0</v>
      </c>
      <c r="AW1453" s="168">
        <f t="shared" si="1784"/>
        <v>0</v>
      </c>
      <c r="AY1453" s="163">
        <f t="shared" si="1785"/>
        <v>0</v>
      </c>
      <c r="AZ1453" s="163">
        <f t="shared" si="1786"/>
        <v>0</v>
      </c>
      <c r="BA1453" s="163">
        <f t="shared" si="1787"/>
        <v>0</v>
      </c>
      <c r="BB1453" s="163">
        <f t="shared" si="1788"/>
        <v>0</v>
      </c>
      <c r="BC1453" s="163">
        <f t="shared" si="1789"/>
        <v>0</v>
      </c>
      <c r="BD1453" s="163">
        <f t="shared" si="1790"/>
        <v>0</v>
      </c>
    </row>
    <row r="1454" spans="2:56" x14ac:dyDescent="0.3">
      <c r="B1454" s="169" t="s">
        <v>58</v>
      </c>
      <c r="C1454" s="248">
        <v>115097</v>
      </c>
      <c r="D1454" s="249">
        <v>130321.95</v>
      </c>
      <c r="E1454" s="172">
        <f t="shared" si="1776"/>
        <v>1.1322792948556435</v>
      </c>
      <c r="F1454" s="248">
        <v>154488</v>
      </c>
      <c r="G1454" s="249">
        <v>154487.49</v>
      </c>
      <c r="H1454" s="172">
        <f t="shared" si="1777"/>
        <v>0.99999669877272013</v>
      </c>
      <c r="I1454" s="248">
        <v>146315</v>
      </c>
      <c r="J1454" s="250">
        <v>146231.74000000002</v>
      </c>
      <c r="K1454" s="174">
        <f t="shared" si="1778"/>
        <v>0.99943095376413915</v>
      </c>
      <c r="L1454" s="248">
        <v>158004</v>
      </c>
      <c r="M1454" s="250">
        <v>157204</v>
      </c>
      <c r="N1454" s="251"/>
      <c r="O1454" s="248">
        <v>210421.11840000004</v>
      </c>
      <c r="P1454" s="251"/>
      <c r="Q1454" s="166">
        <f t="shared" si="1779"/>
        <v>210421.11840000004</v>
      </c>
      <c r="R1454" s="251"/>
      <c r="S1454" s="251"/>
      <c r="T1454" s="167">
        <f t="shared" si="1791"/>
        <v>210421.11840000004</v>
      </c>
      <c r="U1454" s="157"/>
      <c r="V1454" s="248"/>
      <c r="W1454" s="251"/>
      <c r="X1454" s="166">
        <f t="shared" si="1780"/>
        <v>0</v>
      </c>
      <c r="Y1454" s="251"/>
      <c r="Z1454" s="251"/>
      <c r="AA1454" s="167">
        <f t="shared" si="1792"/>
        <v>0</v>
      </c>
      <c r="AB1454" s="157"/>
      <c r="AC1454" s="248"/>
      <c r="AD1454" s="251"/>
      <c r="AE1454" s="166">
        <f t="shared" si="1781"/>
        <v>0</v>
      </c>
      <c r="AF1454" s="251"/>
      <c r="AG1454" s="251"/>
      <c r="AH1454" s="167">
        <f t="shared" si="1793"/>
        <v>0</v>
      </c>
      <c r="AJ1454" s="252">
        <f>T1454/12</f>
        <v>17535.093200000003</v>
      </c>
      <c r="AK1454" s="253">
        <v>17535.093200000003</v>
      </c>
      <c r="AL1454" s="254">
        <v>17535.093200000003</v>
      </c>
      <c r="AM1454" s="253">
        <v>17535.093200000003</v>
      </c>
      <c r="AN1454" s="254">
        <v>17535.093200000003</v>
      </c>
      <c r="AO1454" s="253">
        <v>17535.093200000003</v>
      </c>
      <c r="AP1454" s="254">
        <v>17535.093200000003</v>
      </c>
      <c r="AQ1454" s="253">
        <v>17535.093200000003</v>
      </c>
      <c r="AR1454" s="254">
        <v>17535.093200000003</v>
      </c>
      <c r="AS1454" s="253">
        <v>17535.093200000003</v>
      </c>
      <c r="AT1454" s="254">
        <v>17535.093200000003</v>
      </c>
      <c r="AU1454" s="253">
        <v>17535.093200000003</v>
      </c>
      <c r="AV1454" s="163">
        <f t="shared" si="1783"/>
        <v>210421.11840000004</v>
      </c>
      <c r="AW1454" s="168">
        <f t="shared" si="1784"/>
        <v>0</v>
      </c>
      <c r="AY1454" s="163">
        <f t="shared" si="1785"/>
        <v>52605.279600000009</v>
      </c>
      <c r="AZ1454" s="163">
        <f t="shared" si="1786"/>
        <v>52605.279600000009</v>
      </c>
      <c r="BA1454" s="163">
        <f t="shared" si="1787"/>
        <v>52605.279600000009</v>
      </c>
      <c r="BB1454" s="163">
        <f t="shared" si="1788"/>
        <v>52605.279600000009</v>
      </c>
      <c r="BC1454" s="163">
        <f t="shared" si="1789"/>
        <v>210421.11840000004</v>
      </c>
      <c r="BD1454" s="163">
        <f t="shared" si="1790"/>
        <v>0</v>
      </c>
    </row>
    <row r="1455" spans="2:56" x14ac:dyDescent="0.3">
      <c r="B1455" s="169" t="s">
        <v>59</v>
      </c>
      <c r="C1455" s="248">
        <v>327092</v>
      </c>
      <c r="D1455" s="249">
        <v>393470.77</v>
      </c>
      <c r="E1455" s="172">
        <f t="shared" si="1776"/>
        <v>1.2029360852604161</v>
      </c>
      <c r="F1455" s="248">
        <v>261294</v>
      </c>
      <c r="G1455" s="249">
        <v>261270.51</v>
      </c>
      <c r="H1455" s="172">
        <f t="shared" si="1777"/>
        <v>0.99991010126524149</v>
      </c>
      <c r="I1455" s="248">
        <v>282795</v>
      </c>
      <c r="J1455" s="250">
        <v>281900.90999999997</v>
      </c>
      <c r="K1455" s="174">
        <f t="shared" si="1778"/>
        <v>0.99683838115949708</v>
      </c>
      <c r="L1455" s="248">
        <v>363714</v>
      </c>
      <c r="M1455" s="250">
        <v>363414</v>
      </c>
      <c r="N1455" s="251"/>
      <c r="O1455" s="248">
        <v>194540.13476452016</v>
      </c>
      <c r="P1455" s="251"/>
      <c r="Q1455" s="166">
        <f t="shared" si="1779"/>
        <v>194540.13476452016</v>
      </c>
      <c r="R1455" s="251"/>
      <c r="S1455" s="251"/>
      <c r="T1455" s="167">
        <f t="shared" si="1791"/>
        <v>194540.13476452016</v>
      </c>
      <c r="U1455" s="157"/>
      <c r="V1455" s="248"/>
      <c r="W1455" s="251"/>
      <c r="X1455" s="166">
        <f t="shared" si="1780"/>
        <v>0</v>
      </c>
      <c r="Y1455" s="251"/>
      <c r="Z1455" s="251"/>
      <c r="AA1455" s="167">
        <f t="shared" si="1792"/>
        <v>0</v>
      </c>
      <c r="AB1455" s="157"/>
      <c r="AC1455" s="248"/>
      <c r="AD1455" s="251"/>
      <c r="AE1455" s="166">
        <f t="shared" si="1781"/>
        <v>0</v>
      </c>
      <c r="AF1455" s="251"/>
      <c r="AG1455" s="251"/>
      <c r="AH1455" s="167">
        <f t="shared" si="1793"/>
        <v>0</v>
      </c>
      <c r="AJ1455" s="252">
        <f>T1455/12</f>
        <v>16211.677897043346</v>
      </c>
      <c r="AK1455" s="253">
        <v>16211.677897043346</v>
      </c>
      <c r="AL1455" s="254">
        <v>16211.677897043346</v>
      </c>
      <c r="AM1455" s="253">
        <v>16211.677897043346</v>
      </c>
      <c r="AN1455" s="254">
        <v>16211.677897043346</v>
      </c>
      <c r="AO1455" s="253">
        <v>16211.677897043346</v>
      </c>
      <c r="AP1455" s="254">
        <v>16211.677897043346</v>
      </c>
      <c r="AQ1455" s="253">
        <v>16211.677897043346</v>
      </c>
      <c r="AR1455" s="254">
        <v>16211.677897043346</v>
      </c>
      <c r="AS1455" s="253">
        <v>16211.677897043346</v>
      </c>
      <c r="AT1455" s="254">
        <v>16211.677897043346</v>
      </c>
      <c r="AU1455" s="253">
        <v>16211.677897043346</v>
      </c>
      <c r="AV1455" s="163">
        <f t="shared" si="1783"/>
        <v>194540.13476452019</v>
      </c>
      <c r="AW1455" s="168">
        <f t="shared" si="1784"/>
        <v>0</v>
      </c>
      <c r="AY1455" s="163">
        <f t="shared" si="1785"/>
        <v>48635.03369113004</v>
      </c>
      <c r="AZ1455" s="163">
        <f t="shared" si="1786"/>
        <v>48635.03369113004</v>
      </c>
      <c r="BA1455" s="163">
        <f t="shared" si="1787"/>
        <v>48635.03369113004</v>
      </c>
      <c r="BB1455" s="163">
        <f t="shared" si="1788"/>
        <v>48635.03369113004</v>
      </c>
      <c r="BC1455" s="163">
        <f t="shared" si="1789"/>
        <v>194540.13476452016</v>
      </c>
      <c r="BD1455" s="163">
        <f t="shared" si="1790"/>
        <v>0</v>
      </c>
    </row>
    <row r="1456" spans="2:56" x14ac:dyDescent="0.3">
      <c r="B1456" s="169" t="s">
        <v>60</v>
      </c>
      <c r="C1456" s="248">
        <v>276474</v>
      </c>
      <c r="D1456" s="249">
        <v>303876.63</v>
      </c>
      <c r="E1456" s="172">
        <f t="shared" si="1776"/>
        <v>1.0991146726274441</v>
      </c>
      <c r="F1456" s="248">
        <v>309581</v>
      </c>
      <c r="G1456" s="249">
        <v>230920.48</v>
      </c>
      <c r="H1456" s="172">
        <f t="shared" si="1777"/>
        <v>0.74591295977466321</v>
      </c>
      <c r="I1456" s="248">
        <v>244118</v>
      </c>
      <c r="J1456" s="250">
        <v>253899.15000000002</v>
      </c>
      <c r="K1456" s="174">
        <f t="shared" si="1778"/>
        <v>1.0400673035171517</v>
      </c>
      <c r="L1456" s="248">
        <v>314035</v>
      </c>
      <c r="M1456" s="250">
        <v>314035</v>
      </c>
      <c r="N1456" s="251"/>
      <c r="O1456" s="248">
        <v>390051.18179727002</v>
      </c>
      <c r="P1456" s="251"/>
      <c r="Q1456" s="166">
        <f t="shared" si="1779"/>
        <v>390051.18179727002</v>
      </c>
      <c r="R1456" s="251"/>
      <c r="S1456" s="251"/>
      <c r="T1456" s="167">
        <f t="shared" si="1791"/>
        <v>390051.18179727002</v>
      </c>
      <c r="U1456" s="157"/>
      <c r="V1456" s="248"/>
      <c r="W1456" s="251"/>
      <c r="X1456" s="166">
        <f t="shared" si="1780"/>
        <v>0</v>
      </c>
      <c r="Y1456" s="251"/>
      <c r="Z1456" s="251"/>
      <c r="AA1456" s="167">
        <f t="shared" si="1792"/>
        <v>0</v>
      </c>
      <c r="AB1456" s="157"/>
      <c r="AC1456" s="248"/>
      <c r="AD1456" s="251"/>
      <c r="AE1456" s="166">
        <f t="shared" si="1781"/>
        <v>0</v>
      </c>
      <c r="AF1456" s="251"/>
      <c r="AG1456" s="251"/>
      <c r="AH1456" s="167">
        <f t="shared" si="1793"/>
        <v>0</v>
      </c>
      <c r="AJ1456" s="252">
        <f>T1456/12</f>
        <v>32504.265149772502</v>
      </c>
      <c r="AK1456" s="253">
        <v>32504.265149772502</v>
      </c>
      <c r="AL1456" s="254">
        <v>32504.265149772502</v>
      </c>
      <c r="AM1456" s="253">
        <v>32504.265149772502</v>
      </c>
      <c r="AN1456" s="254">
        <v>32504.265149772502</v>
      </c>
      <c r="AO1456" s="253">
        <v>32504.265149772502</v>
      </c>
      <c r="AP1456" s="254">
        <v>32504.265149772502</v>
      </c>
      <c r="AQ1456" s="253">
        <v>32504.265149772502</v>
      </c>
      <c r="AR1456" s="254">
        <v>32504.265149772502</v>
      </c>
      <c r="AS1456" s="253">
        <v>32504.265149772502</v>
      </c>
      <c r="AT1456" s="254">
        <v>32504.265149772502</v>
      </c>
      <c r="AU1456" s="253">
        <v>32504.265149772502</v>
      </c>
      <c r="AV1456" s="163">
        <f t="shared" si="1783"/>
        <v>390051.18179727014</v>
      </c>
      <c r="AW1456" s="168">
        <f t="shared" si="1784"/>
        <v>0</v>
      </c>
      <c r="AY1456" s="163">
        <f t="shared" si="1785"/>
        <v>97512.795449317506</v>
      </c>
      <c r="AZ1456" s="163">
        <f t="shared" si="1786"/>
        <v>97512.795449317506</v>
      </c>
      <c r="BA1456" s="163">
        <f t="shared" si="1787"/>
        <v>97512.795449317506</v>
      </c>
      <c r="BB1456" s="163">
        <f t="shared" si="1788"/>
        <v>97512.795449317506</v>
      </c>
      <c r="BC1456" s="163">
        <f t="shared" si="1789"/>
        <v>390051.18179727002</v>
      </c>
      <c r="BD1456" s="163">
        <f t="shared" si="1790"/>
        <v>0</v>
      </c>
    </row>
    <row r="1457" spans="2:56" x14ac:dyDescent="0.3">
      <c r="B1457" s="159" t="s">
        <v>61</v>
      </c>
      <c r="C1457" s="160">
        <f>SUM(C1458:C1461)</f>
        <v>555826</v>
      </c>
      <c r="D1457" s="161">
        <f>SUM(D1458:D1461)</f>
        <v>699334.26</v>
      </c>
      <c r="E1457" s="162">
        <f t="shared" si="1776"/>
        <v>1.2581891815064428</v>
      </c>
      <c r="F1457" s="160">
        <f>SUM(F1458:F1461)</f>
        <v>694913</v>
      </c>
      <c r="G1457" s="161">
        <f>SUM(G1458:G1461)</f>
        <v>664660.64999999991</v>
      </c>
      <c r="H1457" s="162">
        <f t="shared" si="1777"/>
        <v>0.95646598926772119</v>
      </c>
      <c r="I1457" s="160">
        <f>SUM(I1458:I1461)</f>
        <v>662634</v>
      </c>
      <c r="J1457" s="163">
        <f>SUM(J1458:J1461)</f>
        <v>662286.64999999991</v>
      </c>
      <c r="K1457" s="164">
        <f t="shared" si="1778"/>
        <v>0.99947580413923809</v>
      </c>
      <c r="L1457" s="160">
        <f>SUM(L1458:L1461)</f>
        <v>830701</v>
      </c>
      <c r="M1457" s="163">
        <f>SUM(M1458:M1461)</f>
        <v>829901</v>
      </c>
      <c r="N1457" s="165">
        <f>SUM(N1458:N1461)</f>
        <v>0</v>
      </c>
      <c r="O1457" s="160">
        <f>SUM(O1458:O1461)</f>
        <v>1101870.2178998101</v>
      </c>
      <c r="P1457" s="165">
        <f>SUM(P1458:P1461)</f>
        <v>0</v>
      </c>
      <c r="Q1457" s="166">
        <f t="shared" si="1779"/>
        <v>1101870.2178998101</v>
      </c>
      <c r="R1457" s="165">
        <f>SUM(R1458:R1461)</f>
        <v>0</v>
      </c>
      <c r="S1457" s="165">
        <f>SUM(S1458:S1461)</f>
        <v>0</v>
      </c>
      <c r="T1457" s="167">
        <f t="shared" si="1791"/>
        <v>1101870.2178998101</v>
      </c>
      <c r="U1457" s="157"/>
      <c r="V1457" s="160">
        <f>SUM(V1458:V1461)</f>
        <v>0</v>
      </c>
      <c r="W1457" s="165">
        <f>SUM(W1458:W1461)</f>
        <v>0</v>
      </c>
      <c r="X1457" s="166">
        <f t="shared" si="1780"/>
        <v>0</v>
      </c>
      <c r="Y1457" s="165">
        <f>SUM(Y1458:Y1461)</f>
        <v>0</v>
      </c>
      <c r="Z1457" s="165">
        <f>SUM(Z1458:Z1461)</f>
        <v>0</v>
      </c>
      <c r="AA1457" s="167">
        <f t="shared" si="1792"/>
        <v>0</v>
      </c>
      <c r="AB1457" s="157"/>
      <c r="AC1457" s="160">
        <f>SUM(AC1458:AC1461)</f>
        <v>0</v>
      </c>
      <c r="AD1457" s="165">
        <f>SUM(AD1458:AD1461)</f>
        <v>0</v>
      </c>
      <c r="AE1457" s="166">
        <f t="shared" si="1781"/>
        <v>0</v>
      </c>
      <c r="AF1457" s="165">
        <f>SUM(AF1458:AF1461)</f>
        <v>0</v>
      </c>
      <c r="AG1457" s="165">
        <f>SUM(AG1458:AG1461)</f>
        <v>0</v>
      </c>
      <c r="AH1457" s="167">
        <f t="shared" si="1793"/>
        <v>0</v>
      </c>
      <c r="AJ1457" s="161">
        <f t="shared" ref="AJ1457:AU1457" si="1796">SUM(AJ1458:AJ1461)</f>
        <v>91822.518158317514</v>
      </c>
      <c r="AK1457" s="163">
        <f t="shared" si="1796"/>
        <v>76822.5181583175</v>
      </c>
      <c r="AL1457" s="165">
        <f t="shared" si="1796"/>
        <v>76822.5181583175</v>
      </c>
      <c r="AM1457" s="163">
        <f t="shared" si="1796"/>
        <v>76822.5181583175</v>
      </c>
      <c r="AN1457" s="165">
        <f t="shared" si="1796"/>
        <v>76822.5181583175</v>
      </c>
      <c r="AO1457" s="163">
        <f t="shared" si="1796"/>
        <v>76822.5181583175</v>
      </c>
      <c r="AP1457" s="165">
        <f t="shared" si="1796"/>
        <v>118733.51815831749</v>
      </c>
      <c r="AQ1457" s="163">
        <f t="shared" si="1796"/>
        <v>91822.518158317514</v>
      </c>
      <c r="AR1457" s="165">
        <f t="shared" si="1796"/>
        <v>91822.518158317514</v>
      </c>
      <c r="AS1457" s="163">
        <f t="shared" si="1796"/>
        <v>135778.51815831749</v>
      </c>
      <c r="AT1457" s="165">
        <f t="shared" si="1796"/>
        <v>135778.51815831749</v>
      </c>
      <c r="AU1457" s="163">
        <f t="shared" si="1796"/>
        <v>51999.518158317544</v>
      </c>
      <c r="AV1457" s="163">
        <f t="shared" si="1783"/>
        <v>1101870.2178998101</v>
      </c>
      <c r="AW1457" s="168">
        <f t="shared" si="1784"/>
        <v>0</v>
      </c>
      <c r="AY1457" s="163">
        <f t="shared" si="1785"/>
        <v>245467.55447495251</v>
      </c>
      <c r="AZ1457" s="163">
        <f t="shared" si="1786"/>
        <v>230467.55447495251</v>
      </c>
      <c r="BA1457" s="163">
        <f t="shared" si="1787"/>
        <v>302378.55447495251</v>
      </c>
      <c r="BB1457" s="163">
        <f t="shared" si="1788"/>
        <v>323556.55447495251</v>
      </c>
      <c r="BC1457" s="163">
        <f t="shared" si="1789"/>
        <v>1101870.2178998101</v>
      </c>
      <c r="BD1457" s="163">
        <f t="shared" si="1790"/>
        <v>0</v>
      </c>
    </row>
    <row r="1458" spans="2:56" x14ac:dyDescent="0.3">
      <c r="B1458" s="169" t="s">
        <v>62</v>
      </c>
      <c r="C1458" s="248">
        <v>1000</v>
      </c>
      <c r="D1458" s="249">
        <v>991.12</v>
      </c>
      <c r="E1458" s="172">
        <f t="shared" si="1776"/>
        <v>0.99112</v>
      </c>
      <c r="F1458" s="248">
        <v>1019</v>
      </c>
      <c r="G1458" s="249">
        <v>929.36</v>
      </c>
      <c r="H1458" s="172">
        <f t="shared" si="1777"/>
        <v>0.91203140333660448</v>
      </c>
      <c r="I1458" s="248">
        <v>880</v>
      </c>
      <c r="J1458" s="250">
        <v>879.01</v>
      </c>
      <c r="K1458" s="174">
        <f t="shared" si="1778"/>
        <v>0.99887499999999996</v>
      </c>
      <c r="L1458" s="248">
        <v>1050</v>
      </c>
      <c r="M1458" s="250">
        <v>1050</v>
      </c>
      <c r="N1458" s="251"/>
      <c r="O1458" s="248">
        <v>1232.6843520000002</v>
      </c>
      <c r="P1458" s="251"/>
      <c r="Q1458" s="166">
        <f t="shared" si="1779"/>
        <v>1232.6843520000002</v>
      </c>
      <c r="R1458" s="251"/>
      <c r="S1458" s="251"/>
      <c r="T1458" s="167">
        <f t="shared" si="1791"/>
        <v>1232.6843520000002</v>
      </c>
      <c r="U1458" s="157"/>
      <c r="V1458" s="248"/>
      <c r="W1458" s="251"/>
      <c r="X1458" s="166">
        <f t="shared" si="1780"/>
        <v>0</v>
      </c>
      <c r="Y1458" s="251"/>
      <c r="Z1458" s="251"/>
      <c r="AA1458" s="167">
        <f t="shared" si="1792"/>
        <v>0</v>
      </c>
      <c r="AB1458" s="157"/>
      <c r="AC1458" s="248"/>
      <c r="AD1458" s="251"/>
      <c r="AE1458" s="166">
        <f t="shared" si="1781"/>
        <v>0</v>
      </c>
      <c r="AF1458" s="251"/>
      <c r="AG1458" s="251"/>
      <c r="AH1458" s="167">
        <f t="shared" si="1793"/>
        <v>0</v>
      </c>
      <c r="AJ1458" s="252">
        <f>T1458/12</f>
        <v>102.72369600000002</v>
      </c>
      <c r="AK1458" s="253">
        <v>102.72369600000002</v>
      </c>
      <c r="AL1458" s="254">
        <v>102.72369600000002</v>
      </c>
      <c r="AM1458" s="253">
        <v>102.72369600000002</v>
      </c>
      <c r="AN1458" s="254">
        <v>102.72369600000002</v>
      </c>
      <c r="AO1458" s="253">
        <v>102.72369600000002</v>
      </c>
      <c r="AP1458" s="254">
        <v>102.72369600000002</v>
      </c>
      <c r="AQ1458" s="253">
        <v>102.72369600000002</v>
      </c>
      <c r="AR1458" s="254">
        <v>102.72369600000002</v>
      </c>
      <c r="AS1458" s="253">
        <v>102.72369600000002</v>
      </c>
      <c r="AT1458" s="254">
        <v>102.72369600000002</v>
      </c>
      <c r="AU1458" s="253">
        <v>102.72369600000002</v>
      </c>
      <c r="AV1458" s="163">
        <f t="shared" si="1783"/>
        <v>1232.6843520000002</v>
      </c>
      <c r="AW1458" s="168">
        <f t="shared" si="1784"/>
        <v>0</v>
      </c>
      <c r="AY1458" s="163">
        <f t="shared" si="1785"/>
        <v>308.17108800000005</v>
      </c>
      <c r="AZ1458" s="163">
        <f t="shared" si="1786"/>
        <v>308.17108800000005</v>
      </c>
      <c r="BA1458" s="163">
        <f t="shared" si="1787"/>
        <v>308.17108800000005</v>
      </c>
      <c r="BB1458" s="163">
        <f t="shared" si="1788"/>
        <v>308.17108800000005</v>
      </c>
      <c r="BC1458" s="163">
        <f t="shared" si="1789"/>
        <v>1232.6843520000002</v>
      </c>
      <c r="BD1458" s="163">
        <f t="shared" si="1790"/>
        <v>0</v>
      </c>
    </row>
    <row r="1459" spans="2:56" x14ac:dyDescent="0.3">
      <c r="B1459" s="169" t="s">
        <v>63</v>
      </c>
      <c r="C1459" s="248">
        <v>173527</v>
      </c>
      <c r="D1459" s="249">
        <v>219976</v>
      </c>
      <c r="E1459" s="172">
        <f t="shared" si="1776"/>
        <v>1.267675923631481</v>
      </c>
      <c r="F1459" s="248">
        <v>209725</v>
      </c>
      <c r="G1459" s="249">
        <v>209725</v>
      </c>
      <c r="H1459" s="172">
        <f t="shared" si="1777"/>
        <v>1</v>
      </c>
      <c r="I1459" s="248">
        <v>216258</v>
      </c>
      <c r="J1459" s="250">
        <v>215967.25</v>
      </c>
      <c r="K1459" s="174">
        <f t="shared" si="1778"/>
        <v>0.99865554106668886</v>
      </c>
      <c r="L1459" s="248">
        <v>226848</v>
      </c>
      <c r="M1459" s="250">
        <v>226548</v>
      </c>
      <c r="N1459" s="251"/>
      <c r="O1459" s="248">
        <v>395957.98380000005</v>
      </c>
      <c r="P1459" s="251"/>
      <c r="Q1459" s="166">
        <f t="shared" si="1779"/>
        <v>395957.98380000005</v>
      </c>
      <c r="R1459" s="251"/>
      <c r="S1459" s="251"/>
      <c r="T1459" s="167">
        <f t="shared" si="1791"/>
        <v>395957.98380000005</v>
      </c>
      <c r="U1459" s="157"/>
      <c r="V1459" s="248"/>
      <c r="W1459" s="251"/>
      <c r="X1459" s="166">
        <f t="shared" si="1780"/>
        <v>0</v>
      </c>
      <c r="Y1459" s="251"/>
      <c r="Z1459" s="251"/>
      <c r="AA1459" s="167">
        <f t="shared" si="1792"/>
        <v>0</v>
      </c>
      <c r="AB1459" s="157"/>
      <c r="AC1459" s="248"/>
      <c r="AD1459" s="251"/>
      <c r="AE1459" s="166">
        <f t="shared" si="1781"/>
        <v>0</v>
      </c>
      <c r="AF1459" s="251"/>
      <c r="AG1459" s="251"/>
      <c r="AH1459" s="167">
        <f t="shared" si="1793"/>
        <v>0</v>
      </c>
      <c r="AJ1459" s="252">
        <f>T1459/12</f>
        <v>32996.498650000001</v>
      </c>
      <c r="AK1459" s="253">
        <v>32996.498650000001</v>
      </c>
      <c r="AL1459" s="254">
        <v>32996.498650000001</v>
      </c>
      <c r="AM1459" s="253">
        <f>32996.49865-5000</f>
        <v>27996.498650000001</v>
      </c>
      <c r="AN1459" s="254">
        <f>32996.49865-5000</f>
        <v>27996.498650000001</v>
      </c>
      <c r="AO1459" s="253">
        <f>32996.49865-5000</f>
        <v>27996.498650000001</v>
      </c>
      <c r="AP1459" s="254">
        <v>32996.498650000001</v>
      </c>
      <c r="AQ1459" s="253">
        <v>32996.498650000001</v>
      </c>
      <c r="AR1459" s="254">
        <v>32996.498650000001</v>
      </c>
      <c r="AS1459" s="253">
        <v>32996.498650000001</v>
      </c>
      <c r="AT1459" s="254">
        <v>32996.498650000001</v>
      </c>
      <c r="AU1459" s="253">
        <v>47996.498650000023</v>
      </c>
      <c r="AV1459" s="163">
        <f t="shared" si="1783"/>
        <v>395957.98380000005</v>
      </c>
      <c r="AW1459" s="168">
        <f t="shared" si="1784"/>
        <v>0</v>
      </c>
      <c r="AY1459" s="163">
        <f t="shared" si="1785"/>
        <v>98989.495950000011</v>
      </c>
      <c r="AZ1459" s="163">
        <f t="shared" si="1786"/>
        <v>83989.495950000011</v>
      </c>
      <c r="BA1459" s="163">
        <f t="shared" si="1787"/>
        <v>98989.495950000011</v>
      </c>
      <c r="BB1459" s="163">
        <f t="shared" si="1788"/>
        <v>113989.49595000003</v>
      </c>
      <c r="BC1459" s="163">
        <f t="shared" si="1789"/>
        <v>395957.98380000005</v>
      </c>
      <c r="BD1459" s="163">
        <f t="shared" si="1790"/>
        <v>0</v>
      </c>
    </row>
    <row r="1460" spans="2:56" x14ac:dyDescent="0.3">
      <c r="B1460" s="169" t="s">
        <v>64</v>
      </c>
      <c r="C1460" s="248">
        <v>381299</v>
      </c>
      <c r="D1460" s="249">
        <v>478367.14</v>
      </c>
      <c r="E1460" s="172">
        <f t="shared" si="1776"/>
        <v>1.254572238584418</v>
      </c>
      <c r="F1460" s="248">
        <v>484169</v>
      </c>
      <c r="G1460" s="249">
        <v>454006.29</v>
      </c>
      <c r="H1460" s="172">
        <f t="shared" si="1777"/>
        <v>0.93770210401739884</v>
      </c>
      <c r="I1460" s="248">
        <v>445496</v>
      </c>
      <c r="J1460" s="250">
        <v>445440.38999999996</v>
      </c>
      <c r="K1460" s="174">
        <f t="shared" si="1778"/>
        <v>0.99987517284105798</v>
      </c>
      <c r="L1460" s="248">
        <v>602803</v>
      </c>
      <c r="M1460" s="250">
        <v>602303</v>
      </c>
      <c r="N1460" s="251"/>
      <c r="O1460" s="248">
        <v>704679.54974781012</v>
      </c>
      <c r="P1460" s="251"/>
      <c r="Q1460" s="166">
        <f t="shared" si="1779"/>
        <v>704679.54974781012</v>
      </c>
      <c r="R1460" s="251"/>
      <c r="S1460" s="251"/>
      <c r="T1460" s="167">
        <f t="shared" si="1791"/>
        <v>704679.54974781012</v>
      </c>
      <c r="U1460" s="157"/>
      <c r="V1460" s="248"/>
      <c r="W1460" s="251"/>
      <c r="X1460" s="166">
        <f t="shared" si="1780"/>
        <v>0</v>
      </c>
      <c r="Y1460" s="251"/>
      <c r="Z1460" s="251"/>
      <c r="AA1460" s="167">
        <f t="shared" si="1792"/>
        <v>0</v>
      </c>
      <c r="AB1460" s="157"/>
      <c r="AC1460" s="248"/>
      <c r="AD1460" s="251"/>
      <c r="AE1460" s="166">
        <f t="shared" si="1781"/>
        <v>0</v>
      </c>
      <c r="AF1460" s="251"/>
      <c r="AG1460" s="251"/>
      <c r="AH1460" s="167">
        <f t="shared" si="1793"/>
        <v>0</v>
      </c>
      <c r="AJ1460" s="252">
        <f>T1460/12</f>
        <v>58723.295812317512</v>
      </c>
      <c r="AK1460" s="253">
        <f>58723.2958123175-15000</f>
        <v>43723.295812317498</v>
      </c>
      <c r="AL1460" s="254">
        <f>58723.2958123175-15000</f>
        <v>43723.295812317498</v>
      </c>
      <c r="AM1460" s="253">
        <f>58723.2958123175-10000</f>
        <v>48723.295812317498</v>
      </c>
      <c r="AN1460" s="254">
        <f>58723.2958123175-10000</f>
        <v>48723.295812317498</v>
      </c>
      <c r="AO1460" s="253">
        <f>58723.2958123175-10000</f>
        <v>48723.295812317498</v>
      </c>
      <c r="AP1460" s="254">
        <f>58723.2958123175+26911</f>
        <v>85634.29581231749</v>
      </c>
      <c r="AQ1460" s="253">
        <v>58723.295812317512</v>
      </c>
      <c r="AR1460" s="254">
        <v>58723.295812317512</v>
      </c>
      <c r="AS1460" s="253">
        <f>58723.2958123175+43956</f>
        <v>102679.29581231749</v>
      </c>
      <c r="AT1460" s="254">
        <f>58723.2958123175+43956</f>
        <v>102679.29581231749</v>
      </c>
      <c r="AU1460" s="253">
        <v>3900.2958123175194</v>
      </c>
      <c r="AV1460" s="163">
        <f t="shared" si="1783"/>
        <v>704679.54974781012</v>
      </c>
      <c r="AW1460" s="168">
        <f t="shared" si="1784"/>
        <v>0</v>
      </c>
      <c r="AY1460" s="163">
        <f t="shared" si="1785"/>
        <v>146169.8874369525</v>
      </c>
      <c r="AZ1460" s="163">
        <f t="shared" si="1786"/>
        <v>146169.8874369525</v>
      </c>
      <c r="BA1460" s="163">
        <f t="shared" si="1787"/>
        <v>203080.88743695253</v>
      </c>
      <c r="BB1460" s="163">
        <f t="shared" si="1788"/>
        <v>209258.8874369525</v>
      </c>
      <c r="BC1460" s="163">
        <f t="shared" si="1789"/>
        <v>704679.54974781</v>
      </c>
      <c r="BD1460" s="163">
        <f t="shared" si="1790"/>
        <v>0</v>
      </c>
    </row>
    <row r="1461" spans="2:56" x14ac:dyDescent="0.3">
      <c r="B1461" s="169" t="s">
        <v>65</v>
      </c>
      <c r="C1461" s="248"/>
      <c r="D1461" s="249"/>
      <c r="E1461" s="172">
        <f t="shared" si="1776"/>
        <v>0</v>
      </c>
      <c r="F1461" s="248"/>
      <c r="G1461" s="249"/>
      <c r="H1461" s="172">
        <f t="shared" si="1777"/>
        <v>0</v>
      </c>
      <c r="I1461" s="248"/>
      <c r="J1461" s="250"/>
      <c r="K1461" s="174">
        <f t="shared" si="1778"/>
        <v>0</v>
      </c>
      <c r="L1461" s="248"/>
      <c r="M1461" s="250"/>
      <c r="N1461" s="251"/>
      <c r="O1461" s="248"/>
      <c r="P1461" s="251"/>
      <c r="Q1461" s="166">
        <f t="shared" si="1779"/>
        <v>0</v>
      </c>
      <c r="R1461" s="251"/>
      <c r="S1461" s="251"/>
      <c r="T1461" s="167">
        <f t="shared" si="1791"/>
        <v>0</v>
      </c>
      <c r="U1461" s="157"/>
      <c r="V1461" s="248"/>
      <c r="W1461" s="251"/>
      <c r="X1461" s="166">
        <f t="shared" si="1780"/>
        <v>0</v>
      </c>
      <c r="Y1461" s="251"/>
      <c r="Z1461" s="251"/>
      <c r="AA1461" s="167">
        <f t="shared" si="1792"/>
        <v>0</v>
      </c>
      <c r="AB1461" s="157"/>
      <c r="AC1461" s="248"/>
      <c r="AD1461" s="251"/>
      <c r="AE1461" s="166">
        <f t="shared" si="1781"/>
        <v>0</v>
      </c>
      <c r="AF1461" s="251"/>
      <c r="AG1461" s="251"/>
      <c r="AH1461" s="167">
        <f t="shared" si="1793"/>
        <v>0</v>
      </c>
      <c r="AJ1461" s="252"/>
      <c r="AK1461" s="253"/>
      <c r="AL1461" s="254"/>
      <c r="AM1461" s="253"/>
      <c r="AN1461" s="254"/>
      <c r="AO1461" s="253"/>
      <c r="AP1461" s="254"/>
      <c r="AQ1461" s="253"/>
      <c r="AR1461" s="254"/>
      <c r="AS1461" s="253"/>
      <c r="AT1461" s="254"/>
      <c r="AU1461" s="253"/>
      <c r="AV1461" s="163">
        <f t="shared" si="1783"/>
        <v>0</v>
      </c>
      <c r="AW1461" s="168">
        <f t="shared" si="1784"/>
        <v>0</v>
      </c>
      <c r="AY1461" s="163">
        <f t="shared" si="1785"/>
        <v>0</v>
      </c>
      <c r="AZ1461" s="163">
        <f t="shared" si="1786"/>
        <v>0</v>
      </c>
      <c r="BA1461" s="163">
        <f t="shared" si="1787"/>
        <v>0</v>
      </c>
      <c r="BB1461" s="163">
        <f t="shared" si="1788"/>
        <v>0</v>
      </c>
      <c r="BC1461" s="163">
        <f t="shared" si="1789"/>
        <v>0</v>
      </c>
      <c r="BD1461" s="163">
        <f t="shared" si="1790"/>
        <v>0</v>
      </c>
    </row>
    <row r="1462" spans="2:56" x14ac:dyDescent="0.3">
      <c r="B1462" s="176" t="s">
        <v>66</v>
      </c>
      <c r="C1462" s="83">
        <f>SUM(C1463,C1465,C1469,C1474,C1476,C1478,C1480,C1487,C1494,C1499,C1502,C1504,C1507,C1509,C1513,C1517,C1519,C1525,C1527,C1529,C1531,C1533,C1535,C1537,C1539,C1541,C1543,C1545,C1547,C1557,C1565,C1567,C1572,C1574,C1581,C1583,C1589,C1591)</f>
        <v>834833</v>
      </c>
      <c r="D1462" s="84">
        <f>SUM(D1463,D1465,D1469,D1474,D1476,D1478,D1480,D1487,D1494,D1499,D1502,D1504,D1507,D1509,D1513,D1517,D1519,D1525,D1527,D1529,D1531,D1533,D1535,D1537,D1539,D1541,D1543,D1545,D1547,D1557,D1565,D1567,D1572,D1574,D1581,D1583,D1589,D1591)</f>
        <v>690580.02</v>
      </c>
      <c r="E1462" s="85">
        <f t="shared" si="1776"/>
        <v>0.82720738159607976</v>
      </c>
      <c r="F1462" s="83">
        <f>SUM(F1463,F1465,F1469,F1474,F1476,F1478,F1480,F1487,F1494,F1499,F1502,F1504,F1507,F1509,F1513,F1517,F1519,F1525,F1527,F1529,F1531,F1533,F1535,F1537,F1539,F1541,F1543,F1545,F1547,F1557,F1565,F1567,F1572,F1574,F1581,F1583,F1589,F1591)</f>
        <v>844209</v>
      </c>
      <c r="G1462" s="84">
        <f>SUM(G1463,G1465,G1469,G1474,G1476,G1478,G1480,G1487,G1494,G1499,G1502,G1504,G1507,G1509,G1513,G1517,G1519,G1525,G1527,G1529,G1531,G1533,G1535,G1537,G1539,G1541,G1543,G1545,G1547,G1557,G1565,G1567,G1572,G1574,G1581,G1583,G1589,G1591)</f>
        <v>838460.26</v>
      </c>
      <c r="H1462" s="85">
        <f t="shared" si="1777"/>
        <v>0.99319038295019357</v>
      </c>
      <c r="I1462" s="83">
        <f>SUM(I1463,I1465,I1469,I1474,I1476,I1478,I1480,I1487,I1494,I1499,I1502,I1504,I1507,I1509,I1513,I1517,I1519,I1525,I1527,I1529,I1531,I1533,I1535,I1537,I1539,I1541,I1543,I1545,I1547,I1557,I1565,I1567,I1572,I1574,I1581,I1583,I1589,I1591)</f>
        <v>774694</v>
      </c>
      <c r="J1462" s="86">
        <f>SUM(J1463,J1465,J1469,J1474,J1476,J1478,J1480,J1487,J1494,J1499,J1502,J1504,J1507,J1509,J1513,J1517,J1519,J1525,J1527,J1529,J1531,J1533,J1535,J1537,J1539,J1541,J1543,J1545,J1547,J1557,J1565,J1567,J1572,J1574,J1581,J1583,J1589,J1591)</f>
        <v>774419.73</v>
      </c>
      <c r="K1462" s="87">
        <f t="shared" si="1778"/>
        <v>0.99964596343846734</v>
      </c>
      <c r="L1462" s="83">
        <f>SUM(L1463,L1465,L1469,L1474,L1476,L1478,L1480,L1487,L1494,L1499,L1502,L1504,L1507,L1509,L1513,L1517,L1519,L1525,L1527,L1529,L1531,L1533,L1535,L1537,L1539,L1541,L1543,L1545,L1547,L1557,L1565,L1567,L1572,L1574,L1581,L1583,L1589,L1591)</f>
        <v>873643</v>
      </c>
      <c r="M1462" s="86">
        <f>SUM(M1463,M1465,M1469,M1474,M1476,M1478,M1480,M1487,M1494,M1499,M1502,M1504,M1507,M1509,M1513,M1517,M1519,M1525,M1527,M1529,M1531,M1533,M1535,M1537,M1539,M1541,M1543,M1545,M1547,M1557,M1565,M1567,M1572,M1574,M1581,M1583,M1589,M1591)</f>
        <v>923643</v>
      </c>
      <c r="N1462" s="88">
        <f>SUM(N1463,N1465,N1469,N1474,N1476,N1478,N1480,N1487,N1494,N1499,N1502,N1504,N1507,N1509,N1513,N1517,N1519,N1525,N1527,N1529,N1531,N1533,N1535,N1537,N1539,N1541,N1543,N1545,N1547,N1557,N1565,N1567,N1572,N1574,N1581,N1583,N1589,N1591)</f>
        <v>0</v>
      </c>
      <c r="O1462" s="83">
        <f>SUM(O1463,O1465,O1469,O1474,O1476,O1478,O1480,O1487,O1494,O1499,O1502,O1504,O1507,O1509,O1513,O1517,O1519,O1525,O1527,O1529,O1531,O1533,O1535,O1537,O1539,O1541,O1543,O1545,O1547,O1557,O1565,O1567,O1572,O1574,O1581,O1583,O1589,O1591)</f>
        <v>803643</v>
      </c>
      <c r="P1462" s="88">
        <f>SUM(P1463,P1465,P1469,P1474,P1476,P1478,P1480,P1487,P1494,P1499,P1502,P1504,P1507,P1509,P1513,P1517,P1519,P1525,P1527,P1529,P1531,P1533,P1535,P1537,P1539,P1541,P1543,P1545,P1547,P1557,P1565,P1567,P1572,P1574,P1581,P1583,P1589,P1591)</f>
        <v>30000</v>
      </c>
      <c r="Q1462" s="177">
        <f t="shared" si="1779"/>
        <v>833643</v>
      </c>
      <c r="R1462" s="88">
        <f>SUM(R1463,R1465,R1469,R1474,R1476,R1478,R1480,R1487,R1494,R1499,R1502,R1504,R1507,R1509,R1513,R1517,R1519,R1525,R1527,R1529,R1531,R1533,R1535,R1537,R1539,R1541,R1543,R1545,R1547,R1557,R1565,R1567,R1572,R1574,R1581,R1583,R1589,R1591)</f>
        <v>0</v>
      </c>
      <c r="S1462" s="88">
        <f>SUM(S1463,S1465,S1469,S1474,S1476,S1478,S1480,S1487,S1494,S1499,S1502,S1504,S1507,S1509,S1513,S1517,S1519,S1525,S1527,S1529,S1531,S1533,S1535,S1537,S1539,S1541,S1543,S1545,S1547,S1557,S1565,S1567,S1572,S1574,S1581,S1583,S1589,S1591)</f>
        <v>0</v>
      </c>
      <c r="T1462" s="178">
        <f t="shared" si="1791"/>
        <v>833643</v>
      </c>
      <c r="U1462" s="157"/>
      <c r="V1462" s="83">
        <f>SUM(V1463,V1465,V1469,V1474,V1476,V1478,V1480,V1487,V1494,V1499,V1502,V1504,V1507,V1509,V1513,V1517,V1519,V1525,V1527,V1529,V1531,V1533,V1535,V1537,V1539,V1541,V1543,V1545,V1547,V1557,V1565,V1567,V1572,V1574,V1581,V1583,V1589,V1591)</f>
        <v>837851</v>
      </c>
      <c r="W1462" s="88">
        <f>SUM(W1463,W1465,W1469,W1474,W1476,W1478,W1480,W1487,W1494,W1499,W1502,W1504,W1507,W1509,W1513,W1517,W1519,W1525,W1527,W1529,W1531,W1533,W1535,W1537,W1539,W1541,W1543,W1545,W1547,W1557,W1565,W1567,W1572,W1574,W1581,W1583,W1589,W1591)</f>
        <v>0</v>
      </c>
      <c r="X1462" s="177">
        <f t="shared" si="1780"/>
        <v>837851</v>
      </c>
      <c r="Y1462" s="88">
        <f>SUM(Y1463,Y1465,Y1469,Y1474,Y1476,Y1478,Y1480,Y1487,Y1494,Y1499,Y1502,Y1504,Y1507,Y1509,Y1513,Y1517,Y1519,Y1525,Y1527,Y1529,Y1531,Y1533,Y1535,Y1537,Y1539,Y1541,Y1543,Y1545,Y1547,Y1557,Y1565,Y1567,Y1572,Y1574,Y1581,Y1583,Y1589,Y1591)</f>
        <v>0</v>
      </c>
      <c r="Z1462" s="88">
        <f>SUM(Z1463,Z1465,Z1469,Z1474,Z1476,Z1478,Z1480,Z1487,Z1494,Z1499,Z1502,Z1504,Z1507,Z1509,Z1513,Z1517,Z1519,Z1525,Z1527,Z1529,Z1531,Z1533,Z1535,Z1537,Z1539,Z1541,Z1543,Z1545,Z1547,Z1557,Z1565,Z1567,Z1572,Z1574,Z1581,Z1583,Z1589,Z1591)</f>
        <v>0</v>
      </c>
      <c r="AA1462" s="178">
        <f t="shared" si="1792"/>
        <v>837851</v>
      </c>
      <c r="AB1462" s="157"/>
      <c r="AC1462" s="83">
        <f>SUM(AC1463,AC1465,AC1469,AC1474,AC1476,AC1478,AC1480,AC1487,AC1494,AC1499,AC1502,AC1504,AC1507,AC1509,AC1513,AC1517,AC1519,AC1525,AC1527,AC1529,AC1531,AC1533,AC1535,AC1537,AC1539,AC1541,AC1543,AC1545,AC1547,AC1557,AC1565,AC1567,AC1572,AC1574,AC1581,AC1583,AC1589,AC1591)</f>
        <v>875470</v>
      </c>
      <c r="AD1462" s="88">
        <f>SUM(AD1463,AD1465,AD1469,AD1474,AD1476,AD1478,AD1480,AD1487,AD1494,AD1499,AD1502,AD1504,AD1507,AD1509,AD1513,AD1517,AD1519,AD1525,AD1527,AD1529,AD1531,AD1533,AD1535,AD1537,AD1539,AD1541,AD1543,AD1545,AD1547,AD1557,AD1565,AD1567,AD1572,AD1574,AD1581,AD1583,AD1589,AD1591)</f>
        <v>0</v>
      </c>
      <c r="AE1462" s="177">
        <f t="shared" si="1781"/>
        <v>875470</v>
      </c>
      <c r="AF1462" s="88">
        <f>SUM(AF1463,AF1465,AF1469,AF1474,AF1476,AF1478,AF1480,AF1487,AF1494,AF1499,AF1502,AF1504,AF1507,AF1509,AF1513,AF1517,AF1519,AF1525,AF1527,AF1529,AF1531,AF1533,AF1535,AF1537,AF1539,AF1541,AF1543,AF1545,AF1547,AF1557,AF1565,AF1567,AF1572,AF1574,AF1581,AF1583,AF1589,AF1591)</f>
        <v>0</v>
      </c>
      <c r="AG1462" s="88">
        <f>SUM(AG1463,AG1465,AG1469,AG1474,AG1476,AG1478,AG1480,AG1487,AG1494,AG1499,AG1502,AG1504,AG1507,AG1509,AG1513,AG1517,AG1519,AG1525,AG1527,AG1529,AG1531,AG1533,AG1535,AG1537,AG1539,AG1541,AG1543,AG1545,AG1547,AG1557,AG1565,AG1567,AG1572,AG1574,AG1581,AG1583,AG1589,AG1591)</f>
        <v>0</v>
      </c>
      <c r="AH1462" s="178">
        <f t="shared" si="1793"/>
        <v>875470</v>
      </c>
      <c r="AJ1462" s="84">
        <f t="shared" ref="AJ1462:AU1462" si="1797">SUM(AJ1463,AJ1465,AJ1469,AJ1474,AJ1476,AJ1478,AJ1480,AJ1487,AJ1494,AJ1499,AJ1502,AJ1504,AJ1507,AJ1509,AJ1513,AJ1517,AJ1519,AJ1525,AJ1527,AJ1529,AJ1531,AJ1533,AJ1535,AJ1537,AJ1539,AJ1541,AJ1543,AJ1545,AJ1547,AJ1557,AJ1565,AJ1567,AJ1572,AJ1574,AJ1581,AJ1583,AJ1589,AJ1591)</f>
        <v>0</v>
      </c>
      <c r="AK1462" s="86">
        <f t="shared" si="1797"/>
        <v>14056</v>
      </c>
      <c r="AL1462" s="88">
        <f t="shared" si="1797"/>
        <v>208702</v>
      </c>
      <c r="AM1462" s="86">
        <f t="shared" si="1797"/>
        <v>10700</v>
      </c>
      <c r="AN1462" s="88">
        <f t="shared" si="1797"/>
        <v>165453</v>
      </c>
      <c r="AO1462" s="86">
        <f t="shared" si="1797"/>
        <v>10700</v>
      </c>
      <c r="AP1462" s="88">
        <f t="shared" si="1797"/>
        <v>10000</v>
      </c>
      <c r="AQ1462" s="86">
        <f t="shared" si="1797"/>
        <v>214808</v>
      </c>
      <c r="AR1462" s="88">
        <f t="shared" si="1797"/>
        <v>0</v>
      </c>
      <c r="AS1462" s="86">
        <f t="shared" si="1797"/>
        <v>0</v>
      </c>
      <c r="AT1462" s="88">
        <f t="shared" si="1797"/>
        <v>5407</v>
      </c>
      <c r="AU1462" s="86">
        <f t="shared" si="1797"/>
        <v>193817</v>
      </c>
      <c r="AV1462" s="86">
        <f t="shared" si="1783"/>
        <v>833643</v>
      </c>
      <c r="AW1462" s="93">
        <f t="shared" si="1784"/>
        <v>0</v>
      </c>
      <c r="AY1462" s="86">
        <f t="shared" si="1785"/>
        <v>222758</v>
      </c>
      <c r="AZ1462" s="86">
        <f t="shared" si="1786"/>
        <v>186853</v>
      </c>
      <c r="BA1462" s="86">
        <f t="shared" si="1787"/>
        <v>224808</v>
      </c>
      <c r="BB1462" s="86">
        <f t="shared" si="1788"/>
        <v>199224</v>
      </c>
      <c r="BC1462" s="86">
        <f t="shared" si="1789"/>
        <v>833643</v>
      </c>
      <c r="BD1462" s="86">
        <f t="shared" si="1790"/>
        <v>0</v>
      </c>
    </row>
    <row r="1463" spans="2:56" x14ac:dyDescent="0.3">
      <c r="B1463" s="179" t="s">
        <v>67</v>
      </c>
      <c r="C1463" s="83">
        <f>SUM(C1464)</f>
        <v>0</v>
      </c>
      <c r="D1463" s="84">
        <f>SUM(D1464)</f>
        <v>0</v>
      </c>
      <c r="E1463" s="85">
        <f t="shared" si="1776"/>
        <v>0</v>
      </c>
      <c r="F1463" s="83">
        <f>SUM(F1464)</f>
        <v>0</v>
      </c>
      <c r="G1463" s="84">
        <f>SUM(G1464)</f>
        <v>0</v>
      </c>
      <c r="H1463" s="85">
        <f t="shared" si="1777"/>
        <v>0</v>
      </c>
      <c r="I1463" s="83">
        <f>SUM(I1464)</f>
        <v>0</v>
      </c>
      <c r="J1463" s="86">
        <f>SUM(J1464)</f>
        <v>0</v>
      </c>
      <c r="K1463" s="87">
        <f t="shared" si="1778"/>
        <v>0</v>
      </c>
      <c r="L1463" s="83">
        <f>SUM(L1464)</f>
        <v>0</v>
      </c>
      <c r="M1463" s="86">
        <f>SUM(M1464)</f>
        <v>0</v>
      </c>
      <c r="N1463" s="88">
        <f>SUM(N1464)</f>
        <v>0</v>
      </c>
      <c r="O1463" s="83">
        <f>SUM(O1464)</f>
        <v>0</v>
      </c>
      <c r="P1463" s="88">
        <f>SUM(P1464)</f>
        <v>0</v>
      </c>
      <c r="Q1463" s="177">
        <f t="shared" si="1779"/>
        <v>0</v>
      </c>
      <c r="R1463" s="88">
        <f>SUM(R1464)</f>
        <v>0</v>
      </c>
      <c r="S1463" s="88">
        <f>SUM(S1464)</f>
        <v>0</v>
      </c>
      <c r="T1463" s="178">
        <f t="shared" si="1791"/>
        <v>0</v>
      </c>
      <c r="U1463" s="157"/>
      <c r="V1463" s="83">
        <f>SUM(V1464)</f>
        <v>0</v>
      </c>
      <c r="W1463" s="88">
        <f>SUM(W1464)</f>
        <v>0</v>
      </c>
      <c r="X1463" s="177">
        <f t="shared" si="1780"/>
        <v>0</v>
      </c>
      <c r="Y1463" s="88">
        <f>SUM(Y1464)</f>
        <v>0</v>
      </c>
      <c r="Z1463" s="88">
        <f>SUM(Z1464)</f>
        <v>0</v>
      </c>
      <c r="AA1463" s="178">
        <f t="shared" si="1792"/>
        <v>0</v>
      </c>
      <c r="AB1463" s="157"/>
      <c r="AC1463" s="83">
        <f>SUM(AC1464)</f>
        <v>0</v>
      </c>
      <c r="AD1463" s="88">
        <f>SUM(AD1464)</f>
        <v>0</v>
      </c>
      <c r="AE1463" s="177">
        <f t="shared" si="1781"/>
        <v>0</v>
      </c>
      <c r="AF1463" s="88">
        <f>SUM(AF1464)</f>
        <v>0</v>
      </c>
      <c r="AG1463" s="88">
        <f>SUM(AG1464)</f>
        <v>0</v>
      </c>
      <c r="AH1463" s="178">
        <f t="shared" si="1793"/>
        <v>0</v>
      </c>
      <c r="AJ1463" s="84">
        <f t="shared" ref="AJ1463:AU1463" si="1798">SUM(AJ1464)</f>
        <v>0</v>
      </c>
      <c r="AK1463" s="86">
        <f t="shared" si="1798"/>
        <v>0</v>
      </c>
      <c r="AL1463" s="88">
        <f t="shared" si="1798"/>
        <v>0</v>
      </c>
      <c r="AM1463" s="86">
        <f t="shared" si="1798"/>
        <v>0</v>
      </c>
      <c r="AN1463" s="88">
        <f t="shared" si="1798"/>
        <v>0</v>
      </c>
      <c r="AO1463" s="86">
        <f t="shared" si="1798"/>
        <v>0</v>
      </c>
      <c r="AP1463" s="88">
        <f t="shared" si="1798"/>
        <v>0</v>
      </c>
      <c r="AQ1463" s="86">
        <f t="shared" si="1798"/>
        <v>0</v>
      </c>
      <c r="AR1463" s="88">
        <f t="shared" si="1798"/>
        <v>0</v>
      </c>
      <c r="AS1463" s="86">
        <f t="shared" si="1798"/>
        <v>0</v>
      </c>
      <c r="AT1463" s="88">
        <f t="shared" si="1798"/>
        <v>0</v>
      </c>
      <c r="AU1463" s="86">
        <f t="shared" si="1798"/>
        <v>0</v>
      </c>
      <c r="AV1463" s="86">
        <f t="shared" si="1783"/>
        <v>0</v>
      </c>
      <c r="AW1463" s="93">
        <f t="shared" si="1784"/>
        <v>0</v>
      </c>
      <c r="AY1463" s="86">
        <f t="shared" si="1785"/>
        <v>0</v>
      </c>
      <c r="AZ1463" s="86">
        <f t="shared" si="1786"/>
        <v>0</v>
      </c>
      <c r="BA1463" s="86">
        <f t="shared" si="1787"/>
        <v>0</v>
      </c>
      <c r="BB1463" s="86">
        <f t="shared" si="1788"/>
        <v>0</v>
      </c>
      <c r="BC1463" s="86">
        <f t="shared" si="1789"/>
        <v>0</v>
      </c>
      <c r="BD1463" s="86">
        <f t="shared" si="1790"/>
        <v>0</v>
      </c>
    </row>
    <row r="1464" spans="2:56" x14ac:dyDescent="0.3">
      <c r="B1464" s="169" t="s">
        <v>68</v>
      </c>
      <c r="C1464" s="248"/>
      <c r="D1464" s="249"/>
      <c r="E1464" s="172">
        <f t="shared" si="1776"/>
        <v>0</v>
      </c>
      <c r="F1464" s="248"/>
      <c r="G1464" s="249"/>
      <c r="H1464" s="172">
        <f t="shared" si="1777"/>
        <v>0</v>
      </c>
      <c r="I1464" s="248"/>
      <c r="J1464" s="250"/>
      <c r="K1464" s="174">
        <f t="shared" si="1778"/>
        <v>0</v>
      </c>
      <c r="L1464" s="248"/>
      <c r="M1464" s="250"/>
      <c r="N1464" s="251"/>
      <c r="O1464" s="248"/>
      <c r="P1464" s="251"/>
      <c r="Q1464" s="166">
        <f t="shared" si="1779"/>
        <v>0</v>
      </c>
      <c r="R1464" s="251"/>
      <c r="S1464" s="251"/>
      <c r="T1464" s="167">
        <f t="shared" si="1791"/>
        <v>0</v>
      </c>
      <c r="U1464" s="157"/>
      <c r="V1464" s="248"/>
      <c r="W1464" s="251"/>
      <c r="X1464" s="166">
        <f t="shared" si="1780"/>
        <v>0</v>
      </c>
      <c r="Y1464" s="251"/>
      <c r="Z1464" s="251"/>
      <c r="AA1464" s="167">
        <f t="shared" si="1792"/>
        <v>0</v>
      </c>
      <c r="AB1464" s="157"/>
      <c r="AC1464" s="248"/>
      <c r="AD1464" s="251"/>
      <c r="AE1464" s="166">
        <f t="shared" si="1781"/>
        <v>0</v>
      </c>
      <c r="AF1464" s="251"/>
      <c r="AG1464" s="251"/>
      <c r="AH1464" s="167">
        <f t="shared" si="1793"/>
        <v>0</v>
      </c>
      <c r="AJ1464" s="252"/>
      <c r="AK1464" s="253"/>
      <c r="AL1464" s="254"/>
      <c r="AM1464" s="253"/>
      <c r="AN1464" s="254"/>
      <c r="AO1464" s="253"/>
      <c r="AP1464" s="254"/>
      <c r="AQ1464" s="253"/>
      <c r="AR1464" s="254"/>
      <c r="AS1464" s="253"/>
      <c r="AT1464" s="254"/>
      <c r="AU1464" s="253"/>
      <c r="AV1464" s="163">
        <f t="shared" si="1783"/>
        <v>0</v>
      </c>
      <c r="AW1464" s="168">
        <f t="shared" si="1784"/>
        <v>0</v>
      </c>
      <c r="AY1464" s="163">
        <f t="shared" si="1785"/>
        <v>0</v>
      </c>
      <c r="AZ1464" s="163">
        <f t="shared" si="1786"/>
        <v>0</v>
      </c>
      <c r="BA1464" s="163">
        <f t="shared" si="1787"/>
        <v>0</v>
      </c>
      <c r="BB1464" s="163">
        <f t="shared" si="1788"/>
        <v>0</v>
      </c>
      <c r="BC1464" s="163">
        <f t="shared" si="1789"/>
        <v>0</v>
      </c>
      <c r="BD1464" s="163">
        <f t="shared" si="1790"/>
        <v>0</v>
      </c>
    </row>
    <row r="1465" spans="2:56" x14ac:dyDescent="0.3">
      <c r="B1465" s="179" t="s">
        <v>69</v>
      </c>
      <c r="C1465" s="83">
        <f>SUM(C1466:C1468)</f>
        <v>0</v>
      </c>
      <c r="D1465" s="84">
        <f>SUM(D1466:D1468)</f>
        <v>0</v>
      </c>
      <c r="E1465" s="85">
        <f t="shared" si="1776"/>
        <v>0</v>
      </c>
      <c r="F1465" s="83">
        <f>SUM(F1466:F1468)</f>
        <v>0</v>
      </c>
      <c r="G1465" s="84">
        <f>SUM(G1466:G1468)</f>
        <v>0</v>
      </c>
      <c r="H1465" s="85">
        <f t="shared" si="1777"/>
        <v>0</v>
      </c>
      <c r="I1465" s="83">
        <f>SUM(I1466:I1468)</f>
        <v>0</v>
      </c>
      <c r="J1465" s="86">
        <f>SUM(J1466:J1468)</f>
        <v>0</v>
      </c>
      <c r="K1465" s="87">
        <f t="shared" si="1778"/>
        <v>0</v>
      </c>
      <c r="L1465" s="83">
        <f>SUM(L1466:L1468)</f>
        <v>0</v>
      </c>
      <c r="M1465" s="86">
        <f>SUM(M1466:M1468)</f>
        <v>0</v>
      </c>
      <c r="N1465" s="88">
        <f>SUM(N1466:N1468)</f>
        <v>0</v>
      </c>
      <c r="O1465" s="83">
        <f>SUM(O1466:O1468)</f>
        <v>0</v>
      </c>
      <c r="P1465" s="88">
        <f>SUM(P1466:P1468)</f>
        <v>0</v>
      </c>
      <c r="Q1465" s="177">
        <f t="shared" si="1779"/>
        <v>0</v>
      </c>
      <c r="R1465" s="88">
        <f>SUM(R1466:R1468)</f>
        <v>0</v>
      </c>
      <c r="S1465" s="88">
        <f>SUM(S1466:S1468)</f>
        <v>0</v>
      </c>
      <c r="T1465" s="178">
        <f t="shared" si="1791"/>
        <v>0</v>
      </c>
      <c r="U1465" s="157"/>
      <c r="V1465" s="83">
        <f>SUM(V1466:V1468)</f>
        <v>0</v>
      </c>
      <c r="W1465" s="88">
        <f>SUM(W1466:W1468)</f>
        <v>0</v>
      </c>
      <c r="X1465" s="177">
        <f t="shared" si="1780"/>
        <v>0</v>
      </c>
      <c r="Y1465" s="88">
        <f>SUM(Y1466:Y1468)</f>
        <v>0</v>
      </c>
      <c r="Z1465" s="88">
        <f>SUM(Z1466:Z1468)</f>
        <v>0</v>
      </c>
      <c r="AA1465" s="178">
        <f t="shared" si="1792"/>
        <v>0</v>
      </c>
      <c r="AB1465" s="157"/>
      <c r="AC1465" s="83">
        <f>SUM(AC1466:AC1468)</f>
        <v>0</v>
      </c>
      <c r="AD1465" s="88">
        <f>SUM(AD1466:AD1468)</f>
        <v>0</v>
      </c>
      <c r="AE1465" s="177">
        <f t="shared" si="1781"/>
        <v>0</v>
      </c>
      <c r="AF1465" s="88">
        <f>SUM(AF1466:AF1468)</f>
        <v>0</v>
      </c>
      <c r="AG1465" s="88">
        <f>SUM(AG1466:AG1468)</f>
        <v>0</v>
      </c>
      <c r="AH1465" s="178">
        <f t="shared" si="1793"/>
        <v>0</v>
      </c>
      <c r="AJ1465" s="84">
        <f t="shared" ref="AJ1465:AU1465" si="1799">SUM(AJ1466:AJ1468)</f>
        <v>0</v>
      </c>
      <c r="AK1465" s="86">
        <f t="shared" si="1799"/>
        <v>0</v>
      </c>
      <c r="AL1465" s="88">
        <f t="shared" si="1799"/>
        <v>0</v>
      </c>
      <c r="AM1465" s="86">
        <f t="shared" si="1799"/>
        <v>0</v>
      </c>
      <c r="AN1465" s="88">
        <f t="shared" si="1799"/>
        <v>0</v>
      </c>
      <c r="AO1465" s="86">
        <f t="shared" si="1799"/>
        <v>0</v>
      </c>
      <c r="AP1465" s="88">
        <f t="shared" si="1799"/>
        <v>0</v>
      </c>
      <c r="AQ1465" s="86">
        <f t="shared" si="1799"/>
        <v>0</v>
      </c>
      <c r="AR1465" s="88">
        <f t="shared" si="1799"/>
        <v>0</v>
      </c>
      <c r="AS1465" s="86">
        <f t="shared" si="1799"/>
        <v>0</v>
      </c>
      <c r="AT1465" s="88">
        <f t="shared" si="1799"/>
        <v>0</v>
      </c>
      <c r="AU1465" s="86">
        <f t="shared" si="1799"/>
        <v>0</v>
      </c>
      <c r="AV1465" s="86">
        <f t="shared" si="1783"/>
        <v>0</v>
      </c>
      <c r="AW1465" s="93">
        <f t="shared" si="1784"/>
        <v>0</v>
      </c>
      <c r="AY1465" s="86">
        <f t="shared" si="1785"/>
        <v>0</v>
      </c>
      <c r="AZ1465" s="86">
        <f t="shared" si="1786"/>
        <v>0</v>
      </c>
      <c r="BA1465" s="86">
        <f t="shared" si="1787"/>
        <v>0</v>
      </c>
      <c r="BB1465" s="86">
        <f t="shared" si="1788"/>
        <v>0</v>
      </c>
      <c r="BC1465" s="86">
        <f t="shared" si="1789"/>
        <v>0</v>
      </c>
      <c r="BD1465" s="86">
        <f t="shared" si="1790"/>
        <v>0</v>
      </c>
    </row>
    <row r="1466" spans="2:56" x14ac:dyDescent="0.3">
      <c r="B1466" s="169" t="s">
        <v>70</v>
      </c>
      <c r="C1466" s="248"/>
      <c r="D1466" s="249"/>
      <c r="E1466" s="172">
        <f t="shared" si="1776"/>
        <v>0</v>
      </c>
      <c r="F1466" s="248"/>
      <c r="G1466" s="249"/>
      <c r="H1466" s="172">
        <f t="shared" si="1777"/>
        <v>0</v>
      </c>
      <c r="I1466" s="248"/>
      <c r="J1466" s="250"/>
      <c r="K1466" s="174">
        <f t="shared" si="1778"/>
        <v>0</v>
      </c>
      <c r="L1466" s="248"/>
      <c r="M1466" s="250"/>
      <c r="N1466" s="251"/>
      <c r="O1466" s="248"/>
      <c r="P1466" s="251"/>
      <c r="Q1466" s="166">
        <f t="shared" si="1779"/>
        <v>0</v>
      </c>
      <c r="R1466" s="251"/>
      <c r="S1466" s="251"/>
      <c r="T1466" s="167">
        <f t="shared" si="1791"/>
        <v>0</v>
      </c>
      <c r="U1466" s="157"/>
      <c r="V1466" s="248"/>
      <c r="W1466" s="251"/>
      <c r="X1466" s="166">
        <f t="shared" si="1780"/>
        <v>0</v>
      </c>
      <c r="Y1466" s="251"/>
      <c r="Z1466" s="251"/>
      <c r="AA1466" s="167">
        <f t="shared" si="1792"/>
        <v>0</v>
      </c>
      <c r="AB1466" s="157"/>
      <c r="AC1466" s="248"/>
      <c r="AD1466" s="251"/>
      <c r="AE1466" s="166">
        <f t="shared" si="1781"/>
        <v>0</v>
      </c>
      <c r="AF1466" s="251"/>
      <c r="AG1466" s="251"/>
      <c r="AH1466" s="167">
        <f t="shared" si="1793"/>
        <v>0</v>
      </c>
      <c r="AJ1466" s="252"/>
      <c r="AK1466" s="253"/>
      <c r="AL1466" s="254"/>
      <c r="AM1466" s="253"/>
      <c r="AN1466" s="254"/>
      <c r="AO1466" s="253"/>
      <c r="AP1466" s="254"/>
      <c r="AQ1466" s="253"/>
      <c r="AR1466" s="254"/>
      <c r="AS1466" s="253"/>
      <c r="AT1466" s="254"/>
      <c r="AU1466" s="253"/>
      <c r="AV1466" s="163">
        <f t="shared" si="1783"/>
        <v>0</v>
      </c>
      <c r="AW1466" s="168">
        <f t="shared" si="1784"/>
        <v>0</v>
      </c>
      <c r="AY1466" s="163">
        <f t="shared" si="1785"/>
        <v>0</v>
      </c>
      <c r="AZ1466" s="163">
        <f t="shared" si="1786"/>
        <v>0</v>
      </c>
      <c r="BA1466" s="163">
        <f t="shared" si="1787"/>
        <v>0</v>
      </c>
      <c r="BB1466" s="163">
        <f t="shared" si="1788"/>
        <v>0</v>
      </c>
      <c r="BC1466" s="163">
        <f t="shared" si="1789"/>
        <v>0</v>
      </c>
      <c r="BD1466" s="163">
        <f t="shared" si="1790"/>
        <v>0</v>
      </c>
    </row>
    <row r="1467" spans="2:56" x14ac:dyDescent="0.3">
      <c r="B1467" s="169" t="s">
        <v>71</v>
      </c>
      <c r="C1467" s="248"/>
      <c r="D1467" s="249"/>
      <c r="E1467" s="172">
        <f t="shared" si="1776"/>
        <v>0</v>
      </c>
      <c r="F1467" s="248"/>
      <c r="G1467" s="249"/>
      <c r="H1467" s="172">
        <f t="shared" si="1777"/>
        <v>0</v>
      </c>
      <c r="I1467" s="248"/>
      <c r="J1467" s="250"/>
      <c r="K1467" s="174">
        <f t="shared" si="1778"/>
        <v>0</v>
      </c>
      <c r="L1467" s="248"/>
      <c r="M1467" s="250"/>
      <c r="N1467" s="251"/>
      <c r="O1467" s="248"/>
      <c r="P1467" s="251"/>
      <c r="Q1467" s="166">
        <f t="shared" si="1779"/>
        <v>0</v>
      </c>
      <c r="R1467" s="251"/>
      <c r="S1467" s="251"/>
      <c r="T1467" s="167">
        <f t="shared" si="1791"/>
        <v>0</v>
      </c>
      <c r="U1467" s="157"/>
      <c r="V1467" s="248"/>
      <c r="W1467" s="251"/>
      <c r="X1467" s="166">
        <f t="shared" si="1780"/>
        <v>0</v>
      </c>
      <c r="Y1467" s="251"/>
      <c r="Z1467" s="251"/>
      <c r="AA1467" s="167">
        <f t="shared" si="1792"/>
        <v>0</v>
      </c>
      <c r="AB1467" s="157"/>
      <c r="AC1467" s="248"/>
      <c r="AD1467" s="251"/>
      <c r="AE1467" s="166">
        <f t="shared" si="1781"/>
        <v>0</v>
      </c>
      <c r="AF1467" s="251"/>
      <c r="AG1467" s="251"/>
      <c r="AH1467" s="167">
        <f t="shared" si="1793"/>
        <v>0</v>
      </c>
      <c r="AJ1467" s="252"/>
      <c r="AK1467" s="253"/>
      <c r="AL1467" s="254"/>
      <c r="AM1467" s="253"/>
      <c r="AN1467" s="254"/>
      <c r="AO1467" s="253"/>
      <c r="AP1467" s="254"/>
      <c r="AQ1467" s="253"/>
      <c r="AR1467" s="254"/>
      <c r="AS1467" s="253"/>
      <c r="AT1467" s="254"/>
      <c r="AU1467" s="253"/>
      <c r="AV1467" s="163">
        <f t="shared" si="1783"/>
        <v>0</v>
      </c>
      <c r="AW1467" s="168">
        <f t="shared" si="1784"/>
        <v>0</v>
      </c>
      <c r="AY1467" s="163">
        <f t="shared" si="1785"/>
        <v>0</v>
      </c>
      <c r="AZ1467" s="163">
        <f t="shared" si="1786"/>
        <v>0</v>
      </c>
      <c r="BA1467" s="163">
        <f t="shared" si="1787"/>
        <v>0</v>
      </c>
      <c r="BB1467" s="163">
        <f t="shared" si="1788"/>
        <v>0</v>
      </c>
      <c r="BC1467" s="163">
        <f t="shared" si="1789"/>
        <v>0</v>
      </c>
      <c r="BD1467" s="163">
        <f t="shared" si="1790"/>
        <v>0</v>
      </c>
    </row>
    <row r="1468" spans="2:56" x14ac:dyDescent="0.3">
      <c r="B1468" s="169" t="s">
        <v>72</v>
      </c>
      <c r="C1468" s="248"/>
      <c r="D1468" s="249"/>
      <c r="E1468" s="172">
        <f t="shared" si="1776"/>
        <v>0</v>
      </c>
      <c r="F1468" s="248"/>
      <c r="G1468" s="249"/>
      <c r="H1468" s="172">
        <f t="shared" si="1777"/>
        <v>0</v>
      </c>
      <c r="I1468" s="248"/>
      <c r="J1468" s="250"/>
      <c r="K1468" s="174">
        <f t="shared" si="1778"/>
        <v>0</v>
      </c>
      <c r="L1468" s="248"/>
      <c r="M1468" s="250"/>
      <c r="N1468" s="251"/>
      <c r="O1468" s="248"/>
      <c r="P1468" s="251"/>
      <c r="Q1468" s="166">
        <f t="shared" si="1779"/>
        <v>0</v>
      </c>
      <c r="R1468" s="251"/>
      <c r="S1468" s="251"/>
      <c r="T1468" s="167">
        <f t="shared" si="1791"/>
        <v>0</v>
      </c>
      <c r="U1468" s="157"/>
      <c r="V1468" s="248"/>
      <c r="W1468" s="251"/>
      <c r="X1468" s="166">
        <f t="shared" si="1780"/>
        <v>0</v>
      </c>
      <c r="Y1468" s="251"/>
      <c r="Z1468" s="251"/>
      <c r="AA1468" s="167">
        <f t="shared" si="1792"/>
        <v>0</v>
      </c>
      <c r="AB1468" s="157"/>
      <c r="AC1468" s="248"/>
      <c r="AD1468" s="251"/>
      <c r="AE1468" s="166">
        <f t="shared" si="1781"/>
        <v>0</v>
      </c>
      <c r="AF1468" s="251"/>
      <c r="AG1468" s="251"/>
      <c r="AH1468" s="167">
        <f t="shared" si="1793"/>
        <v>0</v>
      </c>
      <c r="AJ1468" s="252"/>
      <c r="AK1468" s="253"/>
      <c r="AL1468" s="254"/>
      <c r="AM1468" s="253"/>
      <c r="AN1468" s="254"/>
      <c r="AO1468" s="253"/>
      <c r="AP1468" s="254"/>
      <c r="AQ1468" s="253"/>
      <c r="AR1468" s="254"/>
      <c r="AS1468" s="253"/>
      <c r="AT1468" s="254"/>
      <c r="AU1468" s="253"/>
      <c r="AV1468" s="163">
        <f t="shared" si="1783"/>
        <v>0</v>
      </c>
      <c r="AW1468" s="168">
        <f t="shared" si="1784"/>
        <v>0</v>
      </c>
      <c r="AY1468" s="163">
        <f t="shared" si="1785"/>
        <v>0</v>
      </c>
      <c r="AZ1468" s="163">
        <f t="shared" si="1786"/>
        <v>0</v>
      </c>
      <c r="BA1468" s="163">
        <f t="shared" si="1787"/>
        <v>0</v>
      </c>
      <c r="BB1468" s="163">
        <f t="shared" si="1788"/>
        <v>0</v>
      </c>
      <c r="BC1468" s="163">
        <f t="shared" si="1789"/>
        <v>0</v>
      </c>
      <c r="BD1468" s="163">
        <f t="shared" si="1790"/>
        <v>0</v>
      </c>
    </row>
    <row r="1469" spans="2:56" x14ac:dyDescent="0.3">
      <c r="B1469" s="179" t="s">
        <v>73</v>
      </c>
      <c r="C1469" s="83">
        <f>SUM(C1470:C1473)</f>
        <v>0</v>
      </c>
      <c r="D1469" s="84">
        <f>SUM(D1470:D1473)</f>
        <v>0</v>
      </c>
      <c r="E1469" s="85">
        <f t="shared" si="1776"/>
        <v>0</v>
      </c>
      <c r="F1469" s="83">
        <f>SUM(F1470:F1473)</f>
        <v>0</v>
      </c>
      <c r="G1469" s="84">
        <f>SUM(G1470:G1473)</f>
        <v>0</v>
      </c>
      <c r="H1469" s="85">
        <f t="shared" si="1777"/>
        <v>0</v>
      </c>
      <c r="I1469" s="83">
        <f>SUM(I1470:I1473)</f>
        <v>0</v>
      </c>
      <c r="J1469" s="86">
        <f>SUM(J1470:J1473)</f>
        <v>0</v>
      </c>
      <c r="K1469" s="87">
        <f t="shared" si="1778"/>
        <v>0</v>
      </c>
      <c r="L1469" s="83">
        <f>SUM(L1470:L1473)</f>
        <v>0</v>
      </c>
      <c r="M1469" s="86">
        <f>SUM(M1470:M1473)</f>
        <v>0</v>
      </c>
      <c r="N1469" s="88">
        <f>SUM(N1470:N1473)</f>
        <v>0</v>
      </c>
      <c r="O1469" s="83">
        <f>SUM(O1470:O1473)</f>
        <v>0</v>
      </c>
      <c r="P1469" s="88">
        <f>SUM(P1470:P1473)</f>
        <v>0</v>
      </c>
      <c r="Q1469" s="177">
        <f t="shared" si="1779"/>
        <v>0</v>
      </c>
      <c r="R1469" s="88">
        <f>SUM(R1470:R1473)</f>
        <v>0</v>
      </c>
      <c r="S1469" s="88">
        <f>SUM(S1470:S1473)</f>
        <v>0</v>
      </c>
      <c r="T1469" s="178">
        <f t="shared" si="1791"/>
        <v>0</v>
      </c>
      <c r="U1469" s="157"/>
      <c r="V1469" s="83">
        <f>SUM(V1470:V1473)</f>
        <v>0</v>
      </c>
      <c r="W1469" s="88">
        <f>SUM(W1470:W1473)</f>
        <v>0</v>
      </c>
      <c r="X1469" s="177">
        <f t="shared" si="1780"/>
        <v>0</v>
      </c>
      <c r="Y1469" s="88">
        <f>SUM(Y1470:Y1473)</f>
        <v>0</v>
      </c>
      <c r="Z1469" s="88">
        <f>SUM(Z1470:Z1473)</f>
        <v>0</v>
      </c>
      <c r="AA1469" s="178">
        <f t="shared" si="1792"/>
        <v>0</v>
      </c>
      <c r="AB1469" s="157"/>
      <c r="AC1469" s="83">
        <f>SUM(AC1470:AC1473)</f>
        <v>0</v>
      </c>
      <c r="AD1469" s="88">
        <f>SUM(AD1470:AD1473)</f>
        <v>0</v>
      </c>
      <c r="AE1469" s="177">
        <f t="shared" si="1781"/>
        <v>0</v>
      </c>
      <c r="AF1469" s="88">
        <f>SUM(AF1470:AF1473)</f>
        <v>0</v>
      </c>
      <c r="AG1469" s="88">
        <f>SUM(AG1470:AG1473)</f>
        <v>0</v>
      </c>
      <c r="AH1469" s="178">
        <f t="shared" si="1793"/>
        <v>0</v>
      </c>
      <c r="AJ1469" s="84">
        <f t="shared" ref="AJ1469:AU1469" si="1800">SUM(AJ1470:AJ1473)</f>
        <v>0</v>
      </c>
      <c r="AK1469" s="86">
        <f t="shared" si="1800"/>
        <v>0</v>
      </c>
      <c r="AL1469" s="88">
        <f t="shared" si="1800"/>
        <v>0</v>
      </c>
      <c r="AM1469" s="86">
        <f t="shared" si="1800"/>
        <v>0</v>
      </c>
      <c r="AN1469" s="88">
        <f t="shared" si="1800"/>
        <v>0</v>
      </c>
      <c r="AO1469" s="86">
        <f t="shared" si="1800"/>
        <v>0</v>
      </c>
      <c r="AP1469" s="88">
        <f t="shared" si="1800"/>
        <v>0</v>
      </c>
      <c r="AQ1469" s="86">
        <f t="shared" si="1800"/>
        <v>0</v>
      </c>
      <c r="AR1469" s="88">
        <f t="shared" si="1800"/>
        <v>0</v>
      </c>
      <c r="AS1469" s="86">
        <f t="shared" si="1800"/>
        <v>0</v>
      </c>
      <c r="AT1469" s="88">
        <f t="shared" si="1800"/>
        <v>0</v>
      </c>
      <c r="AU1469" s="86">
        <f t="shared" si="1800"/>
        <v>0</v>
      </c>
      <c r="AV1469" s="86">
        <f t="shared" si="1783"/>
        <v>0</v>
      </c>
      <c r="AW1469" s="93">
        <f t="shared" si="1784"/>
        <v>0</v>
      </c>
      <c r="AY1469" s="86">
        <f t="shared" si="1785"/>
        <v>0</v>
      </c>
      <c r="AZ1469" s="86">
        <f t="shared" si="1786"/>
        <v>0</v>
      </c>
      <c r="BA1469" s="86">
        <f t="shared" si="1787"/>
        <v>0</v>
      </c>
      <c r="BB1469" s="86">
        <f t="shared" si="1788"/>
        <v>0</v>
      </c>
      <c r="BC1469" s="86">
        <f t="shared" si="1789"/>
        <v>0</v>
      </c>
      <c r="BD1469" s="86">
        <f t="shared" si="1790"/>
        <v>0</v>
      </c>
    </row>
    <row r="1470" spans="2:56" x14ac:dyDescent="0.3">
      <c r="B1470" s="169" t="s">
        <v>74</v>
      </c>
      <c r="C1470" s="248"/>
      <c r="D1470" s="249"/>
      <c r="E1470" s="172">
        <f t="shared" si="1776"/>
        <v>0</v>
      </c>
      <c r="F1470" s="248"/>
      <c r="G1470" s="249"/>
      <c r="H1470" s="172">
        <f t="shared" si="1777"/>
        <v>0</v>
      </c>
      <c r="I1470" s="248"/>
      <c r="J1470" s="250"/>
      <c r="K1470" s="174">
        <f t="shared" si="1778"/>
        <v>0</v>
      </c>
      <c r="L1470" s="248"/>
      <c r="M1470" s="250"/>
      <c r="N1470" s="251"/>
      <c r="O1470" s="248"/>
      <c r="P1470" s="251"/>
      <c r="Q1470" s="166">
        <f t="shared" si="1779"/>
        <v>0</v>
      </c>
      <c r="R1470" s="251"/>
      <c r="S1470" s="251"/>
      <c r="T1470" s="167">
        <f t="shared" si="1791"/>
        <v>0</v>
      </c>
      <c r="U1470" s="157"/>
      <c r="V1470" s="248"/>
      <c r="W1470" s="251"/>
      <c r="X1470" s="166">
        <f t="shared" si="1780"/>
        <v>0</v>
      </c>
      <c r="Y1470" s="251"/>
      <c r="Z1470" s="251"/>
      <c r="AA1470" s="167">
        <f t="shared" si="1792"/>
        <v>0</v>
      </c>
      <c r="AB1470" s="157"/>
      <c r="AC1470" s="248"/>
      <c r="AD1470" s="251"/>
      <c r="AE1470" s="166">
        <f t="shared" si="1781"/>
        <v>0</v>
      </c>
      <c r="AF1470" s="251"/>
      <c r="AG1470" s="251"/>
      <c r="AH1470" s="167">
        <f t="shared" si="1793"/>
        <v>0</v>
      </c>
      <c r="AJ1470" s="252"/>
      <c r="AK1470" s="253"/>
      <c r="AL1470" s="254"/>
      <c r="AM1470" s="253"/>
      <c r="AN1470" s="254"/>
      <c r="AO1470" s="253"/>
      <c r="AP1470" s="254"/>
      <c r="AQ1470" s="253"/>
      <c r="AR1470" s="254"/>
      <c r="AS1470" s="253"/>
      <c r="AT1470" s="254"/>
      <c r="AU1470" s="253"/>
      <c r="AV1470" s="163">
        <f t="shared" si="1783"/>
        <v>0</v>
      </c>
      <c r="AW1470" s="168">
        <f t="shared" si="1784"/>
        <v>0</v>
      </c>
      <c r="AY1470" s="163">
        <f t="shared" si="1785"/>
        <v>0</v>
      </c>
      <c r="AZ1470" s="163">
        <f t="shared" si="1786"/>
        <v>0</v>
      </c>
      <c r="BA1470" s="163">
        <f t="shared" si="1787"/>
        <v>0</v>
      </c>
      <c r="BB1470" s="163">
        <f t="shared" si="1788"/>
        <v>0</v>
      </c>
      <c r="BC1470" s="163">
        <f t="shared" si="1789"/>
        <v>0</v>
      </c>
      <c r="BD1470" s="163">
        <f t="shared" si="1790"/>
        <v>0</v>
      </c>
    </row>
    <row r="1471" spans="2:56" x14ac:dyDescent="0.3">
      <c r="B1471" s="169" t="s">
        <v>75</v>
      </c>
      <c r="C1471" s="248"/>
      <c r="D1471" s="249"/>
      <c r="E1471" s="172">
        <f t="shared" si="1776"/>
        <v>0</v>
      </c>
      <c r="F1471" s="248"/>
      <c r="G1471" s="249"/>
      <c r="H1471" s="172">
        <f t="shared" si="1777"/>
        <v>0</v>
      </c>
      <c r="I1471" s="248"/>
      <c r="J1471" s="250"/>
      <c r="K1471" s="174">
        <f t="shared" si="1778"/>
        <v>0</v>
      </c>
      <c r="L1471" s="248"/>
      <c r="M1471" s="250"/>
      <c r="N1471" s="251"/>
      <c r="O1471" s="248"/>
      <c r="P1471" s="251"/>
      <c r="Q1471" s="166">
        <f t="shared" si="1779"/>
        <v>0</v>
      </c>
      <c r="R1471" s="251"/>
      <c r="S1471" s="251"/>
      <c r="T1471" s="167">
        <f t="shared" si="1791"/>
        <v>0</v>
      </c>
      <c r="U1471" s="157"/>
      <c r="V1471" s="248"/>
      <c r="W1471" s="251"/>
      <c r="X1471" s="166">
        <f t="shared" si="1780"/>
        <v>0</v>
      </c>
      <c r="Y1471" s="251"/>
      <c r="Z1471" s="251"/>
      <c r="AA1471" s="167">
        <f t="shared" si="1792"/>
        <v>0</v>
      </c>
      <c r="AB1471" s="157"/>
      <c r="AC1471" s="248"/>
      <c r="AD1471" s="251"/>
      <c r="AE1471" s="166">
        <f t="shared" si="1781"/>
        <v>0</v>
      </c>
      <c r="AF1471" s="251"/>
      <c r="AG1471" s="251"/>
      <c r="AH1471" s="167">
        <f t="shared" si="1793"/>
        <v>0</v>
      </c>
      <c r="AJ1471" s="252"/>
      <c r="AK1471" s="253"/>
      <c r="AL1471" s="254"/>
      <c r="AM1471" s="253"/>
      <c r="AN1471" s="254"/>
      <c r="AO1471" s="253"/>
      <c r="AP1471" s="254"/>
      <c r="AQ1471" s="253"/>
      <c r="AR1471" s="254"/>
      <c r="AS1471" s="253"/>
      <c r="AT1471" s="254"/>
      <c r="AU1471" s="253"/>
      <c r="AV1471" s="163">
        <f t="shared" si="1783"/>
        <v>0</v>
      </c>
      <c r="AW1471" s="168">
        <f t="shared" si="1784"/>
        <v>0</v>
      </c>
      <c r="AY1471" s="163">
        <f t="shared" si="1785"/>
        <v>0</v>
      </c>
      <c r="AZ1471" s="163">
        <f t="shared" si="1786"/>
        <v>0</v>
      </c>
      <c r="BA1471" s="163">
        <f t="shared" si="1787"/>
        <v>0</v>
      </c>
      <c r="BB1471" s="163">
        <f t="shared" si="1788"/>
        <v>0</v>
      </c>
      <c r="BC1471" s="163">
        <f t="shared" si="1789"/>
        <v>0</v>
      </c>
      <c r="BD1471" s="163">
        <f t="shared" si="1790"/>
        <v>0</v>
      </c>
    </row>
    <row r="1472" spans="2:56" x14ac:dyDescent="0.3">
      <c r="B1472" s="169" t="s">
        <v>76</v>
      </c>
      <c r="C1472" s="248"/>
      <c r="D1472" s="249"/>
      <c r="E1472" s="172">
        <f t="shared" si="1776"/>
        <v>0</v>
      </c>
      <c r="F1472" s="248"/>
      <c r="G1472" s="249"/>
      <c r="H1472" s="172">
        <f t="shared" si="1777"/>
        <v>0</v>
      </c>
      <c r="I1472" s="248"/>
      <c r="J1472" s="250"/>
      <c r="K1472" s="174">
        <f t="shared" si="1778"/>
        <v>0</v>
      </c>
      <c r="L1472" s="248"/>
      <c r="M1472" s="250"/>
      <c r="N1472" s="251"/>
      <c r="O1472" s="248"/>
      <c r="P1472" s="251"/>
      <c r="Q1472" s="166">
        <f t="shared" si="1779"/>
        <v>0</v>
      </c>
      <c r="R1472" s="251"/>
      <c r="S1472" s="251"/>
      <c r="T1472" s="167">
        <f t="shared" si="1791"/>
        <v>0</v>
      </c>
      <c r="U1472" s="157"/>
      <c r="V1472" s="248"/>
      <c r="W1472" s="251"/>
      <c r="X1472" s="166">
        <f t="shared" si="1780"/>
        <v>0</v>
      </c>
      <c r="Y1472" s="251"/>
      <c r="Z1472" s="251"/>
      <c r="AA1472" s="167">
        <f t="shared" si="1792"/>
        <v>0</v>
      </c>
      <c r="AB1472" s="157"/>
      <c r="AC1472" s="248"/>
      <c r="AD1472" s="251"/>
      <c r="AE1472" s="166">
        <f t="shared" si="1781"/>
        <v>0</v>
      </c>
      <c r="AF1472" s="251"/>
      <c r="AG1472" s="251"/>
      <c r="AH1472" s="167">
        <f t="shared" si="1793"/>
        <v>0</v>
      </c>
      <c r="AJ1472" s="252"/>
      <c r="AK1472" s="253"/>
      <c r="AL1472" s="254"/>
      <c r="AM1472" s="253"/>
      <c r="AN1472" s="254"/>
      <c r="AO1472" s="253"/>
      <c r="AP1472" s="254"/>
      <c r="AQ1472" s="253"/>
      <c r="AR1472" s="254"/>
      <c r="AS1472" s="253"/>
      <c r="AT1472" s="254"/>
      <c r="AU1472" s="253"/>
      <c r="AV1472" s="163">
        <f t="shared" si="1783"/>
        <v>0</v>
      </c>
      <c r="AW1472" s="168">
        <f t="shared" si="1784"/>
        <v>0</v>
      </c>
      <c r="AY1472" s="163">
        <f t="shared" si="1785"/>
        <v>0</v>
      </c>
      <c r="AZ1472" s="163">
        <f t="shared" si="1786"/>
        <v>0</v>
      </c>
      <c r="BA1472" s="163">
        <f t="shared" si="1787"/>
        <v>0</v>
      </c>
      <c r="BB1472" s="163">
        <f t="shared" si="1788"/>
        <v>0</v>
      </c>
      <c r="BC1472" s="163">
        <f t="shared" si="1789"/>
        <v>0</v>
      </c>
      <c r="BD1472" s="163">
        <f t="shared" si="1790"/>
        <v>0</v>
      </c>
    </row>
    <row r="1473" spans="2:56" x14ac:dyDescent="0.3">
      <c r="B1473" s="169" t="s">
        <v>77</v>
      </c>
      <c r="C1473" s="248"/>
      <c r="D1473" s="249"/>
      <c r="E1473" s="172">
        <f t="shared" si="1776"/>
        <v>0</v>
      </c>
      <c r="F1473" s="248"/>
      <c r="G1473" s="249"/>
      <c r="H1473" s="172">
        <f t="shared" si="1777"/>
        <v>0</v>
      </c>
      <c r="I1473" s="248"/>
      <c r="J1473" s="250"/>
      <c r="K1473" s="174">
        <f t="shared" si="1778"/>
        <v>0</v>
      </c>
      <c r="L1473" s="248"/>
      <c r="M1473" s="250"/>
      <c r="N1473" s="251"/>
      <c r="O1473" s="248"/>
      <c r="P1473" s="251"/>
      <c r="Q1473" s="166">
        <f t="shared" si="1779"/>
        <v>0</v>
      </c>
      <c r="R1473" s="251"/>
      <c r="S1473" s="251"/>
      <c r="T1473" s="167">
        <f t="shared" si="1791"/>
        <v>0</v>
      </c>
      <c r="U1473" s="157"/>
      <c r="V1473" s="248"/>
      <c r="W1473" s="251"/>
      <c r="X1473" s="166">
        <f t="shared" si="1780"/>
        <v>0</v>
      </c>
      <c r="Y1473" s="251"/>
      <c r="Z1473" s="251"/>
      <c r="AA1473" s="167">
        <f t="shared" si="1792"/>
        <v>0</v>
      </c>
      <c r="AB1473" s="157"/>
      <c r="AC1473" s="248"/>
      <c r="AD1473" s="251"/>
      <c r="AE1473" s="166">
        <f t="shared" si="1781"/>
        <v>0</v>
      </c>
      <c r="AF1473" s="251"/>
      <c r="AG1473" s="251"/>
      <c r="AH1473" s="167">
        <f t="shared" si="1793"/>
        <v>0</v>
      </c>
      <c r="AJ1473" s="252"/>
      <c r="AK1473" s="253"/>
      <c r="AL1473" s="254"/>
      <c r="AM1473" s="253"/>
      <c r="AN1473" s="254"/>
      <c r="AO1473" s="253"/>
      <c r="AP1473" s="254"/>
      <c r="AQ1473" s="253"/>
      <c r="AR1473" s="254"/>
      <c r="AS1473" s="253"/>
      <c r="AT1473" s="254"/>
      <c r="AU1473" s="253"/>
      <c r="AV1473" s="163">
        <f t="shared" si="1783"/>
        <v>0</v>
      </c>
      <c r="AW1473" s="168">
        <f t="shared" si="1784"/>
        <v>0</v>
      </c>
      <c r="AY1473" s="163">
        <f t="shared" si="1785"/>
        <v>0</v>
      </c>
      <c r="AZ1473" s="163">
        <f t="shared" si="1786"/>
        <v>0</v>
      </c>
      <c r="BA1473" s="163">
        <f t="shared" si="1787"/>
        <v>0</v>
      </c>
      <c r="BB1473" s="163">
        <f t="shared" si="1788"/>
        <v>0</v>
      </c>
      <c r="BC1473" s="163">
        <f t="shared" si="1789"/>
        <v>0</v>
      </c>
      <c r="BD1473" s="163">
        <f t="shared" si="1790"/>
        <v>0</v>
      </c>
    </row>
    <row r="1474" spans="2:56" x14ac:dyDescent="0.3">
      <c r="B1474" s="179" t="s">
        <v>78</v>
      </c>
      <c r="C1474" s="83">
        <f>SUM(C1475)</f>
        <v>0</v>
      </c>
      <c r="D1474" s="84">
        <f>SUM(D1475)</f>
        <v>0</v>
      </c>
      <c r="E1474" s="85">
        <f t="shared" si="1776"/>
        <v>0</v>
      </c>
      <c r="F1474" s="83">
        <f>SUM(F1475)</f>
        <v>0</v>
      </c>
      <c r="G1474" s="84">
        <f>SUM(G1475)</f>
        <v>0</v>
      </c>
      <c r="H1474" s="85">
        <f t="shared" si="1777"/>
        <v>0</v>
      </c>
      <c r="I1474" s="83">
        <f>SUM(I1475)</f>
        <v>0</v>
      </c>
      <c r="J1474" s="86">
        <f>SUM(J1475)</f>
        <v>0</v>
      </c>
      <c r="K1474" s="87">
        <f t="shared" si="1778"/>
        <v>0</v>
      </c>
      <c r="L1474" s="83">
        <f>SUM(L1475)</f>
        <v>0</v>
      </c>
      <c r="M1474" s="86">
        <f>SUM(M1475)</f>
        <v>0</v>
      </c>
      <c r="N1474" s="88">
        <f>SUM(N1475)</f>
        <v>0</v>
      </c>
      <c r="O1474" s="83">
        <f>SUM(O1475)</f>
        <v>0</v>
      </c>
      <c r="P1474" s="88">
        <f>SUM(P1475)</f>
        <v>0</v>
      </c>
      <c r="Q1474" s="177">
        <f t="shared" si="1779"/>
        <v>0</v>
      </c>
      <c r="R1474" s="88">
        <f>SUM(R1475)</f>
        <v>0</v>
      </c>
      <c r="S1474" s="88">
        <f>SUM(S1475)</f>
        <v>0</v>
      </c>
      <c r="T1474" s="178">
        <f t="shared" si="1791"/>
        <v>0</v>
      </c>
      <c r="U1474" s="157"/>
      <c r="V1474" s="83">
        <f>SUM(V1475)</f>
        <v>0</v>
      </c>
      <c r="W1474" s="88">
        <f>SUM(W1475)</f>
        <v>0</v>
      </c>
      <c r="X1474" s="177">
        <f t="shared" si="1780"/>
        <v>0</v>
      </c>
      <c r="Y1474" s="88">
        <f>SUM(Y1475)</f>
        <v>0</v>
      </c>
      <c r="Z1474" s="88">
        <f>SUM(Z1475)</f>
        <v>0</v>
      </c>
      <c r="AA1474" s="178">
        <f t="shared" si="1792"/>
        <v>0</v>
      </c>
      <c r="AB1474" s="157"/>
      <c r="AC1474" s="83">
        <f>SUM(AC1475)</f>
        <v>0</v>
      </c>
      <c r="AD1474" s="88">
        <f>SUM(AD1475)</f>
        <v>0</v>
      </c>
      <c r="AE1474" s="177">
        <f t="shared" si="1781"/>
        <v>0</v>
      </c>
      <c r="AF1474" s="88">
        <f>SUM(AF1475)</f>
        <v>0</v>
      </c>
      <c r="AG1474" s="88">
        <f>SUM(AG1475)</f>
        <v>0</v>
      </c>
      <c r="AH1474" s="178">
        <f t="shared" si="1793"/>
        <v>0</v>
      </c>
      <c r="AJ1474" s="84">
        <f t="shared" ref="AJ1474:AU1474" si="1801">SUM(AJ1475)</f>
        <v>0</v>
      </c>
      <c r="AK1474" s="86">
        <f t="shared" si="1801"/>
        <v>0</v>
      </c>
      <c r="AL1474" s="88">
        <f t="shared" si="1801"/>
        <v>0</v>
      </c>
      <c r="AM1474" s="86">
        <f t="shared" si="1801"/>
        <v>0</v>
      </c>
      <c r="AN1474" s="88">
        <f t="shared" si="1801"/>
        <v>0</v>
      </c>
      <c r="AO1474" s="86">
        <f t="shared" si="1801"/>
        <v>0</v>
      </c>
      <c r="AP1474" s="88">
        <f t="shared" si="1801"/>
        <v>0</v>
      </c>
      <c r="AQ1474" s="86">
        <f t="shared" si="1801"/>
        <v>0</v>
      </c>
      <c r="AR1474" s="88">
        <f t="shared" si="1801"/>
        <v>0</v>
      </c>
      <c r="AS1474" s="86">
        <f t="shared" si="1801"/>
        <v>0</v>
      </c>
      <c r="AT1474" s="88">
        <f t="shared" si="1801"/>
        <v>0</v>
      </c>
      <c r="AU1474" s="86">
        <f t="shared" si="1801"/>
        <v>0</v>
      </c>
      <c r="AV1474" s="86">
        <f t="shared" si="1783"/>
        <v>0</v>
      </c>
      <c r="AW1474" s="93">
        <f t="shared" si="1784"/>
        <v>0</v>
      </c>
      <c r="AY1474" s="86">
        <f t="shared" si="1785"/>
        <v>0</v>
      </c>
      <c r="AZ1474" s="86">
        <f t="shared" si="1786"/>
        <v>0</v>
      </c>
      <c r="BA1474" s="86">
        <f t="shared" si="1787"/>
        <v>0</v>
      </c>
      <c r="BB1474" s="86">
        <f t="shared" si="1788"/>
        <v>0</v>
      </c>
      <c r="BC1474" s="86">
        <f t="shared" si="1789"/>
        <v>0</v>
      </c>
      <c r="BD1474" s="86">
        <f t="shared" si="1790"/>
        <v>0</v>
      </c>
    </row>
    <row r="1475" spans="2:56" x14ac:dyDescent="0.3">
      <c r="B1475" s="169" t="s">
        <v>79</v>
      </c>
      <c r="C1475" s="248"/>
      <c r="D1475" s="249"/>
      <c r="E1475" s="172">
        <f t="shared" si="1776"/>
        <v>0</v>
      </c>
      <c r="F1475" s="248"/>
      <c r="G1475" s="249"/>
      <c r="H1475" s="172">
        <f t="shared" si="1777"/>
        <v>0</v>
      </c>
      <c r="I1475" s="248"/>
      <c r="J1475" s="250"/>
      <c r="K1475" s="174">
        <f t="shared" si="1778"/>
        <v>0</v>
      </c>
      <c r="L1475" s="248"/>
      <c r="M1475" s="250"/>
      <c r="N1475" s="251"/>
      <c r="O1475" s="248"/>
      <c r="P1475" s="251"/>
      <c r="Q1475" s="166">
        <f t="shared" si="1779"/>
        <v>0</v>
      </c>
      <c r="R1475" s="251"/>
      <c r="S1475" s="251"/>
      <c r="T1475" s="167">
        <f t="shared" si="1791"/>
        <v>0</v>
      </c>
      <c r="U1475" s="157"/>
      <c r="V1475" s="248"/>
      <c r="W1475" s="251"/>
      <c r="X1475" s="166">
        <f t="shared" si="1780"/>
        <v>0</v>
      </c>
      <c r="Y1475" s="251"/>
      <c r="Z1475" s="251"/>
      <c r="AA1475" s="167">
        <f t="shared" si="1792"/>
        <v>0</v>
      </c>
      <c r="AB1475" s="157"/>
      <c r="AC1475" s="248"/>
      <c r="AD1475" s="251"/>
      <c r="AE1475" s="166">
        <f t="shared" si="1781"/>
        <v>0</v>
      </c>
      <c r="AF1475" s="251"/>
      <c r="AG1475" s="251"/>
      <c r="AH1475" s="167">
        <f t="shared" si="1793"/>
        <v>0</v>
      </c>
      <c r="AJ1475" s="252"/>
      <c r="AK1475" s="253"/>
      <c r="AL1475" s="254"/>
      <c r="AM1475" s="253"/>
      <c r="AN1475" s="254"/>
      <c r="AO1475" s="253"/>
      <c r="AP1475" s="254"/>
      <c r="AQ1475" s="253"/>
      <c r="AR1475" s="254"/>
      <c r="AS1475" s="253"/>
      <c r="AT1475" s="254"/>
      <c r="AU1475" s="253"/>
      <c r="AV1475" s="163">
        <f t="shared" si="1783"/>
        <v>0</v>
      </c>
      <c r="AW1475" s="168">
        <f t="shared" si="1784"/>
        <v>0</v>
      </c>
      <c r="AY1475" s="163">
        <f t="shared" si="1785"/>
        <v>0</v>
      </c>
      <c r="AZ1475" s="163">
        <f t="shared" si="1786"/>
        <v>0</v>
      </c>
      <c r="BA1475" s="163">
        <f t="shared" si="1787"/>
        <v>0</v>
      </c>
      <c r="BB1475" s="163">
        <f t="shared" si="1788"/>
        <v>0</v>
      </c>
      <c r="BC1475" s="163">
        <f t="shared" si="1789"/>
        <v>0</v>
      </c>
      <c r="BD1475" s="163">
        <f t="shared" si="1790"/>
        <v>0</v>
      </c>
    </row>
    <row r="1476" spans="2:56" x14ac:dyDescent="0.3">
      <c r="B1476" s="179" t="s">
        <v>80</v>
      </c>
      <c r="C1476" s="83">
        <f>SUM(C1477)</f>
        <v>0</v>
      </c>
      <c r="D1476" s="84">
        <f>SUM(D1477)</f>
        <v>0</v>
      </c>
      <c r="E1476" s="85">
        <f t="shared" si="1776"/>
        <v>0</v>
      </c>
      <c r="F1476" s="83">
        <f>SUM(F1477)</f>
        <v>0</v>
      </c>
      <c r="G1476" s="84">
        <f>SUM(G1477)</f>
        <v>0</v>
      </c>
      <c r="H1476" s="85">
        <f t="shared" si="1777"/>
        <v>0</v>
      </c>
      <c r="I1476" s="83">
        <f>SUM(I1477)</f>
        <v>0</v>
      </c>
      <c r="J1476" s="86">
        <f>SUM(J1477)</f>
        <v>0</v>
      </c>
      <c r="K1476" s="87">
        <f t="shared" si="1778"/>
        <v>0</v>
      </c>
      <c r="L1476" s="83">
        <f>SUM(L1477)</f>
        <v>0</v>
      </c>
      <c r="M1476" s="86">
        <f>SUM(M1477)</f>
        <v>0</v>
      </c>
      <c r="N1476" s="88">
        <f>SUM(N1477)</f>
        <v>0</v>
      </c>
      <c r="O1476" s="83">
        <f>SUM(O1477)</f>
        <v>0</v>
      </c>
      <c r="P1476" s="88">
        <f>SUM(P1477)</f>
        <v>0</v>
      </c>
      <c r="Q1476" s="177">
        <f t="shared" si="1779"/>
        <v>0</v>
      </c>
      <c r="R1476" s="88">
        <f>SUM(R1477)</f>
        <v>0</v>
      </c>
      <c r="S1476" s="88">
        <f>SUM(S1477)</f>
        <v>0</v>
      </c>
      <c r="T1476" s="178">
        <f t="shared" si="1791"/>
        <v>0</v>
      </c>
      <c r="U1476" s="157"/>
      <c r="V1476" s="83">
        <f>SUM(V1477)</f>
        <v>0</v>
      </c>
      <c r="W1476" s="88">
        <f>SUM(W1477)</f>
        <v>0</v>
      </c>
      <c r="X1476" s="177">
        <f t="shared" si="1780"/>
        <v>0</v>
      </c>
      <c r="Y1476" s="88">
        <f>SUM(Y1477)</f>
        <v>0</v>
      </c>
      <c r="Z1476" s="88">
        <f>SUM(Z1477)</f>
        <v>0</v>
      </c>
      <c r="AA1476" s="178">
        <f t="shared" si="1792"/>
        <v>0</v>
      </c>
      <c r="AB1476" s="157"/>
      <c r="AC1476" s="83">
        <f>SUM(AC1477)</f>
        <v>0</v>
      </c>
      <c r="AD1476" s="88">
        <f>SUM(AD1477)</f>
        <v>0</v>
      </c>
      <c r="AE1476" s="177">
        <f t="shared" si="1781"/>
        <v>0</v>
      </c>
      <c r="AF1476" s="88">
        <f>SUM(AF1477)</f>
        <v>0</v>
      </c>
      <c r="AG1476" s="88">
        <f>SUM(AG1477)</f>
        <v>0</v>
      </c>
      <c r="AH1476" s="178">
        <f t="shared" si="1793"/>
        <v>0</v>
      </c>
      <c r="AJ1476" s="84">
        <f t="shared" ref="AJ1476:AU1476" si="1802">SUM(AJ1477)</f>
        <v>0</v>
      </c>
      <c r="AK1476" s="86">
        <f t="shared" si="1802"/>
        <v>0</v>
      </c>
      <c r="AL1476" s="88">
        <f t="shared" si="1802"/>
        <v>0</v>
      </c>
      <c r="AM1476" s="86">
        <f t="shared" si="1802"/>
        <v>0</v>
      </c>
      <c r="AN1476" s="88">
        <f t="shared" si="1802"/>
        <v>0</v>
      </c>
      <c r="AO1476" s="86">
        <f t="shared" si="1802"/>
        <v>0</v>
      </c>
      <c r="AP1476" s="88">
        <f t="shared" si="1802"/>
        <v>0</v>
      </c>
      <c r="AQ1476" s="86">
        <f t="shared" si="1802"/>
        <v>0</v>
      </c>
      <c r="AR1476" s="88">
        <f t="shared" si="1802"/>
        <v>0</v>
      </c>
      <c r="AS1476" s="86">
        <f t="shared" si="1802"/>
        <v>0</v>
      </c>
      <c r="AT1476" s="88">
        <f t="shared" si="1802"/>
        <v>0</v>
      </c>
      <c r="AU1476" s="86">
        <f t="shared" si="1802"/>
        <v>0</v>
      </c>
      <c r="AV1476" s="86">
        <f t="shared" si="1783"/>
        <v>0</v>
      </c>
      <c r="AW1476" s="93">
        <f t="shared" si="1784"/>
        <v>0</v>
      </c>
      <c r="AY1476" s="86">
        <f t="shared" si="1785"/>
        <v>0</v>
      </c>
      <c r="AZ1476" s="86">
        <f t="shared" si="1786"/>
        <v>0</v>
      </c>
      <c r="BA1476" s="86">
        <f t="shared" si="1787"/>
        <v>0</v>
      </c>
      <c r="BB1476" s="86">
        <f t="shared" si="1788"/>
        <v>0</v>
      </c>
      <c r="BC1476" s="86">
        <f t="shared" si="1789"/>
        <v>0</v>
      </c>
      <c r="BD1476" s="86">
        <f t="shared" si="1790"/>
        <v>0</v>
      </c>
    </row>
    <row r="1477" spans="2:56" x14ac:dyDescent="0.3">
      <c r="B1477" s="169" t="s">
        <v>80</v>
      </c>
      <c r="C1477" s="248"/>
      <c r="D1477" s="249"/>
      <c r="E1477" s="172">
        <f t="shared" si="1776"/>
        <v>0</v>
      </c>
      <c r="F1477" s="248"/>
      <c r="G1477" s="249"/>
      <c r="H1477" s="172">
        <f t="shared" si="1777"/>
        <v>0</v>
      </c>
      <c r="I1477" s="248"/>
      <c r="J1477" s="250"/>
      <c r="K1477" s="174">
        <f t="shared" si="1778"/>
        <v>0</v>
      </c>
      <c r="L1477" s="248"/>
      <c r="M1477" s="250"/>
      <c r="N1477" s="251"/>
      <c r="O1477" s="248"/>
      <c r="P1477" s="251"/>
      <c r="Q1477" s="166">
        <f t="shared" si="1779"/>
        <v>0</v>
      </c>
      <c r="R1477" s="251"/>
      <c r="S1477" s="251"/>
      <c r="T1477" s="167">
        <f t="shared" si="1791"/>
        <v>0</v>
      </c>
      <c r="U1477" s="157"/>
      <c r="V1477" s="248"/>
      <c r="W1477" s="251"/>
      <c r="X1477" s="166">
        <f t="shared" si="1780"/>
        <v>0</v>
      </c>
      <c r="Y1477" s="251"/>
      <c r="Z1477" s="251"/>
      <c r="AA1477" s="167">
        <f t="shared" si="1792"/>
        <v>0</v>
      </c>
      <c r="AB1477" s="157"/>
      <c r="AC1477" s="248"/>
      <c r="AD1477" s="251"/>
      <c r="AE1477" s="166">
        <f t="shared" si="1781"/>
        <v>0</v>
      </c>
      <c r="AF1477" s="251"/>
      <c r="AG1477" s="251"/>
      <c r="AH1477" s="167">
        <f t="shared" si="1793"/>
        <v>0</v>
      </c>
      <c r="AJ1477" s="252"/>
      <c r="AK1477" s="253"/>
      <c r="AL1477" s="254"/>
      <c r="AM1477" s="253"/>
      <c r="AN1477" s="254"/>
      <c r="AO1477" s="253"/>
      <c r="AP1477" s="254"/>
      <c r="AQ1477" s="253"/>
      <c r="AR1477" s="254"/>
      <c r="AS1477" s="253"/>
      <c r="AT1477" s="254"/>
      <c r="AU1477" s="253"/>
      <c r="AV1477" s="163">
        <f t="shared" si="1783"/>
        <v>0</v>
      </c>
      <c r="AW1477" s="168">
        <f t="shared" si="1784"/>
        <v>0</v>
      </c>
      <c r="AY1477" s="163">
        <f t="shared" si="1785"/>
        <v>0</v>
      </c>
      <c r="AZ1477" s="163">
        <f t="shared" si="1786"/>
        <v>0</v>
      </c>
      <c r="BA1477" s="163">
        <f t="shared" si="1787"/>
        <v>0</v>
      </c>
      <c r="BB1477" s="163">
        <f t="shared" si="1788"/>
        <v>0</v>
      </c>
      <c r="BC1477" s="163">
        <f t="shared" si="1789"/>
        <v>0</v>
      </c>
      <c r="BD1477" s="163">
        <f t="shared" si="1790"/>
        <v>0</v>
      </c>
    </row>
    <row r="1478" spans="2:56" x14ac:dyDescent="0.3">
      <c r="B1478" s="179" t="s">
        <v>81</v>
      </c>
      <c r="C1478" s="83">
        <f>SUM(C1479)</f>
        <v>5000</v>
      </c>
      <c r="D1478" s="84">
        <f>SUM(D1479)</f>
        <v>3930</v>
      </c>
      <c r="E1478" s="85">
        <f t="shared" si="1776"/>
        <v>0.78600000000000003</v>
      </c>
      <c r="F1478" s="83">
        <f>SUM(F1479)</f>
        <v>6000</v>
      </c>
      <c r="G1478" s="84">
        <f>SUM(G1479)</f>
        <v>5974.25</v>
      </c>
      <c r="H1478" s="85">
        <f t="shared" si="1777"/>
        <v>0.99570833333333331</v>
      </c>
      <c r="I1478" s="83">
        <f>SUM(I1479)</f>
        <v>7706</v>
      </c>
      <c r="J1478" s="86">
        <f>SUM(J1479)</f>
        <v>7706</v>
      </c>
      <c r="K1478" s="87">
        <f t="shared" si="1778"/>
        <v>1</v>
      </c>
      <c r="L1478" s="83">
        <f>SUM(L1479)</f>
        <v>7910</v>
      </c>
      <c r="M1478" s="86">
        <f>SUM(M1479)</f>
        <v>28500</v>
      </c>
      <c r="N1478" s="88">
        <f>SUM(N1479)</f>
        <v>0</v>
      </c>
      <c r="O1478" s="83">
        <f>SUM(O1479)</f>
        <v>6125</v>
      </c>
      <c r="P1478" s="88">
        <f>SUM(P1479)</f>
        <v>0</v>
      </c>
      <c r="Q1478" s="177">
        <f t="shared" si="1779"/>
        <v>6125</v>
      </c>
      <c r="R1478" s="88">
        <f>SUM(R1479)</f>
        <v>0</v>
      </c>
      <c r="S1478" s="88">
        <f>SUM(S1479)</f>
        <v>0</v>
      </c>
      <c r="T1478" s="178">
        <f t="shared" si="1791"/>
        <v>6125</v>
      </c>
      <c r="U1478" s="157"/>
      <c r="V1478" s="83">
        <f>SUM(V1479)</f>
        <v>6125</v>
      </c>
      <c r="W1478" s="88">
        <f>SUM(W1479)</f>
        <v>0</v>
      </c>
      <c r="X1478" s="177">
        <f t="shared" si="1780"/>
        <v>6125</v>
      </c>
      <c r="Y1478" s="88">
        <f>SUM(Y1479)</f>
        <v>0</v>
      </c>
      <c r="Z1478" s="88">
        <f>SUM(Z1479)</f>
        <v>0</v>
      </c>
      <c r="AA1478" s="178">
        <f t="shared" si="1792"/>
        <v>6125</v>
      </c>
      <c r="AB1478" s="157"/>
      <c r="AC1478" s="83">
        <f>SUM(AC1479)</f>
        <v>6125</v>
      </c>
      <c r="AD1478" s="88">
        <f>SUM(AD1479)</f>
        <v>0</v>
      </c>
      <c r="AE1478" s="177">
        <f t="shared" si="1781"/>
        <v>6125</v>
      </c>
      <c r="AF1478" s="88">
        <f>SUM(AF1479)</f>
        <v>0</v>
      </c>
      <c r="AG1478" s="88">
        <f>SUM(AG1479)</f>
        <v>0</v>
      </c>
      <c r="AH1478" s="178">
        <f t="shared" si="1793"/>
        <v>6125</v>
      </c>
      <c r="AJ1478" s="84">
        <f t="shared" ref="AJ1478:AU1478" si="1803">SUM(AJ1479)</f>
        <v>0</v>
      </c>
      <c r="AK1478" s="86">
        <f t="shared" si="1803"/>
        <v>0</v>
      </c>
      <c r="AL1478" s="88">
        <f t="shared" si="1803"/>
        <v>0</v>
      </c>
      <c r="AM1478" s="86">
        <f t="shared" si="1803"/>
        <v>0</v>
      </c>
      <c r="AN1478" s="88">
        <f t="shared" si="1803"/>
        <v>0</v>
      </c>
      <c r="AO1478" s="86">
        <f t="shared" si="1803"/>
        <v>0</v>
      </c>
      <c r="AP1478" s="88">
        <f t="shared" si="1803"/>
        <v>0</v>
      </c>
      <c r="AQ1478" s="86">
        <f t="shared" si="1803"/>
        <v>0</v>
      </c>
      <c r="AR1478" s="88">
        <f t="shared" si="1803"/>
        <v>0</v>
      </c>
      <c r="AS1478" s="86">
        <f t="shared" si="1803"/>
        <v>0</v>
      </c>
      <c r="AT1478" s="88">
        <f t="shared" si="1803"/>
        <v>0</v>
      </c>
      <c r="AU1478" s="86">
        <f t="shared" si="1803"/>
        <v>6125</v>
      </c>
      <c r="AV1478" s="86">
        <f t="shared" si="1783"/>
        <v>6125</v>
      </c>
      <c r="AW1478" s="93">
        <f t="shared" si="1784"/>
        <v>0</v>
      </c>
      <c r="AY1478" s="86">
        <f t="shared" si="1785"/>
        <v>0</v>
      </c>
      <c r="AZ1478" s="86">
        <f t="shared" si="1786"/>
        <v>0</v>
      </c>
      <c r="BA1478" s="86">
        <f t="shared" si="1787"/>
        <v>0</v>
      </c>
      <c r="BB1478" s="86">
        <f t="shared" si="1788"/>
        <v>6125</v>
      </c>
      <c r="BC1478" s="86">
        <f t="shared" si="1789"/>
        <v>6125</v>
      </c>
      <c r="BD1478" s="86">
        <f t="shared" si="1790"/>
        <v>0</v>
      </c>
    </row>
    <row r="1479" spans="2:56" x14ac:dyDescent="0.3">
      <c r="B1479" s="169" t="s">
        <v>81</v>
      </c>
      <c r="C1479" s="248">
        <v>5000</v>
      </c>
      <c r="D1479" s="249">
        <v>3930</v>
      </c>
      <c r="E1479" s="172">
        <f t="shared" si="1776"/>
        <v>0.78600000000000003</v>
      </c>
      <c r="F1479" s="248">
        <v>6000</v>
      </c>
      <c r="G1479" s="249">
        <v>5974.25</v>
      </c>
      <c r="H1479" s="172">
        <f t="shared" si="1777"/>
        <v>0.99570833333333331</v>
      </c>
      <c r="I1479" s="248">
        <v>7706</v>
      </c>
      <c r="J1479" s="250">
        <v>7706</v>
      </c>
      <c r="K1479" s="174">
        <f t="shared" si="1778"/>
        <v>1</v>
      </c>
      <c r="L1479" s="248">
        <v>7910</v>
      </c>
      <c r="M1479" s="250">
        <v>28500</v>
      </c>
      <c r="N1479" s="251"/>
      <c r="O1479" s="248">
        <v>6125</v>
      </c>
      <c r="P1479" s="251"/>
      <c r="Q1479" s="166">
        <f t="shared" si="1779"/>
        <v>6125</v>
      </c>
      <c r="R1479" s="251"/>
      <c r="S1479" s="251"/>
      <c r="T1479" s="167">
        <f t="shared" si="1791"/>
        <v>6125</v>
      </c>
      <c r="U1479" s="157"/>
      <c r="V1479" s="248">
        <v>6125</v>
      </c>
      <c r="W1479" s="251"/>
      <c r="X1479" s="166">
        <f t="shared" si="1780"/>
        <v>6125</v>
      </c>
      <c r="Y1479" s="251"/>
      <c r="Z1479" s="251"/>
      <c r="AA1479" s="167">
        <f t="shared" si="1792"/>
        <v>6125</v>
      </c>
      <c r="AB1479" s="157"/>
      <c r="AC1479" s="248">
        <v>6125</v>
      </c>
      <c r="AD1479" s="251"/>
      <c r="AE1479" s="166">
        <f t="shared" si="1781"/>
        <v>6125</v>
      </c>
      <c r="AF1479" s="251"/>
      <c r="AG1479" s="251"/>
      <c r="AH1479" s="167">
        <f t="shared" si="1793"/>
        <v>6125</v>
      </c>
      <c r="AJ1479" s="252"/>
      <c r="AK1479" s="253"/>
      <c r="AL1479" s="254"/>
      <c r="AM1479" s="253"/>
      <c r="AN1479" s="254"/>
      <c r="AO1479" s="253"/>
      <c r="AP1479" s="254"/>
      <c r="AQ1479" s="253"/>
      <c r="AR1479" s="254"/>
      <c r="AS1479" s="253"/>
      <c r="AT1479" s="254"/>
      <c r="AU1479" s="253">
        <v>6125</v>
      </c>
      <c r="AV1479" s="163">
        <f t="shared" si="1783"/>
        <v>6125</v>
      </c>
      <c r="AW1479" s="168">
        <f t="shared" si="1784"/>
        <v>0</v>
      </c>
      <c r="AY1479" s="163">
        <f t="shared" si="1785"/>
        <v>0</v>
      </c>
      <c r="AZ1479" s="163">
        <f t="shared" si="1786"/>
        <v>0</v>
      </c>
      <c r="BA1479" s="163">
        <f t="shared" si="1787"/>
        <v>0</v>
      </c>
      <c r="BB1479" s="163">
        <f t="shared" si="1788"/>
        <v>6125</v>
      </c>
      <c r="BC1479" s="163">
        <f t="shared" si="1789"/>
        <v>6125</v>
      </c>
      <c r="BD1479" s="163">
        <f t="shared" si="1790"/>
        <v>0</v>
      </c>
    </row>
    <row r="1480" spans="2:56" x14ac:dyDescent="0.3">
      <c r="B1480" s="179" t="s">
        <v>82</v>
      </c>
      <c r="C1480" s="83">
        <f>SUM(C1481:C1486)</f>
        <v>0</v>
      </c>
      <c r="D1480" s="84">
        <f>SUM(D1481:D1486)</f>
        <v>0</v>
      </c>
      <c r="E1480" s="85">
        <f t="shared" si="1776"/>
        <v>0</v>
      </c>
      <c r="F1480" s="83">
        <f>SUM(F1481:F1486)</f>
        <v>0</v>
      </c>
      <c r="G1480" s="84">
        <f>SUM(G1481:G1486)</f>
        <v>0</v>
      </c>
      <c r="H1480" s="85">
        <f t="shared" si="1777"/>
        <v>0</v>
      </c>
      <c r="I1480" s="83">
        <f>SUM(I1481:I1486)</f>
        <v>0</v>
      </c>
      <c r="J1480" s="86">
        <f>SUM(J1481:J1486)</f>
        <v>0</v>
      </c>
      <c r="K1480" s="87">
        <f t="shared" si="1778"/>
        <v>0</v>
      </c>
      <c r="L1480" s="83">
        <f>SUM(L1481:L1486)</f>
        <v>0</v>
      </c>
      <c r="M1480" s="86">
        <f>SUM(M1481:M1486)</f>
        <v>0</v>
      </c>
      <c r="N1480" s="88">
        <f>SUM(N1481:N1486)</f>
        <v>0</v>
      </c>
      <c r="O1480" s="83">
        <f>SUM(O1481:O1486)</f>
        <v>0</v>
      </c>
      <c r="P1480" s="88">
        <f>SUM(P1481:P1486)</f>
        <v>0</v>
      </c>
      <c r="Q1480" s="177">
        <f t="shared" si="1779"/>
        <v>0</v>
      </c>
      <c r="R1480" s="88">
        <f>SUM(R1481:R1486)</f>
        <v>0</v>
      </c>
      <c r="S1480" s="88">
        <f>SUM(S1481:S1486)</f>
        <v>0</v>
      </c>
      <c r="T1480" s="178">
        <f t="shared" si="1791"/>
        <v>0</v>
      </c>
      <c r="U1480" s="157"/>
      <c r="V1480" s="83">
        <f>SUM(V1481:V1486)</f>
        <v>0</v>
      </c>
      <c r="W1480" s="88">
        <f>SUM(W1481:W1486)</f>
        <v>0</v>
      </c>
      <c r="X1480" s="177">
        <f t="shared" si="1780"/>
        <v>0</v>
      </c>
      <c r="Y1480" s="88">
        <f>SUM(Y1481:Y1486)</f>
        <v>0</v>
      </c>
      <c r="Z1480" s="88">
        <f>SUM(Z1481:Z1486)</f>
        <v>0</v>
      </c>
      <c r="AA1480" s="178">
        <f t="shared" si="1792"/>
        <v>0</v>
      </c>
      <c r="AB1480" s="157"/>
      <c r="AC1480" s="83">
        <f>SUM(AC1481:AC1486)</f>
        <v>0</v>
      </c>
      <c r="AD1480" s="88">
        <f>SUM(AD1481:AD1486)</f>
        <v>0</v>
      </c>
      <c r="AE1480" s="177">
        <f t="shared" si="1781"/>
        <v>0</v>
      </c>
      <c r="AF1480" s="88">
        <f>SUM(AF1481:AF1486)</f>
        <v>0</v>
      </c>
      <c r="AG1480" s="88">
        <f>SUM(AG1481:AG1486)</f>
        <v>0</v>
      </c>
      <c r="AH1480" s="178">
        <f t="shared" si="1793"/>
        <v>0</v>
      </c>
      <c r="AJ1480" s="84">
        <f t="shared" ref="AJ1480:AU1480" si="1804">SUM(AJ1481:AJ1486)</f>
        <v>0</v>
      </c>
      <c r="AK1480" s="86">
        <f t="shared" si="1804"/>
        <v>0</v>
      </c>
      <c r="AL1480" s="88">
        <f t="shared" si="1804"/>
        <v>0</v>
      </c>
      <c r="AM1480" s="86">
        <f t="shared" si="1804"/>
        <v>0</v>
      </c>
      <c r="AN1480" s="88">
        <f t="shared" si="1804"/>
        <v>0</v>
      </c>
      <c r="AO1480" s="86">
        <f t="shared" si="1804"/>
        <v>0</v>
      </c>
      <c r="AP1480" s="88">
        <f t="shared" si="1804"/>
        <v>0</v>
      </c>
      <c r="AQ1480" s="86">
        <f t="shared" si="1804"/>
        <v>0</v>
      </c>
      <c r="AR1480" s="88">
        <f t="shared" si="1804"/>
        <v>0</v>
      </c>
      <c r="AS1480" s="86">
        <f t="shared" si="1804"/>
        <v>0</v>
      </c>
      <c r="AT1480" s="88">
        <f t="shared" si="1804"/>
        <v>0</v>
      </c>
      <c r="AU1480" s="86">
        <f t="shared" si="1804"/>
        <v>0</v>
      </c>
      <c r="AV1480" s="86">
        <f t="shared" si="1783"/>
        <v>0</v>
      </c>
      <c r="AW1480" s="93">
        <f t="shared" si="1784"/>
        <v>0</v>
      </c>
      <c r="AY1480" s="86">
        <f t="shared" si="1785"/>
        <v>0</v>
      </c>
      <c r="AZ1480" s="86">
        <f t="shared" si="1786"/>
        <v>0</v>
      </c>
      <c r="BA1480" s="86">
        <f t="shared" si="1787"/>
        <v>0</v>
      </c>
      <c r="BB1480" s="86">
        <f t="shared" si="1788"/>
        <v>0</v>
      </c>
      <c r="BC1480" s="86">
        <f t="shared" si="1789"/>
        <v>0</v>
      </c>
      <c r="BD1480" s="86">
        <f t="shared" si="1790"/>
        <v>0</v>
      </c>
    </row>
    <row r="1481" spans="2:56" x14ac:dyDescent="0.3">
      <c r="B1481" s="169" t="s">
        <v>83</v>
      </c>
      <c r="C1481" s="248"/>
      <c r="D1481" s="249"/>
      <c r="E1481" s="172">
        <f t="shared" si="1776"/>
        <v>0</v>
      </c>
      <c r="F1481" s="248"/>
      <c r="G1481" s="249"/>
      <c r="H1481" s="172">
        <f t="shared" si="1777"/>
        <v>0</v>
      </c>
      <c r="I1481" s="248"/>
      <c r="J1481" s="250"/>
      <c r="K1481" s="174">
        <f t="shared" si="1778"/>
        <v>0</v>
      </c>
      <c r="L1481" s="248"/>
      <c r="M1481" s="250"/>
      <c r="N1481" s="251"/>
      <c r="O1481" s="248"/>
      <c r="P1481" s="251"/>
      <c r="Q1481" s="166">
        <f t="shared" si="1779"/>
        <v>0</v>
      </c>
      <c r="R1481" s="251"/>
      <c r="S1481" s="251"/>
      <c r="T1481" s="167">
        <f t="shared" si="1791"/>
        <v>0</v>
      </c>
      <c r="U1481" s="157"/>
      <c r="V1481" s="248"/>
      <c r="W1481" s="251"/>
      <c r="X1481" s="166">
        <f t="shared" si="1780"/>
        <v>0</v>
      </c>
      <c r="Y1481" s="251"/>
      <c r="Z1481" s="251"/>
      <c r="AA1481" s="167">
        <f t="shared" si="1792"/>
        <v>0</v>
      </c>
      <c r="AB1481" s="157"/>
      <c r="AC1481" s="248"/>
      <c r="AD1481" s="251"/>
      <c r="AE1481" s="166">
        <f t="shared" si="1781"/>
        <v>0</v>
      </c>
      <c r="AF1481" s="251"/>
      <c r="AG1481" s="251"/>
      <c r="AH1481" s="167">
        <f t="shared" si="1793"/>
        <v>0</v>
      </c>
      <c r="AJ1481" s="252"/>
      <c r="AK1481" s="253"/>
      <c r="AL1481" s="254"/>
      <c r="AM1481" s="253"/>
      <c r="AN1481" s="254"/>
      <c r="AO1481" s="253"/>
      <c r="AP1481" s="254"/>
      <c r="AQ1481" s="253"/>
      <c r="AR1481" s="254"/>
      <c r="AS1481" s="253"/>
      <c r="AT1481" s="254"/>
      <c r="AU1481" s="253"/>
      <c r="AV1481" s="163">
        <f t="shared" si="1783"/>
        <v>0</v>
      </c>
      <c r="AW1481" s="168">
        <f t="shared" si="1784"/>
        <v>0</v>
      </c>
      <c r="AY1481" s="163">
        <f t="shared" si="1785"/>
        <v>0</v>
      </c>
      <c r="AZ1481" s="163">
        <f t="shared" si="1786"/>
        <v>0</v>
      </c>
      <c r="BA1481" s="163">
        <f t="shared" si="1787"/>
        <v>0</v>
      </c>
      <c r="BB1481" s="163">
        <f t="shared" si="1788"/>
        <v>0</v>
      </c>
      <c r="BC1481" s="163">
        <f t="shared" si="1789"/>
        <v>0</v>
      </c>
      <c r="BD1481" s="163">
        <f t="shared" si="1790"/>
        <v>0</v>
      </c>
    </row>
    <row r="1482" spans="2:56" x14ac:dyDescent="0.3">
      <c r="B1482" s="169" t="s">
        <v>84</v>
      </c>
      <c r="C1482" s="248"/>
      <c r="D1482" s="249"/>
      <c r="E1482" s="172">
        <f t="shared" si="1776"/>
        <v>0</v>
      </c>
      <c r="F1482" s="248"/>
      <c r="G1482" s="249"/>
      <c r="H1482" s="172">
        <f t="shared" si="1777"/>
        <v>0</v>
      </c>
      <c r="I1482" s="248"/>
      <c r="J1482" s="250"/>
      <c r="K1482" s="174">
        <f t="shared" si="1778"/>
        <v>0</v>
      </c>
      <c r="L1482" s="248"/>
      <c r="M1482" s="250"/>
      <c r="N1482" s="251"/>
      <c r="O1482" s="248"/>
      <c r="P1482" s="251"/>
      <c r="Q1482" s="166">
        <f t="shared" si="1779"/>
        <v>0</v>
      </c>
      <c r="R1482" s="251"/>
      <c r="S1482" s="251"/>
      <c r="T1482" s="167">
        <f t="shared" si="1791"/>
        <v>0</v>
      </c>
      <c r="U1482" s="157"/>
      <c r="V1482" s="248"/>
      <c r="W1482" s="251"/>
      <c r="X1482" s="166">
        <f t="shared" si="1780"/>
        <v>0</v>
      </c>
      <c r="Y1482" s="251"/>
      <c r="Z1482" s="251"/>
      <c r="AA1482" s="167">
        <f t="shared" si="1792"/>
        <v>0</v>
      </c>
      <c r="AB1482" s="157"/>
      <c r="AC1482" s="248"/>
      <c r="AD1482" s="251"/>
      <c r="AE1482" s="166">
        <f t="shared" si="1781"/>
        <v>0</v>
      </c>
      <c r="AF1482" s="251"/>
      <c r="AG1482" s="251"/>
      <c r="AH1482" s="167">
        <f t="shared" si="1793"/>
        <v>0</v>
      </c>
      <c r="AJ1482" s="252"/>
      <c r="AK1482" s="253"/>
      <c r="AL1482" s="254"/>
      <c r="AM1482" s="253"/>
      <c r="AN1482" s="254"/>
      <c r="AO1482" s="253"/>
      <c r="AP1482" s="254"/>
      <c r="AQ1482" s="253"/>
      <c r="AR1482" s="254"/>
      <c r="AS1482" s="253"/>
      <c r="AT1482" s="254"/>
      <c r="AU1482" s="253"/>
      <c r="AV1482" s="163">
        <f t="shared" si="1783"/>
        <v>0</v>
      </c>
      <c r="AW1482" s="168">
        <f t="shared" si="1784"/>
        <v>0</v>
      </c>
      <c r="AY1482" s="163">
        <f t="shared" si="1785"/>
        <v>0</v>
      </c>
      <c r="AZ1482" s="163">
        <f t="shared" si="1786"/>
        <v>0</v>
      </c>
      <c r="BA1482" s="163">
        <f t="shared" si="1787"/>
        <v>0</v>
      </c>
      <c r="BB1482" s="163">
        <f t="shared" si="1788"/>
        <v>0</v>
      </c>
      <c r="BC1482" s="163">
        <f t="shared" si="1789"/>
        <v>0</v>
      </c>
      <c r="BD1482" s="163">
        <f t="shared" si="1790"/>
        <v>0</v>
      </c>
    </row>
    <row r="1483" spans="2:56" x14ac:dyDescent="0.3">
      <c r="B1483" s="169" t="s">
        <v>85</v>
      </c>
      <c r="C1483" s="248"/>
      <c r="D1483" s="249"/>
      <c r="E1483" s="172">
        <f t="shared" si="1776"/>
        <v>0</v>
      </c>
      <c r="F1483" s="248"/>
      <c r="G1483" s="249"/>
      <c r="H1483" s="172">
        <f t="shared" si="1777"/>
        <v>0</v>
      </c>
      <c r="I1483" s="248"/>
      <c r="J1483" s="250"/>
      <c r="K1483" s="174">
        <f t="shared" si="1778"/>
        <v>0</v>
      </c>
      <c r="L1483" s="248"/>
      <c r="M1483" s="250"/>
      <c r="N1483" s="251"/>
      <c r="O1483" s="248"/>
      <c r="P1483" s="251"/>
      <c r="Q1483" s="166">
        <f t="shared" si="1779"/>
        <v>0</v>
      </c>
      <c r="R1483" s="251"/>
      <c r="S1483" s="251"/>
      <c r="T1483" s="167">
        <f t="shared" si="1791"/>
        <v>0</v>
      </c>
      <c r="U1483" s="157"/>
      <c r="V1483" s="248"/>
      <c r="W1483" s="251"/>
      <c r="X1483" s="166">
        <f t="shared" si="1780"/>
        <v>0</v>
      </c>
      <c r="Y1483" s="251"/>
      <c r="Z1483" s="251"/>
      <c r="AA1483" s="167">
        <f t="shared" si="1792"/>
        <v>0</v>
      </c>
      <c r="AB1483" s="157"/>
      <c r="AC1483" s="248"/>
      <c r="AD1483" s="251"/>
      <c r="AE1483" s="166">
        <f t="shared" si="1781"/>
        <v>0</v>
      </c>
      <c r="AF1483" s="251"/>
      <c r="AG1483" s="251"/>
      <c r="AH1483" s="167">
        <f t="shared" si="1793"/>
        <v>0</v>
      </c>
      <c r="AJ1483" s="252"/>
      <c r="AK1483" s="253"/>
      <c r="AL1483" s="254"/>
      <c r="AM1483" s="253"/>
      <c r="AN1483" s="254"/>
      <c r="AO1483" s="253"/>
      <c r="AP1483" s="254"/>
      <c r="AQ1483" s="253"/>
      <c r="AR1483" s="254"/>
      <c r="AS1483" s="253"/>
      <c r="AT1483" s="254"/>
      <c r="AU1483" s="253"/>
      <c r="AV1483" s="163">
        <f t="shared" si="1783"/>
        <v>0</v>
      </c>
      <c r="AW1483" s="168">
        <f t="shared" si="1784"/>
        <v>0</v>
      </c>
      <c r="AY1483" s="163">
        <f t="shared" si="1785"/>
        <v>0</v>
      </c>
      <c r="AZ1483" s="163">
        <f t="shared" si="1786"/>
        <v>0</v>
      </c>
      <c r="BA1483" s="163">
        <f t="shared" si="1787"/>
        <v>0</v>
      </c>
      <c r="BB1483" s="163">
        <f t="shared" si="1788"/>
        <v>0</v>
      </c>
      <c r="BC1483" s="163">
        <f t="shared" si="1789"/>
        <v>0</v>
      </c>
      <c r="BD1483" s="163">
        <f t="shared" si="1790"/>
        <v>0</v>
      </c>
    </row>
    <row r="1484" spans="2:56" x14ac:dyDescent="0.3">
      <c r="B1484" s="169" t="s">
        <v>86</v>
      </c>
      <c r="C1484" s="248"/>
      <c r="D1484" s="249"/>
      <c r="E1484" s="172">
        <f t="shared" si="1776"/>
        <v>0</v>
      </c>
      <c r="F1484" s="248"/>
      <c r="G1484" s="249"/>
      <c r="H1484" s="172">
        <f t="shared" si="1777"/>
        <v>0</v>
      </c>
      <c r="I1484" s="248"/>
      <c r="J1484" s="250"/>
      <c r="K1484" s="174">
        <f t="shared" si="1778"/>
        <v>0</v>
      </c>
      <c r="L1484" s="248"/>
      <c r="M1484" s="250"/>
      <c r="N1484" s="251"/>
      <c r="O1484" s="248"/>
      <c r="P1484" s="251"/>
      <c r="Q1484" s="166">
        <f t="shared" si="1779"/>
        <v>0</v>
      </c>
      <c r="R1484" s="251"/>
      <c r="S1484" s="251"/>
      <c r="T1484" s="167">
        <f t="shared" si="1791"/>
        <v>0</v>
      </c>
      <c r="U1484" s="157"/>
      <c r="V1484" s="248"/>
      <c r="W1484" s="251"/>
      <c r="X1484" s="166">
        <f t="shared" si="1780"/>
        <v>0</v>
      </c>
      <c r="Y1484" s="251"/>
      <c r="Z1484" s="251"/>
      <c r="AA1484" s="167">
        <f t="shared" si="1792"/>
        <v>0</v>
      </c>
      <c r="AB1484" s="157"/>
      <c r="AC1484" s="248"/>
      <c r="AD1484" s="251"/>
      <c r="AE1484" s="166">
        <f t="shared" si="1781"/>
        <v>0</v>
      </c>
      <c r="AF1484" s="251"/>
      <c r="AG1484" s="251"/>
      <c r="AH1484" s="167">
        <f t="shared" si="1793"/>
        <v>0</v>
      </c>
      <c r="AJ1484" s="252"/>
      <c r="AK1484" s="253"/>
      <c r="AL1484" s="254"/>
      <c r="AM1484" s="253"/>
      <c r="AN1484" s="254"/>
      <c r="AO1484" s="253"/>
      <c r="AP1484" s="254"/>
      <c r="AQ1484" s="253"/>
      <c r="AR1484" s="254"/>
      <c r="AS1484" s="253"/>
      <c r="AT1484" s="254"/>
      <c r="AU1484" s="253"/>
      <c r="AV1484" s="163">
        <f t="shared" si="1783"/>
        <v>0</v>
      </c>
      <c r="AW1484" s="168">
        <f t="shared" si="1784"/>
        <v>0</v>
      </c>
      <c r="AY1484" s="163">
        <f t="shared" si="1785"/>
        <v>0</v>
      </c>
      <c r="AZ1484" s="163">
        <f t="shared" si="1786"/>
        <v>0</v>
      </c>
      <c r="BA1484" s="163">
        <f t="shared" si="1787"/>
        <v>0</v>
      </c>
      <c r="BB1484" s="163">
        <f t="shared" si="1788"/>
        <v>0</v>
      </c>
      <c r="BC1484" s="163">
        <f t="shared" si="1789"/>
        <v>0</v>
      </c>
      <c r="BD1484" s="163">
        <f t="shared" si="1790"/>
        <v>0</v>
      </c>
    </row>
    <row r="1485" spans="2:56" x14ac:dyDescent="0.3">
      <c r="B1485" s="169" t="s">
        <v>87</v>
      </c>
      <c r="C1485" s="248"/>
      <c r="D1485" s="249"/>
      <c r="E1485" s="172">
        <f t="shared" si="1776"/>
        <v>0</v>
      </c>
      <c r="F1485" s="248"/>
      <c r="G1485" s="249"/>
      <c r="H1485" s="172">
        <f t="shared" si="1777"/>
        <v>0</v>
      </c>
      <c r="I1485" s="248"/>
      <c r="J1485" s="250"/>
      <c r="K1485" s="174">
        <f t="shared" si="1778"/>
        <v>0</v>
      </c>
      <c r="L1485" s="248"/>
      <c r="M1485" s="250"/>
      <c r="N1485" s="251"/>
      <c r="O1485" s="248"/>
      <c r="P1485" s="251"/>
      <c r="Q1485" s="166">
        <f t="shared" si="1779"/>
        <v>0</v>
      </c>
      <c r="R1485" s="251"/>
      <c r="S1485" s="251"/>
      <c r="T1485" s="167">
        <f t="shared" si="1791"/>
        <v>0</v>
      </c>
      <c r="U1485" s="157"/>
      <c r="V1485" s="248"/>
      <c r="W1485" s="251"/>
      <c r="X1485" s="166">
        <f t="shared" si="1780"/>
        <v>0</v>
      </c>
      <c r="Y1485" s="251"/>
      <c r="Z1485" s="251"/>
      <c r="AA1485" s="167">
        <f t="shared" si="1792"/>
        <v>0</v>
      </c>
      <c r="AB1485" s="157"/>
      <c r="AC1485" s="248"/>
      <c r="AD1485" s="251"/>
      <c r="AE1485" s="166">
        <f t="shared" si="1781"/>
        <v>0</v>
      </c>
      <c r="AF1485" s="251"/>
      <c r="AG1485" s="251"/>
      <c r="AH1485" s="167">
        <f t="shared" si="1793"/>
        <v>0</v>
      </c>
      <c r="AJ1485" s="252"/>
      <c r="AK1485" s="253"/>
      <c r="AL1485" s="254"/>
      <c r="AM1485" s="253"/>
      <c r="AN1485" s="254"/>
      <c r="AO1485" s="253"/>
      <c r="AP1485" s="254"/>
      <c r="AQ1485" s="253"/>
      <c r="AR1485" s="254"/>
      <c r="AS1485" s="253"/>
      <c r="AT1485" s="254"/>
      <c r="AU1485" s="253"/>
      <c r="AV1485" s="163">
        <f t="shared" si="1783"/>
        <v>0</v>
      </c>
      <c r="AW1485" s="168">
        <f t="shared" si="1784"/>
        <v>0</v>
      </c>
      <c r="AY1485" s="163">
        <f t="shared" si="1785"/>
        <v>0</v>
      </c>
      <c r="AZ1485" s="163">
        <f t="shared" si="1786"/>
        <v>0</v>
      </c>
      <c r="BA1485" s="163">
        <f t="shared" si="1787"/>
        <v>0</v>
      </c>
      <c r="BB1485" s="163">
        <f t="shared" si="1788"/>
        <v>0</v>
      </c>
      <c r="BC1485" s="163">
        <f t="shared" si="1789"/>
        <v>0</v>
      </c>
      <c r="BD1485" s="163">
        <f t="shared" si="1790"/>
        <v>0</v>
      </c>
    </row>
    <row r="1486" spans="2:56" x14ac:dyDescent="0.3">
      <c r="B1486" s="169" t="s">
        <v>88</v>
      </c>
      <c r="C1486" s="248"/>
      <c r="D1486" s="249"/>
      <c r="E1486" s="172">
        <f t="shared" si="1776"/>
        <v>0</v>
      </c>
      <c r="F1486" s="248"/>
      <c r="G1486" s="249"/>
      <c r="H1486" s="172">
        <f t="shared" si="1777"/>
        <v>0</v>
      </c>
      <c r="I1486" s="248"/>
      <c r="J1486" s="250"/>
      <c r="K1486" s="174">
        <f t="shared" si="1778"/>
        <v>0</v>
      </c>
      <c r="L1486" s="248"/>
      <c r="M1486" s="250"/>
      <c r="N1486" s="251"/>
      <c r="O1486" s="248"/>
      <c r="P1486" s="251"/>
      <c r="Q1486" s="166">
        <f t="shared" si="1779"/>
        <v>0</v>
      </c>
      <c r="R1486" s="251"/>
      <c r="S1486" s="251"/>
      <c r="T1486" s="167">
        <f t="shared" si="1791"/>
        <v>0</v>
      </c>
      <c r="U1486" s="157"/>
      <c r="V1486" s="248"/>
      <c r="W1486" s="251"/>
      <c r="X1486" s="166">
        <f t="shared" si="1780"/>
        <v>0</v>
      </c>
      <c r="Y1486" s="251"/>
      <c r="Z1486" s="251"/>
      <c r="AA1486" s="167">
        <f t="shared" si="1792"/>
        <v>0</v>
      </c>
      <c r="AB1486" s="157"/>
      <c r="AC1486" s="248"/>
      <c r="AD1486" s="251"/>
      <c r="AE1486" s="166">
        <f t="shared" si="1781"/>
        <v>0</v>
      </c>
      <c r="AF1486" s="251"/>
      <c r="AG1486" s="251"/>
      <c r="AH1486" s="167">
        <f t="shared" si="1793"/>
        <v>0</v>
      </c>
      <c r="AJ1486" s="252"/>
      <c r="AK1486" s="253"/>
      <c r="AL1486" s="254"/>
      <c r="AM1486" s="253"/>
      <c r="AN1486" s="254"/>
      <c r="AO1486" s="253"/>
      <c r="AP1486" s="254"/>
      <c r="AQ1486" s="253"/>
      <c r="AR1486" s="254"/>
      <c r="AS1486" s="253"/>
      <c r="AT1486" s="254"/>
      <c r="AU1486" s="253"/>
      <c r="AV1486" s="163">
        <f t="shared" si="1783"/>
        <v>0</v>
      </c>
      <c r="AW1486" s="168">
        <f t="shared" si="1784"/>
        <v>0</v>
      </c>
      <c r="AY1486" s="163">
        <f t="shared" si="1785"/>
        <v>0</v>
      </c>
      <c r="AZ1486" s="163">
        <f t="shared" si="1786"/>
        <v>0</v>
      </c>
      <c r="BA1486" s="163">
        <f t="shared" si="1787"/>
        <v>0</v>
      </c>
      <c r="BB1486" s="163">
        <f t="shared" si="1788"/>
        <v>0</v>
      </c>
      <c r="BC1486" s="163">
        <f t="shared" si="1789"/>
        <v>0</v>
      </c>
      <c r="BD1486" s="163">
        <f t="shared" si="1790"/>
        <v>0</v>
      </c>
    </row>
    <row r="1487" spans="2:56" x14ac:dyDescent="0.3">
      <c r="B1487" s="179" t="s">
        <v>89</v>
      </c>
      <c r="C1487" s="83">
        <f>SUM(C1488:C1493)</f>
        <v>0</v>
      </c>
      <c r="D1487" s="84">
        <f>SUM(D1488:D1493)</f>
        <v>0</v>
      </c>
      <c r="E1487" s="85">
        <f t="shared" si="1776"/>
        <v>0</v>
      </c>
      <c r="F1487" s="83">
        <f>SUM(F1488:F1493)</f>
        <v>0</v>
      </c>
      <c r="G1487" s="84">
        <f>SUM(G1488:G1493)</f>
        <v>0</v>
      </c>
      <c r="H1487" s="85">
        <f t="shared" si="1777"/>
        <v>0</v>
      </c>
      <c r="I1487" s="83">
        <f>SUM(I1488:I1493)</f>
        <v>0</v>
      </c>
      <c r="J1487" s="86">
        <f>SUM(J1488:J1493)</f>
        <v>0</v>
      </c>
      <c r="K1487" s="87">
        <f t="shared" si="1778"/>
        <v>0</v>
      </c>
      <c r="L1487" s="83">
        <f>SUM(L1488:L1493)</f>
        <v>0</v>
      </c>
      <c r="M1487" s="86">
        <f>SUM(M1488:M1493)</f>
        <v>0</v>
      </c>
      <c r="N1487" s="88">
        <f>SUM(N1488:N1493)</f>
        <v>0</v>
      </c>
      <c r="O1487" s="83">
        <f>SUM(O1488:O1493)</f>
        <v>0</v>
      </c>
      <c r="P1487" s="88">
        <f>SUM(P1488:P1493)</f>
        <v>0</v>
      </c>
      <c r="Q1487" s="177">
        <f t="shared" si="1779"/>
        <v>0</v>
      </c>
      <c r="R1487" s="88">
        <f>SUM(R1488:R1493)</f>
        <v>0</v>
      </c>
      <c r="S1487" s="88">
        <f>SUM(S1488:S1493)</f>
        <v>0</v>
      </c>
      <c r="T1487" s="178">
        <f t="shared" si="1791"/>
        <v>0</v>
      </c>
      <c r="U1487" s="157"/>
      <c r="V1487" s="83">
        <f>SUM(V1488:V1493)</f>
        <v>0</v>
      </c>
      <c r="W1487" s="88">
        <f>SUM(W1488:W1493)</f>
        <v>0</v>
      </c>
      <c r="X1487" s="177">
        <f t="shared" si="1780"/>
        <v>0</v>
      </c>
      <c r="Y1487" s="88">
        <f>SUM(Y1488:Y1493)</f>
        <v>0</v>
      </c>
      <c r="Z1487" s="88">
        <f>SUM(Z1488:Z1493)</f>
        <v>0</v>
      </c>
      <c r="AA1487" s="178">
        <f t="shared" si="1792"/>
        <v>0</v>
      </c>
      <c r="AB1487" s="157"/>
      <c r="AC1487" s="83">
        <f>SUM(AC1488:AC1493)</f>
        <v>0</v>
      </c>
      <c r="AD1487" s="88">
        <f>SUM(AD1488:AD1493)</f>
        <v>0</v>
      </c>
      <c r="AE1487" s="177">
        <f t="shared" si="1781"/>
        <v>0</v>
      </c>
      <c r="AF1487" s="88">
        <f>SUM(AF1488:AF1493)</f>
        <v>0</v>
      </c>
      <c r="AG1487" s="88">
        <f>SUM(AG1488:AG1493)</f>
        <v>0</v>
      </c>
      <c r="AH1487" s="178">
        <f t="shared" si="1793"/>
        <v>0</v>
      </c>
      <c r="AJ1487" s="84">
        <f t="shared" ref="AJ1487:AU1487" si="1805">SUM(AJ1488:AJ1493)</f>
        <v>0</v>
      </c>
      <c r="AK1487" s="86">
        <f t="shared" si="1805"/>
        <v>0</v>
      </c>
      <c r="AL1487" s="88">
        <f t="shared" si="1805"/>
        <v>0</v>
      </c>
      <c r="AM1487" s="86">
        <f t="shared" si="1805"/>
        <v>0</v>
      </c>
      <c r="AN1487" s="88">
        <f t="shared" si="1805"/>
        <v>0</v>
      </c>
      <c r="AO1487" s="86">
        <f t="shared" si="1805"/>
        <v>0</v>
      </c>
      <c r="AP1487" s="88">
        <f t="shared" si="1805"/>
        <v>0</v>
      </c>
      <c r="AQ1487" s="86">
        <f t="shared" si="1805"/>
        <v>0</v>
      </c>
      <c r="AR1487" s="88">
        <f t="shared" si="1805"/>
        <v>0</v>
      </c>
      <c r="AS1487" s="86">
        <f t="shared" si="1805"/>
        <v>0</v>
      </c>
      <c r="AT1487" s="88">
        <f t="shared" si="1805"/>
        <v>0</v>
      </c>
      <c r="AU1487" s="86">
        <f t="shared" si="1805"/>
        <v>0</v>
      </c>
      <c r="AV1487" s="86">
        <f t="shared" si="1783"/>
        <v>0</v>
      </c>
      <c r="AW1487" s="93">
        <f t="shared" si="1784"/>
        <v>0</v>
      </c>
      <c r="AY1487" s="86">
        <f t="shared" si="1785"/>
        <v>0</v>
      </c>
      <c r="AZ1487" s="86">
        <f t="shared" si="1786"/>
        <v>0</v>
      </c>
      <c r="BA1487" s="86">
        <f t="shared" si="1787"/>
        <v>0</v>
      </c>
      <c r="BB1487" s="86">
        <f t="shared" si="1788"/>
        <v>0</v>
      </c>
      <c r="BC1487" s="86">
        <f t="shared" si="1789"/>
        <v>0</v>
      </c>
      <c r="BD1487" s="86">
        <f t="shared" si="1790"/>
        <v>0</v>
      </c>
    </row>
    <row r="1488" spans="2:56" x14ac:dyDescent="0.3">
      <c r="B1488" s="169" t="s">
        <v>90</v>
      </c>
      <c r="C1488" s="248"/>
      <c r="D1488" s="249"/>
      <c r="E1488" s="172">
        <f t="shared" si="1776"/>
        <v>0</v>
      </c>
      <c r="F1488" s="248"/>
      <c r="G1488" s="249"/>
      <c r="H1488" s="172">
        <f t="shared" si="1777"/>
        <v>0</v>
      </c>
      <c r="I1488" s="248"/>
      <c r="J1488" s="250"/>
      <c r="K1488" s="174">
        <f t="shared" si="1778"/>
        <v>0</v>
      </c>
      <c r="L1488" s="248"/>
      <c r="M1488" s="250"/>
      <c r="N1488" s="251"/>
      <c r="O1488" s="248"/>
      <c r="P1488" s="251"/>
      <c r="Q1488" s="166">
        <f t="shared" si="1779"/>
        <v>0</v>
      </c>
      <c r="R1488" s="251"/>
      <c r="S1488" s="251"/>
      <c r="T1488" s="167">
        <f t="shared" si="1791"/>
        <v>0</v>
      </c>
      <c r="U1488" s="157"/>
      <c r="V1488" s="248"/>
      <c r="W1488" s="251"/>
      <c r="X1488" s="166">
        <f t="shared" si="1780"/>
        <v>0</v>
      </c>
      <c r="Y1488" s="251"/>
      <c r="Z1488" s="251"/>
      <c r="AA1488" s="167">
        <f t="shared" si="1792"/>
        <v>0</v>
      </c>
      <c r="AB1488" s="157"/>
      <c r="AC1488" s="248"/>
      <c r="AD1488" s="251"/>
      <c r="AE1488" s="166">
        <f t="shared" si="1781"/>
        <v>0</v>
      </c>
      <c r="AF1488" s="251"/>
      <c r="AG1488" s="251"/>
      <c r="AH1488" s="167">
        <f t="shared" si="1793"/>
        <v>0</v>
      </c>
      <c r="AJ1488" s="252"/>
      <c r="AK1488" s="253"/>
      <c r="AL1488" s="254"/>
      <c r="AM1488" s="253"/>
      <c r="AN1488" s="254"/>
      <c r="AO1488" s="253"/>
      <c r="AP1488" s="254"/>
      <c r="AQ1488" s="253"/>
      <c r="AR1488" s="254"/>
      <c r="AS1488" s="253"/>
      <c r="AT1488" s="254"/>
      <c r="AU1488" s="253"/>
      <c r="AV1488" s="163">
        <f t="shared" si="1783"/>
        <v>0</v>
      </c>
      <c r="AW1488" s="168">
        <f t="shared" si="1784"/>
        <v>0</v>
      </c>
      <c r="AY1488" s="163">
        <f t="shared" si="1785"/>
        <v>0</v>
      </c>
      <c r="AZ1488" s="163">
        <f t="shared" si="1786"/>
        <v>0</v>
      </c>
      <c r="BA1488" s="163">
        <f t="shared" si="1787"/>
        <v>0</v>
      </c>
      <c r="BB1488" s="163">
        <f t="shared" si="1788"/>
        <v>0</v>
      </c>
      <c r="BC1488" s="163">
        <f t="shared" si="1789"/>
        <v>0</v>
      </c>
      <c r="BD1488" s="163">
        <f t="shared" si="1790"/>
        <v>0</v>
      </c>
    </row>
    <row r="1489" spans="2:56" x14ac:dyDescent="0.3">
      <c r="B1489" s="169" t="s">
        <v>91</v>
      </c>
      <c r="C1489" s="248"/>
      <c r="D1489" s="249"/>
      <c r="E1489" s="172">
        <f t="shared" si="1776"/>
        <v>0</v>
      </c>
      <c r="F1489" s="248"/>
      <c r="G1489" s="249"/>
      <c r="H1489" s="172">
        <f t="shared" si="1777"/>
        <v>0</v>
      </c>
      <c r="I1489" s="248"/>
      <c r="J1489" s="250"/>
      <c r="K1489" s="174">
        <f t="shared" si="1778"/>
        <v>0</v>
      </c>
      <c r="L1489" s="248"/>
      <c r="M1489" s="250"/>
      <c r="N1489" s="251"/>
      <c r="O1489" s="248"/>
      <c r="P1489" s="251"/>
      <c r="Q1489" s="166">
        <f t="shared" si="1779"/>
        <v>0</v>
      </c>
      <c r="R1489" s="251"/>
      <c r="S1489" s="251"/>
      <c r="T1489" s="167">
        <f t="shared" si="1791"/>
        <v>0</v>
      </c>
      <c r="U1489" s="157"/>
      <c r="V1489" s="248"/>
      <c r="W1489" s="251"/>
      <c r="X1489" s="166">
        <f t="shared" si="1780"/>
        <v>0</v>
      </c>
      <c r="Y1489" s="251"/>
      <c r="Z1489" s="251"/>
      <c r="AA1489" s="167">
        <f t="shared" si="1792"/>
        <v>0</v>
      </c>
      <c r="AB1489" s="157"/>
      <c r="AC1489" s="248"/>
      <c r="AD1489" s="251"/>
      <c r="AE1489" s="166">
        <f t="shared" si="1781"/>
        <v>0</v>
      </c>
      <c r="AF1489" s="251"/>
      <c r="AG1489" s="251"/>
      <c r="AH1489" s="167">
        <f t="shared" si="1793"/>
        <v>0</v>
      </c>
      <c r="AJ1489" s="252"/>
      <c r="AK1489" s="253"/>
      <c r="AL1489" s="254"/>
      <c r="AM1489" s="253"/>
      <c r="AN1489" s="254"/>
      <c r="AO1489" s="253"/>
      <c r="AP1489" s="254"/>
      <c r="AQ1489" s="253"/>
      <c r="AR1489" s="254"/>
      <c r="AS1489" s="253"/>
      <c r="AT1489" s="254"/>
      <c r="AU1489" s="253"/>
      <c r="AV1489" s="163">
        <f t="shared" si="1783"/>
        <v>0</v>
      </c>
      <c r="AW1489" s="168">
        <f t="shared" si="1784"/>
        <v>0</v>
      </c>
      <c r="AY1489" s="163">
        <f t="shared" si="1785"/>
        <v>0</v>
      </c>
      <c r="AZ1489" s="163">
        <f t="shared" si="1786"/>
        <v>0</v>
      </c>
      <c r="BA1489" s="163">
        <f t="shared" si="1787"/>
        <v>0</v>
      </c>
      <c r="BB1489" s="163">
        <f t="shared" si="1788"/>
        <v>0</v>
      </c>
      <c r="BC1489" s="163">
        <f t="shared" si="1789"/>
        <v>0</v>
      </c>
      <c r="BD1489" s="163">
        <f t="shared" si="1790"/>
        <v>0</v>
      </c>
    </row>
    <row r="1490" spans="2:56" x14ac:dyDescent="0.3">
      <c r="B1490" s="169" t="s">
        <v>92</v>
      </c>
      <c r="C1490" s="248"/>
      <c r="D1490" s="249"/>
      <c r="E1490" s="172">
        <f t="shared" si="1776"/>
        <v>0</v>
      </c>
      <c r="F1490" s="248"/>
      <c r="G1490" s="249"/>
      <c r="H1490" s="172">
        <f t="shared" si="1777"/>
        <v>0</v>
      </c>
      <c r="I1490" s="248"/>
      <c r="J1490" s="250"/>
      <c r="K1490" s="174">
        <f t="shared" si="1778"/>
        <v>0</v>
      </c>
      <c r="L1490" s="248"/>
      <c r="M1490" s="250"/>
      <c r="N1490" s="251"/>
      <c r="O1490" s="248"/>
      <c r="P1490" s="251"/>
      <c r="Q1490" s="166">
        <f t="shared" si="1779"/>
        <v>0</v>
      </c>
      <c r="R1490" s="251"/>
      <c r="S1490" s="251"/>
      <c r="T1490" s="167">
        <f t="shared" si="1791"/>
        <v>0</v>
      </c>
      <c r="U1490" s="157"/>
      <c r="V1490" s="248"/>
      <c r="W1490" s="251"/>
      <c r="X1490" s="166">
        <f t="shared" si="1780"/>
        <v>0</v>
      </c>
      <c r="Y1490" s="251"/>
      <c r="Z1490" s="251"/>
      <c r="AA1490" s="167">
        <f t="shared" si="1792"/>
        <v>0</v>
      </c>
      <c r="AB1490" s="157"/>
      <c r="AC1490" s="248"/>
      <c r="AD1490" s="251"/>
      <c r="AE1490" s="166">
        <f t="shared" si="1781"/>
        <v>0</v>
      </c>
      <c r="AF1490" s="251"/>
      <c r="AG1490" s="251"/>
      <c r="AH1490" s="167">
        <f t="shared" si="1793"/>
        <v>0</v>
      </c>
      <c r="AJ1490" s="252"/>
      <c r="AK1490" s="253"/>
      <c r="AL1490" s="254"/>
      <c r="AM1490" s="253"/>
      <c r="AN1490" s="254"/>
      <c r="AO1490" s="253"/>
      <c r="AP1490" s="254"/>
      <c r="AQ1490" s="253"/>
      <c r="AR1490" s="254"/>
      <c r="AS1490" s="253"/>
      <c r="AT1490" s="254"/>
      <c r="AU1490" s="253"/>
      <c r="AV1490" s="163">
        <f t="shared" si="1783"/>
        <v>0</v>
      </c>
      <c r="AW1490" s="168">
        <f t="shared" si="1784"/>
        <v>0</v>
      </c>
      <c r="AY1490" s="163">
        <f t="shared" si="1785"/>
        <v>0</v>
      </c>
      <c r="AZ1490" s="163">
        <f t="shared" si="1786"/>
        <v>0</v>
      </c>
      <c r="BA1490" s="163">
        <f t="shared" si="1787"/>
        <v>0</v>
      </c>
      <c r="BB1490" s="163">
        <f t="shared" si="1788"/>
        <v>0</v>
      </c>
      <c r="BC1490" s="163">
        <f t="shared" si="1789"/>
        <v>0</v>
      </c>
      <c r="BD1490" s="163">
        <f t="shared" si="1790"/>
        <v>0</v>
      </c>
    </row>
    <row r="1491" spans="2:56" x14ac:dyDescent="0.3">
      <c r="B1491" s="169" t="s">
        <v>93</v>
      </c>
      <c r="C1491" s="248"/>
      <c r="D1491" s="249"/>
      <c r="E1491" s="172">
        <f t="shared" si="1776"/>
        <v>0</v>
      </c>
      <c r="F1491" s="248"/>
      <c r="G1491" s="249"/>
      <c r="H1491" s="172">
        <f t="shared" si="1777"/>
        <v>0</v>
      </c>
      <c r="I1491" s="248"/>
      <c r="J1491" s="250"/>
      <c r="K1491" s="174">
        <f t="shared" si="1778"/>
        <v>0</v>
      </c>
      <c r="L1491" s="248"/>
      <c r="M1491" s="250"/>
      <c r="N1491" s="251"/>
      <c r="O1491" s="248"/>
      <c r="P1491" s="251"/>
      <c r="Q1491" s="166">
        <f t="shared" si="1779"/>
        <v>0</v>
      </c>
      <c r="R1491" s="251"/>
      <c r="S1491" s="251"/>
      <c r="T1491" s="167">
        <f t="shared" si="1791"/>
        <v>0</v>
      </c>
      <c r="U1491" s="157"/>
      <c r="V1491" s="248"/>
      <c r="W1491" s="251"/>
      <c r="X1491" s="166">
        <f t="shared" si="1780"/>
        <v>0</v>
      </c>
      <c r="Y1491" s="251"/>
      <c r="Z1491" s="251"/>
      <c r="AA1491" s="167">
        <f t="shared" si="1792"/>
        <v>0</v>
      </c>
      <c r="AB1491" s="157"/>
      <c r="AC1491" s="248"/>
      <c r="AD1491" s="251"/>
      <c r="AE1491" s="166">
        <f t="shared" si="1781"/>
        <v>0</v>
      </c>
      <c r="AF1491" s="251"/>
      <c r="AG1491" s="251"/>
      <c r="AH1491" s="167">
        <f t="shared" si="1793"/>
        <v>0</v>
      </c>
      <c r="AJ1491" s="252"/>
      <c r="AK1491" s="253"/>
      <c r="AL1491" s="254"/>
      <c r="AM1491" s="253"/>
      <c r="AN1491" s="254"/>
      <c r="AO1491" s="253"/>
      <c r="AP1491" s="254"/>
      <c r="AQ1491" s="253"/>
      <c r="AR1491" s="254"/>
      <c r="AS1491" s="253"/>
      <c r="AT1491" s="254"/>
      <c r="AU1491" s="253"/>
      <c r="AV1491" s="163">
        <f t="shared" si="1783"/>
        <v>0</v>
      </c>
      <c r="AW1491" s="168">
        <f t="shared" si="1784"/>
        <v>0</v>
      </c>
      <c r="AY1491" s="163">
        <f t="shared" si="1785"/>
        <v>0</v>
      </c>
      <c r="AZ1491" s="163">
        <f t="shared" si="1786"/>
        <v>0</v>
      </c>
      <c r="BA1491" s="163">
        <f t="shared" si="1787"/>
        <v>0</v>
      </c>
      <c r="BB1491" s="163">
        <f t="shared" si="1788"/>
        <v>0</v>
      </c>
      <c r="BC1491" s="163">
        <f t="shared" si="1789"/>
        <v>0</v>
      </c>
      <c r="BD1491" s="163">
        <f t="shared" si="1790"/>
        <v>0</v>
      </c>
    </row>
    <row r="1492" spans="2:56" x14ac:dyDescent="0.3">
      <c r="B1492" s="169" t="s">
        <v>94</v>
      </c>
      <c r="C1492" s="248"/>
      <c r="D1492" s="249"/>
      <c r="E1492" s="172">
        <f t="shared" si="1776"/>
        <v>0</v>
      </c>
      <c r="F1492" s="248"/>
      <c r="G1492" s="249"/>
      <c r="H1492" s="172">
        <f t="shared" si="1777"/>
        <v>0</v>
      </c>
      <c r="I1492" s="248"/>
      <c r="J1492" s="250"/>
      <c r="K1492" s="174">
        <f t="shared" si="1778"/>
        <v>0</v>
      </c>
      <c r="L1492" s="248"/>
      <c r="M1492" s="250"/>
      <c r="N1492" s="251"/>
      <c r="O1492" s="248"/>
      <c r="P1492" s="251"/>
      <c r="Q1492" s="166">
        <f t="shared" si="1779"/>
        <v>0</v>
      </c>
      <c r="R1492" s="251"/>
      <c r="S1492" s="251"/>
      <c r="T1492" s="167">
        <f t="shared" si="1791"/>
        <v>0</v>
      </c>
      <c r="U1492" s="157"/>
      <c r="V1492" s="248"/>
      <c r="W1492" s="251"/>
      <c r="X1492" s="166">
        <f t="shared" si="1780"/>
        <v>0</v>
      </c>
      <c r="Y1492" s="251"/>
      <c r="Z1492" s="251"/>
      <c r="AA1492" s="167">
        <f t="shared" si="1792"/>
        <v>0</v>
      </c>
      <c r="AB1492" s="157"/>
      <c r="AC1492" s="248"/>
      <c r="AD1492" s="251"/>
      <c r="AE1492" s="166">
        <f t="shared" si="1781"/>
        <v>0</v>
      </c>
      <c r="AF1492" s="251"/>
      <c r="AG1492" s="251"/>
      <c r="AH1492" s="167">
        <f t="shared" si="1793"/>
        <v>0</v>
      </c>
      <c r="AJ1492" s="252"/>
      <c r="AK1492" s="253"/>
      <c r="AL1492" s="254"/>
      <c r="AM1492" s="253"/>
      <c r="AN1492" s="254"/>
      <c r="AO1492" s="253"/>
      <c r="AP1492" s="254"/>
      <c r="AQ1492" s="253"/>
      <c r="AR1492" s="254"/>
      <c r="AS1492" s="253"/>
      <c r="AT1492" s="254"/>
      <c r="AU1492" s="253"/>
      <c r="AV1492" s="163">
        <f t="shared" si="1783"/>
        <v>0</v>
      </c>
      <c r="AW1492" s="168">
        <f t="shared" si="1784"/>
        <v>0</v>
      </c>
      <c r="AY1492" s="163">
        <f t="shared" si="1785"/>
        <v>0</v>
      </c>
      <c r="AZ1492" s="163">
        <f t="shared" si="1786"/>
        <v>0</v>
      </c>
      <c r="BA1492" s="163">
        <f t="shared" si="1787"/>
        <v>0</v>
      </c>
      <c r="BB1492" s="163">
        <f t="shared" si="1788"/>
        <v>0</v>
      </c>
      <c r="BC1492" s="163">
        <f t="shared" si="1789"/>
        <v>0</v>
      </c>
      <c r="BD1492" s="163">
        <f t="shared" si="1790"/>
        <v>0</v>
      </c>
    </row>
    <row r="1493" spans="2:56" x14ac:dyDescent="0.3">
      <c r="B1493" s="169" t="s">
        <v>95</v>
      </c>
      <c r="C1493" s="248"/>
      <c r="D1493" s="249"/>
      <c r="E1493" s="172">
        <f t="shared" si="1776"/>
        <v>0</v>
      </c>
      <c r="F1493" s="248"/>
      <c r="G1493" s="249"/>
      <c r="H1493" s="172">
        <f t="shared" si="1777"/>
        <v>0</v>
      </c>
      <c r="I1493" s="248"/>
      <c r="J1493" s="250"/>
      <c r="K1493" s="174">
        <f t="shared" si="1778"/>
        <v>0</v>
      </c>
      <c r="L1493" s="248"/>
      <c r="M1493" s="250"/>
      <c r="N1493" s="251"/>
      <c r="O1493" s="248"/>
      <c r="P1493" s="251"/>
      <c r="Q1493" s="166">
        <f t="shared" si="1779"/>
        <v>0</v>
      </c>
      <c r="R1493" s="251"/>
      <c r="S1493" s="251"/>
      <c r="T1493" s="167">
        <f t="shared" si="1791"/>
        <v>0</v>
      </c>
      <c r="U1493" s="157"/>
      <c r="V1493" s="248"/>
      <c r="W1493" s="251"/>
      <c r="X1493" s="166">
        <f t="shared" si="1780"/>
        <v>0</v>
      </c>
      <c r="Y1493" s="251"/>
      <c r="Z1493" s="251"/>
      <c r="AA1493" s="167">
        <f t="shared" si="1792"/>
        <v>0</v>
      </c>
      <c r="AB1493" s="157"/>
      <c r="AC1493" s="248"/>
      <c r="AD1493" s="251"/>
      <c r="AE1493" s="166">
        <f t="shared" si="1781"/>
        <v>0</v>
      </c>
      <c r="AF1493" s="251"/>
      <c r="AG1493" s="251"/>
      <c r="AH1493" s="167">
        <f t="shared" si="1793"/>
        <v>0</v>
      </c>
      <c r="AJ1493" s="252"/>
      <c r="AK1493" s="253"/>
      <c r="AL1493" s="254"/>
      <c r="AM1493" s="253"/>
      <c r="AN1493" s="254"/>
      <c r="AO1493" s="253"/>
      <c r="AP1493" s="254"/>
      <c r="AQ1493" s="253"/>
      <c r="AR1493" s="254"/>
      <c r="AS1493" s="253"/>
      <c r="AT1493" s="254"/>
      <c r="AU1493" s="253"/>
      <c r="AV1493" s="163">
        <f t="shared" si="1783"/>
        <v>0</v>
      </c>
      <c r="AW1493" s="168">
        <f t="shared" si="1784"/>
        <v>0</v>
      </c>
      <c r="AY1493" s="163">
        <f t="shared" si="1785"/>
        <v>0</v>
      </c>
      <c r="AZ1493" s="163">
        <f t="shared" si="1786"/>
        <v>0</v>
      </c>
      <c r="BA1493" s="163">
        <f t="shared" si="1787"/>
        <v>0</v>
      </c>
      <c r="BB1493" s="163">
        <f t="shared" si="1788"/>
        <v>0</v>
      </c>
      <c r="BC1493" s="163">
        <f t="shared" si="1789"/>
        <v>0</v>
      </c>
      <c r="BD1493" s="163">
        <f t="shared" si="1790"/>
        <v>0</v>
      </c>
    </row>
    <row r="1494" spans="2:56" x14ac:dyDescent="0.3">
      <c r="B1494" s="179" t="s">
        <v>96</v>
      </c>
      <c r="C1494" s="83">
        <f>SUM(C1495:C1498)</f>
        <v>705333</v>
      </c>
      <c r="D1494" s="84">
        <f>SUM(D1495:D1498)</f>
        <v>583925</v>
      </c>
      <c r="E1494" s="85">
        <f t="shared" si="1776"/>
        <v>0.82787137423032808</v>
      </c>
      <c r="F1494" s="83">
        <f>SUM(F1495:F1498)</f>
        <v>667099</v>
      </c>
      <c r="G1494" s="84">
        <f>SUM(G1495:G1498)</f>
        <v>676785</v>
      </c>
      <c r="H1494" s="85">
        <f t="shared" si="1777"/>
        <v>1.0145195840497438</v>
      </c>
      <c r="I1494" s="83">
        <f>SUM(I1495:I1498)</f>
        <v>665034</v>
      </c>
      <c r="J1494" s="86">
        <f>SUM(J1495:J1498)</f>
        <v>664762</v>
      </c>
      <c r="K1494" s="87">
        <f t="shared" si="1778"/>
        <v>0.99959099835497134</v>
      </c>
      <c r="L1494" s="83">
        <f>SUM(L1495:L1498)</f>
        <v>743643</v>
      </c>
      <c r="M1494" s="86">
        <f>SUM(M1495:M1498)</f>
        <v>743643</v>
      </c>
      <c r="N1494" s="88">
        <f>SUM(N1495:N1498)</f>
        <v>0</v>
      </c>
      <c r="O1494" s="83">
        <f>SUM(O1495:O1498)</f>
        <v>743643</v>
      </c>
      <c r="P1494" s="88">
        <f>SUM(P1495:P1498)</f>
        <v>10000</v>
      </c>
      <c r="Q1494" s="177">
        <f t="shared" si="1779"/>
        <v>753643</v>
      </c>
      <c r="R1494" s="88">
        <f>SUM(R1495:R1498)</f>
        <v>0</v>
      </c>
      <c r="S1494" s="88">
        <f>SUM(S1495:S1498)</f>
        <v>0</v>
      </c>
      <c r="T1494" s="178">
        <f t="shared" si="1791"/>
        <v>753643</v>
      </c>
      <c r="U1494" s="157"/>
      <c r="V1494" s="83">
        <f>SUM(V1495:V1498)</f>
        <v>776065</v>
      </c>
      <c r="W1494" s="88">
        <f>SUM(W1495:W1498)</f>
        <v>0</v>
      </c>
      <c r="X1494" s="177">
        <f t="shared" si="1780"/>
        <v>776065</v>
      </c>
      <c r="Y1494" s="88">
        <f>SUM(Y1495:Y1498)</f>
        <v>0</v>
      </c>
      <c r="Z1494" s="88">
        <f>SUM(Z1495:Z1498)</f>
        <v>0</v>
      </c>
      <c r="AA1494" s="178">
        <f t="shared" si="1792"/>
        <v>776065</v>
      </c>
      <c r="AB1494" s="157"/>
      <c r="AC1494" s="83">
        <f>SUM(AC1495:AC1498)</f>
        <v>810911</v>
      </c>
      <c r="AD1494" s="88">
        <f>SUM(AD1495:AD1498)</f>
        <v>0</v>
      </c>
      <c r="AE1494" s="177">
        <f t="shared" si="1781"/>
        <v>810911</v>
      </c>
      <c r="AF1494" s="88">
        <f>SUM(AF1495:AF1498)</f>
        <v>0</v>
      </c>
      <c r="AG1494" s="88">
        <f>SUM(AG1495:AG1498)</f>
        <v>0</v>
      </c>
      <c r="AH1494" s="178">
        <f t="shared" si="1793"/>
        <v>810911</v>
      </c>
      <c r="AJ1494" s="84">
        <f t="shared" ref="AJ1494:AU1494" si="1806">SUM(AJ1495:AJ1498)</f>
        <v>0</v>
      </c>
      <c r="AK1494" s="86">
        <f t="shared" si="1806"/>
        <v>0</v>
      </c>
      <c r="AL1494" s="88">
        <f t="shared" si="1806"/>
        <v>208702</v>
      </c>
      <c r="AM1494" s="86">
        <f t="shared" si="1806"/>
        <v>0</v>
      </c>
      <c r="AN1494" s="88">
        <f t="shared" si="1806"/>
        <v>158547</v>
      </c>
      <c r="AO1494" s="86">
        <f t="shared" si="1806"/>
        <v>0</v>
      </c>
      <c r="AP1494" s="88">
        <f t="shared" si="1806"/>
        <v>0</v>
      </c>
      <c r="AQ1494" s="86">
        <f t="shared" si="1806"/>
        <v>198702</v>
      </c>
      <c r="AR1494" s="88">
        <f t="shared" si="1806"/>
        <v>0</v>
      </c>
      <c r="AS1494" s="86">
        <f t="shared" si="1806"/>
        <v>0</v>
      </c>
      <c r="AT1494" s="88">
        <f t="shared" si="1806"/>
        <v>0</v>
      </c>
      <c r="AU1494" s="86">
        <f t="shared" si="1806"/>
        <v>187692</v>
      </c>
      <c r="AV1494" s="86">
        <f t="shared" si="1783"/>
        <v>753643</v>
      </c>
      <c r="AW1494" s="93">
        <f t="shared" si="1784"/>
        <v>0</v>
      </c>
      <c r="AY1494" s="86">
        <f t="shared" si="1785"/>
        <v>208702</v>
      </c>
      <c r="AZ1494" s="86">
        <f t="shared" si="1786"/>
        <v>158547</v>
      </c>
      <c r="BA1494" s="86">
        <f t="shared" si="1787"/>
        <v>198702</v>
      </c>
      <c r="BB1494" s="86">
        <f t="shared" si="1788"/>
        <v>187692</v>
      </c>
      <c r="BC1494" s="86">
        <f t="shared" si="1789"/>
        <v>753643</v>
      </c>
      <c r="BD1494" s="86">
        <f t="shared" si="1790"/>
        <v>0</v>
      </c>
    </row>
    <row r="1495" spans="2:56" x14ac:dyDescent="0.3">
      <c r="B1495" s="169" t="s">
        <v>97</v>
      </c>
      <c r="C1495" s="248">
        <v>705333</v>
      </c>
      <c r="D1495" s="249">
        <v>583925</v>
      </c>
      <c r="E1495" s="172">
        <f t="shared" si="1776"/>
        <v>0.82787137423032808</v>
      </c>
      <c r="F1495" s="248">
        <v>667099</v>
      </c>
      <c r="G1495" s="249">
        <v>676785</v>
      </c>
      <c r="H1495" s="172">
        <f t="shared" si="1777"/>
        <v>1.0145195840497438</v>
      </c>
      <c r="I1495" s="248">
        <v>665034</v>
      </c>
      <c r="J1495" s="250">
        <v>664762</v>
      </c>
      <c r="K1495" s="174">
        <f t="shared" si="1778"/>
        <v>0.99959099835497134</v>
      </c>
      <c r="L1495" s="248">
        <v>743643</v>
      </c>
      <c r="M1495" s="250">
        <v>743643</v>
      </c>
      <c r="N1495" s="251"/>
      <c r="O1495" s="248">
        <v>743643</v>
      </c>
      <c r="P1495" s="251">
        <v>10000</v>
      </c>
      <c r="Q1495" s="166">
        <f t="shared" si="1779"/>
        <v>753643</v>
      </c>
      <c r="R1495" s="251"/>
      <c r="S1495" s="251"/>
      <c r="T1495" s="167">
        <f t="shared" si="1791"/>
        <v>753643</v>
      </c>
      <c r="U1495" s="157"/>
      <c r="V1495" s="248">
        <v>776065</v>
      </c>
      <c r="W1495" s="251"/>
      <c r="X1495" s="166">
        <f t="shared" si="1780"/>
        <v>776065</v>
      </c>
      <c r="Y1495" s="251"/>
      <c r="Z1495" s="251"/>
      <c r="AA1495" s="167">
        <f t="shared" si="1792"/>
        <v>776065</v>
      </c>
      <c r="AB1495" s="157"/>
      <c r="AC1495" s="248">
        <v>810911</v>
      </c>
      <c r="AD1495" s="251"/>
      <c r="AE1495" s="166">
        <f t="shared" si="1781"/>
        <v>810911</v>
      </c>
      <c r="AF1495" s="251"/>
      <c r="AG1495" s="251"/>
      <c r="AH1495" s="167">
        <f t="shared" si="1793"/>
        <v>810911</v>
      </c>
      <c r="AJ1495" s="252"/>
      <c r="AK1495" s="253"/>
      <c r="AL1495" s="254">
        <f>198702+10000</f>
        <v>208702</v>
      </c>
      <c r="AM1495" s="253"/>
      <c r="AN1495" s="254">
        <v>158547</v>
      </c>
      <c r="AO1495" s="253"/>
      <c r="AP1495" s="254"/>
      <c r="AQ1495" s="253">
        <v>198702</v>
      </c>
      <c r="AR1495" s="254"/>
      <c r="AS1495" s="253"/>
      <c r="AT1495" s="254"/>
      <c r="AU1495" s="253">
        <v>187692</v>
      </c>
      <c r="AV1495" s="163">
        <f t="shared" si="1783"/>
        <v>753643</v>
      </c>
      <c r="AW1495" s="168">
        <f t="shared" si="1784"/>
        <v>0</v>
      </c>
      <c r="AY1495" s="163">
        <f t="shared" si="1785"/>
        <v>208702</v>
      </c>
      <c r="AZ1495" s="163">
        <f t="shared" si="1786"/>
        <v>158547</v>
      </c>
      <c r="BA1495" s="163">
        <f t="shared" si="1787"/>
        <v>198702</v>
      </c>
      <c r="BB1495" s="163">
        <f t="shared" si="1788"/>
        <v>187692</v>
      </c>
      <c r="BC1495" s="163">
        <f t="shared" si="1789"/>
        <v>753643</v>
      </c>
      <c r="BD1495" s="163">
        <f t="shared" si="1790"/>
        <v>0</v>
      </c>
    </row>
    <row r="1496" spans="2:56" x14ac:dyDescent="0.3">
      <c r="B1496" s="169" t="s">
        <v>98</v>
      </c>
      <c r="C1496" s="248"/>
      <c r="D1496" s="249"/>
      <c r="E1496" s="172">
        <f t="shared" si="1776"/>
        <v>0</v>
      </c>
      <c r="F1496" s="248"/>
      <c r="G1496" s="249"/>
      <c r="H1496" s="172">
        <f t="shared" si="1777"/>
        <v>0</v>
      </c>
      <c r="I1496" s="248"/>
      <c r="J1496" s="250"/>
      <c r="K1496" s="174">
        <f t="shared" si="1778"/>
        <v>0</v>
      </c>
      <c r="L1496" s="248"/>
      <c r="M1496" s="250"/>
      <c r="N1496" s="251"/>
      <c r="O1496" s="248"/>
      <c r="P1496" s="251"/>
      <c r="Q1496" s="166">
        <f t="shared" si="1779"/>
        <v>0</v>
      </c>
      <c r="R1496" s="251"/>
      <c r="S1496" s="251"/>
      <c r="T1496" s="167">
        <f t="shared" si="1791"/>
        <v>0</v>
      </c>
      <c r="U1496" s="157"/>
      <c r="V1496" s="248"/>
      <c r="W1496" s="251"/>
      <c r="X1496" s="166">
        <f t="shared" si="1780"/>
        <v>0</v>
      </c>
      <c r="Y1496" s="251"/>
      <c r="Z1496" s="251"/>
      <c r="AA1496" s="167">
        <f t="shared" si="1792"/>
        <v>0</v>
      </c>
      <c r="AB1496" s="157"/>
      <c r="AC1496" s="248"/>
      <c r="AD1496" s="251"/>
      <c r="AE1496" s="166">
        <f t="shared" si="1781"/>
        <v>0</v>
      </c>
      <c r="AF1496" s="251"/>
      <c r="AG1496" s="251"/>
      <c r="AH1496" s="167">
        <f t="shared" si="1793"/>
        <v>0</v>
      </c>
      <c r="AJ1496" s="252"/>
      <c r="AK1496" s="253"/>
      <c r="AL1496" s="254"/>
      <c r="AM1496" s="253"/>
      <c r="AN1496" s="254"/>
      <c r="AO1496" s="253"/>
      <c r="AP1496" s="254"/>
      <c r="AQ1496" s="253"/>
      <c r="AR1496" s="254"/>
      <c r="AS1496" s="253"/>
      <c r="AT1496" s="254"/>
      <c r="AU1496" s="253"/>
      <c r="AV1496" s="163">
        <f t="shared" si="1783"/>
        <v>0</v>
      </c>
      <c r="AW1496" s="168">
        <f t="shared" si="1784"/>
        <v>0</v>
      </c>
      <c r="AY1496" s="163">
        <f t="shared" si="1785"/>
        <v>0</v>
      </c>
      <c r="AZ1496" s="163">
        <f t="shared" si="1786"/>
        <v>0</v>
      </c>
      <c r="BA1496" s="163">
        <f t="shared" si="1787"/>
        <v>0</v>
      </c>
      <c r="BB1496" s="163">
        <f t="shared" si="1788"/>
        <v>0</v>
      </c>
      <c r="BC1496" s="163">
        <f t="shared" si="1789"/>
        <v>0</v>
      </c>
      <c r="BD1496" s="163">
        <f t="shared" si="1790"/>
        <v>0</v>
      </c>
    </row>
    <row r="1497" spans="2:56" x14ac:dyDescent="0.3">
      <c r="B1497" s="169" t="s">
        <v>99</v>
      </c>
      <c r="C1497" s="248"/>
      <c r="D1497" s="249"/>
      <c r="E1497" s="172">
        <f t="shared" si="1776"/>
        <v>0</v>
      </c>
      <c r="F1497" s="248"/>
      <c r="G1497" s="249"/>
      <c r="H1497" s="172">
        <f t="shared" si="1777"/>
        <v>0</v>
      </c>
      <c r="I1497" s="248"/>
      <c r="J1497" s="250"/>
      <c r="K1497" s="174">
        <f t="shared" si="1778"/>
        <v>0</v>
      </c>
      <c r="L1497" s="248"/>
      <c r="M1497" s="250"/>
      <c r="N1497" s="251"/>
      <c r="O1497" s="248"/>
      <c r="P1497" s="251"/>
      <c r="Q1497" s="166">
        <f t="shared" si="1779"/>
        <v>0</v>
      </c>
      <c r="R1497" s="251"/>
      <c r="S1497" s="251"/>
      <c r="T1497" s="167">
        <f t="shared" si="1791"/>
        <v>0</v>
      </c>
      <c r="U1497" s="157"/>
      <c r="V1497" s="248"/>
      <c r="W1497" s="251"/>
      <c r="X1497" s="166">
        <f t="shared" si="1780"/>
        <v>0</v>
      </c>
      <c r="Y1497" s="251"/>
      <c r="Z1497" s="251"/>
      <c r="AA1497" s="167">
        <f t="shared" si="1792"/>
        <v>0</v>
      </c>
      <c r="AB1497" s="157"/>
      <c r="AC1497" s="248"/>
      <c r="AD1497" s="251"/>
      <c r="AE1497" s="166">
        <f t="shared" si="1781"/>
        <v>0</v>
      </c>
      <c r="AF1497" s="251"/>
      <c r="AG1497" s="251"/>
      <c r="AH1497" s="167">
        <f t="shared" si="1793"/>
        <v>0</v>
      </c>
      <c r="AJ1497" s="252"/>
      <c r="AK1497" s="253"/>
      <c r="AL1497" s="254"/>
      <c r="AM1497" s="253"/>
      <c r="AN1497" s="254"/>
      <c r="AO1497" s="253"/>
      <c r="AP1497" s="254"/>
      <c r="AQ1497" s="253"/>
      <c r="AR1497" s="254"/>
      <c r="AS1497" s="253"/>
      <c r="AT1497" s="254"/>
      <c r="AU1497" s="253"/>
      <c r="AV1497" s="163">
        <f t="shared" si="1783"/>
        <v>0</v>
      </c>
      <c r="AW1497" s="168">
        <f t="shared" si="1784"/>
        <v>0</v>
      </c>
      <c r="AY1497" s="163">
        <f t="shared" si="1785"/>
        <v>0</v>
      </c>
      <c r="AZ1497" s="163">
        <f t="shared" si="1786"/>
        <v>0</v>
      </c>
      <c r="BA1497" s="163">
        <f t="shared" si="1787"/>
        <v>0</v>
      </c>
      <c r="BB1497" s="163">
        <f t="shared" si="1788"/>
        <v>0</v>
      </c>
      <c r="BC1497" s="163">
        <f t="shared" si="1789"/>
        <v>0</v>
      </c>
      <c r="BD1497" s="163">
        <f t="shared" si="1790"/>
        <v>0</v>
      </c>
    </row>
    <row r="1498" spans="2:56" x14ac:dyDescent="0.3">
      <c r="B1498" s="169" t="s">
        <v>100</v>
      </c>
      <c r="C1498" s="248"/>
      <c r="D1498" s="249"/>
      <c r="E1498" s="172">
        <f t="shared" si="1776"/>
        <v>0</v>
      </c>
      <c r="F1498" s="248"/>
      <c r="G1498" s="249"/>
      <c r="H1498" s="172">
        <f t="shared" si="1777"/>
        <v>0</v>
      </c>
      <c r="I1498" s="248"/>
      <c r="J1498" s="250"/>
      <c r="K1498" s="174">
        <f t="shared" si="1778"/>
        <v>0</v>
      </c>
      <c r="L1498" s="248"/>
      <c r="M1498" s="250"/>
      <c r="N1498" s="251"/>
      <c r="O1498" s="248"/>
      <c r="P1498" s="251"/>
      <c r="Q1498" s="166">
        <f t="shared" si="1779"/>
        <v>0</v>
      </c>
      <c r="R1498" s="251"/>
      <c r="S1498" s="251"/>
      <c r="T1498" s="167">
        <f t="shared" si="1791"/>
        <v>0</v>
      </c>
      <c r="U1498" s="157"/>
      <c r="V1498" s="248"/>
      <c r="W1498" s="251"/>
      <c r="X1498" s="166">
        <f t="shared" si="1780"/>
        <v>0</v>
      </c>
      <c r="Y1498" s="251"/>
      <c r="Z1498" s="251"/>
      <c r="AA1498" s="167">
        <f t="shared" si="1792"/>
        <v>0</v>
      </c>
      <c r="AB1498" s="157"/>
      <c r="AC1498" s="248"/>
      <c r="AD1498" s="251"/>
      <c r="AE1498" s="166">
        <f t="shared" si="1781"/>
        <v>0</v>
      </c>
      <c r="AF1498" s="251"/>
      <c r="AG1498" s="251"/>
      <c r="AH1498" s="167">
        <f t="shared" si="1793"/>
        <v>0</v>
      </c>
      <c r="AJ1498" s="252"/>
      <c r="AK1498" s="253"/>
      <c r="AL1498" s="254"/>
      <c r="AM1498" s="253"/>
      <c r="AN1498" s="254"/>
      <c r="AO1498" s="253"/>
      <c r="AP1498" s="254"/>
      <c r="AQ1498" s="253"/>
      <c r="AR1498" s="254"/>
      <c r="AS1498" s="253"/>
      <c r="AT1498" s="254"/>
      <c r="AU1498" s="253"/>
      <c r="AV1498" s="163">
        <f t="shared" si="1783"/>
        <v>0</v>
      </c>
      <c r="AW1498" s="168">
        <f t="shared" si="1784"/>
        <v>0</v>
      </c>
      <c r="AY1498" s="163">
        <f t="shared" si="1785"/>
        <v>0</v>
      </c>
      <c r="AZ1498" s="163">
        <f t="shared" si="1786"/>
        <v>0</v>
      </c>
      <c r="BA1498" s="163">
        <f t="shared" si="1787"/>
        <v>0</v>
      </c>
      <c r="BB1498" s="163">
        <f t="shared" si="1788"/>
        <v>0</v>
      </c>
      <c r="BC1498" s="163">
        <f t="shared" si="1789"/>
        <v>0</v>
      </c>
      <c r="BD1498" s="163">
        <f t="shared" si="1790"/>
        <v>0</v>
      </c>
    </row>
    <row r="1499" spans="2:56" x14ac:dyDescent="0.3">
      <c r="B1499" s="179" t="s">
        <v>101</v>
      </c>
      <c r="C1499" s="83">
        <f>SUM(C1500:C1501)</f>
        <v>0</v>
      </c>
      <c r="D1499" s="84">
        <f>SUM(D1500:D1501)</f>
        <v>0</v>
      </c>
      <c r="E1499" s="85">
        <f t="shared" si="1776"/>
        <v>0</v>
      </c>
      <c r="F1499" s="83">
        <f>SUM(F1500:F1501)</f>
        <v>0</v>
      </c>
      <c r="G1499" s="84">
        <f>SUM(G1500:G1501)</f>
        <v>0</v>
      </c>
      <c r="H1499" s="85">
        <f t="shared" si="1777"/>
        <v>0</v>
      </c>
      <c r="I1499" s="83">
        <f>SUM(I1500:I1501)</f>
        <v>0</v>
      </c>
      <c r="J1499" s="86">
        <f>SUM(J1500:J1501)</f>
        <v>0</v>
      </c>
      <c r="K1499" s="87">
        <f t="shared" si="1778"/>
        <v>0</v>
      </c>
      <c r="L1499" s="83">
        <f>SUM(L1500:L1501)</f>
        <v>0</v>
      </c>
      <c r="M1499" s="86">
        <f>SUM(M1500:M1501)</f>
        <v>0</v>
      </c>
      <c r="N1499" s="88">
        <f>SUM(N1500:N1501)</f>
        <v>0</v>
      </c>
      <c r="O1499" s="83">
        <f>SUM(O1500:O1501)</f>
        <v>0</v>
      </c>
      <c r="P1499" s="88">
        <f>SUM(P1500:P1501)</f>
        <v>0</v>
      </c>
      <c r="Q1499" s="177">
        <f t="shared" si="1779"/>
        <v>0</v>
      </c>
      <c r="R1499" s="88">
        <f>SUM(R1500:R1501)</f>
        <v>0</v>
      </c>
      <c r="S1499" s="88">
        <f>SUM(S1500:S1501)</f>
        <v>0</v>
      </c>
      <c r="T1499" s="178">
        <f t="shared" si="1791"/>
        <v>0</v>
      </c>
      <c r="U1499" s="157"/>
      <c r="V1499" s="83">
        <f>SUM(V1500:V1501)</f>
        <v>0</v>
      </c>
      <c r="W1499" s="88">
        <f>SUM(W1500:W1501)</f>
        <v>0</v>
      </c>
      <c r="X1499" s="177">
        <f t="shared" si="1780"/>
        <v>0</v>
      </c>
      <c r="Y1499" s="88">
        <f>SUM(Y1500:Y1501)</f>
        <v>0</v>
      </c>
      <c r="Z1499" s="88">
        <f>SUM(Z1500:Z1501)</f>
        <v>0</v>
      </c>
      <c r="AA1499" s="178">
        <f t="shared" si="1792"/>
        <v>0</v>
      </c>
      <c r="AB1499" s="157"/>
      <c r="AC1499" s="83">
        <f>SUM(AC1500:AC1501)</f>
        <v>0</v>
      </c>
      <c r="AD1499" s="88">
        <f>SUM(AD1500:AD1501)</f>
        <v>0</v>
      </c>
      <c r="AE1499" s="177">
        <f t="shared" si="1781"/>
        <v>0</v>
      </c>
      <c r="AF1499" s="88">
        <f>SUM(AF1500:AF1501)</f>
        <v>0</v>
      </c>
      <c r="AG1499" s="88">
        <f>SUM(AG1500:AG1501)</f>
        <v>0</v>
      </c>
      <c r="AH1499" s="178">
        <f t="shared" si="1793"/>
        <v>0</v>
      </c>
      <c r="AJ1499" s="84">
        <f t="shared" ref="AJ1499:AU1499" si="1807">SUM(AJ1500:AJ1501)</f>
        <v>0</v>
      </c>
      <c r="AK1499" s="86">
        <f t="shared" si="1807"/>
        <v>0</v>
      </c>
      <c r="AL1499" s="88">
        <f t="shared" si="1807"/>
        <v>0</v>
      </c>
      <c r="AM1499" s="86">
        <f t="shared" si="1807"/>
        <v>0</v>
      </c>
      <c r="AN1499" s="88">
        <f t="shared" si="1807"/>
        <v>0</v>
      </c>
      <c r="AO1499" s="86">
        <f t="shared" si="1807"/>
        <v>0</v>
      </c>
      <c r="AP1499" s="88">
        <f t="shared" si="1807"/>
        <v>0</v>
      </c>
      <c r="AQ1499" s="86">
        <f t="shared" si="1807"/>
        <v>0</v>
      </c>
      <c r="AR1499" s="88">
        <f t="shared" si="1807"/>
        <v>0</v>
      </c>
      <c r="AS1499" s="86">
        <f t="shared" si="1807"/>
        <v>0</v>
      </c>
      <c r="AT1499" s="88">
        <f t="shared" si="1807"/>
        <v>0</v>
      </c>
      <c r="AU1499" s="86">
        <f t="shared" si="1807"/>
        <v>0</v>
      </c>
      <c r="AV1499" s="86">
        <f t="shared" si="1783"/>
        <v>0</v>
      </c>
      <c r="AW1499" s="93">
        <f t="shared" si="1784"/>
        <v>0</v>
      </c>
      <c r="AY1499" s="86">
        <f t="shared" si="1785"/>
        <v>0</v>
      </c>
      <c r="AZ1499" s="86">
        <f t="shared" si="1786"/>
        <v>0</v>
      </c>
      <c r="BA1499" s="86">
        <f t="shared" si="1787"/>
        <v>0</v>
      </c>
      <c r="BB1499" s="86">
        <f t="shared" si="1788"/>
        <v>0</v>
      </c>
      <c r="BC1499" s="86">
        <f t="shared" si="1789"/>
        <v>0</v>
      </c>
      <c r="BD1499" s="86">
        <f t="shared" si="1790"/>
        <v>0</v>
      </c>
    </row>
    <row r="1500" spans="2:56" x14ac:dyDescent="0.3">
      <c r="B1500" s="169" t="s">
        <v>102</v>
      </c>
      <c r="C1500" s="248"/>
      <c r="D1500" s="249"/>
      <c r="E1500" s="172">
        <f t="shared" si="1776"/>
        <v>0</v>
      </c>
      <c r="F1500" s="248"/>
      <c r="G1500" s="249"/>
      <c r="H1500" s="172">
        <f t="shared" si="1777"/>
        <v>0</v>
      </c>
      <c r="I1500" s="248"/>
      <c r="J1500" s="250"/>
      <c r="K1500" s="174">
        <f t="shared" si="1778"/>
        <v>0</v>
      </c>
      <c r="L1500" s="248"/>
      <c r="M1500" s="250"/>
      <c r="N1500" s="251"/>
      <c r="O1500" s="248"/>
      <c r="P1500" s="251"/>
      <c r="Q1500" s="166">
        <f t="shared" si="1779"/>
        <v>0</v>
      </c>
      <c r="R1500" s="251"/>
      <c r="S1500" s="251"/>
      <c r="T1500" s="167">
        <f t="shared" si="1791"/>
        <v>0</v>
      </c>
      <c r="U1500" s="157"/>
      <c r="V1500" s="248"/>
      <c r="W1500" s="251"/>
      <c r="X1500" s="166">
        <f t="shared" si="1780"/>
        <v>0</v>
      </c>
      <c r="Y1500" s="251"/>
      <c r="Z1500" s="251"/>
      <c r="AA1500" s="167">
        <f t="shared" si="1792"/>
        <v>0</v>
      </c>
      <c r="AB1500" s="157"/>
      <c r="AC1500" s="248"/>
      <c r="AD1500" s="251"/>
      <c r="AE1500" s="166">
        <f t="shared" si="1781"/>
        <v>0</v>
      </c>
      <c r="AF1500" s="251"/>
      <c r="AG1500" s="251"/>
      <c r="AH1500" s="167">
        <f t="shared" si="1793"/>
        <v>0</v>
      </c>
      <c r="AJ1500" s="252"/>
      <c r="AK1500" s="253"/>
      <c r="AL1500" s="254"/>
      <c r="AM1500" s="253"/>
      <c r="AN1500" s="254"/>
      <c r="AO1500" s="253"/>
      <c r="AP1500" s="254"/>
      <c r="AQ1500" s="253"/>
      <c r="AR1500" s="254"/>
      <c r="AS1500" s="253"/>
      <c r="AT1500" s="254"/>
      <c r="AU1500" s="253"/>
      <c r="AV1500" s="163">
        <f t="shared" si="1783"/>
        <v>0</v>
      </c>
      <c r="AW1500" s="168">
        <f t="shared" si="1784"/>
        <v>0</v>
      </c>
      <c r="AY1500" s="163">
        <f t="shared" si="1785"/>
        <v>0</v>
      </c>
      <c r="AZ1500" s="163">
        <f t="shared" si="1786"/>
        <v>0</v>
      </c>
      <c r="BA1500" s="163">
        <f t="shared" si="1787"/>
        <v>0</v>
      </c>
      <c r="BB1500" s="163">
        <f t="shared" si="1788"/>
        <v>0</v>
      </c>
      <c r="BC1500" s="163">
        <f t="shared" si="1789"/>
        <v>0</v>
      </c>
      <c r="BD1500" s="163">
        <f t="shared" si="1790"/>
        <v>0</v>
      </c>
    </row>
    <row r="1501" spans="2:56" x14ac:dyDescent="0.3">
      <c r="B1501" s="169" t="s">
        <v>103</v>
      </c>
      <c r="C1501" s="248"/>
      <c r="D1501" s="249"/>
      <c r="E1501" s="172">
        <f t="shared" si="1776"/>
        <v>0</v>
      </c>
      <c r="F1501" s="248"/>
      <c r="G1501" s="249"/>
      <c r="H1501" s="172">
        <f t="shared" si="1777"/>
        <v>0</v>
      </c>
      <c r="I1501" s="248"/>
      <c r="J1501" s="250"/>
      <c r="K1501" s="174">
        <f t="shared" si="1778"/>
        <v>0</v>
      </c>
      <c r="L1501" s="248"/>
      <c r="M1501" s="250"/>
      <c r="N1501" s="251"/>
      <c r="O1501" s="248"/>
      <c r="P1501" s="251"/>
      <c r="Q1501" s="166">
        <f t="shared" si="1779"/>
        <v>0</v>
      </c>
      <c r="R1501" s="251"/>
      <c r="S1501" s="251"/>
      <c r="T1501" s="167">
        <f t="shared" si="1791"/>
        <v>0</v>
      </c>
      <c r="U1501" s="157"/>
      <c r="V1501" s="248"/>
      <c r="W1501" s="251"/>
      <c r="X1501" s="166">
        <f t="shared" si="1780"/>
        <v>0</v>
      </c>
      <c r="Y1501" s="251"/>
      <c r="Z1501" s="251"/>
      <c r="AA1501" s="167">
        <f t="shared" si="1792"/>
        <v>0</v>
      </c>
      <c r="AB1501" s="157"/>
      <c r="AC1501" s="248"/>
      <c r="AD1501" s="251"/>
      <c r="AE1501" s="166">
        <f t="shared" si="1781"/>
        <v>0</v>
      </c>
      <c r="AF1501" s="251"/>
      <c r="AG1501" s="251"/>
      <c r="AH1501" s="167">
        <f t="shared" si="1793"/>
        <v>0</v>
      </c>
      <c r="AJ1501" s="252"/>
      <c r="AK1501" s="253"/>
      <c r="AL1501" s="254"/>
      <c r="AM1501" s="253"/>
      <c r="AN1501" s="254"/>
      <c r="AO1501" s="253"/>
      <c r="AP1501" s="254"/>
      <c r="AQ1501" s="253"/>
      <c r="AR1501" s="254"/>
      <c r="AS1501" s="253"/>
      <c r="AT1501" s="254"/>
      <c r="AU1501" s="253"/>
      <c r="AV1501" s="163">
        <f t="shared" si="1783"/>
        <v>0</v>
      </c>
      <c r="AW1501" s="168">
        <f t="shared" si="1784"/>
        <v>0</v>
      </c>
      <c r="AY1501" s="163">
        <f t="shared" si="1785"/>
        <v>0</v>
      </c>
      <c r="AZ1501" s="163">
        <f t="shared" si="1786"/>
        <v>0</v>
      </c>
      <c r="BA1501" s="163">
        <f t="shared" si="1787"/>
        <v>0</v>
      </c>
      <c r="BB1501" s="163">
        <f t="shared" si="1788"/>
        <v>0</v>
      </c>
      <c r="BC1501" s="163">
        <f t="shared" si="1789"/>
        <v>0</v>
      </c>
      <c r="BD1501" s="163">
        <f t="shared" si="1790"/>
        <v>0</v>
      </c>
    </row>
    <row r="1502" spans="2:56" x14ac:dyDescent="0.3">
      <c r="B1502" s="179" t="s">
        <v>104</v>
      </c>
      <c r="C1502" s="83">
        <f>SUM(C1503)</f>
        <v>0</v>
      </c>
      <c r="D1502" s="84">
        <f>SUM(D1503)</f>
        <v>0</v>
      </c>
      <c r="E1502" s="85">
        <f t="shared" si="1776"/>
        <v>0</v>
      </c>
      <c r="F1502" s="83">
        <f>SUM(F1503)</f>
        <v>0</v>
      </c>
      <c r="G1502" s="84">
        <f>SUM(G1503)</f>
        <v>0</v>
      </c>
      <c r="H1502" s="85">
        <f t="shared" si="1777"/>
        <v>0</v>
      </c>
      <c r="I1502" s="83">
        <f>SUM(I1503)</f>
        <v>0</v>
      </c>
      <c r="J1502" s="86">
        <f>SUM(J1503)</f>
        <v>0</v>
      </c>
      <c r="K1502" s="87">
        <f t="shared" si="1778"/>
        <v>0</v>
      </c>
      <c r="L1502" s="83">
        <f>SUM(L1503)</f>
        <v>0</v>
      </c>
      <c r="M1502" s="86">
        <f>SUM(M1503)</f>
        <v>0</v>
      </c>
      <c r="N1502" s="88">
        <f>SUM(N1503)</f>
        <v>0</v>
      </c>
      <c r="O1502" s="83">
        <f>SUM(O1503)</f>
        <v>0</v>
      </c>
      <c r="P1502" s="88">
        <f>SUM(P1503)</f>
        <v>0</v>
      </c>
      <c r="Q1502" s="177">
        <f t="shared" si="1779"/>
        <v>0</v>
      </c>
      <c r="R1502" s="88">
        <f>SUM(R1503)</f>
        <v>0</v>
      </c>
      <c r="S1502" s="88">
        <f>SUM(S1503)</f>
        <v>0</v>
      </c>
      <c r="T1502" s="178">
        <f t="shared" si="1791"/>
        <v>0</v>
      </c>
      <c r="U1502" s="157"/>
      <c r="V1502" s="83">
        <f>SUM(V1503)</f>
        <v>0</v>
      </c>
      <c r="W1502" s="88">
        <f>SUM(W1503)</f>
        <v>0</v>
      </c>
      <c r="X1502" s="177">
        <f t="shared" si="1780"/>
        <v>0</v>
      </c>
      <c r="Y1502" s="88">
        <f>SUM(Y1503)</f>
        <v>0</v>
      </c>
      <c r="Z1502" s="88">
        <f>SUM(Z1503)</f>
        <v>0</v>
      </c>
      <c r="AA1502" s="178">
        <f t="shared" si="1792"/>
        <v>0</v>
      </c>
      <c r="AB1502" s="157"/>
      <c r="AC1502" s="83">
        <f>SUM(AC1503)</f>
        <v>0</v>
      </c>
      <c r="AD1502" s="88">
        <f>SUM(AD1503)</f>
        <v>0</v>
      </c>
      <c r="AE1502" s="177">
        <f t="shared" si="1781"/>
        <v>0</v>
      </c>
      <c r="AF1502" s="88">
        <f>SUM(AF1503)</f>
        <v>0</v>
      </c>
      <c r="AG1502" s="88">
        <f>SUM(AG1503)</f>
        <v>0</v>
      </c>
      <c r="AH1502" s="178">
        <f t="shared" si="1793"/>
        <v>0</v>
      </c>
      <c r="AJ1502" s="84">
        <f t="shared" ref="AJ1502:AU1502" si="1808">SUM(AJ1503)</f>
        <v>0</v>
      </c>
      <c r="AK1502" s="86">
        <f t="shared" si="1808"/>
        <v>0</v>
      </c>
      <c r="AL1502" s="88">
        <f t="shared" si="1808"/>
        <v>0</v>
      </c>
      <c r="AM1502" s="86">
        <f t="shared" si="1808"/>
        <v>0</v>
      </c>
      <c r="AN1502" s="88">
        <f t="shared" si="1808"/>
        <v>0</v>
      </c>
      <c r="AO1502" s="86">
        <f t="shared" si="1808"/>
        <v>0</v>
      </c>
      <c r="AP1502" s="88">
        <f t="shared" si="1808"/>
        <v>0</v>
      </c>
      <c r="AQ1502" s="86">
        <f t="shared" si="1808"/>
        <v>0</v>
      </c>
      <c r="AR1502" s="88">
        <f t="shared" si="1808"/>
        <v>0</v>
      </c>
      <c r="AS1502" s="86">
        <f t="shared" si="1808"/>
        <v>0</v>
      </c>
      <c r="AT1502" s="88">
        <f t="shared" si="1808"/>
        <v>0</v>
      </c>
      <c r="AU1502" s="86">
        <f t="shared" si="1808"/>
        <v>0</v>
      </c>
      <c r="AV1502" s="86">
        <f t="shared" si="1783"/>
        <v>0</v>
      </c>
      <c r="AW1502" s="93">
        <f t="shared" si="1784"/>
        <v>0</v>
      </c>
      <c r="AY1502" s="86">
        <f t="shared" si="1785"/>
        <v>0</v>
      </c>
      <c r="AZ1502" s="86">
        <f t="shared" si="1786"/>
        <v>0</v>
      </c>
      <c r="BA1502" s="86">
        <f t="shared" si="1787"/>
        <v>0</v>
      </c>
      <c r="BB1502" s="86">
        <f t="shared" si="1788"/>
        <v>0</v>
      </c>
      <c r="BC1502" s="86">
        <f t="shared" si="1789"/>
        <v>0</v>
      </c>
      <c r="BD1502" s="86">
        <f t="shared" si="1790"/>
        <v>0</v>
      </c>
    </row>
    <row r="1503" spans="2:56" x14ac:dyDescent="0.3">
      <c r="B1503" s="169" t="s">
        <v>105</v>
      </c>
      <c r="C1503" s="248"/>
      <c r="D1503" s="249"/>
      <c r="E1503" s="172">
        <f t="shared" si="1776"/>
        <v>0</v>
      </c>
      <c r="F1503" s="248"/>
      <c r="G1503" s="249"/>
      <c r="H1503" s="172">
        <f t="shared" si="1777"/>
        <v>0</v>
      </c>
      <c r="I1503" s="248"/>
      <c r="J1503" s="250"/>
      <c r="K1503" s="174">
        <f t="shared" si="1778"/>
        <v>0</v>
      </c>
      <c r="L1503" s="248"/>
      <c r="M1503" s="250"/>
      <c r="N1503" s="251"/>
      <c r="O1503" s="248"/>
      <c r="P1503" s="251"/>
      <c r="Q1503" s="166">
        <f t="shared" si="1779"/>
        <v>0</v>
      </c>
      <c r="R1503" s="251"/>
      <c r="S1503" s="251"/>
      <c r="T1503" s="167">
        <f t="shared" si="1791"/>
        <v>0</v>
      </c>
      <c r="U1503" s="157"/>
      <c r="V1503" s="248"/>
      <c r="W1503" s="251"/>
      <c r="X1503" s="166">
        <f t="shared" si="1780"/>
        <v>0</v>
      </c>
      <c r="Y1503" s="251"/>
      <c r="Z1503" s="251"/>
      <c r="AA1503" s="167">
        <f t="shared" si="1792"/>
        <v>0</v>
      </c>
      <c r="AB1503" s="157"/>
      <c r="AC1503" s="248"/>
      <c r="AD1503" s="251"/>
      <c r="AE1503" s="166">
        <f t="shared" si="1781"/>
        <v>0</v>
      </c>
      <c r="AF1503" s="251"/>
      <c r="AG1503" s="251"/>
      <c r="AH1503" s="167">
        <f t="shared" si="1793"/>
        <v>0</v>
      </c>
      <c r="AJ1503" s="252"/>
      <c r="AK1503" s="253"/>
      <c r="AL1503" s="254"/>
      <c r="AM1503" s="253"/>
      <c r="AN1503" s="254"/>
      <c r="AO1503" s="253"/>
      <c r="AP1503" s="254"/>
      <c r="AQ1503" s="253"/>
      <c r="AR1503" s="254"/>
      <c r="AS1503" s="253"/>
      <c r="AT1503" s="254"/>
      <c r="AU1503" s="253"/>
      <c r="AV1503" s="163">
        <f t="shared" si="1783"/>
        <v>0</v>
      </c>
      <c r="AW1503" s="168">
        <f t="shared" si="1784"/>
        <v>0</v>
      </c>
      <c r="AY1503" s="163">
        <f t="shared" si="1785"/>
        <v>0</v>
      </c>
      <c r="AZ1503" s="163">
        <f t="shared" si="1786"/>
        <v>0</v>
      </c>
      <c r="BA1503" s="163">
        <f t="shared" si="1787"/>
        <v>0</v>
      </c>
      <c r="BB1503" s="163">
        <f t="shared" si="1788"/>
        <v>0</v>
      </c>
      <c r="BC1503" s="163">
        <f t="shared" si="1789"/>
        <v>0</v>
      </c>
      <c r="BD1503" s="163">
        <f t="shared" si="1790"/>
        <v>0</v>
      </c>
    </row>
    <row r="1504" spans="2:56" x14ac:dyDescent="0.3">
      <c r="B1504" s="179" t="s">
        <v>106</v>
      </c>
      <c r="C1504" s="83">
        <f>SUM(C1505:C1506)</f>
        <v>0</v>
      </c>
      <c r="D1504" s="84">
        <f>SUM(D1505:D1506)</f>
        <v>0</v>
      </c>
      <c r="E1504" s="85">
        <f t="shared" si="1776"/>
        <v>0</v>
      </c>
      <c r="F1504" s="83">
        <f>SUM(F1505:F1506)</f>
        <v>0</v>
      </c>
      <c r="G1504" s="84">
        <f>SUM(G1505:G1506)</f>
        <v>0</v>
      </c>
      <c r="H1504" s="85">
        <f t="shared" si="1777"/>
        <v>0</v>
      </c>
      <c r="I1504" s="83">
        <f>SUM(I1505:I1506)</f>
        <v>0</v>
      </c>
      <c r="J1504" s="86">
        <f>SUM(J1505:J1506)</f>
        <v>0</v>
      </c>
      <c r="K1504" s="87">
        <f t="shared" si="1778"/>
        <v>0</v>
      </c>
      <c r="L1504" s="83">
        <f>SUM(L1505:L1506)</f>
        <v>0</v>
      </c>
      <c r="M1504" s="86">
        <f>SUM(M1505:M1506)</f>
        <v>0</v>
      </c>
      <c r="N1504" s="88">
        <f>SUM(N1505:N1506)</f>
        <v>0</v>
      </c>
      <c r="O1504" s="83">
        <f>SUM(O1505:O1506)</f>
        <v>0</v>
      </c>
      <c r="P1504" s="88">
        <f>SUM(P1505:P1506)</f>
        <v>0</v>
      </c>
      <c r="Q1504" s="177">
        <f t="shared" si="1779"/>
        <v>0</v>
      </c>
      <c r="R1504" s="88">
        <f>SUM(R1505:R1506)</f>
        <v>0</v>
      </c>
      <c r="S1504" s="88">
        <f>SUM(S1505:S1506)</f>
        <v>0</v>
      </c>
      <c r="T1504" s="178">
        <f t="shared" si="1791"/>
        <v>0</v>
      </c>
      <c r="U1504" s="157"/>
      <c r="V1504" s="83">
        <f>SUM(V1505:V1506)</f>
        <v>0</v>
      </c>
      <c r="W1504" s="88">
        <f>SUM(W1505:W1506)</f>
        <v>0</v>
      </c>
      <c r="X1504" s="177">
        <f t="shared" si="1780"/>
        <v>0</v>
      </c>
      <c r="Y1504" s="88">
        <f>SUM(Y1505:Y1506)</f>
        <v>0</v>
      </c>
      <c r="Z1504" s="88">
        <f>SUM(Z1505:Z1506)</f>
        <v>0</v>
      </c>
      <c r="AA1504" s="178">
        <f t="shared" si="1792"/>
        <v>0</v>
      </c>
      <c r="AB1504" s="157"/>
      <c r="AC1504" s="83">
        <f>SUM(AC1505:AC1506)</f>
        <v>0</v>
      </c>
      <c r="AD1504" s="88">
        <f>SUM(AD1505:AD1506)</f>
        <v>0</v>
      </c>
      <c r="AE1504" s="177">
        <f t="shared" si="1781"/>
        <v>0</v>
      </c>
      <c r="AF1504" s="88">
        <f>SUM(AF1505:AF1506)</f>
        <v>0</v>
      </c>
      <c r="AG1504" s="88">
        <f>SUM(AG1505:AG1506)</f>
        <v>0</v>
      </c>
      <c r="AH1504" s="178">
        <f t="shared" si="1793"/>
        <v>0</v>
      </c>
      <c r="AJ1504" s="84">
        <f t="shared" ref="AJ1504:AU1504" si="1809">SUM(AJ1505:AJ1506)</f>
        <v>0</v>
      </c>
      <c r="AK1504" s="86">
        <f t="shared" si="1809"/>
        <v>0</v>
      </c>
      <c r="AL1504" s="88">
        <f t="shared" si="1809"/>
        <v>0</v>
      </c>
      <c r="AM1504" s="86">
        <f t="shared" si="1809"/>
        <v>0</v>
      </c>
      <c r="AN1504" s="88">
        <f t="shared" si="1809"/>
        <v>0</v>
      </c>
      <c r="AO1504" s="86">
        <f t="shared" si="1809"/>
        <v>0</v>
      </c>
      <c r="AP1504" s="88">
        <f t="shared" si="1809"/>
        <v>0</v>
      </c>
      <c r="AQ1504" s="86">
        <f t="shared" si="1809"/>
        <v>0</v>
      </c>
      <c r="AR1504" s="88">
        <f t="shared" si="1809"/>
        <v>0</v>
      </c>
      <c r="AS1504" s="86">
        <f t="shared" si="1809"/>
        <v>0</v>
      </c>
      <c r="AT1504" s="88">
        <f t="shared" si="1809"/>
        <v>0</v>
      </c>
      <c r="AU1504" s="86">
        <f t="shared" si="1809"/>
        <v>0</v>
      </c>
      <c r="AV1504" s="86">
        <f t="shared" si="1783"/>
        <v>0</v>
      </c>
      <c r="AW1504" s="93">
        <f t="shared" si="1784"/>
        <v>0</v>
      </c>
      <c r="AY1504" s="86">
        <f t="shared" si="1785"/>
        <v>0</v>
      </c>
      <c r="AZ1504" s="86">
        <f t="shared" si="1786"/>
        <v>0</v>
      </c>
      <c r="BA1504" s="86">
        <f t="shared" si="1787"/>
        <v>0</v>
      </c>
      <c r="BB1504" s="86">
        <f t="shared" si="1788"/>
        <v>0</v>
      </c>
      <c r="BC1504" s="86">
        <f t="shared" si="1789"/>
        <v>0</v>
      </c>
      <c r="BD1504" s="86">
        <f t="shared" si="1790"/>
        <v>0</v>
      </c>
    </row>
    <row r="1505" spans="2:56" x14ac:dyDescent="0.3">
      <c r="B1505" s="169" t="s">
        <v>107</v>
      </c>
      <c r="C1505" s="248"/>
      <c r="D1505" s="249"/>
      <c r="E1505" s="172">
        <f t="shared" si="1776"/>
        <v>0</v>
      </c>
      <c r="F1505" s="248"/>
      <c r="G1505" s="249"/>
      <c r="H1505" s="172">
        <f t="shared" si="1777"/>
        <v>0</v>
      </c>
      <c r="I1505" s="248"/>
      <c r="J1505" s="250"/>
      <c r="K1505" s="174">
        <f t="shared" si="1778"/>
        <v>0</v>
      </c>
      <c r="L1505" s="248"/>
      <c r="M1505" s="250"/>
      <c r="N1505" s="251"/>
      <c r="O1505" s="248"/>
      <c r="P1505" s="251"/>
      <c r="Q1505" s="166">
        <f t="shared" si="1779"/>
        <v>0</v>
      </c>
      <c r="R1505" s="251"/>
      <c r="S1505" s="251"/>
      <c r="T1505" s="167">
        <f t="shared" si="1791"/>
        <v>0</v>
      </c>
      <c r="U1505" s="157"/>
      <c r="V1505" s="248"/>
      <c r="W1505" s="251"/>
      <c r="X1505" s="166">
        <f t="shared" si="1780"/>
        <v>0</v>
      </c>
      <c r="Y1505" s="251"/>
      <c r="Z1505" s="251"/>
      <c r="AA1505" s="167">
        <f t="shared" si="1792"/>
        <v>0</v>
      </c>
      <c r="AB1505" s="157"/>
      <c r="AC1505" s="248"/>
      <c r="AD1505" s="251"/>
      <c r="AE1505" s="166">
        <f t="shared" si="1781"/>
        <v>0</v>
      </c>
      <c r="AF1505" s="251"/>
      <c r="AG1505" s="251"/>
      <c r="AH1505" s="167">
        <f t="shared" si="1793"/>
        <v>0</v>
      </c>
      <c r="AJ1505" s="252"/>
      <c r="AK1505" s="253"/>
      <c r="AL1505" s="254"/>
      <c r="AM1505" s="253"/>
      <c r="AN1505" s="254"/>
      <c r="AO1505" s="253"/>
      <c r="AP1505" s="254"/>
      <c r="AQ1505" s="253"/>
      <c r="AR1505" s="254"/>
      <c r="AS1505" s="253"/>
      <c r="AT1505" s="254"/>
      <c r="AU1505" s="253"/>
      <c r="AV1505" s="163">
        <f t="shared" si="1783"/>
        <v>0</v>
      </c>
      <c r="AW1505" s="168">
        <f t="shared" si="1784"/>
        <v>0</v>
      </c>
      <c r="AY1505" s="163">
        <f t="shared" si="1785"/>
        <v>0</v>
      </c>
      <c r="AZ1505" s="163">
        <f t="shared" si="1786"/>
        <v>0</v>
      </c>
      <c r="BA1505" s="163">
        <f t="shared" si="1787"/>
        <v>0</v>
      </c>
      <c r="BB1505" s="163">
        <f t="shared" si="1788"/>
        <v>0</v>
      </c>
      <c r="BC1505" s="163">
        <f t="shared" si="1789"/>
        <v>0</v>
      </c>
      <c r="BD1505" s="163">
        <f t="shared" si="1790"/>
        <v>0</v>
      </c>
    </row>
    <row r="1506" spans="2:56" x14ac:dyDescent="0.3">
      <c r="B1506" s="169" t="s">
        <v>108</v>
      </c>
      <c r="C1506" s="248"/>
      <c r="D1506" s="249"/>
      <c r="E1506" s="172">
        <f t="shared" si="1776"/>
        <v>0</v>
      </c>
      <c r="F1506" s="248"/>
      <c r="G1506" s="249"/>
      <c r="H1506" s="172">
        <f t="shared" si="1777"/>
        <v>0</v>
      </c>
      <c r="I1506" s="248"/>
      <c r="J1506" s="250"/>
      <c r="K1506" s="174">
        <f t="shared" si="1778"/>
        <v>0</v>
      </c>
      <c r="L1506" s="248"/>
      <c r="M1506" s="250"/>
      <c r="N1506" s="251"/>
      <c r="O1506" s="248"/>
      <c r="P1506" s="251"/>
      <c r="Q1506" s="166">
        <f t="shared" si="1779"/>
        <v>0</v>
      </c>
      <c r="R1506" s="251"/>
      <c r="S1506" s="251"/>
      <c r="T1506" s="167">
        <f t="shared" si="1791"/>
        <v>0</v>
      </c>
      <c r="U1506" s="157"/>
      <c r="V1506" s="248"/>
      <c r="W1506" s="251"/>
      <c r="X1506" s="166">
        <f t="shared" si="1780"/>
        <v>0</v>
      </c>
      <c r="Y1506" s="251"/>
      <c r="Z1506" s="251"/>
      <c r="AA1506" s="167">
        <f t="shared" si="1792"/>
        <v>0</v>
      </c>
      <c r="AB1506" s="157"/>
      <c r="AC1506" s="248"/>
      <c r="AD1506" s="251"/>
      <c r="AE1506" s="166">
        <f t="shared" si="1781"/>
        <v>0</v>
      </c>
      <c r="AF1506" s="251"/>
      <c r="AG1506" s="251"/>
      <c r="AH1506" s="167">
        <f t="shared" si="1793"/>
        <v>0</v>
      </c>
      <c r="AJ1506" s="252"/>
      <c r="AK1506" s="253"/>
      <c r="AL1506" s="254"/>
      <c r="AM1506" s="253"/>
      <c r="AN1506" s="254"/>
      <c r="AO1506" s="253"/>
      <c r="AP1506" s="254"/>
      <c r="AQ1506" s="253"/>
      <c r="AR1506" s="254"/>
      <c r="AS1506" s="253"/>
      <c r="AT1506" s="254"/>
      <c r="AU1506" s="253"/>
      <c r="AV1506" s="163">
        <f t="shared" si="1783"/>
        <v>0</v>
      </c>
      <c r="AW1506" s="168">
        <f t="shared" si="1784"/>
        <v>0</v>
      </c>
      <c r="AY1506" s="163">
        <f t="shared" si="1785"/>
        <v>0</v>
      </c>
      <c r="AZ1506" s="163">
        <f t="shared" si="1786"/>
        <v>0</v>
      </c>
      <c r="BA1506" s="163">
        <f t="shared" si="1787"/>
        <v>0</v>
      </c>
      <c r="BB1506" s="163">
        <f t="shared" si="1788"/>
        <v>0</v>
      </c>
      <c r="BC1506" s="163">
        <f t="shared" si="1789"/>
        <v>0</v>
      </c>
      <c r="BD1506" s="163">
        <f t="shared" si="1790"/>
        <v>0</v>
      </c>
    </row>
    <row r="1507" spans="2:56" x14ac:dyDescent="0.3">
      <c r="B1507" s="179" t="s">
        <v>109</v>
      </c>
      <c r="C1507" s="83">
        <f>SUM(C1508)</f>
        <v>0</v>
      </c>
      <c r="D1507" s="84">
        <f>SUM(D1508)</f>
        <v>0</v>
      </c>
      <c r="E1507" s="85">
        <f t="shared" si="1776"/>
        <v>0</v>
      </c>
      <c r="F1507" s="83">
        <f>SUM(F1508)</f>
        <v>0</v>
      </c>
      <c r="G1507" s="84">
        <f>SUM(G1508)</f>
        <v>0</v>
      </c>
      <c r="H1507" s="85">
        <f t="shared" si="1777"/>
        <v>0</v>
      </c>
      <c r="I1507" s="83">
        <f>SUM(I1508)</f>
        <v>0</v>
      </c>
      <c r="J1507" s="86">
        <f>SUM(J1508)</f>
        <v>0</v>
      </c>
      <c r="K1507" s="87">
        <f t="shared" si="1778"/>
        <v>0</v>
      </c>
      <c r="L1507" s="83">
        <f>SUM(L1508)</f>
        <v>0</v>
      </c>
      <c r="M1507" s="86">
        <f>SUM(M1508)</f>
        <v>0</v>
      </c>
      <c r="N1507" s="88">
        <f>SUM(N1508)</f>
        <v>0</v>
      </c>
      <c r="O1507" s="83">
        <f>SUM(O1508)</f>
        <v>0</v>
      </c>
      <c r="P1507" s="88">
        <f>SUM(P1508)</f>
        <v>0</v>
      </c>
      <c r="Q1507" s="177">
        <f t="shared" si="1779"/>
        <v>0</v>
      </c>
      <c r="R1507" s="88">
        <f>SUM(R1508)</f>
        <v>0</v>
      </c>
      <c r="S1507" s="88">
        <f>SUM(S1508)</f>
        <v>0</v>
      </c>
      <c r="T1507" s="178">
        <f t="shared" si="1791"/>
        <v>0</v>
      </c>
      <c r="U1507" s="157"/>
      <c r="V1507" s="83">
        <f>SUM(V1508)</f>
        <v>0</v>
      </c>
      <c r="W1507" s="88">
        <f>SUM(W1508)</f>
        <v>0</v>
      </c>
      <c r="X1507" s="177">
        <f t="shared" si="1780"/>
        <v>0</v>
      </c>
      <c r="Y1507" s="88">
        <f>SUM(Y1508)</f>
        <v>0</v>
      </c>
      <c r="Z1507" s="88">
        <f>SUM(Z1508)</f>
        <v>0</v>
      </c>
      <c r="AA1507" s="178">
        <f t="shared" si="1792"/>
        <v>0</v>
      </c>
      <c r="AB1507" s="157"/>
      <c r="AC1507" s="83">
        <f>SUM(AC1508)</f>
        <v>0</v>
      </c>
      <c r="AD1507" s="88">
        <f>SUM(AD1508)</f>
        <v>0</v>
      </c>
      <c r="AE1507" s="177">
        <f t="shared" si="1781"/>
        <v>0</v>
      </c>
      <c r="AF1507" s="88">
        <f>SUM(AF1508)</f>
        <v>0</v>
      </c>
      <c r="AG1507" s="88">
        <f>SUM(AG1508)</f>
        <v>0</v>
      </c>
      <c r="AH1507" s="178">
        <f t="shared" si="1793"/>
        <v>0</v>
      </c>
      <c r="AJ1507" s="84">
        <f t="shared" ref="AJ1507:AU1507" si="1810">SUM(AJ1508)</f>
        <v>0</v>
      </c>
      <c r="AK1507" s="86">
        <f t="shared" si="1810"/>
        <v>0</v>
      </c>
      <c r="AL1507" s="88">
        <f t="shared" si="1810"/>
        <v>0</v>
      </c>
      <c r="AM1507" s="86">
        <f t="shared" si="1810"/>
        <v>0</v>
      </c>
      <c r="AN1507" s="88">
        <f t="shared" si="1810"/>
        <v>0</v>
      </c>
      <c r="AO1507" s="86">
        <f t="shared" si="1810"/>
        <v>0</v>
      </c>
      <c r="AP1507" s="88">
        <f t="shared" si="1810"/>
        <v>0</v>
      </c>
      <c r="AQ1507" s="86">
        <f t="shared" si="1810"/>
        <v>0</v>
      </c>
      <c r="AR1507" s="88">
        <f t="shared" si="1810"/>
        <v>0</v>
      </c>
      <c r="AS1507" s="86">
        <f t="shared" si="1810"/>
        <v>0</v>
      </c>
      <c r="AT1507" s="88">
        <f t="shared" si="1810"/>
        <v>0</v>
      </c>
      <c r="AU1507" s="86">
        <f t="shared" si="1810"/>
        <v>0</v>
      </c>
      <c r="AV1507" s="86">
        <f t="shared" si="1783"/>
        <v>0</v>
      </c>
      <c r="AW1507" s="93">
        <f t="shared" si="1784"/>
        <v>0</v>
      </c>
      <c r="AY1507" s="86">
        <f t="shared" si="1785"/>
        <v>0</v>
      </c>
      <c r="AZ1507" s="86">
        <f t="shared" si="1786"/>
        <v>0</v>
      </c>
      <c r="BA1507" s="86">
        <f t="shared" si="1787"/>
        <v>0</v>
      </c>
      <c r="BB1507" s="86">
        <f t="shared" si="1788"/>
        <v>0</v>
      </c>
      <c r="BC1507" s="86">
        <f t="shared" si="1789"/>
        <v>0</v>
      </c>
      <c r="BD1507" s="86">
        <f t="shared" si="1790"/>
        <v>0</v>
      </c>
    </row>
    <row r="1508" spans="2:56" x14ac:dyDescent="0.3">
      <c r="B1508" s="169" t="s">
        <v>110</v>
      </c>
      <c r="C1508" s="248"/>
      <c r="D1508" s="249"/>
      <c r="E1508" s="172">
        <f t="shared" si="1776"/>
        <v>0</v>
      </c>
      <c r="F1508" s="248"/>
      <c r="G1508" s="249"/>
      <c r="H1508" s="172">
        <f t="shared" si="1777"/>
        <v>0</v>
      </c>
      <c r="I1508" s="248"/>
      <c r="J1508" s="250"/>
      <c r="K1508" s="174">
        <f t="shared" si="1778"/>
        <v>0</v>
      </c>
      <c r="L1508" s="248"/>
      <c r="M1508" s="250"/>
      <c r="N1508" s="251"/>
      <c r="O1508" s="248"/>
      <c r="P1508" s="251"/>
      <c r="Q1508" s="166">
        <f t="shared" si="1779"/>
        <v>0</v>
      </c>
      <c r="R1508" s="251"/>
      <c r="S1508" s="251"/>
      <c r="T1508" s="167">
        <f t="shared" si="1791"/>
        <v>0</v>
      </c>
      <c r="U1508" s="157"/>
      <c r="V1508" s="248"/>
      <c r="W1508" s="251"/>
      <c r="X1508" s="166">
        <f t="shared" si="1780"/>
        <v>0</v>
      </c>
      <c r="Y1508" s="251"/>
      <c r="Z1508" s="251"/>
      <c r="AA1508" s="167">
        <f t="shared" si="1792"/>
        <v>0</v>
      </c>
      <c r="AB1508" s="157"/>
      <c r="AC1508" s="248"/>
      <c r="AD1508" s="251"/>
      <c r="AE1508" s="166">
        <f t="shared" si="1781"/>
        <v>0</v>
      </c>
      <c r="AF1508" s="251"/>
      <c r="AG1508" s="251"/>
      <c r="AH1508" s="167">
        <f t="shared" si="1793"/>
        <v>0</v>
      </c>
      <c r="AJ1508" s="252"/>
      <c r="AK1508" s="253"/>
      <c r="AL1508" s="254"/>
      <c r="AM1508" s="253"/>
      <c r="AN1508" s="254"/>
      <c r="AO1508" s="253"/>
      <c r="AP1508" s="254"/>
      <c r="AQ1508" s="253"/>
      <c r="AR1508" s="254"/>
      <c r="AS1508" s="253"/>
      <c r="AT1508" s="254"/>
      <c r="AU1508" s="253"/>
      <c r="AV1508" s="163">
        <f t="shared" si="1783"/>
        <v>0</v>
      </c>
      <c r="AW1508" s="168">
        <f t="shared" si="1784"/>
        <v>0</v>
      </c>
      <c r="AY1508" s="163">
        <f t="shared" si="1785"/>
        <v>0</v>
      </c>
      <c r="AZ1508" s="163">
        <f t="shared" si="1786"/>
        <v>0</v>
      </c>
      <c r="BA1508" s="163">
        <f t="shared" si="1787"/>
        <v>0</v>
      </c>
      <c r="BB1508" s="163">
        <f t="shared" si="1788"/>
        <v>0</v>
      </c>
      <c r="BC1508" s="163">
        <f t="shared" si="1789"/>
        <v>0</v>
      </c>
      <c r="BD1508" s="163">
        <f t="shared" si="1790"/>
        <v>0</v>
      </c>
    </row>
    <row r="1509" spans="2:56" x14ac:dyDescent="0.3">
      <c r="B1509" s="179" t="s">
        <v>111</v>
      </c>
      <c r="C1509" s="83">
        <f>SUM(C1510:C1512)</f>
        <v>0</v>
      </c>
      <c r="D1509" s="84">
        <f>SUM(D1510:D1512)</f>
        <v>0</v>
      </c>
      <c r="E1509" s="85">
        <f t="shared" ref="E1509:E1572" si="1811">IFERROR(D1509/C1509,0)</f>
        <v>0</v>
      </c>
      <c r="F1509" s="83">
        <f>SUM(F1510:F1512)</f>
        <v>0</v>
      </c>
      <c r="G1509" s="84">
        <f>SUM(G1510:G1512)</f>
        <v>0</v>
      </c>
      <c r="H1509" s="85">
        <f t="shared" ref="H1509:H1572" si="1812">IFERROR(G1509/F1509,0)</f>
        <v>0</v>
      </c>
      <c r="I1509" s="83">
        <f>SUM(I1510:I1512)</f>
        <v>0</v>
      </c>
      <c r="J1509" s="86">
        <f>SUM(J1510:J1512)</f>
        <v>0</v>
      </c>
      <c r="K1509" s="87">
        <f t="shared" ref="K1509:K1572" si="1813">IFERROR(J1509/I1509,0)</f>
        <v>0</v>
      </c>
      <c r="L1509" s="83">
        <f>SUM(L1510:L1512)</f>
        <v>0</v>
      </c>
      <c r="M1509" s="86">
        <f>SUM(M1510:M1512)</f>
        <v>0</v>
      </c>
      <c r="N1509" s="88">
        <f>SUM(N1510:N1512)</f>
        <v>0</v>
      </c>
      <c r="O1509" s="83">
        <f>SUM(O1510:O1512)</f>
        <v>0</v>
      </c>
      <c r="P1509" s="88">
        <f>SUM(P1510:P1512)</f>
        <v>0</v>
      </c>
      <c r="Q1509" s="177">
        <f t="shared" ref="Q1509:Q1572" si="1814">SUM(O1509:P1509)</f>
        <v>0</v>
      </c>
      <c r="R1509" s="88">
        <f>SUM(R1510:R1512)</f>
        <v>0</v>
      </c>
      <c r="S1509" s="88">
        <f>SUM(S1510:S1512)</f>
        <v>0</v>
      </c>
      <c r="T1509" s="178">
        <f t="shared" si="1791"/>
        <v>0</v>
      </c>
      <c r="U1509" s="157"/>
      <c r="V1509" s="83">
        <f>SUM(V1510:V1512)</f>
        <v>0</v>
      </c>
      <c r="W1509" s="88">
        <f>SUM(W1510:W1512)</f>
        <v>0</v>
      </c>
      <c r="X1509" s="177">
        <f t="shared" ref="X1509:X1572" si="1815">SUM(V1509:W1509)</f>
        <v>0</v>
      </c>
      <c r="Y1509" s="88">
        <f>SUM(Y1510:Y1512)</f>
        <v>0</v>
      </c>
      <c r="Z1509" s="88">
        <f>SUM(Z1510:Z1512)</f>
        <v>0</v>
      </c>
      <c r="AA1509" s="178">
        <f t="shared" si="1792"/>
        <v>0</v>
      </c>
      <c r="AB1509" s="157"/>
      <c r="AC1509" s="83">
        <f>SUM(AC1510:AC1512)</f>
        <v>0</v>
      </c>
      <c r="AD1509" s="88">
        <f>SUM(AD1510:AD1512)</f>
        <v>0</v>
      </c>
      <c r="AE1509" s="177">
        <f t="shared" ref="AE1509:AE1572" si="1816">SUM(AC1509:AD1509)</f>
        <v>0</v>
      </c>
      <c r="AF1509" s="88">
        <f>SUM(AF1510:AF1512)</f>
        <v>0</v>
      </c>
      <c r="AG1509" s="88">
        <f>SUM(AG1510:AG1512)</f>
        <v>0</v>
      </c>
      <c r="AH1509" s="178">
        <f t="shared" si="1793"/>
        <v>0</v>
      </c>
      <c r="AJ1509" s="84">
        <f t="shared" ref="AJ1509:AU1509" si="1817">SUM(AJ1510:AJ1512)</f>
        <v>0</v>
      </c>
      <c r="AK1509" s="86">
        <f t="shared" si="1817"/>
        <v>0</v>
      </c>
      <c r="AL1509" s="88">
        <f t="shared" si="1817"/>
        <v>0</v>
      </c>
      <c r="AM1509" s="86">
        <f t="shared" si="1817"/>
        <v>0</v>
      </c>
      <c r="AN1509" s="88">
        <f t="shared" si="1817"/>
        <v>0</v>
      </c>
      <c r="AO1509" s="86">
        <f t="shared" si="1817"/>
        <v>0</v>
      </c>
      <c r="AP1509" s="88">
        <f t="shared" si="1817"/>
        <v>0</v>
      </c>
      <c r="AQ1509" s="86">
        <f t="shared" si="1817"/>
        <v>0</v>
      </c>
      <c r="AR1509" s="88">
        <f t="shared" si="1817"/>
        <v>0</v>
      </c>
      <c r="AS1509" s="86">
        <f t="shared" si="1817"/>
        <v>0</v>
      </c>
      <c r="AT1509" s="88">
        <f t="shared" si="1817"/>
        <v>0</v>
      </c>
      <c r="AU1509" s="86">
        <f t="shared" si="1817"/>
        <v>0</v>
      </c>
      <c r="AV1509" s="86">
        <f t="shared" ref="AV1509:AV1572" si="1818">SUM(AJ1509:AU1509)</f>
        <v>0</v>
      </c>
      <c r="AW1509" s="93">
        <f t="shared" ref="AW1509:AW1572" si="1819">T1509-AV1509</f>
        <v>0</v>
      </c>
      <c r="AY1509" s="86">
        <f t="shared" ref="AY1509:AY1572" si="1820">SUM(AJ1509:AL1509)</f>
        <v>0</v>
      </c>
      <c r="AZ1509" s="86">
        <f t="shared" ref="AZ1509:AZ1572" si="1821">SUM(AM1509:AO1509)</f>
        <v>0</v>
      </c>
      <c r="BA1509" s="86">
        <f t="shared" ref="BA1509:BA1572" si="1822">SUM(AP1509:AR1509)</f>
        <v>0</v>
      </c>
      <c r="BB1509" s="86">
        <f t="shared" ref="BB1509:BB1572" si="1823">SUM(AS1509:AU1509)</f>
        <v>0</v>
      </c>
      <c r="BC1509" s="86">
        <f t="shared" ref="BC1509:BC1572" si="1824">SUM(AY1509,AZ1509,BA1509,BB1509)</f>
        <v>0</v>
      </c>
      <c r="BD1509" s="86">
        <f t="shared" ref="BD1509:BD1572" si="1825">T1509-BC1509</f>
        <v>0</v>
      </c>
    </row>
    <row r="1510" spans="2:56" x14ac:dyDescent="0.3">
      <c r="B1510" s="169" t="s">
        <v>112</v>
      </c>
      <c r="C1510" s="248"/>
      <c r="D1510" s="249"/>
      <c r="E1510" s="172">
        <f t="shared" si="1811"/>
        <v>0</v>
      </c>
      <c r="F1510" s="248"/>
      <c r="G1510" s="249"/>
      <c r="H1510" s="172">
        <f t="shared" si="1812"/>
        <v>0</v>
      </c>
      <c r="I1510" s="248"/>
      <c r="J1510" s="250"/>
      <c r="K1510" s="174">
        <f t="shared" si="1813"/>
        <v>0</v>
      </c>
      <c r="L1510" s="248"/>
      <c r="M1510" s="250"/>
      <c r="N1510" s="251"/>
      <c r="O1510" s="248"/>
      <c r="P1510" s="251"/>
      <c r="Q1510" s="166">
        <f t="shared" si="1814"/>
        <v>0</v>
      </c>
      <c r="R1510" s="251"/>
      <c r="S1510" s="251"/>
      <c r="T1510" s="167">
        <f t="shared" ref="T1510:T1573" si="1826">SUM(Q1510:S1510)</f>
        <v>0</v>
      </c>
      <c r="U1510" s="157"/>
      <c r="V1510" s="248"/>
      <c r="W1510" s="251"/>
      <c r="X1510" s="166">
        <f t="shared" si="1815"/>
        <v>0</v>
      </c>
      <c r="Y1510" s="251"/>
      <c r="Z1510" s="251"/>
      <c r="AA1510" s="167">
        <f t="shared" ref="AA1510:AA1573" si="1827">SUM(X1510:Z1510)</f>
        <v>0</v>
      </c>
      <c r="AB1510" s="157"/>
      <c r="AC1510" s="248"/>
      <c r="AD1510" s="251"/>
      <c r="AE1510" s="166">
        <f t="shared" si="1816"/>
        <v>0</v>
      </c>
      <c r="AF1510" s="251"/>
      <c r="AG1510" s="251"/>
      <c r="AH1510" s="167">
        <f t="shared" ref="AH1510:AH1573" si="1828">SUM(AE1510:AG1510)</f>
        <v>0</v>
      </c>
      <c r="AJ1510" s="252"/>
      <c r="AK1510" s="253"/>
      <c r="AL1510" s="254"/>
      <c r="AM1510" s="253"/>
      <c r="AN1510" s="254"/>
      <c r="AO1510" s="253"/>
      <c r="AP1510" s="254"/>
      <c r="AQ1510" s="253"/>
      <c r="AR1510" s="254"/>
      <c r="AS1510" s="253"/>
      <c r="AT1510" s="254"/>
      <c r="AU1510" s="253"/>
      <c r="AV1510" s="163">
        <f t="shared" si="1818"/>
        <v>0</v>
      </c>
      <c r="AW1510" s="168">
        <f t="shared" si="1819"/>
        <v>0</v>
      </c>
      <c r="AY1510" s="163">
        <f t="shared" si="1820"/>
        <v>0</v>
      </c>
      <c r="AZ1510" s="163">
        <f t="shared" si="1821"/>
        <v>0</v>
      </c>
      <c r="BA1510" s="163">
        <f t="shared" si="1822"/>
        <v>0</v>
      </c>
      <c r="BB1510" s="163">
        <f t="shared" si="1823"/>
        <v>0</v>
      </c>
      <c r="BC1510" s="163">
        <f t="shared" si="1824"/>
        <v>0</v>
      </c>
      <c r="BD1510" s="163">
        <f t="shared" si="1825"/>
        <v>0</v>
      </c>
    </row>
    <row r="1511" spans="2:56" x14ac:dyDescent="0.3">
      <c r="B1511" s="169" t="s">
        <v>113</v>
      </c>
      <c r="C1511" s="248"/>
      <c r="D1511" s="249"/>
      <c r="E1511" s="172">
        <f t="shared" si="1811"/>
        <v>0</v>
      </c>
      <c r="F1511" s="248"/>
      <c r="G1511" s="249"/>
      <c r="H1511" s="172">
        <f t="shared" si="1812"/>
        <v>0</v>
      </c>
      <c r="I1511" s="248"/>
      <c r="J1511" s="250"/>
      <c r="K1511" s="174">
        <f t="shared" si="1813"/>
        <v>0</v>
      </c>
      <c r="L1511" s="248"/>
      <c r="M1511" s="250"/>
      <c r="N1511" s="251"/>
      <c r="O1511" s="248"/>
      <c r="P1511" s="251"/>
      <c r="Q1511" s="166">
        <f t="shared" si="1814"/>
        <v>0</v>
      </c>
      <c r="R1511" s="251"/>
      <c r="S1511" s="251"/>
      <c r="T1511" s="167">
        <f t="shared" si="1826"/>
        <v>0</v>
      </c>
      <c r="U1511" s="157"/>
      <c r="V1511" s="248"/>
      <c r="W1511" s="251"/>
      <c r="X1511" s="166">
        <f t="shared" si="1815"/>
        <v>0</v>
      </c>
      <c r="Y1511" s="251"/>
      <c r="Z1511" s="251"/>
      <c r="AA1511" s="167">
        <f t="shared" si="1827"/>
        <v>0</v>
      </c>
      <c r="AB1511" s="157"/>
      <c r="AC1511" s="248"/>
      <c r="AD1511" s="251"/>
      <c r="AE1511" s="166">
        <f t="shared" si="1816"/>
        <v>0</v>
      </c>
      <c r="AF1511" s="251"/>
      <c r="AG1511" s="251"/>
      <c r="AH1511" s="167">
        <f t="shared" si="1828"/>
        <v>0</v>
      </c>
      <c r="AJ1511" s="252"/>
      <c r="AK1511" s="253"/>
      <c r="AL1511" s="254"/>
      <c r="AM1511" s="253"/>
      <c r="AN1511" s="254"/>
      <c r="AO1511" s="253"/>
      <c r="AP1511" s="254"/>
      <c r="AQ1511" s="253"/>
      <c r="AR1511" s="254"/>
      <c r="AS1511" s="253"/>
      <c r="AT1511" s="254"/>
      <c r="AU1511" s="253"/>
      <c r="AV1511" s="163">
        <f t="shared" si="1818"/>
        <v>0</v>
      </c>
      <c r="AW1511" s="168">
        <f t="shared" si="1819"/>
        <v>0</v>
      </c>
      <c r="AY1511" s="163">
        <f t="shared" si="1820"/>
        <v>0</v>
      </c>
      <c r="AZ1511" s="163">
        <f t="shared" si="1821"/>
        <v>0</v>
      </c>
      <c r="BA1511" s="163">
        <f t="shared" si="1822"/>
        <v>0</v>
      </c>
      <c r="BB1511" s="163">
        <f t="shared" si="1823"/>
        <v>0</v>
      </c>
      <c r="BC1511" s="163">
        <f t="shared" si="1824"/>
        <v>0</v>
      </c>
      <c r="BD1511" s="163">
        <f t="shared" si="1825"/>
        <v>0</v>
      </c>
    </row>
    <row r="1512" spans="2:56" x14ac:dyDescent="0.3">
      <c r="B1512" s="169" t="s">
        <v>114</v>
      </c>
      <c r="C1512" s="248"/>
      <c r="D1512" s="249"/>
      <c r="E1512" s="172">
        <f t="shared" si="1811"/>
        <v>0</v>
      </c>
      <c r="F1512" s="248"/>
      <c r="G1512" s="249"/>
      <c r="H1512" s="172">
        <f t="shared" si="1812"/>
        <v>0</v>
      </c>
      <c r="I1512" s="248"/>
      <c r="J1512" s="250"/>
      <c r="K1512" s="174">
        <f t="shared" si="1813"/>
        <v>0</v>
      </c>
      <c r="L1512" s="248"/>
      <c r="M1512" s="250"/>
      <c r="N1512" s="251"/>
      <c r="O1512" s="248"/>
      <c r="P1512" s="251"/>
      <c r="Q1512" s="166">
        <f t="shared" si="1814"/>
        <v>0</v>
      </c>
      <c r="R1512" s="251"/>
      <c r="S1512" s="251"/>
      <c r="T1512" s="167">
        <f t="shared" si="1826"/>
        <v>0</v>
      </c>
      <c r="U1512" s="157"/>
      <c r="V1512" s="248"/>
      <c r="W1512" s="251"/>
      <c r="X1512" s="166">
        <f t="shared" si="1815"/>
        <v>0</v>
      </c>
      <c r="Y1512" s="251"/>
      <c r="Z1512" s="251"/>
      <c r="AA1512" s="167">
        <f t="shared" si="1827"/>
        <v>0</v>
      </c>
      <c r="AB1512" s="157"/>
      <c r="AC1512" s="248"/>
      <c r="AD1512" s="251"/>
      <c r="AE1512" s="166">
        <f t="shared" si="1816"/>
        <v>0</v>
      </c>
      <c r="AF1512" s="251"/>
      <c r="AG1512" s="251"/>
      <c r="AH1512" s="167">
        <f t="shared" si="1828"/>
        <v>0</v>
      </c>
      <c r="AJ1512" s="252"/>
      <c r="AK1512" s="253"/>
      <c r="AL1512" s="254"/>
      <c r="AM1512" s="253"/>
      <c r="AN1512" s="254"/>
      <c r="AO1512" s="253"/>
      <c r="AP1512" s="254"/>
      <c r="AQ1512" s="253"/>
      <c r="AR1512" s="254"/>
      <c r="AS1512" s="253"/>
      <c r="AT1512" s="254"/>
      <c r="AU1512" s="253"/>
      <c r="AV1512" s="163">
        <f t="shared" si="1818"/>
        <v>0</v>
      </c>
      <c r="AW1512" s="168">
        <f t="shared" si="1819"/>
        <v>0</v>
      </c>
      <c r="AY1512" s="163">
        <f t="shared" si="1820"/>
        <v>0</v>
      </c>
      <c r="AZ1512" s="163">
        <f t="shared" si="1821"/>
        <v>0</v>
      </c>
      <c r="BA1512" s="163">
        <f t="shared" si="1822"/>
        <v>0</v>
      </c>
      <c r="BB1512" s="163">
        <f t="shared" si="1823"/>
        <v>0</v>
      </c>
      <c r="BC1512" s="163">
        <f t="shared" si="1824"/>
        <v>0</v>
      </c>
      <c r="BD1512" s="163">
        <f t="shared" si="1825"/>
        <v>0</v>
      </c>
    </row>
    <row r="1513" spans="2:56" x14ac:dyDescent="0.3">
      <c r="B1513" s="179" t="s">
        <v>115</v>
      </c>
      <c r="C1513" s="83">
        <f>SUM(C1514:C1516)</f>
        <v>0</v>
      </c>
      <c r="D1513" s="84">
        <f>SUM(D1514:D1516)</f>
        <v>0</v>
      </c>
      <c r="E1513" s="85">
        <f t="shared" si="1811"/>
        <v>0</v>
      </c>
      <c r="F1513" s="83">
        <f>SUM(F1514:F1516)</f>
        <v>0</v>
      </c>
      <c r="G1513" s="84">
        <f>SUM(G1514:G1516)</f>
        <v>0</v>
      </c>
      <c r="H1513" s="85">
        <f t="shared" si="1812"/>
        <v>0</v>
      </c>
      <c r="I1513" s="83">
        <f>SUM(I1514:I1516)</f>
        <v>0</v>
      </c>
      <c r="J1513" s="86">
        <f>SUM(J1514:J1516)</f>
        <v>0</v>
      </c>
      <c r="K1513" s="87">
        <f t="shared" si="1813"/>
        <v>0</v>
      </c>
      <c r="L1513" s="83">
        <f>SUM(L1514:L1516)</f>
        <v>0</v>
      </c>
      <c r="M1513" s="86">
        <f>SUM(M1514:M1516)</f>
        <v>0</v>
      </c>
      <c r="N1513" s="88">
        <f>SUM(N1514:N1516)</f>
        <v>0</v>
      </c>
      <c r="O1513" s="83">
        <f>SUM(O1514:O1516)</f>
        <v>0</v>
      </c>
      <c r="P1513" s="88">
        <f>SUM(P1514:P1516)</f>
        <v>0</v>
      </c>
      <c r="Q1513" s="177">
        <f t="shared" si="1814"/>
        <v>0</v>
      </c>
      <c r="R1513" s="88">
        <f>SUM(R1514:R1516)</f>
        <v>0</v>
      </c>
      <c r="S1513" s="88">
        <f>SUM(S1514:S1516)</f>
        <v>0</v>
      </c>
      <c r="T1513" s="178">
        <f t="shared" si="1826"/>
        <v>0</v>
      </c>
      <c r="U1513" s="157"/>
      <c r="V1513" s="83">
        <f>SUM(V1514:V1516)</f>
        <v>0</v>
      </c>
      <c r="W1513" s="88">
        <f>SUM(W1514:W1516)</f>
        <v>0</v>
      </c>
      <c r="X1513" s="177">
        <f t="shared" si="1815"/>
        <v>0</v>
      </c>
      <c r="Y1513" s="88">
        <f>SUM(Y1514:Y1516)</f>
        <v>0</v>
      </c>
      <c r="Z1513" s="88">
        <f>SUM(Z1514:Z1516)</f>
        <v>0</v>
      </c>
      <c r="AA1513" s="178">
        <f t="shared" si="1827"/>
        <v>0</v>
      </c>
      <c r="AB1513" s="157"/>
      <c r="AC1513" s="83">
        <f>SUM(AC1514:AC1516)</f>
        <v>0</v>
      </c>
      <c r="AD1513" s="88">
        <f>SUM(AD1514:AD1516)</f>
        <v>0</v>
      </c>
      <c r="AE1513" s="177">
        <f t="shared" si="1816"/>
        <v>0</v>
      </c>
      <c r="AF1513" s="88">
        <f>SUM(AF1514:AF1516)</f>
        <v>0</v>
      </c>
      <c r="AG1513" s="88">
        <f>SUM(AG1514:AG1516)</f>
        <v>0</v>
      </c>
      <c r="AH1513" s="178">
        <f t="shared" si="1828"/>
        <v>0</v>
      </c>
      <c r="AJ1513" s="84">
        <f t="shared" ref="AJ1513:AU1513" si="1829">SUM(AJ1514:AJ1516)</f>
        <v>0</v>
      </c>
      <c r="AK1513" s="86">
        <f t="shared" si="1829"/>
        <v>0</v>
      </c>
      <c r="AL1513" s="88">
        <f t="shared" si="1829"/>
        <v>0</v>
      </c>
      <c r="AM1513" s="86">
        <f t="shared" si="1829"/>
        <v>0</v>
      </c>
      <c r="AN1513" s="88">
        <f t="shared" si="1829"/>
        <v>0</v>
      </c>
      <c r="AO1513" s="86">
        <f t="shared" si="1829"/>
        <v>0</v>
      </c>
      <c r="AP1513" s="88">
        <f t="shared" si="1829"/>
        <v>0</v>
      </c>
      <c r="AQ1513" s="86">
        <f t="shared" si="1829"/>
        <v>0</v>
      </c>
      <c r="AR1513" s="88">
        <f t="shared" si="1829"/>
        <v>0</v>
      </c>
      <c r="AS1513" s="86">
        <f t="shared" si="1829"/>
        <v>0</v>
      </c>
      <c r="AT1513" s="88">
        <f t="shared" si="1829"/>
        <v>0</v>
      </c>
      <c r="AU1513" s="86">
        <f t="shared" si="1829"/>
        <v>0</v>
      </c>
      <c r="AV1513" s="86">
        <f t="shared" si="1818"/>
        <v>0</v>
      </c>
      <c r="AW1513" s="93">
        <f t="shared" si="1819"/>
        <v>0</v>
      </c>
      <c r="AY1513" s="86">
        <f t="shared" si="1820"/>
        <v>0</v>
      </c>
      <c r="AZ1513" s="86">
        <f t="shared" si="1821"/>
        <v>0</v>
      </c>
      <c r="BA1513" s="86">
        <f t="shared" si="1822"/>
        <v>0</v>
      </c>
      <c r="BB1513" s="86">
        <f t="shared" si="1823"/>
        <v>0</v>
      </c>
      <c r="BC1513" s="86">
        <f t="shared" si="1824"/>
        <v>0</v>
      </c>
      <c r="BD1513" s="86">
        <f t="shared" si="1825"/>
        <v>0</v>
      </c>
    </row>
    <row r="1514" spans="2:56" x14ac:dyDescent="0.3">
      <c r="B1514" s="169" t="s">
        <v>116</v>
      </c>
      <c r="C1514" s="248"/>
      <c r="D1514" s="249"/>
      <c r="E1514" s="172">
        <f t="shared" si="1811"/>
        <v>0</v>
      </c>
      <c r="F1514" s="248"/>
      <c r="G1514" s="249"/>
      <c r="H1514" s="172">
        <f t="shared" si="1812"/>
        <v>0</v>
      </c>
      <c r="I1514" s="248"/>
      <c r="J1514" s="250"/>
      <c r="K1514" s="174">
        <f t="shared" si="1813"/>
        <v>0</v>
      </c>
      <c r="L1514" s="248"/>
      <c r="M1514" s="250"/>
      <c r="N1514" s="251"/>
      <c r="O1514" s="248"/>
      <c r="P1514" s="251"/>
      <c r="Q1514" s="166">
        <f t="shared" si="1814"/>
        <v>0</v>
      </c>
      <c r="R1514" s="251"/>
      <c r="S1514" s="251"/>
      <c r="T1514" s="167">
        <f t="shared" si="1826"/>
        <v>0</v>
      </c>
      <c r="U1514" s="157"/>
      <c r="V1514" s="248"/>
      <c r="W1514" s="251"/>
      <c r="X1514" s="166">
        <f t="shared" si="1815"/>
        <v>0</v>
      </c>
      <c r="Y1514" s="251"/>
      <c r="Z1514" s="251"/>
      <c r="AA1514" s="167">
        <f t="shared" si="1827"/>
        <v>0</v>
      </c>
      <c r="AB1514" s="157"/>
      <c r="AC1514" s="248"/>
      <c r="AD1514" s="251"/>
      <c r="AE1514" s="166">
        <f t="shared" si="1816"/>
        <v>0</v>
      </c>
      <c r="AF1514" s="251"/>
      <c r="AG1514" s="251"/>
      <c r="AH1514" s="167">
        <f t="shared" si="1828"/>
        <v>0</v>
      </c>
      <c r="AJ1514" s="252"/>
      <c r="AK1514" s="253"/>
      <c r="AL1514" s="254"/>
      <c r="AM1514" s="253"/>
      <c r="AN1514" s="254"/>
      <c r="AO1514" s="253"/>
      <c r="AP1514" s="254"/>
      <c r="AQ1514" s="253"/>
      <c r="AR1514" s="254"/>
      <c r="AS1514" s="253"/>
      <c r="AT1514" s="254"/>
      <c r="AU1514" s="253"/>
      <c r="AV1514" s="163">
        <f t="shared" si="1818"/>
        <v>0</v>
      </c>
      <c r="AW1514" s="168">
        <f t="shared" si="1819"/>
        <v>0</v>
      </c>
      <c r="AY1514" s="163">
        <f t="shared" si="1820"/>
        <v>0</v>
      </c>
      <c r="AZ1514" s="163">
        <f t="shared" si="1821"/>
        <v>0</v>
      </c>
      <c r="BA1514" s="163">
        <f t="shared" si="1822"/>
        <v>0</v>
      </c>
      <c r="BB1514" s="163">
        <f t="shared" si="1823"/>
        <v>0</v>
      </c>
      <c r="BC1514" s="163">
        <f t="shared" si="1824"/>
        <v>0</v>
      </c>
      <c r="BD1514" s="163">
        <f t="shared" si="1825"/>
        <v>0</v>
      </c>
    </row>
    <row r="1515" spans="2:56" x14ac:dyDescent="0.3">
      <c r="B1515" s="169" t="s">
        <v>117</v>
      </c>
      <c r="C1515" s="248"/>
      <c r="D1515" s="249"/>
      <c r="E1515" s="172">
        <f t="shared" si="1811"/>
        <v>0</v>
      </c>
      <c r="F1515" s="248"/>
      <c r="G1515" s="249"/>
      <c r="H1515" s="172">
        <f t="shared" si="1812"/>
        <v>0</v>
      </c>
      <c r="I1515" s="248"/>
      <c r="J1515" s="250"/>
      <c r="K1515" s="174">
        <f t="shared" si="1813"/>
        <v>0</v>
      </c>
      <c r="L1515" s="248"/>
      <c r="M1515" s="250"/>
      <c r="N1515" s="251"/>
      <c r="O1515" s="248"/>
      <c r="P1515" s="251"/>
      <c r="Q1515" s="166">
        <f t="shared" si="1814"/>
        <v>0</v>
      </c>
      <c r="R1515" s="251"/>
      <c r="S1515" s="251"/>
      <c r="T1515" s="167">
        <f t="shared" si="1826"/>
        <v>0</v>
      </c>
      <c r="U1515" s="157"/>
      <c r="V1515" s="248"/>
      <c r="W1515" s="251"/>
      <c r="X1515" s="166">
        <f t="shared" si="1815"/>
        <v>0</v>
      </c>
      <c r="Y1515" s="251"/>
      <c r="Z1515" s="251"/>
      <c r="AA1515" s="167">
        <f t="shared" si="1827"/>
        <v>0</v>
      </c>
      <c r="AB1515" s="157"/>
      <c r="AC1515" s="248"/>
      <c r="AD1515" s="251"/>
      <c r="AE1515" s="166">
        <f t="shared" si="1816"/>
        <v>0</v>
      </c>
      <c r="AF1515" s="251"/>
      <c r="AG1515" s="251"/>
      <c r="AH1515" s="167">
        <f t="shared" si="1828"/>
        <v>0</v>
      </c>
      <c r="AJ1515" s="252"/>
      <c r="AK1515" s="253"/>
      <c r="AL1515" s="254"/>
      <c r="AM1515" s="253"/>
      <c r="AN1515" s="254"/>
      <c r="AO1515" s="253"/>
      <c r="AP1515" s="254"/>
      <c r="AQ1515" s="253"/>
      <c r="AR1515" s="254"/>
      <c r="AS1515" s="253"/>
      <c r="AT1515" s="254"/>
      <c r="AU1515" s="253"/>
      <c r="AV1515" s="163">
        <f t="shared" si="1818"/>
        <v>0</v>
      </c>
      <c r="AW1515" s="168">
        <f t="shared" si="1819"/>
        <v>0</v>
      </c>
      <c r="AY1515" s="163">
        <f t="shared" si="1820"/>
        <v>0</v>
      </c>
      <c r="AZ1515" s="163">
        <f t="shared" si="1821"/>
        <v>0</v>
      </c>
      <c r="BA1515" s="163">
        <f t="shared" si="1822"/>
        <v>0</v>
      </c>
      <c r="BB1515" s="163">
        <f t="shared" si="1823"/>
        <v>0</v>
      </c>
      <c r="BC1515" s="163">
        <f t="shared" si="1824"/>
        <v>0</v>
      </c>
      <c r="BD1515" s="163">
        <f t="shared" si="1825"/>
        <v>0</v>
      </c>
    </row>
    <row r="1516" spans="2:56" x14ac:dyDescent="0.3">
      <c r="B1516" s="169" t="s">
        <v>118</v>
      </c>
      <c r="C1516" s="248"/>
      <c r="D1516" s="249"/>
      <c r="E1516" s="172">
        <f t="shared" si="1811"/>
        <v>0</v>
      </c>
      <c r="F1516" s="248"/>
      <c r="G1516" s="249"/>
      <c r="H1516" s="172">
        <f t="shared" si="1812"/>
        <v>0</v>
      </c>
      <c r="I1516" s="248"/>
      <c r="J1516" s="250"/>
      <c r="K1516" s="174">
        <f t="shared" si="1813"/>
        <v>0</v>
      </c>
      <c r="L1516" s="248"/>
      <c r="M1516" s="250"/>
      <c r="N1516" s="251"/>
      <c r="O1516" s="248"/>
      <c r="P1516" s="251"/>
      <c r="Q1516" s="166">
        <f t="shared" si="1814"/>
        <v>0</v>
      </c>
      <c r="R1516" s="251"/>
      <c r="S1516" s="251"/>
      <c r="T1516" s="167">
        <f t="shared" si="1826"/>
        <v>0</v>
      </c>
      <c r="U1516" s="157"/>
      <c r="V1516" s="248"/>
      <c r="W1516" s="251"/>
      <c r="X1516" s="166">
        <f t="shared" si="1815"/>
        <v>0</v>
      </c>
      <c r="Y1516" s="251"/>
      <c r="Z1516" s="251"/>
      <c r="AA1516" s="167">
        <f t="shared" si="1827"/>
        <v>0</v>
      </c>
      <c r="AB1516" s="157"/>
      <c r="AC1516" s="248"/>
      <c r="AD1516" s="251"/>
      <c r="AE1516" s="166">
        <f t="shared" si="1816"/>
        <v>0</v>
      </c>
      <c r="AF1516" s="251"/>
      <c r="AG1516" s="251"/>
      <c r="AH1516" s="167">
        <f t="shared" si="1828"/>
        <v>0</v>
      </c>
      <c r="AJ1516" s="252"/>
      <c r="AK1516" s="253"/>
      <c r="AL1516" s="254"/>
      <c r="AM1516" s="253"/>
      <c r="AN1516" s="254"/>
      <c r="AO1516" s="253"/>
      <c r="AP1516" s="254"/>
      <c r="AQ1516" s="253"/>
      <c r="AR1516" s="254"/>
      <c r="AS1516" s="253"/>
      <c r="AT1516" s="254"/>
      <c r="AU1516" s="253"/>
      <c r="AV1516" s="163">
        <f t="shared" si="1818"/>
        <v>0</v>
      </c>
      <c r="AW1516" s="168">
        <f t="shared" si="1819"/>
        <v>0</v>
      </c>
      <c r="AY1516" s="163">
        <f t="shared" si="1820"/>
        <v>0</v>
      </c>
      <c r="AZ1516" s="163">
        <f t="shared" si="1821"/>
        <v>0</v>
      </c>
      <c r="BA1516" s="163">
        <f t="shared" si="1822"/>
        <v>0</v>
      </c>
      <c r="BB1516" s="163">
        <f t="shared" si="1823"/>
        <v>0</v>
      </c>
      <c r="BC1516" s="163">
        <f t="shared" si="1824"/>
        <v>0</v>
      </c>
      <c r="BD1516" s="163">
        <f t="shared" si="1825"/>
        <v>0</v>
      </c>
    </row>
    <row r="1517" spans="2:56" x14ac:dyDescent="0.3">
      <c r="B1517" s="179" t="s">
        <v>119</v>
      </c>
      <c r="C1517" s="83">
        <f>SUM(C1518)</f>
        <v>2000</v>
      </c>
      <c r="D1517" s="84">
        <f>SUM(D1518)</f>
        <v>2000</v>
      </c>
      <c r="E1517" s="85">
        <f t="shared" si="1811"/>
        <v>1</v>
      </c>
      <c r="F1517" s="83">
        <f>SUM(F1518)</f>
        <v>2000</v>
      </c>
      <c r="G1517" s="84">
        <f>SUM(G1518)</f>
        <v>2000</v>
      </c>
      <c r="H1517" s="85">
        <f t="shared" si="1812"/>
        <v>1</v>
      </c>
      <c r="I1517" s="83">
        <f>SUM(I1518)</f>
        <v>2000</v>
      </c>
      <c r="J1517" s="86">
        <f>SUM(J1518)</f>
        <v>2000</v>
      </c>
      <c r="K1517" s="87">
        <f t="shared" si="1813"/>
        <v>1</v>
      </c>
      <c r="L1517" s="83">
        <f>SUM(L1518)</f>
        <v>2000</v>
      </c>
      <c r="M1517" s="86">
        <f>SUM(M1518)</f>
        <v>2000</v>
      </c>
      <c r="N1517" s="88">
        <f>SUM(N1518)</f>
        <v>0</v>
      </c>
      <c r="O1517" s="83">
        <f>SUM(O1518)</f>
        <v>2000</v>
      </c>
      <c r="P1517" s="88">
        <f>SUM(P1518)</f>
        <v>0</v>
      </c>
      <c r="Q1517" s="177">
        <f t="shared" si="1814"/>
        <v>2000</v>
      </c>
      <c r="R1517" s="88">
        <f>SUM(R1518)</f>
        <v>0</v>
      </c>
      <c r="S1517" s="88">
        <f>SUM(S1518)</f>
        <v>0</v>
      </c>
      <c r="T1517" s="178">
        <f t="shared" si="1826"/>
        <v>2000</v>
      </c>
      <c r="U1517" s="157"/>
      <c r="V1517" s="83">
        <f>SUM(V1518)</f>
        <v>2000</v>
      </c>
      <c r="W1517" s="88">
        <f>SUM(W1518)</f>
        <v>0</v>
      </c>
      <c r="X1517" s="177">
        <f t="shared" si="1815"/>
        <v>2000</v>
      </c>
      <c r="Y1517" s="88">
        <f>SUM(Y1518)</f>
        <v>0</v>
      </c>
      <c r="Z1517" s="88">
        <f>SUM(Z1518)</f>
        <v>0</v>
      </c>
      <c r="AA1517" s="178">
        <f t="shared" si="1827"/>
        <v>2000</v>
      </c>
      <c r="AB1517" s="157"/>
      <c r="AC1517" s="83">
        <f>SUM(AC1518)</f>
        <v>2000</v>
      </c>
      <c r="AD1517" s="88">
        <f>SUM(AD1518)</f>
        <v>0</v>
      </c>
      <c r="AE1517" s="177">
        <f t="shared" si="1816"/>
        <v>2000</v>
      </c>
      <c r="AF1517" s="88">
        <f>SUM(AF1518)</f>
        <v>0</v>
      </c>
      <c r="AG1517" s="88">
        <f>SUM(AG1518)</f>
        <v>0</v>
      </c>
      <c r="AH1517" s="178">
        <f t="shared" si="1828"/>
        <v>2000</v>
      </c>
      <c r="AJ1517" s="84">
        <f t="shared" ref="AJ1517:AU1517" si="1830">SUM(AJ1518)</f>
        <v>0</v>
      </c>
      <c r="AK1517" s="86">
        <f t="shared" si="1830"/>
        <v>0</v>
      </c>
      <c r="AL1517" s="88">
        <f t="shared" si="1830"/>
        <v>0</v>
      </c>
      <c r="AM1517" s="86">
        <f t="shared" si="1830"/>
        <v>0</v>
      </c>
      <c r="AN1517" s="88">
        <f t="shared" si="1830"/>
        <v>0</v>
      </c>
      <c r="AO1517" s="86">
        <f t="shared" si="1830"/>
        <v>0</v>
      </c>
      <c r="AP1517" s="88">
        <f t="shared" si="1830"/>
        <v>0</v>
      </c>
      <c r="AQ1517" s="86">
        <f t="shared" si="1830"/>
        <v>2000</v>
      </c>
      <c r="AR1517" s="88">
        <f t="shared" si="1830"/>
        <v>0</v>
      </c>
      <c r="AS1517" s="86">
        <f t="shared" si="1830"/>
        <v>0</v>
      </c>
      <c r="AT1517" s="88">
        <f t="shared" si="1830"/>
        <v>0</v>
      </c>
      <c r="AU1517" s="86">
        <f t="shared" si="1830"/>
        <v>0</v>
      </c>
      <c r="AV1517" s="86">
        <f t="shared" si="1818"/>
        <v>2000</v>
      </c>
      <c r="AW1517" s="93">
        <f t="shared" si="1819"/>
        <v>0</v>
      </c>
      <c r="AY1517" s="86">
        <f t="shared" si="1820"/>
        <v>0</v>
      </c>
      <c r="AZ1517" s="86">
        <f t="shared" si="1821"/>
        <v>0</v>
      </c>
      <c r="BA1517" s="86">
        <f t="shared" si="1822"/>
        <v>2000</v>
      </c>
      <c r="BB1517" s="86">
        <f t="shared" si="1823"/>
        <v>0</v>
      </c>
      <c r="BC1517" s="86">
        <f t="shared" si="1824"/>
        <v>2000</v>
      </c>
      <c r="BD1517" s="86">
        <f t="shared" si="1825"/>
        <v>0</v>
      </c>
    </row>
    <row r="1518" spans="2:56" x14ac:dyDescent="0.3">
      <c r="B1518" s="169" t="s">
        <v>120</v>
      </c>
      <c r="C1518" s="248">
        <v>2000</v>
      </c>
      <c r="D1518" s="249">
        <v>2000</v>
      </c>
      <c r="E1518" s="172">
        <f t="shared" si="1811"/>
        <v>1</v>
      </c>
      <c r="F1518" s="248">
        <v>2000</v>
      </c>
      <c r="G1518" s="249">
        <v>2000</v>
      </c>
      <c r="H1518" s="172">
        <f t="shared" si="1812"/>
        <v>1</v>
      </c>
      <c r="I1518" s="248">
        <v>2000</v>
      </c>
      <c r="J1518" s="250">
        <v>2000</v>
      </c>
      <c r="K1518" s="174">
        <f t="shared" si="1813"/>
        <v>1</v>
      </c>
      <c r="L1518" s="248">
        <v>2000</v>
      </c>
      <c r="M1518" s="250">
        <v>2000</v>
      </c>
      <c r="N1518" s="251"/>
      <c r="O1518" s="248">
        <v>2000</v>
      </c>
      <c r="P1518" s="251"/>
      <c r="Q1518" s="166">
        <f t="shared" si="1814"/>
        <v>2000</v>
      </c>
      <c r="R1518" s="251"/>
      <c r="S1518" s="251"/>
      <c r="T1518" s="167">
        <f t="shared" si="1826"/>
        <v>2000</v>
      </c>
      <c r="U1518" s="157"/>
      <c r="V1518" s="248">
        <v>2000</v>
      </c>
      <c r="W1518" s="251"/>
      <c r="X1518" s="166">
        <f t="shared" si="1815"/>
        <v>2000</v>
      </c>
      <c r="Y1518" s="251"/>
      <c r="Z1518" s="251"/>
      <c r="AA1518" s="167">
        <f t="shared" si="1827"/>
        <v>2000</v>
      </c>
      <c r="AB1518" s="157"/>
      <c r="AC1518" s="248">
        <v>2000</v>
      </c>
      <c r="AD1518" s="251"/>
      <c r="AE1518" s="166">
        <f t="shared" si="1816"/>
        <v>2000</v>
      </c>
      <c r="AF1518" s="251"/>
      <c r="AG1518" s="251"/>
      <c r="AH1518" s="167">
        <f t="shared" si="1828"/>
        <v>2000</v>
      </c>
      <c r="AJ1518" s="252"/>
      <c r="AK1518" s="253"/>
      <c r="AL1518" s="254"/>
      <c r="AM1518" s="253"/>
      <c r="AN1518" s="254"/>
      <c r="AO1518" s="253"/>
      <c r="AP1518" s="254"/>
      <c r="AQ1518" s="253">
        <v>2000</v>
      </c>
      <c r="AR1518" s="254"/>
      <c r="AS1518" s="253"/>
      <c r="AT1518" s="254"/>
      <c r="AU1518" s="253"/>
      <c r="AV1518" s="163">
        <f t="shared" si="1818"/>
        <v>2000</v>
      </c>
      <c r="AW1518" s="168">
        <f t="shared" si="1819"/>
        <v>0</v>
      </c>
      <c r="AY1518" s="163">
        <f t="shared" si="1820"/>
        <v>0</v>
      </c>
      <c r="AZ1518" s="163">
        <f t="shared" si="1821"/>
        <v>0</v>
      </c>
      <c r="BA1518" s="163">
        <f t="shared" si="1822"/>
        <v>2000</v>
      </c>
      <c r="BB1518" s="163">
        <f t="shared" si="1823"/>
        <v>0</v>
      </c>
      <c r="BC1518" s="163">
        <f t="shared" si="1824"/>
        <v>2000</v>
      </c>
      <c r="BD1518" s="163">
        <f t="shared" si="1825"/>
        <v>0</v>
      </c>
    </row>
    <row r="1519" spans="2:56" x14ac:dyDescent="0.3">
      <c r="B1519" s="179" t="s">
        <v>121</v>
      </c>
      <c r="C1519" s="83">
        <f>SUM(C1520:C1524)</f>
        <v>0</v>
      </c>
      <c r="D1519" s="84">
        <f>SUM(D1520:D1524)</f>
        <v>0</v>
      </c>
      <c r="E1519" s="85">
        <f t="shared" si="1811"/>
        <v>0</v>
      </c>
      <c r="F1519" s="83">
        <f>SUM(F1520:F1524)</f>
        <v>0</v>
      </c>
      <c r="G1519" s="84">
        <f>SUM(G1520:G1524)</f>
        <v>0</v>
      </c>
      <c r="H1519" s="85">
        <f t="shared" si="1812"/>
        <v>0</v>
      </c>
      <c r="I1519" s="83">
        <f>SUM(I1520:I1524)</f>
        <v>0</v>
      </c>
      <c r="J1519" s="86">
        <f>SUM(J1520:J1524)</f>
        <v>0</v>
      </c>
      <c r="K1519" s="87">
        <f t="shared" si="1813"/>
        <v>0</v>
      </c>
      <c r="L1519" s="83">
        <f>SUM(L1520:L1524)</f>
        <v>0</v>
      </c>
      <c r="M1519" s="86">
        <f>SUM(M1520:M1524)</f>
        <v>0</v>
      </c>
      <c r="N1519" s="88">
        <f>SUM(N1520:N1524)</f>
        <v>0</v>
      </c>
      <c r="O1519" s="83">
        <f>SUM(O1520:O1524)</f>
        <v>0</v>
      </c>
      <c r="P1519" s="88">
        <f>SUM(P1520:P1524)</f>
        <v>0</v>
      </c>
      <c r="Q1519" s="177">
        <f t="shared" si="1814"/>
        <v>0</v>
      </c>
      <c r="R1519" s="88">
        <f>SUM(R1520:R1524)</f>
        <v>0</v>
      </c>
      <c r="S1519" s="88">
        <f>SUM(S1520:S1524)</f>
        <v>0</v>
      </c>
      <c r="T1519" s="178">
        <f t="shared" si="1826"/>
        <v>0</v>
      </c>
      <c r="U1519" s="157"/>
      <c r="V1519" s="83">
        <f>SUM(V1520:V1524)</f>
        <v>0</v>
      </c>
      <c r="W1519" s="88">
        <f>SUM(W1520:W1524)</f>
        <v>0</v>
      </c>
      <c r="X1519" s="177">
        <f t="shared" si="1815"/>
        <v>0</v>
      </c>
      <c r="Y1519" s="88">
        <f>SUM(Y1520:Y1524)</f>
        <v>0</v>
      </c>
      <c r="Z1519" s="88">
        <f>SUM(Z1520:Z1524)</f>
        <v>0</v>
      </c>
      <c r="AA1519" s="178">
        <f t="shared" si="1827"/>
        <v>0</v>
      </c>
      <c r="AB1519" s="157"/>
      <c r="AC1519" s="83">
        <f>SUM(AC1520:AC1524)</f>
        <v>0</v>
      </c>
      <c r="AD1519" s="88">
        <f>SUM(AD1520:AD1524)</f>
        <v>0</v>
      </c>
      <c r="AE1519" s="177">
        <f t="shared" si="1816"/>
        <v>0</v>
      </c>
      <c r="AF1519" s="88">
        <f>SUM(AF1520:AF1524)</f>
        <v>0</v>
      </c>
      <c r="AG1519" s="88">
        <f>SUM(AG1520:AG1524)</f>
        <v>0</v>
      </c>
      <c r="AH1519" s="178">
        <f t="shared" si="1828"/>
        <v>0</v>
      </c>
      <c r="AJ1519" s="84">
        <f t="shared" ref="AJ1519:AU1519" si="1831">SUM(AJ1520:AJ1524)</f>
        <v>0</v>
      </c>
      <c r="AK1519" s="86">
        <f t="shared" si="1831"/>
        <v>0</v>
      </c>
      <c r="AL1519" s="88">
        <f t="shared" si="1831"/>
        <v>0</v>
      </c>
      <c r="AM1519" s="86">
        <f t="shared" si="1831"/>
        <v>0</v>
      </c>
      <c r="AN1519" s="88">
        <f t="shared" si="1831"/>
        <v>0</v>
      </c>
      <c r="AO1519" s="86">
        <f t="shared" si="1831"/>
        <v>0</v>
      </c>
      <c r="AP1519" s="88">
        <f t="shared" si="1831"/>
        <v>0</v>
      </c>
      <c r="AQ1519" s="86">
        <f t="shared" si="1831"/>
        <v>0</v>
      </c>
      <c r="AR1519" s="88">
        <f t="shared" si="1831"/>
        <v>0</v>
      </c>
      <c r="AS1519" s="86">
        <f t="shared" si="1831"/>
        <v>0</v>
      </c>
      <c r="AT1519" s="88">
        <f t="shared" si="1831"/>
        <v>0</v>
      </c>
      <c r="AU1519" s="86">
        <f t="shared" si="1831"/>
        <v>0</v>
      </c>
      <c r="AV1519" s="86">
        <f t="shared" si="1818"/>
        <v>0</v>
      </c>
      <c r="AW1519" s="93">
        <f t="shared" si="1819"/>
        <v>0</v>
      </c>
      <c r="AY1519" s="86">
        <f t="shared" si="1820"/>
        <v>0</v>
      </c>
      <c r="AZ1519" s="86">
        <f t="shared" si="1821"/>
        <v>0</v>
      </c>
      <c r="BA1519" s="86">
        <f t="shared" si="1822"/>
        <v>0</v>
      </c>
      <c r="BB1519" s="86">
        <f t="shared" si="1823"/>
        <v>0</v>
      </c>
      <c r="BC1519" s="86">
        <f t="shared" si="1824"/>
        <v>0</v>
      </c>
      <c r="BD1519" s="86">
        <f t="shared" si="1825"/>
        <v>0</v>
      </c>
    </row>
    <row r="1520" spans="2:56" x14ac:dyDescent="0.3">
      <c r="B1520" s="169" t="s">
        <v>122</v>
      </c>
      <c r="C1520" s="248"/>
      <c r="D1520" s="249"/>
      <c r="E1520" s="172">
        <f t="shared" si="1811"/>
        <v>0</v>
      </c>
      <c r="F1520" s="248"/>
      <c r="G1520" s="249"/>
      <c r="H1520" s="172">
        <f t="shared" si="1812"/>
        <v>0</v>
      </c>
      <c r="I1520" s="248"/>
      <c r="J1520" s="250"/>
      <c r="K1520" s="174">
        <f t="shared" si="1813"/>
        <v>0</v>
      </c>
      <c r="L1520" s="248"/>
      <c r="M1520" s="250"/>
      <c r="N1520" s="251"/>
      <c r="O1520" s="248"/>
      <c r="P1520" s="251"/>
      <c r="Q1520" s="166">
        <f t="shared" si="1814"/>
        <v>0</v>
      </c>
      <c r="R1520" s="251"/>
      <c r="S1520" s="251"/>
      <c r="T1520" s="167">
        <f t="shared" si="1826"/>
        <v>0</v>
      </c>
      <c r="U1520" s="157"/>
      <c r="V1520" s="248"/>
      <c r="W1520" s="251"/>
      <c r="X1520" s="166">
        <f t="shared" si="1815"/>
        <v>0</v>
      </c>
      <c r="Y1520" s="251"/>
      <c r="Z1520" s="251"/>
      <c r="AA1520" s="167">
        <f t="shared" si="1827"/>
        <v>0</v>
      </c>
      <c r="AB1520" s="157"/>
      <c r="AC1520" s="248"/>
      <c r="AD1520" s="251"/>
      <c r="AE1520" s="166">
        <f t="shared" si="1816"/>
        <v>0</v>
      </c>
      <c r="AF1520" s="251"/>
      <c r="AG1520" s="251"/>
      <c r="AH1520" s="167">
        <f t="shared" si="1828"/>
        <v>0</v>
      </c>
      <c r="AJ1520" s="252"/>
      <c r="AK1520" s="253"/>
      <c r="AL1520" s="254"/>
      <c r="AM1520" s="253"/>
      <c r="AN1520" s="254"/>
      <c r="AO1520" s="253"/>
      <c r="AP1520" s="254"/>
      <c r="AQ1520" s="253"/>
      <c r="AR1520" s="254"/>
      <c r="AS1520" s="253"/>
      <c r="AT1520" s="254"/>
      <c r="AU1520" s="253"/>
      <c r="AV1520" s="163">
        <f t="shared" si="1818"/>
        <v>0</v>
      </c>
      <c r="AW1520" s="168">
        <f t="shared" si="1819"/>
        <v>0</v>
      </c>
      <c r="AY1520" s="163">
        <f t="shared" si="1820"/>
        <v>0</v>
      </c>
      <c r="AZ1520" s="163">
        <f t="shared" si="1821"/>
        <v>0</v>
      </c>
      <c r="BA1520" s="163">
        <f t="shared" si="1822"/>
        <v>0</v>
      </c>
      <c r="BB1520" s="163">
        <f t="shared" si="1823"/>
        <v>0</v>
      </c>
      <c r="BC1520" s="163">
        <f t="shared" si="1824"/>
        <v>0</v>
      </c>
      <c r="BD1520" s="163">
        <f t="shared" si="1825"/>
        <v>0</v>
      </c>
    </row>
    <row r="1521" spans="2:56" x14ac:dyDescent="0.3">
      <c r="B1521" s="169" t="s">
        <v>123</v>
      </c>
      <c r="C1521" s="248"/>
      <c r="D1521" s="249"/>
      <c r="E1521" s="172">
        <f t="shared" si="1811"/>
        <v>0</v>
      </c>
      <c r="F1521" s="248"/>
      <c r="G1521" s="249"/>
      <c r="H1521" s="172">
        <f t="shared" si="1812"/>
        <v>0</v>
      </c>
      <c r="I1521" s="248"/>
      <c r="J1521" s="250"/>
      <c r="K1521" s="174">
        <f t="shared" si="1813"/>
        <v>0</v>
      </c>
      <c r="L1521" s="248"/>
      <c r="M1521" s="250"/>
      <c r="N1521" s="251"/>
      <c r="O1521" s="248"/>
      <c r="P1521" s="251"/>
      <c r="Q1521" s="166">
        <f t="shared" si="1814"/>
        <v>0</v>
      </c>
      <c r="R1521" s="251"/>
      <c r="S1521" s="251"/>
      <c r="T1521" s="167">
        <f t="shared" si="1826"/>
        <v>0</v>
      </c>
      <c r="U1521" s="157"/>
      <c r="V1521" s="248"/>
      <c r="W1521" s="251"/>
      <c r="X1521" s="166">
        <f t="shared" si="1815"/>
        <v>0</v>
      </c>
      <c r="Y1521" s="251"/>
      <c r="Z1521" s="251"/>
      <c r="AA1521" s="167">
        <f t="shared" si="1827"/>
        <v>0</v>
      </c>
      <c r="AB1521" s="157"/>
      <c r="AC1521" s="248"/>
      <c r="AD1521" s="251"/>
      <c r="AE1521" s="166">
        <f t="shared" si="1816"/>
        <v>0</v>
      </c>
      <c r="AF1521" s="251"/>
      <c r="AG1521" s="251"/>
      <c r="AH1521" s="167">
        <f t="shared" si="1828"/>
        <v>0</v>
      </c>
      <c r="AJ1521" s="252"/>
      <c r="AK1521" s="253"/>
      <c r="AL1521" s="254"/>
      <c r="AM1521" s="253"/>
      <c r="AN1521" s="254"/>
      <c r="AO1521" s="253"/>
      <c r="AP1521" s="254"/>
      <c r="AQ1521" s="253"/>
      <c r="AR1521" s="254"/>
      <c r="AS1521" s="253"/>
      <c r="AT1521" s="254"/>
      <c r="AU1521" s="253"/>
      <c r="AV1521" s="163">
        <f t="shared" si="1818"/>
        <v>0</v>
      </c>
      <c r="AW1521" s="168">
        <f t="shared" si="1819"/>
        <v>0</v>
      </c>
      <c r="AY1521" s="163">
        <f t="shared" si="1820"/>
        <v>0</v>
      </c>
      <c r="AZ1521" s="163">
        <f t="shared" si="1821"/>
        <v>0</v>
      </c>
      <c r="BA1521" s="163">
        <f t="shared" si="1822"/>
        <v>0</v>
      </c>
      <c r="BB1521" s="163">
        <f t="shared" si="1823"/>
        <v>0</v>
      </c>
      <c r="BC1521" s="163">
        <f t="shared" si="1824"/>
        <v>0</v>
      </c>
      <c r="BD1521" s="163">
        <f t="shared" si="1825"/>
        <v>0</v>
      </c>
    </row>
    <row r="1522" spans="2:56" x14ac:dyDescent="0.3">
      <c r="B1522" s="169" t="s">
        <v>124</v>
      </c>
      <c r="C1522" s="248"/>
      <c r="D1522" s="249"/>
      <c r="E1522" s="172">
        <f t="shared" si="1811"/>
        <v>0</v>
      </c>
      <c r="F1522" s="248"/>
      <c r="G1522" s="249"/>
      <c r="H1522" s="172">
        <f t="shared" si="1812"/>
        <v>0</v>
      </c>
      <c r="I1522" s="248"/>
      <c r="J1522" s="250"/>
      <c r="K1522" s="174">
        <f t="shared" si="1813"/>
        <v>0</v>
      </c>
      <c r="L1522" s="248"/>
      <c r="M1522" s="250"/>
      <c r="N1522" s="251"/>
      <c r="O1522" s="248"/>
      <c r="P1522" s="251"/>
      <c r="Q1522" s="166">
        <f t="shared" si="1814"/>
        <v>0</v>
      </c>
      <c r="R1522" s="251"/>
      <c r="S1522" s="251"/>
      <c r="T1522" s="167">
        <f t="shared" si="1826"/>
        <v>0</v>
      </c>
      <c r="U1522" s="157"/>
      <c r="V1522" s="248"/>
      <c r="W1522" s="251"/>
      <c r="X1522" s="166">
        <f t="shared" si="1815"/>
        <v>0</v>
      </c>
      <c r="Y1522" s="251"/>
      <c r="Z1522" s="251"/>
      <c r="AA1522" s="167">
        <f t="shared" si="1827"/>
        <v>0</v>
      </c>
      <c r="AB1522" s="157"/>
      <c r="AC1522" s="248"/>
      <c r="AD1522" s="251"/>
      <c r="AE1522" s="166">
        <f t="shared" si="1816"/>
        <v>0</v>
      </c>
      <c r="AF1522" s="251"/>
      <c r="AG1522" s="251"/>
      <c r="AH1522" s="167">
        <f t="shared" si="1828"/>
        <v>0</v>
      </c>
      <c r="AJ1522" s="252"/>
      <c r="AK1522" s="253"/>
      <c r="AL1522" s="254"/>
      <c r="AM1522" s="253"/>
      <c r="AN1522" s="254"/>
      <c r="AO1522" s="253"/>
      <c r="AP1522" s="254"/>
      <c r="AQ1522" s="253"/>
      <c r="AR1522" s="254"/>
      <c r="AS1522" s="253"/>
      <c r="AT1522" s="254"/>
      <c r="AU1522" s="253"/>
      <c r="AV1522" s="163">
        <f t="shared" si="1818"/>
        <v>0</v>
      </c>
      <c r="AW1522" s="168">
        <f t="shared" si="1819"/>
        <v>0</v>
      </c>
      <c r="AY1522" s="163">
        <f t="shared" si="1820"/>
        <v>0</v>
      </c>
      <c r="AZ1522" s="163">
        <f t="shared" si="1821"/>
        <v>0</v>
      </c>
      <c r="BA1522" s="163">
        <f t="shared" si="1822"/>
        <v>0</v>
      </c>
      <c r="BB1522" s="163">
        <f t="shared" si="1823"/>
        <v>0</v>
      </c>
      <c r="BC1522" s="163">
        <f t="shared" si="1824"/>
        <v>0</v>
      </c>
      <c r="BD1522" s="163">
        <f t="shared" si="1825"/>
        <v>0</v>
      </c>
    </row>
    <row r="1523" spans="2:56" x14ac:dyDescent="0.3">
      <c r="B1523" s="169" t="s">
        <v>125</v>
      </c>
      <c r="C1523" s="248"/>
      <c r="D1523" s="249"/>
      <c r="E1523" s="172">
        <f t="shared" si="1811"/>
        <v>0</v>
      </c>
      <c r="F1523" s="248"/>
      <c r="G1523" s="249"/>
      <c r="H1523" s="172">
        <f t="shared" si="1812"/>
        <v>0</v>
      </c>
      <c r="I1523" s="248"/>
      <c r="J1523" s="250"/>
      <c r="K1523" s="174">
        <f t="shared" si="1813"/>
        <v>0</v>
      </c>
      <c r="L1523" s="248"/>
      <c r="M1523" s="250"/>
      <c r="N1523" s="251"/>
      <c r="O1523" s="248"/>
      <c r="P1523" s="251"/>
      <c r="Q1523" s="166">
        <f t="shared" si="1814"/>
        <v>0</v>
      </c>
      <c r="R1523" s="251"/>
      <c r="S1523" s="251"/>
      <c r="T1523" s="167">
        <f t="shared" si="1826"/>
        <v>0</v>
      </c>
      <c r="U1523" s="157"/>
      <c r="V1523" s="248"/>
      <c r="W1523" s="251"/>
      <c r="X1523" s="166">
        <f t="shared" si="1815"/>
        <v>0</v>
      </c>
      <c r="Y1523" s="251"/>
      <c r="Z1523" s="251"/>
      <c r="AA1523" s="167">
        <f t="shared" si="1827"/>
        <v>0</v>
      </c>
      <c r="AB1523" s="157"/>
      <c r="AC1523" s="248"/>
      <c r="AD1523" s="251"/>
      <c r="AE1523" s="166">
        <f t="shared" si="1816"/>
        <v>0</v>
      </c>
      <c r="AF1523" s="251"/>
      <c r="AG1523" s="251"/>
      <c r="AH1523" s="167">
        <f t="shared" si="1828"/>
        <v>0</v>
      </c>
      <c r="AJ1523" s="252"/>
      <c r="AK1523" s="253"/>
      <c r="AL1523" s="254"/>
      <c r="AM1523" s="253"/>
      <c r="AN1523" s="254"/>
      <c r="AO1523" s="253"/>
      <c r="AP1523" s="254"/>
      <c r="AQ1523" s="253"/>
      <c r="AR1523" s="254"/>
      <c r="AS1523" s="253"/>
      <c r="AT1523" s="254"/>
      <c r="AU1523" s="253"/>
      <c r="AV1523" s="163">
        <f t="shared" si="1818"/>
        <v>0</v>
      </c>
      <c r="AW1523" s="168">
        <f t="shared" si="1819"/>
        <v>0</v>
      </c>
      <c r="AY1523" s="163">
        <f t="shared" si="1820"/>
        <v>0</v>
      </c>
      <c r="AZ1523" s="163">
        <f t="shared" si="1821"/>
        <v>0</v>
      </c>
      <c r="BA1523" s="163">
        <f t="shared" si="1822"/>
        <v>0</v>
      </c>
      <c r="BB1523" s="163">
        <f t="shared" si="1823"/>
        <v>0</v>
      </c>
      <c r="BC1523" s="163">
        <f t="shared" si="1824"/>
        <v>0</v>
      </c>
      <c r="BD1523" s="163">
        <f t="shared" si="1825"/>
        <v>0</v>
      </c>
    </row>
    <row r="1524" spans="2:56" x14ac:dyDescent="0.3">
      <c r="B1524" s="169" t="s">
        <v>126</v>
      </c>
      <c r="C1524" s="248"/>
      <c r="D1524" s="249"/>
      <c r="E1524" s="172">
        <f t="shared" si="1811"/>
        <v>0</v>
      </c>
      <c r="F1524" s="248"/>
      <c r="G1524" s="249"/>
      <c r="H1524" s="172">
        <f t="shared" si="1812"/>
        <v>0</v>
      </c>
      <c r="I1524" s="248"/>
      <c r="J1524" s="250"/>
      <c r="K1524" s="174">
        <f t="shared" si="1813"/>
        <v>0</v>
      </c>
      <c r="L1524" s="248"/>
      <c r="M1524" s="250"/>
      <c r="N1524" s="251"/>
      <c r="O1524" s="248"/>
      <c r="P1524" s="251"/>
      <c r="Q1524" s="166">
        <f t="shared" si="1814"/>
        <v>0</v>
      </c>
      <c r="R1524" s="251"/>
      <c r="S1524" s="251"/>
      <c r="T1524" s="167">
        <f t="shared" si="1826"/>
        <v>0</v>
      </c>
      <c r="U1524" s="157"/>
      <c r="V1524" s="248"/>
      <c r="W1524" s="251"/>
      <c r="X1524" s="166">
        <f t="shared" si="1815"/>
        <v>0</v>
      </c>
      <c r="Y1524" s="251"/>
      <c r="Z1524" s="251"/>
      <c r="AA1524" s="167">
        <f t="shared" si="1827"/>
        <v>0</v>
      </c>
      <c r="AB1524" s="157"/>
      <c r="AC1524" s="248"/>
      <c r="AD1524" s="251"/>
      <c r="AE1524" s="166">
        <f t="shared" si="1816"/>
        <v>0</v>
      </c>
      <c r="AF1524" s="251"/>
      <c r="AG1524" s="251"/>
      <c r="AH1524" s="167">
        <f t="shared" si="1828"/>
        <v>0</v>
      </c>
      <c r="AJ1524" s="252"/>
      <c r="AK1524" s="253"/>
      <c r="AL1524" s="254"/>
      <c r="AM1524" s="253"/>
      <c r="AN1524" s="254"/>
      <c r="AO1524" s="253"/>
      <c r="AP1524" s="254"/>
      <c r="AQ1524" s="253"/>
      <c r="AR1524" s="254"/>
      <c r="AS1524" s="253"/>
      <c r="AT1524" s="254"/>
      <c r="AU1524" s="253"/>
      <c r="AV1524" s="163">
        <f t="shared" si="1818"/>
        <v>0</v>
      </c>
      <c r="AW1524" s="168">
        <f t="shared" si="1819"/>
        <v>0</v>
      </c>
      <c r="AY1524" s="163">
        <f t="shared" si="1820"/>
        <v>0</v>
      </c>
      <c r="AZ1524" s="163">
        <f t="shared" si="1821"/>
        <v>0</v>
      </c>
      <c r="BA1524" s="163">
        <f t="shared" si="1822"/>
        <v>0</v>
      </c>
      <c r="BB1524" s="163">
        <f t="shared" si="1823"/>
        <v>0</v>
      </c>
      <c r="BC1524" s="163">
        <f t="shared" si="1824"/>
        <v>0</v>
      </c>
      <c r="BD1524" s="163">
        <f t="shared" si="1825"/>
        <v>0</v>
      </c>
    </row>
    <row r="1525" spans="2:56" x14ac:dyDescent="0.3">
      <c r="B1525" s="179" t="s">
        <v>127</v>
      </c>
      <c r="C1525" s="83">
        <f>SUM(C1526)</f>
        <v>0</v>
      </c>
      <c r="D1525" s="84">
        <f>SUM(D1526)</f>
        <v>0</v>
      </c>
      <c r="E1525" s="85">
        <f t="shared" si="1811"/>
        <v>0</v>
      </c>
      <c r="F1525" s="83">
        <f>SUM(F1526)</f>
        <v>0</v>
      </c>
      <c r="G1525" s="84">
        <f>SUM(G1526)</f>
        <v>0</v>
      </c>
      <c r="H1525" s="85">
        <f t="shared" si="1812"/>
        <v>0</v>
      </c>
      <c r="I1525" s="83">
        <f>SUM(I1526)</f>
        <v>0</v>
      </c>
      <c r="J1525" s="86">
        <f>SUM(J1526)</f>
        <v>0</v>
      </c>
      <c r="K1525" s="87">
        <f t="shared" si="1813"/>
        <v>0</v>
      </c>
      <c r="L1525" s="83">
        <f>SUM(L1526)</f>
        <v>0</v>
      </c>
      <c r="M1525" s="86">
        <f>SUM(M1526)</f>
        <v>0</v>
      </c>
      <c r="N1525" s="88">
        <f>SUM(N1526)</f>
        <v>0</v>
      </c>
      <c r="O1525" s="83">
        <f>SUM(O1526)</f>
        <v>0</v>
      </c>
      <c r="P1525" s="88">
        <f>SUM(P1526)</f>
        <v>0</v>
      </c>
      <c r="Q1525" s="177">
        <f t="shared" si="1814"/>
        <v>0</v>
      </c>
      <c r="R1525" s="88">
        <f>SUM(R1526)</f>
        <v>0</v>
      </c>
      <c r="S1525" s="88">
        <f>SUM(S1526)</f>
        <v>0</v>
      </c>
      <c r="T1525" s="178">
        <f t="shared" si="1826"/>
        <v>0</v>
      </c>
      <c r="U1525" s="157"/>
      <c r="V1525" s="83">
        <f>SUM(V1526)</f>
        <v>0</v>
      </c>
      <c r="W1525" s="88">
        <f>SUM(W1526)</f>
        <v>0</v>
      </c>
      <c r="X1525" s="177">
        <f t="shared" si="1815"/>
        <v>0</v>
      </c>
      <c r="Y1525" s="88">
        <f>SUM(Y1526)</f>
        <v>0</v>
      </c>
      <c r="Z1525" s="88">
        <f>SUM(Z1526)</f>
        <v>0</v>
      </c>
      <c r="AA1525" s="178">
        <f t="shared" si="1827"/>
        <v>0</v>
      </c>
      <c r="AB1525" s="157"/>
      <c r="AC1525" s="83">
        <f>SUM(AC1526)</f>
        <v>0</v>
      </c>
      <c r="AD1525" s="88">
        <f>SUM(AD1526)</f>
        <v>0</v>
      </c>
      <c r="AE1525" s="177">
        <f t="shared" si="1816"/>
        <v>0</v>
      </c>
      <c r="AF1525" s="88">
        <f>SUM(AF1526)</f>
        <v>0</v>
      </c>
      <c r="AG1525" s="88">
        <f>SUM(AG1526)</f>
        <v>0</v>
      </c>
      <c r="AH1525" s="178">
        <f t="shared" si="1828"/>
        <v>0</v>
      </c>
      <c r="AJ1525" s="84">
        <f t="shared" ref="AJ1525:AU1525" si="1832">SUM(AJ1526)</f>
        <v>0</v>
      </c>
      <c r="AK1525" s="86">
        <f t="shared" si="1832"/>
        <v>0</v>
      </c>
      <c r="AL1525" s="88">
        <f t="shared" si="1832"/>
        <v>0</v>
      </c>
      <c r="AM1525" s="86">
        <f t="shared" si="1832"/>
        <v>0</v>
      </c>
      <c r="AN1525" s="88">
        <f t="shared" si="1832"/>
        <v>0</v>
      </c>
      <c r="AO1525" s="86">
        <f t="shared" si="1832"/>
        <v>0</v>
      </c>
      <c r="AP1525" s="88">
        <f t="shared" si="1832"/>
        <v>0</v>
      </c>
      <c r="AQ1525" s="86">
        <f t="shared" si="1832"/>
        <v>0</v>
      </c>
      <c r="AR1525" s="88">
        <f t="shared" si="1832"/>
        <v>0</v>
      </c>
      <c r="AS1525" s="86">
        <f t="shared" si="1832"/>
        <v>0</v>
      </c>
      <c r="AT1525" s="88">
        <f t="shared" si="1832"/>
        <v>0</v>
      </c>
      <c r="AU1525" s="86">
        <f t="shared" si="1832"/>
        <v>0</v>
      </c>
      <c r="AV1525" s="86">
        <f t="shared" si="1818"/>
        <v>0</v>
      </c>
      <c r="AW1525" s="93">
        <f t="shared" si="1819"/>
        <v>0</v>
      </c>
      <c r="AY1525" s="86">
        <f t="shared" si="1820"/>
        <v>0</v>
      </c>
      <c r="AZ1525" s="86">
        <f t="shared" si="1821"/>
        <v>0</v>
      </c>
      <c r="BA1525" s="86">
        <f t="shared" si="1822"/>
        <v>0</v>
      </c>
      <c r="BB1525" s="86">
        <f t="shared" si="1823"/>
        <v>0</v>
      </c>
      <c r="BC1525" s="86">
        <f t="shared" si="1824"/>
        <v>0</v>
      </c>
      <c r="BD1525" s="86">
        <f t="shared" si="1825"/>
        <v>0</v>
      </c>
    </row>
    <row r="1526" spans="2:56" x14ac:dyDescent="0.3">
      <c r="B1526" s="169" t="s">
        <v>105</v>
      </c>
      <c r="C1526" s="248"/>
      <c r="D1526" s="249"/>
      <c r="E1526" s="172">
        <f t="shared" si="1811"/>
        <v>0</v>
      </c>
      <c r="F1526" s="248"/>
      <c r="G1526" s="249"/>
      <c r="H1526" s="172">
        <f t="shared" si="1812"/>
        <v>0</v>
      </c>
      <c r="I1526" s="248"/>
      <c r="J1526" s="250"/>
      <c r="K1526" s="174">
        <f t="shared" si="1813"/>
        <v>0</v>
      </c>
      <c r="L1526" s="248"/>
      <c r="M1526" s="250"/>
      <c r="N1526" s="251"/>
      <c r="O1526" s="248"/>
      <c r="P1526" s="251"/>
      <c r="Q1526" s="166">
        <f t="shared" si="1814"/>
        <v>0</v>
      </c>
      <c r="R1526" s="251"/>
      <c r="S1526" s="251"/>
      <c r="T1526" s="167">
        <f t="shared" si="1826"/>
        <v>0</v>
      </c>
      <c r="U1526" s="157"/>
      <c r="V1526" s="248"/>
      <c r="W1526" s="251"/>
      <c r="X1526" s="166">
        <f t="shared" si="1815"/>
        <v>0</v>
      </c>
      <c r="Y1526" s="251"/>
      <c r="Z1526" s="251"/>
      <c r="AA1526" s="167">
        <f t="shared" si="1827"/>
        <v>0</v>
      </c>
      <c r="AB1526" s="157"/>
      <c r="AC1526" s="248"/>
      <c r="AD1526" s="251"/>
      <c r="AE1526" s="166">
        <f t="shared" si="1816"/>
        <v>0</v>
      </c>
      <c r="AF1526" s="251"/>
      <c r="AG1526" s="251"/>
      <c r="AH1526" s="167">
        <f t="shared" si="1828"/>
        <v>0</v>
      </c>
      <c r="AJ1526" s="252"/>
      <c r="AK1526" s="253"/>
      <c r="AL1526" s="254"/>
      <c r="AM1526" s="253"/>
      <c r="AN1526" s="254"/>
      <c r="AO1526" s="253"/>
      <c r="AP1526" s="254"/>
      <c r="AQ1526" s="253"/>
      <c r="AR1526" s="254"/>
      <c r="AS1526" s="253"/>
      <c r="AT1526" s="254"/>
      <c r="AU1526" s="253"/>
      <c r="AV1526" s="163">
        <f t="shared" si="1818"/>
        <v>0</v>
      </c>
      <c r="AW1526" s="168">
        <f t="shared" si="1819"/>
        <v>0</v>
      </c>
      <c r="AY1526" s="163">
        <f t="shared" si="1820"/>
        <v>0</v>
      </c>
      <c r="AZ1526" s="163">
        <f t="shared" si="1821"/>
        <v>0</v>
      </c>
      <c r="BA1526" s="163">
        <f t="shared" si="1822"/>
        <v>0</v>
      </c>
      <c r="BB1526" s="163">
        <f t="shared" si="1823"/>
        <v>0</v>
      </c>
      <c r="BC1526" s="163">
        <f t="shared" si="1824"/>
        <v>0</v>
      </c>
      <c r="BD1526" s="163">
        <f t="shared" si="1825"/>
        <v>0</v>
      </c>
    </row>
    <row r="1527" spans="2:56" x14ac:dyDescent="0.3">
      <c r="B1527" s="179" t="s">
        <v>128</v>
      </c>
      <c r="C1527" s="83">
        <f>SUM(C1528)</f>
        <v>0</v>
      </c>
      <c r="D1527" s="84">
        <f>SUM(D1528)</f>
        <v>0</v>
      </c>
      <c r="E1527" s="85">
        <f t="shared" si="1811"/>
        <v>0</v>
      </c>
      <c r="F1527" s="83">
        <f>SUM(F1528)</f>
        <v>0</v>
      </c>
      <c r="G1527" s="84">
        <f>SUM(G1528)</f>
        <v>0</v>
      </c>
      <c r="H1527" s="85">
        <f t="shared" si="1812"/>
        <v>0</v>
      </c>
      <c r="I1527" s="83">
        <f>SUM(I1528)</f>
        <v>0</v>
      </c>
      <c r="J1527" s="86">
        <f>SUM(J1528)</f>
        <v>0</v>
      </c>
      <c r="K1527" s="87">
        <f t="shared" si="1813"/>
        <v>0</v>
      </c>
      <c r="L1527" s="83">
        <f>SUM(L1528)</f>
        <v>0</v>
      </c>
      <c r="M1527" s="86">
        <f>SUM(M1528)</f>
        <v>0</v>
      </c>
      <c r="N1527" s="88">
        <f>SUM(N1528)</f>
        <v>0</v>
      </c>
      <c r="O1527" s="83">
        <f>SUM(O1528)</f>
        <v>0</v>
      </c>
      <c r="P1527" s="88">
        <f>SUM(P1528)</f>
        <v>0</v>
      </c>
      <c r="Q1527" s="177">
        <f t="shared" si="1814"/>
        <v>0</v>
      </c>
      <c r="R1527" s="88">
        <f>SUM(R1528)</f>
        <v>0</v>
      </c>
      <c r="S1527" s="88">
        <f>SUM(S1528)</f>
        <v>0</v>
      </c>
      <c r="T1527" s="178">
        <f t="shared" si="1826"/>
        <v>0</v>
      </c>
      <c r="U1527" s="157"/>
      <c r="V1527" s="83">
        <f>SUM(V1528)</f>
        <v>0</v>
      </c>
      <c r="W1527" s="88">
        <f>SUM(W1528)</f>
        <v>0</v>
      </c>
      <c r="X1527" s="177">
        <f t="shared" si="1815"/>
        <v>0</v>
      </c>
      <c r="Y1527" s="88">
        <f>SUM(Y1528)</f>
        <v>0</v>
      </c>
      <c r="Z1527" s="88">
        <f>SUM(Z1528)</f>
        <v>0</v>
      </c>
      <c r="AA1527" s="178">
        <f t="shared" si="1827"/>
        <v>0</v>
      </c>
      <c r="AB1527" s="157"/>
      <c r="AC1527" s="83">
        <f>SUM(AC1528)</f>
        <v>0</v>
      </c>
      <c r="AD1527" s="88">
        <f>SUM(AD1528)</f>
        <v>0</v>
      </c>
      <c r="AE1527" s="177">
        <f t="shared" si="1816"/>
        <v>0</v>
      </c>
      <c r="AF1527" s="88">
        <f>SUM(AF1528)</f>
        <v>0</v>
      </c>
      <c r="AG1527" s="88">
        <f>SUM(AG1528)</f>
        <v>0</v>
      </c>
      <c r="AH1527" s="178">
        <f t="shared" si="1828"/>
        <v>0</v>
      </c>
      <c r="AJ1527" s="84">
        <f t="shared" ref="AJ1527:AU1527" si="1833">SUM(AJ1528)</f>
        <v>0</v>
      </c>
      <c r="AK1527" s="86">
        <f t="shared" si="1833"/>
        <v>0</v>
      </c>
      <c r="AL1527" s="88">
        <f t="shared" si="1833"/>
        <v>0</v>
      </c>
      <c r="AM1527" s="86">
        <f t="shared" si="1833"/>
        <v>0</v>
      </c>
      <c r="AN1527" s="88">
        <f t="shared" si="1833"/>
        <v>0</v>
      </c>
      <c r="AO1527" s="86">
        <f t="shared" si="1833"/>
        <v>0</v>
      </c>
      <c r="AP1527" s="88">
        <f t="shared" si="1833"/>
        <v>0</v>
      </c>
      <c r="AQ1527" s="86">
        <f t="shared" si="1833"/>
        <v>0</v>
      </c>
      <c r="AR1527" s="88">
        <f t="shared" si="1833"/>
        <v>0</v>
      </c>
      <c r="AS1527" s="86">
        <f t="shared" si="1833"/>
        <v>0</v>
      </c>
      <c r="AT1527" s="88">
        <f t="shared" si="1833"/>
        <v>0</v>
      </c>
      <c r="AU1527" s="86">
        <f t="shared" si="1833"/>
        <v>0</v>
      </c>
      <c r="AV1527" s="86">
        <f t="shared" si="1818"/>
        <v>0</v>
      </c>
      <c r="AW1527" s="93">
        <f t="shared" si="1819"/>
        <v>0</v>
      </c>
      <c r="AY1527" s="86">
        <f t="shared" si="1820"/>
        <v>0</v>
      </c>
      <c r="AZ1527" s="86">
        <f t="shared" si="1821"/>
        <v>0</v>
      </c>
      <c r="BA1527" s="86">
        <f t="shared" si="1822"/>
        <v>0</v>
      </c>
      <c r="BB1527" s="86">
        <f t="shared" si="1823"/>
        <v>0</v>
      </c>
      <c r="BC1527" s="86">
        <f t="shared" si="1824"/>
        <v>0</v>
      </c>
      <c r="BD1527" s="86">
        <f t="shared" si="1825"/>
        <v>0</v>
      </c>
    </row>
    <row r="1528" spans="2:56" x14ac:dyDescent="0.3">
      <c r="B1528" s="169" t="s">
        <v>105</v>
      </c>
      <c r="C1528" s="248"/>
      <c r="D1528" s="249"/>
      <c r="E1528" s="172">
        <f t="shared" si="1811"/>
        <v>0</v>
      </c>
      <c r="F1528" s="248"/>
      <c r="G1528" s="249"/>
      <c r="H1528" s="172">
        <f t="shared" si="1812"/>
        <v>0</v>
      </c>
      <c r="I1528" s="248"/>
      <c r="J1528" s="250"/>
      <c r="K1528" s="174">
        <f t="shared" si="1813"/>
        <v>0</v>
      </c>
      <c r="L1528" s="248"/>
      <c r="M1528" s="250"/>
      <c r="N1528" s="251"/>
      <c r="O1528" s="248"/>
      <c r="P1528" s="251"/>
      <c r="Q1528" s="166">
        <f t="shared" si="1814"/>
        <v>0</v>
      </c>
      <c r="R1528" s="251"/>
      <c r="S1528" s="251"/>
      <c r="T1528" s="167">
        <f t="shared" si="1826"/>
        <v>0</v>
      </c>
      <c r="U1528" s="157"/>
      <c r="V1528" s="248"/>
      <c r="W1528" s="251"/>
      <c r="X1528" s="166">
        <f t="shared" si="1815"/>
        <v>0</v>
      </c>
      <c r="Y1528" s="251"/>
      <c r="Z1528" s="251"/>
      <c r="AA1528" s="167">
        <f t="shared" si="1827"/>
        <v>0</v>
      </c>
      <c r="AB1528" s="157"/>
      <c r="AC1528" s="248"/>
      <c r="AD1528" s="251"/>
      <c r="AE1528" s="166">
        <f t="shared" si="1816"/>
        <v>0</v>
      </c>
      <c r="AF1528" s="251"/>
      <c r="AG1528" s="251"/>
      <c r="AH1528" s="167">
        <f t="shared" si="1828"/>
        <v>0</v>
      </c>
      <c r="AJ1528" s="252"/>
      <c r="AK1528" s="253"/>
      <c r="AL1528" s="254"/>
      <c r="AM1528" s="253"/>
      <c r="AN1528" s="254"/>
      <c r="AO1528" s="253"/>
      <c r="AP1528" s="254"/>
      <c r="AQ1528" s="253"/>
      <c r="AR1528" s="254"/>
      <c r="AS1528" s="253"/>
      <c r="AT1528" s="254"/>
      <c r="AU1528" s="253"/>
      <c r="AV1528" s="163">
        <f t="shared" si="1818"/>
        <v>0</v>
      </c>
      <c r="AW1528" s="168">
        <f t="shared" si="1819"/>
        <v>0</v>
      </c>
      <c r="AY1528" s="163">
        <f t="shared" si="1820"/>
        <v>0</v>
      </c>
      <c r="AZ1528" s="163">
        <f t="shared" si="1821"/>
        <v>0</v>
      </c>
      <c r="BA1528" s="163">
        <f t="shared" si="1822"/>
        <v>0</v>
      </c>
      <c r="BB1528" s="163">
        <f t="shared" si="1823"/>
        <v>0</v>
      </c>
      <c r="BC1528" s="163">
        <f t="shared" si="1824"/>
        <v>0</v>
      </c>
      <c r="BD1528" s="163">
        <f t="shared" si="1825"/>
        <v>0</v>
      </c>
    </row>
    <row r="1529" spans="2:56" x14ac:dyDescent="0.3">
      <c r="B1529" s="179" t="s">
        <v>129</v>
      </c>
      <c r="C1529" s="83">
        <f>SUM(C1530)</f>
        <v>0</v>
      </c>
      <c r="D1529" s="84">
        <f>SUM(D1530)</f>
        <v>0</v>
      </c>
      <c r="E1529" s="85">
        <f t="shared" si="1811"/>
        <v>0</v>
      </c>
      <c r="F1529" s="83">
        <f>SUM(F1530)</f>
        <v>0</v>
      </c>
      <c r="G1529" s="84">
        <f>SUM(G1530)</f>
        <v>0</v>
      </c>
      <c r="H1529" s="85">
        <f t="shared" si="1812"/>
        <v>0</v>
      </c>
      <c r="I1529" s="83">
        <f>SUM(I1530)</f>
        <v>0</v>
      </c>
      <c r="J1529" s="86">
        <f>SUM(J1530)</f>
        <v>0</v>
      </c>
      <c r="K1529" s="87">
        <f t="shared" si="1813"/>
        <v>0</v>
      </c>
      <c r="L1529" s="83">
        <f>SUM(L1530)</f>
        <v>0</v>
      </c>
      <c r="M1529" s="86">
        <f>SUM(M1530)</f>
        <v>0</v>
      </c>
      <c r="N1529" s="88">
        <f>SUM(N1530)</f>
        <v>0</v>
      </c>
      <c r="O1529" s="83">
        <f>SUM(O1530)</f>
        <v>0</v>
      </c>
      <c r="P1529" s="88">
        <f>SUM(P1530)</f>
        <v>0</v>
      </c>
      <c r="Q1529" s="177">
        <f t="shared" si="1814"/>
        <v>0</v>
      </c>
      <c r="R1529" s="88">
        <f>SUM(R1530)</f>
        <v>0</v>
      </c>
      <c r="S1529" s="88">
        <f>SUM(S1530)</f>
        <v>0</v>
      </c>
      <c r="T1529" s="178">
        <f t="shared" si="1826"/>
        <v>0</v>
      </c>
      <c r="U1529" s="157"/>
      <c r="V1529" s="83">
        <f>SUM(V1530)</f>
        <v>0</v>
      </c>
      <c r="W1529" s="88">
        <f>SUM(W1530)</f>
        <v>0</v>
      </c>
      <c r="X1529" s="177">
        <f t="shared" si="1815"/>
        <v>0</v>
      </c>
      <c r="Y1529" s="88">
        <f>SUM(Y1530)</f>
        <v>0</v>
      </c>
      <c r="Z1529" s="88">
        <f>SUM(Z1530)</f>
        <v>0</v>
      </c>
      <c r="AA1529" s="178">
        <f t="shared" si="1827"/>
        <v>0</v>
      </c>
      <c r="AB1529" s="157"/>
      <c r="AC1529" s="83">
        <f>SUM(AC1530)</f>
        <v>0</v>
      </c>
      <c r="AD1529" s="88">
        <f>SUM(AD1530)</f>
        <v>0</v>
      </c>
      <c r="AE1529" s="177">
        <f t="shared" si="1816"/>
        <v>0</v>
      </c>
      <c r="AF1529" s="88">
        <f>SUM(AF1530)</f>
        <v>0</v>
      </c>
      <c r="AG1529" s="88">
        <f>SUM(AG1530)</f>
        <v>0</v>
      </c>
      <c r="AH1529" s="178">
        <f t="shared" si="1828"/>
        <v>0</v>
      </c>
      <c r="AJ1529" s="84">
        <f t="shared" ref="AJ1529:AU1529" si="1834">SUM(AJ1530)</f>
        <v>0</v>
      </c>
      <c r="AK1529" s="86">
        <f t="shared" si="1834"/>
        <v>0</v>
      </c>
      <c r="AL1529" s="88">
        <f t="shared" si="1834"/>
        <v>0</v>
      </c>
      <c r="AM1529" s="86">
        <f t="shared" si="1834"/>
        <v>0</v>
      </c>
      <c r="AN1529" s="88">
        <f t="shared" si="1834"/>
        <v>0</v>
      </c>
      <c r="AO1529" s="86">
        <f t="shared" si="1834"/>
        <v>0</v>
      </c>
      <c r="AP1529" s="88">
        <f t="shared" si="1834"/>
        <v>0</v>
      </c>
      <c r="AQ1529" s="86">
        <f t="shared" si="1834"/>
        <v>0</v>
      </c>
      <c r="AR1529" s="88">
        <f t="shared" si="1834"/>
        <v>0</v>
      </c>
      <c r="AS1529" s="86">
        <f t="shared" si="1834"/>
        <v>0</v>
      </c>
      <c r="AT1529" s="88">
        <f t="shared" si="1834"/>
        <v>0</v>
      </c>
      <c r="AU1529" s="86">
        <f t="shared" si="1834"/>
        <v>0</v>
      </c>
      <c r="AV1529" s="86">
        <f t="shared" si="1818"/>
        <v>0</v>
      </c>
      <c r="AW1529" s="93">
        <f t="shared" si="1819"/>
        <v>0</v>
      </c>
      <c r="AY1529" s="86">
        <f t="shared" si="1820"/>
        <v>0</v>
      </c>
      <c r="AZ1529" s="86">
        <f t="shared" si="1821"/>
        <v>0</v>
      </c>
      <c r="BA1529" s="86">
        <f t="shared" si="1822"/>
        <v>0</v>
      </c>
      <c r="BB1529" s="86">
        <f t="shared" si="1823"/>
        <v>0</v>
      </c>
      <c r="BC1529" s="86">
        <f t="shared" si="1824"/>
        <v>0</v>
      </c>
      <c r="BD1529" s="86">
        <f t="shared" si="1825"/>
        <v>0</v>
      </c>
    </row>
    <row r="1530" spans="2:56" x14ac:dyDescent="0.3">
      <c r="B1530" s="169" t="s">
        <v>105</v>
      </c>
      <c r="C1530" s="248"/>
      <c r="D1530" s="249"/>
      <c r="E1530" s="172">
        <f t="shared" si="1811"/>
        <v>0</v>
      </c>
      <c r="F1530" s="248"/>
      <c r="G1530" s="249"/>
      <c r="H1530" s="172">
        <f t="shared" si="1812"/>
        <v>0</v>
      </c>
      <c r="I1530" s="248"/>
      <c r="J1530" s="250"/>
      <c r="K1530" s="174">
        <f t="shared" si="1813"/>
        <v>0</v>
      </c>
      <c r="L1530" s="248"/>
      <c r="M1530" s="250"/>
      <c r="N1530" s="251"/>
      <c r="O1530" s="248"/>
      <c r="P1530" s="251"/>
      <c r="Q1530" s="166">
        <f t="shared" si="1814"/>
        <v>0</v>
      </c>
      <c r="R1530" s="251"/>
      <c r="S1530" s="251"/>
      <c r="T1530" s="167">
        <f t="shared" si="1826"/>
        <v>0</v>
      </c>
      <c r="U1530" s="157"/>
      <c r="V1530" s="248"/>
      <c r="W1530" s="251"/>
      <c r="X1530" s="166">
        <f t="shared" si="1815"/>
        <v>0</v>
      </c>
      <c r="Y1530" s="251"/>
      <c r="Z1530" s="251"/>
      <c r="AA1530" s="167">
        <f t="shared" si="1827"/>
        <v>0</v>
      </c>
      <c r="AB1530" s="157"/>
      <c r="AC1530" s="248"/>
      <c r="AD1530" s="251"/>
      <c r="AE1530" s="166">
        <f t="shared" si="1816"/>
        <v>0</v>
      </c>
      <c r="AF1530" s="251"/>
      <c r="AG1530" s="251"/>
      <c r="AH1530" s="167">
        <f t="shared" si="1828"/>
        <v>0</v>
      </c>
      <c r="AJ1530" s="252"/>
      <c r="AK1530" s="253"/>
      <c r="AL1530" s="254"/>
      <c r="AM1530" s="253"/>
      <c r="AN1530" s="254"/>
      <c r="AO1530" s="253"/>
      <c r="AP1530" s="254"/>
      <c r="AQ1530" s="253"/>
      <c r="AR1530" s="254"/>
      <c r="AS1530" s="253"/>
      <c r="AT1530" s="254"/>
      <c r="AU1530" s="253"/>
      <c r="AV1530" s="163">
        <f t="shared" si="1818"/>
        <v>0</v>
      </c>
      <c r="AW1530" s="168">
        <f t="shared" si="1819"/>
        <v>0</v>
      </c>
      <c r="AY1530" s="163">
        <f t="shared" si="1820"/>
        <v>0</v>
      </c>
      <c r="AZ1530" s="163">
        <f t="shared" si="1821"/>
        <v>0</v>
      </c>
      <c r="BA1530" s="163">
        <f t="shared" si="1822"/>
        <v>0</v>
      </c>
      <c r="BB1530" s="163">
        <f t="shared" si="1823"/>
        <v>0</v>
      </c>
      <c r="BC1530" s="163">
        <f t="shared" si="1824"/>
        <v>0</v>
      </c>
      <c r="BD1530" s="163">
        <f t="shared" si="1825"/>
        <v>0</v>
      </c>
    </row>
    <row r="1531" spans="2:56" x14ac:dyDescent="0.3">
      <c r="B1531" s="179" t="s">
        <v>130</v>
      </c>
      <c r="C1531" s="83">
        <f>SUM(C1532)</f>
        <v>0</v>
      </c>
      <c r="D1531" s="84">
        <f>SUM(D1532)</f>
        <v>0</v>
      </c>
      <c r="E1531" s="85">
        <f t="shared" si="1811"/>
        <v>0</v>
      </c>
      <c r="F1531" s="83">
        <f>SUM(F1532)</f>
        <v>0</v>
      </c>
      <c r="G1531" s="84">
        <f>SUM(G1532)</f>
        <v>0</v>
      </c>
      <c r="H1531" s="85">
        <f t="shared" si="1812"/>
        <v>0</v>
      </c>
      <c r="I1531" s="83">
        <f>SUM(I1532)</f>
        <v>0</v>
      </c>
      <c r="J1531" s="86">
        <f>SUM(J1532)</f>
        <v>0</v>
      </c>
      <c r="K1531" s="87">
        <f t="shared" si="1813"/>
        <v>0</v>
      </c>
      <c r="L1531" s="83">
        <f>SUM(L1532)</f>
        <v>0</v>
      </c>
      <c r="M1531" s="86">
        <f>SUM(M1532)</f>
        <v>0</v>
      </c>
      <c r="N1531" s="88">
        <f>SUM(N1532)</f>
        <v>0</v>
      </c>
      <c r="O1531" s="83">
        <f>SUM(O1532)</f>
        <v>0</v>
      </c>
      <c r="P1531" s="88">
        <f>SUM(P1532)</f>
        <v>0</v>
      </c>
      <c r="Q1531" s="177">
        <f t="shared" si="1814"/>
        <v>0</v>
      </c>
      <c r="R1531" s="88">
        <f>SUM(R1532)</f>
        <v>0</v>
      </c>
      <c r="S1531" s="88">
        <f>SUM(S1532)</f>
        <v>0</v>
      </c>
      <c r="T1531" s="178">
        <f t="shared" si="1826"/>
        <v>0</v>
      </c>
      <c r="U1531" s="157"/>
      <c r="V1531" s="83">
        <f>SUM(V1532)</f>
        <v>0</v>
      </c>
      <c r="W1531" s="88">
        <f>SUM(W1532)</f>
        <v>0</v>
      </c>
      <c r="X1531" s="177">
        <f t="shared" si="1815"/>
        <v>0</v>
      </c>
      <c r="Y1531" s="88">
        <f>SUM(Y1532)</f>
        <v>0</v>
      </c>
      <c r="Z1531" s="88">
        <f>SUM(Z1532)</f>
        <v>0</v>
      </c>
      <c r="AA1531" s="178">
        <f t="shared" si="1827"/>
        <v>0</v>
      </c>
      <c r="AB1531" s="157"/>
      <c r="AC1531" s="83">
        <f>SUM(AC1532)</f>
        <v>0</v>
      </c>
      <c r="AD1531" s="88">
        <f>SUM(AD1532)</f>
        <v>0</v>
      </c>
      <c r="AE1531" s="177">
        <f t="shared" si="1816"/>
        <v>0</v>
      </c>
      <c r="AF1531" s="88">
        <f>SUM(AF1532)</f>
        <v>0</v>
      </c>
      <c r="AG1531" s="88">
        <f>SUM(AG1532)</f>
        <v>0</v>
      </c>
      <c r="AH1531" s="178">
        <f t="shared" si="1828"/>
        <v>0</v>
      </c>
      <c r="AJ1531" s="84">
        <f t="shared" ref="AJ1531:AU1531" si="1835">SUM(AJ1532)</f>
        <v>0</v>
      </c>
      <c r="AK1531" s="86">
        <f t="shared" si="1835"/>
        <v>0</v>
      </c>
      <c r="AL1531" s="88">
        <f t="shared" si="1835"/>
        <v>0</v>
      </c>
      <c r="AM1531" s="86">
        <f t="shared" si="1835"/>
        <v>0</v>
      </c>
      <c r="AN1531" s="88">
        <f t="shared" si="1835"/>
        <v>0</v>
      </c>
      <c r="AO1531" s="86">
        <f t="shared" si="1835"/>
        <v>0</v>
      </c>
      <c r="AP1531" s="88">
        <f t="shared" si="1835"/>
        <v>0</v>
      </c>
      <c r="AQ1531" s="86">
        <f t="shared" si="1835"/>
        <v>0</v>
      </c>
      <c r="AR1531" s="88">
        <f t="shared" si="1835"/>
        <v>0</v>
      </c>
      <c r="AS1531" s="86">
        <f t="shared" si="1835"/>
        <v>0</v>
      </c>
      <c r="AT1531" s="88">
        <f t="shared" si="1835"/>
        <v>0</v>
      </c>
      <c r="AU1531" s="86">
        <f t="shared" si="1835"/>
        <v>0</v>
      </c>
      <c r="AV1531" s="86">
        <f t="shared" si="1818"/>
        <v>0</v>
      </c>
      <c r="AW1531" s="93">
        <f t="shared" si="1819"/>
        <v>0</v>
      </c>
      <c r="AY1531" s="86">
        <f t="shared" si="1820"/>
        <v>0</v>
      </c>
      <c r="AZ1531" s="86">
        <f t="shared" si="1821"/>
        <v>0</v>
      </c>
      <c r="BA1531" s="86">
        <f t="shared" si="1822"/>
        <v>0</v>
      </c>
      <c r="BB1531" s="86">
        <f t="shared" si="1823"/>
        <v>0</v>
      </c>
      <c r="BC1531" s="86">
        <f t="shared" si="1824"/>
        <v>0</v>
      </c>
      <c r="BD1531" s="86">
        <f t="shared" si="1825"/>
        <v>0</v>
      </c>
    </row>
    <row r="1532" spans="2:56" x14ac:dyDescent="0.3">
      <c r="B1532" s="169" t="s">
        <v>105</v>
      </c>
      <c r="C1532" s="248"/>
      <c r="D1532" s="249"/>
      <c r="E1532" s="172">
        <f t="shared" si="1811"/>
        <v>0</v>
      </c>
      <c r="F1532" s="248"/>
      <c r="G1532" s="249"/>
      <c r="H1532" s="172">
        <f t="shared" si="1812"/>
        <v>0</v>
      </c>
      <c r="I1532" s="248"/>
      <c r="J1532" s="250"/>
      <c r="K1532" s="174">
        <f t="shared" si="1813"/>
        <v>0</v>
      </c>
      <c r="L1532" s="248"/>
      <c r="M1532" s="250"/>
      <c r="N1532" s="251"/>
      <c r="O1532" s="248"/>
      <c r="P1532" s="251"/>
      <c r="Q1532" s="166">
        <f t="shared" si="1814"/>
        <v>0</v>
      </c>
      <c r="R1532" s="251"/>
      <c r="S1532" s="251"/>
      <c r="T1532" s="167">
        <f t="shared" si="1826"/>
        <v>0</v>
      </c>
      <c r="U1532" s="157"/>
      <c r="V1532" s="248"/>
      <c r="W1532" s="251"/>
      <c r="X1532" s="166">
        <f t="shared" si="1815"/>
        <v>0</v>
      </c>
      <c r="Y1532" s="251"/>
      <c r="Z1532" s="251"/>
      <c r="AA1532" s="167">
        <f t="shared" si="1827"/>
        <v>0</v>
      </c>
      <c r="AB1532" s="157"/>
      <c r="AC1532" s="248"/>
      <c r="AD1532" s="251"/>
      <c r="AE1532" s="166">
        <f t="shared" si="1816"/>
        <v>0</v>
      </c>
      <c r="AF1532" s="251"/>
      <c r="AG1532" s="251"/>
      <c r="AH1532" s="167">
        <f t="shared" si="1828"/>
        <v>0</v>
      </c>
      <c r="AJ1532" s="252"/>
      <c r="AK1532" s="253"/>
      <c r="AL1532" s="254"/>
      <c r="AM1532" s="253"/>
      <c r="AN1532" s="254"/>
      <c r="AO1532" s="253"/>
      <c r="AP1532" s="254"/>
      <c r="AQ1532" s="253"/>
      <c r="AR1532" s="254"/>
      <c r="AS1532" s="253"/>
      <c r="AT1532" s="254"/>
      <c r="AU1532" s="253"/>
      <c r="AV1532" s="163">
        <f t="shared" si="1818"/>
        <v>0</v>
      </c>
      <c r="AW1532" s="168">
        <f t="shared" si="1819"/>
        <v>0</v>
      </c>
      <c r="AY1532" s="163">
        <f t="shared" si="1820"/>
        <v>0</v>
      </c>
      <c r="AZ1532" s="163">
        <f t="shared" si="1821"/>
        <v>0</v>
      </c>
      <c r="BA1532" s="163">
        <f t="shared" si="1822"/>
        <v>0</v>
      </c>
      <c r="BB1532" s="163">
        <f t="shared" si="1823"/>
        <v>0</v>
      </c>
      <c r="BC1532" s="163">
        <f t="shared" si="1824"/>
        <v>0</v>
      </c>
      <c r="BD1532" s="163">
        <f t="shared" si="1825"/>
        <v>0</v>
      </c>
    </row>
    <row r="1533" spans="2:56" x14ac:dyDescent="0.3">
      <c r="B1533" s="179" t="s">
        <v>131</v>
      </c>
      <c r="C1533" s="83">
        <f>SUM(C1534)</f>
        <v>0</v>
      </c>
      <c r="D1533" s="84">
        <f>SUM(D1534)</f>
        <v>0</v>
      </c>
      <c r="E1533" s="85">
        <f t="shared" si="1811"/>
        <v>0</v>
      </c>
      <c r="F1533" s="83">
        <f>SUM(F1534)</f>
        <v>0</v>
      </c>
      <c r="G1533" s="84">
        <f>SUM(G1534)</f>
        <v>0</v>
      </c>
      <c r="H1533" s="85">
        <f t="shared" si="1812"/>
        <v>0</v>
      </c>
      <c r="I1533" s="83">
        <f>SUM(I1534)</f>
        <v>0</v>
      </c>
      <c r="J1533" s="86">
        <f>SUM(J1534)</f>
        <v>0</v>
      </c>
      <c r="K1533" s="87">
        <f t="shared" si="1813"/>
        <v>0</v>
      </c>
      <c r="L1533" s="83">
        <f>SUM(L1534)</f>
        <v>0</v>
      </c>
      <c r="M1533" s="86">
        <f>SUM(M1534)</f>
        <v>0</v>
      </c>
      <c r="N1533" s="88">
        <f>SUM(N1534)</f>
        <v>0</v>
      </c>
      <c r="O1533" s="83">
        <f>SUM(O1534)</f>
        <v>0</v>
      </c>
      <c r="P1533" s="88">
        <f>SUM(P1534)</f>
        <v>0</v>
      </c>
      <c r="Q1533" s="177">
        <f t="shared" si="1814"/>
        <v>0</v>
      </c>
      <c r="R1533" s="88">
        <f>SUM(R1534)</f>
        <v>0</v>
      </c>
      <c r="S1533" s="88">
        <f>SUM(S1534)</f>
        <v>0</v>
      </c>
      <c r="T1533" s="178">
        <f t="shared" si="1826"/>
        <v>0</v>
      </c>
      <c r="U1533" s="157"/>
      <c r="V1533" s="83">
        <f>SUM(V1534)</f>
        <v>0</v>
      </c>
      <c r="W1533" s="88">
        <f>SUM(W1534)</f>
        <v>0</v>
      </c>
      <c r="X1533" s="177">
        <f t="shared" si="1815"/>
        <v>0</v>
      </c>
      <c r="Y1533" s="88">
        <f>SUM(Y1534)</f>
        <v>0</v>
      </c>
      <c r="Z1533" s="88">
        <f>SUM(Z1534)</f>
        <v>0</v>
      </c>
      <c r="AA1533" s="178">
        <f t="shared" si="1827"/>
        <v>0</v>
      </c>
      <c r="AB1533" s="157"/>
      <c r="AC1533" s="83">
        <f>SUM(AC1534)</f>
        <v>0</v>
      </c>
      <c r="AD1533" s="88">
        <f>SUM(AD1534)</f>
        <v>0</v>
      </c>
      <c r="AE1533" s="177">
        <f t="shared" si="1816"/>
        <v>0</v>
      </c>
      <c r="AF1533" s="88">
        <f>SUM(AF1534)</f>
        <v>0</v>
      </c>
      <c r="AG1533" s="88">
        <f>SUM(AG1534)</f>
        <v>0</v>
      </c>
      <c r="AH1533" s="178">
        <f t="shared" si="1828"/>
        <v>0</v>
      </c>
      <c r="AJ1533" s="84">
        <f t="shared" ref="AJ1533:AU1533" si="1836">SUM(AJ1534)</f>
        <v>0</v>
      </c>
      <c r="AK1533" s="86">
        <f t="shared" si="1836"/>
        <v>0</v>
      </c>
      <c r="AL1533" s="88">
        <f t="shared" si="1836"/>
        <v>0</v>
      </c>
      <c r="AM1533" s="86">
        <f t="shared" si="1836"/>
        <v>0</v>
      </c>
      <c r="AN1533" s="88">
        <f t="shared" si="1836"/>
        <v>0</v>
      </c>
      <c r="AO1533" s="86">
        <f t="shared" si="1836"/>
        <v>0</v>
      </c>
      <c r="AP1533" s="88">
        <f t="shared" si="1836"/>
        <v>0</v>
      </c>
      <c r="AQ1533" s="86">
        <f t="shared" si="1836"/>
        <v>0</v>
      </c>
      <c r="AR1533" s="88">
        <f t="shared" si="1836"/>
        <v>0</v>
      </c>
      <c r="AS1533" s="86">
        <f t="shared" si="1836"/>
        <v>0</v>
      </c>
      <c r="AT1533" s="88">
        <f t="shared" si="1836"/>
        <v>0</v>
      </c>
      <c r="AU1533" s="86">
        <f t="shared" si="1836"/>
        <v>0</v>
      </c>
      <c r="AV1533" s="86">
        <f t="shared" si="1818"/>
        <v>0</v>
      </c>
      <c r="AW1533" s="93">
        <f t="shared" si="1819"/>
        <v>0</v>
      </c>
      <c r="AY1533" s="86">
        <f t="shared" si="1820"/>
        <v>0</v>
      </c>
      <c r="AZ1533" s="86">
        <f t="shared" si="1821"/>
        <v>0</v>
      </c>
      <c r="BA1533" s="86">
        <f t="shared" si="1822"/>
        <v>0</v>
      </c>
      <c r="BB1533" s="86">
        <f t="shared" si="1823"/>
        <v>0</v>
      </c>
      <c r="BC1533" s="86">
        <f t="shared" si="1824"/>
        <v>0</v>
      </c>
      <c r="BD1533" s="86">
        <f t="shared" si="1825"/>
        <v>0</v>
      </c>
    </row>
    <row r="1534" spans="2:56" x14ac:dyDescent="0.3">
      <c r="B1534" s="169" t="s">
        <v>105</v>
      </c>
      <c r="C1534" s="248"/>
      <c r="D1534" s="249"/>
      <c r="E1534" s="172">
        <f t="shared" si="1811"/>
        <v>0</v>
      </c>
      <c r="F1534" s="248"/>
      <c r="G1534" s="249"/>
      <c r="H1534" s="172">
        <f t="shared" si="1812"/>
        <v>0</v>
      </c>
      <c r="I1534" s="248"/>
      <c r="J1534" s="250"/>
      <c r="K1534" s="174">
        <f t="shared" si="1813"/>
        <v>0</v>
      </c>
      <c r="L1534" s="248"/>
      <c r="M1534" s="250"/>
      <c r="N1534" s="251"/>
      <c r="O1534" s="248"/>
      <c r="P1534" s="251"/>
      <c r="Q1534" s="166">
        <f t="shared" si="1814"/>
        <v>0</v>
      </c>
      <c r="R1534" s="251"/>
      <c r="S1534" s="251"/>
      <c r="T1534" s="167">
        <f t="shared" si="1826"/>
        <v>0</v>
      </c>
      <c r="U1534" s="157"/>
      <c r="V1534" s="248"/>
      <c r="W1534" s="251"/>
      <c r="X1534" s="166">
        <f t="shared" si="1815"/>
        <v>0</v>
      </c>
      <c r="Y1534" s="251"/>
      <c r="Z1534" s="251"/>
      <c r="AA1534" s="167">
        <f t="shared" si="1827"/>
        <v>0</v>
      </c>
      <c r="AB1534" s="157"/>
      <c r="AC1534" s="248"/>
      <c r="AD1534" s="251"/>
      <c r="AE1534" s="166">
        <f t="shared" si="1816"/>
        <v>0</v>
      </c>
      <c r="AF1534" s="251"/>
      <c r="AG1534" s="251"/>
      <c r="AH1534" s="167">
        <f t="shared" si="1828"/>
        <v>0</v>
      </c>
      <c r="AJ1534" s="252"/>
      <c r="AK1534" s="253"/>
      <c r="AL1534" s="254"/>
      <c r="AM1534" s="253"/>
      <c r="AN1534" s="254"/>
      <c r="AO1534" s="253"/>
      <c r="AP1534" s="254"/>
      <c r="AQ1534" s="253"/>
      <c r="AR1534" s="254"/>
      <c r="AS1534" s="253"/>
      <c r="AT1534" s="254"/>
      <c r="AU1534" s="253"/>
      <c r="AV1534" s="163">
        <f t="shared" si="1818"/>
        <v>0</v>
      </c>
      <c r="AW1534" s="168">
        <f t="shared" si="1819"/>
        <v>0</v>
      </c>
      <c r="AY1534" s="163">
        <f t="shared" si="1820"/>
        <v>0</v>
      </c>
      <c r="AZ1534" s="163">
        <f t="shared" si="1821"/>
        <v>0</v>
      </c>
      <c r="BA1534" s="163">
        <f t="shared" si="1822"/>
        <v>0</v>
      </c>
      <c r="BB1534" s="163">
        <f t="shared" si="1823"/>
        <v>0</v>
      </c>
      <c r="BC1534" s="163">
        <f t="shared" si="1824"/>
        <v>0</v>
      </c>
      <c r="BD1534" s="163">
        <f t="shared" si="1825"/>
        <v>0</v>
      </c>
    </row>
    <row r="1535" spans="2:56" x14ac:dyDescent="0.3">
      <c r="B1535" s="179" t="s">
        <v>132</v>
      </c>
      <c r="C1535" s="83">
        <f>SUM(C1536)</f>
        <v>0</v>
      </c>
      <c r="D1535" s="84">
        <f>SUM(D1536)</f>
        <v>0</v>
      </c>
      <c r="E1535" s="85">
        <f t="shared" si="1811"/>
        <v>0</v>
      </c>
      <c r="F1535" s="83">
        <f>SUM(F1536)</f>
        <v>0</v>
      </c>
      <c r="G1535" s="84">
        <f>SUM(G1536)</f>
        <v>0</v>
      </c>
      <c r="H1535" s="85">
        <f t="shared" si="1812"/>
        <v>0</v>
      </c>
      <c r="I1535" s="83">
        <f>SUM(I1536)</f>
        <v>0</v>
      </c>
      <c r="J1535" s="86">
        <f>SUM(J1536)</f>
        <v>0</v>
      </c>
      <c r="K1535" s="87">
        <f t="shared" si="1813"/>
        <v>0</v>
      </c>
      <c r="L1535" s="83">
        <f>SUM(L1536)</f>
        <v>0</v>
      </c>
      <c r="M1535" s="86">
        <f>SUM(M1536)</f>
        <v>0</v>
      </c>
      <c r="N1535" s="88">
        <f>SUM(N1536)</f>
        <v>0</v>
      </c>
      <c r="O1535" s="83">
        <f>SUM(O1536)</f>
        <v>0</v>
      </c>
      <c r="P1535" s="88">
        <f>SUM(P1536)</f>
        <v>0</v>
      </c>
      <c r="Q1535" s="177">
        <f t="shared" si="1814"/>
        <v>0</v>
      </c>
      <c r="R1535" s="88">
        <f>SUM(R1536)</f>
        <v>0</v>
      </c>
      <c r="S1535" s="88">
        <f>SUM(S1536)</f>
        <v>0</v>
      </c>
      <c r="T1535" s="178">
        <f t="shared" si="1826"/>
        <v>0</v>
      </c>
      <c r="U1535" s="157"/>
      <c r="V1535" s="83">
        <f>SUM(V1536)</f>
        <v>0</v>
      </c>
      <c r="W1535" s="88">
        <f>SUM(W1536)</f>
        <v>0</v>
      </c>
      <c r="X1535" s="177">
        <f t="shared" si="1815"/>
        <v>0</v>
      </c>
      <c r="Y1535" s="88">
        <f>SUM(Y1536)</f>
        <v>0</v>
      </c>
      <c r="Z1535" s="88">
        <f>SUM(Z1536)</f>
        <v>0</v>
      </c>
      <c r="AA1535" s="178">
        <f t="shared" si="1827"/>
        <v>0</v>
      </c>
      <c r="AB1535" s="157"/>
      <c r="AC1535" s="83">
        <f>SUM(AC1536)</f>
        <v>0</v>
      </c>
      <c r="AD1535" s="88">
        <f>SUM(AD1536)</f>
        <v>0</v>
      </c>
      <c r="AE1535" s="177">
        <f t="shared" si="1816"/>
        <v>0</v>
      </c>
      <c r="AF1535" s="88">
        <f>SUM(AF1536)</f>
        <v>0</v>
      </c>
      <c r="AG1535" s="88">
        <f>SUM(AG1536)</f>
        <v>0</v>
      </c>
      <c r="AH1535" s="178">
        <f t="shared" si="1828"/>
        <v>0</v>
      </c>
      <c r="AJ1535" s="84">
        <f t="shared" ref="AJ1535:AU1535" si="1837">SUM(AJ1536)</f>
        <v>0</v>
      </c>
      <c r="AK1535" s="86">
        <f t="shared" si="1837"/>
        <v>0</v>
      </c>
      <c r="AL1535" s="88">
        <f t="shared" si="1837"/>
        <v>0</v>
      </c>
      <c r="AM1535" s="86">
        <f t="shared" si="1837"/>
        <v>0</v>
      </c>
      <c r="AN1535" s="88">
        <f t="shared" si="1837"/>
        <v>0</v>
      </c>
      <c r="AO1535" s="86">
        <f t="shared" si="1837"/>
        <v>0</v>
      </c>
      <c r="AP1535" s="88">
        <f t="shared" si="1837"/>
        <v>0</v>
      </c>
      <c r="AQ1535" s="86">
        <f t="shared" si="1837"/>
        <v>0</v>
      </c>
      <c r="AR1535" s="88">
        <f t="shared" si="1837"/>
        <v>0</v>
      </c>
      <c r="AS1535" s="86">
        <f t="shared" si="1837"/>
        <v>0</v>
      </c>
      <c r="AT1535" s="88">
        <f t="shared" si="1837"/>
        <v>0</v>
      </c>
      <c r="AU1535" s="86">
        <f t="shared" si="1837"/>
        <v>0</v>
      </c>
      <c r="AV1535" s="86">
        <f t="shared" si="1818"/>
        <v>0</v>
      </c>
      <c r="AW1535" s="93">
        <f t="shared" si="1819"/>
        <v>0</v>
      </c>
      <c r="AY1535" s="86">
        <f t="shared" si="1820"/>
        <v>0</v>
      </c>
      <c r="AZ1535" s="86">
        <f t="shared" si="1821"/>
        <v>0</v>
      </c>
      <c r="BA1535" s="86">
        <f t="shared" si="1822"/>
        <v>0</v>
      </c>
      <c r="BB1535" s="86">
        <f t="shared" si="1823"/>
        <v>0</v>
      </c>
      <c r="BC1535" s="86">
        <f t="shared" si="1824"/>
        <v>0</v>
      </c>
      <c r="BD1535" s="86">
        <f t="shared" si="1825"/>
        <v>0</v>
      </c>
    </row>
    <row r="1536" spans="2:56" x14ac:dyDescent="0.3">
      <c r="B1536" s="169" t="s">
        <v>105</v>
      </c>
      <c r="C1536" s="248"/>
      <c r="D1536" s="249"/>
      <c r="E1536" s="172">
        <f t="shared" si="1811"/>
        <v>0</v>
      </c>
      <c r="F1536" s="248"/>
      <c r="G1536" s="249"/>
      <c r="H1536" s="172">
        <f t="shared" si="1812"/>
        <v>0</v>
      </c>
      <c r="I1536" s="248"/>
      <c r="J1536" s="250"/>
      <c r="K1536" s="174">
        <f t="shared" si="1813"/>
        <v>0</v>
      </c>
      <c r="L1536" s="248"/>
      <c r="M1536" s="250"/>
      <c r="N1536" s="251"/>
      <c r="O1536" s="248"/>
      <c r="P1536" s="251"/>
      <c r="Q1536" s="166">
        <f t="shared" si="1814"/>
        <v>0</v>
      </c>
      <c r="R1536" s="251"/>
      <c r="S1536" s="251"/>
      <c r="T1536" s="167">
        <f t="shared" si="1826"/>
        <v>0</v>
      </c>
      <c r="U1536" s="157"/>
      <c r="V1536" s="248"/>
      <c r="W1536" s="251"/>
      <c r="X1536" s="166">
        <f t="shared" si="1815"/>
        <v>0</v>
      </c>
      <c r="Y1536" s="251"/>
      <c r="Z1536" s="251"/>
      <c r="AA1536" s="167">
        <f t="shared" si="1827"/>
        <v>0</v>
      </c>
      <c r="AB1536" s="157"/>
      <c r="AC1536" s="248"/>
      <c r="AD1536" s="251"/>
      <c r="AE1536" s="166">
        <f t="shared" si="1816"/>
        <v>0</v>
      </c>
      <c r="AF1536" s="251"/>
      <c r="AG1536" s="251"/>
      <c r="AH1536" s="167">
        <f t="shared" si="1828"/>
        <v>0</v>
      </c>
      <c r="AJ1536" s="252"/>
      <c r="AK1536" s="253"/>
      <c r="AL1536" s="254"/>
      <c r="AM1536" s="253"/>
      <c r="AN1536" s="254"/>
      <c r="AO1536" s="253"/>
      <c r="AP1536" s="254"/>
      <c r="AQ1536" s="253"/>
      <c r="AR1536" s="254"/>
      <c r="AS1536" s="253"/>
      <c r="AT1536" s="254"/>
      <c r="AU1536" s="253"/>
      <c r="AV1536" s="163">
        <f t="shared" si="1818"/>
        <v>0</v>
      </c>
      <c r="AW1536" s="168">
        <f t="shared" si="1819"/>
        <v>0</v>
      </c>
      <c r="AY1536" s="163">
        <f t="shared" si="1820"/>
        <v>0</v>
      </c>
      <c r="AZ1536" s="163">
        <f t="shared" si="1821"/>
        <v>0</v>
      </c>
      <c r="BA1536" s="163">
        <f t="shared" si="1822"/>
        <v>0</v>
      </c>
      <c r="BB1536" s="163">
        <f t="shared" si="1823"/>
        <v>0</v>
      </c>
      <c r="BC1536" s="163">
        <f t="shared" si="1824"/>
        <v>0</v>
      </c>
      <c r="BD1536" s="163">
        <f t="shared" si="1825"/>
        <v>0</v>
      </c>
    </row>
    <row r="1537" spans="2:56" x14ac:dyDescent="0.3">
      <c r="B1537" s="179" t="s">
        <v>133</v>
      </c>
      <c r="C1537" s="83">
        <f>SUM(C1538)</f>
        <v>0</v>
      </c>
      <c r="D1537" s="84">
        <f>SUM(D1538)</f>
        <v>0</v>
      </c>
      <c r="E1537" s="85">
        <f t="shared" si="1811"/>
        <v>0</v>
      </c>
      <c r="F1537" s="83">
        <f>SUM(F1538)</f>
        <v>0</v>
      </c>
      <c r="G1537" s="84">
        <f>SUM(G1538)</f>
        <v>0</v>
      </c>
      <c r="H1537" s="85">
        <f t="shared" si="1812"/>
        <v>0</v>
      </c>
      <c r="I1537" s="83">
        <f>SUM(I1538)</f>
        <v>0</v>
      </c>
      <c r="J1537" s="86">
        <f>SUM(J1538)</f>
        <v>0</v>
      </c>
      <c r="K1537" s="87">
        <f t="shared" si="1813"/>
        <v>0</v>
      </c>
      <c r="L1537" s="83">
        <f>SUM(L1538)</f>
        <v>0</v>
      </c>
      <c r="M1537" s="86">
        <f>SUM(M1538)</f>
        <v>0</v>
      </c>
      <c r="N1537" s="88">
        <f>SUM(N1538)</f>
        <v>0</v>
      </c>
      <c r="O1537" s="83">
        <f>SUM(O1538)</f>
        <v>0</v>
      </c>
      <c r="P1537" s="88">
        <f>SUM(P1538)</f>
        <v>0</v>
      </c>
      <c r="Q1537" s="177">
        <f t="shared" si="1814"/>
        <v>0</v>
      </c>
      <c r="R1537" s="88">
        <f>SUM(R1538)</f>
        <v>0</v>
      </c>
      <c r="S1537" s="88">
        <f>SUM(S1538)</f>
        <v>0</v>
      </c>
      <c r="T1537" s="178">
        <f t="shared" si="1826"/>
        <v>0</v>
      </c>
      <c r="U1537" s="157"/>
      <c r="V1537" s="83">
        <f>SUM(V1538)</f>
        <v>0</v>
      </c>
      <c r="W1537" s="88">
        <f>SUM(W1538)</f>
        <v>0</v>
      </c>
      <c r="X1537" s="177">
        <f t="shared" si="1815"/>
        <v>0</v>
      </c>
      <c r="Y1537" s="88">
        <f>SUM(Y1538)</f>
        <v>0</v>
      </c>
      <c r="Z1537" s="88">
        <f>SUM(Z1538)</f>
        <v>0</v>
      </c>
      <c r="AA1537" s="178">
        <f t="shared" si="1827"/>
        <v>0</v>
      </c>
      <c r="AB1537" s="157"/>
      <c r="AC1537" s="83">
        <f>SUM(AC1538)</f>
        <v>0</v>
      </c>
      <c r="AD1537" s="88">
        <f>SUM(AD1538)</f>
        <v>0</v>
      </c>
      <c r="AE1537" s="177">
        <f t="shared" si="1816"/>
        <v>0</v>
      </c>
      <c r="AF1537" s="88">
        <f>SUM(AF1538)</f>
        <v>0</v>
      </c>
      <c r="AG1537" s="88">
        <f>SUM(AG1538)</f>
        <v>0</v>
      </c>
      <c r="AH1537" s="178">
        <f t="shared" si="1828"/>
        <v>0</v>
      </c>
      <c r="AJ1537" s="84">
        <f t="shared" ref="AJ1537:AU1537" si="1838">SUM(AJ1538)</f>
        <v>0</v>
      </c>
      <c r="AK1537" s="86">
        <f t="shared" si="1838"/>
        <v>0</v>
      </c>
      <c r="AL1537" s="88">
        <f t="shared" si="1838"/>
        <v>0</v>
      </c>
      <c r="AM1537" s="86">
        <f t="shared" si="1838"/>
        <v>0</v>
      </c>
      <c r="AN1537" s="88">
        <f t="shared" si="1838"/>
        <v>0</v>
      </c>
      <c r="AO1537" s="86">
        <f t="shared" si="1838"/>
        <v>0</v>
      </c>
      <c r="AP1537" s="88">
        <f t="shared" si="1838"/>
        <v>0</v>
      </c>
      <c r="AQ1537" s="86">
        <f t="shared" si="1838"/>
        <v>0</v>
      </c>
      <c r="AR1537" s="88">
        <f t="shared" si="1838"/>
        <v>0</v>
      </c>
      <c r="AS1537" s="86">
        <f t="shared" si="1838"/>
        <v>0</v>
      </c>
      <c r="AT1537" s="88">
        <f t="shared" si="1838"/>
        <v>0</v>
      </c>
      <c r="AU1537" s="86">
        <f t="shared" si="1838"/>
        <v>0</v>
      </c>
      <c r="AV1537" s="86">
        <f t="shared" si="1818"/>
        <v>0</v>
      </c>
      <c r="AW1537" s="93">
        <f t="shared" si="1819"/>
        <v>0</v>
      </c>
      <c r="AY1537" s="86">
        <f t="shared" si="1820"/>
        <v>0</v>
      </c>
      <c r="AZ1537" s="86">
        <f t="shared" si="1821"/>
        <v>0</v>
      </c>
      <c r="BA1537" s="86">
        <f t="shared" si="1822"/>
        <v>0</v>
      </c>
      <c r="BB1537" s="86">
        <f t="shared" si="1823"/>
        <v>0</v>
      </c>
      <c r="BC1537" s="86">
        <f t="shared" si="1824"/>
        <v>0</v>
      </c>
      <c r="BD1537" s="86">
        <f t="shared" si="1825"/>
        <v>0</v>
      </c>
    </row>
    <row r="1538" spans="2:56" x14ac:dyDescent="0.3">
      <c r="B1538" s="169" t="s">
        <v>105</v>
      </c>
      <c r="C1538" s="248"/>
      <c r="D1538" s="249"/>
      <c r="E1538" s="172">
        <f t="shared" si="1811"/>
        <v>0</v>
      </c>
      <c r="F1538" s="248"/>
      <c r="G1538" s="249"/>
      <c r="H1538" s="172">
        <f t="shared" si="1812"/>
        <v>0</v>
      </c>
      <c r="I1538" s="248"/>
      <c r="J1538" s="250"/>
      <c r="K1538" s="174">
        <f t="shared" si="1813"/>
        <v>0</v>
      </c>
      <c r="L1538" s="248"/>
      <c r="M1538" s="250"/>
      <c r="N1538" s="251"/>
      <c r="O1538" s="248"/>
      <c r="P1538" s="251"/>
      <c r="Q1538" s="166">
        <f t="shared" si="1814"/>
        <v>0</v>
      </c>
      <c r="R1538" s="251"/>
      <c r="S1538" s="251"/>
      <c r="T1538" s="167">
        <f t="shared" si="1826"/>
        <v>0</v>
      </c>
      <c r="U1538" s="157"/>
      <c r="V1538" s="248"/>
      <c r="W1538" s="251"/>
      <c r="X1538" s="166">
        <f t="shared" si="1815"/>
        <v>0</v>
      </c>
      <c r="Y1538" s="251"/>
      <c r="Z1538" s="251"/>
      <c r="AA1538" s="167">
        <f t="shared" si="1827"/>
        <v>0</v>
      </c>
      <c r="AB1538" s="157"/>
      <c r="AC1538" s="248"/>
      <c r="AD1538" s="251"/>
      <c r="AE1538" s="166">
        <f t="shared" si="1816"/>
        <v>0</v>
      </c>
      <c r="AF1538" s="251"/>
      <c r="AG1538" s="251"/>
      <c r="AH1538" s="167">
        <f t="shared" si="1828"/>
        <v>0</v>
      </c>
      <c r="AJ1538" s="252"/>
      <c r="AK1538" s="253"/>
      <c r="AL1538" s="254"/>
      <c r="AM1538" s="253"/>
      <c r="AN1538" s="254"/>
      <c r="AO1538" s="253"/>
      <c r="AP1538" s="254"/>
      <c r="AQ1538" s="253"/>
      <c r="AR1538" s="254"/>
      <c r="AS1538" s="253"/>
      <c r="AT1538" s="254"/>
      <c r="AU1538" s="253"/>
      <c r="AV1538" s="163">
        <f t="shared" si="1818"/>
        <v>0</v>
      </c>
      <c r="AW1538" s="168">
        <f t="shared" si="1819"/>
        <v>0</v>
      </c>
      <c r="AY1538" s="163">
        <f t="shared" si="1820"/>
        <v>0</v>
      </c>
      <c r="AZ1538" s="163">
        <f t="shared" si="1821"/>
        <v>0</v>
      </c>
      <c r="BA1538" s="163">
        <f t="shared" si="1822"/>
        <v>0</v>
      </c>
      <c r="BB1538" s="163">
        <f t="shared" si="1823"/>
        <v>0</v>
      </c>
      <c r="BC1538" s="163">
        <f t="shared" si="1824"/>
        <v>0</v>
      </c>
      <c r="BD1538" s="163">
        <f t="shared" si="1825"/>
        <v>0</v>
      </c>
    </row>
    <row r="1539" spans="2:56" x14ac:dyDescent="0.3">
      <c r="B1539" s="179" t="s">
        <v>134</v>
      </c>
      <c r="C1539" s="83">
        <f>SUM(C1540)</f>
        <v>0</v>
      </c>
      <c r="D1539" s="84">
        <f>SUM(D1540)</f>
        <v>0</v>
      </c>
      <c r="E1539" s="85">
        <f t="shared" si="1811"/>
        <v>0</v>
      </c>
      <c r="F1539" s="83">
        <f>SUM(F1540)</f>
        <v>0</v>
      </c>
      <c r="G1539" s="84">
        <f>SUM(G1540)</f>
        <v>0</v>
      </c>
      <c r="H1539" s="85">
        <f t="shared" si="1812"/>
        <v>0</v>
      </c>
      <c r="I1539" s="83">
        <f>SUM(I1540)</f>
        <v>0</v>
      </c>
      <c r="J1539" s="86">
        <f>SUM(J1540)</f>
        <v>0</v>
      </c>
      <c r="K1539" s="87">
        <f t="shared" si="1813"/>
        <v>0</v>
      </c>
      <c r="L1539" s="83">
        <f>SUM(L1540)</f>
        <v>0</v>
      </c>
      <c r="M1539" s="86">
        <f>SUM(M1540)</f>
        <v>0</v>
      </c>
      <c r="N1539" s="88">
        <f>SUM(N1540)</f>
        <v>0</v>
      </c>
      <c r="O1539" s="83">
        <f>SUM(O1540)</f>
        <v>0</v>
      </c>
      <c r="P1539" s="88">
        <f>SUM(P1540)</f>
        <v>0</v>
      </c>
      <c r="Q1539" s="177">
        <f t="shared" si="1814"/>
        <v>0</v>
      </c>
      <c r="R1539" s="88">
        <f>SUM(R1540)</f>
        <v>0</v>
      </c>
      <c r="S1539" s="88">
        <f>SUM(S1540)</f>
        <v>0</v>
      </c>
      <c r="T1539" s="178">
        <f t="shared" si="1826"/>
        <v>0</v>
      </c>
      <c r="U1539" s="157"/>
      <c r="V1539" s="83">
        <f>SUM(V1540)</f>
        <v>0</v>
      </c>
      <c r="W1539" s="88">
        <f>SUM(W1540)</f>
        <v>0</v>
      </c>
      <c r="X1539" s="177">
        <f t="shared" si="1815"/>
        <v>0</v>
      </c>
      <c r="Y1539" s="88">
        <f>SUM(Y1540)</f>
        <v>0</v>
      </c>
      <c r="Z1539" s="88">
        <f>SUM(Z1540)</f>
        <v>0</v>
      </c>
      <c r="AA1539" s="178">
        <f t="shared" si="1827"/>
        <v>0</v>
      </c>
      <c r="AB1539" s="157"/>
      <c r="AC1539" s="83">
        <f>SUM(AC1540)</f>
        <v>0</v>
      </c>
      <c r="AD1539" s="88">
        <f>SUM(AD1540)</f>
        <v>0</v>
      </c>
      <c r="AE1539" s="177">
        <f t="shared" si="1816"/>
        <v>0</v>
      </c>
      <c r="AF1539" s="88">
        <f>SUM(AF1540)</f>
        <v>0</v>
      </c>
      <c r="AG1539" s="88">
        <f>SUM(AG1540)</f>
        <v>0</v>
      </c>
      <c r="AH1539" s="178">
        <f t="shared" si="1828"/>
        <v>0</v>
      </c>
      <c r="AJ1539" s="84">
        <f t="shared" ref="AJ1539:AU1539" si="1839">SUM(AJ1540)</f>
        <v>0</v>
      </c>
      <c r="AK1539" s="86">
        <f t="shared" si="1839"/>
        <v>0</v>
      </c>
      <c r="AL1539" s="88">
        <f t="shared" si="1839"/>
        <v>0</v>
      </c>
      <c r="AM1539" s="86">
        <f t="shared" si="1839"/>
        <v>0</v>
      </c>
      <c r="AN1539" s="88">
        <f t="shared" si="1839"/>
        <v>0</v>
      </c>
      <c r="AO1539" s="86">
        <f t="shared" si="1839"/>
        <v>0</v>
      </c>
      <c r="AP1539" s="88">
        <f t="shared" si="1839"/>
        <v>0</v>
      </c>
      <c r="AQ1539" s="86">
        <f t="shared" si="1839"/>
        <v>0</v>
      </c>
      <c r="AR1539" s="88">
        <f t="shared" si="1839"/>
        <v>0</v>
      </c>
      <c r="AS1539" s="86">
        <f t="shared" si="1839"/>
        <v>0</v>
      </c>
      <c r="AT1539" s="88">
        <f t="shared" si="1839"/>
        <v>0</v>
      </c>
      <c r="AU1539" s="86">
        <f t="shared" si="1839"/>
        <v>0</v>
      </c>
      <c r="AV1539" s="86">
        <f t="shared" si="1818"/>
        <v>0</v>
      </c>
      <c r="AW1539" s="93">
        <f t="shared" si="1819"/>
        <v>0</v>
      </c>
      <c r="AY1539" s="86">
        <f t="shared" si="1820"/>
        <v>0</v>
      </c>
      <c r="AZ1539" s="86">
        <f t="shared" si="1821"/>
        <v>0</v>
      </c>
      <c r="BA1539" s="86">
        <f t="shared" si="1822"/>
        <v>0</v>
      </c>
      <c r="BB1539" s="86">
        <f t="shared" si="1823"/>
        <v>0</v>
      </c>
      <c r="BC1539" s="86">
        <f t="shared" si="1824"/>
        <v>0</v>
      </c>
      <c r="BD1539" s="86">
        <f t="shared" si="1825"/>
        <v>0</v>
      </c>
    </row>
    <row r="1540" spans="2:56" x14ac:dyDescent="0.3">
      <c r="B1540" s="169" t="s">
        <v>135</v>
      </c>
      <c r="C1540" s="248"/>
      <c r="D1540" s="249"/>
      <c r="E1540" s="172">
        <f t="shared" si="1811"/>
        <v>0</v>
      </c>
      <c r="F1540" s="248"/>
      <c r="G1540" s="249"/>
      <c r="H1540" s="172">
        <f t="shared" si="1812"/>
        <v>0</v>
      </c>
      <c r="I1540" s="248"/>
      <c r="J1540" s="250"/>
      <c r="K1540" s="174">
        <f t="shared" si="1813"/>
        <v>0</v>
      </c>
      <c r="L1540" s="248"/>
      <c r="M1540" s="250"/>
      <c r="N1540" s="251"/>
      <c r="O1540" s="248"/>
      <c r="P1540" s="251"/>
      <c r="Q1540" s="166">
        <f t="shared" si="1814"/>
        <v>0</v>
      </c>
      <c r="R1540" s="251"/>
      <c r="S1540" s="251"/>
      <c r="T1540" s="167">
        <f t="shared" si="1826"/>
        <v>0</v>
      </c>
      <c r="U1540" s="157"/>
      <c r="V1540" s="248"/>
      <c r="W1540" s="251"/>
      <c r="X1540" s="166">
        <f t="shared" si="1815"/>
        <v>0</v>
      </c>
      <c r="Y1540" s="251"/>
      <c r="Z1540" s="251"/>
      <c r="AA1540" s="167">
        <f t="shared" si="1827"/>
        <v>0</v>
      </c>
      <c r="AB1540" s="157"/>
      <c r="AC1540" s="248"/>
      <c r="AD1540" s="251"/>
      <c r="AE1540" s="166">
        <f t="shared" si="1816"/>
        <v>0</v>
      </c>
      <c r="AF1540" s="251"/>
      <c r="AG1540" s="251"/>
      <c r="AH1540" s="167">
        <f t="shared" si="1828"/>
        <v>0</v>
      </c>
      <c r="AJ1540" s="252"/>
      <c r="AK1540" s="253"/>
      <c r="AL1540" s="254"/>
      <c r="AM1540" s="253"/>
      <c r="AN1540" s="254"/>
      <c r="AO1540" s="253"/>
      <c r="AP1540" s="254"/>
      <c r="AQ1540" s="253"/>
      <c r="AR1540" s="254"/>
      <c r="AS1540" s="253"/>
      <c r="AT1540" s="254"/>
      <c r="AU1540" s="253"/>
      <c r="AV1540" s="163">
        <f t="shared" si="1818"/>
        <v>0</v>
      </c>
      <c r="AW1540" s="168">
        <f t="shared" si="1819"/>
        <v>0</v>
      </c>
      <c r="AY1540" s="163">
        <f t="shared" si="1820"/>
        <v>0</v>
      </c>
      <c r="AZ1540" s="163">
        <f t="shared" si="1821"/>
        <v>0</v>
      </c>
      <c r="BA1540" s="163">
        <f t="shared" si="1822"/>
        <v>0</v>
      </c>
      <c r="BB1540" s="163">
        <f t="shared" si="1823"/>
        <v>0</v>
      </c>
      <c r="BC1540" s="163">
        <f t="shared" si="1824"/>
        <v>0</v>
      </c>
      <c r="BD1540" s="163">
        <f t="shared" si="1825"/>
        <v>0</v>
      </c>
    </row>
    <row r="1541" spans="2:56" x14ac:dyDescent="0.3">
      <c r="B1541" s="179" t="s">
        <v>136</v>
      </c>
      <c r="C1541" s="83">
        <f>SUM(C1542)</f>
        <v>0</v>
      </c>
      <c r="D1541" s="84">
        <f>SUM(D1542)</f>
        <v>0</v>
      </c>
      <c r="E1541" s="85">
        <f t="shared" si="1811"/>
        <v>0</v>
      </c>
      <c r="F1541" s="83">
        <f>SUM(F1542)</f>
        <v>0</v>
      </c>
      <c r="G1541" s="84">
        <f>SUM(G1542)</f>
        <v>0</v>
      </c>
      <c r="H1541" s="85">
        <f t="shared" si="1812"/>
        <v>0</v>
      </c>
      <c r="I1541" s="83">
        <f>SUM(I1542)</f>
        <v>0</v>
      </c>
      <c r="J1541" s="86">
        <f>SUM(J1542)</f>
        <v>0</v>
      </c>
      <c r="K1541" s="87">
        <f t="shared" si="1813"/>
        <v>0</v>
      </c>
      <c r="L1541" s="83">
        <f>SUM(L1542)</f>
        <v>0</v>
      </c>
      <c r="M1541" s="86">
        <f>SUM(M1542)</f>
        <v>0</v>
      </c>
      <c r="N1541" s="88">
        <f>SUM(N1542)</f>
        <v>0</v>
      </c>
      <c r="O1541" s="83">
        <f>SUM(O1542)</f>
        <v>0</v>
      </c>
      <c r="P1541" s="88">
        <f>SUM(P1542)</f>
        <v>0</v>
      </c>
      <c r="Q1541" s="177">
        <f t="shared" si="1814"/>
        <v>0</v>
      </c>
      <c r="R1541" s="88">
        <f>SUM(R1542)</f>
        <v>0</v>
      </c>
      <c r="S1541" s="88">
        <f>SUM(S1542)</f>
        <v>0</v>
      </c>
      <c r="T1541" s="178">
        <f t="shared" si="1826"/>
        <v>0</v>
      </c>
      <c r="U1541" s="157"/>
      <c r="V1541" s="83">
        <f>SUM(V1542)</f>
        <v>0</v>
      </c>
      <c r="W1541" s="88">
        <f>SUM(W1542)</f>
        <v>0</v>
      </c>
      <c r="X1541" s="177">
        <f t="shared" si="1815"/>
        <v>0</v>
      </c>
      <c r="Y1541" s="88">
        <f>SUM(Y1542)</f>
        <v>0</v>
      </c>
      <c r="Z1541" s="88">
        <f>SUM(Z1542)</f>
        <v>0</v>
      </c>
      <c r="AA1541" s="178">
        <f t="shared" si="1827"/>
        <v>0</v>
      </c>
      <c r="AB1541" s="157"/>
      <c r="AC1541" s="83">
        <f>SUM(AC1542)</f>
        <v>0</v>
      </c>
      <c r="AD1541" s="88">
        <f>SUM(AD1542)</f>
        <v>0</v>
      </c>
      <c r="AE1541" s="177">
        <f t="shared" si="1816"/>
        <v>0</v>
      </c>
      <c r="AF1541" s="88">
        <f>SUM(AF1542)</f>
        <v>0</v>
      </c>
      <c r="AG1541" s="88">
        <f>SUM(AG1542)</f>
        <v>0</v>
      </c>
      <c r="AH1541" s="178">
        <f t="shared" si="1828"/>
        <v>0</v>
      </c>
      <c r="AJ1541" s="84">
        <f t="shared" ref="AJ1541:AU1541" si="1840">SUM(AJ1542)</f>
        <v>0</v>
      </c>
      <c r="AK1541" s="86">
        <f t="shared" si="1840"/>
        <v>0</v>
      </c>
      <c r="AL1541" s="88">
        <f t="shared" si="1840"/>
        <v>0</v>
      </c>
      <c r="AM1541" s="86">
        <f t="shared" si="1840"/>
        <v>0</v>
      </c>
      <c r="AN1541" s="88">
        <f t="shared" si="1840"/>
        <v>0</v>
      </c>
      <c r="AO1541" s="86">
        <f t="shared" si="1840"/>
        <v>0</v>
      </c>
      <c r="AP1541" s="88">
        <f t="shared" si="1840"/>
        <v>0</v>
      </c>
      <c r="AQ1541" s="86">
        <f t="shared" si="1840"/>
        <v>0</v>
      </c>
      <c r="AR1541" s="88">
        <f t="shared" si="1840"/>
        <v>0</v>
      </c>
      <c r="AS1541" s="86">
        <f t="shared" si="1840"/>
        <v>0</v>
      </c>
      <c r="AT1541" s="88">
        <f t="shared" si="1840"/>
        <v>0</v>
      </c>
      <c r="AU1541" s="86">
        <f t="shared" si="1840"/>
        <v>0</v>
      </c>
      <c r="AV1541" s="86">
        <f t="shared" si="1818"/>
        <v>0</v>
      </c>
      <c r="AW1541" s="93">
        <f t="shared" si="1819"/>
        <v>0</v>
      </c>
      <c r="AY1541" s="86">
        <f t="shared" si="1820"/>
        <v>0</v>
      </c>
      <c r="AZ1541" s="86">
        <f t="shared" si="1821"/>
        <v>0</v>
      </c>
      <c r="BA1541" s="86">
        <f t="shared" si="1822"/>
        <v>0</v>
      </c>
      <c r="BB1541" s="86">
        <f t="shared" si="1823"/>
        <v>0</v>
      </c>
      <c r="BC1541" s="86">
        <f t="shared" si="1824"/>
        <v>0</v>
      </c>
      <c r="BD1541" s="86">
        <f t="shared" si="1825"/>
        <v>0</v>
      </c>
    </row>
    <row r="1542" spans="2:56" x14ac:dyDescent="0.3">
      <c r="B1542" s="169" t="s">
        <v>105</v>
      </c>
      <c r="C1542" s="248"/>
      <c r="D1542" s="249"/>
      <c r="E1542" s="172">
        <f t="shared" si="1811"/>
        <v>0</v>
      </c>
      <c r="F1542" s="248"/>
      <c r="G1542" s="249"/>
      <c r="H1542" s="172">
        <f t="shared" si="1812"/>
        <v>0</v>
      </c>
      <c r="I1542" s="248"/>
      <c r="J1542" s="250"/>
      <c r="K1542" s="174">
        <f t="shared" si="1813"/>
        <v>0</v>
      </c>
      <c r="L1542" s="248"/>
      <c r="M1542" s="250"/>
      <c r="N1542" s="251"/>
      <c r="O1542" s="248"/>
      <c r="P1542" s="251"/>
      <c r="Q1542" s="166">
        <f t="shared" si="1814"/>
        <v>0</v>
      </c>
      <c r="R1542" s="251"/>
      <c r="S1542" s="251"/>
      <c r="T1542" s="167">
        <f t="shared" si="1826"/>
        <v>0</v>
      </c>
      <c r="U1542" s="157"/>
      <c r="V1542" s="248"/>
      <c r="W1542" s="251"/>
      <c r="X1542" s="166">
        <f t="shared" si="1815"/>
        <v>0</v>
      </c>
      <c r="Y1542" s="251"/>
      <c r="Z1542" s="251"/>
      <c r="AA1542" s="167">
        <f t="shared" si="1827"/>
        <v>0</v>
      </c>
      <c r="AB1542" s="157"/>
      <c r="AC1542" s="248"/>
      <c r="AD1542" s="251"/>
      <c r="AE1542" s="166">
        <f t="shared" si="1816"/>
        <v>0</v>
      </c>
      <c r="AF1542" s="251"/>
      <c r="AG1542" s="251"/>
      <c r="AH1542" s="167">
        <f t="shared" si="1828"/>
        <v>0</v>
      </c>
      <c r="AJ1542" s="252"/>
      <c r="AK1542" s="253"/>
      <c r="AL1542" s="254"/>
      <c r="AM1542" s="253"/>
      <c r="AN1542" s="254"/>
      <c r="AO1542" s="253"/>
      <c r="AP1542" s="254"/>
      <c r="AQ1542" s="253"/>
      <c r="AR1542" s="254"/>
      <c r="AS1542" s="253"/>
      <c r="AT1542" s="254"/>
      <c r="AU1542" s="253"/>
      <c r="AV1542" s="163">
        <f t="shared" si="1818"/>
        <v>0</v>
      </c>
      <c r="AW1542" s="168">
        <f t="shared" si="1819"/>
        <v>0</v>
      </c>
      <c r="AY1542" s="163">
        <f t="shared" si="1820"/>
        <v>0</v>
      </c>
      <c r="AZ1542" s="163">
        <f t="shared" si="1821"/>
        <v>0</v>
      </c>
      <c r="BA1542" s="163">
        <f t="shared" si="1822"/>
        <v>0</v>
      </c>
      <c r="BB1542" s="163">
        <f t="shared" si="1823"/>
        <v>0</v>
      </c>
      <c r="BC1542" s="163">
        <f t="shared" si="1824"/>
        <v>0</v>
      </c>
      <c r="BD1542" s="163">
        <f t="shared" si="1825"/>
        <v>0</v>
      </c>
    </row>
    <row r="1543" spans="2:56" x14ac:dyDescent="0.3">
      <c r="B1543" s="179" t="s">
        <v>137</v>
      </c>
      <c r="C1543" s="83">
        <f>SUM(C1544)</f>
        <v>0</v>
      </c>
      <c r="D1543" s="84">
        <f>SUM(D1544)</f>
        <v>0</v>
      </c>
      <c r="E1543" s="85">
        <f t="shared" si="1811"/>
        <v>0</v>
      </c>
      <c r="F1543" s="83">
        <f>SUM(F1544)</f>
        <v>0</v>
      </c>
      <c r="G1543" s="84">
        <f>SUM(G1544)</f>
        <v>0</v>
      </c>
      <c r="H1543" s="85">
        <f t="shared" si="1812"/>
        <v>0</v>
      </c>
      <c r="I1543" s="83">
        <f>SUM(I1544)</f>
        <v>0</v>
      </c>
      <c r="J1543" s="86">
        <f>SUM(J1544)</f>
        <v>0</v>
      </c>
      <c r="K1543" s="87">
        <f t="shared" si="1813"/>
        <v>0</v>
      </c>
      <c r="L1543" s="83">
        <f>SUM(L1544)</f>
        <v>0</v>
      </c>
      <c r="M1543" s="86">
        <f>SUM(M1544)</f>
        <v>0</v>
      </c>
      <c r="N1543" s="88">
        <f>SUM(N1544)</f>
        <v>0</v>
      </c>
      <c r="O1543" s="83">
        <f>SUM(O1544)</f>
        <v>0</v>
      </c>
      <c r="P1543" s="88">
        <f>SUM(P1544)</f>
        <v>0</v>
      </c>
      <c r="Q1543" s="177">
        <f t="shared" si="1814"/>
        <v>0</v>
      </c>
      <c r="R1543" s="88">
        <f>SUM(R1544)</f>
        <v>0</v>
      </c>
      <c r="S1543" s="88">
        <f>SUM(S1544)</f>
        <v>0</v>
      </c>
      <c r="T1543" s="178">
        <f t="shared" si="1826"/>
        <v>0</v>
      </c>
      <c r="U1543" s="157"/>
      <c r="V1543" s="83">
        <f>SUM(V1544)</f>
        <v>0</v>
      </c>
      <c r="W1543" s="88">
        <f>SUM(W1544)</f>
        <v>0</v>
      </c>
      <c r="X1543" s="177">
        <f t="shared" si="1815"/>
        <v>0</v>
      </c>
      <c r="Y1543" s="88">
        <f>SUM(Y1544)</f>
        <v>0</v>
      </c>
      <c r="Z1543" s="88">
        <f>SUM(Z1544)</f>
        <v>0</v>
      </c>
      <c r="AA1543" s="178">
        <f t="shared" si="1827"/>
        <v>0</v>
      </c>
      <c r="AB1543" s="157"/>
      <c r="AC1543" s="83">
        <f>SUM(AC1544)</f>
        <v>0</v>
      </c>
      <c r="AD1543" s="88">
        <f>SUM(AD1544)</f>
        <v>0</v>
      </c>
      <c r="AE1543" s="177">
        <f t="shared" si="1816"/>
        <v>0</v>
      </c>
      <c r="AF1543" s="88">
        <f>SUM(AF1544)</f>
        <v>0</v>
      </c>
      <c r="AG1543" s="88">
        <f>SUM(AG1544)</f>
        <v>0</v>
      </c>
      <c r="AH1543" s="178">
        <f t="shared" si="1828"/>
        <v>0</v>
      </c>
      <c r="AJ1543" s="84">
        <f t="shared" ref="AJ1543:AU1543" si="1841">SUM(AJ1544)</f>
        <v>0</v>
      </c>
      <c r="AK1543" s="86">
        <f t="shared" si="1841"/>
        <v>0</v>
      </c>
      <c r="AL1543" s="88">
        <f t="shared" si="1841"/>
        <v>0</v>
      </c>
      <c r="AM1543" s="86">
        <f t="shared" si="1841"/>
        <v>0</v>
      </c>
      <c r="AN1543" s="88">
        <f t="shared" si="1841"/>
        <v>0</v>
      </c>
      <c r="AO1543" s="86">
        <f t="shared" si="1841"/>
        <v>0</v>
      </c>
      <c r="AP1543" s="88">
        <f t="shared" si="1841"/>
        <v>0</v>
      </c>
      <c r="AQ1543" s="86">
        <f t="shared" si="1841"/>
        <v>0</v>
      </c>
      <c r="AR1543" s="88">
        <f t="shared" si="1841"/>
        <v>0</v>
      </c>
      <c r="AS1543" s="86">
        <f t="shared" si="1841"/>
        <v>0</v>
      </c>
      <c r="AT1543" s="88">
        <f t="shared" si="1841"/>
        <v>0</v>
      </c>
      <c r="AU1543" s="86">
        <f t="shared" si="1841"/>
        <v>0</v>
      </c>
      <c r="AV1543" s="86">
        <f t="shared" si="1818"/>
        <v>0</v>
      </c>
      <c r="AW1543" s="93">
        <f t="shared" si="1819"/>
        <v>0</v>
      </c>
      <c r="AY1543" s="86">
        <f t="shared" si="1820"/>
        <v>0</v>
      </c>
      <c r="AZ1543" s="86">
        <f t="shared" si="1821"/>
        <v>0</v>
      </c>
      <c r="BA1543" s="86">
        <f t="shared" si="1822"/>
        <v>0</v>
      </c>
      <c r="BB1543" s="86">
        <f t="shared" si="1823"/>
        <v>0</v>
      </c>
      <c r="BC1543" s="86">
        <f t="shared" si="1824"/>
        <v>0</v>
      </c>
      <c r="BD1543" s="86">
        <f t="shared" si="1825"/>
        <v>0</v>
      </c>
    </row>
    <row r="1544" spans="2:56" x14ac:dyDescent="0.3">
      <c r="B1544" s="169" t="s">
        <v>105</v>
      </c>
      <c r="C1544" s="248"/>
      <c r="D1544" s="249"/>
      <c r="E1544" s="172">
        <f t="shared" si="1811"/>
        <v>0</v>
      </c>
      <c r="F1544" s="248"/>
      <c r="G1544" s="249"/>
      <c r="H1544" s="172">
        <f t="shared" si="1812"/>
        <v>0</v>
      </c>
      <c r="I1544" s="248"/>
      <c r="J1544" s="250"/>
      <c r="K1544" s="174">
        <f t="shared" si="1813"/>
        <v>0</v>
      </c>
      <c r="L1544" s="248"/>
      <c r="M1544" s="250"/>
      <c r="N1544" s="251"/>
      <c r="O1544" s="248"/>
      <c r="P1544" s="251"/>
      <c r="Q1544" s="166">
        <f t="shared" si="1814"/>
        <v>0</v>
      </c>
      <c r="R1544" s="251"/>
      <c r="S1544" s="251"/>
      <c r="T1544" s="167">
        <f t="shared" si="1826"/>
        <v>0</v>
      </c>
      <c r="U1544" s="157"/>
      <c r="V1544" s="248"/>
      <c r="W1544" s="251"/>
      <c r="X1544" s="166">
        <f t="shared" si="1815"/>
        <v>0</v>
      </c>
      <c r="Y1544" s="251"/>
      <c r="Z1544" s="251"/>
      <c r="AA1544" s="167">
        <f t="shared" si="1827"/>
        <v>0</v>
      </c>
      <c r="AB1544" s="157"/>
      <c r="AC1544" s="248"/>
      <c r="AD1544" s="251"/>
      <c r="AE1544" s="166">
        <f t="shared" si="1816"/>
        <v>0</v>
      </c>
      <c r="AF1544" s="251"/>
      <c r="AG1544" s="251"/>
      <c r="AH1544" s="167">
        <f t="shared" si="1828"/>
        <v>0</v>
      </c>
      <c r="AJ1544" s="252"/>
      <c r="AK1544" s="253"/>
      <c r="AL1544" s="254"/>
      <c r="AM1544" s="253"/>
      <c r="AN1544" s="254"/>
      <c r="AO1544" s="253"/>
      <c r="AP1544" s="254"/>
      <c r="AQ1544" s="253"/>
      <c r="AR1544" s="254"/>
      <c r="AS1544" s="253"/>
      <c r="AT1544" s="254"/>
      <c r="AU1544" s="253"/>
      <c r="AV1544" s="163">
        <f t="shared" si="1818"/>
        <v>0</v>
      </c>
      <c r="AW1544" s="168">
        <f t="shared" si="1819"/>
        <v>0</v>
      </c>
      <c r="AY1544" s="163">
        <f t="shared" si="1820"/>
        <v>0</v>
      </c>
      <c r="AZ1544" s="163">
        <f t="shared" si="1821"/>
        <v>0</v>
      </c>
      <c r="BA1544" s="163">
        <f t="shared" si="1822"/>
        <v>0</v>
      </c>
      <c r="BB1544" s="163">
        <f t="shared" si="1823"/>
        <v>0</v>
      </c>
      <c r="BC1544" s="163">
        <f t="shared" si="1824"/>
        <v>0</v>
      </c>
      <c r="BD1544" s="163">
        <f t="shared" si="1825"/>
        <v>0</v>
      </c>
    </row>
    <row r="1545" spans="2:56" x14ac:dyDescent="0.3">
      <c r="B1545" s="179" t="s">
        <v>138</v>
      </c>
      <c r="C1545" s="83">
        <f>SUM(C1546)</f>
        <v>0</v>
      </c>
      <c r="D1545" s="84">
        <f>SUM(D1546)</f>
        <v>0</v>
      </c>
      <c r="E1545" s="85">
        <f t="shared" si="1811"/>
        <v>0</v>
      </c>
      <c r="F1545" s="83">
        <f>SUM(F1546)</f>
        <v>0</v>
      </c>
      <c r="G1545" s="84">
        <f>SUM(G1546)</f>
        <v>0</v>
      </c>
      <c r="H1545" s="85">
        <f t="shared" si="1812"/>
        <v>0</v>
      </c>
      <c r="I1545" s="83">
        <f>SUM(I1546)</f>
        <v>0</v>
      </c>
      <c r="J1545" s="86">
        <f>SUM(J1546)</f>
        <v>0</v>
      </c>
      <c r="K1545" s="87">
        <f t="shared" si="1813"/>
        <v>0</v>
      </c>
      <c r="L1545" s="83">
        <f>SUM(L1546)</f>
        <v>0</v>
      </c>
      <c r="M1545" s="86">
        <f>SUM(M1546)</f>
        <v>0</v>
      </c>
      <c r="N1545" s="88">
        <f>SUM(N1546)</f>
        <v>0</v>
      </c>
      <c r="O1545" s="83">
        <f>SUM(O1546)</f>
        <v>0</v>
      </c>
      <c r="P1545" s="88">
        <f>SUM(P1546)</f>
        <v>0</v>
      </c>
      <c r="Q1545" s="177">
        <f t="shared" si="1814"/>
        <v>0</v>
      </c>
      <c r="R1545" s="88">
        <f>SUM(R1546)</f>
        <v>0</v>
      </c>
      <c r="S1545" s="88">
        <f>SUM(S1546)</f>
        <v>0</v>
      </c>
      <c r="T1545" s="178">
        <f t="shared" si="1826"/>
        <v>0</v>
      </c>
      <c r="U1545" s="157"/>
      <c r="V1545" s="83">
        <f>SUM(V1546)</f>
        <v>0</v>
      </c>
      <c r="W1545" s="88">
        <f>SUM(W1546)</f>
        <v>0</v>
      </c>
      <c r="X1545" s="177">
        <f t="shared" si="1815"/>
        <v>0</v>
      </c>
      <c r="Y1545" s="88">
        <f>SUM(Y1546)</f>
        <v>0</v>
      </c>
      <c r="Z1545" s="88">
        <f>SUM(Z1546)</f>
        <v>0</v>
      </c>
      <c r="AA1545" s="178">
        <f t="shared" si="1827"/>
        <v>0</v>
      </c>
      <c r="AB1545" s="157"/>
      <c r="AC1545" s="83">
        <f>SUM(AC1546)</f>
        <v>0</v>
      </c>
      <c r="AD1545" s="88">
        <f>SUM(AD1546)</f>
        <v>0</v>
      </c>
      <c r="AE1545" s="177">
        <f t="shared" si="1816"/>
        <v>0</v>
      </c>
      <c r="AF1545" s="88">
        <f>SUM(AF1546)</f>
        <v>0</v>
      </c>
      <c r="AG1545" s="88">
        <f>SUM(AG1546)</f>
        <v>0</v>
      </c>
      <c r="AH1545" s="178">
        <f t="shared" si="1828"/>
        <v>0</v>
      </c>
      <c r="AJ1545" s="84">
        <f t="shared" ref="AJ1545:AU1545" si="1842">SUM(AJ1546)</f>
        <v>0</v>
      </c>
      <c r="AK1545" s="86">
        <f t="shared" si="1842"/>
        <v>0</v>
      </c>
      <c r="AL1545" s="88">
        <f t="shared" si="1842"/>
        <v>0</v>
      </c>
      <c r="AM1545" s="86">
        <f t="shared" si="1842"/>
        <v>0</v>
      </c>
      <c r="AN1545" s="88">
        <f t="shared" si="1842"/>
        <v>0</v>
      </c>
      <c r="AO1545" s="86">
        <f t="shared" si="1842"/>
        <v>0</v>
      </c>
      <c r="AP1545" s="88">
        <f t="shared" si="1842"/>
        <v>0</v>
      </c>
      <c r="AQ1545" s="86">
        <f t="shared" si="1842"/>
        <v>0</v>
      </c>
      <c r="AR1545" s="88">
        <f t="shared" si="1842"/>
        <v>0</v>
      </c>
      <c r="AS1545" s="86">
        <f t="shared" si="1842"/>
        <v>0</v>
      </c>
      <c r="AT1545" s="88">
        <f t="shared" si="1842"/>
        <v>0</v>
      </c>
      <c r="AU1545" s="86">
        <f t="shared" si="1842"/>
        <v>0</v>
      </c>
      <c r="AV1545" s="86">
        <f t="shared" si="1818"/>
        <v>0</v>
      </c>
      <c r="AW1545" s="93">
        <f t="shared" si="1819"/>
        <v>0</v>
      </c>
      <c r="AY1545" s="86">
        <f t="shared" si="1820"/>
        <v>0</v>
      </c>
      <c r="AZ1545" s="86">
        <f t="shared" si="1821"/>
        <v>0</v>
      </c>
      <c r="BA1545" s="86">
        <f t="shared" si="1822"/>
        <v>0</v>
      </c>
      <c r="BB1545" s="86">
        <f t="shared" si="1823"/>
        <v>0</v>
      </c>
      <c r="BC1545" s="86">
        <f t="shared" si="1824"/>
        <v>0</v>
      </c>
      <c r="BD1545" s="86">
        <f t="shared" si="1825"/>
        <v>0</v>
      </c>
    </row>
    <row r="1546" spans="2:56" x14ac:dyDescent="0.3">
      <c r="B1546" s="169" t="s">
        <v>139</v>
      </c>
      <c r="C1546" s="248"/>
      <c r="D1546" s="249"/>
      <c r="E1546" s="172">
        <f t="shared" si="1811"/>
        <v>0</v>
      </c>
      <c r="F1546" s="248"/>
      <c r="G1546" s="249"/>
      <c r="H1546" s="172">
        <f t="shared" si="1812"/>
        <v>0</v>
      </c>
      <c r="I1546" s="248"/>
      <c r="J1546" s="250"/>
      <c r="K1546" s="174">
        <f t="shared" si="1813"/>
        <v>0</v>
      </c>
      <c r="L1546" s="248"/>
      <c r="M1546" s="250"/>
      <c r="N1546" s="251"/>
      <c r="O1546" s="248"/>
      <c r="P1546" s="251"/>
      <c r="Q1546" s="166">
        <f t="shared" si="1814"/>
        <v>0</v>
      </c>
      <c r="R1546" s="251"/>
      <c r="S1546" s="251"/>
      <c r="T1546" s="167">
        <f t="shared" si="1826"/>
        <v>0</v>
      </c>
      <c r="U1546" s="157"/>
      <c r="V1546" s="248"/>
      <c r="W1546" s="251"/>
      <c r="X1546" s="166">
        <f t="shared" si="1815"/>
        <v>0</v>
      </c>
      <c r="Y1546" s="251"/>
      <c r="Z1546" s="251"/>
      <c r="AA1546" s="167">
        <f t="shared" si="1827"/>
        <v>0</v>
      </c>
      <c r="AB1546" s="157"/>
      <c r="AC1546" s="248"/>
      <c r="AD1546" s="251"/>
      <c r="AE1546" s="166">
        <f t="shared" si="1816"/>
        <v>0</v>
      </c>
      <c r="AF1546" s="251"/>
      <c r="AG1546" s="251"/>
      <c r="AH1546" s="167">
        <f t="shared" si="1828"/>
        <v>0</v>
      </c>
      <c r="AJ1546" s="252"/>
      <c r="AK1546" s="253"/>
      <c r="AL1546" s="254"/>
      <c r="AM1546" s="253"/>
      <c r="AN1546" s="254"/>
      <c r="AO1546" s="253"/>
      <c r="AP1546" s="254"/>
      <c r="AQ1546" s="253"/>
      <c r="AR1546" s="254"/>
      <c r="AS1546" s="253"/>
      <c r="AT1546" s="254"/>
      <c r="AU1546" s="253"/>
      <c r="AV1546" s="163">
        <f t="shared" si="1818"/>
        <v>0</v>
      </c>
      <c r="AW1546" s="168">
        <f t="shared" si="1819"/>
        <v>0</v>
      </c>
      <c r="AY1546" s="163">
        <f t="shared" si="1820"/>
        <v>0</v>
      </c>
      <c r="AZ1546" s="163">
        <f t="shared" si="1821"/>
        <v>0</v>
      </c>
      <c r="BA1546" s="163">
        <f t="shared" si="1822"/>
        <v>0</v>
      </c>
      <c r="BB1546" s="163">
        <f t="shared" si="1823"/>
        <v>0</v>
      </c>
      <c r="BC1546" s="163">
        <f t="shared" si="1824"/>
        <v>0</v>
      </c>
      <c r="BD1546" s="163">
        <f t="shared" si="1825"/>
        <v>0</v>
      </c>
    </row>
    <row r="1547" spans="2:56" x14ac:dyDescent="0.3">
      <c r="B1547" s="179" t="s">
        <v>140</v>
      </c>
      <c r="C1547" s="83">
        <f>SUM(C1548:C1556)</f>
        <v>0</v>
      </c>
      <c r="D1547" s="84">
        <f>SUM(D1548:D1556)</f>
        <v>0</v>
      </c>
      <c r="E1547" s="85">
        <f t="shared" si="1811"/>
        <v>0</v>
      </c>
      <c r="F1547" s="83">
        <f>SUM(F1548:F1556)</f>
        <v>0</v>
      </c>
      <c r="G1547" s="84">
        <f>SUM(G1548:G1556)</f>
        <v>0</v>
      </c>
      <c r="H1547" s="85">
        <f t="shared" si="1812"/>
        <v>0</v>
      </c>
      <c r="I1547" s="83">
        <f>SUM(I1548:I1556)</f>
        <v>0</v>
      </c>
      <c r="J1547" s="86">
        <f>SUM(J1548:J1556)</f>
        <v>0</v>
      </c>
      <c r="K1547" s="87">
        <f t="shared" si="1813"/>
        <v>0</v>
      </c>
      <c r="L1547" s="83">
        <f>SUM(L1548:L1556)</f>
        <v>0</v>
      </c>
      <c r="M1547" s="86">
        <f>SUM(M1548:M1556)</f>
        <v>0</v>
      </c>
      <c r="N1547" s="88">
        <f>SUM(N1548:N1556)</f>
        <v>0</v>
      </c>
      <c r="O1547" s="83">
        <f>SUM(O1548:O1556)</f>
        <v>0</v>
      </c>
      <c r="P1547" s="88">
        <f>SUM(P1548:P1556)</f>
        <v>0</v>
      </c>
      <c r="Q1547" s="177">
        <f t="shared" si="1814"/>
        <v>0</v>
      </c>
      <c r="R1547" s="88">
        <f>SUM(R1548:R1556)</f>
        <v>0</v>
      </c>
      <c r="S1547" s="88">
        <f>SUM(S1548:S1556)</f>
        <v>0</v>
      </c>
      <c r="T1547" s="178">
        <f t="shared" si="1826"/>
        <v>0</v>
      </c>
      <c r="U1547" s="157"/>
      <c r="V1547" s="83">
        <f>SUM(V1548:V1556)</f>
        <v>0</v>
      </c>
      <c r="W1547" s="88">
        <f>SUM(W1548:W1556)</f>
        <v>0</v>
      </c>
      <c r="X1547" s="177">
        <f t="shared" si="1815"/>
        <v>0</v>
      </c>
      <c r="Y1547" s="88">
        <f>SUM(Y1548:Y1556)</f>
        <v>0</v>
      </c>
      <c r="Z1547" s="88">
        <f>SUM(Z1548:Z1556)</f>
        <v>0</v>
      </c>
      <c r="AA1547" s="178">
        <f t="shared" si="1827"/>
        <v>0</v>
      </c>
      <c r="AB1547" s="157"/>
      <c r="AC1547" s="83">
        <f>SUM(AC1548:AC1556)</f>
        <v>0</v>
      </c>
      <c r="AD1547" s="88">
        <f>SUM(AD1548:AD1556)</f>
        <v>0</v>
      </c>
      <c r="AE1547" s="177">
        <f t="shared" si="1816"/>
        <v>0</v>
      </c>
      <c r="AF1547" s="88">
        <f>SUM(AF1548:AF1556)</f>
        <v>0</v>
      </c>
      <c r="AG1547" s="88">
        <f>SUM(AG1548:AG1556)</f>
        <v>0</v>
      </c>
      <c r="AH1547" s="178">
        <f t="shared" si="1828"/>
        <v>0</v>
      </c>
      <c r="AJ1547" s="84">
        <f t="shared" ref="AJ1547:AU1547" si="1843">SUM(AJ1548:AJ1556)</f>
        <v>0</v>
      </c>
      <c r="AK1547" s="86">
        <f t="shared" si="1843"/>
        <v>0</v>
      </c>
      <c r="AL1547" s="88">
        <f t="shared" si="1843"/>
        <v>0</v>
      </c>
      <c r="AM1547" s="86">
        <f t="shared" si="1843"/>
        <v>0</v>
      </c>
      <c r="AN1547" s="88">
        <f t="shared" si="1843"/>
        <v>0</v>
      </c>
      <c r="AO1547" s="86">
        <f t="shared" si="1843"/>
        <v>0</v>
      </c>
      <c r="AP1547" s="88">
        <f t="shared" si="1843"/>
        <v>0</v>
      </c>
      <c r="AQ1547" s="86">
        <f t="shared" si="1843"/>
        <v>0</v>
      </c>
      <c r="AR1547" s="88">
        <f t="shared" si="1843"/>
        <v>0</v>
      </c>
      <c r="AS1547" s="86">
        <f t="shared" si="1843"/>
        <v>0</v>
      </c>
      <c r="AT1547" s="88">
        <f t="shared" si="1843"/>
        <v>0</v>
      </c>
      <c r="AU1547" s="86">
        <f t="shared" si="1843"/>
        <v>0</v>
      </c>
      <c r="AV1547" s="86">
        <f t="shared" si="1818"/>
        <v>0</v>
      </c>
      <c r="AW1547" s="93">
        <f t="shared" si="1819"/>
        <v>0</v>
      </c>
      <c r="AY1547" s="86">
        <f t="shared" si="1820"/>
        <v>0</v>
      </c>
      <c r="AZ1547" s="86">
        <f t="shared" si="1821"/>
        <v>0</v>
      </c>
      <c r="BA1547" s="86">
        <f t="shared" si="1822"/>
        <v>0</v>
      </c>
      <c r="BB1547" s="86">
        <f t="shared" si="1823"/>
        <v>0</v>
      </c>
      <c r="BC1547" s="86">
        <f t="shared" si="1824"/>
        <v>0</v>
      </c>
      <c r="BD1547" s="86">
        <f t="shared" si="1825"/>
        <v>0</v>
      </c>
    </row>
    <row r="1548" spans="2:56" x14ac:dyDescent="0.3">
      <c r="B1548" s="169" t="s">
        <v>141</v>
      </c>
      <c r="C1548" s="248"/>
      <c r="D1548" s="249"/>
      <c r="E1548" s="172">
        <f t="shared" si="1811"/>
        <v>0</v>
      </c>
      <c r="F1548" s="248"/>
      <c r="G1548" s="249"/>
      <c r="H1548" s="172">
        <f t="shared" si="1812"/>
        <v>0</v>
      </c>
      <c r="I1548" s="248"/>
      <c r="J1548" s="250"/>
      <c r="K1548" s="174">
        <f t="shared" si="1813"/>
        <v>0</v>
      </c>
      <c r="L1548" s="248"/>
      <c r="M1548" s="250"/>
      <c r="N1548" s="251"/>
      <c r="O1548" s="248"/>
      <c r="P1548" s="251"/>
      <c r="Q1548" s="166">
        <f t="shared" si="1814"/>
        <v>0</v>
      </c>
      <c r="R1548" s="251"/>
      <c r="S1548" s="251"/>
      <c r="T1548" s="167">
        <f t="shared" si="1826"/>
        <v>0</v>
      </c>
      <c r="U1548" s="157"/>
      <c r="V1548" s="248"/>
      <c r="W1548" s="251"/>
      <c r="X1548" s="166">
        <f t="shared" si="1815"/>
        <v>0</v>
      </c>
      <c r="Y1548" s="251"/>
      <c r="Z1548" s="251"/>
      <c r="AA1548" s="167">
        <f t="shared" si="1827"/>
        <v>0</v>
      </c>
      <c r="AB1548" s="157"/>
      <c r="AC1548" s="248"/>
      <c r="AD1548" s="251"/>
      <c r="AE1548" s="166">
        <f t="shared" si="1816"/>
        <v>0</v>
      </c>
      <c r="AF1548" s="251"/>
      <c r="AG1548" s="251"/>
      <c r="AH1548" s="167">
        <f t="shared" si="1828"/>
        <v>0</v>
      </c>
      <c r="AJ1548" s="252"/>
      <c r="AK1548" s="253"/>
      <c r="AL1548" s="254"/>
      <c r="AM1548" s="253"/>
      <c r="AN1548" s="254"/>
      <c r="AO1548" s="253"/>
      <c r="AP1548" s="254"/>
      <c r="AQ1548" s="253"/>
      <c r="AR1548" s="254"/>
      <c r="AS1548" s="253"/>
      <c r="AT1548" s="254"/>
      <c r="AU1548" s="253"/>
      <c r="AV1548" s="163">
        <f t="shared" si="1818"/>
        <v>0</v>
      </c>
      <c r="AW1548" s="168">
        <f t="shared" si="1819"/>
        <v>0</v>
      </c>
      <c r="AY1548" s="163">
        <f t="shared" si="1820"/>
        <v>0</v>
      </c>
      <c r="AZ1548" s="163">
        <f t="shared" si="1821"/>
        <v>0</v>
      </c>
      <c r="BA1548" s="163">
        <f t="shared" si="1822"/>
        <v>0</v>
      </c>
      <c r="BB1548" s="163">
        <f t="shared" si="1823"/>
        <v>0</v>
      </c>
      <c r="BC1548" s="163">
        <f t="shared" si="1824"/>
        <v>0</v>
      </c>
      <c r="BD1548" s="163">
        <f t="shared" si="1825"/>
        <v>0</v>
      </c>
    </row>
    <row r="1549" spans="2:56" x14ac:dyDescent="0.3">
      <c r="B1549" s="169" t="s">
        <v>142</v>
      </c>
      <c r="C1549" s="248"/>
      <c r="D1549" s="249"/>
      <c r="E1549" s="172">
        <f t="shared" si="1811"/>
        <v>0</v>
      </c>
      <c r="F1549" s="248"/>
      <c r="G1549" s="249"/>
      <c r="H1549" s="172">
        <f t="shared" si="1812"/>
        <v>0</v>
      </c>
      <c r="I1549" s="248"/>
      <c r="J1549" s="250"/>
      <c r="K1549" s="174">
        <f t="shared" si="1813"/>
        <v>0</v>
      </c>
      <c r="L1549" s="248"/>
      <c r="M1549" s="250"/>
      <c r="N1549" s="251"/>
      <c r="O1549" s="248"/>
      <c r="P1549" s="251"/>
      <c r="Q1549" s="166">
        <f t="shared" si="1814"/>
        <v>0</v>
      </c>
      <c r="R1549" s="251"/>
      <c r="S1549" s="251"/>
      <c r="T1549" s="167">
        <f t="shared" si="1826"/>
        <v>0</v>
      </c>
      <c r="U1549" s="157"/>
      <c r="V1549" s="248"/>
      <c r="W1549" s="251"/>
      <c r="X1549" s="166">
        <f t="shared" si="1815"/>
        <v>0</v>
      </c>
      <c r="Y1549" s="251"/>
      <c r="Z1549" s="251"/>
      <c r="AA1549" s="167">
        <f t="shared" si="1827"/>
        <v>0</v>
      </c>
      <c r="AB1549" s="157"/>
      <c r="AC1549" s="248"/>
      <c r="AD1549" s="251"/>
      <c r="AE1549" s="166">
        <f t="shared" si="1816"/>
        <v>0</v>
      </c>
      <c r="AF1549" s="251"/>
      <c r="AG1549" s="251"/>
      <c r="AH1549" s="167">
        <f t="shared" si="1828"/>
        <v>0</v>
      </c>
      <c r="AJ1549" s="252"/>
      <c r="AK1549" s="253"/>
      <c r="AL1549" s="254"/>
      <c r="AM1549" s="253"/>
      <c r="AN1549" s="254"/>
      <c r="AO1549" s="253"/>
      <c r="AP1549" s="254"/>
      <c r="AQ1549" s="253"/>
      <c r="AR1549" s="254"/>
      <c r="AS1549" s="253"/>
      <c r="AT1549" s="254"/>
      <c r="AU1549" s="253"/>
      <c r="AV1549" s="163">
        <f t="shared" si="1818"/>
        <v>0</v>
      </c>
      <c r="AW1549" s="168">
        <f t="shared" si="1819"/>
        <v>0</v>
      </c>
      <c r="AY1549" s="163">
        <f t="shared" si="1820"/>
        <v>0</v>
      </c>
      <c r="AZ1549" s="163">
        <f t="shared" si="1821"/>
        <v>0</v>
      </c>
      <c r="BA1549" s="163">
        <f t="shared" si="1822"/>
        <v>0</v>
      </c>
      <c r="BB1549" s="163">
        <f t="shared" si="1823"/>
        <v>0</v>
      </c>
      <c r="BC1549" s="163">
        <f t="shared" si="1824"/>
        <v>0</v>
      </c>
      <c r="BD1549" s="163">
        <f t="shared" si="1825"/>
        <v>0</v>
      </c>
    </row>
    <row r="1550" spans="2:56" x14ac:dyDescent="0.3">
      <c r="B1550" s="169" t="s">
        <v>143</v>
      </c>
      <c r="C1550" s="248"/>
      <c r="D1550" s="249"/>
      <c r="E1550" s="172">
        <f t="shared" si="1811"/>
        <v>0</v>
      </c>
      <c r="F1550" s="248"/>
      <c r="G1550" s="249"/>
      <c r="H1550" s="172">
        <f t="shared" si="1812"/>
        <v>0</v>
      </c>
      <c r="I1550" s="248"/>
      <c r="J1550" s="250"/>
      <c r="K1550" s="174">
        <f t="shared" si="1813"/>
        <v>0</v>
      </c>
      <c r="L1550" s="248"/>
      <c r="M1550" s="250"/>
      <c r="N1550" s="251"/>
      <c r="O1550" s="248"/>
      <c r="P1550" s="251"/>
      <c r="Q1550" s="166">
        <f t="shared" si="1814"/>
        <v>0</v>
      </c>
      <c r="R1550" s="251"/>
      <c r="S1550" s="251"/>
      <c r="T1550" s="167">
        <f t="shared" si="1826"/>
        <v>0</v>
      </c>
      <c r="U1550" s="157"/>
      <c r="V1550" s="248"/>
      <c r="W1550" s="251"/>
      <c r="X1550" s="166">
        <f t="shared" si="1815"/>
        <v>0</v>
      </c>
      <c r="Y1550" s="251"/>
      <c r="Z1550" s="251"/>
      <c r="AA1550" s="167">
        <f t="shared" si="1827"/>
        <v>0</v>
      </c>
      <c r="AB1550" s="157"/>
      <c r="AC1550" s="248"/>
      <c r="AD1550" s="251"/>
      <c r="AE1550" s="166">
        <f t="shared" si="1816"/>
        <v>0</v>
      </c>
      <c r="AF1550" s="251"/>
      <c r="AG1550" s="251"/>
      <c r="AH1550" s="167">
        <f t="shared" si="1828"/>
        <v>0</v>
      </c>
      <c r="AJ1550" s="252"/>
      <c r="AK1550" s="253"/>
      <c r="AL1550" s="254"/>
      <c r="AM1550" s="253"/>
      <c r="AN1550" s="254"/>
      <c r="AO1550" s="253"/>
      <c r="AP1550" s="254"/>
      <c r="AQ1550" s="253"/>
      <c r="AR1550" s="254"/>
      <c r="AS1550" s="253"/>
      <c r="AT1550" s="254"/>
      <c r="AU1550" s="253"/>
      <c r="AV1550" s="163">
        <f t="shared" si="1818"/>
        <v>0</v>
      </c>
      <c r="AW1550" s="168">
        <f t="shared" si="1819"/>
        <v>0</v>
      </c>
      <c r="AY1550" s="163">
        <f t="shared" si="1820"/>
        <v>0</v>
      </c>
      <c r="AZ1550" s="163">
        <f t="shared" si="1821"/>
        <v>0</v>
      </c>
      <c r="BA1550" s="163">
        <f t="shared" si="1822"/>
        <v>0</v>
      </c>
      <c r="BB1550" s="163">
        <f t="shared" si="1823"/>
        <v>0</v>
      </c>
      <c r="BC1550" s="163">
        <f t="shared" si="1824"/>
        <v>0</v>
      </c>
      <c r="BD1550" s="163">
        <f t="shared" si="1825"/>
        <v>0</v>
      </c>
    </row>
    <row r="1551" spans="2:56" x14ac:dyDescent="0.3">
      <c r="B1551" s="169" t="s">
        <v>144</v>
      </c>
      <c r="C1551" s="248"/>
      <c r="D1551" s="249"/>
      <c r="E1551" s="172">
        <f t="shared" si="1811"/>
        <v>0</v>
      </c>
      <c r="F1551" s="248"/>
      <c r="G1551" s="249"/>
      <c r="H1551" s="172">
        <f t="shared" si="1812"/>
        <v>0</v>
      </c>
      <c r="I1551" s="248"/>
      <c r="J1551" s="250"/>
      <c r="K1551" s="174">
        <f t="shared" si="1813"/>
        <v>0</v>
      </c>
      <c r="L1551" s="248"/>
      <c r="M1551" s="250"/>
      <c r="N1551" s="251"/>
      <c r="O1551" s="248"/>
      <c r="P1551" s="251"/>
      <c r="Q1551" s="166">
        <f t="shared" si="1814"/>
        <v>0</v>
      </c>
      <c r="R1551" s="251"/>
      <c r="S1551" s="251"/>
      <c r="T1551" s="167">
        <f t="shared" si="1826"/>
        <v>0</v>
      </c>
      <c r="U1551" s="157"/>
      <c r="V1551" s="248"/>
      <c r="W1551" s="251"/>
      <c r="X1551" s="166">
        <f t="shared" si="1815"/>
        <v>0</v>
      </c>
      <c r="Y1551" s="251"/>
      <c r="Z1551" s="251"/>
      <c r="AA1551" s="167">
        <f t="shared" si="1827"/>
        <v>0</v>
      </c>
      <c r="AB1551" s="157"/>
      <c r="AC1551" s="248"/>
      <c r="AD1551" s="251"/>
      <c r="AE1551" s="166">
        <f t="shared" si="1816"/>
        <v>0</v>
      </c>
      <c r="AF1551" s="251"/>
      <c r="AG1551" s="251"/>
      <c r="AH1551" s="167">
        <f t="shared" si="1828"/>
        <v>0</v>
      </c>
      <c r="AJ1551" s="252"/>
      <c r="AK1551" s="253"/>
      <c r="AL1551" s="254"/>
      <c r="AM1551" s="253"/>
      <c r="AN1551" s="254"/>
      <c r="AO1551" s="253"/>
      <c r="AP1551" s="254"/>
      <c r="AQ1551" s="253"/>
      <c r="AR1551" s="254"/>
      <c r="AS1551" s="253"/>
      <c r="AT1551" s="254"/>
      <c r="AU1551" s="253"/>
      <c r="AV1551" s="163">
        <f t="shared" si="1818"/>
        <v>0</v>
      </c>
      <c r="AW1551" s="168">
        <f t="shared" si="1819"/>
        <v>0</v>
      </c>
      <c r="AY1551" s="163">
        <f t="shared" si="1820"/>
        <v>0</v>
      </c>
      <c r="AZ1551" s="163">
        <f t="shared" si="1821"/>
        <v>0</v>
      </c>
      <c r="BA1551" s="163">
        <f t="shared" si="1822"/>
        <v>0</v>
      </c>
      <c r="BB1551" s="163">
        <f t="shared" si="1823"/>
        <v>0</v>
      </c>
      <c r="BC1551" s="163">
        <f t="shared" si="1824"/>
        <v>0</v>
      </c>
      <c r="BD1551" s="163">
        <f t="shared" si="1825"/>
        <v>0</v>
      </c>
    </row>
    <row r="1552" spans="2:56" x14ac:dyDescent="0.3">
      <c r="B1552" s="169" t="s">
        <v>145</v>
      </c>
      <c r="C1552" s="248"/>
      <c r="D1552" s="249"/>
      <c r="E1552" s="172">
        <f t="shared" si="1811"/>
        <v>0</v>
      </c>
      <c r="F1552" s="248"/>
      <c r="G1552" s="249"/>
      <c r="H1552" s="172">
        <f t="shared" si="1812"/>
        <v>0</v>
      </c>
      <c r="I1552" s="248"/>
      <c r="J1552" s="250"/>
      <c r="K1552" s="174">
        <f t="shared" si="1813"/>
        <v>0</v>
      </c>
      <c r="L1552" s="248"/>
      <c r="M1552" s="250"/>
      <c r="N1552" s="251"/>
      <c r="O1552" s="248"/>
      <c r="P1552" s="251"/>
      <c r="Q1552" s="166">
        <f t="shared" si="1814"/>
        <v>0</v>
      </c>
      <c r="R1552" s="251"/>
      <c r="S1552" s="251"/>
      <c r="T1552" s="167">
        <f t="shared" si="1826"/>
        <v>0</v>
      </c>
      <c r="U1552" s="157"/>
      <c r="V1552" s="248"/>
      <c r="W1552" s="251"/>
      <c r="X1552" s="166">
        <f t="shared" si="1815"/>
        <v>0</v>
      </c>
      <c r="Y1552" s="251"/>
      <c r="Z1552" s="251"/>
      <c r="AA1552" s="167">
        <f t="shared" si="1827"/>
        <v>0</v>
      </c>
      <c r="AB1552" s="157"/>
      <c r="AC1552" s="248"/>
      <c r="AD1552" s="251"/>
      <c r="AE1552" s="166">
        <f t="shared" si="1816"/>
        <v>0</v>
      </c>
      <c r="AF1552" s="251"/>
      <c r="AG1552" s="251"/>
      <c r="AH1552" s="167">
        <f t="shared" si="1828"/>
        <v>0</v>
      </c>
      <c r="AJ1552" s="252"/>
      <c r="AK1552" s="253"/>
      <c r="AL1552" s="254"/>
      <c r="AM1552" s="253"/>
      <c r="AN1552" s="254"/>
      <c r="AO1552" s="253"/>
      <c r="AP1552" s="254"/>
      <c r="AQ1552" s="253"/>
      <c r="AR1552" s="254"/>
      <c r="AS1552" s="253"/>
      <c r="AT1552" s="254"/>
      <c r="AU1552" s="253"/>
      <c r="AV1552" s="163">
        <f t="shared" si="1818"/>
        <v>0</v>
      </c>
      <c r="AW1552" s="168">
        <f t="shared" si="1819"/>
        <v>0</v>
      </c>
      <c r="AY1552" s="163">
        <f t="shared" si="1820"/>
        <v>0</v>
      </c>
      <c r="AZ1552" s="163">
        <f t="shared" si="1821"/>
        <v>0</v>
      </c>
      <c r="BA1552" s="163">
        <f t="shared" si="1822"/>
        <v>0</v>
      </c>
      <c r="BB1552" s="163">
        <f t="shared" si="1823"/>
        <v>0</v>
      </c>
      <c r="BC1552" s="163">
        <f t="shared" si="1824"/>
        <v>0</v>
      </c>
      <c r="BD1552" s="163">
        <f t="shared" si="1825"/>
        <v>0</v>
      </c>
    </row>
    <row r="1553" spans="2:56" x14ac:dyDescent="0.3">
      <c r="B1553" s="169" t="s">
        <v>146</v>
      </c>
      <c r="C1553" s="248"/>
      <c r="D1553" s="249"/>
      <c r="E1553" s="172">
        <f t="shared" si="1811"/>
        <v>0</v>
      </c>
      <c r="F1553" s="248"/>
      <c r="G1553" s="249"/>
      <c r="H1553" s="172">
        <f t="shared" si="1812"/>
        <v>0</v>
      </c>
      <c r="I1553" s="248"/>
      <c r="J1553" s="250"/>
      <c r="K1553" s="174">
        <f t="shared" si="1813"/>
        <v>0</v>
      </c>
      <c r="L1553" s="248"/>
      <c r="M1553" s="250"/>
      <c r="N1553" s="251"/>
      <c r="O1553" s="248"/>
      <c r="P1553" s="251"/>
      <c r="Q1553" s="166">
        <f t="shared" si="1814"/>
        <v>0</v>
      </c>
      <c r="R1553" s="251"/>
      <c r="S1553" s="251"/>
      <c r="T1553" s="167">
        <f t="shared" si="1826"/>
        <v>0</v>
      </c>
      <c r="U1553" s="157"/>
      <c r="V1553" s="248"/>
      <c r="W1553" s="251"/>
      <c r="X1553" s="166">
        <f t="shared" si="1815"/>
        <v>0</v>
      </c>
      <c r="Y1553" s="251"/>
      <c r="Z1553" s="251"/>
      <c r="AA1553" s="167">
        <f t="shared" si="1827"/>
        <v>0</v>
      </c>
      <c r="AB1553" s="157"/>
      <c r="AC1553" s="248"/>
      <c r="AD1553" s="251"/>
      <c r="AE1553" s="166">
        <f t="shared" si="1816"/>
        <v>0</v>
      </c>
      <c r="AF1553" s="251"/>
      <c r="AG1553" s="251"/>
      <c r="AH1553" s="167">
        <f t="shared" si="1828"/>
        <v>0</v>
      </c>
      <c r="AJ1553" s="252"/>
      <c r="AK1553" s="253"/>
      <c r="AL1553" s="254"/>
      <c r="AM1553" s="253"/>
      <c r="AN1553" s="254"/>
      <c r="AO1553" s="253"/>
      <c r="AP1553" s="254"/>
      <c r="AQ1553" s="253"/>
      <c r="AR1553" s="254"/>
      <c r="AS1553" s="253"/>
      <c r="AT1553" s="254"/>
      <c r="AU1553" s="253"/>
      <c r="AV1553" s="163">
        <f t="shared" si="1818"/>
        <v>0</v>
      </c>
      <c r="AW1553" s="168">
        <f t="shared" si="1819"/>
        <v>0</v>
      </c>
      <c r="AY1553" s="163">
        <f t="shared" si="1820"/>
        <v>0</v>
      </c>
      <c r="AZ1553" s="163">
        <f t="shared" si="1821"/>
        <v>0</v>
      </c>
      <c r="BA1553" s="163">
        <f t="shared" si="1822"/>
        <v>0</v>
      </c>
      <c r="BB1553" s="163">
        <f t="shared" si="1823"/>
        <v>0</v>
      </c>
      <c r="BC1553" s="163">
        <f t="shared" si="1824"/>
        <v>0</v>
      </c>
      <c r="BD1553" s="163">
        <f t="shared" si="1825"/>
        <v>0</v>
      </c>
    </row>
    <row r="1554" spans="2:56" x14ac:dyDescent="0.3">
      <c r="B1554" s="169" t="s">
        <v>147</v>
      </c>
      <c r="C1554" s="248"/>
      <c r="D1554" s="249"/>
      <c r="E1554" s="172">
        <f t="shared" si="1811"/>
        <v>0</v>
      </c>
      <c r="F1554" s="248"/>
      <c r="G1554" s="249"/>
      <c r="H1554" s="172">
        <f t="shared" si="1812"/>
        <v>0</v>
      </c>
      <c r="I1554" s="248"/>
      <c r="J1554" s="250"/>
      <c r="K1554" s="174">
        <f t="shared" si="1813"/>
        <v>0</v>
      </c>
      <c r="L1554" s="248"/>
      <c r="M1554" s="250"/>
      <c r="N1554" s="251"/>
      <c r="O1554" s="248"/>
      <c r="P1554" s="251"/>
      <c r="Q1554" s="166">
        <f t="shared" si="1814"/>
        <v>0</v>
      </c>
      <c r="R1554" s="251"/>
      <c r="S1554" s="251"/>
      <c r="T1554" s="167">
        <f t="shared" si="1826"/>
        <v>0</v>
      </c>
      <c r="U1554" s="157"/>
      <c r="V1554" s="248"/>
      <c r="W1554" s="251"/>
      <c r="X1554" s="166">
        <f t="shared" si="1815"/>
        <v>0</v>
      </c>
      <c r="Y1554" s="251"/>
      <c r="Z1554" s="251"/>
      <c r="AA1554" s="167">
        <f t="shared" si="1827"/>
        <v>0</v>
      </c>
      <c r="AB1554" s="157"/>
      <c r="AC1554" s="248"/>
      <c r="AD1554" s="251"/>
      <c r="AE1554" s="166">
        <f t="shared" si="1816"/>
        <v>0</v>
      </c>
      <c r="AF1554" s="251"/>
      <c r="AG1554" s="251"/>
      <c r="AH1554" s="167">
        <f t="shared" si="1828"/>
        <v>0</v>
      </c>
      <c r="AJ1554" s="252"/>
      <c r="AK1554" s="253"/>
      <c r="AL1554" s="254"/>
      <c r="AM1554" s="253"/>
      <c r="AN1554" s="254"/>
      <c r="AO1554" s="253"/>
      <c r="AP1554" s="254"/>
      <c r="AQ1554" s="253"/>
      <c r="AR1554" s="254"/>
      <c r="AS1554" s="253"/>
      <c r="AT1554" s="254"/>
      <c r="AU1554" s="253"/>
      <c r="AV1554" s="163">
        <f t="shared" si="1818"/>
        <v>0</v>
      </c>
      <c r="AW1554" s="168">
        <f t="shared" si="1819"/>
        <v>0</v>
      </c>
      <c r="AY1554" s="163">
        <f t="shared" si="1820"/>
        <v>0</v>
      </c>
      <c r="AZ1554" s="163">
        <f t="shared" si="1821"/>
        <v>0</v>
      </c>
      <c r="BA1554" s="163">
        <f t="shared" si="1822"/>
        <v>0</v>
      </c>
      <c r="BB1554" s="163">
        <f t="shared" si="1823"/>
        <v>0</v>
      </c>
      <c r="BC1554" s="163">
        <f t="shared" si="1824"/>
        <v>0</v>
      </c>
      <c r="BD1554" s="163">
        <f t="shared" si="1825"/>
        <v>0</v>
      </c>
    </row>
    <row r="1555" spans="2:56" x14ac:dyDescent="0.3">
      <c r="B1555" s="169" t="s">
        <v>148</v>
      </c>
      <c r="C1555" s="248"/>
      <c r="D1555" s="249"/>
      <c r="E1555" s="172">
        <f t="shared" si="1811"/>
        <v>0</v>
      </c>
      <c r="F1555" s="248"/>
      <c r="G1555" s="249"/>
      <c r="H1555" s="172">
        <f t="shared" si="1812"/>
        <v>0</v>
      </c>
      <c r="I1555" s="248"/>
      <c r="J1555" s="250"/>
      <c r="K1555" s="174">
        <f t="shared" si="1813"/>
        <v>0</v>
      </c>
      <c r="L1555" s="248"/>
      <c r="M1555" s="250"/>
      <c r="N1555" s="251"/>
      <c r="O1555" s="248"/>
      <c r="P1555" s="251"/>
      <c r="Q1555" s="166">
        <f t="shared" si="1814"/>
        <v>0</v>
      </c>
      <c r="R1555" s="251"/>
      <c r="S1555" s="251"/>
      <c r="T1555" s="167">
        <f t="shared" si="1826"/>
        <v>0</v>
      </c>
      <c r="U1555" s="157"/>
      <c r="V1555" s="248"/>
      <c r="W1555" s="251"/>
      <c r="X1555" s="166">
        <f t="shared" si="1815"/>
        <v>0</v>
      </c>
      <c r="Y1555" s="251"/>
      <c r="Z1555" s="251"/>
      <c r="AA1555" s="167">
        <f t="shared" si="1827"/>
        <v>0</v>
      </c>
      <c r="AB1555" s="157"/>
      <c r="AC1555" s="248"/>
      <c r="AD1555" s="251"/>
      <c r="AE1555" s="166">
        <f t="shared" si="1816"/>
        <v>0</v>
      </c>
      <c r="AF1555" s="251"/>
      <c r="AG1555" s="251"/>
      <c r="AH1555" s="167">
        <f t="shared" si="1828"/>
        <v>0</v>
      </c>
      <c r="AJ1555" s="252"/>
      <c r="AK1555" s="253"/>
      <c r="AL1555" s="254"/>
      <c r="AM1555" s="253"/>
      <c r="AN1555" s="254"/>
      <c r="AO1555" s="253"/>
      <c r="AP1555" s="254"/>
      <c r="AQ1555" s="253"/>
      <c r="AR1555" s="254"/>
      <c r="AS1555" s="253"/>
      <c r="AT1555" s="254"/>
      <c r="AU1555" s="253"/>
      <c r="AV1555" s="163">
        <f t="shared" si="1818"/>
        <v>0</v>
      </c>
      <c r="AW1555" s="168">
        <f t="shared" si="1819"/>
        <v>0</v>
      </c>
      <c r="AY1555" s="163">
        <f t="shared" si="1820"/>
        <v>0</v>
      </c>
      <c r="AZ1555" s="163">
        <f t="shared" si="1821"/>
        <v>0</v>
      </c>
      <c r="BA1555" s="163">
        <f t="shared" si="1822"/>
        <v>0</v>
      </c>
      <c r="BB1555" s="163">
        <f t="shared" si="1823"/>
        <v>0</v>
      </c>
      <c r="BC1555" s="163">
        <f t="shared" si="1824"/>
        <v>0</v>
      </c>
      <c r="BD1555" s="163">
        <f t="shared" si="1825"/>
        <v>0</v>
      </c>
    </row>
    <row r="1556" spans="2:56" x14ac:dyDescent="0.3">
      <c r="B1556" s="169" t="s">
        <v>149</v>
      </c>
      <c r="C1556" s="248"/>
      <c r="D1556" s="249"/>
      <c r="E1556" s="172">
        <f t="shared" si="1811"/>
        <v>0</v>
      </c>
      <c r="F1556" s="248"/>
      <c r="G1556" s="249"/>
      <c r="H1556" s="172">
        <f t="shared" si="1812"/>
        <v>0</v>
      </c>
      <c r="I1556" s="248"/>
      <c r="J1556" s="250"/>
      <c r="K1556" s="174">
        <f t="shared" si="1813"/>
        <v>0</v>
      </c>
      <c r="L1556" s="248"/>
      <c r="M1556" s="250"/>
      <c r="N1556" s="251"/>
      <c r="O1556" s="248"/>
      <c r="P1556" s="251"/>
      <c r="Q1556" s="166">
        <f t="shared" si="1814"/>
        <v>0</v>
      </c>
      <c r="R1556" s="251"/>
      <c r="S1556" s="251"/>
      <c r="T1556" s="167">
        <f t="shared" si="1826"/>
        <v>0</v>
      </c>
      <c r="U1556" s="157"/>
      <c r="V1556" s="248"/>
      <c r="W1556" s="251"/>
      <c r="X1556" s="166">
        <f t="shared" si="1815"/>
        <v>0</v>
      </c>
      <c r="Y1556" s="251"/>
      <c r="Z1556" s="251"/>
      <c r="AA1556" s="167">
        <f t="shared" si="1827"/>
        <v>0</v>
      </c>
      <c r="AB1556" s="157"/>
      <c r="AC1556" s="248"/>
      <c r="AD1556" s="251"/>
      <c r="AE1556" s="166">
        <f t="shared" si="1816"/>
        <v>0</v>
      </c>
      <c r="AF1556" s="251"/>
      <c r="AG1556" s="251"/>
      <c r="AH1556" s="167">
        <f t="shared" si="1828"/>
        <v>0</v>
      </c>
      <c r="AJ1556" s="252"/>
      <c r="AK1556" s="253"/>
      <c r="AL1556" s="254"/>
      <c r="AM1556" s="253"/>
      <c r="AN1556" s="254"/>
      <c r="AO1556" s="253"/>
      <c r="AP1556" s="254"/>
      <c r="AQ1556" s="253"/>
      <c r="AR1556" s="254"/>
      <c r="AS1556" s="253"/>
      <c r="AT1556" s="254"/>
      <c r="AU1556" s="253"/>
      <c r="AV1556" s="163">
        <f t="shared" si="1818"/>
        <v>0</v>
      </c>
      <c r="AW1556" s="168">
        <f t="shared" si="1819"/>
        <v>0</v>
      </c>
      <c r="AY1556" s="163">
        <f t="shared" si="1820"/>
        <v>0</v>
      </c>
      <c r="AZ1556" s="163">
        <f t="shared" si="1821"/>
        <v>0</v>
      </c>
      <c r="BA1556" s="163">
        <f t="shared" si="1822"/>
        <v>0</v>
      </c>
      <c r="BB1556" s="163">
        <f t="shared" si="1823"/>
        <v>0</v>
      </c>
      <c r="BC1556" s="163">
        <f t="shared" si="1824"/>
        <v>0</v>
      </c>
      <c r="BD1556" s="163">
        <f t="shared" si="1825"/>
        <v>0</v>
      </c>
    </row>
    <row r="1557" spans="2:56" x14ac:dyDescent="0.3">
      <c r="B1557" s="179" t="s">
        <v>150</v>
      </c>
      <c r="C1557" s="83">
        <f>SUM(C1558:C1564)</f>
        <v>0</v>
      </c>
      <c r="D1557" s="84">
        <f>SUM(D1558:D1564)</f>
        <v>0</v>
      </c>
      <c r="E1557" s="85">
        <f t="shared" si="1811"/>
        <v>0</v>
      </c>
      <c r="F1557" s="83">
        <f>SUM(F1558:F1564)</f>
        <v>5000</v>
      </c>
      <c r="G1557" s="84">
        <f>SUM(G1558:G1564)</f>
        <v>0</v>
      </c>
      <c r="H1557" s="85">
        <f t="shared" si="1812"/>
        <v>0</v>
      </c>
      <c r="I1557" s="83">
        <f>SUM(I1558:I1564)</f>
        <v>4982</v>
      </c>
      <c r="J1557" s="86">
        <f>SUM(J1558:J1564)</f>
        <v>4982</v>
      </c>
      <c r="K1557" s="87">
        <f t="shared" si="1813"/>
        <v>1</v>
      </c>
      <c r="L1557" s="83">
        <f>SUM(L1558:L1564)</f>
        <v>0</v>
      </c>
      <c r="M1557" s="86">
        <f>SUM(M1558:M1564)</f>
        <v>0</v>
      </c>
      <c r="N1557" s="88">
        <f>SUM(N1558:N1564)</f>
        <v>0</v>
      </c>
      <c r="O1557" s="83">
        <f>SUM(O1558:O1564)</f>
        <v>10000</v>
      </c>
      <c r="P1557" s="88">
        <f>SUM(P1558:P1564)</f>
        <v>0</v>
      </c>
      <c r="Q1557" s="177">
        <f t="shared" si="1814"/>
        <v>10000</v>
      </c>
      <c r="R1557" s="88">
        <f>SUM(R1558:R1564)</f>
        <v>0</v>
      </c>
      <c r="S1557" s="88">
        <f>SUM(S1558:S1564)</f>
        <v>0</v>
      </c>
      <c r="T1557" s="178">
        <f t="shared" si="1826"/>
        <v>10000</v>
      </c>
      <c r="U1557" s="157"/>
      <c r="V1557" s="83">
        <f>SUM(V1558:V1564)</f>
        <v>10000</v>
      </c>
      <c r="W1557" s="88">
        <f>SUM(W1558:W1564)</f>
        <v>0</v>
      </c>
      <c r="X1557" s="177">
        <f t="shared" si="1815"/>
        <v>10000</v>
      </c>
      <c r="Y1557" s="88">
        <f>SUM(Y1558:Y1564)</f>
        <v>0</v>
      </c>
      <c r="Z1557" s="88">
        <f>SUM(Z1558:Z1564)</f>
        <v>0</v>
      </c>
      <c r="AA1557" s="178">
        <f t="shared" si="1827"/>
        <v>10000</v>
      </c>
      <c r="AB1557" s="157"/>
      <c r="AC1557" s="83">
        <f>SUM(AC1558:AC1564)</f>
        <v>8000</v>
      </c>
      <c r="AD1557" s="88">
        <f>SUM(AD1558:AD1564)</f>
        <v>0</v>
      </c>
      <c r="AE1557" s="177">
        <f t="shared" si="1816"/>
        <v>8000</v>
      </c>
      <c r="AF1557" s="88">
        <f>SUM(AF1558:AF1564)</f>
        <v>0</v>
      </c>
      <c r="AG1557" s="88">
        <f>SUM(AG1558:AG1564)</f>
        <v>0</v>
      </c>
      <c r="AH1557" s="178">
        <f t="shared" si="1828"/>
        <v>8000</v>
      </c>
      <c r="AJ1557" s="84">
        <f t="shared" ref="AJ1557:AU1557" si="1844">SUM(AJ1558:AJ1564)</f>
        <v>0</v>
      </c>
      <c r="AK1557" s="86">
        <f t="shared" si="1844"/>
        <v>0</v>
      </c>
      <c r="AL1557" s="88">
        <f t="shared" si="1844"/>
        <v>0</v>
      </c>
      <c r="AM1557" s="86">
        <f t="shared" si="1844"/>
        <v>0</v>
      </c>
      <c r="AN1557" s="88">
        <f t="shared" si="1844"/>
        <v>0</v>
      </c>
      <c r="AO1557" s="86">
        <f t="shared" si="1844"/>
        <v>0</v>
      </c>
      <c r="AP1557" s="88">
        <f t="shared" si="1844"/>
        <v>10000</v>
      </c>
      <c r="AQ1557" s="86">
        <f t="shared" si="1844"/>
        <v>0</v>
      </c>
      <c r="AR1557" s="88">
        <f t="shared" si="1844"/>
        <v>0</v>
      </c>
      <c r="AS1557" s="86">
        <f t="shared" si="1844"/>
        <v>0</v>
      </c>
      <c r="AT1557" s="88">
        <f t="shared" si="1844"/>
        <v>0</v>
      </c>
      <c r="AU1557" s="86">
        <f t="shared" si="1844"/>
        <v>0</v>
      </c>
      <c r="AV1557" s="86">
        <f t="shared" si="1818"/>
        <v>10000</v>
      </c>
      <c r="AW1557" s="93">
        <f t="shared" si="1819"/>
        <v>0</v>
      </c>
      <c r="AY1557" s="86">
        <f t="shared" si="1820"/>
        <v>0</v>
      </c>
      <c r="AZ1557" s="86">
        <f t="shared" si="1821"/>
        <v>0</v>
      </c>
      <c r="BA1557" s="86">
        <f t="shared" si="1822"/>
        <v>10000</v>
      </c>
      <c r="BB1557" s="86">
        <f t="shared" si="1823"/>
        <v>0</v>
      </c>
      <c r="BC1557" s="86">
        <f t="shared" si="1824"/>
        <v>10000</v>
      </c>
      <c r="BD1557" s="86">
        <f t="shared" si="1825"/>
        <v>0</v>
      </c>
    </row>
    <row r="1558" spans="2:56" x14ac:dyDescent="0.3">
      <c r="B1558" s="169" t="s">
        <v>151</v>
      </c>
      <c r="C1558" s="248"/>
      <c r="D1558" s="249"/>
      <c r="E1558" s="172">
        <f t="shared" si="1811"/>
        <v>0</v>
      </c>
      <c r="F1558" s="248"/>
      <c r="G1558" s="249"/>
      <c r="H1558" s="172">
        <f t="shared" si="1812"/>
        <v>0</v>
      </c>
      <c r="I1558" s="248"/>
      <c r="J1558" s="250"/>
      <c r="K1558" s="174">
        <f t="shared" si="1813"/>
        <v>0</v>
      </c>
      <c r="L1558" s="248"/>
      <c r="M1558" s="250"/>
      <c r="N1558" s="251"/>
      <c r="O1558" s="248"/>
      <c r="P1558" s="251"/>
      <c r="Q1558" s="166">
        <f t="shared" si="1814"/>
        <v>0</v>
      </c>
      <c r="R1558" s="251"/>
      <c r="S1558" s="251"/>
      <c r="T1558" s="167">
        <f t="shared" si="1826"/>
        <v>0</v>
      </c>
      <c r="U1558" s="157"/>
      <c r="V1558" s="248"/>
      <c r="W1558" s="251"/>
      <c r="X1558" s="166">
        <f t="shared" si="1815"/>
        <v>0</v>
      </c>
      <c r="Y1558" s="251"/>
      <c r="Z1558" s="251"/>
      <c r="AA1558" s="167">
        <f t="shared" si="1827"/>
        <v>0</v>
      </c>
      <c r="AB1558" s="157"/>
      <c r="AC1558" s="248"/>
      <c r="AD1558" s="251"/>
      <c r="AE1558" s="166">
        <f t="shared" si="1816"/>
        <v>0</v>
      </c>
      <c r="AF1558" s="251"/>
      <c r="AG1558" s="251"/>
      <c r="AH1558" s="167">
        <f t="shared" si="1828"/>
        <v>0</v>
      </c>
      <c r="AJ1558" s="252"/>
      <c r="AK1558" s="253"/>
      <c r="AL1558" s="254"/>
      <c r="AM1558" s="253"/>
      <c r="AN1558" s="254"/>
      <c r="AO1558" s="253"/>
      <c r="AP1558" s="254"/>
      <c r="AQ1558" s="253"/>
      <c r="AR1558" s="254"/>
      <c r="AS1558" s="253"/>
      <c r="AT1558" s="254"/>
      <c r="AU1558" s="253"/>
      <c r="AV1558" s="163">
        <f t="shared" si="1818"/>
        <v>0</v>
      </c>
      <c r="AW1558" s="168">
        <f t="shared" si="1819"/>
        <v>0</v>
      </c>
      <c r="AY1558" s="163">
        <f t="shared" si="1820"/>
        <v>0</v>
      </c>
      <c r="AZ1558" s="163">
        <f t="shared" si="1821"/>
        <v>0</v>
      </c>
      <c r="BA1558" s="163">
        <f t="shared" si="1822"/>
        <v>0</v>
      </c>
      <c r="BB1558" s="163">
        <f t="shared" si="1823"/>
        <v>0</v>
      </c>
      <c r="BC1558" s="163">
        <f t="shared" si="1824"/>
        <v>0</v>
      </c>
      <c r="BD1558" s="163">
        <f t="shared" si="1825"/>
        <v>0</v>
      </c>
    </row>
    <row r="1559" spans="2:56" x14ac:dyDescent="0.3">
      <c r="B1559" s="169" t="s">
        <v>152</v>
      </c>
      <c r="C1559" s="248"/>
      <c r="D1559" s="249"/>
      <c r="E1559" s="172">
        <f t="shared" si="1811"/>
        <v>0</v>
      </c>
      <c r="F1559" s="248"/>
      <c r="G1559" s="249"/>
      <c r="H1559" s="172">
        <f t="shared" si="1812"/>
        <v>0</v>
      </c>
      <c r="I1559" s="248"/>
      <c r="J1559" s="250"/>
      <c r="K1559" s="174">
        <f t="shared" si="1813"/>
        <v>0</v>
      </c>
      <c r="L1559" s="248"/>
      <c r="M1559" s="250"/>
      <c r="N1559" s="251"/>
      <c r="O1559" s="248"/>
      <c r="P1559" s="251"/>
      <c r="Q1559" s="166">
        <f t="shared" si="1814"/>
        <v>0</v>
      </c>
      <c r="R1559" s="251"/>
      <c r="S1559" s="251"/>
      <c r="T1559" s="167">
        <f t="shared" si="1826"/>
        <v>0</v>
      </c>
      <c r="U1559" s="157"/>
      <c r="V1559" s="248"/>
      <c r="W1559" s="251"/>
      <c r="X1559" s="166">
        <f t="shared" si="1815"/>
        <v>0</v>
      </c>
      <c r="Y1559" s="251"/>
      <c r="Z1559" s="251"/>
      <c r="AA1559" s="167">
        <f t="shared" si="1827"/>
        <v>0</v>
      </c>
      <c r="AB1559" s="157"/>
      <c r="AC1559" s="248"/>
      <c r="AD1559" s="251"/>
      <c r="AE1559" s="166">
        <f t="shared" si="1816"/>
        <v>0</v>
      </c>
      <c r="AF1559" s="251"/>
      <c r="AG1559" s="251"/>
      <c r="AH1559" s="167">
        <f t="shared" si="1828"/>
        <v>0</v>
      </c>
      <c r="AJ1559" s="252"/>
      <c r="AK1559" s="253"/>
      <c r="AL1559" s="254"/>
      <c r="AM1559" s="253"/>
      <c r="AN1559" s="254"/>
      <c r="AO1559" s="253"/>
      <c r="AP1559" s="254"/>
      <c r="AQ1559" s="253"/>
      <c r="AR1559" s="254"/>
      <c r="AS1559" s="253"/>
      <c r="AT1559" s="254"/>
      <c r="AU1559" s="253"/>
      <c r="AV1559" s="163">
        <f t="shared" si="1818"/>
        <v>0</v>
      </c>
      <c r="AW1559" s="168">
        <f t="shared" si="1819"/>
        <v>0</v>
      </c>
      <c r="AY1559" s="163">
        <f t="shared" si="1820"/>
        <v>0</v>
      </c>
      <c r="AZ1559" s="163">
        <f t="shared" si="1821"/>
        <v>0</v>
      </c>
      <c r="BA1559" s="163">
        <f t="shared" si="1822"/>
        <v>0</v>
      </c>
      <c r="BB1559" s="163">
        <f t="shared" si="1823"/>
        <v>0</v>
      </c>
      <c r="BC1559" s="163">
        <f t="shared" si="1824"/>
        <v>0</v>
      </c>
      <c r="BD1559" s="163">
        <f t="shared" si="1825"/>
        <v>0</v>
      </c>
    </row>
    <row r="1560" spans="2:56" x14ac:dyDescent="0.3">
      <c r="B1560" s="169" t="s">
        <v>153</v>
      </c>
      <c r="C1560" s="248"/>
      <c r="D1560" s="249"/>
      <c r="E1560" s="172">
        <f t="shared" si="1811"/>
        <v>0</v>
      </c>
      <c r="F1560" s="248">
        <v>5000</v>
      </c>
      <c r="G1560" s="249"/>
      <c r="H1560" s="172">
        <f t="shared" si="1812"/>
        <v>0</v>
      </c>
      <c r="I1560" s="248">
        <v>4982</v>
      </c>
      <c r="J1560" s="250">
        <v>4982</v>
      </c>
      <c r="K1560" s="174">
        <f t="shared" si="1813"/>
        <v>1</v>
      </c>
      <c r="L1560" s="248"/>
      <c r="M1560" s="250"/>
      <c r="N1560" s="251"/>
      <c r="O1560" s="248">
        <v>10000</v>
      </c>
      <c r="P1560" s="251"/>
      <c r="Q1560" s="166">
        <f t="shared" si="1814"/>
        <v>10000</v>
      </c>
      <c r="R1560" s="251"/>
      <c r="S1560" s="251"/>
      <c r="T1560" s="167">
        <f t="shared" si="1826"/>
        <v>10000</v>
      </c>
      <c r="U1560" s="157"/>
      <c r="V1560" s="248">
        <v>10000</v>
      </c>
      <c r="W1560" s="251"/>
      <c r="X1560" s="166">
        <f t="shared" si="1815"/>
        <v>10000</v>
      </c>
      <c r="Y1560" s="251"/>
      <c r="Z1560" s="251"/>
      <c r="AA1560" s="167">
        <f t="shared" si="1827"/>
        <v>10000</v>
      </c>
      <c r="AB1560" s="157"/>
      <c r="AC1560" s="248">
        <v>8000</v>
      </c>
      <c r="AD1560" s="251"/>
      <c r="AE1560" s="166">
        <f t="shared" si="1816"/>
        <v>8000</v>
      </c>
      <c r="AF1560" s="251"/>
      <c r="AG1560" s="251"/>
      <c r="AH1560" s="167">
        <f t="shared" si="1828"/>
        <v>8000</v>
      </c>
      <c r="AJ1560" s="252"/>
      <c r="AK1560" s="253"/>
      <c r="AL1560" s="254"/>
      <c r="AM1560" s="253"/>
      <c r="AN1560" s="254"/>
      <c r="AO1560" s="253"/>
      <c r="AP1560" s="254">
        <v>10000</v>
      </c>
      <c r="AQ1560" s="253"/>
      <c r="AR1560" s="254"/>
      <c r="AS1560" s="253"/>
      <c r="AT1560" s="254"/>
      <c r="AU1560" s="253"/>
      <c r="AV1560" s="163">
        <f t="shared" si="1818"/>
        <v>10000</v>
      </c>
      <c r="AW1560" s="168">
        <f t="shared" si="1819"/>
        <v>0</v>
      </c>
      <c r="AY1560" s="163">
        <f t="shared" si="1820"/>
        <v>0</v>
      </c>
      <c r="AZ1560" s="163">
        <f t="shared" si="1821"/>
        <v>0</v>
      </c>
      <c r="BA1560" s="163">
        <f t="shared" si="1822"/>
        <v>10000</v>
      </c>
      <c r="BB1560" s="163">
        <f t="shared" si="1823"/>
        <v>0</v>
      </c>
      <c r="BC1560" s="163">
        <f t="shared" si="1824"/>
        <v>10000</v>
      </c>
      <c r="BD1560" s="163">
        <f t="shared" si="1825"/>
        <v>0</v>
      </c>
    </row>
    <row r="1561" spans="2:56" x14ac:dyDescent="0.3">
      <c r="B1561" s="169" t="s">
        <v>154</v>
      </c>
      <c r="C1561" s="248"/>
      <c r="D1561" s="249"/>
      <c r="E1561" s="172">
        <f t="shared" si="1811"/>
        <v>0</v>
      </c>
      <c r="F1561" s="248"/>
      <c r="G1561" s="249"/>
      <c r="H1561" s="172">
        <f t="shared" si="1812"/>
        <v>0</v>
      </c>
      <c r="I1561" s="248"/>
      <c r="J1561" s="250"/>
      <c r="K1561" s="174">
        <f t="shared" si="1813"/>
        <v>0</v>
      </c>
      <c r="L1561" s="248"/>
      <c r="M1561" s="250"/>
      <c r="N1561" s="251"/>
      <c r="O1561" s="248"/>
      <c r="P1561" s="251"/>
      <c r="Q1561" s="166">
        <f t="shared" si="1814"/>
        <v>0</v>
      </c>
      <c r="R1561" s="251"/>
      <c r="S1561" s="251"/>
      <c r="T1561" s="167">
        <f t="shared" si="1826"/>
        <v>0</v>
      </c>
      <c r="U1561" s="157"/>
      <c r="V1561" s="248"/>
      <c r="W1561" s="251"/>
      <c r="X1561" s="166">
        <f t="shared" si="1815"/>
        <v>0</v>
      </c>
      <c r="Y1561" s="251"/>
      <c r="Z1561" s="251"/>
      <c r="AA1561" s="167">
        <f t="shared" si="1827"/>
        <v>0</v>
      </c>
      <c r="AB1561" s="157"/>
      <c r="AC1561" s="248"/>
      <c r="AD1561" s="251"/>
      <c r="AE1561" s="166">
        <f t="shared" si="1816"/>
        <v>0</v>
      </c>
      <c r="AF1561" s="251"/>
      <c r="AG1561" s="251"/>
      <c r="AH1561" s="167">
        <f t="shared" si="1828"/>
        <v>0</v>
      </c>
      <c r="AJ1561" s="252"/>
      <c r="AK1561" s="253"/>
      <c r="AL1561" s="254"/>
      <c r="AM1561" s="253"/>
      <c r="AN1561" s="254"/>
      <c r="AO1561" s="253"/>
      <c r="AP1561" s="254"/>
      <c r="AQ1561" s="253"/>
      <c r="AR1561" s="254"/>
      <c r="AS1561" s="253"/>
      <c r="AT1561" s="254"/>
      <c r="AU1561" s="253"/>
      <c r="AV1561" s="163">
        <f t="shared" si="1818"/>
        <v>0</v>
      </c>
      <c r="AW1561" s="168">
        <f t="shared" si="1819"/>
        <v>0</v>
      </c>
      <c r="AY1561" s="163">
        <f t="shared" si="1820"/>
        <v>0</v>
      </c>
      <c r="AZ1561" s="163">
        <f t="shared" si="1821"/>
        <v>0</v>
      </c>
      <c r="BA1561" s="163">
        <f t="shared" si="1822"/>
        <v>0</v>
      </c>
      <c r="BB1561" s="163">
        <f t="shared" si="1823"/>
        <v>0</v>
      </c>
      <c r="BC1561" s="163">
        <f t="shared" si="1824"/>
        <v>0</v>
      </c>
      <c r="BD1561" s="163">
        <f t="shared" si="1825"/>
        <v>0</v>
      </c>
    </row>
    <row r="1562" spans="2:56" x14ac:dyDescent="0.3">
      <c r="B1562" s="169" t="s">
        <v>155</v>
      </c>
      <c r="C1562" s="248"/>
      <c r="D1562" s="249"/>
      <c r="E1562" s="172">
        <f t="shared" si="1811"/>
        <v>0</v>
      </c>
      <c r="F1562" s="248"/>
      <c r="G1562" s="249"/>
      <c r="H1562" s="172">
        <f t="shared" si="1812"/>
        <v>0</v>
      </c>
      <c r="I1562" s="248"/>
      <c r="J1562" s="250"/>
      <c r="K1562" s="174">
        <f t="shared" si="1813"/>
        <v>0</v>
      </c>
      <c r="L1562" s="248"/>
      <c r="M1562" s="250"/>
      <c r="N1562" s="251"/>
      <c r="O1562" s="248"/>
      <c r="P1562" s="251"/>
      <c r="Q1562" s="166">
        <f t="shared" si="1814"/>
        <v>0</v>
      </c>
      <c r="R1562" s="251"/>
      <c r="S1562" s="251"/>
      <c r="T1562" s="167">
        <f t="shared" si="1826"/>
        <v>0</v>
      </c>
      <c r="U1562" s="157"/>
      <c r="V1562" s="248"/>
      <c r="W1562" s="251"/>
      <c r="X1562" s="166">
        <f t="shared" si="1815"/>
        <v>0</v>
      </c>
      <c r="Y1562" s="251"/>
      <c r="Z1562" s="251"/>
      <c r="AA1562" s="167">
        <f t="shared" si="1827"/>
        <v>0</v>
      </c>
      <c r="AB1562" s="157"/>
      <c r="AC1562" s="248"/>
      <c r="AD1562" s="251"/>
      <c r="AE1562" s="166">
        <f t="shared" si="1816"/>
        <v>0</v>
      </c>
      <c r="AF1562" s="251"/>
      <c r="AG1562" s="251"/>
      <c r="AH1562" s="167">
        <f t="shared" si="1828"/>
        <v>0</v>
      </c>
      <c r="AJ1562" s="252"/>
      <c r="AK1562" s="253"/>
      <c r="AL1562" s="254"/>
      <c r="AM1562" s="253"/>
      <c r="AN1562" s="254"/>
      <c r="AO1562" s="253"/>
      <c r="AP1562" s="254"/>
      <c r="AQ1562" s="253"/>
      <c r="AR1562" s="254"/>
      <c r="AS1562" s="253"/>
      <c r="AT1562" s="254"/>
      <c r="AU1562" s="253"/>
      <c r="AV1562" s="163">
        <f t="shared" si="1818"/>
        <v>0</v>
      </c>
      <c r="AW1562" s="168">
        <f t="shared" si="1819"/>
        <v>0</v>
      </c>
      <c r="AY1562" s="163">
        <f t="shared" si="1820"/>
        <v>0</v>
      </c>
      <c r="AZ1562" s="163">
        <f t="shared" si="1821"/>
        <v>0</v>
      </c>
      <c r="BA1562" s="163">
        <f t="shared" si="1822"/>
        <v>0</v>
      </c>
      <c r="BB1562" s="163">
        <f t="shared" si="1823"/>
        <v>0</v>
      </c>
      <c r="BC1562" s="163">
        <f t="shared" si="1824"/>
        <v>0</v>
      </c>
      <c r="BD1562" s="163">
        <f t="shared" si="1825"/>
        <v>0</v>
      </c>
    </row>
    <row r="1563" spans="2:56" x14ac:dyDescent="0.3">
      <c r="B1563" s="169" t="s">
        <v>156</v>
      </c>
      <c r="C1563" s="248"/>
      <c r="D1563" s="249"/>
      <c r="E1563" s="172">
        <f t="shared" si="1811"/>
        <v>0</v>
      </c>
      <c r="F1563" s="248"/>
      <c r="G1563" s="249"/>
      <c r="H1563" s="172">
        <f t="shared" si="1812"/>
        <v>0</v>
      </c>
      <c r="I1563" s="248"/>
      <c r="J1563" s="250"/>
      <c r="K1563" s="174">
        <f t="shared" si="1813"/>
        <v>0</v>
      </c>
      <c r="L1563" s="248"/>
      <c r="M1563" s="250"/>
      <c r="N1563" s="251"/>
      <c r="O1563" s="248"/>
      <c r="P1563" s="251"/>
      <c r="Q1563" s="166">
        <f t="shared" si="1814"/>
        <v>0</v>
      </c>
      <c r="R1563" s="251"/>
      <c r="S1563" s="251"/>
      <c r="T1563" s="167">
        <f t="shared" si="1826"/>
        <v>0</v>
      </c>
      <c r="U1563" s="157"/>
      <c r="V1563" s="248"/>
      <c r="W1563" s="251"/>
      <c r="X1563" s="166">
        <f t="shared" si="1815"/>
        <v>0</v>
      </c>
      <c r="Y1563" s="251"/>
      <c r="Z1563" s="251"/>
      <c r="AA1563" s="167">
        <f t="shared" si="1827"/>
        <v>0</v>
      </c>
      <c r="AB1563" s="157"/>
      <c r="AC1563" s="248"/>
      <c r="AD1563" s="251"/>
      <c r="AE1563" s="166">
        <f t="shared" si="1816"/>
        <v>0</v>
      </c>
      <c r="AF1563" s="251"/>
      <c r="AG1563" s="251"/>
      <c r="AH1563" s="167">
        <f t="shared" si="1828"/>
        <v>0</v>
      </c>
      <c r="AJ1563" s="252"/>
      <c r="AK1563" s="253"/>
      <c r="AL1563" s="254"/>
      <c r="AM1563" s="253"/>
      <c r="AN1563" s="254"/>
      <c r="AO1563" s="253"/>
      <c r="AP1563" s="254"/>
      <c r="AQ1563" s="253"/>
      <c r="AR1563" s="254"/>
      <c r="AS1563" s="253"/>
      <c r="AT1563" s="254"/>
      <c r="AU1563" s="253"/>
      <c r="AV1563" s="163">
        <f t="shared" si="1818"/>
        <v>0</v>
      </c>
      <c r="AW1563" s="168">
        <f t="shared" si="1819"/>
        <v>0</v>
      </c>
      <c r="AY1563" s="163">
        <f t="shared" si="1820"/>
        <v>0</v>
      </c>
      <c r="AZ1563" s="163">
        <f t="shared" si="1821"/>
        <v>0</v>
      </c>
      <c r="BA1563" s="163">
        <f t="shared" si="1822"/>
        <v>0</v>
      </c>
      <c r="BB1563" s="163">
        <f t="shared" si="1823"/>
        <v>0</v>
      </c>
      <c r="BC1563" s="163">
        <f t="shared" si="1824"/>
        <v>0</v>
      </c>
      <c r="BD1563" s="163">
        <f t="shared" si="1825"/>
        <v>0</v>
      </c>
    </row>
    <row r="1564" spans="2:56" x14ac:dyDescent="0.3">
      <c r="B1564" s="169" t="s">
        <v>157</v>
      </c>
      <c r="C1564" s="248"/>
      <c r="D1564" s="249"/>
      <c r="E1564" s="172">
        <f t="shared" si="1811"/>
        <v>0</v>
      </c>
      <c r="F1564" s="248"/>
      <c r="G1564" s="249"/>
      <c r="H1564" s="172">
        <f t="shared" si="1812"/>
        <v>0</v>
      </c>
      <c r="I1564" s="248"/>
      <c r="J1564" s="250"/>
      <c r="K1564" s="174">
        <f t="shared" si="1813"/>
        <v>0</v>
      </c>
      <c r="L1564" s="248"/>
      <c r="M1564" s="250"/>
      <c r="N1564" s="251"/>
      <c r="O1564" s="248"/>
      <c r="P1564" s="251"/>
      <c r="Q1564" s="166">
        <f t="shared" si="1814"/>
        <v>0</v>
      </c>
      <c r="R1564" s="251"/>
      <c r="S1564" s="251"/>
      <c r="T1564" s="167">
        <f t="shared" si="1826"/>
        <v>0</v>
      </c>
      <c r="U1564" s="157"/>
      <c r="V1564" s="248"/>
      <c r="W1564" s="251"/>
      <c r="X1564" s="166">
        <f t="shared" si="1815"/>
        <v>0</v>
      </c>
      <c r="Y1564" s="251"/>
      <c r="Z1564" s="251"/>
      <c r="AA1564" s="167">
        <f t="shared" si="1827"/>
        <v>0</v>
      </c>
      <c r="AB1564" s="157"/>
      <c r="AC1564" s="248"/>
      <c r="AD1564" s="251"/>
      <c r="AE1564" s="166">
        <f t="shared" si="1816"/>
        <v>0</v>
      </c>
      <c r="AF1564" s="251"/>
      <c r="AG1564" s="251"/>
      <c r="AH1564" s="167">
        <f t="shared" si="1828"/>
        <v>0</v>
      </c>
      <c r="AJ1564" s="252"/>
      <c r="AK1564" s="253"/>
      <c r="AL1564" s="254"/>
      <c r="AM1564" s="253"/>
      <c r="AN1564" s="254"/>
      <c r="AO1564" s="253"/>
      <c r="AP1564" s="254"/>
      <c r="AQ1564" s="253"/>
      <c r="AR1564" s="254"/>
      <c r="AS1564" s="253"/>
      <c r="AT1564" s="254"/>
      <c r="AU1564" s="253"/>
      <c r="AV1564" s="163">
        <f t="shared" si="1818"/>
        <v>0</v>
      </c>
      <c r="AW1564" s="168">
        <f t="shared" si="1819"/>
        <v>0</v>
      </c>
      <c r="AY1564" s="163">
        <f t="shared" si="1820"/>
        <v>0</v>
      </c>
      <c r="AZ1564" s="163">
        <f t="shared" si="1821"/>
        <v>0</v>
      </c>
      <c r="BA1564" s="163">
        <f t="shared" si="1822"/>
        <v>0</v>
      </c>
      <c r="BB1564" s="163">
        <f t="shared" si="1823"/>
        <v>0</v>
      </c>
      <c r="BC1564" s="163">
        <f t="shared" si="1824"/>
        <v>0</v>
      </c>
      <c r="BD1564" s="163">
        <f t="shared" si="1825"/>
        <v>0</v>
      </c>
    </row>
    <row r="1565" spans="2:56" x14ac:dyDescent="0.3">
      <c r="B1565" s="179" t="s">
        <v>158</v>
      </c>
      <c r="C1565" s="83">
        <f>SUM(C1566)</f>
        <v>0</v>
      </c>
      <c r="D1565" s="84">
        <f>SUM(D1566)</f>
        <v>0</v>
      </c>
      <c r="E1565" s="85">
        <f t="shared" si="1811"/>
        <v>0</v>
      </c>
      <c r="F1565" s="83">
        <f>SUM(F1566)</f>
        <v>0</v>
      </c>
      <c r="G1565" s="84">
        <f>SUM(G1566)</f>
        <v>0</v>
      </c>
      <c r="H1565" s="85">
        <f t="shared" si="1812"/>
        <v>0</v>
      </c>
      <c r="I1565" s="83">
        <f>SUM(I1566)</f>
        <v>0</v>
      </c>
      <c r="J1565" s="86">
        <f>SUM(J1566)</f>
        <v>0</v>
      </c>
      <c r="K1565" s="87">
        <f t="shared" si="1813"/>
        <v>0</v>
      </c>
      <c r="L1565" s="83">
        <f>SUM(L1566)</f>
        <v>0</v>
      </c>
      <c r="M1565" s="86">
        <f>SUM(M1566)</f>
        <v>0</v>
      </c>
      <c r="N1565" s="88">
        <f>SUM(N1566)</f>
        <v>0</v>
      </c>
      <c r="O1565" s="83">
        <f>SUM(O1566)</f>
        <v>0</v>
      </c>
      <c r="P1565" s="88">
        <f>SUM(P1566)</f>
        <v>0</v>
      </c>
      <c r="Q1565" s="177">
        <f t="shared" si="1814"/>
        <v>0</v>
      </c>
      <c r="R1565" s="88">
        <f>SUM(R1566)</f>
        <v>0</v>
      </c>
      <c r="S1565" s="88">
        <f>SUM(S1566)</f>
        <v>0</v>
      </c>
      <c r="T1565" s="178">
        <f t="shared" si="1826"/>
        <v>0</v>
      </c>
      <c r="U1565" s="157"/>
      <c r="V1565" s="83">
        <f>SUM(V1566)</f>
        <v>0</v>
      </c>
      <c r="W1565" s="88">
        <f>SUM(W1566)</f>
        <v>0</v>
      </c>
      <c r="X1565" s="177">
        <f t="shared" si="1815"/>
        <v>0</v>
      </c>
      <c r="Y1565" s="88">
        <f>SUM(Y1566)</f>
        <v>0</v>
      </c>
      <c r="Z1565" s="88">
        <f>SUM(Z1566)</f>
        <v>0</v>
      </c>
      <c r="AA1565" s="178">
        <f t="shared" si="1827"/>
        <v>0</v>
      </c>
      <c r="AB1565" s="157"/>
      <c r="AC1565" s="83">
        <f>SUM(AC1566)</f>
        <v>0</v>
      </c>
      <c r="AD1565" s="88">
        <f>SUM(AD1566)</f>
        <v>0</v>
      </c>
      <c r="AE1565" s="177">
        <f t="shared" si="1816"/>
        <v>0</v>
      </c>
      <c r="AF1565" s="88">
        <f>SUM(AF1566)</f>
        <v>0</v>
      </c>
      <c r="AG1565" s="88">
        <f>SUM(AG1566)</f>
        <v>0</v>
      </c>
      <c r="AH1565" s="178">
        <f t="shared" si="1828"/>
        <v>0</v>
      </c>
      <c r="AJ1565" s="84">
        <f t="shared" ref="AJ1565:AU1565" si="1845">SUM(AJ1566)</f>
        <v>0</v>
      </c>
      <c r="AK1565" s="86">
        <f t="shared" si="1845"/>
        <v>0</v>
      </c>
      <c r="AL1565" s="88">
        <f t="shared" si="1845"/>
        <v>0</v>
      </c>
      <c r="AM1565" s="86">
        <f t="shared" si="1845"/>
        <v>0</v>
      </c>
      <c r="AN1565" s="88">
        <f t="shared" si="1845"/>
        <v>0</v>
      </c>
      <c r="AO1565" s="86">
        <f t="shared" si="1845"/>
        <v>0</v>
      </c>
      <c r="AP1565" s="88">
        <f t="shared" si="1845"/>
        <v>0</v>
      </c>
      <c r="AQ1565" s="86">
        <f t="shared" si="1845"/>
        <v>0</v>
      </c>
      <c r="AR1565" s="88">
        <f t="shared" si="1845"/>
        <v>0</v>
      </c>
      <c r="AS1565" s="86">
        <f t="shared" si="1845"/>
        <v>0</v>
      </c>
      <c r="AT1565" s="88">
        <f t="shared" si="1845"/>
        <v>0</v>
      </c>
      <c r="AU1565" s="86">
        <f t="shared" si="1845"/>
        <v>0</v>
      </c>
      <c r="AV1565" s="86">
        <f t="shared" si="1818"/>
        <v>0</v>
      </c>
      <c r="AW1565" s="93">
        <f t="shared" si="1819"/>
        <v>0</v>
      </c>
      <c r="AY1565" s="86">
        <f t="shared" si="1820"/>
        <v>0</v>
      </c>
      <c r="AZ1565" s="86">
        <f t="shared" si="1821"/>
        <v>0</v>
      </c>
      <c r="BA1565" s="86">
        <f t="shared" si="1822"/>
        <v>0</v>
      </c>
      <c r="BB1565" s="86">
        <f t="shared" si="1823"/>
        <v>0</v>
      </c>
      <c r="BC1565" s="86">
        <f t="shared" si="1824"/>
        <v>0</v>
      </c>
      <c r="BD1565" s="86">
        <f t="shared" si="1825"/>
        <v>0</v>
      </c>
    </row>
    <row r="1566" spans="2:56" x14ac:dyDescent="0.3">
      <c r="B1566" s="169" t="s">
        <v>159</v>
      </c>
      <c r="C1566" s="248"/>
      <c r="D1566" s="249"/>
      <c r="E1566" s="172">
        <f t="shared" si="1811"/>
        <v>0</v>
      </c>
      <c r="F1566" s="248"/>
      <c r="G1566" s="249"/>
      <c r="H1566" s="172">
        <f t="shared" si="1812"/>
        <v>0</v>
      </c>
      <c r="I1566" s="248"/>
      <c r="J1566" s="250"/>
      <c r="K1566" s="174">
        <f t="shared" si="1813"/>
        <v>0</v>
      </c>
      <c r="L1566" s="248"/>
      <c r="M1566" s="250"/>
      <c r="N1566" s="251"/>
      <c r="O1566" s="248"/>
      <c r="P1566" s="251"/>
      <c r="Q1566" s="166">
        <f t="shared" si="1814"/>
        <v>0</v>
      </c>
      <c r="R1566" s="251"/>
      <c r="S1566" s="251"/>
      <c r="T1566" s="167">
        <f t="shared" si="1826"/>
        <v>0</v>
      </c>
      <c r="U1566" s="157"/>
      <c r="V1566" s="248"/>
      <c r="W1566" s="251"/>
      <c r="X1566" s="166">
        <f t="shared" si="1815"/>
        <v>0</v>
      </c>
      <c r="Y1566" s="251"/>
      <c r="Z1566" s="251"/>
      <c r="AA1566" s="167">
        <f t="shared" si="1827"/>
        <v>0</v>
      </c>
      <c r="AB1566" s="157"/>
      <c r="AC1566" s="248"/>
      <c r="AD1566" s="251"/>
      <c r="AE1566" s="166">
        <f t="shared" si="1816"/>
        <v>0</v>
      </c>
      <c r="AF1566" s="251"/>
      <c r="AG1566" s="251"/>
      <c r="AH1566" s="167">
        <f t="shared" si="1828"/>
        <v>0</v>
      </c>
      <c r="AJ1566" s="252"/>
      <c r="AK1566" s="253"/>
      <c r="AL1566" s="254"/>
      <c r="AM1566" s="253"/>
      <c r="AN1566" s="254"/>
      <c r="AO1566" s="253"/>
      <c r="AP1566" s="254"/>
      <c r="AQ1566" s="253"/>
      <c r="AR1566" s="254"/>
      <c r="AS1566" s="253"/>
      <c r="AT1566" s="254"/>
      <c r="AU1566" s="253"/>
      <c r="AV1566" s="163">
        <f t="shared" si="1818"/>
        <v>0</v>
      </c>
      <c r="AW1566" s="168">
        <f t="shared" si="1819"/>
        <v>0</v>
      </c>
      <c r="AY1566" s="163">
        <f t="shared" si="1820"/>
        <v>0</v>
      </c>
      <c r="AZ1566" s="163">
        <f t="shared" si="1821"/>
        <v>0</v>
      </c>
      <c r="BA1566" s="163">
        <f t="shared" si="1822"/>
        <v>0</v>
      </c>
      <c r="BB1566" s="163">
        <f t="shared" si="1823"/>
        <v>0</v>
      </c>
      <c r="BC1566" s="163">
        <f t="shared" si="1824"/>
        <v>0</v>
      </c>
      <c r="BD1566" s="163">
        <f t="shared" si="1825"/>
        <v>0</v>
      </c>
    </row>
    <row r="1567" spans="2:56" x14ac:dyDescent="0.3">
      <c r="B1567" s="179" t="s">
        <v>160</v>
      </c>
      <c r="C1567" s="83">
        <f>SUM(C1568:C1571)</f>
        <v>0</v>
      </c>
      <c r="D1567" s="84">
        <f>SUM(D1568:D1571)</f>
        <v>0</v>
      </c>
      <c r="E1567" s="85">
        <f t="shared" si="1811"/>
        <v>0</v>
      </c>
      <c r="F1567" s="83">
        <f>SUM(F1568:F1571)</f>
        <v>0</v>
      </c>
      <c r="G1567" s="84">
        <f>SUM(G1568:G1571)</f>
        <v>0</v>
      </c>
      <c r="H1567" s="85">
        <f t="shared" si="1812"/>
        <v>0</v>
      </c>
      <c r="I1567" s="83">
        <f>SUM(I1568:I1571)</f>
        <v>0</v>
      </c>
      <c r="J1567" s="86">
        <f>SUM(J1568:J1571)</f>
        <v>0</v>
      </c>
      <c r="K1567" s="87">
        <f t="shared" si="1813"/>
        <v>0</v>
      </c>
      <c r="L1567" s="83">
        <f>SUM(L1568:L1571)</f>
        <v>0</v>
      </c>
      <c r="M1567" s="86">
        <f>SUM(M1568:M1571)</f>
        <v>0</v>
      </c>
      <c r="N1567" s="88">
        <f>SUM(N1568:N1571)</f>
        <v>0</v>
      </c>
      <c r="O1567" s="83">
        <f>SUM(O1568:O1571)</f>
        <v>0</v>
      </c>
      <c r="P1567" s="88">
        <f>SUM(P1568:P1571)</f>
        <v>0</v>
      </c>
      <c r="Q1567" s="177">
        <f t="shared" si="1814"/>
        <v>0</v>
      </c>
      <c r="R1567" s="88">
        <f>SUM(R1568:R1571)</f>
        <v>0</v>
      </c>
      <c r="S1567" s="88">
        <f>SUM(S1568:S1571)</f>
        <v>0</v>
      </c>
      <c r="T1567" s="178">
        <f t="shared" si="1826"/>
        <v>0</v>
      </c>
      <c r="U1567" s="157"/>
      <c r="V1567" s="83">
        <f>SUM(V1568:V1571)</f>
        <v>0</v>
      </c>
      <c r="W1567" s="88">
        <f>SUM(W1568:W1571)</f>
        <v>0</v>
      </c>
      <c r="X1567" s="177">
        <f t="shared" si="1815"/>
        <v>0</v>
      </c>
      <c r="Y1567" s="88">
        <f>SUM(Y1568:Y1571)</f>
        <v>0</v>
      </c>
      <c r="Z1567" s="88">
        <f>SUM(Z1568:Z1571)</f>
        <v>0</v>
      </c>
      <c r="AA1567" s="178">
        <f t="shared" si="1827"/>
        <v>0</v>
      </c>
      <c r="AB1567" s="157"/>
      <c r="AC1567" s="83">
        <f>SUM(AC1568:AC1571)</f>
        <v>0</v>
      </c>
      <c r="AD1567" s="88">
        <f>SUM(AD1568:AD1571)</f>
        <v>0</v>
      </c>
      <c r="AE1567" s="177">
        <f t="shared" si="1816"/>
        <v>0</v>
      </c>
      <c r="AF1567" s="88">
        <f>SUM(AF1568:AF1571)</f>
        <v>0</v>
      </c>
      <c r="AG1567" s="88">
        <f>SUM(AG1568:AG1571)</f>
        <v>0</v>
      </c>
      <c r="AH1567" s="178">
        <f t="shared" si="1828"/>
        <v>0</v>
      </c>
      <c r="AJ1567" s="84">
        <f t="shared" ref="AJ1567:AU1567" si="1846">SUM(AJ1568:AJ1571)</f>
        <v>0</v>
      </c>
      <c r="AK1567" s="86">
        <f t="shared" si="1846"/>
        <v>0</v>
      </c>
      <c r="AL1567" s="88">
        <f t="shared" si="1846"/>
        <v>0</v>
      </c>
      <c r="AM1567" s="86">
        <f t="shared" si="1846"/>
        <v>0</v>
      </c>
      <c r="AN1567" s="88">
        <f t="shared" si="1846"/>
        <v>0</v>
      </c>
      <c r="AO1567" s="86">
        <f t="shared" si="1846"/>
        <v>0</v>
      </c>
      <c r="AP1567" s="88">
        <f t="shared" si="1846"/>
        <v>0</v>
      </c>
      <c r="AQ1567" s="86">
        <f t="shared" si="1846"/>
        <v>0</v>
      </c>
      <c r="AR1567" s="88">
        <f t="shared" si="1846"/>
        <v>0</v>
      </c>
      <c r="AS1567" s="86">
        <f t="shared" si="1846"/>
        <v>0</v>
      </c>
      <c r="AT1567" s="88">
        <f t="shared" si="1846"/>
        <v>0</v>
      </c>
      <c r="AU1567" s="86">
        <f t="shared" si="1846"/>
        <v>0</v>
      </c>
      <c r="AV1567" s="86">
        <f t="shared" si="1818"/>
        <v>0</v>
      </c>
      <c r="AW1567" s="93">
        <f t="shared" si="1819"/>
        <v>0</v>
      </c>
      <c r="AY1567" s="86">
        <f t="shared" si="1820"/>
        <v>0</v>
      </c>
      <c r="AZ1567" s="86">
        <f t="shared" si="1821"/>
        <v>0</v>
      </c>
      <c r="BA1567" s="86">
        <f t="shared" si="1822"/>
        <v>0</v>
      </c>
      <c r="BB1567" s="86">
        <f t="shared" si="1823"/>
        <v>0</v>
      </c>
      <c r="BC1567" s="86">
        <f t="shared" si="1824"/>
        <v>0</v>
      </c>
      <c r="BD1567" s="86">
        <f t="shared" si="1825"/>
        <v>0</v>
      </c>
    </row>
    <row r="1568" spans="2:56" x14ac:dyDescent="0.3">
      <c r="B1568" s="169" t="s">
        <v>161</v>
      </c>
      <c r="C1568" s="248"/>
      <c r="D1568" s="249"/>
      <c r="E1568" s="172">
        <f t="shared" si="1811"/>
        <v>0</v>
      </c>
      <c r="F1568" s="248"/>
      <c r="G1568" s="249"/>
      <c r="H1568" s="172">
        <f t="shared" si="1812"/>
        <v>0</v>
      </c>
      <c r="I1568" s="248"/>
      <c r="J1568" s="250"/>
      <c r="K1568" s="174">
        <f t="shared" si="1813"/>
        <v>0</v>
      </c>
      <c r="L1568" s="248"/>
      <c r="M1568" s="250"/>
      <c r="N1568" s="251"/>
      <c r="O1568" s="248"/>
      <c r="P1568" s="251"/>
      <c r="Q1568" s="166">
        <f t="shared" si="1814"/>
        <v>0</v>
      </c>
      <c r="R1568" s="251"/>
      <c r="S1568" s="251"/>
      <c r="T1568" s="167">
        <f t="shared" si="1826"/>
        <v>0</v>
      </c>
      <c r="U1568" s="157"/>
      <c r="V1568" s="248"/>
      <c r="W1568" s="251"/>
      <c r="X1568" s="166">
        <f t="shared" si="1815"/>
        <v>0</v>
      </c>
      <c r="Y1568" s="251"/>
      <c r="Z1568" s="251"/>
      <c r="AA1568" s="167">
        <f t="shared" si="1827"/>
        <v>0</v>
      </c>
      <c r="AB1568" s="157"/>
      <c r="AC1568" s="248"/>
      <c r="AD1568" s="251"/>
      <c r="AE1568" s="166">
        <f t="shared" si="1816"/>
        <v>0</v>
      </c>
      <c r="AF1568" s="251"/>
      <c r="AG1568" s="251"/>
      <c r="AH1568" s="167">
        <f t="shared" si="1828"/>
        <v>0</v>
      </c>
      <c r="AJ1568" s="252"/>
      <c r="AK1568" s="253"/>
      <c r="AL1568" s="254"/>
      <c r="AM1568" s="253"/>
      <c r="AN1568" s="254"/>
      <c r="AO1568" s="253"/>
      <c r="AP1568" s="254"/>
      <c r="AQ1568" s="253"/>
      <c r="AR1568" s="254"/>
      <c r="AS1568" s="253"/>
      <c r="AT1568" s="254"/>
      <c r="AU1568" s="253"/>
      <c r="AV1568" s="163">
        <f t="shared" si="1818"/>
        <v>0</v>
      </c>
      <c r="AW1568" s="168">
        <f t="shared" si="1819"/>
        <v>0</v>
      </c>
      <c r="AY1568" s="163">
        <f t="shared" si="1820"/>
        <v>0</v>
      </c>
      <c r="AZ1568" s="163">
        <f t="shared" si="1821"/>
        <v>0</v>
      </c>
      <c r="BA1568" s="163">
        <f t="shared" si="1822"/>
        <v>0</v>
      </c>
      <c r="BB1568" s="163">
        <f t="shared" si="1823"/>
        <v>0</v>
      </c>
      <c r="BC1568" s="163">
        <f t="shared" si="1824"/>
        <v>0</v>
      </c>
      <c r="BD1568" s="163">
        <f t="shared" si="1825"/>
        <v>0</v>
      </c>
    </row>
    <row r="1569" spans="2:56" x14ac:dyDescent="0.3">
      <c r="B1569" s="169" t="s">
        <v>162</v>
      </c>
      <c r="C1569" s="248"/>
      <c r="D1569" s="249"/>
      <c r="E1569" s="172">
        <f t="shared" si="1811"/>
        <v>0</v>
      </c>
      <c r="F1569" s="248"/>
      <c r="G1569" s="249"/>
      <c r="H1569" s="172">
        <f t="shared" si="1812"/>
        <v>0</v>
      </c>
      <c r="I1569" s="248"/>
      <c r="J1569" s="250"/>
      <c r="K1569" s="174">
        <f t="shared" si="1813"/>
        <v>0</v>
      </c>
      <c r="L1569" s="248"/>
      <c r="M1569" s="250"/>
      <c r="N1569" s="251"/>
      <c r="O1569" s="248"/>
      <c r="P1569" s="251"/>
      <c r="Q1569" s="166">
        <f t="shared" si="1814"/>
        <v>0</v>
      </c>
      <c r="R1569" s="251"/>
      <c r="S1569" s="251"/>
      <c r="T1569" s="167">
        <f t="shared" si="1826"/>
        <v>0</v>
      </c>
      <c r="U1569" s="157"/>
      <c r="V1569" s="248"/>
      <c r="W1569" s="251"/>
      <c r="X1569" s="166">
        <f t="shared" si="1815"/>
        <v>0</v>
      </c>
      <c r="Y1569" s="251"/>
      <c r="Z1569" s="251"/>
      <c r="AA1569" s="167">
        <f t="shared" si="1827"/>
        <v>0</v>
      </c>
      <c r="AB1569" s="157"/>
      <c r="AC1569" s="248"/>
      <c r="AD1569" s="251"/>
      <c r="AE1569" s="166">
        <f t="shared" si="1816"/>
        <v>0</v>
      </c>
      <c r="AF1569" s="251"/>
      <c r="AG1569" s="251"/>
      <c r="AH1569" s="167">
        <f t="shared" si="1828"/>
        <v>0</v>
      </c>
      <c r="AJ1569" s="252"/>
      <c r="AK1569" s="253"/>
      <c r="AL1569" s="254"/>
      <c r="AM1569" s="253"/>
      <c r="AN1569" s="254"/>
      <c r="AO1569" s="253"/>
      <c r="AP1569" s="254"/>
      <c r="AQ1569" s="253"/>
      <c r="AR1569" s="254"/>
      <c r="AS1569" s="253"/>
      <c r="AT1569" s="254"/>
      <c r="AU1569" s="253"/>
      <c r="AV1569" s="163">
        <f t="shared" si="1818"/>
        <v>0</v>
      </c>
      <c r="AW1569" s="168">
        <f t="shared" si="1819"/>
        <v>0</v>
      </c>
      <c r="AY1569" s="163">
        <f t="shared" si="1820"/>
        <v>0</v>
      </c>
      <c r="AZ1569" s="163">
        <f t="shared" si="1821"/>
        <v>0</v>
      </c>
      <c r="BA1569" s="163">
        <f t="shared" si="1822"/>
        <v>0</v>
      </c>
      <c r="BB1569" s="163">
        <f t="shared" si="1823"/>
        <v>0</v>
      </c>
      <c r="BC1569" s="163">
        <f t="shared" si="1824"/>
        <v>0</v>
      </c>
      <c r="BD1569" s="163">
        <f t="shared" si="1825"/>
        <v>0</v>
      </c>
    </row>
    <row r="1570" spans="2:56" x14ac:dyDescent="0.3">
      <c r="B1570" s="169" t="s">
        <v>163</v>
      </c>
      <c r="C1570" s="248"/>
      <c r="D1570" s="249"/>
      <c r="E1570" s="172">
        <f t="shared" si="1811"/>
        <v>0</v>
      </c>
      <c r="F1570" s="248"/>
      <c r="G1570" s="249"/>
      <c r="H1570" s="172">
        <f t="shared" si="1812"/>
        <v>0</v>
      </c>
      <c r="I1570" s="248"/>
      <c r="J1570" s="250"/>
      <c r="K1570" s="174">
        <f t="shared" si="1813"/>
        <v>0</v>
      </c>
      <c r="L1570" s="248"/>
      <c r="M1570" s="250"/>
      <c r="N1570" s="251"/>
      <c r="O1570" s="248"/>
      <c r="P1570" s="251"/>
      <c r="Q1570" s="166">
        <f t="shared" si="1814"/>
        <v>0</v>
      </c>
      <c r="R1570" s="251"/>
      <c r="S1570" s="251"/>
      <c r="T1570" s="167">
        <f t="shared" si="1826"/>
        <v>0</v>
      </c>
      <c r="U1570" s="157"/>
      <c r="V1570" s="248"/>
      <c r="W1570" s="251"/>
      <c r="X1570" s="166">
        <f t="shared" si="1815"/>
        <v>0</v>
      </c>
      <c r="Y1570" s="251"/>
      <c r="Z1570" s="251"/>
      <c r="AA1570" s="167">
        <f t="shared" si="1827"/>
        <v>0</v>
      </c>
      <c r="AB1570" s="157"/>
      <c r="AC1570" s="248"/>
      <c r="AD1570" s="251"/>
      <c r="AE1570" s="166">
        <f t="shared" si="1816"/>
        <v>0</v>
      </c>
      <c r="AF1570" s="251"/>
      <c r="AG1570" s="251"/>
      <c r="AH1570" s="167">
        <f t="shared" si="1828"/>
        <v>0</v>
      </c>
      <c r="AJ1570" s="252"/>
      <c r="AK1570" s="253"/>
      <c r="AL1570" s="254"/>
      <c r="AM1570" s="253"/>
      <c r="AN1570" s="254"/>
      <c r="AO1570" s="253"/>
      <c r="AP1570" s="254"/>
      <c r="AQ1570" s="253"/>
      <c r="AR1570" s="254"/>
      <c r="AS1570" s="253"/>
      <c r="AT1570" s="254"/>
      <c r="AU1570" s="253"/>
      <c r="AV1570" s="163">
        <f t="shared" si="1818"/>
        <v>0</v>
      </c>
      <c r="AW1570" s="168">
        <f t="shared" si="1819"/>
        <v>0</v>
      </c>
      <c r="AY1570" s="163">
        <f t="shared" si="1820"/>
        <v>0</v>
      </c>
      <c r="AZ1570" s="163">
        <f t="shared" si="1821"/>
        <v>0</v>
      </c>
      <c r="BA1570" s="163">
        <f t="shared" si="1822"/>
        <v>0</v>
      </c>
      <c r="BB1570" s="163">
        <f t="shared" si="1823"/>
        <v>0</v>
      </c>
      <c r="BC1570" s="163">
        <f t="shared" si="1824"/>
        <v>0</v>
      </c>
      <c r="BD1570" s="163">
        <f t="shared" si="1825"/>
        <v>0</v>
      </c>
    </row>
    <row r="1571" spans="2:56" x14ac:dyDescent="0.3">
      <c r="B1571" s="169" t="s">
        <v>164</v>
      </c>
      <c r="C1571" s="248"/>
      <c r="D1571" s="249"/>
      <c r="E1571" s="172">
        <f t="shared" si="1811"/>
        <v>0</v>
      </c>
      <c r="F1571" s="248"/>
      <c r="G1571" s="249"/>
      <c r="H1571" s="172">
        <f t="shared" si="1812"/>
        <v>0</v>
      </c>
      <c r="I1571" s="248"/>
      <c r="J1571" s="250"/>
      <c r="K1571" s="174">
        <f t="shared" si="1813"/>
        <v>0</v>
      </c>
      <c r="L1571" s="248"/>
      <c r="M1571" s="250"/>
      <c r="N1571" s="251"/>
      <c r="O1571" s="248"/>
      <c r="P1571" s="251"/>
      <c r="Q1571" s="166">
        <f t="shared" si="1814"/>
        <v>0</v>
      </c>
      <c r="R1571" s="251"/>
      <c r="S1571" s="251"/>
      <c r="T1571" s="167">
        <f t="shared" si="1826"/>
        <v>0</v>
      </c>
      <c r="U1571" s="157"/>
      <c r="V1571" s="248"/>
      <c r="W1571" s="251"/>
      <c r="X1571" s="166">
        <f t="shared" si="1815"/>
        <v>0</v>
      </c>
      <c r="Y1571" s="251"/>
      <c r="Z1571" s="251"/>
      <c r="AA1571" s="167">
        <f t="shared" si="1827"/>
        <v>0</v>
      </c>
      <c r="AB1571" s="157"/>
      <c r="AC1571" s="248"/>
      <c r="AD1571" s="251"/>
      <c r="AE1571" s="166">
        <f t="shared" si="1816"/>
        <v>0</v>
      </c>
      <c r="AF1571" s="251"/>
      <c r="AG1571" s="251"/>
      <c r="AH1571" s="167">
        <f t="shared" si="1828"/>
        <v>0</v>
      </c>
      <c r="AJ1571" s="252"/>
      <c r="AK1571" s="253"/>
      <c r="AL1571" s="254"/>
      <c r="AM1571" s="253"/>
      <c r="AN1571" s="254"/>
      <c r="AO1571" s="253"/>
      <c r="AP1571" s="254"/>
      <c r="AQ1571" s="253"/>
      <c r="AR1571" s="254"/>
      <c r="AS1571" s="253"/>
      <c r="AT1571" s="254"/>
      <c r="AU1571" s="253"/>
      <c r="AV1571" s="163">
        <f t="shared" si="1818"/>
        <v>0</v>
      </c>
      <c r="AW1571" s="168">
        <f t="shared" si="1819"/>
        <v>0</v>
      </c>
      <c r="AY1571" s="163">
        <f t="shared" si="1820"/>
        <v>0</v>
      </c>
      <c r="AZ1571" s="163">
        <f t="shared" si="1821"/>
        <v>0</v>
      </c>
      <c r="BA1571" s="163">
        <f t="shared" si="1822"/>
        <v>0</v>
      </c>
      <c r="BB1571" s="163">
        <f t="shared" si="1823"/>
        <v>0</v>
      </c>
      <c r="BC1571" s="163">
        <f t="shared" si="1824"/>
        <v>0</v>
      </c>
      <c r="BD1571" s="163">
        <f t="shared" si="1825"/>
        <v>0</v>
      </c>
    </row>
    <row r="1572" spans="2:56" x14ac:dyDescent="0.3">
      <c r="B1572" s="179" t="s">
        <v>165</v>
      </c>
      <c r="C1572" s="83">
        <f>SUM(C1573)</f>
        <v>0</v>
      </c>
      <c r="D1572" s="84">
        <f>SUM(D1573)</f>
        <v>0</v>
      </c>
      <c r="E1572" s="85">
        <f t="shared" si="1811"/>
        <v>0</v>
      </c>
      <c r="F1572" s="83">
        <f>SUM(F1573)</f>
        <v>0</v>
      </c>
      <c r="G1572" s="84">
        <f>SUM(G1573)</f>
        <v>0</v>
      </c>
      <c r="H1572" s="85">
        <f t="shared" si="1812"/>
        <v>0</v>
      </c>
      <c r="I1572" s="83">
        <f>SUM(I1573)</f>
        <v>0</v>
      </c>
      <c r="J1572" s="86">
        <f>SUM(J1573)</f>
        <v>0</v>
      </c>
      <c r="K1572" s="87">
        <f t="shared" si="1813"/>
        <v>0</v>
      </c>
      <c r="L1572" s="83">
        <f>SUM(L1573)</f>
        <v>0</v>
      </c>
      <c r="M1572" s="86">
        <f>SUM(M1573)</f>
        <v>0</v>
      </c>
      <c r="N1572" s="88">
        <f>SUM(N1573)</f>
        <v>0</v>
      </c>
      <c r="O1572" s="83">
        <f>SUM(O1573)</f>
        <v>0</v>
      </c>
      <c r="P1572" s="88">
        <f>SUM(P1573)</f>
        <v>0</v>
      </c>
      <c r="Q1572" s="177">
        <f t="shared" si="1814"/>
        <v>0</v>
      </c>
      <c r="R1572" s="88">
        <f>SUM(R1573)</f>
        <v>0</v>
      </c>
      <c r="S1572" s="88">
        <f>SUM(S1573)</f>
        <v>0</v>
      </c>
      <c r="T1572" s="178">
        <f t="shared" si="1826"/>
        <v>0</v>
      </c>
      <c r="U1572" s="157"/>
      <c r="V1572" s="83">
        <f>SUM(V1573)</f>
        <v>0</v>
      </c>
      <c r="W1572" s="88">
        <f>SUM(W1573)</f>
        <v>0</v>
      </c>
      <c r="X1572" s="177">
        <f t="shared" si="1815"/>
        <v>0</v>
      </c>
      <c r="Y1572" s="88">
        <f>SUM(Y1573)</f>
        <v>0</v>
      </c>
      <c r="Z1572" s="88">
        <f>SUM(Z1573)</f>
        <v>0</v>
      </c>
      <c r="AA1572" s="178">
        <f t="shared" si="1827"/>
        <v>0</v>
      </c>
      <c r="AB1572" s="157"/>
      <c r="AC1572" s="83">
        <f>SUM(AC1573)</f>
        <v>0</v>
      </c>
      <c r="AD1572" s="88">
        <f>SUM(AD1573)</f>
        <v>0</v>
      </c>
      <c r="AE1572" s="177">
        <f t="shared" si="1816"/>
        <v>0</v>
      </c>
      <c r="AF1572" s="88">
        <f>SUM(AF1573)</f>
        <v>0</v>
      </c>
      <c r="AG1572" s="88">
        <f>SUM(AG1573)</f>
        <v>0</v>
      </c>
      <c r="AH1572" s="178">
        <f t="shared" si="1828"/>
        <v>0</v>
      </c>
      <c r="AJ1572" s="84">
        <f t="shared" ref="AJ1572:AU1572" si="1847">SUM(AJ1573)</f>
        <v>0</v>
      </c>
      <c r="AK1572" s="86">
        <f t="shared" si="1847"/>
        <v>0</v>
      </c>
      <c r="AL1572" s="88">
        <f t="shared" si="1847"/>
        <v>0</v>
      </c>
      <c r="AM1572" s="86">
        <f t="shared" si="1847"/>
        <v>0</v>
      </c>
      <c r="AN1572" s="88">
        <f t="shared" si="1847"/>
        <v>0</v>
      </c>
      <c r="AO1572" s="86">
        <f t="shared" si="1847"/>
        <v>0</v>
      </c>
      <c r="AP1572" s="88">
        <f t="shared" si="1847"/>
        <v>0</v>
      </c>
      <c r="AQ1572" s="86">
        <f t="shared" si="1847"/>
        <v>0</v>
      </c>
      <c r="AR1572" s="88">
        <f t="shared" si="1847"/>
        <v>0</v>
      </c>
      <c r="AS1572" s="86">
        <f t="shared" si="1847"/>
        <v>0</v>
      </c>
      <c r="AT1572" s="88">
        <f t="shared" si="1847"/>
        <v>0</v>
      </c>
      <c r="AU1572" s="86">
        <f t="shared" si="1847"/>
        <v>0</v>
      </c>
      <c r="AV1572" s="86">
        <f t="shared" si="1818"/>
        <v>0</v>
      </c>
      <c r="AW1572" s="93">
        <f t="shared" si="1819"/>
        <v>0</v>
      </c>
      <c r="AY1572" s="86">
        <f t="shared" si="1820"/>
        <v>0</v>
      </c>
      <c r="AZ1572" s="86">
        <f t="shared" si="1821"/>
        <v>0</v>
      </c>
      <c r="BA1572" s="86">
        <f t="shared" si="1822"/>
        <v>0</v>
      </c>
      <c r="BB1572" s="86">
        <f t="shared" si="1823"/>
        <v>0</v>
      </c>
      <c r="BC1572" s="86">
        <f t="shared" si="1824"/>
        <v>0</v>
      </c>
      <c r="BD1572" s="86">
        <f t="shared" si="1825"/>
        <v>0</v>
      </c>
    </row>
    <row r="1573" spans="2:56" x14ac:dyDescent="0.3">
      <c r="B1573" s="169" t="s">
        <v>166</v>
      </c>
      <c r="C1573" s="248"/>
      <c r="D1573" s="249"/>
      <c r="E1573" s="172">
        <f t="shared" ref="E1573:E1636" si="1848">IFERROR(D1573/C1573,0)</f>
        <v>0</v>
      </c>
      <c r="F1573" s="248"/>
      <c r="G1573" s="249"/>
      <c r="H1573" s="172">
        <f t="shared" ref="H1573:H1636" si="1849">IFERROR(G1573/F1573,0)</f>
        <v>0</v>
      </c>
      <c r="I1573" s="248"/>
      <c r="J1573" s="250"/>
      <c r="K1573" s="174">
        <f t="shared" ref="K1573:K1636" si="1850">IFERROR(J1573/I1573,0)</f>
        <v>0</v>
      </c>
      <c r="L1573" s="248"/>
      <c r="M1573" s="250"/>
      <c r="N1573" s="251"/>
      <c r="O1573" s="248"/>
      <c r="P1573" s="251"/>
      <c r="Q1573" s="166">
        <f t="shared" ref="Q1573:Q1636" si="1851">SUM(O1573:P1573)</f>
        <v>0</v>
      </c>
      <c r="R1573" s="251"/>
      <c r="S1573" s="251"/>
      <c r="T1573" s="167">
        <f t="shared" si="1826"/>
        <v>0</v>
      </c>
      <c r="U1573" s="157"/>
      <c r="V1573" s="248"/>
      <c r="W1573" s="251"/>
      <c r="X1573" s="166">
        <f t="shared" ref="X1573:X1636" si="1852">SUM(V1573:W1573)</f>
        <v>0</v>
      </c>
      <c r="Y1573" s="251"/>
      <c r="Z1573" s="251"/>
      <c r="AA1573" s="167">
        <f t="shared" si="1827"/>
        <v>0</v>
      </c>
      <c r="AB1573" s="157"/>
      <c r="AC1573" s="248"/>
      <c r="AD1573" s="251"/>
      <c r="AE1573" s="166">
        <f t="shared" ref="AE1573:AE1636" si="1853">SUM(AC1573:AD1573)</f>
        <v>0</v>
      </c>
      <c r="AF1573" s="251"/>
      <c r="AG1573" s="251"/>
      <c r="AH1573" s="167">
        <f t="shared" si="1828"/>
        <v>0</v>
      </c>
      <c r="AJ1573" s="252"/>
      <c r="AK1573" s="253"/>
      <c r="AL1573" s="254"/>
      <c r="AM1573" s="253"/>
      <c r="AN1573" s="254"/>
      <c r="AO1573" s="253"/>
      <c r="AP1573" s="254"/>
      <c r="AQ1573" s="253"/>
      <c r="AR1573" s="254"/>
      <c r="AS1573" s="253"/>
      <c r="AT1573" s="254"/>
      <c r="AU1573" s="253"/>
      <c r="AV1573" s="163">
        <f t="shared" ref="AV1573:AV1636" si="1854">SUM(AJ1573:AU1573)</f>
        <v>0</v>
      </c>
      <c r="AW1573" s="168">
        <f t="shared" ref="AW1573:AW1636" si="1855">T1573-AV1573</f>
        <v>0</v>
      </c>
      <c r="AY1573" s="163">
        <f t="shared" ref="AY1573:AY1636" si="1856">SUM(AJ1573:AL1573)</f>
        <v>0</v>
      </c>
      <c r="AZ1573" s="163">
        <f t="shared" ref="AZ1573:AZ1636" si="1857">SUM(AM1573:AO1573)</f>
        <v>0</v>
      </c>
      <c r="BA1573" s="163">
        <f t="shared" ref="BA1573:BA1636" si="1858">SUM(AP1573:AR1573)</f>
        <v>0</v>
      </c>
      <c r="BB1573" s="163">
        <f t="shared" ref="BB1573:BB1636" si="1859">SUM(AS1573:AU1573)</f>
        <v>0</v>
      </c>
      <c r="BC1573" s="163">
        <f t="shared" ref="BC1573:BC1636" si="1860">SUM(AY1573,AZ1573,BA1573,BB1573)</f>
        <v>0</v>
      </c>
      <c r="BD1573" s="163">
        <f t="shared" ref="BD1573:BD1636" si="1861">T1573-BC1573</f>
        <v>0</v>
      </c>
    </row>
    <row r="1574" spans="2:56" x14ac:dyDescent="0.3">
      <c r="B1574" s="179" t="s">
        <v>167</v>
      </c>
      <c r="C1574" s="83">
        <f>SUM(C1575:C1580)</f>
        <v>122500</v>
      </c>
      <c r="D1574" s="84">
        <f>SUM(D1575:D1580)</f>
        <v>100725.01999999999</v>
      </c>
      <c r="E1574" s="85">
        <f t="shared" si="1848"/>
        <v>0.8222450612244897</v>
      </c>
      <c r="F1574" s="83">
        <f>SUM(F1575:F1580)</f>
        <v>143158</v>
      </c>
      <c r="G1574" s="84">
        <f>SUM(G1575:G1580)</f>
        <v>132749.49</v>
      </c>
      <c r="H1574" s="85">
        <f t="shared" si="1849"/>
        <v>0.92729354978415446</v>
      </c>
      <c r="I1574" s="83">
        <f>SUM(I1575:I1580)</f>
        <v>94972</v>
      </c>
      <c r="J1574" s="86">
        <f>SUM(J1575:J1580)</f>
        <v>94969.73</v>
      </c>
      <c r="K1574" s="87">
        <f t="shared" si="1850"/>
        <v>0.99997609821842226</v>
      </c>
      <c r="L1574" s="83">
        <f>SUM(L1575:L1580)</f>
        <v>120090</v>
      </c>
      <c r="M1574" s="86">
        <f>SUM(M1575:M1580)</f>
        <v>149500</v>
      </c>
      <c r="N1574" s="88">
        <f>SUM(N1575:N1580)</f>
        <v>0</v>
      </c>
      <c r="O1574" s="83">
        <f>SUM(O1575:O1580)</f>
        <v>41875</v>
      </c>
      <c r="P1574" s="88">
        <f>SUM(P1575:P1580)</f>
        <v>20000</v>
      </c>
      <c r="Q1574" s="177">
        <f t="shared" si="1851"/>
        <v>61875</v>
      </c>
      <c r="R1574" s="88">
        <f>SUM(R1575:R1580)</f>
        <v>0</v>
      </c>
      <c r="S1574" s="88">
        <f>SUM(S1575:S1580)</f>
        <v>0</v>
      </c>
      <c r="T1574" s="178">
        <f t="shared" ref="T1574:T1637" si="1862">SUM(Q1574:S1574)</f>
        <v>61875</v>
      </c>
      <c r="U1574" s="157"/>
      <c r="V1574" s="83">
        <f>SUM(V1575:V1580)</f>
        <v>43661</v>
      </c>
      <c r="W1574" s="88">
        <f>SUM(W1575:W1580)</f>
        <v>0</v>
      </c>
      <c r="X1574" s="177">
        <f t="shared" si="1852"/>
        <v>43661</v>
      </c>
      <c r="Y1574" s="88">
        <f>SUM(Y1575:Y1580)</f>
        <v>0</v>
      </c>
      <c r="Z1574" s="88">
        <f>SUM(Z1575:Z1580)</f>
        <v>0</v>
      </c>
      <c r="AA1574" s="178">
        <f t="shared" ref="AA1574:AA1637" si="1863">SUM(X1574:Z1574)</f>
        <v>43661</v>
      </c>
      <c r="AB1574" s="157"/>
      <c r="AC1574" s="83">
        <f>SUM(AC1575:AC1580)</f>
        <v>48434</v>
      </c>
      <c r="AD1574" s="88">
        <f>SUM(AD1575:AD1580)</f>
        <v>0</v>
      </c>
      <c r="AE1574" s="177">
        <f t="shared" si="1853"/>
        <v>48434</v>
      </c>
      <c r="AF1574" s="88">
        <f>SUM(AF1575:AF1580)</f>
        <v>0</v>
      </c>
      <c r="AG1574" s="88">
        <f>SUM(AG1575:AG1580)</f>
        <v>0</v>
      </c>
      <c r="AH1574" s="178">
        <f t="shared" ref="AH1574:AH1637" si="1864">SUM(AE1574:AG1574)</f>
        <v>48434</v>
      </c>
      <c r="AJ1574" s="84">
        <f t="shared" ref="AJ1574:AU1574" si="1865">SUM(AJ1575:AJ1580)</f>
        <v>0</v>
      </c>
      <c r="AK1574" s="86">
        <f t="shared" si="1865"/>
        <v>14056</v>
      </c>
      <c r="AL1574" s="88">
        <f t="shared" si="1865"/>
        <v>0</v>
      </c>
      <c r="AM1574" s="86">
        <f t="shared" si="1865"/>
        <v>10700</v>
      </c>
      <c r="AN1574" s="88">
        <f t="shared" si="1865"/>
        <v>6906</v>
      </c>
      <c r="AO1574" s="86">
        <f t="shared" si="1865"/>
        <v>10700</v>
      </c>
      <c r="AP1574" s="88">
        <f t="shared" si="1865"/>
        <v>0</v>
      </c>
      <c r="AQ1574" s="86">
        <f t="shared" si="1865"/>
        <v>14106</v>
      </c>
      <c r="AR1574" s="88">
        <f t="shared" si="1865"/>
        <v>0</v>
      </c>
      <c r="AS1574" s="86">
        <f t="shared" si="1865"/>
        <v>0</v>
      </c>
      <c r="AT1574" s="88">
        <f t="shared" si="1865"/>
        <v>5407</v>
      </c>
      <c r="AU1574" s="86">
        <f t="shared" si="1865"/>
        <v>0</v>
      </c>
      <c r="AV1574" s="86">
        <f t="shared" si="1854"/>
        <v>61875</v>
      </c>
      <c r="AW1574" s="93">
        <f t="shared" si="1855"/>
        <v>0</v>
      </c>
      <c r="AY1574" s="86">
        <f t="shared" si="1856"/>
        <v>14056</v>
      </c>
      <c r="AZ1574" s="86">
        <f t="shared" si="1857"/>
        <v>28306</v>
      </c>
      <c r="BA1574" s="86">
        <f t="shared" si="1858"/>
        <v>14106</v>
      </c>
      <c r="BB1574" s="86">
        <f t="shared" si="1859"/>
        <v>5407</v>
      </c>
      <c r="BC1574" s="86">
        <f t="shared" si="1860"/>
        <v>61875</v>
      </c>
      <c r="BD1574" s="86">
        <f t="shared" si="1861"/>
        <v>0</v>
      </c>
    </row>
    <row r="1575" spans="2:56" x14ac:dyDescent="0.3">
      <c r="B1575" s="169" t="s">
        <v>168</v>
      </c>
      <c r="C1575" s="248">
        <v>61000</v>
      </c>
      <c r="D1575" s="249">
        <v>59842.45</v>
      </c>
      <c r="E1575" s="172">
        <f t="shared" si="1848"/>
        <v>0.98102377049180323</v>
      </c>
      <c r="F1575" s="248">
        <v>95910</v>
      </c>
      <c r="G1575" s="249">
        <v>91416</v>
      </c>
      <c r="H1575" s="172">
        <f t="shared" si="1849"/>
        <v>0.95314357209884271</v>
      </c>
      <c r="I1575" s="248">
        <v>57365</v>
      </c>
      <c r="J1575" s="250">
        <v>57364.399999999994</v>
      </c>
      <c r="K1575" s="174">
        <f t="shared" si="1850"/>
        <v>0.99998954066068146</v>
      </c>
      <c r="L1575" s="248">
        <v>63000</v>
      </c>
      <c r="M1575" s="250">
        <v>92410</v>
      </c>
      <c r="N1575" s="251"/>
      <c r="O1575" s="248">
        <v>29700</v>
      </c>
      <c r="P1575" s="251">
        <v>10000</v>
      </c>
      <c r="Q1575" s="166">
        <f t="shared" si="1851"/>
        <v>39700</v>
      </c>
      <c r="R1575" s="251"/>
      <c r="S1575" s="251"/>
      <c r="T1575" s="167">
        <f t="shared" si="1862"/>
        <v>39700</v>
      </c>
      <c r="U1575" s="157"/>
      <c r="V1575" s="248">
        <v>29700</v>
      </c>
      <c r="W1575" s="251"/>
      <c r="X1575" s="166">
        <f t="shared" si="1852"/>
        <v>29700</v>
      </c>
      <c r="Y1575" s="251"/>
      <c r="Z1575" s="251"/>
      <c r="AA1575" s="167">
        <f t="shared" si="1863"/>
        <v>29700</v>
      </c>
      <c r="AB1575" s="157"/>
      <c r="AC1575" s="248">
        <v>34650</v>
      </c>
      <c r="AD1575" s="251"/>
      <c r="AE1575" s="166">
        <f t="shared" si="1853"/>
        <v>34650</v>
      </c>
      <c r="AF1575" s="251"/>
      <c r="AG1575" s="251"/>
      <c r="AH1575" s="167">
        <f t="shared" si="1864"/>
        <v>34650</v>
      </c>
      <c r="AJ1575" s="252"/>
      <c r="AK1575" s="252">
        <f>6600+2000</f>
        <v>8600</v>
      </c>
      <c r="AL1575" s="253"/>
      <c r="AM1575" s="253">
        <f>6600+2000</f>
        <v>8600</v>
      </c>
      <c r="AN1575" s="254">
        <f>1650+2000</f>
        <v>3650</v>
      </c>
      <c r="AO1575" s="253">
        <f>6600+2000</f>
        <v>8600</v>
      </c>
      <c r="AP1575" s="254"/>
      <c r="AQ1575" s="253">
        <f>6600+2000</f>
        <v>8600</v>
      </c>
      <c r="AR1575" s="254"/>
      <c r="AS1575" s="253"/>
      <c r="AT1575" s="254">
        <v>1650</v>
      </c>
      <c r="AU1575" s="253"/>
      <c r="AV1575" s="163">
        <f t="shared" si="1854"/>
        <v>39700</v>
      </c>
      <c r="AW1575" s="168">
        <f t="shared" si="1855"/>
        <v>0</v>
      </c>
      <c r="AY1575" s="163">
        <f t="shared" si="1856"/>
        <v>8600</v>
      </c>
      <c r="AZ1575" s="163">
        <f t="shared" si="1857"/>
        <v>20850</v>
      </c>
      <c r="BA1575" s="163">
        <f t="shared" si="1858"/>
        <v>8600</v>
      </c>
      <c r="BB1575" s="163">
        <f t="shared" si="1859"/>
        <v>1650</v>
      </c>
      <c r="BC1575" s="163">
        <f t="shared" si="1860"/>
        <v>39700</v>
      </c>
      <c r="BD1575" s="163">
        <f t="shared" si="1861"/>
        <v>0</v>
      </c>
    </row>
    <row r="1576" spans="2:56" x14ac:dyDescent="0.3">
      <c r="B1576" s="169" t="s">
        <v>169</v>
      </c>
      <c r="C1576" s="248">
        <v>3800</v>
      </c>
      <c r="D1576" s="249">
        <v>2730.44</v>
      </c>
      <c r="E1576" s="172">
        <f t="shared" si="1848"/>
        <v>0.71853684210526314</v>
      </c>
      <c r="F1576" s="248">
        <v>13700</v>
      </c>
      <c r="G1576" s="249">
        <v>10756.2</v>
      </c>
      <c r="H1576" s="172">
        <f t="shared" si="1849"/>
        <v>0.78512408759124097</v>
      </c>
      <c r="I1576" s="248">
        <v>8830</v>
      </c>
      <c r="J1576" s="250">
        <v>8829.14</v>
      </c>
      <c r="K1576" s="174">
        <f t="shared" si="1850"/>
        <v>0.99990260475651183</v>
      </c>
      <c r="L1576" s="248">
        <v>12190</v>
      </c>
      <c r="M1576" s="250">
        <v>17190</v>
      </c>
      <c r="N1576" s="251"/>
      <c r="O1576" s="248">
        <v>3150</v>
      </c>
      <c r="P1576" s="251">
        <v>5000</v>
      </c>
      <c r="Q1576" s="166">
        <f t="shared" si="1851"/>
        <v>8150</v>
      </c>
      <c r="R1576" s="251"/>
      <c r="S1576" s="251"/>
      <c r="T1576" s="167">
        <f t="shared" si="1862"/>
        <v>8150</v>
      </c>
      <c r="U1576" s="157"/>
      <c r="V1576" s="248">
        <v>3150</v>
      </c>
      <c r="W1576" s="251"/>
      <c r="X1576" s="166">
        <f t="shared" si="1852"/>
        <v>3150</v>
      </c>
      <c r="Y1576" s="251"/>
      <c r="Z1576" s="251"/>
      <c r="AA1576" s="167">
        <f t="shared" si="1863"/>
        <v>3150</v>
      </c>
      <c r="AB1576" s="157"/>
      <c r="AC1576" s="248">
        <v>3150</v>
      </c>
      <c r="AD1576" s="251"/>
      <c r="AE1576" s="166">
        <f t="shared" si="1853"/>
        <v>3150</v>
      </c>
      <c r="AF1576" s="251"/>
      <c r="AG1576" s="251"/>
      <c r="AH1576" s="167">
        <f t="shared" si="1864"/>
        <v>3150</v>
      </c>
      <c r="AJ1576" s="252"/>
      <c r="AK1576" s="252">
        <f>800+800+600</f>
        <v>2200</v>
      </c>
      <c r="AL1576" s="253"/>
      <c r="AM1576" s="253">
        <f>800+800+500</f>
        <v>2100</v>
      </c>
      <c r="AN1576" s="254"/>
      <c r="AO1576" s="253">
        <f>800+800+500</f>
        <v>2100</v>
      </c>
      <c r="AP1576" s="254"/>
      <c r="AQ1576" s="253">
        <f>750+1000</f>
        <v>1750</v>
      </c>
      <c r="AR1576" s="254"/>
      <c r="AS1576" s="253"/>
      <c r="AT1576" s="254"/>
      <c r="AU1576" s="253"/>
      <c r="AV1576" s="163">
        <f t="shared" si="1854"/>
        <v>8150</v>
      </c>
      <c r="AW1576" s="168">
        <f t="shared" si="1855"/>
        <v>0</v>
      </c>
      <c r="AY1576" s="163">
        <f t="shared" si="1856"/>
        <v>2200</v>
      </c>
      <c r="AZ1576" s="163">
        <f t="shared" si="1857"/>
        <v>4200</v>
      </c>
      <c r="BA1576" s="163">
        <f t="shared" si="1858"/>
        <v>1750</v>
      </c>
      <c r="BB1576" s="163">
        <f t="shared" si="1859"/>
        <v>0</v>
      </c>
      <c r="BC1576" s="163">
        <f t="shared" si="1860"/>
        <v>8150</v>
      </c>
      <c r="BD1576" s="163">
        <f t="shared" si="1861"/>
        <v>0</v>
      </c>
    </row>
    <row r="1577" spans="2:56" x14ac:dyDescent="0.3">
      <c r="B1577" s="169" t="s">
        <v>170</v>
      </c>
      <c r="C1577" s="248">
        <v>2500</v>
      </c>
      <c r="D1577" s="249"/>
      <c r="E1577" s="172">
        <f t="shared" si="1848"/>
        <v>0</v>
      </c>
      <c r="F1577" s="248"/>
      <c r="G1577" s="249"/>
      <c r="H1577" s="172">
        <f t="shared" si="1849"/>
        <v>0</v>
      </c>
      <c r="I1577" s="248">
        <v>0</v>
      </c>
      <c r="J1577" s="250">
        <v>0</v>
      </c>
      <c r="K1577" s="174">
        <f t="shared" si="1850"/>
        <v>0</v>
      </c>
      <c r="L1577" s="248">
        <v>7000</v>
      </c>
      <c r="M1577" s="250">
        <v>0</v>
      </c>
      <c r="N1577" s="251"/>
      <c r="O1577" s="248"/>
      <c r="P1577" s="251"/>
      <c r="Q1577" s="166">
        <f t="shared" si="1851"/>
        <v>0</v>
      </c>
      <c r="R1577" s="251"/>
      <c r="S1577" s="251"/>
      <c r="T1577" s="167">
        <f t="shared" si="1862"/>
        <v>0</v>
      </c>
      <c r="U1577" s="157"/>
      <c r="V1577" s="248"/>
      <c r="W1577" s="251"/>
      <c r="X1577" s="166">
        <f t="shared" si="1852"/>
        <v>0</v>
      </c>
      <c r="Y1577" s="251"/>
      <c r="Z1577" s="251"/>
      <c r="AA1577" s="167">
        <f t="shared" si="1863"/>
        <v>0</v>
      </c>
      <c r="AB1577" s="157"/>
      <c r="AC1577" s="248"/>
      <c r="AD1577" s="251"/>
      <c r="AE1577" s="166">
        <f t="shared" si="1853"/>
        <v>0</v>
      </c>
      <c r="AF1577" s="251"/>
      <c r="AG1577" s="251"/>
      <c r="AH1577" s="167">
        <f t="shared" si="1864"/>
        <v>0</v>
      </c>
      <c r="AJ1577" s="252"/>
      <c r="AK1577" s="252"/>
      <c r="AL1577" s="254"/>
      <c r="AM1577" s="253"/>
      <c r="AN1577" s="254"/>
      <c r="AO1577" s="253"/>
      <c r="AP1577" s="254"/>
      <c r="AQ1577" s="253"/>
      <c r="AR1577" s="254"/>
      <c r="AS1577" s="253"/>
      <c r="AT1577" s="254"/>
      <c r="AU1577" s="253"/>
      <c r="AV1577" s="163">
        <f t="shared" si="1854"/>
        <v>0</v>
      </c>
      <c r="AW1577" s="168">
        <f t="shared" si="1855"/>
        <v>0</v>
      </c>
      <c r="AY1577" s="163">
        <f t="shared" si="1856"/>
        <v>0</v>
      </c>
      <c r="AZ1577" s="163">
        <f t="shared" si="1857"/>
        <v>0</v>
      </c>
      <c r="BA1577" s="163">
        <f t="shared" si="1858"/>
        <v>0</v>
      </c>
      <c r="BB1577" s="163">
        <f t="shared" si="1859"/>
        <v>0</v>
      </c>
      <c r="BC1577" s="163">
        <f t="shared" si="1860"/>
        <v>0</v>
      </c>
      <c r="BD1577" s="163">
        <f t="shared" si="1861"/>
        <v>0</v>
      </c>
    </row>
    <row r="1578" spans="2:56" x14ac:dyDescent="0.3">
      <c r="B1578" s="169" t="s">
        <v>171</v>
      </c>
      <c r="C1578" s="248">
        <v>29200</v>
      </c>
      <c r="D1578" s="249">
        <v>23148.31</v>
      </c>
      <c r="E1578" s="172">
        <f t="shared" si="1848"/>
        <v>0.79275034246575349</v>
      </c>
      <c r="F1578" s="248">
        <v>33548</v>
      </c>
      <c r="G1578" s="249">
        <v>30577.29</v>
      </c>
      <c r="H1578" s="172">
        <f t="shared" si="1849"/>
        <v>0.91144896864194591</v>
      </c>
      <c r="I1578" s="248">
        <v>28777</v>
      </c>
      <c r="J1578" s="250">
        <v>28776.190000000002</v>
      </c>
      <c r="K1578" s="174">
        <f t="shared" si="1850"/>
        <v>0.99997185252111065</v>
      </c>
      <c r="L1578" s="248">
        <v>24900</v>
      </c>
      <c r="M1578" s="250">
        <v>39900</v>
      </c>
      <c r="N1578" s="251"/>
      <c r="O1578" s="248">
        <v>9025</v>
      </c>
      <c r="P1578" s="251">
        <v>5000</v>
      </c>
      <c r="Q1578" s="166">
        <f t="shared" si="1851"/>
        <v>14025</v>
      </c>
      <c r="R1578" s="251"/>
      <c r="S1578" s="251"/>
      <c r="T1578" s="167">
        <f t="shared" si="1862"/>
        <v>14025</v>
      </c>
      <c r="U1578" s="157"/>
      <c r="V1578" s="248">
        <v>10811</v>
      </c>
      <c r="W1578" s="251"/>
      <c r="X1578" s="166">
        <f t="shared" si="1852"/>
        <v>10811</v>
      </c>
      <c r="Y1578" s="251"/>
      <c r="Z1578" s="251"/>
      <c r="AA1578" s="167">
        <f t="shared" si="1863"/>
        <v>10811</v>
      </c>
      <c r="AB1578" s="157"/>
      <c r="AC1578" s="248">
        <v>10634</v>
      </c>
      <c r="AD1578" s="251"/>
      <c r="AE1578" s="166">
        <f t="shared" si="1853"/>
        <v>10634</v>
      </c>
      <c r="AF1578" s="251"/>
      <c r="AG1578" s="251"/>
      <c r="AH1578" s="167">
        <f t="shared" si="1864"/>
        <v>10634</v>
      </c>
      <c r="AJ1578" s="252"/>
      <c r="AK1578" s="252">
        <f>2256+1000</f>
        <v>3256</v>
      </c>
      <c r="AL1578" s="254"/>
      <c r="AM1578" s="253"/>
      <c r="AN1578" s="254">
        <f>2256+1000</f>
        <v>3256</v>
      </c>
      <c r="AO1578" s="253"/>
      <c r="AP1578" s="254"/>
      <c r="AQ1578" s="253">
        <f>2256+1500</f>
        <v>3756</v>
      </c>
      <c r="AR1578" s="254"/>
      <c r="AS1578" s="253"/>
      <c r="AT1578" s="254">
        <f>2257+1000+500</f>
        <v>3757</v>
      </c>
      <c r="AU1578" s="253"/>
      <c r="AV1578" s="163">
        <f t="shared" si="1854"/>
        <v>14025</v>
      </c>
      <c r="AW1578" s="168">
        <f t="shared" si="1855"/>
        <v>0</v>
      </c>
      <c r="AY1578" s="163">
        <f t="shared" si="1856"/>
        <v>3256</v>
      </c>
      <c r="AZ1578" s="163">
        <f t="shared" si="1857"/>
        <v>3256</v>
      </c>
      <c r="BA1578" s="163">
        <f t="shared" si="1858"/>
        <v>3756</v>
      </c>
      <c r="BB1578" s="163">
        <f t="shared" si="1859"/>
        <v>3757</v>
      </c>
      <c r="BC1578" s="163">
        <f t="shared" si="1860"/>
        <v>14025</v>
      </c>
      <c r="BD1578" s="163">
        <f t="shared" si="1861"/>
        <v>0</v>
      </c>
    </row>
    <row r="1579" spans="2:56" x14ac:dyDescent="0.3">
      <c r="B1579" s="169" t="s">
        <v>172</v>
      </c>
      <c r="C1579" s="248">
        <v>26000</v>
      </c>
      <c r="D1579" s="249">
        <v>15003.82</v>
      </c>
      <c r="E1579" s="172">
        <f t="shared" si="1848"/>
        <v>0.57706999999999997</v>
      </c>
      <c r="F1579" s="248"/>
      <c r="G1579" s="249"/>
      <c r="H1579" s="172">
        <f t="shared" si="1849"/>
        <v>0</v>
      </c>
      <c r="I1579" s="248"/>
      <c r="J1579" s="250"/>
      <c r="K1579" s="174">
        <f t="shared" si="1850"/>
        <v>0</v>
      </c>
      <c r="L1579" s="248">
        <v>13000</v>
      </c>
      <c r="M1579" s="250"/>
      <c r="N1579" s="251"/>
      <c r="O1579" s="248"/>
      <c r="P1579" s="251"/>
      <c r="Q1579" s="166">
        <f t="shared" si="1851"/>
        <v>0</v>
      </c>
      <c r="R1579" s="251"/>
      <c r="S1579" s="251"/>
      <c r="T1579" s="167">
        <f t="shared" si="1862"/>
        <v>0</v>
      </c>
      <c r="U1579" s="157"/>
      <c r="V1579" s="248"/>
      <c r="W1579" s="251"/>
      <c r="X1579" s="166">
        <f t="shared" si="1852"/>
        <v>0</v>
      </c>
      <c r="Y1579" s="251"/>
      <c r="Z1579" s="251"/>
      <c r="AA1579" s="167">
        <f t="shared" si="1863"/>
        <v>0</v>
      </c>
      <c r="AB1579" s="157"/>
      <c r="AC1579" s="248"/>
      <c r="AD1579" s="251"/>
      <c r="AE1579" s="166">
        <f t="shared" si="1853"/>
        <v>0</v>
      </c>
      <c r="AF1579" s="251"/>
      <c r="AG1579" s="251"/>
      <c r="AH1579" s="167">
        <f t="shared" si="1864"/>
        <v>0</v>
      </c>
      <c r="AJ1579" s="252"/>
      <c r="AK1579" s="253"/>
      <c r="AL1579" s="254"/>
      <c r="AM1579" s="253"/>
      <c r="AN1579" s="254"/>
      <c r="AO1579" s="253"/>
      <c r="AP1579" s="254"/>
      <c r="AQ1579" s="253"/>
      <c r="AR1579" s="254"/>
      <c r="AS1579" s="253"/>
      <c r="AT1579" s="254"/>
      <c r="AU1579" s="253"/>
      <c r="AV1579" s="163">
        <f t="shared" si="1854"/>
        <v>0</v>
      </c>
      <c r="AW1579" s="168">
        <f t="shared" si="1855"/>
        <v>0</v>
      </c>
      <c r="AY1579" s="163">
        <f t="shared" si="1856"/>
        <v>0</v>
      </c>
      <c r="AZ1579" s="163">
        <f t="shared" si="1857"/>
        <v>0</v>
      </c>
      <c r="BA1579" s="163">
        <f t="shared" si="1858"/>
        <v>0</v>
      </c>
      <c r="BB1579" s="163">
        <f t="shared" si="1859"/>
        <v>0</v>
      </c>
      <c r="BC1579" s="163">
        <f t="shared" si="1860"/>
        <v>0</v>
      </c>
      <c r="BD1579" s="163">
        <f t="shared" si="1861"/>
        <v>0</v>
      </c>
    </row>
    <row r="1580" spans="2:56" x14ac:dyDescent="0.3">
      <c r="B1580" s="169" t="s">
        <v>173</v>
      </c>
      <c r="C1580" s="248"/>
      <c r="D1580" s="249"/>
      <c r="E1580" s="172">
        <f t="shared" si="1848"/>
        <v>0</v>
      </c>
      <c r="F1580" s="248"/>
      <c r="G1580" s="249"/>
      <c r="H1580" s="172">
        <f t="shared" si="1849"/>
        <v>0</v>
      </c>
      <c r="I1580" s="248"/>
      <c r="J1580" s="250"/>
      <c r="K1580" s="174">
        <f t="shared" si="1850"/>
        <v>0</v>
      </c>
      <c r="L1580" s="248"/>
      <c r="M1580" s="250"/>
      <c r="N1580" s="251"/>
      <c r="O1580" s="248"/>
      <c r="P1580" s="251"/>
      <c r="Q1580" s="166">
        <f t="shared" si="1851"/>
        <v>0</v>
      </c>
      <c r="R1580" s="251"/>
      <c r="S1580" s="251"/>
      <c r="T1580" s="167">
        <f t="shared" si="1862"/>
        <v>0</v>
      </c>
      <c r="U1580" s="157"/>
      <c r="V1580" s="248"/>
      <c r="W1580" s="251"/>
      <c r="X1580" s="166">
        <f t="shared" si="1852"/>
        <v>0</v>
      </c>
      <c r="Y1580" s="251"/>
      <c r="Z1580" s="251"/>
      <c r="AA1580" s="167">
        <f t="shared" si="1863"/>
        <v>0</v>
      </c>
      <c r="AB1580" s="157"/>
      <c r="AC1580" s="248"/>
      <c r="AD1580" s="251"/>
      <c r="AE1580" s="166">
        <f t="shared" si="1853"/>
        <v>0</v>
      </c>
      <c r="AF1580" s="251"/>
      <c r="AG1580" s="251"/>
      <c r="AH1580" s="167">
        <f t="shared" si="1864"/>
        <v>0</v>
      </c>
      <c r="AJ1580" s="252"/>
      <c r="AK1580" s="253"/>
      <c r="AL1580" s="254"/>
      <c r="AM1580" s="253"/>
      <c r="AN1580" s="254"/>
      <c r="AO1580" s="253"/>
      <c r="AP1580" s="254"/>
      <c r="AQ1580" s="253"/>
      <c r="AR1580" s="254"/>
      <c r="AS1580" s="253"/>
      <c r="AT1580" s="254"/>
      <c r="AU1580" s="253"/>
      <c r="AV1580" s="163">
        <f t="shared" si="1854"/>
        <v>0</v>
      </c>
      <c r="AW1580" s="168">
        <f t="shared" si="1855"/>
        <v>0</v>
      </c>
      <c r="AY1580" s="163">
        <f t="shared" si="1856"/>
        <v>0</v>
      </c>
      <c r="AZ1580" s="163">
        <f t="shared" si="1857"/>
        <v>0</v>
      </c>
      <c r="BA1580" s="163">
        <f t="shared" si="1858"/>
        <v>0</v>
      </c>
      <c r="BB1580" s="163">
        <f t="shared" si="1859"/>
        <v>0</v>
      </c>
      <c r="BC1580" s="163">
        <f t="shared" si="1860"/>
        <v>0</v>
      </c>
      <c r="BD1580" s="163">
        <f t="shared" si="1861"/>
        <v>0</v>
      </c>
    </row>
    <row r="1581" spans="2:56" x14ac:dyDescent="0.3">
      <c r="B1581" s="179" t="s">
        <v>174</v>
      </c>
      <c r="C1581" s="83">
        <f>SUM(C1582)</f>
        <v>0</v>
      </c>
      <c r="D1581" s="84">
        <f>SUM(D1582)</f>
        <v>0</v>
      </c>
      <c r="E1581" s="85">
        <f t="shared" si="1848"/>
        <v>0</v>
      </c>
      <c r="F1581" s="83">
        <f>SUM(F1582)</f>
        <v>0</v>
      </c>
      <c r="G1581" s="84">
        <f>SUM(G1582)</f>
        <v>0</v>
      </c>
      <c r="H1581" s="85">
        <f t="shared" si="1849"/>
        <v>0</v>
      </c>
      <c r="I1581" s="83">
        <f>SUM(I1582)</f>
        <v>0</v>
      </c>
      <c r="J1581" s="86">
        <f>SUM(J1582)</f>
        <v>0</v>
      </c>
      <c r="K1581" s="87">
        <f t="shared" si="1850"/>
        <v>0</v>
      </c>
      <c r="L1581" s="83">
        <f>SUM(L1582)</f>
        <v>0</v>
      </c>
      <c r="M1581" s="86">
        <f>SUM(M1582)</f>
        <v>0</v>
      </c>
      <c r="N1581" s="88">
        <f>SUM(N1582)</f>
        <v>0</v>
      </c>
      <c r="O1581" s="83">
        <f>SUM(O1582)</f>
        <v>0</v>
      </c>
      <c r="P1581" s="88">
        <f>SUM(P1582)</f>
        <v>0</v>
      </c>
      <c r="Q1581" s="177">
        <f t="shared" si="1851"/>
        <v>0</v>
      </c>
      <c r="R1581" s="88">
        <f>SUM(R1582)</f>
        <v>0</v>
      </c>
      <c r="S1581" s="88">
        <f>SUM(S1582)</f>
        <v>0</v>
      </c>
      <c r="T1581" s="178">
        <f t="shared" si="1862"/>
        <v>0</v>
      </c>
      <c r="U1581" s="157"/>
      <c r="V1581" s="83">
        <f>SUM(V1582)</f>
        <v>0</v>
      </c>
      <c r="W1581" s="88">
        <f>SUM(W1582)</f>
        <v>0</v>
      </c>
      <c r="X1581" s="177">
        <f t="shared" si="1852"/>
        <v>0</v>
      </c>
      <c r="Y1581" s="88">
        <f>SUM(Y1582)</f>
        <v>0</v>
      </c>
      <c r="Z1581" s="88">
        <f>SUM(Z1582)</f>
        <v>0</v>
      </c>
      <c r="AA1581" s="178">
        <f t="shared" si="1863"/>
        <v>0</v>
      </c>
      <c r="AB1581" s="157"/>
      <c r="AC1581" s="83">
        <f>SUM(AC1582)</f>
        <v>0</v>
      </c>
      <c r="AD1581" s="88">
        <f>SUM(AD1582)</f>
        <v>0</v>
      </c>
      <c r="AE1581" s="177">
        <f t="shared" si="1853"/>
        <v>0</v>
      </c>
      <c r="AF1581" s="88">
        <f>SUM(AF1582)</f>
        <v>0</v>
      </c>
      <c r="AG1581" s="88">
        <f>SUM(AG1582)</f>
        <v>0</v>
      </c>
      <c r="AH1581" s="178">
        <f t="shared" si="1864"/>
        <v>0</v>
      </c>
      <c r="AJ1581" s="84">
        <f t="shared" ref="AJ1581:AU1581" si="1866">SUM(AJ1582)</f>
        <v>0</v>
      </c>
      <c r="AK1581" s="86">
        <f t="shared" si="1866"/>
        <v>0</v>
      </c>
      <c r="AL1581" s="88">
        <f t="shared" si="1866"/>
        <v>0</v>
      </c>
      <c r="AM1581" s="86">
        <f t="shared" si="1866"/>
        <v>0</v>
      </c>
      <c r="AN1581" s="88">
        <f t="shared" si="1866"/>
        <v>0</v>
      </c>
      <c r="AO1581" s="86">
        <f t="shared" si="1866"/>
        <v>0</v>
      </c>
      <c r="AP1581" s="88">
        <f t="shared" si="1866"/>
        <v>0</v>
      </c>
      <c r="AQ1581" s="86">
        <f t="shared" si="1866"/>
        <v>0</v>
      </c>
      <c r="AR1581" s="88">
        <f t="shared" si="1866"/>
        <v>0</v>
      </c>
      <c r="AS1581" s="86">
        <f t="shared" si="1866"/>
        <v>0</v>
      </c>
      <c r="AT1581" s="88">
        <f t="shared" si="1866"/>
        <v>0</v>
      </c>
      <c r="AU1581" s="86">
        <f t="shared" si="1866"/>
        <v>0</v>
      </c>
      <c r="AV1581" s="86">
        <f t="shared" si="1854"/>
        <v>0</v>
      </c>
      <c r="AW1581" s="93">
        <f t="shared" si="1855"/>
        <v>0</v>
      </c>
      <c r="AY1581" s="86">
        <f t="shared" si="1856"/>
        <v>0</v>
      </c>
      <c r="AZ1581" s="86">
        <f t="shared" si="1857"/>
        <v>0</v>
      </c>
      <c r="BA1581" s="86">
        <f t="shared" si="1858"/>
        <v>0</v>
      </c>
      <c r="BB1581" s="86">
        <f t="shared" si="1859"/>
        <v>0</v>
      </c>
      <c r="BC1581" s="86">
        <f t="shared" si="1860"/>
        <v>0</v>
      </c>
      <c r="BD1581" s="86">
        <f t="shared" si="1861"/>
        <v>0</v>
      </c>
    </row>
    <row r="1582" spans="2:56" x14ac:dyDescent="0.3">
      <c r="B1582" s="169" t="s">
        <v>175</v>
      </c>
      <c r="C1582" s="248"/>
      <c r="D1582" s="249"/>
      <c r="E1582" s="172">
        <f t="shared" si="1848"/>
        <v>0</v>
      </c>
      <c r="F1582" s="248"/>
      <c r="G1582" s="249"/>
      <c r="H1582" s="172">
        <f t="shared" si="1849"/>
        <v>0</v>
      </c>
      <c r="I1582" s="248"/>
      <c r="J1582" s="250"/>
      <c r="K1582" s="174">
        <f t="shared" si="1850"/>
        <v>0</v>
      </c>
      <c r="L1582" s="248"/>
      <c r="M1582" s="250"/>
      <c r="N1582" s="251"/>
      <c r="O1582" s="248"/>
      <c r="P1582" s="251"/>
      <c r="Q1582" s="166">
        <f t="shared" si="1851"/>
        <v>0</v>
      </c>
      <c r="R1582" s="251"/>
      <c r="S1582" s="251"/>
      <c r="T1582" s="167">
        <f t="shared" si="1862"/>
        <v>0</v>
      </c>
      <c r="U1582" s="157"/>
      <c r="V1582" s="248"/>
      <c r="W1582" s="251"/>
      <c r="X1582" s="166">
        <f t="shared" si="1852"/>
        <v>0</v>
      </c>
      <c r="Y1582" s="251"/>
      <c r="Z1582" s="251"/>
      <c r="AA1582" s="167">
        <f t="shared" si="1863"/>
        <v>0</v>
      </c>
      <c r="AB1582" s="157"/>
      <c r="AC1582" s="248"/>
      <c r="AD1582" s="251"/>
      <c r="AE1582" s="166">
        <f t="shared" si="1853"/>
        <v>0</v>
      </c>
      <c r="AF1582" s="251"/>
      <c r="AG1582" s="251"/>
      <c r="AH1582" s="167">
        <f t="shared" si="1864"/>
        <v>0</v>
      </c>
      <c r="AJ1582" s="252"/>
      <c r="AK1582" s="253"/>
      <c r="AL1582" s="254"/>
      <c r="AM1582" s="253"/>
      <c r="AN1582" s="254"/>
      <c r="AO1582" s="253"/>
      <c r="AP1582" s="254"/>
      <c r="AQ1582" s="253"/>
      <c r="AR1582" s="254"/>
      <c r="AS1582" s="253"/>
      <c r="AT1582" s="254"/>
      <c r="AU1582" s="253"/>
      <c r="AV1582" s="163">
        <f t="shared" si="1854"/>
        <v>0</v>
      </c>
      <c r="AW1582" s="168">
        <f t="shared" si="1855"/>
        <v>0</v>
      </c>
      <c r="AY1582" s="163">
        <f t="shared" si="1856"/>
        <v>0</v>
      </c>
      <c r="AZ1582" s="163">
        <f t="shared" si="1857"/>
        <v>0</v>
      </c>
      <c r="BA1582" s="163">
        <f t="shared" si="1858"/>
        <v>0</v>
      </c>
      <c r="BB1582" s="163">
        <f t="shared" si="1859"/>
        <v>0</v>
      </c>
      <c r="BC1582" s="163">
        <f t="shared" si="1860"/>
        <v>0</v>
      </c>
      <c r="BD1582" s="163">
        <f t="shared" si="1861"/>
        <v>0</v>
      </c>
    </row>
    <row r="1583" spans="2:56" x14ac:dyDescent="0.3">
      <c r="B1583" s="179" t="s">
        <v>176</v>
      </c>
      <c r="C1583" s="83">
        <f>SUM(C1584:C1588)</f>
        <v>0</v>
      </c>
      <c r="D1583" s="84">
        <f>SUM(D1584:D1588)</f>
        <v>0</v>
      </c>
      <c r="E1583" s="85">
        <f t="shared" si="1848"/>
        <v>0</v>
      </c>
      <c r="F1583" s="83">
        <f>SUM(F1584:F1588)</f>
        <v>20952</v>
      </c>
      <c r="G1583" s="84">
        <f>SUM(G1584:G1588)</f>
        <v>20951.52</v>
      </c>
      <c r="H1583" s="85">
        <f t="shared" si="1849"/>
        <v>0.99997709049255445</v>
      </c>
      <c r="I1583" s="83">
        <f>SUM(I1584:I1588)</f>
        <v>0</v>
      </c>
      <c r="J1583" s="86">
        <f>SUM(J1584:J1588)</f>
        <v>0</v>
      </c>
      <c r="K1583" s="87">
        <f t="shared" si="1850"/>
        <v>0</v>
      </c>
      <c r="L1583" s="83">
        <f>SUM(L1584:L1588)</f>
        <v>0</v>
      </c>
      <c r="M1583" s="86">
        <f>SUM(M1584:M1588)</f>
        <v>0</v>
      </c>
      <c r="N1583" s="88">
        <f>SUM(N1584:N1588)</f>
        <v>0</v>
      </c>
      <c r="O1583" s="83">
        <f>SUM(O1584:O1588)</f>
        <v>0</v>
      </c>
      <c r="P1583" s="88">
        <f>SUM(P1584:P1588)</f>
        <v>0</v>
      </c>
      <c r="Q1583" s="177">
        <f t="shared" si="1851"/>
        <v>0</v>
      </c>
      <c r="R1583" s="88">
        <f>SUM(R1584:R1588)</f>
        <v>0</v>
      </c>
      <c r="S1583" s="88">
        <f>SUM(S1584:S1588)</f>
        <v>0</v>
      </c>
      <c r="T1583" s="178">
        <f t="shared" si="1862"/>
        <v>0</v>
      </c>
      <c r="U1583" s="157"/>
      <c r="V1583" s="83">
        <f>SUM(V1584:V1588)</f>
        <v>0</v>
      </c>
      <c r="W1583" s="88">
        <f>SUM(W1584:W1588)</f>
        <v>0</v>
      </c>
      <c r="X1583" s="177">
        <f t="shared" si="1852"/>
        <v>0</v>
      </c>
      <c r="Y1583" s="88">
        <f>SUM(Y1584:Y1588)</f>
        <v>0</v>
      </c>
      <c r="Z1583" s="88">
        <f>SUM(Z1584:Z1588)</f>
        <v>0</v>
      </c>
      <c r="AA1583" s="178">
        <f t="shared" si="1863"/>
        <v>0</v>
      </c>
      <c r="AB1583" s="157"/>
      <c r="AC1583" s="83">
        <f>SUM(AC1584:AC1588)</f>
        <v>0</v>
      </c>
      <c r="AD1583" s="88">
        <f>SUM(AD1584:AD1588)</f>
        <v>0</v>
      </c>
      <c r="AE1583" s="177">
        <f t="shared" si="1853"/>
        <v>0</v>
      </c>
      <c r="AF1583" s="88">
        <f>SUM(AF1584:AF1588)</f>
        <v>0</v>
      </c>
      <c r="AG1583" s="88">
        <f>SUM(AG1584:AG1588)</f>
        <v>0</v>
      </c>
      <c r="AH1583" s="178">
        <f t="shared" si="1864"/>
        <v>0</v>
      </c>
      <c r="AJ1583" s="84">
        <f t="shared" ref="AJ1583:AU1583" si="1867">SUM(AJ1584:AJ1588)</f>
        <v>0</v>
      </c>
      <c r="AK1583" s="86">
        <f t="shared" si="1867"/>
        <v>0</v>
      </c>
      <c r="AL1583" s="88">
        <f t="shared" si="1867"/>
        <v>0</v>
      </c>
      <c r="AM1583" s="86">
        <f t="shared" si="1867"/>
        <v>0</v>
      </c>
      <c r="AN1583" s="88">
        <f t="shared" si="1867"/>
        <v>0</v>
      </c>
      <c r="AO1583" s="86">
        <f t="shared" si="1867"/>
        <v>0</v>
      </c>
      <c r="AP1583" s="88">
        <f t="shared" si="1867"/>
        <v>0</v>
      </c>
      <c r="AQ1583" s="86">
        <f t="shared" si="1867"/>
        <v>0</v>
      </c>
      <c r="AR1583" s="88">
        <f t="shared" si="1867"/>
        <v>0</v>
      </c>
      <c r="AS1583" s="86">
        <f t="shared" si="1867"/>
        <v>0</v>
      </c>
      <c r="AT1583" s="88">
        <f t="shared" si="1867"/>
        <v>0</v>
      </c>
      <c r="AU1583" s="86">
        <f t="shared" si="1867"/>
        <v>0</v>
      </c>
      <c r="AV1583" s="86">
        <f t="shared" si="1854"/>
        <v>0</v>
      </c>
      <c r="AW1583" s="93">
        <f t="shared" si="1855"/>
        <v>0</v>
      </c>
      <c r="AY1583" s="86">
        <f t="shared" si="1856"/>
        <v>0</v>
      </c>
      <c r="AZ1583" s="86">
        <f t="shared" si="1857"/>
        <v>0</v>
      </c>
      <c r="BA1583" s="86">
        <f t="shared" si="1858"/>
        <v>0</v>
      </c>
      <c r="BB1583" s="86">
        <f t="shared" si="1859"/>
        <v>0</v>
      </c>
      <c r="BC1583" s="86">
        <f t="shared" si="1860"/>
        <v>0</v>
      </c>
      <c r="BD1583" s="86">
        <f t="shared" si="1861"/>
        <v>0</v>
      </c>
    </row>
    <row r="1584" spans="2:56" x14ac:dyDescent="0.3">
      <c r="B1584" s="169" t="s">
        <v>177</v>
      </c>
      <c r="C1584" s="248"/>
      <c r="D1584" s="249"/>
      <c r="E1584" s="172">
        <f t="shared" si="1848"/>
        <v>0</v>
      </c>
      <c r="F1584" s="248"/>
      <c r="G1584" s="249"/>
      <c r="H1584" s="172">
        <f t="shared" si="1849"/>
        <v>0</v>
      </c>
      <c r="I1584" s="248"/>
      <c r="J1584" s="250"/>
      <c r="K1584" s="174">
        <f t="shared" si="1850"/>
        <v>0</v>
      </c>
      <c r="L1584" s="248"/>
      <c r="M1584" s="250"/>
      <c r="N1584" s="251"/>
      <c r="O1584" s="248"/>
      <c r="P1584" s="251"/>
      <c r="Q1584" s="166">
        <f t="shared" si="1851"/>
        <v>0</v>
      </c>
      <c r="R1584" s="251"/>
      <c r="S1584" s="251"/>
      <c r="T1584" s="167">
        <f t="shared" si="1862"/>
        <v>0</v>
      </c>
      <c r="U1584" s="157"/>
      <c r="V1584" s="248"/>
      <c r="W1584" s="251"/>
      <c r="X1584" s="166">
        <f t="shared" si="1852"/>
        <v>0</v>
      </c>
      <c r="Y1584" s="251"/>
      <c r="Z1584" s="251"/>
      <c r="AA1584" s="167">
        <f t="shared" si="1863"/>
        <v>0</v>
      </c>
      <c r="AB1584" s="157"/>
      <c r="AC1584" s="248"/>
      <c r="AD1584" s="251"/>
      <c r="AE1584" s="166">
        <f t="shared" si="1853"/>
        <v>0</v>
      </c>
      <c r="AF1584" s="251"/>
      <c r="AG1584" s="251"/>
      <c r="AH1584" s="167">
        <f t="shared" si="1864"/>
        <v>0</v>
      </c>
      <c r="AJ1584" s="252"/>
      <c r="AK1584" s="253"/>
      <c r="AL1584" s="254"/>
      <c r="AM1584" s="253"/>
      <c r="AN1584" s="254"/>
      <c r="AO1584" s="253"/>
      <c r="AP1584" s="254"/>
      <c r="AQ1584" s="253"/>
      <c r="AR1584" s="254"/>
      <c r="AS1584" s="253"/>
      <c r="AT1584" s="254"/>
      <c r="AU1584" s="253"/>
      <c r="AV1584" s="163">
        <f t="shared" si="1854"/>
        <v>0</v>
      </c>
      <c r="AW1584" s="168">
        <f t="shared" si="1855"/>
        <v>0</v>
      </c>
      <c r="AY1584" s="163">
        <f t="shared" si="1856"/>
        <v>0</v>
      </c>
      <c r="AZ1584" s="163">
        <f t="shared" si="1857"/>
        <v>0</v>
      </c>
      <c r="BA1584" s="163">
        <f t="shared" si="1858"/>
        <v>0</v>
      </c>
      <c r="BB1584" s="163">
        <f t="shared" si="1859"/>
        <v>0</v>
      </c>
      <c r="BC1584" s="163">
        <f t="shared" si="1860"/>
        <v>0</v>
      </c>
      <c r="BD1584" s="163">
        <f t="shared" si="1861"/>
        <v>0</v>
      </c>
    </row>
    <row r="1585" spans="2:56" x14ac:dyDescent="0.3">
      <c r="B1585" s="169" t="s">
        <v>178</v>
      </c>
      <c r="C1585" s="248"/>
      <c r="D1585" s="249"/>
      <c r="E1585" s="172">
        <f t="shared" si="1848"/>
        <v>0</v>
      </c>
      <c r="F1585" s="248"/>
      <c r="G1585" s="249"/>
      <c r="H1585" s="172">
        <f t="shared" si="1849"/>
        <v>0</v>
      </c>
      <c r="I1585" s="248"/>
      <c r="J1585" s="250"/>
      <c r="K1585" s="174">
        <f t="shared" si="1850"/>
        <v>0</v>
      </c>
      <c r="L1585" s="248"/>
      <c r="M1585" s="250"/>
      <c r="N1585" s="251"/>
      <c r="O1585" s="248"/>
      <c r="P1585" s="251"/>
      <c r="Q1585" s="166">
        <f t="shared" si="1851"/>
        <v>0</v>
      </c>
      <c r="R1585" s="251"/>
      <c r="S1585" s="251"/>
      <c r="T1585" s="167">
        <f t="shared" si="1862"/>
        <v>0</v>
      </c>
      <c r="U1585" s="157"/>
      <c r="V1585" s="248"/>
      <c r="W1585" s="251"/>
      <c r="X1585" s="166">
        <f t="shared" si="1852"/>
        <v>0</v>
      </c>
      <c r="Y1585" s="251"/>
      <c r="Z1585" s="251"/>
      <c r="AA1585" s="167">
        <f t="shared" si="1863"/>
        <v>0</v>
      </c>
      <c r="AB1585" s="157"/>
      <c r="AC1585" s="248"/>
      <c r="AD1585" s="251"/>
      <c r="AE1585" s="166">
        <f t="shared" si="1853"/>
        <v>0</v>
      </c>
      <c r="AF1585" s="251"/>
      <c r="AG1585" s="251"/>
      <c r="AH1585" s="167">
        <f t="shared" si="1864"/>
        <v>0</v>
      </c>
      <c r="AJ1585" s="252"/>
      <c r="AK1585" s="253"/>
      <c r="AL1585" s="254"/>
      <c r="AM1585" s="253"/>
      <c r="AN1585" s="254"/>
      <c r="AO1585" s="253"/>
      <c r="AP1585" s="254"/>
      <c r="AQ1585" s="253"/>
      <c r="AR1585" s="254"/>
      <c r="AS1585" s="253"/>
      <c r="AT1585" s="254"/>
      <c r="AU1585" s="253"/>
      <c r="AV1585" s="163">
        <f t="shared" si="1854"/>
        <v>0</v>
      </c>
      <c r="AW1585" s="168">
        <f t="shared" si="1855"/>
        <v>0</v>
      </c>
      <c r="AY1585" s="163">
        <f t="shared" si="1856"/>
        <v>0</v>
      </c>
      <c r="AZ1585" s="163">
        <f t="shared" si="1857"/>
        <v>0</v>
      </c>
      <c r="BA1585" s="163">
        <f t="shared" si="1858"/>
        <v>0</v>
      </c>
      <c r="BB1585" s="163">
        <f t="shared" si="1859"/>
        <v>0</v>
      </c>
      <c r="BC1585" s="163">
        <f t="shared" si="1860"/>
        <v>0</v>
      </c>
      <c r="BD1585" s="163">
        <f t="shared" si="1861"/>
        <v>0</v>
      </c>
    </row>
    <row r="1586" spans="2:56" x14ac:dyDescent="0.3">
      <c r="B1586" s="169" t="s">
        <v>179</v>
      </c>
      <c r="C1586" s="248"/>
      <c r="D1586" s="249"/>
      <c r="E1586" s="172">
        <f t="shared" si="1848"/>
        <v>0</v>
      </c>
      <c r="F1586" s="248"/>
      <c r="G1586" s="249"/>
      <c r="H1586" s="172">
        <f t="shared" si="1849"/>
        <v>0</v>
      </c>
      <c r="I1586" s="248"/>
      <c r="J1586" s="250"/>
      <c r="K1586" s="174">
        <f t="shared" si="1850"/>
        <v>0</v>
      </c>
      <c r="L1586" s="248"/>
      <c r="M1586" s="250"/>
      <c r="N1586" s="251"/>
      <c r="O1586" s="248"/>
      <c r="P1586" s="251"/>
      <c r="Q1586" s="166">
        <f t="shared" si="1851"/>
        <v>0</v>
      </c>
      <c r="R1586" s="251"/>
      <c r="S1586" s="251"/>
      <c r="T1586" s="167">
        <f t="shared" si="1862"/>
        <v>0</v>
      </c>
      <c r="U1586" s="157"/>
      <c r="V1586" s="248"/>
      <c r="W1586" s="251"/>
      <c r="X1586" s="166">
        <f t="shared" si="1852"/>
        <v>0</v>
      </c>
      <c r="Y1586" s="251"/>
      <c r="Z1586" s="251"/>
      <c r="AA1586" s="167">
        <f t="shared" si="1863"/>
        <v>0</v>
      </c>
      <c r="AB1586" s="157"/>
      <c r="AC1586" s="248"/>
      <c r="AD1586" s="251"/>
      <c r="AE1586" s="166">
        <f t="shared" si="1853"/>
        <v>0</v>
      </c>
      <c r="AF1586" s="251"/>
      <c r="AG1586" s="251"/>
      <c r="AH1586" s="167">
        <f t="shared" si="1864"/>
        <v>0</v>
      </c>
      <c r="AJ1586" s="252"/>
      <c r="AK1586" s="253"/>
      <c r="AL1586" s="254"/>
      <c r="AM1586" s="253"/>
      <c r="AN1586" s="254"/>
      <c r="AO1586" s="253"/>
      <c r="AP1586" s="254"/>
      <c r="AQ1586" s="253"/>
      <c r="AR1586" s="254"/>
      <c r="AS1586" s="253"/>
      <c r="AT1586" s="254"/>
      <c r="AU1586" s="253"/>
      <c r="AV1586" s="163">
        <f t="shared" si="1854"/>
        <v>0</v>
      </c>
      <c r="AW1586" s="168">
        <f t="shared" si="1855"/>
        <v>0</v>
      </c>
      <c r="AY1586" s="163">
        <f t="shared" si="1856"/>
        <v>0</v>
      </c>
      <c r="AZ1586" s="163">
        <f t="shared" si="1857"/>
        <v>0</v>
      </c>
      <c r="BA1586" s="163">
        <f t="shared" si="1858"/>
        <v>0</v>
      </c>
      <c r="BB1586" s="163">
        <f t="shared" si="1859"/>
        <v>0</v>
      </c>
      <c r="BC1586" s="163">
        <f t="shared" si="1860"/>
        <v>0</v>
      </c>
      <c r="BD1586" s="163">
        <f t="shared" si="1861"/>
        <v>0</v>
      </c>
    </row>
    <row r="1587" spans="2:56" x14ac:dyDescent="0.3">
      <c r="B1587" s="169" t="s">
        <v>180</v>
      </c>
      <c r="C1587" s="248"/>
      <c r="D1587" s="249"/>
      <c r="E1587" s="172">
        <f t="shared" si="1848"/>
        <v>0</v>
      </c>
      <c r="F1587" s="248">
        <v>20952</v>
      </c>
      <c r="G1587" s="249">
        <v>20951.52</v>
      </c>
      <c r="H1587" s="172">
        <f t="shared" si="1849"/>
        <v>0.99997709049255445</v>
      </c>
      <c r="I1587" s="248"/>
      <c r="J1587" s="250"/>
      <c r="K1587" s="174">
        <f t="shared" si="1850"/>
        <v>0</v>
      </c>
      <c r="L1587" s="248"/>
      <c r="M1587" s="250"/>
      <c r="N1587" s="251"/>
      <c r="O1587" s="248"/>
      <c r="P1587" s="251"/>
      <c r="Q1587" s="166">
        <f t="shared" si="1851"/>
        <v>0</v>
      </c>
      <c r="R1587" s="251"/>
      <c r="S1587" s="251"/>
      <c r="T1587" s="167">
        <f t="shared" si="1862"/>
        <v>0</v>
      </c>
      <c r="U1587" s="157"/>
      <c r="V1587" s="248"/>
      <c r="W1587" s="251"/>
      <c r="X1587" s="166">
        <f t="shared" si="1852"/>
        <v>0</v>
      </c>
      <c r="Y1587" s="251"/>
      <c r="Z1587" s="251"/>
      <c r="AA1587" s="167">
        <f t="shared" si="1863"/>
        <v>0</v>
      </c>
      <c r="AB1587" s="157"/>
      <c r="AC1587" s="248"/>
      <c r="AD1587" s="251"/>
      <c r="AE1587" s="166">
        <f t="shared" si="1853"/>
        <v>0</v>
      </c>
      <c r="AF1587" s="251"/>
      <c r="AG1587" s="251"/>
      <c r="AH1587" s="167">
        <f t="shared" si="1864"/>
        <v>0</v>
      </c>
      <c r="AJ1587" s="252"/>
      <c r="AK1587" s="253"/>
      <c r="AL1587" s="254"/>
      <c r="AM1587" s="253"/>
      <c r="AN1587" s="254"/>
      <c r="AO1587" s="253"/>
      <c r="AP1587" s="254"/>
      <c r="AQ1587" s="253"/>
      <c r="AR1587" s="254"/>
      <c r="AS1587" s="253"/>
      <c r="AT1587" s="254"/>
      <c r="AU1587" s="253"/>
      <c r="AV1587" s="163">
        <f t="shared" si="1854"/>
        <v>0</v>
      </c>
      <c r="AW1587" s="168">
        <f t="shared" si="1855"/>
        <v>0</v>
      </c>
      <c r="AY1587" s="163">
        <f t="shared" si="1856"/>
        <v>0</v>
      </c>
      <c r="AZ1587" s="163">
        <f t="shared" si="1857"/>
        <v>0</v>
      </c>
      <c r="BA1587" s="163">
        <f t="shared" si="1858"/>
        <v>0</v>
      </c>
      <c r="BB1587" s="163">
        <f t="shared" si="1859"/>
        <v>0</v>
      </c>
      <c r="BC1587" s="163">
        <f t="shared" si="1860"/>
        <v>0</v>
      </c>
      <c r="BD1587" s="163">
        <f t="shared" si="1861"/>
        <v>0</v>
      </c>
    </row>
    <row r="1588" spans="2:56" x14ac:dyDescent="0.3">
      <c r="B1588" s="169" t="s">
        <v>181</v>
      </c>
      <c r="C1588" s="248"/>
      <c r="D1588" s="249"/>
      <c r="E1588" s="172">
        <f t="shared" si="1848"/>
        <v>0</v>
      </c>
      <c r="F1588" s="248"/>
      <c r="G1588" s="249"/>
      <c r="H1588" s="172">
        <f t="shared" si="1849"/>
        <v>0</v>
      </c>
      <c r="I1588" s="248"/>
      <c r="J1588" s="250"/>
      <c r="K1588" s="174">
        <f t="shared" si="1850"/>
        <v>0</v>
      </c>
      <c r="L1588" s="248"/>
      <c r="M1588" s="250"/>
      <c r="N1588" s="251"/>
      <c r="O1588" s="248"/>
      <c r="P1588" s="251"/>
      <c r="Q1588" s="166">
        <f t="shared" si="1851"/>
        <v>0</v>
      </c>
      <c r="R1588" s="251"/>
      <c r="S1588" s="251"/>
      <c r="T1588" s="167">
        <f t="shared" si="1862"/>
        <v>0</v>
      </c>
      <c r="U1588" s="157"/>
      <c r="V1588" s="248"/>
      <c r="W1588" s="251"/>
      <c r="X1588" s="166">
        <f t="shared" si="1852"/>
        <v>0</v>
      </c>
      <c r="Y1588" s="251"/>
      <c r="Z1588" s="251"/>
      <c r="AA1588" s="167">
        <f t="shared" si="1863"/>
        <v>0</v>
      </c>
      <c r="AB1588" s="157"/>
      <c r="AC1588" s="248"/>
      <c r="AD1588" s="251"/>
      <c r="AE1588" s="166">
        <f t="shared" si="1853"/>
        <v>0</v>
      </c>
      <c r="AF1588" s="251"/>
      <c r="AG1588" s="251"/>
      <c r="AH1588" s="167">
        <f t="shared" si="1864"/>
        <v>0</v>
      </c>
      <c r="AJ1588" s="252"/>
      <c r="AK1588" s="253"/>
      <c r="AL1588" s="254"/>
      <c r="AM1588" s="253"/>
      <c r="AN1588" s="254"/>
      <c r="AO1588" s="253"/>
      <c r="AP1588" s="254"/>
      <c r="AQ1588" s="253"/>
      <c r="AR1588" s="254"/>
      <c r="AS1588" s="253"/>
      <c r="AT1588" s="254"/>
      <c r="AU1588" s="253"/>
      <c r="AV1588" s="163">
        <f t="shared" si="1854"/>
        <v>0</v>
      </c>
      <c r="AW1588" s="168">
        <f t="shared" si="1855"/>
        <v>0</v>
      </c>
      <c r="AY1588" s="163">
        <f t="shared" si="1856"/>
        <v>0</v>
      </c>
      <c r="AZ1588" s="163">
        <f t="shared" si="1857"/>
        <v>0</v>
      </c>
      <c r="BA1588" s="163">
        <f t="shared" si="1858"/>
        <v>0</v>
      </c>
      <c r="BB1588" s="163">
        <f t="shared" si="1859"/>
        <v>0</v>
      </c>
      <c r="BC1588" s="163">
        <f t="shared" si="1860"/>
        <v>0</v>
      </c>
      <c r="BD1588" s="163">
        <f t="shared" si="1861"/>
        <v>0</v>
      </c>
    </row>
    <row r="1589" spans="2:56" x14ac:dyDescent="0.3">
      <c r="B1589" s="179" t="s">
        <v>182</v>
      </c>
      <c r="C1589" s="83">
        <f>SUM(C1590)</f>
        <v>0</v>
      </c>
      <c r="D1589" s="84">
        <f>SUM(D1590)</f>
        <v>0</v>
      </c>
      <c r="E1589" s="85">
        <f t="shared" si="1848"/>
        <v>0</v>
      </c>
      <c r="F1589" s="83">
        <f>SUM(F1590)</f>
        <v>0</v>
      </c>
      <c r="G1589" s="84">
        <f>SUM(G1590)</f>
        <v>0</v>
      </c>
      <c r="H1589" s="85">
        <f t="shared" si="1849"/>
        <v>0</v>
      </c>
      <c r="I1589" s="83">
        <f>SUM(I1590)</f>
        <v>0</v>
      </c>
      <c r="J1589" s="86">
        <f>SUM(J1590)</f>
        <v>0</v>
      </c>
      <c r="K1589" s="87">
        <f t="shared" si="1850"/>
        <v>0</v>
      </c>
      <c r="L1589" s="83">
        <f>SUM(L1590)</f>
        <v>0</v>
      </c>
      <c r="M1589" s="86">
        <f>SUM(M1590)</f>
        <v>0</v>
      </c>
      <c r="N1589" s="88">
        <f>SUM(N1590)</f>
        <v>0</v>
      </c>
      <c r="O1589" s="83">
        <f>SUM(O1590)</f>
        <v>0</v>
      </c>
      <c r="P1589" s="88">
        <f>SUM(P1590)</f>
        <v>0</v>
      </c>
      <c r="Q1589" s="177">
        <f t="shared" si="1851"/>
        <v>0</v>
      </c>
      <c r="R1589" s="88">
        <f>SUM(R1590)</f>
        <v>0</v>
      </c>
      <c r="S1589" s="88">
        <f>SUM(S1590)</f>
        <v>0</v>
      </c>
      <c r="T1589" s="178">
        <f t="shared" si="1862"/>
        <v>0</v>
      </c>
      <c r="U1589" s="157"/>
      <c r="V1589" s="83">
        <f>SUM(V1590)</f>
        <v>0</v>
      </c>
      <c r="W1589" s="88">
        <f>SUM(W1590)</f>
        <v>0</v>
      </c>
      <c r="X1589" s="177">
        <f t="shared" si="1852"/>
        <v>0</v>
      </c>
      <c r="Y1589" s="88">
        <f>SUM(Y1590)</f>
        <v>0</v>
      </c>
      <c r="Z1589" s="88">
        <f>SUM(Z1590)</f>
        <v>0</v>
      </c>
      <c r="AA1589" s="178">
        <f t="shared" si="1863"/>
        <v>0</v>
      </c>
      <c r="AB1589" s="157"/>
      <c r="AC1589" s="83">
        <f>SUM(AC1590)</f>
        <v>0</v>
      </c>
      <c r="AD1589" s="88">
        <f>SUM(AD1590)</f>
        <v>0</v>
      </c>
      <c r="AE1589" s="177">
        <f t="shared" si="1853"/>
        <v>0</v>
      </c>
      <c r="AF1589" s="88">
        <f>SUM(AF1590)</f>
        <v>0</v>
      </c>
      <c r="AG1589" s="88">
        <f>SUM(AG1590)</f>
        <v>0</v>
      </c>
      <c r="AH1589" s="178">
        <f t="shared" si="1864"/>
        <v>0</v>
      </c>
      <c r="AJ1589" s="84">
        <f t="shared" ref="AJ1589:AU1589" si="1868">SUM(AJ1590)</f>
        <v>0</v>
      </c>
      <c r="AK1589" s="86">
        <f t="shared" si="1868"/>
        <v>0</v>
      </c>
      <c r="AL1589" s="88">
        <f t="shared" si="1868"/>
        <v>0</v>
      </c>
      <c r="AM1589" s="86">
        <f t="shared" si="1868"/>
        <v>0</v>
      </c>
      <c r="AN1589" s="88">
        <f t="shared" si="1868"/>
        <v>0</v>
      </c>
      <c r="AO1589" s="86">
        <f t="shared" si="1868"/>
        <v>0</v>
      </c>
      <c r="AP1589" s="88">
        <f t="shared" si="1868"/>
        <v>0</v>
      </c>
      <c r="AQ1589" s="86">
        <f t="shared" si="1868"/>
        <v>0</v>
      </c>
      <c r="AR1589" s="88">
        <f t="shared" si="1868"/>
        <v>0</v>
      </c>
      <c r="AS1589" s="86">
        <f t="shared" si="1868"/>
        <v>0</v>
      </c>
      <c r="AT1589" s="88">
        <f t="shared" si="1868"/>
        <v>0</v>
      </c>
      <c r="AU1589" s="86">
        <f t="shared" si="1868"/>
        <v>0</v>
      </c>
      <c r="AV1589" s="86">
        <f t="shared" si="1854"/>
        <v>0</v>
      </c>
      <c r="AW1589" s="93">
        <f t="shared" si="1855"/>
        <v>0</v>
      </c>
      <c r="AY1589" s="86">
        <f t="shared" si="1856"/>
        <v>0</v>
      </c>
      <c r="AZ1589" s="86">
        <f t="shared" si="1857"/>
        <v>0</v>
      </c>
      <c r="BA1589" s="86">
        <f t="shared" si="1858"/>
        <v>0</v>
      </c>
      <c r="BB1589" s="86">
        <f t="shared" si="1859"/>
        <v>0</v>
      </c>
      <c r="BC1589" s="86">
        <f t="shared" si="1860"/>
        <v>0</v>
      </c>
      <c r="BD1589" s="86">
        <f t="shared" si="1861"/>
        <v>0</v>
      </c>
    </row>
    <row r="1590" spans="2:56" x14ac:dyDescent="0.3">
      <c r="B1590" s="169" t="s">
        <v>182</v>
      </c>
      <c r="C1590" s="248"/>
      <c r="D1590" s="249"/>
      <c r="E1590" s="172">
        <f t="shared" si="1848"/>
        <v>0</v>
      </c>
      <c r="F1590" s="248"/>
      <c r="G1590" s="249"/>
      <c r="H1590" s="172">
        <f t="shared" si="1849"/>
        <v>0</v>
      </c>
      <c r="I1590" s="248"/>
      <c r="J1590" s="250"/>
      <c r="K1590" s="174">
        <f t="shared" si="1850"/>
        <v>0</v>
      </c>
      <c r="L1590" s="248"/>
      <c r="M1590" s="250"/>
      <c r="N1590" s="251"/>
      <c r="O1590" s="248"/>
      <c r="P1590" s="251"/>
      <c r="Q1590" s="166">
        <f t="shared" si="1851"/>
        <v>0</v>
      </c>
      <c r="R1590" s="251"/>
      <c r="S1590" s="251"/>
      <c r="T1590" s="167">
        <f t="shared" si="1862"/>
        <v>0</v>
      </c>
      <c r="U1590" s="157"/>
      <c r="V1590" s="248"/>
      <c r="W1590" s="251"/>
      <c r="X1590" s="166">
        <f t="shared" si="1852"/>
        <v>0</v>
      </c>
      <c r="Y1590" s="251"/>
      <c r="Z1590" s="251"/>
      <c r="AA1590" s="167">
        <f t="shared" si="1863"/>
        <v>0</v>
      </c>
      <c r="AB1590" s="157"/>
      <c r="AC1590" s="248"/>
      <c r="AD1590" s="251"/>
      <c r="AE1590" s="166">
        <f t="shared" si="1853"/>
        <v>0</v>
      </c>
      <c r="AF1590" s="251"/>
      <c r="AG1590" s="251"/>
      <c r="AH1590" s="167">
        <f t="shared" si="1864"/>
        <v>0</v>
      </c>
      <c r="AJ1590" s="252"/>
      <c r="AK1590" s="253"/>
      <c r="AL1590" s="254"/>
      <c r="AM1590" s="253"/>
      <c r="AN1590" s="254"/>
      <c r="AO1590" s="253"/>
      <c r="AP1590" s="254"/>
      <c r="AQ1590" s="253"/>
      <c r="AR1590" s="254"/>
      <c r="AS1590" s="253"/>
      <c r="AT1590" s="254"/>
      <c r="AU1590" s="253"/>
      <c r="AV1590" s="163">
        <f t="shared" si="1854"/>
        <v>0</v>
      </c>
      <c r="AW1590" s="168">
        <f t="shared" si="1855"/>
        <v>0</v>
      </c>
      <c r="AY1590" s="163">
        <f t="shared" si="1856"/>
        <v>0</v>
      </c>
      <c r="AZ1590" s="163">
        <f t="shared" si="1857"/>
        <v>0</v>
      </c>
      <c r="BA1590" s="163">
        <f t="shared" si="1858"/>
        <v>0</v>
      </c>
      <c r="BB1590" s="163">
        <f t="shared" si="1859"/>
        <v>0</v>
      </c>
      <c r="BC1590" s="163">
        <f t="shared" si="1860"/>
        <v>0</v>
      </c>
      <c r="BD1590" s="163">
        <f t="shared" si="1861"/>
        <v>0</v>
      </c>
    </row>
    <row r="1591" spans="2:56" x14ac:dyDescent="0.3">
      <c r="B1591" s="179" t="s">
        <v>183</v>
      </c>
      <c r="C1591" s="83">
        <f>SUM(C1592)</f>
        <v>0</v>
      </c>
      <c r="D1591" s="84">
        <f>SUM(D1592)</f>
        <v>0</v>
      </c>
      <c r="E1591" s="85">
        <f t="shared" si="1848"/>
        <v>0</v>
      </c>
      <c r="F1591" s="83">
        <f>SUM(F1592)</f>
        <v>0</v>
      </c>
      <c r="G1591" s="84">
        <f>SUM(G1592)</f>
        <v>0</v>
      </c>
      <c r="H1591" s="85">
        <f t="shared" si="1849"/>
        <v>0</v>
      </c>
      <c r="I1591" s="83">
        <f>SUM(I1592)</f>
        <v>0</v>
      </c>
      <c r="J1591" s="86">
        <f>SUM(J1592)</f>
        <v>0</v>
      </c>
      <c r="K1591" s="87">
        <f t="shared" si="1850"/>
        <v>0</v>
      </c>
      <c r="L1591" s="83">
        <f>SUM(L1592)</f>
        <v>0</v>
      </c>
      <c r="M1591" s="86">
        <f>SUM(M1592)</f>
        <v>0</v>
      </c>
      <c r="N1591" s="88">
        <f>SUM(N1592)</f>
        <v>0</v>
      </c>
      <c r="O1591" s="83">
        <f>SUM(O1592)</f>
        <v>0</v>
      </c>
      <c r="P1591" s="88">
        <f>SUM(P1592)</f>
        <v>0</v>
      </c>
      <c r="Q1591" s="177">
        <f t="shared" si="1851"/>
        <v>0</v>
      </c>
      <c r="R1591" s="88">
        <f>SUM(R1592)</f>
        <v>0</v>
      </c>
      <c r="S1591" s="88">
        <f>SUM(S1592)</f>
        <v>0</v>
      </c>
      <c r="T1591" s="178">
        <f t="shared" si="1862"/>
        <v>0</v>
      </c>
      <c r="U1591" s="157"/>
      <c r="V1591" s="83">
        <f>SUM(V1592)</f>
        <v>0</v>
      </c>
      <c r="W1591" s="88">
        <f>SUM(W1592)</f>
        <v>0</v>
      </c>
      <c r="X1591" s="177">
        <f t="shared" si="1852"/>
        <v>0</v>
      </c>
      <c r="Y1591" s="88">
        <f>SUM(Y1592)</f>
        <v>0</v>
      </c>
      <c r="Z1591" s="88">
        <f>SUM(Z1592)</f>
        <v>0</v>
      </c>
      <c r="AA1591" s="178">
        <f t="shared" si="1863"/>
        <v>0</v>
      </c>
      <c r="AB1591" s="157"/>
      <c r="AC1591" s="83">
        <f>SUM(AC1592)</f>
        <v>0</v>
      </c>
      <c r="AD1591" s="88">
        <f>SUM(AD1592)</f>
        <v>0</v>
      </c>
      <c r="AE1591" s="177">
        <f t="shared" si="1853"/>
        <v>0</v>
      </c>
      <c r="AF1591" s="88">
        <f>SUM(AF1592)</f>
        <v>0</v>
      </c>
      <c r="AG1591" s="88">
        <f>SUM(AG1592)</f>
        <v>0</v>
      </c>
      <c r="AH1591" s="178">
        <f t="shared" si="1864"/>
        <v>0</v>
      </c>
      <c r="AJ1591" s="84">
        <f t="shared" ref="AJ1591:AU1591" si="1869">SUM(AJ1592)</f>
        <v>0</v>
      </c>
      <c r="AK1591" s="86">
        <f t="shared" si="1869"/>
        <v>0</v>
      </c>
      <c r="AL1591" s="88">
        <f t="shared" si="1869"/>
        <v>0</v>
      </c>
      <c r="AM1591" s="86">
        <f t="shared" si="1869"/>
        <v>0</v>
      </c>
      <c r="AN1591" s="88">
        <f t="shared" si="1869"/>
        <v>0</v>
      </c>
      <c r="AO1591" s="86">
        <f t="shared" si="1869"/>
        <v>0</v>
      </c>
      <c r="AP1591" s="88">
        <f t="shared" si="1869"/>
        <v>0</v>
      </c>
      <c r="AQ1591" s="86">
        <f t="shared" si="1869"/>
        <v>0</v>
      </c>
      <c r="AR1591" s="88">
        <f t="shared" si="1869"/>
        <v>0</v>
      </c>
      <c r="AS1591" s="86">
        <f t="shared" si="1869"/>
        <v>0</v>
      </c>
      <c r="AT1591" s="88">
        <f t="shared" si="1869"/>
        <v>0</v>
      </c>
      <c r="AU1591" s="86">
        <f t="shared" si="1869"/>
        <v>0</v>
      </c>
      <c r="AV1591" s="86">
        <f t="shared" si="1854"/>
        <v>0</v>
      </c>
      <c r="AW1591" s="93">
        <f t="shared" si="1855"/>
        <v>0</v>
      </c>
      <c r="AY1591" s="86">
        <f t="shared" si="1856"/>
        <v>0</v>
      </c>
      <c r="AZ1591" s="86">
        <f t="shared" si="1857"/>
        <v>0</v>
      </c>
      <c r="BA1591" s="86">
        <f t="shared" si="1858"/>
        <v>0</v>
      </c>
      <c r="BB1591" s="86">
        <f t="shared" si="1859"/>
        <v>0</v>
      </c>
      <c r="BC1591" s="86">
        <f t="shared" si="1860"/>
        <v>0</v>
      </c>
      <c r="BD1591" s="86">
        <f t="shared" si="1861"/>
        <v>0</v>
      </c>
    </row>
    <row r="1592" spans="2:56" x14ac:dyDescent="0.3">
      <c r="B1592" s="169" t="s">
        <v>184</v>
      </c>
      <c r="C1592" s="248"/>
      <c r="D1592" s="249"/>
      <c r="E1592" s="172">
        <f t="shared" si="1848"/>
        <v>0</v>
      </c>
      <c r="F1592" s="248"/>
      <c r="G1592" s="249"/>
      <c r="H1592" s="172">
        <f t="shared" si="1849"/>
        <v>0</v>
      </c>
      <c r="I1592" s="248"/>
      <c r="J1592" s="250"/>
      <c r="K1592" s="174">
        <f t="shared" si="1850"/>
        <v>0</v>
      </c>
      <c r="L1592" s="248"/>
      <c r="M1592" s="250"/>
      <c r="N1592" s="251"/>
      <c r="O1592" s="248"/>
      <c r="P1592" s="251"/>
      <c r="Q1592" s="166">
        <f t="shared" si="1851"/>
        <v>0</v>
      </c>
      <c r="R1592" s="251"/>
      <c r="S1592" s="251"/>
      <c r="T1592" s="167">
        <f t="shared" si="1862"/>
        <v>0</v>
      </c>
      <c r="U1592" s="157"/>
      <c r="V1592" s="248"/>
      <c r="W1592" s="251"/>
      <c r="X1592" s="166">
        <f t="shared" si="1852"/>
        <v>0</v>
      </c>
      <c r="Y1592" s="251"/>
      <c r="Z1592" s="251"/>
      <c r="AA1592" s="167">
        <f t="shared" si="1863"/>
        <v>0</v>
      </c>
      <c r="AB1592" s="157"/>
      <c r="AC1592" s="248"/>
      <c r="AD1592" s="251"/>
      <c r="AE1592" s="166">
        <f t="shared" si="1853"/>
        <v>0</v>
      </c>
      <c r="AF1592" s="251"/>
      <c r="AG1592" s="251"/>
      <c r="AH1592" s="167">
        <f t="shared" si="1864"/>
        <v>0</v>
      </c>
      <c r="AJ1592" s="252"/>
      <c r="AK1592" s="253"/>
      <c r="AL1592" s="254"/>
      <c r="AM1592" s="253"/>
      <c r="AN1592" s="254"/>
      <c r="AO1592" s="253"/>
      <c r="AP1592" s="254"/>
      <c r="AQ1592" s="253"/>
      <c r="AR1592" s="254"/>
      <c r="AS1592" s="253"/>
      <c r="AT1592" s="254"/>
      <c r="AU1592" s="253"/>
      <c r="AV1592" s="163">
        <f t="shared" si="1854"/>
        <v>0</v>
      </c>
      <c r="AW1592" s="168">
        <f t="shared" si="1855"/>
        <v>0</v>
      </c>
      <c r="AY1592" s="163">
        <f t="shared" si="1856"/>
        <v>0</v>
      </c>
      <c r="AZ1592" s="163">
        <f t="shared" si="1857"/>
        <v>0</v>
      </c>
      <c r="BA1592" s="163">
        <f t="shared" si="1858"/>
        <v>0</v>
      </c>
      <c r="BB1592" s="163">
        <f t="shared" si="1859"/>
        <v>0</v>
      </c>
      <c r="BC1592" s="163">
        <f t="shared" si="1860"/>
        <v>0</v>
      </c>
      <c r="BD1592" s="163">
        <f t="shared" si="1861"/>
        <v>0</v>
      </c>
    </row>
    <row r="1593" spans="2:56" x14ac:dyDescent="0.3">
      <c r="B1593" s="176" t="s">
        <v>185</v>
      </c>
      <c r="C1593" s="83">
        <f>SUM(C1594:C1595)</f>
        <v>0</v>
      </c>
      <c r="D1593" s="84">
        <f>SUM(D1594:D1595)</f>
        <v>0</v>
      </c>
      <c r="E1593" s="85">
        <f t="shared" si="1848"/>
        <v>0</v>
      </c>
      <c r="F1593" s="83">
        <f>SUM(F1594:F1595)</f>
        <v>0</v>
      </c>
      <c r="G1593" s="84">
        <f>SUM(G1594:G1595)</f>
        <v>0</v>
      </c>
      <c r="H1593" s="85">
        <f t="shared" si="1849"/>
        <v>0</v>
      </c>
      <c r="I1593" s="83">
        <f>SUM(I1594:I1595)</f>
        <v>0</v>
      </c>
      <c r="J1593" s="86">
        <f>SUM(J1594:J1595)</f>
        <v>0</v>
      </c>
      <c r="K1593" s="87">
        <f t="shared" si="1850"/>
        <v>0</v>
      </c>
      <c r="L1593" s="83">
        <f>SUM(L1594:L1595)</f>
        <v>0</v>
      </c>
      <c r="M1593" s="86">
        <f>SUM(M1594:M1595)</f>
        <v>0</v>
      </c>
      <c r="N1593" s="88">
        <f>SUM(N1594:N1595)</f>
        <v>0</v>
      </c>
      <c r="O1593" s="83">
        <f>SUM(O1594:O1595)</f>
        <v>0</v>
      </c>
      <c r="P1593" s="88">
        <f>SUM(P1594:P1595)</f>
        <v>0</v>
      </c>
      <c r="Q1593" s="177">
        <f t="shared" si="1851"/>
        <v>0</v>
      </c>
      <c r="R1593" s="88">
        <f>SUM(R1594:R1595)</f>
        <v>0</v>
      </c>
      <c r="S1593" s="88">
        <f>SUM(S1594:S1595)</f>
        <v>0</v>
      </c>
      <c r="T1593" s="178">
        <f t="shared" si="1862"/>
        <v>0</v>
      </c>
      <c r="U1593" s="157"/>
      <c r="V1593" s="83">
        <f>SUM(V1594:V1595)</f>
        <v>0</v>
      </c>
      <c r="W1593" s="88">
        <f>SUM(W1594:W1595)</f>
        <v>0</v>
      </c>
      <c r="X1593" s="177">
        <f t="shared" si="1852"/>
        <v>0</v>
      </c>
      <c r="Y1593" s="88">
        <f>SUM(Y1594:Y1595)</f>
        <v>0</v>
      </c>
      <c r="Z1593" s="88">
        <f>SUM(Z1594:Z1595)</f>
        <v>0</v>
      </c>
      <c r="AA1593" s="178">
        <f t="shared" si="1863"/>
        <v>0</v>
      </c>
      <c r="AB1593" s="157"/>
      <c r="AC1593" s="83">
        <f>SUM(AC1594:AC1595)</f>
        <v>0</v>
      </c>
      <c r="AD1593" s="88">
        <f>SUM(AD1594:AD1595)</f>
        <v>0</v>
      </c>
      <c r="AE1593" s="177">
        <f t="shared" si="1853"/>
        <v>0</v>
      </c>
      <c r="AF1593" s="88">
        <f>SUM(AF1594:AF1595)</f>
        <v>0</v>
      </c>
      <c r="AG1593" s="88">
        <f>SUM(AG1594:AG1595)</f>
        <v>0</v>
      </c>
      <c r="AH1593" s="178">
        <f t="shared" si="1864"/>
        <v>0</v>
      </c>
      <c r="AJ1593" s="84">
        <f t="shared" ref="AJ1593:AU1593" si="1870">SUM(AJ1594:AJ1595)</f>
        <v>0</v>
      </c>
      <c r="AK1593" s="86">
        <f t="shared" si="1870"/>
        <v>0</v>
      </c>
      <c r="AL1593" s="88">
        <f t="shared" si="1870"/>
        <v>0</v>
      </c>
      <c r="AM1593" s="86">
        <f t="shared" si="1870"/>
        <v>0</v>
      </c>
      <c r="AN1593" s="88">
        <f t="shared" si="1870"/>
        <v>0</v>
      </c>
      <c r="AO1593" s="86">
        <f t="shared" si="1870"/>
        <v>0</v>
      </c>
      <c r="AP1593" s="88">
        <f t="shared" si="1870"/>
        <v>0</v>
      </c>
      <c r="AQ1593" s="86">
        <f t="shared" si="1870"/>
        <v>0</v>
      </c>
      <c r="AR1593" s="88">
        <f t="shared" si="1870"/>
        <v>0</v>
      </c>
      <c r="AS1593" s="86">
        <f t="shared" si="1870"/>
        <v>0</v>
      </c>
      <c r="AT1593" s="88">
        <f t="shared" si="1870"/>
        <v>0</v>
      </c>
      <c r="AU1593" s="86">
        <f t="shared" si="1870"/>
        <v>0</v>
      </c>
      <c r="AV1593" s="86">
        <f t="shared" si="1854"/>
        <v>0</v>
      </c>
      <c r="AW1593" s="93">
        <f t="shared" si="1855"/>
        <v>0</v>
      </c>
      <c r="AY1593" s="86">
        <f t="shared" si="1856"/>
        <v>0</v>
      </c>
      <c r="AZ1593" s="86">
        <f t="shared" si="1857"/>
        <v>0</v>
      </c>
      <c r="BA1593" s="86">
        <f t="shared" si="1858"/>
        <v>0</v>
      </c>
      <c r="BB1593" s="86">
        <f t="shared" si="1859"/>
        <v>0</v>
      </c>
      <c r="BC1593" s="86">
        <f t="shared" si="1860"/>
        <v>0</v>
      </c>
      <c r="BD1593" s="86">
        <f t="shared" si="1861"/>
        <v>0</v>
      </c>
    </row>
    <row r="1594" spans="2:56" x14ac:dyDescent="0.3">
      <c r="B1594" s="186" t="s">
        <v>186</v>
      </c>
      <c r="C1594" s="255"/>
      <c r="D1594" s="256"/>
      <c r="E1594" s="182">
        <f t="shared" si="1848"/>
        <v>0</v>
      </c>
      <c r="F1594" s="255"/>
      <c r="G1594" s="256"/>
      <c r="H1594" s="182">
        <f t="shared" si="1849"/>
        <v>0</v>
      </c>
      <c r="I1594" s="255"/>
      <c r="J1594" s="257"/>
      <c r="K1594" s="184">
        <f t="shared" si="1850"/>
        <v>0</v>
      </c>
      <c r="L1594" s="255"/>
      <c r="M1594" s="257"/>
      <c r="N1594" s="258"/>
      <c r="O1594" s="255"/>
      <c r="P1594" s="258"/>
      <c r="Q1594" s="177">
        <f t="shared" si="1851"/>
        <v>0</v>
      </c>
      <c r="R1594" s="258"/>
      <c r="S1594" s="258"/>
      <c r="T1594" s="178">
        <f t="shared" si="1862"/>
        <v>0</v>
      </c>
      <c r="U1594" s="157"/>
      <c r="V1594" s="255"/>
      <c r="W1594" s="258"/>
      <c r="X1594" s="177">
        <f t="shared" si="1852"/>
        <v>0</v>
      </c>
      <c r="Y1594" s="258"/>
      <c r="Z1594" s="258"/>
      <c r="AA1594" s="178">
        <f t="shared" si="1863"/>
        <v>0</v>
      </c>
      <c r="AB1594" s="157"/>
      <c r="AC1594" s="255"/>
      <c r="AD1594" s="258"/>
      <c r="AE1594" s="177">
        <f t="shared" si="1853"/>
        <v>0</v>
      </c>
      <c r="AF1594" s="258"/>
      <c r="AG1594" s="258"/>
      <c r="AH1594" s="178">
        <f t="shared" si="1864"/>
        <v>0</v>
      </c>
      <c r="AJ1594" s="252"/>
      <c r="AK1594" s="253"/>
      <c r="AL1594" s="254"/>
      <c r="AM1594" s="253"/>
      <c r="AN1594" s="254"/>
      <c r="AO1594" s="253"/>
      <c r="AP1594" s="254"/>
      <c r="AQ1594" s="253"/>
      <c r="AR1594" s="254"/>
      <c r="AS1594" s="253"/>
      <c r="AT1594" s="254"/>
      <c r="AU1594" s="253"/>
      <c r="AV1594" s="163">
        <f t="shared" si="1854"/>
        <v>0</v>
      </c>
      <c r="AW1594" s="93">
        <f t="shared" si="1855"/>
        <v>0</v>
      </c>
      <c r="AY1594" s="163">
        <f t="shared" si="1856"/>
        <v>0</v>
      </c>
      <c r="AZ1594" s="163">
        <f t="shared" si="1857"/>
        <v>0</v>
      </c>
      <c r="BA1594" s="163">
        <f t="shared" si="1858"/>
        <v>0</v>
      </c>
      <c r="BB1594" s="163">
        <f t="shared" si="1859"/>
        <v>0</v>
      </c>
      <c r="BC1594" s="163">
        <f t="shared" si="1860"/>
        <v>0</v>
      </c>
      <c r="BD1594" s="163">
        <f t="shared" si="1861"/>
        <v>0</v>
      </c>
    </row>
    <row r="1595" spans="2:56" x14ac:dyDescent="0.3">
      <c r="B1595" s="186" t="s">
        <v>187</v>
      </c>
      <c r="C1595" s="255"/>
      <c r="D1595" s="256"/>
      <c r="E1595" s="182">
        <f t="shared" si="1848"/>
        <v>0</v>
      </c>
      <c r="F1595" s="255"/>
      <c r="G1595" s="256"/>
      <c r="H1595" s="182">
        <f t="shared" si="1849"/>
        <v>0</v>
      </c>
      <c r="I1595" s="255"/>
      <c r="J1595" s="257"/>
      <c r="K1595" s="184">
        <f t="shared" si="1850"/>
        <v>0</v>
      </c>
      <c r="L1595" s="255"/>
      <c r="M1595" s="257"/>
      <c r="N1595" s="258"/>
      <c r="O1595" s="255"/>
      <c r="P1595" s="258"/>
      <c r="Q1595" s="177">
        <f t="shared" si="1851"/>
        <v>0</v>
      </c>
      <c r="R1595" s="258"/>
      <c r="S1595" s="258"/>
      <c r="T1595" s="178">
        <f t="shared" si="1862"/>
        <v>0</v>
      </c>
      <c r="U1595" s="157"/>
      <c r="V1595" s="255"/>
      <c r="W1595" s="258"/>
      <c r="X1595" s="177">
        <f t="shared" si="1852"/>
        <v>0</v>
      </c>
      <c r="Y1595" s="258"/>
      <c r="Z1595" s="258"/>
      <c r="AA1595" s="178">
        <f t="shared" si="1863"/>
        <v>0</v>
      </c>
      <c r="AB1595" s="157"/>
      <c r="AC1595" s="255"/>
      <c r="AD1595" s="258"/>
      <c r="AE1595" s="177">
        <f t="shared" si="1853"/>
        <v>0</v>
      </c>
      <c r="AF1595" s="258"/>
      <c r="AG1595" s="258"/>
      <c r="AH1595" s="178">
        <f t="shared" si="1864"/>
        <v>0</v>
      </c>
      <c r="AJ1595" s="252"/>
      <c r="AK1595" s="253"/>
      <c r="AL1595" s="254"/>
      <c r="AM1595" s="253"/>
      <c r="AN1595" s="254"/>
      <c r="AO1595" s="253"/>
      <c r="AP1595" s="254"/>
      <c r="AQ1595" s="253"/>
      <c r="AR1595" s="254"/>
      <c r="AS1595" s="253"/>
      <c r="AT1595" s="254"/>
      <c r="AU1595" s="253"/>
      <c r="AV1595" s="163">
        <f t="shared" si="1854"/>
        <v>0</v>
      </c>
      <c r="AW1595" s="93">
        <f t="shared" si="1855"/>
        <v>0</v>
      </c>
      <c r="AY1595" s="163">
        <f t="shared" si="1856"/>
        <v>0</v>
      </c>
      <c r="AZ1595" s="163">
        <f t="shared" si="1857"/>
        <v>0</v>
      </c>
      <c r="BA1595" s="163">
        <f t="shared" si="1858"/>
        <v>0</v>
      </c>
      <c r="BB1595" s="163">
        <f t="shared" si="1859"/>
        <v>0</v>
      </c>
      <c r="BC1595" s="163">
        <f t="shared" si="1860"/>
        <v>0</v>
      </c>
      <c r="BD1595" s="163">
        <f t="shared" si="1861"/>
        <v>0</v>
      </c>
    </row>
    <row r="1596" spans="2:56" s="124" customFormat="1" x14ac:dyDescent="0.3">
      <c r="B1596" s="187" t="s">
        <v>188</v>
      </c>
      <c r="C1596" s="188">
        <f>SUM(C1597,C1602,C1605,C1606,C1607,C1610,C1611)</f>
        <v>0</v>
      </c>
      <c r="D1596" s="189">
        <f>SUM(D1597,D1602,D1605,D1606,D1607,D1610,D1611)</f>
        <v>0</v>
      </c>
      <c r="E1596" s="190">
        <f t="shared" si="1848"/>
        <v>0</v>
      </c>
      <c r="F1596" s="188">
        <f>SUM(F1597,F1602,F1605,F1606,F1607,F1610,F1611)</f>
        <v>0</v>
      </c>
      <c r="G1596" s="189">
        <f>SUM(G1597,G1602,G1605,G1606,G1607,G1610,G1611)</f>
        <v>0</v>
      </c>
      <c r="H1596" s="190">
        <f t="shared" si="1849"/>
        <v>0</v>
      </c>
      <c r="I1596" s="188">
        <f>SUM(I1597,I1602,I1605,I1606,I1607,I1610,I1611)</f>
        <v>0</v>
      </c>
      <c r="J1596" s="191">
        <f>SUM(J1597,J1602,J1605,J1606,J1607,J1610,J1611)</f>
        <v>0</v>
      </c>
      <c r="K1596" s="192">
        <f t="shared" si="1850"/>
        <v>0</v>
      </c>
      <c r="L1596" s="188">
        <f>SUM(L1597,L1602,L1605,L1606,L1607,L1610,L1611)</f>
        <v>0</v>
      </c>
      <c r="M1596" s="191">
        <f>SUM(M1597,M1602,M1605,M1606,M1607,M1610,M1611)</f>
        <v>0</v>
      </c>
      <c r="N1596" s="193">
        <f>SUM(N1597,N1602,N1605,N1606,N1607,N1610,N1611)</f>
        <v>0</v>
      </c>
      <c r="O1596" s="188">
        <f>SUM(O1597,O1602,O1605,O1606,O1607,O1610,O1611)</f>
        <v>0</v>
      </c>
      <c r="P1596" s="193">
        <f>SUM(P1597,P1602,P1605,P1606,P1607,P1610,P1611)</f>
        <v>0</v>
      </c>
      <c r="Q1596" s="194">
        <f t="shared" si="1851"/>
        <v>0</v>
      </c>
      <c r="R1596" s="195">
        <f>SUM(R1597,R1602,R1605,R1606,R1607,R1610,R1611)</f>
        <v>0</v>
      </c>
      <c r="S1596" s="195">
        <f>SUM(S1597,S1602,S1605,S1606,S1607,S1610,S1611)</f>
        <v>0</v>
      </c>
      <c r="T1596" s="196">
        <f t="shared" si="1862"/>
        <v>0</v>
      </c>
      <c r="U1596" s="121"/>
      <c r="V1596" s="188">
        <f>SUM(V1597,V1602,V1605,V1606,V1607,V1610,V1611)</f>
        <v>0</v>
      </c>
      <c r="W1596" s="193">
        <f>SUM(W1597,W1602,W1605,W1606,W1607,W1610,W1611)</f>
        <v>0</v>
      </c>
      <c r="X1596" s="194">
        <f t="shared" si="1852"/>
        <v>0</v>
      </c>
      <c r="Y1596" s="195">
        <f>SUM(Y1597,Y1602,Y1605,Y1606,Y1607,Y1610,Y1611)</f>
        <v>0</v>
      </c>
      <c r="Z1596" s="195">
        <f>SUM(Z1597,Z1602,Z1605,Z1606,Z1607,Z1610,Z1611)</f>
        <v>0</v>
      </c>
      <c r="AA1596" s="196">
        <f t="shared" si="1863"/>
        <v>0</v>
      </c>
      <c r="AB1596" s="121"/>
      <c r="AC1596" s="188">
        <f>SUM(AC1597,AC1602,AC1605,AC1606,AC1607,AC1610,AC1611)</f>
        <v>0</v>
      </c>
      <c r="AD1596" s="193">
        <f>SUM(AD1597,AD1602,AD1605,AD1606,AD1607,AD1610,AD1611)</f>
        <v>0</v>
      </c>
      <c r="AE1596" s="194">
        <f t="shared" si="1853"/>
        <v>0</v>
      </c>
      <c r="AF1596" s="195">
        <f>SUM(AF1597,AF1602,AF1605,AF1606,AF1607,AF1610,AF1611)</f>
        <v>0</v>
      </c>
      <c r="AG1596" s="195">
        <f>SUM(AG1597,AG1602,AG1605,AG1606,AG1607,AG1610,AG1611)</f>
        <v>0</v>
      </c>
      <c r="AH1596" s="196">
        <f t="shared" si="1864"/>
        <v>0</v>
      </c>
      <c r="AJ1596" s="189">
        <f t="shared" ref="AJ1596:AU1596" si="1871">SUM(AJ1597,AJ1602,AJ1605,AJ1606,AJ1607,AJ1610,AJ1611)</f>
        <v>0</v>
      </c>
      <c r="AK1596" s="191">
        <f t="shared" si="1871"/>
        <v>0</v>
      </c>
      <c r="AL1596" s="193">
        <f t="shared" si="1871"/>
        <v>0</v>
      </c>
      <c r="AM1596" s="191">
        <f t="shared" si="1871"/>
        <v>0</v>
      </c>
      <c r="AN1596" s="193">
        <f t="shared" si="1871"/>
        <v>0</v>
      </c>
      <c r="AO1596" s="191">
        <f t="shared" si="1871"/>
        <v>0</v>
      </c>
      <c r="AP1596" s="193">
        <f t="shared" si="1871"/>
        <v>0</v>
      </c>
      <c r="AQ1596" s="191">
        <f t="shared" si="1871"/>
        <v>0</v>
      </c>
      <c r="AR1596" s="193">
        <f t="shared" si="1871"/>
        <v>0</v>
      </c>
      <c r="AS1596" s="191">
        <f t="shared" si="1871"/>
        <v>0</v>
      </c>
      <c r="AT1596" s="193">
        <f t="shared" si="1871"/>
        <v>0</v>
      </c>
      <c r="AU1596" s="191">
        <f t="shared" si="1871"/>
        <v>0</v>
      </c>
      <c r="AV1596" s="191">
        <f t="shared" si="1854"/>
        <v>0</v>
      </c>
      <c r="AW1596" s="197">
        <f t="shared" si="1855"/>
        <v>0</v>
      </c>
      <c r="AX1596" s="198"/>
      <c r="AY1596" s="191">
        <f t="shared" si="1856"/>
        <v>0</v>
      </c>
      <c r="AZ1596" s="191">
        <f t="shared" si="1857"/>
        <v>0</v>
      </c>
      <c r="BA1596" s="191">
        <f t="shared" si="1858"/>
        <v>0</v>
      </c>
      <c r="BB1596" s="191">
        <f t="shared" si="1859"/>
        <v>0</v>
      </c>
      <c r="BC1596" s="191">
        <f t="shared" si="1860"/>
        <v>0</v>
      </c>
      <c r="BD1596" s="191">
        <f t="shared" si="1861"/>
        <v>0</v>
      </c>
    </row>
    <row r="1597" spans="2:56" x14ac:dyDescent="0.3">
      <c r="B1597" s="176" t="s">
        <v>189</v>
      </c>
      <c r="C1597" s="83">
        <f>SUM(C1598,C1600)</f>
        <v>0</v>
      </c>
      <c r="D1597" s="84">
        <f>SUM(D1598,D1600)</f>
        <v>0</v>
      </c>
      <c r="E1597" s="85">
        <f t="shared" si="1848"/>
        <v>0</v>
      </c>
      <c r="F1597" s="83">
        <f>SUM(F1598,F1600)</f>
        <v>0</v>
      </c>
      <c r="G1597" s="84">
        <f>SUM(G1598,G1600)</f>
        <v>0</v>
      </c>
      <c r="H1597" s="85">
        <f t="shared" si="1849"/>
        <v>0</v>
      </c>
      <c r="I1597" s="83">
        <f>SUM(I1598,I1600)</f>
        <v>0</v>
      </c>
      <c r="J1597" s="86">
        <f>SUM(J1598,J1600)</f>
        <v>0</v>
      </c>
      <c r="K1597" s="87">
        <f t="shared" si="1850"/>
        <v>0</v>
      </c>
      <c r="L1597" s="83">
        <f>SUM(L1598,L1600)</f>
        <v>0</v>
      </c>
      <c r="M1597" s="86">
        <f>SUM(M1598,M1600)</f>
        <v>0</v>
      </c>
      <c r="N1597" s="88">
        <f>SUM(N1598,N1600)</f>
        <v>0</v>
      </c>
      <c r="O1597" s="83">
        <f>SUM(O1598,O1600)</f>
        <v>0</v>
      </c>
      <c r="P1597" s="88">
        <f>SUM(P1598,P1600)</f>
        <v>0</v>
      </c>
      <c r="Q1597" s="199">
        <f t="shared" si="1851"/>
        <v>0</v>
      </c>
      <c r="R1597" s="89">
        <f>SUM(R1598,R1600)</f>
        <v>0</v>
      </c>
      <c r="S1597" s="89">
        <f>SUM(S1598,S1600)</f>
        <v>0</v>
      </c>
      <c r="T1597" s="200">
        <f t="shared" si="1862"/>
        <v>0</v>
      </c>
      <c r="U1597" s="91"/>
      <c r="V1597" s="83">
        <f>SUM(V1598,V1600)</f>
        <v>0</v>
      </c>
      <c r="W1597" s="88">
        <f>SUM(W1598,W1600)</f>
        <v>0</v>
      </c>
      <c r="X1597" s="199">
        <f t="shared" si="1852"/>
        <v>0</v>
      </c>
      <c r="Y1597" s="89">
        <f>SUM(Y1598,Y1600)</f>
        <v>0</v>
      </c>
      <c r="Z1597" s="89">
        <f>SUM(Z1598,Z1600)</f>
        <v>0</v>
      </c>
      <c r="AA1597" s="200">
        <f t="shared" si="1863"/>
        <v>0</v>
      </c>
      <c r="AB1597" s="91"/>
      <c r="AC1597" s="83">
        <f>SUM(AC1598,AC1600)</f>
        <v>0</v>
      </c>
      <c r="AD1597" s="88">
        <f>SUM(AD1598,AD1600)</f>
        <v>0</v>
      </c>
      <c r="AE1597" s="199">
        <f t="shared" si="1853"/>
        <v>0</v>
      </c>
      <c r="AF1597" s="89">
        <f>SUM(AF1598,AF1600)</f>
        <v>0</v>
      </c>
      <c r="AG1597" s="89">
        <f>SUM(AG1598,AG1600)</f>
        <v>0</v>
      </c>
      <c r="AH1597" s="200">
        <f t="shared" si="1864"/>
        <v>0</v>
      </c>
      <c r="AJ1597" s="84">
        <f t="shared" ref="AJ1597:AU1597" si="1872">SUM(AJ1598,AJ1600)</f>
        <v>0</v>
      </c>
      <c r="AK1597" s="86">
        <f t="shared" si="1872"/>
        <v>0</v>
      </c>
      <c r="AL1597" s="88">
        <f t="shared" si="1872"/>
        <v>0</v>
      </c>
      <c r="AM1597" s="86">
        <f t="shared" si="1872"/>
        <v>0</v>
      </c>
      <c r="AN1597" s="88">
        <f t="shared" si="1872"/>
        <v>0</v>
      </c>
      <c r="AO1597" s="86">
        <f t="shared" si="1872"/>
        <v>0</v>
      </c>
      <c r="AP1597" s="88">
        <f t="shared" si="1872"/>
        <v>0</v>
      </c>
      <c r="AQ1597" s="86">
        <f t="shared" si="1872"/>
        <v>0</v>
      </c>
      <c r="AR1597" s="88">
        <f t="shared" si="1872"/>
        <v>0</v>
      </c>
      <c r="AS1597" s="86">
        <f t="shared" si="1872"/>
        <v>0</v>
      </c>
      <c r="AT1597" s="88">
        <f t="shared" si="1872"/>
        <v>0</v>
      </c>
      <c r="AU1597" s="86">
        <f t="shared" si="1872"/>
        <v>0</v>
      </c>
      <c r="AV1597" s="86">
        <f t="shared" si="1854"/>
        <v>0</v>
      </c>
      <c r="AW1597" s="93">
        <f t="shared" si="1855"/>
        <v>0</v>
      </c>
      <c r="AY1597" s="86">
        <f t="shared" si="1856"/>
        <v>0</v>
      </c>
      <c r="AZ1597" s="86">
        <f t="shared" si="1857"/>
        <v>0</v>
      </c>
      <c r="BA1597" s="86">
        <f t="shared" si="1858"/>
        <v>0</v>
      </c>
      <c r="BB1597" s="86">
        <f t="shared" si="1859"/>
        <v>0</v>
      </c>
      <c r="BC1597" s="86">
        <f t="shared" si="1860"/>
        <v>0</v>
      </c>
      <c r="BD1597" s="86">
        <f t="shared" si="1861"/>
        <v>0</v>
      </c>
    </row>
    <row r="1598" spans="2:56" x14ac:dyDescent="0.3">
      <c r="B1598" s="179" t="s">
        <v>190</v>
      </c>
      <c r="C1598" s="83">
        <f>SUM(C1599)</f>
        <v>0</v>
      </c>
      <c r="D1598" s="84">
        <f>SUM(D1599)</f>
        <v>0</v>
      </c>
      <c r="E1598" s="85">
        <f t="shared" si="1848"/>
        <v>0</v>
      </c>
      <c r="F1598" s="83">
        <f>SUM(F1599)</f>
        <v>0</v>
      </c>
      <c r="G1598" s="84">
        <f>SUM(G1599)</f>
        <v>0</v>
      </c>
      <c r="H1598" s="85">
        <f t="shared" si="1849"/>
        <v>0</v>
      </c>
      <c r="I1598" s="83">
        <f>SUM(I1599)</f>
        <v>0</v>
      </c>
      <c r="J1598" s="86">
        <f>SUM(J1599)</f>
        <v>0</v>
      </c>
      <c r="K1598" s="87">
        <f t="shared" si="1850"/>
        <v>0</v>
      </c>
      <c r="L1598" s="83">
        <f>SUM(L1599)</f>
        <v>0</v>
      </c>
      <c r="M1598" s="86">
        <f>SUM(M1599)</f>
        <v>0</v>
      </c>
      <c r="N1598" s="88">
        <f>SUM(N1599)</f>
        <v>0</v>
      </c>
      <c r="O1598" s="83">
        <f>SUM(O1599)</f>
        <v>0</v>
      </c>
      <c r="P1598" s="88">
        <f>SUM(P1599)</f>
        <v>0</v>
      </c>
      <c r="Q1598" s="199">
        <f t="shared" si="1851"/>
        <v>0</v>
      </c>
      <c r="R1598" s="89">
        <f>SUM(R1599)</f>
        <v>0</v>
      </c>
      <c r="S1598" s="89">
        <f>SUM(S1599)</f>
        <v>0</v>
      </c>
      <c r="T1598" s="200">
        <f t="shared" si="1862"/>
        <v>0</v>
      </c>
      <c r="U1598" s="91"/>
      <c r="V1598" s="83">
        <f>SUM(V1599)</f>
        <v>0</v>
      </c>
      <c r="W1598" s="88">
        <f>SUM(W1599)</f>
        <v>0</v>
      </c>
      <c r="X1598" s="199">
        <f t="shared" si="1852"/>
        <v>0</v>
      </c>
      <c r="Y1598" s="89">
        <f>SUM(Y1599)</f>
        <v>0</v>
      </c>
      <c r="Z1598" s="89">
        <f>SUM(Z1599)</f>
        <v>0</v>
      </c>
      <c r="AA1598" s="200">
        <f t="shared" si="1863"/>
        <v>0</v>
      </c>
      <c r="AB1598" s="91"/>
      <c r="AC1598" s="83">
        <f>SUM(AC1599)</f>
        <v>0</v>
      </c>
      <c r="AD1598" s="88">
        <f>SUM(AD1599)</f>
        <v>0</v>
      </c>
      <c r="AE1598" s="199">
        <f t="shared" si="1853"/>
        <v>0</v>
      </c>
      <c r="AF1598" s="89">
        <f>SUM(AF1599)</f>
        <v>0</v>
      </c>
      <c r="AG1598" s="89">
        <f>SUM(AG1599)</f>
        <v>0</v>
      </c>
      <c r="AH1598" s="200">
        <f t="shared" si="1864"/>
        <v>0</v>
      </c>
      <c r="AJ1598" s="84">
        <f t="shared" ref="AJ1598:AU1598" si="1873">SUM(AJ1599)</f>
        <v>0</v>
      </c>
      <c r="AK1598" s="86">
        <f t="shared" si="1873"/>
        <v>0</v>
      </c>
      <c r="AL1598" s="88">
        <f t="shared" si="1873"/>
        <v>0</v>
      </c>
      <c r="AM1598" s="86">
        <f t="shared" si="1873"/>
        <v>0</v>
      </c>
      <c r="AN1598" s="88">
        <f t="shared" si="1873"/>
        <v>0</v>
      </c>
      <c r="AO1598" s="86">
        <f t="shared" si="1873"/>
        <v>0</v>
      </c>
      <c r="AP1598" s="88">
        <f t="shared" si="1873"/>
        <v>0</v>
      </c>
      <c r="AQ1598" s="86">
        <f t="shared" si="1873"/>
        <v>0</v>
      </c>
      <c r="AR1598" s="88">
        <f t="shared" si="1873"/>
        <v>0</v>
      </c>
      <c r="AS1598" s="86">
        <f t="shared" si="1873"/>
        <v>0</v>
      </c>
      <c r="AT1598" s="88">
        <f t="shared" si="1873"/>
        <v>0</v>
      </c>
      <c r="AU1598" s="86">
        <f t="shared" si="1873"/>
        <v>0</v>
      </c>
      <c r="AV1598" s="86">
        <f t="shared" si="1854"/>
        <v>0</v>
      </c>
      <c r="AW1598" s="93">
        <f t="shared" si="1855"/>
        <v>0</v>
      </c>
      <c r="AY1598" s="86">
        <f t="shared" si="1856"/>
        <v>0</v>
      </c>
      <c r="AZ1598" s="86">
        <f t="shared" si="1857"/>
        <v>0</v>
      </c>
      <c r="BA1598" s="86">
        <f t="shared" si="1858"/>
        <v>0</v>
      </c>
      <c r="BB1598" s="86">
        <f t="shared" si="1859"/>
        <v>0</v>
      </c>
      <c r="BC1598" s="86">
        <f t="shared" si="1860"/>
        <v>0</v>
      </c>
      <c r="BD1598" s="86">
        <f t="shared" si="1861"/>
        <v>0</v>
      </c>
    </row>
    <row r="1599" spans="2:56" x14ac:dyDescent="0.3">
      <c r="B1599" s="186" t="s">
        <v>191</v>
      </c>
      <c r="C1599" s="255"/>
      <c r="D1599" s="256"/>
      <c r="E1599" s="182">
        <f t="shared" si="1848"/>
        <v>0</v>
      </c>
      <c r="F1599" s="255"/>
      <c r="G1599" s="256"/>
      <c r="H1599" s="182">
        <f t="shared" si="1849"/>
        <v>0</v>
      </c>
      <c r="I1599" s="255"/>
      <c r="J1599" s="257"/>
      <c r="K1599" s="184">
        <f t="shared" si="1850"/>
        <v>0</v>
      </c>
      <c r="L1599" s="255"/>
      <c r="M1599" s="257"/>
      <c r="N1599" s="258"/>
      <c r="O1599" s="255"/>
      <c r="P1599" s="258"/>
      <c r="Q1599" s="177">
        <f t="shared" si="1851"/>
        <v>0</v>
      </c>
      <c r="R1599" s="258"/>
      <c r="S1599" s="258"/>
      <c r="T1599" s="178">
        <f t="shared" si="1862"/>
        <v>0</v>
      </c>
      <c r="U1599" s="157"/>
      <c r="V1599" s="255"/>
      <c r="W1599" s="258"/>
      <c r="X1599" s="177">
        <f t="shared" si="1852"/>
        <v>0</v>
      </c>
      <c r="Y1599" s="258"/>
      <c r="Z1599" s="258"/>
      <c r="AA1599" s="178">
        <f t="shared" si="1863"/>
        <v>0</v>
      </c>
      <c r="AB1599" s="157"/>
      <c r="AC1599" s="255"/>
      <c r="AD1599" s="258"/>
      <c r="AE1599" s="177">
        <f t="shared" si="1853"/>
        <v>0</v>
      </c>
      <c r="AF1599" s="258"/>
      <c r="AG1599" s="258"/>
      <c r="AH1599" s="178">
        <f t="shared" si="1864"/>
        <v>0</v>
      </c>
      <c r="AJ1599" s="252"/>
      <c r="AK1599" s="253"/>
      <c r="AL1599" s="254"/>
      <c r="AM1599" s="253"/>
      <c r="AN1599" s="254"/>
      <c r="AO1599" s="253"/>
      <c r="AP1599" s="254"/>
      <c r="AQ1599" s="253"/>
      <c r="AR1599" s="254"/>
      <c r="AS1599" s="253"/>
      <c r="AT1599" s="254"/>
      <c r="AU1599" s="253"/>
      <c r="AV1599" s="163">
        <f t="shared" si="1854"/>
        <v>0</v>
      </c>
      <c r="AW1599" s="93">
        <f t="shared" si="1855"/>
        <v>0</v>
      </c>
      <c r="AY1599" s="163">
        <f t="shared" si="1856"/>
        <v>0</v>
      </c>
      <c r="AZ1599" s="163">
        <f t="shared" si="1857"/>
        <v>0</v>
      </c>
      <c r="BA1599" s="163">
        <f t="shared" si="1858"/>
        <v>0</v>
      </c>
      <c r="BB1599" s="163">
        <f t="shared" si="1859"/>
        <v>0</v>
      </c>
      <c r="BC1599" s="163">
        <f t="shared" si="1860"/>
        <v>0</v>
      </c>
      <c r="BD1599" s="163">
        <f t="shared" si="1861"/>
        <v>0</v>
      </c>
    </row>
    <row r="1600" spans="2:56" x14ac:dyDescent="0.3">
      <c r="B1600" s="179" t="s">
        <v>192</v>
      </c>
      <c r="C1600" s="83">
        <f>SUM(C1601)</f>
        <v>0</v>
      </c>
      <c r="D1600" s="84">
        <f>SUM(D1601)</f>
        <v>0</v>
      </c>
      <c r="E1600" s="85">
        <f t="shared" si="1848"/>
        <v>0</v>
      </c>
      <c r="F1600" s="83">
        <f>SUM(F1601)</f>
        <v>0</v>
      </c>
      <c r="G1600" s="84">
        <f>SUM(G1601)</f>
        <v>0</v>
      </c>
      <c r="H1600" s="85">
        <f t="shared" si="1849"/>
        <v>0</v>
      </c>
      <c r="I1600" s="83">
        <f>SUM(I1601)</f>
        <v>0</v>
      </c>
      <c r="J1600" s="86">
        <f>SUM(J1601)</f>
        <v>0</v>
      </c>
      <c r="K1600" s="87">
        <f t="shared" si="1850"/>
        <v>0</v>
      </c>
      <c r="L1600" s="83">
        <f>SUM(L1601)</f>
        <v>0</v>
      </c>
      <c r="M1600" s="86">
        <f>SUM(M1601)</f>
        <v>0</v>
      </c>
      <c r="N1600" s="88">
        <f>SUM(N1601)</f>
        <v>0</v>
      </c>
      <c r="O1600" s="83">
        <f>SUM(O1601)</f>
        <v>0</v>
      </c>
      <c r="P1600" s="88">
        <f>SUM(P1601)</f>
        <v>0</v>
      </c>
      <c r="Q1600" s="199">
        <f t="shared" si="1851"/>
        <v>0</v>
      </c>
      <c r="R1600" s="89">
        <f>SUM(R1601)</f>
        <v>0</v>
      </c>
      <c r="S1600" s="89">
        <f>SUM(S1601)</f>
        <v>0</v>
      </c>
      <c r="T1600" s="200">
        <f t="shared" si="1862"/>
        <v>0</v>
      </c>
      <c r="U1600" s="91"/>
      <c r="V1600" s="83">
        <f>SUM(V1601)</f>
        <v>0</v>
      </c>
      <c r="W1600" s="88">
        <f>SUM(W1601)</f>
        <v>0</v>
      </c>
      <c r="X1600" s="199">
        <f t="shared" si="1852"/>
        <v>0</v>
      </c>
      <c r="Y1600" s="89">
        <f>SUM(Y1601)</f>
        <v>0</v>
      </c>
      <c r="Z1600" s="89">
        <f>SUM(Z1601)</f>
        <v>0</v>
      </c>
      <c r="AA1600" s="200">
        <f t="shared" si="1863"/>
        <v>0</v>
      </c>
      <c r="AB1600" s="91"/>
      <c r="AC1600" s="83">
        <f>SUM(AC1601)</f>
        <v>0</v>
      </c>
      <c r="AD1600" s="88">
        <f>SUM(AD1601)</f>
        <v>0</v>
      </c>
      <c r="AE1600" s="199">
        <f t="shared" si="1853"/>
        <v>0</v>
      </c>
      <c r="AF1600" s="89">
        <f>SUM(AF1601)</f>
        <v>0</v>
      </c>
      <c r="AG1600" s="89">
        <f>SUM(AG1601)</f>
        <v>0</v>
      </c>
      <c r="AH1600" s="200">
        <f t="shared" si="1864"/>
        <v>0</v>
      </c>
      <c r="AJ1600" s="84">
        <f t="shared" ref="AJ1600:AU1600" si="1874">SUM(AJ1601)</f>
        <v>0</v>
      </c>
      <c r="AK1600" s="86">
        <f t="shared" si="1874"/>
        <v>0</v>
      </c>
      <c r="AL1600" s="88">
        <f t="shared" si="1874"/>
        <v>0</v>
      </c>
      <c r="AM1600" s="86">
        <f t="shared" si="1874"/>
        <v>0</v>
      </c>
      <c r="AN1600" s="88">
        <f t="shared" si="1874"/>
        <v>0</v>
      </c>
      <c r="AO1600" s="86">
        <f t="shared" si="1874"/>
        <v>0</v>
      </c>
      <c r="AP1600" s="88">
        <f t="shared" si="1874"/>
        <v>0</v>
      </c>
      <c r="AQ1600" s="86">
        <f t="shared" si="1874"/>
        <v>0</v>
      </c>
      <c r="AR1600" s="88">
        <f t="shared" si="1874"/>
        <v>0</v>
      </c>
      <c r="AS1600" s="86">
        <f t="shared" si="1874"/>
        <v>0</v>
      </c>
      <c r="AT1600" s="88">
        <f t="shared" si="1874"/>
        <v>0</v>
      </c>
      <c r="AU1600" s="86">
        <f t="shared" si="1874"/>
        <v>0</v>
      </c>
      <c r="AV1600" s="86">
        <f t="shared" si="1854"/>
        <v>0</v>
      </c>
      <c r="AW1600" s="93">
        <f t="shared" si="1855"/>
        <v>0</v>
      </c>
      <c r="AY1600" s="86">
        <f t="shared" si="1856"/>
        <v>0</v>
      </c>
      <c r="AZ1600" s="86">
        <f t="shared" si="1857"/>
        <v>0</v>
      </c>
      <c r="BA1600" s="86">
        <f t="shared" si="1858"/>
        <v>0</v>
      </c>
      <c r="BB1600" s="86">
        <f t="shared" si="1859"/>
        <v>0</v>
      </c>
      <c r="BC1600" s="86">
        <f t="shared" si="1860"/>
        <v>0</v>
      </c>
      <c r="BD1600" s="86">
        <f t="shared" si="1861"/>
        <v>0</v>
      </c>
    </row>
    <row r="1601" spans="2:56" x14ac:dyDescent="0.3">
      <c r="B1601" s="186" t="s">
        <v>191</v>
      </c>
      <c r="C1601" s="255"/>
      <c r="D1601" s="256"/>
      <c r="E1601" s="182">
        <f t="shared" si="1848"/>
        <v>0</v>
      </c>
      <c r="F1601" s="255"/>
      <c r="G1601" s="256"/>
      <c r="H1601" s="182">
        <f t="shared" si="1849"/>
        <v>0</v>
      </c>
      <c r="I1601" s="255"/>
      <c r="J1601" s="257"/>
      <c r="K1601" s="184">
        <f t="shared" si="1850"/>
        <v>0</v>
      </c>
      <c r="L1601" s="255"/>
      <c r="M1601" s="257"/>
      <c r="N1601" s="258"/>
      <c r="O1601" s="255"/>
      <c r="P1601" s="258"/>
      <c r="Q1601" s="177">
        <f t="shared" si="1851"/>
        <v>0</v>
      </c>
      <c r="R1601" s="258"/>
      <c r="S1601" s="258"/>
      <c r="T1601" s="178">
        <f t="shared" si="1862"/>
        <v>0</v>
      </c>
      <c r="U1601" s="157"/>
      <c r="V1601" s="255"/>
      <c r="W1601" s="258"/>
      <c r="X1601" s="177">
        <f t="shared" si="1852"/>
        <v>0</v>
      </c>
      <c r="Y1601" s="258"/>
      <c r="Z1601" s="258"/>
      <c r="AA1601" s="178">
        <f t="shared" si="1863"/>
        <v>0</v>
      </c>
      <c r="AB1601" s="157"/>
      <c r="AC1601" s="255"/>
      <c r="AD1601" s="258"/>
      <c r="AE1601" s="177">
        <f t="shared" si="1853"/>
        <v>0</v>
      </c>
      <c r="AF1601" s="258"/>
      <c r="AG1601" s="258"/>
      <c r="AH1601" s="178">
        <f t="shared" si="1864"/>
        <v>0</v>
      </c>
      <c r="AJ1601" s="252"/>
      <c r="AK1601" s="253"/>
      <c r="AL1601" s="254"/>
      <c r="AM1601" s="253"/>
      <c r="AN1601" s="254"/>
      <c r="AO1601" s="253"/>
      <c r="AP1601" s="254"/>
      <c r="AQ1601" s="253"/>
      <c r="AR1601" s="254"/>
      <c r="AS1601" s="253"/>
      <c r="AT1601" s="254"/>
      <c r="AU1601" s="253"/>
      <c r="AV1601" s="163">
        <f t="shared" si="1854"/>
        <v>0</v>
      </c>
      <c r="AW1601" s="93">
        <f t="shared" si="1855"/>
        <v>0</v>
      </c>
      <c r="AY1601" s="163">
        <f t="shared" si="1856"/>
        <v>0</v>
      </c>
      <c r="AZ1601" s="163">
        <f t="shared" si="1857"/>
        <v>0</v>
      </c>
      <c r="BA1601" s="163">
        <f t="shared" si="1858"/>
        <v>0</v>
      </c>
      <c r="BB1601" s="163">
        <f t="shared" si="1859"/>
        <v>0</v>
      </c>
      <c r="BC1601" s="163">
        <f t="shared" si="1860"/>
        <v>0</v>
      </c>
      <c r="BD1601" s="163">
        <f t="shared" si="1861"/>
        <v>0</v>
      </c>
    </row>
    <row r="1602" spans="2:56" x14ac:dyDescent="0.3">
      <c r="B1602" s="176" t="s">
        <v>193</v>
      </c>
      <c r="C1602" s="83">
        <f>SUM(C1603,C1604)</f>
        <v>0</v>
      </c>
      <c r="D1602" s="84">
        <f>SUM(D1603,D1604)</f>
        <v>0</v>
      </c>
      <c r="E1602" s="85">
        <f t="shared" si="1848"/>
        <v>0</v>
      </c>
      <c r="F1602" s="83">
        <f>SUM(F1603,F1604)</f>
        <v>0</v>
      </c>
      <c r="G1602" s="84">
        <f>SUM(G1603,G1604)</f>
        <v>0</v>
      </c>
      <c r="H1602" s="85">
        <f t="shared" si="1849"/>
        <v>0</v>
      </c>
      <c r="I1602" s="83">
        <f>SUM(I1603,I1604)</f>
        <v>0</v>
      </c>
      <c r="J1602" s="86">
        <f>SUM(J1603,J1604)</f>
        <v>0</v>
      </c>
      <c r="K1602" s="87">
        <f t="shared" si="1850"/>
        <v>0</v>
      </c>
      <c r="L1602" s="83">
        <f>SUM(L1603,L1604)</f>
        <v>0</v>
      </c>
      <c r="M1602" s="86">
        <f>SUM(M1603,M1604)</f>
        <v>0</v>
      </c>
      <c r="N1602" s="88">
        <f>SUM(N1603,N1604)</f>
        <v>0</v>
      </c>
      <c r="O1602" s="83">
        <f>SUM(O1603,O1604)</f>
        <v>0</v>
      </c>
      <c r="P1602" s="88">
        <f>SUM(P1603,P1604)</f>
        <v>0</v>
      </c>
      <c r="Q1602" s="199">
        <f t="shared" si="1851"/>
        <v>0</v>
      </c>
      <c r="R1602" s="89">
        <f>SUM(R1603,R1604)</f>
        <v>0</v>
      </c>
      <c r="S1602" s="89">
        <f>SUM(S1603,S1604)</f>
        <v>0</v>
      </c>
      <c r="T1602" s="200">
        <f t="shared" si="1862"/>
        <v>0</v>
      </c>
      <c r="U1602" s="91"/>
      <c r="V1602" s="83">
        <f>SUM(V1603,V1604)</f>
        <v>0</v>
      </c>
      <c r="W1602" s="88">
        <f>SUM(W1603,W1604)</f>
        <v>0</v>
      </c>
      <c r="X1602" s="199">
        <f t="shared" si="1852"/>
        <v>0</v>
      </c>
      <c r="Y1602" s="89">
        <f>SUM(Y1603,Y1604)</f>
        <v>0</v>
      </c>
      <c r="Z1602" s="89">
        <f>SUM(Z1603,Z1604)</f>
        <v>0</v>
      </c>
      <c r="AA1602" s="200">
        <f t="shared" si="1863"/>
        <v>0</v>
      </c>
      <c r="AB1602" s="91"/>
      <c r="AC1602" s="83">
        <f>SUM(AC1603,AC1604)</f>
        <v>0</v>
      </c>
      <c r="AD1602" s="88">
        <f>SUM(AD1603,AD1604)</f>
        <v>0</v>
      </c>
      <c r="AE1602" s="199">
        <f t="shared" si="1853"/>
        <v>0</v>
      </c>
      <c r="AF1602" s="89">
        <f>SUM(AF1603,AF1604)</f>
        <v>0</v>
      </c>
      <c r="AG1602" s="89">
        <f>SUM(AG1603,AG1604)</f>
        <v>0</v>
      </c>
      <c r="AH1602" s="200">
        <f t="shared" si="1864"/>
        <v>0</v>
      </c>
      <c r="AJ1602" s="84">
        <f t="shared" ref="AJ1602:AU1602" si="1875">SUM(AJ1603,AJ1604)</f>
        <v>0</v>
      </c>
      <c r="AK1602" s="86">
        <f t="shared" si="1875"/>
        <v>0</v>
      </c>
      <c r="AL1602" s="88">
        <f t="shared" si="1875"/>
        <v>0</v>
      </c>
      <c r="AM1602" s="86">
        <f t="shared" si="1875"/>
        <v>0</v>
      </c>
      <c r="AN1602" s="88">
        <f t="shared" si="1875"/>
        <v>0</v>
      </c>
      <c r="AO1602" s="86">
        <f t="shared" si="1875"/>
        <v>0</v>
      </c>
      <c r="AP1602" s="88">
        <f t="shared" si="1875"/>
        <v>0</v>
      </c>
      <c r="AQ1602" s="86">
        <f t="shared" si="1875"/>
        <v>0</v>
      </c>
      <c r="AR1602" s="88">
        <f t="shared" si="1875"/>
        <v>0</v>
      </c>
      <c r="AS1602" s="86">
        <f t="shared" si="1875"/>
        <v>0</v>
      </c>
      <c r="AT1602" s="88">
        <f t="shared" si="1875"/>
        <v>0</v>
      </c>
      <c r="AU1602" s="86">
        <f t="shared" si="1875"/>
        <v>0</v>
      </c>
      <c r="AV1602" s="86">
        <f t="shared" si="1854"/>
        <v>0</v>
      </c>
      <c r="AW1602" s="93">
        <f t="shared" si="1855"/>
        <v>0</v>
      </c>
      <c r="AY1602" s="86">
        <f t="shared" si="1856"/>
        <v>0</v>
      </c>
      <c r="AZ1602" s="86">
        <f t="shared" si="1857"/>
        <v>0</v>
      </c>
      <c r="BA1602" s="86">
        <f t="shared" si="1858"/>
        <v>0</v>
      </c>
      <c r="BB1602" s="86">
        <f t="shared" si="1859"/>
        <v>0</v>
      </c>
      <c r="BC1602" s="86">
        <f t="shared" si="1860"/>
        <v>0</v>
      </c>
      <c r="BD1602" s="86">
        <f t="shared" si="1861"/>
        <v>0</v>
      </c>
    </row>
    <row r="1603" spans="2:56" x14ac:dyDescent="0.3">
      <c r="B1603" s="179" t="s">
        <v>194</v>
      </c>
      <c r="C1603" s="95"/>
      <c r="D1603" s="96"/>
      <c r="E1603" s="85">
        <f t="shared" si="1848"/>
        <v>0</v>
      </c>
      <c r="F1603" s="95"/>
      <c r="G1603" s="96"/>
      <c r="H1603" s="85">
        <f t="shared" si="1849"/>
        <v>0</v>
      </c>
      <c r="I1603" s="95"/>
      <c r="J1603" s="97"/>
      <c r="K1603" s="87">
        <f t="shared" si="1850"/>
        <v>0</v>
      </c>
      <c r="L1603" s="95"/>
      <c r="M1603" s="97"/>
      <c r="N1603" s="98"/>
      <c r="O1603" s="95"/>
      <c r="P1603" s="98"/>
      <c r="Q1603" s="199">
        <f t="shared" si="1851"/>
        <v>0</v>
      </c>
      <c r="R1603" s="99"/>
      <c r="S1603" s="99"/>
      <c r="T1603" s="200">
        <f t="shared" si="1862"/>
        <v>0</v>
      </c>
      <c r="U1603" s="91"/>
      <c r="V1603" s="95"/>
      <c r="W1603" s="98"/>
      <c r="X1603" s="199">
        <f t="shared" si="1852"/>
        <v>0</v>
      </c>
      <c r="Y1603" s="99"/>
      <c r="Z1603" s="99"/>
      <c r="AA1603" s="200">
        <f t="shared" si="1863"/>
        <v>0</v>
      </c>
      <c r="AB1603" s="91"/>
      <c r="AC1603" s="95"/>
      <c r="AD1603" s="98"/>
      <c r="AE1603" s="199">
        <f t="shared" si="1853"/>
        <v>0</v>
      </c>
      <c r="AF1603" s="99"/>
      <c r="AG1603" s="99"/>
      <c r="AH1603" s="200">
        <f t="shared" si="1864"/>
        <v>0</v>
      </c>
      <c r="AJ1603" s="252"/>
      <c r="AK1603" s="253"/>
      <c r="AL1603" s="254"/>
      <c r="AM1603" s="253"/>
      <c r="AN1603" s="254"/>
      <c r="AO1603" s="253"/>
      <c r="AP1603" s="254"/>
      <c r="AQ1603" s="253"/>
      <c r="AR1603" s="254"/>
      <c r="AS1603" s="253"/>
      <c r="AT1603" s="254"/>
      <c r="AU1603" s="253"/>
      <c r="AV1603" s="163">
        <f t="shared" si="1854"/>
        <v>0</v>
      </c>
      <c r="AW1603" s="93">
        <f t="shared" si="1855"/>
        <v>0</v>
      </c>
      <c r="AY1603" s="163">
        <f t="shared" si="1856"/>
        <v>0</v>
      </c>
      <c r="AZ1603" s="163">
        <f t="shared" si="1857"/>
        <v>0</v>
      </c>
      <c r="BA1603" s="163">
        <f t="shared" si="1858"/>
        <v>0</v>
      </c>
      <c r="BB1603" s="163">
        <f t="shared" si="1859"/>
        <v>0</v>
      </c>
      <c r="BC1603" s="163">
        <f t="shared" si="1860"/>
        <v>0</v>
      </c>
      <c r="BD1603" s="163">
        <f t="shared" si="1861"/>
        <v>0</v>
      </c>
    </row>
    <row r="1604" spans="2:56" x14ac:dyDescent="0.3">
      <c r="B1604" s="179" t="s">
        <v>195</v>
      </c>
      <c r="C1604" s="95"/>
      <c r="D1604" s="96"/>
      <c r="E1604" s="85">
        <f t="shared" si="1848"/>
        <v>0</v>
      </c>
      <c r="F1604" s="95"/>
      <c r="G1604" s="96"/>
      <c r="H1604" s="85">
        <f t="shared" si="1849"/>
        <v>0</v>
      </c>
      <c r="I1604" s="95"/>
      <c r="J1604" s="97"/>
      <c r="K1604" s="87">
        <f t="shared" si="1850"/>
        <v>0</v>
      </c>
      <c r="L1604" s="95"/>
      <c r="M1604" s="97"/>
      <c r="N1604" s="98"/>
      <c r="O1604" s="95"/>
      <c r="P1604" s="98"/>
      <c r="Q1604" s="199">
        <f t="shared" si="1851"/>
        <v>0</v>
      </c>
      <c r="R1604" s="99"/>
      <c r="S1604" s="99"/>
      <c r="T1604" s="200">
        <f t="shared" si="1862"/>
        <v>0</v>
      </c>
      <c r="U1604" s="91"/>
      <c r="V1604" s="95"/>
      <c r="W1604" s="98"/>
      <c r="X1604" s="199">
        <f t="shared" si="1852"/>
        <v>0</v>
      </c>
      <c r="Y1604" s="99"/>
      <c r="Z1604" s="99"/>
      <c r="AA1604" s="200">
        <f t="shared" si="1863"/>
        <v>0</v>
      </c>
      <c r="AB1604" s="91"/>
      <c r="AC1604" s="95"/>
      <c r="AD1604" s="98"/>
      <c r="AE1604" s="199">
        <f t="shared" si="1853"/>
        <v>0</v>
      </c>
      <c r="AF1604" s="99"/>
      <c r="AG1604" s="99"/>
      <c r="AH1604" s="200">
        <f t="shared" si="1864"/>
        <v>0</v>
      </c>
      <c r="AJ1604" s="252"/>
      <c r="AK1604" s="253"/>
      <c r="AL1604" s="254"/>
      <c r="AM1604" s="253"/>
      <c r="AN1604" s="254"/>
      <c r="AO1604" s="253"/>
      <c r="AP1604" s="254"/>
      <c r="AQ1604" s="253"/>
      <c r="AR1604" s="254"/>
      <c r="AS1604" s="253"/>
      <c r="AT1604" s="254"/>
      <c r="AU1604" s="253"/>
      <c r="AV1604" s="163">
        <f t="shared" si="1854"/>
        <v>0</v>
      </c>
      <c r="AW1604" s="93">
        <f t="shared" si="1855"/>
        <v>0</v>
      </c>
      <c r="AY1604" s="163">
        <f t="shared" si="1856"/>
        <v>0</v>
      </c>
      <c r="AZ1604" s="163">
        <f t="shared" si="1857"/>
        <v>0</v>
      </c>
      <c r="BA1604" s="163">
        <f t="shared" si="1858"/>
        <v>0</v>
      </c>
      <c r="BB1604" s="163">
        <f t="shared" si="1859"/>
        <v>0</v>
      </c>
      <c r="BC1604" s="163">
        <f t="shared" si="1860"/>
        <v>0</v>
      </c>
      <c r="BD1604" s="163">
        <f t="shared" si="1861"/>
        <v>0</v>
      </c>
    </row>
    <row r="1605" spans="2:56" x14ac:dyDescent="0.3">
      <c r="B1605" s="176" t="s">
        <v>196</v>
      </c>
      <c r="C1605" s="95"/>
      <c r="D1605" s="96"/>
      <c r="E1605" s="85">
        <f t="shared" si="1848"/>
        <v>0</v>
      </c>
      <c r="F1605" s="95"/>
      <c r="G1605" s="96"/>
      <c r="H1605" s="85">
        <f t="shared" si="1849"/>
        <v>0</v>
      </c>
      <c r="I1605" s="95"/>
      <c r="J1605" s="97"/>
      <c r="K1605" s="87">
        <f t="shared" si="1850"/>
        <v>0</v>
      </c>
      <c r="L1605" s="95"/>
      <c r="M1605" s="97"/>
      <c r="N1605" s="98"/>
      <c r="O1605" s="95"/>
      <c r="P1605" s="98"/>
      <c r="Q1605" s="199">
        <f t="shared" si="1851"/>
        <v>0</v>
      </c>
      <c r="R1605" s="99"/>
      <c r="S1605" s="99"/>
      <c r="T1605" s="200">
        <f t="shared" si="1862"/>
        <v>0</v>
      </c>
      <c r="U1605" s="91"/>
      <c r="V1605" s="95"/>
      <c r="W1605" s="98"/>
      <c r="X1605" s="199">
        <f t="shared" si="1852"/>
        <v>0</v>
      </c>
      <c r="Y1605" s="99"/>
      <c r="Z1605" s="99"/>
      <c r="AA1605" s="200">
        <f t="shared" si="1863"/>
        <v>0</v>
      </c>
      <c r="AB1605" s="91"/>
      <c r="AC1605" s="95"/>
      <c r="AD1605" s="98"/>
      <c r="AE1605" s="199">
        <f t="shared" si="1853"/>
        <v>0</v>
      </c>
      <c r="AF1605" s="99"/>
      <c r="AG1605" s="99"/>
      <c r="AH1605" s="200">
        <f t="shared" si="1864"/>
        <v>0</v>
      </c>
      <c r="AJ1605" s="252"/>
      <c r="AK1605" s="253"/>
      <c r="AL1605" s="254"/>
      <c r="AM1605" s="253"/>
      <c r="AN1605" s="254"/>
      <c r="AO1605" s="253"/>
      <c r="AP1605" s="254"/>
      <c r="AQ1605" s="253"/>
      <c r="AR1605" s="254"/>
      <c r="AS1605" s="253"/>
      <c r="AT1605" s="254"/>
      <c r="AU1605" s="253"/>
      <c r="AV1605" s="163">
        <f t="shared" si="1854"/>
        <v>0</v>
      </c>
      <c r="AW1605" s="93">
        <f t="shared" si="1855"/>
        <v>0</v>
      </c>
      <c r="AY1605" s="163">
        <f t="shared" si="1856"/>
        <v>0</v>
      </c>
      <c r="AZ1605" s="163">
        <f t="shared" si="1857"/>
        <v>0</v>
      </c>
      <c r="BA1605" s="163">
        <f t="shared" si="1858"/>
        <v>0</v>
      </c>
      <c r="BB1605" s="163">
        <f t="shared" si="1859"/>
        <v>0</v>
      </c>
      <c r="BC1605" s="163">
        <f t="shared" si="1860"/>
        <v>0</v>
      </c>
      <c r="BD1605" s="163">
        <f t="shared" si="1861"/>
        <v>0</v>
      </c>
    </row>
    <row r="1606" spans="2:56" x14ac:dyDescent="0.3">
      <c r="B1606" s="176" t="s">
        <v>197</v>
      </c>
      <c r="C1606" s="95"/>
      <c r="D1606" s="96"/>
      <c r="E1606" s="85">
        <f t="shared" si="1848"/>
        <v>0</v>
      </c>
      <c r="F1606" s="95"/>
      <c r="G1606" s="96"/>
      <c r="H1606" s="85">
        <f t="shared" si="1849"/>
        <v>0</v>
      </c>
      <c r="I1606" s="95"/>
      <c r="J1606" s="97"/>
      <c r="K1606" s="87">
        <f t="shared" si="1850"/>
        <v>0</v>
      </c>
      <c r="L1606" s="95"/>
      <c r="M1606" s="97"/>
      <c r="N1606" s="98"/>
      <c r="O1606" s="95"/>
      <c r="P1606" s="98"/>
      <c r="Q1606" s="199">
        <f t="shared" si="1851"/>
        <v>0</v>
      </c>
      <c r="R1606" s="99"/>
      <c r="S1606" s="99"/>
      <c r="T1606" s="200">
        <f t="shared" si="1862"/>
        <v>0</v>
      </c>
      <c r="U1606" s="91"/>
      <c r="V1606" s="95"/>
      <c r="W1606" s="98"/>
      <c r="X1606" s="199">
        <f t="shared" si="1852"/>
        <v>0</v>
      </c>
      <c r="Y1606" s="99"/>
      <c r="Z1606" s="99"/>
      <c r="AA1606" s="200">
        <f t="shared" si="1863"/>
        <v>0</v>
      </c>
      <c r="AB1606" s="91"/>
      <c r="AC1606" s="95"/>
      <c r="AD1606" s="98"/>
      <c r="AE1606" s="199">
        <f t="shared" si="1853"/>
        <v>0</v>
      </c>
      <c r="AF1606" s="99"/>
      <c r="AG1606" s="99"/>
      <c r="AH1606" s="200">
        <f t="shared" si="1864"/>
        <v>0</v>
      </c>
      <c r="AJ1606" s="252"/>
      <c r="AK1606" s="253"/>
      <c r="AL1606" s="254"/>
      <c r="AM1606" s="253"/>
      <c r="AN1606" s="254"/>
      <c r="AO1606" s="253"/>
      <c r="AP1606" s="254"/>
      <c r="AQ1606" s="253"/>
      <c r="AR1606" s="254"/>
      <c r="AS1606" s="253"/>
      <c r="AT1606" s="254"/>
      <c r="AU1606" s="253"/>
      <c r="AV1606" s="163">
        <f t="shared" si="1854"/>
        <v>0</v>
      </c>
      <c r="AW1606" s="93">
        <f t="shared" si="1855"/>
        <v>0</v>
      </c>
      <c r="AY1606" s="163">
        <f t="shared" si="1856"/>
        <v>0</v>
      </c>
      <c r="AZ1606" s="163">
        <f t="shared" si="1857"/>
        <v>0</v>
      </c>
      <c r="BA1606" s="163">
        <f t="shared" si="1858"/>
        <v>0</v>
      </c>
      <c r="BB1606" s="163">
        <f t="shared" si="1859"/>
        <v>0</v>
      </c>
      <c r="BC1606" s="163">
        <f t="shared" si="1860"/>
        <v>0</v>
      </c>
      <c r="BD1606" s="163">
        <f t="shared" si="1861"/>
        <v>0</v>
      </c>
    </row>
    <row r="1607" spans="2:56" x14ac:dyDescent="0.3">
      <c r="B1607" s="176" t="s">
        <v>198</v>
      </c>
      <c r="C1607" s="83">
        <f>SUM(C1608,C1609)</f>
        <v>0</v>
      </c>
      <c r="D1607" s="84">
        <f>SUM(D1608,D1609)</f>
        <v>0</v>
      </c>
      <c r="E1607" s="85">
        <f t="shared" si="1848"/>
        <v>0</v>
      </c>
      <c r="F1607" s="83">
        <f>SUM(F1608,F1609)</f>
        <v>0</v>
      </c>
      <c r="G1607" s="84">
        <f>SUM(G1608,G1609)</f>
        <v>0</v>
      </c>
      <c r="H1607" s="85">
        <f t="shared" si="1849"/>
        <v>0</v>
      </c>
      <c r="I1607" s="83">
        <f>SUM(I1608,I1609)</f>
        <v>0</v>
      </c>
      <c r="J1607" s="86">
        <f>SUM(J1608,J1609)</f>
        <v>0</v>
      </c>
      <c r="K1607" s="87">
        <f t="shared" si="1850"/>
        <v>0</v>
      </c>
      <c r="L1607" s="83">
        <f>SUM(L1608,L1609)</f>
        <v>0</v>
      </c>
      <c r="M1607" s="86">
        <f>SUM(M1608,M1609)</f>
        <v>0</v>
      </c>
      <c r="N1607" s="88">
        <f>SUM(N1608,N1609)</f>
        <v>0</v>
      </c>
      <c r="O1607" s="83">
        <f>SUM(O1608,O1609)</f>
        <v>0</v>
      </c>
      <c r="P1607" s="88">
        <f>SUM(P1608,P1609)</f>
        <v>0</v>
      </c>
      <c r="Q1607" s="199">
        <f t="shared" si="1851"/>
        <v>0</v>
      </c>
      <c r="R1607" s="89">
        <f>SUM(R1608,R1609)</f>
        <v>0</v>
      </c>
      <c r="S1607" s="89">
        <f>SUM(S1608,S1609)</f>
        <v>0</v>
      </c>
      <c r="T1607" s="200">
        <f t="shared" si="1862"/>
        <v>0</v>
      </c>
      <c r="U1607" s="91"/>
      <c r="V1607" s="83">
        <f>SUM(V1608,V1609)</f>
        <v>0</v>
      </c>
      <c r="W1607" s="88">
        <f>SUM(W1608,W1609)</f>
        <v>0</v>
      </c>
      <c r="X1607" s="199">
        <f t="shared" si="1852"/>
        <v>0</v>
      </c>
      <c r="Y1607" s="89">
        <f>SUM(Y1608,Y1609)</f>
        <v>0</v>
      </c>
      <c r="Z1607" s="89">
        <f>SUM(Z1608,Z1609)</f>
        <v>0</v>
      </c>
      <c r="AA1607" s="200">
        <f t="shared" si="1863"/>
        <v>0</v>
      </c>
      <c r="AB1607" s="91"/>
      <c r="AC1607" s="83">
        <f>SUM(AC1608,AC1609)</f>
        <v>0</v>
      </c>
      <c r="AD1607" s="88">
        <f>SUM(AD1608,AD1609)</f>
        <v>0</v>
      </c>
      <c r="AE1607" s="199">
        <f t="shared" si="1853"/>
        <v>0</v>
      </c>
      <c r="AF1607" s="89">
        <f>SUM(AF1608,AF1609)</f>
        <v>0</v>
      </c>
      <c r="AG1607" s="89">
        <f>SUM(AG1608,AG1609)</f>
        <v>0</v>
      </c>
      <c r="AH1607" s="200">
        <f t="shared" si="1864"/>
        <v>0</v>
      </c>
      <c r="AJ1607" s="84">
        <f t="shared" ref="AJ1607:AU1607" si="1876">SUM(AJ1608,AJ1609)</f>
        <v>0</v>
      </c>
      <c r="AK1607" s="86">
        <f t="shared" si="1876"/>
        <v>0</v>
      </c>
      <c r="AL1607" s="88">
        <f t="shared" si="1876"/>
        <v>0</v>
      </c>
      <c r="AM1607" s="86">
        <f t="shared" si="1876"/>
        <v>0</v>
      </c>
      <c r="AN1607" s="88">
        <f t="shared" si="1876"/>
        <v>0</v>
      </c>
      <c r="AO1607" s="86">
        <f t="shared" si="1876"/>
        <v>0</v>
      </c>
      <c r="AP1607" s="88">
        <f t="shared" si="1876"/>
        <v>0</v>
      </c>
      <c r="AQ1607" s="86">
        <f t="shared" si="1876"/>
        <v>0</v>
      </c>
      <c r="AR1607" s="88">
        <f t="shared" si="1876"/>
        <v>0</v>
      </c>
      <c r="AS1607" s="86">
        <f t="shared" si="1876"/>
        <v>0</v>
      </c>
      <c r="AT1607" s="88">
        <f t="shared" si="1876"/>
        <v>0</v>
      </c>
      <c r="AU1607" s="86">
        <f t="shared" si="1876"/>
        <v>0</v>
      </c>
      <c r="AV1607" s="86">
        <f t="shared" si="1854"/>
        <v>0</v>
      </c>
      <c r="AW1607" s="93">
        <f t="shared" si="1855"/>
        <v>0</v>
      </c>
      <c r="AY1607" s="86">
        <f t="shared" si="1856"/>
        <v>0</v>
      </c>
      <c r="AZ1607" s="86">
        <f t="shared" si="1857"/>
        <v>0</v>
      </c>
      <c r="BA1607" s="86">
        <f t="shared" si="1858"/>
        <v>0</v>
      </c>
      <c r="BB1607" s="86">
        <f t="shared" si="1859"/>
        <v>0</v>
      </c>
      <c r="BC1607" s="86">
        <f t="shared" si="1860"/>
        <v>0</v>
      </c>
      <c r="BD1607" s="86">
        <f t="shared" si="1861"/>
        <v>0</v>
      </c>
    </row>
    <row r="1608" spans="2:56" x14ac:dyDescent="0.3">
      <c r="B1608" s="179" t="s">
        <v>199</v>
      </c>
      <c r="C1608" s="95"/>
      <c r="D1608" s="96"/>
      <c r="E1608" s="85">
        <f t="shared" si="1848"/>
        <v>0</v>
      </c>
      <c r="F1608" s="95"/>
      <c r="G1608" s="96"/>
      <c r="H1608" s="85">
        <f t="shared" si="1849"/>
        <v>0</v>
      </c>
      <c r="I1608" s="95"/>
      <c r="J1608" s="97"/>
      <c r="K1608" s="87">
        <f t="shared" si="1850"/>
        <v>0</v>
      </c>
      <c r="L1608" s="95"/>
      <c r="M1608" s="97"/>
      <c r="N1608" s="98"/>
      <c r="O1608" s="95"/>
      <c r="P1608" s="98"/>
      <c r="Q1608" s="199">
        <f t="shared" si="1851"/>
        <v>0</v>
      </c>
      <c r="R1608" s="99"/>
      <c r="S1608" s="99"/>
      <c r="T1608" s="200">
        <f t="shared" si="1862"/>
        <v>0</v>
      </c>
      <c r="U1608" s="91"/>
      <c r="V1608" s="95"/>
      <c r="W1608" s="98"/>
      <c r="X1608" s="199">
        <f t="shared" si="1852"/>
        <v>0</v>
      </c>
      <c r="Y1608" s="99"/>
      <c r="Z1608" s="99"/>
      <c r="AA1608" s="200">
        <f t="shared" si="1863"/>
        <v>0</v>
      </c>
      <c r="AB1608" s="91"/>
      <c r="AC1608" s="95"/>
      <c r="AD1608" s="98"/>
      <c r="AE1608" s="199">
        <f t="shared" si="1853"/>
        <v>0</v>
      </c>
      <c r="AF1608" s="99"/>
      <c r="AG1608" s="99"/>
      <c r="AH1608" s="200">
        <f t="shared" si="1864"/>
        <v>0</v>
      </c>
      <c r="AJ1608" s="252"/>
      <c r="AK1608" s="253"/>
      <c r="AL1608" s="254"/>
      <c r="AM1608" s="253"/>
      <c r="AN1608" s="254"/>
      <c r="AO1608" s="253"/>
      <c r="AP1608" s="254"/>
      <c r="AQ1608" s="253"/>
      <c r="AR1608" s="254"/>
      <c r="AS1608" s="253"/>
      <c r="AT1608" s="254"/>
      <c r="AU1608" s="253"/>
      <c r="AV1608" s="163">
        <f t="shared" si="1854"/>
        <v>0</v>
      </c>
      <c r="AW1608" s="93">
        <f t="shared" si="1855"/>
        <v>0</v>
      </c>
      <c r="AY1608" s="163">
        <f t="shared" si="1856"/>
        <v>0</v>
      </c>
      <c r="AZ1608" s="163">
        <f t="shared" si="1857"/>
        <v>0</v>
      </c>
      <c r="BA1608" s="163">
        <f t="shared" si="1858"/>
        <v>0</v>
      </c>
      <c r="BB1608" s="163">
        <f t="shared" si="1859"/>
        <v>0</v>
      </c>
      <c r="BC1608" s="163">
        <f t="shared" si="1860"/>
        <v>0</v>
      </c>
      <c r="BD1608" s="163">
        <f t="shared" si="1861"/>
        <v>0</v>
      </c>
    </row>
    <row r="1609" spans="2:56" x14ac:dyDescent="0.3">
      <c r="B1609" s="179" t="s">
        <v>200</v>
      </c>
      <c r="C1609" s="95"/>
      <c r="D1609" s="96"/>
      <c r="E1609" s="85">
        <f t="shared" si="1848"/>
        <v>0</v>
      </c>
      <c r="F1609" s="95"/>
      <c r="G1609" s="96"/>
      <c r="H1609" s="85">
        <f t="shared" si="1849"/>
        <v>0</v>
      </c>
      <c r="I1609" s="95"/>
      <c r="J1609" s="97"/>
      <c r="K1609" s="87">
        <f t="shared" si="1850"/>
        <v>0</v>
      </c>
      <c r="L1609" s="95"/>
      <c r="M1609" s="97"/>
      <c r="N1609" s="98"/>
      <c r="O1609" s="95"/>
      <c r="P1609" s="98"/>
      <c r="Q1609" s="199">
        <f t="shared" si="1851"/>
        <v>0</v>
      </c>
      <c r="R1609" s="99"/>
      <c r="S1609" s="99"/>
      <c r="T1609" s="200">
        <f t="shared" si="1862"/>
        <v>0</v>
      </c>
      <c r="U1609" s="91"/>
      <c r="V1609" s="95"/>
      <c r="W1609" s="98"/>
      <c r="X1609" s="199">
        <f t="shared" si="1852"/>
        <v>0</v>
      </c>
      <c r="Y1609" s="99"/>
      <c r="Z1609" s="99"/>
      <c r="AA1609" s="200">
        <f t="shared" si="1863"/>
        <v>0</v>
      </c>
      <c r="AB1609" s="91"/>
      <c r="AC1609" s="95"/>
      <c r="AD1609" s="98"/>
      <c r="AE1609" s="199">
        <f t="shared" si="1853"/>
        <v>0</v>
      </c>
      <c r="AF1609" s="99"/>
      <c r="AG1609" s="99"/>
      <c r="AH1609" s="200">
        <f t="shared" si="1864"/>
        <v>0</v>
      </c>
      <c r="AJ1609" s="252"/>
      <c r="AK1609" s="253"/>
      <c r="AL1609" s="254"/>
      <c r="AM1609" s="253"/>
      <c r="AN1609" s="254"/>
      <c r="AO1609" s="253"/>
      <c r="AP1609" s="254"/>
      <c r="AQ1609" s="253"/>
      <c r="AR1609" s="254"/>
      <c r="AS1609" s="253"/>
      <c r="AT1609" s="254"/>
      <c r="AU1609" s="253"/>
      <c r="AV1609" s="163">
        <f t="shared" si="1854"/>
        <v>0</v>
      </c>
      <c r="AW1609" s="93">
        <f t="shared" si="1855"/>
        <v>0</v>
      </c>
      <c r="AY1609" s="163">
        <f t="shared" si="1856"/>
        <v>0</v>
      </c>
      <c r="AZ1609" s="163">
        <f t="shared" si="1857"/>
        <v>0</v>
      </c>
      <c r="BA1609" s="163">
        <f t="shared" si="1858"/>
        <v>0</v>
      </c>
      <c r="BB1609" s="163">
        <f t="shared" si="1859"/>
        <v>0</v>
      </c>
      <c r="BC1609" s="163">
        <f t="shared" si="1860"/>
        <v>0</v>
      </c>
      <c r="BD1609" s="163">
        <f t="shared" si="1861"/>
        <v>0</v>
      </c>
    </row>
    <row r="1610" spans="2:56" x14ac:dyDescent="0.3">
      <c r="B1610" s="176" t="s">
        <v>201</v>
      </c>
      <c r="C1610" s="95"/>
      <c r="D1610" s="96"/>
      <c r="E1610" s="85">
        <f t="shared" si="1848"/>
        <v>0</v>
      </c>
      <c r="F1610" s="95"/>
      <c r="G1610" s="96"/>
      <c r="H1610" s="85">
        <f t="shared" si="1849"/>
        <v>0</v>
      </c>
      <c r="I1610" s="95"/>
      <c r="J1610" s="97"/>
      <c r="K1610" s="87">
        <f t="shared" si="1850"/>
        <v>0</v>
      </c>
      <c r="L1610" s="95"/>
      <c r="M1610" s="97"/>
      <c r="N1610" s="98"/>
      <c r="O1610" s="95"/>
      <c r="P1610" s="98"/>
      <c r="Q1610" s="199">
        <f t="shared" si="1851"/>
        <v>0</v>
      </c>
      <c r="R1610" s="99"/>
      <c r="S1610" s="99"/>
      <c r="T1610" s="200">
        <f t="shared" si="1862"/>
        <v>0</v>
      </c>
      <c r="U1610" s="91"/>
      <c r="V1610" s="95"/>
      <c r="W1610" s="98"/>
      <c r="X1610" s="199">
        <f t="shared" si="1852"/>
        <v>0</v>
      </c>
      <c r="Y1610" s="99"/>
      <c r="Z1610" s="99"/>
      <c r="AA1610" s="200">
        <f t="shared" si="1863"/>
        <v>0</v>
      </c>
      <c r="AB1610" s="91"/>
      <c r="AC1610" s="95"/>
      <c r="AD1610" s="98"/>
      <c r="AE1610" s="199">
        <f t="shared" si="1853"/>
        <v>0</v>
      </c>
      <c r="AF1610" s="99"/>
      <c r="AG1610" s="99"/>
      <c r="AH1610" s="200">
        <f t="shared" si="1864"/>
        <v>0</v>
      </c>
      <c r="AJ1610" s="252"/>
      <c r="AK1610" s="253"/>
      <c r="AL1610" s="254"/>
      <c r="AM1610" s="253"/>
      <c r="AN1610" s="254"/>
      <c r="AO1610" s="253"/>
      <c r="AP1610" s="254"/>
      <c r="AQ1610" s="253"/>
      <c r="AR1610" s="254"/>
      <c r="AS1610" s="253"/>
      <c r="AT1610" s="254"/>
      <c r="AU1610" s="253"/>
      <c r="AV1610" s="163">
        <f t="shared" si="1854"/>
        <v>0</v>
      </c>
      <c r="AW1610" s="93">
        <f t="shared" si="1855"/>
        <v>0</v>
      </c>
      <c r="AY1610" s="163">
        <f t="shared" si="1856"/>
        <v>0</v>
      </c>
      <c r="AZ1610" s="163">
        <f t="shared" si="1857"/>
        <v>0</v>
      </c>
      <c r="BA1610" s="163">
        <f t="shared" si="1858"/>
        <v>0</v>
      </c>
      <c r="BB1610" s="163">
        <f t="shared" si="1859"/>
        <v>0</v>
      </c>
      <c r="BC1610" s="163">
        <f t="shared" si="1860"/>
        <v>0</v>
      </c>
      <c r="BD1610" s="163">
        <f t="shared" si="1861"/>
        <v>0</v>
      </c>
    </row>
    <row r="1611" spans="2:56" x14ac:dyDescent="0.3">
      <c r="B1611" s="176" t="s">
        <v>202</v>
      </c>
      <c r="C1611" s="83">
        <f>SUM(C1612,C1616)</f>
        <v>0</v>
      </c>
      <c r="D1611" s="84">
        <f>SUM(D1612,D1616)</f>
        <v>0</v>
      </c>
      <c r="E1611" s="85">
        <f t="shared" si="1848"/>
        <v>0</v>
      </c>
      <c r="F1611" s="83">
        <f>SUM(F1612,F1616)</f>
        <v>0</v>
      </c>
      <c r="G1611" s="84">
        <f>SUM(G1612,G1616)</f>
        <v>0</v>
      </c>
      <c r="H1611" s="85">
        <f t="shared" si="1849"/>
        <v>0</v>
      </c>
      <c r="I1611" s="83">
        <f>SUM(I1612,I1616)</f>
        <v>0</v>
      </c>
      <c r="J1611" s="86">
        <f>SUM(J1612,J1616)</f>
        <v>0</v>
      </c>
      <c r="K1611" s="87">
        <f t="shared" si="1850"/>
        <v>0</v>
      </c>
      <c r="L1611" s="83">
        <f>SUM(L1612,L1616)</f>
        <v>0</v>
      </c>
      <c r="M1611" s="86">
        <f>SUM(M1612,M1616)</f>
        <v>0</v>
      </c>
      <c r="N1611" s="88">
        <f>SUM(N1612,N1616)</f>
        <v>0</v>
      </c>
      <c r="O1611" s="83">
        <f>SUM(O1612,O1616)</f>
        <v>0</v>
      </c>
      <c r="P1611" s="88">
        <f>SUM(P1612,P1616)</f>
        <v>0</v>
      </c>
      <c r="Q1611" s="199">
        <f t="shared" si="1851"/>
        <v>0</v>
      </c>
      <c r="R1611" s="89">
        <f>SUM(R1612,R1616)</f>
        <v>0</v>
      </c>
      <c r="S1611" s="89">
        <f>SUM(S1612,S1616)</f>
        <v>0</v>
      </c>
      <c r="T1611" s="200">
        <f t="shared" si="1862"/>
        <v>0</v>
      </c>
      <c r="U1611" s="91"/>
      <c r="V1611" s="83">
        <f>SUM(V1612,V1616)</f>
        <v>0</v>
      </c>
      <c r="W1611" s="88">
        <f>SUM(W1612,W1616)</f>
        <v>0</v>
      </c>
      <c r="X1611" s="199">
        <f t="shared" si="1852"/>
        <v>0</v>
      </c>
      <c r="Y1611" s="89">
        <f>SUM(Y1612,Y1616)</f>
        <v>0</v>
      </c>
      <c r="Z1611" s="89">
        <f>SUM(Z1612,Z1616)</f>
        <v>0</v>
      </c>
      <c r="AA1611" s="200">
        <f t="shared" si="1863"/>
        <v>0</v>
      </c>
      <c r="AB1611" s="91"/>
      <c r="AC1611" s="83">
        <f>SUM(AC1612,AC1616)</f>
        <v>0</v>
      </c>
      <c r="AD1611" s="88">
        <f>SUM(AD1612,AD1616)</f>
        <v>0</v>
      </c>
      <c r="AE1611" s="199">
        <f t="shared" si="1853"/>
        <v>0</v>
      </c>
      <c r="AF1611" s="89">
        <f>SUM(AF1612,AF1616)</f>
        <v>0</v>
      </c>
      <c r="AG1611" s="89">
        <f>SUM(AG1612,AG1616)</f>
        <v>0</v>
      </c>
      <c r="AH1611" s="200">
        <f t="shared" si="1864"/>
        <v>0</v>
      </c>
      <c r="AJ1611" s="84">
        <f t="shared" ref="AJ1611:AU1611" si="1877">SUM(AJ1612,AJ1616)</f>
        <v>0</v>
      </c>
      <c r="AK1611" s="86">
        <f t="shared" si="1877"/>
        <v>0</v>
      </c>
      <c r="AL1611" s="88">
        <f t="shared" si="1877"/>
        <v>0</v>
      </c>
      <c r="AM1611" s="86">
        <f t="shared" si="1877"/>
        <v>0</v>
      </c>
      <c r="AN1611" s="88">
        <f t="shared" si="1877"/>
        <v>0</v>
      </c>
      <c r="AO1611" s="86">
        <f t="shared" si="1877"/>
        <v>0</v>
      </c>
      <c r="AP1611" s="88">
        <f t="shared" si="1877"/>
        <v>0</v>
      </c>
      <c r="AQ1611" s="86">
        <f t="shared" si="1877"/>
        <v>0</v>
      </c>
      <c r="AR1611" s="88">
        <f t="shared" si="1877"/>
        <v>0</v>
      </c>
      <c r="AS1611" s="86">
        <f t="shared" si="1877"/>
        <v>0</v>
      </c>
      <c r="AT1611" s="88">
        <f t="shared" si="1877"/>
        <v>0</v>
      </c>
      <c r="AU1611" s="86">
        <f t="shared" si="1877"/>
        <v>0</v>
      </c>
      <c r="AV1611" s="86">
        <f t="shared" si="1854"/>
        <v>0</v>
      </c>
      <c r="AW1611" s="93">
        <f t="shared" si="1855"/>
        <v>0</v>
      </c>
      <c r="AY1611" s="86">
        <f t="shared" si="1856"/>
        <v>0</v>
      </c>
      <c r="AZ1611" s="86">
        <f t="shared" si="1857"/>
        <v>0</v>
      </c>
      <c r="BA1611" s="86">
        <f t="shared" si="1858"/>
        <v>0</v>
      </c>
      <c r="BB1611" s="86">
        <f t="shared" si="1859"/>
        <v>0</v>
      </c>
      <c r="BC1611" s="86">
        <f t="shared" si="1860"/>
        <v>0</v>
      </c>
      <c r="BD1611" s="86">
        <f t="shared" si="1861"/>
        <v>0</v>
      </c>
    </row>
    <row r="1612" spans="2:56" x14ac:dyDescent="0.3">
      <c r="B1612" s="179" t="s">
        <v>203</v>
      </c>
      <c r="C1612" s="83">
        <f>SUM(C1613:C1615)</f>
        <v>0</v>
      </c>
      <c r="D1612" s="84">
        <f>SUM(D1613:D1615)</f>
        <v>0</v>
      </c>
      <c r="E1612" s="85">
        <f t="shared" si="1848"/>
        <v>0</v>
      </c>
      <c r="F1612" s="83">
        <f>SUM(F1613:F1615)</f>
        <v>0</v>
      </c>
      <c r="G1612" s="84">
        <f>SUM(G1613:G1615)</f>
        <v>0</v>
      </c>
      <c r="H1612" s="85">
        <f t="shared" si="1849"/>
        <v>0</v>
      </c>
      <c r="I1612" s="83">
        <f>SUM(I1613:I1615)</f>
        <v>0</v>
      </c>
      <c r="J1612" s="86">
        <f>SUM(J1613:J1615)</f>
        <v>0</v>
      </c>
      <c r="K1612" s="87">
        <f t="shared" si="1850"/>
        <v>0</v>
      </c>
      <c r="L1612" s="83">
        <f>SUM(L1613:L1615)</f>
        <v>0</v>
      </c>
      <c r="M1612" s="86">
        <f>SUM(M1613:M1615)</f>
        <v>0</v>
      </c>
      <c r="N1612" s="88">
        <f>SUM(N1613:N1615)</f>
        <v>0</v>
      </c>
      <c r="O1612" s="83">
        <f>SUM(O1613:O1615)</f>
        <v>0</v>
      </c>
      <c r="P1612" s="88">
        <f>SUM(P1613:P1615)</f>
        <v>0</v>
      </c>
      <c r="Q1612" s="199">
        <f t="shared" si="1851"/>
        <v>0</v>
      </c>
      <c r="R1612" s="89">
        <f>SUM(R1613:R1615)</f>
        <v>0</v>
      </c>
      <c r="S1612" s="89">
        <f>SUM(S1613:S1615)</f>
        <v>0</v>
      </c>
      <c r="T1612" s="200">
        <f t="shared" si="1862"/>
        <v>0</v>
      </c>
      <c r="U1612" s="91"/>
      <c r="V1612" s="83">
        <f>SUM(V1613:V1615)</f>
        <v>0</v>
      </c>
      <c r="W1612" s="88">
        <f>SUM(W1613:W1615)</f>
        <v>0</v>
      </c>
      <c r="X1612" s="199">
        <f t="shared" si="1852"/>
        <v>0</v>
      </c>
      <c r="Y1612" s="89">
        <f>SUM(Y1613:Y1615)</f>
        <v>0</v>
      </c>
      <c r="Z1612" s="89">
        <f>SUM(Z1613:Z1615)</f>
        <v>0</v>
      </c>
      <c r="AA1612" s="200">
        <f t="shared" si="1863"/>
        <v>0</v>
      </c>
      <c r="AB1612" s="91"/>
      <c r="AC1612" s="83">
        <f>SUM(AC1613:AC1615)</f>
        <v>0</v>
      </c>
      <c r="AD1612" s="88">
        <f>SUM(AD1613:AD1615)</f>
        <v>0</v>
      </c>
      <c r="AE1612" s="199">
        <f t="shared" si="1853"/>
        <v>0</v>
      </c>
      <c r="AF1612" s="89">
        <f>SUM(AF1613:AF1615)</f>
        <v>0</v>
      </c>
      <c r="AG1612" s="89">
        <f>SUM(AG1613:AG1615)</f>
        <v>0</v>
      </c>
      <c r="AH1612" s="200">
        <f t="shared" si="1864"/>
        <v>0</v>
      </c>
      <c r="AJ1612" s="84">
        <f t="shared" ref="AJ1612:AU1612" si="1878">SUM(AJ1613:AJ1615)</f>
        <v>0</v>
      </c>
      <c r="AK1612" s="86">
        <f t="shared" si="1878"/>
        <v>0</v>
      </c>
      <c r="AL1612" s="88">
        <f t="shared" si="1878"/>
        <v>0</v>
      </c>
      <c r="AM1612" s="86">
        <f t="shared" si="1878"/>
        <v>0</v>
      </c>
      <c r="AN1612" s="88">
        <f t="shared" si="1878"/>
        <v>0</v>
      </c>
      <c r="AO1612" s="86">
        <f t="shared" si="1878"/>
        <v>0</v>
      </c>
      <c r="AP1612" s="88">
        <f t="shared" si="1878"/>
        <v>0</v>
      </c>
      <c r="AQ1612" s="86">
        <f t="shared" si="1878"/>
        <v>0</v>
      </c>
      <c r="AR1612" s="88">
        <f t="shared" si="1878"/>
        <v>0</v>
      </c>
      <c r="AS1612" s="86">
        <f t="shared" si="1878"/>
        <v>0</v>
      </c>
      <c r="AT1612" s="88">
        <f t="shared" si="1878"/>
        <v>0</v>
      </c>
      <c r="AU1612" s="86">
        <f t="shared" si="1878"/>
        <v>0</v>
      </c>
      <c r="AV1612" s="86">
        <f t="shared" si="1854"/>
        <v>0</v>
      </c>
      <c r="AW1612" s="93">
        <f t="shared" si="1855"/>
        <v>0</v>
      </c>
      <c r="AY1612" s="86">
        <f t="shared" si="1856"/>
        <v>0</v>
      </c>
      <c r="AZ1612" s="86">
        <f t="shared" si="1857"/>
        <v>0</v>
      </c>
      <c r="BA1612" s="86">
        <f t="shared" si="1858"/>
        <v>0</v>
      </c>
      <c r="BB1612" s="86">
        <f t="shared" si="1859"/>
        <v>0</v>
      </c>
      <c r="BC1612" s="86">
        <f t="shared" si="1860"/>
        <v>0</v>
      </c>
      <c r="BD1612" s="86">
        <f t="shared" si="1861"/>
        <v>0</v>
      </c>
    </row>
    <row r="1613" spans="2:56" x14ac:dyDescent="0.3">
      <c r="B1613" s="201" t="s">
        <v>204</v>
      </c>
      <c r="C1613" s="255"/>
      <c r="D1613" s="256"/>
      <c r="E1613" s="182">
        <f t="shared" si="1848"/>
        <v>0</v>
      </c>
      <c r="F1613" s="255"/>
      <c r="G1613" s="256"/>
      <c r="H1613" s="182">
        <f t="shared" si="1849"/>
        <v>0</v>
      </c>
      <c r="I1613" s="255"/>
      <c r="J1613" s="257"/>
      <c r="K1613" s="184">
        <f t="shared" si="1850"/>
        <v>0</v>
      </c>
      <c r="L1613" s="255"/>
      <c r="M1613" s="257"/>
      <c r="N1613" s="258"/>
      <c r="O1613" s="255"/>
      <c r="P1613" s="258"/>
      <c r="Q1613" s="177">
        <f t="shared" si="1851"/>
        <v>0</v>
      </c>
      <c r="R1613" s="258"/>
      <c r="S1613" s="258"/>
      <c r="T1613" s="178">
        <f t="shared" si="1862"/>
        <v>0</v>
      </c>
      <c r="U1613" s="157"/>
      <c r="V1613" s="255"/>
      <c r="W1613" s="258"/>
      <c r="X1613" s="177">
        <f t="shared" si="1852"/>
        <v>0</v>
      </c>
      <c r="Y1613" s="258"/>
      <c r="Z1613" s="258"/>
      <c r="AA1613" s="178">
        <f t="shared" si="1863"/>
        <v>0</v>
      </c>
      <c r="AB1613" s="157"/>
      <c r="AC1613" s="255"/>
      <c r="AD1613" s="258"/>
      <c r="AE1613" s="177">
        <f t="shared" si="1853"/>
        <v>0</v>
      </c>
      <c r="AF1613" s="258"/>
      <c r="AG1613" s="258"/>
      <c r="AH1613" s="178">
        <f t="shared" si="1864"/>
        <v>0</v>
      </c>
      <c r="AJ1613" s="252"/>
      <c r="AK1613" s="253"/>
      <c r="AL1613" s="254"/>
      <c r="AM1613" s="253"/>
      <c r="AN1613" s="254"/>
      <c r="AO1613" s="253"/>
      <c r="AP1613" s="254"/>
      <c r="AQ1613" s="253"/>
      <c r="AR1613" s="254"/>
      <c r="AS1613" s="253"/>
      <c r="AT1613" s="254"/>
      <c r="AU1613" s="253"/>
      <c r="AV1613" s="163">
        <f t="shared" si="1854"/>
        <v>0</v>
      </c>
      <c r="AW1613" s="93">
        <f t="shared" si="1855"/>
        <v>0</v>
      </c>
      <c r="AY1613" s="163">
        <f t="shared" si="1856"/>
        <v>0</v>
      </c>
      <c r="AZ1613" s="163">
        <f t="shared" si="1857"/>
        <v>0</v>
      </c>
      <c r="BA1613" s="163">
        <f t="shared" si="1858"/>
        <v>0</v>
      </c>
      <c r="BB1613" s="163">
        <f t="shared" si="1859"/>
        <v>0</v>
      </c>
      <c r="BC1613" s="163">
        <f t="shared" si="1860"/>
        <v>0</v>
      </c>
      <c r="BD1613" s="163">
        <f t="shared" si="1861"/>
        <v>0</v>
      </c>
    </row>
    <row r="1614" spans="2:56" x14ac:dyDescent="0.3">
      <c r="B1614" s="201" t="s">
        <v>205</v>
      </c>
      <c r="C1614" s="255"/>
      <c r="D1614" s="256"/>
      <c r="E1614" s="182">
        <f t="shared" si="1848"/>
        <v>0</v>
      </c>
      <c r="F1614" s="255"/>
      <c r="G1614" s="256"/>
      <c r="H1614" s="182">
        <f t="shared" si="1849"/>
        <v>0</v>
      </c>
      <c r="I1614" s="255"/>
      <c r="J1614" s="257"/>
      <c r="K1614" s="184">
        <f t="shared" si="1850"/>
        <v>0</v>
      </c>
      <c r="L1614" s="255"/>
      <c r="M1614" s="257"/>
      <c r="N1614" s="258"/>
      <c r="O1614" s="255"/>
      <c r="P1614" s="258"/>
      <c r="Q1614" s="177">
        <f t="shared" si="1851"/>
        <v>0</v>
      </c>
      <c r="R1614" s="258"/>
      <c r="S1614" s="258"/>
      <c r="T1614" s="178">
        <f t="shared" si="1862"/>
        <v>0</v>
      </c>
      <c r="U1614" s="157"/>
      <c r="V1614" s="255"/>
      <c r="W1614" s="258"/>
      <c r="X1614" s="177">
        <f t="shared" si="1852"/>
        <v>0</v>
      </c>
      <c r="Y1614" s="258"/>
      <c r="Z1614" s="258"/>
      <c r="AA1614" s="178">
        <f t="shared" si="1863"/>
        <v>0</v>
      </c>
      <c r="AB1614" s="157"/>
      <c r="AC1614" s="255"/>
      <c r="AD1614" s="258"/>
      <c r="AE1614" s="177">
        <f t="shared" si="1853"/>
        <v>0</v>
      </c>
      <c r="AF1614" s="258"/>
      <c r="AG1614" s="258"/>
      <c r="AH1614" s="178">
        <f t="shared" si="1864"/>
        <v>0</v>
      </c>
      <c r="AJ1614" s="252"/>
      <c r="AK1614" s="253"/>
      <c r="AL1614" s="254"/>
      <c r="AM1614" s="253"/>
      <c r="AN1614" s="254"/>
      <c r="AO1614" s="253"/>
      <c r="AP1614" s="254"/>
      <c r="AQ1614" s="253"/>
      <c r="AR1614" s="254"/>
      <c r="AS1614" s="253"/>
      <c r="AT1614" s="254"/>
      <c r="AU1614" s="253"/>
      <c r="AV1614" s="163">
        <f t="shared" si="1854"/>
        <v>0</v>
      </c>
      <c r="AW1614" s="93">
        <f t="shared" si="1855"/>
        <v>0</v>
      </c>
      <c r="AY1614" s="163">
        <f t="shared" si="1856"/>
        <v>0</v>
      </c>
      <c r="AZ1614" s="163">
        <f t="shared" si="1857"/>
        <v>0</v>
      </c>
      <c r="BA1614" s="163">
        <f t="shared" si="1858"/>
        <v>0</v>
      </c>
      <c r="BB1614" s="163">
        <f t="shared" si="1859"/>
        <v>0</v>
      </c>
      <c r="BC1614" s="163">
        <f t="shared" si="1860"/>
        <v>0</v>
      </c>
      <c r="BD1614" s="163">
        <f t="shared" si="1861"/>
        <v>0</v>
      </c>
    </row>
    <row r="1615" spans="2:56" x14ac:dyDescent="0.3">
      <c r="B1615" s="201" t="s">
        <v>206</v>
      </c>
      <c r="C1615" s="255"/>
      <c r="D1615" s="256"/>
      <c r="E1615" s="182">
        <f t="shared" si="1848"/>
        <v>0</v>
      </c>
      <c r="F1615" s="255"/>
      <c r="G1615" s="256"/>
      <c r="H1615" s="182">
        <f t="shared" si="1849"/>
        <v>0</v>
      </c>
      <c r="I1615" s="255"/>
      <c r="J1615" s="257"/>
      <c r="K1615" s="184">
        <f t="shared" si="1850"/>
        <v>0</v>
      </c>
      <c r="L1615" s="255"/>
      <c r="M1615" s="257"/>
      <c r="N1615" s="258"/>
      <c r="O1615" s="255"/>
      <c r="P1615" s="258"/>
      <c r="Q1615" s="177">
        <f t="shared" si="1851"/>
        <v>0</v>
      </c>
      <c r="R1615" s="258"/>
      <c r="S1615" s="258"/>
      <c r="T1615" s="178">
        <f t="shared" si="1862"/>
        <v>0</v>
      </c>
      <c r="U1615" s="157"/>
      <c r="V1615" s="255"/>
      <c r="W1615" s="258"/>
      <c r="X1615" s="177">
        <f t="shared" si="1852"/>
        <v>0</v>
      </c>
      <c r="Y1615" s="258"/>
      <c r="Z1615" s="258"/>
      <c r="AA1615" s="178">
        <f t="shared" si="1863"/>
        <v>0</v>
      </c>
      <c r="AB1615" s="157"/>
      <c r="AC1615" s="255"/>
      <c r="AD1615" s="258"/>
      <c r="AE1615" s="177">
        <f t="shared" si="1853"/>
        <v>0</v>
      </c>
      <c r="AF1615" s="258"/>
      <c r="AG1615" s="258"/>
      <c r="AH1615" s="178">
        <f t="shared" si="1864"/>
        <v>0</v>
      </c>
      <c r="AJ1615" s="252"/>
      <c r="AK1615" s="253"/>
      <c r="AL1615" s="254"/>
      <c r="AM1615" s="253"/>
      <c r="AN1615" s="254"/>
      <c r="AO1615" s="253"/>
      <c r="AP1615" s="254"/>
      <c r="AQ1615" s="253"/>
      <c r="AR1615" s="254"/>
      <c r="AS1615" s="253"/>
      <c r="AT1615" s="254"/>
      <c r="AU1615" s="253"/>
      <c r="AV1615" s="163">
        <f t="shared" si="1854"/>
        <v>0</v>
      </c>
      <c r="AW1615" s="93">
        <f t="shared" si="1855"/>
        <v>0</v>
      </c>
      <c r="AY1615" s="163">
        <f t="shared" si="1856"/>
        <v>0</v>
      </c>
      <c r="AZ1615" s="163">
        <f t="shared" si="1857"/>
        <v>0</v>
      </c>
      <c r="BA1615" s="163">
        <f t="shared" si="1858"/>
        <v>0</v>
      </c>
      <c r="BB1615" s="163">
        <f t="shared" si="1859"/>
        <v>0</v>
      </c>
      <c r="BC1615" s="163">
        <f t="shared" si="1860"/>
        <v>0</v>
      </c>
      <c r="BD1615" s="163">
        <f t="shared" si="1861"/>
        <v>0</v>
      </c>
    </row>
    <row r="1616" spans="2:56" x14ac:dyDescent="0.3">
      <c r="B1616" s="179" t="s">
        <v>207</v>
      </c>
      <c r="C1616" s="83">
        <f>SUM(C1617)</f>
        <v>0</v>
      </c>
      <c r="D1616" s="84">
        <f>SUM(D1617)</f>
        <v>0</v>
      </c>
      <c r="E1616" s="85">
        <f t="shared" si="1848"/>
        <v>0</v>
      </c>
      <c r="F1616" s="83">
        <f>SUM(F1617)</f>
        <v>0</v>
      </c>
      <c r="G1616" s="84">
        <f>SUM(G1617)</f>
        <v>0</v>
      </c>
      <c r="H1616" s="85">
        <f t="shared" si="1849"/>
        <v>0</v>
      </c>
      <c r="I1616" s="83">
        <f>SUM(I1617)</f>
        <v>0</v>
      </c>
      <c r="J1616" s="86">
        <f>SUM(J1617)</f>
        <v>0</v>
      </c>
      <c r="K1616" s="87">
        <f t="shared" si="1850"/>
        <v>0</v>
      </c>
      <c r="L1616" s="83">
        <f>SUM(L1617)</f>
        <v>0</v>
      </c>
      <c r="M1616" s="86">
        <f>SUM(M1617)</f>
        <v>0</v>
      </c>
      <c r="N1616" s="88">
        <f>SUM(N1617)</f>
        <v>0</v>
      </c>
      <c r="O1616" s="83">
        <f>SUM(O1617)</f>
        <v>0</v>
      </c>
      <c r="P1616" s="88">
        <f>SUM(P1617)</f>
        <v>0</v>
      </c>
      <c r="Q1616" s="199">
        <f t="shared" si="1851"/>
        <v>0</v>
      </c>
      <c r="R1616" s="89">
        <f>SUM(R1617)</f>
        <v>0</v>
      </c>
      <c r="S1616" s="89">
        <f>SUM(S1617)</f>
        <v>0</v>
      </c>
      <c r="T1616" s="200">
        <f t="shared" si="1862"/>
        <v>0</v>
      </c>
      <c r="U1616" s="91"/>
      <c r="V1616" s="83">
        <f>SUM(V1617)</f>
        <v>0</v>
      </c>
      <c r="W1616" s="88">
        <f>SUM(W1617)</f>
        <v>0</v>
      </c>
      <c r="X1616" s="199">
        <f t="shared" si="1852"/>
        <v>0</v>
      </c>
      <c r="Y1616" s="89">
        <f>SUM(Y1617)</f>
        <v>0</v>
      </c>
      <c r="Z1616" s="89">
        <f>SUM(Z1617)</f>
        <v>0</v>
      </c>
      <c r="AA1616" s="200">
        <f t="shared" si="1863"/>
        <v>0</v>
      </c>
      <c r="AB1616" s="91"/>
      <c r="AC1616" s="83">
        <f>SUM(AC1617)</f>
        <v>0</v>
      </c>
      <c r="AD1616" s="88">
        <f>SUM(AD1617)</f>
        <v>0</v>
      </c>
      <c r="AE1616" s="199">
        <f t="shared" si="1853"/>
        <v>0</v>
      </c>
      <c r="AF1616" s="89">
        <f>SUM(AF1617)</f>
        <v>0</v>
      </c>
      <c r="AG1616" s="89">
        <f>SUM(AG1617)</f>
        <v>0</v>
      </c>
      <c r="AH1616" s="200">
        <f t="shared" si="1864"/>
        <v>0</v>
      </c>
      <c r="AJ1616" s="84">
        <f t="shared" ref="AJ1616:AU1616" si="1879">SUM(AJ1617)</f>
        <v>0</v>
      </c>
      <c r="AK1616" s="86">
        <f t="shared" si="1879"/>
        <v>0</v>
      </c>
      <c r="AL1616" s="88">
        <f t="shared" si="1879"/>
        <v>0</v>
      </c>
      <c r="AM1616" s="86">
        <f t="shared" si="1879"/>
        <v>0</v>
      </c>
      <c r="AN1616" s="88">
        <f t="shared" si="1879"/>
        <v>0</v>
      </c>
      <c r="AO1616" s="86">
        <f t="shared" si="1879"/>
        <v>0</v>
      </c>
      <c r="AP1616" s="88">
        <f t="shared" si="1879"/>
        <v>0</v>
      </c>
      <c r="AQ1616" s="86">
        <f t="shared" si="1879"/>
        <v>0</v>
      </c>
      <c r="AR1616" s="88">
        <f t="shared" si="1879"/>
        <v>0</v>
      </c>
      <c r="AS1616" s="86">
        <f t="shared" si="1879"/>
        <v>0</v>
      </c>
      <c r="AT1616" s="88">
        <f t="shared" si="1879"/>
        <v>0</v>
      </c>
      <c r="AU1616" s="86">
        <f t="shared" si="1879"/>
        <v>0</v>
      </c>
      <c r="AV1616" s="86">
        <f t="shared" si="1854"/>
        <v>0</v>
      </c>
      <c r="AW1616" s="93">
        <f t="shared" si="1855"/>
        <v>0</v>
      </c>
      <c r="AY1616" s="86">
        <f t="shared" si="1856"/>
        <v>0</v>
      </c>
      <c r="AZ1616" s="86">
        <f t="shared" si="1857"/>
        <v>0</v>
      </c>
      <c r="BA1616" s="86">
        <f t="shared" si="1858"/>
        <v>0</v>
      </c>
      <c r="BB1616" s="86">
        <f t="shared" si="1859"/>
        <v>0</v>
      </c>
      <c r="BC1616" s="86">
        <f t="shared" si="1860"/>
        <v>0</v>
      </c>
      <c r="BD1616" s="86">
        <f t="shared" si="1861"/>
        <v>0</v>
      </c>
    </row>
    <row r="1617" spans="2:56" x14ac:dyDescent="0.3">
      <c r="B1617" s="201" t="s">
        <v>105</v>
      </c>
      <c r="C1617" s="255"/>
      <c r="D1617" s="256"/>
      <c r="E1617" s="182">
        <f t="shared" si="1848"/>
        <v>0</v>
      </c>
      <c r="F1617" s="255"/>
      <c r="G1617" s="256"/>
      <c r="H1617" s="182">
        <f t="shared" si="1849"/>
        <v>0</v>
      </c>
      <c r="I1617" s="255"/>
      <c r="J1617" s="257"/>
      <c r="K1617" s="184">
        <f t="shared" si="1850"/>
        <v>0</v>
      </c>
      <c r="L1617" s="255"/>
      <c r="M1617" s="257"/>
      <c r="N1617" s="258"/>
      <c r="O1617" s="255"/>
      <c r="P1617" s="258"/>
      <c r="Q1617" s="177">
        <f t="shared" si="1851"/>
        <v>0</v>
      </c>
      <c r="R1617" s="258"/>
      <c r="S1617" s="258"/>
      <c r="T1617" s="178">
        <f t="shared" si="1862"/>
        <v>0</v>
      </c>
      <c r="U1617" s="157"/>
      <c r="V1617" s="255"/>
      <c r="W1617" s="258"/>
      <c r="X1617" s="177">
        <f t="shared" si="1852"/>
        <v>0</v>
      </c>
      <c r="Y1617" s="258"/>
      <c r="Z1617" s="258"/>
      <c r="AA1617" s="178">
        <f t="shared" si="1863"/>
        <v>0</v>
      </c>
      <c r="AB1617" s="157"/>
      <c r="AC1617" s="255"/>
      <c r="AD1617" s="258"/>
      <c r="AE1617" s="177">
        <f t="shared" si="1853"/>
        <v>0</v>
      </c>
      <c r="AF1617" s="258"/>
      <c r="AG1617" s="258"/>
      <c r="AH1617" s="178">
        <f t="shared" si="1864"/>
        <v>0</v>
      </c>
      <c r="AJ1617" s="252"/>
      <c r="AK1617" s="253"/>
      <c r="AL1617" s="254"/>
      <c r="AM1617" s="253"/>
      <c r="AN1617" s="254"/>
      <c r="AO1617" s="253"/>
      <c r="AP1617" s="254"/>
      <c r="AQ1617" s="253"/>
      <c r="AR1617" s="254"/>
      <c r="AS1617" s="253"/>
      <c r="AT1617" s="254"/>
      <c r="AU1617" s="253"/>
      <c r="AV1617" s="163">
        <f t="shared" si="1854"/>
        <v>0</v>
      </c>
      <c r="AW1617" s="93">
        <f t="shared" si="1855"/>
        <v>0</v>
      </c>
      <c r="AY1617" s="163">
        <f t="shared" si="1856"/>
        <v>0</v>
      </c>
      <c r="AZ1617" s="163">
        <f t="shared" si="1857"/>
        <v>0</v>
      </c>
      <c r="BA1617" s="163">
        <f t="shared" si="1858"/>
        <v>0</v>
      </c>
      <c r="BB1617" s="163">
        <f t="shared" si="1859"/>
        <v>0</v>
      </c>
      <c r="BC1617" s="163">
        <f t="shared" si="1860"/>
        <v>0</v>
      </c>
      <c r="BD1617" s="163">
        <f t="shared" si="1861"/>
        <v>0</v>
      </c>
    </row>
    <row r="1618" spans="2:56" s="124" customFormat="1" x14ac:dyDescent="0.3">
      <c r="B1618" s="187" t="s">
        <v>208</v>
      </c>
      <c r="C1618" s="188">
        <f>SUM(C1619,C1625,C1638,C1639,C1640,C1641,C1642)</f>
        <v>0</v>
      </c>
      <c r="D1618" s="189">
        <f>SUM(D1619,D1625,D1638,D1639,D1640,D1641,D1642)</f>
        <v>0</v>
      </c>
      <c r="E1618" s="190">
        <f t="shared" si="1848"/>
        <v>0</v>
      </c>
      <c r="F1618" s="188">
        <f>SUM(F1619,F1625,F1638,F1639,F1640,F1641,F1642)</f>
        <v>0</v>
      </c>
      <c r="G1618" s="189">
        <f>SUM(G1619,G1625,G1638,G1639,G1640,G1641,G1642)</f>
        <v>0</v>
      </c>
      <c r="H1618" s="190">
        <f t="shared" si="1849"/>
        <v>0</v>
      </c>
      <c r="I1618" s="188">
        <f>SUM(I1619,I1625,I1638,I1639,I1640,I1641,I1642)</f>
        <v>0</v>
      </c>
      <c r="J1618" s="191">
        <f>SUM(J1619,J1625,J1638,J1639,J1640,J1641,J1642)</f>
        <v>0</v>
      </c>
      <c r="K1618" s="192">
        <f t="shared" si="1850"/>
        <v>0</v>
      </c>
      <c r="L1618" s="188">
        <f>SUM(L1619,L1625,L1638,L1639,L1640,L1641,L1642)</f>
        <v>0</v>
      </c>
      <c r="M1618" s="191">
        <f>SUM(M1619,M1625,M1638,M1639,M1640,M1641,M1642)</f>
        <v>0</v>
      </c>
      <c r="N1618" s="193">
        <f>SUM(N1619,N1625,N1638,N1639,N1640,N1641,N1642)</f>
        <v>0</v>
      </c>
      <c r="O1618" s="188">
        <f>SUM(O1619,O1625,O1638,O1639,O1640,O1641,O1642)</f>
        <v>0</v>
      </c>
      <c r="P1618" s="193">
        <f>SUM(P1619,P1625,P1638,P1639,P1640,P1641,P1642)</f>
        <v>0</v>
      </c>
      <c r="Q1618" s="194">
        <f t="shared" si="1851"/>
        <v>0</v>
      </c>
      <c r="R1618" s="195">
        <f>SUM(R1619,R1625,R1638,R1639,R1640,R1641,R1642)</f>
        <v>0</v>
      </c>
      <c r="S1618" s="195">
        <f>SUM(S1619,S1625,S1638,S1639,S1640,S1641,S1642)</f>
        <v>0</v>
      </c>
      <c r="T1618" s="196">
        <f t="shared" si="1862"/>
        <v>0</v>
      </c>
      <c r="U1618" s="121"/>
      <c r="V1618" s="188">
        <f>SUM(V1619,V1625,V1638,V1639,V1640,V1641,V1642)</f>
        <v>0</v>
      </c>
      <c r="W1618" s="193">
        <f>SUM(W1619,W1625,W1638,W1639,W1640,W1641,W1642)</f>
        <v>0</v>
      </c>
      <c r="X1618" s="194">
        <f t="shared" si="1852"/>
        <v>0</v>
      </c>
      <c r="Y1618" s="195">
        <f>SUM(Y1619,Y1625,Y1638,Y1639,Y1640,Y1641,Y1642)</f>
        <v>0</v>
      </c>
      <c r="Z1618" s="195">
        <f>SUM(Z1619,Z1625,Z1638,Z1639,Z1640,Z1641,Z1642)</f>
        <v>0</v>
      </c>
      <c r="AA1618" s="196">
        <f t="shared" si="1863"/>
        <v>0</v>
      </c>
      <c r="AB1618" s="121"/>
      <c r="AC1618" s="188">
        <f>SUM(AC1619,AC1625,AC1638,AC1639,AC1640,AC1641,AC1642)</f>
        <v>0</v>
      </c>
      <c r="AD1618" s="193">
        <f>SUM(AD1619,AD1625,AD1638,AD1639,AD1640,AD1641,AD1642)</f>
        <v>0</v>
      </c>
      <c r="AE1618" s="194">
        <f t="shared" si="1853"/>
        <v>0</v>
      </c>
      <c r="AF1618" s="195">
        <f>SUM(AF1619,AF1625,AF1638,AF1639,AF1640,AF1641,AF1642)</f>
        <v>0</v>
      </c>
      <c r="AG1618" s="195">
        <f>SUM(AG1619,AG1625,AG1638,AG1639,AG1640,AG1641,AG1642)</f>
        <v>0</v>
      </c>
      <c r="AH1618" s="196">
        <f t="shared" si="1864"/>
        <v>0</v>
      </c>
      <c r="AJ1618" s="189">
        <f t="shared" ref="AJ1618:AU1618" si="1880">SUM(AJ1619,AJ1625,AJ1638,AJ1639,AJ1640,AJ1641,AJ1642)</f>
        <v>0</v>
      </c>
      <c r="AK1618" s="191">
        <f t="shared" si="1880"/>
        <v>0</v>
      </c>
      <c r="AL1618" s="193">
        <f t="shared" si="1880"/>
        <v>0</v>
      </c>
      <c r="AM1618" s="191">
        <f t="shared" si="1880"/>
        <v>0</v>
      </c>
      <c r="AN1618" s="193">
        <f t="shared" si="1880"/>
        <v>0</v>
      </c>
      <c r="AO1618" s="191">
        <f t="shared" si="1880"/>
        <v>0</v>
      </c>
      <c r="AP1618" s="193">
        <f t="shared" si="1880"/>
        <v>0</v>
      </c>
      <c r="AQ1618" s="191">
        <f t="shared" si="1880"/>
        <v>0</v>
      </c>
      <c r="AR1618" s="193">
        <f t="shared" si="1880"/>
        <v>0</v>
      </c>
      <c r="AS1618" s="191">
        <f t="shared" si="1880"/>
        <v>0</v>
      </c>
      <c r="AT1618" s="193">
        <f t="shared" si="1880"/>
        <v>0</v>
      </c>
      <c r="AU1618" s="191">
        <f t="shared" si="1880"/>
        <v>0</v>
      </c>
      <c r="AV1618" s="191">
        <f t="shared" si="1854"/>
        <v>0</v>
      </c>
      <c r="AW1618" s="197">
        <f t="shared" si="1855"/>
        <v>0</v>
      </c>
      <c r="AX1618" s="198"/>
      <c r="AY1618" s="191">
        <f t="shared" si="1856"/>
        <v>0</v>
      </c>
      <c r="AZ1618" s="191">
        <f t="shared" si="1857"/>
        <v>0</v>
      </c>
      <c r="BA1618" s="191">
        <f t="shared" si="1858"/>
        <v>0</v>
      </c>
      <c r="BB1618" s="191">
        <f t="shared" si="1859"/>
        <v>0</v>
      </c>
      <c r="BC1618" s="191">
        <f t="shared" si="1860"/>
        <v>0</v>
      </c>
      <c r="BD1618" s="191">
        <f t="shared" si="1861"/>
        <v>0</v>
      </c>
    </row>
    <row r="1619" spans="2:56" x14ac:dyDescent="0.3">
      <c r="B1619" s="176" t="s">
        <v>209</v>
      </c>
      <c r="C1619" s="202">
        <f>SUM(C1620,C1623)</f>
        <v>0</v>
      </c>
      <c r="D1619" s="203">
        <f>SUM(D1620,D1623)</f>
        <v>0</v>
      </c>
      <c r="E1619" s="204">
        <f t="shared" si="1848"/>
        <v>0</v>
      </c>
      <c r="F1619" s="202">
        <f>SUM(F1620,F1623)</f>
        <v>0</v>
      </c>
      <c r="G1619" s="203">
        <f>SUM(G1620,G1623)</f>
        <v>0</v>
      </c>
      <c r="H1619" s="204">
        <f t="shared" si="1849"/>
        <v>0</v>
      </c>
      <c r="I1619" s="202">
        <f>SUM(I1620,I1623)</f>
        <v>0</v>
      </c>
      <c r="J1619" s="205">
        <f>SUM(J1620,J1623)</f>
        <v>0</v>
      </c>
      <c r="K1619" s="206">
        <f t="shared" si="1850"/>
        <v>0</v>
      </c>
      <c r="L1619" s="202">
        <f>SUM(L1620,L1623)</f>
        <v>0</v>
      </c>
      <c r="M1619" s="205">
        <f>SUM(M1620,M1623)</f>
        <v>0</v>
      </c>
      <c r="N1619" s="207">
        <f>SUM(N1620,N1623)</f>
        <v>0</v>
      </c>
      <c r="O1619" s="202">
        <f>SUM(O1620,O1623)</f>
        <v>0</v>
      </c>
      <c r="P1619" s="207">
        <f>SUM(P1620,P1623)</f>
        <v>0</v>
      </c>
      <c r="Q1619" s="208">
        <f t="shared" si="1851"/>
        <v>0</v>
      </c>
      <c r="R1619" s="209">
        <f>SUM(R1620,R1623)</f>
        <v>0</v>
      </c>
      <c r="S1619" s="209">
        <f>SUM(S1620,S1623)</f>
        <v>0</v>
      </c>
      <c r="T1619" s="210">
        <f t="shared" si="1862"/>
        <v>0</v>
      </c>
      <c r="U1619" s="91"/>
      <c r="V1619" s="202">
        <f>SUM(V1620,V1623)</f>
        <v>0</v>
      </c>
      <c r="W1619" s="207">
        <f>SUM(W1620,W1623)</f>
        <v>0</v>
      </c>
      <c r="X1619" s="208">
        <f t="shared" si="1852"/>
        <v>0</v>
      </c>
      <c r="Y1619" s="209">
        <f>SUM(Y1620,Y1623)</f>
        <v>0</v>
      </c>
      <c r="Z1619" s="209">
        <f>SUM(Z1620,Z1623)</f>
        <v>0</v>
      </c>
      <c r="AA1619" s="210">
        <f t="shared" si="1863"/>
        <v>0</v>
      </c>
      <c r="AB1619" s="91"/>
      <c r="AC1619" s="202">
        <f>SUM(AC1620,AC1623)</f>
        <v>0</v>
      </c>
      <c r="AD1619" s="207">
        <f>SUM(AD1620,AD1623)</f>
        <v>0</v>
      </c>
      <c r="AE1619" s="208">
        <f t="shared" si="1853"/>
        <v>0</v>
      </c>
      <c r="AF1619" s="209">
        <f>SUM(AF1620,AF1623)</f>
        <v>0</v>
      </c>
      <c r="AG1619" s="209">
        <f>SUM(AG1620,AG1623)</f>
        <v>0</v>
      </c>
      <c r="AH1619" s="210">
        <f t="shared" si="1864"/>
        <v>0</v>
      </c>
      <c r="AJ1619" s="203">
        <f t="shared" ref="AJ1619:AU1619" si="1881">SUM(AJ1620,AJ1623)</f>
        <v>0</v>
      </c>
      <c r="AK1619" s="205">
        <f t="shared" si="1881"/>
        <v>0</v>
      </c>
      <c r="AL1619" s="207">
        <f t="shared" si="1881"/>
        <v>0</v>
      </c>
      <c r="AM1619" s="205">
        <f t="shared" si="1881"/>
        <v>0</v>
      </c>
      <c r="AN1619" s="207">
        <f t="shared" si="1881"/>
        <v>0</v>
      </c>
      <c r="AO1619" s="205">
        <f t="shared" si="1881"/>
        <v>0</v>
      </c>
      <c r="AP1619" s="207">
        <f t="shared" si="1881"/>
        <v>0</v>
      </c>
      <c r="AQ1619" s="205">
        <f t="shared" si="1881"/>
        <v>0</v>
      </c>
      <c r="AR1619" s="207">
        <f t="shared" si="1881"/>
        <v>0</v>
      </c>
      <c r="AS1619" s="205">
        <f t="shared" si="1881"/>
        <v>0</v>
      </c>
      <c r="AT1619" s="207">
        <f t="shared" si="1881"/>
        <v>0</v>
      </c>
      <c r="AU1619" s="205">
        <f t="shared" si="1881"/>
        <v>0</v>
      </c>
      <c r="AV1619" s="205">
        <f t="shared" si="1854"/>
        <v>0</v>
      </c>
      <c r="AW1619" s="211">
        <f t="shared" si="1855"/>
        <v>0</v>
      </c>
      <c r="AY1619" s="205">
        <f t="shared" si="1856"/>
        <v>0</v>
      </c>
      <c r="AZ1619" s="205">
        <f t="shared" si="1857"/>
        <v>0</v>
      </c>
      <c r="BA1619" s="205">
        <f t="shared" si="1858"/>
        <v>0</v>
      </c>
      <c r="BB1619" s="205">
        <f t="shared" si="1859"/>
        <v>0</v>
      </c>
      <c r="BC1619" s="205">
        <f t="shared" si="1860"/>
        <v>0</v>
      </c>
      <c r="BD1619" s="205">
        <f t="shared" si="1861"/>
        <v>0</v>
      </c>
    </row>
    <row r="1620" spans="2:56" x14ac:dyDescent="0.3">
      <c r="B1620" s="179" t="s">
        <v>210</v>
      </c>
      <c r="C1620" s="202">
        <f>SUM(C1621:C1622)</f>
        <v>0</v>
      </c>
      <c r="D1620" s="203">
        <f>SUM(D1621:D1622)</f>
        <v>0</v>
      </c>
      <c r="E1620" s="204">
        <f t="shared" si="1848"/>
        <v>0</v>
      </c>
      <c r="F1620" s="202">
        <f>SUM(F1621:F1622)</f>
        <v>0</v>
      </c>
      <c r="G1620" s="203">
        <f>SUM(G1621:G1622)</f>
        <v>0</v>
      </c>
      <c r="H1620" s="204">
        <f t="shared" si="1849"/>
        <v>0</v>
      </c>
      <c r="I1620" s="202">
        <f>SUM(I1621:I1622)</f>
        <v>0</v>
      </c>
      <c r="J1620" s="205">
        <f>SUM(J1621:J1622)</f>
        <v>0</v>
      </c>
      <c r="K1620" s="206">
        <f t="shared" si="1850"/>
        <v>0</v>
      </c>
      <c r="L1620" s="202">
        <f>SUM(L1621:L1622)</f>
        <v>0</v>
      </c>
      <c r="M1620" s="205">
        <f>SUM(M1621:M1622)</f>
        <v>0</v>
      </c>
      <c r="N1620" s="207">
        <f>SUM(N1621:N1622)</f>
        <v>0</v>
      </c>
      <c r="O1620" s="202">
        <f>SUM(O1621:O1622)</f>
        <v>0</v>
      </c>
      <c r="P1620" s="207">
        <f>SUM(P1621:P1622)</f>
        <v>0</v>
      </c>
      <c r="Q1620" s="208">
        <f t="shared" si="1851"/>
        <v>0</v>
      </c>
      <c r="R1620" s="209">
        <f>SUM(R1621:R1622)</f>
        <v>0</v>
      </c>
      <c r="S1620" s="209">
        <f>SUM(S1621:S1622)</f>
        <v>0</v>
      </c>
      <c r="T1620" s="210">
        <f t="shared" si="1862"/>
        <v>0</v>
      </c>
      <c r="U1620" s="91"/>
      <c r="V1620" s="202">
        <f>SUM(V1621:V1622)</f>
        <v>0</v>
      </c>
      <c r="W1620" s="207">
        <f>SUM(W1621:W1622)</f>
        <v>0</v>
      </c>
      <c r="X1620" s="208">
        <f t="shared" si="1852"/>
        <v>0</v>
      </c>
      <c r="Y1620" s="209">
        <f>SUM(Y1621:Y1622)</f>
        <v>0</v>
      </c>
      <c r="Z1620" s="209">
        <f>SUM(Z1621:Z1622)</f>
        <v>0</v>
      </c>
      <c r="AA1620" s="210">
        <f t="shared" si="1863"/>
        <v>0</v>
      </c>
      <c r="AB1620" s="91"/>
      <c r="AC1620" s="202">
        <f>SUM(AC1621:AC1622)</f>
        <v>0</v>
      </c>
      <c r="AD1620" s="207">
        <f>SUM(AD1621:AD1622)</f>
        <v>0</v>
      </c>
      <c r="AE1620" s="208">
        <f t="shared" si="1853"/>
        <v>0</v>
      </c>
      <c r="AF1620" s="209">
        <f>SUM(AF1621:AF1622)</f>
        <v>0</v>
      </c>
      <c r="AG1620" s="209">
        <f>SUM(AG1621:AG1622)</f>
        <v>0</v>
      </c>
      <c r="AH1620" s="210">
        <f t="shared" si="1864"/>
        <v>0</v>
      </c>
      <c r="AJ1620" s="203">
        <f t="shared" ref="AJ1620:AU1620" si="1882">SUM(AJ1621:AJ1622)</f>
        <v>0</v>
      </c>
      <c r="AK1620" s="205">
        <f t="shared" si="1882"/>
        <v>0</v>
      </c>
      <c r="AL1620" s="207">
        <f t="shared" si="1882"/>
        <v>0</v>
      </c>
      <c r="AM1620" s="205">
        <f t="shared" si="1882"/>
        <v>0</v>
      </c>
      <c r="AN1620" s="207">
        <f t="shared" si="1882"/>
        <v>0</v>
      </c>
      <c r="AO1620" s="205">
        <f t="shared" si="1882"/>
        <v>0</v>
      </c>
      <c r="AP1620" s="207">
        <f t="shared" si="1882"/>
        <v>0</v>
      </c>
      <c r="AQ1620" s="205">
        <f t="shared" si="1882"/>
        <v>0</v>
      </c>
      <c r="AR1620" s="207">
        <f t="shared" si="1882"/>
        <v>0</v>
      </c>
      <c r="AS1620" s="205">
        <f t="shared" si="1882"/>
        <v>0</v>
      </c>
      <c r="AT1620" s="207">
        <f t="shared" si="1882"/>
        <v>0</v>
      </c>
      <c r="AU1620" s="205">
        <f t="shared" si="1882"/>
        <v>0</v>
      </c>
      <c r="AV1620" s="205">
        <f t="shared" si="1854"/>
        <v>0</v>
      </c>
      <c r="AW1620" s="211">
        <f t="shared" si="1855"/>
        <v>0</v>
      </c>
      <c r="AY1620" s="205">
        <f t="shared" si="1856"/>
        <v>0</v>
      </c>
      <c r="AZ1620" s="205">
        <f t="shared" si="1857"/>
        <v>0</v>
      </c>
      <c r="BA1620" s="205">
        <f t="shared" si="1858"/>
        <v>0</v>
      </c>
      <c r="BB1620" s="205">
        <f t="shared" si="1859"/>
        <v>0</v>
      </c>
      <c r="BC1620" s="205">
        <f t="shared" si="1860"/>
        <v>0</v>
      </c>
      <c r="BD1620" s="205">
        <f t="shared" si="1861"/>
        <v>0</v>
      </c>
    </row>
    <row r="1621" spans="2:56" x14ac:dyDescent="0.3">
      <c r="B1621" s="201" t="s">
        <v>211</v>
      </c>
      <c r="C1621" s="255"/>
      <c r="D1621" s="256"/>
      <c r="E1621" s="182">
        <f t="shared" si="1848"/>
        <v>0</v>
      </c>
      <c r="F1621" s="255"/>
      <c r="G1621" s="256"/>
      <c r="H1621" s="182">
        <f t="shared" si="1849"/>
        <v>0</v>
      </c>
      <c r="I1621" s="255"/>
      <c r="J1621" s="257"/>
      <c r="K1621" s="184">
        <f t="shared" si="1850"/>
        <v>0</v>
      </c>
      <c r="L1621" s="255"/>
      <c r="M1621" s="257"/>
      <c r="N1621" s="258"/>
      <c r="O1621" s="255"/>
      <c r="P1621" s="258"/>
      <c r="Q1621" s="177">
        <f t="shared" si="1851"/>
        <v>0</v>
      </c>
      <c r="R1621" s="258"/>
      <c r="S1621" s="258"/>
      <c r="T1621" s="178">
        <f t="shared" si="1862"/>
        <v>0</v>
      </c>
      <c r="U1621" s="157"/>
      <c r="V1621" s="255"/>
      <c r="W1621" s="258"/>
      <c r="X1621" s="177">
        <f t="shared" si="1852"/>
        <v>0</v>
      </c>
      <c r="Y1621" s="258"/>
      <c r="Z1621" s="258"/>
      <c r="AA1621" s="178">
        <f t="shared" si="1863"/>
        <v>0</v>
      </c>
      <c r="AB1621" s="157"/>
      <c r="AC1621" s="255"/>
      <c r="AD1621" s="258"/>
      <c r="AE1621" s="177">
        <f t="shared" si="1853"/>
        <v>0</v>
      </c>
      <c r="AF1621" s="258"/>
      <c r="AG1621" s="258"/>
      <c r="AH1621" s="178">
        <f t="shared" si="1864"/>
        <v>0</v>
      </c>
      <c r="AJ1621" s="252"/>
      <c r="AK1621" s="253"/>
      <c r="AL1621" s="254"/>
      <c r="AM1621" s="253"/>
      <c r="AN1621" s="254"/>
      <c r="AO1621" s="253"/>
      <c r="AP1621" s="254"/>
      <c r="AQ1621" s="253"/>
      <c r="AR1621" s="254"/>
      <c r="AS1621" s="253"/>
      <c r="AT1621" s="254"/>
      <c r="AU1621" s="253"/>
      <c r="AV1621" s="163">
        <f t="shared" si="1854"/>
        <v>0</v>
      </c>
      <c r="AW1621" s="93">
        <f t="shared" si="1855"/>
        <v>0</v>
      </c>
      <c r="AY1621" s="163">
        <f t="shared" si="1856"/>
        <v>0</v>
      </c>
      <c r="AZ1621" s="163">
        <f t="shared" si="1857"/>
        <v>0</v>
      </c>
      <c r="BA1621" s="163">
        <f t="shared" si="1858"/>
        <v>0</v>
      </c>
      <c r="BB1621" s="163">
        <f t="shared" si="1859"/>
        <v>0</v>
      </c>
      <c r="BC1621" s="163">
        <f t="shared" si="1860"/>
        <v>0</v>
      </c>
      <c r="BD1621" s="163">
        <f t="shared" si="1861"/>
        <v>0</v>
      </c>
    </row>
    <row r="1622" spans="2:56" x14ac:dyDescent="0.3">
      <c r="B1622" s="201" t="s">
        <v>212</v>
      </c>
      <c r="C1622" s="255"/>
      <c r="D1622" s="256"/>
      <c r="E1622" s="182">
        <f t="shared" si="1848"/>
        <v>0</v>
      </c>
      <c r="F1622" s="255"/>
      <c r="G1622" s="256"/>
      <c r="H1622" s="182">
        <f t="shared" si="1849"/>
        <v>0</v>
      </c>
      <c r="I1622" s="255"/>
      <c r="J1622" s="257"/>
      <c r="K1622" s="184">
        <f t="shared" si="1850"/>
        <v>0</v>
      </c>
      <c r="L1622" s="255"/>
      <c r="M1622" s="257"/>
      <c r="N1622" s="258"/>
      <c r="O1622" s="255"/>
      <c r="P1622" s="258"/>
      <c r="Q1622" s="177">
        <f t="shared" si="1851"/>
        <v>0</v>
      </c>
      <c r="R1622" s="258"/>
      <c r="S1622" s="258"/>
      <c r="T1622" s="178">
        <f t="shared" si="1862"/>
        <v>0</v>
      </c>
      <c r="U1622" s="157"/>
      <c r="V1622" s="255"/>
      <c r="W1622" s="258"/>
      <c r="X1622" s="177">
        <f t="shared" si="1852"/>
        <v>0</v>
      </c>
      <c r="Y1622" s="258"/>
      <c r="Z1622" s="258"/>
      <c r="AA1622" s="178">
        <f t="shared" si="1863"/>
        <v>0</v>
      </c>
      <c r="AB1622" s="157"/>
      <c r="AC1622" s="255"/>
      <c r="AD1622" s="258"/>
      <c r="AE1622" s="177">
        <f t="shared" si="1853"/>
        <v>0</v>
      </c>
      <c r="AF1622" s="258"/>
      <c r="AG1622" s="258"/>
      <c r="AH1622" s="178">
        <f t="shared" si="1864"/>
        <v>0</v>
      </c>
      <c r="AJ1622" s="252"/>
      <c r="AK1622" s="253"/>
      <c r="AL1622" s="254"/>
      <c r="AM1622" s="253"/>
      <c r="AN1622" s="254"/>
      <c r="AO1622" s="253"/>
      <c r="AP1622" s="254"/>
      <c r="AQ1622" s="253"/>
      <c r="AR1622" s="254"/>
      <c r="AS1622" s="253"/>
      <c r="AT1622" s="254"/>
      <c r="AU1622" s="253"/>
      <c r="AV1622" s="163">
        <f t="shared" si="1854"/>
        <v>0</v>
      </c>
      <c r="AW1622" s="93">
        <f t="shared" si="1855"/>
        <v>0</v>
      </c>
      <c r="AY1622" s="163">
        <f t="shared" si="1856"/>
        <v>0</v>
      </c>
      <c r="AZ1622" s="163">
        <f t="shared" si="1857"/>
        <v>0</v>
      </c>
      <c r="BA1622" s="163">
        <f t="shared" si="1858"/>
        <v>0</v>
      </c>
      <c r="BB1622" s="163">
        <f t="shared" si="1859"/>
        <v>0</v>
      </c>
      <c r="BC1622" s="163">
        <f t="shared" si="1860"/>
        <v>0</v>
      </c>
      <c r="BD1622" s="163">
        <f t="shared" si="1861"/>
        <v>0</v>
      </c>
    </row>
    <row r="1623" spans="2:56" x14ac:dyDescent="0.3">
      <c r="B1623" s="179" t="s">
        <v>213</v>
      </c>
      <c r="C1623" s="202">
        <f>SUM(C1624)</f>
        <v>0</v>
      </c>
      <c r="D1623" s="203">
        <f>SUM(D1624)</f>
        <v>0</v>
      </c>
      <c r="E1623" s="204">
        <f t="shared" si="1848"/>
        <v>0</v>
      </c>
      <c r="F1623" s="202">
        <f>SUM(F1624)</f>
        <v>0</v>
      </c>
      <c r="G1623" s="203">
        <f>SUM(G1624)</f>
        <v>0</v>
      </c>
      <c r="H1623" s="204">
        <f t="shared" si="1849"/>
        <v>0</v>
      </c>
      <c r="I1623" s="202">
        <f>SUM(I1624)</f>
        <v>0</v>
      </c>
      <c r="J1623" s="205">
        <f>SUM(J1624)</f>
        <v>0</v>
      </c>
      <c r="K1623" s="206">
        <f t="shared" si="1850"/>
        <v>0</v>
      </c>
      <c r="L1623" s="202">
        <f>SUM(L1624)</f>
        <v>0</v>
      </c>
      <c r="M1623" s="205">
        <f>SUM(M1624)</f>
        <v>0</v>
      </c>
      <c r="N1623" s="207">
        <f>SUM(N1624)</f>
        <v>0</v>
      </c>
      <c r="O1623" s="202">
        <f>SUM(O1624)</f>
        <v>0</v>
      </c>
      <c r="P1623" s="207">
        <f>SUM(P1624)</f>
        <v>0</v>
      </c>
      <c r="Q1623" s="208">
        <f t="shared" si="1851"/>
        <v>0</v>
      </c>
      <c r="R1623" s="209">
        <f>SUM(R1624)</f>
        <v>0</v>
      </c>
      <c r="S1623" s="209">
        <f>SUM(S1624)</f>
        <v>0</v>
      </c>
      <c r="T1623" s="210">
        <f t="shared" si="1862"/>
        <v>0</v>
      </c>
      <c r="U1623" s="91"/>
      <c r="V1623" s="202">
        <f>SUM(V1624)</f>
        <v>0</v>
      </c>
      <c r="W1623" s="207">
        <f>SUM(W1624)</f>
        <v>0</v>
      </c>
      <c r="X1623" s="208">
        <f t="shared" si="1852"/>
        <v>0</v>
      </c>
      <c r="Y1623" s="209">
        <f>SUM(Y1624)</f>
        <v>0</v>
      </c>
      <c r="Z1623" s="209">
        <f>SUM(Z1624)</f>
        <v>0</v>
      </c>
      <c r="AA1623" s="210">
        <f t="shared" si="1863"/>
        <v>0</v>
      </c>
      <c r="AB1623" s="91"/>
      <c r="AC1623" s="202">
        <f>SUM(AC1624)</f>
        <v>0</v>
      </c>
      <c r="AD1623" s="207">
        <f>SUM(AD1624)</f>
        <v>0</v>
      </c>
      <c r="AE1623" s="208">
        <f t="shared" si="1853"/>
        <v>0</v>
      </c>
      <c r="AF1623" s="209">
        <f>SUM(AF1624)</f>
        <v>0</v>
      </c>
      <c r="AG1623" s="209">
        <f>SUM(AG1624)</f>
        <v>0</v>
      </c>
      <c r="AH1623" s="210">
        <f t="shared" si="1864"/>
        <v>0</v>
      </c>
      <c r="AJ1623" s="203">
        <f t="shared" ref="AJ1623:AU1623" si="1883">SUM(AJ1624)</f>
        <v>0</v>
      </c>
      <c r="AK1623" s="205">
        <f t="shared" si="1883"/>
        <v>0</v>
      </c>
      <c r="AL1623" s="207">
        <f t="shared" si="1883"/>
        <v>0</v>
      </c>
      <c r="AM1623" s="205">
        <f t="shared" si="1883"/>
        <v>0</v>
      </c>
      <c r="AN1623" s="207">
        <f t="shared" si="1883"/>
        <v>0</v>
      </c>
      <c r="AO1623" s="205">
        <f t="shared" si="1883"/>
        <v>0</v>
      </c>
      <c r="AP1623" s="207">
        <f t="shared" si="1883"/>
        <v>0</v>
      </c>
      <c r="AQ1623" s="205">
        <f t="shared" si="1883"/>
        <v>0</v>
      </c>
      <c r="AR1623" s="207">
        <f t="shared" si="1883"/>
        <v>0</v>
      </c>
      <c r="AS1623" s="205">
        <f t="shared" si="1883"/>
        <v>0</v>
      </c>
      <c r="AT1623" s="207">
        <f t="shared" si="1883"/>
        <v>0</v>
      </c>
      <c r="AU1623" s="205">
        <f t="shared" si="1883"/>
        <v>0</v>
      </c>
      <c r="AV1623" s="205">
        <f t="shared" si="1854"/>
        <v>0</v>
      </c>
      <c r="AW1623" s="211">
        <f t="shared" si="1855"/>
        <v>0</v>
      </c>
      <c r="AY1623" s="205">
        <f t="shared" si="1856"/>
        <v>0</v>
      </c>
      <c r="AZ1623" s="205">
        <f t="shared" si="1857"/>
        <v>0</v>
      </c>
      <c r="BA1623" s="205">
        <f t="shared" si="1858"/>
        <v>0</v>
      </c>
      <c r="BB1623" s="205">
        <f t="shared" si="1859"/>
        <v>0</v>
      </c>
      <c r="BC1623" s="205">
        <f t="shared" si="1860"/>
        <v>0</v>
      </c>
      <c r="BD1623" s="205">
        <f t="shared" si="1861"/>
        <v>0</v>
      </c>
    </row>
    <row r="1624" spans="2:56" x14ac:dyDescent="0.3">
      <c r="B1624" s="201" t="s">
        <v>105</v>
      </c>
      <c r="C1624" s="255"/>
      <c r="D1624" s="256"/>
      <c r="E1624" s="182">
        <f t="shared" si="1848"/>
        <v>0</v>
      </c>
      <c r="F1624" s="255"/>
      <c r="G1624" s="256"/>
      <c r="H1624" s="182">
        <f t="shared" si="1849"/>
        <v>0</v>
      </c>
      <c r="I1624" s="255"/>
      <c r="J1624" s="257"/>
      <c r="K1624" s="184">
        <f t="shared" si="1850"/>
        <v>0</v>
      </c>
      <c r="L1624" s="255"/>
      <c r="M1624" s="257"/>
      <c r="N1624" s="258"/>
      <c r="O1624" s="255"/>
      <c r="P1624" s="258"/>
      <c r="Q1624" s="177">
        <f t="shared" si="1851"/>
        <v>0</v>
      </c>
      <c r="R1624" s="258"/>
      <c r="S1624" s="258"/>
      <c r="T1624" s="178">
        <f t="shared" si="1862"/>
        <v>0</v>
      </c>
      <c r="U1624" s="157"/>
      <c r="V1624" s="255"/>
      <c r="W1624" s="258"/>
      <c r="X1624" s="177">
        <f t="shared" si="1852"/>
        <v>0</v>
      </c>
      <c r="Y1624" s="258"/>
      <c r="Z1624" s="258"/>
      <c r="AA1624" s="178">
        <f t="shared" si="1863"/>
        <v>0</v>
      </c>
      <c r="AB1624" s="157"/>
      <c r="AC1624" s="255"/>
      <c r="AD1624" s="258"/>
      <c r="AE1624" s="177">
        <f t="shared" si="1853"/>
        <v>0</v>
      </c>
      <c r="AF1624" s="258"/>
      <c r="AG1624" s="258"/>
      <c r="AH1624" s="178">
        <f t="shared" si="1864"/>
        <v>0</v>
      </c>
      <c r="AJ1624" s="252"/>
      <c r="AK1624" s="253"/>
      <c r="AL1624" s="254"/>
      <c r="AM1624" s="253"/>
      <c r="AN1624" s="254"/>
      <c r="AO1624" s="253"/>
      <c r="AP1624" s="254"/>
      <c r="AQ1624" s="253"/>
      <c r="AR1624" s="254"/>
      <c r="AS1624" s="253"/>
      <c r="AT1624" s="254"/>
      <c r="AU1624" s="253"/>
      <c r="AV1624" s="163">
        <f t="shared" si="1854"/>
        <v>0</v>
      </c>
      <c r="AW1624" s="93">
        <f t="shared" si="1855"/>
        <v>0</v>
      </c>
      <c r="AY1624" s="163">
        <f t="shared" si="1856"/>
        <v>0</v>
      </c>
      <c r="AZ1624" s="163">
        <f t="shared" si="1857"/>
        <v>0</v>
      </c>
      <c r="BA1624" s="163">
        <f t="shared" si="1858"/>
        <v>0</v>
      </c>
      <c r="BB1624" s="163">
        <f t="shared" si="1859"/>
        <v>0</v>
      </c>
      <c r="BC1624" s="163">
        <f t="shared" si="1860"/>
        <v>0</v>
      </c>
      <c r="BD1624" s="163">
        <f t="shared" si="1861"/>
        <v>0</v>
      </c>
    </row>
    <row r="1625" spans="2:56" x14ac:dyDescent="0.3">
      <c r="B1625" s="176" t="s">
        <v>214</v>
      </c>
      <c r="C1625" s="202">
        <f>SUM(C1626,C1630)</f>
        <v>0</v>
      </c>
      <c r="D1625" s="203">
        <f>SUM(D1626,D1630)</f>
        <v>0</v>
      </c>
      <c r="E1625" s="204">
        <f t="shared" si="1848"/>
        <v>0</v>
      </c>
      <c r="F1625" s="202">
        <f>SUM(F1626,F1630)</f>
        <v>0</v>
      </c>
      <c r="G1625" s="203">
        <f>SUM(G1626,G1630)</f>
        <v>0</v>
      </c>
      <c r="H1625" s="204">
        <f t="shared" si="1849"/>
        <v>0</v>
      </c>
      <c r="I1625" s="202">
        <f>SUM(I1626,I1630)</f>
        <v>0</v>
      </c>
      <c r="J1625" s="205">
        <f>SUM(J1626,J1630)</f>
        <v>0</v>
      </c>
      <c r="K1625" s="206">
        <f t="shared" si="1850"/>
        <v>0</v>
      </c>
      <c r="L1625" s="202">
        <f>SUM(L1626,L1630)</f>
        <v>0</v>
      </c>
      <c r="M1625" s="205">
        <f>SUM(M1626,M1630)</f>
        <v>0</v>
      </c>
      <c r="N1625" s="207">
        <f>SUM(N1626,N1630)</f>
        <v>0</v>
      </c>
      <c r="O1625" s="202">
        <f>SUM(O1626,O1630)</f>
        <v>0</v>
      </c>
      <c r="P1625" s="207">
        <f>SUM(P1626,P1630)</f>
        <v>0</v>
      </c>
      <c r="Q1625" s="208">
        <f t="shared" si="1851"/>
        <v>0</v>
      </c>
      <c r="R1625" s="209">
        <f>SUM(R1626,R1630)</f>
        <v>0</v>
      </c>
      <c r="S1625" s="209">
        <f>SUM(S1626,S1630)</f>
        <v>0</v>
      </c>
      <c r="T1625" s="210">
        <f t="shared" si="1862"/>
        <v>0</v>
      </c>
      <c r="U1625" s="91"/>
      <c r="V1625" s="202">
        <f>SUM(V1626,V1630)</f>
        <v>0</v>
      </c>
      <c r="W1625" s="207">
        <f>SUM(W1626,W1630)</f>
        <v>0</v>
      </c>
      <c r="X1625" s="208">
        <f t="shared" si="1852"/>
        <v>0</v>
      </c>
      <c r="Y1625" s="209">
        <f>SUM(Y1626,Y1630)</f>
        <v>0</v>
      </c>
      <c r="Z1625" s="209">
        <f>SUM(Z1626,Z1630)</f>
        <v>0</v>
      </c>
      <c r="AA1625" s="210">
        <f t="shared" si="1863"/>
        <v>0</v>
      </c>
      <c r="AB1625" s="91"/>
      <c r="AC1625" s="202">
        <f>SUM(AC1626,AC1630)</f>
        <v>0</v>
      </c>
      <c r="AD1625" s="207">
        <f>SUM(AD1626,AD1630)</f>
        <v>0</v>
      </c>
      <c r="AE1625" s="208">
        <f t="shared" si="1853"/>
        <v>0</v>
      </c>
      <c r="AF1625" s="209">
        <f>SUM(AF1626,AF1630)</f>
        <v>0</v>
      </c>
      <c r="AG1625" s="209">
        <f>SUM(AG1626,AG1630)</f>
        <v>0</v>
      </c>
      <c r="AH1625" s="210">
        <f t="shared" si="1864"/>
        <v>0</v>
      </c>
      <c r="AJ1625" s="203">
        <f t="shared" ref="AJ1625:AU1625" si="1884">SUM(AJ1626,AJ1630)</f>
        <v>0</v>
      </c>
      <c r="AK1625" s="205">
        <f t="shared" si="1884"/>
        <v>0</v>
      </c>
      <c r="AL1625" s="207">
        <f t="shared" si="1884"/>
        <v>0</v>
      </c>
      <c r="AM1625" s="205">
        <f t="shared" si="1884"/>
        <v>0</v>
      </c>
      <c r="AN1625" s="207">
        <f t="shared" si="1884"/>
        <v>0</v>
      </c>
      <c r="AO1625" s="205">
        <f t="shared" si="1884"/>
        <v>0</v>
      </c>
      <c r="AP1625" s="207">
        <f t="shared" si="1884"/>
        <v>0</v>
      </c>
      <c r="AQ1625" s="205">
        <f t="shared" si="1884"/>
        <v>0</v>
      </c>
      <c r="AR1625" s="207">
        <f t="shared" si="1884"/>
        <v>0</v>
      </c>
      <c r="AS1625" s="205">
        <f t="shared" si="1884"/>
        <v>0</v>
      </c>
      <c r="AT1625" s="207">
        <f t="shared" si="1884"/>
        <v>0</v>
      </c>
      <c r="AU1625" s="205">
        <f t="shared" si="1884"/>
        <v>0</v>
      </c>
      <c r="AV1625" s="205">
        <f t="shared" si="1854"/>
        <v>0</v>
      </c>
      <c r="AW1625" s="211">
        <f t="shared" si="1855"/>
        <v>0</v>
      </c>
      <c r="AY1625" s="205">
        <f t="shared" si="1856"/>
        <v>0</v>
      </c>
      <c r="AZ1625" s="205">
        <f t="shared" si="1857"/>
        <v>0</v>
      </c>
      <c r="BA1625" s="205">
        <f t="shared" si="1858"/>
        <v>0</v>
      </c>
      <c r="BB1625" s="205">
        <f t="shared" si="1859"/>
        <v>0</v>
      </c>
      <c r="BC1625" s="205">
        <f t="shared" si="1860"/>
        <v>0</v>
      </c>
      <c r="BD1625" s="205">
        <f t="shared" si="1861"/>
        <v>0</v>
      </c>
    </row>
    <row r="1626" spans="2:56" x14ac:dyDescent="0.3">
      <c r="B1626" s="179" t="s">
        <v>215</v>
      </c>
      <c r="C1626" s="202">
        <f>SUM(C1627:C1629)</f>
        <v>0</v>
      </c>
      <c r="D1626" s="203">
        <f>SUM(D1627:D1629)</f>
        <v>0</v>
      </c>
      <c r="E1626" s="204">
        <f t="shared" si="1848"/>
        <v>0</v>
      </c>
      <c r="F1626" s="202">
        <f>SUM(F1627:F1629)</f>
        <v>0</v>
      </c>
      <c r="G1626" s="203">
        <f>SUM(G1627:G1629)</f>
        <v>0</v>
      </c>
      <c r="H1626" s="204">
        <f t="shared" si="1849"/>
        <v>0</v>
      </c>
      <c r="I1626" s="202">
        <f>SUM(I1627:I1629)</f>
        <v>0</v>
      </c>
      <c r="J1626" s="205">
        <f>SUM(J1627:J1629)</f>
        <v>0</v>
      </c>
      <c r="K1626" s="206">
        <f t="shared" si="1850"/>
        <v>0</v>
      </c>
      <c r="L1626" s="202">
        <f>SUM(L1627:L1629)</f>
        <v>0</v>
      </c>
      <c r="M1626" s="205">
        <f>SUM(M1627:M1629)</f>
        <v>0</v>
      </c>
      <c r="N1626" s="207">
        <f>SUM(N1627:N1629)</f>
        <v>0</v>
      </c>
      <c r="O1626" s="202">
        <f>SUM(O1627:O1629)</f>
        <v>0</v>
      </c>
      <c r="P1626" s="207">
        <f>SUM(P1627:P1629)</f>
        <v>0</v>
      </c>
      <c r="Q1626" s="208">
        <f t="shared" si="1851"/>
        <v>0</v>
      </c>
      <c r="R1626" s="209">
        <f>SUM(R1627:R1629)</f>
        <v>0</v>
      </c>
      <c r="S1626" s="209">
        <f>SUM(S1627:S1629)</f>
        <v>0</v>
      </c>
      <c r="T1626" s="210">
        <f t="shared" si="1862"/>
        <v>0</v>
      </c>
      <c r="U1626" s="91"/>
      <c r="V1626" s="202">
        <f>SUM(V1627:V1629)</f>
        <v>0</v>
      </c>
      <c r="W1626" s="207">
        <f>SUM(W1627:W1629)</f>
        <v>0</v>
      </c>
      <c r="X1626" s="208">
        <f t="shared" si="1852"/>
        <v>0</v>
      </c>
      <c r="Y1626" s="209">
        <f>SUM(Y1627:Y1629)</f>
        <v>0</v>
      </c>
      <c r="Z1626" s="209">
        <f>SUM(Z1627:Z1629)</f>
        <v>0</v>
      </c>
      <c r="AA1626" s="210">
        <f t="shared" si="1863"/>
        <v>0</v>
      </c>
      <c r="AB1626" s="91"/>
      <c r="AC1626" s="202">
        <f>SUM(AC1627:AC1629)</f>
        <v>0</v>
      </c>
      <c r="AD1626" s="207">
        <f>SUM(AD1627:AD1629)</f>
        <v>0</v>
      </c>
      <c r="AE1626" s="208">
        <f t="shared" si="1853"/>
        <v>0</v>
      </c>
      <c r="AF1626" s="209">
        <f>SUM(AF1627:AF1629)</f>
        <v>0</v>
      </c>
      <c r="AG1626" s="209">
        <f>SUM(AG1627:AG1629)</f>
        <v>0</v>
      </c>
      <c r="AH1626" s="210">
        <f t="shared" si="1864"/>
        <v>0</v>
      </c>
      <c r="AJ1626" s="203">
        <f t="shared" ref="AJ1626:AU1626" si="1885">SUM(AJ1627:AJ1629)</f>
        <v>0</v>
      </c>
      <c r="AK1626" s="205">
        <f t="shared" si="1885"/>
        <v>0</v>
      </c>
      <c r="AL1626" s="207">
        <f t="shared" si="1885"/>
        <v>0</v>
      </c>
      <c r="AM1626" s="205">
        <f t="shared" si="1885"/>
        <v>0</v>
      </c>
      <c r="AN1626" s="207">
        <f t="shared" si="1885"/>
        <v>0</v>
      </c>
      <c r="AO1626" s="205">
        <f t="shared" si="1885"/>
        <v>0</v>
      </c>
      <c r="AP1626" s="207">
        <f t="shared" si="1885"/>
        <v>0</v>
      </c>
      <c r="AQ1626" s="205">
        <f t="shared" si="1885"/>
        <v>0</v>
      </c>
      <c r="AR1626" s="207">
        <f t="shared" si="1885"/>
        <v>0</v>
      </c>
      <c r="AS1626" s="205">
        <f t="shared" si="1885"/>
        <v>0</v>
      </c>
      <c r="AT1626" s="207">
        <f t="shared" si="1885"/>
        <v>0</v>
      </c>
      <c r="AU1626" s="205">
        <f t="shared" si="1885"/>
        <v>0</v>
      </c>
      <c r="AV1626" s="205">
        <f t="shared" si="1854"/>
        <v>0</v>
      </c>
      <c r="AW1626" s="211">
        <f t="shared" si="1855"/>
        <v>0</v>
      </c>
      <c r="AY1626" s="205">
        <f t="shared" si="1856"/>
        <v>0</v>
      </c>
      <c r="AZ1626" s="205">
        <f t="shared" si="1857"/>
        <v>0</v>
      </c>
      <c r="BA1626" s="205">
        <f t="shared" si="1858"/>
        <v>0</v>
      </c>
      <c r="BB1626" s="205">
        <f t="shared" si="1859"/>
        <v>0</v>
      </c>
      <c r="BC1626" s="205">
        <f t="shared" si="1860"/>
        <v>0</v>
      </c>
      <c r="BD1626" s="205">
        <f t="shared" si="1861"/>
        <v>0</v>
      </c>
    </row>
    <row r="1627" spans="2:56" x14ac:dyDescent="0.3">
      <c r="B1627" s="201" t="s">
        <v>216</v>
      </c>
      <c r="C1627" s="255"/>
      <c r="D1627" s="256"/>
      <c r="E1627" s="182">
        <f t="shared" si="1848"/>
        <v>0</v>
      </c>
      <c r="F1627" s="255"/>
      <c r="G1627" s="256"/>
      <c r="H1627" s="182">
        <f t="shared" si="1849"/>
        <v>0</v>
      </c>
      <c r="I1627" s="255"/>
      <c r="J1627" s="257"/>
      <c r="K1627" s="184">
        <f t="shared" si="1850"/>
        <v>0</v>
      </c>
      <c r="L1627" s="255"/>
      <c r="M1627" s="257"/>
      <c r="N1627" s="258"/>
      <c r="O1627" s="255"/>
      <c r="P1627" s="258"/>
      <c r="Q1627" s="177">
        <f t="shared" si="1851"/>
        <v>0</v>
      </c>
      <c r="R1627" s="258"/>
      <c r="S1627" s="258"/>
      <c r="T1627" s="178">
        <f t="shared" si="1862"/>
        <v>0</v>
      </c>
      <c r="U1627" s="157"/>
      <c r="V1627" s="255"/>
      <c r="W1627" s="258"/>
      <c r="X1627" s="177">
        <f t="shared" si="1852"/>
        <v>0</v>
      </c>
      <c r="Y1627" s="258"/>
      <c r="Z1627" s="258"/>
      <c r="AA1627" s="178">
        <f t="shared" si="1863"/>
        <v>0</v>
      </c>
      <c r="AB1627" s="157"/>
      <c r="AC1627" s="255"/>
      <c r="AD1627" s="258"/>
      <c r="AE1627" s="177">
        <f t="shared" si="1853"/>
        <v>0</v>
      </c>
      <c r="AF1627" s="258"/>
      <c r="AG1627" s="258"/>
      <c r="AH1627" s="178">
        <f t="shared" si="1864"/>
        <v>0</v>
      </c>
      <c r="AJ1627" s="252"/>
      <c r="AK1627" s="253"/>
      <c r="AL1627" s="254"/>
      <c r="AM1627" s="253"/>
      <c r="AN1627" s="254"/>
      <c r="AO1627" s="253"/>
      <c r="AP1627" s="254"/>
      <c r="AQ1627" s="253"/>
      <c r="AR1627" s="254"/>
      <c r="AS1627" s="253"/>
      <c r="AT1627" s="254"/>
      <c r="AU1627" s="253"/>
      <c r="AV1627" s="163">
        <f t="shared" si="1854"/>
        <v>0</v>
      </c>
      <c r="AW1627" s="93">
        <f t="shared" si="1855"/>
        <v>0</v>
      </c>
      <c r="AY1627" s="163">
        <f t="shared" si="1856"/>
        <v>0</v>
      </c>
      <c r="AZ1627" s="163">
        <f t="shared" si="1857"/>
        <v>0</v>
      </c>
      <c r="BA1627" s="163">
        <f t="shared" si="1858"/>
        <v>0</v>
      </c>
      <c r="BB1627" s="163">
        <f t="shared" si="1859"/>
        <v>0</v>
      </c>
      <c r="BC1627" s="163">
        <f t="shared" si="1860"/>
        <v>0</v>
      </c>
      <c r="BD1627" s="163">
        <f t="shared" si="1861"/>
        <v>0</v>
      </c>
    </row>
    <row r="1628" spans="2:56" x14ac:dyDescent="0.3">
      <c r="B1628" s="201" t="s">
        <v>217</v>
      </c>
      <c r="C1628" s="255"/>
      <c r="D1628" s="256"/>
      <c r="E1628" s="182">
        <f t="shared" si="1848"/>
        <v>0</v>
      </c>
      <c r="F1628" s="255"/>
      <c r="G1628" s="256"/>
      <c r="H1628" s="182">
        <f t="shared" si="1849"/>
        <v>0</v>
      </c>
      <c r="I1628" s="255"/>
      <c r="J1628" s="257"/>
      <c r="K1628" s="184">
        <f t="shared" si="1850"/>
        <v>0</v>
      </c>
      <c r="L1628" s="255"/>
      <c r="M1628" s="257"/>
      <c r="N1628" s="258"/>
      <c r="O1628" s="255"/>
      <c r="P1628" s="258"/>
      <c r="Q1628" s="177">
        <f t="shared" si="1851"/>
        <v>0</v>
      </c>
      <c r="R1628" s="258"/>
      <c r="S1628" s="258"/>
      <c r="T1628" s="178">
        <f t="shared" si="1862"/>
        <v>0</v>
      </c>
      <c r="U1628" s="157"/>
      <c r="V1628" s="255"/>
      <c r="W1628" s="258"/>
      <c r="X1628" s="177">
        <f t="shared" si="1852"/>
        <v>0</v>
      </c>
      <c r="Y1628" s="258"/>
      <c r="Z1628" s="258"/>
      <c r="AA1628" s="178">
        <f t="shared" si="1863"/>
        <v>0</v>
      </c>
      <c r="AB1628" s="157"/>
      <c r="AC1628" s="255"/>
      <c r="AD1628" s="258"/>
      <c r="AE1628" s="177">
        <f t="shared" si="1853"/>
        <v>0</v>
      </c>
      <c r="AF1628" s="258"/>
      <c r="AG1628" s="258"/>
      <c r="AH1628" s="178">
        <f t="shared" si="1864"/>
        <v>0</v>
      </c>
      <c r="AJ1628" s="252"/>
      <c r="AK1628" s="253"/>
      <c r="AL1628" s="254"/>
      <c r="AM1628" s="253"/>
      <c r="AN1628" s="254"/>
      <c r="AO1628" s="253"/>
      <c r="AP1628" s="254"/>
      <c r="AQ1628" s="253"/>
      <c r="AR1628" s="254"/>
      <c r="AS1628" s="253"/>
      <c r="AT1628" s="254"/>
      <c r="AU1628" s="253"/>
      <c r="AV1628" s="163">
        <f t="shared" si="1854"/>
        <v>0</v>
      </c>
      <c r="AW1628" s="93">
        <f t="shared" si="1855"/>
        <v>0</v>
      </c>
      <c r="AY1628" s="163">
        <f t="shared" si="1856"/>
        <v>0</v>
      </c>
      <c r="AZ1628" s="163">
        <f t="shared" si="1857"/>
        <v>0</v>
      </c>
      <c r="BA1628" s="163">
        <f t="shared" si="1858"/>
        <v>0</v>
      </c>
      <c r="BB1628" s="163">
        <f t="shared" si="1859"/>
        <v>0</v>
      </c>
      <c r="BC1628" s="163">
        <f t="shared" si="1860"/>
        <v>0</v>
      </c>
      <c r="BD1628" s="163">
        <f t="shared" si="1861"/>
        <v>0</v>
      </c>
    </row>
    <row r="1629" spans="2:56" x14ac:dyDescent="0.3">
      <c r="B1629" s="201" t="s">
        <v>218</v>
      </c>
      <c r="C1629" s="255"/>
      <c r="D1629" s="256"/>
      <c r="E1629" s="182">
        <f t="shared" si="1848"/>
        <v>0</v>
      </c>
      <c r="F1629" s="255"/>
      <c r="G1629" s="256"/>
      <c r="H1629" s="182">
        <f t="shared" si="1849"/>
        <v>0</v>
      </c>
      <c r="I1629" s="255"/>
      <c r="J1629" s="257"/>
      <c r="K1629" s="184">
        <f t="shared" si="1850"/>
        <v>0</v>
      </c>
      <c r="L1629" s="255"/>
      <c r="M1629" s="257"/>
      <c r="N1629" s="258"/>
      <c r="O1629" s="255"/>
      <c r="P1629" s="258"/>
      <c r="Q1629" s="177">
        <f t="shared" si="1851"/>
        <v>0</v>
      </c>
      <c r="R1629" s="258"/>
      <c r="S1629" s="258"/>
      <c r="T1629" s="178">
        <f t="shared" si="1862"/>
        <v>0</v>
      </c>
      <c r="U1629" s="157"/>
      <c r="V1629" s="255"/>
      <c r="W1629" s="258"/>
      <c r="X1629" s="177">
        <f t="shared" si="1852"/>
        <v>0</v>
      </c>
      <c r="Y1629" s="258"/>
      <c r="Z1629" s="258"/>
      <c r="AA1629" s="178">
        <f t="shared" si="1863"/>
        <v>0</v>
      </c>
      <c r="AB1629" s="157"/>
      <c r="AC1629" s="255"/>
      <c r="AD1629" s="258"/>
      <c r="AE1629" s="177">
        <f t="shared" si="1853"/>
        <v>0</v>
      </c>
      <c r="AF1629" s="258"/>
      <c r="AG1629" s="258"/>
      <c r="AH1629" s="178">
        <f t="shared" si="1864"/>
        <v>0</v>
      </c>
      <c r="AJ1629" s="252"/>
      <c r="AK1629" s="253"/>
      <c r="AL1629" s="254"/>
      <c r="AM1629" s="253"/>
      <c r="AN1629" s="254"/>
      <c r="AO1629" s="253"/>
      <c r="AP1629" s="254"/>
      <c r="AQ1629" s="253"/>
      <c r="AR1629" s="254"/>
      <c r="AS1629" s="253"/>
      <c r="AT1629" s="254"/>
      <c r="AU1629" s="253"/>
      <c r="AV1629" s="163">
        <f t="shared" si="1854"/>
        <v>0</v>
      </c>
      <c r="AW1629" s="93">
        <f t="shared" si="1855"/>
        <v>0</v>
      </c>
      <c r="AY1629" s="163">
        <f t="shared" si="1856"/>
        <v>0</v>
      </c>
      <c r="AZ1629" s="163">
        <f t="shared" si="1857"/>
        <v>0</v>
      </c>
      <c r="BA1629" s="163">
        <f t="shared" si="1858"/>
        <v>0</v>
      </c>
      <c r="BB1629" s="163">
        <f t="shared" si="1859"/>
        <v>0</v>
      </c>
      <c r="BC1629" s="163">
        <f t="shared" si="1860"/>
        <v>0</v>
      </c>
      <c r="BD1629" s="163">
        <f t="shared" si="1861"/>
        <v>0</v>
      </c>
    </row>
    <row r="1630" spans="2:56" x14ac:dyDescent="0.3">
      <c r="B1630" s="179" t="s">
        <v>219</v>
      </c>
      <c r="C1630" s="202">
        <f>SUM(C1631:C1637)</f>
        <v>0</v>
      </c>
      <c r="D1630" s="203">
        <f>SUM(D1631:D1637)</f>
        <v>0</v>
      </c>
      <c r="E1630" s="204">
        <f t="shared" si="1848"/>
        <v>0</v>
      </c>
      <c r="F1630" s="202">
        <f>SUM(F1631:F1637)</f>
        <v>0</v>
      </c>
      <c r="G1630" s="203">
        <f>SUM(G1631:G1637)</f>
        <v>0</v>
      </c>
      <c r="H1630" s="204">
        <f t="shared" si="1849"/>
        <v>0</v>
      </c>
      <c r="I1630" s="202">
        <f>SUM(I1631:I1637)</f>
        <v>0</v>
      </c>
      <c r="J1630" s="205">
        <f>SUM(J1631:J1637)</f>
        <v>0</v>
      </c>
      <c r="K1630" s="206">
        <f t="shared" si="1850"/>
        <v>0</v>
      </c>
      <c r="L1630" s="202">
        <f>SUM(L1631:L1637)</f>
        <v>0</v>
      </c>
      <c r="M1630" s="205">
        <f>SUM(M1631:M1637)</f>
        <v>0</v>
      </c>
      <c r="N1630" s="207">
        <f>SUM(N1631:N1637)</f>
        <v>0</v>
      </c>
      <c r="O1630" s="202">
        <f>SUM(O1631:O1637)</f>
        <v>0</v>
      </c>
      <c r="P1630" s="207">
        <f>SUM(P1631:P1637)</f>
        <v>0</v>
      </c>
      <c r="Q1630" s="208">
        <f t="shared" si="1851"/>
        <v>0</v>
      </c>
      <c r="R1630" s="209">
        <f>SUM(R1631:R1637)</f>
        <v>0</v>
      </c>
      <c r="S1630" s="209">
        <f>SUM(S1631:S1637)</f>
        <v>0</v>
      </c>
      <c r="T1630" s="210">
        <f t="shared" si="1862"/>
        <v>0</v>
      </c>
      <c r="U1630" s="91"/>
      <c r="V1630" s="202">
        <f>SUM(V1631:V1637)</f>
        <v>0</v>
      </c>
      <c r="W1630" s="207">
        <f>SUM(W1631:W1637)</f>
        <v>0</v>
      </c>
      <c r="X1630" s="208">
        <f t="shared" si="1852"/>
        <v>0</v>
      </c>
      <c r="Y1630" s="209">
        <f>SUM(Y1631:Y1637)</f>
        <v>0</v>
      </c>
      <c r="Z1630" s="209">
        <f>SUM(Z1631:Z1637)</f>
        <v>0</v>
      </c>
      <c r="AA1630" s="210">
        <f t="shared" si="1863"/>
        <v>0</v>
      </c>
      <c r="AB1630" s="91"/>
      <c r="AC1630" s="202">
        <f>SUM(AC1631:AC1637)</f>
        <v>0</v>
      </c>
      <c r="AD1630" s="207">
        <f>SUM(AD1631:AD1637)</f>
        <v>0</v>
      </c>
      <c r="AE1630" s="208">
        <f t="shared" si="1853"/>
        <v>0</v>
      </c>
      <c r="AF1630" s="209">
        <f>SUM(AF1631:AF1637)</f>
        <v>0</v>
      </c>
      <c r="AG1630" s="209">
        <f>SUM(AG1631:AG1637)</f>
        <v>0</v>
      </c>
      <c r="AH1630" s="210">
        <f t="shared" si="1864"/>
        <v>0</v>
      </c>
      <c r="AJ1630" s="203">
        <f t="shared" ref="AJ1630:AU1630" si="1886">SUM(AJ1631:AJ1637)</f>
        <v>0</v>
      </c>
      <c r="AK1630" s="205">
        <f t="shared" si="1886"/>
        <v>0</v>
      </c>
      <c r="AL1630" s="207">
        <f t="shared" si="1886"/>
        <v>0</v>
      </c>
      <c r="AM1630" s="205">
        <f t="shared" si="1886"/>
        <v>0</v>
      </c>
      <c r="AN1630" s="207">
        <f t="shared" si="1886"/>
        <v>0</v>
      </c>
      <c r="AO1630" s="205">
        <f t="shared" si="1886"/>
        <v>0</v>
      </c>
      <c r="AP1630" s="207">
        <f t="shared" si="1886"/>
        <v>0</v>
      </c>
      <c r="AQ1630" s="205">
        <f t="shared" si="1886"/>
        <v>0</v>
      </c>
      <c r="AR1630" s="207">
        <f t="shared" si="1886"/>
        <v>0</v>
      </c>
      <c r="AS1630" s="205">
        <f t="shared" si="1886"/>
        <v>0</v>
      </c>
      <c r="AT1630" s="207">
        <f t="shared" si="1886"/>
        <v>0</v>
      </c>
      <c r="AU1630" s="205">
        <f t="shared" si="1886"/>
        <v>0</v>
      </c>
      <c r="AV1630" s="205">
        <f t="shared" si="1854"/>
        <v>0</v>
      </c>
      <c r="AW1630" s="211">
        <f t="shared" si="1855"/>
        <v>0</v>
      </c>
      <c r="AY1630" s="205">
        <f t="shared" si="1856"/>
        <v>0</v>
      </c>
      <c r="AZ1630" s="205">
        <f t="shared" si="1857"/>
        <v>0</v>
      </c>
      <c r="BA1630" s="205">
        <f t="shared" si="1858"/>
        <v>0</v>
      </c>
      <c r="BB1630" s="205">
        <f t="shared" si="1859"/>
        <v>0</v>
      </c>
      <c r="BC1630" s="205">
        <f t="shared" si="1860"/>
        <v>0</v>
      </c>
      <c r="BD1630" s="205">
        <f t="shared" si="1861"/>
        <v>0</v>
      </c>
    </row>
    <row r="1631" spans="2:56" x14ac:dyDescent="0.3">
      <c r="B1631" s="201" t="s">
        <v>220</v>
      </c>
      <c r="C1631" s="255"/>
      <c r="D1631" s="256"/>
      <c r="E1631" s="182">
        <f t="shared" si="1848"/>
        <v>0</v>
      </c>
      <c r="F1631" s="255"/>
      <c r="G1631" s="256"/>
      <c r="H1631" s="182">
        <f t="shared" si="1849"/>
        <v>0</v>
      </c>
      <c r="I1631" s="255"/>
      <c r="J1631" s="257"/>
      <c r="K1631" s="184">
        <f t="shared" si="1850"/>
        <v>0</v>
      </c>
      <c r="L1631" s="255"/>
      <c r="M1631" s="257"/>
      <c r="N1631" s="258"/>
      <c r="O1631" s="255"/>
      <c r="P1631" s="258"/>
      <c r="Q1631" s="177">
        <f t="shared" si="1851"/>
        <v>0</v>
      </c>
      <c r="R1631" s="258"/>
      <c r="S1631" s="258"/>
      <c r="T1631" s="178">
        <f t="shared" si="1862"/>
        <v>0</v>
      </c>
      <c r="U1631" s="157"/>
      <c r="V1631" s="255"/>
      <c r="W1631" s="258"/>
      <c r="X1631" s="177">
        <f t="shared" si="1852"/>
        <v>0</v>
      </c>
      <c r="Y1631" s="258"/>
      <c r="Z1631" s="258"/>
      <c r="AA1631" s="178">
        <f t="shared" si="1863"/>
        <v>0</v>
      </c>
      <c r="AB1631" s="157"/>
      <c r="AC1631" s="255"/>
      <c r="AD1631" s="258"/>
      <c r="AE1631" s="177">
        <f t="shared" si="1853"/>
        <v>0</v>
      </c>
      <c r="AF1631" s="258"/>
      <c r="AG1631" s="258"/>
      <c r="AH1631" s="178">
        <f t="shared" si="1864"/>
        <v>0</v>
      </c>
      <c r="AJ1631" s="252"/>
      <c r="AK1631" s="253"/>
      <c r="AL1631" s="254"/>
      <c r="AM1631" s="253"/>
      <c r="AN1631" s="254"/>
      <c r="AO1631" s="253"/>
      <c r="AP1631" s="254"/>
      <c r="AQ1631" s="253"/>
      <c r="AR1631" s="254"/>
      <c r="AS1631" s="253"/>
      <c r="AT1631" s="254"/>
      <c r="AU1631" s="253"/>
      <c r="AV1631" s="163">
        <f t="shared" si="1854"/>
        <v>0</v>
      </c>
      <c r="AW1631" s="93">
        <f t="shared" si="1855"/>
        <v>0</v>
      </c>
      <c r="AY1631" s="163">
        <f t="shared" si="1856"/>
        <v>0</v>
      </c>
      <c r="AZ1631" s="163">
        <f t="shared" si="1857"/>
        <v>0</v>
      </c>
      <c r="BA1631" s="163">
        <f t="shared" si="1858"/>
        <v>0</v>
      </c>
      <c r="BB1631" s="163">
        <f t="shared" si="1859"/>
        <v>0</v>
      </c>
      <c r="BC1631" s="163">
        <f t="shared" si="1860"/>
        <v>0</v>
      </c>
      <c r="BD1631" s="163">
        <f t="shared" si="1861"/>
        <v>0</v>
      </c>
    </row>
    <row r="1632" spans="2:56" x14ac:dyDescent="0.3">
      <c r="B1632" s="201" t="s">
        <v>221</v>
      </c>
      <c r="C1632" s="255"/>
      <c r="D1632" s="256"/>
      <c r="E1632" s="182">
        <f t="shared" si="1848"/>
        <v>0</v>
      </c>
      <c r="F1632" s="255"/>
      <c r="G1632" s="256"/>
      <c r="H1632" s="182">
        <f t="shared" si="1849"/>
        <v>0</v>
      </c>
      <c r="I1632" s="255"/>
      <c r="J1632" s="257"/>
      <c r="K1632" s="184">
        <f t="shared" si="1850"/>
        <v>0</v>
      </c>
      <c r="L1632" s="255"/>
      <c r="M1632" s="257"/>
      <c r="N1632" s="258"/>
      <c r="O1632" s="255"/>
      <c r="P1632" s="258"/>
      <c r="Q1632" s="177">
        <f t="shared" si="1851"/>
        <v>0</v>
      </c>
      <c r="R1632" s="258"/>
      <c r="S1632" s="258"/>
      <c r="T1632" s="178">
        <f t="shared" si="1862"/>
        <v>0</v>
      </c>
      <c r="U1632" s="157"/>
      <c r="V1632" s="255"/>
      <c r="W1632" s="258"/>
      <c r="X1632" s="177">
        <f t="shared" si="1852"/>
        <v>0</v>
      </c>
      <c r="Y1632" s="258"/>
      <c r="Z1632" s="258"/>
      <c r="AA1632" s="178">
        <f t="shared" si="1863"/>
        <v>0</v>
      </c>
      <c r="AB1632" s="157"/>
      <c r="AC1632" s="255"/>
      <c r="AD1632" s="258"/>
      <c r="AE1632" s="177">
        <f t="shared" si="1853"/>
        <v>0</v>
      </c>
      <c r="AF1632" s="258"/>
      <c r="AG1632" s="258"/>
      <c r="AH1632" s="178">
        <f t="shared" si="1864"/>
        <v>0</v>
      </c>
      <c r="AJ1632" s="252"/>
      <c r="AK1632" s="253"/>
      <c r="AL1632" s="254"/>
      <c r="AM1632" s="253"/>
      <c r="AN1632" s="254"/>
      <c r="AO1632" s="253"/>
      <c r="AP1632" s="254"/>
      <c r="AQ1632" s="253"/>
      <c r="AR1632" s="254"/>
      <c r="AS1632" s="253"/>
      <c r="AT1632" s="254"/>
      <c r="AU1632" s="253"/>
      <c r="AV1632" s="163">
        <f t="shared" si="1854"/>
        <v>0</v>
      </c>
      <c r="AW1632" s="93">
        <f t="shared" si="1855"/>
        <v>0</v>
      </c>
      <c r="AY1632" s="163">
        <f t="shared" si="1856"/>
        <v>0</v>
      </c>
      <c r="AZ1632" s="163">
        <f t="shared" si="1857"/>
        <v>0</v>
      </c>
      <c r="BA1632" s="163">
        <f t="shared" si="1858"/>
        <v>0</v>
      </c>
      <c r="BB1632" s="163">
        <f t="shared" si="1859"/>
        <v>0</v>
      </c>
      <c r="BC1632" s="163">
        <f t="shared" si="1860"/>
        <v>0</v>
      </c>
      <c r="BD1632" s="163">
        <f t="shared" si="1861"/>
        <v>0</v>
      </c>
    </row>
    <row r="1633" spans="2:56" x14ac:dyDescent="0.3">
      <c r="B1633" s="201" t="s">
        <v>222</v>
      </c>
      <c r="C1633" s="255"/>
      <c r="D1633" s="256"/>
      <c r="E1633" s="182">
        <f t="shared" si="1848"/>
        <v>0</v>
      </c>
      <c r="F1633" s="255"/>
      <c r="G1633" s="256"/>
      <c r="H1633" s="182">
        <f t="shared" si="1849"/>
        <v>0</v>
      </c>
      <c r="I1633" s="255"/>
      <c r="J1633" s="257"/>
      <c r="K1633" s="184">
        <f t="shared" si="1850"/>
        <v>0</v>
      </c>
      <c r="L1633" s="255"/>
      <c r="M1633" s="257"/>
      <c r="N1633" s="258"/>
      <c r="O1633" s="255"/>
      <c r="P1633" s="258"/>
      <c r="Q1633" s="177">
        <f t="shared" si="1851"/>
        <v>0</v>
      </c>
      <c r="R1633" s="258"/>
      <c r="S1633" s="258"/>
      <c r="T1633" s="178">
        <f t="shared" si="1862"/>
        <v>0</v>
      </c>
      <c r="U1633" s="157"/>
      <c r="V1633" s="255"/>
      <c r="W1633" s="258"/>
      <c r="X1633" s="177">
        <f t="shared" si="1852"/>
        <v>0</v>
      </c>
      <c r="Y1633" s="258"/>
      <c r="Z1633" s="258"/>
      <c r="AA1633" s="178">
        <f t="shared" si="1863"/>
        <v>0</v>
      </c>
      <c r="AB1633" s="157"/>
      <c r="AC1633" s="255"/>
      <c r="AD1633" s="258"/>
      <c r="AE1633" s="177">
        <f t="shared" si="1853"/>
        <v>0</v>
      </c>
      <c r="AF1633" s="258"/>
      <c r="AG1633" s="258"/>
      <c r="AH1633" s="178">
        <f t="shared" si="1864"/>
        <v>0</v>
      </c>
      <c r="AJ1633" s="252"/>
      <c r="AK1633" s="253"/>
      <c r="AL1633" s="254"/>
      <c r="AM1633" s="253"/>
      <c r="AN1633" s="254"/>
      <c r="AO1633" s="253"/>
      <c r="AP1633" s="254"/>
      <c r="AQ1633" s="253"/>
      <c r="AR1633" s="254"/>
      <c r="AS1633" s="253"/>
      <c r="AT1633" s="254"/>
      <c r="AU1633" s="253"/>
      <c r="AV1633" s="163">
        <f t="shared" si="1854"/>
        <v>0</v>
      </c>
      <c r="AW1633" s="93">
        <f t="shared" si="1855"/>
        <v>0</v>
      </c>
      <c r="AY1633" s="163">
        <f t="shared" si="1856"/>
        <v>0</v>
      </c>
      <c r="AZ1633" s="163">
        <f t="shared" si="1857"/>
        <v>0</v>
      </c>
      <c r="BA1633" s="163">
        <f t="shared" si="1858"/>
        <v>0</v>
      </c>
      <c r="BB1633" s="163">
        <f t="shared" si="1859"/>
        <v>0</v>
      </c>
      <c r="BC1633" s="163">
        <f t="shared" si="1860"/>
        <v>0</v>
      </c>
      <c r="BD1633" s="163">
        <f t="shared" si="1861"/>
        <v>0</v>
      </c>
    </row>
    <row r="1634" spans="2:56" x14ac:dyDescent="0.3">
      <c r="B1634" s="201" t="s">
        <v>223</v>
      </c>
      <c r="C1634" s="255"/>
      <c r="D1634" s="256"/>
      <c r="E1634" s="182">
        <f t="shared" si="1848"/>
        <v>0</v>
      </c>
      <c r="F1634" s="255"/>
      <c r="G1634" s="256"/>
      <c r="H1634" s="182">
        <f t="shared" si="1849"/>
        <v>0</v>
      </c>
      <c r="I1634" s="255"/>
      <c r="J1634" s="257"/>
      <c r="K1634" s="184">
        <f t="shared" si="1850"/>
        <v>0</v>
      </c>
      <c r="L1634" s="255"/>
      <c r="M1634" s="257"/>
      <c r="N1634" s="258"/>
      <c r="O1634" s="255"/>
      <c r="P1634" s="258"/>
      <c r="Q1634" s="177">
        <f t="shared" si="1851"/>
        <v>0</v>
      </c>
      <c r="R1634" s="258"/>
      <c r="S1634" s="258"/>
      <c r="T1634" s="178">
        <f t="shared" si="1862"/>
        <v>0</v>
      </c>
      <c r="U1634" s="157"/>
      <c r="V1634" s="255"/>
      <c r="W1634" s="258"/>
      <c r="X1634" s="177">
        <f t="shared" si="1852"/>
        <v>0</v>
      </c>
      <c r="Y1634" s="258"/>
      <c r="Z1634" s="258"/>
      <c r="AA1634" s="178">
        <f t="shared" si="1863"/>
        <v>0</v>
      </c>
      <c r="AB1634" s="157"/>
      <c r="AC1634" s="255"/>
      <c r="AD1634" s="258"/>
      <c r="AE1634" s="177">
        <f t="shared" si="1853"/>
        <v>0</v>
      </c>
      <c r="AF1634" s="258"/>
      <c r="AG1634" s="258"/>
      <c r="AH1634" s="178">
        <f t="shared" si="1864"/>
        <v>0</v>
      </c>
      <c r="AJ1634" s="252"/>
      <c r="AK1634" s="253"/>
      <c r="AL1634" s="254"/>
      <c r="AM1634" s="253"/>
      <c r="AN1634" s="254"/>
      <c r="AO1634" s="253"/>
      <c r="AP1634" s="254"/>
      <c r="AQ1634" s="253"/>
      <c r="AR1634" s="254"/>
      <c r="AS1634" s="253"/>
      <c r="AT1634" s="254"/>
      <c r="AU1634" s="253"/>
      <c r="AV1634" s="163">
        <f t="shared" si="1854"/>
        <v>0</v>
      </c>
      <c r="AW1634" s="93">
        <f t="shared" si="1855"/>
        <v>0</v>
      </c>
      <c r="AY1634" s="163">
        <f t="shared" si="1856"/>
        <v>0</v>
      </c>
      <c r="AZ1634" s="163">
        <f t="shared" si="1857"/>
        <v>0</v>
      </c>
      <c r="BA1634" s="163">
        <f t="shared" si="1858"/>
        <v>0</v>
      </c>
      <c r="BB1634" s="163">
        <f t="shared" si="1859"/>
        <v>0</v>
      </c>
      <c r="BC1634" s="163">
        <f t="shared" si="1860"/>
        <v>0</v>
      </c>
      <c r="BD1634" s="163">
        <f t="shared" si="1861"/>
        <v>0</v>
      </c>
    </row>
    <row r="1635" spans="2:56" x14ac:dyDescent="0.3">
      <c r="B1635" s="201" t="s">
        <v>224</v>
      </c>
      <c r="C1635" s="255"/>
      <c r="D1635" s="256"/>
      <c r="E1635" s="182">
        <f t="shared" si="1848"/>
        <v>0</v>
      </c>
      <c r="F1635" s="255"/>
      <c r="G1635" s="256"/>
      <c r="H1635" s="182">
        <f t="shared" si="1849"/>
        <v>0</v>
      </c>
      <c r="I1635" s="255"/>
      <c r="J1635" s="257"/>
      <c r="K1635" s="184">
        <f t="shared" si="1850"/>
        <v>0</v>
      </c>
      <c r="L1635" s="255"/>
      <c r="M1635" s="257"/>
      <c r="N1635" s="258"/>
      <c r="O1635" s="255"/>
      <c r="P1635" s="258"/>
      <c r="Q1635" s="177">
        <f t="shared" si="1851"/>
        <v>0</v>
      </c>
      <c r="R1635" s="258"/>
      <c r="S1635" s="258"/>
      <c r="T1635" s="178">
        <f t="shared" si="1862"/>
        <v>0</v>
      </c>
      <c r="U1635" s="157"/>
      <c r="V1635" s="255"/>
      <c r="W1635" s="258"/>
      <c r="X1635" s="177">
        <f t="shared" si="1852"/>
        <v>0</v>
      </c>
      <c r="Y1635" s="258"/>
      <c r="Z1635" s="258"/>
      <c r="AA1635" s="178">
        <f t="shared" si="1863"/>
        <v>0</v>
      </c>
      <c r="AB1635" s="157"/>
      <c r="AC1635" s="255"/>
      <c r="AD1635" s="258"/>
      <c r="AE1635" s="177">
        <f t="shared" si="1853"/>
        <v>0</v>
      </c>
      <c r="AF1635" s="258"/>
      <c r="AG1635" s="258"/>
      <c r="AH1635" s="178">
        <f t="shared" si="1864"/>
        <v>0</v>
      </c>
      <c r="AJ1635" s="252"/>
      <c r="AK1635" s="253"/>
      <c r="AL1635" s="254"/>
      <c r="AM1635" s="253"/>
      <c r="AN1635" s="254"/>
      <c r="AO1635" s="253"/>
      <c r="AP1635" s="254"/>
      <c r="AQ1635" s="253"/>
      <c r="AR1635" s="254"/>
      <c r="AS1635" s="253"/>
      <c r="AT1635" s="254"/>
      <c r="AU1635" s="253"/>
      <c r="AV1635" s="163">
        <f t="shared" si="1854"/>
        <v>0</v>
      </c>
      <c r="AW1635" s="93">
        <f t="shared" si="1855"/>
        <v>0</v>
      </c>
      <c r="AY1635" s="163">
        <f t="shared" si="1856"/>
        <v>0</v>
      </c>
      <c r="AZ1635" s="163">
        <f t="shared" si="1857"/>
        <v>0</v>
      </c>
      <c r="BA1635" s="163">
        <f t="shared" si="1858"/>
        <v>0</v>
      </c>
      <c r="BB1635" s="163">
        <f t="shared" si="1859"/>
        <v>0</v>
      </c>
      <c r="BC1635" s="163">
        <f t="shared" si="1860"/>
        <v>0</v>
      </c>
      <c r="BD1635" s="163">
        <f t="shared" si="1861"/>
        <v>0</v>
      </c>
    </row>
    <row r="1636" spans="2:56" x14ac:dyDescent="0.3">
      <c r="B1636" s="201" t="s">
        <v>225</v>
      </c>
      <c r="C1636" s="255"/>
      <c r="D1636" s="256"/>
      <c r="E1636" s="182">
        <f t="shared" si="1848"/>
        <v>0</v>
      </c>
      <c r="F1636" s="255"/>
      <c r="G1636" s="256"/>
      <c r="H1636" s="182">
        <f t="shared" si="1849"/>
        <v>0</v>
      </c>
      <c r="I1636" s="255"/>
      <c r="J1636" s="257"/>
      <c r="K1636" s="184">
        <f t="shared" si="1850"/>
        <v>0</v>
      </c>
      <c r="L1636" s="255"/>
      <c r="M1636" s="257"/>
      <c r="N1636" s="258"/>
      <c r="O1636" s="255"/>
      <c r="P1636" s="258"/>
      <c r="Q1636" s="177">
        <f t="shared" si="1851"/>
        <v>0</v>
      </c>
      <c r="R1636" s="258"/>
      <c r="S1636" s="258"/>
      <c r="T1636" s="178">
        <f t="shared" si="1862"/>
        <v>0</v>
      </c>
      <c r="U1636" s="157"/>
      <c r="V1636" s="255"/>
      <c r="W1636" s="258"/>
      <c r="X1636" s="177">
        <f t="shared" si="1852"/>
        <v>0</v>
      </c>
      <c r="Y1636" s="258"/>
      <c r="Z1636" s="258"/>
      <c r="AA1636" s="178">
        <f t="shared" si="1863"/>
        <v>0</v>
      </c>
      <c r="AB1636" s="157"/>
      <c r="AC1636" s="255"/>
      <c r="AD1636" s="258"/>
      <c r="AE1636" s="177">
        <f t="shared" si="1853"/>
        <v>0</v>
      </c>
      <c r="AF1636" s="258"/>
      <c r="AG1636" s="258"/>
      <c r="AH1636" s="178">
        <f t="shared" si="1864"/>
        <v>0</v>
      </c>
      <c r="AJ1636" s="252"/>
      <c r="AK1636" s="253"/>
      <c r="AL1636" s="254"/>
      <c r="AM1636" s="253"/>
      <c r="AN1636" s="254"/>
      <c r="AO1636" s="253"/>
      <c r="AP1636" s="254"/>
      <c r="AQ1636" s="253"/>
      <c r="AR1636" s="254"/>
      <c r="AS1636" s="253"/>
      <c r="AT1636" s="254"/>
      <c r="AU1636" s="253"/>
      <c r="AV1636" s="163">
        <f t="shared" si="1854"/>
        <v>0</v>
      </c>
      <c r="AW1636" s="93">
        <f t="shared" si="1855"/>
        <v>0</v>
      </c>
      <c r="AY1636" s="163">
        <f t="shared" si="1856"/>
        <v>0</v>
      </c>
      <c r="AZ1636" s="163">
        <f t="shared" si="1857"/>
        <v>0</v>
      </c>
      <c r="BA1636" s="163">
        <f t="shared" si="1858"/>
        <v>0</v>
      </c>
      <c r="BB1636" s="163">
        <f t="shared" si="1859"/>
        <v>0</v>
      </c>
      <c r="BC1636" s="163">
        <f t="shared" si="1860"/>
        <v>0</v>
      </c>
      <c r="BD1636" s="163">
        <f t="shared" si="1861"/>
        <v>0</v>
      </c>
    </row>
    <row r="1637" spans="2:56" x14ac:dyDescent="0.3">
      <c r="B1637" s="201" t="s">
        <v>226</v>
      </c>
      <c r="C1637" s="255"/>
      <c r="D1637" s="256"/>
      <c r="E1637" s="182">
        <f t="shared" ref="E1637:E1642" si="1887">IFERROR(D1637/C1637,0)</f>
        <v>0</v>
      </c>
      <c r="F1637" s="255"/>
      <c r="G1637" s="256"/>
      <c r="H1637" s="182">
        <f t="shared" ref="H1637:H1642" si="1888">IFERROR(G1637/F1637,0)</f>
        <v>0</v>
      </c>
      <c r="I1637" s="255"/>
      <c r="J1637" s="257"/>
      <c r="K1637" s="184">
        <f t="shared" ref="K1637:K1642" si="1889">IFERROR(J1637/I1637,0)</f>
        <v>0</v>
      </c>
      <c r="L1637" s="255"/>
      <c r="M1637" s="257"/>
      <c r="N1637" s="258"/>
      <c r="O1637" s="255"/>
      <c r="P1637" s="258"/>
      <c r="Q1637" s="177">
        <f t="shared" ref="Q1637:Q1647" si="1890">SUM(O1637:P1637)</f>
        <v>0</v>
      </c>
      <c r="R1637" s="258"/>
      <c r="S1637" s="258"/>
      <c r="T1637" s="178">
        <f t="shared" si="1862"/>
        <v>0</v>
      </c>
      <c r="U1637" s="157"/>
      <c r="V1637" s="255"/>
      <c r="W1637" s="258"/>
      <c r="X1637" s="177">
        <f t="shared" ref="X1637:X1647" si="1891">SUM(V1637:W1637)</f>
        <v>0</v>
      </c>
      <c r="Y1637" s="258"/>
      <c r="Z1637" s="258"/>
      <c r="AA1637" s="178">
        <f t="shared" si="1863"/>
        <v>0</v>
      </c>
      <c r="AB1637" s="157"/>
      <c r="AC1637" s="255"/>
      <c r="AD1637" s="258"/>
      <c r="AE1637" s="177">
        <f t="shared" ref="AE1637:AE1647" si="1892">SUM(AC1637:AD1637)</f>
        <v>0</v>
      </c>
      <c r="AF1637" s="258"/>
      <c r="AG1637" s="258"/>
      <c r="AH1637" s="178">
        <f t="shared" si="1864"/>
        <v>0</v>
      </c>
      <c r="AJ1637" s="252"/>
      <c r="AK1637" s="253"/>
      <c r="AL1637" s="254"/>
      <c r="AM1637" s="253"/>
      <c r="AN1637" s="254"/>
      <c r="AO1637" s="253"/>
      <c r="AP1637" s="254"/>
      <c r="AQ1637" s="253"/>
      <c r="AR1637" s="254"/>
      <c r="AS1637" s="253"/>
      <c r="AT1637" s="254"/>
      <c r="AU1637" s="253"/>
      <c r="AV1637" s="163">
        <f t="shared" ref="AV1637:AV1647" si="1893">SUM(AJ1637:AU1637)</f>
        <v>0</v>
      </c>
      <c r="AW1637" s="93">
        <f t="shared" ref="AW1637:AW1642" si="1894">T1637-AV1637</f>
        <v>0</v>
      </c>
      <c r="AY1637" s="163">
        <f t="shared" ref="AY1637:AY1642" si="1895">SUM(AJ1637:AL1637)</f>
        <v>0</v>
      </c>
      <c r="AZ1637" s="163">
        <f t="shared" ref="AZ1637:AZ1642" si="1896">SUM(AM1637:AO1637)</f>
        <v>0</v>
      </c>
      <c r="BA1637" s="163">
        <f t="shared" ref="BA1637:BA1642" si="1897">SUM(AP1637:AR1637)</f>
        <v>0</v>
      </c>
      <c r="BB1637" s="163">
        <f t="shared" ref="BB1637:BB1642" si="1898">SUM(AS1637:AU1637)</f>
        <v>0</v>
      </c>
      <c r="BC1637" s="163">
        <f t="shared" ref="BC1637:BC1655" si="1899">SUM(AY1637,AZ1637,BA1637,BB1637)</f>
        <v>0</v>
      </c>
      <c r="BD1637" s="163">
        <f t="shared" ref="BD1637:BD1642" si="1900">T1637-BC1637</f>
        <v>0</v>
      </c>
    </row>
    <row r="1638" spans="2:56" x14ac:dyDescent="0.3">
      <c r="B1638" s="176" t="s">
        <v>227</v>
      </c>
      <c r="C1638" s="103"/>
      <c r="D1638" s="104"/>
      <c r="E1638" s="204">
        <f t="shared" si="1887"/>
        <v>0</v>
      </c>
      <c r="F1638" s="103"/>
      <c r="G1638" s="104"/>
      <c r="H1638" s="204">
        <f t="shared" si="1888"/>
        <v>0</v>
      </c>
      <c r="I1638" s="103"/>
      <c r="J1638" s="106"/>
      <c r="K1638" s="206">
        <f t="shared" si="1889"/>
        <v>0</v>
      </c>
      <c r="L1638" s="103"/>
      <c r="M1638" s="106"/>
      <c r="N1638" s="108"/>
      <c r="O1638" s="103"/>
      <c r="P1638" s="108"/>
      <c r="Q1638" s="208">
        <f t="shared" si="1890"/>
        <v>0</v>
      </c>
      <c r="R1638" s="109"/>
      <c r="S1638" s="109"/>
      <c r="T1638" s="210">
        <f t="shared" ref="T1638:T1647" si="1901">SUM(Q1638:S1638)</f>
        <v>0</v>
      </c>
      <c r="U1638" s="91"/>
      <c r="V1638" s="103"/>
      <c r="W1638" s="108"/>
      <c r="X1638" s="208">
        <f t="shared" si="1891"/>
        <v>0</v>
      </c>
      <c r="Y1638" s="109"/>
      <c r="Z1638" s="109"/>
      <c r="AA1638" s="210">
        <f t="shared" ref="AA1638:AA1647" si="1902">SUM(X1638:Z1638)</f>
        <v>0</v>
      </c>
      <c r="AB1638" s="91"/>
      <c r="AC1638" s="103"/>
      <c r="AD1638" s="108"/>
      <c r="AE1638" s="208">
        <f t="shared" si="1892"/>
        <v>0</v>
      </c>
      <c r="AF1638" s="109"/>
      <c r="AG1638" s="109"/>
      <c r="AH1638" s="210">
        <f t="shared" ref="AH1638:AH1647" si="1903">SUM(AE1638:AG1638)</f>
        <v>0</v>
      </c>
      <c r="AJ1638" s="252"/>
      <c r="AK1638" s="253"/>
      <c r="AL1638" s="254"/>
      <c r="AM1638" s="253"/>
      <c r="AN1638" s="254"/>
      <c r="AO1638" s="253"/>
      <c r="AP1638" s="254"/>
      <c r="AQ1638" s="253"/>
      <c r="AR1638" s="254"/>
      <c r="AS1638" s="253"/>
      <c r="AT1638" s="254"/>
      <c r="AU1638" s="253"/>
      <c r="AV1638" s="163">
        <f t="shared" si="1893"/>
        <v>0</v>
      </c>
      <c r="AW1638" s="211">
        <f t="shared" si="1894"/>
        <v>0</v>
      </c>
      <c r="AY1638" s="163">
        <f t="shared" si="1895"/>
        <v>0</v>
      </c>
      <c r="AZ1638" s="163">
        <f t="shared" si="1896"/>
        <v>0</v>
      </c>
      <c r="BA1638" s="163">
        <f t="shared" si="1897"/>
        <v>0</v>
      </c>
      <c r="BB1638" s="163">
        <f t="shared" si="1898"/>
        <v>0</v>
      </c>
      <c r="BC1638" s="163">
        <f t="shared" si="1899"/>
        <v>0</v>
      </c>
      <c r="BD1638" s="163">
        <f t="shared" si="1900"/>
        <v>0</v>
      </c>
    </row>
    <row r="1639" spans="2:56" x14ac:dyDescent="0.3">
      <c r="B1639" s="176" t="s">
        <v>228</v>
      </c>
      <c r="C1639" s="103"/>
      <c r="D1639" s="104"/>
      <c r="E1639" s="204">
        <f t="shared" si="1887"/>
        <v>0</v>
      </c>
      <c r="F1639" s="103"/>
      <c r="G1639" s="104"/>
      <c r="H1639" s="204">
        <f t="shared" si="1888"/>
        <v>0</v>
      </c>
      <c r="I1639" s="103"/>
      <c r="J1639" s="106"/>
      <c r="K1639" s="206">
        <f t="shared" si="1889"/>
        <v>0</v>
      </c>
      <c r="L1639" s="103"/>
      <c r="M1639" s="106"/>
      <c r="N1639" s="108"/>
      <c r="O1639" s="103"/>
      <c r="P1639" s="108"/>
      <c r="Q1639" s="208">
        <f t="shared" si="1890"/>
        <v>0</v>
      </c>
      <c r="R1639" s="109"/>
      <c r="S1639" s="109"/>
      <c r="T1639" s="210">
        <f t="shared" si="1901"/>
        <v>0</v>
      </c>
      <c r="U1639" s="91"/>
      <c r="V1639" s="103"/>
      <c r="W1639" s="108"/>
      <c r="X1639" s="208">
        <f t="shared" si="1891"/>
        <v>0</v>
      </c>
      <c r="Y1639" s="109"/>
      <c r="Z1639" s="109"/>
      <c r="AA1639" s="210">
        <f t="shared" si="1902"/>
        <v>0</v>
      </c>
      <c r="AB1639" s="91"/>
      <c r="AC1639" s="103"/>
      <c r="AD1639" s="108"/>
      <c r="AE1639" s="208">
        <f t="shared" si="1892"/>
        <v>0</v>
      </c>
      <c r="AF1639" s="109"/>
      <c r="AG1639" s="109"/>
      <c r="AH1639" s="210">
        <f t="shared" si="1903"/>
        <v>0</v>
      </c>
      <c r="AJ1639" s="252"/>
      <c r="AK1639" s="253"/>
      <c r="AL1639" s="254"/>
      <c r="AM1639" s="253"/>
      <c r="AN1639" s="254"/>
      <c r="AO1639" s="253"/>
      <c r="AP1639" s="254"/>
      <c r="AQ1639" s="253"/>
      <c r="AR1639" s="254"/>
      <c r="AS1639" s="253"/>
      <c r="AT1639" s="254"/>
      <c r="AU1639" s="253"/>
      <c r="AV1639" s="163">
        <f t="shared" si="1893"/>
        <v>0</v>
      </c>
      <c r="AW1639" s="211">
        <f t="shared" si="1894"/>
        <v>0</v>
      </c>
      <c r="AY1639" s="163">
        <f t="shared" si="1895"/>
        <v>0</v>
      </c>
      <c r="AZ1639" s="163">
        <f t="shared" si="1896"/>
        <v>0</v>
      </c>
      <c r="BA1639" s="163">
        <f t="shared" si="1897"/>
        <v>0</v>
      </c>
      <c r="BB1639" s="163">
        <f t="shared" si="1898"/>
        <v>0</v>
      </c>
      <c r="BC1639" s="163">
        <f t="shared" si="1899"/>
        <v>0</v>
      </c>
      <c r="BD1639" s="163">
        <f t="shared" si="1900"/>
        <v>0</v>
      </c>
    </row>
    <row r="1640" spans="2:56" x14ac:dyDescent="0.3">
      <c r="B1640" s="176" t="s">
        <v>229</v>
      </c>
      <c r="C1640" s="103"/>
      <c r="D1640" s="104"/>
      <c r="E1640" s="204">
        <f t="shared" si="1887"/>
        <v>0</v>
      </c>
      <c r="F1640" s="103"/>
      <c r="G1640" s="104"/>
      <c r="H1640" s="204">
        <f t="shared" si="1888"/>
        <v>0</v>
      </c>
      <c r="I1640" s="103"/>
      <c r="J1640" s="106"/>
      <c r="K1640" s="206">
        <f t="shared" si="1889"/>
        <v>0</v>
      </c>
      <c r="L1640" s="103"/>
      <c r="M1640" s="106"/>
      <c r="N1640" s="108"/>
      <c r="O1640" s="103"/>
      <c r="P1640" s="108"/>
      <c r="Q1640" s="208">
        <f t="shared" si="1890"/>
        <v>0</v>
      </c>
      <c r="R1640" s="109"/>
      <c r="S1640" s="109"/>
      <c r="T1640" s="210">
        <f t="shared" si="1901"/>
        <v>0</v>
      </c>
      <c r="U1640" s="91"/>
      <c r="V1640" s="103"/>
      <c r="W1640" s="108"/>
      <c r="X1640" s="208">
        <f t="shared" si="1891"/>
        <v>0</v>
      </c>
      <c r="Y1640" s="109"/>
      <c r="Z1640" s="109"/>
      <c r="AA1640" s="210">
        <f t="shared" si="1902"/>
        <v>0</v>
      </c>
      <c r="AB1640" s="91"/>
      <c r="AC1640" s="103"/>
      <c r="AD1640" s="108"/>
      <c r="AE1640" s="208">
        <f t="shared" si="1892"/>
        <v>0</v>
      </c>
      <c r="AF1640" s="109"/>
      <c r="AG1640" s="109"/>
      <c r="AH1640" s="210">
        <f t="shared" si="1903"/>
        <v>0</v>
      </c>
      <c r="AJ1640" s="252"/>
      <c r="AK1640" s="253"/>
      <c r="AL1640" s="254"/>
      <c r="AM1640" s="253"/>
      <c r="AN1640" s="254"/>
      <c r="AO1640" s="253"/>
      <c r="AP1640" s="254"/>
      <c r="AQ1640" s="253"/>
      <c r="AR1640" s="254"/>
      <c r="AS1640" s="253"/>
      <c r="AT1640" s="254"/>
      <c r="AU1640" s="253"/>
      <c r="AV1640" s="163">
        <f t="shared" si="1893"/>
        <v>0</v>
      </c>
      <c r="AW1640" s="211">
        <f t="shared" si="1894"/>
        <v>0</v>
      </c>
      <c r="AY1640" s="163">
        <f t="shared" si="1895"/>
        <v>0</v>
      </c>
      <c r="AZ1640" s="163">
        <f t="shared" si="1896"/>
        <v>0</v>
      </c>
      <c r="BA1640" s="163">
        <f t="shared" si="1897"/>
        <v>0</v>
      </c>
      <c r="BB1640" s="163">
        <f t="shared" si="1898"/>
        <v>0</v>
      </c>
      <c r="BC1640" s="163">
        <f t="shared" si="1899"/>
        <v>0</v>
      </c>
      <c r="BD1640" s="163">
        <f t="shared" si="1900"/>
        <v>0</v>
      </c>
    </row>
    <row r="1641" spans="2:56" x14ac:dyDescent="0.3">
      <c r="B1641" s="176" t="s">
        <v>230</v>
      </c>
      <c r="C1641" s="103"/>
      <c r="D1641" s="104"/>
      <c r="E1641" s="204">
        <f t="shared" si="1887"/>
        <v>0</v>
      </c>
      <c r="F1641" s="103"/>
      <c r="G1641" s="104"/>
      <c r="H1641" s="204">
        <f t="shared" si="1888"/>
        <v>0</v>
      </c>
      <c r="I1641" s="103"/>
      <c r="J1641" s="106"/>
      <c r="K1641" s="206">
        <f t="shared" si="1889"/>
        <v>0</v>
      </c>
      <c r="L1641" s="103"/>
      <c r="M1641" s="106"/>
      <c r="N1641" s="108"/>
      <c r="O1641" s="103"/>
      <c r="P1641" s="108"/>
      <c r="Q1641" s="208">
        <f t="shared" si="1890"/>
        <v>0</v>
      </c>
      <c r="R1641" s="109"/>
      <c r="S1641" s="109"/>
      <c r="T1641" s="210">
        <f t="shared" si="1901"/>
        <v>0</v>
      </c>
      <c r="U1641" s="91"/>
      <c r="V1641" s="103"/>
      <c r="W1641" s="108"/>
      <c r="X1641" s="208">
        <f t="shared" si="1891"/>
        <v>0</v>
      </c>
      <c r="Y1641" s="109"/>
      <c r="Z1641" s="109"/>
      <c r="AA1641" s="210">
        <f t="shared" si="1902"/>
        <v>0</v>
      </c>
      <c r="AB1641" s="91"/>
      <c r="AC1641" s="103"/>
      <c r="AD1641" s="108"/>
      <c r="AE1641" s="208">
        <f t="shared" si="1892"/>
        <v>0</v>
      </c>
      <c r="AF1641" s="109"/>
      <c r="AG1641" s="109"/>
      <c r="AH1641" s="210">
        <f t="shared" si="1903"/>
        <v>0</v>
      </c>
      <c r="AJ1641" s="252"/>
      <c r="AK1641" s="253"/>
      <c r="AL1641" s="254"/>
      <c r="AM1641" s="253"/>
      <c r="AN1641" s="254"/>
      <c r="AO1641" s="253"/>
      <c r="AP1641" s="254"/>
      <c r="AQ1641" s="253"/>
      <c r="AR1641" s="254"/>
      <c r="AS1641" s="253"/>
      <c r="AT1641" s="254"/>
      <c r="AU1641" s="253"/>
      <c r="AV1641" s="163">
        <f t="shared" si="1893"/>
        <v>0</v>
      </c>
      <c r="AW1641" s="211">
        <f t="shared" si="1894"/>
        <v>0</v>
      </c>
      <c r="AY1641" s="163">
        <f t="shared" si="1895"/>
        <v>0</v>
      </c>
      <c r="AZ1641" s="163">
        <f t="shared" si="1896"/>
        <v>0</v>
      </c>
      <c r="BA1641" s="163">
        <f t="shared" si="1897"/>
        <v>0</v>
      </c>
      <c r="BB1641" s="163">
        <f t="shared" si="1898"/>
        <v>0</v>
      </c>
      <c r="BC1641" s="163">
        <f t="shared" si="1899"/>
        <v>0</v>
      </c>
      <c r="BD1641" s="163">
        <f t="shared" si="1900"/>
        <v>0</v>
      </c>
    </row>
    <row r="1642" spans="2:56" x14ac:dyDescent="0.3">
      <c r="B1642" s="176" t="s">
        <v>231</v>
      </c>
      <c r="C1642" s="103"/>
      <c r="D1642" s="104"/>
      <c r="E1642" s="204">
        <f t="shared" si="1887"/>
        <v>0</v>
      </c>
      <c r="F1642" s="103"/>
      <c r="G1642" s="104"/>
      <c r="H1642" s="204">
        <f t="shared" si="1888"/>
        <v>0</v>
      </c>
      <c r="I1642" s="103"/>
      <c r="J1642" s="106"/>
      <c r="K1642" s="206">
        <f t="shared" si="1889"/>
        <v>0</v>
      </c>
      <c r="L1642" s="103"/>
      <c r="M1642" s="106"/>
      <c r="N1642" s="108"/>
      <c r="O1642" s="103"/>
      <c r="P1642" s="108"/>
      <c r="Q1642" s="208">
        <f t="shared" si="1890"/>
        <v>0</v>
      </c>
      <c r="R1642" s="109"/>
      <c r="S1642" s="109"/>
      <c r="T1642" s="210">
        <f t="shared" si="1901"/>
        <v>0</v>
      </c>
      <c r="U1642" s="91"/>
      <c r="V1642" s="103"/>
      <c r="W1642" s="108"/>
      <c r="X1642" s="208">
        <f t="shared" si="1891"/>
        <v>0</v>
      </c>
      <c r="Y1642" s="109"/>
      <c r="Z1642" s="109"/>
      <c r="AA1642" s="210">
        <f t="shared" si="1902"/>
        <v>0</v>
      </c>
      <c r="AB1642" s="91"/>
      <c r="AC1642" s="103"/>
      <c r="AD1642" s="108"/>
      <c r="AE1642" s="208">
        <f t="shared" si="1892"/>
        <v>0</v>
      </c>
      <c r="AF1642" s="109"/>
      <c r="AG1642" s="109"/>
      <c r="AH1642" s="210">
        <f t="shared" si="1903"/>
        <v>0</v>
      </c>
      <c r="AJ1642" s="252"/>
      <c r="AK1642" s="253"/>
      <c r="AL1642" s="254"/>
      <c r="AM1642" s="253"/>
      <c r="AN1642" s="254"/>
      <c r="AO1642" s="253"/>
      <c r="AP1642" s="254"/>
      <c r="AQ1642" s="253"/>
      <c r="AR1642" s="254"/>
      <c r="AS1642" s="253"/>
      <c r="AT1642" s="254"/>
      <c r="AU1642" s="253"/>
      <c r="AV1642" s="163">
        <f t="shared" si="1893"/>
        <v>0</v>
      </c>
      <c r="AW1642" s="211">
        <f t="shared" si="1894"/>
        <v>0</v>
      </c>
      <c r="AY1642" s="163">
        <f t="shared" si="1895"/>
        <v>0</v>
      </c>
      <c r="AZ1642" s="163">
        <f t="shared" si="1896"/>
        <v>0</v>
      </c>
      <c r="BA1642" s="163">
        <f t="shared" si="1897"/>
        <v>0</v>
      </c>
      <c r="BB1642" s="163">
        <f t="shared" si="1898"/>
        <v>0</v>
      </c>
      <c r="BC1642" s="163">
        <f t="shared" si="1899"/>
        <v>0</v>
      </c>
      <c r="BD1642" s="163">
        <f t="shared" si="1900"/>
        <v>0</v>
      </c>
    </row>
    <row r="1643" spans="2:56" x14ac:dyDescent="0.3">
      <c r="B1643" s="212" t="s">
        <v>232</v>
      </c>
      <c r="C1643" s="103"/>
      <c r="D1643" s="104"/>
      <c r="E1643" s="105"/>
      <c r="F1643" s="103"/>
      <c r="G1643" s="104"/>
      <c r="H1643" s="105"/>
      <c r="I1643" s="103"/>
      <c r="J1643" s="106"/>
      <c r="K1643" s="107"/>
      <c r="L1643" s="103"/>
      <c r="M1643" s="106"/>
      <c r="N1643" s="108"/>
      <c r="O1643" s="103"/>
      <c r="P1643" s="108"/>
      <c r="Q1643" s="213"/>
      <c r="R1643" s="109"/>
      <c r="S1643" s="109"/>
      <c r="T1643" s="214"/>
      <c r="U1643" s="91"/>
      <c r="V1643" s="103"/>
      <c r="W1643" s="108"/>
      <c r="X1643" s="213"/>
      <c r="Y1643" s="109"/>
      <c r="Z1643" s="109"/>
      <c r="AA1643" s="214"/>
      <c r="AB1643" s="91"/>
      <c r="AC1643" s="103"/>
      <c r="AD1643" s="108"/>
      <c r="AE1643" s="213"/>
      <c r="AF1643" s="109"/>
      <c r="AG1643" s="109"/>
      <c r="AH1643" s="214"/>
      <c r="AJ1643" s="104"/>
      <c r="AK1643" s="106"/>
      <c r="AL1643" s="108"/>
      <c r="AM1643" s="106"/>
      <c r="AN1643" s="108"/>
      <c r="AO1643" s="106"/>
      <c r="AP1643" s="108"/>
      <c r="AQ1643" s="106"/>
      <c r="AR1643" s="108"/>
      <c r="AS1643" s="106"/>
      <c r="AT1643" s="108"/>
      <c r="AU1643" s="106"/>
      <c r="AV1643" s="106"/>
      <c r="AW1643" s="111"/>
      <c r="AY1643" s="106"/>
      <c r="AZ1643" s="106"/>
      <c r="BA1643" s="106"/>
      <c r="BB1643" s="106"/>
      <c r="BC1643" s="106"/>
      <c r="BD1643" s="106"/>
    </row>
    <row r="1644" spans="2:56" x14ac:dyDescent="0.3">
      <c r="B1644" s="215" t="s">
        <v>233</v>
      </c>
      <c r="C1644" s="103"/>
      <c r="D1644" s="104"/>
      <c r="E1644" s="204">
        <f>IFERROR(D1644/C1644,0)</f>
        <v>0</v>
      </c>
      <c r="F1644" s="103"/>
      <c r="G1644" s="104"/>
      <c r="H1644" s="204">
        <f>IFERROR(G1644/F1644,0)</f>
        <v>0</v>
      </c>
      <c r="I1644" s="103"/>
      <c r="J1644" s="106"/>
      <c r="K1644" s="206">
        <f>IFERROR(J1644/I1644,0)</f>
        <v>0</v>
      </c>
      <c r="L1644" s="103"/>
      <c r="M1644" s="106"/>
      <c r="N1644" s="108"/>
      <c r="O1644" s="103"/>
      <c r="P1644" s="108"/>
      <c r="Q1644" s="208">
        <f t="shared" si="1890"/>
        <v>0</v>
      </c>
      <c r="R1644" s="109"/>
      <c r="S1644" s="109"/>
      <c r="T1644" s="210">
        <f t="shared" si="1901"/>
        <v>0</v>
      </c>
      <c r="U1644" s="91"/>
      <c r="V1644" s="103"/>
      <c r="W1644" s="108"/>
      <c r="X1644" s="208">
        <f t="shared" si="1891"/>
        <v>0</v>
      </c>
      <c r="Y1644" s="109"/>
      <c r="Z1644" s="109"/>
      <c r="AA1644" s="210">
        <f t="shared" si="1902"/>
        <v>0</v>
      </c>
      <c r="AB1644" s="91"/>
      <c r="AC1644" s="103"/>
      <c r="AD1644" s="108"/>
      <c r="AE1644" s="208">
        <f t="shared" si="1892"/>
        <v>0</v>
      </c>
      <c r="AF1644" s="109"/>
      <c r="AG1644" s="109"/>
      <c r="AH1644" s="210">
        <f t="shared" si="1903"/>
        <v>0</v>
      </c>
      <c r="AJ1644" s="104"/>
      <c r="AK1644" s="106"/>
      <c r="AL1644" s="108"/>
      <c r="AM1644" s="106"/>
      <c r="AN1644" s="108"/>
      <c r="AO1644" s="106"/>
      <c r="AP1644" s="108"/>
      <c r="AQ1644" s="106"/>
      <c r="AR1644" s="108"/>
      <c r="AS1644" s="106"/>
      <c r="AT1644" s="108"/>
      <c r="AU1644" s="106"/>
      <c r="AV1644" s="205">
        <f t="shared" si="1893"/>
        <v>0</v>
      </c>
      <c r="AW1644" s="211">
        <f>T1644-AV1644</f>
        <v>0</v>
      </c>
      <c r="AY1644" s="205">
        <f>SUM(AJ1644:AL1644)</f>
        <v>0</v>
      </c>
      <c r="AZ1644" s="205">
        <f>SUM(AM1644:AO1644)</f>
        <v>0</v>
      </c>
      <c r="BA1644" s="205">
        <f>SUM(AP1644:AR1644)</f>
        <v>0</v>
      </c>
      <c r="BB1644" s="205">
        <f>SUM(AS1644:AU1644)</f>
        <v>0</v>
      </c>
      <c r="BC1644" s="205">
        <f t="shared" si="1899"/>
        <v>0</v>
      </c>
      <c r="BD1644" s="205">
        <f>T1644-BC1644</f>
        <v>0</v>
      </c>
    </row>
    <row r="1645" spans="2:56" x14ac:dyDescent="0.3">
      <c r="B1645" s="215" t="s">
        <v>234</v>
      </c>
      <c r="C1645" s="103"/>
      <c r="D1645" s="104"/>
      <c r="E1645" s="204">
        <f>IFERROR(D1645/C1645,0)</f>
        <v>0</v>
      </c>
      <c r="F1645" s="103"/>
      <c r="G1645" s="104"/>
      <c r="H1645" s="204">
        <f>IFERROR(G1645/F1645,0)</f>
        <v>0</v>
      </c>
      <c r="I1645" s="103"/>
      <c r="J1645" s="106"/>
      <c r="K1645" s="206">
        <f>IFERROR(J1645/I1645,0)</f>
        <v>0</v>
      </c>
      <c r="L1645" s="103"/>
      <c r="M1645" s="106"/>
      <c r="N1645" s="108"/>
      <c r="O1645" s="103"/>
      <c r="P1645" s="108"/>
      <c r="Q1645" s="208">
        <f t="shared" si="1890"/>
        <v>0</v>
      </c>
      <c r="R1645" s="109"/>
      <c r="S1645" s="109"/>
      <c r="T1645" s="210">
        <f t="shared" si="1901"/>
        <v>0</v>
      </c>
      <c r="U1645" s="91"/>
      <c r="V1645" s="103"/>
      <c r="W1645" s="108"/>
      <c r="X1645" s="208">
        <f t="shared" si="1891"/>
        <v>0</v>
      </c>
      <c r="Y1645" s="109"/>
      <c r="Z1645" s="109"/>
      <c r="AA1645" s="210">
        <f t="shared" si="1902"/>
        <v>0</v>
      </c>
      <c r="AB1645" s="91"/>
      <c r="AC1645" s="103"/>
      <c r="AD1645" s="108"/>
      <c r="AE1645" s="208">
        <f t="shared" si="1892"/>
        <v>0</v>
      </c>
      <c r="AF1645" s="109"/>
      <c r="AG1645" s="109"/>
      <c r="AH1645" s="210">
        <f t="shared" si="1903"/>
        <v>0</v>
      </c>
      <c r="AJ1645" s="104"/>
      <c r="AK1645" s="106"/>
      <c r="AL1645" s="108"/>
      <c r="AM1645" s="106"/>
      <c r="AN1645" s="108"/>
      <c r="AO1645" s="106"/>
      <c r="AP1645" s="108"/>
      <c r="AQ1645" s="106"/>
      <c r="AR1645" s="108"/>
      <c r="AS1645" s="106"/>
      <c r="AT1645" s="108"/>
      <c r="AU1645" s="106"/>
      <c r="AV1645" s="205">
        <f t="shared" si="1893"/>
        <v>0</v>
      </c>
      <c r="AW1645" s="211">
        <f>T1645-AV1645</f>
        <v>0</v>
      </c>
      <c r="AY1645" s="205">
        <f>SUM(AJ1645:AL1645)</f>
        <v>0</v>
      </c>
      <c r="AZ1645" s="205">
        <f>SUM(AM1645:AO1645)</f>
        <v>0</v>
      </c>
      <c r="BA1645" s="205">
        <f>SUM(AP1645:AR1645)</f>
        <v>0</v>
      </c>
      <c r="BB1645" s="205">
        <f>SUM(AS1645:AU1645)</f>
        <v>0</v>
      </c>
      <c r="BC1645" s="205">
        <f t="shared" si="1899"/>
        <v>0</v>
      </c>
      <c r="BD1645" s="205">
        <f>T1645-BC1645</f>
        <v>0</v>
      </c>
    </row>
    <row r="1646" spans="2:56" s="124" customFormat="1" ht="13.2" thickBot="1" x14ac:dyDescent="0.35">
      <c r="B1646" s="216" t="s">
        <v>235</v>
      </c>
      <c r="C1646" s="259"/>
      <c r="D1646" s="260"/>
      <c r="E1646" s="219">
        <f>IFERROR(D1646/C1646,0)</f>
        <v>0</v>
      </c>
      <c r="F1646" s="259"/>
      <c r="G1646" s="260"/>
      <c r="H1646" s="219">
        <f>IFERROR(G1646/F1646,0)</f>
        <v>0</v>
      </c>
      <c r="I1646" s="259"/>
      <c r="J1646" s="261"/>
      <c r="K1646" s="221">
        <f>IFERROR(J1646/I1646,0)</f>
        <v>0</v>
      </c>
      <c r="L1646" s="259"/>
      <c r="M1646" s="261"/>
      <c r="N1646" s="262"/>
      <c r="O1646" s="259"/>
      <c r="P1646" s="262"/>
      <c r="Q1646" s="223">
        <f t="shared" si="1890"/>
        <v>0</v>
      </c>
      <c r="R1646" s="263"/>
      <c r="S1646" s="263"/>
      <c r="T1646" s="225">
        <f t="shared" si="1901"/>
        <v>0</v>
      </c>
      <c r="U1646" s="121"/>
      <c r="V1646" s="259"/>
      <c r="W1646" s="262"/>
      <c r="X1646" s="223">
        <f t="shared" si="1891"/>
        <v>0</v>
      </c>
      <c r="Y1646" s="263"/>
      <c r="Z1646" s="263"/>
      <c r="AA1646" s="225">
        <f t="shared" si="1902"/>
        <v>0</v>
      </c>
      <c r="AB1646" s="121"/>
      <c r="AC1646" s="259"/>
      <c r="AD1646" s="262"/>
      <c r="AE1646" s="223">
        <f t="shared" si="1892"/>
        <v>0</v>
      </c>
      <c r="AF1646" s="263"/>
      <c r="AG1646" s="263"/>
      <c r="AH1646" s="225">
        <f t="shared" si="1903"/>
        <v>0</v>
      </c>
      <c r="AJ1646" s="264"/>
      <c r="AK1646" s="265"/>
      <c r="AL1646" s="266"/>
      <c r="AM1646" s="265"/>
      <c r="AN1646" s="266"/>
      <c r="AO1646" s="265"/>
      <c r="AP1646" s="266"/>
      <c r="AQ1646" s="265"/>
      <c r="AR1646" s="266"/>
      <c r="AS1646" s="265"/>
      <c r="AT1646" s="266"/>
      <c r="AU1646" s="265"/>
      <c r="AV1646" s="267">
        <f t="shared" si="1893"/>
        <v>0</v>
      </c>
      <c r="AW1646" s="226">
        <f>T1646-AV1646</f>
        <v>0</v>
      </c>
      <c r="AX1646" s="198"/>
      <c r="AY1646" s="267">
        <f>SUM(AJ1646:AL1646)</f>
        <v>0</v>
      </c>
      <c r="AZ1646" s="267">
        <f>SUM(AM1646:AO1646)</f>
        <v>0</v>
      </c>
      <c r="BA1646" s="267">
        <f>SUM(AP1646:AR1646)</f>
        <v>0</v>
      </c>
      <c r="BB1646" s="267">
        <f>SUM(AS1646:AU1646)</f>
        <v>0</v>
      </c>
      <c r="BC1646" s="267">
        <f t="shared" si="1899"/>
        <v>0</v>
      </c>
      <c r="BD1646" s="267">
        <f>T1646-BC1646</f>
        <v>0</v>
      </c>
    </row>
    <row r="1647" spans="2:56" ht="13.2" thickBot="1" x14ac:dyDescent="0.35">
      <c r="B1647" s="227" t="s">
        <v>236</v>
      </c>
      <c r="C1647" s="137">
        <f>SUM(C1445,C1596,C1618,C1646)</f>
        <v>4520113</v>
      </c>
      <c r="D1647" s="138">
        <f>SUM(D1445,D1596,D1618,D1646)</f>
        <v>5847104.2100000009</v>
      </c>
      <c r="E1647" s="139">
        <f>IFERROR(D1647/C1647,0)</f>
        <v>1.2935747867365264</v>
      </c>
      <c r="F1647" s="137">
        <f>SUM(F1445,F1596,F1618,F1646)</f>
        <v>5767987</v>
      </c>
      <c r="G1647" s="138">
        <f>SUM(G1445,G1596,G1618,G1646)</f>
        <v>5653065.3399999999</v>
      </c>
      <c r="H1647" s="139">
        <f>IFERROR(G1647/F1647,0)</f>
        <v>0.98007595024052585</v>
      </c>
      <c r="I1647" s="137">
        <f>SUM(I1445,I1596,I1618,I1646)</f>
        <v>5549076</v>
      </c>
      <c r="J1647" s="140">
        <f>SUM(J1445,J1596,J1618,J1646)</f>
        <v>5545212.3000000007</v>
      </c>
      <c r="K1647" s="141">
        <f>IFERROR(J1647/I1647,0)</f>
        <v>0.99930372191694627</v>
      </c>
      <c r="L1647" s="137">
        <f>SUM(L1445,L1596,L1618,L1646)</f>
        <v>6308512</v>
      </c>
      <c r="M1647" s="140">
        <f>SUM(M1445,M1596,M1618,M1646)</f>
        <v>6356012</v>
      </c>
      <c r="N1647" s="142">
        <f>SUM(N1445,N1596,N1618,N1646)</f>
        <v>0</v>
      </c>
      <c r="O1647" s="137">
        <f>SUM(O1445,O1596,O1618,O1646)</f>
        <v>7381139.8344288412</v>
      </c>
      <c r="P1647" s="142">
        <f>SUM(P1445,P1596,P1618,P1646)</f>
        <v>30000</v>
      </c>
      <c r="Q1647" s="228">
        <f t="shared" si="1890"/>
        <v>7411139.8344288412</v>
      </c>
      <c r="R1647" s="142">
        <f>SUM(R1445,R1596,R1618,R1646)</f>
        <v>0</v>
      </c>
      <c r="S1647" s="142">
        <f>SUM(S1445,S1596,S1618,S1646)</f>
        <v>0</v>
      </c>
      <c r="T1647" s="229">
        <f t="shared" si="1901"/>
        <v>7411139.8344288412</v>
      </c>
      <c r="U1647" s="92"/>
      <c r="V1647" s="137">
        <f>SUM(V1445,V1596,V1618,V1646)</f>
        <v>837851</v>
      </c>
      <c r="W1647" s="142">
        <f>SUM(W1445,W1596,W1618,W1646)</f>
        <v>0</v>
      </c>
      <c r="X1647" s="228">
        <f t="shared" si="1891"/>
        <v>837851</v>
      </c>
      <c r="Y1647" s="142">
        <f>SUM(Y1445,Y1596,Y1618,Y1646)</f>
        <v>0</v>
      </c>
      <c r="Z1647" s="142">
        <f>SUM(Z1445,Z1596,Z1618,Z1646)</f>
        <v>0</v>
      </c>
      <c r="AA1647" s="229">
        <f t="shared" si="1902"/>
        <v>837851</v>
      </c>
      <c r="AB1647" s="92"/>
      <c r="AC1647" s="137">
        <f>SUM(AC1445,AC1596,AC1618,AC1646)</f>
        <v>875470</v>
      </c>
      <c r="AD1647" s="142">
        <f>SUM(AD1445,AD1596,AD1618,AD1646)</f>
        <v>0</v>
      </c>
      <c r="AE1647" s="228">
        <f t="shared" si="1892"/>
        <v>875470</v>
      </c>
      <c r="AF1647" s="142">
        <f>SUM(AF1445,AF1596,AF1618,AF1646)</f>
        <v>0</v>
      </c>
      <c r="AG1647" s="142">
        <f>SUM(AG1445,AG1596,AG1618,AG1646)</f>
        <v>0</v>
      </c>
      <c r="AH1647" s="229">
        <f t="shared" si="1903"/>
        <v>875470</v>
      </c>
      <c r="AJ1647" s="138">
        <f t="shared" ref="AJ1647:AU1647" si="1904">SUM(AJ1445,AJ1596,AJ1618,AJ1646)</f>
        <v>468459.73620240344</v>
      </c>
      <c r="AK1647" s="140">
        <f t="shared" si="1904"/>
        <v>547180.73620240344</v>
      </c>
      <c r="AL1647" s="142">
        <f t="shared" si="1904"/>
        <v>741826.73620240344</v>
      </c>
      <c r="AM1647" s="140">
        <f t="shared" si="1904"/>
        <v>543824.73620240344</v>
      </c>
      <c r="AN1647" s="142">
        <f t="shared" si="1904"/>
        <v>698577.73620240344</v>
      </c>
      <c r="AO1647" s="140">
        <f t="shared" si="1904"/>
        <v>543824.73620240344</v>
      </c>
      <c r="AP1647" s="142">
        <f t="shared" si="1904"/>
        <v>618203.73620240344</v>
      </c>
      <c r="AQ1647" s="140">
        <f t="shared" si="1904"/>
        <v>762932.73620240344</v>
      </c>
      <c r="AR1647" s="142">
        <f t="shared" si="1904"/>
        <v>548124.73620240344</v>
      </c>
      <c r="AS1647" s="140">
        <f t="shared" si="1904"/>
        <v>667525.73620240344</v>
      </c>
      <c r="AT1647" s="142">
        <f t="shared" si="1904"/>
        <v>597487.73620240344</v>
      </c>
      <c r="AU1647" s="140">
        <f t="shared" si="1904"/>
        <v>673170.7362024032</v>
      </c>
      <c r="AV1647" s="140">
        <f t="shared" si="1893"/>
        <v>7411139.8344288422</v>
      </c>
      <c r="AW1647" s="146">
        <f>T1647-AV1647</f>
        <v>0</v>
      </c>
      <c r="AY1647" s="140">
        <f>SUM(AJ1647:AL1647)</f>
        <v>1757467.2086072103</v>
      </c>
      <c r="AZ1647" s="140">
        <f>SUM(AM1647:AO1647)</f>
        <v>1786227.2086072103</v>
      </c>
      <c r="BA1647" s="140">
        <f>SUM(AP1647:AR1647)</f>
        <v>1929261.2086072103</v>
      </c>
      <c r="BB1647" s="140">
        <f>SUM(AS1647:AU1647)</f>
        <v>1938184.2086072101</v>
      </c>
      <c r="BC1647" s="140">
        <f t="shared" si="1899"/>
        <v>7411139.8344288412</v>
      </c>
      <c r="BD1647" s="140">
        <f>T1647-BC1647</f>
        <v>0</v>
      </c>
    </row>
    <row r="1648" spans="2:56" ht="15" thickBot="1" x14ac:dyDescent="0.35">
      <c r="B1648" s="282" t="s">
        <v>243</v>
      </c>
      <c r="C1648" s="273"/>
      <c r="D1648" s="274"/>
      <c r="E1648" s="275"/>
      <c r="F1648" s="273"/>
      <c r="G1648" s="274"/>
      <c r="H1648" s="275"/>
      <c r="I1648" s="273"/>
      <c r="J1648" s="276"/>
      <c r="K1648" s="277"/>
      <c r="L1648" s="273"/>
      <c r="M1648" s="276"/>
      <c r="N1648" s="278"/>
      <c r="O1648" s="273"/>
      <c r="P1648" s="279"/>
      <c r="Q1648" s="279"/>
      <c r="R1648" s="279"/>
      <c r="S1648" s="279"/>
      <c r="T1648" s="280"/>
      <c r="U1648" s="92"/>
      <c r="V1648" s="281"/>
      <c r="W1648" s="279"/>
      <c r="X1648" s="279"/>
      <c r="Y1648" s="279"/>
      <c r="Z1648" s="279"/>
      <c r="AA1648" s="280"/>
      <c r="AB1648" s="92"/>
      <c r="AC1648" s="281"/>
      <c r="AD1648" s="279"/>
      <c r="AE1648" s="279"/>
      <c r="AF1648" s="279"/>
      <c r="AG1648" s="279"/>
      <c r="AH1648" s="280"/>
      <c r="AJ1648" s="238"/>
      <c r="AK1648" s="238"/>
      <c r="AL1648" s="238"/>
      <c r="AM1648" s="238"/>
      <c r="AN1648" s="238"/>
      <c r="AO1648" s="238"/>
      <c r="AP1648" s="238"/>
      <c r="AQ1648" s="238"/>
      <c r="AR1648" s="238"/>
      <c r="AS1648" s="238"/>
      <c r="AT1648" s="238"/>
      <c r="AU1648" s="238"/>
      <c r="AV1648" s="238"/>
      <c r="AW1648" s="239"/>
      <c r="AY1648" s="238"/>
      <c r="AZ1648" s="238"/>
      <c r="BA1648" s="238"/>
      <c r="BB1648" s="238"/>
      <c r="BC1648" s="238"/>
      <c r="BD1648" s="238"/>
    </row>
    <row r="1649" spans="2:56" ht="13.2" thickBot="1" x14ac:dyDescent="0.35">
      <c r="B1649" s="136" t="s">
        <v>49</v>
      </c>
      <c r="C1649" s="137">
        <f>SUM(C1650,C1666,C1797)</f>
        <v>11225127</v>
      </c>
      <c r="D1649" s="138">
        <f>SUM(D1650,D1666,D1797)</f>
        <v>11189281.219999999</v>
      </c>
      <c r="E1649" s="139">
        <f t="shared" ref="E1649:E1712" si="1905">IFERROR(D1649/C1649,0)</f>
        <v>0.99680664815640829</v>
      </c>
      <c r="F1649" s="137">
        <f>SUM(F1650,F1666,F1797)</f>
        <v>13245807</v>
      </c>
      <c r="G1649" s="138">
        <f>SUM(G1650,G1666,G1797)</f>
        <v>13223266.370000001</v>
      </c>
      <c r="H1649" s="139">
        <f t="shared" ref="H1649:H1712" si="1906">IFERROR(G1649/F1649,0)</f>
        <v>0.99829828186383818</v>
      </c>
      <c r="I1649" s="137">
        <f>SUM(I1650,I1666,I1797)</f>
        <v>7899706</v>
      </c>
      <c r="J1649" s="140">
        <f>SUM(J1650,J1666,J1797)</f>
        <v>7811637.54</v>
      </c>
      <c r="K1649" s="141">
        <f t="shared" ref="K1649:K1712" si="1907">IFERROR(J1649/I1649,0)</f>
        <v>0.98885167878399527</v>
      </c>
      <c r="L1649" s="137">
        <f>SUM(L1650,L1666,L1797)</f>
        <v>7438017</v>
      </c>
      <c r="M1649" s="140">
        <f>SUM(M1650,M1666,M1797)</f>
        <v>5735717</v>
      </c>
      <c r="N1649" s="142">
        <f>SUM(N1650,N1666,N1797)</f>
        <v>0</v>
      </c>
      <c r="O1649" s="137">
        <f>SUM(O1650,O1666,O1797)</f>
        <v>7201217.5005586166</v>
      </c>
      <c r="P1649" s="142">
        <f>SUM(P1650,P1666,P1797)</f>
        <v>0</v>
      </c>
      <c r="Q1649" s="143">
        <f t="shared" ref="Q1649:Q1712" si="1908">SUM(O1649:P1649)</f>
        <v>7201217.5005586166</v>
      </c>
      <c r="R1649" s="144">
        <f>SUM(R1650,R1666,R1797)</f>
        <v>0</v>
      </c>
      <c r="S1649" s="144">
        <f>SUM(S1650,S1666,S1797)</f>
        <v>0</v>
      </c>
      <c r="T1649" s="145">
        <f>SUM(Q1649:S1649)</f>
        <v>7201217.5005586166</v>
      </c>
      <c r="U1649" s="91"/>
      <c r="V1649" s="137">
        <f>SUM(V1650,V1666,V1797)</f>
        <v>2856848</v>
      </c>
      <c r="W1649" s="142">
        <f>SUM(W1650,W1666,W1797)</f>
        <v>0</v>
      </c>
      <c r="X1649" s="143">
        <f t="shared" ref="X1649:X1712" si="1909">SUM(V1649:W1649)</f>
        <v>2856848</v>
      </c>
      <c r="Y1649" s="144">
        <f>SUM(Y1650,Y1666,Y1797)</f>
        <v>0</v>
      </c>
      <c r="Z1649" s="144">
        <f>SUM(Z1650,Z1666,Z1797)</f>
        <v>0</v>
      </c>
      <c r="AA1649" s="145">
        <f>SUM(X1649:Z1649)</f>
        <v>2856848</v>
      </c>
      <c r="AB1649" s="91"/>
      <c r="AC1649" s="137">
        <f>SUM(AC1650,AC1666,AC1797)</f>
        <v>2985120</v>
      </c>
      <c r="AD1649" s="142">
        <f>SUM(AD1650,AD1666,AD1797)</f>
        <v>0</v>
      </c>
      <c r="AE1649" s="143">
        <f t="shared" ref="AE1649:AE1712" si="1910">SUM(AC1649:AD1649)</f>
        <v>2985120</v>
      </c>
      <c r="AF1649" s="142">
        <f>SUM(AF1650,AF1666,AF1797)</f>
        <v>0</v>
      </c>
      <c r="AG1649" s="142">
        <f>SUM(AG1650,AG1666,AG1797)</f>
        <v>0</v>
      </c>
      <c r="AH1649" s="145">
        <f>SUM(AE1649:AG1649)</f>
        <v>2985120</v>
      </c>
      <c r="AJ1649" s="138">
        <f t="shared" ref="AJ1649:AU1649" si="1911">SUM(AJ1650,AJ1666,AJ1797)</f>
        <v>517886.04171321803</v>
      </c>
      <c r="AK1649" s="140">
        <f t="shared" si="1911"/>
        <v>581463.04171321809</v>
      </c>
      <c r="AL1649" s="142">
        <f t="shared" si="1911"/>
        <v>484497.04171321797</v>
      </c>
      <c r="AM1649" s="140">
        <f t="shared" si="1911"/>
        <v>612051.04171321809</v>
      </c>
      <c r="AN1649" s="142">
        <f t="shared" si="1911"/>
        <v>587551.04171321809</v>
      </c>
      <c r="AO1649" s="140">
        <f t="shared" si="1911"/>
        <v>587351.04171321809</v>
      </c>
      <c r="AP1649" s="142">
        <f t="shared" si="1911"/>
        <v>630719.04171321797</v>
      </c>
      <c r="AQ1649" s="140">
        <f t="shared" si="1911"/>
        <v>597090.04171321797</v>
      </c>
      <c r="AR1649" s="142">
        <f t="shared" si="1911"/>
        <v>597551.04171321797</v>
      </c>
      <c r="AS1649" s="140">
        <f t="shared" si="1911"/>
        <v>672996.04171321797</v>
      </c>
      <c r="AT1649" s="142">
        <f t="shared" si="1911"/>
        <v>597551.04171321797</v>
      </c>
      <c r="AU1649" s="140">
        <f t="shared" si="1911"/>
        <v>734511.04171321739</v>
      </c>
      <c r="AV1649" s="140">
        <f t="shared" ref="AV1649:AV1712" si="1912">SUM(AJ1649:AU1649)</f>
        <v>7201217.5005586166</v>
      </c>
      <c r="AW1649" s="146">
        <f t="shared" ref="AW1649:AW1712" si="1913">T1649-AV1649</f>
        <v>0</v>
      </c>
      <c r="AY1649" s="140">
        <f t="shared" ref="AY1649:AY1712" si="1914">SUM(AJ1649:AL1649)</f>
        <v>1583846.1251396541</v>
      </c>
      <c r="AZ1649" s="140">
        <f t="shared" ref="AZ1649:AZ1712" si="1915">SUM(AM1649:AO1649)</f>
        <v>1786953.1251396541</v>
      </c>
      <c r="BA1649" s="140">
        <f t="shared" ref="BA1649:BA1712" si="1916">SUM(AP1649:AR1649)</f>
        <v>1825360.1251396539</v>
      </c>
      <c r="BB1649" s="140">
        <f t="shared" ref="BB1649:BB1712" si="1917">SUM(AS1649:AU1649)</f>
        <v>2005058.1251396532</v>
      </c>
      <c r="BC1649" s="140">
        <f t="shared" ref="BC1649:BC1712" si="1918">SUM(AY1649,AZ1649,BA1649,BB1649)</f>
        <v>7201217.5005586147</v>
      </c>
      <c r="BD1649" s="140">
        <f t="shared" ref="BD1649:BD1712" si="1919">T1649-BC1649</f>
        <v>0</v>
      </c>
    </row>
    <row r="1650" spans="2:56" x14ac:dyDescent="0.3">
      <c r="B1650" s="148" t="s">
        <v>50</v>
      </c>
      <c r="C1650" s="149">
        <f>SUM(C1651,C1661)</f>
        <v>4257838</v>
      </c>
      <c r="D1650" s="150">
        <f>SUM(D1651,D1661)</f>
        <v>4244421.71</v>
      </c>
      <c r="E1650" s="151">
        <f t="shared" si="1905"/>
        <v>0.99684903699952887</v>
      </c>
      <c r="F1650" s="149">
        <f>SUM(F1651,F1661)</f>
        <v>4421511</v>
      </c>
      <c r="G1650" s="150">
        <f>SUM(G1651,G1661)</f>
        <v>4397692.4400000004</v>
      </c>
      <c r="H1650" s="151">
        <f t="shared" si="1906"/>
        <v>0.99461302708508481</v>
      </c>
      <c r="I1650" s="149">
        <f>SUM(I1651,I1661)</f>
        <v>3553318</v>
      </c>
      <c r="J1650" s="152">
        <f>SUM(J1651,J1661)</f>
        <v>3465402.34</v>
      </c>
      <c r="K1650" s="153">
        <f t="shared" si="1907"/>
        <v>0.97525815026969154</v>
      </c>
      <c r="L1650" s="149">
        <f>SUM(L1651,L1661)</f>
        <v>3739066</v>
      </c>
      <c r="M1650" s="152">
        <f>SUM(M1651,M1661)</f>
        <v>3736766</v>
      </c>
      <c r="N1650" s="154">
        <f>SUM(N1651,N1661)</f>
        <v>0</v>
      </c>
      <c r="O1650" s="149">
        <f>SUM(O1651,O1661)</f>
        <v>4461216.5005586166</v>
      </c>
      <c r="P1650" s="154">
        <f>SUM(P1651,P1661)</f>
        <v>0</v>
      </c>
      <c r="Q1650" s="155">
        <f t="shared" si="1908"/>
        <v>4461216.5005586166</v>
      </c>
      <c r="R1650" s="154">
        <f>SUM(R1651,R1661)</f>
        <v>0</v>
      </c>
      <c r="S1650" s="154">
        <f>SUM(S1651,S1661)</f>
        <v>0</v>
      </c>
      <c r="T1650" s="156">
        <f t="shared" ref="T1650:T1713" si="1920">SUM(Q1650:S1650)</f>
        <v>4461216.5005586166</v>
      </c>
      <c r="U1650" s="157"/>
      <c r="V1650" s="149">
        <f>SUM(V1651,V1661)</f>
        <v>0</v>
      </c>
      <c r="W1650" s="154">
        <f>SUM(W1651,W1661)</f>
        <v>0</v>
      </c>
      <c r="X1650" s="155">
        <f t="shared" si="1909"/>
        <v>0</v>
      </c>
      <c r="Y1650" s="154">
        <f>SUM(Y1651,Y1661)</f>
        <v>0</v>
      </c>
      <c r="Z1650" s="154">
        <f>SUM(Z1651,Z1661)</f>
        <v>0</v>
      </c>
      <c r="AA1650" s="156">
        <f t="shared" ref="AA1650:AA1713" si="1921">SUM(X1650:Z1650)</f>
        <v>0</v>
      </c>
      <c r="AB1650" s="157"/>
      <c r="AC1650" s="149">
        <f>SUM(AC1651,AC1661)</f>
        <v>0</v>
      </c>
      <c r="AD1650" s="154">
        <f>SUM(AD1651,AD1661)</f>
        <v>0</v>
      </c>
      <c r="AE1650" s="155">
        <f t="shared" si="1910"/>
        <v>0</v>
      </c>
      <c r="AF1650" s="154">
        <f>SUM(AF1651,AF1661)</f>
        <v>0</v>
      </c>
      <c r="AG1650" s="154">
        <f>SUM(AG1651,AG1661)</f>
        <v>0</v>
      </c>
      <c r="AH1650" s="156">
        <f t="shared" ref="AH1650:AH1713" si="1922">SUM(AE1650:AG1650)</f>
        <v>0</v>
      </c>
      <c r="AJ1650" s="150">
        <f t="shared" ref="AJ1650:AU1650" si="1923">SUM(AJ1651,AJ1661)</f>
        <v>292103.04171321803</v>
      </c>
      <c r="AK1650" s="152">
        <f t="shared" si="1923"/>
        <v>351679.04171321809</v>
      </c>
      <c r="AL1650" s="154">
        <f t="shared" si="1923"/>
        <v>256614.04171321797</v>
      </c>
      <c r="AM1650" s="152">
        <f t="shared" si="1923"/>
        <v>361768.04171321809</v>
      </c>
      <c r="AN1650" s="154">
        <f t="shared" si="1923"/>
        <v>361768.04171321809</v>
      </c>
      <c r="AO1650" s="152">
        <f t="shared" si="1923"/>
        <v>361768.04171321809</v>
      </c>
      <c r="AP1650" s="154">
        <f t="shared" si="1923"/>
        <v>404936.04171321797</v>
      </c>
      <c r="AQ1650" s="152">
        <f t="shared" si="1923"/>
        <v>371768.04171321803</v>
      </c>
      <c r="AR1650" s="154">
        <f t="shared" si="1923"/>
        <v>371768.04171321803</v>
      </c>
      <c r="AS1650" s="152">
        <f t="shared" si="1923"/>
        <v>447213.04171321797</v>
      </c>
      <c r="AT1650" s="154">
        <f t="shared" si="1923"/>
        <v>371768.04171321803</v>
      </c>
      <c r="AU1650" s="152">
        <f t="shared" si="1923"/>
        <v>508063.04171321739</v>
      </c>
      <c r="AV1650" s="152">
        <f t="shared" si="1912"/>
        <v>4461216.5005586166</v>
      </c>
      <c r="AW1650" s="158">
        <f t="shared" si="1913"/>
        <v>0</v>
      </c>
      <c r="AY1650" s="152">
        <f t="shared" si="1914"/>
        <v>900396.12513965415</v>
      </c>
      <c r="AZ1650" s="152">
        <f t="shared" si="1915"/>
        <v>1085304.1251396541</v>
      </c>
      <c r="BA1650" s="152">
        <f t="shared" si="1916"/>
        <v>1148472.1251396539</v>
      </c>
      <c r="BB1650" s="152">
        <f t="shared" si="1917"/>
        <v>1327044.1251396532</v>
      </c>
      <c r="BC1650" s="152">
        <f t="shared" si="1918"/>
        <v>4461216.5005586147</v>
      </c>
      <c r="BD1650" s="152">
        <f t="shared" si="1919"/>
        <v>0</v>
      </c>
    </row>
    <row r="1651" spans="2:56" x14ac:dyDescent="0.3">
      <c r="B1651" s="159" t="s">
        <v>51</v>
      </c>
      <c r="C1651" s="160">
        <f>SUM(C1652:C1660)</f>
        <v>3752499</v>
      </c>
      <c r="D1651" s="161">
        <f>SUM(D1652:D1660)</f>
        <v>3742666.9400000004</v>
      </c>
      <c r="E1651" s="162">
        <f t="shared" si="1905"/>
        <v>0.99737986339236873</v>
      </c>
      <c r="F1651" s="160">
        <f>SUM(F1652:F1660)</f>
        <v>3894742</v>
      </c>
      <c r="G1651" s="161">
        <f>SUM(G1652:G1660)</f>
        <v>3874145.39</v>
      </c>
      <c r="H1651" s="162">
        <f t="shared" si="1906"/>
        <v>0.99471168821965616</v>
      </c>
      <c r="I1651" s="160">
        <f>SUM(I1652:I1660)</f>
        <v>3130086</v>
      </c>
      <c r="J1651" s="163">
        <f>SUM(J1652:J1660)</f>
        <v>3040125.79</v>
      </c>
      <c r="K1651" s="164">
        <f t="shared" si="1907"/>
        <v>0.9712595085246859</v>
      </c>
      <c r="L1651" s="160">
        <f>SUM(L1652:L1660)</f>
        <v>3192566</v>
      </c>
      <c r="M1651" s="163">
        <f>SUM(M1652:M1660)</f>
        <v>3190966</v>
      </c>
      <c r="N1651" s="165">
        <f>SUM(N1652:N1660)</f>
        <v>0</v>
      </c>
      <c r="O1651" s="160">
        <f>SUM(O1652:O1660)</f>
        <v>3809064.9597508158</v>
      </c>
      <c r="P1651" s="165">
        <f>SUM(P1652:P1660)</f>
        <v>0</v>
      </c>
      <c r="Q1651" s="166">
        <f t="shared" si="1908"/>
        <v>3809064.9597508158</v>
      </c>
      <c r="R1651" s="165">
        <f>SUM(R1652:R1660)</f>
        <v>0</v>
      </c>
      <c r="S1651" s="165">
        <f>SUM(S1652:S1660)</f>
        <v>0</v>
      </c>
      <c r="T1651" s="167">
        <f t="shared" si="1920"/>
        <v>3809064.9597508158</v>
      </c>
      <c r="U1651" s="157"/>
      <c r="V1651" s="160">
        <f>SUM(V1652:V1660)</f>
        <v>0</v>
      </c>
      <c r="W1651" s="165">
        <f>SUM(W1652:W1660)</f>
        <v>0</v>
      </c>
      <c r="X1651" s="166">
        <f t="shared" si="1909"/>
        <v>0</v>
      </c>
      <c r="Y1651" s="165">
        <f>SUM(Y1652:Y1660)</f>
        <v>0</v>
      </c>
      <c r="Z1651" s="165">
        <f>SUM(Z1652:Z1660)</f>
        <v>0</v>
      </c>
      <c r="AA1651" s="167">
        <f t="shared" si="1921"/>
        <v>0</v>
      </c>
      <c r="AB1651" s="157"/>
      <c r="AC1651" s="160">
        <f>SUM(AC1652:AC1660)</f>
        <v>0</v>
      </c>
      <c r="AD1651" s="165">
        <f>SUM(AD1652:AD1660)</f>
        <v>0</v>
      </c>
      <c r="AE1651" s="166">
        <f t="shared" si="1910"/>
        <v>0</v>
      </c>
      <c r="AF1651" s="165">
        <f>SUM(AF1652:AF1660)</f>
        <v>0</v>
      </c>
      <c r="AG1651" s="165">
        <f>SUM(AG1652:AG1660)</f>
        <v>0</v>
      </c>
      <c r="AH1651" s="167">
        <f t="shared" si="1922"/>
        <v>0</v>
      </c>
      <c r="AJ1651" s="161">
        <f t="shared" ref="AJ1651:AU1651" si="1924">SUM(AJ1652:AJ1660)</f>
        <v>237757.07997923464</v>
      </c>
      <c r="AK1651" s="163">
        <f t="shared" si="1924"/>
        <v>317422.07997923467</v>
      </c>
      <c r="AL1651" s="165">
        <f t="shared" si="1924"/>
        <v>222357.07997923458</v>
      </c>
      <c r="AM1651" s="163">
        <f t="shared" si="1924"/>
        <v>317422.07997923467</v>
      </c>
      <c r="AN1651" s="165">
        <f t="shared" si="1924"/>
        <v>317422.07997923467</v>
      </c>
      <c r="AO1651" s="163">
        <f t="shared" si="1924"/>
        <v>317422.07997923467</v>
      </c>
      <c r="AP1651" s="165">
        <f t="shared" si="1924"/>
        <v>350590.07997923461</v>
      </c>
      <c r="AQ1651" s="163">
        <f t="shared" si="1924"/>
        <v>317422.07997923467</v>
      </c>
      <c r="AR1651" s="165">
        <f t="shared" si="1924"/>
        <v>317422.07997923467</v>
      </c>
      <c r="AS1651" s="163">
        <f t="shared" si="1924"/>
        <v>392867.07997923461</v>
      </c>
      <c r="AT1651" s="165">
        <f t="shared" si="1924"/>
        <v>317422.07997923467</v>
      </c>
      <c r="AU1651" s="163">
        <f t="shared" si="1924"/>
        <v>383539.07997923426</v>
      </c>
      <c r="AV1651" s="163">
        <f t="shared" si="1912"/>
        <v>3809064.9597508158</v>
      </c>
      <c r="AW1651" s="168">
        <f t="shared" si="1913"/>
        <v>0</v>
      </c>
      <c r="AY1651" s="163">
        <f t="shared" si="1914"/>
        <v>777536.23993770394</v>
      </c>
      <c r="AZ1651" s="163">
        <f t="shared" si="1915"/>
        <v>952266.23993770406</v>
      </c>
      <c r="BA1651" s="163">
        <f t="shared" si="1916"/>
        <v>985434.23993770382</v>
      </c>
      <c r="BB1651" s="163">
        <f t="shared" si="1917"/>
        <v>1093828.2399377036</v>
      </c>
      <c r="BC1651" s="163">
        <f t="shared" si="1918"/>
        <v>3809064.9597508158</v>
      </c>
      <c r="BD1651" s="163">
        <f t="shared" si="1919"/>
        <v>0</v>
      </c>
    </row>
    <row r="1652" spans="2:56" x14ac:dyDescent="0.3">
      <c r="B1652" s="169" t="s">
        <v>52</v>
      </c>
      <c r="C1652" s="248">
        <v>2936827</v>
      </c>
      <c r="D1652" s="249">
        <v>2936199.66</v>
      </c>
      <c r="E1652" s="172">
        <f t="shared" si="1905"/>
        <v>0.99978638850705204</v>
      </c>
      <c r="F1652" s="248">
        <v>3085146</v>
      </c>
      <c r="G1652" s="249">
        <v>3082930.58</v>
      </c>
      <c r="H1652" s="172">
        <f t="shared" si="1906"/>
        <v>0.99928190756612489</v>
      </c>
      <c r="I1652" s="248">
        <v>2505843</v>
      </c>
      <c r="J1652" s="250">
        <v>2478175.71</v>
      </c>
      <c r="K1652" s="174">
        <f t="shared" si="1907"/>
        <v>0.98895888928396547</v>
      </c>
      <c r="L1652" s="248">
        <v>2541871</v>
      </c>
      <c r="M1652" s="250">
        <v>2541471</v>
      </c>
      <c r="N1652" s="251"/>
      <c r="O1652" s="248">
        <v>3238866.5400054967</v>
      </c>
      <c r="P1652" s="251"/>
      <c r="Q1652" s="166">
        <f t="shared" si="1908"/>
        <v>3238866.5400054967</v>
      </c>
      <c r="R1652" s="251"/>
      <c r="S1652" s="251"/>
      <c r="T1652" s="167">
        <f t="shared" si="1920"/>
        <v>3238866.5400054967</v>
      </c>
      <c r="U1652" s="157"/>
      <c r="V1652" s="248"/>
      <c r="W1652" s="251"/>
      <c r="X1652" s="166">
        <f t="shared" si="1909"/>
        <v>0</v>
      </c>
      <c r="Y1652" s="251"/>
      <c r="Z1652" s="251"/>
      <c r="AA1652" s="167">
        <f t="shared" si="1921"/>
        <v>0</v>
      </c>
      <c r="AB1652" s="157"/>
      <c r="AC1652" s="248"/>
      <c r="AD1652" s="251"/>
      <c r="AE1652" s="166">
        <f t="shared" si="1910"/>
        <v>0</v>
      </c>
      <c r="AF1652" s="251"/>
      <c r="AG1652" s="251"/>
      <c r="AH1652" s="167">
        <f t="shared" si="1922"/>
        <v>0</v>
      </c>
      <c r="AJ1652" s="252">
        <f>T1652/12-79665</f>
        <v>190240.54500045808</v>
      </c>
      <c r="AK1652" s="253">
        <v>269905.54500045808</v>
      </c>
      <c r="AL1652" s="254">
        <f>269905.545000458-95065</f>
        <v>174840.54500045802</v>
      </c>
      <c r="AM1652" s="253">
        <v>269905.54500045808</v>
      </c>
      <c r="AN1652" s="254">
        <v>269905.54500045808</v>
      </c>
      <c r="AO1652" s="253">
        <v>269905.54500045808</v>
      </c>
      <c r="AP1652" s="254">
        <f>269905.545000458+33168</f>
        <v>303073.54500045802</v>
      </c>
      <c r="AQ1652" s="253">
        <v>269905.54500045808</v>
      </c>
      <c r="AR1652" s="254">
        <v>269905.54500045808</v>
      </c>
      <c r="AS1652" s="253">
        <f>269905.545000458+75445</f>
        <v>345350.54500045802</v>
      </c>
      <c r="AT1652" s="254">
        <v>269905.54500045808</v>
      </c>
      <c r="AU1652" s="253">
        <v>336022.54500045767</v>
      </c>
      <c r="AV1652" s="163">
        <f t="shared" si="1912"/>
        <v>3238866.5400054967</v>
      </c>
      <c r="AW1652" s="168">
        <f t="shared" si="1913"/>
        <v>0</v>
      </c>
      <c r="AY1652" s="163">
        <f t="shared" si="1914"/>
        <v>634986.63500137418</v>
      </c>
      <c r="AZ1652" s="163">
        <f t="shared" si="1915"/>
        <v>809716.63500137418</v>
      </c>
      <c r="BA1652" s="163">
        <f t="shared" si="1916"/>
        <v>842884.63500137418</v>
      </c>
      <c r="BB1652" s="163">
        <f t="shared" si="1917"/>
        <v>951278.63500137371</v>
      </c>
      <c r="BC1652" s="163">
        <f t="shared" si="1918"/>
        <v>3238866.5400054958</v>
      </c>
      <c r="BD1652" s="163">
        <f t="shared" si="1919"/>
        <v>0</v>
      </c>
    </row>
    <row r="1653" spans="2:56" x14ac:dyDescent="0.3">
      <c r="B1653" s="169" t="s">
        <v>53</v>
      </c>
      <c r="C1653" s="248"/>
      <c r="D1653" s="249"/>
      <c r="E1653" s="172">
        <f t="shared" si="1905"/>
        <v>0</v>
      </c>
      <c r="F1653" s="248"/>
      <c r="G1653" s="249"/>
      <c r="H1653" s="172">
        <f t="shared" si="1906"/>
        <v>0</v>
      </c>
      <c r="I1653" s="248"/>
      <c r="J1653" s="250"/>
      <c r="K1653" s="174">
        <f t="shared" si="1907"/>
        <v>0</v>
      </c>
      <c r="L1653" s="248"/>
      <c r="M1653" s="250">
        <v>0</v>
      </c>
      <c r="N1653" s="251"/>
      <c r="O1653" s="248"/>
      <c r="P1653" s="251"/>
      <c r="Q1653" s="166">
        <f t="shared" si="1908"/>
        <v>0</v>
      </c>
      <c r="R1653" s="251"/>
      <c r="S1653" s="251"/>
      <c r="T1653" s="167">
        <f t="shared" si="1920"/>
        <v>0</v>
      </c>
      <c r="U1653" s="157"/>
      <c r="V1653" s="248"/>
      <c r="W1653" s="251"/>
      <c r="X1653" s="166">
        <f t="shared" si="1909"/>
        <v>0</v>
      </c>
      <c r="Y1653" s="251"/>
      <c r="Z1653" s="251"/>
      <c r="AA1653" s="167">
        <f t="shared" si="1921"/>
        <v>0</v>
      </c>
      <c r="AB1653" s="157"/>
      <c r="AC1653" s="248"/>
      <c r="AD1653" s="251"/>
      <c r="AE1653" s="166">
        <f t="shared" si="1910"/>
        <v>0</v>
      </c>
      <c r="AF1653" s="251"/>
      <c r="AG1653" s="251"/>
      <c r="AH1653" s="167">
        <f t="shared" si="1922"/>
        <v>0</v>
      </c>
      <c r="AJ1653" s="252"/>
      <c r="AK1653" s="253"/>
      <c r="AL1653" s="254"/>
      <c r="AM1653" s="253"/>
      <c r="AN1653" s="254"/>
      <c r="AO1653" s="253"/>
      <c r="AP1653" s="254"/>
      <c r="AQ1653" s="253"/>
      <c r="AR1653" s="254"/>
      <c r="AS1653" s="253"/>
      <c r="AT1653" s="254"/>
      <c r="AU1653" s="253"/>
      <c r="AV1653" s="163">
        <f t="shared" si="1912"/>
        <v>0</v>
      </c>
      <c r="AW1653" s="168">
        <f t="shared" si="1913"/>
        <v>0</v>
      </c>
      <c r="AY1653" s="163">
        <f t="shared" si="1914"/>
        <v>0</v>
      </c>
      <c r="AZ1653" s="163">
        <f t="shared" si="1915"/>
        <v>0</v>
      </c>
      <c r="BA1653" s="163">
        <f t="shared" si="1916"/>
        <v>0</v>
      </c>
      <c r="BB1653" s="163">
        <f t="shared" si="1917"/>
        <v>0</v>
      </c>
      <c r="BC1653" s="163">
        <f t="shared" si="1918"/>
        <v>0</v>
      </c>
      <c r="BD1653" s="163">
        <f t="shared" si="1919"/>
        <v>0</v>
      </c>
    </row>
    <row r="1654" spans="2:56" x14ac:dyDescent="0.3">
      <c r="B1654" s="169" t="s">
        <v>54</v>
      </c>
      <c r="C1654" s="248"/>
      <c r="D1654" s="249"/>
      <c r="E1654" s="172">
        <f t="shared" si="1905"/>
        <v>0</v>
      </c>
      <c r="F1654" s="248">
        <v>27812</v>
      </c>
      <c r="G1654" s="249">
        <v>10899</v>
      </c>
      <c r="H1654" s="172">
        <f t="shared" si="1906"/>
        <v>0.39188120235869411</v>
      </c>
      <c r="I1654" s="248"/>
      <c r="J1654" s="250"/>
      <c r="K1654" s="174">
        <f t="shared" si="1907"/>
        <v>0</v>
      </c>
      <c r="L1654" s="248"/>
      <c r="M1654" s="250">
        <v>0</v>
      </c>
      <c r="N1654" s="251"/>
      <c r="O1654" s="248"/>
      <c r="P1654" s="251"/>
      <c r="Q1654" s="166">
        <f t="shared" si="1908"/>
        <v>0</v>
      </c>
      <c r="R1654" s="251"/>
      <c r="S1654" s="251"/>
      <c r="T1654" s="167">
        <f t="shared" si="1920"/>
        <v>0</v>
      </c>
      <c r="U1654" s="157"/>
      <c r="V1654" s="248"/>
      <c r="W1654" s="251"/>
      <c r="X1654" s="166">
        <f t="shared" si="1909"/>
        <v>0</v>
      </c>
      <c r="Y1654" s="251"/>
      <c r="Z1654" s="251"/>
      <c r="AA1654" s="167">
        <f t="shared" si="1921"/>
        <v>0</v>
      </c>
      <c r="AB1654" s="157"/>
      <c r="AC1654" s="248"/>
      <c r="AD1654" s="251"/>
      <c r="AE1654" s="166">
        <f t="shared" si="1910"/>
        <v>0</v>
      </c>
      <c r="AF1654" s="251"/>
      <c r="AG1654" s="251"/>
      <c r="AH1654" s="167">
        <f t="shared" si="1922"/>
        <v>0</v>
      </c>
      <c r="AJ1654" s="252"/>
      <c r="AK1654" s="253"/>
      <c r="AL1654" s="254"/>
      <c r="AM1654" s="253"/>
      <c r="AN1654" s="254"/>
      <c r="AO1654" s="253"/>
      <c r="AP1654" s="254"/>
      <c r="AQ1654" s="253"/>
      <c r="AR1654" s="254"/>
      <c r="AS1654" s="253"/>
      <c r="AT1654" s="254"/>
      <c r="AU1654" s="253"/>
      <c r="AV1654" s="163">
        <f t="shared" si="1912"/>
        <v>0</v>
      </c>
      <c r="AW1654" s="168">
        <f t="shared" si="1913"/>
        <v>0</v>
      </c>
      <c r="AY1654" s="163">
        <f t="shared" si="1914"/>
        <v>0</v>
      </c>
      <c r="AZ1654" s="163">
        <f t="shared" si="1915"/>
        <v>0</v>
      </c>
      <c r="BA1654" s="163">
        <f t="shared" si="1916"/>
        <v>0</v>
      </c>
      <c r="BB1654" s="163">
        <f t="shared" si="1917"/>
        <v>0</v>
      </c>
      <c r="BC1654" s="163">
        <f t="shared" si="1918"/>
        <v>0</v>
      </c>
      <c r="BD1654" s="163">
        <f t="shared" si="1919"/>
        <v>0</v>
      </c>
    </row>
    <row r="1655" spans="2:56" x14ac:dyDescent="0.3">
      <c r="B1655" s="169" t="s">
        <v>55</v>
      </c>
      <c r="C1655" s="248"/>
      <c r="D1655" s="249"/>
      <c r="E1655" s="172">
        <f t="shared" si="1905"/>
        <v>0</v>
      </c>
      <c r="F1655" s="248"/>
      <c r="G1655" s="249"/>
      <c r="H1655" s="172">
        <f t="shared" si="1906"/>
        <v>0</v>
      </c>
      <c r="I1655" s="248"/>
      <c r="J1655" s="250"/>
      <c r="K1655" s="174">
        <f t="shared" si="1907"/>
        <v>0</v>
      </c>
      <c r="L1655" s="248"/>
      <c r="M1655" s="250">
        <v>0</v>
      </c>
      <c r="N1655" s="251"/>
      <c r="O1655" s="248"/>
      <c r="P1655" s="251"/>
      <c r="Q1655" s="166">
        <f t="shared" si="1908"/>
        <v>0</v>
      </c>
      <c r="R1655" s="251"/>
      <c r="S1655" s="251"/>
      <c r="T1655" s="167">
        <f t="shared" si="1920"/>
        <v>0</v>
      </c>
      <c r="U1655" s="157"/>
      <c r="V1655" s="248"/>
      <c r="W1655" s="251"/>
      <c r="X1655" s="166">
        <f t="shared" si="1909"/>
        <v>0</v>
      </c>
      <c r="Y1655" s="251"/>
      <c r="Z1655" s="251"/>
      <c r="AA1655" s="167">
        <f t="shared" si="1921"/>
        <v>0</v>
      </c>
      <c r="AB1655" s="157"/>
      <c r="AC1655" s="248"/>
      <c r="AD1655" s="251"/>
      <c r="AE1655" s="166">
        <f t="shared" si="1910"/>
        <v>0</v>
      </c>
      <c r="AF1655" s="251"/>
      <c r="AG1655" s="251"/>
      <c r="AH1655" s="167">
        <f t="shared" si="1922"/>
        <v>0</v>
      </c>
      <c r="AJ1655" s="252"/>
      <c r="AK1655" s="253"/>
      <c r="AL1655" s="254"/>
      <c r="AM1655" s="253"/>
      <c r="AN1655" s="254"/>
      <c r="AO1655" s="253"/>
      <c r="AP1655" s="254"/>
      <c r="AQ1655" s="253"/>
      <c r="AR1655" s="254"/>
      <c r="AS1655" s="253"/>
      <c r="AT1655" s="254"/>
      <c r="AU1655" s="253"/>
      <c r="AV1655" s="163">
        <f t="shared" si="1912"/>
        <v>0</v>
      </c>
      <c r="AW1655" s="168">
        <f t="shared" si="1913"/>
        <v>0</v>
      </c>
      <c r="AY1655" s="163">
        <f t="shared" si="1914"/>
        <v>0</v>
      </c>
      <c r="AZ1655" s="163">
        <f t="shared" si="1915"/>
        <v>0</v>
      </c>
      <c r="BA1655" s="163">
        <f t="shared" si="1916"/>
        <v>0</v>
      </c>
      <c r="BB1655" s="163">
        <f t="shared" si="1917"/>
        <v>0</v>
      </c>
      <c r="BC1655" s="163">
        <f t="shared" si="1918"/>
        <v>0</v>
      </c>
      <c r="BD1655" s="163">
        <f t="shared" si="1919"/>
        <v>0</v>
      </c>
    </row>
    <row r="1656" spans="2:56" x14ac:dyDescent="0.3">
      <c r="B1656" s="169" t="s">
        <v>56</v>
      </c>
      <c r="C1656" s="248"/>
      <c r="D1656" s="249"/>
      <c r="E1656" s="172">
        <f t="shared" si="1905"/>
        <v>0</v>
      </c>
      <c r="F1656" s="248"/>
      <c r="G1656" s="249"/>
      <c r="H1656" s="172">
        <f t="shared" si="1906"/>
        <v>0</v>
      </c>
      <c r="I1656" s="248"/>
      <c r="J1656" s="250"/>
      <c r="K1656" s="174">
        <f t="shared" si="1907"/>
        <v>0</v>
      </c>
      <c r="L1656" s="248"/>
      <c r="M1656" s="250">
        <v>0</v>
      </c>
      <c r="N1656" s="251"/>
      <c r="O1656" s="248"/>
      <c r="P1656" s="251"/>
      <c r="Q1656" s="166">
        <f t="shared" si="1908"/>
        <v>0</v>
      </c>
      <c r="R1656" s="251"/>
      <c r="S1656" s="251"/>
      <c r="T1656" s="167">
        <f t="shared" si="1920"/>
        <v>0</v>
      </c>
      <c r="U1656" s="157"/>
      <c r="V1656" s="248"/>
      <c r="W1656" s="251"/>
      <c r="X1656" s="166">
        <f t="shared" si="1909"/>
        <v>0</v>
      </c>
      <c r="Y1656" s="251"/>
      <c r="Z1656" s="251"/>
      <c r="AA1656" s="167">
        <f t="shared" si="1921"/>
        <v>0</v>
      </c>
      <c r="AB1656" s="157"/>
      <c r="AC1656" s="248"/>
      <c r="AD1656" s="251"/>
      <c r="AE1656" s="166">
        <f t="shared" si="1910"/>
        <v>0</v>
      </c>
      <c r="AF1656" s="251"/>
      <c r="AG1656" s="251"/>
      <c r="AH1656" s="167">
        <f t="shared" si="1922"/>
        <v>0</v>
      </c>
      <c r="AJ1656" s="252"/>
      <c r="AK1656" s="253"/>
      <c r="AL1656" s="254"/>
      <c r="AM1656" s="253"/>
      <c r="AN1656" s="254"/>
      <c r="AO1656" s="253"/>
      <c r="AP1656" s="254"/>
      <c r="AQ1656" s="253"/>
      <c r="AR1656" s="254"/>
      <c r="AS1656" s="253"/>
      <c r="AT1656" s="254"/>
      <c r="AU1656" s="253"/>
      <c r="AV1656" s="163">
        <f t="shared" si="1912"/>
        <v>0</v>
      </c>
      <c r="AW1656" s="168">
        <f t="shared" si="1913"/>
        <v>0</v>
      </c>
      <c r="AY1656" s="163">
        <f t="shared" si="1914"/>
        <v>0</v>
      </c>
      <c r="AZ1656" s="163">
        <f t="shared" si="1915"/>
        <v>0</v>
      </c>
      <c r="BA1656" s="163">
        <f t="shared" si="1916"/>
        <v>0</v>
      </c>
      <c r="BB1656" s="163">
        <f t="shared" si="1917"/>
        <v>0</v>
      </c>
      <c r="BC1656" s="163">
        <f t="shared" si="1918"/>
        <v>0</v>
      </c>
      <c r="BD1656" s="163">
        <f t="shared" si="1919"/>
        <v>0</v>
      </c>
    </row>
    <row r="1657" spans="2:56" x14ac:dyDescent="0.3">
      <c r="B1657" s="169" t="s">
        <v>57</v>
      </c>
      <c r="C1657" s="248"/>
      <c r="D1657" s="249"/>
      <c r="E1657" s="172">
        <f t="shared" si="1905"/>
        <v>0</v>
      </c>
      <c r="F1657" s="248"/>
      <c r="G1657" s="249"/>
      <c r="H1657" s="172">
        <f t="shared" si="1906"/>
        <v>0</v>
      </c>
      <c r="I1657" s="248"/>
      <c r="J1657" s="250"/>
      <c r="K1657" s="174">
        <f t="shared" si="1907"/>
        <v>0</v>
      </c>
      <c r="L1657" s="248"/>
      <c r="M1657" s="250">
        <v>0</v>
      </c>
      <c r="N1657" s="251"/>
      <c r="O1657" s="248"/>
      <c r="P1657" s="251"/>
      <c r="Q1657" s="166">
        <f t="shared" si="1908"/>
        <v>0</v>
      </c>
      <c r="R1657" s="251"/>
      <c r="S1657" s="251"/>
      <c r="T1657" s="167">
        <f t="shared" si="1920"/>
        <v>0</v>
      </c>
      <c r="U1657" s="157"/>
      <c r="V1657" s="248"/>
      <c r="W1657" s="251"/>
      <c r="X1657" s="166">
        <f t="shared" si="1909"/>
        <v>0</v>
      </c>
      <c r="Y1657" s="251"/>
      <c r="Z1657" s="251"/>
      <c r="AA1657" s="167">
        <f t="shared" si="1921"/>
        <v>0</v>
      </c>
      <c r="AB1657" s="157"/>
      <c r="AC1657" s="248"/>
      <c r="AD1657" s="251"/>
      <c r="AE1657" s="166">
        <f t="shared" si="1910"/>
        <v>0</v>
      </c>
      <c r="AF1657" s="251"/>
      <c r="AG1657" s="251"/>
      <c r="AH1657" s="167">
        <f t="shared" si="1922"/>
        <v>0</v>
      </c>
      <c r="AJ1657" s="252"/>
      <c r="AK1657" s="253"/>
      <c r="AL1657" s="254"/>
      <c r="AM1657" s="253"/>
      <c r="AN1657" s="254"/>
      <c r="AO1657" s="253"/>
      <c r="AP1657" s="254"/>
      <c r="AQ1657" s="253"/>
      <c r="AR1657" s="254"/>
      <c r="AS1657" s="253"/>
      <c r="AT1657" s="254"/>
      <c r="AU1657" s="253"/>
      <c r="AV1657" s="163">
        <f t="shared" si="1912"/>
        <v>0</v>
      </c>
      <c r="AW1657" s="168">
        <f t="shared" si="1913"/>
        <v>0</v>
      </c>
      <c r="AY1657" s="163">
        <f t="shared" si="1914"/>
        <v>0</v>
      </c>
      <c r="AZ1657" s="163">
        <f t="shared" si="1915"/>
        <v>0</v>
      </c>
      <c r="BA1657" s="163">
        <f t="shared" si="1916"/>
        <v>0</v>
      </c>
      <c r="BB1657" s="163">
        <f t="shared" si="1917"/>
        <v>0</v>
      </c>
      <c r="BC1657" s="163">
        <f t="shared" si="1918"/>
        <v>0</v>
      </c>
      <c r="BD1657" s="163">
        <f t="shared" si="1919"/>
        <v>0</v>
      </c>
    </row>
    <row r="1658" spans="2:56" x14ac:dyDescent="0.3">
      <c r="B1658" s="169" t="s">
        <v>58</v>
      </c>
      <c r="C1658" s="248">
        <v>37525</v>
      </c>
      <c r="D1658" s="249">
        <v>37411.08</v>
      </c>
      <c r="E1658" s="172">
        <f t="shared" si="1905"/>
        <v>0.99696415722851439</v>
      </c>
      <c r="F1658" s="248">
        <v>41265</v>
      </c>
      <c r="G1658" s="249">
        <v>39915.06</v>
      </c>
      <c r="H1658" s="172">
        <f t="shared" si="1906"/>
        <v>0.96728607778989451</v>
      </c>
      <c r="I1658" s="248">
        <v>43024</v>
      </c>
      <c r="J1658" s="250">
        <v>42270.18</v>
      </c>
      <c r="K1658" s="174">
        <f t="shared" si="1907"/>
        <v>0.98247908144291562</v>
      </c>
      <c r="L1658" s="248">
        <v>47652</v>
      </c>
      <c r="M1658" s="250">
        <v>47052</v>
      </c>
      <c r="N1658" s="251"/>
      <c r="O1658" s="248">
        <v>71913.877000000008</v>
      </c>
      <c r="P1658" s="251"/>
      <c r="Q1658" s="166">
        <f t="shared" si="1908"/>
        <v>71913.877000000008</v>
      </c>
      <c r="R1658" s="251"/>
      <c r="S1658" s="251"/>
      <c r="T1658" s="167">
        <f t="shared" si="1920"/>
        <v>71913.877000000008</v>
      </c>
      <c r="U1658" s="157"/>
      <c r="V1658" s="248"/>
      <c r="W1658" s="251"/>
      <c r="X1658" s="166">
        <f t="shared" si="1909"/>
        <v>0</v>
      </c>
      <c r="Y1658" s="251"/>
      <c r="Z1658" s="251"/>
      <c r="AA1658" s="167">
        <f t="shared" si="1921"/>
        <v>0</v>
      </c>
      <c r="AB1658" s="157"/>
      <c r="AC1658" s="248"/>
      <c r="AD1658" s="251"/>
      <c r="AE1658" s="166">
        <f t="shared" si="1910"/>
        <v>0</v>
      </c>
      <c r="AF1658" s="251"/>
      <c r="AG1658" s="251"/>
      <c r="AH1658" s="167">
        <f t="shared" si="1922"/>
        <v>0</v>
      </c>
      <c r="AJ1658" s="252">
        <f>T1658/12</f>
        <v>5992.8230833333337</v>
      </c>
      <c r="AK1658" s="253">
        <v>5992.8230833333337</v>
      </c>
      <c r="AL1658" s="254">
        <v>5992.8230833333337</v>
      </c>
      <c r="AM1658" s="253">
        <v>5992.8230833333337</v>
      </c>
      <c r="AN1658" s="254">
        <v>5992.8230833333337</v>
      </c>
      <c r="AO1658" s="253">
        <v>5992.8230833333337</v>
      </c>
      <c r="AP1658" s="254">
        <v>5992.8230833333337</v>
      </c>
      <c r="AQ1658" s="253">
        <v>5992.8230833333337</v>
      </c>
      <c r="AR1658" s="254">
        <v>5992.8230833333337</v>
      </c>
      <c r="AS1658" s="253">
        <v>5992.8230833333337</v>
      </c>
      <c r="AT1658" s="254">
        <v>5992.8230833333337</v>
      </c>
      <c r="AU1658" s="253">
        <v>5992.8230833333337</v>
      </c>
      <c r="AV1658" s="163">
        <f t="shared" si="1912"/>
        <v>71913.877000000022</v>
      </c>
      <c r="AW1658" s="168">
        <f t="shared" si="1913"/>
        <v>0</v>
      </c>
      <c r="AY1658" s="163">
        <f t="shared" si="1914"/>
        <v>17978.469250000002</v>
      </c>
      <c r="AZ1658" s="163">
        <f t="shared" si="1915"/>
        <v>17978.469250000002</v>
      </c>
      <c r="BA1658" s="163">
        <f t="shared" si="1916"/>
        <v>17978.469250000002</v>
      </c>
      <c r="BB1658" s="163">
        <f t="shared" si="1917"/>
        <v>17978.469250000002</v>
      </c>
      <c r="BC1658" s="163">
        <f t="shared" si="1918"/>
        <v>71913.877000000008</v>
      </c>
      <c r="BD1658" s="163">
        <f t="shared" si="1919"/>
        <v>0</v>
      </c>
    </row>
    <row r="1659" spans="2:56" x14ac:dyDescent="0.3">
      <c r="B1659" s="169" t="s">
        <v>59</v>
      </c>
      <c r="C1659" s="248">
        <v>525267</v>
      </c>
      <c r="D1659" s="249">
        <v>524822.37</v>
      </c>
      <c r="E1659" s="172">
        <f t="shared" si="1905"/>
        <v>0.99915351621175519</v>
      </c>
      <c r="F1659" s="248">
        <v>448061</v>
      </c>
      <c r="G1659" s="249">
        <v>448060.84</v>
      </c>
      <c r="H1659" s="172">
        <f t="shared" si="1906"/>
        <v>0.99999964290576515</v>
      </c>
      <c r="I1659" s="248">
        <v>358549</v>
      </c>
      <c r="J1659" s="250">
        <v>309988.77</v>
      </c>
      <c r="K1659" s="174">
        <f t="shared" si="1907"/>
        <v>0.86456459228724669</v>
      </c>
      <c r="L1659" s="248">
        <v>391220</v>
      </c>
      <c r="M1659" s="250">
        <v>390820</v>
      </c>
      <c r="N1659" s="251"/>
      <c r="O1659" s="248">
        <v>222545.66441152754</v>
      </c>
      <c r="P1659" s="251"/>
      <c r="Q1659" s="166">
        <f t="shared" si="1908"/>
        <v>222545.66441152754</v>
      </c>
      <c r="R1659" s="251"/>
      <c r="S1659" s="251"/>
      <c r="T1659" s="167">
        <f t="shared" si="1920"/>
        <v>222545.66441152754</v>
      </c>
      <c r="U1659" s="157"/>
      <c r="V1659" s="248"/>
      <c r="W1659" s="251"/>
      <c r="X1659" s="166">
        <f t="shared" si="1909"/>
        <v>0</v>
      </c>
      <c r="Y1659" s="251"/>
      <c r="Z1659" s="251"/>
      <c r="AA1659" s="167">
        <f t="shared" si="1921"/>
        <v>0</v>
      </c>
      <c r="AB1659" s="157"/>
      <c r="AC1659" s="248"/>
      <c r="AD1659" s="251"/>
      <c r="AE1659" s="166">
        <f t="shared" si="1910"/>
        <v>0</v>
      </c>
      <c r="AF1659" s="251"/>
      <c r="AG1659" s="251"/>
      <c r="AH1659" s="167">
        <f t="shared" si="1922"/>
        <v>0</v>
      </c>
      <c r="AJ1659" s="252">
        <f>T1659/12</f>
        <v>18545.472034293962</v>
      </c>
      <c r="AK1659" s="253">
        <v>18545.472034293962</v>
      </c>
      <c r="AL1659" s="254">
        <v>18545.472034293962</v>
      </c>
      <c r="AM1659" s="253">
        <v>18545.472034293962</v>
      </c>
      <c r="AN1659" s="254">
        <v>18545.472034293962</v>
      </c>
      <c r="AO1659" s="253">
        <v>18545.472034293962</v>
      </c>
      <c r="AP1659" s="254">
        <v>18545.472034293962</v>
      </c>
      <c r="AQ1659" s="253">
        <v>18545.472034293962</v>
      </c>
      <c r="AR1659" s="254">
        <v>18545.472034293962</v>
      </c>
      <c r="AS1659" s="253">
        <v>18545.472034293962</v>
      </c>
      <c r="AT1659" s="254">
        <v>18545.472034293962</v>
      </c>
      <c r="AU1659" s="253">
        <v>18545.472034293962</v>
      </c>
      <c r="AV1659" s="163">
        <f t="shared" si="1912"/>
        <v>222545.66441152748</v>
      </c>
      <c r="AW1659" s="168">
        <f t="shared" si="1913"/>
        <v>0</v>
      </c>
      <c r="AY1659" s="163">
        <f t="shared" si="1914"/>
        <v>55636.416102881885</v>
      </c>
      <c r="AZ1659" s="163">
        <f t="shared" si="1915"/>
        <v>55636.416102881885</v>
      </c>
      <c r="BA1659" s="163">
        <f t="shared" si="1916"/>
        <v>55636.416102881885</v>
      </c>
      <c r="BB1659" s="163">
        <f t="shared" si="1917"/>
        <v>55636.416102881885</v>
      </c>
      <c r="BC1659" s="163">
        <f t="shared" si="1918"/>
        <v>222545.66441152754</v>
      </c>
      <c r="BD1659" s="163">
        <f t="shared" si="1919"/>
        <v>0</v>
      </c>
    </row>
    <row r="1660" spans="2:56" x14ac:dyDescent="0.3">
      <c r="B1660" s="169" t="s">
        <v>60</v>
      </c>
      <c r="C1660" s="248">
        <v>252880</v>
      </c>
      <c r="D1660" s="249">
        <v>244233.83</v>
      </c>
      <c r="E1660" s="172">
        <f t="shared" si="1905"/>
        <v>0.96580919803859533</v>
      </c>
      <c r="F1660" s="248">
        <v>292458</v>
      </c>
      <c r="G1660" s="249">
        <v>292339.90999999997</v>
      </c>
      <c r="H1660" s="172">
        <f t="shared" si="1906"/>
        <v>0.99959621552496414</v>
      </c>
      <c r="I1660" s="248">
        <v>222670</v>
      </c>
      <c r="J1660" s="250">
        <v>209691.12999999998</v>
      </c>
      <c r="K1660" s="174">
        <f t="shared" si="1907"/>
        <v>0.94171253424349921</v>
      </c>
      <c r="L1660" s="248">
        <v>211823</v>
      </c>
      <c r="M1660" s="250">
        <v>211623</v>
      </c>
      <c r="N1660" s="251"/>
      <c r="O1660" s="248">
        <v>275738.87833379145</v>
      </c>
      <c r="P1660" s="251"/>
      <c r="Q1660" s="166">
        <f t="shared" si="1908"/>
        <v>275738.87833379145</v>
      </c>
      <c r="R1660" s="251"/>
      <c r="S1660" s="251"/>
      <c r="T1660" s="167">
        <f t="shared" si="1920"/>
        <v>275738.87833379145</v>
      </c>
      <c r="U1660" s="157"/>
      <c r="V1660" s="248"/>
      <c r="W1660" s="251"/>
      <c r="X1660" s="166">
        <f t="shared" si="1909"/>
        <v>0</v>
      </c>
      <c r="Y1660" s="251"/>
      <c r="Z1660" s="251"/>
      <c r="AA1660" s="167">
        <f t="shared" si="1921"/>
        <v>0</v>
      </c>
      <c r="AB1660" s="157"/>
      <c r="AC1660" s="248"/>
      <c r="AD1660" s="251"/>
      <c r="AE1660" s="166">
        <f t="shared" si="1910"/>
        <v>0</v>
      </c>
      <c r="AF1660" s="251"/>
      <c r="AG1660" s="251"/>
      <c r="AH1660" s="167">
        <f t="shared" si="1922"/>
        <v>0</v>
      </c>
      <c r="AJ1660" s="252">
        <f>T1660/12</f>
        <v>22978.239861149286</v>
      </c>
      <c r="AK1660" s="253">
        <v>22978.239861149286</v>
      </c>
      <c r="AL1660" s="254">
        <v>22978.239861149286</v>
      </c>
      <c r="AM1660" s="253">
        <v>22978.239861149286</v>
      </c>
      <c r="AN1660" s="254">
        <v>22978.239861149286</v>
      </c>
      <c r="AO1660" s="253">
        <v>22978.239861149286</v>
      </c>
      <c r="AP1660" s="254">
        <v>22978.239861149286</v>
      </c>
      <c r="AQ1660" s="253">
        <v>22978.239861149286</v>
      </c>
      <c r="AR1660" s="254">
        <v>22978.239861149286</v>
      </c>
      <c r="AS1660" s="253">
        <v>22978.239861149286</v>
      </c>
      <c r="AT1660" s="254">
        <v>22978.239861149286</v>
      </c>
      <c r="AU1660" s="253">
        <v>22978.239861149286</v>
      </c>
      <c r="AV1660" s="163">
        <f t="shared" si="1912"/>
        <v>275738.87833379145</v>
      </c>
      <c r="AW1660" s="168">
        <f t="shared" si="1913"/>
        <v>0</v>
      </c>
      <c r="AY1660" s="163">
        <f t="shared" si="1914"/>
        <v>68934.719583447863</v>
      </c>
      <c r="AZ1660" s="163">
        <f t="shared" si="1915"/>
        <v>68934.719583447863</v>
      </c>
      <c r="BA1660" s="163">
        <f t="shared" si="1916"/>
        <v>68934.719583447863</v>
      </c>
      <c r="BB1660" s="163">
        <f t="shared" si="1917"/>
        <v>68934.719583447863</v>
      </c>
      <c r="BC1660" s="163">
        <f t="shared" si="1918"/>
        <v>275738.87833379145</v>
      </c>
      <c r="BD1660" s="163">
        <f t="shared" si="1919"/>
        <v>0</v>
      </c>
    </row>
    <row r="1661" spans="2:56" x14ac:dyDescent="0.3">
      <c r="B1661" s="159" t="s">
        <v>61</v>
      </c>
      <c r="C1661" s="160">
        <f>SUM(C1662:C1665)</f>
        <v>505339</v>
      </c>
      <c r="D1661" s="161">
        <f>SUM(D1662:D1665)</f>
        <v>501754.76999999996</v>
      </c>
      <c r="E1661" s="162">
        <f t="shared" si="1905"/>
        <v>0.99290727610574281</v>
      </c>
      <c r="F1661" s="160">
        <f>SUM(F1662:F1665)</f>
        <v>526769</v>
      </c>
      <c r="G1661" s="161">
        <f>SUM(G1662:G1665)</f>
        <v>523547.05</v>
      </c>
      <c r="H1661" s="162">
        <f t="shared" si="1906"/>
        <v>0.99388356186487814</v>
      </c>
      <c r="I1661" s="160">
        <f>SUM(I1662:I1665)</f>
        <v>423232</v>
      </c>
      <c r="J1661" s="163">
        <f>SUM(J1662:J1665)</f>
        <v>425276.55</v>
      </c>
      <c r="K1661" s="164">
        <f t="shared" si="1907"/>
        <v>1.0048308020187509</v>
      </c>
      <c r="L1661" s="160">
        <f>SUM(L1662:L1665)</f>
        <v>546500</v>
      </c>
      <c r="M1661" s="163">
        <f>SUM(M1662:M1665)</f>
        <v>545800</v>
      </c>
      <c r="N1661" s="165">
        <f>SUM(N1662:N1665)</f>
        <v>0</v>
      </c>
      <c r="O1661" s="160">
        <f>SUM(O1662:O1665)</f>
        <v>652151.54080780048</v>
      </c>
      <c r="P1661" s="165">
        <f>SUM(P1662:P1665)</f>
        <v>0</v>
      </c>
      <c r="Q1661" s="166">
        <f t="shared" si="1908"/>
        <v>652151.54080780048</v>
      </c>
      <c r="R1661" s="165">
        <f>SUM(R1662:R1665)</f>
        <v>0</v>
      </c>
      <c r="S1661" s="165">
        <f>SUM(S1662:S1665)</f>
        <v>0</v>
      </c>
      <c r="T1661" s="167">
        <f t="shared" si="1920"/>
        <v>652151.54080780048</v>
      </c>
      <c r="U1661" s="157"/>
      <c r="V1661" s="160">
        <f>SUM(V1662:V1665)</f>
        <v>0</v>
      </c>
      <c r="W1661" s="165">
        <f>SUM(W1662:W1665)</f>
        <v>0</v>
      </c>
      <c r="X1661" s="166">
        <f t="shared" si="1909"/>
        <v>0</v>
      </c>
      <c r="Y1661" s="165">
        <f>SUM(Y1662:Y1665)</f>
        <v>0</v>
      </c>
      <c r="Z1661" s="165">
        <f>SUM(Z1662:Z1665)</f>
        <v>0</v>
      </c>
      <c r="AA1661" s="167">
        <f t="shared" si="1921"/>
        <v>0</v>
      </c>
      <c r="AB1661" s="157"/>
      <c r="AC1661" s="160">
        <f>SUM(AC1662:AC1665)</f>
        <v>0</v>
      </c>
      <c r="AD1661" s="165">
        <f>SUM(AD1662:AD1665)</f>
        <v>0</v>
      </c>
      <c r="AE1661" s="166">
        <f t="shared" si="1910"/>
        <v>0</v>
      </c>
      <c r="AF1661" s="165">
        <f>SUM(AF1662:AF1665)</f>
        <v>0</v>
      </c>
      <c r="AG1661" s="165">
        <f>SUM(AG1662:AG1665)</f>
        <v>0</v>
      </c>
      <c r="AH1661" s="167">
        <f t="shared" si="1922"/>
        <v>0</v>
      </c>
      <c r="AJ1661" s="161">
        <f t="shared" ref="AJ1661:AU1661" si="1925">SUM(AJ1662:AJ1665)</f>
        <v>54345.961733983379</v>
      </c>
      <c r="AK1661" s="163">
        <f t="shared" si="1925"/>
        <v>34256.961733983393</v>
      </c>
      <c r="AL1661" s="165">
        <f t="shared" si="1925"/>
        <v>34256.961733983393</v>
      </c>
      <c r="AM1661" s="163">
        <f t="shared" si="1925"/>
        <v>44345.961733983393</v>
      </c>
      <c r="AN1661" s="165">
        <f t="shared" si="1925"/>
        <v>44345.961733983393</v>
      </c>
      <c r="AO1661" s="163">
        <f t="shared" si="1925"/>
        <v>44345.961733983393</v>
      </c>
      <c r="AP1661" s="165">
        <f t="shared" si="1925"/>
        <v>54345.961733983379</v>
      </c>
      <c r="AQ1661" s="163">
        <f t="shared" si="1925"/>
        <v>54345.961733983379</v>
      </c>
      <c r="AR1661" s="165">
        <f t="shared" si="1925"/>
        <v>54345.961733983379</v>
      </c>
      <c r="AS1661" s="163">
        <f t="shared" si="1925"/>
        <v>54345.961733983379</v>
      </c>
      <c r="AT1661" s="165">
        <f t="shared" si="1925"/>
        <v>54345.961733983379</v>
      </c>
      <c r="AU1661" s="163">
        <f t="shared" si="1925"/>
        <v>124523.96173398316</v>
      </c>
      <c r="AV1661" s="163">
        <f t="shared" si="1912"/>
        <v>652151.54080780037</v>
      </c>
      <c r="AW1661" s="168">
        <f t="shared" si="1913"/>
        <v>0</v>
      </c>
      <c r="AY1661" s="163">
        <f t="shared" si="1914"/>
        <v>122859.88520195016</v>
      </c>
      <c r="AZ1661" s="163">
        <f t="shared" si="1915"/>
        <v>133037.88520195018</v>
      </c>
      <c r="BA1661" s="163">
        <f t="shared" si="1916"/>
        <v>163037.88520195015</v>
      </c>
      <c r="BB1661" s="163">
        <f t="shared" si="1917"/>
        <v>233215.88520194992</v>
      </c>
      <c r="BC1661" s="163">
        <f t="shared" si="1918"/>
        <v>652151.54080780037</v>
      </c>
      <c r="BD1661" s="163">
        <f t="shared" si="1919"/>
        <v>0</v>
      </c>
    </row>
    <row r="1662" spans="2:56" x14ac:dyDescent="0.3">
      <c r="B1662" s="169" t="s">
        <v>62</v>
      </c>
      <c r="C1662" s="248">
        <v>655</v>
      </c>
      <c r="D1662" s="249">
        <v>571.79999999999995</v>
      </c>
      <c r="E1662" s="172">
        <f t="shared" si="1905"/>
        <v>0.87297709923664113</v>
      </c>
      <c r="F1662" s="248">
        <v>606</v>
      </c>
      <c r="G1662" s="249">
        <v>590</v>
      </c>
      <c r="H1662" s="172">
        <f t="shared" si="1906"/>
        <v>0.97359735973597361</v>
      </c>
      <c r="I1662" s="248">
        <v>513</v>
      </c>
      <c r="J1662" s="250">
        <v>502.56000000000006</v>
      </c>
      <c r="K1662" s="174">
        <f t="shared" si="1907"/>
        <v>0.97964912280701766</v>
      </c>
      <c r="L1662" s="248">
        <v>525</v>
      </c>
      <c r="M1662" s="250">
        <v>525</v>
      </c>
      <c r="N1662" s="251"/>
      <c r="O1662" s="248">
        <v>673.41089600000009</v>
      </c>
      <c r="P1662" s="251"/>
      <c r="Q1662" s="166">
        <f t="shared" si="1908"/>
        <v>673.41089600000009</v>
      </c>
      <c r="R1662" s="251"/>
      <c r="S1662" s="251"/>
      <c r="T1662" s="167">
        <f t="shared" si="1920"/>
        <v>673.41089600000009</v>
      </c>
      <c r="U1662" s="157"/>
      <c r="V1662" s="248"/>
      <c r="W1662" s="251"/>
      <c r="X1662" s="166">
        <f t="shared" si="1909"/>
        <v>0</v>
      </c>
      <c r="Y1662" s="251"/>
      <c r="Z1662" s="251"/>
      <c r="AA1662" s="167">
        <f t="shared" si="1921"/>
        <v>0</v>
      </c>
      <c r="AB1662" s="157"/>
      <c r="AC1662" s="248"/>
      <c r="AD1662" s="251"/>
      <c r="AE1662" s="166">
        <f t="shared" si="1910"/>
        <v>0</v>
      </c>
      <c r="AF1662" s="251"/>
      <c r="AG1662" s="251"/>
      <c r="AH1662" s="167">
        <f t="shared" si="1922"/>
        <v>0</v>
      </c>
      <c r="AJ1662" s="252">
        <f>T1662/12</f>
        <v>56.117574666666677</v>
      </c>
      <c r="AK1662" s="253">
        <v>56.117574666666677</v>
      </c>
      <c r="AL1662" s="254">
        <v>56.117574666666677</v>
      </c>
      <c r="AM1662" s="253">
        <v>56.117574666666677</v>
      </c>
      <c r="AN1662" s="254">
        <v>56.117574666666677</v>
      </c>
      <c r="AO1662" s="253">
        <v>56.117574666666677</v>
      </c>
      <c r="AP1662" s="254">
        <v>56.117574666666677</v>
      </c>
      <c r="AQ1662" s="253">
        <v>56.117574666666677</v>
      </c>
      <c r="AR1662" s="254">
        <v>56.117574666666677</v>
      </c>
      <c r="AS1662" s="253">
        <v>56.117574666666677</v>
      </c>
      <c r="AT1662" s="254">
        <v>56.117574666666677</v>
      </c>
      <c r="AU1662" s="253">
        <v>56.117574666666677</v>
      </c>
      <c r="AV1662" s="163">
        <f t="shared" si="1912"/>
        <v>673.41089599999998</v>
      </c>
      <c r="AW1662" s="168">
        <f t="shared" si="1913"/>
        <v>0</v>
      </c>
      <c r="AY1662" s="163">
        <f t="shared" si="1914"/>
        <v>168.35272400000002</v>
      </c>
      <c r="AZ1662" s="163">
        <f t="shared" si="1915"/>
        <v>168.35272400000002</v>
      </c>
      <c r="BA1662" s="163">
        <f t="shared" si="1916"/>
        <v>168.35272400000002</v>
      </c>
      <c r="BB1662" s="163">
        <f t="shared" si="1917"/>
        <v>168.35272400000002</v>
      </c>
      <c r="BC1662" s="163">
        <f t="shared" si="1918"/>
        <v>673.41089600000009</v>
      </c>
      <c r="BD1662" s="163">
        <f t="shared" si="1919"/>
        <v>0</v>
      </c>
    </row>
    <row r="1663" spans="2:56" x14ac:dyDescent="0.3">
      <c r="B1663" s="169" t="s">
        <v>63</v>
      </c>
      <c r="C1663" s="248">
        <v>123711</v>
      </c>
      <c r="D1663" s="249">
        <v>119478</v>
      </c>
      <c r="E1663" s="172">
        <f t="shared" si="1905"/>
        <v>0.96578315590367869</v>
      </c>
      <c r="F1663" s="248">
        <v>122177</v>
      </c>
      <c r="G1663" s="249">
        <v>122177</v>
      </c>
      <c r="H1663" s="172">
        <f t="shared" si="1906"/>
        <v>1</v>
      </c>
      <c r="I1663" s="248">
        <v>102304</v>
      </c>
      <c r="J1663" s="250">
        <v>102612</v>
      </c>
      <c r="K1663" s="174">
        <f t="shared" si="1907"/>
        <v>1.0030106349702845</v>
      </c>
      <c r="L1663" s="248">
        <v>101640</v>
      </c>
      <c r="M1663" s="250">
        <v>101640</v>
      </c>
      <c r="N1663" s="251"/>
      <c r="O1663" s="248">
        <v>128005.93736666668</v>
      </c>
      <c r="P1663" s="251"/>
      <c r="Q1663" s="166">
        <f t="shared" si="1908"/>
        <v>128005.93736666668</v>
      </c>
      <c r="R1663" s="251"/>
      <c r="S1663" s="251"/>
      <c r="T1663" s="167">
        <f t="shared" si="1920"/>
        <v>128005.93736666668</v>
      </c>
      <c r="U1663" s="157"/>
      <c r="V1663" s="248"/>
      <c r="W1663" s="251"/>
      <c r="X1663" s="166">
        <f t="shared" si="1909"/>
        <v>0</v>
      </c>
      <c r="Y1663" s="251"/>
      <c r="Z1663" s="251"/>
      <c r="AA1663" s="167">
        <f t="shared" si="1921"/>
        <v>0</v>
      </c>
      <c r="AB1663" s="157"/>
      <c r="AC1663" s="248"/>
      <c r="AD1663" s="251"/>
      <c r="AE1663" s="166">
        <f t="shared" si="1910"/>
        <v>0</v>
      </c>
      <c r="AF1663" s="251"/>
      <c r="AG1663" s="251"/>
      <c r="AH1663" s="167">
        <f t="shared" si="1922"/>
        <v>0</v>
      </c>
      <c r="AJ1663" s="252">
        <f>T1663/12</f>
        <v>10667.161447222223</v>
      </c>
      <c r="AK1663" s="253">
        <v>10667.161447222223</v>
      </c>
      <c r="AL1663" s="254">
        <v>10667.161447222223</v>
      </c>
      <c r="AM1663" s="253">
        <v>10667.161447222223</v>
      </c>
      <c r="AN1663" s="254">
        <v>10667.161447222223</v>
      </c>
      <c r="AO1663" s="253">
        <v>10667.161447222223</v>
      </c>
      <c r="AP1663" s="254">
        <v>10667.161447222223</v>
      </c>
      <c r="AQ1663" s="253">
        <v>10667.161447222223</v>
      </c>
      <c r="AR1663" s="254">
        <v>10667.161447222223</v>
      </c>
      <c r="AS1663" s="253">
        <v>10667.161447222223</v>
      </c>
      <c r="AT1663" s="254">
        <v>10667.161447222223</v>
      </c>
      <c r="AU1663" s="253">
        <v>10667.161447222223</v>
      </c>
      <c r="AV1663" s="163">
        <f t="shared" si="1912"/>
        <v>128005.93736666669</v>
      </c>
      <c r="AW1663" s="168">
        <f t="shared" si="1913"/>
        <v>0</v>
      </c>
      <c r="AY1663" s="163">
        <f t="shared" si="1914"/>
        <v>32001.48434166667</v>
      </c>
      <c r="AZ1663" s="163">
        <f t="shared" si="1915"/>
        <v>32001.48434166667</v>
      </c>
      <c r="BA1663" s="163">
        <f t="shared" si="1916"/>
        <v>32001.48434166667</v>
      </c>
      <c r="BB1663" s="163">
        <f t="shared" si="1917"/>
        <v>32001.48434166667</v>
      </c>
      <c r="BC1663" s="163">
        <f t="shared" si="1918"/>
        <v>128005.93736666668</v>
      </c>
      <c r="BD1663" s="163">
        <f t="shared" si="1919"/>
        <v>0</v>
      </c>
    </row>
    <row r="1664" spans="2:56" x14ac:dyDescent="0.3">
      <c r="B1664" s="169" t="s">
        <v>64</v>
      </c>
      <c r="C1664" s="248">
        <v>380973</v>
      </c>
      <c r="D1664" s="249">
        <v>381704.97</v>
      </c>
      <c r="E1664" s="172">
        <f t="shared" si="1905"/>
        <v>1.0019213172587034</v>
      </c>
      <c r="F1664" s="248">
        <v>403986</v>
      </c>
      <c r="G1664" s="249">
        <v>400780.05</v>
      </c>
      <c r="H1664" s="172">
        <f t="shared" si="1906"/>
        <v>0.99206420519522953</v>
      </c>
      <c r="I1664" s="248">
        <v>320415</v>
      </c>
      <c r="J1664" s="250">
        <v>322161.99</v>
      </c>
      <c r="K1664" s="174">
        <f t="shared" si="1907"/>
        <v>1.0054522728336688</v>
      </c>
      <c r="L1664" s="248">
        <v>444335</v>
      </c>
      <c r="M1664" s="250">
        <v>443635</v>
      </c>
      <c r="N1664" s="251"/>
      <c r="O1664" s="248">
        <v>523472.19254513382</v>
      </c>
      <c r="P1664" s="251"/>
      <c r="Q1664" s="166">
        <f t="shared" si="1908"/>
        <v>523472.19254513382</v>
      </c>
      <c r="R1664" s="251"/>
      <c r="S1664" s="251"/>
      <c r="T1664" s="167">
        <f t="shared" si="1920"/>
        <v>523472.19254513382</v>
      </c>
      <c r="U1664" s="157"/>
      <c r="V1664" s="248"/>
      <c r="W1664" s="251"/>
      <c r="X1664" s="166">
        <f t="shared" si="1909"/>
        <v>0</v>
      </c>
      <c r="Y1664" s="251"/>
      <c r="Z1664" s="251"/>
      <c r="AA1664" s="167">
        <f t="shared" si="1921"/>
        <v>0</v>
      </c>
      <c r="AB1664" s="157"/>
      <c r="AC1664" s="248"/>
      <c r="AD1664" s="251"/>
      <c r="AE1664" s="166">
        <f t="shared" si="1910"/>
        <v>0</v>
      </c>
      <c r="AF1664" s="251"/>
      <c r="AG1664" s="251"/>
      <c r="AH1664" s="167">
        <f t="shared" si="1922"/>
        <v>0</v>
      </c>
      <c r="AJ1664" s="252">
        <f>T1664/12</f>
        <v>43622.682712094487</v>
      </c>
      <c r="AK1664" s="253">
        <f>43622.6827120945-20089</f>
        <v>23533.682712094502</v>
      </c>
      <c r="AL1664" s="254">
        <f>43622.6827120945-20089</f>
        <v>23533.682712094502</v>
      </c>
      <c r="AM1664" s="253">
        <f>43622.6827120945-10000</f>
        <v>33622.682712094502</v>
      </c>
      <c r="AN1664" s="254">
        <f>43622.6827120945-10000</f>
        <v>33622.682712094502</v>
      </c>
      <c r="AO1664" s="253">
        <f>43622.6827120945-10000</f>
        <v>33622.682712094502</v>
      </c>
      <c r="AP1664" s="254">
        <v>43622.682712094487</v>
      </c>
      <c r="AQ1664" s="253">
        <v>43622.682712094487</v>
      </c>
      <c r="AR1664" s="254">
        <v>43622.682712094487</v>
      </c>
      <c r="AS1664" s="253">
        <v>43622.682712094487</v>
      </c>
      <c r="AT1664" s="254">
        <v>43622.682712094487</v>
      </c>
      <c r="AU1664" s="253">
        <v>113800.68271209428</v>
      </c>
      <c r="AV1664" s="163">
        <f t="shared" si="1912"/>
        <v>523472.19254513382</v>
      </c>
      <c r="AW1664" s="168">
        <f t="shared" si="1913"/>
        <v>0</v>
      </c>
      <c r="AY1664" s="163">
        <f t="shared" si="1914"/>
        <v>90690.048136283498</v>
      </c>
      <c r="AZ1664" s="163">
        <f t="shared" si="1915"/>
        <v>100868.0481362835</v>
      </c>
      <c r="BA1664" s="163">
        <f t="shared" si="1916"/>
        <v>130868.04813628347</v>
      </c>
      <c r="BB1664" s="163">
        <f t="shared" si="1917"/>
        <v>201046.04813628324</v>
      </c>
      <c r="BC1664" s="163">
        <f t="shared" si="1918"/>
        <v>523472.1925451337</v>
      </c>
      <c r="BD1664" s="163">
        <f t="shared" si="1919"/>
        <v>0</v>
      </c>
    </row>
    <row r="1665" spans="2:56" x14ac:dyDescent="0.3">
      <c r="B1665" s="169" t="s">
        <v>65</v>
      </c>
      <c r="C1665" s="248"/>
      <c r="D1665" s="249"/>
      <c r="E1665" s="172">
        <f t="shared" si="1905"/>
        <v>0</v>
      </c>
      <c r="F1665" s="248"/>
      <c r="G1665" s="249"/>
      <c r="H1665" s="172">
        <f t="shared" si="1906"/>
        <v>0</v>
      </c>
      <c r="I1665" s="248"/>
      <c r="J1665" s="250"/>
      <c r="K1665" s="174">
        <f t="shared" si="1907"/>
        <v>0</v>
      </c>
      <c r="L1665" s="248"/>
      <c r="M1665" s="250"/>
      <c r="N1665" s="251"/>
      <c r="O1665" s="248"/>
      <c r="P1665" s="251"/>
      <c r="Q1665" s="166">
        <f t="shared" si="1908"/>
        <v>0</v>
      </c>
      <c r="R1665" s="251"/>
      <c r="S1665" s="251"/>
      <c r="T1665" s="167">
        <f t="shared" si="1920"/>
        <v>0</v>
      </c>
      <c r="U1665" s="157"/>
      <c r="V1665" s="248"/>
      <c r="W1665" s="251"/>
      <c r="X1665" s="166">
        <f t="shared" si="1909"/>
        <v>0</v>
      </c>
      <c r="Y1665" s="251"/>
      <c r="Z1665" s="251"/>
      <c r="AA1665" s="167">
        <f t="shared" si="1921"/>
        <v>0</v>
      </c>
      <c r="AB1665" s="157"/>
      <c r="AC1665" s="248"/>
      <c r="AD1665" s="251"/>
      <c r="AE1665" s="166">
        <f t="shared" si="1910"/>
        <v>0</v>
      </c>
      <c r="AF1665" s="251"/>
      <c r="AG1665" s="251"/>
      <c r="AH1665" s="167">
        <f t="shared" si="1922"/>
        <v>0</v>
      </c>
      <c r="AJ1665" s="252"/>
      <c r="AK1665" s="253"/>
      <c r="AL1665" s="254"/>
      <c r="AM1665" s="253"/>
      <c r="AN1665" s="254"/>
      <c r="AO1665" s="253"/>
      <c r="AP1665" s="254"/>
      <c r="AQ1665" s="253"/>
      <c r="AR1665" s="254"/>
      <c r="AS1665" s="253"/>
      <c r="AT1665" s="254"/>
      <c r="AU1665" s="253"/>
      <c r="AV1665" s="163">
        <f t="shared" si="1912"/>
        <v>0</v>
      </c>
      <c r="AW1665" s="168">
        <f t="shared" si="1913"/>
        <v>0</v>
      </c>
      <c r="AY1665" s="163">
        <f t="shared" si="1914"/>
        <v>0</v>
      </c>
      <c r="AZ1665" s="163">
        <f t="shared" si="1915"/>
        <v>0</v>
      </c>
      <c r="BA1665" s="163">
        <f t="shared" si="1916"/>
        <v>0</v>
      </c>
      <c r="BB1665" s="163">
        <f t="shared" si="1917"/>
        <v>0</v>
      </c>
      <c r="BC1665" s="163">
        <f t="shared" si="1918"/>
        <v>0</v>
      </c>
      <c r="BD1665" s="163">
        <f t="shared" si="1919"/>
        <v>0</v>
      </c>
    </row>
    <row r="1666" spans="2:56" x14ac:dyDescent="0.3">
      <c r="B1666" s="176" t="s">
        <v>66</v>
      </c>
      <c r="C1666" s="83">
        <f>SUM(C1667,C1669,C1673,C1678,C1680,C1682,C1684,C1691,C1698,C1703,C1706,C1708,C1711,C1713,C1717,C1721,C1723,C1729,C1731,C1733,C1735,C1737,C1739,C1741,C1743,C1745,C1747,C1749,C1751,C1761,C1769,C1771,C1776,C1778,C1785,C1787,C1793,C1795)</f>
        <v>6967289</v>
      </c>
      <c r="D1666" s="84">
        <f>SUM(D1667,D1669,D1673,D1678,D1680,D1682,D1684,D1691,D1698,D1703,D1706,D1708,D1711,D1713,D1717,D1721,D1723,D1729,D1731,D1733,D1735,D1737,D1739,D1741,D1743,D1745,D1747,D1749,D1751,D1761,D1769,D1771,D1776,D1778,D1785,D1787,D1793,D1795)</f>
        <v>6944859.5099999998</v>
      </c>
      <c r="E1666" s="85">
        <f t="shared" si="1905"/>
        <v>0.99678074355750135</v>
      </c>
      <c r="F1666" s="83">
        <f>SUM(F1667,F1669,F1673,F1678,F1680,F1682,F1684,F1691,F1698,F1703,F1706,F1708,F1711,F1713,F1717,F1721,F1723,F1729,F1731,F1733,F1735,F1737,F1739,F1741,F1743,F1745,F1747,F1749,F1751,F1761,F1769,F1771,F1776,F1778,F1785,F1787,F1793,F1795)</f>
        <v>8824296</v>
      </c>
      <c r="G1666" s="84">
        <f>SUM(G1667,G1669,G1673,G1678,G1680,G1682,G1684,G1691,G1698,G1703,G1706,G1708,G1711,G1713,G1717,G1721,G1723,G1729,G1731,G1733,G1735,G1737,G1739,G1741,G1743,G1745,G1747,G1749,G1751,G1761,G1769,G1771,G1776,G1778,G1785,G1787,G1793,G1795)</f>
        <v>8825573.9299999997</v>
      </c>
      <c r="H1666" s="85">
        <f t="shared" si="1906"/>
        <v>1.0001448194847498</v>
      </c>
      <c r="I1666" s="83">
        <f>SUM(I1667,I1669,I1673,I1678,I1680,I1682,I1684,I1691,I1698,I1703,I1706,I1708,I1711,I1713,I1717,I1721,I1723,I1729,I1731,I1733,I1735,I1737,I1739,I1741,I1743,I1745,I1747,I1749,I1751,I1761,I1769,I1771,I1776,I1778,I1785,I1787,I1793,I1795)</f>
        <v>4346388</v>
      </c>
      <c r="J1666" s="86">
        <f>SUM(J1667,J1669,J1673,J1678,J1680,J1682,J1684,J1691,J1698,J1703,J1706,J1708,J1711,J1713,J1717,J1721,J1723,J1729,J1731,J1733,J1735,J1737,J1739,J1741,J1743,J1745,J1747,J1749,J1751,J1761,J1769,J1771,J1776,J1778,J1785,J1787,J1793,J1795)</f>
        <v>4346235.2</v>
      </c>
      <c r="K1666" s="87">
        <f t="shared" si="1907"/>
        <v>0.99996484437192446</v>
      </c>
      <c r="L1666" s="83">
        <f>SUM(L1667,L1669,L1673,L1678,L1680,L1682,L1684,L1691,L1698,L1703,L1706,L1708,L1711,L1713,L1717,L1721,L1723,L1729,L1731,L1733,L1735,L1737,L1739,L1741,L1743,L1745,L1747,L1749,L1751,L1761,L1769,L1771,L1776,L1778,L1785,L1787,L1793,L1795)</f>
        <v>3698951</v>
      </c>
      <c r="M1666" s="86">
        <f>SUM(M1667,M1669,M1673,M1678,M1680,M1682,M1684,M1691,M1698,M1703,M1706,M1708,M1711,M1713,M1717,M1721,M1723,M1729,M1731,M1733,M1735,M1737,M1739,M1741,M1743,M1745,M1747,M1749,M1751,M1761,M1769,M1771,M1776,M1778,M1785,M1787,M1793,M1795)</f>
        <v>1998951</v>
      </c>
      <c r="N1666" s="88">
        <f>SUM(N1667,N1669,N1673,N1678,N1680,N1682,N1684,N1691,N1698,N1703,N1706,N1708,N1711,N1713,N1717,N1721,N1723,N1729,N1731,N1733,N1735,N1737,N1739,N1741,N1743,N1745,N1747,N1749,N1751,N1761,N1769,N1771,N1776,N1778,N1785,N1787,N1793,N1795)</f>
        <v>0</v>
      </c>
      <c r="O1666" s="83">
        <f>SUM(O1667,O1669,O1673,O1678,O1680,O1682,O1684,O1691,O1698,O1703,O1706,O1708,O1711,O1713,O1717,O1721,O1723,O1729,O1731,O1733,O1735,O1737,O1739,O1741,O1743,O1745,O1747,O1749,O1751,O1761,O1769,O1771,O1776,O1778,O1785,O1787,O1793,O1795)</f>
        <v>2740001</v>
      </c>
      <c r="P1666" s="88">
        <f>SUM(P1667,P1669,P1673,P1678,P1680,P1682,P1684,P1691,P1698,P1703,P1706,P1708,P1711,P1713,P1717,P1721,P1723,P1729,P1731,P1733,P1735,P1737,P1739,P1741,P1743,P1745,P1747,P1749,P1751,P1761,P1769,P1771,P1776,P1778,P1785,P1787,P1793,P1795)</f>
        <v>0</v>
      </c>
      <c r="Q1666" s="177">
        <f t="shared" si="1908"/>
        <v>2740001</v>
      </c>
      <c r="R1666" s="88">
        <f>SUM(R1667,R1669,R1673,R1678,R1680,R1682,R1684,R1691,R1698,R1703,R1706,R1708,R1711,R1713,R1717,R1721,R1723,R1729,R1731,R1733,R1735,R1737,R1739,R1741,R1743,R1745,R1747,R1749,R1751,R1761,R1769,R1771,R1776,R1778,R1785,R1787,R1793,R1795)</f>
        <v>0</v>
      </c>
      <c r="S1666" s="88">
        <f>SUM(S1667,S1669,S1673,S1678,S1680,S1682,S1684,S1691,S1698,S1703,S1706,S1708,S1711,S1713,S1717,S1721,S1723,S1729,S1731,S1733,S1735,S1737,S1739,S1741,S1743,S1745,S1747,S1749,S1751,S1761,S1769,S1771,S1776,S1778,S1785,S1787,S1793,S1795)</f>
        <v>0</v>
      </c>
      <c r="T1666" s="178">
        <f t="shared" si="1920"/>
        <v>2740001</v>
      </c>
      <c r="U1666" s="157"/>
      <c r="V1666" s="83">
        <f>SUM(V1667,V1669,V1673,V1678,V1680,V1682,V1684,V1691,V1698,V1703,V1706,V1708,V1711,V1713,V1717,V1721,V1723,V1729,V1731,V1733,V1735,V1737,V1739,V1741,V1743,V1745,V1747,V1749,V1751,V1761,V1769,V1771,V1776,V1778,V1785,V1787,V1793,V1795)</f>
        <v>2856848</v>
      </c>
      <c r="W1666" s="88">
        <f>SUM(W1667,W1669,W1673,W1678,W1680,W1682,W1684,W1691,W1698,W1703,W1706,W1708,W1711,W1713,W1717,W1721,W1723,W1729,W1731,W1733,W1735,W1737,W1739,W1741,W1743,W1745,W1747,W1749,W1751,W1761,W1769,W1771,W1776,W1778,W1785,W1787,W1793,W1795)</f>
        <v>0</v>
      </c>
      <c r="X1666" s="177">
        <f t="shared" si="1909"/>
        <v>2856848</v>
      </c>
      <c r="Y1666" s="88">
        <f>SUM(Y1667,Y1669,Y1673,Y1678,Y1680,Y1682,Y1684,Y1691,Y1698,Y1703,Y1706,Y1708,Y1711,Y1713,Y1717,Y1721,Y1723,Y1729,Y1731,Y1733,Y1735,Y1737,Y1739,Y1741,Y1743,Y1745,Y1747,Y1749,Y1751,Y1761,Y1769,Y1771,Y1776,Y1778,Y1785,Y1787,Y1793,Y1795)</f>
        <v>0</v>
      </c>
      <c r="Z1666" s="88">
        <f>SUM(Z1667,Z1669,Z1673,Z1678,Z1680,Z1682,Z1684,Z1691,Z1698,Z1703,Z1706,Z1708,Z1711,Z1713,Z1717,Z1721,Z1723,Z1729,Z1731,Z1733,Z1735,Z1737,Z1739,Z1741,Z1743,Z1745,Z1747,Z1749,Z1751,Z1761,Z1769,Z1771,Z1776,Z1778,Z1785,Z1787,Z1793,Z1795)</f>
        <v>0</v>
      </c>
      <c r="AA1666" s="178">
        <f t="shared" si="1921"/>
        <v>2856848</v>
      </c>
      <c r="AB1666" s="157"/>
      <c r="AC1666" s="83">
        <f>SUM(AC1667,AC1669,AC1673,AC1678,AC1680,AC1682,AC1684,AC1691,AC1698,AC1703,AC1706,AC1708,AC1711,AC1713,AC1717,AC1721,AC1723,AC1729,AC1731,AC1733,AC1735,AC1737,AC1739,AC1741,AC1743,AC1745,AC1747,AC1749,AC1751,AC1761,AC1769,AC1771,AC1776,AC1778,AC1785,AC1787,AC1793,AC1795)</f>
        <v>2985120</v>
      </c>
      <c r="AD1666" s="88">
        <f>SUM(AD1667,AD1669,AD1673,AD1678,AD1680,AD1682,AD1684,AD1691,AD1698,AD1703,AD1706,AD1708,AD1711,AD1713,AD1717,AD1721,AD1723,AD1729,AD1731,AD1733,AD1735,AD1737,AD1739,AD1741,AD1743,AD1745,AD1747,AD1749,AD1751,AD1761,AD1769,AD1771,AD1776,AD1778,AD1785,AD1787,AD1793,AD1795)</f>
        <v>0</v>
      </c>
      <c r="AE1666" s="177">
        <f t="shared" si="1910"/>
        <v>2985120</v>
      </c>
      <c r="AF1666" s="88">
        <f>SUM(AF1667,AF1669,AF1673,AF1678,AF1680,AF1682,AF1684,AF1691,AF1698,AF1703,AF1706,AF1708,AF1711,AF1713,AF1717,AF1721,AF1723,AF1729,AF1731,AF1733,AF1735,AF1737,AF1739,AF1741,AF1743,AF1745,AF1747,AF1749,AF1751,AF1761,AF1769,AF1771,AF1776,AF1778,AF1785,AF1787,AF1793,AF1795)</f>
        <v>0</v>
      </c>
      <c r="AG1666" s="88">
        <f>SUM(AG1667,AG1669,AG1673,AG1678,AG1680,AG1682,AG1684,AG1691,AG1698,AG1703,AG1706,AG1708,AG1711,AG1713,AG1717,AG1721,AG1723,AG1729,AG1731,AG1733,AG1735,AG1737,AG1739,AG1741,AG1743,AG1745,AG1747,AG1749,AG1751,AG1761,AG1769,AG1771,AG1776,AG1778,AG1785,AG1787,AG1793,AG1795)</f>
        <v>0</v>
      </c>
      <c r="AH1666" s="178">
        <f t="shared" si="1922"/>
        <v>2985120</v>
      </c>
      <c r="AJ1666" s="84">
        <f t="shared" ref="AJ1666:AU1666" si="1926">SUM(AJ1667,AJ1669,AJ1673,AJ1678,AJ1680,AJ1682,AJ1684,AJ1691,AJ1698,AJ1703,AJ1706,AJ1708,AJ1711,AJ1713,AJ1717,AJ1721,AJ1723,AJ1729,AJ1731,AJ1733,AJ1735,AJ1737,AJ1739,AJ1741,AJ1743,AJ1745,AJ1747,AJ1749,AJ1751,AJ1761,AJ1769,AJ1771,AJ1776,AJ1778,AJ1785,AJ1787,AJ1793,AJ1795)</f>
        <v>225783</v>
      </c>
      <c r="AK1666" s="86">
        <f t="shared" si="1926"/>
        <v>229784</v>
      </c>
      <c r="AL1666" s="88">
        <f t="shared" si="1926"/>
        <v>227883</v>
      </c>
      <c r="AM1666" s="86">
        <f t="shared" si="1926"/>
        <v>250283</v>
      </c>
      <c r="AN1666" s="88">
        <f t="shared" si="1926"/>
        <v>225783</v>
      </c>
      <c r="AO1666" s="86">
        <f t="shared" si="1926"/>
        <v>225583</v>
      </c>
      <c r="AP1666" s="88">
        <f t="shared" si="1926"/>
        <v>225783</v>
      </c>
      <c r="AQ1666" s="86">
        <f t="shared" si="1926"/>
        <v>225322</v>
      </c>
      <c r="AR1666" s="88">
        <f t="shared" si="1926"/>
        <v>225783</v>
      </c>
      <c r="AS1666" s="86">
        <f t="shared" si="1926"/>
        <v>225783</v>
      </c>
      <c r="AT1666" s="88">
        <f t="shared" si="1926"/>
        <v>225783</v>
      </c>
      <c r="AU1666" s="86">
        <f t="shared" si="1926"/>
        <v>226448</v>
      </c>
      <c r="AV1666" s="86">
        <f t="shared" si="1912"/>
        <v>2740001</v>
      </c>
      <c r="AW1666" s="93">
        <f t="shared" si="1913"/>
        <v>0</v>
      </c>
      <c r="AY1666" s="86">
        <f t="shared" si="1914"/>
        <v>683450</v>
      </c>
      <c r="AZ1666" s="86">
        <f t="shared" si="1915"/>
        <v>701649</v>
      </c>
      <c r="BA1666" s="86">
        <f t="shared" si="1916"/>
        <v>676888</v>
      </c>
      <c r="BB1666" s="86">
        <f t="shared" si="1917"/>
        <v>678014</v>
      </c>
      <c r="BC1666" s="86">
        <f t="shared" si="1918"/>
        <v>2740001</v>
      </c>
      <c r="BD1666" s="86">
        <f t="shared" si="1919"/>
        <v>0</v>
      </c>
    </row>
    <row r="1667" spans="2:56" x14ac:dyDescent="0.3">
      <c r="B1667" s="179" t="s">
        <v>67</v>
      </c>
      <c r="C1667" s="83">
        <f>SUM(C1668)</f>
        <v>0</v>
      </c>
      <c r="D1667" s="84">
        <f>SUM(D1668)</f>
        <v>0</v>
      </c>
      <c r="E1667" s="85">
        <f t="shared" si="1905"/>
        <v>0</v>
      </c>
      <c r="F1667" s="83">
        <f>SUM(F1668)</f>
        <v>0</v>
      </c>
      <c r="G1667" s="84">
        <f>SUM(G1668)</f>
        <v>0</v>
      </c>
      <c r="H1667" s="85">
        <f t="shared" si="1906"/>
        <v>0</v>
      </c>
      <c r="I1667" s="83">
        <f>SUM(I1668)</f>
        <v>171250</v>
      </c>
      <c r="J1667" s="86">
        <f>SUM(J1668)</f>
        <v>171241.44</v>
      </c>
      <c r="K1667" s="87">
        <f t="shared" si="1907"/>
        <v>0.99995001459854016</v>
      </c>
      <c r="L1667" s="83">
        <f>SUM(L1668)</f>
        <v>0</v>
      </c>
      <c r="M1667" s="86">
        <f>SUM(M1668)</f>
        <v>0</v>
      </c>
      <c r="N1667" s="88">
        <f>SUM(N1668)</f>
        <v>0</v>
      </c>
      <c r="O1667" s="83">
        <f>SUM(O1668)</f>
        <v>0</v>
      </c>
      <c r="P1667" s="88">
        <f>SUM(P1668)</f>
        <v>0</v>
      </c>
      <c r="Q1667" s="177">
        <f t="shared" si="1908"/>
        <v>0</v>
      </c>
      <c r="R1667" s="88">
        <f>SUM(R1668)</f>
        <v>0</v>
      </c>
      <c r="S1667" s="88">
        <f>SUM(S1668)</f>
        <v>0</v>
      </c>
      <c r="T1667" s="178">
        <f t="shared" si="1920"/>
        <v>0</v>
      </c>
      <c r="U1667" s="157"/>
      <c r="V1667" s="83">
        <f>SUM(V1668)</f>
        <v>0</v>
      </c>
      <c r="W1667" s="88">
        <f>SUM(W1668)</f>
        <v>0</v>
      </c>
      <c r="X1667" s="177">
        <f t="shared" si="1909"/>
        <v>0</v>
      </c>
      <c r="Y1667" s="88">
        <f>SUM(Y1668)</f>
        <v>0</v>
      </c>
      <c r="Z1667" s="88">
        <f>SUM(Z1668)</f>
        <v>0</v>
      </c>
      <c r="AA1667" s="178">
        <f t="shared" si="1921"/>
        <v>0</v>
      </c>
      <c r="AB1667" s="157"/>
      <c r="AC1667" s="83">
        <f>SUM(AC1668)</f>
        <v>0</v>
      </c>
      <c r="AD1667" s="88">
        <f>SUM(AD1668)</f>
        <v>0</v>
      </c>
      <c r="AE1667" s="177">
        <f t="shared" si="1910"/>
        <v>0</v>
      </c>
      <c r="AF1667" s="88">
        <f>SUM(AF1668)</f>
        <v>0</v>
      </c>
      <c r="AG1667" s="88">
        <f>SUM(AG1668)</f>
        <v>0</v>
      </c>
      <c r="AH1667" s="178">
        <f t="shared" si="1922"/>
        <v>0</v>
      </c>
      <c r="AJ1667" s="84">
        <f t="shared" ref="AJ1667:AU1667" si="1927">SUM(AJ1668)</f>
        <v>0</v>
      </c>
      <c r="AK1667" s="86">
        <f t="shared" si="1927"/>
        <v>0</v>
      </c>
      <c r="AL1667" s="88">
        <f t="shared" si="1927"/>
        <v>0</v>
      </c>
      <c r="AM1667" s="86">
        <f t="shared" si="1927"/>
        <v>0</v>
      </c>
      <c r="AN1667" s="88">
        <f t="shared" si="1927"/>
        <v>0</v>
      </c>
      <c r="AO1667" s="86">
        <f t="shared" si="1927"/>
        <v>0</v>
      </c>
      <c r="AP1667" s="88">
        <f t="shared" si="1927"/>
        <v>0</v>
      </c>
      <c r="AQ1667" s="86">
        <f t="shared" si="1927"/>
        <v>0</v>
      </c>
      <c r="AR1667" s="88">
        <f t="shared" si="1927"/>
        <v>0</v>
      </c>
      <c r="AS1667" s="86">
        <f t="shared" si="1927"/>
        <v>0</v>
      </c>
      <c r="AT1667" s="88">
        <f t="shared" si="1927"/>
        <v>0</v>
      </c>
      <c r="AU1667" s="86">
        <f t="shared" si="1927"/>
        <v>0</v>
      </c>
      <c r="AV1667" s="86">
        <f t="shared" si="1912"/>
        <v>0</v>
      </c>
      <c r="AW1667" s="93">
        <f t="shared" si="1913"/>
        <v>0</v>
      </c>
      <c r="AY1667" s="86">
        <f t="shared" si="1914"/>
        <v>0</v>
      </c>
      <c r="AZ1667" s="86">
        <f t="shared" si="1915"/>
        <v>0</v>
      </c>
      <c r="BA1667" s="86">
        <f t="shared" si="1916"/>
        <v>0</v>
      </c>
      <c r="BB1667" s="86">
        <f t="shared" si="1917"/>
        <v>0</v>
      </c>
      <c r="BC1667" s="86">
        <f t="shared" si="1918"/>
        <v>0</v>
      </c>
      <c r="BD1667" s="86">
        <f t="shared" si="1919"/>
        <v>0</v>
      </c>
    </row>
    <row r="1668" spans="2:56" x14ac:dyDescent="0.3">
      <c r="B1668" s="169" t="s">
        <v>68</v>
      </c>
      <c r="C1668" s="248"/>
      <c r="D1668" s="249"/>
      <c r="E1668" s="172">
        <f t="shared" si="1905"/>
        <v>0</v>
      </c>
      <c r="F1668" s="248"/>
      <c r="G1668" s="249"/>
      <c r="H1668" s="172">
        <f t="shared" si="1906"/>
        <v>0</v>
      </c>
      <c r="I1668" s="248">
        <v>171250</v>
      </c>
      <c r="J1668" s="250">
        <v>171241.44</v>
      </c>
      <c r="K1668" s="174">
        <f t="shared" si="1907"/>
        <v>0.99995001459854016</v>
      </c>
      <c r="L1668" s="248"/>
      <c r="M1668" s="250"/>
      <c r="N1668" s="251"/>
      <c r="O1668" s="248"/>
      <c r="P1668" s="251"/>
      <c r="Q1668" s="166">
        <f t="shared" si="1908"/>
        <v>0</v>
      </c>
      <c r="R1668" s="251"/>
      <c r="S1668" s="251"/>
      <c r="T1668" s="167">
        <f t="shared" si="1920"/>
        <v>0</v>
      </c>
      <c r="U1668" s="157"/>
      <c r="V1668" s="248"/>
      <c r="W1668" s="251"/>
      <c r="X1668" s="166">
        <f t="shared" si="1909"/>
        <v>0</v>
      </c>
      <c r="Y1668" s="251"/>
      <c r="Z1668" s="251"/>
      <c r="AA1668" s="167">
        <f t="shared" si="1921"/>
        <v>0</v>
      </c>
      <c r="AB1668" s="157"/>
      <c r="AC1668" s="248"/>
      <c r="AD1668" s="251"/>
      <c r="AE1668" s="166">
        <f t="shared" si="1910"/>
        <v>0</v>
      </c>
      <c r="AF1668" s="251"/>
      <c r="AG1668" s="251"/>
      <c r="AH1668" s="167">
        <f t="shared" si="1922"/>
        <v>0</v>
      </c>
      <c r="AJ1668" s="252"/>
      <c r="AK1668" s="253"/>
      <c r="AL1668" s="254"/>
      <c r="AM1668" s="253"/>
      <c r="AN1668" s="254"/>
      <c r="AO1668" s="253"/>
      <c r="AP1668" s="254"/>
      <c r="AQ1668" s="253"/>
      <c r="AR1668" s="254"/>
      <c r="AS1668" s="253"/>
      <c r="AT1668" s="254"/>
      <c r="AU1668" s="253"/>
      <c r="AV1668" s="163">
        <f t="shared" si="1912"/>
        <v>0</v>
      </c>
      <c r="AW1668" s="168">
        <f t="shared" si="1913"/>
        <v>0</v>
      </c>
      <c r="AY1668" s="163">
        <f t="shared" si="1914"/>
        <v>0</v>
      </c>
      <c r="AZ1668" s="163">
        <f t="shared" si="1915"/>
        <v>0</v>
      </c>
      <c r="BA1668" s="163">
        <f t="shared" si="1916"/>
        <v>0</v>
      </c>
      <c r="BB1668" s="163">
        <f t="shared" si="1917"/>
        <v>0</v>
      </c>
      <c r="BC1668" s="163">
        <f t="shared" si="1918"/>
        <v>0</v>
      </c>
      <c r="BD1668" s="163">
        <f t="shared" si="1919"/>
        <v>0</v>
      </c>
    </row>
    <row r="1669" spans="2:56" x14ac:dyDescent="0.3">
      <c r="B1669" s="179" t="s">
        <v>69</v>
      </c>
      <c r="C1669" s="83">
        <f>SUM(C1670:C1672)</f>
        <v>0</v>
      </c>
      <c r="D1669" s="84">
        <f>SUM(D1670:D1672)</f>
        <v>0</v>
      </c>
      <c r="E1669" s="85">
        <f t="shared" si="1905"/>
        <v>0</v>
      </c>
      <c r="F1669" s="83">
        <f>SUM(F1670:F1672)</f>
        <v>0</v>
      </c>
      <c r="G1669" s="84">
        <f>SUM(G1670:G1672)</f>
        <v>0</v>
      </c>
      <c r="H1669" s="85">
        <f t="shared" si="1906"/>
        <v>0</v>
      </c>
      <c r="I1669" s="83">
        <f>SUM(I1670:I1672)</f>
        <v>0</v>
      </c>
      <c r="J1669" s="86">
        <f>SUM(J1670:J1672)</f>
        <v>0</v>
      </c>
      <c r="K1669" s="87">
        <f t="shared" si="1907"/>
        <v>0</v>
      </c>
      <c r="L1669" s="83">
        <f>SUM(L1670:L1672)</f>
        <v>0</v>
      </c>
      <c r="M1669" s="86">
        <f>SUM(M1670:M1672)</f>
        <v>0</v>
      </c>
      <c r="N1669" s="88">
        <f>SUM(N1670:N1672)</f>
        <v>0</v>
      </c>
      <c r="O1669" s="83">
        <f>SUM(O1670:O1672)</f>
        <v>0</v>
      </c>
      <c r="P1669" s="88">
        <f>SUM(P1670:P1672)</f>
        <v>0</v>
      </c>
      <c r="Q1669" s="177">
        <f t="shared" si="1908"/>
        <v>0</v>
      </c>
      <c r="R1669" s="88">
        <f>SUM(R1670:R1672)</f>
        <v>0</v>
      </c>
      <c r="S1669" s="88">
        <f>SUM(S1670:S1672)</f>
        <v>0</v>
      </c>
      <c r="T1669" s="178">
        <f t="shared" si="1920"/>
        <v>0</v>
      </c>
      <c r="U1669" s="157"/>
      <c r="V1669" s="83">
        <f>SUM(V1670:V1672)</f>
        <v>0</v>
      </c>
      <c r="W1669" s="88">
        <f>SUM(W1670:W1672)</f>
        <v>0</v>
      </c>
      <c r="X1669" s="177">
        <f t="shared" si="1909"/>
        <v>0</v>
      </c>
      <c r="Y1669" s="88">
        <f>SUM(Y1670:Y1672)</f>
        <v>0</v>
      </c>
      <c r="Z1669" s="88">
        <f>SUM(Z1670:Z1672)</f>
        <v>0</v>
      </c>
      <c r="AA1669" s="178">
        <f t="shared" si="1921"/>
        <v>0</v>
      </c>
      <c r="AB1669" s="157"/>
      <c r="AC1669" s="83">
        <f>SUM(AC1670:AC1672)</f>
        <v>0</v>
      </c>
      <c r="AD1669" s="88">
        <f>SUM(AD1670:AD1672)</f>
        <v>0</v>
      </c>
      <c r="AE1669" s="177">
        <f t="shared" si="1910"/>
        <v>0</v>
      </c>
      <c r="AF1669" s="88">
        <f>SUM(AF1670:AF1672)</f>
        <v>0</v>
      </c>
      <c r="AG1669" s="88">
        <f>SUM(AG1670:AG1672)</f>
        <v>0</v>
      </c>
      <c r="AH1669" s="178">
        <f t="shared" si="1922"/>
        <v>0</v>
      </c>
      <c r="AJ1669" s="84">
        <f t="shared" ref="AJ1669:AU1669" si="1928">SUM(AJ1670:AJ1672)</f>
        <v>0</v>
      </c>
      <c r="AK1669" s="86">
        <f t="shared" si="1928"/>
        <v>0</v>
      </c>
      <c r="AL1669" s="88">
        <f t="shared" si="1928"/>
        <v>0</v>
      </c>
      <c r="AM1669" s="86">
        <f t="shared" si="1928"/>
        <v>0</v>
      </c>
      <c r="AN1669" s="88">
        <f t="shared" si="1928"/>
        <v>0</v>
      </c>
      <c r="AO1669" s="86">
        <f t="shared" si="1928"/>
        <v>0</v>
      </c>
      <c r="AP1669" s="88">
        <f t="shared" si="1928"/>
        <v>0</v>
      </c>
      <c r="AQ1669" s="86">
        <f t="shared" si="1928"/>
        <v>0</v>
      </c>
      <c r="AR1669" s="88">
        <f t="shared" si="1928"/>
        <v>0</v>
      </c>
      <c r="AS1669" s="86">
        <f t="shared" si="1928"/>
        <v>0</v>
      </c>
      <c r="AT1669" s="88">
        <f t="shared" si="1928"/>
        <v>0</v>
      </c>
      <c r="AU1669" s="86">
        <f t="shared" si="1928"/>
        <v>0</v>
      </c>
      <c r="AV1669" s="86">
        <f t="shared" si="1912"/>
        <v>0</v>
      </c>
      <c r="AW1669" s="93">
        <f t="shared" si="1913"/>
        <v>0</v>
      </c>
      <c r="AY1669" s="86">
        <f t="shared" si="1914"/>
        <v>0</v>
      </c>
      <c r="AZ1669" s="86">
        <f t="shared" si="1915"/>
        <v>0</v>
      </c>
      <c r="BA1669" s="86">
        <f t="shared" si="1916"/>
        <v>0</v>
      </c>
      <c r="BB1669" s="86">
        <f t="shared" si="1917"/>
        <v>0</v>
      </c>
      <c r="BC1669" s="86">
        <f t="shared" si="1918"/>
        <v>0</v>
      </c>
      <c r="BD1669" s="86">
        <f t="shared" si="1919"/>
        <v>0</v>
      </c>
    </row>
    <row r="1670" spans="2:56" x14ac:dyDescent="0.3">
      <c r="B1670" s="169" t="s">
        <v>70</v>
      </c>
      <c r="C1670" s="248"/>
      <c r="D1670" s="249"/>
      <c r="E1670" s="172">
        <f t="shared" si="1905"/>
        <v>0</v>
      </c>
      <c r="F1670" s="248"/>
      <c r="G1670" s="249"/>
      <c r="H1670" s="172">
        <f t="shared" si="1906"/>
        <v>0</v>
      </c>
      <c r="I1670" s="248"/>
      <c r="J1670" s="250"/>
      <c r="K1670" s="174">
        <f t="shared" si="1907"/>
        <v>0</v>
      </c>
      <c r="L1670" s="248"/>
      <c r="M1670" s="250"/>
      <c r="N1670" s="251"/>
      <c r="O1670" s="248"/>
      <c r="P1670" s="251"/>
      <c r="Q1670" s="166">
        <f t="shared" si="1908"/>
        <v>0</v>
      </c>
      <c r="R1670" s="251"/>
      <c r="S1670" s="251"/>
      <c r="T1670" s="167">
        <f t="shared" si="1920"/>
        <v>0</v>
      </c>
      <c r="U1670" s="157"/>
      <c r="V1670" s="248"/>
      <c r="W1670" s="251"/>
      <c r="X1670" s="166">
        <f t="shared" si="1909"/>
        <v>0</v>
      </c>
      <c r="Y1670" s="251"/>
      <c r="Z1670" s="251"/>
      <c r="AA1670" s="167">
        <f t="shared" si="1921"/>
        <v>0</v>
      </c>
      <c r="AB1670" s="157"/>
      <c r="AC1670" s="248"/>
      <c r="AD1670" s="251"/>
      <c r="AE1670" s="166">
        <f t="shared" si="1910"/>
        <v>0</v>
      </c>
      <c r="AF1670" s="251"/>
      <c r="AG1670" s="251"/>
      <c r="AH1670" s="167">
        <f t="shared" si="1922"/>
        <v>0</v>
      </c>
      <c r="AJ1670" s="252"/>
      <c r="AK1670" s="253"/>
      <c r="AL1670" s="254"/>
      <c r="AM1670" s="253"/>
      <c r="AN1670" s="254"/>
      <c r="AO1670" s="253"/>
      <c r="AP1670" s="254"/>
      <c r="AQ1670" s="253"/>
      <c r="AR1670" s="254"/>
      <c r="AS1670" s="253"/>
      <c r="AT1670" s="254"/>
      <c r="AU1670" s="253"/>
      <c r="AV1670" s="163">
        <f t="shared" si="1912"/>
        <v>0</v>
      </c>
      <c r="AW1670" s="168">
        <f t="shared" si="1913"/>
        <v>0</v>
      </c>
      <c r="AY1670" s="163">
        <f t="shared" si="1914"/>
        <v>0</v>
      </c>
      <c r="AZ1670" s="163">
        <f t="shared" si="1915"/>
        <v>0</v>
      </c>
      <c r="BA1670" s="163">
        <f t="shared" si="1916"/>
        <v>0</v>
      </c>
      <c r="BB1670" s="163">
        <f t="shared" si="1917"/>
        <v>0</v>
      </c>
      <c r="BC1670" s="163">
        <f t="shared" si="1918"/>
        <v>0</v>
      </c>
      <c r="BD1670" s="163">
        <f t="shared" si="1919"/>
        <v>0</v>
      </c>
    </row>
    <row r="1671" spans="2:56" x14ac:dyDescent="0.3">
      <c r="B1671" s="169" t="s">
        <v>71</v>
      </c>
      <c r="C1671" s="248"/>
      <c r="D1671" s="249"/>
      <c r="E1671" s="172">
        <f t="shared" si="1905"/>
        <v>0</v>
      </c>
      <c r="F1671" s="248"/>
      <c r="G1671" s="249"/>
      <c r="H1671" s="172">
        <f t="shared" si="1906"/>
        <v>0</v>
      </c>
      <c r="I1671" s="248"/>
      <c r="J1671" s="250"/>
      <c r="K1671" s="174">
        <f t="shared" si="1907"/>
        <v>0</v>
      </c>
      <c r="L1671" s="248"/>
      <c r="M1671" s="250"/>
      <c r="N1671" s="251"/>
      <c r="O1671" s="248"/>
      <c r="P1671" s="251"/>
      <c r="Q1671" s="166">
        <f t="shared" si="1908"/>
        <v>0</v>
      </c>
      <c r="R1671" s="251"/>
      <c r="S1671" s="251"/>
      <c r="T1671" s="167">
        <f t="shared" si="1920"/>
        <v>0</v>
      </c>
      <c r="U1671" s="157"/>
      <c r="V1671" s="248"/>
      <c r="W1671" s="251"/>
      <c r="X1671" s="166">
        <f t="shared" si="1909"/>
        <v>0</v>
      </c>
      <c r="Y1671" s="251"/>
      <c r="Z1671" s="251"/>
      <c r="AA1671" s="167">
        <f t="shared" si="1921"/>
        <v>0</v>
      </c>
      <c r="AB1671" s="157"/>
      <c r="AC1671" s="248"/>
      <c r="AD1671" s="251"/>
      <c r="AE1671" s="166">
        <f t="shared" si="1910"/>
        <v>0</v>
      </c>
      <c r="AF1671" s="251"/>
      <c r="AG1671" s="251"/>
      <c r="AH1671" s="167">
        <f t="shared" si="1922"/>
        <v>0</v>
      </c>
      <c r="AJ1671" s="252"/>
      <c r="AK1671" s="253"/>
      <c r="AL1671" s="254"/>
      <c r="AM1671" s="253"/>
      <c r="AN1671" s="254"/>
      <c r="AO1671" s="253"/>
      <c r="AP1671" s="254"/>
      <c r="AQ1671" s="253"/>
      <c r="AR1671" s="254"/>
      <c r="AS1671" s="253"/>
      <c r="AT1671" s="254"/>
      <c r="AU1671" s="253"/>
      <c r="AV1671" s="163">
        <f t="shared" si="1912"/>
        <v>0</v>
      </c>
      <c r="AW1671" s="168">
        <f t="shared" si="1913"/>
        <v>0</v>
      </c>
      <c r="AY1671" s="163">
        <f t="shared" si="1914"/>
        <v>0</v>
      </c>
      <c r="AZ1671" s="163">
        <f t="shared" si="1915"/>
        <v>0</v>
      </c>
      <c r="BA1671" s="163">
        <f t="shared" si="1916"/>
        <v>0</v>
      </c>
      <c r="BB1671" s="163">
        <f t="shared" si="1917"/>
        <v>0</v>
      </c>
      <c r="BC1671" s="163">
        <f t="shared" si="1918"/>
        <v>0</v>
      </c>
      <c r="BD1671" s="163">
        <f t="shared" si="1919"/>
        <v>0</v>
      </c>
    </row>
    <row r="1672" spans="2:56" x14ac:dyDescent="0.3">
      <c r="B1672" s="169" t="s">
        <v>72</v>
      </c>
      <c r="C1672" s="248"/>
      <c r="D1672" s="249"/>
      <c r="E1672" s="172">
        <f t="shared" si="1905"/>
        <v>0</v>
      </c>
      <c r="F1672" s="248"/>
      <c r="G1672" s="249"/>
      <c r="H1672" s="172">
        <f t="shared" si="1906"/>
        <v>0</v>
      </c>
      <c r="I1672" s="248"/>
      <c r="J1672" s="250"/>
      <c r="K1672" s="174">
        <f t="shared" si="1907"/>
        <v>0</v>
      </c>
      <c r="L1672" s="248"/>
      <c r="M1672" s="250"/>
      <c r="N1672" s="251"/>
      <c r="O1672" s="248"/>
      <c r="P1672" s="251"/>
      <c r="Q1672" s="166">
        <f t="shared" si="1908"/>
        <v>0</v>
      </c>
      <c r="R1672" s="251"/>
      <c r="S1672" s="251"/>
      <c r="T1672" s="167">
        <f t="shared" si="1920"/>
        <v>0</v>
      </c>
      <c r="U1672" s="157"/>
      <c r="V1672" s="248"/>
      <c r="W1672" s="251"/>
      <c r="X1672" s="166">
        <f t="shared" si="1909"/>
        <v>0</v>
      </c>
      <c r="Y1672" s="251"/>
      <c r="Z1672" s="251"/>
      <c r="AA1672" s="167">
        <f t="shared" si="1921"/>
        <v>0</v>
      </c>
      <c r="AB1672" s="157"/>
      <c r="AC1672" s="248"/>
      <c r="AD1672" s="251"/>
      <c r="AE1672" s="166">
        <f t="shared" si="1910"/>
        <v>0</v>
      </c>
      <c r="AF1672" s="251"/>
      <c r="AG1672" s="251"/>
      <c r="AH1672" s="167">
        <f t="shared" si="1922"/>
        <v>0</v>
      </c>
      <c r="AJ1672" s="252"/>
      <c r="AK1672" s="253"/>
      <c r="AL1672" s="254"/>
      <c r="AM1672" s="253"/>
      <c r="AN1672" s="254"/>
      <c r="AO1672" s="253"/>
      <c r="AP1672" s="254"/>
      <c r="AQ1672" s="253"/>
      <c r="AR1672" s="254"/>
      <c r="AS1672" s="253"/>
      <c r="AT1672" s="254"/>
      <c r="AU1672" s="253"/>
      <c r="AV1672" s="163">
        <f t="shared" si="1912"/>
        <v>0</v>
      </c>
      <c r="AW1672" s="168">
        <f t="shared" si="1913"/>
        <v>0</v>
      </c>
      <c r="AY1672" s="163">
        <f t="shared" si="1914"/>
        <v>0</v>
      </c>
      <c r="AZ1672" s="163">
        <f t="shared" si="1915"/>
        <v>0</v>
      </c>
      <c r="BA1672" s="163">
        <f t="shared" si="1916"/>
        <v>0</v>
      </c>
      <c r="BB1672" s="163">
        <f t="shared" si="1917"/>
        <v>0</v>
      </c>
      <c r="BC1672" s="163">
        <f t="shared" si="1918"/>
        <v>0</v>
      </c>
      <c r="BD1672" s="163">
        <f t="shared" si="1919"/>
        <v>0</v>
      </c>
    </row>
    <row r="1673" spans="2:56" x14ac:dyDescent="0.3">
      <c r="B1673" s="179" t="s">
        <v>73</v>
      </c>
      <c r="C1673" s="83">
        <f>SUM(C1674:C1677)</f>
        <v>0</v>
      </c>
      <c r="D1673" s="84">
        <f>SUM(D1674:D1677)</f>
        <v>0</v>
      </c>
      <c r="E1673" s="85">
        <f t="shared" si="1905"/>
        <v>0</v>
      </c>
      <c r="F1673" s="83">
        <f>SUM(F1674:F1677)</f>
        <v>0</v>
      </c>
      <c r="G1673" s="84">
        <f>SUM(G1674:G1677)</f>
        <v>0</v>
      </c>
      <c r="H1673" s="85">
        <f t="shared" si="1906"/>
        <v>0</v>
      </c>
      <c r="I1673" s="83">
        <f>SUM(I1674:I1677)</f>
        <v>0</v>
      </c>
      <c r="J1673" s="86">
        <f>SUM(J1674:J1677)</f>
        <v>0</v>
      </c>
      <c r="K1673" s="87">
        <f t="shared" si="1907"/>
        <v>0</v>
      </c>
      <c r="L1673" s="83">
        <f>SUM(L1674:L1677)</f>
        <v>0</v>
      </c>
      <c r="M1673" s="86">
        <f>SUM(M1674:M1677)</f>
        <v>0</v>
      </c>
      <c r="N1673" s="88">
        <f>SUM(N1674:N1677)</f>
        <v>0</v>
      </c>
      <c r="O1673" s="83">
        <f>SUM(O1674:O1677)</f>
        <v>0</v>
      </c>
      <c r="P1673" s="88">
        <f>SUM(P1674:P1677)</f>
        <v>0</v>
      </c>
      <c r="Q1673" s="177">
        <f t="shared" si="1908"/>
        <v>0</v>
      </c>
      <c r="R1673" s="88">
        <f>SUM(R1674:R1677)</f>
        <v>0</v>
      </c>
      <c r="S1673" s="88">
        <f>SUM(S1674:S1677)</f>
        <v>0</v>
      </c>
      <c r="T1673" s="178">
        <f t="shared" si="1920"/>
        <v>0</v>
      </c>
      <c r="U1673" s="157"/>
      <c r="V1673" s="83">
        <f>SUM(V1674:V1677)</f>
        <v>0</v>
      </c>
      <c r="W1673" s="88">
        <f>SUM(W1674:W1677)</f>
        <v>0</v>
      </c>
      <c r="X1673" s="177">
        <f t="shared" si="1909"/>
        <v>0</v>
      </c>
      <c r="Y1673" s="88">
        <f>SUM(Y1674:Y1677)</f>
        <v>0</v>
      </c>
      <c r="Z1673" s="88">
        <f>SUM(Z1674:Z1677)</f>
        <v>0</v>
      </c>
      <c r="AA1673" s="178">
        <f t="shared" si="1921"/>
        <v>0</v>
      </c>
      <c r="AB1673" s="157"/>
      <c r="AC1673" s="83">
        <f>SUM(AC1674:AC1677)</f>
        <v>0</v>
      </c>
      <c r="AD1673" s="88">
        <f>SUM(AD1674:AD1677)</f>
        <v>0</v>
      </c>
      <c r="AE1673" s="177">
        <f t="shared" si="1910"/>
        <v>0</v>
      </c>
      <c r="AF1673" s="88">
        <f>SUM(AF1674:AF1677)</f>
        <v>0</v>
      </c>
      <c r="AG1673" s="88">
        <f>SUM(AG1674:AG1677)</f>
        <v>0</v>
      </c>
      <c r="AH1673" s="178">
        <f t="shared" si="1922"/>
        <v>0</v>
      </c>
      <c r="AJ1673" s="84">
        <f t="shared" ref="AJ1673:AU1673" si="1929">SUM(AJ1674:AJ1677)</f>
        <v>0</v>
      </c>
      <c r="AK1673" s="86">
        <f t="shared" si="1929"/>
        <v>0</v>
      </c>
      <c r="AL1673" s="88">
        <f t="shared" si="1929"/>
        <v>0</v>
      </c>
      <c r="AM1673" s="86">
        <f t="shared" si="1929"/>
        <v>0</v>
      </c>
      <c r="AN1673" s="88">
        <f t="shared" si="1929"/>
        <v>0</v>
      </c>
      <c r="AO1673" s="86">
        <f t="shared" si="1929"/>
        <v>0</v>
      </c>
      <c r="AP1673" s="88">
        <f t="shared" si="1929"/>
        <v>0</v>
      </c>
      <c r="AQ1673" s="86">
        <f t="shared" si="1929"/>
        <v>0</v>
      </c>
      <c r="AR1673" s="88">
        <f t="shared" si="1929"/>
        <v>0</v>
      </c>
      <c r="AS1673" s="86">
        <f t="shared" si="1929"/>
        <v>0</v>
      </c>
      <c r="AT1673" s="88">
        <f t="shared" si="1929"/>
        <v>0</v>
      </c>
      <c r="AU1673" s="86">
        <f t="shared" si="1929"/>
        <v>0</v>
      </c>
      <c r="AV1673" s="86">
        <f t="shared" si="1912"/>
        <v>0</v>
      </c>
      <c r="AW1673" s="93">
        <f t="shared" si="1913"/>
        <v>0</v>
      </c>
      <c r="AY1673" s="86">
        <f t="shared" si="1914"/>
        <v>0</v>
      </c>
      <c r="AZ1673" s="86">
        <f t="shared" si="1915"/>
        <v>0</v>
      </c>
      <c r="BA1673" s="86">
        <f t="shared" si="1916"/>
        <v>0</v>
      </c>
      <c r="BB1673" s="86">
        <f t="shared" si="1917"/>
        <v>0</v>
      </c>
      <c r="BC1673" s="86">
        <f t="shared" si="1918"/>
        <v>0</v>
      </c>
      <c r="BD1673" s="86">
        <f t="shared" si="1919"/>
        <v>0</v>
      </c>
    </row>
    <row r="1674" spans="2:56" x14ac:dyDescent="0.3">
      <c r="B1674" s="169" t="s">
        <v>74</v>
      </c>
      <c r="C1674" s="248"/>
      <c r="D1674" s="249"/>
      <c r="E1674" s="172">
        <f t="shared" si="1905"/>
        <v>0</v>
      </c>
      <c r="F1674" s="248"/>
      <c r="G1674" s="249"/>
      <c r="H1674" s="172">
        <f t="shared" si="1906"/>
        <v>0</v>
      </c>
      <c r="I1674" s="248"/>
      <c r="J1674" s="250"/>
      <c r="K1674" s="174">
        <f t="shared" si="1907"/>
        <v>0</v>
      </c>
      <c r="L1674" s="248"/>
      <c r="M1674" s="250"/>
      <c r="N1674" s="251"/>
      <c r="O1674" s="248"/>
      <c r="P1674" s="251"/>
      <c r="Q1674" s="166">
        <f t="shared" si="1908"/>
        <v>0</v>
      </c>
      <c r="R1674" s="251"/>
      <c r="S1674" s="251"/>
      <c r="T1674" s="167">
        <f t="shared" si="1920"/>
        <v>0</v>
      </c>
      <c r="U1674" s="157"/>
      <c r="V1674" s="248"/>
      <c r="W1674" s="251"/>
      <c r="X1674" s="166">
        <f t="shared" si="1909"/>
        <v>0</v>
      </c>
      <c r="Y1674" s="251"/>
      <c r="Z1674" s="251"/>
      <c r="AA1674" s="167">
        <f t="shared" si="1921"/>
        <v>0</v>
      </c>
      <c r="AB1674" s="157"/>
      <c r="AC1674" s="248"/>
      <c r="AD1674" s="251"/>
      <c r="AE1674" s="166">
        <f t="shared" si="1910"/>
        <v>0</v>
      </c>
      <c r="AF1674" s="251"/>
      <c r="AG1674" s="251"/>
      <c r="AH1674" s="167">
        <f t="shared" si="1922"/>
        <v>0</v>
      </c>
      <c r="AJ1674" s="252"/>
      <c r="AK1674" s="253"/>
      <c r="AL1674" s="254"/>
      <c r="AM1674" s="253"/>
      <c r="AN1674" s="254"/>
      <c r="AO1674" s="253"/>
      <c r="AP1674" s="254"/>
      <c r="AQ1674" s="253"/>
      <c r="AR1674" s="254"/>
      <c r="AS1674" s="253"/>
      <c r="AT1674" s="254"/>
      <c r="AU1674" s="253"/>
      <c r="AV1674" s="163">
        <f t="shared" si="1912"/>
        <v>0</v>
      </c>
      <c r="AW1674" s="168">
        <f t="shared" si="1913"/>
        <v>0</v>
      </c>
      <c r="AY1674" s="163">
        <f t="shared" si="1914"/>
        <v>0</v>
      </c>
      <c r="AZ1674" s="163">
        <f t="shared" si="1915"/>
        <v>0</v>
      </c>
      <c r="BA1674" s="163">
        <f t="shared" si="1916"/>
        <v>0</v>
      </c>
      <c r="BB1674" s="163">
        <f t="shared" si="1917"/>
        <v>0</v>
      </c>
      <c r="BC1674" s="163">
        <f t="shared" si="1918"/>
        <v>0</v>
      </c>
      <c r="BD1674" s="163">
        <f t="shared" si="1919"/>
        <v>0</v>
      </c>
    </row>
    <row r="1675" spans="2:56" x14ac:dyDescent="0.3">
      <c r="B1675" s="169" t="s">
        <v>75</v>
      </c>
      <c r="C1675" s="248"/>
      <c r="D1675" s="249"/>
      <c r="E1675" s="172">
        <f t="shared" si="1905"/>
        <v>0</v>
      </c>
      <c r="F1675" s="248"/>
      <c r="G1675" s="249"/>
      <c r="H1675" s="172">
        <f t="shared" si="1906"/>
        <v>0</v>
      </c>
      <c r="I1675" s="248"/>
      <c r="J1675" s="250"/>
      <c r="K1675" s="174">
        <f t="shared" si="1907"/>
        <v>0</v>
      </c>
      <c r="L1675" s="248"/>
      <c r="M1675" s="250"/>
      <c r="N1675" s="251"/>
      <c r="O1675" s="248"/>
      <c r="P1675" s="251"/>
      <c r="Q1675" s="166">
        <f t="shared" si="1908"/>
        <v>0</v>
      </c>
      <c r="R1675" s="251"/>
      <c r="S1675" s="251"/>
      <c r="T1675" s="167">
        <f t="shared" si="1920"/>
        <v>0</v>
      </c>
      <c r="U1675" s="157"/>
      <c r="V1675" s="248"/>
      <c r="W1675" s="251"/>
      <c r="X1675" s="166">
        <f t="shared" si="1909"/>
        <v>0</v>
      </c>
      <c r="Y1675" s="251"/>
      <c r="Z1675" s="251"/>
      <c r="AA1675" s="167">
        <f t="shared" si="1921"/>
        <v>0</v>
      </c>
      <c r="AB1675" s="157"/>
      <c r="AC1675" s="248"/>
      <c r="AD1675" s="251"/>
      <c r="AE1675" s="166">
        <f t="shared" si="1910"/>
        <v>0</v>
      </c>
      <c r="AF1675" s="251"/>
      <c r="AG1675" s="251"/>
      <c r="AH1675" s="167">
        <f t="shared" si="1922"/>
        <v>0</v>
      </c>
      <c r="AJ1675" s="252"/>
      <c r="AK1675" s="253"/>
      <c r="AL1675" s="254"/>
      <c r="AM1675" s="253"/>
      <c r="AN1675" s="254"/>
      <c r="AO1675" s="253"/>
      <c r="AP1675" s="254"/>
      <c r="AQ1675" s="253"/>
      <c r="AR1675" s="254"/>
      <c r="AS1675" s="253"/>
      <c r="AT1675" s="254"/>
      <c r="AU1675" s="253"/>
      <c r="AV1675" s="163">
        <f t="shared" si="1912"/>
        <v>0</v>
      </c>
      <c r="AW1675" s="168">
        <f t="shared" si="1913"/>
        <v>0</v>
      </c>
      <c r="AY1675" s="163">
        <f t="shared" si="1914"/>
        <v>0</v>
      </c>
      <c r="AZ1675" s="163">
        <f t="shared" si="1915"/>
        <v>0</v>
      </c>
      <c r="BA1675" s="163">
        <f t="shared" si="1916"/>
        <v>0</v>
      </c>
      <c r="BB1675" s="163">
        <f t="shared" si="1917"/>
        <v>0</v>
      </c>
      <c r="BC1675" s="163">
        <f t="shared" si="1918"/>
        <v>0</v>
      </c>
      <c r="BD1675" s="163">
        <f t="shared" si="1919"/>
        <v>0</v>
      </c>
    </row>
    <row r="1676" spans="2:56" x14ac:dyDescent="0.3">
      <c r="B1676" s="169" t="s">
        <v>76</v>
      </c>
      <c r="C1676" s="248"/>
      <c r="D1676" s="249"/>
      <c r="E1676" s="172">
        <f t="shared" si="1905"/>
        <v>0</v>
      </c>
      <c r="F1676" s="248"/>
      <c r="G1676" s="249"/>
      <c r="H1676" s="172">
        <f t="shared" si="1906"/>
        <v>0</v>
      </c>
      <c r="I1676" s="248"/>
      <c r="J1676" s="250"/>
      <c r="K1676" s="174">
        <f t="shared" si="1907"/>
        <v>0</v>
      </c>
      <c r="L1676" s="248"/>
      <c r="M1676" s="250"/>
      <c r="N1676" s="251"/>
      <c r="O1676" s="248"/>
      <c r="P1676" s="251"/>
      <c r="Q1676" s="166">
        <f t="shared" si="1908"/>
        <v>0</v>
      </c>
      <c r="R1676" s="251"/>
      <c r="S1676" s="251"/>
      <c r="T1676" s="167">
        <f t="shared" si="1920"/>
        <v>0</v>
      </c>
      <c r="U1676" s="157"/>
      <c r="V1676" s="248"/>
      <c r="W1676" s="251"/>
      <c r="X1676" s="166">
        <f t="shared" si="1909"/>
        <v>0</v>
      </c>
      <c r="Y1676" s="251"/>
      <c r="Z1676" s="251"/>
      <c r="AA1676" s="167">
        <f t="shared" si="1921"/>
        <v>0</v>
      </c>
      <c r="AB1676" s="157"/>
      <c r="AC1676" s="248"/>
      <c r="AD1676" s="251"/>
      <c r="AE1676" s="166">
        <f t="shared" si="1910"/>
        <v>0</v>
      </c>
      <c r="AF1676" s="251"/>
      <c r="AG1676" s="251"/>
      <c r="AH1676" s="167">
        <f t="shared" si="1922"/>
        <v>0</v>
      </c>
      <c r="AJ1676" s="252"/>
      <c r="AK1676" s="253"/>
      <c r="AL1676" s="254"/>
      <c r="AM1676" s="253"/>
      <c r="AN1676" s="254"/>
      <c r="AO1676" s="253"/>
      <c r="AP1676" s="254"/>
      <c r="AQ1676" s="253"/>
      <c r="AR1676" s="254"/>
      <c r="AS1676" s="253"/>
      <c r="AT1676" s="254"/>
      <c r="AU1676" s="253"/>
      <c r="AV1676" s="163">
        <f t="shared" si="1912"/>
        <v>0</v>
      </c>
      <c r="AW1676" s="168">
        <f t="shared" si="1913"/>
        <v>0</v>
      </c>
      <c r="AY1676" s="163">
        <f t="shared" si="1914"/>
        <v>0</v>
      </c>
      <c r="AZ1676" s="163">
        <f t="shared" si="1915"/>
        <v>0</v>
      </c>
      <c r="BA1676" s="163">
        <f t="shared" si="1916"/>
        <v>0</v>
      </c>
      <c r="BB1676" s="163">
        <f t="shared" si="1917"/>
        <v>0</v>
      </c>
      <c r="BC1676" s="163">
        <f t="shared" si="1918"/>
        <v>0</v>
      </c>
      <c r="BD1676" s="163">
        <f t="shared" si="1919"/>
        <v>0</v>
      </c>
    </row>
    <row r="1677" spans="2:56" x14ac:dyDescent="0.3">
      <c r="B1677" s="169" t="s">
        <v>77</v>
      </c>
      <c r="C1677" s="248"/>
      <c r="D1677" s="249"/>
      <c r="E1677" s="172">
        <f t="shared" si="1905"/>
        <v>0</v>
      </c>
      <c r="F1677" s="248"/>
      <c r="G1677" s="249"/>
      <c r="H1677" s="172">
        <f t="shared" si="1906"/>
        <v>0</v>
      </c>
      <c r="I1677" s="248"/>
      <c r="J1677" s="250"/>
      <c r="K1677" s="174">
        <f t="shared" si="1907"/>
        <v>0</v>
      </c>
      <c r="L1677" s="248"/>
      <c r="M1677" s="250"/>
      <c r="N1677" s="251"/>
      <c r="O1677" s="248"/>
      <c r="P1677" s="251"/>
      <c r="Q1677" s="166">
        <f t="shared" si="1908"/>
        <v>0</v>
      </c>
      <c r="R1677" s="251"/>
      <c r="S1677" s="251"/>
      <c r="T1677" s="167">
        <f t="shared" si="1920"/>
        <v>0</v>
      </c>
      <c r="U1677" s="157"/>
      <c r="V1677" s="248"/>
      <c r="W1677" s="251"/>
      <c r="X1677" s="166">
        <f t="shared" si="1909"/>
        <v>0</v>
      </c>
      <c r="Y1677" s="251"/>
      <c r="Z1677" s="251"/>
      <c r="AA1677" s="167">
        <f t="shared" si="1921"/>
        <v>0</v>
      </c>
      <c r="AB1677" s="157"/>
      <c r="AC1677" s="248"/>
      <c r="AD1677" s="251"/>
      <c r="AE1677" s="166">
        <f t="shared" si="1910"/>
        <v>0</v>
      </c>
      <c r="AF1677" s="251"/>
      <c r="AG1677" s="251"/>
      <c r="AH1677" s="167">
        <f t="shared" si="1922"/>
        <v>0</v>
      </c>
      <c r="AJ1677" s="252"/>
      <c r="AK1677" s="253"/>
      <c r="AL1677" s="254"/>
      <c r="AM1677" s="253"/>
      <c r="AN1677" s="254"/>
      <c r="AO1677" s="253"/>
      <c r="AP1677" s="254"/>
      <c r="AQ1677" s="253"/>
      <c r="AR1677" s="254"/>
      <c r="AS1677" s="253"/>
      <c r="AT1677" s="254"/>
      <c r="AU1677" s="253"/>
      <c r="AV1677" s="163">
        <f t="shared" si="1912"/>
        <v>0</v>
      </c>
      <c r="AW1677" s="168">
        <f t="shared" si="1913"/>
        <v>0</v>
      </c>
      <c r="AY1677" s="163">
        <f t="shared" si="1914"/>
        <v>0</v>
      </c>
      <c r="AZ1677" s="163">
        <f t="shared" si="1915"/>
        <v>0</v>
      </c>
      <c r="BA1677" s="163">
        <f t="shared" si="1916"/>
        <v>0</v>
      </c>
      <c r="BB1677" s="163">
        <f t="shared" si="1917"/>
        <v>0</v>
      </c>
      <c r="BC1677" s="163">
        <f t="shared" si="1918"/>
        <v>0</v>
      </c>
      <c r="BD1677" s="163">
        <f t="shared" si="1919"/>
        <v>0</v>
      </c>
    </row>
    <row r="1678" spans="2:56" x14ac:dyDescent="0.3">
      <c r="B1678" s="179" t="s">
        <v>78</v>
      </c>
      <c r="C1678" s="83">
        <f>SUM(C1679)</f>
        <v>0</v>
      </c>
      <c r="D1678" s="84">
        <f>SUM(D1679)</f>
        <v>0</v>
      </c>
      <c r="E1678" s="85">
        <f t="shared" si="1905"/>
        <v>0</v>
      </c>
      <c r="F1678" s="83">
        <f>SUM(F1679)</f>
        <v>0</v>
      </c>
      <c r="G1678" s="84">
        <f>SUM(G1679)</f>
        <v>0</v>
      </c>
      <c r="H1678" s="85">
        <f t="shared" si="1906"/>
        <v>0</v>
      </c>
      <c r="I1678" s="83">
        <f>SUM(I1679)</f>
        <v>0</v>
      </c>
      <c r="J1678" s="86">
        <f>SUM(J1679)</f>
        <v>0</v>
      </c>
      <c r="K1678" s="87">
        <f t="shared" si="1907"/>
        <v>0</v>
      </c>
      <c r="L1678" s="83">
        <f>SUM(L1679)</f>
        <v>0</v>
      </c>
      <c r="M1678" s="86">
        <f>SUM(M1679)</f>
        <v>0</v>
      </c>
      <c r="N1678" s="88">
        <f>SUM(N1679)</f>
        <v>0</v>
      </c>
      <c r="O1678" s="83">
        <f>SUM(O1679)</f>
        <v>0</v>
      </c>
      <c r="P1678" s="88">
        <f>SUM(P1679)</f>
        <v>0</v>
      </c>
      <c r="Q1678" s="177">
        <f t="shared" si="1908"/>
        <v>0</v>
      </c>
      <c r="R1678" s="88">
        <f>SUM(R1679)</f>
        <v>0</v>
      </c>
      <c r="S1678" s="88">
        <f>SUM(S1679)</f>
        <v>0</v>
      </c>
      <c r="T1678" s="178">
        <f t="shared" si="1920"/>
        <v>0</v>
      </c>
      <c r="U1678" s="157"/>
      <c r="V1678" s="83">
        <f>SUM(V1679)</f>
        <v>0</v>
      </c>
      <c r="W1678" s="88">
        <f>SUM(W1679)</f>
        <v>0</v>
      </c>
      <c r="X1678" s="177">
        <f t="shared" si="1909"/>
        <v>0</v>
      </c>
      <c r="Y1678" s="88">
        <f>SUM(Y1679)</f>
        <v>0</v>
      </c>
      <c r="Z1678" s="88">
        <f>SUM(Z1679)</f>
        <v>0</v>
      </c>
      <c r="AA1678" s="178">
        <f t="shared" si="1921"/>
        <v>0</v>
      </c>
      <c r="AB1678" s="157"/>
      <c r="AC1678" s="83">
        <f>SUM(AC1679)</f>
        <v>0</v>
      </c>
      <c r="AD1678" s="88">
        <f>SUM(AD1679)</f>
        <v>0</v>
      </c>
      <c r="AE1678" s="177">
        <f t="shared" si="1910"/>
        <v>0</v>
      </c>
      <c r="AF1678" s="88">
        <f>SUM(AF1679)</f>
        <v>0</v>
      </c>
      <c r="AG1678" s="88">
        <f>SUM(AG1679)</f>
        <v>0</v>
      </c>
      <c r="AH1678" s="178">
        <f t="shared" si="1922"/>
        <v>0</v>
      </c>
      <c r="AJ1678" s="84">
        <f t="shared" ref="AJ1678:AU1678" si="1930">SUM(AJ1679)</f>
        <v>0</v>
      </c>
      <c r="AK1678" s="86">
        <f t="shared" si="1930"/>
        <v>0</v>
      </c>
      <c r="AL1678" s="88">
        <f t="shared" si="1930"/>
        <v>0</v>
      </c>
      <c r="AM1678" s="86">
        <f t="shared" si="1930"/>
        <v>0</v>
      </c>
      <c r="AN1678" s="88">
        <f t="shared" si="1930"/>
        <v>0</v>
      </c>
      <c r="AO1678" s="86">
        <f t="shared" si="1930"/>
        <v>0</v>
      </c>
      <c r="AP1678" s="88">
        <f t="shared" si="1930"/>
        <v>0</v>
      </c>
      <c r="AQ1678" s="86">
        <f t="shared" si="1930"/>
        <v>0</v>
      </c>
      <c r="AR1678" s="88">
        <f t="shared" si="1930"/>
        <v>0</v>
      </c>
      <c r="AS1678" s="86">
        <f t="shared" si="1930"/>
        <v>0</v>
      </c>
      <c r="AT1678" s="88">
        <f t="shared" si="1930"/>
        <v>0</v>
      </c>
      <c r="AU1678" s="86">
        <f t="shared" si="1930"/>
        <v>0</v>
      </c>
      <c r="AV1678" s="86">
        <f t="shared" si="1912"/>
        <v>0</v>
      </c>
      <c r="AW1678" s="93">
        <f t="shared" si="1913"/>
        <v>0</v>
      </c>
      <c r="AY1678" s="86">
        <f t="shared" si="1914"/>
        <v>0</v>
      </c>
      <c r="AZ1678" s="86">
        <f t="shared" si="1915"/>
        <v>0</v>
      </c>
      <c r="BA1678" s="86">
        <f t="shared" si="1916"/>
        <v>0</v>
      </c>
      <c r="BB1678" s="86">
        <f t="shared" si="1917"/>
        <v>0</v>
      </c>
      <c r="BC1678" s="86">
        <f t="shared" si="1918"/>
        <v>0</v>
      </c>
      <c r="BD1678" s="86">
        <f t="shared" si="1919"/>
        <v>0</v>
      </c>
    </row>
    <row r="1679" spans="2:56" x14ac:dyDescent="0.3">
      <c r="B1679" s="169" t="s">
        <v>79</v>
      </c>
      <c r="C1679" s="248"/>
      <c r="D1679" s="249"/>
      <c r="E1679" s="172">
        <f t="shared" si="1905"/>
        <v>0</v>
      </c>
      <c r="F1679" s="248"/>
      <c r="G1679" s="249"/>
      <c r="H1679" s="172">
        <f t="shared" si="1906"/>
        <v>0</v>
      </c>
      <c r="I1679" s="248"/>
      <c r="J1679" s="250"/>
      <c r="K1679" s="174">
        <f t="shared" si="1907"/>
        <v>0</v>
      </c>
      <c r="L1679" s="248"/>
      <c r="M1679" s="250"/>
      <c r="N1679" s="251"/>
      <c r="O1679" s="248"/>
      <c r="P1679" s="251"/>
      <c r="Q1679" s="166">
        <f t="shared" si="1908"/>
        <v>0</v>
      </c>
      <c r="R1679" s="251"/>
      <c r="S1679" s="251"/>
      <c r="T1679" s="167">
        <f t="shared" si="1920"/>
        <v>0</v>
      </c>
      <c r="U1679" s="157"/>
      <c r="V1679" s="248"/>
      <c r="W1679" s="251"/>
      <c r="X1679" s="166">
        <f t="shared" si="1909"/>
        <v>0</v>
      </c>
      <c r="Y1679" s="251"/>
      <c r="Z1679" s="251"/>
      <c r="AA1679" s="167">
        <f t="shared" si="1921"/>
        <v>0</v>
      </c>
      <c r="AB1679" s="157"/>
      <c r="AC1679" s="248"/>
      <c r="AD1679" s="251"/>
      <c r="AE1679" s="166">
        <f t="shared" si="1910"/>
        <v>0</v>
      </c>
      <c r="AF1679" s="251"/>
      <c r="AG1679" s="251"/>
      <c r="AH1679" s="167">
        <f t="shared" si="1922"/>
        <v>0</v>
      </c>
      <c r="AJ1679" s="252"/>
      <c r="AK1679" s="253"/>
      <c r="AL1679" s="254"/>
      <c r="AM1679" s="253"/>
      <c r="AN1679" s="254"/>
      <c r="AO1679" s="253"/>
      <c r="AP1679" s="254"/>
      <c r="AQ1679" s="253"/>
      <c r="AR1679" s="254"/>
      <c r="AS1679" s="253"/>
      <c r="AT1679" s="254"/>
      <c r="AU1679" s="253"/>
      <c r="AV1679" s="163">
        <f t="shared" si="1912"/>
        <v>0</v>
      </c>
      <c r="AW1679" s="168">
        <f t="shared" si="1913"/>
        <v>0</v>
      </c>
      <c r="AY1679" s="163">
        <f t="shared" si="1914"/>
        <v>0</v>
      </c>
      <c r="AZ1679" s="163">
        <f t="shared" si="1915"/>
        <v>0</v>
      </c>
      <c r="BA1679" s="163">
        <f t="shared" si="1916"/>
        <v>0</v>
      </c>
      <c r="BB1679" s="163">
        <f t="shared" si="1917"/>
        <v>0</v>
      </c>
      <c r="BC1679" s="163">
        <f t="shared" si="1918"/>
        <v>0</v>
      </c>
      <c r="BD1679" s="163">
        <f t="shared" si="1919"/>
        <v>0</v>
      </c>
    </row>
    <row r="1680" spans="2:56" x14ac:dyDescent="0.3">
      <c r="B1680" s="179" t="s">
        <v>80</v>
      </c>
      <c r="C1680" s="83">
        <f>SUM(C1681)</f>
        <v>0</v>
      </c>
      <c r="D1680" s="84">
        <f>SUM(D1681)</f>
        <v>0</v>
      </c>
      <c r="E1680" s="85">
        <f t="shared" si="1905"/>
        <v>0</v>
      </c>
      <c r="F1680" s="83">
        <f>SUM(F1681)</f>
        <v>0</v>
      </c>
      <c r="G1680" s="84">
        <f>SUM(G1681)</f>
        <v>0</v>
      </c>
      <c r="H1680" s="85">
        <f t="shared" si="1906"/>
        <v>0</v>
      </c>
      <c r="I1680" s="83">
        <f>SUM(I1681)</f>
        <v>0</v>
      </c>
      <c r="J1680" s="86">
        <f>SUM(J1681)</f>
        <v>0</v>
      </c>
      <c r="K1680" s="87">
        <f t="shared" si="1907"/>
        <v>0</v>
      </c>
      <c r="L1680" s="83">
        <f>SUM(L1681)</f>
        <v>0</v>
      </c>
      <c r="M1680" s="86">
        <f>SUM(M1681)</f>
        <v>0</v>
      </c>
      <c r="N1680" s="88">
        <f>SUM(N1681)</f>
        <v>0</v>
      </c>
      <c r="O1680" s="83">
        <f>SUM(O1681)</f>
        <v>0</v>
      </c>
      <c r="P1680" s="88">
        <f>SUM(P1681)</f>
        <v>0</v>
      </c>
      <c r="Q1680" s="177">
        <f t="shared" si="1908"/>
        <v>0</v>
      </c>
      <c r="R1680" s="88">
        <f>SUM(R1681)</f>
        <v>0</v>
      </c>
      <c r="S1680" s="88">
        <f>SUM(S1681)</f>
        <v>0</v>
      </c>
      <c r="T1680" s="178">
        <f t="shared" si="1920"/>
        <v>0</v>
      </c>
      <c r="U1680" s="157"/>
      <c r="V1680" s="83">
        <f>SUM(V1681)</f>
        <v>0</v>
      </c>
      <c r="W1680" s="88">
        <f>SUM(W1681)</f>
        <v>0</v>
      </c>
      <c r="X1680" s="177">
        <f t="shared" si="1909"/>
        <v>0</v>
      </c>
      <c r="Y1680" s="88">
        <f>SUM(Y1681)</f>
        <v>0</v>
      </c>
      <c r="Z1680" s="88">
        <f>SUM(Z1681)</f>
        <v>0</v>
      </c>
      <c r="AA1680" s="178">
        <f t="shared" si="1921"/>
        <v>0</v>
      </c>
      <c r="AB1680" s="157"/>
      <c r="AC1680" s="83">
        <f>SUM(AC1681)</f>
        <v>0</v>
      </c>
      <c r="AD1680" s="88">
        <f>SUM(AD1681)</f>
        <v>0</v>
      </c>
      <c r="AE1680" s="177">
        <f t="shared" si="1910"/>
        <v>0</v>
      </c>
      <c r="AF1680" s="88">
        <f>SUM(AF1681)</f>
        <v>0</v>
      </c>
      <c r="AG1680" s="88">
        <f>SUM(AG1681)</f>
        <v>0</v>
      </c>
      <c r="AH1680" s="178">
        <f t="shared" si="1922"/>
        <v>0</v>
      </c>
      <c r="AJ1680" s="84">
        <f t="shared" ref="AJ1680:AU1680" si="1931">SUM(AJ1681)</f>
        <v>0</v>
      </c>
      <c r="AK1680" s="86">
        <f t="shared" si="1931"/>
        <v>0</v>
      </c>
      <c r="AL1680" s="88">
        <f t="shared" si="1931"/>
        <v>0</v>
      </c>
      <c r="AM1680" s="86">
        <f t="shared" si="1931"/>
        <v>0</v>
      </c>
      <c r="AN1680" s="88">
        <f t="shared" si="1931"/>
        <v>0</v>
      </c>
      <c r="AO1680" s="86">
        <f t="shared" si="1931"/>
        <v>0</v>
      </c>
      <c r="AP1680" s="88">
        <f t="shared" si="1931"/>
        <v>0</v>
      </c>
      <c r="AQ1680" s="86">
        <f t="shared" si="1931"/>
        <v>0</v>
      </c>
      <c r="AR1680" s="88">
        <f t="shared" si="1931"/>
        <v>0</v>
      </c>
      <c r="AS1680" s="86">
        <f t="shared" si="1931"/>
        <v>0</v>
      </c>
      <c r="AT1680" s="88">
        <f t="shared" si="1931"/>
        <v>0</v>
      </c>
      <c r="AU1680" s="86">
        <f t="shared" si="1931"/>
        <v>0</v>
      </c>
      <c r="AV1680" s="86">
        <f t="shared" si="1912"/>
        <v>0</v>
      </c>
      <c r="AW1680" s="93">
        <f t="shared" si="1913"/>
        <v>0</v>
      </c>
      <c r="AY1680" s="86">
        <f t="shared" si="1914"/>
        <v>0</v>
      </c>
      <c r="AZ1680" s="86">
        <f t="shared" si="1915"/>
        <v>0</v>
      </c>
      <c r="BA1680" s="86">
        <f t="shared" si="1916"/>
        <v>0</v>
      </c>
      <c r="BB1680" s="86">
        <f t="shared" si="1917"/>
        <v>0</v>
      </c>
      <c r="BC1680" s="86">
        <f t="shared" si="1918"/>
        <v>0</v>
      </c>
      <c r="BD1680" s="86">
        <f t="shared" si="1919"/>
        <v>0</v>
      </c>
    </row>
    <row r="1681" spans="2:56" x14ac:dyDescent="0.3">
      <c r="B1681" s="169" t="s">
        <v>80</v>
      </c>
      <c r="C1681" s="248"/>
      <c r="D1681" s="249"/>
      <c r="E1681" s="172">
        <f t="shared" si="1905"/>
        <v>0</v>
      </c>
      <c r="F1681" s="248"/>
      <c r="G1681" s="249"/>
      <c r="H1681" s="172">
        <f t="shared" si="1906"/>
        <v>0</v>
      </c>
      <c r="I1681" s="248"/>
      <c r="J1681" s="250"/>
      <c r="K1681" s="174">
        <f t="shared" si="1907"/>
        <v>0</v>
      </c>
      <c r="L1681" s="248"/>
      <c r="M1681" s="250"/>
      <c r="N1681" s="251"/>
      <c r="O1681" s="248"/>
      <c r="P1681" s="251"/>
      <c r="Q1681" s="166">
        <f t="shared" si="1908"/>
        <v>0</v>
      </c>
      <c r="R1681" s="251"/>
      <c r="S1681" s="251"/>
      <c r="T1681" s="167">
        <f t="shared" si="1920"/>
        <v>0</v>
      </c>
      <c r="U1681" s="157"/>
      <c r="V1681" s="248"/>
      <c r="W1681" s="251"/>
      <c r="X1681" s="166">
        <f t="shared" si="1909"/>
        <v>0</v>
      </c>
      <c r="Y1681" s="251"/>
      <c r="Z1681" s="251"/>
      <c r="AA1681" s="167">
        <f t="shared" si="1921"/>
        <v>0</v>
      </c>
      <c r="AB1681" s="157"/>
      <c r="AC1681" s="248"/>
      <c r="AD1681" s="251"/>
      <c r="AE1681" s="166">
        <f t="shared" si="1910"/>
        <v>0</v>
      </c>
      <c r="AF1681" s="251"/>
      <c r="AG1681" s="251"/>
      <c r="AH1681" s="167">
        <f t="shared" si="1922"/>
        <v>0</v>
      </c>
      <c r="AJ1681" s="252"/>
      <c r="AK1681" s="253"/>
      <c r="AL1681" s="254"/>
      <c r="AM1681" s="253"/>
      <c r="AN1681" s="254"/>
      <c r="AO1681" s="253"/>
      <c r="AP1681" s="254"/>
      <c r="AQ1681" s="253"/>
      <c r="AR1681" s="254"/>
      <c r="AS1681" s="253"/>
      <c r="AT1681" s="254"/>
      <c r="AU1681" s="253"/>
      <c r="AV1681" s="163">
        <f t="shared" si="1912"/>
        <v>0</v>
      </c>
      <c r="AW1681" s="168">
        <f t="shared" si="1913"/>
        <v>0</v>
      </c>
      <c r="AY1681" s="163">
        <f t="shared" si="1914"/>
        <v>0</v>
      </c>
      <c r="AZ1681" s="163">
        <f t="shared" si="1915"/>
        <v>0</v>
      </c>
      <c r="BA1681" s="163">
        <f t="shared" si="1916"/>
        <v>0</v>
      </c>
      <c r="BB1681" s="163">
        <f t="shared" si="1917"/>
        <v>0</v>
      </c>
      <c r="BC1681" s="163">
        <f t="shared" si="1918"/>
        <v>0</v>
      </c>
      <c r="BD1681" s="163">
        <f t="shared" si="1919"/>
        <v>0</v>
      </c>
    </row>
    <row r="1682" spans="2:56" x14ac:dyDescent="0.3">
      <c r="B1682" s="179" t="s">
        <v>81</v>
      </c>
      <c r="C1682" s="83">
        <f>SUM(C1683)</f>
        <v>0</v>
      </c>
      <c r="D1682" s="84">
        <f>SUM(D1683)</f>
        <v>0</v>
      </c>
      <c r="E1682" s="85">
        <f t="shared" si="1905"/>
        <v>0</v>
      </c>
      <c r="F1682" s="83">
        <f>SUM(F1683)</f>
        <v>35300</v>
      </c>
      <c r="G1682" s="84">
        <f>SUM(G1683)</f>
        <v>33843</v>
      </c>
      <c r="H1682" s="85">
        <f t="shared" si="1906"/>
        <v>0.95872521246458919</v>
      </c>
      <c r="I1682" s="83">
        <f>SUM(I1683)</f>
        <v>27767</v>
      </c>
      <c r="J1682" s="86">
        <f>SUM(J1683)</f>
        <v>27767</v>
      </c>
      <c r="K1682" s="87">
        <f t="shared" si="1907"/>
        <v>1</v>
      </c>
      <c r="L1682" s="83">
        <f>SUM(L1683)</f>
        <v>29873</v>
      </c>
      <c r="M1682" s="86">
        <f>SUM(M1683)</f>
        <v>30173</v>
      </c>
      <c r="N1682" s="88">
        <f>SUM(N1683)</f>
        <v>0</v>
      </c>
      <c r="O1682" s="83">
        <f>SUM(O1683)</f>
        <v>24500</v>
      </c>
      <c r="P1682" s="88">
        <f>SUM(P1683)</f>
        <v>0</v>
      </c>
      <c r="Q1682" s="177">
        <f t="shared" si="1908"/>
        <v>24500</v>
      </c>
      <c r="R1682" s="88">
        <f>SUM(R1683)</f>
        <v>0</v>
      </c>
      <c r="S1682" s="88">
        <f>SUM(S1683)</f>
        <v>0</v>
      </c>
      <c r="T1682" s="178">
        <f t="shared" si="1920"/>
        <v>24500</v>
      </c>
      <c r="U1682" s="157"/>
      <c r="V1682" s="83">
        <f>SUM(V1683)</f>
        <v>24500</v>
      </c>
      <c r="W1682" s="88">
        <f>SUM(W1683)</f>
        <v>0</v>
      </c>
      <c r="X1682" s="177">
        <f t="shared" si="1909"/>
        <v>24500</v>
      </c>
      <c r="Y1682" s="88">
        <f>SUM(Y1683)</f>
        <v>0</v>
      </c>
      <c r="Z1682" s="88">
        <f>SUM(Z1683)</f>
        <v>0</v>
      </c>
      <c r="AA1682" s="178">
        <f t="shared" si="1921"/>
        <v>24500</v>
      </c>
      <c r="AB1682" s="157"/>
      <c r="AC1682" s="83">
        <f>SUM(AC1683)</f>
        <v>24500</v>
      </c>
      <c r="AD1682" s="88">
        <f>SUM(AD1683)</f>
        <v>0</v>
      </c>
      <c r="AE1682" s="177">
        <f t="shared" si="1910"/>
        <v>24500</v>
      </c>
      <c r="AF1682" s="88">
        <f>SUM(AF1683)</f>
        <v>0</v>
      </c>
      <c r="AG1682" s="88">
        <f>SUM(AG1683)</f>
        <v>0</v>
      </c>
      <c r="AH1682" s="178">
        <f t="shared" si="1922"/>
        <v>24500</v>
      </c>
      <c r="AJ1682" s="84">
        <f t="shared" ref="AJ1682:AU1682" si="1932">SUM(AJ1683)</f>
        <v>0</v>
      </c>
      <c r="AK1682" s="86">
        <f t="shared" si="1932"/>
        <v>0</v>
      </c>
      <c r="AL1682" s="88">
        <f t="shared" si="1932"/>
        <v>0</v>
      </c>
      <c r="AM1682" s="86">
        <f t="shared" si="1932"/>
        <v>24500</v>
      </c>
      <c r="AN1682" s="88">
        <f t="shared" si="1932"/>
        <v>0</v>
      </c>
      <c r="AO1682" s="86">
        <f t="shared" si="1932"/>
        <v>0</v>
      </c>
      <c r="AP1682" s="88">
        <f t="shared" si="1932"/>
        <v>0</v>
      </c>
      <c r="AQ1682" s="86">
        <f t="shared" si="1932"/>
        <v>0</v>
      </c>
      <c r="AR1682" s="88">
        <f t="shared" si="1932"/>
        <v>0</v>
      </c>
      <c r="AS1682" s="86">
        <f t="shared" si="1932"/>
        <v>0</v>
      </c>
      <c r="AT1682" s="88">
        <f t="shared" si="1932"/>
        <v>0</v>
      </c>
      <c r="AU1682" s="86">
        <f t="shared" si="1932"/>
        <v>0</v>
      </c>
      <c r="AV1682" s="86">
        <f t="shared" si="1912"/>
        <v>24500</v>
      </c>
      <c r="AW1682" s="93">
        <f t="shared" si="1913"/>
        <v>0</v>
      </c>
      <c r="AY1682" s="86">
        <f t="shared" si="1914"/>
        <v>0</v>
      </c>
      <c r="AZ1682" s="86">
        <f t="shared" si="1915"/>
        <v>24500</v>
      </c>
      <c r="BA1682" s="86">
        <f t="shared" si="1916"/>
        <v>0</v>
      </c>
      <c r="BB1682" s="86">
        <f t="shared" si="1917"/>
        <v>0</v>
      </c>
      <c r="BC1682" s="86">
        <f t="shared" si="1918"/>
        <v>24500</v>
      </c>
      <c r="BD1682" s="86">
        <f t="shared" si="1919"/>
        <v>0</v>
      </c>
    </row>
    <row r="1683" spans="2:56" x14ac:dyDescent="0.3">
      <c r="B1683" s="169" t="s">
        <v>81</v>
      </c>
      <c r="C1683" s="248"/>
      <c r="D1683" s="249"/>
      <c r="E1683" s="172">
        <f t="shared" si="1905"/>
        <v>0</v>
      </c>
      <c r="F1683" s="248">
        <v>35300</v>
      </c>
      <c r="G1683" s="249">
        <v>33843</v>
      </c>
      <c r="H1683" s="172">
        <f t="shared" si="1906"/>
        <v>0.95872521246458919</v>
      </c>
      <c r="I1683" s="248">
        <v>27767</v>
      </c>
      <c r="J1683" s="250">
        <v>27767</v>
      </c>
      <c r="K1683" s="174">
        <f t="shared" si="1907"/>
        <v>1</v>
      </c>
      <c r="L1683" s="248">
        <v>29873</v>
      </c>
      <c r="M1683" s="250">
        <v>30173</v>
      </c>
      <c r="N1683" s="251"/>
      <c r="O1683" s="248">
        <v>24500</v>
      </c>
      <c r="P1683" s="251"/>
      <c r="Q1683" s="166">
        <f t="shared" si="1908"/>
        <v>24500</v>
      </c>
      <c r="R1683" s="251"/>
      <c r="S1683" s="251"/>
      <c r="T1683" s="167">
        <f t="shared" si="1920"/>
        <v>24500</v>
      </c>
      <c r="U1683" s="157"/>
      <c r="V1683" s="248">
        <v>24500</v>
      </c>
      <c r="W1683" s="251"/>
      <c r="X1683" s="166">
        <f t="shared" si="1909"/>
        <v>24500</v>
      </c>
      <c r="Y1683" s="251"/>
      <c r="Z1683" s="251"/>
      <c r="AA1683" s="167">
        <f t="shared" si="1921"/>
        <v>24500</v>
      </c>
      <c r="AB1683" s="157"/>
      <c r="AC1683" s="248">
        <v>24500</v>
      </c>
      <c r="AD1683" s="251"/>
      <c r="AE1683" s="166">
        <f t="shared" si="1910"/>
        <v>24500</v>
      </c>
      <c r="AF1683" s="251"/>
      <c r="AG1683" s="251"/>
      <c r="AH1683" s="167">
        <f t="shared" si="1922"/>
        <v>24500</v>
      </c>
      <c r="AJ1683" s="252"/>
      <c r="AK1683" s="253"/>
      <c r="AL1683" s="254"/>
      <c r="AM1683" s="253">
        <v>24500</v>
      </c>
      <c r="AN1683" s="254"/>
      <c r="AO1683" s="253"/>
      <c r="AP1683" s="254"/>
      <c r="AQ1683" s="253"/>
      <c r="AR1683" s="254"/>
      <c r="AS1683" s="253"/>
      <c r="AT1683" s="254"/>
      <c r="AU1683" s="253"/>
      <c r="AV1683" s="163">
        <f t="shared" si="1912"/>
        <v>24500</v>
      </c>
      <c r="AW1683" s="168">
        <f t="shared" si="1913"/>
        <v>0</v>
      </c>
      <c r="AY1683" s="163">
        <f t="shared" si="1914"/>
        <v>0</v>
      </c>
      <c r="AZ1683" s="163">
        <f t="shared" si="1915"/>
        <v>24500</v>
      </c>
      <c r="BA1683" s="163">
        <f t="shared" si="1916"/>
        <v>0</v>
      </c>
      <c r="BB1683" s="163">
        <f t="shared" si="1917"/>
        <v>0</v>
      </c>
      <c r="BC1683" s="163">
        <f t="shared" si="1918"/>
        <v>24500</v>
      </c>
      <c r="BD1683" s="163">
        <f t="shared" si="1919"/>
        <v>0</v>
      </c>
    </row>
    <row r="1684" spans="2:56" x14ac:dyDescent="0.3">
      <c r="B1684" s="179" t="s">
        <v>82</v>
      </c>
      <c r="C1684" s="83">
        <f>SUM(C1685:C1690)</f>
        <v>0</v>
      </c>
      <c r="D1684" s="84">
        <f>SUM(D1685:D1690)</f>
        <v>0</v>
      </c>
      <c r="E1684" s="85">
        <f t="shared" si="1905"/>
        <v>0</v>
      </c>
      <c r="F1684" s="83">
        <f>SUM(F1685:F1690)</f>
        <v>0</v>
      </c>
      <c r="G1684" s="84">
        <f>SUM(G1685:G1690)</f>
        <v>0</v>
      </c>
      <c r="H1684" s="85">
        <f t="shared" si="1906"/>
        <v>0</v>
      </c>
      <c r="I1684" s="83">
        <f>SUM(I1685:I1690)</f>
        <v>0</v>
      </c>
      <c r="J1684" s="86">
        <f>SUM(J1685:J1690)</f>
        <v>0</v>
      </c>
      <c r="K1684" s="87">
        <f t="shared" si="1907"/>
        <v>0</v>
      </c>
      <c r="L1684" s="83">
        <f>SUM(L1685:L1690)</f>
        <v>0</v>
      </c>
      <c r="M1684" s="86">
        <f>SUM(M1685:M1690)</f>
        <v>0</v>
      </c>
      <c r="N1684" s="88">
        <f>SUM(N1685:N1690)</f>
        <v>0</v>
      </c>
      <c r="O1684" s="83">
        <f>SUM(O1685:O1690)</f>
        <v>0</v>
      </c>
      <c r="P1684" s="88">
        <f>SUM(P1685:P1690)</f>
        <v>0</v>
      </c>
      <c r="Q1684" s="177">
        <f t="shared" si="1908"/>
        <v>0</v>
      </c>
      <c r="R1684" s="88">
        <f>SUM(R1685:R1690)</f>
        <v>0</v>
      </c>
      <c r="S1684" s="88">
        <f>SUM(S1685:S1690)</f>
        <v>0</v>
      </c>
      <c r="T1684" s="178">
        <f t="shared" si="1920"/>
        <v>0</v>
      </c>
      <c r="U1684" s="157"/>
      <c r="V1684" s="83">
        <f>SUM(V1685:V1690)</f>
        <v>0</v>
      </c>
      <c r="W1684" s="88">
        <f>SUM(W1685:W1690)</f>
        <v>0</v>
      </c>
      <c r="X1684" s="177">
        <f t="shared" si="1909"/>
        <v>0</v>
      </c>
      <c r="Y1684" s="88">
        <f>SUM(Y1685:Y1690)</f>
        <v>0</v>
      </c>
      <c r="Z1684" s="88">
        <f>SUM(Z1685:Z1690)</f>
        <v>0</v>
      </c>
      <c r="AA1684" s="178">
        <f t="shared" si="1921"/>
        <v>0</v>
      </c>
      <c r="AB1684" s="157"/>
      <c r="AC1684" s="83">
        <f>SUM(AC1685:AC1690)</f>
        <v>0</v>
      </c>
      <c r="AD1684" s="88">
        <f>SUM(AD1685:AD1690)</f>
        <v>0</v>
      </c>
      <c r="AE1684" s="177">
        <f t="shared" si="1910"/>
        <v>0</v>
      </c>
      <c r="AF1684" s="88">
        <f>SUM(AF1685:AF1690)</f>
        <v>0</v>
      </c>
      <c r="AG1684" s="88">
        <f>SUM(AG1685:AG1690)</f>
        <v>0</v>
      </c>
      <c r="AH1684" s="178">
        <f t="shared" si="1922"/>
        <v>0</v>
      </c>
      <c r="AJ1684" s="84">
        <f t="shared" ref="AJ1684:AU1684" si="1933">SUM(AJ1685:AJ1690)</f>
        <v>0</v>
      </c>
      <c r="AK1684" s="86">
        <f t="shared" si="1933"/>
        <v>0</v>
      </c>
      <c r="AL1684" s="88">
        <f t="shared" si="1933"/>
        <v>0</v>
      </c>
      <c r="AM1684" s="86">
        <f t="shared" si="1933"/>
        <v>0</v>
      </c>
      <c r="AN1684" s="88">
        <f t="shared" si="1933"/>
        <v>0</v>
      </c>
      <c r="AO1684" s="86">
        <f t="shared" si="1933"/>
        <v>0</v>
      </c>
      <c r="AP1684" s="88">
        <f t="shared" si="1933"/>
        <v>0</v>
      </c>
      <c r="AQ1684" s="86">
        <f t="shared" si="1933"/>
        <v>0</v>
      </c>
      <c r="AR1684" s="88">
        <f t="shared" si="1933"/>
        <v>0</v>
      </c>
      <c r="AS1684" s="86">
        <f t="shared" si="1933"/>
        <v>0</v>
      </c>
      <c r="AT1684" s="88">
        <f t="shared" si="1933"/>
        <v>0</v>
      </c>
      <c r="AU1684" s="86">
        <f t="shared" si="1933"/>
        <v>0</v>
      </c>
      <c r="AV1684" s="86">
        <f t="shared" si="1912"/>
        <v>0</v>
      </c>
      <c r="AW1684" s="93">
        <f t="shared" si="1913"/>
        <v>0</v>
      </c>
      <c r="AY1684" s="86">
        <f t="shared" si="1914"/>
        <v>0</v>
      </c>
      <c r="AZ1684" s="86">
        <f t="shared" si="1915"/>
        <v>0</v>
      </c>
      <c r="BA1684" s="86">
        <f t="shared" si="1916"/>
        <v>0</v>
      </c>
      <c r="BB1684" s="86">
        <f t="shared" si="1917"/>
        <v>0</v>
      </c>
      <c r="BC1684" s="86">
        <f t="shared" si="1918"/>
        <v>0</v>
      </c>
      <c r="BD1684" s="86">
        <f t="shared" si="1919"/>
        <v>0</v>
      </c>
    </row>
    <row r="1685" spans="2:56" x14ac:dyDescent="0.3">
      <c r="B1685" s="169" t="s">
        <v>83</v>
      </c>
      <c r="C1685" s="248"/>
      <c r="D1685" s="249"/>
      <c r="E1685" s="172">
        <f t="shared" si="1905"/>
        <v>0</v>
      </c>
      <c r="F1685" s="248"/>
      <c r="G1685" s="249"/>
      <c r="H1685" s="172">
        <f t="shared" si="1906"/>
        <v>0</v>
      </c>
      <c r="I1685" s="248"/>
      <c r="J1685" s="250"/>
      <c r="K1685" s="174">
        <f t="shared" si="1907"/>
        <v>0</v>
      </c>
      <c r="L1685" s="248"/>
      <c r="M1685" s="250"/>
      <c r="N1685" s="251"/>
      <c r="O1685" s="248"/>
      <c r="P1685" s="251"/>
      <c r="Q1685" s="166">
        <f t="shared" si="1908"/>
        <v>0</v>
      </c>
      <c r="R1685" s="251"/>
      <c r="S1685" s="251"/>
      <c r="T1685" s="167">
        <f t="shared" si="1920"/>
        <v>0</v>
      </c>
      <c r="U1685" s="157"/>
      <c r="V1685" s="248"/>
      <c r="W1685" s="251"/>
      <c r="X1685" s="166">
        <f t="shared" si="1909"/>
        <v>0</v>
      </c>
      <c r="Y1685" s="251"/>
      <c r="Z1685" s="251"/>
      <c r="AA1685" s="167">
        <f t="shared" si="1921"/>
        <v>0</v>
      </c>
      <c r="AB1685" s="157"/>
      <c r="AC1685" s="248"/>
      <c r="AD1685" s="251"/>
      <c r="AE1685" s="166">
        <f t="shared" si="1910"/>
        <v>0</v>
      </c>
      <c r="AF1685" s="251"/>
      <c r="AG1685" s="251"/>
      <c r="AH1685" s="167">
        <f t="shared" si="1922"/>
        <v>0</v>
      </c>
      <c r="AJ1685" s="252"/>
      <c r="AK1685" s="253"/>
      <c r="AL1685" s="254"/>
      <c r="AM1685" s="253"/>
      <c r="AN1685" s="254"/>
      <c r="AO1685" s="253"/>
      <c r="AP1685" s="254"/>
      <c r="AQ1685" s="253"/>
      <c r="AR1685" s="254"/>
      <c r="AS1685" s="253"/>
      <c r="AT1685" s="254"/>
      <c r="AU1685" s="253"/>
      <c r="AV1685" s="163">
        <f t="shared" si="1912"/>
        <v>0</v>
      </c>
      <c r="AW1685" s="168">
        <f t="shared" si="1913"/>
        <v>0</v>
      </c>
      <c r="AY1685" s="163">
        <f t="shared" si="1914"/>
        <v>0</v>
      </c>
      <c r="AZ1685" s="163">
        <f t="shared" si="1915"/>
        <v>0</v>
      </c>
      <c r="BA1685" s="163">
        <f t="shared" si="1916"/>
        <v>0</v>
      </c>
      <c r="BB1685" s="163">
        <f t="shared" si="1917"/>
        <v>0</v>
      </c>
      <c r="BC1685" s="163">
        <f t="shared" si="1918"/>
        <v>0</v>
      </c>
      <c r="BD1685" s="163">
        <f t="shared" si="1919"/>
        <v>0</v>
      </c>
    </row>
    <row r="1686" spans="2:56" x14ac:dyDescent="0.3">
      <c r="B1686" s="169" t="s">
        <v>84</v>
      </c>
      <c r="C1686" s="248"/>
      <c r="D1686" s="249"/>
      <c r="E1686" s="172">
        <f t="shared" si="1905"/>
        <v>0</v>
      </c>
      <c r="F1686" s="248"/>
      <c r="G1686" s="249"/>
      <c r="H1686" s="172">
        <f t="shared" si="1906"/>
        <v>0</v>
      </c>
      <c r="I1686" s="248"/>
      <c r="J1686" s="250"/>
      <c r="K1686" s="174">
        <f t="shared" si="1907"/>
        <v>0</v>
      </c>
      <c r="L1686" s="248"/>
      <c r="M1686" s="250"/>
      <c r="N1686" s="251"/>
      <c r="O1686" s="248"/>
      <c r="P1686" s="251"/>
      <c r="Q1686" s="166">
        <f t="shared" si="1908"/>
        <v>0</v>
      </c>
      <c r="R1686" s="251"/>
      <c r="S1686" s="251"/>
      <c r="T1686" s="167">
        <f t="shared" si="1920"/>
        <v>0</v>
      </c>
      <c r="U1686" s="157"/>
      <c r="V1686" s="248"/>
      <c r="W1686" s="251"/>
      <c r="X1686" s="166">
        <f t="shared" si="1909"/>
        <v>0</v>
      </c>
      <c r="Y1686" s="251"/>
      <c r="Z1686" s="251"/>
      <c r="AA1686" s="167">
        <f t="shared" si="1921"/>
        <v>0</v>
      </c>
      <c r="AB1686" s="157"/>
      <c r="AC1686" s="248"/>
      <c r="AD1686" s="251"/>
      <c r="AE1686" s="166">
        <f t="shared" si="1910"/>
        <v>0</v>
      </c>
      <c r="AF1686" s="251"/>
      <c r="AG1686" s="251"/>
      <c r="AH1686" s="167">
        <f t="shared" si="1922"/>
        <v>0</v>
      </c>
      <c r="AJ1686" s="252"/>
      <c r="AK1686" s="253"/>
      <c r="AL1686" s="254"/>
      <c r="AM1686" s="253"/>
      <c r="AN1686" s="254"/>
      <c r="AO1686" s="253"/>
      <c r="AP1686" s="254"/>
      <c r="AQ1686" s="253"/>
      <c r="AR1686" s="254"/>
      <c r="AS1686" s="253"/>
      <c r="AT1686" s="254"/>
      <c r="AU1686" s="253"/>
      <c r="AV1686" s="163">
        <f t="shared" si="1912"/>
        <v>0</v>
      </c>
      <c r="AW1686" s="168">
        <f t="shared" si="1913"/>
        <v>0</v>
      </c>
      <c r="AY1686" s="163">
        <f t="shared" si="1914"/>
        <v>0</v>
      </c>
      <c r="AZ1686" s="163">
        <f t="shared" si="1915"/>
        <v>0</v>
      </c>
      <c r="BA1686" s="163">
        <f t="shared" si="1916"/>
        <v>0</v>
      </c>
      <c r="BB1686" s="163">
        <f t="shared" si="1917"/>
        <v>0</v>
      </c>
      <c r="BC1686" s="163">
        <f t="shared" si="1918"/>
        <v>0</v>
      </c>
      <c r="BD1686" s="163">
        <f t="shared" si="1919"/>
        <v>0</v>
      </c>
    </row>
    <row r="1687" spans="2:56" x14ac:dyDescent="0.3">
      <c r="B1687" s="169" t="s">
        <v>85</v>
      </c>
      <c r="C1687" s="248"/>
      <c r="D1687" s="249"/>
      <c r="E1687" s="172">
        <f t="shared" si="1905"/>
        <v>0</v>
      </c>
      <c r="F1687" s="248"/>
      <c r="G1687" s="249"/>
      <c r="H1687" s="172">
        <f t="shared" si="1906"/>
        <v>0</v>
      </c>
      <c r="I1687" s="248"/>
      <c r="J1687" s="250"/>
      <c r="K1687" s="174">
        <f t="shared" si="1907"/>
        <v>0</v>
      </c>
      <c r="L1687" s="248"/>
      <c r="M1687" s="250"/>
      <c r="N1687" s="251"/>
      <c r="O1687" s="248"/>
      <c r="P1687" s="251"/>
      <c r="Q1687" s="166">
        <f t="shared" si="1908"/>
        <v>0</v>
      </c>
      <c r="R1687" s="251"/>
      <c r="S1687" s="251"/>
      <c r="T1687" s="167">
        <f t="shared" si="1920"/>
        <v>0</v>
      </c>
      <c r="U1687" s="157"/>
      <c r="V1687" s="248"/>
      <c r="W1687" s="251"/>
      <c r="X1687" s="166">
        <f t="shared" si="1909"/>
        <v>0</v>
      </c>
      <c r="Y1687" s="251"/>
      <c r="Z1687" s="251"/>
      <c r="AA1687" s="167">
        <f t="shared" si="1921"/>
        <v>0</v>
      </c>
      <c r="AB1687" s="157"/>
      <c r="AC1687" s="248"/>
      <c r="AD1687" s="251"/>
      <c r="AE1687" s="166">
        <f t="shared" si="1910"/>
        <v>0</v>
      </c>
      <c r="AF1687" s="251"/>
      <c r="AG1687" s="251"/>
      <c r="AH1687" s="167">
        <f t="shared" si="1922"/>
        <v>0</v>
      </c>
      <c r="AJ1687" s="252"/>
      <c r="AK1687" s="253"/>
      <c r="AL1687" s="254"/>
      <c r="AM1687" s="253"/>
      <c r="AN1687" s="254"/>
      <c r="AO1687" s="253"/>
      <c r="AP1687" s="254"/>
      <c r="AQ1687" s="253"/>
      <c r="AR1687" s="254"/>
      <c r="AS1687" s="253"/>
      <c r="AT1687" s="254"/>
      <c r="AU1687" s="253"/>
      <c r="AV1687" s="163">
        <f t="shared" si="1912"/>
        <v>0</v>
      </c>
      <c r="AW1687" s="168">
        <f t="shared" si="1913"/>
        <v>0</v>
      </c>
      <c r="AY1687" s="163">
        <f t="shared" si="1914"/>
        <v>0</v>
      </c>
      <c r="AZ1687" s="163">
        <f t="shared" si="1915"/>
        <v>0</v>
      </c>
      <c r="BA1687" s="163">
        <f t="shared" si="1916"/>
        <v>0</v>
      </c>
      <c r="BB1687" s="163">
        <f t="shared" si="1917"/>
        <v>0</v>
      </c>
      <c r="BC1687" s="163">
        <f t="shared" si="1918"/>
        <v>0</v>
      </c>
      <c r="BD1687" s="163">
        <f t="shared" si="1919"/>
        <v>0</v>
      </c>
    </row>
    <row r="1688" spans="2:56" x14ac:dyDescent="0.3">
      <c r="B1688" s="169" t="s">
        <v>86</v>
      </c>
      <c r="C1688" s="248"/>
      <c r="D1688" s="249"/>
      <c r="E1688" s="172">
        <f t="shared" si="1905"/>
        <v>0</v>
      </c>
      <c r="F1688" s="248"/>
      <c r="G1688" s="249"/>
      <c r="H1688" s="172">
        <f t="shared" si="1906"/>
        <v>0</v>
      </c>
      <c r="I1688" s="248"/>
      <c r="J1688" s="250"/>
      <c r="K1688" s="174">
        <f t="shared" si="1907"/>
        <v>0</v>
      </c>
      <c r="L1688" s="248"/>
      <c r="M1688" s="250"/>
      <c r="N1688" s="251"/>
      <c r="O1688" s="248"/>
      <c r="P1688" s="251"/>
      <c r="Q1688" s="166">
        <f t="shared" si="1908"/>
        <v>0</v>
      </c>
      <c r="R1688" s="251"/>
      <c r="S1688" s="251"/>
      <c r="T1688" s="167">
        <f t="shared" si="1920"/>
        <v>0</v>
      </c>
      <c r="U1688" s="157"/>
      <c r="V1688" s="248"/>
      <c r="W1688" s="251"/>
      <c r="X1688" s="166">
        <f t="shared" si="1909"/>
        <v>0</v>
      </c>
      <c r="Y1688" s="251"/>
      <c r="Z1688" s="251"/>
      <c r="AA1688" s="167">
        <f t="shared" si="1921"/>
        <v>0</v>
      </c>
      <c r="AB1688" s="157"/>
      <c r="AC1688" s="248"/>
      <c r="AD1688" s="251"/>
      <c r="AE1688" s="166">
        <f t="shared" si="1910"/>
        <v>0</v>
      </c>
      <c r="AF1688" s="251"/>
      <c r="AG1688" s="251"/>
      <c r="AH1688" s="167">
        <f t="shared" si="1922"/>
        <v>0</v>
      </c>
      <c r="AJ1688" s="252"/>
      <c r="AK1688" s="253"/>
      <c r="AL1688" s="254"/>
      <c r="AM1688" s="253"/>
      <c r="AN1688" s="254"/>
      <c r="AO1688" s="253"/>
      <c r="AP1688" s="254"/>
      <c r="AQ1688" s="253"/>
      <c r="AR1688" s="254"/>
      <c r="AS1688" s="253"/>
      <c r="AT1688" s="254"/>
      <c r="AU1688" s="253"/>
      <c r="AV1688" s="163">
        <f t="shared" si="1912"/>
        <v>0</v>
      </c>
      <c r="AW1688" s="168">
        <f t="shared" si="1913"/>
        <v>0</v>
      </c>
      <c r="AY1688" s="163">
        <f t="shared" si="1914"/>
        <v>0</v>
      </c>
      <c r="AZ1688" s="163">
        <f t="shared" si="1915"/>
        <v>0</v>
      </c>
      <c r="BA1688" s="163">
        <f t="shared" si="1916"/>
        <v>0</v>
      </c>
      <c r="BB1688" s="163">
        <f t="shared" si="1917"/>
        <v>0</v>
      </c>
      <c r="BC1688" s="163">
        <f t="shared" si="1918"/>
        <v>0</v>
      </c>
      <c r="BD1688" s="163">
        <f t="shared" si="1919"/>
        <v>0</v>
      </c>
    </row>
    <row r="1689" spans="2:56" x14ac:dyDescent="0.3">
      <c r="B1689" s="169" t="s">
        <v>87</v>
      </c>
      <c r="C1689" s="248"/>
      <c r="D1689" s="249"/>
      <c r="E1689" s="172">
        <f t="shared" si="1905"/>
        <v>0</v>
      </c>
      <c r="F1689" s="248"/>
      <c r="G1689" s="249"/>
      <c r="H1689" s="172">
        <f t="shared" si="1906"/>
        <v>0</v>
      </c>
      <c r="I1689" s="248"/>
      <c r="J1689" s="250"/>
      <c r="K1689" s="174">
        <f t="shared" si="1907"/>
        <v>0</v>
      </c>
      <c r="L1689" s="248"/>
      <c r="M1689" s="250"/>
      <c r="N1689" s="251"/>
      <c r="O1689" s="248"/>
      <c r="P1689" s="251"/>
      <c r="Q1689" s="166">
        <f t="shared" si="1908"/>
        <v>0</v>
      </c>
      <c r="R1689" s="251"/>
      <c r="S1689" s="251"/>
      <c r="T1689" s="167">
        <f t="shared" si="1920"/>
        <v>0</v>
      </c>
      <c r="U1689" s="157"/>
      <c r="V1689" s="248"/>
      <c r="W1689" s="251"/>
      <c r="X1689" s="166">
        <f t="shared" si="1909"/>
        <v>0</v>
      </c>
      <c r="Y1689" s="251"/>
      <c r="Z1689" s="251"/>
      <c r="AA1689" s="167">
        <f t="shared" si="1921"/>
        <v>0</v>
      </c>
      <c r="AB1689" s="157"/>
      <c r="AC1689" s="248"/>
      <c r="AD1689" s="251"/>
      <c r="AE1689" s="166">
        <f t="shared" si="1910"/>
        <v>0</v>
      </c>
      <c r="AF1689" s="251"/>
      <c r="AG1689" s="251"/>
      <c r="AH1689" s="167">
        <f t="shared" si="1922"/>
        <v>0</v>
      </c>
      <c r="AJ1689" s="252"/>
      <c r="AK1689" s="253"/>
      <c r="AL1689" s="254"/>
      <c r="AM1689" s="253"/>
      <c r="AN1689" s="254"/>
      <c r="AO1689" s="253"/>
      <c r="AP1689" s="254"/>
      <c r="AQ1689" s="253"/>
      <c r="AR1689" s="254"/>
      <c r="AS1689" s="253"/>
      <c r="AT1689" s="254"/>
      <c r="AU1689" s="253"/>
      <c r="AV1689" s="163">
        <f t="shared" si="1912"/>
        <v>0</v>
      </c>
      <c r="AW1689" s="168">
        <f t="shared" si="1913"/>
        <v>0</v>
      </c>
      <c r="AY1689" s="163">
        <f t="shared" si="1914"/>
        <v>0</v>
      </c>
      <c r="AZ1689" s="163">
        <f t="shared" si="1915"/>
        <v>0</v>
      </c>
      <c r="BA1689" s="163">
        <f t="shared" si="1916"/>
        <v>0</v>
      </c>
      <c r="BB1689" s="163">
        <f t="shared" si="1917"/>
        <v>0</v>
      </c>
      <c r="BC1689" s="163">
        <f t="shared" si="1918"/>
        <v>0</v>
      </c>
      <c r="BD1689" s="163">
        <f t="shared" si="1919"/>
        <v>0</v>
      </c>
    </row>
    <row r="1690" spans="2:56" x14ac:dyDescent="0.3">
      <c r="B1690" s="169" t="s">
        <v>88</v>
      </c>
      <c r="C1690" s="248"/>
      <c r="D1690" s="249"/>
      <c r="E1690" s="172">
        <f t="shared" si="1905"/>
        <v>0</v>
      </c>
      <c r="F1690" s="248"/>
      <c r="G1690" s="249"/>
      <c r="H1690" s="172">
        <f t="shared" si="1906"/>
        <v>0</v>
      </c>
      <c r="I1690" s="248"/>
      <c r="J1690" s="250"/>
      <c r="K1690" s="174">
        <f t="shared" si="1907"/>
        <v>0</v>
      </c>
      <c r="L1690" s="248"/>
      <c r="M1690" s="250"/>
      <c r="N1690" s="251"/>
      <c r="O1690" s="248"/>
      <c r="P1690" s="251"/>
      <c r="Q1690" s="166">
        <f t="shared" si="1908"/>
        <v>0</v>
      </c>
      <c r="R1690" s="251"/>
      <c r="S1690" s="251"/>
      <c r="T1690" s="167">
        <f t="shared" si="1920"/>
        <v>0</v>
      </c>
      <c r="U1690" s="157"/>
      <c r="V1690" s="248"/>
      <c r="W1690" s="251"/>
      <c r="X1690" s="166">
        <f t="shared" si="1909"/>
        <v>0</v>
      </c>
      <c r="Y1690" s="251"/>
      <c r="Z1690" s="251"/>
      <c r="AA1690" s="167">
        <f t="shared" si="1921"/>
        <v>0</v>
      </c>
      <c r="AB1690" s="157"/>
      <c r="AC1690" s="248"/>
      <c r="AD1690" s="251"/>
      <c r="AE1690" s="166">
        <f t="shared" si="1910"/>
        <v>0</v>
      </c>
      <c r="AF1690" s="251"/>
      <c r="AG1690" s="251"/>
      <c r="AH1690" s="167">
        <f t="shared" si="1922"/>
        <v>0</v>
      </c>
      <c r="AJ1690" s="252"/>
      <c r="AK1690" s="253"/>
      <c r="AL1690" s="254"/>
      <c r="AM1690" s="253"/>
      <c r="AN1690" s="254"/>
      <c r="AO1690" s="253"/>
      <c r="AP1690" s="254"/>
      <c r="AQ1690" s="253"/>
      <c r="AR1690" s="254"/>
      <c r="AS1690" s="253"/>
      <c r="AT1690" s="254"/>
      <c r="AU1690" s="253"/>
      <c r="AV1690" s="163">
        <f t="shared" si="1912"/>
        <v>0</v>
      </c>
      <c r="AW1690" s="168">
        <f t="shared" si="1913"/>
        <v>0</v>
      </c>
      <c r="AY1690" s="163">
        <f t="shared" si="1914"/>
        <v>0</v>
      </c>
      <c r="AZ1690" s="163">
        <f t="shared" si="1915"/>
        <v>0</v>
      </c>
      <c r="BA1690" s="163">
        <f t="shared" si="1916"/>
        <v>0</v>
      </c>
      <c r="BB1690" s="163">
        <f t="shared" si="1917"/>
        <v>0</v>
      </c>
      <c r="BC1690" s="163">
        <f t="shared" si="1918"/>
        <v>0</v>
      </c>
      <c r="BD1690" s="163">
        <f t="shared" si="1919"/>
        <v>0</v>
      </c>
    </row>
    <row r="1691" spans="2:56" x14ac:dyDescent="0.3">
      <c r="B1691" s="179" t="s">
        <v>89</v>
      </c>
      <c r="C1691" s="83">
        <f>SUM(C1692:C1697)</f>
        <v>0</v>
      </c>
      <c r="D1691" s="84">
        <f>SUM(D1692:D1697)</f>
        <v>0</v>
      </c>
      <c r="E1691" s="85">
        <f t="shared" si="1905"/>
        <v>0</v>
      </c>
      <c r="F1691" s="83">
        <f>SUM(F1692:F1697)</f>
        <v>0</v>
      </c>
      <c r="G1691" s="84">
        <f>SUM(G1692:G1697)</f>
        <v>0</v>
      </c>
      <c r="H1691" s="85">
        <f t="shared" si="1906"/>
        <v>0</v>
      </c>
      <c r="I1691" s="83">
        <f>SUM(I1692:I1697)</f>
        <v>0</v>
      </c>
      <c r="J1691" s="86">
        <f>SUM(J1692:J1697)</f>
        <v>0</v>
      </c>
      <c r="K1691" s="87">
        <f t="shared" si="1907"/>
        <v>0</v>
      </c>
      <c r="L1691" s="83">
        <f>SUM(L1692:L1697)</f>
        <v>0</v>
      </c>
      <c r="M1691" s="86">
        <f>SUM(M1692:M1697)</f>
        <v>0</v>
      </c>
      <c r="N1691" s="88">
        <f>SUM(N1692:N1697)</f>
        <v>0</v>
      </c>
      <c r="O1691" s="83">
        <f>SUM(O1692:O1697)</f>
        <v>0</v>
      </c>
      <c r="P1691" s="88">
        <f>SUM(P1692:P1697)</f>
        <v>0</v>
      </c>
      <c r="Q1691" s="177">
        <f t="shared" si="1908"/>
        <v>0</v>
      </c>
      <c r="R1691" s="88">
        <f>SUM(R1692:R1697)</f>
        <v>0</v>
      </c>
      <c r="S1691" s="88">
        <f>SUM(S1692:S1697)</f>
        <v>0</v>
      </c>
      <c r="T1691" s="178">
        <f t="shared" si="1920"/>
        <v>0</v>
      </c>
      <c r="U1691" s="157"/>
      <c r="V1691" s="83">
        <f>SUM(V1692:V1697)</f>
        <v>0</v>
      </c>
      <c r="W1691" s="88">
        <f>SUM(W1692:W1697)</f>
        <v>0</v>
      </c>
      <c r="X1691" s="177">
        <f t="shared" si="1909"/>
        <v>0</v>
      </c>
      <c r="Y1691" s="88">
        <f>SUM(Y1692:Y1697)</f>
        <v>0</v>
      </c>
      <c r="Z1691" s="88">
        <f>SUM(Z1692:Z1697)</f>
        <v>0</v>
      </c>
      <c r="AA1691" s="178">
        <f t="shared" si="1921"/>
        <v>0</v>
      </c>
      <c r="AB1691" s="157"/>
      <c r="AC1691" s="83">
        <f>SUM(AC1692:AC1697)</f>
        <v>0</v>
      </c>
      <c r="AD1691" s="88">
        <f>SUM(AD1692:AD1697)</f>
        <v>0</v>
      </c>
      <c r="AE1691" s="177">
        <f t="shared" si="1910"/>
        <v>0</v>
      </c>
      <c r="AF1691" s="88">
        <f>SUM(AF1692:AF1697)</f>
        <v>0</v>
      </c>
      <c r="AG1691" s="88">
        <f>SUM(AG1692:AG1697)</f>
        <v>0</v>
      </c>
      <c r="AH1691" s="178">
        <f t="shared" si="1922"/>
        <v>0</v>
      </c>
      <c r="AJ1691" s="84">
        <f t="shared" ref="AJ1691:AU1691" si="1934">SUM(AJ1692:AJ1697)</f>
        <v>0</v>
      </c>
      <c r="AK1691" s="86">
        <f t="shared" si="1934"/>
        <v>0</v>
      </c>
      <c r="AL1691" s="88">
        <f t="shared" si="1934"/>
        <v>0</v>
      </c>
      <c r="AM1691" s="86">
        <f t="shared" si="1934"/>
        <v>0</v>
      </c>
      <c r="AN1691" s="88">
        <f t="shared" si="1934"/>
        <v>0</v>
      </c>
      <c r="AO1691" s="86">
        <f t="shared" si="1934"/>
        <v>0</v>
      </c>
      <c r="AP1691" s="88">
        <f t="shared" si="1934"/>
        <v>0</v>
      </c>
      <c r="AQ1691" s="86">
        <f t="shared" si="1934"/>
        <v>0</v>
      </c>
      <c r="AR1691" s="88">
        <f t="shared" si="1934"/>
        <v>0</v>
      </c>
      <c r="AS1691" s="86">
        <f t="shared" si="1934"/>
        <v>0</v>
      </c>
      <c r="AT1691" s="88">
        <f t="shared" si="1934"/>
        <v>0</v>
      </c>
      <c r="AU1691" s="86">
        <f t="shared" si="1934"/>
        <v>0</v>
      </c>
      <c r="AV1691" s="86">
        <f t="shared" si="1912"/>
        <v>0</v>
      </c>
      <c r="AW1691" s="93">
        <f t="shared" si="1913"/>
        <v>0</v>
      </c>
      <c r="AY1691" s="86">
        <f t="shared" si="1914"/>
        <v>0</v>
      </c>
      <c r="AZ1691" s="86">
        <f t="shared" si="1915"/>
        <v>0</v>
      </c>
      <c r="BA1691" s="86">
        <f t="shared" si="1916"/>
        <v>0</v>
      </c>
      <c r="BB1691" s="86">
        <f t="shared" si="1917"/>
        <v>0</v>
      </c>
      <c r="BC1691" s="86">
        <f t="shared" si="1918"/>
        <v>0</v>
      </c>
      <c r="BD1691" s="86">
        <f t="shared" si="1919"/>
        <v>0</v>
      </c>
    </row>
    <row r="1692" spans="2:56" x14ac:dyDescent="0.3">
      <c r="B1692" s="169" t="s">
        <v>90</v>
      </c>
      <c r="C1692" s="248"/>
      <c r="D1692" s="249"/>
      <c r="E1692" s="172">
        <f t="shared" si="1905"/>
        <v>0</v>
      </c>
      <c r="F1692" s="248"/>
      <c r="G1692" s="249"/>
      <c r="H1692" s="172">
        <f t="shared" si="1906"/>
        <v>0</v>
      </c>
      <c r="I1692" s="248"/>
      <c r="J1692" s="250"/>
      <c r="K1692" s="174">
        <f t="shared" si="1907"/>
        <v>0</v>
      </c>
      <c r="L1692" s="248"/>
      <c r="M1692" s="250"/>
      <c r="N1692" s="251"/>
      <c r="O1692" s="248"/>
      <c r="P1692" s="251"/>
      <c r="Q1692" s="166">
        <f t="shared" si="1908"/>
        <v>0</v>
      </c>
      <c r="R1692" s="251"/>
      <c r="S1692" s="251"/>
      <c r="T1692" s="167">
        <f t="shared" si="1920"/>
        <v>0</v>
      </c>
      <c r="U1692" s="157"/>
      <c r="V1692" s="248"/>
      <c r="W1692" s="251"/>
      <c r="X1692" s="166">
        <f t="shared" si="1909"/>
        <v>0</v>
      </c>
      <c r="Y1692" s="251"/>
      <c r="Z1692" s="251"/>
      <c r="AA1692" s="167">
        <f t="shared" si="1921"/>
        <v>0</v>
      </c>
      <c r="AB1692" s="157"/>
      <c r="AC1692" s="248"/>
      <c r="AD1692" s="251"/>
      <c r="AE1692" s="166">
        <f t="shared" si="1910"/>
        <v>0</v>
      </c>
      <c r="AF1692" s="251"/>
      <c r="AG1692" s="251"/>
      <c r="AH1692" s="167">
        <f t="shared" si="1922"/>
        <v>0</v>
      </c>
      <c r="AJ1692" s="252"/>
      <c r="AK1692" s="253"/>
      <c r="AL1692" s="254"/>
      <c r="AM1692" s="253"/>
      <c r="AN1692" s="254"/>
      <c r="AO1692" s="253"/>
      <c r="AP1692" s="254"/>
      <c r="AQ1692" s="253"/>
      <c r="AR1692" s="254"/>
      <c r="AS1692" s="253"/>
      <c r="AT1692" s="254"/>
      <c r="AU1692" s="253"/>
      <c r="AV1692" s="163">
        <f t="shared" si="1912"/>
        <v>0</v>
      </c>
      <c r="AW1692" s="168">
        <f t="shared" si="1913"/>
        <v>0</v>
      </c>
      <c r="AY1692" s="163">
        <f t="shared" si="1914"/>
        <v>0</v>
      </c>
      <c r="AZ1692" s="163">
        <f t="shared" si="1915"/>
        <v>0</v>
      </c>
      <c r="BA1692" s="163">
        <f t="shared" si="1916"/>
        <v>0</v>
      </c>
      <c r="BB1692" s="163">
        <f t="shared" si="1917"/>
        <v>0</v>
      </c>
      <c r="BC1692" s="163">
        <f t="shared" si="1918"/>
        <v>0</v>
      </c>
      <c r="BD1692" s="163">
        <f t="shared" si="1919"/>
        <v>0</v>
      </c>
    </row>
    <row r="1693" spans="2:56" x14ac:dyDescent="0.3">
      <c r="B1693" s="169" t="s">
        <v>91</v>
      </c>
      <c r="C1693" s="248"/>
      <c r="D1693" s="249"/>
      <c r="E1693" s="172">
        <f t="shared" si="1905"/>
        <v>0</v>
      </c>
      <c r="F1693" s="248"/>
      <c r="G1693" s="249"/>
      <c r="H1693" s="172">
        <f t="shared" si="1906"/>
        <v>0</v>
      </c>
      <c r="I1693" s="248"/>
      <c r="J1693" s="250"/>
      <c r="K1693" s="174">
        <f t="shared" si="1907"/>
        <v>0</v>
      </c>
      <c r="L1693" s="248"/>
      <c r="M1693" s="250"/>
      <c r="N1693" s="251"/>
      <c r="O1693" s="248"/>
      <c r="P1693" s="251"/>
      <c r="Q1693" s="166">
        <f t="shared" si="1908"/>
        <v>0</v>
      </c>
      <c r="R1693" s="251"/>
      <c r="S1693" s="251"/>
      <c r="T1693" s="167">
        <f t="shared" si="1920"/>
        <v>0</v>
      </c>
      <c r="U1693" s="157"/>
      <c r="V1693" s="248"/>
      <c r="W1693" s="251"/>
      <c r="X1693" s="166">
        <f t="shared" si="1909"/>
        <v>0</v>
      </c>
      <c r="Y1693" s="251"/>
      <c r="Z1693" s="251"/>
      <c r="AA1693" s="167">
        <f t="shared" si="1921"/>
        <v>0</v>
      </c>
      <c r="AB1693" s="157"/>
      <c r="AC1693" s="248"/>
      <c r="AD1693" s="251"/>
      <c r="AE1693" s="166">
        <f t="shared" si="1910"/>
        <v>0</v>
      </c>
      <c r="AF1693" s="251"/>
      <c r="AG1693" s="251"/>
      <c r="AH1693" s="167">
        <f t="shared" si="1922"/>
        <v>0</v>
      </c>
      <c r="AJ1693" s="252"/>
      <c r="AK1693" s="253"/>
      <c r="AL1693" s="254"/>
      <c r="AM1693" s="253"/>
      <c r="AN1693" s="254"/>
      <c r="AO1693" s="253"/>
      <c r="AP1693" s="254"/>
      <c r="AQ1693" s="253"/>
      <c r="AR1693" s="254"/>
      <c r="AS1693" s="253"/>
      <c r="AT1693" s="254"/>
      <c r="AU1693" s="253"/>
      <c r="AV1693" s="163">
        <f t="shared" si="1912"/>
        <v>0</v>
      </c>
      <c r="AW1693" s="168">
        <f t="shared" si="1913"/>
        <v>0</v>
      </c>
      <c r="AY1693" s="163">
        <f t="shared" si="1914"/>
        <v>0</v>
      </c>
      <c r="AZ1693" s="163">
        <f t="shared" si="1915"/>
        <v>0</v>
      </c>
      <c r="BA1693" s="163">
        <f t="shared" si="1916"/>
        <v>0</v>
      </c>
      <c r="BB1693" s="163">
        <f t="shared" si="1917"/>
        <v>0</v>
      </c>
      <c r="BC1693" s="163">
        <f t="shared" si="1918"/>
        <v>0</v>
      </c>
      <c r="BD1693" s="163">
        <f t="shared" si="1919"/>
        <v>0</v>
      </c>
    </row>
    <row r="1694" spans="2:56" x14ac:dyDescent="0.3">
      <c r="B1694" s="169" t="s">
        <v>92</v>
      </c>
      <c r="C1694" s="248"/>
      <c r="D1694" s="249"/>
      <c r="E1694" s="172">
        <f t="shared" si="1905"/>
        <v>0</v>
      </c>
      <c r="F1694" s="248"/>
      <c r="G1694" s="249"/>
      <c r="H1694" s="172">
        <f t="shared" si="1906"/>
        <v>0</v>
      </c>
      <c r="I1694" s="248"/>
      <c r="J1694" s="250"/>
      <c r="K1694" s="174">
        <f t="shared" si="1907"/>
        <v>0</v>
      </c>
      <c r="L1694" s="248"/>
      <c r="M1694" s="250"/>
      <c r="N1694" s="251"/>
      <c r="O1694" s="248"/>
      <c r="P1694" s="251"/>
      <c r="Q1694" s="166">
        <f t="shared" si="1908"/>
        <v>0</v>
      </c>
      <c r="R1694" s="251"/>
      <c r="S1694" s="251"/>
      <c r="T1694" s="167">
        <f t="shared" si="1920"/>
        <v>0</v>
      </c>
      <c r="U1694" s="157"/>
      <c r="V1694" s="248"/>
      <c r="W1694" s="251"/>
      <c r="X1694" s="166">
        <f t="shared" si="1909"/>
        <v>0</v>
      </c>
      <c r="Y1694" s="251"/>
      <c r="Z1694" s="251"/>
      <c r="AA1694" s="167">
        <f t="shared" si="1921"/>
        <v>0</v>
      </c>
      <c r="AB1694" s="157"/>
      <c r="AC1694" s="248"/>
      <c r="AD1694" s="251"/>
      <c r="AE1694" s="166">
        <f t="shared" si="1910"/>
        <v>0</v>
      </c>
      <c r="AF1694" s="251"/>
      <c r="AG1694" s="251"/>
      <c r="AH1694" s="167">
        <f t="shared" si="1922"/>
        <v>0</v>
      </c>
      <c r="AJ1694" s="252"/>
      <c r="AK1694" s="253"/>
      <c r="AL1694" s="254"/>
      <c r="AM1694" s="253"/>
      <c r="AN1694" s="254"/>
      <c r="AO1694" s="253"/>
      <c r="AP1694" s="254"/>
      <c r="AQ1694" s="253"/>
      <c r="AR1694" s="254"/>
      <c r="AS1694" s="253"/>
      <c r="AT1694" s="254"/>
      <c r="AU1694" s="253"/>
      <c r="AV1694" s="163">
        <f t="shared" si="1912"/>
        <v>0</v>
      </c>
      <c r="AW1694" s="168">
        <f t="shared" si="1913"/>
        <v>0</v>
      </c>
      <c r="AY1694" s="163">
        <f t="shared" si="1914"/>
        <v>0</v>
      </c>
      <c r="AZ1694" s="163">
        <f t="shared" si="1915"/>
        <v>0</v>
      </c>
      <c r="BA1694" s="163">
        <f t="shared" si="1916"/>
        <v>0</v>
      </c>
      <c r="BB1694" s="163">
        <f t="shared" si="1917"/>
        <v>0</v>
      </c>
      <c r="BC1694" s="163">
        <f t="shared" si="1918"/>
        <v>0</v>
      </c>
      <c r="BD1694" s="163">
        <f t="shared" si="1919"/>
        <v>0</v>
      </c>
    </row>
    <row r="1695" spans="2:56" x14ac:dyDescent="0.3">
      <c r="B1695" s="169" t="s">
        <v>93</v>
      </c>
      <c r="C1695" s="248"/>
      <c r="D1695" s="249"/>
      <c r="E1695" s="172">
        <f t="shared" si="1905"/>
        <v>0</v>
      </c>
      <c r="F1695" s="248"/>
      <c r="G1695" s="249"/>
      <c r="H1695" s="172">
        <f t="shared" si="1906"/>
        <v>0</v>
      </c>
      <c r="I1695" s="248"/>
      <c r="J1695" s="250"/>
      <c r="K1695" s="174">
        <f t="shared" si="1907"/>
        <v>0</v>
      </c>
      <c r="L1695" s="248"/>
      <c r="M1695" s="250"/>
      <c r="N1695" s="251"/>
      <c r="O1695" s="248"/>
      <c r="P1695" s="251"/>
      <c r="Q1695" s="166">
        <f t="shared" si="1908"/>
        <v>0</v>
      </c>
      <c r="R1695" s="251"/>
      <c r="S1695" s="251"/>
      <c r="T1695" s="167">
        <f t="shared" si="1920"/>
        <v>0</v>
      </c>
      <c r="U1695" s="157"/>
      <c r="V1695" s="248"/>
      <c r="W1695" s="251"/>
      <c r="X1695" s="166">
        <f t="shared" si="1909"/>
        <v>0</v>
      </c>
      <c r="Y1695" s="251"/>
      <c r="Z1695" s="251"/>
      <c r="AA1695" s="167">
        <f t="shared" si="1921"/>
        <v>0</v>
      </c>
      <c r="AB1695" s="157"/>
      <c r="AC1695" s="248"/>
      <c r="AD1695" s="251"/>
      <c r="AE1695" s="166">
        <f t="shared" si="1910"/>
        <v>0</v>
      </c>
      <c r="AF1695" s="251"/>
      <c r="AG1695" s="251"/>
      <c r="AH1695" s="167">
        <f t="shared" si="1922"/>
        <v>0</v>
      </c>
      <c r="AJ1695" s="252"/>
      <c r="AK1695" s="253"/>
      <c r="AL1695" s="254"/>
      <c r="AM1695" s="253"/>
      <c r="AN1695" s="254"/>
      <c r="AO1695" s="253"/>
      <c r="AP1695" s="254"/>
      <c r="AQ1695" s="253"/>
      <c r="AR1695" s="254"/>
      <c r="AS1695" s="253"/>
      <c r="AT1695" s="254"/>
      <c r="AU1695" s="253"/>
      <c r="AV1695" s="163">
        <f t="shared" si="1912"/>
        <v>0</v>
      </c>
      <c r="AW1695" s="168">
        <f t="shared" si="1913"/>
        <v>0</v>
      </c>
      <c r="AY1695" s="163">
        <f t="shared" si="1914"/>
        <v>0</v>
      </c>
      <c r="AZ1695" s="163">
        <f t="shared" si="1915"/>
        <v>0</v>
      </c>
      <c r="BA1695" s="163">
        <f t="shared" si="1916"/>
        <v>0</v>
      </c>
      <c r="BB1695" s="163">
        <f t="shared" si="1917"/>
        <v>0</v>
      </c>
      <c r="BC1695" s="163">
        <f t="shared" si="1918"/>
        <v>0</v>
      </c>
      <c r="BD1695" s="163">
        <f t="shared" si="1919"/>
        <v>0</v>
      </c>
    </row>
    <row r="1696" spans="2:56" x14ac:dyDescent="0.3">
      <c r="B1696" s="169" t="s">
        <v>94</v>
      </c>
      <c r="C1696" s="248"/>
      <c r="D1696" s="249"/>
      <c r="E1696" s="172">
        <f t="shared" si="1905"/>
        <v>0</v>
      </c>
      <c r="F1696" s="248"/>
      <c r="G1696" s="249"/>
      <c r="H1696" s="172">
        <f t="shared" si="1906"/>
        <v>0</v>
      </c>
      <c r="I1696" s="248"/>
      <c r="J1696" s="250"/>
      <c r="K1696" s="174">
        <f t="shared" si="1907"/>
        <v>0</v>
      </c>
      <c r="L1696" s="248"/>
      <c r="M1696" s="250"/>
      <c r="N1696" s="251"/>
      <c r="O1696" s="248"/>
      <c r="P1696" s="251"/>
      <c r="Q1696" s="166">
        <f t="shared" si="1908"/>
        <v>0</v>
      </c>
      <c r="R1696" s="251"/>
      <c r="S1696" s="251"/>
      <c r="T1696" s="167">
        <f t="shared" si="1920"/>
        <v>0</v>
      </c>
      <c r="U1696" s="157"/>
      <c r="V1696" s="248"/>
      <c r="W1696" s="251"/>
      <c r="X1696" s="166">
        <f t="shared" si="1909"/>
        <v>0</v>
      </c>
      <c r="Y1696" s="251"/>
      <c r="Z1696" s="251"/>
      <c r="AA1696" s="167">
        <f t="shared" si="1921"/>
        <v>0</v>
      </c>
      <c r="AB1696" s="157"/>
      <c r="AC1696" s="248"/>
      <c r="AD1696" s="251"/>
      <c r="AE1696" s="166">
        <f t="shared" si="1910"/>
        <v>0</v>
      </c>
      <c r="AF1696" s="251"/>
      <c r="AG1696" s="251"/>
      <c r="AH1696" s="167">
        <f t="shared" si="1922"/>
        <v>0</v>
      </c>
      <c r="AJ1696" s="252"/>
      <c r="AK1696" s="253"/>
      <c r="AL1696" s="254"/>
      <c r="AM1696" s="253"/>
      <c r="AN1696" s="254"/>
      <c r="AO1696" s="253"/>
      <c r="AP1696" s="254"/>
      <c r="AQ1696" s="253"/>
      <c r="AR1696" s="254"/>
      <c r="AS1696" s="253"/>
      <c r="AT1696" s="254"/>
      <c r="AU1696" s="253"/>
      <c r="AV1696" s="163">
        <f t="shared" si="1912"/>
        <v>0</v>
      </c>
      <c r="AW1696" s="168">
        <f t="shared" si="1913"/>
        <v>0</v>
      </c>
      <c r="AY1696" s="163">
        <f t="shared" si="1914"/>
        <v>0</v>
      </c>
      <c r="AZ1696" s="163">
        <f t="shared" si="1915"/>
        <v>0</v>
      </c>
      <c r="BA1696" s="163">
        <f t="shared" si="1916"/>
        <v>0</v>
      </c>
      <c r="BB1696" s="163">
        <f t="shared" si="1917"/>
        <v>0</v>
      </c>
      <c r="BC1696" s="163">
        <f t="shared" si="1918"/>
        <v>0</v>
      </c>
      <c r="BD1696" s="163">
        <f t="shared" si="1919"/>
        <v>0</v>
      </c>
    </row>
    <row r="1697" spans="2:56" x14ac:dyDescent="0.3">
      <c r="B1697" s="169" t="s">
        <v>95</v>
      </c>
      <c r="C1697" s="248"/>
      <c r="D1697" s="249"/>
      <c r="E1697" s="172">
        <f t="shared" si="1905"/>
        <v>0</v>
      </c>
      <c r="F1697" s="248"/>
      <c r="G1697" s="249"/>
      <c r="H1697" s="172">
        <f t="shared" si="1906"/>
        <v>0</v>
      </c>
      <c r="I1697" s="248"/>
      <c r="J1697" s="250"/>
      <c r="K1697" s="174">
        <f t="shared" si="1907"/>
        <v>0</v>
      </c>
      <c r="L1697" s="248"/>
      <c r="M1697" s="250"/>
      <c r="N1697" s="251"/>
      <c r="O1697" s="248"/>
      <c r="P1697" s="251"/>
      <c r="Q1697" s="166">
        <f t="shared" si="1908"/>
        <v>0</v>
      </c>
      <c r="R1697" s="251"/>
      <c r="S1697" s="251"/>
      <c r="T1697" s="167">
        <f t="shared" si="1920"/>
        <v>0</v>
      </c>
      <c r="U1697" s="157"/>
      <c r="V1697" s="248"/>
      <c r="W1697" s="251"/>
      <c r="X1697" s="166">
        <f t="shared" si="1909"/>
        <v>0</v>
      </c>
      <c r="Y1697" s="251"/>
      <c r="Z1697" s="251"/>
      <c r="AA1697" s="167">
        <f t="shared" si="1921"/>
        <v>0</v>
      </c>
      <c r="AB1697" s="157"/>
      <c r="AC1697" s="248"/>
      <c r="AD1697" s="251"/>
      <c r="AE1697" s="166">
        <f t="shared" si="1910"/>
        <v>0</v>
      </c>
      <c r="AF1697" s="251"/>
      <c r="AG1697" s="251"/>
      <c r="AH1697" s="167">
        <f t="shared" si="1922"/>
        <v>0</v>
      </c>
      <c r="AJ1697" s="252"/>
      <c r="AK1697" s="253"/>
      <c r="AL1697" s="254"/>
      <c r="AM1697" s="253"/>
      <c r="AN1697" s="254"/>
      <c r="AO1697" s="253"/>
      <c r="AP1697" s="254"/>
      <c r="AQ1697" s="253"/>
      <c r="AR1697" s="254"/>
      <c r="AS1697" s="253"/>
      <c r="AT1697" s="254"/>
      <c r="AU1697" s="253"/>
      <c r="AV1697" s="163">
        <f t="shared" si="1912"/>
        <v>0</v>
      </c>
      <c r="AW1697" s="168">
        <f t="shared" si="1913"/>
        <v>0</v>
      </c>
      <c r="AY1697" s="163">
        <f t="shared" si="1914"/>
        <v>0</v>
      </c>
      <c r="AZ1697" s="163">
        <f t="shared" si="1915"/>
        <v>0</v>
      </c>
      <c r="BA1697" s="163">
        <f t="shared" si="1916"/>
        <v>0</v>
      </c>
      <c r="BB1697" s="163">
        <f t="shared" si="1917"/>
        <v>0</v>
      </c>
      <c r="BC1697" s="163">
        <f t="shared" si="1918"/>
        <v>0</v>
      </c>
      <c r="BD1697" s="163">
        <f t="shared" si="1919"/>
        <v>0</v>
      </c>
    </row>
    <row r="1698" spans="2:56" x14ac:dyDescent="0.3">
      <c r="B1698" s="179" t="s">
        <v>96</v>
      </c>
      <c r="C1698" s="83">
        <f>SUM(C1699:C1702)</f>
        <v>0</v>
      </c>
      <c r="D1698" s="84">
        <f>SUM(D1699:D1702)</f>
        <v>0</v>
      </c>
      <c r="E1698" s="85">
        <f t="shared" si="1905"/>
        <v>0</v>
      </c>
      <c r="F1698" s="83">
        <f>SUM(F1699:F1702)</f>
        <v>0</v>
      </c>
      <c r="G1698" s="84">
        <f>SUM(G1699:G1702)</f>
        <v>0</v>
      </c>
      <c r="H1698" s="85">
        <f t="shared" si="1906"/>
        <v>0</v>
      </c>
      <c r="I1698" s="83">
        <f>SUM(I1699:I1702)</f>
        <v>0</v>
      </c>
      <c r="J1698" s="86">
        <f>SUM(J1699:J1702)</f>
        <v>0</v>
      </c>
      <c r="K1698" s="87">
        <f t="shared" si="1907"/>
        <v>0</v>
      </c>
      <c r="L1698" s="83">
        <f>SUM(L1699:L1702)</f>
        <v>0</v>
      </c>
      <c r="M1698" s="86">
        <f>SUM(M1699:M1702)</f>
        <v>0</v>
      </c>
      <c r="N1698" s="88">
        <f>SUM(N1699:N1702)</f>
        <v>0</v>
      </c>
      <c r="O1698" s="83">
        <f>SUM(O1699:O1702)</f>
        <v>0</v>
      </c>
      <c r="P1698" s="88">
        <f>SUM(P1699:P1702)</f>
        <v>0</v>
      </c>
      <c r="Q1698" s="177">
        <f t="shared" si="1908"/>
        <v>0</v>
      </c>
      <c r="R1698" s="88">
        <f>SUM(R1699:R1702)</f>
        <v>0</v>
      </c>
      <c r="S1698" s="88">
        <f>SUM(S1699:S1702)</f>
        <v>0</v>
      </c>
      <c r="T1698" s="178">
        <f t="shared" si="1920"/>
        <v>0</v>
      </c>
      <c r="U1698" s="157"/>
      <c r="V1698" s="83">
        <f>SUM(V1699:V1702)</f>
        <v>0</v>
      </c>
      <c r="W1698" s="88">
        <f>SUM(W1699:W1702)</f>
        <v>0</v>
      </c>
      <c r="X1698" s="177">
        <f t="shared" si="1909"/>
        <v>0</v>
      </c>
      <c r="Y1698" s="88">
        <f>SUM(Y1699:Y1702)</f>
        <v>0</v>
      </c>
      <c r="Z1698" s="88">
        <f>SUM(Z1699:Z1702)</f>
        <v>0</v>
      </c>
      <c r="AA1698" s="178">
        <f t="shared" si="1921"/>
        <v>0</v>
      </c>
      <c r="AB1698" s="157"/>
      <c r="AC1698" s="83">
        <f>SUM(AC1699:AC1702)</f>
        <v>0</v>
      </c>
      <c r="AD1698" s="88">
        <f>SUM(AD1699:AD1702)</f>
        <v>0</v>
      </c>
      <c r="AE1698" s="177">
        <f t="shared" si="1910"/>
        <v>0</v>
      </c>
      <c r="AF1698" s="88">
        <f>SUM(AF1699:AF1702)</f>
        <v>0</v>
      </c>
      <c r="AG1698" s="88">
        <f>SUM(AG1699:AG1702)</f>
        <v>0</v>
      </c>
      <c r="AH1698" s="178">
        <f t="shared" si="1922"/>
        <v>0</v>
      </c>
      <c r="AJ1698" s="84">
        <f t="shared" ref="AJ1698:AU1698" si="1935">SUM(AJ1699:AJ1702)</f>
        <v>0</v>
      </c>
      <c r="AK1698" s="86">
        <f t="shared" si="1935"/>
        <v>0</v>
      </c>
      <c r="AL1698" s="88">
        <f t="shared" si="1935"/>
        <v>0</v>
      </c>
      <c r="AM1698" s="86">
        <f t="shared" si="1935"/>
        <v>0</v>
      </c>
      <c r="AN1698" s="88">
        <f t="shared" si="1935"/>
        <v>0</v>
      </c>
      <c r="AO1698" s="86">
        <f t="shared" si="1935"/>
        <v>0</v>
      </c>
      <c r="AP1698" s="88">
        <f t="shared" si="1935"/>
        <v>0</v>
      </c>
      <c r="AQ1698" s="86">
        <f t="shared" si="1935"/>
        <v>0</v>
      </c>
      <c r="AR1698" s="88">
        <f t="shared" si="1935"/>
        <v>0</v>
      </c>
      <c r="AS1698" s="86">
        <f t="shared" si="1935"/>
        <v>0</v>
      </c>
      <c r="AT1698" s="88">
        <f t="shared" si="1935"/>
        <v>0</v>
      </c>
      <c r="AU1698" s="86">
        <f t="shared" si="1935"/>
        <v>0</v>
      </c>
      <c r="AV1698" s="86">
        <f t="shared" si="1912"/>
        <v>0</v>
      </c>
      <c r="AW1698" s="93">
        <f t="shared" si="1913"/>
        <v>0</v>
      </c>
      <c r="AY1698" s="86">
        <f t="shared" si="1914"/>
        <v>0</v>
      </c>
      <c r="AZ1698" s="86">
        <f t="shared" si="1915"/>
        <v>0</v>
      </c>
      <c r="BA1698" s="86">
        <f t="shared" si="1916"/>
        <v>0</v>
      </c>
      <c r="BB1698" s="86">
        <f t="shared" si="1917"/>
        <v>0</v>
      </c>
      <c r="BC1698" s="86">
        <f t="shared" si="1918"/>
        <v>0</v>
      </c>
      <c r="BD1698" s="86">
        <f t="shared" si="1919"/>
        <v>0</v>
      </c>
    </row>
    <row r="1699" spans="2:56" x14ac:dyDescent="0.3">
      <c r="B1699" s="169" t="s">
        <v>97</v>
      </c>
      <c r="C1699" s="248"/>
      <c r="D1699" s="249"/>
      <c r="E1699" s="172">
        <f t="shared" si="1905"/>
        <v>0</v>
      </c>
      <c r="F1699" s="248"/>
      <c r="G1699" s="249"/>
      <c r="H1699" s="172">
        <f t="shared" si="1906"/>
        <v>0</v>
      </c>
      <c r="I1699" s="248"/>
      <c r="J1699" s="250"/>
      <c r="K1699" s="174">
        <f t="shared" si="1907"/>
        <v>0</v>
      </c>
      <c r="L1699" s="248"/>
      <c r="M1699" s="250"/>
      <c r="N1699" s="251"/>
      <c r="O1699" s="248"/>
      <c r="P1699" s="251"/>
      <c r="Q1699" s="166">
        <f t="shared" si="1908"/>
        <v>0</v>
      </c>
      <c r="R1699" s="251"/>
      <c r="S1699" s="251"/>
      <c r="T1699" s="167">
        <f t="shared" si="1920"/>
        <v>0</v>
      </c>
      <c r="U1699" s="157"/>
      <c r="V1699" s="248"/>
      <c r="W1699" s="251"/>
      <c r="X1699" s="166">
        <f t="shared" si="1909"/>
        <v>0</v>
      </c>
      <c r="Y1699" s="251"/>
      <c r="Z1699" s="251"/>
      <c r="AA1699" s="167">
        <f t="shared" si="1921"/>
        <v>0</v>
      </c>
      <c r="AB1699" s="157"/>
      <c r="AC1699" s="248"/>
      <c r="AD1699" s="251"/>
      <c r="AE1699" s="166">
        <f t="shared" si="1910"/>
        <v>0</v>
      </c>
      <c r="AF1699" s="251"/>
      <c r="AG1699" s="251"/>
      <c r="AH1699" s="167">
        <f t="shared" si="1922"/>
        <v>0</v>
      </c>
      <c r="AJ1699" s="252"/>
      <c r="AK1699" s="253"/>
      <c r="AL1699" s="254"/>
      <c r="AM1699" s="253"/>
      <c r="AN1699" s="254"/>
      <c r="AO1699" s="253"/>
      <c r="AP1699" s="254"/>
      <c r="AQ1699" s="253"/>
      <c r="AR1699" s="254"/>
      <c r="AS1699" s="253"/>
      <c r="AT1699" s="254"/>
      <c r="AU1699" s="253"/>
      <c r="AV1699" s="163">
        <f t="shared" si="1912"/>
        <v>0</v>
      </c>
      <c r="AW1699" s="168">
        <f t="shared" si="1913"/>
        <v>0</v>
      </c>
      <c r="AY1699" s="163">
        <f t="shared" si="1914"/>
        <v>0</v>
      </c>
      <c r="AZ1699" s="163">
        <f t="shared" si="1915"/>
        <v>0</v>
      </c>
      <c r="BA1699" s="163">
        <f t="shared" si="1916"/>
        <v>0</v>
      </c>
      <c r="BB1699" s="163">
        <f t="shared" si="1917"/>
        <v>0</v>
      </c>
      <c r="BC1699" s="163">
        <f t="shared" si="1918"/>
        <v>0</v>
      </c>
      <c r="BD1699" s="163">
        <f t="shared" si="1919"/>
        <v>0</v>
      </c>
    </row>
    <row r="1700" spans="2:56" x14ac:dyDescent="0.3">
      <c r="B1700" s="169" t="s">
        <v>98</v>
      </c>
      <c r="C1700" s="248"/>
      <c r="D1700" s="249"/>
      <c r="E1700" s="172">
        <f t="shared" si="1905"/>
        <v>0</v>
      </c>
      <c r="F1700" s="248"/>
      <c r="G1700" s="249"/>
      <c r="H1700" s="172">
        <f t="shared" si="1906"/>
        <v>0</v>
      </c>
      <c r="I1700" s="248"/>
      <c r="J1700" s="250"/>
      <c r="K1700" s="174">
        <f t="shared" si="1907"/>
        <v>0</v>
      </c>
      <c r="L1700" s="248"/>
      <c r="M1700" s="250"/>
      <c r="N1700" s="251"/>
      <c r="O1700" s="248"/>
      <c r="P1700" s="251"/>
      <c r="Q1700" s="166">
        <f t="shared" si="1908"/>
        <v>0</v>
      </c>
      <c r="R1700" s="251"/>
      <c r="S1700" s="251"/>
      <c r="T1700" s="167">
        <f t="shared" si="1920"/>
        <v>0</v>
      </c>
      <c r="U1700" s="157"/>
      <c r="V1700" s="248"/>
      <c r="W1700" s="251"/>
      <c r="X1700" s="166">
        <f t="shared" si="1909"/>
        <v>0</v>
      </c>
      <c r="Y1700" s="251"/>
      <c r="Z1700" s="251"/>
      <c r="AA1700" s="167">
        <f t="shared" si="1921"/>
        <v>0</v>
      </c>
      <c r="AB1700" s="157"/>
      <c r="AC1700" s="248"/>
      <c r="AD1700" s="251"/>
      <c r="AE1700" s="166">
        <f t="shared" si="1910"/>
        <v>0</v>
      </c>
      <c r="AF1700" s="251"/>
      <c r="AG1700" s="251"/>
      <c r="AH1700" s="167">
        <f t="shared" si="1922"/>
        <v>0</v>
      </c>
      <c r="AJ1700" s="252"/>
      <c r="AK1700" s="253"/>
      <c r="AL1700" s="254"/>
      <c r="AM1700" s="253"/>
      <c r="AN1700" s="254"/>
      <c r="AO1700" s="253"/>
      <c r="AP1700" s="254"/>
      <c r="AQ1700" s="253"/>
      <c r="AR1700" s="254"/>
      <c r="AS1700" s="253"/>
      <c r="AT1700" s="254"/>
      <c r="AU1700" s="253"/>
      <c r="AV1700" s="163">
        <f t="shared" si="1912"/>
        <v>0</v>
      </c>
      <c r="AW1700" s="168">
        <f t="shared" si="1913"/>
        <v>0</v>
      </c>
      <c r="AY1700" s="163">
        <f t="shared" si="1914"/>
        <v>0</v>
      </c>
      <c r="AZ1700" s="163">
        <f t="shared" si="1915"/>
        <v>0</v>
      </c>
      <c r="BA1700" s="163">
        <f t="shared" si="1916"/>
        <v>0</v>
      </c>
      <c r="BB1700" s="163">
        <f t="shared" si="1917"/>
        <v>0</v>
      </c>
      <c r="BC1700" s="163">
        <f t="shared" si="1918"/>
        <v>0</v>
      </c>
      <c r="BD1700" s="163">
        <f t="shared" si="1919"/>
        <v>0</v>
      </c>
    </row>
    <row r="1701" spans="2:56" x14ac:dyDescent="0.3">
      <c r="B1701" s="169" t="s">
        <v>99</v>
      </c>
      <c r="C1701" s="248"/>
      <c r="D1701" s="249"/>
      <c r="E1701" s="172">
        <f t="shared" si="1905"/>
        <v>0</v>
      </c>
      <c r="F1701" s="248"/>
      <c r="G1701" s="249"/>
      <c r="H1701" s="172">
        <f t="shared" si="1906"/>
        <v>0</v>
      </c>
      <c r="I1701" s="248"/>
      <c r="J1701" s="250"/>
      <c r="K1701" s="174">
        <f t="shared" si="1907"/>
        <v>0</v>
      </c>
      <c r="L1701" s="248"/>
      <c r="M1701" s="250"/>
      <c r="N1701" s="251"/>
      <c r="O1701" s="248"/>
      <c r="P1701" s="251"/>
      <c r="Q1701" s="166">
        <f t="shared" si="1908"/>
        <v>0</v>
      </c>
      <c r="R1701" s="251"/>
      <c r="S1701" s="251"/>
      <c r="T1701" s="167">
        <f t="shared" si="1920"/>
        <v>0</v>
      </c>
      <c r="U1701" s="157"/>
      <c r="V1701" s="248"/>
      <c r="W1701" s="251"/>
      <c r="X1701" s="166">
        <f t="shared" si="1909"/>
        <v>0</v>
      </c>
      <c r="Y1701" s="251"/>
      <c r="Z1701" s="251"/>
      <c r="AA1701" s="167">
        <f t="shared" si="1921"/>
        <v>0</v>
      </c>
      <c r="AB1701" s="157"/>
      <c r="AC1701" s="248"/>
      <c r="AD1701" s="251"/>
      <c r="AE1701" s="166">
        <f t="shared" si="1910"/>
        <v>0</v>
      </c>
      <c r="AF1701" s="251"/>
      <c r="AG1701" s="251"/>
      <c r="AH1701" s="167">
        <f t="shared" si="1922"/>
        <v>0</v>
      </c>
      <c r="AJ1701" s="252"/>
      <c r="AK1701" s="253"/>
      <c r="AL1701" s="254"/>
      <c r="AM1701" s="253"/>
      <c r="AN1701" s="254"/>
      <c r="AO1701" s="253"/>
      <c r="AP1701" s="254"/>
      <c r="AQ1701" s="253"/>
      <c r="AR1701" s="254"/>
      <c r="AS1701" s="253"/>
      <c r="AT1701" s="254"/>
      <c r="AU1701" s="253"/>
      <c r="AV1701" s="163">
        <f t="shared" si="1912"/>
        <v>0</v>
      </c>
      <c r="AW1701" s="168">
        <f t="shared" si="1913"/>
        <v>0</v>
      </c>
      <c r="AY1701" s="163">
        <f t="shared" si="1914"/>
        <v>0</v>
      </c>
      <c r="AZ1701" s="163">
        <f t="shared" si="1915"/>
        <v>0</v>
      </c>
      <c r="BA1701" s="163">
        <f t="shared" si="1916"/>
        <v>0</v>
      </c>
      <c r="BB1701" s="163">
        <f t="shared" si="1917"/>
        <v>0</v>
      </c>
      <c r="BC1701" s="163">
        <f t="shared" si="1918"/>
        <v>0</v>
      </c>
      <c r="BD1701" s="163">
        <f t="shared" si="1919"/>
        <v>0</v>
      </c>
    </row>
    <row r="1702" spans="2:56" x14ac:dyDescent="0.3">
      <c r="B1702" s="169" t="s">
        <v>100</v>
      </c>
      <c r="C1702" s="248"/>
      <c r="D1702" s="249"/>
      <c r="E1702" s="172">
        <f t="shared" si="1905"/>
        <v>0</v>
      </c>
      <c r="F1702" s="248"/>
      <c r="G1702" s="249"/>
      <c r="H1702" s="172">
        <f t="shared" si="1906"/>
        <v>0</v>
      </c>
      <c r="I1702" s="248"/>
      <c r="J1702" s="250"/>
      <c r="K1702" s="174">
        <f t="shared" si="1907"/>
        <v>0</v>
      </c>
      <c r="L1702" s="248"/>
      <c r="M1702" s="250"/>
      <c r="N1702" s="251"/>
      <c r="O1702" s="248"/>
      <c r="P1702" s="251"/>
      <c r="Q1702" s="166">
        <f t="shared" si="1908"/>
        <v>0</v>
      </c>
      <c r="R1702" s="251"/>
      <c r="S1702" s="251"/>
      <c r="T1702" s="167">
        <f t="shared" si="1920"/>
        <v>0</v>
      </c>
      <c r="U1702" s="157"/>
      <c r="V1702" s="248"/>
      <c r="W1702" s="251"/>
      <c r="X1702" s="166">
        <f t="shared" si="1909"/>
        <v>0</v>
      </c>
      <c r="Y1702" s="251"/>
      <c r="Z1702" s="251"/>
      <c r="AA1702" s="167">
        <f t="shared" si="1921"/>
        <v>0</v>
      </c>
      <c r="AB1702" s="157"/>
      <c r="AC1702" s="248"/>
      <c r="AD1702" s="251"/>
      <c r="AE1702" s="166">
        <f t="shared" si="1910"/>
        <v>0</v>
      </c>
      <c r="AF1702" s="251"/>
      <c r="AG1702" s="251"/>
      <c r="AH1702" s="167">
        <f t="shared" si="1922"/>
        <v>0</v>
      </c>
      <c r="AJ1702" s="252"/>
      <c r="AK1702" s="253"/>
      <c r="AL1702" s="254"/>
      <c r="AM1702" s="253"/>
      <c r="AN1702" s="254"/>
      <c r="AO1702" s="253"/>
      <c r="AP1702" s="254"/>
      <c r="AQ1702" s="253"/>
      <c r="AR1702" s="254"/>
      <c r="AS1702" s="253"/>
      <c r="AT1702" s="254"/>
      <c r="AU1702" s="253"/>
      <c r="AV1702" s="163">
        <f t="shared" si="1912"/>
        <v>0</v>
      </c>
      <c r="AW1702" s="168">
        <f t="shared" si="1913"/>
        <v>0</v>
      </c>
      <c r="AY1702" s="163">
        <f t="shared" si="1914"/>
        <v>0</v>
      </c>
      <c r="AZ1702" s="163">
        <f t="shared" si="1915"/>
        <v>0</v>
      </c>
      <c r="BA1702" s="163">
        <f t="shared" si="1916"/>
        <v>0</v>
      </c>
      <c r="BB1702" s="163">
        <f t="shared" si="1917"/>
        <v>0</v>
      </c>
      <c r="BC1702" s="163">
        <f t="shared" si="1918"/>
        <v>0</v>
      </c>
      <c r="BD1702" s="163">
        <f t="shared" si="1919"/>
        <v>0</v>
      </c>
    </row>
    <row r="1703" spans="2:56" x14ac:dyDescent="0.3">
      <c r="B1703" s="179" t="s">
        <v>101</v>
      </c>
      <c r="C1703" s="83">
        <f>SUM(C1704:C1705)</f>
        <v>0</v>
      </c>
      <c r="D1703" s="84">
        <f>SUM(D1704:D1705)</f>
        <v>0</v>
      </c>
      <c r="E1703" s="85">
        <f t="shared" si="1905"/>
        <v>0</v>
      </c>
      <c r="F1703" s="83">
        <f>SUM(F1704:F1705)</f>
        <v>0</v>
      </c>
      <c r="G1703" s="84">
        <f>SUM(G1704:G1705)</f>
        <v>0</v>
      </c>
      <c r="H1703" s="85">
        <f t="shared" si="1906"/>
        <v>0</v>
      </c>
      <c r="I1703" s="83">
        <f>SUM(I1704:I1705)</f>
        <v>0</v>
      </c>
      <c r="J1703" s="86">
        <f>SUM(J1704:J1705)</f>
        <v>0</v>
      </c>
      <c r="K1703" s="87">
        <f t="shared" si="1907"/>
        <v>0</v>
      </c>
      <c r="L1703" s="83">
        <f>SUM(L1704:L1705)</f>
        <v>0</v>
      </c>
      <c r="M1703" s="86">
        <f>SUM(M1704:M1705)</f>
        <v>0</v>
      </c>
      <c r="N1703" s="88">
        <f>SUM(N1704:N1705)</f>
        <v>0</v>
      </c>
      <c r="O1703" s="83">
        <f>SUM(O1704:O1705)</f>
        <v>0</v>
      </c>
      <c r="P1703" s="88">
        <f>SUM(P1704:P1705)</f>
        <v>0</v>
      </c>
      <c r="Q1703" s="177">
        <f t="shared" si="1908"/>
        <v>0</v>
      </c>
      <c r="R1703" s="88">
        <f>SUM(R1704:R1705)</f>
        <v>0</v>
      </c>
      <c r="S1703" s="88">
        <f>SUM(S1704:S1705)</f>
        <v>0</v>
      </c>
      <c r="T1703" s="178">
        <f t="shared" si="1920"/>
        <v>0</v>
      </c>
      <c r="U1703" s="157"/>
      <c r="V1703" s="83">
        <f>SUM(V1704:V1705)</f>
        <v>0</v>
      </c>
      <c r="W1703" s="88">
        <f>SUM(W1704:W1705)</f>
        <v>0</v>
      </c>
      <c r="X1703" s="177">
        <f t="shared" si="1909"/>
        <v>0</v>
      </c>
      <c r="Y1703" s="88">
        <f>SUM(Y1704:Y1705)</f>
        <v>0</v>
      </c>
      <c r="Z1703" s="88">
        <f>SUM(Z1704:Z1705)</f>
        <v>0</v>
      </c>
      <c r="AA1703" s="178">
        <f t="shared" si="1921"/>
        <v>0</v>
      </c>
      <c r="AB1703" s="157"/>
      <c r="AC1703" s="83">
        <f>SUM(AC1704:AC1705)</f>
        <v>0</v>
      </c>
      <c r="AD1703" s="88">
        <f>SUM(AD1704:AD1705)</f>
        <v>0</v>
      </c>
      <c r="AE1703" s="177">
        <f t="shared" si="1910"/>
        <v>0</v>
      </c>
      <c r="AF1703" s="88">
        <f>SUM(AF1704:AF1705)</f>
        <v>0</v>
      </c>
      <c r="AG1703" s="88">
        <f>SUM(AG1704:AG1705)</f>
        <v>0</v>
      </c>
      <c r="AH1703" s="178">
        <f t="shared" si="1922"/>
        <v>0</v>
      </c>
      <c r="AJ1703" s="84">
        <f t="shared" ref="AJ1703:AU1703" si="1936">SUM(AJ1704:AJ1705)</f>
        <v>0</v>
      </c>
      <c r="AK1703" s="86">
        <f t="shared" si="1936"/>
        <v>0</v>
      </c>
      <c r="AL1703" s="88">
        <f t="shared" si="1936"/>
        <v>0</v>
      </c>
      <c r="AM1703" s="86">
        <f t="shared" si="1936"/>
        <v>0</v>
      </c>
      <c r="AN1703" s="88">
        <f t="shared" si="1936"/>
        <v>0</v>
      </c>
      <c r="AO1703" s="86">
        <f t="shared" si="1936"/>
        <v>0</v>
      </c>
      <c r="AP1703" s="88">
        <f t="shared" si="1936"/>
        <v>0</v>
      </c>
      <c r="AQ1703" s="86">
        <f t="shared" si="1936"/>
        <v>0</v>
      </c>
      <c r="AR1703" s="88">
        <f t="shared" si="1936"/>
        <v>0</v>
      </c>
      <c r="AS1703" s="86">
        <f t="shared" si="1936"/>
        <v>0</v>
      </c>
      <c r="AT1703" s="88">
        <f t="shared" si="1936"/>
        <v>0</v>
      </c>
      <c r="AU1703" s="86">
        <f t="shared" si="1936"/>
        <v>0</v>
      </c>
      <c r="AV1703" s="86">
        <f t="shared" si="1912"/>
        <v>0</v>
      </c>
      <c r="AW1703" s="93">
        <f t="shared" si="1913"/>
        <v>0</v>
      </c>
      <c r="AY1703" s="86">
        <f t="shared" si="1914"/>
        <v>0</v>
      </c>
      <c r="AZ1703" s="86">
        <f t="shared" si="1915"/>
        <v>0</v>
      </c>
      <c r="BA1703" s="86">
        <f t="shared" si="1916"/>
        <v>0</v>
      </c>
      <c r="BB1703" s="86">
        <f t="shared" si="1917"/>
        <v>0</v>
      </c>
      <c r="BC1703" s="86">
        <f t="shared" si="1918"/>
        <v>0</v>
      </c>
      <c r="BD1703" s="86">
        <f t="shared" si="1919"/>
        <v>0</v>
      </c>
    </row>
    <row r="1704" spans="2:56" x14ac:dyDescent="0.3">
      <c r="B1704" s="169" t="s">
        <v>102</v>
      </c>
      <c r="C1704" s="248"/>
      <c r="D1704" s="249"/>
      <c r="E1704" s="172">
        <f t="shared" si="1905"/>
        <v>0</v>
      </c>
      <c r="F1704" s="248"/>
      <c r="G1704" s="249"/>
      <c r="H1704" s="172">
        <f t="shared" si="1906"/>
        <v>0</v>
      </c>
      <c r="I1704" s="248"/>
      <c r="J1704" s="250"/>
      <c r="K1704" s="174">
        <f t="shared" si="1907"/>
        <v>0</v>
      </c>
      <c r="L1704" s="248"/>
      <c r="M1704" s="250"/>
      <c r="N1704" s="251"/>
      <c r="O1704" s="248"/>
      <c r="P1704" s="251"/>
      <c r="Q1704" s="166">
        <f t="shared" si="1908"/>
        <v>0</v>
      </c>
      <c r="R1704" s="251"/>
      <c r="S1704" s="251"/>
      <c r="T1704" s="167">
        <f t="shared" si="1920"/>
        <v>0</v>
      </c>
      <c r="U1704" s="157"/>
      <c r="V1704" s="248"/>
      <c r="W1704" s="251"/>
      <c r="X1704" s="166">
        <f t="shared" si="1909"/>
        <v>0</v>
      </c>
      <c r="Y1704" s="251"/>
      <c r="Z1704" s="251"/>
      <c r="AA1704" s="167">
        <f t="shared" si="1921"/>
        <v>0</v>
      </c>
      <c r="AB1704" s="157"/>
      <c r="AC1704" s="248"/>
      <c r="AD1704" s="251"/>
      <c r="AE1704" s="166">
        <f t="shared" si="1910"/>
        <v>0</v>
      </c>
      <c r="AF1704" s="251"/>
      <c r="AG1704" s="251"/>
      <c r="AH1704" s="167">
        <f t="shared" si="1922"/>
        <v>0</v>
      </c>
      <c r="AJ1704" s="252"/>
      <c r="AK1704" s="253"/>
      <c r="AL1704" s="254"/>
      <c r="AM1704" s="253"/>
      <c r="AN1704" s="254"/>
      <c r="AO1704" s="253"/>
      <c r="AP1704" s="254"/>
      <c r="AQ1704" s="253"/>
      <c r="AR1704" s="254"/>
      <c r="AS1704" s="253"/>
      <c r="AT1704" s="254"/>
      <c r="AU1704" s="253"/>
      <c r="AV1704" s="163">
        <f t="shared" si="1912"/>
        <v>0</v>
      </c>
      <c r="AW1704" s="168">
        <f t="shared" si="1913"/>
        <v>0</v>
      </c>
      <c r="AY1704" s="163">
        <f t="shared" si="1914"/>
        <v>0</v>
      </c>
      <c r="AZ1704" s="163">
        <f t="shared" si="1915"/>
        <v>0</v>
      </c>
      <c r="BA1704" s="163">
        <f t="shared" si="1916"/>
        <v>0</v>
      </c>
      <c r="BB1704" s="163">
        <f t="shared" si="1917"/>
        <v>0</v>
      </c>
      <c r="BC1704" s="163">
        <f t="shared" si="1918"/>
        <v>0</v>
      </c>
      <c r="BD1704" s="163">
        <f t="shared" si="1919"/>
        <v>0</v>
      </c>
    </row>
    <row r="1705" spans="2:56" x14ac:dyDescent="0.3">
      <c r="B1705" s="169" t="s">
        <v>103</v>
      </c>
      <c r="C1705" s="248"/>
      <c r="D1705" s="249"/>
      <c r="E1705" s="172">
        <f t="shared" si="1905"/>
        <v>0</v>
      </c>
      <c r="F1705" s="248"/>
      <c r="G1705" s="249"/>
      <c r="H1705" s="172">
        <f t="shared" si="1906"/>
        <v>0</v>
      </c>
      <c r="I1705" s="248"/>
      <c r="J1705" s="250"/>
      <c r="K1705" s="174">
        <f t="shared" si="1907"/>
        <v>0</v>
      </c>
      <c r="L1705" s="248"/>
      <c r="M1705" s="250"/>
      <c r="N1705" s="251"/>
      <c r="O1705" s="248"/>
      <c r="P1705" s="251"/>
      <c r="Q1705" s="166">
        <f t="shared" si="1908"/>
        <v>0</v>
      </c>
      <c r="R1705" s="251"/>
      <c r="S1705" s="251"/>
      <c r="T1705" s="167">
        <f t="shared" si="1920"/>
        <v>0</v>
      </c>
      <c r="U1705" s="157"/>
      <c r="V1705" s="248"/>
      <c r="W1705" s="251"/>
      <c r="X1705" s="166">
        <f t="shared" si="1909"/>
        <v>0</v>
      </c>
      <c r="Y1705" s="251"/>
      <c r="Z1705" s="251"/>
      <c r="AA1705" s="167">
        <f t="shared" si="1921"/>
        <v>0</v>
      </c>
      <c r="AB1705" s="157"/>
      <c r="AC1705" s="248"/>
      <c r="AD1705" s="251"/>
      <c r="AE1705" s="166">
        <f t="shared" si="1910"/>
        <v>0</v>
      </c>
      <c r="AF1705" s="251"/>
      <c r="AG1705" s="251"/>
      <c r="AH1705" s="167">
        <f t="shared" si="1922"/>
        <v>0</v>
      </c>
      <c r="AJ1705" s="252"/>
      <c r="AK1705" s="253"/>
      <c r="AL1705" s="254"/>
      <c r="AM1705" s="253"/>
      <c r="AN1705" s="254"/>
      <c r="AO1705" s="253"/>
      <c r="AP1705" s="254"/>
      <c r="AQ1705" s="253"/>
      <c r="AR1705" s="254"/>
      <c r="AS1705" s="253"/>
      <c r="AT1705" s="254"/>
      <c r="AU1705" s="253"/>
      <c r="AV1705" s="163">
        <f t="shared" si="1912"/>
        <v>0</v>
      </c>
      <c r="AW1705" s="168">
        <f t="shared" si="1913"/>
        <v>0</v>
      </c>
      <c r="AY1705" s="163">
        <f t="shared" si="1914"/>
        <v>0</v>
      </c>
      <c r="AZ1705" s="163">
        <f t="shared" si="1915"/>
        <v>0</v>
      </c>
      <c r="BA1705" s="163">
        <f t="shared" si="1916"/>
        <v>0</v>
      </c>
      <c r="BB1705" s="163">
        <f t="shared" si="1917"/>
        <v>0</v>
      </c>
      <c r="BC1705" s="163">
        <f t="shared" si="1918"/>
        <v>0</v>
      </c>
      <c r="BD1705" s="163">
        <f t="shared" si="1919"/>
        <v>0</v>
      </c>
    </row>
    <row r="1706" spans="2:56" x14ac:dyDescent="0.3">
      <c r="B1706" s="179" t="s">
        <v>104</v>
      </c>
      <c r="C1706" s="83">
        <f>SUM(C1707)</f>
        <v>0</v>
      </c>
      <c r="D1706" s="84">
        <f>SUM(D1707)</f>
        <v>0</v>
      </c>
      <c r="E1706" s="85">
        <f t="shared" si="1905"/>
        <v>0</v>
      </c>
      <c r="F1706" s="83">
        <f>SUM(F1707)</f>
        <v>0</v>
      </c>
      <c r="G1706" s="84">
        <f>SUM(G1707)</f>
        <v>0</v>
      </c>
      <c r="H1706" s="85">
        <f t="shared" si="1906"/>
        <v>0</v>
      </c>
      <c r="I1706" s="83">
        <f>SUM(I1707)</f>
        <v>0</v>
      </c>
      <c r="J1706" s="86">
        <f>SUM(J1707)</f>
        <v>0</v>
      </c>
      <c r="K1706" s="87">
        <f t="shared" si="1907"/>
        <v>0</v>
      </c>
      <c r="L1706" s="83">
        <f>SUM(L1707)</f>
        <v>0</v>
      </c>
      <c r="M1706" s="86">
        <f>SUM(M1707)</f>
        <v>0</v>
      </c>
      <c r="N1706" s="88">
        <f>SUM(N1707)</f>
        <v>0</v>
      </c>
      <c r="O1706" s="83">
        <f>SUM(O1707)</f>
        <v>0</v>
      </c>
      <c r="P1706" s="88">
        <f>SUM(P1707)</f>
        <v>0</v>
      </c>
      <c r="Q1706" s="177">
        <f t="shared" si="1908"/>
        <v>0</v>
      </c>
      <c r="R1706" s="88">
        <f>SUM(R1707)</f>
        <v>0</v>
      </c>
      <c r="S1706" s="88">
        <f>SUM(S1707)</f>
        <v>0</v>
      </c>
      <c r="T1706" s="178">
        <f t="shared" si="1920"/>
        <v>0</v>
      </c>
      <c r="U1706" s="157"/>
      <c r="V1706" s="83">
        <f>SUM(V1707)</f>
        <v>0</v>
      </c>
      <c r="W1706" s="88">
        <f>SUM(W1707)</f>
        <v>0</v>
      </c>
      <c r="X1706" s="177">
        <f t="shared" si="1909"/>
        <v>0</v>
      </c>
      <c r="Y1706" s="88">
        <f>SUM(Y1707)</f>
        <v>0</v>
      </c>
      <c r="Z1706" s="88">
        <f>SUM(Z1707)</f>
        <v>0</v>
      </c>
      <c r="AA1706" s="178">
        <f t="shared" si="1921"/>
        <v>0</v>
      </c>
      <c r="AB1706" s="157"/>
      <c r="AC1706" s="83">
        <f>SUM(AC1707)</f>
        <v>0</v>
      </c>
      <c r="AD1706" s="88">
        <f>SUM(AD1707)</f>
        <v>0</v>
      </c>
      <c r="AE1706" s="177">
        <f t="shared" si="1910"/>
        <v>0</v>
      </c>
      <c r="AF1706" s="88">
        <f>SUM(AF1707)</f>
        <v>0</v>
      </c>
      <c r="AG1706" s="88">
        <f>SUM(AG1707)</f>
        <v>0</v>
      </c>
      <c r="AH1706" s="178">
        <f t="shared" si="1922"/>
        <v>0</v>
      </c>
      <c r="AJ1706" s="84">
        <f t="shared" ref="AJ1706:AU1706" si="1937">SUM(AJ1707)</f>
        <v>0</v>
      </c>
      <c r="AK1706" s="86">
        <f t="shared" si="1937"/>
        <v>0</v>
      </c>
      <c r="AL1706" s="88">
        <f t="shared" si="1937"/>
        <v>0</v>
      </c>
      <c r="AM1706" s="86">
        <f t="shared" si="1937"/>
        <v>0</v>
      </c>
      <c r="AN1706" s="88">
        <f t="shared" si="1937"/>
        <v>0</v>
      </c>
      <c r="AO1706" s="86">
        <f t="shared" si="1937"/>
        <v>0</v>
      </c>
      <c r="AP1706" s="88">
        <f t="shared" si="1937"/>
        <v>0</v>
      </c>
      <c r="AQ1706" s="86">
        <f t="shared" si="1937"/>
        <v>0</v>
      </c>
      <c r="AR1706" s="88">
        <f t="shared" si="1937"/>
        <v>0</v>
      </c>
      <c r="AS1706" s="86">
        <f t="shared" si="1937"/>
        <v>0</v>
      </c>
      <c r="AT1706" s="88">
        <f t="shared" si="1937"/>
        <v>0</v>
      </c>
      <c r="AU1706" s="86">
        <f t="shared" si="1937"/>
        <v>0</v>
      </c>
      <c r="AV1706" s="86">
        <f t="shared" si="1912"/>
        <v>0</v>
      </c>
      <c r="AW1706" s="93">
        <f t="shared" si="1913"/>
        <v>0</v>
      </c>
      <c r="AY1706" s="86">
        <f t="shared" si="1914"/>
        <v>0</v>
      </c>
      <c r="AZ1706" s="86">
        <f t="shared" si="1915"/>
        <v>0</v>
      </c>
      <c r="BA1706" s="86">
        <f t="shared" si="1916"/>
        <v>0</v>
      </c>
      <c r="BB1706" s="86">
        <f t="shared" si="1917"/>
        <v>0</v>
      </c>
      <c r="BC1706" s="86">
        <f t="shared" si="1918"/>
        <v>0</v>
      </c>
      <c r="BD1706" s="86">
        <f t="shared" si="1919"/>
        <v>0</v>
      </c>
    </row>
    <row r="1707" spans="2:56" x14ac:dyDescent="0.3">
      <c r="B1707" s="169" t="s">
        <v>105</v>
      </c>
      <c r="C1707" s="248"/>
      <c r="D1707" s="249"/>
      <c r="E1707" s="172">
        <f t="shared" si="1905"/>
        <v>0</v>
      </c>
      <c r="F1707" s="248"/>
      <c r="G1707" s="249"/>
      <c r="H1707" s="172">
        <f t="shared" si="1906"/>
        <v>0</v>
      </c>
      <c r="I1707" s="248"/>
      <c r="J1707" s="250"/>
      <c r="K1707" s="174">
        <f t="shared" si="1907"/>
        <v>0</v>
      </c>
      <c r="L1707" s="248"/>
      <c r="M1707" s="250"/>
      <c r="N1707" s="251"/>
      <c r="O1707" s="248"/>
      <c r="P1707" s="251"/>
      <c r="Q1707" s="166">
        <f t="shared" si="1908"/>
        <v>0</v>
      </c>
      <c r="R1707" s="251"/>
      <c r="S1707" s="251"/>
      <c r="T1707" s="167">
        <f t="shared" si="1920"/>
        <v>0</v>
      </c>
      <c r="U1707" s="157"/>
      <c r="V1707" s="248"/>
      <c r="W1707" s="251"/>
      <c r="X1707" s="166">
        <f t="shared" si="1909"/>
        <v>0</v>
      </c>
      <c r="Y1707" s="251"/>
      <c r="Z1707" s="251"/>
      <c r="AA1707" s="167">
        <f t="shared" si="1921"/>
        <v>0</v>
      </c>
      <c r="AB1707" s="157"/>
      <c r="AC1707" s="248"/>
      <c r="AD1707" s="251"/>
      <c r="AE1707" s="166">
        <f t="shared" si="1910"/>
        <v>0</v>
      </c>
      <c r="AF1707" s="251"/>
      <c r="AG1707" s="251"/>
      <c r="AH1707" s="167">
        <f t="shared" si="1922"/>
        <v>0</v>
      </c>
      <c r="AJ1707" s="252"/>
      <c r="AK1707" s="253"/>
      <c r="AL1707" s="254"/>
      <c r="AM1707" s="253"/>
      <c r="AN1707" s="254"/>
      <c r="AO1707" s="253"/>
      <c r="AP1707" s="254"/>
      <c r="AQ1707" s="253"/>
      <c r="AR1707" s="254"/>
      <c r="AS1707" s="253"/>
      <c r="AT1707" s="254"/>
      <c r="AU1707" s="253"/>
      <c r="AV1707" s="163">
        <f t="shared" si="1912"/>
        <v>0</v>
      </c>
      <c r="AW1707" s="168">
        <f t="shared" si="1913"/>
        <v>0</v>
      </c>
      <c r="AY1707" s="163">
        <f t="shared" si="1914"/>
        <v>0</v>
      </c>
      <c r="AZ1707" s="163">
        <f t="shared" si="1915"/>
        <v>0</v>
      </c>
      <c r="BA1707" s="163">
        <f t="shared" si="1916"/>
        <v>0</v>
      </c>
      <c r="BB1707" s="163">
        <f t="shared" si="1917"/>
        <v>0</v>
      </c>
      <c r="BC1707" s="163">
        <f t="shared" si="1918"/>
        <v>0</v>
      </c>
      <c r="BD1707" s="163">
        <f t="shared" si="1919"/>
        <v>0</v>
      </c>
    </row>
    <row r="1708" spans="2:56" x14ac:dyDescent="0.3">
      <c r="B1708" s="179" t="s">
        <v>106</v>
      </c>
      <c r="C1708" s="83">
        <f>SUM(C1709:C1710)</f>
        <v>0</v>
      </c>
      <c r="D1708" s="84">
        <f>SUM(D1709:D1710)</f>
        <v>0</v>
      </c>
      <c r="E1708" s="85">
        <f t="shared" si="1905"/>
        <v>0</v>
      </c>
      <c r="F1708" s="83">
        <f>SUM(F1709:F1710)</f>
        <v>0</v>
      </c>
      <c r="G1708" s="84">
        <f>SUM(G1709:G1710)</f>
        <v>0</v>
      </c>
      <c r="H1708" s="85">
        <f t="shared" si="1906"/>
        <v>0</v>
      </c>
      <c r="I1708" s="83">
        <f>SUM(I1709:I1710)</f>
        <v>0</v>
      </c>
      <c r="J1708" s="86">
        <f>SUM(J1709:J1710)</f>
        <v>0</v>
      </c>
      <c r="K1708" s="87">
        <f t="shared" si="1907"/>
        <v>0</v>
      </c>
      <c r="L1708" s="83">
        <f>SUM(L1709:L1710)</f>
        <v>0</v>
      </c>
      <c r="M1708" s="86">
        <f>SUM(M1709:M1710)</f>
        <v>0</v>
      </c>
      <c r="N1708" s="88">
        <f>SUM(N1709:N1710)</f>
        <v>0</v>
      </c>
      <c r="O1708" s="83">
        <f>SUM(O1709:O1710)</f>
        <v>0</v>
      </c>
      <c r="P1708" s="88">
        <f>SUM(P1709:P1710)</f>
        <v>0</v>
      </c>
      <c r="Q1708" s="177">
        <f t="shared" si="1908"/>
        <v>0</v>
      </c>
      <c r="R1708" s="88">
        <f>SUM(R1709:R1710)</f>
        <v>0</v>
      </c>
      <c r="S1708" s="88">
        <f>SUM(S1709:S1710)</f>
        <v>0</v>
      </c>
      <c r="T1708" s="178">
        <f t="shared" si="1920"/>
        <v>0</v>
      </c>
      <c r="U1708" s="157"/>
      <c r="V1708" s="83">
        <f>SUM(V1709:V1710)</f>
        <v>0</v>
      </c>
      <c r="W1708" s="88">
        <f>SUM(W1709:W1710)</f>
        <v>0</v>
      </c>
      <c r="X1708" s="177">
        <f t="shared" si="1909"/>
        <v>0</v>
      </c>
      <c r="Y1708" s="88">
        <f>SUM(Y1709:Y1710)</f>
        <v>0</v>
      </c>
      <c r="Z1708" s="88">
        <f>SUM(Z1709:Z1710)</f>
        <v>0</v>
      </c>
      <c r="AA1708" s="178">
        <f t="shared" si="1921"/>
        <v>0</v>
      </c>
      <c r="AB1708" s="157"/>
      <c r="AC1708" s="83">
        <f>SUM(AC1709:AC1710)</f>
        <v>0</v>
      </c>
      <c r="AD1708" s="88">
        <f>SUM(AD1709:AD1710)</f>
        <v>0</v>
      </c>
      <c r="AE1708" s="177">
        <f t="shared" si="1910"/>
        <v>0</v>
      </c>
      <c r="AF1708" s="88">
        <f>SUM(AF1709:AF1710)</f>
        <v>0</v>
      </c>
      <c r="AG1708" s="88">
        <f>SUM(AG1709:AG1710)</f>
        <v>0</v>
      </c>
      <c r="AH1708" s="178">
        <f t="shared" si="1922"/>
        <v>0</v>
      </c>
      <c r="AJ1708" s="84">
        <f t="shared" ref="AJ1708:AU1708" si="1938">SUM(AJ1709:AJ1710)</f>
        <v>0</v>
      </c>
      <c r="AK1708" s="86">
        <f t="shared" si="1938"/>
        <v>0</v>
      </c>
      <c r="AL1708" s="88">
        <f t="shared" si="1938"/>
        <v>0</v>
      </c>
      <c r="AM1708" s="86">
        <f t="shared" si="1938"/>
        <v>0</v>
      </c>
      <c r="AN1708" s="88">
        <f t="shared" si="1938"/>
        <v>0</v>
      </c>
      <c r="AO1708" s="86">
        <f t="shared" si="1938"/>
        <v>0</v>
      </c>
      <c r="AP1708" s="88">
        <f t="shared" si="1938"/>
        <v>0</v>
      </c>
      <c r="AQ1708" s="86">
        <f t="shared" si="1938"/>
        <v>0</v>
      </c>
      <c r="AR1708" s="88">
        <f t="shared" si="1938"/>
        <v>0</v>
      </c>
      <c r="AS1708" s="86">
        <f t="shared" si="1938"/>
        <v>0</v>
      </c>
      <c r="AT1708" s="88">
        <f t="shared" si="1938"/>
        <v>0</v>
      </c>
      <c r="AU1708" s="86">
        <f t="shared" si="1938"/>
        <v>0</v>
      </c>
      <c r="AV1708" s="86">
        <f t="shared" si="1912"/>
        <v>0</v>
      </c>
      <c r="AW1708" s="93">
        <f t="shared" si="1913"/>
        <v>0</v>
      </c>
      <c r="AY1708" s="86">
        <f t="shared" si="1914"/>
        <v>0</v>
      </c>
      <c r="AZ1708" s="86">
        <f t="shared" si="1915"/>
        <v>0</v>
      </c>
      <c r="BA1708" s="86">
        <f t="shared" si="1916"/>
        <v>0</v>
      </c>
      <c r="BB1708" s="86">
        <f t="shared" si="1917"/>
        <v>0</v>
      </c>
      <c r="BC1708" s="86">
        <f t="shared" si="1918"/>
        <v>0</v>
      </c>
      <c r="BD1708" s="86">
        <f t="shared" si="1919"/>
        <v>0</v>
      </c>
    </row>
    <row r="1709" spans="2:56" x14ac:dyDescent="0.3">
      <c r="B1709" s="169" t="s">
        <v>107</v>
      </c>
      <c r="C1709" s="248"/>
      <c r="D1709" s="249"/>
      <c r="E1709" s="172">
        <f t="shared" si="1905"/>
        <v>0</v>
      </c>
      <c r="F1709" s="248"/>
      <c r="G1709" s="249"/>
      <c r="H1709" s="172">
        <f t="shared" si="1906"/>
        <v>0</v>
      </c>
      <c r="I1709" s="248"/>
      <c r="J1709" s="250"/>
      <c r="K1709" s="174">
        <f t="shared" si="1907"/>
        <v>0</v>
      </c>
      <c r="L1709" s="248"/>
      <c r="M1709" s="250"/>
      <c r="N1709" s="251"/>
      <c r="O1709" s="248"/>
      <c r="P1709" s="251"/>
      <c r="Q1709" s="166">
        <f t="shared" si="1908"/>
        <v>0</v>
      </c>
      <c r="R1709" s="251"/>
      <c r="S1709" s="251"/>
      <c r="T1709" s="167">
        <f t="shared" si="1920"/>
        <v>0</v>
      </c>
      <c r="U1709" s="157"/>
      <c r="V1709" s="248"/>
      <c r="W1709" s="251"/>
      <c r="X1709" s="166">
        <f t="shared" si="1909"/>
        <v>0</v>
      </c>
      <c r="Y1709" s="251"/>
      <c r="Z1709" s="251"/>
      <c r="AA1709" s="167">
        <f t="shared" si="1921"/>
        <v>0</v>
      </c>
      <c r="AB1709" s="157"/>
      <c r="AC1709" s="248"/>
      <c r="AD1709" s="251"/>
      <c r="AE1709" s="166">
        <f t="shared" si="1910"/>
        <v>0</v>
      </c>
      <c r="AF1709" s="251"/>
      <c r="AG1709" s="251"/>
      <c r="AH1709" s="167">
        <f t="shared" si="1922"/>
        <v>0</v>
      </c>
      <c r="AJ1709" s="252"/>
      <c r="AK1709" s="253"/>
      <c r="AL1709" s="254"/>
      <c r="AM1709" s="253"/>
      <c r="AN1709" s="254"/>
      <c r="AO1709" s="253"/>
      <c r="AP1709" s="254"/>
      <c r="AQ1709" s="253"/>
      <c r="AR1709" s="254"/>
      <c r="AS1709" s="253"/>
      <c r="AT1709" s="254"/>
      <c r="AU1709" s="253"/>
      <c r="AV1709" s="163">
        <f t="shared" si="1912"/>
        <v>0</v>
      </c>
      <c r="AW1709" s="168">
        <f t="shared" si="1913"/>
        <v>0</v>
      </c>
      <c r="AY1709" s="163">
        <f t="shared" si="1914"/>
        <v>0</v>
      </c>
      <c r="AZ1709" s="163">
        <f t="shared" si="1915"/>
        <v>0</v>
      </c>
      <c r="BA1709" s="163">
        <f t="shared" si="1916"/>
        <v>0</v>
      </c>
      <c r="BB1709" s="163">
        <f t="shared" si="1917"/>
        <v>0</v>
      </c>
      <c r="BC1709" s="163">
        <f t="shared" si="1918"/>
        <v>0</v>
      </c>
      <c r="BD1709" s="163">
        <f t="shared" si="1919"/>
        <v>0</v>
      </c>
    </row>
    <row r="1710" spans="2:56" x14ac:dyDescent="0.3">
      <c r="B1710" s="169" t="s">
        <v>108</v>
      </c>
      <c r="C1710" s="248"/>
      <c r="D1710" s="249"/>
      <c r="E1710" s="172">
        <f t="shared" si="1905"/>
        <v>0</v>
      </c>
      <c r="F1710" s="248"/>
      <c r="G1710" s="249"/>
      <c r="H1710" s="172">
        <f t="shared" si="1906"/>
        <v>0</v>
      </c>
      <c r="I1710" s="248"/>
      <c r="J1710" s="250"/>
      <c r="K1710" s="174">
        <f t="shared" si="1907"/>
        <v>0</v>
      </c>
      <c r="L1710" s="248"/>
      <c r="M1710" s="250"/>
      <c r="N1710" s="251"/>
      <c r="O1710" s="248"/>
      <c r="P1710" s="251"/>
      <c r="Q1710" s="166">
        <f t="shared" si="1908"/>
        <v>0</v>
      </c>
      <c r="R1710" s="251"/>
      <c r="S1710" s="251"/>
      <c r="T1710" s="167">
        <f t="shared" si="1920"/>
        <v>0</v>
      </c>
      <c r="U1710" s="157"/>
      <c r="V1710" s="248"/>
      <c r="W1710" s="251"/>
      <c r="X1710" s="166">
        <f t="shared" si="1909"/>
        <v>0</v>
      </c>
      <c r="Y1710" s="251"/>
      <c r="Z1710" s="251"/>
      <c r="AA1710" s="167">
        <f t="shared" si="1921"/>
        <v>0</v>
      </c>
      <c r="AB1710" s="157"/>
      <c r="AC1710" s="248"/>
      <c r="AD1710" s="251"/>
      <c r="AE1710" s="166">
        <f t="shared" si="1910"/>
        <v>0</v>
      </c>
      <c r="AF1710" s="251"/>
      <c r="AG1710" s="251"/>
      <c r="AH1710" s="167">
        <f t="shared" si="1922"/>
        <v>0</v>
      </c>
      <c r="AJ1710" s="252"/>
      <c r="AK1710" s="253"/>
      <c r="AL1710" s="254"/>
      <c r="AM1710" s="253"/>
      <c r="AN1710" s="254"/>
      <c r="AO1710" s="253"/>
      <c r="AP1710" s="254"/>
      <c r="AQ1710" s="253"/>
      <c r="AR1710" s="254"/>
      <c r="AS1710" s="253"/>
      <c r="AT1710" s="254"/>
      <c r="AU1710" s="253"/>
      <c r="AV1710" s="163">
        <f t="shared" si="1912"/>
        <v>0</v>
      </c>
      <c r="AW1710" s="168">
        <f t="shared" si="1913"/>
        <v>0</v>
      </c>
      <c r="AY1710" s="163">
        <f t="shared" si="1914"/>
        <v>0</v>
      </c>
      <c r="AZ1710" s="163">
        <f t="shared" si="1915"/>
        <v>0</v>
      </c>
      <c r="BA1710" s="163">
        <f t="shared" si="1916"/>
        <v>0</v>
      </c>
      <c r="BB1710" s="163">
        <f t="shared" si="1917"/>
        <v>0</v>
      </c>
      <c r="BC1710" s="163">
        <f t="shared" si="1918"/>
        <v>0</v>
      </c>
      <c r="BD1710" s="163">
        <f t="shared" si="1919"/>
        <v>0</v>
      </c>
    </row>
    <row r="1711" spans="2:56" x14ac:dyDescent="0.3">
      <c r="B1711" s="179" t="s">
        <v>109</v>
      </c>
      <c r="C1711" s="83">
        <f>SUM(C1712)</f>
        <v>6647609</v>
      </c>
      <c r="D1711" s="84">
        <f>SUM(D1712)</f>
        <v>6630760.04</v>
      </c>
      <c r="E1711" s="85">
        <f t="shared" si="1905"/>
        <v>0.99746541049571358</v>
      </c>
      <c r="F1711" s="83">
        <f>SUM(F1712)</f>
        <v>8440935</v>
      </c>
      <c r="G1711" s="84">
        <f>SUM(G1712)</f>
        <v>8440890.2200000007</v>
      </c>
      <c r="H1711" s="85">
        <f t="shared" si="1906"/>
        <v>0.99999469490050574</v>
      </c>
      <c r="I1711" s="83">
        <f>SUM(I1712)</f>
        <v>3955258</v>
      </c>
      <c r="J1711" s="86">
        <f>SUM(J1712)</f>
        <v>3955257.6100000003</v>
      </c>
      <c r="K1711" s="87">
        <f t="shared" si="1907"/>
        <v>0.99999990139707706</v>
      </c>
      <c r="L1711" s="83">
        <f>SUM(L1712)</f>
        <v>3341115</v>
      </c>
      <c r="M1711" s="86">
        <f>SUM(M1712)</f>
        <v>1588081</v>
      </c>
      <c r="N1711" s="88">
        <f>SUM(N1712)</f>
        <v>0</v>
      </c>
      <c r="O1711" s="83">
        <f>SUM(O1712)</f>
        <v>2401000</v>
      </c>
      <c r="P1711" s="88">
        <f>SUM(P1712)</f>
        <v>0</v>
      </c>
      <c r="Q1711" s="177">
        <f t="shared" si="1908"/>
        <v>2401000</v>
      </c>
      <c r="R1711" s="88">
        <f>SUM(R1712)</f>
        <v>0</v>
      </c>
      <c r="S1711" s="88">
        <f>SUM(S1712)</f>
        <v>0</v>
      </c>
      <c r="T1711" s="178">
        <f t="shared" si="1920"/>
        <v>2401000</v>
      </c>
      <c r="U1711" s="157"/>
      <c r="V1711" s="83">
        <f>SUM(V1712)</f>
        <v>2507848</v>
      </c>
      <c r="W1711" s="88">
        <f>SUM(W1712)</f>
        <v>0</v>
      </c>
      <c r="X1711" s="177">
        <f t="shared" si="1909"/>
        <v>2507848</v>
      </c>
      <c r="Y1711" s="88">
        <f>SUM(Y1712)</f>
        <v>0</v>
      </c>
      <c r="Z1711" s="88">
        <f>SUM(Z1712)</f>
        <v>0</v>
      </c>
      <c r="AA1711" s="178">
        <f t="shared" si="1921"/>
        <v>2507848</v>
      </c>
      <c r="AB1711" s="157"/>
      <c r="AC1711" s="83">
        <f>SUM(AC1712)</f>
        <v>2623426</v>
      </c>
      <c r="AD1711" s="88">
        <f>SUM(AD1712)</f>
        <v>0</v>
      </c>
      <c r="AE1711" s="177">
        <f t="shared" si="1910"/>
        <v>2623426</v>
      </c>
      <c r="AF1711" s="88">
        <f>SUM(AF1712)</f>
        <v>0</v>
      </c>
      <c r="AG1711" s="88">
        <f>SUM(AG1712)</f>
        <v>0</v>
      </c>
      <c r="AH1711" s="178">
        <f t="shared" si="1922"/>
        <v>2623426</v>
      </c>
      <c r="AJ1711" s="84">
        <f t="shared" ref="AJ1711:AU1711" si="1939">SUM(AJ1712)</f>
        <v>200083</v>
      </c>
      <c r="AK1711" s="86">
        <f t="shared" si="1939"/>
        <v>200083</v>
      </c>
      <c r="AL1711" s="88">
        <f t="shared" si="1939"/>
        <v>200083</v>
      </c>
      <c r="AM1711" s="86">
        <f t="shared" si="1939"/>
        <v>200083</v>
      </c>
      <c r="AN1711" s="88">
        <f t="shared" si="1939"/>
        <v>200083</v>
      </c>
      <c r="AO1711" s="86">
        <f t="shared" si="1939"/>
        <v>200083</v>
      </c>
      <c r="AP1711" s="88">
        <f t="shared" si="1939"/>
        <v>200083</v>
      </c>
      <c r="AQ1711" s="86">
        <f t="shared" si="1939"/>
        <v>200083</v>
      </c>
      <c r="AR1711" s="88">
        <f t="shared" si="1939"/>
        <v>200083</v>
      </c>
      <c r="AS1711" s="86">
        <f t="shared" si="1939"/>
        <v>200083</v>
      </c>
      <c r="AT1711" s="88">
        <f t="shared" si="1939"/>
        <v>200083</v>
      </c>
      <c r="AU1711" s="86">
        <f t="shared" si="1939"/>
        <v>200087</v>
      </c>
      <c r="AV1711" s="86">
        <f t="shared" si="1912"/>
        <v>2401000</v>
      </c>
      <c r="AW1711" s="93">
        <f t="shared" si="1913"/>
        <v>0</v>
      </c>
      <c r="AY1711" s="86">
        <f t="shared" si="1914"/>
        <v>600249</v>
      </c>
      <c r="AZ1711" s="86">
        <f t="shared" si="1915"/>
        <v>600249</v>
      </c>
      <c r="BA1711" s="86">
        <f t="shared" si="1916"/>
        <v>600249</v>
      </c>
      <c r="BB1711" s="86">
        <f t="shared" si="1917"/>
        <v>600253</v>
      </c>
      <c r="BC1711" s="86">
        <f t="shared" si="1918"/>
        <v>2401000</v>
      </c>
      <c r="BD1711" s="86">
        <f t="shared" si="1919"/>
        <v>0</v>
      </c>
    </row>
    <row r="1712" spans="2:56" x14ac:dyDescent="0.3">
      <c r="B1712" s="169" t="s">
        <v>110</v>
      </c>
      <c r="C1712" s="248">
        <v>6647609</v>
      </c>
      <c r="D1712" s="249">
        <v>6630760.04</v>
      </c>
      <c r="E1712" s="172">
        <f t="shared" si="1905"/>
        <v>0.99746541049571358</v>
      </c>
      <c r="F1712" s="248">
        <v>8440935</v>
      </c>
      <c r="G1712" s="249">
        <v>8440890.2200000007</v>
      </c>
      <c r="H1712" s="172">
        <f t="shared" si="1906"/>
        <v>0.99999469490050574</v>
      </c>
      <c r="I1712" s="248">
        <v>3955258</v>
      </c>
      <c r="J1712" s="250">
        <v>3955257.6100000003</v>
      </c>
      <c r="K1712" s="174">
        <f t="shared" si="1907"/>
        <v>0.99999990139707706</v>
      </c>
      <c r="L1712" s="248">
        <v>3341115</v>
      </c>
      <c r="M1712" s="250">
        <v>1588081</v>
      </c>
      <c r="N1712" s="251"/>
      <c r="O1712" s="248">
        <v>2401000</v>
      </c>
      <c r="P1712" s="251"/>
      <c r="Q1712" s="166">
        <f t="shared" si="1908"/>
        <v>2401000</v>
      </c>
      <c r="R1712" s="251"/>
      <c r="S1712" s="251"/>
      <c r="T1712" s="167">
        <f t="shared" si="1920"/>
        <v>2401000</v>
      </c>
      <c r="U1712" s="157"/>
      <c r="V1712" s="248">
        <v>2507848</v>
      </c>
      <c r="W1712" s="251"/>
      <c r="X1712" s="166">
        <f t="shared" si="1909"/>
        <v>2507848</v>
      </c>
      <c r="Y1712" s="251"/>
      <c r="Z1712" s="251"/>
      <c r="AA1712" s="167">
        <f t="shared" si="1921"/>
        <v>2507848</v>
      </c>
      <c r="AB1712" s="157"/>
      <c r="AC1712" s="248">
        <v>2623426</v>
      </c>
      <c r="AD1712" s="251"/>
      <c r="AE1712" s="166">
        <f t="shared" si="1910"/>
        <v>2623426</v>
      </c>
      <c r="AF1712" s="251"/>
      <c r="AG1712" s="251"/>
      <c r="AH1712" s="167">
        <f t="shared" si="1922"/>
        <v>2623426</v>
      </c>
      <c r="AJ1712" s="252">
        <v>200083</v>
      </c>
      <c r="AK1712" s="253">
        <v>200083</v>
      </c>
      <c r="AL1712" s="254">
        <v>200083</v>
      </c>
      <c r="AM1712" s="253">
        <v>200083</v>
      </c>
      <c r="AN1712" s="254">
        <v>200083</v>
      </c>
      <c r="AO1712" s="253">
        <v>200083</v>
      </c>
      <c r="AP1712" s="283">
        <v>200083</v>
      </c>
      <c r="AQ1712" s="253">
        <v>200083</v>
      </c>
      <c r="AR1712" s="254">
        <v>200083</v>
      </c>
      <c r="AS1712" s="284">
        <v>200083</v>
      </c>
      <c r="AT1712" s="254">
        <v>200083</v>
      </c>
      <c r="AU1712" s="253">
        <f>200083+4</f>
        <v>200087</v>
      </c>
      <c r="AV1712" s="163">
        <f t="shared" si="1912"/>
        <v>2401000</v>
      </c>
      <c r="AW1712" s="168">
        <f t="shared" si="1913"/>
        <v>0</v>
      </c>
      <c r="AY1712" s="163">
        <f t="shared" si="1914"/>
        <v>600249</v>
      </c>
      <c r="AZ1712" s="163">
        <f t="shared" si="1915"/>
        <v>600249</v>
      </c>
      <c r="BA1712" s="163">
        <f t="shared" si="1916"/>
        <v>600249</v>
      </c>
      <c r="BB1712" s="163">
        <f t="shared" si="1917"/>
        <v>600253</v>
      </c>
      <c r="BC1712" s="163">
        <f t="shared" si="1918"/>
        <v>2401000</v>
      </c>
      <c r="BD1712" s="163">
        <f t="shared" si="1919"/>
        <v>0</v>
      </c>
    </row>
    <row r="1713" spans="2:56" x14ac:dyDescent="0.3">
      <c r="B1713" s="179" t="s">
        <v>111</v>
      </c>
      <c r="C1713" s="83">
        <f>SUM(C1714:C1716)</f>
        <v>0</v>
      </c>
      <c r="D1713" s="84">
        <f>SUM(D1714:D1716)</f>
        <v>0</v>
      </c>
      <c r="E1713" s="85">
        <f t="shared" ref="E1713:E1776" si="1940">IFERROR(D1713/C1713,0)</f>
        <v>0</v>
      </c>
      <c r="F1713" s="83">
        <f>SUM(F1714:F1716)</f>
        <v>0</v>
      </c>
      <c r="G1713" s="84">
        <f>SUM(G1714:G1716)</f>
        <v>0</v>
      </c>
      <c r="H1713" s="85">
        <f t="shared" ref="H1713:H1776" si="1941">IFERROR(G1713/F1713,0)</f>
        <v>0</v>
      </c>
      <c r="I1713" s="83">
        <f>SUM(I1714:I1716)</f>
        <v>0</v>
      </c>
      <c r="J1713" s="86">
        <f>SUM(J1714:J1716)</f>
        <v>0</v>
      </c>
      <c r="K1713" s="87">
        <f t="shared" ref="K1713:K1776" si="1942">IFERROR(J1713/I1713,0)</f>
        <v>0</v>
      </c>
      <c r="L1713" s="83">
        <f>SUM(L1714:L1716)</f>
        <v>0</v>
      </c>
      <c r="M1713" s="86">
        <f>SUM(M1714:M1716)</f>
        <v>0</v>
      </c>
      <c r="N1713" s="88">
        <f>SUM(N1714:N1716)</f>
        <v>0</v>
      </c>
      <c r="O1713" s="83">
        <f>SUM(O1714:O1716)</f>
        <v>0</v>
      </c>
      <c r="P1713" s="88">
        <f>SUM(P1714:P1716)</f>
        <v>0</v>
      </c>
      <c r="Q1713" s="177">
        <f t="shared" ref="Q1713:Q1776" si="1943">SUM(O1713:P1713)</f>
        <v>0</v>
      </c>
      <c r="R1713" s="88">
        <f>SUM(R1714:R1716)</f>
        <v>0</v>
      </c>
      <c r="S1713" s="88">
        <f>SUM(S1714:S1716)</f>
        <v>0</v>
      </c>
      <c r="T1713" s="178">
        <f t="shared" si="1920"/>
        <v>0</v>
      </c>
      <c r="U1713" s="157"/>
      <c r="V1713" s="83">
        <f>SUM(V1714:V1716)</f>
        <v>0</v>
      </c>
      <c r="W1713" s="88">
        <f>SUM(W1714:W1716)</f>
        <v>0</v>
      </c>
      <c r="X1713" s="177">
        <f t="shared" ref="X1713:X1776" si="1944">SUM(V1713:W1713)</f>
        <v>0</v>
      </c>
      <c r="Y1713" s="88">
        <f>SUM(Y1714:Y1716)</f>
        <v>0</v>
      </c>
      <c r="Z1713" s="88">
        <f>SUM(Z1714:Z1716)</f>
        <v>0</v>
      </c>
      <c r="AA1713" s="178">
        <f t="shared" si="1921"/>
        <v>0</v>
      </c>
      <c r="AB1713" s="157"/>
      <c r="AC1713" s="83">
        <f>SUM(AC1714:AC1716)</f>
        <v>0</v>
      </c>
      <c r="AD1713" s="88">
        <f>SUM(AD1714:AD1716)</f>
        <v>0</v>
      </c>
      <c r="AE1713" s="177">
        <f t="shared" ref="AE1713:AE1776" si="1945">SUM(AC1713:AD1713)</f>
        <v>0</v>
      </c>
      <c r="AF1713" s="88">
        <f>SUM(AF1714:AF1716)</f>
        <v>0</v>
      </c>
      <c r="AG1713" s="88">
        <f>SUM(AG1714:AG1716)</f>
        <v>0</v>
      </c>
      <c r="AH1713" s="178">
        <f t="shared" si="1922"/>
        <v>0</v>
      </c>
      <c r="AJ1713" s="84">
        <f t="shared" ref="AJ1713:AU1713" si="1946">SUM(AJ1714:AJ1716)</f>
        <v>0</v>
      </c>
      <c r="AK1713" s="86">
        <f t="shared" si="1946"/>
        <v>0</v>
      </c>
      <c r="AL1713" s="88">
        <f t="shared" si="1946"/>
        <v>0</v>
      </c>
      <c r="AM1713" s="86">
        <f t="shared" si="1946"/>
        <v>0</v>
      </c>
      <c r="AN1713" s="88">
        <f t="shared" si="1946"/>
        <v>0</v>
      </c>
      <c r="AO1713" s="86">
        <f t="shared" si="1946"/>
        <v>0</v>
      </c>
      <c r="AP1713" s="88">
        <f t="shared" si="1946"/>
        <v>0</v>
      </c>
      <c r="AQ1713" s="86">
        <f t="shared" si="1946"/>
        <v>0</v>
      </c>
      <c r="AR1713" s="88">
        <f t="shared" si="1946"/>
        <v>0</v>
      </c>
      <c r="AS1713" s="86">
        <f t="shared" si="1946"/>
        <v>0</v>
      </c>
      <c r="AT1713" s="88">
        <f t="shared" si="1946"/>
        <v>0</v>
      </c>
      <c r="AU1713" s="86">
        <f t="shared" si="1946"/>
        <v>0</v>
      </c>
      <c r="AV1713" s="86">
        <f t="shared" ref="AV1713:AV1776" si="1947">SUM(AJ1713:AU1713)</f>
        <v>0</v>
      </c>
      <c r="AW1713" s="93">
        <f t="shared" ref="AW1713:AW1776" si="1948">T1713-AV1713</f>
        <v>0</v>
      </c>
      <c r="AY1713" s="86">
        <f t="shared" ref="AY1713:AY1776" si="1949">SUM(AJ1713:AL1713)</f>
        <v>0</v>
      </c>
      <c r="AZ1713" s="86">
        <f t="shared" ref="AZ1713:AZ1776" si="1950">SUM(AM1713:AO1713)</f>
        <v>0</v>
      </c>
      <c r="BA1713" s="86">
        <f t="shared" ref="BA1713:BA1776" si="1951">SUM(AP1713:AR1713)</f>
        <v>0</v>
      </c>
      <c r="BB1713" s="86">
        <f t="shared" ref="BB1713:BB1776" si="1952">SUM(AS1713:AU1713)</f>
        <v>0</v>
      </c>
      <c r="BC1713" s="86">
        <f t="shared" ref="BC1713:BC1776" si="1953">SUM(AY1713,AZ1713,BA1713,BB1713)</f>
        <v>0</v>
      </c>
      <c r="BD1713" s="86">
        <f t="shared" ref="BD1713:BD1776" si="1954">T1713-BC1713</f>
        <v>0</v>
      </c>
    </row>
    <row r="1714" spans="2:56" x14ac:dyDescent="0.3">
      <c r="B1714" s="169" t="s">
        <v>112</v>
      </c>
      <c r="C1714" s="248"/>
      <c r="D1714" s="249"/>
      <c r="E1714" s="172">
        <f t="shared" si="1940"/>
        <v>0</v>
      </c>
      <c r="F1714" s="248"/>
      <c r="G1714" s="249"/>
      <c r="H1714" s="172">
        <f t="shared" si="1941"/>
        <v>0</v>
      </c>
      <c r="I1714" s="248"/>
      <c r="J1714" s="250"/>
      <c r="K1714" s="174">
        <f t="shared" si="1942"/>
        <v>0</v>
      </c>
      <c r="L1714" s="248"/>
      <c r="M1714" s="250"/>
      <c r="N1714" s="251"/>
      <c r="O1714" s="248"/>
      <c r="P1714" s="251"/>
      <c r="Q1714" s="166">
        <f t="shared" si="1943"/>
        <v>0</v>
      </c>
      <c r="R1714" s="251"/>
      <c r="S1714" s="251"/>
      <c r="T1714" s="167">
        <f t="shared" ref="T1714:T1777" si="1955">SUM(Q1714:S1714)</f>
        <v>0</v>
      </c>
      <c r="U1714" s="157"/>
      <c r="V1714" s="248"/>
      <c r="W1714" s="251"/>
      <c r="X1714" s="166">
        <f t="shared" si="1944"/>
        <v>0</v>
      </c>
      <c r="Y1714" s="251"/>
      <c r="Z1714" s="251"/>
      <c r="AA1714" s="167">
        <f t="shared" ref="AA1714:AA1777" si="1956">SUM(X1714:Z1714)</f>
        <v>0</v>
      </c>
      <c r="AB1714" s="157"/>
      <c r="AC1714" s="248"/>
      <c r="AD1714" s="251"/>
      <c r="AE1714" s="166">
        <f t="shared" si="1945"/>
        <v>0</v>
      </c>
      <c r="AF1714" s="251"/>
      <c r="AG1714" s="251"/>
      <c r="AH1714" s="167">
        <f t="shared" ref="AH1714:AH1777" si="1957">SUM(AE1714:AG1714)</f>
        <v>0</v>
      </c>
      <c r="AJ1714" s="252"/>
      <c r="AK1714" s="253"/>
      <c r="AL1714" s="254"/>
      <c r="AM1714" s="253"/>
      <c r="AN1714" s="254"/>
      <c r="AO1714" s="253"/>
      <c r="AP1714" s="254"/>
      <c r="AQ1714" s="253"/>
      <c r="AR1714" s="254"/>
      <c r="AS1714" s="253"/>
      <c r="AT1714" s="254"/>
      <c r="AU1714" s="253"/>
      <c r="AV1714" s="163">
        <f t="shared" si="1947"/>
        <v>0</v>
      </c>
      <c r="AW1714" s="168">
        <f t="shared" si="1948"/>
        <v>0</v>
      </c>
      <c r="AY1714" s="163">
        <f t="shared" si="1949"/>
        <v>0</v>
      </c>
      <c r="AZ1714" s="163">
        <f t="shared" si="1950"/>
        <v>0</v>
      </c>
      <c r="BA1714" s="163">
        <f t="shared" si="1951"/>
        <v>0</v>
      </c>
      <c r="BB1714" s="163">
        <f t="shared" si="1952"/>
        <v>0</v>
      </c>
      <c r="BC1714" s="163">
        <f t="shared" si="1953"/>
        <v>0</v>
      </c>
      <c r="BD1714" s="163">
        <f t="shared" si="1954"/>
        <v>0</v>
      </c>
    </row>
    <row r="1715" spans="2:56" x14ac:dyDescent="0.3">
      <c r="B1715" s="169" t="s">
        <v>113</v>
      </c>
      <c r="C1715" s="248"/>
      <c r="D1715" s="249"/>
      <c r="E1715" s="172">
        <f t="shared" si="1940"/>
        <v>0</v>
      </c>
      <c r="F1715" s="248"/>
      <c r="G1715" s="249"/>
      <c r="H1715" s="172">
        <f t="shared" si="1941"/>
        <v>0</v>
      </c>
      <c r="I1715" s="248"/>
      <c r="J1715" s="250"/>
      <c r="K1715" s="174">
        <f t="shared" si="1942"/>
        <v>0</v>
      </c>
      <c r="L1715" s="248"/>
      <c r="M1715" s="250"/>
      <c r="N1715" s="251"/>
      <c r="O1715" s="248"/>
      <c r="P1715" s="251"/>
      <c r="Q1715" s="166">
        <f t="shared" si="1943"/>
        <v>0</v>
      </c>
      <c r="R1715" s="251"/>
      <c r="S1715" s="251"/>
      <c r="T1715" s="167">
        <f t="shared" si="1955"/>
        <v>0</v>
      </c>
      <c r="U1715" s="157"/>
      <c r="V1715" s="248"/>
      <c r="W1715" s="251"/>
      <c r="X1715" s="166">
        <f t="shared" si="1944"/>
        <v>0</v>
      </c>
      <c r="Y1715" s="251"/>
      <c r="Z1715" s="251"/>
      <c r="AA1715" s="167">
        <f t="shared" si="1956"/>
        <v>0</v>
      </c>
      <c r="AB1715" s="157"/>
      <c r="AC1715" s="248"/>
      <c r="AD1715" s="251"/>
      <c r="AE1715" s="166">
        <f t="shared" si="1945"/>
        <v>0</v>
      </c>
      <c r="AF1715" s="251"/>
      <c r="AG1715" s="251"/>
      <c r="AH1715" s="167">
        <f t="shared" si="1957"/>
        <v>0</v>
      </c>
      <c r="AJ1715" s="252"/>
      <c r="AK1715" s="253"/>
      <c r="AL1715" s="254"/>
      <c r="AM1715" s="253"/>
      <c r="AN1715" s="254"/>
      <c r="AO1715" s="253"/>
      <c r="AP1715" s="254"/>
      <c r="AQ1715" s="253"/>
      <c r="AR1715" s="254"/>
      <c r="AS1715" s="253"/>
      <c r="AT1715" s="254"/>
      <c r="AU1715" s="253"/>
      <c r="AV1715" s="163">
        <f t="shared" si="1947"/>
        <v>0</v>
      </c>
      <c r="AW1715" s="168">
        <f t="shared" si="1948"/>
        <v>0</v>
      </c>
      <c r="AY1715" s="163">
        <f t="shared" si="1949"/>
        <v>0</v>
      </c>
      <c r="AZ1715" s="163">
        <f t="shared" si="1950"/>
        <v>0</v>
      </c>
      <c r="BA1715" s="163">
        <f t="shared" si="1951"/>
        <v>0</v>
      </c>
      <c r="BB1715" s="163">
        <f t="shared" si="1952"/>
        <v>0</v>
      </c>
      <c r="BC1715" s="163">
        <f t="shared" si="1953"/>
        <v>0</v>
      </c>
      <c r="BD1715" s="163">
        <f t="shared" si="1954"/>
        <v>0</v>
      </c>
    </row>
    <row r="1716" spans="2:56" x14ac:dyDescent="0.3">
      <c r="B1716" s="169" t="s">
        <v>114</v>
      </c>
      <c r="C1716" s="248"/>
      <c r="D1716" s="249"/>
      <c r="E1716" s="172">
        <f t="shared" si="1940"/>
        <v>0</v>
      </c>
      <c r="F1716" s="248"/>
      <c r="G1716" s="249"/>
      <c r="H1716" s="172">
        <f t="shared" si="1941"/>
        <v>0</v>
      </c>
      <c r="I1716" s="248"/>
      <c r="J1716" s="250"/>
      <c r="K1716" s="174">
        <f t="shared" si="1942"/>
        <v>0</v>
      </c>
      <c r="L1716" s="248"/>
      <c r="M1716" s="250"/>
      <c r="N1716" s="251"/>
      <c r="O1716" s="248"/>
      <c r="P1716" s="251"/>
      <c r="Q1716" s="166">
        <f t="shared" si="1943"/>
        <v>0</v>
      </c>
      <c r="R1716" s="251"/>
      <c r="S1716" s="251"/>
      <c r="T1716" s="167">
        <f t="shared" si="1955"/>
        <v>0</v>
      </c>
      <c r="U1716" s="157"/>
      <c r="V1716" s="248"/>
      <c r="W1716" s="251"/>
      <c r="X1716" s="166">
        <f t="shared" si="1944"/>
        <v>0</v>
      </c>
      <c r="Y1716" s="251"/>
      <c r="Z1716" s="251"/>
      <c r="AA1716" s="167">
        <f t="shared" si="1956"/>
        <v>0</v>
      </c>
      <c r="AB1716" s="157"/>
      <c r="AC1716" s="248"/>
      <c r="AD1716" s="251"/>
      <c r="AE1716" s="166">
        <f t="shared" si="1945"/>
        <v>0</v>
      </c>
      <c r="AF1716" s="251"/>
      <c r="AG1716" s="251"/>
      <c r="AH1716" s="167">
        <f t="shared" si="1957"/>
        <v>0</v>
      </c>
      <c r="AJ1716" s="252"/>
      <c r="AK1716" s="253"/>
      <c r="AL1716" s="254"/>
      <c r="AM1716" s="253"/>
      <c r="AN1716" s="254"/>
      <c r="AO1716" s="253"/>
      <c r="AP1716" s="254"/>
      <c r="AQ1716" s="253"/>
      <c r="AR1716" s="254"/>
      <c r="AS1716" s="253"/>
      <c r="AT1716" s="254"/>
      <c r="AU1716" s="253"/>
      <c r="AV1716" s="163">
        <f t="shared" si="1947"/>
        <v>0</v>
      </c>
      <c r="AW1716" s="168">
        <f t="shared" si="1948"/>
        <v>0</v>
      </c>
      <c r="AY1716" s="163">
        <f t="shared" si="1949"/>
        <v>0</v>
      </c>
      <c r="AZ1716" s="163">
        <f t="shared" si="1950"/>
        <v>0</v>
      </c>
      <c r="BA1716" s="163">
        <f t="shared" si="1951"/>
        <v>0</v>
      </c>
      <c r="BB1716" s="163">
        <f t="shared" si="1952"/>
        <v>0</v>
      </c>
      <c r="BC1716" s="163">
        <f t="shared" si="1953"/>
        <v>0</v>
      </c>
      <c r="BD1716" s="163">
        <f t="shared" si="1954"/>
        <v>0</v>
      </c>
    </row>
    <row r="1717" spans="2:56" x14ac:dyDescent="0.3">
      <c r="B1717" s="179" t="s">
        <v>115</v>
      </c>
      <c r="C1717" s="83">
        <f>SUM(C1718:C1720)</f>
        <v>0</v>
      </c>
      <c r="D1717" s="84">
        <f>SUM(D1718:D1720)</f>
        <v>0</v>
      </c>
      <c r="E1717" s="85">
        <f t="shared" si="1940"/>
        <v>0</v>
      </c>
      <c r="F1717" s="83">
        <f>SUM(F1718:F1720)</f>
        <v>0</v>
      </c>
      <c r="G1717" s="84">
        <f>SUM(G1718:G1720)</f>
        <v>0</v>
      </c>
      <c r="H1717" s="85">
        <f t="shared" si="1941"/>
        <v>0</v>
      </c>
      <c r="I1717" s="83">
        <f>SUM(I1718:I1720)</f>
        <v>0</v>
      </c>
      <c r="J1717" s="86">
        <f>SUM(J1718:J1720)</f>
        <v>0</v>
      </c>
      <c r="K1717" s="87">
        <f t="shared" si="1942"/>
        <v>0</v>
      </c>
      <c r="L1717" s="83">
        <f>SUM(L1718:L1720)</f>
        <v>0</v>
      </c>
      <c r="M1717" s="86">
        <f>SUM(M1718:M1720)</f>
        <v>0</v>
      </c>
      <c r="N1717" s="88">
        <f>SUM(N1718:N1720)</f>
        <v>0</v>
      </c>
      <c r="O1717" s="83">
        <f>SUM(O1718:O1720)</f>
        <v>0</v>
      </c>
      <c r="P1717" s="88">
        <f>SUM(P1718:P1720)</f>
        <v>0</v>
      </c>
      <c r="Q1717" s="177">
        <f t="shared" si="1943"/>
        <v>0</v>
      </c>
      <c r="R1717" s="88">
        <f>SUM(R1718:R1720)</f>
        <v>0</v>
      </c>
      <c r="S1717" s="88">
        <f>SUM(S1718:S1720)</f>
        <v>0</v>
      </c>
      <c r="T1717" s="178">
        <f t="shared" si="1955"/>
        <v>0</v>
      </c>
      <c r="U1717" s="157"/>
      <c r="V1717" s="83">
        <f>SUM(V1718:V1720)</f>
        <v>0</v>
      </c>
      <c r="W1717" s="88">
        <f>SUM(W1718:W1720)</f>
        <v>0</v>
      </c>
      <c r="X1717" s="177">
        <f t="shared" si="1944"/>
        <v>0</v>
      </c>
      <c r="Y1717" s="88">
        <f>SUM(Y1718:Y1720)</f>
        <v>0</v>
      </c>
      <c r="Z1717" s="88">
        <f>SUM(Z1718:Z1720)</f>
        <v>0</v>
      </c>
      <c r="AA1717" s="178">
        <f t="shared" si="1956"/>
        <v>0</v>
      </c>
      <c r="AB1717" s="157"/>
      <c r="AC1717" s="83">
        <f>SUM(AC1718:AC1720)</f>
        <v>0</v>
      </c>
      <c r="AD1717" s="88">
        <f>SUM(AD1718:AD1720)</f>
        <v>0</v>
      </c>
      <c r="AE1717" s="177">
        <f t="shared" si="1945"/>
        <v>0</v>
      </c>
      <c r="AF1717" s="88">
        <f>SUM(AF1718:AF1720)</f>
        <v>0</v>
      </c>
      <c r="AG1717" s="88">
        <f>SUM(AG1718:AG1720)</f>
        <v>0</v>
      </c>
      <c r="AH1717" s="178">
        <f t="shared" si="1957"/>
        <v>0</v>
      </c>
      <c r="AJ1717" s="84">
        <f t="shared" ref="AJ1717:AU1717" si="1958">SUM(AJ1718:AJ1720)</f>
        <v>0</v>
      </c>
      <c r="AK1717" s="86">
        <f t="shared" si="1958"/>
        <v>0</v>
      </c>
      <c r="AL1717" s="88">
        <f t="shared" si="1958"/>
        <v>0</v>
      </c>
      <c r="AM1717" s="86">
        <f t="shared" si="1958"/>
        <v>0</v>
      </c>
      <c r="AN1717" s="88">
        <f t="shared" si="1958"/>
        <v>0</v>
      </c>
      <c r="AO1717" s="86">
        <f t="shared" si="1958"/>
        <v>0</v>
      </c>
      <c r="AP1717" s="88">
        <f t="shared" si="1958"/>
        <v>0</v>
      </c>
      <c r="AQ1717" s="86">
        <f t="shared" si="1958"/>
        <v>0</v>
      </c>
      <c r="AR1717" s="88">
        <f t="shared" si="1958"/>
        <v>0</v>
      </c>
      <c r="AS1717" s="86">
        <f t="shared" si="1958"/>
        <v>0</v>
      </c>
      <c r="AT1717" s="88">
        <f t="shared" si="1958"/>
        <v>0</v>
      </c>
      <c r="AU1717" s="86">
        <f t="shared" si="1958"/>
        <v>0</v>
      </c>
      <c r="AV1717" s="86">
        <f t="shared" si="1947"/>
        <v>0</v>
      </c>
      <c r="AW1717" s="93">
        <f t="shared" si="1948"/>
        <v>0</v>
      </c>
      <c r="AY1717" s="86">
        <f t="shared" si="1949"/>
        <v>0</v>
      </c>
      <c r="AZ1717" s="86">
        <f t="shared" si="1950"/>
        <v>0</v>
      </c>
      <c r="BA1717" s="86">
        <f t="shared" si="1951"/>
        <v>0</v>
      </c>
      <c r="BB1717" s="86">
        <f t="shared" si="1952"/>
        <v>0</v>
      </c>
      <c r="BC1717" s="86">
        <f t="shared" si="1953"/>
        <v>0</v>
      </c>
      <c r="BD1717" s="86">
        <f t="shared" si="1954"/>
        <v>0</v>
      </c>
    </row>
    <row r="1718" spans="2:56" x14ac:dyDescent="0.3">
      <c r="B1718" s="169" t="s">
        <v>116</v>
      </c>
      <c r="C1718" s="248"/>
      <c r="D1718" s="249"/>
      <c r="E1718" s="172">
        <f t="shared" si="1940"/>
        <v>0</v>
      </c>
      <c r="F1718" s="248"/>
      <c r="G1718" s="249"/>
      <c r="H1718" s="172">
        <f t="shared" si="1941"/>
        <v>0</v>
      </c>
      <c r="I1718" s="248"/>
      <c r="J1718" s="250"/>
      <c r="K1718" s="174">
        <f t="shared" si="1942"/>
        <v>0</v>
      </c>
      <c r="L1718" s="248"/>
      <c r="M1718" s="250"/>
      <c r="N1718" s="251"/>
      <c r="O1718" s="248"/>
      <c r="P1718" s="251"/>
      <c r="Q1718" s="166">
        <f t="shared" si="1943"/>
        <v>0</v>
      </c>
      <c r="R1718" s="251"/>
      <c r="S1718" s="251"/>
      <c r="T1718" s="167">
        <f t="shared" si="1955"/>
        <v>0</v>
      </c>
      <c r="U1718" s="157"/>
      <c r="V1718" s="248"/>
      <c r="W1718" s="251"/>
      <c r="X1718" s="166">
        <f t="shared" si="1944"/>
        <v>0</v>
      </c>
      <c r="Y1718" s="251"/>
      <c r="Z1718" s="251"/>
      <c r="AA1718" s="167">
        <f t="shared" si="1956"/>
        <v>0</v>
      </c>
      <c r="AB1718" s="157"/>
      <c r="AC1718" s="248"/>
      <c r="AD1718" s="251"/>
      <c r="AE1718" s="166">
        <f t="shared" si="1945"/>
        <v>0</v>
      </c>
      <c r="AF1718" s="251"/>
      <c r="AG1718" s="251"/>
      <c r="AH1718" s="167">
        <f t="shared" si="1957"/>
        <v>0</v>
      </c>
      <c r="AJ1718" s="252"/>
      <c r="AK1718" s="253"/>
      <c r="AL1718" s="254"/>
      <c r="AM1718" s="253"/>
      <c r="AN1718" s="254"/>
      <c r="AO1718" s="253"/>
      <c r="AP1718" s="254"/>
      <c r="AQ1718" s="253"/>
      <c r="AR1718" s="254"/>
      <c r="AS1718" s="253"/>
      <c r="AT1718" s="254"/>
      <c r="AU1718" s="253"/>
      <c r="AV1718" s="163">
        <f t="shared" si="1947"/>
        <v>0</v>
      </c>
      <c r="AW1718" s="168">
        <f t="shared" si="1948"/>
        <v>0</v>
      </c>
      <c r="AY1718" s="163">
        <f t="shared" si="1949"/>
        <v>0</v>
      </c>
      <c r="AZ1718" s="163">
        <f t="shared" si="1950"/>
        <v>0</v>
      </c>
      <c r="BA1718" s="163">
        <f t="shared" si="1951"/>
        <v>0</v>
      </c>
      <c r="BB1718" s="163">
        <f t="shared" si="1952"/>
        <v>0</v>
      </c>
      <c r="BC1718" s="163">
        <f t="shared" si="1953"/>
        <v>0</v>
      </c>
      <c r="BD1718" s="163">
        <f t="shared" si="1954"/>
        <v>0</v>
      </c>
    </row>
    <row r="1719" spans="2:56" x14ac:dyDescent="0.3">
      <c r="B1719" s="169" t="s">
        <v>117</v>
      </c>
      <c r="C1719" s="248"/>
      <c r="D1719" s="249"/>
      <c r="E1719" s="172">
        <f t="shared" si="1940"/>
        <v>0</v>
      </c>
      <c r="F1719" s="248"/>
      <c r="G1719" s="249"/>
      <c r="H1719" s="172">
        <f t="shared" si="1941"/>
        <v>0</v>
      </c>
      <c r="I1719" s="248"/>
      <c r="J1719" s="250"/>
      <c r="K1719" s="174">
        <f t="shared" si="1942"/>
        <v>0</v>
      </c>
      <c r="L1719" s="248"/>
      <c r="M1719" s="250"/>
      <c r="N1719" s="251"/>
      <c r="O1719" s="248"/>
      <c r="P1719" s="251"/>
      <c r="Q1719" s="166">
        <f t="shared" si="1943"/>
        <v>0</v>
      </c>
      <c r="R1719" s="251"/>
      <c r="S1719" s="251"/>
      <c r="T1719" s="167">
        <f t="shared" si="1955"/>
        <v>0</v>
      </c>
      <c r="U1719" s="157"/>
      <c r="V1719" s="248"/>
      <c r="W1719" s="251"/>
      <c r="X1719" s="166">
        <f t="shared" si="1944"/>
        <v>0</v>
      </c>
      <c r="Y1719" s="251"/>
      <c r="Z1719" s="251"/>
      <c r="AA1719" s="167">
        <f t="shared" si="1956"/>
        <v>0</v>
      </c>
      <c r="AB1719" s="157"/>
      <c r="AC1719" s="248"/>
      <c r="AD1719" s="251"/>
      <c r="AE1719" s="166">
        <f t="shared" si="1945"/>
        <v>0</v>
      </c>
      <c r="AF1719" s="251"/>
      <c r="AG1719" s="251"/>
      <c r="AH1719" s="167">
        <f t="shared" si="1957"/>
        <v>0</v>
      </c>
      <c r="AJ1719" s="252"/>
      <c r="AK1719" s="253"/>
      <c r="AL1719" s="254"/>
      <c r="AM1719" s="253"/>
      <c r="AN1719" s="254"/>
      <c r="AO1719" s="253"/>
      <c r="AP1719" s="254"/>
      <c r="AQ1719" s="253"/>
      <c r="AR1719" s="254"/>
      <c r="AS1719" s="253"/>
      <c r="AT1719" s="254"/>
      <c r="AU1719" s="253"/>
      <c r="AV1719" s="163">
        <f t="shared" si="1947"/>
        <v>0</v>
      </c>
      <c r="AW1719" s="168">
        <f t="shared" si="1948"/>
        <v>0</v>
      </c>
      <c r="AY1719" s="163">
        <f t="shared" si="1949"/>
        <v>0</v>
      </c>
      <c r="AZ1719" s="163">
        <f t="shared" si="1950"/>
        <v>0</v>
      </c>
      <c r="BA1719" s="163">
        <f t="shared" si="1951"/>
        <v>0</v>
      </c>
      <c r="BB1719" s="163">
        <f t="shared" si="1952"/>
        <v>0</v>
      </c>
      <c r="BC1719" s="163">
        <f t="shared" si="1953"/>
        <v>0</v>
      </c>
      <c r="BD1719" s="163">
        <f t="shared" si="1954"/>
        <v>0</v>
      </c>
    </row>
    <row r="1720" spans="2:56" x14ac:dyDescent="0.3">
      <c r="B1720" s="169" t="s">
        <v>118</v>
      </c>
      <c r="C1720" s="248"/>
      <c r="D1720" s="249"/>
      <c r="E1720" s="172">
        <f t="shared" si="1940"/>
        <v>0</v>
      </c>
      <c r="F1720" s="248"/>
      <c r="G1720" s="249"/>
      <c r="H1720" s="172">
        <f t="shared" si="1941"/>
        <v>0</v>
      </c>
      <c r="I1720" s="248"/>
      <c r="J1720" s="250"/>
      <c r="K1720" s="174">
        <f t="shared" si="1942"/>
        <v>0</v>
      </c>
      <c r="L1720" s="248"/>
      <c r="M1720" s="250"/>
      <c r="N1720" s="251"/>
      <c r="O1720" s="248"/>
      <c r="P1720" s="251"/>
      <c r="Q1720" s="166">
        <f t="shared" si="1943"/>
        <v>0</v>
      </c>
      <c r="R1720" s="251"/>
      <c r="S1720" s="251"/>
      <c r="T1720" s="167">
        <f t="shared" si="1955"/>
        <v>0</v>
      </c>
      <c r="U1720" s="157"/>
      <c r="V1720" s="248"/>
      <c r="W1720" s="251"/>
      <c r="X1720" s="166">
        <f t="shared" si="1944"/>
        <v>0</v>
      </c>
      <c r="Y1720" s="251"/>
      <c r="Z1720" s="251"/>
      <c r="AA1720" s="167">
        <f t="shared" si="1956"/>
        <v>0</v>
      </c>
      <c r="AB1720" s="157"/>
      <c r="AC1720" s="248"/>
      <c r="AD1720" s="251"/>
      <c r="AE1720" s="166">
        <f t="shared" si="1945"/>
        <v>0</v>
      </c>
      <c r="AF1720" s="251"/>
      <c r="AG1720" s="251"/>
      <c r="AH1720" s="167">
        <f t="shared" si="1957"/>
        <v>0</v>
      </c>
      <c r="AJ1720" s="252"/>
      <c r="AK1720" s="253"/>
      <c r="AL1720" s="254"/>
      <c r="AM1720" s="253"/>
      <c r="AN1720" s="254"/>
      <c r="AO1720" s="253"/>
      <c r="AP1720" s="254"/>
      <c r="AQ1720" s="253"/>
      <c r="AR1720" s="254"/>
      <c r="AS1720" s="253"/>
      <c r="AT1720" s="254"/>
      <c r="AU1720" s="253"/>
      <c r="AV1720" s="163">
        <f t="shared" si="1947"/>
        <v>0</v>
      </c>
      <c r="AW1720" s="168">
        <f t="shared" si="1948"/>
        <v>0</v>
      </c>
      <c r="AY1720" s="163">
        <f t="shared" si="1949"/>
        <v>0</v>
      </c>
      <c r="AZ1720" s="163">
        <f t="shared" si="1950"/>
        <v>0</v>
      </c>
      <c r="BA1720" s="163">
        <f t="shared" si="1951"/>
        <v>0</v>
      </c>
      <c r="BB1720" s="163">
        <f t="shared" si="1952"/>
        <v>0</v>
      </c>
      <c r="BC1720" s="163">
        <f t="shared" si="1953"/>
        <v>0</v>
      </c>
      <c r="BD1720" s="163">
        <f t="shared" si="1954"/>
        <v>0</v>
      </c>
    </row>
    <row r="1721" spans="2:56" x14ac:dyDescent="0.3">
      <c r="B1721" s="179" t="s">
        <v>119</v>
      </c>
      <c r="C1721" s="83">
        <f>SUM(C1722)</f>
        <v>0</v>
      </c>
      <c r="D1721" s="84">
        <f>SUM(D1722)</f>
        <v>0</v>
      </c>
      <c r="E1721" s="85">
        <f t="shared" si="1940"/>
        <v>0</v>
      </c>
      <c r="F1721" s="83">
        <f>SUM(F1722)</f>
        <v>0</v>
      </c>
      <c r="G1721" s="84">
        <f>SUM(G1722)</f>
        <v>0</v>
      </c>
      <c r="H1721" s="85">
        <f t="shared" si="1941"/>
        <v>0</v>
      </c>
      <c r="I1721" s="83">
        <f>SUM(I1722)</f>
        <v>1786</v>
      </c>
      <c r="J1721" s="86">
        <f>SUM(J1722)</f>
        <v>1751</v>
      </c>
      <c r="K1721" s="87">
        <f t="shared" si="1942"/>
        <v>0.98040313549832026</v>
      </c>
      <c r="L1721" s="83">
        <f>SUM(L1722)</f>
        <v>2006</v>
      </c>
      <c r="M1721" s="86">
        <f>SUM(M1722)</f>
        <v>2006</v>
      </c>
      <c r="N1721" s="88">
        <f>SUM(N1722)</f>
        <v>0</v>
      </c>
      <c r="O1721" s="83">
        <f>SUM(O1722)</f>
        <v>2000</v>
      </c>
      <c r="P1721" s="88">
        <f>SUM(P1722)</f>
        <v>0</v>
      </c>
      <c r="Q1721" s="177">
        <f t="shared" si="1943"/>
        <v>2000</v>
      </c>
      <c r="R1721" s="88">
        <f>SUM(R1722)</f>
        <v>0</v>
      </c>
      <c r="S1721" s="88">
        <f>SUM(S1722)</f>
        <v>0</v>
      </c>
      <c r="T1721" s="178">
        <f t="shared" si="1955"/>
        <v>2000</v>
      </c>
      <c r="U1721" s="157"/>
      <c r="V1721" s="83">
        <f>SUM(V1722)</f>
        <v>2000</v>
      </c>
      <c r="W1721" s="88">
        <f>SUM(W1722)</f>
        <v>0</v>
      </c>
      <c r="X1721" s="177">
        <f t="shared" si="1944"/>
        <v>2000</v>
      </c>
      <c r="Y1721" s="88">
        <f>SUM(Y1722)</f>
        <v>0</v>
      </c>
      <c r="Z1721" s="88">
        <f>SUM(Z1722)</f>
        <v>0</v>
      </c>
      <c r="AA1721" s="178">
        <f t="shared" si="1956"/>
        <v>2000</v>
      </c>
      <c r="AB1721" s="157"/>
      <c r="AC1721" s="83">
        <f>SUM(AC1722)</f>
        <v>2000</v>
      </c>
      <c r="AD1721" s="88">
        <f>SUM(AD1722)</f>
        <v>0</v>
      </c>
      <c r="AE1721" s="177">
        <f t="shared" si="1945"/>
        <v>2000</v>
      </c>
      <c r="AF1721" s="88">
        <f>SUM(AF1722)</f>
        <v>0</v>
      </c>
      <c r="AG1721" s="88">
        <f>SUM(AG1722)</f>
        <v>0</v>
      </c>
      <c r="AH1721" s="178">
        <f t="shared" si="1957"/>
        <v>2000</v>
      </c>
      <c r="AJ1721" s="84">
        <f t="shared" ref="AJ1721:AU1721" si="1959">SUM(AJ1722)</f>
        <v>0</v>
      </c>
      <c r="AK1721" s="86">
        <f t="shared" si="1959"/>
        <v>2000</v>
      </c>
      <c r="AL1721" s="88">
        <f t="shared" si="1959"/>
        <v>0</v>
      </c>
      <c r="AM1721" s="86">
        <f t="shared" si="1959"/>
        <v>0</v>
      </c>
      <c r="AN1721" s="88">
        <f t="shared" si="1959"/>
        <v>0</v>
      </c>
      <c r="AO1721" s="86">
        <f t="shared" si="1959"/>
        <v>0</v>
      </c>
      <c r="AP1721" s="88">
        <f t="shared" si="1959"/>
        <v>0</v>
      </c>
      <c r="AQ1721" s="86">
        <f t="shared" si="1959"/>
        <v>0</v>
      </c>
      <c r="AR1721" s="88">
        <f t="shared" si="1959"/>
        <v>0</v>
      </c>
      <c r="AS1721" s="86">
        <f t="shared" si="1959"/>
        <v>0</v>
      </c>
      <c r="AT1721" s="88">
        <f t="shared" si="1959"/>
        <v>0</v>
      </c>
      <c r="AU1721" s="86">
        <f t="shared" si="1959"/>
        <v>0</v>
      </c>
      <c r="AV1721" s="86">
        <f t="shared" si="1947"/>
        <v>2000</v>
      </c>
      <c r="AW1721" s="93">
        <f t="shared" si="1948"/>
        <v>0</v>
      </c>
      <c r="AY1721" s="86">
        <f t="shared" si="1949"/>
        <v>2000</v>
      </c>
      <c r="AZ1721" s="86">
        <f t="shared" si="1950"/>
        <v>0</v>
      </c>
      <c r="BA1721" s="86">
        <f t="shared" si="1951"/>
        <v>0</v>
      </c>
      <c r="BB1721" s="86">
        <f t="shared" si="1952"/>
        <v>0</v>
      </c>
      <c r="BC1721" s="86">
        <f t="shared" si="1953"/>
        <v>2000</v>
      </c>
      <c r="BD1721" s="86">
        <f t="shared" si="1954"/>
        <v>0</v>
      </c>
    </row>
    <row r="1722" spans="2:56" x14ac:dyDescent="0.3">
      <c r="B1722" s="169" t="s">
        <v>120</v>
      </c>
      <c r="C1722" s="248"/>
      <c r="D1722" s="249"/>
      <c r="E1722" s="172">
        <f t="shared" si="1940"/>
        <v>0</v>
      </c>
      <c r="F1722" s="248"/>
      <c r="G1722" s="249"/>
      <c r="H1722" s="172">
        <f t="shared" si="1941"/>
        <v>0</v>
      </c>
      <c r="I1722" s="248">
        <v>1786</v>
      </c>
      <c r="J1722" s="250">
        <v>1751</v>
      </c>
      <c r="K1722" s="174">
        <f t="shared" si="1942"/>
        <v>0.98040313549832026</v>
      </c>
      <c r="L1722" s="248">
        <v>2006</v>
      </c>
      <c r="M1722" s="250">
        <v>2006</v>
      </c>
      <c r="N1722" s="251"/>
      <c r="O1722" s="248">
        <v>2000</v>
      </c>
      <c r="P1722" s="251"/>
      <c r="Q1722" s="166">
        <f t="shared" si="1943"/>
        <v>2000</v>
      </c>
      <c r="R1722" s="251"/>
      <c r="S1722" s="251"/>
      <c r="T1722" s="167">
        <f t="shared" si="1955"/>
        <v>2000</v>
      </c>
      <c r="U1722" s="157"/>
      <c r="V1722" s="248">
        <v>2000</v>
      </c>
      <c r="W1722" s="251"/>
      <c r="X1722" s="166">
        <f t="shared" si="1944"/>
        <v>2000</v>
      </c>
      <c r="Y1722" s="251"/>
      <c r="Z1722" s="251"/>
      <c r="AA1722" s="167">
        <f t="shared" si="1956"/>
        <v>2000</v>
      </c>
      <c r="AB1722" s="157"/>
      <c r="AC1722" s="248">
        <v>2000</v>
      </c>
      <c r="AD1722" s="251"/>
      <c r="AE1722" s="166">
        <f t="shared" si="1945"/>
        <v>2000</v>
      </c>
      <c r="AF1722" s="251"/>
      <c r="AG1722" s="251"/>
      <c r="AH1722" s="167">
        <f t="shared" si="1957"/>
        <v>2000</v>
      </c>
      <c r="AJ1722" s="252"/>
      <c r="AK1722" s="253">
        <v>2000</v>
      </c>
      <c r="AL1722" s="254"/>
      <c r="AM1722" s="253"/>
      <c r="AN1722" s="254"/>
      <c r="AO1722" s="253"/>
      <c r="AP1722" s="254"/>
      <c r="AQ1722" s="253"/>
      <c r="AR1722" s="254"/>
      <c r="AS1722" s="253"/>
      <c r="AT1722" s="254"/>
      <c r="AU1722" s="253"/>
      <c r="AV1722" s="163">
        <f t="shared" si="1947"/>
        <v>2000</v>
      </c>
      <c r="AW1722" s="168">
        <f t="shared" si="1948"/>
        <v>0</v>
      </c>
      <c r="AY1722" s="163">
        <f t="shared" si="1949"/>
        <v>2000</v>
      </c>
      <c r="AZ1722" s="163">
        <f t="shared" si="1950"/>
        <v>0</v>
      </c>
      <c r="BA1722" s="163">
        <f t="shared" si="1951"/>
        <v>0</v>
      </c>
      <c r="BB1722" s="163">
        <f t="shared" si="1952"/>
        <v>0</v>
      </c>
      <c r="BC1722" s="163">
        <f t="shared" si="1953"/>
        <v>2000</v>
      </c>
      <c r="BD1722" s="163">
        <f t="shared" si="1954"/>
        <v>0</v>
      </c>
    </row>
    <row r="1723" spans="2:56" x14ac:dyDescent="0.3">
      <c r="B1723" s="179" t="s">
        <v>121</v>
      </c>
      <c r="C1723" s="83">
        <f>SUM(C1724:C1728)</f>
        <v>0</v>
      </c>
      <c r="D1723" s="84">
        <f>SUM(D1724:D1728)</f>
        <v>0</v>
      </c>
      <c r="E1723" s="85">
        <f t="shared" si="1940"/>
        <v>0</v>
      </c>
      <c r="F1723" s="83">
        <f>SUM(F1724:F1728)</f>
        <v>0</v>
      </c>
      <c r="G1723" s="84">
        <f>SUM(G1724:G1728)</f>
        <v>0</v>
      </c>
      <c r="H1723" s="85">
        <f t="shared" si="1941"/>
        <v>0</v>
      </c>
      <c r="I1723" s="83">
        <f>SUM(I1724:I1728)</f>
        <v>0</v>
      </c>
      <c r="J1723" s="86">
        <f>SUM(J1724:J1728)</f>
        <v>0</v>
      </c>
      <c r="K1723" s="87">
        <f t="shared" si="1942"/>
        <v>0</v>
      </c>
      <c r="L1723" s="83">
        <f>SUM(L1724:L1728)</f>
        <v>0</v>
      </c>
      <c r="M1723" s="86">
        <f>SUM(M1724:M1728)</f>
        <v>0</v>
      </c>
      <c r="N1723" s="88">
        <f>SUM(N1724:N1728)</f>
        <v>0</v>
      </c>
      <c r="O1723" s="83">
        <f>SUM(O1724:O1728)</f>
        <v>0</v>
      </c>
      <c r="P1723" s="88">
        <f>SUM(P1724:P1728)</f>
        <v>0</v>
      </c>
      <c r="Q1723" s="177">
        <f t="shared" si="1943"/>
        <v>0</v>
      </c>
      <c r="R1723" s="88">
        <f>SUM(R1724:R1728)</f>
        <v>0</v>
      </c>
      <c r="S1723" s="88">
        <f>SUM(S1724:S1728)</f>
        <v>0</v>
      </c>
      <c r="T1723" s="178">
        <f t="shared" si="1955"/>
        <v>0</v>
      </c>
      <c r="U1723" s="157"/>
      <c r="V1723" s="83">
        <f>SUM(V1724:V1728)</f>
        <v>0</v>
      </c>
      <c r="W1723" s="88">
        <f>SUM(W1724:W1728)</f>
        <v>0</v>
      </c>
      <c r="X1723" s="177">
        <f t="shared" si="1944"/>
        <v>0</v>
      </c>
      <c r="Y1723" s="88">
        <f>SUM(Y1724:Y1728)</f>
        <v>0</v>
      </c>
      <c r="Z1723" s="88">
        <f>SUM(Z1724:Z1728)</f>
        <v>0</v>
      </c>
      <c r="AA1723" s="178">
        <f t="shared" si="1956"/>
        <v>0</v>
      </c>
      <c r="AB1723" s="157"/>
      <c r="AC1723" s="83">
        <f>SUM(AC1724:AC1728)</f>
        <v>0</v>
      </c>
      <c r="AD1723" s="88">
        <f>SUM(AD1724:AD1728)</f>
        <v>0</v>
      </c>
      <c r="AE1723" s="177">
        <f t="shared" si="1945"/>
        <v>0</v>
      </c>
      <c r="AF1723" s="88">
        <f>SUM(AF1724:AF1728)</f>
        <v>0</v>
      </c>
      <c r="AG1723" s="88">
        <f>SUM(AG1724:AG1728)</f>
        <v>0</v>
      </c>
      <c r="AH1723" s="178">
        <f t="shared" si="1957"/>
        <v>0</v>
      </c>
      <c r="AJ1723" s="84">
        <f t="shared" ref="AJ1723:AU1723" si="1960">SUM(AJ1724:AJ1728)</f>
        <v>0</v>
      </c>
      <c r="AK1723" s="86">
        <f t="shared" si="1960"/>
        <v>0</v>
      </c>
      <c r="AL1723" s="88">
        <f t="shared" si="1960"/>
        <v>0</v>
      </c>
      <c r="AM1723" s="86">
        <f t="shared" si="1960"/>
        <v>0</v>
      </c>
      <c r="AN1723" s="88">
        <f t="shared" si="1960"/>
        <v>0</v>
      </c>
      <c r="AO1723" s="86">
        <f t="shared" si="1960"/>
        <v>0</v>
      </c>
      <c r="AP1723" s="88">
        <f t="shared" si="1960"/>
        <v>0</v>
      </c>
      <c r="AQ1723" s="86">
        <f t="shared" si="1960"/>
        <v>0</v>
      </c>
      <c r="AR1723" s="88">
        <f t="shared" si="1960"/>
        <v>0</v>
      </c>
      <c r="AS1723" s="86">
        <f t="shared" si="1960"/>
        <v>0</v>
      </c>
      <c r="AT1723" s="88">
        <f t="shared" si="1960"/>
        <v>0</v>
      </c>
      <c r="AU1723" s="86">
        <f t="shared" si="1960"/>
        <v>0</v>
      </c>
      <c r="AV1723" s="86">
        <f t="shared" si="1947"/>
        <v>0</v>
      </c>
      <c r="AW1723" s="93">
        <f t="shared" si="1948"/>
        <v>0</v>
      </c>
      <c r="AY1723" s="86">
        <f t="shared" si="1949"/>
        <v>0</v>
      </c>
      <c r="AZ1723" s="86">
        <f t="shared" si="1950"/>
        <v>0</v>
      </c>
      <c r="BA1723" s="86">
        <f t="shared" si="1951"/>
        <v>0</v>
      </c>
      <c r="BB1723" s="86">
        <f t="shared" si="1952"/>
        <v>0</v>
      </c>
      <c r="BC1723" s="86">
        <f t="shared" si="1953"/>
        <v>0</v>
      </c>
      <c r="BD1723" s="86">
        <f t="shared" si="1954"/>
        <v>0</v>
      </c>
    </row>
    <row r="1724" spans="2:56" x14ac:dyDescent="0.3">
      <c r="B1724" s="169" t="s">
        <v>122</v>
      </c>
      <c r="C1724" s="248"/>
      <c r="D1724" s="249"/>
      <c r="E1724" s="172">
        <f t="shared" si="1940"/>
        <v>0</v>
      </c>
      <c r="F1724" s="248"/>
      <c r="G1724" s="249"/>
      <c r="H1724" s="172">
        <f t="shared" si="1941"/>
        <v>0</v>
      </c>
      <c r="I1724" s="248"/>
      <c r="J1724" s="250"/>
      <c r="K1724" s="174">
        <f t="shared" si="1942"/>
        <v>0</v>
      </c>
      <c r="L1724" s="248"/>
      <c r="M1724" s="250"/>
      <c r="N1724" s="251"/>
      <c r="O1724" s="248"/>
      <c r="P1724" s="251"/>
      <c r="Q1724" s="166">
        <f t="shared" si="1943"/>
        <v>0</v>
      </c>
      <c r="R1724" s="251"/>
      <c r="S1724" s="251"/>
      <c r="T1724" s="167">
        <f t="shared" si="1955"/>
        <v>0</v>
      </c>
      <c r="U1724" s="157"/>
      <c r="V1724" s="248"/>
      <c r="W1724" s="251"/>
      <c r="X1724" s="166">
        <f t="shared" si="1944"/>
        <v>0</v>
      </c>
      <c r="Y1724" s="251"/>
      <c r="Z1724" s="251"/>
      <c r="AA1724" s="167">
        <f t="shared" si="1956"/>
        <v>0</v>
      </c>
      <c r="AB1724" s="157"/>
      <c r="AC1724" s="248"/>
      <c r="AD1724" s="251"/>
      <c r="AE1724" s="166">
        <f t="shared" si="1945"/>
        <v>0</v>
      </c>
      <c r="AF1724" s="251"/>
      <c r="AG1724" s="251"/>
      <c r="AH1724" s="167">
        <f t="shared" si="1957"/>
        <v>0</v>
      </c>
      <c r="AJ1724" s="252"/>
      <c r="AK1724" s="253"/>
      <c r="AL1724" s="254"/>
      <c r="AM1724" s="253"/>
      <c r="AN1724" s="254"/>
      <c r="AO1724" s="253"/>
      <c r="AP1724" s="254"/>
      <c r="AQ1724" s="253"/>
      <c r="AR1724" s="254"/>
      <c r="AS1724" s="253"/>
      <c r="AT1724" s="254"/>
      <c r="AU1724" s="253"/>
      <c r="AV1724" s="163">
        <f t="shared" si="1947"/>
        <v>0</v>
      </c>
      <c r="AW1724" s="168">
        <f t="shared" si="1948"/>
        <v>0</v>
      </c>
      <c r="AY1724" s="163">
        <f t="shared" si="1949"/>
        <v>0</v>
      </c>
      <c r="AZ1724" s="163">
        <f t="shared" si="1950"/>
        <v>0</v>
      </c>
      <c r="BA1724" s="163">
        <f t="shared" si="1951"/>
        <v>0</v>
      </c>
      <c r="BB1724" s="163">
        <f t="shared" si="1952"/>
        <v>0</v>
      </c>
      <c r="BC1724" s="163">
        <f t="shared" si="1953"/>
        <v>0</v>
      </c>
      <c r="BD1724" s="163">
        <f t="shared" si="1954"/>
        <v>0</v>
      </c>
    </row>
    <row r="1725" spans="2:56" x14ac:dyDescent="0.3">
      <c r="B1725" s="169" t="s">
        <v>123</v>
      </c>
      <c r="C1725" s="248"/>
      <c r="D1725" s="249"/>
      <c r="E1725" s="172">
        <f t="shared" si="1940"/>
        <v>0</v>
      </c>
      <c r="F1725" s="248"/>
      <c r="G1725" s="249"/>
      <c r="H1725" s="172">
        <f t="shared" si="1941"/>
        <v>0</v>
      </c>
      <c r="I1725" s="248"/>
      <c r="J1725" s="250"/>
      <c r="K1725" s="174">
        <f t="shared" si="1942"/>
        <v>0</v>
      </c>
      <c r="L1725" s="248"/>
      <c r="M1725" s="250"/>
      <c r="N1725" s="251"/>
      <c r="O1725" s="248"/>
      <c r="P1725" s="251"/>
      <c r="Q1725" s="166">
        <f t="shared" si="1943"/>
        <v>0</v>
      </c>
      <c r="R1725" s="251"/>
      <c r="S1725" s="251"/>
      <c r="T1725" s="167">
        <f t="shared" si="1955"/>
        <v>0</v>
      </c>
      <c r="U1725" s="157"/>
      <c r="V1725" s="248"/>
      <c r="W1725" s="251"/>
      <c r="X1725" s="166">
        <f t="shared" si="1944"/>
        <v>0</v>
      </c>
      <c r="Y1725" s="251"/>
      <c r="Z1725" s="251"/>
      <c r="AA1725" s="167">
        <f t="shared" si="1956"/>
        <v>0</v>
      </c>
      <c r="AB1725" s="157"/>
      <c r="AC1725" s="248"/>
      <c r="AD1725" s="251"/>
      <c r="AE1725" s="166">
        <f t="shared" si="1945"/>
        <v>0</v>
      </c>
      <c r="AF1725" s="251"/>
      <c r="AG1725" s="251"/>
      <c r="AH1725" s="167">
        <f t="shared" si="1957"/>
        <v>0</v>
      </c>
      <c r="AJ1725" s="252"/>
      <c r="AK1725" s="253"/>
      <c r="AL1725" s="254"/>
      <c r="AM1725" s="253"/>
      <c r="AN1725" s="254"/>
      <c r="AO1725" s="253"/>
      <c r="AP1725" s="254"/>
      <c r="AQ1725" s="253"/>
      <c r="AR1725" s="254"/>
      <c r="AS1725" s="253"/>
      <c r="AT1725" s="254"/>
      <c r="AU1725" s="253"/>
      <c r="AV1725" s="163">
        <f t="shared" si="1947"/>
        <v>0</v>
      </c>
      <c r="AW1725" s="168">
        <f t="shared" si="1948"/>
        <v>0</v>
      </c>
      <c r="AY1725" s="163">
        <f t="shared" si="1949"/>
        <v>0</v>
      </c>
      <c r="AZ1725" s="163">
        <f t="shared" si="1950"/>
        <v>0</v>
      </c>
      <c r="BA1725" s="163">
        <f t="shared" si="1951"/>
        <v>0</v>
      </c>
      <c r="BB1725" s="163">
        <f t="shared" si="1952"/>
        <v>0</v>
      </c>
      <c r="BC1725" s="163">
        <f t="shared" si="1953"/>
        <v>0</v>
      </c>
      <c r="BD1725" s="163">
        <f t="shared" si="1954"/>
        <v>0</v>
      </c>
    </row>
    <row r="1726" spans="2:56" x14ac:dyDescent="0.3">
      <c r="B1726" s="169" t="s">
        <v>124</v>
      </c>
      <c r="C1726" s="248"/>
      <c r="D1726" s="249"/>
      <c r="E1726" s="172">
        <f t="shared" si="1940"/>
        <v>0</v>
      </c>
      <c r="F1726" s="248"/>
      <c r="G1726" s="249"/>
      <c r="H1726" s="172">
        <f t="shared" si="1941"/>
        <v>0</v>
      </c>
      <c r="I1726" s="248"/>
      <c r="J1726" s="250"/>
      <c r="K1726" s="174">
        <f t="shared" si="1942"/>
        <v>0</v>
      </c>
      <c r="L1726" s="248"/>
      <c r="M1726" s="250"/>
      <c r="N1726" s="251"/>
      <c r="O1726" s="248"/>
      <c r="P1726" s="251"/>
      <c r="Q1726" s="166">
        <f t="shared" si="1943"/>
        <v>0</v>
      </c>
      <c r="R1726" s="251"/>
      <c r="S1726" s="251"/>
      <c r="T1726" s="167">
        <f t="shared" si="1955"/>
        <v>0</v>
      </c>
      <c r="U1726" s="157"/>
      <c r="V1726" s="248"/>
      <c r="W1726" s="251"/>
      <c r="X1726" s="166">
        <f t="shared" si="1944"/>
        <v>0</v>
      </c>
      <c r="Y1726" s="251"/>
      <c r="Z1726" s="251"/>
      <c r="AA1726" s="167">
        <f t="shared" si="1956"/>
        <v>0</v>
      </c>
      <c r="AB1726" s="157"/>
      <c r="AC1726" s="248"/>
      <c r="AD1726" s="251"/>
      <c r="AE1726" s="166">
        <f t="shared" si="1945"/>
        <v>0</v>
      </c>
      <c r="AF1726" s="251"/>
      <c r="AG1726" s="251"/>
      <c r="AH1726" s="167">
        <f t="shared" si="1957"/>
        <v>0</v>
      </c>
      <c r="AJ1726" s="252"/>
      <c r="AK1726" s="253"/>
      <c r="AL1726" s="254"/>
      <c r="AM1726" s="253"/>
      <c r="AN1726" s="254"/>
      <c r="AO1726" s="253"/>
      <c r="AP1726" s="254"/>
      <c r="AQ1726" s="253"/>
      <c r="AR1726" s="254"/>
      <c r="AS1726" s="253"/>
      <c r="AT1726" s="254"/>
      <c r="AU1726" s="253"/>
      <c r="AV1726" s="163">
        <f t="shared" si="1947"/>
        <v>0</v>
      </c>
      <c r="AW1726" s="168">
        <f t="shared" si="1948"/>
        <v>0</v>
      </c>
      <c r="AY1726" s="163">
        <f t="shared" si="1949"/>
        <v>0</v>
      </c>
      <c r="AZ1726" s="163">
        <f t="shared" si="1950"/>
        <v>0</v>
      </c>
      <c r="BA1726" s="163">
        <f t="shared" si="1951"/>
        <v>0</v>
      </c>
      <c r="BB1726" s="163">
        <f t="shared" si="1952"/>
        <v>0</v>
      </c>
      <c r="BC1726" s="163">
        <f t="shared" si="1953"/>
        <v>0</v>
      </c>
      <c r="BD1726" s="163">
        <f t="shared" si="1954"/>
        <v>0</v>
      </c>
    </row>
    <row r="1727" spans="2:56" x14ac:dyDescent="0.3">
      <c r="B1727" s="169" t="s">
        <v>125</v>
      </c>
      <c r="C1727" s="248"/>
      <c r="D1727" s="249"/>
      <c r="E1727" s="172">
        <f t="shared" si="1940"/>
        <v>0</v>
      </c>
      <c r="F1727" s="248"/>
      <c r="G1727" s="249"/>
      <c r="H1727" s="172">
        <f t="shared" si="1941"/>
        <v>0</v>
      </c>
      <c r="I1727" s="248"/>
      <c r="J1727" s="250"/>
      <c r="K1727" s="174">
        <f t="shared" si="1942"/>
        <v>0</v>
      </c>
      <c r="L1727" s="248"/>
      <c r="M1727" s="250"/>
      <c r="N1727" s="251"/>
      <c r="O1727" s="248"/>
      <c r="P1727" s="251"/>
      <c r="Q1727" s="166">
        <f t="shared" si="1943"/>
        <v>0</v>
      </c>
      <c r="R1727" s="251"/>
      <c r="S1727" s="251"/>
      <c r="T1727" s="167">
        <f t="shared" si="1955"/>
        <v>0</v>
      </c>
      <c r="U1727" s="157"/>
      <c r="V1727" s="248"/>
      <c r="W1727" s="251"/>
      <c r="X1727" s="166">
        <f t="shared" si="1944"/>
        <v>0</v>
      </c>
      <c r="Y1727" s="251"/>
      <c r="Z1727" s="251"/>
      <c r="AA1727" s="167">
        <f t="shared" si="1956"/>
        <v>0</v>
      </c>
      <c r="AB1727" s="157"/>
      <c r="AC1727" s="248"/>
      <c r="AD1727" s="251"/>
      <c r="AE1727" s="166">
        <f t="shared" si="1945"/>
        <v>0</v>
      </c>
      <c r="AF1727" s="251"/>
      <c r="AG1727" s="251"/>
      <c r="AH1727" s="167">
        <f t="shared" si="1957"/>
        <v>0</v>
      </c>
      <c r="AJ1727" s="252"/>
      <c r="AK1727" s="253"/>
      <c r="AL1727" s="254"/>
      <c r="AM1727" s="253"/>
      <c r="AN1727" s="254"/>
      <c r="AO1727" s="253"/>
      <c r="AP1727" s="254"/>
      <c r="AQ1727" s="253"/>
      <c r="AR1727" s="254"/>
      <c r="AS1727" s="253"/>
      <c r="AT1727" s="254"/>
      <c r="AU1727" s="253"/>
      <c r="AV1727" s="163">
        <f t="shared" si="1947"/>
        <v>0</v>
      </c>
      <c r="AW1727" s="168">
        <f t="shared" si="1948"/>
        <v>0</v>
      </c>
      <c r="AY1727" s="163">
        <f t="shared" si="1949"/>
        <v>0</v>
      </c>
      <c r="AZ1727" s="163">
        <f t="shared" si="1950"/>
        <v>0</v>
      </c>
      <c r="BA1727" s="163">
        <f t="shared" si="1951"/>
        <v>0</v>
      </c>
      <c r="BB1727" s="163">
        <f t="shared" si="1952"/>
        <v>0</v>
      </c>
      <c r="BC1727" s="163">
        <f t="shared" si="1953"/>
        <v>0</v>
      </c>
      <c r="BD1727" s="163">
        <f t="shared" si="1954"/>
        <v>0</v>
      </c>
    </row>
    <row r="1728" spans="2:56" x14ac:dyDescent="0.3">
      <c r="B1728" s="169" t="s">
        <v>126</v>
      </c>
      <c r="C1728" s="248"/>
      <c r="D1728" s="249"/>
      <c r="E1728" s="172">
        <f t="shared" si="1940"/>
        <v>0</v>
      </c>
      <c r="F1728" s="248"/>
      <c r="G1728" s="249"/>
      <c r="H1728" s="172">
        <f t="shared" si="1941"/>
        <v>0</v>
      </c>
      <c r="I1728" s="248"/>
      <c r="J1728" s="250"/>
      <c r="K1728" s="174">
        <f t="shared" si="1942"/>
        <v>0</v>
      </c>
      <c r="L1728" s="248"/>
      <c r="M1728" s="250"/>
      <c r="N1728" s="251"/>
      <c r="O1728" s="248"/>
      <c r="P1728" s="251"/>
      <c r="Q1728" s="166">
        <f t="shared" si="1943"/>
        <v>0</v>
      </c>
      <c r="R1728" s="251"/>
      <c r="S1728" s="251"/>
      <c r="T1728" s="167">
        <f t="shared" si="1955"/>
        <v>0</v>
      </c>
      <c r="U1728" s="157"/>
      <c r="V1728" s="248"/>
      <c r="W1728" s="251"/>
      <c r="X1728" s="166">
        <f t="shared" si="1944"/>
        <v>0</v>
      </c>
      <c r="Y1728" s="251"/>
      <c r="Z1728" s="251"/>
      <c r="AA1728" s="167">
        <f t="shared" si="1956"/>
        <v>0</v>
      </c>
      <c r="AB1728" s="157"/>
      <c r="AC1728" s="248"/>
      <c r="AD1728" s="251"/>
      <c r="AE1728" s="166">
        <f t="shared" si="1945"/>
        <v>0</v>
      </c>
      <c r="AF1728" s="251"/>
      <c r="AG1728" s="251"/>
      <c r="AH1728" s="167">
        <f t="shared" si="1957"/>
        <v>0</v>
      </c>
      <c r="AJ1728" s="252"/>
      <c r="AK1728" s="253"/>
      <c r="AL1728" s="254"/>
      <c r="AM1728" s="253"/>
      <c r="AN1728" s="254"/>
      <c r="AO1728" s="253"/>
      <c r="AP1728" s="254"/>
      <c r="AQ1728" s="253"/>
      <c r="AR1728" s="254"/>
      <c r="AS1728" s="253"/>
      <c r="AT1728" s="254"/>
      <c r="AU1728" s="253"/>
      <c r="AV1728" s="163">
        <f t="shared" si="1947"/>
        <v>0</v>
      </c>
      <c r="AW1728" s="168">
        <f t="shared" si="1948"/>
        <v>0</v>
      </c>
      <c r="AY1728" s="163">
        <f t="shared" si="1949"/>
        <v>0</v>
      </c>
      <c r="AZ1728" s="163">
        <f t="shared" si="1950"/>
        <v>0</v>
      </c>
      <c r="BA1728" s="163">
        <f t="shared" si="1951"/>
        <v>0</v>
      </c>
      <c r="BB1728" s="163">
        <f t="shared" si="1952"/>
        <v>0</v>
      </c>
      <c r="BC1728" s="163">
        <f t="shared" si="1953"/>
        <v>0</v>
      </c>
      <c r="BD1728" s="163">
        <f t="shared" si="1954"/>
        <v>0</v>
      </c>
    </row>
    <row r="1729" spans="2:56" x14ac:dyDescent="0.3">
      <c r="B1729" s="179" t="s">
        <v>127</v>
      </c>
      <c r="C1729" s="83">
        <f>SUM(C1730)</f>
        <v>0</v>
      </c>
      <c r="D1729" s="84">
        <f>SUM(D1730)</f>
        <v>0</v>
      </c>
      <c r="E1729" s="85">
        <f t="shared" si="1940"/>
        <v>0</v>
      </c>
      <c r="F1729" s="83">
        <f>SUM(F1730)</f>
        <v>0</v>
      </c>
      <c r="G1729" s="84">
        <f>SUM(G1730)</f>
        <v>0</v>
      </c>
      <c r="H1729" s="85">
        <f t="shared" si="1941"/>
        <v>0</v>
      </c>
      <c r="I1729" s="83">
        <f>SUM(I1730)</f>
        <v>0</v>
      </c>
      <c r="J1729" s="86">
        <f>SUM(J1730)</f>
        <v>0</v>
      </c>
      <c r="K1729" s="87">
        <f t="shared" si="1942"/>
        <v>0</v>
      </c>
      <c r="L1729" s="83">
        <f>SUM(L1730)</f>
        <v>0</v>
      </c>
      <c r="M1729" s="86">
        <f>SUM(M1730)</f>
        <v>0</v>
      </c>
      <c r="N1729" s="88">
        <f>SUM(N1730)</f>
        <v>0</v>
      </c>
      <c r="O1729" s="83">
        <f>SUM(O1730)</f>
        <v>0</v>
      </c>
      <c r="P1729" s="88">
        <f>SUM(P1730)</f>
        <v>0</v>
      </c>
      <c r="Q1729" s="177">
        <f t="shared" si="1943"/>
        <v>0</v>
      </c>
      <c r="R1729" s="88">
        <f>SUM(R1730)</f>
        <v>0</v>
      </c>
      <c r="S1729" s="88">
        <f>SUM(S1730)</f>
        <v>0</v>
      </c>
      <c r="T1729" s="178">
        <f t="shared" si="1955"/>
        <v>0</v>
      </c>
      <c r="U1729" s="157"/>
      <c r="V1729" s="83">
        <f>SUM(V1730)</f>
        <v>0</v>
      </c>
      <c r="W1729" s="88">
        <f>SUM(W1730)</f>
        <v>0</v>
      </c>
      <c r="X1729" s="177">
        <f t="shared" si="1944"/>
        <v>0</v>
      </c>
      <c r="Y1729" s="88">
        <f>SUM(Y1730)</f>
        <v>0</v>
      </c>
      <c r="Z1729" s="88">
        <f>SUM(Z1730)</f>
        <v>0</v>
      </c>
      <c r="AA1729" s="178">
        <f t="shared" si="1956"/>
        <v>0</v>
      </c>
      <c r="AB1729" s="157"/>
      <c r="AC1729" s="83">
        <f>SUM(AC1730)</f>
        <v>0</v>
      </c>
      <c r="AD1729" s="88">
        <f>SUM(AD1730)</f>
        <v>0</v>
      </c>
      <c r="AE1729" s="177">
        <f t="shared" si="1945"/>
        <v>0</v>
      </c>
      <c r="AF1729" s="88">
        <f>SUM(AF1730)</f>
        <v>0</v>
      </c>
      <c r="AG1729" s="88">
        <f>SUM(AG1730)</f>
        <v>0</v>
      </c>
      <c r="AH1729" s="178">
        <f t="shared" si="1957"/>
        <v>0</v>
      </c>
      <c r="AJ1729" s="84">
        <f t="shared" ref="AJ1729:AU1729" si="1961">SUM(AJ1730)</f>
        <v>0</v>
      </c>
      <c r="AK1729" s="86">
        <f t="shared" si="1961"/>
        <v>0</v>
      </c>
      <c r="AL1729" s="88">
        <f t="shared" si="1961"/>
        <v>0</v>
      </c>
      <c r="AM1729" s="86">
        <f t="shared" si="1961"/>
        <v>0</v>
      </c>
      <c r="AN1729" s="88">
        <f t="shared" si="1961"/>
        <v>0</v>
      </c>
      <c r="AO1729" s="86">
        <f t="shared" si="1961"/>
        <v>0</v>
      </c>
      <c r="AP1729" s="88">
        <f t="shared" si="1961"/>
        <v>0</v>
      </c>
      <c r="AQ1729" s="86">
        <f t="shared" si="1961"/>
        <v>0</v>
      </c>
      <c r="AR1729" s="88">
        <f t="shared" si="1961"/>
        <v>0</v>
      </c>
      <c r="AS1729" s="86">
        <f t="shared" si="1961"/>
        <v>0</v>
      </c>
      <c r="AT1729" s="88">
        <f t="shared" si="1961"/>
        <v>0</v>
      </c>
      <c r="AU1729" s="86">
        <f t="shared" si="1961"/>
        <v>0</v>
      </c>
      <c r="AV1729" s="86">
        <f t="shared" si="1947"/>
        <v>0</v>
      </c>
      <c r="AW1729" s="93">
        <f t="shared" si="1948"/>
        <v>0</v>
      </c>
      <c r="AY1729" s="86">
        <f t="shared" si="1949"/>
        <v>0</v>
      </c>
      <c r="AZ1729" s="86">
        <f t="shared" si="1950"/>
        <v>0</v>
      </c>
      <c r="BA1729" s="86">
        <f t="shared" si="1951"/>
        <v>0</v>
      </c>
      <c r="BB1729" s="86">
        <f t="shared" si="1952"/>
        <v>0</v>
      </c>
      <c r="BC1729" s="86">
        <f t="shared" si="1953"/>
        <v>0</v>
      </c>
      <c r="BD1729" s="86">
        <f t="shared" si="1954"/>
        <v>0</v>
      </c>
    </row>
    <row r="1730" spans="2:56" x14ac:dyDescent="0.3">
      <c r="B1730" s="169" t="s">
        <v>105</v>
      </c>
      <c r="C1730" s="248"/>
      <c r="D1730" s="249"/>
      <c r="E1730" s="172">
        <f t="shared" si="1940"/>
        <v>0</v>
      </c>
      <c r="F1730" s="248"/>
      <c r="G1730" s="249"/>
      <c r="H1730" s="172">
        <f t="shared" si="1941"/>
        <v>0</v>
      </c>
      <c r="I1730" s="248"/>
      <c r="J1730" s="250"/>
      <c r="K1730" s="174">
        <f t="shared" si="1942"/>
        <v>0</v>
      </c>
      <c r="L1730" s="248"/>
      <c r="M1730" s="250"/>
      <c r="N1730" s="251"/>
      <c r="O1730" s="248"/>
      <c r="P1730" s="251"/>
      <c r="Q1730" s="166">
        <f t="shared" si="1943"/>
        <v>0</v>
      </c>
      <c r="R1730" s="251"/>
      <c r="S1730" s="251"/>
      <c r="T1730" s="167">
        <f t="shared" si="1955"/>
        <v>0</v>
      </c>
      <c r="U1730" s="157"/>
      <c r="V1730" s="248"/>
      <c r="W1730" s="251"/>
      <c r="X1730" s="166">
        <f t="shared" si="1944"/>
        <v>0</v>
      </c>
      <c r="Y1730" s="251"/>
      <c r="Z1730" s="251"/>
      <c r="AA1730" s="167">
        <f t="shared" si="1956"/>
        <v>0</v>
      </c>
      <c r="AB1730" s="157"/>
      <c r="AC1730" s="248"/>
      <c r="AD1730" s="251"/>
      <c r="AE1730" s="166">
        <f t="shared" si="1945"/>
        <v>0</v>
      </c>
      <c r="AF1730" s="251"/>
      <c r="AG1730" s="251"/>
      <c r="AH1730" s="167">
        <f t="shared" si="1957"/>
        <v>0</v>
      </c>
      <c r="AJ1730" s="252"/>
      <c r="AK1730" s="253"/>
      <c r="AL1730" s="254"/>
      <c r="AM1730" s="253"/>
      <c r="AN1730" s="254"/>
      <c r="AO1730" s="253"/>
      <c r="AP1730" s="254"/>
      <c r="AQ1730" s="253"/>
      <c r="AR1730" s="254"/>
      <c r="AS1730" s="253"/>
      <c r="AT1730" s="254"/>
      <c r="AU1730" s="253"/>
      <c r="AV1730" s="163">
        <f t="shared" si="1947"/>
        <v>0</v>
      </c>
      <c r="AW1730" s="168">
        <f t="shared" si="1948"/>
        <v>0</v>
      </c>
      <c r="AY1730" s="163">
        <f t="shared" si="1949"/>
        <v>0</v>
      </c>
      <c r="AZ1730" s="163">
        <f t="shared" si="1950"/>
        <v>0</v>
      </c>
      <c r="BA1730" s="163">
        <f t="shared" si="1951"/>
        <v>0</v>
      </c>
      <c r="BB1730" s="163">
        <f t="shared" si="1952"/>
        <v>0</v>
      </c>
      <c r="BC1730" s="163">
        <f t="shared" si="1953"/>
        <v>0</v>
      </c>
      <c r="BD1730" s="163">
        <f t="shared" si="1954"/>
        <v>0</v>
      </c>
    </row>
    <row r="1731" spans="2:56" x14ac:dyDescent="0.3">
      <c r="B1731" s="179" t="s">
        <v>128</v>
      </c>
      <c r="C1731" s="83">
        <f>SUM(C1732)</f>
        <v>0</v>
      </c>
      <c r="D1731" s="84">
        <f>SUM(D1732)</f>
        <v>0</v>
      </c>
      <c r="E1731" s="85">
        <f t="shared" si="1940"/>
        <v>0</v>
      </c>
      <c r="F1731" s="83">
        <f>SUM(F1732)</f>
        <v>0</v>
      </c>
      <c r="G1731" s="84">
        <f>SUM(G1732)</f>
        <v>0</v>
      </c>
      <c r="H1731" s="85">
        <f t="shared" si="1941"/>
        <v>0</v>
      </c>
      <c r="I1731" s="83">
        <f>SUM(I1732)</f>
        <v>0</v>
      </c>
      <c r="J1731" s="86">
        <f>SUM(J1732)</f>
        <v>0</v>
      </c>
      <c r="K1731" s="87">
        <f t="shared" si="1942"/>
        <v>0</v>
      </c>
      <c r="L1731" s="83">
        <f>SUM(L1732)</f>
        <v>0</v>
      </c>
      <c r="M1731" s="86">
        <f>SUM(M1732)</f>
        <v>0</v>
      </c>
      <c r="N1731" s="88">
        <f>SUM(N1732)</f>
        <v>0</v>
      </c>
      <c r="O1731" s="83">
        <f>SUM(O1732)</f>
        <v>0</v>
      </c>
      <c r="P1731" s="88">
        <f>SUM(P1732)</f>
        <v>0</v>
      </c>
      <c r="Q1731" s="177">
        <f t="shared" si="1943"/>
        <v>0</v>
      </c>
      <c r="R1731" s="88">
        <f>SUM(R1732)</f>
        <v>0</v>
      </c>
      <c r="S1731" s="88">
        <f>SUM(S1732)</f>
        <v>0</v>
      </c>
      <c r="T1731" s="178">
        <f t="shared" si="1955"/>
        <v>0</v>
      </c>
      <c r="U1731" s="157"/>
      <c r="V1731" s="83">
        <f>SUM(V1732)</f>
        <v>0</v>
      </c>
      <c r="W1731" s="88">
        <f>SUM(W1732)</f>
        <v>0</v>
      </c>
      <c r="X1731" s="177">
        <f t="shared" si="1944"/>
        <v>0</v>
      </c>
      <c r="Y1731" s="88">
        <f>SUM(Y1732)</f>
        <v>0</v>
      </c>
      <c r="Z1731" s="88">
        <f>SUM(Z1732)</f>
        <v>0</v>
      </c>
      <c r="AA1731" s="178">
        <f t="shared" si="1956"/>
        <v>0</v>
      </c>
      <c r="AB1731" s="157"/>
      <c r="AC1731" s="83">
        <f>SUM(AC1732)</f>
        <v>0</v>
      </c>
      <c r="AD1731" s="88">
        <f>SUM(AD1732)</f>
        <v>0</v>
      </c>
      <c r="AE1731" s="177">
        <f t="shared" si="1945"/>
        <v>0</v>
      </c>
      <c r="AF1731" s="88">
        <f>SUM(AF1732)</f>
        <v>0</v>
      </c>
      <c r="AG1731" s="88">
        <f>SUM(AG1732)</f>
        <v>0</v>
      </c>
      <c r="AH1731" s="178">
        <f t="shared" si="1957"/>
        <v>0</v>
      </c>
      <c r="AJ1731" s="84">
        <f t="shared" ref="AJ1731:AU1731" si="1962">SUM(AJ1732)</f>
        <v>0</v>
      </c>
      <c r="AK1731" s="86">
        <f t="shared" si="1962"/>
        <v>0</v>
      </c>
      <c r="AL1731" s="88">
        <f t="shared" si="1962"/>
        <v>0</v>
      </c>
      <c r="AM1731" s="86">
        <f t="shared" si="1962"/>
        <v>0</v>
      </c>
      <c r="AN1731" s="88">
        <f t="shared" si="1962"/>
        <v>0</v>
      </c>
      <c r="AO1731" s="86">
        <f t="shared" si="1962"/>
        <v>0</v>
      </c>
      <c r="AP1731" s="88">
        <f t="shared" si="1962"/>
        <v>0</v>
      </c>
      <c r="AQ1731" s="86">
        <f t="shared" si="1962"/>
        <v>0</v>
      </c>
      <c r="AR1731" s="88">
        <f t="shared" si="1962"/>
        <v>0</v>
      </c>
      <c r="AS1731" s="86">
        <f t="shared" si="1962"/>
        <v>0</v>
      </c>
      <c r="AT1731" s="88">
        <f t="shared" si="1962"/>
        <v>0</v>
      </c>
      <c r="AU1731" s="86">
        <f t="shared" si="1962"/>
        <v>0</v>
      </c>
      <c r="AV1731" s="86">
        <f t="shared" si="1947"/>
        <v>0</v>
      </c>
      <c r="AW1731" s="93">
        <f t="shared" si="1948"/>
        <v>0</v>
      </c>
      <c r="AY1731" s="86">
        <f t="shared" si="1949"/>
        <v>0</v>
      </c>
      <c r="AZ1731" s="86">
        <f t="shared" si="1950"/>
        <v>0</v>
      </c>
      <c r="BA1731" s="86">
        <f t="shared" si="1951"/>
        <v>0</v>
      </c>
      <c r="BB1731" s="86">
        <f t="shared" si="1952"/>
        <v>0</v>
      </c>
      <c r="BC1731" s="86">
        <f t="shared" si="1953"/>
        <v>0</v>
      </c>
      <c r="BD1731" s="86">
        <f t="shared" si="1954"/>
        <v>0</v>
      </c>
    </row>
    <row r="1732" spans="2:56" x14ac:dyDescent="0.3">
      <c r="B1732" s="169" t="s">
        <v>105</v>
      </c>
      <c r="C1732" s="248"/>
      <c r="D1732" s="249"/>
      <c r="E1732" s="172">
        <f t="shared" si="1940"/>
        <v>0</v>
      </c>
      <c r="F1732" s="248"/>
      <c r="G1732" s="249"/>
      <c r="H1732" s="172">
        <f t="shared" si="1941"/>
        <v>0</v>
      </c>
      <c r="I1732" s="248"/>
      <c r="J1732" s="250"/>
      <c r="K1732" s="174">
        <f t="shared" si="1942"/>
        <v>0</v>
      </c>
      <c r="L1732" s="248"/>
      <c r="M1732" s="250"/>
      <c r="N1732" s="251"/>
      <c r="O1732" s="248"/>
      <c r="P1732" s="251"/>
      <c r="Q1732" s="166">
        <f t="shared" si="1943"/>
        <v>0</v>
      </c>
      <c r="R1732" s="251"/>
      <c r="S1732" s="251"/>
      <c r="T1732" s="167">
        <f t="shared" si="1955"/>
        <v>0</v>
      </c>
      <c r="U1732" s="157"/>
      <c r="V1732" s="248"/>
      <c r="W1732" s="251"/>
      <c r="X1732" s="166">
        <f t="shared" si="1944"/>
        <v>0</v>
      </c>
      <c r="Y1732" s="251"/>
      <c r="Z1732" s="251"/>
      <c r="AA1732" s="167">
        <f t="shared" si="1956"/>
        <v>0</v>
      </c>
      <c r="AB1732" s="157"/>
      <c r="AC1732" s="248"/>
      <c r="AD1732" s="251"/>
      <c r="AE1732" s="166">
        <f t="shared" si="1945"/>
        <v>0</v>
      </c>
      <c r="AF1732" s="251"/>
      <c r="AG1732" s="251"/>
      <c r="AH1732" s="167">
        <f t="shared" si="1957"/>
        <v>0</v>
      </c>
      <c r="AJ1732" s="252"/>
      <c r="AK1732" s="253"/>
      <c r="AL1732" s="254"/>
      <c r="AM1732" s="253"/>
      <c r="AN1732" s="254"/>
      <c r="AO1732" s="253"/>
      <c r="AP1732" s="254"/>
      <c r="AQ1732" s="253"/>
      <c r="AR1732" s="254"/>
      <c r="AS1732" s="253"/>
      <c r="AT1732" s="254"/>
      <c r="AU1732" s="253"/>
      <c r="AV1732" s="163">
        <f t="shared" si="1947"/>
        <v>0</v>
      </c>
      <c r="AW1732" s="168">
        <f t="shared" si="1948"/>
        <v>0</v>
      </c>
      <c r="AY1732" s="163">
        <f t="shared" si="1949"/>
        <v>0</v>
      </c>
      <c r="AZ1732" s="163">
        <f t="shared" si="1950"/>
        <v>0</v>
      </c>
      <c r="BA1732" s="163">
        <f t="shared" si="1951"/>
        <v>0</v>
      </c>
      <c r="BB1732" s="163">
        <f t="shared" si="1952"/>
        <v>0</v>
      </c>
      <c r="BC1732" s="163">
        <f t="shared" si="1953"/>
        <v>0</v>
      </c>
      <c r="BD1732" s="163">
        <f t="shared" si="1954"/>
        <v>0</v>
      </c>
    </row>
    <row r="1733" spans="2:56" x14ac:dyDescent="0.3">
      <c r="B1733" s="179" t="s">
        <v>129</v>
      </c>
      <c r="C1733" s="83">
        <f>SUM(C1734)</f>
        <v>0</v>
      </c>
      <c r="D1733" s="84">
        <f>SUM(D1734)</f>
        <v>0</v>
      </c>
      <c r="E1733" s="85">
        <f t="shared" si="1940"/>
        <v>0</v>
      </c>
      <c r="F1733" s="83">
        <f>SUM(F1734)</f>
        <v>0</v>
      </c>
      <c r="G1733" s="84">
        <f>SUM(G1734)</f>
        <v>0</v>
      </c>
      <c r="H1733" s="85">
        <f t="shared" si="1941"/>
        <v>0</v>
      </c>
      <c r="I1733" s="83">
        <f>SUM(I1734)</f>
        <v>0</v>
      </c>
      <c r="J1733" s="86">
        <f>SUM(J1734)</f>
        <v>0</v>
      </c>
      <c r="K1733" s="87">
        <f t="shared" si="1942"/>
        <v>0</v>
      </c>
      <c r="L1733" s="83">
        <f>SUM(L1734)</f>
        <v>0</v>
      </c>
      <c r="M1733" s="86">
        <f>SUM(M1734)</f>
        <v>0</v>
      </c>
      <c r="N1733" s="88">
        <f>SUM(N1734)</f>
        <v>0</v>
      </c>
      <c r="O1733" s="83">
        <f>SUM(O1734)</f>
        <v>0</v>
      </c>
      <c r="P1733" s="88">
        <f>SUM(P1734)</f>
        <v>0</v>
      </c>
      <c r="Q1733" s="177">
        <f t="shared" si="1943"/>
        <v>0</v>
      </c>
      <c r="R1733" s="88">
        <f>SUM(R1734)</f>
        <v>0</v>
      </c>
      <c r="S1733" s="88">
        <f>SUM(S1734)</f>
        <v>0</v>
      </c>
      <c r="T1733" s="178">
        <f t="shared" si="1955"/>
        <v>0</v>
      </c>
      <c r="U1733" s="157"/>
      <c r="V1733" s="83">
        <f>SUM(V1734)</f>
        <v>0</v>
      </c>
      <c r="W1733" s="88">
        <f>SUM(W1734)</f>
        <v>0</v>
      </c>
      <c r="X1733" s="177">
        <f t="shared" si="1944"/>
        <v>0</v>
      </c>
      <c r="Y1733" s="88">
        <f>SUM(Y1734)</f>
        <v>0</v>
      </c>
      <c r="Z1733" s="88">
        <f>SUM(Z1734)</f>
        <v>0</v>
      </c>
      <c r="AA1733" s="178">
        <f t="shared" si="1956"/>
        <v>0</v>
      </c>
      <c r="AB1733" s="157"/>
      <c r="AC1733" s="83">
        <f>SUM(AC1734)</f>
        <v>0</v>
      </c>
      <c r="AD1733" s="88">
        <f>SUM(AD1734)</f>
        <v>0</v>
      </c>
      <c r="AE1733" s="177">
        <f t="shared" si="1945"/>
        <v>0</v>
      </c>
      <c r="AF1733" s="88">
        <f>SUM(AF1734)</f>
        <v>0</v>
      </c>
      <c r="AG1733" s="88">
        <f>SUM(AG1734)</f>
        <v>0</v>
      </c>
      <c r="AH1733" s="178">
        <f t="shared" si="1957"/>
        <v>0</v>
      </c>
      <c r="AJ1733" s="84">
        <f t="shared" ref="AJ1733:AU1733" si="1963">SUM(AJ1734)</f>
        <v>0</v>
      </c>
      <c r="AK1733" s="86">
        <f t="shared" si="1963"/>
        <v>0</v>
      </c>
      <c r="AL1733" s="88">
        <f t="shared" si="1963"/>
        <v>0</v>
      </c>
      <c r="AM1733" s="86">
        <f t="shared" si="1963"/>
        <v>0</v>
      </c>
      <c r="AN1733" s="88">
        <f t="shared" si="1963"/>
        <v>0</v>
      </c>
      <c r="AO1733" s="86">
        <f t="shared" si="1963"/>
        <v>0</v>
      </c>
      <c r="AP1733" s="88">
        <f t="shared" si="1963"/>
        <v>0</v>
      </c>
      <c r="AQ1733" s="86">
        <f t="shared" si="1963"/>
        <v>0</v>
      </c>
      <c r="AR1733" s="88">
        <f t="shared" si="1963"/>
        <v>0</v>
      </c>
      <c r="AS1733" s="86">
        <f t="shared" si="1963"/>
        <v>0</v>
      </c>
      <c r="AT1733" s="88">
        <f t="shared" si="1963"/>
        <v>0</v>
      </c>
      <c r="AU1733" s="86">
        <f t="shared" si="1963"/>
        <v>0</v>
      </c>
      <c r="AV1733" s="86">
        <f t="shared" si="1947"/>
        <v>0</v>
      </c>
      <c r="AW1733" s="93">
        <f t="shared" si="1948"/>
        <v>0</v>
      </c>
      <c r="AY1733" s="86">
        <f t="shared" si="1949"/>
        <v>0</v>
      </c>
      <c r="AZ1733" s="86">
        <f t="shared" si="1950"/>
        <v>0</v>
      </c>
      <c r="BA1733" s="86">
        <f t="shared" si="1951"/>
        <v>0</v>
      </c>
      <c r="BB1733" s="86">
        <f t="shared" si="1952"/>
        <v>0</v>
      </c>
      <c r="BC1733" s="86">
        <f t="shared" si="1953"/>
        <v>0</v>
      </c>
      <c r="BD1733" s="86">
        <f t="shared" si="1954"/>
        <v>0</v>
      </c>
    </row>
    <row r="1734" spans="2:56" x14ac:dyDescent="0.3">
      <c r="B1734" s="169" t="s">
        <v>105</v>
      </c>
      <c r="C1734" s="248"/>
      <c r="D1734" s="249"/>
      <c r="E1734" s="172">
        <f t="shared" si="1940"/>
        <v>0</v>
      </c>
      <c r="F1734" s="248"/>
      <c r="G1734" s="249"/>
      <c r="H1734" s="172">
        <f t="shared" si="1941"/>
        <v>0</v>
      </c>
      <c r="I1734" s="248"/>
      <c r="J1734" s="250"/>
      <c r="K1734" s="174">
        <f t="shared" si="1942"/>
        <v>0</v>
      </c>
      <c r="L1734" s="248"/>
      <c r="M1734" s="250"/>
      <c r="N1734" s="251"/>
      <c r="O1734" s="248"/>
      <c r="P1734" s="251"/>
      <c r="Q1734" s="166">
        <f t="shared" si="1943"/>
        <v>0</v>
      </c>
      <c r="R1734" s="251"/>
      <c r="S1734" s="251"/>
      <c r="T1734" s="167">
        <f t="shared" si="1955"/>
        <v>0</v>
      </c>
      <c r="U1734" s="157"/>
      <c r="V1734" s="248"/>
      <c r="W1734" s="251"/>
      <c r="X1734" s="166">
        <f t="shared" si="1944"/>
        <v>0</v>
      </c>
      <c r="Y1734" s="251"/>
      <c r="Z1734" s="251"/>
      <c r="AA1734" s="167">
        <f t="shared" si="1956"/>
        <v>0</v>
      </c>
      <c r="AB1734" s="157"/>
      <c r="AC1734" s="248"/>
      <c r="AD1734" s="251"/>
      <c r="AE1734" s="166">
        <f t="shared" si="1945"/>
        <v>0</v>
      </c>
      <c r="AF1734" s="251"/>
      <c r="AG1734" s="251"/>
      <c r="AH1734" s="167">
        <f t="shared" si="1957"/>
        <v>0</v>
      </c>
      <c r="AJ1734" s="252"/>
      <c r="AK1734" s="253"/>
      <c r="AL1734" s="254"/>
      <c r="AM1734" s="253"/>
      <c r="AN1734" s="254"/>
      <c r="AO1734" s="253"/>
      <c r="AP1734" s="254"/>
      <c r="AQ1734" s="253"/>
      <c r="AR1734" s="254"/>
      <c r="AS1734" s="253"/>
      <c r="AT1734" s="254"/>
      <c r="AU1734" s="253"/>
      <c r="AV1734" s="163">
        <f t="shared" si="1947"/>
        <v>0</v>
      </c>
      <c r="AW1734" s="168">
        <f t="shared" si="1948"/>
        <v>0</v>
      </c>
      <c r="AY1734" s="163">
        <f t="shared" si="1949"/>
        <v>0</v>
      </c>
      <c r="AZ1734" s="163">
        <f t="shared" si="1950"/>
        <v>0</v>
      </c>
      <c r="BA1734" s="163">
        <f t="shared" si="1951"/>
        <v>0</v>
      </c>
      <c r="BB1734" s="163">
        <f t="shared" si="1952"/>
        <v>0</v>
      </c>
      <c r="BC1734" s="163">
        <f t="shared" si="1953"/>
        <v>0</v>
      </c>
      <c r="BD1734" s="163">
        <f t="shared" si="1954"/>
        <v>0</v>
      </c>
    </row>
    <row r="1735" spans="2:56" x14ac:dyDescent="0.3">
      <c r="B1735" s="179" t="s">
        <v>130</v>
      </c>
      <c r="C1735" s="83">
        <f>SUM(C1736)</f>
        <v>0</v>
      </c>
      <c r="D1735" s="84">
        <f>SUM(D1736)</f>
        <v>0</v>
      </c>
      <c r="E1735" s="85">
        <f t="shared" si="1940"/>
        <v>0</v>
      </c>
      <c r="F1735" s="83">
        <f>SUM(F1736)</f>
        <v>0</v>
      </c>
      <c r="G1735" s="84">
        <f>SUM(G1736)</f>
        <v>0</v>
      </c>
      <c r="H1735" s="85">
        <f t="shared" si="1941"/>
        <v>0</v>
      </c>
      <c r="I1735" s="83">
        <f>SUM(I1736)</f>
        <v>0</v>
      </c>
      <c r="J1735" s="86">
        <f>SUM(J1736)</f>
        <v>0</v>
      </c>
      <c r="K1735" s="87">
        <f t="shared" si="1942"/>
        <v>0</v>
      </c>
      <c r="L1735" s="83">
        <f>SUM(L1736)</f>
        <v>0</v>
      </c>
      <c r="M1735" s="86">
        <f>SUM(M1736)</f>
        <v>0</v>
      </c>
      <c r="N1735" s="88">
        <f>SUM(N1736)</f>
        <v>0</v>
      </c>
      <c r="O1735" s="83">
        <f>SUM(O1736)</f>
        <v>0</v>
      </c>
      <c r="P1735" s="88">
        <f>SUM(P1736)</f>
        <v>0</v>
      </c>
      <c r="Q1735" s="177">
        <f t="shared" si="1943"/>
        <v>0</v>
      </c>
      <c r="R1735" s="88">
        <f>SUM(R1736)</f>
        <v>0</v>
      </c>
      <c r="S1735" s="88">
        <f>SUM(S1736)</f>
        <v>0</v>
      </c>
      <c r="T1735" s="178">
        <f t="shared" si="1955"/>
        <v>0</v>
      </c>
      <c r="U1735" s="157"/>
      <c r="V1735" s="83">
        <f>SUM(V1736)</f>
        <v>0</v>
      </c>
      <c r="W1735" s="88">
        <f>SUM(W1736)</f>
        <v>0</v>
      </c>
      <c r="X1735" s="177">
        <f t="shared" si="1944"/>
        <v>0</v>
      </c>
      <c r="Y1735" s="88">
        <f>SUM(Y1736)</f>
        <v>0</v>
      </c>
      <c r="Z1735" s="88">
        <f>SUM(Z1736)</f>
        <v>0</v>
      </c>
      <c r="AA1735" s="178">
        <f t="shared" si="1956"/>
        <v>0</v>
      </c>
      <c r="AB1735" s="157"/>
      <c r="AC1735" s="83">
        <f>SUM(AC1736)</f>
        <v>0</v>
      </c>
      <c r="AD1735" s="88">
        <f>SUM(AD1736)</f>
        <v>0</v>
      </c>
      <c r="AE1735" s="177">
        <f t="shared" si="1945"/>
        <v>0</v>
      </c>
      <c r="AF1735" s="88">
        <f>SUM(AF1736)</f>
        <v>0</v>
      </c>
      <c r="AG1735" s="88">
        <f>SUM(AG1736)</f>
        <v>0</v>
      </c>
      <c r="AH1735" s="178">
        <f t="shared" si="1957"/>
        <v>0</v>
      </c>
      <c r="AJ1735" s="84">
        <f t="shared" ref="AJ1735:AU1735" si="1964">SUM(AJ1736)</f>
        <v>0</v>
      </c>
      <c r="AK1735" s="86">
        <f t="shared" si="1964"/>
        <v>0</v>
      </c>
      <c r="AL1735" s="88">
        <f t="shared" si="1964"/>
        <v>0</v>
      </c>
      <c r="AM1735" s="86">
        <f t="shared" si="1964"/>
        <v>0</v>
      </c>
      <c r="AN1735" s="88">
        <f t="shared" si="1964"/>
        <v>0</v>
      </c>
      <c r="AO1735" s="86">
        <f t="shared" si="1964"/>
        <v>0</v>
      </c>
      <c r="AP1735" s="88">
        <f t="shared" si="1964"/>
        <v>0</v>
      </c>
      <c r="AQ1735" s="86">
        <f t="shared" si="1964"/>
        <v>0</v>
      </c>
      <c r="AR1735" s="88">
        <f t="shared" si="1964"/>
        <v>0</v>
      </c>
      <c r="AS1735" s="86">
        <f t="shared" si="1964"/>
        <v>0</v>
      </c>
      <c r="AT1735" s="88">
        <f t="shared" si="1964"/>
        <v>0</v>
      </c>
      <c r="AU1735" s="86">
        <f t="shared" si="1964"/>
        <v>0</v>
      </c>
      <c r="AV1735" s="86">
        <f t="shared" si="1947"/>
        <v>0</v>
      </c>
      <c r="AW1735" s="93">
        <f t="shared" si="1948"/>
        <v>0</v>
      </c>
      <c r="AY1735" s="86">
        <f t="shared" si="1949"/>
        <v>0</v>
      </c>
      <c r="AZ1735" s="86">
        <f t="shared" si="1950"/>
        <v>0</v>
      </c>
      <c r="BA1735" s="86">
        <f t="shared" si="1951"/>
        <v>0</v>
      </c>
      <c r="BB1735" s="86">
        <f t="shared" si="1952"/>
        <v>0</v>
      </c>
      <c r="BC1735" s="86">
        <f t="shared" si="1953"/>
        <v>0</v>
      </c>
      <c r="BD1735" s="86">
        <f t="shared" si="1954"/>
        <v>0</v>
      </c>
    </row>
    <row r="1736" spans="2:56" x14ac:dyDescent="0.3">
      <c r="B1736" s="169" t="s">
        <v>105</v>
      </c>
      <c r="C1736" s="248"/>
      <c r="D1736" s="249"/>
      <c r="E1736" s="172">
        <f t="shared" si="1940"/>
        <v>0</v>
      </c>
      <c r="F1736" s="248"/>
      <c r="G1736" s="249"/>
      <c r="H1736" s="172">
        <f t="shared" si="1941"/>
        <v>0</v>
      </c>
      <c r="I1736" s="248"/>
      <c r="J1736" s="250"/>
      <c r="K1736" s="174">
        <f t="shared" si="1942"/>
        <v>0</v>
      </c>
      <c r="L1736" s="248"/>
      <c r="M1736" s="250"/>
      <c r="N1736" s="251"/>
      <c r="O1736" s="248"/>
      <c r="P1736" s="251"/>
      <c r="Q1736" s="166">
        <f t="shared" si="1943"/>
        <v>0</v>
      </c>
      <c r="R1736" s="251"/>
      <c r="S1736" s="251"/>
      <c r="T1736" s="167">
        <f t="shared" si="1955"/>
        <v>0</v>
      </c>
      <c r="U1736" s="157"/>
      <c r="V1736" s="248"/>
      <c r="W1736" s="251"/>
      <c r="X1736" s="166">
        <f t="shared" si="1944"/>
        <v>0</v>
      </c>
      <c r="Y1736" s="251"/>
      <c r="Z1736" s="251"/>
      <c r="AA1736" s="167">
        <f t="shared" si="1956"/>
        <v>0</v>
      </c>
      <c r="AB1736" s="157"/>
      <c r="AC1736" s="248"/>
      <c r="AD1736" s="251"/>
      <c r="AE1736" s="166">
        <f t="shared" si="1945"/>
        <v>0</v>
      </c>
      <c r="AF1736" s="251"/>
      <c r="AG1736" s="251"/>
      <c r="AH1736" s="167">
        <f t="shared" si="1957"/>
        <v>0</v>
      </c>
      <c r="AJ1736" s="252"/>
      <c r="AK1736" s="253"/>
      <c r="AL1736" s="254"/>
      <c r="AM1736" s="253"/>
      <c r="AN1736" s="254"/>
      <c r="AO1736" s="253"/>
      <c r="AP1736" s="254"/>
      <c r="AQ1736" s="253"/>
      <c r="AR1736" s="254"/>
      <c r="AS1736" s="253"/>
      <c r="AT1736" s="254"/>
      <c r="AU1736" s="253"/>
      <c r="AV1736" s="163">
        <f t="shared" si="1947"/>
        <v>0</v>
      </c>
      <c r="AW1736" s="168">
        <f t="shared" si="1948"/>
        <v>0</v>
      </c>
      <c r="AY1736" s="163">
        <f t="shared" si="1949"/>
        <v>0</v>
      </c>
      <c r="AZ1736" s="163">
        <f t="shared" si="1950"/>
        <v>0</v>
      </c>
      <c r="BA1736" s="163">
        <f t="shared" si="1951"/>
        <v>0</v>
      </c>
      <c r="BB1736" s="163">
        <f t="shared" si="1952"/>
        <v>0</v>
      </c>
      <c r="BC1736" s="163">
        <f t="shared" si="1953"/>
        <v>0</v>
      </c>
      <c r="BD1736" s="163">
        <f t="shared" si="1954"/>
        <v>0</v>
      </c>
    </row>
    <row r="1737" spans="2:56" x14ac:dyDescent="0.3">
      <c r="B1737" s="179" t="s">
        <v>131</v>
      </c>
      <c r="C1737" s="83">
        <f>SUM(C1738)</f>
        <v>0</v>
      </c>
      <c r="D1737" s="84">
        <f>SUM(D1738)</f>
        <v>0</v>
      </c>
      <c r="E1737" s="85">
        <f t="shared" si="1940"/>
        <v>0</v>
      </c>
      <c r="F1737" s="83">
        <f>SUM(F1738)</f>
        <v>0</v>
      </c>
      <c r="G1737" s="84">
        <f>SUM(G1738)</f>
        <v>0</v>
      </c>
      <c r="H1737" s="85">
        <f t="shared" si="1941"/>
        <v>0</v>
      </c>
      <c r="I1737" s="83">
        <f>SUM(I1738)</f>
        <v>0</v>
      </c>
      <c r="J1737" s="86">
        <f>SUM(J1738)</f>
        <v>0</v>
      </c>
      <c r="K1737" s="87">
        <f t="shared" si="1942"/>
        <v>0</v>
      </c>
      <c r="L1737" s="83">
        <f>SUM(L1738)</f>
        <v>0</v>
      </c>
      <c r="M1737" s="86">
        <f>SUM(M1738)</f>
        <v>0</v>
      </c>
      <c r="N1737" s="88">
        <f>SUM(N1738)</f>
        <v>0</v>
      </c>
      <c r="O1737" s="83">
        <f>SUM(O1738)</f>
        <v>0</v>
      </c>
      <c r="P1737" s="88">
        <f>SUM(P1738)</f>
        <v>0</v>
      </c>
      <c r="Q1737" s="177">
        <f t="shared" si="1943"/>
        <v>0</v>
      </c>
      <c r="R1737" s="88">
        <f>SUM(R1738)</f>
        <v>0</v>
      </c>
      <c r="S1737" s="88">
        <f>SUM(S1738)</f>
        <v>0</v>
      </c>
      <c r="T1737" s="178">
        <f t="shared" si="1955"/>
        <v>0</v>
      </c>
      <c r="U1737" s="157"/>
      <c r="V1737" s="83">
        <f>SUM(V1738)</f>
        <v>0</v>
      </c>
      <c r="W1737" s="88">
        <f>SUM(W1738)</f>
        <v>0</v>
      </c>
      <c r="X1737" s="177">
        <f t="shared" si="1944"/>
        <v>0</v>
      </c>
      <c r="Y1737" s="88">
        <f>SUM(Y1738)</f>
        <v>0</v>
      </c>
      <c r="Z1737" s="88">
        <f>SUM(Z1738)</f>
        <v>0</v>
      </c>
      <c r="AA1737" s="178">
        <f t="shared" si="1956"/>
        <v>0</v>
      </c>
      <c r="AB1737" s="157"/>
      <c r="AC1737" s="83">
        <f>SUM(AC1738)</f>
        <v>0</v>
      </c>
      <c r="AD1737" s="88">
        <f>SUM(AD1738)</f>
        <v>0</v>
      </c>
      <c r="AE1737" s="177">
        <f t="shared" si="1945"/>
        <v>0</v>
      </c>
      <c r="AF1737" s="88">
        <f>SUM(AF1738)</f>
        <v>0</v>
      </c>
      <c r="AG1737" s="88">
        <f>SUM(AG1738)</f>
        <v>0</v>
      </c>
      <c r="AH1737" s="178">
        <f t="shared" si="1957"/>
        <v>0</v>
      </c>
      <c r="AJ1737" s="84">
        <f t="shared" ref="AJ1737:AU1737" si="1965">SUM(AJ1738)</f>
        <v>0</v>
      </c>
      <c r="AK1737" s="86">
        <f t="shared" si="1965"/>
        <v>0</v>
      </c>
      <c r="AL1737" s="88">
        <f t="shared" si="1965"/>
        <v>0</v>
      </c>
      <c r="AM1737" s="86">
        <f t="shared" si="1965"/>
        <v>0</v>
      </c>
      <c r="AN1737" s="88">
        <f t="shared" si="1965"/>
        <v>0</v>
      </c>
      <c r="AO1737" s="86">
        <f t="shared" si="1965"/>
        <v>0</v>
      </c>
      <c r="AP1737" s="88">
        <f t="shared" si="1965"/>
        <v>0</v>
      </c>
      <c r="AQ1737" s="86">
        <f t="shared" si="1965"/>
        <v>0</v>
      </c>
      <c r="AR1737" s="88">
        <f t="shared" si="1965"/>
        <v>0</v>
      </c>
      <c r="AS1737" s="86">
        <f t="shared" si="1965"/>
        <v>0</v>
      </c>
      <c r="AT1737" s="88">
        <f t="shared" si="1965"/>
        <v>0</v>
      </c>
      <c r="AU1737" s="86">
        <f t="shared" si="1965"/>
        <v>0</v>
      </c>
      <c r="AV1737" s="86">
        <f t="shared" si="1947"/>
        <v>0</v>
      </c>
      <c r="AW1737" s="93">
        <f t="shared" si="1948"/>
        <v>0</v>
      </c>
      <c r="AY1737" s="86">
        <f t="shared" si="1949"/>
        <v>0</v>
      </c>
      <c r="AZ1737" s="86">
        <f t="shared" si="1950"/>
        <v>0</v>
      </c>
      <c r="BA1737" s="86">
        <f t="shared" si="1951"/>
        <v>0</v>
      </c>
      <c r="BB1737" s="86">
        <f t="shared" si="1952"/>
        <v>0</v>
      </c>
      <c r="BC1737" s="86">
        <f t="shared" si="1953"/>
        <v>0</v>
      </c>
      <c r="BD1737" s="86">
        <f t="shared" si="1954"/>
        <v>0</v>
      </c>
    </row>
    <row r="1738" spans="2:56" x14ac:dyDescent="0.3">
      <c r="B1738" s="169" t="s">
        <v>105</v>
      </c>
      <c r="C1738" s="248"/>
      <c r="D1738" s="249"/>
      <c r="E1738" s="172">
        <f t="shared" si="1940"/>
        <v>0</v>
      </c>
      <c r="F1738" s="248"/>
      <c r="G1738" s="249"/>
      <c r="H1738" s="172">
        <f t="shared" si="1941"/>
        <v>0</v>
      </c>
      <c r="I1738" s="248"/>
      <c r="J1738" s="250"/>
      <c r="K1738" s="174">
        <f t="shared" si="1942"/>
        <v>0</v>
      </c>
      <c r="L1738" s="248"/>
      <c r="M1738" s="250"/>
      <c r="N1738" s="251"/>
      <c r="O1738" s="248"/>
      <c r="P1738" s="251"/>
      <c r="Q1738" s="166">
        <f t="shared" si="1943"/>
        <v>0</v>
      </c>
      <c r="R1738" s="251"/>
      <c r="S1738" s="251"/>
      <c r="T1738" s="167">
        <f t="shared" si="1955"/>
        <v>0</v>
      </c>
      <c r="U1738" s="157"/>
      <c r="V1738" s="248"/>
      <c r="W1738" s="251"/>
      <c r="X1738" s="166">
        <f t="shared" si="1944"/>
        <v>0</v>
      </c>
      <c r="Y1738" s="251"/>
      <c r="Z1738" s="251"/>
      <c r="AA1738" s="167">
        <f t="shared" si="1956"/>
        <v>0</v>
      </c>
      <c r="AB1738" s="157"/>
      <c r="AC1738" s="248"/>
      <c r="AD1738" s="251"/>
      <c r="AE1738" s="166">
        <f t="shared" si="1945"/>
        <v>0</v>
      </c>
      <c r="AF1738" s="251"/>
      <c r="AG1738" s="251"/>
      <c r="AH1738" s="167">
        <f t="shared" si="1957"/>
        <v>0</v>
      </c>
      <c r="AJ1738" s="252"/>
      <c r="AK1738" s="253"/>
      <c r="AL1738" s="254"/>
      <c r="AM1738" s="253"/>
      <c r="AN1738" s="254"/>
      <c r="AO1738" s="253"/>
      <c r="AP1738" s="254"/>
      <c r="AQ1738" s="253"/>
      <c r="AR1738" s="254"/>
      <c r="AS1738" s="253"/>
      <c r="AT1738" s="254"/>
      <c r="AU1738" s="253"/>
      <c r="AV1738" s="163">
        <f t="shared" si="1947"/>
        <v>0</v>
      </c>
      <c r="AW1738" s="168">
        <f t="shared" si="1948"/>
        <v>0</v>
      </c>
      <c r="AY1738" s="163">
        <f t="shared" si="1949"/>
        <v>0</v>
      </c>
      <c r="AZ1738" s="163">
        <f t="shared" si="1950"/>
        <v>0</v>
      </c>
      <c r="BA1738" s="163">
        <f t="shared" si="1951"/>
        <v>0</v>
      </c>
      <c r="BB1738" s="163">
        <f t="shared" si="1952"/>
        <v>0</v>
      </c>
      <c r="BC1738" s="163">
        <f t="shared" si="1953"/>
        <v>0</v>
      </c>
      <c r="BD1738" s="163">
        <f t="shared" si="1954"/>
        <v>0</v>
      </c>
    </row>
    <row r="1739" spans="2:56" x14ac:dyDescent="0.3">
      <c r="B1739" s="179" t="s">
        <v>132</v>
      </c>
      <c r="C1739" s="83">
        <f>SUM(C1740)</f>
        <v>0</v>
      </c>
      <c r="D1739" s="84">
        <f>SUM(D1740)</f>
        <v>0</v>
      </c>
      <c r="E1739" s="85">
        <f t="shared" si="1940"/>
        <v>0</v>
      </c>
      <c r="F1739" s="83">
        <f>SUM(F1740)</f>
        <v>0</v>
      </c>
      <c r="G1739" s="84">
        <f>SUM(G1740)</f>
        <v>0</v>
      </c>
      <c r="H1739" s="85">
        <f t="shared" si="1941"/>
        <v>0</v>
      </c>
      <c r="I1739" s="83">
        <f>SUM(I1740)</f>
        <v>0</v>
      </c>
      <c r="J1739" s="86">
        <f>SUM(J1740)</f>
        <v>0</v>
      </c>
      <c r="K1739" s="87">
        <f t="shared" si="1942"/>
        <v>0</v>
      </c>
      <c r="L1739" s="83">
        <f>SUM(L1740)</f>
        <v>0</v>
      </c>
      <c r="M1739" s="86">
        <f>SUM(M1740)</f>
        <v>0</v>
      </c>
      <c r="N1739" s="88">
        <f>SUM(N1740)</f>
        <v>0</v>
      </c>
      <c r="O1739" s="83">
        <f>SUM(O1740)</f>
        <v>0</v>
      </c>
      <c r="P1739" s="88">
        <f>SUM(P1740)</f>
        <v>0</v>
      </c>
      <c r="Q1739" s="177">
        <f t="shared" si="1943"/>
        <v>0</v>
      </c>
      <c r="R1739" s="88">
        <f>SUM(R1740)</f>
        <v>0</v>
      </c>
      <c r="S1739" s="88">
        <f>SUM(S1740)</f>
        <v>0</v>
      </c>
      <c r="T1739" s="178">
        <f t="shared" si="1955"/>
        <v>0</v>
      </c>
      <c r="U1739" s="157"/>
      <c r="V1739" s="83">
        <f>SUM(V1740)</f>
        <v>0</v>
      </c>
      <c r="W1739" s="88">
        <f>SUM(W1740)</f>
        <v>0</v>
      </c>
      <c r="X1739" s="177">
        <f t="shared" si="1944"/>
        <v>0</v>
      </c>
      <c r="Y1739" s="88">
        <f>SUM(Y1740)</f>
        <v>0</v>
      </c>
      <c r="Z1739" s="88">
        <f>SUM(Z1740)</f>
        <v>0</v>
      </c>
      <c r="AA1739" s="178">
        <f t="shared" si="1956"/>
        <v>0</v>
      </c>
      <c r="AB1739" s="157"/>
      <c r="AC1739" s="83">
        <f>SUM(AC1740)</f>
        <v>0</v>
      </c>
      <c r="AD1739" s="88">
        <f>SUM(AD1740)</f>
        <v>0</v>
      </c>
      <c r="AE1739" s="177">
        <f t="shared" si="1945"/>
        <v>0</v>
      </c>
      <c r="AF1739" s="88">
        <f>SUM(AF1740)</f>
        <v>0</v>
      </c>
      <c r="AG1739" s="88">
        <f>SUM(AG1740)</f>
        <v>0</v>
      </c>
      <c r="AH1739" s="178">
        <f t="shared" si="1957"/>
        <v>0</v>
      </c>
      <c r="AJ1739" s="84">
        <f t="shared" ref="AJ1739:AU1739" si="1966">SUM(AJ1740)</f>
        <v>0</v>
      </c>
      <c r="AK1739" s="86">
        <f t="shared" si="1966"/>
        <v>0</v>
      </c>
      <c r="AL1739" s="88">
        <f t="shared" si="1966"/>
        <v>0</v>
      </c>
      <c r="AM1739" s="86">
        <f t="shared" si="1966"/>
        <v>0</v>
      </c>
      <c r="AN1739" s="88">
        <f t="shared" si="1966"/>
        <v>0</v>
      </c>
      <c r="AO1739" s="86">
        <f t="shared" si="1966"/>
        <v>0</v>
      </c>
      <c r="AP1739" s="88">
        <f t="shared" si="1966"/>
        <v>0</v>
      </c>
      <c r="AQ1739" s="86">
        <f t="shared" si="1966"/>
        <v>0</v>
      </c>
      <c r="AR1739" s="88">
        <f t="shared" si="1966"/>
        <v>0</v>
      </c>
      <c r="AS1739" s="86">
        <f t="shared" si="1966"/>
        <v>0</v>
      </c>
      <c r="AT1739" s="88">
        <f t="shared" si="1966"/>
        <v>0</v>
      </c>
      <c r="AU1739" s="86">
        <f t="shared" si="1966"/>
        <v>0</v>
      </c>
      <c r="AV1739" s="86">
        <f t="shared" si="1947"/>
        <v>0</v>
      </c>
      <c r="AW1739" s="93">
        <f t="shared" si="1948"/>
        <v>0</v>
      </c>
      <c r="AY1739" s="86">
        <f t="shared" si="1949"/>
        <v>0</v>
      </c>
      <c r="AZ1739" s="86">
        <f t="shared" si="1950"/>
        <v>0</v>
      </c>
      <c r="BA1739" s="86">
        <f t="shared" si="1951"/>
        <v>0</v>
      </c>
      <c r="BB1739" s="86">
        <f t="shared" si="1952"/>
        <v>0</v>
      </c>
      <c r="BC1739" s="86">
        <f t="shared" si="1953"/>
        <v>0</v>
      </c>
      <c r="BD1739" s="86">
        <f t="shared" si="1954"/>
        <v>0</v>
      </c>
    </row>
    <row r="1740" spans="2:56" x14ac:dyDescent="0.3">
      <c r="B1740" s="169" t="s">
        <v>105</v>
      </c>
      <c r="C1740" s="248"/>
      <c r="D1740" s="249"/>
      <c r="E1740" s="172">
        <f t="shared" si="1940"/>
        <v>0</v>
      </c>
      <c r="F1740" s="248"/>
      <c r="G1740" s="249"/>
      <c r="H1740" s="172">
        <f t="shared" si="1941"/>
        <v>0</v>
      </c>
      <c r="I1740" s="248"/>
      <c r="J1740" s="250"/>
      <c r="K1740" s="174">
        <f t="shared" si="1942"/>
        <v>0</v>
      </c>
      <c r="L1740" s="248"/>
      <c r="M1740" s="250"/>
      <c r="N1740" s="251"/>
      <c r="O1740" s="248"/>
      <c r="P1740" s="251"/>
      <c r="Q1740" s="166">
        <f t="shared" si="1943"/>
        <v>0</v>
      </c>
      <c r="R1740" s="251"/>
      <c r="S1740" s="251"/>
      <c r="T1740" s="167">
        <f t="shared" si="1955"/>
        <v>0</v>
      </c>
      <c r="U1740" s="157"/>
      <c r="V1740" s="248"/>
      <c r="W1740" s="251"/>
      <c r="X1740" s="166">
        <f t="shared" si="1944"/>
        <v>0</v>
      </c>
      <c r="Y1740" s="251"/>
      <c r="Z1740" s="251"/>
      <c r="AA1740" s="167">
        <f t="shared" si="1956"/>
        <v>0</v>
      </c>
      <c r="AB1740" s="157"/>
      <c r="AC1740" s="248"/>
      <c r="AD1740" s="251"/>
      <c r="AE1740" s="166">
        <f t="shared" si="1945"/>
        <v>0</v>
      </c>
      <c r="AF1740" s="251"/>
      <c r="AG1740" s="251"/>
      <c r="AH1740" s="167">
        <f t="shared" si="1957"/>
        <v>0</v>
      </c>
      <c r="AJ1740" s="252"/>
      <c r="AK1740" s="253"/>
      <c r="AL1740" s="254"/>
      <c r="AM1740" s="253"/>
      <c r="AN1740" s="254"/>
      <c r="AO1740" s="253"/>
      <c r="AP1740" s="254"/>
      <c r="AQ1740" s="253"/>
      <c r="AR1740" s="254"/>
      <c r="AS1740" s="253"/>
      <c r="AT1740" s="254"/>
      <c r="AU1740" s="253"/>
      <c r="AV1740" s="163">
        <f t="shared" si="1947"/>
        <v>0</v>
      </c>
      <c r="AW1740" s="168">
        <f t="shared" si="1948"/>
        <v>0</v>
      </c>
      <c r="AY1740" s="163">
        <f t="shared" si="1949"/>
        <v>0</v>
      </c>
      <c r="AZ1740" s="163">
        <f t="shared" si="1950"/>
        <v>0</v>
      </c>
      <c r="BA1740" s="163">
        <f t="shared" si="1951"/>
        <v>0</v>
      </c>
      <c r="BB1740" s="163">
        <f t="shared" si="1952"/>
        <v>0</v>
      </c>
      <c r="BC1740" s="163">
        <f t="shared" si="1953"/>
        <v>0</v>
      </c>
      <c r="BD1740" s="163">
        <f t="shared" si="1954"/>
        <v>0</v>
      </c>
    </row>
    <row r="1741" spans="2:56" x14ac:dyDescent="0.3">
      <c r="B1741" s="179" t="s">
        <v>133</v>
      </c>
      <c r="C1741" s="83">
        <f>SUM(C1742)</f>
        <v>0</v>
      </c>
      <c r="D1741" s="84">
        <f>SUM(D1742)</f>
        <v>0</v>
      </c>
      <c r="E1741" s="85">
        <f t="shared" si="1940"/>
        <v>0</v>
      </c>
      <c r="F1741" s="83">
        <f>SUM(F1742)</f>
        <v>0</v>
      </c>
      <c r="G1741" s="84">
        <f>SUM(G1742)</f>
        <v>0</v>
      </c>
      <c r="H1741" s="85">
        <f t="shared" si="1941"/>
        <v>0</v>
      </c>
      <c r="I1741" s="83">
        <f>SUM(I1742)</f>
        <v>0</v>
      </c>
      <c r="J1741" s="86">
        <f>SUM(J1742)</f>
        <v>0</v>
      </c>
      <c r="K1741" s="87">
        <f t="shared" si="1942"/>
        <v>0</v>
      </c>
      <c r="L1741" s="83">
        <f>SUM(L1742)</f>
        <v>0</v>
      </c>
      <c r="M1741" s="86">
        <f>SUM(M1742)</f>
        <v>0</v>
      </c>
      <c r="N1741" s="88">
        <f>SUM(N1742)</f>
        <v>0</v>
      </c>
      <c r="O1741" s="83">
        <f>SUM(O1742)</f>
        <v>0</v>
      </c>
      <c r="P1741" s="88">
        <f>SUM(P1742)</f>
        <v>0</v>
      </c>
      <c r="Q1741" s="177">
        <f t="shared" si="1943"/>
        <v>0</v>
      </c>
      <c r="R1741" s="88">
        <f>SUM(R1742)</f>
        <v>0</v>
      </c>
      <c r="S1741" s="88">
        <f>SUM(S1742)</f>
        <v>0</v>
      </c>
      <c r="T1741" s="178">
        <f t="shared" si="1955"/>
        <v>0</v>
      </c>
      <c r="U1741" s="157"/>
      <c r="V1741" s="83">
        <f>SUM(V1742)</f>
        <v>0</v>
      </c>
      <c r="W1741" s="88">
        <f>SUM(W1742)</f>
        <v>0</v>
      </c>
      <c r="X1741" s="177">
        <f t="shared" si="1944"/>
        <v>0</v>
      </c>
      <c r="Y1741" s="88">
        <f>SUM(Y1742)</f>
        <v>0</v>
      </c>
      <c r="Z1741" s="88">
        <f>SUM(Z1742)</f>
        <v>0</v>
      </c>
      <c r="AA1741" s="178">
        <f t="shared" si="1956"/>
        <v>0</v>
      </c>
      <c r="AB1741" s="157"/>
      <c r="AC1741" s="83">
        <f>SUM(AC1742)</f>
        <v>0</v>
      </c>
      <c r="AD1741" s="88">
        <f>SUM(AD1742)</f>
        <v>0</v>
      </c>
      <c r="AE1741" s="177">
        <f t="shared" si="1945"/>
        <v>0</v>
      </c>
      <c r="AF1741" s="88">
        <f>SUM(AF1742)</f>
        <v>0</v>
      </c>
      <c r="AG1741" s="88">
        <f>SUM(AG1742)</f>
        <v>0</v>
      </c>
      <c r="AH1741" s="178">
        <f t="shared" si="1957"/>
        <v>0</v>
      </c>
      <c r="AJ1741" s="84">
        <f t="shared" ref="AJ1741:AU1741" si="1967">SUM(AJ1742)</f>
        <v>0</v>
      </c>
      <c r="AK1741" s="86">
        <f t="shared" si="1967"/>
        <v>0</v>
      </c>
      <c r="AL1741" s="88">
        <f t="shared" si="1967"/>
        <v>0</v>
      </c>
      <c r="AM1741" s="86">
        <f t="shared" si="1967"/>
        <v>0</v>
      </c>
      <c r="AN1741" s="88">
        <f t="shared" si="1967"/>
        <v>0</v>
      </c>
      <c r="AO1741" s="86">
        <f t="shared" si="1967"/>
        <v>0</v>
      </c>
      <c r="AP1741" s="88">
        <f t="shared" si="1967"/>
        <v>0</v>
      </c>
      <c r="AQ1741" s="86">
        <f t="shared" si="1967"/>
        <v>0</v>
      </c>
      <c r="AR1741" s="88">
        <f t="shared" si="1967"/>
        <v>0</v>
      </c>
      <c r="AS1741" s="86">
        <f t="shared" si="1967"/>
        <v>0</v>
      </c>
      <c r="AT1741" s="88">
        <f t="shared" si="1967"/>
        <v>0</v>
      </c>
      <c r="AU1741" s="86">
        <f t="shared" si="1967"/>
        <v>0</v>
      </c>
      <c r="AV1741" s="86">
        <f t="shared" si="1947"/>
        <v>0</v>
      </c>
      <c r="AW1741" s="93">
        <f t="shared" si="1948"/>
        <v>0</v>
      </c>
      <c r="AY1741" s="86">
        <f t="shared" si="1949"/>
        <v>0</v>
      </c>
      <c r="AZ1741" s="86">
        <f t="shared" si="1950"/>
        <v>0</v>
      </c>
      <c r="BA1741" s="86">
        <f t="shared" si="1951"/>
        <v>0</v>
      </c>
      <c r="BB1741" s="86">
        <f t="shared" si="1952"/>
        <v>0</v>
      </c>
      <c r="BC1741" s="86">
        <f t="shared" si="1953"/>
        <v>0</v>
      </c>
      <c r="BD1741" s="86">
        <f t="shared" si="1954"/>
        <v>0</v>
      </c>
    </row>
    <row r="1742" spans="2:56" x14ac:dyDescent="0.3">
      <c r="B1742" s="169" t="s">
        <v>105</v>
      </c>
      <c r="C1742" s="248"/>
      <c r="D1742" s="249"/>
      <c r="E1742" s="172">
        <f t="shared" si="1940"/>
        <v>0</v>
      </c>
      <c r="F1742" s="248"/>
      <c r="G1742" s="249"/>
      <c r="H1742" s="172">
        <f t="shared" si="1941"/>
        <v>0</v>
      </c>
      <c r="I1742" s="248"/>
      <c r="J1742" s="250"/>
      <c r="K1742" s="174">
        <f t="shared" si="1942"/>
        <v>0</v>
      </c>
      <c r="L1742" s="248"/>
      <c r="M1742" s="250"/>
      <c r="N1742" s="251"/>
      <c r="O1742" s="248"/>
      <c r="P1742" s="251"/>
      <c r="Q1742" s="166">
        <f t="shared" si="1943"/>
        <v>0</v>
      </c>
      <c r="R1742" s="251"/>
      <c r="S1742" s="251"/>
      <c r="T1742" s="167">
        <f t="shared" si="1955"/>
        <v>0</v>
      </c>
      <c r="U1742" s="157"/>
      <c r="V1742" s="248"/>
      <c r="W1742" s="251"/>
      <c r="X1742" s="166">
        <f t="shared" si="1944"/>
        <v>0</v>
      </c>
      <c r="Y1742" s="251"/>
      <c r="Z1742" s="251"/>
      <c r="AA1742" s="167">
        <f t="shared" si="1956"/>
        <v>0</v>
      </c>
      <c r="AB1742" s="157"/>
      <c r="AC1742" s="248"/>
      <c r="AD1742" s="251"/>
      <c r="AE1742" s="166">
        <f t="shared" si="1945"/>
        <v>0</v>
      </c>
      <c r="AF1742" s="251"/>
      <c r="AG1742" s="251"/>
      <c r="AH1742" s="167">
        <f t="shared" si="1957"/>
        <v>0</v>
      </c>
      <c r="AJ1742" s="252"/>
      <c r="AK1742" s="253"/>
      <c r="AL1742" s="254"/>
      <c r="AM1742" s="253"/>
      <c r="AN1742" s="254"/>
      <c r="AO1742" s="253"/>
      <c r="AP1742" s="254"/>
      <c r="AQ1742" s="253"/>
      <c r="AR1742" s="254"/>
      <c r="AS1742" s="253"/>
      <c r="AT1742" s="254"/>
      <c r="AU1742" s="253"/>
      <c r="AV1742" s="163">
        <f t="shared" si="1947"/>
        <v>0</v>
      </c>
      <c r="AW1742" s="168">
        <f t="shared" si="1948"/>
        <v>0</v>
      </c>
      <c r="AY1742" s="163">
        <f t="shared" si="1949"/>
        <v>0</v>
      </c>
      <c r="AZ1742" s="163">
        <f t="shared" si="1950"/>
        <v>0</v>
      </c>
      <c r="BA1742" s="163">
        <f t="shared" si="1951"/>
        <v>0</v>
      </c>
      <c r="BB1742" s="163">
        <f t="shared" si="1952"/>
        <v>0</v>
      </c>
      <c r="BC1742" s="163">
        <f t="shared" si="1953"/>
        <v>0</v>
      </c>
      <c r="BD1742" s="163">
        <f t="shared" si="1954"/>
        <v>0</v>
      </c>
    </row>
    <row r="1743" spans="2:56" x14ac:dyDescent="0.3">
      <c r="B1743" s="179" t="s">
        <v>134</v>
      </c>
      <c r="C1743" s="83">
        <f>SUM(C1744)</f>
        <v>0</v>
      </c>
      <c r="D1743" s="84">
        <f>SUM(D1744)</f>
        <v>0</v>
      </c>
      <c r="E1743" s="85">
        <f t="shared" si="1940"/>
        <v>0</v>
      </c>
      <c r="F1743" s="83">
        <f>SUM(F1744)</f>
        <v>0</v>
      </c>
      <c r="G1743" s="84">
        <f>SUM(G1744)</f>
        <v>0</v>
      </c>
      <c r="H1743" s="85">
        <f t="shared" si="1941"/>
        <v>0</v>
      </c>
      <c r="I1743" s="83">
        <f>SUM(I1744)</f>
        <v>0</v>
      </c>
      <c r="J1743" s="86">
        <f>SUM(J1744)</f>
        <v>0</v>
      </c>
      <c r="K1743" s="87">
        <f t="shared" si="1942"/>
        <v>0</v>
      </c>
      <c r="L1743" s="83">
        <f>SUM(L1744)</f>
        <v>0</v>
      </c>
      <c r="M1743" s="86">
        <f>SUM(M1744)</f>
        <v>0</v>
      </c>
      <c r="N1743" s="88">
        <f>SUM(N1744)</f>
        <v>0</v>
      </c>
      <c r="O1743" s="83">
        <f>SUM(O1744)</f>
        <v>0</v>
      </c>
      <c r="P1743" s="88">
        <f>SUM(P1744)</f>
        <v>0</v>
      </c>
      <c r="Q1743" s="177">
        <f t="shared" si="1943"/>
        <v>0</v>
      </c>
      <c r="R1743" s="88">
        <f>SUM(R1744)</f>
        <v>0</v>
      </c>
      <c r="S1743" s="88">
        <f>SUM(S1744)</f>
        <v>0</v>
      </c>
      <c r="T1743" s="178">
        <f t="shared" si="1955"/>
        <v>0</v>
      </c>
      <c r="U1743" s="157"/>
      <c r="V1743" s="83">
        <f>SUM(V1744)</f>
        <v>0</v>
      </c>
      <c r="W1743" s="88">
        <f>SUM(W1744)</f>
        <v>0</v>
      </c>
      <c r="X1743" s="177">
        <f t="shared" si="1944"/>
        <v>0</v>
      </c>
      <c r="Y1743" s="88">
        <f>SUM(Y1744)</f>
        <v>0</v>
      </c>
      <c r="Z1743" s="88">
        <f>SUM(Z1744)</f>
        <v>0</v>
      </c>
      <c r="AA1743" s="178">
        <f t="shared" si="1956"/>
        <v>0</v>
      </c>
      <c r="AB1743" s="157"/>
      <c r="AC1743" s="83">
        <f>SUM(AC1744)</f>
        <v>0</v>
      </c>
      <c r="AD1743" s="88">
        <f>SUM(AD1744)</f>
        <v>0</v>
      </c>
      <c r="AE1743" s="177">
        <f t="shared" si="1945"/>
        <v>0</v>
      </c>
      <c r="AF1743" s="88">
        <f>SUM(AF1744)</f>
        <v>0</v>
      </c>
      <c r="AG1743" s="88">
        <f>SUM(AG1744)</f>
        <v>0</v>
      </c>
      <c r="AH1743" s="178">
        <f t="shared" si="1957"/>
        <v>0</v>
      </c>
      <c r="AJ1743" s="84">
        <f t="shared" ref="AJ1743:AU1743" si="1968">SUM(AJ1744)</f>
        <v>0</v>
      </c>
      <c r="AK1743" s="86">
        <f t="shared" si="1968"/>
        <v>0</v>
      </c>
      <c r="AL1743" s="88">
        <f t="shared" si="1968"/>
        <v>0</v>
      </c>
      <c r="AM1743" s="86">
        <f t="shared" si="1968"/>
        <v>0</v>
      </c>
      <c r="AN1743" s="88">
        <f t="shared" si="1968"/>
        <v>0</v>
      </c>
      <c r="AO1743" s="86">
        <f t="shared" si="1968"/>
        <v>0</v>
      </c>
      <c r="AP1743" s="88">
        <f t="shared" si="1968"/>
        <v>0</v>
      </c>
      <c r="AQ1743" s="86">
        <f t="shared" si="1968"/>
        <v>0</v>
      </c>
      <c r="AR1743" s="88">
        <f t="shared" si="1968"/>
        <v>0</v>
      </c>
      <c r="AS1743" s="86">
        <f t="shared" si="1968"/>
        <v>0</v>
      </c>
      <c r="AT1743" s="88">
        <f t="shared" si="1968"/>
        <v>0</v>
      </c>
      <c r="AU1743" s="86">
        <f t="shared" si="1968"/>
        <v>0</v>
      </c>
      <c r="AV1743" s="86">
        <f t="shared" si="1947"/>
        <v>0</v>
      </c>
      <c r="AW1743" s="93">
        <f t="shared" si="1948"/>
        <v>0</v>
      </c>
      <c r="AY1743" s="86">
        <f t="shared" si="1949"/>
        <v>0</v>
      </c>
      <c r="AZ1743" s="86">
        <f t="shared" si="1950"/>
        <v>0</v>
      </c>
      <c r="BA1743" s="86">
        <f t="shared" si="1951"/>
        <v>0</v>
      </c>
      <c r="BB1743" s="86">
        <f t="shared" si="1952"/>
        <v>0</v>
      </c>
      <c r="BC1743" s="86">
        <f t="shared" si="1953"/>
        <v>0</v>
      </c>
      <c r="BD1743" s="86">
        <f t="shared" si="1954"/>
        <v>0</v>
      </c>
    </row>
    <row r="1744" spans="2:56" x14ac:dyDescent="0.3">
      <c r="B1744" s="169" t="s">
        <v>135</v>
      </c>
      <c r="C1744" s="248"/>
      <c r="D1744" s="249"/>
      <c r="E1744" s="172">
        <f t="shared" si="1940"/>
        <v>0</v>
      </c>
      <c r="F1744" s="248"/>
      <c r="G1744" s="249"/>
      <c r="H1744" s="172">
        <f t="shared" si="1941"/>
        <v>0</v>
      </c>
      <c r="I1744" s="248"/>
      <c r="J1744" s="250"/>
      <c r="K1744" s="174">
        <f t="shared" si="1942"/>
        <v>0</v>
      </c>
      <c r="L1744" s="248"/>
      <c r="M1744" s="250"/>
      <c r="N1744" s="251"/>
      <c r="O1744" s="248"/>
      <c r="P1744" s="251"/>
      <c r="Q1744" s="166">
        <f t="shared" si="1943"/>
        <v>0</v>
      </c>
      <c r="R1744" s="251"/>
      <c r="S1744" s="251"/>
      <c r="T1744" s="167">
        <f t="shared" si="1955"/>
        <v>0</v>
      </c>
      <c r="U1744" s="157"/>
      <c r="V1744" s="248"/>
      <c r="W1744" s="251"/>
      <c r="X1744" s="166">
        <f t="shared" si="1944"/>
        <v>0</v>
      </c>
      <c r="Y1744" s="251"/>
      <c r="Z1744" s="251"/>
      <c r="AA1744" s="167">
        <f t="shared" si="1956"/>
        <v>0</v>
      </c>
      <c r="AB1744" s="157"/>
      <c r="AC1744" s="248"/>
      <c r="AD1744" s="251"/>
      <c r="AE1744" s="166">
        <f t="shared" si="1945"/>
        <v>0</v>
      </c>
      <c r="AF1744" s="251"/>
      <c r="AG1744" s="251"/>
      <c r="AH1744" s="167">
        <f t="shared" si="1957"/>
        <v>0</v>
      </c>
      <c r="AJ1744" s="252"/>
      <c r="AK1744" s="253"/>
      <c r="AL1744" s="254"/>
      <c r="AM1744" s="253"/>
      <c r="AN1744" s="254"/>
      <c r="AO1744" s="253"/>
      <c r="AP1744" s="254"/>
      <c r="AQ1744" s="253"/>
      <c r="AR1744" s="254"/>
      <c r="AS1744" s="253"/>
      <c r="AT1744" s="254"/>
      <c r="AU1744" s="253"/>
      <c r="AV1744" s="163">
        <f t="shared" si="1947"/>
        <v>0</v>
      </c>
      <c r="AW1744" s="168">
        <f t="shared" si="1948"/>
        <v>0</v>
      </c>
      <c r="AY1744" s="163">
        <f t="shared" si="1949"/>
        <v>0</v>
      </c>
      <c r="AZ1744" s="163">
        <f t="shared" si="1950"/>
        <v>0</v>
      </c>
      <c r="BA1744" s="163">
        <f t="shared" si="1951"/>
        <v>0</v>
      </c>
      <c r="BB1744" s="163">
        <f t="shared" si="1952"/>
        <v>0</v>
      </c>
      <c r="BC1744" s="163">
        <f t="shared" si="1953"/>
        <v>0</v>
      </c>
      <c r="BD1744" s="163">
        <f t="shared" si="1954"/>
        <v>0</v>
      </c>
    </row>
    <row r="1745" spans="2:56" x14ac:dyDescent="0.3">
      <c r="B1745" s="179" t="s">
        <v>136</v>
      </c>
      <c r="C1745" s="83">
        <f>SUM(C1746)</f>
        <v>0</v>
      </c>
      <c r="D1745" s="84">
        <f>SUM(D1746)</f>
        <v>0</v>
      </c>
      <c r="E1745" s="85">
        <f t="shared" si="1940"/>
        <v>0</v>
      </c>
      <c r="F1745" s="83">
        <f>SUM(F1746)</f>
        <v>0</v>
      </c>
      <c r="G1745" s="84">
        <f>SUM(G1746)</f>
        <v>0</v>
      </c>
      <c r="H1745" s="85">
        <f t="shared" si="1941"/>
        <v>0</v>
      </c>
      <c r="I1745" s="83">
        <f>SUM(I1746)</f>
        <v>0</v>
      </c>
      <c r="J1745" s="86">
        <f>SUM(J1746)</f>
        <v>0</v>
      </c>
      <c r="K1745" s="87">
        <f t="shared" si="1942"/>
        <v>0</v>
      </c>
      <c r="L1745" s="83">
        <f>SUM(L1746)</f>
        <v>0</v>
      </c>
      <c r="M1745" s="86">
        <f>SUM(M1746)</f>
        <v>0</v>
      </c>
      <c r="N1745" s="88">
        <f>SUM(N1746)</f>
        <v>0</v>
      </c>
      <c r="O1745" s="83">
        <f>SUM(O1746)</f>
        <v>0</v>
      </c>
      <c r="P1745" s="88">
        <f>SUM(P1746)</f>
        <v>0</v>
      </c>
      <c r="Q1745" s="177">
        <f t="shared" si="1943"/>
        <v>0</v>
      </c>
      <c r="R1745" s="88">
        <f>SUM(R1746)</f>
        <v>0</v>
      </c>
      <c r="S1745" s="88">
        <f>SUM(S1746)</f>
        <v>0</v>
      </c>
      <c r="T1745" s="178">
        <f t="shared" si="1955"/>
        <v>0</v>
      </c>
      <c r="U1745" s="157"/>
      <c r="V1745" s="83">
        <f>SUM(V1746)</f>
        <v>0</v>
      </c>
      <c r="W1745" s="88">
        <f>SUM(W1746)</f>
        <v>0</v>
      </c>
      <c r="X1745" s="177">
        <f t="shared" si="1944"/>
        <v>0</v>
      </c>
      <c r="Y1745" s="88">
        <f>SUM(Y1746)</f>
        <v>0</v>
      </c>
      <c r="Z1745" s="88">
        <f>SUM(Z1746)</f>
        <v>0</v>
      </c>
      <c r="AA1745" s="178">
        <f t="shared" si="1956"/>
        <v>0</v>
      </c>
      <c r="AB1745" s="157"/>
      <c r="AC1745" s="83">
        <f>SUM(AC1746)</f>
        <v>0</v>
      </c>
      <c r="AD1745" s="88">
        <f>SUM(AD1746)</f>
        <v>0</v>
      </c>
      <c r="AE1745" s="177">
        <f t="shared" si="1945"/>
        <v>0</v>
      </c>
      <c r="AF1745" s="88">
        <f>SUM(AF1746)</f>
        <v>0</v>
      </c>
      <c r="AG1745" s="88">
        <f>SUM(AG1746)</f>
        <v>0</v>
      </c>
      <c r="AH1745" s="178">
        <f t="shared" si="1957"/>
        <v>0</v>
      </c>
      <c r="AJ1745" s="84">
        <f t="shared" ref="AJ1745:AU1745" si="1969">SUM(AJ1746)</f>
        <v>0</v>
      </c>
      <c r="AK1745" s="86">
        <f t="shared" si="1969"/>
        <v>0</v>
      </c>
      <c r="AL1745" s="88">
        <f t="shared" si="1969"/>
        <v>0</v>
      </c>
      <c r="AM1745" s="86">
        <f t="shared" si="1969"/>
        <v>0</v>
      </c>
      <c r="AN1745" s="88">
        <f t="shared" si="1969"/>
        <v>0</v>
      </c>
      <c r="AO1745" s="86">
        <f t="shared" si="1969"/>
        <v>0</v>
      </c>
      <c r="AP1745" s="88">
        <f t="shared" si="1969"/>
        <v>0</v>
      </c>
      <c r="AQ1745" s="86">
        <f t="shared" si="1969"/>
        <v>0</v>
      </c>
      <c r="AR1745" s="88">
        <f t="shared" si="1969"/>
        <v>0</v>
      </c>
      <c r="AS1745" s="86">
        <f t="shared" si="1969"/>
        <v>0</v>
      </c>
      <c r="AT1745" s="88">
        <f t="shared" si="1969"/>
        <v>0</v>
      </c>
      <c r="AU1745" s="86">
        <f t="shared" si="1969"/>
        <v>0</v>
      </c>
      <c r="AV1745" s="86">
        <f t="shared" si="1947"/>
        <v>0</v>
      </c>
      <c r="AW1745" s="93">
        <f t="shared" si="1948"/>
        <v>0</v>
      </c>
      <c r="AY1745" s="86">
        <f t="shared" si="1949"/>
        <v>0</v>
      </c>
      <c r="AZ1745" s="86">
        <f t="shared" si="1950"/>
        <v>0</v>
      </c>
      <c r="BA1745" s="86">
        <f t="shared" si="1951"/>
        <v>0</v>
      </c>
      <c r="BB1745" s="86">
        <f t="shared" si="1952"/>
        <v>0</v>
      </c>
      <c r="BC1745" s="86">
        <f t="shared" si="1953"/>
        <v>0</v>
      </c>
      <c r="BD1745" s="86">
        <f t="shared" si="1954"/>
        <v>0</v>
      </c>
    </row>
    <row r="1746" spans="2:56" x14ac:dyDescent="0.3">
      <c r="B1746" s="169" t="s">
        <v>105</v>
      </c>
      <c r="C1746" s="248"/>
      <c r="D1746" s="249"/>
      <c r="E1746" s="172">
        <f t="shared" si="1940"/>
        <v>0</v>
      </c>
      <c r="F1746" s="248"/>
      <c r="G1746" s="249"/>
      <c r="H1746" s="172">
        <f t="shared" si="1941"/>
        <v>0</v>
      </c>
      <c r="I1746" s="248"/>
      <c r="J1746" s="250"/>
      <c r="K1746" s="174">
        <f t="shared" si="1942"/>
        <v>0</v>
      </c>
      <c r="L1746" s="248"/>
      <c r="M1746" s="250"/>
      <c r="N1746" s="251"/>
      <c r="O1746" s="248"/>
      <c r="P1746" s="251"/>
      <c r="Q1746" s="166">
        <f t="shared" si="1943"/>
        <v>0</v>
      </c>
      <c r="R1746" s="251"/>
      <c r="S1746" s="251"/>
      <c r="T1746" s="167">
        <f t="shared" si="1955"/>
        <v>0</v>
      </c>
      <c r="U1746" s="157"/>
      <c r="V1746" s="248"/>
      <c r="W1746" s="251"/>
      <c r="X1746" s="166">
        <f t="shared" si="1944"/>
        <v>0</v>
      </c>
      <c r="Y1746" s="251"/>
      <c r="Z1746" s="251"/>
      <c r="AA1746" s="167">
        <f t="shared" si="1956"/>
        <v>0</v>
      </c>
      <c r="AB1746" s="157"/>
      <c r="AC1746" s="248"/>
      <c r="AD1746" s="251"/>
      <c r="AE1746" s="166">
        <f t="shared" si="1945"/>
        <v>0</v>
      </c>
      <c r="AF1746" s="251"/>
      <c r="AG1746" s="251"/>
      <c r="AH1746" s="167">
        <f t="shared" si="1957"/>
        <v>0</v>
      </c>
      <c r="AJ1746" s="252"/>
      <c r="AK1746" s="253"/>
      <c r="AL1746" s="254"/>
      <c r="AM1746" s="253"/>
      <c r="AN1746" s="254"/>
      <c r="AO1746" s="253"/>
      <c r="AP1746" s="254"/>
      <c r="AQ1746" s="253"/>
      <c r="AR1746" s="254"/>
      <c r="AS1746" s="253"/>
      <c r="AT1746" s="254"/>
      <c r="AU1746" s="253"/>
      <c r="AV1746" s="163">
        <f t="shared" si="1947"/>
        <v>0</v>
      </c>
      <c r="AW1746" s="168">
        <f t="shared" si="1948"/>
        <v>0</v>
      </c>
      <c r="AY1746" s="163">
        <f t="shared" si="1949"/>
        <v>0</v>
      </c>
      <c r="AZ1746" s="163">
        <f t="shared" si="1950"/>
        <v>0</v>
      </c>
      <c r="BA1746" s="163">
        <f t="shared" si="1951"/>
        <v>0</v>
      </c>
      <c r="BB1746" s="163">
        <f t="shared" si="1952"/>
        <v>0</v>
      </c>
      <c r="BC1746" s="163">
        <f t="shared" si="1953"/>
        <v>0</v>
      </c>
      <c r="BD1746" s="163">
        <f t="shared" si="1954"/>
        <v>0</v>
      </c>
    </row>
    <row r="1747" spans="2:56" x14ac:dyDescent="0.3">
      <c r="B1747" s="179" t="s">
        <v>137</v>
      </c>
      <c r="C1747" s="83">
        <f>SUM(C1748)</f>
        <v>0</v>
      </c>
      <c r="D1747" s="84">
        <f>SUM(D1748)</f>
        <v>0</v>
      </c>
      <c r="E1747" s="85">
        <f t="shared" si="1940"/>
        <v>0</v>
      </c>
      <c r="F1747" s="83">
        <f>SUM(F1748)</f>
        <v>0</v>
      </c>
      <c r="G1747" s="84">
        <f>SUM(G1748)</f>
        <v>0</v>
      </c>
      <c r="H1747" s="85">
        <f t="shared" si="1941"/>
        <v>0</v>
      </c>
      <c r="I1747" s="83">
        <f>SUM(I1748)</f>
        <v>0</v>
      </c>
      <c r="J1747" s="86">
        <f>SUM(J1748)</f>
        <v>0</v>
      </c>
      <c r="K1747" s="87">
        <f t="shared" si="1942"/>
        <v>0</v>
      </c>
      <c r="L1747" s="83">
        <f>SUM(L1748)</f>
        <v>0</v>
      </c>
      <c r="M1747" s="86">
        <f>SUM(M1748)</f>
        <v>0</v>
      </c>
      <c r="N1747" s="88">
        <f>SUM(N1748)</f>
        <v>0</v>
      </c>
      <c r="O1747" s="83">
        <f>SUM(O1748)</f>
        <v>0</v>
      </c>
      <c r="P1747" s="88">
        <f>SUM(P1748)</f>
        <v>0</v>
      </c>
      <c r="Q1747" s="177">
        <f t="shared" si="1943"/>
        <v>0</v>
      </c>
      <c r="R1747" s="88">
        <f>SUM(R1748)</f>
        <v>0</v>
      </c>
      <c r="S1747" s="88">
        <f>SUM(S1748)</f>
        <v>0</v>
      </c>
      <c r="T1747" s="178">
        <f t="shared" si="1955"/>
        <v>0</v>
      </c>
      <c r="U1747" s="157"/>
      <c r="V1747" s="83">
        <f>SUM(V1748)</f>
        <v>0</v>
      </c>
      <c r="W1747" s="88">
        <f>SUM(W1748)</f>
        <v>0</v>
      </c>
      <c r="X1747" s="177">
        <f t="shared" si="1944"/>
        <v>0</v>
      </c>
      <c r="Y1747" s="88">
        <f>SUM(Y1748)</f>
        <v>0</v>
      </c>
      <c r="Z1747" s="88">
        <f>SUM(Z1748)</f>
        <v>0</v>
      </c>
      <c r="AA1747" s="178">
        <f t="shared" si="1956"/>
        <v>0</v>
      </c>
      <c r="AB1747" s="157"/>
      <c r="AC1747" s="83">
        <f>SUM(AC1748)</f>
        <v>0</v>
      </c>
      <c r="AD1747" s="88">
        <f>SUM(AD1748)</f>
        <v>0</v>
      </c>
      <c r="AE1747" s="177">
        <f t="shared" si="1945"/>
        <v>0</v>
      </c>
      <c r="AF1747" s="88">
        <f>SUM(AF1748)</f>
        <v>0</v>
      </c>
      <c r="AG1747" s="88">
        <f>SUM(AG1748)</f>
        <v>0</v>
      </c>
      <c r="AH1747" s="178">
        <f t="shared" si="1957"/>
        <v>0</v>
      </c>
      <c r="AJ1747" s="84">
        <f t="shared" ref="AJ1747:AU1747" si="1970">SUM(AJ1748)</f>
        <v>0</v>
      </c>
      <c r="AK1747" s="86">
        <f t="shared" si="1970"/>
        <v>0</v>
      </c>
      <c r="AL1747" s="88">
        <f t="shared" si="1970"/>
        <v>0</v>
      </c>
      <c r="AM1747" s="86">
        <f t="shared" si="1970"/>
        <v>0</v>
      </c>
      <c r="AN1747" s="88">
        <f t="shared" si="1970"/>
        <v>0</v>
      </c>
      <c r="AO1747" s="86">
        <f t="shared" si="1970"/>
        <v>0</v>
      </c>
      <c r="AP1747" s="88">
        <f t="shared" si="1970"/>
        <v>0</v>
      </c>
      <c r="AQ1747" s="86">
        <f t="shared" si="1970"/>
        <v>0</v>
      </c>
      <c r="AR1747" s="88">
        <f t="shared" si="1970"/>
        <v>0</v>
      </c>
      <c r="AS1747" s="86">
        <f t="shared" si="1970"/>
        <v>0</v>
      </c>
      <c r="AT1747" s="88">
        <f t="shared" si="1970"/>
        <v>0</v>
      </c>
      <c r="AU1747" s="86">
        <f t="shared" si="1970"/>
        <v>0</v>
      </c>
      <c r="AV1747" s="86">
        <f t="shared" si="1947"/>
        <v>0</v>
      </c>
      <c r="AW1747" s="93">
        <f t="shared" si="1948"/>
        <v>0</v>
      </c>
      <c r="AY1747" s="86">
        <f t="shared" si="1949"/>
        <v>0</v>
      </c>
      <c r="AZ1747" s="86">
        <f t="shared" si="1950"/>
        <v>0</v>
      </c>
      <c r="BA1747" s="86">
        <f t="shared" si="1951"/>
        <v>0</v>
      </c>
      <c r="BB1747" s="86">
        <f t="shared" si="1952"/>
        <v>0</v>
      </c>
      <c r="BC1747" s="86">
        <f t="shared" si="1953"/>
        <v>0</v>
      </c>
      <c r="BD1747" s="86">
        <f t="shared" si="1954"/>
        <v>0</v>
      </c>
    </row>
    <row r="1748" spans="2:56" x14ac:dyDescent="0.3">
      <c r="B1748" s="169" t="s">
        <v>105</v>
      </c>
      <c r="C1748" s="248"/>
      <c r="D1748" s="249"/>
      <c r="E1748" s="172">
        <f t="shared" si="1940"/>
        <v>0</v>
      </c>
      <c r="F1748" s="248"/>
      <c r="G1748" s="249"/>
      <c r="H1748" s="172">
        <f t="shared" si="1941"/>
        <v>0</v>
      </c>
      <c r="I1748" s="248"/>
      <c r="J1748" s="250"/>
      <c r="K1748" s="174">
        <f t="shared" si="1942"/>
        <v>0</v>
      </c>
      <c r="L1748" s="248"/>
      <c r="M1748" s="250"/>
      <c r="N1748" s="251"/>
      <c r="O1748" s="248"/>
      <c r="P1748" s="251"/>
      <c r="Q1748" s="166">
        <f t="shared" si="1943"/>
        <v>0</v>
      </c>
      <c r="R1748" s="251"/>
      <c r="S1748" s="251"/>
      <c r="T1748" s="167">
        <f t="shared" si="1955"/>
        <v>0</v>
      </c>
      <c r="U1748" s="157"/>
      <c r="V1748" s="248"/>
      <c r="W1748" s="251"/>
      <c r="X1748" s="166">
        <f t="shared" si="1944"/>
        <v>0</v>
      </c>
      <c r="Y1748" s="251"/>
      <c r="Z1748" s="251"/>
      <c r="AA1748" s="167">
        <f t="shared" si="1956"/>
        <v>0</v>
      </c>
      <c r="AB1748" s="157"/>
      <c r="AC1748" s="248"/>
      <c r="AD1748" s="251"/>
      <c r="AE1748" s="166">
        <f t="shared" si="1945"/>
        <v>0</v>
      </c>
      <c r="AF1748" s="251"/>
      <c r="AG1748" s="251"/>
      <c r="AH1748" s="167">
        <f t="shared" si="1957"/>
        <v>0</v>
      </c>
      <c r="AJ1748" s="252"/>
      <c r="AK1748" s="253"/>
      <c r="AL1748" s="254"/>
      <c r="AM1748" s="253"/>
      <c r="AN1748" s="254"/>
      <c r="AO1748" s="253"/>
      <c r="AP1748" s="254"/>
      <c r="AQ1748" s="253"/>
      <c r="AR1748" s="254"/>
      <c r="AS1748" s="253"/>
      <c r="AT1748" s="254"/>
      <c r="AU1748" s="253"/>
      <c r="AV1748" s="163">
        <f t="shared" si="1947"/>
        <v>0</v>
      </c>
      <c r="AW1748" s="168">
        <f t="shared" si="1948"/>
        <v>0</v>
      </c>
      <c r="AY1748" s="163">
        <f t="shared" si="1949"/>
        <v>0</v>
      </c>
      <c r="AZ1748" s="163">
        <f t="shared" si="1950"/>
        <v>0</v>
      </c>
      <c r="BA1748" s="163">
        <f t="shared" si="1951"/>
        <v>0</v>
      </c>
      <c r="BB1748" s="163">
        <f t="shared" si="1952"/>
        <v>0</v>
      </c>
      <c r="BC1748" s="163">
        <f t="shared" si="1953"/>
        <v>0</v>
      </c>
      <c r="BD1748" s="163">
        <f t="shared" si="1954"/>
        <v>0</v>
      </c>
    </row>
    <row r="1749" spans="2:56" x14ac:dyDescent="0.3">
      <c r="B1749" s="179" t="s">
        <v>138</v>
      </c>
      <c r="C1749" s="83">
        <f>SUM(C1750)</f>
        <v>0</v>
      </c>
      <c r="D1749" s="84">
        <f>SUM(D1750)</f>
        <v>0</v>
      </c>
      <c r="E1749" s="85">
        <f t="shared" si="1940"/>
        <v>0</v>
      </c>
      <c r="F1749" s="83">
        <f>SUM(F1750)</f>
        <v>0</v>
      </c>
      <c r="G1749" s="84">
        <f>SUM(G1750)</f>
        <v>0</v>
      </c>
      <c r="H1749" s="85">
        <f t="shared" si="1941"/>
        <v>0</v>
      </c>
      <c r="I1749" s="83">
        <f>SUM(I1750)</f>
        <v>0</v>
      </c>
      <c r="J1749" s="86">
        <f>SUM(J1750)</f>
        <v>0</v>
      </c>
      <c r="K1749" s="87">
        <f t="shared" si="1942"/>
        <v>0</v>
      </c>
      <c r="L1749" s="83">
        <f>SUM(L1750)</f>
        <v>0</v>
      </c>
      <c r="M1749" s="86">
        <f>SUM(M1750)</f>
        <v>0</v>
      </c>
      <c r="N1749" s="88">
        <f>SUM(N1750)</f>
        <v>0</v>
      </c>
      <c r="O1749" s="83">
        <f>SUM(O1750)</f>
        <v>0</v>
      </c>
      <c r="P1749" s="88">
        <f>SUM(P1750)</f>
        <v>0</v>
      </c>
      <c r="Q1749" s="177">
        <f t="shared" si="1943"/>
        <v>0</v>
      </c>
      <c r="R1749" s="88">
        <f>SUM(R1750)</f>
        <v>0</v>
      </c>
      <c r="S1749" s="88">
        <f>SUM(S1750)</f>
        <v>0</v>
      </c>
      <c r="T1749" s="178">
        <f t="shared" si="1955"/>
        <v>0</v>
      </c>
      <c r="U1749" s="157"/>
      <c r="V1749" s="83">
        <f>SUM(V1750)</f>
        <v>0</v>
      </c>
      <c r="W1749" s="88">
        <f>SUM(W1750)</f>
        <v>0</v>
      </c>
      <c r="X1749" s="177">
        <f t="shared" si="1944"/>
        <v>0</v>
      </c>
      <c r="Y1749" s="88">
        <f>SUM(Y1750)</f>
        <v>0</v>
      </c>
      <c r="Z1749" s="88">
        <f>SUM(Z1750)</f>
        <v>0</v>
      </c>
      <c r="AA1749" s="178">
        <f t="shared" si="1956"/>
        <v>0</v>
      </c>
      <c r="AB1749" s="157"/>
      <c r="AC1749" s="83">
        <f>SUM(AC1750)</f>
        <v>0</v>
      </c>
      <c r="AD1749" s="88">
        <f>SUM(AD1750)</f>
        <v>0</v>
      </c>
      <c r="AE1749" s="177">
        <f t="shared" si="1945"/>
        <v>0</v>
      </c>
      <c r="AF1749" s="88">
        <f>SUM(AF1750)</f>
        <v>0</v>
      </c>
      <c r="AG1749" s="88">
        <f>SUM(AG1750)</f>
        <v>0</v>
      </c>
      <c r="AH1749" s="178">
        <f t="shared" si="1957"/>
        <v>0</v>
      </c>
      <c r="AJ1749" s="84">
        <f t="shared" ref="AJ1749:AU1749" si="1971">SUM(AJ1750)</f>
        <v>0</v>
      </c>
      <c r="AK1749" s="86">
        <f t="shared" si="1971"/>
        <v>0</v>
      </c>
      <c r="AL1749" s="88">
        <f t="shared" si="1971"/>
        <v>0</v>
      </c>
      <c r="AM1749" s="86">
        <f t="shared" si="1971"/>
        <v>0</v>
      </c>
      <c r="AN1749" s="88">
        <f t="shared" si="1971"/>
        <v>0</v>
      </c>
      <c r="AO1749" s="86">
        <f t="shared" si="1971"/>
        <v>0</v>
      </c>
      <c r="AP1749" s="88">
        <f t="shared" si="1971"/>
        <v>0</v>
      </c>
      <c r="AQ1749" s="86">
        <f t="shared" si="1971"/>
        <v>0</v>
      </c>
      <c r="AR1749" s="88">
        <f t="shared" si="1971"/>
        <v>0</v>
      </c>
      <c r="AS1749" s="86">
        <f t="shared" si="1971"/>
        <v>0</v>
      </c>
      <c r="AT1749" s="88">
        <f t="shared" si="1971"/>
        <v>0</v>
      </c>
      <c r="AU1749" s="86">
        <f t="shared" si="1971"/>
        <v>0</v>
      </c>
      <c r="AV1749" s="86">
        <f t="shared" si="1947"/>
        <v>0</v>
      </c>
      <c r="AW1749" s="93">
        <f t="shared" si="1948"/>
        <v>0</v>
      </c>
      <c r="AY1749" s="86">
        <f t="shared" si="1949"/>
        <v>0</v>
      </c>
      <c r="AZ1749" s="86">
        <f t="shared" si="1950"/>
        <v>0</v>
      </c>
      <c r="BA1749" s="86">
        <f t="shared" si="1951"/>
        <v>0</v>
      </c>
      <c r="BB1749" s="86">
        <f t="shared" si="1952"/>
        <v>0</v>
      </c>
      <c r="BC1749" s="86">
        <f t="shared" si="1953"/>
        <v>0</v>
      </c>
      <c r="BD1749" s="86">
        <f t="shared" si="1954"/>
        <v>0</v>
      </c>
    </row>
    <row r="1750" spans="2:56" x14ac:dyDescent="0.3">
      <c r="B1750" s="169" t="s">
        <v>139</v>
      </c>
      <c r="C1750" s="248"/>
      <c r="D1750" s="249"/>
      <c r="E1750" s="172">
        <f t="shared" si="1940"/>
        <v>0</v>
      </c>
      <c r="F1750" s="248"/>
      <c r="G1750" s="249"/>
      <c r="H1750" s="172">
        <f t="shared" si="1941"/>
        <v>0</v>
      </c>
      <c r="I1750" s="248"/>
      <c r="J1750" s="250"/>
      <c r="K1750" s="174">
        <f t="shared" si="1942"/>
        <v>0</v>
      </c>
      <c r="L1750" s="248"/>
      <c r="M1750" s="250"/>
      <c r="N1750" s="251"/>
      <c r="O1750" s="248"/>
      <c r="P1750" s="251"/>
      <c r="Q1750" s="166">
        <f t="shared" si="1943"/>
        <v>0</v>
      </c>
      <c r="R1750" s="251"/>
      <c r="S1750" s="251"/>
      <c r="T1750" s="167">
        <f t="shared" si="1955"/>
        <v>0</v>
      </c>
      <c r="U1750" s="157"/>
      <c r="V1750" s="248"/>
      <c r="W1750" s="251"/>
      <c r="X1750" s="166">
        <f t="shared" si="1944"/>
        <v>0</v>
      </c>
      <c r="Y1750" s="251"/>
      <c r="Z1750" s="251"/>
      <c r="AA1750" s="167">
        <f t="shared" si="1956"/>
        <v>0</v>
      </c>
      <c r="AB1750" s="157"/>
      <c r="AC1750" s="248"/>
      <c r="AD1750" s="251"/>
      <c r="AE1750" s="166">
        <f t="shared" si="1945"/>
        <v>0</v>
      </c>
      <c r="AF1750" s="251"/>
      <c r="AG1750" s="251"/>
      <c r="AH1750" s="167">
        <f t="shared" si="1957"/>
        <v>0</v>
      </c>
      <c r="AJ1750" s="252"/>
      <c r="AK1750" s="253"/>
      <c r="AL1750" s="254"/>
      <c r="AM1750" s="253"/>
      <c r="AN1750" s="254"/>
      <c r="AO1750" s="253"/>
      <c r="AP1750" s="254"/>
      <c r="AQ1750" s="253"/>
      <c r="AR1750" s="254"/>
      <c r="AS1750" s="253"/>
      <c r="AT1750" s="254"/>
      <c r="AU1750" s="253"/>
      <c r="AV1750" s="163">
        <f t="shared" si="1947"/>
        <v>0</v>
      </c>
      <c r="AW1750" s="168">
        <f t="shared" si="1948"/>
        <v>0</v>
      </c>
      <c r="AY1750" s="163">
        <f t="shared" si="1949"/>
        <v>0</v>
      </c>
      <c r="AZ1750" s="163">
        <f t="shared" si="1950"/>
        <v>0</v>
      </c>
      <c r="BA1750" s="163">
        <f t="shared" si="1951"/>
        <v>0</v>
      </c>
      <c r="BB1750" s="163">
        <f t="shared" si="1952"/>
        <v>0</v>
      </c>
      <c r="BC1750" s="163">
        <f t="shared" si="1953"/>
        <v>0</v>
      </c>
      <c r="BD1750" s="163">
        <f t="shared" si="1954"/>
        <v>0</v>
      </c>
    </row>
    <row r="1751" spans="2:56" x14ac:dyDescent="0.3">
      <c r="B1751" s="179" t="s">
        <v>140</v>
      </c>
      <c r="C1751" s="83">
        <f>SUM(C1752:C1760)</f>
        <v>0</v>
      </c>
      <c r="D1751" s="84">
        <f>SUM(D1752:D1760)</f>
        <v>0</v>
      </c>
      <c r="E1751" s="85">
        <f t="shared" si="1940"/>
        <v>0</v>
      </c>
      <c r="F1751" s="83">
        <f>SUM(F1752:F1760)</f>
        <v>0</v>
      </c>
      <c r="G1751" s="84">
        <f>SUM(G1752:G1760)</f>
        <v>0</v>
      </c>
      <c r="H1751" s="85">
        <f t="shared" si="1941"/>
        <v>0</v>
      </c>
      <c r="I1751" s="83">
        <f>SUM(I1752:I1760)</f>
        <v>0</v>
      </c>
      <c r="J1751" s="86">
        <f>SUM(J1752:J1760)</f>
        <v>0</v>
      </c>
      <c r="K1751" s="87">
        <f t="shared" si="1942"/>
        <v>0</v>
      </c>
      <c r="L1751" s="83">
        <f>SUM(L1752:L1760)</f>
        <v>0</v>
      </c>
      <c r="M1751" s="86">
        <f>SUM(M1752:M1760)</f>
        <v>0</v>
      </c>
      <c r="N1751" s="88">
        <f>SUM(N1752:N1760)</f>
        <v>0</v>
      </c>
      <c r="O1751" s="83">
        <f>SUM(O1752:O1760)</f>
        <v>0</v>
      </c>
      <c r="P1751" s="88">
        <f>SUM(P1752:P1760)</f>
        <v>0</v>
      </c>
      <c r="Q1751" s="177">
        <f t="shared" si="1943"/>
        <v>0</v>
      </c>
      <c r="R1751" s="88">
        <f>SUM(R1752:R1760)</f>
        <v>0</v>
      </c>
      <c r="S1751" s="88">
        <f>SUM(S1752:S1760)</f>
        <v>0</v>
      </c>
      <c r="T1751" s="178">
        <f t="shared" si="1955"/>
        <v>0</v>
      </c>
      <c r="U1751" s="157"/>
      <c r="V1751" s="83">
        <f>SUM(V1752:V1760)</f>
        <v>0</v>
      </c>
      <c r="W1751" s="88">
        <f>SUM(W1752:W1760)</f>
        <v>0</v>
      </c>
      <c r="X1751" s="177">
        <f t="shared" si="1944"/>
        <v>0</v>
      </c>
      <c r="Y1751" s="88">
        <f>SUM(Y1752:Y1760)</f>
        <v>0</v>
      </c>
      <c r="Z1751" s="88">
        <f>SUM(Z1752:Z1760)</f>
        <v>0</v>
      </c>
      <c r="AA1751" s="178">
        <f t="shared" si="1956"/>
        <v>0</v>
      </c>
      <c r="AB1751" s="157"/>
      <c r="AC1751" s="83">
        <f>SUM(AC1752:AC1760)</f>
        <v>0</v>
      </c>
      <c r="AD1751" s="88">
        <f>SUM(AD1752:AD1760)</f>
        <v>0</v>
      </c>
      <c r="AE1751" s="177">
        <f t="shared" si="1945"/>
        <v>0</v>
      </c>
      <c r="AF1751" s="88">
        <f>SUM(AF1752:AF1760)</f>
        <v>0</v>
      </c>
      <c r="AG1751" s="88">
        <f>SUM(AG1752:AG1760)</f>
        <v>0</v>
      </c>
      <c r="AH1751" s="178">
        <f t="shared" si="1957"/>
        <v>0</v>
      </c>
      <c r="AJ1751" s="84">
        <f t="shared" ref="AJ1751:AU1751" si="1972">SUM(AJ1752:AJ1760)</f>
        <v>0</v>
      </c>
      <c r="AK1751" s="86">
        <f t="shared" si="1972"/>
        <v>0</v>
      </c>
      <c r="AL1751" s="88">
        <f t="shared" si="1972"/>
        <v>0</v>
      </c>
      <c r="AM1751" s="86">
        <f t="shared" si="1972"/>
        <v>0</v>
      </c>
      <c r="AN1751" s="88">
        <f t="shared" si="1972"/>
        <v>0</v>
      </c>
      <c r="AO1751" s="86">
        <f t="shared" si="1972"/>
        <v>0</v>
      </c>
      <c r="AP1751" s="88">
        <f t="shared" si="1972"/>
        <v>0</v>
      </c>
      <c r="AQ1751" s="86">
        <f t="shared" si="1972"/>
        <v>0</v>
      </c>
      <c r="AR1751" s="88">
        <f t="shared" si="1972"/>
        <v>0</v>
      </c>
      <c r="AS1751" s="86">
        <f t="shared" si="1972"/>
        <v>0</v>
      </c>
      <c r="AT1751" s="88">
        <f t="shared" si="1972"/>
        <v>0</v>
      </c>
      <c r="AU1751" s="86">
        <f t="shared" si="1972"/>
        <v>0</v>
      </c>
      <c r="AV1751" s="86">
        <f t="shared" si="1947"/>
        <v>0</v>
      </c>
      <c r="AW1751" s="93">
        <f t="shared" si="1948"/>
        <v>0</v>
      </c>
      <c r="AY1751" s="86">
        <f t="shared" si="1949"/>
        <v>0</v>
      </c>
      <c r="AZ1751" s="86">
        <f t="shared" si="1950"/>
        <v>0</v>
      </c>
      <c r="BA1751" s="86">
        <f t="shared" si="1951"/>
        <v>0</v>
      </c>
      <c r="BB1751" s="86">
        <f t="shared" si="1952"/>
        <v>0</v>
      </c>
      <c r="BC1751" s="86">
        <f t="shared" si="1953"/>
        <v>0</v>
      </c>
      <c r="BD1751" s="86">
        <f t="shared" si="1954"/>
        <v>0</v>
      </c>
    </row>
    <row r="1752" spans="2:56" x14ac:dyDescent="0.3">
      <c r="B1752" s="169" t="s">
        <v>141</v>
      </c>
      <c r="C1752" s="248"/>
      <c r="D1752" s="249"/>
      <c r="E1752" s="172">
        <f t="shared" si="1940"/>
        <v>0</v>
      </c>
      <c r="F1752" s="248"/>
      <c r="G1752" s="249"/>
      <c r="H1752" s="172">
        <f t="shared" si="1941"/>
        <v>0</v>
      </c>
      <c r="I1752" s="248"/>
      <c r="J1752" s="250"/>
      <c r="K1752" s="174">
        <f t="shared" si="1942"/>
        <v>0</v>
      </c>
      <c r="L1752" s="248"/>
      <c r="M1752" s="250"/>
      <c r="N1752" s="251"/>
      <c r="O1752" s="248"/>
      <c r="P1752" s="251"/>
      <c r="Q1752" s="166">
        <f t="shared" si="1943"/>
        <v>0</v>
      </c>
      <c r="R1752" s="251"/>
      <c r="S1752" s="251"/>
      <c r="T1752" s="167">
        <f t="shared" si="1955"/>
        <v>0</v>
      </c>
      <c r="U1752" s="157"/>
      <c r="V1752" s="248"/>
      <c r="W1752" s="251"/>
      <c r="X1752" s="166">
        <f t="shared" si="1944"/>
        <v>0</v>
      </c>
      <c r="Y1752" s="251"/>
      <c r="Z1752" s="251"/>
      <c r="AA1752" s="167">
        <f t="shared" si="1956"/>
        <v>0</v>
      </c>
      <c r="AB1752" s="157"/>
      <c r="AC1752" s="248"/>
      <c r="AD1752" s="251"/>
      <c r="AE1752" s="166">
        <f t="shared" si="1945"/>
        <v>0</v>
      </c>
      <c r="AF1752" s="251"/>
      <c r="AG1752" s="251"/>
      <c r="AH1752" s="167">
        <f t="shared" si="1957"/>
        <v>0</v>
      </c>
      <c r="AJ1752" s="252"/>
      <c r="AK1752" s="253"/>
      <c r="AL1752" s="254"/>
      <c r="AM1752" s="253"/>
      <c r="AN1752" s="254"/>
      <c r="AO1752" s="253"/>
      <c r="AP1752" s="254"/>
      <c r="AQ1752" s="253"/>
      <c r="AR1752" s="254"/>
      <c r="AS1752" s="253"/>
      <c r="AT1752" s="254"/>
      <c r="AU1752" s="253"/>
      <c r="AV1752" s="163">
        <f t="shared" si="1947"/>
        <v>0</v>
      </c>
      <c r="AW1752" s="168">
        <f t="shared" si="1948"/>
        <v>0</v>
      </c>
      <c r="AY1752" s="163">
        <f t="shared" si="1949"/>
        <v>0</v>
      </c>
      <c r="AZ1752" s="163">
        <f t="shared" si="1950"/>
        <v>0</v>
      </c>
      <c r="BA1752" s="163">
        <f t="shared" si="1951"/>
        <v>0</v>
      </c>
      <c r="BB1752" s="163">
        <f t="shared" si="1952"/>
        <v>0</v>
      </c>
      <c r="BC1752" s="163">
        <f t="shared" si="1953"/>
        <v>0</v>
      </c>
      <c r="BD1752" s="163">
        <f t="shared" si="1954"/>
        <v>0</v>
      </c>
    </row>
    <row r="1753" spans="2:56" x14ac:dyDescent="0.3">
      <c r="B1753" s="169" t="s">
        <v>142</v>
      </c>
      <c r="C1753" s="248"/>
      <c r="D1753" s="249"/>
      <c r="E1753" s="172">
        <f t="shared" si="1940"/>
        <v>0</v>
      </c>
      <c r="F1753" s="248"/>
      <c r="G1753" s="249"/>
      <c r="H1753" s="172">
        <f t="shared" si="1941"/>
        <v>0</v>
      </c>
      <c r="I1753" s="248"/>
      <c r="J1753" s="250"/>
      <c r="K1753" s="174">
        <f t="shared" si="1942"/>
        <v>0</v>
      </c>
      <c r="L1753" s="248"/>
      <c r="M1753" s="250"/>
      <c r="N1753" s="251"/>
      <c r="O1753" s="248"/>
      <c r="P1753" s="251"/>
      <c r="Q1753" s="166">
        <f t="shared" si="1943"/>
        <v>0</v>
      </c>
      <c r="R1753" s="251"/>
      <c r="S1753" s="251"/>
      <c r="T1753" s="167">
        <f t="shared" si="1955"/>
        <v>0</v>
      </c>
      <c r="U1753" s="157"/>
      <c r="V1753" s="248"/>
      <c r="W1753" s="251"/>
      <c r="X1753" s="166">
        <f t="shared" si="1944"/>
        <v>0</v>
      </c>
      <c r="Y1753" s="251"/>
      <c r="Z1753" s="251"/>
      <c r="AA1753" s="167">
        <f t="shared" si="1956"/>
        <v>0</v>
      </c>
      <c r="AB1753" s="157"/>
      <c r="AC1753" s="248"/>
      <c r="AD1753" s="251"/>
      <c r="AE1753" s="166">
        <f t="shared" si="1945"/>
        <v>0</v>
      </c>
      <c r="AF1753" s="251"/>
      <c r="AG1753" s="251"/>
      <c r="AH1753" s="167">
        <f t="shared" si="1957"/>
        <v>0</v>
      </c>
      <c r="AJ1753" s="252"/>
      <c r="AK1753" s="253"/>
      <c r="AL1753" s="254"/>
      <c r="AM1753" s="253"/>
      <c r="AN1753" s="254"/>
      <c r="AO1753" s="253"/>
      <c r="AP1753" s="254"/>
      <c r="AQ1753" s="253"/>
      <c r="AR1753" s="254"/>
      <c r="AS1753" s="253"/>
      <c r="AT1753" s="254"/>
      <c r="AU1753" s="253"/>
      <c r="AV1753" s="163">
        <f t="shared" si="1947"/>
        <v>0</v>
      </c>
      <c r="AW1753" s="168">
        <f t="shared" si="1948"/>
        <v>0</v>
      </c>
      <c r="AY1753" s="163">
        <f t="shared" si="1949"/>
        <v>0</v>
      </c>
      <c r="AZ1753" s="163">
        <f t="shared" si="1950"/>
        <v>0</v>
      </c>
      <c r="BA1753" s="163">
        <f t="shared" si="1951"/>
        <v>0</v>
      </c>
      <c r="BB1753" s="163">
        <f t="shared" si="1952"/>
        <v>0</v>
      </c>
      <c r="BC1753" s="163">
        <f t="shared" si="1953"/>
        <v>0</v>
      </c>
      <c r="BD1753" s="163">
        <f t="shared" si="1954"/>
        <v>0</v>
      </c>
    </row>
    <row r="1754" spans="2:56" x14ac:dyDescent="0.3">
      <c r="B1754" s="169" t="s">
        <v>143</v>
      </c>
      <c r="C1754" s="248"/>
      <c r="D1754" s="249"/>
      <c r="E1754" s="172">
        <f t="shared" si="1940"/>
        <v>0</v>
      </c>
      <c r="F1754" s="248"/>
      <c r="G1754" s="249"/>
      <c r="H1754" s="172">
        <f t="shared" si="1941"/>
        <v>0</v>
      </c>
      <c r="I1754" s="248"/>
      <c r="J1754" s="250"/>
      <c r="K1754" s="174">
        <f t="shared" si="1942"/>
        <v>0</v>
      </c>
      <c r="L1754" s="248"/>
      <c r="M1754" s="250"/>
      <c r="N1754" s="251"/>
      <c r="O1754" s="248"/>
      <c r="P1754" s="251"/>
      <c r="Q1754" s="166">
        <f t="shared" si="1943"/>
        <v>0</v>
      </c>
      <c r="R1754" s="251"/>
      <c r="S1754" s="251"/>
      <c r="T1754" s="167">
        <f t="shared" si="1955"/>
        <v>0</v>
      </c>
      <c r="U1754" s="157"/>
      <c r="V1754" s="248"/>
      <c r="W1754" s="251"/>
      <c r="X1754" s="166">
        <f t="shared" si="1944"/>
        <v>0</v>
      </c>
      <c r="Y1754" s="251"/>
      <c r="Z1754" s="251"/>
      <c r="AA1754" s="167">
        <f t="shared" si="1956"/>
        <v>0</v>
      </c>
      <c r="AB1754" s="157"/>
      <c r="AC1754" s="248"/>
      <c r="AD1754" s="251"/>
      <c r="AE1754" s="166">
        <f t="shared" si="1945"/>
        <v>0</v>
      </c>
      <c r="AF1754" s="251"/>
      <c r="AG1754" s="251"/>
      <c r="AH1754" s="167">
        <f t="shared" si="1957"/>
        <v>0</v>
      </c>
      <c r="AJ1754" s="252"/>
      <c r="AK1754" s="253"/>
      <c r="AL1754" s="254"/>
      <c r="AM1754" s="253"/>
      <c r="AN1754" s="254"/>
      <c r="AO1754" s="253"/>
      <c r="AP1754" s="254"/>
      <c r="AQ1754" s="253"/>
      <c r="AR1754" s="254"/>
      <c r="AS1754" s="253"/>
      <c r="AT1754" s="254"/>
      <c r="AU1754" s="253"/>
      <c r="AV1754" s="163">
        <f t="shared" si="1947"/>
        <v>0</v>
      </c>
      <c r="AW1754" s="168">
        <f t="shared" si="1948"/>
        <v>0</v>
      </c>
      <c r="AY1754" s="163">
        <f t="shared" si="1949"/>
        <v>0</v>
      </c>
      <c r="AZ1754" s="163">
        <f t="shared" si="1950"/>
        <v>0</v>
      </c>
      <c r="BA1754" s="163">
        <f t="shared" si="1951"/>
        <v>0</v>
      </c>
      <c r="BB1754" s="163">
        <f t="shared" si="1952"/>
        <v>0</v>
      </c>
      <c r="BC1754" s="163">
        <f t="shared" si="1953"/>
        <v>0</v>
      </c>
      <c r="BD1754" s="163">
        <f t="shared" si="1954"/>
        <v>0</v>
      </c>
    </row>
    <row r="1755" spans="2:56" x14ac:dyDescent="0.3">
      <c r="B1755" s="169" t="s">
        <v>144</v>
      </c>
      <c r="C1755" s="248"/>
      <c r="D1755" s="249"/>
      <c r="E1755" s="172">
        <f t="shared" si="1940"/>
        <v>0</v>
      </c>
      <c r="F1755" s="248"/>
      <c r="G1755" s="249"/>
      <c r="H1755" s="172">
        <f t="shared" si="1941"/>
        <v>0</v>
      </c>
      <c r="I1755" s="248"/>
      <c r="J1755" s="250"/>
      <c r="K1755" s="174">
        <f t="shared" si="1942"/>
        <v>0</v>
      </c>
      <c r="L1755" s="248"/>
      <c r="M1755" s="250"/>
      <c r="N1755" s="251"/>
      <c r="O1755" s="248"/>
      <c r="P1755" s="251"/>
      <c r="Q1755" s="166">
        <f t="shared" si="1943"/>
        <v>0</v>
      </c>
      <c r="R1755" s="251"/>
      <c r="S1755" s="251"/>
      <c r="T1755" s="167">
        <f t="shared" si="1955"/>
        <v>0</v>
      </c>
      <c r="U1755" s="157"/>
      <c r="V1755" s="248"/>
      <c r="W1755" s="251"/>
      <c r="X1755" s="166">
        <f t="shared" si="1944"/>
        <v>0</v>
      </c>
      <c r="Y1755" s="251"/>
      <c r="Z1755" s="251"/>
      <c r="AA1755" s="167">
        <f t="shared" si="1956"/>
        <v>0</v>
      </c>
      <c r="AB1755" s="157"/>
      <c r="AC1755" s="248"/>
      <c r="AD1755" s="251"/>
      <c r="AE1755" s="166">
        <f t="shared" si="1945"/>
        <v>0</v>
      </c>
      <c r="AF1755" s="251"/>
      <c r="AG1755" s="251"/>
      <c r="AH1755" s="167">
        <f t="shared" si="1957"/>
        <v>0</v>
      </c>
      <c r="AJ1755" s="252"/>
      <c r="AK1755" s="253"/>
      <c r="AL1755" s="254"/>
      <c r="AM1755" s="253"/>
      <c r="AN1755" s="254"/>
      <c r="AO1755" s="253"/>
      <c r="AP1755" s="254"/>
      <c r="AQ1755" s="253"/>
      <c r="AR1755" s="254"/>
      <c r="AS1755" s="253"/>
      <c r="AT1755" s="254"/>
      <c r="AU1755" s="253"/>
      <c r="AV1755" s="163">
        <f t="shared" si="1947"/>
        <v>0</v>
      </c>
      <c r="AW1755" s="168">
        <f t="shared" si="1948"/>
        <v>0</v>
      </c>
      <c r="AY1755" s="163">
        <f t="shared" si="1949"/>
        <v>0</v>
      </c>
      <c r="AZ1755" s="163">
        <f t="shared" si="1950"/>
        <v>0</v>
      </c>
      <c r="BA1755" s="163">
        <f t="shared" si="1951"/>
        <v>0</v>
      </c>
      <c r="BB1755" s="163">
        <f t="shared" si="1952"/>
        <v>0</v>
      </c>
      <c r="BC1755" s="163">
        <f t="shared" si="1953"/>
        <v>0</v>
      </c>
      <c r="BD1755" s="163">
        <f t="shared" si="1954"/>
        <v>0</v>
      </c>
    </row>
    <row r="1756" spans="2:56" x14ac:dyDescent="0.3">
      <c r="B1756" s="169" t="s">
        <v>145</v>
      </c>
      <c r="C1756" s="248"/>
      <c r="D1756" s="249"/>
      <c r="E1756" s="172">
        <f t="shared" si="1940"/>
        <v>0</v>
      </c>
      <c r="F1756" s="248"/>
      <c r="G1756" s="249"/>
      <c r="H1756" s="172">
        <f t="shared" si="1941"/>
        <v>0</v>
      </c>
      <c r="I1756" s="248"/>
      <c r="J1756" s="250"/>
      <c r="K1756" s="174">
        <f t="shared" si="1942"/>
        <v>0</v>
      </c>
      <c r="L1756" s="248"/>
      <c r="M1756" s="250"/>
      <c r="N1756" s="251"/>
      <c r="O1756" s="248"/>
      <c r="P1756" s="251"/>
      <c r="Q1756" s="166">
        <f t="shared" si="1943"/>
        <v>0</v>
      </c>
      <c r="R1756" s="251"/>
      <c r="S1756" s="251"/>
      <c r="T1756" s="167">
        <f t="shared" si="1955"/>
        <v>0</v>
      </c>
      <c r="U1756" s="157"/>
      <c r="V1756" s="248"/>
      <c r="W1756" s="251"/>
      <c r="X1756" s="166">
        <f t="shared" si="1944"/>
        <v>0</v>
      </c>
      <c r="Y1756" s="251"/>
      <c r="Z1756" s="251"/>
      <c r="AA1756" s="167">
        <f t="shared" si="1956"/>
        <v>0</v>
      </c>
      <c r="AB1756" s="157"/>
      <c r="AC1756" s="248"/>
      <c r="AD1756" s="251"/>
      <c r="AE1756" s="166">
        <f t="shared" si="1945"/>
        <v>0</v>
      </c>
      <c r="AF1756" s="251"/>
      <c r="AG1756" s="251"/>
      <c r="AH1756" s="167">
        <f t="shared" si="1957"/>
        <v>0</v>
      </c>
      <c r="AJ1756" s="252"/>
      <c r="AK1756" s="253"/>
      <c r="AL1756" s="254"/>
      <c r="AM1756" s="253"/>
      <c r="AN1756" s="254"/>
      <c r="AO1756" s="253"/>
      <c r="AP1756" s="254"/>
      <c r="AQ1756" s="253"/>
      <c r="AR1756" s="254"/>
      <c r="AS1756" s="253"/>
      <c r="AT1756" s="254"/>
      <c r="AU1756" s="253"/>
      <c r="AV1756" s="163">
        <f t="shared" si="1947"/>
        <v>0</v>
      </c>
      <c r="AW1756" s="168">
        <f t="shared" si="1948"/>
        <v>0</v>
      </c>
      <c r="AY1756" s="163">
        <f t="shared" si="1949"/>
        <v>0</v>
      </c>
      <c r="AZ1756" s="163">
        <f t="shared" si="1950"/>
        <v>0</v>
      </c>
      <c r="BA1756" s="163">
        <f t="shared" si="1951"/>
        <v>0</v>
      </c>
      <c r="BB1756" s="163">
        <f t="shared" si="1952"/>
        <v>0</v>
      </c>
      <c r="BC1756" s="163">
        <f t="shared" si="1953"/>
        <v>0</v>
      </c>
      <c r="BD1756" s="163">
        <f t="shared" si="1954"/>
        <v>0</v>
      </c>
    </row>
    <row r="1757" spans="2:56" x14ac:dyDescent="0.3">
      <c r="B1757" s="169" t="s">
        <v>146</v>
      </c>
      <c r="C1757" s="248"/>
      <c r="D1757" s="249"/>
      <c r="E1757" s="172">
        <f t="shared" si="1940"/>
        <v>0</v>
      </c>
      <c r="F1757" s="248"/>
      <c r="G1757" s="249"/>
      <c r="H1757" s="172">
        <f t="shared" si="1941"/>
        <v>0</v>
      </c>
      <c r="I1757" s="248"/>
      <c r="J1757" s="250"/>
      <c r="K1757" s="174">
        <f t="shared" si="1942"/>
        <v>0</v>
      </c>
      <c r="L1757" s="248"/>
      <c r="M1757" s="250"/>
      <c r="N1757" s="251"/>
      <c r="O1757" s="248"/>
      <c r="P1757" s="251"/>
      <c r="Q1757" s="166">
        <f t="shared" si="1943"/>
        <v>0</v>
      </c>
      <c r="R1757" s="251"/>
      <c r="S1757" s="251"/>
      <c r="T1757" s="167">
        <f t="shared" si="1955"/>
        <v>0</v>
      </c>
      <c r="U1757" s="157"/>
      <c r="V1757" s="248"/>
      <c r="W1757" s="251"/>
      <c r="X1757" s="166">
        <f t="shared" si="1944"/>
        <v>0</v>
      </c>
      <c r="Y1757" s="251"/>
      <c r="Z1757" s="251"/>
      <c r="AA1757" s="167">
        <f t="shared" si="1956"/>
        <v>0</v>
      </c>
      <c r="AB1757" s="157"/>
      <c r="AC1757" s="248"/>
      <c r="AD1757" s="251"/>
      <c r="AE1757" s="166">
        <f t="shared" si="1945"/>
        <v>0</v>
      </c>
      <c r="AF1757" s="251"/>
      <c r="AG1757" s="251"/>
      <c r="AH1757" s="167">
        <f t="shared" si="1957"/>
        <v>0</v>
      </c>
      <c r="AJ1757" s="252"/>
      <c r="AK1757" s="253"/>
      <c r="AL1757" s="254"/>
      <c r="AM1757" s="253"/>
      <c r="AN1757" s="254"/>
      <c r="AO1757" s="253"/>
      <c r="AP1757" s="254"/>
      <c r="AQ1757" s="253"/>
      <c r="AR1757" s="254"/>
      <c r="AS1757" s="253"/>
      <c r="AT1757" s="254"/>
      <c r="AU1757" s="253"/>
      <c r="AV1757" s="163">
        <f t="shared" si="1947"/>
        <v>0</v>
      </c>
      <c r="AW1757" s="168">
        <f t="shared" si="1948"/>
        <v>0</v>
      </c>
      <c r="AY1757" s="163">
        <f t="shared" si="1949"/>
        <v>0</v>
      </c>
      <c r="AZ1757" s="163">
        <f t="shared" si="1950"/>
        <v>0</v>
      </c>
      <c r="BA1757" s="163">
        <f t="shared" si="1951"/>
        <v>0</v>
      </c>
      <c r="BB1757" s="163">
        <f t="shared" si="1952"/>
        <v>0</v>
      </c>
      <c r="BC1757" s="163">
        <f t="shared" si="1953"/>
        <v>0</v>
      </c>
      <c r="BD1757" s="163">
        <f t="shared" si="1954"/>
        <v>0</v>
      </c>
    </row>
    <row r="1758" spans="2:56" x14ac:dyDescent="0.3">
      <c r="B1758" s="169" t="s">
        <v>147</v>
      </c>
      <c r="C1758" s="248"/>
      <c r="D1758" s="249"/>
      <c r="E1758" s="172">
        <f t="shared" si="1940"/>
        <v>0</v>
      </c>
      <c r="F1758" s="248"/>
      <c r="G1758" s="249"/>
      <c r="H1758" s="172">
        <f t="shared" si="1941"/>
        <v>0</v>
      </c>
      <c r="I1758" s="248"/>
      <c r="J1758" s="250"/>
      <c r="K1758" s="174">
        <f t="shared" si="1942"/>
        <v>0</v>
      </c>
      <c r="L1758" s="248"/>
      <c r="M1758" s="250"/>
      <c r="N1758" s="251"/>
      <c r="O1758" s="248"/>
      <c r="P1758" s="251"/>
      <c r="Q1758" s="166">
        <f t="shared" si="1943"/>
        <v>0</v>
      </c>
      <c r="R1758" s="251"/>
      <c r="S1758" s="251"/>
      <c r="T1758" s="167">
        <f t="shared" si="1955"/>
        <v>0</v>
      </c>
      <c r="U1758" s="157"/>
      <c r="V1758" s="248"/>
      <c r="W1758" s="251"/>
      <c r="X1758" s="166">
        <f t="shared" si="1944"/>
        <v>0</v>
      </c>
      <c r="Y1758" s="251"/>
      <c r="Z1758" s="251"/>
      <c r="AA1758" s="167">
        <f t="shared" si="1956"/>
        <v>0</v>
      </c>
      <c r="AB1758" s="157"/>
      <c r="AC1758" s="248"/>
      <c r="AD1758" s="251"/>
      <c r="AE1758" s="166">
        <f t="shared" si="1945"/>
        <v>0</v>
      </c>
      <c r="AF1758" s="251"/>
      <c r="AG1758" s="251"/>
      <c r="AH1758" s="167">
        <f t="shared" si="1957"/>
        <v>0</v>
      </c>
      <c r="AJ1758" s="252"/>
      <c r="AK1758" s="253"/>
      <c r="AL1758" s="254"/>
      <c r="AM1758" s="253"/>
      <c r="AN1758" s="254"/>
      <c r="AO1758" s="253"/>
      <c r="AP1758" s="254"/>
      <c r="AQ1758" s="253"/>
      <c r="AR1758" s="254"/>
      <c r="AS1758" s="253"/>
      <c r="AT1758" s="254"/>
      <c r="AU1758" s="253"/>
      <c r="AV1758" s="163">
        <f t="shared" si="1947"/>
        <v>0</v>
      </c>
      <c r="AW1758" s="168">
        <f t="shared" si="1948"/>
        <v>0</v>
      </c>
      <c r="AY1758" s="163">
        <f t="shared" si="1949"/>
        <v>0</v>
      </c>
      <c r="AZ1758" s="163">
        <f t="shared" si="1950"/>
        <v>0</v>
      </c>
      <c r="BA1758" s="163">
        <f t="shared" si="1951"/>
        <v>0</v>
      </c>
      <c r="BB1758" s="163">
        <f t="shared" si="1952"/>
        <v>0</v>
      </c>
      <c r="BC1758" s="163">
        <f t="shared" si="1953"/>
        <v>0</v>
      </c>
      <c r="BD1758" s="163">
        <f t="shared" si="1954"/>
        <v>0</v>
      </c>
    </row>
    <row r="1759" spans="2:56" x14ac:dyDescent="0.3">
      <c r="B1759" s="169" t="s">
        <v>148</v>
      </c>
      <c r="C1759" s="248"/>
      <c r="D1759" s="249"/>
      <c r="E1759" s="172">
        <f t="shared" si="1940"/>
        <v>0</v>
      </c>
      <c r="F1759" s="248"/>
      <c r="G1759" s="249"/>
      <c r="H1759" s="172">
        <f t="shared" si="1941"/>
        <v>0</v>
      </c>
      <c r="I1759" s="248"/>
      <c r="J1759" s="250"/>
      <c r="K1759" s="174">
        <f t="shared" si="1942"/>
        <v>0</v>
      </c>
      <c r="L1759" s="248"/>
      <c r="M1759" s="250"/>
      <c r="N1759" s="251"/>
      <c r="O1759" s="248"/>
      <c r="P1759" s="251"/>
      <c r="Q1759" s="166">
        <f t="shared" si="1943"/>
        <v>0</v>
      </c>
      <c r="R1759" s="251"/>
      <c r="S1759" s="251"/>
      <c r="T1759" s="167">
        <f t="shared" si="1955"/>
        <v>0</v>
      </c>
      <c r="U1759" s="157"/>
      <c r="V1759" s="248"/>
      <c r="W1759" s="251"/>
      <c r="X1759" s="166">
        <f t="shared" si="1944"/>
        <v>0</v>
      </c>
      <c r="Y1759" s="251"/>
      <c r="Z1759" s="251"/>
      <c r="AA1759" s="167">
        <f t="shared" si="1956"/>
        <v>0</v>
      </c>
      <c r="AB1759" s="157"/>
      <c r="AC1759" s="248"/>
      <c r="AD1759" s="251"/>
      <c r="AE1759" s="166">
        <f t="shared" si="1945"/>
        <v>0</v>
      </c>
      <c r="AF1759" s="251"/>
      <c r="AG1759" s="251"/>
      <c r="AH1759" s="167">
        <f t="shared" si="1957"/>
        <v>0</v>
      </c>
      <c r="AJ1759" s="252"/>
      <c r="AK1759" s="253"/>
      <c r="AL1759" s="254"/>
      <c r="AM1759" s="253"/>
      <c r="AN1759" s="254"/>
      <c r="AO1759" s="253"/>
      <c r="AP1759" s="254"/>
      <c r="AQ1759" s="253"/>
      <c r="AR1759" s="254"/>
      <c r="AS1759" s="253"/>
      <c r="AT1759" s="254"/>
      <c r="AU1759" s="253"/>
      <c r="AV1759" s="163">
        <f t="shared" si="1947"/>
        <v>0</v>
      </c>
      <c r="AW1759" s="168">
        <f t="shared" si="1948"/>
        <v>0</v>
      </c>
      <c r="AY1759" s="163">
        <f t="shared" si="1949"/>
        <v>0</v>
      </c>
      <c r="AZ1759" s="163">
        <f t="shared" si="1950"/>
        <v>0</v>
      </c>
      <c r="BA1759" s="163">
        <f t="shared" si="1951"/>
        <v>0</v>
      </c>
      <c r="BB1759" s="163">
        <f t="shared" si="1952"/>
        <v>0</v>
      </c>
      <c r="BC1759" s="163">
        <f t="shared" si="1953"/>
        <v>0</v>
      </c>
      <c r="BD1759" s="163">
        <f t="shared" si="1954"/>
        <v>0</v>
      </c>
    </row>
    <row r="1760" spans="2:56" x14ac:dyDescent="0.3">
      <c r="B1760" s="169" t="s">
        <v>149</v>
      </c>
      <c r="C1760" s="248"/>
      <c r="D1760" s="249"/>
      <c r="E1760" s="172">
        <f t="shared" si="1940"/>
        <v>0</v>
      </c>
      <c r="F1760" s="248"/>
      <c r="G1760" s="249"/>
      <c r="H1760" s="172">
        <f t="shared" si="1941"/>
        <v>0</v>
      </c>
      <c r="I1760" s="248"/>
      <c r="J1760" s="250"/>
      <c r="K1760" s="174">
        <f t="shared" si="1942"/>
        <v>0</v>
      </c>
      <c r="L1760" s="248"/>
      <c r="M1760" s="250"/>
      <c r="N1760" s="251"/>
      <c r="O1760" s="248"/>
      <c r="P1760" s="251"/>
      <c r="Q1760" s="166">
        <f t="shared" si="1943"/>
        <v>0</v>
      </c>
      <c r="R1760" s="251"/>
      <c r="S1760" s="251"/>
      <c r="T1760" s="167">
        <f t="shared" si="1955"/>
        <v>0</v>
      </c>
      <c r="U1760" s="157"/>
      <c r="V1760" s="248"/>
      <c r="W1760" s="251"/>
      <c r="X1760" s="166">
        <f t="shared" si="1944"/>
        <v>0</v>
      </c>
      <c r="Y1760" s="251"/>
      <c r="Z1760" s="251"/>
      <c r="AA1760" s="167">
        <f t="shared" si="1956"/>
        <v>0</v>
      </c>
      <c r="AB1760" s="157"/>
      <c r="AC1760" s="248"/>
      <c r="AD1760" s="251"/>
      <c r="AE1760" s="166">
        <f t="shared" si="1945"/>
        <v>0</v>
      </c>
      <c r="AF1760" s="251"/>
      <c r="AG1760" s="251"/>
      <c r="AH1760" s="167">
        <f t="shared" si="1957"/>
        <v>0</v>
      </c>
      <c r="AJ1760" s="252"/>
      <c r="AK1760" s="253"/>
      <c r="AL1760" s="254"/>
      <c r="AM1760" s="253"/>
      <c r="AN1760" s="254"/>
      <c r="AO1760" s="253"/>
      <c r="AP1760" s="254"/>
      <c r="AQ1760" s="253"/>
      <c r="AR1760" s="254"/>
      <c r="AS1760" s="253"/>
      <c r="AT1760" s="254"/>
      <c r="AU1760" s="253"/>
      <c r="AV1760" s="163">
        <f t="shared" si="1947"/>
        <v>0</v>
      </c>
      <c r="AW1760" s="168">
        <f t="shared" si="1948"/>
        <v>0</v>
      </c>
      <c r="AY1760" s="163">
        <f t="shared" si="1949"/>
        <v>0</v>
      </c>
      <c r="AZ1760" s="163">
        <f t="shared" si="1950"/>
        <v>0</v>
      </c>
      <c r="BA1760" s="163">
        <f t="shared" si="1951"/>
        <v>0</v>
      </c>
      <c r="BB1760" s="163">
        <f t="shared" si="1952"/>
        <v>0</v>
      </c>
      <c r="BC1760" s="163">
        <f t="shared" si="1953"/>
        <v>0</v>
      </c>
      <c r="BD1760" s="163">
        <f t="shared" si="1954"/>
        <v>0</v>
      </c>
    </row>
    <row r="1761" spans="2:56" x14ac:dyDescent="0.3">
      <c r="B1761" s="179" t="s">
        <v>150</v>
      </c>
      <c r="C1761" s="83">
        <f>SUM(C1762:C1768)</f>
        <v>139355</v>
      </c>
      <c r="D1761" s="84">
        <f>SUM(D1762:D1768)</f>
        <v>139354.63</v>
      </c>
      <c r="E1761" s="85">
        <f t="shared" si="1940"/>
        <v>0.99999734491048042</v>
      </c>
      <c r="F1761" s="83">
        <f>SUM(F1762:F1768)</f>
        <v>137847</v>
      </c>
      <c r="G1761" s="84">
        <f>SUM(G1762:G1768)</f>
        <v>137737.75999999998</v>
      </c>
      <c r="H1761" s="85">
        <f t="shared" si="1941"/>
        <v>0.99920752718593786</v>
      </c>
      <c r="I1761" s="83">
        <f>SUM(I1762:I1768)</f>
        <v>0</v>
      </c>
      <c r="J1761" s="86">
        <f>SUM(J1762:J1768)</f>
        <v>0</v>
      </c>
      <c r="K1761" s="87">
        <f t="shared" si="1942"/>
        <v>0</v>
      </c>
      <c r="L1761" s="83">
        <f>SUM(L1762:L1768)</f>
        <v>157836</v>
      </c>
      <c r="M1761" s="86">
        <f>SUM(M1762:M1768)</f>
        <v>157836</v>
      </c>
      <c r="N1761" s="88">
        <f>SUM(N1762:N1768)</f>
        <v>0</v>
      </c>
      <c r="O1761" s="83">
        <f>SUM(O1762:O1768)</f>
        <v>182001</v>
      </c>
      <c r="P1761" s="88">
        <f>SUM(P1762:P1768)</f>
        <v>0</v>
      </c>
      <c r="Q1761" s="177">
        <f t="shared" si="1943"/>
        <v>182001</v>
      </c>
      <c r="R1761" s="88">
        <f>SUM(R1762:R1768)</f>
        <v>0</v>
      </c>
      <c r="S1761" s="88">
        <f>SUM(S1762:S1768)</f>
        <v>0</v>
      </c>
      <c r="T1761" s="178">
        <f t="shared" si="1955"/>
        <v>182001</v>
      </c>
      <c r="U1761" s="157"/>
      <c r="V1761" s="83">
        <f>SUM(V1762:V1768)</f>
        <v>192000</v>
      </c>
      <c r="W1761" s="88">
        <f>SUM(W1762:W1768)</f>
        <v>0</v>
      </c>
      <c r="X1761" s="177">
        <f t="shared" si="1944"/>
        <v>192000</v>
      </c>
      <c r="Y1761" s="88">
        <f>SUM(Y1762:Y1768)</f>
        <v>0</v>
      </c>
      <c r="Z1761" s="88">
        <f>SUM(Z1762:Z1768)</f>
        <v>0</v>
      </c>
      <c r="AA1761" s="178">
        <f t="shared" si="1956"/>
        <v>192000</v>
      </c>
      <c r="AB1761" s="157"/>
      <c r="AC1761" s="83">
        <f>SUM(AC1762:AC1768)</f>
        <v>202000</v>
      </c>
      <c r="AD1761" s="88">
        <f>SUM(AD1762:AD1768)</f>
        <v>0</v>
      </c>
      <c r="AE1761" s="177">
        <f t="shared" si="1945"/>
        <v>202000</v>
      </c>
      <c r="AF1761" s="88">
        <f>SUM(AF1762:AF1768)</f>
        <v>0</v>
      </c>
      <c r="AG1761" s="88">
        <f>SUM(AG1762:AG1768)</f>
        <v>0</v>
      </c>
      <c r="AH1761" s="178">
        <f t="shared" si="1957"/>
        <v>202000</v>
      </c>
      <c r="AJ1761" s="84">
        <f t="shared" ref="AJ1761:AU1761" si="1973">SUM(AJ1762:AJ1768)</f>
        <v>15000</v>
      </c>
      <c r="AK1761" s="86">
        <f t="shared" si="1973"/>
        <v>17001</v>
      </c>
      <c r="AL1761" s="88">
        <f t="shared" si="1973"/>
        <v>15000</v>
      </c>
      <c r="AM1761" s="86">
        <f t="shared" si="1973"/>
        <v>15000</v>
      </c>
      <c r="AN1761" s="88">
        <f t="shared" si="1973"/>
        <v>15000</v>
      </c>
      <c r="AO1761" s="86">
        <f t="shared" si="1973"/>
        <v>14800</v>
      </c>
      <c r="AP1761" s="88">
        <f t="shared" si="1973"/>
        <v>15000</v>
      </c>
      <c r="AQ1761" s="86">
        <f t="shared" si="1973"/>
        <v>14539</v>
      </c>
      <c r="AR1761" s="88">
        <f t="shared" si="1973"/>
        <v>15000</v>
      </c>
      <c r="AS1761" s="86">
        <f t="shared" si="1973"/>
        <v>15000</v>
      </c>
      <c r="AT1761" s="88">
        <f t="shared" si="1973"/>
        <v>15000</v>
      </c>
      <c r="AU1761" s="86">
        <f t="shared" si="1973"/>
        <v>15661</v>
      </c>
      <c r="AV1761" s="86">
        <f t="shared" si="1947"/>
        <v>182001</v>
      </c>
      <c r="AW1761" s="93">
        <f t="shared" si="1948"/>
        <v>0</v>
      </c>
      <c r="AY1761" s="86">
        <f t="shared" si="1949"/>
        <v>47001</v>
      </c>
      <c r="AZ1761" s="86">
        <f t="shared" si="1950"/>
        <v>44800</v>
      </c>
      <c r="BA1761" s="86">
        <f t="shared" si="1951"/>
        <v>44539</v>
      </c>
      <c r="BB1761" s="86">
        <f t="shared" si="1952"/>
        <v>45661</v>
      </c>
      <c r="BC1761" s="86">
        <f t="shared" si="1953"/>
        <v>182001</v>
      </c>
      <c r="BD1761" s="86">
        <f t="shared" si="1954"/>
        <v>0</v>
      </c>
    </row>
    <row r="1762" spans="2:56" x14ac:dyDescent="0.3">
      <c r="B1762" s="169" t="s">
        <v>151</v>
      </c>
      <c r="C1762" s="248"/>
      <c r="D1762" s="249"/>
      <c r="E1762" s="172">
        <f t="shared" si="1940"/>
        <v>0</v>
      </c>
      <c r="F1762" s="248"/>
      <c r="G1762" s="249"/>
      <c r="H1762" s="172">
        <f t="shared" si="1941"/>
        <v>0</v>
      </c>
      <c r="I1762" s="248"/>
      <c r="J1762" s="250"/>
      <c r="K1762" s="174">
        <f t="shared" si="1942"/>
        <v>0</v>
      </c>
      <c r="L1762" s="248"/>
      <c r="M1762" s="250"/>
      <c r="N1762" s="251"/>
      <c r="O1762" s="248"/>
      <c r="P1762" s="251"/>
      <c r="Q1762" s="166">
        <f t="shared" si="1943"/>
        <v>0</v>
      </c>
      <c r="R1762" s="251"/>
      <c r="S1762" s="251"/>
      <c r="T1762" s="167">
        <f t="shared" si="1955"/>
        <v>0</v>
      </c>
      <c r="U1762" s="157"/>
      <c r="V1762" s="248"/>
      <c r="W1762" s="251"/>
      <c r="X1762" s="166">
        <f t="shared" si="1944"/>
        <v>0</v>
      </c>
      <c r="Y1762" s="251"/>
      <c r="Z1762" s="251"/>
      <c r="AA1762" s="167">
        <f t="shared" si="1956"/>
        <v>0</v>
      </c>
      <c r="AB1762" s="157"/>
      <c r="AC1762" s="248"/>
      <c r="AD1762" s="251"/>
      <c r="AE1762" s="166">
        <f t="shared" si="1945"/>
        <v>0</v>
      </c>
      <c r="AF1762" s="251"/>
      <c r="AG1762" s="251"/>
      <c r="AH1762" s="167">
        <f t="shared" si="1957"/>
        <v>0</v>
      </c>
      <c r="AJ1762" s="252"/>
      <c r="AK1762" s="253"/>
      <c r="AL1762" s="254"/>
      <c r="AM1762" s="253"/>
      <c r="AN1762" s="254"/>
      <c r="AO1762" s="253"/>
      <c r="AP1762" s="254"/>
      <c r="AQ1762" s="253"/>
      <c r="AR1762" s="254"/>
      <c r="AS1762" s="253"/>
      <c r="AT1762" s="254"/>
      <c r="AU1762" s="253"/>
      <c r="AV1762" s="163">
        <f t="shared" si="1947"/>
        <v>0</v>
      </c>
      <c r="AW1762" s="168">
        <f t="shared" si="1948"/>
        <v>0</v>
      </c>
      <c r="AY1762" s="163">
        <f t="shared" si="1949"/>
        <v>0</v>
      </c>
      <c r="AZ1762" s="163">
        <f t="shared" si="1950"/>
        <v>0</v>
      </c>
      <c r="BA1762" s="163">
        <f t="shared" si="1951"/>
        <v>0</v>
      </c>
      <c r="BB1762" s="163">
        <f t="shared" si="1952"/>
        <v>0</v>
      </c>
      <c r="BC1762" s="163">
        <f t="shared" si="1953"/>
        <v>0</v>
      </c>
      <c r="BD1762" s="163">
        <f t="shared" si="1954"/>
        <v>0</v>
      </c>
    </row>
    <row r="1763" spans="2:56" x14ac:dyDescent="0.3">
      <c r="B1763" s="169" t="s">
        <v>152</v>
      </c>
      <c r="C1763" s="248"/>
      <c r="D1763" s="249"/>
      <c r="E1763" s="172">
        <f t="shared" si="1940"/>
        <v>0</v>
      </c>
      <c r="F1763" s="248"/>
      <c r="G1763" s="249"/>
      <c r="H1763" s="172">
        <f t="shared" si="1941"/>
        <v>0</v>
      </c>
      <c r="I1763" s="248"/>
      <c r="J1763" s="250"/>
      <c r="K1763" s="174">
        <f t="shared" si="1942"/>
        <v>0</v>
      </c>
      <c r="L1763" s="248"/>
      <c r="M1763" s="250"/>
      <c r="N1763" s="251"/>
      <c r="O1763" s="248"/>
      <c r="P1763" s="251"/>
      <c r="Q1763" s="166">
        <f t="shared" si="1943"/>
        <v>0</v>
      </c>
      <c r="R1763" s="251"/>
      <c r="S1763" s="251"/>
      <c r="T1763" s="167">
        <f t="shared" si="1955"/>
        <v>0</v>
      </c>
      <c r="U1763" s="157"/>
      <c r="V1763" s="248"/>
      <c r="W1763" s="251"/>
      <c r="X1763" s="166">
        <f t="shared" si="1944"/>
        <v>0</v>
      </c>
      <c r="Y1763" s="251"/>
      <c r="Z1763" s="251"/>
      <c r="AA1763" s="167">
        <f t="shared" si="1956"/>
        <v>0</v>
      </c>
      <c r="AB1763" s="157"/>
      <c r="AC1763" s="248"/>
      <c r="AD1763" s="251"/>
      <c r="AE1763" s="166">
        <f t="shared" si="1945"/>
        <v>0</v>
      </c>
      <c r="AF1763" s="251"/>
      <c r="AG1763" s="251"/>
      <c r="AH1763" s="167">
        <f t="shared" si="1957"/>
        <v>0</v>
      </c>
      <c r="AJ1763" s="252"/>
      <c r="AK1763" s="253"/>
      <c r="AL1763" s="254"/>
      <c r="AM1763" s="253"/>
      <c r="AN1763" s="254"/>
      <c r="AO1763" s="253"/>
      <c r="AP1763" s="254"/>
      <c r="AQ1763" s="253"/>
      <c r="AR1763" s="254"/>
      <c r="AS1763" s="253"/>
      <c r="AT1763" s="254"/>
      <c r="AU1763" s="253"/>
      <c r="AV1763" s="163">
        <f t="shared" si="1947"/>
        <v>0</v>
      </c>
      <c r="AW1763" s="168">
        <f t="shared" si="1948"/>
        <v>0</v>
      </c>
      <c r="AY1763" s="163">
        <f t="shared" si="1949"/>
        <v>0</v>
      </c>
      <c r="AZ1763" s="163">
        <f t="shared" si="1950"/>
        <v>0</v>
      </c>
      <c r="BA1763" s="163">
        <f t="shared" si="1951"/>
        <v>0</v>
      </c>
      <c r="BB1763" s="163">
        <f t="shared" si="1952"/>
        <v>0</v>
      </c>
      <c r="BC1763" s="163">
        <f t="shared" si="1953"/>
        <v>0</v>
      </c>
      <c r="BD1763" s="163">
        <f t="shared" si="1954"/>
        <v>0</v>
      </c>
    </row>
    <row r="1764" spans="2:56" x14ac:dyDescent="0.3">
      <c r="B1764" s="169" t="s">
        <v>153</v>
      </c>
      <c r="C1764" s="248"/>
      <c r="D1764" s="249"/>
      <c r="E1764" s="172">
        <f t="shared" si="1940"/>
        <v>0</v>
      </c>
      <c r="F1764" s="248">
        <v>4000</v>
      </c>
      <c r="G1764" s="249">
        <v>3891.49</v>
      </c>
      <c r="H1764" s="172">
        <f t="shared" si="1941"/>
        <v>0.97287249999999992</v>
      </c>
      <c r="I1764" s="248"/>
      <c r="J1764" s="250"/>
      <c r="K1764" s="174">
        <f t="shared" si="1942"/>
        <v>0</v>
      </c>
      <c r="L1764" s="248"/>
      <c r="M1764" s="250"/>
      <c r="N1764" s="251"/>
      <c r="O1764" s="248">
        <f>2000+1</f>
        <v>2001</v>
      </c>
      <c r="P1764" s="251"/>
      <c r="Q1764" s="166">
        <f t="shared" si="1943"/>
        <v>2001</v>
      </c>
      <c r="R1764" s="251"/>
      <c r="S1764" s="251"/>
      <c r="T1764" s="167">
        <f t="shared" si="1955"/>
        <v>2001</v>
      </c>
      <c r="U1764" s="157"/>
      <c r="V1764" s="248">
        <v>2000</v>
      </c>
      <c r="W1764" s="251"/>
      <c r="X1764" s="166">
        <f t="shared" si="1944"/>
        <v>2000</v>
      </c>
      <c r="Y1764" s="251"/>
      <c r="Z1764" s="251"/>
      <c r="AA1764" s="167">
        <f t="shared" si="1956"/>
        <v>2000</v>
      </c>
      <c r="AB1764" s="157"/>
      <c r="AC1764" s="248">
        <v>2000</v>
      </c>
      <c r="AD1764" s="251"/>
      <c r="AE1764" s="166">
        <f t="shared" si="1945"/>
        <v>2000</v>
      </c>
      <c r="AF1764" s="251"/>
      <c r="AG1764" s="251"/>
      <c r="AH1764" s="167">
        <f t="shared" si="1957"/>
        <v>2000</v>
      </c>
      <c r="AJ1764" s="252"/>
      <c r="AK1764" s="253">
        <f>2000+1</f>
        <v>2001</v>
      </c>
      <c r="AL1764" s="254"/>
      <c r="AM1764" s="253"/>
      <c r="AN1764" s="254"/>
      <c r="AO1764" s="253"/>
      <c r="AP1764" s="254"/>
      <c r="AQ1764" s="253"/>
      <c r="AR1764" s="254"/>
      <c r="AS1764" s="253"/>
      <c r="AT1764" s="254"/>
      <c r="AU1764" s="253"/>
      <c r="AV1764" s="163">
        <f t="shared" si="1947"/>
        <v>2001</v>
      </c>
      <c r="AW1764" s="168">
        <f t="shared" si="1948"/>
        <v>0</v>
      </c>
      <c r="AY1764" s="163">
        <f t="shared" si="1949"/>
        <v>2001</v>
      </c>
      <c r="AZ1764" s="163">
        <f t="shared" si="1950"/>
        <v>0</v>
      </c>
      <c r="BA1764" s="163">
        <f t="shared" si="1951"/>
        <v>0</v>
      </c>
      <c r="BB1764" s="163">
        <f t="shared" si="1952"/>
        <v>0</v>
      </c>
      <c r="BC1764" s="163">
        <f t="shared" si="1953"/>
        <v>2001</v>
      </c>
      <c r="BD1764" s="163">
        <f t="shared" si="1954"/>
        <v>0</v>
      </c>
    </row>
    <row r="1765" spans="2:56" x14ac:dyDescent="0.3">
      <c r="B1765" s="169" t="s">
        <v>154</v>
      </c>
      <c r="C1765" s="248">
        <v>139355</v>
      </c>
      <c r="D1765" s="249">
        <v>139354.63</v>
      </c>
      <c r="E1765" s="172">
        <f t="shared" si="1940"/>
        <v>0.99999734491048042</v>
      </c>
      <c r="F1765" s="248">
        <v>133847</v>
      </c>
      <c r="G1765" s="249">
        <v>133846.26999999999</v>
      </c>
      <c r="H1765" s="172">
        <f t="shared" si="1941"/>
        <v>0.99999454601149063</v>
      </c>
      <c r="I1765" s="248"/>
      <c r="J1765" s="250"/>
      <c r="K1765" s="174">
        <f t="shared" si="1942"/>
        <v>0</v>
      </c>
      <c r="L1765" s="248">
        <v>157836</v>
      </c>
      <c r="M1765" s="250">
        <v>157836</v>
      </c>
      <c r="N1765" s="251"/>
      <c r="O1765" s="248">
        <v>180000</v>
      </c>
      <c r="P1765" s="251"/>
      <c r="Q1765" s="166">
        <f t="shared" si="1943"/>
        <v>180000</v>
      </c>
      <c r="R1765" s="251"/>
      <c r="S1765" s="251"/>
      <c r="T1765" s="167">
        <f t="shared" si="1955"/>
        <v>180000</v>
      </c>
      <c r="U1765" s="157"/>
      <c r="V1765" s="248">
        <v>190000</v>
      </c>
      <c r="W1765" s="251"/>
      <c r="X1765" s="166">
        <f t="shared" si="1944"/>
        <v>190000</v>
      </c>
      <c r="Y1765" s="251"/>
      <c r="Z1765" s="251"/>
      <c r="AA1765" s="167">
        <f t="shared" si="1956"/>
        <v>190000</v>
      </c>
      <c r="AB1765" s="157"/>
      <c r="AC1765" s="248">
        <v>200000</v>
      </c>
      <c r="AD1765" s="251"/>
      <c r="AE1765" s="166">
        <f t="shared" si="1945"/>
        <v>200000</v>
      </c>
      <c r="AF1765" s="251"/>
      <c r="AG1765" s="251"/>
      <c r="AH1765" s="167">
        <f t="shared" si="1957"/>
        <v>200000</v>
      </c>
      <c r="AJ1765" s="252">
        <v>15000</v>
      </c>
      <c r="AK1765" s="253">
        <v>15000</v>
      </c>
      <c r="AL1765" s="254">
        <v>15000</v>
      </c>
      <c r="AM1765" s="253">
        <v>15000</v>
      </c>
      <c r="AN1765" s="254">
        <v>15000</v>
      </c>
      <c r="AO1765" s="253">
        <f>15000-200</f>
        <v>14800</v>
      </c>
      <c r="AP1765" s="254">
        <v>15000</v>
      </c>
      <c r="AQ1765" s="253">
        <f>15000-300-161</f>
        <v>14539</v>
      </c>
      <c r="AR1765" s="254">
        <v>15000</v>
      </c>
      <c r="AS1765" s="253">
        <v>15000</v>
      </c>
      <c r="AT1765" s="254">
        <v>15000</v>
      </c>
      <c r="AU1765" s="253">
        <f>15000+661</f>
        <v>15661</v>
      </c>
      <c r="AV1765" s="163">
        <f t="shared" si="1947"/>
        <v>180000</v>
      </c>
      <c r="AW1765" s="168">
        <f t="shared" si="1948"/>
        <v>0</v>
      </c>
      <c r="AY1765" s="163">
        <f t="shared" si="1949"/>
        <v>45000</v>
      </c>
      <c r="AZ1765" s="163">
        <f t="shared" si="1950"/>
        <v>44800</v>
      </c>
      <c r="BA1765" s="163">
        <f t="shared" si="1951"/>
        <v>44539</v>
      </c>
      <c r="BB1765" s="163">
        <f t="shared" si="1952"/>
        <v>45661</v>
      </c>
      <c r="BC1765" s="163">
        <f t="shared" si="1953"/>
        <v>180000</v>
      </c>
      <c r="BD1765" s="163">
        <f t="shared" si="1954"/>
        <v>0</v>
      </c>
    </row>
    <row r="1766" spans="2:56" x14ac:dyDescent="0.3">
      <c r="B1766" s="169" t="s">
        <v>155</v>
      </c>
      <c r="C1766" s="248"/>
      <c r="D1766" s="249"/>
      <c r="E1766" s="172">
        <f t="shared" si="1940"/>
        <v>0</v>
      </c>
      <c r="F1766" s="248"/>
      <c r="G1766" s="249"/>
      <c r="H1766" s="172">
        <f t="shared" si="1941"/>
        <v>0</v>
      </c>
      <c r="I1766" s="248"/>
      <c r="J1766" s="250"/>
      <c r="K1766" s="174">
        <f t="shared" si="1942"/>
        <v>0</v>
      </c>
      <c r="L1766" s="248"/>
      <c r="M1766" s="250"/>
      <c r="N1766" s="251"/>
      <c r="O1766" s="248"/>
      <c r="P1766" s="251"/>
      <c r="Q1766" s="166">
        <f t="shared" si="1943"/>
        <v>0</v>
      </c>
      <c r="R1766" s="251"/>
      <c r="S1766" s="251"/>
      <c r="T1766" s="167">
        <f t="shared" si="1955"/>
        <v>0</v>
      </c>
      <c r="U1766" s="157"/>
      <c r="V1766" s="248"/>
      <c r="W1766" s="251"/>
      <c r="X1766" s="166">
        <f t="shared" si="1944"/>
        <v>0</v>
      </c>
      <c r="Y1766" s="251"/>
      <c r="Z1766" s="251"/>
      <c r="AA1766" s="167">
        <f t="shared" si="1956"/>
        <v>0</v>
      </c>
      <c r="AB1766" s="157"/>
      <c r="AC1766" s="248"/>
      <c r="AD1766" s="251"/>
      <c r="AE1766" s="166">
        <f t="shared" si="1945"/>
        <v>0</v>
      </c>
      <c r="AF1766" s="251"/>
      <c r="AG1766" s="251"/>
      <c r="AH1766" s="167">
        <f t="shared" si="1957"/>
        <v>0</v>
      </c>
      <c r="AJ1766" s="252"/>
      <c r="AK1766" s="253"/>
      <c r="AL1766" s="254"/>
      <c r="AM1766" s="253"/>
      <c r="AN1766" s="254"/>
      <c r="AO1766" s="253"/>
      <c r="AP1766" s="254"/>
      <c r="AQ1766" s="253"/>
      <c r="AR1766" s="254"/>
      <c r="AS1766" s="253"/>
      <c r="AT1766" s="254"/>
      <c r="AU1766" s="253"/>
      <c r="AV1766" s="163">
        <f t="shared" si="1947"/>
        <v>0</v>
      </c>
      <c r="AW1766" s="168">
        <f t="shared" si="1948"/>
        <v>0</v>
      </c>
      <c r="AY1766" s="163">
        <f t="shared" si="1949"/>
        <v>0</v>
      </c>
      <c r="AZ1766" s="163">
        <f t="shared" si="1950"/>
        <v>0</v>
      </c>
      <c r="BA1766" s="163">
        <f t="shared" si="1951"/>
        <v>0</v>
      </c>
      <c r="BB1766" s="163">
        <f t="shared" si="1952"/>
        <v>0</v>
      </c>
      <c r="BC1766" s="163">
        <f t="shared" si="1953"/>
        <v>0</v>
      </c>
      <c r="BD1766" s="163">
        <f t="shared" si="1954"/>
        <v>0</v>
      </c>
    </row>
    <row r="1767" spans="2:56" x14ac:dyDescent="0.3">
      <c r="B1767" s="169" t="s">
        <v>156</v>
      </c>
      <c r="C1767" s="248"/>
      <c r="D1767" s="249"/>
      <c r="E1767" s="172">
        <f t="shared" si="1940"/>
        <v>0</v>
      </c>
      <c r="F1767" s="248"/>
      <c r="G1767" s="249"/>
      <c r="H1767" s="172">
        <f t="shared" si="1941"/>
        <v>0</v>
      </c>
      <c r="I1767" s="248"/>
      <c r="J1767" s="250"/>
      <c r="K1767" s="174">
        <f t="shared" si="1942"/>
        <v>0</v>
      </c>
      <c r="L1767" s="248"/>
      <c r="M1767" s="250"/>
      <c r="N1767" s="251"/>
      <c r="O1767" s="248"/>
      <c r="P1767" s="251"/>
      <c r="Q1767" s="166">
        <f t="shared" si="1943"/>
        <v>0</v>
      </c>
      <c r="R1767" s="251"/>
      <c r="S1767" s="251"/>
      <c r="T1767" s="167">
        <f t="shared" si="1955"/>
        <v>0</v>
      </c>
      <c r="U1767" s="157"/>
      <c r="V1767" s="248"/>
      <c r="W1767" s="251"/>
      <c r="X1767" s="166">
        <f t="shared" si="1944"/>
        <v>0</v>
      </c>
      <c r="Y1767" s="251"/>
      <c r="Z1767" s="251"/>
      <c r="AA1767" s="167">
        <f t="shared" si="1956"/>
        <v>0</v>
      </c>
      <c r="AB1767" s="157"/>
      <c r="AC1767" s="248"/>
      <c r="AD1767" s="251"/>
      <c r="AE1767" s="166">
        <f t="shared" si="1945"/>
        <v>0</v>
      </c>
      <c r="AF1767" s="251"/>
      <c r="AG1767" s="251"/>
      <c r="AH1767" s="167">
        <f t="shared" si="1957"/>
        <v>0</v>
      </c>
      <c r="AJ1767" s="252"/>
      <c r="AK1767" s="253"/>
      <c r="AL1767" s="254"/>
      <c r="AM1767" s="253"/>
      <c r="AN1767" s="254"/>
      <c r="AO1767" s="253"/>
      <c r="AP1767" s="254"/>
      <c r="AQ1767" s="253"/>
      <c r="AR1767" s="254"/>
      <c r="AS1767" s="253"/>
      <c r="AT1767" s="254"/>
      <c r="AU1767" s="253"/>
      <c r="AV1767" s="163">
        <f t="shared" si="1947"/>
        <v>0</v>
      </c>
      <c r="AW1767" s="168">
        <f t="shared" si="1948"/>
        <v>0</v>
      </c>
      <c r="AY1767" s="163">
        <f t="shared" si="1949"/>
        <v>0</v>
      </c>
      <c r="AZ1767" s="163">
        <f t="shared" si="1950"/>
        <v>0</v>
      </c>
      <c r="BA1767" s="163">
        <f t="shared" si="1951"/>
        <v>0</v>
      </c>
      <c r="BB1767" s="163">
        <f t="shared" si="1952"/>
        <v>0</v>
      </c>
      <c r="BC1767" s="163">
        <f t="shared" si="1953"/>
        <v>0</v>
      </c>
      <c r="BD1767" s="163">
        <f t="shared" si="1954"/>
        <v>0</v>
      </c>
    </row>
    <row r="1768" spans="2:56" x14ac:dyDescent="0.3">
      <c r="B1768" s="169" t="s">
        <v>157</v>
      </c>
      <c r="C1768" s="248"/>
      <c r="D1768" s="249"/>
      <c r="E1768" s="172">
        <f t="shared" si="1940"/>
        <v>0</v>
      </c>
      <c r="F1768" s="248"/>
      <c r="G1768" s="249"/>
      <c r="H1768" s="172">
        <f t="shared" si="1941"/>
        <v>0</v>
      </c>
      <c r="I1768" s="248"/>
      <c r="J1768" s="250"/>
      <c r="K1768" s="174">
        <f t="shared" si="1942"/>
        <v>0</v>
      </c>
      <c r="L1768" s="248"/>
      <c r="M1768" s="250"/>
      <c r="N1768" s="251"/>
      <c r="O1768" s="248"/>
      <c r="P1768" s="251"/>
      <c r="Q1768" s="166">
        <f t="shared" si="1943"/>
        <v>0</v>
      </c>
      <c r="R1768" s="251"/>
      <c r="S1768" s="251"/>
      <c r="T1768" s="167">
        <f t="shared" si="1955"/>
        <v>0</v>
      </c>
      <c r="U1768" s="157"/>
      <c r="V1768" s="248"/>
      <c r="W1768" s="251"/>
      <c r="X1768" s="166">
        <f t="shared" si="1944"/>
        <v>0</v>
      </c>
      <c r="Y1768" s="251"/>
      <c r="Z1768" s="251"/>
      <c r="AA1768" s="167">
        <f t="shared" si="1956"/>
        <v>0</v>
      </c>
      <c r="AB1768" s="157"/>
      <c r="AC1768" s="248"/>
      <c r="AD1768" s="251"/>
      <c r="AE1768" s="166">
        <f t="shared" si="1945"/>
        <v>0</v>
      </c>
      <c r="AF1768" s="251"/>
      <c r="AG1768" s="251"/>
      <c r="AH1768" s="167">
        <f t="shared" si="1957"/>
        <v>0</v>
      </c>
      <c r="AJ1768" s="252"/>
      <c r="AK1768" s="253"/>
      <c r="AL1768" s="254"/>
      <c r="AM1768" s="253"/>
      <c r="AN1768" s="254"/>
      <c r="AO1768" s="253"/>
      <c r="AP1768" s="254"/>
      <c r="AQ1768" s="253"/>
      <c r="AR1768" s="254"/>
      <c r="AS1768" s="253"/>
      <c r="AT1768" s="254"/>
      <c r="AU1768" s="253"/>
      <c r="AV1768" s="163">
        <f t="shared" si="1947"/>
        <v>0</v>
      </c>
      <c r="AW1768" s="168">
        <f t="shared" si="1948"/>
        <v>0</v>
      </c>
      <c r="AY1768" s="163">
        <f t="shared" si="1949"/>
        <v>0</v>
      </c>
      <c r="AZ1768" s="163">
        <f t="shared" si="1950"/>
        <v>0</v>
      </c>
      <c r="BA1768" s="163">
        <f t="shared" si="1951"/>
        <v>0</v>
      </c>
      <c r="BB1768" s="163">
        <f t="shared" si="1952"/>
        <v>0</v>
      </c>
      <c r="BC1768" s="163">
        <f t="shared" si="1953"/>
        <v>0</v>
      </c>
      <c r="BD1768" s="163">
        <f t="shared" si="1954"/>
        <v>0</v>
      </c>
    </row>
    <row r="1769" spans="2:56" x14ac:dyDescent="0.3">
      <c r="B1769" s="179" t="s">
        <v>158</v>
      </c>
      <c r="C1769" s="83">
        <f>SUM(C1770)</f>
        <v>0</v>
      </c>
      <c r="D1769" s="84">
        <f>SUM(D1770)</f>
        <v>0</v>
      </c>
      <c r="E1769" s="85">
        <f t="shared" si="1940"/>
        <v>0</v>
      </c>
      <c r="F1769" s="83">
        <f>SUM(F1770)</f>
        <v>0</v>
      </c>
      <c r="G1769" s="84">
        <f>SUM(G1770)</f>
        <v>0</v>
      </c>
      <c r="H1769" s="85">
        <f t="shared" si="1941"/>
        <v>0</v>
      </c>
      <c r="I1769" s="83">
        <f>SUM(I1770)</f>
        <v>0</v>
      </c>
      <c r="J1769" s="86">
        <f>SUM(J1770)</f>
        <v>0</v>
      </c>
      <c r="K1769" s="87">
        <f t="shared" si="1942"/>
        <v>0</v>
      </c>
      <c r="L1769" s="83">
        <f>SUM(L1770)</f>
        <v>0</v>
      </c>
      <c r="M1769" s="86">
        <f>SUM(M1770)</f>
        <v>0</v>
      </c>
      <c r="N1769" s="88">
        <f>SUM(N1770)</f>
        <v>0</v>
      </c>
      <c r="O1769" s="83">
        <f>SUM(O1770)</f>
        <v>0</v>
      </c>
      <c r="P1769" s="88">
        <f>SUM(P1770)</f>
        <v>0</v>
      </c>
      <c r="Q1769" s="177">
        <f t="shared" si="1943"/>
        <v>0</v>
      </c>
      <c r="R1769" s="88">
        <f>SUM(R1770)</f>
        <v>0</v>
      </c>
      <c r="S1769" s="88">
        <f>SUM(S1770)</f>
        <v>0</v>
      </c>
      <c r="T1769" s="178">
        <f t="shared" si="1955"/>
        <v>0</v>
      </c>
      <c r="U1769" s="157"/>
      <c r="V1769" s="83">
        <f>SUM(V1770)</f>
        <v>0</v>
      </c>
      <c r="W1769" s="88">
        <f>SUM(W1770)</f>
        <v>0</v>
      </c>
      <c r="X1769" s="177">
        <f t="shared" si="1944"/>
        <v>0</v>
      </c>
      <c r="Y1769" s="88">
        <f>SUM(Y1770)</f>
        <v>0</v>
      </c>
      <c r="Z1769" s="88">
        <f>SUM(Z1770)</f>
        <v>0</v>
      </c>
      <c r="AA1769" s="178">
        <f t="shared" si="1956"/>
        <v>0</v>
      </c>
      <c r="AB1769" s="157"/>
      <c r="AC1769" s="83">
        <f>SUM(AC1770)</f>
        <v>0</v>
      </c>
      <c r="AD1769" s="88">
        <f>SUM(AD1770)</f>
        <v>0</v>
      </c>
      <c r="AE1769" s="177">
        <f t="shared" si="1945"/>
        <v>0</v>
      </c>
      <c r="AF1769" s="88">
        <f>SUM(AF1770)</f>
        <v>0</v>
      </c>
      <c r="AG1769" s="88">
        <f>SUM(AG1770)</f>
        <v>0</v>
      </c>
      <c r="AH1769" s="178">
        <f t="shared" si="1957"/>
        <v>0</v>
      </c>
      <c r="AJ1769" s="84">
        <f t="shared" ref="AJ1769:AU1769" si="1974">SUM(AJ1770)</f>
        <v>0</v>
      </c>
      <c r="AK1769" s="86">
        <f t="shared" si="1974"/>
        <v>0</v>
      </c>
      <c r="AL1769" s="88">
        <f t="shared" si="1974"/>
        <v>0</v>
      </c>
      <c r="AM1769" s="86">
        <f t="shared" si="1974"/>
        <v>0</v>
      </c>
      <c r="AN1769" s="88">
        <f t="shared" si="1974"/>
        <v>0</v>
      </c>
      <c r="AO1769" s="86">
        <f t="shared" si="1974"/>
        <v>0</v>
      </c>
      <c r="AP1769" s="88">
        <f t="shared" si="1974"/>
        <v>0</v>
      </c>
      <c r="AQ1769" s="86">
        <f t="shared" si="1974"/>
        <v>0</v>
      </c>
      <c r="AR1769" s="88">
        <f t="shared" si="1974"/>
        <v>0</v>
      </c>
      <c r="AS1769" s="86">
        <f t="shared" si="1974"/>
        <v>0</v>
      </c>
      <c r="AT1769" s="88">
        <f t="shared" si="1974"/>
        <v>0</v>
      </c>
      <c r="AU1769" s="86">
        <f t="shared" si="1974"/>
        <v>0</v>
      </c>
      <c r="AV1769" s="86">
        <f t="shared" si="1947"/>
        <v>0</v>
      </c>
      <c r="AW1769" s="93">
        <f t="shared" si="1948"/>
        <v>0</v>
      </c>
      <c r="AY1769" s="86">
        <f t="shared" si="1949"/>
        <v>0</v>
      </c>
      <c r="AZ1769" s="86">
        <f t="shared" si="1950"/>
        <v>0</v>
      </c>
      <c r="BA1769" s="86">
        <f t="shared" si="1951"/>
        <v>0</v>
      </c>
      <c r="BB1769" s="86">
        <f t="shared" si="1952"/>
        <v>0</v>
      </c>
      <c r="BC1769" s="86">
        <f t="shared" si="1953"/>
        <v>0</v>
      </c>
      <c r="BD1769" s="86">
        <f t="shared" si="1954"/>
        <v>0</v>
      </c>
    </row>
    <row r="1770" spans="2:56" x14ac:dyDescent="0.3">
      <c r="B1770" s="169" t="s">
        <v>159</v>
      </c>
      <c r="C1770" s="248"/>
      <c r="D1770" s="249"/>
      <c r="E1770" s="172">
        <f t="shared" si="1940"/>
        <v>0</v>
      </c>
      <c r="F1770" s="248"/>
      <c r="G1770" s="249"/>
      <c r="H1770" s="172">
        <f t="shared" si="1941"/>
        <v>0</v>
      </c>
      <c r="I1770" s="248"/>
      <c r="J1770" s="250"/>
      <c r="K1770" s="174">
        <f t="shared" si="1942"/>
        <v>0</v>
      </c>
      <c r="L1770" s="248"/>
      <c r="M1770" s="250"/>
      <c r="N1770" s="251"/>
      <c r="O1770" s="248"/>
      <c r="P1770" s="251"/>
      <c r="Q1770" s="166">
        <f t="shared" si="1943"/>
        <v>0</v>
      </c>
      <c r="R1770" s="251"/>
      <c r="S1770" s="251"/>
      <c r="T1770" s="167">
        <f t="shared" si="1955"/>
        <v>0</v>
      </c>
      <c r="U1770" s="157"/>
      <c r="V1770" s="248"/>
      <c r="W1770" s="251"/>
      <c r="X1770" s="166">
        <f t="shared" si="1944"/>
        <v>0</v>
      </c>
      <c r="Y1770" s="251"/>
      <c r="Z1770" s="251"/>
      <c r="AA1770" s="167">
        <f t="shared" si="1956"/>
        <v>0</v>
      </c>
      <c r="AB1770" s="157"/>
      <c r="AC1770" s="248"/>
      <c r="AD1770" s="251"/>
      <c r="AE1770" s="166">
        <f t="shared" si="1945"/>
        <v>0</v>
      </c>
      <c r="AF1770" s="251"/>
      <c r="AG1770" s="251"/>
      <c r="AH1770" s="167">
        <f t="shared" si="1957"/>
        <v>0</v>
      </c>
      <c r="AJ1770" s="252"/>
      <c r="AK1770" s="253"/>
      <c r="AL1770" s="254"/>
      <c r="AM1770" s="253"/>
      <c r="AN1770" s="254"/>
      <c r="AO1770" s="253"/>
      <c r="AP1770" s="254"/>
      <c r="AQ1770" s="253"/>
      <c r="AR1770" s="254"/>
      <c r="AS1770" s="253"/>
      <c r="AT1770" s="254"/>
      <c r="AU1770" s="253"/>
      <c r="AV1770" s="163">
        <f t="shared" si="1947"/>
        <v>0</v>
      </c>
      <c r="AW1770" s="168">
        <f t="shared" si="1948"/>
        <v>0</v>
      </c>
      <c r="AY1770" s="163">
        <f t="shared" si="1949"/>
        <v>0</v>
      </c>
      <c r="AZ1770" s="163">
        <f t="shared" si="1950"/>
        <v>0</v>
      </c>
      <c r="BA1770" s="163">
        <f t="shared" si="1951"/>
        <v>0</v>
      </c>
      <c r="BB1770" s="163">
        <f t="shared" si="1952"/>
        <v>0</v>
      </c>
      <c r="BC1770" s="163">
        <f t="shared" si="1953"/>
        <v>0</v>
      </c>
      <c r="BD1770" s="163">
        <f t="shared" si="1954"/>
        <v>0</v>
      </c>
    </row>
    <row r="1771" spans="2:56" x14ac:dyDescent="0.3">
      <c r="B1771" s="179" t="s">
        <v>160</v>
      </c>
      <c r="C1771" s="83">
        <f>SUM(C1772:C1775)</f>
        <v>0</v>
      </c>
      <c r="D1771" s="84">
        <f>SUM(D1772:D1775)</f>
        <v>0</v>
      </c>
      <c r="E1771" s="85">
        <f t="shared" si="1940"/>
        <v>0</v>
      </c>
      <c r="F1771" s="83">
        <f>SUM(F1772:F1775)</f>
        <v>0</v>
      </c>
      <c r="G1771" s="84">
        <f>SUM(G1772:G1775)</f>
        <v>0</v>
      </c>
      <c r="H1771" s="85">
        <f t="shared" si="1941"/>
        <v>0</v>
      </c>
      <c r="I1771" s="83">
        <f>SUM(I1772:I1775)</f>
        <v>0</v>
      </c>
      <c r="J1771" s="86">
        <f>SUM(J1772:J1775)</f>
        <v>0</v>
      </c>
      <c r="K1771" s="87">
        <f t="shared" si="1942"/>
        <v>0</v>
      </c>
      <c r="L1771" s="83">
        <f>SUM(L1772:L1775)</f>
        <v>0</v>
      </c>
      <c r="M1771" s="86">
        <f>SUM(M1772:M1775)</f>
        <v>0</v>
      </c>
      <c r="N1771" s="88">
        <f>SUM(N1772:N1775)</f>
        <v>0</v>
      </c>
      <c r="O1771" s="83">
        <f>SUM(O1772:O1775)</f>
        <v>0</v>
      </c>
      <c r="P1771" s="88">
        <f>SUM(P1772:P1775)</f>
        <v>0</v>
      </c>
      <c r="Q1771" s="177">
        <f t="shared" si="1943"/>
        <v>0</v>
      </c>
      <c r="R1771" s="88">
        <f>SUM(R1772:R1775)</f>
        <v>0</v>
      </c>
      <c r="S1771" s="88">
        <f>SUM(S1772:S1775)</f>
        <v>0</v>
      </c>
      <c r="T1771" s="178">
        <f t="shared" si="1955"/>
        <v>0</v>
      </c>
      <c r="U1771" s="157"/>
      <c r="V1771" s="83">
        <f>SUM(V1772:V1775)</f>
        <v>0</v>
      </c>
      <c r="W1771" s="88">
        <f>SUM(W1772:W1775)</f>
        <v>0</v>
      </c>
      <c r="X1771" s="177">
        <f t="shared" si="1944"/>
        <v>0</v>
      </c>
      <c r="Y1771" s="88">
        <f>SUM(Y1772:Y1775)</f>
        <v>0</v>
      </c>
      <c r="Z1771" s="88">
        <f>SUM(Z1772:Z1775)</f>
        <v>0</v>
      </c>
      <c r="AA1771" s="178">
        <f t="shared" si="1956"/>
        <v>0</v>
      </c>
      <c r="AB1771" s="157"/>
      <c r="AC1771" s="83">
        <f>SUM(AC1772:AC1775)</f>
        <v>0</v>
      </c>
      <c r="AD1771" s="88">
        <f>SUM(AD1772:AD1775)</f>
        <v>0</v>
      </c>
      <c r="AE1771" s="177">
        <f t="shared" si="1945"/>
        <v>0</v>
      </c>
      <c r="AF1771" s="88">
        <f>SUM(AF1772:AF1775)</f>
        <v>0</v>
      </c>
      <c r="AG1771" s="88">
        <f>SUM(AG1772:AG1775)</f>
        <v>0</v>
      </c>
      <c r="AH1771" s="178">
        <f t="shared" si="1957"/>
        <v>0</v>
      </c>
      <c r="AJ1771" s="84">
        <f t="shared" ref="AJ1771:AU1771" si="1975">SUM(AJ1772:AJ1775)</f>
        <v>0</v>
      </c>
      <c r="AK1771" s="86">
        <f t="shared" si="1975"/>
        <v>0</v>
      </c>
      <c r="AL1771" s="88">
        <f t="shared" si="1975"/>
        <v>0</v>
      </c>
      <c r="AM1771" s="86">
        <f t="shared" si="1975"/>
        <v>0</v>
      </c>
      <c r="AN1771" s="88">
        <f t="shared" si="1975"/>
        <v>0</v>
      </c>
      <c r="AO1771" s="86">
        <f t="shared" si="1975"/>
        <v>0</v>
      </c>
      <c r="AP1771" s="88">
        <f t="shared" si="1975"/>
        <v>0</v>
      </c>
      <c r="AQ1771" s="86">
        <f t="shared" si="1975"/>
        <v>0</v>
      </c>
      <c r="AR1771" s="88">
        <f t="shared" si="1975"/>
        <v>0</v>
      </c>
      <c r="AS1771" s="86">
        <f t="shared" si="1975"/>
        <v>0</v>
      </c>
      <c r="AT1771" s="88">
        <f t="shared" si="1975"/>
        <v>0</v>
      </c>
      <c r="AU1771" s="86">
        <f t="shared" si="1975"/>
        <v>0</v>
      </c>
      <c r="AV1771" s="86">
        <f t="shared" si="1947"/>
        <v>0</v>
      </c>
      <c r="AW1771" s="93">
        <f t="shared" si="1948"/>
        <v>0</v>
      </c>
      <c r="AY1771" s="86">
        <f t="shared" si="1949"/>
        <v>0</v>
      </c>
      <c r="AZ1771" s="86">
        <f t="shared" si="1950"/>
        <v>0</v>
      </c>
      <c r="BA1771" s="86">
        <f t="shared" si="1951"/>
        <v>0</v>
      </c>
      <c r="BB1771" s="86">
        <f t="shared" si="1952"/>
        <v>0</v>
      </c>
      <c r="BC1771" s="86">
        <f t="shared" si="1953"/>
        <v>0</v>
      </c>
      <c r="BD1771" s="86">
        <f t="shared" si="1954"/>
        <v>0</v>
      </c>
    </row>
    <row r="1772" spans="2:56" x14ac:dyDescent="0.3">
      <c r="B1772" s="169" t="s">
        <v>161</v>
      </c>
      <c r="C1772" s="248"/>
      <c r="D1772" s="249"/>
      <c r="E1772" s="172">
        <f t="shared" si="1940"/>
        <v>0</v>
      </c>
      <c r="F1772" s="248"/>
      <c r="G1772" s="249"/>
      <c r="H1772" s="172">
        <f t="shared" si="1941"/>
        <v>0</v>
      </c>
      <c r="I1772" s="248"/>
      <c r="J1772" s="250"/>
      <c r="K1772" s="174">
        <f t="shared" si="1942"/>
        <v>0</v>
      </c>
      <c r="L1772" s="248"/>
      <c r="M1772" s="250"/>
      <c r="N1772" s="251"/>
      <c r="O1772" s="248"/>
      <c r="P1772" s="251"/>
      <c r="Q1772" s="166">
        <f t="shared" si="1943"/>
        <v>0</v>
      </c>
      <c r="R1772" s="251"/>
      <c r="S1772" s="251"/>
      <c r="T1772" s="167">
        <f t="shared" si="1955"/>
        <v>0</v>
      </c>
      <c r="U1772" s="157"/>
      <c r="V1772" s="248"/>
      <c r="W1772" s="251"/>
      <c r="X1772" s="166">
        <f t="shared" si="1944"/>
        <v>0</v>
      </c>
      <c r="Y1772" s="251"/>
      <c r="Z1772" s="251"/>
      <c r="AA1772" s="167">
        <f t="shared" si="1956"/>
        <v>0</v>
      </c>
      <c r="AB1772" s="157"/>
      <c r="AC1772" s="248"/>
      <c r="AD1772" s="251"/>
      <c r="AE1772" s="166">
        <f t="shared" si="1945"/>
        <v>0</v>
      </c>
      <c r="AF1772" s="251"/>
      <c r="AG1772" s="251"/>
      <c r="AH1772" s="167">
        <f t="shared" si="1957"/>
        <v>0</v>
      </c>
      <c r="AJ1772" s="252"/>
      <c r="AK1772" s="253"/>
      <c r="AL1772" s="254"/>
      <c r="AM1772" s="253"/>
      <c r="AN1772" s="254"/>
      <c r="AO1772" s="253"/>
      <c r="AP1772" s="254"/>
      <c r="AQ1772" s="253"/>
      <c r="AR1772" s="254"/>
      <c r="AS1772" s="253"/>
      <c r="AT1772" s="254"/>
      <c r="AU1772" s="253"/>
      <c r="AV1772" s="163">
        <f t="shared" si="1947"/>
        <v>0</v>
      </c>
      <c r="AW1772" s="168">
        <f t="shared" si="1948"/>
        <v>0</v>
      </c>
      <c r="AY1772" s="163">
        <f t="shared" si="1949"/>
        <v>0</v>
      </c>
      <c r="AZ1772" s="163">
        <f t="shared" si="1950"/>
        <v>0</v>
      </c>
      <c r="BA1772" s="163">
        <f t="shared" si="1951"/>
        <v>0</v>
      </c>
      <c r="BB1772" s="163">
        <f t="shared" si="1952"/>
        <v>0</v>
      </c>
      <c r="BC1772" s="163">
        <f t="shared" si="1953"/>
        <v>0</v>
      </c>
      <c r="BD1772" s="163">
        <f t="shared" si="1954"/>
        <v>0</v>
      </c>
    </row>
    <row r="1773" spans="2:56" x14ac:dyDescent="0.3">
      <c r="B1773" s="169" t="s">
        <v>162</v>
      </c>
      <c r="C1773" s="248"/>
      <c r="D1773" s="249"/>
      <c r="E1773" s="172">
        <f t="shared" si="1940"/>
        <v>0</v>
      </c>
      <c r="F1773" s="248"/>
      <c r="G1773" s="249"/>
      <c r="H1773" s="172">
        <f t="shared" si="1941"/>
        <v>0</v>
      </c>
      <c r="I1773" s="248"/>
      <c r="J1773" s="250"/>
      <c r="K1773" s="174">
        <f t="shared" si="1942"/>
        <v>0</v>
      </c>
      <c r="L1773" s="248"/>
      <c r="M1773" s="250"/>
      <c r="N1773" s="251"/>
      <c r="O1773" s="248"/>
      <c r="P1773" s="251"/>
      <c r="Q1773" s="166">
        <f t="shared" si="1943"/>
        <v>0</v>
      </c>
      <c r="R1773" s="251"/>
      <c r="S1773" s="251"/>
      <c r="T1773" s="167">
        <f t="shared" si="1955"/>
        <v>0</v>
      </c>
      <c r="U1773" s="157"/>
      <c r="V1773" s="248"/>
      <c r="W1773" s="251"/>
      <c r="X1773" s="166">
        <f t="shared" si="1944"/>
        <v>0</v>
      </c>
      <c r="Y1773" s="251"/>
      <c r="Z1773" s="251"/>
      <c r="AA1773" s="167">
        <f t="shared" si="1956"/>
        <v>0</v>
      </c>
      <c r="AB1773" s="157"/>
      <c r="AC1773" s="248"/>
      <c r="AD1773" s="251"/>
      <c r="AE1773" s="166">
        <f t="shared" si="1945"/>
        <v>0</v>
      </c>
      <c r="AF1773" s="251"/>
      <c r="AG1773" s="251"/>
      <c r="AH1773" s="167">
        <f t="shared" si="1957"/>
        <v>0</v>
      </c>
      <c r="AJ1773" s="252"/>
      <c r="AK1773" s="253"/>
      <c r="AL1773" s="254"/>
      <c r="AM1773" s="253"/>
      <c r="AN1773" s="254"/>
      <c r="AO1773" s="253"/>
      <c r="AP1773" s="254"/>
      <c r="AQ1773" s="253"/>
      <c r="AR1773" s="254"/>
      <c r="AS1773" s="253"/>
      <c r="AT1773" s="254"/>
      <c r="AU1773" s="253"/>
      <c r="AV1773" s="163">
        <f t="shared" si="1947"/>
        <v>0</v>
      </c>
      <c r="AW1773" s="168">
        <f t="shared" si="1948"/>
        <v>0</v>
      </c>
      <c r="AY1773" s="163">
        <f t="shared" si="1949"/>
        <v>0</v>
      </c>
      <c r="AZ1773" s="163">
        <f t="shared" si="1950"/>
        <v>0</v>
      </c>
      <c r="BA1773" s="163">
        <f t="shared" si="1951"/>
        <v>0</v>
      </c>
      <c r="BB1773" s="163">
        <f t="shared" si="1952"/>
        <v>0</v>
      </c>
      <c r="BC1773" s="163">
        <f t="shared" si="1953"/>
        <v>0</v>
      </c>
      <c r="BD1773" s="163">
        <f t="shared" si="1954"/>
        <v>0</v>
      </c>
    </row>
    <row r="1774" spans="2:56" x14ac:dyDescent="0.3">
      <c r="B1774" s="169" t="s">
        <v>163</v>
      </c>
      <c r="C1774" s="248"/>
      <c r="D1774" s="249"/>
      <c r="E1774" s="172">
        <f t="shared" si="1940"/>
        <v>0</v>
      </c>
      <c r="F1774" s="248"/>
      <c r="G1774" s="249"/>
      <c r="H1774" s="172">
        <f t="shared" si="1941"/>
        <v>0</v>
      </c>
      <c r="I1774" s="248"/>
      <c r="J1774" s="250"/>
      <c r="K1774" s="174">
        <f t="shared" si="1942"/>
        <v>0</v>
      </c>
      <c r="L1774" s="248"/>
      <c r="M1774" s="250"/>
      <c r="N1774" s="251"/>
      <c r="O1774" s="248"/>
      <c r="P1774" s="251"/>
      <c r="Q1774" s="166">
        <f t="shared" si="1943"/>
        <v>0</v>
      </c>
      <c r="R1774" s="251"/>
      <c r="S1774" s="251"/>
      <c r="T1774" s="167">
        <f t="shared" si="1955"/>
        <v>0</v>
      </c>
      <c r="U1774" s="157"/>
      <c r="V1774" s="248"/>
      <c r="W1774" s="251"/>
      <c r="X1774" s="166">
        <f t="shared" si="1944"/>
        <v>0</v>
      </c>
      <c r="Y1774" s="251"/>
      <c r="Z1774" s="251"/>
      <c r="AA1774" s="167">
        <f t="shared" si="1956"/>
        <v>0</v>
      </c>
      <c r="AB1774" s="157"/>
      <c r="AC1774" s="248"/>
      <c r="AD1774" s="251"/>
      <c r="AE1774" s="166">
        <f t="shared" si="1945"/>
        <v>0</v>
      </c>
      <c r="AF1774" s="251"/>
      <c r="AG1774" s="251"/>
      <c r="AH1774" s="167">
        <f t="shared" si="1957"/>
        <v>0</v>
      </c>
      <c r="AJ1774" s="252"/>
      <c r="AK1774" s="253"/>
      <c r="AL1774" s="254"/>
      <c r="AM1774" s="253"/>
      <c r="AN1774" s="254"/>
      <c r="AO1774" s="253"/>
      <c r="AP1774" s="254"/>
      <c r="AQ1774" s="253"/>
      <c r="AR1774" s="254"/>
      <c r="AS1774" s="253"/>
      <c r="AT1774" s="254"/>
      <c r="AU1774" s="253"/>
      <c r="AV1774" s="163">
        <f t="shared" si="1947"/>
        <v>0</v>
      </c>
      <c r="AW1774" s="168">
        <f t="shared" si="1948"/>
        <v>0</v>
      </c>
      <c r="AY1774" s="163">
        <f t="shared" si="1949"/>
        <v>0</v>
      </c>
      <c r="AZ1774" s="163">
        <f t="shared" si="1950"/>
        <v>0</v>
      </c>
      <c r="BA1774" s="163">
        <f t="shared" si="1951"/>
        <v>0</v>
      </c>
      <c r="BB1774" s="163">
        <f t="shared" si="1952"/>
        <v>0</v>
      </c>
      <c r="BC1774" s="163">
        <f t="shared" si="1953"/>
        <v>0</v>
      </c>
      <c r="BD1774" s="163">
        <f t="shared" si="1954"/>
        <v>0</v>
      </c>
    </row>
    <row r="1775" spans="2:56" x14ac:dyDescent="0.3">
      <c r="B1775" s="169" t="s">
        <v>164</v>
      </c>
      <c r="C1775" s="248"/>
      <c r="D1775" s="249"/>
      <c r="E1775" s="172">
        <f t="shared" si="1940"/>
        <v>0</v>
      </c>
      <c r="F1775" s="248"/>
      <c r="G1775" s="249"/>
      <c r="H1775" s="172">
        <f t="shared" si="1941"/>
        <v>0</v>
      </c>
      <c r="I1775" s="248"/>
      <c r="J1775" s="250"/>
      <c r="K1775" s="174">
        <f t="shared" si="1942"/>
        <v>0</v>
      </c>
      <c r="L1775" s="248"/>
      <c r="M1775" s="250"/>
      <c r="N1775" s="251"/>
      <c r="O1775" s="248"/>
      <c r="P1775" s="251"/>
      <c r="Q1775" s="166">
        <f t="shared" si="1943"/>
        <v>0</v>
      </c>
      <c r="R1775" s="251"/>
      <c r="S1775" s="251"/>
      <c r="T1775" s="167">
        <f t="shared" si="1955"/>
        <v>0</v>
      </c>
      <c r="U1775" s="157"/>
      <c r="V1775" s="248"/>
      <c r="W1775" s="251"/>
      <c r="X1775" s="166">
        <f t="shared" si="1944"/>
        <v>0</v>
      </c>
      <c r="Y1775" s="251"/>
      <c r="Z1775" s="251"/>
      <c r="AA1775" s="167">
        <f t="shared" si="1956"/>
        <v>0</v>
      </c>
      <c r="AB1775" s="157"/>
      <c r="AC1775" s="248"/>
      <c r="AD1775" s="251"/>
      <c r="AE1775" s="166">
        <f t="shared" si="1945"/>
        <v>0</v>
      </c>
      <c r="AF1775" s="251"/>
      <c r="AG1775" s="251"/>
      <c r="AH1775" s="167">
        <f t="shared" si="1957"/>
        <v>0</v>
      </c>
      <c r="AJ1775" s="252"/>
      <c r="AK1775" s="253"/>
      <c r="AL1775" s="254"/>
      <c r="AM1775" s="253"/>
      <c r="AN1775" s="254"/>
      <c r="AO1775" s="253"/>
      <c r="AP1775" s="254"/>
      <c r="AQ1775" s="253"/>
      <c r="AR1775" s="254"/>
      <c r="AS1775" s="253"/>
      <c r="AT1775" s="254"/>
      <c r="AU1775" s="253"/>
      <c r="AV1775" s="163">
        <f t="shared" si="1947"/>
        <v>0</v>
      </c>
      <c r="AW1775" s="168">
        <f t="shared" si="1948"/>
        <v>0</v>
      </c>
      <c r="AY1775" s="163">
        <f t="shared" si="1949"/>
        <v>0</v>
      </c>
      <c r="AZ1775" s="163">
        <f t="shared" si="1950"/>
        <v>0</v>
      </c>
      <c r="BA1775" s="163">
        <f t="shared" si="1951"/>
        <v>0</v>
      </c>
      <c r="BB1775" s="163">
        <f t="shared" si="1952"/>
        <v>0</v>
      </c>
      <c r="BC1775" s="163">
        <f t="shared" si="1953"/>
        <v>0</v>
      </c>
      <c r="BD1775" s="163">
        <f t="shared" si="1954"/>
        <v>0</v>
      </c>
    </row>
    <row r="1776" spans="2:56" x14ac:dyDescent="0.3">
      <c r="B1776" s="179" t="s">
        <v>165</v>
      </c>
      <c r="C1776" s="83">
        <f>SUM(C1777)</f>
        <v>0</v>
      </c>
      <c r="D1776" s="84">
        <f>SUM(D1777)</f>
        <v>0</v>
      </c>
      <c r="E1776" s="85">
        <f t="shared" si="1940"/>
        <v>0</v>
      </c>
      <c r="F1776" s="83">
        <f>SUM(F1777)</f>
        <v>0</v>
      </c>
      <c r="G1776" s="84">
        <f>SUM(G1777)</f>
        <v>0</v>
      </c>
      <c r="H1776" s="85">
        <f t="shared" si="1941"/>
        <v>0</v>
      </c>
      <c r="I1776" s="83">
        <f>SUM(I1777)</f>
        <v>0</v>
      </c>
      <c r="J1776" s="86">
        <f>SUM(J1777)</f>
        <v>0</v>
      </c>
      <c r="K1776" s="87">
        <f t="shared" si="1942"/>
        <v>0</v>
      </c>
      <c r="L1776" s="83">
        <f>SUM(L1777)</f>
        <v>0</v>
      </c>
      <c r="M1776" s="86">
        <f>SUM(M1777)</f>
        <v>0</v>
      </c>
      <c r="N1776" s="88">
        <f>SUM(N1777)</f>
        <v>0</v>
      </c>
      <c r="O1776" s="83">
        <f>SUM(O1777)</f>
        <v>0</v>
      </c>
      <c r="P1776" s="88">
        <f>SUM(P1777)</f>
        <v>0</v>
      </c>
      <c r="Q1776" s="177">
        <f t="shared" si="1943"/>
        <v>0</v>
      </c>
      <c r="R1776" s="88">
        <f>SUM(R1777)</f>
        <v>0</v>
      </c>
      <c r="S1776" s="88">
        <f>SUM(S1777)</f>
        <v>0</v>
      </c>
      <c r="T1776" s="178">
        <f t="shared" si="1955"/>
        <v>0</v>
      </c>
      <c r="U1776" s="157"/>
      <c r="V1776" s="83">
        <f>SUM(V1777)</f>
        <v>0</v>
      </c>
      <c r="W1776" s="88">
        <f>SUM(W1777)</f>
        <v>0</v>
      </c>
      <c r="X1776" s="177">
        <f t="shared" si="1944"/>
        <v>0</v>
      </c>
      <c r="Y1776" s="88">
        <f>SUM(Y1777)</f>
        <v>0</v>
      </c>
      <c r="Z1776" s="88">
        <f>SUM(Z1777)</f>
        <v>0</v>
      </c>
      <c r="AA1776" s="178">
        <f t="shared" si="1956"/>
        <v>0</v>
      </c>
      <c r="AB1776" s="157"/>
      <c r="AC1776" s="83">
        <f>SUM(AC1777)</f>
        <v>0</v>
      </c>
      <c r="AD1776" s="88">
        <f>SUM(AD1777)</f>
        <v>0</v>
      </c>
      <c r="AE1776" s="177">
        <f t="shared" si="1945"/>
        <v>0</v>
      </c>
      <c r="AF1776" s="88">
        <f>SUM(AF1777)</f>
        <v>0</v>
      </c>
      <c r="AG1776" s="88">
        <f>SUM(AG1777)</f>
        <v>0</v>
      </c>
      <c r="AH1776" s="178">
        <f t="shared" si="1957"/>
        <v>0</v>
      </c>
      <c r="AJ1776" s="84">
        <f t="shared" ref="AJ1776:AU1776" si="1976">SUM(AJ1777)</f>
        <v>0</v>
      </c>
      <c r="AK1776" s="86">
        <f t="shared" si="1976"/>
        <v>0</v>
      </c>
      <c r="AL1776" s="88">
        <f t="shared" si="1976"/>
        <v>0</v>
      </c>
      <c r="AM1776" s="86">
        <f t="shared" si="1976"/>
        <v>0</v>
      </c>
      <c r="AN1776" s="88">
        <f t="shared" si="1976"/>
        <v>0</v>
      </c>
      <c r="AO1776" s="86">
        <f t="shared" si="1976"/>
        <v>0</v>
      </c>
      <c r="AP1776" s="88">
        <f t="shared" si="1976"/>
        <v>0</v>
      </c>
      <c r="AQ1776" s="86">
        <f t="shared" si="1976"/>
        <v>0</v>
      </c>
      <c r="AR1776" s="88">
        <f t="shared" si="1976"/>
        <v>0</v>
      </c>
      <c r="AS1776" s="86">
        <f t="shared" si="1976"/>
        <v>0</v>
      </c>
      <c r="AT1776" s="88">
        <f t="shared" si="1976"/>
        <v>0</v>
      </c>
      <c r="AU1776" s="86">
        <f t="shared" si="1976"/>
        <v>0</v>
      </c>
      <c r="AV1776" s="86">
        <f t="shared" si="1947"/>
        <v>0</v>
      </c>
      <c r="AW1776" s="93">
        <f t="shared" si="1948"/>
        <v>0</v>
      </c>
      <c r="AY1776" s="86">
        <f t="shared" si="1949"/>
        <v>0</v>
      </c>
      <c r="AZ1776" s="86">
        <f t="shared" si="1950"/>
        <v>0</v>
      </c>
      <c r="BA1776" s="86">
        <f t="shared" si="1951"/>
        <v>0</v>
      </c>
      <c r="BB1776" s="86">
        <f t="shared" si="1952"/>
        <v>0</v>
      </c>
      <c r="BC1776" s="86">
        <f t="shared" si="1953"/>
        <v>0</v>
      </c>
      <c r="BD1776" s="86">
        <f t="shared" si="1954"/>
        <v>0</v>
      </c>
    </row>
    <row r="1777" spans="2:56" x14ac:dyDescent="0.3">
      <c r="B1777" s="169" t="s">
        <v>166</v>
      </c>
      <c r="C1777" s="248"/>
      <c r="D1777" s="249"/>
      <c r="E1777" s="172">
        <f t="shared" ref="E1777:E1840" si="1977">IFERROR(D1777/C1777,0)</f>
        <v>0</v>
      </c>
      <c r="F1777" s="248"/>
      <c r="G1777" s="249"/>
      <c r="H1777" s="172">
        <f t="shared" ref="H1777:H1840" si="1978">IFERROR(G1777/F1777,0)</f>
        <v>0</v>
      </c>
      <c r="I1777" s="248"/>
      <c r="J1777" s="250"/>
      <c r="K1777" s="174">
        <f t="shared" ref="K1777:K1840" si="1979">IFERROR(J1777/I1777,0)</f>
        <v>0</v>
      </c>
      <c r="L1777" s="248"/>
      <c r="M1777" s="250"/>
      <c r="N1777" s="251"/>
      <c r="O1777" s="248"/>
      <c r="P1777" s="251"/>
      <c r="Q1777" s="166">
        <f t="shared" ref="Q1777:Q1840" si="1980">SUM(O1777:P1777)</f>
        <v>0</v>
      </c>
      <c r="R1777" s="251"/>
      <c r="S1777" s="251"/>
      <c r="T1777" s="167">
        <f t="shared" si="1955"/>
        <v>0</v>
      </c>
      <c r="U1777" s="157"/>
      <c r="V1777" s="248"/>
      <c r="W1777" s="251"/>
      <c r="X1777" s="166">
        <f t="shared" ref="X1777:X1840" si="1981">SUM(V1777:W1777)</f>
        <v>0</v>
      </c>
      <c r="Y1777" s="251"/>
      <c r="Z1777" s="251"/>
      <c r="AA1777" s="167">
        <f t="shared" si="1956"/>
        <v>0</v>
      </c>
      <c r="AB1777" s="157"/>
      <c r="AC1777" s="248"/>
      <c r="AD1777" s="251"/>
      <c r="AE1777" s="166">
        <f t="shared" ref="AE1777:AE1840" si="1982">SUM(AC1777:AD1777)</f>
        <v>0</v>
      </c>
      <c r="AF1777" s="251"/>
      <c r="AG1777" s="251"/>
      <c r="AH1777" s="167">
        <f t="shared" si="1957"/>
        <v>0</v>
      </c>
      <c r="AJ1777" s="252"/>
      <c r="AK1777" s="253"/>
      <c r="AL1777" s="254"/>
      <c r="AM1777" s="253"/>
      <c r="AN1777" s="254"/>
      <c r="AO1777" s="253"/>
      <c r="AP1777" s="254"/>
      <c r="AQ1777" s="253"/>
      <c r="AR1777" s="254"/>
      <c r="AS1777" s="253"/>
      <c r="AT1777" s="254"/>
      <c r="AU1777" s="253"/>
      <c r="AV1777" s="163">
        <f t="shared" ref="AV1777:AV1840" si="1983">SUM(AJ1777:AU1777)</f>
        <v>0</v>
      </c>
      <c r="AW1777" s="168">
        <f t="shared" ref="AW1777:AW1840" si="1984">T1777-AV1777</f>
        <v>0</v>
      </c>
      <c r="AY1777" s="163">
        <f t="shared" ref="AY1777:AY1840" si="1985">SUM(AJ1777:AL1777)</f>
        <v>0</v>
      </c>
      <c r="AZ1777" s="163">
        <f t="shared" ref="AZ1777:AZ1840" si="1986">SUM(AM1777:AO1777)</f>
        <v>0</v>
      </c>
      <c r="BA1777" s="163">
        <f t="shared" ref="BA1777:BA1840" si="1987">SUM(AP1777:AR1777)</f>
        <v>0</v>
      </c>
      <c r="BB1777" s="163">
        <f t="shared" ref="BB1777:BB1840" si="1988">SUM(AS1777:AU1777)</f>
        <v>0</v>
      </c>
      <c r="BC1777" s="163">
        <f t="shared" ref="BC1777:BC1840" si="1989">SUM(AY1777,AZ1777,BA1777,BB1777)</f>
        <v>0</v>
      </c>
      <c r="BD1777" s="163">
        <f t="shared" ref="BD1777:BD1840" si="1990">T1777-BC1777</f>
        <v>0</v>
      </c>
    </row>
    <row r="1778" spans="2:56" x14ac:dyDescent="0.3">
      <c r="B1778" s="179" t="s">
        <v>167</v>
      </c>
      <c r="C1778" s="83">
        <f>SUM(C1779:C1784)</f>
        <v>153180</v>
      </c>
      <c r="D1778" s="84">
        <f>SUM(D1779:D1784)</f>
        <v>147638.28</v>
      </c>
      <c r="E1778" s="85">
        <f t="shared" si="1977"/>
        <v>0.96382216999608306</v>
      </c>
      <c r="F1778" s="83">
        <f>SUM(F1779:F1784)</f>
        <v>210214</v>
      </c>
      <c r="G1778" s="84">
        <f>SUM(G1779:G1784)</f>
        <v>213102.94999999998</v>
      </c>
      <c r="H1778" s="85">
        <f t="shared" si="1978"/>
        <v>1.0137429000922868</v>
      </c>
      <c r="I1778" s="83">
        <f>SUM(I1779:I1784)</f>
        <v>190327</v>
      </c>
      <c r="J1778" s="86">
        <f>SUM(J1779:J1784)</f>
        <v>190218.15000000002</v>
      </c>
      <c r="K1778" s="87">
        <f t="shared" si="1979"/>
        <v>0.99942808955114104</v>
      </c>
      <c r="L1778" s="83">
        <f>SUM(L1779:L1784)</f>
        <v>168121</v>
      </c>
      <c r="M1778" s="86">
        <f>SUM(M1779:M1784)</f>
        <v>220855</v>
      </c>
      <c r="N1778" s="88">
        <f>SUM(N1779:N1784)</f>
        <v>0</v>
      </c>
      <c r="O1778" s="83">
        <f>SUM(O1779:O1784)</f>
        <v>130500</v>
      </c>
      <c r="P1778" s="88">
        <f>SUM(P1779:P1784)</f>
        <v>0</v>
      </c>
      <c r="Q1778" s="177">
        <f t="shared" si="1980"/>
        <v>130500</v>
      </c>
      <c r="R1778" s="88">
        <f>SUM(R1779:R1784)</f>
        <v>0</v>
      </c>
      <c r="S1778" s="88">
        <f>SUM(S1779:S1784)</f>
        <v>0</v>
      </c>
      <c r="T1778" s="178">
        <f t="shared" ref="T1778:T1841" si="1991">SUM(Q1778:S1778)</f>
        <v>130500</v>
      </c>
      <c r="U1778" s="157"/>
      <c r="V1778" s="83">
        <f>SUM(V1779:V1784)</f>
        <v>130500</v>
      </c>
      <c r="W1778" s="88">
        <f>SUM(W1779:W1784)</f>
        <v>0</v>
      </c>
      <c r="X1778" s="177">
        <f t="shared" si="1981"/>
        <v>130500</v>
      </c>
      <c r="Y1778" s="88">
        <f>SUM(Y1779:Y1784)</f>
        <v>0</v>
      </c>
      <c r="Z1778" s="88">
        <f>SUM(Z1779:Z1784)</f>
        <v>0</v>
      </c>
      <c r="AA1778" s="178">
        <f t="shared" ref="AA1778:AA1841" si="1992">SUM(X1778:Z1778)</f>
        <v>130500</v>
      </c>
      <c r="AB1778" s="157"/>
      <c r="AC1778" s="83">
        <f>SUM(AC1779:AC1784)</f>
        <v>133194</v>
      </c>
      <c r="AD1778" s="88">
        <f>SUM(AD1779:AD1784)</f>
        <v>0</v>
      </c>
      <c r="AE1778" s="177">
        <f t="shared" si="1982"/>
        <v>133194</v>
      </c>
      <c r="AF1778" s="88">
        <f>SUM(AF1779:AF1784)</f>
        <v>0</v>
      </c>
      <c r="AG1778" s="88">
        <f>SUM(AG1779:AG1784)</f>
        <v>0</v>
      </c>
      <c r="AH1778" s="178">
        <f t="shared" ref="AH1778:AH1841" si="1993">SUM(AE1778:AG1778)</f>
        <v>133194</v>
      </c>
      <c r="AJ1778" s="84">
        <f t="shared" ref="AJ1778:AU1778" si="1994">SUM(AJ1779:AJ1784)</f>
        <v>10700</v>
      </c>
      <c r="AK1778" s="86">
        <f t="shared" si="1994"/>
        <v>10700</v>
      </c>
      <c r="AL1778" s="88">
        <f t="shared" si="1994"/>
        <v>12800</v>
      </c>
      <c r="AM1778" s="86">
        <f t="shared" si="1994"/>
        <v>10700</v>
      </c>
      <c r="AN1778" s="88">
        <f t="shared" si="1994"/>
        <v>10700</v>
      </c>
      <c r="AO1778" s="86">
        <f t="shared" si="1994"/>
        <v>10700</v>
      </c>
      <c r="AP1778" s="88">
        <f t="shared" si="1994"/>
        <v>10700</v>
      </c>
      <c r="AQ1778" s="86">
        <f t="shared" si="1994"/>
        <v>10700</v>
      </c>
      <c r="AR1778" s="88">
        <f t="shared" si="1994"/>
        <v>10700</v>
      </c>
      <c r="AS1778" s="86">
        <f t="shared" si="1994"/>
        <v>10700</v>
      </c>
      <c r="AT1778" s="88">
        <f t="shared" si="1994"/>
        <v>10700</v>
      </c>
      <c r="AU1778" s="86">
        <f t="shared" si="1994"/>
        <v>10700</v>
      </c>
      <c r="AV1778" s="86">
        <f t="shared" si="1983"/>
        <v>130500</v>
      </c>
      <c r="AW1778" s="93">
        <f t="shared" si="1984"/>
        <v>0</v>
      </c>
      <c r="AY1778" s="86">
        <f t="shared" si="1985"/>
        <v>34200</v>
      </c>
      <c r="AZ1778" s="86">
        <f t="shared" si="1986"/>
        <v>32100</v>
      </c>
      <c r="BA1778" s="86">
        <f t="shared" si="1987"/>
        <v>32100</v>
      </c>
      <c r="BB1778" s="86">
        <f t="shared" si="1988"/>
        <v>32100</v>
      </c>
      <c r="BC1778" s="86">
        <f t="shared" si="1989"/>
        <v>130500</v>
      </c>
      <c r="BD1778" s="86">
        <f t="shared" si="1990"/>
        <v>0</v>
      </c>
    </row>
    <row r="1779" spans="2:56" x14ac:dyDescent="0.3">
      <c r="B1779" s="169" t="s">
        <v>168</v>
      </c>
      <c r="C1779" s="248">
        <v>46500</v>
      </c>
      <c r="D1779" s="249">
        <v>44459.24</v>
      </c>
      <c r="E1779" s="172">
        <f t="shared" si="1977"/>
        <v>0.95611268817204298</v>
      </c>
      <c r="F1779" s="248">
        <v>69137</v>
      </c>
      <c r="G1779" s="249">
        <v>68963.12</v>
      </c>
      <c r="H1779" s="172">
        <f t="shared" si="1978"/>
        <v>0.99748499356350429</v>
      </c>
      <c r="I1779" s="248">
        <v>81696</v>
      </c>
      <c r="J1779" s="250">
        <v>81673.320000000007</v>
      </c>
      <c r="K1779" s="174">
        <f t="shared" si="1979"/>
        <v>0.99972238542890723</v>
      </c>
      <c r="L1779" s="248">
        <v>58447</v>
      </c>
      <c r="M1779" s="250">
        <v>90281</v>
      </c>
      <c r="N1779" s="251"/>
      <c r="O1779" s="248">
        <v>29400</v>
      </c>
      <c r="P1779" s="251"/>
      <c r="Q1779" s="166">
        <f t="shared" si="1980"/>
        <v>29400</v>
      </c>
      <c r="R1779" s="251"/>
      <c r="S1779" s="251"/>
      <c r="T1779" s="167">
        <f t="shared" si="1991"/>
        <v>29400</v>
      </c>
      <c r="U1779" s="157"/>
      <c r="V1779" s="248">
        <v>29400</v>
      </c>
      <c r="W1779" s="251"/>
      <c r="X1779" s="166">
        <f t="shared" si="1981"/>
        <v>29400</v>
      </c>
      <c r="Y1779" s="251"/>
      <c r="Z1779" s="251"/>
      <c r="AA1779" s="167">
        <f t="shared" si="1992"/>
        <v>29400</v>
      </c>
      <c r="AB1779" s="157"/>
      <c r="AC1779" s="248">
        <v>32094</v>
      </c>
      <c r="AD1779" s="251"/>
      <c r="AE1779" s="166">
        <f t="shared" si="1982"/>
        <v>32094</v>
      </c>
      <c r="AF1779" s="251"/>
      <c r="AG1779" s="251"/>
      <c r="AH1779" s="167">
        <f t="shared" si="1993"/>
        <v>32094</v>
      </c>
      <c r="AJ1779" s="252">
        <v>2450</v>
      </c>
      <c r="AK1779" s="253">
        <v>2450</v>
      </c>
      <c r="AL1779" s="254">
        <v>2450</v>
      </c>
      <c r="AM1779" s="253">
        <v>2450</v>
      </c>
      <c r="AN1779" s="254">
        <v>2450</v>
      </c>
      <c r="AO1779" s="253">
        <v>2450</v>
      </c>
      <c r="AP1779" s="254">
        <v>2450</v>
      </c>
      <c r="AQ1779" s="253">
        <v>2450</v>
      </c>
      <c r="AR1779" s="254">
        <v>2450</v>
      </c>
      <c r="AS1779" s="253">
        <v>2450</v>
      </c>
      <c r="AT1779" s="254">
        <v>2450</v>
      </c>
      <c r="AU1779" s="253">
        <v>2450</v>
      </c>
      <c r="AV1779" s="163">
        <f t="shared" si="1983"/>
        <v>29400</v>
      </c>
      <c r="AW1779" s="168">
        <f t="shared" si="1984"/>
        <v>0</v>
      </c>
      <c r="AY1779" s="163">
        <f t="shared" si="1985"/>
        <v>7350</v>
      </c>
      <c r="AZ1779" s="163">
        <f t="shared" si="1986"/>
        <v>7350</v>
      </c>
      <c r="BA1779" s="163">
        <f t="shared" si="1987"/>
        <v>7350</v>
      </c>
      <c r="BB1779" s="163">
        <f t="shared" si="1988"/>
        <v>7350</v>
      </c>
      <c r="BC1779" s="163">
        <f t="shared" si="1989"/>
        <v>29400</v>
      </c>
      <c r="BD1779" s="163">
        <f t="shared" si="1990"/>
        <v>0</v>
      </c>
    </row>
    <row r="1780" spans="2:56" x14ac:dyDescent="0.3">
      <c r="B1780" s="169" t="s">
        <v>169</v>
      </c>
      <c r="C1780" s="248"/>
      <c r="D1780" s="249"/>
      <c r="E1780" s="172">
        <f t="shared" si="1977"/>
        <v>0</v>
      </c>
      <c r="F1780" s="248"/>
      <c r="G1780" s="249"/>
      <c r="H1780" s="172">
        <f t="shared" si="1978"/>
        <v>0</v>
      </c>
      <c r="I1780" s="248"/>
      <c r="J1780" s="250"/>
      <c r="K1780" s="174">
        <f t="shared" si="1979"/>
        <v>0</v>
      </c>
      <c r="L1780" s="248"/>
      <c r="M1780" s="250">
        <v>0</v>
      </c>
      <c r="N1780" s="251"/>
      <c r="O1780" s="248">
        <v>2100</v>
      </c>
      <c r="P1780" s="251"/>
      <c r="Q1780" s="166">
        <f t="shared" si="1980"/>
        <v>2100</v>
      </c>
      <c r="R1780" s="251"/>
      <c r="S1780" s="251"/>
      <c r="T1780" s="167">
        <f t="shared" si="1991"/>
        <v>2100</v>
      </c>
      <c r="U1780" s="157"/>
      <c r="V1780" s="248">
        <v>2100</v>
      </c>
      <c r="W1780" s="251"/>
      <c r="X1780" s="166">
        <f t="shared" si="1981"/>
        <v>2100</v>
      </c>
      <c r="Y1780" s="251"/>
      <c r="Z1780" s="251"/>
      <c r="AA1780" s="167">
        <f t="shared" si="1992"/>
        <v>2100</v>
      </c>
      <c r="AB1780" s="157"/>
      <c r="AC1780" s="248">
        <v>2100</v>
      </c>
      <c r="AD1780" s="251"/>
      <c r="AE1780" s="166">
        <f t="shared" si="1982"/>
        <v>2100</v>
      </c>
      <c r="AF1780" s="251"/>
      <c r="AG1780" s="251"/>
      <c r="AH1780" s="167">
        <f t="shared" si="1993"/>
        <v>2100</v>
      </c>
      <c r="AJ1780" s="252"/>
      <c r="AK1780" s="253"/>
      <c r="AL1780" s="254">
        <v>2100</v>
      </c>
      <c r="AM1780" s="253"/>
      <c r="AN1780" s="254"/>
      <c r="AO1780" s="253"/>
      <c r="AP1780" s="254"/>
      <c r="AQ1780" s="253"/>
      <c r="AR1780" s="254"/>
      <c r="AS1780" s="253"/>
      <c r="AT1780" s="254"/>
      <c r="AU1780" s="253"/>
      <c r="AV1780" s="163">
        <f t="shared" si="1983"/>
        <v>2100</v>
      </c>
      <c r="AW1780" s="168">
        <f t="shared" si="1984"/>
        <v>0</v>
      </c>
      <c r="AY1780" s="163">
        <f t="shared" si="1985"/>
        <v>2100</v>
      </c>
      <c r="AZ1780" s="163">
        <f t="shared" si="1986"/>
        <v>0</v>
      </c>
      <c r="BA1780" s="163">
        <f t="shared" si="1987"/>
        <v>0</v>
      </c>
      <c r="BB1780" s="163">
        <f t="shared" si="1988"/>
        <v>0</v>
      </c>
      <c r="BC1780" s="163">
        <f t="shared" si="1989"/>
        <v>2100</v>
      </c>
      <c r="BD1780" s="163">
        <f t="shared" si="1990"/>
        <v>0</v>
      </c>
    </row>
    <row r="1781" spans="2:56" x14ac:dyDescent="0.3">
      <c r="B1781" s="169" t="s">
        <v>170</v>
      </c>
      <c r="C1781" s="248"/>
      <c r="D1781" s="249"/>
      <c r="E1781" s="172">
        <f t="shared" si="1977"/>
        <v>0</v>
      </c>
      <c r="F1781" s="248">
        <v>863</v>
      </c>
      <c r="G1781" s="249">
        <v>862.53</v>
      </c>
      <c r="H1781" s="172">
        <f t="shared" si="1978"/>
        <v>0.99945538818076474</v>
      </c>
      <c r="I1781" s="248"/>
      <c r="J1781" s="250"/>
      <c r="K1781" s="174">
        <f t="shared" si="1979"/>
        <v>0</v>
      </c>
      <c r="L1781" s="248">
        <v>5498</v>
      </c>
      <c r="M1781" s="250">
        <v>98</v>
      </c>
      <c r="N1781" s="251"/>
      <c r="O1781" s="248"/>
      <c r="P1781" s="251"/>
      <c r="Q1781" s="166">
        <f t="shared" si="1980"/>
        <v>0</v>
      </c>
      <c r="R1781" s="251"/>
      <c r="S1781" s="251"/>
      <c r="T1781" s="167">
        <f t="shared" si="1991"/>
        <v>0</v>
      </c>
      <c r="U1781" s="157"/>
      <c r="V1781" s="248"/>
      <c r="W1781" s="251"/>
      <c r="X1781" s="166">
        <f t="shared" si="1981"/>
        <v>0</v>
      </c>
      <c r="Y1781" s="251"/>
      <c r="Z1781" s="251"/>
      <c r="AA1781" s="167">
        <f t="shared" si="1992"/>
        <v>0</v>
      </c>
      <c r="AB1781" s="157"/>
      <c r="AC1781" s="248"/>
      <c r="AD1781" s="251"/>
      <c r="AE1781" s="166">
        <f t="shared" si="1982"/>
        <v>0</v>
      </c>
      <c r="AF1781" s="251"/>
      <c r="AG1781" s="251"/>
      <c r="AH1781" s="167">
        <f t="shared" si="1993"/>
        <v>0</v>
      </c>
      <c r="AJ1781" s="252"/>
      <c r="AK1781" s="253"/>
      <c r="AL1781" s="254"/>
      <c r="AM1781" s="253"/>
      <c r="AN1781" s="254"/>
      <c r="AO1781" s="253"/>
      <c r="AP1781" s="254"/>
      <c r="AQ1781" s="253"/>
      <c r="AR1781" s="254"/>
      <c r="AS1781" s="253"/>
      <c r="AT1781" s="254"/>
      <c r="AU1781" s="253"/>
      <c r="AV1781" s="163">
        <f t="shared" si="1983"/>
        <v>0</v>
      </c>
      <c r="AW1781" s="168">
        <f t="shared" si="1984"/>
        <v>0</v>
      </c>
      <c r="AY1781" s="163">
        <f t="shared" si="1985"/>
        <v>0</v>
      </c>
      <c r="AZ1781" s="163">
        <f t="shared" si="1986"/>
        <v>0</v>
      </c>
      <c r="BA1781" s="163">
        <f t="shared" si="1987"/>
        <v>0</v>
      </c>
      <c r="BB1781" s="163">
        <f t="shared" si="1988"/>
        <v>0</v>
      </c>
      <c r="BC1781" s="163">
        <f t="shared" si="1989"/>
        <v>0</v>
      </c>
      <c r="BD1781" s="163">
        <f t="shared" si="1990"/>
        <v>0</v>
      </c>
    </row>
    <row r="1782" spans="2:56" x14ac:dyDescent="0.3">
      <c r="B1782" s="169" t="s">
        <v>171</v>
      </c>
      <c r="C1782" s="248">
        <v>106680</v>
      </c>
      <c r="D1782" s="249">
        <v>103179.04</v>
      </c>
      <c r="E1782" s="172">
        <f t="shared" si="1977"/>
        <v>0.96718260217472807</v>
      </c>
      <c r="F1782" s="248">
        <v>116600</v>
      </c>
      <c r="G1782" s="249">
        <v>119663.58</v>
      </c>
      <c r="H1782" s="172">
        <f t="shared" si="1978"/>
        <v>1.026274271012007</v>
      </c>
      <c r="I1782" s="248">
        <v>108631</v>
      </c>
      <c r="J1782" s="250">
        <v>108544.83</v>
      </c>
      <c r="K1782" s="174">
        <f t="shared" si="1979"/>
        <v>0.99920676418333632</v>
      </c>
      <c r="L1782" s="248">
        <v>95428</v>
      </c>
      <c r="M1782" s="250">
        <v>130428</v>
      </c>
      <c r="N1782" s="251"/>
      <c r="O1782" s="248">
        <v>99000</v>
      </c>
      <c r="P1782" s="251"/>
      <c r="Q1782" s="166">
        <f t="shared" si="1980"/>
        <v>99000</v>
      </c>
      <c r="R1782" s="251"/>
      <c r="S1782" s="251"/>
      <c r="T1782" s="167">
        <f t="shared" si="1991"/>
        <v>99000</v>
      </c>
      <c r="U1782" s="157"/>
      <c r="V1782" s="248">
        <v>99000</v>
      </c>
      <c r="W1782" s="251"/>
      <c r="X1782" s="166">
        <f t="shared" si="1981"/>
        <v>99000</v>
      </c>
      <c r="Y1782" s="251"/>
      <c r="Z1782" s="251"/>
      <c r="AA1782" s="167">
        <f t="shared" si="1992"/>
        <v>99000</v>
      </c>
      <c r="AB1782" s="157"/>
      <c r="AC1782" s="248">
        <v>99000</v>
      </c>
      <c r="AD1782" s="251"/>
      <c r="AE1782" s="166">
        <f t="shared" si="1982"/>
        <v>99000</v>
      </c>
      <c r="AF1782" s="251"/>
      <c r="AG1782" s="251"/>
      <c r="AH1782" s="167">
        <f t="shared" si="1993"/>
        <v>99000</v>
      </c>
      <c r="AJ1782" s="252">
        <v>8250</v>
      </c>
      <c r="AK1782" s="253">
        <v>8250</v>
      </c>
      <c r="AL1782" s="254">
        <v>8250</v>
      </c>
      <c r="AM1782" s="253">
        <v>8250</v>
      </c>
      <c r="AN1782" s="254">
        <v>8250</v>
      </c>
      <c r="AO1782" s="253">
        <v>8250</v>
      </c>
      <c r="AP1782" s="254">
        <v>8250</v>
      </c>
      <c r="AQ1782" s="253">
        <v>8250</v>
      </c>
      <c r="AR1782" s="254">
        <v>8250</v>
      </c>
      <c r="AS1782" s="253">
        <v>8250</v>
      </c>
      <c r="AT1782" s="254">
        <v>8250</v>
      </c>
      <c r="AU1782" s="253">
        <v>8250</v>
      </c>
      <c r="AV1782" s="163">
        <f t="shared" si="1983"/>
        <v>99000</v>
      </c>
      <c r="AW1782" s="168">
        <f t="shared" si="1984"/>
        <v>0</v>
      </c>
      <c r="AY1782" s="163">
        <f t="shared" si="1985"/>
        <v>24750</v>
      </c>
      <c r="AZ1782" s="163">
        <f t="shared" si="1986"/>
        <v>24750</v>
      </c>
      <c r="BA1782" s="163">
        <f t="shared" si="1987"/>
        <v>24750</v>
      </c>
      <c r="BB1782" s="163">
        <f t="shared" si="1988"/>
        <v>24750</v>
      </c>
      <c r="BC1782" s="163">
        <f t="shared" si="1989"/>
        <v>99000</v>
      </c>
      <c r="BD1782" s="163">
        <f t="shared" si="1990"/>
        <v>0</v>
      </c>
    </row>
    <row r="1783" spans="2:56" x14ac:dyDescent="0.3">
      <c r="B1783" s="169" t="s">
        <v>172</v>
      </c>
      <c r="C1783" s="248"/>
      <c r="D1783" s="249"/>
      <c r="E1783" s="172">
        <f t="shared" si="1977"/>
        <v>0</v>
      </c>
      <c r="F1783" s="248">
        <v>23614</v>
      </c>
      <c r="G1783" s="249">
        <v>23613.72</v>
      </c>
      <c r="H1783" s="172">
        <f t="shared" si="1978"/>
        <v>0.99998814262725511</v>
      </c>
      <c r="I1783" s="248"/>
      <c r="J1783" s="250"/>
      <c r="K1783" s="174">
        <f t="shared" si="1979"/>
        <v>0</v>
      </c>
      <c r="L1783" s="248">
        <v>8748</v>
      </c>
      <c r="M1783" s="250">
        <v>48</v>
      </c>
      <c r="N1783" s="251"/>
      <c r="O1783" s="248"/>
      <c r="P1783" s="251"/>
      <c r="Q1783" s="166">
        <f t="shared" si="1980"/>
        <v>0</v>
      </c>
      <c r="R1783" s="251"/>
      <c r="S1783" s="251"/>
      <c r="T1783" s="167">
        <f t="shared" si="1991"/>
        <v>0</v>
      </c>
      <c r="U1783" s="157"/>
      <c r="V1783" s="248"/>
      <c r="W1783" s="251"/>
      <c r="X1783" s="166">
        <f t="shared" si="1981"/>
        <v>0</v>
      </c>
      <c r="Y1783" s="251"/>
      <c r="Z1783" s="251"/>
      <c r="AA1783" s="167">
        <f t="shared" si="1992"/>
        <v>0</v>
      </c>
      <c r="AB1783" s="157"/>
      <c r="AC1783" s="248"/>
      <c r="AD1783" s="251"/>
      <c r="AE1783" s="166">
        <f t="shared" si="1982"/>
        <v>0</v>
      </c>
      <c r="AF1783" s="251"/>
      <c r="AG1783" s="251"/>
      <c r="AH1783" s="167">
        <f t="shared" si="1993"/>
        <v>0</v>
      </c>
      <c r="AJ1783" s="252"/>
      <c r="AK1783" s="253"/>
      <c r="AL1783" s="254"/>
      <c r="AM1783" s="253"/>
      <c r="AN1783" s="254"/>
      <c r="AO1783" s="253"/>
      <c r="AP1783" s="254"/>
      <c r="AQ1783" s="253"/>
      <c r="AR1783" s="254"/>
      <c r="AS1783" s="253"/>
      <c r="AT1783" s="254"/>
      <c r="AU1783" s="253"/>
      <c r="AV1783" s="163">
        <f t="shared" si="1983"/>
        <v>0</v>
      </c>
      <c r="AW1783" s="168">
        <f t="shared" si="1984"/>
        <v>0</v>
      </c>
      <c r="AY1783" s="163">
        <f t="shared" si="1985"/>
        <v>0</v>
      </c>
      <c r="AZ1783" s="163">
        <f t="shared" si="1986"/>
        <v>0</v>
      </c>
      <c r="BA1783" s="163">
        <f t="shared" si="1987"/>
        <v>0</v>
      </c>
      <c r="BB1783" s="163">
        <f t="shared" si="1988"/>
        <v>0</v>
      </c>
      <c r="BC1783" s="163">
        <f t="shared" si="1989"/>
        <v>0</v>
      </c>
      <c r="BD1783" s="163">
        <f t="shared" si="1990"/>
        <v>0</v>
      </c>
    </row>
    <row r="1784" spans="2:56" x14ac:dyDescent="0.3">
      <c r="B1784" s="169" t="s">
        <v>173</v>
      </c>
      <c r="C1784" s="248"/>
      <c r="D1784" s="249"/>
      <c r="E1784" s="172">
        <f t="shared" si="1977"/>
        <v>0</v>
      </c>
      <c r="F1784" s="248"/>
      <c r="G1784" s="249"/>
      <c r="H1784" s="172">
        <f t="shared" si="1978"/>
        <v>0</v>
      </c>
      <c r="I1784" s="248"/>
      <c r="J1784" s="250"/>
      <c r="K1784" s="174">
        <f t="shared" si="1979"/>
        <v>0</v>
      </c>
      <c r="L1784" s="248"/>
      <c r="M1784" s="250"/>
      <c r="N1784" s="251"/>
      <c r="O1784" s="248"/>
      <c r="P1784" s="251"/>
      <c r="Q1784" s="166">
        <f t="shared" si="1980"/>
        <v>0</v>
      </c>
      <c r="R1784" s="251"/>
      <c r="S1784" s="251"/>
      <c r="T1784" s="167">
        <f t="shared" si="1991"/>
        <v>0</v>
      </c>
      <c r="U1784" s="157"/>
      <c r="V1784" s="248"/>
      <c r="W1784" s="251"/>
      <c r="X1784" s="166">
        <f t="shared" si="1981"/>
        <v>0</v>
      </c>
      <c r="Y1784" s="251"/>
      <c r="Z1784" s="251"/>
      <c r="AA1784" s="167">
        <f t="shared" si="1992"/>
        <v>0</v>
      </c>
      <c r="AB1784" s="157"/>
      <c r="AC1784" s="248"/>
      <c r="AD1784" s="251"/>
      <c r="AE1784" s="166">
        <f t="shared" si="1982"/>
        <v>0</v>
      </c>
      <c r="AF1784" s="251"/>
      <c r="AG1784" s="251"/>
      <c r="AH1784" s="167">
        <f t="shared" si="1993"/>
        <v>0</v>
      </c>
      <c r="AJ1784" s="252"/>
      <c r="AK1784" s="253"/>
      <c r="AL1784" s="254"/>
      <c r="AM1784" s="253"/>
      <c r="AN1784" s="254"/>
      <c r="AO1784" s="253"/>
      <c r="AP1784" s="254"/>
      <c r="AQ1784" s="253"/>
      <c r="AR1784" s="254"/>
      <c r="AS1784" s="253"/>
      <c r="AT1784" s="254"/>
      <c r="AU1784" s="253"/>
      <c r="AV1784" s="163">
        <f t="shared" si="1983"/>
        <v>0</v>
      </c>
      <c r="AW1784" s="168">
        <f t="shared" si="1984"/>
        <v>0</v>
      </c>
      <c r="AY1784" s="163">
        <f t="shared" si="1985"/>
        <v>0</v>
      </c>
      <c r="AZ1784" s="163">
        <f t="shared" si="1986"/>
        <v>0</v>
      </c>
      <c r="BA1784" s="163">
        <f t="shared" si="1987"/>
        <v>0</v>
      </c>
      <c r="BB1784" s="163">
        <f t="shared" si="1988"/>
        <v>0</v>
      </c>
      <c r="BC1784" s="163">
        <f t="shared" si="1989"/>
        <v>0</v>
      </c>
      <c r="BD1784" s="163">
        <f t="shared" si="1990"/>
        <v>0</v>
      </c>
    </row>
    <row r="1785" spans="2:56" x14ac:dyDescent="0.3">
      <c r="B1785" s="179" t="s">
        <v>174</v>
      </c>
      <c r="C1785" s="83">
        <f>SUM(C1786)</f>
        <v>0</v>
      </c>
      <c r="D1785" s="84">
        <f>SUM(D1786)</f>
        <v>0</v>
      </c>
      <c r="E1785" s="85">
        <f t="shared" si="1977"/>
        <v>0</v>
      </c>
      <c r="F1785" s="83">
        <f>SUM(F1786)</f>
        <v>0</v>
      </c>
      <c r="G1785" s="84">
        <f>SUM(G1786)</f>
        <v>0</v>
      </c>
      <c r="H1785" s="85">
        <f t="shared" si="1978"/>
        <v>0</v>
      </c>
      <c r="I1785" s="83">
        <f>SUM(I1786)</f>
        <v>0</v>
      </c>
      <c r="J1785" s="86">
        <f>SUM(J1786)</f>
        <v>0</v>
      </c>
      <c r="K1785" s="87">
        <f t="shared" si="1979"/>
        <v>0</v>
      </c>
      <c r="L1785" s="83">
        <f>SUM(L1786)</f>
        <v>0</v>
      </c>
      <c r="M1785" s="86">
        <f>SUM(M1786)</f>
        <v>0</v>
      </c>
      <c r="N1785" s="88">
        <f>SUM(N1786)</f>
        <v>0</v>
      </c>
      <c r="O1785" s="83">
        <f>SUM(O1786)</f>
        <v>0</v>
      </c>
      <c r="P1785" s="88">
        <f>SUM(P1786)</f>
        <v>0</v>
      </c>
      <c r="Q1785" s="177">
        <f t="shared" si="1980"/>
        <v>0</v>
      </c>
      <c r="R1785" s="88">
        <f>SUM(R1786)</f>
        <v>0</v>
      </c>
      <c r="S1785" s="88">
        <f>SUM(S1786)</f>
        <v>0</v>
      </c>
      <c r="T1785" s="178">
        <f t="shared" si="1991"/>
        <v>0</v>
      </c>
      <c r="U1785" s="157"/>
      <c r="V1785" s="83">
        <f>SUM(V1786)</f>
        <v>0</v>
      </c>
      <c r="W1785" s="88">
        <f>SUM(W1786)</f>
        <v>0</v>
      </c>
      <c r="X1785" s="177">
        <f t="shared" si="1981"/>
        <v>0</v>
      </c>
      <c r="Y1785" s="88">
        <f>SUM(Y1786)</f>
        <v>0</v>
      </c>
      <c r="Z1785" s="88">
        <f>SUM(Z1786)</f>
        <v>0</v>
      </c>
      <c r="AA1785" s="178">
        <f t="shared" si="1992"/>
        <v>0</v>
      </c>
      <c r="AB1785" s="157"/>
      <c r="AC1785" s="83">
        <f>SUM(AC1786)</f>
        <v>0</v>
      </c>
      <c r="AD1785" s="88">
        <f>SUM(AD1786)</f>
        <v>0</v>
      </c>
      <c r="AE1785" s="177">
        <f t="shared" si="1982"/>
        <v>0</v>
      </c>
      <c r="AF1785" s="88">
        <f>SUM(AF1786)</f>
        <v>0</v>
      </c>
      <c r="AG1785" s="88">
        <f>SUM(AG1786)</f>
        <v>0</v>
      </c>
      <c r="AH1785" s="178">
        <f t="shared" si="1993"/>
        <v>0</v>
      </c>
      <c r="AJ1785" s="84">
        <f t="shared" ref="AJ1785:AU1785" si="1995">SUM(AJ1786)</f>
        <v>0</v>
      </c>
      <c r="AK1785" s="86">
        <f t="shared" si="1995"/>
        <v>0</v>
      </c>
      <c r="AL1785" s="88">
        <f t="shared" si="1995"/>
        <v>0</v>
      </c>
      <c r="AM1785" s="86">
        <f t="shared" si="1995"/>
        <v>0</v>
      </c>
      <c r="AN1785" s="88">
        <f t="shared" si="1995"/>
        <v>0</v>
      </c>
      <c r="AO1785" s="86">
        <f t="shared" si="1995"/>
        <v>0</v>
      </c>
      <c r="AP1785" s="88">
        <f t="shared" si="1995"/>
        <v>0</v>
      </c>
      <c r="AQ1785" s="86">
        <f t="shared" si="1995"/>
        <v>0</v>
      </c>
      <c r="AR1785" s="88">
        <f t="shared" si="1995"/>
        <v>0</v>
      </c>
      <c r="AS1785" s="86">
        <f t="shared" si="1995"/>
        <v>0</v>
      </c>
      <c r="AT1785" s="88">
        <f t="shared" si="1995"/>
        <v>0</v>
      </c>
      <c r="AU1785" s="86">
        <f t="shared" si="1995"/>
        <v>0</v>
      </c>
      <c r="AV1785" s="86">
        <f t="shared" si="1983"/>
        <v>0</v>
      </c>
      <c r="AW1785" s="93">
        <f t="shared" si="1984"/>
        <v>0</v>
      </c>
      <c r="AY1785" s="86">
        <f t="shared" si="1985"/>
        <v>0</v>
      </c>
      <c r="AZ1785" s="86">
        <f t="shared" si="1986"/>
        <v>0</v>
      </c>
      <c r="BA1785" s="86">
        <f t="shared" si="1987"/>
        <v>0</v>
      </c>
      <c r="BB1785" s="86">
        <f t="shared" si="1988"/>
        <v>0</v>
      </c>
      <c r="BC1785" s="86">
        <f t="shared" si="1989"/>
        <v>0</v>
      </c>
      <c r="BD1785" s="86">
        <f t="shared" si="1990"/>
        <v>0</v>
      </c>
    </row>
    <row r="1786" spans="2:56" x14ac:dyDescent="0.3">
      <c r="B1786" s="169" t="s">
        <v>175</v>
      </c>
      <c r="C1786" s="248"/>
      <c r="D1786" s="249"/>
      <c r="E1786" s="172">
        <f t="shared" si="1977"/>
        <v>0</v>
      </c>
      <c r="F1786" s="248"/>
      <c r="G1786" s="249"/>
      <c r="H1786" s="172">
        <f t="shared" si="1978"/>
        <v>0</v>
      </c>
      <c r="I1786" s="248"/>
      <c r="J1786" s="250"/>
      <c r="K1786" s="174">
        <f t="shared" si="1979"/>
        <v>0</v>
      </c>
      <c r="L1786" s="248"/>
      <c r="M1786" s="250"/>
      <c r="N1786" s="251"/>
      <c r="O1786" s="248"/>
      <c r="P1786" s="251"/>
      <c r="Q1786" s="166">
        <f t="shared" si="1980"/>
        <v>0</v>
      </c>
      <c r="R1786" s="251"/>
      <c r="S1786" s="251"/>
      <c r="T1786" s="167">
        <f t="shared" si="1991"/>
        <v>0</v>
      </c>
      <c r="U1786" s="157"/>
      <c r="V1786" s="248"/>
      <c r="W1786" s="251"/>
      <c r="X1786" s="166">
        <f t="shared" si="1981"/>
        <v>0</v>
      </c>
      <c r="Y1786" s="251"/>
      <c r="Z1786" s="251"/>
      <c r="AA1786" s="167">
        <f t="shared" si="1992"/>
        <v>0</v>
      </c>
      <c r="AB1786" s="157"/>
      <c r="AC1786" s="248"/>
      <c r="AD1786" s="251"/>
      <c r="AE1786" s="166">
        <f t="shared" si="1982"/>
        <v>0</v>
      </c>
      <c r="AF1786" s="251"/>
      <c r="AG1786" s="251"/>
      <c r="AH1786" s="167">
        <f t="shared" si="1993"/>
        <v>0</v>
      </c>
      <c r="AJ1786" s="252"/>
      <c r="AK1786" s="253"/>
      <c r="AL1786" s="254"/>
      <c r="AM1786" s="253"/>
      <c r="AN1786" s="254"/>
      <c r="AO1786" s="253"/>
      <c r="AP1786" s="254"/>
      <c r="AQ1786" s="253"/>
      <c r="AR1786" s="254"/>
      <c r="AS1786" s="253"/>
      <c r="AT1786" s="254"/>
      <c r="AU1786" s="253"/>
      <c r="AV1786" s="163">
        <f t="shared" si="1983"/>
        <v>0</v>
      </c>
      <c r="AW1786" s="168">
        <f t="shared" si="1984"/>
        <v>0</v>
      </c>
      <c r="AY1786" s="163">
        <f t="shared" si="1985"/>
        <v>0</v>
      </c>
      <c r="AZ1786" s="163">
        <f t="shared" si="1986"/>
        <v>0</v>
      </c>
      <c r="BA1786" s="163">
        <f t="shared" si="1987"/>
        <v>0</v>
      </c>
      <c r="BB1786" s="163">
        <f t="shared" si="1988"/>
        <v>0</v>
      </c>
      <c r="BC1786" s="163">
        <f t="shared" si="1989"/>
        <v>0</v>
      </c>
      <c r="BD1786" s="163">
        <f t="shared" si="1990"/>
        <v>0</v>
      </c>
    </row>
    <row r="1787" spans="2:56" x14ac:dyDescent="0.3">
      <c r="B1787" s="179" t="s">
        <v>176</v>
      </c>
      <c r="C1787" s="83">
        <f>SUM(C1788:C1792)</f>
        <v>0</v>
      </c>
      <c r="D1787" s="84">
        <f>SUM(D1788:D1792)</f>
        <v>0</v>
      </c>
      <c r="E1787" s="85">
        <f t="shared" si="1977"/>
        <v>0</v>
      </c>
      <c r="F1787" s="83">
        <f>SUM(F1788:F1792)</f>
        <v>0</v>
      </c>
      <c r="G1787" s="84">
        <f>SUM(G1788:G1792)</f>
        <v>0</v>
      </c>
      <c r="H1787" s="85">
        <f t="shared" si="1978"/>
        <v>0</v>
      </c>
      <c r="I1787" s="83">
        <f>SUM(I1788:I1792)</f>
        <v>0</v>
      </c>
      <c r="J1787" s="86">
        <f>SUM(J1788:J1792)</f>
        <v>0</v>
      </c>
      <c r="K1787" s="87">
        <f t="shared" si="1979"/>
        <v>0</v>
      </c>
      <c r="L1787" s="83">
        <f>SUM(L1788:L1792)</f>
        <v>0</v>
      </c>
      <c r="M1787" s="86">
        <f>SUM(M1788:M1792)</f>
        <v>0</v>
      </c>
      <c r="N1787" s="88">
        <f>SUM(N1788:N1792)</f>
        <v>0</v>
      </c>
      <c r="O1787" s="83">
        <f>SUM(O1788:O1792)</f>
        <v>0</v>
      </c>
      <c r="P1787" s="88">
        <f>SUM(P1788:P1792)</f>
        <v>0</v>
      </c>
      <c r="Q1787" s="177">
        <f t="shared" si="1980"/>
        <v>0</v>
      </c>
      <c r="R1787" s="88">
        <f>SUM(R1788:R1792)</f>
        <v>0</v>
      </c>
      <c r="S1787" s="88">
        <f>SUM(S1788:S1792)</f>
        <v>0</v>
      </c>
      <c r="T1787" s="178">
        <f t="shared" si="1991"/>
        <v>0</v>
      </c>
      <c r="U1787" s="157"/>
      <c r="V1787" s="83">
        <f>SUM(V1788:V1792)</f>
        <v>0</v>
      </c>
      <c r="W1787" s="88">
        <f>SUM(W1788:W1792)</f>
        <v>0</v>
      </c>
      <c r="X1787" s="177">
        <f t="shared" si="1981"/>
        <v>0</v>
      </c>
      <c r="Y1787" s="88">
        <f>SUM(Y1788:Y1792)</f>
        <v>0</v>
      </c>
      <c r="Z1787" s="88">
        <f>SUM(Z1788:Z1792)</f>
        <v>0</v>
      </c>
      <c r="AA1787" s="178">
        <f t="shared" si="1992"/>
        <v>0</v>
      </c>
      <c r="AB1787" s="157"/>
      <c r="AC1787" s="83">
        <f>SUM(AC1788:AC1792)</f>
        <v>0</v>
      </c>
      <c r="AD1787" s="88">
        <f>SUM(AD1788:AD1792)</f>
        <v>0</v>
      </c>
      <c r="AE1787" s="177">
        <f t="shared" si="1982"/>
        <v>0</v>
      </c>
      <c r="AF1787" s="88">
        <f>SUM(AF1788:AF1792)</f>
        <v>0</v>
      </c>
      <c r="AG1787" s="88">
        <f>SUM(AG1788:AG1792)</f>
        <v>0</v>
      </c>
      <c r="AH1787" s="178">
        <f t="shared" si="1993"/>
        <v>0</v>
      </c>
      <c r="AJ1787" s="84">
        <f t="shared" ref="AJ1787:AU1787" si="1996">SUM(AJ1788:AJ1792)</f>
        <v>0</v>
      </c>
      <c r="AK1787" s="86">
        <f t="shared" si="1996"/>
        <v>0</v>
      </c>
      <c r="AL1787" s="88">
        <f t="shared" si="1996"/>
        <v>0</v>
      </c>
      <c r="AM1787" s="86">
        <f t="shared" si="1996"/>
        <v>0</v>
      </c>
      <c r="AN1787" s="88">
        <f t="shared" si="1996"/>
        <v>0</v>
      </c>
      <c r="AO1787" s="86">
        <f t="shared" si="1996"/>
        <v>0</v>
      </c>
      <c r="AP1787" s="88">
        <f t="shared" si="1996"/>
        <v>0</v>
      </c>
      <c r="AQ1787" s="86">
        <f t="shared" si="1996"/>
        <v>0</v>
      </c>
      <c r="AR1787" s="88">
        <f t="shared" si="1996"/>
        <v>0</v>
      </c>
      <c r="AS1787" s="86">
        <f t="shared" si="1996"/>
        <v>0</v>
      </c>
      <c r="AT1787" s="88">
        <f t="shared" si="1996"/>
        <v>0</v>
      </c>
      <c r="AU1787" s="86">
        <f t="shared" si="1996"/>
        <v>0</v>
      </c>
      <c r="AV1787" s="86">
        <f t="shared" si="1983"/>
        <v>0</v>
      </c>
      <c r="AW1787" s="93">
        <f t="shared" si="1984"/>
        <v>0</v>
      </c>
      <c r="AY1787" s="86">
        <f t="shared" si="1985"/>
        <v>0</v>
      </c>
      <c r="AZ1787" s="86">
        <f t="shared" si="1986"/>
        <v>0</v>
      </c>
      <c r="BA1787" s="86">
        <f t="shared" si="1987"/>
        <v>0</v>
      </c>
      <c r="BB1787" s="86">
        <f t="shared" si="1988"/>
        <v>0</v>
      </c>
      <c r="BC1787" s="86">
        <f t="shared" si="1989"/>
        <v>0</v>
      </c>
      <c r="BD1787" s="86">
        <f t="shared" si="1990"/>
        <v>0</v>
      </c>
    </row>
    <row r="1788" spans="2:56" x14ac:dyDescent="0.3">
      <c r="B1788" s="169" t="s">
        <v>177</v>
      </c>
      <c r="C1788" s="248"/>
      <c r="D1788" s="249"/>
      <c r="E1788" s="172">
        <f t="shared" si="1977"/>
        <v>0</v>
      </c>
      <c r="F1788" s="248"/>
      <c r="G1788" s="249"/>
      <c r="H1788" s="172">
        <f t="shared" si="1978"/>
        <v>0</v>
      </c>
      <c r="I1788" s="248"/>
      <c r="J1788" s="250"/>
      <c r="K1788" s="174">
        <f t="shared" si="1979"/>
        <v>0</v>
      </c>
      <c r="L1788" s="248"/>
      <c r="M1788" s="250"/>
      <c r="N1788" s="251"/>
      <c r="O1788" s="248"/>
      <c r="P1788" s="251"/>
      <c r="Q1788" s="166">
        <f t="shared" si="1980"/>
        <v>0</v>
      </c>
      <c r="R1788" s="251"/>
      <c r="S1788" s="251"/>
      <c r="T1788" s="167">
        <f t="shared" si="1991"/>
        <v>0</v>
      </c>
      <c r="U1788" s="157"/>
      <c r="V1788" s="248"/>
      <c r="W1788" s="251"/>
      <c r="X1788" s="166">
        <f t="shared" si="1981"/>
        <v>0</v>
      </c>
      <c r="Y1788" s="251"/>
      <c r="Z1788" s="251"/>
      <c r="AA1788" s="167">
        <f t="shared" si="1992"/>
        <v>0</v>
      </c>
      <c r="AB1788" s="157"/>
      <c r="AC1788" s="248"/>
      <c r="AD1788" s="251"/>
      <c r="AE1788" s="166">
        <f t="shared" si="1982"/>
        <v>0</v>
      </c>
      <c r="AF1788" s="251"/>
      <c r="AG1788" s="251"/>
      <c r="AH1788" s="167">
        <f t="shared" si="1993"/>
        <v>0</v>
      </c>
      <c r="AJ1788" s="252"/>
      <c r="AK1788" s="253"/>
      <c r="AL1788" s="254"/>
      <c r="AM1788" s="253"/>
      <c r="AN1788" s="254"/>
      <c r="AO1788" s="253"/>
      <c r="AP1788" s="254"/>
      <c r="AQ1788" s="253"/>
      <c r="AR1788" s="254"/>
      <c r="AS1788" s="253"/>
      <c r="AT1788" s="254"/>
      <c r="AU1788" s="253"/>
      <c r="AV1788" s="163">
        <f t="shared" si="1983"/>
        <v>0</v>
      </c>
      <c r="AW1788" s="168">
        <f t="shared" si="1984"/>
        <v>0</v>
      </c>
      <c r="AY1788" s="163">
        <f t="shared" si="1985"/>
        <v>0</v>
      </c>
      <c r="AZ1788" s="163">
        <f t="shared" si="1986"/>
        <v>0</v>
      </c>
      <c r="BA1788" s="163">
        <f t="shared" si="1987"/>
        <v>0</v>
      </c>
      <c r="BB1788" s="163">
        <f t="shared" si="1988"/>
        <v>0</v>
      </c>
      <c r="BC1788" s="163">
        <f t="shared" si="1989"/>
        <v>0</v>
      </c>
      <c r="BD1788" s="163">
        <f t="shared" si="1990"/>
        <v>0</v>
      </c>
    </row>
    <row r="1789" spans="2:56" x14ac:dyDescent="0.3">
      <c r="B1789" s="169" t="s">
        <v>178</v>
      </c>
      <c r="C1789" s="248"/>
      <c r="D1789" s="249"/>
      <c r="E1789" s="172">
        <f t="shared" si="1977"/>
        <v>0</v>
      </c>
      <c r="F1789" s="248"/>
      <c r="G1789" s="249"/>
      <c r="H1789" s="172">
        <f t="shared" si="1978"/>
        <v>0</v>
      </c>
      <c r="I1789" s="248"/>
      <c r="J1789" s="250"/>
      <c r="K1789" s="174">
        <f t="shared" si="1979"/>
        <v>0</v>
      </c>
      <c r="L1789" s="248"/>
      <c r="M1789" s="250"/>
      <c r="N1789" s="251"/>
      <c r="O1789" s="248"/>
      <c r="P1789" s="251"/>
      <c r="Q1789" s="166">
        <f t="shared" si="1980"/>
        <v>0</v>
      </c>
      <c r="R1789" s="251"/>
      <c r="S1789" s="251"/>
      <c r="T1789" s="167">
        <f t="shared" si="1991"/>
        <v>0</v>
      </c>
      <c r="U1789" s="157"/>
      <c r="V1789" s="248"/>
      <c r="W1789" s="251"/>
      <c r="X1789" s="166">
        <f t="shared" si="1981"/>
        <v>0</v>
      </c>
      <c r="Y1789" s="251"/>
      <c r="Z1789" s="251"/>
      <c r="AA1789" s="167">
        <f t="shared" si="1992"/>
        <v>0</v>
      </c>
      <c r="AB1789" s="157"/>
      <c r="AC1789" s="248"/>
      <c r="AD1789" s="251"/>
      <c r="AE1789" s="166">
        <f t="shared" si="1982"/>
        <v>0</v>
      </c>
      <c r="AF1789" s="251"/>
      <c r="AG1789" s="251"/>
      <c r="AH1789" s="167">
        <f t="shared" si="1993"/>
        <v>0</v>
      </c>
      <c r="AJ1789" s="252"/>
      <c r="AK1789" s="253"/>
      <c r="AL1789" s="254"/>
      <c r="AM1789" s="253"/>
      <c r="AN1789" s="254"/>
      <c r="AO1789" s="253"/>
      <c r="AP1789" s="254"/>
      <c r="AQ1789" s="253"/>
      <c r="AR1789" s="254"/>
      <c r="AS1789" s="253"/>
      <c r="AT1789" s="254"/>
      <c r="AU1789" s="253"/>
      <c r="AV1789" s="163">
        <f t="shared" si="1983"/>
        <v>0</v>
      </c>
      <c r="AW1789" s="168">
        <f t="shared" si="1984"/>
        <v>0</v>
      </c>
      <c r="AY1789" s="163">
        <f t="shared" si="1985"/>
        <v>0</v>
      </c>
      <c r="AZ1789" s="163">
        <f t="shared" si="1986"/>
        <v>0</v>
      </c>
      <c r="BA1789" s="163">
        <f t="shared" si="1987"/>
        <v>0</v>
      </c>
      <c r="BB1789" s="163">
        <f t="shared" si="1988"/>
        <v>0</v>
      </c>
      <c r="BC1789" s="163">
        <f t="shared" si="1989"/>
        <v>0</v>
      </c>
      <c r="BD1789" s="163">
        <f t="shared" si="1990"/>
        <v>0</v>
      </c>
    </row>
    <row r="1790" spans="2:56" x14ac:dyDescent="0.3">
      <c r="B1790" s="169" t="s">
        <v>179</v>
      </c>
      <c r="C1790" s="248"/>
      <c r="D1790" s="249"/>
      <c r="E1790" s="172">
        <f t="shared" si="1977"/>
        <v>0</v>
      </c>
      <c r="F1790" s="248"/>
      <c r="G1790" s="249"/>
      <c r="H1790" s="172">
        <f t="shared" si="1978"/>
        <v>0</v>
      </c>
      <c r="I1790" s="248"/>
      <c r="J1790" s="250"/>
      <c r="K1790" s="174">
        <f t="shared" si="1979"/>
        <v>0</v>
      </c>
      <c r="L1790" s="248"/>
      <c r="M1790" s="250"/>
      <c r="N1790" s="251"/>
      <c r="O1790" s="248"/>
      <c r="P1790" s="251"/>
      <c r="Q1790" s="166">
        <f t="shared" si="1980"/>
        <v>0</v>
      </c>
      <c r="R1790" s="251"/>
      <c r="S1790" s="251"/>
      <c r="T1790" s="167">
        <f t="shared" si="1991"/>
        <v>0</v>
      </c>
      <c r="U1790" s="157"/>
      <c r="V1790" s="248"/>
      <c r="W1790" s="251"/>
      <c r="X1790" s="166">
        <f t="shared" si="1981"/>
        <v>0</v>
      </c>
      <c r="Y1790" s="251"/>
      <c r="Z1790" s="251"/>
      <c r="AA1790" s="167">
        <f t="shared" si="1992"/>
        <v>0</v>
      </c>
      <c r="AB1790" s="157"/>
      <c r="AC1790" s="248"/>
      <c r="AD1790" s="251"/>
      <c r="AE1790" s="166">
        <f t="shared" si="1982"/>
        <v>0</v>
      </c>
      <c r="AF1790" s="251"/>
      <c r="AG1790" s="251"/>
      <c r="AH1790" s="167">
        <f t="shared" si="1993"/>
        <v>0</v>
      </c>
      <c r="AJ1790" s="252"/>
      <c r="AK1790" s="253"/>
      <c r="AL1790" s="254"/>
      <c r="AM1790" s="253"/>
      <c r="AN1790" s="254"/>
      <c r="AO1790" s="253"/>
      <c r="AP1790" s="254"/>
      <c r="AQ1790" s="253"/>
      <c r="AR1790" s="254"/>
      <c r="AS1790" s="253"/>
      <c r="AT1790" s="254"/>
      <c r="AU1790" s="253"/>
      <c r="AV1790" s="163">
        <f t="shared" si="1983"/>
        <v>0</v>
      </c>
      <c r="AW1790" s="168">
        <f t="shared" si="1984"/>
        <v>0</v>
      </c>
      <c r="AY1790" s="163">
        <f t="shared" si="1985"/>
        <v>0</v>
      </c>
      <c r="AZ1790" s="163">
        <f t="shared" si="1986"/>
        <v>0</v>
      </c>
      <c r="BA1790" s="163">
        <f t="shared" si="1987"/>
        <v>0</v>
      </c>
      <c r="BB1790" s="163">
        <f t="shared" si="1988"/>
        <v>0</v>
      </c>
      <c r="BC1790" s="163">
        <f t="shared" si="1989"/>
        <v>0</v>
      </c>
      <c r="BD1790" s="163">
        <f t="shared" si="1990"/>
        <v>0</v>
      </c>
    </row>
    <row r="1791" spans="2:56" x14ac:dyDescent="0.3">
      <c r="B1791" s="169" t="s">
        <v>180</v>
      </c>
      <c r="C1791" s="248"/>
      <c r="D1791" s="249"/>
      <c r="E1791" s="172">
        <f t="shared" si="1977"/>
        <v>0</v>
      </c>
      <c r="F1791" s="248"/>
      <c r="G1791" s="249"/>
      <c r="H1791" s="172">
        <f t="shared" si="1978"/>
        <v>0</v>
      </c>
      <c r="I1791" s="248"/>
      <c r="J1791" s="250"/>
      <c r="K1791" s="174">
        <f t="shared" si="1979"/>
        <v>0</v>
      </c>
      <c r="L1791" s="248"/>
      <c r="M1791" s="250"/>
      <c r="N1791" s="251"/>
      <c r="O1791" s="248"/>
      <c r="P1791" s="251"/>
      <c r="Q1791" s="166">
        <f t="shared" si="1980"/>
        <v>0</v>
      </c>
      <c r="R1791" s="251"/>
      <c r="S1791" s="251"/>
      <c r="T1791" s="167">
        <f t="shared" si="1991"/>
        <v>0</v>
      </c>
      <c r="U1791" s="157"/>
      <c r="V1791" s="248"/>
      <c r="W1791" s="251"/>
      <c r="X1791" s="166">
        <f t="shared" si="1981"/>
        <v>0</v>
      </c>
      <c r="Y1791" s="251"/>
      <c r="Z1791" s="251"/>
      <c r="AA1791" s="167">
        <f t="shared" si="1992"/>
        <v>0</v>
      </c>
      <c r="AB1791" s="157"/>
      <c r="AC1791" s="248"/>
      <c r="AD1791" s="251"/>
      <c r="AE1791" s="166">
        <f t="shared" si="1982"/>
        <v>0</v>
      </c>
      <c r="AF1791" s="251"/>
      <c r="AG1791" s="251"/>
      <c r="AH1791" s="167">
        <f t="shared" si="1993"/>
        <v>0</v>
      </c>
      <c r="AJ1791" s="252"/>
      <c r="AK1791" s="253"/>
      <c r="AL1791" s="254"/>
      <c r="AM1791" s="253"/>
      <c r="AN1791" s="254"/>
      <c r="AO1791" s="253"/>
      <c r="AP1791" s="254"/>
      <c r="AQ1791" s="253"/>
      <c r="AR1791" s="254"/>
      <c r="AS1791" s="253"/>
      <c r="AT1791" s="254"/>
      <c r="AU1791" s="253"/>
      <c r="AV1791" s="163">
        <f t="shared" si="1983"/>
        <v>0</v>
      </c>
      <c r="AW1791" s="168">
        <f t="shared" si="1984"/>
        <v>0</v>
      </c>
      <c r="AY1791" s="163">
        <f t="shared" si="1985"/>
        <v>0</v>
      </c>
      <c r="AZ1791" s="163">
        <f t="shared" si="1986"/>
        <v>0</v>
      </c>
      <c r="BA1791" s="163">
        <f t="shared" si="1987"/>
        <v>0</v>
      </c>
      <c r="BB1791" s="163">
        <f t="shared" si="1988"/>
        <v>0</v>
      </c>
      <c r="BC1791" s="163">
        <f t="shared" si="1989"/>
        <v>0</v>
      </c>
      <c r="BD1791" s="163">
        <f t="shared" si="1990"/>
        <v>0</v>
      </c>
    </row>
    <row r="1792" spans="2:56" x14ac:dyDescent="0.3">
      <c r="B1792" s="169" t="s">
        <v>181</v>
      </c>
      <c r="C1792" s="248"/>
      <c r="D1792" s="249"/>
      <c r="E1792" s="172">
        <f t="shared" si="1977"/>
        <v>0</v>
      </c>
      <c r="F1792" s="248"/>
      <c r="G1792" s="249"/>
      <c r="H1792" s="172">
        <f t="shared" si="1978"/>
        <v>0</v>
      </c>
      <c r="I1792" s="248"/>
      <c r="J1792" s="250"/>
      <c r="K1792" s="174">
        <f t="shared" si="1979"/>
        <v>0</v>
      </c>
      <c r="L1792" s="248"/>
      <c r="M1792" s="250"/>
      <c r="N1792" s="251"/>
      <c r="O1792" s="248"/>
      <c r="P1792" s="251"/>
      <c r="Q1792" s="166">
        <f t="shared" si="1980"/>
        <v>0</v>
      </c>
      <c r="R1792" s="251"/>
      <c r="S1792" s="251"/>
      <c r="T1792" s="167">
        <f t="shared" si="1991"/>
        <v>0</v>
      </c>
      <c r="U1792" s="157"/>
      <c r="V1792" s="248"/>
      <c r="W1792" s="251"/>
      <c r="X1792" s="166">
        <f t="shared" si="1981"/>
        <v>0</v>
      </c>
      <c r="Y1792" s="251"/>
      <c r="Z1792" s="251"/>
      <c r="AA1792" s="167">
        <f t="shared" si="1992"/>
        <v>0</v>
      </c>
      <c r="AB1792" s="157"/>
      <c r="AC1792" s="248"/>
      <c r="AD1792" s="251"/>
      <c r="AE1792" s="166">
        <f t="shared" si="1982"/>
        <v>0</v>
      </c>
      <c r="AF1792" s="251"/>
      <c r="AG1792" s="251"/>
      <c r="AH1792" s="167">
        <f t="shared" si="1993"/>
        <v>0</v>
      </c>
      <c r="AJ1792" s="252"/>
      <c r="AK1792" s="253"/>
      <c r="AL1792" s="254"/>
      <c r="AM1792" s="253"/>
      <c r="AN1792" s="254"/>
      <c r="AO1792" s="253"/>
      <c r="AP1792" s="254"/>
      <c r="AQ1792" s="253"/>
      <c r="AR1792" s="254"/>
      <c r="AS1792" s="253"/>
      <c r="AT1792" s="254"/>
      <c r="AU1792" s="253"/>
      <c r="AV1792" s="163">
        <f t="shared" si="1983"/>
        <v>0</v>
      </c>
      <c r="AW1792" s="168">
        <f t="shared" si="1984"/>
        <v>0</v>
      </c>
      <c r="AY1792" s="163">
        <f t="shared" si="1985"/>
        <v>0</v>
      </c>
      <c r="AZ1792" s="163">
        <f t="shared" si="1986"/>
        <v>0</v>
      </c>
      <c r="BA1792" s="163">
        <f t="shared" si="1987"/>
        <v>0</v>
      </c>
      <c r="BB1792" s="163">
        <f t="shared" si="1988"/>
        <v>0</v>
      </c>
      <c r="BC1792" s="163">
        <f t="shared" si="1989"/>
        <v>0</v>
      </c>
      <c r="BD1792" s="163">
        <f t="shared" si="1990"/>
        <v>0</v>
      </c>
    </row>
    <row r="1793" spans="2:56" x14ac:dyDescent="0.3">
      <c r="B1793" s="179" t="s">
        <v>182</v>
      </c>
      <c r="C1793" s="83">
        <f>SUM(C1794)</f>
        <v>27145</v>
      </c>
      <c r="D1793" s="84">
        <f>SUM(D1794)</f>
        <v>27106.560000000001</v>
      </c>
      <c r="E1793" s="85">
        <f t="shared" si="1977"/>
        <v>0.99858390127095231</v>
      </c>
      <c r="F1793" s="83">
        <f>SUM(F1794)</f>
        <v>0</v>
      </c>
      <c r="G1793" s="84">
        <f>SUM(G1794)</f>
        <v>0</v>
      </c>
      <c r="H1793" s="85">
        <f t="shared" si="1978"/>
        <v>0</v>
      </c>
      <c r="I1793" s="83">
        <f>SUM(I1794)</f>
        <v>0</v>
      </c>
      <c r="J1793" s="86">
        <f>SUM(J1794)</f>
        <v>0</v>
      </c>
      <c r="K1793" s="87">
        <f t="shared" si="1979"/>
        <v>0</v>
      </c>
      <c r="L1793" s="83">
        <f>SUM(L1794)</f>
        <v>0</v>
      </c>
      <c r="M1793" s="86">
        <f>SUM(M1794)</f>
        <v>0</v>
      </c>
      <c r="N1793" s="88">
        <f>SUM(N1794)</f>
        <v>0</v>
      </c>
      <c r="O1793" s="83">
        <f>SUM(O1794)</f>
        <v>0</v>
      </c>
      <c r="P1793" s="88">
        <f>SUM(P1794)</f>
        <v>0</v>
      </c>
      <c r="Q1793" s="177">
        <f t="shared" si="1980"/>
        <v>0</v>
      </c>
      <c r="R1793" s="88">
        <f>SUM(R1794)</f>
        <v>0</v>
      </c>
      <c r="S1793" s="88">
        <f>SUM(S1794)</f>
        <v>0</v>
      </c>
      <c r="T1793" s="178">
        <f t="shared" si="1991"/>
        <v>0</v>
      </c>
      <c r="U1793" s="157"/>
      <c r="V1793" s="83">
        <f>SUM(V1794)</f>
        <v>0</v>
      </c>
      <c r="W1793" s="88">
        <f>SUM(W1794)</f>
        <v>0</v>
      </c>
      <c r="X1793" s="177">
        <f t="shared" si="1981"/>
        <v>0</v>
      </c>
      <c r="Y1793" s="88">
        <f>SUM(Y1794)</f>
        <v>0</v>
      </c>
      <c r="Z1793" s="88">
        <f>SUM(Z1794)</f>
        <v>0</v>
      </c>
      <c r="AA1793" s="178">
        <f t="shared" si="1992"/>
        <v>0</v>
      </c>
      <c r="AB1793" s="157"/>
      <c r="AC1793" s="83">
        <f>SUM(AC1794)</f>
        <v>0</v>
      </c>
      <c r="AD1793" s="88">
        <f>SUM(AD1794)</f>
        <v>0</v>
      </c>
      <c r="AE1793" s="177">
        <f t="shared" si="1982"/>
        <v>0</v>
      </c>
      <c r="AF1793" s="88">
        <f>SUM(AF1794)</f>
        <v>0</v>
      </c>
      <c r="AG1793" s="88">
        <f>SUM(AG1794)</f>
        <v>0</v>
      </c>
      <c r="AH1793" s="178">
        <f t="shared" si="1993"/>
        <v>0</v>
      </c>
      <c r="AJ1793" s="84">
        <f t="shared" ref="AJ1793:AU1793" si="1997">SUM(AJ1794)</f>
        <v>0</v>
      </c>
      <c r="AK1793" s="86">
        <f t="shared" si="1997"/>
        <v>0</v>
      </c>
      <c r="AL1793" s="88">
        <f t="shared" si="1997"/>
        <v>0</v>
      </c>
      <c r="AM1793" s="86">
        <f t="shared" si="1997"/>
        <v>0</v>
      </c>
      <c r="AN1793" s="88">
        <f t="shared" si="1997"/>
        <v>0</v>
      </c>
      <c r="AO1793" s="86">
        <f t="shared" si="1997"/>
        <v>0</v>
      </c>
      <c r="AP1793" s="88">
        <f t="shared" si="1997"/>
        <v>0</v>
      </c>
      <c r="AQ1793" s="86">
        <f t="shared" si="1997"/>
        <v>0</v>
      </c>
      <c r="AR1793" s="88">
        <f t="shared" si="1997"/>
        <v>0</v>
      </c>
      <c r="AS1793" s="86">
        <f t="shared" si="1997"/>
        <v>0</v>
      </c>
      <c r="AT1793" s="88">
        <f t="shared" si="1997"/>
        <v>0</v>
      </c>
      <c r="AU1793" s="86">
        <f t="shared" si="1997"/>
        <v>0</v>
      </c>
      <c r="AV1793" s="86">
        <f t="shared" si="1983"/>
        <v>0</v>
      </c>
      <c r="AW1793" s="93">
        <f t="shared" si="1984"/>
        <v>0</v>
      </c>
      <c r="AY1793" s="86">
        <f t="shared" si="1985"/>
        <v>0</v>
      </c>
      <c r="AZ1793" s="86">
        <f t="shared" si="1986"/>
        <v>0</v>
      </c>
      <c r="BA1793" s="86">
        <f t="shared" si="1987"/>
        <v>0</v>
      </c>
      <c r="BB1793" s="86">
        <f t="shared" si="1988"/>
        <v>0</v>
      </c>
      <c r="BC1793" s="86">
        <f t="shared" si="1989"/>
        <v>0</v>
      </c>
      <c r="BD1793" s="86">
        <f t="shared" si="1990"/>
        <v>0</v>
      </c>
    </row>
    <row r="1794" spans="2:56" x14ac:dyDescent="0.3">
      <c r="B1794" s="169" t="s">
        <v>182</v>
      </c>
      <c r="C1794" s="248">
        <v>27145</v>
      </c>
      <c r="D1794" s="249">
        <v>27106.560000000001</v>
      </c>
      <c r="E1794" s="172">
        <f t="shared" si="1977"/>
        <v>0.99858390127095231</v>
      </c>
      <c r="F1794" s="248"/>
      <c r="G1794" s="249"/>
      <c r="H1794" s="172">
        <f t="shared" si="1978"/>
        <v>0</v>
      </c>
      <c r="I1794" s="248"/>
      <c r="J1794" s="250"/>
      <c r="K1794" s="174">
        <f t="shared" si="1979"/>
        <v>0</v>
      </c>
      <c r="L1794" s="248"/>
      <c r="M1794" s="250"/>
      <c r="N1794" s="251"/>
      <c r="O1794" s="248"/>
      <c r="P1794" s="251"/>
      <c r="Q1794" s="166">
        <f t="shared" si="1980"/>
        <v>0</v>
      </c>
      <c r="R1794" s="251"/>
      <c r="S1794" s="251"/>
      <c r="T1794" s="167">
        <f t="shared" si="1991"/>
        <v>0</v>
      </c>
      <c r="U1794" s="157"/>
      <c r="V1794" s="248"/>
      <c r="W1794" s="251"/>
      <c r="X1794" s="166">
        <f t="shared" si="1981"/>
        <v>0</v>
      </c>
      <c r="Y1794" s="251"/>
      <c r="Z1794" s="251"/>
      <c r="AA1794" s="167">
        <f t="shared" si="1992"/>
        <v>0</v>
      </c>
      <c r="AB1794" s="157"/>
      <c r="AC1794" s="248"/>
      <c r="AD1794" s="251"/>
      <c r="AE1794" s="166">
        <f t="shared" si="1982"/>
        <v>0</v>
      </c>
      <c r="AF1794" s="251"/>
      <c r="AG1794" s="251"/>
      <c r="AH1794" s="167">
        <f t="shared" si="1993"/>
        <v>0</v>
      </c>
      <c r="AJ1794" s="252"/>
      <c r="AK1794" s="253"/>
      <c r="AL1794" s="254"/>
      <c r="AM1794" s="253"/>
      <c r="AN1794" s="254"/>
      <c r="AO1794" s="253"/>
      <c r="AP1794" s="254"/>
      <c r="AQ1794" s="253"/>
      <c r="AR1794" s="254"/>
      <c r="AS1794" s="253"/>
      <c r="AT1794" s="254"/>
      <c r="AU1794" s="253"/>
      <c r="AV1794" s="163">
        <f t="shared" si="1983"/>
        <v>0</v>
      </c>
      <c r="AW1794" s="168">
        <f t="shared" si="1984"/>
        <v>0</v>
      </c>
      <c r="AY1794" s="163">
        <f t="shared" si="1985"/>
        <v>0</v>
      </c>
      <c r="AZ1794" s="163">
        <f t="shared" si="1986"/>
        <v>0</v>
      </c>
      <c r="BA1794" s="163">
        <f t="shared" si="1987"/>
        <v>0</v>
      </c>
      <c r="BB1794" s="163">
        <f t="shared" si="1988"/>
        <v>0</v>
      </c>
      <c r="BC1794" s="163">
        <f t="shared" si="1989"/>
        <v>0</v>
      </c>
      <c r="BD1794" s="163">
        <f t="shared" si="1990"/>
        <v>0</v>
      </c>
    </row>
    <row r="1795" spans="2:56" x14ac:dyDescent="0.3">
      <c r="B1795" s="179" t="s">
        <v>183</v>
      </c>
      <c r="C1795" s="83">
        <f>SUM(C1796)</f>
        <v>0</v>
      </c>
      <c r="D1795" s="84">
        <f>SUM(D1796)</f>
        <v>0</v>
      </c>
      <c r="E1795" s="85">
        <f t="shared" si="1977"/>
        <v>0</v>
      </c>
      <c r="F1795" s="83">
        <f>SUM(F1796)</f>
        <v>0</v>
      </c>
      <c r="G1795" s="84">
        <f>SUM(G1796)</f>
        <v>0</v>
      </c>
      <c r="H1795" s="85">
        <f t="shared" si="1978"/>
        <v>0</v>
      </c>
      <c r="I1795" s="83">
        <f>SUM(I1796)</f>
        <v>0</v>
      </c>
      <c r="J1795" s="86">
        <f>SUM(J1796)</f>
        <v>0</v>
      </c>
      <c r="K1795" s="87">
        <f t="shared" si="1979"/>
        <v>0</v>
      </c>
      <c r="L1795" s="83">
        <f>SUM(L1796)</f>
        <v>0</v>
      </c>
      <c r="M1795" s="86">
        <f>SUM(M1796)</f>
        <v>0</v>
      </c>
      <c r="N1795" s="88">
        <f>SUM(N1796)</f>
        <v>0</v>
      </c>
      <c r="O1795" s="83">
        <f>SUM(O1796)</f>
        <v>0</v>
      </c>
      <c r="P1795" s="88">
        <f>SUM(P1796)</f>
        <v>0</v>
      </c>
      <c r="Q1795" s="177">
        <f t="shared" si="1980"/>
        <v>0</v>
      </c>
      <c r="R1795" s="88">
        <f>SUM(R1796)</f>
        <v>0</v>
      </c>
      <c r="S1795" s="88">
        <f>SUM(S1796)</f>
        <v>0</v>
      </c>
      <c r="T1795" s="178">
        <f t="shared" si="1991"/>
        <v>0</v>
      </c>
      <c r="U1795" s="157"/>
      <c r="V1795" s="83">
        <f>SUM(V1796)</f>
        <v>0</v>
      </c>
      <c r="W1795" s="88">
        <f>SUM(W1796)</f>
        <v>0</v>
      </c>
      <c r="X1795" s="177">
        <f t="shared" si="1981"/>
        <v>0</v>
      </c>
      <c r="Y1795" s="88">
        <f>SUM(Y1796)</f>
        <v>0</v>
      </c>
      <c r="Z1795" s="88">
        <f>SUM(Z1796)</f>
        <v>0</v>
      </c>
      <c r="AA1795" s="178">
        <f t="shared" si="1992"/>
        <v>0</v>
      </c>
      <c r="AB1795" s="157"/>
      <c r="AC1795" s="83">
        <f>SUM(AC1796)</f>
        <v>0</v>
      </c>
      <c r="AD1795" s="88">
        <f>SUM(AD1796)</f>
        <v>0</v>
      </c>
      <c r="AE1795" s="177">
        <f t="shared" si="1982"/>
        <v>0</v>
      </c>
      <c r="AF1795" s="88">
        <f>SUM(AF1796)</f>
        <v>0</v>
      </c>
      <c r="AG1795" s="88">
        <f>SUM(AG1796)</f>
        <v>0</v>
      </c>
      <c r="AH1795" s="178">
        <f t="shared" si="1993"/>
        <v>0</v>
      </c>
      <c r="AJ1795" s="84">
        <f t="shared" ref="AJ1795:AU1795" si="1998">SUM(AJ1796)</f>
        <v>0</v>
      </c>
      <c r="AK1795" s="86">
        <f t="shared" si="1998"/>
        <v>0</v>
      </c>
      <c r="AL1795" s="88">
        <f t="shared" si="1998"/>
        <v>0</v>
      </c>
      <c r="AM1795" s="86">
        <f t="shared" si="1998"/>
        <v>0</v>
      </c>
      <c r="AN1795" s="88">
        <f t="shared" si="1998"/>
        <v>0</v>
      </c>
      <c r="AO1795" s="86">
        <f t="shared" si="1998"/>
        <v>0</v>
      </c>
      <c r="AP1795" s="88">
        <f t="shared" si="1998"/>
        <v>0</v>
      </c>
      <c r="AQ1795" s="86">
        <f t="shared" si="1998"/>
        <v>0</v>
      </c>
      <c r="AR1795" s="88">
        <f t="shared" si="1998"/>
        <v>0</v>
      </c>
      <c r="AS1795" s="86">
        <f t="shared" si="1998"/>
        <v>0</v>
      </c>
      <c r="AT1795" s="88">
        <f t="shared" si="1998"/>
        <v>0</v>
      </c>
      <c r="AU1795" s="86">
        <f t="shared" si="1998"/>
        <v>0</v>
      </c>
      <c r="AV1795" s="86">
        <f t="shared" si="1983"/>
        <v>0</v>
      </c>
      <c r="AW1795" s="93">
        <f t="shared" si="1984"/>
        <v>0</v>
      </c>
      <c r="AY1795" s="86">
        <f t="shared" si="1985"/>
        <v>0</v>
      </c>
      <c r="AZ1795" s="86">
        <f t="shared" si="1986"/>
        <v>0</v>
      </c>
      <c r="BA1795" s="86">
        <f t="shared" si="1987"/>
        <v>0</v>
      </c>
      <c r="BB1795" s="86">
        <f t="shared" si="1988"/>
        <v>0</v>
      </c>
      <c r="BC1795" s="86">
        <f t="shared" si="1989"/>
        <v>0</v>
      </c>
      <c r="BD1795" s="86">
        <f t="shared" si="1990"/>
        <v>0</v>
      </c>
    </row>
    <row r="1796" spans="2:56" x14ac:dyDescent="0.3">
      <c r="B1796" s="169" t="s">
        <v>184</v>
      </c>
      <c r="C1796" s="248"/>
      <c r="D1796" s="249"/>
      <c r="E1796" s="172">
        <f t="shared" si="1977"/>
        <v>0</v>
      </c>
      <c r="F1796" s="248"/>
      <c r="G1796" s="249"/>
      <c r="H1796" s="172">
        <f t="shared" si="1978"/>
        <v>0</v>
      </c>
      <c r="I1796" s="248"/>
      <c r="J1796" s="250"/>
      <c r="K1796" s="174">
        <f t="shared" si="1979"/>
        <v>0</v>
      </c>
      <c r="L1796" s="248"/>
      <c r="M1796" s="250"/>
      <c r="N1796" s="251"/>
      <c r="O1796" s="248"/>
      <c r="P1796" s="251"/>
      <c r="Q1796" s="166">
        <f t="shared" si="1980"/>
        <v>0</v>
      </c>
      <c r="R1796" s="251"/>
      <c r="S1796" s="251"/>
      <c r="T1796" s="167">
        <f t="shared" si="1991"/>
        <v>0</v>
      </c>
      <c r="U1796" s="157"/>
      <c r="V1796" s="248"/>
      <c r="W1796" s="251"/>
      <c r="X1796" s="166">
        <f t="shared" si="1981"/>
        <v>0</v>
      </c>
      <c r="Y1796" s="251"/>
      <c r="Z1796" s="251"/>
      <c r="AA1796" s="167">
        <f t="shared" si="1992"/>
        <v>0</v>
      </c>
      <c r="AB1796" s="157"/>
      <c r="AC1796" s="248"/>
      <c r="AD1796" s="251"/>
      <c r="AE1796" s="166">
        <f t="shared" si="1982"/>
        <v>0</v>
      </c>
      <c r="AF1796" s="251"/>
      <c r="AG1796" s="251"/>
      <c r="AH1796" s="167">
        <f t="shared" si="1993"/>
        <v>0</v>
      </c>
      <c r="AJ1796" s="252"/>
      <c r="AK1796" s="253"/>
      <c r="AL1796" s="254"/>
      <c r="AM1796" s="253"/>
      <c r="AN1796" s="254"/>
      <c r="AO1796" s="253"/>
      <c r="AP1796" s="254"/>
      <c r="AQ1796" s="253"/>
      <c r="AR1796" s="254"/>
      <c r="AS1796" s="253"/>
      <c r="AT1796" s="254"/>
      <c r="AU1796" s="253"/>
      <c r="AV1796" s="163">
        <f t="shared" si="1983"/>
        <v>0</v>
      </c>
      <c r="AW1796" s="168">
        <f t="shared" si="1984"/>
        <v>0</v>
      </c>
      <c r="AY1796" s="163">
        <f t="shared" si="1985"/>
        <v>0</v>
      </c>
      <c r="AZ1796" s="163">
        <f t="shared" si="1986"/>
        <v>0</v>
      </c>
      <c r="BA1796" s="163">
        <f t="shared" si="1987"/>
        <v>0</v>
      </c>
      <c r="BB1796" s="163">
        <f t="shared" si="1988"/>
        <v>0</v>
      </c>
      <c r="BC1796" s="163">
        <f t="shared" si="1989"/>
        <v>0</v>
      </c>
      <c r="BD1796" s="163">
        <f t="shared" si="1990"/>
        <v>0</v>
      </c>
    </row>
    <row r="1797" spans="2:56" x14ac:dyDescent="0.3">
      <c r="B1797" s="176" t="s">
        <v>185</v>
      </c>
      <c r="C1797" s="83">
        <f>SUM(C1798:C1799)</f>
        <v>0</v>
      </c>
      <c r="D1797" s="84">
        <f>SUM(D1798:D1799)</f>
        <v>0</v>
      </c>
      <c r="E1797" s="85">
        <f t="shared" si="1977"/>
        <v>0</v>
      </c>
      <c r="F1797" s="83">
        <f>SUM(F1798:F1799)</f>
        <v>0</v>
      </c>
      <c r="G1797" s="84">
        <f>SUM(G1798:G1799)</f>
        <v>0</v>
      </c>
      <c r="H1797" s="85">
        <f t="shared" si="1978"/>
        <v>0</v>
      </c>
      <c r="I1797" s="83">
        <f>SUM(I1798:I1799)</f>
        <v>0</v>
      </c>
      <c r="J1797" s="86">
        <f>SUM(J1798:J1799)</f>
        <v>0</v>
      </c>
      <c r="K1797" s="87">
        <f t="shared" si="1979"/>
        <v>0</v>
      </c>
      <c r="L1797" s="83">
        <f>SUM(L1798:L1799)</f>
        <v>0</v>
      </c>
      <c r="M1797" s="86">
        <f>SUM(M1798:M1799)</f>
        <v>0</v>
      </c>
      <c r="N1797" s="88">
        <f>SUM(N1798:N1799)</f>
        <v>0</v>
      </c>
      <c r="O1797" s="83">
        <f>SUM(O1798:O1799)</f>
        <v>0</v>
      </c>
      <c r="P1797" s="88">
        <f>SUM(P1798:P1799)</f>
        <v>0</v>
      </c>
      <c r="Q1797" s="177">
        <f t="shared" si="1980"/>
        <v>0</v>
      </c>
      <c r="R1797" s="88">
        <f>SUM(R1798:R1799)</f>
        <v>0</v>
      </c>
      <c r="S1797" s="88">
        <f>SUM(S1798:S1799)</f>
        <v>0</v>
      </c>
      <c r="T1797" s="178">
        <f t="shared" si="1991"/>
        <v>0</v>
      </c>
      <c r="U1797" s="157"/>
      <c r="V1797" s="83">
        <f>SUM(V1798:V1799)</f>
        <v>0</v>
      </c>
      <c r="W1797" s="88">
        <f>SUM(W1798:W1799)</f>
        <v>0</v>
      </c>
      <c r="X1797" s="177">
        <f t="shared" si="1981"/>
        <v>0</v>
      </c>
      <c r="Y1797" s="88">
        <f>SUM(Y1798:Y1799)</f>
        <v>0</v>
      </c>
      <c r="Z1797" s="88">
        <f>SUM(Z1798:Z1799)</f>
        <v>0</v>
      </c>
      <c r="AA1797" s="178">
        <f t="shared" si="1992"/>
        <v>0</v>
      </c>
      <c r="AB1797" s="157"/>
      <c r="AC1797" s="83">
        <f>SUM(AC1798:AC1799)</f>
        <v>0</v>
      </c>
      <c r="AD1797" s="88">
        <f>SUM(AD1798:AD1799)</f>
        <v>0</v>
      </c>
      <c r="AE1797" s="177">
        <f t="shared" si="1982"/>
        <v>0</v>
      </c>
      <c r="AF1797" s="88">
        <f>SUM(AF1798:AF1799)</f>
        <v>0</v>
      </c>
      <c r="AG1797" s="88">
        <f>SUM(AG1798:AG1799)</f>
        <v>0</v>
      </c>
      <c r="AH1797" s="178">
        <f t="shared" si="1993"/>
        <v>0</v>
      </c>
      <c r="AJ1797" s="84">
        <f t="shared" ref="AJ1797:AU1797" si="1999">SUM(AJ1798:AJ1799)</f>
        <v>0</v>
      </c>
      <c r="AK1797" s="86">
        <f t="shared" si="1999"/>
        <v>0</v>
      </c>
      <c r="AL1797" s="88">
        <f t="shared" si="1999"/>
        <v>0</v>
      </c>
      <c r="AM1797" s="86">
        <f t="shared" si="1999"/>
        <v>0</v>
      </c>
      <c r="AN1797" s="88">
        <f t="shared" si="1999"/>
        <v>0</v>
      </c>
      <c r="AO1797" s="86">
        <f t="shared" si="1999"/>
        <v>0</v>
      </c>
      <c r="AP1797" s="88">
        <f t="shared" si="1999"/>
        <v>0</v>
      </c>
      <c r="AQ1797" s="86">
        <f t="shared" si="1999"/>
        <v>0</v>
      </c>
      <c r="AR1797" s="88">
        <f t="shared" si="1999"/>
        <v>0</v>
      </c>
      <c r="AS1797" s="86">
        <f t="shared" si="1999"/>
        <v>0</v>
      </c>
      <c r="AT1797" s="88">
        <f t="shared" si="1999"/>
        <v>0</v>
      </c>
      <c r="AU1797" s="86">
        <f t="shared" si="1999"/>
        <v>0</v>
      </c>
      <c r="AV1797" s="86">
        <f t="shared" si="1983"/>
        <v>0</v>
      </c>
      <c r="AW1797" s="93">
        <f t="shared" si="1984"/>
        <v>0</v>
      </c>
      <c r="AY1797" s="86">
        <f t="shared" si="1985"/>
        <v>0</v>
      </c>
      <c r="AZ1797" s="86">
        <f t="shared" si="1986"/>
        <v>0</v>
      </c>
      <c r="BA1797" s="86">
        <f t="shared" si="1987"/>
        <v>0</v>
      </c>
      <c r="BB1797" s="86">
        <f t="shared" si="1988"/>
        <v>0</v>
      </c>
      <c r="BC1797" s="86">
        <f t="shared" si="1989"/>
        <v>0</v>
      </c>
      <c r="BD1797" s="86">
        <f t="shared" si="1990"/>
        <v>0</v>
      </c>
    </row>
    <row r="1798" spans="2:56" x14ac:dyDescent="0.3">
      <c r="B1798" s="186" t="s">
        <v>186</v>
      </c>
      <c r="C1798" s="255"/>
      <c r="D1798" s="256"/>
      <c r="E1798" s="182">
        <f t="shared" si="1977"/>
        <v>0</v>
      </c>
      <c r="F1798" s="255"/>
      <c r="G1798" s="256"/>
      <c r="H1798" s="182">
        <f t="shared" si="1978"/>
        <v>0</v>
      </c>
      <c r="I1798" s="255"/>
      <c r="J1798" s="257"/>
      <c r="K1798" s="184">
        <f t="shared" si="1979"/>
        <v>0</v>
      </c>
      <c r="L1798" s="255"/>
      <c r="M1798" s="257"/>
      <c r="N1798" s="258"/>
      <c r="O1798" s="255"/>
      <c r="P1798" s="258"/>
      <c r="Q1798" s="177">
        <f t="shared" si="1980"/>
        <v>0</v>
      </c>
      <c r="R1798" s="258"/>
      <c r="S1798" s="258"/>
      <c r="T1798" s="178">
        <f t="shared" si="1991"/>
        <v>0</v>
      </c>
      <c r="U1798" s="157"/>
      <c r="V1798" s="255"/>
      <c r="W1798" s="258"/>
      <c r="X1798" s="177">
        <f t="shared" si="1981"/>
        <v>0</v>
      </c>
      <c r="Y1798" s="258"/>
      <c r="Z1798" s="258"/>
      <c r="AA1798" s="178">
        <f t="shared" si="1992"/>
        <v>0</v>
      </c>
      <c r="AB1798" s="157"/>
      <c r="AC1798" s="255"/>
      <c r="AD1798" s="258"/>
      <c r="AE1798" s="177">
        <f t="shared" si="1982"/>
        <v>0</v>
      </c>
      <c r="AF1798" s="258"/>
      <c r="AG1798" s="258"/>
      <c r="AH1798" s="178">
        <f t="shared" si="1993"/>
        <v>0</v>
      </c>
      <c r="AJ1798" s="252"/>
      <c r="AK1798" s="253"/>
      <c r="AL1798" s="254"/>
      <c r="AM1798" s="253"/>
      <c r="AN1798" s="254"/>
      <c r="AO1798" s="253"/>
      <c r="AP1798" s="254"/>
      <c r="AQ1798" s="253"/>
      <c r="AR1798" s="254"/>
      <c r="AS1798" s="253"/>
      <c r="AT1798" s="254"/>
      <c r="AU1798" s="253"/>
      <c r="AV1798" s="163">
        <f t="shared" si="1983"/>
        <v>0</v>
      </c>
      <c r="AW1798" s="93">
        <f t="shared" si="1984"/>
        <v>0</v>
      </c>
      <c r="AY1798" s="163">
        <f t="shared" si="1985"/>
        <v>0</v>
      </c>
      <c r="AZ1798" s="163">
        <f t="shared" si="1986"/>
        <v>0</v>
      </c>
      <c r="BA1798" s="163">
        <f t="shared" si="1987"/>
        <v>0</v>
      </c>
      <c r="BB1798" s="163">
        <f t="shared" si="1988"/>
        <v>0</v>
      </c>
      <c r="BC1798" s="163">
        <f t="shared" si="1989"/>
        <v>0</v>
      </c>
      <c r="BD1798" s="163">
        <f t="shared" si="1990"/>
        <v>0</v>
      </c>
    </row>
    <row r="1799" spans="2:56" x14ac:dyDescent="0.3">
      <c r="B1799" s="186" t="s">
        <v>187</v>
      </c>
      <c r="C1799" s="255"/>
      <c r="D1799" s="256"/>
      <c r="E1799" s="182">
        <f t="shared" si="1977"/>
        <v>0</v>
      </c>
      <c r="F1799" s="255"/>
      <c r="G1799" s="256"/>
      <c r="H1799" s="182">
        <f t="shared" si="1978"/>
        <v>0</v>
      </c>
      <c r="I1799" s="255"/>
      <c r="J1799" s="257"/>
      <c r="K1799" s="184">
        <f t="shared" si="1979"/>
        <v>0</v>
      </c>
      <c r="L1799" s="255"/>
      <c r="M1799" s="257"/>
      <c r="N1799" s="258"/>
      <c r="O1799" s="255"/>
      <c r="P1799" s="258"/>
      <c r="Q1799" s="177">
        <f t="shared" si="1980"/>
        <v>0</v>
      </c>
      <c r="R1799" s="258"/>
      <c r="S1799" s="258"/>
      <c r="T1799" s="178">
        <f t="shared" si="1991"/>
        <v>0</v>
      </c>
      <c r="U1799" s="157"/>
      <c r="V1799" s="255"/>
      <c r="W1799" s="258"/>
      <c r="X1799" s="177">
        <f t="shared" si="1981"/>
        <v>0</v>
      </c>
      <c r="Y1799" s="258"/>
      <c r="Z1799" s="258"/>
      <c r="AA1799" s="178">
        <f t="shared" si="1992"/>
        <v>0</v>
      </c>
      <c r="AB1799" s="157"/>
      <c r="AC1799" s="255"/>
      <c r="AD1799" s="258"/>
      <c r="AE1799" s="177">
        <f t="shared" si="1982"/>
        <v>0</v>
      </c>
      <c r="AF1799" s="258"/>
      <c r="AG1799" s="258"/>
      <c r="AH1799" s="178">
        <f t="shared" si="1993"/>
        <v>0</v>
      </c>
      <c r="AJ1799" s="252"/>
      <c r="AK1799" s="253"/>
      <c r="AL1799" s="254"/>
      <c r="AM1799" s="253"/>
      <c r="AN1799" s="254"/>
      <c r="AO1799" s="253"/>
      <c r="AP1799" s="254"/>
      <c r="AQ1799" s="253"/>
      <c r="AR1799" s="254"/>
      <c r="AS1799" s="253"/>
      <c r="AT1799" s="254"/>
      <c r="AU1799" s="253"/>
      <c r="AV1799" s="163">
        <f t="shared" si="1983"/>
        <v>0</v>
      </c>
      <c r="AW1799" s="93">
        <f t="shared" si="1984"/>
        <v>0</v>
      </c>
      <c r="AY1799" s="163">
        <f t="shared" si="1985"/>
        <v>0</v>
      </c>
      <c r="AZ1799" s="163">
        <f t="shared" si="1986"/>
        <v>0</v>
      </c>
      <c r="BA1799" s="163">
        <f t="shared" si="1987"/>
        <v>0</v>
      </c>
      <c r="BB1799" s="163">
        <f t="shared" si="1988"/>
        <v>0</v>
      </c>
      <c r="BC1799" s="163">
        <f t="shared" si="1989"/>
        <v>0</v>
      </c>
      <c r="BD1799" s="163">
        <f t="shared" si="1990"/>
        <v>0</v>
      </c>
    </row>
    <row r="1800" spans="2:56" s="124" customFormat="1" x14ac:dyDescent="0.3">
      <c r="B1800" s="187" t="s">
        <v>188</v>
      </c>
      <c r="C1800" s="188">
        <f>SUM(C1801,C1806,C1809,C1810,C1811,C1814,C1815)</f>
        <v>0</v>
      </c>
      <c r="D1800" s="189">
        <f>SUM(D1801,D1806,D1809,D1810,D1811,D1814,D1815)</f>
        <v>0</v>
      </c>
      <c r="E1800" s="190">
        <f t="shared" si="1977"/>
        <v>0</v>
      </c>
      <c r="F1800" s="188">
        <f>SUM(F1801,F1806,F1809,F1810,F1811,F1814,F1815)</f>
        <v>0</v>
      </c>
      <c r="G1800" s="189">
        <f>SUM(G1801,G1806,G1809,G1810,G1811,G1814,G1815)</f>
        <v>0</v>
      </c>
      <c r="H1800" s="190">
        <f t="shared" si="1978"/>
        <v>0</v>
      </c>
      <c r="I1800" s="188">
        <f>SUM(I1801,I1806,I1809,I1810,I1811,I1814,I1815)</f>
        <v>0</v>
      </c>
      <c r="J1800" s="191">
        <f>SUM(J1801,J1806,J1809,J1810,J1811,J1814,J1815)</f>
        <v>0</v>
      </c>
      <c r="K1800" s="192">
        <f t="shared" si="1979"/>
        <v>0</v>
      </c>
      <c r="L1800" s="188">
        <f>SUM(L1801,L1806,L1809,L1810,L1811,L1814,L1815)</f>
        <v>0</v>
      </c>
      <c r="M1800" s="191">
        <f>SUM(M1801,M1806,M1809,M1810,M1811,M1814,M1815)</f>
        <v>0</v>
      </c>
      <c r="N1800" s="193">
        <f>SUM(N1801,N1806,N1809,N1810,N1811,N1814,N1815)</f>
        <v>0</v>
      </c>
      <c r="O1800" s="188">
        <f>SUM(O1801,O1806,O1809,O1810,O1811,O1814,O1815)</f>
        <v>0</v>
      </c>
      <c r="P1800" s="193">
        <f>SUM(P1801,P1806,P1809,P1810,P1811,P1814,P1815)</f>
        <v>0</v>
      </c>
      <c r="Q1800" s="194">
        <f t="shared" si="1980"/>
        <v>0</v>
      </c>
      <c r="R1800" s="195">
        <f>SUM(R1801,R1806,R1809,R1810,R1811,R1814,R1815)</f>
        <v>0</v>
      </c>
      <c r="S1800" s="195">
        <f>SUM(S1801,S1806,S1809,S1810,S1811,S1814,S1815)</f>
        <v>0</v>
      </c>
      <c r="T1800" s="196">
        <f t="shared" si="1991"/>
        <v>0</v>
      </c>
      <c r="U1800" s="121"/>
      <c r="V1800" s="188">
        <f>SUM(V1801,V1806,V1809,V1810,V1811,V1814,V1815)</f>
        <v>0</v>
      </c>
      <c r="W1800" s="193">
        <f>SUM(W1801,W1806,W1809,W1810,W1811,W1814,W1815)</f>
        <v>0</v>
      </c>
      <c r="X1800" s="194">
        <f t="shared" si="1981"/>
        <v>0</v>
      </c>
      <c r="Y1800" s="195">
        <f>SUM(Y1801,Y1806,Y1809,Y1810,Y1811,Y1814,Y1815)</f>
        <v>0</v>
      </c>
      <c r="Z1800" s="195">
        <f>SUM(Z1801,Z1806,Z1809,Z1810,Z1811,Z1814,Z1815)</f>
        <v>0</v>
      </c>
      <c r="AA1800" s="196">
        <f t="shared" si="1992"/>
        <v>0</v>
      </c>
      <c r="AB1800" s="121"/>
      <c r="AC1800" s="188">
        <f>SUM(AC1801,AC1806,AC1809,AC1810,AC1811,AC1814,AC1815)</f>
        <v>0</v>
      </c>
      <c r="AD1800" s="193">
        <f>SUM(AD1801,AD1806,AD1809,AD1810,AD1811,AD1814,AD1815)</f>
        <v>0</v>
      </c>
      <c r="AE1800" s="194">
        <f t="shared" si="1982"/>
        <v>0</v>
      </c>
      <c r="AF1800" s="195">
        <f>SUM(AF1801,AF1806,AF1809,AF1810,AF1811,AF1814,AF1815)</f>
        <v>0</v>
      </c>
      <c r="AG1800" s="195">
        <f>SUM(AG1801,AG1806,AG1809,AG1810,AG1811,AG1814,AG1815)</f>
        <v>0</v>
      </c>
      <c r="AH1800" s="196">
        <f t="shared" si="1993"/>
        <v>0</v>
      </c>
      <c r="AJ1800" s="189">
        <f t="shared" ref="AJ1800:AU1800" si="2000">SUM(AJ1801,AJ1806,AJ1809,AJ1810,AJ1811,AJ1814,AJ1815)</f>
        <v>0</v>
      </c>
      <c r="AK1800" s="191">
        <f t="shared" si="2000"/>
        <v>0</v>
      </c>
      <c r="AL1800" s="193">
        <f t="shared" si="2000"/>
        <v>0</v>
      </c>
      <c r="AM1800" s="191">
        <f t="shared" si="2000"/>
        <v>0</v>
      </c>
      <c r="AN1800" s="193">
        <f t="shared" si="2000"/>
        <v>0</v>
      </c>
      <c r="AO1800" s="191">
        <f t="shared" si="2000"/>
        <v>0</v>
      </c>
      <c r="AP1800" s="193">
        <f t="shared" si="2000"/>
        <v>0</v>
      </c>
      <c r="AQ1800" s="191">
        <f t="shared" si="2000"/>
        <v>0</v>
      </c>
      <c r="AR1800" s="193">
        <f t="shared" si="2000"/>
        <v>0</v>
      </c>
      <c r="AS1800" s="191">
        <f t="shared" si="2000"/>
        <v>0</v>
      </c>
      <c r="AT1800" s="193">
        <f t="shared" si="2000"/>
        <v>0</v>
      </c>
      <c r="AU1800" s="191">
        <f t="shared" si="2000"/>
        <v>0</v>
      </c>
      <c r="AV1800" s="191">
        <f t="shared" si="1983"/>
        <v>0</v>
      </c>
      <c r="AW1800" s="197">
        <f t="shared" si="1984"/>
        <v>0</v>
      </c>
      <c r="AX1800" s="198"/>
      <c r="AY1800" s="191">
        <f t="shared" si="1985"/>
        <v>0</v>
      </c>
      <c r="AZ1800" s="191">
        <f t="shared" si="1986"/>
        <v>0</v>
      </c>
      <c r="BA1800" s="191">
        <f t="shared" si="1987"/>
        <v>0</v>
      </c>
      <c r="BB1800" s="191">
        <f t="shared" si="1988"/>
        <v>0</v>
      </c>
      <c r="BC1800" s="191">
        <f t="shared" si="1989"/>
        <v>0</v>
      </c>
      <c r="BD1800" s="191">
        <f t="shared" si="1990"/>
        <v>0</v>
      </c>
    </row>
    <row r="1801" spans="2:56" x14ac:dyDescent="0.3">
      <c r="B1801" s="176" t="s">
        <v>189</v>
      </c>
      <c r="C1801" s="83">
        <f>SUM(C1802,C1804)</f>
        <v>0</v>
      </c>
      <c r="D1801" s="84">
        <f>SUM(D1802,D1804)</f>
        <v>0</v>
      </c>
      <c r="E1801" s="85">
        <f t="shared" si="1977"/>
        <v>0</v>
      </c>
      <c r="F1801" s="83">
        <f>SUM(F1802,F1804)</f>
        <v>0</v>
      </c>
      <c r="G1801" s="84">
        <f>SUM(G1802,G1804)</f>
        <v>0</v>
      </c>
      <c r="H1801" s="85">
        <f t="shared" si="1978"/>
        <v>0</v>
      </c>
      <c r="I1801" s="83">
        <f>SUM(I1802,I1804)</f>
        <v>0</v>
      </c>
      <c r="J1801" s="86">
        <f>SUM(J1802,J1804)</f>
        <v>0</v>
      </c>
      <c r="K1801" s="87">
        <f t="shared" si="1979"/>
        <v>0</v>
      </c>
      <c r="L1801" s="83">
        <f>SUM(L1802,L1804)</f>
        <v>0</v>
      </c>
      <c r="M1801" s="86">
        <f>SUM(M1802,M1804)</f>
        <v>0</v>
      </c>
      <c r="N1801" s="88">
        <f>SUM(N1802,N1804)</f>
        <v>0</v>
      </c>
      <c r="O1801" s="83">
        <f>SUM(O1802,O1804)</f>
        <v>0</v>
      </c>
      <c r="P1801" s="88">
        <f>SUM(P1802,P1804)</f>
        <v>0</v>
      </c>
      <c r="Q1801" s="199">
        <f t="shared" si="1980"/>
        <v>0</v>
      </c>
      <c r="R1801" s="89">
        <f>SUM(R1802,R1804)</f>
        <v>0</v>
      </c>
      <c r="S1801" s="89">
        <f>SUM(S1802,S1804)</f>
        <v>0</v>
      </c>
      <c r="T1801" s="200">
        <f t="shared" si="1991"/>
        <v>0</v>
      </c>
      <c r="U1801" s="91"/>
      <c r="V1801" s="83">
        <f>SUM(V1802,V1804)</f>
        <v>0</v>
      </c>
      <c r="W1801" s="88">
        <f>SUM(W1802,W1804)</f>
        <v>0</v>
      </c>
      <c r="X1801" s="199">
        <f t="shared" si="1981"/>
        <v>0</v>
      </c>
      <c r="Y1801" s="89">
        <f>SUM(Y1802,Y1804)</f>
        <v>0</v>
      </c>
      <c r="Z1801" s="89">
        <f>SUM(Z1802,Z1804)</f>
        <v>0</v>
      </c>
      <c r="AA1801" s="200">
        <f t="shared" si="1992"/>
        <v>0</v>
      </c>
      <c r="AB1801" s="91"/>
      <c r="AC1801" s="83">
        <f>SUM(AC1802,AC1804)</f>
        <v>0</v>
      </c>
      <c r="AD1801" s="88">
        <f>SUM(AD1802,AD1804)</f>
        <v>0</v>
      </c>
      <c r="AE1801" s="199">
        <f t="shared" si="1982"/>
        <v>0</v>
      </c>
      <c r="AF1801" s="89">
        <f>SUM(AF1802,AF1804)</f>
        <v>0</v>
      </c>
      <c r="AG1801" s="89">
        <f>SUM(AG1802,AG1804)</f>
        <v>0</v>
      </c>
      <c r="AH1801" s="200">
        <f t="shared" si="1993"/>
        <v>0</v>
      </c>
      <c r="AJ1801" s="84">
        <f t="shared" ref="AJ1801:AU1801" si="2001">SUM(AJ1802,AJ1804)</f>
        <v>0</v>
      </c>
      <c r="AK1801" s="86">
        <f t="shared" si="2001"/>
        <v>0</v>
      </c>
      <c r="AL1801" s="88">
        <f t="shared" si="2001"/>
        <v>0</v>
      </c>
      <c r="AM1801" s="86">
        <f t="shared" si="2001"/>
        <v>0</v>
      </c>
      <c r="AN1801" s="88">
        <f t="shared" si="2001"/>
        <v>0</v>
      </c>
      <c r="AO1801" s="86">
        <f t="shared" si="2001"/>
        <v>0</v>
      </c>
      <c r="AP1801" s="88">
        <f t="shared" si="2001"/>
        <v>0</v>
      </c>
      <c r="AQ1801" s="86">
        <f t="shared" si="2001"/>
        <v>0</v>
      </c>
      <c r="AR1801" s="88">
        <f t="shared" si="2001"/>
        <v>0</v>
      </c>
      <c r="AS1801" s="86">
        <f t="shared" si="2001"/>
        <v>0</v>
      </c>
      <c r="AT1801" s="88">
        <f t="shared" si="2001"/>
        <v>0</v>
      </c>
      <c r="AU1801" s="86">
        <f t="shared" si="2001"/>
        <v>0</v>
      </c>
      <c r="AV1801" s="86">
        <f t="shared" si="1983"/>
        <v>0</v>
      </c>
      <c r="AW1801" s="93">
        <f t="shared" si="1984"/>
        <v>0</v>
      </c>
      <c r="AY1801" s="86">
        <f t="shared" si="1985"/>
        <v>0</v>
      </c>
      <c r="AZ1801" s="86">
        <f t="shared" si="1986"/>
        <v>0</v>
      </c>
      <c r="BA1801" s="86">
        <f t="shared" si="1987"/>
        <v>0</v>
      </c>
      <c r="BB1801" s="86">
        <f t="shared" si="1988"/>
        <v>0</v>
      </c>
      <c r="BC1801" s="86">
        <f t="shared" si="1989"/>
        <v>0</v>
      </c>
      <c r="BD1801" s="86">
        <f t="shared" si="1990"/>
        <v>0</v>
      </c>
    </row>
    <row r="1802" spans="2:56" x14ac:dyDescent="0.3">
      <c r="B1802" s="179" t="s">
        <v>190</v>
      </c>
      <c r="C1802" s="83">
        <f>SUM(C1803)</f>
        <v>0</v>
      </c>
      <c r="D1802" s="84">
        <f>SUM(D1803)</f>
        <v>0</v>
      </c>
      <c r="E1802" s="85">
        <f t="shared" si="1977"/>
        <v>0</v>
      </c>
      <c r="F1802" s="83">
        <f>SUM(F1803)</f>
        <v>0</v>
      </c>
      <c r="G1802" s="84">
        <f>SUM(G1803)</f>
        <v>0</v>
      </c>
      <c r="H1802" s="85">
        <f t="shared" si="1978"/>
        <v>0</v>
      </c>
      <c r="I1802" s="83">
        <f>SUM(I1803)</f>
        <v>0</v>
      </c>
      <c r="J1802" s="86">
        <f>SUM(J1803)</f>
        <v>0</v>
      </c>
      <c r="K1802" s="87">
        <f t="shared" si="1979"/>
        <v>0</v>
      </c>
      <c r="L1802" s="83">
        <f>SUM(L1803)</f>
        <v>0</v>
      </c>
      <c r="M1802" s="86">
        <f>SUM(M1803)</f>
        <v>0</v>
      </c>
      <c r="N1802" s="88">
        <f>SUM(N1803)</f>
        <v>0</v>
      </c>
      <c r="O1802" s="83">
        <f>SUM(O1803)</f>
        <v>0</v>
      </c>
      <c r="P1802" s="88">
        <f>SUM(P1803)</f>
        <v>0</v>
      </c>
      <c r="Q1802" s="199">
        <f t="shared" si="1980"/>
        <v>0</v>
      </c>
      <c r="R1802" s="89">
        <f>SUM(R1803)</f>
        <v>0</v>
      </c>
      <c r="S1802" s="89">
        <f>SUM(S1803)</f>
        <v>0</v>
      </c>
      <c r="T1802" s="200">
        <f t="shared" si="1991"/>
        <v>0</v>
      </c>
      <c r="U1802" s="91"/>
      <c r="V1802" s="83">
        <f>SUM(V1803)</f>
        <v>0</v>
      </c>
      <c r="W1802" s="88">
        <f>SUM(W1803)</f>
        <v>0</v>
      </c>
      <c r="X1802" s="199">
        <f t="shared" si="1981"/>
        <v>0</v>
      </c>
      <c r="Y1802" s="89">
        <f>SUM(Y1803)</f>
        <v>0</v>
      </c>
      <c r="Z1802" s="89">
        <f>SUM(Z1803)</f>
        <v>0</v>
      </c>
      <c r="AA1802" s="200">
        <f t="shared" si="1992"/>
        <v>0</v>
      </c>
      <c r="AB1802" s="91"/>
      <c r="AC1802" s="83">
        <f>SUM(AC1803)</f>
        <v>0</v>
      </c>
      <c r="AD1802" s="88">
        <f>SUM(AD1803)</f>
        <v>0</v>
      </c>
      <c r="AE1802" s="199">
        <f t="shared" si="1982"/>
        <v>0</v>
      </c>
      <c r="AF1802" s="89">
        <f>SUM(AF1803)</f>
        <v>0</v>
      </c>
      <c r="AG1802" s="89">
        <f>SUM(AG1803)</f>
        <v>0</v>
      </c>
      <c r="AH1802" s="200">
        <f t="shared" si="1993"/>
        <v>0</v>
      </c>
      <c r="AJ1802" s="84">
        <f t="shared" ref="AJ1802:AU1802" si="2002">SUM(AJ1803)</f>
        <v>0</v>
      </c>
      <c r="AK1802" s="86">
        <f t="shared" si="2002"/>
        <v>0</v>
      </c>
      <c r="AL1802" s="88">
        <f t="shared" si="2002"/>
        <v>0</v>
      </c>
      <c r="AM1802" s="86">
        <f t="shared" si="2002"/>
        <v>0</v>
      </c>
      <c r="AN1802" s="88">
        <f t="shared" si="2002"/>
        <v>0</v>
      </c>
      <c r="AO1802" s="86">
        <f t="shared" si="2002"/>
        <v>0</v>
      </c>
      <c r="AP1802" s="88">
        <f t="shared" si="2002"/>
        <v>0</v>
      </c>
      <c r="AQ1802" s="86">
        <f t="shared" si="2002"/>
        <v>0</v>
      </c>
      <c r="AR1802" s="88">
        <f t="shared" si="2002"/>
        <v>0</v>
      </c>
      <c r="AS1802" s="86">
        <f t="shared" si="2002"/>
        <v>0</v>
      </c>
      <c r="AT1802" s="88">
        <f t="shared" si="2002"/>
        <v>0</v>
      </c>
      <c r="AU1802" s="86">
        <f t="shared" si="2002"/>
        <v>0</v>
      </c>
      <c r="AV1802" s="86">
        <f t="shared" si="1983"/>
        <v>0</v>
      </c>
      <c r="AW1802" s="93">
        <f t="shared" si="1984"/>
        <v>0</v>
      </c>
      <c r="AY1802" s="86">
        <f t="shared" si="1985"/>
        <v>0</v>
      </c>
      <c r="AZ1802" s="86">
        <f t="shared" si="1986"/>
        <v>0</v>
      </c>
      <c r="BA1802" s="86">
        <f t="shared" si="1987"/>
        <v>0</v>
      </c>
      <c r="BB1802" s="86">
        <f t="shared" si="1988"/>
        <v>0</v>
      </c>
      <c r="BC1802" s="86">
        <f t="shared" si="1989"/>
        <v>0</v>
      </c>
      <c r="BD1802" s="86">
        <f t="shared" si="1990"/>
        <v>0</v>
      </c>
    </row>
    <row r="1803" spans="2:56" x14ac:dyDescent="0.3">
      <c r="B1803" s="186" t="s">
        <v>191</v>
      </c>
      <c r="C1803" s="255"/>
      <c r="D1803" s="256"/>
      <c r="E1803" s="182">
        <f t="shared" si="1977"/>
        <v>0</v>
      </c>
      <c r="F1803" s="255"/>
      <c r="G1803" s="256"/>
      <c r="H1803" s="182">
        <f t="shared" si="1978"/>
        <v>0</v>
      </c>
      <c r="I1803" s="255"/>
      <c r="J1803" s="257"/>
      <c r="K1803" s="184">
        <f t="shared" si="1979"/>
        <v>0</v>
      </c>
      <c r="L1803" s="255"/>
      <c r="M1803" s="257"/>
      <c r="N1803" s="258"/>
      <c r="O1803" s="255"/>
      <c r="P1803" s="258"/>
      <c r="Q1803" s="177">
        <f t="shared" si="1980"/>
        <v>0</v>
      </c>
      <c r="R1803" s="258"/>
      <c r="S1803" s="258"/>
      <c r="T1803" s="178">
        <f t="shared" si="1991"/>
        <v>0</v>
      </c>
      <c r="U1803" s="157"/>
      <c r="V1803" s="255"/>
      <c r="W1803" s="258"/>
      <c r="X1803" s="177">
        <f t="shared" si="1981"/>
        <v>0</v>
      </c>
      <c r="Y1803" s="258"/>
      <c r="Z1803" s="258"/>
      <c r="AA1803" s="178">
        <f t="shared" si="1992"/>
        <v>0</v>
      </c>
      <c r="AB1803" s="157"/>
      <c r="AC1803" s="255"/>
      <c r="AD1803" s="258"/>
      <c r="AE1803" s="177">
        <f t="shared" si="1982"/>
        <v>0</v>
      </c>
      <c r="AF1803" s="258"/>
      <c r="AG1803" s="258"/>
      <c r="AH1803" s="178">
        <f t="shared" si="1993"/>
        <v>0</v>
      </c>
      <c r="AJ1803" s="252"/>
      <c r="AK1803" s="253"/>
      <c r="AL1803" s="254"/>
      <c r="AM1803" s="253"/>
      <c r="AN1803" s="254"/>
      <c r="AO1803" s="253"/>
      <c r="AP1803" s="254"/>
      <c r="AQ1803" s="253"/>
      <c r="AR1803" s="254"/>
      <c r="AS1803" s="253"/>
      <c r="AT1803" s="254"/>
      <c r="AU1803" s="253"/>
      <c r="AV1803" s="163">
        <f t="shared" si="1983"/>
        <v>0</v>
      </c>
      <c r="AW1803" s="93">
        <f t="shared" si="1984"/>
        <v>0</v>
      </c>
      <c r="AY1803" s="163">
        <f t="shared" si="1985"/>
        <v>0</v>
      </c>
      <c r="AZ1803" s="163">
        <f t="shared" si="1986"/>
        <v>0</v>
      </c>
      <c r="BA1803" s="163">
        <f t="shared" si="1987"/>
        <v>0</v>
      </c>
      <c r="BB1803" s="163">
        <f t="shared" si="1988"/>
        <v>0</v>
      </c>
      <c r="BC1803" s="163">
        <f t="shared" si="1989"/>
        <v>0</v>
      </c>
      <c r="BD1803" s="163">
        <f t="shared" si="1990"/>
        <v>0</v>
      </c>
    </row>
    <row r="1804" spans="2:56" x14ac:dyDescent="0.3">
      <c r="B1804" s="179" t="s">
        <v>192</v>
      </c>
      <c r="C1804" s="83">
        <f>SUM(C1805)</f>
        <v>0</v>
      </c>
      <c r="D1804" s="84">
        <f>SUM(D1805)</f>
        <v>0</v>
      </c>
      <c r="E1804" s="85">
        <f t="shared" si="1977"/>
        <v>0</v>
      </c>
      <c r="F1804" s="83">
        <f>SUM(F1805)</f>
        <v>0</v>
      </c>
      <c r="G1804" s="84">
        <f>SUM(G1805)</f>
        <v>0</v>
      </c>
      <c r="H1804" s="85">
        <f t="shared" si="1978"/>
        <v>0</v>
      </c>
      <c r="I1804" s="83">
        <f>SUM(I1805)</f>
        <v>0</v>
      </c>
      <c r="J1804" s="86">
        <f>SUM(J1805)</f>
        <v>0</v>
      </c>
      <c r="K1804" s="87">
        <f t="shared" si="1979"/>
        <v>0</v>
      </c>
      <c r="L1804" s="83">
        <f>SUM(L1805)</f>
        <v>0</v>
      </c>
      <c r="M1804" s="86">
        <f>SUM(M1805)</f>
        <v>0</v>
      </c>
      <c r="N1804" s="88">
        <f>SUM(N1805)</f>
        <v>0</v>
      </c>
      <c r="O1804" s="83">
        <f>SUM(O1805)</f>
        <v>0</v>
      </c>
      <c r="P1804" s="88">
        <f>SUM(P1805)</f>
        <v>0</v>
      </c>
      <c r="Q1804" s="199">
        <f t="shared" si="1980"/>
        <v>0</v>
      </c>
      <c r="R1804" s="89">
        <f>SUM(R1805)</f>
        <v>0</v>
      </c>
      <c r="S1804" s="89">
        <f>SUM(S1805)</f>
        <v>0</v>
      </c>
      <c r="T1804" s="200">
        <f t="shared" si="1991"/>
        <v>0</v>
      </c>
      <c r="U1804" s="91"/>
      <c r="V1804" s="83">
        <f>SUM(V1805)</f>
        <v>0</v>
      </c>
      <c r="W1804" s="88">
        <f>SUM(W1805)</f>
        <v>0</v>
      </c>
      <c r="X1804" s="199">
        <f t="shared" si="1981"/>
        <v>0</v>
      </c>
      <c r="Y1804" s="89">
        <f>SUM(Y1805)</f>
        <v>0</v>
      </c>
      <c r="Z1804" s="89">
        <f>SUM(Z1805)</f>
        <v>0</v>
      </c>
      <c r="AA1804" s="200">
        <f t="shared" si="1992"/>
        <v>0</v>
      </c>
      <c r="AB1804" s="91"/>
      <c r="AC1804" s="83">
        <f>SUM(AC1805)</f>
        <v>0</v>
      </c>
      <c r="AD1804" s="88">
        <f>SUM(AD1805)</f>
        <v>0</v>
      </c>
      <c r="AE1804" s="199">
        <f t="shared" si="1982"/>
        <v>0</v>
      </c>
      <c r="AF1804" s="89">
        <f>SUM(AF1805)</f>
        <v>0</v>
      </c>
      <c r="AG1804" s="89">
        <f>SUM(AG1805)</f>
        <v>0</v>
      </c>
      <c r="AH1804" s="200">
        <f t="shared" si="1993"/>
        <v>0</v>
      </c>
      <c r="AJ1804" s="84">
        <f t="shared" ref="AJ1804:AU1804" si="2003">SUM(AJ1805)</f>
        <v>0</v>
      </c>
      <c r="AK1804" s="86">
        <f t="shared" si="2003"/>
        <v>0</v>
      </c>
      <c r="AL1804" s="88">
        <f t="shared" si="2003"/>
        <v>0</v>
      </c>
      <c r="AM1804" s="86">
        <f t="shared" si="2003"/>
        <v>0</v>
      </c>
      <c r="AN1804" s="88">
        <f t="shared" si="2003"/>
        <v>0</v>
      </c>
      <c r="AO1804" s="86">
        <f t="shared" si="2003"/>
        <v>0</v>
      </c>
      <c r="AP1804" s="88">
        <f t="shared" si="2003"/>
        <v>0</v>
      </c>
      <c r="AQ1804" s="86">
        <f t="shared" si="2003"/>
        <v>0</v>
      </c>
      <c r="AR1804" s="88">
        <f t="shared" si="2003"/>
        <v>0</v>
      </c>
      <c r="AS1804" s="86">
        <f t="shared" si="2003"/>
        <v>0</v>
      </c>
      <c r="AT1804" s="88">
        <f t="shared" si="2003"/>
        <v>0</v>
      </c>
      <c r="AU1804" s="86">
        <f t="shared" si="2003"/>
        <v>0</v>
      </c>
      <c r="AV1804" s="86">
        <f t="shared" si="1983"/>
        <v>0</v>
      </c>
      <c r="AW1804" s="93">
        <f t="shared" si="1984"/>
        <v>0</v>
      </c>
      <c r="AY1804" s="86">
        <f t="shared" si="1985"/>
        <v>0</v>
      </c>
      <c r="AZ1804" s="86">
        <f t="shared" si="1986"/>
        <v>0</v>
      </c>
      <c r="BA1804" s="86">
        <f t="shared" si="1987"/>
        <v>0</v>
      </c>
      <c r="BB1804" s="86">
        <f t="shared" si="1988"/>
        <v>0</v>
      </c>
      <c r="BC1804" s="86">
        <f t="shared" si="1989"/>
        <v>0</v>
      </c>
      <c r="BD1804" s="86">
        <f t="shared" si="1990"/>
        <v>0</v>
      </c>
    </row>
    <row r="1805" spans="2:56" x14ac:dyDescent="0.3">
      <c r="B1805" s="186" t="s">
        <v>191</v>
      </c>
      <c r="C1805" s="255"/>
      <c r="D1805" s="256"/>
      <c r="E1805" s="182">
        <f t="shared" si="1977"/>
        <v>0</v>
      </c>
      <c r="F1805" s="255"/>
      <c r="G1805" s="256"/>
      <c r="H1805" s="182">
        <f t="shared" si="1978"/>
        <v>0</v>
      </c>
      <c r="I1805" s="255"/>
      <c r="J1805" s="257"/>
      <c r="K1805" s="184">
        <f t="shared" si="1979"/>
        <v>0</v>
      </c>
      <c r="L1805" s="255"/>
      <c r="M1805" s="257"/>
      <c r="N1805" s="258"/>
      <c r="O1805" s="255"/>
      <c r="P1805" s="258"/>
      <c r="Q1805" s="177">
        <f t="shared" si="1980"/>
        <v>0</v>
      </c>
      <c r="R1805" s="258"/>
      <c r="S1805" s="258"/>
      <c r="T1805" s="178">
        <f t="shared" si="1991"/>
        <v>0</v>
      </c>
      <c r="U1805" s="157"/>
      <c r="V1805" s="255"/>
      <c r="W1805" s="258"/>
      <c r="X1805" s="177">
        <f t="shared" si="1981"/>
        <v>0</v>
      </c>
      <c r="Y1805" s="258"/>
      <c r="Z1805" s="258"/>
      <c r="AA1805" s="178">
        <f t="shared" si="1992"/>
        <v>0</v>
      </c>
      <c r="AB1805" s="157"/>
      <c r="AC1805" s="255"/>
      <c r="AD1805" s="258"/>
      <c r="AE1805" s="177">
        <f t="shared" si="1982"/>
        <v>0</v>
      </c>
      <c r="AF1805" s="258"/>
      <c r="AG1805" s="258"/>
      <c r="AH1805" s="178">
        <f t="shared" si="1993"/>
        <v>0</v>
      </c>
      <c r="AJ1805" s="252"/>
      <c r="AK1805" s="253"/>
      <c r="AL1805" s="254"/>
      <c r="AM1805" s="253"/>
      <c r="AN1805" s="254"/>
      <c r="AO1805" s="253"/>
      <c r="AP1805" s="254"/>
      <c r="AQ1805" s="253"/>
      <c r="AR1805" s="254"/>
      <c r="AS1805" s="253"/>
      <c r="AT1805" s="254"/>
      <c r="AU1805" s="253"/>
      <c r="AV1805" s="163">
        <f t="shared" si="1983"/>
        <v>0</v>
      </c>
      <c r="AW1805" s="93">
        <f t="shared" si="1984"/>
        <v>0</v>
      </c>
      <c r="AY1805" s="163">
        <f t="shared" si="1985"/>
        <v>0</v>
      </c>
      <c r="AZ1805" s="163">
        <f t="shared" si="1986"/>
        <v>0</v>
      </c>
      <c r="BA1805" s="163">
        <f t="shared" si="1987"/>
        <v>0</v>
      </c>
      <c r="BB1805" s="163">
        <f t="shared" si="1988"/>
        <v>0</v>
      </c>
      <c r="BC1805" s="163">
        <f t="shared" si="1989"/>
        <v>0</v>
      </c>
      <c r="BD1805" s="163">
        <f t="shared" si="1990"/>
        <v>0</v>
      </c>
    </row>
    <row r="1806" spans="2:56" x14ac:dyDescent="0.3">
      <c r="B1806" s="176" t="s">
        <v>193</v>
      </c>
      <c r="C1806" s="83">
        <f>SUM(C1807,C1808)</f>
        <v>0</v>
      </c>
      <c r="D1806" s="84">
        <f>SUM(D1807,D1808)</f>
        <v>0</v>
      </c>
      <c r="E1806" s="85">
        <f t="shared" si="1977"/>
        <v>0</v>
      </c>
      <c r="F1806" s="83">
        <f>SUM(F1807,F1808)</f>
        <v>0</v>
      </c>
      <c r="G1806" s="84">
        <f>SUM(G1807,G1808)</f>
        <v>0</v>
      </c>
      <c r="H1806" s="85">
        <f t="shared" si="1978"/>
        <v>0</v>
      </c>
      <c r="I1806" s="83">
        <f>SUM(I1807,I1808)</f>
        <v>0</v>
      </c>
      <c r="J1806" s="86">
        <f>SUM(J1807,J1808)</f>
        <v>0</v>
      </c>
      <c r="K1806" s="87">
        <f t="shared" si="1979"/>
        <v>0</v>
      </c>
      <c r="L1806" s="83">
        <f>SUM(L1807,L1808)</f>
        <v>0</v>
      </c>
      <c r="M1806" s="86">
        <f>SUM(M1807,M1808)</f>
        <v>0</v>
      </c>
      <c r="N1806" s="88">
        <f>SUM(N1807,N1808)</f>
        <v>0</v>
      </c>
      <c r="O1806" s="83">
        <f>SUM(O1807,O1808)</f>
        <v>0</v>
      </c>
      <c r="P1806" s="88">
        <f>SUM(P1807,P1808)</f>
        <v>0</v>
      </c>
      <c r="Q1806" s="199">
        <f t="shared" si="1980"/>
        <v>0</v>
      </c>
      <c r="R1806" s="89">
        <f>SUM(R1807,R1808)</f>
        <v>0</v>
      </c>
      <c r="S1806" s="89">
        <f>SUM(S1807,S1808)</f>
        <v>0</v>
      </c>
      <c r="T1806" s="200">
        <f t="shared" si="1991"/>
        <v>0</v>
      </c>
      <c r="U1806" s="91"/>
      <c r="V1806" s="83">
        <f>SUM(V1807,V1808)</f>
        <v>0</v>
      </c>
      <c r="W1806" s="88">
        <f>SUM(W1807,W1808)</f>
        <v>0</v>
      </c>
      <c r="X1806" s="199">
        <f t="shared" si="1981"/>
        <v>0</v>
      </c>
      <c r="Y1806" s="89">
        <f>SUM(Y1807,Y1808)</f>
        <v>0</v>
      </c>
      <c r="Z1806" s="89">
        <f>SUM(Z1807,Z1808)</f>
        <v>0</v>
      </c>
      <c r="AA1806" s="200">
        <f t="shared" si="1992"/>
        <v>0</v>
      </c>
      <c r="AB1806" s="91"/>
      <c r="AC1806" s="83">
        <f>SUM(AC1807,AC1808)</f>
        <v>0</v>
      </c>
      <c r="AD1806" s="88">
        <f>SUM(AD1807,AD1808)</f>
        <v>0</v>
      </c>
      <c r="AE1806" s="199">
        <f t="shared" si="1982"/>
        <v>0</v>
      </c>
      <c r="AF1806" s="89">
        <f>SUM(AF1807,AF1808)</f>
        <v>0</v>
      </c>
      <c r="AG1806" s="89">
        <f>SUM(AG1807,AG1808)</f>
        <v>0</v>
      </c>
      <c r="AH1806" s="200">
        <f t="shared" si="1993"/>
        <v>0</v>
      </c>
      <c r="AJ1806" s="84">
        <f t="shared" ref="AJ1806:AU1806" si="2004">SUM(AJ1807,AJ1808)</f>
        <v>0</v>
      </c>
      <c r="AK1806" s="86">
        <f t="shared" si="2004"/>
        <v>0</v>
      </c>
      <c r="AL1806" s="88">
        <f t="shared" si="2004"/>
        <v>0</v>
      </c>
      <c r="AM1806" s="86">
        <f t="shared" si="2004"/>
        <v>0</v>
      </c>
      <c r="AN1806" s="88">
        <f t="shared" si="2004"/>
        <v>0</v>
      </c>
      <c r="AO1806" s="86">
        <f t="shared" si="2004"/>
        <v>0</v>
      </c>
      <c r="AP1806" s="88">
        <f t="shared" si="2004"/>
        <v>0</v>
      </c>
      <c r="AQ1806" s="86">
        <f t="shared" si="2004"/>
        <v>0</v>
      </c>
      <c r="AR1806" s="88">
        <f t="shared" si="2004"/>
        <v>0</v>
      </c>
      <c r="AS1806" s="86">
        <f t="shared" si="2004"/>
        <v>0</v>
      </c>
      <c r="AT1806" s="88">
        <f t="shared" si="2004"/>
        <v>0</v>
      </c>
      <c r="AU1806" s="86">
        <f t="shared" si="2004"/>
        <v>0</v>
      </c>
      <c r="AV1806" s="86">
        <f t="shared" si="1983"/>
        <v>0</v>
      </c>
      <c r="AW1806" s="93">
        <f t="shared" si="1984"/>
        <v>0</v>
      </c>
      <c r="AY1806" s="86">
        <f t="shared" si="1985"/>
        <v>0</v>
      </c>
      <c r="AZ1806" s="86">
        <f t="shared" si="1986"/>
        <v>0</v>
      </c>
      <c r="BA1806" s="86">
        <f t="shared" si="1987"/>
        <v>0</v>
      </c>
      <c r="BB1806" s="86">
        <f t="shared" si="1988"/>
        <v>0</v>
      </c>
      <c r="BC1806" s="86">
        <f t="shared" si="1989"/>
        <v>0</v>
      </c>
      <c r="BD1806" s="86">
        <f t="shared" si="1990"/>
        <v>0</v>
      </c>
    </row>
    <row r="1807" spans="2:56" x14ac:dyDescent="0.3">
      <c r="B1807" s="179" t="s">
        <v>194</v>
      </c>
      <c r="C1807" s="95"/>
      <c r="D1807" s="96"/>
      <c r="E1807" s="85">
        <f t="shared" si="1977"/>
        <v>0</v>
      </c>
      <c r="F1807" s="95"/>
      <c r="G1807" s="96"/>
      <c r="H1807" s="85">
        <f t="shared" si="1978"/>
        <v>0</v>
      </c>
      <c r="I1807" s="95"/>
      <c r="J1807" s="97"/>
      <c r="K1807" s="87">
        <f t="shared" si="1979"/>
        <v>0</v>
      </c>
      <c r="L1807" s="95"/>
      <c r="M1807" s="97"/>
      <c r="N1807" s="98"/>
      <c r="O1807" s="95"/>
      <c r="P1807" s="98"/>
      <c r="Q1807" s="199">
        <f t="shared" si="1980"/>
        <v>0</v>
      </c>
      <c r="R1807" s="99"/>
      <c r="S1807" s="99"/>
      <c r="T1807" s="200">
        <f t="shared" si="1991"/>
        <v>0</v>
      </c>
      <c r="U1807" s="91"/>
      <c r="V1807" s="95"/>
      <c r="W1807" s="98"/>
      <c r="X1807" s="199">
        <f t="shared" si="1981"/>
        <v>0</v>
      </c>
      <c r="Y1807" s="99"/>
      <c r="Z1807" s="99"/>
      <c r="AA1807" s="200">
        <f t="shared" si="1992"/>
        <v>0</v>
      </c>
      <c r="AB1807" s="91"/>
      <c r="AC1807" s="95"/>
      <c r="AD1807" s="98"/>
      <c r="AE1807" s="199">
        <f t="shared" si="1982"/>
        <v>0</v>
      </c>
      <c r="AF1807" s="99"/>
      <c r="AG1807" s="99"/>
      <c r="AH1807" s="200">
        <f t="shared" si="1993"/>
        <v>0</v>
      </c>
      <c r="AJ1807" s="252"/>
      <c r="AK1807" s="253"/>
      <c r="AL1807" s="254"/>
      <c r="AM1807" s="253"/>
      <c r="AN1807" s="254"/>
      <c r="AO1807" s="253"/>
      <c r="AP1807" s="254"/>
      <c r="AQ1807" s="253"/>
      <c r="AR1807" s="254"/>
      <c r="AS1807" s="253"/>
      <c r="AT1807" s="254"/>
      <c r="AU1807" s="253"/>
      <c r="AV1807" s="163">
        <f t="shared" si="1983"/>
        <v>0</v>
      </c>
      <c r="AW1807" s="93">
        <f t="shared" si="1984"/>
        <v>0</v>
      </c>
      <c r="AY1807" s="163">
        <f t="shared" si="1985"/>
        <v>0</v>
      </c>
      <c r="AZ1807" s="163">
        <f t="shared" si="1986"/>
        <v>0</v>
      </c>
      <c r="BA1807" s="163">
        <f t="shared" si="1987"/>
        <v>0</v>
      </c>
      <c r="BB1807" s="163">
        <f t="shared" si="1988"/>
        <v>0</v>
      </c>
      <c r="BC1807" s="163">
        <f t="shared" si="1989"/>
        <v>0</v>
      </c>
      <c r="BD1807" s="163">
        <f t="shared" si="1990"/>
        <v>0</v>
      </c>
    </row>
    <row r="1808" spans="2:56" x14ac:dyDescent="0.3">
      <c r="B1808" s="179" t="s">
        <v>195</v>
      </c>
      <c r="C1808" s="95"/>
      <c r="D1808" s="96"/>
      <c r="E1808" s="85">
        <f t="shared" si="1977"/>
        <v>0</v>
      </c>
      <c r="F1808" s="95"/>
      <c r="G1808" s="96"/>
      <c r="H1808" s="85">
        <f t="shared" si="1978"/>
        <v>0</v>
      </c>
      <c r="I1808" s="95"/>
      <c r="J1808" s="97"/>
      <c r="K1808" s="87">
        <f t="shared" si="1979"/>
        <v>0</v>
      </c>
      <c r="L1808" s="95"/>
      <c r="M1808" s="97"/>
      <c r="N1808" s="98"/>
      <c r="O1808" s="95"/>
      <c r="P1808" s="98"/>
      <c r="Q1808" s="199">
        <f t="shared" si="1980"/>
        <v>0</v>
      </c>
      <c r="R1808" s="99"/>
      <c r="S1808" s="99"/>
      <c r="T1808" s="200">
        <f t="shared" si="1991"/>
        <v>0</v>
      </c>
      <c r="U1808" s="91"/>
      <c r="V1808" s="95"/>
      <c r="W1808" s="98"/>
      <c r="X1808" s="199">
        <f t="shared" si="1981"/>
        <v>0</v>
      </c>
      <c r="Y1808" s="99"/>
      <c r="Z1808" s="99"/>
      <c r="AA1808" s="200">
        <f t="shared" si="1992"/>
        <v>0</v>
      </c>
      <c r="AB1808" s="91"/>
      <c r="AC1808" s="95"/>
      <c r="AD1808" s="98"/>
      <c r="AE1808" s="199">
        <f t="shared" si="1982"/>
        <v>0</v>
      </c>
      <c r="AF1808" s="99"/>
      <c r="AG1808" s="99"/>
      <c r="AH1808" s="200">
        <f t="shared" si="1993"/>
        <v>0</v>
      </c>
      <c r="AJ1808" s="252"/>
      <c r="AK1808" s="253"/>
      <c r="AL1808" s="254"/>
      <c r="AM1808" s="253"/>
      <c r="AN1808" s="254"/>
      <c r="AO1808" s="253"/>
      <c r="AP1808" s="254"/>
      <c r="AQ1808" s="253"/>
      <c r="AR1808" s="254"/>
      <c r="AS1808" s="253"/>
      <c r="AT1808" s="254"/>
      <c r="AU1808" s="253"/>
      <c r="AV1808" s="163">
        <f t="shared" si="1983"/>
        <v>0</v>
      </c>
      <c r="AW1808" s="93">
        <f t="shared" si="1984"/>
        <v>0</v>
      </c>
      <c r="AY1808" s="163">
        <f t="shared" si="1985"/>
        <v>0</v>
      </c>
      <c r="AZ1808" s="163">
        <f t="shared" si="1986"/>
        <v>0</v>
      </c>
      <c r="BA1808" s="163">
        <f t="shared" si="1987"/>
        <v>0</v>
      </c>
      <c r="BB1808" s="163">
        <f t="shared" si="1988"/>
        <v>0</v>
      </c>
      <c r="BC1808" s="163">
        <f t="shared" si="1989"/>
        <v>0</v>
      </c>
      <c r="BD1808" s="163">
        <f t="shared" si="1990"/>
        <v>0</v>
      </c>
    </row>
    <row r="1809" spans="2:56" x14ac:dyDescent="0.3">
      <c r="B1809" s="176" t="s">
        <v>196</v>
      </c>
      <c r="C1809" s="95"/>
      <c r="D1809" s="96"/>
      <c r="E1809" s="85">
        <f t="shared" si="1977"/>
        <v>0</v>
      </c>
      <c r="F1809" s="95"/>
      <c r="G1809" s="96"/>
      <c r="H1809" s="85">
        <f t="shared" si="1978"/>
        <v>0</v>
      </c>
      <c r="I1809" s="95"/>
      <c r="J1809" s="97"/>
      <c r="K1809" s="87">
        <f t="shared" si="1979"/>
        <v>0</v>
      </c>
      <c r="L1809" s="95"/>
      <c r="M1809" s="97"/>
      <c r="N1809" s="98"/>
      <c r="O1809" s="95"/>
      <c r="P1809" s="98"/>
      <c r="Q1809" s="199">
        <f t="shared" si="1980"/>
        <v>0</v>
      </c>
      <c r="R1809" s="99"/>
      <c r="S1809" s="99"/>
      <c r="T1809" s="200">
        <f t="shared" si="1991"/>
        <v>0</v>
      </c>
      <c r="U1809" s="91"/>
      <c r="V1809" s="95"/>
      <c r="W1809" s="98"/>
      <c r="X1809" s="199">
        <f t="shared" si="1981"/>
        <v>0</v>
      </c>
      <c r="Y1809" s="99"/>
      <c r="Z1809" s="99"/>
      <c r="AA1809" s="200">
        <f t="shared" si="1992"/>
        <v>0</v>
      </c>
      <c r="AB1809" s="91"/>
      <c r="AC1809" s="95"/>
      <c r="AD1809" s="98"/>
      <c r="AE1809" s="199">
        <f t="shared" si="1982"/>
        <v>0</v>
      </c>
      <c r="AF1809" s="99"/>
      <c r="AG1809" s="99"/>
      <c r="AH1809" s="200">
        <f t="shared" si="1993"/>
        <v>0</v>
      </c>
      <c r="AJ1809" s="252"/>
      <c r="AK1809" s="253"/>
      <c r="AL1809" s="254"/>
      <c r="AM1809" s="253"/>
      <c r="AN1809" s="254"/>
      <c r="AO1809" s="253"/>
      <c r="AP1809" s="254"/>
      <c r="AQ1809" s="253"/>
      <c r="AR1809" s="254"/>
      <c r="AS1809" s="253"/>
      <c r="AT1809" s="254"/>
      <c r="AU1809" s="253"/>
      <c r="AV1809" s="163">
        <f t="shared" si="1983"/>
        <v>0</v>
      </c>
      <c r="AW1809" s="93">
        <f t="shared" si="1984"/>
        <v>0</v>
      </c>
      <c r="AY1809" s="163">
        <f t="shared" si="1985"/>
        <v>0</v>
      </c>
      <c r="AZ1809" s="163">
        <f t="shared" si="1986"/>
        <v>0</v>
      </c>
      <c r="BA1809" s="163">
        <f t="shared" si="1987"/>
        <v>0</v>
      </c>
      <c r="BB1809" s="163">
        <f t="shared" si="1988"/>
        <v>0</v>
      </c>
      <c r="BC1809" s="163">
        <f t="shared" si="1989"/>
        <v>0</v>
      </c>
      <c r="BD1809" s="163">
        <f t="shared" si="1990"/>
        <v>0</v>
      </c>
    </row>
    <row r="1810" spans="2:56" x14ac:dyDescent="0.3">
      <c r="B1810" s="176" t="s">
        <v>197</v>
      </c>
      <c r="C1810" s="95"/>
      <c r="D1810" s="96"/>
      <c r="E1810" s="85">
        <f t="shared" si="1977"/>
        <v>0</v>
      </c>
      <c r="F1810" s="95"/>
      <c r="G1810" s="96"/>
      <c r="H1810" s="85">
        <f t="shared" si="1978"/>
        <v>0</v>
      </c>
      <c r="I1810" s="95"/>
      <c r="J1810" s="97"/>
      <c r="K1810" s="87">
        <f t="shared" si="1979"/>
        <v>0</v>
      </c>
      <c r="L1810" s="95"/>
      <c r="M1810" s="97"/>
      <c r="N1810" s="98"/>
      <c r="O1810" s="95"/>
      <c r="P1810" s="98"/>
      <c r="Q1810" s="199">
        <f t="shared" si="1980"/>
        <v>0</v>
      </c>
      <c r="R1810" s="99"/>
      <c r="S1810" s="99"/>
      <c r="T1810" s="200">
        <f t="shared" si="1991"/>
        <v>0</v>
      </c>
      <c r="U1810" s="91"/>
      <c r="V1810" s="95"/>
      <c r="W1810" s="98"/>
      <c r="X1810" s="199">
        <f t="shared" si="1981"/>
        <v>0</v>
      </c>
      <c r="Y1810" s="99"/>
      <c r="Z1810" s="99"/>
      <c r="AA1810" s="200">
        <f t="shared" si="1992"/>
        <v>0</v>
      </c>
      <c r="AB1810" s="91"/>
      <c r="AC1810" s="95"/>
      <c r="AD1810" s="98"/>
      <c r="AE1810" s="199">
        <f t="shared" si="1982"/>
        <v>0</v>
      </c>
      <c r="AF1810" s="99"/>
      <c r="AG1810" s="99"/>
      <c r="AH1810" s="200">
        <f t="shared" si="1993"/>
        <v>0</v>
      </c>
      <c r="AJ1810" s="252"/>
      <c r="AK1810" s="253"/>
      <c r="AL1810" s="254"/>
      <c r="AM1810" s="253"/>
      <c r="AN1810" s="254"/>
      <c r="AO1810" s="253"/>
      <c r="AP1810" s="254"/>
      <c r="AQ1810" s="253"/>
      <c r="AR1810" s="254"/>
      <c r="AS1810" s="253"/>
      <c r="AT1810" s="254"/>
      <c r="AU1810" s="253"/>
      <c r="AV1810" s="163">
        <f t="shared" si="1983"/>
        <v>0</v>
      </c>
      <c r="AW1810" s="93">
        <f t="shared" si="1984"/>
        <v>0</v>
      </c>
      <c r="AY1810" s="163">
        <f t="shared" si="1985"/>
        <v>0</v>
      </c>
      <c r="AZ1810" s="163">
        <f t="shared" si="1986"/>
        <v>0</v>
      </c>
      <c r="BA1810" s="163">
        <f t="shared" si="1987"/>
        <v>0</v>
      </c>
      <c r="BB1810" s="163">
        <f t="shared" si="1988"/>
        <v>0</v>
      </c>
      <c r="BC1810" s="163">
        <f t="shared" si="1989"/>
        <v>0</v>
      </c>
      <c r="BD1810" s="163">
        <f t="shared" si="1990"/>
        <v>0</v>
      </c>
    </row>
    <row r="1811" spans="2:56" x14ac:dyDescent="0.3">
      <c r="B1811" s="176" t="s">
        <v>198</v>
      </c>
      <c r="C1811" s="83">
        <f>SUM(C1812,C1813)</f>
        <v>0</v>
      </c>
      <c r="D1811" s="84">
        <f>SUM(D1812,D1813)</f>
        <v>0</v>
      </c>
      <c r="E1811" s="85">
        <f t="shared" si="1977"/>
        <v>0</v>
      </c>
      <c r="F1811" s="83">
        <f>SUM(F1812,F1813)</f>
        <v>0</v>
      </c>
      <c r="G1811" s="84">
        <f>SUM(G1812,G1813)</f>
        <v>0</v>
      </c>
      <c r="H1811" s="85">
        <f t="shared" si="1978"/>
        <v>0</v>
      </c>
      <c r="I1811" s="83">
        <f>SUM(I1812,I1813)</f>
        <v>0</v>
      </c>
      <c r="J1811" s="86">
        <f>SUM(J1812,J1813)</f>
        <v>0</v>
      </c>
      <c r="K1811" s="87">
        <f t="shared" si="1979"/>
        <v>0</v>
      </c>
      <c r="L1811" s="83">
        <f>SUM(L1812,L1813)</f>
        <v>0</v>
      </c>
      <c r="M1811" s="86">
        <f>SUM(M1812,M1813)</f>
        <v>0</v>
      </c>
      <c r="N1811" s="88">
        <f>SUM(N1812,N1813)</f>
        <v>0</v>
      </c>
      <c r="O1811" s="83">
        <f>SUM(O1812,O1813)</f>
        <v>0</v>
      </c>
      <c r="P1811" s="88">
        <f>SUM(P1812,P1813)</f>
        <v>0</v>
      </c>
      <c r="Q1811" s="199">
        <f t="shared" si="1980"/>
        <v>0</v>
      </c>
      <c r="R1811" s="89">
        <f>SUM(R1812,R1813)</f>
        <v>0</v>
      </c>
      <c r="S1811" s="89">
        <f>SUM(S1812,S1813)</f>
        <v>0</v>
      </c>
      <c r="T1811" s="200">
        <f t="shared" si="1991"/>
        <v>0</v>
      </c>
      <c r="U1811" s="91"/>
      <c r="V1811" s="83">
        <f>SUM(V1812,V1813)</f>
        <v>0</v>
      </c>
      <c r="W1811" s="88">
        <f>SUM(W1812,W1813)</f>
        <v>0</v>
      </c>
      <c r="X1811" s="199">
        <f t="shared" si="1981"/>
        <v>0</v>
      </c>
      <c r="Y1811" s="89">
        <f>SUM(Y1812,Y1813)</f>
        <v>0</v>
      </c>
      <c r="Z1811" s="89">
        <f>SUM(Z1812,Z1813)</f>
        <v>0</v>
      </c>
      <c r="AA1811" s="200">
        <f t="shared" si="1992"/>
        <v>0</v>
      </c>
      <c r="AB1811" s="91"/>
      <c r="AC1811" s="83">
        <f>SUM(AC1812,AC1813)</f>
        <v>0</v>
      </c>
      <c r="AD1811" s="88">
        <f>SUM(AD1812,AD1813)</f>
        <v>0</v>
      </c>
      <c r="AE1811" s="199">
        <f t="shared" si="1982"/>
        <v>0</v>
      </c>
      <c r="AF1811" s="89">
        <f>SUM(AF1812,AF1813)</f>
        <v>0</v>
      </c>
      <c r="AG1811" s="89">
        <f>SUM(AG1812,AG1813)</f>
        <v>0</v>
      </c>
      <c r="AH1811" s="200">
        <f t="shared" si="1993"/>
        <v>0</v>
      </c>
      <c r="AJ1811" s="84">
        <f t="shared" ref="AJ1811:AU1811" si="2005">SUM(AJ1812,AJ1813)</f>
        <v>0</v>
      </c>
      <c r="AK1811" s="86">
        <f t="shared" si="2005"/>
        <v>0</v>
      </c>
      <c r="AL1811" s="88">
        <f t="shared" si="2005"/>
        <v>0</v>
      </c>
      <c r="AM1811" s="86">
        <f t="shared" si="2005"/>
        <v>0</v>
      </c>
      <c r="AN1811" s="88">
        <f t="shared" si="2005"/>
        <v>0</v>
      </c>
      <c r="AO1811" s="86">
        <f t="shared" si="2005"/>
        <v>0</v>
      </c>
      <c r="AP1811" s="88">
        <f t="shared" si="2005"/>
        <v>0</v>
      </c>
      <c r="AQ1811" s="86">
        <f t="shared" si="2005"/>
        <v>0</v>
      </c>
      <c r="AR1811" s="88">
        <f t="shared" si="2005"/>
        <v>0</v>
      </c>
      <c r="AS1811" s="86">
        <f t="shared" si="2005"/>
        <v>0</v>
      </c>
      <c r="AT1811" s="88">
        <f t="shared" si="2005"/>
        <v>0</v>
      </c>
      <c r="AU1811" s="86">
        <f t="shared" si="2005"/>
        <v>0</v>
      </c>
      <c r="AV1811" s="86">
        <f t="shared" si="1983"/>
        <v>0</v>
      </c>
      <c r="AW1811" s="93">
        <f t="shared" si="1984"/>
        <v>0</v>
      </c>
      <c r="AY1811" s="86">
        <f t="shared" si="1985"/>
        <v>0</v>
      </c>
      <c r="AZ1811" s="86">
        <f t="shared" si="1986"/>
        <v>0</v>
      </c>
      <c r="BA1811" s="86">
        <f t="shared" si="1987"/>
        <v>0</v>
      </c>
      <c r="BB1811" s="86">
        <f t="shared" si="1988"/>
        <v>0</v>
      </c>
      <c r="BC1811" s="86">
        <f t="shared" si="1989"/>
        <v>0</v>
      </c>
      <c r="BD1811" s="86">
        <f t="shared" si="1990"/>
        <v>0</v>
      </c>
    </row>
    <row r="1812" spans="2:56" x14ac:dyDescent="0.3">
      <c r="B1812" s="179" t="s">
        <v>199</v>
      </c>
      <c r="C1812" s="95"/>
      <c r="D1812" s="96"/>
      <c r="E1812" s="85">
        <f t="shared" si="1977"/>
        <v>0</v>
      </c>
      <c r="F1812" s="95"/>
      <c r="G1812" s="96"/>
      <c r="H1812" s="85">
        <f t="shared" si="1978"/>
        <v>0</v>
      </c>
      <c r="I1812" s="95"/>
      <c r="J1812" s="97"/>
      <c r="K1812" s="87">
        <f t="shared" si="1979"/>
        <v>0</v>
      </c>
      <c r="L1812" s="95"/>
      <c r="M1812" s="97"/>
      <c r="N1812" s="98"/>
      <c r="O1812" s="95"/>
      <c r="P1812" s="98"/>
      <c r="Q1812" s="199">
        <f t="shared" si="1980"/>
        <v>0</v>
      </c>
      <c r="R1812" s="99"/>
      <c r="S1812" s="99"/>
      <c r="T1812" s="200">
        <f t="shared" si="1991"/>
        <v>0</v>
      </c>
      <c r="U1812" s="91"/>
      <c r="V1812" s="95"/>
      <c r="W1812" s="98"/>
      <c r="X1812" s="199">
        <f t="shared" si="1981"/>
        <v>0</v>
      </c>
      <c r="Y1812" s="99"/>
      <c r="Z1812" s="99"/>
      <c r="AA1812" s="200">
        <f t="shared" si="1992"/>
        <v>0</v>
      </c>
      <c r="AB1812" s="91"/>
      <c r="AC1812" s="95"/>
      <c r="AD1812" s="98"/>
      <c r="AE1812" s="199">
        <f t="shared" si="1982"/>
        <v>0</v>
      </c>
      <c r="AF1812" s="99"/>
      <c r="AG1812" s="99"/>
      <c r="AH1812" s="200">
        <f t="shared" si="1993"/>
        <v>0</v>
      </c>
      <c r="AJ1812" s="252"/>
      <c r="AK1812" s="253"/>
      <c r="AL1812" s="254"/>
      <c r="AM1812" s="253"/>
      <c r="AN1812" s="254"/>
      <c r="AO1812" s="253"/>
      <c r="AP1812" s="254"/>
      <c r="AQ1812" s="253"/>
      <c r="AR1812" s="254"/>
      <c r="AS1812" s="253"/>
      <c r="AT1812" s="254"/>
      <c r="AU1812" s="253"/>
      <c r="AV1812" s="163">
        <f t="shared" si="1983"/>
        <v>0</v>
      </c>
      <c r="AW1812" s="93">
        <f t="shared" si="1984"/>
        <v>0</v>
      </c>
      <c r="AY1812" s="163">
        <f t="shared" si="1985"/>
        <v>0</v>
      </c>
      <c r="AZ1812" s="163">
        <f t="shared" si="1986"/>
        <v>0</v>
      </c>
      <c r="BA1812" s="163">
        <f t="shared" si="1987"/>
        <v>0</v>
      </c>
      <c r="BB1812" s="163">
        <f t="shared" si="1988"/>
        <v>0</v>
      </c>
      <c r="BC1812" s="163">
        <f t="shared" si="1989"/>
        <v>0</v>
      </c>
      <c r="BD1812" s="163">
        <f t="shared" si="1990"/>
        <v>0</v>
      </c>
    </row>
    <row r="1813" spans="2:56" x14ac:dyDescent="0.3">
      <c r="B1813" s="179" t="s">
        <v>200</v>
      </c>
      <c r="C1813" s="95"/>
      <c r="D1813" s="96"/>
      <c r="E1813" s="85">
        <f t="shared" si="1977"/>
        <v>0</v>
      </c>
      <c r="F1813" s="95"/>
      <c r="G1813" s="96"/>
      <c r="H1813" s="85">
        <f t="shared" si="1978"/>
        <v>0</v>
      </c>
      <c r="I1813" s="95"/>
      <c r="J1813" s="97"/>
      <c r="K1813" s="87">
        <f t="shared" si="1979"/>
        <v>0</v>
      </c>
      <c r="L1813" s="95"/>
      <c r="M1813" s="97"/>
      <c r="N1813" s="98"/>
      <c r="O1813" s="95"/>
      <c r="P1813" s="98"/>
      <c r="Q1813" s="199">
        <f t="shared" si="1980"/>
        <v>0</v>
      </c>
      <c r="R1813" s="99"/>
      <c r="S1813" s="99"/>
      <c r="T1813" s="200">
        <f t="shared" si="1991"/>
        <v>0</v>
      </c>
      <c r="U1813" s="91"/>
      <c r="V1813" s="95"/>
      <c r="W1813" s="98"/>
      <c r="X1813" s="199">
        <f t="shared" si="1981"/>
        <v>0</v>
      </c>
      <c r="Y1813" s="99"/>
      <c r="Z1813" s="99"/>
      <c r="AA1813" s="200">
        <f t="shared" si="1992"/>
        <v>0</v>
      </c>
      <c r="AB1813" s="91"/>
      <c r="AC1813" s="95"/>
      <c r="AD1813" s="98"/>
      <c r="AE1813" s="199">
        <f t="shared" si="1982"/>
        <v>0</v>
      </c>
      <c r="AF1813" s="99"/>
      <c r="AG1813" s="99"/>
      <c r="AH1813" s="200">
        <f t="shared" si="1993"/>
        <v>0</v>
      </c>
      <c r="AJ1813" s="252"/>
      <c r="AK1813" s="253"/>
      <c r="AL1813" s="254"/>
      <c r="AM1813" s="253"/>
      <c r="AN1813" s="254"/>
      <c r="AO1813" s="253"/>
      <c r="AP1813" s="254"/>
      <c r="AQ1813" s="253"/>
      <c r="AR1813" s="254"/>
      <c r="AS1813" s="253"/>
      <c r="AT1813" s="254"/>
      <c r="AU1813" s="253"/>
      <c r="AV1813" s="163">
        <f t="shared" si="1983"/>
        <v>0</v>
      </c>
      <c r="AW1813" s="93">
        <f t="shared" si="1984"/>
        <v>0</v>
      </c>
      <c r="AY1813" s="163">
        <f t="shared" si="1985"/>
        <v>0</v>
      </c>
      <c r="AZ1813" s="163">
        <f t="shared" si="1986"/>
        <v>0</v>
      </c>
      <c r="BA1813" s="163">
        <f t="shared" si="1987"/>
        <v>0</v>
      </c>
      <c r="BB1813" s="163">
        <f t="shared" si="1988"/>
        <v>0</v>
      </c>
      <c r="BC1813" s="163">
        <f t="shared" si="1989"/>
        <v>0</v>
      </c>
      <c r="BD1813" s="163">
        <f t="shared" si="1990"/>
        <v>0</v>
      </c>
    </row>
    <row r="1814" spans="2:56" x14ac:dyDescent="0.3">
      <c r="B1814" s="176" t="s">
        <v>201</v>
      </c>
      <c r="C1814" s="95"/>
      <c r="D1814" s="96"/>
      <c r="E1814" s="85">
        <f t="shared" si="1977"/>
        <v>0</v>
      </c>
      <c r="F1814" s="95"/>
      <c r="G1814" s="96"/>
      <c r="H1814" s="85">
        <f t="shared" si="1978"/>
        <v>0</v>
      </c>
      <c r="I1814" s="95"/>
      <c r="J1814" s="97"/>
      <c r="K1814" s="87">
        <f t="shared" si="1979"/>
        <v>0</v>
      </c>
      <c r="L1814" s="95"/>
      <c r="M1814" s="97"/>
      <c r="N1814" s="98"/>
      <c r="O1814" s="95"/>
      <c r="P1814" s="98"/>
      <c r="Q1814" s="199">
        <f t="shared" si="1980"/>
        <v>0</v>
      </c>
      <c r="R1814" s="99"/>
      <c r="S1814" s="99"/>
      <c r="T1814" s="200">
        <f t="shared" si="1991"/>
        <v>0</v>
      </c>
      <c r="U1814" s="91"/>
      <c r="V1814" s="95"/>
      <c r="W1814" s="98"/>
      <c r="X1814" s="199">
        <f t="shared" si="1981"/>
        <v>0</v>
      </c>
      <c r="Y1814" s="99"/>
      <c r="Z1814" s="99"/>
      <c r="AA1814" s="200">
        <f t="shared" si="1992"/>
        <v>0</v>
      </c>
      <c r="AB1814" s="91"/>
      <c r="AC1814" s="95"/>
      <c r="AD1814" s="98"/>
      <c r="AE1814" s="199">
        <f t="shared" si="1982"/>
        <v>0</v>
      </c>
      <c r="AF1814" s="99"/>
      <c r="AG1814" s="99"/>
      <c r="AH1814" s="200">
        <f t="shared" si="1993"/>
        <v>0</v>
      </c>
      <c r="AJ1814" s="252"/>
      <c r="AK1814" s="253"/>
      <c r="AL1814" s="254"/>
      <c r="AM1814" s="253"/>
      <c r="AN1814" s="254"/>
      <c r="AO1814" s="253"/>
      <c r="AP1814" s="254"/>
      <c r="AQ1814" s="253"/>
      <c r="AR1814" s="254"/>
      <c r="AS1814" s="253"/>
      <c r="AT1814" s="254"/>
      <c r="AU1814" s="253"/>
      <c r="AV1814" s="163">
        <f t="shared" si="1983"/>
        <v>0</v>
      </c>
      <c r="AW1814" s="93">
        <f t="shared" si="1984"/>
        <v>0</v>
      </c>
      <c r="AY1814" s="163">
        <f t="shared" si="1985"/>
        <v>0</v>
      </c>
      <c r="AZ1814" s="163">
        <f t="shared" si="1986"/>
        <v>0</v>
      </c>
      <c r="BA1814" s="163">
        <f t="shared" si="1987"/>
        <v>0</v>
      </c>
      <c r="BB1814" s="163">
        <f t="shared" si="1988"/>
        <v>0</v>
      </c>
      <c r="BC1814" s="163">
        <f t="shared" si="1989"/>
        <v>0</v>
      </c>
      <c r="BD1814" s="163">
        <f t="shared" si="1990"/>
        <v>0</v>
      </c>
    </row>
    <row r="1815" spans="2:56" x14ac:dyDescent="0.3">
      <c r="B1815" s="176" t="s">
        <v>202</v>
      </c>
      <c r="C1815" s="83">
        <f>SUM(C1816,C1820)</f>
        <v>0</v>
      </c>
      <c r="D1815" s="84">
        <f>SUM(D1816,D1820)</f>
        <v>0</v>
      </c>
      <c r="E1815" s="85">
        <f t="shared" si="1977"/>
        <v>0</v>
      </c>
      <c r="F1815" s="83">
        <f>SUM(F1816,F1820)</f>
        <v>0</v>
      </c>
      <c r="G1815" s="84">
        <f>SUM(G1816,G1820)</f>
        <v>0</v>
      </c>
      <c r="H1815" s="85">
        <f t="shared" si="1978"/>
        <v>0</v>
      </c>
      <c r="I1815" s="83">
        <f>SUM(I1816,I1820)</f>
        <v>0</v>
      </c>
      <c r="J1815" s="86">
        <f>SUM(J1816,J1820)</f>
        <v>0</v>
      </c>
      <c r="K1815" s="87">
        <f t="shared" si="1979"/>
        <v>0</v>
      </c>
      <c r="L1815" s="83">
        <f>SUM(L1816,L1820)</f>
        <v>0</v>
      </c>
      <c r="M1815" s="86">
        <f>SUM(M1816,M1820)</f>
        <v>0</v>
      </c>
      <c r="N1815" s="88">
        <f>SUM(N1816,N1820)</f>
        <v>0</v>
      </c>
      <c r="O1815" s="83">
        <f>SUM(O1816,O1820)</f>
        <v>0</v>
      </c>
      <c r="P1815" s="88">
        <f>SUM(P1816,P1820)</f>
        <v>0</v>
      </c>
      <c r="Q1815" s="199">
        <f t="shared" si="1980"/>
        <v>0</v>
      </c>
      <c r="R1815" s="89">
        <f>SUM(R1816,R1820)</f>
        <v>0</v>
      </c>
      <c r="S1815" s="89">
        <f>SUM(S1816,S1820)</f>
        <v>0</v>
      </c>
      <c r="T1815" s="200">
        <f t="shared" si="1991"/>
        <v>0</v>
      </c>
      <c r="U1815" s="91"/>
      <c r="V1815" s="83">
        <f>SUM(V1816,V1820)</f>
        <v>0</v>
      </c>
      <c r="W1815" s="88">
        <f>SUM(W1816,W1820)</f>
        <v>0</v>
      </c>
      <c r="X1815" s="199">
        <f t="shared" si="1981"/>
        <v>0</v>
      </c>
      <c r="Y1815" s="89">
        <f>SUM(Y1816,Y1820)</f>
        <v>0</v>
      </c>
      <c r="Z1815" s="89">
        <f>SUM(Z1816,Z1820)</f>
        <v>0</v>
      </c>
      <c r="AA1815" s="200">
        <f t="shared" si="1992"/>
        <v>0</v>
      </c>
      <c r="AB1815" s="91"/>
      <c r="AC1815" s="83">
        <f>SUM(AC1816,AC1820)</f>
        <v>0</v>
      </c>
      <c r="AD1815" s="88">
        <f>SUM(AD1816,AD1820)</f>
        <v>0</v>
      </c>
      <c r="AE1815" s="199">
        <f t="shared" si="1982"/>
        <v>0</v>
      </c>
      <c r="AF1815" s="89">
        <f>SUM(AF1816,AF1820)</f>
        <v>0</v>
      </c>
      <c r="AG1815" s="89">
        <f>SUM(AG1816,AG1820)</f>
        <v>0</v>
      </c>
      <c r="AH1815" s="200">
        <f t="shared" si="1993"/>
        <v>0</v>
      </c>
      <c r="AJ1815" s="84">
        <f t="shared" ref="AJ1815:AU1815" si="2006">SUM(AJ1816,AJ1820)</f>
        <v>0</v>
      </c>
      <c r="AK1815" s="86">
        <f t="shared" si="2006"/>
        <v>0</v>
      </c>
      <c r="AL1815" s="88">
        <f t="shared" si="2006"/>
        <v>0</v>
      </c>
      <c r="AM1815" s="86">
        <f t="shared" si="2006"/>
        <v>0</v>
      </c>
      <c r="AN1815" s="88">
        <f t="shared" si="2006"/>
        <v>0</v>
      </c>
      <c r="AO1815" s="86">
        <f t="shared" si="2006"/>
        <v>0</v>
      </c>
      <c r="AP1815" s="88">
        <f t="shared" si="2006"/>
        <v>0</v>
      </c>
      <c r="AQ1815" s="86">
        <f t="shared" si="2006"/>
        <v>0</v>
      </c>
      <c r="AR1815" s="88">
        <f t="shared" si="2006"/>
        <v>0</v>
      </c>
      <c r="AS1815" s="86">
        <f t="shared" si="2006"/>
        <v>0</v>
      </c>
      <c r="AT1815" s="88">
        <f t="shared" si="2006"/>
        <v>0</v>
      </c>
      <c r="AU1815" s="86">
        <f t="shared" si="2006"/>
        <v>0</v>
      </c>
      <c r="AV1815" s="86">
        <f t="shared" si="1983"/>
        <v>0</v>
      </c>
      <c r="AW1815" s="93">
        <f t="shared" si="1984"/>
        <v>0</v>
      </c>
      <c r="AY1815" s="86">
        <f t="shared" si="1985"/>
        <v>0</v>
      </c>
      <c r="AZ1815" s="86">
        <f t="shared" si="1986"/>
        <v>0</v>
      </c>
      <c r="BA1815" s="86">
        <f t="shared" si="1987"/>
        <v>0</v>
      </c>
      <c r="BB1815" s="86">
        <f t="shared" si="1988"/>
        <v>0</v>
      </c>
      <c r="BC1815" s="86">
        <f t="shared" si="1989"/>
        <v>0</v>
      </c>
      <c r="BD1815" s="86">
        <f t="shared" si="1990"/>
        <v>0</v>
      </c>
    </row>
    <row r="1816" spans="2:56" x14ac:dyDescent="0.3">
      <c r="B1816" s="179" t="s">
        <v>203</v>
      </c>
      <c r="C1816" s="83">
        <f>SUM(C1817:C1819)</f>
        <v>0</v>
      </c>
      <c r="D1816" s="84">
        <f>SUM(D1817:D1819)</f>
        <v>0</v>
      </c>
      <c r="E1816" s="85">
        <f t="shared" si="1977"/>
        <v>0</v>
      </c>
      <c r="F1816" s="83">
        <f>SUM(F1817:F1819)</f>
        <v>0</v>
      </c>
      <c r="G1816" s="84">
        <f>SUM(G1817:G1819)</f>
        <v>0</v>
      </c>
      <c r="H1816" s="85">
        <f t="shared" si="1978"/>
        <v>0</v>
      </c>
      <c r="I1816" s="83">
        <f>SUM(I1817:I1819)</f>
        <v>0</v>
      </c>
      <c r="J1816" s="86">
        <f>SUM(J1817:J1819)</f>
        <v>0</v>
      </c>
      <c r="K1816" s="87">
        <f t="shared" si="1979"/>
        <v>0</v>
      </c>
      <c r="L1816" s="83">
        <f>SUM(L1817:L1819)</f>
        <v>0</v>
      </c>
      <c r="M1816" s="86">
        <f>SUM(M1817:M1819)</f>
        <v>0</v>
      </c>
      <c r="N1816" s="88">
        <f>SUM(N1817:N1819)</f>
        <v>0</v>
      </c>
      <c r="O1816" s="83">
        <f>SUM(O1817:O1819)</f>
        <v>0</v>
      </c>
      <c r="P1816" s="88">
        <f>SUM(P1817:P1819)</f>
        <v>0</v>
      </c>
      <c r="Q1816" s="199">
        <f t="shared" si="1980"/>
        <v>0</v>
      </c>
      <c r="R1816" s="89">
        <f>SUM(R1817:R1819)</f>
        <v>0</v>
      </c>
      <c r="S1816" s="89">
        <f>SUM(S1817:S1819)</f>
        <v>0</v>
      </c>
      <c r="T1816" s="200">
        <f t="shared" si="1991"/>
        <v>0</v>
      </c>
      <c r="U1816" s="91"/>
      <c r="V1816" s="83">
        <f>SUM(V1817:V1819)</f>
        <v>0</v>
      </c>
      <c r="W1816" s="88">
        <f>SUM(W1817:W1819)</f>
        <v>0</v>
      </c>
      <c r="X1816" s="199">
        <f t="shared" si="1981"/>
        <v>0</v>
      </c>
      <c r="Y1816" s="89">
        <f>SUM(Y1817:Y1819)</f>
        <v>0</v>
      </c>
      <c r="Z1816" s="89">
        <f>SUM(Z1817:Z1819)</f>
        <v>0</v>
      </c>
      <c r="AA1816" s="200">
        <f t="shared" si="1992"/>
        <v>0</v>
      </c>
      <c r="AB1816" s="91"/>
      <c r="AC1816" s="83">
        <f>SUM(AC1817:AC1819)</f>
        <v>0</v>
      </c>
      <c r="AD1816" s="88">
        <f>SUM(AD1817:AD1819)</f>
        <v>0</v>
      </c>
      <c r="AE1816" s="199">
        <f t="shared" si="1982"/>
        <v>0</v>
      </c>
      <c r="AF1816" s="89">
        <f>SUM(AF1817:AF1819)</f>
        <v>0</v>
      </c>
      <c r="AG1816" s="89">
        <f>SUM(AG1817:AG1819)</f>
        <v>0</v>
      </c>
      <c r="AH1816" s="200">
        <f t="shared" si="1993"/>
        <v>0</v>
      </c>
      <c r="AJ1816" s="84">
        <f t="shared" ref="AJ1816:AU1816" si="2007">SUM(AJ1817:AJ1819)</f>
        <v>0</v>
      </c>
      <c r="AK1816" s="86">
        <f t="shared" si="2007"/>
        <v>0</v>
      </c>
      <c r="AL1816" s="88">
        <f t="shared" si="2007"/>
        <v>0</v>
      </c>
      <c r="AM1816" s="86">
        <f t="shared" si="2007"/>
        <v>0</v>
      </c>
      <c r="AN1816" s="88">
        <f t="shared" si="2007"/>
        <v>0</v>
      </c>
      <c r="AO1816" s="86">
        <f t="shared" si="2007"/>
        <v>0</v>
      </c>
      <c r="AP1816" s="88">
        <f t="shared" si="2007"/>
        <v>0</v>
      </c>
      <c r="AQ1816" s="86">
        <f t="shared" si="2007"/>
        <v>0</v>
      </c>
      <c r="AR1816" s="88">
        <f t="shared" si="2007"/>
        <v>0</v>
      </c>
      <c r="AS1816" s="86">
        <f t="shared" si="2007"/>
        <v>0</v>
      </c>
      <c r="AT1816" s="88">
        <f t="shared" si="2007"/>
        <v>0</v>
      </c>
      <c r="AU1816" s="86">
        <f t="shared" si="2007"/>
        <v>0</v>
      </c>
      <c r="AV1816" s="86">
        <f t="shared" si="1983"/>
        <v>0</v>
      </c>
      <c r="AW1816" s="93">
        <f t="shared" si="1984"/>
        <v>0</v>
      </c>
      <c r="AY1816" s="86">
        <f t="shared" si="1985"/>
        <v>0</v>
      </c>
      <c r="AZ1816" s="86">
        <f t="shared" si="1986"/>
        <v>0</v>
      </c>
      <c r="BA1816" s="86">
        <f t="shared" si="1987"/>
        <v>0</v>
      </c>
      <c r="BB1816" s="86">
        <f t="shared" si="1988"/>
        <v>0</v>
      </c>
      <c r="BC1816" s="86">
        <f t="shared" si="1989"/>
        <v>0</v>
      </c>
      <c r="BD1816" s="86">
        <f t="shared" si="1990"/>
        <v>0</v>
      </c>
    </row>
    <row r="1817" spans="2:56" x14ac:dyDescent="0.3">
      <c r="B1817" s="201" t="s">
        <v>204</v>
      </c>
      <c r="C1817" s="255"/>
      <c r="D1817" s="256"/>
      <c r="E1817" s="182">
        <f t="shared" si="1977"/>
        <v>0</v>
      </c>
      <c r="F1817" s="255"/>
      <c r="G1817" s="256"/>
      <c r="H1817" s="182">
        <f t="shared" si="1978"/>
        <v>0</v>
      </c>
      <c r="I1817" s="255"/>
      <c r="J1817" s="257"/>
      <c r="K1817" s="184">
        <f t="shared" si="1979"/>
        <v>0</v>
      </c>
      <c r="L1817" s="255"/>
      <c r="M1817" s="257"/>
      <c r="N1817" s="258"/>
      <c r="O1817" s="255"/>
      <c r="P1817" s="258"/>
      <c r="Q1817" s="177">
        <f t="shared" si="1980"/>
        <v>0</v>
      </c>
      <c r="R1817" s="258"/>
      <c r="S1817" s="258"/>
      <c r="T1817" s="178">
        <f t="shared" si="1991"/>
        <v>0</v>
      </c>
      <c r="U1817" s="157"/>
      <c r="V1817" s="255"/>
      <c r="W1817" s="258"/>
      <c r="X1817" s="177">
        <f t="shared" si="1981"/>
        <v>0</v>
      </c>
      <c r="Y1817" s="258"/>
      <c r="Z1817" s="258"/>
      <c r="AA1817" s="178">
        <f t="shared" si="1992"/>
        <v>0</v>
      </c>
      <c r="AB1817" s="157"/>
      <c r="AC1817" s="255"/>
      <c r="AD1817" s="258"/>
      <c r="AE1817" s="177">
        <f t="shared" si="1982"/>
        <v>0</v>
      </c>
      <c r="AF1817" s="258"/>
      <c r="AG1817" s="258"/>
      <c r="AH1817" s="178">
        <f t="shared" si="1993"/>
        <v>0</v>
      </c>
      <c r="AJ1817" s="252"/>
      <c r="AK1817" s="253"/>
      <c r="AL1817" s="254"/>
      <c r="AM1817" s="253"/>
      <c r="AN1817" s="254"/>
      <c r="AO1817" s="253"/>
      <c r="AP1817" s="254"/>
      <c r="AQ1817" s="253"/>
      <c r="AR1817" s="254"/>
      <c r="AS1817" s="253"/>
      <c r="AT1817" s="254"/>
      <c r="AU1817" s="253"/>
      <c r="AV1817" s="163">
        <f t="shared" si="1983"/>
        <v>0</v>
      </c>
      <c r="AW1817" s="93">
        <f t="shared" si="1984"/>
        <v>0</v>
      </c>
      <c r="AY1817" s="163">
        <f t="shared" si="1985"/>
        <v>0</v>
      </c>
      <c r="AZ1817" s="163">
        <f t="shared" si="1986"/>
        <v>0</v>
      </c>
      <c r="BA1817" s="163">
        <f t="shared" si="1987"/>
        <v>0</v>
      </c>
      <c r="BB1817" s="163">
        <f t="shared" si="1988"/>
        <v>0</v>
      </c>
      <c r="BC1817" s="163">
        <f t="shared" si="1989"/>
        <v>0</v>
      </c>
      <c r="BD1817" s="163">
        <f t="shared" si="1990"/>
        <v>0</v>
      </c>
    </row>
    <row r="1818" spans="2:56" x14ac:dyDescent="0.3">
      <c r="B1818" s="201" t="s">
        <v>205</v>
      </c>
      <c r="C1818" s="255"/>
      <c r="D1818" s="256"/>
      <c r="E1818" s="182">
        <f t="shared" si="1977"/>
        <v>0</v>
      </c>
      <c r="F1818" s="255"/>
      <c r="G1818" s="256"/>
      <c r="H1818" s="182">
        <f t="shared" si="1978"/>
        <v>0</v>
      </c>
      <c r="I1818" s="255"/>
      <c r="J1818" s="257"/>
      <c r="K1818" s="184">
        <f t="shared" si="1979"/>
        <v>0</v>
      </c>
      <c r="L1818" s="255"/>
      <c r="M1818" s="257"/>
      <c r="N1818" s="258"/>
      <c r="O1818" s="255"/>
      <c r="P1818" s="258"/>
      <c r="Q1818" s="177">
        <f t="shared" si="1980"/>
        <v>0</v>
      </c>
      <c r="R1818" s="258"/>
      <c r="S1818" s="258"/>
      <c r="T1818" s="178">
        <f t="shared" si="1991"/>
        <v>0</v>
      </c>
      <c r="U1818" s="157"/>
      <c r="V1818" s="255"/>
      <c r="W1818" s="258"/>
      <c r="X1818" s="177">
        <f t="shared" si="1981"/>
        <v>0</v>
      </c>
      <c r="Y1818" s="258"/>
      <c r="Z1818" s="258"/>
      <c r="AA1818" s="178">
        <f t="shared" si="1992"/>
        <v>0</v>
      </c>
      <c r="AB1818" s="157"/>
      <c r="AC1818" s="255"/>
      <c r="AD1818" s="258"/>
      <c r="AE1818" s="177">
        <f t="shared" si="1982"/>
        <v>0</v>
      </c>
      <c r="AF1818" s="258"/>
      <c r="AG1818" s="258"/>
      <c r="AH1818" s="178">
        <f t="shared" si="1993"/>
        <v>0</v>
      </c>
      <c r="AJ1818" s="252"/>
      <c r="AK1818" s="253"/>
      <c r="AL1818" s="254"/>
      <c r="AM1818" s="253"/>
      <c r="AN1818" s="254"/>
      <c r="AO1818" s="253"/>
      <c r="AP1818" s="254"/>
      <c r="AQ1818" s="253"/>
      <c r="AR1818" s="254"/>
      <c r="AS1818" s="253"/>
      <c r="AT1818" s="254"/>
      <c r="AU1818" s="253"/>
      <c r="AV1818" s="163">
        <f t="shared" si="1983"/>
        <v>0</v>
      </c>
      <c r="AW1818" s="93">
        <f t="shared" si="1984"/>
        <v>0</v>
      </c>
      <c r="AY1818" s="163">
        <f t="shared" si="1985"/>
        <v>0</v>
      </c>
      <c r="AZ1818" s="163">
        <f t="shared" si="1986"/>
        <v>0</v>
      </c>
      <c r="BA1818" s="163">
        <f t="shared" si="1987"/>
        <v>0</v>
      </c>
      <c r="BB1818" s="163">
        <f t="shared" si="1988"/>
        <v>0</v>
      </c>
      <c r="BC1818" s="163">
        <f t="shared" si="1989"/>
        <v>0</v>
      </c>
      <c r="BD1818" s="163">
        <f t="shared" si="1990"/>
        <v>0</v>
      </c>
    </row>
    <row r="1819" spans="2:56" x14ac:dyDescent="0.3">
      <c r="B1819" s="201" t="s">
        <v>206</v>
      </c>
      <c r="C1819" s="255"/>
      <c r="D1819" s="256"/>
      <c r="E1819" s="182">
        <f t="shared" si="1977"/>
        <v>0</v>
      </c>
      <c r="F1819" s="255"/>
      <c r="G1819" s="256"/>
      <c r="H1819" s="182">
        <f t="shared" si="1978"/>
        <v>0</v>
      </c>
      <c r="I1819" s="255"/>
      <c r="J1819" s="257"/>
      <c r="K1819" s="184">
        <f t="shared" si="1979"/>
        <v>0</v>
      </c>
      <c r="L1819" s="255"/>
      <c r="M1819" s="257"/>
      <c r="N1819" s="258"/>
      <c r="O1819" s="255"/>
      <c r="P1819" s="258"/>
      <c r="Q1819" s="177">
        <f t="shared" si="1980"/>
        <v>0</v>
      </c>
      <c r="R1819" s="258"/>
      <c r="S1819" s="258"/>
      <c r="T1819" s="178">
        <f t="shared" si="1991"/>
        <v>0</v>
      </c>
      <c r="U1819" s="157"/>
      <c r="V1819" s="255"/>
      <c r="W1819" s="258"/>
      <c r="X1819" s="177">
        <f t="shared" si="1981"/>
        <v>0</v>
      </c>
      <c r="Y1819" s="258"/>
      <c r="Z1819" s="258"/>
      <c r="AA1819" s="178">
        <f t="shared" si="1992"/>
        <v>0</v>
      </c>
      <c r="AB1819" s="157"/>
      <c r="AC1819" s="255"/>
      <c r="AD1819" s="258"/>
      <c r="AE1819" s="177">
        <f t="shared" si="1982"/>
        <v>0</v>
      </c>
      <c r="AF1819" s="258"/>
      <c r="AG1819" s="258"/>
      <c r="AH1819" s="178">
        <f t="shared" si="1993"/>
        <v>0</v>
      </c>
      <c r="AJ1819" s="252"/>
      <c r="AK1819" s="253"/>
      <c r="AL1819" s="254"/>
      <c r="AM1819" s="253"/>
      <c r="AN1819" s="254"/>
      <c r="AO1819" s="253"/>
      <c r="AP1819" s="254"/>
      <c r="AQ1819" s="253"/>
      <c r="AR1819" s="254"/>
      <c r="AS1819" s="253"/>
      <c r="AT1819" s="254"/>
      <c r="AU1819" s="253"/>
      <c r="AV1819" s="163">
        <f t="shared" si="1983"/>
        <v>0</v>
      </c>
      <c r="AW1819" s="93">
        <f t="shared" si="1984"/>
        <v>0</v>
      </c>
      <c r="AY1819" s="163">
        <f t="shared" si="1985"/>
        <v>0</v>
      </c>
      <c r="AZ1819" s="163">
        <f t="shared" si="1986"/>
        <v>0</v>
      </c>
      <c r="BA1819" s="163">
        <f t="shared" si="1987"/>
        <v>0</v>
      </c>
      <c r="BB1819" s="163">
        <f t="shared" si="1988"/>
        <v>0</v>
      </c>
      <c r="BC1819" s="163">
        <f t="shared" si="1989"/>
        <v>0</v>
      </c>
      <c r="BD1819" s="163">
        <f t="shared" si="1990"/>
        <v>0</v>
      </c>
    </row>
    <row r="1820" spans="2:56" x14ac:dyDescent="0.3">
      <c r="B1820" s="179" t="s">
        <v>207</v>
      </c>
      <c r="C1820" s="83">
        <f>SUM(C1821)</f>
        <v>0</v>
      </c>
      <c r="D1820" s="84">
        <f>SUM(D1821)</f>
        <v>0</v>
      </c>
      <c r="E1820" s="85">
        <f t="shared" si="1977"/>
        <v>0</v>
      </c>
      <c r="F1820" s="83">
        <f>SUM(F1821)</f>
        <v>0</v>
      </c>
      <c r="G1820" s="84">
        <f>SUM(G1821)</f>
        <v>0</v>
      </c>
      <c r="H1820" s="85">
        <f t="shared" si="1978"/>
        <v>0</v>
      </c>
      <c r="I1820" s="83">
        <f>SUM(I1821)</f>
        <v>0</v>
      </c>
      <c r="J1820" s="86">
        <f>SUM(J1821)</f>
        <v>0</v>
      </c>
      <c r="K1820" s="87">
        <f t="shared" si="1979"/>
        <v>0</v>
      </c>
      <c r="L1820" s="83">
        <f>SUM(L1821)</f>
        <v>0</v>
      </c>
      <c r="M1820" s="86">
        <f>SUM(M1821)</f>
        <v>0</v>
      </c>
      <c r="N1820" s="88">
        <f>SUM(N1821)</f>
        <v>0</v>
      </c>
      <c r="O1820" s="83">
        <f>SUM(O1821)</f>
        <v>0</v>
      </c>
      <c r="P1820" s="88">
        <f>SUM(P1821)</f>
        <v>0</v>
      </c>
      <c r="Q1820" s="199">
        <f t="shared" si="1980"/>
        <v>0</v>
      </c>
      <c r="R1820" s="89">
        <f>SUM(R1821)</f>
        <v>0</v>
      </c>
      <c r="S1820" s="89">
        <f>SUM(S1821)</f>
        <v>0</v>
      </c>
      <c r="T1820" s="200">
        <f t="shared" si="1991"/>
        <v>0</v>
      </c>
      <c r="U1820" s="91"/>
      <c r="V1820" s="83">
        <f>SUM(V1821)</f>
        <v>0</v>
      </c>
      <c r="W1820" s="88">
        <f>SUM(W1821)</f>
        <v>0</v>
      </c>
      <c r="X1820" s="199">
        <f t="shared" si="1981"/>
        <v>0</v>
      </c>
      <c r="Y1820" s="89">
        <f>SUM(Y1821)</f>
        <v>0</v>
      </c>
      <c r="Z1820" s="89">
        <f>SUM(Z1821)</f>
        <v>0</v>
      </c>
      <c r="AA1820" s="200">
        <f t="shared" si="1992"/>
        <v>0</v>
      </c>
      <c r="AB1820" s="91"/>
      <c r="AC1820" s="83">
        <f>SUM(AC1821)</f>
        <v>0</v>
      </c>
      <c r="AD1820" s="88">
        <f>SUM(AD1821)</f>
        <v>0</v>
      </c>
      <c r="AE1820" s="199">
        <f t="shared" si="1982"/>
        <v>0</v>
      </c>
      <c r="AF1820" s="89">
        <f>SUM(AF1821)</f>
        <v>0</v>
      </c>
      <c r="AG1820" s="89">
        <f>SUM(AG1821)</f>
        <v>0</v>
      </c>
      <c r="AH1820" s="200">
        <f t="shared" si="1993"/>
        <v>0</v>
      </c>
      <c r="AJ1820" s="84">
        <f t="shared" ref="AJ1820:AU1820" si="2008">SUM(AJ1821)</f>
        <v>0</v>
      </c>
      <c r="AK1820" s="86">
        <f t="shared" si="2008"/>
        <v>0</v>
      </c>
      <c r="AL1820" s="88">
        <f t="shared" si="2008"/>
        <v>0</v>
      </c>
      <c r="AM1820" s="86">
        <f t="shared" si="2008"/>
        <v>0</v>
      </c>
      <c r="AN1820" s="88">
        <f t="shared" si="2008"/>
        <v>0</v>
      </c>
      <c r="AO1820" s="86">
        <f t="shared" si="2008"/>
        <v>0</v>
      </c>
      <c r="AP1820" s="88">
        <f t="shared" si="2008"/>
        <v>0</v>
      </c>
      <c r="AQ1820" s="86">
        <f t="shared" si="2008"/>
        <v>0</v>
      </c>
      <c r="AR1820" s="88">
        <f t="shared" si="2008"/>
        <v>0</v>
      </c>
      <c r="AS1820" s="86">
        <f t="shared" si="2008"/>
        <v>0</v>
      </c>
      <c r="AT1820" s="88">
        <f t="shared" si="2008"/>
        <v>0</v>
      </c>
      <c r="AU1820" s="86">
        <f t="shared" si="2008"/>
        <v>0</v>
      </c>
      <c r="AV1820" s="86">
        <f t="shared" si="1983"/>
        <v>0</v>
      </c>
      <c r="AW1820" s="93">
        <f t="shared" si="1984"/>
        <v>0</v>
      </c>
      <c r="AY1820" s="86">
        <f t="shared" si="1985"/>
        <v>0</v>
      </c>
      <c r="AZ1820" s="86">
        <f t="shared" si="1986"/>
        <v>0</v>
      </c>
      <c r="BA1820" s="86">
        <f t="shared" si="1987"/>
        <v>0</v>
      </c>
      <c r="BB1820" s="86">
        <f t="shared" si="1988"/>
        <v>0</v>
      </c>
      <c r="BC1820" s="86">
        <f t="shared" si="1989"/>
        <v>0</v>
      </c>
      <c r="BD1820" s="86">
        <f t="shared" si="1990"/>
        <v>0</v>
      </c>
    </row>
    <row r="1821" spans="2:56" x14ac:dyDescent="0.3">
      <c r="B1821" s="201" t="s">
        <v>105</v>
      </c>
      <c r="C1821" s="255"/>
      <c r="D1821" s="256"/>
      <c r="E1821" s="182">
        <f t="shared" si="1977"/>
        <v>0</v>
      </c>
      <c r="F1821" s="255"/>
      <c r="G1821" s="256"/>
      <c r="H1821" s="182">
        <f t="shared" si="1978"/>
        <v>0</v>
      </c>
      <c r="I1821" s="255"/>
      <c r="J1821" s="257"/>
      <c r="K1821" s="184">
        <f t="shared" si="1979"/>
        <v>0</v>
      </c>
      <c r="L1821" s="255"/>
      <c r="M1821" s="257"/>
      <c r="N1821" s="258"/>
      <c r="O1821" s="255"/>
      <c r="P1821" s="258"/>
      <c r="Q1821" s="177">
        <f t="shared" si="1980"/>
        <v>0</v>
      </c>
      <c r="R1821" s="258"/>
      <c r="S1821" s="258"/>
      <c r="T1821" s="178">
        <f t="shared" si="1991"/>
        <v>0</v>
      </c>
      <c r="U1821" s="157"/>
      <c r="V1821" s="255"/>
      <c r="W1821" s="258"/>
      <c r="X1821" s="177">
        <f t="shared" si="1981"/>
        <v>0</v>
      </c>
      <c r="Y1821" s="258"/>
      <c r="Z1821" s="258"/>
      <c r="AA1821" s="178">
        <f t="shared" si="1992"/>
        <v>0</v>
      </c>
      <c r="AB1821" s="157"/>
      <c r="AC1821" s="255"/>
      <c r="AD1821" s="258"/>
      <c r="AE1821" s="177">
        <f t="shared" si="1982"/>
        <v>0</v>
      </c>
      <c r="AF1821" s="258"/>
      <c r="AG1821" s="258"/>
      <c r="AH1821" s="178">
        <f t="shared" si="1993"/>
        <v>0</v>
      </c>
      <c r="AJ1821" s="252"/>
      <c r="AK1821" s="253"/>
      <c r="AL1821" s="254"/>
      <c r="AM1821" s="253"/>
      <c r="AN1821" s="254"/>
      <c r="AO1821" s="253"/>
      <c r="AP1821" s="254"/>
      <c r="AQ1821" s="253"/>
      <c r="AR1821" s="254"/>
      <c r="AS1821" s="253"/>
      <c r="AT1821" s="254"/>
      <c r="AU1821" s="253"/>
      <c r="AV1821" s="163">
        <f t="shared" si="1983"/>
        <v>0</v>
      </c>
      <c r="AW1821" s="93">
        <f t="shared" si="1984"/>
        <v>0</v>
      </c>
      <c r="AY1821" s="163">
        <f t="shared" si="1985"/>
        <v>0</v>
      </c>
      <c r="AZ1821" s="163">
        <f t="shared" si="1986"/>
        <v>0</v>
      </c>
      <c r="BA1821" s="163">
        <f t="shared" si="1987"/>
        <v>0</v>
      </c>
      <c r="BB1821" s="163">
        <f t="shared" si="1988"/>
        <v>0</v>
      </c>
      <c r="BC1821" s="163">
        <f t="shared" si="1989"/>
        <v>0</v>
      </c>
      <c r="BD1821" s="163">
        <f t="shared" si="1990"/>
        <v>0</v>
      </c>
    </row>
    <row r="1822" spans="2:56" s="124" customFormat="1" x14ac:dyDescent="0.3">
      <c r="B1822" s="187" t="s">
        <v>208</v>
      </c>
      <c r="C1822" s="188">
        <f>SUM(C1823,C1829,C1842,C1843,C1844,C1845,C1846)</f>
        <v>0</v>
      </c>
      <c r="D1822" s="189">
        <f>SUM(D1823,D1829,D1842,D1843,D1844,D1845,D1846)</f>
        <v>0</v>
      </c>
      <c r="E1822" s="190">
        <f t="shared" si="1977"/>
        <v>0</v>
      </c>
      <c r="F1822" s="188">
        <f>SUM(F1823,F1829,F1842,F1843,F1844,F1845,F1846)</f>
        <v>0</v>
      </c>
      <c r="G1822" s="189">
        <f>SUM(G1823,G1829,G1842,G1843,G1844,G1845,G1846)</f>
        <v>0</v>
      </c>
      <c r="H1822" s="190">
        <f t="shared" si="1978"/>
        <v>0</v>
      </c>
      <c r="I1822" s="188">
        <f>SUM(I1823,I1829,I1842,I1843,I1844,I1845,I1846)</f>
        <v>0</v>
      </c>
      <c r="J1822" s="191">
        <f>SUM(J1823,J1829,J1842,J1843,J1844,J1845,J1846)</f>
        <v>0</v>
      </c>
      <c r="K1822" s="192">
        <f t="shared" si="1979"/>
        <v>0</v>
      </c>
      <c r="L1822" s="188">
        <f>SUM(L1823,L1829,L1842,L1843,L1844,L1845,L1846)</f>
        <v>0</v>
      </c>
      <c r="M1822" s="191">
        <f>SUM(M1823,M1829,M1842,M1843,M1844,M1845,M1846)</f>
        <v>0</v>
      </c>
      <c r="N1822" s="193">
        <f>SUM(N1823,N1829,N1842,N1843,N1844,N1845,N1846)</f>
        <v>0</v>
      </c>
      <c r="O1822" s="188">
        <f>SUM(O1823,O1829,O1842,O1843,O1844,O1845,O1846)</f>
        <v>0</v>
      </c>
      <c r="P1822" s="193">
        <f>SUM(P1823,P1829,P1842,P1843,P1844,P1845,P1846)</f>
        <v>0</v>
      </c>
      <c r="Q1822" s="194">
        <f t="shared" si="1980"/>
        <v>0</v>
      </c>
      <c r="R1822" s="195">
        <f>SUM(R1823,R1829,R1842,R1843,R1844,R1845,R1846)</f>
        <v>0</v>
      </c>
      <c r="S1822" s="195">
        <f>SUM(S1823,S1829,S1842,S1843,S1844,S1845,S1846)</f>
        <v>0</v>
      </c>
      <c r="T1822" s="196">
        <f t="shared" si="1991"/>
        <v>0</v>
      </c>
      <c r="U1822" s="121"/>
      <c r="V1822" s="188">
        <f>SUM(V1823,V1829,V1842,V1843,V1844,V1845,V1846)</f>
        <v>0</v>
      </c>
      <c r="W1822" s="193">
        <f>SUM(W1823,W1829,W1842,W1843,W1844,W1845,W1846)</f>
        <v>0</v>
      </c>
      <c r="X1822" s="194">
        <f t="shared" si="1981"/>
        <v>0</v>
      </c>
      <c r="Y1822" s="195">
        <f>SUM(Y1823,Y1829,Y1842,Y1843,Y1844,Y1845,Y1846)</f>
        <v>0</v>
      </c>
      <c r="Z1822" s="195">
        <f>SUM(Z1823,Z1829,Z1842,Z1843,Z1844,Z1845,Z1846)</f>
        <v>0</v>
      </c>
      <c r="AA1822" s="196">
        <f t="shared" si="1992"/>
        <v>0</v>
      </c>
      <c r="AB1822" s="121"/>
      <c r="AC1822" s="188">
        <f>SUM(AC1823,AC1829,AC1842,AC1843,AC1844,AC1845,AC1846)</f>
        <v>0</v>
      </c>
      <c r="AD1822" s="193">
        <f>SUM(AD1823,AD1829,AD1842,AD1843,AD1844,AD1845,AD1846)</f>
        <v>0</v>
      </c>
      <c r="AE1822" s="194">
        <f t="shared" si="1982"/>
        <v>0</v>
      </c>
      <c r="AF1822" s="195">
        <f>SUM(AF1823,AF1829,AF1842,AF1843,AF1844,AF1845,AF1846)</f>
        <v>0</v>
      </c>
      <c r="AG1822" s="195">
        <f>SUM(AG1823,AG1829,AG1842,AG1843,AG1844,AG1845,AG1846)</f>
        <v>0</v>
      </c>
      <c r="AH1822" s="196">
        <f t="shared" si="1993"/>
        <v>0</v>
      </c>
      <c r="AJ1822" s="189">
        <f t="shared" ref="AJ1822:AU1822" si="2009">SUM(AJ1823,AJ1829,AJ1842,AJ1843,AJ1844,AJ1845,AJ1846)</f>
        <v>0</v>
      </c>
      <c r="AK1822" s="191">
        <f t="shared" si="2009"/>
        <v>0</v>
      </c>
      <c r="AL1822" s="193">
        <f t="shared" si="2009"/>
        <v>0</v>
      </c>
      <c r="AM1822" s="191">
        <f t="shared" si="2009"/>
        <v>0</v>
      </c>
      <c r="AN1822" s="193">
        <f t="shared" si="2009"/>
        <v>0</v>
      </c>
      <c r="AO1822" s="191">
        <f t="shared" si="2009"/>
        <v>0</v>
      </c>
      <c r="AP1822" s="193">
        <f t="shared" si="2009"/>
        <v>0</v>
      </c>
      <c r="AQ1822" s="191">
        <f t="shared" si="2009"/>
        <v>0</v>
      </c>
      <c r="AR1822" s="193">
        <f t="shared" si="2009"/>
        <v>0</v>
      </c>
      <c r="AS1822" s="191">
        <f t="shared" si="2009"/>
        <v>0</v>
      </c>
      <c r="AT1822" s="193">
        <f t="shared" si="2009"/>
        <v>0</v>
      </c>
      <c r="AU1822" s="191">
        <f t="shared" si="2009"/>
        <v>0</v>
      </c>
      <c r="AV1822" s="191">
        <f t="shared" si="1983"/>
        <v>0</v>
      </c>
      <c r="AW1822" s="197">
        <f t="shared" si="1984"/>
        <v>0</v>
      </c>
      <c r="AX1822" s="198"/>
      <c r="AY1822" s="191">
        <f t="shared" si="1985"/>
        <v>0</v>
      </c>
      <c r="AZ1822" s="191">
        <f t="shared" si="1986"/>
        <v>0</v>
      </c>
      <c r="BA1822" s="191">
        <f t="shared" si="1987"/>
        <v>0</v>
      </c>
      <c r="BB1822" s="191">
        <f t="shared" si="1988"/>
        <v>0</v>
      </c>
      <c r="BC1822" s="191">
        <f t="shared" si="1989"/>
        <v>0</v>
      </c>
      <c r="BD1822" s="191">
        <f t="shared" si="1990"/>
        <v>0</v>
      </c>
    </row>
    <row r="1823" spans="2:56" x14ac:dyDescent="0.3">
      <c r="B1823" s="176" t="s">
        <v>209</v>
      </c>
      <c r="C1823" s="202">
        <f>SUM(C1824,C1827)</f>
        <v>0</v>
      </c>
      <c r="D1823" s="203">
        <f>SUM(D1824,D1827)</f>
        <v>0</v>
      </c>
      <c r="E1823" s="204">
        <f t="shared" si="1977"/>
        <v>0</v>
      </c>
      <c r="F1823" s="202">
        <f>SUM(F1824,F1827)</f>
        <v>0</v>
      </c>
      <c r="G1823" s="203">
        <f>SUM(G1824,G1827)</f>
        <v>0</v>
      </c>
      <c r="H1823" s="204">
        <f t="shared" si="1978"/>
        <v>0</v>
      </c>
      <c r="I1823" s="202">
        <f>SUM(I1824,I1827)</f>
        <v>0</v>
      </c>
      <c r="J1823" s="205">
        <f>SUM(J1824,J1827)</f>
        <v>0</v>
      </c>
      <c r="K1823" s="206">
        <f t="shared" si="1979"/>
        <v>0</v>
      </c>
      <c r="L1823" s="202">
        <f>SUM(L1824,L1827)</f>
        <v>0</v>
      </c>
      <c r="M1823" s="205">
        <f>SUM(M1824,M1827)</f>
        <v>0</v>
      </c>
      <c r="N1823" s="207">
        <f>SUM(N1824,N1827)</f>
        <v>0</v>
      </c>
      <c r="O1823" s="202">
        <f>SUM(O1824,O1827)</f>
        <v>0</v>
      </c>
      <c r="P1823" s="207">
        <f>SUM(P1824,P1827)</f>
        <v>0</v>
      </c>
      <c r="Q1823" s="208">
        <f t="shared" si="1980"/>
        <v>0</v>
      </c>
      <c r="R1823" s="209">
        <f>SUM(R1824,R1827)</f>
        <v>0</v>
      </c>
      <c r="S1823" s="209">
        <f>SUM(S1824,S1827)</f>
        <v>0</v>
      </c>
      <c r="T1823" s="210">
        <f t="shared" si="1991"/>
        <v>0</v>
      </c>
      <c r="U1823" s="91"/>
      <c r="V1823" s="202">
        <f>SUM(V1824,V1827)</f>
        <v>0</v>
      </c>
      <c r="W1823" s="207">
        <f>SUM(W1824,W1827)</f>
        <v>0</v>
      </c>
      <c r="X1823" s="208">
        <f t="shared" si="1981"/>
        <v>0</v>
      </c>
      <c r="Y1823" s="209">
        <f>SUM(Y1824,Y1827)</f>
        <v>0</v>
      </c>
      <c r="Z1823" s="209">
        <f>SUM(Z1824,Z1827)</f>
        <v>0</v>
      </c>
      <c r="AA1823" s="210">
        <f t="shared" si="1992"/>
        <v>0</v>
      </c>
      <c r="AB1823" s="91"/>
      <c r="AC1823" s="202">
        <f>SUM(AC1824,AC1827)</f>
        <v>0</v>
      </c>
      <c r="AD1823" s="207">
        <f>SUM(AD1824,AD1827)</f>
        <v>0</v>
      </c>
      <c r="AE1823" s="208">
        <f t="shared" si="1982"/>
        <v>0</v>
      </c>
      <c r="AF1823" s="209">
        <f>SUM(AF1824,AF1827)</f>
        <v>0</v>
      </c>
      <c r="AG1823" s="209">
        <f>SUM(AG1824,AG1827)</f>
        <v>0</v>
      </c>
      <c r="AH1823" s="210">
        <f t="shared" si="1993"/>
        <v>0</v>
      </c>
      <c r="AJ1823" s="203">
        <f t="shared" ref="AJ1823:AU1823" si="2010">SUM(AJ1824,AJ1827)</f>
        <v>0</v>
      </c>
      <c r="AK1823" s="205">
        <f t="shared" si="2010"/>
        <v>0</v>
      </c>
      <c r="AL1823" s="207">
        <f t="shared" si="2010"/>
        <v>0</v>
      </c>
      <c r="AM1823" s="205">
        <f t="shared" si="2010"/>
        <v>0</v>
      </c>
      <c r="AN1823" s="207">
        <f t="shared" si="2010"/>
        <v>0</v>
      </c>
      <c r="AO1823" s="205">
        <f t="shared" si="2010"/>
        <v>0</v>
      </c>
      <c r="AP1823" s="207">
        <f t="shared" si="2010"/>
        <v>0</v>
      </c>
      <c r="AQ1823" s="205">
        <f t="shared" si="2010"/>
        <v>0</v>
      </c>
      <c r="AR1823" s="207">
        <f t="shared" si="2010"/>
        <v>0</v>
      </c>
      <c r="AS1823" s="205">
        <f t="shared" si="2010"/>
        <v>0</v>
      </c>
      <c r="AT1823" s="207">
        <f t="shared" si="2010"/>
        <v>0</v>
      </c>
      <c r="AU1823" s="205">
        <f t="shared" si="2010"/>
        <v>0</v>
      </c>
      <c r="AV1823" s="205">
        <f t="shared" si="1983"/>
        <v>0</v>
      </c>
      <c r="AW1823" s="211">
        <f t="shared" si="1984"/>
        <v>0</v>
      </c>
      <c r="AY1823" s="205">
        <f t="shared" si="1985"/>
        <v>0</v>
      </c>
      <c r="AZ1823" s="205">
        <f t="shared" si="1986"/>
        <v>0</v>
      </c>
      <c r="BA1823" s="205">
        <f t="shared" si="1987"/>
        <v>0</v>
      </c>
      <c r="BB1823" s="205">
        <f t="shared" si="1988"/>
        <v>0</v>
      </c>
      <c r="BC1823" s="205">
        <f t="shared" si="1989"/>
        <v>0</v>
      </c>
      <c r="BD1823" s="205">
        <f t="shared" si="1990"/>
        <v>0</v>
      </c>
    </row>
    <row r="1824" spans="2:56" x14ac:dyDescent="0.3">
      <c r="B1824" s="179" t="s">
        <v>210</v>
      </c>
      <c r="C1824" s="202">
        <f>SUM(C1825:C1826)</f>
        <v>0</v>
      </c>
      <c r="D1824" s="203">
        <f>SUM(D1825:D1826)</f>
        <v>0</v>
      </c>
      <c r="E1824" s="204">
        <f t="shared" si="1977"/>
        <v>0</v>
      </c>
      <c r="F1824" s="202">
        <f>SUM(F1825:F1826)</f>
        <v>0</v>
      </c>
      <c r="G1824" s="203">
        <f>SUM(G1825:G1826)</f>
        <v>0</v>
      </c>
      <c r="H1824" s="204">
        <f t="shared" si="1978"/>
        <v>0</v>
      </c>
      <c r="I1824" s="202">
        <f>SUM(I1825:I1826)</f>
        <v>0</v>
      </c>
      <c r="J1824" s="205">
        <f>SUM(J1825:J1826)</f>
        <v>0</v>
      </c>
      <c r="K1824" s="206">
        <f t="shared" si="1979"/>
        <v>0</v>
      </c>
      <c r="L1824" s="202">
        <f>SUM(L1825:L1826)</f>
        <v>0</v>
      </c>
      <c r="M1824" s="205">
        <f>SUM(M1825:M1826)</f>
        <v>0</v>
      </c>
      <c r="N1824" s="207">
        <f>SUM(N1825:N1826)</f>
        <v>0</v>
      </c>
      <c r="O1824" s="202">
        <f>SUM(O1825:O1826)</f>
        <v>0</v>
      </c>
      <c r="P1824" s="207">
        <f>SUM(P1825:P1826)</f>
        <v>0</v>
      </c>
      <c r="Q1824" s="208">
        <f t="shared" si="1980"/>
        <v>0</v>
      </c>
      <c r="R1824" s="209">
        <f>SUM(R1825:R1826)</f>
        <v>0</v>
      </c>
      <c r="S1824" s="209">
        <f>SUM(S1825:S1826)</f>
        <v>0</v>
      </c>
      <c r="T1824" s="210">
        <f t="shared" si="1991"/>
        <v>0</v>
      </c>
      <c r="U1824" s="91"/>
      <c r="V1824" s="202">
        <f>SUM(V1825:V1826)</f>
        <v>0</v>
      </c>
      <c r="W1824" s="207">
        <f>SUM(W1825:W1826)</f>
        <v>0</v>
      </c>
      <c r="X1824" s="208">
        <f t="shared" si="1981"/>
        <v>0</v>
      </c>
      <c r="Y1824" s="209">
        <f>SUM(Y1825:Y1826)</f>
        <v>0</v>
      </c>
      <c r="Z1824" s="209">
        <f>SUM(Z1825:Z1826)</f>
        <v>0</v>
      </c>
      <c r="AA1824" s="210">
        <f t="shared" si="1992"/>
        <v>0</v>
      </c>
      <c r="AB1824" s="91"/>
      <c r="AC1824" s="202">
        <f>SUM(AC1825:AC1826)</f>
        <v>0</v>
      </c>
      <c r="AD1824" s="207">
        <f>SUM(AD1825:AD1826)</f>
        <v>0</v>
      </c>
      <c r="AE1824" s="208">
        <f t="shared" si="1982"/>
        <v>0</v>
      </c>
      <c r="AF1824" s="209">
        <f>SUM(AF1825:AF1826)</f>
        <v>0</v>
      </c>
      <c r="AG1824" s="209">
        <f>SUM(AG1825:AG1826)</f>
        <v>0</v>
      </c>
      <c r="AH1824" s="210">
        <f t="shared" si="1993"/>
        <v>0</v>
      </c>
      <c r="AJ1824" s="203">
        <f t="shared" ref="AJ1824:AU1824" si="2011">SUM(AJ1825:AJ1826)</f>
        <v>0</v>
      </c>
      <c r="AK1824" s="205">
        <f t="shared" si="2011"/>
        <v>0</v>
      </c>
      <c r="AL1824" s="207">
        <f t="shared" si="2011"/>
        <v>0</v>
      </c>
      <c r="AM1824" s="205">
        <f t="shared" si="2011"/>
        <v>0</v>
      </c>
      <c r="AN1824" s="207">
        <f t="shared" si="2011"/>
        <v>0</v>
      </c>
      <c r="AO1824" s="205">
        <f t="shared" si="2011"/>
        <v>0</v>
      </c>
      <c r="AP1824" s="207">
        <f t="shared" si="2011"/>
        <v>0</v>
      </c>
      <c r="AQ1824" s="205">
        <f t="shared" si="2011"/>
        <v>0</v>
      </c>
      <c r="AR1824" s="207">
        <f t="shared" si="2011"/>
        <v>0</v>
      </c>
      <c r="AS1824" s="205">
        <f t="shared" si="2011"/>
        <v>0</v>
      </c>
      <c r="AT1824" s="207">
        <f t="shared" si="2011"/>
        <v>0</v>
      </c>
      <c r="AU1824" s="205">
        <f t="shared" si="2011"/>
        <v>0</v>
      </c>
      <c r="AV1824" s="205">
        <f t="shared" si="1983"/>
        <v>0</v>
      </c>
      <c r="AW1824" s="211">
        <f t="shared" si="1984"/>
        <v>0</v>
      </c>
      <c r="AY1824" s="205">
        <f t="shared" si="1985"/>
        <v>0</v>
      </c>
      <c r="AZ1824" s="205">
        <f t="shared" si="1986"/>
        <v>0</v>
      </c>
      <c r="BA1824" s="205">
        <f t="shared" si="1987"/>
        <v>0</v>
      </c>
      <c r="BB1824" s="205">
        <f t="shared" si="1988"/>
        <v>0</v>
      </c>
      <c r="BC1824" s="205">
        <f t="shared" si="1989"/>
        <v>0</v>
      </c>
      <c r="BD1824" s="205">
        <f t="shared" si="1990"/>
        <v>0</v>
      </c>
    </row>
    <row r="1825" spans="2:56" x14ac:dyDescent="0.3">
      <c r="B1825" s="201" t="s">
        <v>211</v>
      </c>
      <c r="C1825" s="255"/>
      <c r="D1825" s="256"/>
      <c r="E1825" s="182">
        <f t="shared" si="1977"/>
        <v>0</v>
      </c>
      <c r="F1825" s="255"/>
      <c r="G1825" s="256"/>
      <c r="H1825" s="182">
        <f t="shared" si="1978"/>
        <v>0</v>
      </c>
      <c r="I1825" s="255"/>
      <c r="J1825" s="257"/>
      <c r="K1825" s="184">
        <f t="shared" si="1979"/>
        <v>0</v>
      </c>
      <c r="L1825" s="255"/>
      <c r="M1825" s="257"/>
      <c r="N1825" s="258"/>
      <c r="O1825" s="255"/>
      <c r="P1825" s="258"/>
      <c r="Q1825" s="177">
        <f t="shared" si="1980"/>
        <v>0</v>
      </c>
      <c r="R1825" s="258"/>
      <c r="S1825" s="258"/>
      <c r="T1825" s="178">
        <f t="shared" si="1991"/>
        <v>0</v>
      </c>
      <c r="U1825" s="157"/>
      <c r="V1825" s="255"/>
      <c r="W1825" s="258"/>
      <c r="X1825" s="177">
        <f t="shared" si="1981"/>
        <v>0</v>
      </c>
      <c r="Y1825" s="258"/>
      <c r="Z1825" s="258"/>
      <c r="AA1825" s="178">
        <f t="shared" si="1992"/>
        <v>0</v>
      </c>
      <c r="AB1825" s="157"/>
      <c r="AC1825" s="255"/>
      <c r="AD1825" s="258"/>
      <c r="AE1825" s="177">
        <f t="shared" si="1982"/>
        <v>0</v>
      </c>
      <c r="AF1825" s="258"/>
      <c r="AG1825" s="258"/>
      <c r="AH1825" s="178">
        <f t="shared" si="1993"/>
        <v>0</v>
      </c>
      <c r="AJ1825" s="252"/>
      <c r="AK1825" s="253"/>
      <c r="AL1825" s="254"/>
      <c r="AM1825" s="253"/>
      <c r="AN1825" s="254"/>
      <c r="AO1825" s="253"/>
      <c r="AP1825" s="254"/>
      <c r="AQ1825" s="253"/>
      <c r="AR1825" s="254"/>
      <c r="AS1825" s="253"/>
      <c r="AT1825" s="254"/>
      <c r="AU1825" s="253"/>
      <c r="AV1825" s="163">
        <f t="shared" si="1983"/>
        <v>0</v>
      </c>
      <c r="AW1825" s="93">
        <f t="shared" si="1984"/>
        <v>0</v>
      </c>
      <c r="AY1825" s="163">
        <f t="shared" si="1985"/>
        <v>0</v>
      </c>
      <c r="AZ1825" s="163">
        <f t="shared" si="1986"/>
        <v>0</v>
      </c>
      <c r="BA1825" s="163">
        <f t="shared" si="1987"/>
        <v>0</v>
      </c>
      <c r="BB1825" s="163">
        <f t="shared" si="1988"/>
        <v>0</v>
      </c>
      <c r="BC1825" s="163">
        <f t="shared" si="1989"/>
        <v>0</v>
      </c>
      <c r="BD1825" s="163">
        <f t="shared" si="1990"/>
        <v>0</v>
      </c>
    </row>
    <row r="1826" spans="2:56" x14ac:dyDescent="0.3">
      <c r="B1826" s="201" t="s">
        <v>212</v>
      </c>
      <c r="C1826" s="255"/>
      <c r="D1826" s="256"/>
      <c r="E1826" s="182">
        <f t="shared" si="1977"/>
        <v>0</v>
      </c>
      <c r="F1826" s="255"/>
      <c r="G1826" s="256"/>
      <c r="H1826" s="182">
        <f t="shared" si="1978"/>
        <v>0</v>
      </c>
      <c r="I1826" s="255"/>
      <c r="J1826" s="257"/>
      <c r="K1826" s="184">
        <f t="shared" si="1979"/>
        <v>0</v>
      </c>
      <c r="L1826" s="255"/>
      <c r="M1826" s="257"/>
      <c r="N1826" s="258"/>
      <c r="O1826" s="255"/>
      <c r="P1826" s="258"/>
      <c r="Q1826" s="177">
        <f t="shared" si="1980"/>
        <v>0</v>
      </c>
      <c r="R1826" s="258"/>
      <c r="S1826" s="258"/>
      <c r="T1826" s="178">
        <f t="shared" si="1991"/>
        <v>0</v>
      </c>
      <c r="U1826" s="157"/>
      <c r="V1826" s="255"/>
      <c r="W1826" s="258"/>
      <c r="X1826" s="177">
        <f t="shared" si="1981"/>
        <v>0</v>
      </c>
      <c r="Y1826" s="258"/>
      <c r="Z1826" s="258"/>
      <c r="AA1826" s="178">
        <f t="shared" si="1992"/>
        <v>0</v>
      </c>
      <c r="AB1826" s="157"/>
      <c r="AC1826" s="255"/>
      <c r="AD1826" s="258"/>
      <c r="AE1826" s="177">
        <f t="shared" si="1982"/>
        <v>0</v>
      </c>
      <c r="AF1826" s="258"/>
      <c r="AG1826" s="258"/>
      <c r="AH1826" s="178">
        <f t="shared" si="1993"/>
        <v>0</v>
      </c>
      <c r="AJ1826" s="252"/>
      <c r="AK1826" s="253"/>
      <c r="AL1826" s="254"/>
      <c r="AM1826" s="253"/>
      <c r="AN1826" s="254"/>
      <c r="AO1826" s="253"/>
      <c r="AP1826" s="254"/>
      <c r="AQ1826" s="253"/>
      <c r="AR1826" s="254"/>
      <c r="AS1826" s="253"/>
      <c r="AT1826" s="254"/>
      <c r="AU1826" s="253"/>
      <c r="AV1826" s="163">
        <f t="shared" si="1983"/>
        <v>0</v>
      </c>
      <c r="AW1826" s="93">
        <f t="shared" si="1984"/>
        <v>0</v>
      </c>
      <c r="AY1826" s="163">
        <f t="shared" si="1985"/>
        <v>0</v>
      </c>
      <c r="AZ1826" s="163">
        <f t="shared" si="1986"/>
        <v>0</v>
      </c>
      <c r="BA1826" s="163">
        <f t="shared" si="1987"/>
        <v>0</v>
      </c>
      <c r="BB1826" s="163">
        <f t="shared" si="1988"/>
        <v>0</v>
      </c>
      <c r="BC1826" s="163">
        <f t="shared" si="1989"/>
        <v>0</v>
      </c>
      <c r="BD1826" s="163">
        <f t="shared" si="1990"/>
        <v>0</v>
      </c>
    </row>
    <row r="1827" spans="2:56" x14ac:dyDescent="0.3">
      <c r="B1827" s="179" t="s">
        <v>213</v>
      </c>
      <c r="C1827" s="202">
        <f>SUM(C1828)</f>
        <v>0</v>
      </c>
      <c r="D1827" s="203">
        <f>SUM(D1828)</f>
        <v>0</v>
      </c>
      <c r="E1827" s="204">
        <f t="shared" si="1977"/>
        <v>0</v>
      </c>
      <c r="F1827" s="202">
        <f>SUM(F1828)</f>
        <v>0</v>
      </c>
      <c r="G1827" s="203">
        <f>SUM(G1828)</f>
        <v>0</v>
      </c>
      <c r="H1827" s="204">
        <f t="shared" si="1978"/>
        <v>0</v>
      </c>
      <c r="I1827" s="202">
        <f>SUM(I1828)</f>
        <v>0</v>
      </c>
      <c r="J1827" s="205">
        <f>SUM(J1828)</f>
        <v>0</v>
      </c>
      <c r="K1827" s="206">
        <f t="shared" si="1979"/>
        <v>0</v>
      </c>
      <c r="L1827" s="202">
        <f>SUM(L1828)</f>
        <v>0</v>
      </c>
      <c r="M1827" s="205">
        <f>SUM(M1828)</f>
        <v>0</v>
      </c>
      <c r="N1827" s="207">
        <f>SUM(N1828)</f>
        <v>0</v>
      </c>
      <c r="O1827" s="202">
        <f>SUM(O1828)</f>
        <v>0</v>
      </c>
      <c r="P1827" s="207">
        <f>SUM(P1828)</f>
        <v>0</v>
      </c>
      <c r="Q1827" s="208">
        <f t="shared" si="1980"/>
        <v>0</v>
      </c>
      <c r="R1827" s="209">
        <f>SUM(R1828)</f>
        <v>0</v>
      </c>
      <c r="S1827" s="209">
        <f>SUM(S1828)</f>
        <v>0</v>
      </c>
      <c r="T1827" s="210">
        <f t="shared" si="1991"/>
        <v>0</v>
      </c>
      <c r="U1827" s="91"/>
      <c r="V1827" s="202">
        <f>SUM(V1828)</f>
        <v>0</v>
      </c>
      <c r="W1827" s="207">
        <f>SUM(W1828)</f>
        <v>0</v>
      </c>
      <c r="X1827" s="208">
        <f t="shared" si="1981"/>
        <v>0</v>
      </c>
      <c r="Y1827" s="209">
        <f>SUM(Y1828)</f>
        <v>0</v>
      </c>
      <c r="Z1827" s="209">
        <f>SUM(Z1828)</f>
        <v>0</v>
      </c>
      <c r="AA1827" s="210">
        <f t="shared" si="1992"/>
        <v>0</v>
      </c>
      <c r="AB1827" s="91"/>
      <c r="AC1827" s="202">
        <f>SUM(AC1828)</f>
        <v>0</v>
      </c>
      <c r="AD1827" s="207">
        <f>SUM(AD1828)</f>
        <v>0</v>
      </c>
      <c r="AE1827" s="208">
        <f t="shared" si="1982"/>
        <v>0</v>
      </c>
      <c r="AF1827" s="209">
        <f>SUM(AF1828)</f>
        <v>0</v>
      </c>
      <c r="AG1827" s="209">
        <f>SUM(AG1828)</f>
        <v>0</v>
      </c>
      <c r="AH1827" s="210">
        <f t="shared" si="1993"/>
        <v>0</v>
      </c>
      <c r="AJ1827" s="203">
        <f t="shared" ref="AJ1827:AU1827" si="2012">SUM(AJ1828)</f>
        <v>0</v>
      </c>
      <c r="AK1827" s="205">
        <f t="shared" si="2012"/>
        <v>0</v>
      </c>
      <c r="AL1827" s="207">
        <f t="shared" si="2012"/>
        <v>0</v>
      </c>
      <c r="AM1827" s="205">
        <f t="shared" si="2012"/>
        <v>0</v>
      </c>
      <c r="AN1827" s="207">
        <f t="shared" si="2012"/>
        <v>0</v>
      </c>
      <c r="AO1827" s="205">
        <f t="shared" si="2012"/>
        <v>0</v>
      </c>
      <c r="AP1827" s="207">
        <f t="shared" si="2012"/>
        <v>0</v>
      </c>
      <c r="AQ1827" s="205">
        <f t="shared" si="2012"/>
        <v>0</v>
      </c>
      <c r="AR1827" s="207">
        <f t="shared" si="2012"/>
        <v>0</v>
      </c>
      <c r="AS1827" s="205">
        <f t="shared" si="2012"/>
        <v>0</v>
      </c>
      <c r="AT1827" s="207">
        <f t="shared" si="2012"/>
        <v>0</v>
      </c>
      <c r="AU1827" s="205">
        <f t="shared" si="2012"/>
        <v>0</v>
      </c>
      <c r="AV1827" s="205">
        <f t="shared" si="1983"/>
        <v>0</v>
      </c>
      <c r="AW1827" s="211">
        <f t="shared" si="1984"/>
        <v>0</v>
      </c>
      <c r="AY1827" s="205">
        <f t="shared" si="1985"/>
        <v>0</v>
      </c>
      <c r="AZ1827" s="205">
        <f t="shared" si="1986"/>
        <v>0</v>
      </c>
      <c r="BA1827" s="205">
        <f t="shared" si="1987"/>
        <v>0</v>
      </c>
      <c r="BB1827" s="205">
        <f t="shared" si="1988"/>
        <v>0</v>
      </c>
      <c r="BC1827" s="205">
        <f t="shared" si="1989"/>
        <v>0</v>
      </c>
      <c r="BD1827" s="205">
        <f t="shared" si="1990"/>
        <v>0</v>
      </c>
    </row>
    <row r="1828" spans="2:56" x14ac:dyDescent="0.3">
      <c r="B1828" s="201" t="s">
        <v>105</v>
      </c>
      <c r="C1828" s="255"/>
      <c r="D1828" s="256"/>
      <c r="E1828" s="182">
        <f t="shared" si="1977"/>
        <v>0</v>
      </c>
      <c r="F1828" s="255"/>
      <c r="G1828" s="256"/>
      <c r="H1828" s="182">
        <f t="shared" si="1978"/>
        <v>0</v>
      </c>
      <c r="I1828" s="255"/>
      <c r="J1828" s="257"/>
      <c r="K1828" s="184">
        <f t="shared" si="1979"/>
        <v>0</v>
      </c>
      <c r="L1828" s="255"/>
      <c r="M1828" s="257"/>
      <c r="N1828" s="258"/>
      <c r="O1828" s="255"/>
      <c r="P1828" s="258"/>
      <c r="Q1828" s="177">
        <f t="shared" si="1980"/>
        <v>0</v>
      </c>
      <c r="R1828" s="258"/>
      <c r="S1828" s="258"/>
      <c r="T1828" s="178">
        <f t="shared" si="1991"/>
        <v>0</v>
      </c>
      <c r="U1828" s="157"/>
      <c r="V1828" s="255"/>
      <c r="W1828" s="258"/>
      <c r="X1828" s="177">
        <f t="shared" si="1981"/>
        <v>0</v>
      </c>
      <c r="Y1828" s="258"/>
      <c r="Z1828" s="258"/>
      <c r="AA1828" s="178">
        <f t="shared" si="1992"/>
        <v>0</v>
      </c>
      <c r="AB1828" s="157"/>
      <c r="AC1828" s="255"/>
      <c r="AD1828" s="258"/>
      <c r="AE1828" s="177">
        <f t="shared" si="1982"/>
        <v>0</v>
      </c>
      <c r="AF1828" s="258"/>
      <c r="AG1828" s="258"/>
      <c r="AH1828" s="178">
        <f t="shared" si="1993"/>
        <v>0</v>
      </c>
      <c r="AJ1828" s="252"/>
      <c r="AK1828" s="253"/>
      <c r="AL1828" s="254"/>
      <c r="AM1828" s="253"/>
      <c r="AN1828" s="254"/>
      <c r="AO1828" s="253"/>
      <c r="AP1828" s="254"/>
      <c r="AQ1828" s="253"/>
      <c r="AR1828" s="254"/>
      <c r="AS1828" s="253"/>
      <c r="AT1828" s="254"/>
      <c r="AU1828" s="253"/>
      <c r="AV1828" s="163">
        <f t="shared" si="1983"/>
        <v>0</v>
      </c>
      <c r="AW1828" s="93">
        <f t="shared" si="1984"/>
        <v>0</v>
      </c>
      <c r="AY1828" s="163">
        <f t="shared" si="1985"/>
        <v>0</v>
      </c>
      <c r="AZ1828" s="163">
        <f t="shared" si="1986"/>
        <v>0</v>
      </c>
      <c r="BA1828" s="163">
        <f t="shared" si="1987"/>
        <v>0</v>
      </c>
      <c r="BB1828" s="163">
        <f t="shared" si="1988"/>
        <v>0</v>
      </c>
      <c r="BC1828" s="163">
        <f t="shared" si="1989"/>
        <v>0</v>
      </c>
      <c r="BD1828" s="163">
        <f t="shared" si="1990"/>
        <v>0</v>
      </c>
    </row>
    <row r="1829" spans="2:56" x14ac:dyDescent="0.3">
      <c r="B1829" s="176" t="s">
        <v>214</v>
      </c>
      <c r="C1829" s="202">
        <f>SUM(C1830,C1834)</f>
        <v>0</v>
      </c>
      <c r="D1829" s="203">
        <f>SUM(D1830,D1834)</f>
        <v>0</v>
      </c>
      <c r="E1829" s="204">
        <f t="shared" si="1977"/>
        <v>0</v>
      </c>
      <c r="F1829" s="202">
        <f>SUM(F1830,F1834)</f>
        <v>0</v>
      </c>
      <c r="G1829" s="203">
        <f>SUM(G1830,G1834)</f>
        <v>0</v>
      </c>
      <c r="H1829" s="204">
        <f t="shared" si="1978"/>
        <v>0</v>
      </c>
      <c r="I1829" s="202">
        <f>SUM(I1830,I1834)</f>
        <v>0</v>
      </c>
      <c r="J1829" s="205">
        <f>SUM(J1830,J1834)</f>
        <v>0</v>
      </c>
      <c r="K1829" s="206">
        <f t="shared" si="1979"/>
        <v>0</v>
      </c>
      <c r="L1829" s="202">
        <f>SUM(L1830,L1834)</f>
        <v>0</v>
      </c>
      <c r="M1829" s="205">
        <f>SUM(M1830,M1834)</f>
        <v>0</v>
      </c>
      <c r="N1829" s="207">
        <f>SUM(N1830,N1834)</f>
        <v>0</v>
      </c>
      <c r="O1829" s="202">
        <f>SUM(O1830,O1834)</f>
        <v>0</v>
      </c>
      <c r="P1829" s="207">
        <f>SUM(P1830,P1834)</f>
        <v>0</v>
      </c>
      <c r="Q1829" s="208">
        <f t="shared" si="1980"/>
        <v>0</v>
      </c>
      <c r="R1829" s="209">
        <f>SUM(R1830,R1834)</f>
        <v>0</v>
      </c>
      <c r="S1829" s="209">
        <f>SUM(S1830,S1834)</f>
        <v>0</v>
      </c>
      <c r="T1829" s="210">
        <f t="shared" si="1991"/>
        <v>0</v>
      </c>
      <c r="U1829" s="91"/>
      <c r="V1829" s="202">
        <f>SUM(V1830,V1834)</f>
        <v>0</v>
      </c>
      <c r="W1829" s="207">
        <f>SUM(W1830,W1834)</f>
        <v>0</v>
      </c>
      <c r="X1829" s="208">
        <f t="shared" si="1981"/>
        <v>0</v>
      </c>
      <c r="Y1829" s="209">
        <f>SUM(Y1830,Y1834)</f>
        <v>0</v>
      </c>
      <c r="Z1829" s="209">
        <f>SUM(Z1830,Z1834)</f>
        <v>0</v>
      </c>
      <c r="AA1829" s="210">
        <f t="shared" si="1992"/>
        <v>0</v>
      </c>
      <c r="AB1829" s="91"/>
      <c r="AC1829" s="202">
        <f>SUM(AC1830,AC1834)</f>
        <v>0</v>
      </c>
      <c r="AD1829" s="207">
        <f>SUM(AD1830,AD1834)</f>
        <v>0</v>
      </c>
      <c r="AE1829" s="208">
        <f t="shared" si="1982"/>
        <v>0</v>
      </c>
      <c r="AF1829" s="209">
        <f>SUM(AF1830,AF1834)</f>
        <v>0</v>
      </c>
      <c r="AG1829" s="209">
        <f>SUM(AG1830,AG1834)</f>
        <v>0</v>
      </c>
      <c r="AH1829" s="210">
        <f t="shared" si="1993"/>
        <v>0</v>
      </c>
      <c r="AJ1829" s="203">
        <f t="shared" ref="AJ1829:AU1829" si="2013">SUM(AJ1830,AJ1834)</f>
        <v>0</v>
      </c>
      <c r="AK1829" s="205">
        <f t="shared" si="2013"/>
        <v>0</v>
      </c>
      <c r="AL1829" s="207">
        <f t="shared" si="2013"/>
        <v>0</v>
      </c>
      <c r="AM1829" s="205">
        <f t="shared" si="2013"/>
        <v>0</v>
      </c>
      <c r="AN1829" s="207">
        <f t="shared" si="2013"/>
        <v>0</v>
      </c>
      <c r="AO1829" s="205">
        <f t="shared" si="2013"/>
        <v>0</v>
      </c>
      <c r="AP1829" s="207">
        <f t="shared" si="2013"/>
        <v>0</v>
      </c>
      <c r="AQ1829" s="205">
        <f t="shared" si="2013"/>
        <v>0</v>
      </c>
      <c r="AR1829" s="207">
        <f t="shared" si="2013"/>
        <v>0</v>
      </c>
      <c r="AS1829" s="205">
        <f t="shared" si="2013"/>
        <v>0</v>
      </c>
      <c r="AT1829" s="207">
        <f t="shared" si="2013"/>
        <v>0</v>
      </c>
      <c r="AU1829" s="205">
        <f t="shared" si="2013"/>
        <v>0</v>
      </c>
      <c r="AV1829" s="205">
        <f t="shared" si="1983"/>
        <v>0</v>
      </c>
      <c r="AW1829" s="211">
        <f t="shared" si="1984"/>
        <v>0</v>
      </c>
      <c r="AY1829" s="205">
        <f t="shared" si="1985"/>
        <v>0</v>
      </c>
      <c r="AZ1829" s="205">
        <f t="shared" si="1986"/>
        <v>0</v>
      </c>
      <c r="BA1829" s="205">
        <f t="shared" si="1987"/>
        <v>0</v>
      </c>
      <c r="BB1829" s="205">
        <f t="shared" si="1988"/>
        <v>0</v>
      </c>
      <c r="BC1829" s="205">
        <f t="shared" si="1989"/>
        <v>0</v>
      </c>
      <c r="BD1829" s="205">
        <f t="shared" si="1990"/>
        <v>0</v>
      </c>
    </row>
    <row r="1830" spans="2:56" x14ac:dyDescent="0.3">
      <c r="B1830" s="179" t="s">
        <v>215</v>
      </c>
      <c r="C1830" s="202">
        <f>SUM(C1831:C1833)</f>
        <v>0</v>
      </c>
      <c r="D1830" s="203">
        <f>SUM(D1831:D1833)</f>
        <v>0</v>
      </c>
      <c r="E1830" s="204">
        <f t="shared" si="1977"/>
        <v>0</v>
      </c>
      <c r="F1830" s="202">
        <f>SUM(F1831:F1833)</f>
        <v>0</v>
      </c>
      <c r="G1830" s="203">
        <f>SUM(G1831:G1833)</f>
        <v>0</v>
      </c>
      <c r="H1830" s="204">
        <f t="shared" si="1978"/>
        <v>0</v>
      </c>
      <c r="I1830" s="202">
        <f>SUM(I1831:I1833)</f>
        <v>0</v>
      </c>
      <c r="J1830" s="205">
        <f>SUM(J1831:J1833)</f>
        <v>0</v>
      </c>
      <c r="K1830" s="206">
        <f t="shared" si="1979"/>
        <v>0</v>
      </c>
      <c r="L1830" s="202">
        <f>SUM(L1831:L1833)</f>
        <v>0</v>
      </c>
      <c r="M1830" s="205">
        <f>SUM(M1831:M1833)</f>
        <v>0</v>
      </c>
      <c r="N1830" s="207">
        <f>SUM(N1831:N1833)</f>
        <v>0</v>
      </c>
      <c r="O1830" s="202">
        <f>SUM(O1831:O1833)</f>
        <v>0</v>
      </c>
      <c r="P1830" s="207">
        <f>SUM(P1831:P1833)</f>
        <v>0</v>
      </c>
      <c r="Q1830" s="208">
        <f t="shared" si="1980"/>
        <v>0</v>
      </c>
      <c r="R1830" s="209">
        <f>SUM(R1831:R1833)</f>
        <v>0</v>
      </c>
      <c r="S1830" s="209">
        <f>SUM(S1831:S1833)</f>
        <v>0</v>
      </c>
      <c r="T1830" s="210">
        <f t="shared" si="1991"/>
        <v>0</v>
      </c>
      <c r="U1830" s="91"/>
      <c r="V1830" s="202">
        <f>SUM(V1831:V1833)</f>
        <v>0</v>
      </c>
      <c r="W1830" s="207">
        <f>SUM(W1831:W1833)</f>
        <v>0</v>
      </c>
      <c r="X1830" s="208">
        <f t="shared" si="1981"/>
        <v>0</v>
      </c>
      <c r="Y1830" s="209">
        <f>SUM(Y1831:Y1833)</f>
        <v>0</v>
      </c>
      <c r="Z1830" s="209">
        <f>SUM(Z1831:Z1833)</f>
        <v>0</v>
      </c>
      <c r="AA1830" s="210">
        <f t="shared" si="1992"/>
        <v>0</v>
      </c>
      <c r="AB1830" s="91"/>
      <c r="AC1830" s="202">
        <f>SUM(AC1831:AC1833)</f>
        <v>0</v>
      </c>
      <c r="AD1830" s="207">
        <f>SUM(AD1831:AD1833)</f>
        <v>0</v>
      </c>
      <c r="AE1830" s="208">
        <f t="shared" si="1982"/>
        <v>0</v>
      </c>
      <c r="AF1830" s="209">
        <f>SUM(AF1831:AF1833)</f>
        <v>0</v>
      </c>
      <c r="AG1830" s="209">
        <f>SUM(AG1831:AG1833)</f>
        <v>0</v>
      </c>
      <c r="AH1830" s="210">
        <f t="shared" si="1993"/>
        <v>0</v>
      </c>
      <c r="AJ1830" s="203">
        <f t="shared" ref="AJ1830:AU1830" si="2014">SUM(AJ1831:AJ1833)</f>
        <v>0</v>
      </c>
      <c r="AK1830" s="205">
        <f t="shared" si="2014"/>
        <v>0</v>
      </c>
      <c r="AL1830" s="207">
        <f t="shared" si="2014"/>
        <v>0</v>
      </c>
      <c r="AM1830" s="205">
        <f t="shared" si="2014"/>
        <v>0</v>
      </c>
      <c r="AN1830" s="207">
        <f t="shared" si="2014"/>
        <v>0</v>
      </c>
      <c r="AO1830" s="205">
        <f t="shared" si="2014"/>
        <v>0</v>
      </c>
      <c r="AP1830" s="207">
        <f t="shared" si="2014"/>
        <v>0</v>
      </c>
      <c r="AQ1830" s="205">
        <f t="shared" si="2014"/>
        <v>0</v>
      </c>
      <c r="AR1830" s="207">
        <f t="shared" si="2014"/>
        <v>0</v>
      </c>
      <c r="AS1830" s="205">
        <f t="shared" si="2014"/>
        <v>0</v>
      </c>
      <c r="AT1830" s="207">
        <f t="shared" si="2014"/>
        <v>0</v>
      </c>
      <c r="AU1830" s="205">
        <f t="shared" si="2014"/>
        <v>0</v>
      </c>
      <c r="AV1830" s="205">
        <f t="shared" si="1983"/>
        <v>0</v>
      </c>
      <c r="AW1830" s="211">
        <f t="shared" si="1984"/>
        <v>0</v>
      </c>
      <c r="AY1830" s="205">
        <f t="shared" si="1985"/>
        <v>0</v>
      </c>
      <c r="AZ1830" s="205">
        <f t="shared" si="1986"/>
        <v>0</v>
      </c>
      <c r="BA1830" s="205">
        <f t="shared" si="1987"/>
        <v>0</v>
      </c>
      <c r="BB1830" s="205">
        <f t="shared" si="1988"/>
        <v>0</v>
      </c>
      <c r="BC1830" s="205">
        <f t="shared" si="1989"/>
        <v>0</v>
      </c>
      <c r="BD1830" s="205">
        <f t="shared" si="1990"/>
        <v>0</v>
      </c>
    </row>
    <row r="1831" spans="2:56" x14ac:dyDescent="0.3">
      <c r="B1831" s="201" t="s">
        <v>216</v>
      </c>
      <c r="C1831" s="255"/>
      <c r="D1831" s="256"/>
      <c r="E1831" s="182">
        <f t="shared" si="1977"/>
        <v>0</v>
      </c>
      <c r="F1831" s="255"/>
      <c r="G1831" s="256"/>
      <c r="H1831" s="182">
        <f t="shared" si="1978"/>
        <v>0</v>
      </c>
      <c r="I1831" s="255"/>
      <c r="J1831" s="257"/>
      <c r="K1831" s="184">
        <f t="shared" si="1979"/>
        <v>0</v>
      </c>
      <c r="L1831" s="255"/>
      <c r="M1831" s="257"/>
      <c r="N1831" s="258"/>
      <c r="O1831" s="255"/>
      <c r="P1831" s="258"/>
      <c r="Q1831" s="177">
        <f t="shared" si="1980"/>
        <v>0</v>
      </c>
      <c r="R1831" s="258"/>
      <c r="S1831" s="258"/>
      <c r="T1831" s="178">
        <f t="shared" si="1991"/>
        <v>0</v>
      </c>
      <c r="U1831" s="157"/>
      <c r="V1831" s="255"/>
      <c r="W1831" s="258"/>
      <c r="X1831" s="177">
        <f t="shared" si="1981"/>
        <v>0</v>
      </c>
      <c r="Y1831" s="258"/>
      <c r="Z1831" s="258"/>
      <c r="AA1831" s="178">
        <f t="shared" si="1992"/>
        <v>0</v>
      </c>
      <c r="AB1831" s="157"/>
      <c r="AC1831" s="255"/>
      <c r="AD1831" s="258"/>
      <c r="AE1831" s="177">
        <f t="shared" si="1982"/>
        <v>0</v>
      </c>
      <c r="AF1831" s="258"/>
      <c r="AG1831" s="258"/>
      <c r="AH1831" s="178">
        <f t="shared" si="1993"/>
        <v>0</v>
      </c>
      <c r="AJ1831" s="252"/>
      <c r="AK1831" s="253"/>
      <c r="AL1831" s="254"/>
      <c r="AM1831" s="253"/>
      <c r="AN1831" s="254"/>
      <c r="AO1831" s="253"/>
      <c r="AP1831" s="254"/>
      <c r="AQ1831" s="253"/>
      <c r="AR1831" s="254"/>
      <c r="AS1831" s="253"/>
      <c r="AT1831" s="254"/>
      <c r="AU1831" s="253"/>
      <c r="AV1831" s="163">
        <f t="shared" si="1983"/>
        <v>0</v>
      </c>
      <c r="AW1831" s="93">
        <f t="shared" si="1984"/>
        <v>0</v>
      </c>
      <c r="AY1831" s="163">
        <f t="shared" si="1985"/>
        <v>0</v>
      </c>
      <c r="AZ1831" s="163">
        <f t="shared" si="1986"/>
        <v>0</v>
      </c>
      <c r="BA1831" s="163">
        <f t="shared" si="1987"/>
        <v>0</v>
      </c>
      <c r="BB1831" s="163">
        <f t="shared" si="1988"/>
        <v>0</v>
      </c>
      <c r="BC1831" s="163">
        <f t="shared" si="1989"/>
        <v>0</v>
      </c>
      <c r="BD1831" s="163">
        <f t="shared" si="1990"/>
        <v>0</v>
      </c>
    </row>
    <row r="1832" spans="2:56" x14ac:dyDescent="0.3">
      <c r="B1832" s="201" t="s">
        <v>217</v>
      </c>
      <c r="C1832" s="255"/>
      <c r="D1832" s="256"/>
      <c r="E1832" s="182">
        <f t="shared" si="1977"/>
        <v>0</v>
      </c>
      <c r="F1832" s="255"/>
      <c r="G1832" s="256"/>
      <c r="H1832" s="182">
        <f t="shared" si="1978"/>
        <v>0</v>
      </c>
      <c r="I1832" s="255"/>
      <c r="J1832" s="257"/>
      <c r="K1832" s="184">
        <f t="shared" si="1979"/>
        <v>0</v>
      </c>
      <c r="L1832" s="255"/>
      <c r="M1832" s="257"/>
      <c r="N1832" s="258"/>
      <c r="O1832" s="255"/>
      <c r="P1832" s="258"/>
      <c r="Q1832" s="177">
        <f t="shared" si="1980"/>
        <v>0</v>
      </c>
      <c r="R1832" s="258"/>
      <c r="S1832" s="258"/>
      <c r="T1832" s="178">
        <f t="shared" si="1991"/>
        <v>0</v>
      </c>
      <c r="U1832" s="157"/>
      <c r="V1832" s="255"/>
      <c r="W1832" s="258"/>
      <c r="X1832" s="177">
        <f t="shared" si="1981"/>
        <v>0</v>
      </c>
      <c r="Y1832" s="258"/>
      <c r="Z1832" s="258"/>
      <c r="AA1832" s="178">
        <f t="shared" si="1992"/>
        <v>0</v>
      </c>
      <c r="AB1832" s="157"/>
      <c r="AC1832" s="255"/>
      <c r="AD1832" s="258"/>
      <c r="AE1832" s="177">
        <f t="shared" si="1982"/>
        <v>0</v>
      </c>
      <c r="AF1832" s="258"/>
      <c r="AG1832" s="258"/>
      <c r="AH1832" s="178">
        <f t="shared" si="1993"/>
        <v>0</v>
      </c>
      <c r="AJ1832" s="252"/>
      <c r="AK1832" s="253"/>
      <c r="AL1832" s="254"/>
      <c r="AM1832" s="253"/>
      <c r="AN1832" s="254"/>
      <c r="AO1832" s="253"/>
      <c r="AP1832" s="254"/>
      <c r="AQ1832" s="253"/>
      <c r="AR1832" s="254"/>
      <c r="AS1832" s="253"/>
      <c r="AT1832" s="254"/>
      <c r="AU1832" s="253"/>
      <c r="AV1832" s="163">
        <f t="shared" si="1983"/>
        <v>0</v>
      </c>
      <c r="AW1832" s="93">
        <f t="shared" si="1984"/>
        <v>0</v>
      </c>
      <c r="AY1832" s="163">
        <f t="shared" si="1985"/>
        <v>0</v>
      </c>
      <c r="AZ1832" s="163">
        <f t="shared" si="1986"/>
        <v>0</v>
      </c>
      <c r="BA1832" s="163">
        <f t="shared" si="1987"/>
        <v>0</v>
      </c>
      <c r="BB1832" s="163">
        <f t="shared" si="1988"/>
        <v>0</v>
      </c>
      <c r="BC1832" s="163">
        <f t="shared" si="1989"/>
        <v>0</v>
      </c>
      <c r="BD1832" s="163">
        <f t="shared" si="1990"/>
        <v>0</v>
      </c>
    </row>
    <row r="1833" spans="2:56" x14ac:dyDescent="0.3">
      <c r="B1833" s="201" t="s">
        <v>218</v>
      </c>
      <c r="C1833" s="255"/>
      <c r="D1833" s="256"/>
      <c r="E1833" s="182">
        <f t="shared" si="1977"/>
        <v>0</v>
      </c>
      <c r="F1833" s="255"/>
      <c r="G1833" s="256"/>
      <c r="H1833" s="182">
        <f t="shared" si="1978"/>
        <v>0</v>
      </c>
      <c r="I1833" s="255"/>
      <c r="J1833" s="257"/>
      <c r="K1833" s="184">
        <f t="shared" si="1979"/>
        <v>0</v>
      </c>
      <c r="L1833" s="255"/>
      <c r="M1833" s="257"/>
      <c r="N1833" s="258"/>
      <c r="O1833" s="255"/>
      <c r="P1833" s="258"/>
      <c r="Q1833" s="177">
        <f t="shared" si="1980"/>
        <v>0</v>
      </c>
      <c r="R1833" s="258"/>
      <c r="S1833" s="258"/>
      <c r="T1833" s="178">
        <f t="shared" si="1991"/>
        <v>0</v>
      </c>
      <c r="U1833" s="157"/>
      <c r="V1833" s="255"/>
      <c r="W1833" s="258"/>
      <c r="X1833" s="177">
        <f t="shared" si="1981"/>
        <v>0</v>
      </c>
      <c r="Y1833" s="258"/>
      <c r="Z1833" s="258"/>
      <c r="AA1833" s="178">
        <f t="shared" si="1992"/>
        <v>0</v>
      </c>
      <c r="AB1833" s="157"/>
      <c r="AC1833" s="255"/>
      <c r="AD1833" s="258"/>
      <c r="AE1833" s="177">
        <f t="shared" si="1982"/>
        <v>0</v>
      </c>
      <c r="AF1833" s="258"/>
      <c r="AG1833" s="258"/>
      <c r="AH1833" s="178">
        <f t="shared" si="1993"/>
        <v>0</v>
      </c>
      <c r="AJ1833" s="252"/>
      <c r="AK1833" s="253"/>
      <c r="AL1833" s="254"/>
      <c r="AM1833" s="253"/>
      <c r="AN1833" s="254"/>
      <c r="AO1833" s="253"/>
      <c r="AP1833" s="254"/>
      <c r="AQ1833" s="253"/>
      <c r="AR1833" s="254"/>
      <c r="AS1833" s="253"/>
      <c r="AT1833" s="254"/>
      <c r="AU1833" s="253"/>
      <c r="AV1833" s="163">
        <f t="shared" si="1983"/>
        <v>0</v>
      </c>
      <c r="AW1833" s="93">
        <f t="shared" si="1984"/>
        <v>0</v>
      </c>
      <c r="AY1833" s="163">
        <f t="shared" si="1985"/>
        <v>0</v>
      </c>
      <c r="AZ1833" s="163">
        <f t="shared" si="1986"/>
        <v>0</v>
      </c>
      <c r="BA1833" s="163">
        <f t="shared" si="1987"/>
        <v>0</v>
      </c>
      <c r="BB1833" s="163">
        <f t="shared" si="1988"/>
        <v>0</v>
      </c>
      <c r="BC1833" s="163">
        <f t="shared" si="1989"/>
        <v>0</v>
      </c>
      <c r="BD1833" s="163">
        <f t="shared" si="1990"/>
        <v>0</v>
      </c>
    </row>
    <row r="1834" spans="2:56" x14ac:dyDescent="0.3">
      <c r="B1834" s="179" t="s">
        <v>219</v>
      </c>
      <c r="C1834" s="202">
        <f>SUM(C1835:C1841)</f>
        <v>0</v>
      </c>
      <c r="D1834" s="203">
        <f>SUM(D1835:D1841)</f>
        <v>0</v>
      </c>
      <c r="E1834" s="204">
        <f t="shared" si="1977"/>
        <v>0</v>
      </c>
      <c r="F1834" s="202">
        <f>SUM(F1835:F1841)</f>
        <v>0</v>
      </c>
      <c r="G1834" s="203">
        <f>SUM(G1835:G1841)</f>
        <v>0</v>
      </c>
      <c r="H1834" s="204">
        <f t="shared" si="1978"/>
        <v>0</v>
      </c>
      <c r="I1834" s="202">
        <f>SUM(I1835:I1841)</f>
        <v>0</v>
      </c>
      <c r="J1834" s="205">
        <f>SUM(J1835:J1841)</f>
        <v>0</v>
      </c>
      <c r="K1834" s="206">
        <f t="shared" si="1979"/>
        <v>0</v>
      </c>
      <c r="L1834" s="202">
        <f>SUM(L1835:L1841)</f>
        <v>0</v>
      </c>
      <c r="M1834" s="205">
        <f>SUM(M1835:M1841)</f>
        <v>0</v>
      </c>
      <c r="N1834" s="207">
        <f>SUM(N1835:N1841)</f>
        <v>0</v>
      </c>
      <c r="O1834" s="202">
        <f>SUM(O1835:O1841)</f>
        <v>0</v>
      </c>
      <c r="P1834" s="207">
        <f>SUM(P1835:P1841)</f>
        <v>0</v>
      </c>
      <c r="Q1834" s="208">
        <f t="shared" si="1980"/>
        <v>0</v>
      </c>
      <c r="R1834" s="209">
        <f>SUM(R1835:R1841)</f>
        <v>0</v>
      </c>
      <c r="S1834" s="209">
        <f>SUM(S1835:S1841)</f>
        <v>0</v>
      </c>
      <c r="T1834" s="210">
        <f t="shared" si="1991"/>
        <v>0</v>
      </c>
      <c r="U1834" s="91"/>
      <c r="V1834" s="202">
        <f>SUM(V1835:V1841)</f>
        <v>0</v>
      </c>
      <c r="W1834" s="207">
        <f>SUM(W1835:W1841)</f>
        <v>0</v>
      </c>
      <c r="X1834" s="208">
        <f t="shared" si="1981"/>
        <v>0</v>
      </c>
      <c r="Y1834" s="209">
        <f>SUM(Y1835:Y1841)</f>
        <v>0</v>
      </c>
      <c r="Z1834" s="209">
        <f>SUM(Z1835:Z1841)</f>
        <v>0</v>
      </c>
      <c r="AA1834" s="210">
        <f t="shared" si="1992"/>
        <v>0</v>
      </c>
      <c r="AB1834" s="91"/>
      <c r="AC1834" s="202">
        <f>SUM(AC1835:AC1841)</f>
        <v>0</v>
      </c>
      <c r="AD1834" s="207">
        <f>SUM(AD1835:AD1841)</f>
        <v>0</v>
      </c>
      <c r="AE1834" s="208">
        <f t="shared" si="1982"/>
        <v>0</v>
      </c>
      <c r="AF1834" s="209">
        <f>SUM(AF1835:AF1841)</f>
        <v>0</v>
      </c>
      <c r="AG1834" s="209">
        <f>SUM(AG1835:AG1841)</f>
        <v>0</v>
      </c>
      <c r="AH1834" s="210">
        <f t="shared" si="1993"/>
        <v>0</v>
      </c>
      <c r="AJ1834" s="203">
        <f t="shared" ref="AJ1834:AU1834" si="2015">SUM(AJ1835:AJ1841)</f>
        <v>0</v>
      </c>
      <c r="AK1834" s="205">
        <f t="shared" si="2015"/>
        <v>0</v>
      </c>
      <c r="AL1834" s="207">
        <f t="shared" si="2015"/>
        <v>0</v>
      </c>
      <c r="AM1834" s="205">
        <f t="shared" si="2015"/>
        <v>0</v>
      </c>
      <c r="AN1834" s="207">
        <f t="shared" si="2015"/>
        <v>0</v>
      </c>
      <c r="AO1834" s="205">
        <f t="shared" si="2015"/>
        <v>0</v>
      </c>
      <c r="AP1834" s="207">
        <f t="shared" si="2015"/>
        <v>0</v>
      </c>
      <c r="AQ1834" s="205">
        <f t="shared" si="2015"/>
        <v>0</v>
      </c>
      <c r="AR1834" s="207">
        <f t="shared" si="2015"/>
        <v>0</v>
      </c>
      <c r="AS1834" s="205">
        <f t="shared" si="2015"/>
        <v>0</v>
      </c>
      <c r="AT1834" s="207">
        <f t="shared" si="2015"/>
        <v>0</v>
      </c>
      <c r="AU1834" s="205">
        <f t="shared" si="2015"/>
        <v>0</v>
      </c>
      <c r="AV1834" s="205">
        <f t="shared" si="1983"/>
        <v>0</v>
      </c>
      <c r="AW1834" s="211">
        <f t="shared" si="1984"/>
        <v>0</v>
      </c>
      <c r="AY1834" s="205">
        <f t="shared" si="1985"/>
        <v>0</v>
      </c>
      <c r="AZ1834" s="205">
        <f t="shared" si="1986"/>
        <v>0</v>
      </c>
      <c r="BA1834" s="205">
        <f t="shared" si="1987"/>
        <v>0</v>
      </c>
      <c r="BB1834" s="205">
        <f t="shared" si="1988"/>
        <v>0</v>
      </c>
      <c r="BC1834" s="205">
        <f t="shared" si="1989"/>
        <v>0</v>
      </c>
      <c r="BD1834" s="205">
        <f t="shared" si="1990"/>
        <v>0</v>
      </c>
    </row>
    <row r="1835" spans="2:56" x14ac:dyDescent="0.3">
      <c r="B1835" s="201" t="s">
        <v>220</v>
      </c>
      <c r="C1835" s="255"/>
      <c r="D1835" s="256"/>
      <c r="E1835" s="182">
        <f t="shared" si="1977"/>
        <v>0</v>
      </c>
      <c r="F1835" s="255"/>
      <c r="G1835" s="256"/>
      <c r="H1835" s="182">
        <f t="shared" si="1978"/>
        <v>0</v>
      </c>
      <c r="I1835" s="255"/>
      <c r="J1835" s="257"/>
      <c r="K1835" s="184">
        <f t="shared" si="1979"/>
        <v>0</v>
      </c>
      <c r="L1835" s="255"/>
      <c r="M1835" s="257"/>
      <c r="N1835" s="258"/>
      <c r="O1835" s="255"/>
      <c r="P1835" s="258"/>
      <c r="Q1835" s="177">
        <f t="shared" si="1980"/>
        <v>0</v>
      </c>
      <c r="R1835" s="258"/>
      <c r="S1835" s="258"/>
      <c r="T1835" s="178">
        <f t="shared" si="1991"/>
        <v>0</v>
      </c>
      <c r="U1835" s="157"/>
      <c r="V1835" s="255"/>
      <c r="W1835" s="258"/>
      <c r="X1835" s="177">
        <f t="shared" si="1981"/>
        <v>0</v>
      </c>
      <c r="Y1835" s="258"/>
      <c r="Z1835" s="258"/>
      <c r="AA1835" s="178">
        <f t="shared" si="1992"/>
        <v>0</v>
      </c>
      <c r="AB1835" s="157"/>
      <c r="AC1835" s="255"/>
      <c r="AD1835" s="258"/>
      <c r="AE1835" s="177">
        <f t="shared" si="1982"/>
        <v>0</v>
      </c>
      <c r="AF1835" s="258"/>
      <c r="AG1835" s="258"/>
      <c r="AH1835" s="178">
        <f t="shared" si="1993"/>
        <v>0</v>
      </c>
      <c r="AJ1835" s="252"/>
      <c r="AK1835" s="253"/>
      <c r="AL1835" s="254"/>
      <c r="AM1835" s="253"/>
      <c r="AN1835" s="254"/>
      <c r="AO1835" s="253"/>
      <c r="AP1835" s="254"/>
      <c r="AQ1835" s="253"/>
      <c r="AR1835" s="254"/>
      <c r="AS1835" s="253"/>
      <c r="AT1835" s="254"/>
      <c r="AU1835" s="253"/>
      <c r="AV1835" s="163">
        <f t="shared" si="1983"/>
        <v>0</v>
      </c>
      <c r="AW1835" s="93">
        <f t="shared" si="1984"/>
        <v>0</v>
      </c>
      <c r="AY1835" s="163">
        <f t="shared" si="1985"/>
        <v>0</v>
      </c>
      <c r="AZ1835" s="163">
        <f t="shared" si="1986"/>
        <v>0</v>
      </c>
      <c r="BA1835" s="163">
        <f t="shared" si="1987"/>
        <v>0</v>
      </c>
      <c r="BB1835" s="163">
        <f t="shared" si="1988"/>
        <v>0</v>
      </c>
      <c r="BC1835" s="163">
        <f t="shared" si="1989"/>
        <v>0</v>
      </c>
      <c r="BD1835" s="163">
        <f t="shared" si="1990"/>
        <v>0</v>
      </c>
    </row>
    <row r="1836" spans="2:56" x14ac:dyDescent="0.3">
      <c r="B1836" s="201" t="s">
        <v>221</v>
      </c>
      <c r="C1836" s="255"/>
      <c r="D1836" s="256"/>
      <c r="E1836" s="182">
        <f t="shared" si="1977"/>
        <v>0</v>
      </c>
      <c r="F1836" s="255"/>
      <c r="G1836" s="256"/>
      <c r="H1836" s="182">
        <f t="shared" si="1978"/>
        <v>0</v>
      </c>
      <c r="I1836" s="255"/>
      <c r="J1836" s="257"/>
      <c r="K1836" s="184">
        <f t="shared" si="1979"/>
        <v>0</v>
      </c>
      <c r="L1836" s="255"/>
      <c r="M1836" s="257"/>
      <c r="N1836" s="258"/>
      <c r="O1836" s="255"/>
      <c r="P1836" s="258"/>
      <c r="Q1836" s="177">
        <f t="shared" si="1980"/>
        <v>0</v>
      </c>
      <c r="R1836" s="258"/>
      <c r="S1836" s="258"/>
      <c r="T1836" s="178">
        <f t="shared" si="1991"/>
        <v>0</v>
      </c>
      <c r="U1836" s="157"/>
      <c r="V1836" s="255"/>
      <c r="W1836" s="258"/>
      <c r="X1836" s="177">
        <f t="shared" si="1981"/>
        <v>0</v>
      </c>
      <c r="Y1836" s="258"/>
      <c r="Z1836" s="258"/>
      <c r="AA1836" s="178">
        <f t="shared" si="1992"/>
        <v>0</v>
      </c>
      <c r="AB1836" s="157"/>
      <c r="AC1836" s="255"/>
      <c r="AD1836" s="258"/>
      <c r="AE1836" s="177">
        <f t="shared" si="1982"/>
        <v>0</v>
      </c>
      <c r="AF1836" s="258"/>
      <c r="AG1836" s="258"/>
      <c r="AH1836" s="178">
        <f t="shared" si="1993"/>
        <v>0</v>
      </c>
      <c r="AJ1836" s="252"/>
      <c r="AK1836" s="253"/>
      <c r="AL1836" s="254"/>
      <c r="AM1836" s="253"/>
      <c r="AN1836" s="254"/>
      <c r="AO1836" s="253"/>
      <c r="AP1836" s="254"/>
      <c r="AQ1836" s="253"/>
      <c r="AR1836" s="254"/>
      <c r="AS1836" s="253"/>
      <c r="AT1836" s="254"/>
      <c r="AU1836" s="253"/>
      <c r="AV1836" s="163">
        <f t="shared" si="1983"/>
        <v>0</v>
      </c>
      <c r="AW1836" s="93">
        <f t="shared" si="1984"/>
        <v>0</v>
      </c>
      <c r="AY1836" s="163">
        <f t="shared" si="1985"/>
        <v>0</v>
      </c>
      <c r="AZ1836" s="163">
        <f t="shared" si="1986"/>
        <v>0</v>
      </c>
      <c r="BA1836" s="163">
        <f t="shared" si="1987"/>
        <v>0</v>
      </c>
      <c r="BB1836" s="163">
        <f t="shared" si="1988"/>
        <v>0</v>
      </c>
      <c r="BC1836" s="163">
        <f t="shared" si="1989"/>
        <v>0</v>
      </c>
      <c r="BD1836" s="163">
        <f t="shared" si="1990"/>
        <v>0</v>
      </c>
    </row>
    <row r="1837" spans="2:56" x14ac:dyDescent="0.3">
      <c r="B1837" s="201" t="s">
        <v>222</v>
      </c>
      <c r="C1837" s="255"/>
      <c r="D1837" s="256"/>
      <c r="E1837" s="182">
        <f t="shared" si="1977"/>
        <v>0</v>
      </c>
      <c r="F1837" s="255"/>
      <c r="G1837" s="256"/>
      <c r="H1837" s="182">
        <f t="shared" si="1978"/>
        <v>0</v>
      </c>
      <c r="I1837" s="255"/>
      <c r="J1837" s="257"/>
      <c r="K1837" s="184">
        <f t="shared" si="1979"/>
        <v>0</v>
      </c>
      <c r="L1837" s="255"/>
      <c r="M1837" s="257"/>
      <c r="N1837" s="258"/>
      <c r="O1837" s="255"/>
      <c r="P1837" s="258"/>
      <c r="Q1837" s="177">
        <f t="shared" si="1980"/>
        <v>0</v>
      </c>
      <c r="R1837" s="258"/>
      <c r="S1837" s="258"/>
      <c r="T1837" s="178">
        <f t="shared" si="1991"/>
        <v>0</v>
      </c>
      <c r="U1837" s="157"/>
      <c r="V1837" s="255"/>
      <c r="W1837" s="258"/>
      <c r="X1837" s="177">
        <f t="shared" si="1981"/>
        <v>0</v>
      </c>
      <c r="Y1837" s="258"/>
      <c r="Z1837" s="258"/>
      <c r="AA1837" s="178">
        <f t="shared" si="1992"/>
        <v>0</v>
      </c>
      <c r="AB1837" s="157"/>
      <c r="AC1837" s="255"/>
      <c r="AD1837" s="258"/>
      <c r="AE1837" s="177">
        <f t="shared" si="1982"/>
        <v>0</v>
      </c>
      <c r="AF1837" s="258"/>
      <c r="AG1837" s="258"/>
      <c r="AH1837" s="178">
        <f t="shared" si="1993"/>
        <v>0</v>
      </c>
      <c r="AJ1837" s="252"/>
      <c r="AK1837" s="253"/>
      <c r="AL1837" s="254"/>
      <c r="AM1837" s="253"/>
      <c r="AN1837" s="254"/>
      <c r="AO1837" s="253"/>
      <c r="AP1837" s="254"/>
      <c r="AQ1837" s="253"/>
      <c r="AR1837" s="254"/>
      <c r="AS1837" s="253"/>
      <c r="AT1837" s="254"/>
      <c r="AU1837" s="253"/>
      <c r="AV1837" s="163">
        <f t="shared" si="1983"/>
        <v>0</v>
      </c>
      <c r="AW1837" s="93">
        <f t="shared" si="1984"/>
        <v>0</v>
      </c>
      <c r="AY1837" s="163">
        <f t="shared" si="1985"/>
        <v>0</v>
      </c>
      <c r="AZ1837" s="163">
        <f t="shared" si="1986"/>
        <v>0</v>
      </c>
      <c r="BA1837" s="163">
        <f t="shared" si="1987"/>
        <v>0</v>
      </c>
      <c r="BB1837" s="163">
        <f t="shared" si="1988"/>
        <v>0</v>
      </c>
      <c r="BC1837" s="163">
        <f t="shared" si="1989"/>
        <v>0</v>
      </c>
      <c r="BD1837" s="163">
        <f t="shared" si="1990"/>
        <v>0</v>
      </c>
    </row>
    <row r="1838" spans="2:56" x14ac:dyDescent="0.3">
      <c r="B1838" s="201" t="s">
        <v>223</v>
      </c>
      <c r="C1838" s="255"/>
      <c r="D1838" s="256"/>
      <c r="E1838" s="182">
        <f t="shared" si="1977"/>
        <v>0</v>
      </c>
      <c r="F1838" s="255"/>
      <c r="G1838" s="256"/>
      <c r="H1838" s="182">
        <f t="shared" si="1978"/>
        <v>0</v>
      </c>
      <c r="I1838" s="255"/>
      <c r="J1838" s="257"/>
      <c r="K1838" s="184">
        <f t="shared" si="1979"/>
        <v>0</v>
      </c>
      <c r="L1838" s="255"/>
      <c r="M1838" s="257"/>
      <c r="N1838" s="258"/>
      <c r="O1838" s="255"/>
      <c r="P1838" s="258"/>
      <c r="Q1838" s="177">
        <f t="shared" si="1980"/>
        <v>0</v>
      </c>
      <c r="R1838" s="258"/>
      <c r="S1838" s="258"/>
      <c r="T1838" s="178">
        <f t="shared" si="1991"/>
        <v>0</v>
      </c>
      <c r="U1838" s="157"/>
      <c r="V1838" s="255"/>
      <c r="W1838" s="258"/>
      <c r="X1838" s="177">
        <f t="shared" si="1981"/>
        <v>0</v>
      </c>
      <c r="Y1838" s="258"/>
      <c r="Z1838" s="258"/>
      <c r="AA1838" s="178">
        <f t="shared" si="1992"/>
        <v>0</v>
      </c>
      <c r="AB1838" s="157"/>
      <c r="AC1838" s="255"/>
      <c r="AD1838" s="258"/>
      <c r="AE1838" s="177">
        <f t="shared" si="1982"/>
        <v>0</v>
      </c>
      <c r="AF1838" s="258"/>
      <c r="AG1838" s="258"/>
      <c r="AH1838" s="178">
        <f t="shared" si="1993"/>
        <v>0</v>
      </c>
      <c r="AJ1838" s="252"/>
      <c r="AK1838" s="253"/>
      <c r="AL1838" s="254"/>
      <c r="AM1838" s="253"/>
      <c r="AN1838" s="254"/>
      <c r="AO1838" s="253"/>
      <c r="AP1838" s="254"/>
      <c r="AQ1838" s="253"/>
      <c r="AR1838" s="254"/>
      <c r="AS1838" s="253"/>
      <c r="AT1838" s="254"/>
      <c r="AU1838" s="253"/>
      <c r="AV1838" s="163">
        <f t="shared" si="1983"/>
        <v>0</v>
      </c>
      <c r="AW1838" s="93">
        <f t="shared" si="1984"/>
        <v>0</v>
      </c>
      <c r="AY1838" s="163">
        <f t="shared" si="1985"/>
        <v>0</v>
      </c>
      <c r="AZ1838" s="163">
        <f t="shared" si="1986"/>
        <v>0</v>
      </c>
      <c r="BA1838" s="163">
        <f t="shared" si="1987"/>
        <v>0</v>
      </c>
      <c r="BB1838" s="163">
        <f t="shared" si="1988"/>
        <v>0</v>
      </c>
      <c r="BC1838" s="163">
        <f t="shared" si="1989"/>
        <v>0</v>
      </c>
      <c r="BD1838" s="163">
        <f t="shared" si="1990"/>
        <v>0</v>
      </c>
    </row>
    <row r="1839" spans="2:56" x14ac:dyDescent="0.3">
      <c r="B1839" s="201" t="s">
        <v>224</v>
      </c>
      <c r="C1839" s="255"/>
      <c r="D1839" s="256"/>
      <c r="E1839" s="182">
        <f t="shared" si="1977"/>
        <v>0</v>
      </c>
      <c r="F1839" s="255"/>
      <c r="G1839" s="256"/>
      <c r="H1839" s="182">
        <f t="shared" si="1978"/>
        <v>0</v>
      </c>
      <c r="I1839" s="255"/>
      <c r="J1839" s="257"/>
      <c r="K1839" s="184">
        <f t="shared" si="1979"/>
        <v>0</v>
      </c>
      <c r="L1839" s="255"/>
      <c r="M1839" s="257"/>
      <c r="N1839" s="258"/>
      <c r="O1839" s="255"/>
      <c r="P1839" s="258"/>
      <c r="Q1839" s="177">
        <f t="shared" si="1980"/>
        <v>0</v>
      </c>
      <c r="R1839" s="258"/>
      <c r="S1839" s="258"/>
      <c r="T1839" s="178">
        <f t="shared" si="1991"/>
        <v>0</v>
      </c>
      <c r="U1839" s="157"/>
      <c r="V1839" s="255"/>
      <c r="W1839" s="258"/>
      <c r="X1839" s="177">
        <f t="shared" si="1981"/>
        <v>0</v>
      </c>
      <c r="Y1839" s="258"/>
      <c r="Z1839" s="258"/>
      <c r="AA1839" s="178">
        <f t="shared" si="1992"/>
        <v>0</v>
      </c>
      <c r="AB1839" s="157"/>
      <c r="AC1839" s="255"/>
      <c r="AD1839" s="258"/>
      <c r="AE1839" s="177">
        <f t="shared" si="1982"/>
        <v>0</v>
      </c>
      <c r="AF1839" s="258"/>
      <c r="AG1839" s="258"/>
      <c r="AH1839" s="178">
        <f t="shared" si="1993"/>
        <v>0</v>
      </c>
      <c r="AJ1839" s="252"/>
      <c r="AK1839" s="253"/>
      <c r="AL1839" s="254"/>
      <c r="AM1839" s="253"/>
      <c r="AN1839" s="254"/>
      <c r="AO1839" s="253"/>
      <c r="AP1839" s="254"/>
      <c r="AQ1839" s="253"/>
      <c r="AR1839" s="254"/>
      <c r="AS1839" s="253"/>
      <c r="AT1839" s="254"/>
      <c r="AU1839" s="253"/>
      <c r="AV1839" s="163">
        <f t="shared" si="1983"/>
        <v>0</v>
      </c>
      <c r="AW1839" s="93">
        <f t="shared" si="1984"/>
        <v>0</v>
      </c>
      <c r="AY1839" s="163">
        <f t="shared" si="1985"/>
        <v>0</v>
      </c>
      <c r="AZ1839" s="163">
        <f t="shared" si="1986"/>
        <v>0</v>
      </c>
      <c r="BA1839" s="163">
        <f t="shared" si="1987"/>
        <v>0</v>
      </c>
      <c r="BB1839" s="163">
        <f t="shared" si="1988"/>
        <v>0</v>
      </c>
      <c r="BC1839" s="163">
        <f t="shared" si="1989"/>
        <v>0</v>
      </c>
      <c r="BD1839" s="163">
        <f t="shared" si="1990"/>
        <v>0</v>
      </c>
    </row>
    <row r="1840" spans="2:56" x14ac:dyDescent="0.3">
      <c r="B1840" s="201" t="s">
        <v>225</v>
      </c>
      <c r="C1840" s="255"/>
      <c r="D1840" s="256"/>
      <c r="E1840" s="182">
        <f t="shared" si="1977"/>
        <v>0</v>
      </c>
      <c r="F1840" s="255"/>
      <c r="G1840" s="256"/>
      <c r="H1840" s="182">
        <f t="shared" si="1978"/>
        <v>0</v>
      </c>
      <c r="I1840" s="255"/>
      <c r="J1840" s="257"/>
      <c r="K1840" s="184">
        <f t="shared" si="1979"/>
        <v>0</v>
      </c>
      <c r="L1840" s="255"/>
      <c r="M1840" s="257"/>
      <c r="N1840" s="258"/>
      <c r="O1840" s="255"/>
      <c r="P1840" s="258"/>
      <c r="Q1840" s="177">
        <f t="shared" si="1980"/>
        <v>0</v>
      </c>
      <c r="R1840" s="258"/>
      <c r="S1840" s="258"/>
      <c r="T1840" s="178">
        <f t="shared" si="1991"/>
        <v>0</v>
      </c>
      <c r="U1840" s="157"/>
      <c r="V1840" s="255"/>
      <c r="W1840" s="258"/>
      <c r="X1840" s="177">
        <f t="shared" si="1981"/>
        <v>0</v>
      </c>
      <c r="Y1840" s="258"/>
      <c r="Z1840" s="258"/>
      <c r="AA1840" s="178">
        <f t="shared" si="1992"/>
        <v>0</v>
      </c>
      <c r="AB1840" s="157"/>
      <c r="AC1840" s="255"/>
      <c r="AD1840" s="258"/>
      <c r="AE1840" s="177">
        <f t="shared" si="1982"/>
        <v>0</v>
      </c>
      <c r="AF1840" s="258"/>
      <c r="AG1840" s="258"/>
      <c r="AH1840" s="178">
        <f t="shared" si="1993"/>
        <v>0</v>
      </c>
      <c r="AJ1840" s="252"/>
      <c r="AK1840" s="253"/>
      <c r="AL1840" s="254"/>
      <c r="AM1840" s="253"/>
      <c r="AN1840" s="254"/>
      <c r="AO1840" s="253"/>
      <c r="AP1840" s="254"/>
      <c r="AQ1840" s="253"/>
      <c r="AR1840" s="254"/>
      <c r="AS1840" s="253"/>
      <c r="AT1840" s="254"/>
      <c r="AU1840" s="253"/>
      <c r="AV1840" s="163">
        <f t="shared" si="1983"/>
        <v>0</v>
      </c>
      <c r="AW1840" s="93">
        <f t="shared" si="1984"/>
        <v>0</v>
      </c>
      <c r="AY1840" s="163">
        <f t="shared" si="1985"/>
        <v>0</v>
      </c>
      <c r="AZ1840" s="163">
        <f t="shared" si="1986"/>
        <v>0</v>
      </c>
      <c r="BA1840" s="163">
        <f t="shared" si="1987"/>
        <v>0</v>
      </c>
      <c r="BB1840" s="163">
        <f t="shared" si="1988"/>
        <v>0</v>
      </c>
      <c r="BC1840" s="163">
        <f t="shared" si="1989"/>
        <v>0</v>
      </c>
      <c r="BD1840" s="163">
        <f t="shared" si="1990"/>
        <v>0</v>
      </c>
    </row>
    <row r="1841" spans="2:56" x14ac:dyDescent="0.3">
      <c r="B1841" s="201" t="s">
        <v>226</v>
      </c>
      <c r="C1841" s="255"/>
      <c r="D1841" s="256"/>
      <c r="E1841" s="182">
        <f t="shared" ref="E1841:E1846" si="2016">IFERROR(D1841/C1841,0)</f>
        <v>0</v>
      </c>
      <c r="F1841" s="255"/>
      <c r="G1841" s="256"/>
      <c r="H1841" s="182">
        <f t="shared" ref="H1841:H1846" si="2017">IFERROR(G1841/F1841,0)</f>
        <v>0</v>
      </c>
      <c r="I1841" s="255"/>
      <c r="J1841" s="257"/>
      <c r="K1841" s="184">
        <f t="shared" ref="K1841:K1846" si="2018">IFERROR(J1841/I1841,0)</f>
        <v>0</v>
      </c>
      <c r="L1841" s="255"/>
      <c r="M1841" s="257"/>
      <c r="N1841" s="258"/>
      <c r="O1841" s="255"/>
      <c r="P1841" s="258"/>
      <c r="Q1841" s="177">
        <f t="shared" ref="Q1841:Q1851" si="2019">SUM(O1841:P1841)</f>
        <v>0</v>
      </c>
      <c r="R1841" s="258"/>
      <c r="S1841" s="258"/>
      <c r="T1841" s="178">
        <f t="shared" si="1991"/>
        <v>0</v>
      </c>
      <c r="U1841" s="157"/>
      <c r="V1841" s="255"/>
      <c r="W1841" s="258"/>
      <c r="X1841" s="177">
        <f t="shared" ref="X1841:X1851" si="2020">SUM(V1841:W1841)</f>
        <v>0</v>
      </c>
      <c r="Y1841" s="258"/>
      <c r="Z1841" s="258"/>
      <c r="AA1841" s="178">
        <f t="shared" si="1992"/>
        <v>0</v>
      </c>
      <c r="AB1841" s="157"/>
      <c r="AC1841" s="255"/>
      <c r="AD1841" s="258"/>
      <c r="AE1841" s="177">
        <f t="shared" ref="AE1841:AE1851" si="2021">SUM(AC1841:AD1841)</f>
        <v>0</v>
      </c>
      <c r="AF1841" s="258"/>
      <c r="AG1841" s="258"/>
      <c r="AH1841" s="178">
        <f t="shared" si="1993"/>
        <v>0</v>
      </c>
      <c r="AJ1841" s="252"/>
      <c r="AK1841" s="253"/>
      <c r="AL1841" s="254"/>
      <c r="AM1841" s="253"/>
      <c r="AN1841" s="254"/>
      <c r="AO1841" s="253"/>
      <c r="AP1841" s="254"/>
      <c r="AQ1841" s="253"/>
      <c r="AR1841" s="254"/>
      <c r="AS1841" s="253"/>
      <c r="AT1841" s="254"/>
      <c r="AU1841" s="253"/>
      <c r="AV1841" s="163">
        <f t="shared" ref="AV1841:AV1851" si="2022">SUM(AJ1841:AU1841)</f>
        <v>0</v>
      </c>
      <c r="AW1841" s="93">
        <f t="shared" ref="AW1841:AW1846" si="2023">T1841-AV1841</f>
        <v>0</v>
      </c>
      <c r="AY1841" s="163">
        <f t="shared" ref="AY1841:AY1846" si="2024">SUM(AJ1841:AL1841)</f>
        <v>0</v>
      </c>
      <c r="AZ1841" s="163">
        <f t="shared" ref="AZ1841:AZ1846" si="2025">SUM(AM1841:AO1841)</f>
        <v>0</v>
      </c>
      <c r="BA1841" s="163">
        <f t="shared" ref="BA1841:BA1846" si="2026">SUM(AP1841:AR1841)</f>
        <v>0</v>
      </c>
      <c r="BB1841" s="163">
        <f t="shared" ref="BB1841:BB1846" si="2027">SUM(AS1841:AU1841)</f>
        <v>0</v>
      </c>
      <c r="BC1841" s="163">
        <f t="shared" ref="BC1841:BC1871" si="2028">SUM(AY1841,AZ1841,BA1841,BB1841)</f>
        <v>0</v>
      </c>
      <c r="BD1841" s="163">
        <f t="shared" ref="BD1841:BD1846" si="2029">T1841-BC1841</f>
        <v>0</v>
      </c>
    </row>
    <row r="1842" spans="2:56" x14ac:dyDescent="0.3">
      <c r="B1842" s="176" t="s">
        <v>227</v>
      </c>
      <c r="C1842" s="103"/>
      <c r="D1842" s="104"/>
      <c r="E1842" s="204">
        <f t="shared" si="2016"/>
        <v>0</v>
      </c>
      <c r="F1842" s="103"/>
      <c r="G1842" s="104"/>
      <c r="H1842" s="204">
        <f t="shared" si="2017"/>
        <v>0</v>
      </c>
      <c r="I1842" s="103"/>
      <c r="J1842" s="106"/>
      <c r="K1842" s="206">
        <f t="shared" si="2018"/>
        <v>0</v>
      </c>
      <c r="L1842" s="103"/>
      <c r="M1842" s="106"/>
      <c r="N1842" s="108"/>
      <c r="O1842" s="103"/>
      <c r="P1842" s="108"/>
      <c r="Q1842" s="208">
        <f t="shared" si="2019"/>
        <v>0</v>
      </c>
      <c r="R1842" s="109"/>
      <c r="S1842" s="109"/>
      <c r="T1842" s="210">
        <f t="shared" ref="T1842:T1851" si="2030">SUM(Q1842:S1842)</f>
        <v>0</v>
      </c>
      <c r="U1842" s="91"/>
      <c r="V1842" s="103"/>
      <c r="W1842" s="108"/>
      <c r="X1842" s="208">
        <f t="shared" si="2020"/>
        <v>0</v>
      </c>
      <c r="Y1842" s="109"/>
      <c r="Z1842" s="109"/>
      <c r="AA1842" s="210">
        <f t="shared" ref="AA1842:AA1851" si="2031">SUM(X1842:Z1842)</f>
        <v>0</v>
      </c>
      <c r="AB1842" s="91"/>
      <c r="AC1842" s="103"/>
      <c r="AD1842" s="108"/>
      <c r="AE1842" s="208">
        <f t="shared" si="2021"/>
        <v>0</v>
      </c>
      <c r="AF1842" s="109"/>
      <c r="AG1842" s="109"/>
      <c r="AH1842" s="210">
        <f t="shared" ref="AH1842:AH1851" si="2032">SUM(AE1842:AG1842)</f>
        <v>0</v>
      </c>
      <c r="AJ1842" s="252"/>
      <c r="AK1842" s="253"/>
      <c r="AL1842" s="254"/>
      <c r="AM1842" s="253"/>
      <c r="AN1842" s="254"/>
      <c r="AO1842" s="253"/>
      <c r="AP1842" s="254"/>
      <c r="AQ1842" s="253"/>
      <c r="AR1842" s="254"/>
      <c r="AS1842" s="253"/>
      <c r="AT1842" s="254"/>
      <c r="AU1842" s="253"/>
      <c r="AV1842" s="163">
        <f t="shared" si="2022"/>
        <v>0</v>
      </c>
      <c r="AW1842" s="211">
        <f t="shared" si="2023"/>
        <v>0</v>
      </c>
      <c r="AY1842" s="163">
        <f t="shared" si="2024"/>
        <v>0</v>
      </c>
      <c r="AZ1842" s="163">
        <f t="shared" si="2025"/>
        <v>0</v>
      </c>
      <c r="BA1842" s="163">
        <f t="shared" si="2026"/>
        <v>0</v>
      </c>
      <c r="BB1842" s="163">
        <f t="shared" si="2027"/>
        <v>0</v>
      </c>
      <c r="BC1842" s="163">
        <f t="shared" si="2028"/>
        <v>0</v>
      </c>
      <c r="BD1842" s="163">
        <f t="shared" si="2029"/>
        <v>0</v>
      </c>
    </row>
    <row r="1843" spans="2:56" x14ac:dyDescent="0.3">
      <c r="B1843" s="176" t="s">
        <v>228</v>
      </c>
      <c r="C1843" s="103"/>
      <c r="D1843" s="104"/>
      <c r="E1843" s="204">
        <f t="shared" si="2016"/>
        <v>0</v>
      </c>
      <c r="F1843" s="103"/>
      <c r="G1843" s="104"/>
      <c r="H1843" s="204">
        <f t="shared" si="2017"/>
        <v>0</v>
      </c>
      <c r="I1843" s="103"/>
      <c r="J1843" s="106"/>
      <c r="K1843" s="206">
        <f t="shared" si="2018"/>
        <v>0</v>
      </c>
      <c r="L1843" s="103"/>
      <c r="M1843" s="106"/>
      <c r="N1843" s="108"/>
      <c r="O1843" s="103"/>
      <c r="P1843" s="108"/>
      <c r="Q1843" s="208">
        <f t="shared" si="2019"/>
        <v>0</v>
      </c>
      <c r="R1843" s="109"/>
      <c r="S1843" s="109"/>
      <c r="T1843" s="210">
        <f t="shared" si="2030"/>
        <v>0</v>
      </c>
      <c r="U1843" s="91"/>
      <c r="V1843" s="103"/>
      <c r="W1843" s="108"/>
      <c r="X1843" s="208">
        <f t="shared" si="2020"/>
        <v>0</v>
      </c>
      <c r="Y1843" s="109"/>
      <c r="Z1843" s="109"/>
      <c r="AA1843" s="210">
        <f t="shared" si="2031"/>
        <v>0</v>
      </c>
      <c r="AB1843" s="91"/>
      <c r="AC1843" s="103"/>
      <c r="AD1843" s="108"/>
      <c r="AE1843" s="208">
        <f t="shared" si="2021"/>
        <v>0</v>
      </c>
      <c r="AF1843" s="109"/>
      <c r="AG1843" s="109"/>
      <c r="AH1843" s="210">
        <f t="shared" si="2032"/>
        <v>0</v>
      </c>
      <c r="AJ1843" s="252"/>
      <c r="AK1843" s="253"/>
      <c r="AL1843" s="254"/>
      <c r="AM1843" s="253"/>
      <c r="AN1843" s="254"/>
      <c r="AO1843" s="253"/>
      <c r="AP1843" s="254"/>
      <c r="AQ1843" s="253"/>
      <c r="AR1843" s="254"/>
      <c r="AS1843" s="253"/>
      <c r="AT1843" s="254"/>
      <c r="AU1843" s="253"/>
      <c r="AV1843" s="163">
        <f t="shared" si="2022"/>
        <v>0</v>
      </c>
      <c r="AW1843" s="211">
        <f t="shared" si="2023"/>
        <v>0</v>
      </c>
      <c r="AY1843" s="163">
        <f t="shared" si="2024"/>
        <v>0</v>
      </c>
      <c r="AZ1843" s="163">
        <f t="shared" si="2025"/>
        <v>0</v>
      </c>
      <c r="BA1843" s="163">
        <f t="shared" si="2026"/>
        <v>0</v>
      </c>
      <c r="BB1843" s="163">
        <f t="shared" si="2027"/>
        <v>0</v>
      </c>
      <c r="BC1843" s="163">
        <f t="shared" si="2028"/>
        <v>0</v>
      </c>
      <c r="BD1843" s="163">
        <f t="shared" si="2029"/>
        <v>0</v>
      </c>
    </row>
    <row r="1844" spans="2:56" x14ac:dyDescent="0.3">
      <c r="B1844" s="176" t="s">
        <v>229</v>
      </c>
      <c r="C1844" s="103"/>
      <c r="D1844" s="104"/>
      <c r="E1844" s="204">
        <f t="shared" si="2016"/>
        <v>0</v>
      </c>
      <c r="F1844" s="103"/>
      <c r="G1844" s="104"/>
      <c r="H1844" s="204">
        <f t="shared" si="2017"/>
        <v>0</v>
      </c>
      <c r="I1844" s="103"/>
      <c r="J1844" s="106"/>
      <c r="K1844" s="206">
        <f t="shared" si="2018"/>
        <v>0</v>
      </c>
      <c r="L1844" s="103"/>
      <c r="M1844" s="106"/>
      <c r="N1844" s="108"/>
      <c r="O1844" s="103"/>
      <c r="P1844" s="108"/>
      <c r="Q1844" s="208">
        <f t="shared" si="2019"/>
        <v>0</v>
      </c>
      <c r="R1844" s="109"/>
      <c r="S1844" s="109"/>
      <c r="T1844" s="210">
        <f t="shared" si="2030"/>
        <v>0</v>
      </c>
      <c r="U1844" s="91"/>
      <c r="V1844" s="103"/>
      <c r="W1844" s="108"/>
      <c r="X1844" s="208">
        <f t="shared" si="2020"/>
        <v>0</v>
      </c>
      <c r="Y1844" s="109"/>
      <c r="Z1844" s="109"/>
      <c r="AA1844" s="210">
        <f t="shared" si="2031"/>
        <v>0</v>
      </c>
      <c r="AB1844" s="91"/>
      <c r="AC1844" s="103"/>
      <c r="AD1844" s="108"/>
      <c r="AE1844" s="208">
        <f t="shared" si="2021"/>
        <v>0</v>
      </c>
      <c r="AF1844" s="109"/>
      <c r="AG1844" s="109"/>
      <c r="AH1844" s="210">
        <f t="shared" si="2032"/>
        <v>0</v>
      </c>
      <c r="AJ1844" s="252"/>
      <c r="AK1844" s="253"/>
      <c r="AL1844" s="254"/>
      <c r="AM1844" s="253"/>
      <c r="AN1844" s="254"/>
      <c r="AO1844" s="253"/>
      <c r="AP1844" s="254"/>
      <c r="AQ1844" s="253"/>
      <c r="AR1844" s="254"/>
      <c r="AS1844" s="253"/>
      <c r="AT1844" s="254"/>
      <c r="AU1844" s="253"/>
      <c r="AV1844" s="163">
        <f t="shared" si="2022"/>
        <v>0</v>
      </c>
      <c r="AW1844" s="211">
        <f t="shared" si="2023"/>
        <v>0</v>
      </c>
      <c r="AY1844" s="163">
        <f t="shared" si="2024"/>
        <v>0</v>
      </c>
      <c r="AZ1844" s="163">
        <f t="shared" si="2025"/>
        <v>0</v>
      </c>
      <c r="BA1844" s="163">
        <f t="shared" si="2026"/>
        <v>0</v>
      </c>
      <c r="BB1844" s="163">
        <f t="shared" si="2027"/>
        <v>0</v>
      </c>
      <c r="BC1844" s="163">
        <f t="shared" si="2028"/>
        <v>0</v>
      </c>
      <c r="BD1844" s="163">
        <f t="shared" si="2029"/>
        <v>0</v>
      </c>
    </row>
    <row r="1845" spans="2:56" x14ac:dyDescent="0.3">
      <c r="B1845" s="176" t="s">
        <v>230</v>
      </c>
      <c r="C1845" s="103"/>
      <c r="D1845" s="104"/>
      <c r="E1845" s="204">
        <f t="shared" si="2016"/>
        <v>0</v>
      </c>
      <c r="F1845" s="103"/>
      <c r="G1845" s="104"/>
      <c r="H1845" s="204">
        <f t="shared" si="2017"/>
        <v>0</v>
      </c>
      <c r="I1845" s="103"/>
      <c r="J1845" s="106"/>
      <c r="K1845" s="206">
        <f t="shared" si="2018"/>
        <v>0</v>
      </c>
      <c r="L1845" s="103"/>
      <c r="M1845" s="106"/>
      <c r="N1845" s="108"/>
      <c r="O1845" s="103"/>
      <c r="P1845" s="108"/>
      <c r="Q1845" s="208">
        <f t="shared" si="2019"/>
        <v>0</v>
      </c>
      <c r="R1845" s="109"/>
      <c r="S1845" s="109"/>
      <c r="T1845" s="210">
        <f t="shared" si="2030"/>
        <v>0</v>
      </c>
      <c r="U1845" s="91"/>
      <c r="V1845" s="103"/>
      <c r="W1845" s="108"/>
      <c r="X1845" s="208">
        <f t="shared" si="2020"/>
        <v>0</v>
      </c>
      <c r="Y1845" s="109"/>
      <c r="Z1845" s="109"/>
      <c r="AA1845" s="210">
        <f t="shared" si="2031"/>
        <v>0</v>
      </c>
      <c r="AB1845" s="91"/>
      <c r="AC1845" s="103"/>
      <c r="AD1845" s="108"/>
      <c r="AE1845" s="208">
        <f t="shared" si="2021"/>
        <v>0</v>
      </c>
      <c r="AF1845" s="109"/>
      <c r="AG1845" s="109"/>
      <c r="AH1845" s="210">
        <f t="shared" si="2032"/>
        <v>0</v>
      </c>
      <c r="AJ1845" s="252"/>
      <c r="AK1845" s="253"/>
      <c r="AL1845" s="254"/>
      <c r="AM1845" s="253"/>
      <c r="AN1845" s="254"/>
      <c r="AO1845" s="253"/>
      <c r="AP1845" s="254"/>
      <c r="AQ1845" s="253"/>
      <c r="AR1845" s="254"/>
      <c r="AS1845" s="253"/>
      <c r="AT1845" s="254"/>
      <c r="AU1845" s="253"/>
      <c r="AV1845" s="163">
        <f t="shared" si="2022"/>
        <v>0</v>
      </c>
      <c r="AW1845" s="211">
        <f t="shared" si="2023"/>
        <v>0</v>
      </c>
      <c r="AY1845" s="163">
        <f t="shared" si="2024"/>
        <v>0</v>
      </c>
      <c r="AZ1845" s="163">
        <f t="shared" si="2025"/>
        <v>0</v>
      </c>
      <c r="BA1845" s="163">
        <f t="shared" si="2026"/>
        <v>0</v>
      </c>
      <c r="BB1845" s="163">
        <f t="shared" si="2027"/>
        <v>0</v>
      </c>
      <c r="BC1845" s="163">
        <f t="shared" si="2028"/>
        <v>0</v>
      </c>
      <c r="BD1845" s="163">
        <f t="shared" si="2029"/>
        <v>0</v>
      </c>
    </row>
    <row r="1846" spans="2:56" x14ac:dyDescent="0.3">
      <c r="B1846" s="176" t="s">
        <v>231</v>
      </c>
      <c r="C1846" s="103"/>
      <c r="D1846" s="104"/>
      <c r="E1846" s="204">
        <f t="shared" si="2016"/>
        <v>0</v>
      </c>
      <c r="F1846" s="103"/>
      <c r="G1846" s="104"/>
      <c r="H1846" s="204">
        <f t="shared" si="2017"/>
        <v>0</v>
      </c>
      <c r="I1846" s="103"/>
      <c r="J1846" s="106"/>
      <c r="K1846" s="206">
        <f t="shared" si="2018"/>
        <v>0</v>
      </c>
      <c r="L1846" s="103"/>
      <c r="M1846" s="106"/>
      <c r="N1846" s="108"/>
      <c r="O1846" s="103"/>
      <c r="P1846" s="108"/>
      <c r="Q1846" s="208">
        <f t="shared" si="2019"/>
        <v>0</v>
      </c>
      <c r="R1846" s="109"/>
      <c r="S1846" s="109"/>
      <c r="T1846" s="210">
        <f t="shared" si="2030"/>
        <v>0</v>
      </c>
      <c r="U1846" s="91"/>
      <c r="V1846" s="103"/>
      <c r="W1846" s="108"/>
      <c r="X1846" s="208">
        <f t="shared" si="2020"/>
        <v>0</v>
      </c>
      <c r="Y1846" s="109"/>
      <c r="Z1846" s="109"/>
      <c r="AA1846" s="210">
        <f t="shared" si="2031"/>
        <v>0</v>
      </c>
      <c r="AB1846" s="91"/>
      <c r="AC1846" s="103"/>
      <c r="AD1846" s="108"/>
      <c r="AE1846" s="208">
        <f t="shared" si="2021"/>
        <v>0</v>
      </c>
      <c r="AF1846" s="109"/>
      <c r="AG1846" s="109"/>
      <c r="AH1846" s="210">
        <f t="shared" si="2032"/>
        <v>0</v>
      </c>
      <c r="AJ1846" s="252"/>
      <c r="AK1846" s="253"/>
      <c r="AL1846" s="254"/>
      <c r="AM1846" s="253"/>
      <c r="AN1846" s="254"/>
      <c r="AO1846" s="253"/>
      <c r="AP1846" s="254"/>
      <c r="AQ1846" s="253"/>
      <c r="AR1846" s="254"/>
      <c r="AS1846" s="253"/>
      <c r="AT1846" s="254"/>
      <c r="AU1846" s="253"/>
      <c r="AV1846" s="163">
        <f t="shared" si="2022"/>
        <v>0</v>
      </c>
      <c r="AW1846" s="211">
        <f t="shared" si="2023"/>
        <v>0</v>
      </c>
      <c r="AY1846" s="163">
        <f t="shared" si="2024"/>
        <v>0</v>
      </c>
      <c r="AZ1846" s="163">
        <f t="shared" si="2025"/>
        <v>0</v>
      </c>
      <c r="BA1846" s="163">
        <f t="shared" si="2026"/>
        <v>0</v>
      </c>
      <c r="BB1846" s="163">
        <f t="shared" si="2027"/>
        <v>0</v>
      </c>
      <c r="BC1846" s="163">
        <f t="shared" si="2028"/>
        <v>0</v>
      </c>
      <c r="BD1846" s="163">
        <f t="shared" si="2029"/>
        <v>0</v>
      </c>
    </row>
    <row r="1847" spans="2:56" x14ac:dyDescent="0.3">
      <c r="B1847" s="212" t="s">
        <v>232</v>
      </c>
      <c r="C1847" s="103"/>
      <c r="D1847" s="104"/>
      <c r="E1847" s="105"/>
      <c r="F1847" s="103"/>
      <c r="G1847" s="104"/>
      <c r="H1847" s="105"/>
      <c r="I1847" s="103"/>
      <c r="J1847" s="106"/>
      <c r="K1847" s="107"/>
      <c r="L1847" s="103"/>
      <c r="M1847" s="106"/>
      <c r="N1847" s="108"/>
      <c r="O1847" s="103"/>
      <c r="P1847" s="108"/>
      <c r="Q1847" s="213"/>
      <c r="R1847" s="109"/>
      <c r="S1847" s="109"/>
      <c r="T1847" s="214"/>
      <c r="U1847" s="91"/>
      <c r="V1847" s="103"/>
      <c r="W1847" s="108"/>
      <c r="X1847" s="213"/>
      <c r="Y1847" s="109"/>
      <c r="Z1847" s="109"/>
      <c r="AA1847" s="214"/>
      <c r="AB1847" s="91"/>
      <c r="AC1847" s="103"/>
      <c r="AD1847" s="108"/>
      <c r="AE1847" s="213"/>
      <c r="AF1847" s="109"/>
      <c r="AG1847" s="109"/>
      <c r="AH1847" s="214"/>
      <c r="AJ1847" s="104"/>
      <c r="AK1847" s="106"/>
      <c r="AL1847" s="108"/>
      <c r="AM1847" s="106"/>
      <c r="AN1847" s="108"/>
      <c r="AO1847" s="106"/>
      <c r="AP1847" s="108"/>
      <c r="AQ1847" s="106"/>
      <c r="AR1847" s="108"/>
      <c r="AS1847" s="106"/>
      <c r="AT1847" s="108"/>
      <c r="AU1847" s="106"/>
      <c r="AV1847" s="106"/>
      <c r="AW1847" s="111"/>
      <c r="AY1847" s="106"/>
      <c r="AZ1847" s="106"/>
      <c r="BA1847" s="106"/>
      <c r="BB1847" s="106"/>
      <c r="BC1847" s="106"/>
      <c r="BD1847" s="106"/>
    </row>
    <row r="1848" spans="2:56" x14ac:dyDescent="0.3">
      <c r="B1848" s="215" t="s">
        <v>233</v>
      </c>
      <c r="C1848" s="103"/>
      <c r="D1848" s="104"/>
      <c r="E1848" s="204">
        <f>IFERROR(D1848/C1848,0)</f>
        <v>0</v>
      </c>
      <c r="F1848" s="103"/>
      <c r="G1848" s="104"/>
      <c r="H1848" s="204">
        <f>IFERROR(G1848/F1848,0)</f>
        <v>0</v>
      </c>
      <c r="I1848" s="103"/>
      <c r="J1848" s="106"/>
      <c r="K1848" s="206">
        <f>IFERROR(J1848/I1848,0)</f>
        <v>0</v>
      </c>
      <c r="L1848" s="103"/>
      <c r="M1848" s="106"/>
      <c r="N1848" s="108"/>
      <c r="O1848" s="103"/>
      <c r="P1848" s="108"/>
      <c r="Q1848" s="208">
        <f t="shared" si="2019"/>
        <v>0</v>
      </c>
      <c r="R1848" s="109"/>
      <c r="S1848" s="109"/>
      <c r="T1848" s="210">
        <f t="shared" si="2030"/>
        <v>0</v>
      </c>
      <c r="U1848" s="91"/>
      <c r="V1848" s="103"/>
      <c r="W1848" s="108"/>
      <c r="X1848" s="208">
        <f t="shared" si="2020"/>
        <v>0</v>
      </c>
      <c r="Y1848" s="109"/>
      <c r="Z1848" s="109"/>
      <c r="AA1848" s="210">
        <f t="shared" si="2031"/>
        <v>0</v>
      </c>
      <c r="AB1848" s="91"/>
      <c r="AC1848" s="103"/>
      <c r="AD1848" s="108"/>
      <c r="AE1848" s="208">
        <f t="shared" si="2021"/>
        <v>0</v>
      </c>
      <c r="AF1848" s="109"/>
      <c r="AG1848" s="109"/>
      <c r="AH1848" s="210">
        <f t="shared" si="2032"/>
        <v>0</v>
      </c>
      <c r="AJ1848" s="104"/>
      <c r="AK1848" s="106"/>
      <c r="AL1848" s="108"/>
      <c r="AM1848" s="106"/>
      <c r="AN1848" s="108"/>
      <c r="AO1848" s="106"/>
      <c r="AP1848" s="108"/>
      <c r="AQ1848" s="106"/>
      <c r="AR1848" s="108"/>
      <c r="AS1848" s="106"/>
      <c r="AT1848" s="108"/>
      <c r="AU1848" s="106"/>
      <c r="AV1848" s="205">
        <f t="shared" si="2022"/>
        <v>0</v>
      </c>
      <c r="AW1848" s="211">
        <f>T1848-AV1848</f>
        <v>0</v>
      </c>
      <c r="AY1848" s="205">
        <f>SUM(AJ1848:AL1848)</f>
        <v>0</v>
      </c>
      <c r="AZ1848" s="205">
        <f>SUM(AM1848:AO1848)</f>
        <v>0</v>
      </c>
      <c r="BA1848" s="205">
        <f>SUM(AP1848:AR1848)</f>
        <v>0</v>
      </c>
      <c r="BB1848" s="205">
        <f>SUM(AS1848:AU1848)</f>
        <v>0</v>
      </c>
      <c r="BC1848" s="205">
        <f t="shared" si="2028"/>
        <v>0</v>
      </c>
      <c r="BD1848" s="205">
        <f>T1848-BC1848</f>
        <v>0</v>
      </c>
    </row>
    <row r="1849" spans="2:56" x14ac:dyDescent="0.3">
      <c r="B1849" s="215" t="s">
        <v>234</v>
      </c>
      <c r="C1849" s="103"/>
      <c r="D1849" s="104"/>
      <c r="E1849" s="204">
        <f>IFERROR(D1849/C1849,0)</f>
        <v>0</v>
      </c>
      <c r="F1849" s="103"/>
      <c r="G1849" s="104"/>
      <c r="H1849" s="204">
        <f>IFERROR(G1849/F1849,0)</f>
        <v>0</v>
      </c>
      <c r="I1849" s="103"/>
      <c r="J1849" s="106"/>
      <c r="K1849" s="206">
        <f>IFERROR(J1849/I1849,0)</f>
        <v>0</v>
      </c>
      <c r="L1849" s="103"/>
      <c r="M1849" s="106"/>
      <c r="N1849" s="108"/>
      <c r="O1849" s="103"/>
      <c r="P1849" s="108"/>
      <c r="Q1849" s="208">
        <f t="shared" si="2019"/>
        <v>0</v>
      </c>
      <c r="R1849" s="109"/>
      <c r="S1849" s="109"/>
      <c r="T1849" s="210">
        <f t="shared" si="2030"/>
        <v>0</v>
      </c>
      <c r="U1849" s="91"/>
      <c r="V1849" s="103"/>
      <c r="W1849" s="108"/>
      <c r="X1849" s="208">
        <f t="shared" si="2020"/>
        <v>0</v>
      </c>
      <c r="Y1849" s="109"/>
      <c r="Z1849" s="109"/>
      <c r="AA1849" s="210">
        <f t="shared" si="2031"/>
        <v>0</v>
      </c>
      <c r="AB1849" s="91"/>
      <c r="AC1849" s="103"/>
      <c r="AD1849" s="108"/>
      <c r="AE1849" s="208">
        <f t="shared" si="2021"/>
        <v>0</v>
      </c>
      <c r="AF1849" s="109"/>
      <c r="AG1849" s="109"/>
      <c r="AH1849" s="210">
        <f t="shared" si="2032"/>
        <v>0</v>
      </c>
      <c r="AJ1849" s="104"/>
      <c r="AK1849" s="106"/>
      <c r="AL1849" s="108"/>
      <c r="AM1849" s="106"/>
      <c r="AN1849" s="108"/>
      <c r="AO1849" s="106"/>
      <c r="AP1849" s="108"/>
      <c r="AQ1849" s="106"/>
      <c r="AR1849" s="108"/>
      <c r="AS1849" s="106"/>
      <c r="AT1849" s="108"/>
      <c r="AU1849" s="106"/>
      <c r="AV1849" s="205">
        <f t="shared" si="2022"/>
        <v>0</v>
      </c>
      <c r="AW1849" s="211">
        <f>T1849-AV1849</f>
        <v>0</v>
      </c>
      <c r="AY1849" s="205">
        <f>SUM(AJ1849:AL1849)</f>
        <v>0</v>
      </c>
      <c r="AZ1849" s="205">
        <f>SUM(AM1849:AO1849)</f>
        <v>0</v>
      </c>
      <c r="BA1849" s="205">
        <f>SUM(AP1849:AR1849)</f>
        <v>0</v>
      </c>
      <c r="BB1849" s="205">
        <f>SUM(AS1849:AU1849)</f>
        <v>0</v>
      </c>
      <c r="BC1849" s="205">
        <f t="shared" si="2028"/>
        <v>0</v>
      </c>
      <c r="BD1849" s="205">
        <f>T1849-BC1849</f>
        <v>0</v>
      </c>
    </row>
    <row r="1850" spans="2:56" s="124" customFormat="1" ht="13.2" thickBot="1" x14ac:dyDescent="0.35">
      <c r="B1850" s="216" t="s">
        <v>235</v>
      </c>
      <c r="C1850" s="259"/>
      <c r="D1850" s="260"/>
      <c r="E1850" s="219">
        <f>IFERROR(D1850/C1850,0)</f>
        <v>0</v>
      </c>
      <c r="F1850" s="259"/>
      <c r="G1850" s="260"/>
      <c r="H1850" s="219">
        <f>IFERROR(G1850/F1850,0)</f>
        <v>0</v>
      </c>
      <c r="I1850" s="259"/>
      <c r="J1850" s="261"/>
      <c r="K1850" s="221">
        <f>IFERROR(J1850/I1850,0)</f>
        <v>0</v>
      </c>
      <c r="L1850" s="259"/>
      <c r="M1850" s="261"/>
      <c r="N1850" s="262"/>
      <c r="O1850" s="259"/>
      <c r="P1850" s="262"/>
      <c r="Q1850" s="223">
        <f t="shared" si="2019"/>
        <v>0</v>
      </c>
      <c r="R1850" s="263"/>
      <c r="S1850" s="263"/>
      <c r="T1850" s="225">
        <f t="shared" si="2030"/>
        <v>0</v>
      </c>
      <c r="U1850" s="121"/>
      <c r="V1850" s="259"/>
      <c r="W1850" s="262"/>
      <c r="X1850" s="223">
        <f t="shared" si="2020"/>
        <v>0</v>
      </c>
      <c r="Y1850" s="263"/>
      <c r="Z1850" s="263"/>
      <c r="AA1850" s="225">
        <f t="shared" si="2031"/>
        <v>0</v>
      </c>
      <c r="AB1850" s="121"/>
      <c r="AC1850" s="259"/>
      <c r="AD1850" s="262"/>
      <c r="AE1850" s="223">
        <f t="shared" si="2021"/>
        <v>0</v>
      </c>
      <c r="AF1850" s="263"/>
      <c r="AG1850" s="263"/>
      <c r="AH1850" s="225">
        <f t="shared" si="2032"/>
        <v>0</v>
      </c>
      <c r="AJ1850" s="264"/>
      <c r="AK1850" s="265"/>
      <c r="AL1850" s="266"/>
      <c r="AM1850" s="265"/>
      <c r="AN1850" s="266"/>
      <c r="AO1850" s="265"/>
      <c r="AP1850" s="266"/>
      <c r="AQ1850" s="265"/>
      <c r="AR1850" s="266"/>
      <c r="AS1850" s="265"/>
      <c r="AT1850" s="266"/>
      <c r="AU1850" s="265"/>
      <c r="AV1850" s="267">
        <f t="shared" si="2022"/>
        <v>0</v>
      </c>
      <c r="AW1850" s="226">
        <f>T1850-AV1850</f>
        <v>0</v>
      </c>
      <c r="AX1850" s="198"/>
      <c r="AY1850" s="267">
        <f>SUM(AJ1850:AL1850)</f>
        <v>0</v>
      </c>
      <c r="AZ1850" s="267">
        <f>SUM(AM1850:AO1850)</f>
        <v>0</v>
      </c>
      <c r="BA1850" s="267">
        <f>SUM(AP1850:AR1850)</f>
        <v>0</v>
      </c>
      <c r="BB1850" s="267">
        <f>SUM(AS1850:AU1850)</f>
        <v>0</v>
      </c>
      <c r="BC1850" s="267">
        <f t="shared" si="2028"/>
        <v>0</v>
      </c>
      <c r="BD1850" s="267">
        <f>T1850-BC1850</f>
        <v>0</v>
      </c>
    </row>
    <row r="1851" spans="2:56" ht="13.2" thickBot="1" x14ac:dyDescent="0.35">
      <c r="B1851" s="227" t="s">
        <v>236</v>
      </c>
      <c r="C1851" s="137">
        <f>SUM(C1649,C1800,C1822,C1850)</f>
        <v>11225127</v>
      </c>
      <c r="D1851" s="138">
        <f>SUM(D1649,D1800,D1822,D1850)</f>
        <v>11189281.219999999</v>
      </c>
      <c r="E1851" s="139">
        <f>IFERROR(D1851/C1851,0)</f>
        <v>0.99680664815640829</v>
      </c>
      <c r="F1851" s="137">
        <f>SUM(F1649,F1800,F1822,F1850)</f>
        <v>13245807</v>
      </c>
      <c r="G1851" s="138">
        <f>SUM(G1649,G1800,G1822,G1850)</f>
        <v>13223266.370000001</v>
      </c>
      <c r="H1851" s="139">
        <f>IFERROR(G1851/F1851,0)</f>
        <v>0.99829828186383818</v>
      </c>
      <c r="I1851" s="137">
        <f>SUM(I1649,I1800,I1822,I1850)</f>
        <v>7899706</v>
      </c>
      <c r="J1851" s="140">
        <f>SUM(J1649,J1800,J1822,J1850)</f>
        <v>7811637.54</v>
      </c>
      <c r="K1851" s="141">
        <f>IFERROR(J1851/I1851,0)</f>
        <v>0.98885167878399527</v>
      </c>
      <c r="L1851" s="137">
        <f>SUM(L1649,L1800,L1822,L1850)</f>
        <v>7438017</v>
      </c>
      <c r="M1851" s="140">
        <f>SUM(M1649,M1800,M1822,M1850)</f>
        <v>5735717</v>
      </c>
      <c r="N1851" s="142">
        <f>SUM(N1649,N1800,N1822,N1850)</f>
        <v>0</v>
      </c>
      <c r="O1851" s="137">
        <f>SUM(O1649,O1800,O1822,O1850)</f>
        <v>7201217.5005586166</v>
      </c>
      <c r="P1851" s="142">
        <f>SUM(P1649,P1800,P1822,P1850)</f>
        <v>0</v>
      </c>
      <c r="Q1851" s="228">
        <f t="shared" si="2019"/>
        <v>7201217.5005586166</v>
      </c>
      <c r="R1851" s="142">
        <f>SUM(R1649,R1800,R1822,R1850)</f>
        <v>0</v>
      </c>
      <c r="S1851" s="142">
        <f>SUM(S1649,S1800,S1822,S1850)</f>
        <v>0</v>
      </c>
      <c r="T1851" s="229">
        <f t="shared" si="2030"/>
        <v>7201217.5005586166</v>
      </c>
      <c r="U1851" s="92"/>
      <c r="V1851" s="137">
        <f>SUM(V1649,V1800,V1822,V1850)</f>
        <v>2856848</v>
      </c>
      <c r="W1851" s="142">
        <f>SUM(W1649,W1800,W1822,W1850)</f>
        <v>0</v>
      </c>
      <c r="X1851" s="228">
        <f t="shared" si="2020"/>
        <v>2856848</v>
      </c>
      <c r="Y1851" s="142">
        <f>SUM(Y1649,Y1800,Y1822,Y1850)</f>
        <v>0</v>
      </c>
      <c r="Z1851" s="142">
        <f>SUM(Z1649,Z1800,Z1822,Z1850)</f>
        <v>0</v>
      </c>
      <c r="AA1851" s="229">
        <f t="shared" si="2031"/>
        <v>2856848</v>
      </c>
      <c r="AB1851" s="92"/>
      <c r="AC1851" s="137">
        <f>SUM(AC1649,AC1800,AC1822,AC1850)</f>
        <v>2985120</v>
      </c>
      <c r="AD1851" s="142">
        <f>SUM(AD1649,AD1800,AD1822,AD1850)</f>
        <v>0</v>
      </c>
      <c r="AE1851" s="228">
        <f t="shared" si="2021"/>
        <v>2985120</v>
      </c>
      <c r="AF1851" s="142">
        <f>SUM(AF1649,AF1800,AF1822,AF1850)</f>
        <v>0</v>
      </c>
      <c r="AG1851" s="142">
        <f>SUM(AG1649,AG1800,AG1822,AG1850)</f>
        <v>0</v>
      </c>
      <c r="AH1851" s="229">
        <f t="shared" si="2032"/>
        <v>2985120</v>
      </c>
      <c r="AJ1851" s="138">
        <f t="shared" ref="AJ1851:AU1851" si="2033">SUM(AJ1649,AJ1800,AJ1822,AJ1850)</f>
        <v>517886.04171321803</v>
      </c>
      <c r="AK1851" s="140">
        <f t="shared" si="2033"/>
        <v>581463.04171321809</v>
      </c>
      <c r="AL1851" s="142">
        <f t="shared" si="2033"/>
        <v>484497.04171321797</v>
      </c>
      <c r="AM1851" s="140">
        <f t="shared" si="2033"/>
        <v>612051.04171321809</v>
      </c>
      <c r="AN1851" s="142">
        <f t="shared" si="2033"/>
        <v>587551.04171321809</v>
      </c>
      <c r="AO1851" s="140">
        <f t="shared" si="2033"/>
        <v>587351.04171321809</v>
      </c>
      <c r="AP1851" s="142">
        <f t="shared" si="2033"/>
        <v>630719.04171321797</v>
      </c>
      <c r="AQ1851" s="140">
        <f t="shared" si="2033"/>
        <v>597090.04171321797</v>
      </c>
      <c r="AR1851" s="142">
        <f t="shared" si="2033"/>
        <v>597551.04171321797</v>
      </c>
      <c r="AS1851" s="140">
        <f t="shared" si="2033"/>
        <v>672996.04171321797</v>
      </c>
      <c r="AT1851" s="142">
        <f t="shared" si="2033"/>
        <v>597551.04171321797</v>
      </c>
      <c r="AU1851" s="140">
        <f t="shared" si="2033"/>
        <v>734511.04171321739</v>
      </c>
      <c r="AV1851" s="140">
        <f t="shared" si="2022"/>
        <v>7201217.5005586166</v>
      </c>
      <c r="AW1851" s="146">
        <f>T1851-AV1851</f>
        <v>0</v>
      </c>
      <c r="AY1851" s="140">
        <f>SUM(AJ1851:AL1851)</f>
        <v>1583846.1251396541</v>
      </c>
      <c r="AZ1851" s="140">
        <f>SUM(AM1851:AO1851)</f>
        <v>1786953.1251396541</v>
      </c>
      <c r="BA1851" s="140">
        <f>SUM(AP1851:AR1851)</f>
        <v>1825360.1251396539</v>
      </c>
      <c r="BB1851" s="140">
        <f>SUM(AS1851:AU1851)</f>
        <v>2005058.1251396532</v>
      </c>
      <c r="BC1851" s="140">
        <f t="shared" si="2028"/>
        <v>7201217.5005586147</v>
      </c>
      <c r="BD1851" s="140">
        <f>T1851-BC1851</f>
        <v>0</v>
      </c>
    </row>
    <row r="1852" spans="2:56" ht="15" thickBot="1" x14ac:dyDescent="0.35">
      <c r="B1852" s="282" t="s">
        <v>244</v>
      </c>
      <c r="C1852" s="273"/>
      <c r="D1852" s="274"/>
      <c r="E1852" s="275"/>
      <c r="F1852" s="273"/>
      <c r="G1852" s="274"/>
      <c r="H1852" s="275"/>
      <c r="I1852" s="273"/>
      <c r="J1852" s="276"/>
      <c r="K1852" s="277"/>
      <c r="L1852" s="273"/>
      <c r="M1852" s="276"/>
      <c r="N1852" s="278"/>
      <c r="O1852" s="273"/>
      <c r="P1852" s="279"/>
      <c r="Q1852" s="279"/>
      <c r="R1852" s="279"/>
      <c r="S1852" s="279"/>
      <c r="T1852" s="280"/>
      <c r="U1852" s="92"/>
      <c r="V1852" s="281"/>
      <c r="W1852" s="279"/>
      <c r="X1852" s="279"/>
      <c r="Y1852" s="279"/>
      <c r="Z1852" s="279"/>
      <c r="AA1852" s="280"/>
      <c r="AB1852" s="92"/>
      <c r="AC1852" s="281"/>
      <c r="AD1852" s="279"/>
      <c r="AE1852" s="279"/>
      <c r="AF1852" s="279"/>
      <c r="AG1852" s="279"/>
      <c r="AH1852" s="280"/>
      <c r="AJ1852" s="238"/>
      <c r="AK1852" s="238"/>
      <c r="AL1852" s="238"/>
      <c r="AM1852" s="238"/>
      <c r="AN1852" s="238"/>
      <c r="AO1852" s="238"/>
      <c r="AP1852" s="238"/>
      <c r="AQ1852" s="238"/>
      <c r="AR1852" s="238"/>
      <c r="AS1852" s="238"/>
      <c r="AT1852" s="238"/>
      <c r="AU1852" s="238"/>
      <c r="AV1852" s="238"/>
      <c r="AW1852" s="239"/>
      <c r="AY1852" s="238"/>
      <c r="AZ1852" s="238"/>
      <c r="BA1852" s="238"/>
      <c r="BB1852" s="238"/>
      <c r="BC1852" s="238"/>
      <c r="BD1852" s="238"/>
    </row>
    <row r="1853" spans="2:56" ht="13.2" thickBot="1" x14ac:dyDescent="0.35">
      <c r="B1853" s="136" t="s">
        <v>49</v>
      </c>
      <c r="C1853" s="137">
        <f>SUM(C1854,C1870,C2001)</f>
        <v>3670215</v>
      </c>
      <c r="D1853" s="138">
        <f>SUM(D1854,D1870,D2001)</f>
        <v>3560203.3400000003</v>
      </c>
      <c r="E1853" s="139">
        <f t="shared" ref="E1853:E1916" si="2034">IFERROR(D1853/C1853,0)</f>
        <v>0.97002582682485916</v>
      </c>
      <c r="F1853" s="137">
        <f>SUM(F1854,F1870,F2001)</f>
        <v>3148400</v>
      </c>
      <c r="G1853" s="138">
        <f>SUM(G1854,G1870,G2001)</f>
        <v>3096625.18</v>
      </c>
      <c r="H1853" s="139">
        <f t="shared" ref="H1853:H1916" si="2035">IFERROR(G1853/F1853,0)</f>
        <v>0.98355519629017918</v>
      </c>
      <c r="I1853" s="137">
        <f>SUM(I1854,I1870,I2001)</f>
        <v>3041727</v>
      </c>
      <c r="J1853" s="140">
        <f>SUM(J1854,J1870,J2001)</f>
        <v>3038099.29</v>
      </c>
      <c r="K1853" s="141">
        <f t="shared" ref="K1853:K1916" si="2036">IFERROR(J1853/I1853,0)</f>
        <v>0.99880735187608882</v>
      </c>
      <c r="L1853" s="137">
        <f>SUM(L1854,L1870,L2001)</f>
        <v>3180873</v>
      </c>
      <c r="M1853" s="140">
        <f>SUM(M1854,M1870,M2001)</f>
        <v>3179373</v>
      </c>
      <c r="N1853" s="142">
        <f>SUM(N1854,N1870,N2001)</f>
        <v>0</v>
      </c>
      <c r="O1853" s="137">
        <f>SUM(O1854,O1870,O2001)</f>
        <v>3318580.7900725198</v>
      </c>
      <c r="P1853" s="142">
        <f>SUM(P1854,P1870,P2001)</f>
        <v>115000</v>
      </c>
      <c r="Q1853" s="143">
        <f t="shared" ref="Q1853:Q1916" si="2037">SUM(O1853:P1853)</f>
        <v>3433580.7900725198</v>
      </c>
      <c r="R1853" s="144">
        <f>SUM(R1854,R1870,R2001)</f>
        <v>0</v>
      </c>
      <c r="S1853" s="144">
        <f>SUM(S1854,S1870,S2001)</f>
        <v>0</v>
      </c>
      <c r="T1853" s="145">
        <f>SUM(Q1853:S1853)</f>
        <v>3433580.7900725198</v>
      </c>
      <c r="U1853" s="91"/>
      <c r="V1853" s="137">
        <f>SUM(V1854,V1870,V2001)</f>
        <v>80000</v>
      </c>
      <c r="W1853" s="142">
        <f>SUM(W1854,W1870,W2001)</f>
        <v>0</v>
      </c>
      <c r="X1853" s="143">
        <f t="shared" ref="X1853:X1916" si="2038">SUM(V1853:W1853)</f>
        <v>80000</v>
      </c>
      <c r="Y1853" s="144">
        <f>SUM(Y1854,Y1870,Y2001)</f>
        <v>0</v>
      </c>
      <c r="Z1853" s="144">
        <f>SUM(Z1854,Z1870,Z2001)</f>
        <v>0</v>
      </c>
      <c r="AA1853" s="145">
        <f>SUM(X1853:Z1853)</f>
        <v>80000</v>
      </c>
      <c r="AB1853" s="91"/>
      <c r="AC1853" s="137">
        <f>SUM(AC1854,AC1870,AC2001)</f>
        <v>83592</v>
      </c>
      <c r="AD1853" s="142">
        <f>SUM(AD1854,AD1870,AD2001)</f>
        <v>0</v>
      </c>
      <c r="AE1853" s="143">
        <f t="shared" ref="AE1853:AE1916" si="2039">SUM(AC1853:AD1853)</f>
        <v>83592</v>
      </c>
      <c r="AF1853" s="142">
        <f>SUM(AF1854,AF1870,AF2001)</f>
        <v>0</v>
      </c>
      <c r="AG1853" s="142">
        <f>SUM(AG1854,AG1870,AG2001)</f>
        <v>0</v>
      </c>
      <c r="AH1853" s="145">
        <f>SUM(AE1853:AG1853)</f>
        <v>83592</v>
      </c>
      <c r="AJ1853" s="138">
        <f t="shared" ref="AJ1853:AU1853" si="2040">SUM(AJ1854,AJ1870,AJ2001)</f>
        <v>269873.56583937665</v>
      </c>
      <c r="AK1853" s="140">
        <f t="shared" si="2040"/>
        <v>269873.56583937665</v>
      </c>
      <c r="AL1853" s="142">
        <f t="shared" si="2040"/>
        <v>269873.56583937665</v>
      </c>
      <c r="AM1853" s="140">
        <f t="shared" si="2040"/>
        <v>290538.56583937665</v>
      </c>
      <c r="AN1853" s="142">
        <f t="shared" si="2040"/>
        <v>259873.56583937665</v>
      </c>
      <c r="AO1853" s="140">
        <f t="shared" si="2040"/>
        <v>274229.56583937665</v>
      </c>
      <c r="AP1853" s="142">
        <f t="shared" si="2040"/>
        <v>323986.56583937665</v>
      </c>
      <c r="AQ1853" s="140">
        <f t="shared" si="2040"/>
        <v>269873.56583937665</v>
      </c>
      <c r="AR1853" s="142">
        <f t="shared" si="2040"/>
        <v>269873.56583937671</v>
      </c>
      <c r="AS1853" s="140">
        <f t="shared" si="2040"/>
        <v>395123.56583937671</v>
      </c>
      <c r="AT1853" s="142">
        <f t="shared" si="2040"/>
        <v>273455.56583937665</v>
      </c>
      <c r="AU1853" s="140">
        <f t="shared" si="2040"/>
        <v>267005.56583937677</v>
      </c>
      <c r="AV1853" s="140">
        <f t="shared" ref="AV1853:AV1916" si="2041">SUM(AJ1853:AU1853)</f>
        <v>3433580.7900725207</v>
      </c>
      <c r="AW1853" s="146">
        <f t="shared" ref="AW1853:AW1916" si="2042">T1853-AV1853</f>
        <v>0</v>
      </c>
      <c r="AY1853" s="140">
        <f t="shared" ref="AY1853:AY1916" si="2043">SUM(AJ1853:AL1853)</f>
        <v>809620.69751812995</v>
      </c>
      <c r="AZ1853" s="140">
        <f t="shared" ref="AZ1853:AZ1916" si="2044">SUM(AM1853:AO1853)</f>
        <v>824641.69751812995</v>
      </c>
      <c r="BA1853" s="140">
        <f t="shared" ref="BA1853:BA1916" si="2045">SUM(AP1853:AR1853)</f>
        <v>863733.69751813007</v>
      </c>
      <c r="BB1853" s="140">
        <f t="shared" ref="BB1853:BB1916" si="2046">SUM(AS1853:AU1853)</f>
        <v>935584.69751813007</v>
      </c>
      <c r="BC1853" s="140">
        <f t="shared" ref="BC1853:BC1916" si="2047">SUM(AY1853,AZ1853,BA1853,BB1853)</f>
        <v>3433580.7900725203</v>
      </c>
      <c r="BD1853" s="140">
        <f t="shared" ref="BD1853:BD1916" si="2048">T1853-BC1853</f>
        <v>0</v>
      </c>
    </row>
    <row r="1854" spans="2:56" x14ac:dyDescent="0.3">
      <c r="B1854" s="148" t="s">
        <v>50</v>
      </c>
      <c r="C1854" s="149">
        <f>SUM(C1855,C1865)</f>
        <v>3601215</v>
      </c>
      <c r="D1854" s="150">
        <f>SUM(D1855,D1865)</f>
        <v>3497594.6100000003</v>
      </c>
      <c r="E1854" s="151">
        <f t="shared" si="2034"/>
        <v>0.97122626946738821</v>
      </c>
      <c r="F1854" s="149">
        <f>SUM(F1855,F1865)</f>
        <v>2959664</v>
      </c>
      <c r="G1854" s="150">
        <f>SUM(G1855,G1865)</f>
        <v>2895754.25</v>
      </c>
      <c r="H1854" s="151">
        <f t="shared" si="2035"/>
        <v>0.9784064170797766</v>
      </c>
      <c r="I1854" s="149">
        <f>SUM(I1855,I1865)</f>
        <v>2919165</v>
      </c>
      <c r="J1854" s="152">
        <f>SUM(J1855,J1865)</f>
        <v>2915564.98</v>
      </c>
      <c r="K1854" s="153">
        <f t="shared" si="2036"/>
        <v>0.99876676378347917</v>
      </c>
      <c r="L1854" s="149">
        <f>SUM(L1855,L1865)</f>
        <v>3100873</v>
      </c>
      <c r="M1854" s="152">
        <f>SUM(M1855,M1865)</f>
        <v>3099373</v>
      </c>
      <c r="N1854" s="154">
        <f>SUM(N1855,N1865)</f>
        <v>0</v>
      </c>
      <c r="O1854" s="149">
        <f>SUM(O1855,O1865)</f>
        <v>3238482.7900725198</v>
      </c>
      <c r="P1854" s="154">
        <f>SUM(P1855,P1865)</f>
        <v>0</v>
      </c>
      <c r="Q1854" s="155">
        <f t="shared" si="2037"/>
        <v>3238482.7900725198</v>
      </c>
      <c r="R1854" s="154">
        <f>SUM(R1855,R1865)</f>
        <v>0</v>
      </c>
      <c r="S1854" s="154">
        <f>SUM(S1855,S1865)</f>
        <v>0</v>
      </c>
      <c r="T1854" s="156">
        <f t="shared" ref="T1854:T1917" si="2049">SUM(Q1854:S1854)</f>
        <v>3238482.7900725198</v>
      </c>
      <c r="U1854" s="157"/>
      <c r="V1854" s="149">
        <f>SUM(V1855,V1865)</f>
        <v>0</v>
      </c>
      <c r="W1854" s="154">
        <f>SUM(W1855,W1865)</f>
        <v>0</v>
      </c>
      <c r="X1854" s="155">
        <f t="shared" si="2038"/>
        <v>0</v>
      </c>
      <c r="Y1854" s="154">
        <f>SUM(Y1855,Y1865)</f>
        <v>0</v>
      </c>
      <c r="Z1854" s="154">
        <f>SUM(Z1855,Z1865)</f>
        <v>0</v>
      </c>
      <c r="AA1854" s="156">
        <f t="shared" ref="AA1854:AA1917" si="2050">SUM(X1854:Z1854)</f>
        <v>0</v>
      </c>
      <c r="AB1854" s="157"/>
      <c r="AC1854" s="149">
        <f>SUM(AC1855,AC1865)</f>
        <v>0</v>
      </c>
      <c r="AD1854" s="154">
        <f>SUM(AD1855,AD1865)</f>
        <v>0</v>
      </c>
      <c r="AE1854" s="155">
        <f t="shared" si="2039"/>
        <v>0</v>
      </c>
      <c r="AF1854" s="154">
        <f>SUM(AF1855,AF1865)</f>
        <v>0</v>
      </c>
      <c r="AG1854" s="154">
        <f>SUM(AG1855,AG1865)</f>
        <v>0</v>
      </c>
      <c r="AH1854" s="156">
        <f t="shared" ref="AH1854:AH1917" si="2051">SUM(AE1854:AG1854)</f>
        <v>0</v>
      </c>
      <c r="AJ1854" s="150">
        <f t="shared" ref="AJ1854:AU1854" si="2052">SUM(AJ1855,AJ1865)</f>
        <v>269873.56583937665</v>
      </c>
      <c r="AK1854" s="152">
        <f t="shared" si="2052"/>
        <v>269873.56583937665</v>
      </c>
      <c r="AL1854" s="154">
        <f t="shared" si="2052"/>
        <v>269873.56583937665</v>
      </c>
      <c r="AM1854" s="152">
        <f t="shared" si="2052"/>
        <v>259873.56583937665</v>
      </c>
      <c r="AN1854" s="154">
        <f t="shared" si="2052"/>
        <v>259873.56583937665</v>
      </c>
      <c r="AO1854" s="152">
        <f t="shared" si="2052"/>
        <v>259873.56583937665</v>
      </c>
      <c r="AP1854" s="154">
        <f t="shared" si="2052"/>
        <v>303041.56583937665</v>
      </c>
      <c r="AQ1854" s="152">
        <f t="shared" si="2052"/>
        <v>269873.56583937665</v>
      </c>
      <c r="AR1854" s="154">
        <f t="shared" si="2052"/>
        <v>269873.56583937671</v>
      </c>
      <c r="AS1854" s="152">
        <f t="shared" si="2052"/>
        <v>269873.56583937671</v>
      </c>
      <c r="AT1854" s="154">
        <f t="shared" si="2052"/>
        <v>269873.56583937665</v>
      </c>
      <c r="AU1854" s="152">
        <f t="shared" si="2052"/>
        <v>266705.56583937677</v>
      </c>
      <c r="AV1854" s="152">
        <f t="shared" si="2041"/>
        <v>3238482.7900725207</v>
      </c>
      <c r="AW1854" s="158">
        <f t="shared" si="2042"/>
        <v>0</v>
      </c>
      <c r="AY1854" s="152">
        <f t="shared" si="2043"/>
        <v>809620.69751812995</v>
      </c>
      <c r="AZ1854" s="152">
        <f t="shared" si="2044"/>
        <v>779620.69751812995</v>
      </c>
      <c r="BA1854" s="152">
        <f t="shared" si="2045"/>
        <v>842788.69751813007</v>
      </c>
      <c r="BB1854" s="152">
        <f t="shared" si="2046"/>
        <v>806452.69751813007</v>
      </c>
      <c r="BC1854" s="152">
        <f t="shared" si="2047"/>
        <v>3238482.7900725203</v>
      </c>
      <c r="BD1854" s="152">
        <f t="shared" si="2048"/>
        <v>0</v>
      </c>
    </row>
    <row r="1855" spans="2:56" x14ac:dyDescent="0.3">
      <c r="B1855" s="159" t="s">
        <v>51</v>
      </c>
      <c r="C1855" s="160">
        <f>SUM(C1856:C1864)</f>
        <v>3135333</v>
      </c>
      <c r="D1855" s="161">
        <f>SUM(D1856:D1864)</f>
        <v>3037317.72</v>
      </c>
      <c r="E1855" s="162">
        <f t="shared" si="2034"/>
        <v>0.96873847849654249</v>
      </c>
      <c r="F1855" s="160">
        <f>SUM(F1856:F1864)</f>
        <v>2600739</v>
      </c>
      <c r="G1855" s="161">
        <f>SUM(G1856:G1864)</f>
        <v>2536882.75</v>
      </c>
      <c r="H1855" s="162">
        <f t="shared" si="2035"/>
        <v>0.97544688259760015</v>
      </c>
      <c r="I1855" s="160">
        <f>SUM(I1856:I1864)</f>
        <v>2576531</v>
      </c>
      <c r="J1855" s="163">
        <f>SUM(J1856:J1864)</f>
        <v>2573047.41</v>
      </c>
      <c r="K1855" s="164">
        <f t="shared" si="2036"/>
        <v>0.99864795339159518</v>
      </c>
      <c r="L1855" s="160">
        <f>SUM(L1856:L1864)</f>
        <v>2640998</v>
      </c>
      <c r="M1855" s="163">
        <f>SUM(M1856:M1864)</f>
        <v>2640098</v>
      </c>
      <c r="N1855" s="165">
        <f>SUM(N1856:N1864)</f>
        <v>0</v>
      </c>
      <c r="O1855" s="160">
        <f>SUM(O1856:O1864)</f>
        <v>2766243.8734105099</v>
      </c>
      <c r="P1855" s="165">
        <f>SUM(P1856:P1864)</f>
        <v>0</v>
      </c>
      <c r="Q1855" s="166">
        <f t="shared" si="2037"/>
        <v>2766243.8734105099</v>
      </c>
      <c r="R1855" s="165">
        <f>SUM(R1856:R1864)</f>
        <v>0</v>
      </c>
      <c r="S1855" s="165">
        <f>SUM(S1856:S1864)</f>
        <v>0</v>
      </c>
      <c r="T1855" s="167">
        <f t="shared" si="2049"/>
        <v>2766243.8734105099</v>
      </c>
      <c r="U1855" s="157"/>
      <c r="V1855" s="160">
        <f>SUM(V1856:V1864)</f>
        <v>0</v>
      </c>
      <c r="W1855" s="165">
        <f>SUM(W1856:W1864)</f>
        <v>0</v>
      </c>
      <c r="X1855" s="166">
        <f t="shared" si="2038"/>
        <v>0</v>
      </c>
      <c r="Y1855" s="165">
        <f>SUM(Y1856:Y1864)</f>
        <v>0</v>
      </c>
      <c r="Z1855" s="165">
        <f>SUM(Z1856:Z1864)</f>
        <v>0</v>
      </c>
      <c r="AA1855" s="167">
        <f t="shared" si="2050"/>
        <v>0</v>
      </c>
      <c r="AB1855" s="157"/>
      <c r="AC1855" s="160">
        <f>SUM(AC1856:AC1864)</f>
        <v>0</v>
      </c>
      <c r="AD1855" s="165">
        <f>SUM(AD1856:AD1864)</f>
        <v>0</v>
      </c>
      <c r="AE1855" s="166">
        <f t="shared" si="2039"/>
        <v>0</v>
      </c>
      <c r="AF1855" s="165">
        <f>SUM(AF1856:AF1864)</f>
        <v>0</v>
      </c>
      <c r="AG1855" s="165">
        <f>SUM(AG1856:AG1864)</f>
        <v>0</v>
      </c>
      <c r="AH1855" s="167">
        <f t="shared" si="2051"/>
        <v>0</v>
      </c>
      <c r="AJ1855" s="161">
        <f t="shared" ref="AJ1855:AU1855" si="2053">SUM(AJ1856:AJ1864)</f>
        <v>230520.32278420916</v>
      </c>
      <c r="AK1855" s="163">
        <f t="shared" si="2053"/>
        <v>230520.32278420916</v>
      </c>
      <c r="AL1855" s="165">
        <f t="shared" si="2053"/>
        <v>230520.32278420916</v>
      </c>
      <c r="AM1855" s="163">
        <f t="shared" si="2053"/>
        <v>230520.32278420916</v>
      </c>
      <c r="AN1855" s="165">
        <f t="shared" si="2053"/>
        <v>230520.32278420916</v>
      </c>
      <c r="AO1855" s="163">
        <f t="shared" si="2053"/>
        <v>230520.32278420916</v>
      </c>
      <c r="AP1855" s="165">
        <f t="shared" si="2053"/>
        <v>263688.32278420916</v>
      </c>
      <c r="AQ1855" s="163">
        <f t="shared" si="2053"/>
        <v>230520.32278420916</v>
      </c>
      <c r="AR1855" s="165">
        <f t="shared" si="2053"/>
        <v>230520.32278420919</v>
      </c>
      <c r="AS1855" s="163">
        <f t="shared" si="2053"/>
        <v>230520.32278420919</v>
      </c>
      <c r="AT1855" s="165">
        <f t="shared" si="2053"/>
        <v>230520.32278420916</v>
      </c>
      <c r="AU1855" s="163">
        <f t="shared" si="2053"/>
        <v>197352.32278420936</v>
      </c>
      <c r="AV1855" s="163">
        <f t="shared" si="2041"/>
        <v>2766243.8734105099</v>
      </c>
      <c r="AW1855" s="168">
        <f t="shared" si="2042"/>
        <v>0</v>
      </c>
      <c r="AY1855" s="163">
        <f t="shared" si="2043"/>
        <v>691560.96835262747</v>
      </c>
      <c r="AZ1855" s="163">
        <f t="shared" si="2044"/>
        <v>691560.96835262747</v>
      </c>
      <c r="BA1855" s="163">
        <f t="shared" si="2045"/>
        <v>724728.96835262747</v>
      </c>
      <c r="BB1855" s="163">
        <f t="shared" si="2046"/>
        <v>658392.96835262771</v>
      </c>
      <c r="BC1855" s="163">
        <f t="shared" si="2047"/>
        <v>2766243.8734105099</v>
      </c>
      <c r="BD1855" s="163">
        <f t="shared" si="2048"/>
        <v>0</v>
      </c>
    </row>
    <row r="1856" spans="2:56" x14ac:dyDescent="0.3">
      <c r="B1856" s="169" t="s">
        <v>52</v>
      </c>
      <c r="C1856" s="248">
        <v>2297303</v>
      </c>
      <c r="D1856" s="249">
        <v>2239606.79</v>
      </c>
      <c r="E1856" s="172">
        <f t="shared" si="2034"/>
        <v>0.9748852415201652</v>
      </c>
      <c r="F1856" s="248">
        <v>1948335</v>
      </c>
      <c r="G1856" s="249">
        <v>1942571.45</v>
      </c>
      <c r="H1856" s="172">
        <f t="shared" si="2035"/>
        <v>0.99704180749203808</v>
      </c>
      <c r="I1856" s="248">
        <v>1940374</v>
      </c>
      <c r="J1856" s="250">
        <v>1936997.25</v>
      </c>
      <c r="K1856" s="174">
        <f t="shared" si="2036"/>
        <v>0.99825974270939521</v>
      </c>
      <c r="L1856" s="248">
        <v>2056998</v>
      </c>
      <c r="M1856" s="250">
        <v>2056998</v>
      </c>
      <c r="N1856" s="251"/>
      <c r="O1856" s="248">
        <v>2176755.7747042798</v>
      </c>
      <c r="P1856" s="251"/>
      <c r="Q1856" s="166">
        <f t="shared" si="2037"/>
        <v>2176755.7747042798</v>
      </c>
      <c r="R1856" s="251"/>
      <c r="S1856" s="251"/>
      <c r="T1856" s="167">
        <f t="shared" si="2049"/>
        <v>2176755.7747042798</v>
      </c>
      <c r="U1856" s="157"/>
      <c r="V1856" s="248"/>
      <c r="W1856" s="251"/>
      <c r="X1856" s="166">
        <f t="shared" si="2038"/>
        <v>0</v>
      </c>
      <c r="Y1856" s="251"/>
      <c r="Z1856" s="251"/>
      <c r="AA1856" s="167">
        <f t="shared" si="2050"/>
        <v>0</v>
      </c>
      <c r="AB1856" s="157"/>
      <c r="AC1856" s="248"/>
      <c r="AD1856" s="251"/>
      <c r="AE1856" s="166">
        <f t="shared" si="2039"/>
        <v>0</v>
      </c>
      <c r="AF1856" s="251"/>
      <c r="AG1856" s="251"/>
      <c r="AH1856" s="167">
        <f t="shared" si="2051"/>
        <v>0</v>
      </c>
      <c r="AJ1856" s="252">
        <f>T1856/12</f>
        <v>181396.31455868998</v>
      </c>
      <c r="AK1856" s="253">
        <v>181396.31455868998</v>
      </c>
      <c r="AL1856" s="254">
        <v>181396.31455868998</v>
      </c>
      <c r="AM1856" s="253">
        <v>181396.31455868998</v>
      </c>
      <c r="AN1856" s="254">
        <v>181396.31455868998</v>
      </c>
      <c r="AO1856" s="253">
        <v>181396.31455868998</v>
      </c>
      <c r="AP1856" s="254">
        <f>181396.31455869+33168</f>
        <v>214564.31455869001</v>
      </c>
      <c r="AQ1856" s="253">
        <v>181396.31455868998</v>
      </c>
      <c r="AR1856" s="254">
        <v>181396.31455869001</v>
      </c>
      <c r="AS1856" s="253">
        <v>181396.31455869001</v>
      </c>
      <c r="AT1856" s="254">
        <v>181396.31455868998</v>
      </c>
      <c r="AU1856" s="253">
        <v>148228.31455869018</v>
      </c>
      <c r="AV1856" s="163">
        <f t="shared" si="2041"/>
        <v>2176755.7747042798</v>
      </c>
      <c r="AW1856" s="168">
        <f t="shared" si="2042"/>
        <v>0</v>
      </c>
      <c r="AY1856" s="163">
        <f t="shared" si="2043"/>
        <v>544188.94367606996</v>
      </c>
      <c r="AZ1856" s="163">
        <f t="shared" si="2044"/>
        <v>544188.94367606996</v>
      </c>
      <c r="BA1856" s="163">
        <f t="shared" si="2045"/>
        <v>577356.94367607008</v>
      </c>
      <c r="BB1856" s="163">
        <f t="shared" si="2046"/>
        <v>511020.94367607019</v>
      </c>
      <c r="BC1856" s="163">
        <f t="shared" si="2047"/>
        <v>2176755.7747042803</v>
      </c>
      <c r="BD1856" s="163">
        <f t="shared" si="2048"/>
        <v>0</v>
      </c>
    </row>
    <row r="1857" spans="2:56" x14ac:dyDescent="0.3">
      <c r="B1857" s="169" t="s">
        <v>53</v>
      </c>
      <c r="C1857" s="248"/>
      <c r="D1857" s="249"/>
      <c r="E1857" s="172">
        <f t="shared" si="2034"/>
        <v>0</v>
      </c>
      <c r="F1857" s="248"/>
      <c r="G1857" s="249"/>
      <c r="H1857" s="172">
        <f t="shared" si="2035"/>
        <v>0</v>
      </c>
      <c r="I1857" s="248"/>
      <c r="J1857" s="250"/>
      <c r="K1857" s="174">
        <f t="shared" si="2036"/>
        <v>0</v>
      </c>
      <c r="L1857" s="248"/>
      <c r="M1857" s="250">
        <v>0</v>
      </c>
      <c r="N1857" s="251"/>
      <c r="O1857" s="248"/>
      <c r="P1857" s="251"/>
      <c r="Q1857" s="166">
        <f t="shared" si="2037"/>
        <v>0</v>
      </c>
      <c r="R1857" s="251"/>
      <c r="S1857" s="251"/>
      <c r="T1857" s="167">
        <f t="shared" si="2049"/>
        <v>0</v>
      </c>
      <c r="U1857" s="157"/>
      <c r="V1857" s="248"/>
      <c r="W1857" s="251"/>
      <c r="X1857" s="166">
        <f t="shared" si="2038"/>
        <v>0</v>
      </c>
      <c r="Y1857" s="251"/>
      <c r="Z1857" s="251"/>
      <c r="AA1857" s="167">
        <f t="shared" si="2050"/>
        <v>0</v>
      </c>
      <c r="AB1857" s="157"/>
      <c r="AC1857" s="248"/>
      <c r="AD1857" s="251"/>
      <c r="AE1857" s="166">
        <f t="shared" si="2039"/>
        <v>0</v>
      </c>
      <c r="AF1857" s="251"/>
      <c r="AG1857" s="251"/>
      <c r="AH1857" s="167">
        <f t="shared" si="2051"/>
        <v>0</v>
      </c>
      <c r="AJ1857" s="252"/>
      <c r="AK1857" s="253"/>
      <c r="AL1857" s="254"/>
      <c r="AM1857" s="253"/>
      <c r="AN1857" s="254"/>
      <c r="AO1857" s="253"/>
      <c r="AP1857" s="254"/>
      <c r="AQ1857" s="253"/>
      <c r="AR1857" s="254"/>
      <c r="AS1857" s="253"/>
      <c r="AT1857" s="254"/>
      <c r="AU1857" s="253"/>
      <c r="AV1857" s="163">
        <f t="shared" si="2041"/>
        <v>0</v>
      </c>
      <c r="AW1857" s="168">
        <f t="shared" si="2042"/>
        <v>0</v>
      </c>
      <c r="AY1857" s="163">
        <f t="shared" si="2043"/>
        <v>0</v>
      </c>
      <c r="AZ1857" s="163">
        <f t="shared" si="2044"/>
        <v>0</v>
      </c>
      <c r="BA1857" s="163">
        <f t="shared" si="2045"/>
        <v>0</v>
      </c>
      <c r="BB1857" s="163">
        <f t="shared" si="2046"/>
        <v>0</v>
      </c>
      <c r="BC1857" s="163">
        <f t="shared" si="2047"/>
        <v>0</v>
      </c>
      <c r="BD1857" s="163">
        <f t="shared" si="2048"/>
        <v>0</v>
      </c>
    </row>
    <row r="1858" spans="2:56" x14ac:dyDescent="0.3">
      <c r="B1858" s="169" t="s">
        <v>54</v>
      </c>
      <c r="C1858" s="248">
        <v>11000</v>
      </c>
      <c r="D1858" s="249">
        <v>10899</v>
      </c>
      <c r="E1858" s="172">
        <f t="shared" si="2034"/>
        <v>0.99081818181818182</v>
      </c>
      <c r="F1858" s="248"/>
      <c r="G1858" s="249"/>
      <c r="H1858" s="172">
        <f t="shared" si="2035"/>
        <v>0</v>
      </c>
      <c r="I1858" s="248"/>
      <c r="J1858" s="250"/>
      <c r="K1858" s="174">
        <f t="shared" si="2036"/>
        <v>0</v>
      </c>
      <c r="L1858" s="248"/>
      <c r="M1858" s="250">
        <v>0</v>
      </c>
      <c r="N1858" s="251"/>
      <c r="O1858" s="248"/>
      <c r="P1858" s="251"/>
      <c r="Q1858" s="166">
        <f t="shared" si="2037"/>
        <v>0</v>
      </c>
      <c r="R1858" s="251"/>
      <c r="S1858" s="251"/>
      <c r="T1858" s="167">
        <f t="shared" si="2049"/>
        <v>0</v>
      </c>
      <c r="U1858" s="157"/>
      <c r="V1858" s="248"/>
      <c r="W1858" s="251"/>
      <c r="X1858" s="166">
        <f t="shared" si="2038"/>
        <v>0</v>
      </c>
      <c r="Y1858" s="251"/>
      <c r="Z1858" s="251"/>
      <c r="AA1858" s="167">
        <f t="shared" si="2050"/>
        <v>0</v>
      </c>
      <c r="AB1858" s="157"/>
      <c r="AC1858" s="248"/>
      <c r="AD1858" s="251"/>
      <c r="AE1858" s="166">
        <f t="shared" si="2039"/>
        <v>0</v>
      </c>
      <c r="AF1858" s="251"/>
      <c r="AG1858" s="251"/>
      <c r="AH1858" s="167">
        <f t="shared" si="2051"/>
        <v>0</v>
      </c>
      <c r="AJ1858" s="252"/>
      <c r="AK1858" s="253"/>
      <c r="AL1858" s="254"/>
      <c r="AM1858" s="253"/>
      <c r="AN1858" s="254"/>
      <c r="AO1858" s="253"/>
      <c r="AP1858" s="254"/>
      <c r="AQ1858" s="253"/>
      <c r="AR1858" s="254"/>
      <c r="AS1858" s="253"/>
      <c r="AT1858" s="254"/>
      <c r="AU1858" s="253"/>
      <c r="AV1858" s="163">
        <f t="shared" si="2041"/>
        <v>0</v>
      </c>
      <c r="AW1858" s="168">
        <f t="shared" si="2042"/>
        <v>0</v>
      </c>
      <c r="AY1858" s="163">
        <f t="shared" si="2043"/>
        <v>0</v>
      </c>
      <c r="AZ1858" s="163">
        <f t="shared" si="2044"/>
        <v>0</v>
      </c>
      <c r="BA1858" s="163">
        <f t="shared" si="2045"/>
        <v>0</v>
      </c>
      <c r="BB1858" s="163">
        <f t="shared" si="2046"/>
        <v>0</v>
      </c>
      <c r="BC1858" s="163">
        <f t="shared" si="2047"/>
        <v>0</v>
      </c>
      <c r="BD1858" s="163">
        <f t="shared" si="2048"/>
        <v>0</v>
      </c>
    </row>
    <row r="1859" spans="2:56" x14ac:dyDescent="0.3">
      <c r="B1859" s="169" t="s">
        <v>55</v>
      </c>
      <c r="C1859" s="248"/>
      <c r="D1859" s="249"/>
      <c r="E1859" s="172">
        <f t="shared" si="2034"/>
        <v>0</v>
      </c>
      <c r="F1859" s="248"/>
      <c r="G1859" s="249"/>
      <c r="H1859" s="172">
        <f t="shared" si="2035"/>
        <v>0</v>
      </c>
      <c r="I1859" s="248"/>
      <c r="J1859" s="250"/>
      <c r="K1859" s="174">
        <f t="shared" si="2036"/>
        <v>0</v>
      </c>
      <c r="L1859" s="248"/>
      <c r="M1859" s="250">
        <v>0</v>
      </c>
      <c r="N1859" s="251"/>
      <c r="O1859" s="248"/>
      <c r="P1859" s="251"/>
      <c r="Q1859" s="166">
        <f t="shared" si="2037"/>
        <v>0</v>
      </c>
      <c r="R1859" s="251"/>
      <c r="S1859" s="251"/>
      <c r="T1859" s="167">
        <f t="shared" si="2049"/>
        <v>0</v>
      </c>
      <c r="U1859" s="157"/>
      <c r="V1859" s="248"/>
      <c r="W1859" s="251"/>
      <c r="X1859" s="166">
        <f t="shared" si="2038"/>
        <v>0</v>
      </c>
      <c r="Y1859" s="251"/>
      <c r="Z1859" s="251"/>
      <c r="AA1859" s="167">
        <f t="shared" si="2050"/>
        <v>0</v>
      </c>
      <c r="AB1859" s="157"/>
      <c r="AC1859" s="248"/>
      <c r="AD1859" s="251"/>
      <c r="AE1859" s="166">
        <f t="shared" si="2039"/>
        <v>0</v>
      </c>
      <c r="AF1859" s="251"/>
      <c r="AG1859" s="251"/>
      <c r="AH1859" s="167">
        <f t="shared" si="2051"/>
        <v>0</v>
      </c>
      <c r="AJ1859" s="252"/>
      <c r="AK1859" s="253"/>
      <c r="AL1859" s="254"/>
      <c r="AM1859" s="253"/>
      <c r="AN1859" s="254"/>
      <c r="AO1859" s="253"/>
      <c r="AP1859" s="254"/>
      <c r="AQ1859" s="253"/>
      <c r="AR1859" s="254"/>
      <c r="AS1859" s="253"/>
      <c r="AT1859" s="254"/>
      <c r="AU1859" s="253"/>
      <c r="AV1859" s="163">
        <f t="shared" si="2041"/>
        <v>0</v>
      </c>
      <c r="AW1859" s="168">
        <f t="shared" si="2042"/>
        <v>0</v>
      </c>
      <c r="AY1859" s="163">
        <f t="shared" si="2043"/>
        <v>0</v>
      </c>
      <c r="AZ1859" s="163">
        <f t="shared" si="2044"/>
        <v>0</v>
      </c>
      <c r="BA1859" s="163">
        <f t="shared" si="2045"/>
        <v>0</v>
      </c>
      <c r="BB1859" s="163">
        <f t="shared" si="2046"/>
        <v>0</v>
      </c>
      <c r="BC1859" s="163">
        <f t="shared" si="2047"/>
        <v>0</v>
      </c>
      <c r="BD1859" s="163">
        <f t="shared" si="2048"/>
        <v>0</v>
      </c>
    </row>
    <row r="1860" spans="2:56" x14ac:dyDescent="0.3">
      <c r="B1860" s="169" t="s">
        <v>56</v>
      </c>
      <c r="C1860" s="248"/>
      <c r="D1860" s="249"/>
      <c r="E1860" s="172">
        <f t="shared" si="2034"/>
        <v>0</v>
      </c>
      <c r="F1860" s="248"/>
      <c r="G1860" s="249"/>
      <c r="H1860" s="172">
        <f t="shared" si="2035"/>
        <v>0</v>
      </c>
      <c r="I1860" s="248"/>
      <c r="J1860" s="250"/>
      <c r="K1860" s="174">
        <f t="shared" si="2036"/>
        <v>0</v>
      </c>
      <c r="L1860" s="248"/>
      <c r="M1860" s="250">
        <v>0</v>
      </c>
      <c r="N1860" s="251"/>
      <c r="O1860" s="248"/>
      <c r="P1860" s="251"/>
      <c r="Q1860" s="166">
        <f t="shared" si="2037"/>
        <v>0</v>
      </c>
      <c r="R1860" s="251"/>
      <c r="S1860" s="251"/>
      <c r="T1860" s="167">
        <f t="shared" si="2049"/>
        <v>0</v>
      </c>
      <c r="U1860" s="157"/>
      <c r="V1860" s="248"/>
      <c r="W1860" s="251"/>
      <c r="X1860" s="166">
        <f t="shared" si="2038"/>
        <v>0</v>
      </c>
      <c r="Y1860" s="251"/>
      <c r="Z1860" s="251"/>
      <c r="AA1860" s="167">
        <f t="shared" si="2050"/>
        <v>0</v>
      </c>
      <c r="AB1860" s="157"/>
      <c r="AC1860" s="248"/>
      <c r="AD1860" s="251"/>
      <c r="AE1860" s="166">
        <f t="shared" si="2039"/>
        <v>0</v>
      </c>
      <c r="AF1860" s="251"/>
      <c r="AG1860" s="251"/>
      <c r="AH1860" s="167">
        <f t="shared" si="2051"/>
        <v>0</v>
      </c>
      <c r="AJ1860" s="252"/>
      <c r="AK1860" s="253"/>
      <c r="AL1860" s="254"/>
      <c r="AM1860" s="253"/>
      <c r="AN1860" s="254"/>
      <c r="AO1860" s="253"/>
      <c r="AP1860" s="254"/>
      <c r="AQ1860" s="253"/>
      <c r="AR1860" s="254"/>
      <c r="AS1860" s="253"/>
      <c r="AT1860" s="254"/>
      <c r="AU1860" s="253"/>
      <c r="AV1860" s="163">
        <f t="shared" si="2041"/>
        <v>0</v>
      </c>
      <c r="AW1860" s="168">
        <f t="shared" si="2042"/>
        <v>0</v>
      </c>
      <c r="AY1860" s="163">
        <f t="shared" si="2043"/>
        <v>0</v>
      </c>
      <c r="AZ1860" s="163">
        <f t="shared" si="2044"/>
        <v>0</v>
      </c>
      <c r="BA1860" s="163">
        <f t="shared" si="2045"/>
        <v>0</v>
      </c>
      <c r="BB1860" s="163">
        <f t="shared" si="2046"/>
        <v>0</v>
      </c>
      <c r="BC1860" s="163">
        <f t="shared" si="2047"/>
        <v>0</v>
      </c>
      <c r="BD1860" s="163">
        <f t="shared" si="2048"/>
        <v>0</v>
      </c>
    </row>
    <row r="1861" spans="2:56" x14ac:dyDescent="0.3">
      <c r="B1861" s="169" t="s">
        <v>57</v>
      </c>
      <c r="C1861" s="248"/>
      <c r="D1861" s="249"/>
      <c r="E1861" s="172">
        <f t="shared" si="2034"/>
        <v>0</v>
      </c>
      <c r="F1861" s="248"/>
      <c r="G1861" s="249"/>
      <c r="H1861" s="172">
        <f t="shared" si="2035"/>
        <v>0</v>
      </c>
      <c r="I1861" s="248"/>
      <c r="J1861" s="250"/>
      <c r="K1861" s="174">
        <f t="shared" si="2036"/>
        <v>0</v>
      </c>
      <c r="L1861" s="248"/>
      <c r="M1861" s="250">
        <v>0</v>
      </c>
      <c r="N1861" s="251"/>
      <c r="O1861" s="248"/>
      <c r="P1861" s="251"/>
      <c r="Q1861" s="166">
        <f t="shared" si="2037"/>
        <v>0</v>
      </c>
      <c r="R1861" s="251"/>
      <c r="S1861" s="251"/>
      <c r="T1861" s="167">
        <f t="shared" si="2049"/>
        <v>0</v>
      </c>
      <c r="U1861" s="157"/>
      <c r="V1861" s="248"/>
      <c r="W1861" s="251"/>
      <c r="X1861" s="166">
        <f t="shared" si="2038"/>
        <v>0</v>
      </c>
      <c r="Y1861" s="251"/>
      <c r="Z1861" s="251"/>
      <c r="AA1861" s="167">
        <f t="shared" si="2050"/>
        <v>0</v>
      </c>
      <c r="AB1861" s="157"/>
      <c r="AC1861" s="248"/>
      <c r="AD1861" s="251"/>
      <c r="AE1861" s="166">
        <f t="shared" si="2039"/>
        <v>0</v>
      </c>
      <c r="AF1861" s="251"/>
      <c r="AG1861" s="251"/>
      <c r="AH1861" s="167">
        <f t="shared" si="2051"/>
        <v>0</v>
      </c>
      <c r="AJ1861" s="252"/>
      <c r="AK1861" s="253"/>
      <c r="AL1861" s="254"/>
      <c r="AM1861" s="253"/>
      <c r="AN1861" s="254"/>
      <c r="AO1861" s="253"/>
      <c r="AP1861" s="254"/>
      <c r="AQ1861" s="253"/>
      <c r="AR1861" s="254"/>
      <c r="AS1861" s="253"/>
      <c r="AT1861" s="254"/>
      <c r="AU1861" s="253"/>
      <c r="AV1861" s="163">
        <f t="shared" si="2041"/>
        <v>0</v>
      </c>
      <c r="AW1861" s="168">
        <f t="shared" si="2042"/>
        <v>0</v>
      </c>
      <c r="AY1861" s="163">
        <f t="shared" si="2043"/>
        <v>0</v>
      </c>
      <c r="AZ1861" s="163">
        <f t="shared" si="2044"/>
        <v>0</v>
      </c>
      <c r="BA1861" s="163">
        <f t="shared" si="2045"/>
        <v>0</v>
      </c>
      <c r="BB1861" s="163">
        <f t="shared" si="2046"/>
        <v>0</v>
      </c>
      <c r="BC1861" s="163">
        <f t="shared" si="2047"/>
        <v>0</v>
      </c>
      <c r="BD1861" s="163">
        <f t="shared" si="2048"/>
        <v>0</v>
      </c>
    </row>
    <row r="1862" spans="2:56" x14ac:dyDescent="0.3">
      <c r="B1862" s="169" t="s">
        <v>58</v>
      </c>
      <c r="C1862" s="248">
        <v>112574</v>
      </c>
      <c r="D1862" s="249">
        <v>82400.81</v>
      </c>
      <c r="E1862" s="172">
        <f t="shared" si="2034"/>
        <v>0.73197017073214066</v>
      </c>
      <c r="F1862" s="248">
        <v>38912</v>
      </c>
      <c r="G1862" s="249">
        <v>38897.97</v>
      </c>
      <c r="H1862" s="172">
        <f t="shared" si="2035"/>
        <v>0.99963944284539474</v>
      </c>
      <c r="I1862" s="248">
        <v>21135</v>
      </c>
      <c r="J1862" s="250">
        <v>21135.09</v>
      </c>
      <c r="K1862" s="174">
        <f t="shared" si="2036"/>
        <v>1.0000042583392477</v>
      </c>
      <c r="L1862" s="248">
        <v>23826</v>
      </c>
      <c r="M1862" s="250">
        <v>23626</v>
      </c>
      <c r="N1862" s="251"/>
      <c r="O1862" s="248">
        <v>24656.186400000002</v>
      </c>
      <c r="P1862" s="251"/>
      <c r="Q1862" s="166">
        <f t="shared" si="2037"/>
        <v>24656.186400000002</v>
      </c>
      <c r="R1862" s="251"/>
      <c r="S1862" s="251"/>
      <c r="T1862" s="167">
        <f t="shared" si="2049"/>
        <v>24656.186400000002</v>
      </c>
      <c r="U1862" s="157"/>
      <c r="V1862" s="248"/>
      <c r="W1862" s="251"/>
      <c r="X1862" s="166">
        <f t="shared" si="2038"/>
        <v>0</v>
      </c>
      <c r="Y1862" s="251"/>
      <c r="Z1862" s="251"/>
      <c r="AA1862" s="167">
        <f t="shared" si="2050"/>
        <v>0</v>
      </c>
      <c r="AB1862" s="157"/>
      <c r="AC1862" s="248"/>
      <c r="AD1862" s="251"/>
      <c r="AE1862" s="166">
        <f t="shared" si="2039"/>
        <v>0</v>
      </c>
      <c r="AF1862" s="251"/>
      <c r="AG1862" s="251"/>
      <c r="AH1862" s="167">
        <f t="shared" si="2051"/>
        <v>0</v>
      </c>
      <c r="AJ1862" s="252">
        <f>T1862/12</f>
        <v>2054.6822000000002</v>
      </c>
      <c r="AK1862" s="253">
        <v>2054.6822000000002</v>
      </c>
      <c r="AL1862" s="254">
        <v>2054.6822000000002</v>
      </c>
      <c r="AM1862" s="253">
        <v>2054.6822000000002</v>
      </c>
      <c r="AN1862" s="254">
        <v>2054.6822000000002</v>
      </c>
      <c r="AO1862" s="253">
        <v>2054.6822000000002</v>
      </c>
      <c r="AP1862" s="254">
        <v>2054.6822000000002</v>
      </c>
      <c r="AQ1862" s="253">
        <v>2054.6822000000002</v>
      </c>
      <c r="AR1862" s="254">
        <v>2054.6822000000002</v>
      </c>
      <c r="AS1862" s="253">
        <v>2054.6822000000002</v>
      </c>
      <c r="AT1862" s="254">
        <v>2054.6822000000002</v>
      </c>
      <c r="AU1862" s="253">
        <v>2054.6822000000002</v>
      </c>
      <c r="AV1862" s="163">
        <f t="shared" si="2041"/>
        <v>24656.186399999995</v>
      </c>
      <c r="AW1862" s="168">
        <f t="shared" si="2042"/>
        <v>0</v>
      </c>
      <c r="AY1862" s="163">
        <f t="shared" si="2043"/>
        <v>6164.0466000000006</v>
      </c>
      <c r="AZ1862" s="163">
        <f t="shared" si="2044"/>
        <v>6164.0466000000006</v>
      </c>
      <c r="BA1862" s="163">
        <f t="shared" si="2045"/>
        <v>6164.0466000000006</v>
      </c>
      <c r="BB1862" s="163">
        <f t="shared" si="2046"/>
        <v>6164.0466000000006</v>
      </c>
      <c r="BC1862" s="163">
        <f t="shared" si="2047"/>
        <v>24656.186400000002</v>
      </c>
      <c r="BD1862" s="163">
        <f t="shared" si="2048"/>
        <v>0</v>
      </c>
    </row>
    <row r="1863" spans="2:56" x14ac:dyDescent="0.3">
      <c r="B1863" s="169" t="s">
        <v>59</v>
      </c>
      <c r="C1863" s="248">
        <v>494791</v>
      </c>
      <c r="D1863" s="249">
        <v>494670.04</v>
      </c>
      <c r="E1863" s="172">
        <f t="shared" si="2034"/>
        <v>0.99975553314429721</v>
      </c>
      <c r="F1863" s="248">
        <v>419515</v>
      </c>
      <c r="G1863" s="249">
        <v>425771.64</v>
      </c>
      <c r="H1863" s="172">
        <f t="shared" si="2035"/>
        <v>1.0149139840053396</v>
      </c>
      <c r="I1863" s="248">
        <v>453343</v>
      </c>
      <c r="J1863" s="250">
        <v>453304.32000000001</v>
      </c>
      <c r="K1863" s="174">
        <f t="shared" si="2036"/>
        <v>0.99991467828994829</v>
      </c>
      <c r="L1863" s="248">
        <v>388758</v>
      </c>
      <c r="M1863" s="250">
        <v>388058</v>
      </c>
      <c r="N1863" s="251"/>
      <c r="O1863" s="248">
        <v>383435.5977475401</v>
      </c>
      <c r="P1863" s="251"/>
      <c r="Q1863" s="166">
        <f t="shared" si="2037"/>
        <v>383435.5977475401</v>
      </c>
      <c r="R1863" s="251"/>
      <c r="S1863" s="251"/>
      <c r="T1863" s="167">
        <f t="shared" si="2049"/>
        <v>383435.5977475401</v>
      </c>
      <c r="U1863" s="157"/>
      <c r="V1863" s="248"/>
      <c r="W1863" s="251"/>
      <c r="X1863" s="166">
        <f t="shared" si="2038"/>
        <v>0</v>
      </c>
      <c r="Y1863" s="251"/>
      <c r="Z1863" s="251"/>
      <c r="AA1863" s="167">
        <f t="shared" si="2050"/>
        <v>0</v>
      </c>
      <c r="AB1863" s="157"/>
      <c r="AC1863" s="248"/>
      <c r="AD1863" s="251"/>
      <c r="AE1863" s="166">
        <f t="shared" si="2039"/>
        <v>0</v>
      </c>
      <c r="AF1863" s="251"/>
      <c r="AG1863" s="251"/>
      <c r="AH1863" s="167">
        <f t="shared" si="2051"/>
        <v>0</v>
      </c>
      <c r="AJ1863" s="252">
        <f>T1863/12</f>
        <v>31952.966478961676</v>
      </c>
      <c r="AK1863" s="253">
        <v>31952.966478961676</v>
      </c>
      <c r="AL1863" s="254">
        <v>31952.966478961676</v>
      </c>
      <c r="AM1863" s="253">
        <v>31952.966478961676</v>
      </c>
      <c r="AN1863" s="254">
        <v>31952.966478961676</v>
      </c>
      <c r="AO1863" s="253">
        <v>31952.966478961676</v>
      </c>
      <c r="AP1863" s="254">
        <v>31952.966478961676</v>
      </c>
      <c r="AQ1863" s="253">
        <v>31952.966478961676</v>
      </c>
      <c r="AR1863" s="254">
        <v>31952.966478961676</v>
      </c>
      <c r="AS1863" s="253">
        <v>31952.966478961676</v>
      </c>
      <c r="AT1863" s="254">
        <v>31952.966478961676</v>
      </c>
      <c r="AU1863" s="253">
        <v>31952.966478961676</v>
      </c>
      <c r="AV1863" s="163">
        <f t="shared" si="2041"/>
        <v>383435.59774754016</v>
      </c>
      <c r="AW1863" s="168">
        <f t="shared" si="2042"/>
        <v>0</v>
      </c>
      <c r="AY1863" s="163">
        <f t="shared" si="2043"/>
        <v>95858.899436885025</v>
      </c>
      <c r="AZ1863" s="163">
        <f t="shared" si="2044"/>
        <v>95858.899436885025</v>
      </c>
      <c r="BA1863" s="163">
        <f t="shared" si="2045"/>
        <v>95858.899436885025</v>
      </c>
      <c r="BB1863" s="163">
        <f t="shared" si="2046"/>
        <v>95858.899436885025</v>
      </c>
      <c r="BC1863" s="163">
        <f t="shared" si="2047"/>
        <v>383435.5977475401</v>
      </c>
      <c r="BD1863" s="163">
        <f t="shared" si="2048"/>
        <v>0</v>
      </c>
    </row>
    <row r="1864" spans="2:56" x14ac:dyDescent="0.3">
      <c r="B1864" s="169" t="s">
        <v>60</v>
      </c>
      <c r="C1864" s="248">
        <v>219665</v>
      </c>
      <c r="D1864" s="249">
        <v>209741.08</v>
      </c>
      <c r="E1864" s="172">
        <f t="shared" si="2034"/>
        <v>0.9548224796849748</v>
      </c>
      <c r="F1864" s="248">
        <v>193977</v>
      </c>
      <c r="G1864" s="249">
        <v>129641.69</v>
      </c>
      <c r="H1864" s="172">
        <f t="shared" si="2035"/>
        <v>0.6683353696572274</v>
      </c>
      <c r="I1864" s="248">
        <v>161679</v>
      </c>
      <c r="J1864" s="250">
        <v>161610.75</v>
      </c>
      <c r="K1864" s="174">
        <f t="shared" si="2036"/>
        <v>0.9995778672554877</v>
      </c>
      <c r="L1864" s="248">
        <v>171416</v>
      </c>
      <c r="M1864" s="250">
        <v>171416</v>
      </c>
      <c r="N1864" s="251"/>
      <c r="O1864" s="248">
        <v>181396.31455869001</v>
      </c>
      <c r="P1864" s="251"/>
      <c r="Q1864" s="166">
        <f t="shared" si="2037"/>
        <v>181396.31455869001</v>
      </c>
      <c r="R1864" s="251"/>
      <c r="S1864" s="251"/>
      <c r="T1864" s="167">
        <f t="shared" si="2049"/>
        <v>181396.31455869001</v>
      </c>
      <c r="U1864" s="157"/>
      <c r="V1864" s="248"/>
      <c r="W1864" s="251"/>
      <c r="X1864" s="166">
        <f t="shared" si="2038"/>
        <v>0</v>
      </c>
      <c r="Y1864" s="251"/>
      <c r="Z1864" s="251"/>
      <c r="AA1864" s="167">
        <f t="shared" si="2050"/>
        <v>0</v>
      </c>
      <c r="AB1864" s="157"/>
      <c r="AC1864" s="248"/>
      <c r="AD1864" s="251"/>
      <c r="AE1864" s="166">
        <f t="shared" si="2039"/>
        <v>0</v>
      </c>
      <c r="AF1864" s="251"/>
      <c r="AG1864" s="251"/>
      <c r="AH1864" s="167">
        <f t="shared" si="2051"/>
        <v>0</v>
      </c>
      <c r="AJ1864" s="252">
        <f>T1864/12</f>
        <v>15116.3595465575</v>
      </c>
      <c r="AK1864" s="253">
        <v>15116.3595465575</v>
      </c>
      <c r="AL1864" s="254">
        <v>15116.3595465575</v>
      </c>
      <c r="AM1864" s="253">
        <v>15116.3595465575</v>
      </c>
      <c r="AN1864" s="254">
        <v>15116.3595465575</v>
      </c>
      <c r="AO1864" s="253">
        <v>15116.3595465575</v>
      </c>
      <c r="AP1864" s="254">
        <v>15116.3595465575</v>
      </c>
      <c r="AQ1864" s="253">
        <v>15116.3595465575</v>
      </c>
      <c r="AR1864" s="254">
        <v>15116.3595465575</v>
      </c>
      <c r="AS1864" s="253">
        <v>15116.3595465575</v>
      </c>
      <c r="AT1864" s="254">
        <v>15116.3595465575</v>
      </c>
      <c r="AU1864" s="253">
        <v>15116.3595465575</v>
      </c>
      <c r="AV1864" s="163">
        <f t="shared" si="2041"/>
        <v>181396.31455869004</v>
      </c>
      <c r="AW1864" s="168">
        <f t="shared" si="2042"/>
        <v>0</v>
      </c>
      <c r="AY1864" s="163">
        <f t="shared" si="2043"/>
        <v>45349.078639672502</v>
      </c>
      <c r="AZ1864" s="163">
        <f t="shared" si="2044"/>
        <v>45349.078639672502</v>
      </c>
      <c r="BA1864" s="163">
        <f t="shared" si="2045"/>
        <v>45349.078639672502</v>
      </c>
      <c r="BB1864" s="163">
        <f t="shared" si="2046"/>
        <v>45349.078639672502</v>
      </c>
      <c r="BC1864" s="163">
        <f t="shared" si="2047"/>
        <v>181396.31455869001</v>
      </c>
      <c r="BD1864" s="163">
        <f t="shared" si="2048"/>
        <v>0</v>
      </c>
    </row>
    <row r="1865" spans="2:56" x14ac:dyDescent="0.3">
      <c r="B1865" s="159" t="s">
        <v>61</v>
      </c>
      <c r="C1865" s="160">
        <f>SUM(C1866:C1869)</f>
        <v>465882</v>
      </c>
      <c r="D1865" s="161">
        <f>SUM(D1866:D1869)</f>
        <v>460276.89</v>
      </c>
      <c r="E1865" s="162">
        <f t="shared" si="2034"/>
        <v>0.9879688204309246</v>
      </c>
      <c r="F1865" s="160">
        <f>SUM(F1866:F1869)</f>
        <v>358925</v>
      </c>
      <c r="G1865" s="161">
        <f>SUM(G1866:G1869)</f>
        <v>358871.5</v>
      </c>
      <c r="H1865" s="162">
        <f t="shared" si="2035"/>
        <v>0.99985094379048545</v>
      </c>
      <c r="I1865" s="160">
        <f>SUM(I1866:I1869)</f>
        <v>342634</v>
      </c>
      <c r="J1865" s="163">
        <f>SUM(J1866:J1869)</f>
        <v>342517.57</v>
      </c>
      <c r="K1865" s="164">
        <f t="shared" si="2036"/>
        <v>0.99966019134119788</v>
      </c>
      <c r="L1865" s="160">
        <f>SUM(L1866:L1869)</f>
        <v>459875</v>
      </c>
      <c r="M1865" s="163">
        <f>SUM(M1866:M1869)</f>
        <v>459275</v>
      </c>
      <c r="N1865" s="165">
        <f>SUM(N1866:N1869)</f>
        <v>0</v>
      </c>
      <c r="O1865" s="160">
        <f>SUM(O1866:O1869)</f>
        <v>472238.91666201001</v>
      </c>
      <c r="P1865" s="165">
        <f>SUM(P1866:P1869)</f>
        <v>0</v>
      </c>
      <c r="Q1865" s="166">
        <f t="shared" si="2037"/>
        <v>472238.91666201001</v>
      </c>
      <c r="R1865" s="165">
        <f>SUM(R1866:R1869)</f>
        <v>0</v>
      </c>
      <c r="S1865" s="165">
        <f>SUM(S1866:S1869)</f>
        <v>0</v>
      </c>
      <c r="T1865" s="167">
        <f t="shared" si="2049"/>
        <v>472238.91666201001</v>
      </c>
      <c r="U1865" s="157"/>
      <c r="V1865" s="160">
        <f>SUM(V1866:V1869)</f>
        <v>0</v>
      </c>
      <c r="W1865" s="165">
        <f>SUM(W1866:W1869)</f>
        <v>0</v>
      </c>
      <c r="X1865" s="166">
        <f t="shared" si="2038"/>
        <v>0</v>
      </c>
      <c r="Y1865" s="165">
        <f>SUM(Y1866:Y1869)</f>
        <v>0</v>
      </c>
      <c r="Z1865" s="165">
        <f>SUM(Z1866:Z1869)</f>
        <v>0</v>
      </c>
      <c r="AA1865" s="167">
        <f t="shared" si="2050"/>
        <v>0</v>
      </c>
      <c r="AB1865" s="157"/>
      <c r="AC1865" s="160">
        <f>SUM(AC1866:AC1869)</f>
        <v>0</v>
      </c>
      <c r="AD1865" s="165">
        <f>SUM(AD1866:AD1869)</f>
        <v>0</v>
      </c>
      <c r="AE1865" s="166">
        <f t="shared" si="2039"/>
        <v>0</v>
      </c>
      <c r="AF1865" s="165">
        <f>SUM(AF1866:AF1869)</f>
        <v>0</v>
      </c>
      <c r="AG1865" s="165">
        <f>SUM(AG1866:AG1869)</f>
        <v>0</v>
      </c>
      <c r="AH1865" s="167">
        <f t="shared" si="2051"/>
        <v>0</v>
      </c>
      <c r="AJ1865" s="161">
        <f t="shared" ref="AJ1865:AU1865" si="2054">SUM(AJ1866:AJ1869)</f>
        <v>39353.243055167506</v>
      </c>
      <c r="AK1865" s="163">
        <f t="shared" si="2054"/>
        <v>39353.243055167506</v>
      </c>
      <c r="AL1865" s="165">
        <f t="shared" si="2054"/>
        <v>39353.243055167506</v>
      </c>
      <c r="AM1865" s="163">
        <f t="shared" si="2054"/>
        <v>29353.243055167502</v>
      </c>
      <c r="AN1865" s="165">
        <f t="shared" si="2054"/>
        <v>29353.243055167502</v>
      </c>
      <c r="AO1865" s="163">
        <f t="shared" si="2054"/>
        <v>29353.243055167502</v>
      </c>
      <c r="AP1865" s="165">
        <f t="shared" si="2054"/>
        <v>39353.243055167506</v>
      </c>
      <c r="AQ1865" s="163">
        <f t="shared" si="2054"/>
        <v>39353.243055167506</v>
      </c>
      <c r="AR1865" s="165">
        <f t="shared" si="2054"/>
        <v>39353.243055167506</v>
      </c>
      <c r="AS1865" s="163">
        <f t="shared" si="2054"/>
        <v>39353.243055167506</v>
      </c>
      <c r="AT1865" s="165">
        <f t="shared" si="2054"/>
        <v>39353.243055167506</v>
      </c>
      <c r="AU1865" s="163">
        <f t="shared" si="2054"/>
        <v>69353.243055167404</v>
      </c>
      <c r="AV1865" s="163">
        <f t="shared" si="2041"/>
        <v>472238.9166620099</v>
      </c>
      <c r="AW1865" s="168">
        <f t="shared" si="2042"/>
        <v>0</v>
      </c>
      <c r="AY1865" s="163">
        <f t="shared" si="2043"/>
        <v>118059.72916550252</v>
      </c>
      <c r="AZ1865" s="163">
        <f t="shared" si="2044"/>
        <v>88059.729165502504</v>
      </c>
      <c r="BA1865" s="163">
        <f t="shared" si="2045"/>
        <v>118059.72916550252</v>
      </c>
      <c r="BB1865" s="163">
        <f t="shared" si="2046"/>
        <v>148059.72916550242</v>
      </c>
      <c r="BC1865" s="163">
        <f t="shared" si="2047"/>
        <v>472238.91666200996</v>
      </c>
      <c r="BD1865" s="163">
        <f t="shared" si="2048"/>
        <v>0</v>
      </c>
    </row>
    <row r="1866" spans="2:56" x14ac:dyDescent="0.3">
      <c r="B1866" s="169" t="s">
        <v>62</v>
      </c>
      <c r="C1866" s="248">
        <v>778</v>
      </c>
      <c r="D1866" s="249">
        <v>619.82000000000005</v>
      </c>
      <c r="E1866" s="172">
        <f t="shared" si="2034"/>
        <v>0.79668380462724941</v>
      </c>
      <c r="F1866" s="248">
        <v>423</v>
      </c>
      <c r="G1866" s="249">
        <v>419.04</v>
      </c>
      <c r="H1866" s="172">
        <f t="shared" si="2035"/>
        <v>0.99063829787234048</v>
      </c>
      <c r="I1866" s="248">
        <v>377</v>
      </c>
      <c r="J1866" s="250">
        <v>376.92</v>
      </c>
      <c r="K1866" s="174">
        <f t="shared" si="2036"/>
        <v>0.99978779840848808</v>
      </c>
      <c r="L1866" s="248">
        <v>394</v>
      </c>
      <c r="M1866" s="251">
        <v>394</v>
      </c>
      <c r="N1866" s="251"/>
      <c r="O1866" s="248">
        <v>410.89478400000007</v>
      </c>
      <c r="P1866" s="251"/>
      <c r="Q1866" s="166">
        <f t="shared" si="2037"/>
        <v>410.89478400000007</v>
      </c>
      <c r="R1866" s="251"/>
      <c r="S1866" s="251"/>
      <c r="T1866" s="167">
        <f t="shared" si="2049"/>
        <v>410.89478400000007</v>
      </c>
      <c r="U1866" s="157"/>
      <c r="V1866" s="248"/>
      <c r="W1866" s="251"/>
      <c r="X1866" s="166">
        <f t="shared" si="2038"/>
        <v>0</v>
      </c>
      <c r="Y1866" s="251"/>
      <c r="Z1866" s="251"/>
      <c r="AA1866" s="167">
        <f t="shared" si="2050"/>
        <v>0</v>
      </c>
      <c r="AB1866" s="157"/>
      <c r="AC1866" s="248"/>
      <c r="AD1866" s="251"/>
      <c r="AE1866" s="166">
        <f t="shared" si="2039"/>
        <v>0</v>
      </c>
      <c r="AF1866" s="251"/>
      <c r="AG1866" s="251"/>
      <c r="AH1866" s="167">
        <f t="shared" si="2051"/>
        <v>0</v>
      </c>
      <c r="AJ1866" s="252">
        <f>T1866/12</f>
        <v>34.241232000000004</v>
      </c>
      <c r="AK1866" s="253">
        <v>34.241232000000004</v>
      </c>
      <c r="AL1866" s="254">
        <v>34.241232000000004</v>
      </c>
      <c r="AM1866" s="253">
        <v>34.241232000000004</v>
      </c>
      <c r="AN1866" s="254">
        <v>34.241232000000004</v>
      </c>
      <c r="AO1866" s="253">
        <v>34.241232000000004</v>
      </c>
      <c r="AP1866" s="254">
        <v>34.241232000000004</v>
      </c>
      <c r="AQ1866" s="253">
        <v>34.241232000000004</v>
      </c>
      <c r="AR1866" s="254">
        <v>34.241232000000004</v>
      </c>
      <c r="AS1866" s="253">
        <v>34.241232000000004</v>
      </c>
      <c r="AT1866" s="254">
        <v>34.241232000000004</v>
      </c>
      <c r="AU1866" s="253">
        <v>34.241232000000004</v>
      </c>
      <c r="AV1866" s="163">
        <f t="shared" si="2041"/>
        <v>410.89478400000013</v>
      </c>
      <c r="AW1866" s="168">
        <f t="shared" si="2042"/>
        <v>0</v>
      </c>
      <c r="AY1866" s="163">
        <f t="shared" si="2043"/>
        <v>102.72369600000002</v>
      </c>
      <c r="AZ1866" s="163">
        <f t="shared" si="2044"/>
        <v>102.72369600000002</v>
      </c>
      <c r="BA1866" s="163">
        <f t="shared" si="2045"/>
        <v>102.72369600000002</v>
      </c>
      <c r="BB1866" s="163">
        <f t="shared" si="2046"/>
        <v>102.72369600000002</v>
      </c>
      <c r="BC1866" s="163">
        <f t="shared" si="2047"/>
        <v>410.89478400000007</v>
      </c>
      <c r="BD1866" s="163">
        <f t="shared" si="2048"/>
        <v>0</v>
      </c>
    </row>
    <row r="1867" spans="2:56" x14ac:dyDescent="0.3">
      <c r="B1867" s="169" t="s">
        <v>63</v>
      </c>
      <c r="C1867" s="248">
        <v>172426</v>
      </c>
      <c r="D1867" s="249">
        <v>168509</v>
      </c>
      <c r="E1867" s="172">
        <f t="shared" si="2034"/>
        <v>0.97728300836300785</v>
      </c>
      <c r="F1867" s="248">
        <v>106369</v>
      </c>
      <c r="G1867" s="249">
        <v>106323.5</v>
      </c>
      <c r="H1867" s="172">
        <f t="shared" si="2035"/>
        <v>0.99957224379283438</v>
      </c>
      <c r="I1867" s="248">
        <v>90372</v>
      </c>
      <c r="J1867" s="250">
        <v>90331.5</v>
      </c>
      <c r="K1867" s="174">
        <f t="shared" si="2036"/>
        <v>0.9995518523436463</v>
      </c>
      <c r="L1867" s="248">
        <v>100152</v>
      </c>
      <c r="M1867" s="250">
        <v>99552</v>
      </c>
      <c r="N1867" s="251"/>
      <c r="O1867" s="248">
        <v>95875.449600000007</v>
      </c>
      <c r="P1867" s="251"/>
      <c r="Q1867" s="166">
        <f t="shared" si="2037"/>
        <v>95875.449600000007</v>
      </c>
      <c r="R1867" s="251"/>
      <c r="S1867" s="251"/>
      <c r="T1867" s="167">
        <f t="shared" si="2049"/>
        <v>95875.449600000007</v>
      </c>
      <c r="U1867" s="157"/>
      <c r="V1867" s="248"/>
      <c r="W1867" s="251"/>
      <c r="X1867" s="166">
        <f t="shared" si="2038"/>
        <v>0</v>
      </c>
      <c r="Y1867" s="251"/>
      <c r="Z1867" s="251"/>
      <c r="AA1867" s="167">
        <f t="shared" si="2050"/>
        <v>0</v>
      </c>
      <c r="AB1867" s="157"/>
      <c r="AC1867" s="248"/>
      <c r="AD1867" s="251"/>
      <c r="AE1867" s="166">
        <f t="shared" si="2039"/>
        <v>0</v>
      </c>
      <c r="AF1867" s="251"/>
      <c r="AG1867" s="251"/>
      <c r="AH1867" s="167">
        <f t="shared" si="2051"/>
        <v>0</v>
      </c>
      <c r="AJ1867" s="252">
        <f>T1867/12</f>
        <v>7989.6208000000006</v>
      </c>
      <c r="AK1867" s="253">
        <v>7989.6208000000006</v>
      </c>
      <c r="AL1867" s="254">
        <v>7989.6208000000006</v>
      </c>
      <c r="AM1867" s="253">
        <v>7989.6208000000006</v>
      </c>
      <c r="AN1867" s="254">
        <v>7989.6208000000006</v>
      </c>
      <c r="AO1867" s="253">
        <v>7989.6208000000006</v>
      </c>
      <c r="AP1867" s="254">
        <v>7989.6208000000006</v>
      </c>
      <c r="AQ1867" s="253">
        <v>7989.6208000000006</v>
      </c>
      <c r="AR1867" s="254">
        <v>7989.6208000000006</v>
      </c>
      <c r="AS1867" s="253">
        <v>7989.6208000000006</v>
      </c>
      <c r="AT1867" s="254">
        <v>7989.6208000000006</v>
      </c>
      <c r="AU1867" s="253">
        <v>7989.6208000000006</v>
      </c>
      <c r="AV1867" s="163">
        <f t="shared" si="2041"/>
        <v>95875.449600000036</v>
      </c>
      <c r="AW1867" s="168">
        <f t="shared" si="2042"/>
        <v>0</v>
      </c>
      <c r="AY1867" s="163">
        <f t="shared" si="2043"/>
        <v>23968.862400000002</v>
      </c>
      <c r="AZ1867" s="163">
        <f t="shared" si="2044"/>
        <v>23968.862400000002</v>
      </c>
      <c r="BA1867" s="163">
        <f t="shared" si="2045"/>
        <v>23968.862400000002</v>
      </c>
      <c r="BB1867" s="163">
        <f t="shared" si="2046"/>
        <v>23968.862400000002</v>
      </c>
      <c r="BC1867" s="163">
        <f t="shared" si="2047"/>
        <v>95875.449600000007</v>
      </c>
      <c r="BD1867" s="163">
        <f t="shared" si="2048"/>
        <v>0</v>
      </c>
    </row>
    <row r="1868" spans="2:56" x14ac:dyDescent="0.3">
      <c r="B1868" s="169" t="s">
        <v>64</v>
      </c>
      <c r="C1868" s="248">
        <v>292678</v>
      </c>
      <c r="D1868" s="249">
        <v>291148.07</v>
      </c>
      <c r="E1868" s="172">
        <f t="shared" si="2034"/>
        <v>0.99477265117296143</v>
      </c>
      <c r="F1868" s="248">
        <v>252133</v>
      </c>
      <c r="G1868" s="249">
        <v>252128.96</v>
      </c>
      <c r="H1868" s="172">
        <f t="shared" si="2035"/>
        <v>0.99998397671070427</v>
      </c>
      <c r="I1868" s="248">
        <v>251885</v>
      </c>
      <c r="J1868" s="250">
        <v>251809.15</v>
      </c>
      <c r="K1868" s="174">
        <f t="shared" si="2036"/>
        <v>0.99969887051630701</v>
      </c>
      <c r="L1868" s="248">
        <v>359329</v>
      </c>
      <c r="M1868" s="250">
        <v>359329</v>
      </c>
      <c r="N1868" s="251"/>
      <c r="O1868" s="248">
        <v>375952.57227801002</v>
      </c>
      <c r="P1868" s="251"/>
      <c r="Q1868" s="166">
        <f t="shared" si="2037"/>
        <v>375952.57227801002</v>
      </c>
      <c r="R1868" s="251"/>
      <c r="S1868" s="251"/>
      <c r="T1868" s="167">
        <f t="shared" si="2049"/>
        <v>375952.57227801002</v>
      </c>
      <c r="U1868" s="157"/>
      <c r="V1868" s="248"/>
      <c r="W1868" s="251"/>
      <c r="X1868" s="166">
        <f t="shared" si="2038"/>
        <v>0</v>
      </c>
      <c r="Y1868" s="251"/>
      <c r="Z1868" s="251"/>
      <c r="AA1868" s="167">
        <f t="shared" si="2050"/>
        <v>0</v>
      </c>
      <c r="AB1868" s="157"/>
      <c r="AC1868" s="248"/>
      <c r="AD1868" s="251"/>
      <c r="AE1868" s="166">
        <f t="shared" si="2039"/>
        <v>0</v>
      </c>
      <c r="AF1868" s="251"/>
      <c r="AG1868" s="251"/>
      <c r="AH1868" s="167">
        <f t="shared" si="2051"/>
        <v>0</v>
      </c>
      <c r="AJ1868" s="252">
        <f>T1868/12</f>
        <v>31329.381023167502</v>
      </c>
      <c r="AK1868" s="253">
        <v>31329.381023167502</v>
      </c>
      <c r="AL1868" s="254">
        <v>31329.381023167502</v>
      </c>
      <c r="AM1868" s="253">
        <f>31329.3810231675-10000</f>
        <v>21329.381023167502</v>
      </c>
      <c r="AN1868" s="254">
        <f>31329.3810231675-10000</f>
        <v>21329.381023167502</v>
      </c>
      <c r="AO1868" s="253">
        <f>31329.3810231675-10000</f>
        <v>21329.381023167502</v>
      </c>
      <c r="AP1868" s="254">
        <v>31329.381023167502</v>
      </c>
      <c r="AQ1868" s="253">
        <v>31329.381023167502</v>
      </c>
      <c r="AR1868" s="254">
        <v>31329.381023167502</v>
      </c>
      <c r="AS1868" s="253">
        <v>31329.381023167502</v>
      </c>
      <c r="AT1868" s="254">
        <v>31329.381023167502</v>
      </c>
      <c r="AU1868" s="253">
        <v>61329.3810231674</v>
      </c>
      <c r="AV1868" s="163">
        <f t="shared" si="2041"/>
        <v>375952.57227801002</v>
      </c>
      <c r="AW1868" s="168">
        <f t="shared" si="2042"/>
        <v>0</v>
      </c>
      <c r="AY1868" s="163">
        <f t="shared" si="2043"/>
        <v>93988.143069502505</v>
      </c>
      <c r="AZ1868" s="163">
        <f t="shared" si="2044"/>
        <v>63988.143069502505</v>
      </c>
      <c r="BA1868" s="163">
        <f t="shared" si="2045"/>
        <v>93988.143069502505</v>
      </c>
      <c r="BB1868" s="163">
        <f t="shared" si="2046"/>
        <v>123988.1430695024</v>
      </c>
      <c r="BC1868" s="163">
        <f t="shared" si="2047"/>
        <v>375952.57227800996</v>
      </c>
      <c r="BD1868" s="163">
        <f t="shared" si="2048"/>
        <v>0</v>
      </c>
    </row>
    <row r="1869" spans="2:56" x14ac:dyDescent="0.3">
      <c r="B1869" s="169" t="s">
        <v>65</v>
      </c>
      <c r="C1869" s="248"/>
      <c r="D1869" s="249"/>
      <c r="E1869" s="172">
        <f t="shared" si="2034"/>
        <v>0</v>
      </c>
      <c r="F1869" s="248"/>
      <c r="G1869" s="249"/>
      <c r="H1869" s="172">
        <f t="shared" si="2035"/>
        <v>0</v>
      </c>
      <c r="I1869" s="248"/>
      <c r="J1869" s="250"/>
      <c r="K1869" s="174">
        <f t="shared" si="2036"/>
        <v>0</v>
      </c>
      <c r="L1869" s="248"/>
      <c r="M1869" s="250"/>
      <c r="N1869" s="251"/>
      <c r="O1869" s="248"/>
      <c r="P1869" s="251"/>
      <c r="Q1869" s="166">
        <f t="shared" si="2037"/>
        <v>0</v>
      </c>
      <c r="R1869" s="251"/>
      <c r="S1869" s="251"/>
      <c r="T1869" s="167">
        <f t="shared" si="2049"/>
        <v>0</v>
      </c>
      <c r="U1869" s="157"/>
      <c r="V1869" s="248"/>
      <c r="W1869" s="251"/>
      <c r="X1869" s="166">
        <f t="shared" si="2038"/>
        <v>0</v>
      </c>
      <c r="Y1869" s="251"/>
      <c r="Z1869" s="251"/>
      <c r="AA1869" s="167">
        <f t="shared" si="2050"/>
        <v>0</v>
      </c>
      <c r="AB1869" s="157"/>
      <c r="AC1869" s="248"/>
      <c r="AD1869" s="251"/>
      <c r="AE1869" s="166">
        <f t="shared" si="2039"/>
        <v>0</v>
      </c>
      <c r="AF1869" s="251"/>
      <c r="AG1869" s="251"/>
      <c r="AH1869" s="167">
        <f t="shared" si="2051"/>
        <v>0</v>
      </c>
      <c r="AJ1869" s="252"/>
      <c r="AK1869" s="253"/>
      <c r="AL1869" s="254"/>
      <c r="AM1869" s="253"/>
      <c r="AN1869" s="254"/>
      <c r="AO1869" s="253"/>
      <c r="AP1869" s="254"/>
      <c r="AQ1869" s="253"/>
      <c r="AR1869" s="254"/>
      <c r="AS1869" s="253"/>
      <c r="AT1869" s="254"/>
      <c r="AU1869" s="253"/>
      <c r="AV1869" s="163">
        <f t="shared" si="2041"/>
        <v>0</v>
      </c>
      <c r="AW1869" s="168">
        <f t="shared" si="2042"/>
        <v>0</v>
      </c>
      <c r="AY1869" s="163">
        <f t="shared" si="2043"/>
        <v>0</v>
      </c>
      <c r="AZ1869" s="163">
        <f t="shared" si="2044"/>
        <v>0</v>
      </c>
      <c r="BA1869" s="163">
        <f t="shared" si="2045"/>
        <v>0</v>
      </c>
      <c r="BB1869" s="163">
        <f t="shared" si="2046"/>
        <v>0</v>
      </c>
      <c r="BC1869" s="163">
        <f t="shared" si="2047"/>
        <v>0</v>
      </c>
      <c r="BD1869" s="163">
        <f t="shared" si="2048"/>
        <v>0</v>
      </c>
    </row>
    <row r="1870" spans="2:56" x14ac:dyDescent="0.3">
      <c r="B1870" s="176" t="s">
        <v>66</v>
      </c>
      <c r="C1870" s="83">
        <f>SUM(C1871,C1873,C1877,C1882,C1884,C1886,C1888,C1895,C1902,C1907,C1910,C1912,C1915,C1917,C1921,C1925,C1927,C1933,C1935,C1937,C1939,C1941,C1943,C1945,C1947,C1949,C1951,C1953,C1955,C1965,C1973,C1975,C1980,C1982,C1989,C1991,C1997,C1999)</f>
        <v>69000</v>
      </c>
      <c r="D1870" s="84">
        <f>SUM(D1871,D1873,D1877,D1882,D1884,D1886,D1888,D1895,D1902,D1907,D1910,D1912,D1915,D1917,D1921,D1925,D1927,D1933,D1935,D1937,D1939,D1941,D1943,D1945,D1947,D1949,D1951,D1953,D1955,D1965,D1973,D1975,D1980,D1982,D1989,D1991,D1997,D1999)</f>
        <v>62608.729999999996</v>
      </c>
      <c r="E1870" s="85">
        <f t="shared" si="2034"/>
        <v>0.90737289855072456</v>
      </c>
      <c r="F1870" s="83">
        <f>SUM(F1871,F1873,F1877,F1882,F1884,F1886,F1888,F1895,F1902,F1907,F1910,F1912,F1915,F1917,F1921,F1925,F1927,F1933,F1935,F1937,F1939,F1941,F1943,F1945,F1947,F1949,F1951,F1953,F1955,F1965,F1973,F1975,F1980,F1982,F1989,F1991,F1997,F1999)</f>
        <v>188736</v>
      </c>
      <c r="G1870" s="84">
        <f>SUM(G1871,G1873,G1877,G1882,G1884,G1886,G1888,G1895,G1902,G1907,G1910,G1912,G1915,G1917,G1921,G1925,G1927,G1933,G1935,G1937,G1939,G1941,G1943,G1945,G1947,G1949,G1951,G1953,G1955,G1965,G1973,G1975,G1980,G1982,G1989,G1991,G1997,G1999)</f>
        <v>200870.93</v>
      </c>
      <c r="H1870" s="85">
        <f t="shared" si="2035"/>
        <v>1.0642957888267208</v>
      </c>
      <c r="I1870" s="83">
        <f>SUM(I1871,I1873,I1877,I1882,I1884,I1886,I1888,I1895,I1902,I1907,I1910,I1912,I1915,I1917,I1921,I1925,I1927,I1933,I1935,I1937,I1939,I1941,I1943,I1945,I1947,I1949,I1951,I1953,I1955,I1965,I1973,I1975,I1980,I1982,I1989,I1991,I1997,I1999)</f>
        <v>122562</v>
      </c>
      <c r="J1870" s="86">
        <f>SUM(J1871,J1873,J1877,J1882,J1884,J1886,J1888,J1895,J1902,J1907,J1910,J1912,J1915,J1917,J1921,J1925,J1927,J1933,J1935,J1937,J1939,J1941,J1943,J1945,J1947,J1949,J1951,J1953,J1955,J1965,J1973,J1975,J1980,J1982,J1989,J1991,J1997,J1999)</f>
        <v>122534.31</v>
      </c>
      <c r="K1870" s="87">
        <f t="shared" si="2036"/>
        <v>0.9997740735301317</v>
      </c>
      <c r="L1870" s="83">
        <f>SUM(L1871,L1873,L1877,L1882,L1884,L1886,L1888,L1895,L1902,L1907,L1910,L1912,L1915,L1917,L1921,L1925,L1927,L1933,L1935,L1937,L1939,L1941,L1943,L1945,L1947,L1949,L1951,L1953,L1955,L1965,L1973,L1975,L1980,L1982,L1989,L1991,L1997,L1999)</f>
        <v>80000</v>
      </c>
      <c r="M1870" s="86">
        <f>SUM(M1871,M1873,M1877,M1882,M1884,M1886,M1888,M1895,M1902,M1907,M1910,M1912,M1915,M1917,M1921,M1925,M1927,M1933,M1935,M1937,M1939,M1941,M1943,M1945,M1947,M1949,M1951,M1953,M1955,M1965,M1973,M1975,M1980,M1982,M1989,M1991,M1997,M1999)</f>
        <v>80000</v>
      </c>
      <c r="N1870" s="88">
        <f>SUM(N1871,N1873,N1877,N1882,N1884,N1886,N1888,N1895,N1902,N1907,N1910,N1912,N1915,N1917,N1921,N1925,N1927,N1933,N1935,N1937,N1939,N1941,N1943,N1945,N1947,N1949,N1951,N1953,N1955,N1965,N1973,N1975,N1980,N1982,N1989,N1991,N1997,N1999)</f>
        <v>0</v>
      </c>
      <c r="O1870" s="83">
        <f>SUM(O1871,O1873,O1877,O1882,O1884,O1886,O1888,O1895,O1902,O1907,O1910,O1912,O1915,O1917,O1921,O1925,O1927,O1933,O1935,O1937,O1939,O1941,O1943,O1945,O1947,O1949,O1951,O1953,O1955,O1965,O1973,O1975,O1980,O1982,O1989,O1991,O1997,O1999)</f>
        <v>80098</v>
      </c>
      <c r="P1870" s="88">
        <f>SUM(P1871,P1873,P1877,P1882,P1884,P1886,P1888,P1895,P1902,P1907,P1910,P1912,P1915,P1917,P1921,P1925,P1927,P1933,P1935,P1937,P1939,P1941,P1943,P1945,P1947,P1949,P1951,P1953,P1955,P1965,P1973,P1975,P1980,P1982,P1989,P1991,P1997,P1999)</f>
        <v>115000</v>
      </c>
      <c r="Q1870" s="177">
        <f t="shared" si="2037"/>
        <v>195098</v>
      </c>
      <c r="R1870" s="88">
        <f>SUM(R1871,R1873,R1877,R1882,R1884,R1886,R1888,R1895,R1902,R1907,R1910,R1912,R1915,R1917,R1921,R1925,R1927,R1933,R1935,R1937,R1939,R1941,R1943,R1945,R1947,R1949,R1951,R1953,R1955,R1965,R1973,R1975,R1980,R1982,R1989,R1991,R1997,R1999)</f>
        <v>0</v>
      </c>
      <c r="S1870" s="88">
        <f>SUM(S1871,S1873,S1877,S1882,S1884,S1886,S1888,S1895,S1902,S1907,S1910,S1912,S1915,S1917,S1921,S1925,S1927,S1933,S1935,S1937,S1939,S1941,S1943,S1945,S1947,S1949,S1951,S1953,S1955,S1965,S1973,S1975,S1980,S1982,S1989,S1991,S1997,S1999)</f>
        <v>0</v>
      </c>
      <c r="T1870" s="178">
        <f t="shared" si="2049"/>
        <v>195098</v>
      </c>
      <c r="U1870" s="157"/>
      <c r="V1870" s="83">
        <f>SUM(V1871,V1873,V1877,V1882,V1884,V1886,V1888,V1895,V1902,V1907,V1910,V1912,V1915,V1917,V1921,V1925,V1927,V1933,V1935,V1937,V1939,V1941,V1943,V1945,V1947,V1949,V1951,V1953,V1955,V1965,V1973,V1975,V1980,V1982,V1989,V1991,V1997,V1999)</f>
        <v>80000</v>
      </c>
      <c r="W1870" s="88">
        <f>SUM(W1871,W1873,W1877,W1882,W1884,W1886,W1888,W1895,W1902,W1907,W1910,W1912,W1915,W1917,W1921,W1925,W1927,W1933,W1935,W1937,W1939,W1941,W1943,W1945,W1947,W1949,W1951,W1953,W1955,W1965,W1973,W1975,W1980,W1982,W1989,W1991,W1997,W1999)</f>
        <v>0</v>
      </c>
      <c r="X1870" s="177">
        <f t="shared" si="2038"/>
        <v>80000</v>
      </c>
      <c r="Y1870" s="88">
        <f>SUM(Y1871,Y1873,Y1877,Y1882,Y1884,Y1886,Y1888,Y1895,Y1902,Y1907,Y1910,Y1912,Y1915,Y1917,Y1921,Y1925,Y1927,Y1933,Y1935,Y1937,Y1939,Y1941,Y1943,Y1945,Y1947,Y1949,Y1951,Y1953,Y1955,Y1965,Y1973,Y1975,Y1980,Y1982,Y1989,Y1991,Y1997,Y1999)</f>
        <v>0</v>
      </c>
      <c r="Z1870" s="88">
        <f>SUM(Z1871,Z1873,Z1877,Z1882,Z1884,Z1886,Z1888,Z1895,Z1902,Z1907,Z1910,Z1912,Z1915,Z1917,Z1921,Z1925,Z1927,Z1933,Z1935,Z1937,Z1939,Z1941,Z1943,Z1945,Z1947,Z1949,Z1951,Z1953,Z1955,Z1965,Z1973,Z1975,Z1980,Z1982,Z1989,Z1991,Z1997,Z1999)</f>
        <v>0</v>
      </c>
      <c r="AA1870" s="178">
        <f t="shared" si="2050"/>
        <v>80000</v>
      </c>
      <c r="AB1870" s="157"/>
      <c r="AC1870" s="83">
        <f>SUM(AC1871,AC1873,AC1877,AC1882,AC1884,AC1886,AC1888,AC1895,AC1902,AC1907,AC1910,AC1912,AC1915,AC1917,AC1921,AC1925,AC1927,AC1933,AC1935,AC1937,AC1939,AC1941,AC1943,AC1945,AC1947,AC1949,AC1951,AC1953,AC1955,AC1965,AC1973,AC1975,AC1980,AC1982,AC1989,AC1991,AC1997,AC1999)</f>
        <v>83592</v>
      </c>
      <c r="AD1870" s="88">
        <f>SUM(AD1871,AD1873,AD1877,AD1882,AD1884,AD1886,AD1888,AD1895,AD1902,AD1907,AD1910,AD1912,AD1915,AD1917,AD1921,AD1925,AD1927,AD1933,AD1935,AD1937,AD1939,AD1941,AD1943,AD1945,AD1947,AD1949,AD1951,AD1953,AD1955,AD1965,AD1973,AD1975,AD1980,AD1982,AD1989,AD1991,AD1997,AD1999)</f>
        <v>0</v>
      </c>
      <c r="AE1870" s="177">
        <f t="shared" si="2039"/>
        <v>83592</v>
      </c>
      <c r="AF1870" s="88">
        <f>SUM(AF1871,AF1873,AF1877,AF1882,AF1884,AF1886,AF1888,AF1895,AF1902,AF1907,AF1910,AF1912,AF1915,AF1917,AF1921,AF1925,AF1927,AF1933,AF1935,AF1937,AF1939,AF1941,AF1943,AF1945,AF1947,AF1949,AF1951,AF1953,AF1955,AF1965,AF1973,AF1975,AF1980,AF1982,AF1989,AF1991,AF1997,AF1999)</f>
        <v>0</v>
      </c>
      <c r="AG1870" s="88">
        <f>SUM(AG1871,AG1873,AG1877,AG1882,AG1884,AG1886,AG1888,AG1895,AG1902,AG1907,AG1910,AG1912,AG1915,AG1917,AG1921,AG1925,AG1927,AG1933,AG1935,AG1937,AG1939,AG1941,AG1943,AG1945,AG1947,AG1949,AG1951,AG1953,AG1955,AG1965,AG1973,AG1975,AG1980,AG1982,AG1989,AG1991,AG1997,AG1999)</f>
        <v>0</v>
      </c>
      <c r="AH1870" s="178">
        <f t="shared" si="2051"/>
        <v>83592</v>
      </c>
      <c r="AJ1870" s="84">
        <f t="shared" ref="AJ1870:AU1870" si="2055">SUM(AJ1871,AJ1873,AJ1877,AJ1882,AJ1884,AJ1886,AJ1888,AJ1895,AJ1902,AJ1907,AJ1910,AJ1912,AJ1915,AJ1917,AJ1921,AJ1925,AJ1927,AJ1933,AJ1935,AJ1937,AJ1939,AJ1941,AJ1943,AJ1945,AJ1947,AJ1949,AJ1951,AJ1953,AJ1955,AJ1965,AJ1973,AJ1975,AJ1980,AJ1982,AJ1989,AJ1991,AJ1997,AJ1999)</f>
        <v>0</v>
      </c>
      <c r="AK1870" s="86">
        <f t="shared" si="2055"/>
        <v>0</v>
      </c>
      <c r="AL1870" s="88">
        <f t="shared" si="2055"/>
        <v>0</v>
      </c>
      <c r="AM1870" s="86">
        <f t="shared" si="2055"/>
        <v>30665</v>
      </c>
      <c r="AN1870" s="88">
        <f t="shared" si="2055"/>
        <v>0</v>
      </c>
      <c r="AO1870" s="86">
        <f t="shared" si="2055"/>
        <v>14356</v>
      </c>
      <c r="AP1870" s="88">
        <f t="shared" si="2055"/>
        <v>20945</v>
      </c>
      <c r="AQ1870" s="86">
        <f t="shared" si="2055"/>
        <v>0</v>
      </c>
      <c r="AR1870" s="88">
        <f t="shared" si="2055"/>
        <v>0</v>
      </c>
      <c r="AS1870" s="86">
        <f t="shared" si="2055"/>
        <v>125250</v>
      </c>
      <c r="AT1870" s="88">
        <f t="shared" si="2055"/>
        <v>3582</v>
      </c>
      <c r="AU1870" s="86">
        <f t="shared" si="2055"/>
        <v>300</v>
      </c>
      <c r="AV1870" s="86">
        <f t="shared" si="2041"/>
        <v>195098</v>
      </c>
      <c r="AW1870" s="93">
        <f t="shared" si="2042"/>
        <v>0</v>
      </c>
      <c r="AY1870" s="86">
        <f t="shared" si="2043"/>
        <v>0</v>
      </c>
      <c r="AZ1870" s="86">
        <f t="shared" si="2044"/>
        <v>45021</v>
      </c>
      <c r="BA1870" s="86">
        <f t="shared" si="2045"/>
        <v>20945</v>
      </c>
      <c r="BB1870" s="86">
        <f t="shared" si="2046"/>
        <v>129132</v>
      </c>
      <c r="BC1870" s="86">
        <f t="shared" si="2047"/>
        <v>195098</v>
      </c>
      <c r="BD1870" s="86">
        <f t="shared" si="2048"/>
        <v>0</v>
      </c>
    </row>
    <row r="1871" spans="2:56" x14ac:dyDescent="0.3">
      <c r="B1871" s="179" t="s">
        <v>67</v>
      </c>
      <c r="C1871" s="83">
        <f>SUM(C1872)</f>
        <v>0</v>
      </c>
      <c r="D1871" s="84">
        <f>SUM(D1872)</f>
        <v>0</v>
      </c>
      <c r="E1871" s="85">
        <f t="shared" si="2034"/>
        <v>0</v>
      </c>
      <c r="F1871" s="83">
        <f>SUM(F1872)</f>
        <v>0</v>
      </c>
      <c r="G1871" s="84">
        <f>SUM(G1872)</f>
        <v>0</v>
      </c>
      <c r="H1871" s="85">
        <f t="shared" si="2035"/>
        <v>0</v>
      </c>
      <c r="I1871" s="83">
        <f>SUM(I1872)</f>
        <v>0</v>
      </c>
      <c r="J1871" s="86">
        <f>SUM(J1872)</f>
        <v>0</v>
      </c>
      <c r="K1871" s="87">
        <f t="shared" si="2036"/>
        <v>0</v>
      </c>
      <c r="L1871" s="83">
        <f>SUM(L1872)</f>
        <v>0</v>
      </c>
      <c r="M1871" s="86">
        <f>SUM(M1872)</f>
        <v>0</v>
      </c>
      <c r="N1871" s="88">
        <f>SUM(N1872)</f>
        <v>0</v>
      </c>
      <c r="O1871" s="83">
        <f>SUM(O1872)</f>
        <v>0</v>
      </c>
      <c r="P1871" s="88">
        <f>SUM(P1872)</f>
        <v>0</v>
      </c>
      <c r="Q1871" s="177">
        <f t="shared" si="2037"/>
        <v>0</v>
      </c>
      <c r="R1871" s="88">
        <f>SUM(R1872)</f>
        <v>0</v>
      </c>
      <c r="S1871" s="88">
        <f>SUM(S1872)</f>
        <v>0</v>
      </c>
      <c r="T1871" s="178">
        <f t="shared" si="2049"/>
        <v>0</v>
      </c>
      <c r="U1871" s="157"/>
      <c r="V1871" s="83">
        <f>SUM(V1872)</f>
        <v>0</v>
      </c>
      <c r="W1871" s="88">
        <f>SUM(W1872)</f>
        <v>0</v>
      </c>
      <c r="X1871" s="177">
        <f t="shared" si="2038"/>
        <v>0</v>
      </c>
      <c r="Y1871" s="88">
        <f>SUM(Y1872)</f>
        <v>0</v>
      </c>
      <c r="Z1871" s="88">
        <f>SUM(Z1872)</f>
        <v>0</v>
      </c>
      <c r="AA1871" s="178">
        <f t="shared" si="2050"/>
        <v>0</v>
      </c>
      <c r="AB1871" s="157"/>
      <c r="AC1871" s="83">
        <f>SUM(AC1872)</f>
        <v>0</v>
      </c>
      <c r="AD1871" s="88">
        <f>SUM(AD1872)</f>
        <v>0</v>
      </c>
      <c r="AE1871" s="177">
        <f t="shared" si="2039"/>
        <v>0</v>
      </c>
      <c r="AF1871" s="88">
        <f>SUM(AF1872)</f>
        <v>0</v>
      </c>
      <c r="AG1871" s="88">
        <f>SUM(AG1872)</f>
        <v>0</v>
      </c>
      <c r="AH1871" s="178">
        <f t="shared" si="2051"/>
        <v>0</v>
      </c>
      <c r="AJ1871" s="84">
        <f t="shared" ref="AJ1871:AU1871" si="2056">SUM(AJ1872)</f>
        <v>0</v>
      </c>
      <c r="AK1871" s="86">
        <f t="shared" si="2056"/>
        <v>0</v>
      </c>
      <c r="AL1871" s="88">
        <f t="shared" si="2056"/>
        <v>0</v>
      </c>
      <c r="AM1871" s="86">
        <f t="shared" si="2056"/>
        <v>0</v>
      </c>
      <c r="AN1871" s="88">
        <f t="shared" si="2056"/>
        <v>0</v>
      </c>
      <c r="AO1871" s="86">
        <f t="shared" si="2056"/>
        <v>0</v>
      </c>
      <c r="AP1871" s="88">
        <f t="shared" si="2056"/>
        <v>0</v>
      </c>
      <c r="AQ1871" s="86">
        <f t="shared" si="2056"/>
        <v>0</v>
      </c>
      <c r="AR1871" s="88">
        <f t="shared" si="2056"/>
        <v>0</v>
      </c>
      <c r="AS1871" s="86">
        <f t="shared" si="2056"/>
        <v>0</v>
      </c>
      <c r="AT1871" s="88">
        <f t="shared" si="2056"/>
        <v>0</v>
      </c>
      <c r="AU1871" s="86">
        <f t="shared" si="2056"/>
        <v>0</v>
      </c>
      <c r="AV1871" s="86">
        <f t="shared" si="2041"/>
        <v>0</v>
      </c>
      <c r="AW1871" s="93">
        <f t="shared" si="2042"/>
        <v>0</v>
      </c>
      <c r="AY1871" s="86">
        <f t="shared" si="2043"/>
        <v>0</v>
      </c>
      <c r="AZ1871" s="86">
        <f t="shared" si="2044"/>
        <v>0</v>
      </c>
      <c r="BA1871" s="86">
        <f t="shared" si="2045"/>
        <v>0</v>
      </c>
      <c r="BB1871" s="86">
        <f t="shared" si="2046"/>
        <v>0</v>
      </c>
      <c r="BC1871" s="86">
        <f t="shared" si="2047"/>
        <v>0</v>
      </c>
      <c r="BD1871" s="86">
        <f t="shared" si="2048"/>
        <v>0</v>
      </c>
    </row>
    <row r="1872" spans="2:56" x14ac:dyDescent="0.3">
      <c r="B1872" s="169" t="s">
        <v>68</v>
      </c>
      <c r="C1872" s="248"/>
      <c r="D1872" s="249"/>
      <c r="E1872" s="172">
        <f t="shared" si="2034"/>
        <v>0</v>
      </c>
      <c r="F1872" s="248"/>
      <c r="G1872" s="249"/>
      <c r="H1872" s="172">
        <f t="shared" si="2035"/>
        <v>0</v>
      </c>
      <c r="I1872" s="248"/>
      <c r="J1872" s="250"/>
      <c r="K1872" s="174">
        <f t="shared" si="2036"/>
        <v>0</v>
      </c>
      <c r="L1872" s="248"/>
      <c r="M1872" s="250"/>
      <c r="N1872" s="251"/>
      <c r="O1872" s="248"/>
      <c r="P1872" s="251"/>
      <c r="Q1872" s="166">
        <f t="shared" si="2037"/>
        <v>0</v>
      </c>
      <c r="R1872" s="251"/>
      <c r="S1872" s="251"/>
      <c r="T1872" s="167">
        <f t="shared" si="2049"/>
        <v>0</v>
      </c>
      <c r="U1872" s="157"/>
      <c r="V1872" s="248"/>
      <c r="W1872" s="251"/>
      <c r="X1872" s="166">
        <f t="shared" si="2038"/>
        <v>0</v>
      </c>
      <c r="Y1872" s="251"/>
      <c r="Z1872" s="251"/>
      <c r="AA1872" s="167">
        <f t="shared" si="2050"/>
        <v>0</v>
      </c>
      <c r="AB1872" s="157"/>
      <c r="AC1872" s="248"/>
      <c r="AD1872" s="251"/>
      <c r="AE1872" s="166">
        <f t="shared" si="2039"/>
        <v>0</v>
      </c>
      <c r="AF1872" s="251"/>
      <c r="AG1872" s="251"/>
      <c r="AH1872" s="167">
        <f t="shared" si="2051"/>
        <v>0</v>
      </c>
      <c r="AJ1872" s="252"/>
      <c r="AK1872" s="253"/>
      <c r="AL1872" s="254"/>
      <c r="AM1872" s="253"/>
      <c r="AN1872" s="254"/>
      <c r="AO1872" s="253"/>
      <c r="AP1872" s="254"/>
      <c r="AQ1872" s="253"/>
      <c r="AR1872" s="254"/>
      <c r="AS1872" s="253"/>
      <c r="AT1872" s="254"/>
      <c r="AU1872" s="253"/>
      <c r="AV1872" s="163">
        <f t="shared" si="2041"/>
        <v>0</v>
      </c>
      <c r="AW1872" s="168">
        <f t="shared" si="2042"/>
        <v>0</v>
      </c>
      <c r="AY1872" s="163">
        <f t="shared" si="2043"/>
        <v>0</v>
      </c>
      <c r="AZ1872" s="163">
        <f t="shared" si="2044"/>
        <v>0</v>
      </c>
      <c r="BA1872" s="163">
        <f t="shared" si="2045"/>
        <v>0</v>
      </c>
      <c r="BB1872" s="163">
        <f t="shared" si="2046"/>
        <v>0</v>
      </c>
      <c r="BC1872" s="163">
        <f t="shared" si="2047"/>
        <v>0</v>
      </c>
      <c r="BD1872" s="163">
        <f t="shared" si="2048"/>
        <v>0</v>
      </c>
    </row>
    <row r="1873" spans="2:56" x14ac:dyDescent="0.3">
      <c r="B1873" s="179" t="s">
        <v>69</v>
      </c>
      <c r="C1873" s="83">
        <f>SUM(C1874:C1876)</f>
        <v>0</v>
      </c>
      <c r="D1873" s="84">
        <f>SUM(D1874:D1876)</f>
        <v>0</v>
      </c>
      <c r="E1873" s="85">
        <f t="shared" si="2034"/>
        <v>0</v>
      </c>
      <c r="F1873" s="83">
        <f>SUM(F1874:F1876)</f>
        <v>0</v>
      </c>
      <c r="G1873" s="84">
        <f>SUM(G1874:G1876)</f>
        <v>0</v>
      </c>
      <c r="H1873" s="85">
        <f t="shared" si="2035"/>
        <v>0</v>
      </c>
      <c r="I1873" s="83">
        <f>SUM(I1874:I1876)</f>
        <v>0</v>
      </c>
      <c r="J1873" s="86">
        <f>SUM(J1874:J1876)</f>
        <v>0</v>
      </c>
      <c r="K1873" s="87">
        <f t="shared" si="2036"/>
        <v>0</v>
      </c>
      <c r="L1873" s="83">
        <f>SUM(L1874:L1876)</f>
        <v>0</v>
      </c>
      <c r="M1873" s="86">
        <f>SUM(M1874:M1876)</f>
        <v>0</v>
      </c>
      <c r="N1873" s="88">
        <f>SUM(N1874:N1876)</f>
        <v>0</v>
      </c>
      <c r="O1873" s="83">
        <f>SUM(O1874:O1876)</f>
        <v>0</v>
      </c>
      <c r="P1873" s="88">
        <f>SUM(P1874:P1876)</f>
        <v>0</v>
      </c>
      <c r="Q1873" s="177">
        <f t="shared" si="2037"/>
        <v>0</v>
      </c>
      <c r="R1873" s="88">
        <f>SUM(R1874:R1876)</f>
        <v>0</v>
      </c>
      <c r="S1873" s="88">
        <f>SUM(S1874:S1876)</f>
        <v>0</v>
      </c>
      <c r="T1873" s="178">
        <f t="shared" si="2049"/>
        <v>0</v>
      </c>
      <c r="U1873" s="157"/>
      <c r="V1873" s="83">
        <f>SUM(V1874:V1876)</f>
        <v>0</v>
      </c>
      <c r="W1873" s="88">
        <f>SUM(W1874:W1876)</f>
        <v>0</v>
      </c>
      <c r="X1873" s="177">
        <f t="shared" si="2038"/>
        <v>0</v>
      </c>
      <c r="Y1873" s="88">
        <f>SUM(Y1874:Y1876)</f>
        <v>0</v>
      </c>
      <c r="Z1873" s="88">
        <f>SUM(Z1874:Z1876)</f>
        <v>0</v>
      </c>
      <c r="AA1873" s="178">
        <f t="shared" si="2050"/>
        <v>0</v>
      </c>
      <c r="AB1873" s="157"/>
      <c r="AC1873" s="83">
        <f>SUM(AC1874:AC1876)</f>
        <v>0</v>
      </c>
      <c r="AD1873" s="88">
        <f>SUM(AD1874:AD1876)</f>
        <v>0</v>
      </c>
      <c r="AE1873" s="177">
        <f t="shared" si="2039"/>
        <v>0</v>
      </c>
      <c r="AF1873" s="88">
        <f>SUM(AF1874:AF1876)</f>
        <v>0</v>
      </c>
      <c r="AG1873" s="88">
        <f>SUM(AG1874:AG1876)</f>
        <v>0</v>
      </c>
      <c r="AH1873" s="178">
        <f t="shared" si="2051"/>
        <v>0</v>
      </c>
      <c r="AJ1873" s="84">
        <f t="shared" ref="AJ1873:AU1873" si="2057">SUM(AJ1874:AJ1876)</f>
        <v>0</v>
      </c>
      <c r="AK1873" s="86">
        <f t="shared" si="2057"/>
        <v>0</v>
      </c>
      <c r="AL1873" s="88">
        <f t="shared" si="2057"/>
        <v>0</v>
      </c>
      <c r="AM1873" s="86">
        <f t="shared" si="2057"/>
        <v>0</v>
      </c>
      <c r="AN1873" s="88">
        <f t="shared" si="2057"/>
        <v>0</v>
      </c>
      <c r="AO1873" s="86">
        <f t="shared" si="2057"/>
        <v>0</v>
      </c>
      <c r="AP1873" s="88">
        <f t="shared" si="2057"/>
        <v>0</v>
      </c>
      <c r="AQ1873" s="86">
        <f t="shared" si="2057"/>
        <v>0</v>
      </c>
      <c r="AR1873" s="88">
        <f t="shared" si="2057"/>
        <v>0</v>
      </c>
      <c r="AS1873" s="86">
        <f t="shared" si="2057"/>
        <v>0</v>
      </c>
      <c r="AT1873" s="88">
        <f t="shared" si="2057"/>
        <v>0</v>
      </c>
      <c r="AU1873" s="86">
        <f t="shared" si="2057"/>
        <v>0</v>
      </c>
      <c r="AV1873" s="86">
        <f t="shared" si="2041"/>
        <v>0</v>
      </c>
      <c r="AW1873" s="93">
        <f t="shared" si="2042"/>
        <v>0</v>
      </c>
      <c r="AY1873" s="86">
        <f t="shared" si="2043"/>
        <v>0</v>
      </c>
      <c r="AZ1873" s="86">
        <f t="shared" si="2044"/>
        <v>0</v>
      </c>
      <c r="BA1873" s="86">
        <f t="shared" si="2045"/>
        <v>0</v>
      </c>
      <c r="BB1873" s="86">
        <f t="shared" si="2046"/>
        <v>0</v>
      </c>
      <c r="BC1873" s="86">
        <f t="shared" si="2047"/>
        <v>0</v>
      </c>
      <c r="BD1873" s="86">
        <f t="shared" si="2048"/>
        <v>0</v>
      </c>
    </row>
    <row r="1874" spans="2:56" x14ac:dyDescent="0.3">
      <c r="B1874" s="169" t="s">
        <v>70</v>
      </c>
      <c r="C1874" s="248"/>
      <c r="D1874" s="249"/>
      <c r="E1874" s="172">
        <f t="shared" si="2034"/>
        <v>0</v>
      </c>
      <c r="F1874" s="248"/>
      <c r="G1874" s="249"/>
      <c r="H1874" s="172">
        <f t="shared" si="2035"/>
        <v>0</v>
      </c>
      <c r="I1874" s="248"/>
      <c r="J1874" s="250"/>
      <c r="K1874" s="174">
        <f t="shared" si="2036"/>
        <v>0</v>
      </c>
      <c r="L1874" s="248"/>
      <c r="M1874" s="250"/>
      <c r="N1874" s="251"/>
      <c r="O1874" s="248"/>
      <c r="P1874" s="251"/>
      <c r="Q1874" s="166">
        <f t="shared" si="2037"/>
        <v>0</v>
      </c>
      <c r="R1874" s="251"/>
      <c r="S1874" s="251"/>
      <c r="T1874" s="167">
        <f t="shared" si="2049"/>
        <v>0</v>
      </c>
      <c r="U1874" s="157"/>
      <c r="V1874" s="248"/>
      <c r="W1874" s="251"/>
      <c r="X1874" s="166">
        <f t="shared" si="2038"/>
        <v>0</v>
      </c>
      <c r="Y1874" s="251"/>
      <c r="Z1874" s="251"/>
      <c r="AA1874" s="167">
        <f t="shared" si="2050"/>
        <v>0</v>
      </c>
      <c r="AB1874" s="157"/>
      <c r="AC1874" s="248"/>
      <c r="AD1874" s="251"/>
      <c r="AE1874" s="166">
        <f t="shared" si="2039"/>
        <v>0</v>
      </c>
      <c r="AF1874" s="251"/>
      <c r="AG1874" s="251"/>
      <c r="AH1874" s="167">
        <f t="shared" si="2051"/>
        <v>0</v>
      </c>
      <c r="AJ1874" s="252"/>
      <c r="AK1874" s="253"/>
      <c r="AL1874" s="254"/>
      <c r="AM1874" s="253"/>
      <c r="AN1874" s="254"/>
      <c r="AO1874" s="253"/>
      <c r="AP1874" s="254"/>
      <c r="AQ1874" s="253"/>
      <c r="AR1874" s="254"/>
      <c r="AS1874" s="253"/>
      <c r="AT1874" s="254"/>
      <c r="AU1874" s="253"/>
      <c r="AV1874" s="163">
        <f t="shared" si="2041"/>
        <v>0</v>
      </c>
      <c r="AW1874" s="168">
        <f t="shared" si="2042"/>
        <v>0</v>
      </c>
      <c r="AY1874" s="163">
        <f t="shared" si="2043"/>
        <v>0</v>
      </c>
      <c r="AZ1874" s="163">
        <f t="shared" si="2044"/>
        <v>0</v>
      </c>
      <c r="BA1874" s="163">
        <f t="shared" si="2045"/>
        <v>0</v>
      </c>
      <c r="BB1874" s="163">
        <f t="shared" si="2046"/>
        <v>0</v>
      </c>
      <c r="BC1874" s="163">
        <f t="shared" si="2047"/>
        <v>0</v>
      </c>
      <c r="BD1874" s="163">
        <f t="shared" si="2048"/>
        <v>0</v>
      </c>
    </row>
    <row r="1875" spans="2:56" x14ac:dyDescent="0.3">
      <c r="B1875" s="169" t="s">
        <v>71</v>
      </c>
      <c r="C1875" s="248"/>
      <c r="D1875" s="249"/>
      <c r="E1875" s="172">
        <f t="shared" si="2034"/>
        <v>0</v>
      </c>
      <c r="F1875" s="248"/>
      <c r="G1875" s="249"/>
      <c r="H1875" s="172">
        <f t="shared" si="2035"/>
        <v>0</v>
      </c>
      <c r="I1875" s="248"/>
      <c r="J1875" s="250"/>
      <c r="K1875" s="174">
        <f t="shared" si="2036"/>
        <v>0</v>
      </c>
      <c r="L1875" s="248"/>
      <c r="M1875" s="250"/>
      <c r="N1875" s="251"/>
      <c r="O1875" s="248"/>
      <c r="P1875" s="251"/>
      <c r="Q1875" s="166">
        <f t="shared" si="2037"/>
        <v>0</v>
      </c>
      <c r="R1875" s="251"/>
      <c r="S1875" s="251"/>
      <c r="T1875" s="167">
        <f t="shared" si="2049"/>
        <v>0</v>
      </c>
      <c r="U1875" s="157"/>
      <c r="V1875" s="248"/>
      <c r="W1875" s="251"/>
      <c r="X1875" s="166">
        <f t="shared" si="2038"/>
        <v>0</v>
      </c>
      <c r="Y1875" s="251"/>
      <c r="Z1875" s="251"/>
      <c r="AA1875" s="167">
        <f t="shared" si="2050"/>
        <v>0</v>
      </c>
      <c r="AB1875" s="157"/>
      <c r="AC1875" s="248"/>
      <c r="AD1875" s="251"/>
      <c r="AE1875" s="166">
        <f t="shared" si="2039"/>
        <v>0</v>
      </c>
      <c r="AF1875" s="251"/>
      <c r="AG1875" s="251"/>
      <c r="AH1875" s="167">
        <f t="shared" si="2051"/>
        <v>0</v>
      </c>
      <c r="AJ1875" s="252"/>
      <c r="AK1875" s="253"/>
      <c r="AL1875" s="254"/>
      <c r="AM1875" s="253"/>
      <c r="AN1875" s="254"/>
      <c r="AO1875" s="253"/>
      <c r="AP1875" s="254"/>
      <c r="AQ1875" s="253"/>
      <c r="AR1875" s="254"/>
      <c r="AS1875" s="253"/>
      <c r="AT1875" s="254"/>
      <c r="AU1875" s="253"/>
      <c r="AV1875" s="163">
        <f t="shared" si="2041"/>
        <v>0</v>
      </c>
      <c r="AW1875" s="168">
        <f t="shared" si="2042"/>
        <v>0</v>
      </c>
      <c r="AY1875" s="163">
        <f t="shared" si="2043"/>
        <v>0</v>
      </c>
      <c r="AZ1875" s="163">
        <f t="shared" si="2044"/>
        <v>0</v>
      </c>
      <c r="BA1875" s="163">
        <f t="shared" si="2045"/>
        <v>0</v>
      </c>
      <c r="BB1875" s="163">
        <f t="shared" si="2046"/>
        <v>0</v>
      </c>
      <c r="BC1875" s="163">
        <f t="shared" si="2047"/>
        <v>0</v>
      </c>
      <c r="BD1875" s="163">
        <f t="shared" si="2048"/>
        <v>0</v>
      </c>
    </row>
    <row r="1876" spans="2:56" x14ac:dyDescent="0.3">
      <c r="B1876" s="169" t="s">
        <v>72</v>
      </c>
      <c r="C1876" s="248"/>
      <c r="D1876" s="249"/>
      <c r="E1876" s="172">
        <f t="shared" si="2034"/>
        <v>0</v>
      </c>
      <c r="F1876" s="248"/>
      <c r="G1876" s="249"/>
      <c r="H1876" s="172">
        <f t="shared" si="2035"/>
        <v>0</v>
      </c>
      <c r="I1876" s="248"/>
      <c r="J1876" s="250"/>
      <c r="K1876" s="174">
        <f t="shared" si="2036"/>
        <v>0</v>
      </c>
      <c r="L1876" s="248"/>
      <c r="M1876" s="250"/>
      <c r="N1876" s="251"/>
      <c r="O1876" s="248"/>
      <c r="P1876" s="251"/>
      <c r="Q1876" s="166">
        <f t="shared" si="2037"/>
        <v>0</v>
      </c>
      <c r="R1876" s="251"/>
      <c r="S1876" s="251"/>
      <c r="T1876" s="167">
        <f t="shared" si="2049"/>
        <v>0</v>
      </c>
      <c r="U1876" s="157"/>
      <c r="V1876" s="248"/>
      <c r="W1876" s="251"/>
      <c r="X1876" s="166">
        <f t="shared" si="2038"/>
        <v>0</v>
      </c>
      <c r="Y1876" s="251"/>
      <c r="Z1876" s="251"/>
      <c r="AA1876" s="167">
        <f t="shared" si="2050"/>
        <v>0</v>
      </c>
      <c r="AB1876" s="157"/>
      <c r="AC1876" s="248"/>
      <c r="AD1876" s="251"/>
      <c r="AE1876" s="166">
        <f t="shared" si="2039"/>
        <v>0</v>
      </c>
      <c r="AF1876" s="251"/>
      <c r="AG1876" s="251"/>
      <c r="AH1876" s="167">
        <f t="shared" si="2051"/>
        <v>0</v>
      </c>
      <c r="AJ1876" s="252"/>
      <c r="AK1876" s="253"/>
      <c r="AL1876" s="254"/>
      <c r="AM1876" s="253"/>
      <c r="AN1876" s="254"/>
      <c r="AO1876" s="253"/>
      <c r="AP1876" s="254"/>
      <c r="AQ1876" s="253"/>
      <c r="AR1876" s="254"/>
      <c r="AS1876" s="253"/>
      <c r="AT1876" s="254"/>
      <c r="AU1876" s="253"/>
      <c r="AV1876" s="163">
        <f t="shared" si="2041"/>
        <v>0</v>
      </c>
      <c r="AW1876" s="168">
        <f t="shared" si="2042"/>
        <v>0</v>
      </c>
      <c r="AY1876" s="163">
        <f t="shared" si="2043"/>
        <v>0</v>
      </c>
      <c r="AZ1876" s="163">
        <f t="shared" si="2044"/>
        <v>0</v>
      </c>
      <c r="BA1876" s="163">
        <f t="shared" si="2045"/>
        <v>0</v>
      </c>
      <c r="BB1876" s="163">
        <f t="shared" si="2046"/>
        <v>0</v>
      </c>
      <c r="BC1876" s="163">
        <f t="shared" si="2047"/>
        <v>0</v>
      </c>
      <c r="BD1876" s="163">
        <f t="shared" si="2048"/>
        <v>0</v>
      </c>
    </row>
    <row r="1877" spans="2:56" x14ac:dyDescent="0.3">
      <c r="B1877" s="179" t="s">
        <v>73</v>
      </c>
      <c r="C1877" s="83">
        <f>SUM(C1878:C1881)</f>
        <v>0</v>
      </c>
      <c r="D1877" s="84">
        <f>SUM(D1878:D1881)</f>
        <v>0</v>
      </c>
      <c r="E1877" s="85">
        <f t="shared" si="2034"/>
        <v>0</v>
      </c>
      <c r="F1877" s="83">
        <f>SUM(F1878:F1881)</f>
        <v>0</v>
      </c>
      <c r="G1877" s="84">
        <f>SUM(G1878:G1881)</f>
        <v>0</v>
      </c>
      <c r="H1877" s="85">
        <f t="shared" si="2035"/>
        <v>0</v>
      </c>
      <c r="I1877" s="83">
        <f>SUM(I1878:I1881)</f>
        <v>0</v>
      </c>
      <c r="J1877" s="86">
        <f>SUM(J1878:J1881)</f>
        <v>0</v>
      </c>
      <c r="K1877" s="87">
        <f t="shared" si="2036"/>
        <v>0</v>
      </c>
      <c r="L1877" s="83">
        <f>SUM(L1878:L1881)</f>
        <v>0</v>
      </c>
      <c r="M1877" s="86">
        <f>SUM(M1878:M1881)</f>
        <v>0</v>
      </c>
      <c r="N1877" s="88">
        <f>SUM(N1878:N1881)</f>
        <v>0</v>
      </c>
      <c r="O1877" s="83">
        <f>SUM(O1878:O1881)</f>
        <v>0</v>
      </c>
      <c r="P1877" s="88">
        <f>SUM(P1878:P1881)</f>
        <v>0</v>
      </c>
      <c r="Q1877" s="177">
        <f t="shared" si="2037"/>
        <v>0</v>
      </c>
      <c r="R1877" s="88">
        <f>SUM(R1878:R1881)</f>
        <v>0</v>
      </c>
      <c r="S1877" s="88">
        <f>SUM(S1878:S1881)</f>
        <v>0</v>
      </c>
      <c r="T1877" s="178">
        <f t="shared" si="2049"/>
        <v>0</v>
      </c>
      <c r="U1877" s="157"/>
      <c r="V1877" s="83">
        <f>SUM(V1878:V1881)</f>
        <v>0</v>
      </c>
      <c r="W1877" s="88">
        <f>SUM(W1878:W1881)</f>
        <v>0</v>
      </c>
      <c r="X1877" s="177">
        <f t="shared" si="2038"/>
        <v>0</v>
      </c>
      <c r="Y1877" s="88">
        <f>SUM(Y1878:Y1881)</f>
        <v>0</v>
      </c>
      <c r="Z1877" s="88">
        <f>SUM(Z1878:Z1881)</f>
        <v>0</v>
      </c>
      <c r="AA1877" s="178">
        <f t="shared" si="2050"/>
        <v>0</v>
      </c>
      <c r="AB1877" s="157"/>
      <c r="AC1877" s="83">
        <f>SUM(AC1878:AC1881)</f>
        <v>0</v>
      </c>
      <c r="AD1877" s="88">
        <f>SUM(AD1878:AD1881)</f>
        <v>0</v>
      </c>
      <c r="AE1877" s="177">
        <f t="shared" si="2039"/>
        <v>0</v>
      </c>
      <c r="AF1877" s="88">
        <f>SUM(AF1878:AF1881)</f>
        <v>0</v>
      </c>
      <c r="AG1877" s="88">
        <f>SUM(AG1878:AG1881)</f>
        <v>0</v>
      </c>
      <c r="AH1877" s="178">
        <f t="shared" si="2051"/>
        <v>0</v>
      </c>
      <c r="AJ1877" s="84">
        <f t="shared" ref="AJ1877:AU1877" si="2058">SUM(AJ1878:AJ1881)</f>
        <v>0</v>
      </c>
      <c r="AK1877" s="86">
        <f t="shared" si="2058"/>
        <v>0</v>
      </c>
      <c r="AL1877" s="88">
        <f t="shared" si="2058"/>
        <v>0</v>
      </c>
      <c r="AM1877" s="86">
        <f t="shared" si="2058"/>
        <v>0</v>
      </c>
      <c r="AN1877" s="88">
        <f t="shared" si="2058"/>
        <v>0</v>
      </c>
      <c r="AO1877" s="86">
        <f t="shared" si="2058"/>
        <v>0</v>
      </c>
      <c r="AP1877" s="88">
        <f t="shared" si="2058"/>
        <v>0</v>
      </c>
      <c r="AQ1877" s="86">
        <f t="shared" si="2058"/>
        <v>0</v>
      </c>
      <c r="AR1877" s="88">
        <f t="shared" si="2058"/>
        <v>0</v>
      </c>
      <c r="AS1877" s="86">
        <f t="shared" si="2058"/>
        <v>0</v>
      </c>
      <c r="AT1877" s="88">
        <f t="shared" si="2058"/>
        <v>0</v>
      </c>
      <c r="AU1877" s="86">
        <f t="shared" si="2058"/>
        <v>0</v>
      </c>
      <c r="AV1877" s="86">
        <f t="shared" si="2041"/>
        <v>0</v>
      </c>
      <c r="AW1877" s="93">
        <f t="shared" si="2042"/>
        <v>0</v>
      </c>
      <c r="AY1877" s="86">
        <f t="shared" si="2043"/>
        <v>0</v>
      </c>
      <c r="AZ1877" s="86">
        <f t="shared" si="2044"/>
        <v>0</v>
      </c>
      <c r="BA1877" s="86">
        <f t="shared" si="2045"/>
        <v>0</v>
      </c>
      <c r="BB1877" s="86">
        <f t="shared" si="2046"/>
        <v>0</v>
      </c>
      <c r="BC1877" s="86">
        <f t="shared" si="2047"/>
        <v>0</v>
      </c>
      <c r="BD1877" s="86">
        <f t="shared" si="2048"/>
        <v>0</v>
      </c>
    </row>
    <row r="1878" spans="2:56" x14ac:dyDescent="0.3">
      <c r="B1878" s="169" t="s">
        <v>74</v>
      </c>
      <c r="C1878" s="248"/>
      <c r="D1878" s="249"/>
      <c r="E1878" s="172">
        <f t="shared" si="2034"/>
        <v>0</v>
      </c>
      <c r="F1878" s="248"/>
      <c r="G1878" s="249"/>
      <c r="H1878" s="172">
        <f t="shared" si="2035"/>
        <v>0</v>
      </c>
      <c r="I1878" s="248"/>
      <c r="J1878" s="250"/>
      <c r="K1878" s="174">
        <f t="shared" si="2036"/>
        <v>0</v>
      </c>
      <c r="L1878" s="248"/>
      <c r="M1878" s="250"/>
      <c r="N1878" s="251"/>
      <c r="O1878" s="248"/>
      <c r="P1878" s="251"/>
      <c r="Q1878" s="166">
        <f t="shared" si="2037"/>
        <v>0</v>
      </c>
      <c r="R1878" s="251"/>
      <c r="S1878" s="251"/>
      <c r="T1878" s="167">
        <f t="shared" si="2049"/>
        <v>0</v>
      </c>
      <c r="U1878" s="157"/>
      <c r="V1878" s="248"/>
      <c r="W1878" s="251"/>
      <c r="X1878" s="166">
        <f t="shared" si="2038"/>
        <v>0</v>
      </c>
      <c r="Y1878" s="251"/>
      <c r="Z1878" s="251"/>
      <c r="AA1878" s="167">
        <f t="shared" si="2050"/>
        <v>0</v>
      </c>
      <c r="AB1878" s="157"/>
      <c r="AC1878" s="248"/>
      <c r="AD1878" s="251"/>
      <c r="AE1878" s="166">
        <f t="shared" si="2039"/>
        <v>0</v>
      </c>
      <c r="AF1878" s="251"/>
      <c r="AG1878" s="251"/>
      <c r="AH1878" s="167">
        <f t="shared" si="2051"/>
        <v>0</v>
      </c>
      <c r="AJ1878" s="252"/>
      <c r="AK1878" s="253"/>
      <c r="AL1878" s="254"/>
      <c r="AM1878" s="253"/>
      <c r="AN1878" s="254"/>
      <c r="AO1878" s="253"/>
      <c r="AP1878" s="254"/>
      <c r="AQ1878" s="253"/>
      <c r="AR1878" s="254"/>
      <c r="AS1878" s="253"/>
      <c r="AT1878" s="254"/>
      <c r="AU1878" s="253"/>
      <c r="AV1878" s="163">
        <f t="shared" si="2041"/>
        <v>0</v>
      </c>
      <c r="AW1878" s="168">
        <f t="shared" si="2042"/>
        <v>0</v>
      </c>
      <c r="AY1878" s="163">
        <f t="shared" si="2043"/>
        <v>0</v>
      </c>
      <c r="AZ1878" s="163">
        <f t="shared" si="2044"/>
        <v>0</v>
      </c>
      <c r="BA1878" s="163">
        <f t="shared" si="2045"/>
        <v>0</v>
      </c>
      <c r="BB1878" s="163">
        <f t="shared" si="2046"/>
        <v>0</v>
      </c>
      <c r="BC1878" s="163">
        <f t="shared" si="2047"/>
        <v>0</v>
      </c>
      <c r="BD1878" s="163">
        <f t="shared" si="2048"/>
        <v>0</v>
      </c>
    </row>
    <row r="1879" spans="2:56" x14ac:dyDescent="0.3">
      <c r="B1879" s="169" t="s">
        <v>75</v>
      </c>
      <c r="C1879" s="248"/>
      <c r="D1879" s="249"/>
      <c r="E1879" s="172">
        <f t="shared" si="2034"/>
        <v>0</v>
      </c>
      <c r="F1879" s="248"/>
      <c r="G1879" s="249"/>
      <c r="H1879" s="172">
        <f t="shared" si="2035"/>
        <v>0</v>
      </c>
      <c r="I1879" s="248"/>
      <c r="J1879" s="250"/>
      <c r="K1879" s="174">
        <f t="shared" si="2036"/>
        <v>0</v>
      </c>
      <c r="L1879" s="248"/>
      <c r="M1879" s="250"/>
      <c r="N1879" s="251"/>
      <c r="O1879" s="248"/>
      <c r="P1879" s="251"/>
      <c r="Q1879" s="166">
        <f t="shared" si="2037"/>
        <v>0</v>
      </c>
      <c r="R1879" s="251"/>
      <c r="S1879" s="251"/>
      <c r="T1879" s="167">
        <f t="shared" si="2049"/>
        <v>0</v>
      </c>
      <c r="U1879" s="157"/>
      <c r="V1879" s="248"/>
      <c r="W1879" s="251"/>
      <c r="X1879" s="166">
        <f t="shared" si="2038"/>
        <v>0</v>
      </c>
      <c r="Y1879" s="251"/>
      <c r="Z1879" s="251"/>
      <c r="AA1879" s="167">
        <f t="shared" si="2050"/>
        <v>0</v>
      </c>
      <c r="AB1879" s="157"/>
      <c r="AC1879" s="248"/>
      <c r="AD1879" s="251"/>
      <c r="AE1879" s="166">
        <f t="shared" si="2039"/>
        <v>0</v>
      </c>
      <c r="AF1879" s="251"/>
      <c r="AG1879" s="251"/>
      <c r="AH1879" s="167">
        <f t="shared" si="2051"/>
        <v>0</v>
      </c>
      <c r="AJ1879" s="252"/>
      <c r="AK1879" s="253"/>
      <c r="AL1879" s="254"/>
      <c r="AM1879" s="253"/>
      <c r="AN1879" s="254"/>
      <c r="AO1879" s="253"/>
      <c r="AP1879" s="254"/>
      <c r="AQ1879" s="253"/>
      <c r="AR1879" s="254"/>
      <c r="AS1879" s="253"/>
      <c r="AT1879" s="254"/>
      <c r="AU1879" s="253"/>
      <c r="AV1879" s="163">
        <f t="shared" si="2041"/>
        <v>0</v>
      </c>
      <c r="AW1879" s="168">
        <f t="shared" si="2042"/>
        <v>0</v>
      </c>
      <c r="AY1879" s="163">
        <f t="shared" si="2043"/>
        <v>0</v>
      </c>
      <c r="AZ1879" s="163">
        <f t="shared" si="2044"/>
        <v>0</v>
      </c>
      <c r="BA1879" s="163">
        <f t="shared" si="2045"/>
        <v>0</v>
      </c>
      <c r="BB1879" s="163">
        <f t="shared" si="2046"/>
        <v>0</v>
      </c>
      <c r="BC1879" s="163">
        <f t="shared" si="2047"/>
        <v>0</v>
      </c>
      <c r="BD1879" s="163">
        <f t="shared" si="2048"/>
        <v>0</v>
      </c>
    </row>
    <row r="1880" spans="2:56" x14ac:dyDescent="0.3">
      <c r="B1880" s="169" t="s">
        <v>76</v>
      </c>
      <c r="C1880" s="248"/>
      <c r="D1880" s="249"/>
      <c r="E1880" s="172">
        <f t="shared" si="2034"/>
        <v>0</v>
      </c>
      <c r="F1880" s="248"/>
      <c r="G1880" s="249"/>
      <c r="H1880" s="172">
        <f t="shared" si="2035"/>
        <v>0</v>
      </c>
      <c r="I1880" s="248"/>
      <c r="J1880" s="250"/>
      <c r="K1880" s="174">
        <f t="shared" si="2036"/>
        <v>0</v>
      </c>
      <c r="L1880" s="248"/>
      <c r="M1880" s="250"/>
      <c r="N1880" s="251"/>
      <c r="O1880" s="248"/>
      <c r="P1880" s="251"/>
      <c r="Q1880" s="166">
        <f t="shared" si="2037"/>
        <v>0</v>
      </c>
      <c r="R1880" s="251"/>
      <c r="S1880" s="251"/>
      <c r="T1880" s="167">
        <f t="shared" si="2049"/>
        <v>0</v>
      </c>
      <c r="U1880" s="157"/>
      <c r="V1880" s="248"/>
      <c r="W1880" s="251"/>
      <c r="X1880" s="166">
        <f t="shared" si="2038"/>
        <v>0</v>
      </c>
      <c r="Y1880" s="251"/>
      <c r="Z1880" s="251"/>
      <c r="AA1880" s="167">
        <f t="shared" si="2050"/>
        <v>0</v>
      </c>
      <c r="AB1880" s="157"/>
      <c r="AC1880" s="248"/>
      <c r="AD1880" s="251"/>
      <c r="AE1880" s="166">
        <f t="shared" si="2039"/>
        <v>0</v>
      </c>
      <c r="AF1880" s="251"/>
      <c r="AG1880" s="251"/>
      <c r="AH1880" s="167">
        <f t="shared" si="2051"/>
        <v>0</v>
      </c>
      <c r="AJ1880" s="252"/>
      <c r="AK1880" s="253"/>
      <c r="AL1880" s="254"/>
      <c r="AM1880" s="253"/>
      <c r="AN1880" s="254"/>
      <c r="AO1880" s="253"/>
      <c r="AP1880" s="254"/>
      <c r="AQ1880" s="253"/>
      <c r="AR1880" s="254"/>
      <c r="AS1880" s="253"/>
      <c r="AT1880" s="254"/>
      <c r="AU1880" s="253"/>
      <c r="AV1880" s="163">
        <f t="shared" si="2041"/>
        <v>0</v>
      </c>
      <c r="AW1880" s="168">
        <f t="shared" si="2042"/>
        <v>0</v>
      </c>
      <c r="AY1880" s="163">
        <f t="shared" si="2043"/>
        <v>0</v>
      </c>
      <c r="AZ1880" s="163">
        <f t="shared" si="2044"/>
        <v>0</v>
      </c>
      <c r="BA1880" s="163">
        <f t="shared" si="2045"/>
        <v>0</v>
      </c>
      <c r="BB1880" s="163">
        <f t="shared" si="2046"/>
        <v>0</v>
      </c>
      <c r="BC1880" s="163">
        <f t="shared" si="2047"/>
        <v>0</v>
      </c>
      <c r="BD1880" s="163">
        <f t="shared" si="2048"/>
        <v>0</v>
      </c>
    </row>
    <row r="1881" spans="2:56" x14ac:dyDescent="0.3">
      <c r="B1881" s="169" t="s">
        <v>77</v>
      </c>
      <c r="C1881" s="248"/>
      <c r="D1881" s="249"/>
      <c r="E1881" s="172">
        <f t="shared" si="2034"/>
        <v>0</v>
      </c>
      <c r="F1881" s="248"/>
      <c r="G1881" s="249"/>
      <c r="H1881" s="172">
        <f t="shared" si="2035"/>
        <v>0</v>
      </c>
      <c r="I1881" s="248"/>
      <c r="J1881" s="250"/>
      <c r="K1881" s="174">
        <f t="shared" si="2036"/>
        <v>0</v>
      </c>
      <c r="L1881" s="248"/>
      <c r="M1881" s="250"/>
      <c r="N1881" s="251"/>
      <c r="O1881" s="248"/>
      <c r="P1881" s="251"/>
      <c r="Q1881" s="166">
        <f t="shared" si="2037"/>
        <v>0</v>
      </c>
      <c r="R1881" s="251"/>
      <c r="S1881" s="251"/>
      <c r="T1881" s="167">
        <f t="shared" si="2049"/>
        <v>0</v>
      </c>
      <c r="U1881" s="157"/>
      <c r="V1881" s="248"/>
      <c r="W1881" s="251"/>
      <c r="X1881" s="166">
        <f t="shared" si="2038"/>
        <v>0</v>
      </c>
      <c r="Y1881" s="251"/>
      <c r="Z1881" s="251"/>
      <c r="AA1881" s="167">
        <f t="shared" si="2050"/>
        <v>0</v>
      </c>
      <c r="AB1881" s="157"/>
      <c r="AC1881" s="248"/>
      <c r="AD1881" s="251"/>
      <c r="AE1881" s="166">
        <f t="shared" si="2039"/>
        <v>0</v>
      </c>
      <c r="AF1881" s="251"/>
      <c r="AG1881" s="251"/>
      <c r="AH1881" s="167">
        <f t="shared" si="2051"/>
        <v>0</v>
      </c>
      <c r="AJ1881" s="252"/>
      <c r="AK1881" s="253"/>
      <c r="AL1881" s="254"/>
      <c r="AM1881" s="253"/>
      <c r="AN1881" s="254"/>
      <c r="AO1881" s="253"/>
      <c r="AP1881" s="254"/>
      <c r="AQ1881" s="253"/>
      <c r="AR1881" s="254"/>
      <c r="AS1881" s="253"/>
      <c r="AT1881" s="254"/>
      <c r="AU1881" s="253"/>
      <c r="AV1881" s="163">
        <f t="shared" si="2041"/>
        <v>0</v>
      </c>
      <c r="AW1881" s="168">
        <f t="shared" si="2042"/>
        <v>0</v>
      </c>
      <c r="AY1881" s="163">
        <f t="shared" si="2043"/>
        <v>0</v>
      </c>
      <c r="AZ1881" s="163">
        <f t="shared" si="2044"/>
        <v>0</v>
      </c>
      <c r="BA1881" s="163">
        <f t="shared" si="2045"/>
        <v>0</v>
      </c>
      <c r="BB1881" s="163">
        <f t="shared" si="2046"/>
        <v>0</v>
      </c>
      <c r="BC1881" s="163">
        <f t="shared" si="2047"/>
        <v>0</v>
      </c>
      <c r="BD1881" s="163">
        <f t="shared" si="2048"/>
        <v>0</v>
      </c>
    </row>
    <row r="1882" spans="2:56" x14ac:dyDescent="0.3">
      <c r="B1882" s="179" t="s">
        <v>78</v>
      </c>
      <c r="C1882" s="83">
        <f>SUM(C1883)</f>
        <v>0</v>
      </c>
      <c r="D1882" s="84">
        <f>SUM(D1883)</f>
        <v>0</v>
      </c>
      <c r="E1882" s="85">
        <f t="shared" si="2034"/>
        <v>0</v>
      </c>
      <c r="F1882" s="83">
        <f>SUM(F1883)</f>
        <v>0</v>
      </c>
      <c r="G1882" s="84">
        <f>SUM(G1883)</f>
        <v>0</v>
      </c>
      <c r="H1882" s="85">
        <f t="shared" si="2035"/>
        <v>0</v>
      </c>
      <c r="I1882" s="83">
        <f>SUM(I1883)</f>
        <v>0</v>
      </c>
      <c r="J1882" s="86">
        <f>SUM(J1883)</f>
        <v>0</v>
      </c>
      <c r="K1882" s="87">
        <f t="shared" si="2036"/>
        <v>0</v>
      </c>
      <c r="L1882" s="83">
        <f>SUM(L1883)</f>
        <v>0</v>
      </c>
      <c r="M1882" s="86">
        <f>SUM(M1883)</f>
        <v>0</v>
      </c>
      <c r="N1882" s="88">
        <f>SUM(N1883)</f>
        <v>0</v>
      </c>
      <c r="O1882" s="83">
        <f>SUM(O1883)</f>
        <v>0</v>
      </c>
      <c r="P1882" s="88">
        <f>SUM(P1883)</f>
        <v>0</v>
      </c>
      <c r="Q1882" s="177">
        <f t="shared" si="2037"/>
        <v>0</v>
      </c>
      <c r="R1882" s="88">
        <f>SUM(R1883)</f>
        <v>0</v>
      </c>
      <c r="S1882" s="88">
        <f>SUM(S1883)</f>
        <v>0</v>
      </c>
      <c r="T1882" s="178">
        <f t="shared" si="2049"/>
        <v>0</v>
      </c>
      <c r="U1882" s="157"/>
      <c r="V1882" s="83">
        <f>SUM(V1883)</f>
        <v>0</v>
      </c>
      <c r="W1882" s="88">
        <f>SUM(W1883)</f>
        <v>0</v>
      </c>
      <c r="X1882" s="177">
        <f t="shared" si="2038"/>
        <v>0</v>
      </c>
      <c r="Y1882" s="88">
        <f>SUM(Y1883)</f>
        <v>0</v>
      </c>
      <c r="Z1882" s="88">
        <f>SUM(Z1883)</f>
        <v>0</v>
      </c>
      <c r="AA1882" s="178">
        <f t="shared" si="2050"/>
        <v>0</v>
      </c>
      <c r="AB1882" s="157"/>
      <c r="AC1882" s="83">
        <f>SUM(AC1883)</f>
        <v>0</v>
      </c>
      <c r="AD1882" s="88">
        <f>SUM(AD1883)</f>
        <v>0</v>
      </c>
      <c r="AE1882" s="177">
        <f t="shared" si="2039"/>
        <v>0</v>
      </c>
      <c r="AF1882" s="88">
        <f>SUM(AF1883)</f>
        <v>0</v>
      </c>
      <c r="AG1882" s="88">
        <f>SUM(AG1883)</f>
        <v>0</v>
      </c>
      <c r="AH1882" s="178">
        <f t="shared" si="2051"/>
        <v>0</v>
      </c>
      <c r="AJ1882" s="84">
        <f t="shared" ref="AJ1882:AU1882" si="2059">SUM(AJ1883)</f>
        <v>0</v>
      </c>
      <c r="AK1882" s="86">
        <f t="shared" si="2059"/>
        <v>0</v>
      </c>
      <c r="AL1882" s="88">
        <f t="shared" si="2059"/>
        <v>0</v>
      </c>
      <c r="AM1882" s="86">
        <f t="shared" si="2059"/>
        <v>0</v>
      </c>
      <c r="AN1882" s="88">
        <f t="shared" si="2059"/>
        <v>0</v>
      </c>
      <c r="AO1882" s="86">
        <f t="shared" si="2059"/>
        <v>0</v>
      </c>
      <c r="AP1882" s="88">
        <f t="shared" si="2059"/>
        <v>0</v>
      </c>
      <c r="AQ1882" s="86">
        <f t="shared" si="2059"/>
        <v>0</v>
      </c>
      <c r="AR1882" s="88">
        <f t="shared" si="2059"/>
        <v>0</v>
      </c>
      <c r="AS1882" s="86">
        <f t="shared" si="2059"/>
        <v>0</v>
      </c>
      <c r="AT1882" s="88">
        <f t="shared" si="2059"/>
        <v>0</v>
      </c>
      <c r="AU1882" s="86">
        <f t="shared" si="2059"/>
        <v>0</v>
      </c>
      <c r="AV1882" s="86">
        <f t="shared" si="2041"/>
        <v>0</v>
      </c>
      <c r="AW1882" s="93">
        <f t="shared" si="2042"/>
        <v>0</v>
      </c>
      <c r="AY1882" s="86">
        <f t="shared" si="2043"/>
        <v>0</v>
      </c>
      <c r="AZ1882" s="86">
        <f t="shared" si="2044"/>
        <v>0</v>
      </c>
      <c r="BA1882" s="86">
        <f t="shared" si="2045"/>
        <v>0</v>
      </c>
      <c r="BB1882" s="86">
        <f t="shared" si="2046"/>
        <v>0</v>
      </c>
      <c r="BC1882" s="86">
        <f t="shared" si="2047"/>
        <v>0</v>
      </c>
      <c r="BD1882" s="86">
        <f t="shared" si="2048"/>
        <v>0</v>
      </c>
    </row>
    <row r="1883" spans="2:56" x14ac:dyDescent="0.3">
      <c r="B1883" s="169" t="s">
        <v>79</v>
      </c>
      <c r="C1883" s="248"/>
      <c r="D1883" s="249"/>
      <c r="E1883" s="172">
        <f t="shared" si="2034"/>
        <v>0</v>
      </c>
      <c r="F1883" s="248"/>
      <c r="G1883" s="249"/>
      <c r="H1883" s="172">
        <f t="shared" si="2035"/>
        <v>0</v>
      </c>
      <c r="I1883" s="248"/>
      <c r="J1883" s="250"/>
      <c r="K1883" s="174">
        <f t="shared" si="2036"/>
        <v>0</v>
      </c>
      <c r="L1883" s="248"/>
      <c r="M1883" s="250"/>
      <c r="N1883" s="251"/>
      <c r="O1883" s="248"/>
      <c r="P1883" s="251"/>
      <c r="Q1883" s="166">
        <f t="shared" si="2037"/>
        <v>0</v>
      </c>
      <c r="R1883" s="251"/>
      <c r="S1883" s="251"/>
      <c r="T1883" s="167">
        <f t="shared" si="2049"/>
        <v>0</v>
      </c>
      <c r="U1883" s="157"/>
      <c r="V1883" s="248"/>
      <c r="W1883" s="251"/>
      <c r="X1883" s="166">
        <f t="shared" si="2038"/>
        <v>0</v>
      </c>
      <c r="Y1883" s="251"/>
      <c r="Z1883" s="251"/>
      <c r="AA1883" s="167">
        <f t="shared" si="2050"/>
        <v>0</v>
      </c>
      <c r="AB1883" s="157"/>
      <c r="AC1883" s="248"/>
      <c r="AD1883" s="251"/>
      <c r="AE1883" s="166">
        <f t="shared" si="2039"/>
        <v>0</v>
      </c>
      <c r="AF1883" s="251"/>
      <c r="AG1883" s="251"/>
      <c r="AH1883" s="167">
        <f t="shared" si="2051"/>
        <v>0</v>
      </c>
      <c r="AJ1883" s="252"/>
      <c r="AK1883" s="253"/>
      <c r="AL1883" s="254"/>
      <c r="AM1883" s="253"/>
      <c r="AN1883" s="254"/>
      <c r="AO1883" s="253"/>
      <c r="AP1883" s="254"/>
      <c r="AQ1883" s="253"/>
      <c r="AR1883" s="254"/>
      <c r="AS1883" s="253"/>
      <c r="AT1883" s="254"/>
      <c r="AU1883" s="253"/>
      <c r="AV1883" s="163">
        <f t="shared" si="2041"/>
        <v>0</v>
      </c>
      <c r="AW1883" s="168">
        <f t="shared" si="2042"/>
        <v>0</v>
      </c>
      <c r="AY1883" s="163">
        <f t="shared" si="2043"/>
        <v>0</v>
      </c>
      <c r="AZ1883" s="163">
        <f t="shared" si="2044"/>
        <v>0</v>
      </c>
      <c r="BA1883" s="163">
        <f t="shared" si="2045"/>
        <v>0</v>
      </c>
      <c r="BB1883" s="163">
        <f t="shared" si="2046"/>
        <v>0</v>
      </c>
      <c r="BC1883" s="163">
        <f t="shared" si="2047"/>
        <v>0</v>
      </c>
      <c r="BD1883" s="163">
        <f t="shared" si="2048"/>
        <v>0</v>
      </c>
    </row>
    <row r="1884" spans="2:56" x14ac:dyDescent="0.3">
      <c r="B1884" s="179" t="s">
        <v>80</v>
      </c>
      <c r="C1884" s="83">
        <f>SUM(C1885)</f>
        <v>0</v>
      </c>
      <c r="D1884" s="84">
        <f>SUM(D1885)</f>
        <v>0</v>
      </c>
      <c r="E1884" s="85">
        <f t="shared" si="2034"/>
        <v>0</v>
      </c>
      <c r="F1884" s="83">
        <f>SUM(F1885)</f>
        <v>0</v>
      </c>
      <c r="G1884" s="84">
        <f>SUM(G1885)</f>
        <v>0</v>
      </c>
      <c r="H1884" s="85">
        <f t="shared" si="2035"/>
        <v>0</v>
      </c>
      <c r="I1884" s="83">
        <f>SUM(I1885)</f>
        <v>0</v>
      </c>
      <c r="J1884" s="86">
        <f>SUM(J1885)</f>
        <v>0</v>
      </c>
      <c r="K1884" s="87">
        <f t="shared" si="2036"/>
        <v>0</v>
      </c>
      <c r="L1884" s="83">
        <f>SUM(L1885)</f>
        <v>0</v>
      </c>
      <c r="M1884" s="86">
        <f>SUM(M1885)</f>
        <v>0</v>
      </c>
      <c r="N1884" s="88">
        <f>SUM(N1885)</f>
        <v>0</v>
      </c>
      <c r="O1884" s="83">
        <f>SUM(O1885)</f>
        <v>0</v>
      </c>
      <c r="P1884" s="88">
        <f>SUM(P1885)</f>
        <v>0</v>
      </c>
      <c r="Q1884" s="177">
        <f t="shared" si="2037"/>
        <v>0</v>
      </c>
      <c r="R1884" s="88">
        <f>SUM(R1885)</f>
        <v>0</v>
      </c>
      <c r="S1884" s="88">
        <f>SUM(S1885)</f>
        <v>0</v>
      </c>
      <c r="T1884" s="178">
        <f t="shared" si="2049"/>
        <v>0</v>
      </c>
      <c r="U1884" s="157"/>
      <c r="V1884" s="83">
        <f>SUM(V1885)</f>
        <v>0</v>
      </c>
      <c r="W1884" s="88">
        <f>SUM(W1885)</f>
        <v>0</v>
      </c>
      <c r="X1884" s="177">
        <f t="shared" si="2038"/>
        <v>0</v>
      </c>
      <c r="Y1884" s="88">
        <f>SUM(Y1885)</f>
        <v>0</v>
      </c>
      <c r="Z1884" s="88">
        <f>SUM(Z1885)</f>
        <v>0</v>
      </c>
      <c r="AA1884" s="178">
        <f t="shared" si="2050"/>
        <v>0</v>
      </c>
      <c r="AB1884" s="157"/>
      <c r="AC1884" s="83">
        <f>SUM(AC1885)</f>
        <v>0</v>
      </c>
      <c r="AD1884" s="88">
        <f>SUM(AD1885)</f>
        <v>0</v>
      </c>
      <c r="AE1884" s="177">
        <f t="shared" si="2039"/>
        <v>0</v>
      </c>
      <c r="AF1884" s="88">
        <f>SUM(AF1885)</f>
        <v>0</v>
      </c>
      <c r="AG1884" s="88">
        <f>SUM(AG1885)</f>
        <v>0</v>
      </c>
      <c r="AH1884" s="178">
        <f t="shared" si="2051"/>
        <v>0</v>
      </c>
      <c r="AJ1884" s="84">
        <f t="shared" ref="AJ1884:AU1884" si="2060">SUM(AJ1885)</f>
        <v>0</v>
      </c>
      <c r="AK1884" s="86">
        <f t="shared" si="2060"/>
        <v>0</v>
      </c>
      <c r="AL1884" s="88">
        <f t="shared" si="2060"/>
        <v>0</v>
      </c>
      <c r="AM1884" s="86">
        <f t="shared" si="2060"/>
        <v>0</v>
      </c>
      <c r="AN1884" s="88">
        <f t="shared" si="2060"/>
        <v>0</v>
      </c>
      <c r="AO1884" s="86">
        <f t="shared" si="2060"/>
        <v>0</v>
      </c>
      <c r="AP1884" s="88">
        <f t="shared" si="2060"/>
        <v>0</v>
      </c>
      <c r="AQ1884" s="86">
        <f t="shared" si="2060"/>
        <v>0</v>
      </c>
      <c r="AR1884" s="88">
        <f t="shared" si="2060"/>
        <v>0</v>
      </c>
      <c r="AS1884" s="86">
        <f t="shared" si="2060"/>
        <v>0</v>
      </c>
      <c r="AT1884" s="88">
        <f t="shared" si="2060"/>
        <v>0</v>
      </c>
      <c r="AU1884" s="86">
        <f t="shared" si="2060"/>
        <v>0</v>
      </c>
      <c r="AV1884" s="86">
        <f t="shared" si="2041"/>
        <v>0</v>
      </c>
      <c r="AW1884" s="93">
        <f t="shared" si="2042"/>
        <v>0</v>
      </c>
      <c r="AY1884" s="86">
        <f t="shared" si="2043"/>
        <v>0</v>
      </c>
      <c r="AZ1884" s="86">
        <f t="shared" si="2044"/>
        <v>0</v>
      </c>
      <c r="BA1884" s="86">
        <f t="shared" si="2045"/>
        <v>0</v>
      </c>
      <c r="BB1884" s="86">
        <f t="shared" si="2046"/>
        <v>0</v>
      </c>
      <c r="BC1884" s="86">
        <f t="shared" si="2047"/>
        <v>0</v>
      </c>
      <c r="BD1884" s="86">
        <f t="shared" si="2048"/>
        <v>0</v>
      </c>
    </row>
    <row r="1885" spans="2:56" x14ac:dyDescent="0.3">
      <c r="B1885" s="169" t="s">
        <v>80</v>
      </c>
      <c r="C1885" s="248"/>
      <c r="D1885" s="249"/>
      <c r="E1885" s="172">
        <f t="shared" si="2034"/>
        <v>0</v>
      </c>
      <c r="F1885" s="248"/>
      <c r="G1885" s="249"/>
      <c r="H1885" s="172">
        <f t="shared" si="2035"/>
        <v>0</v>
      </c>
      <c r="I1885" s="248"/>
      <c r="J1885" s="250"/>
      <c r="K1885" s="174">
        <f t="shared" si="2036"/>
        <v>0</v>
      </c>
      <c r="L1885" s="248"/>
      <c r="M1885" s="250"/>
      <c r="N1885" s="251"/>
      <c r="O1885" s="248"/>
      <c r="P1885" s="251"/>
      <c r="Q1885" s="166">
        <f t="shared" si="2037"/>
        <v>0</v>
      </c>
      <c r="R1885" s="251"/>
      <c r="S1885" s="251"/>
      <c r="T1885" s="167">
        <f t="shared" si="2049"/>
        <v>0</v>
      </c>
      <c r="U1885" s="157"/>
      <c r="V1885" s="248"/>
      <c r="W1885" s="251"/>
      <c r="X1885" s="166">
        <f t="shared" si="2038"/>
        <v>0</v>
      </c>
      <c r="Y1885" s="251"/>
      <c r="Z1885" s="251"/>
      <c r="AA1885" s="167">
        <f t="shared" si="2050"/>
        <v>0</v>
      </c>
      <c r="AB1885" s="157"/>
      <c r="AC1885" s="248"/>
      <c r="AD1885" s="251"/>
      <c r="AE1885" s="166">
        <f t="shared" si="2039"/>
        <v>0</v>
      </c>
      <c r="AF1885" s="251"/>
      <c r="AG1885" s="251"/>
      <c r="AH1885" s="167">
        <f t="shared" si="2051"/>
        <v>0</v>
      </c>
      <c r="AJ1885" s="252"/>
      <c r="AK1885" s="253"/>
      <c r="AL1885" s="254"/>
      <c r="AM1885" s="253"/>
      <c r="AN1885" s="254"/>
      <c r="AO1885" s="253"/>
      <c r="AP1885" s="254"/>
      <c r="AQ1885" s="253"/>
      <c r="AR1885" s="254"/>
      <c r="AS1885" s="253"/>
      <c r="AT1885" s="254"/>
      <c r="AU1885" s="253"/>
      <c r="AV1885" s="163">
        <f t="shared" si="2041"/>
        <v>0</v>
      </c>
      <c r="AW1885" s="168">
        <f t="shared" si="2042"/>
        <v>0</v>
      </c>
      <c r="AY1885" s="163">
        <f t="shared" si="2043"/>
        <v>0</v>
      </c>
      <c r="AZ1885" s="163">
        <f t="shared" si="2044"/>
        <v>0</v>
      </c>
      <c r="BA1885" s="163">
        <f t="shared" si="2045"/>
        <v>0</v>
      </c>
      <c r="BB1885" s="163">
        <f t="shared" si="2046"/>
        <v>0</v>
      </c>
      <c r="BC1885" s="163">
        <f t="shared" si="2047"/>
        <v>0</v>
      </c>
      <c r="BD1885" s="163">
        <f t="shared" si="2048"/>
        <v>0</v>
      </c>
    </row>
    <row r="1886" spans="2:56" x14ac:dyDescent="0.3">
      <c r="B1886" s="179" t="s">
        <v>81</v>
      </c>
      <c r="C1886" s="83">
        <f>SUM(C1887)</f>
        <v>20000</v>
      </c>
      <c r="D1886" s="84">
        <f>SUM(D1887)</f>
        <v>15602.5</v>
      </c>
      <c r="E1886" s="85">
        <f t="shared" si="2034"/>
        <v>0.78012499999999996</v>
      </c>
      <c r="F1886" s="83">
        <f>SUM(F1887)</f>
        <v>3195</v>
      </c>
      <c r="G1886" s="84">
        <f>SUM(G1887)</f>
        <v>3195</v>
      </c>
      <c r="H1886" s="85">
        <f t="shared" si="2035"/>
        <v>1</v>
      </c>
      <c r="I1886" s="83">
        <f>SUM(I1887)</f>
        <v>6615</v>
      </c>
      <c r="J1886" s="86">
        <f>SUM(J1887)</f>
        <v>6615</v>
      </c>
      <c r="K1886" s="87">
        <f t="shared" si="2036"/>
        <v>1</v>
      </c>
      <c r="L1886" s="83">
        <f>SUM(L1887)</f>
        <v>4800</v>
      </c>
      <c r="M1886" s="86">
        <f>SUM(M1887)</f>
        <v>7200</v>
      </c>
      <c r="N1886" s="88">
        <f>SUM(N1887)</f>
        <v>0</v>
      </c>
      <c r="O1886" s="83">
        <f>SUM(O1887)</f>
        <v>8750</v>
      </c>
      <c r="P1886" s="88">
        <f>SUM(P1887)</f>
        <v>9960</v>
      </c>
      <c r="Q1886" s="177">
        <f t="shared" si="2037"/>
        <v>18710</v>
      </c>
      <c r="R1886" s="88">
        <f>SUM(R1887)</f>
        <v>0</v>
      </c>
      <c r="S1886" s="88">
        <f>SUM(S1887)</f>
        <v>0</v>
      </c>
      <c r="T1886" s="178">
        <f t="shared" si="2049"/>
        <v>18710</v>
      </c>
      <c r="U1886" s="157"/>
      <c r="V1886" s="83">
        <f>SUM(V1887)</f>
        <v>8750</v>
      </c>
      <c r="W1886" s="88">
        <f>SUM(W1887)</f>
        <v>0</v>
      </c>
      <c r="X1886" s="177">
        <f t="shared" si="2038"/>
        <v>8750</v>
      </c>
      <c r="Y1886" s="88">
        <f>SUM(Y1887)</f>
        <v>0</v>
      </c>
      <c r="Z1886" s="88">
        <f>SUM(Z1887)</f>
        <v>0</v>
      </c>
      <c r="AA1886" s="178">
        <f t="shared" si="2050"/>
        <v>8750</v>
      </c>
      <c r="AB1886" s="157"/>
      <c r="AC1886" s="83">
        <f>SUM(AC1887)</f>
        <v>9100</v>
      </c>
      <c r="AD1886" s="88">
        <f>SUM(AD1887)</f>
        <v>0</v>
      </c>
      <c r="AE1886" s="177">
        <f t="shared" si="2039"/>
        <v>9100</v>
      </c>
      <c r="AF1886" s="88">
        <f>SUM(AF1887)</f>
        <v>0</v>
      </c>
      <c r="AG1886" s="88">
        <f>SUM(AG1887)</f>
        <v>0</v>
      </c>
      <c r="AH1886" s="178">
        <f t="shared" si="2051"/>
        <v>9100</v>
      </c>
      <c r="AJ1886" s="84">
        <f t="shared" ref="AJ1886:AU1886" si="2061">SUM(AJ1887)</f>
        <v>0</v>
      </c>
      <c r="AK1886" s="86">
        <f t="shared" si="2061"/>
        <v>0</v>
      </c>
      <c r="AL1886" s="88">
        <f t="shared" si="2061"/>
        <v>0</v>
      </c>
      <c r="AM1886" s="86">
        <f t="shared" si="2061"/>
        <v>9355</v>
      </c>
      <c r="AN1886" s="88">
        <f t="shared" si="2061"/>
        <v>0</v>
      </c>
      <c r="AO1886" s="86">
        <f t="shared" si="2061"/>
        <v>0</v>
      </c>
      <c r="AP1886" s="88">
        <f t="shared" si="2061"/>
        <v>9055</v>
      </c>
      <c r="AQ1886" s="86">
        <f t="shared" si="2061"/>
        <v>0</v>
      </c>
      <c r="AR1886" s="88">
        <f t="shared" si="2061"/>
        <v>0</v>
      </c>
      <c r="AS1886" s="86">
        <f t="shared" si="2061"/>
        <v>0</v>
      </c>
      <c r="AT1886" s="88">
        <f t="shared" si="2061"/>
        <v>0</v>
      </c>
      <c r="AU1886" s="86">
        <f t="shared" si="2061"/>
        <v>300</v>
      </c>
      <c r="AV1886" s="86">
        <f t="shared" si="2041"/>
        <v>18710</v>
      </c>
      <c r="AW1886" s="93">
        <f t="shared" si="2042"/>
        <v>0</v>
      </c>
      <c r="AY1886" s="86">
        <f t="shared" si="2043"/>
        <v>0</v>
      </c>
      <c r="AZ1886" s="86">
        <f t="shared" si="2044"/>
        <v>9355</v>
      </c>
      <c r="BA1886" s="86">
        <f t="shared" si="2045"/>
        <v>9055</v>
      </c>
      <c r="BB1886" s="86">
        <f t="shared" si="2046"/>
        <v>300</v>
      </c>
      <c r="BC1886" s="86">
        <f t="shared" si="2047"/>
        <v>18710</v>
      </c>
      <c r="BD1886" s="86">
        <f t="shared" si="2048"/>
        <v>0</v>
      </c>
    </row>
    <row r="1887" spans="2:56" x14ac:dyDescent="0.3">
      <c r="B1887" s="169" t="s">
        <v>81</v>
      </c>
      <c r="C1887" s="248">
        <v>20000</v>
      </c>
      <c r="D1887" s="249">
        <v>15602.5</v>
      </c>
      <c r="E1887" s="172">
        <f t="shared" si="2034"/>
        <v>0.78012499999999996</v>
      </c>
      <c r="F1887" s="248">
        <v>3195</v>
      </c>
      <c r="G1887" s="249">
        <v>3195</v>
      </c>
      <c r="H1887" s="172">
        <f t="shared" si="2035"/>
        <v>1</v>
      </c>
      <c r="I1887" s="248">
        <v>6615</v>
      </c>
      <c r="J1887" s="250">
        <v>6615</v>
      </c>
      <c r="K1887" s="174">
        <f t="shared" si="2036"/>
        <v>1</v>
      </c>
      <c r="L1887" s="248">
        <v>4800</v>
      </c>
      <c r="M1887" s="250">
        <v>7200</v>
      </c>
      <c r="N1887" s="251"/>
      <c r="O1887" s="248">
        <v>8750</v>
      </c>
      <c r="P1887" s="251">
        <v>9960</v>
      </c>
      <c r="Q1887" s="166">
        <f t="shared" si="2037"/>
        <v>18710</v>
      </c>
      <c r="R1887" s="251"/>
      <c r="S1887" s="251"/>
      <c r="T1887" s="167">
        <f t="shared" si="2049"/>
        <v>18710</v>
      </c>
      <c r="U1887" s="157"/>
      <c r="V1887" s="248">
        <v>8750</v>
      </c>
      <c r="W1887" s="251"/>
      <c r="X1887" s="166">
        <f t="shared" si="2038"/>
        <v>8750</v>
      </c>
      <c r="Y1887" s="251"/>
      <c r="Z1887" s="251"/>
      <c r="AA1887" s="167">
        <f t="shared" si="2050"/>
        <v>8750</v>
      </c>
      <c r="AB1887" s="157"/>
      <c r="AC1887" s="248">
        <v>9100</v>
      </c>
      <c r="AD1887" s="251"/>
      <c r="AE1887" s="166">
        <f t="shared" si="2039"/>
        <v>9100</v>
      </c>
      <c r="AF1887" s="251"/>
      <c r="AG1887" s="251"/>
      <c r="AH1887" s="167">
        <f t="shared" si="2051"/>
        <v>9100</v>
      </c>
      <c r="AJ1887" s="252"/>
      <c r="AK1887" s="253"/>
      <c r="AL1887" s="254"/>
      <c r="AM1887" s="253">
        <f>4375+4980</f>
        <v>9355</v>
      </c>
      <c r="AN1887" s="254"/>
      <c r="AO1887" s="253"/>
      <c r="AP1887" s="254">
        <f>4375+4980-300</f>
        <v>9055</v>
      </c>
      <c r="AQ1887" s="253"/>
      <c r="AR1887" s="254"/>
      <c r="AS1887" s="253"/>
      <c r="AT1887" s="254"/>
      <c r="AU1887" s="253">
        <v>300</v>
      </c>
      <c r="AV1887" s="163">
        <f t="shared" si="2041"/>
        <v>18710</v>
      </c>
      <c r="AW1887" s="168">
        <f t="shared" si="2042"/>
        <v>0</v>
      </c>
      <c r="AY1887" s="163">
        <f t="shared" si="2043"/>
        <v>0</v>
      </c>
      <c r="AZ1887" s="163">
        <f t="shared" si="2044"/>
        <v>9355</v>
      </c>
      <c r="BA1887" s="163">
        <f t="shared" si="2045"/>
        <v>9055</v>
      </c>
      <c r="BB1887" s="163">
        <f t="shared" si="2046"/>
        <v>300</v>
      </c>
      <c r="BC1887" s="163">
        <f t="shared" si="2047"/>
        <v>18710</v>
      </c>
      <c r="BD1887" s="163">
        <f t="shared" si="2048"/>
        <v>0</v>
      </c>
    </row>
    <row r="1888" spans="2:56" x14ac:dyDescent="0.3">
      <c r="B1888" s="179" t="s">
        <v>82</v>
      </c>
      <c r="C1888" s="83">
        <f>SUM(C1889:C1894)</f>
        <v>0</v>
      </c>
      <c r="D1888" s="84">
        <f>SUM(D1889:D1894)</f>
        <v>0</v>
      </c>
      <c r="E1888" s="85">
        <f t="shared" si="2034"/>
        <v>0</v>
      </c>
      <c r="F1888" s="83">
        <f>SUM(F1889:F1894)</f>
        <v>0</v>
      </c>
      <c r="G1888" s="84">
        <f>SUM(G1889:G1894)</f>
        <v>0</v>
      </c>
      <c r="H1888" s="85">
        <f t="shared" si="2035"/>
        <v>0</v>
      </c>
      <c r="I1888" s="83">
        <f>SUM(I1889:I1894)</f>
        <v>0</v>
      </c>
      <c r="J1888" s="86">
        <f>SUM(J1889:J1894)</f>
        <v>0</v>
      </c>
      <c r="K1888" s="87">
        <f t="shared" si="2036"/>
        <v>0</v>
      </c>
      <c r="L1888" s="83">
        <f>SUM(L1889:L1894)</f>
        <v>0</v>
      </c>
      <c r="M1888" s="86">
        <f>SUM(M1889:M1894)</f>
        <v>0</v>
      </c>
      <c r="N1888" s="88">
        <f>SUM(N1889:N1894)</f>
        <v>0</v>
      </c>
      <c r="O1888" s="83">
        <f>SUM(O1889:O1894)</f>
        <v>0</v>
      </c>
      <c r="P1888" s="88">
        <f>SUM(P1889:P1894)</f>
        <v>0</v>
      </c>
      <c r="Q1888" s="177">
        <f t="shared" si="2037"/>
        <v>0</v>
      </c>
      <c r="R1888" s="88">
        <f>SUM(R1889:R1894)</f>
        <v>0</v>
      </c>
      <c r="S1888" s="88">
        <f>SUM(S1889:S1894)</f>
        <v>0</v>
      </c>
      <c r="T1888" s="178">
        <f t="shared" si="2049"/>
        <v>0</v>
      </c>
      <c r="U1888" s="157"/>
      <c r="V1888" s="83">
        <f>SUM(V1889:V1894)</f>
        <v>0</v>
      </c>
      <c r="W1888" s="88">
        <f>SUM(W1889:W1894)</f>
        <v>0</v>
      </c>
      <c r="X1888" s="177">
        <f t="shared" si="2038"/>
        <v>0</v>
      </c>
      <c r="Y1888" s="88">
        <f>SUM(Y1889:Y1894)</f>
        <v>0</v>
      </c>
      <c r="Z1888" s="88">
        <f>SUM(Z1889:Z1894)</f>
        <v>0</v>
      </c>
      <c r="AA1888" s="178">
        <f t="shared" si="2050"/>
        <v>0</v>
      </c>
      <c r="AB1888" s="157"/>
      <c r="AC1888" s="83">
        <f>SUM(AC1889:AC1894)</f>
        <v>0</v>
      </c>
      <c r="AD1888" s="88">
        <f>SUM(AD1889:AD1894)</f>
        <v>0</v>
      </c>
      <c r="AE1888" s="177">
        <f t="shared" si="2039"/>
        <v>0</v>
      </c>
      <c r="AF1888" s="88">
        <f>SUM(AF1889:AF1894)</f>
        <v>0</v>
      </c>
      <c r="AG1888" s="88">
        <f>SUM(AG1889:AG1894)</f>
        <v>0</v>
      </c>
      <c r="AH1888" s="178">
        <f t="shared" si="2051"/>
        <v>0</v>
      </c>
      <c r="AJ1888" s="84">
        <f t="shared" ref="AJ1888:AU1888" si="2062">SUM(AJ1889:AJ1894)</f>
        <v>0</v>
      </c>
      <c r="AK1888" s="86">
        <f t="shared" si="2062"/>
        <v>0</v>
      </c>
      <c r="AL1888" s="88">
        <f t="shared" si="2062"/>
        <v>0</v>
      </c>
      <c r="AM1888" s="86">
        <f t="shared" si="2062"/>
        <v>0</v>
      </c>
      <c r="AN1888" s="88">
        <f t="shared" si="2062"/>
        <v>0</v>
      </c>
      <c r="AO1888" s="86">
        <f t="shared" si="2062"/>
        <v>0</v>
      </c>
      <c r="AP1888" s="88">
        <f t="shared" si="2062"/>
        <v>0</v>
      </c>
      <c r="AQ1888" s="86">
        <f t="shared" si="2062"/>
        <v>0</v>
      </c>
      <c r="AR1888" s="88">
        <f t="shared" si="2062"/>
        <v>0</v>
      </c>
      <c r="AS1888" s="86">
        <f t="shared" si="2062"/>
        <v>0</v>
      </c>
      <c r="AT1888" s="88">
        <f t="shared" si="2062"/>
        <v>0</v>
      </c>
      <c r="AU1888" s="86">
        <f t="shared" si="2062"/>
        <v>0</v>
      </c>
      <c r="AV1888" s="86">
        <f t="shared" si="2041"/>
        <v>0</v>
      </c>
      <c r="AW1888" s="93">
        <f t="shared" si="2042"/>
        <v>0</v>
      </c>
      <c r="AY1888" s="86">
        <f t="shared" si="2043"/>
        <v>0</v>
      </c>
      <c r="AZ1888" s="86">
        <f t="shared" si="2044"/>
        <v>0</v>
      </c>
      <c r="BA1888" s="86">
        <f t="shared" si="2045"/>
        <v>0</v>
      </c>
      <c r="BB1888" s="86">
        <f t="shared" si="2046"/>
        <v>0</v>
      </c>
      <c r="BC1888" s="86">
        <f t="shared" si="2047"/>
        <v>0</v>
      </c>
      <c r="BD1888" s="86">
        <f t="shared" si="2048"/>
        <v>0</v>
      </c>
    </row>
    <row r="1889" spans="2:56" x14ac:dyDescent="0.3">
      <c r="B1889" s="169" t="s">
        <v>83</v>
      </c>
      <c r="C1889" s="248"/>
      <c r="D1889" s="249"/>
      <c r="E1889" s="172">
        <f t="shared" si="2034"/>
        <v>0</v>
      </c>
      <c r="F1889" s="248"/>
      <c r="G1889" s="249"/>
      <c r="H1889" s="172">
        <f t="shared" si="2035"/>
        <v>0</v>
      </c>
      <c r="I1889" s="248"/>
      <c r="J1889" s="250"/>
      <c r="K1889" s="174">
        <f t="shared" si="2036"/>
        <v>0</v>
      </c>
      <c r="L1889" s="248"/>
      <c r="M1889" s="250"/>
      <c r="N1889" s="251"/>
      <c r="O1889" s="248"/>
      <c r="P1889" s="251"/>
      <c r="Q1889" s="166">
        <f t="shared" si="2037"/>
        <v>0</v>
      </c>
      <c r="R1889" s="251"/>
      <c r="S1889" s="251"/>
      <c r="T1889" s="167">
        <f t="shared" si="2049"/>
        <v>0</v>
      </c>
      <c r="U1889" s="157"/>
      <c r="V1889" s="248"/>
      <c r="W1889" s="251"/>
      <c r="X1889" s="166">
        <f t="shared" si="2038"/>
        <v>0</v>
      </c>
      <c r="Y1889" s="251"/>
      <c r="Z1889" s="251"/>
      <c r="AA1889" s="167">
        <f t="shared" si="2050"/>
        <v>0</v>
      </c>
      <c r="AB1889" s="157"/>
      <c r="AC1889" s="248"/>
      <c r="AD1889" s="251"/>
      <c r="AE1889" s="166">
        <f t="shared" si="2039"/>
        <v>0</v>
      </c>
      <c r="AF1889" s="251"/>
      <c r="AG1889" s="251"/>
      <c r="AH1889" s="167">
        <f t="shared" si="2051"/>
        <v>0</v>
      </c>
      <c r="AJ1889" s="252"/>
      <c r="AK1889" s="253"/>
      <c r="AL1889" s="254"/>
      <c r="AM1889" s="253"/>
      <c r="AN1889" s="254"/>
      <c r="AO1889" s="253"/>
      <c r="AP1889" s="254"/>
      <c r="AQ1889" s="253"/>
      <c r="AR1889" s="254"/>
      <c r="AS1889" s="253"/>
      <c r="AT1889" s="254"/>
      <c r="AU1889" s="253"/>
      <c r="AV1889" s="163">
        <f t="shared" si="2041"/>
        <v>0</v>
      </c>
      <c r="AW1889" s="168">
        <f t="shared" si="2042"/>
        <v>0</v>
      </c>
      <c r="AY1889" s="163">
        <f t="shared" si="2043"/>
        <v>0</v>
      </c>
      <c r="AZ1889" s="163">
        <f t="shared" si="2044"/>
        <v>0</v>
      </c>
      <c r="BA1889" s="163">
        <f t="shared" si="2045"/>
        <v>0</v>
      </c>
      <c r="BB1889" s="163">
        <f t="shared" si="2046"/>
        <v>0</v>
      </c>
      <c r="BC1889" s="163">
        <f t="shared" si="2047"/>
        <v>0</v>
      </c>
      <c r="BD1889" s="163">
        <f t="shared" si="2048"/>
        <v>0</v>
      </c>
    </row>
    <row r="1890" spans="2:56" x14ac:dyDescent="0.3">
      <c r="B1890" s="169" t="s">
        <v>84</v>
      </c>
      <c r="C1890" s="248"/>
      <c r="D1890" s="249"/>
      <c r="E1890" s="172">
        <f t="shared" si="2034"/>
        <v>0</v>
      </c>
      <c r="F1890" s="248"/>
      <c r="G1890" s="249"/>
      <c r="H1890" s="172">
        <f t="shared" si="2035"/>
        <v>0</v>
      </c>
      <c r="I1890" s="248"/>
      <c r="J1890" s="250"/>
      <c r="K1890" s="174">
        <f t="shared" si="2036"/>
        <v>0</v>
      </c>
      <c r="L1890" s="248"/>
      <c r="M1890" s="250"/>
      <c r="N1890" s="251"/>
      <c r="O1890" s="248"/>
      <c r="P1890" s="251"/>
      <c r="Q1890" s="166">
        <f t="shared" si="2037"/>
        <v>0</v>
      </c>
      <c r="R1890" s="251"/>
      <c r="S1890" s="251"/>
      <c r="T1890" s="167">
        <f t="shared" si="2049"/>
        <v>0</v>
      </c>
      <c r="U1890" s="157"/>
      <c r="V1890" s="248"/>
      <c r="W1890" s="251"/>
      <c r="X1890" s="166">
        <f t="shared" si="2038"/>
        <v>0</v>
      </c>
      <c r="Y1890" s="251"/>
      <c r="Z1890" s="251"/>
      <c r="AA1890" s="167">
        <f t="shared" si="2050"/>
        <v>0</v>
      </c>
      <c r="AB1890" s="157"/>
      <c r="AC1890" s="248"/>
      <c r="AD1890" s="251"/>
      <c r="AE1890" s="166">
        <f t="shared" si="2039"/>
        <v>0</v>
      </c>
      <c r="AF1890" s="251"/>
      <c r="AG1890" s="251"/>
      <c r="AH1890" s="167">
        <f t="shared" si="2051"/>
        <v>0</v>
      </c>
      <c r="AJ1890" s="252"/>
      <c r="AK1890" s="253"/>
      <c r="AL1890" s="254"/>
      <c r="AM1890" s="253"/>
      <c r="AN1890" s="254"/>
      <c r="AO1890" s="253"/>
      <c r="AP1890" s="254"/>
      <c r="AQ1890" s="253"/>
      <c r="AR1890" s="254"/>
      <c r="AS1890" s="253"/>
      <c r="AT1890" s="254"/>
      <c r="AU1890" s="253"/>
      <c r="AV1890" s="163">
        <f t="shared" si="2041"/>
        <v>0</v>
      </c>
      <c r="AW1890" s="168">
        <f t="shared" si="2042"/>
        <v>0</v>
      </c>
      <c r="AY1890" s="163">
        <f t="shared" si="2043"/>
        <v>0</v>
      </c>
      <c r="AZ1890" s="163">
        <f t="shared" si="2044"/>
        <v>0</v>
      </c>
      <c r="BA1890" s="163">
        <f t="shared" si="2045"/>
        <v>0</v>
      </c>
      <c r="BB1890" s="163">
        <f t="shared" si="2046"/>
        <v>0</v>
      </c>
      <c r="BC1890" s="163">
        <f t="shared" si="2047"/>
        <v>0</v>
      </c>
      <c r="BD1890" s="163">
        <f t="shared" si="2048"/>
        <v>0</v>
      </c>
    </row>
    <row r="1891" spans="2:56" x14ac:dyDescent="0.3">
      <c r="B1891" s="169" t="s">
        <v>85</v>
      </c>
      <c r="C1891" s="248"/>
      <c r="D1891" s="249"/>
      <c r="E1891" s="172">
        <f t="shared" si="2034"/>
        <v>0</v>
      </c>
      <c r="F1891" s="248"/>
      <c r="G1891" s="249"/>
      <c r="H1891" s="172">
        <f t="shared" si="2035"/>
        <v>0</v>
      </c>
      <c r="I1891" s="248"/>
      <c r="J1891" s="250"/>
      <c r="K1891" s="174">
        <f t="shared" si="2036"/>
        <v>0</v>
      </c>
      <c r="L1891" s="248"/>
      <c r="M1891" s="250"/>
      <c r="N1891" s="251"/>
      <c r="O1891" s="248"/>
      <c r="P1891" s="251"/>
      <c r="Q1891" s="166">
        <f t="shared" si="2037"/>
        <v>0</v>
      </c>
      <c r="R1891" s="251"/>
      <c r="S1891" s="251"/>
      <c r="T1891" s="167">
        <f t="shared" si="2049"/>
        <v>0</v>
      </c>
      <c r="U1891" s="157"/>
      <c r="V1891" s="248"/>
      <c r="W1891" s="251"/>
      <c r="X1891" s="166">
        <f t="shared" si="2038"/>
        <v>0</v>
      </c>
      <c r="Y1891" s="251"/>
      <c r="Z1891" s="251"/>
      <c r="AA1891" s="167">
        <f t="shared" si="2050"/>
        <v>0</v>
      </c>
      <c r="AB1891" s="157"/>
      <c r="AC1891" s="248"/>
      <c r="AD1891" s="251"/>
      <c r="AE1891" s="166">
        <f t="shared" si="2039"/>
        <v>0</v>
      </c>
      <c r="AF1891" s="251"/>
      <c r="AG1891" s="251"/>
      <c r="AH1891" s="167">
        <f t="shared" si="2051"/>
        <v>0</v>
      </c>
      <c r="AJ1891" s="252"/>
      <c r="AK1891" s="253"/>
      <c r="AL1891" s="254"/>
      <c r="AM1891" s="253"/>
      <c r="AN1891" s="254"/>
      <c r="AO1891" s="253"/>
      <c r="AP1891" s="254"/>
      <c r="AQ1891" s="253"/>
      <c r="AR1891" s="254"/>
      <c r="AS1891" s="253"/>
      <c r="AT1891" s="254"/>
      <c r="AU1891" s="253"/>
      <c r="AV1891" s="163">
        <f t="shared" si="2041"/>
        <v>0</v>
      </c>
      <c r="AW1891" s="168">
        <f t="shared" si="2042"/>
        <v>0</v>
      </c>
      <c r="AY1891" s="163">
        <f t="shared" si="2043"/>
        <v>0</v>
      </c>
      <c r="AZ1891" s="163">
        <f t="shared" si="2044"/>
        <v>0</v>
      </c>
      <c r="BA1891" s="163">
        <f t="shared" si="2045"/>
        <v>0</v>
      </c>
      <c r="BB1891" s="163">
        <f t="shared" si="2046"/>
        <v>0</v>
      </c>
      <c r="BC1891" s="163">
        <f t="shared" si="2047"/>
        <v>0</v>
      </c>
      <c r="BD1891" s="163">
        <f t="shared" si="2048"/>
        <v>0</v>
      </c>
    </row>
    <row r="1892" spans="2:56" x14ac:dyDescent="0.3">
      <c r="B1892" s="169" t="s">
        <v>86</v>
      </c>
      <c r="C1892" s="248"/>
      <c r="D1892" s="249"/>
      <c r="E1892" s="172">
        <f t="shared" si="2034"/>
        <v>0</v>
      </c>
      <c r="F1892" s="248"/>
      <c r="G1892" s="249"/>
      <c r="H1892" s="172">
        <f t="shared" si="2035"/>
        <v>0</v>
      </c>
      <c r="I1892" s="248"/>
      <c r="J1892" s="250"/>
      <c r="K1892" s="174">
        <f t="shared" si="2036"/>
        <v>0</v>
      </c>
      <c r="L1892" s="248"/>
      <c r="M1892" s="250"/>
      <c r="N1892" s="251"/>
      <c r="O1892" s="248"/>
      <c r="P1892" s="251"/>
      <c r="Q1892" s="166">
        <f t="shared" si="2037"/>
        <v>0</v>
      </c>
      <c r="R1892" s="251"/>
      <c r="S1892" s="251"/>
      <c r="T1892" s="167">
        <f t="shared" si="2049"/>
        <v>0</v>
      </c>
      <c r="U1892" s="157"/>
      <c r="V1892" s="248"/>
      <c r="W1892" s="251"/>
      <c r="X1892" s="166">
        <f t="shared" si="2038"/>
        <v>0</v>
      </c>
      <c r="Y1892" s="251"/>
      <c r="Z1892" s="251"/>
      <c r="AA1892" s="167">
        <f t="shared" si="2050"/>
        <v>0</v>
      </c>
      <c r="AB1892" s="157"/>
      <c r="AC1892" s="248"/>
      <c r="AD1892" s="251"/>
      <c r="AE1892" s="166">
        <f t="shared" si="2039"/>
        <v>0</v>
      </c>
      <c r="AF1892" s="251"/>
      <c r="AG1892" s="251"/>
      <c r="AH1892" s="167">
        <f t="shared" si="2051"/>
        <v>0</v>
      </c>
      <c r="AJ1892" s="252"/>
      <c r="AK1892" s="253"/>
      <c r="AL1892" s="254"/>
      <c r="AM1892" s="253"/>
      <c r="AN1892" s="254"/>
      <c r="AO1892" s="253"/>
      <c r="AP1892" s="254"/>
      <c r="AQ1892" s="253"/>
      <c r="AR1892" s="254"/>
      <c r="AS1892" s="253"/>
      <c r="AT1892" s="254"/>
      <c r="AU1892" s="253"/>
      <c r="AV1892" s="163">
        <f t="shared" si="2041"/>
        <v>0</v>
      </c>
      <c r="AW1892" s="168">
        <f t="shared" si="2042"/>
        <v>0</v>
      </c>
      <c r="AY1892" s="163">
        <f t="shared" si="2043"/>
        <v>0</v>
      </c>
      <c r="AZ1892" s="163">
        <f t="shared" si="2044"/>
        <v>0</v>
      </c>
      <c r="BA1892" s="163">
        <f t="shared" si="2045"/>
        <v>0</v>
      </c>
      <c r="BB1892" s="163">
        <f t="shared" si="2046"/>
        <v>0</v>
      </c>
      <c r="BC1892" s="163">
        <f t="shared" si="2047"/>
        <v>0</v>
      </c>
      <c r="BD1892" s="163">
        <f t="shared" si="2048"/>
        <v>0</v>
      </c>
    </row>
    <row r="1893" spans="2:56" x14ac:dyDescent="0.3">
      <c r="B1893" s="169" t="s">
        <v>87</v>
      </c>
      <c r="C1893" s="248"/>
      <c r="D1893" s="249"/>
      <c r="E1893" s="172">
        <f t="shared" si="2034"/>
        <v>0</v>
      </c>
      <c r="F1893" s="248"/>
      <c r="G1893" s="249"/>
      <c r="H1893" s="172">
        <f t="shared" si="2035"/>
        <v>0</v>
      </c>
      <c r="I1893" s="248"/>
      <c r="J1893" s="250"/>
      <c r="K1893" s="174">
        <f t="shared" si="2036"/>
        <v>0</v>
      </c>
      <c r="L1893" s="248"/>
      <c r="M1893" s="250"/>
      <c r="N1893" s="251"/>
      <c r="O1893" s="248"/>
      <c r="P1893" s="251"/>
      <c r="Q1893" s="166">
        <f t="shared" si="2037"/>
        <v>0</v>
      </c>
      <c r="R1893" s="251"/>
      <c r="S1893" s="251"/>
      <c r="T1893" s="167">
        <f t="shared" si="2049"/>
        <v>0</v>
      </c>
      <c r="U1893" s="157"/>
      <c r="V1893" s="248"/>
      <c r="W1893" s="251"/>
      <c r="X1893" s="166">
        <f t="shared" si="2038"/>
        <v>0</v>
      </c>
      <c r="Y1893" s="251"/>
      <c r="Z1893" s="251"/>
      <c r="AA1893" s="167">
        <f t="shared" si="2050"/>
        <v>0</v>
      </c>
      <c r="AB1893" s="157"/>
      <c r="AC1893" s="248"/>
      <c r="AD1893" s="251"/>
      <c r="AE1893" s="166">
        <f t="shared" si="2039"/>
        <v>0</v>
      </c>
      <c r="AF1893" s="251"/>
      <c r="AG1893" s="251"/>
      <c r="AH1893" s="167">
        <f t="shared" si="2051"/>
        <v>0</v>
      </c>
      <c r="AJ1893" s="252"/>
      <c r="AK1893" s="253"/>
      <c r="AL1893" s="254"/>
      <c r="AM1893" s="253"/>
      <c r="AN1893" s="254"/>
      <c r="AO1893" s="253"/>
      <c r="AP1893" s="254"/>
      <c r="AQ1893" s="253"/>
      <c r="AR1893" s="254"/>
      <c r="AS1893" s="253"/>
      <c r="AT1893" s="254"/>
      <c r="AU1893" s="253"/>
      <c r="AV1893" s="163">
        <f t="shared" si="2041"/>
        <v>0</v>
      </c>
      <c r="AW1893" s="168">
        <f t="shared" si="2042"/>
        <v>0</v>
      </c>
      <c r="AY1893" s="163">
        <f t="shared" si="2043"/>
        <v>0</v>
      </c>
      <c r="AZ1893" s="163">
        <f t="shared" si="2044"/>
        <v>0</v>
      </c>
      <c r="BA1893" s="163">
        <f t="shared" si="2045"/>
        <v>0</v>
      </c>
      <c r="BB1893" s="163">
        <f t="shared" si="2046"/>
        <v>0</v>
      </c>
      <c r="BC1893" s="163">
        <f t="shared" si="2047"/>
        <v>0</v>
      </c>
      <c r="BD1893" s="163">
        <f t="shared" si="2048"/>
        <v>0</v>
      </c>
    </row>
    <row r="1894" spans="2:56" x14ac:dyDescent="0.3">
      <c r="B1894" s="169" t="s">
        <v>88</v>
      </c>
      <c r="C1894" s="248"/>
      <c r="D1894" s="249"/>
      <c r="E1894" s="172">
        <f t="shared" si="2034"/>
        <v>0</v>
      </c>
      <c r="F1894" s="248"/>
      <c r="G1894" s="249"/>
      <c r="H1894" s="172">
        <f t="shared" si="2035"/>
        <v>0</v>
      </c>
      <c r="I1894" s="248"/>
      <c r="J1894" s="250"/>
      <c r="K1894" s="174">
        <f t="shared" si="2036"/>
        <v>0</v>
      </c>
      <c r="L1894" s="248"/>
      <c r="M1894" s="250"/>
      <c r="N1894" s="251"/>
      <c r="O1894" s="248"/>
      <c r="P1894" s="251"/>
      <c r="Q1894" s="166">
        <f t="shared" si="2037"/>
        <v>0</v>
      </c>
      <c r="R1894" s="251"/>
      <c r="S1894" s="251"/>
      <c r="T1894" s="167">
        <f t="shared" si="2049"/>
        <v>0</v>
      </c>
      <c r="U1894" s="157"/>
      <c r="V1894" s="248"/>
      <c r="W1894" s="251"/>
      <c r="X1894" s="166">
        <f t="shared" si="2038"/>
        <v>0</v>
      </c>
      <c r="Y1894" s="251"/>
      <c r="Z1894" s="251"/>
      <c r="AA1894" s="167">
        <f t="shared" si="2050"/>
        <v>0</v>
      </c>
      <c r="AB1894" s="157"/>
      <c r="AC1894" s="248"/>
      <c r="AD1894" s="251"/>
      <c r="AE1894" s="166">
        <f t="shared" si="2039"/>
        <v>0</v>
      </c>
      <c r="AF1894" s="251"/>
      <c r="AG1894" s="251"/>
      <c r="AH1894" s="167">
        <f t="shared" si="2051"/>
        <v>0</v>
      </c>
      <c r="AJ1894" s="252"/>
      <c r="AK1894" s="253"/>
      <c r="AL1894" s="254"/>
      <c r="AM1894" s="253"/>
      <c r="AN1894" s="254"/>
      <c r="AO1894" s="253"/>
      <c r="AP1894" s="254"/>
      <c r="AQ1894" s="253"/>
      <c r="AR1894" s="254"/>
      <c r="AS1894" s="253"/>
      <c r="AT1894" s="254"/>
      <c r="AU1894" s="253"/>
      <c r="AV1894" s="163">
        <f t="shared" si="2041"/>
        <v>0</v>
      </c>
      <c r="AW1894" s="168">
        <f t="shared" si="2042"/>
        <v>0</v>
      </c>
      <c r="AY1894" s="163">
        <f t="shared" si="2043"/>
        <v>0</v>
      </c>
      <c r="AZ1894" s="163">
        <f t="shared" si="2044"/>
        <v>0</v>
      </c>
      <c r="BA1894" s="163">
        <f t="shared" si="2045"/>
        <v>0</v>
      </c>
      <c r="BB1894" s="163">
        <f t="shared" si="2046"/>
        <v>0</v>
      </c>
      <c r="BC1894" s="163">
        <f t="shared" si="2047"/>
        <v>0</v>
      </c>
      <c r="BD1894" s="163">
        <f t="shared" si="2048"/>
        <v>0</v>
      </c>
    </row>
    <row r="1895" spans="2:56" x14ac:dyDescent="0.3">
      <c r="B1895" s="179" t="s">
        <v>89</v>
      </c>
      <c r="C1895" s="83">
        <f>SUM(C1896:C1901)</f>
        <v>0</v>
      </c>
      <c r="D1895" s="84">
        <f>SUM(D1896:D1901)</f>
        <v>0</v>
      </c>
      <c r="E1895" s="85">
        <f t="shared" si="2034"/>
        <v>0</v>
      </c>
      <c r="F1895" s="83">
        <f>SUM(F1896:F1901)</f>
        <v>0</v>
      </c>
      <c r="G1895" s="84">
        <f>SUM(G1896:G1901)</f>
        <v>0</v>
      </c>
      <c r="H1895" s="85">
        <f t="shared" si="2035"/>
        <v>0</v>
      </c>
      <c r="I1895" s="83">
        <f>SUM(I1896:I1901)</f>
        <v>0</v>
      </c>
      <c r="J1895" s="86">
        <f>SUM(J1896:J1901)</f>
        <v>0</v>
      </c>
      <c r="K1895" s="87">
        <f t="shared" si="2036"/>
        <v>0</v>
      </c>
      <c r="L1895" s="83">
        <f>SUM(L1896:L1901)</f>
        <v>0</v>
      </c>
      <c r="M1895" s="86">
        <f>SUM(M1896:M1901)</f>
        <v>0</v>
      </c>
      <c r="N1895" s="88">
        <f>SUM(N1896:N1901)</f>
        <v>0</v>
      </c>
      <c r="O1895" s="83">
        <f>SUM(O1896:O1901)</f>
        <v>0</v>
      </c>
      <c r="P1895" s="88">
        <f>SUM(P1896:P1901)</f>
        <v>0</v>
      </c>
      <c r="Q1895" s="177">
        <f t="shared" si="2037"/>
        <v>0</v>
      </c>
      <c r="R1895" s="88">
        <f>SUM(R1896:R1901)</f>
        <v>0</v>
      </c>
      <c r="S1895" s="88">
        <f>SUM(S1896:S1901)</f>
        <v>0</v>
      </c>
      <c r="T1895" s="178">
        <f t="shared" si="2049"/>
        <v>0</v>
      </c>
      <c r="U1895" s="157"/>
      <c r="V1895" s="83">
        <f>SUM(V1896:V1901)</f>
        <v>0</v>
      </c>
      <c r="W1895" s="88">
        <f>SUM(W1896:W1901)</f>
        <v>0</v>
      </c>
      <c r="X1895" s="177">
        <f t="shared" si="2038"/>
        <v>0</v>
      </c>
      <c r="Y1895" s="88">
        <f>SUM(Y1896:Y1901)</f>
        <v>0</v>
      </c>
      <c r="Z1895" s="88">
        <f>SUM(Z1896:Z1901)</f>
        <v>0</v>
      </c>
      <c r="AA1895" s="178">
        <f t="shared" si="2050"/>
        <v>0</v>
      </c>
      <c r="AB1895" s="157"/>
      <c r="AC1895" s="83">
        <f>SUM(AC1896:AC1901)</f>
        <v>0</v>
      </c>
      <c r="AD1895" s="88">
        <f>SUM(AD1896:AD1901)</f>
        <v>0</v>
      </c>
      <c r="AE1895" s="177">
        <f t="shared" si="2039"/>
        <v>0</v>
      </c>
      <c r="AF1895" s="88">
        <f>SUM(AF1896:AF1901)</f>
        <v>0</v>
      </c>
      <c r="AG1895" s="88">
        <f>SUM(AG1896:AG1901)</f>
        <v>0</v>
      </c>
      <c r="AH1895" s="178">
        <f t="shared" si="2051"/>
        <v>0</v>
      </c>
      <c r="AJ1895" s="84">
        <f t="shared" ref="AJ1895:AU1895" si="2063">SUM(AJ1896:AJ1901)</f>
        <v>0</v>
      </c>
      <c r="AK1895" s="86">
        <f t="shared" si="2063"/>
        <v>0</v>
      </c>
      <c r="AL1895" s="88">
        <f t="shared" si="2063"/>
        <v>0</v>
      </c>
      <c r="AM1895" s="86">
        <f t="shared" si="2063"/>
        <v>0</v>
      </c>
      <c r="AN1895" s="88">
        <f t="shared" si="2063"/>
        <v>0</v>
      </c>
      <c r="AO1895" s="86">
        <f t="shared" si="2063"/>
        <v>0</v>
      </c>
      <c r="AP1895" s="88">
        <f t="shared" si="2063"/>
        <v>0</v>
      </c>
      <c r="AQ1895" s="86">
        <f t="shared" si="2063"/>
        <v>0</v>
      </c>
      <c r="AR1895" s="88">
        <f t="shared" si="2063"/>
        <v>0</v>
      </c>
      <c r="AS1895" s="86">
        <f t="shared" si="2063"/>
        <v>0</v>
      </c>
      <c r="AT1895" s="88">
        <f t="shared" si="2063"/>
        <v>0</v>
      </c>
      <c r="AU1895" s="86">
        <f t="shared" si="2063"/>
        <v>0</v>
      </c>
      <c r="AV1895" s="86">
        <f t="shared" si="2041"/>
        <v>0</v>
      </c>
      <c r="AW1895" s="93">
        <f t="shared" si="2042"/>
        <v>0</v>
      </c>
      <c r="AY1895" s="86">
        <f t="shared" si="2043"/>
        <v>0</v>
      </c>
      <c r="AZ1895" s="86">
        <f t="shared" si="2044"/>
        <v>0</v>
      </c>
      <c r="BA1895" s="86">
        <f t="shared" si="2045"/>
        <v>0</v>
      </c>
      <c r="BB1895" s="86">
        <f t="shared" si="2046"/>
        <v>0</v>
      </c>
      <c r="BC1895" s="86">
        <f t="shared" si="2047"/>
        <v>0</v>
      </c>
      <c r="BD1895" s="86">
        <f t="shared" si="2048"/>
        <v>0</v>
      </c>
    </row>
    <row r="1896" spans="2:56" x14ac:dyDescent="0.3">
      <c r="B1896" s="169" t="s">
        <v>90</v>
      </c>
      <c r="C1896" s="248"/>
      <c r="D1896" s="249"/>
      <c r="E1896" s="172">
        <f t="shared" si="2034"/>
        <v>0</v>
      </c>
      <c r="F1896" s="248"/>
      <c r="G1896" s="249"/>
      <c r="H1896" s="172">
        <f t="shared" si="2035"/>
        <v>0</v>
      </c>
      <c r="I1896" s="248"/>
      <c r="J1896" s="250"/>
      <c r="K1896" s="174">
        <f t="shared" si="2036"/>
        <v>0</v>
      </c>
      <c r="L1896" s="248"/>
      <c r="M1896" s="250"/>
      <c r="N1896" s="251"/>
      <c r="O1896" s="248"/>
      <c r="P1896" s="251"/>
      <c r="Q1896" s="166">
        <f t="shared" si="2037"/>
        <v>0</v>
      </c>
      <c r="R1896" s="251"/>
      <c r="S1896" s="251"/>
      <c r="T1896" s="167">
        <f t="shared" si="2049"/>
        <v>0</v>
      </c>
      <c r="U1896" s="157"/>
      <c r="V1896" s="248"/>
      <c r="W1896" s="251"/>
      <c r="X1896" s="166">
        <f t="shared" si="2038"/>
        <v>0</v>
      </c>
      <c r="Y1896" s="251"/>
      <c r="Z1896" s="251"/>
      <c r="AA1896" s="167">
        <f t="shared" si="2050"/>
        <v>0</v>
      </c>
      <c r="AB1896" s="157"/>
      <c r="AC1896" s="248"/>
      <c r="AD1896" s="251"/>
      <c r="AE1896" s="166">
        <f t="shared" si="2039"/>
        <v>0</v>
      </c>
      <c r="AF1896" s="251"/>
      <c r="AG1896" s="251"/>
      <c r="AH1896" s="167">
        <f t="shared" si="2051"/>
        <v>0</v>
      </c>
      <c r="AJ1896" s="252"/>
      <c r="AK1896" s="253"/>
      <c r="AL1896" s="254"/>
      <c r="AM1896" s="253"/>
      <c r="AN1896" s="254"/>
      <c r="AO1896" s="253"/>
      <c r="AP1896" s="254"/>
      <c r="AQ1896" s="253"/>
      <c r="AR1896" s="254"/>
      <c r="AS1896" s="253"/>
      <c r="AT1896" s="254"/>
      <c r="AU1896" s="253"/>
      <c r="AV1896" s="163">
        <f t="shared" si="2041"/>
        <v>0</v>
      </c>
      <c r="AW1896" s="168">
        <f t="shared" si="2042"/>
        <v>0</v>
      </c>
      <c r="AY1896" s="163">
        <f t="shared" si="2043"/>
        <v>0</v>
      </c>
      <c r="AZ1896" s="163">
        <f t="shared" si="2044"/>
        <v>0</v>
      </c>
      <c r="BA1896" s="163">
        <f t="shared" si="2045"/>
        <v>0</v>
      </c>
      <c r="BB1896" s="163">
        <f t="shared" si="2046"/>
        <v>0</v>
      </c>
      <c r="BC1896" s="163">
        <f t="shared" si="2047"/>
        <v>0</v>
      </c>
      <c r="BD1896" s="163">
        <f t="shared" si="2048"/>
        <v>0</v>
      </c>
    </row>
    <row r="1897" spans="2:56" x14ac:dyDescent="0.3">
      <c r="B1897" s="169" t="s">
        <v>91</v>
      </c>
      <c r="C1897" s="248"/>
      <c r="D1897" s="249"/>
      <c r="E1897" s="172">
        <f t="shared" si="2034"/>
        <v>0</v>
      </c>
      <c r="F1897" s="248"/>
      <c r="G1897" s="249"/>
      <c r="H1897" s="172">
        <f t="shared" si="2035"/>
        <v>0</v>
      </c>
      <c r="I1897" s="248"/>
      <c r="J1897" s="250"/>
      <c r="K1897" s="174">
        <f t="shared" si="2036"/>
        <v>0</v>
      </c>
      <c r="L1897" s="248"/>
      <c r="M1897" s="250"/>
      <c r="N1897" s="251"/>
      <c r="O1897" s="248"/>
      <c r="P1897" s="251"/>
      <c r="Q1897" s="166">
        <f t="shared" si="2037"/>
        <v>0</v>
      </c>
      <c r="R1897" s="251"/>
      <c r="S1897" s="251"/>
      <c r="T1897" s="167">
        <f t="shared" si="2049"/>
        <v>0</v>
      </c>
      <c r="U1897" s="157"/>
      <c r="V1897" s="248"/>
      <c r="W1897" s="251"/>
      <c r="X1897" s="166">
        <f t="shared" si="2038"/>
        <v>0</v>
      </c>
      <c r="Y1897" s="251"/>
      <c r="Z1897" s="251"/>
      <c r="AA1897" s="167">
        <f t="shared" si="2050"/>
        <v>0</v>
      </c>
      <c r="AB1897" s="157"/>
      <c r="AC1897" s="248"/>
      <c r="AD1897" s="251"/>
      <c r="AE1897" s="166">
        <f t="shared" si="2039"/>
        <v>0</v>
      </c>
      <c r="AF1897" s="251"/>
      <c r="AG1897" s="251"/>
      <c r="AH1897" s="167">
        <f t="shared" si="2051"/>
        <v>0</v>
      </c>
      <c r="AJ1897" s="252"/>
      <c r="AK1897" s="253"/>
      <c r="AL1897" s="254"/>
      <c r="AM1897" s="253"/>
      <c r="AN1897" s="254"/>
      <c r="AO1897" s="253"/>
      <c r="AP1897" s="254"/>
      <c r="AQ1897" s="253"/>
      <c r="AR1897" s="254"/>
      <c r="AS1897" s="253"/>
      <c r="AT1897" s="254"/>
      <c r="AU1897" s="253"/>
      <c r="AV1897" s="163">
        <f t="shared" si="2041"/>
        <v>0</v>
      </c>
      <c r="AW1897" s="168">
        <f t="shared" si="2042"/>
        <v>0</v>
      </c>
      <c r="AY1897" s="163">
        <f t="shared" si="2043"/>
        <v>0</v>
      </c>
      <c r="AZ1897" s="163">
        <f t="shared" si="2044"/>
        <v>0</v>
      </c>
      <c r="BA1897" s="163">
        <f t="shared" si="2045"/>
        <v>0</v>
      </c>
      <c r="BB1897" s="163">
        <f t="shared" si="2046"/>
        <v>0</v>
      </c>
      <c r="BC1897" s="163">
        <f t="shared" si="2047"/>
        <v>0</v>
      </c>
      <c r="BD1897" s="163">
        <f t="shared" si="2048"/>
        <v>0</v>
      </c>
    </row>
    <row r="1898" spans="2:56" x14ac:dyDescent="0.3">
      <c r="B1898" s="169" t="s">
        <v>92</v>
      </c>
      <c r="C1898" s="248"/>
      <c r="D1898" s="249"/>
      <c r="E1898" s="172">
        <f t="shared" si="2034"/>
        <v>0</v>
      </c>
      <c r="F1898" s="248"/>
      <c r="G1898" s="249"/>
      <c r="H1898" s="172">
        <f t="shared" si="2035"/>
        <v>0</v>
      </c>
      <c r="I1898" s="248"/>
      <c r="J1898" s="250"/>
      <c r="K1898" s="174">
        <f t="shared" si="2036"/>
        <v>0</v>
      </c>
      <c r="L1898" s="248"/>
      <c r="M1898" s="250"/>
      <c r="N1898" s="251"/>
      <c r="O1898" s="248"/>
      <c r="P1898" s="251"/>
      <c r="Q1898" s="166">
        <f t="shared" si="2037"/>
        <v>0</v>
      </c>
      <c r="R1898" s="251"/>
      <c r="S1898" s="251"/>
      <c r="T1898" s="167">
        <f t="shared" si="2049"/>
        <v>0</v>
      </c>
      <c r="U1898" s="157"/>
      <c r="V1898" s="248"/>
      <c r="W1898" s="251"/>
      <c r="X1898" s="166">
        <f t="shared" si="2038"/>
        <v>0</v>
      </c>
      <c r="Y1898" s="251"/>
      <c r="Z1898" s="251"/>
      <c r="AA1898" s="167">
        <f t="shared" si="2050"/>
        <v>0</v>
      </c>
      <c r="AB1898" s="157"/>
      <c r="AC1898" s="248"/>
      <c r="AD1898" s="251"/>
      <c r="AE1898" s="166">
        <f t="shared" si="2039"/>
        <v>0</v>
      </c>
      <c r="AF1898" s="251"/>
      <c r="AG1898" s="251"/>
      <c r="AH1898" s="167">
        <f t="shared" si="2051"/>
        <v>0</v>
      </c>
      <c r="AJ1898" s="252"/>
      <c r="AK1898" s="253"/>
      <c r="AL1898" s="254"/>
      <c r="AM1898" s="253"/>
      <c r="AN1898" s="254"/>
      <c r="AO1898" s="253"/>
      <c r="AP1898" s="254"/>
      <c r="AQ1898" s="253"/>
      <c r="AR1898" s="254"/>
      <c r="AS1898" s="253"/>
      <c r="AT1898" s="254"/>
      <c r="AU1898" s="253"/>
      <c r="AV1898" s="163">
        <f t="shared" si="2041"/>
        <v>0</v>
      </c>
      <c r="AW1898" s="168">
        <f t="shared" si="2042"/>
        <v>0</v>
      </c>
      <c r="AY1898" s="163">
        <f t="shared" si="2043"/>
        <v>0</v>
      </c>
      <c r="AZ1898" s="163">
        <f t="shared" si="2044"/>
        <v>0</v>
      </c>
      <c r="BA1898" s="163">
        <f t="shared" si="2045"/>
        <v>0</v>
      </c>
      <c r="BB1898" s="163">
        <f t="shared" si="2046"/>
        <v>0</v>
      </c>
      <c r="BC1898" s="163">
        <f t="shared" si="2047"/>
        <v>0</v>
      </c>
      <c r="BD1898" s="163">
        <f t="shared" si="2048"/>
        <v>0</v>
      </c>
    </row>
    <row r="1899" spans="2:56" x14ac:dyDescent="0.3">
      <c r="B1899" s="169" t="s">
        <v>93</v>
      </c>
      <c r="C1899" s="248"/>
      <c r="D1899" s="249"/>
      <c r="E1899" s="172">
        <f t="shared" si="2034"/>
        <v>0</v>
      </c>
      <c r="F1899" s="248"/>
      <c r="G1899" s="249"/>
      <c r="H1899" s="172">
        <f t="shared" si="2035"/>
        <v>0</v>
      </c>
      <c r="I1899" s="248"/>
      <c r="J1899" s="250"/>
      <c r="K1899" s="174">
        <f t="shared" si="2036"/>
        <v>0</v>
      </c>
      <c r="L1899" s="248"/>
      <c r="M1899" s="250"/>
      <c r="N1899" s="251"/>
      <c r="O1899" s="248"/>
      <c r="P1899" s="251"/>
      <c r="Q1899" s="166">
        <f t="shared" si="2037"/>
        <v>0</v>
      </c>
      <c r="R1899" s="251"/>
      <c r="S1899" s="251"/>
      <c r="T1899" s="167">
        <f t="shared" si="2049"/>
        <v>0</v>
      </c>
      <c r="U1899" s="157"/>
      <c r="V1899" s="248"/>
      <c r="W1899" s="251"/>
      <c r="X1899" s="166">
        <f t="shared" si="2038"/>
        <v>0</v>
      </c>
      <c r="Y1899" s="251"/>
      <c r="Z1899" s="251"/>
      <c r="AA1899" s="167">
        <f t="shared" si="2050"/>
        <v>0</v>
      </c>
      <c r="AB1899" s="157"/>
      <c r="AC1899" s="248"/>
      <c r="AD1899" s="251"/>
      <c r="AE1899" s="166">
        <f t="shared" si="2039"/>
        <v>0</v>
      </c>
      <c r="AF1899" s="251"/>
      <c r="AG1899" s="251"/>
      <c r="AH1899" s="167">
        <f t="shared" si="2051"/>
        <v>0</v>
      </c>
      <c r="AJ1899" s="252"/>
      <c r="AK1899" s="253"/>
      <c r="AL1899" s="254"/>
      <c r="AM1899" s="253"/>
      <c r="AN1899" s="254"/>
      <c r="AO1899" s="253"/>
      <c r="AP1899" s="254"/>
      <c r="AQ1899" s="253"/>
      <c r="AR1899" s="254"/>
      <c r="AS1899" s="253"/>
      <c r="AT1899" s="254"/>
      <c r="AU1899" s="253"/>
      <c r="AV1899" s="163">
        <f t="shared" si="2041"/>
        <v>0</v>
      </c>
      <c r="AW1899" s="168">
        <f t="shared" si="2042"/>
        <v>0</v>
      </c>
      <c r="AY1899" s="163">
        <f t="shared" si="2043"/>
        <v>0</v>
      </c>
      <c r="AZ1899" s="163">
        <f t="shared" si="2044"/>
        <v>0</v>
      </c>
      <c r="BA1899" s="163">
        <f t="shared" si="2045"/>
        <v>0</v>
      </c>
      <c r="BB1899" s="163">
        <f t="shared" si="2046"/>
        <v>0</v>
      </c>
      <c r="BC1899" s="163">
        <f t="shared" si="2047"/>
        <v>0</v>
      </c>
      <c r="BD1899" s="163">
        <f t="shared" si="2048"/>
        <v>0</v>
      </c>
    </row>
    <row r="1900" spans="2:56" x14ac:dyDescent="0.3">
      <c r="B1900" s="169" t="s">
        <v>94</v>
      </c>
      <c r="C1900" s="248"/>
      <c r="D1900" s="249"/>
      <c r="E1900" s="172">
        <f t="shared" si="2034"/>
        <v>0</v>
      </c>
      <c r="F1900" s="248"/>
      <c r="G1900" s="249"/>
      <c r="H1900" s="172">
        <f t="shared" si="2035"/>
        <v>0</v>
      </c>
      <c r="I1900" s="248"/>
      <c r="J1900" s="250"/>
      <c r="K1900" s="174">
        <f t="shared" si="2036"/>
        <v>0</v>
      </c>
      <c r="L1900" s="248"/>
      <c r="M1900" s="250"/>
      <c r="N1900" s="251"/>
      <c r="O1900" s="248"/>
      <c r="P1900" s="251"/>
      <c r="Q1900" s="166">
        <f t="shared" si="2037"/>
        <v>0</v>
      </c>
      <c r="R1900" s="251"/>
      <c r="S1900" s="251"/>
      <c r="T1900" s="167">
        <f t="shared" si="2049"/>
        <v>0</v>
      </c>
      <c r="U1900" s="157"/>
      <c r="V1900" s="248"/>
      <c r="W1900" s="251"/>
      <c r="X1900" s="166">
        <f t="shared" si="2038"/>
        <v>0</v>
      </c>
      <c r="Y1900" s="251"/>
      <c r="Z1900" s="251"/>
      <c r="AA1900" s="167">
        <f t="shared" si="2050"/>
        <v>0</v>
      </c>
      <c r="AB1900" s="157"/>
      <c r="AC1900" s="248"/>
      <c r="AD1900" s="251"/>
      <c r="AE1900" s="166">
        <f t="shared" si="2039"/>
        <v>0</v>
      </c>
      <c r="AF1900" s="251"/>
      <c r="AG1900" s="251"/>
      <c r="AH1900" s="167">
        <f t="shared" si="2051"/>
        <v>0</v>
      </c>
      <c r="AJ1900" s="252"/>
      <c r="AK1900" s="253"/>
      <c r="AL1900" s="254"/>
      <c r="AM1900" s="253"/>
      <c r="AN1900" s="254"/>
      <c r="AO1900" s="253"/>
      <c r="AP1900" s="254"/>
      <c r="AQ1900" s="253"/>
      <c r="AR1900" s="254"/>
      <c r="AS1900" s="253"/>
      <c r="AT1900" s="254"/>
      <c r="AU1900" s="253"/>
      <c r="AV1900" s="163">
        <f t="shared" si="2041"/>
        <v>0</v>
      </c>
      <c r="AW1900" s="168">
        <f t="shared" si="2042"/>
        <v>0</v>
      </c>
      <c r="AY1900" s="163">
        <f t="shared" si="2043"/>
        <v>0</v>
      </c>
      <c r="AZ1900" s="163">
        <f t="shared" si="2044"/>
        <v>0</v>
      </c>
      <c r="BA1900" s="163">
        <f t="shared" si="2045"/>
        <v>0</v>
      </c>
      <c r="BB1900" s="163">
        <f t="shared" si="2046"/>
        <v>0</v>
      </c>
      <c r="BC1900" s="163">
        <f t="shared" si="2047"/>
        <v>0</v>
      </c>
      <c r="BD1900" s="163">
        <f t="shared" si="2048"/>
        <v>0</v>
      </c>
    </row>
    <row r="1901" spans="2:56" x14ac:dyDescent="0.3">
      <c r="B1901" s="169" t="s">
        <v>95</v>
      </c>
      <c r="C1901" s="248"/>
      <c r="D1901" s="249"/>
      <c r="E1901" s="172">
        <f t="shared" si="2034"/>
        <v>0</v>
      </c>
      <c r="F1901" s="248"/>
      <c r="G1901" s="249"/>
      <c r="H1901" s="172">
        <f t="shared" si="2035"/>
        <v>0</v>
      </c>
      <c r="I1901" s="248"/>
      <c r="J1901" s="250"/>
      <c r="K1901" s="174">
        <f t="shared" si="2036"/>
        <v>0</v>
      </c>
      <c r="L1901" s="248"/>
      <c r="M1901" s="250"/>
      <c r="N1901" s="251"/>
      <c r="O1901" s="248"/>
      <c r="P1901" s="251"/>
      <c r="Q1901" s="166">
        <f t="shared" si="2037"/>
        <v>0</v>
      </c>
      <c r="R1901" s="251"/>
      <c r="S1901" s="251"/>
      <c r="T1901" s="167">
        <f t="shared" si="2049"/>
        <v>0</v>
      </c>
      <c r="U1901" s="157"/>
      <c r="V1901" s="248"/>
      <c r="W1901" s="251"/>
      <c r="X1901" s="166">
        <f t="shared" si="2038"/>
        <v>0</v>
      </c>
      <c r="Y1901" s="251"/>
      <c r="Z1901" s="251"/>
      <c r="AA1901" s="167">
        <f t="shared" si="2050"/>
        <v>0</v>
      </c>
      <c r="AB1901" s="157"/>
      <c r="AC1901" s="248"/>
      <c r="AD1901" s="251"/>
      <c r="AE1901" s="166">
        <f t="shared" si="2039"/>
        <v>0</v>
      </c>
      <c r="AF1901" s="251"/>
      <c r="AG1901" s="251"/>
      <c r="AH1901" s="167">
        <f t="shared" si="2051"/>
        <v>0</v>
      </c>
      <c r="AJ1901" s="252"/>
      <c r="AK1901" s="253"/>
      <c r="AL1901" s="254"/>
      <c r="AM1901" s="253"/>
      <c r="AN1901" s="254"/>
      <c r="AO1901" s="253"/>
      <c r="AP1901" s="254"/>
      <c r="AQ1901" s="253"/>
      <c r="AR1901" s="254"/>
      <c r="AS1901" s="253"/>
      <c r="AT1901" s="254"/>
      <c r="AU1901" s="253"/>
      <c r="AV1901" s="163">
        <f t="shared" si="2041"/>
        <v>0</v>
      </c>
      <c r="AW1901" s="168">
        <f t="shared" si="2042"/>
        <v>0</v>
      </c>
      <c r="AY1901" s="163">
        <f t="shared" si="2043"/>
        <v>0</v>
      </c>
      <c r="AZ1901" s="163">
        <f t="shared" si="2044"/>
        <v>0</v>
      </c>
      <c r="BA1901" s="163">
        <f t="shared" si="2045"/>
        <v>0</v>
      </c>
      <c r="BB1901" s="163">
        <f t="shared" si="2046"/>
        <v>0</v>
      </c>
      <c r="BC1901" s="163">
        <f t="shared" si="2047"/>
        <v>0</v>
      </c>
      <c r="BD1901" s="163">
        <f t="shared" si="2048"/>
        <v>0</v>
      </c>
    </row>
    <row r="1902" spans="2:56" x14ac:dyDescent="0.3">
      <c r="B1902" s="179" t="s">
        <v>96</v>
      </c>
      <c r="C1902" s="83">
        <f>SUM(C1903:C1906)</f>
        <v>0</v>
      </c>
      <c r="D1902" s="84">
        <f>SUM(D1903:D1906)</f>
        <v>0</v>
      </c>
      <c r="E1902" s="85">
        <f t="shared" si="2034"/>
        <v>0</v>
      </c>
      <c r="F1902" s="83">
        <f>SUM(F1903:F1906)</f>
        <v>0</v>
      </c>
      <c r="G1902" s="84">
        <f>SUM(G1903:G1906)</f>
        <v>0</v>
      </c>
      <c r="H1902" s="85">
        <f t="shared" si="2035"/>
        <v>0</v>
      </c>
      <c r="I1902" s="83">
        <f>SUM(I1903:I1906)</f>
        <v>0</v>
      </c>
      <c r="J1902" s="86">
        <f>SUM(J1903:J1906)</f>
        <v>0</v>
      </c>
      <c r="K1902" s="87">
        <f t="shared" si="2036"/>
        <v>0</v>
      </c>
      <c r="L1902" s="83">
        <f>SUM(L1903:L1906)</f>
        <v>0</v>
      </c>
      <c r="M1902" s="86">
        <f>SUM(M1903:M1906)</f>
        <v>0</v>
      </c>
      <c r="N1902" s="88">
        <f>SUM(N1903:N1906)</f>
        <v>0</v>
      </c>
      <c r="O1902" s="83">
        <f>SUM(O1903:O1906)</f>
        <v>0</v>
      </c>
      <c r="P1902" s="88">
        <f>SUM(P1903:P1906)</f>
        <v>0</v>
      </c>
      <c r="Q1902" s="177">
        <f t="shared" si="2037"/>
        <v>0</v>
      </c>
      <c r="R1902" s="88">
        <f>SUM(R1903:R1906)</f>
        <v>0</v>
      </c>
      <c r="S1902" s="88">
        <f>SUM(S1903:S1906)</f>
        <v>0</v>
      </c>
      <c r="T1902" s="178">
        <f t="shared" si="2049"/>
        <v>0</v>
      </c>
      <c r="U1902" s="157"/>
      <c r="V1902" s="83">
        <f>SUM(V1903:V1906)</f>
        <v>0</v>
      </c>
      <c r="W1902" s="88">
        <f>SUM(W1903:W1906)</f>
        <v>0</v>
      </c>
      <c r="X1902" s="177">
        <f t="shared" si="2038"/>
        <v>0</v>
      </c>
      <c r="Y1902" s="88">
        <f>SUM(Y1903:Y1906)</f>
        <v>0</v>
      </c>
      <c r="Z1902" s="88">
        <f>SUM(Z1903:Z1906)</f>
        <v>0</v>
      </c>
      <c r="AA1902" s="178">
        <f t="shared" si="2050"/>
        <v>0</v>
      </c>
      <c r="AB1902" s="157"/>
      <c r="AC1902" s="83">
        <f>SUM(AC1903:AC1906)</f>
        <v>0</v>
      </c>
      <c r="AD1902" s="88">
        <f>SUM(AD1903:AD1906)</f>
        <v>0</v>
      </c>
      <c r="AE1902" s="177">
        <f t="shared" si="2039"/>
        <v>0</v>
      </c>
      <c r="AF1902" s="88">
        <f>SUM(AF1903:AF1906)</f>
        <v>0</v>
      </c>
      <c r="AG1902" s="88">
        <f>SUM(AG1903:AG1906)</f>
        <v>0</v>
      </c>
      <c r="AH1902" s="178">
        <f t="shared" si="2051"/>
        <v>0</v>
      </c>
      <c r="AJ1902" s="84">
        <f t="shared" ref="AJ1902:AU1902" si="2064">SUM(AJ1903:AJ1906)</f>
        <v>0</v>
      </c>
      <c r="AK1902" s="86">
        <f t="shared" si="2064"/>
        <v>0</v>
      </c>
      <c r="AL1902" s="88">
        <f t="shared" si="2064"/>
        <v>0</v>
      </c>
      <c r="AM1902" s="86">
        <f t="shared" si="2064"/>
        <v>0</v>
      </c>
      <c r="AN1902" s="88">
        <f t="shared" si="2064"/>
        <v>0</v>
      </c>
      <c r="AO1902" s="86">
        <f t="shared" si="2064"/>
        <v>0</v>
      </c>
      <c r="AP1902" s="88">
        <f t="shared" si="2064"/>
        <v>0</v>
      </c>
      <c r="AQ1902" s="86">
        <f t="shared" si="2064"/>
        <v>0</v>
      </c>
      <c r="AR1902" s="88">
        <f t="shared" si="2064"/>
        <v>0</v>
      </c>
      <c r="AS1902" s="86">
        <f t="shared" si="2064"/>
        <v>0</v>
      </c>
      <c r="AT1902" s="88">
        <f t="shared" si="2064"/>
        <v>0</v>
      </c>
      <c r="AU1902" s="86">
        <f t="shared" si="2064"/>
        <v>0</v>
      </c>
      <c r="AV1902" s="86">
        <f t="shared" si="2041"/>
        <v>0</v>
      </c>
      <c r="AW1902" s="93">
        <f t="shared" si="2042"/>
        <v>0</v>
      </c>
      <c r="AY1902" s="86">
        <f t="shared" si="2043"/>
        <v>0</v>
      </c>
      <c r="AZ1902" s="86">
        <f t="shared" si="2044"/>
        <v>0</v>
      </c>
      <c r="BA1902" s="86">
        <f t="shared" si="2045"/>
        <v>0</v>
      </c>
      <c r="BB1902" s="86">
        <f t="shared" si="2046"/>
        <v>0</v>
      </c>
      <c r="BC1902" s="86">
        <f t="shared" si="2047"/>
        <v>0</v>
      </c>
      <c r="BD1902" s="86">
        <f t="shared" si="2048"/>
        <v>0</v>
      </c>
    </row>
    <row r="1903" spans="2:56" x14ac:dyDescent="0.3">
      <c r="B1903" s="169" t="s">
        <v>97</v>
      </c>
      <c r="C1903" s="248"/>
      <c r="D1903" s="249"/>
      <c r="E1903" s="172">
        <f t="shared" si="2034"/>
        <v>0</v>
      </c>
      <c r="F1903" s="248"/>
      <c r="G1903" s="249"/>
      <c r="H1903" s="172">
        <f t="shared" si="2035"/>
        <v>0</v>
      </c>
      <c r="I1903" s="248"/>
      <c r="J1903" s="250"/>
      <c r="K1903" s="174">
        <f t="shared" si="2036"/>
        <v>0</v>
      </c>
      <c r="L1903" s="248"/>
      <c r="M1903" s="250"/>
      <c r="N1903" s="251"/>
      <c r="O1903" s="248"/>
      <c r="P1903" s="251"/>
      <c r="Q1903" s="166">
        <f t="shared" si="2037"/>
        <v>0</v>
      </c>
      <c r="R1903" s="251"/>
      <c r="S1903" s="251"/>
      <c r="T1903" s="167">
        <f t="shared" si="2049"/>
        <v>0</v>
      </c>
      <c r="U1903" s="157"/>
      <c r="V1903" s="248"/>
      <c r="W1903" s="251"/>
      <c r="X1903" s="166">
        <f t="shared" si="2038"/>
        <v>0</v>
      </c>
      <c r="Y1903" s="251"/>
      <c r="Z1903" s="251"/>
      <c r="AA1903" s="167">
        <f t="shared" si="2050"/>
        <v>0</v>
      </c>
      <c r="AB1903" s="157"/>
      <c r="AC1903" s="248"/>
      <c r="AD1903" s="251"/>
      <c r="AE1903" s="166">
        <f t="shared" si="2039"/>
        <v>0</v>
      </c>
      <c r="AF1903" s="251"/>
      <c r="AG1903" s="251"/>
      <c r="AH1903" s="167">
        <f t="shared" si="2051"/>
        <v>0</v>
      </c>
      <c r="AJ1903" s="252"/>
      <c r="AK1903" s="253"/>
      <c r="AL1903" s="254"/>
      <c r="AM1903" s="253"/>
      <c r="AN1903" s="254"/>
      <c r="AO1903" s="253"/>
      <c r="AP1903" s="254"/>
      <c r="AQ1903" s="253"/>
      <c r="AR1903" s="254"/>
      <c r="AS1903" s="253"/>
      <c r="AT1903" s="254"/>
      <c r="AU1903" s="253"/>
      <c r="AV1903" s="163">
        <f t="shared" si="2041"/>
        <v>0</v>
      </c>
      <c r="AW1903" s="168">
        <f t="shared" si="2042"/>
        <v>0</v>
      </c>
      <c r="AY1903" s="163">
        <f t="shared" si="2043"/>
        <v>0</v>
      </c>
      <c r="AZ1903" s="163">
        <f t="shared" si="2044"/>
        <v>0</v>
      </c>
      <c r="BA1903" s="163">
        <f t="shared" si="2045"/>
        <v>0</v>
      </c>
      <c r="BB1903" s="163">
        <f t="shared" si="2046"/>
        <v>0</v>
      </c>
      <c r="BC1903" s="163">
        <f t="shared" si="2047"/>
        <v>0</v>
      </c>
      <c r="BD1903" s="163">
        <f t="shared" si="2048"/>
        <v>0</v>
      </c>
    </row>
    <row r="1904" spans="2:56" x14ac:dyDescent="0.3">
      <c r="B1904" s="169" t="s">
        <v>98</v>
      </c>
      <c r="C1904" s="248"/>
      <c r="D1904" s="249"/>
      <c r="E1904" s="172">
        <f t="shared" si="2034"/>
        <v>0</v>
      </c>
      <c r="F1904" s="248"/>
      <c r="G1904" s="249"/>
      <c r="H1904" s="172">
        <f t="shared" si="2035"/>
        <v>0</v>
      </c>
      <c r="I1904" s="248"/>
      <c r="J1904" s="250"/>
      <c r="K1904" s="174">
        <f t="shared" si="2036"/>
        <v>0</v>
      </c>
      <c r="L1904" s="248"/>
      <c r="M1904" s="250"/>
      <c r="N1904" s="251"/>
      <c r="O1904" s="248"/>
      <c r="P1904" s="251"/>
      <c r="Q1904" s="166">
        <f t="shared" si="2037"/>
        <v>0</v>
      </c>
      <c r="R1904" s="251"/>
      <c r="S1904" s="251"/>
      <c r="T1904" s="167">
        <f t="shared" si="2049"/>
        <v>0</v>
      </c>
      <c r="U1904" s="157"/>
      <c r="V1904" s="248"/>
      <c r="W1904" s="251"/>
      <c r="X1904" s="166">
        <f t="shared" si="2038"/>
        <v>0</v>
      </c>
      <c r="Y1904" s="251"/>
      <c r="Z1904" s="251"/>
      <c r="AA1904" s="167">
        <f t="shared" si="2050"/>
        <v>0</v>
      </c>
      <c r="AB1904" s="157"/>
      <c r="AC1904" s="248"/>
      <c r="AD1904" s="251"/>
      <c r="AE1904" s="166">
        <f t="shared" si="2039"/>
        <v>0</v>
      </c>
      <c r="AF1904" s="251"/>
      <c r="AG1904" s="251"/>
      <c r="AH1904" s="167">
        <f t="shared" si="2051"/>
        <v>0</v>
      </c>
      <c r="AJ1904" s="252"/>
      <c r="AK1904" s="253"/>
      <c r="AL1904" s="254"/>
      <c r="AM1904" s="253"/>
      <c r="AN1904" s="254"/>
      <c r="AO1904" s="253"/>
      <c r="AP1904" s="254"/>
      <c r="AQ1904" s="253"/>
      <c r="AR1904" s="254"/>
      <c r="AS1904" s="253"/>
      <c r="AT1904" s="254"/>
      <c r="AU1904" s="253"/>
      <c r="AV1904" s="163">
        <f t="shared" si="2041"/>
        <v>0</v>
      </c>
      <c r="AW1904" s="168">
        <f t="shared" si="2042"/>
        <v>0</v>
      </c>
      <c r="AY1904" s="163">
        <f t="shared" si="2043"/>
        <v>0</v>
      </c>
      <c r="AZ1904" s="163">
        <f t="shared" si="2044"/>
        <v>0</v>
      </c>
      <c r="BA1904" s="163">
        <f t="shared" si="2045"/>
        <v>0</v>
      </c>
      <c r="BB1904" s="163">
        <f t="shared" si="2046"/>
        <v>0</v>
      </c>
      <c r="BC1904" s="163">
        <f t="shared" si="2047"/>
        <v>0</v>
      </c>
      <c r="BD1904" s="163">
        <f t="shared" si="2048"/>
        <v>0</v>
      </c>
    </row>
    <row r="1905" spans="2:56" x14ac:dyDescent="0.3">
      <c r="B1905" s="169" t="s">
        <v>99</v>
      </c>
      <c r="C1905" s="248"/>
      <c r="D1905" s="249"/>
      <c r="E1905" s="172">
        <f t="shared" si="2034"/>
        <v>0</v>
      </c>
      <c r="F1905" s="248"/>
      <c r="G1905" s="249"/>
      <c r="H1905" s="172">
        <f t="shared" si="2035"/>
        <v>0</v>
      </c>
      <c r="I1905" s="248"/>
      <c r="J1905" s="250"/>
      <c r="K1905" s="174">
        <f t="shared" si="2036"/>
        <v>0</v>
      </c>
      <c r="L1905" s="248"/>
      <c r="M1905" s="250"/>
      <c r="N1905" s="251"/>
      <c r="O1905" s="248"/>
      <c r="P1905" s="251"/>
      <c r="Q1905" s="166">
        <f t="shared" si="2037"/>
        <v>0</v>
      </c>
      <c r="R1905" s="251"/>
      <c r="S1905" s="251"/>
      <c r="T1905" s="167">
        <f t="shared" si="2049"/>
        <v>0</v>
      </c>
      <c r="U1905" s="157"/>
      <c r="V1905" s="248"/>
      <c r="W1905" s="251"/>
      <c r="X1905" s="166">
        <f t="shared" si="2038"/>
        <v>0</v>
      </c>
      <c r="Y1905" s="251"/>
      <c r="Z1905" s="251"/>
      <c r="AA1905" s="167">
        <f t="shared" si="2050"/>
        <v>0</v>
      </c>
      <c r="AB1905" s="157"/>
      <c r="AC1905" s="248"/>
      <c r="AD1905" s="251"/>
      <c r="AE1905" s="166">
        <f t="shared" si="2039"/>
        <v>0</v>
      </c>
      <c r="AF1905" s="251"/>
      <c r="AG1905" s="251"/>
      <c r="AH1905" s="167">
        <f t="shared" si="2051"/>
        <v>0</v>
      </c>
      <c r="AJ1905" s="252"/>
      <c r="AK1905" s="253"/>
      <c r="AL1905" s="254"/>
      <c r="AM1905" s="253"/>
      <c r="AN1905" s="254"/>
      <c r="AO1905" s="253"/>
      <c r="AP1905" s="254"/>
      <c r="AQ1905" s="253"/>
      <c r="AR1905" s="254"/>
      <c r="AS1905" s="253"/>
      <c r="AT1905" s="254"/>
      <c r="AU1905" s="253"/>
      <c r="AV1905" s="163">
        <f t="shared" si="2041"/>
        <v>0</v>
      </c>
      <c r="AW1905" s="168">
        <f t="shared" si="2042"/>
        <v>0</v>
      </c>
      <c r="AY1905" s="163">
        <f t="shared" si="2043"/>
        <v>0</v>
      </c>
      <c r="AZ1905" s="163">
        <f t="shared" si="2044"/>
        <v>0</v>
      </c>
      <c r="BA1905" s="163">
        <f t="shared" si="2045"/>
        <v>0</v>
      </c>
      <c r="BB1905" s="163">
        <f t="shared" si="2046"/>
        <v>0</v>
      </c>
      <c r="BC1905" s="163">
        <f t="shared" si="2047"/>
        <v>0</v>
      </c>
      <c r="BD1905" s="163">
        <f t="shared" si="2048"/>
        <v>0</v>
      </c>
    </row>
    <row r="1906" spans="2:56" x14ac:dyDescent="0.3">
      <c r="B1906" s="169" t="s">
        <v>100</v>
      </c>
      <c r="C1906" s="248"/>
      <c r="D1906" s="249"/>
      <c r="E1906" s="172">
        <f t="shared" si="2034"/>
        <v>0</v>
      </c>
      <c r="F1906" s="248"/>
      <c r="G1906" s="249"/>
      <c r="H1906" s="172">
        <f t="shared" si="2035"/>
        <v>0</v>
      </c>
      <c r="I1906" s="248"/>
      <c r="J1906" s="250"/>
      <c r="K1906" s="174">
        <f t="shared" si="2036"/>
        <v>0</v>
      </c>
      <c r="L1906" s="248"/>
      <c r="M1906" s="250"/>
      <c r="N1906" s="251"/>
      <c r="O1906" s="248"/>
      <c r="P1906" s="251"/>
      <c r="Q1906" s="166">
        <f t="shared" si="2037"/>
        <v>0</v>
      </c>
      <c r="R1906" s="251"/>
      <c r="S1906" s="251"/>
      <c r="T1906" s="167">
        <f t="shared" si="2049"/>
        <v>0</v>
      </c>
      <c r="U1906" s="157"/>
      <c r="V1906" s="248"/>
      <c r="W1906" s="251"/>
      <c r="X1906" s="166">
        <f t="shared" si="2038"/>
        <v>0</v>
      </c>
      <c r="Y1906" s="251"/>
      <c r="Z1906" s="251"/>
      <c r="AA1906" s="167">
        <f t="shared" si="2050"/>
        <v>0</v>
      </c>
      <c r="AB1906" s="157"/>
      <c r="AC1906" s="248"/>
      <c r="AD1906" s="251"/>
      <c r="AE1906" s="166">
        <f t="shared" si="2039"/>
        <v>0</v>
      </c>
      <c r="AF1906" s="251"/>
      <c r="AG1906" s="251"/>
      <c r="AH1906" s="167">
        <f t="shared" si="2051"/>
        <v>0</v>
      </c>
      <c r="AJ1906" s="252"/>
      <c r="AK1906" s="253"/>
      <c r="AL1906" s="254"/>
      <c r="AM1906" s="253"/>
      <c r="AN1906" s="254"/>
      <c r="AO1906" s="253"/>
      <c r="AP1906" s="254"/>
      <c r="AQ1906" s="253"/>
      <c r="AR1906" s="254"/>
      <c r="AS1906" s="253"/>
      <c r="AT1906" s="254"/>
      <c r="AU1906" s="253"/>
      <c r="AV1906" s="163">
        <f t="shared" si="2041"/>
        <v>0</v>
      </c>
      <c r="AW1906" s="168">
        <f t="shared" si="2042"/>
        <v>0</v>
      </c>
      <c r="AY1906" s="163">
        <f t="shared" si="2043"/>
        <v>0</v>
      </c>
      <c r="AZ1906" s="163">
        <f t="shared" si="2044"/>
        <v>0</v>
      </c>
      <c r="BA1906" s="163">
        <f t="shared" si="2045"/>
        <v>0</v>
      </c>
      <c r="BB1906" s="163">
        <f t="shared" si="2046"/>
        <v>0</v>
      </c>
      <c r="BC1906" s="163">
        <f t="shared" si="2047"/>
        <v>0</v>
      </c>
      <c r="BD1906" s="163">
        <f t="shared" si="2048"/>
        <v>0</v>
      </c>
    </row>
    <row r="1907" spans="2:56" x14ac:dyDescent="0.3">
      <c r="B1907" s="179" t="s">
        <v>101</v>
      </c>
      <c r="C1907" s="83">
        <f>SUM(C1908:C1909)</f>
        <v>0</v>
      </c>
      <c r="D1907" s="84">
        <f>SUM(D1908:D1909)</f>
        <v>0</v>
      </c>
      <c r="E1907" s="85">
        <f t="shared" si="2034"/>
        <v>0</v>
      </c>
      <c r="F1907" s="83">
        <f>SUM(F1908:F1909)</f>
        <v>0</v>
      </c>
      <c r="G1907" s="84">
        <f>SUM(G1908:G1909)</f>
        <v>0</v>
      </c>
      <c r="H1907" s="85">
        <f t="shared" si="2035"/>
        <v>0</v>
      </c>
      <c r="I1907" s="83">
        <f>SUM(I1908:I1909)</f>
        <v>0</v>
      </c>
      <c r="J1907" s="86">
        <f>SUM(J1908:J1909)</f>
        <v>0</v>
      </c>
      <c r="K1907" s="87">
        <f t="shared" si="2036"/>
        <v>0</v>
      </c>
      <c r="L1907" s="83">
        <f>SUM(L1908:L1909)</f>
        <v>0</v>
      </c>
      <c r="M1907" s="86">
        <f>SUM(M1908:M1909)</f>
        <v>0</v>
      </c>
      <c r="N1907" s="88">
        <f>SUM(N1908:N1909)</f>
        <v>0</v>
      </c>
      <c r="O1907" s="83">
        <f>SUM(O1908:O1909)</f>
        <v>0</v>
      </c>
      <c r="P1907" s="88">
        <f>SUM(P1908:P1909)</f>
        <v>0</v>
      </c>
      <c r="Q1907" s="177">
        <f t="shared" si="2037"/>
        <v>0</v>
      </c>
      <c r="R1907" s="88">
        <f>SUM(R1908:R1909)</f>
        <v>0</v>
      </c>
      <c r="S1907" s="88">
        <f>SUM(S1908:S1909)</f>
        <v>0</v>
      </c>
      <c r="T1907" s="178">
        <f t="shared" si="2049"/>
        <v>0</v>
      </c>
      <c r="U1907" s="157"/>
      <c r="V1907" s="83">
        <f>SUM(V1908:V1909)</f>
        <v>0</v>
      </c>
      <c r="W1907" s="88">
        <f>SUM(W1908:W1909)</f>
        <v>0</v>
      </c>
      <c r="X1907" s="177">
        <f t="shared" si="2038"/>
        <v>0</v>
      </c>
      <c r="Y1907" s="88">
        <f>SUM(Y1908:Y1909)</f>
        <v>0</v>
      </c>
      <c r="Z1907" s="88">
        <f>SUM(Z1908:Z1909)</f>
        <v>0</v>
      </c>
      <c r="AA1907" s="178">
        <f t="shared" si="2050"/>
        <v>0</v>
      </c>
      <c r="AB1907" s="157"/>
      <c r="AC1907" s="83">
        <f>SUM(AC1908:AC1909)</f>
        <v>0</v>
      </c>
      <c r="AD1907" s="88">
        <f>SUM(AD1908:AD1909)</f>
        <v>0</v>
      </c>
      <c r="AE1907" s="177">
        <f t="shared" si="2039"/>
        <v>0</v>
      </c>
      <c r="AF1907" s="88">
        <f>SUM(AF1908:AF1909)</f>
        <v>0</v>
      </c>
      <c r="AG1907" s="88">
        <f>SUM(AG1908:AG1909)</f>
        <v>0</v>
      </c>
      <c r="AH1907" s="178">
        <f t="shared" si="2051"/>
        <v>0</v>
      </c>
      <c r="AJ1907" s="84">
        <f t="shared" ref="AJ1907:AU1907" si="2065">SUM(AJ1908:AJ1909)</f>
        <v>0</v>
      </c>
      <c r="AK1907" s="86">
        <f t="shared" si="2065"/>
        <v>0</v>
      </c>
      <c r="AL1907" s="88">
        <f t="shared" si="2065"/>
        <v>0</v>
      </c>
      <c r="AM1907" s="86">
        <f t="shared" si="2065"/>
        <v>0</v>
      </c>
      <c r="AN1907" s="88">
        <f t="shared" si="2065"/>
        <v>0</v>
      </c>
      <c r="AO1907" s="86">
        <f t="shared" si="2065"/>
        <v>0</v>
      </c>
      <c r="AP1907" s="88">
        <f t="shared" si="2065"/>
        <v>0</v>
      </c>
      <c r="AQ1907" s="86">
        <f t="shared" si="2065"/>
        <v>0</v>
      </c>
      <c r="AR1907" s="88">
        <f t="shared" si="2065"/>
        <v>0</v>
      </c>
      <c r="AS1907" s="86">
        <f t="shared" si="2065"/>
        <v>0</v>
      </c>
      <c r="AT1907" s="88">
        <f t="shared" si="2065"/>
        <v>0</v>
      </c>
      <c r="AU1907" s="86">
        <f t="shared" si="2065"/>
        <v>0</v>
      </c>
      <c r="AV1907" s="86">
        <f t="shared" si="2041"/>
        <v>0</v>
      </c>
      <c r="AW1907" s="93">
        <f t="shared" si="2042"/>
        <v>0</v>
      </c>
      <c r="AY1907" s="86">
        <f t="shared" si="2043"/>
        <v>0</v>
      </c>
      <c r="AZ1907" s="86">
        <f t="shared" si="2044"/>
        <v>0</v>
      </c>
      <c r="BA1907" s="86">
        <f t="shared" si="2045"/>
        <v>0</v>
      </c>
      <c r="BB1907" s="86">
        <f t="shared" si="2046"/>
        <v>0</v>
      </c>
      <c r="BC1907" s="86">
        <f t="shared" si="2047"/>
        <v>0</v>
      </c>
      <c r="BD1907" s="86">
        <f t="shared" si="2048"/>
        <v>0</v>
      </c>
    </row>
    <row r="1908" spans="2:56" x14ac:dyDescent="0.3">
      <c r="B1908" s="169" t="s">
        <v>102</v>
      </c>
      <c r="C1908" s="248"/>
      <c r="D1908" s="249"/>
      <c r="E1908" s="172">
        <f t="shared" si="2034"/>
        <v>0</v>
      </c>
      <c r="F1908" s="248"/>
      <c r="G1908" s="249"/>
      <c r="H1908" s="172">
        <f t="shared" si="2035"/>
        <v>0</v>
      </c>
      <c r="I1908" s="248"/>
      <c r="J1908" s="250"/>
      <c r="K1908" s="174">
        <f t="shared" si="2036"/>
        <v>0</v>
      </c>
      <c r="L1908" s="248"/>
      <c r="M1908" s="250"/>
      <c r="N1908" s="251"/>
      <c r="O1908" s="248"/>
      <c r="P1908" s="251"/>
      <c r="Q1908" s="166">
        <f t="shared" si="2037"/>
        <v>0</v>
      </c>
      <c r="R1908" s="251"/>
      <c r="S1908" s="251"/>
      <c r="T1908" s="167">
        <f t="shared" si="2049"/>
        <v>0</v>
      </c>
      <c r="U1908" s="157"/>
      <c r="V1908" s="248"/>
      <c r="W1908" s="251"/>
      <c r="X1908" s="166">
        <f t="shared" si="2038"/>
        <v>0</v>
      </c>
      <c r="Y1908" s="251"/>
      <c r="Z1908" s="251"/>
      <c r="AA1908" s="167">
        <f t="shared" si="2050"/>
        <v>0</v>
      </c>
      <c r="AB1908" s="157"/>
      <c r="AC1908" s="248"/>
      <c r="AD1908" s="251"/>
      <c r="AE1908" s="166">
        <f t="shared" si="2039"/>
        <v>0</v>
      </c>
      <c r="AF1908" s="251"/>
      <c r="AG1908" s="251"/>
      <c r="AH1908" s="167">
        <f t="shared" si="2051"/>
        <v>0</v>
      </c>
      <c r="AJ1908" s="252"/>
      <c r="AK1908" s="253"/>
      <c r="AL1908" s="254"/>
      <c r="AM1908" s="253"/>
      <c r="AN1908" s="254"/>
      <c r="AO1908" s="253"/>
      <c r="AP1908" s="254"/>
      <c r="AQ1908" s="253"/>
      <c r="AR1908" s="254"/>
      <c r="AS1908" s="253"/>
      <c r="AT1908" s="254"/>
      <c r="AU1908" s="253"/>
      <c r="AV1908" s="163">
        <f t="shared" si="2041"/>
        <v>0</v>
      </c>
      <c r="AW1908" s="168">
        <f t="shared" si="2042"/>
        <v>0</v>
      </c>
      <c r="AY1908" s="163">
        <f t="shared" si="2043"/>
        <v>0</v>
      </c>
      <c r="AZ1908" s="163">
        <f t="shared" si="2044"/>
        <v>0</v>
      </c>
      <c r="BA1908" s="163">
        <f t="shared" si="2045"/>
        <v>0</v>
      </c>
      <c r="BB1908" s="163">
        <f t="shared" si="2046"/>
        <v>0</v>
      </c>
      <c r="BC1908" s="163">
        <f t="shared" si="2047"/>
        <v>0</v>
      </c>
      <c r="BD1908" s="163">
        <f t="shared" si="2048"/>
        <v>0</v>
      </c>
    </row>
    <row r="1909" spans="2:56" x14ac:dyDescent="0.3">
      <c r="B1909" s="169" t="s">
        <v>103</v>
      </c>
      <c r="C1909" s="248"/>
      <c r="D1909" s="249"/>
      <c r="E1909" s="172">
        <f t="shared" si="2034"/>
        <v>0</v>
      </c>
      <c r="F1909" s="248"/>
      <c r="G1909" s="249"/>
      <c r="H1909" s="172">
        <f t="shared" si="2035"/>
        <v>0</v>
      </c>
      <c r="I1909" s="248"/>
      <c r="J1909" s="250"/>
      <c r="K1909" s="174">
        <f t="shared" si="2036"/>
        <v>0</v>
      </c>
      <c r="L1909" s="248"/>
      <c r="M1909" s="250"/>
      <c r="N1909" s="251"/>
      <c r="O1909" s="248"/>
      <c r="P1909" s="251"/>
      <c r="Q1909" s="166">
        <f t="shared" si="2037"/>
        <v>0</v>
      </c>
      <c r="R1909" s="251"/>
      <c r="S1909" s="251"/>
      <c r="T1909" s="167">
        <f t="shared" si="2049"/>
        <v>0</v>
      </c>
      <c r="U1909" s="157"/>
      <c r="V1909" s="248"/>
      <c r="W1909" s="251"/>
      <c r="X1909" s="166">
        <f t="shared" si="2038"/>
        <v>0</v>
      </c>
      <c r="Y1909" s="251"/>
      <c r="Z1909" s="251"/>
      <c r="AA1909" s="167">
        <f t="shared" si="2050"/>
        <v>0</v>
      </c>
      <c r="AB1909" s="157"/>
      <c r="AC1909" s="248"/>
      <c r="AD1909" s="251"/>
      <c r="AE1909" s="166">
        <f t="shared" si="2039"/>
        <v>0</v>
      </c>
      <c r="AF1909" s="251"/>
      <c r="AG1909" s="251"/>
      <c r="AH1909" s="167">
        <f t="shared" si="2051"/>
        <v>0</v>
      </c>
      <c r="AJ1909" s="252"/>
      <c r="AK1909" s="253"/>
      <c r="AL1909" s="254"/>
      <c r="AM1909" s="253"/>
      <c r="AN1909" s="254"/>
      <c r="AO1909" s="253"/>
      <c r="AP1909" s="254"/>
      <c r="AQ1909" s="253"/>
      <c r="AR1909" s="254"/>
      <c r="AS1909" s="253"/>
      <c r="AT1909" s="254"/>
      <c r="AU1909" s="253"/>
      <c r="AV1909" s="163">
        <f t="shared" si="2041"/>
        <v>0</v>
      </c>
      <c r="AW1909" s="168">
        <f t="shared" si="2042"/>
        <v>0</v>
      </c>
      <c r="AY1909" s="163">
        <f t="shared" si="2043"/>
        <v>0</v>
      </c>
      <c r="AZ1909" s="163">
        <f t="shared" si="2044"/>
        <v>0</v>
      </c>
      <c r="BA1909" s="163">
        <f t="shared" si="2045"/>
        <v>0</v>
      </c>
      <c r="BB1909" s="163">
        <f t="shared" si="2046"/>
        <v>0</v>
      </c>
      <c r="BC1909" s="163">
        <f t="shared" si="2047"/>
        <v>0</v>
      </c>
      <c r="BD1909" s="163">
        <f t="shared" si="2048"/>
        <v>0</v>
      </c>
    </row>
    <row r="1910" spans="2:56" x14ac:dyDescent="0.3">
      <c r="B1910" s="179" t="s">
        <v>104</v>
      </c>
      <c r="C1910" s="83">
        <f>SUM(C1911)</f>
        <v>0</v>
      </c>
      <c r="D1910" s="84">
        <f>SUM(D1911)</f>
        <v>0</v>
      </c>
      <c r="E1910" s="85">
        <f t="shared" si="2034"/>
        <v>0</v>
      </c>
      <c r="F1910" s="83">
        <f>SUM(F1911)</f>
        <v>0</v>
      </c>
      <c r="G1910" s="84">
        <f>SUM(G1911)</f>
        <v>0</v>
      </c>
      <c r="H1910" s="85">
        <f t="shared" si="2035"/>
        <v>0</v>
      </c>
      <c r="I1910" s="83">
        <f>SUM(I1911)</f>
        <v>0</v>
      </c>
      <c r="J1910" s="86">
        <f>SUM(J1911)</f>
        <v>0</v>
      </c>
      <c r="K1910" s="87">
        <f t="shared" si="2036"/>
        <v>0</v>
      </c>
      <c r="L1910" s="83">
        <f>SUM(L1911)</f>
        <v>0</v>
      </c>
      <c r="M1910" s="86">
        <f>SUM(M1911)</f>
        <v>0</v>
      </c>
      <c r="N1910" s="88">
        <f>SUM(N1911)</f>
        <v>0</v>
      </c>
      <c r="O1910" s="83">
        <f>SUM(O1911)</f>
        <v>0</v>
      </c>
      <c r="P1910" s="88">
        <f>SUM(P1911)</f>
        <v>0</v>
      </c>
      <c r="Q1910" s="177">
        <f t="shared" si="2037"/>
        <v>0</v>
      </c>
      <c r="R1910" s="88">
        <f>SUM(R1911)</f>
        <v>0</v>
      </c>
      <c r="S1910" s="88">
        <f>SUM(S1911)</f>
        <v>0</v>
      </c>
      <c r="T1910" s="178">
        <f t="shared" si="2049"/>
        <v>0</v>
      </c>
      <c r="U1910" s="157"/>
      <c r="V1910" s="83">
        <f>SUM(V1911)</f>
        <v>0</v>
      </c>
      <c r="W1910" s="88">
        <f>SUM(W1911)</f>
        <v>0</v>
      </c>
      <c r="X1910" s="177">
        <f t="shared" si="2038"/>
        <v>0</v>
      </c>
      <c r="Y1910" s="88">
        <f>SUM(Y1911)</f>
        <v>0</v>
      </c>
      <c r="Z1910" s="88">
        <f>SUM(Z1911)</f>
        <v>0</v>
      </c>
      <c r="AA1910" s="178">
        <f t="shared" si="2050"/>
        <v>0</v>
      </c>
      <c r="AB1910" s="157"/>
      <c r="AC1910" s="83">
        <f>SUM(AC1911)</f>
        <v>0</v>
      </c>
      <c r="AD1910" s="88">
        <f>SUM(AD1911)</f>
        <v>0</v>
      </c>
      <c r="AE1910" s="177">
        <f t="shared" si="2039"/>
        <v>0</v>
      </c>
      <c r="AF1910" s="88">
        <f>SUM(AF1911)</f>
        <v>0</v>
      </c>
      <c r="AG1910" s="88">
        <f>SUM(AG1911)</f>
        <v>0</v>
      </c>
      <c r="AH1910" s="178">
        <f t="shared" si="2051"/>
        <v>0</v>
      </c>
      <c r="AJ1910" s="84">
        <f t="shared" ref="AJ1910:AU1910" si="2066">SUM(AJ1911)</f>
        <v>0</v>
      </c>
      <c r="AK1910" s="86">
        <f t="shared" si="2066"/>
        <v>0</v>
      </c>
      <c r="AL1910" s="88">
        <f t="shared" si="2066"/>
        <v>0</v>
      </c>
      <c r="AM1910" s="86">
        <f t="shared" si="2066"/>
        <v>0</v>
      </c>
      <c r="AN1910" s="88">
        <f t="shared" si="2066"/>
        <v>0</v>
      </c>
      <c r="AO1910" s="86">
        <f t="shared" si="2066"/>
        <v>0</v>
      </c>
      <c r="AP1910" s="88">
        <f t="shared" si="2066"/>
        <v>0</v>
      </c>
      <c r="AQ1910" s="86">
        <f t="shared" si="2066"/>
        <v>0</v>
      </c>
      <c r="AR1910" s="88">
        <f t="shared" si="2066"/>
        <v>0</v>
      </c>
      <c r="AS1910" s="86">
        <f t="shared" si="2066"/>
        <v>0</v>
      </c>
      <c r="AT1910" s="88">
        <f t="shared" si="2066"/>
        <v>0</v>
      </c>
      <c r="AU1910" s="86">
        <f t="shared" si="2066"/>
        <v>0</v>
      </c>
      <c r="AV1910" s="86">
        <f t="shared" si="2041"/>
        <v>0</v>
      </c>
      <c r="AW1910" s="93">
        <f t="shared" si="2042"/>
        <v>0</v>
      </c>
      <c r="AY1910" s="86">
        <f t="shared" si="2043"/>
        <v>0</v>
      </c>
      <c r="AZ1910" s="86">
        <f t="shared" si="2044"/>
        <v>0</v>
      </c>
      <c r="BA1910" s="86">
        <f t="shared" si="2045"/>
        <v>0</v>
      </c>
      <c r="BB1910" s="86">
        <f t="shared" si="2046"/>
        <v>0</v>
      </c>
      <c r="BC1910" s="86">
        <f t="shared" si="2047"/>
        <v>0</v>
      </c>
      <c r="BD1910" s="86">
        <f t="shared" si="2048"/>
        <v>0</v>
      </c>
    </row>
    <row r="1911" spans="2:56" x14ac:dyDescent="0.3">
      <c r="B1911" s="169" t="s">
        <v>105</v>
      </c>
      <c r="C1911" s="248"/>
      <c r="D1911" s="249"/>
      <c r="E1911" s="172">
        <f t="shared" si="2034"/>
        <v>0</v>
      </c>
      <c r="F1911" s="248"/>
      <c r="G1911" s="249"/>
      <c r="H1911" s="172">
        <f t="shared" si="2035"/>
        <v>0</v>
      </c>
      <c r="I1911" s="248"/>
      <c r="J1911" s="250"/>
      <c r="K1911" s="174">
        <f t="shared" si="2036"/>
        <v>0</v>
      </c>
      <c r="L1911" s="248"/>
      <c r="M1911" s="250"/>
      <c r="N1911" s="251"/>
      <c r="O1911" s="248"/>
      <c r="P1911" s="251"/>
      <c r="Q1911" s="166">
        <f t="shared" si="2037"/>
        <v>0</v>
      </c>
      <c r="R1911" s="251"/>
      <c r="S1911" s="251"/>
      <c r="T1911" s="167">
        <f t="shared" si="2049"/>
        <v>0</v>
      </c>
      <c r="U1911" s="157"/>
      <c r="V1911" s="248"/>
      <c r="W1911" s="251"/>
      <c r="X1911" s="166">
        <f t="shared" si="2038"/>
        <v>0</v>
      </c>
      <c r="Y1911" s="251"/>
      <c r="Z1911" s="251"/>
      <c r="AA1911" s="167">
        <f t="shared" si="2050"/>
        <v>0</v>
      </c>
      <c r="AB1911" s="157"/>
      <c r="AC1911" s="248"/>
      <c r="AD1911" s="251"/>
      <c r="AE1911" s="166">
        <f t="shared" si="2039"/>
        <v>0</v>
      </c>
      <c r="AF1911" s="251"/>
      <c r="AG1911" s="251"/>
      <c r="AH1911" s="167">
        <f t="shared" si="2051"/>
        <v>0</v>
      </c>
      <c r="AJ1911" s="252"/>
      <c r="AK1911" s="253"/>
      <c r="AL1911" s="254"/>
      <c r="AM1911" s="253"/>
      <c r="AN1911" s="254"/>
      <c r="AO1911" s="253"/>
      <c r="AP1911" s="254"/>
      <c r="AQ1911" s="253"/>
      <c r="AR1911" s="254"/>
      <c r="AS1911" s="253"/>
      <c r="AT1911" s="254"/>
      <c r="AU1911" s="253"/>
      <c r="AV1911" s="163">
        <f t="shared" si="2041"/>
        <v>0</v>
      </c>
      <c r="AW1911" s="168">
        <f t="shared" si="2042"/>
        <v>0</v>
      </c>
      <c r="AY1911" s="163">
        <f t="shared" si="2043"/>
        <v>0</v>
      </c>
      <c r="AZ1911" s="163">
        <f t="shared" si="2044"/>
        <v>0</v>
      </c>
      <c r="BA1911" s="163">
        <f t="shared" si="2045"/>
        <v>0</v>
      </c>
      <c r="BB1911" s="163">
        <f t="shared" si="2046"/>
        <v>0</v>
      </c>
      <c r="BC1911" s="163">
        <f t="shared" si="2047"/>
        <v>0</v>
      </c>
      <c r="BD1911" s="163">
        <f t="shared" si="2048"/>
        <v>0</v>
      </c>
    </row>
    <row r="1912" spans="2:56" x14ac:dyDescent="0.3">
      <c r="B1912" s="179" t="s">
        <v>106</v>
      </c>
      <c r="C1912" s="83">
        <f>SUM(C1913:C1914)</f>
        <v>0</v>
      </c>
      <c r="D1912" s="84">
        <f>SUM(D1913:D1914)</f>
        <v>0</v>
      </c>
      <c r="E1912" s="85">
        <f t="shared" si="2034"/>
        <v>0</v>
      </c>
      <c r="F1912" s="83">
        <f>SUM(F1913:F1914)</f>
        <v>0</v>
      </c>
      <c r="G1912" s="84">
        <f>SUM(G1913:G1914)</f>
        <v>0</v>
      </c>
      <c r="H1912" s="85">
        <f t="shared" si="2035"/>
        <v>0</v>
      </c>
      <c r="I1912" s="83">
        <f>SUM(I1913:I1914)</f>
        <v>0</v>
      </c>
      <c r="J1912" s="86">
        <f>SUM(J1913:J1914)</f>
        <v>0</v>
      </c>
      <c r="K1912" s="87">
        <f t="shared" si="2036"/>
        <v>0</v>
      </c>
      <c r="L1912" s="83">
        <f>SUM(L1913:L1914)</f>
        <v>0</v>
      </c>
      <c r="M1912" s="86">
        <f>SUM(M1913:M1914)</f>
        <v>0</v>
      </c>
      <c r="N1912" s="88">
        <f>SUM(N1913:N1914)</f>
        <v>0</v>
      </c>
      <c r="O1912" s="83">
        <f>SUM(O1913:O1914)</f>
        <v>0</v>
      </c>
      <c r="P1912" s="88">
        <f>SUM(P1913:P1914)</f>
        <v>0</v>
      </c>
      <c r="Q1912" s="177">
        <f t="shared" si="2037"/>
        <v>0</v>
      </c>
      <c r="R1912" s="88">
        <f>SUM(R1913:R1914)</f>
        <v>0</v>
      </c>
      <c r="S1912" s="88">
        <f>SUM(S1913:S1914)</f>
        <v>0</v>
      </c>
      <c r="T1912" s="178">
        <f t="shared" si="2049"/>
        <v>0</v>
      </c>
      <c r="U1912" s="157"/>
      <c r="V1912" s="83">
        <f>SUM(V1913:V1914)</f>
        <v>0</v>
      </c>
      <c r="W1912" s="88">
        <f>SUM(W1913:W1914)</f>
        <v>0</v>
      </c>
      <c r="X1912" s="177">
        <f t="shared" si="2038"/>
        <v>0</v>
      </c>
      <c r="Y1912" s="88">
        <f>SUM(Y1913:Y1914)</f>
        <v>0</v>
      </c>
      <c r="Z1912" s="88">
        <f>SUM(Z1913:Z1914)</f>
        <v>0</v>
      </c>
      <c r="AA1912" s="178">
        <f t="shared" si="2050"/>
        <v>0</v>
      </c>
      <c r="AB1912" s="157"/>
      <c r="AC1912" s="83">
        <f>SUM(AC1913:AC1914)</f>
        <v>0</v>
      </c>
      <c r="AD1912" s="88">
        <f>SUM(AD1913:AD1914)</f>
        <v>0</v>
      </c>
      <c r="AE1912" s="177">
        <f t="shared" si="2039"/>
        <v>0</v>
      </c>
      <c r="AF1912" s="88">
        <f>SUM(AF1913:AF1914)</f>
        <v>0</v>
      </c>
      <c r="AG1912" s="88">
        <f>SUM(AG1913:AG1914)</f>
        <v>0</v>
      </c>
      <c r="AH1912" s="178">
        <f t="shared" si="2051"/>
        <v>0</v>
      </c>
      <c r="AJ1912" s="84">
        <f t="shared" ref="AJ1912:AU1912" si="2067">SUM(AJ1913:AJ1914)</f>
        <v>0</v>
      </c>
      <c r="AK1912" s="86">
        <f t="shared" si="2067"/>
        <v>0</v>
      </c>
      <c r="AL1912" s="88">
        <f t="shared" si="2067"/>
        <v>0</v>
      </c>
      <c r="AM1912" s="86">
        <f t="shared" si="2067"/>
        <v>0</v>
      </c>
      <c r="AN1912" s="88">
        <f t="shared" si="2067"/>
        <v>0</v>
      </c>
      <c r="AO1912" s="86">
        <f t="shared" si="2067"/>
        <v>0</v>
      </c>
      <c r="AP1912" s="88">
        <f t="shared" si="2067"/>
        <v>0</v>
      </c>
      <c r="AQ1912" s="86">
        <f t="shared" si="2067"/>
        <v>0</v>
      </c>
      <c r="AR1912" s="88">
        <f t="shared" si="2067"/>
        <v>0</v>
      </c>
      <c r="AS1912" s="86">
        <f t="shared" si="2067"/>
        <v>0</v>
      </c>
      <c r="AT1912" s="88">
        <f t="shared" si="2067"/>
        <v>0</v>
      </c>
      <c r="AU1912" s="86">
        <f t="shared" si="2067"/>
        <v>0</v>
      </c>
      <c r="AV1912" s="86">
        <f t="shared" si="2041"/>
        <v>0</v>
      </c>
      <c r="AW1912" s="93">
        <f t="shared" si="2042"/>
        <v>0</v>
      </c>
      <c r="AY1912" s="86">
        <f t="shared" si="2043"/>
        <v>0</v>
      </c>
      <c r="AZ1912" s="86">
        <f t="shared" si="2044"/>
        <v>0</v>
      </c>
      <c r="BA1912" s="86">
        <f t="shared" si="2045"/>
        <v>0</v>
      </c>
      <c r="BB1912" s="86">
        <f t="shared" si="2046"/>
        <v>0</v>
      </c>
      <c r="BC1912" s="86">
        <f t="shared" si="2047"/>
        <v>0</v>
      </c>
      <c r="BD1912" s="86">
        <f t="shared" si="2048"/>
        <v>0</v>
      </c>
    </row>
    <row r="1913" spans="2:56" x14ac:dyDescent="0.3">
      <c r="B1913" s="169" t="s">
        <v>107</v>
      </c>
      <c r="C1913" s="248"/>
      <c r="D1913" s="249"/>
      <c r="E1913" s="172">
        <f t="shared" si="2034"/>
        <v>0</v>
      </c>
      <c r="F1913" s="248"/>
      <c r="G1913" s="249"/>
      <c r="H1913" s="172">
        <f t="shared" si="2035"/>
        <v>0</v>
      </c>
      <c r="I1913" s="248"/>
      <c r="J1913" s="250"/>
      <c r="K1913" s="174">
        <f t="shared" si="2036"/>
        <v>0</v>
      </c>
      <c r="L1913" s="248"/>
      <c r="M1913" s="250"/>
      <c r="N1913" s="251"/>
      <c r="O1913" s="248"/>
      <c r="P1913" s="251"/>
      <c r="Q1913" s="166">
        <f t="shared" si="2037"/>
        <v>0</v>
      </c>
      <c r="R1913" s="251"/>
      <c r="S1913" s="251"/>
      <c r="T1913" s="167">
        <f t="shared" si="2049"/>
        <v>0</v>
      </c>
      <c r="U1913" s="157"/>
      <c r="V1913" s="248"/>
      <c r="W1913" s="251"/>
      <c r="X1913" s="166">
        <f t="shared" si="2038"/>
        <v>0</v>
      </c>
      <c r="Y1913" s="251"/>
      <c r="Z1913" s="251"/>
      <c r="AA1913" s="167">
        <f t="shared" si="2050"/>
        <v>0</v>
      </c>
      <c r="AB1913" s="157"/>
      <c r="AC1913" s="248"/>
      <c r="AD1913" s="251"/>
      <c r="AE1913" s="166">
        <f t="shared" si="2039"/>
        <v>0</v>
      </c>
      <c r="AF1913" s="251"/>
      <c r="AG1913" s="251"/>
      <c r="AH1913" s="167">
        <f t="shared" si="2051"/>
        <v>0</v>
      </c>
      <c r="AJ1913" s="252"/>
      <c r="AK1913" s="253"/>
      <c r="AL1913" s="254"/>
      <c r="AM1913" s="253"/>
      <c r="AN1913" s="254"/>
      <c r="AO1913" s="253"/>
      <c r="AP1913" s="254"/>
      <c r="AQ1913" s="253"/>
      <c r="AR1913" s="254"/>
      <c r="AS1913" s="253"/>
      <c r="AT1913" s="254"/>
      <c r="AU1913" s="253"/>
      <c r="AV1913" s="163">
        <f t="shared" si="2041"/>
        <v>0</v>
      </c>
      <c r="AW1913" s="168">
        <f t="shared" si="2042"/>
        <v>0</v>
      </c>
      <c r="AY1913" s="163">
        <f t="shared" si="2043"/>
        <v>0</v>
      </c>
      <c r="AZ1913" s="163">
        <f t="shared" si="2044"/>
        <v>0</v>
      </c>
      <c r="BA1913" s="163">
        <f t="shared" si="2045"/>
        <v>0</v>
      </c>
      <c r="BB1913" s="163">
        <f t="shared" si="2046"/>
        <v>0</v>
      </c>
      <c r="BC1913" s="163">
        <f t="shared" si="2047"/>
        <v>0</v>
      </c>
      <c r="BD1913" s="163">
        <f t="shared" si="2048"/>
        <v>0</v>
      </c>
    </row>
    <row r="1914" spans="2:56" x14ac:dyDescent="0.3">
      <c r="B1914" s="169" t="s">
        <v>108</v>
      </c>
      <c r="C1914" s="248"/>
      <c r="D1914" s="249"/>
      <c r="E1914" s="172">
        <f t="shared" si="2034"/>
        <v>0</v>
      </c>
      <c r="F1914" s="248"/>
      <c r="G1914" s="249"/>
      <c r="H1914" s="172">
        <f t="shared" si="2035"/>
        <v>0</v>
      </c>
      <c r="I1914" s="248"/>
      <c r="J1914" s="250"/>
      <c r="K1914" s="174">
        <f t="shared" si="2036"/>
        <v>0</v>
      </c>
      <c r="L1914" s="248"/>
      <c r="M1914" s="250"/>
      <c r="N1914" s="251"/>
      <c r="O1914" s="248"/>
      <c r="P1914" s="251"/>
      <c r="Q1914" s="166">
        <f t="shared" si="2037"/>
        <v>0</v>
      </c>
      <c r="R1914" s="251"/>
      <c r="S1914" s="251"/>
      <c r="T1914" s="167">
        <f t="shared" si="2049"/>
        <v>0</v>
      </c>
      <c r="U1914" s="157"/>
      <c r="V1914" s="248"/>
      <c r="W1914" s="251"/>
      <c r="X1914" s="166">
        <f t="shared" si="2038"/>
        <v>0</v>
      </c>
      <c r="Y1914" s="251"/>
      <c r="Z1914" s="251"/>
      <c r="AA1914" s="167">
        <f t="shared" si="2050"/>
        <v>0</v>
      </c>
      <c r="AB1914" s="157"/>
      <c r="AC1914" s="248"/>
      <c r="AD1914" s="251"/>
      <c r="AE1914" s="166">
        <f t="shared" si="2039"/>
        <v>0</v>
      </c>
      <c r="AF1914" s="251"/>
      <c r="AG1914" s="251"/>
      <c r="AH1914" s="167">
        <f t="shared" si="2051"/>
        <v>0</v>
      </c>
      <c r="AJ1914" s="252"/>
      <c r="AK1914" s="253"/>
      <c r="AL1914" s="254"/>
      <c r="AM1914" s="253"/>
      <c r="AN1914" s="254"/>
      <c r="AO1914" s="253"/>
      <c r="AP1914" s="254"/>
      <c r="AQ1914" s="253"/>
      <c r="AR1914" s="254"/>
      <c r="AS1914" s="253"/>
      <c r="AT1914" s="254"/>
      <c r="AU1914" s="253"/>
      <c r="AV1914" s="163">
        <f t="shared" si="2041"/>
        <v>0</v>
      </c>
      <c r="AW1914" s="168">
        <f t="shared" si="2042"/>
        <v>0</v>
      </c>
      <c r="AY1914" s="163">
        <f t="shared" si="2043"/>
        <v>0</v>
      </c>
      <c r="AZ1914" s="163">
        <f t="shared" si="2044"/>
        <v>0</v>
      </c>
      <c r="BA1914" s="163">
        <f t="shared" si="2045"/>
        <v>0</v>
      </c>
      <c r="BB1914" s="163">
        <f t="shared" si="2046"/>
        <v>0</v>
      </c>
      <c r="BC1914" s="163">
        <f t="shared" si="2047"/>
        <v>0</v>
      </c>
      <c r="BD1914" s="163">
        <f t="shared" si="2048"/>
        <v>0</v>
      </c>
    </row>
    <row r="1915" spans="2:56" x14ac:dyDescent="0.3">
      <c r="B1915" s="179" t="s">
        <v>109</v>
      </c>
      <c r="C1915" s="83">
        <f>SUM(C1916)</f>
        <v>0</v>
      </c>
      <c r="D1915" s="84">
        <f>SUM(D1916)</f>
        <v>0</v>
      </c>
      <c r="E1915" s="85">
        <f t="shared" si="2034"/>
        <v>0</v>
      </c>
      <c r="F1915" s="83">
        <f>SUM(F1916)</f>
        <v>0</v>
      </c>
      <c r="G1915" s="84">
        <f>SUM(G1916)</f>
        <v>0</v>
      </c>
      <c r="H1915" s="85">
        <f t="shared" si="2035"/>
        <v>0</v>
      </c>
      <c r="I1915" s="83">
        <f>SUM(I1916)</f>
        <v>0</v>
      </c>
      <c r="J1915" s="86">
        <f>SUM(J1916)</f>
        <v>0</v>
      </c>
      <c r="K1915" s="87">
        <f t="shared" si="2036"/>
        <v>0</v>
      </c>
      <c r="L1915" s="83">
        <f>SUM(L1916)</f>
        <v>0</v>
      </c>
      <c r="M1915" s="86">
        <f>SUM(M1916)</f>
        <v>0</v>
      </c>
      <c r="N1915" s="88">
        <f>SUM(N1916)</f>
        <v>0</v>
      </c>
      <c r="O1915" s="83">
        <f>SUM(O1916)</f>
        <v>0</v>
      </c>
      <c r="P1915" s="88">
        <f>SUM(P1916)</f>
        <v>0</v>
      </c>
      <c r="Q1915" s="177">
        <f t="shared" si="2037"/>
        <v>0</v>
      </c>
      <c r="R1915" s="88">
        <f>SUM(R1916)</f>
        <v>0</v>
      </c>
      <c r="S1915" s="88">
        <f>SUM(S1916)</f>
        <v>0</v>
      </c>
      <c r="T1915" s="178">
        <f t="shared" si="2049"/>
        <v>0</v>
      </c>
      <c r="U1915" s="157"/>
      <c r="V1915" s="83">
        <f>SUM(V1916)</f>
        <v>0</v>
      </c>
      <c r="W1915" s="88">
        <f>SUM(W1916)</f>
        <v>0</v>
      </c>
      <c r="X1915" s="177">
        <f t="shared" si="2038"/>
        <v>0</v>
      </c>
      <c r="Y1915" s="88">
        <f>SUM(Y1916)</f>
        <v>0</v>
      </c>
      <c r="Z1915" s="88">
        <f>SUM(Z1916)</f>
        <v>0</v>
      </c>
      <c r="AA1915" s="178">
        <f t="shared" si="2050"/>
        <v>0</v>
      </c>
      <c r="AB1915" s="157"/>
      <c r="AC1915" s="83">
        <f>SUM(AC1916)</f>
        <v>0</v>
      </c>
      <c r="AD1915" s="88">
        <f>SUM(AD1916)</f>
        <v>0</v>
      </c>
      <c r="AE1915" s="177">
        <f t="shared" si="2039"/>
        <v>0</v>
      </c>
      <c r="AF1915" s="88">
        <f>SUM(AF1916)</f>
        <v>0</v>
      </c>
      <c r="AG1915" s="88">
        <f>SUM(AG1916)</f>
        <v>0</v>
      </c>
      <c r="AH1915" s="178">
        <f t="shared" si="2051"/>
        <v>0</v>
      </c>
      <c r="AJ1915" s="84">
        <f t="shared" ref="AJ1915:AU1915" si="2068">SUM(AJ1916)</f>
        <v>0</v>
      </c>
      <c r="AK1915" s="86">
        <f t="shared" si="2068"/>
        <v>0</v>
      </c>
      <c r="AL1915" s="88">
        <f t="shared" si="2068"/>
        <v>0</v>
      </c>
      <c r="AM1915" s="86">
        <f t="shared" si="2068"/>
        <v>0</v>
      </c>
      <c r="AN1915" s="88">
        <f t="shared" si="2068"/>
        <v>0</v>
      </c>
      <c r="AO1915" s="86">
        <f t="shared" si="2068"/>
        <v>0</v>
      </c>
      <c r="AP1915" s="88">
        <f t="shared" si="2068"/>
        <v>0</v>
      </c>
      <c r="AQ1915" s="86">
        <f t="shared" si="2068"/>
        <v>0</v>
      </c>
      <c r="AR1915" s="88">
        <f t="shared" si="2068"/>
        <v>0</v>
      </c>
      <c r="AS1915" s="86">
        <f t="shared" si="2068"/>
        <v>0</v>
      </c>
      <c r="AT1915" s="88">
        <f t="shared" si="2068"/>
        <v>0</v>
      </c>
      <c r="AU1915" s="86">
        <f t="shared" si="2068"/>
        <v>0</v>
      </c>
      <c r="AV1915" s="86">
        <f t="shared" si="2041"/>
        <v>0</v>
      </c>
      <c r="AW1915" s="93">
        <f t="shared" si="2042"/>
        <v>0</v>
      </c>
      <c r="AY1915" s="86">
        <f t="shared" si="2043"/>
        <v>0</v>
      </c>
      <c r="AZ1915" s="86">
        <f t="shared" si="2044"/>
        <v>0</v>
      </c>
      <c r="BA1915" s="86">
        <f t="shared" si="2045"/>
        <v>0</v>
      </c>
      <c r="BB1915" s="86">
        <f t="shared" si="2046"/>
        <v>0</v>
      </c>
      <c r="BC1915" s="86">
        <f t="shared" si="2047"/>
        <v>0</v>
      </c>
      <c r="BD1915" s="86">
        <f t="shared" si="2048"/>
        <v>0</v>
      </c>
    </row>
    <row r="1916" spans="2:56" x14ac:dyDescent="0.3">
      <c r="B1916" s="169" t="s">
        <v>110</v>
      </c>
      <c r="C1916" s="248"/>
      <c r="D1916" s="249"/>
      <c r="E1916" s="172">
        <f t="shared" si="2034"/>
        <v>0</v>
      </c>
      <c r="F1916" s="248"/>
      <c r="G1916" s="249"/>
      <c r="H1916" s="172">
        <f t="shared" si="2035"/>
        <v>0</v>
      </c>
      <c r="I1916" s="248"/>
      <c r="J1916" s="250"/>
      <c r="K1916" s="174">
        <f t="shared" si="2036"/>
        <v>0</v>
      </c>
      <c r="L1916" s="248"/>
      <c r="M1916" s="250"/>
      <c r="N1916" s="251"/>
      <c r="O1916" s="248"/>
      <c r="P1916" s="251"/>
      <c r="Q1916" s="166">
        <f t="shared" si="2037"/>
        <v>0</v>
      </c>
      <c r="R1916" s="251"/>
      <c r="S1916" s="251"/>
      <c r="T1916" s="167">
        <f t="shared" si="2049"/>
        <v>0</v>
      </c>
      <c r="U1916" s="157"/>
      <c r="V1916" s="248"/>
      <c r="W1916" s="251"/>
      <c r="X1916" s="166">
        <f t="shared" si="2038"/>
        <v>0</v>
      </c>
      <c r="Y1916" s="251"/>
      <c r="Z1916" s="251"/>
      <c r="AA1916" s="167">
        <f t="shared" si="2050"/>
        <v>0</v>
      </c>
      <c r="AB1916" s="157"/>
      <c r="AC1916" s="248"/>
      <c r="AD1916" s="251"/>
      <c r="AE1916" s="166">
        <f t="shared" si="2039"/>
        <v>0</v>
      </c>
      <c r="AF1916" s="251"/>
      <c r="AG1916" s="251"/>
      <c r="AH1916" s="167">
        <f t="shared" si="2051"/>
        <v>0</v>
      </c>
      <c r="AJ1916" s="252"/>
      <c r="AK1916" s="253"/>
      <c r="AL1916" s="254"/>
      <c r="AM1916" s="253"/>
      <c r="AN1916" s="254"/>
      <c r="AO1916" s="253"/>
      <c r="AP1916" s="254"/>
      <c r="AQ1916" s="253"/>
      <c r="AR1916" s="254"/>
      <c r="AS1916" s="253"/>
      <c r="AT1916" s="254"/>
      <c r="AU1916" s="253"/>
      <c r="AV1916" s="163">
        <f t="shared" si="2041"/>
        <v>0</v>
      </c>
      <c r="AW1916" s="168">
        <f t="shared" si="2042"/>
        <v>0</v>
      </c>
      <c r="AY1916" s="163">
        <f t="shared" si="2043"/>
        <v>0</v>
      </c>
      <c r="AZ1916" s="163">
        <f t="shared" si="2044"/>
        <v>0</v>
      </c>
      <c r="BA1916" s="163">
        <f t="shared" si="2045"/>
        <v>0</v>
      </c>
      <c r="BB1916" s="163">
        <f t="shared" si="2046"/>
        <v>0</v>
      </c>
      <c r="BC1916" s="163">
        <f t="shared" si="2047"/>
        <v>0</v>
      </c>
      <c r="BD1916" s="163">
        <f t="shared" si="2048"/>
        <v>0</v>
      </c>
    </row>
    <row r="1917" spans="2:56" x14ac:dyDescent="0.3">
      <c r="B1917" s="179" t="s">
        <v>111</v>
      </c>
      <c r="C1917" s="83">
        <f>SUM(C1918:C1920)</f>
        <v>0</v>
      </c>
      <c r="D1917" s="84">
        <f>SUM(D1918:D1920)</f>
        <v>0</v>
      </c>
      <c r="E1917" s="85">
        <f t="shared" ref="E1917:E1980" si="2069">IFERROR(D1917/C1917,0)</f>
        <v>0</v>
      </c>
      <c r="F1917" s="83">
        <f>SUM(F1918:F1920)</f>
        <v>0</v>
      </c>
      <c r="G1917" s="84">
        <f>SUM(G1918:G1920)</f>
        <v>0</v>
      </c>
      <c r="H1917" s="85">
        <f t="shared" ref="H1917:H1980" si="2070">IFERROR(G1917/F1917,0)</f>
        <v>0</v>
      </c>
      <c r="I1917" s="83">
        <f>SUM(I1918:I1920)</f>
        <v>0</v>
      </c>
      <c r="J1917" s="86">
        <f>SUM(J1918:J1920)</f>
        <v>0</v>
      </c>
      <c r="K1917" s="87">
        <f t="shared" ref="K1917:K1980" si="2071">IFERROR(J1917/I1917,0)</f>
        <v>0</v>
      </c>
      <c r="L1917" s="83">
        <f>SUM(L1918:L1920)</f>
        <v>0</v>
      </c>
      <c r="M1917" s="86">
        <f>SUM(M1918:M1920)</f>
        <v>0</v>
      </c>
      <c r="N1917" s="88">
        <f>SUM(N1918:N1920)</f>
        <v>0</v>
      </c>
      <c r="O1917" s="83">
        <f>SUM(O1918:O1920)</f>
        <v>0</v>
      </c>
      <c r="P1917" s="88">
        <f>SUM(P1918:P1920)</f>
        <v>0</v>
      </c>
      <c r="Q1917" s="177">
        <f t="shared" ref="Q1917:Q1980" si="2072">SUM(O1917:P1917)</f>
        <v>0</v>
      </c>
      <c r="R1917" s="88">
        <f>SUM(R1918:R1920)</f>
        <v>0</v>
      </c>
      <c r="S1917" s="88">
        <f>SUM(S1918:S1920)</f>
        <v>0</v>
      </c>
      <c r="T1917" s="178">
        <f t="shared" si="2049"/>
        <v>0</v>
      </c>
      <c r="U1917" s="157"/>
      <c r="V1917" s="83">
        <f>SUM(V1918:V1920)</f>
        <v>0</v>
      </c>
      <c r="W1917" s="88">
        <f>SUM(W1918:W1920)</f>
        <v>0</v>
      </c>
      <c r="X1917" s="177">
        <f t="shared" ref="X1917:X1980" si="2073">SUM(V1917:W1917)</f>
        <v>0</v>
      </c>
      <c r="Y1917" s="88">
        <f>SUM(Y1918:Y1920)</f>
        <v>0</v>
      </c>
      <c r="Z1917" s="88">
        <f>SUM(Z1918:Z1920)</f>
        <v>0</v>
      </c>
      <c r="AA1917" s="178">
        <f t="shared" si="2050"/>
        <v>0</v>
      </c>
      <c r="AB1917" s="157"/>
      <c r="AC1917" s="83">
        <f>SUM(AC1918:AC1920)</f>
        <v>0</v>
      </c>
      <c r="AD1917" s="88">
        <f>SUM(AD1918:AD1920)</f>
        <v>0</v>
      </c>
      <c r="AE1917" s="177">
        <f t="shared" ref="AE1917:AE1980" si="2074">SUM(AC1917:AD1917)</f>
        <v>0</v>
      </c>
      <c r="AF1917" s="88">
        <f>SUM(AF1918:AF1920)</f>
        <v>0</v>
      </c>
      <c r="AG1917" s="88">
        <f>SUM(AG1918:AG1920)</f>
        <v>0</v>
      </c>
      <c r="AH1917" s="178">
        <f t="shared" si="2051"/>
        <v>0</v>
      </c>
      <c r="AJ1917" s="84">
        <f t="shared" ref="AJ1917:AU1917" si="2075">SUM(AJ1918:AJ1920)</f>
        <v>0</v>
      </c>
      <c r="AK1917" s="86">
        <f t="shared" si="2075"/>
        <v>0</v>
      </c>
      <c r="AL1917" s="88">
        <f t="shared" si="2075"/>
        <v>0</v>
      </c>
      <c r="AM1917" s="86">
        <f t="shared" si="2075"/>
        <v>0</v>
      </c>
      <c r="AN1917" s="88">
        <f t="shared" si="2075"/>
        <v>0</v>
      </c>
      <c r="AO1917" s="86">
        <f t="shared" si="2075"/>
        <v>0</v>
      </c>
      <c r="AP1917" s="88">
        <f t="shared" si="2075"/>
        <v>0</v>
      </c>
      <c r="AQ1917" s="86">
        <f t="shared" si="2075"/>
        <v>0</v>
      </c>
      <c r="AR1917" s="88">
        <f t="shared" si="2075"/>
        <v>0</v>
      </c>
      <c r="AS1917" s="86">
        <f t="shared" si="2075"/>
        <v>0</v>
      </c>
      <c r="AT1917" s="88">
        <f t="shared" si="2075"/>
        <v>0</v>
      </c>
      <c r="AU1917" s="86">
        <f t="shared" si="2075"/>
        <v>0</v>
      </c>
      <c r="AV1917" s="86">
        <f t="shared" ref="AV1917:AV1980" si="2076">SUM(AJ1917:AU1917)</f>
        <v>0</v>
      </c>
      <c r="AW1917" s="93">
        <f t="shared" ref="AW1917:AW1980" si="2077">T1917-AV1917</f>
        <v>0</v>
      </c>
      <c r="AY1917" s="86">
        <f t="shared" ref="AY1917:AY1980" si="2078">SUM(AJ1917:AL1917)</f>
        <v>0</v>
      </c>
      <c r="AZ1917" s="86">
        <f t="shared" ref="AZ1917:AZ1980" si="2079">SUM(AM1917:AO1917)</f>
        <v>0</v>
      </c>
      <c r="BA1917" s="86">
        <f t="shared" ref="BA1917:BA1980" si="2080">SUM(AP1917:AR1917)</f>
        <v>0</v>
      </c>
      <c r="BB1917" s="86">
        <f t="shared" ref="BB1917:BB1980" si="2081">SUM(AS1917:AU1917)</f>
        <v>0</v>
      </c>
      <c r="BC1917" s="86">
        <f t="shared" ref="BC1917:BC1980" si="2082">SUM(AY1917,AZ1917,BA1917,BB1917)</f>
        <v>0</v>
      </c>
      <c r="BD1917" s="86">
        <f t="shared" ref="BD1917:BD1980" si="2083">T1917-BC1917</f>
        <v>0</v>
      </c>
    </row>
    <row r="1918" spans="2:56" x14ac:dyDescent="0.3">
      <c r="B1918" s="169" t="s">
        <v>112</v>
      </c>
      <c r="C1918" s="248"/>
      <c r="D1918" s="249"/>
      <c r="E1918" s="172">
        <f t="shared" si="2069"/>
        <v>0</v>
      </c>
      <c r="F1918" s="248"/>
      <c r="G1918" s="249"/>
      <c r="H1918" s="172">
        <f t="shared" si="2070"/>
        <v>0</v>
      </c>
      <c r="I1918" s="248"/>
      <c r="J1918" s="250"/>
      <c r="K1918" s="174">
        <f t="shared" si="2071"/>
        <v>0</v>
      </c>
      <c r="L1918" s="248"/>
      <c r="M1918" s="250"/>
      <c r="N1918" s="251"/>
      <c r="O1918" s="248"/>
      <c r="P1918" s="251"/>
      <c r="Q1918" s="166">
        <f t="shared" si="2072"/>
        <v>0</v>
      </c>
      <c r="R1918" s="251"/>
      <c r="S1918" s="251"/>
      <c r="T1918" s="167">
        <f t="shared" ref="T1918:T1981" si="2084">SUM(Q1918:S1918)</f>
        <v>0</v>
      </c>
      <c r="U1918" s="157"/>
      <c r="V1918" s="248"/>
      <c r="W1918" s="251"/>
      <c r="X1918" s="166">
        <f t="shared" si="2073"/>
        <v>0</v>
      </c>
      <c r="Y1918" s="251"/>
      <c r="Z1918" s="251"/>
      <c r="AA1918" s="167">
        <f t="shared" ref="AA1918:AA1981" si="2085">SUM(X1918:Z1918)</f>
        <v>0</v>
      </c>
      <c r="AB1918" s="157"/>
      <c r="AC1918" s="248"/>
      <c r="AD1918" s="251"/>
      <c r="AE1918" s="166">
        <f t="shared" si="2074"/>
        <v>0</v>
      </c>
      <c r="AF1918" s="251"/>
      <c r="AG1918" s="251"/>
      <c r="AH1918" s="167">
        <f t="shared" ref="AH1918:AH1981" si="2086">SUM(AE1918:AG1918)</f>
        <v>0</v>
      </c>
      <c r="AJ1918" s="252"/>
      <c r="AK1918" s="253"/>
      <c r="AL1918" s="254"/>
      <c r="AM1918" s="253"/>
      <c r="AN1918" s="254"/>
      <c r="AO1918" s="253"/>
      <c r="AP1918" s="254"/>
      <c r="AQ1918" s="253"/>
      <c r="AR1918" s="254"/>
      <c r="AS1918" s="253"/>
      <c r="AT1918" s="254"/>
      <c r="AU1918" s="253"/>
      <c r="AV1918" s="163">
        <f t="shared" si="2076"/>
        <v>0</v>
      </c>
      <c r="AW1918" s="168">
        <f t="shared" si="2077"/>
        <v>0</v>
      </c>
      <c r="AY1918" s="163">
        <f t="shared" si="2078"/>
        <v>0</v>
      </c>
      <c r="AZ1918" s="163">
        <f t="shared" si="2079"/>
        <v>0</v>
      </c>
      <c r="BA1918" s="163">
        <f t="shared" si="2080"/>
        <v>0</v>
      </c>
      <c r="BB1918" s="163">
        <f t="shared" si="2081"/>
        <v>0</v>
      </c>
      <c r="BC1918" s="163">
        <f t="shared" si="2082"/>
        <v>0</v>
      </c>
      <c r="BD1918" s="163">
        <f t="shared" si="2083"/>
        <v>0</v>
      </c>
    </row>
    <row r="1919" spans="2:56" x14ac:dyDescent="0.3">
      <c r="B1919" s="169" t="s">
        <v>113</v>
      </c>
      <c r="C1919" s="248"/>
      <c r="D1919" s="249"/>
      <c r="E1919" s="172">
        <f t="shared" si="2069"/>
        <v>0</v>
      </c>
      <c r="F1919" s="248"/>
      <c r="G1919" s="249"/>
      <c r="H1919" s="172">
        <f t="shared" si="2070"/>
        <v>0</v>
      </c>
      <c r="I1919" s="248"/>
      <c r="J1919" s="250"/>
      <c r="K1919" s="174">
        <f t="shared" si="2071"/>
        <v>0</v>
      </c>
      <c r="L1919" s="248"/>
      <c r="M1919" s="250"/>
      <c r="N1919" s="251"/>
      <c r="O1919" s="248"/>
      <c r="P1919" s="251"/>
      <c r="Q1919" s="166">
        <f t="shared" si="2072"/>
        <v>0</v>
      </c>
      <c r="R1919" s="251"/>
      <c r="S1919" s="251"/>
      <c r="T1919" s="167">
        <f t="shared" si="2084"/>
        <v>0</v>
      </c>
      <c r="U1919" s="157"/>
      <c r="V1919" s="248"/>
      <c r="W1919" s="251"/>
      <c r="X1919" s="166">
        <f t="shared" si="2073"/>
        <v>0</v>
      </c>
      <c r="Y1919" s="251"/>
      <c r="Z1919" s="251"/>
      <c r="AA1919" s="167">
        <f t="shared" si="2085"/>
        <v>0</v>
      </c>
      <c r="AB1919" s="157"/>
      <c r="AC1919" s="248"/>
      <c r="AD1919" s="251"/>
      <c r="AE1919" s="166">
        <f t="shared" si="2074"/>
        <v>0</v>
      </c>
      <c r="AF1919" s="251"/>
      <c r="AG1919" s="251"/>
      <c r="AH1919" s="167">
        <f t="shared" si="2086"/>
        <v>0</v>
      </c>
      <c r="AJ1919" s="252"/>
      <c r="AK1919" s="253"/>
      <c r="AL1919" s="254"/>
      <c r="AM1919" s="253"/>
      <c r="AN1919" s="254"/>
      <c r="AO1919" s="253"/>
      <c r="AP1919" s="254"/>
      <c r="AQ1919" s="253"/>
      <c r="AR1919" s="254"/>
      <c r="AS1919" s="253"/>
      <c r="AT1919" s="254"/>
      <c r="AU1919" s="253"/>
      <c r="AV1919" s="163">
        <f t="shared" si="2076"/>
        <v>0</v>
      </c>
      <c r="AW1919" s="168">
        <f t="shared" si="2077"/>
        <v>0</v>
      </c>
      <c r="AY1919" s="163">
        <f t="shared" si="2078"/>
        <v>0</v>
      </c>
      <c r="AZ1919" s="163">
        <f t="shared" si="2079"/>
        <v>0</v>
      </c>
      <c r="BA1919" s="163">
        <f t="shared" si="2080"/>
        <v>0</v>
      </c>
      <c r="BB1919" s="163">
        <f t="shared" si="2081"/>
        <v>0</v>
      </c>
      <c r="BC1919" s="163">
        <f t="shared" si="2082"/>
        <v>0</v>
      </c>
      <c r="BD1919" s="163">
        <f t="shared" si="2083"/>
        <v>0</v>
      </c>
    </row>
    <row r="1920" spans="2:56" x14ac:dyDescent="0.3">
      <c r="B1920" s="169" t="s">
        <v>114</v>
      </c>
      <c r="C1920" s="248"/>
      <c r="D1920" s="249"/>
      <c r="E1920" s="172">
        <f t="shared" si="2069"/>
        <v>0</v>
      </c>
      <c r="F1920" s="248"/>
      <c r="G1920" s="249"/>
      <c r="H1920" s="172">
        <f t="shared" si="2070"/>
        <v>0</v>
      </c>
      <c r="I1920" s="248"/>
      <c r="J1920" s="250"/>
      <c r="K1920" s="174">
        <f t="shared" si="2071"/>
        <v>0</v>
      </c>
      <c r="L1920" s="248"/>
      <c r="M1920" s="250"/>
      <c r="N1920" s="251"/>
      <c r="O1920" s="248"/>
      <c r="P1920" s="251"/>
      <c r="Q1920" s="166">
        <f t="shared" si="2072"/>
        <v>0</v>
      </c>
      <c r="R1920" s="251"/>
      <c r="S1920" s="251"/>
      <c r="T1920" s="167">
        <f t="shared" si="2084"/>
        <v>0</v>
      </c>
      <c r="U1920" s="157"/>
      <c r="V1920" s="248"/>
      <c r="W1920" s="251"/>
      <c r="X1920" s="166">
        <f t="shared" si="2073"/>
        <v>0</v>
      </c>
      <c r="Y1920" s="251"/>
      <c r="Z1920" s="251"/>
      <c r="AA1920" s="167">
        <f t="shared" si="2085"/>
        <v>0</v>
      </c>
      <c r="AB1920" s="157"/>
      <c r="AC1920" s="248"/>
      <c r="AD1920" s="251"/>
      <c r="AE1920" s="166">
        <f t="shared" si="2074"/>
        <v>0</v>
      </c>
      <c r="AF1920" s="251"/>
      <c r="AG1920" s="251"/>
      <c r="AH1920" s="167">
        <f t="shared" si="2086"/>
        <v>0</v>
      </c>
      <c r="AJ1920" s="252"/>
      <c r="AK1920" s="253"/>
      <c r="AL1920" s="254"/>
      <c r="AM1920" s="253"/>
      <c r="AN1920" s="254"/>
      <c r="AO1920" s="253"/>
      <c r="AP1920" s="254"/>
      <c r="AQ1920" s="253"/>
      <c r="AR1920" s="254"/>
      <c r="AS1920" s="253"/>
      <c r="AT1920" s="254"/>
      <c r="AU1920" s="253"/>
      <c r="AV1920" s="163">
        <f t="shared" si="2076"/>
        <v>0</v>
      </c>
      <c r="AW1920" s="168">
        <f t="shared" si="2077"/>
        <v>0</v>
      </c>
      <c r="AY1920" s="163">
        <f t="shared" si="2078"/>
        <v>0</v>
      </c>
      <c r="AZ1920" s="163">
        <f t="shared" si="2079"/>
        <v>0</v>
      </c>
      <c r="BA1920" s="163">
        <f t="shared" si="2080"/>
        <v>0</v>
      </c>
      <c r="BB1920" s="163">
        <f t="shared" si="2081"/>
        <v>0</v>
      </c>
      <c r="BC1920" s="163">
        <f t="shared" si="2082"/>
        <v>0</v>
      </c>
      <c r="BD1920" s="163">
        <f t="shared" si="2083"/>
        <v>0</v>
      </c>
    </row>
    <row r="1921" spans="2:56" x14ac:dyDescent="0.3">
      <c r="B1921" s="179" t="s">
        <v>115</v>
      </c>
      <c r="C1921" s="83">
        <f>SUM(C1922:C1924)</f>
        <v>0</v>
      </c>
      <c r="D1921" s="84">
        <f>SUM(D1922:D1924)</f>
        <v>0</v>
      </c>
      <c r="E1921" s="85">
        <f t="shared" si="2069"/>
        <v>0</v>
      </c>
      <c r="F1921" s="83">
        <f>SUM(F1922:F1924)</f>
        <v>0</v>
      </c>
      <c r="G1921" s="84">
        <f>SUM(G1922:G1924)</f>
        <v>0</v>
      </c>
      <c r="H1921" s="85">
        <f t="shared" si="2070"/>
        <v>0</v>
      </c>
      <c r="I1921" s="83">
        <f>SUM(I1922:I1924)</f>
        <v>0</v>
      </c>
      <c r="J1921" s="86">
        <f>SUM(J1922:J1924)</f>
        <v>0</v>
      </c>
      <c r="K1921" s="87">
        <f t="shared" si="2071"/>
        <v>0</v>
      </c>
      <c r="L1921" s="83">
        <f>SUM(L1922:L1924)</f>
        <v>0</v>
      </c>
      <c r="M1921" s="86">
        <f>SUM(M1922:M1924)</f>
        <v>0</v>
      </c>
      <c r="N1921" s="88">
        <f>SUM(N1922:N1924)</f>
        <v>0</v>
      </c>
      <c r="O1921" s="83">
        <f>SUM(O1922:O1924)</f>
        <v>0</v>
      </c>
      <c r="P1921" s="88">
        <f>SUM(P1922:P1924)</f>
        <v>0</v>
      </c>
      <c r="Q1921" s="177">
        <f t="shared" si="2072"/>
        <v>0</v>
      </c>
      <c r="R1921" s="88">
        <f>SUM(R1922:R1924)</f>
        <v>0</v>
      </c>
      <c r="S1921" s="88">
        <f>SUM(S1922:S1924)</f>
        <v>0</v>
      </c>
      <c r="T1921" s="178">
        <f t="shared" si="2084"/>
        <v>0</v>
      </c>
      <c r="U1921" s="157"/>
      <c r="V1921" s="83">
        <f>SUM(V1922:V1924)</f>
        <v>0</v>
      </c>
      <c r="W1921" s="88">
        <f>SUM(W1922:W1924)</f>
        <v>0</v>
      </c>
      <c r="X1921" s="177">
        <f t="shared" si="2073"/>
        <v>0</v>
      </c>
      <c r="Y1921" s="88">
        <f>SUM(Y1922:Y1924)</f>
        <v>0</v>
      </c>
      <c r="Z1921" s="88">
        <f>SUM(Z1922:Z1924)</f>
        <v>0</v>
      </c>
      <c r="AA1921" s="178">
        <f t="shared" si="2085"/>
        <v>0</v>
      </c>
      <c r="AB1921" s="157"/>
      <c r="AC1921" s="83">
        <f>SUM(AC1922:AC1924)</f>
        <v>0</v>
      </c>
      <c r="AD1921" s="88">
        <f>SUM(AD1922:AD1924)</f>
        <v>0</v>
      </c>
      <c r="AE1921" s="177">
        <f t="shared" si="2074"/>
        <v>0</v>
      </c>
      <c r="AF1921" s="88">
        <f>SUM(AF1922:AF1924)</f>
        <v>0</v>
      </c>
      <c r="AG1921" s="88">
        <f>SUM(AG1922:AG1924)</f>
        <v>0</v>
      </c>
      <c r="AH1921" s="178">
        <f t="shared" si="2086"/>
        <v>0</v>
      </c>
      <c r="AJ1921" s="84">
        <f t="shared" ref="AJ1921:AU1921" si="2087">SUM(AJ1922:AJ1924)</f>
        <v>0</v>
      </c>
      <c r="AK1921" s="86">
        <f t="shared" si="2087"/>
        <v>0</v>
      </c>
      <c r="AL1921" s="88">
        <f t="shared" si="2087"/>
        <v>0</v>
      </c>
      <c r="AM1921" s="86">
        <f t="shared" si="2087"/>
        <v>0</v>
      </c>
      <c r="AN1921" s="88">
        <f t="shared" si="2087"/>
        <v>0</v>
      </c>
      <c r="AO1921" s="86">
        <f t="shared" si="2087"/>
        <v>0</v>
      </c>
      <c r="AP1921" s="88">
        <f t="shared" si="2087"/>
        <v>0</v>
      </c>
      <c r="AQ1921" s="86">
        <f t="shared" si="2087"/>
        <v>0</v>
      </c>
      <c r="AR1921" s="88">
        <f t="shared" si="2087"/>
        <v>0</v>
      </c>
      <c r="AS1921" s="86">
        <f t="shared" si="2087"/>
        <v>0</v>
      </c>
      <c r="AT1921" s="88">
        <f t="shared" si="2087"/>
        <v>0</v>
      </c>
      <c r="AU1921" s="86">
        <f t="shared" si="2087"/>
        <v>0</v>
      </c>
      <c r="AV1921" s="86">
        <f t="shared" si="2076"/>
        <v>0</v>
      </c>
      <c r="AW1921" s="93">
        <f t="shared" si="2077"/>
        <v>0</v>
      </c>
      <c r="AY1921" s="86">
        <f t="shared" si="2078"/>
        <v>0</v>
      </c>
      <c r="AZ1921" s="86">
        <f t="shared" si="2079"/>
        <v>0</v>
      </c>
      <c r="BA1921" s="86">
        <f t="shared" si="2080"/>
        <v>0</v>
      </c>
      <c r="BB1921" s="86">
        <f t="shared" si="2081"/>
        <v>0</v>
      </c>
      <c r="BC1921" s="86">
        <f t="shared" si="2082"/>
        <v>0</v>
      </c>
      <c r="BD1921" s="86">
        <f t="shared" si="2083"/>
        <v>0</v>
      </c>
    </row>
    <row r="1922" spans="2:56" x14ac:dyDescent="0.3">
      <c r="B1922" s="169" t="s">
        <v>116</v>
      </c>
      <c r="C1922" s="248"/>
      <c r="D1922" s="249"/>
      <c r="E1922" s="172">
        <f t="shared" si="2069"/>
        <v>0</v>
      </c>
      <c r="F1922" s="248"/>
      <c r="G1922" s="249"/>
      <c r="H1922" s="172">
        <f t="shared" si="2070"/>
        <v>0</v>
      </c>
      <c r="I1922" s="248"/>
      <c r="J1922" s="250"/>
      <c r="K1922" s="174">
        <f t="shared" si="2071"/>
        <v>0</v>
      </c>
      <c r="L1922" s="248"/>
      <c r="M1922" s="250"/>
      <c r="N1922" s="251"/>
      <c r="O1922" s="248"/>
      <c r="P1922" s="251"/>
      <c r="Q1922" s="166">
        <f t="shared" si="2072"/>
        <v>0</v>
      </c>
      <c r="R1922" s="251"/>
      <c r="S1922" s="251"/>
      <c r="T1922" s="167">
        <f t="shared" si="2084"/>
        <v>0</v>
      </c>
      <c r="U1922" s="157"/>
      <c r="V1922" s="248"/>
      <c r="W1922" s="251"/>
      <c r="X1922" s="166">
        <f t="shared" si="2073"/>
        <v>0</v>
      </c>
      <c r="Y1922" s="251"/>
      <c r="Z1922" s="251"/>
      <c r="AA1922" s="167">
        <f t="shared" si="2085"/>
        <v>0</v>
      </c>
      <c r="AB1922" s="157"/>
      <c r="AC1922" s="248"/>
      <c r="AD1922" s="251"/>
      <c r="AE1922" s="166">
        <f t="shared" si="2074"/>
        <v>0</v>
      </c>
      <c r="AF1922" s="251"/>
      <c r="AG1922" s="251"/>
      <c r="AH1922" s="167">
        <f t="shared" si="2086"/>
        <v>0</v>
      </c>
      <c r="AJ1922" s="252"/>
      <c r="AK1922" s="253"/>
      <c r="AL1922" s="254"/>
      <c r="AM1922" s="253"/>
      <c r="AN1922" s="254"/>
      <c r="AO1922" s="253"/>
      <c r="AP1922" s="254"/>
      <c r="AQ1922" s="253"/>
      <c r="AR1922" s="254"/>
      <c r="AS1922" s="253"/>
      <c r="AT1922" s="254"/>
      <c r="AU1922" s="253"/>
      <c r="AV1922" s="163">
        <f t="shared" si="2076"/>
        <v>0</v>
      </c>
      <c r="AW1922" s="168">
        <f t="shared" si="2077"/>
        <v>0</v>
      </c>
      <c r="AY1922" s="163">
        <f t="shared" si="2078"/>
        <v>0</v>
      </c>
      <c r="AZ1922" s="163">
        <f t="shared" si="2079"/>
        <v>0</v>
      </c>
      <c r="BA1922" s="163">
        <f t="shared" si="2080"/>
        <v>0</v>
      </c>
      <c r="BB1922" s="163">
        <f t="shared" si="2081"/>
        <v>0</v>
      </c>
      <c r="BC1922" s="163">
        <f t="shared" si="2082"/>
        <v>0</v>
      </c>
      <c r="BD1922" s="163">
        <f t="shared" si="2083"/>
        <v>0</v>
      </c>
    </row>
    <row r="1923" spans="2:56" x14ac:dyDescent="0.3">
      <c r="B1923" s="169" t="s">
        <v>117</v>
      </c>
      <c r="C1923" s="248"/>
      <c r="D1923" s="249"/>
      <c r="E1923" s="172">
        <f t="shared" si="2069"/>
        <v>0</v>
      </c>
      <c r="F1923" s="248"/>
      <c r="G1923" s="249"/>
      <c r="H1923" s="172">
        <f t="shared" si="2070"/>
        <v>0</v>
      </c>
      <c r="I1923" s="248"/>
      <c r="J1923" s="250"/>
      <c r="K1923" s="174">
        <f t="shared" si="2071"/>
        <v>0</v>
      </c>
      <c r="L1923" s="248"/>
      <c r="M1923" s="250"/>
      <c r="N1923" s="251"/>
      <c r="O1923" s="248"/>
      <c r="P1923" s="251"/>
      <c r="Q1923" s="166">
        <f t="shared" si="2072"/>
        <v>0</v>
      </c>
      <c r="R1923" s="251"/>
      <c r="S1923" s="251"/>
      <c r="T1923" s="167">
        <f t="shared" si="2084"/>
        <v>0</v>
      </c>
      <c r="U1923" s="157"/>
      <c r="V1923" s="248"/>
      <c r="W1923" s="251"/>
      <c r="X1923" s="166">
        <f t="shared" si="2073"/>
        <v>0</v>
      </c>
      <c r="Y1923" s="251"/>
      <c r="Z1923" s="251"/>
      <c r="AA1923" s="167">
        <f t="shared" si="2085"/>
        <v>0</v>
      </c>
      <c r="AB1923" s="157"/>
      <c r="AC1923" s="248"/>
      <c r="AD1923" s="251"/>
      <c r="AE1923" s="166">
        <f t="shared" si="2074"/>
        <v>0</v>
      </c>
      <c r="AF1923" s="251"/>
      <c r="AG1923" s="251"/>
      <c r="AH1923" s="167">
        <f t="shared" si="2086"/>
        <v>0</v>
      </c>
      <c r="AJ1923" s="252"/>
      <c r="AK1923" s="253"/>
      <c r="AL1923" s="254"/>
      <c r="AM1923" s="253"/>
      <c r="AN1923" s="254"/>
      <c r="AO1923" s="253"/>
      <c r="AP1923" s="254"/>
      <c r="AQ1923" s="253"/>
      <c r="AR1923" s="254"/>
      <c r="AS1923" s="253"/>
      <c r="AT1923" s="254"/>
      <c r="AU1923" s="253"/>
      <c r="AV1923" s="163">
        <f t="shared" si="2076"/>
        <v>0</v>
      </c>
      <c r="AW1923" s="168">
        <f t="shared" si="2077"/>
        <v>0</v>
      </c>
      <c r="AY1923" s="163">
        <f t="shared" si="2078"/>
        <v>0</v>
      </c>
      <c r="AZ1923" s="163">
        <f t="shared" si="2079"/>
        <v>0</v>
      </c>
      <c r="BA1923" s="163">
        <f t="shared" si="2080"/>
        <v>0</v>
      </c>
      <c r="BB1923" s="163">
        <f t="shared" si="2081"/>
        <v>0</v>
      </c>
      <c r="BC1923" s="163">
        <f t="shared" si="2082"/>
        <v>0</v>
      </c>
      <c r="BD1923" s="163">
        <f t="shared" si="2083"/>
        <v>0</v>
      </c>
    </row>
    <row r="1924" spans="2:56" x14ac:dyDescent="0.3">
      <c r="B1924" s="169" t="s">
        <v>118</v>
      </c>
      <c r="C1924" s="248"/>
      <c r="D1924" s="249"/>
      <c r="E1924" s="172">
        <f t="shared" si="2069"/>
        <v>0</v>
      </c>
      <c r="F1924" s="248"/>
      <c r="G1924" s="249"/>
      <c r="H1924" s="172">
        <f t="shared" si="2070"/>
        <v>0</v>
      </c>
      <c r="I1924" s="248"/>
      <c r="J1924" s="250"/>
      <c r="K1924" s="174">
        <f t="shared" si="2071"/>
        <v>0</v>
      </c>
      <c r="L1924" s="248"/>
      <c r="M1924" s="250"/>
      <c r="N1924" s="251"/>
      <c r="O1924" s="248"/>
      <c r="P1924" s="251"/>
      <c r="Q1924" s="166">
        <f t="shared" si="2072"/>
        <v>0</v>
      </c>
      <c r="R1924" s="251"/>
      <c r="S1924" s="251"/>
      <c r="T1924" s="167">
        <f t="shared" si="2084"/>
        <v>0</v>
      </c>
      <c r="U1924" s="157"/>
      <c r="V1924" s="248"/>
      <c r="W1924" s="251"/>
      <c r="X1924" s="166">
        <f t="shared" si="2073"/>
        <v>0</v>
      </c>
      <c r="Y1924" s="251"/>
      <c r="Z1924" s="251"/>
      <c r="AA1924" s="167">
        <f t="shared" si="2085"/>
        <v>0</v>
      </c>
      <c r="AB1924" s="157"/>
      <c r="AC1924" s="248"/>
      <c r="AD1924" s="251"/>
      <c r="AE1924" s="166">
        <f t="shared" si="2074"/>
        <v>0</v>
      </c>
      <c r="AF1924" s="251"/>
      <c r="AG1924" s="251"/>
      <c r="AH1924" s="167">
        <f t="shared" si="2086"/>
        <v>0</v>
      </c>
      <c r="AJ1924" s="252"/>
      <c r="AK1924" s="253"/>
      <c r="AL1924" s="254"/>
      <c r="AM1924" s="253"/>
      <c r="AN1924" s="254"/>
      <c r="AO1924" s="253"/>
      <c r="AP1924" s="254"/>
      <c r="AQ1924" s="253"/>
      <c r="AR1924" s="254"/>
      <c r="AS1924" s="253"/>
      <c r="AT1924" s="254"/>
      <c r="AU1924" s="253"/>
      <c r="AV1924" s="163">
        <f t="shared" si="2076"/>
        <v>0</v>
      </c>
      <c r="AW1924" s="168">
        <f t="shared" si="2077"/>
        <v>0</v>
      </c>
      <c r="AY1924" s="163">
        <f t="shared" si="2078"/>
        <v>0</v>
      </c>
      <c r="AZ1924" s="163">
        <f t="shared" si="2079"/>
        <v>0</v>
      </c>
      <c r="BA1924" s="163">
        <f t="shared" si="2080"/>
        <v>0</v>
      </c>
      <c r="BB1924" s="163">
        <f t="shared" si="2081"/>
        <v>0</v>
      </c>
      <c r="BC1924" s="163">
        <f t="shared" si="2082"/>
        <v>0</v>
      </c>
      <c r="BD1924" s="163">
        <f t="shared" si="2083"/>
        <v>0</v>
      </c>
    </row>
    <row r="1925" spans="2:56" x14ac:dyDescent="0.3">
      <c r="B1925" s="179" t="s">
        <v>119</v>
      </c>
      <c r="C1925" s="83">
        <f>SUM(C1926)</f>
        <v>12000</v>
      </c>
      <c r="D1925" s="84">
        <f>SUM(D1926)</f>
        <v>12000</v>
      </c>
      <c r="E1925" s="85">
        <f t="shared" si="2069"/>
        <v>1</v>
      </c>
      <c r="F1925" s="83">
        <f>SUM(F1926)</f>
        <v>1720</v>
      </c>
      <c r="G1925" s="84">
        <f>SUM(G1926)</f>
        <v>1719.72</v>
      </c>
      <c r="H1925" s="85">
        <f t="shared" si="2070"/>
        <v>0.99983720930232556</v>
      </c>
      <c r="I1925" s="83">
        <f>SUM(I1926)</f>
        <v>2000</v>
      </c>
      <c r="J1925" s="86">
        <f>SUM(J1926)</f>
        <v>2000</v>
      </c>
      <c r="K1925" s="87">
        <f t="shared" si="2071"/>
        <v>1</v>
      </c>
      <c r="L1925" s="83">
        <f>SUM(L1926)</f>
        <v>2000</v>
      </c>
      <c r="M1925" s="86">
        <f>SUM(M1926)</f>
        <v>2000</v>
      </c>
      <c r="N1925" s="88">
        <f>SUM(N1926)</f>
        <v>0</v>
      </c>
      <c r="O1925" s="83">
        <f>SUM(O1926)</f>
        <v>2000</v>
      </c>
      <c r="P1925" s="88">
        <f>SUM(P1926)</f>
        <v>0</v>
      </c>
      <c r="Q1925" s="177">
        <f t="shared" si="2072"/>
        <v>2000</v>
      </c>
      <c r="R1925" s="88">
        <f>SUM(R1926)</f>
        <v>0</v>
      </c>
      <c r="S1925" s="88">
        <f>SUM(S1926)</f>
        <v>0</v>
      </c>
      <c r="T1925" s="178">
        <f t="shared" si="2084"/>
        <v>2000</v>
      </c>
      <c r="U1925" s="157"/>
      <c r="V1925" s="83">
        <f>SUM(V1926)</f>
        <v>2000</v>
      </c>
      <c r="W1925" s="88">
        <f>SUM(W1926)</f>
        <v>0</v>
      </c>
      <c r="X1925" s="177">
        <f t="shared" si="2073"/>
        <v>2000</v>
      </c>
      <c r="Y1925" s="88">
        <f>SUM(Y1926)</f>
        <v>0</v>
      </c>
      <c r="Z1925" s="88">
        <f>SUM(Z1926)</f>
        <v>0</v>
      </c>
      <c r="AA1925" s="178">
        <f t="shared" si="2085"/>
        <v>2000</v>
      </c>
      <c r="AB1925" s="157"/>
      <c r="AC1925" s="83">
        <f>SUM(AC1926)</f>
        <v>2000</v>
      </c>
      <c r="AD1925" s="88">
        <f>SUM(AD1926)</f>
        <v>0</v>
      </c>
      <c r="AE1925" s="177">
        <f t="shared" si="2074"/>
        <v>2000</v>
      </c>
      <c r="AF1925" s="88">
        <f>SUM(AF1926)</f>
        <v>0</v>
      </c>
      <c r="AG1925" s="88">
        <f>SUM(AG1926)</f>
        <v>0</v>
      </c>
      <c r="AH1925" s="178">
        <f t="shared" si="2086"/>
        <v>2000</v>
      </c>
      <c r="AJ1925" s="84">
        <f t="shared" ref="AJ1925:AU1925" si="2088">SUM(AJ1926)</f>
        <v>0</v>
      </c>
      <c r="AK1925" s="86">
        <f t="shared" si="2088"/>
        <v>0</v>
      </c>
      <c r="AL1925" s="88">
        <f t="shared" si="2088"/>
        <v>0</v>
      </c>
      <c r="AM1925" s="86">
        <f t="shared" si="2088"/>
        <v>0</v>
      </c>
      <c r="AN1925" s="88">
        <f t="shared" si="2088"/>
        <v>0</v>
      </c>
      <c r="AO1925" s="86">
        <f t="shared" si="2088"/>
        <v>2000</v>
      </c>
      <c r="AP1925" s="88">
        <f t="shared" si="2088"/>
        <v>0</v>
      </c>
      <c r="AQ1925" s="86">
        <f t="shared" si="2088"/>
        <v>0</v>
      </c>
      <c r="AR1925" s="88">
        <f t="shared" si="2088"/>
        <v>0</v>
      </c>
      <c r="AS1925" s="86">
        <f t="shared" si="2088"/>
        <v>0</v>
      </c>
      <c r="AT1925" s="88">
        <f t="shared" si="2088"/>
        <v>0</v>
      </c>
      <c r="AU1925" s="86">
        <f t="shared" si="2088"/>
        <v>0</v>
      </c>
      <c r="AV1925" s="86">
        <f t="shared" si="2076"/>
        <v>2000</v>
      </c>
      <c r="AW1925" s="93">
        <f t="shared" si="2077"/>
        <v>0</v>
      </c>
      <c r="AY1925" s="86">
        <f t="shared" si="2078"/>
        <v>0</v>
      </c>
      <c r="AZ1925" s="86">
        <f t="shared" si="2079"/>
        <v>2000</v>
      </c>
      <c r="BA1925" s="86">
        <f t="shared" si="2080"/>
        <v>0</v>
      </c>
      <c r="BB1925" s="86">
        <f t="shared" si="2081"/>
        <v>0</v>
      </c>
      <c r="BC1925" s="86">
        <f t="shared" si="2082"/>
        <v>2000</v>
      </c>
      <c r="BD1925" s="86">
        <f t="shared" si="2083"/>
        <v>0</v>
      </c>
    </row>
    <row r="1926" spans="2:56" x14ac:dyDescent="0.3">
      <c r="B1926" s="169" t="s">
        <v>120</v>
      </c>
      <c r="C1926" s="248">
        <v>12000</v>
      </c>
      <c r="D1926" s="249">
        <v>12000</v>
      </c>
      <c r="E1926" s="172">
        <f t="shared" si="2069"/>
        <v>1</v>
      </c>
      <c r="F1926" s="248">
        <v>1720</v>
      </c>
      <c r="G1926" s="249">
        <v>1719.72</v>
      </c>
      <c r="H1926" s="172">
        <f t="shared" si="2070"/>
        <v>0.99983720930232556</v>
      </c>
      <c r="I1926" s="248">
        <v>2000</v>
      </c>
      <c r="J1926" s="250">
        <v>2000</v>
      </c>
      <c r="K1926" s="174">
        <f t="shared" si="2071"/>
        <v>1</v>
      </c>
      <c r="L1926" s="248">
        <v>2000</v>
      </c>
      <c r="M1926" s="250">
        <v>2000</v>
      </c>
      <c r="N1926" s="251"/>
      <c r="O1926" s="248">
        <v>2000</v>
      </c>
      <c r="P1926" s="251"/>
      <c r="Q1926" s="166">
        <f t="shared" si="2072"/>
        <v>2000</v>
      </c>
      <c r="R1926" s="251"/>
      <c r="S1926" s="251"/>
      <c r="T1926" s="167">
        <f t="shared" si="2084"/>
        <v>2000</v>
      </c>
      <c r="U1926" s="157"/>
      <c r="V1926" s="248">
        <v>2000</v>
      </c>
      <c r="W1926" s="251"/>
      <c r="X1926" s="166">
        <f t="shared" si="2073"/>
        <v>2000</v>
      </c>
      <c r="Y1926" s="251"/>
      <c r="Z1926" s="251"/>
      <c r="AA1926" s="167">
        <f t="shared" si="2085"/>
        <v>2000</v>
      </c>
      <c r="AB1926" s="157"/>
      <c r="AC1926" s="248">
        <v>2000</v>
      </c>
      <c r="AD1926" s="251"/>
      <c r="AE1926" s="166">
        <f t="shared" si="2074"/>
        <v>2000</v>
      </c>
      <c r="AF1926" s="251"/>
      <c r="AG1926" s="251"/>
      <c r="AH1926" s="167">
        <f t="shared" si="2086"/>
        <v>2000</v>
      </c>
      <c r="AJ1926" s="252"/>
      <c r="AK1926" s="253"/>
      <c r="AL1926" s="254"/>
      <c r="AM1926" s="253"/>
      <c r="AN1926" s="254"/>
      <c r="AO1926" s="253">
        <v>2000</v>
      </c>
      <c r="AP1926" s="254"/>
      <c r="AQ1926" s="253"/>
      <c r="AR1926" s="254"/>
      <c r="AS1926" s="253"/>
      <c r="AT1926" s="254"/>
      <c r="AU1926" s="253"/>
      <c r="AV1926" s="163">
        <f t="shared" si="2076"/>
        <v>2000</v>
      </c>
      <c r="AW1926" s="168">
        <f t="shared" si="2077"/>
        <v>0</v>
      </c>
      <c r="AY1926" s="163">
        <f t="shared" si="2078"/>
        <v>0</v>
      </c>
      <c r="AZ1926" s="163">
        <f t="shared" si="2079"/>
        <v>2000</v>
      </c>
      <c r="BA1926" s="163">
        <f t="shared" si="2080"/>
        <v>0</v>
      </c>
      <c r="BB1926" s="163">
        <f t="shared" si="2081"/>
        <v>0</v>
      </c>
      <c r="BC1926" s="163">
        <f t="shared" si="2082"/>
        <v>2000</v>
      </c>
      <c r="BD1926" s="163">
        <f t="shared" si="2083"/>
        <v>0</v>
      </c>
    </row>
    <row r="1927" spans="2:56" x14ac:dyDescent="0.3">
      <c r="B1927" s="179" t="s">
        <v>121</v>
      </c>
      <c r="C1927" s="83">
        <f>SUM(C1928:C1932)</f>
        <v>0</v>
      </c>
      <c r="D1927" s="84">
        <f>SUM(D1928:D1932)</f>
        <v>0</v>
      </c>
      <c r="E1927" s="85">
        <f t="shared" si="2069"/>
        <v>0</v>
      </c>
      <c r="F1927" s="83">
        <f>SUM(F1928:F1932)</f>
        <v>0</v>
      </c>
      <c r="G1927" s="84">
        <f>SUM(G1928:G1932)</f>
        <v>0</v>
      </c>
      <c r="H1927" s="85">
        <f t="shared" si="2070"/>
        <v>0</v>
      </c>
      <c r="I1927" s="83">
        <f>SUM(I1928:I1932)</f>
        <v>0</v>
      </c>
      <c r="J1927" s="86">
        <f>SUM(J1928:J1932)</f>
        <v>0</v>
      </c>
      <c r="K1927" s="87">
        <f t="shared" si="2071"/>
        <v>0</v>
      </c>
      <c r="L1927" s="83">
        <f>SUM(L1928:L1932)</f>
        <v>0</v>
      </c>
      <c r="M1927" s="86">
        <f>SUM(M1928:M1932)</f>
        <v>0</v>
      </c>
      <c r="N1927" s="88">
        <f>SUM(N1928:N1932)</f>
        <v>0</v>
      </c>
      <c r="O1927" s="83">
        <f>SUM(O1928:O1932)</f>
        <v>0</v>
      </c>
      <c r="P1927" s="88">
        <f>SUM(P1928:P1932)</f>
        <v>0</v>
      </c>
      <c r="Q1927" s="177">
        <f t="shared" si="2072"/>
        <v>0</v>
      </c>
      <c r="R1927" s="88">
        <f>SUM(R1928:R1932)</f>
        <v>0</v>
      </c>
      <c r="S1927" s="88">
        <f>SUM(S1928:S1932)</f>
        <v>0</v>
      </c>
      <c r="T1927" s="178">
        <f t="shared" si="2084"/>
        <v>0</v>
      </c>
      <c r="U1927" s="157"/>
      <c r="V1927" s="83">
        <f>SUM(V1928:V1932)</f>
        <v>0</v>
      </c>
      <c r="W1927" s="88">
        <f>SUM(W1928:W1932)</f>
        <v>0</v>
      </c>
      <c r="X1927" s="177">
        <f t="shared" si="2073"/>
        <v>0</v>
      </c>
      <c r="Y1927" s="88">
        <f>SUM(Y1928:Y1932)</f>
        <v>0</v>
      </c>
      <c r="Z1927" s="88">
        <f>SUM(Z1928:Z1932)</f>
        <v>0</v>
      </c>
      <c r="AA1927" s="178">
        <f t="shared" si="2085"/>
        <v>0</v>
      </c>
      <c r="AB1927" s="157"/>
      <c r="AC1927" s="83">
        <f>SUM(AC1928:AC1932)</f>
        <v>0</v>
      </c>
      <c r="AD1927" s="88">
        <f>SUM(AD1928:AD1932)</f>
        <v>0</v>
      </c>
      <c r="AE1927" s="177">
        <f t="shared" si="2074"/>
        <v>0</v>
      </c>
      <c r="AF1927" s="88">
        <f>SUM(AF1928:AF1932)</f>
        <v>0</v>
      </c>
      <c r="AG1927" s="88">
        <f>SUM(AG1928:AG1932)</f>
        <v>0</v>
      </c>
      <c r="AH1927" s="178">
        <f t="shared" si="2086"/>
        <v>0</v>
      </c>
      <c r="AJ1927" s="84">
        <f t="shared" ref="AJ1927:AU1927" si="2089">SUM(AJ1928:AJ1932)</f>
        <v>0</v>
      </c>
      <c r="AK1927" s="86">
        <f t="shared" si="2089"/>
        <v>0</v>
      </c>
      <c r="AL1927" s="88">
        <f t="shared" si="2089"/>
        <v>0</v>
      </c>
      <c r="AM1927" s="86">
        <f t="shared" si="2089"/>
        <v>0</v>
      </c>
      <c r="AN1927" s="88">
        <f t="shared" si="2089"/>
        <v>0</v>
      </c>
      <c r="AO1927" s="86">
        <f t="shared" si="2089"/>
        <v>0</v>
      </c>
      <c r="AP1927" s="88">
        <f t="shared" si="2089"/>
        <v>0</v>
      </c>
      <c r="AQ1927" s="86">
        <f t="shared" si="2089"/>
        <v>0</v>
      </c>
      <c r="AR1927" s="88">
        <f t="shared" si="2089"/>
        <v>0</v>
      </c>
      <c r="AS1927" s="86">
        <f t="shared" si="2089"/>
        <v>0</v>
      </c>
      <c r="AT1927" s="88">
        <f t="shared" si="2089"/>
        <v>0</v>
      </c>
      <c r="AU1927" s="86">
        <f t="shared" si="2089"/>
        <v>0</v>
      </c>
      <c r="AV1927" s="86">
        <f t="shared" si="2076"/>
        <v>0</v>
      </c>
      <c r="AW1927" s="93">
        <f t="shared" si="2077"/>
        <v>0</v>
      </c>
      <c r="AY1927" s="86">
        <f t="shared" si="2078"/>
        <v>0</v>
      </c>
      <c r="AZ1927" s="86">
        <f t="shared" si="2079"/>
        <v>0</v>
      </c>
      <c r="BA1927" s="86">
        <f t="shared" si="2080"/>
        <v>0</v>
      </c>
      <c r="BB1927" s="86">
        <f t="shared" si="2081"/>
        <v>0</v>
      </c>
      <c r="BC1927" s="86">
        <f t="shared" si="2082"/>
        <v>0</v>
      </c>
      <c r="BD1927" s="86">
        <f t="shared" si="2083"/>
        <v>0</v>
      </c>
    </row>
    <row r="1928" spans="2:56" x14ac:dyDescent="0.3">
      <c r="B1928" s="169" t="s">
        <v>122</v>
      </c>
      <c r="C1928" s="248"/>
      <c r="D1928" s="249"/>
      <c r="E1928" s="172">
        <f t="shared" si="2069"/>
        <v>0</v>
      </c>
      <c r="F1928" s="248"/>
      <c r="G1928" s="249"/>
      <c r="H1928" s="172">
        <f t="shared" si="2070"/>
        <v>0</v>
      </c>
      <c r="I1928" s="248"/>
      <c r="J1928" s="250"/>
      <c r="K1928" s="174">
        <f t="shared" si="2071"/>
        <v>0</v>
      </c>
      <c r="L1928" s="248"/>
      <c r="M1928" s="250"/>
      <c r="N1928" s="251"/>
      <c r="O1928" s="248"/>
      <c r="P1928" s="251"/>
      <c r="Q1928" s="166">
        <f t="shared" si="2072"/>
        <v>0</v>
      </c>
      <c r="R1928" s="251"/>
      <c r="S1928" s="251"/>
      <c r="T1928" s="167">
        <f t="shared" si="2084"/>
        <v>0</v>
      </c>
      <c r="U1928" s="157"/>
      <c r="V1928" s="248"/>
      <c r="W1928" s="251"/>
      <c r="X1928" s="166">
        <f t="shared" si="2073"/>
        <v>0</v>
      </c>
      <c r="Y1928" s="251"/>
      <c r="Z1928" s="251"/>
      <c r="AA1928" s="167">
        <f t="shared" si="2085"/>
        <v>0</v>
      </c>
      <c r="AB1928" s="157"/>
      <c r="AC1928" s="248"/>
      <c r="AD1928" s="251"/>
      <c r="AE1928" s="166">
        <f t="shared" si="2074"/>
        <v>0</v>
      </c>
      <c r="AF1928" s="251"/>
      <c r="AG1928" s="251"/>
      <c r="AH1928" s="167">
        <f t="shared" si="2086"/>
        <v>0</v>
      </c>
      <c r="AJ1928" s="252"/>
      <c r="AK1928" s="253"/>
      <c r="AL1928" s="254"/>
      <c r="AM1928" s="253"/>
      <c r="AN1928" s="254"/>
      <c r="AO1928" s="253"/>
      <c r="AP1928" s="254"/>
      <c r="AQ1928" s="253"/>
      <c r="AR1928" s="254"/>
      <c r="AS1928" s="253"/>
      <c r="AT1928" s="254"/>
      <c r="AU1928" s="253"/>
      <c r="AV1928" s="163">
        <f t="shared" si="2076"/>
        <v>0</v>
      </c>
      <c r="AW1928" s="168">
        <f t="shared" si="2077"/>
        <v>0</v>
      </c>
      <c r="AY1928" s="163">
        <f t="shared" si="2078"/>
        <v>0</v>
      </c>
      <c r="AZ1928" s="163">
        <f t="shared" si="2079"/>
        <v>0</v>
      </c>
      <c r="BA1928" s="163">
        <f t="shared" si="2080"/>
        <v>0</v>
      </c>
      <c r="BB1928" s="163">
        <f t="shared" si="2081"/>
        <v>0</v>
      </c>
      <c r="BC1928" s="163">
        <f t="shared" si="2082"/>
        <v>0</v>
      </c>
      <c r="BD1928" s="163">
        <f t="shared" si="2083"/>
        <v>0</v>
      </c>
    </row>
    <row r="1929" spans="2:56" x14ac:dyDescent="0.3">
      <c r="B1929" s="169" t="s">
        <v>123</v>
      </c>
      <c r="C1929" s="248"/>
      <c r="D1929" s="249"/>
      <c r="E1929" s="172">
        <f t="shared" si="2069"/>
        <v>0</v>
      </c>
      <c r="F1929" s="248"/>
      <c r="G1929" s="249"/>
      <c r="H1929" s="172">
        <f t="shared" si="2070"/>
        <v>0</v>
      </c>
      <c r="I1929" s="248"/>
      <c r="J1929" s="250"/>
      <c r="K1929" s="174">
        <f t="shared" si="2071"/>
        <v>0</v>
      </c>
      <c r="L1929" s="248"/>
      <c r="M1929" s="250"/>
      <c r="N1929" s="251"/>
      <c r="O1929" s="248"/>
      <c r="P1929" s="251"/>
      <c r="Q1929" s="166">
        <f t="shared" si="2072"/>
        <v>0</v>
      </c>
      <c r="R1929" s="251"/>
      <c r="S1929" s="251"/>
      <c r="T1929" s="167">
        <f t="shared" si="2084"/>
        <v>0</v>
      </c>
      <c r="U1929" s="157"/>
      <c r="V1929" s="248"/>
      <c r="W1929" s="251"/>
      <c r="X1929" s="166">
        <f t="shared" si="2073"/>
        <v>0</v>
      </c>
      <c r="Y1929" s="251"/>
      <c r="Z1929" s="251"/>
      <c r="AA1929" s="167">
        <f t="shared" si="2085"/>
        <v>0</v>
      </c>
      <c r="AB1929" s="157"/>
      <c r="AC1929" s="248"/>
      <c r="AD1929" s="251"/>
      <c r="AE1929" s="166">
        <f t="shared" si="2074"/>
        <v>0</v>
      </c>
      <c r="AF1929" s="251"/>
      <c r="AG1929" s="251"/>
      <c r="AH1929" s="167">
        <f t="shared" si="2086"/>
        <v>0</v>
      </c>
      <c r="AJ1929" s="252"/>
      <c r="AK1929" s="253"/>
      <c r="AL1929" s="254"/>
      <c r="AM1929" s="253"/>
      <c r="AN1929" s="254"/>
      <c r="AO1929" s="253"/>
      <c r="AP1929" s="254"/>
      <c r="AQ1929" s="253"/>
      <c r="AR1929" s="254"/>
      <c r="AS1929" s="253"/>
      <c r="AT1929" s="254"/>
      <c r="AU1929" s="253"/>
      <c r="AV1929" s="163">
        <f t="shared" si="2076"/>
        <v>0</v>
      </c>
      <c r="AW1929" s="168">
        <f t="shared" si="2077"/>
        <v>0</v>
      </c>
      <c r="AY1929" s="163">
        <f t="shared" si="2078"/>
        <v>0</v>
      </c>
      <c r="AZ1929" s="163">
        <f t="shared" si="2079"/>
        <v>0</v>
      </c>
      <c r="BA1929" s="163">
        <f t="shared" si="2080"/>
        <v>0</v>
      </c>
      <c r="BB1929" s="163">
        <f t="shared" si="2081"/>
        <v>0</v>
      </c>
      <c r="BC1929" s="163">
        <f t="shared" si="2082"/>
        <v>0</v>
      </c>
      <c r="BD1929" s="163">
        <f t="shared" si="2083"/>
        <v>0</v>
      </c>
    </row>
    <row r="1930" spans="2:56" x14ac:dyDescent="0.3">
      <c r="B1930" s="169" t="s">
        <v>124</v>
      </c>
      <c r="C1930" s="248"/>
      <c r="D1930" s="249"/>
      <c r="E1930" s="172">
        <f t="shared" si="2069"/>
        <v>0</v>
      </c>
      <c r="F1930" s="248"/>
      <c r="G1930" s="249"/>
      <c r="H1930" s="172">
        <f t="shared" si="2070"/>
        <v>0</v>
      </c>
      <c r="I1930" s="248"/>
      <c r="J1930" s="250"/>
      <c r="K1930" s="174">
        <f t="shared" si="2071"/>
        <v>0</v>
      </c>
      <c r="L1930" s="248"/>
      <c r="M1930" s="250"/>
      <c r="N1930" s="251"/>
      <c r="O1930" s="248"/>
      <c r="P1930" s="251"/>
      <c r="Q1930" s="166">
        <f t="shared" si="2072"/>
        <v>0</v>
      </c>
      <c r="R1930" s="251"/>
      <c r="S1930" s="251"/>
      <c r="T1930" s="167">
        <f t="shared" si="2084"/>
        <v>0</v>
      </c>
      <c r="U1930" s="157"/>
      <c r="V1930" s="248"/>
      <c r="W1930" s="251"/>
      <c r="X1930" s="166">
        <f t="shared" si="2073"/>
        <v>0</v>
      </c>
      <c r="Y1930" s="251"/>
      <c r="Z1930" s="251"/>
      <c r="AA1930" s="167">
        <f t="shared" si="2085"/>
        <v>0</v>
      </c>
      <c r="AB1930" s="157"/>
      <c r="AC1930" s="248"/>
      <c r="AD1930" s="251"/>
      <c r="AE1930" s="166">
        <f t="shared" si="2074"/>
        <v>0</v>
      </c>
      <c r="AF1930" s="251"/>
      <c r="AG1930" s="251"/>
      <c r="AH1930" s="167">
        <f t="shared" si="2086"/>
        <v>0</v>
      </c>
      <c r="AJ1930" s="252"/>
      <c r="AK1930" s="253"/>
      <c r="AL1930" s="254"/>
      <c r="AM1930" s="253"/>
      <c r="AN1930" s="254"/>
      <c r="AO1930" s="253"/>
      <c r="AP1930" s="254"/>
      <c r="AQ1930" s="253"/>
      <c r="AR1930" s="254"/>
      <c r="AS1930" s="253"/>
      <c r="AT1930" s="254"/>
      <c r="AU1930" s="253"/>
      <c r="AV1930" s="163">
        <f t="shared" si="2076"/>
        <v>0</v>
      </c>
      <c r="AW1930" s="168">
        <f t="shared" si="2077"/>
        <v>0</v>
      </c>
      <c r="AY1930" s="163">
        <f t="shared" si="2078"/>
        <v>0</v>
      </c>
      <c r="AZ1930" s="163">
        <f t="shared" si="2079"/>
        <v>0</v>
      </c>
      <c r="BA1930" s="163">
        <f t="shared" si="2080"/>
        <v>0</v>
      </c>
      <c r="BB1930" s="163">
        <f t="shared" si="2081"/>
        <v>0</v>
      </c>
      <c r="BC1930" s="163">
        <f t="shared" si="2082"/>
        <v>0</v>
      </c>
      <c r="BD1930" s="163">
        <f t="shared" si="2083"/>
        <v>0</v>
      </c>
    </row>
    <row r="1931" spans="2:56" x14ac:dyDescent="0.3">
      <c r="B1931" s="169" t="s">
        <v>125</v>
      </c>
      <c r="C1931" s="248"/>
      <c r="D1931" s="249"/>
      <c r="E1931" s="172">
        <f t="shared" si="2069"/>
        <v>0</v>
      </c>
      <c r="F1931" s="248"/>
      <c r="G1931" s="249"/>
      <c r="H1931" s="172">
        <f t="shared" si="2070"/>
        <v>0</v>
      </c>
      <c r="I1931" s="248"/>
      <c r="J1931" s="250"/>
      <c r="K1931" s="174">
        <f t="shared" si="2071"/>
        <v>0</v>
      </c>
      <c r="L1931" s="248"/>
      <c r="M1931" s="250"/>
      <c r="N1931" s="251"/>
      <c r="O1931" s="248"/>
      <c r="P1931" s="251"/>
      <c r="Q1931" s="166">
        <f t="shared" si="2072"/>
        <v>0</v>
      </c>
      <c r="R1931" s="251"/>
      <c r="S1931" s="251"/>
      <c r="T1931" s="167">
        <f t="shared" si="2084"/>
        <v>0</v>
      </c>
      <c r="U1931" s="157"/>
      <c r="V1931" s="248"/>
      <c r="W1931" s="251"/>
      <c r="X1931" s="166">
        <f t="shared" si="2073"/>
        <v>0</v>
      </c>
      <c r="Y1931" s="251"/>
      <c r="Z1931" s="251"/>
      <c r="AA1931" s="167">
        <f t="shared" si="2085"/>
        <v>0</v>
      </c>
      <c r="AB1931" s="157"/>
      <c r="AC1931" s="248"/>
      <c r="AD1931" s="251"/>
      <c r="AE1931" s="166">
        <f t="shared" si="2074"/>
        <v>0</v>
      </c>
      <c r="AF1931" s="251"/>
      <c r="AG1931" s="251"/>
      <c r="AH1931" s="167">
        <f t="shared" si="2086"/>
        <v>0</v>
      </c>
      <c r="AJ1931" s="252"/>
      <c r="AK1931" s="253"/>
      <c r="AL1931" s="254"/>
      <c r="AM1931" s="253"/>
      <c r="AN1931" s="254"/>
      <c r="AO1931" s="253"/>
      <c r="AP1931" s="254"/>
      <c r="AQ1931" s="253"/>
      <c r="AR1931" s="254"/>
      <c r="AS1931" s="253"/>
      <c r="AT1931" s="254"/>
      <c r="AU1931" s="253"/>
      <c r="AV1931" s="163">
        <f t="shared" si="2076"/>
        <v>0</v>
      </c>
      <c r="AW1931" s="168">
        <f t="shared" si="2077"/>
        <v>0</v>
      </c>
      <c r="AY1931" s="163">
        <f t="shared" si="2078"/>
        <v>0</v>
      </c>
      <c r="AZ1931" s="163">
        <f t="shared" si="2079"/>
        <v>0</v>
      </c>
      <c r="BA1931" s="163">
        <f t="shared" si="2080"/>
        <v>0</v>
      </c>
      <c r="BB1931" s="163">
        <f t="shared" si="2081"/>
        <v>0</v>
      </c>
      <c r="BC1931" s="163">
        <f t="shared" si="2082"/>
        <v>0</v>
      </c>
      <c r="BD1931" s="163">
        <f t="shared" si="2083"/>
        <v>0</v>
      </c>
    </row>
    <row r="1932" spans="2:56" x14ac:dyDescent="0.3">
      <c r="B1932" s="169" t="s">
        <v>126</v>
      </c>
      <c r="C1932" s="248"/>
      <c r="D1932" s="249"/>
      <c r="E1932" s="172">
        <f t="shared" si="2069"/>
        <v>0</v>
      </c>
      <c r="F1932" s="248"/>
      <c r="G1932" s="249"/>
      <c r="H1932" s="172">
        <f t="shared" si="2070"/>
        <v>0</v>
      </c>
      <c r="I1932" s="248"/>
      <c r="J1932" s="250"/>
      <c r="K1932" s="174">
        <f t="shared" si="2071"/>
        <v>0</v>
      </c>
      <c r="L1932" s="248"/>
      <c r="M1932" s="250"/>
      <c r="N1932" s="251"/>
      <c r="O1932" s="248"/>
      <c r="P1932" s="251"/>
      <c r="Q1932" s="166">
        <f t="shared" si="2072"/>
        <v>0</v>
      </c>
      <c r="R1932" s="251"/>
      <c r="S1932" s="251"/>
      <c r="T1932" s="167">
        <f t="shared" si="2084"/>
        <v>0</v>
      </c>
      <c r="U1932" s="157"/>
      <c r="V1932" s="248"/>
      <c r="W1932" s="251"/>
      <c r="X1932" s="166">
        <f t="shared" si="2073"/>
        <v>0</v>
      </c>
      <c r="Y1932" s="251"/>
      <c r="Z1932" s="251"/>
      <c r="AA1932" s="167">
        <f t="shared" si="2085"/>
        <v>0</v>
      </c>
      <c r="AB1932" s="157"/>
      <c r="AC1932" s="248"/>
      <c r="AD1932" s="251"/>
      <c r="AE1932" s="166">
        <f t="shared" si="2074"/>
        <v>0</v>
      </c>
      <c r="AF1932" s="251"/>
      <c r="AG1932" s="251"/>
      <c r="AH1932" s="167">
        <f t="shared" si="2086"/>
        <v>0</v>
      </c>
      <c r="AJ1932" s="252"/>
      <c r="AK1932" s="253"/>
      <c r="AL1932" s="254"/>
      <c r="AM1932" s="253"/>
      <c r="AN1932" s="254"/>
      <c r="AO1932" s="253"/>
      <c r="AP1932" s="254"/>
      <c r="AQ1932" s="253"/>
      <c r="AR1932" s="254"/>
      <c r="AS1932" s="253"/>
      <c r="AT1932" s="254"/>
      <c r="AU1932" s="253"/>
      <c r="AV1932" s="163">
        <f t="shared" si="2076"/>
        <v>0</v>
      </c>
      <c r="AW1932" s="168">
        <f t="shared" si="2077"/>
        <v>0</v>
      </c>
      <c r="AY1932" s="163">
        <f t="shared" si="2078"/>
        <v>0</v>
      </c>
      <c r="AZ1932" s="163">
        <f t="shared" si="2079"/>
        <v>0</v>
      </c>
      <c r="BA1932" s="163">
        <f t="shared" si="2080"/>
        <v>0</v>
      </c>
      <c r="BB1932" s="163">
        <f t="shared" si="2081"/>
        <v>0</v>
      </c>
      <c r="BC1932" s="163">
        <f t="shared" si="2082"/>
        <v>0</v>
      </c>
      <c r="BD1932" s="163">
        <f t="shared" si="2083"/>
        <v>0</v>
      </c>
    </row>
    <row r="1933" spans="2:56" x14ac:dyDescent="0.3">
      <c r="B1933" s="179" t="s">
        <v>127</v>
      </c>
      <c r="C1933" s="83">
        <f>SUM(C1934)</f>
        <v>0</v>
      </c>
      <c r="D1933" s="84">
        <f>SUM(D1934)</f>
        <v>0</v>
      </c>
      <c r="E1933" s="85">
        <f t="shared" si="2069"/>
        <v>0</v>
      </c>
      <c r="F1933" s="83">
        <f>SUM(F1934)</f>
        <v>0</v>
      </c>
      <c r="G1933" s="84">
        <f>SUM(G1934)</f>
        <v>0</v>
      </c>
      <c r="H1933" s="85">
        <f t="shared" si="2070"/>
        <v>0</v>
      </c>
      <c r="I1933" s="83">
        <f>SUM(I1934)</f>
        <v>0</v>
      </c>
      <c r="J1933" s="86">
        <f>SUM(J1934)</f>
        <v>0</v>
      </c>
      <c r="K1933" s="87">
        <f t="shared" si="2071"/>
        <v>0</v>
      </c>
      <c r="L1933" s="83">
        <f>SUM(L1934)</f>
        <v>0</v>
      </c>
      <c r="M1933" s="86">
        <f>SUM(M1934)</f>
        <v>0</v>
      </c>
      <c r="N1933" s="88">
        <f>SUM(N1934)</f>
        <v>0</v>
      </c>
      <c r="O1933" s="83">
        <f>SUM(O1934)</f>
        <v>0</v>
      </c>
      <c r="P1933" s="88">
        <f>SUM(P1934)</f>
        <v>0</v>
      </c>
      <c r="Q1933" s="177">
        <f t="shared" si="2072"/>
        <v>0</v>
      </c>
      <c r="R1933" s="88">
        <f>SUM(R1934)</f>
        <v>0</v>
      </c>
      <c r="S1933" s="88">
        <f>SUM(S1934)</f>
        <v>0</v>
      </c>
      <c r="T1933" s="178">
        <f t="shared" si="2084"/>
        <v>0</v>
      </c>
      <c r="U1933" s="157"/>
      <c r="V1933" s="83">
        <f>SUM(V1934)</f>
        <v>0</v>
      </c>
      <c r="W1933" s="88">
        <f>SUM(W1934)</f>
        <v>0</v>
      </c>
      <c r="X1933" s="177">
        <f t="shared" si="2073"/>
        <v>0</v>
      </c>
      <c r="Y1933" s="88">
        <f>SUM(Y1934)</f>
        <v>0</v>
      </c>
      <c r="Z1933" s="88">
        <f>SUM(Z1934)</f>
        <v>0</v>
      </c>
      <c r="AA1933" s="178">
        <f t="shared" si="2085"/>
        <v>0</v>
      </c>
      <c r="AB1933" s="157"/>
      <c r="AC1933" s="83">
        <f>SUM(AC1934)</f>
        <v>0</v>
      </c>
      <c r="AD1933" s="88">
        <f>SUM(AD1934)</f>
        <v>0</v>
      </c>
      <c r="AE1933" s="177">
        <f t="shared" si="2074"/>
        <v>0</v>
      </c>
      <c r="AF1933" s="88">
        <f>SUM(AF1934)</f>
        <v>0</v>
      </c>
      <c r="AG1933" s="88">
        <f>SUM(AG1934)</f>
        <v>0</v>
      </c>
      <c r="AH1933" s="178">
        <f t="shared" si="2086"/>
        <v>0</v>
      </c>
      <c r="AJ1933" s="84">
        <f t="shared" ref="AJ1933:AU1933" si="2090">SUM(AJ1934)</f>
        <v>0</v>
      </c>
      <c r="AK1933" s="86">
        <f t="shared" si="2090"/>
        <v>0</v>
      </c>
      <c r="AL1933" s="88">
        <f t="shared" si="2090"/>
        <v>0</v>
      </c>
      <c r="AM1933" s="86">
        <f t="shared" si="2090"/>
        <v>0</v>
      </c>
      <c r="AN1933" s="88">
        <f t="shared" si="2090"/>
        <v>0</v>
      </c>
      <c r="AO1933" s="86">
        <f t="shared" si="2090"/>
        <v>0</v>
      </c>
      <c r="AP1933" s="88">
        <f t="shared" si="2090"/>
        <v>0</v>
      </c>
      <c r="AQ1933" s="86">
        <f t="shared" si="2090"/>
        <v>0</v>
      </c>
      <c r="AR1933" s="88">
        <f t="shared" si="2090"/>
        <v>0</v>
      </c>
      <c r="AS1933" s="86">
        <f t="shared" si="2090"/>
        <v>0</v>
      </c>
      <c r="AT1933" s="88">
        <f t="shared" si="2090"/>
        <v>0</v>
      </c>
      <c r="AU1933" s="86">
        <f t="shared" si="2090"/>
        <v>0</v>
      </c>
      <c r="AV1933" s="86">
        <f t="shared" si="2076"/>
        <v>0</v>
      </c>
      <c r="AW1933" s="93">
        <f t="shared" si="2077"/>
        <v>0</v>
      </c>
      <c r="AY1933" s="86">
        <f t="shared" si="2078"/>
        <v>0</v>
      </c>
      <c r="AZ1933" s="86">
        <f t="shared" si="2079"/>
        <v>0</v>
      </c>
      <c r="BA1933" s="86">
        <f t="shared" si="2080"/>
        <v>0</v>
      </c>
      <c r="BB1933" s="86">
        <f t="shared" si="2081"/>
        <v>0</v>
      </c>
      <c r="BC1933" s="86">
        <f t="shared" si="2082"/>
        <v>0</v>
      </c>
      <c r="BD1933" s="86">
        <f t="shared" si="2083"/>
        <v>0</v>
      </c>
    </row>
    <row r="1934" spans="2:56" x14ac:dyDescent="0.3">
      <c r="B1934" s="169" t="s">
        <v>105</v>
      </c>
      <c r="C1934" s="248"/>
      <c r="D1934" s="249"/>
      <c r="E1934" s="172">
        <f t="shared" si="2069"/>
        <v>0</v>
      </c>
      <c r="F1934" s="248"/>
      <c r="G1934" s="249"/>
      <c r="H1934" s="172">
        <f t="shared" si="2070"/>
        <v>0</v>
      </c>
      <c r="I1934" s="248"/>
      <c r="J1934" s="250"/>
      <c r="K1934" s="174">
        <f t="shared" si="2071"/>
        <v>0</v>
      </c>
      <c r="L1934" s="248"/>
      <c r="M1934" s="250"/>
      <c r="N1934" s="251"/>
      <c r="O1934" s="248"/>
      <c r="P1934" s="251"/>
      <c r="Q1934" s="166">
        <f t="shared" si="2072"/>
        <v>0</v>
      </c>
      <c r="R1934" s="251"/>
      <c r="S1934" s="251"/>
      <c r="T1934" s="167">
        <f t="shared" si="2084"/>
        <v>0</v>
      </c>
      <c r="U1934" s="157"/>
      <c r="V1934" s="248"/>
      <c r="W1934" s="251"/>
      <c r="X1934" s="166">
        <f t="shared" si="2073"/>
        <v>0</v>
      </c>
      <c r="Y1934" s="251"/>
      <c r="Z1934" s="251"/>
      <c r="AA1934" s="167">
        <f t="shared" si="2085"/>
        <v>0</v>
      </c>
      <c r="AB1934" s="157"/>
      <c r="AC1934" s="248"/>
      <c r="AD1934" s="251"/>
      <c r="AE1934" s="166">
        <f t="shared" si="2074"/>
        <v>0</v>
      </c>
      <c r="AF1934" s="251"/>
      <c r="AG1934" s="251"/>
      <c r="AH1934" s="167">
        <f t="shared" si="2086"/>
        <v>0</v>
      </c>
      <c r="AJ1934" s="252"/>
      <c r="AK1934" s="253"/>
      <c r="AL1934" s="254"/>
      <c r="AM1934" s="253"/>
      <c r="AN1934" s="254"/>
      <c r="AO1934" s="253"/>
      <c r="AP1934" s="254"/>
      <c r="AQ1934" s="253"/>
      <c r="AR1934" s="254"/>
      <c r="AS1934" s="253"/>
      <c r="AT1934" s="254"/>
      <c r="AU1934" s="253"/>
      <c r="AV1934" s="163">
        <f t="shared" si="2076"/>
        <v>0</v>
      </c>
      <c r="AW1934" s="168">
        <f t="shared" si="2077"/>
        <v>0</v>
      </c>
      <c r="AY1934" s="163">
        <f t="shared" si="2078"/>
        <v>0</v>
      </c>
      <c r="AZ1934" s="163">
        <f t="shared" si="2079"/>
        <v>0</v>
      </c>
      <c r="BA1934" s="163">
        <f t="shared" si="2080"/>
        <v>0</v>
      </c>
      <c r="BB1934" s="163">
        <f t="shared" si="2081"/>
        <v>0</v>
      </c>
      <c r="BC1934" s="163">
        <f t="shared" si="2082"/>
        <v>0</v>
      </c>
      <c r="BD1934" s="163">
        <f t="shared" si="2083"/>
        <v>0</v>
      </c>
    </row>
    <row r="1935" spans="2:56" x14ac:dyDescent="0.3">
      <c r="B1935" s="179" t="s">
        <v>128</v>
      </c>
      <c r="C1935" s="83">
        <f>SUM(C1936)</f>
        <v>0</v>
      </c>
      <c r="D1935" s="84">
        <f>SUM(D1936)</f>
        <v>0</v>
      </c>
      <c r="E1935" s="85">
        <f t="shared" si="2069"/>
        <v>0</v>
      </c>
      <c r="F1935" s="83">
        <f>SUM(F1936)</f>
        <v>0</v>
      </c>
      <c r="G1935" s="84">
        <f>SUM(G1936)</f>
        <v>0</v>
      </c>
      <c r="H1935" s="85">
        <f t="shared" si="2070"/>
        <v>0</v>
      </c>
      <c r="I1935" s="83">
        <f>SUM(I1936)</f>
        <v>0</v>
      </c>
      <c r="J1935" s="86">
        <f>SUM(J1936)</f>
        <v>0</v>
      </c>
      <c r="K1935" s="87">
        <f t="shared" si="2071"/>
        <v>0</v>
      </c>
      <c r="L1935" s="83">
        <f>SUM(L1936)</f>
        <v>0</v>
      </c>
      <c r="M1935" s="86">
        <f>SUM(M1936)</f>
        <v>0</v>
      </c>
      <c r="N1935" s="88">
        <f>SUM(N1936)</f>
        <v>0</v>
      </c>
      <c r="O1935" s="83">
        <f>SUM(O1936)</f>
        <v>0</v>
      </c>
      <c r="P1935" s="88">
        <f>SUM(P1936)</f>
        <v>0</v>
      </c>
      <c r="Q1935" s="177">
        <f t="shared" si="2072"/>
        <v>0</v>
      </c>
      <c r="R1935" s="88">
        <f>SUM(R1936)</f>
        <v>0</v>
      </c>
      <c r="S1935" s="88">
        <f>SUM(S1936)</f>
        <v>0</v>
      </c>
      <c r="T1935" s="178">
        <f t="shared" si="2084"/>
        <v>0</v>
      </c>
      <c r="U1935" s="157"/>
      <c r="V1935" s="83">
        <f>SUM(V1936)</f>
        <v>0</v>
      </c>
      <c r="W1935" s="88">
        <f>SUM(W1936)</f>
        <v>0</v>
      </c>
      <c r="X1935" s="177">
        <f t="shared" si="2073"/>
        <v>0</v>
      </c>
      <c r="Y1935" s="88">
        <f>SUM(Y1936)</f>
        <v>0</v>
      </c>
      <c r="Z1935" s="88">
        <f>SUM(Z1936)</f>
        <v>0</v>
      </c>
      <c r="AA1935" s="178">
        <f t="shared" si="2085"/>
        <v>0</v>
      </c>
      <c r="AB1935" s="157"/>
      <c r="AC1935" s="83">
        <f>SUM(AC1936)</f>
        <v>0</v>
      </c>
      <c r="AD1935" s="88">
        <f>SUM(AD1936)</f>
        <v>0</v>
      </c>
      <c r="AE1935" s="177">
        <f t="shared" si="2074"/>
        <v>0</v>
      </c>
      <c r="AF1935" s="88">
        <f>SUM(AF1936)</f>
        <v>0</v>
      </c>
      <c r="AG1935" s="88">
        <f>SUM(AG1936)</f>
        <v>0</v>
      </c>
      <c r="AH1935" s="178">
        <f t="shared" si="2086"/>
        <v>0</v>
      </c>
      <c r="AJ1935" s="84">
        <f t="shared" ref="AJ1935:AU1935" si="2091">SUM(AJ1936)</f>
        <v>0</v>
      </c>
      <c r="AK1935" s="86">
        <f t="shared" si="2091"/>
        <v>0</v>
      </c>
      <c r="AL1935" s="88">
        <f t="shared" si="2091"/>
        <v>0</v>
      </c>
      <c r="AM1935" s="86">
        <f t="shared" si="2091"/>
        <v>0</v>
      </c>
      <c r="AN1935" s="88">
        <f t="shared" si="2091"/>
        <v>0</v>
      </c>
      <c r="AO1935" s="86">
        <f t="shared" si="2091"/>
        <v>0</v>
      </c>
      <c r="AP1935" s="88">
        <f t="shared" si="2091"/>
        <v>0</v>
      </c>
      <c r="AQ1935" s="86">
        <f t="shared" si="2091"/>
        <v>0</v>
      </c>
      <c r="AR1935" s="88">
        <f t="shared" si="2091"/>
        <v>0</v>
      </c>
      <c r="AS1935" s="86">
        <f t="shared" si="2091"/>
        <v>0</v>
      </c>
      <c r="AT1935" s="88">
        <f t="shared" si="2091"/>
        <v>0</v>
      </c>
      <c r="AU1935" s="86">
        <f t="shared" si="2091"/>
        <v>0</v>
      </c>
      <c r="AV1935" s="86">
        <f t="shared" si="2076"/>
        <v>0</v>
      </c>
      <c r="AW1935" s="93">
        <f t="shared" si="2077"/>
        <v>0</v>
      </c>
      <c r="AY1935" s="86">
        <f t="shared" si="2078"/>
        <v>0</v>
      </c>
      <c r="AZ1935" s="86">
        <f t="shared" si="2079"/>
        <v>0</v>
      </c>
      <c r="BA1935" s="86">
        <f t="shared" si="2080"/>
        <v>0</v>
      </c>
      <c r="BB1935" s="86">
        <f t="shared" si="2081"/>
        <v>0</v>
      </c>
      <c r="BC1935" s="86">
        <f t="shared" si="2082"/>
        <v>0</v>
      </c>
      <c r="BD1935" s="86">
        <f t="shared" si="2083"/>
        <v>0</v>
      </c>
    </row>
    <row r="1936" spans="2:56" x14ac:dyDescent="0.3">
      <c r="B1936" s="169" t="s">
        <v>105</v>
      </c>
      <c r="C1936" s="248"/>
      <c r="D1936" s="249"/>
      <c r="E1936" s="172">
        <f t="shared" si="2069"/>
        <v>0</v>
      </c>
      <c r="F1936" s="248"/>
      <c r="G1936" s="249"/>
      <c r="H1936" s="172">
        <f t="shared" si="2070"/>
        <v>0</v>
      </c>
      <c r="I1936" s="248"/>
      <c r="J1936" s="250"/>
      <c r="K1936" s="174">
        <f t="shared" si="2071"/>
        <v>0</v>
      </c>
      <c r="L1936" s="248"/>
      <c r="M1936" s="250"/>
      <c r="N1936" s="251"/>
      <c r="O1936" s="248"/>
      <c r="P1936" s="251"/>
      <c r="Q1936" s="166">
        <f t="shared" si="2072"/>
        <v>0</v>
      </c>
      <c r="R1936" s="251"/>
      <c r="S1936" s="251"/>
      <c r="T1936" s="167">
        <f t="shared" si="2084"/>
        <v>0</v>
      </c>
      <c r="U1936" s="157"/>
      <c r="V1936" s="248"/>
      <c r="W1936" s="251"/>
      <c r="X1936" s="166">
        <f t="shared" si="2073"/>
        <v>0</v>
      </c>
      <c r="Y1936" s="251"/>
      <c r="Z1936" s="251"/>
      <c r="AA1936" s="167">
        <f t="shared" si="2085"/>
        <v>0</v>
      </c>
      <c r="AB1936" s="157"/>
      <c r="AC1936" s="248"/>
      <c r="AD1936" s="251"/>
      <c r="AE1936" s="166">
        <f t="shared" si="2074"/>
        <v>0</v>
      </c>
      <c r="AF1936" s="251"/>
      <c r="AG1936" s="251"/>
      <c r="AH1936" s="167">
        <f t="shared" si="2086"/>
        <v>0</v>
      </c>
      <c r="AJ1936" s="252"/>
      <c r="AK1936" s="253"/>
      <c r="AL1936" s="254"/>
      <c r="AM1936" s="253"/>
      <c r="AN1936" s="254"/>
      <c r="AO1936" s="253"/>
      <c r="AP1936" s="254"/>
      <c r="AQ1936" s="253"/>
      <c r="AR1936" s="254"/>
      <c r="AS1936" s="253"/>
      <c r="AT1936" s="254"/>
      <c r="AU1936" s="253"/>
      <c r="AV1936" s="163">
        <f t="shared" si="2076"/>
        <v>0</v>
      </c>
      <c r="AW1936" s="168">
        <f t="shared" si="2077"/>
        <v>0</v>
      </c>
      <c r="AY1936" s="163">
        <f t="shared" si="2078"/>
        <v>0</v>
      </c>
      <c r="AZ1936" s="163">
        <f t="shared" si="2079"/>
        <v>0</v>
      </c>
      <c r="BA1936" s="163">
        <f t="shared" si="2080"/>
        <v>0</v>
      </c>
      <c r="BB1936" s="163">
        <f t="shared" si="2081"/>
        <v>0</v>
      </c>
      <c r="BC1936" s="163">
        <f t="shared" si="2082"/>
        <v>0</v>
      </c>
      <c r="BD1936" s="163">
        <f t="shared" si="2083"/>
        <v>0</v>
      </c>
    </row>
    <row r="1937" spans="2:56" x14ac:dyDescent="0.3">
      <c r="B1937" s="179" t="s">
        <v>129</v>
      </c>
      <c r="C1937" s="83">
        <f>SUM(C1938)</f>
        <v>0</v>
      </c>
      <c r="D1937" s="84">
        <f>SUM(D1938)</f>
        <v>0</v>
      </c>
      <c r="E1937" s="85">
        <f t="shared" si="2069"/>
        <v>0</v>
      </c>
      <c r="F1937" s="83">
        <f>SUM(F1938)</f>
        <v>0</v>
      </c>
      <c r="G1937" s="84">
        <f>SUM(G1938)</f>
        <v>0</v>
      </c>
      <c r="H1937" s="85">
        <f t="shared" si="2070"/>
        <v>0</v>
      </c>
      <c r="I1937" s="83">
        <f>SUM(I1938)</f>
        <v>0</v>
      </c>
      <c r="J1937" s="86">
        <f>SUM(J1938)</f>
        <v>0</v>
      </c>
      <c r="K1937" s="87">
        <f t="shared" si="2071"/>
        <v>0</v>
      </c>
      <c r="L1937" s="83">
        <f>SUM(L1938)</f>
        <v>0</v>
      </c>
      <c r="M1937" s="86">
        <f>SUM(M1938)</f>
        <v>0</v>
      </c>
      <c r="N1937" s="88">
        <f>SUM(N1938)</f>
        <v>0</v>
      </c>
      <c r="O1937" s="83">
        <f>SUM(O1938)</f>
        <v>0</v>
      </c>
      <c r="P1937" s="88">
        <f>SUM(P1938)</f>
        <v>0</v>
      </c>
      <c r="Q1937" s="177">
        <f t="shared" si="2072"/>
        <v>0</v>
      </c>
      <c r="R1937" s="88">
        <f>SUM(R1938)</f>
        <v>0</v>
      </c>
      <c r="S1937" s="88">
        <f>SUM(S1938)</f>
        <v>0</v>
      </c>
      <c r="T1937" s="178">
        <f t="shared" si="2084"/>
        <v>0</v>
      </c>
      <c r="U1937" s="157"/>
      <c r="V1937" s="83">
        <f>SUM(V1938)</f>
        <v>0</v>
      </c>
      <c r="W1937" s="88">
        <f>SUM(W1938)</f>
        <v>0</v>
      </c>
      <c r="X1937" s="177">
        <f t="shared" si="2073"/>
        <v>0</v>
      </c>
      <c r="Y1937" s="88">
        <f>SUM(Y1938)</f>
        <v>0</v>
      </c>
      <c r="Z1937" s="88">
        <f>SUM(Z1938)</f>
        <v>0</v>
      </c>
      <c r="AA1937" s="178">
        <f t="shared" si="2085"/>
        <v>0</v>
      </c>
      <c r="AB1937" s="157"/>
      <c r="AC1937" s="83">
        <f>SUM(AC1938)</f>
        <v>0</v>
      </c>
      <c r="AD1937" s="88">
        <f>SUM(AD1938)</f>
        <v>0</v>
      </c>
      <c r="AE1937" s="177">
        <f t="shared" si="2074"/>
        <v>0</v>
      </c>
      <c r="AF1937" s="88">
        <f>SUM(AF1938)</f>
        <v>0</v>
      </c>
      <c r="AG1937" s="88">
        <f>SUM(AG1938)</f>
        <v>0</v>
      </c>
      <c r="AH1937" s="178">
        <f t="shared" si="2086"/>
        <v>0</v>
      </c>
      <c r="AJ1937" s="84">
        <f t="shared" ref="AJ1937:AU1937" si="2092">SUM(AJ1938)</f>
        <v>0</v>
      </c>
      <c r="AK1937" s="86">
        <f t="shared" si="2092"/>
        <v>0</v>
      </c>
      <c r="AL1937" s="88">
        <f t="shared" si="2092"/>
        <v>0</v>
      </c>
      <c r="AM1937" s="86">
        <f t="shared" si="2092"/>
        <v>0</v>
      </c>
      <c r="AN1937" s="88">
        <f t="shared" si="2092"/>
        <v>0</v>
      </c>
      <c r="AO1937" s="86">
        <f t="shared" si="2092"/>
        <v>0</v>
      </c>
      <c r="AP1937" s="88">
        <f t="shared" si="2092"/>
        <v>0</v>
      </c>
      <c r="AQ1937" s="86">
        <f t="shared" si="2092"/>
        <v>0</v>
      </c>
      <c r="AR1937" s="88">
        <f t="shared" si="2092"/>
        <v>0</v>
      </c>
      <c r="AS1937" s="86">
        <f t="shared" si="2092"/>
        <v>0</v>
      </c>
      <c r="AT1937" s="88">
        <f t="shared" si="2092"/>
        <v>0</v>
      </c>
      <c r="AU1937" s="86">
        <f t="shared" si="2092"/>
        <v>0</v>
      </c>
      <c r="AV1937" s="86">
        <f t="shared" si="2076"/>
        <v>0</v>
      </c>
      <c r="AW1937" s="93">
        <f t="shared" si="2077"/>
        <v>0</v>
      </c>
      <c r="AY1937" s="86">
        <f t="shared" si="2078"/>
        <v>0</v>
      </c>
      <c r="AZ1937" s="86">
        <f t="shared" si="2079"/>
        <v>0</v>
      </c>
      <c r="BA1937" s="86">
        <f t="shared" si="2080"/>
        <v>0</v>
      </c>
      <c r="BB1937" s="86">
        <f t="shared" si="2081"/>
        <v>0</v>
      </c>
      <c r="BC1937" s="86">
        <f t="shared" si="2082"/>
        <v>0</v>
      </c>
      <c r="BD1937" s="86">
        <f t="shared" si="2083"/>
        <v>0</v>
      </c>
    </row>
    <row r="1938" spans="2:56" x14ac:dyDescent="0.3">
      <c r="B1938" s="169" t="s">
        <v>105</v>
      </c>
      <c r="C1938" s="248"/>
      <c r="D1938" s="249"/>
      <c r="E1938" s="172">
        <f t="shared" si="2069"/>
        <v>0</v>
      </c>
      <c r="F1938" s="248"/>
      <c r="G1938" s="249"/>
      <c r="H1938" s="172">
        <f t="shared" si="2070"/>
        <v>0</v>
      </c>
      <c r="I1938" s="248"/>
      <c r="J1938" s="250"/>
      <c r="K1938" s="174">
        <f t="shared" si="2071"/>
        <v>0</v>
      </c>
      <c r="L1938" s="248"/>
      <c r="M1938" s="250"/>
      <c r="N1938" s="251"/>
      <c r="O1938" s="248"/>
      <c r="P1938" s="251"/>
      <c r="Q1938" s="166">
        <f t="shared" si="2072"/>
        <v>0</v>
      </c>
      <c r="R1938" s="251"/>
      <c r="S1938" s="251"/>
      <c r="T1938" s="167">
        <f t="shared" si="2084"/>
        <v>0</v>
      </c>
      <c r="U1938" s="157"/>
      <c r="V1938" s="248"/>
      <c r="W1938" s="251"/>
      <c r="X1938" s="166">
        <f t="shared" si="2073"/>
        <v>0</v>
      </c>
      <c r="Y1938" s="251"/>
      <c r="Z1938" s="251"/>
      <c r="AA1938" s="167">
        <f t="shared" si="2085"/>
        <v>0</v>
      </c>
      <c r="AB1938" s="157"/>
      <c r="AC1938" s="248"/>
      <c r="AD1938" s="251"/>
      <c r="AE1938" s="166">
        <f t="shared" si="2074"/>
        <v>0</v>
      </c>
      <c r="AF1938" s="251"/>
      <c r="AG1938" s="251"/>
      <c r="AH1938" s="167">
        <f t="shared" si="2086"/>
        <v>0</v>
      </c>
      <c r="AJ1938" s="252"/>
      <c r="AK1938" s="253"/>
      <c r="AL1938" s="254"/>
      <c r="AM1938" s="253"/>
      <c r="AN1938" s="254"/>
      <c r="AO1938" s="253"/>
      <c r="AP1938" s="254"/>
      <c r="AQ1938" s="253"/>
      <c r="AR1938" s="254"/>
      <c r="AS1938" s="253"/>
      <c r="AT1938" s="254"/>
      <c r="AU1938" s="253"/>
      <c r="AV1938" s="163">
        <f t="shared" si="2076"/>
        <v>0</v>
      </c>
      <c r="AW1938" s="168">
        <f t="shared" si="2077"/>
        <v>0</v>
      </c>
      <c r="AY1938" s="163">
        <f t="shared" si="2078"/>
        <v>0</v>
      </c>
      <c r="AZ1938" s="163">
        <f t="shared" si="2079"/>
        <v>0</v>
      </c>
      <c r="BA1938" s="163">
        <f t="shared" si="2080"/>
        <v>0</v>
      </c>
      <c r="BB1938" s="163">
        <f t="shared" si="2081"/>
        <v>0</v>
      </c>
      <c r="BC1938" s="163">
        <f t="shared" si="2082"/>
        <v>0</v>
      </c>
      <c r="BD1938" s="163">
        <f t="shared" si="2083"/>
        <v>0</v>
      </c>
    </row>
    <row r="1939" spans="2:56" x14ac:dyDescent="0.3">
      <c r="B1939" s="179" t="s">
        <v>130</v>
      </c>
      <c r="C1939" s="83">
        <f>SUM(C1940)</f>
        <v>0</v>
      </c>
      <c r="D1939" s="84">
        <f>SUM(D1940)</f>
        <v>0</v>
      </c>
      <c r="E1939" s="85">
        <f t="shared" si="2069"/>
        <v>0</v>
      </c>
      <c r="F1939" s="83">
        <f>SUM(F1940)</f>
        <v>0</v>
      </c>
      <c r="G1939" s="84">
        <f>SUM(G1940)</f>
        <v>0</v>
      </c>
      <c r="H1939" s="85">
        <f t="shared" si="2070"/>
        <v>0</v>
      </c>
      <c r="I1939" s="83">
        <f>SUM(I1940)</f>
        <v>0</v>
      </c>
      <c r="J1939" s="86">
        <f>SUM(J1940)</f>
        <v>0</v>
      </c>
      <c r="K1939" s="87">
        <f t="shared" si="2071"/>
        <v>0</v>
      </c>
      <c r="L1939" s="83">
        <f>SUM(L1940)</f>
        <v>0</v>
      </c>
      <c r="M1939" s="86">
        <f>SUM(M1940)</f>
        <v>0</v>
      </c>
      <c r="N1939" s="88">
        <f>SUM(N1940)</f>
        <v>0</v>
      </c>
      <c r="O1939" s="83">
        <f>SUM(O1940)</f>
        <v>0</v>
      </c>
      <c r="P1939" s="88">
        <f>SUM(P1940)</f>
        <v>0</v>
      </c>
      <c r="Q1939" s="177">
        <f t="shared" si="2072"/>
        <v>0</v>
      </c>
      <c r="R1939" s="88">
        <f>SUM(R1940)</f>
        <v>0</v>
      </c>
      <c r="S1939" s="88">
        <f>SUM(S1940)</f>
        <v>0</v>
      </c>
      <c r="T1939" s="178">
        <f t="shared" si="2084"/>
        <v>0</v>
      </c>
      <c r="U1939" s="157"/>
      <c r="V1939" s="83">
        <f>SUM(V1940)</f>
        <v>0</v>
      </c>
      <c r="W1939" s="88">
        <f>SUM(W1940)</f>
        <v>0</v>
      </c>
      <c r="X1939" s="177">
        <f t="shared" si="2073"/>
        <v>0</v>
      </c>
      <c r="Y1939" s="88">
        <f>SUM(Y1940)</f>
        <v>0</v>
      </c>
      <c r="Z1939" s="88">
        <f>SUM(Z1940)</f>
        <v>0</v>
      </c>
      <c r="AA1939" s="178">
        <f t="shared" si="2085"/>
        <v>0</v>
      </c>
      <c r="AB1939" s="157"/>
      <c r="AC1939" s="83">
        <f>SUM(AC1940)</f>
        <v>0</v>
      </c>
      <c r="AD1939" s="88">
        <f>SUM(AD1940)</f>
        <v>0</v>
      </c>
      <c r="AE1939" s="177">
        <f t="shared" si="2074"/>
        <v>0</v>
      </c>
      <c r="AF1939" s="88">
        <f>SUM(AF1940)</f>
        <v>0</v>
      </c>
      <c r="AG1939" s="88">
        <f>SUM(AG1940)</f>
        <v>0</v>
      </c>
      <c r="AH1939" s="178">
        <f t="shared" si="2086"/>
        <v>0</v>
      </c>
      <c r="AJ1939" s="84">
        <f t="shared" ref="AJ1939:AU1939" si="2093">SUM(AJ1940)</f>
        <v>0</v>
      </c>
      <c r="AK1939" s="86">
        <f t="shared" si="2093"/>
        <v>0</v>
      </c>
      <c r="AL1939" s="88">
        <f t="shared" si="2093"/>
        <v>0</v>
      </c>
      <c r="AM1939" s="86">
        <f t="shared" si="2093"/>
        <v>0</v>
      </c>
      <c r="AN1939" s="88">
        <f t="shared" si="2093"/>
        <v>0</v>
      </c>
      <c r="AO1939" s="86">
        <f t="shared" si="2093"/>
        <v>0</v>
      </c>
      <c r="AP1939" s="88">
        <f t="shared" si="2093"/>
        <v>0</v>
      </c>
      <c r="AQ1939" s="86">
        <f t="shared" si="2093"/>
        <v>0</v>
      </c>
      <c r="AR1939" s="88">
        <f t="shared" si="2093"/>
        <v>0</v>
      </c>
      <c r="AS1939" s="86">
        <f t="shared" si="2093"/>
        <v>0</v>
      </c>
      <c r="AT1939" s="88">
        <f t="shared" si="2093"/>
        <v>0</v>
      </c>
      <c r="AU1939" s="86">
        <f t="shared" si="2093"/>
        <v>0</v>
      </c>
      <c r="AV1939" s="86">
        <f t="shared" si="2076"/>
        <v>0</v>
      </c>
      <c r="AW1939" s="93">
        <f t="shared" si="2077"/>
        <v>0</v>
      </c>
      <c r="AY1939" s="86">
        <f t="shared" si="2078"/>
        <v>0</v>
      </c>
      <c r="AZ1939" s="86">
        <f t="shared" si="2079"/>
        <v>0</v>
      </c>
      <c r="BA1939" s="86">
        <f t="shared" si="2080"/>
        <v>0</v>
      </c>
      <c r="BB1939" s="86">
        <f t="shared" si="2081"/>
        <v>0</v>
      </c>
      <c r="BC1939" s="86">
        <f t="shared" si="2082"/>
        <v>0</v>
      </c>
      <c r="BD1939" s="86">
        <f t="shared" si="2083"/>
        <v>0</v>
      </c>
    </row>
    <row r="1940" spans="2:56" x14ac:dyDescent="0.3">
      <c r="B1940" s="169" t="s">
        <v>105</v>
      </c>
      <c r="C1940" s="248"/>
      <c r="D1940" s="249"/>
      <c r="E1940" s="172">
        <f t="shared" si="2069"/>
        <v>0</v>
      </c>
      <c r="F1940" s="248"/>
      <c r="G1940" s="249"/>
      <c r="H1940" s="172">
        <f t="shared" si="2070"/>
        <v>0</v>
      </c>
      <c r="I1940" s="248"/>
      <c r="J1940" s="250"/>
      <c r="K1940" s="174">
        <f t="shared" si="2071"/>
        <v>0</v>
      </c>
      <c r="L1940" s="248"/>
      <c r="M1940" s="250"/>
      <c r="N1940" s="251"/>
      <c r="O1940" s="248"/>
      <c r="P1940" s="251"/>
      <c r="Q1940" s="166">
        <f t="shared" si="2072"/>
        <v>0</v>
      </c>
      <c r="R1940" s="251"/>
      <c r="S1940" s="251"/>
      <c r="T1940" s="167">
        <f t="shared" si="2084"/>
        <v>0</v>
      </c>
      <c r="U1940" s="157"/>
      <c r="V1940" s="248"/>
      <c r="W1940" s="251"/>
      <c r="X1940" s="166">
        <f t="shared" si="2073"/>
        <v>0</v>
      </c>
      <c r="Y1940" s="251"/>
      <c r="Z1940" s="251"/>
      <c r="AA1940" s="167">
        <f t="shared" si="2085"/>
        <v>0</v>
      </c>
      <c r="AB1940" s="157"/>
      <c r="AC1940" s="248"/>
      <c r="AD1940" s="251"/>
      <c r="AE1940" s="166">
        <f t="shared" si="2074"/>
        <v>0</v>
      </c>
      <c r="AF1940" s="251"/>
      <c r="AG1940" s="251"/>
      <c r="AH1940" s="167">
        <f t="shared" si="2086"/>
        <v>0</v>
      </c>
      <c r="AJ1940" s="252"/>
      <c r="AK1940" s="253"/>
      <c r="AL1940" s="254"/>
      <c r="AM1940" s="253"/>
      <c r="AN1940" s="254"/>
      <c r="AO1940" s="253"/>
      <c r="AP1940" s="254"/>
      <c r="AQ1940" s="253"/>
      <c r="AR1940" s="254"/>
      <c r="AS1940" s="253"/>
      <c r="AT1940" s="254"/>
      <c r="AU1940" s="253"/>
      <c r="AV1940" s="163">
        <f t="shared" si="2076"/>
        <v>0</v>
      </c>
      <c r="AW1940" s="168">
        <f t="shared" si="2077"/>
        <v>0</v>
      </c>
      <c r="AY1940" s="163">
        <f t="shared" si="2078"/>
        <v>0</v>
      </c>
      <c r="AZ1940" s="163">
        <f t="shared" si="2079"/>
        <v>0</v>
      </c>
      <c r="BA1940" s="163">
        <f t="shared" si="2080"/>
        <v>0</v>
      </c>
      <c r="BB1940" s="163">
        <f t="shared" si="2081"/>
        <v>0</v>
      </c>
      <c r="BC1940" s="163">
        <f t="shared" si="2082"/>
        <v>0</v>
      </c>
      <c r="BD1940" s="163">
        <f t="shared" si="2083"/>
        <v>0</v>
      </c>
    </row>
    <row r="1941" spans="2:56" x14ac:dyDescent="0.3">
      <c r="B1941" s="179" t="s">
        <v>131</v>
      </c>
      <c r="C1941" s="83">
        <f>SUM(C1942)</f>
        <v>0</v>
      </c>
      <c r="D1941" s="84">
        <f>SUM(D1942)</f>
        <v>0</v>
      </c>
      <c r="E1941" s="85">
        <f t="shared" si="2069"/>
        <v>0</v>
      </c>
      <c r="F1941" s="83">
        <f>SUM(F1942)</f>
        <v>0</v>
      </c>
      <c r="G1941" s="84">
        <f>SUM(G1942)</f>
        <v>0</v>
      </c>
      <c r="H1941" s="85">
        <f t="shared" si="2070"/>
        <v>0</v>
      </c>
      <c r="I1941" s="83">
        <f>SUM(I1942)</f>
        <v>0</v>
      </c>
      <c r="J1941" s="86">
        <f>SUM(J1942)</f>
        <v>0</v>
      </c>
      <c r="K1941" s="87">
        <f t="shared" si="2071"/>
        <v>0</v>
      </c>
      <c r="L1941" s="83">
        <f>SUM(L1942)</f>
        <v>0</v>
      </c>
      <c r="M1941" s="86">
        <f>SUM(M1942)</f>
        <v>0</v>
      </c>
      <c r="N1941" s="88">
        <f>SUM(N1942)</f>
        <v>0</v>
      </c>
      <c r="O1941" s="83">
        <f>SUM(O1942)</f>
        <v>0</v>
      </c>
      <c r="P1941" s="88">
        <f>SUM(P1942)</f>
        <v>0</v>
      </c>
      <c r="Q1941" s="177">
        <f t="shared" si="2072"/>
        <v>0</v>
      </c>
      <c r="R1941" s="88">
        <f>SUM(R1942)</f>
        <v>0</v>
      </c>
      <c r="S1941" s="88">
        <f>SUM(S1942)</f>
        <v>0</v>
      </c>
      <c r="T1941" s="178">
        <f t="shared" si="2084"/>
        <v>0</v>
      </c>
      <c r="U1941" s="157"/>
      <c r="V1941" s="83">
        <f>SUM(V1942)</f>
        <v>0</v>
      </c>
      <c r="W1941" s="88">
        <f>SUM(W1942)</f>
        <v>0</v>
      </c>
      <c r="X1941" s="177">
        <f t="shared" si="2073"/>
        <v>0</v>
      </c>
      <c r="Y1941" s="88">
        <f>SUM(Y1942)</f>
        <v>0</v>
      </c>
      <c r="Z1941" s="88">
        <f>SUM(Z1942)</f>
        <v>0</v>
      </c>
      <c r="AA1941" s="178">
        <f t="shared" si="2085"/>
        <v>0</v>
      </c>
      <c r="AB1941" s="157"/>
      <c r="AC1941" s="83">
        <f>SUM(AC1942)</f>
        <v>0</v>
      </c>
      <c r="AD1941" s="88">
        <f>SUM(AD1942)</f>
        <v>0</v>
      </c>
      <c r="AE1941" s="177">
        <f t="shared" si="2074"/>
        <v>0</v>
      </c>
      <c r="AF1941" s="88">
        <f>SUM(AF1942)</f>
        <v>0</v>
      </c>
      <c r="AG1941" s="88">
        <f>SUM(AG1942)</f>
        <v>0</v>
      </c>
      <c r="AH1941" s="178">
        <f t="shared" si="2086"/>
        <v>0</v>
      </c>
      <c r="AJ1941" s="84">
        <f t="shared" ref="AJ1941:AU1941" si="2094">SUM(AJ1942)</f>
        <v>0</v>
      </c>
      <c r="AK1941" s="86">
        <f t="shared" si="2094"/>
        <v>0</v>
      </c>
      <c r="AL1941" s="88">
        <f t="shared" si="2094"/>
        <v>0</v>
      </c>
      <c r="AM1941" s="86">
        <f t="shared" si="2094"/>
        <v>0</v>
      </c>
      <c r="AN1941" s="88">
        <f t="shared" si="2094"/>
        <v>0</v>
      </c>
      <c r="AO1941" s="86">
        <f t="shared" si="2094"/>
        <v>0</v>
      </c>
      <c r="AP1941" s="88">
        <f t="shared" si="2094"/>
        <v>0</v>
      </c>
      <c r="AQ1941" s="86">
        <f t="shared" si="2094"/>
        <v>0</v>
      </c>
      <c r="AR1941" s="88">
        <f t="shared" si="2094"/>
        <v>0</v>
      </c>
      <c r="AS1941" s="86">
        <f t="shared" si="2094"/>
        <v>0</v>
      </c>
      <c r="AT1941" s="88">
        <f t="shared" si="2094"/>
        <v>0</v>
      </c>
      <c r="AU1941" s="86">
        <f t="shared" si="2094"/>
        <v>0</v>
      </c>
      <c r="AV1941" s="86">
        <f t="shared" si="2076"/>
        <v>0</v>
      </c>
      <c r="AW1941" s="93">
        <f t="shared" si="2077"/>
        <v>0</v>
      </c>
      <c r="AY1941" s="86">
        <f t="shared" si="2078"/>
        <v>0</v>
      </c>
      <c r="AZ1941" s="86">
        <f t="shared" si="2079"/>
        <v>0</v>
      </c>
      <c r="BA1941" s="86">
        <f t="shared" si="2080"/>
        <v>0</v>
      </c>
      <c r="BB1941" s="86">
        <f t="shared" si="2081"/>
        <v>0</v>
      </c>
      <c r="BC1941" s="86">
        <f t="shared" si="2082"/>
        <v>0</v>
      </c>
      <c r="BD1941" s="86">
        <f t="shared" si="2083"/>
        <v>0</v>
      </c>
    </row>
    <row r="1942" spans="2:56" x14ac:dyDescent="0.3">
      <c r="B1942" s="169" t="s">
        <v>105</v>
      </c>
      <c r="C1942" s="248"/>
      <c r="D1942" s="249"/>
      <c r="E1942" s="172">
        <f t="shared" si="2069"/>
        <v>0</v>
      </c>
      <c r="F1942" s="248"/>
      <c r="G1942" s="249"/>
      <c r="H1942" s="172">
        <f t="shared" si="2070"/>
        <v>0</v>
      </c>
      <c r="I1942" s="248"/>
      <c r="J1942" s="250"/>
      <c r="K1942" s="174">
        <f t="shared" si="2071"/>
        <v>0</v>
      </c>
      <c r="L1942" s="248"/>
      <c r="M1942" s="250"/>
      <c r="N1942" s="251"/>
      <c r="O1942" s="248"/>
      <c r="P1942" s="251"/>
      <c r="Q1942" s="166">
        <f t="shared" si="2072"/>
        <v>0</v>
      </c>
      <c r="R1942" s="251"/>
      <c r="S1942" s="251"/>
      <c r="T1942" s="167">
        <f t="shared" si="2084"/>
        <v>0</v>
      </c>
      <c r="U1942" s="157"/>
      <c r="V1942" s="248"/>
      <c r="W1942" s="251"/>
      <c r="X1942" s="166">
        <f t="shared" si="2073"/>
        <v>0</v>
      </c>
      <c r="Y1942" s="251"/>
      <c r="Z1942" s="251"/>
      <c r="AA1942" s="167">
        <f t="shared" si="2085"/>
        <v>0</v>
      </c>
      <c r="AB1942" s="157"/>
      <c r="AC1942" s="248"/>
      <c r="AD1942" s="251"/>
      <c r="AE1942" s="166">
        <f t="shared" si="2074"/>
        <v>0</v>
      </c>
      <c r="AF1942" s="251"/>
      <c r="AG1942" s="251"/>
      <c r="AH1942" s="167">
        <f t="shared" si="2086"/>
        <v>0</v>
      </c>
      <c r="AJ1942" s="252"/>
      <c r="AK1942" s="253"/>
      <c r="AL1942" s="254"/>
      <c r="AM1942" s="253"/>
      <c r="AN1942" s="254"/>
      <c r="AO1942" s="253"/>
      <c r="AP1942" s="254"/>
      <c r="AQ1942" s="253"/>
      <c r="AR1942" s="254"/>
      <c r="AS1942" s="253"/>
      <c r="AT1942" s="254"/>
      <c r="AU1942" s="253"/>
      <c r="AV1942" s="163">
        <f t="shared" si="2076"/>
        <v>0</v>
      </c>
      <c r="AW1942" s="168">
        <f t="shared" si="2077"/>
        <v>0</v>
      </c>
      <c r="AY1942" s="163">
        <f t="shared" si="2078"/>
        <v>0</v>
      </c>
      <c r="AZ1942" s="163">
        <f t="shared" si="2079"/>
        <v>0</v>
      </c>
      <c r="BA1942" s="163">
        <f t="shared" si="2080"/>
        <v>0</v>
      </c>
      <c r="BB1942" s="163">
        <f t="shared" si="2081"/>
        <v>0</v>
      </c>
      <c r="BC1942" s="163">
        <f t="shared" si="2082"/>
        <v>0</v>
      </c>
      <c r="BD1942" s="163">
        <f t="shared" si="2083"/>
        <v>0</v>
      </c>
    </row>
    <row r="1943" spans="2:56" x14ac:dyDescent="0.3">
      <c r="B1943" s="179" t="s">
        <v>132</v>
      </c>
      <c r="C1943" s="83">
        <f>SUM(C1944)</f>
        <v>0</v>
      </c>
      <c r="D1943" s="84">
        <f>SUM(D1944)</f>
        <v>0</v>
      </c>
      <c r="E1943" s="85">
        <f t="shared" si="2069"/>
        <v>0</v>
      </c>
      <c r="F1943" s="83">
        <f>SUM(F1944)</f>
        <v>0</v>
      </c>
      <c r="G1943" s="84">
        <f>SUM(G1944)</f>
        <v>0</v>
      </c>
      <c r="H1943" s="85">
        <f t="shared" si="2070"/>
        <v>0</v>
      </c>
      <c r="I1943" s="83">
        <f>SUM(I1944)</f>
        <v>0</v>
      </c>
      <c r="J1943" s="86">
        <f>SUM(J1944)</f>
        <v>0</v>
      </c>
      <c r="K1943" s="87">
        <f t="shared" si="2071"/>
        <v>0</v>
      </c>
      <c r="L1943" s="83">
        <f>SUM(L1944)</f>
        <v>0</v>
      </c>
      <c r="M1943" s="86">
        <f>SUM(M1944)</f>
        <v>0</v>
      </c>
      <c r="N1943" s="88">
        <f>SUM(N1944)</f>
        <v>0</v>
      </c>
      <c r="O1943" s="83">
        <f>SUM(O1944)</f>
        <v>0</v>
      </c>
      <c r="P1943" s="88">
        <f>SUM(P1944)</f>
        <v>0</v>
      </c>
      <c r="Q1943" s="177">
        <f t="shared" si="2072"/>
        <v>0</v>
      </c>
      <c r="R1943" s="88">
        <f>SUM(R1944)</f>
        <v>0</v>
      </c>
      <c r="S1943" s="88">
        <f>SUM(S1944)</f>
        <v>0</v>
      </c>
      <c r="T1943" s="178">
        <f t="shared" si="2084"/>
        <v>0</v>
      </c>
      <c r="U1943" s="157"/>
      <c r="V1943" s="83">
        <f>SUM(V1944)</f>
        <v>0</v>
      </c>
      <c r="W1943" s="88">
        <f>SUM(W1944)</f>
        <v>0</v>
      </c>
      <c r="X1943" s="177">
        <f t="shared" si="2073"/>
        <v>0</v>
      </c>
      <c r="Y1943" s="88">
        <f>SUM(Y1944)</f>
        <v>0</v>
      </c>
      <c r="Z1943" s="88">
        <f>SUM(Z1944)</f>
        <v>0</v>
      </c>
      <c r="AA1943" s="178">
        <f t="shared" si="2085"/>
        <v>0</v>
      </c>
      <c r="AB1943" s="157"/>
      <c r="AC1943" s="83">
        <f>SUM(AC1944)</f>
        <v>0</v>
      </c>
      <c r="AD1943" s="88">
        <f>SUM(AD1944)</f>
        <v>0</v>
      </c>
      <c r="AE1943" s="177">
        <f t="shared" si="2074"/>
        <v>0</v>
      </c>
      <c r="AF1943" s="88">
        <f>SUM(AF1944)</f>
        <v>0</v>
      </c>
      <c r="AG1943" s="88">
        <f>SUM(AG1944)</f>
        <v>0</v>
      </c>
      <c r="AH1943" s="178">
        <f t="shared" si="2086"/>
        <v>0</v>
      </c>
      <c r="AJ1943" s="84">
        <f t="shared" ref="AJ1943:AU1943" si="2095">SUM(AJ1944)</f>
        <v>0</v>
      </c>
      <c r="AK1943" s="86">
        <f t="shared" si="2095"/>
        <v>0</v>
      </c>
      <c r="AL1943" s="88">
        <f t="shared" si="2095"/>
        <v>0</v>
      </c>
      <c r="AM1943" s="86">
        <f t="shared" si="2095"/>
        <v>0</v>
      </c>
      <c r="AN1943" s="88">
        <f t="shared" si="2095"/>
        <v>0</v>
      </c>
      <c r="AO1943" s="86">
        <f t="shared" si="2095"/>
        <v>0</v>
      </c>
      <c r="AP1943" s="88">
        <f t="shared" si="2095"/>
        <v>0</v>
      </c>
      <c r="AQ1943" s="86">
        <f t="shared" si="2095"/>
        <v>0</v>
      </c>
      <c r="AR1943" s="88">
        <f t="shared" si="2095"/>
        <v>0</v>
      </c>
      <c r="AS1943" s="86">
        <f t="shared" si="2095"/>
        <v>0</v>
      </c>
      <c r="AT1943" s="88">
        <f t="shared" si="2095"/>
        <v>0</v>
      </c>
      <c r="AU1943" s="86">
        <f t="shared" si="2095"/>
        <v>0</v>
      </c>
      <c r="AV1943" s="86">
        <f t="shared" si="2076"/>
        <v>0</v>
      </c>
      <c r="AW1943" s="93">
        <f t="shared" si="2077"/>
        <v>0</v>
      </c>
      <c r="AY1943" s="86">
        <f t="shared" si="2078"/>
        <v>0</v>
      </c>
      <c r="AZ1943" s="86">
        <f t="shared" si="2079"/>
        <v>0</v>
      </c>
      <c r="BA1943" s="86">
        <f t="shared" si="2080"/>
        <v>0</v>
      </c>
      <c r="BB1943" s="86">
        <f t="shared" si="2081"/>
        <v>0</v>
      </c>
      <c r="BC1943" s="86">
        <f t="shared" si="2082"/>
        <v>0</v>
      </c>
      <c r="BD1943" s="86">
        <f t="shared" si="2083"/>
        <v>0</v>
      </c>
    </row>
    <row r="1944" spans="2:56" x14ac:dyDescent="0.3">
      <c r="B1944" s="169" t="s">
        <v>105</v>
      </c>
      <c r="C1944" s="248"/>
      <c r="D1944" s="249"/>
      <c r="E1944" s="172">
        <f t="shared" si="2069"/>
        <v>0</v>
      </c>
      <c r="F1944" s="248"/>
      <c r="G1944" s="249"/>
      <c r="H1944" s="172">
        <f t="shared" si="2070"/>
        <v>0</v>
      </c>
      <c r="I1944" s="248"/>
      <c r="J1944" s="250"/>
      <c r="K1944" s="174">
        <f t="shared" si="2071"/>
        <v>0</v>
      </c>
      <c r="L1944" s="248"/>
      <c r="M1944" s="250"/>
      <c r="N1944" s="251"/>
      <c r="O1944" s="248"/>
      <c r="P1944" s="251"/>
      <c r="Q1944" s="166">
        <f t="shared" si="2072"/>
        <v>0</v>
      </c>
      <c r="R1944" s="251"/>
      <c r="S1944" s="251"/>
      <c r="T1944" s="167">
        <f t="shared" si="2084"/>
        <v>0</v>
      </c>
      <c r="U1944" s="157"/>
      <c r="V1944" s="248"/>
      <c r="W1944" s="251"/>
      <c r="X1944" s="166">
        <f t="shared" si="2073"/>
        <v>0</v>
      </c>
      <c r="Y1944" s="251"/>
      <c r="Z1944" s="251"/>
      <c r="AA1944" s="167">
        <f t="shared" si="2085"/>
        <v>0</v>
      </c>
      <c r="AB1944" s="157"/>
      <c r="AC1944" s="248"/>
      <c r="AD1944" s="251"/>
      <c r="AE1944" s="166">
        <f t="shared" si="2074"/>
        <v>0</v>
      </c>
      <c r="AF1944" s="251"/>
      <c r="AG1944" s="251"/>
      <c r="AH1944" s="167">
        <f t="shared" si="2086"/>
        <v>0</v>
      </c>
      <c r="AJ1944" s="252"/>
      <c r="AK1944" s="253"/>
      <c r="AL1944" s="254"/>
      <c r="AM1944" s="253"/>
      <c r="AN1944" s="254"/>
      <c r="AO1944" s="253"/>
      <c r="AP1944" s="254"/>
      <c r="AQ1944" s="253"/>
      <c r="AR1944" s="254"/>
      <c r="AS1944" s="253"/>
      <c r="AT1944" s="254"/>
      <c r="AU1944" s="253"/>
      <c r="AV1944" s="163">
        <f t="shared" si="2076"/>
        <v>0</v>
      </c>
      <c r="AW1944" s="168">
        <f t="shared" si="2077"/>
        <v>0</v>
      </c>
      <c r="AY1944" s="163">
        <f t="shared" si="2078"/>
        <v>0</v>
      </c>
      <c r="AZ1944" s="163">
        <f t="shared" si="2079"/>
        <v>0</v>
      </c>
      <c r="BA1944" s="163">
        <f t="shared" si="2080"/>
        <v>0</v>
      </c>
      <c r="BB1944" s="163">
        <f t="shared" si="2081"/>
        <v>0</v>
      </c>
      <c r="BC1944" s="163">
        <f t="shared" si="2082"/>
        <v>0</v>
      </c>
      <c r="BD1944" s="163">
        <f t="shared" si="2083"/>
        <v>0</v>
      </c>
    </row>
    <row r="1945" spans="2:56" x14ac:dyDescent="0.3">
      <c r="B1945" s="179" t="s">
        <v>133</v>
      </c>
      <c r="C1945" s="83">
        <f>SUM(C1946)</f>
        <v>0</v>
      </c>
      <c r="D1945" s="84">
        <f>SUM(D1946)</f>
        <v>0</v>
      </c>
      <c r="E1945" s="85">
        <f t="shared" si="2069"/>
        <v>0</v>
      </c>
      <c r="F1945" s="83">
        <f>SUM(F1946)</f>
        <v>0</v>
      </c>
      <c r="G1945" s="84">
        <f>SUM(G1946)</f>
        <v>0</v>
      </c>
      <c r="H1945" s="85">
        <f t="shared" si="2070"/>
        <v>0</v>
      </c>
      <c r="I1945" s="83">
        <f>SUM(I1946)</f>
        <v>0</v>
      </c>
      <c r="J1945" s="86">
        <f>SUM(J1946)</f>
        <v>0</v>
      </c>
      <c r="K1945" s="87">
        <f t="shared" si="2071"/>
        <v>0</v>
      </c>
      <c r="L1945" s="83">
        <f>SUM(L1946)</f>
        <v>0</v>
      </c>
      <c r="M1945" s="86">
        <f>SUM(M1946)</f>
        <v>0</v>
      </c>
      <c r="N1945" s="88">
        <f>SUM(N1946)</f>
        <v>0</v>
      </c>
      <c r="O1945" s="83">
        <f>SUM(O1946)</f>
        <v>0</v>
      </c>
      <c r="P1945" s="88">
        <f>SUM(P1946)</f>
        <v>0</v>
      </c>
      <c r="Q1945" s="177">
        <f t="shared" si="2072"/>
        <v>0</v>
      </c>
      <c r="R1945" s="88">
        <f>SUM(R1946)</f>
        <v>0</v>
      </c>
      <c r="S1945" s="88">
        <f>SUM(S1946)</f>
        <v>0</v>
      </c>
      <c r="T1945" s="178">
        <f t="shared" si="2084"/>
        <v>0</v>
      </c>
      <c r="U1945" s="157"/>
      <c r="V1945" s="83">
        <f>SUM(V1946)</f>
        <v>0</v>
      </c>
      <c r="W1945" s="88">
        <f>SUM(W1946)</f>
        <v>0</v>
      </c>
      <c r="X1945" s="177">
        <f t="shared" si="2073"/>
        <v>0</v>
      </c>
      <c r="Y1945" s="88">
        <f>SUM(Y1946)</f>
        <v>0</v>
      </c>
      <c r="Z1945" s="88">
        <f>SUM(Z1946)</f>
        <v>0</v>
      </c>
      <c r="AA1945" s="178">
        <f t="shared" si="2085"/>
        <v>0</v>
      </c>
      <c r="AB1945" s="157"/>
      <c r="AC1945" s="83">
        <f>SUM(AC1946)</f>
        <v>0</v>
      </c>
      <c r="AD1945" s="88">
        <f>SUM(AD1946)</f>
        <v>0</v>
      </c>
      <c r="AE1945" s="177">
        <f t="shared" si="2074"/>
        <v>0</v>
      </c>
      <c r="AF1945" s="88">
        <f>SUM(AF1946)</f>
        <v>0</v>
      </c>
      <c r="AG1945" s="88">
        <f>SUM(AG1946)</f>
        <v>0</v>
      </c>
      <c r="AH1945" s="178">
        <f t="shared" si="2086"/>
        <v>0</v>
      </c>
      <c r="AJ1945" s="84">
        <f t="shared" ref="AJ1945:AU1945" si="2096">SUM(AJ1946)</f>
        <v>0</v>
      </c>
      <c r="AK1945" s="86">
        <f t="shared" si="2096"/>
        <v>0</v>
      </c>
      <c r="AL1945" s="88">
        <f t="shared" si="2096"/>
        <v>0</v>
      </c>
      <c r="AM1945" s="86">
        <f t="shared" si="2096"/>
        <v>0</v>
      </c>
      <c r="AN1945" s="88">
        <f t="shared" si="2096"/>
        <v>0</v>
      </c>
      <c r="AO1945" s="86">
        <f t="shared" si="2096"/>
        <v>0</v>
      </c>
      <c r="AP1945" s="88">
        <f t="shared" si="2096"/>
        <v>0</v>
      </c>
      <c r="AQ1945" s="86">
        <f t="shared" si="2096"/>
        <v>0</v>
      </c>
      <c r="AR1945" s="88">
        <f t="shared" si="2096"/>
        <v>0</v>
      </c>
      <c r="AS1945" s="86">
        <f t="shared" si="2096"/>
        <v>0</v>
      </c>
      <c r="AT1945" s="88">
        <f t="shared" si="2096"/>
        <v>0</v>
      </c>
      <c r="AU1945" s="86">
        <f t="shared" si="2096"/>
        <v>0</v>
      </c>
      <c r="AV1945" s="86">
        <f t="shared" si="2076"/>
        <v>0</v>
      </c>
      <c r="AW1945" s="93">
        <f t="shared" si="2077"/>
        <v>0</v>
      </c>
      <c r="AY1945" s="86">
        <f t="shared" si="2078"/>
        <v>0</v>
      </c>
      <c r="AZ1945" s="86">
        <f t="shared" si="2079"/>
        <v>0</v>
      </c>
      <c r="BA1945" s="86">
        <f t="shared" si="2080"/>
        <v>0</v>
      </c>
      <c r="BB1945" s="86">
        <f t="shared" si="2081"/>
        <v>0</v>
      </c>
      <c r="BC1945" s="86">
        <f t="shared" si="2082"/>
        <v>0</v>
      </c>
      <c r="BD1945" s="86">
        <f t="shared" si="2083"/>
        <v>0</v>
      </c>
    </row>
    <row r="1946" spans="2:56" x14ac:dyDescent="0.3">
      <c r="B1946" s="169" t="s">
        <v>105</v>
      </c>
      <c r="C1946" s="248"/>
      <c r="D1946" s="249"/>
      <c r="E1946" s="172">
        <f t="shared" si="2069"/>
        <v>0</v>
      </c>
      <c r="F1946" s="248"/>
      <c r="G1946" s="249"/>
      <c r="H1946" s="172">
        <f t="shared" si="2070"/>
        <v>0</v>
      </c>
      <c r="I1946" s="248"/>
      <c r="J1946" s="250"/>
      <c r="K1946" s="174">
        <f t="shared" si="2071"/>
        <v>0</v>
      </c>
      <c r="L1946" s="248"/>
      <c r="M1946" s="250"/>
      <c r="N1946" s="251"/>
      <c r="O1946" s="248"/>
      <c r="P1946" s="251"/>
      <c r="Q1946" s="166">
        <f t="shared" si="2072"/>
        <v>0</v>
      </c>
      <c r="R1946" s="251"/>
      <c r="S1946" s="251"/>
      <c r="T1946" s="167">
        <f t="shared" si="2084"/>
        <v>0</v>
      </c>
      <c r="U1946" s="157"/>
      <c r="V1946" s="248"/>
      <c r="W1946" s="251"/>
      <c r="X1946" s="166">
        <f t="shared" si="2073"/>
        <v>0</v>
      </c>
      <c r="Y1946" s="251"/>
      <c r="Z1946" s="251"/>
      <c r="AA1946" s="167">
        <f t="shared" si="2085"/>
        <v>0</v>
      </c>
      <c r="AB1946" s="157"/>
      <c r="AC1946" s="248"/>
      <c r="AD1946" s="251"/>
      <c r="AE1946" s="166">
        <f t="shared" si="2074"/>
        <v>0</v>
      </c>
      <c r="AF1946" s="251"/>
      <c r="AG1946" s="251"/>
      <c r="AH1946" s="167">
        <f t="shared" si="2086"/>
        <v>0</v>
      </c>
      <c r="AJ1946" s="252"/>
      <c r="AK1946" s="253"/>
      <c r="AL1946" s="254"/>
      <c r="AM1946" s="253"/>
      <c r="AN1946" s="254"/>
      <c r="AO1946" s="253"/>
      <c r="AP1946" s="254"/>
      <c r="AQ1946" s="253"/>
      <c r="AR1946" s="254"/>
      <c r="AS1946" s="253"/>
      <c r="AT1946" s="254"/>
      <c r="AU1946" s="253"/>
      <c r="AV1946" s="163">
        <f t="shared" si="2076"/>
        <v>0</v>
      </c>
      <c r="AW1946" s="168">
        <f t="shared" si="2077"/>
        <v>0</v>
      </c>
      <c r="AY1946" s="163">
        <f t="shared" si="2078"/>
        <v>0</v>
      </c>
      <c r="AZ1946" s="163">
        <f t="shared" si="2079"/>
        <v>0</v>
      </c>
      <c r="BA1946" s="163">
        <f t="shared" si="2080"/>
        <v>0</v>
      </c>
      <c r="BB1946" s="163">
        <f t="shared" si="2081"/>
        <v>0</v>
      </c>
      <c r="BC1946" s="163">
        <f t="shared" si="2082"/>
        <v>0</v>
      </c>
      <c r="BD1946" s="163">
        <f t="shared" si="2083"/>
        <v>0</v>
      </c>
    </row>
    <row r="1947" spans="2:56" x14ac:dyDescent="0.3">
      <c r="B1947" s="179" t="s">
        <v>134</v>
      </c>
      <c r="C1947" s="83">
        <f>SUM(C1948)</f>
        <v>0</v>
      </c>
      <c r="D1947" s="84">
        <f>SUM(D1948)</f>
        <v>0</v>
      </c>
      <c r="E1947" s="85">
        <f t="shared" si="2069"/>
        <v>0</v>
      </c>
      <c r="F1947" s="83">
        <f>SUM(F1948)</f>
        <v>0</v>
      </c>
      <c r="G1947" s="84">
        <f>SUM(G1948)</f>
        <v>0</v>
      </c>
      <c r="H1947" s="85">
        <f t="shared" si="2070"/>
        <v>0</v>
      </c>
      <c r="I1947" s="83">
        <f>SUM(I1948)</f>
        <v>0</v>
      </c>
      <c r="J1947" s="86">
        <f>SUM(J1948)</f>
        <v>0</v>
      </c>
      <c r="K1947" s="87">
        <f t="shared" si="2071"/>
        <v>0</v>
      </c>
      <c r="L1947" s="83">
        <f>SUM(L1948)</f>
        <v>0</v>
      </c>
      <c r="M1947" s="86">
        <f>SUM(M1948)</f>
        <v>0</v>
      </c>
      <c r="N1947" s="88">
        <f>SUM(N1948)</f>
        <v>0</v>
      </c>
      <c r="O1947" s="83">
        <f>SUM(O1948)</f>
        <v>0</v>
      </c>
      <c r="P1947" s="88">
        <f>SUM(P1948)</f>
        <v>0</v>
      </c>
      <c r="Q1947" s="177">
        <f t="shared" si="2072"/>
        <v>0</v>
      </c>
      <c r="R1947" s="88">
        <f>SUM(R1948)</f>
        <v>0</v>
      </c>
      <c r="S1947" s="88">
        <f>SUM(S1948)</f>
        <v>0</v>
      </c>
      <c r="T1947" s="178">
        <f t="shared" si="2084"/>
        <v>0</v>
      </c>
      <c r="U1947" s="157"/>
      <c r="V1947" s="83">
        <f>SUM(V1948)</f>
        <v>0</v>
      </c>
      <c r="W1947" s="88">
        <f>SUM(W1948)</f>
        <v>0</v>
      </c>
      <c r="X1947" s="177">
        <f t="shared" si="2073"/>
        <v>0</v>
      </c>
      <c r="Y1947" s="88">
        <f>SUM(Y1948)</f>
        <v>0</v>
      </c>
      <c r="Z1947" s="88">
        <f>SUM(Z1948)</f>
        <v>0</v>
      </c>
      <c r="AA1947" s="178">
        <f t="shared" si="2085"/>
        <v>0</v>
      </c>
      <c r="AB1947" s="157"/>
      <c r="AC1947" s="83">
        <f>SUM(AC1948)</f>
        <v>0</v>
      </c>
      <c r="AD1947" s="88">
        <f>SUM(AD1948)</f>
        <v>0</v>
      </c>
      <c r="AE1947" s="177">
        <f t="shared" si="2074"/>
        <v>0</v>
      </c>
      <c r="AF1947" s="88">
        <f>SUM(AF1948)</f>
        <v>0</v>
      </c>
      <c r="AG1947" s="88">
        <f>SUM(AG1948)</f>
        <v>0</v>
      </c>
      <c r="AH1947" s="178">
        <f t="shared" si="2086"/>
        <v>0</v>
      </c>
      <c r="AJ1947" s="84">
        <f t="shared" ref="AJ1947:AU1947" si="2097">SUM(AJ1948)</f>
        <v>0</v>
      </c>
      <c r="AK1947" s="86">
        <f t="shared" si="2097"/>
        <v>0</v>
      </c>
      <c r="AL1947" s="88">
        <f t="shared" si="2097"/>
        <v>0</v>
      </c>
      <c r="AM1947" s="86">
        <f t="shared" si="2097"/>
        <v>0</v>
      </c>
      <c r="AN1947" s="88">
        <f t="shared" si="2097"/>
        <v>0</v>
      </c>
      <c r="AO1947" s="86">
        <f t="shared" si="2097"/>
        <v>0</v>
      </c>
      <c r="AP1947" s="88">
        <f t="shared" si="2097"/>
        <v>0</v>
      </c>
      <c r="AQ1947" s="86">
        <f t="shared" si="2097"/>
        <v>0</v>
      </c>
      <c r="AR1947" s="88">
        <f t="shared" si="2097"/>
        <v>0</v>
      </c>
      <c r="AS1947" s="86">
        <f t="shared" si="2097"/>
        <v>0</v>
      </c>
      <c r="AT1947" s="88">
        <f t="shared" si="2097"/>
        <v>0</v>
      </c>
      <c r="AU1947" s="86">
        <f t="shared" si="2097"/>
        <v>0</v>
      </c>
      <c r="AV1947" s="86">
        <f t="shared" si="2076"/>
        <v>0</v>
      </c>
      <c r="AW1947" s="93">
        <f t="shared" si="2077"/>
        <v>0</v>
      </c>
      <c r="AY1947" s="86">
        <f t="shared" si="2078"/>
        <v>0</v>
      </c>
      <c r="AZ1947" s="86">
        <f t="shared" si="2079"/>
        <v>0</v>
      </c>
      <c r="BA1947" s="86">
        <f t="shared" si="2080"/>
        <v>0</v>
      </c>
      <c r="BB1947" s="86">
        <f t="shared" si="2081"/>
        <v>0</v>
      </c>
      <c r="BC1947" s="86">
        <f t="shared" si="2082"/>
        <v>0</v>
      </c>
      <c r="BD1947" s="86">
        <f t="shared" si="2083"/>
        <v>0</v>
      </c>
    </row>
    <row r="1948" spans="2:56" x14ac:dyDescent="0.3">
      <c r="B1948" s="169" t="s">
        <v>135</v>
      </c>
      <c r="C1948" s="248"/>
      <c r="D1948" s="249"/>
      <c r="E1948" s="172">
        <f t="shared" si="2069"/>
        <v>0</v>
      </c>
      <c r="F1948" s="248"/>
      <c r="G1948" s="249"/>
      <c r="H1948" s="172">
        <f t="shared" si="2070"/>
        <v>0</v>
      </c>
      <c r="I1948" s="248"/>
      <c r="J1948" s="250"/>
      <c r="K1948" s="174">
        <f t="shared" si="2071"/>
        <v>0</v>
      </c>
      <c r="L1948" s="248"/>
      <c r="M1948" s="250"/>
      <c r="N1948" s="251"/>
      <c r="O1948" s="248"/>
      <c r="P1948" s="251"/>
      <c r="Q1948" s="166">
        <f t="shared" si="2072"/>
        <v>0</v>
      </c>
      <c r="R1948" s="251"/>
      <c r="S1948" s="251"/>
      <c r="T1948" s="167">
        <f t="shared" si="2084"/>
        <v>0</v>
      </c>
      <c r="U1948" s="157"/>
      <c r="V1948" s="248"/>
      <c r="W1948" s="251"/>
      <c r="X1948" s="166">
        <f t="shared" si="2073"/>
        <v>0</v>
      </c>
      <c r="Y1948" s="251"/>
      <c r="Z1948" s="251"/>
      <c r="AA1948" s="167">
        <f t="shared" si="2085"/>
        <v>0</v>
      </c>
      <c r="AB1948" s="157"/>
      <c r="AC1948" s="248"/>
      <c r="AD1948" s="251"/>
      <c r="AE1948" s="166">
        <f t="shared" si="2074"/>
        <v>0</v>
      </c>
      <c r="AF1948" s="251"/>
      <c r="AG1948" s="251"/>
      <c r="AH1948" s="167">
        <f t="shared" si="2086"/>
        <v>0</v>
      </c>
      <c r="AJ1948" s="252"/>
      <c r="AK1948" s="253"/>
      <c r="AL1948" s="254"/>
      <c r="AM1948" s="253"/>
      <c r="AN1948" s="254"/>
      <c r="AO1948" s="253"/>
      <c r="AP1948" s="254"/>
      <c r="AQ1948" s="253"/>
      <c r="AR1948" s="254"/>
      <c r="AS1948" s="253"/>
      <c r="AT1948" s="254"/>
      <c r="AU1948" s="253"/>
      <c r="AV1948" s="163">
        <f t="shared" si="2076"/>
        <v>0</v>
      </c>
      <c r="AW1948" s="168">
        <f t="shared" si="2077"/>
        <v>0</v>
      </c>
      <c r="AY1948" s="163">
        <f t="shared" si="2078"/>
        <v>0</v>
      </c>
      <c r="AZ1948" s="163">
        <f t="shared" si="2079"/>
        <v>0</v>
      </c>
      <c r="BA1948" s="163">
        <f t="shared" si="2080"/>
        <v>0</v>
      </c>
      <c r="BB1948" s="163">
        <f t="shared" si="2081"/>
        <v>0</v>
      </c>
      <c r="BC1948" s="163">
        <f t="shared" si="2082"/>
        <v>0</v>
      </c>
      <c r="BD1948" s="163">
        <f t="shared" si="2083"/>
        <v>0</v>
      </c>
    </row>
    <row r="1949" spans="2:56" x14ac:dyDescent="0.3">
      <c r="B1949" s="179" t="s">
        <v>136</v>
      </c>
      <c r="C1949" s="83">
        <f>SUM(C1950)</f>
        <v>0</v>
      </c>
      <c r="D1949" s="84">
        <f>SUM(D1950)</f>
        <v>0</v>
      </c>
      <c r="E1949" s="85">
        <f t="shared" si="2069"/>
        <v>0</v>
      </c>
      <c r="F1949" s="83">
        <f>SUM(F1950)</f>
        <v>0</v>
      </c>
      <c r="G1949" s="84">
        <f>SUM(G1950)</f>
        <v>0</v>
      </c>
      <c r="H1949" s="85">
        <f t="shared" si="2070"/>
        <v>0</v>
      </c>
      <c r="I1949" s="83">
        <f>SUM(I1950)</f>
        <v>0</v>
      </c>
      <c r="J1949" s="86">
        <f>SUM(J1950)</f>
        <v>0</v>
      </c>
      <c r="K1949" s="87">
        <f t="shared" si="2071"/>
        <v>0</v>
      </c>
      <c r="L1949" s="83">
        <f>SUM(L1950)</f>
        <v>0</v>
      </c>
      <c r="M1949" s="86">
        <f>SUM(M1950)</f>
        <v>0</v>
      </c>
      <c r="N1949" s="88">
        <f>SUM(N1950)</f>
        <v>0</v>
      </c>
      <c r="O1949" s="83">
        <f>SUM(O1950)</f>
        <v>0</v>
      </c>
      <c r="P1949" s="88">
        <f>SUM(P1950)</f>
        <v>0</v>
      </c>
      <c r="Q1949" s="177">
        <f t="shared" si="2072"/>
        <v>0</v>
      </c>
      <c r="R1949" s="88">
        <f>SUM(R1950)</f>
        <v>0</v>
      </c>
      <c r="S1949" s="88">
        <f>SUM(S1950)</f>
        <v>0</v>
      </c>
      <c r="T1949" s="178">
        <f t="shared" si="2084"/>
        <v>0</v>
      </c>
      <c r="U1949" s="157"/>
      <c r="V1949" s="83">
        <f>SUM(V1950)</f>
        <v>0</v>
      </c>
      <c r="W1949" s="88">
        <f>SUM(W1950)</f>
        <v>0</v>
      </c>
      <c r="X1949" s="177">
        <f t="shared" si="2073"/>
        <v>0</v>
      </c>
      <c r="Y1949" s="88">
        <f>SUM(Y1950)</f>
        <v>0</v>
      </c>
      <c r="Z1949" s="88">
        <f>SUM(Z1950)</f>
        <v>0</v>
      </c>
      <c r="AA1949" s="178">
        <f t="shared" si="2085"/>
        <v>0</v>
      </c>
      <c r="AB1949" s="157"/>
      <c r="AC1949" s="83">
        <f>SUM(AC1950)</f>
        <v>0</v>
      </c>
      <c r="AD1949" s="88">
        <f>SUM(AD1950)</f>
        <v>0</v>
      </c>
      <c r="AE1949" s="177">
        <f t="shared" si="2074"/>
        <v>0</v>
      </c>
      <c r="AF1949" s="88">
        <f>SUM(AF1950)</f>
        <v>0</v>
      </c>
      <c r="AG1949" s="88">
        <f>SUM(AG1950)</f>
        <v>0</v>
      </c>
      <c r="AH1949" s="178">
        <f t="shared" si="2086"/>
        <v>0</v>
      </c>
      <c r="AJ1949" s="84">
        <f t="shared" ref="AJ1949:AU1949" si="2098">SUM(AJ1950)</f>
        <v>0</v>
      </c>
      <c r="AK1949" s="86">
        <f t="shared" si="2098"/>
        <v>0</v>
      </c>
      <c r="AL1949" s="88">
        <f t="shared" si="2098"/>
        <v>0</v>
      </c>
      <c r="AM1949" s="86">
        <f t="shared" si="2098"/>
        <v>0</v>
      </c>
      <c r="AN1949" s="88">
        <f t="shared" si="2098"/>
        <v>0</v>
      </c>
      <c r="AO1949" s="86">
        <f t="shared" si="2098"/>
        <v>0</v>
      </c>
      <c r="AP1949" s="88">
        <f t="shared" si="2098"/>
        <v>0</v>
      </c>
      <c r="AQ1949" s="86">
        <f t="shared" si="2098"/>
        <v>0</v>
      </c>
      <c r="AR1949" s="88">
        <f t="shared" si="2098"/>
        <v>0</v>
      </c>
      <c r="AS1949" s="86">
        <f t="shared" si="2098"/>
        <v>0</v>
      </c>
      <c r="AT1949" s="88">
        <f t="shared" si="2098"/>
        <v>0</v>
      </c>
      <c r="AU1949" s="86">
        <f t="shared" si="2098"/>
        <v>0</v>
      </c>
      <c r="AV1949" s="86">
        <f t="shared" si="2076"/>
        <v>0</v>
      </c>
      <c r="AW1949" s="93">
        <f t="shared" si="2077"/>
        <v>0</v>
      </c>
      <c r="AY1949" s="86">
        <f t="shared" si="2078"/>
        <v>0</v>
      </c>
      <c r="AZ1949" s="86">
        <f t="shared" si="2079"/>
        <v>0</v>
      </c>
      <c r="BA1949" s="86">
        <f t="shared" si="2080"/>
        <v>0</v>
      </c>
      <c r="BB1949" s="86">
        <f t="shared" si="2081"/>
        <v>0</v>
      </c>
      <c r="BC1949" s="86">
        <f t="shared" si="2082"/>
        <v>0</v>
      </c>
      <c r="BD1949" s="86">
        <f t="shared" si="2083"/>
        <v>0</v>
      </c>
    </row>
    <row r="1950" spans="2:56" x14ac:dyDescent="0.3">
      <c r="B1950" s="169" t="s">
        <v>105</v>
      </c>
      <c r="C1950" s="248"/>
      <c r="D1950" s="249"/>
      <c r="E1950" s="172">
        <f t="shared" si="2069"/>
        <v>0</v>
      </c>
      <c r="F1950" s="248"/>
      <c r="G1950" s="249"/>
      <c r="H1950" s="172">
        <f t="shared" si="2070"/>
        <v>0</v>
      </c>
      <c r="I1950" s="248"/>
      <c r="J1950" s="250"/>
      <c r="K1950" s="174">
        <f t="shared" si="2071"/>
        <v>0</v>
      </c>
      <c r="L1950" s="248"/>
      <c r="M1950" s="250"/>
      <c r="N1950" s="251"/>
      <c r="O1950" s="248"/>
      <c r="P1950" s="251"/>
      <c r="Q1950" s="166">
        <f t="shared" si="2072"/>
        <v>0</v>
      </c>
      <c r="R1950" s="251"/>
      <c r="S1950" s="251"/>
      <c r="T1950" s="167">
        <f t="shared" si="2084"/>
        <v>0</v>
      </c>
      <c r="U1950" s="157"/>
      <c r="V1950" s="248"/>
      <c r="W1950" s="251"/>
      <c r="X1950" s="166">
        <f t="shared" si="2073"/>
        <v>0</v>
      </c>
      <c r="Y1950" s="251"/>
      <c r="Z1950" s="251"/>
      <c r="AA1950" s="167">
        <f t="shared" si="2085"/>
        <v>0</v>
      </c>
      <c r="AB1950" s="157"/>
      <c r="AC1950" s="248"/>
      <c r="AD1950" s="251"/>
      <c r="AE1950" s="166">
        <f t="shared" si="2074"/>
        <v>0</v>
      </c>
      <c r="AF1950" s="251"/>
      <c r="AG1950" s="251"/>
      <c r="AH1950" s="167">
        <f t="shared" si="2086"/>
        <v>0</v>
      </c>
      <c r="AJ1950" s="252"/>
      <c r="AK1950" s="253"/>
      <c r="AL1950" s="254"/>
      <c r="AM1950" s="253"/>
      <c r="AN1950" s="254"/>
      <c r="AO1950" s="253"/>
      <c r="AP1950" s="254"/>
      <c r="AQ1950" s="253"/>
      <c r="AR1950" s="254"/>
      <c r="AS1950" s="253"/>
      <c r="AT1950" s="254"/>
      <c r="AU1950" s="253"/>
      <c r="AV1950" s="163">
        <f t="shared" si="2076"/>
        <v>0</v>
      </c>
      <c r="AW1950" s="168">
        <f t="shared" si="2077"/>
        <v>0</v>
      </c>
      <c r="AY1950" s="163">
        <f t="shared" si="2078"/>
        <v>0</v>
      </c>
      <c r="AZ1950" s="163">
        <f t="shared" si="2079"/>
        <v>0</v>
      </c>
      <c r="BA1950" s="163">
        <f t="shared" si="2080"/>
        <v>0</v>
      </c>
      <c r="BB1950" s="163">
        <f t="shared" si="2081"/>
        <v>0</v>
      </c>
      <c r="BC1950" s="163">
        <f t="shared" si="2082"/>
        <v>0</v>
      </c>
      <c r="BD1950" s="163">
        <f t="shared" si="2083"/>
        <v>0</v>
      </c>
    </row>
    <row r="1951" spans="2:56" x14ac:dyDescent="0.3">
      <c r="B1951" s="179" t="s">
        <v>137</v>
      </c>
      <c r="C1951" s="83">
        <f>SUM(C1952)</f>
        <v>0</v>
      </c>
      <c r="D1951" s="84">
        <f>SUM(D1952)</f>
        <v>0</v>
      </c>
      <c r="E1951" s="85">
        <f t="shared" si="2069"/>
        <v>0</v>
      </c>
      <c r="F1951" s="83">
        <f>SUM(F1952)</f>
        <v>0</v>
      </c>
      <c r="G1951" s="84">
        <f>SUM(G1952)</f>
        <v>0</v>
      </c>
      <c r="H1951" s="85">
        <f t="shared" si="2070"/>
        <v>0</v>
      </c>
      <c r="I1951" s="83">
        <f>SUM(I1952)</f>
        <v>0</v>
      </c>
      <c r="J1951" s="86">
        <f>SUM(J1952)</f>
        <v>0</v>
      </c>
      <c r="K1951" s="87">
        <f t="shared" si="2071"/>
        <v>0</v>
      </c>
      <c r="L1951" s="83">
        <f>SUM(L1952)</f>
        <v>0</v>
      </c>
      <c r="M1951" s="86">
        <f>SUM(M1952)</f>
        <v>0</v>
      </c>
      <c r="N1951" s="88">
        <f>SUM(N1952)</f>
        <v>0</v>
      </c>
      <c r="O1951" s="83">
        <f>SUM(O1952)</f>
        <v>0</v>
      </c>
      <c r="P1951" s="88">
        <f>SUM(P1952)</f>
        <v>0</v>
      </c>
      <c r="Q1951" s="177">
        <f t="shared" si="2072"/>
        <v>0</v>
      </c>
      <c r="R1951" s="88">
        <f>SUM(R1952)</f>
        <v>0</v>
      </c>
      <c r="S1951" s="88">
        <f>SUM(S1952)</f>
        <v>0</v>
      </c>
      <c r="T1951" s="178">
        <f t="shared" si="2084"/>
        <v>0</v>
      </c>
      <c r="U1951" s="157"/>
      <c r="V1951" s="83">
        <f>SUM(V1952)</f>
        <v>0</v>
      </c>
      <c r="W1951" s="88">
        <f>SUM(W1952)</f>
        <v>0</v>
      </c>
      <c r="X1951" s="177">
        <f t="shared" si="2073"/>
        <v>0</v>
      </c>
      <c r="Y1951" s="88">
        <f>SUM(Y1952)</f>
        <v>0</v>
      </c>
      <c r="Z1951" s="88">
        <f>SUM(Z1952)</f>
        <v>0</v>
      </c>
      <c r="AA1951" s="178">
        <f t="shared" si="2085"/>
        <v>0</v>
      </c>
      <c r="AB1951" s="157"/>
      <c r="AC1951" s="83">
        <f>SUM(AC1952)</f>
        <v>0</v>
      </c>
      <c r="AD1951" s="88">
        <f>SUM(AD1952)</f>
        <v>0</v>
      </c>
      <c r="AE1951" s="177">
        <f t="shared" si="2074"/>
        <v>0</v>
      </c>
      <c r="AF1951" s="88">
        <f>SUM(AF1952)</f>
        <v>0</v>
      </c>
      <c r="AG1951" s="88">
        <f>SUM(AG1952)</f>
        <v>0</v>
      </c>
      <c r="AH1951" s="178">
        <f t="shared" si="2086"/>
        <v>0</v>
      </c>
      <c r="AJ1951" s="84">
        <f t="shared" ref="AJ1951:AU1951" si="2099">SUM(AJ1952)</f>
        <v>0</v>
      </c>
      <c r="AK1951" s="86">
        <f t="shared" si="2099"/>
        <v>0</v>
      </c>
      <c r="AL1951" s="88">
        <f t="shared" si="2099"/>
        <v>0</v>
      </c>
      <c r="AM1951" s="86">
        <f t="shared" si="2099"/>
        <v>0</v>
      </c>
      <c r="AN1951" s="88">
        <f t="shared" si="2099"/>
        <v>0</v>
      </c>
      <c r="AO1951" s="86">
        <f t="shared" si="2099"/>
        <v>0</v>
      </c>
      <c r="AP1951" s="88">
        <f t="shared" si="2099"/>
        <v>0</v>
      </c>
      <c r="AQ1951" s="86">
        <f t="shared" si="2099"/>
        <v>0</v>
      </c>
      <c r="AR1951" s="88">
        <f t="shared" si="2099"/>
        <v>0</v>
      </c>
      <c r="AS1951" s="86">
        <f t="shared" si="2099"/>
        <v>0</v>
      </c>
      <c r="AT1951" s="88">
        <f t="shared" si="2099"/>
        <v>0</v>
      </c>
      <c r="AU1951" s="86">
        <f t="shared" si="2099"/>
        <v>0</v>
      </c>
      <c r="AV1951" s="86">
        <f t="shared" si="2076"/>
        <v>0</v>
      </c>
      <c r="AW1951" s="93">
        <f t="shared" si="2077"/>
        <v>0</v>
      </c>
      <c r="AY1951" s="86">
        <f t="shared" si="2078"/>
        <v>0</v>
      </c>
      <c r="AZ1951" s="86">
        <f t="shared" si="2079"/>
        <v>0</v>
      </c>
      <c r="BA1951" s="86">
        <f t="shared" si="2080"/>
        <v>0</v>
      </c>
      <c r="BB1951" s="86">
        <f t="shared" si="2081"/>
        <v>0</v>
      </c>
      <c r="BC1951" s="86">
        <f t="shared" si="2082"/>
        <v>0</v>
      </c>
      <c r="BD1951" s="86">
        <f t="shared" si="2083"/>
        <v>0</v>
      </c>
    </row>
    <row r="1952" spans="2:56" x14ac:dyDescent="0.3">
      <c r="B1952" s="169" t="s">
        <v>105</v>
      </c>
      <c r="C1952" s="248"/>
      <c r="D1952" s="249"/>
      <c r="E1952" s="172">
        <f t="shared" si="2069"/>
        <v>0</v>
      </c>
      <c r="F1952" s="248"/>
      <c r="G1952" s="249"/>
      <c r="H1952" s="172">
        <f t="shared" si="2070"/>
        <v>0</v>
      </c>
      <c r="I1952" s="248"/>
      <c r="J1952" s="250"/>
      <c r="K1952" s="174">
        <f t="shared" si="2071"/>
        <v>0</v>
      </c>
      <c r="L1952" s="248"/>
      <c r="M1952" s="250"/>
      <c r="N1952" s="251"/>
      <c r="O1952" s="248"/>
      <c r="P1952" s="251"/>
      <c r="Q1952" s="166">
        <f t="shared" si="2072"/>
        <v>0</v>
      </c>
      <c r="R1952" s="251"/>
      <c r="S1952" s="251"/>
      <c r="T1952" s="167">
        <f t="shared" si="2084"/>
        <v>0</v>
      </c>
      <c r="U1952" s="157"/>
      <c r="V1952" s="248"/>
      <c r="W1952" s="251"/>
      <c r="X1952" s="166">
        <f t="shared" si="2073"/>
        <v>0</v>
      </c>
      <c r="Y1952" s="251"/>
      <c r="Z1952" s="251"/>
      <c r="AA1952" s="167">
        <f t="shared" si="2085"/>
        <v>0</v>
      </c>
      <c r="AB1952" s="157"/>
      <c r="AC1952" s="248"/>
      <c r="AD1952" s="251"/>
      <c r="AE1952" s="166">
        <f t="shared" si="2074"/>
        <v>0</v>
      </c>
      <c r="AF1952" s="251"/>
      <c r="AG1952" s="251"/>
      <c r="AH1952" s="167">
        <f t="shared" si="2086"/>
        <v>0</v>
      </c>
      <c r="AJ1952" s="252"/>
      <c r="AK1952" s="253"/>
      <c r="AL1952" s="254"/>
      <c r="AM1952" s="253"/>
      <c r="AN1952" s="254"/>
      <c r="AO1952" s="253"/>
      <c r="AP1952" s="254"/>
      <c r="AQ1952" s="253"/>
      <c r="AR1952" s="254"/>
      <c r="AS1952" s="253"/>
      <c r="AT1952" s="254"/>
      <c r="AU1952" s="253"/>
      <c r="AV1952" s="163">
        <f t="shared" si="2076"/>
        <v>0</v>
      </c>
      <c r="AW1952" s="168">
        <f t="shared" si="2077"/>
        <v>0</v>
      </c>
      <c r="AY1952" s="163">
        <f t="shared" si="2078"/>
        <v>0</v>
      </c>
      <c r="AZ1952" s="163">
        <f t="shared" si="2079"/>
        <v>0</v>
      </c>
      <c r="BA1952" s="163">
        <f t="shared" si="2080"/>
        <v>0</v>
      </c>
      <c r="BB1952" s="163">
        <f t="shared" si="2081"/>
        <v>0</v>
      </c>
      <c r="BC1952" s="163">
        <f t="shared" si="2082"/>
        <v>0</v>
      </c>
      <c r="BD1952" s="163">
        <f t="shared" si="2083"/>
        <v>0</v>
      </c>
    </row>
    <row r="1953" spans="2:56" x14ac:dyDescent="0.3">
      <c r="B1953" s="179" t="s">
        <v>138</v>
      </c>
      <c r="C1953" s="83">
        <f>SUM(C1954)</f>
        <v>0</v>
      </c>
      <c r="D1953" s="84">
        <f>SUM(D1954)</f>
        <v>0</v>
      </c>
      <c r="E1953" s="85">
        <f t="shared" si="2069"/>
        <v>0</v>
      </c>
      <c r="F1953" s="83">
        <f>SUM(F1954)</f>
        <v>0</v>
      </c>
      <c r="G1953" s="84">
        <f>SUM(G1954)</f>
        <v>0</v>
      </c>
      <c r="H1953" s="85">
        <f t="shared" si="2070"/>
        <v>0</v>
      </c>
      <c r="I1953" s="83">
        <f>SUM(I1954)</f>
        <v>0</v>
      </c>
      <c r="J1953" s="86">
        <f>SUM(J1954)</f>
        <v>0</v>
      </c>
      <c r="K1953" s="87">
        <f t="shared" si="2071"/>
        <v>0</v>
      </c>
      <c r="L1953" s="83">
        <f>SUM(L1954)</f>
        <v>0</v>
      </c>
      <c r="M1953" s="86">
        <f>SUM(M1954)</f>
        <v>0</v>
      </c>
      <c r="N1953" s="88">
        <f>SUM(N1954)</f>
        <v>0</v>
      </c>
      <c r="O1953" s="83">
        <f>SUM(O1954)</f>
        <v>0</v>
      </c>
      <c r="P1953" s="88">
        <f>SUM(P1954)</f>
        <v>0</v>
      </c>
      <c r="Q1953" s="177">
        <f t="shared" si="2072"/>
        <v>0</v>
      </c>
      <c r="R1953" s="88">
        <f>SUM(R1954)</f>
        <v>0</v>
      </c>
      <c r="S1953" s="88">
        <f>SUM(S1954)</f>
        <v>0</v>
      </c>
      <c r="T1953" s="178">
        <f t="shared" si="2084"/>
        <v>0</v>
      </c>
      <c r="U1953" s="157"/>
      <c r="V1953" s="83">
        <f>SUM(V1954)</f>
        <v>0</v>
      </c>
      <c r="W1953" s="88">
        <f>SUM(W1954)</f>
        <v>0</v>
      </c>
      <c r="X1953" s="177">
        <f t="shared" si="2073"/>
        <v>0</v>
      </c>
      <c r="Y1953" s="88">
        <f>SUM(Y1954)</f>
        <v>0</v>
      </c>
      <c r="Z1953" s="88">
        <f>SUM(Z1954)</f>
        <v>0</v>
      </c>
      <c r="AA1953" s="178">
        <f t="shared" si="2085"/>
        <v>0</v>
      </c>
      <c r="AB1953" s="157"/>
      <c r="AC1953" s="83">
        <f>SUM(AC1954)</f>
        <v>0</v>
      </c>
      <c r="AD1953" s="88">
        <f>SUM(AD1954)</f>
        <v>0</v>
      </c>
      <c r="AE1953" s="177">
        <f t="shared" si="2074"/>
        <v>0</v>
      </c>
      <c r="AF1953" s="88">
        <f>SUM(AF1954)</f>
        <v>0</v>
      </c>
      <c r="AG1953" s="88">
        <f>SUM(AG1954)</f>
        <v>0</v>
      </c>
      <c r="AH1953" s="178">
        <f t="shared" si="2086"/>
        <v>0</v>
      </c>
      <c r="AJ1953" s="84">
        <f t="shared" ref="AJ1953:AU1953" si="2100">SUM(AJ1954)</f>
        <v>0</v>
      </c>
      <c r="AK1953" s="86">
        <f t="shared" si="2100"/>
        <v>0</v>
      </c>
      <c r="AL1953" s="88">
        <f t="shared" si="2100"/>
        <v>0</v>
      </c>
      <c r="AM1953" s="86">
        <f t="shared" si="2100"/>
        <v>0</v>
      </c>
      <c r="AN1953" s="88">
        <f t="shared" si="2100"/>
        <v>0</v>
      </c>
      <c r="AO1953" s="86">
        <f t="shared" si="2100"/>
        <v>0</v>
      </c>
      <c r="AP1953" s="88">
        <f t="shared" si="2100"/>
        <v>0</v>
      </c>
      <c r="AQ1953" s="86">
        <f t="shared" si="2100"/>
        <v>0</v>
      </c>
      <c r="AR1953" s="88">
        <f t="shared" si="2100"/>
        <v>0</v>
      </c>
      <c r="AS1953" s="86">
        <f t="shared" si="2100"/>
        <v>0</v>
      </c>
      <c r="AT1953" s="88">
        <f t="shared" si="2100"/>
        <v>0</v>
      </c>
      <c r="AU1953" s="86">
        <f t="shared" si="2100"/>
        <v>0</v>
      </c>
      <c r="AV1953" s="86">
        <f t="shared" si="2076"/>
        <v>0</v>
      </c>
      <c r="AW1953" s="93">
        <f t="shared" si="2077"/>
        <v>0</v>
      </c>
      <c r="AY1953" s="86">
        <f t="shared" si="2078"/>
        <v>0</v>
      </c>
      <c r="AZ1953" s="86">
        <f t="shared" si="2079"/>
        <v>0</v>
      </c>
      <c r="BA1953" s="86">
        <f t="shared" si="2080"/>
        <v>0</v>
      </c>
      <c r="BB1953" s="86">
        <f t="shared" si="2081"/>
        <v>0</v>
      </c>
      <c r="BC1953" s="86">
        <f t="shared" si="2082"/>
        <v>0</v>
      </c>
      <c r="BD1953" s="86">
        <f t="shared" si="2083"/>
        <v>0</v>
      </c>
    </row>
    <row r="1954" spans="2:56" x14ac:dyDescent="0.3">
      <c r="B1954" s="169" t="s">
        <v>139</v>
      </c>
      <c r="C1954" s="248"/>
      <c r="D1954" s="249"/>
      <c r="E1954" s="172">
        <f t="shared" si="2069"/>
        <v>0</v>
      </c>
      <c r="F1954" s="248"/>
      <c r="G1954" s="249"/>
      <c r="H1954" s="172">
        <f t="shared" si="2070"/>
        <v>0</v>
      </c>
      <c r="I1954" s="248"/>
      <c r="J1954" s="250"/>
      <c r="K1954" s="174">
        <f t="shared" si="2071"/>
        <v>0</v>
      </c>
      <c r="L1954" s="248"/>
      <c r="M1954" s="250"/>
      <c r="N1954" s="251"/>
      <c r="O1954" s="248"/>
      <c r="P1954" s="251"/>
      <c r="Q1954" s="166">
        <f t="shared" si="2072"/>
        <v>0</v>
      </c>
      <c r="R1954" s="251"/>
      <c r="S1954" s="251"/>
      <c r="T1954" s="167">
        <f t="shared" si="2084"/>
        <v>0</v>
      </c>
      <c r="U1954" s="157"/>
      <c r="V1954" s="248"/>
      <c r="W1954" s="251"/>
      <c r="X1954" s="166">
        <f t="shared" si="2073"/>
        <v>0</v>
      </c>
      <c r="Y1954" s="251"/>
      <c r="Z1954" s="251"/>
      <c r="AA1954" s="167">
        <f t="shared" si="2085"/>
        <v>0</v>
      </c>
      <c r="AB1954" s="157"/>
      <c r="AC1954" s="248"/>
      <c r="AD1954" s="251"/>
      <c r="AE1954" s="166">
        <f t="shared" si="2074"/>
        <v>0</v>
      </c>
      <c r="AF1954" s="251"/>
      <c r="AG1954" s="251"/>
      <c r="AH1954" s="167">
        <f t="shared" si="2086"/>
        <v>0</v>
      </c>
      <c r="AJ1954" s="252"/>
      <c r="AK1954" s="253"/>
      <c r="AL1954" s="254"/>
      <c r="AM1954" s="253"/>
      <c r="AN1954" s="254"/>
      <c r="AO1954" s="253"/>
      <c r="AP1954" s="254"/>
      <c r="AQ1954" s="253"/>
      <c r="AR1954" s="254"/>
      <c r="AS1954" s="253"/>
      <c r="AT1954" s="254"/>
      <c r="AU1954" s="253"/>
      <c r="AV1954" s="163">
        <f t="shared" si="2076"/>
        <v>0</v>
      </c>
      <c r="AW1954" s="168">
        <f t="shared" si="2077"/>
        <v>0</v>
      </c>
      <c r="AY1954" s="163">
        <f t="shared" si="2078"/>
        <v>0</v>
      </c>
      <c r="AZ1954" s="163">
        <f t="shared" si="2079"/>
        <v>0</v>
      </c>
      <c r="BA1954" s="163">
        <f t="shared" si="2080"/>
        <v>0</v>
      </c>
      <c r="BB1954" s="163">
        <f t="shared" si="2081"/>
        <v>0</v>
      </c>
      <c r="BC1954" s="163">
        <f t="shared" si="2082"/>
        <v>0</v>
      </c>
      <c r="BD1954" s="163">
        <f t="shared" si="2083"/>
        <v>0</v>
      </c>
    </row>
    <row r="1955" spans="2:56" x14ac:dyDescent="0.3">
      <c r="B1955" s="179" t="s">
        <v>140</v>
      </c>
      <c r="C1955" s="83">
        <f>SUM(C1956:C1964)</f>
        <v>0</v>
      </c>
      <c r="D1955" s="84">
        <f>SUM(D1956:D1964)</f>
        <v>0</v>
      </c>
      <c r="E1955" s="85">
        <f t="shared" si="2069"/>
        <v>0</v>
      </c>
      <c r="F1955" s="83">
        <f>SUM(F1956:F1964)</f>
        <v>0</v>
      </c>
      <c r="G1955" s="84">
        <f>SUM(G1956:G1964)</f>
        <v>0</v>
      </c>
      <c r="H1955" s="85">
        <f t="shared" si="2070"/>
        <v>0</v>
      </c>
      <c r="I1955" s="83">
        <f>SUM(I1956:I1964)</f>
        <v>0</v>
      </c>
      <c r="J1955" s="86">
        <f>SUM(J1956:J1964)</f>
        <v>0</v>
      </c>
      <c r="K1955" s="87">
        <f t="shared" si="2071"/>
        <v>0</v>
      </c>
      <c r="L1955" s="83">
        <f>SUM(L1956:L1964)</f>
        <v>0</v>
      </c>
      <c r="M1955" s="86">
        <f>SUM(M1956:M1964)</f>
        <v>0</v>
      </c>
      <c r="N1955" s="88">
        <f>SUM(N1956:N1964)</f>
        <v>0</v>
      </c>
      <c r="O1955" s="83">
        <f>SUM(O1956:O1964)</f>
        <v>0</v>
      </c>
      <c r="P1955" s="88">
        <f>SUM(P1956:P1964)</f>
        <v>0</v>
      </c>
      <c r="Q1955" s="177">
        <f t="shared" si="2072"/>
        <v>0</v>
      </c>
      <c r="R1955" s="88">
        <f>SUM(R1956:R1964)</f>
        <v>0</v>
      </c>
      <c r="S1955" s="88">
        <f>SUM(S1956:S1964)</f>
        <v>0</v>
      </c>
      <c r="T1955" s="178">
        <f t="shared" si="2084"/>
        <v>0</v>
      </c>
      <c r="U1955" s="157"/>
      <c r="V1955" s="83">
        <f>SUM(V1956:V1964)</f>
        <v>0</v>
      </c>
      <c r="W1955" s="88">
        <f>SUM(W1956:W1964)</f>
        <v>0</v>
      </c>
      <c r="X1955" s="177">
        <f t="shared" si="2073"/>
        <v>0</v>
      </c>
      <c r="Y1955" s="88">
        <f>SUM(Y1956:Y1964)</f>
        <v>0</v>
      </c>
      <c r="Z1955" s="88">
        <f>SUM(Z1956:Z1964)</f>
        <v>0</v>
      </c>
      <c r="AA1955" s="178">
        <f t="shared" si="2085"/>
        <v>0</v>
      </c>
      <c r="AB1955" s="157"/>
      <c r="AC1955" s="83">
        <f>SUM(AC1956:AC1964)</f>
        <v>0</v>
      </c>
      <c r="AD1955" s="88">
        <f>SUM(AD1956:AD1964)</f>
        <v>0</v>
      </c>
      <c r="AE1955" s="177">
        <f t="shared" si="2074"/>
        <v>0</v>
      </c>
      <c r="AF1955" s="88">
        <f>SUM(AF1956:AF1964)</f>
        <v>0</v>
      </c>
      <c r="AG1955" s="88">
        <f>SUM(AG1956:AG1964)</f>
        <v>0</v>
      </c>
      <c r="AH1955" s="178">
        <f t="shared" si="2086"/>
        <v>0</v>
      </c>
      <c r="AJ1955" s="84">
        <f t="shared" ref="AJ1955:AU1955" si="2101">SUM(AJ1956:AJ1964)</f>
        <v>0</v>
      </c>
      <c r="AK1955" s="86">
        <f t="shared" si="2101"/>
        <v>0</v>
      </c>
      <c r="AL1955" s="88">
        <f t="shared" si="2101"/>
        <v>0</v>
      </c>
      <c r="AM1955" s="86">
        <f t="shared" si="2101"/>
        <v>0</v>
      </c>
      <c r="AN1955" s="88">
        <f t="shared" si="2101"/>
        <v>0</v>
      </c>
      <c r="AO1955" s="86">
        <f t="shared" si="2101"/>
        <v>0</v>
      </c>
      <c r="AP1955" s="88">
        <f t="shared" si="2101"/>
        <v>0</v>
      </c>
      <c r="AQ1955" s="86">
        <f t="shared" si="2101"/>
        <v>0</v>
      </c>
      <c r="AR1955" s="88">
        <f t="shared" si="2101"/>
        <v>0</v>
      </c>
      <c r="AS1955" s="86">
        <f t="shared" si="2101"/>
        <v>0</v>
      </c>
      <c r="AT1955" s="88">
        <f t="shared" si="2101"/>
        <v>0</v>
      </c>
      <c r="AU1955" s="86">
        <f t="shared" si="2101"/>
        <v>0</v>
      </c>
      <c r="AV1955" s="86">
        <f t="shared" si="2076"/>
        <v>0</v>
      </c>
      <c r="AW1955" s="93">
        <f t="shared" si="2077"/>
        <v>0</v>
      </c>
      <c r="AY1955" s="86">
        <f t="shared" si="2078"/>
        <v>0</v>
      </c>
      <c r="AZ1955" s="86">
        <f t="shared" si="2079"/>
        <v>0</v>
      </c>
      <c r="BA1955" s="86">
        <f t="shared" si="2080"/>
        <v>0</v>
      </c>
      <c r="BB1955" s="86">
        <f t="shared" si="2081"/>
        <v>0</v>
      </c>
      <c r="BC1955" s="86">
        <f t="shared" si="2082"/>
        <v>0</v>
      </c>
      <c r="BD1955" s="86">
        <f t="shared" si="2083"/>
        <v>0</v>
      </c>
    </row>
    <row r="1956" spans="2:56" x14ac:dyDescent="0.3">
      <c r="B1956" s="169" t="s">
        <v>141</v>
      </c>
      <c r="C1956" s="248"/>
      <c r="D1956" s="249"/>
      <c r="E1956" s="172">
        <f t="shared" si="2069"/>
        <v>0</v>
      </c>
      <c r="F1956" s="248"/>
      <c r="G1956" s="249"/>
      <c r="H1956" s="172">
        <f t="shared" si="2070"/>
        <v>0</v>
      </c>
      <c r="I1956" s="248"/>
      <c r="J1956" s="250"/>
      <c r="K1956" s="174">
        <f t="shared" si="2071"/>
        <v>0</v>
      </c>
      <c r="L1956" s="248"/>
      <c r="M1956" s="250"/>
      <c r="N1956" s="251"/>
      <c r="O1956" s="248"/>
      <c r="P1956" s="251"/>
      <c r="Q1956" s="166">
        <f t="shared" si="2072"/>
        <v>0</v>
      </c>
      <c r="R1956" s="251"/>
      <c r="S1956" s="251"/>
      <c r="T1956" s="167">
        <f t="shared" si="2084"/>
        <v>0</v>
      </c>
      <c r="U1956" s="157"/>
      <c r="V1956" s="248"/>
      <c r="W1956" s="251"/>
      <c r="X1956" s="166">
        <f t="shared" si="2073"/>
        <v>0</v>
      </c>
      <c r="Y1956" s="251"/>
      <c r="Z1956" s="251"/>
      <c r="AA1956" s="167">
        <f t="shared" si="2085"/>
        <v>0</v>
      </c>
      <c r="AB1956" s="157"/>
      <c r="AC1956" s="248"/>
      <c r="AD1956" s="251"/>
      <c r="AE1956" s="166">
        <f t="shared" si="2074"/>
        <v>0</v>
      </c>
      <c r="AF1956" s="251"/>
      <c r="AG1956" s="251"/>
      <c r="AH1956" s="167">
        <f t="shared" si="2086"/>
        <v>0</v>
      </c>
      <c r="AJ1956" s="252"/>
      <c r="AK1956" s="253"/>
      <c r="AL1956" s="254"/>
      <c r="AM1956" s="253"/>
      <c r="AN1956" s="254"/>
      <c r="AO1956" s="253"/>
      <c r="AP1956" s="254"/>
      <c r="AQ1956" s="253"/>
      <c r="AR1956" s="254"/>
      <c r="AS1956" s="253"/>
      <c r="AT1956" s="254"/>
      <c r="AU1956" s="253"/>
      <c r="AV1956" s="163">
        <f t="shared" si="2076"/>
        <v>0</v>
      </c>
      <c r="AW1956" s="168">
        <f t="shared" si="2077"/>
        <v>0</v>
      </c>
      <c r="AY1956" s="163">
        <f t="shared" si="2078"/>
        <v>0</v>
      </c>
      <c r="AZ1956" s="163">
        <f t="shared" si="2079"/>
        <v>0</v>
      </c>
      <c r="BA1956" s="163">
        <f t="shared" si="2080"/>
        <v>0</v>
      </c>
      <c r="BB1956" s="163">
        <f t="shared" si="2081"/>
        <v>0</v>
      </c>
      <c r="BC1956" s="163">
        <f t="shared" si="2082"/>
        <v>0</v>
      </c>
      <c r="BD1956" s="163">
        <f t="shared" si="2083"/>
        <v>0</v>
      </c>
    </row>
    <row r="1957" spans="2:56" x14ac:dyDescent="0.3">
      <c r="B1957" s="169" t="s">
        <v>142</v>
      </c>
      <c r="C1957" s="248"/>
      <c r="D1957" s="249"/>
      <c r="E1957" s="172">
        <f t="shared" si="2069"/>
        <v>0</v>
      </c>
      <c r="F1957" s="248"/>
      <c r="G1957" s="249"/>
      <c r="H1957" s="172">
        <f t="shared" si="2070"/>
        <v>0</v>
      </c>
      <c r="I1957" s="248"/>
      <c r="J1957" s="250"/>
      <c r="K1957" s="174">
        <f t="shared" si="2071"/>
        <v>0</v>
      </c>
      <c r="L1957" s="248"/>
      <c r="M1957" s="250"/>
      <c r="N1957" s="251"/>
      <c r="O1957" s="248"/>
      <c r="P1957" s="251"/>
      <c r="Q1957" s="166">
        <f t="shared" si="2072"/>
        <v>0</v>
      </c>
      <c r="R1957" s="251"/>
      <c r="S1957" s="251"/>
      <c r="T1957" s="167">
        <f t="shared" si="2084"/>
        <v>0</v>
      </c>
      <c r="U1957" s="157"/>
      <c r="V1957" s="248"/>
      <c r="W1957" s="251"/>
      <c r="X1957" s="166">
        <f t="shared" si="2073"/>
        <v>0</v>
      </c>
      <c r="Y1957" s="251"/>
      <c r="Z1957" s="251"/>
      <c r="AA1957" s="167">
        <f t="shared" si="2085"/>
        <v>0</v>
      </c>
      <c r="AB1957" s="157"/>
      <c r="AC1957" s="248"/>
      <c r="AD1957" s="251"/>
      <c r="AE1957" s="166">
        <f t="shared" si="2074"/>
        <v>0</v>
      </c>
      <c r="AF1957" s="251"/>
      <c r="AG1957" s="251"/>
      <c r="AH1957" s="167">
        <f t="shared" si="2086"/>
        <v>0</v>
      </c>
      <c r="AJ1957" s="252"/>
      <c r="AK1957" s="253"/>
      <c r="AL1957" s="254"/>
      <c r="AM1957" s="253"/>
      <c r="AN1957" s="254"/>
      <c r="AO1957" s="253"/>
      <c r="AP1957" s="254"/>
      <c r="AQ1957" s="253"/>
      <c r="AR1957" s="254"/>
      <c r="AS1957" s="253"/>
      <c r="AT1957" s="254"/>
      <c r="AU1957" s="253"/>
      <c r="AV1957" s="163">
        <f t="shared" si="2076"/>
        <v>0</v>
      </c>
      <c r="AW1957" s="168">
        <f t="shared" si="2077"/>
        <v>0</v>
      </c>
      <c r="AY1957" s="163">
        <f t="shared" si="2078"/>
        <v>0</v>
      </c>
      <c r="AZ1957" s="163">
        <f t="shared" si="2079"/>
        <v>0</v>
      </c>
      <c r="BA1957" s="163">
        <f t="shared" si="2080"/>
        <v>0</v>
      </c>
      <c r="BB1957" s="163">
        <f t="shared" si="2081"/>
        <v>0</v>
      </c>
      <c r="BC1957" s="163">
        <f t="shared" si="2082"/>
        <v>0</v>
      </c>
      <c r="BD1957" s="163">
        <f t="shared" si="2083"/>
        <v>0</v>
      </c>
    </row>
    <row r="1958" spans="2:56" x14ac:dyDescent="0.3">
      <c r="B1958" s="169" t="s">
        <v>143</v>
      </c>
      <c r="C1958" s="248"/>
      <c r="D1958" s="249"/>
      <c r="E1958" s="172">
        <f t="shared" si="2069"/>
        <v>0</v>
      </c>
      <c r="F1958" s="248"/>
      <c r="G1958" s="249"/>
      <c r="H1958" s="172">
        <f t="shared" si="2070"/>
        <v>0</v>
      </c>
      <c r="I1958" s="248"/>
      <c r="J1958" s="250"/>
      <c r="K1958" s="174">
        <f t="shared" si="2071"/>
        <v>0</v>
      </c>
      <c r="L1958" s="248"/>
      <c r="M1958" s="250"/>
      <c r="N1958" s="251"/>
      <c r="O1958" s="248"/>
      <c r="P1958" s="251"/>
      <c r="Q1958" s="166">
        <f t="shared" si="2072"/>
        <v>0</v>
      </c>
      <c r="R1958" s="251"/>
      <c r="S1958" s="251"/>
      <c r="T1958" s="167">
        <f t="shared" si="2084"/>
        <v>0</v>
      </c>
      <c r="U1958" s="157"/>
      <c r="V1958" s="248"/>
      <c r="W1958" s="251"/>
      <c r="X1958" s="166">
        <f t="shared" si="2073"/>
        <v>0</v>
      </c>
      <c r="Y1958" s="251"/>
      <c r="Z1958" s="251"/>
      <c r="AA1958" s="167">
        <f t="shared" si="2085"/>
        <v>0</v>
      </c>
      <c r="AB1958" s="157"/>
      <c r="AC1958" s="248"/>
      <c r="AD1958" s="251"/>
      <c r="AE1958" s="166">
        <f t="shared" si="2074"/>
        <v>0</v>
      </c>
      <c r="AF1958" s="251"/>
      <c r="AG1958" s="251"/>
      <c r="AH1958" s="167">
        <f t="shared" si="2086"/>
        <v>0</v>
      </c>
      <c r="AJ1958" s="252"/>
      <c r="AK1958" s="253"/>
      <c r="AL1958" s="254"/>
      <c r="AM1958" s="253"/>
      <c r="AN1958" s="254"/>
      <c r="AO1958" s="253"/>
      <c r="AP1958" s="254"/>
      <c r="AQ1958" s="253"/>
      <c r="AR1958" s="254"/>
      <c r="AS1958" s="253"/>
      <c r="AT1958" s="254"/>
      <c r="AU1958" s="253"/>
      <c r="AV1958" s="163">
        <f t="shared" si="2076"/>
        <v>0</v>
      </c>
      <c r="AW1958" s="168">
        <f t="shared" si="2077"/>
        <v>0</v>
      </c>
      <c r="AY1958" s="163">
        <f t="shared" si="2078"/>
        <v>0</v>
      </c>
      <c r="AZ1958" s="163">
        <f t="shared" si="2079"/>
        <v>0</v>
      </c>
      <c r="BA1958" s="163">
        <f t="shared" si="2080"/>
        <v>0</v>
      </c>
      <c r="BB1958" s="163">
        <f t="shared" si="2081"/>
        <v>0</v>
      </c>
      <c r="BC1958" s="163">
        <f t="shared" si="2082"/>
        <v>0</v>
      </c>
      <c r="BD1958" s="163">
        <f t="shared" si="2083"/>
        <v>0</v>
      </c>
    </row>
    <row r="1959" spans="2:56" x14ac:dyDescent="0.3">
      <c r="B1959" s="169" t="s">
        <v>144</v>
      </c>
      <c r="C1959" s="248"/>
      <c r="D1959" s="249"/>
      <c r="E1959" s="172">
        <f t="shared" si="2069"/>
        <v>0</v>
      </c>
      <c r="F1959" s="248"/>
      <c r="G1959" s="249"/>
      <c r="H1959" s="172">
        <f t="shared" si="2070"/>
        <v>0</v>
      </c>
      <c r="I1959" s="248"/>
      <c r="J1959" s="250"/>
      <c r="K1959" s="174">
        <f t="shared" si="2071"/>
        <v>0</v>
      </c>
      <c r="L1959" s="248"/>
      <c r="M1959" s="250"/>
      <c r="N1959" s="251"/>
      <c r="O1959" s="248"/>
      <c r="P1959" s="251"/>
      <c r="Q1959" s="166">
        <f t="shared" si="2072"/>
        <v>0</v>
      </c>
      <c r="R1959" s="251"/>
      <c r="S1959" s="251"/>
      <c r="T1959" s="167">
        <f t="shared" si="2084"/>
        <v>0</v>
      </c>
      <c r="U1959" s="157"/>
      <c r="V1959" s="248"/>
      <c r="W1959" s="251"/>
      <c r="X1959" s="166">
        <f t="shared" si="2073"/>
        <v>0</v>
      </c>
      <c r="Y1959" s="251"/>
      <c r="Z1959" s="251"/>
      <c r="AA1959" s="167">
        <f t="shared" si="2085"/>
        <v>0</v>
      </c>
      <c r="AB1959" s="157"/>
      <c r="AC1959" s="248"/>
      <c r="AD1959" s="251"/>
      <c r="AE1959" s="166">
        <f t="shared" si="2074"/>
        <v>0</v>
      </c>
      <c r="AF1959" s="251"/>
      <c r="AG1959" s="251"/>
      <c r="AH1959" s="167">
        <f t="shared" si="2086"/>
        <v>0</v>
      </c>
      <c r="AJ1959" s="252"/>
      <c r="AK1959" s="253"/>
      <c r="AL1959" s="254"/>
      <c r="AM1959" s="253"/>
      <c r="AN1959" s="254"/>
      <c r="AO1959" s="253"/>
      <c r="AP1959" s="254"/>
      <c r="AQ1959" s="253"/>
      <c r="AR1959" s="254"/>
      <c r="AS1959" s="253"/>
      <c r="AT1959" s="254"/>
      <c r="AU1959" s="253"/>
      <c r="AV1959" s="163">
        <f t="shared" si="2076"/>
        <v>0</v>
      </c>
      <c r="AW1959" s="168">
        <f t="shared" si="2077"/>
        <v>0</v>
      </c>
      <c r="AY1959" s="163">
        <f t="shared" si="2078"/>
        <v>0</v>
      </c>
      <c r="AZ1959" s="163">
        <f t="shared" si="2079"/>
        <v>0</v>
      </c>
      <c r="BA1959" s="163">
        <f t="shared" si="2080"/>
        <v>0</v>
      </c>
      <c r="BB1959" s="163">
        <f t="shared" si="2081"/>
        <v>0</v>
      </c>
      <c r="BC1959" s="163">
        <f t="shared" si="2082"/>
        <v>0</v>
      </c>
      <c r="BD1959" s="163">
        <f t="shared" si="2083"/>
        <v>0</v>
      </c>
    </row>
    <row r="1960" spans="2:56" x14ac:dyDescent="0.3">
      <c r="B1960" s="169" t="s">
        <v>145</v>
      </c>
      <c r="C1960" s="248"/>
      <c r="D1960" s="249"/>
      <c r="E1960" s="172">
        <f t="shared" si="2069"/>
        <v>0</v>
      </c>
      <c r="F1960" s="248"/>
      <c r="G1960" s="249"/>
      <c r="H1960" s="172">
        <f t="shared" si="2070"/>
        <v>0</v>
      </c>
      <c r="I1960" s="248"/>
      <c r="J1960" s="250"/>
      <c r="K1960" s="174">
        <f t="shared" si="2071"/>
        <v>0</v>
      </c>
      <c r="L1960" s="248"/>
      <c r="M1960" s="250"/>
      <c r="N1960" s="251"/>
      <c r="O1960" s="248"/>
      <c r="P1960" s="251"/>
      <c r="Q1960" s="166">
        <f t="shared" si="2072"/>
        <v>0</v>
      </c>
      <c r="R1960" s="251"/>
      <c r="S1960" s="251"/>
      <c r="T1960" s="167">
        <f t="shared" si="2084"/>
        <v>0</v>
      </c>
      <c r="U1960" s="157"/>
      <c r="V1960" s="248"/>
      <c r="W1960" s="251"/>
      <c r="X1960" s="166">
        <f t="shared" si="2073"/>
        <v>0</v>
      </c>
      <c r="Y1960" s="251"/>
      <c r="Z1960" s="251"/>
      <c r="AA1960" s="167">
        <f t="shared" si="2085"/>
        <v>0</v>
      </c>
      <c r="AB1960" s="157"/>
      <c r="AC1960" s="248"/>
      <c r="AD1960" s="251"/>
      <c r="AE1960" s="166">
        <f t="shared" si="2074"/>
        <v>0</v>
      </c>
      <c r="AF1960" s="251"/>
      <c r="AG1960" s="251"/>
      <c r="AH1960" s="167">
        <f t="shared" si="2086"/>
        <v>0</v>
      </c>
      <c r="AJ1960" s="252"/>
      <c r="AK1960" s="253"/>
      <c r="AL1960" s="254"/>
      <c r="AM1960" s="253"/>
      <c r="AN1960" s="254"/>
      <c r="AO1960" s="253"/>
      <c r="AP1960" s="254"/>
      <c r="AQ1960" s="253"/>
      <c r="AR1960" s="254"/>
      <c r="AS1960" s="253"/>
      <c r="AT1960" s="254"/>
      <c r="AU1960" s="253"/>
      <c r="AV1960" s="163">
        <f t="shared" si="2076"/>
        <v>0</v>
      </c>
      <c r="AW1960" s="168">
        <f t="shared" si="2077"/>
        <v>0</v>
      </c>
      <c r="AY1960" s="163">
        <f t="shared" si="2078"/>
        <v>0</v>
      </c>
      <c r="AZ1960" s="163">
        <f t="shared" si="2079"/>
        <v>0</v>
      </c>
      <c r="BA1960" s="163">
        <f t="shared" si="2080"/>
        <v>0</v>
      </c>
      <c r="BB1960" s="163">
        <f t="shared" si="2081"/>
        <v>0</v>
      </c>
      <c r="BC1960" s="163">
        <f t="shared" si="2082"/>
        <v>0</v>
      </c>
      <c r="BD1960" s="163">
        <f t="shared" si="2083"/>
        <v>0</v>
      </c>
    </row>
    <row r="1961" spans="2:56" x14ac:dyDescent="0.3">
      <c r="B1961" s="169" t="s">
        <v>146</v>
      </c>
      <c r="C1961" s="248"/>
      <c r="D1961" s="249"/>
      <c r="E1961" s="172">
        <f t="shared" si="2069"/>
        <v>0</v>
      </c>
      <c r="F1961" s="248"/>
      <c r="G1961" s="249"/>
      <c r="H1961" s="172">
        <f t="shared" si="2070"/>
        <v>0</v>
      </c>
      <c r="I1961" s="248"/>
      <c r="J1961" s="250"/>
      <c r="K1961" s="174">
        <f t="shared" si="2071"/>
        <v>0</v>
      </c>
      <c r="L1961" s="248"/>
      <c r="M1961" s="250"/>
      <c r="N1961" s="251"/>
      <c r="O1961" s="248"/>
      <c r="P1961" s="251"/>
      <c r="Q1961" s="166">
        <f t="shared" si="2072"/>
        <v>0</v>
      </c>
      <c r="R1961" s="251"/>
      <c r="S1961" s="251"/>
      <c r="T1961" s="167">
        <f t="shared" si="2084"/>
        <v>0</v>
      </c>
      <c r="U1961" s="157"/>
      <c r="V1961" s="248"/>
      <c r="W1961" s="251"/>
      <c r="X1961" s="166">
        <f t="shared" si="2073"/>
        <v>0</v>
      </c>
      <c r="Y1961" s="251"/>
      <c r="Z1961" s="251"/>
      <c r="AA1961" s="167">
        <f t="shared" si="2085"/>
        <v>0</v>
      </c>
      <c r="AB1961" s="157"/>
      <c r="AC1961" s="248"/>
      <c r="AD1961" s="251"/>
      <c r="AE1961" s="166">
        <f t="shared" si="2074"/>
        <v>0</v>
      </c>
      <c r="AF1961" s="251"/>
      <c r="AG1961" s="251"/>
      <c r="AH1961" s="167">
        <f t="shared" si="2086"/>
        <v>0</v>
      </c>
      <c r="AJ1961" s="252"/>
      <c r="AK1961" s="253"/>
      <c r="AL1961" s="254"/>
      <c r="AM1961" s="253"/>
      <c r="AN1961" s="254"/>
      <c r="AO1961" s="253"/>
      <c r="AP1961" s="254"/>
      <c r="AQ1961" s="253"/>
      <c r="AR1961" s="254"/>
      <c r="AS1961" s="253"/>
      <c r="AT1961" s="254"/>
      <c r="AU1961" s="253"/>
      <c r="AV1961" s="163">
        <f t="shared" si="2076"/>
        <v>0</v>
      </c>
      <c r="AW1961" s="168">
        <f t="shared" si="2077"/>
        <v>0</v>
      </c>
      <c r="AY1961" s="163">
        <f t="shared" si="2078"/>
        <v>0</v>
      </c>
      <c r="AZ1961" s="163">
        <f t="shared" si="2079"/>
        <v>0</v>
      </c>
      <c r="BA1961" s="163">
        <f t="shared" si="2080"/>
        <v>0</v>
      </c>
      <c r="BB1961" s="163">
        <f t="shared" si="2081"/>
        <v>0</v>
      </c>
      <c r="BC1961" s="163">
        <f t="shared" si="2082"/>
        <v>0</v>
      </c>
      <c r="BD1961" s="163">
        <f t="shared" si="2083"/>
        <v>0</v>
      </c>
    </row>
    <row r="1962" spans="2:56" x14ac:dyDescent="0.3">
      <c r="B1962" s="169" t="s">
        <v>147</v>
      </c>
      <c r="C1962" s="248"/>
      <c r="D1962" s="249"/>
      <c r="E1962" s="172">
        <f t="shared" si="2069"/>
        <v>0</v>
      </c>
      <c r="F1962" s="248"/>
      <c r="G1962" s="249"/>
      <c r="H1962" s="172">
        <f t="shared" si="2070"/>
        <v>0</v>
      </c>
      <c r="I1962" s="248"/>
      <c r="J1962" s="250"/>
      <c r="K1962" s="174">
        <f t="shared" si="2071"/>
        <v>0</v>
      </c>
      <c r="L1962" s="248"/>
      <c r="M1962" s="250"/>
      <c r="N1962" s="251"/>
      <c r="O1962" s="248"/>
      <c r="P1962" s="251"/>
      <c r="Q1962" s="166">
        <f t="shared" si="2072"/>
        <v>0</v>
      </c>
      <c r="R1962" s="251"/>
      <c r="S1962" s="251"/>
      <c r="T1962" s="167">
        <f t="shared" si="2084"/>
        <v>0</v>
      </c>
      <c r="U1962" s="157"/>
      <c r="V1962" s="248"/>
      <c r="W1962" s="251"/>
      <c r="X1962" s="166">
        <f t="shared" si="2073"/>
        <v>0</v>
      </c>
      <c r="Y1962" s="251"/>
      <c r="Z1962" s="251"/>
      <c r="AA1962" s="167">
        <f t="shared" si="2085"/>
        <v>0</v>
      </c>
      <c r="AB1962" s="157"/>
      <c r="AC1962" s="248"/>
      <c r="AD1962" s="251"/>
      <c r="AE1962" s="166">
        <f t="shared" si="2074"/>
        <v>0</v>
      </c>
      <c r="AF1962" s="251"/>
      <c r="AG1962" s="251"/>
      <c r="AH1962" s="167">
        <f t="shared" si="2086"/>
        <v>0</v>
      </c>
      <c r="AJ1962" s="252"/>
      <c r="AK1962" s="253"/>
      <c r="AL1962" s="254"/>
      <c r="AM1962" s="253"/>
      <c r="AN1962" s="254"/>
      <c r="AO1962" s="253"/>
      <c r="AP1962" s="254"/>
      <c r="AQ1962" s="253"/>
      <c r="AR1962" s="254"/>
      <c r="AS1962" s="253"/>
      <c r="AT1962" s="254"/>
      <c r="AU1962" s="253"/>
      <c r="AV1962" s="163">
        <f t="shared" si="2076"/>
        <v>0</v>
      </c>
      <c r="AW1962" s="168">
        <f t="shared" si="2077"/>
        <v>0</v>
      </c>
      <c r="AY1962" s="163">
        <f t="shared" si="2078"/>
        <v>0</v>
      </c>
      <c r="AZ1962" s="163">
        <f t="shared" si="2079"/>
        <v>0</v>
      </c>
      <c r="BA1962" s="163">
        <f t="shared" si="2080"/>
        <v>0</v>
      </c>
      <c r="BB1962" s="163">
        <f t="shared" si="2081"/>
        <v>0</v>
      </c>
      <c r="BC1962" s="163">
        <f t="shared" si="2082"/>
        <v>0</v>
      </c>
      <c r="BD1962" s="163">
        <f t="shared" si="2083"/>
        <v>0</v>
      </c>
    </row>
    <row r="1963" spans="2:56" x14ac:dyDescent="0.3">
      <c r="B1963" s="169" t="s">
        <v>148</v>
      </c>
      <c r="C1963" s="248"/>
      <c r="D1963" s="249"/>
      <c r="E1963" s="172">
        <f t="shared" si="2069"/>
        <v>0</v>
      </c>
      <c r="F1963" s="248"/>
      <c r="G1963" s="249"/>
      <c r="H1963" s="172">
        <f t="shared" si="2070"/>
        <v>0</v>
      </c>
      <c r="I1963" s="248"/>
      <c r="J1963" s="250"/>
      <c r="K1963" s="174">
        <f t="shared" si="2071"/>
        <v>0</v>
      </c>
      <c r="L1963" s="248"/>
      <c r="M1963" s="250"/>
      <c r="N1963" s="251"/>
      <c r="O1963" s="248"/>
      <c r="P1963" s="251"/>
      <c r="Q1963" s="166">
        <f t="shared" si="2072"/>
        <v>0</v>
      </c>
      <c r="R1963" s="251"/>
      <c r="S1963" s="251"/>
      <c r="T1963" s="167">
        <f t="shared" si="2084"/>
        <v>0</v>
      </c>
      <c r="U1963" s="157"/>
      <c r="V1963" s="248"/>
      <c r="W1963" s="251"/>
      <c r="X1963" s="166">
        <f t="shared" si="2073"/>
        <v>0</v>
      </c>
      <c r="Y1963" s="251"/>
      <c r="Z1963" s="251"/>
      <c r="AA1963" s="167">
        <f t="shared" si="2085"/>
        <v>0</v>
      </c>
      <c r="AB1963" s="157"/>
      <c r="AC1963" s="248"/>
      <c r="AD1963" s="251"/>
      <c r="AE1963" s="166">
        <f t="shared" si="2074"/>
        <v>0</v>
      </c>
      <c r="AF1963" s="251"/>
      <c r="AG1963" s="251"/>
      <c r="AH1963" s="167">
        <f t="shared" si="2086"/>
        <v>0</v>
      </c>
      <c r="AJ1963" s="252"/>
      <c r="AK1963" s="253"/>
      <c r="AL1963" s="254"/>
      <c r="AM1963" s="253"/>
      <c r="AN1963" s="254"/>
      <c r="AO1963" s="253"/>
      <c r="AP1963" s="254"/>
      <c r="AQ1963" s="253"/>
      <c r="AR1963" s="254"/>
      <c r="AS1963" s="253"/>
      <c r="AT1963" s="254"/>
      <c r="AU1963" s="253"/>
      <c r="AV1963" s="163">
        <f t="shared" si="2076"/>
        <v>0</v>
      </c>
      <c r="AW1963" s="168">
        <f t="shared" si="2077"/>
        <v>0</v>
      </c>
      <c r="AY1963" s="163">
        <f t="shared" si="2078"/>
        <v>0</v>
      </c>
      <c r="AZ1963" s="163">
        <f t="shared" si="2079"/>
        <v>0</v>
      </c>
      <c r="BA1963" s="163">
        <f t="shared" si="2080"/>
        <v>0</v>
      </c>
      <c r="BB1963" s="163">
        <f t="shared" si="2081"/>
        <v>0</v>
      </c>
      <c r="BC1963" s="163">
        <f t="shared" si="2082"/>
        <v>0</v>
      </c>
      <c r="BD1963" s="163">
        <f t="shared" si="2083"/>
        <v>0</v>
      </c>
    </row>
    <row r="1964" spans="2:56" x14ac:dyDescent="0.3">
      <c r="B1964" s="169" t="s">
        <v>149</v>
      </c>
      <c r="C1964" s="248"/>
      <c r="D1964" s="249"/>
      <c r="E1964" s="172">
        <f t="shared" si="2069"/>
        <v>0</v>
      </c>
      <c r="F1964" s="248"/>
      <c r="G1964" s="249"/>
      <c r="H1964" s="172">
        <f t="shared" si="2070"/>
        <v>0</v>
      </c>
      <c r="I1964" s="248"/>
      <c r="J1964" s="250"/>
      <c r="K1964" s="174">
        <f t="shared" si="2071"/>
        <v>0</v>
      </c>
      <c r="L1964" s="248"/>
      <c r="M1964" s="250"/>
      <c r="N1964" s="251"/>
      <c r="O1964" s="248"/>
      <c r="P1964" s="251"/>
      <c r="Q1964" s="166">
        <f t="shared" si="2072"/>
        <v>0</v>
      </c>
      <c r="R1964" s="251"/>
      <c r="S1964" s="251"/>
      <c r="T1964" s="167">
        <f t="shared" si="2084"/>
        <v>0</v>
      </c>
      <c r="U1964" s="157"/>
      <c r="V1964" s="248"/>
      <c r="W1964" s="251"/>
      <c r="X1964" s="166">
        <f t="shared" si="2073"/>
        <v>0</v>
      </c>
      <c r="Y1964" s="251"/>
      <c r="Z1964" s="251"/>
      <c r="AA1964" s="167">
        <f t="shared" si="2085"/>
        <v>0</v>
      </c>
      <c r="AB1964" s="157"/>
      <c r="AC1964" s="248"/>
      <c r="AD1964" s="251"/>
      <c r="AE1964" s="166">
        <f t="shared" si="2074"/>
        <v>0</v>
      </c>
      <c r="AF1964" s="251"/>
      <c r="AG1964" s="251"/>
      <c r="AH1964" s="167">
        <f t="shared" si="2086"/>
        <v>0</v>
      </c>
      <c r="AJ1964" s="252"/>
      <c r="AK1964" s="253"/>
      <c r="AL1964" s="254"/>
      <c r="AM1964" s="253"/>
      <c r="AN1964" s="254"/>
      <c r="AO1964" s="253"/>
      <c r="AP1964" s="254"/>
      <c r="AQ1964" s="253"/>
      <c r="AR1964" s="254"/>
      <c r="AS1964" s="253"/>
      <c r="AT1964" s="254"/>
      <c r="AU1964" s="253"/>
      <c r="AV1964" s="163">
        <f t="shared" si="2076"/>
        <v>0</v>
      </c>
      <c r="AW1964" s="168">
        <f t="shared" si="2077"/>
        <v>0</v>
      </c>
      <c r="AY1964" s="163">
        <f t="shared" si="2078"/>
        <v>0</v>
      </c>
      <c r="AZ1964" s="163">
        <f t="shared" si="2079"/>
        <v>0</v>
      </c>
      <c r="BA1964" s="163">
        <f t="shared" si="2080"/>
        <v>0</v>
      </c>
      <c r="BB1964" s="163">
        <f t="shared" si="2081"/>
        <v>0</v>
      </c>
      <c r="BC1964" s="163">
        <f t="shared" si="2082"/>
        <v>0</v>
      </c>
      <c r="BD1964" s="163">
        <f t="shared" si="2083"/>
        <v>0</v>
      </c>
    </row>
    <row r="1965" spans="2:56" x14ac:dyDescent="0.3">
      <c r="B1965" s="179" t="s">
        <v>150</v>
      </c>
      <c r="C1965" s="83">
        <f>SUM(C1966:C1972)</f>
        <v>0</v>
      </c>
      <c r="D1965" s="84">
        <f>SUM(D1966:D1972)</f>
        <v>0</v>
      </c>
      <c r="E1965" s="85">
        <f t="shared" si="2069"/>
        <v>0</v>
      </c>
      <c r="F1965" s="83">
        <f>SUM(F1966:F1972)</f>
        <v>0</v>
      </c>
      <c r="G1965" s="84">
        <f>SUM(G1966:G1972)</f>
        <v>0</v>
      </c>
      <c r="H1965" s="85">
        <f t="shared" si="2070"/>
        <v>0</v>
      </c>
      <c r="I1965" s="83">
        <f>SUM(I1966:I1972)</f>
        <v>2607</v>
      </c>
      <c r="J1965" s="86">
        <f>SUM(J1966:J1972)</f>
        <v>2606.13</v>
      </c>
      <c r="K1965" s="87">
        <f t="shared" si="2071"/>
        <v>0.99966628308400463</v>
      </c>
      <c r="L1965" s="83">
        <f>SUM(L1966:L1972)</f>
        <v>3400</v>
      </c>
      <c r="M1965" s="86">
        <f>SUM(M1966:M1972)</f>
        <v>0</v>
      </c>
      <c r="N1965" s="88">
        <f>SUM(N1966:N1972)</f>
        <v>0</v>
      </c>
      <c r="O1965" s="83">
        <f>SUM(O1966:O1972)</f>
        <v>2374</v>
      </c>
      <c r="P1965" s="88">
        <f>SUM(P1966:P1972)</f>
        <v>0</v>
      </c>
      <c r="Q1965" s="177">
        <f t="shared" si="2072"/>
        <v>2374</v>
      </c>
      <c r="R1965" s="88">
        <f>SUM(R1966:R1972)</f>
        <v>0</v>
      </c>
      <c r="S1965" s="88">
        <f>SUM(S1966:S1972)</f>
        <v>0</v>
      </c>
      <c r="T1965" s="178">
        <f t="shared" si="2084"/>
        <v>2374</v>
      </c>
      <c r="U1965" s="157"/>
      <c r="V1965" s="83">
        <f>SUM(V1966:V1972)</f>
        <v>2276</v>
      </c>
      <c r="W1965" s="88">
        <f>SUM(W1966:W1972)</f>
        <v>0</v>
      </c>
      <c r="X1965" s="177">
        <f t="shared" si="2073"/>
        <v>2276</v>
      </c>
      <c r="Y1965" s="88">
        <f>SUM(Y1966:Y1972)</f>
        <v>0</v>
      </c>
      <c r="Z1965" s="88">
        <f>SUM(Z1966:Z1972)</f>
        <v>0</v>
      </c>
      <c r="AA1965" s="178">
        <f t="shared" si="2085"/>
        <v>2276</v>
      </c>
      <c r="AB1965" s="157"/>
      <c r="AC1965" s="83">
        <f>SUM(AC1966:AC1972)</f>
        <v>4118</v>
      </c>
      <c r="AD1965" s="88">
        <f>SUM(AD1966:AD1972)</f>
        <v>0</v>
      </c>
      <c r="AE1965" s="177">
        <f t="shared" si="2074"/>
        <v>4118</v>
      </c>
      <c r="AF1965" s="88">
        <f>SUM(AF1966:AF1972)</f>
        <v>0</v>
      </c>
      <c r="AG1965" s="88">
        <f>SUM(AG1966:AG1972)</f>
        <v>0</v>
      </c>
      <c r="AH1965" s="178">
        <f t="shared" si="2086"/>
        <v>4118</v>
      </c>
      <c r="AJ1965" s="84">
        <f t="shared" ref="AJ1965:AU1965" si="2102">SUM(AJ1966:AJ1972)</f>
        <v>0</v>
      </c>
      <c r="AK1965" s="86">
        <f t="shared" si="2102"/>
        <v>0</v>
      </c>
      <c r="AL1965" s="88">
        <f t="shared" si="2102"/>
        <v>0</v>
      </c>
      <c r="AM1965" s="86">
        <f t="shared" si="2102"/>
        <v>0</v>
      </c>
      <c r="AN1965" s="88">
        <f t="shared" si="2102"/>
        <v>0</v>
      </c>
      <c r="AO1965" s="86">
        <f t="shared" si="2102"/>
        <v>2374</v>
      </c>
      <c r="AP1965" s="88">
        <f t="shared" si="2102"/>
        <v>0</v>
      </c>
      <c r="AQ1965" s="86">
        <f t="shared" si="2102"/>
        <v>0</v>
      </c>
      <c r="AR1965" s="88">
        <f t="shared" si="2102"/>
        <v>0</v>
      </c>
      <c r="AS1965" s="86">
        <f t="shared" si="2102"/>
        <v>0</v>
      </c>
      <c r="AT1965" s="88">
        <f t="shared" si="2102"/>
        <v>0</v>
      </c>
      <c r="AU1965" s="86">
        <f t="shared" si="2102"/>
        <v>0</v>
      </c>
      <c r="AV1965" s="86">
        <f t="shared" si="2076"/>
        <v>2374</v>
      </c>
      <c r="AW1965" s="93">
        <f t="shared" si="2077"/>
        <v>0</v>
      </c>
      <c r="AY1965" s="86">
        <f t="shared" si="2078"/>
        <v>0</v>
      </c>
      <c r="AZ1965" s="86">
        <f t="shared" si="2079"/>
        <v>2374</v>
      </c>
      <c r="BA1965" s="86">
        <f t="shared" si="2080"/>
        <v>0</v>
      </c>
      <c r="BB1965" s="86">
        <f t="shared" si="2081"/>
        <v>0</v>
      </c>
      <c r="BC1965" s="86">
        <f t="shared" si="2082"/>
        <v>2374</v>
      </c>
      <c r="BD1965" s="86">
        <f t="shared" si="2083"/>
        <v>0</v>
      </c>
    </row>
    <row r="1966" spans="2:56" x14ac:dyDescent="0.3">
      <c r="B1966" s="169" t="s">
        <v>151</v>
      </c>
      <c r="C1966" s="248"/>
      <c r="D1966" s="249"/>
      <c r="E1966" s="172">
        <f t="shared" si="2069"/>
        <v>0</v>
      </c>
      <c r="F1966" s="248"/>
      <c r="G1966" s="249"/>
      <c r="H1966" s="172">
        <f t="shared" si="2070"/>
        <v>0</v>
      </c>
      <c r="I1966" s="248"/>
      <c r="J1966" s="250"/>
      <c r="K1966" s="174">
        <f t="shared" si="2071"/>
        <v>0</v>
      </c>
      <c r="L1966" s="248"/>
      <c r="M1966" s="250"/>
      <c r="N1966" s="251"/>
      <c r="O1966" s="248"/>
      <c r="P1966" s="251"/>
      <c r="Q1966" s="166">
        <f t="shared" si="2072"/>
        <v>0</v>
      </c>
      <c r="R1966" s="251"/>
      <c r="S1966" s="251"/>
      <c r="T1966" s="167">
        <f t="shared" si="2084"/>
        <v>0</v>
      </c>
      <c r="U1966" s="157"/>
      <c r="V1966" s="248"/>
      <c r="W1966" s="251"/>
      <c r="X1966" s="166">
        <f t="shared" si="2073"/>
        <v>0</v>
      </c>
      <c r="Y1966" s="251"/>
      <c r="Z1966" s="251"/>
      <c r="AA1966" s="167">
        <f t="shared" si="2085"/>
        <v>0</v>
      </c>
      <c r="AB1966" s="157"/>
      <c r="AC1966" s="248"/>
      <c r="AD1966" s="251"/>
      <c r="AE1966" s="166">
        <f t="shared" si="2074"/>
        <v>0</v>
      </c>
      <c r="AF1966" s="251"/>
      <c r="AG1966" s="251"/>
      <c r="AH1966" s="167">
        <f t="shared" si="2086"/>
        <v>0</v>
      </c>
      <c r="AJ1966" s="252"/>
      <c r="AK1966" s="253"/>
      <c r="AL1966" s="254"/>
      <c r="AM1966" s="253"/>
      <c r="AN1966" s="254"/>
      <c r="AO1966" s="253"/>
      <c r="AP1966" s="254"/>
      <c r="AQ1966" s="253"/>
      <c r="AR1966" s="254"/>
      <c r="AS1966" s="253"/>
      <c r="AT1966" s="254"/>
      <c r="AU1966" s="253"/>
      <c r="AV1966" s="163">
        <f t="shared" si="2076"/>
        <v>0</v>
      </c>
      <c r="AW1966" s="168">
        <f t="shared" si="2077"/>
        <v>0</v>
      </c>
      <c r="AY1966" s="163">
        <f t="shared" si="2078"/>
        <v>0</v>
      </c>
      <c r="AZ1966" s="163">
        <f t="shared" si="2079"/>
        <v>0</v>
      </c>
      <c r="BA1966" s="163">
        <f t="shared" si="2080"/>
        <v>0</v>
      </c>
      <c r="BB1966" s="163">
        <f t="shared" si="2081"/>
        <v>0</v>
      </c>
      <c r="BC1966" s="163">
        <f t="shared" si="2082"/>
        <v>0</v>
      </c>
      <c r="BD1966" s="163">
        <f t="shared" si="2083"/>
        <v>0</v>
      </c>
    </row>
    <row r="1967" spans="2:56" x14ac:dyDescent="0.3">
      <c r="B1967" s="169" t="s">
        <v>152</v>
      </c>
      <c r="C1967" s="248"/>
      <c r="D1967" s="249"/>
      <c r="E1967" s="172">
        <f t="shared" si="2069"/>
        <v>0</v>
      </c>
      <c r="F1967" s="248"/>
      <c r="G1967" s="249"/>
      <c r="H1967" s="172">
        <f t="shared" si="2070"/>
        <v>0</v>
      </c>
      <c r="I1967" s="248"/>
      <c r="J1967" s="250"/>
      <c r="K1967" s="174">
        <f t="shared" si="2071"/>
        <v>0</v>
      </c>
      <c r="L1967" s="248"/>
      <c r="M1967" s="250"/>
      <c r="N1967" s="251"/>
      <c r="O1967" s="248"/>
      <c r="P1967" s="251"/>
      <c r="Q1967" s="166">
        <f t="shared" si="2072"/>
        <v>0</v>
      </c>
      <c r="R1967" s="251"/>
      <c r="S1967" s="251"/>
      <c r="T1967" s="167">
        <f t="shared" si="2084"/>
        <v>0</v>
      </c>
      <c r="U1967" s="157"/>
      <c r="V1967" s="248"/>
      <c r="W1967" s="251"/>
      <c r="X1967" s="166">
        <f t="shared" si="2073"/>
        <v>0</v>
      </c>
      <c r="Y1967" s="251"/>
      <c r="Z1967" s="251"/>
      <c r="AA1967" s="167">
        <f t="shared" si="2085"/>
        <v>0</v>
      </c>
      <c r="AB1967" s="157"/>
      <c r="AC1967" s="248"/>
      <c r="AD1967" s="251"/>
      <c r="AE1967" s="166">
        <f t="shared" si="2074"/>
        <v>0</v>
      </c>
      <c r="AF1967" s="251"/>
      <c r="AG1967" s="251"/>
      <c r="AH1967" s="167">
        <f t="shared" si="2086"/>
        <v>0</v>
      </c>
      <c r="AJ1967" s="252"/>
      <c r="AK1967" s="253"/>
      <c r="AL1967" s="254"/>
      <c r="AM1967" s="253"/>
      <c r="AN1967" s="254"/>
      <c r="AO1967" s="253"/>
      <c r="AP1967" s="254"/>
      <c r="AQ1967" s="253"/>
      <c r="AR1967" s="254"/>
      <c r="AS1967" s="253"/>
      <c r="AT1967" s="254"/>
      <c r="AU1967" s="253"/>
      <c r="AV1967" s="163">
        <f t="shared" si="2076"/>
        <v>0</v>
      </c>
      <c r="AW1967" s="168">
        <f t="shared" si="2077"/>
        <v>0</v>
      </c>
      <c r="AY1967" s="163">
        <f t="shared" si="2078"/>
        <v>0</v>
      </c>
      <c r="AZ1967" s="163">
        <f t="shared" si="2079"/>
        <v>0</v>
      </c>
      <c r="BA1967" s="163">
        <f t="shared" si="2080"/>
        <v>0</v>
      </c>
      <c r="BB1967" s="163">
        <f t="shared" si="2081"/>
        <v>0</v>
      </c>
      <c r="BC1967" s="163">
        <f t="shared" si="2082"/>
        <v>0</v>
      </c>
      <c r="BD1967" s="163">
        <f t="shared" si="2083"/>
        <v>0</v>
      </c>
    </row>
    <row r="1968" spans="2:56" x14ac:dyDescent="0.3">
      <c r="B1968" s="169" t="s">
        <v>153</v>
      </c>
      <c r="C1968" s="248"/>
      <c r="D1968" s="249"/>
      <c r="E1968" s="172">
        <f t="shared" si="2069"/>
        <v>0</v>
      </c>
      <c r="F1968" s="248"/>
      <c r="G1968" s="249"/>
      <c r="H1968" s="172">
        <f t="shared" si="2070"/>
        <v>0</v>
      </c>
      <c r="I1968" s="248">
        <v>2607</v>
      </c>
      <c r="J1968" s="250">
        <v>2606.13</v>
      </c>
      <c r="K1968" s="174">
        <f t="shared" si="2071"/>
        <v>0.99966628308400463</v>
      </c>
      <c r="L1968" s="248">
        <v>3400</v>
      </c>
      <c r="M1968" s="250"/>
      <c r="N1968" s="251"/>
      <c r="O1968" s="248">
        <f>2276+98</f>
        <v>2374</v>
      </c>
      <c r="P1968" s="251"/>
      <c r="Q1968" s="166">
        <f t="shared" si="2072"/>
        <v>2374</v>
      </c>
      <c r="R1968" s="251"/>
      <c r="S1968" s="251"/>
      <c r="T1968" s="167">
        <f t="shared" si="2084"/>
        <v>2374</v>
      </c>
      <c r="U1968" s="157"/>
      <c r="V1968" s="248">
        <v>2276</v>
      </c>
      <c r="W1968" s="251"/>
      <c r="X1968" s="166">
        <f t="shared" si="2073"/>
        <v>2276</v>
      </c>
      <c r="Y1968" s="251"/>
      <c r="Z1968" s="251"/>
      <c r="AA1968" s="167">
        <f t="shared" si="2085"/>
        <v>2276</v>
      </c>
      <c r="AB1968" s="157"/>
      <c r="AC1968" s="248">
        <v>4118</v>
      </c>
      <c r="AD1968" s="251"/>
      <c r="AE1968" s="166">
        <f t="shared" si="2074"/>
        <v>4118</v>
      </c>
      <c r="AF1968" s="251"/>
      <c r="AG1968" s="251"/>
      <c r="AH1968" s="167">
        <f t="shared" si="2086"/>
        <v>4118</v>
      </c>
      <c r="AJ1968" s="252"/>
      <c r="AK1968" s="253"/>
      <c r="AL1968" s="254"/>
      <c r="AM1968" s="253"/>
      <c r="AN1968" s="254"/>
      <c r="AO1968" s="253">
        <f>2276+98</f>
        <v>2374</v>
      </c>
      <c r="AP1968" s="254"/>
      <c r="AQ1968" s="253"/>
      <c r="AR1968" s="254"/>
      <c r="AS1968" s="253"/>
      <c r="AT1968" s="254"/>
      <c r="AU1968" s="253"/>
      <c r="AV1968" s="163">
        <f t="shared" si="2076"/>
        <v>2374</v>
      </c>
      <c r="AW1968" s="168">
        <f t="shared" si="2077"/>
        <v>0</v>
      </c>
      <c r="AY1968" s="163">
        <f t="shared" si="2078"/>
        <v>0</v>
      </c>
      <c r="AZ1968" s="163">
        <f t="shared" si="2079"/>
        <v>2374</v>
      </c>
      <c r="BA1968" s="163">
        <f t="shared" si="2080"/>
        <v>0</v>
      </c>
      <c r="BB1968" s="163">
        <f t="shared" si="2081"/>
        <v>0</v>
      </c>
      <c r="BC1968" s="163">
        <f t="shared" si="2082"/>
        <v>2374</v>
      </c>
      <c r="BD1968" s="163">
        <f t="shared" si="2083"/>
        <v>0</v>
      </c>
    </row>
    <row r="1969" spans="2:56" x14ac:dyDescent="0.3">
      <c r="B1969" s="169" t="s">
        <v>154</v>
      </c>
      <c r="C1969" s="248"/>
      <c r="D1969" s="249"/>
      <c r="E1969" s="172">
        <f t="shared" si="2069"/>
        <v>0</v>
      </c>
      <c r="F1969" s="248"/>
      <c r="G1969" s="249"/>
      <c r="H1969" s="172">
        <f t="shared" si="2070"/>
        <v>0</v>
      </c>
      <c r="I1969" s="248"/>
      <c r="J1969" s="250"/>
      <c r="K1969" s="174">
        <f t="shared" si="2071"/>
        <v>0</v>
      </c>
      <c r="L1969" s="248"/>
      <c r="M1969" s="250"/>
      <c r="N1969" s="251"/>
      <c r="O1969" s="248"/>
      <c r="P1969" s="251"/>
      <c r="Q1969" s="166">
        <f t="shared" si="2072"/>
        <v>0</v>
      </c>
      <c r="R1969" s="251"/>
      <c r="S1969" s="251"/>
      <c r="T1969" s="167">
        <f t="shared" si="2084"/>
        <v>0</v>
      </c>
      <c r="U1969" s="157"/>
      <c r="V1969" s="248"/>
      <c r="W1969" s="251"/>
      <c r="X1969" s="166">
        <f t="shared" si="2073"/>
        <v>0</v>
      </c>
      <c r="Y1969" s="251"/>
      <c r="Z1969" s="251"/>
      <c r="AA1969" s="167">
        <f t="shared" si="2085"/>
        <v>0</v>
      </c>
      <c r="AB1969" s="157"/>
      <c r="AC1969" s="248"/>
      <c r="AD1969" s="251"/>
      <c r="AE1969" s="166">
        <f t="shared" si="2074"/>
        <v>0</v>
      </c>
      <c r="AF1969" s="251"/>
      <c r="AG1969" s="251"/>
      <c r="AH1969" s="167">
        <f t="shared" si="2086"/>
        <v>0</v>
      </c>
      <c r="AJ1969" s="252"/>
      <c r="AK1969" s="253"/>
      <c r="AL1969" s="254"/>
      <c r="AM1969" s="253"/>
      <c r="AN1969" s="254"/>
      <c r="AO1969" s="253"/>
      <c r="AP1969" s="254"/>
      <c r="AQ1969" s="253"/>
      <c r="AR1969" s="254"/>
      <c r="AS1969" s="253"/>
      <c r="AT1969" s="254"/>
      <c r="AU1969" s="253"/>
      <c r="AV1969" s="163">
        <f t="shared" si="2076"/>
        <v>0</v>
      </c>
      <c r="AW1969" s="168">
        <f t="shared" si="2077"/>
        <v>0</v>
      </c>
      <c r="AY1969" s="163">
        <f t="shared" si="2078"/>
        <v>0</v>
      </c>
      <c r="AZ1969" s="163">
        <f t="shared" si="2079"/>
        <v>0</v>
      </c>
      <c r="BA1969" s="163">
        <f t="shared" si="2080"/>
        <v>0</v>
      </c>
      <c r="BB1969" s="163">
        <f t="shared" si="2081"/>
        <v>0</v>
      </c>
      <c r="BC1969" s="163">
        <f t="shared" si="2082"/>
        <v>0</v>
      </c>
      <c r="BD1969" s="163">
        <f t="shared" si="2083"/>
        <v>0</v>
      </c>
    </row>
    <row r="1970" spans="2:56" x14ac:dyDescent="0.3">
      <c r="B1970" s="169" t="s">
        <v>155</v>
      </c>
      <c r="C1970" s="248"/>
      <c r="D1970" s="249"/>
      <c r="E1970" s="172">
        <f t="shared" si="2069"/>
        <v>0</v>
      </c>
      <c r="F1970" s="248"/>
      <c r="G1970" s="249"/>
      <c r="H1970" s="172">
        <f t="shared" si="2070"/>
        <v>0</v>
      </c>
      <c r="I1970" s="248"/>
      <c r="J1970" s="250"/>
      <c r="K1970" s="174">
        <f t="shared" si="2071"/>
        <v>0</v>
      </c>
      <c r="L1970" s="248"/>
      <c r="M1970" s="250"/>
      <c r="N1970" s="251"/>
      <c r="O1970" s="248"/>
      <c r="P1970" s="251"/>
      <c r="Q1970" s="166">
        <f t="shared" si="2072"/>
        <v>0</v>
      </c>
      <c r="R1970" s="251"/>
      <c r="S1970" s="251"/>
      <c r="T1970" s="167">
        <f t="shared" si="2084"/>
        <v>0</v>
      </c>
      <c r="U1970" s="157"/>
      <c r="V1970" s="248"/>
      <c r="W1970" s="251"/>
      <c r="X1970" s="166">
        <f t="shared" si="2073"/>
        <v>0</v>
      </c>
      <c r="Y1970" s="251"/>
      <c r="Z1970" s="251"/>
      <c r="AA1970" s="167">
        <f t="shared" si="2085"/>
        <v>0</v>
      </c>
      <c r="AB1970" s="157"/>
      <c r="AC1970" s="248"/>
      <c r="AD1970" s="251"/>
      <c r="AE1970" s="166">
        <f t="shared" si="2074"/>
        <v>0</v>
      </c>
      <c r="AF1970" s="251"/>
      <c r="AG1970" s="251"/>
      <c r="AH1970" s="167">
        <f t="shared" si="2086"/>
        <v>0</v>
      </c>
      <c r="AJ1970" s="252"/>
      <c r="AK1970" s="253"/>
      <c r="AL1970" s="254"/>
      <c r="AM1970" s="253"/>
      <c r="AN1970" s="254"/>
      <c r="AO1970" s="253"/>
      <c r="AP1970" s="254"/>
      <c r="AQ1970" s="253"/>
      <c r="AR1970" s="254"/>
      <c r="AS1970" s="253"/>
      <c r="AT1970" s="254"/>
      <c r="AU1970" s="253"/>
      <c r="AV1970" s="163">
        <f t="shared" si="2076"/>
        <v>0</v>
      </c>
      <c r="AW1970" s="168">
        <f t="shared" si="2077"/>
        <v>0</v>
      </c>
      <c r="AY1970" s="163">
        <f t="shared" si="2078"/>
        <v>0</v>
      </c>
      <c r="AZ1970" s="163">
        <f t="shared" si="2079"/>
        <v>0</v>
      </c>
      <c r="BA1970" s="163">
        <f t="shared" si="2080"/>
        <v>0</v>
      </c>
      <c r="BB1970" s="163">
        <f t="shared" si="2081"/>
        <v>0</v>
      </c>
      <c r="BC1970" s="163">
        <f t="shared" si="2082"/>
        <v>0</v>
      </c>
      <c r="BD1970" s="163">
        <f t="shared" si="2083"/>
        <v>0</v>
      </c>
    </row>
    <row r="1971" spans="2:56" x14ac:dyDescent="0.3">
      <c r="B1971" s="169" t="s">
        <v>156</v>
      </c>
      <c r="C1971" s="248"/>
      <c r="D1971" s="249"/>
      <c r="E1971" s="172">
        <f t="shared" si="2069"/>
        <v>0</v>
      </c>
      <c r="F1971" s="248"/>
      <c r="G1971" s="249"/>
      <c r="H1971" s="172">
        <f t="shared" si="2070"/>
        <v>0</v>
      </c>
      <c r="I1971" s="248"/>
      <c r="J1971" s="250"/>
      <c r="K1971" s="174">
        <f t="shared" si="2071"/>
        <v>0</v>
      </c>
      <c r="L1971" s="248"/>
      <c r="M1971" s="250"/>
      <c r="N1971" s="251"/>
      <c r="O1971" s="248"/>
      <c r="P1971" s="251"/>
      <c r="Q1971" s="166">
        <f t="shared" si="2072"/>
        <v>0</v>
      </c>
      <c r="R1971" s="251"/>
      <c r="S1971" s="251"/>
      <c r="T1971" s="167">
        <f t="shared" si="2084"/>
        <v>0</v>
      </c>
      <c r="U1971" s="157"/>
      <c r="V1971" s="248"/>
      <c r="W1971" s="251"/>
      <c r="X1971" s="166">
        <f t="shared" si="2073"/>
        <v>0</v>
      </c>
      <c r="Y1971" s="251"/>
      <c r="Z1971" s="251"/>
      <c r="AA1971" s="167">
        <f t="shared" si="2085"/>
        <v>0</v>
      </c>
      <c r="AB1971" s="157"/>
      <c r="AC1971" s="248"/>
      <c r="AD1971" s="251"/>
      <c r="AE1971" s="166">
        <f t="shared" si="2074"/>
        <v>0</v>
      </c>
      <c r="AF1971" s="251"/>
      <c r="AG1971" s="251"/>
      <c r="AH1971" s="167">
        <f t="shared" si="2086"/>
        <v>0</v>
      </c>
      <c r="AJ1971" s="252"/>
      <c r="AK1971" s="253"/>
      <c r="AL1971" s="254"/>
      <c r="AM1971" s="253"/>
      <c r="AN1971" s="254"/>
      <c r="AO1971" s="253"/>
      <c r="AP1971" s="254"/>
      <c r="AQ1971" s="253"/>
      <c r="AR1971" s="254"/>
      <c r="AS1971" s="253"/>
      <c r="AT1971" s="254"/>
      <c r="AU1971" s="253"/>
      <c r="AV1971" s="163">
        <f t="shared" si="2076"/>
        <v>0</v>
      </c>
      <c r="AW1971" s="168">
        <f t="shared" si="2077"/>
        <v>0</v>
      </c>
      <c r="AY1971" s="163">
        <f t="shared" si="2078"/>
        <v>0</v>
      </c>
      <c r="AZ1971" s="163">
        <f t="shared" si="2079"/>
        <v>0</v>
      </c>
      <c r="BA1971" s="163">
        <f t="shared" si="2080"/>
        <v>0</v>
      </c>
      <c r="BB1971" s="163">
        <f t="shared" si="2081"/>
        <v>0</v>
      </c>
      <c r="BC1971" s="163">
        <f t="shared" si="2082"/>
        <v>0</v>
      </c>
      <c r="BD1971" s="163">
        <f t="shared" si="2083"/>
        <v>0</v>
      </c>
    </row>
    <row r="1972" spans="2:56" x14ac:dyDescent="0.3">
      <c r="B1972" s="169" t="s">
        <v>157</v>
      </c>
      <c r="C1972" s="248"/>
      <c r="D1972" s="249"/>
      <c r="E1972" s="172">
        <f t="shared" si="2069"/>
        <v>0</v>
      </c>
      <c r="F1972" s="248"/>
      <c r="G1972" s="249"/>
      <c r="H1972" s="172">
        <f t="shared" si="2070"/>
        <v>0</v>
      </c>
      <c r="I1972" s="248"/>
      <c r="J1972" s="250"/>
      <c r="K1972" s="174">
        <f t="shared" si="2071"/>
        <v>0</v>
      </c>
      <c r="L1972" s="248"/>
      <c r="M1972" s="250"/>
      <c r="N1972" s="251"/>
      <c r="O1972" s="248"/>
      <c r="P1972" s="251"/>
      <c r="Q1972" s="166">
        <f t="shared" si="2072"/>
        <v>0</v>
      </c>
      <c r="R1972" s="251"/>
      <c r="S1972" s="251"/>
      <c r="T1972" s="167">
        <f t="shared" si="2084"/>
        <v>0</v>
      </c>
      <c r="U1972" s="157"/>
      <c r="V1972" s="248"/>
      <c r="W1972" s="251"/>
      <c r="X1972" s="166">
        <f t="shared" si="2073"/>
        <v>0</v>
      </c>
      <c r="Y1972" s="251"/>
      <c r="Z1972" s="251"/>
      <c r="AA1972" s="167">
        <f t="shared" si="2085"/>
        <v>0</v>
      </c>
      <c r="AB1972" s="157"/>
      <c r="AC1972" s="248"/>
      <c r="AD1972" s="251"/>
      <c r="AE1972" s="166">
        <f t="shared" si="2074"/>
        <v>0</v>
      </c>
      <c r="AF1972" s="251"/>
      <c r="AG1972" s="251"/>
      <c r="AH1972" s="167">
        <f t="shared" si="2086"/>
        <v>0</v>
      </c>
      <c r="AJ1972" s="252"/>
      <c r="AK1972" s="253"/>
      <c r="AL1972" s="254"/>
      <c r="AM1972" s="253"/>
      <c r="AN1972" s="254"/>
      <c r="AO1972" s="253"/>
      <c r="AP1972" s="254"/>
      <c r="AQ1972" s="253"/>
      <c r="AR1972" s="254"/>
      <c r="AS1972" s="253"/>
      <c r="AT1972" s="254"/>
      <c r="AU1972" s="253"/>
      <c r="AV1972" s="163">
        <f t="shared" si="2076"/>
        <v>0</v>
      </c>
      <c r="AW1972" s="168">
        <f t="shared" si="2077"/>
        <v>0</v>
      </c>
      <c r="AY1972" s="163">
        <f t="shared" si="2078"/>
        <v>0</v>
      </c>
      <c r="AZ1972" s="163">
        <f t="shared" si="2079"/>
        <v>0</v>
      </c>
      <c r="BA1972" s="163">
        <f t="shared" si="2080"/>
        <v>0</v>
      </c>
      <c r="BB1972" s="163">
        <f t="shared" si="2081"/>
        <v>0</v>
      </c>
      <c r="BC1972" s="163">
        <f t="shared" si="2082"/>
        <v>0</v>
      </c>
      <c r="BD1972" s="163">
        <f t="shared" si="2083"/>
        <v>0</v>
      </c>
    </row>
    <row r="1973" spans="2:56" x14ac:dyDescent="0.3">
      <c r="B1973" s="179" t="s">
        <v>158</v>
      </c>
      <c r="C1973" s="83">
        <f>SUM(C1974)</f>
        <v>0</v>
      </c>
      <c r="D1973" s="84">
        <f>SUM(D1974)</f>
        <v>0</v>
      </c>
      <c r="E1973" s="85">
        <f t="shared" si="2069"/>
        <v>0</v>
      </c>
      <c r="F1973" s="83">
        <f>SUM(F1974)</f>
        <v>0</v>
      </c>
      <c r="G1973" s="84">
        <f>SUM(G1974)</f>
        <v>0</v>
      </c>
      <c r="H1973" s="85">
        <f t="shared" si="2070"/>
        <v>0</v>
      </c>
      <c r="I1973" s="83">
        <f>SUM(I1974)</f>
        <v>0</v>
      </c>
      <c r="J1973" s="86">
        <f>SUM(J1974)</f>
        <v>0</v>
      </c>
      <c r="K1973" s="87">
        <f t="shared" si="2071"/>
        <v>0</v>
      </c>
      <c r="L1973" s="83">
        <f>SUM(L1974)</f>
        <v>0</v>
      </c>
      <c r="M1973" s="86">
        <f>SUM(M1974)</f>
        <v>0</v>
      </c>
      <c r="N1973" s="88">
        <f>SUM(N1974)</f>
        <v>0</v>
      </c>
      <c r="O1973" s="83">
        <f>SUM(O1974)</f>
        <v>0</v>
      </c>
      <c r="P1973" s="88">
        <f>SUM(P1974)</f>
        <v>0</v>
      </c>
      <c r="Q1973" s="177">
        <f t="shared" si="2072"/>
        <v>0</v>
      </c>
      <c r="R1973" s="88">
        <f>SUM(R1974)</f>
        <v>0</v>
      </c>
      <c r="S1973" s="88">
        <f>SUM(S1974)</f>
        <v>0</v>
      </c>
      <c r="T1973" s="178">
        <f t="shared" si="2084"/>
        <v>0</v>
      </c>
      <c r="U1973" s="157"/>
      <c r="V1973" s="83">
        <f>SUM(V1974)</f>
        <v>0</v>
      </c>
      <c r="W1973" s="88">
        <f>SUM(W1974)</f>
        <v>0</v>
      </c>
      <c r="X1973" s="177">
        <f t="shared" si="2073"/>
        <v>0</v>
      </c>
      <c r="Y1973" s="88">
        <f>SUM(Y1974)</f>
        <v>0</v>
      </c>
      <c r="Z1973" s="88">
        <f>SUM(Z1974)</f>
        <v>0</v>
      </c>
      <c r="AA1973" s="178">
        <f t="shared" si="2085"/>
        <v>0</v>
      </c>
      <c r="AB1973" s="157"/>
      <c r="AC1973" s="83">
        <f>SUM(AC1974)</f>
        <v>0</v>
      </c>
      <c r="AD1973" s="88">
        <f>SUM(AD1974)</f>
        <v>0</v>
      </c>
      <c r="AE1973" s="177">
        <f t="shared" si="2074"/>
        <v>0</v>
      </c>
      <c r="AF1973" s="88">
        <f>SUM(AF1974)</f>
        <v>0</v>
      </c>
      <c r="AG1973" s="88">
        <f>SUM(AG1974)</f>
        <v>0</v>
      </c>
      <c r="AH1973" s="178">
        <f t="shared" si="2086"/>
        <v>0</v>
      </c>
      <c r="AJ1973" s="84">
        <f t="shared" ref="AJ1973:AU1973" si="2103">SUM(AJ1974)</f>
        <v>0</v>
      </c>
      <c r="AK1973" s="86">
        <f t="shared" si="2103"/>
        <v>0</v>
      </c>
      <c r="AL1973" s="88">
        <f t="shared" si="2103"/>
        <v>0</v>
      </c>
      <c r="AM1973" s="86">
        <f t="shared" si="2103"/>
        <v>0</v>
      </c>
      <c r="AN1973" s="88">
        <f t="shared" si="2103"/>
        <v>0</v>
      </c>
      <c r="AO1973" s="86">
        <f t="shared" si="2103"/>
        <v>0</v>
      </c>
      <c r="AP1973" s="88">
        <f t="shared" si="2103"/>
        <v>0</v>
      </c>
      <c r="AQ1973" s="86">
        <f t="shared" si="2103"/>
        <v>0</v>
      </c>
      <c r="AR1973" s="88">
        <f t="shared" si="2103"/>
        <v>0</v>
      </c>
      <c r="AS1973" s="86">
        <f t="shared" si="2103"/>
        <v>0</v>
      </c>
      <c r="AT1973" s="88">
        <f t="shared" si="2103"/>
        <v>0</v>
      </c>
      <c r="AU1973" s="86">
        <f t="shared" si="2103"/>
        <v>0</v>
      </c>
      <c r="AV1973" s="86">
        <f t="shared" si="2076"/>
        <v>0</v>
      </c>
      <c r="AW1973" s="93">
        <f t="shared" si="2077"/>
        <v>0</v>
      </c>
      <c r="AY1973" s="86">
        <f t="shared" si="2078"/>
        <v>0</v>
      </c>
      <c r="AZ1973" s="86">
        <f t="shared" si="2079"/>
        <v>0</v>
      </c>
      <c r="BA1973" s="86">
        <f t="shared" si="2080"/>
        <v>0</v>
      </c>
      <c r="BB1973" s="86">
        <f t="shared" si="2081"/>
        <v>0</v>
      </c>
      <c r="BC1973" s="86">
        <f t="shared" si="2082"/>
        <v>0</v>
      </c>
      <c r="BD1973" s="86">
        <f t="shared" si="2083"/>
        <v>0</v>
      </c>
    </row>
    <row r="1974" spans="2:56" x14ac:dyDescent="0.3">
      <c r="B1974" s="169" t="s">
        <v>159</v>
      </c>
      <c r="C1974" s="248"/>
      <c r="D1974" s="249"/>
      <c r="E1974" s="172">
        <f t="shared" si="2069"/>
        <v>0</v>
      </c>
      <c r="F1974" s="248"/>
      <c r="G1974" s="249"/>
      <c r="H1974" s="172">
        <f t="shared" si="2070"/>
        <v>0</v>
      </c>
      <c r="I1974" s="248"/>
      <c r="J1974" s="250"/>
      <c r="K1974" s="174">
        <f t="shared" si="2071"/>
        <v>0</v>
      </c>
      <c r="L1974" s="248"/>
      <c r="M1974" s="250"/>
      <c r="N1974" s="251"/>
      <c r="O1974" s="248"/>
      <c r="P1974" s="251"/>
      <c r="Q1974" s="166">
        <f t="shared" si="2072"/>
        <v>0</v>
      </c>
      <c r="R1974" s="251"/>
      <c r="S1974" s="251"/>
      <c r="T1974" s="167">
        <f t="shared" si="2084"/>
        <v>0</v>
      </c>
      <c r="U1974" s="157"/>
      <c r="V1974" s="248"/>
      <c r="W1974" s="251"/>
      <c r="X1974" s="166">
        <f t="shared" si="2073"/>
        <v>0</v>
      </c>
      <c r="Y1974" s="251"/>
      <c r="Z1974" s="251"/>
      <c r="AA1974" s="167">
        <f t="shared" si="2085"/>
        <v>0</v>
      </c>
      <c r="AB1974" s="157"/>
      <c r="AC1974" s="248"/>
      <c r="AD1974" s="251"/>
      <c r="AE1974" s="166">
        <f t="shared" si="2074"/>
        <v>0</v>
      </c>
      <c r="AF1974" s="251"/>
      <c r="AG1974" s="251"/>
      <c r="AH1974" s="167">
        <f t="shared" si="2086"/>
        <v>0</v>
      </c>
      <c r="AJ1974" s="252"/>
      <c r="AK1974" s="253"/>
      <c r="AL1974" s="254"/>
      <c r="AM1974" s="253"/>
      <c r="AN1974" s="254"/>
      <c r="AO1974" s="253"/>
      <c r="AP1974" s="254"/>
      <c r="AQ1974" s="253"/>
      <c r="AR1974" s="254"/>
      <c r="AS1974" s="253"/>
      <c r="AT1974" s="254"/>
      <c r="AU1974" s="253"/>
      <c r="AV1974" s="163">
        <f t="shared" si="2076"/>
        <v>0</v>
      </c>
      <c r="AW1974" s="168">
        <f t="shared" si="2077"/>
        <v>0</v>
      </c>
      <c r="AY1974" s="163">
        <f t="shared" si="2078"/>
        <v>0</v>
      </c>
      <c r="AZ1974" s="163">
        <f t="shared" si="2079"/>
        <v>0</v>
      </c>
      <c r="BA1974" s="163">
        <f t="shared" si="2080"/>
        <v>0</v>
      </c>
      <c r="BB1974" s="163">
        <f t="shared" si="2081"/>
        <v>0</v>
      </c>
      <c r="BC1974" s="163">
        <f t="shared" si="2082"/>
        <v>0</v>
      </c>
      <c r="BD1974" s="163">
        <f t="shared" si="2083"/>
        <v>0</v>
      </c>
    </row>
    <row r="1975" spans="2:56" x14ac:dyDescent="0.3">
      <c r="B1975" s="179" t="s">
        <v>160</v>
      </c>
      <c r="C1975" s="83">
        <f>SUM(C1976:C1979)</f>
        <v>0</v>
      </c>
      <c r="D1975" s="84">
        <f>SUM(D1976:D1979)</f>
        <v>0</v>
      </c>
      <c r="E1975" s="85">
        <f t="shared" si="2069"/>
        <v>0</v>
      </c>
      <c r="F1975" s="83">
        <f>SUM(F1976:F1979)</f>
        <v>0</v>
      </c>
      <c r="G1975" s="84">
        <f>SUM(G1976:G1979)</f>
        <v>0</v>
      </c>
      <c r="H1975" s="85">
        <f t="shared" si="2070"/>
        <v>0</v>
      </c>
      <c r="I1975" s="83">
        <f>SUM(I1976:I1979)</f>
        <v>0</v>
      </c>
      <c r="J1975" s="86">
        <f>SUM(J1976:J1979)</f>
        <v>0</v>
      </c>
      <c r="K1975" s="87">
        <f t="shared" si="2071"/>
        <v>0</v>
      </c>
      <c r="L1975" s="83">
        <f>SUM(L1976:L1979)</f>
        <v>0</v>
      </c>
      <c r="M1975" s="86">
        <f>SUM(M1976:M1979)</f>
        <v>0</v>
      </c>
      <c r="N1975" s="88">
        <f>SUM(N1976:N1979)</f>
        <v>0</v>
      </c>
      <c r="O1975" s="83">
        <f>SUM(O1976:O1979)</f>
        <v>0</v>
      </c>
      <c r="P1975" s="88">
        <f>SUM(P1976:P1979)</f>
        <v>0</v>
      </c>
      <c r="Q1975" s="177">
        <f t="shared" si="2072"/>
        <v>0</v>
      </c>
      <c r="R1975" s="88">
        <f>SUM(R1976:R1979)</f>
        <v>0</v>
      </c>
      <c r="S1975" s="88">
        <f>SUM(S1976:S1979)</f>
        <v>0</v>
      </c>
      <c r="T1975" s="178">
        <f t="shared" si="2084"/>
        <v>0</v>
      </c>
      <c r="U1975" s="157"/>
      <c r="V1975" s="83">
        <f>SUM(V1976:V1979)</f>
        <v>0</v>
      </c>
      <c r="W1975" s="88">
        <f>SUM(W1976:W1979)</f>
        <v>0</v>
      </c>
      <c r="X1975" s="177">
        <f t="shared" si="2073"/>
        <v>0</v>
      </c>
      <c r="Y1975" s="88">
        <f>SUM(Y1976:Y1979)</f>
        <v>0</v>
      </c>
      <c r="Z1975" s="88">
        <f>SUM(Z1976:Z1979)</f>
        <v>0</v>
      </c>
      <c r="AA1975" s="178">
        <f t="shared" si="2085"/>
        <v>0</v>
      </c>
      <c r="AB1975" s="157"/>
      <c r="AC1975" s="83">
        <f>SUM(AC1976:AC1979)</f>
        <v>0</v>
      </c>
      <c r="AD1975" s="88">
        <f>SUM(AD1976:AD1979)</f>
        <v>0</v>
      </c>
      <c r="AE1975" s="177">
        <f t="shared" si="2074"/>
        <v>0</v>
      </c>
      <c r="AF1975" s="88">
        <f>SUM(AF1976:AF1979)</f>
        <v>0</v>
      </c>
      <c r="AG1975" s="88">
        <f>SUM(AG1976:AG1979)</f>
        <v>0</v>
      </c>
      <c r="AH1975" s="178">
        <f t="shared" si="2086"/>
        <v>0</v>
      </c>
      <c r="AJ1975" s="84">
        <f t="shared" ref="AJ1975:AU1975" si="2104">SUM(AJ1976:AJ1979)</f>
        <v>0</v>
      </c>
      <c r="AK1975" s="86">
        <f t="shared" si="2104"/>
        <v>0</v>
      </c>
      <c r="AL1975" s="88">
        <f t="shared" si="2104"/>
        <v>0</v>
      </c>
      <c r="AM1975" s="86">
        <f t="shared" si="2104"/>
        <v>0</v>
      </c>
      <c r="AN1975" s="88">
        <f t="shared" si="2104"/>
        <v>0</v>
      </c>
      <c r="AO1975" s="86">
        <f t="shared" si="2104"/>
        <v>0</v>
      </c>
      <c r="AP1975" s="88">
        <f t="shared" si="2104"/>
        <v>0</v>
      </c>
      <c r="AQ1975" s="86">
        <f t="shared" si="2104"/>
        <v>0</v>
      </c>
      <c r="AR1975" s="88">
        <f t="shared" si="2104"/>
        <v>0</v>
      </c>
      <c r="AS1975" s="86">
        <f t="shared" si="2104"/>
        <v>0</v>
      </c>
      <c r="AT1975" s="88">
        <f t="shared" si="2104"/>
        <v>0</v>
      </c>
      <c r="AU1975" s="86">
        <f t="shared" si="2104"/>
        <v>0</v>
      </c>
      <c r="AV1975" s="86">
        <f t="shared" si="2076"/>
        <v>0</v>
      </c>
      <c r="AW1975" s="93">
        <f t="shared" si="2077"/>
        <v>0</v>
      </c>
      <c r="AY1975" s="86">
        <f t="shared" si="2078"/>
        <v>0</v>
      </c>
      <c r="AZ1975" s="86">
        <f t="shared" si="2079"/>
        <v>0</v>
      </c>
      <c r="BA1975" s="86">
        <f t="shared" si="2080"/>
        <v>0</v>
      </c>
      <c r="BB1975" s="86">
        <f t="shared" si="2081"/>
        <v>0</v>
      </c>
      <c r="BC1975" s="86">
        <f t="shared" si="2082"/>
        <v>0</v>
      </c>
      <c r="BD1975" s="86">
        <f t="shared" si="2083"/>
        <v>0</v>
      </c>
    </row>
    <row r="1976" spans="2:56" x14ac:dyDescent="0.3">
      <c r="B1976" s="169" t="s">
        <v>161</v>
      </c>
      <c r="C1976" s="248"/>
      <c r="D1976" s="249"/>
      <c r="E1976" s="172">
        <f t="shared" si="2069"/>
        <v>0</v>
      </c>
      <c r="F1976" s="248"/>
      <c r="G1976" s="249"/>
      <c r="H1976" s="172">
        <f t="shared" si="2070"/>
        <v>0</v>
      </c>
      <c r="I1976" s="248"/>
      <c r="J1976" s="250"/>
      <c r="K1976" s="174">
        <f t="shared" si="2071"/>
        <v>0</v>
      </c>
      <c r="L1976" s="248"/>
      <c r="M1976" s="250"/>
      <c r="N1976" s="251"/>
      <c r="O1976" s="248"/>
      <c r="P1976" s="251"/>
      <c r="Q1976" s="166">
        <f t="shared" si="2072"/>
        <v>0</v>
      </c>
      <c r="R1976" s="251"/>
      <c r="S1976" s="251"/>
      <c r="T1976" s="167">
        <f t="shared" si="2084"/>
        <v>0</v>
      </c>
      <c r="U1976" s="157"/>
      <c r="V1976" s="248"/>
      <c r="W1976" s="251"/>
      <c r="X1976" s="166">
        <f t="shared" si="2073"/>
        <v>0</v>
      </c>
      <c r="Y1976" s="251"/>
      <c r="Z1976" s="251"/>
      <c r="AA1976" s="167">
        <f t="shared" si="2085"/>
        <v>0</v>
      </c>
      <c r="AB1976" s="157"/>
      <c r="AC1976" s="248"/>
      <c r="AD1976" s="251"/>
      <c r="AE1976" s="166">
        <f t="shared" si="2074"/>
        <v>0</v>
      </c>
      <c r="AF1976" s="251"/>
      <c r="AG1976" s="251"/>
      <c r="AH1976" s="167">
        <f t="shared" si="2086"/>
        <v>0</v>
      </c>
      <c r="AJ1976" s="252"/>
      <c r="AK1976" s="253"/>
      <c r="AL1976" s="254"/>
      <c r="AM1976" s="253"/>
      <c r="AN1976" s="254"/>
      <c r="AO1976" s="253"/>
      <c r="AP1976" s="254"/>
      <c r="AQ1976" s="253"/>
      <c r="AR1976" s="254"/>
      <c r="AS1976" s="253"/>
      <c r="AT1976" s="254"/>
      <c r="AU1976" s="253"/>
      <c r="AV1976" s="163">
        <f t="shared" si="2076"/>
        <v>0</v>
      </c>
      <c r="AW1976" s="168">
        <f t="shared" si="2077"/>
        <v>0</v>
      </c>
      <c r="AY1976" s="163">
        <f t="shared" si="2078"/>
        <v>0</v>
      </c>
      <c r="AZ1976" s="163">
        <f t="shared" si="2079"/>
        <v>0</v>
      </c>
      <c r="BA1976" s="163">
        <f t="shared" si="2080"/>
        <v>0</v>
      </c>
      <c r="BB1976" s="163">
        <f t="shared" si="2081"/>
        <v>0</v>
      </c>
      <c r="BC1976" s="163">
        <f t="shared" si="2082"/>
        <v>0</v>
      </c>
      <c r="BD1976" s="163">
        <f t="shared" si="2083"/>
        <v>0</v>
      </c>
    </row>
    <row r="1977" spans="2:56" x14ac:dyDescent="0.3">
      <c r="B1977" s="169" t="s">
        <v>162</v>
      </c>
      <c r="C1977" s="248"/>
      <c r="D1977" s="249"/>
      <c r="E1977" s="172">
        <f t="shared" si="2069"/>
        <v>0</v>
      </c>
      <c r="F1977" s="248"/>
      <c r="G1977" s="249"/>
      <c r="H1977" s="172">
        <f t="shared" si="2070"/>
        <v>0</v>
      </c>
      <c r="I1977" s="248"/>
      <c r="J1977" s="250"/>
      <c r="K1977" s="174">
        <f t="shared" si="2071"/>
        <v>0</v>
      </c>
      <c r="L1977" s="248"/>
      <c r="M1977" s="250"/>
      <c r="N1977" s="251"/>
      <c r="O1977" s="248"/>
      <c r="P1977" s="251"/>
      <c r="Q1977" s="166">
        <f t="shared" si="2072"/>
        <v>0</v>
      </c>
      <c r="R1977" s="251"/>
      <c r="S1977" s="251"/>
      <c r="T1977" s="167">
        <f t="shared" si="2084"/>
        <v>0</v>
      </c>
      <c r="U1977" s="157"/>
      <c r="V1977" s="248"/>
      <c r="W1977" s="251"/>
      <c r="X1977" s="166">
        <f t="shared" si="2073"/>
        <v>0</v>
      </c>
      <c r="Y1977" s="251"/>
      <c r="Z1977" s="251"/>
      <c r="AA1977" s="167">
        <f t="shared" si="2085"/>
        <v>0</v>
      </c>
      <c r="AB1977" s="157"/>
      <c r="AC1977" s="248"/>
      <c r="AD1977" s="251"/>
      <c r="AE1977" s="166">
        <f t="shared" si="2074"/>
        <v>0</v>
      </c>
      <c r="AF1977" s="251"/>
      <c r="AG1977" s="251"/>
      <c r="AH1977" s="167">
        <f t="shared" si="2086"/>
        <v>0</v>
      </c>
      <c r="AJ1977" s="252"/>
      <c r="AK1977" s="253"/>
      <c r="AL1977" s="254"/>
      <c r="AM1977" s="253"/>
      <c r="AN1977" s="254"/>
      <c r="AO1977" s="253"/>
      <c r="AP1977" s="254"/>
      <c r="AQ1977" s="253"/>
      <c r="AR1977" s="254"/>
      <c r="AS1977" s="253"/>
      <c r="AT1977" s="254"/>
      <c r="AU1977" s="253"/>
      <c r="AV1977" s="163">
        <f t="shared" si="2076"/>
        <v>0</v>
      </c>
      <c r="AW1977" s="168">
        <f t="shared" si="2077"/>
        <v>0</v>
      </c>
      <c r="AY1977" s="163">
        <f t="shared" si="2078"/>
        <v>0</v>
      </c>
      <c r="AZ1977" s="163">
        <f t="shared" si="2079"/>
        <v>0</v>
      </c>
      <c r="BA1977" s="163">
        <f t="shared" si="2080"/>
        <v>0</v>
      </c>
      <c r="BB1977" s="163">
        <f t="shared" si="2081"/>
        <v>0</v>
      </c>
      <c r="BC1977" s="163">
        <f t="shared" si="2082"/>
        <v>0</v>
      </c>
      <c r="BD1977" s="163">
        <f t="shared" si="2083"/>
        <v>0</v>
      </c>
    </row>
    <row r="1978" spans="2:56" x14ac:dyDescent="0.3">
      <c r="B1978" s="169" t="s">
        <v>163</v>
      </c>
      <c r="C1978" s="248"/>
      <c r="D1978" s="249"/>
      <c r="E1978" s="172">
        <f t="shared" si="2069"/>
        <v>0</v>
      </c>
      <c r="F1978" s="248"/>
      <c r="G1978" s="249"/>
      <c r="H1978" s="172">
        <f t="shared" si="2070"/>
        <v>0</v>
      </c>
      <c r="I1978" s="248"/>
      <c r="J1978" s="250"/>
      <c r="K1978" s="174">
        <f t="shared" si="2071"/>
        <v>0</v>
      </c>
      <c r="L1978" s="248"/>
      <c r="M1978" s="250"/>
      <c r="N1978" s="251"/>
      <c r="O1978" s="248"/>
      <c r="P1978" s="251"/>
      <c r="Q1978" s="166">
        <f t="shared" si="2072"/>
        <v>0</v>
      </c>
      <c r="R1978" s="251"/>
      <c r="S1978" s="251"/>
      <c r="T1978" s="167">
        <f t="shared" si="2084"/>
        <v>0</v>
      </c>
      <c r="U1978" s="157"/>
      <c r="V1978" s="248"/>
      <c r="W1978" s="251"/>
      <c r="X1978" s="166">
        <f t="shared" si="2073"/>
        <v>0</v>
      </c>
      <c r="Y1978" s="251"/>
      <c r="Z1978" s="251"/>
      <c r="AA1978" s="167">
        <f t="shared" si="2085"/>
        <v>0</v>
      </c>
      <c r="AB1978" s="157"/>
      <c r="AC1978" s="248"/>
      <c r="AD1978" s="251"/>
      <c r="AE1978" s="166">
        <f t="shared" si="2074"/>
        <v>0</v>
      </c>
      <c r="AF1978" s="251"/>
      <c r="AG1978" s="251"/>
      <c r="AH1978" s="167">
        <f t="shared" si="2086"/>
        <v>0</v>
      </c>
      <c r="AJ1978" s="252"/>
      <c r="AK1978" s="253"/>
      <c r="AL1978" s="254"/>
      <c r="AM1978" s="253"/>
      <c r="AN1978" s="254"/>
      <c r="AO1978" s="253"/>
      <c r="AP1978" s="254"/>
      <c r="AQ1978" s="253"/>
      <c r="AR1978" s="254"/>
      <c r="AS1978" s="253"/>
      <c r="AT1978" s="254"/>
      <c r="AU1978" s="253"/>
      <c r="AV1978" s="163">
        <f t="shared" si="2076"/>
        <v>0</v>
      </c>
      <c r="AW1978" s="168">
        <f t="shared" si="2077"/>
        <v>0</v>
      </c>
      <c r="AY1978" s="163">
        <f t="shared" si="2078"/>
        <v>0</v>
      </c>
      <c r="AZ1978" s="163">
        <f t="shared" si="2079"/>
        <v>0</v>
      </c>
      <c r="BA1978" s="163">
        <f t="shared" si="2080"/>
        <v>0</v>
      </c>
      <c r="BB1978" s="163">
        <f t="shared" si="2081"/>
        <v>0</v>
      </c>
      <c r="BC1978" s="163">
        <f t="shared" si="2082"/>
        <v>0</v>
      </c>
      <c r="BD1978" s="163">
        <f t="shared" si="2083"/>
        <v>0</v>
      </c>
    </row>
    <row r="1979" spans="2:56" x14ac:dyDescent="0.3">
      <c r="B1979" s="169" t="s">
        <v>164</v>
      </c>
      <c r="C1979" s="248"/>
      <c r="D1979" s="249"/>
      <c r="E1979" s="172">
        <f t="shared" si="2069"/>
        <v>0</v>
      </c>
      <c r="F1979" s="248"/>
      <c r="G1979" s="249"/>
      <c r="H1979" s="172">
        <f t="shared" si="2070"/>
        <v>0</v>
      </c>
      <c r="I1979" s="248"/>
      <c r="J1979" s="250"/>
      <c r="K1979" s="174">
        <f t="shared" si="2071"/>
        <v>0</v>
      </c>
      <c r="L1979" s="248"/>
      <c r="M1979" s="250"/>
      <c r="N1979" s="251"/>
      <c r="O1979" s="248"/>
      <c r="P1979" s="251"/>
      <c r="Q1979" s="166">
        <f t="shared" si="2072"/>
        <v>0</v>
      </c>
      <c r="R1979" s="251"/>
      <c r="S1979" s="251"/>
      <c r="T1979" s="167">
        <f t="shared" si="2084"/>
        <v>0</v>
      </c>
      <c r="U1979" s="157"/>
      <c r="V1979" s="248"/>
      <c r="W1979" s="251"/>
      <c r="X1979" s="166">
        <f t="shared" si="2073"/>
        <v>0</v>
      </c>
      <c r="Y1979" s="251"/>
      <c r="Z1979" s="251"/>
      <c r="AA1979" s="167">
        <f t="shared" si="2085"/>
        <v>0</v>
      </c>
      <c r="AB1979" s="157"/>
      <c r="AC1979" s="248"/>
      <c r="AD1979" s="251"/>
      <c r="AE1979" s="166">
        <f t="shared" si="2074"/>
        <v>0</v>
      </c>
      <c r="AF1979" s="251"/>
      <c r="AG1979" s="251"/>
      <c r="AH1979" s="167">
        <f t="shared" si="2086"/>
        <v>0</v>
      </c>
      <c r="AJ1979" s="252"/>
      <c r="AK1979" s="253"/>
      <c r="AL1979" s="254"/>
      <c r="AM1979" s="253"/>
      <c r="AN1979" s="254"/>
      <c r="AO1979" s="253"/>
      <c r="AP1979" s="254"/>
      <c r="AQ1979" s="253"/>
      <c r="AR1979" s="254"/>
      <c r="AS1979" s="253"/>
      <c r="AT1979" s="254"/>
      <c r="AU1979" s="253"/>
      <c r="AV1979" s="163">
        <f t="shared" si="2076"/>
        <v>0</v>
      </c>
      <c r="AW1979" s="168">
        <f t="shared" si="2077"/>
        <v>0</v>
      </c>
      <c r="AY1979" s="163">
        <f t="shared" si="2078"/>
        <v>0</v>
      </c>
      <c r="AZ1979" s="163">
        <f t="shared" si="2079"/>
        <v>0</v>
      </c>
      <c r="BA1979" s="163">
        <f t="shared" si="2080"/>
        <v>0</v>
      </c>
      <c r="BB1979" s="163">
        <f t="shared" si="2081"/>
        <v>0</v>
      </c>
      <c r="BC1979" s="163">
        <f t="shared" si="2082"/>
        <v>0</v>
      </c>
      <c r="BD1979" s="163">
        <f t="shared" si="2083"/>
        <v>0</v>
      </c>
    </row>
    <row r="1980" spans="2:56" x14ac:dyDescent="0.3">
      <c r="B1980" s="179" t="s">
        <v>165</v>
      </c>
      <c r="C1980" s="83">
        <f>SUM(C1981)</f>
        <v>0</v>
      </c>
      <c r="D1980" s="84">
        <f>SUM(D1981)</f>
        <v>0</v>
      </c>
      <c r="E1980" s="85">
        <f t="shared" si="2069"/>
        <v>0</v>
      </c>
      <c r="F1980" s="83">
        <f>SUM(F1981)</f>
        <v>0</v>
      </c>
      <c r="G1980" s="84">
        <f>SUM(G1981)</f>
        <v>0</v>
      </c>
      <c r="H1980" s="85">
        <f t="shared" si="2070"/>
        <v>0</v>
      </c>
      <c r="I1980" s="83">
        <f>SUM(I1981)</f>
        <v>0</v>
      </c>
      <c r="J1980" s="86">
        <f>SUM(J1981)</f>
        <v>0</v>
      </c>
      <c r="K1980" s="87">
        <f t="shared" si="2071"/>
        <v>0</v>
      </c>
      <c r="L1980" s="83">
        <f>SUM(L1981)</f>
        <v>0</v>
      </c>
      <c r="M1980" s="86">
        <f>SUM(M1981)</f>
        <v>0</v>
      </c>
      <c r="N1980" s="88">
        <f>SUM(N1981)</f>
        <v>0</v>
      </c>
      <c r="O1980" s="83">
        <f>SUM(O1981)</f>
        <v>0</v>
      </c>
      <c r="P1980" s="88">
        <f>SUM(P1981)</f>
        <v>0</v>
      </c>
      <c r="Q1980" s="177">
        <f t="shared" si="2072"/>
        <v>0</v>
      </c>
      <c r="R1980" s="88">
        <f>SUM(R1981)</f>
        <v>0</v>
      </c>
      <c r="S1980" s="88">
        <f>SUM(S1981)</f>
        <v>0</v>
      </c>
      <c r="T1980" s="178">
        <f t="shared" si="2084"/>
        <v>0</v>
      </c>
      <c r="U1980" s="157"/>
      <c r="V1980" s="83">
        <f>SUM(V1981)</f>
        <v>0</v>
      </c>
      <c r="W1980" s="88">
        <f>SUM(W1981)</f>
        <v>0</v>
      </c>
      <c r="X1980" s="177">
        <f t="shared" si="2073"/>
        <v>0</v>
      </c>
      <c r="Y1980" s="88">
        <f>SUM(Y1981)</f>
        <v>0</v>
      </c>
      <c r="Z1980" s="88">
        <f>SUM(Z1981)</f>
        <v>0</v>
      </c>
      <c r="AA1980" s="178">
        <f t="shared" si="2085"/>
        <v>0</v>
      </c>
      <c r="AB1980" s="157"/>
      <c r="AC1980" s="83">
        <f>SUM(AC1981)</f>
        <v>0</v>
      </c>
      <c r="AD1980" s="88">
        <f>SUM(AD1981)</f>
        <v>0</v>
      </c>
      <c r="AE1980" s="177">
        <f t="shared" si="2074"/>
        <v>0</v>
      </c>
      <c r="AF1980" s="88">
        <f>SUM(AF1981)</f>
        <v>0</v>
      </c>
      <c r="AG1980" s="88">
        <f>SUM(AG1981)</f>
        <v>0</v>
      </c>
      <c r="AH1980" s="178">
        <f t="shared" si="2086"/>
        <v>0</v>
      </c>
      <c r="AJ1980" s="84">
        <f t="shared" ref="AJ1980:AU1980" si="2105">SUM(AJ1981)</f>
        <v>0</v>
      </c>
      <c r="AK1980" s="86">
        <f t="shared" si="2105"/>
        <v>0</v>
      </c>
      <c r="AL1980" s="88">
        <f t="shared" si="2105"/>
        <v>0</v>
      </c>
      <c r="AM1980" s="86">
        <f t="shared" si="2105"/>
        <v>0</v>
      </c>
      <c r="AN1980" s="88">
        <f t="shared" si="2105"/>
        <v>0</v>
      </c>
      <c r="AO1980" s="86">
        <f t="shared" si="2105"/>
        <v>0</v>
      </c>
      <c r="AP1980" s="88">
        <f t="shared" si="2105"/>
        <v>0</v>
      </c>
      <c r="AQ1980" s="86">
        <f t="shared" si="2105"/>
        <v>0</v>
      </c>
      <c r="AR1980" s="88">
        <f t="shared" si="2105"/>
        <v>0</v>
      </c>
      <c r="AS1980" s="86">
        <f t="shared" si="2105"/>
        <v>0</v>
      </c>
      <c r="AT1980" s="88">
        <f t="shared" si="2105"/>
        <v>0</v>
      </c>
      <c r="AU1980" s="86">
        <f t="shared" si="2105"/>
        <v>0</v>
      </c>
      <c r="AV1980" s="86">
        <f t="shared" si="2076"/>
        <v>0</v>
      </c>
      <c r="AW1980" s="93">
        <f t="shared" si="2077"/>
        <v>0</v>
      </c>
      <c r="AY1980" s="86">
        <f t="shared" si="2078"/>
        <v>0</v>
      </c>
      <c r="AZ1980" s="86">
        <f t="shared" si="2079"/>
        <v>0</v>
      </c>
      <c r="BA1980" s="86">
        <f t="shared" si="2080"/>
        <v>0</v>
      </c>
      <c r="BB1980" s="86">
        <f t="shared" si="2081"/>
        <v>0</v>
      </c>
      <c r="BC1980" s="86">
        <f t="shared" si="2082"/>
        <v>0</v>
      </c>
      <c r="BD1980" s="86">
        <f t="shared" si="2083"/>
        <v>0</v>
      </c>
    </row>
    <row r="1981" spans="2:56" x14ac:dyDescent="0.3">
      <c r="B1981" s="169" t="s">
        <v>166</v>
      </c>
      <c r="C1981" s="248"/>
      <c r="D1981" s="249"/>
      <c r="E1981" s="172">
        <f t="shared" ref="E1981:E2044" si="2106">IFERROR(D1981/C1981,0)</f>
        <v>0</v>
      </c>
      <c r="F1981" s="248"/>
      <c r="G1981" s="249"/>
      <c r="H1981" s="172">
        <f t="shared" ref="H1981:H2044" si="2107">IFERROR(G1981/F1981,0)</f>
        <v>0</v>
      </c>
      <c r="I1981" s="248"/>
      <c r="J1981" s="250"/>
      <c r="K1981" s="174">
        <f t="shared" ref="K1981:K2044" si="2108">IFERROR(J1981/I1981,0)</f>
        <v>0</v>
      </c>
      <c r="L1981" s="248"/>
      <c r="M1981" s="250"/>
      <c r="N1981" s="251"/>
      <c r="O1981" s="248"/>
      <c r="P1981" s="251"/>
      <c r="Q1981" s="166">
        <f t="shared" ref="Q1981:Q2044" si="2109">SUM(O1981:P1981)</f>
        <v>0</v>
      </c>
      <c r="R1981" s="251"/>
      <c r="S1981" s="251"/>
      <c r="T1981" s="167">
        <f t="shared" si="2084"/>
        <v>0</v>
      </c>
      <c r="U1981" s="157"/>
      <c r="V1981" s="248"/>
      <c r="W1981" s="251"/>
      <c r="X1981" s="166">
        <f t="shared" ref="X1981:X2044" si="2110">SUM(V1981:W1981)</f>
        <v>0</v>
      </c>
      <c r="Y1981" s="251"/>
      <c r="Z1981" s="251"/>
      <c r="AA1981" s="167">
        <f t="shared" si="2085"/>
        <v>0</v>
      </c>
      <c r="AB1981" s="157"/>
      <c r="AC1981" s="248"/>
      <c r="AD1981" s="251"/>
      <c r="AE1981" s="166">
        <f t="shared" ref="AE1981:AE2044" si="2111">SUM(AC1981:AD1981)</f>
        <v>0</v>
      </c>
      <c r="AF1981" s="251"/>
      <c r="AG1981" s="251"/>
      <c r="AH1981" s="167">
        <f t="shared" si="2086"/>
        <v>0</v>
      </c>
      <c r="AJ1981" s="252"/>
      <c r="AK1981" s="253"/>
      <c r="AL1981" s="254"/>
      <c r="AM1981" s="253"/>
      <c r="AN1981" s="254"/>
      <c r="AO1981" s="253"/>
      <c r="AP1981" s="254"/>
      <c r="AQ1981" s="253"/>
      <c r="AR1981" s="254"/>
      <c r="AS1981" s="253"/>
      <c r="AT1981" s="254"/>
      <c r="AU1981" s="253"/>
      <c r="AV1981" s="163">
        <f t="shared" ref="AV1981:AV2044" si="2112">SUM(AJ1981:AU1981)</f>
        <v>0</v>
      </c>
      <c r="AW1981" s="168">
        <f t="shared" ref="AW1981:AW2044" si="2113">T1981-AV1981</f>
        <v>0</v>
      </c>
      <c r="AY1981" s="163">
        <f t="shared" ref="AY1981:AY2044" si="2114">SUM(AJ1981:AL1981)</f>
        <v>0</v>
      </c>
      <c r="AZ1981" s="163">
        <f t="shared" ref="AZ1981:AZ2044" si="2115">SUM(AM1981:AO1981)</f>
        <v>0</v>
      </c>
      <c r="BA1981" s="163">
        <f t="shared" ref="BA1981:BA2044" si="2116">SUM(AP1981:AR1981)</f>
        <v>0</v>
      </c>
      <c r="BB1981" s="163">
        <f t="shared" ref="BB1981:BB2044" si="2117">SUM(AS1981:AU1981)</f>
        <v>0</v>
      </c>
      <c r="BC1981" s="163">
        <f t="shared" ref="BC1981:BC2044" si="2118">SUM(AY1981,AZ1981,BA1981,BB1981)</f>
        <v>0</v>
      </c>
      <c r="BD1981" s="163">
        <f t="shared" ref="BD1981:BD2044" si="2119">T1981-BC1981</f>
        <v>0</v>
      </c>
    </row>
    <row r="1982" spans="2:56" x14ac:dyDescent="0.3">
      <c r="B1982" s="179" t="s">
        <v>167</v>
      </c>
      <c r="C1982" s="83">
        <f>SUM(C1983:C1988)</f>
        <v>37000</v>
      </c>
      <c r="D1982" s="84">
        <f>SUM(D1983:D1988)</f>
        <v>35006.229999999996</v>
      </c>
      <c r="E1982" s="85">
        <f t="shared" si="2106"/>
        <v>0.94611432432432419</v>
      </c>
      <c r="F1982" s="83">
        <f>SUM(F1983:F1988)</f>
        <v>46191</v>
      </c>
      <c r="G1982" s="84">
        <f>SUM(G1983:G1988)</f>
        <v>58326.210000000006</v>
      </c>
      <c r="H1982" s="85">
        <f t="shared" si="2107"/>
        <v>1.2627180619601222</v>
      </c>
      <c r="I1982" s="83">
        <f>SUM(I1983:I1988)</f>
        <v>53640</v>
      </c>
      <c r="J1982" s="86">
        <f>SUM(J1983:J1988)</f>
        <v>53613.18</v>
      </c>
      <c r="K1982" s="87">
        <f t="shared" si="2108"/>
        <v>0.99950000000000006</v>
      </c>
      <c r="L1982" s="83">
        <f>SUM(L1983:L1988)</f>
        <v>27800</v>
      </c>
      <c r="M1982" s="86">
        <f>SUM(M1983:M1988)</f>
        <v>28800</v>
      </c>
      <c r="N1982" s="88">
        <f>SUM(N1983:N1988)</f>
        <v>0</v>
      </c>
      <c r="O1982" s="83">
        <f>SUM(O1983:O1988)</f>
        <v>31974</v>
      </c>
      <c r="P1982" s="88">
        <f>SUM(P1983:P1988)</f>
        <v>45040</v>
      </c>
      <c r="Q1982" s="177">
        <f t="shared" si="2109"/>
        <v>77014</v>
      </c>
      <c r="R1982" s="88">
        <f>SUM(R1983:R1988)</f>
        <v>0</v>
      </c>
      <c r="S1982" s="88">
        <f>SUM(S1983:S1988)</f>
        <v>0</v>
      </c>
      <c r="T1982" s="178">
        <f t="shared" ref="T1982:T2045" si="2120">SUM(Q1982:S1982)</f>
        <v>77014</v>
      </c>
      <c r="U1982" s="157"/>
      <c r="V1982" s="83">
        <f>SUM(V1983:V1988)</f>
        <v>31974</v>
      </c>
      <c r="W1982" s="88">
        <f>SUM(W1983:W1988)</f>
        <v>0</v>
      </c>
      <c r="X1982" s="177">
        <f t="shared" si="2110"/>
        <v>31974</v>
      </c>
      <c r="Y1982" s="88">
        <f>SUM(Y1983:Y1988)</f>
        <v>0</v>
      </c>
      <c r="Z1982" s="88">
        <f>SUM(Z1983:Z1988)</f>
        <v>0</v>
      </c>
      <c r="AA1982" s="178">
        <f t="shared" ref="AA1982:AA2045" si="2121">SUM(X1982:Z1982)</f>
        <v>31974</v>
      </c>
      <c r="AB1982" s="157"/>
      <c r="AC1982" s="83">
        <f>SUM(AC1983:AC1988)</f>
        <v>31974</v>
      </c>
      <c r="AD1982" s="88">
        <f>SUM(AD1983:AD1988)</f>
        <v>0</v>
      </c>
      <c r="AE1982" s="177">
        <f t="shared" si="2111"/>
        <v>31974</v>
      </c>
      <c r="AF1982" s="88">
        <f>SUM(AF1983:AF1988)</f>
        <v>0</v>
      </c>
      <c r="AG1982" s="88">
        <f>SUM(AG1983:AG1988)</f>
        <v>0</v>
      </c>
      <c r="AH1982" s="178">
        <f t="shared" ref="AH1982:AH2045" si="2122">SUM(AE1982:AG1982)</f>
        <v>31974</v>
      </c>
      <c r="AJ1982" s="84">
        <f t="shared" ref="AJ1982:AU1982" si="2123">SUM(AJ1983:AJ1988)</f>
        <v>0</v>
      </c>
      <c r="AK1982" s="86">
        <f t="shared" si="2123"/>
        <v>0</v>
      </c>
      <c r="AL1982" s="88">
        <f t="shared" si="2123"/>
        <v>0</v>
      </c>
      <c r="AM1982" s="86">
        <f t="shared" si="2123"/>
        <v>21310</v>
      </c>
      <c r="AN1982" s="88">
        <f t="shared" si="2123"/>
        <v>0</v>
      </c>
      <c r="AO1982" s="86">
        <f t="shared" si="2123"/>
        <v>9982</v>
      </c>
      <c r="AP1982" s="88">
        <f t="shared" si="2123"/>
        <v>11890</v>
      </c>
      <c r="AQ1982" s="86">
        <f t="shared" si="2123"/>
        <v>0</v>
      </c>
      <c r="AR1982" s="88">
        <f t="shared" si="2123"/>
        <v>0</v>
      </c>
      <c r="AS1982" s="86">
        <f t="shared" si="2123"/>
        <v>30250</v>
      </c>
      <c r="AT1982" s="88">
        <f t="shared" si="2123"/>
        <v>3582</v>
      </c>
      <c r="AU1982" s="86">
        <f t="shared" si="2123"/>
        <v>0</v>
      </c>
      <c r="AV1982" s="86">
        <f t="shared" si="2112"/>
        <v>77014</v>
      </c>
      <c r="AW1982" s="93">
        <f t="shared" si="2113"/>
        <v>0</v>
      </c>
      <c r="AY1982" s="86">
        <f t="shared" si="2114"/>
        <v>0</v>
      </c>
      <c r="AZ1982" s="86">
        <f t="shared" si="2115"/>
        <v>31292</v>
      </c>
      <c r="BA1982" s="86">
        <f t="shared" si="2116"/>
        <v>11890</v>
      </c>
      <c r="BB1982" s="86">
        <f t="shared" si="2117"/>
        <v>33832</v>
      </c>
      <c r="BC1982" s="86">
        <f t="shared" si="2118"/>
        <v>77014</v>
      </c>
      <c r="BD1982" s="86">
        <f t="shared" si="2119"/>
        <v>0</v>
      </c>
    </row>
    <row r="1983" spans="2:56" x14ac:dyDescent="0.3">
      <c r="B1983" s="169" t="s">
        <v>168</v>
      </c>
      <c r="C1983" s="248">
        <v>16424</v>
      </c>
      <c r="D1983" s="249">
        <v>16136</v>
      </c>
      <c r="E1983" s="172">
        <f t="shared" si="2106"/>
        <v>0.98246468582562108</v>
      </c>
      <c r="F1983" s="248">
        <v>28210</v>
      </c>
      <c r="G1983" s="249">
        <v>33281</v>
      </c>
      <c r="H1983" s="172">
        <f t="shared" si="2107"/>
        <v>1.1797589507266926</v>
      </c>
      <c r="I1983" s="248">
        <v>29300</v>
      </c>
      <c r="J1983" s="250">
        <v>29274.48</v>
      </c>
      <c r="K1983" s="174">
        <f t="shared" si="2108"/>
        <v>0.99912901023890788</v>
      </c>
      <c r="L1983" s="248">
        <v>19800</v>
      </c>
      <c r="M1983" s="250">
        <v>16800</v>
      </c>
      <c r="N1983" s="251"/>
      <c r="O1983" s="248">
        <v>9900</v>
      </c>
      <c r="P1983" s="251">
        <v>19800</v>
      </c>
      <c r="Q1983" s="166">
        <f t="shared" si="2109"/>
        <v>29700</v>
      </c>
      <c r="R1983" s="251"/>
      <c r="S1983" s="251"/>
      <c r="T1983" s="167">
        <f t="shared" si="2120"/>
        <v>29700</v>
      </c>
      <c r="U1983" s="157"/>
      <c r="V1983" s="248">
        <v>9900</v>
      </c>
      <c r="W1983" s="251"/>
      <c r="X1983" s="166">
        <f t="shared" si="2110"/>
        <v>9900</v>
      </c>
      <c r="Y1983" s="251"/>
      <c r="Z1983" s="251"/>
      <c r="AA1983" s="167">
        <f t="shared" si="2121"/>
        <v>9900</v>
      </c>
      <c r="AB1983" s="157"/>
      <c r="AC1983" s="248">
        <v>9900</v>
      </c>
      <c r="AD1983" s="251"/>
      <c r="AE1983" s="166">
        <f t="shared" si="2111"/>
        <v>9900</v>
      </c>
      <c r="AF1983" s="251"/>
      <c r="AG1983" s="251"/>
      <c r="AH1983" s="167">
        <f t="shared" si="2122"/>
        <v>9900</v>
      </c>
      <c r="AJ1983" s="252"/>
      <c r="AK1983" s="253"/>
      <c r="AL1983" s="254"/>
      <c r="AM1983" s="253">
        <f>1650+6600</f>
        <v>8250</v>
      </c>
      <c r="AN1983" s="254"/>
      <c r="AO1983" s="253"/>
      <c r="AP1983" s="254">
        <f>1650+6600</f>
        <v>8250</v>
      </c>
      <c r="AQ1983" s="253"/>
      <c r="AR1983" s="254"/>
      <c r="AS1983" s="253">
        <f>6600+6600</f>
        <v>13200</v>
      </c>
      <c r="AT1983" s="254"/>
      <c r="AU1983" s="253"/>
      <c r="AV1983" s="163">
        <f t="shared" si="2112"/>
        <v>29700</v>
      </c>
      <c r="AW1983" s="168">
        <f t="shared" si="2113"/>
        <v>0</v>
      </c>
      <c r="AY1983" s="163">
        <f t="shared" si="2114"/>
        <v>0</v>
      </c>
      <c r="AZ1983" s="163">
        <f t="shared" si="2115"/>
        <v>8250</v>
      </c>
      <c r="BA1983" s="163">
        <f t="shared" si="2116"/>
        <v>8250</v>
      </c>
      <c r="BB1983" s="163">
        <f t="shared" si="2117"/>
        <v>13200</v>
      </c>
      <c r="BC1983" s="163">
        <f t="shared" si="2118"/>
        <v>29700</v>
      </c>
      <c r="BD1983" s="163">
        <f t="shared" si="2119"/>
        <v>0</v>
      </c>
    </row>
    <row r="1984" spans="2:56" x14ac:dyDescent="0.3">
      <c r="B1984" s="169" t="s">
        <v>169</v>
      </c>
      <c r="C1984" s="248">
        <v>2576</v>
      </c>
      <c r="D1984" s="249">
        <v>2006.25</v>
      </c>
      <c r="E1984" s="172">
        <f t="shared" si="2106"/>
        <v>0.77882375776397517</v>
      </c>
      <c r="F1984" s="248">
        <v>1381</v>
      </c>
      <c r="G1984" s="249">
        <v>1267.9100000000001</v>
      </c>
      <c r="H1984" s="172">
        <f t="shared" si="2107"/>
        <v>0.91811006517016658</v>
      </c>
      <c r="I1984" s="248">
        <v>1336</v>
      </c>
      <c r="J1984" s="250">
        <v>1335.52</v>
      </c>
      <c r="K1984" s="174">
        <f t="shared" si="2108"/>
        <v>0.99964071856287429</v>
      </c>
      <c r="L1984" s="248"/>
      <c r="M1984" s="250">
        <v>0</v>
      </c>
      <c r="N1984" s="251"/>
      <c r="O1984" s="248">
        <v>1050</v>
      </c>
      <c r="P1984" s="251">
        <v>6040</v>
      </c>
      <c r="Q1984" s="166">
        <f t="shared" si="2109"/>
        <v>7090</v>
      </c>
      <c r="R1984" s="251"/>
      <c r="S1984" s="251"/>
      <c r="T1984" s="167">
        <f t="shared" si="2120"/>
        <v>7090</v>
      </c>
      <c r="U1984" s="157"/>
      <c r="V1984" s="248">
        <v>1050</v>
      </c>
      <c r="W1984" s="251"/>
      <c r="X1984" s="166">
        <f t="shared" si="2110"/>
        <v>1050</v>
      </c>
      <c r="Y1984" s="251"/>
      <c r="Z1984" s="251"/>
      <c r="AA1984" s="167">
        <f t="shared" si="2121"/>
        <v>1050</v>
      </c>
      <c r="AB1984" s="157"/>
      <c r="AC1984" s="248">
        <v>1050</v>
      </c>
      <c r="AD1984" s="251"/>
      <c r="AE1984" s="166">
        <f t="shared" si="2111"/>
        <v>1050</v>
      </c>
      <c r="AF1984" s="251"/>
      <c r="AG1984" s="251"/>
      <c r="AH1984" s="167">
        <f t="shared" si="2122"/>
        <v>1050</v>
      </c>
      <c r="AJ1984" s="252"/>
      <c r="AK1984" s="253"/>
      <c r="AL1984" s="254"/>
      <c r="AM1984" s="253">
        <v>3020</v>
      </c>
      <c r="AN1984" s="254"/>
      <c r="AO1984" s="253"/>
      <c r="AP1984" s="254"/>
      <c r="AQ1984" s="253"/>
      <c r="AR1984" s="254"/>
      <c r="AS1984" s="253">
        <f>1050+3020</f>
        <v>4070</v>
      </c>
      <c r="AT1984" s="254"/>
      <c r="AU1984" s="253"/>
      <c r="AV1984" s="163">
        <f t="shared" si="2112"/>
        <v>7090</v>
      </c>
      <c r="AW1984" s="168">
        <f t="shared" si="2113"/>
        <v>0</v>
      </c>
      <c r="AY1984" s="163">
        <f t="shared" si="2114"/>
        <v>0</v>
      </c>
      <c r="AZ1984" s="163">
        <f t="shared" si="2115"/>
        <v>3020</v>
      </c>
      <c r="BA1984" s="163">
        <f t="shared" si="2116"/>
        <v>0</v>
      </c>
      <c r="BB1984" s="163">
        <f t="shared" si="2117"/>
        <v>4070</v>
      </c>
      <c r="BC1984" s="163">
        <f t="shared" si="2118"/>
        <v>7090</v>
      </c>
      <c r="BD1984" s="163">
        <f t="shared" si="2119"/>
        <v>0</v>
      </c>
    </row>
    <row r="1985" spans="2:56" x14ac:dyDescent="0.3">
      <c r="B1985" s="169" t="s">
        <v>170</v>
      </c>
      <c r="C1985" s="248"/>
      <c r="D1985" s="249"/>
      <c r="E1985" s="172">
        <f t="shared" si="2106"/>
        <v>0</v>
      </c>
      <c r="F1985" s="248"/>
      <c r="G1985" s="249"/>
      <c r="H1985" s="172">
        <f t="shared" si="2107"/>
        <v>0</v>
      </c>
      <c r="I1985" s="248">
        <v>0</v>
      </c>
      <c r="J1985" s="250">
        <v>0</v>
      </c>
      <c r="K1985" s="174">
        <f t="shared" si="2108"/>
        <v>0</v>
      </c>
      <c r="L1985" s="248"/>
      <c r="M1985" s="250">
        <v>0</v>
      </c>
      <c r="N1985" s="251"/>
      <c r="O1985" s="248"/>
      <c r="P1985" s="251"/>
      <c r="Q1985" s="166">
        <f t="shared" si="2109"/>
        <v>0</v>
      </c>
      <c r="R1985" s="251"/>
      <c r="S1985" s="251"/>
      <c r="T1985" s="167">
        <f t="shared" si="2120"/>
        <v>0</v>
      </c>
      <c r="U1985" s="157"/>
      <c r="V1985" s="248"/>
      <c r="W1985" s="251"/>
      <c r="X1985" s="166">
        <f t="shared" si="2110"/>
        <v>0</v>
      </c>
      <c r="Y1985" s="251"/>
      <c r="Z1985" s="251"/>
      <c r="AA1985" s="167">
        <f t="shared" si="2121"/>
        <v>0</v>
      </c>
      <c r="AB1985" s="157"/>
      <c r="AC1985" s="248"/>
      <c r="AD1985" s="251"/>
      <c r="AE1985" s="166">
        <f t="shared" si="2111"/>
        <v>0</v>
      </c>
      <c r="AF1985" s="251"/>
      <c r="AG1985" s="251"/>
      <c r="AH1985" s="167">
        <f t="shared" si="2122"/>
        <v>0</v>
      </c>
      <c r="AJ1985" s="252"/>
      <c r="AK1985" s="253"/>
      <c r="AL1985" s="254"/>
      <c r="AM1985" s="253"/>
      <c r="AN1985" s="254"/>
      <c r="AO1985" s="253"/>
      <c r="AP1985" s="254"/>
      <c r="AQ1985" s="253"/>
      <c r="AR1985" s="254"/>
      <c r="AS1985" s="253"/>
      <c r="AT1985" s="254"/>
      <c r="AU1985" s="253"/>
      <c r="AV1985" s="163">
        <f t="shared" si="2112"/>
        <v>0</v>
      </c>
      <c r="AW1985" s="168">
        <f t="shared" si="2113"/>
        <v>0</v>
      </c>
      <c r="AY1985" s="163">
        <f t="shared" si="2114"/>
        <v>0</v>
      </c>
      <c r="AZ1985" s="163">
        <f t="shared" si="2115"/>
        <v>0</v>
      </c>
      <c r="BA1985" s="163">
        <f t="shared" si="2116"/>
        <v>0</v>
      </c>
      <c r="BB1985" s="163">
        <f t="shared" si="2117"/>
        <v>0</v>
      </c>
      <c r="BC1985" s="163">
        <f t="shared" si="2118"/>
        <v>0</v>
      </c>
      <c r="BD1985" s="163">
        <f t="shared" si="2119"/>
        <v>0</v>
      </c>
    </row>
    <row r="1986" spans="2:56" x14ac:dyDescent="0.3">
      <c r="B1986" s="169" t="s">
        <v>171</v>
      </c>
      <c r="C1986" s="248">
        <v>18000</v>
      </c>
      <c r="D1986" s="249">
        <v>16863.98</v>
      </c>
      <c r="E1986" s="172">
        <f t="shared" si="2106"/>
        <v>0.93688777777777776</v>
      </c>
      <c r="F1986" s="248">
        <v>16600</v>
      </c>
      <c r="G1986" s="249">
        <v>23777.3</v>
      </c>
      <c r="H1986" s="172">
        <f t="shared" si="2107"/>
        <v>1.4323674698795181</v>
      </c>
      <c r="I1986" s="248">
        <v>23004</v>
      </c>
      <c r="J1986" s="250">
        <v>23003.18</v>
      </c>
      <c r="K1986" s="174">
        <f t="shared" si="2108"/>
        <v>0.99996435402538686</v>
      </c>
      <c r="L1986" s="248">
        <v>8000</v>
      </c>
      <c r="M1986" s="250">
        <v>12000</v>
      </c>
      <c r="N1986" s="251"/>
      <c r="O1986" s="248">
        <v>21024</v>
      </c>
      <c r="P1986" s="251">
        <v>19200</v>
      </c>
      <c r="Q1986" s="166">
        <f t="shared" si="2109"/>
        <v>40224</v>
      </c>
      <c r="R1986" s="251"/>
      <c r="S1986" s="251"/>
      <c r="T1986" s="167">
        <f t="shared" si="2120"/>
        <v>40224</v>
      </c>
      <c r="U1986" s="157"/>
      <c r="V1986" s="248">
        <v>21024</v>
      </c>
      <c r="W1986" s="251"/>
      <c r="X1986" s="166">
        <f t="shared" si="2110"/>
        <v>21024</v>
      </c>
      <c r="Y1986" s="251"/>
      <c r="Z1986" s="251"/>
      <c r="AA1986" s="167">
        <f t="shared" si="2121"/>
        <v>21024</v>
      </c>
      <c r="AB1986" s="157"/>
      <c r="AC1986" s="248">
        <v>21024</v>
      </c>
      <c r="AD1986" s="251"/>
      <c r="AE1986" s="166">
        <f t="shared" si="2111"/>
        <v>21024</v>
      </c>
      <c r="AF1986" s="251"/>
      <c r="AG1986" s="251"/>
      <c r="AH1986" s="167">
        <f t="shared" si="2122"/>
        <v>21024</v>
      </c>
      <c r="AJ1986" s="252"/>
      <c r="AK1986" s="253"/>
      <c r="AL1986" s="254"/>
      <c r="AM1986" s="253">
        <f>3640+6400</f>
        <v>10040</v>
      </c>
      <c r="AN1986" s="254"/>
      <c r="AO1986" s="253">
        <f>3582+6400</f>
        <v>9982</v>
      </c>
      <c r="AP1986" s="254">
        <v>3640</v>
      </c>
      <c r="AQ1986" s="253"/>
      <c r="AR1986" s="254"/>
      <c r="AS1986" s="253">
        <f>6580+6400</f>
        <v>12980</v>
      </c>
      <c r="AT1986" s="254">
        <v>3582</v>
      </c>
      <c r="AU1986" s="253"/>
      <c r="AV1986" s="163">
        <f t="shared" si="2112"/>
        <v>40224</v>
      </c>
      <c r="AW1986" s="168">
        <f t="shared" si="2113"/>
        <v>0</v>
      </c>
      <c r="AY1986" s="163">
        <f t="shared" si="2114"/>
        <v>0</v>
      </c>
      <c r="AZ1986" s="163">
        <f t="shared" si="2115"/>
        <v>20022</v>
      </c>
      <c r="BA1986" s="163">
        <f t="shared" si="2116"/>
        <v>3640</v>
      </c>
      <c r="BB1986" s="163">
        <f t="shared" si="2117"/>
        <v>16562</v>
      </c>
      <c r="BC1986" s="163">
        <f t="shared" si="2118"/>
        <v>40224</v>
      </c>
      <c r="BD1986" s="163">
        <f t="shared" si="2119"/>
        <v>0</v>
      </c>
    </row>
    <row r="1987" spans="2:56" x14ac:dyDescent="0.3">
      <c r="B1987" s="169" t="s">
        <v>172</v>
      </c>
      <c r="C1987" s="248"/>
      <c r="D1987" s="249"/>
      <c r="E1987" s="172">
        <f t="shared" si="2106"/>
        <v>0</v>
      </c>
      <c r="F1987" s="248"/>
      <c r="G1987" s="249"/>
      <c r="H1987" s="172">
        <f t="shared" si="2107"/>
        <v>0</v>
      </c>
      <c r="I1987" s="248"/>
      <c r="J1987" s="250"/>
      <c r="K1987" s="174">
        <f t="shared" si="2108"/>
        <v>0</v>
      </c>
      <c r="L1987" s="248"/>
      <c r="M1987" s="250"/>
      <c r="N1987" s="251"/>
      <c r="O1987" s="248"/>
      <c r="P1987" s="251"/>
      <c r="Q1987" s="166">
        <f t="shared" si="2109"/>
        <v>0</v>
      </c>
      <c r="R1987" s="251"/>
      <c r="S1987" s="251"/>
      <c r="T1987" s="167">
        <f t="shared" si="2120"/>
        <v>0</v>
      </c>
      <c r="U1987" s="157"/>
      <c r="V1987" s="248"/>
      <c r="W1987" s="251"/>
      <c r="X1987" s="166">
        <f t="shared" si="2110"/>
        <v>0</v>
      </c>
      <c r="Y1987" s="251"/>
      <c r="Z1987" s="251"/>
      <c r="AA1987" s="167">
        <f t="shared" si="2121"/>
        <v>0</v>
      </c>
      <c r="AB1987" s="157"/>
      <c r="AC1987" s="248"/>
      <c r="AD1987" s="251"/>
      <c r="AE1987" s="166">
        <f t="shared" si="2111"/>
        <v>0</v>
      </c>
      <c r="AF1987" s="251"/>
      <c r="AG1987" s="251"/>
      <c r="AH1987" s="167">
        <f t="shared" si="2122"/>
        <v>0</v>
      </c>
      <c r="AJ1987" s="252"/>
      <c r="AK1987" s="253"/>
      <c r="AL1987" s="254"/>
      <c r="AM1987" s="253"/>
      <c r="AN1987" s="254"/>
      <c r="AO1987" s="253"/>
      <c r="AP1987" s="254"/>
      <c r="AQ1987" s="253"/>
      <c r="AR1987" s="254"/>
      <c r="AS1987" s="253"/>
      <c r="AT1987" s="254"/>
      <c r="AU1987" s="253"/>
      <c r="AV1987" s="163">
        <f t="shared" si="2112"/>
        <v>0</v>
      </c>
      <c r="AW1987" s="168">
        <f t="shared" si="2113"/>
        <v>0</v>
      </c>
      <c r="AY1987" s="163">
        <f t="shared" si="2114"/>
        <v>0</v>
      </c>
      <c r="AZ1987" s="163">
        <f t="shared" si="2115"/>
        <v>0</v>
      </c>
      <c r="BA1987" s="163">
        <f t="shared" si="2116"/>
        <v>0</v>
      </c>
      <c r="BB1987" s="163">
        <f t="shared" si="2117"/>
        <v>0</v>
      </c>
      <c r="BC1987" s="163">
        <f t="shared" si="2118"/>
        <v>0</v>
      </c>
      <c r="BD1987" s="163">
        <f t="shared" si="2119"/>
        <v>0</v>
      </c>
    </row>
    <row r="1988" spans="2:56" x14ac:dyDescent="0.3">
      <c r="B1988" s="169" t="s">
        <v>173</v>
      </c>
      <c r="C1988" s="248"/>
      <c r="D1988" s="249"/>
      <c r="E1988" s="172">
        <f t="shared" si="2106"/>
        <v>0</v>
      </c>
      <c r="F1988" s="248"/>
      <c r="G1988" s="249"/>
      <c r="H1988" s="172">
        <f t="shared" si="2107"/>
        <v>0</v>
      </c>
      <c r="I1988" s="248"/>
      <c r="J1988" s="250"/>
      <c r="K1988" s="174">
        <f t="shared" si="2108"/>
        <v>0</v>
      </c>
      <c r="L1988" s="248"/>
      <c r="M1988" s="250"/>
      <c r="N1988" s="251"/>
      <c r="O1988" s="248"/>
      <c r="P1988" s="251"/>
      <c r="Q1988" s="166">
        <f t="shared" si="2109"/>
        <v>0</v>
      </c>
      <c r="R1988" s="251"/>
      <c r="S1988" s="251"/>
      <c r="T1988" s="167">
        <f t="shared" si="2120"/>
        <v>0</v>
      </c>
      <c r="U1988" s="157"/>
      <c r="V1988" s="248"/>
      <c r="W1988" s="251"/>
      <c r="X1988" s="166">
        <f t="shared" si="2110"/>
        <v>0</v>
      </c>
      <c r="Y1988" s="251"/>
      <c r="Z1988" s="251"/>
      <c r="AA1988" s="167">
        <f t="shared" si="2121"/>
        <v>0</v>
      </c>
      <c r="AB1988" s="157"/>
      <c r="AC1988" s="248"/>
      <c r="AD1988" s="251"/>
      <c r="AE1988" s="166">
        <f t="shared" si="2111"/>
        <v>0</v>
      </c>
      <c r="AF1988" s="251"/>
      <c r="AG1988" s="251"/>
      <c r="AH1988" s="167">
        <f t="shared" si="2122"/>
        <v>0</v>
      </c>
      <c r="AJ1988" s="252"/>
      <c r="AK1988" s="253"/>
      <c r="AL1988" s="254"/>
      <c r="AM1988" s="253"/>
      <c r="AN1988" s="254"/>
      <c r="AO1988" s="253"/>
      <c r="AP1988" s="254"/>
      <c r="AQ1988" s="253"/>
      <c r="AR1988" s="254"/>
      <c r="AS1988" s="253"/>
      <c r="AT1988" s="254"/>
      <c r="AU1988" s="253"/>
      <c r="AV1988" s="163">
        <f t="shared" si="2112"/>
        <v>0</v>
      </c>
      <c r="AW1988" s="168">
        <f t="shared" si="2113"/>
        <v>0</v>
      </c>
      <c r="AY1988" s="163">
        <f t="shared" si="2114"/>
        <v>0</v>
      </c>
      <c r="AZ1988" s="163">
        <f t="shared" si="2115"/>
        <v>0</v>
      </c>
      <c r="BA1988" s="163">
        <f t="shared" si="2116"/>
        <v>0</v>
      </c>
      <c r="BB1988" s="163">
        <f t="shared" si="2117"/>
        <v>0</v>
      </c>
      <c r="BC1988" s="163">
        <f t="shared" si="2118"/>
        <v>0</v>
      </c>
      <c r="BD1988" s="163">
        <f t="shared" si="2119"/>
        <v>0</v>
      </c>
    </row>
    <row r="1989" spans="2:56" x14ac:dyDescent="0.3">
      <c r="B1989" s="179" t="s">
        <v>174</v>
      </c>
      <c r="C1989" s="83">
        <f>SUM(C1990)</f>
        <v>0</v>
      </c>
      <c r="D1989" s="84">
        <f>SUM(D1990)</f>
        <v>0</v>
      </c>
      <c r="E1989" s="85">
        <f t="shared" si="2106"/>
        <v>0</v>
      </c>
      <c r="F1989" s="83">
        <f>SUM(F1990)</f>
        <v>0</v>
      </c>
      <c r="G1989" s="84">
        <f>SUM(G1990)</f>
        <v>0</v>
      </c>
      <c r="H1989" s="85">
        <f t="shared" si="2107"/>
        <v>0</v>
      </c>
      <c r="I1989" s="83">
        <f>SUM(I1990)</f>
        <v>0</v>
      </c>
      <c r="J1989" s="86">
        <f>SUM(J1990)</f>
        <v>0</v>
      </c>
      <c r="K1989" s="87">
        <f t="shared" si="2108"/>
        <v>0</v>
      </c>
      <c r="L1989" s="83">
        <f>SUM(L1990)</f>
        <v>0</v>
      </c>
      <c r="M1989" s="86">
        <f>SUM(M1990)</f>
        <v>0</v>
      </c>
      <c r="N1989" s="88">
        <f>SUM(N1990)</f>
        <v>0</v>
      </c>
      <c r="O1989" s="83">
        <f>SUM(O1990)</f>
        <v>0</v>
      </c>
      <c r="P1989" s="88">
        <f>SUM(P1990)</f>
        <v>0</v>
      </c>
      <c r="Q1989" s="177">
        <f t="shared" si="2109"/>
        <v>0</v>
      </c>
      <c r="R1989" s="88">
        <f>SUM(R1990)</f>
        <v>0</v>
      </c>
      <c r="S1989" s="88">
        <f>SUM(S1990)</f>
        <v>0</v>
      </c>
      <c r="T1989" s="178">
        <f t="shared" si="2120"/>
        <v>0</v>
      </c>
      <c r="U1989" s="157"/>
      <c r="V1989" s="83">
        <f>SUM(V1990)</f>
        <v>0</v>
      </c>
      <c r="W1989" s="88">
        <f>SUM(W1990)</f>
        <v>0</v>
      </c>
      <c r="X1989" s="177">
        <f t="shared" si="2110"/>
        <v>0</v>
      </c>
      <c r="Y1989" s="88">
        <f>SUM(Y1990)</f>
        <v>0</v>
      </c>
      <c r="Z1989" s="88">
        <f>SUM(Z1990)</f>
        <v>0</v>
      </c>
      <c r="AA1989" s="178">
        <f t="shared" si="2121"/>
        <v>0</v>
      </c>
      <c r="AB1989" s="157"/>
      <c r="AC1989" s="83">
        <f>SUM(AC1990)</f>
        <v>0</v>
      </c>
      <c r="AD1989" s="88">
        <f>SUM(AD1990)</f>
        <v>0</v>
      </c>
      <c r="AE1989" s="177">
        <f t="shared" si="2111"/>
        <v>0</v>
      </c>
      <c r="AF1989" s="88">
        <f>SUM(AF1990)</f>
        <v>0</v>
      </c>
      <c r="AG1989" s="88">
        <f>SUM(AG1990)</f>
        <v>0</v>
      </c>
      <c r="AH1989" s="178">
        <f t="shared" si="2122"/>
        <v>0</v>
      </c>
      <c r="AJ1989" s="84">
        <f t="shared" ref="AJ1989:AU1989" si="2124">SUM(AJ1990)</f>
        <v>0</v>
      </c>
      <c r="AK1989" s="86">
        <f t="shared" si="2124"/>
        <v>0</v>
      </c>
      <c r="AL1989" s="88">
        <f t="shared" si="2124"/>
        <v>0</v>
      </c>
      <c r="AM1989" s="86">
        <f t="shared" si="2124"/>
        <v>0</v>
      </c>
      <c r="AN1989" s="88">
        <f t="shared" si="2124"/>
        <v>0</v>
      </c>
      <c r="AO1989" s="86">
        <f t="shared" si="2124"/>
        <v>0</v>
      </c>
      <c r="AP1989" s="88">
        <f t="shared" si="2124"/>
        <v>0</v>
      </c>
      <c r="AQ1989" s="86">
        <f t="shared" si="2124"/>
        <v>0</v>
      </c>
      <c r="AR1989" s="88">
        <f t="shared" si="2124"/>
        <v>0</v>
      </c>
      <c r="AS1989" s="86">
        <f t="shared" si="2124"/>
        <v>0</v>
      </c>
      <c r="AT1989" s="88">
        <f t="shared" si="2124"/>
        <v>0</v>
      </c>
      <c r="AU1989" s="86">
        <f t="shared" si="2124"/>
        <v>0</v>
      </c>
      <c r="AV1989" s="86">
        <f t="shared" si="2112"/>
        <v>0</v>
      </c>
      <c r="AW1989" s="93">
        <f t="shared" si="2113"/>
        <v>0</v>
      </c>
      <c r="AY1989" s="86">
        <f t="shared" si="2114"/>
        <v>0</v>
      </c>
      <c r="AZ1989" s="86">
        <f t="shared" si="2115"/>
        <v>0</v>
      </c>
      <c r="BA1989" s="86">
        <f t="shared" si="2116"/>
        <v>0</v>
      </c>
      <c r="BB1989" s="86">
        <f t="shared" si="2117"/>
        <v>0</v>
      </c>
      <c r="BC1989" s="86">
        <f t="shared" si="2118"/>
        <v>0</v>
      </c>
      <c r="BD1989" s="86">
        <f t="shared" si="2119"/>
        <v>0</v>
      </c>
    </row>
    <row r="1990" spans="2:56" x14ac:dyDescent="0.3">
      <c r="B1990" s="169" t="s">
        <v>175</v>
      </c>
      <c r="C1990" s="248"/>
      <c r="D1990" s="249"/>
      <c r="E1990" s="172">
        <f t="shared" si="2106"/>
        <v>0</v>
      </c>
      <c r="F1990" s="248"/>
      <c r="G1990" s="249"/>
      <c r="H1990" s="172">
        <f t="shared" si="2107"/>
        <v>0</v>
      </c>
      <c r="I1990" s="248"/>
      <c r="J1990" s="250"/>
      <c r="K1990" s="174">
        <f t="shared" si="2108"/>
        <v>0</v>
      </c>
      <c r="L1990" s="248"/>
      <c r="M1990" s="250"/>
      <c r="N1990" s="251"/>
      <c r="O1990" s="248"/>
      <c r="P1990" s="251"/>
      <c r="Q1990" s="166">
        <f t="shared" si="2109"/>
        <v>0</v>
      </c>
      <c r="R1990" s="251"/>
      <c r="S1990" s="251"/>
      <c r="T1990" s="167">
        <f t="shared" si="2120"/>
        <v>0</v>
      </c>
      <c r="U1990" s="157"/>
      <c r="V1990" s="248"/>
      <c r="W1990" s="251"/>
      <c r="X1990" s="166">
        <f t="shared" si="2110"/>
        <v>0</v>
      </c>
      <c r="Y1990" s="251"/>
      <c r="Z1990" s="251"/>
      <c r="AA1990" s="167">
        <f t="shared" si="2121"/>
        <v>0</v>
      </c>
      <c r="AB1990" s="157"/>
      <c r="AC1990" s="248"/>
      <c r="AD1990" s="251"/>
      <c r="AE1990" s="166">
        <f t="shared" si="2111"/>
        <v>0</v>
      </c>
      <c r="AF1990" s="251"/>
      <c r="AG1990" s="251"/>
      <c r="AH1990" s="167">
        <f t="shared" si="2122"/>
        <v>0</v>
      </c>
      <c r="AJ1990" s="252"/>
      <c r="AK1990" s="253"/>
      <c r="AL1990" s="254"/>
      <c r="AM1990" s="253"/>
      <c r="AN1990" s="254"/>
      <c r="AO1990" s="253"/>
      <c r="AP1990" s="254"/>
      <c r="AQ1990" s="253"/>
      <c r="AR1990" s="254"/>
      <c r="AS1990" s="253"/>
      <c r="AT1990" s="254"/>
      <c r="AU1990" s="253"/>
      <c r="AV1990" s="163">
        <f t="shared" si="2112"/>
        <v>0</v>
      </c>
      <c r="AW1990" s="168">
        <f t="shared" si="2113"/>
        <v>0</v>
      </c>
      <c r="AY1990" s="163">
        <f t="shared" si="2114"/>
        <v>0</v>
      </c>
      <c r="AZ1990" s="163">
        <f t="shared" si="2115"/>
        <v>0</v>
      </c>
      <c r="BA1990" s="163">
        <f t="shared" si="2116"/>
        <v>0</v>
      </c>
      <c r="BB1990" s="163">
        <f t="shared" si="2117"/>
        <v>0</v>
      </c>
      <c r="BC1990" s="163">
        <f t="shared" si="2118"/>
        <v>0</v>
      </c>
      <c r="BD1990" s="163">
        <f t="shared" si="2119"/>
        <v>0</v>
      </c>
    </row>
    <row r="1991" spans="2:56" x14ac:dyDescent="0.3">
      <c r="B1991" s="179" t="s">
        <v>176</v>
      </c>
      <c r="C1991" s="83">
        <f>SUM(C1992:C1996)</f>
        <v>0</v>
      </c>
      <c r="D1991" s="84">
        <f>SUM(D1992:D1996)</f>
        <v>0</v>
      </c>
      <c r="E1991" s="85">
        <f t="shared" si="2106"/>
        <v>0</v>
      </c>
      <c r="F1991" s="83">
        <f>SUM(F1992:F1996)</f>
        <v>0</v>
      </c>
      <c r="G1991" s="84">
        <f>SUM(G1992:G1996)</f>
        <v>0</v>
      </c>
      <c r="H1991" s="85">
        <f t="shared" si="2107"/>
        <v>0</v>
      </c>
      <c r="I1991" s="83">
        <f>SUM(I1992:I1996)</f>
        <v>0</v>
      </c>
      <c r="J1991" s="86">
        <f>SUM(J1992:J1996)</f>
        <v>0</v>
      </c>
      <c r="K1991" s="87">
        <f t="shared" si="2108"/>
        <v>0</v>
      </c>
      <c r="L1991" s="83">
        <f>SUM(L1992:L1996)</f>
        <v>0</v>
      </c>
      <c r="M1991" s="86">
        <f>SUM(M1992:M1996)</f>
        <v>0</v>
      </c>
      <c r="N1991" s="88">
        <f>SUM(N1992:N1996)</f>
        <v>0</v>
      </c>
      <c r="O1991" s="83">
        <f>SUM(O1992:O1996)</f>
        <v>0</v>
      </c>
      <c r="P1991" s="88">
        <f>SUM(P1992:P1996)</f>
        <v>0</v>
      </c>
      <c r="Q1991" s="177">
        <f t="shared" si="2109"/>
        <v>0</v>
      </c>
      <c r="R1991" s="88">
        <f>SUM(R1992:R1996)</f>
        <v>0</v>
      </c>
      <c r="S1991" s="88">
        <f>SUM(S1992:S1996)</f>
        <v>0</v>
      </c>
      <c r="T1991" s="178">
        <f t="shared" si="2120"/>
        <v>0</v>
      </c>
      <c r="U1991" s="157"/>
      <c r="V1991" s="83">
        <f>SUM(V1992:V1996)</f>
        <v>0</v>
      </c>
      <c r="W1991" s="88">
        <f>SUM(W1992:W1996)</f>
        <v>0</v>
      </c>
      <c r="X1991" s="177">
        <f t="shared" si="2110"/>
        <v>0</v>
      </c>
      <c r="Y1991" s="88">
        <f>SUM(Y1992:Y1996)</f>
        <v>0</v>
      </c>
      <c r="Z1991" s="88">
        <f>SUM(Z1992:Z1996)</f>
        <v>0</v>
      </c>
      <c r="AA1991" s="178">
        <f t="shared" si="2121"/>
        <v>0</v>
      </c>
      <c r="AB1991" s="157"/>
      <c r="AC1991" s="83">
        <f>SUM(AC1992:AC1996)</f>
        <v>0</v>
      </c>
      <c r="AD1991" s="88">
        <f>SUM(AD1992:AD1996)</f>
        <v>0</v>
      </c>
      <c r="AE1991" s="177">
        <f t="shared" si="2111"/>
        <v>0</v>
      </c>
      <c r="AF1991" s="88">
        <f>SUM(AF1992:AF1996)</f>
        <v>0</v>
      </c>
      <c r="AG1991" s="88">
        <f>SUM(AG1992:AG1996)</f>
        <v>0</v>
      </c>
      <c r="AH1991" s="178">
        <f t="shared" si="2122"/>
        <v>0</v>
      </c>
      <c r="AJ1991" s="84">
        <f t="shared" ref="AJ1991:AU1991" si="2125">SUM(AJ1992:AJ1996)</f>
        <v>0</v>
      </c>
      <c r="AK1991" s="86">
        <f t="shared" si="2125"/>
        <v>0</v>
      </c>
      <c r="AL1991" s="88">
        <f t="shared" si="2125"/>
        <v>0</v>
      </c>
      <c r="AM1991" s="86">
        <f t="shared" si="2125"/>
        <v>0</v>
      </c>
      <c r="AN1991" s="88">
        <f t="shared" si="2125"/>
        <v>0</v>
      </c>
      <c r="AO1991" s="86">
        <f t="shared" si="2125"/>
        <v>0</v>
      </c>
      <c r="AP1991" s="88">
        <f t="shared" si="2125"/>
        <v>0</v>
      </c>
      <c r="AQ1991" s="86">
        <f t="shared" si="2125"/>
        <v>0</v>
      </c>
      <c r="AR1991" s="88">
        <f t="shared" si="2125"/>
        <v>0</v>
      </c>
      <c r="AS1991" s="86">
        <f t="shared" si="2125"/>
        <v>0</v>
      </c>
      <c r="AT1991" s="88">
        <f t="shared" si="2125"/>
        <v>0</v>
      </c>
      <c r="AU1991" s="86">
        <f t="shared" si="2125"/>
        <v>0</v>
      </c>
      <c r="AV1991" s="86">
        <f t="shared" si="2112"/>
        <v>0</v>
      </c>
      <c r="AW1991" s="93">
        <f t="shared" si="2113"/>
        <v>0</v>
      </c>
      <c r="AY1991" s="86">
        <f t="shared" si="2114"/>
        <v>0</v>
      </c>
      <c r="AZ1991" s="86">
        <f t="shared" si="2115"/>
        <v>0</v>
      </c>
      <c r="BA1991" s="86">
        <f t="shared" si="2116"/>
        <v>0</v>
      </c>
      <c r="BB1991" s="86">
        <f t="shared" si="2117"/>
        <v>0</v>
      </c>
      <c r="BC1991" s="86">
        <f t="shared" si="2118"/>
        <v>0</v>
      </c>
      <c r="BD1991" s="86">
        <f t="shared" si="2119"/>
        <v>0</v>
      </c>
    </row>
    <row r="1992" spans="2:56" x14ac:dyDescent="0.3">
      <c r="B1992" s="169" t="s">
        <v>177</v>
      </c>
      <c r="C1992" s="248"/>
      <c r="D1992" s="249"/>
      <c r="E1992" s="172">
        <f t="shared" si="2106"/>
        <v>0</v>
      </c>
      <c r="F1992" s="248"/>
      <c r="G1992" s="249"/>
      <c r="H1992" s="172">
        <f t="shared" si="2107"/>
        <v>0</v>
      </c>
      <c r="I1992" s="248"/>
      <c r="J1992" s="250"/>
      <c r="K1992" s="174">
        <f t="shared" si="2108"/>
        <v>0</v>
      </c>
      <c r="L1992" s="248"/>
      <c r="M1992" s="250"/>
      <c r="N1992" s="251"/>
      <c r="O1992" s="248"/>
      <c r="P1992" s="251"/>
      <c r="Q1992" s="166">
        <f t="shared" si="2109"/>
        <v>0</v>
      </c>
      <c r="R1992" s="251"/>
      <c r="S1992" s="251"/>
      <c r="T1992" s="167">
        <f t="shared" si="2120"/>
        <v>0</v>
      </c>
      <c r="U1992" s="157"/>
      <c r="V1992" s="248"/>
      <c r="W1992" s="251"/>
      <c r="X1992" s="166">
        <f t="shared" si="2110"/>
        <v>0</v>
      </c>
      <c r="Y1992" s="251"/>
      <c r="Z1992" s="251"/>
      <c r="AA1992" s="167">
        <f t="shared" si="2121"/>
        <v>0</v>
      </c>
      <c r="AB1992" s="157"/>
      <c r="AC1992" s="248"/>
      <c r="AD1992" s="251"/>
      <c r="AE1992" s="166">
        <f t="shared" si="2111"/>
        <v>0</v>
      </c>
      <c r="AF1992" s="251"/>
      <c r="AG1992" s="251"/>
      <c r="AH1992" s="167">
        <f t="shared" si="2122"/>
        <v>0</v>
      </c>
      <c r="AJ1992" s="252"/>
      <c r="AK1992" s="253"/>
      <c r="AL1992" s="254"/>
      <c r="AM1992" s="253"/>
      <c r="AN1992" s="254"/>
      <c r="AO1992" s="253"/>
      <c r="AP1992" s="254"/>
      <c r="AQ1992" s="253"/>
      <c r="AR1992" s="254"/>
      <c r="AS1992" s="253"/>
      <c r="AT1992" s="254"/>
      <c r="AU1992" s="253"/>
      <c r="AV1992" s="163">
        <f t="shared" si="2112"/>
        <v>0</v>
      </c>
      <c r="AW1992" s="168">
        <f t="shared" si="2113"/>
        <v>0</v>
      </c>
      <c r="AY1992" s="163">
        <f t="shared" si="2114"/>
        <v>0</v>
      </c>
      <c r="AZ1992" s="163">
        <f t="shared" si="2115"/>
        <v>0</v>
      </c>
      <c r="BA1992" s="163">
        <f t="shared" si="2116"/>
        <v>0</v>
      </c>
      <c r="BB1992" s="163">
        <f t="shared" si="2117"/>
        <v>0</v>
      </c>
      <c r="BC1992" s="163">
        <f t="shared" si="2118"/>
        <v>0</v>
      </c>
      <c r="BD1992" s="163">
        <f t="shared" si="2119"/>
        <v>0</v>
      </c>
    </row>
    <row r="1993" spans="2:56" x14ac:dyDescent="0.3">
      <c r="B1993" s="169" t="s">
        <v>178</v>
      </c>
      <c r="C1993" s="248"/>
      <c r="D1993" s="249"/>
      <c r="E1993" s="172">
        <f t="shared" si="2106"/>
        <v>0</v>
      </c>
      <c r="F1993" s="248"/>
      <c r="G1993" s="249"/>
      <c r="H1993" s="172">
        <f t="shared" si="2107"/>
        <v>0</v>
      </c>
      <c r="I1993" s="248"/>
      <c r="J1993" s="250"/>
      <c r="K1993" s="174">
        <f t="shared" si="2108"/>
        <v>0</v>
      </c>
      <c r="L1993" s="248"/>
      <c r="M1993" s="250"/>
      <c r="N1993" s="251"/>
      <c r="O1993" s="248"/>
      <c r="P1993" s="251"/>
      <c r="Q1993" s="166">
        <f t="shared" si="2109"/>
        <v>0</v>
      </c>
      <c r="R1993" s="251"/>
      <c r="S1993" s="251"/>
      <c r="T1993" s="167">
        <f t="shared" si="2120"/>
        <v>0</v>
      </c>
      <c r="U1993" s="157"/>
      <c r="V1993" s="248"/>
      <c r="W1993" s="251"/>
      <c r="X1993" s="166">
        <f t="shared" si="2110"/>
        <v>0</v>
      </c>
      <c r="Y1993" s="251"/>
      <c r="Z1993" s="251"/>
      <c r="AA1993" s="167">
        <f t="shared" si="2121"/>
        <v>0</v>
      </c>
      <c r="AB1993" s="157"/>
      <c r="AC1993" s="248"/>
      <c r="AD1993" s="251"/>
      <c r="AE1993" s="166">
        <f t="shared" si="2111"/>
        <v>0</v>
      </c>
      <c r="AF1993" s="251"/>
      <c r="AG1993" s="251"/>
      <c r="AH1993" s="167">
        <f t="shared" si="2122"/>
        <v>0</v>
      </c>
      <c r="AJ1993" s="252"/>
      <c r="AK1993" s="253"/>
      <c r="AL1993" s="254"/>
      <c r="AM1993" s="253"/>
      <c r="AN1993" s="254"/>
      <c r="AO1993" s="253"/>
      <c r="AP1993" s="254"/>
      <c r="AQ1993" s="253"/>
      <c r="AR1993" s="254"/>
      <c r="AS1993" s="253"/>
      <c r="AT1993" s="254"/>
      <c r="AU1993" s="253"/>
      <c r="AV1993" s="163">
        <f t="shared" si="2112"/>
        <v>0</v>
      </c>
      <c r="AW1993" s="168">
        <f t="shared" si="2113"/>
        <v>0</v>
      </c>
      <c r="AY1993" s="163">
        <f t="shared" si="2114"/>
        <v>0</v>
      </c>
      <c r="AZ1993" s="163">
        <f t="shared" si="2115"/>
        <v>0</v>
      </c>
      <c r="BA1993" s="163">
        <f t="shared" si="2116"/>
        <v>0</v>
      </c>
      <c r="BB1993" s="163">
        <f t="shared" si="2117"/>
        <v>0</v>
      </c>
      <c r="BC1993" s="163">
        <f t="shared" si="2118"/>
        <v>0</v>
      </c>
      <c r="BD1993" s="163">
        <f t="shared" si="2119"/>
        <v>0</v>
      </c>
    </row>
    <row r="1994" spans="2:56" x14ac:dyDescent="0.3">
      <c r="B1994" s="169" t="s">
        <v>179</v>
      </c>
      <c r="C1994" s="248"/>
      <c r="D1994" s="249"/>
      <c r="E1994" s="172">
        <f t="shared" si="2106"/>
        <v>0</v>
      </c>
      <c r="F1994" s="248"/>
      <c r="G1994" s="249"/>
      <c r="H1994" s="172">
        <f t="shared" si="2107"/>
        <v>0</v>
      </c>
      <c r="I1994" s="248"/>
      <c r="J1994" s="250"/>
      <c r="K1994" s="174">
        <f t="shared" si="2108"/>
        <v>0</v>
      </c>
      <c r="L1994" s="248"/>
      <c r="M1994" s="250"/>
      <c r="N1994" s="251"/>
      <c r="O1994" s="248"/>
      <c r="P1994" s="251"/>
      <c r="Q1994" s="166">
        <f t="shared" si="2109"/>
        <v>0</v>
      </c>
      <c r="R1994" s="251"/>
      <c r="S1994" s="251"/>
      <c r="T1994" s="167">
        <f t="shared" si="2120"/>
        <v>0</v>
      </c>
      <c r="U1994" s="157"/>
      <c r="V1994" s="248"/>
      <c r="W1994" s="251"/>
      <c r="X1994" s="166">
        <f t="shared" si="2110"/>
        <v>0</v>
      </c>
      <c r="Y1994" s="251"/>
      <c r="Z1994" s="251"/>
      <c r="AA1994" s="167">
        <f t="shared" si="2121"/>
        <v>0</v>
      </c>
      <c r="AB1994" s="157"/>
      <c r="AC1994" s="248"/>
      <c r="AD1994" s="251"/>
      <c r="AE1994" s="166">
        <f t="shared" si="2111"/>
        <v>0</v>
      </c>
      <c r="AF1994" s="251"/>
      <c r="AG1994" s="251"/>
      <c r="AH1994" s="167">
        <f t="shared" si="2122"/>
        <v>0</v>
      </c>
      <c r="AJ1994" s="252"/>
      <c r="AK1994" s="253"/>
      <c r="AL1994" s="254"/>
      <c r="AM1994" s="253"/>
      <c r="AN1994" s="254"/>
      <c r="AO1994" s="253"/>
      <c r="AP1994" s="254"/>
      <c r="AQ1994" s="253"/>
      <c r="AR1994" s="254"/>
      <c r="AS1994" s="253"/>
      <c r="AT1994" s="254"/>
      <c r="AU1994" s="253"/>
      <c r="AV1994" s="163">
        <f t="shared" si="2112"/>
        <v>0</v>
      </c>
      <c r="AW1994" s="168">
        <f t="shared" si="2113"/>
        <v>0</v>
      </c>
      <c r="AY1994" s="163">
        <f t="shared" si="2114"/>
        <v>0</v>
      </c>
      <c r="AZ1994" s="163">
        <f t="shared" si="2115"/>
        <v>0</v>
      </c>
      <c r="BA1994" s="163">
        <f t="shared" si="2116"/>
        <v>0</v>
      </c>
      <c r="BB1994" s="163">
        <f t="shared" si="2117"/>
        <v>0</v>
      </c>
      <c r="BC1994" s="163">
        <f t="shared" si="2118"/>
        <v>0</v>
      </c>
      <c r="BD1994" s="163">
        <f t="shared" si="2119"/>
        <v>0</v>
      </c>
    </row>
    <row r="1995" spans="2:56" x14ac:dyDescent="0.3">
      <c r="B1995" s="169" t="s">
        <v>180</v>
      </c>
      <c r="C1995" s="248"/>
      <c r="D1995" s="249"/>
      <c r="E1995" s="172">
        <f t="shared" si="2106"/>
        <v>0</v>
      </c>
      <c r="F1995" s="248"/>
      <c r="G1995" s="249"/>
      <c r="H1995" s="172">
        <f t="shared" si="2107"/>
        <v>0</v>
      </c>
      <c r="I1995" s="248"/>
      <c r="J1995" s="250"/>
      <c r="K1995" s="174">
        <f t="shared" si="2108"/>
        <v>0</v>
      </c>
      <c r="L1995" s="248"/>
      <c r="M1995" s="250"/>
      <c r="N1995" s="251"/>
      <c r="O1995" s="248"/>
      <c r="P1995" s="251"/>
      <c r="Q1995" s="166">
        <f t="shared" si="2109"/>
        <v>0</v>
      </c>
      <c r="R1995" s="251"/>
      <c r="S1995" s="251"/>
      <c r="T1995" s="167">
        <f t="shared" si="2120"/>
        <v>0</v>
      </c>
      <c r="U1995" s="157"/>
      <c r="V1995" s="248"/>
      <c r="W1995" s="251"/>
      <c r="X1995" s="166">
        <f t="shared" si="2110"/>
        <v>0</v>
      </c>
      <c r="Y1995" s="251"/>
      <c r="Z1995" s="251"/>
      <c r="AA1995" s="167">
        <f t="shared" si="2121"/>
        <v>0</v>
      </c>
      <c r="AB1995" s="157"/>
      <c r="AC1995" s="248"/>
      <c r="AD1995" s="251"/>
      <c r="AE1995" s="166">
        <f t="shared" si="2111"/>
        <v>0</v>
      </c>
      <c r="AF1995" s="251"/>
      <c r="AG1995" s="251"/>
      <c r="AH1995" s="167">
        <f t="shared" si="2122"/>
        <v>0</v>
      </c>
      <c r="AJ1995" s="252"/>
      <c r="AK1995" s="253"/>
      <c r="AL1995" s="254"/>
      <c r="AM1995" s="253"/>
      <c r="AN1995" s="254"/>
      <c r="AO1995" s="253"/>
      <c r="AP1995" s="254"/>
      <c r="AQ1995" s="253"/>
      <c r="AR1995" s="254"/>
      <c r="AS1995" s="253"/>
      <c r="AT1995" s="254"/>
      <c r="AU1995" s="253"/>
      <c r="AV1995" s="163">
        <f t="shared" si="2112"/>
        <v>0</v>
      </c>
      <c r="AW1995" s="168">
        <f t="shared" si="2113"/>
        <v>0</v>
      </c>
      <c r="AY1995" s="163">
        <f t="shared" si="2114"/>
        <v>0</v>
      </c>
      <c r="AZ1995" s="163">
        <f t="shared" si="2115"/>
        <v>0</v>
      </c>
      <c r="BA1995" s="163">
        <f t="shared" si="2116"/>
        <v>0</v>
      </c>
      <c r="BB1995" s="163">
        <f t="shared" si="2117"/>
        <v>0</v>
      </c>
      <c r="BC1995" s="163">
        <f t="shared" si="2118"/>
        <v>0</v>
      </c>
      <c r="BD1995" s="163">
        <f t="shared" si="2119"/>
        <v>0</v>
      </c>
    </row>
    <row r="1996" spans="2:56" x14ac:dyDescent="0.3">
      <c r="B1996" s="169" t="s">
        <v>181</v>
      </c>
      <c r="C1996" s="248"/>
      <c r="D1996" s="249"/>
      <c r="E1996" s="172">
        <f t="shared" si="2106"/>
        <v>0</v>
      </c>
      <c r="F1996" s="248"/>
      <c r="G1996" s="249"/>
      <c r="H1996" s="172">
        <f t="shared" si="2107"/>
        <v>0</v>
      </c>
      <c r="I1996" s="248"/>
      <c r="J1996" s="250"/>
      <c r="K1996" s="174">
        <f t="shared" si="2108"/>
        <v>0</v>
      </c>
      <c r="L1996" s="248"/>
      <c r="M1996" s="250"/>
      <c r="N1996" s="251"/>
      <c r="O1996" s="248"/>
      <c r="P1996" s="251"/>
      <c r="Q1996" s="166">
        <f t="shared" si="2109"/>
        <v>0</v>
      </c>
      <c r="R1996" s="251"/>
      <c r="S1996" s="251"/>
      <c r="T1996" s="167">
        <f t="shared" si="2120"/>
        <v>0</v>
      </c>
      <c r="U1996" s="157"/>
      <c r="V1996" s="248"/>
      <c r="W1996" s="251"/>
      <c r="X1996" s="166">
        <f t="shared" si="2110"/>
        <v>0</v>
      </c>
      <c r="Y1996" s="251"/>
      <c r="Z1996" s="251"/>
      <c r="AA1996" s="167">
        <f t="shared" si="2121"/>
        <v>0</v>
      </c>
      <c r="AB1996" s="157"/>
      <c r="AC1996" s="248"/>
      <c r="AD1996" s="251"/>
      <c r="AE1996" s="166">
        <f t="shared" si="2111"/>
        <v>0</v>
      </c>
      <c r="AF1996" s="251"/>
      <c r="AG1996" s="251"/>
      <c r="AH1996" s="167">
        <f t="shared" si="2122"/>
        <v>0</v>
      </c>
      <c r="AJ1996" s="252"/>
      <c r="AK1996" s="253"/>
      <c r="AL1996" s="254"/>
      <c r="AM1996" s="253"/>
      <c r="AN1996" s="254"/>
      <c r="AO1996" s="253"/>
      <c r="AP1996" s="254"/>
      <c r="AQ1996" s="253"/>
      <c r="AR1996" s="254"/>
      <c r="AS1996" s="253"/>
      <c r="AT1996" s="254"/>
      <c r="AU1996" s="253"/>
      <c r="AV1996" s="163">
        <f t="shared" si="2112"/>
        <v>0</v>
      </c>
      <c r="AW1996" s="168">
        <f t="shared" si="2113"/>
        <v>0</v>
      </c>
      <c r="AY1996" s="163">
        <f t="shared" si="2114"/>
        <v>0</v>
      </c>
      <c r="AZ1996" s="163">
        <f t="shared" si="2115"/>
        <v>0</v>
      </c>
      <c r="BA1996" s="163">
        <f t="shared" si="2116"/>
        <v>0</v>
      </c>
      <c r="BB1996" s="163">
        <f t="shared" si="2117"/>
        <v>0</v>
      </c>
      <c r="BC1996" s="163">
        <f t="shared" si="2118"/>
        <v>0</v>
      </c>
      <c r="BD1996" s="163">
        <f t="shared" si="2119"/>
        <v>0</v>
      </c>
    </row>
    <row r="1997" spans="2:56" x14ac:dyDescent="0.3">
      <c r="B1997" s="179" t="s">
        <v>182</v>
      </c>
      <c r="C1997" s="83">
        <f>SUM(C1998)</f>
        <v>0</v>
      </c>
      <c r="D1997" s="84">
        <f>SUM(D1998)</f>
        <v>0</v>
      </c>
      <c r="E1997" s="85">
        <f t="shared" si="2106"/>
        <v>0</v>
      </c>
      <c r="F1997" s="83">
        <f>SUM(F1998)</f>
        <v>137630</v>
      </c>
      <c r="G1997" s="84">
        <f>SUM(G1998)</f>
        <v>137630</v>
      </c>
      <c r="H1997" s="85">
        <f t="shared" si="2107"/>
        <v>1</v>
      </c>
      <c r="I1997" s="83">
        <f>SUM(I1998)</f>
        <v>57700</v>
      </c>
      <c r="J1997" s="86">
        <f>SUM(J1998)</f>
        <v>57700</v>
      </c>
      <c r="K1997" s="87">
        <f t="shared" si="2108"/>
        <v>1</v>
      </c>
      <c r="L1997" s="83">
        <f>SUM(L1998)</f>
        <v>42000</v>
      </c>
      <c r="M1997" s="86">
        <f>SUM(M1998)</f>
        <v>42000</v>
      </c>
      <c r="N1997" s="88">
        <f>SUM(N1998)</f>
        <v>0</v>
      </c>
      <c r="O1997" s="83">
        <f>SUM(O1998)</f>
        <v>35000</v>
      </c>
      <c r="P1997" s="88">
        <f>SUM(P1998)</f>
        <v>60000</v>
      </c>
      <c r="Q1997" s="177">
        <f t="shared" si="2109"/>
        <v>95000</v>
      </c>
      <c r="R1997" s="88">
        <f>SUM(R1998)</f>
        <v>0</v>
      </c>
      <c r="S1997" s="88">
        <f>SUM(S1998)</f>
        <v>0</v>
      </c>
      <c r="T1997" s="178">
        <f t="shared" si="2120"/>
        <v>95000</v>
      </c>
      <c r="U1997" s="157"/>
      <c r="V1997" s="83">
        <f>SUM(V1998)</f>
        <v>35000</v>
      </c>
      <c r="W1997" s="88">
        <f>SUM(W1998)</f>
        <v>0</v>
      </c>
      <c r="X1997" s="177">
        <f t="shared" si="2110"/>
        <v>35000</v>
      </c>
      <c r="Y1997" s="88">
        <f>SUM(Y1998)</f>
        <v>0</v>
      </c>
      <c r="Z1997" s="88">
        <f>SUM(Z1998)</f>
        <v>0</v>
      </c>
      <c r="AA1997" s="178">
        <f t="shared" si="2121"/>
        <v>35000</v>
      </c>
      <c r="AB1997" s="157"/>
      <c r="AC1997" s="83">
        <f>SUM(AC1998)</f>
        <v>36400</v>
      </c>
      <c r="AD1997" s="88">
        <f>SUM(AD1998)</f>
        <v>0</v>
      </c>
      <c r="AE1997" s="177">
        <f t="shared" si="2111"/>
        <v>36400</v>
      </c>
      <c r="AF1997" s="88">
        <f>SUM(AF1998)</f>
        <v>0</v>
      </c>
      <c r="AG1997" s="88">
        <f>SUM(AG1998)</f>
        <v>0</v>
      </c>
      <c r="AH1997" s="178">
        <f t="shared" si="2122"/>
        <v>36400</v>
      </c>
      <c r="AJ1997" s="84">
        <f t="shared" ref="AJ1997:AU1997" si="2126">SUM(AJ1998)</f>
        <v>0</v>
      </c>
      <c r="AK1997" s="86">
        <f t="shared" si="2126"/>
        <v>0</v>
      </c>
      <c r="AL1997" s="88">
        <f t="shared" si="2126"/>
        <v>0</v>
      </c>
      <c r="AM1997" s="86">
        <f t="shared" si="2126"/>
        <v>0</v>
      </c>
      <c r="AN1997" s="88">
        <f t="shared" si="2126"/>
        <v>0</v>
      </c>
      <c r="AO1997" s="86">
        <f t="shared" si="2126"/>
        <v>0</v>
      </c>
      <c r="AP1997" s="88">
        <f t="shared" si="2126"/>
        <v>0</v>
      </c>
      <c r="AQ1997" s="86">
        <f t="shared" si="2126"/>
        <v>0</v>
      </c>
      <c r="AR1997" s="88">
        <f t="shared" si="2126"/>
        <v>0</v>
      </c>
      <c r="AS1997" s="86">
        <f t="shared" si="2126"/>
        <v>95000</v>
      </c>
      <c r="AT1997" s="88">
        <f t="shared" si="2126"/>
        <v>0</v>
      </c>
      <c r="AU1997" s="86">
        <f t="shared" si="2126"/>
        <v>0</v>
      </c>
      <c r="AV1997" s="86">
        <f t="shared" si="2112"/>
        <v>95000</v>
      </c>
      <c r="AW1997" s="93">
        <f t="shared" si="2113"/>
        <v>0</v>
      </c>
      <c r="AY1997" s="86">
        <f t="shared" si="2114"/>
        <v>0</v>
      </c>
      <c r="AZ1997" s="86">
        <f t="shared" si="2115"/>
        <v>0</v>
      </c>
      <c r="BA1997" s="86">
        <f t="shared" si="2116"/>
        <v>0</v>
      </c>
      <c r="BB1997" s="86">
        <f t="shared" si="2117"/>
        <v>95000</v>
      </c>
      <c r="BC1997" s="86">
        <f t="shared" si="2118"/>
        <v>95000</v>
      </c>
      <c r="BD1997" s="86">
        <f t="shared" si="2119"/>
        <v>0</v>
      </c>
    </row>
    <row r="1998" spans="2:56" x14ac:dyDescent="0.3">
      <c r="B1998" s="169" t="s">
        <v>182</v>
      </c>
      <c r="C1998" s="248"/>
      <c r="D1998" s="249"/>
      <c r="E1998" s="172">
        <f t="shared" si="2106"/>
        <v>0</v>
      </c>
      <c r="F1998" s="248">
        <v>137630</v>
      </c>
      <c r="G1998" s="249">
        <v>137630</v>
      </c>
      <c r="H1998" s="172">
        <f t="shared" si="2107"/>
        <v>1</v>
      </c>
      <c r="I1998" s="248">
        <v>57700</v>
      </c>
      <c r="J1998" s="250">
        <v>57700</v>
      </c>
      <c r="K1998" s="174">
        <f t="shared" si="2108"/>
        <v>1</v>
      </c>
      <c r="L1998" s="248">
        <v>42000</v>
      </c>
      <c r="M1998" s="250">
        <v>42000</v>
      </c>
      <c r="N1998" s="251"/>
      <c r="O1998" s="248">
        <v>35000</v>
      </c>
      <c r="P1998" s="251">
        <v>60000</v>
      </c>
      <c r="Q1998" s="166">
        <f t="shared" si="2109"/>
        <v>95000</v>
      </c>
      <c r="R1998" s="251"/>
      <c r="S1998" s="251"/>
      <c r="T1998" s="167">
        <f t="shared" si="2120"/>
        <v>95000</v>
      </c>
      <c r="U1998" s="157"/>
      <c r="V1998" s="248">
        <v>35000</v>
      </c>
      <c r="W1998" s="251"/>
      <c r="X1998" s="166">
        <f t="shared" si="2110"/>
        <v>35000</v>
      </c>
      <c r="Y1998" s="251"/>
      <c r="Z1998" s="251"/>
      <c r="AA1998" s="167">
        <f t="shared" si="2121"/>
        <v>35000</v>
      </c>
      <c r="AB1998" s="157"/>
      <c r="AC1998" s="248">
        <v>36400</v>
      </c>
      <c r="AD1998" s="251"/>
      <c r="AE1998" s="166">
        <f t="shared" si="2111"/>
        <v>36400</v>
      </c>
      <c r="AF1998" s="251"/>
      <c r="AG1998" s="251"/>
      <c r="AH1998" s="167">
        <f t="shared" si="2122"/>
        <v>36400</v>
      </c>
      <c r="AJ1998" s="252"/>
      <c r="AK1998" s="253"/>
      <c r="AL1998" s="254"/>
      <c r="AM1998" s="253"/>
      <c r="AN1998" s="254"/>
      <c r="AO1998" s="253"/>
      <c r="AP1998" s="254"/>
      <c r="AQ1998" s="253"/>
      <c r="AR1998" s="254"/>
      <c r="AS1998" s="253">
        <f>35000+60000</f>
        <v>95000</v>
      </c>
      <c r="AT1998" s="254"/>
      <c r="AU1998" s="253"/>
      <c r="AV1998" s="163">
        <f t="shared" si="2112"/>
        <v>95000</v>
      </c>
      <c r="AW1998" s="168">
        <f t="shared" si="2113"/>
        <v>0</v>
      </c>
      <c r="AY1998" s="163">
        <f t="shared" si="2114"/>
        <v>0</v>
      </c>
      <c r="AZ1998" s="163">
        <f t="shared" si="2115"/>
        <v>0</v>
      </c>
      <c r="BA1998" s="163">
        <f t="shared" si="2116"/>
        <v>0</v>
      </c>
      <c r="BB1998" s="163">
        <f t="shared" si="2117"/>
        <v>95000</v>
      </c>
      <c r="BC1998" s="163">
        <f t="shared" si="2118"/>
        <v>95000</v>
      </c>
      <c r="BD1998" s="163">
        <f t="shared" si="2119"/>
        <v>0</v>
      </c>
    </row>
    <row r="1999" spans="2:56" x14ac:dyDescent="0.3">
      <c r="B1999" s="179" t="s">
        <v>183</v>
      </c>
      <c r="C1999" s="83">
        <f>SUM(C2000)</f>
        <v>0</v>
      </c>
      <c r="D1999" s="84">
        <f>SUM(D2000)</f>
        <v>0</v>
      </c>
      <c r="E1999" s="85">
        <f t="shared" si="2106"/>
        <v>0</v>
      </c>
      <c r="F1999" s="83">
        <f>SUM(F2000)</f>
        <v>0</v>
      </c>
      <c r="G1999" s="84">
        <f>SUM(G2000)</f>
        <v>0</v>
      </c>
      <c r="H1999" s="85">
        <f t="shared" si="2107"/>
        <v>0</v>
      </c>
      <c r="I1999" s="83">
        <f>SUM(I2000)</f>
        <v>0</v>
      </c>
      <c r="J1999" s="86">
        <f>SUM(J2000)</f>
        <v>0</v>
      </c>
      <c r="K1999" s="87">
        <f t="shared" si="2108"/>
        <v>0</v>
      </c>
      <c r="L1999" s="83">
        <f>SUM(L2000)</f>
        <v>0</v>
      </c>
      <c r="M1999" s="86">
        <f>SUM(M2000)</f>
        <v>0</v>
      </c>
      <c r="N1999" s="88">
        <f>SUM(N2000)</f>
        <v>0</v>
      </c>
      <c r="O1999" s="83">
        <f>SUM(O2000)</f>
        <v>0</v>
      </c>
      <c r="P1999" s="88">
        <f>SUM(P2000)</f>
        <v>0</v>
      </c>
      <c r="Q1999" s="177">
        <f t="shared" si="2109"/>
        <v>0</v>
      </c>
      <c r="R1999" s="88">
        <f>SUM(R2000)</f>
        <v>0</v>
      </c>
      <c r="S1999" s="88">
        <f>SUM(S2000)</f>
        <v>0</v>
      </c>
      <c r="T1999" s="178">
        <f t="shared" si="2120"/>
        <v>0</v>
      </c>
      <c r="U1999" s="157"/>
      <c r="V1999" s="83">
        <f>SUM(V2000)</f>
        <v>0</v>
      </c>
      <c r="W1999" s="88">
        <f>SUM(W2000)</f>
        <v>0</v>
      </c>
      <c r="X1999" s="177">
        <f t="shared" si="2110"/>
        <v>0</v>
      </c>
      <c r="Y1999" s="88">
        <f>SUM(Y2000)</f>
        <v>0</v>
      </c>
      <c r="Z1999" s="88">
        <f>SUM(Z2000)</f>
        <v>0</v>
      </c>
      <c r="AA1999" s="178">
        <f t="shared" si="2121"/>
        <v>0</v>
      </c>
      <c r="AB1999" s="157"/>
      <c r="AC1999" s="83">
        <f>SUM(AC2000)</f>
        <v>0</v>
      </c>
      <c r="AD1999" s="88">
        <f>SUM(AD2000)</f>
        <v>0</v>
      </c>
      <c r="AE1999" s="177">
        <f t="shared" si="2111"/>
        <v>0</v>
      </c>
      <c r="AF1999" s="88">
        <f>SUM(AF2000)</f>
        <v>0</v>
      </c>
      <c r="AG1999" s="88">
        <f>SUM(AG2000)</f>
        <v>0</v>
      </c>
      <c r="AH1999" s="178">
        <f t="shared" si="2122"/>
        <v>0</v>
      </c>
      <c r="AJ1999" s="84">
        <f t="shared" ref="AJ1999:AU1999" si="2127">SUM(AJ2000)</f>
        <v>0</v>
      </c>
      <c r="AK1999" s="86">
        <f t="shared" si="2127"/>
        <v>0</v>
      </c>
      <c r="AL1999" s="88">
        <f t="shared" si="2127"/>
        <v>0</v>
      </c>
      <c r="AM1999" s="86">
        <f t="shared" si="2127"/>
        <v>0</v>
      </c>
      <c r="AN1999" s="88">
        <f t="shared" si="2127"/>
        <v>0</v>
      </c>
      <c r="AO1999" s="86">
        <f t="shared" si="2127"/>
        <v>0</v>
      </c>
      <c r="AP1999" s="88">
        <f t="shared" si="2127"/>
        <v>0</v>
      </c>
      <c r="AQ1999" s="86">
        <f t="shared" si="2127"/>
        <v>0</v>
      </c>
      <c r="AR1999" s="88">
        <f t="shared" si="2127"/>
        <v>0</v>
      </c>
      <c r="AS1999" s="86">
        <f t="shared" si="2127"/>
        <v>0</v>
      </c>
      <c r="AT1999" s="88">
        <f t="shared" si="2127"/>
        <v>0</v>
      </c>
      <c r="AU1999" s="86">
        <f t="shared" si="2127"/>
        <v>0</v>
      </c>
      <c r="AV1999" s="86">
        <f t="shared" si="2112"/>
        <v>0</v>
      </c>
      <c r="AW1999" s="93">
        <f t="shared" si="2113"/>
        <v>0</v>
      </c>
      <c r="AY1999" s="86">
        <f t="shared" si="2114"/>
        <v>0</v>
      </c>
      <c r="AZ1999" s="86">
        <f t="shared" si="2115"/>
        <v>0</v>
      </c>
      <c r="BA1999" s="86">
        <f t="shared" si="2116"/>
        <v>0</v>
      </c>
      <c r="BB1999" s="86">
        <f t="shared" si="2117"/>
        <v>0</v>
      </c>
      <c r="BC1999" s="86">
        <f t="shared" si="2118"/>
        <v>0</v>
      </c>
      <c r="BD1999" s="86">
        <f t="shared" si="2119"/>
        <v>0</v>
      </c>
    </row>
    <row r="2000" spans="2:56" x14ac:dyDescent="0.3">
      <c r="B2000" s="169" t="s">
        <v>184</v>
      </c>
      <c r="C2000" s="248"/>
      <c r="D2000" s="249"/>
      <c r="E2000" s="172">
        <f t="shared" si="2106"/>
        <v>0</v>
      </c>
      <c r="F2000" s="248"/>
      <c r="G2000" s="249"/>
      <c r="H2000" s="172">
        <f t="shared" si="2107"/>
        <v>0</v>
      </c>
      <c r="I2000" s="248"/>
      <c r="J2000" s="250"/>
      <c r="K2000" s="174">
        <f t="shared" si="2108"/>
        <v>0</v>
      </c>
      <c r="L2000" s="248"/>
      <c r="M2000" s="250"/>
      <c r="N2000" s="251"/>
      <c r="O2000" s="248"/>
      <c r="P2000" s="251"/>
      <c r="Q2000" s="166">
        <f t="shared" si="2109"/>
        <v>0</v>
      </c>
      <c r="R2000" s="251"/>
      <c r="S2000" s="251"/>
      <c r="T2000" s="167">
        <f t="shared" si="2120"/>
        <v>0</v>
      </c>
      <c r="U2000" s="157"/>
      <c r="V2000" s="248"/>
      <c r="W2000" s="251"/>
      <c r="X2000" s="166">
        <f t="shared" si="2110"/>
        <v>0</v>
      </c>
      <c r="Y2000" s="251"/>
      <c r="Z2000" s="251"/>
      <c r="AA2000" s="167">
        <f t="shared" si="2121"/>
        <v>0</v>
      </c>
      <c r="AB2000" s="157"/>
      <c r="AC2000" s="248"/>
      <c r="AD2000" s="251"/>
      <c r="AE2000" s="166">
        <f t="shared" si="2111"/>
        <v>0</v>
      </c>
      <c r="AF2000" s="251"/>
      <c r="AG2000" s="251"/>
      <c r="AH2000" s="167">
        <f t="shared" si="2122"/>
        <v>0</v>
      </c>
      <c r="AJ2000" s="252"/>
      <c r="AK2000" s="253"/>
      <c r="AL2000" s="254"/>
      <c r="AM2000" s="253"/>
      <c r="AN2000" s="254"/>
      <c r="AO2000" s="253"/>
      <c r="AP2000" s="254"/>
      <c r="AQ2000" s="253"/>
      <c r="AR2000" s="254"/>
      <c r="AS2000" s="253"/>
      <c r="AT2000" s="254"/>
      <c r="AU2000" s="253"/>
      <c r="AV2000" s="163">
        <f t="shared" si="2112"/>
        <v>0</v>
      </c>
      <c r="AW2000" s="168">
        <f t="shared" si="2113"/>
        <v>0</v>
      </c>
      <c r="AY2000" s="163">
        <f t="shared" si="2114"/>
        <v>0</v>
      </c>
      <c r="AZ2000" s="163">
        <f t="shared" si="2115"/>
        <v>0</v>
      </c>
      <c r="BA2000" s="163">
        <f t="shared" si="2116"/>
        <v>0</v>
      </c>
      <c r="BB2000" s="163">
        <f t="shared" si="2117"/>
        <v>0</v>
      </c>
      <c r="BC2000" s="163">
        <f t="shared" si="2118"/>
        <v>0</v>
      </c>
      <c r="BD2000" s="163">
        <f t="shared" si="2119"/>
        <v>0</v>
      </c>
    </row>
    <row r="2001" spans="2:56" x14ac:dyDescent="0.3">
      <c r="B2001" s="176" t="s">
        <v>185</v>
      </c>
      <c r="C2001" s="83">
        <f>SUM(C2002:C2003)</f>
        <v>0</v>
      </c>
      <c r="D2001" s="84">
        <f>SUM(D2002:D2003)</f>
        <v>0</v>
      </c>
      <c r="E2001" s="85">
        <f t="shared" si="2106"/>
        <v>0</v>
      </c>
      <c r="F2001" s="83">
        <f>SUM(F2002:F2003)</f>
        <v>0</v>
      </c>
      <c r="G2001" s="84">
        <f>SUM(G2002:G2003)</f>
        <v>0</v>
      </c>
      <c r="H2001" s="85">
        <f t="shared" si="2107"/>
        <v>0</v>
      </c>
      <c r="I2001" s="83">
        <f>SUM(I2002:I2003)</f>
        <v>0</v>
      </c>
      <c r="J2001" s="86">
        <f>SUM(J2002:J2003)</f>
        <v>0</v>
      </c>
      <c r="K2001" s="87">
        <f t="shared" si="2108"/>
        <v>0</v>
      </c>
      <c r="L2001" s="83">
        <f>SUM(L2002:L2003)</f>
        <v>0</v>
      </c>
      <c r="M2001" s="86">
        <f>SUM(M2002:M2003)</f>
        <v>0</v>
      </c>
      <c r="N2001" s="88">
        <f>SUM(N2002:N2003)</f>
        <v>0</v>
      </c>
      <c r="O2001" s="83">
        <f>SUM(O2002:O2003)</f>
        <v>0</v>
      </c>
      <c r="P2001" s="88">
        <f>SUM(P2002:P2003)</f>
        <v>0</v>
      </c>
      <c r="Q2001" s="177">
        <f t="shared" si="2109"/>
        <v>0</v>
      </c>
      <c r="R2001" s="88">
        <f>SUM(R2002:R2003)</f>
        <v>0</v>
      </c>
      <c r="S2001" s="88">
        <f>SUM(S2002:S2003)</f>
        <v>0</v>
      </c>
      <c r="T2001" s="178">
        <f t="shared" si="2120"/>
        <v>0</v>
      </c>
      <c r="U2001" s="157"/>
      <c r="V2001" s="83">
        <f>SUM(V2002:V2003)</f>
        <v>0</v>
      </c>
      <c r="W2001" s="88">
        <f>SUM(W2002:W2003)</f>
        <v>0</v>
      </c>
      <c r="X2001" s="177">
        <f t="shared" si="2110"/>
        <v>0</v>
      </c>
      <c r="Y2001" s="88">
        <f>SUM(Y2002:Y2003)</f>
        <v>0</v>
      </c>
      <c r="Z2001" s="88">
        <f>SUM(Z2002:Z2003)</f>
        <v>0</v>
      </c>
      <c r="AA2001" s="178">
        <f t="shared" si="2121"/>
        <v>0</v>
      </c>
      <c r="AB2001" s="157"/>
      <c r="AC2001" s="83">
        <f>SUM(AC2002:AC2003)</f>
        <v>0</v>
      </c>
      <c r="AD2001" s="88">
        <f>SUM(AD2002:AD2003)</f>
        <v>0</v>
      </c>
      <c r="AE2001" s="177">
        <f t="shared" si="2111"/>
        <v>0</v>
      </c>
      <c r="AF2001" s="88">
        <f>SUM(AF2002:AF2003)</f>
        <v>0</v>
      </c>
      <c r="AG2001" s="88">
        <f>SUM(AG2002:AG2003)</f>
        <v>0</v>
      </c>
      <c r="AH2001" s="178">
        <f t="shared" si="2122"/>
        <v>0</v>
      </c>
      <c r="AJ2001" s="84">
        <f t="shared" ref="AJ2001:AU2001" si="2128">SUM(AJ2002:AJ2003)</f>
        <v>0</v>
      </c>
      <c r="AK2001" s="86">
        <f t="shared" si="2128"/>
        <v>0</v>
      </c>
      <c r="AL2001" s="88">
        <f t="shared" si="2128"/>
        <v>0</v>
      </c>
      <c r="AM2001" s="86">
        <f t="shared" si="2128"/>
        <v>0</v>
      </c>
      <c r="AN2001" s="88">
        <f t="shared" si="2128"/>
        <v>0</v>
      </c>
      <c r="AO2001" s="86">
        <f t="shared" si="2128"/>
        <v>0</v>
      </c>
      <c r="AP2001" s="88">
        <f t="shared" si="2128"/>
        <v>0</v>
      </c>
      <c r="AQ2001" s="86">
        <f t="shared" si="2128"/>
        <v>0</v>
      </c>
      <c r="AR2001" s="88">
        <f t="shared" si="2128"/>
        <v>0</v>
      </c>
      <c r="AS2001" s="86">
        <f t="shared" si="2128"/>
        <v>0</v>
      </c>
      <c r="AT2001" s="88">
        <f t="shared" si="2128"/>
        <v>0</v>
      </c>
      <c r="AU2001" s="86">
        <f t="shared" si="2128"/>
        <v>0</v>
      </c>
      <c r="AV2001" s="86">
        <f t="shared" si="2112"/>
        <v>0</v>
      </c>
      <c r="AW2001" s="93">
        <f t="shared" si="2113"/>
        <v>0</v>
      </c>
      <c r="AY2001" s="86">
        <f t="shared" si="2114"/>
        <v>0</v>
      </c>
      <c r="AZ2001" s="86">
        <f t="shared" si="2115"/>
        <v>0</v>
      </c>
      <c r="BA2001" s="86">
        <f t="shared" si="2116"/>
        <v>0</v>
      </c>
      <c r="BB2001" s="86">
        <f t="shared" si="2117"/>
        <v>0</v>
      </c>
      <c r="BC2001" s="86">
        <f t="shared" si="2118"/>
        <v>0</v>
      </c>
      <c r="BD2001" s="86">
        <f t="shared" si="2119"/>
        <v>0</v>
      </c>
    </row>
    <row r="2002" spans="2:56" x14ac:dyDescent="0.3">
      <c r="B2002" s="186" t="s">
        <v>186</v>
      </c>
      <c r="C2002" s="255"/>
      <c r="D2002" s="256"/>
      <c r="E2002" s="182">
        <f t="shared" si="2106"/>
        <v>0</v>
      </c>
      <c r="F2002" s="255"/>
      <c r="G2002" s="256"/>
      <c r="H2002" s="182">
        <f t="shared" si="2107"/>
        <v>0</v>
      </c>
      <c r="I2002" s="255"/>
      <c r="J2002" s="257"/>
      <c r="K2002" s="184">
        <f t="shared" si="2108"/>
        <v>0</v>
      </c>
      <c r="L2002" s="255"/>
      <c r="M2002" s="257"/>
      <c r="N2002" s="258"/>
      <c r="O2002" s="255"/>
      <c r="P2002" s="258"/>
      <c r="Q2002" s="177">
        <f t="shared" si="2109"/>
        <v>0</v>
      </c>
      <c r="R2002" s="258"/>
      <c r="S2002" s="258"/>
      <c r="T2002" s="178">
        <f t="shared" si="2120"/>
        <v>0</v>
      </c>
      <c r="U2002" s="157"/>
      <c r="V2002" s="255"/>
      <c r="W2002" s="258"/>
      <c r="X2002" s="177">
        <f t="shared" si="2110"/>
        <v>0</v>
      </c>
      <c r="Y2002" s="258"/>
      <c r="Z2002" s="258"/>
      <c r="AA2002" s="178">
        <f t="shared" si="2121"/>
        <v>0</v>
      </c>
      <c r="AB2002" s="157"/>
      <c r="AC2002" s="255"/>
      <c r="AD2002" s="258"/>
      <c r="AE2002" s="177">
        <f t="shared" si="2111"/>
        <v>0</v>
      </c>
      <c r="AF2002" s="258"/>
      <c r="AG2002" s="258"/>
      <c r="AH2002" s="178">
        <f t="shared" si="2122"/>
        <v>0</v>
      </c>
      <c r="AJ2002" s="252"/>
      <c r="AK2002" s="253"/>
      <c r="AL2002" s="254"/>
      <c r="AM2002" s="253"/>
      <c r="AN2002" s="254"/>
      <c r="AO2002" s="253"/>
      <c r="AP2002" s="254"/>
      <c r="AQ2002" s="253"/>
      <c r="AR2002" s="254"/>
      <c r="AS2002" s="253"/>
      <c r="AT2002" s="254"/>
      <c r="AU2002" s="253"/>
      <c r="AV2002" s="163">
        <f t="shared" si="2112"/>
        <v>0</v>
      </c>
      <c r="AW2002" s="93">
        <f t="shared" si="2113"/>
        <v>0</v>
      </c>
      <c r="AY2002" s="163">
        <f t="shared" si="2114"/>
        <v>0</v>
      </c>
      <c r="AZ2002" s="163">
        <f t="shared" si="2115"/>
        <v>0</v>
      </c>
      <c r="BA2002" s="163">
        <f t="shared" si="2116"/>
        <v>0</v>
      </c>
      <c r="BB2002" s="163">
        <f t="shared" si="2117"/>
        <v>0</v>
      </c>
      <c r="BC2002" s="163">
        <f t="shared" si="2118"/>
        <v>0</v>
      </c>
      <c r="BD2002" s="163">
        <f t="shared" si="2119"/>
        <v>0</v>
      </c>
    </row>
    <row r="2003" spans="2:56" x14ac:dyDescent="0.3">
      <c r="B2003" s="186" t="s">
        <v>187</v>
      </c>
      <c r="C2003" s="255"/>
      <c r="D2003" s="256"/>
      <c r="E2003" s="182">
        <f t="shared" si="2106"/>
        <v>0</v>
      </c>
      <c r="F2003" s="255"/>
      <c r="G2003" s="256"/>
      <c r="H2003" s="182">
        <f t="shared" si="2107"/>
        <v>0</v>
      </c>
      <c r="I2003" s="255"/>
      <c r="J2003" s="257"/>
      <c r="K2003" s="184">
        <f t="shared" si="2108"/>
        <v>0</v>
      </c>
      <c r="L2003" s="255"/>
      <c r="M2003" s="257"/>
      <c r="N2003" s="258"/>
      <c r="O2003" s="255"/>
      <c r="P2003" s="258"/>
      <c r="Q2003" s="177">
        <f t="shared" si="2109"/>
        <v>0</v>
      </c>
      <c r="R2003" s="258"/>
      <c r="S2003" s="258"/>
      <c r="T2003" s="178">
        <f t="shared" si="2120"/>
        <v>0</v>
      </c>
      <c r="U2003" s="157"/>
      <c r="V2003" s="255"/>
      <c r="W2003" s="258"/>
      <c r="X2003" s="177">
        <f t="shared" si="2110"/>
        <v>0</v>
      </c>
      <c r="Y2003" s="258"/>
      <c r="Z2003" s="258"/>
      <c r="AA2003" s="178">
        <f t="shared" si="2121"/>
        <v>0</v>
      </c>
      <c r="AB2003" s="157"/>
      <c r="AC2003" s="255"/>
      <c r="AD2003" s="258"/>
      <c r="AE2003" s="177">
        <f t="shared" si="2111"/>
        <v>0</v>
      </c>
      <c r="AF2003" s="258"/>
      <c r="AG2003" s="258"/>
      <c r="AH2003" s="178">
        <f t="shared" si="2122"/>
        <v>0</v>
      </c>
      <c r="AJ2003" s="252"/>
      <c r="AK2003" s="253"/>
      <c r="AL2003" s="254"/>
      <c r="AM2003" s="253"/>
      <c r="AN2003" s="254"/>
      <c r="AO2003" s="253"/>
      <c r="AP2003" s="254"/>
      <c r="AQ2003" s="253"/>
      <c r="AR2003" s="254"/>
      <c r="AS2003" s="253"/>
      <c r="AT2003" s="254"/>
      <c r="AU2003" s="253"/>
      <c r="AV2003" s="163">
        <f t="shared" si="2112"/>
        <v>0</v>
      </c>
      <c r="AW2003" s="93">
        <f t="shared" si="2113"/>
        <v>0</v>
      </c>
      <c r="AY2003" s="163">
        <f t="shared" si="2114"/>
        <v>0</v>
      </c>
      <c r="AZ2003" s="163">
        <f t="shared" si="2115"/>
        <v>0</v>
      </c>
      <c r="BA2003" s="163">
        <f t="shared" si="2116"/>
        <v>0</v>
      </c>
      <c r="BB2003" s="163">
        <f t="shared" si="2117"/>
        <v>0</v>
      </c>
      <c r="BC2003" s="163">
        <f t="shared" si="2118"/>
        <v>0</v>
      </c>
      <c r="BD2003" s="163">
        <f t="shared" si="2119"/>
        <v>0</v>
      </c>
    </row>
    <row r="2004" spans="2:56" s="124" customFormat="1" x14ac:dyDescent="0.3">
      <c r="B2004" s="187" t="s">
        <v>188</v>
      </c>
      <c r="C2004" s="188">
        <f>SUM(C2005,C2010,C2013,C2014,C2015,C2018,C2019)</f>
        <v>0</v>
      </c>
      <c r="D2004" s="189">
        <f>SUM(D2005,D2010,D2013,D2014,D2015,D2018,D2019)</f>
        <v>0</v>
      </c>
      <c r="E2004" s="190">
        <f t="shared" si="2106"/>
        <v>0</v>
      </c>
      <c r="F2004" s="188">
        <f>SUM(F2005,F2010,F2013,F2014,F2015,F2018,F2019)</f>
        <v>0</v>
      </c>
      <c r="G2004" s="189">
        <f>SUM(G2005,G2010,G2013,G2014,G2015,G2018,G2019)</f>
        <v>0</v>
      </c>
      <c r="H2004" s="190">
        <f t="shared" si="2107"/>
        <v>0</v>
      </c>
      <c r="I2004" s="188">
        <f>SUM(I2005,I2010,I2013,I2014,I2015,I2018,I2019)</f>
        <v>0</v>
      </c>
      <c r="J2004" s="191">
        <f>SUM(J2005,J2010,J2013,J2014,J2015,J2018,J2019)</f>
        <v>0</v>
      </c>
      <c r="K2004" s="192">
        <f t="shared" si="2108"/>
        <v>0</v>
      </c>
      <c r="L2004" s="188">
        <f>SUM(L2005,L2010,L2013,L2014,L2015,L2018,L2019)</f>
        <v>0</v>
      </c>
      <c r="M2004" s="191">
        <f>SUM(M2005,M2010,M2013,M2014,M2015,M2018,M2019)</f>
        <v>0</v>
      </c>
      <c r="N2004" s="193">
        <f>SUM(N2005,N2010,N2013,N2014,N2015,N2018,N2019)</f>
        <v>0</v>
      </c>
      <c r="O2004" s="188">
        <f>SUM(O2005,O2010,O2013,O2014,O2015,O2018,O2019)</f>
        <v>0</v>
      </c>
      <c r="P2004" s="193">
        <f>SUM(P2005,P2010,P2013,P2014,P2015,P2018,P2019)</f>
        <v>0</v>
      </c>
      <c r="Q2004" s="194">
        <f t="shared" si="2109"/>
        <v>0</v>
      </c>
      <c r="R2004" s="195">
        <f>SUM(R2005,R2010,R2013,R2014,R2015,R2018,R2019)</f>
        <v>0</v>
      </c>
      <c r="S2004" s="195">
        <f>SUM(S2005,S2010,S2013,S2014,S2015,S2018,S2019)</f>
        <v>0</v>
      </c>
      <c r="T2004" s="196">
        <f t="shared" si="2120"/>
        <v>0</v>
      </c>
      <c r="U2004" s="121"/>
      <c r="V2004" s="188">
        <f>SUM(V2005,V2010,V2013,V2014,V2015,V2018,V2019)</f>
        <v>0</v>
      </c>
      <c r="W2004" s="193">
        <f>SUM(W2005,W2010,W2013,W2014,W2015,W2018,W2019)</f>
        <v>0</v>
      </c>
      <c r="X2004" s="194">
        <f t="shared" si="2110"/>
        <v>0</v>
      </c>
      <c r="Y2004" s="195">
        <f>SUM(Y2005,Y2010,Y2013,Y2014,Y2015,Y2018,Y2019)</f>
        <v>0</v>
      </c>
      <c r="Z2004" s="195">
        <f>SUM(Z2005,Z2010,Z2013,Z2014,Z2015,Z2018,Z2019)</f>
        <v>0</v>
      </c>
      <c r="AA2004" s="196">
        <f t="shared" si="2121"/>
        <v>0</v>
      </c>
      <c r="AB2004" s="121"/>
      <c r="AC2004" s="188">
        <f>SUM(AC2005,AC2010,AC2013,AC2014,AC2015,AC2018,AC2019)</f>
        <v>0</v>
      </c>
      <c r="AD2004" s="193">
        <f>SUM(AD2005,AD2010,AD2013,AD2014,AD2015,AD2018,AD2019)</f>
        <v>0</v>
      </c>
      <c r="AE2004" s="194">
        <f t="shared" si="2111"/>
        <v>0</v>
      </c>
      <c r="AF2004" s="195">
        <f>SUM(AF2005,AF2010,AF2013,AF2014,AF2015,AF2018,AF2019)</f>
        <v>0</v>
      </c>
      <c r="AG2004" s="195">
        <f>SUM(AG2005,AG2010,AG2013,AG2014,AG2015,AG2018,AG2019)</f>
        <v>0</v>
      </c>
      <c r="AH2004" s="196">
        <f t="shared" si="2122"/>
        <v>0</v>
      </c>
      <c r="AJ2004" s="189">
        <f t="shared" ref="AJ2004:AU2004" si="2129">SUM(AJ2005,AJ2010,AJ2013,AJ2014,AJ2015,AJ2018,AJ2019)</f>
        <v>0</v>
      </c>
      <c r="AK2004" s="191">
        <f t="shared" si="2129"/>
        <v>0</v>
      </c>
      <c r="AL2004" s="193">
        <f t="shared" si="2129"/>
        <v>0</v>
      </c>
      <c r="AM2004" s="191">
        <f t="shared" si="2129"/>
        <v>0</v>
      </c>
      <c r="AN2004" s="193">
        <f t="shared" si="2129"/>
        <v>0</v>
      </c>
      <c r="AO2004" s="191">
        <f t="shared" si="2129"/>
        <v>0</v>
      </c>
      <c r="AP2004" s="193">
        <f t="shared" si="2129"/>
        <v>0</v>
      </c>
      <c r="AQ2004" s="191">
        <f t="shared" si="2129"/>
        <v>0</v>
      </c>
      <c r="AR2004" s="193">
        <f t="shared" si="2129"/>
        <v>0</v>
      </c>
      <c r="AS2004" s="191">
        <f t="shared" si="2129"/>
        <v>0</v>
      </c>
      <c r="AT2004" s="193">
        <f t="shared" si="2129"/>
        <v>0</v>
      </c>
      <c r="AU2004" s="191">
        <f t="shared" si="2129"/>
        <v>0</v>
      </c>
      <c r="AV2004" s="191">
        <f t="shared" si="2112"/>
        <v>0</v>
      </c>
      <c r="AW2004" s="197">
        <f t="shared" si="2113"/>
        <v>0</v>
      </c>
      <c r="AX2004" s="198"/>
      <c r="AY2004" s="191">
        <f t="shared" si="2114"/>
        <v>0</v>
      </c>
      <c r="AZ2004" s="191">
        <f t="shared" si="2115"/>
        <v>0</v>
      </c>
      <c r="BA2004" s="191">
        <f t="shared" si="2116"/>
        <v>0</v>
      </c>
      <c r="BB2004" s="191">
        <f t="shared" si="2117"/>
        <v>0</v>
      </c>
      <c r="BC2004" s="191">
        <f t="shared" si="2118"/>
        <v>0</v>
      </c>
      <c r="BD2004" s="191">
        <f t="shared" si="2119"/>
        <v>0</v>
      </c>
    </row>
    <row r="2005" spans="2:56" x14ac:dyDescent="0.3">
      <c r="B2005" s="176" t="s">
        <v>189</v>
      </c>
      <c r="C2005" s="83">
        <f>SUM(C2006,C2008)</f>
        <v>0</v>
      </c>
      <c r="D2005" s="84">
        <f>SUM(D2006,D2008)</f>
        <v>0</v>
      </c>
      <c r="E2005" s="85">
        <f t="shared" si="2106"/>
        <v>0</v>
      </c>
      <c r="F2005" s="83">
        <f>SUM(F2006,F2008)</f>
        <v>0</v>
      </c>
      <c r="G2005" s="84">
        <f>SUM(G2006,G2008)</f>
        <v>0</v>
      </c>
      <c r="H2005" s="85">
        <f t="shared" si="2107"/>
        <v>0</v>
      </c>
      <c r="I2005" s="83">
        <f>SUM(I2006,I2008)</f>
        <v>0</v>
      </c>
      <c r="J2005" s="86">
        <f>SUM(J2006,J2008)</f>
        <v>0</v>
      </c>
      <c r="K2005" s="87">
        <f t="shared" si="2108"/>
        <v>0</v>
      </c>
      <c r="L2005" s="83">
        <f>SUM(L2006,L2008)</f>
        <v>0</v>
      </c>
      <c r="M2005" s="86">
        <f>SUM(M2006,M2008)</f>
        <v>0</v>
      </c>
      <c r="N2005" s="88">
        <f>SUM(N2006,N2008)</f>
        <v>0</v>
      </c>
      <c r="O2005" s="83">
        <f>SUM(O2006,O2008)</f>
        <v>0</v>
      </c>
      <c r="P2005" s="88">
        <f>SUM(P2006,P2008)</f>
        <v>0</v>
      </c>
      <c r="Q2005" s="199">
        <f t="shared" si="2109"/>
        <v>0</v>
      </c>
      <c r="R2005" s="89">
        <f>SUM(R2006,R2008)</f>
        <v>0</v>
      </c>
      <c r="S2005" s="89">
        <f>SUM(S2006,S2008)</f>
        <v>0</v>
      </c>
      <c r="T2005" s="200">
        <f t="shared" si="2120"/>
        <v>0</v>
      </c>
      <c r="U2005" s="91"/>
      <c r="V2005" s="83">
        <f>SUM(V2006,V2008)</f>
        <v>0</v>
      </c>
      <c r="W2005" s="88">
        <f>SUM(W2006,W2008)</f>
        <v>0</v>
      </c>
      <c r="X2005" s="199">
        <f t="shared" si="2110"/>
        <v>0</v>
      </c>
      <c r="Y2005" s="89">
        <f>SUM(Y2006,Y2008)</f>
        <v>0</v>
      </c>
      <c r="Z2005" s="89">
        <f>SUM(Z2006,Z2008)</f>
        <v>0</v>
      </c>
      <c r="AA2005" s="200">
        <f t="shared" si="2121"/>
        <v>0</v>
      </c>
      <c r="AB2005" s="91"/>
      <c r="AC2005" s="83">
        <f>SUM(AC2006,AC2008)</f>
        <v>0</v>
      </c>
      <c r="AD2005" s="88">
        <f>SUM(AD2006,AD2008)</f>
        <v>0</v>
      </c>
      <c r="AE2005" s="199">
        <f t="shared" si="2111"/>
        <v>0</v>
      </c>
      <c r="AF2005" s="89">
        <f>SUM(AF2006,AF2008)</f>
        <v>0</v>
      </c>
      <c r="AG2005" s="89">
        <f>SUM(AG2006,AG2008)</f>
        <v>0</v>
      </c>
      <c r="AH2005" s="200">
        <f t="shared" si="2122"/>
        <v>0</v>
      </c>
      <c r="AJ2005" s="84">
        <f t="shared" ref="AJ2005:AU2005" si="2130">SUM(AJ2006,AJ2008)</f>
        <v>0</v>
      </c>
      <c r="AK2005" s="86">
        <f t="shared" si="2130"/>
        <v>0</v>
      </c>
      <c r="AL2005" s="88">
        <f t="shared" si="2130"/>
        <v>0</v>
      </c>
      <c r="AM2005" s="86">
        <f t="shared" si="2130"/>
        <v>0</v>
      </c>
      <c r="AN2005" s="88">
        <f t="shared" si="2130"/>
        <v>0</v>
      </c>
      <c r="AO2005" s="86">
        <f t="shared" si="2130"/>
        <v>0</v>
      </c>
      <c r="AP2005" s="88">
        <f t="shared" si="2130"/>
        <v>0</v>
      </c>
      <c r="AQ2005" s="86">
        <f t="shared" si="2130"/>
        <v>0</v>
      </c>
      <c r="AR2005" s="88">
        <f t="shared" si="2130"/>
        <v>0</v>
      </c>
      <c r="AS2005" s="86">
        <f t="shared" si="2130"/>
        <v>0</v>
      </c>
      <c r="AT2005" s="88">
        <f t="shared" si="2130"/>
        <v>0</v>
      </c>
      <c r="AU2005" s="86">
        <f t="shared" si="2130"/>
        <v>0</v>
      </c>
      <c r="AV2005" s="86">
        <f t="shared" si="2112"/>
        <v>0</v>
      </c>
      <c r="AW2005" s="93">
        <f t="shared" si="2113"/>
        <v>0</v>
      </c>
      <c r="AY2005" s="86">
        <f t="shared" si="2114"/>
        <v>0</v>
      </c>
      <c r="AZ2005" s="86">
        <f t="shared" si="2115"/>
        <v>0</v>
      </c>
      <c r="BA2005" s="86">
        <f t="shared" si="2116"/>
        <v>0</v>
      </c>
      <c r="BB2005" s="86">
        <f t="shared" si="2117"/>
        <v>0</v>
      </c>
      <c r="BC2005" s="86">
        <f t="shared" si="2118"/>
        <v>0</v>
      </c>
      <c r="BD2005" s="86">
        <f t="shared" si="2119"/>
        <v>0</v>
      </c>
    </row>
    <row r="2006" spans="2:56" x14ac:dyDescent="0.3">
      <c r="B2006" s="179" t="s">
        <v>190</v>
      </c>
      <c r="C2006" s="83">
        <f>SUM(C2007)</f>
        <v>0</v>
      </c>
      <c r="D2006" s="84">
        <f>SUM(D2007)</f>
        <v>0</v>
      </c>
      <c r="E2006" s="85">
        <f t="shared" si="2106"/>
        <v>0</v>
      </c>
      <c r="F2006" s="83">
        <f>SUM(F2007)</f>
        <v>0</v>
      </c>
      <c r="G2006" s="84">
        <f>SUM(G2007)</f>
        <v>0</v>
      </c>
      <c r="H2006" s="85">
        <f t="shared" si="2107"/>
        <v>0</v>
      </c>
      <c r="I2006" s="83">
        <f>SUM(I2007)</f>
        <v>0</v>
      </c>
      <c r="J2006" s="86">
        <f>SUM(J2007)</f>
        <v>0</v>
      </c>
      <c r="K2006" s="87">
        <f t="shared" si="2108"/>
        <v>0</v>
      </c>
      <c r="L2006" s="83">
        <f>SUM(L2007)</f>
        <v>0</v>
      </c>
      <c r="M2006" s="86">
        <f>SUM(M2007)</f>
        <v>0</v>
      </c>
      <c r="N2006" s="88">
        <f>SUM(N2007)</f>
        <v>0</v>
      </c>
      <c r="O2006" s="83">
        <f>SUM(O2007)</f>
        <v>0</v>
      </c>
      <c r="P2006" s="88">
        <f>SUM(P2007)</f>
        <v>0</v>
      </c>
      <c r="Q2006" s="199">
        <f t="shared" si="2109"/>
        <v>0</v>
      </c>
      <c r="R2006" s="89">
        <f>SUM(R2007)</f>
        <v>0</v>
      </c>
      <c r="S2006" s="89">
        <f>SUM(S2007)</f>
        <v>0</v>
      </c>
      <c r="T2006" s="200">
        <f t="shared" si="2120"/>
        <v>0</v>
      </c>
      <c r="U2006" s="91"/>
      <c r="V2006" s="83">
        <f>SUM(V2007)</f>
        <v>0</v>
      </c>
      <c r="W2006" s="88">
        <f>SUM(W2007)</f>
        <v>0</v>
      </c>
      <c r="X2006" s="199">
        <f t="shared" si="2110"/>
        <v>0</v>
      </c>
      <c r="Y2006" s="89">
        <f>SUM(Y2007)</f>
        <v>0</v>
      </c>
      <c r="Z2006" s="89">
        <f>SUM(Z2007)</f>
        <v>0</v>
      </c>
      <c r="AA2006" s="200">
        <f t="shared" si="2121"/>
        <v>0</v>
      </c>
      <c r="AB2006" s="91"/>
      <c r="AC2006" s="83">
        <f>SUM(AC2007)</f>
        <v>0</v>
      </c>
      <c r="AD2006" s="88">
        <f>SUM(AD2007)</f>
        <v>0</v>
      </c>
      <c r="AE2006" s="199">
        <f t="shared" si="2111"/>
        <v>0</v>
      </c>
      <c r="AF2006" s="89">
        <f>SUM(AF2007)</f>
        <v>0</v>
      </c>
      <c r="AG2006" s="89">
        <f>SUM(AG2007)</f>
        <v>0</v>
      </c>
      <c r="AH2006" s="200">
        <f t="shared" si="2122"/>
        <v>0</v>
      </c>
      <c r="AJ2006" s="84">
        <f t="shared" ref="AJ2006:AU2006" si="2131">SUM(AJ2007)</f>
        <v>0</v>
      </c>
      <c r="AK2006" s="86">
        <f t="shared" si="2131"/>
        <v>0</v>
      </c>
      <c r="AL2006" s="88">
        <f t="shared" si="2131"/>
        <v>0</v>
      </c>
      <c r="AM2006" s="86">
        <f t="shared" si="2131"/>
        <v>0</v>
      </c>
      <c r="AN2006" s="88">
        <f t="shared" si="2131"/>
        <v>0</v>
      </c>
      <c r="AO2006" s="86">
        <f t="shared" si="2131"/>
        <v>0</v>
      </c>
      <c r="AP2006" s="88">
        <f t="shared" si="2131"/>
        <v>0</v>
      </c>
      <c r="AQ2006" s="86">
        <f t="shared" si="2131"/>
        <v>0</v>
      </c>
      <c r="AR2006" s="88">
        <f t="shared" si="2131"/>
        <v>0</v>
      </c>
      <c r="AS2006" s="86">
        <f t="shared" si="2131"/>
        <v>0</v>
      </c>
      <c r="AT2006" s="88">
        <f t="shared" si="2131"/>
        <v>0</v>
      </c>
      <c r="AU2006" s="86">
        <f t="shared" si="2131"/>
        <v>0</v>
      </c>
      <c r="AV2006" s="86">
        <f t="shared" si="2112"/>
        <v>0</v>
      </c>
      <c r="AW2006" s="93">
        <f t="shared" si="2113"/>
        <v>0</v>
      </c>
      <c r="AY2006" s="86">
        <f t="shared" si="2114"/>
        <v>0</v>
      </c>
      <c r="AZ2006" s="86">
        <f t="shared" si="2115"/>
        <v>0</v>
      </c>
      <c r="BA2006" s="86">
        <f t="shared" si="2116"/>
        <v>0</v>
      </c>
      <c r="BB2006" s="86">
        <f t="shared" si="2117"/>
        <v>0</v>
      </c>
      <c r="BC2006" s="86">
        <f t="shared" si="2118"/>
        <v>0</v>
      </c>
      <c r="BD2006" s="86">
        <f t="shared" si="2119"/>
        <v>0</v>
      </c>
    </row>
    <row r="2007" spans="2:56" x14ac:dyDescent="0.3">
      <c r="B2007" s="186" t="s">
        <v>191</v>
      </c>
      <c r="C2007" s="255"/>
      <c r="D2007" s="256"/>
      <c r="E2007" s="182">
        <f t="shared" si="2106"/>
        <v>0</v>
      </c>
      <c r="F2007" s="255"/>
      <c r="G2007" s="256"/>
      <c r="H2007" s="182">
        <f t="shared" si="2107"/>
        <v>0</v>
      </c>
      <c r="I2007" s="255"/>
      <c r="J2007" s="257"/>
      <c r="K2007" s="184">
        <f t="shared" si="2108"/>
        <v>0</v>
      </c>
      <c r="L2007" s="255"/>
      <c r="M2007" s="257"/>
      <c r="N2007" s="258"/>
      <c r="O2007" s="255"/>
      <c r="P2007" s="258"/>
      <c r="Q2007" s="177">
        <f t="shared" si="2109"/>
        <v>0</v>
      </c>
      <c r="R2007" s="258"/>
      <c r="S2007" s="258"/>
      <c r="T2007" s="178">
        <f t="shared" si="2120"/>
        <v>0</v>
      </c>
      <c r="U2007" s="157"/>
      <c r="V2007" s="255"/>
      <c r="W2007" s="258"/>
      <c r="X2007" s="177">
        <f t="shared" si="2110"/>
        <v>0</v>
      </c>
      <c r="Y2007" s="258"/>
      <c r="Z2007" s="258"/>
      <c r="AA2007" s="178">
        <f t="shared" si="2121"/>
        <v>0</v>
      </c>
      <c r="AB2007" s="157"/>
      <c r="AC2007" s="255"/>
      <c r="AD2007" s="258"/>
      <c r="AE2007" s="177">
        <f t="shared" si="2111"/>
        <v>0</v>
      </c>
      <c r="AF2007" s="258"/>
      <c r="AG2007" s="258"/>
      <c r="AH2007" s="178">
        <f t="shared" si="2122"/>
        <v>0</v>
      </c>
      <c r="AJ2007" s="252"/>
      <c r="AK2007" s="253"/>
      <c r="AL2007" s="254"/>
      <c r="AM2007" s="253"/>
      <c r="AN2007" s="254"/>
      <c r="AO2007" s="253"/>
      <c r="AP2007" s="254"/>
      <c r="AQ2007" s="253"/>
      <c r="AR2007" s="254"/>
      <c r="AS2007" s="253"/>
      <c r="AT2007" s="254"/>
      <c r="AU2007" s="253"/>
      <c r="AV2007" s="163">
        <f t="shared" si="2112"/>
        <v>0</v>
      </c>
      <c r="AW2007" s="93">
        <f t="shared" si="2113"/>
        <v>0</v>
      </c>
      <c r="AY2007" s="163">
        <f t="shared" si="2114"/>
        <v>0</v>
      </c>
      <c r="AZ2007" s="163">
        <f t="shared" si="2115"/>
        <v>0</v>
      </c>
      <c r="BA2007" s="163">
        <f t="shared" si="2116"/>
        <v>0</v>
      </c>
      <c r="BB2007" s="163">
        <f t="shared" si="2117"/>
        <v>0</v>
      </c>
      <c r="BC2007" s="163">
        <f t="shared" si="2118"/>
        <v>0</v>
      </c>
      <c r="BD2007" s="163">
        <f t="shared" si="2119"/>
        <v>0</v>
      </c>
    </row>
    <row r="2008" spans="2:56" x14ac:dyDescent="0.3">
      <c r="B2008" s="179" t="s">
        <v>192</v>
      </c>
      <c r="C2008" s="83">
        <f>SUM(C2009)</f>
        <v>0</v>
      </c>
      <c r="D2008" s="84">
        <f>SUM(D2009)</f>
        <v>0</v>
      </c>
      <c r="E2008" s="85">
        <f t="shared" si="2106"/>
        <v>0</v>
      </c>
      <c r="F2008" s="83">
        <f>SUM(F2009)</f>
        <v>0</v>
      </c>
      <c r="G2008" s="84">
        <f>SUM(G2009)</f>
        <v>0</v>
      </c>
      <c r="H2008" s="85">
        <f t="shared" si="2107"/>
        <v>0</v>
      </c>
      <c r="I2008" s="83">
        <f>SUM(I2009)</f>
        <v>0</v>
      </c>
      <c r="J2008" s="86">
        <f>SUM(J2009)</f>
        <v>0</v>
      </c>
      <c r="K2008" s="87">
        <f t="shared" si="2108"/>
        <v>0</v>
      </c>
      <c r="L2008" s="83">
        <f>SUM(L2009)</f>
        <v>0</v>
      </c>
      <c r="M2008" s="86">
        <f>SUM(M2009)</f>
        <v>0</v>
      </c>
      <c r="N2008" s="88">
        <f>SUM(N2009)</f>
        <v>0</v>
      </c>
      <c r="O2008" s="83">
        <f>SUM(O2009)</f>
        <v>0</v>
      </c>
      <c r="P2008" s="88">
        <f>SUM(P2009)</f>
        <v>0</v>
      </c>
      <c r="Q2008" s="199">
        <f t="shared" si="2109"/>
        <v>0</v>
      </c>
      <c r="R2008" s="89">
        <f>SUM(R2009)</f>
        <v>0</v>
      </c>
      <c r="S2008" s="89">
        <f>SUM(S2009)</f>
        <v>0</v>
      </c>
      <c r="T2008" s="200">
        <f t="shared" si="2120"/>
        <v>0</v>
      </c>
      <c r="U2008" s="91"/>
      <c r="V2008" s="83">
        <f>SUM(V2009)</f>
        <v>0</v>
      </c>
      <c r="W2008" s="88">
        <f>SUM(W2009)</f>
        <v>0</v>
      </c>
      <c r="X2008" s="199">
        <f t="shared" si="2110"/>
        <v>0</v>
      </c>
      <c r="Y2008" s="89">
        <f>SUM(Y2009)</f>
        <v>0</v>
      </c>
      <c r="Z2008" s="89">
        <f>SUM(Z2009)</f>
        <v>0</v>
      </c>
      <c r="AA2008" s="200">
        <f t="shared" si="2121"/>
        <v>0</v>
      </c>
      <c r="AB2008" s="91"/>
      <c r="AC2008" s="83">
        <f>SUM(AC2009)</f>
        <v>0</v>
      </c>
      <c r="AD2008" s="88">
        <f>SUM(AD2009)</f>
        <v>0</v>
      </c>
      <c r="AE2008" s="199">
        <f t="shared" si="2111"/>
        <v>0</v>
      </c>
      <c r="AF2008" s="89">
        <f>SUM(AF2009)</f>
        <v>0</v>
      </c>
      <c r="AG2008" s="89">
        <f>SUM(AG2009)</f>
        <v>0</v>
      </c>
      <c r="AH2008" s="200">
        <f t="shared" si="2122"/>
        <v>0</v>
      </c>
      <c r="AJ2008" s="84">
        <f t="shared" ref="AJ2008:AU2008" si="2132">SUM(AJ2009)</f>
        <v>0</v>
      </c>
      <c r="AK2008" s="86">
        <f t="shared" si="2132"/>
        <v>0</v>
      </c>
      <c r="AL2008" s="88">
        <f t="shared" si="2132"/>
        <v>0</v>
      </c>
      <c r="AM2008" s="86">
        <f t="shared" si="2132"/>
        <v>0</v>
      </c>
      <c r="AN2008" s="88">
        <f t="shared" si="2132"/>
        <v>0</v>
      </c>
      <c r="AO2008" s="86">
        <f t="shared" si="2132"/>
        <v>0</v>
      </c>
      <c r="AP2008" s="88">
        <f t="shared" si="2132"/>
        <v>0</v>
      </c>
      <c r="AQ2008" s="86">
        <f t="shared" si="2132"/>
        <v>0</v>
      </c>
      <c r="AR2008" s="88">
        <f t="shared" si="2132"/>
        <v>0</v>
      </c>
      <c r="AS2008" s="86">
        <f t="shared" si="2132"/>
        <v>0</v>
      </c>
      <c r="AT2008" s="88">
        <f t="shared" si="2132"/>
        <v>0</v>
      </c>
      <c r="AU2008" s="86">
        <f t="shared" si="2132"/>
        <v>0</v>
      </c>
      <c r="AV2008" s="86">
        <f t="shared" si="2112"/>
        <v>0</v>
      </c>
      <c r="AW2008" s="93">
        <f t="shared" si="2113"/>
        <v>0</v>
      </c>
      <c r="AY2008" s="86">
        <f t="shared" si="2114"/>
        <v>0</v>
      </c>
      <c r="AZ2008" s="86">
        <f t="shared" si="2115"/>
        <v>0</v>
      </c>
      <c r="BA2008" s="86">
        <f t="shared" si="2116"/>
        <v>0</v>
      </c>
      <c r="BB2008" s="86">
        <f t="shared" si="2117"/>
        <v>0</v>
      </c>
      <c r="BC2008" s="86">
        <f t="shared" si="2118"/>
        <v>0</v>
      </c>
      <c r="BD2008" s="86">
        <f t="shared" si="2119"/>
        <v>0</v>
      </c>
    </row>
    <row r="2009" spans="2:56" x14ac:dyDescent="0.3">
      <c r="B2009" s="186" t="s">
        <v>191</v>
      </c>
      <c r="C2009" s="255"/>
      <c r="D2009" s="256"/>
      <c r="E2009" s="182">
        <f t="shared" si="2106"/>
        <v>0</v>
      </c>
      <c r="F2009" s="255"/>
      <c r="G2009" s="256"/>
      <c r="H2009" s="182">
        <f t="shared" si="2107"/>
        <v>0</v>
      </c>
      <c r="I2009" s="255"/>
      <c r="J2009" s="257"/>
      <c r="K2009" s="184">
        <f t="shared" si="2108"/>
        <v>0</v>
      </c>
      <c r="L2009" s="255"/>
      <c r="M2009" s="257"/>
      <c r="N2009" s="258"/>
      <c r="O2009" s="255"/>
      <c r="P2009" s="258"/>
      <c r="Q2009" s="177">
        <f t="shared" si="2109"/>
        <v>0</v>
      </c>
      <c r="R2009" s="258"/>
      <c r="S2009" s="258"/>
      <c r="T2009" s="178">
        <f t="shared" si="2120"/>
        <v>0</v>
      </c>
      <c r="U2009" s="157"/>
      <c r="V2009" s="255"/>
      <c r="W2009" s="258"/>
      <c r="X2009" s="177">
        <f t="shared" si="2110"/>
        <v>0</v>
      </c>
      <c r="Y2009" s="258"/>
      <c r="Z2009" s="258"/>
      <c r="AA2009" s="178">
        <f t="shared" si="2121"/>
        <v>0</v>
      </c>
      <c r="AB2009" s="157"/>
      <c r="AC2009" s="255"/>
      <c r="AD2009" s="258"/>
      <c r="AE2009" s="177">
        <f t="shared" si="2111"/>
        <v>0</v>
      </c>
      <c r="AF2009" s="258"/>
      <c r="AG2009" s="258"/>
      <c r="AH2009" s="178">
        <f t="shared" si="2122"/>
        <v>0</v>
      </c>
      <c r="AJ2009" s="252"/>
      <c r="AK2009" s="253"/>
      <c r="AL2009" s="254"/>
      <c r="AM2009" s="253"/>
      <c r="AN2009" s="254"/>
      <c r="AO2009" s="253"/>
      <c r="AP2009" s="254"/>
      <c r="AQ2009" s="253"/>
      <c r="AR2009" s="254"/>
      <c r="AS2009" s="253"/>
      <c r="AT2009" s="254"/>
      <c r="AU2009" s="253"/>
      <c r="AV2009" s="163">
        <f t="shared" si="2112"/>
        <v>0</v>
      </c>
      <c r="AW2009" s="93">
        <f t="shared" si="2113"/>
        <v>0</v>
      </c>
      <c r="AY2009" s="163">
        <f t="shared" si="2114"/>
        <v>0</v>
      </c>
      <c r="AZ2009" s="163">
        <f t="shared" si="2115"/>
        <v>0</v>
      </c>
      <c r="BA2009" s="163">
        <f t="shared" si="2116"/>
        <v>0</v>
      </c>
      <c r="BB2009" s="163">
        <f t="shared" si="2117"/>
        <v>0</v>
      </c>
      <c r="BC2009" s="163">
        <f t="shared" si="2118"/>
        <v>0</v>
      </c>
      <c r="BD2009" s="163">
        <f t="shared" si="2119"/>
        <v>0</v>
      </c>
    </row>
    <row r="2010" spans="2:56" x14ac:dyDescent="0.3">
      <c r="B2010" s="176" t="s">
        <v>193</v>
      </c>
      <c r="C2010" s="83">
        <f>SUM(C2011,C2012)</f>
        <v>0</v>
      </c>
      <c r="D2010" s="84">
        <f>SUM(D2011,D2012)</f>
        <v>0</v>
      </c>
      <c r="E2010" s="85">
        <f t="shared" si="2106"/>
        <v>0</v>
      </c>
      <c r="F2010" s="83">
        <f>SUM(F2011,F2012)</f>
        <v>0</v>
      </c>
      <c r="G2010" s="84">
        <f>SUM(G2011,G2012)</f>
        <v>0</v>
      </c>
      <c r="H2010" s="85">
        <f t="shared" si="2107"/>
        <v>0</v>
      </c>
      <c r="I2010" s="83">
        <f>SUM(I2011,I2012)</f>
        <v>0</v>
      </c>
      <c r="J2010" s="86">
        <f>SUM(J2011,J2012)</f>
        <v>0</v>
      </c>
      <c r="K2010" s="87">
        <f t="shared" si="2108"/>
        <v>0</v>
      </c>
      <c r="L2010" s="83">
        <f>SUM(L2011,L2012)</f>
        <v>0</v>
      </c>
      <c r="M2010" s="86">
        <f>SUM(M2011,M2012)</f>
        <v>0</v>
      </c>
      <c r="N2010" s="88">
        <f>SUM(N2011,N2012)</f>
        <v>0</v>
      </c>
      <c r="O2010" s="83">
        <f>SUM(O2011,O2012)</f>
        <v>0</v>
      </c>
      <c r="P2010" s="88">
        <f>SUM(P2011,P2012)</f>
        <v>0</v>
      </c>
      <c r="Q2010" s="199">
        <f t="shared" si="2109"/>
        <v>0</v>
      </c>
      <c r="R2010" s="89">
        <f>SUM(R2011,R2012)</f>
        <v>0</v>
      </c>
      <c r="S2010" s="89">
        <f>SUM(S2011,S2012)</f>
        <v>0</v>
      </c>
      <c r="T2010" s="200">
        <f t="shared" si="2120"/>
        <v>0</v>
      </c>
      <c r="U2010" s="91"/>
      <c r="V2010" s="83">
        <f>SUM(V2011,V2012)</f>
        <v>0</v>
      </c>
      <c r="W2010" s="88">
        <f>SUM(W2011,W2012)</f>
        <v>0</v>
      </c>
      <c r="X2010" s="199">
        <f t="shared" si="2110"/>
        <v>0</v>
      </c>
      <c r="Y2010" s="89">
        <f>SUM(Y2011,Y2012)</f>
        <v>0</v>
      </c>
      <c r="Z2010" s="89">
        <f>SUM(Z2011,Z2012)</f>
        <v>0</v>
      </c>
      <c r="AA2010" s="200">
        <f t="shared" si="2121"/>
        <v>0</v>
      </c>
      <c r="AB2010" s="91"/>
      <c r="AC2010" s="83">
        <f>SUM(AC2011,AC2012)</f>
        <v>0</v>
      </c>
      <c r="AD2010" s="88">
        <f>SUM(AD2011,AD2012)</f>
        <v>0</v>
      </c>
      <c r="AE2010" s="199">
        <f t="shared" si="2111"/>
        <v>0</v>
      </c>
      <c r="AF2010" s="89">
        <f>SUM(AF2011,AF2012)</f>
        <v>0</v>
      </c>
      <c r="AG2010" s="89">
        <f>SUM(AG2011,AG2012)</f>
        <v>0</v>
      </c>
      <c r="AH2010" s="200">
        <f t="shared" si="2122"/>
        <v>0</v>
      </c>
      <c r="AJ2010" s="84">
        <f t="shared" ref="AJ2010:AU2010" si="2133">SUM(AJ2011,AJ2012)</f>
        <v>0</v>
      </c>
      <c r="AK2010" s="86">
        <f t="shared" si="2133"/>
        <v>0</v>
      </c>
      <c r="AL2010" s="88">
        <f t="shared" si="2133"/>
        <v>0</v>
      </c>
      <c r="AM2010" s="86">
        <f t="shared" si="2133"/>
        <v>0</v>
      </c>
      <c r="AN2010" s="88">
        <f t="shared" si="2133"/>
        <v>0</v>
      </c>
      <c r="AO2010" s="86">
        <f t="shared" si="2133"/>
        <v>0</v>
      </c>
      <c r="AP2010" s="88">
        <f t="shared" si="2133"/>
        <v>0</v>
      </c>
      <c r="AQ2010" s="86">
        <f t="shared" si="2133"/>
        <v>0</v>
      </c>
      <c r="AR2010" s="88">
        <f t="shared" si="2133"/>
        <v>0</v>
      </c>
      <c r="AS2010" s="86">
        <f t="shared" si="2133"/>
        <v>0</v>
      </c>
      <c r="AT2010" s="88">
        <f t="shared" si="2133"/>
        <v>0</v>
      </c>
      <c r="AU2010" s="86">
        <f t="shared" si="2133"/>
        <v>0</v>
      </c>
      <c r="AV2010" s="86">
        <f t="shared" si="2112"/>
        <v>0</v>
      </c>
      <c r="AW2010" s="93">
        <f t="shared" si="2113"/>
        <v>0</v>
      </c>
      <c r="AY2010" s="86">
        <f t="shared" si="2114"/>
        <v>0</v>
      </c>
      <c r="AZ2010" s="86">
        <f t="shared" si="2115"/>
        <v>0</v>
      </c>
      <c r="BA2010" s="86">
        <f t="shared" si="2116"/>
        <v>0</v>
      </c>
      <c r="BB2010" s="86">
        <f t="shared" si="2117"/>
        <v>0</v>
      </c>
      <c r="BC2010" s="86">
        <f t="shared" si="2118"/>
        <v>0</v>
      </c>
      <c r="BD2010" s="86">
        <f t="shared" si="2119"/>
        <v>0</v>
      </c>
    </row>
    <row r="2011" spans="2:56" x14ac:dyDescent="0.3">
      <c r="B2011" s="179" t="s">
        <v>194</v>
      </c>
      <c r="C2011" s="95"/>
      <c r="D2011" s="96"/>
      <c r="E2011" s="85">
        <f t="shared" si="2106"/>
        <v>0</v>
      </c>
      <c r="F2011" s="95"/>
      <c r="G2011" s="96"/>
      <c r="H2011" s="85">
        <f t="shared" si="2107"/>
        <v>0</v>
      </c>
      <c r="I2011" s="95"/>
      <c r="J2011" s="97"/>
      <c r="K2011" s="87">
        <f t="shared" si="2108"/>
        <v>0</v>
      </c>
      <c r="L2011" s="95"/>
      <c r="M2011" s="97"/>
      <c r="N2011" s="98"/>
      <c r="O2011" s="95"/>
      <c r="P2011" s="98"/>
      <c r="Q2011" s="199">
        <f t="shared" si="2109"/>
        <v>0</v>
      </c>
      <c r="R2011" s="99"/>
      <c r="S2011" s="99"/>
      <c r="T2011" s="200">
        <f t="shared" si="2120"/>
        <v>0</v>
      </c>
      <c r="U2011" s="91"/>
      <c r="V2011" s="95"/>
      <c r="W2011" s="98"/>
      <c r="X2011" s="199">
        <f t="shared" si="2110"/>
        <v>0</v>
      </c>
      <c r="Y2011" s="99"/>
      <c r="Z2011" s="99"/>
      <c r="AA2011" s="200">
        <f t="shared" si="2121"/>
        <v>0</v>
      </c>
      <c r="AB2011" s="91"/>
      <c r="AC2011" s="95"/>
      <c r="AD2011" s="98"/>
      <c r="AE2011" s="199">
        <f t="shared" si="2111"/>
        <v>0</v>
      </c>
      <c r="AF2011" s="99"/>
      <c r="AG2011" s="99"/>
      <c r="AH2011" s="200">
        <f t="shared" si="2122"/>
        <v>0</v>
      </c>
      <c r="AJ2011" s="252"/>
      <c r="AK2011" s="253"/>
      <c r="AL2011" s="254"/>
      <c r="AM2011" s="253"/>
      <c r="AN2011" s="254"/>
      <c r="AO2011" s="253"/>
      <c r="AP2011" s="254"/>
      <c r="AQ2011" s="253"/>
      <c r="AR2011" s="254"/>
      <c r="AS2011" s="253"/>
      <c r="AT2011" s="254"/>
      <c r="AU2011" s="253"/>
      <c r="AV2011" s="163">
        <f t="shared" si="2112"/>
        <v>0</v>
      </c>
      <c r="AW2011" s="93">
        <f t="shared" si="2113"/>
        <v>0</v>
      </c>
      <c r="AY2011" s="163">
        <f t="shared" si="2114"/>
        <v>0</v>
      </c>
      <c r="AZ2011" s="163">
        <f t="shared" si="2115"/>
        <v>0</v>
      </c>
      <c r="BA2011" s="163">
        <f t="shared" si="2116"/>
        <v>0</v>
      </c>
      <c r="BB2011" s="163">
        <f t="shared" si="2117"/>
        <v>0</v>
      </c>
      <c r="BC2011" s="163">
        <f t="shared" si="2118"/>
        <v>0</v>
      </c>
      <c r="BD2011" s="163">
        <f t="shared" si="2119"/>
        <v>0</v>
      </c>
    </row>
    <row r="2012" spans="2:56" x14ac:dyDescent="0.3">
      <c r="B2012" s="179" t="s">
        <v>195</v>
      </c>
      <c r="C2012" s="95"/>
      <c r="D2012" s="96"/>
      <c r="E2012" s="85">
        <f t="shared" si="2106"/>
        <v>0</v>
      </c>
      <c r="F2012" s="95"/>
      <c r="G2012" s="96"/>
      <c r="H2012" s="85">
        <f t="shared" si="2107"/>
        <v>0</v>
      </c>
      <c r="I2012" s="95"/>
      <c r="J2012" s="97"/>
      <c r="K2012" s="87">
        <f t="shared" si="2108"/>
        <v>0</v>
      </c>
      <c r="L2012" s="95"/>
      <c r="M2012" s="97"/>
      <c r="N2012" s="98"/>
      <c r="O2012" s="95"/>
      <c r="P2012" s="98"/>
      <c r="Q2012" s="199">
        <f t="shared" si="2109"/>
        <v>0</v>
      </c>
      <c r="R2012" s="99"/>
      <c r="S2012" s="99"/>
      <c r="T2012" s="200">
        <f t="shared" si="2120"/>
        <v>0</v>
      </c>
      <c r="U2012" s="91"/>
      <c r="V2012" s="95"/>
      <c r="W2012" s="98"/>
      <c r="X2012" s="199">
        <f t="shared" si="2110"/>
        <v>0</v>
      </c>
      <c r="Y2012" s="99"/>
      <c r="Z2012" s="99"/>
      <c r="AA2012" s="200">
        <f t="shared" si="2121"/>
        <v>0</v>
      </c>
      <c r="AB2012" s="91"/>
      <c r="AC2012" s="95"/>
      <c r="AD2012" s="98"/>
      <c r="AE2012" s="199">
        <f t="shared" si="2111"/>
        <v>0</v>
      </c>
      <c r="AF2012" s="99"/>
      <c r="AG2012" s="99"/>
      <c r="AH2012" s="200">
        <f t="shared" si="2122"/>
        <v>0</v>
      </c>
      <c r="AJ2012" s="252"/>
      <c r="AK2012" s="253"/>
      <c r="AL2012" s="254"/>
      <c r="AM2012" s="253"/>
      <c r="AN2012" s="254"/>
      <c r="AO2012" s="253"/>
      <c r="AP2012" s="254"/>
      <c r="AQ2012" s="253"/>
      <c r="AR2012" s="254"/>
      <c r="AS2012" s="253"/>
      <c r="AT2012" s="254"/>
      <c r="AU2012" s="253"/>
      <c r="AV2012" s="163">
        <f t="shared" si="2112"/>
        <v>0</v>
      </c>
      <c r="AW2012" s="93">
        <f t="shared" si="2113"/>
        <v>0</v>
      </c>
      <c r="AY2012" s="163">
        <f t="shared" si="2114"/>
        <v>0</v>
      </c>
      <c r="AZ2012" s="163">
        <f t="shared" si="2115"/>
        <v>0</v>
      </c>
      <c r="BA2012" s="163">
        <f t="shared" si="2116"/>
        <v>0</v>
      </c>
      <c r="BB2012" s="163">
        <f t="shared" si="2117"/>
        <v>0</v>
      </c>
      <c r="BC2012" s="163">
        <f t="shared" si="2118"/>
        <v>0</v>
      </c>
      <c r="BD2012" s="163">
        <f t="shared" si="2119"/>
        <v>0</v>
      </c>
    </row>
    <row r="2013" spans="2:56" x14ac:dyDescent="0.3">
      <c r="B2013" s="176" t="s">
        <v>196</v>
      </c>
      <c r="C2013" s="95"/>
      <c r="D2013" s="96"/>
      <c r="E2013" s="85">
        <f t="shared" si="2106"/>
        <v>0</v>
      </c>
      <c r="F2013" s="95"/>
      <c r="G2013" s="96"/>
      <c r="H2013" s="85">
        <f t="shared" si="2107"/>
        <v>0</v>
      </c>
      <c r="I2013" s="95"/>
      <c r="J2013" s="97"/>
      <c r="K2013" s="87">
        <f t="shared" si="2108"/>
        <v>0</v>
      </c>
      <c r="L2013" s="95"/>
      <c r="M2013" s="97"/>
      <c r="N2013" s="98"/>
      <c r="O2013" s="95"/>
      <c r="P2013" s="98"/>
      <c r="Q2013" s="199">
        <f t="shared" si="2109"/>
        <v>0</v>
      </c>
      <c r="R2013" s="99"/>
      <c r="S2013" s="99"/>
      <c r="T2013" s="200">
        <f t="shared" si="2120"/>
        <v>0</v>
      </c>
      <c r="U2013" s="91"/>
      <c r="V2013" s="95"/>
      <c r="W2013" s="98"/>
      <c r="X2013" s="199">
        <f t="shared" si="2110"/>
        <v>0</v>
      </c>
      <c r="Y2013" s="99"/>
      <c r="Z2013" s="99"/>
      <c r="AA2013" s="200">
        <f t="shared" si="2121"/>
        <v>0</v>
      </c>
      <c r="AB2013" s="91"/>
      <c r="AC2013" s="95"/>
      <c r="AD2013" s="98"/>
      <c r="AE2013" s="199">
        <f t="shared" si="2111"/>
        <v>0</v>
      </c>
      <c r="AF2013" s="99"/>
      <c r="AG2013" s="99"/>
      <c r="AH2013" s="200">
        <f t="shared" si="2122"/>
        <v>0</v>
      </c>
      <c r="AJ2013" s="252"/>
      <c r="AK2013" s="253"/>
      <c r="AL2013" s="254"/>
      <c r="AM2013" s="253"/>
      <c r="AN2013" s="254"/>
      <c r="AO2013" s="253"/>
      <c r="AP2013" s="254"/>
      <c r="AQ2013" s="253"/>
      <c r="AR2013" s="254"/>
      <c r="AS2013" s="253"/>
      <c r="AT2013" s="254"/>
      <c r="AU2013" s="253"/>
      <c r="AV2013" s="163">
        <f t="shared" si="2112"/>
        <v>0</v>
      </c>
      <c r="AW2013" s="93">
        <f t="shared" si="2113"/>
        <v>0</v>
      </c>
      <c r="AY2013" s="163">
        <f t="shared" si="2114"/>
        <v>0</v>
      </c>
      <c r="AZ2013" s="163">
        <f t="shared" si="2115"/>
        <v>0</v>
      </c>
      <c r="BA2013" s="163">
        <f t="shared" si="2116"/>
        <v>0</v>
      </c>
      <c r="BB2013" s="163">
        <f t="shared" si="2117"/>
        <v>0</v>
      </c>
      <c r="BC2013" s="163">
        <f t="shared" si="2118"/>
        <v>0</v>
      </c>
      <c r="BD2013" s="163">
        <f t="shared" si="2119"/>
        <v>0</v>
      </c>
    </row>
    <row r="2014" spans="2:56" x14ac:dyDescent="0.3">
      <c r="B2014" s="176" t="s">
        <v>197</v>
      </c>
      <c r="C2014" s="95"/>
      <c r="D2014" s="96"/>
      <c r="E2014" s="85">
        <f t="shared" si="2106"/>
        <v>0</v>
      </c>
      <c r="F2014" s="95"/>
      <c r="G2014" s="96"/>
      <c r="H2014" s="85">
        <f t="shared" si="2107"/>
        <v>0</v>
      </c>
      <c r="I2014" s="95"/>
      <c r="J2014" s="97"/>
      <c r="K2014" s="87">
        <f t="shared" si="2108"/>
        <v>0</v>
      </c>
      <c r="L2014" s="95"/>
      <c r="M2014" s="97"/>
      <c r="N2014" s="98"/>
      <c r="O2014" s="95"/>
      <c r="P2014" s="98"/>
      <c r="Q2014" s="199">
        <f t="shared" si="2109"/>
        <v>0</v>
      </c>
      <c r="R2014" s="99"/>
      <c r="S2014" s="99"/>
      <c r="T2014" s="200">
        <f t="shared" si="2120"/>
        <v>0</v>
      </c>
      <c r="U2014" s="91"/>
      <c r="V2014" s="95"/>
      <c r="W2014" s="98"/>
      <c r="X2014" s="199">
        <f t="shared" si="2110"/>
        <v>0</v>
      </c>
      <c r="Y2014" s="99"/>
      <c r="Z2014" s="99"/>
      <c r="AA2014" s="200">
        <f t="shared" si="2121"/>
        <v>0</v>
      </c>
      <c r="AB2014" s="91"/>
      <c r="AC2014" s="95"/>
      <c r="AD2014" s="98"/>
      <c r="AE2014" s="199">
        <f t="shared" si="2111"/>
        <v>0</v>
      </c>
      <c r="AF2014" s="99"/>
      <c r="AG2014" s="99"/>
      <c r="AH2014" s="200">
        <f t="shared" si="2122"/>
        <v>0</v>
      </c>
      <c r="AJ2014" s="252"/>
      <c r="AK2014" s="253"/>
      <c r="AL2014" s="254"/>
      <c r="AM2014" s="253"/>
      <c r="AN2014" s="254"/>
      <c r="AO2014" s="253"/>
      <c r="AP2014" s="254"/>
      <c r="AQ2014" s="253"/>
      <c r="AR2014" s="254"/>
      <c r="AS2014" s="253"/>
      <c r="AT2014" s="254"/>
      <c r="AU2014" s="253"/>
      <c r="AV2014" s="163">
        <f t="shared" si="2112"/>
        <v>0</v>
      </c>
      <c r="AW2014" s="93">
        <f t="shared" si="2113"/>
        <v>0</v>
      </c>
      <c r="AY2014" s="163">
        <f t="shared" si="2114"/>
        <v>0</v>
      </c>
      <c r="AZ2014" s="163">
        <f t="shared" si="2115"/>
        <v>0</v>
      </c>
      <c r="BA2014" s="163">
        <f t="shared" si="2116"/>
        <v>0</v>
      </c>
      <c r="BB2014" s="163">
        <f t="shared" si="2117"/>
        <v>0</v>
      </c>
      <c r="BC2014" s="163">
        <f t="shared" si="2118"/>
        <v>0</v>
      </c>
      <c r="BD2014" s="163">
        <f t="shared" si="2119"/>
        <v>0</v>
      </c>
    </row>
    <row r="2015" spans="2:56" x14ac:dyDescent="0.3">
      <c r="B2015" s="176" t="s">
        <v>198</v>
      </c>
      <c r="C2015" s="83">
        <f>SUM(C2016,C2017)</f>
        <v>0</v>
      </c>
      <c r="D2015" s="84">
        <f>SUM(D2016,D2017)</f>
        <v>0</v>
      </c>
      <c r="E2015" s="85">
        <f t="shared" si="2106"/>
        <v>0</v>
      </c>
      <c r="F2015" s="83">
        <f>SUM(F2016,F2017)</f>
        <v>0</v>
      </c>
      <c r="G2015" s="84">
        <f>SUM(G2016,G2017)</f>
        <v>0</v>
      </c>
      <c r="H2015" s="85">
        <f t="shared" si="2107"/>
        <v>0</v>
      </c>
      <c r="I2015" s="83">
        <f>SUM(I2016,I2017)</f>
        <v>0</v>
      </c>
      <c r="J2015" s="86">
        <f>SUM(J2016,J2017)</f>
        <v>0</v>
      </c>
      <c r="K2015" s="87">
        <f t="shared" si="2108"/>
        <v>0</v>
      </c>
      <c r="L2015" s="83">
        <f>SUM(L2016,L2017)</f>
        <v>0</v>
      </c>
      <c r="M2015" s="86">
        <f>SUM(M2016,M2017)</f>
        <v>0</v>
      </c>
      <c r="N2015" s="88">
        <f>SUM(N2016,N2017)</f>
        <v>0</v>
      </c>
      <c r="O2015" s="83">
        <f>SUM(O2016,O2017)</f>
        <v>0</v>
      </c>
      <c r="P2015" s="88">
        <f>SUM(P2016,P2017)</f>
        <v>0</v>
      </c>
      <c r="Q2015" s="199">
        <f t="shared" si="2109"/>
        <v>0</v>
      </c>
      <c r="R2015" s="89">
        <f>SUM(R2016,R2017)</f>
        <v>0</v>
      </c>
      <c r="S2015" s="89">
        <f>SUM(S2016,S2017)</f>
        <v>0</v>
      </c>
      <c r="T2015" s="200">
        <f t="shared" si="2120"/>
        <v>0</v>
      </c>
      <c r="U2015" s="91"/>
      <c r="V2015" s="83">
        <f>SUM(V2016,V2017)</f>
        <v>0</v>
      </c>
      <c r="W2015" s="88">
        <f>SUM(W2016,W2017)</f>
        <v>0</v>
      </c>
      <c r="X2015" s="199">
        <f t="shared" si="2110"/>
        <v>0</v>
      </c>
      <c r="Y2015" s="89">
        <f>SUM(Y2016,Y2017)</f>
        <v>0</v>
      </c>
      <c r="Z2015" s="89">
        <f>SUM(Z2016,Z2017)</f>
        <v>0</v>
      </c>
      <c r="AA2015" s="200">
        <f t="shared" si="2121"/>
        <v>0</v>
      </c>
      <c r="AB2015" s="91"/>
      <c r="AC2015" s="83">
        <f>SUM(AC2016,AC2017)</f>
        <v>0</v>
      </c>
      <c r="AD2015" s="88">
        <f>SUM(AD2016,AD2017)</f>
        <v>0</v>
      </c>
      <c r="AE2015" s="199">
        <f t="shared" si="2111"/>
        <v>0</v>
      </c>
      <c r="AF2015" s="89">
        <f>SUM(AF2016,AF2017)</f>
        <v>0</v>
      </c>
      <c r="AG2015" s="89">
        <f>SUM(AG2016,AG2017)</f>
        <v>0</v>
      </c>
      <c r="AH2015" s="200">
        <f t="shared" si="2122"/>
        <v>0</v>
      </c>
      <c r="AJ2015" s="84">
        <f t="shared" ref="AJ2015:AU2015" si="2134">SUM(AJ2016,AJ2017)</f>
        <v>0</v>
      </c>
      <c r="AK2015" s="86">
        <f t="shared" si="2134"/>
        <v>0</v>
      </c>
      <c r="AL2015" s="88">
        <f t="shared" si="2134"/>
        <v>0</v>
      </c>
      <c r="AM2015" s="86">
        <f t="shared" si="2134"/>
        <v>0</v>
      </c>
      <c r="AN2015" s="88">
        <f t="shared" si="2134"/>
        <v>0</v>
      </c>
      <c r="AO2015" s="86">
        <f t="shared" si="2134"/>
        <v>0</v>
      </c>
      <c r="AP2015" s="88">
        <f t="shared" si="2134"/>
        <v>0</v>
      </c>
      <c r="AQ2015" s="86">
        <f t="shared" si="2134"/>
        <v>0</v>
      </c>
      <c r="AR2015" s="88">
        <f t="shared" si="2134"/>
        <v>0</v>
      </c>
      <c r="AS2015" s="86">
        <f t="shared" si="2134"/>
        <v>0</v>
      </c>
      <c r="AT2015" s="88">
        <f t="shared" si="2134"/>
        <v>0</v>
      </c>
      <c r="AU2015" s="86">
        <f t="shared" si="2134"/>
        <v>0</v>
      </c>
      <c r="AV2015" s="86">
        <f t="shared" si="2112"/>
        <v>0</v>
      </c>
      <c r="AW2015" s="93">
        <f t="shared" si="2113"/>
        <v>0</v>
      </c>
      <c r="AY2015" s="86">
        <f t="shared" si="2114"/>
        <v>0</v>
      </c>
      <c r="AZ2015" s="86">
        <f t="shared" si="2115"/>
        <v>0</v>
      </c>
      <c r="BA2015" s="86">
        <f t="shared" si="2116"/>
        <v>0</v>
      </c>
      <c r="BB2015" s="86">
        <f t="shared" si="2117"/>
        <v>0</v>
      </c>
      <c r="BC2015" s="86">
        <f t="shared" si="2118"/>
        <v>0</v>
      </c>
      <c r="BD2015" s="86">
        <f t="shared" si="2119"/>
        <v>0</v>
      </c>
    </row>
    <row r="2016" spans="2:56" x14ac:dyDescent="0.3">
      <c r="B2016" s="179" t="s">
        <v>199</v>
      </c>
      <c r="C2016" s="95"/>
      <c r="D2016" s="96"/>
      <c r="E2016" s="85">
        <f t="shared" si="2106"/>
        <v>0</v>
      </c>
      <c r="F2016" s="95"/>
      <c r="G2016" s="96"/>
      <c r="H2016" s="85">
        <f t="shared" si="2107"/>
        <v>0</v>
      </c>
      <c r="I2016" s="95"/>
      <c r="J2016" s="97"/>
      <c r="K2016" s="87">
        <f t="shared" si="2108"/>
        <v>0</v>
      </c>
      <c r="L2016" s="95"/>
      <c r="M2016" s="97"/>
      <c r="N2016" s="98"/>
      <c r="O2016" s="95"/>
      <c r="P2016" s="98"/>
      <c r="Q2016" s="199">
        <f t="shared" si="2109"/>
        <v>0</v>
      </c>
      <c r="R2016" s="99"/>
      <c r="S2016" s="99"/>
      <c r="T2016" s="200">
        <f t="shared" si="2120"/>
        <v>0</v>
      </c>
      <c r="U2016" s="91"/>
      <c r="V2016" s="95"/>
      <c r="W2016" s="98"/>
      <c r="X2016" s="199">
        <f t="shared" si="2110"/>
        <v>0</v>
      </c>
      <c r="Y2016" s="99"/>
      <c r="Z2016" s="99"/>
      <c r="AA2016" s="200">
        <f t="shared" si="2121"/>
        <v>0</v>
      </c>
      <c r="AB2016" s="91"/>
      <c r="AC2016" s="95"/>
      <c r="AD2016" s="98"/>
      <c r="AE2016" s="199">
        <f t="shared" si="2111"/>
        <v>0</v>
      </c>
      <c r="AF2016" s="99"/>
      <c r="AG2016" s="99"/>
      <c r="AH2016" s="200">
        <f t="shared" si="2122"/>
        <v>0</v>
      </c>
      <c r="AJ2016" s="252"/>
      <c r="AK2016" s="253"/>
      <c r="AL2016" s="254"/>
      <c r="AM2016" s="253"/>
      <c r="AN2016" s="254"/>
      <c r="AO2016" s="253"/>
      <c r="AP2016" s="254"/>
      <c r="AQ2016" s="253"/>
      <c r="AR2016" s="254"/>
      <c r="AS2016" s="253"/>
      <c r="AT2016" s="254"/>
      <c r="AU2016" s="253"/>
      <c r="AV2016" s="163">
        <f t="shared" si="2112"/>
        <v>0</v>
      </c>
      <c r="AW2016" s="93">
        <f t="shared" si="2113"/>
        <v>0</v>
      </c>
      <c r="AY2016" s="163">
        <f t="shared" si="2114"/>
        <v>0</v>
      </c>
      <c r="AZ2016" s="163">
        <f t="shared" si="2115"/>
        <v>0</v>
      </c>
      <c r="BA2016" s="163">
        <f t="shared" si="2116"/>
        <v>0</v>
      </c>
      <c r="BB2016" s="163">
        <f t="shared" si="2117"/>
        <v>0</v>
      </c>
      <c r="BC2016" s="163">
        <f t="shared" si="2118"/>
        <v>0</v>
      </c>
      <c r="BD2016" s="163">
        <f t="shared" si="2119"/>
        <v>0</v>
      </c>
    </row>
    <row r="2017" spans="2:56" x14ac:dyDescent="0.3">
      <c r="B2017" s="179" t="s">
        <v>200</v>
      </c>
      <c r="C2017" s="95"/>
      <c r="D2017" s="96"/>
      <c r="E2017" s="85">
        <f t="shared" si="2106"/>
        <v>0</v>
      </c>
      <c r="F2017" s="95"/>
      <c r="G2017" s="96"/>
      <c r="H2017" s="85">
        <f t="shared" si="2107"/>
        <v>0</v>
      </c>
      <c r="I2017" s="95"/>
      <c r="J2017" s="97"/>
      <c r="K2017" s="87">
        <f t="shared" si="2108"/>
        <v>0</v>
      </c>
      <c r="L2017" s="95"/>
      <c r="M2017" s="97"/>
      <c r="N2017" s="98"/>
      <c r="O2017" s="95"/>
      <c r="P2017" s="98"/>
      <c r="Q2017" s="199">
        <f t="shared" si="2109"/>
        <v>0</v>
      </c>
      <c r="R2017" s="99"/>
      <c r="S2017" s="99"/>
      <c r="T2017" s="200">
        <f t="shared" si="2120"/>
        <v>0</v>
      </c>
      <c r="U2017" s="91"/>
      <c r="V2017" s="95"/>
      <c r="W2017" s="98"/>
      <c r="X2017" s="199">
        <f t="shared" si="2110"/>
        <v>0</v>
      </c>
      <c r="Y2017" s="99"/>
      <c r="Z2017" s="99"/>
      <c r="AA2017" s="200">
        <f t="shared" si="2121"/>
        <v>0</v>
      </c>
      <c r="AB2017" s="91"/>
      <c r="AC2017" s="95"/>
      <c r="AD2017" s="98"/>
      <c r="AE2017" s="199">
        <f t="shared" si="2111"/>
        <v>0</v>
      </c>
      <c r="AF2017" s="99"/>
      <c r="AG2017" s="99"/>
      <c r="AH2017" s="200">
        <f t="shared" si="2122"/>
        <v>0</v>
      </c>
      <c r="AJ2017" s="252"/>
      <c r="AK2017" s="253"/>
      <c r="AL2017" s="254"/>
      <c r="AM2017" s="253"/>
      <c r="AN2017" s="254"/>
      <c r="AO2017" s="253"/>
      <c r="AP2017" s="254"/>
      <c r="AQ2017" s="253"/>
      <c r="AR2017" s="254"/>
      <c r="AS2017" s="253"/>
      <c r="AT2017" s="254"/>
      <c r="AU2017" s="253"/>
      <c r="AV2017" s="163">
        <f t="shared" si="2112"/>
        <v>0</v>
      </c>
      <c r="AW2017" s="93">
        <f t="shared" si="2113"/>
        <v>0</v>
      </c>
      <c r="AY2017" s="163">
        <f t="shared" si="2114"/>
        <v>0</v>
      </c>
      <c r="AZ2017" s="163">
        <f t="shared" si="2115"/>
        <v>0</v>
      </c>
      <c r="BA2017" s="163">
        <f t="shared" si="2116"/>
        <v>0</v>
      </c>
      <c r="BB2017" s="163">
        <f t="shared" si="2117"/>
        <v>0</v>
      </c>
      <c r="BC2017" s="163">
        <f t="shared" si="2118"/>
        <v>0</v>
      </c>
      <c r="BD2017" s="163">
        <f t="shared" si="2119"/>
        <v>0</v>
      </c>
    </row>
    <row r="2018" spans="2:56" x14ac:dyDescent="0.3">
      <c r="B2018" s="176" t="s">
        <v>201</v>
      </c>
      <c r="C2018" s="95"/>
      <c r="D2018" s="96"/>
      <c r="E2018" s="85">
        <f t="shared" si="2106"/>
        <v>0</v>
      </c>
      <c r="F2018" s="95"/>
      <c r="G2018" s="96"/>
      <c r="H2018" s="85">
        <f t="shared" si="2107"/>
        <v>0</v>
      </c>
      <c r="I2018" s="95"/>
      <c r="J2018" s="97"/>
      <c r="K2018" s="87">
        <f t="shared" si="2108"/>
        <v>0</v>
      </c>
      <c r="L2018" s="95"/>
      <c r="M2018" s="97"/>
      <c r="N2018" s="98"/>
      <c r="O2018" s="95"/>
      <c r="P2018" s="98"/>
      <c r="Q2018" s="199">
        <f t="shared" si="2109"/>
        <v>0</v>
      </c>
      <c r="R2018" s="99"/>
      <c r="S2018" s="99"/>
      <c r="T2018" s="200">
        <f t="shared" si="2120"/>
        <v>0</v>
      </c>
      <c r="U2018" s="91"/>
      <c r="V2018" s="95"/>
      <c r="W2018" s="98"/>
      <c r="X2018" s="199">
        <f t="shared" si="2110"/>
        <v>0</v>
      </c>
      <c r="Y2018" s="99"/>
      <c r="Z2018" s="99"/>
      <c r="AA2018" s="200">
        <f t="shared" si="2121"/>
        <v>0</v>
      </c>
      <c r="AB2018" s="91"/>
      <c r="AC2018" s="95"/>
      <c r="AD2018" s="98"/>
      <c r="AE2018" s="199">
        <f t="shared" si="2111"/>
        <v>0</v>
      </c>
      <c r="AF2018" s="99"/>
      <c r="AG2018" s="99"/>
      <c r="AH2018" s="200">
        <f t="shared" si="2122"/>
        <v>0</v>
      </c>
      <c r="AJ2018" s="252"/>
      <c r="AK2018" s="253"/>
      <c r="AL2018" s="254"/>
      <c r="AM2018" s="253"/>
      <c r="AN2018" s="254"/>
      <c r="AO2018" s="253"/>
      <c r="AP2018" s="254"/>
      <c r="AQ2018" s="253"/>
      <c r="AR2018" s="254"/>
      <c r="AS2018" s="253"/>
      <c r="AT2018" s="254"/>
      <c r="AU2018" s="253"/>
      <c r="AV2018" s="163">
        <f t="shared" si="2112"/>
        <v>0</v>
      </c>
      <c r="AW2018" s="93">
        <f t="shared" si="2113"/>
        <v>0</v>
      </c>
      <c r="AY2018" s="163">
        <f t="shared" si="2114"/>
        <v>0</v>
      </c>
      <c r="AZ2018" s="163">
        <f t="shared" si="2115"/>
        <v>0</v>
      </c>
      <c r="BA2018" s="163">
        <f t="shared" si="2116"/>
        <v>0</v>
      </c>
      <c r="BB2018" s="163">
        <f t="shared" si="2117"/>
        <v>0</v>
      </c>
      <c r="BC2018" s="163">
        <f t="shared" si="2118"/>
        <v>0</v>
      </c>
      <c r="BD2018" s="163">
        <f t="shared" si="2119"/>
        <v>0</v>
      </c>
    </row>
    <row r="2019" spans="2:56" x14ac:dyDescent="0.3">
      <c r="B2019" s="176" t="s">
        <v>202</v>
      </c>
      <c r="C2019" s="83">
        <f>SUM(C2020,C2024)</f>
        <v>0</v>
      </c>
      <c r="D2019" s="84">
        <f>SUM(D2020,D2024)</f>
        <v>0</v>
      </c>
      <c r="E2019" s="85">
        <f t="shared" si="2106"/>
        <v>0</v>
      </c>
      <c r="F2019" s="83">
        <f>SUM(F2020,F2024)</f>
        <v>0</v>
      </c>
      <c r="G2019" s="84">
        <f>SUM(G2020,G2024)</f>
        <v>0</v>
      </c>
      <c r="H2019" s="85">
        <f t="shared" si="2107"/>
        <v>0</v>
      </c>
      <c r="I2019" s="83">
        <f>SUM(I2020,I2024)</f>
        <v>0</v>
      </c>
      <c r="J2019" s="86">
        <f>SUM(J2020,J2024)</f>
        <v>0</v>
      </c>
      <c r="K2019" s="87">
        <f t="shared" si="2108"/>
        <v>0</v>
      </c>
      <c r="L2019" s="83">
        <f>SUM(L2020,L2024)</f>
        <v>0</v>
      </c>
      <c r="M2019" s="86">
        <f>SUM(M2020,M2024)</f>
        <v>0</v>
      </c>
      <c r="N2019" s="88">
        <f>SUM(N2020,N2024)</f>
        <v>0</v>
      </c>
      <c r="O2019" s="83">
        <f>SUM(O2020,O2024)</f>
        <v>0</v>
      </c>
      <c r="P2019" s="88">
        <f>SUM(P2020,P2024)</f>
        <v>0</v>
      </c>
      <c r="Q2019" s="199">
        <f t="shared" si="2109"/>
        <v>0</v>
      </c>
      <c r="R2019" s="89">
        <f>SUM(R2020,R2024)</f>
        <v>0</v>
      </c>
      <c r="S2019" s="89">
        <f>SUM(S2020,S2024)</f>
        <v>0</v>
      </c>
      <c r="T2019" s="200">
        <f t="shared" si="2120"/>
        <v>0</v>
      </c>
      <c r="U2019" s="91"/>
      <c r="V2019" s="83">
        <f>SUM(V2020,V2024)</f>
        <v>0</v>
      </c>
      <c r="W2019" s="88">
        <f>SUM(W2020,W2024)</f>
        <v>0</v>
      </c>
      <c r="X2019" s="199">
        <f t="shared" si="2110"/>
        <v>0</v>
      </c>
      <c r="Y2019" s="89">
        <f>SUM(Y2020,Y2024)</f>
        <v>0</v>
      </c>
      <c r="Z2019" s="89">
        <f>SUM(Z2020,Z2024)</f>
        <v>0</v>
      </c>
      <c r="AA2019" s="200">
        <f t="shared" si="2121"/>
        <v>0</v>
      </c>
      <c r="AB2019" s="91"/>
      <c r="AC2019" s="83">
        <f>SUM(AC2020,AC2024)</f>
        <v>0</v>
      </c>
      <c r="AD2019" s="88">
        <f>SUM(AD2020,AD2024)</f>
        <v>0</v>
      </c>
      <c r="AE2019" s="199">
        <f t="shared" si="2111"/>
        <v>0</v>
      </c>
      <c r="AF2019" s="89">
        <f>SUM(AF2020,AF2024)</f>
        <v>0</v>
      </c>
      <c r="AG2019" s="89">
        <f>SUM(AG2020,AG2024)</f>
        <v>0</v>
      </c>
      <c r="AH2019" s="200">
        <f t="shared" si="2122"/>
        <v>0</v>
      </c>
      <c r="AJ2019" s="84">
        <f t="shared" ref="AJ2019:AU2019" si="2135">SUM(AJ2020,AJ2024)</f>
        <v>0</v>
      </c>
      <c r="AK2019" s="86">
        <f t="shared" si="2135"/>
        <v>0</v>
      </c>
      <c r="AL2019" s="88">
        <f t="shared" si="2135"/>
        <v>0</v>
      </c>
      <c r="AM2019" s="86">
        <f t="shared" si="2135"/>
        <v>0</v>
      </c>
      <c r="AN2019" s="88">
        <f t="shared" si="2135"/>
        <v>0</v>
      </c>
      <c r="AO2019" s="86">
        <f t="shared" si="2135"/>
        <v>0</v>
      </c>
      <c r="AP2019" s="88">
        <f t="shared" si="2135"/>
        <v>0</v>
      </c>
      <c r="AQ2019" s="86">
        <f t="shared" si="2135"/>
        <v>0</v>
      </c>
      <c r="AR2019" s="88">
        <f t="shared" si="2135"/>
        <v>0</v>
      </c>
      <c r="AS2019" s="86">
        <f t="shared" si="2135"/>
        <v>0</v>
      </c>
      <c r="AT2019" s="88">
        <f t="shared" si="2135"/>
        <v>0</v>
      </c>
      <c r="AU2019" s="86">
        <f t="shared" si="2135"/>
        <v>0</v>
      </c>
      <c r="AV2019" s="86">
        <f t="shared" si="2112"/>
        <v>0</v>
      </c>
      <c r="AW2019" s="93">
        <f t="shared" si="2113"/>
        <v>0</v>
      </c>
      <c r="AY2019" s="86">
        <f t="shared" si="2114"/>
        <v>0</v>
      </c>
      <c r="AZ2019" s="86">
        <f t="shared" si="2115"/>
        <v>0</v>
      </c>
      <c r="BA2019" s="86">
        <f t="shared" si="2116"/>
        <v>0</v>
      </c>
      <c r="BB2019" s="86">
        <f t="shared" si="2117"/>
        <v>0</v>
      </c>
      <c r="BC2019" s="86">
        <f t="shared" si="2118"/>
        <v>0</v>
      </c>
      <c r="BD2019" s="86">
        <f t="shared" si="2119"/>
        <v>0</v>
      </c>
    </row>
    <row r="2020" spans="2:56" x14ac:dyDescent="0.3">
      <c r="B2020" s="179" t="s">
        <v>203</v>
      </c>
      <c r="C2020" s="83">
        <f>SUM(C2021:C2023)</f>
        <v>0</v>
      </c>
      <c r="D2020" s="84">
        <f>SUM(D2021:D2023)</f>
        <v>0</v>
      </c>
      <c r="E2020" s="85">
        <f t="shared" si="2106"/>
        <v>0</v>
      </c>
      <c r="F2020" s="83">
        <f>SUM(F2021:F2023)</f>
        <v>0</v>
      </c>
      <c r="G2020" s="84">
        <f>SUM(G2021:G2023)</f>
        <v>0</v>
      </c>
      <c r="H2020" s="85">
        <f t="shared" si="2107"/>
        <v>0</v>
      </c>
      <c r="I2020" s="83">
        <f>SUM(I2021:I2023)</f>
        <v>0</v>
      </c>
      <c r="J2020" s="86">
        <f>SUM(J2021:J2023)</f>
        <v>0</v>
      </c>
      <c r="K2020" s="87">
        <f t="shared" si="2108"/>
        <v>0</v>
      </c>
      <c r="L2020" s="83">
        <f>SUM(L2021:L2023)</f>
        <v>0</v>
      </c>
      <c r="M2020" s="86">
        <f>SUM(M2021:M2023)</f>
        <v>0</v>
      </c>
      <c r="N2020" s="88">
        <f>SUM(N2021:N2023)</f>
        <v>0</v>
      </c>
      <c r="O2020" s="83">
        <f>SUM(O2021:O2023)</f>
        <v>0</v>
      </c>
      <c r="P2020" s="88">
        <f>SUM(P2021:P2023)</f>
        <v>0</v>
      </c>
      <c r="Q2020" s="199">
        <f t="shared" si="2109"/>
        <v>0</v>
      </c>
      <c r="R2020" s="89">
        <f>SUM(R2021:R2023)</f>
        <v>0</v>
      </c>
      <c r="S2020" s="89">
        <f>SUM(S2021:S2023)</f>
        <v>0</v>
      </c>
      <c r="T2020" s="200">
        <f t="shared" si="2120"/>
        <v>0</v>
      </c>
      <c r="U2020" s="91"/>
      <c r="V2020" s="83">
        <f>SUM(V2021:V2023)</f>
        <v>0</v>
      </c>
      <c r="W2020" s="88">
        <f>SUM(W2021:W2023)</f>
        <v>0</v>
      </c>
      <c r="X2020" s="199">
        <f t="shared" si="2110"/>
        <v>0</v>
      </c>
      <c r="Y2020" s="89">
        <f>SUM(Y2021:Y2023)</f>
        <v>0</v>
      </c>
      <c r="Z2020" s="89">
        <f>SUM(Z2021:Z2023)</f>
        <v>0</v>
      </c>
      <c r="AA2020" s="200">
        <f t="shared" si="2121"/>
        <v>0</v>
      </c>
      <c r="AB2020" s="91"/>
      <c r="AC2020" s="83">
        <f>SUM(AC2021:AC2023)</f>
        <v>0</v>
      </c>
      <c r="AD2020" s="88">
        <f>SUM(AD2021:AD2023)</f>
        <v>0</v>
      </c>
      <c r="AE2020" s="199">
        <f t="shared" si="2111"/>
        <v>0</v>
      </c>
      <c r="AF2020" s="89">
        <f>SUM(AF2021:AF2023)</f>
        <v>0</v>
      </c>
      <c r="AG2020" s="89">
        <f>SUM(AG2021:AG2023)</f>
        <v>0</v>
      </c>
      <c r="AH2020" s="200">
        <f t="shared" si="2122"/>
        <v>0</v>
      </c>
      <c r="AJ2020" s="84">
        <f t="shared" ref="AJ2020:AU2020" si="2136">SUM(AJ2021:AJ2023)</f>
        <v>0</v>
      </c>
      <c r="AK2020" s="86">
        <f t="shared" si="2136"/>
        <v>0</v>
      </c>
      <c r="AL2020" s="88">
        <f t="shared" si="2136"/>
        <v>0</v>
      </c>
      <c r="AM2020" s="86">
        <f t="shared" si="2136"/>
        <v>0</v>
      </c>
      <c r="AN2020" s="88">
        <f t="shared" si="2136"/>
        <v>0</v>
      </c>
      <c r="AO2020" s="86">
        <f t="shared" si="2136"/>
        <v>0</v>
      </c>
      <c r="AP2020" s="88">
        <f t="shared" si="2136"/>
        <v>0</v>
      </c>
      <c r="AQ2020" s="86">
        <f t="shared" si="2136"/>
        <v>0</v>
      </c>
      <c r="AR2020" s="88">
        <f t="shared" si="2136"/>
        <v>0</v>
      </c>
      <c r="AS2020" s="86">
        <f t="shared" si="2136"/>
        <v>0</v>
      </c>
      <c r="AT2020" s="88">
        <f t="shared" si="2136"/>
        <v>0</v>
      </c>
      <c r="AU2020" s="86">
        <f t="shared" si="2136"/>
        <v>0</v>
      </c>
      <c r="AV2020" s="86">
        <f t="shared" si="2112"/>
        <v>0</v>
      </c>
      <c r="AW2020" s="93">
        <f t="shared" si="2113"/>
        <v>0</v>
      </c>
      <c r="AY2020" s="86">
        <f t="shared" si="2114"/>
        <v>0</v>
      </c>
      <c r="AZ2020" s="86">
        <f t="shared" si="2115"/>
        <v>0</v>
      </c>
      <c r="BA2020" s="86">
        <f t="shared" si="2116"/>
        <v>0</v>
      </c>
      <c r="BB2020" s="86">
        <f t="shared" si="2117"/>
        <v>0</v>
      </c>
      <c r="BC2020" s="86">
        <f t="shared" si="2118"/>
        <v>0</v>
      </c>
      <c r="BD2020" s="86">
        <f t="shared" si="2119"/>
        <v>0</v>
      </c>
    </row>
    <row r="2021" spans="2:56" x14ac:dyDescent="0.3">
      <c r="B2021" s="201" t="s">
        <v>204</v>
      </c>
      <c r="C2021" s="255"/>
      <c r="D2021" s="256"/>
      <c r="E2021" s="182">
        <f t="shared" si="2106"/>
        <v>0</v>
      </c>
      <c r="F2021" s="255"/>
      <c r="G2021" s="256"/>
      <c r="H2021" s="182">
        <f t="shared" si="2107"/>
        <v>0</v>
      </c>
      <c r="I2021" s="255"/>
      <c r="J2021" s="257"/>
      <c r="K2021" s="184">
        <f t="shared" si="2108"/>
        <v>0</v>
      </c>
      <c r="L2021" s="255"/>
      <c r="M2021" s="257"/>
      <c r="N2021" s="258"/>
      <c r="O2021" s="255"/>
      <c r="P2021" s="258"/>
      <c r="Q2021" s="177">
        <f t="shared" si="2109"/>
        <v>0</v>
      </c>
      <c r="R2021" s="258"/>
      <c r="S2021" s="258"/>
      <c r="T2021" s="178">
        <f t="shared" si="2120"/>
        <v>0</v>
      </c>
      <c r="U2021" s="157"/>
      <c r="V2021" s="255"/>
      <c r="W2021" s="258"/>
      <c r="X2021" s="177">
        <f t="shared" si="2110"/>
        <v>0</v>
      </c>
      <c r="Y2021" s="258"/>
      <c r="Z2021" s="258"/>
      <c r="AA2021" s="178">
        <f t="shared" si="2121"/>
        <v>0</v>
      </c>
      <c r="AB2021" s="157"/>
      <c r="AC2021" s="255"/>
      <c r="AD2021" s="258"/>
      <c r="AE2021" s="177">
        <f t="shared" si="2111"/>
        <v>0</v>
      </c>
      <c r="AF2021" s="258"/>
      <c r="AG2021" s="258"/>
      <c r="AH2021" s="178">
        <f t="shared" si="2122"/>
        <v>0</v>
      </c>
      <c r="AJ2021" s="252"/>
      <c r="AK2021" s="253"/>
      <c r="AL2021" s="254"/>
      <c r="AM2021" s="253"/>
      <c r="AN2021" s="254"/>
      <c r="AO2021" s="253"/>
      <c r="AP2021" s="254"/>
      <c r="AQ2021" s="253"/>
      <c r="AR2021" s="254"/>
      <c r="AS2021" s="253"/>
      <c r="AT2021" s="254"/>
      <c r="AU2021" s="253"/>
      <c r="AV2021" s="163">
        <f t="shared" si="2112"/>
        <v>0</v>
      </c>
      <c r="AW2021" s="93">
        <f t="shared" si="2113"/>
        <v>0</v>
      </c>
      <c r="AY2021" s="163">
        <f t="shared" si="2114"/>
        <v>0</v>
      </c>
      <c r="AZ2021" s="163">
        <f t="shared" si="2115"/>
        <v>0</v>
      </c>
      <c r="BA2021" s="163">
        <f t="shared" si="2116"/>
        <v>0</v>
      </c>
      <c r="BB2021" s="163">
        <f t="shared" si="2117"/>
        <v>0</v>
      </c>
      <c r="BC2021" s="163">
        <f t="shared" si="2118"/>
        <v>0</v>
      </c>
      <c r="BD2021" s="163">
        <f t="shared" si="2119"/>
        <v>0</v>
      </c>
    </row>
    <row r="2022" spans="2:56" x14ac:dyDescent="0.3">
      <c r="B2022" s="201" t="s">
        <v>205</v>
      </c>
      <c r="C2022" s="255"/>
      <c r="D2022" s="256"/>
      <c r="E2022" s="182">
        <f t="shared" si="2106"/>
        <v>0</v>
      </c>
      <c r="F2022" s="255"/>
      <c r="G2022" s="256"/>
      <c r="H2022" s="182">
        <f t="shared" si="2107"/>
        <v>0</v>
      </c>
      <c r="I2022" s="255"/>
      <c r="J2022" s="257"/>
      <c r="K2022" s="184">
        <f t="shared" si="2108"/>
        <v>0</v>
      </c>
      <c r="L2022" s="255"/>
      <c r="M2022" s="257"/>
      <c r="N2022" s="258"/>
      <c r="O2022" s="255"/>
      <c r="P2022" s="258"/>
      <c r="Q2022" s="177">
        <f t="shared" si="2109"/>
        <v>0</v>
      </c>
      <c r="R2022" s="258"/>
      <c r="S2022" s="258"/>
      <c r="T2022" s="178">
        <f t="shared" si="2120"/>
        <v>0</v>
      </c>
      <c r="U2022" s="157"/>
      <c r="V2022" s="255"/>
      <c r="W2022" s="258"/>
      <c r="X2022" s="177">
        <f t="shared" si="2110"/>
        <v>0</v>
      </c>
      <c r="Y2022" s="258"/>
      <c r="Z2022" s="258"/>
      <c r="AA2022" s="178">
        <f t="shared" si="2121"/>
        <v>0</v>
      </c>
      <c r="AB2022" s="157"/>
      <c r="AC2022" s="255"/>
      <c r="AD2022" s="258"/>
      <c r="AE2022" s="177">
        <f t="shared" si="2111"/>
        <v>0</v>
      </c>
      <c r="AF2022" s="258"/>
      <c r="AG2022" s="258"/>
      <c r="AH2022" s="178">
        <f t="shared" si="2122"/>
        <v>0</v>
      </c>
      <c r="AJ2022" s="252"/>
      <c r="AK2022" s="253"/>
      <c r="AL2022" s="254"/>
      <c r="AM2022" s="253"/>
      <c r="AN2022" s="254"/>
      <c r="AO2022" s="253"/>
      <c r="AP2022" s="254"/>
      <c r="AQ2022" s="253"/>
      <c r="AR2022" s="254"/>
      <c r="AS2022" s="253"/>
      <c r="AT2022" s="254"/>
      <c r="AU2022" s="253"/>
      <c r="AV2022" s="163">
        <f t="shared" si="2112"/>
        <v>0</v>
      </c>
      <c r="AW2022" s="93">
        <f t="shared" si="2113"/>
        <v>0</v>
      </c>
      <c r="AY2022" s="163">
        <f t="shared" si="2114"/>
        <v>0</v>
      </c>
      <c r="AZ2022" s="163">
        <f t="shared" si="2115"/>
        <v>0</v>
      </c>
      <c r="BA2022" s="163">
        <f t="shared" si="2116"/>
        <v>0</v>
      </c>
      <c r="BB2022" s="163">
        <f t="shared" si="2117"/>
        <v>0</v>
      </c>
      <c r="BC2022" s="163">
        <f t="shared" si="2118"/>
        <v>0</v>
      </c>
      <c r="BD2022" s="163">
        <f t="shared" si="2119"/>
        <v>0</v>
      </c>
    </row>
    <row r="2023" spans="2:56" x14ac:dyDescent="0.3">
      <c r="B2023" s="201" t="s">
        <v>206</v>
      </c>
      <c r="C2023" s="255"/>
      <c r="D2023" s="256"/>
      <c r="E2023" s="182">
        <f t="shared" si="2106"/>
        <v>0</v>
      </c>
      <c r="F2023" s="255"/>
      <c r="G2023" s="256"/>
      <c r="H2023" s="182">
        <f t="shared" si="2107"/>
        <v>0</v>
      </c>
      <c r="I2023" s="255"/>
      <c r="J2023" s="257"/>
      <c r="K2023" s="184">
        <f t="shared" si="2108"/>
        <v>0</v>
      </c>
      <c r="L2023" s="255"/>
      <c r="M2023" s="257"/>
      <c r="N2023" s="258"/>
      <c r="O2023" s="255"/>
      <c r="P2023" s="258"/>
      <c r="Q2023" s="177">
        <f t="shared" si="2109"/>
        <v>0</v>
      </c>
      <c r="R2023" s="258"/>
      <c r="S2023" s="258"/>
      <c r="T2023" s="178">
        <f t="shared" si="2120"/>
        <v>0</v>
      </c>
      <c r="U2023" s="157"/>
      <c r="V2023" s="255"/>
      <c r="W2023" s="258"/>
      <c r="X2023" s="177">
        <f t="shared" si="2110"/>
        <v>0</v>
      </c>
      <c r="Y2023" s="258"/>
      <c r="Z2023" s="258"/>
      <c r="AA2023" s="178">
        <f t="shared" si="2121"/>
        <v>0</v>
      </c>
      <c r="AB2023" s="157"/>
      <c r="AC2023" s="255"/>
      <c r="AD2023" s="258"/>
      <c r="AE2023" s="177">
        <f t="shared" si="2111"/>
        <v>0</v>
      </c>
      <c r="AF2023" s="258"/>
      <c r="AG2023" s="258"/>
      <c r="AH2023" s="178">
        <f t="shared" si="2122"/>
        <v>0</v>
      </c>
      <c r="AJ2023" s="252"/>
      <c r="AK2023" s="253"/>
      <c r="AL2023" s="254"/>
      <c r="AM2023" s="253"/>
      <c r="AN2023" s="254"/>
      <c r="AO2023" s="253"/>
      <c r="AP2023" s="254"/>
      <c r="AQ2023" s="253"/>
      <c r="AR2023" s="254"/>
      <c r="AS2023" s="253"/>
      <c r="AT2023" s="254"/>
      <c r="AU2023" s="253"/>
      <c r="AV2023" s="163">
        <f t="shared" si="2112"/>
        <v>0</v>
      </c>
      <c r="AW2023" s="93">
        <f t="shared" si="2113"/>
        <v>0</v>
      </c>
      <c r="AY2023" s="163">
        <f t="shared" si="2114"/>
        <v>0</v>
      </c>
      <c r="AZ2023" s="163">
        <f t="shared" si="2115"/>
        <v>0</v>
      </c>
      <c r="BA2023" s="163">
        <f t="shared" si="2116"/>
        <v>0</v>
      </c>
      <c r="BB2023" s="163">
        <f t="shared" si="2117"/>
        <v>0</v>
      </c>
      <c r="BC2023" s="163">
        <f t="shared" si="2118"/>
        <v>0</v>
      </c>
      <c r="BD2023" s="163">
        <f t="shared" si="2119"/>
        <v>0</v>
      </c>
    </row>
    <row r="2024" spans="2:56" x14ac:dyDescent="0.3">
      <c r="B2024" s="179" t="s">
        <v>207</v>
      </c>
      <c r="C2024" s="83">
        <f>SUM(C2025)</f>
        <v>0</v>
      </c>
      <c r="D2024" s="84">
        <f>SUM(D2025)</f>
        <v>0</v>
      </c>
      <c r="E2024" s="85">
        <f t="shared" si="2106"/>
        <v>0</v>
      </c>
      <c r="F2024" s="83">
        <f>SUM(F2025)</f>
        <v>0</v>
      </c>
      <c r="G2024" s="84">
        <f>SUM(G2025)</f>
        <v>0</v>
      </c>
      <c r="H2024" s="85">
        <f t="shared" si="2107"/>
        <v>0</v>
      </c>
      <c r="I2024" s="83">
        <f>SUM(I2025)</f>
        <v>0</v>
      </c>
      <c r="J2024" s="86">
        <f>SUM(J2025)</f>
        <v>0</v>
      </c>
      <c r="K2024" s="87">
        <f t="shared" si="2108"/>
        <v>0</v>
      </c>
      <c r="L2024" s="83">
        <f>SUM(L2025)</f>
        <v>0</v>
      </c>
      <c r="M2024" s="86">
        <f>SUM(M2025)</f>
        <v>0</v>
      </c>
      <c r="N2024" s="88">
        <f>SUM(N2025)</f>
        <v>0</v>
      </c>
      <c r="O2024" s="83">
        <f>SUM(O2025)</f>
        <v>0</v>
      </c>
      <c r="P2024" s="88">
        <f>SUM(P2025)</f>
        <v>0</v>
      </c>
      <c r="Q2024" s="199">
        <f t="shared" si="2109"/>
        <v>0</v>
      </c>
      <c r="R2024" s="89">
        <f>SUM(R2025)</f>
        <v>0</v>
      </c>
      <c r="S2024" s="89">
        <f>SUM(S2025)</f>
        <v>0</v>
      </c>
      <c r="T2024" s="200">
        <f t="shared" si="2120"/>
        <v>0</v>
      </c>
      <c r="U2024" s="91"/>
      <c r="V2024" s="83">
        <f>SUM(V2025)</f>
        <v>0</v>
      </c>
      <c r="W2024" s="88">
        <f>SUM(W2025)</f>
        <v>0</v>
      </c>
      <c r="X2024" s="199">
        <f t="shared" si="2110"/>
        <v>0</v>
      </c>
      <c r="Y2024" s="89">
        <f>SUM(Y2025)</f>
        <v>0</v>
      </c>
      <c r="Z2024" s="89">
        <f>SUM(Z2025)</f>
        <v>0</v>
      </c>
      <c r="AA2024" s="200">
        <f t="shared" si="2121"/>
        <v>0</v>
      </c>
      <c r="AB2024" s="91"/>
      <c r="AC2024" s="83">
        <f>SUM(AC2025)</f>
        <v>0</v>
      </c>
      <c r="AD2024" s="88">
        <f>SUM(AD2025)</f>
        <v>0</v>
      </c>
      <c r="AE2024" s="199">
        <f t="shared" si="2111"/>
        <v>0</v>
      </c>
      <c r="AF2024" s="89">
        <f>SUM(AF2025)</f>
        <v>0</v>
      </c>
      <c r="AG2024" s="89">
        <f>SUM(AG2025)</f>
        <v>0</v>
      </c>
      <c r="AH2024" s="200">
        <f t="shared" si="2122"/>
        <v>0</v>
      </c>
      <c r="AJ2024" s="84">
        <f t="shared" ref="AJ2024:AU2024" si="2137">SUM(AJ2025)</f>
        <v>0</v>
      </c>
      <c r="AK2024" s="86">
        <f t="shared" si="2137"/>
        <v>0</v>
      </c>
      <c r="AL2024" s="88">
        <f t="shared" si="2137"/>
        <v>0</v>
      </c>
      <c r="AM2024" s="86">
        <f t="shared" si="2137"/>
        <v>0</v>
      </c>
      <c r="AN2024" s="88">
        <f t="shared" si="2137"/>
        <v>0</v>
      </c>
      <c r="AO2024" s="86">
        <f t="shared" si="2137"/>
        <v>0</v>
      </c>
      <c r="AP2024" s="88">
        <f t="shared" si="2137"/>
        <v>0</v>
      </c>
      <c r="AQ2024" s="86">
        <f t="shared" si="2137"/>
        <v>0</v>
      </c>
      <c r="AR2024" s="88">
        <f t="shared" si="2137"/>
        <v>0</v>
      </c>
      <c r="AS2024" s="86">
        <f t="shared" si="2137"/>
        <v>0</v>
      </c>
      <c r="AT2024" s="88">
        <f t="shared" si="2137"/>
        <v>0</v>
      </c>
      <c r="AU2024" s="86">
        <f t="shared" si="2137"/>
        <v>0</v>
      </c>
      <c r="AV2024" s="86">
        <f t="shared" si="2112"/>
        <v>0</v>
      </c>
      <c r="AW2024" s="93">
        <f t="shared" si="2113"/>
        <v>0</v>
      </c>
      <c r="AY2024" s="86">
        <f t="shared" si="2114"/>
        <v>0</v>
      </c>
      <c r="AZ2024" s="86">
        <f t="shared" si="2115"/>
        <v>0</v>
      </c>
      <c r="BA2024" s="86">
        <f t="shared" si="2116"/>
        <v>0</v>
      </c>
      <c r="BB2024" s="86">
        <f t="shared" si="2117"/>
        <v>0</v>
      </c>
      <c r="BC2024" s="86">
        <f t="shared" si="2118"/>
        <v>0</v>
      </c>
      <c r="BD2024" s="86">
        <f t="shared" si="2119"/>
        <v>0</v>
      </c>
    </row>
    <row r="2025" spans="2:56" x14ac:dyDescent="0.3">
      <c r="B2025" s="201" t="s">
        <v>105</v>
      </c>
      <c r="C2025" s="255"/>
      <c r="D2025" s="256"/>
      <c r="E2025" s="182">
        <f t="shared" si="2106"/>
        <v>0</v>
      </c>
      <c r="F2025" s="255"/>
      <c r="G2025" s="256"/>
      <c r="H2025" s="182">
        <f t="shared" si="2107"/>
        <v>0</v>
      </c>
      <c r="I2025" s="255"/>
      <c r="J2025" s="257"/>
      <c r="K2025" s="184">
        <f t="shared" si="2108"/>
        <v>0</v>
      </c>
      <c r="L2025" s="255"/>
      <c r="M2025" s="257"/>
      <c r="N2025" s="258"/>
      <c r="O2025" s="255"/>
      <c r="P2025" s="258"/>
      <c r="Q2025" s="177">
        <f t="shared" si="2109"/>
        <v>0</v>
      </c>
      <c r="R2025" s="258"/>
      <c r="S2025" s="258"/>
      <c r="T2025" s="178">
        <f t="shared" si="2120"/>
        <v>0</v>
      </c>
      <c r="U2025" s="157"/>
      <c r="V2025" s="255"/>
      <c r="W2025" s="258"/>
      <c r="X2025" s="177">
        <f t="shared" si="2110"/>
        <v>0</v>
      </c>
      <c r="Y2025" s="258"/>
      <c r="Z2025" s="258"/>
      <c r="AA2025" s="178">
        <f t="shared" si="2121"/>
        <v>0</v>
      </c>
      <c r="AB2025" s="157"/>
      <c r="AC2025" s="255"/>
      <c r="AD2025" s="258"/>
      <c r="AE2025" s="177">
        <f t="shared" si="2111"/>
        <v>0</v>
      </c>
      <c r="AF2025" s="258"/>
      <c r="AG2025" s="258"/>
      <c r="AH2025" s="178">
        <f t="shared" si="2122"/>
        <v>0</v>
      </c>
      <c r="AJ2025" s="252"/>
      <c r="AK2025" s="253"/>
      <c r="AL2025" s="254"/>
      <c r="AM2025" s="253"/>
      <c r="AN2025" s="254"/>
      <c r="AO2025" s="253"/>
      <c r="AP2025" s="254"/>
      <c r="AQ2025" s="253"/>
      <c r="AR2025" s="254"/>
      <c r="AS2025" s="253"/>
      <c r="AT2025" s="254"/>
      <c r="AU2025" s="253"/>
      <c r="AV2025" s="163">
        <f t="shared" si="2112"/>
        <v>0</v>
      </c>
      <c r="AW2025" s="93">
        <f t="shared" si="2113"/>
        <v>0</v>
      </c>
      <c r="AY2025" s="163">
        <f t="shared" si="2114"/>
        <v>0</v>
      </c>
      <c r="AZ2025" s="163">
        <f t="shared" si="2115"/>
        <v>0</v>
      </c>
      <c r="BA2025" s="163">
        <f t="shared" si="2116"/>
        <v>0</v>
      </c>
      <c r="BB2025" s="163">
        <f t="shared" si="2117"/>
        <v>0</v>
      </c>
      <c r="BC2025" s="163">
        <f t="shared" si="2118"/>
        <v>0</v>
      </c>
      <c r="BD2025" s="163">
        <f t="shared" si="2119"/>
        <v>0</v>
      </c>
    </row>
    <row r="2026" spans="2:56" s="124" customFormat="1" x14ac:dyDescent="0.3">
      <c r="B2026" s="187" t="s">
        <v>208</v>
      </c>
      <c r="C2026" s="188">
        <f>SUM(C2027,C2033,C2046,C2047,C2048,C2049,C2050)</f>
        <v>0</v>
      </c>
      <c r="D2026" s="189">
        <f>SUM(D2027,D2033,D2046,D2047,D2048,D2049,D2050)</f>
        <v>0</v>
      </c>
      <c r="E2026" s="190">
        <f t="shared" si="2106"/>
        <v>0</v>
      </c>
      <c r="F2026" s="188">
        <f>SUM(F2027,F2033,F2046,F2047,F2048,F2049,F2050)</f>
        <v>0</v>
      </c>
      <c r="G2026" s="189">
        <f>SUM(G2027,G2033,G2046,G2047,G2048,G2049,G2050)</f>
        <v>0</v>
      </c>
      <c r="H2026" s="190">
        <f t="shared" si="2107"/>
        <v>0</v>
      </c>
      <c r="I2026" s="188">
        <f>SUM(I2027,I2033,I2046,I2047,I2048,I2049,I2050)</f>
        <v>0</v>
      </c>
      <c r="J2026" s="191">
        <f>SUM(J2027,J2033,J2046,J2047,J2048,J2049,J2050)</f>
        <v>0</v>
      </c>
      <c r="K2026" s="192">
        <f t="shared" si="2108"/>
        <v>0</v>
      </c>
      <c r="L2026" s="188">
        <f>SUM(L2027,L2033,L2046,L2047,L2048,L2049,L2050)</f>
        <v>0</v>
      </c>
      <c r="M2026" s="191">
        <f>SUM(M2027,M2033,M2046,M2047,M2048,M2049,M2050)</f>
        <v>0</v>
      </c>
      <c r="N2026" s="193">
        <f>SUM(N2027,N2033,N2046,N2047,N2048,N2049,N2050)</f>
        <v>0</v>
      </c>
      <c r="O2026" s="188">
        <f>SUM(O2027,O2033,O2046,O2047,O2048,O2049,O2050)</f>
        <v>0</v>
      </c>
      <c r="P2026" s="193">
        <f>SUM(P2027,P2033,P2046,P2047,P2048,P2049,P2050)</f>
        <v>0</v>
      </c>
      <c r="Q2026" s="194">
        <f t="shared" si="2109"/>
        <v>0</v>
      </c>
      <c r="R2026" s="195">
        <f>SUM(R2027,R2033,R2046,R2047,R2048,R2049,R2050)</f>
        <v>0</v>
      </c>
      <c r="S2026" s="195">
        <f>SUM(S2027,S2033,S2046,S2047,S2048,S2049,S2050)</f>
        <v>0</v>
      </c>
      <c r="T2026" s="196">
        <f t="shared" si="2120"/>
        <v>0</v>
      </c>
      <c r="U2026" s="121"/>
      <c r="V2026" s="188">
        <f>SUM(V2027,V2033,V2046,V2047,V2048,V2049,V2050)</f>
        <v>0</v>
      </c>
      <c r="W2026" s="193">
        <f>SUM(W2027,W2033,W2046,W2047,W2048,W2049,W2050)</f>
        <v>0</v>
      </c>
      <c r="X2026" s="194">
        <f t="shared" si="2110"/>
        <v>0</v>
      </c>
      <c r="Y2026" s="195">
        <f>SUM(Y2027,Y2033,Y2046,Y2047,Y2048,Y2049,Y2050)</f>
        <v>0</v>
      </c>
      <c r="Z2026" s="195">
        <f>SUM(Z2027,Z2033,Z2046,Z2047,Z2048,Z2049,Z2050)</f>
        <v>0</v>
      </c>
      <c r="AA2026" s="196">
        <f t="shared" si="2121"/>
        <v>0</v>
      </c>
      <c r="AB2026" s="121"/>
      <c r="AC2026" s="188">
        <f>SUM(AC2027,AC2033,AC2046,AC2047,AC2048,AC2049,AC2050)</f>
        <v>0</v>
      </c>
      <c r="AD2026" s="193">
        <f>SUM(AD2027,AD2033,AD2046,AD2047,AD2048,AD2049,AD2050)</f>
        <v>0</v>
      </c>
      <c r="AE2026" s="194">
        <f t="shared" si="2111"/>
        <v>0</v>
      </c>
      <c r="AF2026" s="195">
        <f>SUM(AF2027,AF2033,AF2046,AF2047,AF2048,AF2049,AF2050)</f>
        <v>0</v>
      </c>
      <c r="AG2026" s="195">
        <f>SUM(AG2027,AG2033,AG2046,AG2047,AG2048,AG2049,AG2050)</f>
        <v>0</v>
      </c>
      <c r="AH2026" s="196">
        <f t="shared" si="2122"/>
        <v>0</v>
      </c>
      <c r="AJ2026" s="189">
        <f t="shared" ref="AJ2026:AU2026" si="2138">SUM(AJ2027,AJ2033,AJ2046,AJ2047,AJ2048,AJ2049,AJ2050)</f>
        <v>0</v>
      </c>
      <c r="AK2026" s="191">
        <f t="shared" si="2138"/>
        <v>0</v>
      </c>
      <c r="AL2026" s="193">
        <f t="shared" si="2138"/>
        <v>0</v>
      </c>
      <c r="AM2026" s="191">
        <f t="shared" si="2138"/>
        <v>0</v>
      </c>
      <c r="AN2026" s="193">
        <f t="shared" si="2138"/>
        <v>0</v>
      </c>
      <c r="AO2026" s="191">
        <f t="shared" si="2138"/>
        <v>0</v>
      </c>
      <c r="AP2026" s="193">
        <f t="shared" si="2138"/>
        <v>0</v>
      </c>
      <c r="AQ2026" s="191">
        <f t="shared" si="2138"/>
        <v>0</v>
      </c>
      <c r="AR2026" s="193">
        <f t="shared" si="2138"/>
        <v>0</v>
      </c>
      <c r="AS2026" s="191">
        <f t="shared" si="2138"/>
        <v>0</v>
      </c>
      <c r="AT2026" s="193">
        <f t="shared" si="2138"/>
        <v>0</v>
      </c>
      <c r="AU2026" s="191">
        <f t="shared" si="2138"/>
        <v>0</v>
      </c>
      <c r="AV2026" s="191">
        <f t="shared" si="2112"/>
        <v>0</v>
      </c>
      <c r="AW2026" s="197">
        <f t="shared" si="2113"/>
        <v>0</v>
      </c>
      <c r="AX2026" s="198"/>
      <c r="AY2026" s="191">
        <f t="shared" si="2114"/>
        <v>0</v>
      </c>
      <c r="AZ2026" s="191">
        <f t="shared" si="2115"/>
        <v>0</v>
      </c>
      <c r="BA2026" s="191">
        <f t="shared" si="2116"/>
        <v>0</v>
      </c>
      <c r="BB2026" s="191">
        <f t="shared" si="2117"/>
        <v>0</v>
      </c>
      <c r="BC2026" s="191">
        <f t="shared" si="2118"/>
        <v>0</v>
      </c>
      <c r="BD2026" s="191">
        <f t="shared" si="2119"/>
        <v>0</v>
      </c>
    </row>
    <row r="2027" spans="2:56" x14ac:dyDescent="0.3">
      <c r="B2027" s="176" t="s">
        <v>209</v>
      </c>
      <c r="C2027" s="202">
        <f>SUM(C2028,C2031)</f>
        <v>0</v>
      </c>
      <c r="D2027" s="203">
        <f>SUM(D2028,D2031)</f>
        <v>0</v>
      </c>
      <c r="E2027" s="204">
        <f t="shared" si="2106"/>
        <v>0</v>
      </c>
      <c r="F2027" s="202">
        <f>SUM(F2028,F2031)</f>
        <v>0</v>
      </c>
      <c r="G2027" s="203">
        <f>SUM(G2028,G2031)</f>
        <v>0</v>
      </c>
      <c r="H2027" s="204">
        <f t="shared" si="2107"/>
        <v>0</v>
      </c>
      <c r="I2027" s="202">
        <f>SUM(I2028,I2031)</f>
        <v>0</v>
      </c>
      <c r="J2027" s="205">
        <f>SUM(J2028,J2031)</f>
        <v>0</v>
      </c>
      <c r="K2027" s="206">
        <f t="shared" si="2108"/>
        <v>0</v>
      </c>
      <c r="L2027" s="202">
        <f>SUM(L2028,L2031)</f>
        <v>0</v>
      </c>
      <c r="M2027" s="205">
        <f>SUM(M2028,M2031)</f>
        <v>0</v>
      </c>
      <c r="N2027" s="207">
        <f>SUM(N2028,N2031)</f>
        <v>0</v>
      </c>
      <c r="O2027" s="202">
        <f>SUM(O2028,O2031)</f>
        <v>0</v>
      </c>
      <c r="P2027" s="207">
        <f>SUM(P2028,P2031)</f>
        <v>0</v>
      </c>
      <c r="Q2027" s="208">
        <f t="shared" si="2109"/>
        <v>0</v>
      </c>
      <c r="R2027" s="209">
        <f>SUM(R2028,R2031)</f>
        <v>0</v>
      </c>
      <c r="S2027" s="209">
        <f>SUM(S2028,S2031)</f>
        <v>0</v>
      </c>
      <c r="T2027" s="210">
        <f t="shared" si="2120"/>
        <v>0</v>
      </c>
      <c r="U2027" s="91"/>
      <c r="V2027" s="202">
        <f>SUM(V2028,V2031)</f>
        <v>0</v>
      </c>
      <c r="W2027" s="207">
        <f>SUM(W2028,W2031)</f>
        <v>0</v>
      </c>
      <c r="X2027" s="208">
        <f t="shared" si="2110"/>
        <v>0</v>
      </c>
      <c r="Y2027" s="209">
        <f>SUM(Y2028,Y2031)</f>
        <v>0</v>
      </c>
      <c r="Z2027" s="209">
        <f>SUM(Z2028,Z2031)</f>
        <v>0</v>
      </c>
      <c r="AA2027" s="210">
        <f t="shared" si="2121"/>
        <v>0</v>
      </c>
      <c r="AB2027" s="91"/>
      <c r="AC2027" s="202">
        <f>SUM(AC2028,AC2031)</f>
        <v>0</v>
      </c>
      <c r="AD2027" s="207">
        <f>SUM(AD2028,AD2031)</f>
        <v>0</v>
      </c>
      <c r="AE2027" s="208">
        <f t="shared" si="2111"/>
        <v>0</v>
      </c>
      <c r="AF2027" s="209">
        <f>SUM(AF2028,AF2031)</f>
        <v>0</v>
      </c>
      <c r="AG2027" s="209">
        <f>SUM(AG2028,AG2031)</f>
        <v>0</v>
      </c>
      <c r="AH2027" s="210">
        <f t="shared" si="2122"/>
        <v>0</v>
      </c>
      <c r="AJ2027" s="203">
        <f t="shared" ref="AJ2027:AU2027" si="2139">SUM(AJ2028,AJ2031)</f>
        <v>0</v>
      </c>
      <c r="AK2027" s="205">
        <f t="shared" si="2139"/>
        <v>0</v>
      </c>
      <c r="AL2027" s="207">
        <f t="shared" si="2139"/>
        <v>0</v>
      </c>
      <c r="AM2027" s="205">
        <f t="shared" si="2139"/>
        <v>0</v>
      </c>
      <c r="AN2027" s="207">
        <f t="shared" si="2139"/>
        <v>0</v>
      </c>
      <c r="AO2027" s="205">
        <f t="shared" si="2139"/>
        <v>0</v>
      </c>
      <c r="AP2027" s="207">
        <f t="shared" si="2139"/>
        <v>0</v>
      </c>
      <c r="AQ2027" s="205">
        <f t="shared" si="2139"/>
        <v>0</v>
      </c>
      <c r="AR2027" s="207">
        <f t="shared" si="2139"/>
        <v>0</v>
      </c>
      <c r="AS2027" s="205">
        <f t="shared" si="2139"/>
        <v>0</v>
      </c>
      <c r="AT2027" s="207">
        <f t="shared" si="2139"/>
        <v>0</v>
      </c>
      <c r="AU2027" s="205">
        <f t="shared" si="2139"/>
        <v>0</v>
      </c>
      <c r="AV2027" s="205">
        <f t="shared" si="2112"/>
        <v>0</v>
      </c>
      <c r="AW2027" s="211">
        <f t="shared" si="2113"/>
        <v>0</v>
      </c>
      <c r="AY2027" s="205">
        <f t="shared" si="2114"/>
        <v>0</v>
      </c>
      <c r="AZ2027" s="205">
        <f t="shared" si="2115"/>
        <v>0</v>
      </c>
      <c r="BA2027" s="205">
        <f t="shared" si="2116"/>
        <v>0</v>
      </c>
      <c r="BB2027" s="205">
        <f t="shared" si="2117"/>
        <v>0</v>
      </c>
      <c r="BC2027" s="205">
        <f t="shared" si="2118"/>
        <v>0</v>
      </c>
      <c r="BD2027" s="205">
        <f t="shared" si="2119"/>
        <v>0</v>
      </c>
    </row>
    <row r="2028" spans="2:56" x14ac:dyDescent="0.3">
      <c r="B2028" s="179" t="s">
        <v>210</v>
      </c>
      <c r="C2028" s="202">
        <f>SUM(C2029:C2030)</f>
        <v>0</v>
      </c>
      <c r="D2028" s="203">
        <f>SUM(D2029:D2030)</f>
        <v>0</v>
      </c>
      <c r="E2028" s="204">
        <f t="shared" si="2106"/>
        <v>0</v>
      </c>
      <c r="F2028" s="202">
        <f>SUM(F2029:F2030)</f>
        <v>0</v>
      </c>
      <c r="G2028" s="203">
        <f>SUM(G2029:G2030)</f>
        <v>0</v>
      </c>
      <c r="H2028" s="204">
        <f t="shared" si="2107"/>
        <v>0</v>
      </c>
      <c r="I2028" s="202">
        <f>SUM(I2029:I2030)</f>
        <v>0</v>
      </c>
      <c r="J2028" s="205">
        <f>SUM(J2029:J2030)</f>
        <v>0</v>
      </c>
      <c r="K2028" s="206">
        <f t="shared" si="2108"/>
        <v>0</v>
      </c>
      <c r="L2028" s="202">
        <f>SUM(L2029:L2030)</f>
        <v>0</v>
      </c>
      <c r="M2028" s="205">
        <f>SUM(M2029:M2030)</f>
        <v>0</v>
      </c>
      <c r="N2028" s="207">
        <f>SUM(N2029:N2030)</f>
        <v>0</v>
      </c>
      <c r="O2028" s="202">
        <f>SUM(O2029:O2030)</f>
        <v>0</v>
      </c>
      <c r="P2028" s="207">
        <f>SUM(P2029:P2030)</f>
        <v>0</v>
      </c>
      <c r="Q2028" s="208">
        <f t="shared" si="2109"/>
        <v>0</v>
      </c>
      <c r="R2028" s="209">
        <f>SUM(R2029:R2030)</f>
        <v>0</v>
      </c>
      <c r="S2028" s="209">
        <f>SUM(S2029:S2030)</f>
        <v>0</v>
      </c>
      <c r="T2028" s="210">
        <f t="shared" si="2120"/>
        <v>0</v>
      </c>
      <c r="U2028" s="91"/>
      <c r="V2028" s="202">
        <f>SUM(V2029:V2030)</f>
        <v>0</v>
      </c>
      <c r="W2028" s="207">
        <f>SUM(W2029:W2030)</f>
        <v>0</v>
      </c>
      <c r="X2028" s="208">
        <f t="shared" si="2110"/>
        <v>0</v>
      </c>
      <c r="Y2028" s="209">
        <f>SUM(Y2029:Y2030)</f>
        <v>0</v>
      </c>
      <c r="Z2028" s="209">
        <f>SUM(Z2029:Z2030)</f>
        <v>0</v>
      </c>
      <c r="AA2028" s="210">
        <f t="shared" si="2121"/>
        <v>0</v>
      </c>
      <c r="AB2028" s="91"/>
      <c r="AC2028" s="202">
        <f>SUM(AC2029:AC2030)</f>
        <v>0</v>
      </c>
      <c r="AD2028" s="207">
        <f>SUM(AD2029:AD2030)</f>
        <v>0</v>
      </c>
      <c r="AE2028" s="208">
        <f t="shared" si="2111"/>
        <v>0</v>
      </c>
      <c r="AF2028" s="209">
        <f>SUM(AF2029:AF2030)</f>
        <v>0</v>
      </c>
      <c r="AG2028" s="209">
        <f>SUM(AG2029:AG2030)</f>
        <v>0</v>
      </c>
      <c r="AH2028" s="210">
        <f t="shared" si="2122"/>
        <v>0</v>
      </c>
      <c r="AJ2028" s="203">
        <f t="shared" ref="AJ2028:AU2028" si="2140">SUM(AJ2029:AJ2030)</f>
        <v>0</v>
      </c>
      <c r="AK2028" s="205">
        <f t="shared" si="2140"/>
        <v>0</v>
      </c>
      <c r="AL2028" s="207">
        <f t="shared" si="2140"/>
        <v>0</v>
      </c>
      <c r="AM2028" s="205">
        <f t="shared" si="2140"/>
        <v>0</v>
      </c>
      <c r="AN2028" s="207">
        <f t="shared" si="2140"/>
        <v>0</v>
      </c>
      <c r="AO2028" s="205">
        <f t="shared" si="2140"/>
        <v>0</v>
      </c>
      <c r="AP2028" s="207">
        <f t="shared" si="2140"/>
        <v>0</v>
      </c>
      <c r="AQ2028" s="205">
        <f t="shared" si="2140"/>
        <v>0</v>
      </c>
      <c r="AR2028" s="207">
        <f t="shared" si="2140"/>
        <v>0</v>
      </c>
      <c r="AS2028" s="205">
        <f t="shared" si="2140"/>
        <v>0</v>
      </c>
      <c r="AT2028" s="207">
        <f t="shared" si="2140"/>
        <v>0</v>
      </c>
      <c r="AU2028" s="205">
        <f t="shared" si="2140"/>
        <v>0</v>
      </c>
      <c r="AV2028" s="205">
        <f t="shared" si="2112"/>
        <v>0</v>
      </c>
      <c r="AW2028" s="211">
        <f t="shared" si="2113"/>
        <v>0</v>
      </c>
      <c r="AY2028" s="205">
        <f t="shared" si="2114"/>
        <v>0</v>
      </c>
      <c r="AZ2028" s="205">
        <f t="shared" si="2115"/>
        <v>0</v>
      </c>
      <c r="BA2028" s="205">
        <f t="shared" si="2116"/>
        <v>0</v>
      </c>
      <c r="BB2028" s="205">
        <f t="shared" si="2117"/>
        <v>0</v>
      </c>
      <c r="BC2028" s="205">
        <f t="shared" si="2118"/>
        <v>0</v>
      </c>
      <c r="BD2028" s="205">
        <f t="shared" si="2119"/>
        <v>0</v>
      </c>
    </row>
    <row r="2029" spans="2:56" x14ac:dyDescent="0.3">
      <c r="B2029" s="201" t="s">
        <v>211</v>
      </c>
      <c r="C2029" s="255"/>
      <c r="D2029" s="256"/>
      <c r="E2029" s="182">
        <f t="shared" si="2106"/>
        <v>0</v>
      </c>
      <c r="F2029" s="255"/>
      <c r="G2029" s="256"/>
      <c r="H2029" s="182">
        <f t="shared" si="2107"/>
        <v>0</v>
      </c>
      <c r="I2029" s="255"/>
      <c r="J2029" s="257"/>
      <c r="K2029" s="184">
        <f t="shared" si="2108"/>
        <v>0</v>
      </c>
      <c r="L2029" s="255"/>
      <c r="M2029" s="257"/>
      <c r="N2029" s="258"/>
      <c r="O2029" s="255"/>
      <c r="P2029" s="258"/>
      <c r="Q2029" s="177">
        <f t="shared" si="2109"/>
        <v>0</v>
      </c>
      <c r="R2029" s="258"/>
      <c r="S2029" s="258"/>
      <c r="T2029" s="178">
        <f t="shared" si="2120"/>
        <v>0</v>
      </c>
      <c r="U2029" s="157"/>
      <c r="V2029" s="255"/>
      <c r="W2029" s="258"/>
      <c r="X2029" s="177">
        <f t="shared" si="2110"/>
        <v>0</v>
      </c>
      <c r="Y2029" s="258"/>
      <c r="Z2029" s="258"/>
      <c r="AA2029" s="178">
        <f t="shared" si="2121"/>
        <v>0</v>
      </c>
      <c r="AB2029" s="157"/>
      <c r="AC2029" s="255"/>
      <c r="AD2029" s="258"/>
      <c r="AE2029" s="177">
        <f t="shared" si="2111"/>
        <v>0</v>
      </c>
      <c r="AF2029" s="258"/>
      <c r="AG2029" s="258"/>
      <c r="AH2029" s="178">
        <f t="shared" si="2122"/>
        <v>0</v>
      </c>
      <c r="AJ2029" s="252"/>
      <c r="AK2029" s="253"/>
      <c r="AL2029" s="254"/>
      <c r="AM2029" s="253"/>
      <c r="AN2029" s="254"/>
      <c r="AO2029" s="253"/>
      <c r="AP2029" s="254"/>
      <c r="AQ2029" s="253"/>
      <c r="AR2029" s="254"/>
      <c r="AS2029" s="253"/>
      <c r="AT2029" s="254"/>
      <c r="AU2029" s="253"/>
      <c r="AV2029" s="163">
        <f t="shared" si="2112"/>
        <v>0</v>
      </c>
      <c r="AW2029" s="93">
        <f t="shared" si="2113"/>
        <v>0</v>
      </c>
      <c r="AY2029" s="163">
        <f t="shared" si="2114"/>
        <v>0</v>
      </c>
      <c r="AZ2029" s="163">
        <f t="shared" si="2115"/>
        <v>0</v>
      </c>
      <c r="BA2029" s="163">
        <f t="shared" si="2116"/>
        <v>0</v>
      </c>
      <c r="BB2029" s="163">
        <f t="shared" si="2117"/>
        <v>0</v>
      </c>
      <c r="BC2029" s="163">
        <f t="shared" si="2118"/>
        <v>0</v>
      </c>
      <c r="BD2029" s="163">
        <f t="shared" si="2119"/>
        <v>0</v>
      </c>
    </row>
    <row r="2030" spans="2:56" x14ac:dyDescent="0.3">
      <c r="B2030" s="201" t="s">
        <v>212</v>
      </c>
      <c r="C2030" s="255"/>
      <c r="D2030" s="256"/>
      <c r="E2030" s="182">
        <f t="shared" si="2106"/>
        <v>0</v>
      </c>
      <c r="F2030" s="255"/>
      <c r="G2030" s="256"/>
      <c r="H2030" s="182">
        <f t="shared" si="2107"/>
        <v>0</v>
      </c>
      <c r="I2030" s="255"/>
      <c r="J2030" s="257"/>
      <c r="K2030" s="184">
        <f t="shared" si="2108"/>
        <v>0</v>
      </c>
      <c r="L2030" s="255"/>
      <c r="M2030" s="257"/>
      <c r="N2030" s="258"/>
      <c r="O2030" s="255"/>
      <c r="P2030" s="258"/>
      <c r="Q2030" s="177">
        <f t="shared" si="2109"/>
        <v>0</v>
      </c>
      <c r="R2030" s="258"/>
      <c r="S2030" s="258"/>
      <c r="T2030" s="178">
        <f t="shared" si="2120"/>
        <v>0</v>
      </c>
      <c r="U2030" s="157"/>
      <c r="V2030" s="255"/>
      <c r="W2030" s="258"/>
      <c r="X2030" s="177">
        <f t="shared" si="2110"/>
        <v>0</v>
      </c>
      <c r="Y2030" s="258"/>
      <c r="Z2030" s="258"/>
      <c r="AA2030" s="178">
        <f t="shared" si="2121"/>
        <v>0</v>
      </c>
      <c r="AB2030" s="157"/>
      <c r="AC2030" s="255"/>
      <c r="AD2030" s="258"/>
      <c r="AE2030" s="177">
        <f t="shared" si="2111"/>
        <v>0</v>
      </c>
      <c r="AF2030" s="258"/>
      <c r="AG2030" s="258"/>
      <c r="AH2030" s="178">
        <f t="shared" si="2122"/>
        <v>0</v>
      </c>
      <c r="AJ2030" s="252"/>
      <c r="AK2030" s="253"/>
      <c r="AL2030" s="254"/>
      <c r="AM2030" s="253"/>
      <c r="AN2030" s="254"/>
      <c r="AO2030" s="253"/>
      <c r="AP2030" s="254"/>
      <c r="AQ2030" s="253"/>
      <c r="AR2030" s="254"/>
      <c r="AS2030" s="253"/>
      <c r="AT2030" s="254"/>
      <c r="AU2030" s="253"/>
      <c r="AV2030" s="163">
        <f t="shared" si="2112"/>
        <v>0</v>
      </c>
      <c r="AW2030" s="93">
        <f t="shared" si="2113"/>
        <v>0</v>
      </c>
      <c r="AY2030" s="163">
        <f t="shared" si="2114"/>
        <v>0</v>
      </c>
      <c r="AZ2030" s="163">
        <f t="shared" si="2115"/>
        <v>0</v>
      </c>
      <c r="BA2030" s="163">
        <f t="shared" si="2116"/>
        <v>0</v>
      </c>
      <c r="BB2030" s="163">
        <f t="shared" si="2117"/>
        <v>0</v>
      </c>
      <c r="BC2030" s="163">
        <f t="shared" si="2118"/>
        <v>0</v>
      </c>
      <c r="BD2030" s="163">
        <f t="shared" si="2119"/>
        <v>0</v>
      </c>
    </row>
    <row r="2031" spans="2:56" x14ac:dyDescent="0.3">
      <c r="B2031" s="179" t="s">
        <v>213</v>
      </c>
      <c r="C2031" s="202">
        <f>SUM(C2032)</f>
        <v>0</v>
      </c>
      <c r="D2031" s="203">
        <f>SUM(D2032)</f>
        <v>0</v>
      </c>
      <c r="E2031" s="204">
        <f t="shared" si="2106"/>
        <v>0</v>
      </c>
      <c r="F2031" s="202">
        <f>SUM(F2032)</f>
        <v>0</v>
      </c>
      <c r="G2031" s="203">
        <f>SUM(G2032)</f>
        <v>0</v>
      </c>
      <c r="H2031" s="204">
        <f t="shared" si="2107"/>
        <v>0</v>
      </c>
      <c r="I2031" s="202">
        <f>SUM(I2032)</f>
        <v>0</v>
      </c>
      <c r="J2031" s="205">
        <f>SUM(J2032)</f>
        <v>0</v>
      </c>
      <c r="K2031" s="206">
        <f t="shared" si="2108"/>
        <v>0</v>
      </c>
      <c r="L2031" s="202">
        <f>SUM(L2032)</f>
        <v>0</v>
      </c>
      <c r="M2031" s="205">
        <f>SUM(M2032)</f>
        <v>0</v>
      </c>
      <c r="N2031" s="207">
        <f>SUM(N2032)</f>
        <v>0</v>
      </c>
      <c r="O2031" s="202">
        <f>SUM(O2032)</f>
        <v>0</v>
      </c>
      <c r="P2031" s="207">
        <f>SUM(P2032)</f>
        <v>0</v>
      </c>
      <c r="Q2031" s="208">
        <f t="shared" si="2109"/>
        <v>0</v>
      </c>
      <c r="R2031" s="209">
        <f>SUM(R2032)</f>
        <v>0</v>
      </c>
      <c r="S2031" s="209">
        <f>SUM(S2032)</f>
        <v>0</v>
      </c>
      <c r="T2031" s="210">
        <f t="shared" si="2120"/>
        <v>0</v>
      </c>
      <c r="U2031" s="91"/>
      <c r="V2031" s="202">
        <f>SUM(V2032)</f>
        <v>0</v>
      </c>
      <c r="W2031" s="207">
        <f>SUM(W2032)</f>
        <v>0</v>
      </c>
      <c r="X2031" s="208">
        <f t="shared" si="2110"/>
        <v>0</v>
      </c>
      <c r="Y2031" s="209">
        <f>SUM(Y2032)</f>
        <v>0</v>
      </c>
      <c r="Z2031" s="209">
        <f>SUM(Z2032)</f>
        <v>0</v>
      </c>
      <c r="AA2031" s="210">
        <f t="shared" si="2121"/>
        <v>0</v>
      </c>
      <c r="AB2031" s="91"/>
      <c r="AC2031" s="202">
        <f>SUM(AC2032)</f>
        <v>0</v>
      </c>
      <c r="AD2031" s="207">
        <f>SUM(AD2032)</f>
        <v>0</v>
      </c>
      <c r="AE2031" s="208">
        <f t="shared" si="2111"/>
        <v>0</v>
      </c>
      <c r="AF2031" s="209">
        <f>SUM(AF2032)</f>
        <v>0</v>
      </c>
      <c r="AG2031" s="209">
        <f>SUM(AG2032)</f>
        <v>0</v>
      </c>
      <c r="AH2031" s="210">
        <f t="shared" si="2122"/>
        <v>0</v>
      </c>
      <c r="AJ2031" s="203">
        <f t="shared" ref="AJ2031:AU2031" si="2141">SUM(AJ2032)</f>
        <v>0</v>
      </c>
      <c r="AK2031" s="205">
        <f t="shared" si="2141"/>
        <v>0</v>
      </c>
      <c r="AL2031" s="207">
        <f t="shared" si="2141"/>
        <v>0</v>
      </c>
      <c r="AM2031" s="205">
        <f t="shared" si="2141"/>
        <v>0</v>
      </c>
      <c r="AN2031" s="207">
        <f t="shared" si="2141"/>
        <v>0</v>
      </c>
      <c r="AO2031" s="205">
        <f t="shared" si="2141"/>
        <v>0</v>
      </c>
      <c r="AP2031" s="207">
        <f t="shared" si="2141"/>
        <v>0</v>
      </c>
      <c r="AQ2031" s="205">
        <f t="shared" si="2141"/>
        <v>0</v>
      </c>
      <c r="AR2031" s="207">
        <f t="shared" si="2141"/>
        <v>0</v>
      </c>
      <c r="AS2031" s="205">
        <f t="shared" si="2141"/>
        <v>0</v>
      </c>
      <c r="AT2031" s="207">
        <f t="shared" si="2141"/>
        <v>0</v>
      </c>
      <c r="AU2031" s="205">
        <f t="shared" si="2141"/>
        <v>0</v>
      </c>
      <c r="AV2031" s="205">
        <f t="shared" si="2112"/>
        <v>0</v>
      </c>
      <c r="AW2031" s="211">
        <f t="shared" si="2113"/>
        <v>0</v>
      </c>
      <c r="AY2031" s="205">
        <f t="shared" si="2114"/>
        <v>0</v>
      </c>
      <c r="AZ2031" s="205">
        <f t="shared" si="2115"/>
        <v>0</v>
      </c>
      <c r="BA2031" s="205">
        <f t="shared" si="2116"/>
        <v>0</v>
      </c>
      <c r="BB2031" s="205">
        <f t="shared" si="2117"/>
        <v>0</v>
      </c>
      <c r="BC2031" s="205">
        <f t="shared" si="2118"/>
        <v>0</v>
      </c>
      <c r="BD2031" s="205">
        <f t="shared" si="2119"/>
        <v>0</v>
      </c>
    </row>
    <row r="2032" spans="2:56" x14ac:dyDescent="0.3">
      <c r="B2032" s="201" t="s">
        <v>105</v>
      </c>
      <c r="C2032" s="255"/>
      <c r="D2032" s="256"/>
      <c r="E2032" s="182">
        <f t="shared" si="2106"/>
        <v>0</v>
      </c>
      <c r="F2032" s="255"/>
      <c r="G2032" s="256"/>
      <c r="H2032" s="182">
        <f t="shared" si="2107"/>
        <v>0</v>
      </c>
      <c r="I2032" s="255"/>
      <c r="J2032" s="257"/>
      <c r="K2032" s="184">
        <f t="shared" si="2108"/>
        <v>0</v>
      </c>
      <c r="L2032" s="255"/>
      <c r="M2032" s="257"/>
      <c r="N2032" s="258"/>
      <c r="O2032" s="255"/>
      <c r="P2032" s="258"/>
      <c r="Q2032" s="177">
        <f t="shared" si="2109"/>
        <v>0</v>
      </c>
      <c r="R2032" s="258"/>
      <c r="S2032" s="258"/>
      <c r="T2032" s="178">
        <f t="shared" si="2120"/>
        <v>0</v>
      </c>
      <c r="U2032" s="157"/>
      <c r="V2032" s="255"/>
      <c r="W2032" s="258"/>
      <c r="X2032" s="177">
        <f t="shared" si="2110"/>
        <v>0</v>
      </c>
      <c r="Y2032" s="258"/>
      <c r="Z2032" s="258"/>
      <c r="AA2032" s="178">
        <f t="shared" si="2121"/>
        <v>0</v>
      </c>
      <c r="AB2032" s="157"/>
      <c r="AC2032" s="255"/>
      <c r="AD2032" s="258"/>
      <c r="AE2032" s="177">
        <f t="shared" si="2111"/>
        <v>0</v>
      </c>
      <c r="AF2032" s="258"/>
      <c r="AG2032" s="258"/>
      <c r="AH2032" s="178">
        <f t="shared" si="2122"/>
        <v>0</v>
      </c>
      <c r="AJ2032" s="252"/>
      <c r="AK2032" s="253"/>
      <c r="AL2032" s="254"/>
      <c r="AM2032" s="253"/>
      <c r="AN2032" s="254"/>
      <c r="AO2032" s="253"/>
      <c r="AP2032" s="254"/>
      <c r="AQ2032" s="253"/>
      <c r="AR2032" s="254"/>
      <c r="AS2032" s="253"/>
      <c r="AT2032" s="254"/>
      <c r="AU2032" s="253"/>
      <c r="AV2032" s="163">
        <f t="shared" si="2112"/>
        <v>0</v>
      </c>
      <c r="AW2032" s="93">
        <f t="shared" si="2113"/>
        <v>0</v>
      </c>
      <c r="AY2032" s="163">
        <f t="shared" si="2114"/>
        <v>0</v>
      </c>
      <c r="AZ2032" s="163">
        <f t="shared" si="2115"/>
        <v>0</v>
      </c>
      <c r="BA2032" s="163">
        <f t="shared" si="2116"/>
        <v>0</v>
      </c>
      <c r="BB2032" s="163">
        <f t="shared" si="2117"/>
        <v>0</v>
      </c>
      <c r="BC2032" s="163">
        <f t="shared" si="2118"/>
        <v>0</v>
      </c>
      <c r="BD2032" s="163">
        <f t="shared" si="2119"/>
        <v>0</v>
      </c>
    </row>
    <row r="2033" spans="2:56" x14ac:dyDescent="0.3">
      <c r="B2033" s="176" t="s">
        <v>214</v>
      </c>
      <c r="C2033" s="202">
        <f>SUM(C2034,C2038)</f>
        <v>0</v>
      </c>
      <c r="D2033" s="203">
        <f>SUM(D2034,D2038)</f>
        <v>0</v>
      </c>
      <c r="E2033" s="204">
        <f t="shared" si="2106"/>
        <v>0</v>
      </c>
      <c r="F2033" s="202">
        <f>SUM(F2034,F2038)</f>
        <v>0</v>
      </c>
      <c r="G2033" s="203">
        <f>SUM(G2034,G2038)</f>
        <v>0</v>
      </c>
      <c r="H2033" s="204">
        <f t="shared" si="2107"/>
        <v>0</v>
      </c>
      <c r="I2033" s="202">
        <f>SUM(I2034,I2038)</f>
        <v>0</v>
      </c>
      <c r="J2033" s="205">
        <f>SUM(J2034,J2038)</f>
        <v>0</v>
      </c>
      <c r="K2033" s="206">
        <f t="shared" si="2108"/>
        <v>0</v>
      </c>
      <c r="L2033" s="202">
        <f>SUM(L2034,L2038)</f>
        <v>0</v>
      </c>
      <c r="M2033" s="205">
        <f>SUM(M2034,M2038)</f>
        <v>0</v>
      </c>
      <c r="N2033" s="207">
        <f>SUM(N2034,N2038)</f>
        <v>0</v>
      </c>
      <c r="O2033" s="202">
        <f>SUM(O2034,O2038)</f>
        <v>0</v>
      </c>
      <c r="P2033" s="207">
        <f>SUM(P2034,P2038)</f>
        <v>0</v>
      </c>
      <c r="Q2033" s="208">
        <f t="shared" si="2109"/>
        <v>0</v>
      </c>
      <c r="R2033" s="209">
        <f>SUM(R2034,R2038)</f>
        <v>0</v>
      </c>
      <c r="S2033" s="209">
        <f>SUM(S2034,S2038)</f>
        <v>0</v>
      </c>
      <c r="T2033" s="210">
        <f t="shared" si="2120"/>
        <v>0</v>
      </c>
      <c r="U2033" s="91"/>
      <c r="V2033" s="202">
        <f>SUM(V2034,V2038)</f>
        <v>0</v>
      </c>
      <c r="W2033" s="207">
        <f>SUM(W2034,W2038)</f>
        <v>0</v>
      </c>
      <c r="X2033" s="208">
        <f t="shared" si="2110"/>
        <v>0</v>
      </c>
      <c r="Y2033" s="209">
        <f>SUM(Y2034,Y2038)</f>
        <v>0</v>
      </c>
      <c r="Z2033" s="209">
        <f>SUM(Z2034,Z2038)</f>
        <v>0</v>
      </c>
      <c r="AA2033" s="210">
        <f t="shared" si="2121"/>
        <v>0</v>
      </c>
      <c r="AB2033" s="91"/>
      <c r="AC2033" s="202">
        <f>SUM(AC2034,AC2038)</f>
        <v>0</v>
      </c>
      <c r="AD2033" s="207">
        <f>SUM(AD2034,AD2038)</f>
        <v>0</v>
      </c>
      <c r="AE2033" s="208">
        <f t="shared" si="2111"/>
        <v>0</v>
      </c>
      <c r="AF2033" s="209">
        <f>SUM(AF2034,AF2038)</f>
        <v>0</v>
      </c>
      <c r="AG2033" s="209">
        <f>SUM(AG2034,AG2038)</f>
        <v>0</v>
      </c>
      <c r="AH2033" s="210">
        <f t="shared" si="2122"/>
        <v>0</v>
      </c>
      <c r="AJ2033" s="203">
        <f t="shared" ref="AJ2033:AU2033" si="2142">SUM(AJ2034,AJ2038)</f>
        <v>0</v>
      </c>
      <c r="AK2033" s="205">
        <f t="shared" si="2142"/>
        <v>0</v>
      </c>
      <c r="AL2033" s="207">
        <f t="shared" si="2142"/>
        <v>0</v>
      </c>
      <c r="AM2033" s="205">
        <f t="shared" si="2142"/>
        <v>0</v>
      </c>
      <c r="AN2033" s="207">
        <f t="shared" si="2142"/>
        <v>0</v>
      </c>
      <c r="AO2033" s="205">
        <f t="shared" si="2142"/>
        <v>0</v>
      </c>
      <c r="AP2033" s="207">
        <f t="shared" si="2142"/>
        <v>0</v>
      </c>
      <c r="AQ2033" s="205">
        <f t="shared" si="2142"/>
        <v>0</v>
      </c>
      <c r="AR2033" s="207">
        <f t="shared" si="2142"/>
        <v>0</v>
      </c>
      <c r="AS2033" s="205">
        <f t="shared" si="2142"/>
        <v>0</v>
      </c>
      <c r="AT2033" s="207">
        <f t="shared" si="2142"/>
        <v>0</v>
      </c>
      <c r="AU2033" s="205">
        <f t="shared" si="2142"/>
        <v>0</v>
      </c>
      <c r="AV2033" s="205">
        <f t="shared" si="2112"/>
        <v>0</v>
      </c>
      <c r="AW2033" s="211">
        <f t="shared" si="2113"/>
        <v>0</v>
      </c>
      <c r="AY2033" s="205">
        <f t="shared" si="2114"/>
        <v>0</v>
      </c>
      <c r="AZ2033" s="205">
        <f t="shared" si="2115"/>
        <v>0</v>
      </c>
      <c r="BA2033" s="205">
        <f t="shared" si="2116"/>
        <v>0</v>
      </c>
      <c r="BB2033" s="205">
        <f t="shared" si="2117"/>
        <v>0</v>
      </c>
      <c r="BC2033" s="205">
        <f t="shared" si="2118"/>
        <v>0</v>
      </c>
      <c r="BD2033" s="205">
        <f t="shared" si="2119"/>
        <v>0</v>
      </c>
    </row>
    <row r="2034" spans="2:56" x14ac:dyDescent="0.3">
      <c r="B2034" s="179" t="s">
        <v>215</v>
      </c>
      <c r="C2034" s="202">
        <f>SUM(C2035:C2037)</f>
        <v>0</v>
      </c>
      <c r="D2034" s="203">
        <f>SUM(D2035:D2037)</f>
        <v>0</v>
      </c>
      <c r="E2034" s="204">
        <f t="shared" si="2106"/>
        <v>0</v>
      </c>
      <c r="F2034" s="202">
        <f>SUM(F2035:F2037)</f>
        <v>0</v>
      </c>
      <c r="G2034" s="203">
        <f>SUM(G2035:G2037)</f>
        <v>0</v>
      </c>
      <c r="H2034" s="204">
        <f t="shared" si="2107"/>
        <v>0</v>
      </c>
      <c r="I2034" s="202">
        <f>SUM(I2035:I2037)</f>
        <v>0</v>
      </c>
      <c r="J2034" s="205">
        <f>SUM(J2035:J2037)</f>
        <v>0</v>
      </c>
      <c r="K2034" s="206">
        <f t="shared" si="2108"/>
        <v>0</v>
      </c>
      <c r="L2034" s="202">
        <f>SUM(L2035:L2037)</f>
        <v>0</v>
      </c>
      <c r="M2034" s="205">
        <f>SUM(M2035:M2037)</f>
        <v>0</v>
      </c>
      <c r="N2034" s="207">
        <f>SUM(N2035:N2037)</f>
        <v>0</v>
      </c>
      <c r="O2034" s="202">
        <f>SUM(O2035:O2037)</f>
        <v>0</v>
      </c>
      <c r="P2034" s="207">
        <f>SUM(P2035:P2037)</f>
        <v>0</v>
      </c>
      <c r="Q2034" s="208">
        <f t="shared" si="2109"/>
        <v>0</v>
      </c>
      <c r="R2034" s="209">
        <f>SUM(R2035:R2037)</f>
        <v>0</v>
      </c>
      <c r="S2034" s="209">
        <f>SUM(S2035:S2037)</f>
        <v>0</v>
      </c>
      <c r="T2034" s="210">
        <f t="shared" si="2120"/>
        <v>0</v>
      </c>
      <c r="U2034" s="91"/>
      <c r="V2034" s="202">
        <f>SUM(V2035:V2037)</f>
        <v>0</v>
      </c>
      <c r="W2034" s="207">
        <f>SUM(W2035:W2037)</f>
        <v>0</v>
      </c>
      <c r="X2034" s="208">
        <f t="shared" si="2110"/>
        <v>0</v>
      </c>
      <c r="Y2034" s="209">
        <f>SUM(Y2035:Y2037)</f>
        <v>0</v>
      </c>
      <c r="Z2034" s="209">
        <f>SUM(Z2035:Z2037)</f>
        <v>0</v>
      </c>
      <c r="AA2034" s="210">
        <f t="shared" si="2121"/>
        <v>0</v>
      </c>
      <c r="AB2034" s="91"/>
      <c r="AC2034" s="202">
        <f>SUM(AC2035:AC2037)</f>
        <v>0</v>
      </c>
      <c r="AD2034" s="207">
        <f>SUM(AD2035:AD2037)</f>
        <v>0</v>
      </c>
      <c r="AE2034" s="208">
        <f t="shared" si="2111"/>
        <v>0</v>
      </c>
      <c r="AF2034" s="209">
        <f>SUM(AF2035:AF2037)</f>
        <v>0</v>
      </c>
      <c r="AG2034" s="209">
        <f>SUM(AG2035:AG2037)</f>
        <v>0</v>
      </c>
      <c r="AH2034" s="210">
        <f t="shared" si="2122"/>
        <v>0</v>
      </c>
      <c r="AJ2034" s="203">
        <f t="shared" ref="AJ2034:AU2034" si="2143">SUM(AJ2035:AJ2037)</f>
        <v>0</v>
      </c>
      <c r="AK2034" s="205">
        <f t="shared" si="2143"/>
        <v>0</v>
      </c>
      <c r="AL2034" s="207">
        <f t="shared" si="2143"/>
        <v>0</v>
      </c>
      <c r="AM2034" s="205">
        <f t="shared" si="2143"/>
        <v>0</v>
      </c>
      <c r="AN2034" s="207">
        <f t="shared" si="2143"/>
        <v>0</v>
      </c>
      <c r="AO2034" s="205">
        <f t="shared" si="2143"/>
        <v>0</v>
      </c>
      <c r="AP2034" s="207">
        <f t="shared" si="2143"/>
        <v>0</v>
      </c>
      <c r="AQ2034" s="205">
        <f t="shared" si="2143"/>
        <v>0</v>
      </c>
      <c r="AR2034" s="207">
        <f t="shared" si="2143"/>
        <v>0</v>
      </c>
      <c r="AS2034" s="205">
        <f t="shared" si="2143"/>
        <v>0</v>
      </c>
      <c r="AT2034" s="207">
        <f t="shared" si="2143"/>
        <v>0</v>
      </c>
      <c r="AU2034" s="205">
        <f t="shared" si="2143"/>
        <v>0</v>
      </c>
      <c r="AV2034" s="205">
        <f t="shared" si="2112"/>
        <v>0</v>
      </c>
      <c r="AW2034" s="211">
        <f t="shared" si="2113"/>
        <v>0</v>
      </c>
      <c r="AY2034" s="205">
        <f t="shared" si="2114"/>
        <v>0</v>
      </c>
      <c r="AZ2034" s="205">
        <f t="shared" si="2115"/>
        <v>0</v>
      </c>
      <c r="BA2034" s="205">
        <f t="shared" si="2116"/>
        <v>0</v>
      </c>
      <c r="BB2034" s="205">
        <f t="shared" si="2117"/>
        <v>0</v>
      </c>
      <c r="BC2034" s="205">
        <f t="shared" si="2118"/>
        <v>0</v>
      </c>
      <c r="BD2034" s="205">
        <f t="shared" si="2119"/>
        <v>0</v>
      </c>
    </row>
    <row r="2035" spans="2:56" x14ac:dyDescent="0.3">
      <c r="B2035" s="201" t="s">
        <v>216</v>
      </c>
      <c r="C2035" s="255"/>
      <c r="D2035" s="256"/>
      <c r="E2035" s="182">
        <f t="shared" si="2106"/>
        <v>0</v>
      </c>
      <c r="F2035" s="255"/>
      <c r="G2035" s="256"/>
      <c r="H2035" s="182">
        <f t="shared" si="2107"/>
        <v>0</v>
      </c>
      <c r="I2035" s="255"/>
      <c r="J2035" s="257"/>
      <c r="K2035" s="184">
        <f t="shared" si="2108"/>
        <v>0</v>
      </c>
      <c r="L2035" s="255"/>
      <c r="M2035" s="257"/>
      <c r="N2035" s="258"/>
      <c r="O2035" s="255"/>
      <c r="P2035" s="258"/>
      <c r="Q2035" s="177">
        <f t="shared" si="2109"/>
        <v>0</v>
      </c>
      <c r="R2035" s="258"/>
      <c r="S2035" s="258"/>
      <c r="T2035" s="178">
        <f t="shared" si="2120"/>
        <v>0</v>
      </c>
      <c r="U2035" s="157"/>
      <c r="V2035" s="255"/>
      <c r="W2035" s="258"/>
      <c r="X2035" s="177">
        <f t="shared" si="2110"/>
        <v>0</v>
      </c>
      <c r="Y2035" s="258"/>
      <c r="Z2035" s="258"/>
      <c r="AA2035" s="178">
        <f t="shared" si="2121"/>
        <v>0</v>
      </c>
      <c r="AB2035" s="157"/>
      <c r="AC2035" s="255"/>
      <c r="AD2035" s="258"/>
      <c r="AE2035" s="177">
        <f t="shared" si="2111"/>
        <v>0</v>
      </c>
      <c r="AF2035" s="258"/>
      <c r="AG2035" s="258"/>
      <c r="AH2035" s="178">
        <f t="shared" si="2122"/>
        <v>0</v>
      </c>
      <c r="AJ2035" s="252"/>
      <c r="AK2035" s="253"/>
      <c r="AL2035" s="254"/>
      <c r="AM2035" s="253"/>
      <c r="AN2035" s="254"/>
      <c r="AO2035" s="253"/>
      <c r="AP2035" s="254"/>
      <c r="AQ2035" s="253"/>
      <c r="AR2035" s="254"/>
      <c r="AS2035" s="253"/>
      <c r="AT2035" s="254"/>
      <c r="AU2035" s="253"/>
      <c r="AV2035" s="163">
        <f t="shared" si="2112"/>
        <v>0</v>
      </c>
      <c r="AW2035" s="93">
        <f t="shared" si="2113"/>
        <v>0</v>
      </c>
      <c r="AY2035" s="163">
        <f t="shared" si="2114"/>
        <v>0</v>
      </c>
      <c r="AZ2035" s="163">
        <f t="shared" si="2115"/>
        <v>0</v>
      </c>
      <c r="BA2035" s="163">
        <f t="shared" si="2116"/>
        <v>0</v>
      </c>
      <c r="BB2035" s="163">
        <f t="shared" si="2117"/>
        <v>0</v>
      </c>
      <c r="BC2035" s="163">
        <f t="shared" si="2118"/>
        <v>0</v>
      </c>
      <c r="BD2035" s="163">
        <f t="shared" si="2119"/>
        <v>0</v>
      </c>
    </row>
    <row r="2036" spans="2:56" x14ac:dyDescent="0.3">
      <c r="B2036" s="201" t="s">
        <v>217</v>
      </c>
      <c r="C2036" s="255"/>
      <c r="D2036" s="256"/>
      <c r="E2036" s="182">
        <f t="shared" si="2106"/>
        <v>0</v>
      </c>
      <c r="F2036" s="255"/>
      <c r="G2036" s="256"/>
      <c r="H2036" s="182">
        <f t="shared" si="2107"/>
        <v>0</v>
      </c>
      <c r="I2036" s="255"/>
      <c r="J2036" s="257"/>
      <c r="K2036" s="184">
        <f t="shared" si="2108"/>
        <v>0</v>
      </c>
      <c r="L2036" s="255"/>
      <c r="M2036" s="257"/>
      <c r="N2036" s="258"/>
      <c r="O2036" s="255"/>
      <c r="P2036" s="258"/>
      <c r="Q2036" s="177">
        <f t="shared" si="2109"/>
        <v>0</v>
      </c>
      <c r="R2036" s="258"/>
      <c r="S2036" s="258"/>
      <c r="T2036" s="178">
        <f t="shared" si="2120"/>
        <v>0</v>
      </c>
      <c r="U2036" s="157"/>
      <c r="V2036" s="255"/>
      <c r="W2036" s="258"/>
      <c r="X2036" s="177">
        <f t="shared" si="2110"/>
        <v>0</v>
      </c>
      <c r="Y2036" s="258"/>
      <c r="Z2036" s="258"/>
      <c r="AA2036" s="178">
        <f t="shared" si="2121"/>
        <v>0</v>
      </c>
      <c r="AB2036" s="157"/>
      <c r="AC2036" s="255"/>
      <c r="AD2036" s="258"/>
      <c r="AE2036" s="177">
        <f t="shared" si="2111"/>
        <v>0</v>
      </c>
      <c r="AF2036" s="258"/>
      <c r="AG2036" s="258"/>
      <c r="AH2036" s="178">
        <f t="shared" si="2122"/>
        <v>0</v>
      </c>
      <c r="AJ2036" s="252"/>
      <c r="AK2036" s="253"/>
      <c r="AL2036" s="254"/>
      <c r="AM2036" s="253"/>
      <c r="AN2036" s="254"/>
      <c r="AO2036" s="253"/>
      <c r="AP2036" s="254"/>
      <c r="AQ2036" s="253"/>
      <c r="AR2036" s="254"/>
      <c r="AS2036" s="253"/>
      <c r="AT2036" s="254"/>
      <c r="AU2036" s="253"/>
      <c r="AV2036" s="163">
        <f t="shared" si="2112"/>
        <v>0</v>
      </c>
      <c r="AW2036" s="93">
        <f t="shared" si="2113"/>
        <v>0</v>
      </c>
      <c r="AY2036" s="163">
        <f t="shared" si="2114"/>
        <v>0</v>
      </c>
      <c r="AZ2036" s="163">
        <f t="shared" si="2115"/>
        <v>0</v>
      </c>
      <c r="BA2036" s="163">
        <f t="shared" si="2116"/>
        <v>0</v>
      </c>
      <c r="BB2036" s="163">
        <f t="shared" si="2117"/>
        <v>0</v>
      </c>
      <c r="BC2036" s="163">
        <f t="shared" si="2118"/>
        <v>0</v>
      </c>
      <c r="BD2036" s="163">
        <f t="shared" si="2119"/>
        <v>0</v>
      </c>
    </row>
    <row r="2037" spans="2:56" x14ac:dyDescent="0.3">
      <c r="B2037" s="201" t="s">
        <v>218</v>
      </c>
      <c r="C2037" s="255"/>
      <c r="D2037" s="256"/>
      <c r="E2037" s="182">
        <f t="shared" si="2106"/>
        <v>0</v>
      </c>
      <c r="F2037" s="255"/>
      <c r="G2037" s="256"/>
      <c r="H2037" s="182">
        <f t="shared" si="2107"/>
        <v>0</v>
      </c>
      <c r="I2037" s="255"/>
      <c r="J2037" s="257"/>
      <c r="K2037" s="184">
        <f t="shared" si="2108"/>
        <v>0</v>
      </c>
      <c r="L2037" s="255"/>
      <c r="M2037" s="257"/>
      <c r="N2037" s="258"/>
      <c r="O2037" s="255"/>
      <c r="P2037" s="258"/>
      <c r="Q2037" s="177">
        <f t="shared" si="2109"/>
        <v>0</v>
      </c>
      <c r="R2037" s="258"/>
      <c r="S2037" s="258"/>
      <c r="T2037" s="178">
        <f t="shared" si="2120"/>
        <v>0</v>
      </c>
      <c r="U2037" s="157"/>
      <c r="V2037" s="255"/>
      <c r="W2037" s="258"/>
      <c r="X2037" s="177">
        <f t="shared" si="2110"/>
        <v>0</v>
      </c>
      <c r="Y2037" s="258"/>
      <c r="Z2037" s="258"/>
      <c r="AA2037" s="178">
        <f t="shared" si="2121"/>
        <v>0</v>
      </c>
      <c r="AB2037" s="157"/>
      <c r="AC2037" s="255"/>
      <c r="AD2037" s="258"/>
      <c r="AE2037" s="177">
        <f t="shared" si="2111"/>
        <v>0</v>
      </c>
      <c r="AF2037" s="258"/>
      <c r="AG2037" s="258"/>
      <c r="AH2037" s="178">
        <f t="shared" si="2122"/>
        <v>0</v>
      </c>
      <c r="AJ2037" s="252"/>
      <c r="AK2037" s="253"/>
      <c r="AL2037" s="254"/>
      <c r="AM2037" s="253"/>
      <c r="AN2037" s="254"/>
      <c r="AO2037" s="253"/>
      <c r="AP2037" s="254"/>
      <c r="AQ2037" s="253"/>
      <c r="AR2037" s="254"/>
      <c r="AS2037" s="253"/>
      <c r="AT2037" s="254"/>
      <c r="AU2037" s="253"/>
      <c r="AV2037" s="163">
        <f t="shared" si="2112"/>
        <v>0</v>
      </c>
      <c r="AW2037" s="93">
        <f t="shared" si="2113"/>
        <v>0</v>
      </c>
      <c r="AY2037" s="163">
        <f t="shared" si="2114"/>
        <v>0</v>
      </c>
      <c r="AZ2037" s="163">
        <f t="shared" si="2115"/>
        <v>0</v>
      </c>
      <c r="BA2037" s="163">
        <f t="shared" si="2116"/>
        <v>0</v>
      </c>
      <c r="BB2037" s="163">
        <f t="shared" si="2117"/>
        <v>0</v>
      </c>
      <c r="BC2037" s="163">
        <f t="shared" si="2118"/>
        <v>0</v>
      </c>
      <c r="BD2037" s="163">
        <f t="shared" si="2119"/>
        <v>0</v>
      </c>
    </row>
    <row r="2038" spans="2:56" x14ac:dyDescent="0.3">
      <c r="B2038" s="179" t="s">
        <v>219</v>
      </c>
      <c r="C2038" s="202">
        <f>SUM(C2039:C2045)</f>
        <v>0</v>
      </c>
      <c r="D2038" s="203">
        <f>SUM(D2039:D2045)</f>
        <v>0</v>
      </c>
      <c r="E2038" s="204">
        <f t="shared" si="2106"/>
        <v>0</v>
      </c>
      <c r="F2038" s="202">
        <f>SUM(F2039:F2045)</f>
        <v>0</v>
      </c>
      <c r="G2038" s="203">
        <f>SUM(G2039:G2045)</f>
        <v>0</v>
      </c>
      <c r="H2038" s="204">
        <f t="shared" si="2107"/>
        <v>0</v>
      </c>
      <c r="I2038" s="202">
        <f>SUM(I2039:I2045)</f>
        <v>0</v>
      </c>
      <c r="J2038" s="205">
        <f>SUM(J2039:J2045)</f>
        <v>0</v>
      </c>
      <c r="K2038" s="206">
        <f t="shared" si="2108"/>
        <v>0</v>
      </c>
      <c r="L2038" s="202">
        <f>SUM(L2039:L2045)</f>
        <v>0</v>
      </c>
      <c r="M2038" s="205">
        <f>SUM(M2039:M2045)</f>
        <v>0</v>
      </c>
      <c r="N2038" s="207">
        <f>SUM(N2039:N2045)</f>
        <v>0</v>
      </c>
      <c r="O2038" s="202">
        <f>SUM(O2039:O2045)</f>
        <v>0</v>
      </c>
      <c r="P2038" s="207">
        <f>SUM(P2039:P2045)</f>
        <v>0</v>
      </c>
      <c r="Q2038" s="208">
        <f t="shared" si="2109"/>
        <v>0</v>
      </c>
      <c r="R2038" s="209">
        <f>SUM(R2039:R2045)</f>
        <v>0</v>
      </c>
      <c r="S2038" s="209">
        <f>SUM(S2039:S2045)</f>
        <v>0</v>
      </c>
      <c r="T2038" s="210">
        <f t="shared" si="2120"/>
        <v>0</v>
      </c>
      <c r="U2038" s="91"/>
      <c r="V2038" s="202">
        <f>SUM(V2039:V2045)</f>
        <v>0</v>
      </c>
      <c r="W2038" s="207">
        <f>SUM(W2039:W2045)</f>
        <v>0</v>
      </c>
      <c r="X2038" s="208">
        <f t="shared" si="2110"/>
        <v>0</v>
      </c>
      <c r="Y2038" s="209">
        <f>SUM(Y2039:Y2045)</f>
        <v>0</v>
      </c>
      <c r="Z2038" s="209">
        <f>SUM(Z2039:Z2045)</f>
        <v>0</v>
      </c>
      <c r="AA2038" s="210">
        <f t="shared" si="2121"/>
        <v>0</v>
      </c>
      <c r="AB2038" s="91"/>
      <c r="AC2038" s="202">
        <f>SUM(AC2039:AC2045)</f>
        <v>0</v>
      </c>
      <c r="AD2038" s="207">
        <f>SUM(AD2039:AD2045)</f>
        <v>0</v>
      </c>
      <c r="AE2038" s="208">
        <f t="shared" si="2111"/>
        <v>0</v>
      </c>
      <c r="AF2038" s="209">
        <f>SUM(AF2039:AF2045)</f>
        <v>0</v>
      </c>
      <c r="AG2038" s="209">
        <f>SUM(AG2039:AG2045)</f>
        <v>0</v>
      </c>
      <c r="AH2038" s="210">
        <f t="shared" si="2122"/>
        <v>0</v>
      </c>
      <c r="AJ2038" s="203">
        <f t="shared" ref="AJ2038:AU2038" si="2144">SUM(AJ2039:AJ2045)</f>
        <v>0</v>
      </c>
      <c r="AK2038" s="205">
        <f t="shared" si="2144"/>
        <v>0</v>
      </c>
      <c r="AL2038" s="207">
        <f t="shared" si="2144"/>
        <v>0</v>
      </c>
      <c r="AM2038" s="205">
        <f t="shared" si="2144"/>
        <v>0</v>
      </c>
      <c r="AN2038" s="207">
        <f t="shared" si="2144"/>
        <v>0</v>
      </c>
      <c r="AO2038" s="205">
        <f t="shared" si="2144"/>
        <v>0</v>
      </c>
      <c r="AP2038" s="207">
        <f t="shared" si="2144"/>
        <v>0</v>
      </c>
      <c r="AQ2038" s="205">
        <f t="shared" si="2144"/>
        <v>0</v>
      </c>
      <c r="AR2038" s="207">
        <f t="shared" si="2144"/>
        <v>0</v>
      </c>
      <c r="AS2038" s="205">
        <f t="shared" si="2144"/>
        <v>0</v>
      </c>
      <c r="AT2038" s="207">
        <f t="shared" si="2144"/>
        <v>0</v>
      </c>
      <c r="AU2038" s="205">
        <f t="shared" si="2144"/>
        <v>0</v>
      </c>
      <c r="AV2038" s="205">
        <f t="shared" si="2112"/>
        <v>0</v>
      </c>
      <c r="AW2038" s="211">
        <f t="shared" si="2113"/>
        <v>0</v>
      </c>
      <c r="AY2038" s="205">
        <f t="shared" si="2114"/>
        <v>0</v>
      </c>
      <c r="AZ2038" s="205">
        <f t="shared" si="2115"/>
        <v>0</v>
      </c>
      <c r="BA2038" s="205">
        <f t="shared" si="2116"/>
        <v>0</v>
      </c>
      <c r="BB2038" s="205">
        <f t="shared" si="2117"/>
        <v>0</v>
      </c>
      <c r="BC2038" s="205">
        <f t="shared" si="2118"/>
        <v>0</v>
      </c>
      <c r="BD2038" s="205">
        <f t="shared" si="2119"/>
        <v>0</v>
      </c>
    </row>
    <row r="2039" spans="2:56" x14ac:dyDescent="0.3">
      <c r="B2039" s="201" t="s">
        <v>220</v>
      </c>
      <c r="C2039" s="255"/>
      <c r="D2039" s="256"/>
      <c r="E2039" s="182">
        <f t="shared" si="2106"/>
        <v>0</v>
      </c>
      <c r="F2039" s="255"/>
      <c r="G2039" s="256"/>
      <c r="H2039" s="182">
        <f t="shared" si="2107"/>
        <v>0</v>
      </c>
      <c r="I2039" s="255"/>
      <c r="J2039" s="257"/>
      <c r="K2039" s="184">
        <f t="shared" si="2108"/>
        <v>0</v>
      </c>
      <c r="L2039" s="255"/>
      <c r="M2039" s="257"/>
      <c r="N2039" s="258"/>
      <c r="O2039" s="255"/>
      <c r="P2039" s="258"/>
      <c r="Q2039" s="177">
        <f t="shared" si="2109"/>
        <v>0</v>
      </c>
      <c r="R2039" s="258"/>
      <c r="S2039" s="258"/>
      <c r="T2039" s="178">
        <f t="shared" si="2120"/>
        <v>0</v>
      </c>
      <c r="U2039" s="157"/>
      <c r="V2039" s="255"/>
      <c r="W2039" s="258"/>
      <c r="X2039" s="177">
        <f t="shared" si="2110"/>
        <v>0</v>
      </c>
      <c r="Y2039" s="258"/>
      <c r="Z2039" s="258"/>
      <c r="AA2039" s="178">
        <f t="shared" si="2121"/>
        <v>0</v>
      </c>
      <c r="AB2039" s="157"/>
      <c r="AC2039" s="255"/>
      <c r="AD2039" s="258"/>
      <c r="AE2039" s="177">
        <f t="shared" si="2111"/>
        <v>0</v>
      </c>
      <c r="AF2039" s="258"/>
      <c r="AG2039" s="258"/>
      <c r="AH2039" s="178">
        <f t="shared" si="2122"/>
        <v>0</v>
      </c>
      <c r="AJ2039" s="252"/>
      <c r="AK2039" s="253"/>
      <c r="AL2039" s="254"/>
      <c r="AM2039" s="253"/>
      <c r="AN2039" s="254"/>
      <c r="AO2039" s="253"/>
      <c r="AP2039" s="254"/>
      <c r="AQ2039" s="253"/>
      <c r="AR2039" s="254"/>
      <c r="AS2039" s="253"/>
      <c r="AT2039" s="254"/>
      <c r="AU2039" s="253"/>
      <c r="AV2039" s="163">
        <f t="shared" si="2112"/>
        <v>0</v>
      </c>
      <c r="AW2039" s="93">
        <f t="shared" si="2113"/>
        <v>0</v>
      </c>
      <c r="AY2039" s="163">
        <f t="shared" si="2114"/>
        <v>0</v>
      </c>
      <c r="AZ2039" s="163">
        <f t="shared" si="2115"/>
        <v>0</v>
      </c>
      <c r="BA2039" s="163">
        <f t="shared" si="2116"/>
        <v>0</v>
      </c>
      <c r="BB2039" s="163">
        <f t="shared" si="2117"/>
        <v>0</v>
      </c>
      <c r="BC2039" s="163">
        <f t="shared" si="2118"/>
        <v>0</v>
      </c>
      <c r="BD2039" s="163">
        <f t="shared" si="2119"/>
        <v>0</v>
      </c>
    </row>
    <row r="2040" spans="2:56" x14ac:dyDescent="0.3">
      <c r="B2040" s="201" t="s">
        <v>221</v>
      </c>
      <c r="C2040" s="255"/>
      <c r="D2040" s="256"/>
      <c r="E2040" s="182">
        <f t="shared" si="2106"/>
        <v>0</v>
      </c>
      <c r="F2040" s="255"/>
      <c r="G2040" s="256"/>
      <c r="H2040" s="182">
        <f t="shared" si="2107"/>
        <v>0</v>
      </c>
      <c r="I2040" s="255"/>
      <c r="J2040" s="257"/>
      <c r="K2040" s="184">
        <f t="shared" si="2108"/>
        <v>0</v>
      </c>
      <c r="L2040" s="255"/>
      <c r="M2040" s="257"/>
      <c r="N2040" s="258"/>
      <c r="O2040" s="255"/>
      <c r="P2040" s="258"/>
      <c r="Q2040" s="177">
        <f t="shared" si="2109"/>
        <v>0</v>
      </c>
      <c r="R2040" s="258"/>
      <c r="S2040" s="258"/>
      <c r="T2040" s="178">
        <f t="shared" si="2120"/>
        <v>0</v>
      </c>
      <c r="U2040" s="157"/>
      <c r="V2040" s="255"/>
      <c r="W2040" s="258"/>
      <c r="X2040" s="177">
        <f t="shared" si="2110"/>
        <v>0</v>
      </c>
      <c r="Y2040" s="258"/>
      <c r="Z2040" s="258"/>
      <c r="AA2040" s="178">
        <f t="shared" si="2121"/>
        <v>0</v>
      </c>
      <c r="AB2040" s="157"/>
      <c r="AC2040" s="255"/>
      <c r="AD2040" s="258"/>
      <c r="AE2040" s="177">
        <f t="shared" si="2111"/>
        <v>0</v>
      </c>
      <c r="AF2040" s="258"/>
      <c r="AG2040" s="258"/>
      <c r="AH2040" s="178">
        <f t="shared" si="2122"/>
        <v>0</v>
      </c>
      <c r="AJ2040" s="252"/>
      <c r="AK2040" s="253"/>
      <c r="AL2040" s="254"/>
      <c r="AM2040" s="253"/>
      <c r="AN2040" s="254"/>
      <c r="AO2040" s="253"/>
      <c r="AP2040" s="254"/>
      <c r="AQ2040" s="253"/>
      <c r="AR2040" s="254"/>
      <c r="AS2040" s="253"/>
      <c r="AT2040" s="254"/>
      <c r="AU2040" s="253"/>
      <c r="AV2040" s="163">
        <f t="shared" si="2112"/>
        <v>0</v>
      </c>
      <c r="AW2040" s="93">
        <f t="shared" si="2113"/>
        <v>0</v>
      </c>
      <c r="AY2040" s="163">
        <f t="shared" si="2114"/>
        <v>0</v>
      </c>
      <c r="AZ2040" s="163">
        <f t="shared" si="2115"/>
        <v>0</v>
      </c>
      <c r="BA2040" s="163">
        <f t="shared" si="2116"/>
        <v>0</v>
      </c>
      <c r="BB2040" s="163">
        <f t="shared" si="2117"/>
        <v>0</v>
      </c>
      <c r="BC2040" s="163">
        <f t="shared" si="2118"/>
        <v>0</v>
      </c>
      <c r="BD2040" s="163">
        <f t="shared" si="2119"/>
        <v>0</v>
      </c>
    </row>
    <row r="2041" spans="2:56" x14ac:dyDescent="0.3">
      <c r="B2041" s="201" t="s">
        <v>222</v>
      </c>
      <c r="C2041" s="255"/>
      <c r="D2041" s="256"/>
      <c r="E2041" s="182">
        <f t="shared" si="2106"/>
        <v>0</v>
      </c>
      <c r="F2041" s="255"/>
      <c r="G2041" s="256"/>
      <c r="H2041" s="182">
        <f t="shared" si="2107"/>
        <v>0</v>
      </c>
      <c r="I2041" s="255"/>
      <c r="J2041" s="257"/>
      <c r="K2041" s="184">
        <f t="shared" si="2108"/>
        <v>0</v>
      </c>
      <c r="L2041" s="255"/>
      <c r="M2041" s="257"/>
      <c r="N2041" s="258"/>
      <c r="O2041" s="255"/>
      <c r="P2041" s="258"/>
      <c r="Q2041" s="177">
        <f t="shared" si="2109"/>
        <v>0</v>
      </c>
      <c r="R2041" s="258"/>
      <c r="S2041" s="258"/>
      <c r="T2041" s="178">
        <f t="shared" si="2120"/>
        <v>0</v>
      </c>
      <c r="U2041" s="157"/>
      <c r="V2041" s="255"/>
      <c r="W2041" s="258"/>
      <c r="X2041" s="177">
        <f t="shared" si="2110"/>
        <v>0</v>
      </c>
      <c r="Y2041" s="258"/>
      <c r="Z2041" s="258"/>
      <c r="AA2041" s="178">
        <f t="shared" si="2121"/>
        <v>0</v>
      </c>
      <c r="AB2041" s="157"/>
      <c r="AC2041" s="255"/>
      <c r="AD2041" s="258"/>
      <c r="AE2041" s="177">
        <f t="shared" si="2111"/>
        <v>0</v>
      </c>
      <c r="AF2041" s="258"/>
      <c r="AG2041" s="258"/>
      <c r="AH2041" s="178">
        <f t="shared" si="2122"/>
        <v>0</v>
      </c>
      <c r="AJ2041" s="252"/>
      <c r="AK2041" s="253"/>
      <c r="AL2041" s="254"/>
      <c r="AM2041" s="253"/>
      <c r="AN2041" s="254"/>
      <c r="AO2041" s="253"/>
      <c r="AP2041" s="254"/>
      <c r="AQ2041" s="253"/>
      <c r="AR2041" s="254"/>
      <c r="AS2041" s="253"/>
      <c r="AT2041" s="254"/>
      <c r="AU2041" s="253"/>
      <c r="AV2041" s="163">
        <f t="shared" si="2112"/>
        <v>0</v>
      </c>
      <c r="AW2041" s="93">
        <f t="shared" si="2113"/>
        <v>0</v>
      </c>
      <c r="AY2041" s="163">
        <f t="shared" si="2114"/>
        <v>0</v>
      </c>
      <c r="AZ2041" s="163">
        <f t="shared" si="2115"/>
        <v>0</v>
      </c>
      <c r="BA2041" s="163">
        <f t="shared" si="2116"/>
        <v>0</v>
      </c>
      <c r="BB2041" s="163">
        <f t="shared" si="2117"/>
        <v>0</v>
      </c>
      <c r="BC2041" s="163">
        <f t="shared" si="2118"/>
        <v>0</v>
      </c>
      <c r="BD2041" s="163">
        <f t="shared" si="2119"/>
        <v>0</v>
      </c>
    </row>
    <row r="2042" spans="2:56" x14ac:dyDescent="0.3">
      <c r="B2042" s="201" t="s">
        <v>223</v>
      </c>
      <c r="C2042" s="255"/>
      <c r="D2042" s="256"/>
      <c r="E2042" s="182">
        <f t="shared" si="2106"/>
        <v>0</v>
      </c>
      <c r="F2042" s="255"/>
      <c r="G2042" s="256"/>
      <c r="H2042" s="182">
        <f t="shared" si="2107"/>
        <v>0</v>
      </c>
      <c r="I2042" s="255"/>
      <c r="J2042" s="257"/>
      <c r="K2042" s="184">
        <f t="shared" si="2108"/>
        <v>0</v>
      </c>
      <c r="L2042" s="255"/>
      <c r="M2042" s="257"/>
      <c r="N2042" s="258"/>
      <c r="O2042" s="255"/>
      <c r="P2042" s="258"/>
      <c r="Q2042" s="177">
        <f t="shared" si="2109"/>
        <v>0</v>
      </c>
      <c r="R2042" s="258"/>
      <c r="S2042" s="258"/>
      <c r="T2042" s="178">
        <f t="shared" si="2120"/>
        <v>0</v>
      </c>
      <c r="U2042" s="157"/>
      <c r="V2042" s="255"/>
      <c r="W2042" s="258"/>
      <c r="X2042" s="177">
        <f t="shared" si="2110"/>
        <v>0</v>
      </c>
      <c r="Y2042" s="258"/>
      <c r="Z2042" s="258"/>
      <c r="AA2042" s="178">
        <f t="shared" si="2121"/>
        <v>0</v>
      </c>
      <c r="AB2042" s="157"/>
      <c r="AC2042" s="255"/>
      <c r="AD2042" s="258"/>
      <c r="AE2042" s="177">
        <f t="shared" si="2111"/>
        <v>0</v>
      </c>
      <c r="AF2042" s="258"/>
      <c r="AG2042" s="258"/>
      <c r="AH2042" s="178">
        <f t="shared" si="2122"/>
        <v>0</v>
      </c>
      <c r="AJ2042" s="252"/>
      <c r="AK2042" s="253"/>
      <c r="AL2042" s="254"/>
      <c r="AM2042" s="253"/>
      <c r="AN2042" s="254"/>
      <c r="AO2042" s="253"/>
      <c r="AP2042" s="254"/>
      <c r="AQ2042" s="253"/>
      <c r="AR2042" s="254"/>
      <c r="AS2042" s="253"/>
      <c r="AT2042" s="254"/>
      <c r="AU2042" s="253"/>
      <c r="AV2042" s="163">
        <f t="shared" si="2112"/>
        <v>0</v>
      </c>
      <c r="AW2042" s="93">
        <f t="shared" si="2113"/>
        <v>0</v>
      </c>
      <c r="AY2042" s="163">
        <f t="shared" si="2114"/>
        <v>0</v>
      </c>
      <c r="AZ2042" s="163">
        <f t="shared" si="2115"/>
        <v>0</v>
      </c>
      <c r="BA2042" s="163">
        <f t="shared" si="2116"/>
        <v>0</v>
      </c>
      <c r="BB2042" s="163">
        <f t="shared" si="2117"/>
        <v>0</v>
      </c>
      <c r="BC2042" s="163">
        <f t="shared" si="2118"/>
        <v>0</v>
      </c>
      <c r="BD2042" s="163">
        <f t="shared" si="2119"/>
        <v>0</v>
      </c>
    </row>
    <row r="2043" spans="2:56" x14ac:dyDescent="0.3">
      <c r="B2043" s="201" t="s">
        <v>224</v>
      </c>
      <c r="C2043" s="255"/>
      <c r="D2043" s="256"/>
      <c r="E2043" s="182">
        <f t="shared" si="2106"/>
        <v>0</v>
      </c>
      <c r="F2043" s="255"/>
      <c r="G2043" s="256"/>
      <c r="H2043" s="182">
        <f t="shared" si="2107"/>
        <v>0</v>
      </c>
      <c r="I2043" s="255"/>
      <c r="J2043" s="257"/>
      <c r="K2043" s="184">
        <f t="shared" si="2108"/>
        <v>0</v>
      </c>
      <c r="L2043" s="255"/>
      <c r="M2043" s="257"/>
      <c r="N2043" s="258"/>
      <c r="O2043" s="255"/>
      <c r="P2043" s="258"/>
      <c r="Q2043" s="177">
        <f t="shared" si="2109"/>
        <v>0</v>
      </c>
      <c r="R2043" s="258"/>
      <c r="S2043" s="258"/>
      <c r="T2043" s="178">
        <f t="shared" si="2120"/>
        <v>0</v>
      </c>
      <c r="U2043" s="157"/>
      <c r="V2043" s="255"/>
      <c r="W2043" s="258"/>
      <c r="X2043" s="177">
        <f t="shared" si="2110"/>
        <v>0</v>
      </c>
      <c r="Y2043" s="258"/>
      <c r="Z2043" s="258"/>
      <c r="AA2043" s="178">
        <f t="shared" si="2121"/>
        <v>0</v>
      </c>
      <c r="AB2043" s="157"/>
      <c r="AC2043" s="255"/>
      <c r="AD2043" s="258"/>
      <c r="AE2043" s="177">
        <f t="shared" si="2111"/>
        <v>0</v>
      </c>
      <c r="AF2043" s="258"/>
      <c r="AG2043" s="258"/>
      <c r="AH2043" s="178">
        <f t="shared" si="2122"/>
        <v>0</v>
      </c>
      <c r="AJ2043" s="252"/>
      <c r="AK2043" s="253"/>
      <c r="AL2043" s="254"/>
      <c r="AM2043" s="253"/>
      <c r="AN2043" s="254"/>
      <c r="AO2043" s="253"/>
      <c r="AP2043" s="254"/>
      <c r="AQ2043" s="253"/>
      <c r="AR2043" s="254"/>
      <c r="AS2043" s="253"/>
      <c r="AT2043" s="254"/>
      <c r="AU2043" s="253"/>
      <c r="AV2043" s="163">
        <f t="shared" si="2112"/>
        <v>0</v>
      </c>
      <c r="AW2043" s="93">
        <f t="shared" si="2113"/>
        <v>0</v>
      </c>
      <c r="AY2043" s="163">
        <f t="shared" si="2114"/>
        <v>0</v>
      </c>
      <c r="AZ2043" s="163">
        <f t="shared" si="2115"/>
        <v>0</v>
      </c>
      <c r="BA2043" s="163">
        <f t="shared" si="2116"/>
        <v>0</v>
      </c>
      <c r="BB2043" s="163">
        <f t="shared" si="2117"/>
        <v>0</v>
      </c>
      <c r="BC2043" s="163">
        <f t="shared" si="2118"/>
        <v>0</v>
      </c>
      <c r="BD2043" s="163">
        <f t="shared" si="2119"/>
        <v>0</v>
      </c>
    </row>
    <row r="2044" spans="2:56" x14ac:dyDescent="0.3">
      <c r="B2044" s="201" t="s">
        <v>225</v>
      </c>
      <c r="C2044" s="255"/>
      <c r="D2044" s="256"/>
      <c r="E2044" s="182">
        <f t="shared" si="2106"/>
        <v>0</v>
      </c>
      <c r="F2044" s="255"/>
      <c r="G2044" s="256"/>
      <c r="H2044" s="182">
        <f t="shared" si="2107"/>
        <v>0</v>
      </c>
      <c r="I2044" s="255"/>
      <c r="J2044" s="257"/>
      <c r="K2044" s="184">
        <f t="shared" si="2108"/>
        <v>0</v>
      </c>
      <c r="L2044" s="255"/>
      <c r="M2044" s="257"/>
      <c r="N2044" s="258"/>
      <c r="O2044" s="255"/>
      <c r="P2044" s="258"/>
      <c r="Q2044" s="177">
        <f t="shared" si="2109"/>
        <v>0</v>
      </c>
      <c r="R2044" s="258"/>
      <c r="S2044" s="258"/>
      <c r="T2044" s="178">
        <f t="shared" si="2120"/>
        <v>0</v>
      </c>
      <c r="U2044" s="157"/>
      <c r="V2044" s="255"/>
      <c r="W2044" s="258"/>
      <c r="X2044" s="177">
        <f t="shared" si="2110"/>
        <v>0</v>
      </c>
      <c r="Y2044" s="258"/>
      <c r="Z2044" s="258"/>
      <c r="AA2044" s="178">
        <f t="shared" si="2121"/>
        <v>0</v>
      </c>
      <c r="AB2044" s="157"/>
      <c r="AC2044" s="255"/>
      <c r="AD2044" s="258"/>
      <c r="AE2044" s="177">
        <f t="shared" si="2111"/>
        <v>0</v>
      </c>
      <c r="AF2044" s="258"/>
      <c r="AG2044" s="258"/>
      <c r="AH2044" s="178">
        <f t="shared" si="2122"/>
        <v>0</v>
      </c>
      <c r="AJ2044" s="252"/>
      <c r="AK2044" s="253"/>
      <c r="AL2044" s="254"/>
      <c r="AM2044" s="253"/>
      <c r="AN2044" s="254"/>
      <c r="AO2044" s="253"/>
      <c r="AP2044" s="254"/>
      <c r="AQ2044" s="253"/>
      <c r="AR2044" s="254"/>
      <c r="AS2044" s="253"/>
      <c r="AT2044" s="254"/>
      <c r="AU2044" s="253"/>
      <c r="AV2044" s="163">
        <f t="shared" si="2112"/>
        <v>0</v>
      </c>
      <c r="AW2044" s="93">
        <f t="shared" si="2113"/>
        <v>0</v>
      </c>
      <c r="AY2044" s="163">
        <f t="shared" si="2114"/>
        <v>0</v>
      </c>
      <c r="AZ2044" s="163">
        <f t="shared" si="2115"/>
        <v>0</v>
      </c>
      <c r="BA2044" s="163">
        <f t="shared" si="2116"/>
        <v>0</v>
      </c>
      <c r="BB2044" s="163">
        <f t="shared" si="2117"/>
        <v>0</v>
      </c>
      <c r="BC2044" s="163">
        <f t="shared" si="2118"/>
        <v>0</v>
      </c>
      <c r="BD2044" s="163">
        <f t="shared" si="2119"/>
        <v>0</v>
      </c>
    </row>
    <row r="2045" spans="2:56" x14ac:dyDescent="0.3">
      <c r="B2045" s="201" t="s">
        <v>226</v>
      </c>
      <c r="C2045" s="255"/>
      <c r="D2045" s="256"/>
      <c r="E2045" s="182">
        <f t="shared" ref="E2045:E2050" si="2145">IFERROR(D2045/C2045,0)</f>
        <v>0</v>
      </c>
      <c r="F2045" s="255"/>
      <c r="G2045" s="256"/>
      <c r="H2045" s="182">
        <f t="shared" ref="H2045:H2050" si="2146">IFERROR(G2045/F2045,0)</f>
        <v>0</v>
      </c>
      <c r="I2045" s="255"/>
      <c r="J2045" s="257"/>
      <c r="K2045" s="184">
        <f t="shared" ref="K2045:K2050" si="2147">IFERROR(J2045/I2045,0)</f>
        <v>0</v>
      </c>
      <c r="L2045" s="255"/>
      <c r="M2045" s="257"/>
      <c r="N2045" s="258"/>
      <c r="O2045" s="255"/>
      <c r="P2045" s="258"/>
      <c r="Q2045" s="177">
        <f t="shared" ref="Q2045:Q2055" si="2148">SUM(O2045:P2045)</f>
        <v>0</v>
      </c>
      <c r="R2045" s="258"/>
      <c r="S2045" s="258"/>
      <c r="T2045" s="178">
        <f t="shared" si="2120"/>
        <v>0</v>
      </c>
      <c r="U2045" s="157"/>
      <c r="V2045" s="255"/>
      <c r="W2045" s="258"/>
      <c r="X2045" s="177">
        <f t="shared" ref="X2045:X2055" si="2149">SUM(V2045:W2045)</f>
        <v>0</v>
      </c>
      <c r="Y2045" s="258"/>
      <c r="Z2045" s="258"/>
      <c r="AA2045" s="178">
        <f t="shared" si="2121"/>
        <v>0</v>
      </c>
      <c r="AB2045" s="157"/>
      <c r="AC2045" s="255"/>
      <c r="AD2045" s="258"/>
      <c r="AE2045" s="177">
        <f t="shared" ref="AE2045:AE2055" si="2150">SUM(AC2045:AD2045)</f>
        <v>0</v>
      </c>
      <c r="AF2045" s="258"/>
      <c r="AG2045" s="258"/>
      <c r="AH2045" s="178">
        <f t="shared" si="2122"/>
        <v>0</v>
      </c>
      <c r="AJ2045" s="252"/>
      <c r="AK2045" s="253"/>
      <c r="AL2045" s="254"/>
      <c r="AM2045" s="253"/>
      <c r="AN2045" s="254"/>
      <c r="AO2045" s="253"/>
      <c r="AP2045" s="254"/>
      <c r="AQ2045" s="253"/>
      <c r="AR2045" s="254"/>
      <c r="AS2045" s="253"/>
      <c r="AT2045" s="254"/>
      <c r="AU2045" s="253"/>
      <c r="AV2045" s="163">
        <f t="shared" ref="AV2045:AV2050" si="2151">SUM(AJ2045:AU2045)</f>
        <v>0</v>
      </c>
      <c r="AW2045" s="93">
        <f t="shared" ref="AW2045:AW2050" si="2152">T2045-AV2045</f>
        <v>0</v>
      </c>
      <c r="AY2045" s="163">
        <f t="shared" ref="AY2045:AY2050" si="2153">SUM(AJ2045:AL2045)</f>
        <v>0</v>
      </c>
      <c r="AZ2045" s="163">
        <f t="shared" ref="AZ2045:AZ2050" si="2154">SUM(AM2045:AO2045)</f>
        <v>0</v>
      </c>
      <c r="BA2045" s="163">
        <f t="shared" ref="BA2045:BA2050" si="2155">SUM(AP2045:AR2045)</f>
        <v>0</v>
      </c>
      <c r="BB2045" s="163">
        <f t="shared" ref="BB2045:BB2050" si="2156">SUM(AS2045:AU2045)</f>
        <v>0</v>
      </c>
      <c r="BC2045" s="163">
        <f t="shared" ref="BC2045:BC2103" si="2157">SUM(AY2045,AZ2045,BA2045,BB2045)</f>
        <v>0</v>
      </c>
      <c r="BD2045" s="163">
        <f t="shared" ref="BD2045:BD2050" si="2158">T2045-BC2045</f>
        <v>0</v>
      </c>
    </row>
    <row r="2046" spans="2:56" x14ac:dyDescent="0.3">
      <c r="B2046" s="176" t="s">
        <v>227</v>
      </c>
      <c r="C2046" s="103"/>
      <c r="D2046" s="104"/>
      <c r="E2046" s="204">
        <f t="shared" si="2145"/>
        <v>0</v>
      </c>
      <c r="F2046" s="103"/>
      <c r="G2046" s="104"/>
      <c r="H2046" s="204">
        <f t="shared" si="2146"/>
        <v>0</v>
      </c>
      <c r="I2046" s="103"/>
      <c r="J2046" s="106"/>
      <c r="K2046" s="206">
        <f t="shared" si="2147"/>
        <v>0</v>
      </c>
      <c r="L2046" s="103"/>
      <c r="M2046" s="106"/>
      <c r="N2046" s="108"/>
      <c r="O2046" s="103"/>
      <c r="P2046" s="108"/>
      <c r="Q2046" s="208">
        <f t="shared" si="2148"/>
        <v>0</v>
      </c>
      <c r="R2046" s="109"/>
      <c r="S2046" s="109"/>
      <c r="T2046" s="210">
        <f t="shared" ref="T2046:T2055" si="2159">SUM(Q2046:S2046)</f>
        <v>0</v>
      </c>
      <c r="U2046" s="91"/>
      <c r="V2046" s="103"/>
      <c r="W2046" s="108"/>
      <c r="X2046" s="208">
        <f t="shared" si="2149"/>
        <v>0</v>
      </c>
      <c r="Y2046" s="109"/>
      <c r="Z2046" s="109"/>
      <c r="AA2046" s="210">
        <f t="shared" ref="AA2046:AA2055" si="2160">SUM(X2046:Z2046)</f>
        <v>0</v>
      </c>
      <c r="AB2046" s="91"/>
      <c r="AC2046" s="103"/>
      <c r="AD2046" s="108"/>
      <c r="AE2046" s="208">
        <f t="shared" si="2150"/>
        <v>0</v>
      </c>
      <c r="AF2046" s="109"/>
      <c r="AG2046" s="109"/>
      <c r="AH2046" s="210">
        <f t="shared" ref="AH2046:AH2055" si="2161">SUM(AE2046:AG2046)</f>
        <v>0</v>
      </c>
      <c r="AJ2046" s="252"/>
      <c r="AK2046" s="253"/>
      <c r="AL2046" s="254"/>
      <c r="AM2046" s="253"/>
      <c r="AN2046" s="254"/>
      <c r="AO2046" s="253"/>
      <c r="AP2046" s="254"/>
      <c r="AQ2046" s="253"/>
      <c r="AR2046" s="254"/>
      <c r="AS2046" s="253"/>
      <c r="AT2046" s="254"/>
      <c r="AU2046" s="253"/>
      <c r="AV2046" s="163">
        <f t="shared" si="2151"/>
        <v>0</v>
      </c>
      <c r="AW2046" s="211">
        <f t="shared" si="2152"/>
        <v>0</v>
      </c>
      <c r="AY2046" s="163">
        <f t="shared" si="2153"/>
        <v>0</v>
      </c>
      <c r="AZ2046" s="163">
        <f t="shared" si="2154"/>
        <v>0</v>
      </c>
      <c r="BA2046" s="163">
        <f t="shared" si="2155"/>
        <v>0</v>
      </c>
      <c r="BB2046" s="163">
        <f t="shared" si="2156"/>
        <v>0</v>
      </c>
      <c r="BC2046" s="163">
        <f t="shared" si="2157"/>
        <v>0</v>
      </c>
      <c r="BD2046" s="163">
        <f t="shared" si="2158"/>
        <v>0</v>
      </c>
    </row>
    <row r="2047" spans="2:56" x14ac:dyDescent="0.3">
      <c r="B2047" s="176" t="s">
        <v>228</v>
      </c>
      <c r="C2047" s="103"/>
      <c r="D2047" s="104"/>
      <c r="E2047" s="204">
        <f t="shared" si="2145"/>
        <v>0</v>
      </c>
      <c r="F2047" s="103"/>
      <c r="G2047" s="104"/>
      <c r="H2047" s="204">
        <f t="shared" si="2146"/>
        <v>0</v>
      </c>
      <c r="I2047" s="103"/>
      <c r="J2047" s="106"/>
      <c r="K2047" s="206">
        <f t="shared" si="2147"/>
        <v>0</v>
      </c>
      <c r="L2047" s="103"/>
      <c r="M2047" s="106"/>
      <c r="N2047" s="108"/>
      <c r="O2047" s="103"/>
      <c r="P2047" s="108"/>
      <c r="Q2047" s="208">
        <f t="shared" si="2148"/>
        <v>0</v>
      </c>
      <c r="R2047" s="109"/>
      <c r="S2047" s="109"/>
      <c r="T2047" s="210">
        <f t="shared" si="2159"/>
        <v>0</v>
      </c>
      <c r="U2047" s="91"/>
      <c r="V2047" s="103"/>
      <c r="W2047" s="108"/>
      <c r="X2047" s="208">
        <f t="shared" si="2149"/>
        <v>0</v>
      </c>
      <c r="Y2047" s="109"/>
      <c r="Z2047" s="109"/>
      <c r="AA2047" s="210">
        <f t="shared" si="2160"/>
        <v>0</v>
      </c>
      <c r="AB2047" s="91"/>
      <c r="AC2047" s="103"/>
      <c r="AD2047" s="108"/>
      <c r="AE2047" s="208">
        <f t="shared" si="2150"/>
        <v>0</v>
      </c>
      <c r="AF2047" s="109"/>
      <c r="AG2047" s="109"/>
      <c r="AH2047" s="210">
        <f t="shared" si="2161"/>
        <v>0</v>
      </c>
      <c r="AJ2047" s="252"/>
      <c r="AK2047" s="253"/>
      <c r="AL2047" s="254"/>
      <c r="AM2047" s="253"/>
      <c r="AN2047" s="254"/>
      <c r="AO2047" s="253"/>
      <c r="AP2047" s="254"/>
      <c r="AQ2047" s="253"/>
      <c r="AR2047" s="254"/>
      <c r="AS2047" s="253"/>
      <c r="AT2047" s="254"/>
      <c r="AU2047" s="253"/>
      <c r="AV2047" s="163">
        <f t="shared" si="2151"/>
        <v>0</v>
      </c>
      <c r="AW2047" s="211">
        <f t="shared" si="2152"/>
        <v>0</v>
      </c>
      <c r="AY2047" s="163">
        <f t="shared" si="2153"/>
        <v>0</v>
      </c>
      <c r="AZ2047" s="163">
        <f t="shared" si="2154"/>
        <v>0</v>
      </c>
      <c r="BA2047" s="163">
        <f t="shared" si="2155"/>
        <v>0</v>
      </c>
      <c r="BB2047" s="163">
        <f t="shared" si="2156"/>
        <v>0</v>
      </c>
      <c r="BC2047" s="163">
        <f t="shared" si="2157"/>
        <v>0</v>
      </c>
      <c r="BD2047" s="163">
        <f t="shared" si="2158"/>
        <v>0</v>
      </c>
    </row>
    <row r="2048" spans="2:56" x14ac:dyDescent="0.3">
      <c r="B2048" s="176" t="s">
        <v>229</v>
      </c>
      <c r="C2048" s="103"/>
      <c r="D2048" s="104"/>
      <c r="E2048" s="204">
        <f t="shared" si="2145"/>
        <v>0</v>
      </c>
      <c r="F2048" s="103"/>
      <c r="G2048" s="104"/>
      <c r="H2048" s="204">
        <f t="shared" si="2146"/>
        <v>0</v>
      </c>
      <c r="I2048" s="103"/>
      <c r="J2048" s="106"/>
      <c r="K2048" s="206">
        <f t="shared" si="2147"/>
        <v>0</v>
      </c>
      <c r="L2048" s="103"/>
      <c r="M2048" s="106"/>
      <c r="N2048" s="108"/>
      <c r="O2048" s="103"/>
      <c r="P2048" s="108"/>
      <c r="Q2048" s="208">
        <f t="shared" si="2148"/>
        <v>0</v>
      </c>
      <c r="R2048" s="109"/>
      <c r="S2048" s="109"/>
      <c r="T2048" s="210">
        <f t="shared" si="2159"/>
        <v>0</v>
      </c>
      <c r="U2048" s="91"/>
      <c r="V2048" s="103"/>
      <c r="W2048" s="108"/>
      <c r="X2048" s="208">
        <f t="shared" si="2149"/>
        <v>0</v>
      </c>
      <c r="Y2048" s="109"/>
      <c r="Z2048" s="109"/>
      <c r="AA2048" s="210">
        <f t="shared" si="2160"/>
        <v>0</v>
      </c>
      <c r="AB2048" s="91"/>
      <c r="AC2048" s="103"/>
      <c r="AD2048" s="108"/>
      <c r="AE2048" s="208">
        <f t="shared" si="2150"/>
        <v>0</v>
      </c>
      <c r="AF2048" s="109"/>
      <c r="AG2048" s="109"/>
      <c r="AH2048" s="210">
        <f t="shared" si="2161"/>
        <v>0</v>
      </c>
      <c r="AJ2048" s="252"/>
      <c r="AK2048" s="253"/>
      <c r="AL2048" s="254"/>
      <c r="AM2048" s="253"/>
      <c r="AN2048" s="254"/>
      <c r="AO2048" s="253"/>
      <c r="AP2048" s="254"/>
      <c r="AQ2048" s="253"/>
      <c r="AR2048" s="254"/>
      <c r="AS2048" s="253"/>
      <c r="AT2048" s="254"/>
      <c r="AU2048" s="253"/>
      <c r="AV2048" s="163">
        <f t="shared" si="2151"/>
        <v>0</v>
      </c>
      <c r="AW2048" s="211">
        <f t="shared" si="2152"/>
        <v>0</v>
      </c>
      <c r="AY2048" s="163">
        <f t="shared" si="2153"/>
        <v>0</v>
      </c>
      <c r="AZ2048" s="163">
        <f t="shared" si="2154"/>
        <v>0</v>
      </c>
      <c r="BA2048" s="163">
        <f t="shared" si="2155"/>
        <v>0</v>
      </c>
      <c r="BB2048" s="163">
        <f t="shared" si="2156"/>
        <v>0</v>
      </c>
      <c r="BC2048" s="163">
        <f t="shared" si="2157"/>
        <v>0</v>
      </c>
      <c r="BD2048" s="163">
        <f t="shared" si="2158"/>
        <v>0</v>
      </c>
    </row>
    <row r="2049" spans="2:56" x14ac:dyDescent="0.3">
      <c r="B2049" s="176" t="s">
        <v>230</v>
      </c>
      <c r="C2049" s="103"/>
      <c r="D2049" s="104"/>
      <c r="E2049" s="204">
        <f t="shared" si="2145"/>
        <v>0</v>
      </c>
      <c r="F2049" s="103"/>
      <c r="G2049" s="104"/>
      <c r="H2049" s="204">
        <f t="shared" si="2146"/>
        <v>0</v>
      </c>
      <c r="I2049" s="103"/>
      <c r="J2049" s="106"/>
      <c r="K2049" s="206">
        <f t="shared" si="2147"/>
        <v>0</v>
      </c>
      <c r="L2049" s="103"/>
      <c r="M2049" s="106"/>
      <c r="N2049" s="108"/>
      <c r="O2049" s="103"/>
      <c r="P2049" s="108"/>
      <c r="Q2049" s="208">
        <f t="shared" si="2148"/>
        <v>0</v>
      </c>
      <c r="R2049" s="109"/>
      <c r="S2049" s="109"/>
      <c r="T2049" s="210">
        <f t="shared" si="2159"/>
        <v>0</v>
      </c>
      <c r="U2049" s="91"/>
      <c r="V2049" s="103"/>
      <c r="W2049" s="108"/>
      <c r="X2049" s="208">
        <f t="shared" si="2149"/>
        <v>0</v>
      </c>
      <c r="Y2049" s="109"/>
      <c r="Z2049" s="109"/>
      <c r="AA2049" s="210">
        <f t="shared" si="2160"/>
        <v>0</v>
      </c>
      <c r="AB2049" s="91"/>
      <c r="AC2049" s="103"/>
      <c r="AD2049" s="108"/>
      <c r="AE2049" s="208">
        <f t="shared" si="2150"/>
        <v>0</v>
      </c>
      <c r="AF2049" s="109"/>
      <c r="AG2049" s="109"/>
      <c r="AH2049" s="210">
        <f t="shared" si="2161"/>
        <v>0</v>
      </c>
      <c r="AJ2049" s="252"/>
      <c r="AK2049" s="253"/>
      <c r="AL2049" s="254"/>
      <c r="AM2049" s="253"/>
      <c r="AN2049" s="254"/>
      <c r="AO2049" s="253"/>
      <c r="AP2049" s="254"/>
      <c r="AQ2049" s="253"/>
      <c r="AR2049" s="254"/>
      <c r="AS2049" s="253"/>
      <c r="AT2049" s="254"/>
      <c r="AU2049" s="253"/>
      <c r="AV2049" s="163">
        <f t="shared" si="2151"/>
        <v>0</v>
      </c>
      <c r="AW2049" s="211">
        <f t="shared" si="2152"/>
        <v>0</v>
      </c>
      <c r="AY2049" s="163">
        <f t="shared" si="2153"/>
        <v>0</v>
      </c>
      <c r="AZ2049" s="163">
        <f t="shared" si="2154"/>
        <v>0</v>
      </c>
      <c r="BA2049" s="163">
        <f t="shared" si="2155"/>
        <v>0</v>
      </c>
      <c r="BB2049" s="163">
        <f t="shared" si="2156"/>
        <v>0</v>
      </c>
      <c r="BC2049" s="163">
        <f t="shared" si="2157"/>
        <v>0</v>
      </c>
      <c r="BD2049" s="163">
        <f t="shared" si="2158"/>
        <v>0</v>
      </c>
    </row>
    <row r="2050" spans="2:56" x14ac:dyDescent="0.3">
      <c r="B2050" s="176" t="s">
        <v>231</v>
      </c>
      <c r="C2050" s="103"/>
      <c r="D2050" s="104"/>
      <c r="E2050" s="204">
        <f t="shared" si="2145"/>
        <v>0</v>
      </c>
      <c r="F2050" s="103"/>
      <c r="G2050" s="104"/>
      <c r="H2050" s="204">
        <f t="shared" si="2146"/>
        <v>0</v>
      </c>
      <c r="I2050" s="103"/>
      <c r="J2050" s="106"/>
      <c r="K2050" s="206">
        <f t="shared" si="2147"/>
        <v>0</v>
      </c>
      <c r="L2050" s="103"/>
      <c r="M2050" s="106"/>
      <c r="N2050" s="108"/>
      <c r="O2050" s="103"/>
      <c r="P2050" s="108"/>
      <c r="Q2050" s="208">
        <f t="shared" si="2148"/>
        <v>0</v>
      </c>
      <c r="R2050" s="109"/>
      <c r="S2050" s="109"/>
      <c r="T2050" s="210">
        <f t="shared" si="2159"/>
        <v>0</v>
      </c>
      <c r="U2050" s="91"/>
      <c r="V2050" s="103"/>
      <c r="W2050" s="108"/>
      <c r="X2050" s="208">
        <f t="shared" si="2149"/>
        <v>0</v>
      </c>
      <c r="Y2050" s="109"/>
      <c r="Z2050" s="109"/>
      <c r="AA2050" s="210">
        <f t="shared" si="2160"/>
        <v>0</v>
      </c>
      <c r="AB2050" s="91"/>
      <c r="AC2050" s="103"/>
      <c r="AD2050" s="108"/>
      <c r="AE2050" s="208">
        <f t="shared" si="2150"/>
        <v>0</v>
      </c>
      <c r="AF2050" s="109"/>
      <c r="AG2050" s="109"/>
      <c r="AH2050" s="210">
        <f t="shared" si="2161"/>
        <v>0</v>
      </c>
      <c r="AJ2050" s="252"/>
      <c r="AK2050" s="253"/>
      <c r="AL2050" s="254"/>
      <c r="AM2050" s="253"/>
      <c r="AN2050" s="254"/>
      <c r="AO2050" s="253"/>
      <c r="AP2050" s="254"/>
      <c r="AQ2050" s="253"/>
      <c r="AR2050" s="254"/>
      <c r="AS2050" s="253"/>
      <c r="AT2050" s="254"/>
      <c r="AU2050" s="253"/>
      <c r="AV2050" s="163">
        <f t="shared" si="2151"/>
        <v>0</v>
      </c>
      <c r="AW2050" s="211">
        <f t="shared" si="2152"/>
        <v>0</v>
      </c>
      <c r="AY2050" s="163">
        <f t="shared" si="2153"/>
        <v>0</v>
      </c>
      <c r="AZ2050" s="163">
        <f t="shared" si="2154"/>
        <v>0</v>
      </c>
      <c r="BA2050" s="163">
        <f t="shared" si="2155"/>
        <v>0</v>
      </c>
      <c r="BB2050" s="163">
        <f t="shared" si="2156"/>
        <v>0</v>
      </c>
      <c r="BC2050" s="163">
        <f t="shared" si="2157"/>
        <v>0</v>
      </c>
      <c r="BD2050" s="163">
        <f t="shared" si="2158"/>
        <v>0</v>
      </c>
    </row>
    <row r="2051" spans="2:56" x14ac:dyDescent="0.3">
      <c r="B2051" s="212" t="s">
        <v>232</v>
      </c>
      <c r="C2051" s="103"/>
      <c r="D2051" s="104"/>
      <c r="E2051" s="105"/>
      <c r="F2051" s="103"/>
      <c r="G2051" s="104"/>
      <c r="H2051" s="105"/>
      <c r="I2051" s="103"/>
      <c r="J2051" s="106"/>
      <c r="K2051" s="107"/>
      <c r="L2051" s="103"/>
      <c r="M2051" s="106"/>
      <c r="N2051" s="108"/>
      <c r="O2051" s="103"/>
      <c r="P2051" s="108"/>
      <c r="Q2051" s="213"/>
      <c r="R2051" s="109"/>
      <c r="S2051" s="109"/>
      <c r="T2051" s="214"/>
      <c r="U2051" s="91"/>
      <c r="V2051" s="103"/>
      <c r="W2051" s="108"/>
      <c r="X2051" s="213"/>
      <c r="Y2051" s="109"/>
      <c r="Z2051" s="109"/>
      <c r="AA2051" s="214"/>
      <c r="AB2051" s="91"/>
      <c r="AC2051" s="103"/>
      <c r="AD2051" s="108"/>
      <c r="AE2051" s="213"/>
      <c r="AF2051" s="109"/>
      <c r="AG2051" s="109"/>
      <c r="AH2051" s="214"/>
      <c r="AJ2051" s="104"/>
      <c r="AK2051" s="106"/>
      <c r="AL2051" s="108"/>
      <c r="AM2051" s="106"/>
      <c r="AN2051" s="108"/>
      <c r="AO2051" s="106"/>
      <c r="AP2051" s="108"/>
      <c r="AQ2051" s="106"/>
      <c r="AR2051" s="108"/>
      <c r="AS2051" s="106"/>
      <c r="AT2051" s="108"/>
      <c r="AU2051" s="106"/>
      <c r="AV2051" s="106"/>
      <c r="AW2051" s="111"/>
      <c r="AY2051" s="106"/>
      <c r="AZ2051" s="106"/>
      <c r="BA2051" s="106"/>
      <c r="BB2051" s="106"/>
      <c r="BC2051" s="106"/>
      <c r="BD2051" s="106"/>
    </row>
    <row r="2052" spans="2:56" x14ac:dyDescent="0.3">
      <c r="B2052" s="215" t="s">
        <v>233</v>
      </c>
      <c r="C2052" s="103"/>
      <c r="D2052" s="104"/>
      <c r="E2052" s="204">
        <f>IFERROR(D2052/C2052,0)</f>
        <v>0</v>
      </c>
      <c r="F2052" s="103"/>
      <c r="G2052" s="104"/>
      <c r="H2052" s="204">
        <f>IFERROR(G2052/F2052,0)</f>
        <v>0</v>
      </c>
      <c r="I2052" s="103"/>
      <c r="J2052" s="106"/>
      <c r="K2052" s="206">
        <f>IFERROR(J2052/I2052,0)</f>
        <v>0</v>
      </c>
      <c r="L2052" s="103"/>
      <c r="M2052" s="106"/>
      <c r="N2052" s="108"/>
      <c r="O2052" s="103"/>
      <c r="P2052" s="108"/>
      <c r="Q2052" s="208">
        <f t="shared" si="2148"/>
        <v>0</v>
      </c>
      <c r="R2052" s="109"/>
      <c r="S2052" s="109"/>
      <c r="T2052" s="210">
        <f t="shared" si="2159"/>
        <v>0</v>
      </c>
      <c r="U2052" s="91"/>
      <c r="V2052" s="103"/>
      <c r="W2052" s="108"/>
      <c r="X2052" s="208">
        <f t="shared" si="2149"/>
        <v>0</v>
      </c>
      <c r="Y2052" s="109"/>
      <c r="Z2052" s="109"/>
      <c r="AA2052" s="210">
        <f t="shared" si="2160"/>
        <v>0</v>
      </c>
      <c r="AB2052" s="91"/>
      <c r="AC2052" s="103"/>
      <c r="AD2052" s="108"/>
      <c r="AE2052" s="208">
        <f t="shared" si="2150"/>
        <v>0</v>
      </c>
      <c r="AF2052" s="109"/>
      <c r="AG2052" s="109"/>
      <c r="AH2052" s="210">
        <f t="shared" si="2161"/>
        <v>0</v>
      </c>
      <c r="AJ2052" s="104"/>
      <c r="AK2052" s="106"/>
      <c r="AL2052" s="108"/>
      <c r="AM2052" s="106"/>
      <c r="AN2052" s="108"/>
      <c r="AO2052" s="106"/>
      <c r="AP2052" s="108"/>
      <c r="AQ2052" s="106"/>
      <c r="AR2052" s="108"/>
      <c r="AS2052" s="106"/>
      <c r="AT2052" s="108"/>
      <c r="AU2052" s="106"/>
      <c r="AV2052" s="205">
        <f>SUM(AJ2052:AU2052)</f>
        <v>0</v>
      </c>
      <c r="AW2052" s="211">
        <f>T2052-AV2052</f>
        <v>0</v>
      </c>
      <c r="AY2052" s="205">
        <f>SUM(AJ2052:AL2052)</f>
        <v>0</v>
      </c>
      <c r="AZ2052" s="205">
        <f>SUM(AM2052:AO2052)</f>
        <v>0</v>
      </c>
      <c r="BA2052" s="205">
        <f>SUM(AP2052:AR2052)</f>
        <v>0</v>
      </c>
      <c r="BB2052" s="205">
        <f>SUM(AS2052:AU2052)</f>
        <v>0</v>
      </c>
      <c r="BC2052" s="205">
        <f t="shared" si="2157"/>
        <v>0</v>
      </c>
      <c r="BD2052" s="205">
        <f>T2052-BC2052</f>
        <v>0</v>
      </c>
    </row>
    <row r="2053" spans="2:56" x14ac:dyDescent="0.3">
      <c r="B2053" s="215" t="s">
        <v>234</v>
      </c>
      <c r="C2053" s="103"/>
      <c r="D2053" s="104"/>
      <c r="E2053" s="204">
        <f>IFERROR(D2053/C2053,0)</f>
        <v>0</v>
      </c>
      <c r="F2053" s="103"/>
      <c r="G2053" s="104"/>
      <c r="H2053" s="204">
        <f>IFERROR(G2053/F2053,0)</f>
        <v>0</v>
      </c>
      <c r="I2053" s="103"/>
      <c r="J2053" s="106"/>
      <c r="K2053" s="206">
        <f>IFERROR(J2053/I2053,0)</f>
        <v>0</v>
      </c>
      <c r="L2053" s="103"/>
      <c r="M2053" s="106"/>
      <c r="N2053" s="108"/>
      <c r="O2053" s="103"/>
      <c r="P2053" s="108"/>
      <c r="Q2053" s="208">
        <f t="shared" si="2148"/>
        <v>0</v>
      </c>
      <c r="R2053" s="109"/>
      <c r="S2053" s="109"/>
      <c r="T2053" s="210">
        <f t="shared" si="2159"/>
        <v>0</v>
      </c>
      <c r="U2053" s="91"/>
      <c r="V2053" s="103"/>
      <c r="W2053" s="108"/>
      <c r="X2053" s="208">
        <f t="shared" si="2149"/>
        <v>0</v>
      </c>
      <c r="Y2053" s="109"/>
      <c r="Z2053" s="109"/>
      <c r="AA2053" s="210">
        <f t="shared" si="2160"/>
        <v>0</v>
      </c>
      <c r="AB2053" s="91"/>
      <c r="AC2053" s="103"/>
      <c r="AD2053" s="108"/>
      <c r="AE2053" s="208">
        <f t="shared" si="2150"/>
        <v>0</v>
      </c>
      <c r="AF2053" s="109"/>
      <c r="AG2053" s="109"/>
      <c r="AH2053" s="210">
        <f t="shared" si="2161"/>
        <v>0</v>
      </c>
      <c r="AJ2053" s="104"/>
      <c r="AK2053" s="106"/>
      <c r="AL2053" s="108"/>
      <c r="AM2053" s="106"/>
      <c r="AN2053" s="108"/>
      <c r="AO2053" s="106"/>
      <c r="AP2053" s="108"/>
      <c r="AQ2053" s="106"/>
      <c r="AR2053" s="108"/>
      <c r="AS2053" s="106"/>
      <c r="AT2053" s="108"/>
      <c r="AU2053" s="106"/>
      <c r="AV2053" s="205">
        <f>SUM(AJ2053:AU2053)</f>
        <v>0</v>
      </c>
      <c r="AW2053" s="211">
        <f>T2053-AV2053</f>
        <v>0</v>
      </c>
      <c r="AY2053" s="205">
        <f>SUM(AJ2053:AL2053)</f>
        <v>0</v>
      </c>
      <c r="AZ2053" s="205">
        <f>SUM(AM2053:AO2053)</f>
        <v>0</v>
      </c>
      <c r="BA2053" s="205">
        <f>SUM(AP2053:AR2053)</f>
        <v>0</v>
      </c>
      <c r="BB2053" s="205">
        <f>SUM(AS2053:AU2053)</f>
        <v>0</v>
      </c>
      <c r="BC2053" s="205">
        <f t="shared" si="2157"/>
        <v>0</v>
      </c>
      <c r="BD2053" s="205">
        <f>T2053-BC2053</f>
        <v>0</v>
      </c>
    </row>
    <row r="2054" spans="2:56" s="124" customFormat="1" ht="13.2" thickBot="1" x14ac:dyDescent="0.35">
      <c r="B2054" s="216" t="s">
        <v>235</v>
      </c>
      <c r="C2054" s="259"/>
      <c r="D2054" s="260"/>
      <c r="E2054" s="219">
        <f>IFERROR(D2054/C2054,0)</f>
        <v>0</v>
      </c>
      <c r="F2054" s="259"/>
      <c r="G2054" s="260"/>
      <c r="H2054" s="219">
        <f>IFERROR(G2054/F2054,0)</f>
        <v>0</v>
      </c>
      <c r="I2054" s="259"/>
      <c r="J2054" s="261"/>
      <c r="K2054" s="221">
        <f>IFERROR(J2054/I2054,0)</f>
        <v>0</v>
      </c>
      <c r="L2054" s="259"/>
      <c r="M2054" s="261"/>
      <c r="N2054" s="262"/>
      <c r="O2054" s="259"/>
      <c r="P2054" s="262"/>
      <c r="Q2054" s="223">
        <f t="shared" si="2148"/>
        <v>0</v>
      </c>
      <c r="R2054" s="263"/>
      <c r="S2054" s="263"/>
      <c r="T2054" s="225">
        <f t="shared" si="2159"/>
        <v>0</v>
      </c>
      <c r="U2054" s="121"/>
      <c r="V2054" s="259"/>
      <c r="W2054" s="262"/>
      <c r="X2054" s="223">
        <f t="shared" si="2149"/>
        <v>0</v>
      </c>
      <c r="Y2054" s="263"/>
      <c r="Z2054" s="263"/>
      <c r="AA2054" s="225">
        <f t="shared" si="2160"/>
        <v>0</v>
      </c>
      <c r="AB2054" s="121"/>
      <c r="AC2054" s="259"/>
      <c r="AD2054" s="262"/>
      <c r="AE2054" s="223">
        <f t="shared" si="2150"/>
        <v>0</v>
      </c>
      <c r="AF2054" s="263"/>
      <c r="AG2054" s="263"/>
      <c r="AH2054" s="225">
        <f t="shared" si="2161"/>
        <v>0</v>
      </c>
      <c r="AJ2054" s="264"/>
      <c r="AK2054" s="265"/>
      <c r="AL2054" s="266"/>
      <c r="AM2054" s="265"/>
      <c r="AN2054" s="266"/>
      <c r="AO2054" s="265"/>
      <c r="AP2054" s="266"/>
      <c r="AQ2054" s="265"/>
      <c r="AR2054" s="266"/>
      <c r="AS2054" s="265"/>
      <c r="AT2054" s="266"/>
      <c r="AU2054" s="265"/>
      <c r="AV2054" s="267">
        <f>SUM(AJ2054:AU2054)</f>
        <v>0</v>
      </c>
      <c r="AW2054" s="226">
        <f>T2054-AV2054</f>
        <v>0</v>
      </c>
      <c r="AX2054" s="198"/>
      <c r="AY2054" s="267">
        <f>SUM(AJ2054:AL2054)</f>
        <v>0</v>
      </c>
      <c r="AZ2054" s="267">
        <f>SUM(AM2054:AO2054)</f>
        <v>0</v>
      </c>
      <c r="BA2054" s="267">
        <f>SUM(AP2054:AR2054)</f>
        <v>0</v>
      </c>
      <c r="BB2054" s="267">
        <f>SUM(AS2054:AU2054)</f>
        <v>0</v>
      </c>
      <c r="BC2054" s="267">
        <f t="shared" si="2157"/>
        <v>0</v>
      </c>
      <c r="BD2054" s="267">
        <f>T2054-BC2054</f>
        <v>0</v>
      </c>
    </row>
    <row r="2055" spans="2:56" ht="13.2" thickBot="1" x14ac:dyDescent="0.35">
      <c r="B2055" s="227" t="s">
        <v>236</v>
      </c>
      <c r="C2055" s="137">
        <f>SUM(C1853,C2004,C2026,C2054)</f>
        <v>3670215</v>
      </c>
      <c r="D2055" s="138">
        <f>SUM(D1853,D2004,D2026,D2054)</f>
        <v>3560203.3400000003</v>
      </c>
      <c r="E2055" s="139">
        <f>IFERROR(D2055/C2055,0)</f>
        <v>0.97002582682485916</v>
      </c>
      <c r="F2055" s="137">
        <f>SUM(F1853,F2004,F2026,F2054)</f>
        <v>3148400</v>
      </c>
      <c r="G2055" s="138">
        <f>SUM(G1853,G2004,G2026,G2054)</f>
        <v>3096625.18</v>
      </c>
      <c r="H2055" s="139">
        <f>IFERROR(G2055/F2055,0)</f>
        <v>0.98355519629017918</v>
      </c>
      <c r="I2055" s="137">
        <f>SUM(I1853,I2004,I2026,I2054)</f>
        <v>3041727</v>
      </c>
      <c r="J2055" s="140">
        <f>SUM(J1853,J2004,J2026,J2054)</f>
        <v>3038099.29</v>
      </c>
      <c r="K2055" s="141">
        <f>IFERROR(J2055/I2055,0)</f>
        <v>0.99880735187608882</v>
      </c>
      <c r="L2055" s="137">
        <f>SUM(L1853,L2004,L2026,L2054)</f>
        <v>3180873</v>
      </c>
      <c r="M2055" s="140">
        <f>SUM(M1853,M2004,M2026,M2054)</f>
        <v>3179373</v>
      </c>
      <c r="N2055" s="142">
        <f>SUM(N1853,N2004,N2026,N2054)</f>
        <v>0</v>
      </c>
      <c r="O2055" s="137">
        <f>SUM(O1853,O2004,O2026,O2054)</f>
        <v>3318580.7900725198</v>
      </c>
      <c r="P2055" s="142">
        <f>SUM(P1853,P2004,P2026,P2054)</f>
        <v>115000</v>
      </c>
      <c r="Q2055" s="228">
        <f t="shared" si="2148"/>
        <v>3433580.7900725198</v>
      </c>
      <c r="R2055" s="142">
        <f>SUM(R1853,R2004,R2026,R2054)</f>
        <v>0</v>
      </c>
      <c r="S2055" s="142">
        <f>SUM(S1853,S2004,S2026,S2054)</f>
        <v>0</v>
      </c>
      <c r="T2055" s="229">
        <f t="shared" si="2159"/>
        <v>3433580.7900725198</v>
      </c>
      <c r="U2055" s="92"/>
      <c r="V2055" s="137">
        <f>SUM(V1853,V2004,V2026,V2054)</f>
        <v>80000</v>
      </c>
      <c r="W2055" s="142">
        <f>SUM(W1853,W2004,W2026,W2054)</f>
        <v>0</v>
      </c>
      <c r="X2055" s="228">
        <f t="shared" si="2149"/>
        <v>80000</v>
      </c>
      <c r="Y2055" s="142">
        <f>SUM(Y1853,Y2004,Y2026,Y2054)</f>
        <v>0</v>
      </c>
      <c r="Z2055" s="142">
        <f>SUM(Z1853,Z2004,Z2026,Z2054)</f>
        <v>0</v>
      </c>
      <c r="AA2055" s="229">
        <f t="shared" si="2160"/>
        <v>80000</v>
      </c>
      <c r="AB2055" s="92"/>
      <c r="AC2055" s="137">
        <f>SUM(AC1853,AC2004,AC2026,AC2054)</f>
        <v>83592</v>
      </c>
      <c r="AD2055" s="142">
        <f>SUM(AD1853,AD2004,AD2026,AD2054)</f>
        <v>0</v>
      </c>
      <c r="AE2055" s="228">
        <f t="shared" si="2150"/>
        <v>83592</v>
      </c>
      <c r="AF2055" s="142">
        <f>SUM(AF1853,AF2004,AF2026,AF2054)</f>
        <v>0</v>
      </c>
      <c r="AG2055" s="142">
        <f>SUM(AG1853,AG2004,AG2026,AG2054)</f>
        <v>0</v>
      </c>
      <c r="AH2055" s="229">
        <f t="shared" si="2161"/>
        <v>83592</v>
      </c>
      <c r="AJ2055" s="138">
        <f t="shared" ref="AJ2055:AU2055" si="2162">SUM(AJ1853,AJ2004,AJ2026,AJ2054)</f>
        <v>269873.56583937665</v>
      </c>
      <c r="AK2055" s="140">
        <f t="shared" si="2162"/>
        <v>269873.56583937665</v>
      </c>
      <c r="AL2055" s="142">
        <f t="shared" si="2162"/>
        <v>269873.56583937665</v>
      </c>
      <c r="AM2055" s="140">
        <f t="shared" si="2162"/>
        <v>290538.56583937665</v>
      </c>
      <c r="AN2055" s="142">
        <f t="shared" si="2162"/>
        <v>259873.56583937665</v>
      </c>
      <c r="AO2055" s="140">
        <f t="shared" si="2162"/>
        <v>274229.56583937665</v>
      </c>
      <c r="AP2055" s="142">
        <f t="shared" si="2162"/>
        <v>323986.56583937665</v>
      </c>
      <c r="AQ2055" s="140">
        <f t="shared" si="2162"/>
        <v>269873.56583937665</v>
      </c>
      <c r="AR2055" s="142">
        <f t="shared" si="2162"/>
        <v>269873.56583937671</v>
      </c>
      <c r="AS2055" s="140">
        <f t="shared" si="2162"/>
        <v>395123.56583937671</v>
      </c>
      <c r="AT2055" s="142">
        <f t="shared" si="2162"/>
        <v>273455.56583937665</v>
      </c>
      <c r="AU2055" s="140">
        <f t="shared" si="2162"/>
        <v>267005.56583937677</v>
      </c>
      <c r="AV2055" s="140">
        <f>SUM(AJ2055:AU2055)</f>
        <v>3433580.7900725207</v>
      </c>
      <c r="AW2055" s="146">
        <f>T2055-AV2055</f>
        <v>0</v>
      </c>
      <c r="AY2055" s="140">
        <f>SUM(AJ2055:AL2055)</f>
        <v>809620.69751812995</v>
      </c>
      <c r="AZ2055" s="140">
        <f>SUM(AM2055:AO2055)</f>
        <v>824641.69751812995</v>
      </c>
      <c r="BA2055" s="140">
        <f>SUM(AP2055:AR2055)</f>
        <v>863733.69751813007</v>
      </c>
      <c r="BB2055" s="140">
        <f>SUM(AS2055:AU2055)</f>
        <v>935584.69751813007</v>
      </c>
      <c r="BC2055" s="140">
        <f t="shared" si="2157"/>
        <v>3433580.7900725203</v>
      </c>
      <c r="BD2055" s="140">
        <f>T2055-BC2055</f>
        <v>0</v>
      </c>
    </row>
    <row r="2056" spans="2:56" ht="15" thickBot="1" x14ac:dyDescent="0.35">
      <c r="B2056" s="282" t="s">
        <v>245</v>
      </c>
      <c r="C2056" s="273"/>
      <c r="D2056" s="274"/>
      <c r="E2056" s="275"/>
      <c r="F2056" s="273"/>
      <c r="G2056" s="274"/>
      <c r="H2056" s="275"/>
      <c r="I2056" s="273"/>
      <c r="J2056" s="276"/>
      <c r="K2056" s="277"/>
      <c r="L2056" s="273"/>
      <c r="M2056" s="276"/>
      <c r="N2056" s="278"/>
      <c r="O2056" s="273"/>
      <c r="P2056" s="279"/>
      <c r="Q2056" s="279"/>
      <c r="R2056" s="279"/>
      <c r="S2056" s="279"/>
      <c r="T2056" s="280"/>
      <c r="U2056" s="92"/>
      <c r="V2056" s="281"/>
      <c r="W2056" s="279"/>
      <c r="X2056" s="279"/>
      <c r="Y2056" s="279"/>
      <c r="Z2056" s="279"/>
      <c r="AA2056" s="280"/>
      <c r="AB2056" s="92"/>
      <c r="AC2056" s="281"/>
      <c r="AD2056" s="279"/>
      <c r="AE2056" s="279"/>
      <c r="AF2056" s="279"/>
      <c r="AG2056" s="279"/>
      <c r="AH2056" s="280"/>
      <c r="AJ2056" s="238"/>
      <c r="AK2056" s="238"/>
      <c r="AL2056" s="238"/>
      <c r="AM2056" s="238"/>
      <c r="AN2056" s="238"/>
      <c r="AO2056" s="238"/>
      <c r="AP2056" s="238"/>
      <c r="AQ2056" s="238"/>
      <c r="AR2056" s="238"/>
      <c r="AS2056" s="238"/>
      <c r="AT2056" s="238"/>
      <c r="AU2056" s="238"/>
      <c r="AV2056" s="238"/>
      <c r="AW2056" s="239"/>
      <c r="AY2056" s="238"/>
      <c r="AZ2056" s="238"/>
      <c r="BA2056" s="238"/>
      <c r="BB2056" s="238"/>
      <c r="BC2056" s="238"/>
      <c r="BD2056" s="238"/>
    </row>
    <row r="2057" spans="2:56" ht="13.2" thickBot="1" x14ac:dyDescent="0.35">
      <c r="B2057" s="136" t="s">
        <v>49</v>
      </c>
      <c r="C2057" s="137">
        <f>SUM(C2058,C2074,C2205)</f>
        <v>7313921</v>
      </c>
      <c r="D2057" s="138">
        <f>SUM(D2058,D2074,D2205)</f>
        <v>6786357.9699999997</v>
      </c>
      <c r="E2057" s="139">
        <f t="shared" ref="E2057:E2120" si="2163">IFERROR(D2057/C2057,0)</f>
        <v>0.92786864528616042</v>
      </c>
      <c r="F2057" s="137">
        <f>SUM(F2058,F2074,F2205)</f>
        <v>8239562</v>
      </c>
      <c r="G2057" s="138">
        <f>SUM(G2058,G2074,G2205)</f>
        <v>8059829.8200000003</v>
      </c>
      <c r="H2057" s="139">
        <f t="shared" ref="H2057:H2120" si="2164">IFERROR(G2057/F2057,0)</f>
        <v>0.97818668273871845</v>
      </c>
      <c r="I2057" s="137">
        <f>SUM(I2058,I2074,I2205)</f>
        <v>8139402</v>
      </c>
      <c r="J2057" s="140">
        <f>SUM(J2058,J2074,J2205)</f>
        <v>7967255.1900000013</v>
      </c>
      <c r="K2057" s="141">
        <f t="shared" ref="K2057:K2120" si="2165">IFERROR(J2057/I2057,0)</f>
        <v>0.97885018948566505</v>
      </c>
      <c r="L2057" s="137">
        <f>SUM(L2058,L2074,L2205)</f>
        <v>11537107</v>
      </c>
      <c r="M2057" s="140">
        <f>SUM(M2058,M2074,M2205)</f>
        <v>11532807</v>
      </c>
      <c r="N2057" s="142">
        <f>SUM(N2058,N2074,N2205)</f>
        <v>0</v>
      </c>
      <c r="O2057" s="137">
        <f>SUM(O2058,O2074,O2205)</f>
        <v>14001222.479631497</v>
      </c>
      <c r="P2057" s="142">
        <f>SUM(P2058,P2074,P2205)</f>
        <v>35750</v>
      </c>
      <c r="Q2057" s="143">
        <f t="shared" ref="Q2057:Q2120" si="2166">SUM(O2057:P2057)</f>
        <v>14036972.479631497</v>
      </c>
      <c r="R2057" s="144">
        <f>SUM(R2058,R2074,R2205)</f>
        <v>0</v>
      </c>
      <c r="S2057" s="144">
        <f>SUM(S2058,S2074,S2205)</f>
        <v>0</v>
      </c>
      <c r="T2057" s="145">
        <f>SUM(Q2057:S2057)</f>
        <v>14036972.479631497</v>
      </c>
      <c r="U2057" s="91"/>
      <c r="V2057" s="137">
        <f>SUM(V2058,V2074,V2205)</f>
        <v>1506458</v>
      </c>
      <c r="W2057" s="142">
        <f>SUM(W2058,W2074,W2205)</f>
        <v>0</v>
      </c>
      <c r="X2057" s="143">
        <f t="shared" ref="X2057:X2120" si="2167">SUM(V2057:W2057)</f>
        <v>1506458</v>
      </c>
      <c r="Y2057" s="144">
        <f>SUM(Y2058,Y2074,Y2205)</f>
        <v>0</v>
      </c>
      <c r="Z2057" s="144">
        <f>SUM(Z2058,Z2074,Z2205)</f>
        <v>0</v>
      </c>
      <c r="AA2057" s="145">
        <f>SUM(X2057:Z2057)</f>
        <v>1506458</v>
      </c>
      <c r="AB2057" s="91"/>
      <c r="AC2057" s="137">
        <f>SUM(AC2058,AC2074,AC2205)</f>
        <v>1574098</v>
      </c>
      <c r="AD2057" s="142">
        <f>SUM(AD2058,AD2074,AD2205)</f>
        <v>0</v>
      </c>
      <c r="AE2057" s="143">
        <f t="shared" ref="AE2057:AE2120" si="2168">SUM(AC2057:AD2057)</f>
        <v>1574098</v>
      </c>
      <c r="AF2057" s="142">
        <f>SUM(AF2058,AF2074,AF2205)</f>
        <v>0</v>
      </c>
      <c r="AG2057" s="142">
        <f>SUM(AG2058,AG2074,AG2205)</f>
        <v>0</v>
      </c>
      <c r="AH2057" s="145">
        <f>SUM(AE2057:AG2057)</f>
        <v>1574098</v>
      </c>
      <c r="AJ2057" s="138">
        <f t="shared" ref="AJ2057:AU2057" si="2169">SUM(AJ2058,AJ2074,AJ2205)</f>
        <v>1059727.206635958</v>
      </c>
      <c r="AK2057" s="140">
        <f t="shared" si="2169"/>
        <v>907771.2066359577</v>
      </c>
      <c r="AL2057" s="142">
        <f t="shared" si="2169"/>
        <v>933177.2066359577</v>
      </c>
      <c r="AM2057" s="140">
        <f t="shared" si="2169"/>
        <v>1268265.2066359583</v>
      </c>
      <c r="AN2057" s="142">
        <f t="shared" si="2169"/>
        <v>1283115.2066359583</v>
      </c>
      <c r="AO2057" s="140">
        <f t="shared" si="2169"/>
        <v>1187100.206635958</v>
      </c>
      <c r="AP2057" s="142">
        <f t="shared" si="2169"/>
        <v>1086830.206635958</v>
      </c>
      <c r="AQ2057" s="140">
        <f t="shared" si="2169"/>
        <v>1171976.206635958</v>
      </c>
      <c r="AR2057" s="142">
        <f t="shared" si="2169"/>
        <v>1462939.2066359576</v>
      </c>
      <c r="AS2057" s="140">
        <f t="shared" si="2169"/>
        <v>1053837.2066359576</v>
      </c>
      <c r="AT2057" s="142">
        <f t="shared" si="2169"/>
        <v>1429794.206635958</v>
      </c>
      <c r="AU2057" s="140">
        <f t="shared" si="2169"/>
        <v>1192439.2066359574</v>
      </c>
      <c r="AV2057" s="140">
        <f t="shared" ref="AV2057:AV2120" si="2170">SUM(AJ2057:AU2057)</f>
        <v>14036972.479631493</v>
      </c>
      <c r="AW2057" s="146">
        <f t="shared" ref="AW2057:AW2120" si="2171">T2057-AV2057</f>
        <v>0</v>
      </c>
      <c r="AY2057" s="140">
        <f t="shared" ref="AY2057:AY2120" si="2172">SUM(AJ2057:AL2057)</f>
        <v>2900675.6199078732</v>
      </c>
      <c r="AZ2057" s="140">
        <f t="shared" ref="AZ2057:AZ2120" si="2173">SUM(AM2057:AO2057)</f>
        <v>3738480.6199078746</v>
      </c>
      <c r="BA2057" s="140">
        <f t="shared" ref="BA2057:BA2120" si="2174">SUM(AP2057:AR2057)</f>
        <v>3721745.6199078737</v>
      </c>
      <c r="BB2057" s="140">
        <f t="shared" ref="BB2057:BB2120" si="2175">SUM(AS2057:AU2057)</f>
        <v>3676070.6199078728</v>
      </c>
      <c r="BC2057" s="140">
        <f t="shared" ref="BC2057:BC2120" si="2176">SUM(AY2057,AZ2057,BA2057,BB2057)</f>
        <v>14036972.479631493</v>
      </c>
      <c r="BD2057" s="140">
        <f t="shared" ref="BD2057:BD2120" si="2177">T2057-BC2057</f>
        <v>0</v>
      </c>
    </row>
    <row r="2058" spans="2:56" x14ac:dyDescent="0.3">
      <c r="B2058" s="148" t="s">
        <v>50</v>
      </c>
      <c r="C2058" s="149">
        <f>SUM(C2059,C2069)</f>
        <v>5390921</v>
      </c>
      <c r="D2058" s="150">
        <f>SUM(D2059,D2069)</f>
        <v>5338692.96</v>
      </c>
      <c r="E2058" s="151">
        <f t="shared" si="2163"/>
        <v>0.99031185209354766</v>
      </c>
      <c r="F2058" s="149">
        <f>SUM(F2059,F2069)</f>
        <v>6636626</v>
      </c>
      <c r="G2058" s="150">
        <f>SUM(G2059,G2069)</f>
        <v>6617215.3100000005</v>
      </c>
      <c r="H2058" s="151">
        <f t="shared" si="2164"/>
        <v>0.99707521713593628</v>
      </c>
      <c r="I2058" s="149">
        <f>SUM(I2059,I2069)</f>
        <v>6485809</v>
      </c>
      <c r="J2058" s="152">
        <f>SUM(J2059,J2069)</f>
        <v>6318382.290000001</v>
      </c>
      <c r="K2058" s="153">
        <f t="shared" si="2165"/>
        <v>0.97418568601079691</v>
      </c>
      <c r="L2058" s="149">
        <f>SUM(L2059,L2069)</f>
        <v>8920416</v>
      </c>
      <c r="M2058" s="152">
        <f>SUM(M2059,M2069)</f>
        <v>8916116</v>
      </c>
      <c r="N2058" s="154">
        <f>SUM(N2059,N2069)</f>
        <v>0</v>
      </c>
      <c r="O2058" s="149">
        <f>SUM(O2059,O2069)</f>
        <v>11740706.479631497</v>
      </c>
      <c r="P2058" s="154">
        <f>SUM(P2059,P2069)</f>
        <v>0</v>
      </c>
      <c r="Q2058" s="155">
        <f t="shared" si="2166"/>
        <v>11740706.479631497</v>
      </c>
      <c r="R2058" s="154">
        <f>SUM(R2059,R2069)</f>
        <v>0</v>
      </c>
      <c r="S2058" s="154">
        <f>SUM(S2059,S2069)</f>
        <v>0</v>
      </c>
      <c r="T2058" s="156">
        <f t="shared" ref="T2058:T2121" si="2178">SUM(Q2058:S2058)</f>
        <v>11740706.479631497</v>
      </c>
      <c r="U2058" s="157"/>
      <c r="V2058" s="149">
        <f>SUM(V2059,V2069)</f>
        <v>0</v>
      </c>
      <c r="W2058" s="154">
        <f>SUM(W2059,W2069)</f>
        <v>0</v>
      </c>
      <c r="X2058" s="155">
        <f t="shared" si="2167"/>
        <v>0</v>
      </c>
      <c r="Y2058" s="154">
        <f>SUM(Y2059,Y2069)</f>
        <v>0</v>
      </c>
      <c r="Z2058" s="154">
        <f>SUM(Z2059,Z2069)</f>
        <v>0</v>
      </c>
      <c r="AA2058" s="156">
        <f t="shared" ref="AA2058:AA2121" si="2179">SUM(X2058:Z2058)</f>
        <v>0</v>
      </c>
      <c r="AB2058" s="157"/>
      <c r="AC2058" s="149">
        <f>SUM(AC2059,AC2069)</f>
        <v>0</v>
      </c>
      <c r="AD2058" s="154">
        <f>SUM(AD2059,AD2069)</f>
        <v>0</v>
      </c>
      <c r="AE2058" s="155">
        <f t="shared" si="2168"/>
        <v>0</v>
      </c>
      <c r="AF2058" s="154">
        <f>SUM(AF2059,AF2069)</f>
        <v>0</v>
      </c>
      <c r="AG2058" s="154">
        <f>SUM(AG2059,AG2069)</f>
        <v>0</v>
      </c>
      <c r="AH2058" s="156">
        <f t="shared" ref="AH2058:AH2121" si="2180">SUM(AE2058:AG2058)</f>
        <v>0</v>
      </c>
      <c r="AJ2058" s="150">
        <f t="shared" ref="AJ2058:AU2058" si="2181">SUM(AJ2059,AJ2069)</f>
        <v>898727.20663595793</v>
      </c>
      <c r="AK2058" s="152">
        <f t="shared" si="2181"/>
        <v>837927.2066359577</v>
      </c>
      <c r="AL2058" s="154">
        <f t="shared" si="2181"/>
        <v>883327.2066359577</v>
      </c>
      <c r="AM2058" s="152">
        <f t="shared" si="2181"/>
        <v>963303.20663595828</v>
      </c>
      <c r="AN2058" s="154">
        <f t="shared" si="2181"/>
        <v>963303.20663595828</v>
      </c>
      <c r="AO2058" s="152">
        <f t="shared" si="2181"/>
        <v>872638.20663595805</v>
      </c>
      <c r="AP2058" s="154">
        <f t="shared" si="2181"/>
        <v>978392.20663595793</v>
      </c>
      <c r="AQ2058" s="152">
        <f t="shared" si="2181"/>
        <v>978392.20663595793</v>
      </c>
      <c r="AR2058" s="154">
        <f t="shared" si="2181"/>
        <v>1172527.2066359576</v>
      </c>
      <c r="AS2058" s="152">
        <f t="shared" si="2181"/>
        <v>1053837.2066359576</v>
      </c>
      <c r="AT2058" s="154">
        <f t="shared" si="2181"/>
        <v>978392.20663595793</v>
      </c>
      <c r="AU2058" s="152">
        <f t="shared" si="2181"/>
        <v>1159939.2066359574</v>
      </c>
      <c r="AV2058" s="152">
        <f t="shared" si="2170"/>
        <v>11740706.479631493</v>
      </c>
      <c r="AW2058" s="158">
        <f t="shared" si="2171"/>
        <v>0</v>
      </c>
      <c r="AY2058" s="152">
        <f t="shared" si="2172"/>
        <v>2619981.6199078732</v>
      </c>
      <c r="AZ2058" s="152">
        <f t="shared" si="2173"/>
        <v>2799244.6199078746</v>
      </c>
      <c r="BA2058" s="152">
        <f t="shared" si="2174"/>
        <v>3129311.6199078737</v>
      </c>
      <c r="BB2058" s="152">
        <f t="shared" si="2175"/>
        <v>3192168.6199078728</v>
      </c>
      <c r="BC2058" s="152">
        <f t="shared" si="2176"/>
        <v>11740706.479631493</v>
      </c>
      <c r="BD2058" s="152">
        <f t="shared" si="2177"/>
        <v>0</v>
      </c>
    </row>
    <row r="2059" spans="2:56" x14ac:dyDescent="0.3">
      <c r="B2059" s="159" t="s">
        <v>51</v>
      </c>
      <c r="C2059" s="160">
        <f>SUM(C2060:C2068)</f>
        <v>4699661</v>
      </c>
      <c r="D2059" s="161">
        <f>SUM(D2060:D2068)</f>
        <v>4646084.7</v>
      </c>
      <c r="E2059" s="162">
        <f t="shared" si="2163"/>
        <v>0.98859996497619729</v>
      </c>
      <c r="F2059" s="160">
        <f>SUM(F2060:F2068)</f>
        <v>5946018</v>
      </c>
      <c r="G2059" s="161">
        <f>SUM(G2060:G2068)</f>
        <v>5928151.9000000004</v>
      </c>
      <c r="H2059" s="162">
        <f t="shared" si="2164"/>
        <v>0.99699528322988606</v>
      </c>
      <c r="I2059" s="160">
        <f>SUM(I2060:I2068)</f>
        <v>5659705</v>
      </c>
      <c r="J2059" s="163">
        <f>SUM(J2060:J2068)</f>
        <v>5585653.2100000009</v>
      </c>
      <c r="K2059" s="164">
        <f t="shared" si="2165"/>
        <v>0.98691596293446404</v>
      </c>
      <c r="L2059" s="160">
        <f>SUM(L2060:L2068)</f>
        <v>7821757</v>
      </c>
      <c r="M2059" s="163">
        <f>SUM(M2060:M2068)</f>
        <v>7819157</v>
      </c>
      <c r="N2059" s="165">
        <f>SUM(N2060:N2068)</f>
        <v>0</v>
      </c>
      <c r="O2059" s="160">
        <f>SUM(O2060:O2068)</f>
        <v>10089441.09448424</v>
      </c>
      <c r="P2059" s="165">
        <f>SUM(P2060:P2068)</f>
        <v>0</v>
      </c>
      <c r="Q2059" s="166">
        <f t="shared" si="2166"/>
        <v>10089441.09448424</v>
      </c>
      <c r="R2059" s="165">
        <f>SUM(R2060:R2068)</f>
        <v>0</v>
      </c>
      <c r="S2059" s="165">
        <f>SUM(S2060:S2068)</f>
        <v>0</v>
      </c>
      <c r="T2059" s="167">
        <f t="shared" si="2178"/>
        <v>10089441.09448424</v>
      </c>
      <c r="U2059" s="157"/>
      <c r="V2059" s="160">
        <f>SUM(V2060:V2068)</f>
        <v>0</v>
      </c>
      <c r="W2059" s="165">
        <f>SUM(W2060:W2068)</f>
        <v>0</v>
      </c>
      <c r="X2059" s="166">
        <f t="shared" si="2167"/>
        <v>0</v>
      </c>
      <c r="Y2059" s="165">
        <f>SUM(Y2060:Y2068)</f>
        <v>0</v>
      </c>
      <c r="Z2059" s="165">
        <f>SUM(Z2060:Z2068)</f>
        <v>0</v>
      </c>
      <c r="AA2059" s="167">
        <f t="shared" si="2179"/>
        <v>0</v>
      </c>
      <c r="AB2059" s="157"/>
      <c r="AC2059" s="160">
        <f>SUM(AC2060:AC2068)</f>
        <v>0</v>
      </c>
      <c r="AD2059" s="165">
        <f>SUM(AD2060:AD2068)</f>
        <v>0</v>
      </c>
      <c r="AE2059" s="166">
        <f t="shared" si="2168"/>
        <v>0</v>
      </c>
      <c r="AF2059" s="165">
        <f>SUM(AF2060:AF2068)</f>
        <v>0</v>
      </c>
      <c r="AG2059" s="165">
        <f>SUM(AG2060:AG2068)</f>
        <v>0</v>
      </c>
      <c r="AH2059" s="167">
        <f t="shared" si="2180"/>
        <v>0</v>
      </c>
      <c r="AJ2059" s="161">
        <f t="shared" ref="AJ2059:AU2059" si="2182">SUM(AJ2060:AJ2068)</f>
        <v>761121.75787368661</v>
      </c>
      <c r="AK2059" s="163">
        <f t="shared" si="2182"/>
        <v>700321.75787368638</v>
      </c>
      <c r="AL2059" s="165">
        <f t="shared" si="2182"/>
        <v>745721.75787368638</v>
      </c>
      <c r="AM2059" s="163">
        <f t="shared" si="2182"/>
        <v>840786.75787368661</v>
      </c>
      <c r="AN2059" s="165">
        <f t="shared" si="2182"/>
        <v>840786.75787368661</v>
      </c>
      <c r="AO2059" s="163">
        <f t="shared" si="2182"/>
        <v>750121.75787368638</v>
      </c>
      <c r="AP2059" s="165">
        <f t="shared" si="2182"/>
        <v>840786.75787368661</v>
      </c>
      <c r="AQ2059" s="163">
        <f t="shared" si="2182"/>
        <v>840786.75787368661</v>
      </c>
      <c r="AR2059" s="165">
        <f t="shared" si="2182"/>
        <v>1034921.7578736864</v>
      </c>
      <c r="AS2059" s="163">
        <f t="shared" si="2182"/>
        <v>916231.75787368638</v>
      </c>
      <c r="AT2059" s="165">
        <f t="shared" si="2182"/>
        <v>840786.75787368661</v>
      </c>
      <c r="AU2059" s="163">
        <f t="shared" si="2182"/>
        <v>977066.75787368685</v>
      </c>
      <c r="AV2059" s="163">
        <f t="shared" si="2170"/>
        <v>10089441.094484238</v>
      </c>
      <c r="AW2059" s="168">
        <f t="shared" si="2171"/>
        <v>0</v>
      </c>
      <c r="AY2059" s="163">
        <f t="shared" si="2172"/>
        <v>2207165.2736210595</v>
      </c>
      <c r="AZ2059" s="163">
        <f t="shared" si="2173"/>
        <v>2431695.2736210595</v>
      </c>
      <c r="BA2059" s="163">
        <f t="shared" si="2174"/>
        <v>2716495.2736210595</v>
      </c>
      <c r="BB2059" s="163">
        <f t="shared" si="2175"/>
        <v>2734085.27362106</v>
      </c>
      <c r="BC2059" s="163">
        <f t="shared" si="2176"/>
        <v>10089441.094484238</v>
      </c>
      <c r="BD2059" s="163">
        <f t="shared" si="2177"/>
        <v>0</v>
      </c>
    </row>
    <row r="2060" spans="2:56" x14ac:dyDescent="0.3">
      <c r="B2060" s="169" t="s">
        <v>52</v>
      </c>
      <c r="C2060" s="248">
        <v>3827825</v>
      </c>
      <c r="D2060" s="249">
        <v>3827020.44</v>
      </c>
      <c r="E2060" s="172">
        <f t="shared" si="2163"/>
        <v>0.99978981275267287</v>
      </c>
      <c r="F2060" s="248">
        <v>5227026</v>
      </c>
      <c r="G2060" s="249">
        <v>5225705.7</v>
      </c>
      <c r="H2060" s="172">
        <f t="shared" si="2164"/>
        <v>0.99974740894726755</v>
      </c>
      <c r="I2060" s="248">
        <v>4953671</v>
      </c>
      <c r="J2060" s="250">
        <v>4952165.99</v>
      </c>
      <c r="K2060" s="174">
        <f t="shared" si="2165"/>
        <v>0.99969618289143547</v>
      </c>
      <c r="L2060" s="248">
        <v>6663306</v>
      </c>
      <c r="M2060" s="250">
        <v>6662606</v>
      </c>
      <c r="N2060" s="251"/>
      <c r="O2060" s="248">
        <v>8927613.2743378226</v>
      </c>
      <c r="P2060" s="251"/>
      <c r="Q2060" s="166">
        <f t="shared" si="2166"/>
        <v>8927613.2743378226</v>
      </c>
      <c r="R2060" s="251"/>
      <c r="S2060" s="251"/>
      <c r="T2060" s="167">
        <f t="shared" si="2178"/>
        <v>8927613.2743378226</v>
      </c>
      <c r="U2060" s="157"/>
      <c r="V2060" s="248"/>
      <c r="W2060" s="251"/>
      <c r="X2060" s="166">
        <f t="shared" si="2167"/>
        <v>0</v>
      </c>
      <c r="Y2060" s="251"/>
      <c r="Z2060" s="251"/>
      <c r="AA2060" s="167">
        <f t="shared" si="2179"/>
        <v>0</v>
      </c>
      <c r="AB2060" s="157"/>
      <c r="AC2060" s="248"/>
      <c r="AD2060" s="251"/>
      <c r="AE2060" s="166">
        <f t="shared" si="2168"/>
        <v>0</v>
      </c>
      <c r="AF2060" s="251"/>
      <c r="AG2060" s="251"/>
      <c r="AH2060" s="167">
        <f t="shared" si="2180"/>
        <v>0</v>
      </c>
      <c r="AJ2060" s="252">
        <f>T2060/12-79665</f>
        <v>664302.77286148525</v>
      </c>
      <c r="AK2060" s="253">
        <f>743967.772861485-130465</f>
        <v>613502.77286148502</v>
      </c>
      <c r="AL2060" s="254">
        <f>743967.772861485-95065</f>
        <v>648902.77286148502</v>
      </c>
      <c r="AM2060" s="253">
        <v>743967.77286148525</v>
      </c>
      <c r="AN2060" s="254">
        <v>743967.77286148525</v>
      </c>
      <c r="AO2060" s="253">
        <f>743967.772861485-90665</f>
        <v>653302.77286148502</v>
      </c>
      <c r="AP2060" s="254">
        <v>743967.77286148525</v>
      </c>
      <c r="AQ2060" s="253">
        <v>743967.77286148525</v>
      </c>
      <c r="AR2060" s="254">
        <f>743967.772861485+194135</f>
        <v>938102.77286148502</v>
      </c>
      <c r="AS2060" s="253">
        <f>743967.772861485+75445</f>
        <v>819412.77286148502</v>
      </c>
      <c r="AT2060" s="254">
        <v>743967.77286148525</v>
      </c>
      <c r="AU2060" s="253">
        <v>870247.77286148537</v>
      </c>
      <c r="AV2060" s="163">
        <f t="shared" si="2170"/>
        <v>8927613.2743378226</v>
      </c>
      <c r="AW2060" s="168">
        <f t="shared" si="2171"/>
        <v>0</v>
      </c>
      <c r="AY2060" s="163">
        <f t="shared" si="2172"/>
        <v>1926708.3185844552</v>
      </c>
      <c r="AZ2060" s="163">
        <f t="shared" si="2173"/>
        <v>2141238.3185844556</v>
      </c>
      <c r="BA2060" s="163">
        <f t="shared" si="2174"/>
        <v>2426038.3185844556</v>
      </c>
      <c r="BB2060" s="163">
        <f t="shared" si="2175"/>
        <v>2433628.3185844556</v>
      </c>
      <c r="BC2060" s="163">
        <f t="shared" si="2176"/>
        <v>8927613.2743378226</v>
      </c>
      <c r="BD2060" s="163">
        <f t="shared" si="2177"/>
        <v>0</v>
      </c>
    </row>
    <row r="2061" spans="2:56" x14ac:dyDescent="0.3">
      <c r="B2061" s="169" t="s">
        <v>53</v>
      </c>
      <c r="C2061" s="248"/>
      <c r="D2061" s="249"/>
      <c r="E2061" s="172">
        <f t="shared" si="2163"/>
        <v>0</v>
      </c>
      <c r="F2061" s="248"/>
      <c r="G2061" s="249"/>
      <c r="H2061" s="172">
        <f t="shared" si="2164"/>
        <v>0</v>
      </c>
      <c r="I2061" s="248">
        <v>10898</v>
      </c>
      <c r="J2061" s="250">
        <v>10899</v>
      </c>
      <c r="K2061" s="174">
        <f t="shared" si="2165"/>
        <v>1.0000917599559551</v>
      </c>
      <c r="L2061" s="248"/>
      <c r="M2061" s="250">
        <v>0</v>
      </c>
      <c r="N2061" s="251"/>
      <c r="O2061" s="248"/>
      <c r="P2061" s="251"/>
      <c r="Q2061" s="166">
        <f t="shared" si="2166"/>
        <v>0</v>
      </c>
      <c r="R2061" s="251"/>
      <c r="S2061" s="251"/>
      <c r="T2061" s="167">
        <f t="shared" si="2178"/>
        <v>0</v>
      </c>
      <c r="U2061" s="157"/>
      <c r="V2061" s="248"/>
      <c r="W2061" s="251"/>
      <c r="X2061" s="166">
        <f t="shared" si="2167"/>
        <v>0</v>
      </c>
      <c r="Y2061" s="251"/>
      <c r="Z2061" s="251"/>
      <c r="AA2061" s="167">
        <f t="shared" si="2179"/>
        <v>0</v>
      </c>
      <c r="AB2061" s="157"/>
      <c r="AC2061" s="248"/>
      <c r="AD2061" s="251"/>
      <c r="AE2061" s="166">
        <f t="shared" si="2168"/>
        <v>0</v>
      </c>
      <c r="AF2061" s="251"/>
      <c r="AG2061" s="251"/>
      <c r="AH2061" s="167">
        <f t="shared" si="2180"/>
        <v>0</v>
      </c>
      <c r="AJ2061" s="252"/>
      <c r="AK2061" s="253"/>
      <c r="AL2061" s="254"/>
      <c r="AM2061" s="253"/>
      <c r="AN2061" s="254"/>
      <c r="AO2061" s="253"/>
      <c r="AP2061" s="254"/>
      <c r="AQ2061" s="253"/>
      <c r="AR2061" s="254"/>
      <c r="AS2061" s="253"/>
      <c r="AT2061" s="254"/>
      <c r="AU2061" s="253"/>
      <c r="AV2061" s="163">
        <f t="shared" si="2170"/>
        <v>0</v>
      </c>
      <c r="AW2061" s="168">
        <f t="shared" si="2171"/>
        <v>0</v>
      </c>
      <c r="AY2061" s="163">
        <f t="shared" si="2172"/>
        <v>0</v>
      </c>
      <c r="AZ2061" s="163">
        <f t="shared" si="2173"/>
        <v>0</v>
      </c>
      <c r="BA2061" s="163">
        <f t="shared" si="2174"/>
        <v>0</v>
      </c>
      <c r="BB2061" s="163">
        <f t="shared" si="2175"/>
        <v>0</v>
      </c>
      <c r="BC2061" s="163">
        <f t="shared" si="2176"/>
        <v>0</v>
      </c>
      <c r="BD2061" s="163">
        <f t="shared" si="2177"/>
        <v>0</v>
      </c>
    </row>
    <row r="2062" spans="2:56" x14ac:dyDescent="0.3">
      <c r="B2062" s="169" t="s">
        <v>54</v>
      </c>
      <c r="C2062" s="248"/>
      <c r="D2062" s="249"/>
      <c r="E2062" s="172">
        <f t="shared" si="2163"/>
        <v>0</v>
      </c>
      <c r="F2062" s="248"/>
      <c r="G2062" s="249"/>
      <c r="H2062" s="172">
        <f t="shared" si="2164"/>
        <v>0</v>
      </c>
      <c r="I2062" s="248">
        <v>0</v>
      </c>
      <c r="J2062" s="250">
        <v>0</v>
      </c>
      <c r="K2062" s="174">
        <f t="shared" si="2165"/>
        <v>0</v>
      </c>
      <c r="L2062" s="248"/>
      <c r="M2062" s="250">
        <v>0</v>
      </c>
      <c r="N2062" s="251"/>
      <c r="O2062" s="248"/>
      <c r="P2062" s="251"/>
      <c r="Q2062" s="166">
        <f t="shared" si="2166"/>
        <v>0</v>
      </c>
      <c r="R2062" s="251"/>
      <c r="S2062" s="251"/>
      <c r="T2062" s="167">
        <f t="shared" si="2178"/>
        <v>0</v>
      </c>
      <c r="U2062" s="157"/>
      <c r="V2062" s="248"/>
      <c r="W2062" s="251"/>
      <c r="X2062" s="166">
        <f t="shared" si="2167"/>
        <v>0</v>
      </c>
      <c r="Y2062" s="251"/>
      <c r="Z2062" s="251"/>
      <c r="AA2062" s="167">
        <f t="shared" si="2179"/>
        <v>0</v>
      </c>
      <c r="AB2062" s="157"/>
      <c r="AC2062" s="248"/>
      <c r="AD2062" s="251"/>
      <c r="AE2062" s="166">
        <f t="shared" si="2168"/>
        <v>0</v>
      </c>
      <c r="AF2062" s="251"/>
      <c r="AG2062" s="251"/>
      <c r="AH2062" s="167">
        <f t="shared" si="2180"/>
        <v>0</v>
      </c>
      <c r="AJ2062" s="252"/>
      <c r="AK2062" s="253"/>
      <c r="AL2062" s="254"/>
      <c r="AM2062" s="253"/>
      <c r="AN2062" s="254"/>
      <c r="AO2062" s="253"/>
      <c r="AP2062" s="254"/>
      <c r="AQ2062" s="253"/>
      <c r="AR2062" s="254"/>
      <c r="AS2062" s="253"/>
      <c r="AT2062" s="254"/>
      <c r="AU2062" s="253"/>
      <c r="AV2062" s="163">
        <f t="shared" si="2170"/>
        <v>0</v>
      </c>
      <c r="AW2062" s="168">
        <f t="shared" si="2171"/>
        <v>0</v>
      </c>
      <c r="AY2062" s="163">
        <f t="shared" si="2172"/>
        <v>0</v>
      </c>
      <c r="AZ2062" s="163">
        <f t="shared" si="2173"/>
        <v>0</v>
      </c>
      <c r="BA2062" s="163">
        <f t="shared" si="2174"/>
        <v>0</v>
      </c>
      <c r="BB2062" s="163">
        <f t="shared" si="2175"/>
        <v>0</v>
      </c>
      <c r="BC2062" s="163">
        <f t="shared" si="2176"/>
        <v>0</v>
      </c>
      <c r="BD2062" s="163">
        <f t="shared" si="2177"/>
        <v>0</v>
      </c>
    </row>
    <row r="2063" spans="2:56" x14ac:dyDescent="0.3">
      <c r="B2063" s="169" t="s">
        <v>55</v>
      </c>
      <c r="C2063" s="248"/>
      <c r="D2063" s="249"/>
      <c r="E2063" s="172">
        <f t="shared" si="2163"/>
        <v>0</v>
      </c>
      <c r="F2063" s="248"/>
      <c r="G2063" s="249"/>
      <c r="H2063" s="172">
        <f t="shared" si="2164"/>
        <v>0</v>
      </c>
      <c r="I2063" s="248">
        <v>0</v>
      </c>
      <c r="J2063" s="250">
        <v>0</v>
      </c>
      <c r="K2063" s="174">
        <f t="shared" si="2165"/>
        <v>0</v>
      </c>
      <c r="L2063" s="248"/>
      <c r="M2063" s="250">
        <v>0</v>
      </c>
      <c r="N2063" s="251"/>
      <c r="O2063" s="248"/>
      <c r="P2063" s="251"/>
      <c r="Q2063" s="166">
        <f t="shared" si="2166"/>
        <v>0</v>
      </c>
      <c r="R2063" s="251"/>
      <c r="S2063" s="251"/>
      <c r="T2063" s="167">
        <f t="shared" si="2178"/>
        <v>0</v>
      </c>
      <c r="U2063" s="157"/>
      <c r="V2063" s="248"/>
      <c r="W2063" s="251"/>
      <c r="X2063" s="166">
        <f t="shared" si="2167"/>
        <v>0</v>
      </c>
      <c r="Y2063" s="251"/>
      <c r="Z2063" s="251"/>
      <c r="AA2063" s="167">
        <f t="shared" si="2179"/>
        <v>0</v>
      </c>
      <c r="AB2063" s="157"/>
      <c r="AC2063" s="248"/>
      <c r="AD2063" s="251"/>
      <c r="AE2063" s="166">
        <f t="shared" si="2168"/>
        <v>0</v>
      </c>
      <c r="AF2063" s="251"/>
      <c r="AG2063" s="251"/>
      <c r="AH2063" s="167">
        <f t="shared" si="2180"/>
        <v>0</v>
      </c>
      <c r="AJ2063" s="252"/>
      <c r="AK2063" s="253"/>
      <c r="AL2063" s="254"/>
      <c r="AM2063" s="253"/>
      <c r="AN2063" s="254"/>
      <c r="AO2063" s="253"/>
      <c r="AP2063" s="254"/>
      <c r="AQ2063" s="253"/>
      <c r="AR2063" s="254"/>
      <c r="AS2063" s="253"/>
      <c r="AT2063" s="254"/>
      <c r="AU2063" s="253"/>
      <c r="AV2063" s="163">
        <f t="shared" si="2170"/>
        <v>0</v>
      </c>
      <c r="AW2063" s="168">
        <f t="shared" si="2171"/>
        <v>0</v>
      </c>
      <c r="AY2063" s="163">
        <f t="shared" si="2172"/>
        <v>0</v>
      </c>
      <c r="AZ2063" s="163">
        <f t="shared" si="2173"/>
        <v>0</v>
      </c>
      <c r="BA2063" s="163">
        <f t="shared" si="2174"/>
        <v>0</v>
      </c>
      <c r="BB2063" s="163">
        <f t="shared" si="2175"/>
        <v>0</v>
      </c>
      <c r="BC2063" s="163">
        <f t="shared" si="2176"/>
        <v>0</v>
      </c>
      <c r="BD2063" s="163">
        <f t="shared" si="2177"/>
        <v>0</v>
      </c>
    </row>
    <row r="2064" spans="2:56" x14ac:dyDescent="0.3">
      <c r="B2064" s="169" t="s">
        <v>56</v>
      </c>
      <c r="C2064" s="248"/>
      <c r="D2064" s="249"/>
      <c r="E2064" s="172">
        <f t="shared" si="2163"/>
        <v>0</v>
      </c>
      <c r="F2064" s="248"/>
      <c r="G2064" s="249"/>
      <c r="H2064" s="172">
        <f t="shared" si="2164"/>
        <v>0</v>
      </c>
      <c r="I2064" s="248">
        <v>71351</v>
      </c>
      <c r="J2064" s="250">
        <v>71350.92</v>
      </c>
      <c r="K2064" s="174">
        <f t="shared" si="2165"/>
        <v>0.9999988787823576</v>
      </c>
      <c r="L2064" s="248"/>
      <c r="M2064" s="250">
        <v>0</v>
      </c>
      <c r="N2064" s="251"/>
      <c r="O2064" s="248"/>
      <c r="P2064" s="251"/>
      <c r="Q2064" s="166">
        <f t="shared" si="2166"/>
        <v>0</v>
      </c>
      <c r="R2064" s="251"/>
      <c r="S2064" s="251"/>
      <c r="T2064" s="167">
        <f t="shared" si="2178"/>
        <v>0</v>
      </c>
      <c r="U2064" s="157"/>
      <c r="V2064" s="248"/>
      <c r="W2064" s="251"/>
      <c r="X2064" s="166">
        <f t="shared" si="2167"/>
        <v>0</v>
      </c>
      <c r="Y2064" s="251"/>
      <c r="Z2064" s="251"/>
      <c r="AA2064" s="167">
        <f t="shared" si="2179"/>
        <v>0</v>
      </c>
      <c r="AB2064" s="157"/>
      <c r="AC2064" s="248"/>
      <c r="AD2064" s="251"/>
      <c r="AE2064" s="166">
        <f t="shared" si="2168"/>
        <v>0</v>
      </c>
      <c r="AF2064" s="251"/>
      <c r="AG2064" s="251"/>
      <c r="AH2064" s="167">
        <f t="shared" si="2180"/>
        <v>0</v>
      </c>
      <c r="AJ2064" s="252"/>
      <c r="AK2064" s="253"/>
      <c r="AL2064" s="254"/>
      <c r="AM2064" s="253"/>
      <c r="AN2064" s="254"/>
      <c r="AO2064" s="253"/>
      <c r="AP2064" s="254"/>
      <c r="AQ2064" s="253"/>
      <c r="AR2064" s="254"/>
      <c r="AS2064" s="253"/>
      <c r="AT2064" s="254"/>
      <c r="AU2064" s="253"/>
      <c r="AV2064" s="163">
        <f t="shared" si="2170"/>
        <v>0</v>
      </c>
      <c r="AW2064" s="168">
        <f t="shared" si="2171"/>
        <v>0</v>
      </c>
      <c r="AY2064" s="163">
        <f t="shared" si="2172"/>
        <v>0</v>
      </c>
      <c r="AZ2064" s="163">
        <f t="shared" si="2173"/>
        <v>0</v>
      </c>
      <c r="BA2064" s="163">
        <f t="shared" si="2174"/>
        <v>0</v>
      </c>
      <c r="BB2064" s="163">
        <f t="shared" si="2175"/>
        <v>0</v>
      </c>
      <c r="BC2064" s="163">
        <f t="shared" si="2176"/>
        <v>0</v>
      </c>
      <c r="BD2064" s="163">
        <f t="shared" si="2177"/>
        <v>0</v>
      </c>
    </row>
    <row r="2065" spans="2:56" x14ac:dyDescent="0.3">
      <c r="B2065" s="169" t="s">
        <v>57</v>
      </c>
      <c r="C2065" s="248">
        <v>22000</v>
      </c>
      <c r="D2065" s="249"/>
      <c r="E2065" s="172">
        <f t="shared" si="2163"/>
        <v>0</v>
      </c>
      <c r="F2065" s="248"/>
      <c r="G2065" s="249"/>
      <c r="H2065" s="172">
        <f t="shared" si="2164"/>
        <v>0</v>
      </c>
      <c r="I2065" s="248">
        <v>0</v>
      </c>
      <c r="J2065" s="250">
        <v>0</v>
      </c>
      <c r="K2065" s="174">
        <f t="shared" si="2165"/>
        <v>0</v>
      </c>
      <c r="L2065" s="248"/>
      <c r="M2065" s="250">
        <v>0</v>
      </c>
      <c r="N2065" s="251"/>
      <c r="O2065" s="248"/>
      <c r="P2065" s="251"/>
      <c r="Q2065" s="166">
        <f t="shared" si="2166"/>
        <v>0</v>
      </c>
      <c r="R2065" s="251"/>
      <c r="S2065" s="251"/>
      <c r="T2065" s="167">
        <f t="shared" si="2178"/>
        <v>0</v>
      </c>
      <c r="U2065" s="157"/>
      <c r="V2065" s="248"/>
      <c r="W2065" s="251"/>
      <c r="X2065" s="166">
        <f t="shared" si="2167"/>
        <v>0</v>
      </c>
      <c r="Y2065" s="251"/>
      <c r="Z2065" s="251"/>
      <c r="AA2065" s="167">
        <f t="shared" si="2179"/>
        <v>0</v>
      </c>
      <c r="AB2065" s="157"/>
      <c r="AC2065" s="248"/>
      <c r="AD2065" s="251"/>
      <c r="AE2065" s="166">
        <f t="shared" si="2168"/>
        <v>0</v>
      </c>
      <c r="AF2065" s="251"/>
      <c r="AG2065" s="251"/>
      <c r="AH2065" s="167">
        <f t="shared" si="2180"/>
        <v>0</v>
      </c>
      <c r="AJ2065" s="252"/>
      <c r="AK2065" s="253"/>
      <c r="AL2065" s="254"/>
      <c r="AM2065" s="253"/>
      <c r="AN2065" s="254"/>
      <c r="AO2065" s="253"/>
      <c r="AP2065" s="254"/>
      <c r="AQ2065" s="253"/>
      <c r="AR2065" s="254"/>
      <c r="AS2065" s="253"/>
      <c r="AT2065" s="254"/>
      <c r="AU2065" s="253"/>
      <c r="AV2065" s="163">
        <f t="shared" si="2170"/>
        <v>0</v>
      </c>
      <c r="AW2065" s="168">
        <f t="shared" si="2171"/>
        <v>0</v>
      </c>
      <c r="AY2065" s="163">
        <f t="shared" si="2172"/>
        <v>0</v>
      </c>
      <c r="AZ2065" s="163">
        <f t="shared" si="2173"/>
        <v>0</v>
      </c>
      <c r="BA2065" s="163">
        <f t="shared" si="2174"/>
        <v>0</v>
      </c>
      <c r="BB2065" s="163">
        <f t="shared" si="2175"/>
        <v>0</v>
      </c>
      <c r="BC2065" s="163">
        <f t="shared" si="2176"/>
        <v>0</v>
      </c>
      <c r="BD2065" s="163">
        <f t="shared" si="2177"/>
        <v>0</v>
      </c>
    </row>
    <row r="2066" spans="2:56" x14ac:dyDescent="0.3">
      <c r="B2066" s="169" t="s">
        <v>58</v>
      </c>
      <c r="C2066" s="248">
        <v>188710</v>
      </c>
      <c r="D2066" s="249">
        <v>188217.56</v>
      </c>
      <c r="E2066" s="172">
        <f t="shared" si="2163"/>
        <v>0.99739049334958396</v>
      </c>
      <c r="F2066" s="248">
        <v>190934</v>
      </c>
      <c r="G2066" s="249">
        <v>175042.12</v>
      </c>
      <c r="H2066" s="172">
        <f t="shared" si="2164"/>
        <v>0.91676767888380273</v>
      </c>
      <c r="I2066" s="248">
        <v>139752</v>
      </c>
      <c r="J2066" s="250">
        <v>139752.36000000002</v>
      </c>
      <c r="K2066" s="174">
        <f t="shared" si="2165"/>
        <v>1.000002575991757</v>
      </c>
      <c r="L2066" s="248">
        <v>168885</v>
      </c>
      <c r="M2066" s="250">
        <v>168385</v>
      </c>
      <c r="N2066" s="251"/>
      <c r="O2066" s="248">
        <v>392043.36120000004</v>
      </c>
      <c r="P2066" s="251"/>
      <c r="Q2066" s="166">
        <f t="shared" si="2166"/>
        <v>392043.36120000004</v>
      </c>
      <c r="R2066" s="251"/>
      <c r="S2066" s="251"/>
      <c r="T2066" s="167">
        <f t="shared" si="2178"/>
        <v>392043.36120000004</v>
      </c>
      <c r="U2066" s="157"/>
      <c r="V2066" s="248"/>
      <c r="W2066" s="251"/>
      <c r="X2066" s="166">
        <f t="shared" si="2167"/>
        <v>0</v>
      </c>
      <c r="Y2066" s="251"/>
      <c r="Z2066" s="251"/>
      <c r="AA2066" s="167">
        <f t="shared" si="2179"/>
        <v>0</v>
      </c>
      <c r="AB2066" s="157"/>
      <c r="AC2066" s="248"/>
      <c r="AD2066" s="251"/>
      <c r="AE2066" s="166">
        <f t="shared" si="2168"/>
        <v>0</v>
      </c>
      <c r="AF2066" s="251"/>
      <c r="AG2066" s="251"/>
      <c r="AH2066" s="167">
        <f t="shared" si="2180"/>
        <v>0</v>
      </c>
      <c r="AJ2066" s="252">
        <f>T2066/12</f>
        <v>32670.280100000004</v>
      </c>
      <c r="AK2066" s="253">
        <v>32670.280100000004</v>
      </c>
      <c r="AL2066" s="254">
        <v>32670.280100000004</v>
      </c>
      <c r="AM2066" s="253">
        <v>32670.280100000004</v>
      </c>
      <c r="AN2066" s="254">
        <v>32670.280100000004</v>
      </c>
      <c r="AO2066" s="253">
        <v>32670.280100000004</v>
      </c>
      <c r="AP2066" s="254">
        <v>32670.280100000004</v>
      </c>
      <c r="AQ2066" s="253">
        <v>32670.280100000004</v>
      </c>
      <c r="AR2066" s="254">
        <v>32670.280100000004</v>
      </c>
      <c r="AS2066" s="253">
        <v>32670.280100000004</v>
      </c>
      <c r="AT2066" s="254">
        <v>32670.280100000004</v>
      </c>
      <c r="AU2066" s="253">
        <v>32670.280100000004</v>
      </c>
      <c r="AV2066" s="163">
        <f t="shared" si="2170"/>
        <v>392043.36119999993</v>
      </c>
      <c r="AW2066" s="168">
        <f t="shared" si="2171"/>
        <v>0</v>
      </c>
      <c r="AY2066" s="163">
        <f t="shared" si="2172"/>
        <v>98010.840300000011</v>
      </c>
      <c r="AZ2066" s="163">
        <f t="shared" si="2173"/>
        <v>98010.840300000011</v>
      </c>
      <c r="BA2066" s="163">
        <f t="shared" si="2174"/>
        <v>98010.840300000011</v>
      </c>
      <c r="BB2066" s="163">
        <f t="shared" si="2175"/>
        <v>98010.840300000011</v>
      </c>
      <c r="BC2066" s="163">
        <f t="shared" si="2176"/>
        <v>392043.36120000004</v>
      </c>
      <c r="BD2066" s="163">
        <f t="shared" si="2177"/>
        <v>0</v>
      </c>
    </row>
    <row r="2067" spans="2:56" x14ac:dyDescent="0.3">
      <c r="B2067" s="169" t="s">
        <v>59</v>
      </c>
      <c r="C2067" s="248">
        <v>371966</v>
      </c>
      <c r="D2067" s="249">
        <v>344814.24</v>
      </c>
      <c r="E2067" s="172">
        <f t="shared" si="2163"/>
        <v>0.92700472623841956</v>
      </c>
      <c r="F2067" s="248">
        <v>195981</v>
      </c>
      <c r="G2067" s="249">
        <v>195408.1</v>
      </c>
      <c r="H2067" s="172">
        <f t="shared" si="2164"/>
        <v>0.9970767574407724</v>
      </c>
      <c r="I2067" s="248">
        <v>181409</v>
      </c>
      <c r="J2067" s="250">
        <v>123129.29000000001</v>
      </c>
      <c r="K2067" s="174">
        <f t="shared" si="2165"/>
        <v>0.67873859621077237</v>
      </c>
      <c r="L2067" s="248">
        <v>506592</v>
      </c>
      <c r="M2067" s="250">
        <v>505892</v>
      </c>
      <c r="N2067" s="251"/>
      <c r="O2067" s="248">
        <v>50003.665640487532</v>
      </c>
      <c r="P2067" s="251"/>
      <c r="Q2067" s="166">
        <f t="shared" si="2166"/>
        <v>50003.665640487532</v>
      </c>
      <c r="R2067" s="251"/>
      <c r="S2067" s="251"/>
      <c r="T2067" s="167">
        <f t="shared" si="2178"/>
        <v>50003.665640487532</v>
      </c>
      <c r="U2067" s="157"/>
      <c r="V2067" s="248"/>
      <c r="W2067" s="251"/>
      <c r="X2067" s="166">
        <f t="shared" si="2167"/>
        <v>0</v>
      </c>
      <c r="Y2067" s="251"/>
      <c r="Z2067" s="251"/>
      <c r="AA2067" s="167">
        <f t="shared" si="2179"/>
        <v>0</v>
      </c>
      <c r="AB2067" s="157"/>
      <c r="AC2067" s="248"/>
      <c r="AD2067" s="251"/>
      <c r="AE2067" s="166">
        <f t="shared" si="2168"/>
        <v>0</v>
      </c>
      <c r="AF2067" s="251"/>
      <c r="AG2067" s="251"/>
      <c r="AH2067" s="167">
        <f t="shared" si="2180"/>
        <v>0</v>
      </c>
      <c r="AJ2067" s="252">
        <f>T2067/12</f>
        <v>4166.9721367072943</v>
      </c>
      <c r="AK2067" s="253">
        <v>4166.9721367072943</v>
      </c>
      <c r="AL2067" s="254">
        <v>4166.9721367072943</v>
      </c>
      <c r="AM2067" s="253">
        <v>4166.9721367072943</v>
      </c>
      <c r="AN2067" s="254">
        <v>4166.9721367072943</v>
      </c>
      <c r="AO2067" s="253">
        <v>4166.9721367072943</v>
      </c>
      <c r="AP2067" s="254">
        <v>4166.9721367072943</v>
      </c>
      <c r="AQ2067" s="253">
        <v>4166.9721367072943</v>
      </c>
      <c r="AR2067" s="254">
        <v>4166.9721367072943</v>
      </c>
      <c r="AS2067" s="253">
        <v>4166.9721367072943</v>
      </c>
      <c r="AT2067" s="254">
        <v>4166.9721367072943</v>
      </c>
      <c r="AU2067" s="253">
        <v>4166.9721367072943</v>
      </c>
      <c r="AV2067" s="163">
        <f t="shared" si="2170"/>
        <v>50003.665640487518</v>
      </c>
      <c r="AW2067" s="168">
        <f t="shared" si="2171"/>
        <v>0</v>
      </c>
      <c r="AY2067" s="163">
        <f t="shared" si="2172"/>
        <v>12500.916410121883</v>
      </c>
      <c r="AZ2067" s="163">
        <f t="shared" si="2173"/>
        <v>12500.916410121883</v>
      </c>
      <c r="BA2067" s="163">
        <f t="shared" si="2174"/>
        <v>12500.916410121883</v>
      </c>
      <c r="BB2067" s="163">
        <f t="shared" si="2175"/>
        <v>12500.916410121883</v>
      </c>
      <c r="BC2067" s="163">
        <f t="shared" si="2176"/>
        <v>50003.665640487532</v>
      </c>
      <c r="BD2067" s="163">
        <f t="shared" si="2177"/>
        <v>0</v>
      </c>
    </row>
    <row r="2068" spans="2:56" x14ac:dyDescent="0.3">
      <c r="B2068" s="169" t="s">
        <v>60</v>
      </c>
      <c r="C2068" s="248">
        <v>289160</v>
      </c>
      <c r="D2068" s="249">
        <v>286032.46000000002</v>
      </c>
      <c r="E2068" s="172">
        <f t="shared" si="2163"/>
        <v>0.98918405035274592</v>
      </c>
      <c r="F2068" s="248">
        <v>332077</v>
      </c>
      <c r="G2068" s="249">
        <v>331995.98</v>
      </c>
      <c r="H2068" s="172">
        <f t="shared" si="2164"/>
        <v>0.99975602044104228</v>
      </c>
      <c r="I2068" s="248">
        <v>302624</v>
      </c>
      <c r="J2068" s="250">
        <v>288355.65000000002</v>
      </c>
      <c r="K2068" s="174">
        <f t="shared" si="2165"/>
        <v>0.95285122792640375</v>
      </c>
      <c r="L2068" s="248">
        <v>482974</v>
      </c>
      <c r="M2068" s="250">
        <v>482274</v>
      </c>
      <c r="N2068" s="251"/>
      <c r="O2068" s="248">
        <v>719780.79330592975</v>
      </c>
      <c r="P2068" s="251"/>
      <c r="Q2068" s="166">
        <f t="shared" si="2166"/>
        <v>719780.79330592975</v>
      </c>
      <c r="R2068" s="251"/>
      <c r="S2068" s="251"/>
      <c r="T2068" s="167">
        <f t="shared" si="2178"/>
        <v>719780.79330592975</v>
      </c>
      <c r="U2068" s="157"/>
      <c r="V2068" s="248"/>
      <c r="W2068" s="251"/>
      <c r="X2068" s="166">
        <f t="shared" si="2167"/>
        <v>0</v>
      </c>
      <c r="Y2068" s="251"/>
      <c r="Z2068" s="251"/>
      <c r="AA2068" s="167">
        <f t="shared" si="2179"/>
        <v>0</v>
      </c>
      <c r="AB2068" s="157"/>
      <c r="AC2068" s="248"/>
      <c r="AD2068" s="251"/>
      <c r="AE2068" s="166">
        <f t="shared" si="2168"/>
        <v>0</v>
      </c>
      <c r="AF2068" s="251"/>
      <c r="AG2068" s="251"/>
      <c r="AH2068" s="167">
        <f t="shared" si="2180"/>
        <v>0</v>
      </c>
      <c r="AJ2068" s="252">
        <f>T2068/12</f>
        <v>59981.732775494143</v>
      </c>
      <c r="AK2068" s="253">
        <f>59981.7327754941-10000</f>
        <v>49981.7327754941</v>
      </c>
      <c r="AL2068" s="254">
        <v>59981.732775494143</v>
      </c>
      <c r="AM2068" s="253">
        <v>59981.732775494143</v>
      </c>
      <c r="AN2068" s="254">
        <v>59981.732775494143</v>
      </c>
      <c r="AO2068" s="253">
        <v>59981.732775494143</v>
      </c>
      <c r="AP2068" s="254">
        <v>59981.732775494143</v>
      </c>
      <c r="AQ2068" s="253">
        <v>59981.732775494143</v>
      </c>
      <c r="AR2068" s="254">
        <v>59981.732775494143</v>
      </c>
      <c r="AS2068" s="253">
        <v>59981.732775494143</v>
      </c>
      <c r="AT2068" s="254">
        <v>59981.732775494143</v>
      </c>
      <c r="AU2068" s="253">
        <v>69981.732775494223</v>
      </c>
      <c r="AV2068" s="163">
        <f t="shared" si="2170"/>
        <v>719780.79330592975</v>
      </c>
      <c r="AW2068" s="168">
        <f t="shared" si="2171"/>
        <v>0</v>
      </c>
      <c r="AY2068" s="163">
        <f t="shared" si="2172"/>
        <v>169945.19832648238</v>
      </c>
      <c r="AZ2068" s="163">
        <f t="shared" si="2173"/>
        <v>179945.19832648244</v>
      </c>
      <c r="BA2068" s="163">
        <f t="shared" si="2174"/>
        <v>179945.19832648244</v>
      </c>
      <c r="BB2068" s="163">
        <f t="shared" si="2175"/>
        <v>189945.1983264825</v>
      </c>
      <c r="BC2068" s="163">
        <f t="shared" si="2176"/>
        <v>719780.79330592975</v>
      </c>
      <c r="BD2068" s="163">
        <f t="shared" si="2177"/>
        <v>0</v>
      </c>
    </row>
    <row r="2069" spans="2:56" x14ac:dyDescent="0.3">
      <c r="B2069" s="159" t="s">
        <v>61</v>
      </c>
      <c r="C2069" s="160">
        <f>SUM(C2070:C2073)</f>
        <v>691260</v>
      </c>
      <c r="D2069" s="161">
        <f>SUM(D2070:D2073)</f>
        <v>692608.26</v>
      </c>
      <c r="E2069" s="162">
        <f t="shared" si="2163"/>
        <v>1.0019504383300062</v>
      </c>
      <c r="F2069" s="160">
        <f>SUM(F2070:F2073)</f>
        <v>690608</v>
      </c>
      <c r="G2069" s="161">
        <f>SUM(G2070:G2073)</f>
        <v>689063.40999999992</v>
      </c>
      <c r="H2069" s="162">
        <f t="shared" si="2164"/>
        <v>0.99776343453884098</v>
      </c>
      <c r="I2069" s="160">
        <f>SUM(I2070:I2073)</f>
        <v>826104</v>
      </c>
      <c r="J2069" s="163">
        <f>SUM(J2070:J2073)</f>
        <v>732729.08000000007</v>
      </c>
      <c r="K2069" s="164">
        <f t="shared" si="2165"/>
        <v>0.88696953410224388</v>
      </c>
      <c r="L2069" s="160">
        <f>SUM(L2070:L2073)</f>
        <v>1098659</v>
      </c>
      <c r="M2069" s="163">
        <f>SUM(M2070:M2073)</f>
        <v>1096959</v>
      </c>
      <c r="N2069" s="165">
        <f>SUM(N2070:N2073)</f>
        <v>0</v>
      </c>
      <c r="O2069" s="160">
        <f>SUM(O2070:O2073)</f>
        <v>1651265.3851472561</v>
      </c>
      <c r="P2069" s="165">
        <f>SUM(P2070:P2073)</f>
        <v>0</v>
      </c>
      <c r="Q2069" s="166">
        <f t="shared" si="2166"/>
        <v>1651265.3851472561</v>
      </c>
      <c r="R2069" s="165">
        <f>SUM(R2070:R2073)</f>
        <v>0</v>
      </c>
      <c r="S2069" s="165">
        <f>SUM(S2070:S2073)</f>
        <v>0</v>
      </c>
      <c r="T2069" s="167">
        <f t="shared" si="2178"/>
        <v>1651265.3851472561</v>
      </c>
      <c r="U2069" s="157"/>
      <c r="V2069" s="160">
        <f>SUM(V2070:V2073)</f>
        <v>0</v>
      </c>
      <c r="W2069" s="165">
        <f>SUM(W2070:W2073)</f>
        <v>0</v>
      </c>
      <c r="X2069" s="166">
        <f t="shared" si="2167"/>
        <v>0</v>
      </c>
      <c r="Y2069" s="165">
        <f>SUM(Y2070:Y2073)</f>
        <v>0</v>
      </c>
      <c r="Z2069" s="165">
        <f>SUM(Z2070:Z2073)</f>
        <v>0</v>
      </c>
      <c r="AA2069" s="167">
        <f t="shared" si="2179"/>
        <v>0</v>
      </c>
      <c r="AB2069" s="157"/>
      <c r="AC2069" s="160">
        <f>SUM(AC2070:AC2073)</f>
        <v>0</v>
      </c>
      <c r="AD2069" s="165">
        <f>SUM(AD2070:AD2073)</f>
        <v>0</v>
      </c>
      <c r="AE2069" s="166">
        <f t="shared" si="2168"/>
        <v>0</v>
      </c>
      <c r="AF2069" s="165">
        <f>SUM(AF2070:AF2073)</f>
        <v>0</v>
      </c>
      <c r="AG2069" s="165">
        <f>SUM(AG2070:AG2073)</f>
        <v>0</v>
      </c>
      <c r="AH2069" s="167">
        <f t="shared" si="2180"/>
        <v>0</v>
      </c>
      <c r="AJ2069" s="161">
        <f t="shared" ref="AJ2069:AU2069" si="2183">SUM(AJ2070:AJ2073)</f>
        <v>137605.44876227132</v>
      </c>
      <c r="AK2069" s="163">
        <f t="shared" si="2183"/>
        <v>137605.44876227132</v>
      </c>
      <c r="AL2069" s="165">
        <f t="shared" si="2183"/>
        <v>137605.44876227132</v>
      </c>
      <c r="AM2069" s="163">
        <f t="shared" si="2183"/>
        <v>122516.44876227167</v>
      </c>
      <c r="AN2069" s="165">
        <f t="shared" si="2183"/>
        <v>122516.44876227167</v>
      </c>
      <c r="AO2069" s="163">
        <f t="shared" si="2183"/>
        <v>122516.44876227167</v>
      </c>
      <c r="AP2069" s="165">
        <f t="shared" si="2183"/>
        <v>137605.44876227132</v>
      </c>
      <c r="AQ2069" s="163">
        <f t="shared" si="2183"/>
        <v>137605.44876227132</v>
      </c>
      <c r="AR2069" s="165">
        <f t="shared" si="2183"/>
        <v>137605.44876227132</v>
      </c>
      <c r="AS2069" s="163">
        <f t="shared" si="2183"/>
        <v>137605.44876227132</v>
      </c>
      <c r="AT2069" s="165">
        <f t="shared" si="2183"/>
        <v>137605.44876227132</v>
      </c>
      <c r="AU2069" s="163">
        <f t="shared" si="2183"/>
        <v>182872.44876227056</v>
      </c>
      <c r="AV2069" s="163">
        <f t="shared" si="2170"/>
        <v>1651265.3851472561</v>
      </c>
      <c r="AW2069" s="168">
        <f t="shared" si="2171"/>
        <v>0</v>
      </c>
      <c r="AY2069" s="163">
        <f t="shared" si="2172"/>
        <v>412816.34628681396</v>
      </c>
      <c r="AZ2069" s="163">
        <f t="shared" si="2173"/>
        <v>367549.34628681501</v>
      </c>
      <c r="BA2069" s="163">
        <f t="shared" si="2174"/>
        <v>412816.34628681396</v>
      </c>
      <c r="BB2069" s="163">
        <f t="shared" si="2175"/>
        <v>458083.3462868132</v>
      </c>
      <c r="BC2069" s="163">
        <f t="shared" si="2176"/>
        <v>1651265.3851472563</v>
      </c>
      <c r="BD2069" s="163">
        <f t="shared" si="2177"/>
        <v>0</v>
      </c>
    </row>
    <row r="2070" spans="2:56" x14ac:dyDescent="0.3">
      <c r="B2070" s="169" t="s">
        <v>62</v>
      </c>
      <c r="C2070" s="248">
        <v>933</v>
      </c>
      <c r="D2070" s="249">
        <v>914.81</v>
      </c>
      <c r="E2070" s="172">
        <f t="shared" si="2163"/>
        <v>0.9805037513397642</v>
      </c>
      <c r="F2070" s="248">
        <v>1775</v>
      </c>
      <c r="G2070" s="249">
        <v>870</v>
      </c>
      <c r="H2070" s="172">
        <f t="shared" si="2164"/>
        <v>0.49014084507042255</v>
      </c>
      <c r="I2070" s="248">
        <v>1916</v>
      </c>
      <c r="J2070" s="250">
        <v>899.6400000000001</v>
      </c>
      <c r="K2070" s="174">
        <f t="shared" si="2165"/>
        <v>0.4695407098121086</v>
      </c>
      <c r="L2070" s="248">
        <v>2713</v>
      </c>
      <c r="M2070" s="250">
        <v>1913</v>
      </c>
      <c r="N2070" s="251"/>
      <c r="O2070" s="248">
        <v>4177.4303039999986</v>
      </c>
      <c r="P2070" s="251"/>
      <c r="Q2070" s="166">
        <f t="shared" si="2166"/>
        <v>4177.4303039999986</v>
      </c>
      <c r="R2070" s="251"/>
      <c r="S2070" s="251"/>
      <c r="T2070" s="167">
        <f t="shared" si="2178"/>
        <v>4177.4303039999986</v>
      </c>
      <c r="U2070" s="157"/>
      <c r="V2070" s="248"/>
      <c r="W2070" s="251"/>
      <c r="X2070" s="166">
        <f t="shared" si="2167"/>
        <v>0</v>
      </c>
      <c r="Y2070" s="251"/>
      <c r="Z2070" s="251"/>
      <c r="AA2070" s="167">
        <f t="shared" si="2179"/>
        <v>0</v>
      </c>
      <c r="AB2070" s="157"/>
      <c r="AC2070" s="248"/>
      <c r="AD2070" s="251"/>
      <c r="AE2070" s="166">
        <f t="shared" si="2168"/>
        <v>0</v>
      </c>
      <c r="AF2070" s="251"/>
      <c r="AG2070" s="251"/>
      <c r="AH2070" s="167">
        <f t="shared" si="2180"/>
        <v>0</v>
      </c>
      <c r="AJ2070" s="252">
        <f>T2070/12</f>
        <v>348.11919199999988</v>
      </c>
      <c r="AK2070" s="253">
        <v>348.11919199999988</v>
      </c>
      <c r="AL2070" s="254">
        <v>348.11919199999988</v>
      </c>
      <c r="AM2070" s="253">
        <v>348.11919199999988</v>
      </c>
      <c r="AN2070" s="254">
        <v>348.11919199999988</v>
      </c>
      <c r="AO2070" s="253">
        <v>348.11919199999988</v>
      </c>
      <c r="AP2070" s="254">
        <v>348.11919199999988</v>
      </c>
      <c r="AQ2070" s="253">
        <v>348.11919199999988</v>
      </c>
      <c r="AR2070" s="254">
        <v>348.11919199999988</v>
      </c>
      <c r="AS2070" s="253">
        <v>348.11919199999988</v>
      </c>
      <c r="AT2070" s="254">
        <v>348.11919199999988</v>
      </c>
      <c r="AU2070" s="253">
        <v>348.11919199999988</v>
      </c>
      <c r="AV2070" s="163">
        <f t="shared" si="2170"/>
        <v>4177.4303039999995</v>
      </c>
      <c r="AW2070" s="168">
        <f t="shared" si="2171"/>
        <v>0</v>
      </c>
      <c r="AY2070" s="163">
        <f t="shared" si="2172"/>
        <v>1044.3575759999997</v>
      </c>
      <c r="AZ2070" s="163">
        <f t="shared" si="2173"/>
        <v>1044.3575759999997</v>
      </c>
      <c r="BA2070" s="163">
        <f t="shared" si="2174"/>
        <v>1044.3575759999997</v>
      </c>
      <c r="BB2070" s="163">
        <f t="shared" si="2175"/>
        <v>1044.3575759999997</v>
      </c>
      <c r="BC2070" s="163">
        <f t="shared" si="2176"/>
        <v>4177.4303039999986</v>
      </c>
      <c r="BD2070" s="163">
        <f t="shared" si="2177"/>
        <v>0</v>
      </c>
    </row>
    <row r="2071" spans="2:56" x14ac:dyDescent="0.3">
      <c r="B2071" s="169" t="s">
        <v>63</v>
      </c>
      <c r="C2071" s="248">
        <v>194238</v>
      </c>
      <c r="D2071" s="249">
        <v>194182.25</v>
      </c>
      <c r="E2071" s="172">
        <f t="shared" si="2163"/>
        <v>0.99971298098209416</v>
      </c>
      <c r="F2071" s="248">
        <v>193421</v>
      </c>
      <c r="G2071" s="249">
        <v>193419.75</v>
      </c>
      <c r="H2071" s="172">
        <f t="shared" si="2164"/>
        <v>0.99999353741320751</v>
      </c>
      <c r="I2071" s="248">
        <v>261040</v>
      </c>
      <c r="J2071" s="250">
        <v>261040</v>
      </c>
      <c r="K2071" s="174">
        <f t="shared" si="2165"/>
        <v>1</v>
      </c>
      <c r="L2071" s="248">
        <v>274240</v>
      </c>
      <c r="M2071" s="250">
        <v>273840</v>
      </c>
      <c r="N2071" s="251"/>
      <c r="O2071" s="248">
        <v>407375.89340000006</v>
      </c>
      <c r="P2071" s="251"/>
      <c r="Q2071" s="166">
        <f t="shared" si="2166"/>
        <v>407375.89340000006</v>
      </c>
      <c r="R2071" s="251"/>
      <c r="S2071" s="251"/>
      <c r="T2071" s="167">
        <f t="shared" si="2178"/>
        <v>407375.89340000006</v>
      </c>
      <c r="U2071" s="157"/>
      <c r="V2071" s="248"/>
      <c r="W2071" s="251"/>
      <c r="X2071" s="166">
        <f t="shared" si="2167"/>
        <v>0</v>
      </c>
      <c r="Y2071" s="251"/>
      <c r="Z2071" s="251"/>
      <c r="AA2071" s="167">
        <f t="shared" si="2179"/>
        <v>0</v>
      </c>
      <c r="AB2071" s="157"/>
      <c r="AC2071" s="248"/>
      <c r="AD2071" s="251"/>
      <c r="AE2071" s="166">
        <f t="shared" si="2168"/>
        <v>0</v>
      </c>
      <c r="AF2071" s="251"/>
      <c r="AG2071" s="251"/>
      <c r="AH2071" s="167">
        <f t="shared" si="2180"/>
        <v>0</v>
      </c>
      <c r="AJ2071" s="252">
        <f>T2071/12</f>
        <v>33947.991116666672</v>
      </c>
      <c r="AK2071" s="253">
        <v>33947.991116666672</v>
      </c>
      <c r="AL2071" s="254">
        <v>33947.991116666672</v>
      </c>
      <c r="AM2071" s="253">
        <v>33947.991116666672</v>
      </c>
      <c r="AN2071" s="254">
        <v>33947.991116666672</v>
      </c>
      <c r="AO2071" s="253">
        <v>33947.991116666672</v>
      </c>
      <c r="AP2071" s="254">
        <v>33947.991116666672</v>
      </c>
      <c r="AQ2071" s="253">
        <v>33947.991116666672</v>
      </c>
      <c r="AR2071" s="254">
        <v>33947.991116666672</v>
      </c>
      <c r="AS2071" s="253">
        <v>33947.991116666672</v>
      </c>
      <c r="AT2071" s="254">
        <v>33947.991116666672</v>
      </c>
      <c r="AU2071" s="253">
        <v>33947.991116666672</v>
      </c>
      <c r="AV2071" s="163">
        <f t="shared" si="2170"/>
        <v>407375.89340000018</v>
      </c>
      <c r="AW2071" s="168">
        <f t="shared" si="2171"/>
        <v>0</v>
      </c>
      <c r="AY2071" s="163">
        <f t="shared" si="2172"/>
        <v>101843.97335000001</v>
      </c>
      <c r="AZ2071" s="163">
        <f t="shared" si="2173"/>
        <v>101843.97335000001</v>
      </c>
      <c r="BA2071" s="163">
        <f t="shared" si="2174"/>
        <v>101843.97335000001</v>
      </c>
      <c r="BB2071" s="163">
        <f t="shared" si="2175"/>
        <v>101843.97335000001</v>
      </c>
      <c r="BC2071" s="163">
        <f t="shared" si="2176"/>
        <v>407375.89340000006</v>
      </c>
      <c r="BD2071" s="163">
        <f t="shared" si="2177"/>
        <v>0</v>
      </c>
    </row>
    <row r="2072" spans="2:56" x14ac:dyDescent="0.3">
      <c r="B2072" s="169" t="s">
        <v>64</v>
      </c>
      <c r="C2072" s="248">
        <v>496089</v>
      </c>
      <c r="D2072" s="249">
        <v>497511.2</v>
      </c>
      <c r="E2072" s="172">
        <f t="shared" si="2163"/>
        <v>1.0028668242996721</v>
      </c>
      <c r="F2072" s="248">
        <v>495412</v>
      </c>
      <c r="G2072" s="249">
        <v>494773.66</v>
      </c>
      <c r="H2072" s="172">
        <f t="shared" si="2164"/>
        <v>0.99871149669366099</v>
      </c>
      <c r="I2072" s="248">
        <v>563148</v>
      </c>
      <c r="J2072" s="250">
        <v>470789.44000000006</v>
      </c>
      <c r="K2072" s="174">
        <f t="shared" si="2165"/>
        <v>0.83599593712487674</v>
      </c>
      <c r="L2072" s="248">
        <v>821706</v>
      </c>
      <c r="M2072" s="250">
        <v>821206</v>
      </c>
      <c r="N2072" s="251"/>
      <c r="O2072" s="248">
        <v>1239712.061443256</v>
      </c>
      <c r="P2072" s="251"/>
      <c r="Q2072" s="166">
        <f t="shared" si="2166"/>
        <v>1239712.061443256</v>
      </c>
      <c r="R2072" s="251"/>
      <c r="S2072" s="251"/>
      <c r="T2072" s="167">
        <f t="shared" si="2178"/>
        <v>1239712.061443256</v>
      </c>
      <c r="U2072" s="157"/>
      <c r="V2072" s="248"/>
      <c r="W2072" s="251"/>
      <c r="X2072" s="166">
        <f t="shared" si="2167"/>
        <v>0</v>
      </c>
      <c r="Y2072" s="251"/>
      <c r="Z2072" s="251"/>
      <c r="AA2072" s="167">
        <f t="shared" si="2179"/>
        <v>0</v>
      </c>
      <c r="AB2072" s="157"/>
      <c r="AC2072" s="248"/>
      <c r="AD2072" s="251"/>
      <c r="AE2072" s="166">
        <f t="shared" si="2168"/>
        <v>0</v>
      </c>
      <c r="AF2072" s="251"/>
      <c r="AG2072" s="251"/>
      <c r="AH2072" s="167">
        <f t="shared" si="2180"/>
        <v>0</v>
      </c>
      <c r="AJ2072" s="252">
        <f>T2072/12</f>
        <v>103309.33845360467</v>
      </c>
      <c r="AK2072" s="253">
        <v>103309.33845360467</v>
      </c>
      <c r="AL2072" s="254">
        <v>103309.33845360467</v>
      </c>
      <c r="AM2072" s="253">
        <f>103309.338453605-15089</f>
        <v>88220.338453605</v>
      </c>
      <c r="AN2072" s="254">
        <f>103309.338453605-15089</f>
        <v>88220.338453605</v>
      </c>
      <c r="AO2072" s="253">
        <f>103309.338453605-15089</f>
        <v>88220.338453605</v>
      </c>
      <c r="AP2072" s="254">
        <v>103309.33845360467</v>
      </c>
      <c r="AQ2072" s="253">
        <v>103309.33845360467</v>
      </c>
      <c r="AR2072" s="254">
        <v>103309.33845360467</v>
      </c>
      <c r="AS2072" s="253">
        <v>103309.33845360467</v>
      </c>
      <c r="AT2072" s="254">
        <v>103309.33845360467</v>
      </c>
      <c r="AU2072" s="253">
        <v>148576.33845360391</v>
      </c>
      <c r="AV2072" s="163">
        <f t="shared" si="2170"/>
        <v>1239712.061443256</v>
      </c>
      <c r="AW2072" s="168">
        <f t="shared" si="2171"/>
        <v>0</v>
      </c>
      <c r="AY2072" s="163">
        <f t="shared" si="2172"/>
        <v>309928.015360814</v>
      </c>
      <c r="AZ2072" s="163">
        <f t="shared" si="2173"/>
        <v>264661.01536081498</v>
      </c>
      <c r="BA2072" s="163">
        <f t="shared" si="2174"/>
        <v>309928.015360814</v>
      </c>
      <c r="BB2072" s="163">
        <f t="shared" si="2175"/>
        <v>355195.01536081324</v>
      </c>
      <c r="BC2072" s="163">
        <f t="shared" si="2176"/>
        <v>1239712.0614432562</v>
      </c>
      <c r="BD2072" s="163">
        <f t="shared" si="2177"/>
        <v>0</v>
      </c>
    </row>
    <row r="2073" spans="2:56" x14ac:dyDescent="0.3">
      <c r="B2073" s="169" t="s">
        <v>65</v>
      </c>
      <c r="C2073" s="248"/>
      <c r="D2073" s="249"/>
      <c r="E2073" s="172">
        <f t="shared" si="2163"/>
        <v>0</v>
      </c>
      <c r="F2073" s="248"/>
      <c r="G2073" s="249"/>
      <c r="H2073" s="172">
        <f t="shared" si="2164"/>
        <v>0</v>
      </c>
      <c r="I2073" s="248"/>
      <c r="J2073" s="250"/>
      <c r="K2073" s="174">
        <f t="shared" si="2165"/>
        <v>0</v>
      </c>
      <c r="L2073" s="248"/>
      <c r="M2073" s="250"/>
      <c r="N2073" s="251"/>
      <c r="O2073" s="248"/>
      <c r="P2073" s="251"/>
      <c r="Q2073" s="166">
        <f t="shared" si="2166"/>
        <v>0</v>
      </c>
      <c r="R2073" s="251"/>
      <c r="S2073" s="251"/>
      <c r="T2073" s="167">
        <f t="shared" si="2178"/>
        <v>0</v>
      </c>
      <c r="U2073" s="157"/>
      <c r="V2073" s="248"/>
      <c r="W2073" s="251"/>
      <c r="X2073" s="166">
        <f t="shared" si="2167"/>
        <v>0</v>
      </c>
      <c r="Y2073" s="251"/>
      <c r="Z2073" s="251"/>
      <c r="AA2073" s="167">
        <f t="shared" si="2179"/>
        <v>0</v>
      </c>
      <c r="AB2073" s="157"/>
      <c r="AC2073" s="248"/>
      <c r="AD2073" s="251"/>
      <c r="AE2073" s="166">
        <f t="shared" si="2168"/>
        <v>0</v>
      </c>
      <c r="AF2073" s="251"/>
      <c r="AG2073" s="251"/>
      <c r="AH2073" s="167">
        <f t="shared" si="2180"/>
        <v>0</v>
      </c>
      <c r="AJ2073" s="252"/>
      <c r="AK2073" s="253"/>
      <c r="AL2073" s="254"/>
      <c r="AM2073" s="253"/>
      <c r="AN2073" s="254"/>
      <c r="AO2073" s="253"/>
      <c r="AP2073" s="254"/>
      <c r="AQ2073" s="253"/>
      <c r="AR2073" s="254"/>
      <c r="AS2073" s="253"/>
      <c r="AT2073" s="254"/>
      <c r="AU2073" s="253"/>
      <c r="AV2073" s="163">
        <f t="shared" si="2170"/>
        <v>0</v>
      </c>
      <c r="AW2073" s="168">
        <f t="shared" si="2171"/>
        <v>0</v>
      </c>
      <c r="AY2073" s="163">
        <f t="shared" si="2172"/>
        <v>0</v>
      </c>
      <c r="AZ2073" s="163">
        <f t="shared" si="2173"/>
        <v>0</v>
      </c>
      <c r="BA2073" s="163">
        <f t="shared" si="2174"/>
        <v>0</v>
      </c>
      <c r="BB2073" s="163">
        <f t="shared" si="2175"/>
        <v>0</v>
      </c>
      <c r="BC2073" s="163">
        <f t="shared" si="2176"/>
        <v>0</v>
      </c>
      <c r="BD2073" s="163">
        <f t="shared" si="2177"/>
        <v>0</v>
      </c>
    </row>
    <row r="2074" spans="2:56" x14ac:dyDescent="0.3">
      <c r="B2074" s="176" t="s">
        <v>66</v>
      </c>
      <c r="C2074" s="83">
        <f>SUM(C2075,C2077,C2081,C2086,C2088,C2090,C2092,C2099,C2106,C2111,C2114,C2116,C2119,C2121,C2125,C2129,C2131,C2137,C2139,C2141,C2143,C2145,C2147,C2149,C2151,C2153,C2155,C2157,C2159,C2169,C2177,C2179,C2184,C2186,C2193,C2195,C2201,C2203)</f>
        <v>1923000</v>
      </c>
      <c r="D2074" s="84">
        <f>SUM(D2075,D2077,D2081,D2086,D2088,D2090,D2092,D2099,D2106,D2111,D2114,D2116,D2119,D2121,D2125,D2129,D2131,D2137,D2139,D2141,D2143,D2145,D2147,D2149,D2151,D2153,D2155,D2157,D2159,D2169,D2177,D2179,D2184,D2186,D2193,D2195,D2201,D2203)</f>
        <v>1447665.0099999998</v>
      </c>
      <c r="E2074" s="85">
        <f t="shared" si="2163"/>
        <v>0.75281591783671331</v>
      </c>
      <c r="F2074" s="83">
        <f>SUM(F2075,F2077,F2081,F2086,F2088,F2090,F2092,F2099,F2106,F2111,F2114,F2116,F2119,F2121,F2125,F2129,F2131,F2137,F2139,F2141,F2143,F2145,F2147,F2149,F2151,F2153,F2155,F2157,F2159,F2169,F2177,F2179,F2184,F2186,F2193,F2195,F2201,F2203)</f>
        <v>1602936</v>
      </c>
      <c r="G2074" s="84">
        <f>SUM(G2075,G2077,G2081,G2086,G2088,G2090,G2092,G2099,G2106,G2111,G2114,G2116,G2119,G2121,G2125,G2129,G2131,G2137,G2139,G2141,G2143,G2145,G2147,G2149,G2151,G2153,G2155,G2157,G2159,G2169,G2177,G2179,G2184,G2186,G2193,G2195,G2201,G2203)</f>
        <v>1442614.51</v>
      </c>
      <c r="H2074" s="85">
        <f t="shared" si="2164"/>
        <v>0.89998260067775637</v>
      </c>
      <c r="I2074" s="83">
        <f>SUM(I2075,I2077,I2081,I2086,I2088,I2090,I2092,I2099,I2106,I2111,I2114,I2116,I2119,I2121,I2125,I2129,I2131,I2137,I2139,I2141,I2143,I2145,I2147,I2149,I2151,I2153,I2155,I2157,I2159,I2169,I2177,I2179,I2184,I2186,I2193,I2195,I2201,I2203)</f>
        <v>1653593</v>
      </c>
      <c r="J2074" s="86">
        <f>SUM(J2075,J2077,J2081,J2086,J2088,J2090,J2092,J2099,J2106,J2111,J2114,J2116,J2119,J2121,J2125,J2129,J2131,J2137,J2139,J2141,J2143,J2145,J2147,J2149,J2151,J2153,J2155,J2157,J2159,J2169,J2177,J2179,J2184,J2186,J2193,J2195,J2201,J2203)</f>
        <v>1648872.9000000001</v>
      </c>
      <c r="K2074" s="87">
        <f t="shared" si="2165"/>
        <v>0.99714554911637876</v>
      </c>
      <c r="L2074" s="83">
        <f>SUM(L2075,L2077,L2081,L2086,L2088,L2090,L2092,L2099,L2106,L2111,L2114,L2116,L2119,L2121,L2125,L2129,L2131,L2137,L2139,L2141,L2143,L2145,L2147,L2149,L2151,L2153,L2155,L2157,L2159,L2169,L2177,L2179,L2184,L2186,L2193,L2195,L2201,L2203)</f>
        <v>2616691</v>
      </c>
      <c r="M2074" s="86">
        <f>SUM(M2075,M2077,M2081,M2086,M2088,M2090,M2092,M2099,M2106,M2111,M2114,M2116,M2119,M2121,M2125,M2129,M2131,M2137,M2139,M2141,M2143,M2145,M2147,M2149,M2151,M2153,M2155,M2157,M2159,M2169,M2177,M2179,M2184,M2186,M2193,M2195,M2201,M2203)</f>
        <v>2616691</v>
      </c>
      <c r="N2074" s="88">
        <f>SUM(N2075,N2077,N2081,N2086,N2088,N2090,N2092,N2099,N2106,N2111,N2114,N2116,N2119,N2121,N2125,N2129,N2131,N2137,N2139,N2141,N2143,N2145,N2147,N2149,N2151,N2153,N2155,N2157,N2159,N2169,N2177,N2179,N2184,N2186,N2193,N2195,N2201,N2203)</f>
        <v>0</v>
      </c>
      <c r="O2074" s="83">
        <f>SUM(O2075,O2077,O2081,O2086,O2088,O2090,O2092,O2099,O2106,O2111,O2114,O2116,O2119,O2121,O2125,O2129,O2131,O2137,O2139,O2141,O2143,O2145,O2147,O2149,O2151,O2153,O2155,O2157,O2159,O2169,O2177,O2179,O2184,O2186,O2193,O2195,O2201,O2203)</f>
        <v>2260516</v>
      </c>
      <c r="P2074" s="88">
        <f>SUM(P2075,P2077,P2081,P2086,P2088,P2090,P2092,P2099,P2106,P2111,P2114,P2116,P2119,P2121,P2125,P2129,P2131,P2137,P2139,P2141,P2143,P2145,P2147,P2149,P2151,P2153,P2155,P2157,P2159,P2169,P2177,P2179,P2184,P2186,P2193,P2195,P2201,P2203)</f>
        <v>35750</v>
      </c>
      <c r="Q2074" s="177">
        <f t="shared" si="2166"/>
        <v>2296266</v>
      </c>
      <c r="R2074" s="88">
        <f>SUM(R2075,R2077,R2081,R2086,R2088,R2090,R2092,R2099,R2106,R2111,R2114,R2116,R2119,R2121,R2125,R2129,R2131,R2137,R2139,R2141,R2143,R2145,R2147,R2149,R2151,R2153,R2155,R2157,R2159,R2169,R2177,R2179,R2184,R2186,R2193,R2195,R2201,R2203)</f>
        <v>0</v>
      </c>
      <c r="S2074" s="88">
        <f>SUM(S2075,S2077,S2081,S2086,S2088,S2090,S2092,S2099,S2106,S2111,S2114,S2116,S2119,S2121,S2125,S2129,S2131,S2137,S2139,S2141,S2143,S2145,S2147,S2149,S2151,S2153,S2155,S2157,S2159,S2169,S2177,S2179,S2184,S2186,S2193,S2195,S2201,S2203)</f>
        <v>0</v>
      </c>
      <c r="T2074" s="178">
        <f t="shared" si="2178"/>
        <v>2296266</v>
      </c>
      <c r="U2074" s="157"/>
      <c r="V2074" s="83">
        <f>SUM(V2075,V2077,V2081,V2086,V2088,V2090,V2092,V2099,V2106,V2111,V2114,V2116,V2119,V2121,V2125,V2129,V2131,V2137,V2139,V2141,V2143,V2145,V2147,V2149,V2151,V2153,V2155,V2157,V2159,V2169,V2177,V2179,V2184,V2186,V2193,V2195,V2201,V2203)</f>
        <v>1506458</v>
      </c>
      <c r="W2074" s="88">
        <f>SUM(W2075,W2077,W2081,W2086,W2088,W2090,W2092,W2099,W2106,W2111,W2114,W2116,W2119,W2121,W2125,W2129,W2131,W2137,W2139,W2141,W2143,W2145,W2147,W2149,W2151,W2153,W2155,W2157,W2159,W2169,W2177,W2179,W2184,W2186,W2193,W2195,W2201,W2203)</f>
        <v>0</v>
      </c>
      <c r="X2074" s="177">
        <f t="shared" si="2167"/>
        <v>1506458</v>
      </c>
      <c r="Y2074" s="88">
        <f>SUM(Y2075,Y2077,Y2081,Y2086,Y2088,Y2090,Y2092,Y2099,Y2106,Y2111,Y2114,Y2116,Y2119,Y2121,Y2125,Y2129,Y2131,Y2137,Y2139,Y2141,Y2143,Y2145,Y2147,Y2149,Y2151,Y2153,Y2155,Y2157,Y2159,Y2169,Y2177,Y2179,Y2184,Y2186,Y2193,Y2195,Y2201,Y2203)</f>
        <v>0</v>
      </c>
      <c r="Z2074" s="88">
        <f>SUM(Z2075,Z2077,Z2081,Z2086,Z2088,Z2090,Z2092,Z2099,Z2106,Z2111,Z2114,Z2116,Z2119,Z2121,Z2125,Z2129,Z2131,Z2137,Z2139,Z2141,Z2143,Z2145,Z2147,Z2149,Z2151,Z2153,Z2155,Z2157,Z2159,Z2169,Z2177,Z2179,Z2184,Z2186,Z2193,Z2195,Z2201,Z2203)</f>
        <v>0</v>
      </c>
      <c r="AA2074" s="178">
        <f t="shared" si="2179"/>
        <v>1506458</v>
      </c>
      <c r="AB2074" s="157"/>
      <c r="AC2074" s="83">
        <f>SUM(AC2075,AC2077,AC2081,AC2086,AC2088,AC2090,AC2092,AC2099,AC2106,AC2111,AC2114,AC2116,AC2119,AC2121,AC2125,AC2129,AC2131,AC2137,AC2139,AC2141,AC2143,AC2145,AC2147,AC2149,AC2151,AC2153,AC2155,AC2157,AC2159,AC2169,AC2177,AC2179,AC2184,AC2186,AC2193,AC2195,AC2201,AC2203)</f>
        <v>1574098</v>
      </c>
      <c r="AD2074" s="88">
        <f>SUM(AD2075,AD2077,AD2081,AD2086,AD2088,AD2090,AD2092,AD2099,AD2106,AD2111,AD2114,AD2116,AD2119,AD2121,AD2125,AD2129,AD2131,AD2137,AD2139,AD2141,AD2143,AD2145,AD2147,AD2149,AD2151,AD2153,AD2155,AD2157,AD2159,AD2169,AD2177,AD2179,AD2184,AD2186,AD2193,AD2195,AD2201,AD2203)</f>
        <v>0</v>
      </c>
      <c r="AE2074" s="177">
        <f t="shared" si="2168"/>
        <v>1574098</v>
      </c>
      <c r="AF2074" s="88">
        <f>SUM(AF2075,AF2077,AF2081,AF2086,AF2088,AF2090,AF2092,AF2099,AF2106,AF2111,AF2114,AF2116,AF2119,AF2121,AF2125,AF2129,AF2131,AF2137,AF2139,AF2141,AF2143,AF2145,AF2147,AF2149,AF2151,AF2153,AF2155,AF2157,AF2159,AF2169,AF2177,AF2179,AF2184,AF2186,AF2193,AF2195,AF2201,AF2203)</f>
        <v>0</v>
      </c>
      <c r="AG2074" s="88">
        <f>SUM(AG2075,AG2077,AG2081,AG2086,AG2088,AG2090,AG2092,AG2099,AG2106,AG2111,AG2114,AG2116,AG2119,AG2121,AG2125,AG2129,AG2131,AG2137,AG2139,AG2141,AG2143,AG2145,AG2147,AG2149,AG2151,AG2153,AG2155,AG2157,AG2159,AG2169,AG2177,AG2179,AG2184,AG2186,AG2193,AG2195,AG2201,AG2203)</f>
        <v>0</v>
      </c>
      <c r="AH2074" s="178">
        <f t="shared" si="2180"/>
        <v>1574098</v>
      </c>
      <c r="AJ2074" s="84">
        <f t="shared" ref="AJ2074:AU2074" si="2184">SUM(AJ2075,AJ2077,AJ2081,AJ2086,AJ2088,AJ2090,AJ2092,AJ2099,AJ2106,AJ2111,AJ2114,AJ2116,AJ2119,AJ2121,AJ2125,AJ2129,AJ2131,AJ2137,AJ2139,AJ2141,AJ2143,AJ2145,AJ2147,AJ2149,AJ2151,AJ2153,AJ2155,AJ2157,AJ2159,AJ2169,AJ2177,AJ2179,AJ2184,AJ2186,AJ2193,AJ2195,AJ2201,AJ2203)</f>
        <v>161000</v>
      </c>
      <c r="AK2074" s="86">
        <f t="shared" si="2184"/>
        <v>69844</v>
      </c>
      <c r="AL2074" s="88">
        <f t="shared" si="2184"/>
        <v>49850</v>
      </c>
      <c r="AM2074" s="86">
        <f t="shared" si="2184"/>
        <v>304962</v>
      </c>
      <c r="AN2074" s="88">
        <f t="shared" si="2184"/>
        <v>319812</v>
      </c>
      <c r="AO2074" s="86">
        <f t="shared" si="2184"/>
        <v>314462</v>
      </c>
      <c r="AP2074" s="88">
        <f t="shared" si="2184"/>
        <v>108438</v>
      </c>
      <c r="AQ2074" s="86">
        <f t="shared" si="2184"/>
        <v>193584</v>
      </c>
      <c r="AR2074" s="88">
        <f t="shared" si="2184"/>
        <v>290412</v>
      </c>
      <c r="AS2074" s="86">
        <f t="shared" si="2184"/>
        <v>0</v>
      </c>
      <c r="AT2074" s="88">
        <f t="shared" si="2184"/>
        <v>451402</v>
      </c>
      <c r="AU2074" s="86">
        <f t="shared" si="2184"/>
        <v>32500</v>
      </c>
      <c r="AV2074" s="86">
        <f t="shared" si="2170"/>
        <v>2296266</v>
      </c>
      <c r="AW2074" s="93">
        <f t="shared" si="2171"/>
        <v>0</v>
      </c>
      <c r="AY2074" s="86">
        <f t="shared" si="2172"/>
        <v>280694</v>
      </c>
      <c r="AZ2074" s="86">
        <f t="shared" si="2173"/>
        <v>939236</v>
      </c>
      <c r="BA2074" s="86">
        <f t="shared" si="2174"/>
        <v>592434</v>
      </c>
      <c r="BB2074" s="86">
        <f t="shared" si="2175"/>
        <v>483902</v>
      </c>
      <c r="BC2074" s="86">
        <f t="shared" si="2176"/>
        <v>2296266</v>
      </c>
      <c r="BD2074" s="86">
        <f t="shared" si="2177"/>
        <v>0</v>
      </c>
    </row>
    <row r="2075" spans="2:56" x14ac:dyDescent="0.3">
      <c r="B2075" s="179" t="s">
        <v>67</v>
      </c>
      <c r="C2075" s="83">
        <f>SUM(C2076)</f>
        <v>0</v>
      </c>
      <c r="D2075" s="84">
        <f>SUM(D2076)</f>
        <v>0</v>
      </c>
      <c r="E2075" s="85">
        <f t="shared" si="2163"/>
        <v>0</v>
      </c>
      <c r="F2075" s="83">
        <f>SUM(F2076)</f>
        <v>0</v>
      </c>
      <c r="G2075" s="84">
        <f>SUM(G2076)</f>
        <v>0</v>
      </c>
      <c r="H2075" s="85">
        <f t="shared" si="2164"/>
        <v>0</v>
      </c>
      <c r="I2075" s="83">
        <f>SUM(I2076)</f>
        <v>0</v>
      </c>
      <c r="J2075" s="86">
        <f>SUM(J2076)</f>
        <v>0</v>
      </c>
      <c r="K2075" s="87">
        <f t="shared" si="2165"/>
        <v>0</v>
      </c>
      <c r="L2075" s="83">
        <f>SUM(L2076)</f>
        <v>0</v>
      </c>
      <c r="M2075" s="86">
        <f>SUM(M2076)</f>
        <v>0</v>
      </c>
      <c r="N2075" s="88">
        <f>SUM(N2076)</f>
        <v>0</v>
      </c>
      <c r="O2075" s="83">
        <f>SUM(O2076)</f>
        <v>0</v>
      </c>
      <c r="P2075" s="88">
        <f>SUM(P2076)</f>
        <v>0</v>
      </c>
      <c r="Q2075" s="177">
        <f t="shared" si="2166"/>
        <v>0</v>
      </c>
      <c r="R2075" s="88">
        <f>SUM(R2076)</f>
        <v>0</v>
      </c>
      <c r="S2075" s="88">
        <f>SUM(S2076)</f>
        <v>0</v>
      </c>
      <c r="T2075" s="178">
        <f t="shared" si="2178"/>
        <v>0</v>
      </c>
      <c r="U2075" s="157"/>
      <c r="V2075" s="83">
        <f>SUM(V2076)</f>
        <v>0</v>
      </c>
      <c r="W2075" s="88">
        <f>SUM(W2076)</f>
        <v>0</v>
      </c>
      <c r="X2075" s="177">
        <f t="shared" si="2167"/>
        <v>0</v>
      </c>
      <c r="Y2075" s="88">
        <f>SUM(Y2076)</f>
        <v>0</v>
      </c>
      <c r="Z2075" s="88">
        <f>SUM(Z2076)</f>
        <v>0</v>
      </c>
      <c r="AA2075" s="178">
        <f t="shared" si="2179"/>
        <v>0</v>
      </c>
      <c r="AB2075" s="157"/>
      <c r="AC2075" s="83">
        <f>SUM(AC2076)</f>
        <v>0</v>
      </c>
      <c r="AD2075" s="88">
        <f>SUM(AD2076)</f>
        <v>0</v>
      </c>
      <c r="AE2075" s="177">
        <f t="shared" si="2168"/>
        <v>0</v>
      </c>
      <c r="AF2075" s="88">
        <f>SUM(AF2076)</f>
        <v>0</v>
      </c>
      <c r="AG2075" s="88">
        <f>SUM(AG2076)</f>
        <v>0</v>
      </c>
      <c r="AH2075" s="178">
        <f t="shared" si="2180"/>
        <v>0</v>
      </c>
      <c r="AJ2075" s="84">
        <f t="shared" ref="AJ2075:AU2075" si="2185">SUM(AJ2076)</f>
        <v>0</v>
      </c>
      <c r="AK2075" s="86">
        <f t="shared" si="2185"/>
        <v>0</v>
      </c>
      <c r="AL2075" s="88">
        <f t="shared" si="2185"/>
        <v>0</v>
      </c>
      <c r="AM2075" s="86">
        <f t="shared" si="2185"/>
        <v>0</v>
      </c>
      <c r="AN2075" s="88">
        <f t="shared" si="2185"/>
        <v>0</v>
      </c>
      <c r="AO2075" s="86">
        <f t="shared" si="2185"/>
        <v>0</v>
      </c>
      <c r="AP2075" s="88">
        <f t="shared" si="2185"/>
        <v>0</v>
      </c>
      <c r="AQ2075" s="86">
        <f t="shared" si="2185"/>
        <v>0</v>
      </c>
      <c r="AR2075" s="88">
        <f t="shared" si="2185"/>
        <v>0</v>
      </c>
      <c r="AS2075" s="86">
        <f t="shared" si="2185"/>
        <v>0</v>
      </c>
      <c r="AT2075" s="88">
        <f t="shared" si="2185"/>
        <v>0</v>
      </c>
      <c r="AU2075" s="86">
        <f t="shared" si="2185"/>
        <v>0</v>
      </c>
      <c r="AV2075" s="86">
        <f t="shared" si="2170"/>
        <v>0</v>
      </c>
      <c r="AW2075" s="93">
        <f t="shared" si="2171"/>
        <v>0</v>
      </c>
      <c r="AY2075" s="86">
        <f t="shared" si="2172"/>
        <v>0</v>
      </c>
      <c r="AZ2075" s="86">
        <f t="shared" si="2173"/>
        <v>0</v>
      </c>
      <c r="BA2075" s="86">
        <f t="shared" si="2174"/>
        <v>0</v>
      </c>
      <c r="BB2075" s="86">
        <f t="shared" si="2175"/>
        <v>0</v>
      </c>
      <c r="BC2075" s="86">
        <f t="shared" si="2176"/>
        <v>0</v>
      </c>
      <c r="BD2075" s="86">
        <f t="shared" si="2177"/>
        <v>0</v>
      </c>
    </row>
    <row r="2076" spans="2:56" x14ac:dyDescent="0.3">
      <c r="B2076" s="169" t="s">
        <v>68</v>
      </c>
      <c r="C2076" s="248"/>
      <c r="D2076" s="249"/>
      <c r="E2076" s="172">
        <f t="shared" si="2163"/>
        <v>0</v>
      </c>
      <c r="F2076" s="248"/>
      <c r="G2076" s="249"/>
      <c r="H2076" s="172">
        <f t="shared" si="2164"/>
        <v>0</v>
      </c>
      <c r="I2076" s="248"/>
      <c r="J2076" s="250"/>
      <c r="K2076" s="174">
        <f t="shared" si="2165"/>
        <v>0</v>
      </c>
      <c r="L2076" s="248"/>
      <c r="M2076" s="250"/>
      <c r="N2076" s="251"/>
      <c r="O2076" s="248"/>
      <c r="P2076" s="251"/>
      <c r="Q2076" s="166">
        <f t="shared" si="2166"/>
        <v>0</v>
      </c>
      <c r="R2076" s="251"/>
      <c r="S2076" s="251"/>
      <c r="T2076" s="167">
        <f t="shared" si="2178"/>
        <v>0</v>
      </c>
      <c r="U2076" s="157"/>
      <c r="V2076" s="248"/>
      <c r="W2076" s="251"/>
      <c r="X2076" s="166">
        <f t="shared" si="2167"/>
        <v>0</v>
      </c>
      <c r="Y2076" s="251"/>
      <c r="Z2076" s="251"/>
      <c r="AA2076" s="167">
        <f t="shared" si="2179"/>
        <v>0</v>
      </c>
      <c r="AB2076" s="157"/>
      <c r="AC2076" s="248"/>
      <c r="AD2076" s="251"/>
      <c r="AE2076" s="166">
        <f t="shared" si="2168"/>
        <v>0</v>
      </c>
      <c r="AF2076" s="251"/>
      <c r="AG2076" s="251"/>
      <c r="AH2076" s="167">
        <f t="shared" si="2180"/>
        <v>0</v>
      </c>
      <c r="AJ2076" s="252"/>
      <c r="AK2076" s="253"/>
      <c r="AL2076" s="254"/>
      <c r="AM2076" s="253"/>
      <c r="AN2076" s="254"/>
      <c r="AO2076" s="253"/>
      <c r="AP2076" s="254"/>
      <c r="AQ2076" s="253"/>
      <c r="AR2076" s="254"/>
      <c r="AS2076" s="253"/>
      <c r="AT2076" s="254"/>
      <c r="AU2076" s="253"/>
      <c r="AV2076" s="163">
        <f t="shared" si="2170"/>
        <v>0</v>
      </c>
      <c r="AW2076" s="168">
        <f t="shared" si="2171"/>
        <v>0</v>
      </c>
      <c r="AY2076" s="163">
        <f t="shared" si="2172"/>
        <v>0</v>
      </c>
      <c r="AZ2076" s="163">
        <f t="shared" si="2173"/>
        <v>0</v>
      </c>
      <c r="BA2076" s="163">
        <f t="shared" si="2174"/>
        <v>0</v>
      </c>
      <c r="BB2076" s="163">
        <f t="shared" si="2175"/>
        <v>0</v>
      </c>
      <c r="BC2076" s="163">
        <f t="shared" si="2176"/>
        <v>0</v>
      </c>
      <c r="BD2076" s="163">
        <f t="shared" si="2177"/>
        <v>0</v>
      </c>
    </row>
    <row r="2077" spans="2:56" x14ac:dyDescent="0.3">
      <c r="B2077" s="179" t="s">
        <v>69</v>
      </c>
      <c r="C2077" s="83">
        <f>SUM(C2078:C2080)</f>
        <v>0</v>
      </c>
      <c r="D2077" s="84">
        <f>SUM(D2078:D2080)</f>
        <v>0</v>
      </c>
      <c r="E2077" s="85">
        <f t="shared" si="2163"/>
        <v>0</v>
      </c>
      <c r="F2077" s="83">
        <f>SUM(F2078:F2080)</f>
        <v>0</v>
      </c>
      <c r="G2077" s="84">
        <f>SUM(G2078:G2080)</f>
        <v>0</v>
      </c>
      <c r="H2077" s="85">
        <f t="shared" si="2164"/>
        <v>0</v>
      </c>
      <c r="I2077" s="83">
        <f>SUM(I2078:I2080)</f>
        <v>0</v>
      </c>
      <c r="J2077" s="86">
        <f>SUM(J2078:J2080)</f>
        <v>0</v>
      </c>
      <c r="K2077" s="87">
        <f t="shared" si="2165"/>
        <v>0</v>
      </c>
      <c r="L2077" s="83">
        <f>SUM(L2078:L2080)</f>
        <v>0</v>
      </c>
      <c r="M2077" s="86">
        <f>SUM(M2078:M2080)</f>
        <v>0</v>
      </c>
      <c r="N2077" s="88">
        <f>SUM(N2078:N2080)</f>
        <v>0</v>
      </c>
      <c r="O2077" s="83">
        <f>SUM(O2078:O2080)</f>
        <v>0</v>
      </c>
      <c r="P2077" s="88">
        <f>SUM(P2078:P2080)</f>
        <v>0</v>
      </c>
      <c r="Q2077" s="177">
        <f t="shared" si="2166"/>
        <v>0</v>
      </c>
      <c r="R2077" s="88">
        <f>SUM(R2078:R2080)</f>
        <v>0</v>
      </c>
      <c r="S2077" s="88">
        <f>SUM(S2078:S2080)</f>
        <v>0</v>
      </c>
      <c r="T2077" s="178">
        <f t="shared" si="2178"/>
        <v>0</v>
      </c>
      <c r="U2077" s="157"/>
      <c r="V2077" s="83">
        <f>SUM(V2078:V2080)</f>
        <v>0</v>
      </c>
      <c r="W2077" s="88">
        <f>SUM(W2078:W2080)</f>
        <v>0</v>
      </c>
      <c r="X2077" s="177">
        <f t="shared" si="2167"/>
        <v>0</v>
      </c>
      <c r="Y2077" s="88">
        <f>SUM(Y2078:Y2080)</f>
        <v>0</v>
      </c>
      <c r="Z2077" s="88">
        <f>SUM(Z2078:Z2080)</f>
        <v>0</v>
      </c>
      <c r="AA2077" s="178">
        <f t="shared" si="2179"/>
        <v>0</v>
      </c>
      <c r="AB2077" s="157"/>
      <c r="AC2077" s="83">
        <f>SUM(AC2078:AC2080)</f>
        <v>0</v>
      </c>
      <c r="AD2077" s="88">
        <f>SUM(AD2078:AD2080)</f>
        <v>0</v>
      </c>
      <c r="AE2077" s="177">
        <f t="shared" si="2168"/>
        <v>0</v>
      </c>
      <c r="AF2077" s="88">
        <f>SUM(AF2078:AF2080)</f>
        <v>0</v>
      </c>
      <c r="AG2077" s="88">
        <f>SUM(AG2078:AG2080)</f>
        <v>0</v>
      </c>
      <c r="AH2077" s="178">
        <f t="shared" si="2180"/>
        <v>0</v>
      </c>
      <c r="AJ2077" s="84">
        <f t="shared" ref="AJ2077:AU2077" si="2186">SUM(AJ2078:AJ2080)</f>
        <v>0</v>
      </c>
      <c r="AK2077" s="86">
        <f t="shared" si="2186"/>
        <v>0</v>
      </c>
      <c r="AL2077" s="88">
        <f t="shared" si="2186"/>
        <v>0</v>
      </c>
      <c r="AM2077" s="86">
        <f t="shared" si="2186"/>
        <v>0</v>
      </c>
      <c r="AN2077" s="88">
        <f t="shared" si="2186"/>
        <v>0</v>
      </c>
      <c r="AO2077" s="86">
        <f t="shared" si="2186"/>
        <v>0</v>
      </c>
      <c r="AP2077" s="88">
        <f t="shared" si="2186"/>
        <v>0</v>
      </c>
      <c r="AQ2077" s="86">
        <f t="shared" si="2186"/>
        <v>0</v>
      </c>
      <c r="AR2077" s="88">
        <f t="shared" si="2186"/>
        <v>0</v>
      </c>
      <c r="AS2077" s="86">
        <f t="shared" si="2186"/>
        <v>0</v>
      </c>
      <c r="AT2077" s="88">
        <f t="shared" si="2186"/>
        <v>0</v>
      </c>
      <c r="AU2077" s="86">
        <f t="shared" si="2186"/>
        <v>0</v>
      </c>
      <c r="AV2077" s="86">
        <f t="shared" si="2170"/>
        <v>0</v>
      </c>
      <c r="AW2077" s="93">
        <f t="shared" si="2171"/>
        <v>0</v>
      </c>
      <c r="AY2077" s="86">
        <f t="shared" si="2172"/>
        <v>0</v>
      </c>
      <c r="AZ2077" s="86">
        <f t="shared" si="2173"/>
        <v>0</v>
      </c>
      <c r="BA2077" s="86">
        <f t="shared" si="2174"/>
        <v>0</v>
      </c>
      <c r="BB2077" s="86">
        <f t="shared" si="2175"/>
        <v>0</v>
      </c>
      <c r="BC2077" s="86">
        <f t="shared" si="2176"/>
        <v>0</v>
      </c>
      <c r="BD2077" s="86">
        <f t="shared" si="2177"/>
        <v>0</v>
      </c>
    </row>
    <row r="2078" spans="2:56" x14ac:dyDescent="0.3">
      <c r="B2078" s="169" t="s">
        <v>70</v>
      </c>
      <c r="C2078" s="248"/>
      <c r="D2078" s="249"/>
      <c r="E2078" s="172">
        <f t="shared" si="2163"/>
        <v>0</v>
      </c>
      <c r="F2078" s="248"/>
      <c r="G2078" s="249"/>
      <c r="H2078" s="172">
        <f t="shared" si="2164"/>
        <v>0</v>
      </c>
      <c r="I2078" s="248"/>
      <c r="J2078" s="250"/>
      <c r="K2078" s="174">
        <f t="shared" si="2165"/>
        <v>0</v>
      </c>
      <c r="L2078" s="248"/>
      <c r="M2078" s="250"/>
      <c r="N2078" s="251"/>
      <c r="O2078" s="248"/>
      <c r="P2078" s="251"/>
      <c r="Q2078" s="166">
        <f t="shared" si="2166"/>
        <v>0</v>
      </c>
      <c r="R2078" s="251"/>
      <c r="S2078" s="251"/>
      <c r="T2078" s="167">
        <f t="shared" si="2178"/>
        <v>0</v>
      </c>
      <c r="U2078" s="157"/>
      <c r="V2078" s="248"/>
      <c r="W2078" s="251"/>
      <c r="X2078" s="166">
        <f t="shared" si="2167"/>
        <v>0</v>
      </c>
      <c r="Y2078" s="251"/>
      <c r="Z2078" s="251"/>
      <c r="AA2078" s="167">
        <f t="shared" si="2179"/>
        <v>0</v>
      </c>
      <c r="AB2078" s="157"/>
      <c r="AC2078" s="248"/>
      <c r="AD2078" s="251"/>
      <c r="AE2078" s="166">
        <f t="shared" si="2168"/>
        <v>0</v>
      </c>
      <c r="AF2078" s="251"/>
      <c r="AG2078" s="251"/>
      <c r="AH2078" s="167">
        <f t="shared" si="2180"/>
        <v>0</v>
      </c>
      <c r="AJ2078" s="252"/>
      <c r="AK2078" s="253"/>
      <c r="AL2078" s="254"/>
      <c r="AM2078" s="253"/>
      <c r="AN2078" s="254"/>
      <c r="AO2078" s="253"/>
      <c r="AP2078" s="254"/>
      <c r="AQ2078" s="253"/>
      <c r="AR2078" s="254"/>
      <c r="AS2078" s="253"/>
      <c r="AT2078" s="254"/>
      <c r="AU2078" s="253"/>
      <c r="AV2078" s="163">
        <f t="shared" si="2170"/>
        <v>0</v>
      </c>
      <c r="AW2078" s="168">
        <f t="shared" si="2171"/>
        <v>0</v>
      </c>
      <c r="AY2078" s="163">
        <f t="shared" si="2172"/>
        <v>0</v>
      </c>
      <c r="AZ2078" s="163">
        <f t="shared" si="2173"/>
        <v>0</v>
      </c>
      <c r="BA2078" s="163">
        <f t="shared" si="2174"/>
        <v>0</v>
      </c>
      <c r="BB2078" s="163">
        <f t="shared" si="2175"/>
        <v>0</v>
      </c>
      <c r="BC2078" s="163">
        <f t="shared" si="2176"/>
        <v>0</v>
      </c>
      <c r="BD2078" s="163">
        <f t="shared" si="2177"/>
        <v>0</v>
      </c>
    </row>
    <row r="2079" spans="2:56" x14ac:dyDescent="0.3">
      <c r="B2079" s="169" t="s">
        <v>71</v>
      </c>
      <c r="C2079" s="248"/>
      <c r="D2079" s="249"/>
      <c r="E2079" s="172">
        <f t="shared" si="2163"/>
        <v>0</v>
      </c>
      <c r="F2079" s="248"/>
      <c r="G2079" s="249"/>
      <c r="H2079" s="172">
        <f t="shared" si="2164"/>
        <v>0</v>
      </c>
      <c r="I2079" s="248"/>
      <c r="J2079" s="250"/>
      <c r="K2079" s="174">
        <f t="shared" si="2165"/>
        <v>0</v>
      </c>
      <c r="L2079" s="248"/>
      <c r="M2079" s="250"/>
      <c r="N2079" s="251"/>
      <c r="O2079" s="248"/>
      <c r="P2079" s="251"/>
      <c r="Q2079" s="166">
        <f t="shared" si="2166"/>
        <v>0</v>
      </c>
      <c r="R2079" s="251"/>
      <c r="S2079" s="251"/>
      <c r="T2079" s="167">
        <f t="shared" si="2178"/>
        <v>0</v>
      </c>
      <c r="U2079" s="157"/>
      <c r="V2079" s="248"/>
      <c r="W2079" s="251"/>
      <c r="X2079" s="166">
        <f t="shared" si="2167"/>
        <v>0</v>
      </c>
      <c r="Y2079" s="251"/>
      <c r="Z2079" s="251"/>
      <c r="AA2079" s="167">
        <f t="shared" si="2179"/>
        <v>0</v>
      </c>
      <c r="AB2079" s="157"/>
      <c r="AC2079" s="248"/>
      <c r="AD2079" s="251"/>
      <c r="AE2079" s="166">
        <f t="shared" si="2168"/>
        <v>0</v>
      </c>
      <c r="AF2079" s="251"/>
      <c r="AG2079" s="251"/>
      <c r="AH2079" s="167">
        <f t="shared" si="2180"/>
        <v>0</v>
      </c>
      <c r="AJ2079" s="252"/>
      <c r="AK2079" s="253"/>
      <c r="AL2079" s="254"/>
      <c r="AM2079" s="253"/>
      <c r="AN2079" s="254"/>
      <c r="AO2079" s="253"/>
      <c r="AP2079" s="254"/>
      <c r="AQ2079" s="253"/>
      <c r="AR2079" s="254"/>
      <c r="AS2079" s="253"/>
      <c r="AT2079" s="254"/>
      <c r="AU2079" s="253"/>
      <c r="AV2079" s="163">
        <f t="shared" si="2170"/>
        <v>0</v>
      </c>
      <c r="AW2079" s="168">
        <f t="shared" si="2171"/>
        <v>0</v>
      </c>
      <c r="AY2079" s="163">
        <f t="shared" si="2172"/>
        <v>0</v>
      </c>
      <c r="AZ2079" s="163">
        <f t="shared" si="2173"/>
        <v>0</v>
      </c>
      <c r="BA2079" s="163">
        <f t="shared" si="2174"/>
        <v>0</v>
      </c>
      <c r="BB2079" s="163">
        <f t="shared" si="2175"/>
        <v>0</v>
      </c>
      <c r="BC2079" s="163">
        <f t="shared" si="2176"/>
        <v>0</v>
      </c>
      <c r="BD2079" s="163">
        <f t="shared" si="2177"/>
        <v>0</v>
      </c>
    </row>
    <row r="2080" spans="2:56" x14ac:dyDescent="0.3">
      <c r="B2080" s="169" t="s">
        <v>72</v>
      </c>
      <c r="C2080" s="248"/>
      <c r="D2080" s="249"/>
      <c r="E2080" s="172">
        <f t="shared" si="2163"/>
        <v>0</v>
      </c>
      <c r="F2080" s="248"/>
      <c r="G2080" s="249"/>
      <c r="H2080" s="172">
        <f t="shared" si="2164"/>
        <v>0</v>
      </c>
      <c r="I2080" s="248"/>
      <c r="J2080" s="250"/>
      <c r="K2080" s="174">
        <f t="shared" si="2165"/>
        <v>0</v>
      </c>
      <c r="L2080" s="248"/>
      <c r="M2080" s="250"/>
      <c r="N2080" s="251"/>
      <c r="O2080" s="248"/>
      <c r="P2080" s="251"/>
      <c r="Q2080" s="166">
        <f t="shared" si="2166"/>
        <v>0</v>
      </c>
      <c r="R2080" s="251"/>
      <c r="S2080" s="251"/>
      <c r="T2080" s="167">
        <f t="shared" si="2178"/>
        <v>0</v>
      </c>
      <c r="U2080" s="157"/>
      <c r="V2080" s="248"/>
      <c r="W2080" s="251"/>
      <c r="X2080" s="166">
        <f t="shared" si="2167"/>
        <v>0</v>
      </c>
      <c r="Y2080" s="251"/>
      <c r="Z2080" s="251"/>
      <c r="AA2080" s="167">
        <f t="shared" si="2179"/>
        <v>0</v>
      </c>
      <c r="AB2080" s="157"/>
      <c r="AC2080" s="248"/>
      <c r="AD2080" s="251"/>
      <c r="AE2080" s="166">
        <f t="shared" si="2168"/>
        <v>0</v>
      </c>
      <c r="AF2080" s="251"/>
      <c r="AG2080" s="251"/>
      <c r="AH2080" s="167">
        <f t="shared" si="2180"/>
        <v>0</v>
      </c>
      <c r="AJ2080" s="252"/>
      <c r="AK2080" s="253"/>
      <c r="AL2080" s="254"/>
      <c r="AM2080" s="253"/>
      <c r="AN2080" s="254"/>
      <c r="AO2080" s="253"/>
      <c r="AP2080" s="254"/>
      <c r="AQ2080" s="253"/>
      <c r="AR2080" s="254"/>
      <c r="AS2080" s="253"/>
      <c r="AT2080" s="254"/>
      <c r="AU2080" s="253"/>
      <c r="AV2080" s="163">
        <f t="shared" si="2170"/>
        <v>0</v>
      </c>
      <c r="AW2080" s="168">
        <f t="shared" si="2171"/>
        <v>0</v>
      </c>
      <c r="AY2080" s="163">
        <f t="shared" si="2172"/>
        <v>0</v>
      </c>
      <c r="AZ2080" s="163">
        <f t="shared" si="2173"/>
        <v>0</v>
      </c>
      <c r="BA2080" s="163">
        <f t="shared" si="2174"/>
        <v>0</v>
      </c>
      <c r="BB2080" s="163">
        <f t="shared" si="2175"/>
        <v>0</v>
      </c>
      <c r="BC2080" s="163">
        <f t="shared" si="2176"/>
        <v>0</v>
      </c>
      <c r="BD2080" s="163">
        <f t="shared" si="2177"/>
        <v>0</v>
      </c>
    </row>
    <row r="2081" spans="2:56" x14ac:dyDescent="0.3">
      <c r="B2081" s="179" t="s">
        <v>73</v>
      </c>
      <c r="C2081" s="83">
        <f>SUM(C2082:C2085)</f>
        <v>0</v>
      </c>
      <c r="D2081" s="84">
        <f>SUM(D2082:D2085)</f>
        <v>0</v>
      </c>
      <c r="E2081" s="85">
        <f t="shared" si="2163"/>
        <v>0</v>
      </c>
      <c r="F2081" s="83">
        <f>SUM(F2082:F2085)</f>
        <v>0</v>
      </c>
      <c r="G2081" s="84">
        <f>SUM(G2082:G2085)</f>
        <v>0</v>
      </c>
      <c r="H2081" s="85">
        <f t="shared" si="2164"/>
        <v>0</v>
      </c>
      <c r="I2081" s="83">
        <f>SUM(I2082:I2085)</f>
        <v>0</v>
      </c>
      <c r="J2081" s="86">
        <f>SUM(J2082:J2085)</f>
        <v>0</v>
      </c>
      <c r="K2081" s="87">
        <f t="shared" si="2165"/>
        <v>0</v>
      </c>
      <c r="L2081" s="83">
        <f>SUM(L2082:L2085)</f>
        <v>0</v>
      </c>
      <c r="M2081" s="86">
        <f>SUM(M2082:M2085)</f>
        <v>0</v>
      </c>
      <c r="N2081" s="88">
        <f>SUM(N2082:N2085)</f>
        <v>0</v>
      </c>
      <c r="O2081" s="83">
        <f>SUM(O2082:O2085)</f>
        <v>0</v>
      </c>
      <c r="P2081" s="88">
        <f>SUM(P2082:P2085)</f>
        <v>0</v>
      </c>
      <c r="Q2081" s="177">
        <f t="shared" si="2166"/>
        <v>0</v>
      </c>
      <c r="R2081" s="88">
        <f>SUM(R2082:R2085)</f>
        <v>0</v>
      </c>
      <c r="S2081" s="88">
        <f>SUM(S2082:S2085)</f>
        <v>0</v>
      </c>
      <c r="T2081" s="178">
        <f t="shared" si="2178"/>
        <v>0</v>
      </c>
      <c r="U2081" s="157"/>
      <c r="V2081" s="83">
        <f>SUM(V2082:V2085)</f>
        <v>0</v>
      </c>
      <c r="W2081" s="88">
        <f>SUM(W2082:W2085)</f>
        <v>0</v>
      </c>
      <c r="X2081" s="177">
        <f t="shared" si="2167"/>
        <v>0</v>
      </c>
      <c r="Y2081" s="88">
        <f>SUM(Y2082:Y2085)</f>
        <v>0</v>
      </c>
      <c r="Z2081" s="88">
        <f>SUM(Z2082:Z2085)</f>
        <v>0</v>
      </c>
      <c r="AA2081" s="178">
        <f t="shared" si="2179"/>
        <v>0</v>
      </c>
      <c r="AB2081" s="157"/>
      <c r="AC2081" s="83">
        <f>SUM(AC2082:AC2085)</f>
        <v>0</v>
      </c>
      <c r="AD2081" s="88">
        <f>SUM(AD2082:AD2085)</f>
        <v>0</v>
      </c>
      <c r="AE2081" s="177">
        <f t="shared" si="2168"/>
        <v>0</v>
      </c>
      <c r="AF2081" s="88">
        <f>SUM(AF2082:AF2085)</f>
        <v>0</v>
      </c>
      <c r="AG2081" s="88">
        <f>SUM(AG2082:AG2085)</f>
        <v>0</v>
      </c>
      <c r="AH2081" s="178">
        <f t="shared" si="2180"/>
        <v>0</v>
      </c>
      <c r="AJ2081" s="84">
        <f t="shared" ref="AJ2081:AU2081" si="2187">SUM(AJ2082:AJ2085)</f>
        <v>0</v>
      </c>
      <c r="AK2081" s="86">
        <f t="shared" si="2187"/>
        <v>0</v>
      </c>
      <c r="AL2081" s="88">
        <f t="shared" si="2187"/>
        <v>0</v>
      </c>
      <c r="AM2081" s="86">
        <f t="shared" si="2187"/>
        <v>0</v>
      </c>
      <c r="AN2081" s="88">
        <f t="shared" si="2187"/>
        <v>0</v>
      </c>
      <c r="AO2081" s="86">
        <f t="shared" si="2187"/>
        <v>0</v>
      </c>
      <c r="AP2081" s="88">
        <f t="shared" si="2187"/>
        <v>0</v>
      </c>
      <c r="AQ2081" s="86">
        <f t="shared" si="2187"/>
        <v>0</v>
      </c>
      <c r="AR2081" s="88">
        <f t="shared" si="2187"/>
        <v>0</v>
      </c>
      <c r="AS2081" s="86">
        <f t="shared" si="2187"/>
        <v>0</v>
      </c>
      <c r="AT2081" s="88">
        <f t="shared" si="2187"/>
        <v>0</v>
      </c>
      <c r="AU2081" s="86">
        <f t="shared" si="2187"/>
        <v>0</v>
      </c>
      <c r="AV2081" s="86">
        <f t="shared" si="2170"/>
        <v>0</v>
      </c>
      <c r="AW2081" s="93">
        <f t="shared" si="2171"/>
        <v>0</v>
      </c>
      <c r="AY2081" s="86">
        <f t="shared" si="2172"/>
        <v>0</v>
      </c>
      <c r="AZ2081" s="86">
        <f t="shared" si="2173"/>
        <v>0</v>
      </c>
      <c r="BA2081" s="86">
        <f t="shared" si="2174"/>
        <v>0</v>
      </c>
      <c r="BB2081" s="86">
        <f t="shared" si="2175"/>
        <v>0</v>
      </c>
      <c r="BC2081" s="86">
        <f t="shared" si="2176"/>
        <v>0</v>
      </c>
      <c r="BD2081" s="86">
        <f t="shared" si="2177"/>
        <v>0</v>
      </c>
    </row>
    <row r="2082" spans="2:56" x14ac:dyDescent="0.3">
      <c r="B2082" s="169" t="s">
        <v>74</v>
      </c>
      <c r="C2082" s="248"/>
      <c r="D2082" s="249"/>
      <c r="E2082" s="172">
        <f t="shared" si="2163"/>
        <v>0</v>
      </c>
      <c r="F2082" s="248"/>
      <c r="G2082" s="249"/>
      <c r="H2082" s="172">
        <f t="shared" si="2164"/>
        <v>0</v>
      </c>
      <c r="I2082" s="248"/>
      <c r="J2082" s="250"/>
      <c r="K2082" s="174">
        <f t="shared" si="2165"/>
        <v>0</v>
      </c>
      <c r="L2082" s="248"/>
      <c r="M2082" s="250"/>
      <c r="N2082" s="251"/>
      <c r="O2082" s="248"/>
      <c r="P2082" s="251"/>
      <c r="Q2082" s="166">
        <f t="shared" si="2166"/>
        <v>0</v>
      </c>
      <c r="R2082" s="251"/>
      <c r="S2082" s="251"/>
      <c r="T2082" s="167">
        <f t="shared" si="2178"/>
        <v>0</v>
      </c>
      <c r="U2082" s="157"/>
      <c r="V2082" s="248"/>
      <c r="W2082" s="251"/>
      <c r="X2082" s="166">
        <f t="shared" si="2167"/>
        <v>0</v>
      </c>
      <c r="Y2082" s="251"/>
      <c r="Z2082" s="251"/>
      <c r="AA2082" s="167">
        <f t="shared" si="2179"/>
        <v>0</v>
      </c>
      <c r="AB2082" s="157"/>
      <c r="AC2082" s="248"/>
      <c r="AD2082" s="251"/>
      <c r="AE2082" s="166">
        <f t="shared" si="2168"/>
        <v>0</v>
      </c>
      <c r="AF2082" s="251"/>
      <c r="AG2082" s="251"/>
      <c r="AH2082" s="167">
        <f t="shared" si="2180"/>
        <v>0</v>
      </c>
      <c r="AJ2082" s="252"/>
      <c r="AK2082" s="253"/>
      <c r="AL2082" s="254"/>
      <c r="AM2082" s="253"/>
      <c r="AN2082" s="254"/>
      <c r="AO2082" s="253"/>
      <c r="AP2082" s="254"/>
      <c r="AQ2082" s="253"/>
      <c r="AR2082" s="254"/>
      <c r="AS2082" s="253"/>
      <c r="AT2082" s="254"/>
      <c r="AU2082" s="253"/>
      <c r="AV2082" s="163">
        <f t="shared" si="2170"/>
        <v>0</v>
      </c>
      <c r="AW2082" s="168">
        <f t="shared" si="2171"/>
        <v>0</v>
      </c>
      <c r="AY2082" s="163">
        <f t="shared" si="2172"/>
        <v>0</v>
      </c>
      <c r="AZ2082" s="163">
        <f t="shared" si="2173"/>
        <v>0</v>
      </c>
      <c r="BA2082" s="163">
        <f t="shared" si="2174"/>
        <v>0</v>
      </c>
      <c r="BB2082" s="163">
        <f t="shared" si="2175"/>
        <v>0</v>
      </c>
      <c r="BC2082" s="163">
        <f t="shared" si="2176"/>
        <v>0</v>
      </c>
      <c r="BD2082" s="163">
        <f t="shared" si="2177"/>
        <v>0</v>
      </c>
    </row>
    <row r="2083" spans="2:56" x14ac:dyDescent="0.3">
      <c r="B2083" s="169" t="s">
        <v>75</v>
      </c>
      <c r="C2083" s="248"/>
      <c r="D2083" s="249"/>
      <c r="E2083" s="172">
        <f t="shared" si="2163"/>
        <v>0</v>
      </c>
      <c r="F2083" s="248"/>
      <c r="G2083" s="249"/>
      <c r="H2083" s="172">
        <f t="shared" si="2164"/>
        <v>0</v>
      </c>
      <c r="I2083" s="248"/>
      <c r="J2083" s="250"/>
      <c r="K2083" s="174">
        <f t="shared" si="2165"/>
        <v>0</v>
      </c>
      <c r="L2083" s="248"/>
      <c r="M2083" s="250"/>
      <c r="N2083" s="251"/>
      <c r="O2083" s="248"/>
      <c r="P2083" s="251"/>
      <c r="Q2083" s="166">
        <f t="shared" si="2166"/>
        <v>0</v>
      </c>
      <c r="R2083" s="251"/>
      <c r="S2083" s="251"/>
      <c r="T2083" s="167">
        <f t="shared" si="2178"/>
        <v>0</v>
      </c>
      <c r="U2083" s="157"/>
      <c r="V2083" s="248"/>
      <c r="W2083" s="251"/>
      <c r="X2083" s="166">
        <f t="shared" si="2167"/>
        <v>0</v>
      </c>
      <c r="Y2083" s="251"/>
      <c r="Z2083" s="251"/>
      <c r="AA2083" s="167">
        <f t="shared" si="2179"/>
        <v>0</v>
      </c>
      <c r="AB2083" s="157"/>
      <c r="AC2083" s="248"/>
      <c r="AD2083" s="251"/>
      <c r="AE2083" s="166">
        <f t="shared" si="2168"/>
        <v>0</v>
      </c>
      <c r="AF2083" s="251"/>
      <c r="AG2083" s="251"/>
      <c r="AH2083" s="167">
        <f t="shared" si="2180"/>
        <v>0</v>
      </c>
      <c r="AJ2083" s="252"/>
      <c r="AK2083" s="253"/>
      <c r="AL2083" s="254"/>
      <c r="AM2083" s="253"/>
      <c r="AN2083" s="254"/>
      <c r="AO2083" s="253"/>
      <c r="AP2083" s="254"/>
      <c r="AQ2083" s="253"/>
      <c r="AR2083" s="254"/>
      <c r="AS2083" s="253"/>
      <c r="AT2083" s="254"/>
      <c r="AU2083" s="253"/>
      <c r="AV2083" s="163">
        <f t="shared" si="2170"/>
        <v>0</v>
      </c>
      <c r="AW2083" s="168">
        <f t="shared" si="2171"/>
        <v>0</v>
      </c>
      <c r="AY2083" s="163">
        <f t="shared" si="2172"/>
        <v>0</v>
      </c>
      <c r="AZ2083" s="163">
        <f t="shared" si="2173"/>
        <v>0</v>
      </c>
      <c r="BA2083" s="163">
        <f t="shared" si="2174"/>
        <v>0</v>
      </c>
      <c r="BB2083" s="163">
        <f t="shared" si="2175"/>
        <v>0</v>
      </c>
      <c r="BC2083" s="163">
        <f t="shared" si="2176"/>
        <v>0</v>
      </c>
      <c r="BD2083" s="163">
        <f t="shared" si="2177"/>
        <v>0</v>
      </c>
    </row>
    <row r="2084" spans="2:56" x14ac:dyDescent="0.3">
      <c r="B2084" s="169" t="s">
        <v>76</v>
      </c>
      <c r="C2084" s="248"/>
      <c r="D2084" s="249"/>
      <c r="E2084" s="172">
        <f t="shared" si="2163"/>
        <v>0</v>
      </c>
      <c r="F2084" s="248"/>
      <c r="G2084" s="249"/>
      <c r="H2084" s="172">
        <f t="shared" si="2164"/>
        <v>0</v>
      </c>
      <c r="I2084" s="248"/>
      <c r="J2084" s="250"/>
      <c r="K2084" s="174">
        <f t="shared" si="2165"/>
        <v>0</v>
      </c>
      <c r="L2084" s="248"/>
      <c r="M2084" s="250"/>
      <c r="N2084" s="251"/>
      <c r="O2084" s="248"/>
      <c r="P2084" s="251"/>
      <c r="Q2084" s="166">
        <f t="shared" si="2166"/>
        <v>0</v>
      </c>
      <c r="R2084" s="251"/>
      <c r="S2084" s="251"/>
      <c r="T2084" s="167">
        <f t="shared" si="2178"/>
        <v>0</v>
      </c>
      <c r="U2084" s="157"/>
      <c r="V2084" s="248"/>
      <c r="W2084" s="251"/>
      <c r="X2084" s="166">
        <f t="shared" si="2167"/>
        <v>0</v>
      </c>
      <c r="Y2084" s="251"/>
      <c r="Z2084" s="251"/>
      <c r="AA2084" s="167">
        <f t="shared" si="2179"/>
        <v>0</v>
      </c>
      <c r="AB2084" s="157"/>
      <c r="AC2084" s="248"/>
      <c r="AD2084" s="251"/>
      <c r="AE2084" s="166">
        <f t="shared" si="2168"/>
        <v>0</v>
      </c>
      <c r="AF2084" s="251"/>
      <c r="AG2084" s="251"/>
      <c r="AH2084" s="167">
        <f t="shared" si="2180"/>
        <v>0</v>
      </c>
      <c r="AJ2084" s="252"/>
      <c r="AK2084" s="253"/>
      <c r="AL2084" s="254"/>
      <c r="AM2084" s="253"/>
      <c r="AN2084" s="254"/>
      <c r="AO2084" s="253"/>
      <c r="AP2084" s="254"/>
      <c r="AQ2084" s="253"/>
      <c r="AR2084" s="254"/>
      <c r="AS2084" s="253"/>
      <c r="AT2084" s="254"/>
      <c r="AU2084" s="253"/>
      <c r="AV2084" s="163">
        <f t="shared" si="2170"/>
        <v>0</v>
      </c>
      <c r="AW2084" s="168">
        <f t="shared" si="2171"/>
        <v>0</v>
      </c>
      <c r="AY2084" s="163">
        <f t="shared" si="2172"/>
        <v>0</v>
      </c>
      <c r="AZ2084" s="163">
        <f t="shared" si="2173"/>
        <v>0</v>
      </c>
      <c r="BA2084" s="163">
        <f t="shared" si="2174"/>
        <v>0</v>
      </c>
      <c r="BB2084" s="163">
        <f t="shared" si="2175"/>
        <v>0</v>
      </c>
      <c r="BC2084" s="163">
        <f t="shared" si="2176"/>
        <v>0</v>
      </c>
      <c r="BD2084" s="163">
        <f t="shared" si="2177"/>
        <v>0</v>
      </c>
    </row>
    <row r="2085" spans="2:56" x14ac:dyDescent="0.3">
      <c r="B2085" s="169" t="s">
        <v>77</v>
      </c>
      <c r="C2085" s="248"/>
      <c r="D2085" s="249"/>
      <c r="E2085" s="172">
        <f t="shared" si="2163"/>
        <v>0</v>
      </c>
      <c r="F2085" s="248"/>
      <c r="G2085" s="249"/>
      <c r="H2085" s="172">
        <f t="shared" si="2164"/>
        <v>0</v>
      </c>
      <c r="I2085" s="248"/>
      <c r="J2085" s="250"/>
      <c r="K2085" s="174">
        <f t="shared" si="2165"/>
        <v>0</v>
      </c>
      <c r="L2085" s="248"/>
      <c r="M2085" s="250"/>
      <c r="N2085" s="251"/>
      <c r="O2085" s="248"/>
      <c r="P2085" s="251"/>
      <c r="Q2085" s="166">
        <f t="shared" si="2166"/>
        <v>0</v>
      </c>
      <c r="R2085" s="251"/>
      <c r="S2085" s="251"/>
      <c r="T2085" s="167">
        <f t="shared" si="2178"/>
        <v>0</v>
      </c>
      <c r="U2085" s="157"/>
      <c r="V2085" s="248"/>
      <c r="W2085" s="251"/>
      <c r="X2085" s="166">
        <f t="shared" si="2167"/>
        <v>0</v>
      </c>
      <c r="Y2085" s="251"/>
      <c r="Z2085" s="251"/>
      <c r="AA2085" s="167">
        <f t="shared" si="2179"/>
        <v>0</v>
      </c>
      <c r="AB2085" s="157"/>
      <c r="AC2085" s="248"/>
      <c r="AD2085" s="251"/>
      <c r="AE2085" s="166">
        <f t="shared" si="2168"/>
        <v>0</v>
      </c>
      <c r="AF2085" s="251"/>
      <c r="AG2085" s="251"/>
      <c r="AH2085" s="167">
        <f t="shared" si="2180"/>
        <v>0</v>
      </c>
      <c r="AJ2085" s="252"/>
      <c r="AK2085" s="253"/>
      <c r="AL2085" s="254"/>
      <c r="AM2085" s="253"/>
      <c r="AN2085" s="254"/>
      <c r="AO2085" s="253"/>
      <c r="AP2085" s="254"/>
      <c r="AQ2085" s="253"/>
      <c r="AR2085" s="254"/>
      <c r="AS2085" s="253"/>
      <c r="AT2085" s="254"/>
      <c r="AU2085" s="253"/>
      <c r="AV2085" s="163">
        <f t="shared" si="2170"/>
        <v>0</v>
      </c>
      <c r="AW2085" s="168">
        <f t="shared" si="2171"/>
        <v>0</v>
      </c>
      <c r="AY2085" s="163">
        <f t="shared" si="2172"/>
        <v>0</v>
      </c>
      <c r="AZ2085" s="163">
        <f t="shared" si="2173"/>
        <v>0</v>
      </c>
      <c r="BA2085" s="163">
        <f t="shared" si="2174"/>
        <v>0</v>
      </c>
      <c r="BB2085" s="163">
        <f t="shared" si="2175"/>
        <v>0</v>
      </c>
      <c r="BC2085" s="163">
        <f t="shared" si="2176"/>
        <v>0</v>
      </c>
      <c r="BD2085" s="163">
        <f t="shared" si="2177"/>
        <v>0</v>
      </c>
    </row>
    <row r="2086" spans="2:56" x14ac:dyDescent="0.3">
      <c r="B2086" s="179" t="s">
        <v>78</v>
      </c>
      <c r="C2086" s="83">
        <f>SUM(C2087)</f>
        <v>0</v>
      </c>
      <c r="D2086" s="84">
        <f>SUM(D2087)</f>
        <v>0</v>
      </c>
      <c r="E2086" s="85">
        <f t="shared" si="2163"/>
        <v>0</v>
      </c>
      <c r="F2086" s="83">
        <f>SUM(F2087)</f>
        <v>0</v>
      </c>
      <c r="G2086" s="84">
        <f>SUM(G2087)</f>
        <v>0</v>
      </c>
      <c r="H2086" s="85">
        <f t="shared" si="2164"/>
        <v>0</v>
      </c>
      <c r="I2086" s="83">
        <f>SUM(I2087)</f>
        <v>0</v>
      </c>
      <c r="J2086" s="86">
        <f>SUM(J2087)</f>
        <v>0</v>
      </c>
      <c r="K2086" s="87">
        <f t="shared" si="2165"/>
        <v>0</v>
      </c>
      <c r="L2086" s="83">
        <f>SUM(L2087)</f>
        <v>0</v>
      </c>
      <c r="M2086" s="86">
        <f>SUM(M2087)</f>
        <v>0</v>
      </c>
      <c r="N2086" s="88">
        <f>SUM(N2087)</f>
        <v>0</v>
      </c>
      <c r="O2086" s="83">
        <f>SUM(O2087)</f>
        <v>0</v>
      </c>
      <c r="P2086" s="88">
        <f>SUM(P2087)</f>
        <v>0</v>
      </c>
      <c r="Q2086" s="177">
        <f t="shared" si="2166"/>
        <v>0</v>
      </c>
      <c r="R2086" s="88">
        <f>SUM(R2087)</f>
        <v>0</v>
      </c>
      <c r="S2086" s="88">
        <f>SUM(S2087)</f>
        <v>0</v>
      </c>
      <c r="T2086" s="178">
        <f t="shared" si="2178"/>
        <v>0</v>
      </c>
      <c r="U2086" s="157"/>
      <c r="V2086" s="83">
        <f>SUM(V2087)</f>
        <v>0</v>
      </c>
      <c r="W2086" s="88">
        <f>SUM(W2087)</f>
        <v>0</v>
      </c>
      <c r="X2086" s="177">
        <f t="shared" si="2167"/>
        <v>0</v>
      </c>
      <c r="Y2086" s="88">
        <f>SUM(Y2087)</f>
        <v>0</v>
      </c>
      <c r="Z2086" s="88">
        <f>SUM(Z2087)</f>
        <v>0</v>
      </c>
      <c r="AA2086" s="178">
        <f t="shared" si="2179"/>
        <v>0</v>
      </c>
      <c r="AB2086" s="157"/>
      <c r="AC2086" s="83">
        <f>SUM(AC2087)</f>
        <v>0</v>
      </c>
      <c r="AD2086" s="88">
        <f>SUM(AD2087)</f>
        <v>0</v>
      </c>
      <c r="AE2086" s="177">
        <f t="shared" si="2168"/>
        <v>0</v>
      </c>
      <c r="AF2086" s="88">
        <f>SUM(AF2087)</f>
        <v>0</v>
      </c>
      <c r="AG2086" s="88">
        <f>SUM(AG2087)</f>
        <v>0</v>
      </c>
      <c r="AH2086" s="178">
        <f t="shared" si="2180"/>
        <v>0</v>
      </c>
      <c r="AJ2086" s="84">
        <f t="shared" ref="AJ2086:AU2086" si="2188">SUM(AJ2087)</f>
        <v>0</v>
      </c>
      <c r="AK2086" s="86">
        <f t="shared" si="2188"/>
        <v>0</v>
      </c>
      <c r="AL2086" s="88">
        <f t="shared" si="2188"/>
        <v>0</v>
      </c>
      <c r="AM2086" s="86">
        <f t="shared" si="2188"/>
        <v>0</v>
      </c>
      <c r="AN2086" s="88">
        <f t="shared" si="2188"/>
        <v>0</v>
      </c>
      <c r="AO2086" s="86">
        <f t="shared" si="2188"/>
        <v>0</v>
      </c>
      <c r="AP2086" s="88">
        <f t="shared" si="2188"/>
        <v>0</v>
      </c>
      <c r="AQ2086" s="86">
        <f t="shared" si="2188"/>
        <v>0</v>
      </c>
      <c r="AR2086" s="88">
        <f t="shared" si="2188"/>
        <v>0</v>
      </c>
      <c r="AS2086" s="86">
        <f t="shared" si="2188"/>
        <v>0</v>
      </c>
      <c r="AT2086" s="88">
        <f t="shared" si="2188"/>
        <v>0</v>
      </c>
      <c r="AU2086" s="86">
        <f t="shared" si="2188"/>
        <v>0</v>
      </c>
      <c r="AV2086" s="86">
        <f t="shared" si="2170"/>
        <v>0</v>
      </c>
      <c r="AW2086" s="93">
        <f t="shared" si="2171"/>
        <v>0</v>
      </c>
      <c r="AY2086" s="86">
        <f t="shared" si="2172"/>
        <v>0</v>
      </c>
      <c r="AZ2086" s="86">
        <f t="shared" si="2173"/>
        <v>0</v>
      </c>
      <c r="BA2086" s="86">
        <f t="shared" si="2174"/>
        <v>0</v>
      </c>
      <c r="BB2086" s="86">
        <f t="shared" si="2175"/>
        <v>0</v>
      </c>
      <c r="BC2086" s="86">
        <f t="shared" si="2176"/>
        <v>0</v>
      </c>
      <c r="BD2086" s="86">
        <f t="shared" si="2177"/>
        <v>0</v>
      </c>
    </row>
    <row r="2087" spans="2:56" x14ac:dyDescent="0.3">
      <c r="B2087" s="169" t="s">
        <v>79</v>
      </c>
      <c r="C2087" s="248"/>
      <c r="D2087" s="249"/>
      <c r="E2087" s="172">
        <f t="shared" si="2163"/>
        <v>0</v>
      </c>
      <c r="F2087" s="248"/>
      <c r="G2087" s="249"/>
      <c r="H2087" s="172">
        <f t="shared" si="2164"/>
        <v>0</v>
      </c>
      <c r="I2087" s="248"/>
      <c r="J2087" s="250"/>
      <c r="K2087" s="174">
        <f t="shared" si="2165"/>
        <v>0</v>
      </c>
      <c r="L2087" s="248"/>
      <c r="M2087" s="250"/>
      <c r="N2087" s="251"/>
      <c r="O2087" s="248"/>
      <c r="P2087" s="251"/>
      <c r="Q2087" s="166">
        <f t="shared" si="2166"/>
        <v>0</v>
      </c>
      <c r="R2087" s="251"/>
      <c r="S2087" s="251"/>
      <c r="T2087" s="167">
        <f t="shared" si="2178"/>
        <v>0</v>
      </c>
      <c r="U2087" s="157"/>
      <c r="V2087" s="248"/>
      <c r="W2087" s="251"/>
      <c r="X2087" s="166">
        <f t="shared" si="2167"/>
        <v>0</v>
      </c>
      <c r="Y2087" s="251"/>
      <c r="Z2087" s="251"/>
      <c r="AA2087" s="167">
        <f t="shared" si="2179"/>
        <v>0</v>
      </c>
      <c r="AB2087" s="157"/>
      <c r="AC2087" s="248"/>
      <c r="AD2087" s="251"/>
      <c r="AE2087" s="166">
        <f t="shared" si="2168"/>
        <v>0</v>
      </c>
      <c r="AF2087" s="251"/>
      <c r="AG2087" s="251"/>
      <c r="AH2087" s="167">
        <f t="shared" si="2180"/>
        <v>0</v>
      </c>
      <c r="AJ2087" s="252"/>
      <c r="AK2087" s="253"/>
      <c r="AL2087" s="254"/>
      <c r="AM2087" s="253"/>
      <c r="AN2087" s="254"/>
      <c r="AO2087" s="253"/>
      <c r="AP2087" s="254"/>
      <c r="AQ2087" s="253"/>
      <c r="AR2087" s="254"/>
      <c r="AS2087" s="253"/>
      <c r="AT2087" s="254"/>
      <c r="AU2087" s="253"/>
      <c r="AV2087" s="163">
        <f t="shared" si="2170"/>
        <v>0</v>
      </c>
      <c r="AW2087" s="168">
        <f t="shared" si="2171"/>
        <v>0</v>
      </c>
      <c r="AY2087" s="163">
        <f t="shared" si="2172"/>
        <v>0</v>
      </c>
      <c r="AZ2087" s="163">
        <f t="shared" si="2173"/>
        <v>0</v>
      </c>
      <c r="BA2087" s="163">
        <f t="shared" si="2174"/>
        <v>0</v>
      </c>
      <c r="BB2087" s="163">
        <f t="shared" si="2175"/>
        <v>0</v>
      </c>
      <c r="BC2087" s="163">
        <f t="shared" si="2176"/>
        <v>0</v>
      </c>
      <c r="BD2087" s="163">
        <f t="shared" si="2177"/>
        <v>0</v>
      </c>
    </row>
    <row r="2088" spans="2:56" x14ac:dyDescent="0.3">
      <c r="B2088" s="179" t="s">
        <v>80</v>
      </c>
      <c r="C2088" s="83">
        <f>SUM(C2089)</f>
        <v>616056</v>
      </c>
      <c r="D2088" s="84">
        <f>SUM(D2089)</f>
        <v>532788.75</v>
      </c>
      <c r="E2088" s="85">
        <f t="shared" si="2163"/>
        <v>0.8648381802952978</v>
      </c>
      <c r="F2088" s="83">
        <f>SUM(F2089)</f>
        <v>116535</v>
      </c>
      <c r="G2088" s="84">
        <f>SUM(G2089)</f>
        <v>116534.49</v>
      </c>
      <c r="H2088" s="85">
        <f t="shared" si="2164"/>
        <v>0.99999562363238514</v>
      </c>
      <c r="I2088" s="83">
        <f>SUM(I2089)</f>
        <v>303700</v>
      </c>
      <c r="J2088" s="86">
        <f>SUM(J2089)</f>
        <v>303606.83</v>
      </c>
      <c r="K2088" s="87">
        <f t="shared" si="2165"/>
        <v>0.99969321699045111</v>
      </c>
      <c r="L2088" s="83">
        <f>SUM(L2089)</f>
        <v>776711</v>
      </c>
      <c r="M2088" s="86">
        <f>SUM(M2089)</f>
        <v>776711</v>
      </c>
      <c r="N2088" s="88">
        <f>SUM(N2089)</f>
        <v>0</v>
      </c>
      <c r="O2088" s="83">
        <f>SUM(O2089)</f>
        <v>511500</v>
      </c>
      <c r="P2088" s="88">
        <f>SUM(P2089)</f>
        <v>0</v>
      </c>
      <c r="Q2088" s="177">
        <f t="shared" si="2166"/>
        <v>511500</v>
      </c>
      <c r="R2088" s="88">
        <f>SUM(R2089)</f>
        <v>0</v>
      </c>
      <c r="S2088" s="88">
        <f>SUM(S2089)</f>
        <v>0</v>
      </c>
      <c r="T2088" s="178">
        <f t="shared" si="2178"/>
        <v>511500</v>
      </c>
      <c r="U2088" s="157"/>
      <c r="V2088" s="83">
        <f>SUM(V2089)</f>
        <v>511500</v>
      </c>
      <c r="W2088" s="88">
        <f>SUM(W2089)</f>
        <v>0</v>
      </c>
      <c r="X2088" s="177">
        <f t="shared" si="2167"/>
        <v>511500</v>
      </c>
      <c r="Y2088" s="88">
        <f>SUM(Y2089)</f>
        <v>0</v>
      </c>
      <c r="Z2088" s="88">
        <f>SUM(Z2089)</f>
        <v>0</v>
      </c>
      <c r="AA2088" s="178">
        <f t="shared" si="2179"/>
        <v>511500</v>
      </c>
      <c r="AB2088" s="157"/>
      <c r="AC2088" s="83">
        <f>SUM(AC2089)</f>
        <v>511500</v>
      </c>
      <c r="AD2088" s="88">
        <f>SUM(AD2089)</f>
        <v>0</v>
      </c>
      <c r="AE2088" s="177">
        <f t="shared" si="2168"/>
        <v>511500</v>
      </c>
      <c r="AF2088" s="88">
        <f>SUM(AF2089)</f>
        <v>0</v>
      </c>
      <c r="AG2088" s="88">
        <f>SUM(AG2089)</f>
        <v>0</v>
      </c>
      <c r="AH2088" s="178">
        <f t="shared" si="2180"/>
        <v>511500</v>
      </c>
      <c r="AJ2088" s="84">
        <f t="shared" ref="AJ2088:AU2088" si="2189">SUM(AJ2089)</f>
        <v>161000</v>
      </c>
      <c r="AK2088" s="86">
        <f t="shared" si="2189"/>
        <v>0</v>
      </c>
      <c r="AL2088" s="88">
        <f t="shared" si="2189"/>
        <v>0</v>
      </c>
      <c r="AM2088" s="86">
        <f t="shared" si="2189"/>
        <v>150000</v>
      </c>
      <c r="AN2088" s="88">
        <f t="shared" si="2189"/>
        <v>0</v>
      </c>
      <c r="AO2088" s="86">
        <f t="shared" si="2189"/>
        <v>0</v>
      </c>
      <c r="AP2088" s="88">
        <f t="shared" si="2189"/>
        <v>100000</v>
      </c>
      <c r="AQ2088" s="86">
        <f t="shared" si="2189"/>
        <v>0</v>
      </c>
      <c r="AR2088" s="88">
        <f t="shared" si="2189"/>
        <v>0</v>
      </c>
      <c r="AS2088" s="86">
        <f t="shared" si="2189"/>
        <v>0</v>
      </c>
      <c r="AT2088" s="88">
        <f t="shared" si="2189"/>
        <v>100300</v>
      </c>
      <c r="AU2088" s="86">
        <f t="shared" si="2189"/>
        <v>200</v>
      </c>
      <c r="AV2088" s="86">
        <f t="shared" si="2170"/>
        <v>511500</v>
      </c>
      <c r="AW2088" s="93">
        <f t="shared" si="2171"/>
        <v>0</v>
      </c>
      <c r="AY2088" s="86">
        <f t="shared" si="2172"/>
        <v>161000</v>
      </c>
      <c r="AZ2088" s="86">
        <f t="shared" si="2173"/>
        <v>150000</v>
      </c>
      <c r="BA2088" s="86">
        <f t="shared" si="2174"/>
        <v>100000</v>
      </c>
      <c r="BB2088" s="86">
        <f t="shared" si="2175"/>
        <v>100500</v>
      </c>
      <c r="BC2088" s="86">
        <f t="shared" si="2176"/>
        <v>511500</v>
      </c>
      <c r="BD2088" s="86">
        <f t="shared" si="2177"/>
        <v>0</v>
      </c>
    </row>
    <row r="2089" spans="2:56" x14ac:dyDescent="0.3">
      <c r="B2089" s="169" t="s">
        <v>80</v>
      </c>
      <c r="C2089" s="248">
        <v>616056</v>
      </c>
      <c r="D2089" s="249">
        <v>532788.75</v>
      </c>
      <c r="E2089" s="172">
        <f t="shared" si="2163"/>
        <v>0.8648381802952978</v>
      </c>
      <c r="F2089" s="248">
        <v>116535</v>
      </c>
      <c r="G2089" s="249">
        <v>116534.49</v>
      </c>
      <c r="H2089" s="172">
        <f t="shared" si="2164"/>
        <v>0.99999562363238514</v>
      </c>
      <c r="I2089" s="248">
        <v>303700</v>
      </c>
      <c r="J2089" s="250">
        <v>303606.83</v>
      </c>
      <c r="K2089" s="174">
        <f t="shared" si="2165"/>
        <v>0.99969321699045111</v>
      </c>
      <c r="L2089" s="248">
        <v>776711</v>
      </c>
      <c r="M2089" s="250">
        <v>776711</v>
      </c>
      <c r="N2089" s="251"/>
      <c r="O2089" s="248">
        <v>511500</v>
      </c>
      <c r="P2089" s="251"/>
      <c r="Q2089" s="166">
        <f t="shared" si="2166"/>
        <v>511500</v>
      </c>
      <c r="R2089" s="251"/>
      <c r="S2089" s="251"/>
      <c r="T2089" s="167">
        <f t="shared" si="2178"/>
        <v>511500</v>
      </c>
      <c r="U2089" s="157"/>
      <c r="V2089" s="248">
        <v>511500</v>
      </c>
      <c r="W2089" s="251"/>
      <c r="X2089" s="166">
        <f t="shared" si="2167"/>
        <v>511500</v>
      </c>
      <c r="Y2089" s="251"/>
      <c r="Z2089" s="251"/>
      <c r="AA2089" s="167">
        <f>SUM(X2089:Z2089)</f>
        <v>511500</v>
      </c>
      <c r="AB2089" s="157"/>
      <c r="AC2089" s="248">
        <v>511500</v>
      </c>
      <c r="AD2089" s="251"/>
      <c r="AE2089" s="166">
        <f t="shared" si="2168"/>
        <v>511500</v>
      </c>
      <c r="AF2089" s="251"/>
      <c r="AG2089" s="251"/>
      <c r="AH2089" s="167">
        <f t="shared" si="2180"/>
        <v>511500</v>
      </c>
      <c r="AJ2089" s="252">
        <f>161500-500</f>
        <v>161000</v>
      </c>
      <c r="AK2089" s="253"/>
      <c r="AL2089" s="254"/>
      <c r="AM2089" s="253">
        <v>150000</v>
      </c>
      <c r="AN2089" s="254"/>
      <c r="AO2089" s="253"/>
      <c r="AP2089" s="254">
        <v>100000</v>
      </c>
      <c r="AQ2089" s="253"/>
      <c r="AR2089" s="254"/>
      <c r="AS2089" s="253"/>
      <c r="AT2089" s="254">
        <f>100000+300</f>
        <v>100300</v>
      </c>
      <c r="AU2089" s="253">
        <v>200</v>
      </c>
      <c r="AV2089" s="163">
        <f t="shared" si="2170"/>
        <v>511500</v>
      </c>
      <c r="AW2089" s="168">
        <f t="shared" si="2171"/>
        <v>0</v>
      </c>
      <c r="AY2089" s="163">
        <f t="shared" si="2172"/>
        <v>161000</v>
      </c>
      <c r="AZ2089" s="163">
        <f t="shared" si="2173"/>
        <v>150000</v>
      </c>
      <c r="BA2089" s="163">
        <f t="shared" si="2174"/>
        <v>100000</v>
      </c>
      <c r="BB2089" s="163">
        <f t="shared" si="2175"/>
        <v>100500</v>
      </c>
      <c r="BC2089" s="163">
        <f t="shared" si="2176"/>
        <v>511500</v>
      </c>
      <c r="BD2089" s="163">
        <f t="shared" si="2177"/>
        <v>0</v>
      </c>
    </row>
    <row r="2090" spans="2:56" x14ac:dyDescent="0.3">
      <c r="B2090" s="179" t="s">
        <v>81</v>
      </c>
      <c r="C2090" s="83">
        <f>SUM(C2091)</f>
        <v>0</v>
      </c>
      <c r="D2090" s="84">
        <f>SUM(D2091)</f>
        <v>0</v>
      </c>
      <c r="E2090" s="85">
        <f t="shared" si="2163"/>
        <v>0</v>
      </c>
      <c r="F2090" s="83">
        <f>SUM(F2091)</f>
        <v>0</v>
      </c>
      <c r="G2090" s="84">
        <f>SUM(G2091)</f>
        <v>0</v>
      </c>
      <c r="H2090" s="85">
        <f t="shared" si="2164"/>
        <v>0</v>
      </c>
      <c r="I2090" s="83">
        <f>SUM(I2091)</f>
        <v>52798</v>
      </c>
      <c r="J2090" s="86">
        <f>SUM(J2091)</f>
        <v>52798</v>
      </c>
      <c r="K2090" s="87">
        <f t="shared" si="2165"/>
        <v>1</v>
      </c>
      <c r="L2090" s="83">
        <f>SUM(L2091)</f>
        <v>2400</v>
      </c>
      <c r="M2090" s="86">
        <f>SUM(M2091)</f>
        <v>22380</v>
      </c>
      <c r="N2090" s="88">
        <f>SUM(N2091)</f>
        <v>0</v>
      </c>
      <c r="O2090" s="83">
        <f>SUM(O2091)</f>
        <v>65625</v>
      </c>
      <c r="P2090" s="88">
        <f>SUM(P2091)</f>
        <v>0</v>
      </c>
      <c r="Q2090" s="177">
        <f t="shared" si="2166"/>
        <v>65625</v>
      </c>
      <c r="R2090" s="88">
        <f>SUM(R2091)</f>
        <v>0</v>
      </c>
      <c r="S2090" s="88">
        <f>SUM(S2091)</f>
        <v>0</v>
      </c>
      <c r="T2090" s="178">
        <f t="shared" si="2178"/>
        <v>65625</v>
      </c>
      <c r="U2090" s="157"/>
      <c r="V2090" s="83">
        <f>SUM(V2091)</f>
        <v>58625</v>
      </c>
      <c r="W2090" s="88">
        <f>SUM(W2091)</f>
        <v>0</v>
      </c>
      <c r="X2090" s="177">
        <f t="shared" si="2167"/>
        <v>58625</v>
      </c>
      <c r="Y2090" s="88">
        <f>SUM(Y2091)</f>
        <v>0</v>
      </c>
      <c r="Z2090" s="88">
        <f>SUM(Z2091)</f>
        <v>0</v>
      </c>
      <c r="AA2090" s="178">
        <f t="shared" si="2179"/>
        <v>58625</v>
      </c>
      <c r="AB2090" s="157"/>
      <c r="AC2090" s="83">
        <f>SUM(AC2091)</f>
        <v>58625</v>
      </c>
      <c r="AD2090" s="88">
        <f>SUM(AD2091)</f>
        <v>0</v>
      </c>
      <c r="AE2090" s="177">
        <f t="shared" si="2168"/>
        <v>58625</v>
      </c>
      <c r="AF2090" s="88">
        <f>SUM(AF2091)</f>
        <v>0</v>
      </c>
      <c r="AG2090" s="88">
        <f>SUM(AG2091)</f>
        <v>0</v>
      </c>
      <c r="AH2090" s="178">
        <f t="shared" si="2180"/>
        <v>58625</v>
      </c>
      <c r="AJ2090" s="84">
        <f t="shared" ref="AJ2090:AU2090" si="2190">SUM(AJ2091)</f>
        <v>0</v>
      </c>
      <c r="AK2090" s="86">
        <f t="shared" si="2190"/>
        <v>9187</v>
      </c>
      <c r="AL2090" s="88">
        <f t="shared" si="2190"/>
        <v>10500</v>
      </c>
      <c r="AM2090" s="86">
        <f t="shared" si="2190"/>
        <v>0</v>
      </c>
      <c r="AN2090" s="88">
        <f t="shared" si="2190"/>
        <v>6562</v>
      </c>
      <c r="AO2090" s="86">
        <f t="shared" si="2190"/>
        <v>6562</v>
      </c>
      <c r="AP2090" s="88">
        <f t="shared" si="2190"/>
        <v>0</v>
      </c>
      <c r="AQ2090" s="86">
        <f t="shared" si="2190"/>
        <v>9188</v>
      </c>
      <c r="AR2090" s="88">
        <f t="shared" si="2190"/>
        <v>6262</v>
      </c>
      <c r="AS2090" s="86">
        <f t="shared" si="2190"/>
        <v>0</v>
      </c>
      <c r="AT2090" s="88">
        <f t="shared" si="2190"/>
        <v>17064</v>
      </c>
      <c r="AU2090" s="86">
        <f t="shared" si="2190"/>
        <v>300</v>
      </c>
      <c r="AV2090" s="86">
        <f t="shared" si="2170"/>
        <v>65625</v>
      </c>
      <c r="AW2090" s="93">
        <f t="shared" si="2171"/>
        <v>0</v>
      </c>
      <c r="AY2090" s="86">
        <f t="shared" si="2172"/>
        <v>19687</v>
      </c>
      <c r="AZ2090" s="86">
        <f t="shared" si="2173"/>
        <v>13124</v>
      </c>
      <c r="BA2090" s="86">
        <f t="shared" si="2174"/>
        <v>15450</v>
      </c>
      <c r="BB2090" s="86">
        <f t="shared" si="2175"/>
        <v>17364</v>
      </c>
      <c r="BC2090" s="86">
        <f t="shared" si="2176"/>
        <v>65625</v>
      </c>
      <c r="BD2090" s="86">
        <f t="shared" si="2177"/>
        <v>0</v>
      </c>
    </row>
    <row r="2091" spans="2:56" x14ac:dyDescent="0.3">
      <c r="B2091" s="169" t="s">
        <v>81</v>
      </c>
      <c r="C2091" s="248"/>
      <c r="D2091" s="249"/>
      <c r="E2091" s="172">
        <f t="shared" si="2163"/>
        <v>0</v>
      </c>
      <c r="F2091" s="248"/>
      <c r="G2091" s="249"/>
      <c r="H2091" s="172">
        <f t="shared" si="2164"/>
        <v>0</v>
      </c>
      <c r="I2091" s="248">
        <v>52798</v>
      </c>
      <c r="J2091" s="250">
        <v>52798</v>
      </c>
      <c r="K2091" s="174">
        <f t="shared" si="2165"/>
        <v>1</v>
      </c>
      <c r="L2091" s="248">
        <v>2400</v>
      </c>
      <c r="M2091" s="250">
        <v>22380</v>
      </c>
      <c r="N2091" s="251"/>
      <c r="O2091" s="248">
        <v>65625</v>
      </c>
      <c r="P2091" s="251"/>
      <c r="Q2091" s="166">
        <f t="shared" si="2166"/>
        <v>65625</v>
      </c>
      <c r="R2091" s="251"/>
      <c r="S2091" s="251"/>
      <c r="T2091" s="167">
        <f t="shared" si="2178"/>
        <v>65625</v>
      </c>
      <c r="U2091" s="157"/>
      <c r="V2091" s="248">
        <v>58625</v>
      </c>
      <c r="W2091" s="251"/>
      <c r="X2091" s="166">
        <f t="shared" si="2167"/>
        <v>58625</v>
      </c>
      <c r="Y2091" s="251"/>
      <c r="Z2091" s="251"/>
      <c r="AA2091" s="167">
        <f t="shared" si="2179"/>
        <v>58625</v>
      </c>
      <c r="AB2091" s="157"/>
      <c r="AC2091" s="248">
        <v>58625</v>
      </c>
      <c r="AD2091" s="251"/>
      <c r="AE2091" s="166">
        <f t="shared" si="2168"/>
        <v>58625</v>
      </c>
      <c r="AF2091" s="251"/>
      <c r="AG2091" s="251"/>
      <c r="AH2091" s="167">
        <f t="shared" si="2180"/>
        <v>58625</v>
      </c>
      <c r="AJ2091" s="252"/>
      <c r="AK2091" s="253">
        <v>9187</v>
      </c>
      <c r="AL2091" s="254">
        <v>10500</v>
      </c>
      <c r="AM2091" s="253"/>
      <c r="AN2091" s="254">
        <v>6562</v>
      </c>
      <c r="AO2091" s="253">
        <v>6562</v>
      </c>
      <c r="AP2091" s="254">
        <v>0</v>
      </c>
      <c r="AQ2091" s="253">
        <v>9188</v>
      </c>
      <c r="AR2091" s="254">
        <f>6562-300</f>
        <v>6262</v>
      </c>
      <c r="AS2091" s="253"/>
      <c r="AT2091" s="254">
        <v>17064</v>
      </c>
      <c r="AU2091" s="253">
        <v>300</v>
      </c>
      <c r="AV2091" s="163">
        <f t="shared" si="2170"/>
        <v>65625</v>
      </c>
      <c r="AW2091" s="168">
        <f t="shared" si="2171"/>
        <v>0</v>
      </c>
      <c r="AY2091" s="163">
        <f t="shared" si="2172"/>
        <v>19687</v>
      </c>
      <c r="AZ2091" s="163">
        <f t="shared" si="2173"/>
        <v>13124</v>
      </c>
      <c r="BA2091" s="163">
        <f t="shared" si="2174"/>
        <v>15450</v>
      </c>
      <c r="BB2091" s="163">
        <f t="shared" si="2175"/>
        <v>17364</v>
      </c>
      <c r="BC2091" s="163">
        <f t="shared" si="2176"/>
        <v>65625</v>
      </c>
      <c r="BD2091" s="163">
        <f t="shared" si="2177"/>
        <v>0</v>
      </c>
    </row>
    <row r="2092" spans="2:56" x14ac:dyDescent="0.3">
      <c r="B2092" s="179" t="s">
        <v>82</v>
      </c>
      <c r="C2092" s="83">
        <f>SUM(C2093:C2098)</f>
        <v>0</v>
      </c>
      <c r="D2092" s="84">
        <f>SUM(D2093:D2098)</f>
        <v>0</v>
      </c>
      <c r="E2092" s="85">
        <f t="shared" si="2163"/>
        <v>0</v>
      </c>
      <c r="F2092" s="83">
        <f>SUM(F2093:F2098)</f>
        <v>0</v>
      </c>
      <c r="G2092" s="84">
        <f>SUM(G2093:G2098)</f>
        <v>0</v>
      </c>
      <c r="H2092" s="85">
        <f t="shared" si="2164"/>
        <v>0</v>
      </c>
      <c r="I2092" s="83">
        <f>SUM(I2093:I2098)</f>
        <v>0</v>
      </c>
      <c r="J2092" s="86">
        <f>SUM(J2093:J2098)</f>
        <v>0</v>
      </c>
      <c r="K2092" s="87">
        <f t="shared" si="2165"/>
        <v>0</v>
      </c>
      <c r="L2092" s="83">
        <f>SUM(L2093:L2098)</f>
        <v>0</v>
      </c>
      <c r="M2092" s="86">
        <f>SUM(M2093:M2098)</f>
        <v>0</v>
      </c>
      <c r="N2092" s="88">
        <f>SUM(N2093:N2098)</f>
        <v>0</v>
      </c>
      <c r="O2092" s="83">
        <f>SUM(O2093:O2098)</f>
        <v>0</v>
      </c>
      <c r="P2092" s="88">
        <f>SUM(P2093:P2098)</f>
        <v>0</v>
      </c>
      <c r="Q2092" s="177">
        <f t="shared" si="2166"/>
        <v>0</v>
      </c>
      <c r="R2092" s="88">
        <f>SUM(R2093:R2098)</f>
        <v>0</v>
      </c>
      <c r="S2092" s="88">
        <f>SUM(S2093:S2098)</f>
        <v>0</v>
      </c>
      <c r="T2092" s="178">
        <f t="shared" si="2178"/>
        <v>0</v>
      </c>
      <c r="U2092" s="157"/>
      <c r="V2092" s="83">
        <f>SUM(V2093:V2098)</f>
        <v>0</v>
      </c>
      <c r="W2092" s="88">
        <f>SUM(W2093:W2098)</f>
        <v>0</v>
      </c>
      <c r="X2092" s="177">
        <f t="shared" si="2167"/>
        <v>0</v>
      </c>
      <c r="Y2092" s="88">
        <f>SUM(Y2093:Y2098)</f>
        <v>0</v>
      </c>
      <c r="Z2092" s="88">
        <f>SUM(Z2093:Z2098)</f>
        <v>0</v>
      </c>
      <c r="AA2092" s="178">
        <f t="shared" si="2179"/>
        <v>0</v>
      </c>
      <c r="AB2092" s="157"/>
      <c r="AC2092" s="83">
        <f>SUM(AC2093:AC2098)</f>
        <v>0</v>
      </c>
      <c r="AD2092" s="88">
        <f>SUM(AD2093:AD2098)</f>
        <v>0</v>
      </c>
      <c r="AE2092" s="177">
        <f t="shared" si="2168"/>
        <v>0</v>
      </c>
      <c r="AF2092" s="88">
        <f>SUM(AF2093:AF2098)</f>
        <v>0</v>
      </c>
      <c r="AG2092" s="88">
        <f>SUM(AG2093:AG2098)</f>
        <v>0</v>
      </c>
      <c r="AH2092" s="178">
        <f t="shared" si="2180"/>
        <v>0</v>
      </c>
      <c r="AJ2092" s="84">
        <f t="shared" ref="AJ2092:AU2092" si="2191">SUM(AJ2093:AJ2098)</f>
        <v>0</v>
      </c>
      <c r="AK2092" s="86">
        <f t="shared" si="2191"/>
        <v>0</v>
      </c>
      <c r="AL2092" s="88">
        <f t="shared" si="2191"/>
        <v>0</v>
      </c>
      <c r="AM2092" s="86">
        <f t="shared" si="2191"/>
        <v>0</v>
      </c>
      <c r="AN2092" s="88">
        <f t="shared" si="2191"/>
        <v>0</v>
      </c>
      <c r="AO2092" s="86">
        <f t="shared" si="2191"/>
        <v>0</v>
      </c>
      <c r="AP2092" s="88">
        <f t="shared" si="2191"/>
        <v>0</v>
      </c>
      <c r="AQ2092" s="86">
        <f t="shared" si="2191"/>
        <v>0</v>
      </c>
      <c r="AR2092" s="88">
        <f t="shared" si="2191"/>
        <v>0</v>
      </c>
      <c r="AS2092" s="86">
        <f t="shared" si="2191"/>
        <v>0</v>
      </c>
      <c r="AT2092" s="88">
        <f t="shared" si="2191"/>
        <v>0</v>
      </c>
      <c r="AU2092" s="86">
        <f t="shared" si="2191"/>
        <v>0</v>
      </c>
      <c r="AV2092" s="86">
        <f t="shared" si="2170"/>
        <v>0</v>
      </c>
      <c r="AW2092" s="93">
        <f t="shared" si="2171"/>
        <v>0</v>
      </c>
      <c r="AY2092" s="86">
        <f t="shared" si="2172"/>
        <v>0</v>
      </c>
      <c r="AZ2092" s="86">
        <f t="shared" si="2173"/>
        <v>0</v>
      </c>
      <c r="BA2092" s="86">
        <f t="shared" si="2174"/>
        <v>0</v>
      </c>
      <c r="BB2092" s="86">
        <f t="shared" si="2175"/>
        <v>0</v>
      </c>
      <c r="BC2092" s="86">
        <f t="shared" si="2176"/>
        <v>0</v>
      </c>
      <c r="BD2092" s="86">
        <f t="shared" si="2177"/>
        <v>0</v>
      </c>
    </row>
    <row r="2093" spans="2:56" x14ac:dyDescent="0.3">
      <c r="B2093" s="169" t="s">
        <v>83</v>
      </c>
      <c r="C2093" s="248"/>
      <c r="D2093" s="249"/>
      <c r="E2093" s="172">
        <f t="shared" si="2163"/>
        <v>0</v>
      </c>
      <c r="F2093" s="248"/>
      <c r="G2093" s="249"/>
      <c r="H2093" s="172">
        <f t="shared" si="2164"/>
        <v>0</v>
      </c>
      <c r="I2093" s="248"/>
      <c r="J2093" s="250"/>
      <c r="K2093" s="174">
        <f t="shared" si="2165"/>
        <v>0</v>
      </c>
      <c r="L2093" s="248"/>
      <c r="M2093" s="250"/>
      <c r="N2093" s="251"/>
      <c r="O2093" s="248"/>
      <c r="P2093" s="251"/>
      <c r="Q2093" s="166">
        <f t="shared" si="2166"/>
        <v>0</v>
      </c>
      <c r="R2093" s="251"/>
      <c r="S2093" s="251"/>
      <c r="T2093" s="167">
        <f t="shared" si="2178"/>
        <v>0</v>
      </c>
      <c r="U2093" s="157"/>
      <c r="V2093" s="248"/>
      <c r="W2093" s="251"/>
      <c r="X2093" s="166">
        <f t="shared" si="2167"/>
        <v>0</v>
      </c>
      <c r="Y2093" s="251"/>
      <c r="Z2093" s="251"/>
      <c r="AA2093" s="167">
        <f t="shared" si="2179"/>
        <v>0</v>
      </c>
      <c r="AB2093" s="157"/>
      <c r="AC2093" s="248"/>
      <c r="AD2093" s="251"/>
      <c r="AE2093" s="166">
        <f t="shared" si="2168"/>
        <v>0</v>
      </c>
      <c r="AF2093" s="251"/>
      <c r="AG2093" s="251"/>
      <c r="AH2093" s="167">
        <f t="shared" si="2180"/>
        <v>0</v>
      </c>
      <c r="AJ2093" s="252"/>
      <c r="AK2093" s="253"/>
      <c r="AL2093" s="254"/>
      <c r="AM2093" s="253"/>
      <c r="AN2093" s="254"/>
      <c r="AO2093" s="253"/>
      <c r="AP2093" s="254"/>
      <c r="AQ2093" s="253"/>
      <c r="AR2093" s="254"/>
      <c r="AS2093" s="253"/>
      <c r="AT2093" s="254"/>
      <c r="AU2093" s="253"/>
      <c r="AV2093" s="163">
        <f t="shared" si="2170"/>
        <v>0</v>
      </c>
      <c r="AW2093" s="168">
        <f t="shared" si="2171"/>
        <v>0</v>
      </c>
      <c r="AY2093" s="163">
        <f t="shared" si="2172"/>
        <v>0</v>
      </c>
      <c r="AZ2093" s="163">
        <f t="shared" si="2173"/>
        <v>0</v>
      </c>
      <c r="BA2093" s="163">
        <f t="shared" si="2174"/>
        <v>0</v>
      </c>
      <c r="BB2093" s="163">
        <f t="shared" si="2175"/>
        <v>0</v>
      </c>
      <c r="BC2093" s="163">
        <f t="shared" si="2176"/>
        <v>0</v>
      </c>
      <c r="BD2093" s="163">
        <f t="shared" si="2177"/>
        <v>0</v>
      </c>
    </row>
    <row r="2094" spans="2:56" x14ac:dyDescent="0.3">
      <c r="B2094" s="169" t="s">
        <v>84</v>
      </c>
      <c r="C2094" s="248"/>
      <c r="D2094" s="249"/>
      <c r="E2094" s="172">
        <f t="shared" si="2163"/>
        <v>0</v>
      </c>
      <c r="F2094" s="248"/>
      <c r="G2094" s="249"/>
      <c r="H2094" s="172">
        <f t="shared" si="2164"/>
        <v>0</v>
      </c>
      <c r="I2094" s="248"/>
      <c r="J2094" s="250"/>
      <c r="K2094" s="174">
        <f t="shared" si="2165"/>
        <v>0</v>
      </c>
      <c r="L2094" s="248"/>
      <c r="M2094" s="250"/>
      <c r="N2094" s="251"/>
      <c r="O2094" s="248"/>
      <c r="P2094" s="251"/>
      <c r="Q2094" s="166">
        <f t="shared" si="2166"/>
        <v>0</v>
      </c>
      <c r="R2094" s="251"/>
      <c r="S2094" s="251"/>
      <c r="T2094" s="167">
        <f t="shared" si="2178"/>
        <v>0</v>
      </c>
      <c r="U2094" s="157"/>
      <c r="V2094" s="248"/>
      <c r="W2094" s="251"/>
      <c r="X2094" s="166">
        <f t="shared" si="2167"/>
        <v>0</v>
      </c>
      <c r="Y2094" s="251"/>
      <c r="Z2094" s="251"/>
      <c r="AA2094" s="167">
        <f t="shared" si="2179"/>
        <v>0</v>
      </c>
      <c r="AB2094" s="157"/>
      <c r="AC2094" s="248"/>
      <c r="AD2094" s="251"/>
      <c r="AE2094" s="166">
        <f t="shared" si="2168"/>
        <v>0</v>
      </c>
      <c r="AF2094" s="251"/>
      <c r="AG2094" s="251"/>
      <c r="AH2094" s="167">
        <f t="shared" si="2180"/>
        <v>0</v>
      </c>
      <c r="AJ2094" s="252"/>
      <c r="AK2094" s="253"/>
      <c r="AL2094" s="254"/>
      <c r="AM2094" s="253"/>
      <c r="AN2094" s="254"/>
      <c r="AO2094" s="253"/>
      <c r="AP2094" s="254"/>
      <c r="AQ2094" s="253"/>
      <c r="AR2094" s="254"/>
      <c r="AS2094" s="253"/>
      <c r="AT2094" s="254"/>
      <c r="AU2094" s="253"/>
      <c r="AV2094" s="163">
        <f t="shared" si="2170"/>
        <v>0</v>
      </c>
      <c r="AW2094" s="168">
        <f t="shared" si="2171"/>
        <v>0</v>
      </c>
      <c r="AY2094" s="163">
        <f t="shared" si="2172"/>
        <v>0</v>
      </c>
      <c r="AZ2094" s="163">
        <f t="shared" si="2173"/>
        <v>0</v>
      </c>
      <c r="BA2094" s="163">
        <f t="shared" si="2174"/>
        <v>0</v>
      </c>
      <c r="BB2094" s="163">
        <f t="shared" si="2175"/>
        <v>0</v>
      </c>
      <c r="BC2094" s="163">
        <f t="shared" si="2176"/>
        <v>0</v>
      </c>
      <c r="BD2094" s="163">
        <f t="shared" si="2177"/>
        <v>0</v>
      </c>
    </row>
    <row r="2095" spans="2:56" x14ac:dyDescent="0.3">
      <c r="B2095" s="169" t="s">
        <v>85</v>
      </c>
      <c r="C2095" s="248"/>
      <c r="D2095" s="249"/>
      <c r="E2095" s="172">
        <f t="shared" si="2163"/>
        <v>0</v>
      </c>
      <c r="F2095" s="248"/>
      <c r="G2095" s="249"/>
      <c r="H2095" s="172">
        <f t="shared" si="2164"/>
        <v>0</v>
      </c>
      <c r="I2095" s="248"/>
      <c r="J2095" s="250"/>
      <c r="K2095" s="174">
        <f t="shared" si="2165"/>
        <v>0</v>
      </c>
      <c r="L2095" s="248"/>
      <c r="M2095" s="250"/>
      <c r="N2095" s="251"/>
      <c r="O2095" s="248"/>
      <c r="P2095" s="251"/>
      <c r="Q2095" s="166">
        <f t="shared" si="2166"/>
        <v>0</v>
      </c>
      <c r="R2095" s="251"/>
      <c r="S2095" s="251"/>
      <c r="T2095" s="167">
        <f t="shared" si="2178"/>
        <v>0</v>
      </c>
      <c r="U2095" s="157"/>
      <c r="V2095" s="248"/>
      <c r="W2095" s="251"/>
      <c r="X2095" s="166">
        <f t="shared" si="2167"/>
        <v>0</v>
      </c>
      <c r="Y2095" s="251"/>
      <c r="Z2095" s="251"/>
      <c r="AA2095" s="167">
        <f t="shared" si="2179"/>
        <v>0</v>
      </c>
      <c r="AB2095" s="157"/>
      <c r="AC2095" s="248"/>
      <c r="AD2095" s="251"/>
      <c r="AE2095" s="166">
        <f t="shared" si="2168"/>
        <v>0</v>
      </c>
      <c r="AF2095" s="251"/>
      <c r="AG2095" s="251"/>
      <c r="AH2095" s="167">
        <f t="shared" si="2180"/>
        <v>0</v>
      </c>
      <c r="AJ2095" s="252"/>
      <c r="AK2095" s="253"/>
      <c r="AL2095" s="254"/>
      <c r="AM2095" s="253"/>
      <c r="AN2095" s="254"/>
      <c r="AO2095" s="253"/>
      <c r="AP2095" s="254"/>
      <c r="AQ2095" s="253"/>
      <c r="AR2095" s="254"/>
      <c r="AS2095" s="253"/>
      <c r="AT2095" s="254"/>
      <c r="AU2095" s="253"/>
      <c r="AV2095" s="163">
        <f t="shared" si="2170"/>
        <v>0</v>
      </c>
      <c r="AW2095" s="168">
        <f t="shared" si="2171"/>
        <v>0</v>
      </c>
      <c r="AY2095" s="163">
        <f t="shared" si="2172"/>
        <v>0</v>
      </c>
      <c r="AZ2095" s="163">
        <f t="shared" si="2173"/>
        <v>0</v>
      </c>
      <c r="BA2095" s="163">
        <f t="shared" si="2174"/>
        <v>0</v>
      </c>
      <c r="BB2095" s="163">
        <f t="shared" si="2175"/>
        <v>0</v>
      </c>
      <c r="BC2095" s="163">
        <f t="shared" si="2176"/>
        <v>0</v>
      </c>
      <c r="BD2095" s="163">
        <f t="shared" si="2177"/>
        <v>0</v>
      </c>
    </row>
    <row r="2096" spans="2:56" x14ac:dyDescent="0.3">
      <c r="B2096" s="169" t="s">
        <v>86</v>
      </c>
      <c r="C2096" s="248"/>
      <c r="D2096" s="249"/>
      <c r="E2096" s="172">
        <f t="shared" si="2163"/>
        <v>0</v>
      </c>
      <c r="F2096" s="248"/>
      <c r="G2096" s="249"/>
      <c r="H2096" s="172">
        <f t="shared" si="2164"/>
        <v>0</v>
      </c>
      <c r="I2096" s="248"/>
      <c r="J2096" s="250"/>
      <c r="K2096" s="174">
        <f t="shared" si="2165"/>
        <v>0</v>
      </c>
      <c r="L2096" s="248"/>
      <c r="M2096" s="250"/>
      <c r="N2096" s="251"/>
      <c r="O2096" s="248"/>
      <c r="P2096" s="251"/>
      <c r="Q2096" s="166">
        <f t="shared" si="2166"/>
        <v>0</v>
      </c>
      <c r="R2096" s="251"/>
      <c r="S2096" s="251"/>
      <c r="T2096" s="167">
        <f t="shared" si="2178"/>
        <v>0</v>
      </c>
      <c r="U2096" s="157"/>
      <c r="V2096" s="248"/>
      <c r="W2096" s="251"/>
      <c r="X2096" s="166">
        <f t="shared" si="2167"/>
        <v>0</v>
      </c>
      <c r="Y2096" s="251"/>
      <c r="Z2096" s="251"/>
      <c r="AA2096" s="167">
        <f t="shared" si="2179"/>
        <v>0</v>
      </c>
      <c r="AB2096" s="157"/>
      <c r="AC2096" s="248"/>
      <c r="AD2096" s="251"/>
      <c r="AE2096" s="166">
        <f t="shared" si="2168"/>
        <v>0</v>
      </c>
      <c r="AF2096" s="251"/>
      <c r="AG2096" s="251"/>
      <c r="AH2096" s="167">
        <f t="shared" si="2180"/>
        <v>0</v>
      </c>
      <c r="AJ2096" s="252"/>
      <c r="AK2096" s="253"/>
      <c r="AL2096" s="254"/>
      <c r="AM2096" s="253"/>
      <c r="AN2096" s="254"/>
      <c r="AO2096" s="253"/>
      <c r="AP2096" s="254"/>
      <c r="AQ2096" s="253"/>
      <c r="AR2096" s="254"/>
      <c r="AS2096" s="253"/>
      <c r="AT2096" s="254"/>
      <c r="AU2096" s="253"/>
      <c r="AV2096" s="163">
        <f t="shared" si="2170"/>
        <v>0</v>
      </c>
      <c r="AW2096" s="168">
        <f t="shared" si="2171"/>
        <v>0</v>
      </c>
      <c r="AY2096" s="163">
        <f t="shared" si="2172"/>
        <v>0</v>
      </c>
      <c r="AZ2096" s="163">
        <f t="shared" si="2173"/>
        <v>0</v>
      </c>
      <c r="BA2096" s="163">
        <f t="shared" si="2174"/>
        <v>0</v>
      </c>
      <c r="BB2096" s="163">
        <f t="shared" si="2175"/>
        <v>0</v>
      </c>
      <c r="BC2096" s="163">
        <f t="shared" si="2176"/>
        <v>0</v>
      </c>
      <c r="BD2096" s="163">
        <f t="shared" si="2177"/>
        <v>0</v>
      </c>
    </row>
    <row r="2097" spans="2:56" x14ac:dyDescent="0.3">
      <c r="B2097" s="169" t="s">
        <v>87</v>
      </c>
      <c r="C2097" s="248"/>
      <c r="D2097" s="249"/>
      <c r="E2097" s="172">
        <f t="shared" si="2163"/>
        <v>0</v>
      </c>
      <c r="F2097" s="248"/>
      <c r="G2097" s="249"/>
      <c r="H2097" s="172">
        <f t="shared" si="2164"/>
        <v>0</v>
      </c>
      <c r="I2097" s="248"/>
      <c r="J2097" s="250"/>
      <c r="K2097" s="174">
        <f t="shared" si="2165"/>
        <v>0</v>
      </c>
      <c r="L2097" s="248"/>
      <c r="M2097" s="250"/>
      <c r="N2097" s="251"/>
      <c r="O2097" s="248"/>
      <c r="P2097" s="251"/>
      <c r="Q2097" s="166">
        <f t="shared" si="2166"/>
        <v>0</v>
      </c>
      <c r="R2097" s="251"/>
      <c r="S2097" s="251"/>
      <c r="T2097" s="167">
        <f t="shared" si="2178"/>
        <v>0</v>
      </c>
      <c r="U2097" s="157"/>
      <c r="V2097" s="248"/>
      <c r="W2097" s="251"/>
      <c r="X2097" s="166">
        <f t="shared" si="2167"/>
        <v>0</v>
      </c>
      <c r="Y2097" s="251"/>
      <c r="Z2097" s="251"/>
      <c r="AA2097" s="167">
        <f t="shared" si="2179"/>
        <v>0</v>
      </c>
      <c r="AB2097" s="157"/>
      <c r="AC2097" s="248"/>
      <c r="AD2097" s="251"/>
      <c r="AE2097" s="166">
        <f t="shared" si="2168"/>
        <v>0</v>
      </c>
      <c r="AF2097" s="251"/>
      <c r="AG2097" s="251"/>
      <c r="AH2097" s="167">
        <f t="shared" si="2180"/>
        <v>0</v>
      </c>
      <c r="AJ2097" s="252"/>
      <c r="AK2097" s="253"/>
      <c r="AL2097" s="254"/>
      <c r="AM2097" s="253"/>
      <c r="AN2097" s="254"/>
      <c r="AO2097" s="253"/>
      <c r="AP2097" s="254"/>
      <c r="AQ2097" s="253"/>
      <c r="AR2097" s="254"/>
      <c r="AS2097" s="253"/>
      <c r="AT2097" s="254"/>
      <c r="AU2097" s="253"/>
      <c r="AV2097" s="163">
        <f t="shared" si="2170"/>
        <v>0</v>
      </c>
      <c r="AW2097" s="168">
        <f t="shared" si="2171"/>
        <v>0</v>
      </c>
      <c r="AY2097" s="163">
        <f t="shared" si="2172"/>
        <v>0</v>
      </c>
      <c r="AZ2097" s="163">
        <f t="shared" si="2173"/>
        <v>0</v>
      </c>
      <c r="BA2097" s="163">
        <f t="shared" si="2174"/>
        <v>0</v>
      </c>
      <c r="BB2097" s="163">
        <f t="shared" si="2175"/>
        <v>0</v>
      </c>
      <c r="BC2097" s="163">
        <f t="shared" si="2176"/>
        <v>0</v>
      </c>
      <c r="BD2097" s="163">
        <f t="shared" si="2177"/>
        <v>0</v>
      </c>
    </row>
    <row r="2098" spans="2:56" x14ac:dyDescent="0.3">
      <c r="B2098" s="169" t="s">
        <v>88</v>
      </c>
      <c r="C2098" s="248"/>
      <c r="D2098" s="249"/>
      <c r="E2098" s="172">
        <f t="shared" si="2163"/>
        <v>0</v>
      </c>
      <c r="F2098" s="248"/>
      <c r="G2098" s="249"/>
      <c r="H2098" s="172">
        <f t="shared" si="2164"/>
        <v>0</v>
      </c>
      <c r="I2098" s="248"/>
      <c r="J2098" s="250"/>
      <c r="K2098" s="174">
        <f t="shared" si="2165"/>
        <v>0</v>
      </c>
      <c r="L2098" s="248"/>
      <c r="M2098" s="250"/>
      <c r="N2098" s="251"/>
      <c r="O2098" s="248"/>
      <c r="P2098" s="251"/>
      <c r="Q2098" s="166">
        <f t="shared" si="2166"/>
        <v>0</v>
      </c>
      <c r="R2098" s="251"/>
      <c r="S2098" s="251"/>
      <c r="T2098" s="167">
        <f t="shared" si="2178"/>
        <v>0</v>
      </c>
      <c r="U2098" s="157"/>
      <c r="V2098" s="248"/>
      <c r="W2098" s="251"/>
      <c r="X2098" s="166">
        <f t="shared" si="2167"/>
        <v>0</v>
      </c>
      <c r="Y2098" s="251"/>
      <c r="Z2098" s="251"/>
      <c r="AA2098" s="167">
        <f t="shared" si="2179"/>
        <v>0</v>
      </c>
      <c r="AB2098" s="157"/>
      <c r="AC2098" s="248"/>
      <c r="AD2098" s="251"/>
      <c r="AE2098" s="166">
        <f t="shared" si="2168"/>
        <v>0</v>
      </c>
      <c r="AF2098" s="251"/>
      <c r="AG2098" s="251"/>
      <c r="AH2098" s="167">
        <f t="shared" si="2180"/>
        <v>0</v>
      </c>
      <c r="AJ2098" s="252"/>
      <c r="AK2098" s="253"/>
      <c r="AL2098" s="254"/>
      <c r="AM2098" s="253"/>
      <c r="AN2098" s="254"/>
      <c r="AO2098" s="253"/>
      <c r="AP2098" s="254"/>
      <c r="AQ2098" s="253"/>
      <c r="AR2098" s="254"/>
      <c r="AS2098" s="253"/>
      <c r="AT2098" s="254"/>
      <c r="AU2098" s="253"/>
      <c r="AV2098" s="163">
        <f t="shared" si="2170"/>
        <v>0</v>
      </c>
      <c r="AW2098" s="168">
        <f t="shared" si="2171"/>
        <v>0</v>
      </c>
      <c r="AY2098" s="163">
        <f t="shared" si="2172"/>
        <v>0</v>
      </c>
      <c r="AZ2098" s="163">
        <f t="shared" si="2173"/>
        <v>0</v>
      </c>
      <c r="BA2098" s="163">
        <f t="shared" si="2174"/>
        <v>0</v>
      </c>
      <c r="BB2098" s="163">
        <f t="shared" si="2175"/>
        <v>0</v>
      </c>
      <c r="BC2098" s="163">
        <f t="shared" si="2176"/>
        <v>0</v>
      </c>
      <c r="BD2098" s="163">
        <f t="shared" si="2177"/>
        <v>0</v>
      </c>
    </row>
    <row r="2099" spans="2:56" x14ac:dyDescent="0.3">
      <c r="B2099" s="179" t="s">
        <v>89</v>
      </c>
      <c r="C2099" s="83">
        <f>SUM(C2100:C2105)</f>
        <v>0</v>
      </c>
      <c r="D2099" s="84">
        <f>SUM(D2100:D2105)</f>
        <v>0</v>
      </c>
      <c r="E2099" s="85">
        <f t="shared" si="2163"/>
        <v>0</v>
      </c>
      <c r="F2099" s="83">
        <f>SUM(F2100:F2105)</f>
        <v>0</v>
      </c>
      <c r="G2099" s="84">
        <f>SUM(G2100:G2105)</f>
        <v>0</v>
      </c>
      <c r="H2099" s="85">
        <f t="shared" si="2164"/>
        <v>0</v>
      </c>
      <c r="I2099" s="83">
        <f>SUM(I2100:I2105)</f>
        <v>0</v>
      </c>
      <c r="J2099" s="86">
        <f>SUM(J2100:J2105)</f>
        <v>0</v>
      </c>
      <c r="K2099" s="87">
        <f t="shared" si="2165"/>
        <v>0</v>
      </c>
      <c r="L2099" s="83">
        <f>SUM(L2100:L2105)</f>
        <v>0</v>
      </c>
      <c r="M2099" s="86">
        <f>SUM(M2100:M2105)</f>
        <v>0</v>
      </c>
      <c r="N2099" s="88">
        <f>SUM(N2100:N2105)</f>
        <v>0</v>
      </c>
      <c r="O2099" s="83">
        <f>SUM(O2100:O2105)</f>
        <v>0</v>
      </c>
      <c r="P2099" s="88">
        <f>SUM(P2100:P2105)</f>
        <v>0</v>
      </c>
      <c r="Q2099" s="177">
        <f t="shared" si="2166"/>
        <v>0</v>
      </c>
      <c r="R2099" s="88">
        <f>SUM(R2100:R2105)</f>
        <v>0</v>
      </c>
      <c r="S2099" s="88">
        <f>SUM(S2100:S2105)</f>
        <v>0</v>
      </c>
      <c r="T2099" s="178">
        <f t="shared" si="2178"/>
        <v>0</v>
      </c>
      <c r="U2099" s="157"/>
      <c r="V2099" s="83">
        <f>SUM(V2100:V2105)</f>
        <v>0</v>
      </c>
      <c r="W2099" s="88">
        <f>SUM(W2100:W2105)</f>
        <v>0</v>
      </c>
      <c r="X2099" s="177">
        <f t="shared" si="2167"/>
        <v>0</v>
      </c>
      <c r="Y2099" s="88">
        <f>SUM(Y2100:Y2105)</f>
        <v>0</v>
      </c>
      <c r="Z2099" s="88">
        <f>SUM(Z2100:Z2105)</f>
        <v>0</v>
      </c>
      <c r="AA2099" s="178">
        <f t="shared" si="2179"/>
        <v>0</v>
      </c>
      <c r="AB2099" s="157"/>
      <c r="AC2099" s="83">
        <f>SUM(AC2100:AC2105)</f>
        <v>0</v>
      </c>
      <c r="AD2099" s="88">
        <f>SUM(AD2100:AD2105)</f>
        <v>0</v>
      </c>
      <c r="AE2099" s="177">
        <f t="shared" si="2168"/>
        <v>0</v>
      </c>
      <c r="AF2099" s="88">
        <f>SUM(AF2100:AF2105)</f>
        <v>0</v>
      </c>
      <c r="AG2099" s="88">
        <f>SUM(AG2100:AG2105)</f>
        <v>0</v>
      </c>
      <c r="AH2099" s="178">
        <f t="shared" si="2180"/>
        <v>0</v>
      </c>
      <c r="AJ2099" s="84">
        <f t="shared" ref="AJ2099:AU2099" si="2192">SUM(AJ2100:AJ2105)</f>
        <v>0</v>
      </c>
      <c r="AK2099" s="86">
        <f t="shared" si="2192"/>
        <v>0</v>
      </c>
      <c r="AL2099" s="88">
        <f t="shared" si="2192"/>
        <v>0</v>
      </c>
      <c r="AM2099" s="86">
        <f t="shared" si="2192"/>
        <v>0</v>
      </c>
      <c r="AN2099" s="88">
        <f t="shared" si="2192"/>
        <v>0</v>
      </c>
      <c r="AO2099" s="86">
        <f t="shared" si="2192"/>
        <v>0</v>
      </c>
      <c r="AP2099" s="88">
        <f t="shared" si="2192"/>
        <v>0</v>
      </c>
      <c r="AQ2099" s="86">
        <f t="shared" si="2192"/>
        <v>0</v>
      </c>
      <c r="AR2099" s="88">
        <f t="shared" si="2192"/>
        <v>0</v>
      </c>
      <c r="AS2099" s="86">
        <f t="shared" si="2192"/>
        <v>0</v>
      </c>
      <c r="AT2099" s="88">
        <f t="shared" si="2192"/>
        <v>0</v>
      </c>
      <c r="AU2099" s="86">
        <f t="shared" si="2192"/>
        <v>0</v>
      </c>
      <c r="AV2099" s="86">
        <f t="shared" si="2170"/>
        <v>0</v>
      </c>
      <c r="AW2099" s="93">
        <f t="shared" si="2171"/>
        <v>0</v>
      </c>
      <c r="AY2099" s="86">
        <f t="shared" si="2172"/>
        <v>0</v>
      </c>
      <c r="AZ2099" s="86">
        <f t="shared" si="2173"/>
        <v>0</v>
      </c>
      <c r="BA2099" s="86">
        <f t="shared" si="2174"/>
        <v>0</v>
      </c>
      <c r="BB2099" s="86">
        <f t="shared" si="2175"/>
        <v>0</v>
      </c>
      <c r="BC2099" s="86">
        <f t="shared" si="2176"/>
        <v>0</v>
      </c>
      <c r="BD2099" s="86">
        <f t="shared" si="2177"/>
        <v>0</v>
      </c>
    </row>
    <row r="2100" spans="2:56" x14ac:dyDescent="0.3">
      <c r="B2100" s="169" t="s">
        <v>90</v>
      </c>
      <c r="C2100" s="248"/>
      <c r="D2100" s="249"/>
      <c r="E2100" s="172">
        <f t="shared" si="2163"/>
        <v>0</v>
      </c>
      <c r="F2100" s="248"/>
      <c r="G2100" s="249"/>
      <c r="H2100" s="172">
        <f t="shared" si="2164"/>
        <v>0</v>
      </c>
      <c r="I2100" s="248"/>
      <c r="J2100" s="250"/>
      <c r="K2100" s="174">
        <f t="shared" si="2165"/>
        <v>0</v>
      </c>
      <c r="L2100" s="248"/>
      <c r="M2100" s="250"/>
      <c r="N2100" s="251"/>
      <c r="O2100" s="248"/>
      <c r="P2100" s="251"/>
      <c r="Q2100" s="166">
        <f t="shared" si="2166"/>
        <v>0</v>
      </c>
      <c r="R2100" s="251"/>
      <c r="S2100" s="251"/>
      <c r="T2100" s="167">
        <f t="shared" si="2178"/>
        <v>0</v>
      </c>
      <c r="U2100" s="157"/>
      <c r="V2100" s="248"/>
      <c r="W2100" s="251"/>
      <c r="X2100" s="166">
        <f t="shared" si="2167"/>
        <v>0</v>
      </c>
      <c r="Y2100" s="251"/>
      <c r="Z2100" s="251"/>
      <c r="AA2100" s="167">
        <f t="shared" si="2179"/>
        <v>0</v>
      </c>
      <c r="AB2100" s="157"/>
      <c r="AC2100" s="248"/>
      <c r="AD2100" s="251"/>
      <c r="AE2100" s="166">
        <f t="shared" si="2168"/>
        <v>0</v>
      </c>
      <c r="AF2100" s="251"/>
      <c r="AG2100" s="251"/>
      <c r="AH2100" s="167">
        <f t="shared" si="2180"/>
        <v>0</v>
      </c>
      <c r="AJ2100" s="252"/>
      <c r="AK2100" s="253"/>
      <c r="AL2100" s="254"/>
      <c r="AM2100" s="253"/>
      <c r="AN2100" s="254"/>
      <c r="AO2100" s="253"/>
      <c r="AP2100" s="254"/>
      <c r="AQ2100" s="253"/>
      <c r="AR2100" s="254"/>
      <c r="AS2100" s="253"/>
      <c r="AT2100" s="254"/>
      <c r="AU2100" s="253"/>
      <c r="AV2100" s="163">
        <f t="shared" si="2170"/>
        <v>0</v>
      </c>
      <c r="AW2100" s="168">
        <f t="shared" si="2171"/>
        <v>0</v>
      </c>
      <c r="AY2100" s="163">
        <f t="shared" si="2172"/>
        <v>0</v>
      </c>
      <c r="AZ2100" s="163">
        <f t="shared" si="2173"/>
        <v>0</v>
      </c>
      <c r="BA2100" s="163">
        <f t="shared" si="2174"/>
        <v>0</v>
      </c>
      <c r="BB2100" s="163">
        <f t="shared" si="2175"/>
        <v>0</v>
      </c>
      <c r="BC2100" s="163">
        <f t="shared" si="2176"/>
        <v>0</v>
      </c>
      <c r="BD2100" s="163">
        <f t="shared" si="2177"/>
        <v>0</v>
      </c>
    </row>
    <row r="2101" spans="2:56" x14ac:dyDescent="0.3">
      <c r="B2101" s="169" t="s">
        <v>91</v>
      </c>
      <c r="C2101" s="248"/>
      <c r="D2101" s="249"/>
      <c r="E2101" s="172">
        <f t="shared" si="2163"/>
        <v>0</v>
      </c>
      <c r="F2101" s="248"/>
      <c r="G2101" s="249"/>
      <c r="H2101" s="172">
        <f t="shared" si="2164"/>
        <v>0</v>
      </c>
      <c r="I2101" s="248"/>
      <c r="J2101" s="250"/>
      <c r="K2101" s="174">
        <f t="shared" si="2165"/>
        <v>0</v>
      </c>
      <c r="L2101" s="248"/>
      <c r="M2101" s="250"/>
      <c r="N2101" s="251"/>
      <c r="O2101" s="248"/>
      <c r="P2101" s="251"/>
      <c r="Q2101" s="166">
        <f t="shared" si="2166"/>
        <v>0</v>
      </c>
      <c r="R2101" s="251"/>
      <c r="S2101" s="251"/>
      <c r="T2101" s="167">
        <f t="shared" si="2178"/>
        <v>0</v>
      </c>
      <c r="U2101" s="157"/>
      <c r="V2101" s="248"/>
      <c r="W2101" s="251"/>
      <c r="X2101" s="166">
        <f t="shared" si="2167"/>
        <v>0</v>
      </c>
      <c r="Y2101" s="251"/>
      <c r="Z2101" s="251"/>
      <c r="AA2101" s="167">
        <f t="shared" si="2179"/>
        <v>0</v>
      </c>
      <c r="AB2101" s="157"/>
      <c r="AC2101" s="248"/>
      <c r="AD2101" s="251"/>
      <c r="AE2101" s="166">
        <f t="shared" si="2168"/>
        <v>0</v>
      </c>
      <c r="AF2101" s="251"/>
      <c r="AG2101" s="251"/>
      <c r="AH2101" s="167">
        <f t="shared" si="2180"/>
        <v>0</v>
      </c>
      <c r="AJ2101" s="252"/>
      <c r="AK2101" s="253"/>
      <c r="AL2101" s="254"/>
      <c r="AM2101" s="253"/>
      <c r="AN2101" s="254"/>
      <c r="AO2101" s="253"/>
      <c r="AP2101" s="254"/>
      <c r="AQ2101" s="253"/>
      <c r="AR2101" s="254"/>
      <c r="AS2101" s="253"/>
      <c r="AT2101" s="254"/>
      <c r="AU2101" s="253"/>
      <c r="AV2101" s="163">
        <f t="shared" si="2170"/>
        <v>0</v>
      </c>
      <c r="AW2101" s="168">
        <f t="shared" si="2171"/>
        <v>0</v>
      </c>
      <c r="AY2101" s="163">
        <f t="shared" si="2172"/>
        <v>0</v>
      </c>
      <c r="AZ2101" s="163">
        <f t="shared" si="2173"/>
        <v>0</v>
      </c>
      <c r="BA2101" s="163">
        <f t="shared" si="2174"/>
        <v>0</v>
      </c>
      <c r="BB2101" s="163">
        <f t="shared" si="2175"/>
        <v>0</v>
      </c>
      <c r="BC2101" s="163">
        <f t="shared" si="2176"/>
        <v>0</v>
      </c>
      <c r="BD2101" s="163">
        <f t="shared" si="2177"/>
        <v>0</v>
      </c>
    </row>
    <row r="2102" spans="2:56" x14ac:dyDescent="0.3">
      <c r="B2102" s="169" t="s">
        <v>92</v>
      </c>
      <c r="C2102" s="248"/>
      <c r="D2102" s="249"/>
      <c r="E2102" s="172">
        <f t="shared" si="2163"/>
        <v>0</v>
      </c>
      <c r="F2102" s="248"/>
      <c r="G2102" s="249"/>
      <c r="H2102" s="172">
        <f t="shared" si="2164"/>
        <v>0</v>
      </c>
      <c r="I2102" s="248"/>
      <c r="J2102" s="250"/>
      <c r="K2102" s="174">
        <f t="shared" si="2165"/>
        <v>0</v>
      </c>
      <c r="L2102" s="248"/>
      <c r="M2102" s="250"/>
      <c r="N2102" s="251"/>
      <c r="O2102" s="248"/>
      <c r="P2102" s="251"/>
      <c r="Q2102" s="166">
        <f t="shared" si="2166"/>
        <v>0</v>
      </c>
      <c r="R2102" s="251"/>
      <c r="S2102" s="251"/>
      <c r="T2102" s="167">
        <f t="shared" si="2178"/>
        <v>0</v>
      </c>
      <c r="U2102" s="157"/>
      <c r="V2102" s="248"/>
      <c r="W2102" s="251"/>
      <c r="X2102" s="166">
        <f t="shared" si="2167"/>
        <v>0</v>
      </c>
      <c r="Y2102" s="251"/>
      <c r="Z2102" s="251"/>
      <c r="AA2102" s="167">
        <f t="shared" si="2179"/>
        <v>0</v>
      </c>
      <c r="AB2102" s="157"/>
      <c r="AC2102" s="248"/>
      <c r="AD2102" s="251"/>
      <c r="AE2102" s="166">
        <f t="shared" si="2168"/>
        <v>0</v>
      </c>
      <c r="AF2102" s="251"/>
      <c r="AG2102" s="251"/>
      <c r="AH2102" s="167">
        <f t="shared" si="2180"/>
        <v>0</v>
      </c>
      <c r="AJ2102" s="252"/>
      <c r="AK2102" s="253"/>
      <c r="AL2102" s="254"/>
      <c r="AM2102" s="253"/>
      <c r="AN2102" s="254"/>
      <c r="AO2102" s="253"/>
      <c r="AP2102" s="254"/>
      <c r="AQ2102" s="253"/>
      <c r="AR2102" s="254"/>
      <c r="AS2102" s="253"/>
      <c r="AT2102" s="254"/>
      <c r="AU2102" s="253"/>
      <c r="AV2102" s="163">
        <f t="shared" si="2170"/>
        <v>0</v>
      </c>
      <c r="AW2102" s="168">
        <f t="shared" si="2171"/>
        <v>0</v>
      </c>
      <c r="AY2102" s="163">
        <f t="shared" si="2172"/>
        <v>0</v>
      </c>
      <c r="AZ2102" s="163">
        <f t="shared" si="2173"/>
        <v>0</v>
      </c>
      <c r="BA2102" s="163">
        <f t="shared" si="2174"/>
        <v>0</v>
      </c>
      <c r="BB2102" s="163">
        <f t="shared" si="2175"/>
        <v>0</v>
      </c>
      <c r="BC2102" s="163">
        <f t="shared" si="2176"/>
        <v>0</v>
      </c>
      <c r="BD2102" s="163">
        <f t="shared" si="2177"/>
        <v>0</v>
      </c>
    </row>
    <row r="2103" spans="2:56" x14ac:dyDescent="0.3">
      <c r="B2103" s="169" t="s">
        <v>93</v>
      </c>
      <c r="C2103" s="248"/>
      <c r="D2103" s="249"/>
      <c r="E2103" s="172">
        <f t="shared" si="2163"/>
        <v>0</v>
      </c>
      <c r="F2103" s="248"/>
      <c r="G2103" s="249"/>
      <c r="H2103" s="172">
        <f t="shared" si="2164"/>
        <v>0</v>
      </c>
      <c r="I2103" s="248"/>
      <c r="J2103" s="250"/>
      <c r="K2103" s="174">
        <f t="shared" si="2165"/>
        <v>0</v>
      </c>
      <c r="L2103" s="248"/>
      <c r="M2103" s="250"/>
      <c r="N2103" s="251"/>
      <c r="O2103" s="248"/>
      <c r="P2103" s="251"/>
      <c r="Q2103" s="166">
        <f t="shared" si="2166"/>
        <v>0</v>
      </c>
      <c r="R2103" s="251"/>
      <c r="S2103" s="251"/>
      <c r="T2103" s="167">
        <f t="shared" si="2178"/>
        <v>0</v>
      </c>
      <c r="U2103" s="157"/>
      <c r="V2103" s="248"/>
      <c r="W2103" s="251"/>
      <c r="X2103" s="166">
        <f t="shared" si="2167"/>
        <v>0</v>
      </c>
      <c r="Y2103" s="251"/>
      <c r="Z2103" s="251"/>
      <c r="AA2103" s="167">
        <f t="shared" si="2179"/>
        <v>0</v>
      </c>
      <c r="AB2103" s="157"/>
      <c r="AC2103" s="248"/>
      <c r="AD2103" s="251"/>
      <c r="AE2103" s="166">
        <f t="shared" si="2168"/>
        <v>0</v>
      </c>
      <c r="AF2103" s="251"/>
      <c r="AG2103" s="251"/>
      <c r="AH2103" s="167">
        <f t="shared" si="2180"/>
        <v>0</v>
      </c>
      <c r="AJ2103" s="252"/>
      <c r="AK2103" s="253"/>
      <c r="AL2103" s="254"/>
      <c r="AM2103" s="253"/>
      <c r="AN2103" s="254"/>
      <c r="AO2103" s="253"/>
      <c r="AP2103" s="254"/>
      <c r="AQ2103" s="253"/>
      <c r="AR2103" s="254"/>
      <c r="AS2103" s="253"/>
      <c r="AT2103" s="254"/>
      <c r="AU2103" s="253"/>
      <c r="AV2103" s="163">
        <f t="shared" si="2170"/>
        <v>0</v>
      </c>
      <c r="AW2103" s="168">
        <f t="shared" si="2171"/>
        <v>0</v>
      </c>
      <c r="AY2103" s="163">
        <f t="shared" si="2172"/>
        <v>0</v>
      </c>
      <c r="AZ2103" s="163">
        <f t="shared" si="2173"/>
        <v>0</v>
      </c>
      <c r="BA2103" s="163">
        <f t="shared" si="2174"/>
        <v>0</v>
      </c>
      <c r="BB2103" s="163">
        <f t="shared" si="2175"/>
        <v>0</v>
      </c>
      <c r="BC2103" s="163">
        <f t="shared" si="2176"/>
        <v>0</v>
      </c>
      <c r="BD2103" s="163">
        <f t="shared" si="2177"/>
        <v>0</v>
      </c>
    </row>
    <row r="2104" spans="2:56" x14ac:dyDescent="0.3">
      <c r="B2104" s="169" t="s">
        <v>94</v>
      </c>
      <c r="C2104" s="248"/>
      <c r="D2104" s="249"/>
      <c r="E2104" s="172">
        <f t="shared" si="2163"/>
        <v>0</v>
      </c>
      <c r="F2104" s="248"/>
      <c r="G2104" s="249"/>
      <c r="H2104" s="172">
        <f t="shared" si="2164"/>
        <v>0</v>
      </c>
      <c r="I2104" s="248"/>
      <c r="J2104" s="250"/>
      <c r="K2104" s="174">
        <f t="shared" si="2165"/>
        <v>0</v>
      </c>
      <c r="L2104" s="248"/>
      <c r="M2104" s="250"/>
      <c r="N2104" s="251"/>
      <c r="O2104" s="248"/>
      <c r="P2104" s="251"/>
      <c r="Q2104" s="166">
        <f t="shared" si="2166"/>
        <v>0</v>
      </c>
      <c r="R2104" s="251"/>
      <c r="S2104" s="251"/>
      <c r="T2104" s="167">
        <f t="shared" si="2178"/>
        <v>0</v>
      </c>
      <c r="U2104" s="157"/>
      <c r="V2104" s="248"/>
      <c r="W2104" s="251"/>
      <c r="X2104" s="166">
        <f t="shared" si="2167"/>
        <v>0</v>
      </c>
      <c r="Y2104" s="251"/>
      <c r="Z2104" s="251"/>
      <c r="AA2104" s="167">
        <f t="shared" si="2179"/>
        <v>0</v>
      </c>
      <c r="AB2104" s="157"/>
      <c r="AC2104" s="248"/>
      <c r="AD2104" s="251"/>
      <c r="AE2104" s="166">
        <f t="shared" si="2168"/>
        <v>0</v>
      </c>
      <c r="AF2104" s="251"/>
      <c r="AG2104" s="251"/>
      <c r="AH2104" s="167">
        <f t="shared" si="2180"/>
        <v>0</v>
      </c>
      <c r="AJ2104" s="252"/>
      <c r="AK2104" s="253"/>
      <c r="AL2104" s="254"/>
      <c r="AM2104" s="253"/>
      <c r="AN2104" s="254"/>
      <c r="AO2104" s="253"/>
      <c r="AP2104" s="254"/>
      <c r="AQ2104" s="253"/>
      <c r="AR2104" s="254"/>
      <c r="AS2104" s="253"/>
      <c r="AT2104" s="254"/>
      <c r="AU2104" s="253"/>
      <c r="AV2104" s="163">
        <f t="shared" si="2170"/>
        <v>0</v>
      </c>
      <c r="AW2104" s="168">
        <f t="shared" si="2171"/>
        <v>0</v>
      </c>
      <c r="AY2104" s="163">
        <f t="shared" si="2172"/>
        <v>0</v>
      </c>
      <c r="AZ2104" s="163">
        <f t="shared" si="2173"/>
        <v>0</v>
      </c>
      <c r="BA2104" s="163">
        <f t="shared" si="2174"/>
        <v>0</v>
      </c>
      <c r="BB2104" s="163">
        <f t="shared" si="2175"/>
        <v>0</v>
      </c>
      <c r="BC2104" s="163">
        <f t="shared" si="2176"/>
        <v>0</v>
      </c>
      <c r="BD2104" s="163">
        <f t="shared" si="2177"/>
        <v>0</v>
      </c>
    </row>
    <row r="2105" spans="2:56" x14ac:dyDescent="0.3">
      <c r="B2105" s="169" t="s">
        <v>95</v>
      </c>
      <c r="C2105" s="248"/>
      <c r="D2105" s="249"/>
      <c r="E2105" s="172">
        <f t="shared" si="2163"/>
        <v>0</v>
      </c>
      <c r="F2105" s="248"/>
      <c r="G2105" s="249"/>
      <c r="H2105" s="172">
        <f t="shared" si="2164"/>
        <v>0</v>
      </c>
      <c r="I2105" s="248"/>
      <c r="J2105" s="250"/>
      <c r="K2105" s="174">
        <f t="shared" si="2165"/>
        <v>0</v>
      </c>
      <c r="L2105" s="248"/>
      <c r="M2105" s="250"/>
      <c r="N2105" s="251"/>
      <c r="O2105" s="248"/>
      <c r="P2105" s="251"/>
      <c r="Q2105" s="166">
        <f t="shared" si="2166"/>
        <v>0</v>
      </c>
      <c r="R2105" s="251"/>
      <c r="S2105" s="251"/>
      <c r="T2105" s="167">
        <f t="shared" si="2178"/>
        <v>0</v>
      </c>
      <c r="U2105" s="157"/>
      <c r="V2105" s="248"/>
      <c r="W2105" s="251"/>
      <c r="X2105" s="166">
        <f t="shared" si="2167"/>
        <v>0</v>
      </c>
      <c r="Y2105" s="251"/>
      <c r="Z2105" s="251"/>
      <c r="AA2105" s="167">
        <f t="shared" si="2179"/>
        <v>0</v>
      </c>
      <c r="AB2105" s="157"/>
      <c r="AC2105" s="248"/>
      <c r="AD2105" s="251"/>
      <c r="AE2105" s="166">
        <f t="shared" si="2168"/>
        <v>0</v>
      </c>
      <c r="AF2105" s="251"/>
      <c r="AG2105" s="251"/>
      <c r="AH2105" s="167">
        <f t="shared" si="2180"/>
        <v>0</v>
      </c>
      <c r="AJ2105" s="252"/>
      <c r="AK2105" s="253"/>
      <c r="AL2105" s="254"/>
      <c r="AM2105" s="253"/>
      <c r="AN2105" s="254"/>
      <c r="AO2105" s="253"/>
      <c r="AP2105" s="254"/>
      <c r="AQ2105" s="253"/>
      <c r="AR2105" s="254"/>
      <c r="AS2105" s="253"/>
      <c r="AT2105" s="254"/>
      <c r="AU2105" s="253"/>
      <c r="AV2105" s="163">
        <f t="shared" si="2170"/>
        <v>0</v>
      </c>
      <c r="AW2105" s="168">
        <f t="shared" si="2171"/>
        <v>0</v>
      </c>
      <c r="AY2105" s="163">
        <f t="shared" si="2172"/>
        <v>0</v>
      </c>
      <c r="AZ2105" s="163">
        <f t="shared" si="2173"/>
        <v>0</v>
      </c>
      <c r="BA2105" s="163">
        <f t="shared" si="2174"/>
        <v>0</v>
      </c>
      <c r="BB2105" s="163">
        <f t="shared" si="2175"/>
        <v>0</v>
      </c>
      <c r="BC2105" s="163">
        <f t="shared" si="2176"/>
        <v>0</v>
      </c>
      <c r="BD2105" s="163">
        <f t="shared" si="2177"/>
        <v>0</v>
      </c>
    </row>
    <row r="2106" spans="2:56" x14ac:dyDescent="0.3">
      <c r="B2106" s="179" t="s">
        <v>96</v>
      </c>
      <c r="C2106" s="83">
        <f>SUM(C2107:C2110)</f>
        <v>0</v>
      </c>
      <c r="D2106" s="84">
        <f>SUM(D2107:D2110)</f>
        <v>0</v>
      </c>
      <c r="E2106" s="85">
        <f t="shared" si="2163"/>
        <v>0</v>
      </c>
      <c r="F2106" s="83">
        <f>SUM(F2107:F2110)</f>
        <v>0</v>
      </c>
      <c r="G2106" s="84">
        <f>SUM(G2107:G2110)</f>
        <v>0</v>
      </c>
      <c r="H2106" s="85">
        <f t="shared" si="2164"/>
        <v>0</v>
      </c>
      <c r="I2106" s="83">
        <f>SUM(I2107:I2110)</f>
        <v>0</v>
      </c>
      <c r="J2106" s="86">
        <f>SUM(J2107:J2110)</f>
        <v>0</v>
      </c>
      <c r="K2106" s="87">
        <f t="shared" si="2165"/>
        <v>0</v>
      </c>
      <c r="L2106" s="83">
        <f>SUM(L2107:L2110)</f>
        <v>0</v>
      </c>
      <c r="M2106" s="86">
        <f>SUM(M2107:M2110)</f>
        <v>0</v>
      </c>
      <c r="N2106" s="88">
        <f>SUM(N2107:N2110)</f>
        <v>0</v>
      </c>
      <c r="O2106" s="83">
        <f>SUM(O2107:O2110)</f>
        <v>0</v>
      </c>
      <c r="P2106" s="88">
        <f>SUM(P2107:P2110)</f>
        <v>0</v>
      </c>
      <c r="Q2106" s="177">
        <f t="shared" si="2166"/>
        <v>0</v>
      </c>
      <c r="R2106" s="88">
        <f>SUM(R2107:R2110)</f>
        <v>0</v>
      </c>
      <c r="S2106" s="88">
        <f>SUM(S2107:S2110)</f>
        <v>0</v>
      </c>
      <c r="T2106" s="178">
        <f t="shared" si="2178"/>
        <v>0</v>
      </c>
      <c r="U2106" s="157"/>
      <c r="V2106" s="83">
        <f>SUM(V2107:V2110)</f>
        <v>0</v>
      </c>
      <c r="W2106" s="88">
        <f>SUM(W2107:W2110)</f>
        <v>0</v>
      </c>
      <c r="X2106" s="177">
        <f t="shared" si="2167"/>
        <v>0</v>
      </c>
      <c r="Y2106" s="88">
        <f>SUM(Y2107:Y2110)</f>
        <v>0</v>
      </c>
      <c r="Z2106" s="88">
        <f>SUM(Z2107:Z2110)</f>
        <v>0</v>
      </c>
      <c r="AA2106" s="178">
        <f t="shared" si="2179"/>
        <v>0</v>
      </c>
      <c r="AB2106" s="157"/>
      <c r="AC2106" s="83">
        <f>SUM(AC2107:AC2110)</f>
        <v>0</v>
      </c>
      <c r="AD2106" s="88">
        <f>SUM(AD2107:AD2110)</f>
        <v>0</v>
      </c>
      <c r="AE2106" s="177">
        <f t="shared" si="2168"/>
        <v>0</v>
      </c>
      <c r="AF2106" s="88">
        <f>SUM(AF2107:AF2110)</f>
        <v>0</v>
      </c>
      <c r="AG2106" s="88">
        <f>SUM(AG2107:AG2110)</f>
        <v>0</v>
      </c>
      <c r="AH2106" s="178">
        <f t="shared" si="2180"/>
        <v>0</v>
      </c>
      <c r="AJ2106" s="84">
        <f t="shared" ref="AJ2106:AU2106" si="2193">SUM(AJ2107:AJ2110)</f>
        <v>0</v>
      </c>
      <c r="AK2106" s="86">
        <f t="shared" si="2193"/>
        <v>0</v>
      </c>
      <c r="AL2106" s="88">
        <f t="shared" si="2193"/>
        <v>0</v>
      </c>
      <c r="AM2106" s="86">
        <f t="shared" si="2193"/>
        <v>0</v>
      </c>
      <c r="AN2106" s="88">
        <f t="shared" si="2193"/>
        <v>0</v>
      </c>
      <c r="AO2106" s="86">
        <f t="shared" si="2193"/>
        <v>0</v>
      </c>
      <c r="AP2106" s="88">
        <f t="shared" si="2193"/>
        <v>0</v>
      </c>
      <c r="AQ2106" s="86">
        <f t="shared" si="2193"/>
        <v>0</v>
      </c>
      <c r="AR2106" s="88">
        <f t="shared" si="2193"/>
        <v>0</v>
      </c>
      <c r="AS2106" s="86">
        <f t="shared" si="2193"/>
        <v>0</v>
      </c>
      <c r="AT2106" s="88">
        <f t="shared" si="2193"/>
        <v>0</v>
      </c>
      <c r="AU2106" s="86">
        <f t="shared" si="2193"/>
        <v>0</v>
      </c>
      <c r="AV2106" s="86">
        <f t="shared" si="2170"/>
        <v>0</v>
      </c>
      <c r="AW2106" s="93">
        <f t="shared" si="2171"/>
        <v>0</v>
      </c>
      <c r="AY2106" s="86">
        <f t="shared" si="2172"/>
        <v>0</v>
      </c>
      <c r="AZ2106" s="86">
        <f t="shared" si="2173"/>
        <v>0</v>
      </c>
      <c r="BA2106" s="86">
        <f t="shared" si="2174"/>
        <v>0</v>
      </c>
      <c r="BB2106" s="86">
        <f t="shared" si="2175"/>
        <v>0</v>
      </c>
      <c r="BC2106" s="86">
        <f t="shared" si="2176"/>
        <v>0</v>
      </c>
      <c r="BD2106" s="86">
        <f t="shared" si="2177"/>
        <v>0</v>
      </c>
    </row>
    <row r="2107" spans="2:56" x14ac:dyDescent="0.3">
      <c r="B2107" s="169" t="s">
        <v>97</v>
      </c>
      <c r="C2107" s="248"/>
      <c r="D2107" s="249"/>
      <c r="E2107" s="172">
        <f t="shared" si="2163"/>
        <v>0</v>
      </c>
      <c r="F2107" s="248"/>
      <c r="G2107" s="249"/>
      <c r="H2107" s="172">
        <f t="shared" si="2164"/>
        <v>0</v>
      </c>
      <c r="I2107" s="248"/>
      <c r="J2107" s="250"/>
      <c r="K2107" s="174">
        <f t="shared" si="2165"/>
        <v>0</v>
      </c>
      <c r="L2107" s="248"/>
      <c r="M2107" s="250"/>
      <c r="N2107" s="251"/>
      <c r="O2107" s="248"/>
      <c r="P2107" s="251"/>
      <c r="Q2107" s="166">
        <f t="shared" si="2166"/>
        <v>0</v>
      </c>
      <c r="R2107" s="251"/>
      <c r="S2107" s="251"/>
      <c r="T2107" s="167">
        <f t="shared" si="2178"/>
        <v>0</v>
      </c>
      <c r="U2107" s="157"/>
      <c r="V2107" s="248"/>
      <c r="W2107" s="251"/>
      <c r="X2107" s="166">
        <f t="shared" si="2167"/>
        <v>0</v>
      </c>
      <c r="Y2107" s="251"/>
      <c r="Z2107" s="251"/>
      <c r="AA2107" s="167">
        <f t="shared" si="2179"/>
        <v>0</v>
      </c>
      <c r="AB2107" s="157"/>
      <c r="AC2107" s="248"/>
      <c r="AD2107" s="251"/>
      <c r="AE2107" s="166">
        <f t="shared" si="2168"/>
        <v>0</v>
      </c>
      <c r="AF2107" s="251"/>
      <c r="AG2107" s="251"/>
      <c r="AH2107" s="167">
        <f t="shared" si="2180"/>
        <v>0</v>
      </c>
      <c r="AJ2107" s="252"/>
      <c r="AK2107" s="253"/>
      <c r="AL2107" s="254"/>
      <c r="AM2107" s="253"/>
      <c r="AN2107" s="254"/>
      <c r="AO2107" s="253"/>
      <c r="AP2107" s="254"/>
      <c r="AQ2107" s="253"/>
      <c r="AR2107" s="254"/>
      <c r="AS2107" s="253"/>
      <c r="AT2107" s="254"/>
      <c r="AU2107" s="253"/>
      <c r="AV2107" s="163">
        <f t="shared" si="2170"/>
        <v>0</v>
      </c>
      <c r="AW2107" s="168">
        <f t="shared" si="2171"/>
        <v>0</v>
      </c>
      <c r="AY2107" s="163">
        <f t="shared" si="2172"/>
        <v>0</v>
      </c>
      <c r="AZ2107" s="163">
        <f t="shared" si="2173"/>
        <v>0</v>
      </c>
      <c r="BA2107" s="163">
        <f t="shared" si="2174"/>
        <v>0</v>
      </c>
      <c r="BB2107" s="163">
        <f t="shared" si="2175"/>
        <v>0</v>
      </c>
      <c r="BC2107" s="163">
        <f t="shared" si="2176"/>
        <v>0</v>
      </c>
      <c r="BD2107" s="163">
        <f t="shared" si="2177"/>
        <v>0</v>
      </c>
    </row>
    <row r="2108" spans="2:56" x14ac:dyDescent="0.3">
      <c r="B2108" s="169" t="s">
        <v>98</v>
      </c>
      <c r="C2108" s="248"/>
      <c r="D2108" s="249"/>
      <c r="E2108" s="172">
        <f t="shared" si="2163"/>
        <v>0</v>
      </c>
      <c r="F2108" s="248"/>
      <c r="G2108" s="249"/>
      <c r="H2108" s="172">
        <f t="shared" si="2164"/>
        <v>0</v>
      </c>
      <c r="I2108" s="248"/>
      <c r="J2108" s="250"/>
      <c r="K2108" s="174">
        <f t="shared" si="2165"/>
        <v>0</v>
      </c>
      <c r="L2108" s="248"/>
      <c r="M2108" s="250"/>
      <c r="N2108" s="251"/>
      <c r="O2108" s="248"/>
      <c r="P2108" s="251"/>
      <c r="Q2108" s="166">
        <f t="shared" si="2166"/>
        <v>0</v>
      </c>
      <c r="R2108" s="251"/>
      <c r="S2108" s="251"/>
      <c r="T2108" s="167">
        <f t="shared" si="2178"/>
        <v>0</v>
      </c>
      <c r="U2108" s="157"/>
      <c r="V2108" s="248"/>
      <c r="W2108" s="251"/>
      <c r="X2108" s="166">
        <f t="shared" si="2167"/>
        <v>0</v>
      </c>
      <c r="Y2108" s="251"/>
      <c r="Z2108" s="251"/>
      <c r="AA2108" s="167">
        <f t="shared" si="2179"/>
        <v>0</v>
      </c>
      <c r="AB2108" s="157"/>
      <c r="AC2108" s="248"/>
      <c r="AD2108" s="251"/>
      <c r="AE2108" s="166">
        <f t="shared" si="2168"/>
        <v>0</v>
      </c>
      <c r="AF2108" s="251"/>
      <c r="AG2108" s="251"/>
      <c r="AH2108" s="167">
        <f t="shared" si="2180"/>
        <v>0</v>
      </c>
      <c r="AJ2108" s="252"/>
      <c r="AK2108" s="253"/>
      <c r="AL2108" s="254"/>
      <c r="AM2108" s="253"/>
      <c r="AN2108" s="254"/>
      <c r="AO2108" s="253"/>
      <c r="AP2108" s="254"/>
      <c r="AQ2108" s="253"/>
      <c r="AR2108" s="254"/>
      <c r="AS2108" s="253"/>
      <c r="AT2108" s="254"/>
      <c r="AU2108" s="253"/>
      <c r="AV2108" s="163">
        <f t="shared" si="2170"/>
        <v>0</v>
      </c>
      <c r="AW2108" s="168">
        <f t="shared" si="2171"/>
        <v>0</v>
      </c>
      <c r="AY2108" s="163">
        <f t="shared" si="2172"/>
        <v>0</v>
      </c>
      <c r="AZ2108" s="163">
        <f t="shared" si="2173"/>
        <v>0</v>
      </c>
      <c r="BA2108" s="163">
        <f t="shared" si="2174"/>
        <v>0</v>
      </c>
      <c r="BB2108" s="163">
        <f t="shared" si="2175"/>
        <v>0</v>
      </c>
      <c r="BC2108" s="163">
        <f t="shared" si="2176"/>
        <v>0</v>
      </c>
      <c r="BD2108" s="163">
        <f t="shared" si="2177"/>
        <v>0</v>
      </c>
    </row>
    <row r="2109" spans="2:56" x14ac:dyDescent="0.3">
      <c r="B2109" s="169" t="s">
        <v>99</v>
      </c>
      <c r="C2109" s="248"/>
      <c r="D2109" s="249"/>
      <c r="E2109" s="172">
        <f t="shared" si="2163"/>
        <v>0</v>
      </c>
      <c r="F2109" s="248"/>
      <c r="G2109" s="249"/>
      <c r="H2109" s="172">
        <f t="shared" si="2164"/>
        <v>0</v>
      </c>
      <c r="I2109" s="248"/>
      <c r="J2109" s="250"/>
      <c r="K2109" s="174">
        <f t="shared" si="2165"/>
        <v>0</v>
      </c>
      <c r="L2109" s="248"/>
      <c r="M2109" s="250"/>
      <c r="N2109" s="251"/>
      <c r="O2109" s="248"/>
      <c r="P2109" s="251"/>
      <c r="Q2109" s="166">
        <f t="shared" si="2166"/>
        <v>0</v>
      </c>
      <c r="R2109" s="251"/>
      <c r="S2109" s="251"/>
      <c r="T2109" s="167">
        <f t="shared" si="2178"/>
        <v>0</v>
      </c>
      <c r="U2109" s="157"/>
      <c r="V2109" s="248"/>
      <c r="W2109" s="251"/>
      <c r="X2109" s="166">
        <f t="shared" si="2167"/>
        <v>0</v>
      </c>
      <c r="Y2109" s="251"/>
      <c r="Z2109" s="251"/>
      <c r="AA2109" s="167">
        <f t="shared" si="2179"/>
        <v>0</v>
      </c>
      <c r="AB2109" s="157"/>
      <c r="AC2109" s="248"/>
      <c r="AD2109" s="251"/>
      <c r="AE2109" s="166">
        <f t="shared" si="2168"/>
        <v>0</v>
      </c>
      <c r="AF2109" s="251"/>
      <c r="AG2109" s="251"/>
      <c r="AH2109" s="167">
        <f t="shared" si="2180"/>
        <v>0</v>
      </c>
      <c r="AJ2109" s="252"/>
      <c r="AK2109" s="253"/>
      <c r="AL2109" s="254"/>
      <c r="AM2109" s="253"/>
      <c r="AN2109" s="254"/>
      <c r="AO2109" s="253"/>
      <c r="AP2109" s="254"/>
      <c r="AQ2109" s="253"/>
      <c r="AR2109" s="254"/>
      <c r="AS2109" s="253"/>
      <c r="AT2109" s="254"/>
      <c r="AU2109" s="253"/>
      <c r="AV2109" s="163">
        <f t="shared" si="2170"/>
        <v>0</v>
      </c>
      <c r="AW2109" s="168">
        <f t="shared" si="2171"/>
        <v>0</v>
      </c>
      <c r="AY2109" s="163">
        <f t="shared" si="2172"/>
        <v>0</v>
      </c>
      <c r="AZ2109" s="163">
        <f t="shared" si="2173"/>
        <v>0</v>
      </c>
      <c r="BA2109" s="163">
        <f t="shared" si="2174"/>
        <v>0</v>
      </c>
      <c r="BB2109" s="163">
        <f t="shared" si="2175"/>
        <v>0</v>
      </c>
      <c r="BC2109" s="163">
        <f t="shared" si="2176"/>
        <v>0</v>
      </c>
      <c r="BD2109" s="163">
        <f t="shared" si="2177"/>
        <v>0</v>
      </c>
    </row>
    <row r="2110" spans="2:56" x14ac:dyDescent="0.3">
      <c r="B2110" s="169" t="s">
        <v>100</v>
      </c>
      <c r="C2110" s="248"/>
      <c r="D2110" s="249"/>
      <c r="E2110" s="172">
        <f t="shared" si="2163"/>
        <v>0</v>
      </c>
      <c r="F2110" s="248"/>
      <c r="G2110" s="249"/>
      <c r="H2110" s="172">
        <f t="shared" si="2164"/>
        <v>0</v>
      </c>
      <c r="I2110" s="248"/>
      <c r="J2110" s="250"/>
      <c r="K2110" s="174">
        <f t="shared" si="2165"/>
        <v>0</v>
      </c>
      <c r="L2110" s="248"/>
      <c r="M2110" s="250"/>
      <c r="N2110" s="251"/>
      <c r="O2110" s="248"/>
      <c r="P2110" s="251"/>
      <c r="Q2110" s="166">
        <f t="shared" si="2166"/>
        <v>0</v>
      </c>
      <c r="R2110" s="251"/>
      <c r="S2110" s="251"/>
      <c r="T2110" s="167">
        <f t="shared" si="2178"/>
        <v>0</v>
      </c>
      <c r="U2110" s="157"/>
      <c r="V2110" s="248"/>
      <c r="W2110" s="251"/>
      <c r="X2110" s="166">
        <f t="shared" si="2167"/>
        <v>0</v>
      </c>
      <c r="Y2110" s="251"/>
      <c r="Z2110" s="251"/>
      <c r="AA2110" s="167">
        <f t="shared" si="2179"/>
        <v>0</v>
      </c>
      <c r="AB2110" s="157"/>
      <c r="AC2110" s="248"/>
      <c r="AD2110" s="251"/>
      <c r="AE2110" s="166">
        <f t="shared" si="2168"/>
        <v>0</v>
      </c>
      <c r="AF2110" s="251"/>
      <c r="AG2110" s="251"/>
      <c r="AH2110" s="167">
        <f t="shared" si="2180"/>
        <v>0</v>
      </c>
      <c r="AJ2110" s="252"/>
      <c r="AK2110" s="253"/>
      <c r="AL2110" s="254"/>
      <c r="AM2110" s="253"/>
      <c r="AN2110" s="254"/>
      <c r="AO2110" s="253"/>
      <c r="AP2110" s="254"/>
      <c r="AQ2110" s="253"/>
      <c r="AR2110" s="254"/>
      <c r="AS2110" s="253"/>
      <c r="AT2110" s="254"/>
      <c r="AU2110" s="253"/>
      <c r="AV2110" s="163">
        <f t="shared" si="2170"/>
        <v>0</v>
      </c>
      <c r="AW2110" s="168">
        <f t="shared" si="2171"/>
        <v>0</v>
      </c>
      <c r="AY2110" s="163">
        <f t="shared" si="2172"/>
        <v>0</v>
      </c>
      <c r="AZ2110" s="163">
        <f t="shared" si="2173"/>
        <v>0</v>
      </c>
      <c r="BA2110" s="163">
        <f t="shared" si="2174"/>
        <v>0</v>
      </c>
      <c r="BB2110" s="163">
        <f t="shared" si="2175"/>
        <v>0</v>
      </c>
      <c r="BC2110" s="163">
        <f t="shared" si="2176"/>
        <v>0</v>
      </c>
      <c r="BD2110" s="163">
        <f t="shared" si="2177"/>
        <v>0</v>
      </c>
    </row>
    <row r="2111" spans="2:56" x14ac:dyDescent="0.3">
      <c r="B2111" s="179" t="s">
        <v>101</v>
      </c>
      <c r="C2111" s="83">
        <f>SUM(C2112:C2113)</f>
        <v>0</v>
      </c>
      <c r="D2111" s="84">
        <f>SUM(D2112:D2113)</f>
        <v>0</v>
      </c>
      <c r="E2111" s="85">
        <f t="shared" si="2163"/>
        <v>0</v>
      </c>
      <c r="F2111" s="83">
        <f>SUM(F2112:F2113)</f>
        <v>0</v>
      </c>
      <c r="G2111" s="84">
        <f>SUM(G2112:G2113)</f>
        <v>0</v>
      </c>
      <c r="H2111" s="85">
        <f t="shared" si="2164"/>
        <v>0</v>
      </c>
      <c r="I2111" s="83">
        <f>SUM(I2112:I2113)</f>
        <v>0</v>
      </c>
      <c r="J2111" s="86">
        <f>SUM(J2112:J2113)</f>
        <v>0</v>
      </c>
      <c r="K2111" s="87">
        <f t="shared" si="2165"/>
        <v>0</v>
      </c>
      <c r="L2111" s="83">
        <f>SUM(L2112:L2113)</f>
        <v>0</v>
      </c>
      <c r="M2111" s="86">
        <f>SUM(M2112:M2113)</f>
        <v>0</v>
      </c>
      <c r="N2111" s="88">
        <f>SUM(N2112:N2113)</f>
        <v>0</v>
      </c>
      <c r="O2111" s="83">
        <f>SUM(O2112:O2113)</f>
        <v>0</v>
      </c>
      <c r="P2111" s="88">
        <f>SUM(P2112:P2113)</f>
        <v>0</v>
      </c>
      <c r="Q2111" s="177">
        <f t="shared" si="2166"/>
        <v>0</v>
      </c>
      <c r="R2111" s="88">
        <f>SUM(R2112:R2113)</f>
        <v>0</v>
      </c>
      <c r="S2111" s="88">
        <f>SUM(S2112:S2113)</f>
        <v>0</v>
      </c>
      <c r="T2111" s="178">
        <f t="shared" si="2178"/>
        <v>0</v>
      </c>
      <c r="U2111" s="157"/>
      <c r="V2111" s="83">
        <f>SUM(V2112:V2113)</f>
        <v>0</v>
      </c>
      <c r="W2111" s="88">
        <f>SUM(W2112:W2113)</f>
        <v>0</v>
      </c>
      <c r="X2111" s="177">
        <f t="shared" si="2167"/>
        <v>0</v>
      </c>
      <c r="Y2111" s="88">
        <f>SUM(Y2112:Y2113)</f>
        <v>0</v>
      </c>
      <c r="Z2111" s="88">
        <f>SUM(Z2112:Z2113)</f>
        <v>0</v>
      </c>
      <c r="AA2111" s="178">
        <f t="shared" si="2179"/>
        <v>0</v>
      </c>
      <c r="AB2111" s="157"/>
      <c r="AC2111" s="83">
        <f>SUM(AC2112:AC2113)</f>
        <v>0</v>
      </c>
      <c r="AD2111" s="88">
        <f>SUM(AD2112:AD2113)</f>
        <v>0</v>
      </c>
      <c r="AE2111" s="177">
        <f t="shared" si="2168"/>
        <v>0</v>
      </c>
      <c r="AF2111" s="88">
        <f>SUM(AF2112:AF2113)</f>
        <v>0</v>
      </c>
      <c r="AG2111" s="88">
        <f>SUM(AG2112:AG2113)</f>
        <v>0</v>
      </c>
      <c r="AH2111" s="178">
        <f t="shared" si="2180"/>
        <v>0</v>
      </c>
      <c r="AJ2111" s="84">
        <f t="shared" ref="AJ2111:AU2111" si="2194">SUM(AJ2112:AJ2113)</f>
        <v>0</v>
      </c>
      <c r="AK2111" s="86">
        <f t="shared" si="2194"/>
        <v>0</v>
      </c>
      <c r="AL2111" s="88">
        <f t="shared" si="2194"/>
        <v>0</v>
      </c>
      <c r="AM2111" s="86">
        <f t="shared" si="2194"/>
        <v>0</v>
      </c>
      <c r="AN2111" s="88">
        <f t="shared" si="2194"/>
        <v>0</v>
      </c>
      <c r="AO2111" s="86">
        <f t="shared" si="2194"/>
        <v>0</v>
      </c>
      <c r="AP2111" s="88">
        <f t="shared" si="2194"/>
        <v>0</v>
      </c>
      <c r="AQ2111" s="86">
        <f t="shared" si="2194"/>
        <v>0</v>
      </c>
      <c r="AR2111" s="88">
        <f t="shared" si="2194"/>
        <v>0</v>
      </c>
      <c r="AS2111" s="86">
        <f t="shared" si="2194"/>
        <v>0</v>
      </c>
      <c r="AT2111" s="88">
        <f t="shared" si="2194"/>
        <v>0</v>
      </c>
      <c r="AU2111" s="86">
        <f t="shared" si="2194"/>
        <v>0</v>
      </c>
      <c r="AV2111" s="86">
        <f t="shared" si="2170"/>
        <v>0</v>
      </c>
      <c r="AW2111" s="93">
        <f t="shared" si="2171"/>
        <v>0</v>
      </c>
      <c r="AY2111" s="86">
        <f t="shared" si="2172"/>
        <v>0</v>
      </c>
      <c r="AZ2111" s="86">
        <f t="shared" si="2173"/>
        <v>0</v>
      </c>
      <c r="BA2111" s="86">
        <f t="shared" si="2174"/>
        <v>0</v>
      </c>
      <c r="BB2111" s="86">
        <f t="shared" si="2175"/>
        <v>0</v>
      </c>
      <c r="BC2111" s="86">
        <f t="shared" si="2176"/>
        <v>0</v>
      </c>
      <c r="BD2111" s="86">
        <f t="shared" si="2177"/>
        <v>0</v>
      </c>
    </row>
    <row r="2112" spans="2:56" x14ac:dyDescent="0.3">
      <c r="B2112" s="169" t="s">
        <v>102</v>
      </c>
      <c r="C2112" s="248"/>
      <c r="D2112" s="249"/>
      <c r="E2112" s="172">
        <f t="shared" si="2163"/>
        <v>0</v>
      </c>
      <c r="F2112" s="248"/>
      <c r="G2112" s="249"/>
      <c r="H2112" s="172">
        <f t="shared" si="2164"/>
        <v>0</v>
      </c>
      <c r="I2112" s="248"/>
      <c r="J2112" s="250"/>
      <c r="K2112" s="174">
        <f t="shared" si="2165"/>
        <v>0</v>
      </c>
      <c r="L2112" s="248"/>
      <c r="M2112" s="250"/>
      <c r="N2112" s="251"/>
      <c r="O2112" s="248"/>
      <c r="P2112" s="251"/>
      <c r="Q2112" s="166">
        <f t="shared" si="2166"/>
        <v>0</v>
      </c>
      <c r="R2112" s="251"/>
      <c r="S2112" s="251"/>
      <c r="T2112" s="167">
        <f t="shared" si="2178"/>
        <v>0</v>
      </c>
      <c r="U2112" s="157"/>
      <c r="V2112" s="248"/>
      <c r="W2112" s="251"/>
      <c r="X2112" s="166">
        <f t="shared" si="2167"/>
        <v>0</v>
      </c>
      <c r="Y2112" s="251"/>
      <c r="Z2112" s="251"/>
      <c r="AA2112" s="167">
        <f t="shared" si="2179"/>
        <v>0</v>
      </c>
      <c r="AB2112" s="157"/>
      <c r="AC2112" s="248"/>
      <c r="AD2112" s="251"/>
      <c r="AE2112" s="166">
        <f t="shared" si="2168"/>
        <v>0</v>
      </c>
      <c r="AF2112" s="251"/>
      <c r="AG2112" s="251"/>
      <c r="AH2112" s="167">
        <f t="shared" si="2180"/>
        <v>0</v>
      </c>
      <c r="AJ2112" s="252"/>
      <c r="AK2112" s="253"/>
      <c r="AL2112" s="254"/>
      <c r="AM2112" s="253"/>
      <c r="AN2112" s="254"/>
      <c r="AO2112" s="253"/>
      <c r="AP2112" s="254"/>
      <c r="AQ2112" s="253"/>
      <c r="AR2112" s="254"/>
      <c r="AS2112" s="253"/>
      <c r="AT2112" s="254"/>
      <c r="AU2112" s="253"/>
      <c r="AV2112" s="163">
        <f t="shared" si="2170"/>
        <v>0</v>
      </c>
      <c r="AW2112" s="168">
        <f t="shared" si="2171"/>
        <v>0</v>
      </c>
      <c r="AY2112" s="163">
        <f t="shared" si="2172"/>
        <v>0</v>
      </c>
      <c r="AZ2112" s="163">
        <f t="shared" si="2173"/>
        <v>0</v>
      </c>
      <c r="BA2112" s="163">
        <f t="shared" si="2174"/>
        <v>0</v>
      </c>
      <c r="BB2112" s="163">
        <f t="shared" si="2175"/>
        <v>0</v>
      </c>
      <c r="BC2112" s="163">
        <f t="shared" si="2176"/>
        <v>0</v>
      </c>
      <c r="BD2112" s="163">
        <f t="shared" si="2177"/>
        <v>0</v>
      </c>
    </row>
    <row r="2113" spans="2:56" x14ac:dyDescent="0.3">
      <c r="B2113" s="169" t="s">
        <v>103</v>
      </c>
      <c r="C2113" s="248"/>
      <c r="D2113" s="249"/>
      <c r="E2113" s="172">
        <f t="shared" si="2163"/>
        <v>0</v>
      </c>
      <c r="F2113" s="248"/>
      <c r="G2113" s="249"/>
      <c r="H2113" s="172">
        <f t="shared" si="2164"/>
        <v>0</v>
      </c>
      <c r="I2113" s="248"/>
      <c r="J2113" s="250"/>
      <c r="K2113" s="174">
        <f t="shared" si="2165"/>
        <v>0</v>
      </c>
      <c r="L2113" s="248"/>
      <c r="M2113" s="250"/>
      <c r="N2113" s="251"/>
      <c r="O2113" s="248"/>
      <c r="P2113" s="251"/>
      <c r="Q2113" s="166">
        <f t="shared" si="2166"/>
        <v>0</v>
      </c>
      <c r="R2113" s="251"/>
      <c r="S2113" s="251"/>
      <c r="T2113" s="167">
        <f t="shared" si="2178"/>
        <v>0</v>
      </c>
      <c r="U2113" s="157"/>
      <c r="V2113" s="248"/>
      <c r="W2113" s="251"/>
      <c r="X2113" s="166">
        <f t="shared" si="2167"/>
        <v>0</v>
      </c>
      <c r="Y2113" s="251"/>
      <c r="Z2113" s="251"/>
      <c r="AA2113" s="167">
        <f t="shared" si="2179"/>
        <v>0</v>
      </c>
      <c r="AB2113" s="157"/>
      <c r="AC2113" s="248"/>
      <c r="AD2113" s="251"/>
      <c r="AE2113" s="166">
        <f t="shared" si="2168"/>
        <v>0</v>
      </c>
      <c r="AF2113" s="251"/>
      <c r="AG2113" s="251"/>
      <c r="AH2113" s="167">
        <f t="shared" si="2180"/>
        <v>0</v>
      </c>
      <c r="AJ2113" s="252"/>
      <c r="AK2113" s="253"/>
      <c r="AL2113" s="254"/>
      <c r="AM2113" s="253"/>
      <c r="AN2113" s="254"/>
      <c r="AO2113" s="253"/>
      <c r="AP2113" s="254"/>
      <c r="AQ2113" s="253"/>
      <c r="AR2113" s="254"/>
      <c r="AS2113" s="253"/>
      <c r="AT2113" s="254"/>
      <c r="AU2113" s="253"/>
      <c r="AV2113" s="163">
        <f t="shared" si="2170"/>
        <v>0</v>
      </c>
      <c r="AW2113" s="168">
        <f t="shared" si="2171"/>
        <v>0</v>
      </c>
      <c r="AY2113" s="163">
        <f t="shared" si="2172"/>
        <v>0</v>
      </c>
      <c r="AZ2113" s="163">
        <f t="shared" si="2173"/>
        <v>0</v>
      </c>
      <c r="BA2113" s="163">
        <f t="shared" si="2174"/>
        <v>0</v>
      </c>
      <c r="BB2113" s="163">
        <f t="shared" si="2175"/>
        <v>0</v>
      </c>
      <c r="BC2113" s="163">
        <f t="shared" si="2176"/>
        <v>0</v>
      </c>
      <c r="BD2113" s="163">
        <f t="shared" si="2177"/>
        <v>0</v>
      </c>
    </row>
    <row r="2114" spans="2:56" x14ac:dyDescent="0.3">
      <c r="B2114" s="179" t="s">
        <v>104</v>
      </c>
      <c r="C2114" s="83">
        <f>SUM(C2115)</f>
        <v>0</v>
      </c>
      <c r="D2114" s="84">
        <f>SUM(D2115)</f>
        <v>0</v>
      </c>
      <c r="E2114" s="85">
        <f t="shared" si="2163"/>
        <v>0</v>
      </c>
      <c r="F2114" s="83">
        <f>SUM(F2115)</f>
        <v>0</v>
      </c>
      <c r="G2114" s="84">
        <f>SUM(G2115)</f>
        <v>0</v>
      </c>
      <c r="H2114" s="85">
        <f t="shared" si="2164"/>
        <v>0</v>
      </c>
      <c r="I2114" s="83">
        <f>SUM(I2115)</f>
        <v>0</v>
      </c>
      <c r="J2114" s="86">
        <f>SUM(J2115)</f>
        <v>0</v>
      </c>
      <c r="K2114" s="87">
        <f t="shared" si="2165"/>
        <v>0</v>
      </c>
      <c r="L2114" s="83">
        <f>SUM(L2115)</f>
        <v>0</v>
      </c>
      <c r="M2114" s="86">
        <f>SUM(M2115)</f>
        <v>0</v>
      </c>
      <c r="N2114" s="88">
        <f>SUM(N2115)</f>
        <v>0</v>
      </c>
      <c r="O2114" s="83">
        <f>SUM(O2115)</f>
        <v>0</v>
      </c>
      <c r="P2114" s="88">
        <f>SUM(P2115)</f>
        <v>0</v>
      </c>
      <c r="Q2114" s="177">
        <f t="shared" si="2166"/>
        <v>0</v>
      </c>
      <c r="R2114" s="88">
        <f>SUM(R2115)</f>
        <v>0</v>
      </c>
      <c r="S2114" s="88">
        <f>SUM(S2115)</f>
        <v>0</v>
      </c>
      <c r="T2114" s="178">
        <f t="shared" si="2178"/>
        <v>0</v>
      </c>
      <c r="U2114" s="157"/>
      <c r="V2114" s="83">
        <f>SUM(V2115)</f>
        <v>0</v>
      </c>
      <c r="W2114" s="88">
        <f>SUM(W2115)</f>
        <v>0</v>
      </c>
      <c r="X2114" s="177">
        <f t="shared" si="2167"/>
        <v>0</v>
      </c>
      <c r="Y2114" s="88">
        <f>SUM(Y2115)</f>
        <v>0</v>
      </c>
      <c r="Z2114" s="88">
        <f>SUM(Z2115)</f>
        <v>0</v>
      </c>
      <c r="AA2114" s="178">
        <f t="shared" si="2179"/>
        <v>0</v>
      </c>
      <c r="AB2114" s="157"/>
      <c r="AC2114" s="83">
        <f>SUM(AC2115)</f>
        <v>0</v>
      </c>
      <c r="AD2114" s="88">
        <f>SUM(AD2115)</f>
        <v>0</v>
      </c>
      <c r="AE2114" s="177">
        <f t="shared" si="2168"/>
        <v>0</v>
      </c>
      <c r="AF2114" s="88">
        <f>SUM(AF2115)</f>
        <v>0</v>
      </c>
      <c r="AG2114" s="88">
        <f>SUM(AG2115)</f>
        <v>0</v>
      </c>
      <c r="AH2114" s="178">
        <f t="shared" si="2180"/>
        <v>0</v>
      </c>
      <c r="AJ2114" s="84">
        <f t="shared" ref="AJ2114:AU2114" si="2195">SUM(AJ2115)</f>
        <v>0</v>
      </c>
      <c r="AK2114" s="86">
        <f t="shared" si="2195"/>
        <v>0</v>
      </c>
      <c r="AL2114" s="88">
        <f t="shared" si="2195"/>
        <v>0</v>
      </c>
      <c r="AM2114" s="86">
        <f t="shared" si="2195"/>
        <v>0</v>
      </c>
      <c r="AN2114" s="88">
        <f t="shared" si="2195"/>
        <v>0</v>
      </c>
      <c r="AO2114" s="86">
        <f t="shared" si="2195"/>
        <v>0</v>
      </c>
      <c r="AP2114" s="88">
        <f t="shared" si="2195"/>
        <v>0</v>
      </c>
      <c r="AQ2114" s="86">
        <f t="shared" si="2195"/>
        <v>0</v>
      </c>
      <c r="AR2114" s="88">
        <f t="shared" si="2195"/>
        <v>0</v>
      </c>
      <c r="AS2114" s="86">
        <f t="shared" si="2195"/>
        <v>0</v>
      </c>
      <c r="AT2114" s="88">
        <f t="shared" si="2195"/>
        <v>0</v>
      </c>
      <c r="AU2114" s="86">
        <f t="shared" si="2195"/>
        <v>0</v>
      </c>
      <c r="AV2114" s="86">
        <f t="shared" si="2170"/>
        <v>0</v>
      </c>
      <c r="AW2114" s="93">
        <f t="shared" si="2171"/>
        <v>0</v>
      </c>
      <c r="AY2114" s="86">
        <f t="shared" si="2172"/>
        <v>0</v>
      </c>
      <c r="AZ2114" s="86">
        <f t="shared" si="2173"/>
        <v>0</v>
      </c>
      <c r="BA2114" s="86">
        <f t="shared" si="2174"/>
        <v>0</v>
      </c>
      <c r="BB2114" s="86">
        <f t="shared" si="2175"/>
        <v>0</v>
      </c>
      <c r="BC2114" s="86">
        <f t="shared" si="2176"/>
        <v>0</v>
      </c>
      <c r="BD2114" s="86">
        <f t="shared" si="2177"/>
        <v>0</v>
      </c>
    </row>
    <row r="2115" spans="2:56" x14ac:dyDescent="0.3">
      <c r="B2115" s="169" t="s">
        <v>105</v>
      </c>
      <c r="C2115" s="248"/>
      <c r="D2115" s="249"/>
      <c r="E2115" s="172">
        <f t="shared" si="2163"/>
        <v>0</v>
      </c>
      <c r="F2115" s="248"/>
      <c r="G2115" s="249"/>
      <c r="H2115" s="172">
        <f t="shared" si="2164"/>
        <v>0</v>
      </c>
      <c r="I2115" s="248"/>
      <c r="J2115" s="250"/>
      <c r="K2115" s="174">
        <f t="shared" si="2165"/>
        <v>0</v>
      </c>
      <c r="L2115" s="248"/>
      <c r="M2115" s="250"/>
      <c r="N2115" s="251"/>
      <c r="O2115" s="248"/>
      <c r="P2115" s="251"/>
      <c r="Q2115" s="166">
        <f t="shared" si="2166"/>
        <v>0</v>
      </c>
      <c r="R2115" s="251"/>
      <c r="S2115" s="251"/>
      <c r="T2115" s="167">
        <f t="shared" si="2178"/>
        <v>0</v>
      </c>
      <c r="U2115" s="157"/>
      <c r="V2115" s="248"/>
      <c r="W2115" s="251"/>
      <c r="X2115" s="166">
        <f t="shared" si="2167"/>
        <v>0</v>
      </c>
      <c r="Y2115" s="251"/>
      <c r="Z2115" s="251"/>
      <c r="AA2115" s="167">
        <f t="shared" si="2179"/>
        <v>0</v>
      </c>
      <c r="AB2115" s="157"/>
      <c r="AC2115" s="248"/>
      <c r="AD2115" s="251"/>
      <c r="AE2115" s="166">
        <f t="shared" si="2168"/>
        <v>0</v>
      </c>
      <c r="AF2115" s="251"/>
      <c r="AG2115" s="251"/>
      <c r="AH2115" s="167">
        <f t="shared" si="2180"/>
        <v>0</v>
      </c>
      <c r="AJ2115" s="252"/>
      <c r="AK2115" s="253"/>
      <c r="AL2115" s="254"/>
      <c r="AM2115" s="253"/>
      <c r="AN2115" s="254"/>
      <c r="AO2115" s="253"/>
      <c r="AP2115" s="254"/>
      <c r="AQ2115" s="253"/>
      <c r="AR2115" s="254"/>
      <c r="AS2115" s="253"/>
      <c r="AT2115" s="254"/>
      <c r="AU2115" s="253"/>
      <c r="AV2115" s="163">
        <f t="shared" si="2170"/>
        <v>0</v>
      </c>
      <c r="AW2115" s="168">
        <f t="shared" si="2171"/>
        <v>0</v>
      </c>
      <c r="AY2115" s="163">
        <f t="shared" si="2172"/>
        <v>0</v>
      </c>
      <c r="AZ2115" s="163">
        <f t="shared" si="2173"/>
        <v>0</v>
      </c>
      <c r="BA2115" s="163">
        <f t="shared" si="2174"/>
        <v>0</v>
      </c>
      <c r="BB2115" s="163">
        <f t="shared" si="2175"/>
        <v>0</v>
      </c>
      <c r="BC2115" s="163">
        <f t="shared" si="2176"/>
        <v>0</v>
      </c>
      <c r="BD2115" s="163">
        <f t="shared" si="2177"/>
        <v>0</v>
      </c>
    </row>
    <row r="2116" spans="2:56" x14ac:dyDescent="0.3">
      <c r="B2116" s="179" t="s">
        <v>106</v>
      </c>
      <c r="C2116" s="83">
        <f>SUM(C2117:C2118)</f>
        <v>0</v>
      </c>
      <c r="D2116" s="84">
        <f>SUM(D2117:D2118)</f>
        <v>0</v>
      </c>
      <c r="E2116" s="85">
        <f t="shared" si="2163"/>
        <v>0</v>
      </c>
      <c r="F2116" s="83">
        <f>SUM(F2117:F2118)</f>
        <v>0</v>
      </c>
      <c r="G2116" s="84">
        <f>SUM(G2117:G2118)</f>
        <v>0</v>
      </c>
      <c r="H2116" s="85">
        <f t="shared" si="2164"/>
        <v>0</v>
      </c>
      <c r="I2116" s="83">
        <f>SUM(I2117:I2118)</f>
        <v>0</v>
      </c>
      <c r="J2116" s="86">
        <f>SUM(J2117:J2118)</f>
        <v>0</v>
      </c>
      <c r="K2116" s="87">
        <f t="shared" si="2165"/>
        <v>0</v>
      </c>
      <c r="L2116" s="83">
        <f>SUM(L2117:L2118)</f>
        <v>0</v>
      </c>
      <c r="M2116" s="86">
        <f>SUM(M2117:M2118)</f>
        <v>0</v>
      </c>
      <c r="N2116" s="88">
        <f>SUM(N2117:N2118)</f>
        <v>0</v>
      </c>
      <c r="O2116" s="83">
        <f>SUM(O2117:O2118)</f>
        <v>0</v>
      </c>
      <c r="P2116" s="88">
        <f>SUM(P2117:P2118)</f>
        <v>0</v>
      </c>
      <c r="Q2116" s="177">
        <f t="shared" si="2166"/>
        <v>0</v>
      </c>
      <c r="R2116" s="88">
        <f>SUM(R2117:R2118)</f>
        <v>0</v>
      </c>
      <c r="S2116" s="88">
        <f>SUM(S2117:S2118)</f>
        <v>0</v>
      </c>
      <c r="T2116" s="178">
        <f t="shared" si="2178"/>
        <v>0</v>
      </c>
      <c r="U2116" s="157"/>
      <c r="V2116" s="83">
        <f>SUM(V2117:V2118)</f>
        <v>0</v>
      </c>
      <c r="W2116" s="88">
        <f>SUM(W2117:W2118)</f>
        <v>0</v>
      </c>
      <c r="X2116" s="177">
        <f t="shared" si="2167"/>
        <v>0</v>
      </c>
      <c r="Y2116" s="88">
        <f>SUM(Y2117:Y2118)</f>
        <v>0</v>
      </c>
      <c r="Z2116" s="88">
        <f>SUM(Z2117:Z2118)</f>
        <v>0</v>
      </c>
      <c r="AA2116" s="178">
        <f t="shared" si="2179"/>
        <v>0</v>
      </c>
      <c r="AB2116" s="157"/>
      <c r="AC2116" s="83">
        <f>SUM(AC2117:AC2118)</f>
        <v>0</v>
      </c>
      <c r="AD2116" s="88">
        <f>SUM(AD2117:AD2118)</f>
        <v>0</v>
      </c>
      <c r="AE2116" s="177">
        <f t="shared" si="2168"/>
        <v>0</v>
      </c>
      <c r="AF2116" s="88">
        <f>SUM(AF2117:AF2118)</f>
        <v>0</v>
      </c>
      <c r="AG2116" s="88">
        <f>SUM(AG2117:AG2118)</f>
        <v>0</v>
      </c>
      <c r="AH2116" s="178">
        <f t="shared" si="2180"/>
        <v>0</v>
      </c>
      <c r="AJ2116" s="84">
        <f t="shared" ref="AJ2116:AU2116" si="2196">SUM(AJ2117:AJ2118)</f>
        <v>0</v>
      </c>
      <c r="AK2116" s="86">
        <f t="shared" si="2196"/>
        <v>0</v>
      </c>
      <c r="AL2116" s="88">
        <f t="shared" si="2196"/>
        <v>0</v>
      </c>
      <c r="AM2116" s="86">
        <f t="shared" si="2196"/>
        <v>0</v>
      </c>
      <c r="AN2116" s="88">
        <f t="shared" si="2196"/>
        <v>0</v>
      </c>
      <c r="AO2116" s="86">
        <f t="shared" si="2196"/>
        <v>0</v>
      </c>
      <c r="AP2116" s="88">
        <f t="shared" si="2196"/>
        <v>0</v>
      </c>
      <c r="AQ2116" s="86">
        <f t="shared" si="2196"/>
        <v>0</v>
      </c>
      <c r="AR2116" s="88">
        <f t="shared" si="2196"/>
        <v>0</v>
      </c>
      <c r="AS2116" s="86">
        <f t="shared" si="2196"/>
        <v>0</v>
      </c>
      <c r="AT2116" s="88">
        <f t="shared" si="2196"/>
        <v>0</v>
      </c>
      <c r="AU2116" s="86">
        <f t="shared" si="2196"/>
        <v>0</v>
      </c>
      <c r="AV2116" s="86">
        <f t="shared" si="2170"/>
        <v>0</v>
      </c>
      <c r="AW2116" s="93">
        <f t="shared" si="2171"/>
        <v>0</v>
      </c>
      <c r="AY2116" s="86">
        <f t="shared" si="2172"/>
        <v>0</v>
      </c>
      <c r="AZ2116" s="86">
        <f t="shared" si="2173"/>
        <v>0</v>
      </c>
      <c r="BA2116" s="86">
        <f t="shared" si="2174"/>
        <v>0</v>
      </c>
      <c r="BB2116" s="86">
        <f t="shared" si="2175"/>
        <v>0</v>
      </c>
      <c r="BC2116" s="86">
        <f t="shared" si="2176"/>
        <v>0</v>
      </c>
      <c r="BD2116" s="86">
        <f t="shared" si="2177"/>
        <v>0</v>
      </c>
    </row>
    <row r="2117" spans="2:56" x14ac:dyDescent="0.3">
      <c r="B2117" s="169" t="s">
        <v>107</v>
      </c>
      <c r="C2117" s="248"/>
      <c r="D2117" s="249"/>
      <c r="E2117" s="172">
        <f t="shared" si="2163"/>
        <v>0</v>
      </c>
      <c r="F2117" s="248"/>
      <c r="G2117" s="249"/>
      <c r="H2117" s="172">
        <f t="shared" si="2164"/>
        <v>0</v>
      </c>
      <c r="I2117" s="248"/>
      <c r="J2117" s="250"/>
      <c r="K2117" s="174">
        <f t="shared" si="2165"/>
        <v>0</v>
      </c>
      <c r="L2117" s="248"/>
      <c r="M2117" s="250"/>
      <c r="N2117" s="251"/>
      <c r="O2117" s="248"/>
      <c r="P2117" s="251"/>
      <c r="Q2117" s="166">
        <f t="shared" si="2166"/>
        <v>0</v>
      </c>
      <c r="R2117" s="251"/>
      <c r="S2117" s="251"/>
      <c r="T2117" s="167">
        <f t="shared" si="2178"/>
        <v>0</v>
      </c>
      <c r="U2117" s="157"/>
      <c r="V2117" s="248"/>
      <c r="W2117" s="251"/>
      <c r="X2117" s="166">
        <f t="shared" si="2167"/>
        <v>0</v>
      </c>
      <c r="Y2117" s="251"/>
      <c r="Z2117" s="251"/>
      <c r="AA2117" s="167">
        <f t="shared" si="2179"/>
        <v>0</v>
      </c>
      <c r="AB2117" s="157"/>
      <c r="AC2117" s="248"/>
      <c r="AD2117" s="251"/>
      <c r="AE2117" s="166">
        <f t="shared" si="2168"/>
        <v>0</v>
      </c>
      <c r="AF2117" s="251"/>
      <c r="AG2117" s="251"/>
      <c r="AH2117" s="167">
        <f t="shared" si="2180"/>
        <v>0</v>
      </c>
      <c r="AJ2117" s="252"/>
      <c r="AK2117" s="253"/>
      <c r="AL2117" s="254"/>
      <c r="AM2117" s="253"/>
      <c r="AN2117" s="254"/>
      <c r="AO2117" s="253"/>
      <c r="AP2117" s="254"/>
      <c r="AQ2117" s="253"/>
      <c r="AR2117" s="254"/>
      <c r="AS2117" s="253"/>
      <c r="AT2117" s="254"/>
      <c r="AU2117" s="253"/>
      <c r="AV2117" s="163">
        <f t="shared" si="2170"/>
        <v>0</v>
      </c>
      <c r="AW2117" s="168">
        <f t="shared" si="2171"/>
        <v>0</v>
      </c>
      <c r="AY2117" s="163">
        <f t="shared" si="2172"/>
        <v>0</v>
      </c>
      <c r="AZ2117" s="163">
        <f t="shared" si="2173"/>
        <v>0</v>
      </c>
      <c r="BA2117" s="163">
        <f t="shared" si="2174"/>
        <v>0</v>
      </c>
      <c r="BB2117" s="163">
        <f t="shared" si="2175"/>
        <v>0</v>
      </c>
      <c r="BC2117" s="163">
        <f t="shared" si="2176"/>
        <v>0</v>
      </c>
      <c r="BD2117" s="163">
        <f t="shared" si="2177"/>
        <v>0</v>
      </c>
    </row>
    <row r="2118" spans="2:56" x14ac:dyDescent="0.3">
      <c r="B2118" s="169" t="s">
        <v>108</v>
      </c>
      <c r="C2118" s="248"/>
      <c r="D2118" s="249"/>
      <c r="E2118" s="172">
        <f t="shared" si="2163"/>
        <v>0</v>
      </c>
      <c r="F2118" s="248"/>
      <c r="G2118" s="249"/>
      <c r="H2118" s="172">
        <f t="shared" si="2164"/>
        <v>0</v>
      </c>
      <c r="I2118" s="248"/>
      <c r="J2118" s="250"/>
      <c r="K2118" s="174">
        <f t="shared" si="2165"/>
        <v>0</v>
      </c>
      <c r="L2118" s="248"/>
      <c r="M2118" s="250"/>
      <c r="N2118" s="251"/>
      <c r="O2118" s="248"/>
      <c r="P2118" s="251"/>
      <c r="Q2118" s="166">
        <f t="shared" si="2166"/>
        <v>0</v>
      </c>
      <c r="R2118" s="251"/>
      <c r="S2118" s="251"/>
      <c r="T2118" s="167">
        <f t="shared" si="2178"/>
        <v>0</v>
      </c>
      <c r="U2118" s="157"/>
      <c r="V2118" s="248"/>
      <c r="W2118" s="251"/>
      <c r="X2118" s="166">
        <f t="shared" si="2167"/>
        <v>0</v>
      </c>
      <c r="Y2118" s="251"/>
      <c r="Z2118" s="251"/>
      <c r="AA2118" s="167">
        <f t="shared" si="2179"/>
        <v>0</v>
      </c>
      <c r="AB2118" s="157"/>
      <c r="AC2118" s="248"/>
      <c r="AD2118" s="251"/>
      <c r="AE2118" s="166">
        <f t="shared" si="2168"/>
        <v>0</v>
      </c>
      <c r="AF2118" s="251"/>
      <c r="AG2118" s="251"/>
      <c r="AH2118" s="167">
        <f t="shared" si="2180"/>
        <v>0</v>
      </c>
      <c r="AJ2118" s="252"/>
      <c r="AK2118" s="253"/>
      <c r="AL2118" s="254"/>
      <c r="AM2118" s="253"/>
      <c r="AN2118" s="254"/>
      <c r="AO2118" s="253"/>
      <c r="AP2118" s="254"/>
      <c r="AQ2118" s="253"/>
      <c r="AR2118" s="254"/>
      <c r="AS2118" s="253"/>
      <c r="AT2118" s="254"/>
      <c r="AU2118" s="253"/>
      <c r="AV2118" s="163">
        <f t="shared" si="2170"/>
        <v>0</v>
      </c>
      <c r="AW2118" s="168">
        <f t="shared" si="2171"/>
        <v>0</v>
      </c>
      <c r="AY2118" s="163">
        <f t="shared" si="2172"/>
        <v>0</v>
      </c>
      <c r="AZ2118" s="163">
        <f t="shared" si="2173"/>
        <v>0</v>
      </c>
      <c r="BA2118" s="163">
        <f t="shared" si="2174"/>
        <v>0</v>
      </c>
      <c r="BB2118" s="163">
        <f t="shared" si="2175"/>
        <v>0</v>
      </c>
      <c r="BC2118" s="163">
        <f t="shared" si="2176"/>
        <v>0</v>
      </c>
      <c r="BD2118" s="163">
        <f t="shared" si="2177"/>
        <v>0</v>
      </c>
    </row>
    <row r="2119" spans="2:56" x14ac:dyDescent="0.3">
      <c r="B2119" s="179" t="s">
        <v>109</v>
      </c>
      <c r="C2119" s="83">
        <f>SUM(C2120)</f>
        <v>0</v>
      </c>
      <c r="D2119" s="84">
        <f>SUM(D2120)</f>
        <v>0</v>
      </c>
      <c r="E2119" s="85">
        <f t="shared" si="2163"/>
        <v>0</v>
      </c>
      <c r="F2119" s="83">
        <f>SUM(F2120)</f>
        <v>0</v>
      </c>
      <c r="G2119" s="84">
        <f>SUM(G2120)</f>
        <v>0</v>
      </c>
      <c r="H2119" s="85">
        <f t="shared" si="2164"/>
        <v>0</v>
      </c>
      <c r="I2119" s="83">
        <f>SUM(I2120)</f>
        <v>0</v>
      </c>
      <c r="J2119" s="86">
        <f>SUM(J2120)</f>
        <v>0</v>
      </c>
      <c r="K2119" s="87">
        <f t="shared" si="2165"/>
        <v>0</v>
      </c>
      <c r="L2119" s="83">
        <f>SUM(L2120)</f>
        <v>0</v>
      </c>
      <c r="M2119" s="86">
        <f>SUM(M2120)</f>
        <v>0</v>
      </c>
      <c r="N2119" s="88">
        <f>SUM(N2120)</f>
        <v>0</v>
      </c>
      <c r="O2119" s="83">
        <f>SUM(O2120)</f>
        <v>0</v>
      </c>
      <c r="P2119" s="88">
        <f>SUM(P2120)</f>
        <v>0</v>
      </c>
      <c r="Q2119" s="177">
        <f t="shared" si="2166"/>
        <v>0</v>
      </c>
      <c r="R2119" s="88">
        <f>SUM(R2120)</f>
        <v>0</v>
      </c>
      <c r="S2119" s="88">
        <f>SUM(S2120)</f>
        <v>0</v>
      </c>
      <c r="T2119" s="178">
        <f t="shared" si="2178"/>
        <v>0</v>
      </c>
      <c r="U2119" s="157"/>
      <c r="V2119" s="83">
        <f>SUM(V2120)</f>
        <v>0</v>
      </c>
      <c r="W2119" s="88">
        <f>SUM(W2120)</f>
        <v>0</v>
      </c>
      <c r="X2119" s="177">
        <f t="shared" si="2167"/>
        <v>0</v>
      </c>
      <c r="Y2119" s="88">
        <f>SUM(Y2120)</f>
        <v>0</v>
      </c>
      <c r="Z2119" s="88">
        <f>SUM(Z2120)</f>
        <v>0</v>
      </c>
      <c r="AA2119" s="178">
        <f t="shared" si="2179"/>
        <v>0</v>
      </c>
      <c r="AB2119" s="157"/>
      <c r="AC2119" s="83">
        <f>SUM(AC2120)</f>
        <v>0</v>
      </c>
      <c r="AD2119" s="88">
        <f>SUM(AD2120)</f>
        <v>0</v>
      </c>
      <c r="AE2119" s="177">
        <f t="shared" si="2168"/>
        <v>0</v>
      </c>
      <c r="AF2119" s="88">
        <f>SUM(AF2120)</f>
        <v>0</v>
      </c>
      <c r="AG2119" s="88">
        <f>SUM(AG2120)</f>
        <v>0</v>
      </c>
      <c r="AH2119" s="178">
        <f t="shared" si="2180"/>
        <v>0</v>
      </c>
      <c r="AJ2119" s="84">
        <f t="shared" ref="AJ2119:AU2119" si="2197">SUM(AJ2120)</f>
        <v>0</v>
      </c>
      <c r="AK2119" s="86">
        <f t="shared" si="2197"/>
        <v>0</v>
      </c>
      <c r="AL2119" s="88">
        <f t="shared" si="2197"/>
        <v>0</v>
      </c>
      <c r="AM2119" s="86">
        <f t="shared" si="2197"/>
        <v>0</v>
      </c>
      <c r="AN2119" s="88">
        <f t="shared" si="2197"/>
        <v>0</v>
      </c>
      <c r="AO2119" s="86">
        <f t="shared" si="2197"/>
        <v>0</v>
      </c>
      <c r="AP2119" s="88">
        <f t="shared" si="2197"/>
        <v>0</v>
      </c>
      <c r="AQ2119" s="86">
        <f t="shared" si="2197"/>
        <v>0</v>
      </c>
      <c r="AR2119" s="88">
        <f t="shared" si="2197"/>
        <v>0</v>
      </c>
      <c r="AS2119" s="86">
        <f t="shared" si="2197"/>
        <v>0</v>
      </c>
      <c r="AT2119" s="88">
        <f t="shared" si="2197"/>
        <v>0</v>
      </c>
      <c r="AU2119" s="86">
        <f t="shared" si="2197"/>
        <v>0</v>
      </c>
      <c r="AV2119" s="86">
        <f t="shared" si="2170"/>
        <v>0</v>
      </c>
      <c r="AW2119" s="93">
        <f t="shared" si="2171"/>
        <v>0</v>
      </c>
      <c r="AY2119" s="86">
        <f t="shared" si="2172"/>
        <v>0</v>
      </c>
      <c r="AZ2119" s="86">
        <f t="shared" si="2173"/>
        <v>0</v>
      </c>
      <c r="BA2119" s="86">
        <f t="shared" si="2174"/>
        <v>0</v>
      </c>
      <c r="BB2119" s="86">
        <f t="shared" si="2175"/>
        <v>0</v>
      </c>
      <c r="BC2119" s="86">
        <f t="shared" si="2176"/>
        <v>0</v>
      </c>
      <c r="BD2119" s="86">
        <f t="shared" si="2177"/>
        <v>0</v>
      </c>
    </row>
    <row r="2120" spans="2:56" x14ac:dyDescent="0.3">
      <c r="B2120" s="169" t="s">
        <v>110</v>
      </c>
      <c r="C2120" s="248"/>
      <c r="D2120" s="249"/>
      <c r="E2120" s="172">
        <f t="shared" si="2163"/>
        <v>0</v>
      </c>
      <c r="F2120" s="248"/>
      <c r="G2120" s="249"/>
      <c r="H2120" s="172">
        <f t="shared" si="2164"/>
        <v>0</v>
      </c>
      <c r="I2120" s="248"/>
      <c r="J2120" s="250"/>
      <c r="K2120" s="174">
        <f t="shared" si="2165"/>
        <v>0</v>
      </c>
      <c r="L2120" s="248"/>
      <c r="M2120" s="250"/>
      <c r="N2120" s="251"/>
      <c r="O2120" s="248"/>
      <c r="P2120" s="251"/>
      <c r="Q2120" s="166">
        <f t="shared" si="2166"/>
        <v>0</v>
      </c>
      <c r="R2120" s="251"/>
      <c r="S2120" s="251"/>
      <c r="T2120" s="167">
        <f t="shared" si="2178"/>
        <v>0</v>
      </c>
      <c r="U2120" s="157"/>
      <c r="V2120" s="248"/>
      <c r="W2120" s="251"/>
      <c r="X2120" s="166">
        <f t="shared" si="2167"/>
        <v>0</v>
      </c>
      <c r="Y2120" s="251"/>
      <c r="Z2120" s="251"/>
      <c r="AA2120" s="167">
        <f t="shared" si="2179"/>
        <v>0</v>
      </c>
      <c r="AB2120" s="157"/>
      <c r="AC2120" s="248"/>
      <c r="AD2120" s="251"/>
      <c r="AE2120" s="166">
        <f t="shared" si="2168"/>
        <v>0</v>
      </c>
      <c r="AF2120" s="251"/>
      <c r="AG2120" s="251"/>
      <c r="AH2120" s="167">
        <f t="shared" si="2180"/>
        <v>0</v>
      </c>
      <c r="AJ2120" s="252"/>
      <c r="AK2120" s="253"/>
      <c r="AL2120" s="254"/>
      <c r="AM2120" s="253"/>
      <c r="AN2120" s="254"/>
      <c r="AO2120" s="253"/>
      <c r="AP2120" s="254"/>
      <c r="AQ2120" s="253"/>
      <c r="AR2120" s="254"/>
      <c r="AS2120" s="253"/>
      <c r="AT2120" s="254"/>
      <c r="AU2120" s="253"/>
      <c r="AV2120" s="163">
        <f t="shared" si="2170"/>
        <v>0</v>
      </c>
      <c r="AW2120" s="168">
        <f t="shared" si="2171"/>
        <v>0</v>
      </c>
      <c r="AY2120" s="163">
        <f t="shared" si="2172"/>
        <v>0</v>
      </c>
      <c r="AZ2120" s="163">
        <f t="shared" si="2173"/>
        <v>0</v>
      </c>
      <c r="BA2120" s="163">
        <f t="shared" si="2174"/>
        <v>0</v>
      </c>
      <c r="BB2120" s="163">
        <f t="shared" si="2175"/>
        <v>0</v>
      </c>
      <c r="BC2120" s="163">
        <f t="shared" si="2176"/>
        <v>0</v>
      </c>
      <c r="BD2120" s="163">
        <f t="shared" si="2177"/>
        <v>0</v>
      </c>
    </row>
    <row r="2121" spans="2:56" x14ac:dyDescent="0.3">
      <c r="B2121" s="179" t="s">
        <v>111</v>
      </c>
      <c r="C2121" s="83">
        <f>SUM(C2122:C2124)</f>
        <v>0</v>
      </c>
      <c r="D2121" s="84">
        <f>SUM(D2122:D2124)</f>
        <v>0</v>
      </c>
      <c r="E2121" s="85">
        <f t="shared" ref="E2121:E2184" si="2198">IFERROR(D2121/C2121,0)</f>
        <v>0</v>
      </c>
      <c r="F2121" s="83">
        <f>SUM(F2122:F2124)</f>
        <v>0</v>
      </c>
      <c r="G2121" s="84">
        <f>SUM(G2122:G2124)</f>
        <v>0</v>
      </c>
      <c r="H2121" s="85">
        <f t="shared" ref="H2121:H2184" si="2199">IFERROR(G2121/F2121,0)</f>
        <v>0</v>
      </c>
      <c r="I2121" s="83">
        <f>SUM(I2122:I2124)</f>
        <v>0</v>
      </c>
      <c r="J2121" s="86">
        <f>SUM(J2122:J2124)</f>
        <v>0</v>
      </c>
      <c r="K2121" s="87">
        <f t="shared" ref="K2121:K2184" si="2200">IFERROR(J2121/I2121,0)</f>
        <v>0</v>
      </c>
      <c r="L2121" s="83">
        <f>SUM(L2122:L2124)</f>
        <v>0</v>
      </c>
      <c r="M2121" s="86">
        <f>SUM(M2122:M2124)</f>
        <v>0</v>
      </c>
      <c r="N2121" s="88">
        <f>SUM(N2122:N2124)</f>
        <v>0</v>
      </c>
      <c r="O2121" s="83">
        <f>SUM(O2122:O2124)</f>
        <v>0</v>
      </c>
      <c r="P2121" s="88">
        <f>SUM(P2122:P2124)</f>
        <v>0</v>
      </c>
      <c r="Q2121" s="177">
        <f t="shared" ref="Q2121:Q2184" si="2201">SUM(O2121:P2121)</f>
        <v>0</v>
      </c>
      <c r="R2121" s="88">
        <f>SUM(R2122:R2124)</f>
        <v>0</v>
      </c>
      <c r="S2121" s="88">
        <f>SUM(S2122:S2124)</f>
        <v>0</v>
      </c>
      <c r="T2121" s="178">
        <f t="shared" si="2178"/>
        <v>0</v>
      </c>
      <c r="U2121" s="157"/>
      <c r="V2121" s="83">
        <f>SUM(V2122:V2124)</f>
        <v>0</v>
      </c>
      <c r="W2121" s="88">
        <f>SUM(W2122:W2124)</f>
        <v>0</v>
      </c>
      <c r="X2121" s="177">
        <f t="shared" ref="X2121:X2184" si="2202">SUM(V2121:W2121)</f>
        <v>0</v>
      </c>
      <c r="Y2121" s="88">
        <f>SUM(Y2122:Y2124)</f>
        <v>0</v>
      </c>
      <c r="Z2121" s="88">
        <f>SUM(Z2122:Z2124)</f>
        <v>0</v>
      </c>
      <c r="AA2121" s="178">
        <f t="shared" si="2179"/>
        <v>0</v>
      </c>
      <c r="AB2121" s="157"/>
      <c r="AC2121" s="83">
        <f>SUM(AC2122:AC2124)</f>
        <v>0</v>
      </c>
      <c r="AD2121" s="88">
        <f>SUM(AD2122:AD2124)</f>
        <v>0</v>
      </c>
      <c r="AE2121" s="177">
        <f t="shared" ref="AE2121:AE2184" si="2203">SUM(AC2121:AD2121)</f>
        <v>0</v>
      </c>
      <c r="AF2121" s="88">
        <f>SUM(AF2122:AF2124)</f>
        <v>0</v>
      </c>
      <c r="AG2121" s="88">
        <f>SUM(AG2122:AG2124)</f>
        <v>0</v>
      </c>
      <c r="AH2121" s="178">
        <f t="shared" si="2180"/>
        <v>0</v>
      </c>
      <c r="AJ2121" s="84">
        <f t="shared" ref="AJ2121:AU2121" si="2204">SUM(AJ2122:AJ2124)</f>
        <v>0</v>
      </c>
      <c r="AK2121" s="86">
        <f t="shared" si="2204"/>
        <v>0</v>
      </c>
      <c r="AL2121" s="88">
        <f t="shared" si="2204"/>
        <v>0</v>
      </c>
      <c r="AM2121" s="86">
        <f t="shared" si="2204"/>
        <v>0</v>
      </c>
      <c r="AN2121" s="88">
        <f t="shared" si="2204"/>
        <v>0</v>
      </c>
      <c r="AO2121" s="86">
        <f t="shared" si="2204"/>
        <v>0</v>
      </c>
      <c r="AP2121" s="88">
        <f t="shared" si="2204"/>
        <v>0</v>
      </c>
      <c r="AQ2121" s="86">
        <f t="shared" si="2204"/>
        <v>0</v>
      </c>
      <c r="AR2121" s="88">
        <f t="shared" si="2204"/>
        <v>0</v>
      </c>
      <c r="AS2121" s="86">
        <f t="shared" si="2204"/>
        <v>0</v>
      </c>
      <c r="AT2121" s="88">
        <f t="shared" si="2204"/>
        <v>0</v>
      </c>
      <c r="AU2121" s="86">
        <f t="shared" si="2204"/>
        <v>0</v>
      </c>
      <c r="AV2121" s="86">
        <f t="shared" ref="AV2121:AV2184" si="2205">SUM(AJ2121:AU2121)</f>
        <v>0</v>
      </c>
      <c r="AW2121" s="93">
        <f t="shared" ref="AW2121:AW2184" si="2206">T2121-AV2121</f>
        <v>0</v>
      </c>
      <c r="AY2121" s="86">
        <f t="shared" ref="AY2121:AY2184" si="2207">SUM(AJ2121:AL2121)</f>
        <v>0</v>
      </c>
      <c r="AZ2121" s="86">
        <f t="shared" ref="AZ2121:AZ2184" si="2208">SUM(AM2121:AO2121)</f>
        <v>0</v>
      </c>
      <c r="BA2121" s="86">
        <f t="shared" ref="BA2121:BA2184" si="2209">SUM(AP2121:AR2121)</f>
        <v>0</v>
      </c>
      <c r="BB2121" s="86">
        <f t="shared" ref="BB2121:BB2184" si="2210">SUM(AS2121:AU2121)</f>
        <v>0</v>
      </c>
      <c r="BC2121" s="86">
        <f t="shared" ref="BC2121:BC2184" si="2211">SUM(AY2121,AZ2121,BA2121,BB2121)</f>
        <v>0</v>
      </c>
      <c r="BD2121" s="86">
        <f t="shared" ref="BD2121:BD2184" si="2212">T2121-BC2121</f>
        <v>0</v>
      </c>
    </row>
    <row r="2122" spans="2:56" x14ac:dyDescent="0.3">
      <c r="B2122" s="169" t="s">
        <v>112</v>
      </c>
      <c r="C2122" s="248"/>
      <c r="D2122" s="249"/>
      <c r="E2122" s="172">
        <f t="shared" si="2198"/>
        <v>0</v>
      </c>
      <c r="F2122" s="248"/>
      <c r="G2122" s="249"/>
      <c r="H2122" s="172">
        <f t="shared" si="2199"/>
        <v>0</v>
      </c>
      <c r="I2122" s="248"/>
      <c r="J2122" s="250"/>
      <c r="K2122" s="174">
        <f t="shared" si="2200"/>
        <v>0</v>
      </c>
      <c r="L2122" s="248"/>
      <c r="M2122" s="250"/>
      <c r="N2122" s="251"/>
      <c r="O2122" s="248"/>
      <c r="P2122" s="251"/>
      <c r="Q2122" s="166">
        <f t="shared" si="2201"/>
        <v>0</v>
      </c>
      <c r="R2122" s="251"/>
      <c r="S2122" s="251"/>
      <c r="T2122" s="167">
        <f t="shared" ref="T2122:T2185" si="2213">SUM(Q2122:S2122)</f>
        <v>0</v>
      </c>
      <c r="U2122" s="157"/>
      <c r="V2122" s="248"/>
      <c r="W2122" s="251"/>
      <c r="X2122" s="166">
        <f t="shared" si="2202"/>
        <v>0</v>
      </c>
      <c r="Y2122" s="251"/>
      <c r="Z2122" s="251"/>
      <c r="AA2122" s="167">
        <f t="shared" ref="AA2122:AA2185" si="2214">SUM(X2122:Z2122)</f>
        <v>0</v>
      </c>
      <c r="AB2122" s="157"/>
      <c r="AC2122" s="248"/>
      <c r="AD2122" s="251"/>
      <c r="AE2122" s="166">
        <f t="shared" si="2203"/>
        <v>0</v>
      </c>
      <c r="AF2122" s="251"/>
      <c r="AG2122" s="251"/>
      <c r="AH2122" s="167">
        <f t="shared" ref="AH2122:AH2185" si="2215">SUM(AE2122:AG2122)</f>
        <v>0</v>
      </c>
      <c r="AJ2122" s="252"/>
      <c r="AK2122" s="253"/>
      <c r="AL2122" s="254"/>
      <c r="AM2122" s="253"/>
      <c r="AN2122" s="254"/>
      <c r="AO2122" s="253"/>
      <c r="AP2122" s="254"/>
      <c r="AQ2122" s="253"/>
      <c r="AR2122" s="254"/>
      <c r="AS2122" s="253"/>
      <c r="AT2122" s="254"/>
      <c r="AU2122" s="253"/>
      <c r="AV2122" s="163">
        <f t="shared" si="2205"/>
        <v>0</v>
      </c>
      <c r="AW2122" s="168">
        <f t="shared" si="2206"/>
        <v>0</v>
      </c>
      <c r="AY2122" s="163">
        <f t="shared" si="2207"/>
        <v>0</v>
      </c>
      <c r="AZ2122" s="163">
        <f t="shared" si="2208"/>
        <v>0</v>
      </c>
      <c r="BA2122" s="163">
        <f t="shared" si="2209"/>
        <v>0</v>
      </c>
      <c r="BB2122" s="163">
        <f t="shared" si="2210"/>
        <v>0</v>
      </c>
      <c r="BC2122" s="163">
        <f t="shared" si="2211"/>
        <v>0</v>
      </c>
      <c r="BD2122" s="163">
        <f t="shared" si="2212"/>
        <v>0</v>
      </c>
    </row>
    <row r="2123" spans="2:56" x14ac:dyDescent="0.3">
      <c r="B2123" s="169" t="s">
        <v>113</v>
      </c>
      <c r="C2123" s="248"/>
      <c r="D2123" s="249"/>
      <c r="E2123" s="172">
        <f t="shared" si="2198"/>
        <v>0</v>
      </c>
      <c r="F2123" s="248"/>
      <c r="G2123" s="249"/>
      <c r="H2123" s="172">
        <f t="shared" si="2199"/>
        <v>0</v>
      </c>
      <c r="I2123" s="248"/>
      <c r="J2123" s="250"/>
      <c r="K2123" s="174">
        <f t="shared" si="2200"/>
        <v>0</v>
      </c>
      <c r="L2123" s="248"/>
      <c r="M2123" s="250"/>
      <c r="N2123" s="251"/>
      <c r="O2123" s="248"/>
      <c r="P2123" s="251"/>
      <c r="Q2123" s="166">
        <f t="shared" si="2201"/>
        <v>0</v>
      </c>
      <c r="R2123" s="251"/>
      <c r="S2123" s="251"/>
      <c r="T2123" s="167">
        <f t="shared" si="2213"/>
        <v>0</v>
      </c>
      <c r="U2123" s="157"/>
      <c r="V2123" s="248"/>
      <c r="W2123" s="251"/>
      <c r="X2123" s="166">
        <f t="shared" si="2202"/>
        <v>0</v>
      </c>
      <c r="Y2123" s="251"/>
      <c r="Z2123" s="251"/>
      <c r="AA2123" s="167">
        <f t="shared" si="2214"/>
        <v>0</v>
      </c>
      <c r="AB2123" s="157"/>
      <c r="AC2123" s="248"/>
      <c r="AD2123" s="251"/>
      <c r="AE2123" s="166">
        <f t="shared" si="2203"/>
        <v>0</v>
      </c>
      <c r="AF2123" s="251"/>
      <c r="AG2123" s="251"/>
      <c r="AH2123" s="167">
        <f t="shared" si="2215"/>
        <v>0</v>
      </c>
      <c r="AJ2123" s="252"/>
      <c r="AK2123" s="253"/>
      <c r="AL2123" s="254"/>
      <c r="AM2123" s="253"/>
      <c r="AN2123" s="254"/>
      <c r="AO2123" s="253"/>
      <c r="AP2123" s="254"/>
      <c r="AQ2123" s="253"/>
      <c r="AR2123" s="254"/>
      <c r="AS2123" s="253"/>
      <c r="AT2123" s="254"/>
      <c r="AU2123" s="253"/>
      <c r="AV2123" s="163">
        <f t="shared" si="2205"/>
        <v>0</v>
      </c>
      <c r="AW2123" s="168">
        <f t="shared" si="2206"/>
        <v>0</v>
      </c>
      <c r="AY2123" s="163">
        <f t="shared" si="2207"/>
        <v>0</v>
      </c>
      <c r="AZ2123" s="163">
        <f t="shared" si="2208"/>
        <v>0</v>
      </c>
      <c r="BA2123" s="163">
        <f t="shared" si="2209"/>
        <v>0</v>
      </c>
      <c r="BB2123" s="163">
        <f t="shared" si="2210"/>
        <v>0</v>
      </c>
      <c r="BC2123" s="163">
        <f t="shared" si="2211"/>
        <v>0</v>
      </c>
      <c r="BD2123" s="163">
        <f t="shared" si="2212"/>
        <v>0</v>
      </c>
    </row>
    <row r="2124" spans="2:56" x14ac:dyDescent="0.3">
      <c r="B2124" s="169" t="s">
        <v>114</v>
      </c>
      <c r="C2124" s="248"/>
      <c r="D2124" s="249"/>
      <c r="E2124" s="172">
        <f t="shared" si="2198"/>
        <v>0</v>
      </c>
      <c r="F2124" s="248"/>
      <c r="G2124" s="249"/>
      <c r="H2124" s="172">
        <f t="shared" si="2199"/>
        <v>0</v>
      </c>
      <c r="I2124" s="248"/>
      <c r="J2124" s="250"/>
      <c r="K2124" s="174">
        <f t="shared" si="2200"/>
        <v>0</v>
      </c>
      <c r="L2124" s="248"/>
      <c r="M2124" s="250"/>
      <c r="N2124" s="251"/>
      <c r="O2124" s="248"/>
      <c r="P2124" s="251"/>
      <c r="Q2124" s="166">
        <f t="shared" si="2201"/>
        <v>0</v>
      </c>
      <c r="R2124" s="251"/>
      <c r="S2124" s="251"/>
      <c r="T2124" s="167">
        <f t="shared" si="2213"/>
        <v>0</v>
      </c>
      <c r="U2124" s="157"/>
      <c r="V2124" s="248"/>
      <c r="W2124" s="251"/>
      <c r="X2124" s="166">
        <f t="shared" si="2202"/>
        <v>0</v>
      </c>
      <c r="Y2124" s="251"/>
      <c r="Z2124" s="251"/>
      <c r="AA2124" s="167">
        <f t="shared" si="2214"/>
        <v>0</v>
      </c>
      <c r="AB2124" s="157"/>
      <c r="AC2124" s="248"/>
      <c r="AD2124" s="251"/>
      <c r="AE2124" s="166">
        <f t="shared" si="2203"/>
        <v>0</v>
      </c>
      <c r="AF2124" s="251"/>
      <c r="AG2124" s="251"/>
      <c r="AH2124" s="167">
        <f t="shared" si="2215"/>
        <v>0</v>
      </c>
      <c r="AJ2124" s="252"/>
      <c r="AK2124" s="253"/>
      <c r="AL2124" s="254"/>
      <c r="AM2124" s="253"/>
      <c r="AN2124" s="254"/>
      <c r="AO2124" s="253"/>
      <c r="AP2124" s="254"/>
      <c r="AQ2124" s="253"/>
      <c r="AR2124" s="254"/>
      <c r="AS2124" s="253"/>
      <c r="AT2124" s="254"/>
      <c r="AU2124" s="253"/>
      <c r="AV2124" s="163">
        <f t="shared" si="2205"/>
        <v>0</v>
      </c>
      <c r="AW2124" s="168">
        <f t="shared" si="2206"/>
        <v>0</v>
      </c>
      <c r="AY2124" s="163">
        <f t="shared" si="2207"/>
        <v>0</v>
      </c>
      <c r="AZ2124" s="163">
        <f t="shared" si="2208"/>
        <v>0</v>
      </c>
      <c r="BA2124" s="163">
        <f t="shared" si="2209"/>
        <v>0</v>
      </c>
      <c r="BB2124" s="163">
        <f t="shared" si="2210"/>
        <v>0</v>
      </c>
      <c r="BC2124" s="163">
        <f t="shared" si="2211"/>
        <v>0</v>
      </c>
      <c r="BD2124" s="163">
        <f t="shared" si="2212"/>
        <v>0</v>
      </c>
    </row>
    <row r="2125" spans="2:56" x14ac:dyDescent="0.3">
      <c r="B2125" s="179" t="s">
        <v>115</v>
      </c>
      <c r="C2125" s="83">
        <f>SUM(C2126:C2128)</f>
        <v>0</v>
      </c>
      <c r="D2125" s="84">
        <f>SUM(D2126:D2128)</f>
        <v>0</v>
      </c>
      <c r="E2125" s="85">
        <f t="shared" si="2198"/>
        <v>0</v>
      </c>
      <c r="F2125" s="83">
        <f>SUM(F2126:F2128)</f>
        <v>0</v>
      </c>
      <c r="G2125" s="84">
        <f>SUM(G2126:G2128)</f>
        <v>0</v>
      </c>
      <c r="H2125" s="85">
        <f t="shared" si="2199"/>
        <v>0</v>
      </c>
      <c r="I2125" s="83">
        <f>SUM(I2126:I2128)</f>
        <v>0</v>
      </c>
      <c r="J2125" s="86">
        <f>SUM(J2126:J2128)</f>
        <v>0</v>
      </c>
      <c r="K2125" s="87">
        <f t="shared" si="2200"/>
        <v>0</v>
      </c>
      <c r="L2125" s="83">
        <f>SUM(L2126:L2128)</f>
        <v>0</v>
      </c>
      <c r="M2125" s="86">
        <f>SUM(M2126:M2128)</f>
        <v>0</v>
      </c>
      <c r="N2125" s="88">
        <f>SUM(N2126:N2128)</f>
        <v>0</v>
      </c>
      <c r="O2125" s="83">
        <f>SUM(O2126:O2128)</f>
        <v>0</v>
      </c>
      <c r="P2125" s="88">
        <f>SUM(P2126:P2128)</f>
        <v>0</v>
      </c>
      <c r="Q2125" s="177">
        <f t="shared" si="2201"/>
        <v>0</v>
      </c>
      <c r="R2125" s="88">
        <f>SUM(R2126:R2128)</f>
        <v>0</v>
      </c>
      <c r="S2125" s="88">
        <f>SUM(S2126:S2128)</f>
        <v>0</v>
      </c>
      <c r="T2125" s="178">
        <f t="shared" si="2213"/>
        <v>0</v>
      </c>
      <c r="U2125" s="157"/>
      <c r="V2125" s="83">
        <f>SUM(V2126:V2128)</f>
        <v>0</v>
      </c>
      <c r="W2125" s="88">
        <f>SUM(W2126:W2128)</f>
        <v>0</v>
      </c>
      <c r="X2125" s="177">
        <f t="shared" si="2202"/>
        <v>0</v>
      </c>
      <c r="Y2125" s="88">
        <f>SUM(Y2126:Y2128)</f>
        <v>0</v>
      </c>
      <c r="Z2125" s="88">
        <f>SUM(Z2126:Z2128)</f>
        <v>0</v>
      </c>
      <c r="AA2125" s="178">
        <f t="shared" si="2214"/>
        <v>0</v>
      </c>
      <c r="AB2125" s="157"/>
      <c r="AC2125" s="83">
        <f>SUM(AC2126:AC2128)</f>
        <v>0</v>
      </c>
      <c r="AD2125" s="88">
        <f>SUM(AD2126:AD2128)</f>
        <v>0</v>
      </c>
      <c r="AE2125" s="177">
        <f t="shared" si="2203"/>
        <v>0</v>
      </c>
      <c r="AF2125" s="88">
        <f>SUM(AF2126:AF2128)</f>
        <v>0</v>
      </c>
      <c r="AG2125" s="88">
        <f>SUM(AG2126:AG2128)</f>
        <v>0</v>
      </c>
      <c r="AH2125" s="178">
        <f t="shared" si="2215"/>
        <v>0</v>
      </c>
      <c r="AJ2125" s="84">
        <f t="shared" ref="AJ2125:AU2125" si="2216">SUM(AJ2126:AJ2128)</f>
        <v>0</v>
      </c>
      <c r="AK2125" s="86">
        <f t="shared" si="2216"/>
        <v>0</v>
      </c>
      <c r="AL2125" s="88">
        <f t="shared" si="2216"/>
        <v>0</v>
      </c>
      <c r="AM2125" s="86">
        <f t="shared" si="2216"/>
        <v>0</v>
      </c>
      <c r="AN2125" s="88">
        <f t="shared" si="2216"/>
        <v>0</v>
      </c>
      <c r="AO2125" s="86">
        <f t="shared" si="2216"/>
        <v>0</v>
      </c>
      <c r="AP2125" s="88">
        <f t="shared" si="2216"/>
        <v>0</v>
      </c>
      <c r="AQ2125" s="86">
        <f t="shared" si="2216"/>
        <v>0</v>
      </c>
      <c r="AR2125" s="88">
        <f t="shared" si="2216"/>
        <v>0</v>
      </c>
      <c r="AS2125" s="86">
        <f t="shared" si="2216"/>
        <v>0</v>
      </c>
      <c r="AT2125" s="88">
        <f t="shared" si="2216"/>
        <v>0</v>
      </c>
      <c r="AU2125" s="86">
        <f t="shared" si="2216"/>
        <v>0</v>
      </c>
      <c r="AV2125" s="86">
        <f t="shared" si="2205"/>
        <v>0</v>
      </c>
      <c r="AW2125" s="93">
        <f t="shared" si="2206"/>
        <v>0</v>
      </c>
      <c r="AY2125" s="86">
        <f t="shared" si="2207"/>
        <v>0</v>
      </c>
      <c r="AZ2125" s="86">
        <f t="shared" si="2208"/>
        <v>0</v>
      </c>
      <c r="BA2125" s="86">
        <f t="shared" si="2209"/>
        <v>0</v>
      </c>
      <c r="BB2125" s="86">
        <f t="shared" si="2210"/>
        <v>0</v>
      </c>
      <c r="BC2125" s="86">
        <f t="shared" si="2211"/>
        <v>0</v>
      </c>
      <c r="BD2125" s="86">
        <f t="shared" si="2212"/>
        <v>0</v>
      </c>
    </row>
    <row r="2126" spans="2:56" x14ac:dyDescent="0.3">
      <c r="B2126" s="169" t="s">
        <v>116</v>
      </c>
      <c r="C2126" s="248"/>
      <c r="D2126" s="249"/>
      <c r="E2126" s="172">
        <f t="shared" si="2198"/>
        <v>0</v>
      </c>
      <c r="F2126" s="248"/>
      <c r="G2126" s="249"/>
      <c r="H2126" s="172">
        <f t="shared" si="2199"/>
        <v>0</v>
      </c>
      <c r="I2126" s="248"/>
      <c r="J2126" s="250"/>
      <c r="K2126" s="174">
        <f t="shared" si="2200"/>
        <v>0</v>
      </c>
      <c r="L2126" s="248"/>
      <c r="M2126" s="250"/>
      <c r="N2126" s="251"/>
      <c r="O2126" s="248"/>
      <c r="P2126" s="251"/>
      <c r="Q2126" s="166">
        <f t="shared" si="2201"/>
        <v>0</v>
      </c>
      <c r="R2126" s="251"/>
      <c r="S2126" s="251"/>
      <c r="T2126" s="167">
        <f t="shared" si="2213"/>
        <v>0</v>
      </c>
      <c r="U2126" s="157"/>
      <c r="V2126" s="248"/>
      <c r="W2126" s="251"/>
      <c r="X2126" s="166">
        <f t="shared" si="2202"/>
        <v>0</v>
      </c>
      <c r="Y2126" s="251"/>
      <c r="Z2126" s="251"/>
      <c r="AA2126" s="167">
        <f t="shared" si="2214"/>
        <v>0</v>
      </c>
      <c r="AB2126" s="157"/>
      <c r="AC2126" s="248"/>
      <c r="AD2126" s="251"/>
      <c r="AE2126" s="166">
        <f t="shared" si="2203"/>
        <v>0</v>
      </c>
      <c r="AF2126" s="251"/>
      <c r="AG2126" s="251"/>
      <c r="AH2126" s="167">
        <f t="shared" si="2215"/>
        <v>0</v>
      </c>
      <c r="AJ2126" s="252"/>
      <c r="AK2126" s="253"/>
      <c r="AL2126" s="254"/>
      <c r="AM2126" s="253"/>
      <c r="AN2126" s="254"/>
      <c r="AO2126" s="253"/>
      <c r="AP2126" s="254"/>
      <c r="AQ2126" s="253"/>
      <c r="AR2126" s="254"/>
      <c r="AS2126" s="253"/>
      <c r="AT2126" s="254"/>
      <c r="AU2126" s="253"/>
      <c r="AV2126" s="163">
        <f t="shared" si="2205"/>
        <v>0</v>
      </c>
      <c r="AW2126" s="168">
        <f t="shared" si="2206"/>
        <v>0</v>
      </c>
      <c r="AY2126" s="163">
        <f t="shared" si="2207"/>
        <v>0</v>
      </c>
      <c r="AZ2126" s="163">
        <f t="shared" si="2208"/>
        <v>0</v>
      </c>
      <c r="BA2126" s="163">
        <f t="shared" si="2209"/>
        <v>0</v>
      </c>
      <c r="BB2126" s="163">
        <f t="shared" si="2210"/>
        <v>0</v>
      </c>
      <c r="BC2126" s="163">
        <f t="shared" si="2211"/>
        <v>0</v>
      </c>
      <c r="BD2126" s="163">
        <f t="shared" si="2212"/>
        <v>0</v>
      </c>
    </row>
    <row r="2127" spans="2:56" x14ac:dyDescent="0.3">
      <c r="B2127" s="169" t="s">
        <v>117</v>
      </c>
      <c r="C2127" s="248"/>
      <c r="D2127" s="249"/>
      <c r="E2127" s="172">
        <f t="shared" si="2198"/>
        <v>0</v>
      </c>
      <c r="F2127" s="248"/>
      <c r="G2127" s="249"/>
      <c r="H2127" s="172">
        <f t="shared" si="2199"/>
        <v>0</v>
      </c>
      <c r="I2127" s="248"/>
      <c r="J2127" s="250"/>
      <c r="K2127" s="174">
        <f t="shared" si="2200"/>
        <v>0</v>
      </c>
      <c r="L2127" s="248"/>
      <c r="M2127" s="250"/>
      <c r="N2127" s="251"/>
      <c r="O2127" s="248"/>
      <c r="P2127" s="251"/>
      <c r="Q2127" s="166">
        <f t="shared" si="2201"/>
        <v>0</v>
      </c>
      <c r="R2127" s="251"/>
      <c r="S2127" s="251"/>
      <c r="T2127" s="167">
        <f t="shared" si="2213"/>
        <v>0</v>
      </c>
      <c r="U2127" s="157"/>
      <c r="V2127" s="248"/>
      <c r="W2127" s="251"/>
      <c r="X2127" s="166">
        <f t="shared" si="2202"/>
        <v>0</v>
      </c>
      <c r="Y2127" s="251"/>
      <c r="Z2127" s="251"/>
      <c r="AA2127" s="167">
        <f t="shared" si="2214"/>
        <v>0</v>
      </c>
      <c r="AB2127" s="157"/>
      <c r="AC2127" s="248"/>
      <c r="AD2127" s="251"/>
      <c r="AE2127" s="166">
        <f t="shared" si="2203"/>
        <v>0</v>
      </c>
      <c r="AF2127" s="251"/>
      <c r="AG2127" s="251"/>
      <c r="AH2127" s="167">
        <f t="shared" si="2215"/>
        <v>0</v>
      </c>
      <c r="AJ2127" s="252"/>
      <c r="AK2127" s="253"/>
      <c r="AL2127" s="254"/>
      <c r="AM2127" s="253"/>
      <c r="AN2127" s="254"/>
      <c r="AO2127" s="253"/>
      <c r="AP2127" s="254"/>
      <c r="AQ2127" s="253"/>
      <c r="AR2127" s="254"/>
      <c r="AS2127" s="253"/>
      <c r="AT2127" s="254"/>
      <c r="AU2127" s="253"/>
      <c r="AV2127" s="163">
        <f t="shared" si="2205"/>
        <v>0</v>
      </c>
      <c r="AW2127" s="168">
        <f t="shared" si="2206"/>
        <v>0</v>
      </c>
      <c r="AY2127" s="163">
        <f t="shared" si="2207"/>
        <v>0</v>
      </c>
      <c r="AZ2127" s="163">
        <f t="shared" si="2208"/>
        <v>0</v>
      </c>
      <c r="BA2127" s="163">
        <f t="shared" si="2209"/>
        <v>0</v>
      </c>
      <c r="BB2127" s="163">
        <f t="shared" si="2210"/>
        <v>0</v>
      </c>
      <c r="BC2127" s="163">
        <f t="shared" si="2211"/>
        <v>0</v>
      </c>
      <c r="BD2127" s="163">
        <f t="shared" si="2212"/>
        <v>0</v>
      </c>
    </row>
    <row r="2128" spans="2:56" x14ac:dyDescent="0.3">
      <c r="B2128" s="169" t="s">
        <v>118</v>
      </c>
      <c r="C2128" s="248"/>
      <c r="D2128" s="249"/>
      <c r="E2128" s="172">
        <f t="shared" si="2198"/>
        <v>0</v>
      </c>
      <c r="F2128" s="248"/>
      <c r="G2128" s="249"/>
      <c r="H2128" s="172">
        <f t="shared" si="2199"/>
        <v>0</v>
      </c>
      <c r="I2128" s="248"/>
      <c r="J2128" s="250"/>
      <c r="K2128" s="174">
        <f t="shared" si="2200"/>
        <v>0</v>
      </c>
      <c r="L2128" s="248"/>
      <c r="M2128" s="250"/>
      <c r="N2128" s="251"/>
      <c r="O2128" s="248"/>
      <c r="P2128" s="251"/>
      <c r="Q2128" s="166">
        <f t="shared" si="2201"/>
        <v>0</v>
      </c>
      <c r="R2128" s="251"/>
      <c r="S2128" s="251"/>
      <c r="T2128" s="167">
        <f t="shared" si="2213"/>
        <v>0</v>
      </c>
      <c r="U2128" s="157"/>
      <c r="V2128" s="248"/>
      <c r="W2128" s="251"/>
      <c r="X2128" s="166">
        <f t="shared" si="2202"/>
        <v>0</v>
      </c>
      <c r="Y2128" s="251"/>
      <c r="Z2128" s="251"/>
      <c r="AA2128" s="167">
        <f t="shared" si="2214"/>
        <v>0</v>
      </c>
      <c r="AB2128" s="157"/>
      <c r="AC2128" s="248"/>
      <c r="AD2128" s="251"/>
      <c r="AE2128" s="166">
        <f t="shared" si="2203"/>
        <v>0</v>
      </c>
      <c r="AF2128" s="251"/>
      <c r="AG2128" s="251"/>
      <c r="AH2128" s="167">
        <f t="shared" si="2215"/>
        <v>0</v>
      </c>
      <c r="AJ2128" s="252"/>
      <c r="AK2128" s="253"/>
      <c r="AL2128" s="254"/>
      <c r="AM2128" s="253"/>
      <c r="AN2128" s="254"/>
      <c r="AO2128" s="253"/>
      <c r="AP2128" s="254"/>
      <c r="AQ2128" s="253"/>
      <c r="AR2128" s="254"/>
      <c r="AS2128" s="253"/>
      <c r="AT2128" s="254"/>
      <c r="AU2128" s="253"/>
      <c r="AV2128" s="163">
        <f t="shared" si="2205"/>
        <v>0</v>
      </c>
      <c r="AW2128" s="168">
        <f t="shared" si="2206"/>
        <v>0</v>
      </c>
      <c r="AY2128" s="163">
        <f t="shared" si="2207"/>
        <v>0</v>
      </c>
      <c r="AZ2128" s="163">
        <f t="shared" si="2208"/>
        <v>0</v>
      </c>
      <c r="BA2128" s="163">
        <f t="shared" si="2209"/>
        <v>0</v>
      </c>
      <c r="BB2128" s="163">
        <f t="shared" si="2210"/>
        <v>0</v>
      </c>
      <c r="BC2128" s="163">
        <f t="shared" si="2211"/>
        <v>0</v>
      </c>
      <c r="BD2128" s="163">
        <f t="shared" si="2212"/>
        <v>0</v>
      </c>
    </row>
    <row r="2129" spans="2:56" x14ac:dyDescent="0.3">
      <c r="B2129" s="179" t="s">
        <v>119</v>
      </c>
      <c r="C2129" s="83">
        <f>SUM(C2130)</f>
        <v>0</v>
      </c>
      <c r="D2129" s="84">
        <f>SUM(D2130)</f>
        <v>0</v>
      </c>
      <c r="E2129" s="85">
        <f t="shared" si="2198"/>
        <v>0</v>
      </c>
      <c r="F2129" s="83">
        <f>SUM(F2130)</f>
        <v>2000</v>
      </c>
      <c r="G2129" s="84">
        <f>SUM(G2130)</f>
        <v>2000</v>
      </c>
      <c r="H2129" s="85">
        <f t="shared" si="2199"/>
        <v>1</v>
      </c>
      <c r="I2129" s="83">
        <f>SUM(I2130)</f>
        <v>2000</v>
      </c>
      <c r="J2129" s="86">
        <f>SUM(J2130)</f>
        <v>2000</v>
      </c>
      <c r="K2129" s="87">
        <f t="shared" si="2200"/>
        <v>1</v>
      </c>
      <c r="L2129" s="83">
        <f>SUM(L2130)</f>
        <v>0</v>
      </c>
      <c r="M2129" s="86">
        <f>SUM(M2130)</f>
        <v>0</v>
      </c>
      <c r="N2129" s="88">
        <f>SUM(N2130)</f>
        <v>0</v>
      </c>
      <c r="O2129" s="83">
        <f>SUM(O2130)</f>
        <v>0</v>
      </c>
      <c r="P2129" s="88">
        <f>SUM(P2130)</f>
        <v>2000</v>
      </c>
      <c r="Q2129" s="177">
        <f t="shared" si="2201"/>
        <v>2000</v>
      </c>
      <c r="R2129" s="88">
        <f>SUM(R2130)</f>
        <v>0</v>
      </c>
      <c r="S2129" s="88">
        <f>SUM(S2130)</f>
        <v>0</v>
      </c>
      <c r="T2129" s="178">
        <f t="shared" si="2213"/>
        <v>2000</v>
      </c>
      <c r="U2129" s="157"/>
      <c r="V2129" s="83">
        <f>SUM(V2130)</f>
        <v>0</v>
      </c>
      <c r="W2129" s="88">
        <f>SUM(W2130)</f>
        <v>0</v>
      </c>
      <c r="X2129" s="177">
        <f t="shared" si="2202"/>
        <v>0</v>
      </c>
      <c r="Y2129" s="88">
        <f>SUM(Y2130)</f>
        <v>0</v>
      </c>
      <c r="Z2129" s="88">
        <f>SUM(Z2130)</f>
        <v>0</v>
      </c>
      <c r="AA2129" s="178">
        <f t="shared" si="2214"/>
        <v>0</v>
      </c>
      <c r="AB2129" s="157"/>
      <c r="AC2129" s="83">
        <f>SUM(AC2130)</f>
        <v>2000</v>
      </c>
      <c r="AD2129" s="88">
        <f>SUM(AD2130)</f>
        <v>0</v>
      </c>
      <c r="AE2129" s="177">
        <f t="shared" si="2203"/>
        <v>2000</v>
      </c>
      <c r="AF2129" s="88">
        <f>SUM(AF2130)</f>
        <v>0</v>
      </c>
      <c r="AG2129" s="88">
        <f>SUM(AG2130)</f>
        <v>0</v>
      </c>
      <c r="AH2129" s="178">
        <f t="shared" si="2215"/>
        <v>2000</v>
      </c>
      <c r="AJ2129" s="84">
        <f t="shared" ref="AJ2129:AU2129" si="2217">SUM(AJ2130)</f>
        <v>0</v>
      </c>
      <c r="AK2129" s="86">
        <f t="shared" si="2217"/>
        <v>0</v>
      </c>
      <c r="AL2129" s="88">
        <f t="shared" si="2217"/>
        <v>0</v>
      </c>
      <c r="AM2129" s="86">
        <f t="shared" si="2217"/>
        <v>0</v>
      </c>
      <c r="AN2129" s="88">
        <f t="shared" si="2217"/>
        <v>0</v>
      </c>
      <c r="AO2129" s="86">
        <f t="shared" si="2217"/>
        <v>0</v>
      </c>
      <c r="AP2129" s="88">
        <f t="shared" si="2217"/>
        <v>0</v>
      </c>
      <c r="AQ2129" s="86">
        <f t="shared" si="2217"/>
        <v>0</v>
      </c>
      <c r="AR2129" s="88">
        <f t="shared" si="2217"/>
        <v>0</v>
      </c>
      <c r="AS2129" s="86">
        <f t="shared" si="2217"/>
        <v>0</v>
      </c>
      <c r="AT2129" s="88">
        <f t="shared" si="2217"/>
        <v>0</v>
      </c>
      <c r="AU2129" s="86">
        <f t="shared" si="2217"/>
        <v>2000</v>
      </c>
      <c r="AV2129" s="86">
        <f t="shared" si="2205"/>
        <v>2000</v>
      </c>
      <c r="AW2129" s="93">
        <f t="shared" si="2206"/>
        <v>0</v>
      </c>
      <c r="AY2129" s="86">
        <f t="shared" si="2207"/>
        <v>0</v>
      </c>
      <c r="AZ2129" s="86">
        <f t="shared" si="2208"/>
        <v>0</v>
      </c>
      <c r="BA2129" s="86">
        <f t="shared" si="2209"/>
        <v>0</v>
      </c>
      <c r="BB2129" s="86">
        <f t="shared" si="2210"/>
        <v>2000</v>
      </c>
      <c r="BC2129" s="86">
        <f t="shared" si="2211"/>
        <v>2000</v>
      </c>
      <c r="BD2129" s="86">
        <f t="shared" si="2212"/>
        <v>0</v>
      </c>
    </row>
    <row r="2130" spans="2:56" x14ac:dyDescent="0.3">
      <c r="B2130" s="169" t="s">
        <v>120</v>
      </c>
      <c r="C2130" s="248"/>
      <c r="D2130" s="249"/>
      <c r="E2130" s="172">
        <f t="shared" si="2198"/>
        <v>0</v>
      </c>
      <c r="F2130" s="248">
        <v>2000</v>
      </c>
      <c r="G2130" s="249">
        <v>2000</v>
      </c>
      <c r="H2130" s="172">
        <f t="shared" si="2199"/>
        <v>1</v>
      </c>
      <c r="I2130" s="248">
        <v>2000</v>
      </c>
      <c r="J2130" s="250">
        <v>2000</v>
      </c>
      <c r="K2130" s="174">
        <f t="shared" si="2200"/>
        <v>1</v>
      </c>
      <c r="L2130" s="248"/>
      <c r="M2130" s="250"/>
      <c r="N2130" s="251"/>
      <c r="O2130" s="248"/>
      <c r="P2130" s="251">
        <v>2000</v>
      </c>
      <c r="Q2130" s="166">
        <f t="shared" si="2201"/>
        <v>2000</v>
      </c>
      <c r="R2130" s="251"/>
      <c r="S2130" s="251"/>
      <c r="T2130" s="167">
        <f t="shared" si="2213"/>
        <v>2000</v>
      </c>
      <c r="U2130" s="157"/>
      <c r="V2130" s="248"/>
      <c r="W2130" s="251"/>
      <c r="X2130" s="166">
        <f t="shared" si="2202"/>
        <v>0</v>
      </c>
      <c r="Y2130" s="251"/>
      <c r="Z2130" s="251"/>
      <c r="AA2130" s="167">
        <f t="shared" si="2214"/>
        <v>0</v>
      </c>
      <c r="AB2130" s="157"/>
      <c r="AC2130" s="248">
        <v>2000</v>
      </c>
      <c r="AD2130" s="251"/>
      <c r="AE2130" s="166">
        <f t="shared" si="2203"/>
        <v>2000</v>
      </c>
      <c r="AF2130" s="251"/>
      <c r="AG2130" s="251"/>
      <c r="AH2130" s="167">
        <f t="shared" si="2215"/>
        <v>2000</v>
      </c>
      <c r="AJ2130" s="252"/>
      <c r="AK2130" s="253"/>
      <c r="AL2130" s="254"/>
      <c r="AM2130" s="253"/>
      <c r="AN2130" s="254"/>
      <c r="AO2130" s="253"/>
      <c r="AP2130" s="254"/>
      <c r="AQ2130" s="253"/>
      <c r="AR2130" s="254"/>
      <c r="AS2130" s="253"/>
      <c r="AT2130" s="254"/>
      <c r="AU2130" s="253">
        <v>2000</v>
      </c>
      <c r="AV2130" s="163">
        <f t="shared" si="2205"/>
        <v>2000</v>
      </c>
      <c r="AW2130" s="168">
        <f t="shared" si="2206"/>
        <v>0</v>
      </c>
      <c r="AY2130" s="163">
        <f t="shared" si="2207"/>
        <v>0</v>
      </c>
      <c r="AZ2130" s="163">
        <f t="shared" si="2208"/>
        <v>0</v>
      </c>
      <c r="BA2130" s="163">
        <f t="shared" si="2209"/>
        <v>0</v>
      </c>
      <c r="BB2130" s="163">
        <f t="shared" si="2210"/>
        <v>2000</v>
      </c>
      <c r="BC2130" s="163">
        <f t="shared" si="2211"/>
        <v>2000</v>
      </c>
      <c r="BD2130" s="163">
        <f t="shared" si="2212"/>
        <v>0</v>
      </c>
    </row>
    <row r="2131" spans="2:56" x14ac:dyDescent="0.3">
      <c r="B2131" s="179" t="s">
        <v>121</v>
      </c>
      <c r="C2131" s="83">
        <f>SUM(C2132:C2136)</f>
        <v>0</v>
      </c>
      <c r="D2131" s="84">
        <f>SUM(D2132:D2136)</f>
        <v>0</v>
      </c>
      <c r="E2131" s="85">
        <f t="shared" si="2198"/>
        <v>0</v>
      </c>
      <c r="F2131" s="83">
        <f>SUM(F2132:F2136)</f>
        <v>0</v>
      </c>
      <c r="G2131" s="84">
        <f>SUM(G2132:G2136)</f>
        <v>0</v>
      </c>
      <c r="H2131" s="85">
        <f t="shared" si="2199"/>
        <v>0</v>
      </c>
      <c r="I2131" s="83">
        <f>SUM(I2132:I2136)</f>
        <v>0</v>
      </c>
      <c r="J2131" s="86">
        <f>SUM(J2132:J2136)</f>
        <v>0</v>
      </c>
      <c r="K2131" s="87">
        <f t="shared" si="2200"/>
        <v>0</v>
      </c>
      <c r="L2131" s="83">
        <f>SUM(L2132:L2136)</f>
        <v>0</v>
      </c>
      <c r="M2131" s="86">
        <f>SUM(M2132:M2136)</f>
        <v>0</v>
      </c>
      <c r="N2131" s="88">
        <f>SUM(N2132:N2136)</f>
        <v>0</v>
      </c>
      <c r="O2131" s="83">
        <f>SUM(O2132:O2136)</f>
        <v>0</v>
      </c>
      <c r="P2131" s="88">
        <f>SUM(P2132:P2136)</f>
        <v>0</v>
      </c>
      <c r="Q2131" s="177">
        <f t="shared" si="2201"/>
        <v>0</v>
      </c>
      <c r="R2131" s="88">
        <f>SUM(R2132:R2136)</f>
        <v>0</v>
      </c>
      <c r="S2131" s="88">
        <f>SUM(S2132:S2136)</f>
        <v>0</v>
      </c>
      <c r="T2131" s="178">
        <f t="shared" si="2213"/>
        <v>0</v>
      </c>
      <c r="U2131" s="157"/>
      <c r="V2131" s="83">
        <f>SUM(V2132:V2136)</f>
        <v>0</v>
      </c>
      <c r="W2131" s="88">
        <f>SUM(W2132:W2136)</f>
        <v>0</v>
      </c>
      <c r="X2131" s="177">
        <f t="shared" si="2202"/>
        <v>0</v>
      </c>
      <c r="Y2131" s="88">
        <f>SUM(Y2132:Y2136)</f>
        <v>0</v>
      </c>
      <c r="Z2131" s="88">
        <f>SUM(Z2132:Z2136)</f>
        <v>0</v>
      </c>
      <c r="AA2131" s="178">
        <f t="shared" si="2214"/>
        <v>0</v>
      </c>
      <c r="AB2131" s="157"/>
      <c r="AC2131" s="83">
        <f>SUM(AC2132:AC2136)</f>
        <v>0</v>
      </c>
      <c r="AD2131" s="88">
        <f>SUM(AD2132:AD2136)</f>
        <v>0</v>
      </c>
      <c r="AE2131" s="177">
        <f t="shared" si="2203"/>
        <v>0</v>
      </c>
      <c r="AF2131" s="88">
        <f>SUM(AF2132:AF2136)</f>
        <v>0</v>
      </c>
      <c r="AG2131" s="88">
        <f>SUM(AG2132:AG2136)</f>
        <v>0</v>
      </c>
      <c r="AH2131" s="178">
        <f t="shared" si="2215"/>
        <v>0</v>
      </c>
      <c r="AJ2131" s="84">
        <f t="shared" ref="AJ2131:AU2131" si="2218">SUM(AJ2132:AJ2136)</f>
        <v>0</v>
      </c>
      <c r="AK2131" s="86">
        <f t="shared" si="2218"/>
        <v>0</v>
      </c>
      <c r="AL2131" s="88">
        <f t="shared" si="2218"/>
        <v>0</v>
      </c>
      <c r="AM2131" s="86">
        <f t="shared" si="2218"/>
        <v>0</v>
      </c>
      <c r="AN2131" s="88">
        <f t="shared" si="2218"/>
        <v>0</v>
      </c>
      <c r="AO2131" s="86">
        <f t="shared" si="2218"/>
        <v>0</v>
      </c>
      <c r="AP2131" s="88">
        <f t="shared" si="2218"/>
        <v>0</v>
      </c>
      <c r="AQ2131" s="86">
        <f t="shared" si="2218"/>
        <v>0</v>
      </c>
      <c r="AR2131" s="88">
        <f t="shared" si="2218"/>
        <v>0</v>
      </c>
      <c r="AS2131" s="86">
        <f t="shared" si="2218"/>
        <v>0</v>
      </c>
      <c r="AT2131" s="88">
        <f t="shared" si="2218"/>
        <v>0</v>
      </c>
      <c r="AU2131" s="86">
        <f t="shared" si="2218"/>
        <v>0</v>
      </c>
      <c r="AV2131" s="86">
        <f t="shared" si="2205"/>
        <v>0</v>
      </c>
      <c r="AW2131" s="93">
        <f t="shared" si="2206"/>
        <v>0</v>
      </c>
      <c r="AY2131" s="86">
        <f t="shared" si="2207"/>
        <v>0</v>
      </c>
      <c r="AZ2131" s="86">
        <f t="shared" si="2208"/>
        <v>0</v>
      </c>
      <c r="BA2131" s="86">
        <f t="shared" si="2209"/>
        <v>0</v>
      </c>
      <c r="BB2131" s="86">
        <f t="shared" si="2210"/>
        <v>0</v>
      </c>
      <c r="BC2131" s="86">
        <f t="shared" si="2211"/>
        <v>0</v>
      </c>
      <c r="BD2131" s="86">
        <f t="shared" si="2212"/>
        <v>0</v>
      </c>
    </row>
    <row r="2132" spans="2:56" x14ac:dyDescent="0.3">
      <c r="B2132" s="169" t="s">
        <v>122</v>
      </c>
      <c r="C2132" s="248"/>
      <c r="D2132" s="249"/>
      <c r="E2132" s="172">
        <f t="shared" si="2198"/>
        <v>0</v>
      </c>
      <c r="F2132" s="248"/>
      <c r="G2132" s="249"/>
      <c r="H2132" s="172">
        <f t="shared" si="2199"/>
        <v>0</v>
      </c>
      <c r="I2132" s="248"/>
      <c r="J2132" s="250"/>
      <c r="K2132" s="174">
        <f t="shared" si="2200"/>
        <v>0</v>
      </c>
      <c r="L2132" s="248"/>
      <c r="M2132" s="250"/>
      <c r="N2132" s="251"/>
      <c r="O2132" s="248"/>
      <c r="P2132" s="251"/>
      <c r="Q2132" s="166">
        <f t="shared" si="2201"/>
        <v>0</v>
      </c>
      <c r="R2132" s="251"/>
      <c r="S2132" s="251"/>
      <c r="T2132" s="167">
        <f t="shared" si="2213"/>
        <v>0</v>
      </c>
      <c r="U2132" s="157"/>
      <c r="V2132" s="248"/>
      <c r="W2132" s="251"/>
      <c r="X2132" s="166">
        <f t="shared" si="2202"/>
        <v>0</v>
      </c>
      <c r="Y2132" s="251"/>
      <c r="Z2132" s="251"/>
      <c r="AA2132" s="167">
        <f t="shared" si="2214"/>
        <v>0</v>
      </c>
      <c r="AB2132" s="157"/>
      <c r="AC2132" s="248"/>
      <c r="AD2132" s="251"/>
      <c r="AE2132" s="166">
        <f t="shared" si="2203"/>
        <v>0</v>
      </c>
      <c r="AF2132" s="251"/>
      <c r="AG2132" s="251"/>
      <c r="AH2132" s="167">
        <f t="shared" si="2215"/>
        <v>0</v>
      </c>
      <c r="AJ2132" s="252"/>
      <c r="AK2132" s="253"/>
      <c r="AL2132" s="254"/>
      <c r="AM2132" s="253"/>
      <c r="AN2132" s="254"/>
      <c r="AO2132" s="253"/>
      <c r="AP2132" s="254"/>
      <c r="AQ2132" s="253"/>
      <c r="AR2132" s="254"/>
      <c r="AS2132" s="253"/>
      <c r="AT2132" s="254"/>
      <c r="AU2132" s="253"/>
      <c r="AV2132" s="163">
        <f t="shared" si="2205"/>
        <v>0</v>
      </c>
      <c r="AW2132" s="168">
        <f t="shared" si="2206"/>
        <v>0</v>
      </c>
      <c r="AY2132" s="163">
        <f t="shared" si="2207"/>
        <v>0</v>
      </c>
      <c r="AZ2132" s="163">
        <f t="shared" si="2208"/>
        <v>0</v>
      </c>
      <c r="BA2132" s="163">
        <f t="shared" si="2209"/>
        <v>0</v>
      </c>
      <c r="BB2132" s="163">
        <f t="shared" si="2210"/>
        <v>0</v>
      </c>
      <c r="BC2132" s="163">
        <f t="shared" si="2211"/>
        <v>0</v>
      </c>
      <c r="BD2132" s="163">
        <f t="shared" si="2212"/>
        <v>0</v>
      </c>
    </row>
    <row r="2133" spans="2:56" x14ac:dyDescent="0.3">
      <c r="B2133" s="169" t="s">
        <v>123</v>
      </c>
      <c r="C2133" s="248"/>
      <c r="D2133" s="249"/>
      <c r="E2133" s="172">
        <f t="shared" si="2198"/>
        <v>0</v>
      </c>
      <c r="F2133" s="248"/>
      <c r="G2133" s="249"/>
      <c r="H2133" s="172">
        <f t="shared" si="2199"/>
        <v>0</v>
      </c>
      <c r="I2133" s="248"/>
      <c r="J2133" s="250"/>
      <c r="K2133" s="174">
        <f t="shared" si="2200"/>
        <v>0</v>
      </c>
      <c r="L2133" s="248"/>
      <c r="M2133" s="250"/>
      <c r="N2133" s="251"/>
      <c r="O2133" s="248"/>
      <c r="P2133" s="251"/>
      <c r="Q2133" s="166">
        <f t="shared" si="2201"/>
        <v>0</v>
      </c>
      <c r="R2133" s="251"/>
      <c r="S2133" s="251"/>
      <c r="T2133" s="167">
        <f t="shared" si="2213"/>
        <v>0</v>
      </c>
      <c r="U2133" s="157"/>
      <c r="V2133" s="248"/>
      <c r="W2133" s="251"/>
      <c r="X2133" s="166">
        <f t="shared" si="2202"/>
        <v>0</v>
      </c>
      <c r="Y2133" s="251"/>
      <c r="Z2133" s="251"/>
      <c r="AA2133" s="167">
        <f t="shared" si="2214"/>
        <v>0</v>
      </c>
      <c r="AB2133" s="157"/>
      <c r="AC2133" s="248"/>
      <c r="AD2133" s="251"/>
      <c r="AE2133" s="166">
        <f t="shared" si="2203"/>
        <v>0</v>
      </c>
      <c r="AF2133" s="251"/>
      <c r="AG2133" s="251"/>
      <c r="AH2133" s="167">
        <f t="shared" si="2215"/>
        <v>0</v>
      </c>
      <c r="AJ2133" s="252"/>
      <c r="AK2133" s="253"/>
      <c r="AL2133" s="254"/>
      <c r="AM2133" s="253"/>
      <c r="AN2133" s="254"/>
      <c r="AO2133" s="253"/>
      <c r="AP2133" s="254"/>
      <c r="AQ2133" s="253"/>
      <c r="AR2133" s="254"/>
      <c r="AS2133" s="253"/>
      <c r="AT2133" s="254"/>
      <c r="AU2133" s="253"/>
      <c r="AV2133" s="163">
        <f t="shared" si="2205"/>
        <v>0</v>
      </c>
      <c r="AW2133" s="168">
        <f t="shared" si="2206"/>
        <v>0</v>
      </c>
      <c r="AY2133" s="163">
        <f t="shared" si="2207"/>
        <v>0</v>
      </c>
      <c r="AZ2133" s="163">
        <f t="shared" si="2208"/>
        <v>0</v>
      </c>
      <c r="BA2133" s="163">
        <f t="shared" si="2209"/>
        <v>0</v>
      </c>
      <c r="BB2133" s="163">
        <f t="shared" si="2210"/>
        <v>0</v>
      </c>
      <c r="BC2133" s="163">
        <f t="shared" si="2211"/>
        <v>0</v>
      </c>
      <c r="BD2133" s="163">
        <f t="shared" si="2212"/>
        <v>0</v>
      </c>
    </row>
    <row r="2134" spans="2:56" x14ac:dyDescent="0.3">
      <c r="B2134" s="169" t="s">
        <v>124</v>
      </c>
      <c r="C2134" s="248"/>
      <c r="D2134" s="249"/>
      <c r="E2134" s="172">
        <f t="shared" si="2198"/>
        <v>0</v>
      </c>
      <c r="F2134" s="248"/>
      <c r="G2134" s="249"/>
      <c r="H2134" s="172">
        <f t="shared" si="2199"/>
        <v>0</v>
      </c>
      <c r="I2134" s="248"/>
      <c r="J2134" s="250"/>
      <c r="K2134" s="174">
        <f t="shared" si="2200"/>
        <v>0</v>
      </c>
      <c r="L2134" s="248"/>
      <c r="M2134" s="250"/>
      <c r="N2134" s="251"/>
      <c r="O2134" s="248"/>
      <c r="P2134" s="251"/>
      <c r="Q2134" s="166">
        <f t="shared" si="2201"/>
        <v>0</v>
      </c>
      <c r="R2134" s="251"/>
      <c r="S2134" s="251"/>
      <c r="T2134" s="167">
        <f t="shared" si="2213"/>
        <v>0</v>
      </c>
      <c r="U2134" s="157"/>
      <c r="V2134" s="248"/>
      <c r="W2134" s="251"/>
      <c r="X2134" s="166">
        <f t="shared" si="2202"/>
        <v>0</v>
      </c>
      <c r="Y2134" s="251"/>
      <c r="Z2134" s="251"/>
      <c r="AA2134" s="167">
        <f t="shared" si="2214"/>
        <v>0</v>
      </c>
      <c r="AB2134" s="157"/>
      <c r="AC2134" s="248"/>
      <c r="AD2134" s="251"/>
      <c r="AE2134" s="166">
        <f t="shared" si="2203"/>
        <v>0</v>
      </c>
      <c r="AF2134" s="251"/>
      <c r="AG2134" s="251"/>
      <c r="AH2134" s="167">
        <f t="shared" si="2215"/>
        <v>0</v>
      </c>
      <c r="AJ2134" s="252"/>
      <c r="AK2134" s="253"/>
      <c r="AL2134" s="254"/>
      <c r="AM2134" s="253"/>
      <c r="AN2134" s="254"/>
      <c r="AO2134" s="253"/>
      <c r="AP2134" s="254"/>
      <c r="AQ2134" s="253"/>
      <c r="AR2134" s="254"/>
      <c r="AS2134" s="253"/>
      <c r="AT2134" s="254"/>
      <c r="AU2134" s="253"/>
      <c r="AV2134" s="163">
        <f t="shared" si="2205"/>
        <v>0</v>
      </c>
      <c r="AW2134" s="168">
        <f t="shared" si="2206"/>
        <v>0</v>
      </c>
      <c r="AY2134" s="163">
        <f t="shared" si="2207"/>
        <v>0</v>
      </c>
      <c r="AZ2134" s="163">
        <f t="shared" si="2208"/>
        <v>0</v>
      </c>
      <c r="BA2134" s="163">
        <f t="shared" si="2209"/>
        <v>0</v>
      </c>
      <c r="BB2134" s="163">
        <f t="shared" si="2210"/>
        <v>0</v>
      </c>
      <c r="BC2134" s="163">
        <f t="shared" si="2211"/>
        <v>0</v>
      </c>
      <c r="BD2134" s="163">
        <f t="shared" si="2212"/>
        <v>0</v>
      </c>
    </row>
    <row r="2135" spans="2:56" x14ac:dyDescent="0.3">
      <c r="B2135" s="169" t="s">
        <v>125</v>
      </c>
      <c r="C2135" s="248"/>
      <c r="D2135" s="249"/>
      <c r="E2135" s="172">
        <f t="shared" si="2198"/>
        <v>0</v>
      </c>
      <c r="F2135" s="248"/>
      <c r="G2135" s="249"/>
      <c r="H2135" s="172">
        <f t="shared" si="2199"/>
        <v>0</v>
      </c>
      <c r="I2135" s="248"/>
      <c r="J2135" s="250"/>
      <c r="K2135" s="174">
        <f t="shared" si="2200"/>
        <v>0</v>
      </c>
      <c r="L2135" s="248"/>
      <c r="M2135" s="250"/>
      <c r="N2135" s="251"/>
      <c r="O2135" s="248"/>
      <c r="P2135" s="251"/>
      <c r="Q2135" s="166">
        <f t="shared" si="2201"/>
        <v>0</v>
      </c>
      <c r="R2135" s="251"/>
      <c r="S2135" s="251"/>
      <c r="T2135" s="167">
        <f t="shared" si="2213"/>
        <v>0</v>
      </c>
      <c r="U2135" s="157"/>
      <c r="V2135" s="248"/>
      <c r="W2135" s="251"/>
      <c r="X2135" s="166">
        <f t="shared" si="2202"/>
        <v>0</v>
      </c>
      <c r="Y2135" s="251"/>
      <c r="Z2135" s="251"/>
      <c r="AA2135" s="167">
        <f t="shared" si="2214"/>
        <v>0</v>
      </c>
      <c r="AB2135" s="157"/>
      <c r="AC2135" s="248"/>
      <c r="AD2135" s="251"/>
      <c r="AE2135" s="166">
        <f t="shared" si="2203"/>
        <v>0</v>
      </c>
      <c r="AF2135" s="251"/>
      <c r="AG2135" s="251"/>
      <c r="AH2135" s="167">
        <f t="shared" si="2215"/>
        <v>0</v>
      </c>
      <c r="AJ2135" s="252"/>
      <c r="AK2135" s="253"/>
      <c r="AL2135" s="254"/>
      <c r="AM2135" s="253"/>
      <c r="AN2135" s="254"/>
      <c r="AO2135" s="253"/>
      <c r="AP2135" s="254"/>
      <c r="AQ2135" s="253"/>
      <c r="AR2135" s="254"/>
      <c r="AS2135" s="253"/>
      <c r="AT2135" s="254"/>
      <c r="AU2135" s="253"/>
      <c r="AV2135" s="163">
        <f t="shared" si="2205"/>
        <v>0</v>
      </c>
      <c r="AW2135" s="168">
        <f t="shared" si="2206"/>
        <v>0</v>
      </c>
      <c r="AY2135" s="163">
        <f t="shared" si="2207"/>
        <v>0</v>
      </c>
      <c r="AZ2135" s="163">
        <f t="shared" si="2208"/>
        <v>0</v>
      </c>
      <c r="BA2135" s="163">
        <f t="shared" si="2209"/>
        <v>0</v>
      </c>
      <c r="BB2135" s="163">
        <f t="shared" si="2210"/>
        <v>0</v>
      </c>
      <c r="BC2135" s="163">
        <f t="shared" si="2211"/>
        <v>0</v>
      </c>
      <c r="BD2135" s="163">
        <f t="shared" si="2212"/>
        <v>0</v>
      </c>
    </row>
    <row r="2136" spans="2:56" x14ac:dyDescent="0.3">
      <c r="B2136" s="169" t="s">
        <v>126</v>
      </c>
      <c r="C2136" s="248"/>
      <c r="D2136" s="249"/>
      <c r="E2136" s="172">
        <f t="shared" si="2198"/>
        <v>0</v>
      </c>
      <c r="F2136" s="248"/>
      <c r="G2136" s="249"/>
      <c r="H2136" s="172">
        <f t="shared" si="2199"/>
        <v>0</v>
      </c>
      <c r="I2136" s="248"/>
      <c r="J2136" s="250"/>
      <c r="K2136" s="174">
        <f t="shared" si="2200"/>
        <v>0</v>
      </c>
      <c r="L2136" s="248"/>
      <c r="M2136" s="250"/>
      <c r="N2136" s="251"/>
      <c r="O2136" s="248"/>
      <c r="P2136" s="251"/>
      <c r="Q2136" s="166">
        <f t="shared" si="2201"/>
        <v>0</v>
      </c>
      <c r="R2136" s="251"/>
      <c r="S2136" s="251"/>
      <c r="T2136" s="167">
        <f t="shared" si="2213"/>
        <v>0</v>
      </c>
      <c r="U2136" s="157"/>
      <c r="V2136" s="248"/>
      <c r="W2136" s="251"/>
      <c r="X2136" s="166">
        <f t="shared" si="2202"/>
        <v>0</v>
      </c>
      <c r="Y2136" s="251"/>
      <c r="Z2136" s="251"/>
      <c r="AA2136" s="167">
        <f t="shared" si="2214"/>
        <v>0</v>
      </c>
      <c r="AB2136" s="157"/>
      <c r="AC2136" s="248"/>
      <c r="AD2136" s="251"/>
      <c r="AE2136" s="166">
        <f t="shared" si="2203"/>
        <v>0</v>
      </c>
      <c r="AF2136" s="251"/>
      <c r="AG2136" s="251"/>
      <c r="AH2136" s="167">
        <f t="shared" si="2215"/>
        <v>0</v>
      </c>
      <c r="AJ2136" s="252"/>
      <c r="AK2136" s="253"/>
      <c r="AL2136" s="254"/>
      <c r="AM2136" s="253"/>
      <c r="AN2136" s="254"/>
      <c r="AO2136" s="253"/>
      <c r="AP2136" s="254"/>
      <c r="AQ2136" s="253"/>
      <c r="AR2136" s="254"/>
      <c r="AS2136" s="253"/>
      <c r="AT2136" s="254"/>
      <c r="AU2136" s="253"/>
      <c r="AV2136" s="163">
        <f t="shared" si="2205"/>
        <v>0</v>
      </c>
      <c r="AW2136" s="168">
        <f t="shared" si="2206"/>
        <v>0</v>
      </c>
      <c r="AY2136" s="163">
        <f t="shared" si="2207"/>
        <v>0</v>
      </c>
      <c r="AZ2136" s="163">
        <f t="shared" si="2208"/>
        <v>0</v>
      </c>
      <c r="BA2136" s="163">
        <f t="shared" si="2209"/>
        <v>0</v>
      </c>
      <c r="BB2136" s="163">
        <f t="shared" si="2210"/>
        <v>0</v>
      </c>
      <c r="BC2136" s="163">
        <f t="shared" si="2211"/>
        <v>0</v>
      </c>
      <c r="BD2136" s="163">
        <f t="shared" si="2212"/>
        <v>0</v>
      </c>
    </row>
    <row r="2137" spans="2:56" x14ac:dyDescent="0.3">
      <c r="B2137" s="179" t="s">
        <v>127</v>
      </c>
      <c r="C2137" s="83">
        <f>SUM(C2138)</f>
        <v>0</v>
      </c>
      <c r="D2137" s="84">
        <f>SUM(D2138)</f>
        <v>0</v>
      </c>
      <c r="E2137" s="85">
        <f t="shared" si="2198"/>
        <v>0</v>
      </c>
      <c r="F2137" s="83">
        <f>SUM(F2138)</f>
        <v>0</v>
      </c>
      <c r="G2137" s="84">
        <f>SUM(G2138)</f>
        <v>0</v>
      </c>
      <c r="H2137" s="85">
        <f t="shared" si="2199"/>
        <v>0</v>
      </c>
      <c r="I2137" s="83">
        <f>SUM(I2138)</f>
        <v>0</v>
      </c>
      <c r="J2137" s="86">
        <f>SUM(J2138)</f>
        <v>0</v>
      </c>
      <c r="K2137" s="87">
        <f t="shared" si="2200"/>
        <v>0</v>
      </c>
      <c r="L2137" s="83">
        <f>SUM(L2138)</f>
        <v>0</v>
      </c>
      <c r="M2137" s="86">
        <f>SUM(M2138)</f>
        <v>0</v>
      </c>
      <c r="N2137" s="88">
        <f>SUM(N2138)</f>
        <v>0</v>
      </c>
      <c r="O2137" s="83">
        <f>SUM(O2138)</f>
        <v>0</v>
      </c>
      <c r="P2137" s="88">
        <f>SUM(P2138)</f>
        <v>0</v>
      </c>
      <c r="Q2137" s="177">
        <f t="shared" si="2201"/>
        <v>0</v>
      </c>
      <c r="R2137" s="88">
        <f>SUM(R2138)</f>
        <v>0</v>
      </c>
      <c r="S2137" s="88">
        <f>SUM(S2138)</f>
        <v>0</v>
      </c>
      <c r="T2137" s="178">
        <f t="shared" si="2213"/>
        <v>0</v>
      </c>
      <c r="U2137" s="157"/>
      <c r="V2137" s="83">
        <f>SUM(V2138)</f>
        <v>0</v>
      </c>
      <c r="W2137" s="88">
        <f>SUM(W2138)</f>
        <v>0</v>
      </c>
      <c r="X2137" s="177">
        <f t="shared" si="2202"/>
        <v>0</v>
      </c>
      <c r="Y2137" s="88">
        <f>SUM(Y2138)</f>
        <v>0</v>
      </c>
      <c r="Z2137" s="88">
        <f>SUM(Z2138)</f>
        <v>0</v>
      </c>
      <c r="AA2137" s="178">
        <f t="shared" si="2214"/>
        <v>0</v>
      </c>
      <c r="AB2137" s="157"/>
      <c r="AC2137" s="83">
        <f>SUM(AC2138)</f>
        <v>0</v>
      </c>
      <c r="AD2137" s="88">
        <f>SUM(AD2138)</f>
        <v>0</v>
      </c>
      <c r="AE2137" s="177">
        <f t="shared" si="2203"/>
        <v>0</v>
      </c>
      <c r="AF2137" s="88">
        <f>SUM(AF2138)</f>
        <v>0</v>
      </c>
      <c r="AG2137" s="88">
        <f>SUM(AG2138)</f>
        <v>0</v>
      </c>
      <c r="AH2137" s="178">
        <f t="shared" si="2215"/>
        <v>0</v>
      </c>
      <c r="AJ2137" s="84">
        <f t="shared" ref="AJ2137:AU2137" si="2219">SUM(AJ2138)</f>
        <v>0</v>
      </c>
      <c r="AK2137" s="86">
        <f t="shared" si="2219"/>
        <v>0</v>
      </c>
      <c r="AL2137" s="88">
        <f t="shared" si="2219"/>
        <v>0</v>
      </c>
      <c r="AM2137" s="86">
        <f t="shared" si="2219"/>
        <v>0</v>
      </c>
      <c r="AN2137" s="88">
        <f t="shared" si="2219"/>
        <v>0</v>
      </c>
      <c r="AO2137" s="86">
        <f t="shared" si="2219"/>
        <v>0</v>
      </c>
      <c r="AP2137" s="88">
        <f t="shared" si="2219"/>
        <v>0</v>
      </c>
      <c r="AQ2137" s="86">
        <f t="shared" si="2219"/>
        <v>0</v>
      </c>
      <c r="AR2137" s="88">
        <f t="shared" si="2219"/>
        <v>0</v>
      </c>
      <c r="AS2137" s="86">
        <f t="shared" si="2219"/>
        <v>0</v>
      </c>
      <c r="AT2137" s="88">
        <f t="shared" si="2219"/>
        <v>0</v>
      </c>
      <c r="AU2137" s="86">
        <f t="shared" si="2219"/>
        <v>0</v>
      </c>
      <c r="AV2137" s="86">
        <f t="shared" si="2205"/>
        <v>0</v>
      </c>
      <c r="AW2137" s="93">
        <f t="shared" si="2206"/>
        <v>0</v>
      </c>
      <c r="AY2137" s="86">
        <f t="shared" si="2207"/>
        <v>0</v>
      </c>
      <c r="AZ2137" s="86">
        <f t="shared" si="2208"/>
        <v>0</v>
      </c>
      <c r="BA2137" s="86">
        <f t="shared" si="2209"/>
        <v>0</v>
      </c>
      <c r="BB2137" s="86">
        <f t="shared" si="2210"/>
        <v>0</v>
      </c>
      <c r="BC2137" s="86">
        <f t="shared" si="2211"/>
        <v>0</v>
      </c>
      <c r="BD2137" s="86">
        <f t="shared" si="2212"/>
        <v>0</v>
      </c>
    </row>
    <row r="2138" spans="2:56" x14ac:dyDescent="0.3">
      <c r="B2138" s="169" t="s">
        <v>105</v>
      </c>
      <c r="C2138" s="248"/>
      <c r="D2138" s="249"/>
      <c r="E2138" s="172">
        <f t="shared" si="2198"/>
        <v>0</v>
      </c>
      <c r="F2138" s="248"/>
      <c r="G2138" s="249"/>
      <c r="H2138" s="172">
        <f t="shared" si="2199"/>
        <v>0</v>
      </c>
      <c r="I2138" s="248"/>
      <c r="J2138" s="250"/>
      <c r="K2138" s="174">
        <f t="shared" si="2200"/>
        <v>0</v>
      </c>
      <c r="L2138" s="248"/>
      <c r="M2138" s="250"/>
      <c r="N2138" s="251"/>
      <c r="O2138" s="248"/>
      <c r="P2138" s="251"/>
      <c r="Q2138" s="166">
        <f t="shared" si="2201"/>
        <v>0</v>
      </c>
      <c r="R2138" s="251"/>
      <c r="S2138" s="251"/>
      <c r="T2138" s="167">
        <f t="shared" si="2213"/>
        <v>0</v>
      </c>
      <c r="U2138" s="157"/>
      <c r="V2138" s="248"/>
      <c r="W2138" s="251"/>
      <c r="X2138" s="166">
        <f t="shared" si="2202"/>
        <v>0</v>
      </c>
      <c r="Y2138" s="251"/>
      <c r="Z2138" s="251"/>
      <c r="AA2138" s="167">
        <f t="shared" si="2214"/>
        <v>0</v>
      </c>
      <c r="AB2138" s="157"/>
      <c r="AC2138" s="248"/>
      <c r="AD2138" s="251"/>
      <c r="AE2138" s="166">
        <f t="shared" si="2203"/>
        <v>0</v>
      </c>
      <c r="AF2138" s="251"/>
      <c r="AG2138" s="251"/>
      <c r="AH2138" s="167">
        <f t="shared" si="2215"/>
        <v>0</v>
      </c>
      <c r="AJ2138" s="252"/>
      <c r="AK2138" s="253"/>
      <c r="AL2138" s="254"/>
      <c r="AM2138" s="253"/>
      <c r="AN2138" s="254"/>
      <c r="AO2138" s="253"/>
      <c r="AP2138" s="254"/>
      <c r="AQ2138" s="253"/>
      <c r="AR2138" s="254"/>
      <c r="AS2138" s="253"/>
      <c r="AT2138" s="254"/>
      <c r="AU2138" s="253"/>
      <c r="AV2138" s="163">
        <f t="shared" si="2205"/>
        <v>0</v>
      </c>
      <c r="AW2138" s="168">
        <f t="shared" si="2206"/>
        <v>0</v>
      </c>
      <c r="AY2138" s="163">
        <f t="shared" si="2207"/>
        <v>0</v>
      </c>
      <c r="AZ2138" s="163">
        <f t="shared" si="2208"/>
        <v>0</v>
      </c>
      <c r="BA2138" s="163">
        <f t="shared" si="2209"/>
        <v>0</v>
      </c>
      <c r="BB2138" s="163">
        <f t="shared" si="2210"/>
        <v>0</v>
      </c>
      <c r="BC2138" s="163">
        <f t="shared" si="2211"/>
        <v>0</v>
      </c>
      <c r="BD2138" s="163">
        <f t="shared" si="2212"/>
        <v>0</v>
      </c>
    </row>
    <row r="2139" spans="2:56" x14ac:dyDescent="0.3">
      <c r="B2139" s="179" t="s">
        <v>128</v>
      </c>
      <c r="C2139" s="83">
        <f>SUM(C2140)</f>
        <v>0</v>
      </c>
      <c r="D2139" s="84">
        <f>SUM(D2140)</f>
        <v>0</v>
      </c>
      <c r="E2139" s="85">
        <f t="shared" si="2198"/>
        <v>0</v>
      </c>
      <c r="F2139" s="83">
        <f>SUM(F2140)</f>
        <v>0</v>
      </c>
      <c r="G2139" s="84">
        <f>SUM(G2140)</f>
        <v>0</v>
      </c>
      <c r="H2139" s="85">
        <f t="shared" si="2199"/>
        <v>0</v>
      </c>
      <c r="I2139" s="83">
        <f>SUM(I2140)</f>
        <v>0</v>
      </c>
      <c r="J2139" s="86">
        <f>SUM(J2140)</f>
        <v>0</v>
      </c>
      <c r="K2139" s="87">
        <f t="shared" si="2200"/>
        <v>0</v>
      </c>
      <c r="L2139" s="83">
        <f>SUM(L2140)</f>
        <v>0</v>
      </c>
      <c r="M2139" s="86">
        <f>SUM(M2140)</f>
        <v>0</v>
      </c>
      <c r="N2139" s="88">
        <f>SUM(N2140)</f>
        <v>0</v>
      </c>
      <c r="O2139" s="83">
        <f>SUM(O2140)</f>
        <v>0</v>
      </c>
      <c r="P2139" s="88">
        <f>SUM(P2140)</f>
        <v>0</v>
      </c>
      <c r="Q2139" s="177">
        <f t="shared" si="2201"/>
        <v>0</v>
      </c>
      <c r="R2139" s="88">
        <f>SUM(R2140)</f>
        <v>0</v>
      </c>
      <c r="S2139" s="88">
        <f>SUM(S2140)</f>
        <v>0</v>
      </c>
      <c r="T2139" s="178">
        <f t="shared" si="2213"/>
        <v>0</v>
      </c>
      <c r="U2139" s="157"/>
      <c r="V2139" s="83">
        <f>SUM(V2140)</f>
        <v>0</v>
      </c>
      <c r="W2139" s="88">
        <f>SUM(W2140)</f>
        <v>0</v>
      </c>
      <c r="X2139" s="177">
        <f t="shared" si="2202"/>
        <v>0</v>
      </c>
      <c r="Y2139" s="88">
        <f>SUM(Y2140)</f>
        <v>0</v>
      </c>
      <c r="Z2139" s="88">
        <f>SUM(Z2140)</f>
        <v>0</v>
      </c>
      <c r="AA2139" s="178">
        <f t="shared" si="2214"/>
        <v>0</v>
      </c>
      <c r="AB2139" s="157"/>
      <c r="AC2139" s="83">
        <f>SUM(AC2140)</f>
        <v>0</v>
      </c>
      <c r="AD2139" s="88">
        <f>SUM(AD2140)</f>
        <v>0</v>
      </c>
      <c r="AE2139" s="177">
        <f t="shared" si="2203"/>
        <v>0</v>
      </c>
      <c r="AF2139" s="88">
        <f>SUM(AF2140)</f>
        <v>0</v>
      </c>
      <c r="AG2139" s="88">
        <f>SUM(AG2140)</f>
        <v>0</v>
      </c>
      <c r="AH2139" s="178">
        <f t="shared" si="2215"/>
        <v>0</v>
      </c>
      <c r="AJ2139" s="84">
        <f t="shared" ref="AJ2139:AU2139" si="2220">SUM(AJ2140)</f>
        <v>0</v>
      </c>
      <c r="AK2139" s="86">
        <f t="shared" si="2220"/>
        <v>0</v>
      </c>
      <c r="AL2139" s="88">
        <f t="shared" si="2220"/>
        <v>0</v>
      </c>
      <c r="AM2139" s="86">
        <f t="shared" si="2220"/>
        <v>0</v>
      </c>
      <c r="AN2139" s="88">
        <f t="shared" si="2220"/>
        <v>0</v>
      </c>
      <c r="AO2139" s="86">
        <f t="shared" si="2220"/>
        <v>0</v>
      </c>
      <c r="AP2139" s="88">
        <f t="shared" si="2220"/>
        <v>0</v>
      </c>
      <c r="AQ2139" s="86">
        <f t="shared" si="2220"/>
        <v>0</v>
      </c>
      <c r="AR2139" s="88">
        <f t="shared" si="2220"/>
        <v>0</v>
      </c>
      <c r="AS2139" s="86">
        <f t="shared" si="2220"/>
        <v>0</v>
      </c>
      <c r="AT2139" s="88">
        <f t="shared" si="2220"/>
        <v>0</v>
      </c>
      <c r="AU2139" s="86">
        <f t="shared" si="2220"/>
        <v>0</v>
      </c>
      <c r="AV2139" s="86">
        <f t="shared" si="2205"/>
        <v>0</v>
      </c>
      <c r="AW2139" s="93">
        <f t="shared" si="2206"/>
        <v>0</v>
      </c>
      <c r="AY2139" s="86">
        <f t="shared" si="2207"/>
        <v>0</v>
      </c>
      <c r="AZ2139" s="86">
        <f t="shared" si="2208"/>
        <v>0</v>
      </c>
      <c r="BA2139" s="86">
        <f t="shared" si="2209"/>
        <v>0</v>
      </c>
      <c r="BB2139" s="86">
        <f t="shared" si="2210"/>
        <v>0</v>
      </c>
      <c r="BC2139" s="86">
        <f t="shared" si="2211"/>
        <v>0</v>
      </c>
      <c r="BD2139" s="86">
        <f t="shared" si="2212"/>
        <v>0</v>
      </c>
    </row>
    <row r="2140" spans="2:56" x14ac:dyDescent="0.3">
      <c r="B2140" s="169" t="s">
        <v>105</v>
      </c>
      <c r="C2140" s="248"/>
      <c r="D2140" s="249"/>
      <c r="E2140" s="172">
        <f t="shared" si="2198"/>
        <v>0</v>
      </c>
      <c r="F2140" s="248"/>
      <c r="G2140" s="249"/>
      <c r="H2140" s="172">
        <f t="shared" si="2199"/>
        <v>0</v>
      </c>
      <c r="I2140" s="248"/>
      <c r="J2140" s="250"/>
      <c r="K2140" s="174">
        <f t="shared" si="2200"/>
        <v>0</v>
      </c>
      <c r="L2140" s="248"/>
      <c r="M2140" s="250"/>
      <c r="N2140" s="251"/>
      <c r="O2140" s="248"/>
      <c r="P2140" s="251"/>
      <c r="Q2140" s="166">
        <f t="shared" si="2201"/>
        <v>0</v>
      </c>
      <c r="R2140" s="251"/>
      <c r="S2140" s="251"/>
      <c r="T2140" s="167">
        <f t="shared" si="2213"/>
        <v>0</v>
      </c>
      <c r="U2140" s="157"/>
      <c r="V2140" s="248"/>
      <c r="W2140" s="251"/>
      <c r="X2140" s="166">
        <f t="shared" si="2202"/>
        <v>0</v>
      </c>
      <c r="Y2140" s="251"/>
      <c r="Z2140" s="251"/>
      <c r="AA2140" s="167">
        <f t="shared" si="2214"/>
        <v>0</v>
      </c>
      <c r="AB2140" s="157"/>
      <c r="AC2140" s="248"/>
      <c r="AD2140" s="251"/>
      <c r="AE2140" s="166">
        <f t="shared" si="2203"/>
        <v>0</v>
      </c>
      <c r="AF2140" s="251"/>
      <c r="AG2140" s="251"/>
      <c r="AH2140" s="167">
        <f t="shared" si="2215"/>
        <v>0</v>
      </c>
      <c r="AJ2140" s="252"/>
      <c r="AK2140" s="253"/>
      <c r="AL2140" s="254"/>
      <c r="AM2140" s="253"/>
      <c r="AN2140" s="254"/>
      <c r="AO2140" s="253"/>
      <c r="AP2140" s="254"/>
      <c r="AQ2140" s="253"/>
      <c r="AR2140" s="254"/>
      <c r="AS2140" s="253"/>
      <c r="AT2140" s="254"/>
      <c r="AU2140" s="253"/>
      <c r="AV2140" s="163">
        <f t="shared" si="2205"/>
        <v>0</v>
      </c>
      <c r="AW2140" s="168">
        <f t="shared" si="2206"/>
        <v>0</v>
      </c>
      <c r="AY2140" s="163">
        <f t="shared" si="2207"/>
        <v>0</v>
      </c>
      <c r="AZ2140" s="163">
        <f t="shared" si="2208"/>
        <v>0</v>
      </c>
      <c r="BA2140" s="163">
        <f t="shared" si="2209"/>
        <v>0</v>
      </c>
      <c r="BB2140" s="163">
        <f t="shared" si="2210"/>
        <v>0</v>
      </c>
      <c r="BC2140" s="163">
        <f t="shared" si="2211"/>
        <v>0</v>
      </c>
      <c r="BD2140" s="163">
        <f t="shared" si="2212"/>
        <v>0</v>
      </c>
    </row>
    <row r="2141" spans="2:56" x14ac:dyDescent="0.3">
      <c r="B2141" s="179" t="s">
        <v>129</v>
      </c>
      <c r="C2141" s="83">
        <f>SUM(C2142)</f>
        <v>0</v>
      </c>
      <c r="D2141" s="84">
        <f>SUM(D2142)</f>
        <v>0</v>
      </c>
      <c r="E2141" s="85">
        <f t="shared" si="2198"/>
        <v>0</v>
      </c>
      <c r="F2141" s="83">
        <f>SUM(F2142)</f>
        <v>0</v>
      </c>
      <c r="G2141" s="84">
        <f>SUM(G2142)</f>
        <v>0</v>
      </c>
      <c r="H2141" s="85">
        <f t="shared" si="2199"/>
        <v>0</v>
      </c>
      <c r="I2141" s="83">
        <f>SUM(I2142)</f>
        <v>0</v>
      </c>
      <c r="J2141" s="86">
        <f>SUM(J2142)</f>
        <v>0</v>
      </c>
      <c r="K2141" s="87">
        <f t="shared" si="2200"/>
        <v>0</v>
      </c>
      <c r="L2141" s="83">
        <f>SUM(L2142)</f>
        <v>0</v>
      </c>
      <c r="M2141" s="86">
        <f>SUM(M2142)</f>
        <v>0</v>
      </c>
      <c r="N2141" s="88">
        <f>SUM(N2142)</f>
        <v>0</v>
      </c>
      <c r="O2141" s="83">
        <f>SUM(O2142)</f>
        <v>0</v>
      </c>
      <c r="P2141" s="88">
        <f>SUM(P2142)</f>
        <v>0</v>
      </c>
      <c r="Q2141" s="177">
        <f t="shared" si="2201"/>
        <v>0</v>
      </c>
      <c r="R2141" s="88">
        <f>SUM(R2142)</f>
        <v>0</v>
      </c>
      <c r="S2141" s="88">
        <f>SUM(S2142)</f>
        <v>0</v>
      </c>
      <c r="T2141" s="178">
        <f t="shared" si="2213"/>
        <v>0</v>
      </c>
      <c r="U2141" s="157"/>
      <c r="V2141" s="83">
        <f>SUM(V2142)</f>
        <v>0</v>
      </c>
      <c r="W2141" s="88">
        <f>SUM(W2142)</f>
        <v>0</v>
      </c>
      <c r="X2141" s="177">
        <f t="shared" si="2202"/>
        <v>0</v>
      </c>
      <c r="Y2141" s="88">
        <f>SUM(Y2142)</f>
        <v>0</v>
      </c>
      <c r="Z2141" s="88">
        <f>SUM(Z2142)</f>
        <v>0</v>
      </c>
      <c r="AA2141" s="178">
        <f t="shared" si="2214"/>
        <v>0</v>
      </c>
      <c r="AB2141" s="157"/>
      <c r="AC2141" s="83">
        <f>SUM(AC2142)</f>
        <v>0</v>
      </c>
      <c r="AD2141" s="88">
        <f>SUM(AD2142)</f>
        <v>0</v>
      </c>
      <c r="AE2141" s="177">
        <f t="shared" si="2203"/>
        <v>0</v>
      </c>
      <c r="AF2141" s="88">
        <f>SUM(AF2142)</f>
        <v>0</v>
      </c>
      <c r="AG2141" s="88">
        <f>SUM(AG2142)</f>
        <v>0</v>
      </c>
      <c r="AH2141" s="178">
        <f t="shared" si="2215"/>
        <v>0</v>
      </c>
      <c r="AJ2141" s="84">
        <f t="shared" ref="AJ2141:AU2141" si="2221">SUM(AJ2142)</f>
        <v>0</v>
      </c>
      <c r="AK2141" s="86">
        <f t="shared" si="2221"/>
        <v>0</v>
      </c>
      <c r="AL2141" s="88">
        <f t="shared" si="2221"/>
        <v>0</v>
      </c>
      <c r="AM2141" s="86">
        <f t="shared" si="2221"/>
        <v>0</v>
      </c>
      <c r="AN2141" s="88">
        <f t="shared" si="2221"/>
        <v>0</v>
      </c>
      <c r="AO2141" s="86">
        <f t="shared" si="2221"/>
        <v>0</v>
      </c>
      <c r="AP2141" s="88">
        <f t="shared" si="2221"/>
        <v>0</v>
      </c>
      <c r="AQ2141" s="86">
        <f t="shared" si="2221"/>
        <v>0</v>
      </c>
      <c r="AR2141" s="88">
        <f t="shared" si="2221"/>
        <v>0</v>
      </c>
      <c r="AS2141" s="86">
        <f t="shared" si="2221"/>
        <v>0</v>
      </c>
      <c r="AT2141" s="88">
        <f t="shared" si="2221"/>
        <v>0</v>
      </c>
      <c r="AU2141" s="86">
        <f t="shared" si="2221"/>
        <v>0</v>
      </c>
      <c r="AV2141" s="86">
        <f t="shared" si="2205"/>
        <v>0</v>
      </c>
      <c r="AW2141" s="93">
        <f t="shared" si="2206"/>
        <v>0</v>
      </c>
      <c r="AY2141" s="86">
        <f t="shared" si="2207"/>
        <v>0</v>
      </c>
      <c r="AZ2141" s="86">
        <f t="shared" si="2208"/>
        <v>0</v>
      </c>
      <c r="BA2141" s="86">
        <f t="shared" si="2209"/>
        <v>0</v>
      </c>
      <c r="BB2141" s="86">
        <f t="shared" si="2210"/>
        <v>0</v>
      </c>
      <c r="BC2141" s="86">
        <f t="shared" si="2211"/>
        <v>0</v>
      </c>
      <c r="BD2141" s="86">
        <f t="shared" si="2212"/>
        <v>0</v>
      </c>
    </row>
    <row r="2142" spans="2:56" x14ac:dyDescent="0.3">
      <c r="B2142" s="169" t="s">
        <v>105</v>
      </c>
      <c r="C2142" s="248"/>
      <c r="D2142" s="249"/>
      <c r="E2142" s="172">
        <f t="shared" si="2198"/>
        <v>0</v>
      </c>
      <c r="F2142" s="248"/>
      <c r="G2142" s="249"/>
      <c r="H2142" s="172">
        <f t="shared" si="2199"/>
        <v>0</v>
      </c>
      <c r="I2142" s="248"/>
      <c r="J2142" s="250"/>
      <c r="K2142" s="174">
        <f t="shared" si="2200"/>
        <v>0</v>
      </c>
      <c r="L2142" s="248"/>
      <c r="M2142" s="250"/>
      <c r="N2142" s="251"/>
      <c r="O2142" s="248"/>
      <c r="P2142" s="251"/>
      <c r="Q2142" s="166">
        <f t="shared" si="2201"/>
        <v>0</v>
      </c>
      <c r="R2142" s="251"/>
      <c r="S2142" s="251"/>
      <c r="T2142" s="167">
        <f t="shared" si="2213"/>
        <v>0</v>
      </c>
      <c r="U2142" s="157"/>
      <c r="V2142" s="248"/>
      <c r="W2142" s="251"/>
      <c r="X2142" s="166">
        <f t="shared" si="2202"/>
        <v>0</v>
      </c>
      <c r="Y2142" s="251"/>
      <c r="Z2142" s="251"/>
      <c r="AA2142" s="167">
        <f t="shared" si="2214"/>
        <v>0</v>
      </c>
      <c r="AB2142" s="157"/>
      <c r="AC2142" s="248"/>
      <c r="AD2142" s="251"/>
      <c r="AE2142" s="166">
        <f t="shared" si="2203"/>
        <v>0</v>
      </c>
      <c r="AF2142" s="251"/>
      <c r="AG2142" s="251"/>
      <c r="AH2142" s="167">
        <f t="shared" si="2215"/>
        <v>0</v>
      </c>
      <c r="AJ2142" s="252"/>
      <c r="AK2142" s="253"/>
      <c r="AL2142" s="254"/>
      <c r="AM2142" s="253"/>
      <c r="AN2142" s="254"/>
      <c r="AO2142" s="253"/>
      <c r="AP2142" s="254"/>
      <c r="AQ2142" s="253"/>
      <c r="AR2142" s="254"/>
      <c r="AS2142" s="253"/>
      <c r="AT2142" s="254"/>
      <c r="AU2142" s="253"/>
      <c r="AV2142" s="163">
        <f t="shared" si="2205"/>
        <v>0</v>
      </c>
      <c r="AW2142" s="168">
        <f t="shared" si="2206"/>
        <v>0</v>
      </c>
      <c r="AY2142" s="163">
        <f t="shared" si="2207"/>
        <v>0</v>
      </c>
      <c r="AZ2142" s="163">
        <f t="shared" si="2208"/>
        <v>0</v>
      </c>
      <c r="BA2142" s="163">
        <f t="shared" si="2209"/>
        <v>0</v>
      </c>
      <c r="BB2142" s="163">
        <f t="shared" si="2210"/>
        <v>0</v>
      </c>
      <c r="BC2142" s="163">
        <f t="shared" si="2211"/>
        <v>0</v>
      </c>
      <c r="BD2142" s="163">
        <f t="shared" si="2212"/>
        <v>0</v>
      </c>
    </row>
    <row r="2143" spans="2:56" x14ac:dyDescent="0.3">
      <c r="B2143" s="179" t="s">
        <v>130</v>
      </c>
      <c r="C2143" s="83">
        <f>SUM(C2144)</f>
        <v>0</v>
      </c>
      <c r="D2143" s="84">
        <f>SUM(D2144)</f>
        <v>0</v>
      </c>
      <c r="E2143" s="85">
        <f t="shared" si="2198"/>
        <v>0</v>
      </c>
      <c r="F2143" s="83">
        <f>SUM(F2144)</f>
        <v>0</v>
      </c>
      <c r="G2143" s="84">
        <f>SUM(G2144)</f>
        <v>0</v>
      </c>
      <c r="H2143" s="85">
        <f t="shared" si="2199"/>
        <v>0</v>
      </c>
      <c r="I2143" s="83">
        <f>SUM(I2144)</f>
        <v>0</v>
      </c>
      <c r="J2143" s="86">
        <f>SUM(J2144)</f>
        <v>0</v>
      </c>
      <c r="K2143" s="87">
        <f t="shared" si="2200"/>
        <v>0</v>
      </c>
      <c r="L2143" s="83">
        <f>SUM(L2144)</f>
        <v>0</v>
      </c>
      <c r="M2143" s="86">
        <f>SUM(M2144)</f>
        <v>0</v>
      </c>
      <c r="N2143" s="88">
        <f>SUM(N2144)</f>
        <v>0</v>
      </c>
      <c r="O2143" s="83">
        <f>SUM(O2144)</f>
        <v>0</v>
      </c>
      <c r="P2143" s="88">
        <f>SUM(P2144)</f>
        <v>0</v>
      </c>
      <c r="Q2143" s="177">
        <f t="shared" si="2201"/>
        <v>0</v>
      </c>
      <c r="R2143" s="88">
        <f>SUM(R2144)</f>
        <v>0</v>
      </c>
      <c r="S2143" s="88">
        <f>SUM(S2144)</f>
        <v>0</v>
      </c>
      <c r="T2143" s="178">
        <f t="shared" si="2213"/>
        <v>0</v>
      </c>
      <c r="U2143" s="157"/>
      <c r="V2143" s="83">
        <f>SUM(V2144)</f>
        <v>0</v>
      </c>
      <c r="W2143" s="88">
        <f>SUM(W2144)</f>
        <v>0</v>
      </c>
      <c r="X2143" s="177">
        <f t="shared" si="2202"/>
        <v>0</v>
      </c>
      <c r="Y2143" s="88">
        <f>SUM(Y2144)</f>
        <v>0</v>
      </c>
      <c r="Z2143" s="88">
        <f>SUM(Z2144)</f>
        <v>0</v>
      </c>
      <c r="AA2143" s="178">
        <f t="shared" si="2214"/>
        <v>0</v>
      </c>
      <c r="AB2143" s="157"/>
      <c r="AC2143" s="83">
        <f>SUM(AC2144)</f>
        <v>0</v>
      </c>
      <c r="AD2143" s="88">
        <f>SUM(AD2144)</f>
        <v>0</v>
      </c>
      <c r="AE2143" s="177">
        <f t="shared" si="2203"/>
        <v>0</v>
      </c>
      <c r="AF2143" s="88">
        <f>SUM(AF2144)</f>
        <v>0</v>
      </c>
      <c r="AG2143" s="88">
        <f>SUM(AG2144)</f>
        <v>0</v>
      </c>
      <c r="AH2143" s="178">
        <f t="shared" si="2215"/>
        <v>0</v>
      </c>
      <c r="AJ2143" s="84">
        <f t="shared" ref="AJ2143:AU2143" si="2222">SUM(AJ2144)</f>
        <v>0</v>
      </c>
      <c r="AK2143" s="86">
        <f t="shared" si="2222"/>
        <v>0</v>
      </c>
      <c r="AL2143" s="88">
        <f t="shared" si="2222"/>
        <v>0</v>
      </c>
      <c r="AM2143" s="86">
        <f t="shared" si="2222"/>
        <v>0</v>
      </c>
      <c r="AN2143" s="88">
        <f t="shared" si="2222"/>
        <v>0</v>
      </c>
      <c r="AO2143" s="86">
        <f t="shared" si="2222"/>
        <v>0</v>
      </c>
      <c r="AP2143" s="88">
        <f t="shared" si="2222"/>
        <v>0</v>
      </c>
      <c r="AQ2143" s="86">
        <f t="shared" si="2222"/>
        <v>0</v>
      </c>
      <c r="AR2143" s="88">
        <f t="shared" si="2222"/>
        <v>0</v>
      </c>
      <c r="AS2143" s="86">
        <f t="shared" si="2222"/>
        <v>0</v>
      </c>
      <c r="AT2143" s="88">
        <f t="shared" si="2222"/>
        <v>0</v>
      </c>
      <c r="AU2143" s="86">
        <f t="shared" si="2222"/>
        <v>0</v>
      </c>
      <c r="AV2143" s="86">
        <f t="shared" si="2205"/>
        <v>0</v>
      </c>
      <c r="AW2143" s="93">
        <f t="shared" si="2206"/>
        <v>0</v>
      </c>
      <c r="AY2143" s="86">
        <f t="shared" si="2207"/>
        <v>0</v>
      </c>
      <c r="AZ2143" s="86">
        <f t="shared" si="2208"/>
        <v>0</v>
      </c>
      <c r="BA2143" s="86">
        <f t="shared" si="2209"/>
        <v>0</v>
      </c>
      <c r="BB2143" s="86">
        <f t="shared" si="2210"/>
        <v>0</v>
      </c>
      <c r="BC2143" s="86">
        <f t="shared" si="2211"/>
        <v>0</v>
      </c>
      <c r="BD2143" s="86">
        <f t="shared" si="2212"/>
        <v>0</v>
      </c>
    </row>
    <row r="2144" spans="2:56" x14ac:dyDescent="0.3">
      <c r="B2144" s="169" t="s">
        <v>105</v>
      </c>
      <c r="C2144" s="248"/>
      <c r="D2144" s="249"/>
      <c r="E2144" s="172">
        <f t="shared" si="2198"/>
        <v>0</v>
      </c>
      <c r="F2144" s="248"/>
      <c r="G2144" s="249"/>
      <c r="H2144" s="172">
        <f t="shared" si="2199"/>
        <v>0</v>
      </c>
      <c r="I2144" s="248"/>
      <c r="J2144" s="250"/>
      <c r="K2144" s="174">
        <f t="shared" si="2200"/>
        <v>0</v>
      </c>
      <c r="L2144" s="248"/>
      <c r="M2144" s="250"/>
      <c r="N2144" s="251"/>
      <c r="O2144" s="248"/>
      <c r="P2144" s="251"/>
      <c r="Q2144" s="166">
        <f t="shared" si="2201"/>
        <v>0</v>
      </c>
      <c r="R2144" s="251"/>
      <c r="S2144" s="251"/>
      <c r="T2144" s="167">
        <f t="shared" si="2213"/>
        <v>0</v>
      </c>
      <c r="U2144" s="157"/>
      <c r="V2144" s="248"/>
      <c r="W2144" s="251"/>
      <c r="X2144" s="166">
        <f t="shared" si="2202"/>
        <v>0</v>
      </c>
      <c r="Y2144" s="251"/>
      <c r="Z2144" s="251"/>
      <c r="AA2144" s="167">
        <f t="shared" si="2214"/>
        <v>0</v>
      </c>
      <c r="AB2144" s="157"/>
      <c r="AC2144" s="248"/>
      <c r="AD2144" s="251"/>
      <c r="AE2144" s="166">
        <f t="shared" si="2203"/>
        <v>0</v>
      </c>
      <c r="AF2144" s="251"/>
      <c r="AG2144" s="251"/>
      <c r="AH2144" s="167">
        <f t="shared" si="2215"/>
        <v>0</v>
      </c>
      <c r="AJ2144" s="252"/>
      <c r="AK2144" s="253"/>
      <c r="AL2144" s="254"/>
      <c r="AM2144" s="253"/>
      <c r="AN2144" s="254"/>
      <c r="AO2144" s="253"/>
      <c r="AP2144" s="254"/>
      <c r="AQ2144" s="253"/>
      <c r="AR2144" s="254"/>
      <c r="AS2144" s="253"/>
      <c r="AT2144" s="254"/>
      <c r="AU2144" s="253"/>
      <c r="AV2144" s="163">
        <f t="shared" si="2205"/>
        <v>0</v>
      </c>
      <c r="AW2144" s="168">
        <f t="shared" si="2206"/>
        <v>0</v>
      </c>
      <c r="AY2144" s="163">
        <f t="shared" si="2207"/>
        <v>0</v>
      </c>
      <c r="AZ2144" s="163">
        <f t="shared" si="2208"/>
        <v>0</v>
      </c>
      <c r="BA2144" s="163">
        <f t="shared" si="2209"/>
        <v>0</v>
      </c>
      <c r="BB2144" s="163">
        <f t="shared" si="2210"/>
        <v>0</v>
      </c>
      <c r="BC2144" s="163">
        <f t="shared" si="2211"/>
        <v>0</v>
      </c>
      <c r="BD2144" s="163">
        <f t="shared" si="2212"/>
        <v>0</v>
      </c>
    </row>
    <row r="2145" spans="2:56" x14ac:dyDescent="0.3">
      <c r="B2145" s="179" t="s">
        <v>131</v>
      </c>
      <c r="C2145" s="83">
        <f>SUM(C2146)</f>
        <v>0</v>
      </c>
      <c r="D2145" s="84">
        <f>SUM(D2146)</f>
        <v>0</v>
      </c>
      <c r="E2145" s="85">
        <f t="shared" si="2198"/>
        <v>0</v>
      </c>
      <c r="F2145" s="83">
        <f>SUM(F2146)</f>
        <v>0</v>
      </c>
      <c r="G2145" s="84">
        <f>SUM(G2146)</f>
        <v>0</v>
      </c>
      <c r="H2145" s="85">
        <f t="shared" si="2199"/>
        <v>0</v>
      </c>
      <c r="I2145" s="83">
        <f>SUM(I2146)</f>
        <v>0</v>
      </c>
      <c r="J2145" s="86">
        <f>SUM(J2146)</f>
        <v>0</v>
      </c>
      <c r="K2145" s="87">
        <f t="shared" si="2200"/>
        <v>0</v>
      </c>
      <c r="L2145" s="83">
        <f>SUM(L2146)</f>
        <v>0</v>
      </c>
      <c r="M2145" s="86">
        <f>SUM(M2146)</f>
        <v>0</v>
      </c>
      <c r="N2145" s="88">
        <f>SUM(N2146)</f>
        <v>0</v>
      </c>
      <c r="O2145" s="83">
        <f>SUM(O2146)</f>
        <v>0</v>
      </c>
      <c r="P2145" s="88">
        <f>SUM(P2146)</f>
        <v>0</v>
      </c>
      <c r="Q2145" s="177">
        <f t="shared" si="2201"/>
        <v>0</v>
      </c>
      <c r="R2145" s="88">
        <f>SUM(R2146)</f>
        <v>0</v>
      </c>
      <c r="S2145" s="88">
        <f>SUM(S2146)</f>
        <v>0</v>
      </c>
      <c r="T2145" s="178">
        <f t="shared" si="2213"/>
        <v>0</v>
      </c>
      <c r="U2145" s="157"/>
      <c r="V2145" s="83">
        <f>SUM(V2146)</f>
        <v>0</v>
      </c>
      <c r="W2145" s="88">
        <f>SUM(W2146)</f>
        <v>0</v>
      </c>
      <c r="X2145" s="177">
        <f t="shared" si="2202"/>
        <v>0</v>
      </c>
      <c r="Y2145" s="88">
        <f>SUM(Y2146)</f>
        <v>0</v>
      </c>
      <c r="Z2145" s="88">
        <f>SUM(Z2146)</f>
        <v>0</v>
      </c>
      <c r="AA2145" s="178">
        <f t="shared" si="2214"/>
        <v>0</v>
      </c>
      <c r="AB2145" s="157"/>
      <c r="AC2145" s="83">
        <f>SUM(AC2146)</f>
        <v>0</v>
      </c>
      <c r="AD2145" s="88">
        <f>SUM(AD2146)</f>
        <v>0</v>
      </c>
      <c r="AE2145" s="177">
        <f t="shared" si="2203"/>
        <v>0</v>
      </c>
      <c r="AF2145" s="88">
        <f>SUM(AF2146)</f>
        <v>0</v>
      </c>
      <c r="AG2145" s="88">
        <f>SUM(AG2146)</f>
        <v>0</v>
      </c>
      <c r="AH2145" s="178">
        <f t="shared" si="2215"/>
        <v>0</v>
      </c>
      <c r="AJ2145" s="84">
        <f t="shared" ref="AJ2145:AU2145" si="2223">SUM(AJ2146)</f>
        <v>0</v>
      </c>
      <c r="AK2145" s="86">
        <f t="shared" si="2223"/>
        <v>0</v>
      </c>
      <c r="AL2145" s="88">
        <f t="shared" si="2223"/>
        <v>0</v>
      </c>
      <c r="AM2145" s="86">
        <f t="shared" si="2223"/>
        <v>0</v>
      </c>
      <c r="AN2145" s="88">
        <f t="shared" si="2223"/>
        <v>0</v>
      </c>
      <c r="AO2145" s="86">
        <f t="shared" si="2223"/>
        <v>0</v>
      </c>
      <c r="AP2145" s="88">
        <f t="shared" si="2223"/>
        <v>0</v>
      </c>
      <c r="AQ2145" s="86">
        <f t="shared" si="2223"/>
        <v>0</v>
      </c>
      <c r="AR2145" s="88">
        <f t="shared" si="2223"/>
        <v>0</v>
      </c>
      <c r="AS2145" s="86">
        <f t="shared" si="2223"/>
        <v>0</v>
      </c>
      <c r="AT2145" s="88">
        <f t="shared" si="2223"/>
        <v>0</v>
      </c>
      <c r="AU2145" s="86">
        <f t="shared" si="2223"/>
        <v>0</v>
      </c>
      <c r="AV2145" s="86">
        <f t="shared" si="2205"/>
        <v>0</v>
      </c>
      <c r="AW2145" s="93">
        <f t="shared" si="2206"/>
        <v>0</v>
      </c>
      <c r="AY2145" s="86">
        <f t="shared" si="2207"/>
        <v>0</v>
      </c>
      <c r="AZ2145" s="86">
        <f t="shared" si="2208"/>
        <v>0</v>
      </c>
      <c r="BA2145" s="86">
        <f t="shared" si="2209"/>
        <v>0</v>
      </c>
      <c r="BB2145" s="86">
        <f t="shared" si="2210"/>
        <v>0</v>
      </c>
      <c r="BC2145" s="86">
        <f t="shared" si="2211"/>
        <v>0</v>
      </c>
      <c r="BD2145" s="86">
        <f t="shared" si="2212"/>
        <v>0</v>
      </c>
    </row>
    <row r="2146" spans="2:56" x14ac:dyDescent="0.3">
      <c r="B2146" s="169" t="s">
        <v>105</v>
      </c>
      <c r="C2146" s="248"/>
      <c r="D2146" s="249"/>
      <c r="E2146" s="172">
        <f t="shared" si="2198"/>
        <v>0</v>
      </c>
      <c r="F2146" s="248"/>
      <c r="G2146" s="249"/>
      <c r="H2146" s="172">
        <f t="shared" si="2199"/>
        <v>0</v>
      </c>
      <c r="I2146" s="248"/>
      <c r="J2146" s="250"/>
      <c r="K2146" s="174">
        <f t="shared" si="2200"/>
        <v>0</v>
      </c>
      <c r="L2146" s="248"/>
      <c r="M2146" s="250"/>
      <c r="N2146" s="251"/>
      <c r="O2146" s="248"/>
      <c r="P2146" s="251"/>
      <c r="Q2146" s="166">
        <f t="shared" si="2201"/>
        <v>0</v>
      </c>
      <c r="R2146" s="251"/>
      <c r="S2146" s="251"/>
      <c r="T2146" s="167">
        <f t="shared" si="2213"/>
        <v>0</v>
      </c>
      <c r="U2146" s="157"/>
      <c r="V2146" s="248"/>
      <c r="W2146" s="251"/>
      <c r="X2146" s="166">
        <f t="shared" si="2202"/>
        <v>0</v>
      </c>
      <c r="Y2146" s="251"/>
      <c r="Z2146" s="251"/>
      <c r="AA2146" s="167">
        <f t="shared" si="2214"/>
        <v>0</v>
      </c>
      <c r="AB2146" s="157"/>
      <c r="AC2146" s="248"/>
      <c r="AD2146" s="251"/>
      <c r="AE2146" s="166">
        <f t="shared" si="2203"/>
        <v>0</v>
      </c>
      <c r="AF2146" s="251"/>
      <c r="AG2146" s="251"/>
      <c r="AH2146" s="167">
        <f t="shared" si="2215"/>
        <v>0</v>
      </c>
      <c r="AJ2146" s="252"/>
      <c r="AK2146" s="253"/>
      <c r="AL2146" s="254"/>
      <c r="AM2146" s="253"/>
      <c r="AN2146" s="254"/>
      <c r="AO2146" s="253"/>
      <c r="AP2146" s="254"/>
      <c r="AQ2146" s="253"/>
      <c r="AR2146" s="254"/>
      <c r="AS2146" s="253"/>
      <c r="AT2146" s="254"/>
      <c r="AU2146" s="253"/>
      <c r="AV2146" s="163">
        <f t="shared" si="2205"/>
        <v>0</v>
      </c>
      <c r="AW2146" s="168">
        <f t="shared" si="2206"/>
        <v>0</v>
      </c>
      <c r="AY2146" s="163">
        <f t="shared" si="2207"/>
        <v>0</v>
      </c>
      <c r="AZ2146" s="163">
        <f t="shared" si="2208"/>
        <v>0</v>
      </c>
      <c r="BA2146" s="163">
        <f t="shared" si="2209"/>
        <v>0</v>
      </c>
      <c r="BB2146" s="163">
        <f t="shared" si="2210"/>
        <v>0</v>
      </c>
      <c r="BC2146" s="163">
        <f t="shared" si="2211"/>
        <v>0</v>
      </c>
      <c r="BD2146" s="163">
        <f t="shared" si="2212"/>
        <v>0</v>
      </c>
    </row>
    <row r="2147" spans="2:56" x14ac:dyDescent="0.3">
      <c r="B2147" s="179" t="s">
        <v>132</v>
      </c>
      <c r="C2147" s="83">
        <f>SUM(C2148)</f>
        <v>0</v>
      </c>
      <c r="D2147" s="84">
        <f>SUM(D2148)</f>
        <v>0</v>
      </c>
      <c r="E2147" s="85">
        <f t="shared" si="2198"/>
        <v>0</v>
      </c>
      <c r="F2147" s="83">
        <f>SUM(F2148)</f>
        <v>0</v>
      </c>
      <c r="G2147" s="84">
        <f>SUM(G2148)</f>
        <v>0</v>
      </c>
      <c r="H2147" s="85">
        <f t="shared" si="2199"/>
        <v>0</v>
      </c>
      <c r="I2147" s="83">
        <f>SUM(I2148)</f>
        <v>0</v>
      </c>
      <c r="J2147" s="86">
        <f>SUM(J2148)</f>
        <v>0</v>
      </c>
      <c r="K2147" s="87">
        <f t="shared" si="2200"/>
        <v>0</v>
      </c>
      <c r="L2147" s="83">
        <f>SUM(L2148)</f>
        <v>0</v>
      </c>
      <c r="M2147" s="86">
        <f>SUM(M2148)</f>
        <v>0</v>
      </c>
      <c r="N2147" s="88">
        <f>SUM(N2148)</f>
        <v>0</v>
      </c>
      <c r="O2147" s="83">
        <f>SUM(O2148)</f>
        <v>0</v>
      </c>
      <c r="P2147" s="88">
        <f>SUM(P2148)</f>
        <v>0</v>
      </c>
      <c r="Q2147" s="177">
        <f t="shared" si="2201"/>
        <v>0</v>
      </c>
      <c r="R2147" s="88">
        <f>SUM(R2148)</f>
        <v>0</v>
      </c>
      <c r="S2147" s="88">
        <f>SUM(S2148)</f>
        <v>0</v>
      </c>
      <c r="T2147" s="178">
        <f t="shared" si="2213"/>
        <v>0</v>
      </c>
      <c r="U2147" s="157"/>
      <c r="V2147" s="83">
        <f>SUM(V2148)</f>
        <v>0</v>
      </c>
      <c r="W2147" s="88">
        <f>SUM(W2148)</f>
        <v>0</v>
      </c>
      <c r="X2147" s="177">
        <f t="shared" si="2202"/>
        <v>0</v>
      </c>
      <c r="Y2147" s="88">
        <f>SUM(Y2148)</f>
        <v>0</v>
      </c>
      <c r="Z2147" s="88">
        <f>SUM(Z2148)</f>
        <v>0</v>
      </c>
      <c r="AA2147" s="178">
        <f t="shared" si="2214"/>
        <v>0</v>
      </c>
      <c r="AB2147" s="157"/>
      <c r="AC2147" s="83">
        <f>SUM(AC2148)</f>
        <v>0</v>
      </c>
      <c r="AD2147" s="88">
        <f>SUM(AD2148)</f>
        <v>0</v>
      </c>
      <c r="AE2147" s="177">
        <f t="shared" si="2203"/>
        <v>0</v>
      </c>
      <c r="AF2147" s="88">
        <f>SUM(AF2148)</f>
        <v>0</v>
      </c>
      <c r="AG2147" s="88">
        <f>SUM(AG2148)</f>
        <v>0</v>
      </c>
      <c r="AH2147" s="178">
        <f t="shared" si="2215"/>
        <v>0</v>
      </c>
      <c r="AJ2147" s="84">
        <f t="shared" ref="AJ2147:AU2147" si="2224">SUM(AJ2148)</f>
        <v>0</v>
      </c>
      <c r="AK2147" s="86">
        <f t="shared" si="2224"/>
        <v>0</v>
      </c>
      <c r="AL2147" s="88">
        <f t="shared" si="2224"/>
        <v>0</v>
      </c>
      <c r="AM2147" s="86">
        <f t="shared" si="2224"/>
        <v>0</v>
      </c>
      <c r="AN2147" s="88">
        <f t="shared" si="2224"/>
        <v>0</v>
      </c>
      <c r="AO2147" s="86">
        <f t="shared" si="2224"/>
        <v>0</v>
      </c>
      <c r="AP2147" s="88">
        <f t="shared" si="2224"/>
        <v>0</v>
      </c>
      <c r="AQ2147" s="86">
        <f t="shared" si="2224"/>
        <v>0</v>
      </c>
      <c r="AR2147" s="88">
        <f t="shared" si="2224"/>
        <v>0</v>
      </c>
      <c r="AS2147" s="86">
        <f t="shared" si="2224"/>
        <v>0</v>
      </c>
      <c r="AT2147" s="88">
        <f t="shared" si="2224"/>
        <v>0</v>
      </c>
      <c r="AU2147" s="86">
        <f t="shared" si="2224"/>
        <v>0</v>
      </c>
      <c r="AV2147" s="86">
        <f t="shared" si="2205"/>
        <v>0</v>
      </c>
      <c r="AW2147" s="93">
        <f t="shared" si="2206"/>
        <v>0</v>
      </c>
      <c r="AY2147" s="86">
        <f t="shared" si="2207"/>
        <v>0</v>
      </c>
      <c r="AZ2147" s="86">
        <f t="shared" si="2208"/>
        <v>0</v>
      </c>
      <c r="BA2147" s="86">
        <f t="shared" si="2209"/>
        <v>0</v>
      </c>
      <c r="BB2147" s="86">
        <f t="shared" si="2210"/>
        <v>0</v>
      </c>
      <c r="BC2147" s="86">
        <f t="shared" si="2211"/>
        <v>0</v>
      </c>
      <c r="BD2147" s="86">
        <f t="shared" si="2212"/>
        <v>0</v>
      </c>
    </row>
    <row r="2148" spans="2:56" x14ac:dyDescent="0.3">
      <c r="B2148" s="169" t="s">
        <v>105</v>
      </c>
      <c r="C2148" s="248"/>
      <c r="D2148" s="249"/>
      <c r="E2148" s="172">
        <f t="shared" si="2198"/>
        <v>0</v>
      </c>
      <c r="F2148" s="248"/>
      <c r="G2148" s="249"/>
      <c r="H2148" s="172">
        <f t="shared" si="2199"/>
        <v>0</v>
      </c>
      <c r="I2148" s="248"/>
      <c r="J2148" s="250"/>
      <c r="K2148" s="174">
        <f t="shared" si="2200"/>
        <v>0</v>
      </c>
      <c r="L2148" s="248"/>
      <c r="M2148" s="250"/>
      <c r="N2148" s="251"/>
      <c r="O2148" s="248"/>
      <c r="P2148" s="251"/>
      <c r="Q2148" s="166">
        <f t="shared" si="2201"/>
        <v>0</v>
      </c>
      <c r="R2148" s="251"/>
      <c r="S2148" s="251"/>
      <c r="T2148" s="167">
        <f t="shared" si="2213"/>
        <v>0</v>
      </c>
      <c r="U2148" s="157"/>
      <c r="V2148" s="248"/>
      <c r="W2148" s="251"/>
      <c r="X2148" s="166">
        <f t="shared" si="2202"/>
        <v>0</v>
      </c>
      <c r="Y2148" s="251"/>
      <c r="Z2148" s="251"/>
      <c r="AA2148" s="167">
        <f t="shared" si="2214"/>
        <v>0</v>
      </c>
      <c r="AB2148" s="157"/>
      <c r="AC2148" s="248"/>
      <c r="AD2148" s="251"/>
      <c r="AE2148" s="166">
        <f t="shared" si="2203"/>
        <v>0</v>
      </c>
      <c r="AF2148" s="251"/>
      <c r="AG2148" s="251"/>
      <c r="AH2148" s="167">
        <f t="shared" si="2215"/>
        <v>0</v>
      </c>
      <c r="AJ2148" s="252"/>
      <c r="AK2148" s="253"/>
      <c r="AL2148" s="254"/>
      <c r="AM2148" s="253"/>
      <c r="AN2148" s="254"/>
      <c r="AO2148" s="253"/>
      <c r="AP2148" s="254"/>
      <c r="AQ2148" s="253"/>
      <c r="AR2148" s="254"/>
      <c r="AS2148" s="253"/>
      <c r="AT2148" s="254"/>
      <c r="AU2148" s="253"/>
      <c r="AV2148" s="163">
        <f t="shared" si="2205"/>
        <v>0</v>
      </c>
      <c r="AW2148" s="168">
        <f t="shared" si="2206"/>
        <v>0</v>
      </c>
      <c r="AY2148" s="163">
        <f t="shared" si="2207"/>
        <v>0</v>
      </c>
      <c r="AZ2148" s="163">
        <f t="shared" si="2208"/>
        <v>0</v>
      </c>
      <c r="BA2148" s="163">
        <f t="shared" si="2209"/>
        <v>0</v>
      </c>
      <c r="BB2148" s="163">
        <f t="shared" si="2210"/>
        <v>0</v>
      </c>
      <c r="BC2148" s="163">
        <f t="shared" si="2211"/>
        <v>0</v>
      </c>
      <c r="BD2148" s="163">
        <f t="shared" si="2212"/>
        <v>0</v>
      </c>
    </row>
    <row r="2149" spans="2:56" x14ac:dyDescent="0.3">
      <c r="B2149" s="179" t="s">
        <v>133</v>
      </c>
      <c r="C2149" s="83">
        <f>SUM(C2150)</f>
        <v>0</v>
      </c>
      <c r="D2149" s="84">
        <f>SUM(D2150)</f>
        <v>0</v>
      </c>
      <c r="E2149" s="85">
        <f t="shared" si="2198"/>
        <v>0</v>
      </c>
      <c r="F2149" s="83">
        <f>SUM(F2150)</f>
        <v>0</v>
      </c>
      <c r="G2149" s="84">
        <f>SUM(G2150)</f>
        <v>0</v>
      </c>
      <c r="H2149" s="85">
        <f t="shared" si="2199"/>
        <v>0</v>
      </c>
      <c r="I2149" s="83">
        <f>SUM(I2150)</f>
        <v>0</v>
      </c>
      <c r="J2149" s="86">
        <f>SUM(J2150)</f>
        <v>0</v>
      </c>
      <c r="K2149" s="87">
        <f t="shared" si="2200"/>
        <v>0</v>
      </c>
      <c r="L2149" s="83">
        <f>SUM(L2150)</f>
        <v>0</v>
      </c>
      <c r="M2149" s="86">
        <f>SUM(M2150)</f>
        <v>0</v>
      </c>
      <c r="N2149" s="88">
        <f>SUM(N2150)</f>
        <v>0</v>
      </c>
      <c r="O2149" s="83">
        <f>SUM(O2150)</f>
        <v>0</v>
      </c>
      <c r="P2149" s="88">
        <f>SUM(P2150)</f>
        <v>0</v>
      </c>
      <c r="Q2149" s="177">
        <f t="shared" si="2201"/>
        <v>0</v>
      </c>
      <c r="R2149" s="88">
        <f>SUM(R2150)</f>
        <v>0</v>
      </c>
      <c r="S2149" s="88">
        <f>SUM(S2150)</f>
        <v>0</v>
      </c>
      <c r="T2149" s="178">
        <f t="shared" si="2213"/>
        <v>0</v>
      </c>
      <c r="U2149" s="157"/>
      <c r="V2149" s="83">
        <f>SUM(V2150)</f>
        <v>0</v>
      </c>
      <c r="W2149" s="88">
        <f>SUM(W2150)</f>
        <v>0</v>
      </c>
      <c r="X2149" s="177">
        <f t="shared" si="2202"/>
        <v>0</v>
      </c>
      <c r="Y2149" s="88">
        <f>SUM(Y2150)</f>
        <v>0</v>
      </c>
      <c r="Z2149" s="88">
        <f>SUM(Z2150)</f>
        <v>0</v>
      </c>
      <c r="AA2149" s="178">
        <f t="shared" si="2214"/>
        <v>0</v>
      </c>
      <c r="AB2149" s="157"/>
      <c r="AC2149" s="83">
        <f>SUM(AC2150)</f>
        <v>0</v>
      </c>
      <c r="AD2149" s="88">
        <f>SUM(AD2150)</f>
        <v>0</v>
      </c>
      <c r="AE2149" s="177">
        <f t="shared" si="2203"/>
        <v>0</v>
      </c>
      <c r="AF2149" s="88">
        <f>SUM(AF2150)</f>
        <v>0</v>
      </c>
      <c r="AG2149" s="88">
        <f>SUM(AG2150)</f>
        <v>0</v>
      </c>
      <c r="AH2149" s="178">
        <f t="shared" si="2215"/>
        <v>0</v>
      </c>
      <c r="AJ2149" s="84">
        <f t="shared" ref="AJ2149:AU2149" si="2225">SUM(AJ2150)</f>
        <v>0</v>
      </c>
      <c r="AK2149" s="86">
        <f t="shared" si="2225"/>
        <v>0</v>
      </c>
      <c r="AL2149" s="88">
        <f t="shared" si="2225"/>
        <v>0</v>
      </c>
      <c r="AM2149" s="86">
        <f t="shared" si="2225"/>
        <v>0</v>
      </c>
      <c r="AN2149" s="88">
        <f t="shared" si="2225"/>
        <v>0</v>
      </c>
      <c r="AO2149" s="86">
        <f t="shared" si="2225"/>
        <v>0</v>
      </c>
      <c r="AP2149" s="88">
        <f t="shared" si="2225"/>
        <v>0</v>
      </c>
      <c r="AQ2149" s="86">
        <f t="shared" si="2225"/>
        <v>0</v>
      </c>
      <c r="AR2149" s="88">
        <f t="shared" si="2225"/>
        <v>0</v>
      </c>
      <c r="AS2149" s="86">
        <f t="shared" si="2225"/>
        <v>0</v>
      </c>
      <c r="AT2149" s="88">
        <f t="shared" si="2225"/>
        <v>0</v>
      </c>
      <c r="AU2149" s="86">
        <f t="shared" si="2225"/>
        <v>0</v>
      </c>
      <c r="AV2149" s="86">
        <f t="shared" si="2205"/>
        <v>0</v>
      </c>
      <c r="AW2149" s="93">
        <f t="shared" si="2206"/>
        <v>0</v>
      </c>
      <c r="AY2149" s="86">
        <f t="shared" si="2207"/>
        <v>0</v>
      </c>
      <c r="AZ2149" s="86">
        <f t="shared" si="2208"/>
        <v>0</v>
      </c>
      <c r="BA2149" s="86">
        <f t="shared" si="2209"/>
        <v>0</v>
      </c>
      <c r="BB2149" s="86">
        <f t="shared" si="2210"/>
        <v>0</v>
      </c>
      <c r="BC2149" s="86">
        <f t="shared" si="2211"/>
        <v>0</v>
      </c>
      <c r="BD2149" s="86">
        <f t="shared" si="2212"/>
        <v>0</v>
      </c>
    </row>
    <row r="2150" spans="2:56" x14ac:dyDescent="0.3">
      <c r="B2150" s="169" t="s">
        <v>105</v>
      </c>
      <c r="C2150" s="248"/>
      <c r="D2150" s="249"/>
      <c r="E2150" s="172">
        <f t="shared" si="2198"/>
        <v>0</v>
      </c>
      <c r="F2150" s="248"/>
      <c r="G2150" s="249"/>
      <c r="H2150" s="172">
        <f t="shared" si="2199"/>
        <v>0</v>
      </c>
      <c r="I2150" s="248"/>
      <c r="J2150" s="250"/>
      <c r="K2150" s="174">
        <f t="shared" si="2200"/>
        <v>0</v>
      </c>
      <c r="L2150" s="248"/>
      <c r="M2150" s="250"/>
      <c r="N2150" s="251"/>
      <c r="O2150" s="248"/>
      <c r="P2150" s="251"/>
      <c r="Q2150" s="166">
        <f t="shared" si="2201"/>
        <v>0</v>
      </c>
      <c r="R2150" s="251"/>
      <c r="S2150" s="251"/>
      <c r="T2150" s="167">
        <f t="shared" si="2213"/>
        <v>0</v>
      </c>
      <c r="U2150" s="157"/>
      <c r="V2150" s="248"/>
      <c r="W2150" s="251"/>
      <c r="X2150" s="166">
        <f t="shared" si="2202"/>
        <v>0</v>
      </c>
      <c r="Y2150" s="251"/>
      <c r="Z2150" s="251"/>
      <c r="AA2150" s="167">
        <f t="shared" si="2214"/>
        <v>0</v>
      </c>
      <c r="AB2150" s="157"/>
      <c r="AC2150" s="248"/>
      <c r="AD2150" s="251"/>
      <c r="AE2150" s="166">
        <f t="shared" si="2203"/>
        <v>0</v>
      </c>
      <c r="AF2150" s="251"/>
      <c r="AG2150" s="251"/>
      <c r="AH2150" s="167">
        <f t="shared" si="2215"/>
        <v>0</v>
      </c>
      <c r="AJ2150" s="252"/>
      <c r="AK2150" s="253"/>
      <c r="AL2150" s="254"/>
      <c r="AM2150" s="253"/>
      <c r="AN2150" s="254"/>
      <c r="AO2150" s="253"/>
      <c r="AP2150" s="254"/>
      <c r="AQ2150" s="253"/>
      <c r="AR2150" s="254"/>
      <c r="AS2150" s="253"/>
      <c r="AT2150" s="254"/>
      <c r="AU2150" s="253"/>
      <c r="AV2150" s="163">
        <f t="shared" si="2205"/>
        <v>0</v>
      </c>
      <c r="AW2150" s="168">
        <f t="shared" si="2206"/>
        <v>0</v>
      </c>
      <c r="AY2150" s="163">
        <f t="shared" si="2207"/>
        <v>0</v>
      </c>
      <c r="AZ2150" s="163">
        <f t="shared" si="2208"/>
        <v>0</v>
      </c>
      <c r="BA2150" s="163">
        <f t="shared" si="2209"/>
        <v>0</v>
      </c>
      <c r="BB2150" s="163">
        <f t="shared" si="2210"/>
        <v>0</v>
      </c>
      <c r="BC2150" s="163">
        <f t="shared" si="2211"/>
        <v>0</v>
      </c>
      <c r="BD2150" s="163">
        <f t="shared" si="2212"/>
        <v>0</v>
      </c>
    </row>
    <row r="2151" spans="2:56" x14ac:dyDescent="0.3">
      <c r="B2151" s="179" t="s">
        <v>134</v>
      </c>
      <c r="C2151" s="83">
        <f>SUM(C2152)</f>
        <v>0</v>
      </c>
      <c r="D2151" s="84">
        <f>SUM(D2152)</f>
        <v>0</v>
      </c>
      <c r="E2151" s="85">
        <f t="shared" si="2198"/>
        <v>0</v>
      </c>
      <c r="F2151" s="83">
        <f>SUM(F2152)</f>
        <v>0</v>
      </c>
      <c r="G2151" s="84">
        <f>SUM(G2152)</f>
        <v>0</v>
      </c>
      <c r="H2151" s="85">
        <f t="shared" si="2199"/>
        <v>0</v>
      </c>
      <c r="I2151" s="83">
        <f>SUM(I2152)</f>
        <v>0</v>
      </c>
      <c r="J2151" s="86">
        <f>SUM(J2152)</f>
        <v>0</v>
      </c>
      <c r="K2151" s="87">
        <f t="shared" si="2200"/>
        <v>0</v>
      </c>
      <c r="L2151" s="83">
        <f>SUM(L2152)</f>
        <v>0</v>
      </c>
      <c r="M2151" s="86">
        <f>SUM(M2152)</f>
        <v>0</v>
      </c>
      <c r="N2151" s="88">
        <f>SUM(N2152)</f>
        <v>0</v>
      </c>
      <c r="O2151" s="83">
        <f>SUM(O2152)</f>
        <v>0</v>
      </c>
      <c r="P2151" s="88">
        <f>SUM(P2152)</f>
        <v>0</v>
      </c>
      <c r="Q2151" s="177">
        <f t="shared" si="2201"/>
        <v>0</v>
      </c>
      <c r="R2151" s="88">
        <f>SUM(R2152)</f>
        <v>0</v>
      </c>
      <c r="S2151" s="88">
        <f>SUM(S2152)</f>
        <v>0</v>
      </c>
      <c r="T2151" s="178">
        <f t="shared" si="2213"/>
        <v>0</v>
      </c>
      <c r="U2151" s="157"/>
      <c r="V2151" s="83">
        <f>SUM(V2152)</f>
        <v>0</v>
      </c>
      <c r="W2151" s="88">
        <f>SUM(W2152)</f>
        <v>0</v>
      </c>
      <c r="X2151" s="177">
        <f t="shared" si="2202"/>
        <v>0</v>
      </c>
      <c r="Y2151" s="88">
        <f>SUM(Y2152)</f>
        <v>0</v>
      </c>
      <c r="Z2151" s="88">
        <f>SUM(Z2152)</f>
        <v>0</v>
      </c>
      <c r="AA2151" s="178">
        <f t="shared" si="2214"/>
        <v>0</v>
      </c>
      <c r="AB2151" s="157"/>
      <c r="AC2151" s="83">
        <f>SUM(AC2152)</f>
        <v>0</v>
      </c>
      <c r="AD2151" s="88">
        <f>SUM(AD2152)</f>
        <v>0</v>
      </c>
      <c r="AE2151" s="177">
        <f t="shared" si="2203"/>
        <v>0</v>
      </c>
      <c r="AF2151" s="88">
        <f>SUM(AF2152)</f>
        <v>0</v>
      </c>
      <c r="AG2151" s="88">
        <f>SUM(AG2152)</f>
        <v>0</v>
      </c>
      <c r="AH2151" s="178">
        <f t="shared" si="2215"/>
        <v>0</v>
      </c>
      <c r="AJ2151" s="84">
        <f t="shared" ref="AJ2151:AU2151" si="2226">SUM(AJ2152)</f>
        <v>0</v>
      </c>
      <c r="AK2151" s="86">
        <f t="shared" si="2226"/>
        <v>0</v>
      </c>
      <c r="AL2151" s="88">
        <f t="shared" si="2226"/>
        <v>0</v>
      </c>
      <c r="AM2151" s="86">
        <f t="shared" si="2226"/>
        <v>0</v>
      </c>
      <c r="AN2151" s="88">
        <f t="shared" si="2226"/>
        <v>0</v>
      </c>
      <c r="AO2151" s="86">
        <f t="shared" si="2226"/>
        <v>0</v>
      </c>
      <c r="AP2151" s="88">
        <f t="shared" si="2226"/>
        <v>0</v>
      </c>
      <c r="AQ2151" s="86">
        <f t="shared" si="2226"/>
        <v>0</v>
      </c>
      <c r="AR2151" s="88">
        <f t="shared" si="2226"/>
        <v>0</v>
      </c>
      <c r="AS2151" s="86">
        <f t="shared" si="2226"/>
        <v>0</v>
      </c>
      <c r="AT2151" s="88">
        <f t="shared" si="2226"/>
        <v>0</v>
      </c>
      <c r="AU2151" s="86">
        <f t="shared" si="2226"/>
        <v>0</v>
      </c>
      <c r="AV2151" s="86">
        <f t="shared" si="2205"/>
        <v>0</v>
      </c>
      <c r="AW2151" s="93">
        <f t="shared" si="2206"/>
        <v>0</v>
      </c>
      <c r="AY2151" s="86">
        <f t="shared" si="2207"/>
        <v>0</v>
      </c>
      <c r="AZ2151" s="86">
        <f t="shared" si="2208"/>
        <v>0</v>
      </c>
      <c r="BA2151" s="86">
        <f t="shared" si="2209"/>
        <v>0</v>
      </c>
      <c r="BB2151" s="86">
        <f t="shared" si="2210"/>
        <v>0</v>
      </c>
      <c r="BC2151" s="86">
        <f t="shared" si="2211"/>
        <v>0</v>
      </c>
      <c r="BD2151" s="86">
        <f t="shared" si="2212"/>
        <v>0</v>
      </c>
    </row>
    <row r="2152" spans="2:56" x14ac:dyDescent="0.3">
      <c r="B2152" s="169" t="s">
        <v>135</v>
      </c>
      <c r="C2152" s="248"/>
      <c r="D2152" s="249"/>
      <c r="E2152" s="172">
        <f t="shared" si="2198"/>
        <v>0</v>
      </c>
      <c r="F2152" s="248"/>
      <c r="G2152" s="249"/>
      <c r="H2152" s="172">
        <f t="shared" si="2199"/>
        <v>0</v>
      </c>
      <c r="I2152" s="248"/>
      <c r="J2152" s="250"/>
      <c r="K2152" s="174">
        <f t="shared" si="2200"/>
        <v>0</v>
      </c>
      <c r="L2152" s="248"/>
      <c r="M2152" s="250"/>
      <c r="N2152" s="251"/>
      <c r="O2152" s="248"/>
      <c r="P2152" s="251"/>
      <c r="Q2152" s="166">
        <f t="shared" si="2201"/>
        <v>0</v>
      </c>
      <c r="R2152" s="251"/>
      <c r="S2152" s="251"/>
      <c r="T2152" s="167">
        <f t="shared" si="2213"/>
        <v>0</v>
      </c>
      <c r="U2152" s="157"/>
      <c r="V2152" s="248"/>
      <c r="W2152" s="251"/>
      <c r="X2152" s="166">
        <f t="shared" si="2202"/>
        <v>0</v>
      </c>
      <c r="Y2152" s="251"/>
      <c r="Z2152" s="251"/>
      <c r="AA2152" s="167">
        <f t="shared" si="2214"/>
        <v>0</v>
      </c>
      <c r="AB2152" s="157"/>
      <c r="AC2152" s="248"/>
      <c r="AD2152" s="251"/>
      <c r="AE2152" s="166">
        <f t="shared" si="2203"/>
        <v>0</v>
      </c>
      <c r="AF2152" s="251"/>
      <c r="AG2152" s="251"/>
      <c r="AH2152" s="167">
        <f t="shared" si="2215"/>
        <v>0</v>
      </c>
      <c r="AJ2152" s="252"/>
      <c r="AK2152" s="253"/>
      <c r="AL2152" s="254"/>
      <c r="AM2152" s="253"/>
      <c r="AN2152" s="254"/>
      <c r="AO2152" s="253"/>
      <c r="AP2152" s="254"/>
      <c r="AQ2152" s="253"/>
      <c r="AR2152" s="254"/>
      <c r="AS2152" s="253"/>
      <c r="AT2152" s="254"/>
      <c r="AU2152" s="253"/>
      <c r="AV2152" s="163">
        <f t="shared" si="2205"/>
        <v>0</v>
      </c>
      <c r="AW2152" s="168">
        <f t="shared" si="2206"/>
        <v>0</v>
      </c>
      <c r="AY2152" s="163">
        <f t="shared" si="2207"/>
        <v>0</v>
      </c>
      <c r="AZ2152" s="163">
        <f t="shared" si="2208"/>
        <v>0</v>
      </c>
      <c r="BA2152" s="163">
        <f t="shared" si="2209"/>
        <v>0</v>
      </c>
      <c r="BB2152" s="163">
        <f t="shared" si="2210"/>
        <v>0</v>
      </c>
      <c r="BC2152" s="163">
        <f t="shared" si="2211"/>
        <v>0</v>
      </c>
      <c r="BD2152" s="163">
        <f t="shared" si="2212"/>
        <v>0</v>
      </c>
    </row>
    <row r="2153" spans="2:56" x14ac:dyDescent="0.3">
      <c r="B2153" s="179" t="s">
        <v>136</v>
      </c>
      <c r="C2153" s="83">
        <f>SUM(C2154)</f>
        <v>0</v>
      </c>
      <c r="D2153" s="84">
        <f>SUM(D2154)</f>
        <v>0</v>
      </c>
      <c r="E2153" s="85">
        <f t="shared" si="2198"/>
        <v>0</v>
      </c>
      <c r="F2153" s="83">
        <f>SUM(F2154)</f>
        <v>0</v>
      </c>
      <c r="G2153" s="84">
        <f>SUM(G2154)</f>
        <v>0</v>
      </c>
      <c r="H2153" s="85">
        <f t="shared" si="2199"/>
        <v>0</v>
      </c>
      <c r="I2153" s="83">
        <f>SUM(I2154)</f>
        <v>0</v>
      </c>
      <c r="J2153" s="86">
        <f>SUM(J2154)</f>
        <v>0</v>
      </c>
      <c r="K2153" s="87">
        <f t="shared" si="2200"/>
        <v>0</v>
      </c>
      <c r="L2153" s="83">
        <f>SUM(L2154)</f>
        <v>0</v>
      </c>
      <c r="M2153" s="86">
        <f>SUM(M2154)</f>
        <v>0</v>
      </c>
      <c r="N2153" s="88">
        <f>SUM(N2154)</f>
        <v>0</v>
      </c>
      <c r="O2153" s="83">
        <f>SUM(O2154)</f>
        <v>0</v>
      </c>
      <c r="P2153" s="88">
        <f>SUM(P2154)</f>
        <v>0</v>
      </c>
      <c r="Q2153" s="177">
        <f t="shared" si="2201"/>
        <v>0</v>
      </c>
      <c r="R2153" s="88">
        <f>SUM(R2154)</f>
        <v>0</v>
      </c>
      <c r="S2153" s="88">
        <f>SUM(S2154)</f>
        <v>0</v>
      </c>
      <c r="T2153" s="178">
        <f t="shared" si="2213"/>
        <v>0</v>
      </c>
      <c r="U2153" s="157"/>
      <c r="V2153" s="83">
        <f>SUM(V2154)</f>
        <v>0</v>
      </c>
      <c r="W2153" s="88">
        <f>SUM(W2154)</f>
        <v>0</v>
      </c>
      <c r="X2153" s="177">
        <f t="shared" si="2202"/>
        <v>0</v>
      </c>
      <c r="Y2153" s="88">
        <f>SUM(Y2154)</f>
        <v>0</v>
      </c>
      <c r="Z2153" s="88">
        <f>SUM(Z2154)</f>
        <v>0</v>
      </c>
      <c r="AA2153" s="178">
        <f t="shared" si="2214"/>
        <v>0</v>
      </c>
      <c r="AB2153" s="157"/>
      <c r="AC2153" s="83">
        <f>SUM(AC2154)</f>
        <v>0</v>
      </c>
      <c r="AD2153" s="88">
        <f>SUM(AD2154)</f>
        <v>0</v>
      </c>
      <c r="AE2153" s="177">
        <f t="shared" si="2203"/>
        <v>0</v>
      </c>
      <c r="AF2153" s="88">
        <f>SUM(AF2154)</f>
        <v>0</v>
      </c>
      <c r="AG2153" s="88">
        <f>SUM(AG2154)</f>
        <v>0</v>
      </c>
      <c r="AH2153" s="178">
        <f t="shared" si="2215"/>
        <v>0</v>
      </c>
      <c r="AJ2153" s="84">
        <f t="shared" ref="AJ2153:AU2153" si="2227">SUM(AJ2154)</f>
        <v>0</v>
      </c>
      <c r="AK2153" s="86">
        <f t="shared" si="2227"/>
        <v>0</v>
      </c>
      <c r="AL2153" s="88">
        <f t="shared" si="2227"/>
        <v>0</v>
      </c>
      <c r="AM2153" s="86">
        <f t="shared" si="2227"/>
        <v>0</v>
      </c>
      <c r="AN2153" s="88">
        <f t="shared" si="2227"/>
        <v>0</v>
      </c>
      <c r="AO2153" s="86">
        <f t="shared" si="2227"/>
        <v>0</v>
      </c>
      <c r="AP2153" s="88">
        <f t="shared" si="2227"/>
        <v>0</v>
      </c>
      <c r="AQ2153" s="86">
        <f t="shared" si="2227"/>
        <v>0</v>
      </c>
      <c r="AR2153" s="88">
        <f t="shared" si="2227"/>
        <v>0</v>
      </c>
      <c r="AS2153" s="86">
        <f t="shared" si="2227"/>
        <v>0</v>
      </c>
      <c r="AT2153" s="88">
        <f t="shared" si="2227"/>
        <v>0</v>
      </c>
      <c r="AU2153" s="86">
        <f t="shared" si="2227"/>
        <v>0</v>
      </c>
      <c r="AV2153" s="86">
        <f t="shared" si="2205"/>
        <v>0</v>
      </c>
      <c r="AW2153" s="93">
        <f t="shared" si="2206"/>
        <v>0</v>
      </c>
      <c r="AY2153" s="86">
        <f t="shared" si="2207"/>
        <v>0</v>
      </c>
      <c r="AZ2153" s="86">
        <f t="shared" si="2208"/>
        <v>0</v>
      </c>
      <c r="BA2153" s="86">
        <f t="shared" si="2209"/>
        <v>0</v>
      </c>
      <c r="BB2153" s="86">
        <f t="shared" si="2210"/>
        <v>0</v>
      </c>
      <c r="BC2153" s="86">
        <f t="shared" si="2211"/>
        <v>0</v>
      </c>
      <c r="BD2153" s="86">
        <f t="shared" si="2212"/>
        <v>0</v>
      </c>
    </row>
    <row r="2154" spans="2:56" x14ac:dyDescent="0.3">
      <c r="B2154" s="169" t="s">
        <v>105</v>
      </c>
      <c r="C2154" s="248"/>
      <c r="D2154" s="249"/>
      <c r="E2154" s="172">
        <f t="shared" si="2198"/>
        <v>0</v>
      </c>
      <c r="F2154" s="248"/>
      <c r="G2154" s="249"/>
      <c r="H2154" s="172">
        <f t="shared" si="2199"/>
        <v>0</v>
      </c>
      <c r="I2154" s="248"/>
      <c r="J2154" s="250"/>
      <c r="K2154" s="174">
        <f t="shared" si="2200"/>
        <v>0</v>
      </c>
      <c r="L2154" s="248"/>
      <c r="M2154" s="250"/>
      <c r="N2154" s="251"/>
      <c r="O2154" s="248"/>
      <c r="P2154" s="251"/>
      <c r="Q2154" s="166">
        <f t="shared" si="2201"/>
        <v>0</v>
      </c>
      <c r="R2154" s="251"/>
      <c r="S2154" s="251"/>
      <c r="T2154" s="167">
        <f t="shared" si="2213"/>
        <v>0</v>
      </c>
      <c r="U2154" s="157"/>
      <c r="V2154" s="248"/>
      <c r="W2154" s="251"/>
      <c r="X2154" s="166">
        <f t="shared" si="2202"/>
        <v>0</v>
      </c>
      <c r="Y2154" s="251"/>
      <c r="Z2154" s="251"/>
      <c r="AA2154" s="167">
        <f t="shared" si="2214"/>
        <v>0</v>
      </c>
      <c r="AB2154" s="157"/>
      <c r="AC2154" s="248"/>
      <c r="AD2154" s="251"/>
      <c r="AE2154" s="166">
        <f t="shared" si="2203"/>
        <v>0</v>
      </c>
      <c r="AF2154" s="251"/>
      <c r="AG2154" s="251"/>
      <c r="AH2154" s="167">
        <f t="shared" si="2215"/>
        <v>0</v>
      </c>
      <c r="AJ2154" s="252"/>
      <c r="AK2154" s="253"/>
      <c r="AL2154" s="254"/>
      <c r="AM2154" s="253"/>
      <c r="AN2154" s="254"/>
      <c r="AO2154" s="253"/>
      <c r="AP2154" s="254"/>
      <c r="AQ2154" s="253"/>
      <c r="AR2154" s="254"/>
      <c r="AS2154" s="253"/>
      <c r="AT2154" s="254"/>
      <c r="AU2154" s="253"/>
      <c r="AV2154" s="163">
        <f t="shared" si="2205"/>
        <v>0</v>
      </c>
      <c r="AW2154" s="168">
        <f t="shared" si="2206"/>
        <v>0</v>
      </c>
      <c r="AY2154" s="163">
        <f t="shared" si="2207"/>
        <v>0</v>
      </c>
      <c r="AZ2154" s="163">
        <f t="shared" si="2208"/>
        <v>0</v>
      </c>
      <c r="BA2154" s="163">
        <f t="shared" si="2209"/>
        <v>0</v>
      </c>
      <c r="BB2154" s="163">
        <f t="shared" si="2210"/>
        <v>0</v>
      </c>
      <c r="BC2154" s="163">
        <f t="shared" si="2211"/>
        <v>0</v>
      </c>
      <c r="BD2154" s="163">
        <f t="shared" si="2212"/>
        <v>0</v>
      </c>
    </row>
    <row r="2155" spans="2:56" x14ac:dyDescent="0.3">
      <c r="B2155" s="179" t="s">
        <v>137</v>
      </c>
      <c r="C2155" s="83">
        <f>SUM(C2156)</f>
        <v>0</v>
      </c>
      <c r="D2155" s="84">
        <f>SUM(D2156)</f>
        <v>0</v>
      </c>
      <c r="E2155" s="85">
        <f t="shared" si="2198"/>
        <v>0</v>
      </c>
      <c r="F2155" s="83">
        <f>SUM(F2156)</f>
        <v>0</v>
      </c>
      <c r="G2155" s="84">
        <f>SUM(G2156)</f>
        <v>0</v>
      </c>
      <c r="H2155" s="85">
        <f t="shared" si="2199"/>
        <v>0</v>
      </c>
      <c r="I2155" s="83">
        <f>SUM(I2156)</f>
        <v>0</v>
      </c>
      <c r="J2155" s="86">
        <f>SUM(J2156)</f>
        <v>0</v>
      </c>
      <c r="K2155" s="87">
        <f t="shared" si="2200"/>
        <v>0</v>
      </c>
      <c r="L2155" s="83">
        <f>SUM(L2156)</f>
        <v>0</v>
      </c>
      <c r="M2155" s="86">
        <f>SUM(M2156)</f>
        <v>0</v>
      </c>
      <c r="N2155" s="88">
        <f>SUM(N2156)</f>
        <v>0</v>
      </c>
      <c r="O2155" s="83">
        <f>SUM(O2156)</f>
        <v>0</v>
      </c>
      <c r="P2155" s="88">
        <f>SUM(P2156)</f>
        <v>0</v>
      </c>
      <c r="Q2155" s="177">
        <f t="shared" si="2201"/>
        <v>0</v>
      </c>
      <c r="R2155" s="88">
        <f>SUM(R2156)</f>
        <v>0</v>
      </c>
      <c r="S2155" s="88">
        <f>SUM(S2156)</f>
        <v>0</v>
      </c>
      <c r="T2155" s="178">
        <f t="shared" si="2213"/>
        <v>0</v>
      </c>
      <c r="U2155" s="157"/>
      <c r="V2155" s="83">
        <f>SUM(V2156)</f>
        <v>0</v>
      </c>
      <c r="W2155" s="88">
        <f>SUM(W2156)</f>
        <v>0</v>
      </c>
      <c r="X2155" s="177">
        <f t="shared" si="2202"/>
        <v>0</v>
      </c>
      <c r="Y2155" s="88">
        <f>SUM(Y2156)</f>
        <v>0</v>
      </c>
      <c r="Z2155" s="88">
        <f>SUM(Z2156)</f>
        <v>0</v>
      </c>
      <c r="AA2155" s="178">
        <f t="shared" si="2214"/>
        <v>0</v>
      </c>
      <c r="AB2155" s="157"/>
      <c r="AC2155" s="83">
        <f>SUM(AC2156)</f>
        <v>0</v>
      </c>
      <c r="AD2155" s="88">
        <f>SUM(AD2156)</f>
        <v>0</v>
      </c>
      <c r="AE2155" s="177">
        <f t="shared" si="2203"/>
        <v>0</v>
      </c>
      <c r="AF2155" s="88">
        <f>SUM(AF2156)</f>
        <v>0</v>
      </c>
      <c r="AG2155" s="88">
        <f>SUM(AG2156)</f>
        <v>0</v>
      </c>
      <c r="AH2155" s="178">
        <f t="shared" si="2215"/>
        <v>0</v>
      </c>
      <c r="AJ2155" s="84">
        <f t="shared" ref="AJ2155:AU2155" si="2228">SUM(AJ2156)</f>
        <v>0</v>
      </c>
      <c r="AK2155" s="86">
        <f t="shared" si="2228"/>
        <v>0</v>
      </c>
      <c r="AL2155" s="88">
        <f t="shared" si="2228"/>
        <v>0</v>
      </c>
      <c r="AM2155" s="86">
        <f t="shared" si="2228"/>
        <v>0</v>
      </c>
      <c r="AN2155" s="88">
        <f t="shared" si="2228"/>
        <v>0</v>
      </c>
      <c r="AO2155" s="86">
        <f t="shared" si="2228"/>
        <v>0</v>
      </c>
      <c r="AP2155" s="88">
        <f t="shared" si="2228"/>
        <v>0</v>
      </c>
      <c r="AQ2155" s="86">
        <f t="shared" si="2228"/>
        <v>0</v>
      </c>
      <c r="AR2155" s="88">
        <f t="shared" si="2228"/>
        <v>0</v>
      </c>
      <c r="AS2155" s="86">
        <f t="shared" si="2228"/>
        <v>0</v>
      </c>
      <c r="AT2155" s="88">
        <f t="shared" si="2228"/>
        <v>0</v>
      </c>
      <c r="AU2155" s="86">
        <f t="shared" si="2228"/>
        <v>0</v>
      </c>
      <c r="AV2155" s="86">
        <f t="shared" si="2205"/>
        <v>0</v>
      </c>
      <c r="AW2155" s="93">
        <f t="shared" si="2206"/>
        <v>0</v>
      </c>
      <c r="AY2155" s="86">
        <f t="shared" si="2207"/>
        <v>0</v>
      </c>
      <c r="AZ2155" s="86">
        <f t="shared" si="2208"/>
        <v>0</v>
      </c>
      <c r="BA2155" s="86">
        <f t="shared" si="2209"/>
        <v>0</v>
      </c>
      <c r="BB2155" s="86">
        <f t="shared" si="2210"/>
        <v>0</v>
      </c>
      <c r="BC2155" s="86">
        <f t="shared" si="2211"/>
        <v>0</v>
      </c>
      <c r="BD2155" s="86">
        <f t="shared" si="2212"/>
        <v>0</v>
      </c>
    </row>
    <row r="2156" spans="2:56" x14ac:dyDescent="0.3">
      <c r="B2156" s="169" t="s">
        <v>105</v>
      </c>
      <c r="C2156" s="248"/>
      <c r="D2156" s="249"/>
      <c r="E2156" s="172">
        <f t="shared" si="2198"/>
        <v>0</v>
      </c>
      <c r="F2156" s="248"/>
      <c r="G2156" s="249"/>
      <c r="H2156" s="172">
        <f t="shared" si="2199"/>
        <v>0</v>
      </c>
      <c r="I2156" s="248"/>
      <c r="J2156" s="250"/>
      <c r="K2156" s="174">
        <f t="shared" si="2200"/>
        <v>0</v>
      </c>
      <c r="L2156" s="248"/>
      <c r="M2156" s="250"/>
      <c r="N2156" s="251"/>
      <c r="O2156" s="248"/>
      <c r="P2156" s="251"/>
      <c r="Q2156" s="166">
        <f t="shared" si="2201"/>
        <v>0</v>
      </c>
      <c r="R2156" s="251"/>
      <c r="S2156" s="251"/>
      <c r="T2156" s="167">
        <f t="shared" si="2213"/>
        <v>0</v>
      </c>
      <c r="U2156" s="157"/>
      <c r="V2156" s="248"/>
      <c r="W2156" s="251"/>
      <c r="X2156" s="166">
        <f t="shared" si="2202"/>
        <v>0</v>
      </c>
      <c r="Y2156" s="251"/>
      <c r="Z2156" s="251"/>
      <c r="AA2156" s="167">
        <f t="shared" si="2214"/>
        <v>0</v>
      </c>
      <c r="AB2156" s="157"/>
      <c r="AC2156" s="248"/>
      <c r="AD2156" s="251"/>
      <c r="AE2156" s="166">
        <f t="shared" si="2203"/>
        <v>0</v>
      </c>
      <c r="AF2156" s="251"/>
      <c r="AG2156" s="251"/>
      <c r="AH2156" s="167">
        <f t="shared" si="2215"/>
        <v>0</v>
      </c>
      <c r="AJ2156" s="252"/>
      <c r="AK2156" s="253"/>
      <c r="AL2156" s="254"/>
      <c r="AM2156" s="253"/>
      <c r="AN2156" s="254"/>
      <c r="AO2156" s="253"/>
      <c r="AP2156" s="254"/>
      <c r="AQ2156" s="253"/>
      <c r="AR2156" s="254"/>
      <c r="AS2156" s="253"/>
      <c r="AT2156" s="254"/>
      <c r="AU2156" s="253"/>
      <c r="AV2156" s="163">
        <f t="shared" si="2205"/>
        <v>0</v>
      </c>
      <c r="AW2156" s="168">
        <f t="shared" si="2206"/>
        <v>0</v>
      </c>
      <c r="AY2156" s="163">
        <f t="shared" si="2207"/>
        <v>0</v>
      </c>
      <c r="AZ2156" s="163">
        <f t="shared" si="2208"/>
        <v>0</v>
      </c>
      <c r="BA2156" s="163">
        <f t="shared" si="2209"/>
        <v>0</v>
      </c>
      <c r="BB2156" s="163">
        <f t="shared" si="2210"/>
        <v>0</v>
      </c>
      <c r="BC2156" s="163">
        <f t="shared" si="2211"/>
        <v>0</v>
      </c>
      <c r="BD2156" s="163">
        <f t="shared" si="2212"/>
        <v>0</v>
      </c>
    </row>
    <row r="2157" spans="2:56" x14ac:dyDescent="0.3">
      <c r="B2157" s="179" t="s">
        <v>138</v>
      </c>
      <c r="C2157" s="83">
        <f>SUM(C2158)</f>
        <v>0</v>
      </c>
      <c r="D2157" s="84">
        <f>SUM(D2158)</f>
        <v>0</v>
      </c>
      <c r="E2157" s="85">
        <f t="shared" si="2198"/>
        <v>0</v>
      </c>
      <c r="F2157" s="83">
        <f>SUM(F2158)</f>
        <v>0</v>
      </c>
      <c r="G2157" s="84">
        <f>SUM(G2158)</f>
        <v>0</v>
      </c>
      <c r="H2157" s="85">
        <f t="shared" si="2199"/>
        <v>0</v>
      </c>
      <c r="I2157" s="83">
        <f>SUM(I2158)</f>
        <v>0</v>
      </c>
      <c r="J2157" s="86">
        <f>SUM(J2158)</f>
        <v>0</v>
      </c>
      <c r="K2157" s="87">
        <f t="shared" si="2200"/>
        <v>0</v>
      </c>
      <c r="L2157" s="83">
        <f>SUM(L2158)</f>
        <v>0</v>
      </c>
      <c r="M2157" s="86">
        <f>SUM(M2158)</f>
        <v>0</v>
      </c>
      <c r="N2157" s="88">
        <f>SUM(N2158)</f>
        <v>0</v>
      </c>
      <c r="O2157" s="83">
        <f>SUM(O2158)</f>
        <v>0</v>
      </c>
      <c r="P2157" s="88">
        <f>SUM(P2158)</f>
        <v>0</v>
      </c>
      <c r="Q2157" s="177">
        <f t="shared" si="2201"/>
        <v>0</v>
      </c>
      <c r="R2157" s="88">
        <f>SUM(R2158)</f>
        <v>0</v>
      </c>
      <c r="S2157" s="88">
        <f>SUM(S2158)</f>
        <v>0</v>
      </c>
      <c r="T2157" s="178">
        <f t="shared" si="2213"/>
        <v>0</v>
      </c>
      <c r="U2157" s="157"/>
      <c r="V2157" s="83">
        <f>SUM(V2158)</f>
        <v>0</v>
      </c>
      <c r="W2157" s="88">
        <f>SUM(W2158)</f>
        <v>0</v>
      </c>
      <c r="X2157" s="177">
        <f t="shared" si="2202"/>
        <v>0</v>
      </c>
      <c r="Y2157" s="88">
        <f>SUM(Y2158)</f>
        <v>0</v>
      </c>
      <c r="Z2157" s="88">
        <f>SUM(Z2158)</f>
        <v>0</v>
      </c>
      <c r="AA2157" s="178">
        <f t="shared" si="2214"/>
        <v>0</v>
      </c>
      <c r="AB2157" s="157"/>
      <c r="AC2157" s="83">
        <f>SUM(AC2158)</f>
        <v>0</v>
      </c>
      <c r="AD2157" s="88">
        <f>SUM(AD2158)</f>
        <v>0</v>
      </c>
      <c r="AE2157" s="177">
        <f t="shared" si="2203"/>
        <v>0</v>
      </c>
      <c r="AF2157" s="88">
        <f>SUM(AF2158)</f>
        <v>0</v>
      </c>
      <c r="AG2157" s="88">
        <f>SUM(AG2158)</f>
        <v>0</v>
      </c>
      <c r="AH2157" s="178">
        <f t="shared" si="2215"/>
        <v>0</v>
      </c>
      <c r="AJ2157" s="84">
        <f t="shared" ref="AJ2157:AU2157" si="2229">SUM(AJ2158)</f>
        <v>0</v>
      </c>
      <c r="AK2157" s="86">
        <f t="shared" si="2229"/>
        <v>0</v>
      </c>
      <c r="AL2157" s="88">
        <f t="shared" si="2229"/>
        <v>0</v>
      </c>
      <c r="AM2157" s="86">
        <f t="shared" si="2229"/>
        <v>0</v>
      </c>
      <c r="AN2157" s="88">
        <f t="shared" si="2229"/>
        <v>0</v>
      </c>
      <c r="AO2157" s="86">
        <f t="shared" si="2229"/>
        <v>0</v>
      </c>
      <c r="AP2157" s="88">
        <f t="shared" si="2229"/>
        <v>0</v>
      </c>
      <c r="AQ2157" s="86">
        <f t="shared" si="2229"/>
        <v>0</v>
      </c>
      <c r="AR2157" s="88">
        <f t="shared" si="2229"/>
        <v>0</v>
      </c>
      <c r="AS2157" s="86">
        <f t="shared" si="2229"/>
        <v>0</v>
      </c>
      <c r="AT2157" s="88">
        <f t="shared" si="2229"/>
        <v>0</v>
      </c>
      <c r="AU2157" s="86">
        <f t="shared" si="2229"/>
        <v>0</v>
      </c>
      <c r="AV2157" s="86">
        <f t="shared" si="2205"/>
        <v>0</v>
      </c>
      <c r="AW2157" s="93">
        <f t="shared" si="2206"/>
        <v>0</v>
      </c>
      <c r="AY2157" s="86">
        <f t="shared" si="2207"/>
        <v>0</v>
      </c>
      <c r="AZ2157" s="86">
        <f t="shared" si="2208"/>
        <v>0</v>
      </c>
      <c r="BA2157" s="86">
        <f t="shared" si="2209"/>
        <v>0</v>
      </c>
      <c r="BB2157" s="86">
        <f t="shared" si="2210"/>
        <v>0</v>
      </c>
      <c r="BC2157" s="86">
        <f t="shared" si="2211"/>
        <v>0</v>
      </c>
      <c r="BD2157" s="86">
        <f t="shared" si="2212"/>
        <v>0</v>
      </c>
    </row>
    <row r="2158" spans="2:56" x14ac:dyDescent="0.3">
      <c r="B2158" s="169" t="s">
        <v>139</v>
      </c>
      <c r="C2158" s="248"/>
      <c r="D2158" s="249"/>
      <c r="E2158" s="172">
        <f t="shared" si="2198"/>
        <v>0</v>
      </c>
      <c r="F2158" s="248"/>
      <c r="G2158" s="249"/>
      <c r="H2158" s="172">
        <f t="shared" si="2199"/>
        <v>0</v>
      </c>
      <c r="I2158" s="248"/>
      <c r="J2158" s="250"/>
      <c r="K2158" s="174">
        <f t="shared" si="2200"/>
        <v>0</v>
      </c>
      <c r="L2158" s="248"/>
      <c r="M2158" s="250"/>
      <c r="N2158" s="251"/>
      <c r="O2158" s="248"/>
      <c r="P2158" s="251"/>
      <c r="Q2158" s="166">
        <f t="shared" si="2201"/>
        <v>0</v>
      </c>
      <c r="R2158" s="251"/>
      <c r="S2158" s="251"/>
      <c r="T2158" s="167">
        <f t="shared" si="2213"/>
        <v>0</v>
      </c>
      <c r="U2158" s="157"/>
      <c r="V2158" s="248"/>
      <c r="W2158" s="251"/>
      <c r="X2158" s="166">
        <f t="shared" si="2202"/>
        <v>0</v>
      </c>
      <c r="Y2158" s="251"/>
      <c r="Z2158" s="251"/>
      <c r="AA2158" s="167">
        <f t="shared" si="2214"/>
        <v>0</v>
      </c>
      <c r="AB2158" s="157"/>
      <c r="AC2158" s="248"/>
      <c r="AD2158" s="251"/>
      <c r="AE2158" s="166">
        <f t="shared" si="2203"/>
        <v>0</v>
      </c>
      <c r="AF2158" s="251"/>
      <c r="AG2158" s="251"/>
      <c r="AH2158" s="167">
        <f t="shared" si="2215"/>
        <v>0</v>
      </c>
      <c r="AJ2158" s="252"/>
      <c r="AK2158" s="253"/>
      <c r="AL2158" s="254"/>
      <c r="AM2158" s="253"/>
      <c r="AN2158" s="254"/>
      <c r="AO2158" s="253"/>
      <c r="AP2158" s="254"/>
      <c r="AQ2158" s="253"/>
      <c r="AR2158" s="254"/>
      <c r="AS2158" s="253"/>
      <c r="AT2158" s="254"/>
      <c r="AU2158" s="253"/>
      <c r="AV2158" s="163">
        <f t="shared" si="2205"/>
        <v>0</v>
      </c>
      <c r="AW2158" s="168">
        <f t="shared" si="2206"/>
        <v>0</v>
      </c>
      <c r="AY2158" s="163">
        <f t="shared" si="2207"/>
        <v>0</v>
      </c>
      <c r="AZ2158" s="163">
        <f t="shared" si="2208"/>
        <v>0</v>
      </c>
      <c r="BA2158" s="163">
        <f t="shared" si="2209"/>
        <v>0</v>
      </c>
      <c r="BB2158" s="163">
        <f t="shared" si="2210"/>
        <v>0</v>
      </c>
      <c r="BC2158" s="163">
        <f t="shared" si="2211"/>
        <v>0</v>
      </c>
      <c r="BD2158" s="163">
        <f t="shared" si="2212"/>
        <v>0</v>
      </c>
    </row>
    <row r="2159" spans="2:56" x14ac:dyDescent="0.3">
      <c r="B2159" s="179" t="s">
        <v>140</v>
      </c>
      <c r="C2159" s="83">
        <f>SUM(C2160:C2168)</f>
        <v>0</v>
      </c>
      <c r="D2159" s="84">
        <f>SUM(D2160:D2168)</f>
        <v>0</v>
      </c>
      <c r="E2159" s="85">
        <f t="shared" si="2198"/>
        <v>0</v>
      </c>
      <c r="F2159" s="83">
        <f>SUM(F2160:F2168)</f>
        <v>0</v>
      </c>
      <c r="G2159" s="84">
        <f>SUM(G2160:G2168)</f>
        <v>0</v>
      </c>
      <c r="H2159" s="85">
        <f t="shared" si="2199"/>
        <v>0</v>
      </c>
      <c r="I2159" s="83">
        <f>SUM(I2160:I2168)</f>
        <v>0</v>
      </c>
      <c r="J2159" s="86">
        <f>SUM(J2160:J2168)</f>
        <v>0</v>
      </c>
      <c r="K2159" s="87">
        <f t="shared" si="2200"/>
        <v>0</v>
      </c>
      <c r="L2159" s="83">
        <f>SUM(L2160:L2168)</f>
        <v>0</v>
      </c>
      <c r="M2159" s="86">
        <f>SUM(M2160:M2168)</f>
        <v>0</v>
      </c>
      <c r="N2159" s="88">
        <f>SUM(N2160:N2168)</f>
        <v>0</v>
      </c>
      <c r="O2159" s="83">
        <f>SUM(O2160:O2168)</f>
        <v>0</v>
      </c>
      <c r="P2159" s="88">
        <f>SUM(P2160:P2168)</f>
        <v>0</v>
      </c>
      <c r="Q2159" s="177">
        <f t="shared" si="2201"/>
        <v>0</v>
      </c>
      <c r="R2159" s="88">
        <f>SUM(R2160:R2168)</f>
        <v>0</v>
      </c>
      <c r="S2159" s="88">
        <f>SUM(S2160:S2168)</f>
        <v>0</v>
      </c>
      <c r="T2159" s="178">
        <f t="shared" si="2213"/>
        <v>0</v>
      </c>
      <c r="U2159" s="157"/>
      <c r="V2159" s="83">
        <f>SUM(V2160:V2168)</f>
        <v>0</v>
      </c>
      <c r="W2159" s="88">
        <f>SUM(W2160:W2168)</f>
        <v>0</v>
      </c>
      <c r="X2159" s="177">
        <f t="shared" si="2202"/>
        <v>0</v>
      </c>
      <c r="Y2159" s="88">
        <f>SUM(Y2160:Y2168)</f>
        <v>0</v>
      </c>
      <c r="Z2159" s="88">
        <f>SUM(Z2160:Z2168)</f>
        <v>0</v>
      </c>
      <c r="AA2159" s="178">
        <f t="shared" si="2214"/>
        <v>0</v>
      </c>
      <c r="AB2159" s="157"/>
      <c r="AC2159" s="83">
        <f>SUM(AC2160:AC2168)</f>
        <v>0</v>
      </c>
      <c r="AD2159" s="88">
        <f>SUM(AD2160:AD2168)</f>
        <v>0</v>
      </c>
      <c r="AE2159" s="177">
        <f t="shared" si="2203"/>
        <v>0</v>
      </c>
      <c r="AF2159" s="88">
        <f>SUM(AF2160:AF2168)</f>
        <v>0</v>
      </c>
      <c r="AG2159" s="88">
        <f>SUM(AG2160:AG2168)</f>
        <v>0</v>
      </c>
      <c r="AH2159" s="178">
        <f t="shared" si="2215"/>
        <v>0</v>
      </c>
      <c r="AJ2159" s="84">
        <f t="shared" ref="AJ2159:AU2159" si="2230">SUM(AJ2160:AJ2168)</f>
        <v>0</v>
      </c>
      <c r="AK2159" s="86">
        <f t="shared" si="2230"/>
        <v>0</v>
      </c>
      <c r="AL2159" s="88">
        <f t="shared" si="2230"/>
        <v>0</v>
      </c>
      <c r="AM2159" s="86">
        <f t="shared" si="2230"/>
        <v>0</v>
      </c>
      <c r="AN2159" s="88">
        <f t="shared" si="2230"/>
        <v>0</v>
      </c>
      <c r="AO2159" s="86">
        <f t="shared" si="2230"/>
        <v>0</v>
      </c>
      <c r="AP2159" s="88">
        <f t="shared" si="2230"/>
        <v>0</v>
      </c>
      <c r="AQ2159" s="86">
        <f t="shared" si="2230"/>
        <v>0</v>
      </c>
      <c r="AR2159" s="88">
        <f t="shared" si="2230"/>
        <v>0</v>
      </c>
      <c r="AS2159" s="86">
        <f t="shared" si="2230"/>
        <v>0</v>
      </c>
      <c r="AT2159" s="88">
        <f t="shared" si="2230"/>
        <v>0</v>
      </c>
      <c r="AU2159" s="86">
        <f t="shared" si="2230"/>
        <v>0</v>
      </c>
      <c r="AV2159" s="86">
        <f t="shared" si="2205"/>
        <v>0</v>
      </c>
      <c r="AW2159" s="93">
        <f t="shared" si="2206"/>
        <v>0</v>
      </c>
      <c r="AY2159" s="86">
        <f t="shared" si="2207"/>
        <v>0</v>
      </c>
      <c r="AZ2159" s="86">
        <f t="shared" si="2208"/>
        <v>0</v>
      </c>
      <c r="BA2159" s="86">
        <f t="shared" si="2209"/>
        <v>0</v>
      </c>
      <c r="BB2159" s="86">
        <f t="shared" si="2210"/>
        <v>0</v>
      </c>
      <c r="BC2159" s="86">
        <f t="shared" si="2211"/>
        <v>0</v>
      </c>
      <c r="BD2159" s="86">
        <f t="shared" si="2212"/>
        <v>0</v>
      </c>
    </row>
    <row r="2160" spans="2:56" x14ac:dyDescent="0.3">
      <c r="B2160" s="169" t="s">
        <v>141</v>
      </c>
      <c r="C2160" s="248"/>
      <c r="D2160" s="249"/>
      <c r="E2160" s="172">
        <f t="shared" si="2198"/>
        <v>0</v>
      </c>
      <c r="F2160" s="248"/>
      <c r="G2160" s="249"/>
      <c r="H2160" s="172">
        <f t="shared" si="2199"/>
        <v>0</v>
      </c>
      <c r="I2160" s="248"/>
      <c r="J2160" s="250"/>
      <c r="K2160" s="174">
        <f t="shared" si="2200"/>
        <v>0</v>
      </c>
      <c r="L2160" s="248"/>
      <c r="M2160" s="250"/>
      <c r="N2160" s="251"/>
      <c r="O2160" s="248"/>
      <c r="P2160" s="251"/>
      <c r="Q2160" s="166">
        <f t="shared" si="2201"/>
        <v>0</v>
      </c>
      <c r="R2160" s="251"/>
      <c r="S2160" s="251"/>
      <c r="T2160" s="167">
        <f t="shared" si="2213"/>
        <v>0</v>
      </c>
      <c r="U2160" s="157"/>
      <c r="V2160" s="248"/>
      <c r="W2160" s="251"/>
      <c r="X2160" s="166">
        <f t="shared" si="2202"/>
        <v>0</v>
      </c>
      <c r="Y2160" s="251"/>
      <c r="Z2160" s="251"/>
      <c r="AA2160" s="167">
        <f t="shared" si="2214"/>
        <v>0</v>
      </c>
      <c r="AB2160" s="157"/>
      <c r="AC2160" s="248"/>
      <c r="AD2160" s="251"/>
      <c r="AE2160" s="166">
        <f t="shared" si="2203"/>
        <v>0</v>
      </c>
      <c r="AF2160" s="251"/>
      <c r="AG2160" s="251"/>
      <c r="AH2160" s="167">
        <f t="shared" si="2215"/>
        <v>0</v>
      </c>
      <c r="AJ2160" s="252"/>
      <c r="AK2160" s="253"/>
      <c r="AL2160" s="254"/>
      <c r="AM2160" s="253"/>
      <c r="AN2160" s="254"/>
      <c r="AO2160" s="253"/>
      <c r="AP2160" s="254"/>
      <c r="AQ2160" s="253"/>
      <c r="AR2160" s="254"/>
      <c r="AS2160" s="253"/>
      <c r="AT2160" s="254"/>
      <c r="AU2160" s="253"/>
      <c r="AV2160" s="163">
        <f t="shared" si="2205"/>
        <v>0</v>
      </c>
      <c r="AW2160" s="168">
        <f t="shared" si="2206"/>
        <v>0</v>
      </c>
      <c r="AY2160" s="163">
        <f t="shared" si="2207"/>
        <v>0</v>
      </c>
      <c r="AZ2160" s="163">
        <f t="shared" si="2208"/>
        <v>0</v>
      </c>
      <c r="BA2160" s="163">
        <f t="shared" si="2209"/>
        <v>0</v>
      </c>
      <c r="BB2160" s="163">
        <f t="shared" si="2210"/>
        <v>0</v>
      </c>
      <c r="BC2160" s="163">
        <f t="shared" si="2211"/>
        <v>0</v>
      </c>
      <c r="BD2160" s="163">
        <f t="shared" si="2212"/>
        <v>0</v>
      </c>
    </row>
    <row r="2161" spans="2:56" x14ac:dyDescent="0.3">
      <c r="B2161" s="169" t="s">
        <v>142</v>
      </c>
      <c r="C2161" s="248"/>
      <c r="D2161" s="249"/>
      <c r="E2161" s="172">
        <f t="shared" si="2198"/>
        <v>0</v>
      </c>
      <c r="F2161" s="248"/>
      <c r="G2161" s="249"/>
      <c r="H2161" s="172">
        <f t="shared" si="2199"/>
        <v>0</v>
      </c>
      <c r="I2161" s="248"/>
      <c r="J2161" s="250"/>
      <c r="K2161" s="174">
        <f t="shared" si="2200"/>
        <v>0</v>
      </c>
      <c r="L2161" s="248"/>
      <c r="M2161" s="250"/>
      <c r="N2161" s="251"/>
      <c r="O2161" s="248"/>
      <c r="P2161" s="251"/>
      <c r="Q2161" s="166">
        <f t="shared" si="2201"/>
        <v>0</v>
      </c>
      <c r="R2161" s="251"/>
      <c r="S2161" s="251"/>
      <c r="T2161" s="167">
        <f t="shared" si="2213"/>
        <v>0</v>
      </c>
      <c r="U2161" s="157"/>
      <c r="V2161" s="248"/>
      <c r="W2161" s="251"/>
      <c r="X2161" s="166">
        <f t="shared" si="2202"/>
        <v>0</v>
      </c>
      <c r="Y2161" s="251"/>
      <c r="Z2161" s="251"/>
      <c r="AA2161" s="167">
        <f t="shared" si="2214"/>
        <v>0</v>
      </c>
      <c r="AB2161" s="157"/>
      <c r="AC2161" s="248"/>
      <c r="AD2161" s="251"/>
      <c r="AE2161" s="166">
        <f t="shared" si="2203"/>
        <v>0</v>
      </c>
      <c r="AF2161" s="251"/>
      <c r="AG2161" s="251"/>
      <c r="AH2161" s="167">
        <f t="shared" si="2215"/>
        <v>0</v>
      </c>
      <c r="AJ2161" s="252"/>
      <c r="AK2161" s="253"/>
      <c r="AL2161" s="254"/>
      <c r="AM2161" s="253"/>
      <c r="AN2161" s="254"/>
      <c r="AO2161" s="253"/>
      <c r="AP2161" s="254"/>
      <c r="AQ2161" s="253"/>
      <c r="AR2161" s="254"/>
      <c r="AS2161" s="253"/>
      <c r="AT2161" s="254"/>
      <c r="AU2161" s="253"/>
      <c r="AV2161" s="163">
        <f t="shared" si="2205"/>
        <v>0</v>
      </c>
      <c r="AW2161" s="168">
        <f t="shared" si="2206"/>
        <v>0</v>
      </c>
      <c r="AY2161" s="163">
        <f t="shared" si="2207"/>
        <v>0</v>
      </c>
      <c r="AZ2161" s="163">
        <f t="shared" si="2208"/>
        <v>0</v>
      </c>
      <c r="BA2161" s="163">
        <f t="shared" si="2209"/>
        <v>0</v>
      </c>
      <c r="BB2161" s="163">
        <f t="shared" si="2210"/>
        <v>0</v>
      </c>
      <c r="BC2161" s="163">
        <f t="shared" si="2211"/>
        <v>0</v>
      </c>
      <c r="BD2161" s="163">
        <f t="shared" si="2212"/>
        <v>0</v>
      </c>
    </row>
    <row r="2162" spans="2:56" x14ac:dyDescent="0.3">
      <c r="B2162" s="169" t="s">
        <v>143</v>
      </c>
      <c r="C2162" s="248"/>
      <c r="D2162" s="249"/>
      <c r="E2162" s="172">
        <f t="shared" si="2198"/>
        <v>0</v>
      </c>
      <c r="F2162" s="248"/>
      <c r="G2162" s="249"/>
      <c r="H2162" s="172">
        <f t="shared" si="2199"/>
        <v>0</v>
      </c>
      <c r="I2162" s="248"/>
      <c r="J2162" s="250"/>
      <c r="K2162" s="174">
        <f t="shared" si="2200"/>
        <v>0</v>
      </c>
      <c r="L2162" s="248"/>
      <c r="M2162" s="250"/>
      <c r="N2162" s="251"/>
      <c r="O2162" s="248"/>
      <c r="P2162" s="251"/>
      <c r="Q2162" s="166">
        <f t="shared" si="2201"/>
        <v>0</v>
      </c>
      <c r="R2162" s="251"/>
      <c r="S2162" s="251"/>
      <c r="T2162" s="167">
        <f t="shared" si="2213"/>
        <v>0</v>
      </c>
      <c r="U2162" s="157"/>
      <c r="V2162" s="248"/>
      <c r="W2162" s="251"/>
      <c r="X2162" s="166">
        <f t="shared" si="2202"/>
        <v>0</v>
      </c>
      <c r="Y2162" s="251"/>
      <c r="Z2162" s="251"/>
      <c r="AA2162" s="167">
        <f t="shared" si="2214"/>
        <v>0</v>
      </c>
      <c r="AB2162" s="157"/>
      <c r="AC2162" s="248"/>
      <c r="AD2162" s="251"/>
      <c r="AE2162" s="166">
        <f t="shared" si="2203"/>
        <v>0</v>
      </c>
      <c r="AF2162" s="251"/>
      <c r="AG2162" s="251"/>
      <c r="AH2162" s="167">
        <f t="shared" si="2215"/>
        <v>0</v>
      </c>
      <c r="AJ2162" s="252"/>
      <c r="AK2162" s="253"/>
      <c r="AL2162" s="254"/>
      <c r="AM2162" s="253"/>
      <c r="AN2162" s="254"/>
      <c r="AO2162" s="253"/>
      <c r="AP2162" s="254"/>
      <c r="AQ2162" s="253"/>
      <c r="AR2162" s="254"/>
      <c r="AS2162" s="253"/>
      <c r="AT2162" s="254"/>
      <c r="AU2162" s="253"/>
      <c r="AV2162" s="163">
        <f t="shared" si="2205"/>
        <v>0</v>
      </c>
      <c r="AW2162" s="168">
        <f t="shared" si="2206"/>
        <v>0</v>
      </c>
      <c r="AY2162" s="163">
        <f t="shared" si="2207"/>
        <v>0</v>
      </c>
      <c r="AZ2162" s="163">
        <f t="shared" si="2208"/>
        <v>0</v>
      </c>
      <c r="BA2162" s="163">
        <f t="shared" si="2209"/>
        <v>0</v>
      </c>
      <c r="BB2162" s="163">
        <f t="shared" si="2210"/>
        <v>0</v>
      </c>
      <c r="BC2162" s="163">
        <f t="shared" si="2211"/>
        <v>0</v>
      </c>
      <c r="BD2162" s="163">
        <f t="shared" si="2212"/>
        <v>0</v>
      </c>
    </row>
    <row r="2163" spans="2:56" x14ac:dyDescent="0.3">
      <c r="B2163" s="169" t="s">
        <v>144</v>
      </c>
      <c r="C2163" s="248"/>
      <c r="D2163" s="249"/>
      <c r="E2163" s="172">
        <f t="shared" si="2198"/>
        <v>0</v>
      </c>
      <c r="F2163" s="248"/>
      <c r="G2163" s="249"/>
      <c r="H2163" s="172">
        <f t="shared" si="2199"/>
        <v>0</v>
      </c>
      <c r="I2163" s="248"/>
      <c r="J2163" s="250"/>
      <c r="K2163" s="174">
        <f t="shared" si="2200"/>
        <v>0</v>
      </c>
      <c r="L2163" s="248"/>
      <c r="M2163" s="250"/>
      <c r="N2163" s="251"/>
      <c r="O2163" s="248"/>
      <c r="P2163" s="251"/>
      <c r="Q2163" s="166">
        <f t="shared" si="2201"/>
        <v>0</v>
      </c>
      <c r="R2163" s="251"/>
      <c r="S2163" s="251"/>
      <c r="T2163" s="167">
        <f t="shared" si="2213"/>
        <v>0</v>
      </c>
      <c r="U2163" s="157"/>
      <c r="V2163" s="248"/>
      <c r="W2163" s="251"/>
      <c r="X2163" s="166">
        <f t="shared" si="2202"/>
        <v>0</v>
      </c>
      <c r="Y2163" s="251"/>
      <c r="Z2163" s="251"/>
      <c r="AA2163" s="167">
        <f t="shared" si="2214"/>
        <v>0</v>
      </c>
      <c r="AB2163" s="157"/>
      <c r="AC2163" s="248"/>
      <c r="AD2163" s="251"/>
      <c r="AE2163" s="166">
        <f t="shared" si="2203"/>
        <v>0</v>
      </c>
      <c r="AF2163" s="251"/>
      <c r="AG2163" s="251"/>
      <c r="AH2163" s="167">
        <f t="shared" si="2215"/>
        <v>0</v>
      </c>
      <c r="AJ2163" s="252"/>
      <c r="AK2163" s="253"/>
      <c r="AL2163" s="254"/>
      <c r="AM2163" s="253"/>
      <c r="AN2163" s="254"/>
      <c r="AO2163" s="253"/>
      <c r="AP2163" s="254"/>
      <c r="AQ2163" s="253"/>
      <c r="AR2163" s="254"/>
      <c r="AS2163" s="253"/>
      <c r="AT2163" s="254"/>
      <c r="AU2163" s="253"/>
      <c r="AV2163" s="163">
        <f t="shared" si="2205"/>
        <v>0</v>
      </c>
      <c r="AW2163" s="168">
        <f t="shared" si="2206"/>
        <v>0</v>
      </c>
      <c r="AY2163" s="163">
        <f t="shared" si="2207"/>
        <v>0</v>
      </c>
      <c r="AZ2163" s="163">
        <f t="shared" si="2208"/>
        <v>0</v>
      </c>
      <c r="BA2163" s="163">
        <f t="shared" si="2209"/>
        <v>0</v>
      </c>
      <c r="BB2163" s="163">
        <f t="shared" si="2210"/>
        <v>0</v>
      </c>
      <c r="BC2163" s="163">
        <f t="shared" si="2211"/>
        <v>0</v>
      </c>
      <c r="BD2163" s="163">
        <f t="shared" si="2212"/>
        <v>0</v>
      </c>
    </row>
    <row r="2164" spans="2:56" x14ac:dyDescent="0.3">
      <c r="B2164" s="169" t="s">
        <v>145</v>
      </c>
      <c r="C2164" s="248"/>
      <c r="D2164" s="249"/>
      <c r="E2164" s="172">
        <f t="shared" si="2198"/>
        <v>0</v>
      </c>
      <c r="F2164" s="248"/>
      <c r="G2164" s="249"/>
      <c r="H2164" s="172">
        <f t="shared" si="2199"/>
        <v>0</v>
      </c>
      <c r="I2164" s="248"/>
      <c r="J2164" s="250"/>
      <c r="K2164" s="174">
        <f t="shared" si="2200"/>
        <v>0</v>
      </c>
      <c r="L2164" s="248"/>
      <c r="M2164" s="250"/>
      <c r="N2164" s="251"/>
      <c r="O2164" s="248"/>
      <c r="P2164" s="251"/>
      <c r="Q2164" s="166">
        <f t="shared" si="2201"/>
        <v>0</v>
      </c>
      <c r="R2164" s="251"/>
      <c r="S2164" s="251"/>
      <c r="T2164" s="167">
        <f t="shared" si="2213"/>
        <v>0</v>
      </c>
      <c r="U2164" s="157"/>
      <c r="V2164" s="248"/>
      <c r="W2164" s="251"/>
      <c r="X2164" s="166">
        <f t="shared" si="2202"/>
        <v>0</v>
      </c>
      <c r="Y2164" s="251"/>
      <c r="Z2164" s="251"/>
      <c r="AA2164" s="167">
        <f t="shared" si="2214"/>
        <v>0</v>
      </c>
      <c r="AB2164" s="157"/>
      <c r="AC2164" s="248"/>
      <c r="AD2164" s="251"/>
      <c r="AE2164" s="166">
        <f t="shared" si="2203"/>
        <v>0</v>
      </c>
      <c r="AF2164" s="251"/>
      <c r="AG2164" s="251"/>
      <c r="AH2164" s="167">
        <f t="shared" si="2215"/>
        <v>0</v>
      </c>
      <c r="AJ2164" s="252"/>
      <c r="AK2164" s="253"/>
      <c r="AL2164" s="254"/>
      <c r="AM2164" s="253"/>
      <c r="AN2164" s="254"/>
      <c r="AO2164" s="253"/>
      <c r="AP2164" s="254"/>
      <c r="AQ2164" s="253"/>
      <c r="AR2164" s="254"/>
      <c r="AS2164" s="253"/>
      <c r="AT2164" s="254"/>
      <c r="AU2164" s="253"/>
      <c r="AV2164" s="163">
        <f t="shared" si="2205"/>
        <v>0</v>
      </c>
      <c r="AW2164" s="168">
        <f t="shared" si="2206"/>
        <v>0</v>
      </c>
      <c r="AY2164" s="163">
        <f t="shared" si="2207"/>
        <v>0</v>
      </c>
      <c r="AZ2164" s="163">
        <f t="shared" si="2208"/>
        <v>0</v>
      </c>
      <c r="BA2164" s="163">
        <f t="shared" si="2209"/>
        <v>0</v>
      </c>
      <c r="BB2164" s="163">
        <f t="shared" si="2210"/>
        <v>0</v>
      </c>
      <c r="BC2164" s="163">
        <f t="shared" si="2211"/>
        <v>0</v>
      </c>
      <c r="BD2164" s="163">
        <f t="shared" si="2212"/>
        <v>0</v>
      </c>
    </row>
    <row r="2165" spans="2:56" x14ac:dyDescent="0.3">
      <c r="B2165" s="169" t="s">
        <v>146</v>
      </c>
      <c r="C2165" s="248"/>
      <c r="D2165" s="249"/>
      <c r="E2165" s="172">
        <f t="shared" si="2198"/>
        <v>0</v>
      </c>
      <c r="F2165" s="248"/>
      <c r="G2165" s="249"/>
      <c r="H2165" s="172">
        <f t="shared" si="2199"/>
        <v>0</v>
      </c>
      <c r="I2165" s="248"/>
      <c r="J2165" s="250"/>
      <c r="K2165" s="174">
        <f t="shared" si="2200"/>
        <v>0</v>
      </c>
      <c r="L2165" s="248"/>
      <c r="M2165" s="250"/>
      <c r="N2165" s="251"/>
      <c r="O2165" s="248"/>
      <c r="P2165" s="251"/>
      <c r="Q2165" s="166">
        <f t="shared" si="2201"/>
        <v>0</v>
      </c>
      <c r="R2165" s="251"/>
      <c r="S2165" s="251"/>
      <c r="T2165" s="167">
        <f t="shared" si="2213"/>
        <v>0</v>
      </c>
      <c r="U2165" s="157"/>
      <c r="V2165" s="248"/>
      <c r="W2165" s="251"/>
      <c r="X2165" s="166">
        <f t="shared" si="2202"/>
        <v>0</v>
      </c>
      <c r="Y2165" s="251"/>
      <c r="Z2165" s="251"/>
      <c r="AA2165" s="167">
        <f t="shared" si="2214"/>
        <v>0</v>
      </c>
      <c r="AB2165" s="157"/>
      <c r="AC2165" s="248"/>
      <c r="AD2165" s="251"/>
      <c r="AE2165" s="166">
        <f t="shared" si="2203"/>
        <v>0</v>
      </c>
      <c r="AF2165" s="251"/>
      <c r="AG2165" s="251"/>
      <c r="AH2165" s="167">
        <f t="shared" si="2215"/>
        <v>0</v>
      </c>
      <c r="AJ2165" s="252"/>
      <c r="AK2165" s="253"/>
      <c r="AL2165" s="254"/>
      <c r="AM2165" s="253"/>
      <c r="AN2165" s="254"/>
      <c r="AO2165" s="253"/>
      <c r="AP2165" s="254"/>
      <c r="AQ2165" s="253"/>
      <c r="AR2165" s="254"/>
      <c r="AS2165" s="253"/>
      <c r="AT2165" s="254"/>
      <c r="AU2165" s="253"/>
      <c r="AV2165" s="163">
        <f t="shared" si="2205"/>
        <v>0</v>
      </c>
      <c r="AW2165" s="168">
        <f t="shared" si="2206"/>
        <v>0</v>
      </c>
      <c r="AY2165" s="163">
        <f t="shared" si="2207"/>
        <v>0</v>
      </c>
      <c r="AZ2165" s="163">
        <f t="shared" si="2208"/>
        <v>0</v>
      </c>
      <c r="BA2165" s="163">
        <f t="shared" si="2209"/>
        <v>0</v>
      </c>
      <c r="BB2165" s="163">
        <f t="shared" si="2210"/>
        <v>0</v>
      </c>
      <c r="BC2165" s="163">
        <f t="shared" si="2211"/>
        <v>0</v>
      </c>
      <c r="BD2165" s="163">
        <f t="shared" si="2212"/>
        <v>0</v>
      </c>
    </row>
    <row r="2166" spans="2:56" x14ac:dyDescent="0.3">
      <c r="B2166" s="169" t="s">
        <v>147</v>
      </c>
      <c r="C2166" s="248"/>
      <c r="D2166" s="249"/>
      <c r="E2166" s="172">
        <f t="shared" si="2198"/>
        <v>0</v>
      </c>
      <c r="F2166" s="248"/>
      <c r="G2166" s="249"/>
      <c r="H2166" s="172">
        <f t="shared" si="2199"/>
        <v>0</v>
      </c>
      <c r="I2166" s="248"/>
      <c r="J2166" s="250"/>
      <c r="K2166" s="174">
        <f t="shared" si="2200"/>
        <v>0</v>
      </c>
      <c r="L2166" s="248"/>
      <c r="M2166" s="250"/>
      <c r="N2166" s="251"/>
      <c r="O2166" s="248"/>
      <c r="P2166" s="251"/>
      <c r="Q2166" s="166">
        <f t="shared" si="2201"/>
        <v>0</v>
      </c>
      <c r="R2166" s="251"/>
      <c r="S2166" s="251"/>
      <c r="T2166" s="167">
        <f t="shared" si="2213"/>
        <v>0</v>
      </c>
      <c r="U2166" s="157"/>
      <c r="V2166" s="248"/>
      <c r="W2166" s="251"/>
      <c r="X2166" s="166">
        <f t="shared" si="2202"/>
        <v>0</v>
      </c>
      <c r="Y2166" s="251"/>
      <c r="Z2166" s="251"/>
      <c r="AA2166" s="167">
        <f t="shared" si="2214"/>
        <v>0</v>
      </c>
      <c r="AB2166" s="157"/>
      <c r="AC2166" s="248"/>
      <c r="AD2166" s="251"/>
      <c r="AE2166" s="166">
        <f t="shared" si="2203"/>
        <v>0</v>
      </c>
      <c r="AF2166" s="251"/>
      <c r="AG2166" s="251"/>
      <c r="AH2166" s="167">
        <f t="shared" si="2215"/>
        <v>0</v>
      </c>
      <c r="AJ2166" s="252"/>
      <c r="AK2166" s="253"/>
      <c r="AL2166" s="254"/>
      <c r="AM2166" s="253"/>
      <c r="AN2166" s="254"/>
      <c r="AO2166" s="253"/>
      <c r="AP2166" s="254"/>
      <c r="AQ2166" s="253"/>
      <c r="AR2166" s="254"/>
      <c r="AS2166" s="253"/>
      <c r="AT2166" s="254"/>
      <c r="AU2166" s="253"/>
      <c r="AV2166" s="163">
        <f t="shared" si="2205"/>
        <v>0</v>
      </c>
      <c r="AW2166" s="168">
        <f t="shared" si="2206"/>
        <v>0</v>
      </c>
      <c r="AY2166" s="163">
        <f t="shared" si="2207"/>
        <v>0</v>
      </c>
      <c r="AZ2166" s="163">
        <f t="shared" si="2208"/>
        <v>0</v>
      </c>
      <c r="BA2166" s="163">
        <f t="shared" si="2209"/>
        <v>0</v>
      </c>
      <c r="BB2166" s="163">
        <f t="shared" si="2210"/>
        <v>0</v>
      </c>
      <c r="BC2166" s="163">
        <f t="shared" si="2211"/>
        <v>0</v>
      </c>
      <c r="BD2166" s="163">
        <f t="shared" si="2212"/>
        <v>0</v>
      </c>
    </row>
    <row r="2167" spans="2:56" x14ac:dyDescent="0.3">
      <c r="B2167" s="169" t="s">
        <v>148</v>
      </c>
      <c r="C2167" s="248"/>
      <c r="D2167" s="249"/>
      <c r="E2167" s="172">
        <f t="shared" si="2198"/>
        <v>0</v>
      </c>
      <c r="F2167" s="248"/>
      <c r="G2167" s="249"/>
      <c r="H2167" s="172">
        <f t="shared" si="2199"/>
        <v>0</v>
      </c>
      <c r="I2167" s="248"/>
      <c r="J2167" s="250"/>
      <c r="K2167" s="174">
        <f t="shared" si="2200"/>
        <v>0</v>
      </c>
      <c r="L2167" s="248"/>
      <c r="M2167" s="250"/>
      <c r="N2167" s="251"/>
      <c r="O2167" s="248"/>
      <c r="P2167" s="251"/>
      <c r="Q2167" s="166">
        <f t="shared" si="2201"/>
        <v>0</v>
      </c>
      <c r="R2167" s="251"/>
      <c r="S2167" s="251"/>
      <c r="T2167" s="167">
        <f t="shared" si="2213"/>
        <v>0</v>
      </c>
      <c r="U2167" s="157"/>
      <c r="V2167" s="248"/>
      <c r="W2167" s="251"/>
      <c r="X2167" s="166">
        <f t="shared" si="2202"/>
        <v>0</v>
      </c>
      <c r="Y2167" s="251"/>
      <c r="Z2167" s="251"/>
      <c r="AA2167" s="167">
        <f t="shared" si="2214"/>
        <v>0</v>
      </c>
      <c r="AB2167" s="157"/>
      <c r="AC2167" s="248"/>
      <c r="AD2167" s="251"/>
      <c r="AE2167" s="166">
        <f t="shared" si="2203"/>
        <v>0</v>
      </c>
      <c r="AF2167" s="251"/>
      <c r="AG2167" s="251"/>
      <c r="AH2167" s="167">
        <f t="shared" si="2215"/>
        <v>0</v>
      </c>
      <c r="AJ2167" s="252"/>
      <c r="AK2167" s="253"/>
      <c r="AL2167" s="254"/>
      <c r="AM2167" s="253"/>
      <c r="AN2167" s="254"/>
      <c r="AO2167" s="253"/>
      <c r="AP2167" s="254"/>
      <c r="AQ2167" s="253"/>
      <c r="AR2167" s="254"/>
      <c r="AS2167" s="253"/>
      <c r="AT2167" s="254"/>
      <c r="AU2167" s="253"/>
      <c r="AV2167" s="163">
        <f t="shared" si="2205"/>
        <v>0</v>
      </c>
      <c r="AW2167" s="168">
        <f t="shared" si="2206"/>
        <v>0</v>
      </c>
      <c r="AY2167" s="163">
        <f t="shared" si="2207"/>
        <v>0</v>
      </c>
      <c r="AZ2167" s="163">
        <f t="shared" si="2208"/>
        <v>0</v>
      </c>
      <c r="BA2167" s="163">
        <f t="shared" si="2209"/>
        <v>0</v>
      </c>
      <c r="BB2167" s="163">
        <f t="shared" si="2210"/>
        <v>0</v>
      </c>
      <c r="BC2167" s="163">
        <f t="shared" si="2211"/>
        <v>0</v>
      </c>
      <c r="BD2167" s="163">
        <f t="shared" si="2212"/>
        <v>0</v>
      </c>
    </row>
    <row r="2168" spans="2:56" x14ac:dyDescent="0.3">
      <c r="B2168" s="169" t="s">
        <v>149</v>
      </c>
      <c r="C2168" s="248"/>
      <c r="D2168" s="249"/>
      <c r="E2168" s="172">
        <f t="shared" si="2198"/>
        <v>0</v>
      </c>
      <c r="F2168" s="248"/>
      <c r="G2168" s="249"/>
      <c r="H2168" s="172">
        <f t="shared" si="2199"/>
        <v>0</v>
      </c>
      <c r="I2168" s="248"/>
      <c r="J2168" s="250"/>
      <c r="K2168" s="174">
        <f t="shared" si="2200"/>
        <v>0</v>
      </c>
      <c r="L2168" s="248"/>
      <c r="M2168" s="250"/>
      <c r="N2168" s="251"/>
      <c r="O2168" s="248"/>
      <c r="P2168" s="251"/>
      <c r="Q2168" s="166">
        <f t="shared" si="2201"/>
        <v>0</v>
      </c>
      <c r="R2168" s="251"/>
      <c r="S2168" s="251"/>
      <c r="T2168" s="167">
        <f t="shared" si="2213"/>
        <v>0</v>
      </c>
      <c r="U2168" s="157"/>
      <c r="V2168" s="248"/>
      <c r="W2168" s="251"/>
      <c r="X2168" s="166">
        <f t="shared" si="2202"/>
        <v>0</v>
      </c>
      <c r="Y2168" s="251"/>
      <c r="Z2168" s="251"/>
      <c r="AA2168" s="167">
        <f t="shared" si="2214"/>
        <v>0</v>
      </c>
      <c r="AB2168" s="157"/>
      <c r="AC2168" s="248"/>
      <c r="AD2168" s="251"/>
      <c r="AE2168" s="166">
        <f t="shared" si="2203"/>
        <v>0</v>
      </c>
      <c r="AF2168" s="251"/>
      <c r="AG2168" s="251"/>
      <c r="AH2168" s="167">
        <f t="shared" si="2215"/>
        <v>0</v>
      </c>
      <c r="AJ2168" s="252"/>
      <c r="AK2168" s="253"/>
      <c r="AL2168" s="254"/>
      <c r="AM2168" s="253"/>
      <c r="AN2168" s="254"/>
      <c r="AO2168" s="253"/>
      <c r="AP2168" s="254"/>
      <c r="AQ2168" s="253"/>
      <c r="AR2168" s="254"/>
      <c r="AS2168" s="253"/>
      <c r="AT2168" s="254"/>
      <c r="AU2168" s="253"/>
      <c r="AV2168" s="163">
        <f t="shared" si="2205"/>
        <v>0</v>
      </c>
      <c r="AW2168" s="168">
        <f t="shared" si="2206"/>
        <v>0</v>
      </c>
      <c r="AY2168" s="163">
        <f t="shared" si="2207"/>
        <v>0</v>
      </c>
      <c r="AZ2168" s="163">
        <f t="shared" si="2208"/>
        <v>0</v>
      </c>
      <c r="BA2168" s="163">
        <f t="shared" si="2209"/>
        <v>0</v>
      </c>
      <c r="BB2168" s="163">
        <f t="shared" si="2210"/>
        <v>0</v>
      </c>
      <c r="BC2168" s="163">
        <f t="shared" si="2211"/>
        <v>0</v>
      </c>
      <c r="BD2168" s="163">
        <f t="shared" si="2212"/>
        <v>0</v>
      </c>
    </row>
    <row r="2169" spans="2:56" x14ac:dyDescent="0.3">
      <c r="B2169" s="179" t="s">
        <v>150</v>
      </c>
      <c r="C2169" s="83">
        <f>SUM(C2170:C2176)</f>
        <v>0</v>
      </c>
      <c r="D2169" s="84">
        <f>SUM(D2170:D2176)</f>
        <v>0</v>
      </c>
      <c r="E2169" s="85">
        <f t="shared" si="2198"/>
        <v>0</v>
      </c>
      <c r="F2169" s="83">
        <f>SUM(F2170:F2176)</f>
        <v>0</v>
      </c>
      <c r="G2169" s="84">
        <f>SUM(G2170:G2176)</f>
        <v>0</v>
      </c>
      <c r="H2169" s="85">
        <f t="shared" si="2199"/>
        <v>0</v>
      </c>
      <c r="I2169" s="83">
        <f>SUM(I2170:I2176)</f>
        <v>0</v>
      </c>
      <c r="J2169" s="86">
        <f>SUM(J2170:J2176)</f>
        <v>0</v>
      </c>
      <c r="K2169" s="87">
        <f t="shared" si="2200"/>
        <v>0</v>
      </c>
      <c r="L2169" s="83">
        <f>SUM(L2170:L2176)</f>
        <v>19980</v>
      </c>
      <c r="M2169" s="86">
        <f>SUM(M2170:M2176)</f>
        <v>0</v>
      </c>
      <c r="N2169" s="88">
        <f>SUM(N2170:N2176)</f>
        <v>0</v>
      </c>
      <c r="O2169" s="83">
        <f>SUM(O2170:O2176)</f>
        <v>6400</v>
      </c>
      <c r="P2169" s="88">
        <f>SUM(P2170:P2176)</f>
        <v>0</v>
      </c>
      <c r="Q2169" s="177">
        <f t="shared" si="2201"/>
        <v>6400</v>
      </c>
      <c r="R2169" s="88">
        <f>SUM(R2170:R2176)</f>
        <v>0</v>
      </c>
      <c r="S2169" s="88">
        <f>SUM(S2170:S2176)</f>
        <v>0</v>
      </c>
      <c r="T2169" s="178">
        <f t="shared" si="2213"/>
        <v>6400</v>
      </c>
      <c r="U2169" s="157"/>
      <c r="V2169" s="83">
        <f>SUM(V2170:V2176)</f>
        <v>6683</v>
      </c>
      <c r="W2169" s="88">
        <f>SUM(W2170:W2176)</f>
        <v>0</v>
      </c>
      <c r="X2169" s="177">
        <f t="shared" si="2202"/>
        <v>6683</v>
      </c>
      <c r="Y2169" s="88">
        <f>SUM(Y2170:Y2176)</f>
        <v>0</v>
      </c>
      <c r="Z2169" s="88">
        <f>SUM(Z2170:Z2176)</f>
        <v>0</v>
      </c>
      <c r="AA2169" s="178">
        <f t="shared" si="2214"/>
        <v>6683</v>
      </c>
      <c r="AB2169" s="157"/>
      <c r="AC2169" s="83">
        <f>SUM(AC2170:AC2176)</f>
        <v>11948</v>
      </c>
      <c r="AD2169" s="88">
        <f>SUM(AD2170:AD2176)</f>
        <v>0</v>
      </c>
      <c r="AE2169" s="177">
        <f t="shared" si="2203"/>
        <v>11948</v>
      </c>
      <c r="AF2169" s="88">
        <f>SUM(AF2170:AF2176)</f>
        <v>0</v>
      </c>
      <c r="AG2169" s="88">
        <f>SUM(AG2170:AG2176)</f>
        <v>0</v>
      </c>
      <c r="AH2169" s="178">
        <f t="shared" si="2215"/>
        <v>11948</v>
      </c>
      <c r="AJ2169" s="84">
        <f t="shared" ref="AJ2169:AU2169" si="2231">SUM(AJ2170:AJ2176)</f>
        <v>0</v>
      </c>
      <c r="AK2169" s="86">
        <f t="shared" si="2231"/>
        <v>0</v>
      </c>
      <c r="AL2169" s="88">
        <f t="shared" si="2231"/>
        <v>0</v>
      </c>
      <c r="AM2169" s="86">
        <f t="shared" si="2231"/>
        <v>6400</v>
      </c>
      <c r="AN2169" s="88">
        <f t="shared" si="2231"/>
        <v>0</v>
      </c>
      <c r="AO2169" s="86">
        <f t="shared" si="2231"/>
        <v>0</v>
      </c>
      <c r="AP2169" s="88">
        <f t="shared" si="2231"/>
        <v>0</v>
      </c>
      <c r="AQ2169" s="86">
        <f t="shared" si="2231"/>
        <v>0</v>
      </c>
      <c r="AR2169" s="88">
        <f t="shared" si="2231"/>
        <v>0</v>
      </c>
      <c r="AS2169" s="86">
        <f t="shared" si="2231"/>
        <v>0</v>
      </c>
      <c r="AT2169" s="88">
        <f t="shared" si="2231"/>
        <v>0</v>
      </c>
      <c r="AU2169" s="86">
        <f t="shared" si="2231"/>
        <v>0</v>
      </c>
      <c r="AV2169" s="86">
        <f t="shared" si="2205"/>
        <v>6400</v>
      </c>
      <c r="AW2169" s="93">
        <f t="shared" si="2206"/>
        <v>0</v>
      </c>
      <c r="AY2169" s="86">
        <f t="shared" si="2207"/>
        <v>0</v>
      </c>
      <c r="AZ2169" s="86">
        <f t="shared" si="2208"/>
        <v>6400</v>
      </c>
      <c r="BA2169" s="86">
        <f t="shared" si="2209"/>
        <v>0</v>
      </c>
      <c r="BB2169" s="86">
        <f t="shared" si="2210"/>
        <v>0</v>
      </c>
      <c r="BC2169" s="86">
        <f t="shared" si="2211"/>
        <v>6400</v>
      </c>
      <c r="BD2169" s="86">
        <f t="shared" si="2212"/>
        <v>0</v>
      </c>
    </row>
    <row r="2170" spans="2:56" x14ac:dyDescent="0.3">
      <c r="B2170" s="169" t="s">
        <v>151</v>
      </c>
      <c r="C2170" s="248"/>
      <c r="D2170" s="249"/>
      <c r="E2170" s="172">
        <f t="shared" si="2198"/>
        <v>0</v>
      </c>
      <c r="F2170" s="248"/>
      <c r="G2170" s="249"/>
      <c r="H2170" s="172">
        <f t="shared" si="2199"/>
        <v>0</v>
      </c>
      <c r="I2170" s="248"/>
      <c r="J2170" s="250"/>
      <c r="K2170" s="174">
        <f t="shared" si="2200"/>
        <v>0</v>
      </c>
      <c r="L2170" s="248"/>
      <c r="M2170" s="250"/>
      <c r="N2170" s="251"/>
      <c r="O2170" s="248"/>
      <c r="P2170" s="251"/>
      <c r="Q2170" s="166">
        <f t="shared" si="2201"/>
        <v>0</v>
      </c>
      <c r="R2170" s="251"/>
      <c r="S2170" s="251"/>
      <c r="T2170" s="167">
        <f t="shared" si="2213"/>
        <v>0</v>
      </c>
      <c r="U2170" s="157"/>
      <c r="V2170" s="248"/>
      <c r="W2170" s="251"/>
      <c r="X2170" s="166">
        <f t="shared" si="2202"/>
        <v>0</v>
      </c>
      <c r="Y2170" s="251"/>
      <c r="Z2170" s="251"/>
      <c r="AA2170" s="167">
        <f t="shared" si="2214"/>
        <v>0</v>
      </c>
      <c r="AB2170" s="157"/>
      <c r="AC2170" s="248"/>
      <c r="AD2170" s="251"/>
      <c r="AE2170" s="166">
        <f t="shared" si="2203"/>
        <v>0</v>
      </c>
      <c r="AF2170" s="251"/>
      <c r="AG2170" s="251"/>
      <c r="AH2170" s="167">
        <f t="shared" si="2215"/>
        <v>0</v>
      </c>
      <c r="AJ2170" s="252"/>
      <c r="AK2170" s="253"/>
      <c r="AL2170" s="254"/>
      <c r="AM2170" s="253"/>
      <c r="AN2170" s="254"/>
      <c r="AO2170" s="253"/>
      <c r="AP2170" s="254"/>
      <c r="AQ2170" s="253"/>
      <c r="AR2170" s="254"/>
      <c r="AS2170" s="253"/>
      <c r="AT2170" s="254"/>
      <c r="AU2170" s="253"/>
      <c r="AV2170" s="163">
        <f t="shared" si="2205"/>
        <v>0</v>
      </c>
      <c r="AW2170" s="168">
        <f t="shared" si="2206"/>
        <v>0</v>
      </c>
      <c r="AY2170" s="163">
        <f t="shared" si="2207"/>
        <v>0</v>
      </c>
      <c r="AZ2170" s="163">
        <f t="shared" si="2208"/>
        <v>0</v>
      </c>
      <c r="BA2170" s="163">
        <f t="shared" si="2209"/>
        <v>0</v>
      </c>
      <c r="BB2170" s="163">
        <f t="shared" si="2210"/>
        <v>0</v>
      </c>
      <c r="BC2170" s="163">
        <f t="shared" si="2211"/>
        <v>0</v>
      </c>
      <c r="BD2170" s="163">
        <f t="shared" si="2212"/>
        <v>0</v>
      </c>
    </row>
    <row r="2171" spans="2:56" x14ac:dyDescent="0.3">
      <c r="B2171" s="169" t="s">
        <v>152</v>
      </c>
      <c r="C2171" s="248"/>
      <c r="D2171" s="249"/>
      <c r="E2171" s="172">
        <f t="shared" si="2198"/>
        <v>0</v>
      </c>
      <c r="F2171" s="248"/>
      <c r="G2171" s="249"/>
      <c r="H2171" s="172">
        <f t="shared" si="2199"/>
        <v>0</v>
      </c>
      <c r="I2171" s="248"/>
      <c r="J2171" s="250"/>
      <c r="K2171" s="174">
        <f t="shared" si="2200"/>
        <v>0</v>
      </c>
      <c r="L2171" s="248"/>
      <c r="M2171" s="250"/>
      <c r="N2171" s="251"/>
      <c r="O2171" s="248"/>
      <c r="P2171" s="251"/>
      <c r="Q2171" s="166">
        <f t="shared" si="2201"/>
        <v>0</v>
      </c>
      <c r="R2171" s="251"/>
      <c r="S2171" s="251"/>
      <c r="T2171" s="167">
        <f t="shared" si="2213"/>
        <v>0</v>
      </c>
      <c r="U2171" s="157"/>
      <c r="V2171" s="248"/>
      <c r="W2171" s="251"/>
      <c r="X2171" s="166">
        <f t="shared" si="2202"/>
        <v>0</v>
      </c>
      <c r="Y2171" s="251"/>
      <c r="Z2171" s="251"/>
      <c r="AA2171" s="167">
        <f t="shared" si="2214"/>
        <v>0</v>
      </c>
      <c r="AB2171" s="157"/>
      <c r="AC2171" s="248"/>
      <c r="AD2171" s="251"/>
      <c r="AE2171" s="166">
        <f t="shared" si="2203"/>
        <v>0</v>
      </c>
      <c r="AF2171" s="251"/>
      <c r="AG2171" s="251"/>
      <c r="AH2171" s="167">
        <f t="shared" si="2215"/>
        <v>0</v>
      </c>
      <c r="AJ2171" s="252"/>
      <c r="AK2171" s="253"/>
      <c r="AL2171" s="254"/>
      <c r="AM2171" s="253"/>
      <c r="AN2171" s="254"/>
      <c r="AO2171" s="253"/>
      <c r="AP2171" s="254"/>
      <c r="AQ2171" s="253"/>
      <c r="AR2171" s="254"/>
      <c r="AS2171" s="253"/>
      <c r="AT2171" s="254"/>
      <c r="AU2171" s="253"/>
      <c r="AV2171" s="163">
        <f t="shared" si="2205"/>
        <v>0</v>
      </c>
      <c r="AW2171" s="168">
        <f t="shared" si="2206"/>
        <v>0</v>
      </c>
      <c r="AY2171" s="163">
        <f t="shared" si="2207"/>
        <v>0</v>
      </c>
      <c r="AZ2171" s="163">
        <f t="shared" si="2208"/>
        <v>0</v>
      </c>
      <c r="BA2171" s="163">
        <f t="shared" si="2209"/>
        <v>0</v>
      </c>
      <c r="BB2171" s="163">
        <f t="shared" si="2210"/>
        <v>0</v>
      </c>
      <c r="BC2171" s="163">
        <f t="shared" si="2211"/>
        <v>0</v>
      </c>
      <c r="BD2171" s="163">
        <f t="shared" si="2212"/>
        <v>0</v>
      </c>
    </row>
    <row r="2172" spans="2:56" x14ac:dyDescent="0.3">
      <c r="B2172" s="169" t="s">
        <v>153</v>
      </c>
      <c r="C2172" s="248"/>
      <c r="D2172" s="249"/>
      <c r="E2172" s="172">
        <f t="shared" si="2198"/>
        <v>0</v>
      </c>
      <c r="F2172" s="248"/>
      <c r="G2172" s="249"/>
      <c r="H2172" s="172">
        <f t="shared" si="2199"/>
        <v>0</v>
      </c>
      <c r="I2172" s="248"/>
      <c r="J2172" s="250"/>
      <c r="K2172" s="174">
        <f t="shared" si="2200"/>
        <v>0</v>
      </c>
      <c r="L2172" s="248">
        <v>19980</v>
      </c>
      <c r="M2172" s="250"/>
      <c r="N2172" s="251"/>
      <c r="O2172" s="248">
        <v>6400</v>
      </c>
      <c r="P2172" s="251"/>
      <c r="Q2172" s="166">
        <f t="shared" si="2201"/>
        <v>6400</v>
      </c>
      <c r="R2172" s="251"/>
      <c r="S2172" s="251"/>
      <c r="T2172" s="167">
        <f t="shared" si="2213"/>
        <v>6400</v>
      </c>
      <c r="U2172" s="157"/>
      <c r="V2172" s="248">
        <v>6683</v>
      </c>
      <c r="W2172" s="251"/>
      <c r="X2172" s="166">
        <f t="shared" si="2202"/>
        <v>6683</v>
      </c>
      <c r="Y2172" s="251"/>
      <c r="Z2172" s="251"/>
      <c r="AA2172" s="167">
        <f t="shared" si="2214"/>
        <v>6683</v>
      </c>
      <c r="AB2172" s="157"/>
      <c r="AC2172" s="248">
        <v>11948</v>
      </c>
      <c r="AD2172" s="251"/>
      <c r="AE2172" s="166">
        <f t="shared" si="2203"/>
        <v>11948</v>
      </c>
      <c r="AF2172" s="251"/>
      <c r="AG2172" s="251"/>
      <c r="AH2172" s="167">
        <f t="shared" si="2215"/>
        <v>11948</v>
      </c>
      <c r="AJ2172" s="252"/>
      <c r="AK2172" s="253"/>
      <c r="AL2172" s="254"/>
      <c r="AM2172" s="253">
        <v>6400</v>
      </c>
      <c r="AN2172" s="254"/>
      <c r="AO2172" s="253"/>
      <c r="AP2172" s="254"/>
      <c r="AQ2172" s="253"/>
      <c r="AR2172" s="254"/>
      <c r="AS2172" s="253"/>
      <c r="AT2172" s="254"/>
      <c r="AU2172" s="253"/>
      <c r="AV2172" s="163">
        <f t="shared" si="2205"/>
        <v>6400</v>
      </c>
      <c r="AW2172" s="168">
        <f t="shared" si="2206"/>
        <v>0</v>
      </c>
      <c r="AY2172" s="163">
        <f t="shared" si="2207"/>
        <v>0</v>
      </c>
      <c r="AZ2172" s="163">
        <f t="shared" si="2208"/>
        <v>6400</v>
      </c>
      <c r="BA2172" s="163">
        <f t="shared" si="2209"/>
        <v>0</v>
      </c>
      <c r="BB2172" s="163">
        <f t="shared" si="2210"/>
        <v>0</v>
      </c>
      <c r="BC2172" s="163">
        <f t="shared" si="2211"/>
        <v>6400</v>
      </c>
      <c r="BD2172" s="163">
        <f t="shared" si="2212"/>
        <v>0</v>
      </c>
    </row>
    <row r="2173" spans="2:56" x14ac:dyDescent="0.3">
      <c r="B2173" s="169" t="s">
        <v>154</v>
      </c>
      <c r="C2173" s="248"/>
      <c r="D2173" s="249"/>
      <c r="E2173" s="172">
        <f t="shared" si="2198"/>
        <v>0</v>
      </c>
      <c r="F2173" s="248"/>
      <c r="G2173" s="249"/>
      <c r="H2173" s="172">
        <f t="shared" si="2199"/>
        <v>0</v>
      </c>
      <c r="I2173" s="248"/>
      <c r="J2173" s="250"/>
      <c r="K2173" s="174">
        <f t="shared" si="2200"/>
        <v>0</v>
      </c>
      <c r="L2173" s="248"/>
      <c r="M2173" s="250"/>
      <c r="N2173" s="251"/>
      <c r="O2173" s="248"/>
      <c r="P2173" s="251"/>
      <c r="Q2173" s="166">
        <f t="shared" si="2201"/>
        <v>0</v>
      </c>
      <c r="R2173" s="251"/>
      <c r="S2173" s="251"/>
      <c r="T2173" s="167">
        <f t="shared" si="2213"/>
        <v>0</v>
      </c>
      <c r="U2173" s="157"/>
      <c r="V2173" s="248"/>
      <c r="W2173" s="251"/>
      <c r="X2173" s="166">
        <f t="shared" si="2202"/>
        <v>0</v>
      </c>
      <c r="Y2173" s="251"/>
      <c r="Z2173" s="251"/>
      <c r="AA2173" s="167">
        <f t="shared" si="2214"/>
        <v>0</v>
      </c>
      <c r="AB2173" s="157"/>
      <c r="AC2173" s="248"/>
      <c r="AD2173" s="251"/>
      <c r="AE2173" s="166">
        <f t="shared" si="2203"/>
        <v>0</v>
      </c>
      <c r="AF2173" s="251"/>
      <c r="AG2173" s="251"/>
      <c r="AH2173" s="167">
        <f t="shared" si="2215"/>
        <v>0</v>
      </c>
      <c r="AJ2173" s="252"/>
      <c r="AK2173" s="253"/>
      <c r="AL2173" s="254"/>
      <c r="AM2173" s="253"/>
      <c r="AN2173" s="254"/>
      <c r="AO2173" s="253"/>
      <c r="AP2173" s="254"/>
      <c r="AQ2173" s="253"/>
      <c r="AR2173" s="254"/>
      <c r="AS2173" s="253"/>
      <c r="AT2173" s="254"/>
      <c r="AU2173" s="253"/>
      <c r="AV2173" s="163">
        <f t="shared" si="2205"/>
        <v>0</v>
      </c>
      <c r="AW2173" s="168">
        <f t="shared" si="2206"/>
        <v>0</v>
      </c>
      <c r="AY2173" s="163">
        <f t="shared" si="2207"/>
        <v>0</v>
      </c>
      <c r="AZ2173" s="163">
        <f t="shared" si="2208"/>
        <v>0</v>
      </c>
      <c r="BA2173" s="163">
        <f t="shared" si="2209"/>
        <v>0</v>
      </c>
      <c r="BB2173" s="163">
        <f t="shared" si="2210"/>
        <v>0</v>
      </c>
      <c r="BC2173" s="163">
        <f t="shared" si="2211"/>
        <v>0</v>
      </c>
      <c r="BD2173" s="163">
        <f t="shared" si="2212"/>
        <v>0</v>
      </c>
    </row>
    <row r="2174" spans="2:56" x14ac:dyDescent="0.3">
      <c r="B2174" s="169" t="s">
        <v>155</v>
      </c>
      <c r="C2174" s="248"/>
      <c r="D2174" s="249"/>
      <c r="E2174" s="172">
        <f t="shared" si="2198"/>
        <v>0</v>
      </c>
      <c r="F2174" s="248"/>
      <c r="G2174" s="249"/>
      <c r="H2174" s="172">
        <f t="shared" si="2199"/>
        <v>0</v>
      </c>
      <c r="I2174" s="248"/>
      <c r="J2174" s="250"/>
      <c r="K2174" s="174">
        <f t="shared" si="2200"/>
        <v>0</v>
      </c>
      <c r="L2174" s="248"/>
      <c r="M2174" s="250"/>
      <c r="N2174" s="251"/>
      <c r="O2174" s="248"/>
      <c r="P2174" s="251"/>
      <c r="Q2174" s="166">
        <f t="shared" si="2201"/>
        <v>0</v>
      </c>
      <c r="R2174" s="251"/>
      <c r="S2174" s="251"/>
      <c r="T2174" s="167">
        <f t="shared" si="2213"/>
        <v>0</v>
      </c>
      <c r="U2174" s="157"/>
      <c r="V2174" s="248"/>
      <c r="W2174" s="251"/>
      <c r="X2174" s="166">
        <f t="shared" si="2202"/>
        <v>0</v>
      </c>
      <c r="Y2174" s="251"/>
      <c r="Z2174" s="251"/>
      <c r="AA2174" s="167">
        <f t="shared" si="2214"/>
        <v>0</v>
      </c>
      <c r="AB2174" s="157"/>
      <c r="AC2174" s="248"/>
      <c r="AD2174" s="251"/>
      <c r="AE2174" s="166">
        <f t="shared" si="2203"/>
        <v>0</v>
      </c>
      <c r="AF2174" s="251"/>
      <c r="AG2174" s="251"/>
      <c r="AH2174" s="167">
        <f t="shared" si="2215"/>
        <v>0</v>
      </c>
      <c r="AJ2174" s="252"/>
      <c r="AK2174" s="253"/>
      <c r="AL2174" s="254"/>
      <c r="AM2174" s="253"/>
      <c r="AN2174" s="254"/>
      <c r="AO2174" s="253"/>
      <c r="AP2174" s="254"/>
      <c r="AQ2174" s="253"/>
      <c r="AR2174" s="254"/>
      <c r="AS2174" s="253"/>
      <c r="AT2174" s="254"/>
      <c r="AU2174" s="253"/>
      <c r="AV2174" s="163">
        <f t="shared" si="2205"/>
        <v>0</v>
      </c>
      <c r="AW2174" s="168">
        <f t="shared" si="2206"/>
        <v>0</v>
      </c>
      <c r="AY2174" s="163">
        <f t="shared" si="2207"/>
        <v>0</v>
      </c>
      <c r="AZ2174" s="163">
        <f t="shared" si="2208"/>
        <v>0</v>
      </c>
      <c r="BA2174" s="163">
        <f t="shared" si="2209"/>
        <v>0</v>
      </c>
      <c r="BB2174" s="163">
        <f t="shared" si="2210"/>
        <v>0</v>
      </c>
      <c r="BC2174" s="163">
        <f t="shared" si="2211"/>
        <v>0</v>
      </c>
      <c r="BD2174" s="163">
        <f t="shared" si="2212"/>
        <v>0</v>
      </c>
    </row>
    <row r="2175" spans="2:56" x14ac:dyDescent="0.3">
      <c r="B2175" s="169" t="s">
        <v>156</v>
      </c>
      <c r="C2175" s="248"/>
      <c r="D2175" s="249"/>
      <c r="E2175" s="172">
        <f t="shared" si="2198"/>
        <v>0</v>
      </c>
      <c r="F2175" s="248"/>
      <c r="G2175" s="249"/>
      <c r="H2175" s="172">
        <f t="shared" si="2199"/>
        <v>0</v>
      </c>
      <c r="I2175" s="248"/>
      <c r="J2175" s="250"/>
      <c r="K2175" s="174">
        <f t="shared" si="2200"/>
        <v>0</v>
      </c>
      <c r="L2175" s="248"/>
      <c r="M2175" s="250"/>
      <c r="N2175" s="251"/>
      <c r="O2175" s="248"/>
      <c r="P2175" s="251"/>
      <c r="Q2175" s="166">
        <f t="shared" si="2201"/>
        <v>0</v>
      </c>
      <c r="R2175" s="251"/>
      <c r="S2175" s="251"/>
      <c r="T2175" s="167">
        <f t="shared" si="2213"/>
        <v>0</v>
      </c>
      <c r="U2175" s="157"/>
      <c r="V2175" s="248"/>
      <c r="W2175" s="251"/>
      <c r="X2175" s="166">
        <f t="shared" si="2202"/>
        <v>0</v>
      </c>
      <c r="Y2175" s="251"/>
      <c r="Z2175" s="251"/>
      <c r="AA2175" s="167">
        <f t="shared" si="2214"/>
        <v>0</v>
      </c>
      <c r="AB2175" s="157"/>
      <c r="AC2175" s="248"/>
      <c r="AD2175" s="251"/>
      <c r="AE2175" s="166">
        <f t="shared" si="2203"/>
        <v>0</v>
      </c>
      <c r="AF2175" s="251"/>
      <c r="AG2175" s="251"/>
      <c r="AH2175" s="167">
        <f t="shared" si="2215"/>
        <v>0</v>
      </c>
      <c r="AJ2175" s="252"/>
      <c r="AK2175" s="253"/>
      <c r="AL2175" s="254"/>
      <c r="AM2175" s="253"/>
      <c r="AN2175" s="254"/>
      <c r="AO2175" s="253"/>
      <c r="AP2175" s="254"/>
      <c r="AQ2175" s="253"/>
      <c r="AR2175" s="254"/>
      <c r="AS2175" s="253"/>
      <c r="AT2175" s="254"/>
      <c r="AU2175" s="253"/>
      <c r="AV2175" s="163">
        <f t="shared" si="2205"/>
        <v>0</v>
      </c>
      <c r="AW2175" s="168">
        <f t="shared" si="2206"/>
        <v>0</v>
      </c>
      <c r="AY2175" s="163">
        <f t="shared" si="2207"/>
        <v>0</v>
      </c>
      <c r="AZ2175" s="163">
        <f t="shared" si="2208"/>
        <v>0</v>
      </c>
      <c r="BA2175" s="163">
        <f t="shared" si="2209"/>
        <v>0</v>
      </c>
      <c r="BB2175" s="163">
        <f t="shared" si="2210"/>
        <v>0</v>
      </c>
      <c r="BC2175" s="163">
        <f t="shared" si="2211"/>
        <v>0</v>
      </c>
      <c r="BD2175" s="163">
        <f t="shared" si="2212"/>
        <v>0</v>
      </c>
    </row>
    <row r="2176" spans="2:56" x14ac:dyDescent="0.3">
      <c r="B2176" s="169" t="s">
        <v>157</v>
      </c>
      <c r="C2176" s="248"/>
      <c r="D2176" s="249"/>
      <c r="E2176" s="172">
        <f t="shared" si="2198"/>
        <v>0</v>
      </c>
      <c r="F2176" s="248"/>
      <c r="G2176" s="249"/>
      <c r="H2176" s="172">
        <f t="shared" si="2199"/>
        <v>0</v>
      </c>
      <c r="I2176" s="248"/>
      <c r="J2176" s="250"/>
      <c r="K2176" s="174">
        <f t="shared" si="2200"/>
        <v>0</v>
      </c>
      <c r="L2176" s="248"/>
      <c r="M2176" s="250"/>
      <c r="N2176" s="251"/>
      <c r="O2176" s="248"/>
      <c r="P2176" s="251"/>
      <c r="Q2176" s="166">
        <f t="shared" si="2201"/>
        <v>0</v>
      </c>
      <c r="R2176" s="251"/>
      <c r="S2176" s="251"/>
      <c r="T2176" s="167">
        <f t="shared" si="2213"/>
        <v>0</v>
      </c>
      <c r="U2176" s="157"/>
      <c r="V2176" s="248"/>
      <c r="W2176" s="251"/>
      <c r="X2176" s="166">
        <f t="shared" si="2202"/>
        <v>0</v>
      </c>
      <c r="Y2176" s="251"/>
      <c r="Z2176" s="251"/>
      <c r="AA2176" s="167">
        <f t="shared" si="2214"/>
        <v>0</v>
      </c>
      <c r="AB2176" s="157"/>
      <c r="AC2176" s="248"/>
      <c r="AD2176" s="251"/>
      <c r="AE2176" s="166">
        <f t="shared" si="2203"/>
        <v>0</v>
      </c>
      <c r="AF2176" s="251"/>
      <c r="AG2176" s="251"/>
      <c r="AH2176" s="167">
        <f t="shared" si="2215"/>
        <v>0</v>
      </c>
      <c r="AJ2176" s="252"/>
      <c r="AK2176" s="253"/>
      <c r="AL2176" s="254"/>
      <c r="AM2176" s="253"/>
      <c r="AN2176" s="254"/>
      <c r="AO2176" s="253"/>
      <c r="AP2176" s="254"/>
      <c r="AQ2176" s="253"/>
      <c r="AR2176" s="254"/>
      <c r="AS2176" s="253"/>
      <c r="AT2176" s="254"/>
      <c r="AU2176" s="253"/>
      <c r="AV2176" s="163">
        <f t="shared" si="2205"/>
        <v>0</v>
      </c>
      <c r="AW2176" s="168">
        <f t="shared" si="2206"/>
        <v>0</v>
      </c>
      <c r="AY2176" s="163">
        <f t="shared" si="2207"/>
        <v>0</v>
      </c>
      <c r="AZ2176" s="163">
        <f t="shared" si="2208"/>
        <v>0</v>
      </c>
      <c r="BA2176" s="163">
        <f t="shared" si="2209"/>
        <v>0</v>
      </c>
      <c r="BB2176" s="163">
        <f t="shared" si="2210"/>
        <v>0</v>
      </c>
      <c r="BC2176" s="163">
        <f t="shared" si="2211"/>
        <v>0</v>
      </c>
      <c r="BD2176" s="163">
        <f t="shared" si="2212"/>
        <v>0</v>
      </c>
    </row>
    <row r="2177" spans="2:56" x14ac:dyDescent="0.3">
      <c r="B2177" s="179" t="s">
        <v>158</v>
      </c>
      <c r="C2177" s="83">
        <f>SUM(C2178)</f>
        <v>0</v>
      </c>
      <c r="D2177" s="84">
        <f>SUM(D2178)</f>
        <v>0</v>
      </c>
      <c r="E2177" s="85">
        <f t="shared" si="2198"/>
        <v>0</v>
      </c>
      <c r="F2177" s="83">
        <f>SUM(F2178)</f>
        <v>0</v>
      </c>
      <c r="G2177" s="84">
        <f>SUM(G2178)</f>
        <v>0</v>
      </c>
      <c r="H2177" s="85">
        <f t="shared" si="2199"/>
        <v>0</v>
      </c>
      <c r="I2177" s="83">
        <f>SUM(I2178)</f>
        <v>0</v>
      </c>
      <c r="J2177" s="86">
        <f>SUM(J2178)</f>
        <v>0</v>
      </c>
      <c r="K2177" s="87">
        <f t="shared" si="2200"/>
        <v>0</v>
      </c>
      <c r="L2177" s="83">
        <f>SUM(L2178)</f>
        <v>0</v>
      </c>
      <c r="M2177" s="86">
        <f>SUM(M2178)</f>
        <v>0</v>
      </c>
      <c r="N2177" s="88">
        <f>SUM(N2178)</f>
        <v>0</v>
      </c>
      <c r="O2177" s="83">
        <f>SUM(O2178)</f>
        <v>0</v>
      </c>
      <c r="P2177" s="88">
        <f>SUM(P2178)</f>
        <v>0</v>
      </c>
      <c r="Q2177" s="177">
        <f t="shared" si="2201"/>
        <v>0</v>
      </c>
      <c r="R2177" s="88">
        <f>SUM(R2178)</f>
        <v>0</v>
      </c>
      <c r="S2177" s="88">
        <f>SUM(S2178)</f>
        <v>0</v>
      </c>
      <c r="T2177" s="178">
        <f t="shared" si="2213"/>
        <v>0</v>
      </c>
      <c r="U2177" s="157"/>
      <c r="V2177" s="83">
        <f>SUM(V2178)</f>
        <v>0</v>
      </c>
      <c r="W2177" s="88">
        <f>SUM(W2178)</f>
        <v>0</v>
      </c>
      <c r="X2177" s="177">
        <f t="shared" si="2202"/>
        <v>0</v>
      </c>
      <c r="Y2177" s="88">
        <f>SUM(Y2178)</f>
        <v>0</v>
      </c>
      <c r="Z2177" s="88">
        <f>SUM(Z2178)</f>
        <v>0</v>
      </c>
      <c r="AA2177" s="178">
        <f t="shared" si="2214"/>
        <v>0</v>
      </c>
      <c r="AB2177" s="157"/>
      <c r="AC2177" s="83">
        <f>SUM(AC2178)</f>
        <v>0</v>
      </c>
      <c r="AD2177" s="88">
        <f>SUM(AD2178)</f>
        <v>0</v>
      </c>
      <c r="AE2177" s="177">
        <f t="shared" si="2203"/>
        <v>0</v>
      </c>
      <c r="AF2177" s="88">
        <f>SUM(AF2178)</f>
        <v>0</v>
      </c>
      <c r="AG2177" s="88">
        <f>SUM(AG2178)</f>
        <v>0</v>
      </c>
      <c r="AH2177" s="178">
        <f t="shared" si="2215"/>
        <v>0</v>
      </c>
      <c r="AJ2177" s="84">
        <f t="shared" ref="AJ2177:AU2177" si="2232">SUM(AJ2178)</f>
        <v>0</v>
      </c>
      <c r="AK2177" s="86">
        <f t="shared" si="2232"/>
        <v>0</v>
      </c>
      <c r="AL2177" s="88">
        <f t="shared" si="2232"/>
        <v>0</v>
      </c>
      <c r="AM2177" s="86">
        <f t="shared" si="2232"/>
        <v>0</v>
      </c>
      <c r="AN2177" s="88">
        <f t="shared" si="2232"/>
        <v>0</v>
      </c>
      <c r="AO2177" s="86">
        <f t="shared" si="2232"/>
        <v>0</v>
      </c>
      <c r="AP2177" s="88">
        <f t="shared" si="2232"/>
        <v>0</v>
      </c>
      <c r="AQ2177" s="86">
        <f t="shared" si="2232"/>
        <v>0</v>
      </c>
      <c r="AR2177" s="88">
        <f t="shared" si="2232"/>
        <v>0</v>
      </c>
      <c r="AS2177" s="86">
        <f t="shared" si="2232"/>
        <v>0</v>
      </c>
      <c r="AT2177" s="88">
        <f t="shared" si="2232"/>
        <v>0</v>
      </c>
      <c r="AU2177" s="86">
        <f t="shared" si="2232"/>
        <v>0</v>
      </c>
      <c r="AV2177" s="86">
        <f t="shared" si="2205"/>
        <v>0</v>
      </c>
      <c r="AW2177" s="93">
        <f t="shared" si="2206"/>
        <v>0</v>
      </c>
      <c r="AY2177" s="86">
        <f t="shared" si="2207"/>
        <v>0</v>
      </c>
      <c r="AZ2177" s="86">
        <f t="shared" si="2208"/>
        <v>0</v>
      </c>
      <c r="BA2177" s="86">
        <f t="shared" si="2209"/>
        <v>0</v>
      </c>
      <c r="BB2177" s="86">
        <f t="shared" si="2210"/>
        <v>0</v>
      </c>
      <c r="BC2177" s="86">
        <f t="shared" si="2211"/>
        <v>0</v>
      </c>
      <c r="BD2177" s="86">
        <f t="shared" si="2212"/>
        <v>0</v>
      </c>
    </row>
    <row r="2178" spans="2:56" x14ac:dyDescent="0.3">
      <c r="B2178" s="169" t="s">
        <v>159</v>
      </c>
      <c r="C2178" s="248"/>
      <c r="D2178" s="249"/>
      <c r="E2178" s="172">
        <f t="shared" si="2198"/>
        <v>0</v>
      </c>
      <c r="F2178" s="248"/>
      <c r="G2178" s="249"/>
      <c r="H2178" s="172">
        <f t="shared" si="2199"/>
        <v>0</v>
      </c>
      <c r="I2178" s="248"/>
      <c r="J2178" s="250"/>
      <c r="K2178" s="174">
        <f t="shared" si="2200"/>
        <v>0</v>
      </c>
      <c r="L2178" s="248"/>
      <c r="M2178" s="250"/>
      <c r="N2178" s="251"/>
      <c r="O2178" s="248"/>
      <c r="P2178" s="251"/>
      <c r="Q2178" s="166">
        <f t="shared" si="2201"/>
        <v>0</v>
      </c>
      <c r="R2178" s="251"/>
      <c r="S2178" s="251"/>
      <c r="T2178" s="167">
        <f t="shared" si="2213"/>
        <v>0</v>
      </c>
      <c r="U2178" s="157"/>
      <c r="V2178" s="248"/>
      <c r="W2178" s="251"/>
      <c r="X2178" s="166">
        <f t="shared" si="2202"/>
        <v>0</v>
      </c>
      <c r="Y2178" s="251"/>
      <c r="Z2178" s="251"/>
      <c r="AA2178" s="167">
        <f t="shared" si="2214"/>
        <v>0</v>
      </c>
      <c r="AB2178" s="157"/>
      <c r="AC2178" s="248"/>
      <c r="AD2178" s="251"/>
      <c r="AE2178" s="166">
        <f t="shared" si="2203"/>
        <v>0</v>
      </c>
      <c r="AF2178" s="251"/>
      <c r="AG2178" s="251"/>
      <c r="AH2178" s="167">
        <f t="shared" si="2215"/>
        <v>0</v>
      </c>
      <c r="AJ2178" s="252"/>
      <c r="AK2178" s="253"/>
      <c r="AL2178" s="254"/>
      <c r="AM2178" s="253"/>
      <c r="AN2178" s="254"/>
      <c r="AO2178" s="253"/>
      <c r="AP2178" s="254"/>
      <c r="AQ2178" s="253"/>
      <c r="AR2178" s="254"/>
      <c r="AS2178" s="253"/>
      <c r="AT2178" s="254"/>
      <c r="AU2178" s="253"/>
      <c r="AV2178" s="163">
        <f t="shared" si="2205"/>
        <v>0</v>
      </c>
      <c r="AW2178" s="168">
        <f t="shared" si="2206"/>
        <v>0</v>
      </c>
      <c r="AY2178" s="163">
        <f t="shared" si="2207"/>
        <v>0</v>
      </c>
      <c r="AZ2178" s="163">
        <f t="shared" si="2208"/>
        <v>0</v>
      </c>
      <c r="BA2178" s="163">
        <f t="shared" si="2209"/>
        <v>0</v>
      </c>
      <c r="BB2178" s="163">
        <f t="shared" si="2210"/>
        <v>0</v>
      </c>
      <c r="BC2178" s="163">
        <f t="shared" si="2211"/>
        <v>0</v>
      </c>
      <c r="BD2178" s="163">
        <f t="shared" si="2212"/>
        <v>0</v>
      </c>
    </row>
    <row r="2179" spans="2:56" x14ac:dyDescent="0.3">
      <c r="B2179" s="179" t="s">
        <v>160</v>
      </c>
      <c r="C2179" s="83">
        <f>SUM(C2180:C2183)</f>
        <v>0</v>
      </c>
      <c r="D2179" s="84">
        <f>SUM(D2180:D2183)</f>
        <v>0</v>
      </c>
      <c r="E2179" s="85">
        <f t="shared" si="2198"/>
        <v>0</v>
      </c>
      <c r="F2179" s="83">
        <f>SUM(F2180:F2183)</f>
        <v>0</v>
      </c>
      <c r="G2179" s="84">
        <f>SUM(G2180:G2183)</f>
        <v>0</v>
      </c>
      <c r="H2179" s="85">
        <f t="shared" si="2199"/>
        <v>0</v>
      </c>
      <c r="I2179" s="83">
        <f>SUM(I2180:I2183)</f>
        <v>0</v>
      </c>
      <c r="J2179" s="86">
        <f>SUM(J2180:J2183)</f>
        <v>0</v>
      </c>
      <c r="K2179" s="87">
        <f t="shared" si="2200"/>
        <v>0</v>
      </c>
      <c r="L2179" s="83">
        <f>SUM(L2180:L2183)</f>
        <v>0</v>
      </c>
      <c r="M2179" s="86">
        <f>SUM(M2180:M2183)</f>
        <v>0</v>
      </c>
      <c r="N2179" s="88">
        <f>SUM(N2180:N2183)</f>
        <v>0</v>
      </c>
      <c r="O2179" s="83">
        <f>SUM(O2180:O2183)</f>
        <v>0</v>
      </c>
      <c r="P2179" s="88">
        <f>SUM(P2180:P2183)</f>
        <v>0</v>
      </c>
      <c r="Q2179" s="177">
        <f t="shared" si="2201"/>
        <v>0</v>
      </c>
      <c r="R2179" s="88">
        <f>SUM(R2180:R2183)</f>
        <v>0</v>
      </c>
      <c r="S2179" s="88">
        <f>SUM(S2180:S2183)</f>
        <v>0</v>
      </c>
      <c r="T2179" s="178">
        <f t="shared" si="2213"/>
        <v>0</v>
      </c>
      <c r="U2179" s="157"/>
      <c r="V2179" s="83">
        <f>SUM(V2180:V2183)</f>
        <v>0</v>
      </c>
      <c r="W2179" s="88">
        <f>SUM(W2180:W2183)</f>
        <v>0</v>
      </c>
      <c r="X2179" s="177">
        <f t="shared" si="2202"/>
        <v>0</v>
      </c>
      <c r="Y2179" s="88">
        <f>SUM(Y2180:Y2183)</f>
        <v>0</v>
      </c>
      <c r="Z2179" s="88">
        <f>SUM(Z2180:Z2183)</f>
        <v>0</v>
      </c>
      <c r="AA2179" s="178">
        <f t="shared" si="2214"/>
        <v>0</v>
      </c>
      <c r="AB2179" s="157"/>
      <c r="AC2179" s="83">
        <f>SUM(AC2180:AC2183)</f>
        <v>0</v>
      </c>
      <c r="AD2179" s="88">
        <f>SUM(AD2180:AD2183)</f>
        <v>0</v>
      </c>
      <c r="AE2179" s="177">
        <f t="shared" si="2203"/>
        <v>0</v>
      </c>
      <c r="AF2179" s="88">
        <f>SUM(AF2180:AF2183)</f>
        <v>0</v>
      </c>
      <c r="AG2179" s="88">
        <f>SUM(AG2180:AG2183)</f>
        <v>0</v>
      </c>
      <c r="AH2179" s="178">
        <f t="shared" si="2215"/>
        <v>0</v>
      </c>
      <c r="AJ2179" s="84">
        <f t="shared" ref="AJ2179:AU2179" si="2233">SUM(AJ2180:AJ2183)</f>
        <v>0</v>
      </c>
      <c r="AK2179" s="86">
        <f t="shared" si="2233"/>
        <v>0</v>
      </c>
      <c r="AL2179" s="88">
        <f t="shared" si="2233"/>
        <v>0</v>
      </c>
      <c r="AM2179" s="86">
        <f t="shared" si="2233"/>
        <v>0</v>
      </c>
      <c r="AN2179" s="88">
        <f t="shared" si="2233"/>
        <v>0</v>
      </c>
      <c r="AO2179" s="86">
        <f t="shared" si="2233"/>
        <v>0</v>
      </c>
      <c r="AP2179" s="88">
        <f t="shared" si="2233"/>
        <v>0</v>
      </c>
      <c r="AQ2179" s="86">
        <f t="shared" si="2233"/>
        <v>0</v>
      </c>
      <c r="AR2179" s="88">
        <f t="shared" si="2233"/>
        <v>0</v>
      </c>
      <c r="AS2179" s="86">
        <f t="shared" si="2233"/>
        <v>0</v>
      </c>
      <c r="AT2179" s="88">
        <f t="shared" si="2233"/>
        <v>0</v>
      </c>
      <c r="AU2179" s="86">
        <f t="shared" si="2233"/>
        <v>0</v>
      </c>
      <c r="AV2179" s="86">
        <f t="shared" si="2205"/>
        <v>0</v>
      </c>
      <c r="AW2179" s="93">
        <f t="shared" si="2206"/>
        <v>0</v>
      </c>
      <c r="AY2179" s="86">
        <f t="shared" si="2207"/>
        <v>0</v>
      </c>
      <c r="AZ2179" s="86">
        <f t="shared" si="2208"/>
        <v>0</v>
      </c>
      <c r="BA2179" s="86">
        <f t="shared" si="2209"/>
        <v>0</v>
      </c>
      <c r="BB2179" s="86">
        <f t="shared" si="2210"/>
        <v>0</v>
      </c>
      <c r="BC2179" s="86">
        <f t="shared" si="2211"/>
        <v>0</v>
      </c>
      <c r="BD2179" s="86">
        <f t="shared" si="2212"/>
        <v>0</v>
      </c>
    </row>
    <row r="2180" spans="2:56" x14ac:dyDescent="0.3">
      <c r="B2180" s="169" t="s">
        <v>161</v>
      </c>
      <c r="C2180" s="248"/>
      <c r="D2180" s="249"/>
      <c r="E2180" s="172">
        <f t="shared" si="2198"/>
        <v>0</v>
      </c>
      <c r="F2180" s="248"/>
      <c r="G2180" s="249"/>
      <c r="H2180" s="172">
        <f t="shared" si="2199"/>
        <v>0</v>
      </c>
      <c r="I2180" s="248"/>
      <c r="J2180" s="250"/>
      <c r="K2180" s="174">
        <f t="shared" si="2200"/>
        <v>0</v>
      </c>
      <c r="L2180" s="248"/>
      <c r="M2180" s="250"/>
      <c r="N2180" s="251"/>
      <c r="O2180" s="248"/>
      <c r="P2180" s="251"/>
      <c r="Q2180" s="166">
        <f t="shared" si="2201"/>
        <v>0</v>
      </c>
      <c r="R2180" s="251"/>
      <c r="S2180" s="251"/>
      <c r="T2180" s="167">
        <f t="shared" si="2213"/>
        <v>0</v>
      </c>
      <c r="U2180" s="157"/>
      <c r="V2180" s="248"/>
      <c r="W2180" s="251"/>
      <c r="X2180" s="166">
        <f t="shared" si="2202"/>
        <v>0</v>
      </c>
      <c r="Y2180" s="251"/>
      <c r="Z2180" s="251"/>
      <c r="AA2180" s="167">
        <f t="shared" si="2214"/>
        <v>0</v>
      </c>
      <c r="AB2180" s="157"/>
      <c r="AC2180" s="248"/>
      <c r="AD2180" s="251"/>
      <c r="AE2180" s="166">
        <f t="shared" si="2203"/>
        <v>0</v>
      </c>
      <c r="AF2180" s="251"/>
      <c r="AG2180" s="251"/>
      <c r="AH2180" s="167">
        <f t="shared" si="2215"/>
        <v>0</v>
      </c>
      <c r="AJ2180" s="252"/>
      <c r="AK2180" s="253"/>
      <c r="AL2180" s="254"/>
      <c r="AM2180" s="253"/>
      <c r="AN2180" s="254"/>
      <c r="AO2180" s="253"/>
      <c r="AP2180" s="254"/>
      <c r="AQ2180" s="253"/>
      <c r="AR2180" s="254"/>
      <c r="AS2180" s="253"/>
      <c r="AT2180" s="254"/>
      <c r="AU2180" s="253"/>
      <c r="AV2180" s="163">
        <f t="shared" si="2205"/>
        <v>0</v>
      </c>
      <c r="AW2180" s="168">
        <f t="shared" si="2206"/>
        <v>0</v>
      </c>
      <c r="AY2180" s="163">
        <f t="shared" si="2207"/>
        <v>0</v>
      </c>
      <c r="AZ2180" s="163">
        <f t="shared" si="2208"/>
        <v>0</v>
      </c>
      <c r="BA2180" s="163">
        <f t="shared" si="2209"/>
        <v>0</v>
      </c>
      <c r="BB2180" s="163">
        <f t="shared" si="2210"/>
        <v>0</v>
      </c>
      <c r="BC2180" s="163">
        <f t="shared" si="2211"/>
        <v>0</v>
      </c>
      <c r="BD2180" s="163">
        <f t="shared" si="2212"/>
        <v>0</v>
      </c>
    </row>
    <row r="2181" spans="2:56" x14ac:dyDescent="0.3">
      <c r="B2181" s="169" t="s">
        <v>162</v>
      </c>
      <c r="C2181" s="248"/>
      <c r="D2181" s="249"/>
      <c r="E2181" s="172">
        <f t="shared" si="2198"/>
        <v>0</v>
      </c>
      <c r="F2181" s="248"/>
      <c r="G2181" s="249"/>
      <c r="H2181" s="172">
        <f t="shared" si="2199"/>
        <v>0</v>
      </c>
      <c r="I2181" s="248"/>
      <c r="J2181" s="250"/>
      <c r="K2181" s="174">
        <f t="shared" si="2200"/>
        <v>0</v>
      </c>
      <c r="L2181" s="248"/>
      <c r="M2181" s="250"/>
      <c r="N2181" s="251"/>
      <c r="O2181" s="248"/>
      <c r="P2181" s="251"/>
      <c r="Q2181" s="166">
        <f t="shared" si="2201"/>
        <v>0</v>
      </c>
      <c r="R2181" s="251"/>
      <c r="S2181" s="251"/>
      <c r="T2181" s="167">
        <f t="shared" si="2213"/>
        <v>0</v>
      </c>
      <c r="U2181" s="157"/>
      <c r="V2181" s="248"/>
      <c r="W2181" s="251"/>
      <c r="X2181" s="166">
        <f t="shared" si="2202"/>
        <v>0</v>
      </c>
      <c r="Y2181" s="251"/>
      <c r="Z2181" s="251"/>
      <c r="AA2181" s="167">
        <f t="shared" si="2214"/>
        <v>0</v>
      </c>
      <c r="AB2181" s="157"/>
      <c r="AC2181" s="248"/>
      <c r="AD2181" s="251"/>
      <c r="AE2181" s="166">
        <f t="shared" si="2203"/>
        <v>0</v>
      </c>
      <c r="AF2181" s="251"/>
      <c r="AG2181" s="251"/>
      <c r="AH2181" s="167">
        <f t="shared" si="2215"/>
        <v>0</v>
      </c>
      <c r="AJ2181" s="252"/>
      <c r="AK2181" s="253"/>
      <c r="AL2181" s="254"/>
      <c r="AM2181" s="253"/>
      <c r="AN2181" s="254"/>
      <c r="AO2181" s="253"/>
      <c r="AP2181" s="254"/>
      <c r="AQ2181" s="253"/>
      <c r="AR2181" s="254"/>
      <c r="AS2181" s="253"/>
      <c r="AT2181" s="254"/>
      <c r="AU2181" s="253"/>
      <c r="AV2181" s="163">
        <f t="shared" si="2205"/>
        <v>0</v>
      </c>
      <c r="AW2181" s="168">
        <f t="shared" si="2206"/>
        <v>0</v>
      </c>
      <c r="AY2181" s="163">
        <f t="shared" si="2207"/>
        <v>0</v>
      </c>
      <c r="AZ2181" s="163">
        <f t="shared" si="2208"/>
        <v>0</v>
      </c>
      <c r="BA2181" s="163">
        <f t="shared" si="2209"/>
        <v>0</v>
      </c>
      <c r="BB2181" s="163">
        <f t="shared" si="2210"/>
        <v>0</v>
      </c>
      <c r="BC2181" s="163">
        <f t="shared" si="2211"/>
        <v>0</v>
      </c>
      <c r="BD2181" s="163">
        <f t="shared" si="2212"/>
        <v>0</v>
      </c>
    </row>
    <row r="2182" spans="2:56" x14ac:dyDescent="0.3">
      <c r="B2182" s="169" t="s">
        <v>163</v>
      </c>
      <c r="C2182" s="248"/>
      <c r="D2182" s="249"/>
      <c r="E2182" s="172">
        <f t="shared" si="2198"/>
        <v>0</v>
      </c>
      <c r="F2182" s="248"/>
      <c r="G2182" s="249"/>
      <c r="H2182" s="172">
        <f t="shared" si="2199"/>
        <v>0</v>
      </c>
      <c r="I2182" s="248"/>
      <c r="J2182" s="250"/>
      <c r="K2182" s="174">
        <f t="shared" si="2200"/>
        <v>0</v>
      </c>
      <c r="L2182" s="248"/>
      <c r="M2182" s="250"/>
      <c r="N2182" s="251"/>
      <c r="O2182" s="248"/>
      <c r="P2182" s="251"/>
      <c r="Q2182" s="166">
        <f t="shared" si="2201"/>
        <v>0</v>
      </c>
      <c r="R2182" s="251"/>
      <c r="S2182" s="251"/>
      <c r="T2182" s="167">
        <f t="shared" si="2213"/>
        <v>0</v>
      </c>
      <c r="U2182" s="157"/>
      <c r="V2182" s="248"/>
      <c r="W2182" s="251"/>
      <c r="X2182" s="166">
        <f t="shared" si="2202"/>
        <v>0</v>
      </c>
      <c r="Y2182" s="251"/>
      <c r="Z2182" s="251"/>
      <c r="AA2182" s="167">
        <f t="shared" si="2214"/>
        <v>0</v>
      </c>
      <c r="AB2182" s="157"/>
      <c r="AC2182" s="248"/>
      <c r="AD2182" s="251"/>
      <c r="AE2182" s="166">
        <f t="shared" si="2203"/>
        <v>0</v>
      </c>
      <c r="AF2182" s="251"/>
      <c r="AG2182" s="251"/>
      <c r="AH2182" s="167">
        <f t="shared" si="2215"/>
        <v>0</v>
      </c>
      <c r="AJ2182" s="252"/>
      <c r="AK2182" s="253"/>
      <c r="AL2182" s="254"/>
      <c r="AM2182" s="253"/>
      <c r="AN2182" s="254"/>
      <c r="AO2182" s="253"/>
      <c r="AP2182" s="254"/>
      <c r="AQ2182" s="253"/>
      <c r="AR2182" s="254"/>
      <c r="AS2182" s="253"/>
      <c r="AT2182" s="254"/>
      <c r="AU2182" s="253"/>
      <c r="AV2182" s="163">
        <f t="shared" si="2205"/>
        <v>0</v>
      </c>
      <c r="AW2182" s="168">
        <f t="shared" si="2206"/>
        <v>0</v>
      </c>
      <c r="AY2182" s="163">
        <f t="shared" si="2207"/>
        <v>0</v>
      </c>
      <c r="AZ2182" s="163">
        <f t="shared" si="2208"/>
        <v>0</v>
      </c>
      <c r="BA2182" s="163">
        <f t="shared" si="2209"/>
        <v>0</v>
      </c>
      <c r="BB2182" s="163">
        <f t="shared" si="2210"/>
        <v>0</v>
      </c>
      <c r="BC2182" s="163">
        <f t="shared" si="2211"/>
        <v>0</v>
      </c>
      <c r="BD2182" s="163">
        <f t="shared" si="2212"/>
        <v>0</v>
      </c>
    </row>
    <row r="2183" spans="2:56" x14ac:dyDescent="0.3">
      <c r="B2183" s="169" t="s">
        <v>164</v>
      </c>
      <c r="C2183" s="248"/>
      <c r="D2183" s="249"/>
      <c r="E2183" s="172">
        <f t="shared" si="2198"/>
        <v>0</v>
      </c>
      <c r="F2183" s="248"/>
      <c r="G2183" s="249"/>
      <c r="H2183" s="172">
        <f t="shared" si="2199"/>
        <v>0</v>
      </c>
      <c r="I2183" s="248"/>
      <c r="J2183" s="250"/>
      <c r="K2183" s="174">
        <f t="shared" si="2200"/>
        <v>0</v>
      </c>
      <c r="L2183" s="248"/>
      <c r="M2183" s="250"/>
      <c r="N2183" s="251"/>
      <c r="O2183" s="248"/>
      <c r="P2183" s="251"/>
      <c r="Q2183" s="166">
        <f t="shared" si="2201"/>
        <v>0</v>
      </c>
      <c r="R2183" s="251"/>
      <c r="S2183" s="251"/>
      <c r="T2183" s="167">
        <f t="shared" si="2213"/>
        <v>0</v>
      </c>
      <c r="U2183" s="157"/>
      <c r="V2183" s="248"/>
      <c r="W2183" s="251"/>
      <c r="X2183" s="166">
        <f t="shared" si="2202"/>
        <v>0</v>
      </c>
      <c r="Y2183" s="251"/>
      <c r="Z2183" s="251"/>
      <c r="AA2183" s="167">
        <f t="shared" si="2214"/>
        <v>0</v>
      </c>
      <c r="AB2183" s="157"/>
      <c r="AC2183" s="248"/>
      <c r="AD2183" s="251"/>
      <c r="AE2183" s="166">
        <f t="shared" si="2203"/>
        <v>0</v>
      </c>
      <c r="AF2183" s="251"/>
      <c r="AG2183" s="251"/>
      <c r="AH2183" s="167">
        <f t="shared" si="2215"/>
        <v>0</v>
      </c>
      <c r="AJ2183" s="252"/>
      <c r="AK2183" s="253"/>
      <c r="AL2183" s="254"/>
      <c r="AM2183" s="253"/>
      <c r="AN2183" s="254"/>
      <c r="AO2183" s="253"/>
      <c r="AP2183" s="254"/>
      <c r="AQ2183" s="253"/>
      <c r="AR2183" s="254"/>
      <c r="AS2183" s="253"/>
      <c r="AT2183" s="254"/>
      <c r="AU2183" s="253"/>
      <c r="AV2183" s="163">
        <f t="shared" si="2205"/>
        <v>0</v>
      </c>
      <c r="AW2183" s="168">
        <f t="shared" si="2206"/>
        <v>0</v>
      </c>
      <c r="AY2183" s="163">
        <f t="shared" si="2207"/>
        <v>0</v>
      </c>
      <c r="AZ2183" s="163">
        <f t="shared" si="2208"/>
        <v>0</v>
      </c>
      <c r="BA2183" s="163">
        <f t="shared" si="2209"/>
        <v>0</v>
      </c>
      <c r="BB2183" s="163">
        <f t="shared" si="2210"/>
        <v>0</v>
      </c>
      <c r="BC2183" s="163">
        <f t="shared" si="2211"/>
        <v>0</v>
      </c>
      <c r="BD2183" s="163">
        <f t="shared" si="2212"/>
        <v>0</v>
      </c>
    </row>
    <row r="2184" spans="2:56" x14ac:dyDescent="0.3">
      <c r="B2184" s="179" t="s">
        <v>165</v>
      </c>
      <c r="C2184" s="83">
        <f>SUM(C2185)</f>
        <v>0</v>
      </c>
      <c r="D2184" s="84">
        <f>SUM(D2185)</f>
        <v>0</v>
      </c>
      <c r="E2184" s="85">
        <f t="shared" si="2198"/>
        <v>0</v>
      </c>
      <c r="F2184" s="83">
        <f>SUM(F2185)</f>
        <v>0</v>
      </c>
      <c r="G2184" s="84">
        <f>SUM(G2185)</f>
        <v>0</v>
      </c>
      <c r="H2184" s="85">
        <f t="shared" si="2199"/>
        <v>0</v>
      </c>
      <c r="I2184" s="83">
        <f>SUM(I2185)</f>
        <v>0</v>
      </c>
      <c r="J2184" s="86">
        <f>SUM(J2185)</f>
        <v>0</v>
      </c>
      <c r="K2184" s="87">
        <f t="shared" si="2200"/>
        <v>0</v>
      </c>
      <c r="L2184" s="83">
        <f>SUM(L2185)</f>
        <v>0</v>
      </c>
      <c r="M2184" s="86">
        <f>SUM(M2185)</f>
        <v>0</v>
      </c>
      <c r="N2184" s="88">
        <f>SUM(N2185)</f>
        <v>0</v>
      </c>
      <c r="O2184" s="83">
        <f>SUM(O2185)</f>
        <v>0</v>
      </c>
      <c r="P2184" s="88">
        <f>SUM(P2185)</f>
        <v>0</v>
      </c>
      <c r="Q2184" s="177">
        <f t="shared" si="2201"/>
        <v>0</v>
      </c>
      <c r="R2184" s="88">
        <f>SUM(R2185)</f>
        <v>0</v>
      </c>
      <c r="S2184" s="88">
        <f>SUM(S2185)</f>
        <v>0</v>
      </c>
      <c r="T2184" s="178">
        <f t="shared" si="2213"/>
        <v>0</v>
      </c>
      <c r="U2184" s="157"/>
      <c r="V2184" s="83">
        <f>SUM(V2185)</f>
        <v>0</v>
      </c>
      <c r="W2184" s="88">
        <f>SUM(W2185)</f>
        <v>0</v>
      </c>
      <c r="X2184" s="177">
        <f t="shared" si="2202"/>
        <v>0</v>
      </c>
      <c r="Y2184" s="88">
        <f>SUM(Y2185)</f>
        <v>0</v>
      </c>
      <c r="Z2184" s="88">
        <f>SUM(Z2185)</f>
        <v>0</v>
      </c>
      <c r="AA2184" s="178">
        <f t="shared" si="2214"/>
        <v>0</v>
      </c>
      <c r="AB2184" s="157"/>
      <c r="AC2184" s="83">
        <f>SUM(AC2185)</f>
        <v>0</v>
      </c>
      <c r="AD2184" s="88">
        <f>SUM(AD2185)</f>
        <v>0</v>
      </c>
      <c r="AE2184" s="177">
        <f t="shared" si="2203"/>
        <v>0</v>
      </c>
      <c r="AF2184" s="88">
        <f>SUM(AF2185)</f>
        <v>0</v>
      </c>
      <c r="AG2184" s="88">
        <f>SUM(AG2185)</f>
        <v>0</v>
      </c>
      <c r="AH2184" s="178">
        <f t="shared" si="2215"/>
        <v>0</v>
      </c>
      <c r="AJ2184" s="84">
        <f t="shared" ref="AJ2184:AU2184" si="2234">SUM(AJ2185)</f>
        <v>0</v>
      </c>
      <c r="AK2184" s="86">
        <f t="shared" si="2234"/>
        <v>0</v>
      </c>
      <c r="AL2184" s="88">
        <f t="shared" si="2234"/>
        <v>0</v>
      </c>
      <c r="AM2184" s="86">
        <f t="shared" si="2234"/>
        <v>0</v>
      </c>
      <c r="AN2184" s="88">
        <f t="shared" si="2234"/>
        <v>0</v>
      </c>
      <c r="AO2184" s="86">
        <f t="shared" si="2234"/>
        <v>0</v>
      </c>
      <c r="AP2184" s="88">
        <f t="shared" si="2234"/>
        <v>0</v>
      </c>
      <c r="AQ2184" s="86">
        <f t="shared" si="2234"/>
        <v>0</v>
      </c>
      <c r="AR2184" s="88">
        <f t="shared" si="2234"/>
        <v>0</v>
      </c>
      <c r="AS2184" s="86">
        <f t="shared" si="2234"/>
        <v>0</v>
      </c>
      <c r="AT2184" s="88">
        <f t="shared" si="2234"/>
        <v>0</v>
      </c>
      <c r="AU2184" s="86">
        <f t="shared" si="2234"/>
        <v>0</v>
      </c>
      <c r="AV2184" s="86">
        <f t="shared" si="2205"/>
        <v>0</v>
      </c>
      <c r="AW2184" s="93">
        <f t="shared" si="2206"/>
        <v>0</v>
      </c>
      <c r="AY2184" s="86">
        <f t="shared" si="2207"/>
        <v>0</v>
      </c>
      <c r="AZ2184" s="86">
        <f t="shared" si="2208"/>
        <v>0</v>
      </c>
      <c r="BA2184" s="86">
        <f t="shared" si="2209"/>
        <v>0</v>
      </c>
      <c r="BB2184" s="86">
        <f t="shared" si="2210"/>
        <v>0</v>
      </c>
      <c r="BC2184" s="86">
        <f t="shared" si="2211"/>
        <v>0</v>
      </c>
      <c r="BD2184" s="86">
        <f t="shared" si="2212"/>
        <v>0</v>
      </c>
    </row>
    <row r="2185" spans="2:56" x14ac:dyDescent="0.3">
      <c r="B2185" s="169" t="s">
        <v>166</v>
      </c>
      <c r="C2185" s="248"/>
      <c r="D2185" s="249"/>
      <c r="E2185" s="172">
        <f t="shared" ref="E2185:E2248" si="2235">IFERROR(D2185/C2185,0)</f>
        <v>0</v>
      </c>
      <c r="F2185" s="248"/>
      <c r="G2185" s="249"/>
      <c r="H2185" s="172">
        <f t="shared" ref="H2185:H2248" si="2236">IFERROR(G2185/F2185,0)</f>
        <v>0</v>
      </c>
      <c r="I2185" s="248"/>
      <c r="J2185" s="250"/>
      <c r="K2185" s="174">
        <f t="shared" ref="K2185:K2248" si="2237">IFERROR(J2185/I2185,0)</f>
        <v>0</v>
      </c>
      <c r="L2185" s="248"/>
      <c r="M2185" s="250"/>
      <c r="N2185" s="251"/>
      <c r="O2185" s="248"/>
      <c r="P2185" s="251"/>
      <c r="Q2185" s="166">
        <f t="shared" ref="Q2185:Q2248" si="2238">SUM(O2185:P2185)</f>
        <v>0</v>
      </c>
      <c r="R2185" s="251"/>
      <c r="S2185" s="251"/>
      <c r="T2185" s="167">
        <f t="shared" si="2213"/>
        <v>0</v>
      </c>
      <c r="U2185" s="157"/>
      <c r="V2185" s="248"/>
      <c r="W2185" s="251"/>
      <c r="X2185" s="166">
        <f t="shared" ref="X2185:X2248" si="2239">SUM(V2185:W2185)</f>
        <v>0</v>
      </c>
      <c r="Y2185" s="251"/>
      <c r="Z2185" s="251"/>
      <c r="AA2185" s="167">
        <f t="shared" si="2214"/>
        <v>0</v>
      </c>
      <c r="AB2185" s="157"/>
      <c r="AC2185" s="248"/>
      <c r="AD2185" s="251"/>
      <c r="AE2185" s="166">
        <f t="shared" ref="AE2185:AE2248" si="2240">SUM(AC2185:AD2185)</f>
        <v>0</v>
      </c>
      <c r="AF2185" s="251"/>
      <c r="AG2185" s="251"/>
      <c r="AH2185" s="167">
        <f t="shared" si="2215"/>
        <v>0</v>
      </c>
      <c r="AJ2185" s="252"/>
      <c r="AK2185" s="253"/>
      <c r="AL2185" s="254"/>
      <c r="AM2185" s="253"/>
      <c r="AN2185" s="254"/>
      <c r="AO2185" s="253"/>
      <c r="AP2185" s="254"/>
      <c r="AQ2185" s="253"/>
      <c r="AR2185" s="254"/>
      <c r="AS2185" s="253"/>
      <c r="AT2185" s="254"/>
      <c r="AU2185" s="253"/>
      <c r="AV2185" s="163">
        <f t="shared" ref="AV2185:AV2248" si="2241">SUM(AJ2185:AU2185)</f>
        <v>0</v>
      </c>
      <c r="AW2185" s="168">
        <f t="shared" ref="AW2185:AW2248" si="2242">T2185-AV2185</f>
        <v>0</v>
      </c>
      <c r="AY2185" s="163">
        <f t="shared" ref="AY2185:AY2248" si="2243">SUM(AJ2185:AL2185)</f>
        <v>0</v>
      </c>
      <c r="AZ2185" s="163">
        <f t="shared" ref="AZ2185:AZ2248" si="2244">SUM(AM2185:AO2185)</f>
        <v>0</v>
      </c>
      <c r="BA2185" s="163">
        <f t="shared" ref="BA2185:BA2248" si="2245">SUM(AP2185:AR2185)</f>
        <v>0</v>
      </c>
      <c r="BB2185" s="163">
        <f t="shared" ref="BB2185:BB2248" si="2246">SUM(AS2185:AU2185)</f>
        <v>0</v>
      </c>
      <c r="BC2185" s="163">
        <f t="shared" ref="BC2185:BC2248" si="2247">SUM(AY2185,AZ2185,BA2185,BB2185)</f>
        <v>0</v>
      </c>
      <c r="BD2185" s="163">
        <f t="shared" ref="BD2185:BD2248" si="2248">T2185-BC2185</f>
        <v>0</v>
      </c>
    </row>
    <row r="2186" spans="2:56" x14ac:dyDescent="0.3">
      <c r="B2186" s="179" t="s">
        <v>167</v>
      </c>
      <c r="C2186" s="83">
        <f>SUM(C2187:C2192)</f>
        <v>519743</v>
      </c>
      <c r="D2186" s="84">
        <f>SUM(D2187:D2192)</f>
        <v>475707.03</v>
      </c>
      <c r="E2186" s="85">
        <f t="shared" si="2235"/>
        <v>0.91527356789798042</v>
      </c>
      <c r="F2186" s="83">
        <f>SUM(F2187:F2192)</f>
        <v>280351</v>
      </c>
      <c r="G2186" s="84">
        <f>SUM(G2187:G2192)</f>
        <v>272247.42</v>
      </c>
      <c r="H2186" s="85">
        <f t="shared" si="2236"/>
        <v>0.97109487749285706</v>
      </c>
      <c r="I2186" s="83">
        <f>SUM(I2187:I2192)</f>
        <v>258843</v>
      </c>
      <c r="J2186" s="86">
        <f>SUM(J2187:J2192)</f>
        <v>258222.51000000004</v>
      </c>
      <c r="K2186" s="87">
        <f t="shared" si="2237"/>
        <v>0.99760283260509286</v>
      </c>
      <c r="L2186" s="83">
        <f>SUM(L2187:L2192)</f>
        <v>37600</v>
      </c>
      <c r="M2186" s="86">
        <f>SUM(M2187:M2192)</f>
        <v>77600</v>
      </c>
      <c r="N2186" s="88">
        <f>SUM(N2187:N2192)</f>
        <v>0</v>
      </c>
      <c r="O2186" s="83">
        <f>SUM(O2187:O2192)</f>
        <v>206300</v>
      </c>
      <c r="P2186" s="88">
        <f>SUM(P2187:P2192)</f>
        <v>33750</v>
      </c>
      <c r="Q2186" s="177">
        <f t="shared" si="2238"/>
        <v>240050</v>
      </c>
      <c r="R2186" s="88">
        <f>SUM(R2187:R2192)</f>
        <v>0</v>
      </c>
      <c r="S2186" s="88">
        <f>SUM(S2187:S2192)</f>
        <v>0</v>
      </c>
      <c r="T2186" s="178">
        <f t="shared" ref="T2186:T2249" si="2249">SUM(Q2186:S2186)</f>
        <v>240050</v>
      </c>
      <c r="U2186" s="157"/>
      <c r="V2186" s="83">
        <f>SUM(V2187:V2192)</f>
        <v>197300</v>
      </c>
      <c r="W2186" s="88">
        <f>SUM(W2187:W2192)</f>
        <v>0</v>
      </c>
      <c r="X2186" s="177">
        <f t="shared" si="2239"/>
        <v>197300</v>
      </c>
      <c r="Y2186" s="88">
        <f>SUM(Y2187:Y2192)</f>
        <v>0</v>
      </c>
      <c r="Z2186" s="88">
        <f>SUM(Z2187:Z2192)</f>
        <v>0</v>
      </c>
      <c r="AA2186" s="178">
        <f t="shared" ref="AA2186:AA2249" si="2250">SUM(X2186:Z2186)</f>
        <v>197300</v>
      </c>
      <c r="AB2186" s="157"/>
      <c r="AC2186" s="83">
        <f>SUM(AC2187:AC2192)</f>
        <v>197300</v>
      </c>
      <c r="AD2186" s="88">
        <f>SUM(AD2187:AD2192)</f>
        <v>0</v>
      </c>
      <c r="AE2186" s="177">
        <f t="shared" si="2240"/>
        <v>197300</v>
      </c>
      <c r="AF2186" s="88">
        <f>SUM(AF2187:AF2192)</f>
        <v>0</v>
      </c>
      <c r="AG2186" s="88">
        <f>SUM(AG2187:AG2192)</f>
        <v>0</v>
      </c>
      <c r="AH2186" s="178">
        <f t="shared" ref="AH2186:AH2249" si="2251">SUM(AE2186:AG2186)</f>
        <v>197300</v>
      </c>
      <c r="AJ2186" s="84">
        <f t="shared" ref="AJ2186:AU2186" si="2252">SUM(AJ2187:AJ2192)</f>
        <v>0</v>
      </c>
      <c r="AK2186" s="86">
        <f t="shared" si="2252"/>
        <v>8437</v>
      </c>
      <c r="AL2186" s="88">
        <f t="shared" si="2252"/>
        <v>39350</v>
      </c>
      <c r="AM2186" s="86">
        <f t="shared" si="2252"/>
        <v>31062</v>
      </c>
      <c r="AN2186" s="88">
        <f t="shared" si="2252"/>
        <v>8250</v>
      </c>
      <c r="AO2186" s="86">
        <f t="shared" si="2252"/>
        <v>32900</v>
      </c>
      <c r="AP2186" s="88">
        <f t="shared" si="2252"/>
        <v>8438</v>
      </c>
      <c r="AQ2186" s="86">
        <f t="shared" si="2252"/>
        <v>54675</v>
      </c>
      <c r="AR2186" s="88">
        <f t="shared" si="2252"/>
        <v>9150</v>
      </c>
      <c r="AS2186" s="86">
        <f t="shared" si="2252"/>
        <v>0</v>
      </c>
      <c r="AT2186" s="88">
        <f t="shared" si="2252"/>
        <v>47788</v>
      </c>
      <c r="AU2186" s="86">
        <f t="shared" si="2252"/>
        <v>0</v>
      </c>
      <c r="AV2186" s="86">
        <f t="shared" si="2241"/>
        <v>240050</v>
      </c>
      <c r="AW2186" s="93">
        <f t="shared" si="2242"/>
        <v>0</v>
      </c>
      <c r="AY2186" s="86">
        <f t="shared" si="2243"/>
        <v>47787</v>
      </c>
      <c r="AZ2186" s="86">
        <f t="shared" si="2244"/>
        <v>72212</v>
      </c>
      <c r="BA2186" s="86">
        <f t="shared" si="2245"/>
        <v>72263</v>
      </c>
      <c r="BB2186" s="86">
        <f t="shared" si="2246"/>
        <v>47788</v>
      </c>
      <c r="BC2186" s="86">
        <f t="shared" si="2247"/>
        <v>240050</v>
      </c>
      <c r="BD2186" s="86">
        <f t="shared" si="2248"/>
        <v>0</v>
      </c>
    </row>
    <row r="2187" spans="2:56" x14ac:dyDescent="0.3">
      <c r="B2187" s="169" t="s">
        <v>168</v>
      </c>
      <c r="C2187" s="248">
        <v>314860</v>
      </c>
      <c r="D2187" s="249">
        <v>288963.46000000002</v>
      </c>
      <c r="E2187" s="172">
        <f t="shared" si="2235"/>
        <v>0.9177522073302421</v>
      </c>
      <c r="F2187" s="248">
        <v>146510</v>
      </c>
      <c r="G2187" s="249">
        <v>141715</v>
      </c>
      <c r="H2187" s="172">
        <f t="shared" si="2236"/>
        <v>0.96727185857620646</v>
      </c>
      <c r="I2187" s="248">
        <v>162707</v>
      </c>
      <c r="J2187" s="250">
        <v>162319.68000000002</v>
      </c>
      <c r="K2187" s="174">
        <f t="shared" si="2237"/>
        <v>0.99761952466703963</v>
      </c>
      <c r="L2187" s="248">
        <v>13770</v>
      </c>
      <c r="M2187" s="250">
        <v>28770</v>
      </c>
      <c r="N2187" s="251"/>
      <c r="O2187" s="248">
        <v>71100</v>
      </c>
      <c r="P2187" s="251">
        <v>20004</v>
      </c>
      <c r="Q2187" s="166">
        <f t="shared" si="2238"/>
        <v>91104</v>
      </c>
      <c r="R2187" s="251"/>
      <c r="S2187" s="251"/>
      <c r="T2187" s="167">
        <f t="shared" si="2249"/>
        <v>91104</v>
      </c>
      <c r="U2187" s="157"/>
      <c r="V2187" s="248">
        <v>71100</v>
      </c>
      <c r="W2187" s="251"/>
      <c r="X2187" s="166">
        <f t="shared" si="2239"/>
        <v>71100</v>
      </c>
      <c r="Y2187" s="251"/>
      <c r="Z2187" s="251"/>
      <c r="AA2187" s="167">
        <f t="shared" si="2250"/>
        <v>71100</v>
      </c>
      <c r="AB2187" s="157"/>
      <c r="AC2187" s="248">
        <v>71100</v>
      </c>
      <c r="AD2187" s="251"/>
      <c r="AE2187" s="166">
        <f t="shared" si="2240"/>
        <v>71100</v>
      </c>
      <c r="AF2187" s="251"/>
      <c r="AG2187" s="251"/>
      <c r="AH2187" s="167">
        <f t="shared" si="2251"/>
        <v>71100</v>
      </c>
      <c r="AJ2187" s="252"/>
      <c r="AK2187" s="253">
        <v>5001</v>
      </c>
      <c r="AL2187" s="254">
        <v>13200</v>
      </c>
      <c r="AM2187" s="253">
        <f>8250+5001</f>
        <v>13251</v>
      </c>
      <c r="AN2187" s="254">
        <v>3750</v>
      </c>
      <c r="AO2187" s="253">
        <v>10350</v>
      </c>
      <c r="AP2187" s="254">
        <v>5001</v>
      </c>
      <c r="AQ2187" s="253">
        <v>14850</v>
      </c>
      <c r="AR2187" s="254">
        <v>3750</v>
      </c>
      <c r="AS2187" s="253"/>
      <c r="AT2187" s="254">
        <f>16950+5001</f>
        <v>21951</v>
      </c>
      <c r="AU2187" s="253"/>
      <c r="AV2187" s="163">
        <f t="shared" si="2241"/>
        <v>91104</v>
      </c>
      <c r="AW2187" s="168">
        <f t="shared" si="2242"/>
        <v>0</v>
      </c>
      <c r="AY2187" s="163">
        <f t="shared" si="2243"/>
        <v>18201</v>
      </c>
      <c r="AZ2187" s="163">
        <f t="shared" si="2244"/>
        <v>27351</v>
      </c>
      <c r="BA2187" s="163">
        <f t="shared" si="2245"/>
        <v>23601</v>
      </c>
      <c r="BB2187" s="163">
        <f t="shared" si="2246"/>
        <v>21951</v>
      </c>
      <c r="BC2187" s="163">
        <f t="shared" si="2247"/>
        <v>91104</v>
      </c>
      <c r="BD2187" s="163">
        <f t="shared" si="2248"/>
        <v>0</v>
      </c>
    </row>
    <row r="2188" spans="2:56" x14ac:dyDescent="0.3">
      <c r="B2188" s="169" t="s">
        <v>169</v>
      </c>
      <c r="C2188" s="248">
        <v>21764</v>
      </c>
      <c r="D2188" s="249">
        <v>21518.7</v>
      </c>
      <c r="E2188" s="172">
        <f t="shared" si="2235"/>
        <v>0.9887290939165595</v>
      </c>
      <c r="F2188" s="248">
        <v>30336</v>
      </c>
      <c r="G2188" s="249">
        <v>30335.47</v>
      </c>
      <c r="H2188" s="172">
        <f t="shared" si="2236"/>
        <v>0.99998252900843887</v>
      </c>
      <c r="I2188" s="248">
        <v>18990</v>
      </c>
      <c r="J2188" s="250">
        <v>18835.230000000003</v>
      </c>
      <c r="K2188" s="174">
        <f t="shared" si="2237"/>
        <v>0.99184992101105862</v>
      </c>
      <c r="L2188" s="248">
        <v>3300</v>
      </c>
      <c r="M2188" s="250">
        <v>8300</v>
      </c>
      <c r="N2188" s="251"/>
      <c r="O2188" s="248">
        <v>5600</v>
      </c>
      <c r="P2188" s="251">
        <v>3750</v>
      </c>
      <c r="Q2188" s="166">
        <f t="shared" si="2238"/>
        <v>9350</v>
      </c>
      <c r="R2188" s="251"/>
      <c r="S2188" s="251"/>
      <c r="T2188" s="167">
        <f t="shared" si="2249"/>
        <v>9350</v>
      </c>
      <c r="U2188" s="157"/>
      <c r="V2188" s="248">
        <v>5600</v>
      </c>
      <c r="W2188" s="251"/>
      <c r="X2188" s="166">
        <f t="shared" si="2239"/>
        <v>5600</v>
      </c>
      <c r="Y2188" s="251"/>
      <c r="Z2188" s="251"/>
      <c r="AA2188" s="167">
        <f t="shared" si="2250"/>
        <v>5600</v>
      </c>
      <c r="AB2188" s="157"/>
      <c r="AC2188" s="248">
        <v>5600</v>
      </c>
      <c r="AD2188" s="251"/>
      <c r="AE2188" s="166">
        <f t="shared" si="2240"/>
        <v>5600</v>
      </c>
      <c r="AF2188" s="251"/>
      <c r="AG2188" s="251"/>
      <c r="AH2188" s="167">
        <f t="shared" si="2251"/>
        <v>5600</v>
      </c>
      <c r="AJ2188" s="252"/>
      <c r="AK2188" s="253">
        <v>937</v>
      </c>
      <c r="AL2188" s="254">
        <v>1050</v>
      </c>
      <c r="AM2188" s="253">
        <f>875+937</f>
        <v>1812</v>
      </c>
      <c r="AN2188" s="254"/>
      <c r="AO2188" s="253">
        <v>850</v>
      </c>
      <c r="AP2188" s="254">
        <v>938</v>
      </c>
      <c r="AQ2188" s="253">
        <v>1225</v>
      </c>
      <c r="AR2188" s="254">
        <v>900</v>
      </c>
      <c r="AS2188" s="253"/>
      <c r="AT2188" s="254">
        <f>700+938</f>
        <v>1638</v>
      </c>
      <c r="AU2188" s="253"/>
      <c r="AV2188" s="163">
        <f t="shared" si="2241"/>
        <v>9350</v>
      </c>
      <c r="AW2188" s="168">
        <f t="shared" si="2242"/>
        <v>0</v>
      </c>
      <c r="AY2188" s="163">
        <f t="shared" si="2243"/>
        <v>1987</v>
      </c>
      <c r="AZ2188" s="163">
        <f t="shared" si="2244"/>
        <v>2662</v>
      </c>
      <c r="BA2188" s="163">
        <f t="shared" si="2245"/>
        <v>3063</v>
      </c>
      <c r="BB2188" s="163">
        <f t="shared" si="2246"/>
        <v>1638</v>
      </c>
      <c r="BC2188" s="163">
        <f t="shared" si="2247"/>
        <v>9350</v>
      </c>
      <c r="BD2188" s="163">
        <f t="shared" si="2248"/>
        <v>0</v>
      </c>
    </row>
    <row r="2189" spans="2:56" x14ac:dyDescent="0.3">
      <c r="B2189" s="169" t="s">
        <v>170</v>
      </c>
      <c r="C2189" s="248">
        <v>5500</v>
      </c>
      <c r="D2189" s="249">
        <v>4777.1899999999996</v>
      </c>
      <c r="E2189" s="172">
        <f t="shared" si="2235"/>
        <v>0.86857999999999991</v>
      </c>
      <c r="F2189" s="248">
        <v>2454</v>
      </c>
      <c r="G2189" s="249">
        <v>2453.5300000000002</v>
      </c>
      <c r="H2189" s="172">
        <f t="shared" si="2236"/>
        <v>0.99980847595762035</v>
      </c>
      <c r="I2189" s="248">
        <v>0</v>
      </c>
      <c r="J2189" s="250">
        <v>0</v>
      </c>
      <c r="K2189" s="174">
        <f t="shared" si="2237"/>
        <v>0</v>
      </c>
      <c r="L2189" s="248"/>
      <c r="M2189" s="250">
        <v>0</v>
      </c>
      <c r="N2189" s="251"/>
      <c r="O2189" s="248">
        <v>8400</v>
      </c>
      <c r="P2189" s="251"/>
      <c r="Q2189" s="166">
        <f t="shared" si="2238"/>
        <v>8400</v>
      </c>
      <c r="R2189" s="251"/>
      <c r="S2189" s="251"/>
      <c r="T2189" s="167">
        <f t="shared" si="2249"/>
        <v>8400</v>
      </c>
      <c r="U2189" s="157"/>
      <c r="V2189" s="248">
        <v>8400</v>
      </c>
      <c r="W2189" s="251"/>
      <c r="X2189" s="166">
        <f t="shared" si="2239"/>
        <v>8400</v>
      </c>
      <c r="Y2189" s="251"/>
      <c r="Z2189" s="251"/>
      <c r="AA2189" s="167">
        <f t="shared" si="2250"/>
        <v>8400</v>
      </c>
      <c r="AB2189" s="157"/>
      <c r="AC2189" s="248">
        <v>8400</v>
      </c>
      <c r="AD2189" s="251"/>
      <c r="AE2189" s="166">
        <f t="shared" si="2240"/>
        <v>8400</v>
      </c>
      <c r="AF2189" s="251"/>
      <c r="AG2189" s="251"/>
      <c r="AH2189" s="167">
        <f t="shared" si="2251"/>
        <v>8400</v>
      </c>
      <c r="AJ2189" s="252"/>
      <c r="AK2189" s="253"/>
      <c r="AL2189" s="254">
        <v>4200</v>
      </c>
      <c r="AM2189" s="253"/>
      <c r="AN2189" s="254"/>
      <c r="AO2189" s="253"/>
      <c r="AP2189" s="254"/>
      <c r="AQ2189" s="253">
        <v>4200</v>
      </c>
      <c r="AR2189" s="254"/>
      <c r="AS2189" s="253"/>
      <c r="AT2189" s="254"/>
      <c r="AU2189" s="253"/>
      <c r="AV2189" s="163">
        <f t="shared" si="2241"/>
        <v>8400</v>
      </c>
      <c r="AW2189" s="168">
        <f t="shared" si="2242"/>
        <v>0</v>
      </c>
      <c r="AY2189" s="163">
        <f t="shared" si="2243"/>
        <v>4200</v>
      </c>
      <c r="AZ2189" s="163">
        <f t="shared" si="2244"/>
        <v>0</v>
      </c>
      <c r="BA2189" s="163">
        <f t="shared" si="2245"/>
        <v>4200</v>
      </c>
      <c r="BB2189" s="163">
        <f t="shared" si="2246"/>
        <v>0</v>
      </c>
      <c r="BC2189" s="163">
        <f t="shared" si="2247"/>
        <v>8400</v>
      </c>
      <c r="BD2189" s="163">
        <f t="shared" si="2248"/>
        <v>0</v>
      </c>
    </row>
    <row r="2190" spans="2:56" x14ac:dyDescent="0.3">
      <c r="B2190" s="169" t="s">
        <v>171</v>
      </c>
      <c r="C2190" s="248">
        <v>90500</v>
      </c>
      <c r="D2190" s="249">
        <v>85570.43</v>
      </c>
      <c r="E2190" s="172">
        <f t="shared" si="2235"/>
        <v>0.94552961325966844</v>
      </c>
      <c r="F2190" s="248">
        <v>70604</v>
      </c>
      <c r="G2190" s="249">
        <v>67296.479999999996</v>
      </c>
      <c r="H2190" s="172">
        <f t="shared" si="2236"/>
        <v>0.95315392895586648</v>
      </c>
      <c r="I2190" s="248">
        <v>45332</v>
      </c>
      <c r="J2190" s="250">
        <v>45253.630000000005</v>
      </c>
      <c r="K2190" s="174">
        <f t="shared" si="2237"/>
        <v>0.9982711991529164</v>
      </c>
      <c r="L2190" s="248">
        <v>6530</v>
      </c>
      <c r="M2190" s="250">
        <v>26530</v>
      </c>
      <c r="N2190" s="251"/>
      <c r="O2190" s="248">
        <v>72000</v>
      </c>
      <c r="P2190" s="251">
        <v>9996</v>
      </c>
      <c r="Q2190" s="166">
        <f t="shared" si="2238"/>
        <v>81996</v>
      </c>
      <c r="R2190" s="251"/>
      <c r="S2190" s="251"/>
      <c r="T2190" s="167">
        <f t="shared" si="2249"/>
        <v>81996</v>
      </c>
      <c r="U2190" s="157"/>
      <c r="V2190" s="248">
        <v>63000</v>
      </c>
      <c r="W2190" s="251"/>
      <c r="X2190" s="166">
        <f t="shared" si="2239"/>
        <v>63000</v>
      </c>
      <c r="Y2190" s="251"/>
      <c r="Z2190" s="251"/>
      <c r="AA2190" s="167">
        <f t="shared" si="2250"/>
        <v>63000</v>
      </c>
      <c r="AB2190" s="157"/>
      <c r="AC2190" s="248">
        <v>63000</v>
      </c>
      <c r="AD2190" s="251"/>
      <c r="AE2190" s="166">
        <f t="shared" si="2240"/>
        <v>63000</v>
      </c>
      <c r="AF2190" s="251"/>
      <c r="AG2190" s="251"/>
      <c r="AH2190" s="167">
        <f t="shared" si="2251"/>
        <v>63000</v>
      </c>
      <c r="AJ2190" s="252"/>
      <c r="AK2190" s="253">
        <v>2499</v>
      </c>
      <c r="AL2190" s="254">
        <v>4500</v>
      </c>
      <c r="AM2190" s="253">
        <f>13500+2499</f>
        <v>15999</v>
      </c>
      <c r="AN2190" s="254">
        <v>4500</v>
      </c>
      <c r="AO2190" s="253">
        <v>13500</v>
      </c>
      <c r="AP2190" s="254">
        <v>2499</v>
      </c>
      <c r="AQ2190" s="253">
        <v>18000</v>
      </c>
      <c r="AR2190" s="254">
        <v>4500</v>
      </c>
      <c r="AS2190" s="253"/>
      <c r="AT2190" s="254">
        <f>13500+2499</f>
        <v>15999</v>
      </c>
      <c r="AU2190" s="253"/>
      <c r="AV2190" s="163">
        <f t="shared" si="2241"/>
        <v>81996</v>
      </c>
      <c r="AW2190" s="168">
        <f t="shared" si="2242"/>
        <v>0</v>
      </c>
      <c r="AY2190" s="163">
        <f t="shared" si="2243"/>
        <v>6999</v>
      </c>
      <c r="AZ2190" s="163">
        <f t="shared" si="2244"/>
        <v>33999</v>
      </c>
      <c r="BA2190" s="163">
        <f t="shared" si="2245"/>
        <v>24999</v>
      </c>
      <c r="BB2190" s="163">
        <f t="shared" si="2246"/>
        <v>15999</v>
      </c>
      <c r="BC2190" s="163">
        <f t="shared" si="2247"/>
        <v>81996</v>
      </c>
      <c r="BD2190" s="163">
        <f t="shared" si="2248"/>
        <v>0</v>
      </c>
    </row>
    <row r="2191" spans="2:56" x14ac:dyDescent="0.3">
      <c r="B2191" s="169" t="s">
        <v>172</v>
      </c>
      <c r="C2191" s="248">
        <v>68000</v>
      </c>
      <c r="D2191" s="249">
        <v>59406.65</v>
      </c>
      <c r="E2191" s="172">
        <f t="shared" si="2235"/>
        <v>0.87362720588235299</v>
      </c>
      <c r="F2191" s="248">
        <v>23373</v>
      </c>
      <c r="G2191" s="249">
        <v>23372.94</v>
      </c>
      <c r="H2191" s="172">
        <f t="shared" si="2236"/>
        <v>0.9999974329354383</v>
      </c>
      <c r="I2191" s="248">
        <v>25064</v>
      </c>
      <c r="J2191" s="250">
        <v>25063.97</v>
      </c>
      <c r="K2191" s="174">
        <f t="shared" si="2237"/>
        <v>0.99999880306415578</v>
      </c>
      <c r="L2191" s="248">
        <v>8000</v>
      </c>
      <c r="M2191" s="250">
        <v>8000</v>
      </c>
      <c r="N2191" s="251"/>
      <c r="O2191" s="248">
        <v>32800</v>
      </c>
      <c r="P2191" s="251"/>
      <c r="Q2191" s="166">
        <f t="shared" si="2238"/>
        <v>32800</v>
      </c>
      <c r="R2191" s="251"/>
      <c r="S2191" s="251"/>
      <c r="T2191" s="167">
        <f t="shared" si="2249"/>
        <v>32800</v>
      </c>
      <c r="U2191" s="157"/>
      <c r="V2191" s="248">
        <v>32800</v>
      </c>
      <c r="W2191" s="251"/>
      <c r="X2191" s="166">
        <f t="shared" si="2239"/>
        <v>32800</v>
      </c>
      <c r="Y2191" s="251"/>
      <c r="Z2191" s="251"/>
      <c r="AA2191" s="167">
        <f t="shared" si="2250"/>
        <v>32800</v>
      </c>
      <c r="AB2191" s="157"/>
      <c r="AC2191" s="248">
        <v>32800</v>
      </c>
      <c r="AD2191" s="251"/>
      <c r="AE2191" s="166">
        <f t="shared" si="2240"/>
        <v>32800</v>
      </c>
      <c r="AF2191" s="251"/>
      <c r="AG2191" s="251"/>
      <c r="AH2191" s="167">
        <f t="shared" si="2251"/>
        <v>32800</v>
      </c>
      <c r="AJ2191" s="252"/>
      <c r="AK2191" s="253"/>
      <c r="AL2191" s="254">
        <v>8200</v>
      </c>
      <c r="AM2191" s="253"/>
      <c r="AN2191" s="254"/>
      <c r="AO2191" s="253">
        <v>8200</v>
      </c>
      <c r="AP2191" s="254"/>
      <c r="AQ2191" s="253">
        <v>8200</v>
      </c>
      <c r="AR2191" s="254"/>
      <c r="AS2191" s="253"/>
      <c r="AT2191" s="254">
        <v>8200</v>
      </c>
      <c r="AU2191" s="253"/>
      <c r="AV2191" s="163">
        <f t="shared" si="2241"/>
        <v>32800</v>
      </c>
      <c r="AW2191" s="168">
        <f t="shared" si="2242"/>
        <v>0</v>
      </c>
      <c r="AY2191" s="163">
        <f t="shared" si="2243"/>
        <v>8200</v>
      </c>
      <c r="AZ2191" s="163">
        <f t="shared" si="2244"/>
        <v>8200</v>
      </c>
      <c r="BA2191" s="163">
        <f t="shared" si="2245"/>
        <v>8200</v>
      </c>
      <c r="BB2191" s="163">
        <f t="shared" si="2246"/>
        <v>8200</v>
      </c>
      <c r="BC2191" s="163">
        <f t="shared" si="2247"/>
        <v>32800</v>
      </c>
      <c r="BD2191" s="163">
        <f t="shared" si="2248"/>
        <v>0</v>
      </c>
    </row>
    <row r="2192" spans="2:56" x14ac:dyDescent="0.3">
      <c r="B2192" s="169" t="s">
        <v>173</v>
      </c>
      <c r="C2192" s="248">
        <v>19119</v>
      </c>
      <c r="D2192" s="249">
        <v>15470.6</v>
      </c>
      <c r="E2192" s="172">
        <f t="shared" si="2235"/>
        <v>0.80917411998535493</v>
      </c>
      <c r="F2192" s="248">
        <v>7074</v>
      </c>
      <c r="G2192" s="249">
        <v>7074</v>
      </c>
      <c r="H2192" s="172">
        <f t="shared" si="2236"/>
        <v>1</v>
      </c>
      <c r="I2192" s="248">
        <v>6750</v>
      </c>
      <c r="J2192" s="250">
        <v>6750</v>
      </c>
      <c r="K2192" s="174">
        <f t="shared" si="2237"/>
        <v>1</v>
      </c>
      <c r="L2192" s="248">
        <v>6000</v>
      </c>
      <c r="M2192" s="250">
        <v>6000</v>
      </c>
      <c r="N2192" s="251"/>
      <c r="O2192" s="248">
        <v>16400</v>
      </c>
      <c r="P2192" s="251"/>
      <c r="Q2192" s="166">
        <f t="shared" si="2238"/>
        <v>16400</v>
      </c>
      <c r="R2192" s="251"/>
      <c r="S2192" s="251"/>
      <c r="T2192" s="167">
        <f t="shared" si="2249"/>
        <v>16400</v>
      </c>
      <c r="U2192" s="157"/>
      <c r="V2192" s="248">
        <v>16400</v>
      </c>
      <c r="W2192" s="251"/>
      <c r="X2192" s="166">
        <f t="shared" si="2239"/>
        <v>16400</v>
      </c>
      <c r="Y2192" s="251"/>
      <c r="Z2192" s="251"/>
      <c r="AA2192" s="167">
        <f t="shared" si="2250"/>
        <v>16400</v>
      </c>
      <c r="AB2192" s="157"/>
      <c r="AC2192" s="248">
        <v>16400</v>
      </c>
      <c r="AD2192" s="251"/>
      <c r="AE2192" s="166">
        <f t="shared" si="2240"/>
        <v>16400</v>
      </c>
      <c r="AF2192" s="251"/>
      <c r="AG2192" s="251"/>
      <c r="AH2192" s="167">
        <f t="shared" si="2251"/>
        <v>16400</v>
      </c>
      <c r="AJ2192" s="252"/>
      <c r="AK2192" s="253"/>
      <c r="AL2192" s="254">
        <v>8200</v>
      </c>
      <c r="AM2192" s="253"/>
      <c r="AN2192" s="254"/>
      <c r="AO2192" s="253"/>
      <c r="AP2192" s="254"/>
      <c r="AQ2192" s="253">
        <v>8200</v>
      </c>
      <c r="AR2192" s="254"/>
      <c r="AS2192" s="253"/>
      <c r="AT2192" s="254"/>
      <c r="AU2192" s="253"/>
      <c r="AV2192" s="163">
        <f t="shared" si="2241"/>
        <v>16400</v>
      </c>
      <c r="AW2192" s="168">
        <f t="shared" si="2242"/>
        <v>0</v>
      </c>
      <c r="AY2192" s="163">
        <f t="shared" si="2243"/>
        <v>8200</v>
      </c>
      <c r="AZ2192" s="163">
        <f t="shared" si="2244"/>
        <v>0</v>
      </c>
      <c r="BA2192" s="163">
        <f t="shared" si="2245"/>
        <v>8200</v>
      </c>
      <c r="BB2192" s="163">
        <f t="shared" si="2246"/>
        <v>0</v>
      </c>
      <c r="BC2192" s="163">
        <f t="shared" si="2247"/>
        <v>16400</v>
      </c>
      <c r="BD2192" s="163">
        <f t="shared" si="2248"/>
        <v>0</v>
      </c>
    </row>
    <row r="2193" spans="2:56" x14ac:dyDescent="0.3">
      <c r="B2193" s="179" t="s">
        <v>174</v>
      </c>
      <c r="C2193" s="83">
        <f>SUM(C2194)</f>
        <v>385820</v>
      </c>
      <c r="D2193" s="84">
        <f>SUM(D2194)</f>
        <v>98373.2</v>
      </c>
      <c r="E2193" s="85">
        <f t="shared" si="2235"/>
        <v>0.25497174848374887</v>
      </c>
      <c r="F2193" s="83">
        <f>SUM(F2194)</f>
        <v>977266</v>
      </c>
      <c r="G2193" s="84">
        <f>SUM(G2194)</f>
        <v>822444.1</v>
      </c>
      <c r="H2193" s="85">
        <f t="shared" si="2236"/>
        <v>0.84157650015451269</v>
      </c>
      <c r="I2193" s="83">
        <f>SUM(I2194)</f>
        <v>664440</v>
      </c>
      <c r="J2193" s="86">
        <f>SUM(J2194)</f>
        <v>661117.80000000005</v>
      </c>
      <c r="K2193" s="87">
        <f t="shared" si="2237"/>
        <v>0.99500000000000011</v>
      </c>
      <c r="L2193" s="83">
        <f>SUM(L2194)</f>
        <v>1565000</v>
      </c>
      <c r="M2193" s="86">
        <f>SUM(M2194)</f>
        <v>1465000</v>
      </c>
      <c r="N2193" s="88">
        <f>SUM(N2194)</f>
        <v>0</v>
      </c>
      <c r="O2193" s="83">
        <f>SUM(O2194)</f>
        <v>1206250</v>
      </c>
      <c r="P2193" s="88">
        <f>SUM(P2194)</f>
        <v>0</v>
      </c>
      <c r="Q2193" s="177">
        <f t="shared" si="2238"/>
        <v>1206250</v>
      </c>
      <c r="R2193" s="88">
        <f>SUM(R2194)</f>
        <v>0</v>
      </c>
      <c r="S2193" s="88">
        <f>SUM(S2194)</f>
        <v>0</v>
      </c>
      <c r="T2193" s="178">
        <f t="shared" si="2249"/>
        <v>1206250</v>
      </c>
      <c r="U2193" s="157"/>
      <c r="V2193" s="83">
        <f>SUM(V2194)</f>
        <v>507150</v>
      </c>
      <c r="W2193" s="88">
        <f>SUM(W2194)</f>
        <v>0</v>
      </c>
      <c r="X2193" s="177">
        <f t="shared" si="2239"/>
        <v>507150</v>
      </c>
      <c r="Y2193" s="88">
        <f>SUM(Y2194)</f>
        <v>0</v>
      </c>
      <c r="Z2193" s="88">
        <f>SUM(Z2194)</f>
        <v>0</v>
      </c>
      <c r="AA2193" s="178">
        <f t="shared" si="2250"/>
        <v>507150</v>
      </c>
      <c r="AB2193" s="157"/>
      <c r="AC2193" s="83">
        <f>SUM(AC2194)</f>
        <v>567525</v>
      </c>
      <c r="AD2193" s="88">
        <f>SUM(AD2194)</f>
        <v>0</v>
      </c>
      <c r="AE2193" s="177">
        <f t="shared" si="2240"/>
        <v>567525</v>
      </c>
      <c r="AF2193" s="88">
        <f>SUM(AF2194)</f>
        <v>0</v>
      </c>
      <c r="AG2193" s="88">
        <f>SUM(AG2194)</f>
        <v>0</v>
      </c>
      <c r="AH2193" s="178">
        <f t="shared" si="2251"/>
        <v>567525</v>
      </c>
      <c r="AJ2193" s="84">
        <f t="shared" ref="AJ2193:AU2193" si="2253">SUM(AJ2194)</f>
        <v>0</v>
      </c>
      <c r="AK2193" s="86">
        <f t="shared" si="2253"/>
        <v>0</v>
      </c>
      <c r="AL2193" s="88">
        <f t="shared" si="2253"/>
        <v>0</v>
      </c>
      <c r="AM2193" s="86">
        <f t="shared" si="2253"/>
        <v>100000</v>
      </c>
      <c r="AN2193" s="88">
        <f t="shared" si="2253"/>
        <v>250000</v>
      </c>
      <c r="AO2193" s="86">
        <f t="shared" si="2253"/>
        <v>250000</v>
      </c>
      <c r="AP2193" s="88">
        <f t="shared" si="2253"/>
        <v>0</v>
      </c>
      <c r="AQ2193" s="86">
        <f t="shared" si="2253"/>
        <v>100000</v>
      </c>
      <c r="AR2193" s="88">
        <f t="shared" si="2253"/>
        <v>250000</v>
      </c>
      <c r="AS2193" s="86">
        <f t="shared" si="2253"/>
        <v>0</v>
      </c>
      <c r="AT2193" s="88">
        <f t="shared" si="2253"/>
        <v>256250</v>
      </c>
      <c r="AU2193" s="86">
        <f t="shared" si="2253"/>
        <v>0</v>
      </c>
      <c r="AV2193" s="86">
        <f t="shared" si="2241"/>
        <v>1206250</v>
      </c>
      <c r="AW2193" s="93">
        <f t="shared" si="2242"/>
        <v>0</v>
      </c>
      <c r="AY2193" s="86">
        <f t="shared" si="2243"/>
        <v>0</v>
      </c>
      <c r="AZ2193" s="86">
        <f t="shared" si="2244"/>
        <v>600000</v>
      </c>
      <c r="BA2193" s="86">
        <f t="shared" si="2245"/>
        <v>350000</v>
      </c>
      <c r="BB2193" s="86">
        <f t="shared" si="2246"/>
        <v>256250</v>
      </c>
      <c r="BC2193" s="86">
        <f t="shared" si="2247"/>
        <v>1206250</v>
      </c>
      <c r="BD2193" s="86">
        <f t="shared" si="2248"/>
        <v>0</v>
      </c>
    </row>
    <row r="2194" spans="2:56" x14ac:dyDescent="0.3">
      <c r="B2194" s="169" t="s">
        <v>175</v>
      </c>
      <c r="C2194" s="248">
        <v>385820</v>
      </c>
      <c r="D2194" s="249">
        <v>98373.2</v>
      </c>
      <c r="E2194" s="172">
        <f t="shared" si="2235"/>
        <v>0.25497174848374887</v>
      </c>
      <c r="F2194" s="248">
        <f>914500+62766</f>
        <v>977266</v>
      </c>
      <c r="G2194" s="249">
        <f>759678.1+62766</f>
        <v>822444.1</v>
      </c>
      <c r="H2194" s="172">
        <f t="shared" si="2236"/>
        <v>0.84157650015451269</v>
      </c>
      <c r="I2194" s="170">
        <v>664440</v>
      </c>
      <c r="J2194" s="173">
        <v>661117.80000000005</v>
      </c>
      <c r="K2194" s="174">
        <f t="shared" si="2237"/>
        <v>0.99500000000000011</v>
      </c>
      <c r="L2194" s="248">
        <v>1565000</v>
      </c>
      <c r="M2194" s="250">
        <v>1465000</v>
      </c>
      <c r="N2194" s="251"/>
      <c r="O2194" s="248">
        <v>1206250</v>
      </c>
      <c r="P2194" s="251"/>
      <c r="Q2194" s="166">
        <f t="shared" si="2238"/>
        <v>1206250</v>
      </c>
      <c r="R2194" s="251"/>
      <c r="S2194" s="251"/>
      <c r="T2194" s="167">
        <f t="shared" si="2249"/>
        <v>1206250</v>
      </c>
      <c r="U2194" s="157"/>
      <c r="V2194" s="248">
        <v>507150</v>
      </c>
      <c r="W2194" s="251"/>
      <c r="X2194" s="166">
        <f t="shared" si="2239"/>
        <v>507150</v>
      </c>
      <c r="Y2194" s="251"/>
      <c r="Z2194" s="251"/>
      <c r="AA2194" s="167">
        <f t="shared" si="2250"/>
        <v>507150</v>
      </c>
      <c r="AB2194" s="157"/>
      <c r="AC2194" s="248">
        <v>567525</v>
      </c>
      <c r="AD2194" s="251"/>
      <c r="AE2194" s="166">
        <f t="shared" si="2240"/>
        <v>567525</v>
      </c>
      <c r="AF2194" s="251"/>
      <c r="AG2194" s="251"/>
      <c r="AH2194" s="167">
        <f t="shared" si="2251"/>
        <v>567525</v>
      </c>
      <c r="AJ2194" s="252"/>
      <c r="AK2194" s="253"/>
      <c r="AL2194" s="254"/>
      <c r="AM2194" s="253">
        <v>100000</v>
      </c>
      <c r="AN2194" s="254">
        <v>250000</v>
      </c>
      <c r="AO2194" s="253">
        <v>250000</v>
      </c>
      <c r="AP2194" s="254"/>
      <c r="AQ2194" s="253">
        <v>100000</v>
      </c>
      <c r="AR2194" s="254">
        <v>250000</v>
      </c>
      <c r="AS2194" s="253"/>
      <c r="AT2194" s="254">
        <v>256250</v>
      </c>
      <c r="AU2194" s="253"/>
      <c r="AV2194" s="163">
        <f t="shared" si="2241"/>
        <v>1206250</v>
      </c>
      <c r="AW2194" s="168">
        <f t="shared" si="2242"/>
        <v>0</v>
      </c>
      <c r="AY2194" s="163">
        <f t="shared" si="2243"/>
        <v>0</v>
      </c>
      <c r="AZ2194" s="163">
        <f t="shared" si="2244"/>
        <v>600000</v>
      </c>
      <c r="BA2194" s="163">
        <f t="shared" si="2245"/>
        <v>350000</v>
      </c>
      <c r="BB2194" s="163">
        <f t="shared" si="2246"/>
        <v>256250</v>
      </c>
      <c r="BC2194" s="163">
        <f t="shared" si="2247"/>
        <v>1206250</v>
      </c>
      <c r="BD2194" s="163">
        <f t="shared" si="2248"/>
        <v>0</v>
      </c>
    </row>
    <row r="2195" spans="2:56" x14ac:dyDescent="0.3">
      <c r="B2195" s="179" t="s">
        <v>176</v>
      </c>
      <c r="C2195" s="83">
        <f>SUM(C2196:C2200)</f>
        <v>75381</v>
      </c>
      <c r="D2195" s="84">
        <f>SUM(D2196:D2200)</f>
        <v>30311.13</v>
      </c>
      <c r="E2195" s="85">
        <f t="shared" si="2235"/>
        <v>0.40210570302861465</v>
      </c>
      <c r="F2195" s="83">
        <f>SUM(F2196:F2200)</f>
        <v>0</v>
      </c>
      <c r="G2195" s="84">
        <f>SUM(G2196:G2200)</f>
        <v>0</v>
      </c>
      <c r="H2195" s="85">
        <f t="shared" si="2236"/>
        <v>0</v>
      </c>
      <c r="I2195" s="83">
        <f>SUM(I2196:I2200)</f>
        <v>59933</v>
      </c>
      <c r="J2195" s="86">
        <f>SUM(J2196:J2200)</f>
        <v>59932.26</v>
      </c>
      <c r="K2195" s="87">
        <f t="shared" si="2237"/>
        <v>0.99998765287904834</v>
      </c>
      <c r="L2195" s="83">
        <f>SUM(L2196:L2200)</f>
        <v>0</v>
      </c>
      <c r="M2195" s="86">
        <f>SUM(M2196:M2200)</f>
        <v>60000</v>
      </c>
      <c r="N2195" s="88">
        <f>SUM(N2196:N2200)</f>
        <v>0</v>
      </c>
      <c r="O2195" s="83">
        <f>SUM(O2196:O2200)</f>
        <v>100000</v>
      </c>
      <c r="P2195" s="88">
        <f>SUM(P2196:P2200)</f>
        <v>0</v>
      </c>
      <c r="Q2195" s="177">
        <f t="shared" si="2238"/>
        <v>100000</v>
      </c>
      <c r="R2195" s="88">
        <f>SUM(R2196:R2200)</f>
        <v>0</v>
      </c>
      <c r="S2195" s="88">
        <f>SUM(S2196:S2200)</f>
        <v>0</v>
      </c>
      <c r="T2195" s="178">
        <f t="shared" si="2249"/>
        <v>100000</v>
      </c>
      <c r="U2195" s="157"/>
      <c r="V2195" s="83">
        <f>SUM(V2196:V2200)</f>
        <v>60000</v>
      </c>
      <c r="W2195" s="88">
        <f>SUM(W2196:W2200)</f>
        <v>0</v>
      </c>
      <c r="X2195" s="177">
        <f t="shared" si="2239"/>
        <v>60000</v>
      </c>
      <c r="Y2195" s="88">
        <f>SUM(Y2196:Y2200)</f>
        <v>0</v>
      </c>
      <c r="Z2195" s="88">
        <f>SUM(Z2196:Z2200)</f>
        <v>0</v>
      </c>
      <c r="AA2195" s="178">
        <f t="shared" si="2250"/>
        <v>60000</v>
      </c>
      <c r="AB2195" s="157"/>
      <c r="AC2195" s="83">
        <f>SUM(AC2196:AC2200)</f>
        <v>60000</v>
      </c>
      <c r="AD2195" s="88">
        <f>SUM(AD2196:AD2200)</f>
        <v>0</v>
      </c>
      <c r="AE2195" s="177">
        <f t="shared" si="2240"/>
        <v>60000</v>
      </c>
      <c r="AF2195" s="88">
        <f>SUM(AF2196:AF2200)</f>
        <v>0</v>
      </c>
      <c r="AG2195" s="88">
        <f>SUM(AG2196:AG2200)</f>
        <v>0</v>
      </c>
      <c r="AH2195" s="178">
        <f t="shared" si="2251"/>
        <v>60000</v>
      </c>
      <c r="AJ2195" s="84">
        <f t="shared" ref="AJ2195:AU2195" si="2254">SUM(AJ2196:AJ2200)</f>
        <v>0</v>
      </c>
      <c r="AK2195" s="86">
        <f t="shared" si="2254"/>
        <v>40000</v>
      </c>
      <c r="AL2195" s="88">
        <f t="shared" si="2254"/>
        <v>0</v>
      </c>
      <c r="AM2195" s="86">
        <f t="shared" si="2254"/>
        <v>0</v>
      </c>
      <c r="AN2195" s="88">
        <f t="shared" si="2254"/>
        <v>30000</v>
      </c>
      <c r="AO2195" s="86">
        <f t="shared" si="2254"/>
        <v>0</v>
      </c>
      <c r="AP2195" s="88">
        <f t="shared" si="2254"/>
        <v>0</v>
      </c>
      <c r="AQ2195" s="86">
        <f t="shared" si="2254"/>
        <v>0</v>
      </c>
      <c r="AR2195" s="88">
        <f t="shared" si="2254"/>
        <v>0</v>
      </c>
      <c r="AS2195" s="86">
        <f t="shared" si="2254"/>
        <v>0</v>
      </c>
      <c r="AT2195" s="88">
        <f t="shared" si="2254"/>
        <v>0</v>
      </c>
      <c r="AU2195" s="86">
        <f t="shared" si="2254"/>
        <v>30000</v>
      </c>
      <c r="AV2195" s="86">
        <f t="shared" si="2241"/>
        <v>100000</v>
      </c>
      <c r="AW2195" s="93">
        <f t="shared" si="2242"/>
        <v>0</v>
      </c>
      <c r="AY2195" s="86">
        <f t="shared" si="2243"/>
        <v>40000</v>
      </c>
      <c r="AZ2195" s="86">
        <f t="shared" si="2244"/>
        <v>30000</v>
      </c>
      <c r="BA2195" s="86">
        <f t="shared" si="2245"/>
        <v>0</v>
      </c>
      <c r="BB2195" s="86">
        <f t="shared" si="2246"/>
        <v>30000</v>
      </c>
      <c r="BC2195" s="86">
        <f t="shared" si="2247"/>
        <v>100000</v>
      </c>
      <c r="BD2195" s="86">
        <f t="shared" si="2248"/>
        <v>0</v>
      </c>
    </row>
    <row r="2196" spans="2:56" x14ac:dyDescent="0.3">
      <c r="B2196" s="169" t="s">
        <v>177</v>
      </c>
      <c r="C2196" s="248"/>
      <c r="D2196" s="249"/>
      <c r="E2196" s="172">
        <f t="shared" si="2235"/>
        <v>0</v>
      </c>
      <c r="F2196" s="248"/>
      <c r="G2196" s="249"/>
      <c r="H2196" s="172">
        <f t="shared" si="2236"/>
        <v>0</v>
      </c>
      <c r="I2196" s="248"/>
      <c r="J2196" s="250"/>
      <c r="K2196" s="174">
        <f t="shared" si="2237"/>
        <v>0</v>
      </c>
      <c r="L2196" s="248"/>
      <c r="M2196" s="250"/>
      <c r="N2196" s="251"/>
      <c r="O2196" s="248"/>
      <c r="P2196" s="251"/>
      <c r="Q2196" s="166">
        <f t="shared" si="2238"/>
        <v>0</v>
      </c>
      <c r="R2196" s="251"/>
      <c r="S2196" s="251"/>
      <c r="T2196" s="167">
        <f t="shared" si="2249"/>
        <v>0</v>
      </c>
      <c r="U2196" s="157"/>
      <c r="V2196" s="248"/>
      <c r="W2196" s="251"/>
      <c r="X2196" s="166">
        <f t="shared" si="2239"/>
        <v>0</v>
      </c>
      <c r="Y2196" s="251"/>
      <c r="Z2196" s="251"/>
      <c r="AA2196" s="167">
        <f t="shared" si="2250"/>
        <v>0</v>
      </c>
      <c r="AB2196" s="157"/>
      <c r="AC2196" s="248"/>
      <c r="AD2196" s="251"/>
      <c r="AE2196" s="166">
        <f t="shared" si="2240"/>
        <v>0</v>
      </c>
      <c r="AF2196" s="251"/>
      <c r="AG2196" s="251"/>
      <c r="AH2196" s="167">
        <f t="shared" si="2251"/>
        <v>0</v>
      </c>
      <c r="AJ2196" s="252"/>
      <c r="AK2196" s="253"/>
      <c r="AL2196" s="254"/>
      <c r="AM2196" s="253"/>
      <c r="AN2196" s="254"/>
      <c r="AO2196" s="253"/>
      <c r="AP2196" s="254"/>
      <c r="AQ2196" s="253"/>
      <c r="AR2196" s="254"/>
      <c r="AS2196" s="253"/>
      <c r="AT2196" s="254"/>
      <c r="AU2196" s="253"/>
      <c r="AV2196" s="163">
        <f t="shared" si="2241"/>
        <v>0</v>
      </c>
      <c r="AW2196" s="168">
        <f t="shared" si="2242"/>
        <v>0</v>
      </c>
      <c r="AY2196" s="163">
        <f t="shared" si="2243"/>
        <v>0</v>
      </c>
      <c r="AZ2196" s="163">
        <f t="shared" si="2244"/>
        <v>0</v>
      </c>
      <c r="BA2196" s="163">
        <f t="shared" si="2245"/>
        <v>0</v>
      </c>
      <c r="BB2196" s="163">
        <f t="shared" si="2246"/>
        <v>0</v>
      </c>
      <c r="BC2196" s="163">
        <f t="shared" si="2247"/>
        <v>0</v>
      </c>
      <c r="BD2196" s="163">
        <f t="shared" si="2248"/>
        <v>0</v>
      </c>
    </row>
    <row r="2197" spans="2:56" x14ac:dyDescent="0.3">
      <c r="B2197" s="169" t="s">
        <v>178</v>
      </c>
      <c r="C2197" s="248"/>
      <c r="D2197" s="249"/>
      <c r="E2197" s="172">
        <f t="shared" si="2235"/>
        <v>0</v>
      </c>
      <c r="F2197" s="248"/>
      <c r="G2197" s="249"/>
      <c r="H2197" s="172">
        <f t="shared" si="2236"/>
        <v>0</v>
      </c>
      <c r="I2197" s="248"/>
      <c r="J2197" s="250"/>
      <c r="K2197" s="174">
        <f t="shared" si="2237"/>
        <v>0</v>
      </c>
      <c r="L2197" s="248"/>
      <c r="M2197" s="250"/>
      <c r="N2197" s="251"/>
      <c r="O2197" s="248"/>
      <c r="P2197" s="251"/>
      <c r="Q2197" s="166">
        <f t="shared" si="2238"/>
        <v>0</v>
      </c>
      <c r="R2197" s="251"/>
      <c r="S2197" s="251"/>
      <c r="T2197" s="167">
        <f t="shared" si="2249"/>
        <v>0</v>
      </c>
      <c r="U2197" s="157"/>
      <c r="V2197" s="248"/>
      <c r="W2197" s="251"/>
      <c r="X2197" s="166">
        <f t="shared" si="2239"/>
        <v>0</v>
      </c>
      <c r="Y2197" s="251"/>
      <c r="Z2197" s="251"/>
      <c r="AA2197" s="167">
        <f t="shared" si="2250"/>
        <v>0</v>
      </c>
      <c r="AB2197" s="157"/>
      <c r="AC2197" s="248"/>
      <c r="AD2197" s="251"/>
      <c r="AE2197" s="166">
        <f t="shared" si="2240"/>
        <v>0</v>
      </c>
      <c r="AF2197" s="251"/>
      <c r="AG2197" s="251"/>
      <c r="AH2197" s="167">
        <f t="shared" si="2251"/>
        <v>0</v>
      </c>
      <c r="AJ2197" s="252"/>
      <c r="AK2197" s="253"/>
      <c r="AL2197" s="254"/>
      <c r="AM2197" s="253"/>
      <c r="AN2197" s="254"/>
      <c r="AO2197" s="253"/>
      <c r="AP2197" s="254"/>
      <c r="AQ2197" s="253"/>
      <c r="AR2197" s="254"/>
      <c r="AS2197" s="253"/>
      <c r="AT2197" s="254"/>
      <c r="AU2197" s="253"/>
      <c r="AV2197" s="163">
        <f t="shared" si="2241"/>
        <v>0</v>
      </c>
      <c r="AW2197" s="168">
        <f t="shared" si="2242"/>
        <v>0</v>
      </c>
      <c r="AY2197" s="163">
        <f t="shared" si="2243"/>
        <v>0</v>
      </c>
      <c r="AZ2197" s="163">
        <f t="shared" si="2244"/>
        <v>0</v>
      </c>
      <c r="BA2197" s="163">
        <f t="shared" si="2245"/>
        <v>0</v>
      </c>
      <c r="BB2197" s="163">
        <f t="shared" si="2246"/>
        <v>0</v>
      </c>
      <c r="BC2197" s="163">
        <f t="shared" si="2247"/>
        <v>0</v>
      </c>
      <c r="BD2197" s="163">
        <f t="shared" si="2248"/>
        <v>0</v>
      </c>
    </row>
    <row r="2198" spans="2:56" x14ac:dyDescent="0.3">
      <c r="B2198" s="169" t="s">
        <v>179</v>
      </c>
      <c r="C2198" s="248"/>
      <c r="D2198" s="249"/>
      <c r="E2198" s="172">
        <f t="shared" si="2235"/>
        <v>0</v>
      </c>
      <c r="F2198" s="248"/>
      <c r="G2198" s="249"/>
      <c r="H2198" s="172">
        <f t="shared" si="2236"/>
        <v>0</v>
      </c>
      <c r="I2198" s="248"/>
      <c r="J2198" s="250"/>
      <c r="K2198" s="174">
        <f t="shared" si="2237"/>
        <v>0</v>
      </c>
      <c r="L2198" s="248"/>
      <c r="M2198" s="250"/>
      <c r="N2198" s="251"/>
      <c r="O2198" s="248"/>
      <c r="P2198" s="251"/>
      <c r="Q2198" s="166">
        <f t="shared" si="2238"/>
        <v>0</v>
      </c>
      <c r="R2198" s="251"/>
      <c r="S2198" s="251"/>
      <c r="T2198" s="167">
        <f t="shared" si="2249"/>
        <v>0</v>
      </c>
      <c r="U2198" s="157"/>
      <c r="V2198" s="248"/>
      <c r="W2198" s="251"/>
      <c r="X2198" s="166">
        <f t="shared" si="2239"/>
        <v>0</v>
      </c>
      <c r="Y2198" s="251"/>
      <c r="Z2198" s="251"/>
      <c r="AA2198" s="167">
        <f t="shared" si="2250"/>
        <v>0</v>
      </c>
      <c r="AB2198" s="157"/>
      <c r="AC2198" s="248"/>
      <c r="AD2198" s="251"/>
      <c r="AE2198" s="166">
        <f t="shared" si="2240"/>
        <v>0</v>
      </c>
      <c r="AF2198" s="251"/>
      <c r="AG2198" s="251"/>
      <c r="AH2198" s="167">
        <f t="shared" si="2251"/>
        <v>0</v>
      </c>
      <c r="AJ2198" s="252"/>
      <c r="AK2198" s="253"/>
      <c r="AL2198" s="254"/>
      <c r="AM2198" s="253"/>
      <c r="AN2198" s="254"/>
      <c r="AO2198" s="253"/>
      <c r="AP2198" s="254"/>
      <c r="AQ2198" s="253"/>
      <c r="AR2198" s="254"/>
      <c r="AS2198" s="253"/>
      <c r="AT2198" s="254"/>
      <c r="AU2198" s="253"/>
      <c r="AV2198" s="163">
        <f t="shared" si="2241"/>
        <v>0</v>
      </c>
      <c r="AW2198" s="168">
        <f t="shared" si="2242"/>
        <v>0</v>
      </c>
      <c r="AY2198" s="163">
        <f t="shared" si="2243"/>
        <v>0</v>
      </c>
      <c r="AZ2198" s="163">
        <f t="shared" si="2244"/>
        <v>0</v>
      </c>
      <c r="BA2198" s="163">
        <f t="shared" si="2245"/>
        <v>0</v>
      </c>
      <c r="BB2198" s="163">
        <f t="shared" si="2246"/>
        <v>0</v>
      </c>
      <c r="BC2198" s="163">
        <f t="shared" si="2247"/>
        <v>0</v>
      </c>
      <c r="BD2198" s="163">
        <f t="shared" si="2248"/>
        <v>0</v>
      </c>
    </row>
    <row r="2199" spans="2:56" x14ac:dyDescent="0.3">
      <c r="B2199" s="169" t="s">
        <v>180</v>
      </c>
      <c r="C2199" s="248">
        <v>75381</v>
      </c>
      <c r="D2199" s="249">
        <v>30311.13</v>
      </c>
      <c r="E2199" s="172">
        <f t="shared" si="2235"/>
        <v>0.40210570302861465</v>
      </c>
      <c r="F2199" s="248"/>
      <c r="G2199" s="249"/>
      <c r="H2199" s="172">
        <f t="shared" si="2236"/>
        <v>0</v>
      </c>
      <c r="I2199" s="248">
        <v>59933</v>
      </c>
      <c r="J2199" s="250">
        <v>59932.26</v>
      </c>
      <c r="K2199" s="174">
        <f t="shared" si="2237"/>
        <v>0.99998765287904834</v>
      </c>
      <c r="L2199" s="248"/>
      <c r="M2199" s="250">
        <v>60000</v>
      </c>
      <c r="N2199" s="251"/>
      <c r="O2199" s="248">
        <v>100000</v>
      </c>
      <c r="P2199" s="251"/>
      <c r="Q2199" s="166">
        <f t="shared" si="2238"/>
        <v>100000</v>
      </c>
      <c r="R2199" s="251"/>
      <c r="S2199" s="251"/>
      <c r="T2199" s="167">
        <f t="shared" si="2249"/>
        <v>100000</v>
      </c>
      <c r="U2199" s="157"/>
      <c r="V2199" s="248">
        <v>60000</v>
      </c>
      <c r="W2199" s="251"/>
      <c r="X2199" s="166">
        <f t="shared" si="2239"/>
        <v>60000</v>
      </c>
      <c r="Y2199" s="251"/>
      <c r="Z2199" s="251"/>
      <c r="AA2199" s="167">
        <f t="shared" si="2250"/>
        <v>60000</v>
      </c>
      <c r="AB2199" s="157"/>
      <c r="AC2199" s="248">
        <v>60000</v>
      </c>
      <c r="AD2199" s="251"/>
      <c r="AE2199" s="166">
        <f t="shared" si="2240"/>
        <v>60000</v>
      </c>
      <c r="AF2199" s="251"/>
      <c r="AG2199" s="251"/>
      <c r="AH2199" s="167">
        <f t="shared" si="2251"/>
        <v>60000</v>
      </c>
      <c r="AJ2199" s="252"/>
      <c r="AK2199" s="253">
        <v>40000</v>
      </c>
      <c r="AL2199" s="254"/>
      <c r="AM2199" s="253"/>
      <c r="AN2199" s="254">
        <v>30000</v>
      </c>
      <c r="AO2199" s="253"/>
      <c r="AP2199" s="254"/>
      <c r="AQ2199" s="253"/>
      <c r="AR2199" s="254"/>
      <c r="AS2199" s="253"/>
      <c r="AT2199" s="254"/>
      <c r="AU2199" s="253">
        <v>30000</v>
      </c>
      <c r="AV2199" s="163">
        <f t="shared" si="2241"/>
        <v>100000</v>
      </c>
      <c r="AW2199" s="168">
        <f t="shared" si="2242"/>
        <v>0</v>
      </c>
      <c r="AY2199" s="163">
        <f t="shared" si="2243"/>
        <v>40000</v>
      </c>
      <c r="AZ2199" s="163">
        <f t="shared" si="2244"/>
        <v>30000</v>
      </c>
      <c r="BA2199" s="163">
        <f t="shared" si="2245"/>
        <v>0</v>
      </c>
      <c r="BB2199" s="163">
        <f t="shared" si="2246"/>
        <v>30000</v>
      </c>
      <c r="BC2199" s="163">
        <f t="shared" si="2247"/>
        <v>100000</v>
      </c>
      <c r="BD2199" s="163">
        <f t="shared" si="2248"/>
        <v>0</v>
      </c>
    </row>
    <row r="2200" spans="2:56" x14ac:dyDescent="0.3">
      <c r="B2200" s="169" t="s">
        <v>181</v>
      </c>
      <c r="C2200" s="248"/>
      <c r="D2200" s="249"/>
      <c r="E2200" s="172">
        <f t="shared" si="2235"/>
        <v>0</v>
      </c>
      <c r="F2200" s="248"/>
      <c r="G2200" s="249"/>
      <c r="H2200" s="172">
        <f t="shared" si="2236"/>
        <v>0</v>
      </c>
      <c r="I2200" s="248"/>
      <c r="J2200" s="250"/>
      <c r="K2200" s="174">
        <f t="shared" si="2237"/>
        <v>0</v>
      </c>
      <c r="L2200" s="248"/>
      <c r="M2200" s="250"/>
      <c r="N2200" s="251"/>
      <c r="O2200" s="248"/>
      <c r="P2200" s="251"/>
      <c r="Q2200" s="166">
        <f t="shared" si="2238"/>
        <v>0</v>
      </c>
      <c r="R2200" s="251"/>
      <c r="S2200" s="251"/>
      <c r="T2200" s="167">
        <f t="shared" si="2249"/>
        <v>0</v>
      </c>
      <c r="U2200" s="157"/>
      <c r="V2200" s="248"/>
      <c r="W2200" s="251"/>
      <c r="X2200" s="166">
        <f t="shared" si="2239"/>
        <v>0</v>
      </c>
      <c r="Y2200" s="251"/>
      <c r="Z2200" s="251"/>
      <c r="AA2200" s="167">
        <f t="shared" si="2250"/>
        <v>0</v>
      </c>
      <c r="AB2200" s="157"/>
      <c r="AC2200" s="248"/>
      <c r="AD2200" s="251"/>
      <c r="AE2200" s="166">
        <f t="shared" si="2240"/>
        <v>0</v>
      </c>
      <c r="AF2200" s="251"/>
      <c r="AG2200" s="251"/>
      <c r="AH2200" s="167">
        <f t="shared" si="2251"/>
        <v>0</v>
      </c>
      <c r="AJ2200" s="252"/>
      <c r="AK2200" s="253"/>
      <c r="AL2200" s="254"/>
      <c r="AM2200" s="253"/>
      <c r="AN2200" s="254"/>
      <c r="AO2200" s="253"/>
      <c r="AP2200" s="254"/>
      <c r="AQ2200" s="253"/>
      <c r="AR2200" s="254"/>
      <c r="AS2200" s="253"/>
      <c r="AT2200" s="254"/>
      <c r="AU2200" s="253"/>
      <c r="AV2200" s="163">
        <f t="shared" si="2241"/>
        <v>0</v>
      </c>
      <c r="AW2200" s="168">
        <f t="shared" si="2242"/>
        <v>0</v>
      </c>
      <c r="AY2200" s="163">
        <f t="shared" si="2243"/>
        <v>0</v>
      </c>
      <c r="AZ2200" s="163">
        <f t="shared" si="2244"/>
        <v>0</v>
      </c>
      <c r="BA2200" s="163">
        <f t="shared" si="2245"/>
        <v>0</v>
      </c>
      <c r="BB2200" s="163">
        <f t="shared" si="2246"/>
        <v>0</v>
      </c>
      <c r="BC2200" s="163">
        <f t="shared" si="2247"/>
        <v>0</v>
      </c>
      <c r="BD2200" s="163">
        <f t="shared" si="2248"/>
        <v>0</v>
      </c>
    </row>
    <row r="2201" spans="2:56" x14ac:dyDescent="0.3">
      <c r="B2201" s="179" t="s">
        <v>182</v>
      </c>
      <c r="C2201" s="83">
        <f>SUM(C2202)</f>
        <v>326000</v>
      </c>
      <c r="D2201" s="84">
        <f>SUM(D2202)</f>
        <v>310484.90000000002</v>
      </c>
      <c r="E2201" s="85">
        <f t="shared" si="2235"/>
        <v>0.9524076687116565</v>
      </c>
      <c r="F2201" s="83">
        <f>SUM(F2202)</f>
        <v>226784</v>
      </c>
      <c r="G2201" s="84">
        <f>SUM(G2202)</f>
        <v>229388.5</v>
      </c>
      <c r="H2201" s="85">
        <f t="shared" si="2236"/>
        <v>1.0114844962607592</v>
      </c>
      <c r="I2201" s="83">
        <f>SUM(I2202)</f>
        <v>311879</v>
      </c>
      <c r="J2201" s="86">
        <f>SUM(J2202)</f>
        <v>311195.5</v>
      </c>
      <c r="K2201" s="87">
        <f t="shared" si="2237"/>
        <v>0.99780844494178833</v>
      </c>
      <c r="L2201" s="83">
        <f>SUM(L2202)</f>
        <v>215000</v>
      </c>
      <c r="M2201" s="86">
        <f>SUM(M2202)</f>
        <v>215000</v>
      </c>
      <c r="N2201" s="88">
        <f>SUM(N2202)</f>
        <v>0</v>
      </c>
      <c r="O2201" s="83">
        <f>SUM(O2202)</f>
        <v>164441</v>
      </c>
      <c r="P2201" s="88">
        <f>SUM(P2202)</f>
        <v>0</v>
      </c>
      <c r="Q2201" s="177">
        <f t="shared" si="2238"/>
        <v>164441</v>
      </c>
      <c r="R2201" s="88">
        <f>SUM(R2202)</f>
        <v>0</v>
      </c>
      <c r="S2201" s="88">
        <f>SUM(S2202)</f>
        <v>0</v>
      </c>
      <c r="T2201" s="178">
        <f t="shared" si="2249"/>
        <v>164441</v>
      </c>
      <c r="U2201" s="157"/>
      <c r="V2201" s="83">
        <f>SUM(V2202)</f>
        <v>165200</v>
      </c>
      <c r="W2201" s="88">
        <f>SUM(W2202)</f>
        <v>0</v>
      </c>
      <c r="X2201" s="177">
        <f t="shared" si="2239"/>
        <v>165200</v>
      </c>
      <c r="Y2201" s="88">
        <f>SUM(Y2202)</f>
        <v>0</v>
      </c>
      <c r="Z2201" s="88">
        <f>SUM(Z2202)</f>
        <v>0</v>
      </c>
      <c r="AA2201" s="178">
        <f t="shared" si="2250"/>
        <v>165200</v>
      </c>
      <c r="AB2201" s="157"/>
      <c r="AC2201" s="83">
        <f>SUM(AC2202)</f>
        <v>165200</v>
      </c>
      <c r="AD2201" s="88">
        <f>SUM(AD2202)</f>
        <v>0</v>
      </c>
      <c r="AE2201" s="177">
        <f t="shared" si="2240"/>
        <v>165200</v>
      </c>
      <c r="AF2201" s="88">
        <f>SUM(AF2202)</f>
        <v>0</v>
      </c>
      <c r="AG2201" s="88">
        <f>SUM(AG2202)</f>
        <v>0</v>
      </c>
      <c r="AH2201" s="178">
        <f>SUM(AE2201:AG2201)</f>
        <v>165200</v>
      </c>
      <c r="AJ2201" s="84">
        <f t="shared" ref="AJ2201:AU2201" si="2255">SUM(AJ2202)</f>
        <v>0</v>
      </c>
      <c r="AK2201" s="86">
        <f t="shared" si="2255"/>
        <v>12220</v>
      </c>
      <c r="AL2201" s="88">
        <f t="shared" si="2255"/>
        <v>0</v>
      </c>
      <c r="AM2201" s="86">
        <f t="shared" si="2255"/>
        <v>17500</v>
      </c>
      <c r="AN2201" s="88">
        <f t="shared" si="2255"/>
        <v>25000</v>
      </c>
      <c r="AO2201" s="86">
        <f t="shared" si="2255"/>
        <v>25000</v>
      </c>
      <c r="AP2201" s="88">
        <f t="shared" si="2255"/>
        <v>0</v>
      </c>
      <c r="AQ2201" s="86">
        <f t="shared" si="2255"/>
        <v>29721</v>
      </c>
      <c r="AR2201" s="88">
        <f t="shared" si="2255"/>
        <v>25000</v>
      </c>
      <c r="AS2201" s="86">
        <f t="shared" si="2255"/>
        <v>0</v>
      </c>
      <c r="AT2201" s="88">
        <f t="shared" si="2255"/>
        <v>30000</v>
      </c>
      <c r="AU2201" s="86">
        <f t="shared" si="2255"/>
        <v>0</v>
      </c>
      <c r="AV2201" s="86">
        <f t="shared" si="2241"/>
        <v>164441</v>
      </c>
      <c r="AW2201" s="93">
        <f t="shared" si="2242"/>
        <v>0</v>
      </c>
      <c r="AY2201" s="86">
        <f t="shared" si="2243"/>
        <v>12220</v>
      </c>
      <c r="AZ2201" s="86">
        <f t="shared" si="2244"/>
        <v>67500</v>
      </c>
      <c r="BA2201" s="86">
        <f t="shared" si="2245"/>
        <v>54721</v>
      </c>
      <c r="BB2201" s="86">
        <f t="shared" si="2246"/>
        <v>30000</v>
      </c>
      <c r="BC2201" s="86">
        <f t="shared" si="2247"/>
        <v>164441</v>
      </c>
      <c r="BD2201" s="86">
        <f t="shared" si="2248"/>
        <v>0</v>
      </c>
    </row>
    <row r="2202" spans="2:56" x14ac:dyDescent="0.3">
      <c r="B2202" s="169" t="s">
        <v>182</v>
      </c>
      <c r="C2202" s="248">
        <v>326000</v>
      </c>
      <c r="D2202" s="249">
        <v>310484.90000000002</v>
      </c>
      <c r="E2202" s="172">
        <f t="shared" si="2235"/>
        <v>0.9524076687116565</v>
      </c>
      <c r="F2202" s="248">
        <v>226784</v>
      </c>
      <c r="G2202" s="249">
        <v>229388.5</v>
      </c>
      <c r="H2202" s="172">
        <f t="shared" si="2236"/>
        <v>1.0114844962607592</v>
      </c>
      <c r="I2202" s="248">
        <v>311879</v>
      </c>
      <c r="J2202" s="250">
        <v>311195.5</v>
      </c>
      <c r="K2202" s="174">
        <f t="shared" si="2237"/>
        <v>0.99780844494178833</v>
      </c>
      <c r="L2202" s="248">
        <v>215000</v>
      </c>
      <c r="M2202" s="250">
        <v>215000</v>
      </c>
      <c r="N2202" s="251"/>
      <c r="O2202" s="248">
        <v>164441</v>
      </c>
      <c r="P2202" s="251"/>
      <c r="Q2202" s="166">
        <f t="shared" si="2238"/>
        <v>164441</v>
      </c>
      <c r="R2202" s="251"/>
      <c r="S2202" s="251"/>
      <c r="T2202" s="167">
        <f t="shared" si="2249"/>
        <v>164441</v>
      </c>
      <c r="U2202" s="157"/>
      <c r="V2202" s="248">
        <v>165200</v>
      </c>
      <c r="W2202" s="251"/>
      <c r="X2202" s="166">
        <f t="shared" si="2239"/>
        <v>165200</v>
      </c>
      <c r="Y2202" s="251"/>
      <c r="Z2202" s="251"/>
      <c r="AA2202" s="167">
        <f t="shared" si="2250"/>
        <v>165200</v>
      </c>
      <c r="AB2202" s="157"/>
      <c r="AC2202" s="248">
        <v>165200</v>
      </c>
      <c r="AD2202" s="251"/>
      <c r="AE2202" s="166">
        <f t="shared" si="2240"/>
        <v>165200</v>
      </c>
      <c r="AF2202" s="251"/>
      <c r="AG2202" s="251"/>
      <c r="AH2202" s="167">
        <f>SUM(AE2202:AG2202)</f>
        <v>165200</v>
      </c>
      <c r="AJ2202" s="252"/>
      <c r="AK2202" s="253">
        <v>12220</v>
      </c>
      <c r="AL2202" s="254"/>
      <c r="AM2202" s="253">
        <v>17500</v>
      </c>
      <c r="AN2202" s="254">
        <v>25000</v>
      </c>
      <c r="AO2202" s="253">
        <v>25000</v>
      </c>
      <c r="AP2202" s="254"/>
      <c r="AQ2202" s="253">
        <v>29721</v>
      </c>
      <c r="AR2202" s="254">
        <v>25000</v>
      </c>
      <c r="AS2202" s="253"/>
      <c r="AT2202" s="254">
        <v>30000</v>
      </c>
      <c r="AU2202" s="253"/>
      <c r="AV2202" s="163">
        <f t="shared" si="2241"/>
        <v>164441</v>
      </c>
      <c r="AW2202" s="168">
        <f t="shared" si="2242"/>
        <v>0</v>
      </c>
      <c r="AY2202" s="163">
        <f t="shared" si="2243"/>
        <v>12220</v>
      </c>
      <c r="AZ2202" s="163">
        <f t="shared" si="2244"/>
        <v>67500</v>
      </c>
      <c r="BA2202" s="163">
        <f t="shared" si="2245"/>
        <v>54721</v>
      </c>
      <c r="BB2202" s="163">
        <f t="shared" si="2246"/>
        <v>30000</v>
      </c>
      <c r="BC2202" s="163">
        <f t="shared" si="2247"/>
        <v>164441</v>
      </c>
      <c r="BD2202" s="163">
        <f t="shared" si="2248"/>
        <v>0</v>
      </c>
    </row>
    <row r="2203" spans="2:56" x14ac:dyDescent="0.3">
      <c r="B2203" s="179" t="s">
        <v>183</v>
      </c>
      <c r="C2203" s="83">
        <f>SUM(C2204)</f>
        <v>0</v>
      </c>
      <c r="D2203" s="84">
        <f>SUM(D2204)</f>
        <v>0</v>
      </c>
      <c r="E2203" s="85">
        <f t="shared" si="2235"/>
        <v>0</v>
      </c>
      <c r="F2203" s="83">
        <f>SUM(F2204)</f>
        <v>0</v>
      </c>
      <c r="G2203" s="84">
        <f>SUM(G2204)</f>
        <v>0</v>
      </c>
      <c r="H2203" s="85">
        <f t="shared" si="2236"/>
        <v>0</v>
      </c>
      <c r="I2203" s="83">
        <f>SUM(I2204)</f>
        <v>0</v>
      </c>
      <c r="J2203" s="86">
        <f>SUM(J2204)</f>
        <v>0</v>
      </c>
      <c r="K2203" s="87">
        <f t="shared" si="2237"/>
        <v>0</v>
      </c>
      <c r="L2203" s="83">
        <f>SUM(L2204)</f>
        <v>0</v>
      </c>
      <c r="M2203" s="86">
        <f>SUM(M2204)</f>
        <v>0</v>
      </c>
      <c r="N2203" s="88">
        <f>SUM(N2204)</f>
        <v>0</v>
      </c>
      <c r="O2203" s="83">
        <f>SUM(O2204)</f>
        <v>0</v>
      </c>
      <c r="P2203" s="88">
        <f>SUM(P2204)</f>
        <v>0</v>
      </c>
      <c r="Q2203" s="177">
        <f t="shared" si="2238"/>
        <v>0</v>
      </c>
      <c r="R2203" s="88">
        <f>SUM(R2204)</f>
        <v>0</v>
      </c>
      <c r="S2203" s="88">
        <f>SUM(S2204)</f>
        <v>0</v>
      </c>
      <c r="T2203" s="178">
        <f t="shared" si="2249"/>
        <v>0</v>
      </c>
      <c r="U2203" s="157"/>
      <c r="V2203" s="83">
        <f>SUM(V2204)</f>
        <v>0</v>
      </c>
      <c r="W2203" s="88">
        <f>SUM(W2204)</f>
        <v>0</v>
      </c>
      <c r="X2203" s="177">
        <f t="shared" si="2239"/>
        <v>0</v>
      </c>
      <c r="Y2203" s="88">
        <f>SUM(Y2204)</f>
        <v>0</v>
      </c>
      <c r="Z2203" s="88">
        <f>SUM(Z2204)</f>
        <v>0</v>
      </c>
      <c r="AA2203" s="178">
        <f t="shared" si="2250"/>
        <v>0</v>
      </c>
      <c r="AB2203" s="157"/>
      <c r="AC2203" s="83">
        <f>SUM(AC2204)</f>
        <v>0</v>
      </c>
      <c r="AD2203" s="88">
        <f>SUM(AD2204)</f>
        <v>0</v>
      </c>
      <c r="AE2203" s="177">
        <f t="shared" si="2240"/>
        <v>0</v>
      </c>
      <c r="AF2203" s="88">
        <f>SUM(AF2204)</f>
        <v>0</v>
      </c>
      <c r="AG2203" s="88">
        <f>SUM(AG2204)</f>
        <v>0</v>
      </c>
      <c r="AH2203" s="178">
        <f t="shared" si="2251"/>
        <v>0</v>
      </c>
      <c r="AJ2203" s="84">
        <f t="shared" ref="AJ2203:AU2203" si="2256">SUM(AJ2204)</f>
        <v>0</v>
      </c>
      <c r="AK2203" s="86">
        <f t="shared" si="2256"/>
        <v>0</v>
      </c>
      <c r="AL2203" s="88">
        <f t="shared" si="2256"/>
        <v>0</v>
      </c>
      <c r="AM2203" s="86">
        <f t="shared" si="2256"/>
        <v>0</v>
      </c>
      <c r="AN2203" s="88">
        <f t="shared" si="2256"/>
        <v>0</v>
      </c>
      <c r="AO2203" s="86">
        <f t="shared" si="2256"/>
        <v>0</v>
      </c>
      <c r="AP2203" s="88">
        <f t="shared" si="2256"/>
        <v>0</v>
      </c>
      <c r="AQ2203" s="86">
        <f t="shared" si="2256"/>
        <v>0</v>
      </c>
      <c r="AR2203" s="88">
        <f t="shared" si="2256"/>
        <v>0</v>
      </c>
      <c r="AS2203" s="86">
        <f t="shared" si="2256"/>
        <v>0</v>
      </c>
      <c r="AT2203" s="88">
        <f t="shared" si="2256"/>
        <v>0</v>
      </c>
      <c r="AU2203" s="86">
        <f t="shared" si="2256"/>
        <v>0</v>
      </c>
      <c r="AV2203" s="86">
        <f t="shared" si="2241"/>
        <v>0</v>
      </c>
      <c r="AW2203" s="93">
        <f t="shared" si="2242"/>
        <v>0</v>
      </c>
      <c r="AY2203" s="86">
        <f t="shared" si="2243"/>
        <v>0</v>
      </c>
      <c r="AZ2203" s="86">
        <f t="shared" si="2244"/>
        <v>0</v>
      </c>
      <c r="BA2203" s="86">
        <f t="shared" si="2245"/>
        <v>0</v>
      </c>
      <c r="BB2203" s="86">
        <f t="shared" si="2246"/>
        <v>0</v>
      </c>
      <c r="BC2203" s="86">
        <f t="shared" si="2247"/>
        <v>0</v>
      </c>
      <c r="BD2203" s="86">
        <f t="shared" si="2248"/>
        <v>0</v>
      </c>
    </row>
    <row r="2204" spans="2:56" x14ac:dyDescent="0.3">
      <c r="B2204" s="169" t="s">
        <v>184</v>
      </c>
      <c r="C2204" s="248"/>
      <c r="D2204" s="249"/>
      <c r="E2204" s="172">
        <f t="shared" si="2235"/>
        <v>0</v>
      </c>
      <c r="F2204" s="248"/>
      <c r="G2204" s="249"/>
      <c r="H2204" s="172">
        <f t="shared" si="2236"/>
        <v>0</v>
      </c>
      <c r="I2204" s="248"/>
      <c r="J2204" s="250"/>
      <c r="K2204" s="174">
        <f t="shared" si="2237"/>
        <v>0</v>
      </c>
      <c r="L2204" s="248"/>
      <c r="M2204" s="250"/>
      <c r="N2204" s="251"/>
      <c r="O2204" s="248"/>
      <c r="P2204" s="251"/>
      <c r="Q2204" s="166">
        <f t="shared" si="2238"/>
        <v>0</v>
      </c>
      <c r="R2204" s="251"/>
      <c r="S2204" s="251"/>
      <c r="T2204" s="167">
        <f t="shared" si="2249"/>
        <v>0</v>
      </c>
      <c r="U2204" s="157"/>
      <c r="V2204" s="248"/>
      <c r="W2204" s="251"/>
      <c r="X2204" s="166">
        <f t="shared" si="2239"/>
        <v>0</v>
      </c>
      <c r="Y2204" s="251"/>
      <c r="Z2204" s="251"/>
      <c r="AA2204" s="167">
        <f t="shared" si="2250"/>
        <v>0</v>
      </c>
      <c r="AB2204" s="157"/>
      <c r="AC2204" s="248"/>
      <c r="AD2204" s="251"/>
      <c r="AE2204" s="166">
        <f t="shared" si="2240"/>
        <v>0</v>
      </c>
      <c r="AF2204" s="251"/>
      <c r="AG2204" s="251"/>
      <c r="AH2204" s="167">
        <f t="shared" si="2251"/>
        <v>0</v>
      </c>
      <c r="AJ2204" s="252"/>
      <c r="AK2204" s="253"/>
      <c r="AL2204" s="254"/>
      <c r="AM2204" s="253"/>
      <c r="AN2204" s="254"/>
      <c r="AO2204" s="253"/>
      <c r="AP2204" s="254"/>
      <c r="AQ2204" s="253"/>
      <c r="AR2204" s="254"/>
      <c r="AS2204" s="253"/>
      <c r="AT2204" s="254"/>
      <c r="AU2204" s="253"/>
      <c r="AV2204" s="163">
        <f t="shared" si="2241"/>
        <v>0</v>
      </c>
      <c r="AW2204" s="168">
        <f t="shared" si="2242"/>
        <v>0</v>
      </c>
      <c r="AY2204" s="163">
        <f t="shared" si="2243"/>
        <v>0</v>
      </c>
      <c r="AZ2204" s="163">
        <f t="shared" si="2244"/>
        <v>0</v>
      </c>
      <c r="BA2204" s="163">
        <f t="shared" si="2245"/>
        <v>0</v>
      </c>
      <c r="BB2204" s="163">
        <f t="shared" si="2246"/>
        <v>0</v>
      </c>
      <c r="BC2204" s="163">
        <f t="shared" si="2247"/>
        <v>0</v>
      </c>
      <c r="BD2204" s="163">
        <f t="shared" si="2248"/>
        <v>0</v>
      </c>
    </row>
    <row r="2205" spans="2:56" x14ac:dyDescent="0.3">
      <c r="B2205" s="176" t="s">
        <v>185</v>
      </c>
      <c r="C2205" s="83">
        <f>SUM(C2206:C2207)</f>
        <v>0</v>
      </c>
      <c r="D2205" s="84">
        <f>SUM(D2206:D2207)</f>
        <v>0</v>
      </c>
      <c r="E2205" s="85">
        <f t="shared" si="2235"/>
        <v>0</v>
      </c>
      <c r="F2205" s="83">
        <f>SUM(F2206:F2207)</f>
        <v>0</v>
      </c>
      <c r="G2205" s="84">
        <f>SUM(G2206:G2207)</f>
        <v>0</v>
      </c>
      <c r="H2205" s="85">
        <f t="shared" si="2236"/>
        <v>0</v>
      </c>
      <c r="I2205" s="83">
        <f>SUM(I2206:I2207)</f>
        <v>0</v>
      </c>
      <c r="J2205" s="86">
        <f>SUM(J2206:J2207)</f>
        <v>0</v>
      </c>
      <c r="K2205" s="87">
        <f t="shared" si="2237"/>
        <v>0</v>
      </c>
      <c r="L2205" s="83">
        <f>SUM(L2206:L2207)</f>
        <v>0</v>
      </c>
      <c r="M2205" s="86">
        <f>SUM(M2206:M2207)</f>
        <v>0</v>
      </c>
      <c r="N2205" s="88">
        <f>SUM(N2206:N2207)</f>
        <v>0</v>
      </c>
      <c r="O2205" s="83">
        <f>SUM(O2206:O2207)</f>
        <v>0</v>
      </c>
      <c r="P2205" s="88">
        <f>SUM(P2206:P2207)</f>
        <v>0</v>
      </c>
      <c r="Q2205" s="177">
        <f t="shared" si="2238"/>
        <v>0</v>
      </c>
      <c r="R2205" s="88">
        <f>SUM(R2206:R2207)</f>
        <v>0</v>
      </c>
      <c r="S2205" s="88">
        <f>SUM(S2206:S2207)</f>
        <v>0</v>
      </c>
      <c r="T2205" s="178">
        <f t="shared" si="2249"/>
        <v>0</v>
      </c>
      <c r="U2205" s="157"/>
      <c r="V2205" s="83">
        <f>SUM(V2206:V2207)</f>
        <v>0</v>
      </c>
      <c r="W2205" s="88">
        <f>SUM(W2206:W2207)</f>
        <v>0</v>
      </c>
      <c r="X2205" s="177">
        <f t="shared" si="2239"/>
        <v>0</v>
      </c>
      <c r="Y2205" s="88">
        <f>SUM(Y2206:Y2207)</f>
        <v>0</v>
      </c>
      <c r="Z2205" s="88">
        <f>SUM(Z2206:Z2207)</f>
        <v>0</v>
      </c>
      <c r="AA2205" s="178">
        <f t="shared" si="2250"/>
        <v>0</v>
      </c>
      <c r="AB2205" s="157"/>
      <c r="AC2205" s="83">
        <f>SUM(AC2206:AC2207)</f>
        <v>0</v>
      </c>
      <c r="AD2205" s="88">
        <f>SUM(AD2206:AD2207)</f>
        <v>0</v>
      </c>
      <c r="AE2205" s="177">
        <f t="shared" si="2240"/>
        <v>0</v>
      </c>
      <c r="AF2205" s="88">
        <f>SUM(AF2206:AF2207)</f>
        <v>0</v>
      </c>
      <c r="AG2205" s="88">
        <f>SUM(AG2206:AG2207)</f>
        <v>0</v>
      </c>
      <c r="AH2205" s="178">
        <f t="shared" si="2251"/>
        <v>0</v>
      </c>
      <c r="AJ2205" s="84">
        <f t="shared" ref="AJ2205:AU2205" si="2257">SUM(AJ2206:AJ2207)</f>
        <v>0</v>
      </c>
      <c r="AK2205" s="86">
        <f t="shared" si="2257"/>
        <v>0</v>
      </c>
      <c r="AL2205" s="88">
        <f t="shared" si="2257"/>
        <v>0</v>
      </c>
      <c r="AM2205" s="86">
        <f t="shared" si="2257"/>
        <v>0</v>
      </c>
      <c r="AN2205" s="88">
        <f t="shared" si="2257"/>
        <v>0</v>
      </c>
      <c r="AO2205" s="86">
        <f t="shared" si="2257"/>
        <v>0</v>
      </c>
      <c r="AP2205" s="88">
        <f t="shared" si="2257"/>
        <v>0</v>
      </c>
      <c r="AQ2205" s="86">
        <f t="shared" si="2257"/>
        <v>0</v>
      </c>
      <c r="AR2205" s="88">
        <f t="shared" si="2257"/>
        <v>0</v>
      </c>
      <c r="AS2205" s="86">
        <f t="shared" si="2257"/>
        <v>0</v>
      </c>
      <c r="AT2205" s="88">
        <f t="shared" si="2257"/>
        <v>0</v>
      </c>
      <c r="AU2205" s="86">
        <f t="shared" si="2257"/>
        <v>0</v>
      </c>
      <c r="AV2205" s="86">
        <f t="shared" si="2241"/>
        <v>0</v>
      </c>
      <c r="AW2205" s="93">
        <f t="shared" si="2242"/>
        <v>0</v>
      </c>
      <c r="AY2205" s="86">
        <f t="shared" si="2243"/>
        <v>0</v>
      </c>
      <c r="AZ2205" s="86">
        <f t="shared" si="2244"/>
        <v>0</v>
      </c>
      <c r="BA2205" s="86">
        <f t="shared" si="2245"/>
        <v>0</v>
      </c>
      <c r="BB2205" s="86">
        <f t="shared" si="2246"/>
        <v>0</v>
      </c>
      <c r="BC2205" s="86">
        <f t="shared" si="2247"/>
        <v>0</v>
      </c>
      <c r="BD2205" s="86">
        <f t="shared" si="2248"/>
        <v>0</v>
      </c>
    </row>
    <row r="2206" spans="2:56" x14ac:dyDescent="0.3">
      <c r="B2206" s="186" t="s">
        <v>186</v>
      </c>
      <c r="C2206" s="255"/>
      <c r="D2206" s="256"/>
      <c r="E2206" s="182">
        <f t="shared" si="2235"/>
        <v>0</v>
      </c>
      <c r="F2206" s="255"/>
      <c r="G2206" s="256"/>
      <c r="H2206" s="182">
        <f t="shared" si="2236"/>
        <v>0</v>
      </c>
      <c r="I2206" s="255"/>
      <c r="J2206" s="257"/>
      <c r="K2206" s="184">
        <f t="shared" si="2237"/>
        <v>0</v>
      </c>
      <c r="L2206" s="255"/>
      <c r="M2206" s="257"/>
      <c r="N2206" s="258"/>
      <c r="O2206" s="255"/>
      <c r="P2206" s="258"/>
      <c r="Q2206" s="177">
        <f t="shared" si="2238"/>
        <v>0</v>
      </c>
      <c r="R2206" s="258"/>
      <c r="S2206" s="258"/>
      <c r="T2206" s="178">
        <f t="shared" si="2249"/>
        <v>0</v>
      </c>
      <c r="U2206" s="157"/>
      <c r="V2206" s="255"/>
      <c r="W2206" s="258"/>
      <c r="X2206" s="177">
        <f t="shared" si="2239"/>
        <v>0</v>
      </c>
      <c r="Y2206" s="258"/>
      <c r="Z2206" s="258"/>
      <c r="AA2206" s="178">
        <f t="shared" si="2250"/>
        <v>0</v>
      </c>
      <c r="AB2206" s="157"/>
      <c r="AC2206" s="255"/>
      <c r="AD2206" s="258"/>
      <c r="AE2206" s="177">
        <f t="shared" si="2240"/>
        <v>0</v>
      </c>
      <c r="AF2206" s="258"/>
      <c r="AG2206" s="258"/>
      <c r="AH2206" s="178">
        <f t="shared" si="2251"/>
        <v>0</v>
      </c>
      <c r="AJ2206" s="252"/>
      <c r="AK2206" s="253"/>
      <c r="AL2206" s="254"/>
      <c r="AM2206" s="253"/>
      <c r="AN2206" s="254"/>
      <c r="AO2206" s="253"/>
      <c r="AP2206" s="254"/>
      <c r="AQ2206" s="253"/>
      <c r="AR2206" s="254"/>
      <c r="AS2206" s="253"/>
      <c r="AT2206" s="254"/>
      <c r="AU2206" s="253"/>
      <c r="AV2206" s="163">
        <f t="shared" si="2241"/>
        <v>0</v>
      </c>
      <c r="AW2206" s="93">
        <f t="shared" si="2242"/>
        <v>0</v>
      </c>
      <c r="AY2206" s="163">
        <f t="shared" si="2243"/>
        <v>0</v>
      </c>
      <c r="AZ2206" s="163">
        <f t="shared" si="2244"/>
        <v>0</v>
      </c>
      <c r="BA2206" s="163">
        <f t="shared" si="2245"/>
        <v>0</v>
      </c>
      <c r="BB2206" s="163">
        <f t="shared" si="2246"/>
        <v>0</v>
      </c>
      <c r="BC2206" s="163">
        <f t="shared" si="2247"/>
        <v>0</v>
      </c>
      <c r="BD2206" s="163">
        <f t="shared" si="2248"/>
        <v>0</v>
      </c>
    </row>
    <row r="2207" spans="2:56" x14ac:dyDescent="0.3">
      <c r="B2207" s="186" t="s">
        <v>187</v>
      </c>
      <c r="C2207" s="255"/>
      <c r="D2207" s="256"/>
      <c r="E2207" s="182">
        <f t="shared" si="2235"/>
        <v>0</v>
      </c>
      <c r="F2207" s="255"/>
      <c r="G2207" s="256"/>
      <c r="H2207" s="182">
        <f t="shared" si="2236"/>
        <v>0</v>
      </c>
      <c r="I2207" s="255"/>
      <c r="J2207" s="257"/>
      <c r="K2207" s="184">
        <f t="shared" si="2237"/>
        <v>0</v>
      </c>
      <c r="L2207" s="255"/>
      <c r="M2207" s="257"/>
      <c r="N2207" s="258"/>
      <c r="O2207" s="255"/>
      <c r="P2207" s="258"/>
      <c r="Q2207" s="177">
        <f t="shared" si="2238"/>
        <v>0</v>
      </c>
      <c r="R2207" s="258"/>
      <c r="S2207" s="258"/>
      <c r="T2207" s="178">
        <f t="shared" si="2249"/>
        <v>0</v>
      </c>
      <c r="U2207" s="157"/>
      <c r="V2207" s="255"/>
      <c r="W2207" s="258"/>
      <c r="X2207" s="177">
        <f t="shared" si="2239"/>
        <v>0</v>
      </c>
      <c r="Y2207" s="258"/>
      <c r="Z2207" s="258"/>
      <c r="AA2207" s="178">
        <f t="shared" si="2250"/>
        <v>0</v>
      </c>
      <c r="AB2207" s="157"/>
      <c r="AC2207" s="255"/>
      <c r="AD2207" s="258"/>
      <c r="AE2207" s="177">
        <f t="shared" si="2240"/>
        <v>0</v>
      </c>
      <c r="AF2207" s="258"/>
      <c r="AG2207" s="258"/>
      <c r="AH2207" s="178">
        <f t="shared" si="2251"/>
        <v>0</v>
      </c>
      <c r="AJ2207" s="252"/>
      <c r="AK2207" s="253"/>
      <c r="AL2207" s="254"/>
      <c r="AM2207" s="253"/>
      <c r="AN2207" s="254"/>
      <c r="AO2207" s="253"/>
      <c r="AP2207" s="254"/>
      <c r="AQ2207" s="253"/>
      <c r="AR2207" s="254"/>
      <c r="AS2207" s="253"/>
      <c r="AT2207" s="254"/>
      <c r="AU2207" s="253"/>
      <c r="AV2207" s="163">
        <f t="shared" si="2241"/>
        <v>0</v>
      </c>
      <c r="AW2207" s="93">
        <f t="shared" si="2242"/>
        <v>0</v>
      </c>
      <c r="AY2207" s="163">
        <f t="shared" si="2243"/>
        <v>0</v>
      </c>
      <c r="AZ2207" s="163">
        <f t="shared" si="2244"/>
        <v>0</v>
      </c>
      <c r="BA2207" s="163">
        <f t="shared" si="2245"/>
        <v>0</v>
      </c>
      <c r="BB2207" s="163">
        <f t="shared" si="2246"/>
        <v>0</v>
      </c>
      <c r="BC2207" s="163">
        <f t="shared" si="2247"/>
        <v>0</v>
      </c>
      <c r="BD2207" s="163">
        <f t="shared" si="2248"/>
        <v>0</v>
      </c>
    </row>
    <row r="2208" spans="2:56" s="124" customFormat="1" x14ac:dyDescent="0.3">
      <c r="B2208" s="187" t="s">
        <v>188</v>
      </c>
      <c r="C2208" s="188">
        <f>SUM(C2209,C2214,C2217,C2218,C2219,C2222,C2223)</f>
        <v>0</v>
      </c>
      <c r="D2208" s="189">
        <f>SUM(D2209,D2214,D2217,D2218,D2219,D2222,D2223)</f>
        <v>0</v>
      </c>
      <c r="E2208" s="190">
        <f t="shared" si="2235"/>
        <v>0</v>
      </c>
      <c r="F2208" s="188">
        <f>SUM(F2209,F2214,F2217,F2218,F2219,F2222,F2223)</f>
        <v>0</v>
      </c>
      <c r="G2208" s="189">
        <f>SUM(G2209,G2214,G2217,G2218,G2219,G2222,G2223)</f>
        <v>0</v>
      </c>
      <c r="H2208" s="190">
        <f t="shared" si="2236"/>
        <v>0</v>
      </c>
      <c r="I2208" s="188">
        <f>SUM(I2209,I2214,I2217,I2218,I2219,I2222,I2223)</f>
        <v>0</v>
      </c>
      <c r="J2208" s="191">
        <f>SUM(J2209,J2214,J2217,J2218,J2219,J2222,J2223)</f>
        <v>0</v>
      </c>
      <c r="K2208" s="192">
        <f t="shared" si="2237"/>
        <v>0</v>
      </c>
      <c r="L2208" s="188">
        <f>SUM(L2209,L2214,L2217,L2218,L2219,L2222,L2223)</f>
        <v>0</v>
      </c>
      <c r="M2208" s="191">
        <f>SUM(M2209,M2214,M2217,M2218,M2219,M2222,M2223)</f>
        <v>0</v>
      </c>
      <c r="N2208" s="193">
        <f>SUM(N2209,N2214,N2217,N2218,N2219,N2222,N2223)</f>
        <v>0</v>
      </c>
      <c r="O2208" s="188">
        <f>SUM(O2209,O2214,O2217,O2218,O2219,O2222,O2223)</f>
        <v>0</v>
      </c>
      <c r="P2208" s="193">
        <f>SUM(P2209,P2214,P2217,P2218,P2219,P2222,P2223)</f>
        <v>0</v>
      </c>
      <c r="Q2208" s="194">
        <f t="shared" si="2238"/>
        <v>0</v>
      </c>
      <c r="R2208" s="195">
        <f>SUM(R2209,R2214,R2217,R2218,R2219,R2222,R2223)</f>
        <v>0</v>
      </c>
      <c r="S2208" s="195">
        <f>SUM(S2209,S2214,S2217,S2218,S2219,S2222,S2223)</f>
        <v>0</v>
      </c>
      <c r="T2208" s="196">
        <f t="shared" si="2249"/>
        <v>0</v>
      </c>
      <c r="U2208" s="121"/>
      <c r="V2208" s="188">
        <f>SUM(V2209,V2214,V2217,V2218,V2219,V2222,V2223)</f>
        <v>0</v>
      </c>
      <c r="W2208" s="193">
        <f>SUM(W2209,W2214,W2217,W2218,W2219,W2222,W2223)</f>
        <v>0</v>
      </c>
      <c r="X2208" s="194">
        <f t="shared" si="2239"/>
        <v>0</v>
      </c>
      <c r="Y2208" s="195">
        <f>SUM(Y2209,Y2214,Y2217,Y2218,Y2219,Y2222,Y2223)</f>
        <v>0</v>
      </c>
      <c r="Z2208" s="195">
        <f>SUM(Z2209,Z2214,Z2217,Z2218,Z2219,Z2222,Z2223)</f>
        <v>0</v>
      </c>
      <c r="AA2208" s="196">
        <f t="shared" si="2250"/>
        <v>0</v>
      </c>
      <c r="AB2208" s="121"/>
      <c r="AC2208" s="188">
        <f>SUM(AC2209,AC2214,AC2217,AC2218,AC2219,AC2222,AC2223)</f>
        <v>0</v>
      </c>
      <c r="AD2208" s="193">
        <f>SUM(AD2209,AD2214,AD2217,AD2218,AD2219,AD2222,AD2223)</f>
        <v>0</v>
      </c>
      <c r="AE2208" s="194">
        <f t="shared" si="2240"/>
        <v>0</v>
      </c>
      <c r="AF2208" s="195">
        <f>SUM(AF2209,AF2214,AF2217,AF2218,AF2219,AF2222,AF2223)</f>
        <v>0</v>
      </c>
      <c r="AG2208" s="195">
        <f>SUM(AG2209,AG2214,AG2217,AG2218,AG2219,AG2222,AG2223)</f>
        <v>0</v>
      </c>
      <c r="AH2208" s="196">
        <f t="shared" si="2251"/>
        <v>0</v>
      </c>
      <c r="AJ2208" s="189">
        <f t="shared" ref="AJ2208:AU2208" si="2258">SUM(AJ2209,AJ2214,AJ2217,AJ2218,AJ2219,AJ2222,AJ2223)</f>
        <v>0</v>
      </c>
      <c r="AK2208" s="191">
        <f t="shared" si="2258"/>
        <v>0</v>
      </c>
      <c r="AL2208" s="193">
        <f t="shared" si="2258"/>
        <v>0</v>
      </c>
      <c r="AM2208" s="191">
        <f t="shared" si="2258"/>
        <v>0</v>
      </c>
      <c r="AN2208" s="193">
        <f t="shared" si="2258"/>
        <v>0</v>
      </c>
      <c r="AO2208" s="191">
        <f t="shared" si="2258"/>
        <v>0</v>
      </c>
      <c r="AP2208" s="193">
        <f t="shared" si="2258"/>
        <v>0</v>
      </c>
      <c r="AQ2208" s="191">
        <f t="shared" si="2258"/>
        <v>0</v>
      </c>
      <c r="AR2208" s="193">
        <f t="shared" si="2258"/>
        <v>0</v>
      </c>
      <c r="AS2208" s="191">
        <f t="shared" si="2258"/>
        <v>0</v>
      </c>
      <c r="AT2208" s="193">
        <f t="shared" si="2258"/>
        <v>0</v>
      </c>
      <c r="AU2208" s="191">
        <f t="shared" si="2258"/>
        <v>0</v>
      </c>
      <c r="AV2208" s="191">
        <f t="shared" si="2241"/>
        <v>0</v>
      </c>
      <c r="AW2208" s="197">
        <f t="shared" si="2242"/>
        <v>0</v>
      </c>
      <c r="AX2208" s="198"/>
      <c r="AY2208" s="191">
        <f t="shared" si="2243"/>
        <v>0</v>
      </c>
      <c r="AZ2208" s="191">
        <f t="shared" si="2244"/>
        <v>0</v>
      </c>
      <c r="BA2208" s="191">
        <f t="shared" si="2245"/>
        <v>0</v>
      </c>
      <c r="BB2208" s="191">
        <f t="shared" si="2246"/>
        <v>0</v>
      </c>
      <c r="BC2208" s="191">
        <f t="shared" si="2247"/>
        <v>0</v>
      </c>
      <c r="BD2208" s="191">
        <f t="shared" si="2248"/>
        <v>0</v>
      </c>
    </row>
    <row r="2209" spans="2:56" x14ac:dyDescent="0.3">
      <c r="B2209" s="176" t="s">
        <v>189</v>
      </c>
      <c r="C2209" s="83">
        <f>SUM(C2210,C2212)</f>
        <v>0</v>
      </c>
      <c r="D2209" s="84">
        <f>SUM(D2210,D2212)</f>
        <v>0</v>
      </c>
      <c r="E2209" s="85">
        <f t="shared" si="2235"/>
        <v>0</v>
      </c>
      <c r="F2209" s="83">
        <f>SUM(F2210,F2212)</f>
        <v>0</v>
      </c>
      <c r="G2209" s="84">
        <f>SUM(G2210,G2212)</f>
        <v>0</v>
      </c>
      <c r="H2209" s="85">
        <f t="shared" si="2236"/>
        <v>0</v>
      </c>
      <c r="I2209" s="83">
        <f>SUM(I2210,I2212)</f>
        <v>0</v>
      </c>
      <c r="J2209" s="86">
        <f>SUM(J2210,J2212)</f>
        <v>0</v>
      </c>
      <c r="K2209" s="87">
        <f t="shared" si="2237"/>
        <v>0</v>
      </c>
      <c r="L2209" s="83">
        <f>SUM(L2210,L2212)</f>
        <v>0</v>
      </c>
      <c r="M2209" s="86">
        <f>SUM(M2210,M2212)</f>
        <v>0</v>
      </c>
      <c r="N2209" s="88">
        <f>SUM(N2210,N2212)</f>
        <v>0</v>
      </c>
      <c r="O2209" s="83">
        <f>SUM(O2210,O2212)</f>
        <v>0</v>
      </c>
      <c r="P2209" s="88">
        <f>SUM(P2210,P2212)</f>
        <v>0</v>
      </c>
      <c r="Q2209" s="199">
        <f t="shared" si="2238"/>
        <v>0</v>
      </c>
      <c r="R2209" s="89">
        <f>SUM(R2210,R2212)</f>
        <v>0</v>
      </c>
      <c r="S2209" s="89">
        <f>SUM(S2210,S2212)</f>
        <v>0</v>
      </c>
      <c r="T2209" s="200">
        <f t="shared" si="2249"/>
        <v>0</v>
      </c>
      <c r="U2209" s="91"/>
      <c r="V2209" s="83">
        <f>SUM(V2210,V2212)</f>
        <v>0</v>
      </c>
      <c r="W2209" s="88">
        <f>SUM(W2210,W2212)</f>
        <v>0</v>
      </c>
      <c r="X2209" s="199">
        <f t="shared" si="2239"/>
        <v>0</v>
      </c>
      <c r="Y2209" s="89">
        <f>SUM(Y2210,Y2212)</f>
        <v>0</v>
      </c>
      <c r="Z2209" s="89">
        <f>SUM(Z2210,Z2212)</f>
        <v>0</v>
      </c>
      <c r="AA2209" s="200">
        <f t="shared" si="2250"/>
        <v>0</v>
      </c>
      <c r="AB2209" s="91"/>
      <c r="AC2209" s="83">
        <f>SUM(AC2210,AC2212)</f>
        <v>0</v>
      </c>
      <c r="AD2209" s="88">
        <f>SUM(AD2210,AD2212)</f>
        <v>0</v>
      </c>
      <c r="AE2209" s="199">
        <f t="shared" si="2240"/>
        <v>0</v>
      </c>
      <c r="AF2209" s="89">
        <f>SUM(AF2210,AF2212)</f>
        <v>0</v>
      </c>
      <c r="AG2209" s="89">
        <f>SUM(AG2210,AG2212)</f>
        <v>0</v>
      </c>
      <c r="AH2209" s="200">
        <f t="shared" si="2251"/>
        <v>0</v>
      </c>
      <c r="AJ2209" s="84">
        <f t="shared" ref="AJ2209:AU2209" si="2259">SUM(AJ2210,AJ2212)</f>
        <v>0</v>
      </c>
      <c r="AK2209" s="86">
        <f t="shared" si="2259"/>
        <v>0</v>
      </c>
      <c r="AL2209" s="88">
        <f t="shared" si="2259"/>
        <v>0</v>
      </c>
      <c r="AM2209" s="86">
        <f t="shared" si="2259"/>
        <v>0</v>
      </c>
      <c r="AN2209" s="88">
        <f t="shared" si="2259"/>
        <v>0</v>
      </c>
      <c r="AO2209" s="86">
        <f t="shared" si="2259"/>
        <v>0</v>
      </c>
      <c r="AP2209" s="88">
        <f t="shared" si="2259"/>
        <v>0</v>
      </c>
      <c r="AQ2209" s="86">
        <f t="shared" si="2259"/>
        <v>0</v>
      </c>
      <c r="AR2209" s="88">
        <f t="shared" si="2259"/>
        <v>0</v>
      </c>
      <c r="AS2209" s="86">
        <f t="shared" si="2259"/>
        <v>0</v>
      </c>
      <c r="AT2209" s="88">
        <f t="shared" si="2259"/>
        <v>0</v>
      </c>
      <c r="AU2209" s="86">
        <f t="shared" si="2259"/>
        <v>0</v>
      </c>
      <c r="AV2209" s="86">
        <f t="shared" si="2241"/>
        <v>0</v>
      </c>
      <c r="AW2209" s="93">
        <f t="shared" si="2242"/>
        <v>0</v>
      </c>
      <c r="AY2209" s="86">
        <f t="shared" si="2243"/>
        <v>0</v>
      </c>
      <c r="AZ2209" s="86">
        <f t="shared" si="2244"/>
        <v>0</v>
      </c>
      <c r="BA2209" s="86">
        <f t="shared" si="2245"/>
        <v>0</v>
      </c>
      <c r="BB2209" s="86">
        <f t="shared" si="2246"/>
        <v>0</v>
      </c>
      <c r="BC2209" s="86">
        <f t="shared" si="2247"/>
        <v>0</v>
      </c>
      <c r="BD2209" s="86">
        <f t="shared" si="2248"/>
        <v>0</v>
      </c>
    </row>
    <row r="2210" spans="2:56" x14ac:dyDescent="0.3">
      <c r="B2210" s="179" t="s">
        <v>190</v>
      </c>
      <c r="C2210" s="83">
        <f>SUM(C2211)</f>
        <v>0</v>
      </c>
      <c r="D2210" s="84">
        <f>SUM(D2211)</f>
        <v>0</v>
      </c>
      <c r="E2210" s="85">
        <f t="shared" si="2235"/>
        <v>0</v>
      </c>
      <c r="F2210" s="83">
        <f>SUM(F2211)</f>
        <v>0</v>
      </c>
      <c r="G2210" s="84">
        <f>SUM(G2211)</f>
        <v>0</v>
      </c>
      <c r="H2210" s="85">
        <f t="shared" si="2236"/>
        <v>0</v>
      </c>
      <c r="I2210" s="83">
        <f>SUM(I2211)</f>
        <v>0</v>
      </c>
      <c r="J2210" s="86">
        <f>SUM(J2211)</f>
        <v>0</v>
      </c>
      <c r="K2210" s="87">
        <f t="shared" si="2237"/>
        <v>0</v>
      </c>
      <c r="L2210" s="83">
        <f>SUM(L2211)</f>
        <v>0</v>
      </c>
      <c r="M2210" s="86">
        <f>SUM(M2211)</f>
        <v>0</v>
      </c>
      <c r="N2210" s="88">
        <f>SUM(N2211)</f>
        <v>0</v>
      </c>
      <c r="O2210" s="83">
        <f>SUM(O2211)</f>
        <v>0</v>
      </c>
      <c r="P2210" s="88">
        <f>SUM(P2211)</f>
        <v>0</v>
      </c>
      <c r="Q2210" s="199">
        <f t="shared" si="2238"/>
        <v>0</v>
      </c>
      <c r="R2210" s="89">
        <f>SUM(R2211)</f>
        <v>0</v>
      </c>
      <c r="S2210" s="89">
        <f>SUM(S2211)</f>
        <v>0</v>
      </c>
      <c r="T2210" s="200">
        <f t="shared" si="2249"/>
        <v>0</v>
      </c>
      <c r="U2210" s="91"/>
      <c r="V2210" s="83">
        <f>SUM(V2211)</f>
        <v>0</v>
      </c>
      <c r="W2210" s="88">
        <f>SUM(W2211)</f>
        <v>0</v>
      </c>
      <c r="X2210" s="199">
        <f t="shared" si="2239"/>
        <v>0</v>
      </c>
      <c r="Y2210" s="89">
        <f>SUM(Y2211)</f>
        <v>0</v>
      </c>
      <c r="Z2210" s="89">
        <f>SUM(Z2211)</f>
        <v>0</v>
      </c>
      <c r="AA2210" s="200">
        <f t="shared" si="2250"/>
        <v>0</v>
      </c>
      <c r="AB2210" s="91"/>
      <c r="AC2210" s="83">
        <f>SUM(AC2211)</f>
        <v>0</v>
      </c>
      <c r="AD2210" s="88">
        <f>SUM(AD2211)</f>
        <v>0</v>
      </c>
      <c r="AE2210" s="199">
        <f t="shared" si="2240"/>
        <v>0</v>
      </c>
      <c r="AF2210" s="89">
        <f>SUM(AF2211)</f>
        <v>0</v>
      </c>
      <c r="AG2210" s="89">
        <f>SUM(AG2211)</f>
        <v>0</v>
      </c>
      <c r="AH2210" s="200">
        <f t="shared" si="2251"/>
        <v>0</v>
      </c>
      <c r="AJ2210" s="84">
        <f t="shared" ref="AJ2210:AU2210" si="2260">SUM(AJ2211)</f>
        <v>0</v>
      </c>
      <c r="AK2210" s="86">
        <f t="shared" si="2260"/>
        <v>0</v>
      </c>
      <c r="AL2210" s="88">
        <f t="shared" si="2260"/>
        <v>0</v>
      </c>
      <c r="AM2210" s="86">
        <f t="shared" si="2260"/>
        <v>0</v>
      </c>
      <c r="AN2210" s="88">
        <f t="shared" si="2260"/>
        <v>0</v>
      </c>
      <c r="AO2210" s="86">
        <f t="shared" si="2260"/>
        <v>0</v>
      </c>
      <c r="AP2210" s="88">
        <f t="shared" si="2260"/>
        <v>0</v>
      </c>
      <c r="AQ2210" s="86">
        <f t="shared" si="2260"/>
        <v>0</v>
      </c>
      <c r="AR2210" s="88">
        <f t="shared" si="2260"/>
        <v>0</v>
      </c>
      <c r="AS2210" s="86">
        <f t="shared" si="2260"/>
        <v>0</v>
      </c>
      <c r="AT2210" s="88">
        <f t="shared" si="2260"/>
        <v>0</v>
      </c>
      <c r="AU2210" s="86">
        <f t="shared" si="2260"/>
        <v>0</v>
      </c>
      <c r="AV2210" s="86">
        <f t="shared" si="2241"/>
        <v>0</v>
      </c>
      <c r="AW2210" s="93">
        <f t="shared" si="2242"/>
        <v>0</v>
      </c>
      <c r="AY2210" s="86">
        <f t="shared" si="2243"/>
        <v>0</v>
      </c>
      <c r="AZ2210" s="86">
        <f t="shared" si="2244"/>
        <v>0</v>
      </c>
      <c r="BA2210" s="86">
        <f t="shared" si="2245"/>
        <v>0</v>
      </c>
      <c r="BB2210" s="86">
        <f t="shared" si="2246"/>
        <v>0</v>
      </c>
      <c r="BC2210" s="86">
        <f t="shared" si="2247"/>
        <v>0</v>
      </c>
      <c r="BD2210" s="86">
        <f t="shared" si="2248"/>
        <v>0</v>
      </c>
    </row>
    <row r="2211" spans="2:56" x14ac:dyDescent="0.3">
      <c r="B2211" s="186" t="s">
        <v>191</v>
      </c>
      <c r="C2211" s="255"/>
      <c r="D2211" s="256"/>
      <c r="E2211" s="182">
        <f t="shared" si="2235"/>
        <v>0</v>
      </c>
      <c r="F2211" s="255"/>
      <c r="G2211" s="256"/>
      <c r="H2211" s="182">
        <f t="shared" si="2236"/>
        <v>0</v>
      </c>
      <c r="I2211" s="255"/>
      <c r="J2211" s="257"/>
      <c r="K2211" s="184">
        <f t="shared" si="2237"/>
        <v>0</v>
      </c>
      <c r="L2211" s="255"/>
      <c r="M2211" s="257"/>
      <c r="N2211" s="258"/>
      <c r="O2211" s="255"/>
      <c r="P2211" s="258"/>
      <c r="Q2211" s="177">
        <f t="shared" si="2238"/>
        <v>0</v>
      </c>
      <c r="R2211" s="258"/>
      <c r="S2211" s="258"/>
      <c r="T2211" s="178">
        <f t="shared" si="2249"/>
        <v>0</v>
      </c>
      <c r="U2211" s="157"/>
      <c r="V2211" s="255"/>
      <c r="W2211" s="258"/>
      <c r="X2211" s="177">
        <f t="shared" si="2239"/>
        <v>0</v>
      </c>
      <c r="Y2211" s="258"/>
      <c r="Z2211" s="258"/>
      <c r="AA2211" s="178">
        <f t="shared" si="2250"/>
        <v>0</v>
      </c>
      <c r="AB2211" s="157"/>
      <c r="AC2211" s="255"/>
      <c r="AD2211" s="258"/>
      <c r="AE2211" s="177">
        <f t="shared" si="2240"/>
        <v>0</v>
      </c>
      <c r="AF2211" s="258"/>
      <c r="AG2211" s="258"/>
      <c r="AH2211" s="178">
        <f t="shared" si="2251"/>
        <v>0</v>
      </c>
      <c r="AJ2211" s="252"/>
      <c r="AK2211" s="253"/>
      <c r="AL2211" s="254"/>
      <c r="AM2211" s="253"/>
      <c r="AN2211" s="254"/>
      <c r="AO2211" s="253"/>
      <c r="AP2211" s="254"/>
      <c r="AQ2211" s="253"/>
      <c r="AR2211" s="254"/>
      <c r="AS2211" s="253"/>
      <c r="AT2211" s="254"/>
      <c r="AU2211" s="253"/>
      <c r="AV2211" s="163">
        <f t="shared" si="2241"/>
        <v>0</v>
      </c>
      <c r="AW2211" s="93">
        <f t="shared" si="2242"/>
        <v>0</v>
      </c>
      <c r="AY2211" s="163">
        <f t="shared" si="2243"/>
        <v>0</v>
      </c>
      <c r="AZ2211" s="163">
        <f t="shared" si="2244"/>
        <v>0</v>
      </c>
      <c r="BA2211" s="163">
        <f t="shared" si="2245"/>
        <v>0</v>
      </c>
      <c r="BB2211" s="163">
        <f t="shared" si="2246"/>
        <v>0</v>
      </c>
      <c r="BC2211" s="163">
        <f t="shared" si="2247"/>
        <v>0</v>
      </c>
      <c r="BD2211" s="163">
        <f t="shared" si="2248"/>
        <v>0</v>
      </c>
    </row>
    <row r="2212" spans="2:56" x14ac:dyDescent="0.3">
      <c r="B2212" s="179" t="s">
        <v>192</v>
      </c>
      <c r="C2212" s="83">
        <f>SUM(C2213)</f>
        <v>0</v>
      </c>
      <c r="D2212" s="84">
        <f>SUM(D2213)</f>
        <v>0</v>
      </c>
      <c r="E2212" s="85">
        <f t="shared" si="2235"/>
        <v>0</v>
      </c>
      <c r="F2212" s="83">
        <f>SUM(F2213)</f>
        <v>0</v>
      </c>
      <c r="G2212" s="84">
        <f>SUM(G2213)</f>
        <v>0</v>
      </c>
      <c r="H2212" s="85">
        <f t="shared" si="2236"/>
        <v>0</v>
      </c>
      <c r="I2212" s="83">
        <f>SUM(I2213)</f>
        <v>0</v>
      </c>
      <c r="J2212" s="86">
        <f>SUM(J2213)</f>
        <v>0</v>
      </c>
      <c r="K2212" s="87">
        <f t="shared" si="2237"/>
        <v>0</v>
      </c>
      <c r="L2212" s="83">
        <f>SUM(L2213)</f>
        <v>0</v>
      </c>
      <c r="M2212" s="86">
        <f>SUM(M2213)</f>
        <v>0</v>
      </c>
      <c r="N2212" s="88">
        <f>SUM(N2213)</f>
        <v>0</v>
      </c>
      <c r="O2212" s="83">
        <f>SUM(O2213)</f>
        <v>0</v>
      </c>
      <c r="P2212" s="88">
        <f>SUM(P2213)</f>
        <v>0</v>
      </c>
      <c r="Q2212" s="199">
        <f t="shared" si="2238"/>
        <v>0</v>
      </c>
      <c r="R2212" s="89">
        <f>SUM(R2213)</f>
        <v>0</v>
      </c>
      <c r="S2212" s="89">
        <f>SUM(S2213)</f>
        <v>0</v>
      </c>
      <c r="T2212" s="200">
        <f t="shared" si="2249"/>
        <v>0</v>
      </c>
      <c r="U2212" s="91"/>
      <c r="V2212" s="83">
        <f>SUM(V2213)</f>
        <v>0</v>
      </c>
      <c r="W2212" s="88">
        <f>SUM(W2213)</f>
        <v>0</v>
      </c>
      <c r="X2212" s="199">
        <f t="shared" si="2239"/>
        <v>0</v>
      </c>
      <c r="Y2212" s="89">
        <f>SUM(Y2213)</f>
        <v>0</v>
      </c>
      <c r="Z2212" s="89">
        <f>SUM(Z2213)</f>
        <v>0</v>
      </c>
      <c r="AA2212" s="200">
        <f t="shared" si="2250"/>
        <v>0</v>
      </c>
      <c r="AB2212" s="91"/>
      <c r="AC2212" s="83">
        <f>SUM(AC2213)</f>
        <v>0</v>
      </c>
      <c r="AD2212" s="88">
        <f>SUM(AD2213)</f>
        <v>0</v>
      </c>
      <c r="AE2212" s="199">
        <f t="shared" si="2240"/>
        <v>0</v>
      </c>
      <c r="AF2212" s="89">
        <f>SUM(AF2213)</f>
        <v>0</v>
      </c>
      <c r="AG2212" s="89">
        <f>SUM(AG2213)</f>
        <v>0</v>
      </c>
      <c r="AH2212" s="200">
        <f t="shared" si="2251"/>
        <v>0</v>
      </c>
      <c r="AJ2212" s="84">
        <f t="shared" ref="AJ2212:AU2212" si="2261">SUM(AJ2213)</f>
        <v>0</v>
      </c>
      <c r="AK2212" s="86">
        <f t="shared" si="2261"/>
        <v>0</v>
      </c>
      <c r="AL2212" s="88">
        <f t="shared" si="2261"/>
        <v>0</v>
      </c>
      <c r="AM2212" s="86">
        <f t="shared" si="2261"/>
        <v>0</v>
      </c>
      <c r="AN2212" s="88">
        <f t="shared" si="2261"/>
        <v>0</v>
      </c>
      <c r="AO2212" s="86">
        <f t="shared" si="2261"/>
        <v>0</v>
      </c>
      <c r="AP2212" s="88">
        <f t="shared" si="2261"/>
        <v>0</v>
      </c>
      <c r="AQ2212" s="86">
        <f t="shared" si="2261"/>
        <v>0</v>
      </c>
      <c r="AR2212" s="88">
        <f t="shared" si="2261"/>
        <v>0</v>
      </c>
      <c r="AS2212" s="86">
        <f t="shared" si="2261"/>
        <v>0</v>
      </c>
      <c r="AT2212" s="88">
        <f t="shared" si="2261"/>
        <v>0</v>
      </c>
      <c r="AU2212" s="86">
        <f t="shared" si="2261"/>
        <v>0</v>
      </c>
      <c r="AV2212" s="86">
        <f t="shared" si="2241"/>
        <v>0</v>
      </c>
      <c r="AW2212" s="93">
        <f t="shared" si="2242"/>
        <v>0</v>
      </c>
      <c r="AY2212" s="86">
        <f t="shared" si="2243"/>
        <v>0</v>
      </c>
      <c r="AZ2212" s="86">
        <f t="shared" si="2244"/>
        <v>0</v>
      </c>
      <c r="BA2212" s="86">
        <f t="shared" si="2245"/>
        <v>0</v>
      </c>
      <c r="BB2212" s="86">
        <f t="shared" si="2246"/>
        <v>0</v>
      </c>
      <c r="BC2212" s="86">
        <f t="shared" si="2247"/>
        <v>0</v>
      </c>
      <c r="BD2212" s="86">
        <f t="shared" si="2248"/>
        <v>0</v>
      </c>
    </row>
    <row r="2213" spans="2:56" x14ac:dyDescent="0.3">
      <c r="B2213" s="186" t="s">
        <v>191</v>
      </c>
      <c r="C2213" s="255"/>
      <c r="D2213" s="256"/>
      <c r="E2213" s="182">
        <f t="shared" si="2235"/>
        <v>0</v>
      </c>
      <c r="F2213" s="255"/>
      <c r="G2213" s="256"/>
      <c r="H2213" s="182">
        <f t="shared" si="2236"/>
        <v>0</v>
      </c>
      <c r="I2213" s="255"/>
      <c r="J2213" s="257"/>
      <c r="K2213" s="184">
        <f t="shared" si="2237"/>
        <v>0</v>
      </c>
      <c r="L2213" s="255"/>
      <c r="M2213" s="257"/>
      <c r="N2213" s="258"/>
      <c r="O2213" s="255"/>
      <c r="P2213" s="258"/>
      <c r="Q2213" s="177">
        <f t="shared" si="2238"/>
        <v>0</v>
      </c>
      <c r="R2213" s="258"/>
      <c r="S2213" s="258"/>
      <c r="T2213" s="178">
        <f t="shared" si="2249"/>
        <v>0</v>
      </c>
      <c r="U2213" s="157"/>
      <c r="V2213" s="255"/>
      <c r="W2213" s="258"/>
      <c r="X2213" s="177">
        <f t="shared" si="2239"/>
        <v>0</v>
      </c>
      <c r="Y2213" s="258"/>
      <c r="Z2213" s="258"/>
      <c r="AA2213" s="178">
        <f t="shared" si="2250"/>
        <v>0</v>
      </c>
      <c r="AB2213" s="157"/>
      <c r="AC2213" s="255"/>
      <c r="AD2213" s="258"/>
      <c r="AE2213" s="177">
        <f t="shared" si="2240"/>
        <v>0</v>
      </c>
      <c r="AF2213" s="258"/>
      <c r="AG2213" s="258"/>
      <c r="AH2213" s="178">
        <f t="shared" si="2251"/>
        <v>0</v>
      </c>
      <c r="AJ2213" s="252"/>
      <c r="AK2213" s="253"/>
      <c r="AL2213" s="254"/>
      <c r="AM2213" s="253"/>
      <c r="AN2213" s="254"/>
      <c r="AO2213" s="253"/>
      <c r="AP2213" s="254"/>
      <c r="AQ2213" s="253"/>
      <c r="AR2213" s="254"/>
      <c r="AS2213" s="253"/>
      <c r="AT2213" s="254"/>
      <c r="AU2213" s="253"/>
      <c r="AV2213" s="163">
        <f t="shared" si="2241"/>
        <v>0</v>
      </c>
      <c r="AW2213" s="93">
        <f t="shared" si="2242"/>
        <v>0</v>
      </c>
      <c r="AY2213" s="163">
        <f t="shared" si="2243"/>
        <v>0</v>
      </c>
      <c r="AZ2213" s="163">
        <f t="shared" si="2244"/>
        <v>0</v>
      </c>
      <c r="BA2213" s="163">
        <f t="shared" si="2245"/>
        <v>0</v>
      </c>
      <c r="BB2213" s="163">
        <f t="shared" si="2246"/>
        <v>0</v>
      </c>
      <c r="BC2213" s="163">
        <f t="shared" si="2247"/>
        <v>0</v>
      </c>
      <c r="BD2213" s="163">
        <f t="shared" si="2248"/>
        <v>0</v>
      </c>
    </row>
    <row r="2214" spans="2:56" x14ac:dyDescent="0.3">
      <c r="B2214" s="176" t="s">
        <v>193</v>
      </c>
      <c r="C2214" s="83">
        <f>SUM(C2215,C2216)</f>
        <v>0</v>
      </c>
      <c r="D2214" s="84">
        <f>SUM(D2215,D2216)</f>
        <v>0</v>
      </c>
      <c r="E2214" s="85">
        <f t="shared" si="2235"/>
        <v>0</v>
      </c>
      <c r="F2214" s="83">
        <f>SUM(F2215,F2216)</f>
        <v>0</v>
      </c>
      <c r="G2214" s="84">
        <f>SUM(G2215,G2216)</f>
        <v>0</v>
      </c>
      <c r="H2214" s="85">
        <f t="shared" si="2236"/>
        <v>0</v>
      </c>
      <c r="I2214" s="83">
        <f>SUM(I2215,I2216)</f>
        <v>0</v>
      </c>
      <c r="J2214" s="86">
        <f>SUM(J2215,J2216)</f>
        <v>0</v>
      </c>
      <c r="K2214" s="87">
        <f t="shared" si="2237"/>
        <v>0</v>
      </c>
      <c r="L2214" s="83">
        <f>SUM(L2215,L2216)</f>
        <v>0</v>
      </c>
      <c r="M2214" s="86">
        <f>SUM(M2215,M2216)</f>
        <v>0</v>
      </c>
      <c r="N2214" s="88">
        <f>SUM(N2215,N2216)</f>
        <v>0</v>
      </c>
      <c r="O2214" s="83">
        <f>SUM(O2215,O2216)</f>
        <v>0</v>
      </c>
      <c r="P2214" s="88">
        <f>SUM(P2215,P2216)</f>
        <v>0</v>
      </c>
      <c r="Q2214" s="199">
        <f t="shared" si="2238"/>
        <v>0</v>
      </c>
      <c r="R2214" s="89">
        <f>SUM(R2215,R2216)</f>
        <v>0</v>
      </c>
      <c r="S2214" s="89">
        <f>SUM(S2215,S2216)</f>
        <v>0</v>
      </c>
      <c r="T2214" s="200">
        <f t="shared" si="2249"/>
        <v>0</v>
      </c>
      <c r="U2214" s="91"/>
      <c r="V2214" s="83">
        <f>SUM(V2215,V2216)</f>
        <v>0</v>
      </c>
      <c r="W2214" s="88">
        <f>SUM(W2215,W2216)</f>
        <v>0</v>
      </c>
      <c r="X2214" s="199">
        <f t="shared" si="2239"/>
        <v>0</v>
      </c>
      <c r="Y2214" s="89">
        <f>SUM(Y2215,Y2216)</f>
        <v>0</v>
      </c>
      <c r="Z2214" s="89">
        <f>SUM(Z2215,Z2216)</f>
        <v>0</v>
      </c>
      <c r="AA2214" s="200">
        <f t="shared" si="2250"/>
        <v>0</v>
      </c>
      <c r="AB2214" s="91"/>
      <c r="AC2214" s="83">
        <f>SUM(AC2215,AC2216)</f>
        <v>0</v>
      </c>
      <c r="AD2214" s="88">
        <f>SUM(AD2215,AD2216)</f>
        <v>0</v>
      </c>
      <c r="AE2214" s="199">
        <f t="shared" si="2240"/>
        <v>0</v>
      </c>
      <c r="AF2214" s="89">
        <f>SUM(AF2215,AF2216)</f>
        <v>0</v>
      </c>
      <c r="AG2214" s="89">
        <f>SUM(AG2215,AG2216)</f>
        <v>0</v>
      </c>
      <c r="AH2214" s="200">
        <f t="shared" si="2251"/>
        <v>0</v>
      </c>
      <c r="AJ2214" s="84">
        <f t="shared" ref="AJ2214:AU2214" si="2262">SUM(AJ2215,AJ2216)</f>
        <v>0</v>
      </c>
      <c r="AK2214" s="86">
        <f t="shared" si="2262"/>
        <v>0</v>
      </c>
      <c r="AL2214" s="88">
        <f t="shared" si="2262"/>
        <v>0</v>
      </c>
      <c r="AM2214" s="86">
        <f t="shared" si="2262"/>
        <v>0</v>
      </c>
      <c r="AN2214" s="88">
        <f t="shared" si="2262"/>
        <v>0</v>
      </c>
      <c r="AO2214" s="86">
        <f t="shared" si="2262"/>
        <v>0</v>
      </c>
      <c r="AP2214" s="88">
        <f t="shared" si="2262"/>
        <v>0</v>
      </c>
      <c r="AQ2214" s="86">
        <f t="shared" si="2262"/>
        <v>0</v>
      </c>
      <c r="AR2214" s="88">
        <f t="shared" si="2262"/>
        <v>0</v>
      </c>
      <c r="AS2214" s="86">
        <f t="shared" si="2262"/>
        <v>0</v>
      </c>
      <c r="AT2214" s="88">
        <f t="shared" si="2262"/>
        <v>0</v>
      </c>
      <c r="AU2214" s="86">
        <f t="shared" si="2262"/>
        <v>0</v>
      </c>
      <c r="AV2214" s="86">
        <f t="shared" si="2241"/>
        <v>0</v>
      </c>
      <c r="AW2214" s="93">
        <f t="shared" si="2242"/>
        <v>0</v>
      </c>
      <c r="AY2214" s="86">
        <f t="shared" si="2243"/>
        <v>0</v>
      </c>
      <c r="AZ2214" s="86">
        <f t="shared" si="2244"/>
        <v>0</v>
      </c>
      <c r="BA2214" s="86">
        <f t="shared" si="2245"/>
        <v>0</v>
      </c>
      <c r="BB2214" s="86">
        <f t="shared" si="2246"/>
        <v>0</v>
      </c>
      <c r="BC2214" s="86">
        <f t="shared" si="2247"/>
        <v>0</v>
      </c>
      <c r="BD2214" s="86">
        <f t="shared" si="2248"/>
        <v>0</v>
      </c>
    </row>
    <row r="2215" spans="2:56" x14ac:dyDescent="0.3">
      <c r="B2215" s="179" t="s">
        <v>194</v>
      </c>
      <c r="C2215" s="95"/>
      <c r="D2215" s="96"/>
      <c r="E2215" s="85">
        <f t="shared" si="2235"/>
        <v>0</v>
      </c>
      <c r="F2215" s="95"/>
      <c r="G2215" s="96"/>
      <c r="H2215" s="85">
        <f t="shared" si="2236"/>
        <v>0</v>
      </c>
      <c r="I2215" s="95"/>
      <c r="J2215" s="97"/>
      <c r="K2215" s="87">
        <f t="shared" si="2237"/>
        <v>0</v>
      </c>
      <c r="L2215" s="95"/>
      <c r="M2215" s="97"/>
      <c r="N2215" s="98"/>
      <c r="O2215" s="95"/>
      <c r="P2215" s="98"/>
      <c r="Q2215" s="199">
        <f t="shared" si="2238"/>
        <v>0</v>
      </c>
      <c r="R2215" s="99"/>
      <c r="S2215" s="99"/>
      <c r="T2215" s="200">
        <f t="shared" si="2249"/>
        <v>0</v>
      </c>
      <c r="U2215" s="91"/>
      <c r="V2215" s="95"/>
      <c r="W2215" s="98"/>
      <c r="X2215" s="199">
        <f t="shared" si="2239"/>
        <v>0</v>
      </c>
      <c r="Y2215" s="99"/>
      <c r="Z2215" s="99"/>
      <c r="AA2215" s="200">
        <f t="shared" si="2250"/>
        <v>0</v>
      </c>
      <c r="AB2215" s="91"/>
      <c r="AC2215" s="95"/>
      <c r="AD2215" s="98"/>
      <c r="AE2215" s="199">
        <f t="shared" si="2240"/>
        <v>0</v>
      </c>
      <c r="AF2215" s="99"/>
      <c r="AG2215" s="99"/>
      <c r="AH2215" s="200">
        <f t="shared" si="2251"/>
        <v>0</v>
      </c>
      <c r="AJ2215" s="252"/>
      <c r="AK2215" s="253"/>
      <c r="AL2215" s="254"/>
      <c r="AM2215" s="253"/>
      <c r="AN2215" s="254"/>
      <c r="AO2215" s="253"/>
      <c r="AP2215" s="254"/>
      <c r="AQ2215" s="253"/>
      <c r="AR2215" s="254"/>
      <c r="AS2215" s="253"/>
      <c r="AT2215" s="254"/>
      <c r="AU2215" s="253"/>
      <c r="AV2215" s="163">
        <f t="shared" si="2241"/>
        <v>0</v>
      </c>
      <c r="AW2215" s="93">
        <f t="shared" si="2242"/>
        <v>0</v>
      </c>
      <c r="AY2215" s="163">
        <f t="shared" si="2243"/>
        <v>0</v>
      </c>
      <c r="AZ2215" s="163">
        <f t="shared" si="2244"/>
        <v>0</v>
      </c>
      <c r="BA2215" s="163">
        <f t="shared" si="2245"/>
        <v>0</v>
      </c>
      <c r="BB2215" s="163">
        <f t="shared" si="2246"/>
        <v>0</v>
      </c>
      <c r="BC2215" s="163">
        <f t="shared" si="2247"/>
        <v>0</v>
      </c>
      <c r="BD2215" s="163">
        <f t="shared" si="2248"/>
        <v>0</v>
      </c>
    </row>
    <row r="2216" spans="2:56" x14ac:dyDescent="0.3">
      <c r="B2216" s="179" t="s">
        <v>195</v>
      </c>
      <c r="C2216" s="95"/>
      <c r="D2216" s="96"/>
      <c r="E2216" s="85">
        <f t="shared" si="2235"/>
        <v>0</v>
      </c>
      <c r="F2216" s="95"/>
      <c r="G2216" s="96"/>
      <c r="H2216" s="85">
        <f t="shared" si="2236"/>
        <v>0</v>
      </c>
      <c r="I2216" s="95"/>
      <c r="J2216" s="97"/>
      <c r="K2216" s="87">
        <f t="shared" si="2237"/>
        <v>0</v>
      </c>
      <c r="L2216" s="95"/>
      <c r="M2216" s="97"/>
      <c r="N2216" s="98"/>
      <c r="O2216" s="95"/>
      <c r="P2216" s="98"/>
      <c r="Q2216" s="199">
        <f t="shared" si="2238"/>
        <v>0</v>
      </c>
      <c r="R2216" s="99"/>
      <c r="S2216" s="99"/>
      <c r="T2216" s="200">
        <f t="shared" si="2249"/>
        <v>0</v>
      </c>
      <c r="U2216" s="91"/>
      <c r="V2216" s="95"/>
      <c r="W2216" s="98"/>
      <c r="X2216" s="199">
        <f t="shared" si="2239"/>
        <v>0</v>
      </c>
      <c r="Y2216" s="99"/>
      <c r="Z2216" s="99"/>
      <c r="AA2216" s="200">
        <f t="shared" si="2250"/>
        <v>0</v>
      </c>
      <c r="AB2216" s="91"/>
      <c r="AC2216" s="95"/>
      <c r="AD2216" s="98"/>
      <c r="AE2216" s="199">
        <f t="shared" si="2240"/>
        <v>0</v>
      </c>
      <c r="AF2216" s="99"/>
      <c r="AG2216" s="99"/>
      <c r="AH2216" s="200">
        <f t="shared" si="2251"/>
        <v>0</v>
      </c>
      <c r="AJ2216" s="252"/>
      <c r="AK2216" s="253"/>
      <c r="AL2216" s="254"/>
      <c r="AM2216" s="253"/>
      <c r="AN2216" s="254"/>
      <c r="AO2216" s="253"/>
      <c r="AP2216" s="254"/>
      <c r="AQ2216" s="253"/>
      <c r="AR2216" s="254"/>
      <c r="AS2216" s="253"/>
      <c r="AT2216" s="254"/>
      <c r="AU2216" s="253"/>
      <c r="AV2216" s="163">
        <f t="shared" si="2241"/>
        <v>0</v>
      </c>
      <c r="AW2216" s="93">
        <f t="shared" si="2242"/>
        <v>0</v>
      </c>
      <c r="AY2216" s="163">
        <f t="shared" si="2243"/>
        <v>0</v>
      </c>
      <c r="AZ2216" s="163">
        <f t="shared" si="2244"/>
        <v>0</v>
      </c>
      <c r="BA2216" s="163">
        <f t="shared" si="2245"/>
        <v>0</v>
      </c>
      <c r="BB2216" s="163">
        <f t="shared" si="2246"/>
        <v>0</v>
      </c>
      <c r="BC2216" s="163">
        <f t="shared" si="2247"/>
        <v>0</v>
      </c>
      <c r="BD2216" s="163">
        <f t="shared" si="2248"/>
        <v>0</v>
      </c>
    </row>
    <row r="2217" spans="2:56" x14ac:dyDescent="0.3">
      <c r="B2217" s="176" t="s">
        <v>196</v>
      </c>
      <c r="C2217" s="95"/>
      <c r="D2217" s="96"/>
      <c r="E2217" s="85">
        <f t="shared" si="2235"/>
        <v>0</v>
      </c>
      <c r="F2217" s="95"/>
      <c r="G2217" s="96"/>
      <c r="H2217" s="85">
        <f t="shared" si="2236"/>
        <v>0</v>
      </c>
      <c r="I2217" s="95"/>
      <c r="J2217" s="97"/>
      <c r="K2217" s="87">
        <f t="shared" si="2237"/>
        <v>0</v>
      </c>
      <c r="L2217" s="95"/>
      <c r="M2217" s="97"/>
      <c r="N2217" s="98"/>
      <c r="O2217" s="95"/>
      <c r="P2217" s="98"/>
      <c r="Q2217" s="199">
        <f t="shared" si="2238"/>
        <v>0</v>
      </c>
      <c r="R2217" s="99"/>
      <c r="S2217" s="99"/>
      <c r="T2217" s="200">
        <f t="shared" si="2249"/>
        <v>0</v>
      </c>
      <c r="U2217" s="91"/>
      <c r="V2217" s="95"/>
      <c r="W2217" s="98"/>
      <c r="X2217" s="199">
        <f t="shared" si="2239"/>
        <v>0</v>
      </c>
      <c r="Y2217" s="99"/>
      <c r="Z2217" s="99"/>
      <c r="AA2217" s="200">
        <f t="shared" si="2250"/>
        <v>0</v>
      </c>
      <c r="AB2217" s="91"/>
      <c r="AC2217" s="95"/>
      <c r="AD2217" s="98"/>
      <c r="AE2217" s="199">
        <f t="shared" si="2240"/>
        <v>0</v>
      </c>
      <c r="AF2217" s="99"/>
      <c r="AG2217" s="99"/>
      <c r="AH2217" s="200">
        <f t="shared" si="2251"/>
        <v>0</v>
      </c>
      <c r="AJ2217" s="252"/>
      <c r="AK2217" s="253"/>
      <c r="AL2217" s="254"/>
      <c r="AM2217" s="253"/>
      <c r="AN2217" s="254"/>
      <c r="AO2217" s="253"/>
      <c r="AP2217" s="254"/>
      <c r="AQ2217" s="253"/>
      <c r="AR2217" s="254"/>
      <c r="AS2217" s="253"/>
      <c r="AT2217" s="254"/>
      <c r="AU2217" s="253"/>
      <c r="AV2217" s="163">
        <f t="shared" si="2241"/>
        <v>0</v>
      </c>
      <c r="AW2217" s="93">
        <f t="shared" si="2242"/>
        <v>0</v>
      </c>
      <c r="AY2217" s="163">
        <f t="shared" si="2243"/>
        <v>0</v>
      </c>
      <c r="AZ2217" s="163">
        <f t="shared" si="2244"/>
        <v>0</v>
      </c>
      <c r="BA2217" s="163">
        <f t="shared" si="2245"/>
        <v>0</v>
      </c>
      <c r="BB2217" s="163">
        <f t="shared" si="2246"/>
        <v>0</v>
      </c>
      <c r="BC2217" s="163">
        <f t="shared" si="2247"/>
        <v>0</v>
      </c>
      <c r="BD2217" s="163">
        <f t="shared" si="2248"/>
        <v>0</v>
      </c>
    </row>
    <row r="2218" spans="2:56" x14ac:dyDescent="0.3">
      <c r="B2218" s="176" t="s">
        <v>197</v>
      </c>
      <c r="C2218" s="95"/>
      <c r="D2218" s="96"/>
      <c r="E2218" s="85">
        <f t="shared" si="2235"/>
        <v>0</v>
      </c>
      <c r="F2218" s="95"/>
      <c r="G2218" s="96"/>
      <c r="H2218" s="85">
        <f t="shared" si="2236"/>
        <v>0</v>
      </c>
      <c r="I2218" s="95"/>
      <c r="J2218" s="97"/>
      <c r="K2218" s="87">
        <f t="shared" si="2237"/>
        <v>0</v>
      </c>
      <c r="L2218" s="95"/>
      <c r="M2218" s="97"/>
      <c r="N2218" s="98"/>
      <c r="O2218" s="95"/>
      <c r="P2218" s="98"/>
      <c r="Q2218" s="199">
        <f t="shared" si="2238"/>
        <v>0</v>
      </c>
      <c r="R2218" s="99"/>
      <c r="S2218" s="99"/>
      <c r="T2218" s="200">
        <f t="shared" si="2249"/>
        <v>0</v>
      </c>
      <c r="U2218" s="91"/>
      <c r="V2218" s="95"/>
      <c r="W2218" s="98"/>
      <c r="X2218" s="199">
        <f t="shared" si="2239"/>
        <v>0</v>
      </c>
      <c r="Y2218" s="99"/>
      <c r="Z2218" s="99"/>
      <c r="AA2218" s="200">
        <f t="shared" si="2250"/>
        <v>0</v>
      </c>
      <c r="AB2218" s="91"/>
      <c r="AC2218" s="95"/>
      <c r="AD2218" s="98"/>
      <c r="AE2218" s="199">
        <f t="shared" si="2240"/>
        <v>0</v>
      </c>
      <c r="AF2218" s="99"/>
      <c r="AG2218" s="99"/>
      <c r="AH2218" s="200">
        <f t="shared" si="2251"/>
        <v>0</v>
      </c>
      <c r="AJ2218" s="252"/>
      <c r="AK2218" s="253"/>
      <c r="AL2218" s="254"/>
      <c r="AM2218" s="253"/>
      <c r="AN2218" s="254"/>
      <c r="AO2218" s="253"/>
      <c r="AP2218" s="254"/>
      <c r="AQ2218" s="253"/>
      <c r="AR2218" s="254"/>
      <c r="AS2218" s="253"/>
      <c r="AT2218" s="254"/>
      <c r="AU2218" s="253"/>
      <c r="AV2218" s="163">
        <f t="shared" si="2241"/>
        <v>0</v>
      </c>
      <c r="AW2218" s="93">
        <f t="shared" si="2242"/>
        <v>0</v>
      </c>
      <c r="AY2218" s="163">
        <f t="shared" si="2243"/>
        <v>0</v>
      </c>
      <c r="AZ2218" s="163">
        <f t="shared" si="2244"/>
        <v>0</v>
      </c>
      <c r="BA2218" s="163">
        <f t="shared" si="2245"/>
        <v>0</v>
      </c>
      <c r="BB2218" s="163">
        <f t="shared" si="2246"/>
        <v>0</v>
      </c>
      <c r="BC2218" s="163">
        <f t="shared" si="2247"/>
        <v>0</v>
      </c>
      <c r="BD2218" s="163">
        <f t="shared" si="2248"/>
        <v>0</v>
      </c>
    </row>
    <row r="2219" spans="2:56" x14ac:dyDescent="0.3">
      <c r="B2219" s="176" t="s">
        <v>198</v>
      </c>
      <c r="C2219" s="83">
        <f>SUM(C2220,C2221)</f>
        <v>0</v>
      </c>
      <c r="D2219" s="84">
        <f>SUM(D2220,D2221)</f>
        <v>0</v>
      </c>
      <c r="E2219" s="85">
        <f t="shared" si="2235"/>
        <v>0</v>
      </c>
      <c r="F2219" s="83">
        <f>SUM(F2220,F2221)</f>
        <v>0</v>
      </c>
      <c r="G2219" s="84">
        <f>SUM(G2220,G2221)</f>
        <v>0</v>
      </c>
      <c r="H2219" s="85">
        <f t="shared" si="2236"/>
        <v>0</v>
      </c>
      <c r="I2219" s="83">
        <f>SUM(I2220,I2221)</f>
        <v>0</v>
      </c>
      <c r="J2219" s="86">
        <f>SUM(J2220,J2221)</f>
        <v>0</v>
      </c>
      <c r="K2219" s="87">
        <f t="shared" si="2237"/>
        <v>0</v>
      </c>
      <c r="L2219" s="83">
        <f>SUM(L2220,L2221)</f>
        <v>0</v>
      </c>
      <c r="M2219" s="86">
        <f>SUM(M2220,M2221)</f>
        <v>0</v>
      </c>
      <c r="N2219" s="88">
        <f>SUM(N2220,N2221)</f>
        <v>0</v>
      </c>
      <c r="O2219" s="83">
        <f>SUM(O2220,O2221)</f>
        <v>0</v>
      </c>
      <c r="P2219" s="88">
        <f>SUM(P2220,P2221)</f>
        <v>0</v>
      </c>
      <c r="Q2219" s="199">
        <f t="shared" si="2238"/>
        <v>0</v>
      </c>
      <c r="R2219" s="89">
        <f>SUM(R2220,R2221)</f>
        <v>0</v>
      </c>
      <c r="S2219" s="89">
        <f>SUM(S2220,S2221)</f>
        <v>0</v>
      </c>
      <c r="T2219" s="200">
        <f t="shared" si="2249"/>
        <v>0</v>
      </c>
      <c r="U2219" s="91"/>
      <c r="V2219" s="83">
        <f>SUM(V2220,V2221)</f>
        <v>0</v>
      </c>
      <c r="W2219" s="88">
        <f>SUM(W2220,W2221)</f>
        <v>0</v>
      </c>
      <c r="X2219" s="199">
        <f t="shared" si="2239"/>
        <v>0</v>
      </c>
      <c r="Y2219" s="89">
        <f>SUM(Y2220,Y2221)</f>
        <v>0</v>
      </c>
      <c r="Z2219" s="89">
        <f>SUM(Z2220,Z2221)</f>
        <v>0</v>
      </c>
      <c r="AA2219" s="200">
        <f t="shared" si="2250"/>
        <v>0</v>
      </c>
      <c r="AB2219" s="91"/>
      <c r="AC2219" s="83">
        <f>SUM(AC2220,AC2221)</f>
        <v>0</v>
      </c>
      <c r="AD2219" s="88">
        <f>SUM(AD2220,AD2221)</f>
        <v>0</v>
      </c>
      <c r="AE2219" s="199">
        <f t="shared" si="2240"/>
        <v>0</v>
      </c>
      <c r="AF2219" s="89">
        <f>SUM(AF2220,AF2221)</f>
        <v>0</v>
      </c>
      <c r="AG2219" s="89">
        <f>SUM(AG2220,AG2221)</f>
        <v>0</v>
      </c>
      <c r="AH2219" s="200">
        <f t="shared" si="2251"/>
        <v>0</v>
      </c>
      <c r="AJ2219" s="84">
        <f t="shared" ref="AJ2219:AU2219" si="2263">SUM(AJ2220,AJ2221)</f>
        <v>0</v>
      </c>
      <c r="AK2219" s="86">
        <f t="shared" si="2263"/>
        <v>0</v>
      </c>
      <c r="AL2219" s="88">
        <f t="shared" si="2263"/>
        <v>0</v>
      </c>
      <c r="AM2219" s="86">
        <f t="shared" si="2263"/>
        <v>0</v>
      </c>
      <c r="AN2219" s="88">
        <f t="shared" si="2263"/>
        <v>0</v>
      </c>
      <c r="AO2219" s="86">
        <f t="shared" si="2263"/>
        <v>0</v>
      </c>
      <c r="AP2219" s="88">
        <f t="shared" si="2263"/>
        <v>0</v>
      </c>
      <c r="AQ2219" s="86">
        <f t="shared" si="2263"/>
        <v>0</v>
      </c>
      <c r="AR2219" s="88">
        <f t="shared" si="2263"/>
        <v>0</v>
      </c>
      <c r="AS2219" s="86">
        <f t="shared" si="2263"/>
        <v>0</v>
      </c>
      <c r="AT2219" s="88">
        <f t="shared" si="2263"/>
        <v>0</v>
      </c>
      <c r="AU2219" s="86">
        <f t="shared" si="2263"/>
        <v>0</v>
      </c>
      <c r="AV2219" s="86">
        <f t="shared" si="2241"/>
        <v>0</v>
      </c>
      <c r="AW2219" s="93">
        <f t="shared" si="2242"/>
        <v>0</v>
      </c>
      <c r="AY2219" s="86">
        <f t="shared" si="2243"/>
        <v>0</v>
      </c>
      <c r="AZ2219" s="86">
        <f t="shared" si="2244"/>
        <v>0</v>
      </c>
      <c r="BA2219" s="86">
        <f t="shared" si="2245"/>
        <v>0</v>
      </c>
      <c r="BB2219" s="86">
        <f t="shared" si="2246"/>
        <v>0</v>
      </c>
      <c r="BC2219" s="86">
        <f t="shared" si="2247"/>
        <v>0</v>
      </c>
      <c r="BD2219" s="86">
        <f t="shared" si="2248"/>
        <v>0</v>
      </c>
    </row>
    <row r="2220" spans="2:56" x14ac:dyDescent="0.3">
      <c r="B2220" s="179" t="s">
        <v>199</v>
      </c>
      <c r="C2220" s="95"/>
      <c r="D2220" s="96"/>
      <c r="E2220" s="85">
        <f t="shared" si="2235"/>
        <v>0</v>
      </c>
      <c r="F2220" s="95"/>
      <c r="G2220" s="96"/>
      <c r="H2220" s="85">
        <f t="shared" si="2236"/>
        <v>0</v>
      </c>
      <c r="I2220" s="95"/>
      <c r="J2220" s="97"/>
      <c r="K2220" s="87">
        <f t="shared" si="2237"/>
        <v>0</v>
      </c>
      <c r="L2220" s="95"/>
      <c r="M2220" s="97"/>
      <c r="N2220" s="98"/>
      <c r="O2220" s="95"/>
      <c r="P2220" s="98"/>
      <c r="Q2220" s="199">
        <f t="shared" si="2238"/>
        <v>0</v>
      </c>
      <c r="R2220" s="99"/>
      <c r="S2220" s="99"/>
      <c r="T2220" s="200">
        <f t="shared" si="2249"/>
        <v>0</v>
      </c>
      <c r="U2220" s="91"/>
      <c r="V2220" s="95"/>
      <c r="W2220" s="98"/>
      <c r="X2220" s="199">
        <f t="shared" si="2239"/>
        <v>0</v>
      </c>
      <c r="Y2220" s="99"/>
      <c r="Z2220" s="99"/>
      <c r="AA2220" s="200">
        <f t="shared" si="2250"/>
        <v>0</v>
      </c>
      <c r="AB2220" s="91"/>
      <c r="AC2220" s="95"/>
      <c r="AD2220" s="98"/>
      <c r="AE2220" s="199">
        <f t="shared" si="2240"/>
        <v>0</v>
      </c>
      <c r="AF2220" s="99"/>
      <c r="AG2220" s="99"/>
      <c r="AH2220" s="200">
        <f t="shared" si="2251"/>
        <v>0</v>
      </c>
      <c r="AJ2220" s="252"/>
      <c r="AK2220" s="253"/>
      <c r="AL2220" s="254"/>
      <c r="AM2220" s="253"/>
      <c r="AN2220" s="254"/>
      <c r="AO2220" s="253"/>
      <c r="AP2220" s="254"/>
      <c r="AQ2220" s="253"/>
      <c r="AR2220" s="254"/>
      <c r="AS2220" s="253"/>
      <c r="AT2220" s="254"/>
      <c r="AU2220" s="253"/>
      <c r="AV2220" s="163">
        <f t="shared" si="2241"/>
        <v>0</v>
      </c>
      <c r="AW2220" s="93">
        <f t="shared" si="2242"/>
        <v>0</v>
      </c>
      <c r="AY2220" s="163">
        <f t="shared" si="2243"/>
        <v>0</v>
      </c>
      <c r="AZ2220" s="163">
        <f t="shared" si="2244"/>
        <v>0</v>
      </c>
      <c r="BA2220" s="163">
        <f t="shared" si="2245"/>
        <v>0</v>
      </c>
      <c r="BB2220" s="163">
        <f t="shared" si="2246"/>
        <v>0</v>
      </c>
      <c r="BC2220" s="163">
        <f t="shared" si="2247"/>
        <v>0</v>
      </c>
      <c r="BD2220" s="163">
        <f t="shared" si="2248"/>
        <v>0</v>
      </c>
    </row>
    <row r="2221" spans="2:56" x14ac:dyDescent="0.3">
      <c r="B2221" s="179" t="s">
        <v>200</v>
      </c>
      <c r="C2221" s="95"/>
      <c r="D2221" s="96"/>
      <c r="E2221" s="85">
        <f t="shared" si="2235"/>
        <v>0</v>
      </c>
      <c r="F2221" s="95"/>
      <c r="G2221" s="96"/>
      <c r="H2221" s="85">
        <f t="shared" si="2236"/>
        <v>0</v>
      </c>
      <c r="I2221" s="95"/>
      <c r="J2221" s="97"/>
      <c r="K2221" s="87">
        <f t="shared" si="2237"/>
        <v>0</v>
      </c>
      <c r="L2221" s="95"/>
      <c r="M2221" s="97"/>
      <c r="N2221" s="98"/>
      <c r="O2221" s="95"/>
      <c r="P2221" s="98"/>
      <c r="Q2221" s="199">
        <f t="shared" si="2238"/>
        <v>0</v>
      </c>
      <c r="R2221" s="99"/>
      <c r="S2221" s="99"/>
      <c r="T2221" s="200">
        <f t="shared" si="2249"/>
        <v>0</v>
      </c>
      <c r="U2221" s="91"/>
      <c r="V2221" s="95"/>
      <c r="W2221" s="98"/>
      <c r="X2221" s="199">
        <f t="shared" si="2239"/>
        <v>0</v>
      </c>
      <c r="Y2221" s="99"/>
      <c r="Z2221" s="99"/>
      <c r="AA2221" s="200">
        <f t="shared" si="2250"/>
        <v>0</v>
      </c>
      <c r="AB2221" s="91"/>
      <c r="AC2221" s="95"/>
      <c r="AD2221" s="98"/>
      <c r="AE2221" s="199">
        <f t="shared" si="2240"/>
        <v>0</v>
      </c>
      <c r="AF2221" s="99"/>
      <c r="AG2221" s="99"/>
      <c r="AH2221" s="200">
        <f t="shared" si="2251"/>
        <v>0</v>
      </c>
      <c r="AJ2221" s="252"/>
      <c r="AK2221" s="253"/>
      <c r="AL2221" s="254"/>
      <c r="AM2221" s="253"/>
      <c r="AN2221" s="254"/>
      <c r="AO2221" s="253"/>
      <c r="AP2221" s="254"/>
      <c r="AQ2221" s="253"/>
      <c r="AR2221" s="254"/>
      <c r="AS2221" s="253"/>
      <c r="AT2221" s="254"/>
      <c r="AU2221" s="253"/>
      <c r="AV2221" s="163">
        <f t="shared" si="2241"/>
        <v>0</v>
      </c>
      <c r="AW2221" s="93">
        <f t="shared" si="2242"/>
        <v>0</v>
      </c>
      <c r="AY2221" s="163">
        <f t="shared" si="2243"/>
        <v>0</v>
      </c>
      <c r="AZ2221" s="163">
        <f t="shared" si="2244"/>
        <v>0</v>
      </c>
      <c r="BA2221" s="163">
        <f t="shared" si="2245"/>
        <v>0</v>
      </c>
      <c r="BB2221" s="163">
        <f t="shared" si="2246"/>
        <v>0</v>
      </c>
      <c r="BC2221" s="163">
        <f t="shared" si="2247"/>
        <v>0</v>
      </c>
      <c r="BD2221" s="163">
        <f t="shared" si="2248"/>
        <v>0</v>
      </c>
    </row>
    <row r="2222" spans="2:56" x14ac:dyDescent="0.3">
      <c r="B2222" s="176" t="s">
        <v>201</v>
      </c>
      <c r="C2222" s="95"/>
      <c r="D2222" s="96"/>
      <c r="E2222" s="85">
        <f t="shared" si="2235"/>
        <v>0</v>
      </c>
      <c r="F2222" s="95"/>
      <c r="G2222" s="96"/>
      <c r="H2222" s="85">
        <f t="shared" si="2236"/>
        <v>0</v>
      </c>
      <c r="I2222" s="95"/>
      <c r="J2222" s="97"/>
      <c r="K2222" s="87">
        <f t="shared" si="2237"/>
        <v>0</v>
      </c>
      <c r="L2222" s="95"/>
      <c r="M2222" s="97"/>
      <c r="N2222" s="98"/>
      <c r="O2222" s="95"/>
      <c r="P2222" s="98"/>
      <c r="Q2222" s="199">
        <f t="shared" si="2238"/>
        <v>0</v>
      </c>
      <c r="R2222" s="99"/>
      <c r="S2222" s="99"/>
      <c r="T2222" s="200">
        <f t="shared" si="2249"/>
        <v>0</v>
      </c>
      <c r="U2222" s="91"/>
      <c r="V2222" s="95"/>
      <c r="W2222" s="98"/>
      <c r="X2222" s="199">
        <f t="shared" si="2239"/>
        <v>0</v>
      </c>
      <c r="Y2222" s="99"/>
      <c r="Z2222" s="99"/>
      <c r="AA2222" s="200">
        <f t="shared" si="2250"/>
        <v>0</v>
      </c>
      <c r="AB2222" s="91"/>
      <c r="AC2222" s="95"/>
      <c r="AD2222" s="98"/>
      <c r="AE2222" s="199">
        <f t="shared" si="2240"/>
        <v>0</v>
      </c>
      <c r="AF2222" s="99"/>
      <c r="AG2222" s="99"/>
      <c r="AH2222" s="200">
        <f t="shared" si="2251"/>
        <v>0</v>
      </c>
      <c r="AJ2222" s="252"/>
      <c r="AK2222" s="253"/>
      <c r="AL2222" s="254"/>
      <c r="AM2222" s="253"/>
      <c r="AN2222" s="254"/>
      <c r="AO2222" s="253"/>
      <c r="AP2222" s="254"/>
      <c r="AQ2222" s="253"/>
      <c r="AR2222" s="254"/>
      <c r="AS2222" s="253"/>
      <c r="AT2222" s="254"/>
      <c r="AU2222" s="253"/>
      <c r="AV2222" s="163">
        <f t="shared" si="2241"/>
        <v>0</v>
      </c>
      <c r="AW2222" s="93">
        <f t="shared" si="2242"/>
        <v>0</v>
      </c>
      <c r="AY2222" s="163">
        <f t="shared" si="2243"/>
        <v>0</v>
      </c>
      <c r="AZ2222" s="163">
        <f t="shared" si="2244"/>
        <v>0</v>
      </c>
      <c r="BA2222" s="163">
        <f t="shared" si="2245"/>
        <v>0</v>
      </c>
      <c r="BB2222" s="163">
        <f t="shared" si="2246"/>
        <v>0</v>
      </c>
      <c r="BC2222" s="163">
        <f t="shared" si="2247"/>
        <v>0</v>
      </c>
      <c r="BD2222" s="163">
        <f t="shared" si="2248"/>
        <v>0</v>
      </c>
    </row>
    <row r="2223" spans="2:56" x14ac:dyDescent="0.3">
      <c r="B2223" s="176" t="s">
        <v>202</v>
      </c>
      <c r="C2223" s="83">
        <f>SUM(C2224,C2228)</f>
        <v>0</v>
      </c>
      <c r="D2223" s="84">
        <f>SUM(D2224,D2228)</f>
        <v>0</v>
      </c>
      <c r="E2223" s="85">
        <f t="shared" si="2235"/>
        <v>0</v>
      </c>
      <c r="F2223" s="83">
        <f>SUM(F2224,F2228)</f>
        <v>0</v>
      </c>
      <c r="G2223" s="84">
        <f>SUM(G2224,G2228)</f>
        <v>0</v>
      </c>
      <c r="H2223" s="85">
        <f t="shared" si="2236"/>
        <v>0</v>
      </c>
      <c r="I2223" s="83">
        <f>SUM(I2224,I2228)</f>
        <v>0</v>
      </c>
      <c r="J2223" s="86">
        <f>SUM(J2224,J2228)</f>
        <v>0</v>
      </c>
      <c r="K2223" s="87">
        <f t="shared" si="2237"/>
        <v>0</v>
      </c>
      <c r="L2223" s="83">
        <f>SUM(L2224,L2228)</f>
        <v>0</v>
      </c>
      <c r="M2223" s="86">
        <f>SUM(M2224,M2228)</f>
        <v>0</v>
      </c>
      <c r="N2223" s="88">
        <f>SUM(N2224,N2228)</f>
        <v>0</v>
      </c>
      <c r="O2223" s="83">
        <f>SUM(O2224,O2228)</f>
        <v>0</v>
      </c>
      <c r="P2223" s="88">
        <f>SUM(P2224,P2228)</f>
        <v>0</v>
      </c>
      <c r="Q2223" s="199">
        <f t="shared" si="2238"/>
        <v>0</v>
      </c>
      <c r="R2223" s="89">
        <f>SUM(R2224,R2228)</f>
        <v>0</v>
      </c>
      <c r="S2223" s="89">
        <f>SUM(S2224,S2228)</f>
        <v>0</v>
      </c>
      <c r="T2223" s="200">
        <f t="shared" si="2249"/>
        <v>0</v>
      </c>
      <c r="U2223" s="91"/>
      <c r="V2223" s="83">
        <f>SUM(V2224,V2228)</f>
        <v>0</v>
      </c>
      <c r="W2223" s="88">
        <f>SUM(W2224,W2228)</f>
        <v>0</v>
      </c>
      <c r="X2223" s="199">
        <f t="shared" si="2239"/>
        <v>0</v>
      </c>
      <c r="Y2223" s="89">
        <f>SUM(Y2224,Y2228)</f>
        <v>0</v>
      </c>
      <c r="Z2223" s="89">
        <f>SUM(Z2224,Z2228)</f>
        <v>0</v>
      </c>
      <c r="AA2223" s="200">
        <f t="shared" si="2250"/>
        <v>0</v>
      </c>
      <c r="AB2223" s="91"/>
      <c r="AC2223" s="83">
        <f>SUM(AC2224,AC2228)</f>
        <v>0</v>
      </c>
      <c r="AD2223" s="88">
        <f>SUM(AD2224,AD2228)</f>
        <v>0</v>
      </c>
      <c r="AE2223" s="199">
        <f t="shared" si="2240"/>
        <v>0</v>
      </c>
      <c r="AF2223" s="89">
        <f>SUM(AF2224,AF2228)</f>
        <v>0</v>
      </c>
      <c r="AG2223" s="89">
        <f>SUM(AG2224,AG2228)</f>
        <v>0</v>
      </c>
      <c r="AH2223" s="200">
        <f t="shared" si="2251"/>
        <v>0</v>
      </c>
      <c r="AJ2223" s="84">
        <f t="shared" ref="AJ2223:AU2223" si="2264">SUM(AJ2224,AJ2228)</f>
        <v>0</v>
      </c>
      <c r="AK2223" s="86">
        <f t="shared" si="2264"/>
        <v>0</v>
      </c>
      <c r="AL2223" s="88">
        <f t="shared" si="2264"/>
        <v>0</v>
      </c>
      <c r="AM2223" s="86">
        <f t="shared" si="2264"/>
        <v>0</v>
      </c>
      <c r="AN2223" s="88">
        <f t="shared" si="2264"/>
        <v>0</v>
      </c>
      <c r="AO2223" s="86">
        <f t="shared" si="2264"/>
        <v>0</v>
      </c>
      <c r="AP2223" s="88">
        <f t="shared" si="2264"/>
        <v>0</v>
      </c>
      <c r="AQ2223" s="86">
        <f t="shared" si="2264"/>
        <v>0</v>
      </c>
      <c r="AR2223" s="88">
        <f t="shared" si="2264"/>
        <v>0</v>
      </c>
      <c r="AS2223" s="86">
        <f t="shared" si="2264"/>
        <v>0</v>
      </c>
      <c r="AT2223" s="88">
        <f t="shared" si="2264"/>
        <v>0</v>
      </c>
      <c r="AU2223" s="86">
        <f t="shared" si="2264"/>
        <v>0</v>
      </c>
      <c r="AV2223" s="86">
        <f t="shared" si="2241"/>
        <v>0</v>
      </c>
      <c r="AW2223" s="93">
        <f t="shared" si="2242"/>
        <v>0</v>
      </c>
      <c r="AY2223" s="86">
        <f t="shared" si="2243"/>
        <v>0</v>
      </c>
      <c r="AZ2223" s="86">
        <f t="shared" si="2244"/>
        <v>0</v>
      </c>
      <c r="BA2223" s="86">
        <f t="shared" si="2245"/>
        <v>0</v>
      </c>
      <c r="BB2223" s="86">
        <f t="shared" si="2246"/>
        <v>0</v>
      </c>
      <c r="BC2223" s="86">
        <f t="shared" si="2247"/>
        <v>0</v>
      </c>
      <c r="BD2223" s="86">
        <f t="shared" si="2248"/>
        <v>0</v>
      </c>
    </row>
    <row r="2224" spans="2:56" x14ac:dyDescent="0.3">
      <c r="B2224" s="179" t="s">
        <v>203</v>
      </c>
      <c r="C2224" s="83">
        <f>SUM(C2225:C2227)</f>
        <v>0</v>
      </c>
      <c r="D2224" s="84">
        <f>SUM(D2225:D2227)</f>
        <v>0</v>
      </c>
      <c r="E2224" s="85">
        <f t="shared" si="2235"/>
        <v>0</v>
      </c>
      <c r="F2224" s="83">
        <f>SUM(F2225:F2227)</f>
        <v>0</v>
      </c>
      <c r="G2224" s="84">
        <f>SUM(G2225:G2227)</f>
        <v>0</v>
      </c>
      <c r="H2224" s="85">
        <f t="shared" si="2236"/>
        <v>0</v>
      </c>
      <c r="I2224" s="83">
        <f>SUM(I2225:I2227)</f>
        <v>0</v>
      </c>
      <c r="J2224" s="86">
        <f>SUM(J2225:J2227)</f>
        <v>0</v>
      </c>
      <c r="K2224" s="87">
        <f t="shared" si="2237"/>
        <v>0</v>
      </c>
      <c r="L2224" s="83">
        <f>SUM(L2225:L2227)</f>
        <v>0</v>
      </c>
      <c r="M2224" s="86">
        <f>SUM(M2225:M2227)</f>
        <v>0</v>
      </c>
      <c r="N2224" s="88">
        <f>SUM(N2225:N2227)</f>
        <v>0</v>
      </c>
      <c r="O2224" s="83">
        <f>SUM(O2225:O2227)</f>
        <v>0</v>
      </c>
      <c r="P2224" s="88">
        <f>SUM(P2225:P2227)</f>
        <v>0</v>
      </c>
      <c r="Q2224" s="199">
        <f t="shared" si="2238"/>
        <v>0</v>
      </c>
      <c r="R2224" s="89">
        <f>SUM(R2225:R2227)</f>
        <v>0</v>
      </c>
      <c r="S2224" s="89">
        <f>SUM(S2225:S2227)</f>
        <v>0</v>
      </c>
      <c r="T2224" s="200">
        <f t="shared" si="2249"/>
        <v>0</v>
      </c>
      <c r="U2224" s="91"/>
      <c r="V2224" s="83">
        <f>SUM(V2225:V2227)</f>
        <v>0</v>
      </c>
      <c r="W2224" s="88">
        <f>SUM(W2225:W2227)</f>
        <v>0</v>
      </c>
      <c r="X2224" s="199">
        <f t="shared" si="2239"/>
        <v>0</v>
      </c>
      <c r="Y2224" s="89">
        <f>SUM(Y2225:Y2227)</f>
        <v>0</v>
      </c>
      <c r="Z2224" s="89">
        <f>SUM(Z2225:Z2227)</f>
        <v>0</v>
      </c>
      <c r="AA2224" s="200">
        <f t="shared" si="2250"/>
        <v>0</v>
      </c>
      <c r="AB2224" s="91"/>
      <c r="AC2224" s="83">
        <f>SUM(AC2225:AC2227)</f>
        <v>0</v>
      </c>
      <c r="AD2224" s="88">
        <f>SUM(AD2225:AD2227)</f>
        <v>0</v>
      </c>
      <c r="AE2224" s="199">
        <f t="shared" si="2240"/>
        <v>0</v>
      </c>
      <c r="AF2224" s="89">
        <f>SUM(AF2225:AF2227)</f>
        <v>0</v>
      </c>
      <c r="AG2224" s="89">
        <f>SUM(AG2225:AG2227)</f>
        <v>0</v>
      </c>
      <c r="AH2224" s="200">
        <f t="shared" si="2251"/>
        <v>0</v>
      </c>
      <c r="AJ2224" s="84">
        <f t="shared" ref="AJ2224:AU2224" si="2265">SUM(AJ2225:AJ2227)</f>
        <v>0</v>
      </c>
      <c r="AK2224" s="86">
        <f t="shared" si="2265"/>
        <v>0</v>
      </c>
      <c r="AL2224" s="88">
        <f t="shared" si="2265"/>
        <v>0</v>
      </c>
      <c r="AM2224" s="86">
        <f t="shared" si="2265"/>
        <v>0</v>
      </c>
      <c r="AN2224" s="88">
        <f t="shared" si="2265"/>
        <v>0</v>
      </c>
      <c r="AO2224" s="86">
        <f t="shared" si="2265"/>
        <v>0</v>
      </c>
      <c r="AP2224" s="88">
        <f t="shared" si="2265"/>
        <v>0</v>
      </c>
      <c r="AQ2224" s="86">
        <f t="shared" si="2265"/>
        <v>0</v>
      </c>
      <c r="AR2224" s="88">
        <f t="shared" si="2265"/>
        <v>0</v>
      </c>
      <c r="AS2224" s="86">
        <f t="shared" si="2265"/>
        <v>0</v>
      </c>
      <c r="AT2224" s="88">
        <f t="shared" si="2265"/>
        <v>0</v>
      </c>
      <c r="AU2224" s="86">
        <f t="shared" si="2265"/>
        <v>0</v>
      </c>
      <c r="AV2224" s="86">
        <f t="shared" si="2241"/>
        <v>0</v>
      </c>
      <c r="AW2224" s="93">
        <f t="shared" si="2242"/>
        <v>0</v>
      </c>
      <c r="AY2224" s="86">
        <f t="shared" si="2243"/>
        <v>0</v>
      </c>
      <c r="AZ2224" s="86">
        <f t="shared" si="2244"/>
        <v>0</v>
      </c>
      <c r="BA2224" s="86">
        <f t="shared" si="2245"/>
        <v>0</v>
      </c>
      <c r="BB2224" s="86">
        <f t="shared" si="2246"/>
        <v>0</v>
      </c>
      <c r="BC2224" s="86">
        <f t="shared" si="2247"/>
        <v>0</v>
      </c>
      <c r="BD2224" s="86">
        <f t="shared" si="2248"/>
        <v>0</v>
      </c>
    </row>
    <row r="2225" spans="2:56" x14ac:dyDescent="0.3">
      <c r="B2225" s="201" t="s">
        <v>204</v>
      </c>
      <c r="C2225" s="255"/>
      <c r="D2225" s="256"/>
      <c r="E2225" s="182">
        <f t="shared" si="2235"/>
        <v>0</v>
      </c>
      <c r="F2225" s="255"/>
      <c r="G2225" s="256"/>
      <c r="H2225" s="182">
        <f t="shared" si="2236"/>
        <v>0</v>
      </c>
      <c r="I2225" s="255"/>
      <c r="J2225" s="257"/>
      <c r="K2225" s="184">
        <f t="shared" si="2237"/>
        <v>0</v>
      </c>
      <c r="L2225" s="255"/>
      <c r="M2225" s="257"/>
      <c r="N2225" s="258"/>
      <c r="O2225" s="255"/>
      <c r="P2225" s="258"/>
      <c r="Q2225" s="177">
        <f t="shared" si="2238"/>
        <v>0</v>
      </c>
      <c r="R2225" s="258"/>
      <c r="S2225" s="258"/>
      <c r="T2225" s="178">
        <f t="shared" si="2249"/>
        <v>0</v>
      </c>
      <c r="U2225" s="157"/>
      <c r="V2225" s="255"/>
      <c r="W2225" s="258"/>
      <c r="X2225" s="177">
        <f t="shared" si="2239"/>
        <v>0</v>
      </c>
      <c r="Y2225" s="258"/>
      <c r="Z2225" s="258"/>
      <c r="AA2225" s="178">
        <f t="shared" si="2250"/>
        <v>0</v>
      </c>
      <c r="AB2225" s="157"/>
      <c r="AC2225" s="255"/>
      <c r="AD2225" s="258"/>
      <c r="AE2225" s="177">
        <f t="shared" si="2240"/>
        <v>0</v>
      </c>
      <c r="AF2225" s="258"/>
      <c r="AG2225" s="258"/>
      <c r="AH2225" s="178">
        <f t="shared" si="2251"/>
        <v>0</v>
      </c>
      <c r="AJ2225" s="252"/>
      <c r="AK2225" s="253"/>
      <c r="AL2225" s="254"/>
      <c r="AM2225" s="253"/>
      <c r="AN2225" s="254"/>
      <c r="AO2225" s="253"/>
      <c r="AP2225" s="254"/>
      <c r="AQ2225" s="253"/>
      <c r="AR2225" s="254"/>
      <c r="AS2225" s="253"/>
      <c r="AT2225" s="254"/>
      <c r="AU2225" s="253"/>
      <c r="AV2225" s="163">
        <f t="shared" si="2241"/>
        <v>0</v>
      </c>
      <c r="AW2225" s="93">
        <f t="shared" si="2242"/>
        <v>0</v>
      </c>
      <c r="AY2225" s="163">
        <f t="shared" si="2243"/>
        <v>0</v>
      </c>
      <c r="AZ2225" s="163">
        <f t="shared" si="2244"/>
        <v>0</v>
      </c>
      <c r="BA2225" s="163">
        <f t="shared" si="2245"/>
        <v>0</v>
      </c>
      <c r="BB2225" s="163">
        <f t="shared" si="2246"/>
        <v>0</v>
      </c>
      <c r="BC2225" s="163">
        <f t="shared" si="2247"/>
        <v>0</v>
      </c>
      <c r="BD2225" s="163">
        <f t="shared" si="2248"/>
        <v>0</v>
      </c>
    </row>
    <row r="2226" spans="2:56" x14ac:dyDescent="0.3">
      <c r="B2226" s="201" t="s">
        <v>205</v>
      </c>
      <c r="C2226" s="255"/>
      <c r="D2226" s="256"/>
      <c r="E2226" s="182">
        <f t="shared" si="2235"/>
        <v>0</v>
      </c>
      <c r="F2226" s="255"/>
      <c r="G2226" s="256"/>
      <c r="H2226" s="182">
        <f t="shared" si="2236"/>
        <v>0</v>
      </c>
      <c r="I2226" s="255"/>
      <c r="J2226" s="257"/>
      <c r="K2226" s="184">
        <f t="shared" si="2237"/>
        <v>0</v>
      </c>
      <c r="L2226" s="255"/>
      <c r="M2226" s="257"/>
      <c r="N2226" s="258"/>
      <c r="O2226" s="255"/>
      <c r="P2226" s="258"/>
      <c r="Q2226" s="177">
        <f t="shared" si="2238"/>
        <v>0</v>
      </c>
      <c r="R2226" s="258"/>
      <c r="S2226" s="258"/>
      <c r="T2226" s="178">
        <f t="shared" si="2249"/>
        <v>0</v>
      </c>
      <c r="U2226" s="157"/>
      <c r="V2226" s="255"/>
      <c r="W2226" s="258"/>
      <c r="X2226" s="177">
        <f t="shared" si="2239"/>
        <v>0</v>
      </c>
      <c r="Y2226" s="258"/>
      <c r="Z2226" s="258"/>
      <c r="AA2226" s="178">
        <f t="shared" si="2250"/>
        <v>0</v>
      </c>
      <c r="AB2226" s="157"/>
      <c r="AC2226" s="255"/>
      <c r="AD2226" s="258"/>
      <c r="AE2226" s="177">
        <f t="shared" si="2240"/>
        <v>0</v>
      </c>
      <c r="AF2226" s="258"/>
      <c r="AG2226" s="258"/>
      <c r="AH2226" s="178">
        <f t="shared" si="2251"/>
        <v>0</v>
      </c>
      <c r="AJ2226" s="252"/>
      <c r="AK2226" s="253"/>
      <c r="AL2226" s="254"/>
      <c r="AM2226" s="253"/>
      <c r="AN2226" s="254"/>
      <c r="AO2226" s="253"/>
      <c r="AP2226" s="254"/>
      <c r="AQ2226" s="253"/>
      <c r="AR2226" s="254"/>
      <c r="AS2226" s="253"/>
      <c r="AT2226" s="254"/>
      <c r="AU2226" s="253"/>
      <c r="AV2226" s="163">
        <f t="shared" si="2241"/>
        <v>0</v>
      </c>
      <c r="AW2226" s="93">
        <f t="shared" si="2242"/>
        <v>0</v>
      </c>
      <c r="AY2226" s="163">
        <f t="shared" si="2243"/>
        <v>0</v>
      </c>
      <c r="AZ2226" s="163">
        <f t="shared" si="2244"/>
        <v>0</v>
      </c>
      <c r="BA2226" s="163">
        <f t="shared" si="2245"/>
        <v>0</v>
      </c>
      <c r="BB2226" s="163">
        <f t="shared" si="2246"/>
        <v>0</v>
      </c>
      <c r="BC2226" s="163">
        <f t="shared" si="2247"/>
        <v>0</v>
      </c>
      <c r="BD2226" s="163">
        <f t="shared" si="2248"/>
        <v>0</v>
      </c>
    </row>
    <row r="2227" spans="2:56" x14ac:dyDescent="0.3">
      <c r="B2227" s="201" t="s">
        <v>206</v>
      </c>
      <c r="C2227" s="255"/>
      <c r="D2227" s="256"/>
      <c r="E2227" s="182">
        <f t="shared" si="2235"/>
        <v>0</v>
      </c>
      <c r="F2227" s="255"/>
      <c r="G2227" s="256"/>
      <c r="H2227" s="182">
        <f t="shared" si="2236"/>
        <v>0</v>
      </c>
      <c r="I2227" s="255"/>
      <c r="J2227" s="257"/>
      <c r="K2227" s="184">
        <f t="shared" si="2237"/>
        <v>0</v>
      </c>
      <c r="L2227" s="255"/>
      <c r="M2227" s="257"/>
      <c r="N2227" s="258"/>
      <c r="O2227" s="255"/>
      <c r="P2227" s="258"/>
      <c r="Q2227" s="177">
        <f t="shared" si="2238"/>
        <v>0</v>
      </c>
      <c r="R2227" s="258"/>
      <c r="S2227" s="258"/>
      <c r="T2227" s="178">
        <f t="shared" si="2249"/>
        <v>0</v>
      </c>
      <c r="U2227" s="157"/>
      <c r="V2227" s="255"/>
      <c r="W2227" s="258"/>
      <c r="X2227" s="177">
        <f t="shared" si="2239"/>
        <v>0</v>
      </c>
      <c r="Y2227" s="258"/>
      <c r="Z2227" s="258"/>
      <c r="AA2227" s="178">
        <f t="shared" si="2250"/>
        <v>0</v>
      </c>
      <c r="AB2227" s="157"/>
      <c r="AC2227" s="255"/>
      <c r="AD2227" s="258"/>
      <c r="AE2227" s="177">
        <f t="shared" si="2240"/>
        <v>0</v>
      </c>
      <c r="AF2227" s="258"/>
      <c r="AG2227" s="258"/>
      <c r="AH2227" s="178">
        <f t="shared" si="2251"/>
        <v>0</v>
      </c>
      <c r="AJ2227" s="252"/>
      <c r="AK2227" s="253"/>
      <c r="AL2227" s="254"/>
      <c r="AM2227" s="253"/>
      <c r="AN2227" s="254"/>
      <c r="AO2227" s="253"/>
      <c r="AP2227" s="254"/>
      <c r="AQ2227" s="253"/>
      <c r="AR2227" s="254"/>
      <c r="AS2227" s="253"/>
      <c r="AT2227" s="254"/>
      <c r="AU2227" s="253"/>
      <c r="AV2227" s="163">
        <f t="shared" si="2241"/>
        <v>0</v>
      </c>
      <c r="AW2227" s="93">
        <f t="shared" si="2242"/>
        <v>0</v>
      </c>
      <c r="AY2227" s="163">
        <f t="shared" si="2243"/>
        <v>0</v>
      </c>
      <c r="AZ2227" s="163">
        <f t="shared" si="2244"/>
        <v>0</v>
      </c>
      <c r="BA2227" s="163">
        <f t="shared" si="2245"/>
        <v>0</v>
      </c>
      <c r="BB2227" s="163">
        <f t="shared" si="2246"/>
        <v>0</v>
      </c>
      <c r="BC2227" s="163">
        <f t="shared" si="2247"/>
        <v>0</v>
      </c>
      <c r="BD2227" s="163">
        <f t="shared" si="2248"/>
        <v>0</v>
      </c>
    </row>
    <row r="2228" spans="2:56" x14ac:dyDescent="0.3">
      <c r="B2228" s="179" t="s">
        <v>207</v>
      </c>
      <c r="C2228" s="83">
        <f>SUM(C2229)</f>
        <v>0</v>
      </c>
      <c r="D2228" s="84">
        <f>SUM(D2229)</f>
        <v>0</v>
      </c>
      <c r="E2228" s="85">
        <f t="shared" si="2235"/>
        <v>0</v>
      </c>
      <c r="F2228" s="83">
        <f>SUM(F2229)</f>
        <v>0</v>
      </c>
      <c r="G2228" s="84">
        <f>SUM(G2229)</f>
        <v>0</v>
      </c>
      <c r="H2228" s="85">
        <f t="shared" si="2236"/>
        <v>0</v>
      </c>
      <c r="I2228" s="83">
        <f>SUM(I2229)</f>
        <v>0</v>
      </c>
      <c r="J2228" s="86">
        <f>SUM(J2229)</f>
        <v>0</v>
      </c>
      <c r="K2228" s="87">
        <f t="shared" si="2237"/>
        <v>0</v>
      </c>
      <c r="L2228" s="83">
        <f>SUM(L2229)</f>
        <v>0</v>
      </c>
      <c r="M2228" s="86">
        <f>SUM(M2229)</f>
        <v>0</v>
      </c>
      <c r="N2228" s="88">
        <f>SUM(N2229)</f>
        <v>0</v>
      </c>
      <c r="O2228" s="83">
        <f>SUM(O2229)</f>
        <v>0</v>
      </c>
      <c r="P2228" s="88">
        <f>SUM(P2229)</f>
        <v>0</v>
      </c>
      <c r="Q2228" s="199">
        <f t="shared" si="2238"/>
        <v>0</v>
      </c>
      <c r="R2228" s="89">
        <f>SUM(R2229)</f>
        <v>0</v>
      </c>
      <c r="S2228" s="89">
        <f>SUM(S2229)</f>
        <v>0</v>
      </c>
      <c r="T2228" s="200">
        <f t="shared" si="2249"/>
        <v>0</v>
      </c>
      <c r="U2228" s="91"/>
      <c r="V2228" s="83">
        <f>SUM(V2229)</f>
        <v>0</v>
      </c>
      <c r="W2228" s="88">
        <f>SUM(W2229)</f>
        <v>0</v>
      </c>
      <c r="X2228" s="199">
        <f t="shared" si="2239"/>
        <v>0</v>
      </c>
      <c r="Y2228" s="89">
        <f>SUM(Y2229)</f>
        <v>0</v>
      </c>
      <c r="Z2228" s="89">
        <f>SUM(Z2229)</f>
        <v>0</v>
      </c>
      <c r="AA2228" s="200">
        <f t="shared" si="2250"/>
        <v>0</v>
      </c>
      <c r="AB2228" s="91"/>
      <c r="AC2228" s="83">
        <f>SUM(AC2229)</f>
        <v>0</v>
      </c>
      <c r="AD2228" s="88">
        <f>SUM(AD2229)</f>
        <v>0</v>
      </c>
      <c r="AE2228" s="199">
        <f t="shared" si="2240"/>
        <v>0</v>
      </c>
      <c r="AF2228" s="89">
        <f>SUM(AF2229)</f>
        <v>0</v>
      </c>
      <c r="AG2228" s="89">
        <f>SUM(AG2229)</f>
        <v>0</v>
      </c>
      <c r="AH2228" s="200">
        <f t="shared" si="2251"/>
        <v>0</v>
      </c>
      <c r="AJ2228" s="84">
        <f t="shared" ref="AJ2228:AU2228" si="2266">SUM(AJ2229)</f>
        <v>0</v>
      </c>
      <c r="AK2228" s="86">
        <f t="shared" si="2266"/>
        <v>0</v>
      </c>
      <c r="AL2228" s="88">
        <f t="shared" si="2266"/>
        <v>0</v>
      </c>
      <c r="AM2228" s="86">
        <f t="shared" si="2266"/>
        <v>0</v>
      </c>
      <c r="AN2228" s="88">
        <f t="shared" si="2266"/>
        <v>0</v>
      </c>
      <c r="AO2228" s="86">
        <f t="shared" si="2266"/>
        <v>0</v>
      </c>
      <c r="AP2228" s="88">
        <f t="shared" si="2266"/>
        <v>0</v>
      </c>
      <c r="AQ2228" s="86">
        <f t="shared" si="2266"/>
        <v>0</v>
      </c>
      <c r="AR2228" s="88">
        <f t="shared" si="2266"/>
        <v>0</v>
      </c>
      <c r="AS2228" s="86">
        <f t="shared" si="2266"/>
        <v>0</v>
      </c>
      <c r="AT2228" s="88">
        <f t="shared" si="2266"/>
        <v>0</v>
      </c>
      <c r="AU2228" s="86">
        <f t="shared" si="2266"/>
        <v>0</v>
      </c>
      <c r="AV2228" s="86">
        <f t="shared" si="2241"/>
        <v>0</v>
      </c>
      <c r="AW2228" s="93">
        <f t="shared" si="2242"/>
        <v>0</v>
      </c>
      <c r="AY2228" s="86">
        <f t="shared" si="2243"/>
        <v>0</v>
      </c>
      <c r="AZ2228" s="86">
        <f t="shared" si="2244"/>
        <v>0</v>
      </c>
      <c r="BA2228" s="86">
        <f t="shared" si="2245"/>
        <v>0</v>
      </c>
      <c r="BB2228" s="86">
        <f t="shared" si="2246"/>
        <v>0</v>
      </c>
      <c r="BC2228" s="86">
        <f t="shared" si="2247"/>
        <v>0</v>
      </c>
      <c r="BD2228" s="86">
        <f t="shared" si="2248"/>
        <v>0</v>
      </c>
    </row>
    <row r="2229" spans="2:56" x14ac:dyDescent="0.3">
      <c r="B2229" s="201" t="s">
        <v>105</v>
      </c>
      <c r="C2229" s="255"/>
      <c r="D2229" s="256"/>
      <c r="E2229" s="182">
        <f t="shared" si="2235"/>
        <v>0</v>
      </c>
      <c r="F2229" s="255"/>
      <c r="G2229" s="256"/>
      <c r="H2229" s="182">
        <f t="shared" si="2236"/>
        <v>0</v>
      </c>
      <c r="I2229" s="255"/>
      <c r="J2229" s="257"/>
      <c r="K2229" s="184">
        <f t="shared" si="2237"/>
        <v>0</v>
      </c>
      <c r="L2229" s="255"/>
      <c r="M2229" s="257"/>
      <c r="N2229" s="258"/>
      <c r="O2229" s="255"/>
      <c r="P2229" s="258"/>
      <c r="Q2229" s="177">
        <f t="shared" si="2238"/>
        <v>0</v>
      </c>
      <c r="R2229" s="258"/>
      <c r="S2229" s="258"/>
      <c r="T2229" s="178">
        <f t="shared" si="2249"/>
        <v>0</v>
      </c>
      <c r="U2229" s="157"/>
      <c r="V2229" s="255"/>
      <c r="W2229" s="258"/>
      <c r="X2229" s="177">
        <f t="shared" si="2239"/>
        <v>0</v>
      </c>
      <c r="Y2229" s="258"/>
      <c r="Z2229" s="258"/>
      <c r="AA2229" s="178">
        <f t="shared" si="2250"/>
        <v>0</v>
      </c>
      <c r="AB2229" s="157"/>
      <c r="AC2229" s="255"/>
      <c r="AD2229" s="258"/>
      <c r="AE2229" s="177">
        <f t="shared" si="2240"/>
        <v>0</v>
      </c>
      <c r="AF2229" s="258"/>
      <c r="AG2229" s="258"/>
      <c r="AH2229" s="178">
        <f t="shared" si="2251"/>
        <v>0</v>
      </c>
      <c r="AJ2229" s="252"/>
      <c r="AK2229" s="253"/>
      <c r="AL2229" s="254"/>
      <c r="AM2229" s="253"/>
      <c r="AN2229" s="254"/>
      <c r="AO2229" s="253"/>
      <c r="AP2229" s="254"/>
      <c r="AQ2229" s="253"/>
      <c r="AR2229" s="254"/>
      <c r="AS2229" s="253"/>
      <c r="AT2229" s="254"/>
      <c r="AU2229" s="253"/>
      <c r="AV2229" s="163">
        <f t="shared" si="2241"/>
        <v>0</v>
      </c>
      <c r="AW2229" s="93">
        <f t="shared" si="2242"/>
        <v>0</v>
      </c>
      <c r="AY2229" s="163">
        <f t="shared" si="2243"/>
        <v>0</v>
      </c>
      <c r="AZ2229" s="163">
        <f t="shared" si="2244"/>
        <v>0</v>
      </c>
      <c r="BA2229" s="163">
        <f t="shared" si="2245"/>
        <v>0</v>
      </c>
      <c r="BB2229" s="163">
        <f t="shared" si="2246"/>
        <v>0</v>
      </c>
      <c r="BC2229" s="163">
        <f t="shared" si="2247"/>
        <v>0</v>
      </c>
      <c r="BD2229" s="163">
        <f t="shared" si="2248"/>
        <v>0</v>
      </c>
    </row>
    <row r="2230" spans="2:56" s="124" customFormat="1" x14ac:dyDescent="0.3">
      <c r="B2230" s="187" t="s">
        <v>208</v>
      </c>
      <c r="C2230" s="188">
        <f>SUM(C2231,C2237,C2250,C2251,C2252,C2253,C2254)</f>
        <v>0</v>
      </c>
      <c r="D2230" s="189">
        <f>SUM(D2231,D2237,D2250,D2251,D2252,D2253,D2254)</f>
        <v>0</v>
      </c>
      <c r="E2230" s="190">
        <f t="shared" si="2235"/>
        <v>0</v>
      </c>
      <c r="F2230" s="188">
        <f>SUM(F2231,F2237,F2250,F2251,F2252,F2253,F2254)</f>
        <v>0</v>
      </c>
      <c r="G2230" s="189">
        <f>SUM(G2231,G2237,G2250,G2251,G2252,G2253,G2254)</f>
        <v>0</v>
      </c>
      <c r="H2230" s="190">
        <f t="shared" si="2236"/>
        <v>0</v>
      </c>
      <c r="I2230" s="188">
        <f>SUM(I2231,I2237,I2250,I2251,I2252,I2253,I2254)</f>
        <v>0</v>
      </c>
      <c r="J2230" s="191">
        <f>SUM(J2231,J2237,J2250,J2251,J2252,J2253,J2254)</f>
        <v>0</v>
      </c>
      <c r="K2230" s="192">
        <f t="shared" si="2237"/>
        <v>0</v>
      </c>
      <c r="L2230" s="188">
        <f>SUM(L2231,L2237,L2250,L2251,L2252,L2253,L2254)</f>
        <v>0</v>
      </c>
      <c r="M2230" s="191">
        <f>SUM(M2231,M2237,M2250,M2251,M2252,M2253,M2254)</f>
        <v>0</v>
      </c>
      <c r="N2230" s="193">
        <f>SUM(N2231,N2237,N2250,N2251,N2252,N2253,N2254)</f>
        <v>0</v>
      </c>
      <c r="O2230" s="188">
        <f>SUM(O2231,O2237,O2250,O2251,O2252,O2253,O2254)</f>
        <v>0</v>
      </c>
      <c r="P2230" s="193">
        <f>SUM(P2231,P2237,P2250,P2251,P2252,P2253,P2254)</f>
        <v>0</v>
      </c>
      <c r="Q2230" s="194">
        <f t="shared" si="2238"/>
        <v>0</v>
      </c>
      <c r="R2230" s="195">
        <f>SUM(R2231,R2237,R2250,R2251,R2252,R2253,R2254)</f>
        <v>0</v>
      </c>
      <c r="S2230" s="195">
        <f>SUM(S2231,S2237,S2250,S2251,S2252,S2253,S2254)</f>
        <v>0</v>
      </c>
      <c r="T2230" s="196">
        <f t="shared" si="2249"/>
        <v>0</v>
      </c>
      <c r="U2230" s="121"/>
      <c r="V2230" s="188">
        <f>SUM(V2231,V2237,V2250,V2251,V2252,V2253,V2254)</f>
        <v>0</v>
      </c>
      <c r="W2230" s="193">
        <f>SUM(W2231,W2237,W2250,W2251,W2252,W2253,W2254)</f>
        <v>0</v>
      </c>
      <c r="X2230" s="194">
        <f t="shared" si="2239"/>
        <v>0</v>
      </c>
      <c r="Y2230" s="195">
        <f>SUM(Y2231,Y2237,Y2250,Y2251,Y2252,Y2253,Y2254)</f>
        <v>0</v>
      </c>
      <c r="Z2230" s="195">
        <f>SUM(Z2231,Z2237,Z2250,Z2251,Z2252,Z2253,Z2254)</f>
        <v>0</v>
      </c>
      <c r="AA2230" s="196">
        <f t="shared" si="2250"/>
        <v>0</v>
      </c>
      <c r="AB2230" s="121"/>
      <c r="AC2230" s="188">
        <f>SUM(AC2231,AC2237,AC2250,AC2251,AC2252,AC2253,AC2254)</f>
        <v>0</v>
      </c>
      <c r="AD2230" s="193">
        <f>SUM(AD2231,AD2237,AD2250,AD2251,AD2252,AD2253,AD2254)</f>
        <v>0</v>
      </c>
      <c r="AE2230" s="194">
        <f t="shared" si="2240"/>
        <v>0</v>
      </c>
      <c r="AF2230" s="195">
        <f>SUM(AF2231,AF2237,AF2250,AF2251,AF2252,AF2253,AF2254)</f>
        <v>0</v>
      </c>
      <c r="AG2230" s="195">
        <f>SUM(AG2231,AG2237,AG2250,AG2251,AG2252,AG2253,AG2254)</f>
        <v>0</v>
      </c>
      <c r="AH2230" s="196">
        <f t="shared" si="2251"/>
        <v>0</v>
      </c>
      <c r="AJ2230" s="189">
        <f t="shared" ref="AJ2230:AU2230" si="2267">SUM(AJ2231,AJ2237,AJ2250,AJ2251,AJ2252,AJ2253,AJ2254)</f>
        <v>0</v>
      </c>
      <c r="AK2230" s="191">
        <f t="shared" si="2267"/>
        <v>0</v>
      </c>
      <c r="AL2230" s="193">
        <f t="shared" si="2267"/>
        <v>0</v>
      </c>
      <c r="AM2230" s="191">
        <f t="shared" si="2267"/>
        <v>0</v>
      </c>
      <c r="AN2230" s="193">
        <f t="shared" si="2267"/>
        <v>0</v>
      </c>
      <c r="AO2230" s="191">
        <f t="shared" si="2267"/>
        <v>0</v>
      </c>
      <c r="AP2230" s="193">
        <f t="shared" si="2267"/>
        <v>0</v>
      </c>
      <c r="AQ2230" s="191">
        <f t="shared" si="2267"/>
        <v>0</v>
      </c>
      <c r="AR2230" s="193">
        <f t="shared" si="2267"/>
        <v>0</v>
      </c>
      <c r="AS2230" s="191">
        <f t="shared" si="2267"/>
        <v>0</v>
      </c>
      <c r="AT2230" s="193">
        <f t="shared" si="2267"/>
        <v>0</v>
      </c>
      <c r="AU2230" s="191">
        <f t="shared" si="2267"/>
        <v>0</v>
      </c>
      <c r="AV2230" s="191">
        <f t="shared" si="2241"/>
        <v>0</v>
      </c>
      <c r="AW2230" s="197">
        <f t="shared" si="2242"/>
        <v>0</v>
      </c>
      <c r="AX2230" s="198"/>
      <c r="AY2230" s="191">
        <f t="shared" si="2243"/>
        <v>0</v>
      </c>
      <c r="AZ2230" s="191">
        <f t="shared" si="2244"/>
        <v>0</v>
      </c>
      <c r="BA2230" s="191">
        <f t="shared" si="2245"/>
        <v>0</v>
      </c>
      <c r="BB2230" s="191">
        <f t="shared" si="2246"/>
        <v>0</v>
      </c>
      <c r="BC2230" s="191">
        <f t="shared" si="2247"/>
        <v>0</v>
      </c>
      <c r="BD2230" s="191">
        <f t="shared" si="2248"/>
        <v>0</v>
      </c>
    </row>
    <row r="2231" spans="2:56" x14ac:dyDescent="0.3">
      <c r="B2231" s="176" t="s">
        <v>209</v>
      </c>
      <c r="C2231" s="202">
        <f>SUM(C2232,C2235)</f>
        <v>0</v>
      </c>
      <c r="D2231" s="203">
        <f>SUM(D2232,D2235)</f>
        <v>0</v>
      </c>
      <c r="E2231" s="204">
        <f t="shared" si="2235"/>
        <v>0</v>
      </c>
      <c r="F2231" s="202">
        <f>SUM(F2232,F2235)</f>
        <v>0</v>
      </c>
      <c r="G2231" s="203">
        <f>SUM(G2232,G2235)</f>
        <v>0</v>
      </c>
      <c r="H2231" s="204">
        <f t="shared" si="2236"/>
        <v>0</v>
      </c>
      <c r="I2231" s="202">
        <f>SUM(I2232,I2235)</f>
        <v>0</v>
      </c>
      <c r="J2231" s="205">
        <f>SUM(J2232,J2235)</f>
        <v>0</v>
      </c>
      <c r="K2231" s="206">
        <f t="shared" si="2237"/>
        <v>0</v>
      </c>
      <c r="L2231" s="202">
        <f>SUM(L2232,L2235)</f>
        <v>0</v>
      </c>
      <c r="M2231" s="205">
        <f>SUM(M2232,M2235)</f>
        <v>0</v>
      </c>
      <c r="N2231" s="207">
        <f>SUM(N2232,N2235)</f>
        <v>0</v>
      </c>
      <c r="O2231" s="202">
        <f>SUM(O2232,O2235)</f>
        <v>0</v>
      </c>
      <c r="P2231" s="207">
        <f>SUM(P2232,P2235)</f>
        <v>0</v>
      </c>
      <c r="Q2231" s="208">
        <f t="shared" si="2238"/>
        <v>0</v>
      </c>
      <c r="R2231" s="209">
        <f>SUM(R2232,R2235)</f>
        <v>0</v>
      </c>
      <c r="S2231" s="209">
        <f>SUM(S2232,S2235)</f>
        <v>0</v>
      </c>
      <c r="T2231" s="210">
        <f t="shared" si="2249"/>
        <v>0</v>
      </c>
      <c r="U2231" s="91"/>
      <c r="V2231" s="202">
        <f>SUM(V2232,V2235)</f>
        <v>0</v>
      </c>
      <c r="W2231" s="207">
        <f>SUM(W2232,W2235)</f>
        <v>0</v>
      </c>
      <c r="X2231" s="208">
        <f t="shared" si="2239"/>
        <v>0</v>
      </c>
      <c r="Y2231" s="209">
        <f>SUM(Y2232,Y2235)</f>
        <v>0</v>
      </c>
      <c r="Z2231" s="209">
        <f>SUM(Z2232,Z2235)</f>
        <v>0</v>
      </c>
      <c r="AA2231" s="210">
        <f t="shared" si="2250"/>
        <v>0</v>
      </c>
      <c r="AB2231" s="91"/>
      <c r="AC2231" s="202">
        <f>SUM(AC2232,AC2235)</f>
        <v>0</v>
      </c>
      <c r="AD2231" s="207">
        <f>SUM(AD2232,AD2235)</f>
        <v>0</v>
      </c>
      <c r="AE2231" s="208">
        <f t="shared" si="2240"/>
        <v>0</v>
      </c>
      <c r="AF2231" s="209">
        <f>SUM(AF2232,AF2235)</f>
        <v>0</v>
      </c>
      <c r="AG2231" s="209">
        <f>SUM(AG2232,AG2235)</f>
        <v>0</v>
      </c>
      <c r="AH2231" s="210">
        <f t="shared" si="2251"/>
        <v>0</v>
      </c>
      <c r="AJ2231" s="203">
        <f t="shared" ref="AJ2231:AU2231" si="2268">SUM(AJ2232,AJ2235)</f>
        <v>0</v>
      </c>
      <c r="AK2231" s="205">
        <f t="shared" si="2268"/>
        <v>0</v>
      </c>
      <c r="AL2231" s="207">
        <f t="shared" si="2268"/>
        <v>0</v>
      </c>
      <c r="AM2231" s="205">
        <f t="shared" si="2268"/>
        <v>0</v>
      </c>
      <c r="AN2231" s="207">
        <f t="shared" si="2268"/>
        <v>0</v>
      </c>
      <c r="AO2231" s="205">
        <f t="shared" si="2268"/>
        <v>0</v>
      </c>
      <c r="AP2231" s="207">
        <f t="shared" si="2268"/>
        <v>0</v>
      </c>
      <c r="AQ2231" s="205">
        <f t="shared" si="2268"/>
        <v>0</v>
      </c>
      <c r="AR2231" s="207">
        <f t="shared" si="2268"/>
        <v>0</v>
      </c>
      <c r="AS2231" s="205">
        <f t="shared" si="2268"/>
        <v>0</v>
      </c>
      <c r="AT2231" s="207">
        <f t="shared" si="2268"/>
        <v>0</v>
      </c>
      <c r="AU2231" s="205">
        <f t="shared" si="2268"/>
        <v>0</v>
      </c>
      <c r="AV2231" s="205">
        <f t="shared" si="2241"/>
        <v>0</v>
      </c>
      <c r="AW2231" s="211">
        <f t="shared" si="2242"/>
        <v>0</v>
      </c>
      <c r="AY2231" s="205">
        <f t="shared" si="2243"/>
        <v>0</v>
      </c>
      <c r="AZ2231" s="205">
        <f t="shared" si="2244"/>
        <v>0</v>
      </c>
      <c r="BA2231" s="205">
        <f t="shared" si="2245"/>
        <v>0</v>
      </c>
      <c r="BB2231" s="205">
        <f t="shared" si="2246"/>
        <v>0</v>
      </c>
      <c r="BC2231" s="205">
        <f t="shared" si="2247"/>
        <v>0</v>
      </c>
      <c r="BD2231" s="205">
        <f t="shared" si="2248"/>
        <v>0</v>
      </c>
    </row>
    <row r="2232" spans="2:56" x14ac:dyDescent="0.3">
      <c r="B2232" s="179" t="s">
        <v>210</v>
      </c>
      <c r="C2232" s="202">
        <f>SUM(C2233:C2234)</f>
        <v>0</v>
      </c>
      <c r="D2232" s="203">
        <f>SUM(D2233:D2234)</f>
        <v>0</v>
      </c>
      <c r="E2232" s="204">
        <f t="shared" si="2235"/>
        <v>0</v>
      </c>
      <c r="F2232" s="202">
        <f>SUM(F2233:F2234)</f>
        <v>0</v>
      </c>
      <c r="G2232" s="203">
        <f>SUM(G2233:G2234)</f>
        <v>0</v>
      </c>
      <c r="H2232" s="204">
        <f t="shared" si="2236"/>
        <v>0</v>
      </c>
      <c r="I2232" s="202">
        <f>SUM(I2233:I2234)</f>
        <v>0</v>
      </c>
      <c r="J2232" s="205">
        <f>SUM(J2233:J2234)</f>
        <v>0</v>
      </c>
      <c r="K2232" s="206">
        <f t="shared" si="2237"/>
        <v>0</v>
      </c>
      <c r="L2232" s="202">
        <f>SUM(L2233:L2234)</f>
        <v>0</v>
      </c>
      <c r="M2232" s="205">
        <f>SUM(M2233:M2234)</f>
        <v>0</v>
      </c>
      <c r="N2232" s="207">
        <f>SUM(N2233:N2234)</f>
        <v>0</v>
      </c>
      <c r="O2232" s="202">
        <f>SUM(O2233:O2234)</f>
        <v>0</v>
      </c>
      <c r="P2232" s="207">
        <f>SUM(P2233:P2234)</f>
        <v>0</v>
      </c>
      <c r="Q2232" s="208">
        <f t="shared" si="2238"/>
        <v>0</v>
      </c>
      <c r="R2232" s="209">
        <f>SUM(R2233:R2234)</f>
        <v>0</v>
      </c>
      <c r="S2232" s="209">
        <f>SUM(S2233:S2234)</f>
        <v>0</v>
      </c>
      <c r="T2232" s="210">
        <f t="shared" si="2249"/>
        <v>0</v>
      </c>
      <c r="U2232" s="91"/>
      <c r="V2232" s="202">
        <f>SUM(V2233:V2234)</f>
        <v>0</v>
      </c>
      <c r="W2232" s="207">
        <f>SUM(W2233:W2234)</f>
        <v>0</v>
      </c>
      <c r="X2232" s="208">
        <f t="shared" si="2239"/>
        <v>0</v>
      </c>
      <c r="Y2232" s="209">
        <f>SUM(Y2233:Y2234)</f>
        <v>0</v>
      </c>
      <c r="Z2232" s="209">
        <f>SUM(Z2233:Z2234)</f>
        <v>0</v>
      </c>
      <c r="AA2232" s="210">
        <f t="shared" si="2250"/>
        <v>0</v>
      </c>
      <c r="AB2232" s="91"/>
      <c r="AC2232" s="202">
        <f>SUM(AC2233:AC2234)</f>
        <v>0</v>
      </c>
      <c r="AD2232" s="207">
        <f>SUM(AD2233:AD2234)</f>
        <v>0</v>
      </c>
      <c r="AE2232" s="208">
        <f t="shared" si="2240"/>
        <v>0</v>
      </c>
      <c r="AF2232" s="209">
        <f>SUM(AF2233:AF2234)</f>
        <v>0</v>
      </c>
      <c r="AG2232" s="209">
        <f>SUM(AG2233:AG2234)</f>
        <v>0</v>
      </c>
      <c r="AH2232" s="210">
        <f t="shared" si="2251"/>
        <v>0</v>
      </c>
      <c r="AJ2232" s="203">
        <f t="shared" ref="AJ2232:AU2232" si="2269">SUM(AJ2233:AJ2234)</f>
        <v>0</v>
      </c>
      <c r="AK2232" s="205">
        <f t="shared" si="2269"/>
        <v>0</v>
      </c>
      <c r="AL2232" s="207">
        <f t="shared" si="2269"/>
        <v>0</v>
      </c>
      <c r="AM2232" s="205">
        <f t="shared" si="2269"/>
        <v>0</v>
      </c>
      <c r="AN2232" s="207">
        <f t="shared" si="2269"/>
        <v>0</v>
      </c>
      <c r="AO2232" s="205">
        <f t="shared" si="2269"/>
        <v>0</v>
      </c>
      <c r="AP2232" s="207">
        <f t="shared" si="2269"/>
        <v>0</v>
      </c>
      <c r="AQ2232" s="205">
        <f t="shared" si="2269"/>
        <v>0</v>
      </c>
      <c r="AR2232" s="207">
        <f t="shared" si="2269"/>
        <v>0</v>
      </c>
      <c r="AS2232" s="205">
        <f t="shared" si="2269"/>
        <v>0</v>
      </c>
      <c r="AT2232" s="207">
        <f t="shared" si="2269"/>
        <v>0</v>
      </c>
      <c r="AU2232" s="205">
        <f t="shared" si="2269"/>
        <v>0</v>
      </c>
      <c r="AV2232" s="205">
        <f t="shared" si="2241"/>
        <v>0</v>
      </c>
      <c r="AW2232" s="211">
        <f t="shared" si="2242"/>
        <v>0</v>
      </c>
      <c r="AY2232" s="205">
        <f t="shared" si="2243"/>
        <v>0</v>
      </c>
      <c r="AZ2232" s="205">
        <f t="shared" si="2244"/>
        <v>0</v>
      </c>
      <c r="BA2232" s="205">
        <f t="shared" si="2245"/>
        <v>0</v>
      </c>
      <c r="BB2232" s="205">
        <f t="shared" si="2246"/>
        <v>0</v>
      </c>
      <c r="BC2232" s="205">
        <f t="shared" si="2247"/>
        <v>0</v>
      </c>
      <c r="BD2232" s="205">
        <f t="shared" si="2248"/>
        <v>0</v>
      </c>
    </row>
    <row r="2233" spans="2:56" x14ac:dyDescent="0.3">
      <c r="B2233" s="201" t="s">
        <v>211</v>
      </c>
      <c r="C2233" s="255"/>
      <c r="D2233" s="256"/>
      <c r="E2233" s="182">
        <f t="shared" si="2235"/>
        <v>0</v>
      </c>
      <c r="F2233" s="255"/>
      <c r="G2233" s="256"/>
      <c r="H2233" s="182">
        <f t="shared" si="2236"/>
        <v>0</v>
      </c>
      <c r="I2233" s="255"/>
      <c r="J2233" s="257"/>
      <c r="K2233" s="184">
        <f t="shared" si="2237"/>
        <v>0</v>
      </c>
      <c r="L2233" s="255"/>
      <c r="M2233" s="257"/>
      <c r="N2233" s="258"/>
      <c r="O2233" s="255"/>
      <c r="P2233" s="258"/>
      <c r="Q2233" s="177">
        <f t="shared" si="2238"/>
        <v>0</v>
      </c>
      <c r="R2233" s="258"/>
      <c r="S2233" s="258"/>
      <c r="T2233" s="178">
        <f t="shared" si="2249"/>
        <v>0</v>
      </c>
      <c r="U2233" s="157"/>
      <c r="V2233" s="255"/>
      <c r="W2233" s="258"/>
      <c r="X2233" s="177">
        <f t="shared" si="2239"/>
        <v>0</v>
      </c>
      <c r="Y2233" s="258"/>
      <c r="Z2233" s="258"/>
      <c r="AA2233" s="178">
        <f t="shared" si="2250"/>
        <v>0</v>
      </c>
      <c r="AB2233" s="157"/>
      <c r="AC2233" s="255"/>
      <c r="AD2233" s="258"/>
      <c r="AE2233" s="177">
        <f t="shared" si="2240"/>
        <v>0</v>
      </c>
      <c r="AF2233" s="258"/>
      <c r="AG2233" s="258"/>
      <c r="AH2233" s="178">
        <f t="shared" si="2251"/>
        <v>0</v>
      </c>
      <c r="AJ2233" s="252"/>
      <c r="AK2233" s="253"/>
      <c r="AL2233" s="254"/>
      <c r="AM2233" s="253"/>
      <c r="AN2233" s="254"/>
      <c r="AO2233" s="253"/>
      <c r="AP2233" s="254"/>
      <c r="AQ2233" s="253"/>
      <c r="AR2233" s="254"/>
      <c r="AS2233" s="253"/>
      <c r="AT2233" s="254"/>
      <c r="AU2233" s="253"/>
      <c r="AV2233" s="163">
        <f t="shared" si="2241"/>
        <v>0</v>
      </c>
      <c r="AW2233" s="93">
        <f t="shared" si="2242"/>
        <v>0</v>
      </c>
      <c r="AY2233" s="163">
        <f t="shared" si="2243"/>
        <v>0</v>
      </c>
      <c r="AZ2233" s="163">
        <f t="shared" si="2244"/>
        <v>0</v>
      </c>
      <c r="BA2233" s="163">
        <f t="shared" si="2245"/>
        <v>0</v>
      </c>
      <c r="BB2233" s="163">
        <f t="shared" si="2246"/>
        <v>0</v>
      </c>
      <c r="BC2233" s="163">
        <f t="shared" si="2247"/>
        <v>0</v>
      </c>
      <c r="BD2233" s="163">
        <f t="shared" si="2248"/>
        <v>0</v>
      </c>
    </row>
    <row r="2234" spans="2:56" x14ac:dyDescent="0.3">
      <c r="B2234" s="201" t="s">
        <v>212</v>
      </c>
      <c r="C2234" s="255"/>
      <c r="D2234" s="256"/>
      <c r="E2234" s="182">
        <f t="shared" si="2235"/>
        <v>0</v>
      </c>
      <c r="F2234" s="255"/>
      <c r="G2234" s="256"/>
      <c r="H2234" s="182">
        <f t="shared" si="2236"/>
        <v>0</v>
      </c>
      <c r="I2234" s="255"/>
      <c r="J2234" s="257"/>
      <c r="K2234" s="184">
        <f t="shared" si="2237"/>
        <v>0</v>
      </c>
      <c r="L2234" s="255"/>
      <c r="M2234" s="257"/>
      <c r="N2234" s="258"/>
      <c r="O2234" s="255"/>
      <c r="P2234" s="258"/>
      <c r="Q2234" s="177">
        <f t="shared" si="2238"/>
        <v>0</v>
      </c>
      <c r="R2234" s="258"/>
      <c r="S2234" s="258"/>
      <c r="T2234" s="178">
        <f t="shared" si="2249"/>
        <v>0</v>
      </c>
      <c r="U2234" s="157"/>
      <c r="V2234" s="255"/>
      <c r="W2234" s="258"/>
      <c r="X2234" s="177">
        <f t="shared" si="2239"/>
        <v>0</v>
      </c>
      <c r="Y2234" s="258"/>
      <c r="Z2234" s="258"/>
      <c r="AA2234" s="178">
        <f t="shared" si="2250"/>
        <v>0</v>
      </c>
      <c r="AB2234" s="157"/>
      <c r="AC2234" s="255"/>
      <c r="AD2234" s="258"/>
      <c r="AE2234" s="177">
        <f t="shared" si="2240"/>
        <v>0</v>
      </c>
      <c r="AF2234" s="258"/>
      <c r="AG2234" s="258"/>
      <c r="AH2234" s="178">
        <f t="shared" si="2251"/>
        <v>0</v>
      </c>
      <c r="AJ2234" s="252"/>
      <c r="AK2234" s="253"/>
      <c r="AL2234" s="254"/>
      <c r="AM2234" s="253"/>
      <c r="AN2234" s="254"/>
      <c r="AO2234" s="253"/>
      <c r="AP2234" s="254"/>
      <c r="AQ2234" s="253"/>
      <c r="AR2234" s="254"/>
      <c r="AS2234" s="253"/>
      <c r="AT2234" s="254"/>
      <c r="AU2234" s="253"/>
      <c r="AV2234" s="163">
        <f t="shared" si="2241"/>
        <v>0</v>
      </c>
      <c r="AW2234" s="93">
        <f t="shared" si="2242"/>
        <v>0</v>
      </c>
      <c r="AY2234" s="163">
        <f t="shared" si="2243"/>
        <v>0</v>
      </c>
      <c r="AZ2234" s="163">
        <f t="shared" si="2244"/>
        <v>0</v>
      </c>
      <c r="BA2234" s="163">
        <f t="shared" si="2245"/>
        <v>0</v>
      </c>
      <c r="BB2234" s="163">
        <f t="shared" si="2246"/>
        <v>0</v>
      </c>
      <c r="BC2234" s="163">
        <f t="shared" si="2247"/>
        <v>0</v>
      </c>
      <c r="BD2234" s="163">
        <f t="shared" si="2248"/>
        <v>0</v>
      </c>
    </row>
    <row r="2235" spans="2:56" x14ac:dyDescent="0.3">
      <c r="B2235" s="179" t="s">
        <v>213</v>
      </c>
      <c r="C2235" s="202">
        <f>SUM(C2236)</f>
        <v>0</v>
      </c>
      <c r="D2235" s="203">
        <f>SUM(D2236)</f>
        <v>0</v>
      </c>
      <c r="E2235" s="204">
        <f t="shared" si="2235"/>
        <v>0</v>
      </c>
      <c r="F2235" s="202">
        <f>SUM(F2236)</f>
        <v>0</v>
      </c>
      <c r="G2235" s="203">
        <f>SUM(G2236)</f>
        <v>0</v>
      </c>
      <c r="H2235" s="204">
        <f t="shared" si="2236"/>
        <v>0</v>
      </c>
      <c r="I2235" s="202">
        <f>SUM(I2236)</f>
        <v>0</v>
      </c>
      <c r="J2235" s="205">
        <f>SUM(J2236)</f>
        <v>0</v>
      </c>
      <c r="K2235" s="206">
        <f t="shared" si="2237"/>
        <v>0</v>
      </c>
      <c r="L2235" s="202">
        <f>SUM(L2236)</f>
        <v>0</v>
      </c>
      <c r="M2235" s="205">
        <f>SUM(M2236)</f>
        <v>0</v>
      </c>
      <c r="N2235" s="207">
        <f>SUM(N2236)</f>
        <v>0</v>
      </c>
      <c r="O2235" s="202">
        <f>SUM(O2236)</f>
        <v>0</v>
      </c>
      <c r="P2235" s="207">
        <f>SUM(P2236)</f>
        <v>0</v>
      </c>
      <c r="Q2235" s="208">
        <f t="shared" si="2238"/>
        <v>0</v>
      </c>
      <c r="R2235" s="209">
        <f>SUM(R2236)</f>
        <v>0</v>
      </c>
      <c r="S2235" s="209">
        <f>SUM(S2236)</f>
        <v>0</v>
      </c>
      <c r="T2235" s="210">
        <f t="shared" si="2249"/>
        <v>0</v>
      </c>
      <c r="U2235" s="91"/>
      <c r="V2235" s="202">
        <f>SUM(V2236)</f>
        <v>0</v>
      </c>
      <c r="W2235" s="207">
        <f>SUM(W2236)</f>
        <v>0</v>
      </c>
      <c r="X2235" s="208">
        <f t="shared" si="2239"/>
        <v>0</v>
      </c>
      <c r="Y2235" s="209">
        <f>SUM(Y2236)</f>
        <v>0</v>
      </c>
      <c r="Z2235" s="209">
        <f>SUM(Z2236)</f>
        <v>0</v>
      </c>
      <c r="AA2235" s="210">
        <f t="shared" si="2250"/>
        <v>0</v>
      </c>
      <c r="AB2235" s="91"/>
      <c r="AC2235" s="202">
        <f>SUM(AC2236)</f>
        <v>0</v>
      </c>
      <c r="AD2235" s="207">
        <f>SUM(AD2236)</f>
        <v>0</v>
      </c>
      <c r="AE2235" s="208">
        <f t="shared" si="2240"/>
        <v>0</v>
      </c>
      <c r="AF2235" s="209">
        <f>SUM(AF2236)</f>
        <v>0</v>
      </c>
      <c r="AG2235" s="209">
        <f>SUM(AG2236)</f>
        <v>0</v>
      </c>
      <c r="AH2235" s="210">
        <f t="shared" si="2251"/>
        <v>0</v>
      </c>
      <c r="AJ2235" s="203">
        <f t="shared" ref="AJ2235:AU2235" si="2270">SUM(AJ2236)</f>
        <v>0</v>
      </c>
      <c r="AK2235" s="205">
        <f t="shared" si="2270"/>
        <v>0</v>
      </c>
      <c r="AL2235" s="207">
        <f t="shared" si="2270"/>
        <v>0</v>
      </c>
      <c r="AM2235" s="205">
        <f t="shared" si="2270"/>
        <v>0</v>
      </c>
      <c r="AN2235" s="207">
        <f t="shared" si="2270"/>
        <v>0</v>
      </c>
      <c r="AO2235" s="205">
        <f t="shared" si="2270"/>
        <v>0</v>
      </c>
      <c r="AP2235" s="207">
        <f t="shared" si="2270"/>
        <v>0</v>
      </c>
      <c r="AQ2235" s="205">
        <f t="shared" si="2270"/>
        <v>0</v>
      </c>
      <c r="AR2235" s="207">
        <f t="shared" si="2270"/>
        <v>0</v>
      </c>
      <c r="AS2235" s="205">
        <f t="shared" si="2270"/>
        <v>0</v>
      </c>
      <c r="AT2235" s="207">
        <f t="shared" si="2270"/>
        <v>0</v>
      </c>
      <c r="AU2235" s="205">
        <f t="shared" si="2270"/>
        <v>0</v>
      </c>
      <c r="AV2235" s="205">
        <f t="shared" si="2241"/>
        <v>0</v>
      </c>
      <c r="AW2235" s="211">
        <f t="shared" si="2242"/>
        <v>0</v>
      </c>
      <c r="AY2235" s="205">
        <f t="shared" si="2243"/>
        <v>0</v>
      </c>
      <c r="AZ2235" s="205">
        <f t="shared" si="2244"/>
        <v>0</v>
      </c>
      <c r="BA2235" s="205">
        <f t="shared" si="2245"/>
        <v>0</v>
      </c>
      <c r="BB2235" s="205">
        <f t="shared" si="2246"/>
        <v>0</v>
      </c>
      <c r="BC2235" s="205">
        <f t="shared" si="2247"/>
        <v>0</v>
      </c>
      <c r="BD2235" s="205">
        <f t="shared" si="2248"/>
        <v>0</v>
      </c>
    </row>
    <row r="2236" spans="2:56" x14ac:dyDescent="0.3">
      <c r="B2236" s="201" t="s">
        <v>105</v>
      </c>
      <c r="C2236" s="255"/>
      <c r="D2236" s="256"/>
      <c r="E2236" s="182">
        <f t="shared" si="2235"/>
        <v>0</v>
      </c>
      <c r="F2236" s="255"/>
      <c r="G2236" s="256"/>
      <c r="H2236" s="182">
        <f t="shared" si="2236"/>
        <v>0</v>
      </c>
      <c r="I2236" s="255"/>
      <c r="J2236" s="257"/>
      <c r="K2236" s="184">
        <f t="shared" si="2237"/>
        <v>0</v>
      </c>
      <c r="L2236" s="255"/>
      <c r="M2236" s="257"/>
      <c r="N2236" s="258"/>
      <c r="O2236" s="255"/>
      <c r="P2236" s="258"/>
      <c r="Q2236" s="177">
        <f t="shared" si="2238"/>
        <v>0</v>
      </c>
      <c r="R2236" s="258"/>
      <c r="S2236" s="258"/>
      <c r="T2236" s="178">
        <f t="shared" si="2249"/>
        <v>0</v>
      </c>
      <c r="U2236" s="157"/>
      <c r="V2236" s="255"/>
      <c r="W2236" s="258"/>
      <c r="X2236" s="177">
        <f t="shared" si="2239"/>
        <v>0</v>
      </c>
      <c r="Y2236" s="258"/>
      <c r="Z2236" s="258"/>
      <c r="AA2236" s="178">
        <f t="shared" si="2250"/>
        <v>0</v>
      </c>
      <c r="AB2236" s="157"/>
      <c r="AC2236" s="255"/>
      <c r="AD2236" s="258"/>
      <c r="AE2236" s="177">
        <f t="shared" si="2240"/>
        <v>0</v>
      </c>
      <c r="AF2236" s="258"/>
      <c r="AG2236" s="258"/>
      <c r="AH2236" s="178">
        <f t="shared" si="2251"/>
        <v>0</v>
      </c>
      <c r="AJ2236" s="252"/>
      <c r="AK2236" s="253"/>
      <c r="AL2236" s="254"/>
      <c r="AM2236" s="253"/>
      <c r="AN2236" s="254"/>
      <c r="AO2236" s="253"/>
      <c r="AP2236" s="254"/>
      <c r="AQ2236" s="253"/>
      <c r="AR2236" s="254"/>
      <c r="AS2236" s="253"/>
      <c r="AT2236" s="254"/>
      <c r="AU2236" s="253"/>
      <c r="AV2236" s="163">
        <f t="shared" si="2241"/>
        <v>0</v>
      </c>
      <c r="AW2236" s="93">
        <f t="shared" si="2242"/>
        <v>0</v>
      </c>
      <c r="AY2236" s="163">
        <f t="shared" si="2243"/>
        <v>0</v>
      </c>
      <c r="AZ2236" s="163">
        <f t="shared" si="2244"/>
        <v>0</v>
      </c>
      <c r="BA2236" s="163">
        <f t="shared" si="2245"/>
        <v>0</v>
      </c>
      <c r="BB2236" s="163">
        <f t="shared" si="2246"/>
        <v>0</v>
      </c>
      <c r="BC2236" s="163">
        <f t="shared" si="2247"/>
        <v>0</v>
      </c>
      <c r="BD2236" s="163">
        <f t="shared" si="2248"/>
        <v>0</v>
      </c>
    </row>
    <row r="2237" spans="2:56" x14ac:dyDescent="0.3">
      <c r="B2237" s="176" t="s">
        <v>214</v>
      </c>
      <c r="C2237" s="202">
        <f>SUM(C2238,C2242)</f>
        <v>0</v>
      </c>
      <c r="D2237" s="203">
        <f>SUM(D2238,D2242)</f>
        <v>0</v>
      </c>
      <c r="E2237" s="204">
        <f t="shared" si="2235"/>
        <v>0</v>
      </c>
      <c r="F2237" s="202">
        <f>SUM(F2238,F2242)</f>
        <v>0</v>
      </c>
      <c r="G2237" s="203">
        <f>SUM(G2238,G2242)</f>
        <v>0</v>
      </c>
      <c r="H2237" s="204">
        <f t="shared" si="2236"/>
        <v>0</v>
      </c>
      <c r="I2237" s="202">
        <f>SUM(I2238,I2242)</f>
        <v>0</v>
      </c>
      <c r="J2237" s="205">
        <f>SUM(J2238,J2242)</f>
        <v>0</v>
      </c>
      <c r="K2237" s="206">
        <f t="shared" si="2237"/>
        <v>0</v>
      </c>
      <c r="L2237" s="202">
        <f>SUM(L2238,L2242)</f>
        <v>0</v>
      </c>
      <c r="M2237" s="205">
        <f>SUM(M2238,M2242)</f>
        <v>0</v>
      </c>
      <c r="N2237" s="207">
        <f>SUM(N2238,N2242)</f>
        <v>0</v>
      </c>
      <c r="O2237" s="202">
        <f>SUM(O2238,O2242)</f>
        <v>0</v>
      </c>
      <c r="P2237" s="207">
        <f>SUM(P2238,P2242)</f>
        <v>0</v>
      </c>
      <c r="Q2237" s="208">
        <f t="shared" si="2238"/>
        <v>0</v>
      </c>
      <c r="R2237" s="209">
        <f>SUM(R2238,R2242)</f>
        <v>0</v>
      </c>
      <c r="S2237" s="209">
        <f>SUM(S2238,S2242)</f>
        <v>0</v>
      </c>
      <c r="T2237" s="210">
        <f t="shared" si="2249"/>
        <v>0</v>
      </c>
      <c r="U2237" s="91"/>
      <c r="V2237" s="202">
        <f>SUM(V2238,V2242)</f>
        <v>0</v>
      </c>
      <c r="W2237" s="207">
        <f>SUM(W2238,W2242)</f>
        <v>0</v>
      </c>
      <c r="X2237" s="208">
        <f t="shared" si="2239"/>
        <v>0</v>
      </c>
      <c r="Y2237" s="209">
        <f>SUM(Y2238,Y2242)</f>
        <v>0</v>
      </c>
      <c r="Z2237" s="209">
        <f>SUM(Z2238,Z2242)</f>
        <v>0</v>
      </c>
      <c r="AA2237" s="210">
        <f t="shared" si="2250"/>
        <v>0</v>
      </c>
      <c r="AB2237" s="91"/>
      <c r="AC2237" s="202">
        <f>SUM(AC2238,AC2242)</f>
        <v>0</v>
      </c>
      <c r="AD2237" s="207">
        <f>SUM(AD2238,AD2242)</f>
        <v>0</v>
      </c>
      <c r="AE2237" s="208">
        <f t="shared" si="2240"/>
        <v>0</v>
      </c>
      <c r="AF2237" s="209">
        <f>SUM(AF2238,AF2242)</f>
        <v>0</v>
      </c>
      <c r="AG2237" s="209">
        <f>SUM(AG2238,AG2242)</f>
        <v>0</v>
      </c>
      <c r="AH2237" s="210">
        <f t="shared" si="2251"/>
        <v>0</v>
      </c>
      <c r="AJ2237" s="203">
        <f t="shared" ref="AJ2237:AU2237" si="2271">SUM(AJ2238,AJ2242)</f>
        <v>0</v>
      </c>
      <c r="AK2237" s="205">
        <f t="shared" si="2271"/>
        <v>0</v>
      </c>
      <c r="AL2237" s="207">
        <f t="shared" si="2271"/>
        <v>0</v>
      </c>
      <c r="AM2237" s="205">
        <f t="shared" si="2271"/>
        <v>0</v>
      </c>
      <c r="AN2237" s="207">
        <f t="shared" si="2271"/>
        <v>0</v>
      </c>
      <c r="AO2237" s="205">
        <f t="shared" si="2271"/>
        <v>0</v>
      </c>
      <c r="AP2237" s="207">
        <f t="shared" si="2271"/>
        <v>0</v>
      </c>
      <c r="AQ2237" s="205">
        <f t="shared" si="2271"/>
        <v>0</v>
      </c>
      <c r="AR2237" s="207">
        <f t="shared" si="2271"/>
        <v>0</v>
      </c>
      <c r="AS2237" s="205">
        <f t="shared" si="2271"/>
        <v>0</v>
      </c>
      <c r="AT2237" s="207">
        <f t="shared" si="2271"/>
        <v>0</v>
      </c>
      <c r="AU2237" s="205">
        <f t="shared" si="2271"/>
        <v>0</v>
      </c>
      <c r="AV2237" s="205">
        <f t="shared" si="2241"/>
        <v>0</v>
      </c>
      <c r="AW2237" s="211">
        <f t="shared" si="2242"/>
        <v>0</v>
      </c>
      <c r="AY2237" s="205">
        <f t="shared" si="2243"/>
        <v>0</v>
      </c>
      <c r="AZ2237" s="205">
        <f t="shared" si="2244"/>
        <v>0</v>
      </c>
      <c r="BA2237" s="205">
        <f t="shared" si="2245"/>
        <v>0</v>
      </c>
      <c r="BB2237" s="205">
        <f t="shared" si="2246"/>
        <v>0</v>
      </c>
      <c r="BC2237" s="205">
        <f t="shared" si="2247"/>
        <v>0</v>
      </c>
      <c r="BD2237" s="205">
        <f t="shared" si="2248"/>
        <v>0</v>
      </c>
    </row>
    <row r="2238" spans="2:56" x14ac:dyDescent="0.3">
      <c r="B2238" s="179" t="s">
        <v>215</v>
      </c>
      <c r="C2238" s="202">
        <f>SUM(C2239:C2241)</f>
        <v>0</v>
      </c>
      <c r="D2238" s="203">
        <f>SUM(D2239:D2241)</f>
        <v>0</v>
      </c>
      <c r="E2238" s="204">
        <f t="shared" si="2235"/>
        <v>0</v>
      </c>
      <c r="F2238" s="202">
        <f>SUM(F2239:F2241)</f>
        <v>0</v>
      </c>
      <c r="G2238" s="203">
        <f>SUM(G2239:G2241)</f>
        <v>0</v>
      </c>
      <c r="H2238" s="204">
        <f t="shared" si="2236"/>
        <v>0</v>
      </c>
      <c r="I2238" s="202">
        <f>SUM(I2239:I2241)</f>
        <v>0</v>
      </c>
      <c r="J2238" s="205">
        <f>SUM(J2239:J2241)</f>
        <v>0</v>
      </c>
      <c r="K2238" s="206">
        <f t="shared" si="2237"/>
        <v>0</v>
      </c>
      <c r="L2238" s="202">
        <f>SUM(L2239:L2241)</f>
        <v>0</v>
      </c>
      <c r="M2238" s="205">
        <f>SUM(M2239:M2241)</f>
        <v>0</v>
      </c>
      <c r="N2238" s="207">
        <f>SUM(N2239:N2241)</f>
        <v>0</v>
      </c>
      <c r="O2238" s="202">
        <f>SUM(O2239:O2241)</f>
        <v>0</v>
      </c>
      <c r="P2238" s="207">
        <f>SUM(P2239:P2241)</f>
        <v>0</v>
      </c>
      <c r="Q2238" s="208">
        <f t="shared" si="2238"/>
        <v>0</v>
      </c>
      <c r="R2238" s="209">
        <f>SUM(R2239:R2241)</f>
        <v>0</v>
      </c>
      <c r="S2238" s="209">
        <f>SUM(S2239:S2241)</f>
        <v>0</v>
      </c>
      <c r="T2238" s="210">
        <f t="shared" si="2249"/>
        <v>0</v>
      </c>
      <c r="U2238" s="91"/>
      <c r="V2238" s="202">
        <f>SUM(V2239:V2241)</f>
        <v>0</v>
      </c>
      <c r="W2238" s="207">
        <f>SUM(W2239:W2241)</f>
        <v>0</v>
      </c>
      <c r="X2238" s="208">
        <f t="shared" si="2239"/>
        <v>0</v>
      </c>
      <c r="Y2238" s="209">
        <f>SUM(Y2239:Y2241)</f>
        <v>0</v>
      </c>
      <c r="Z2238" s="209">
        <f>SUM(Z2239:Z2241)</f>
        <v>0</v>
      </c>
      <c r="AA2238" s="210">
        <f t="shared" si="2250"/>
        <v>0</v>
      </c>
      <c r="AB2238" s="91"/>
      <c r="AC2238" s="202">
        <f>SUM(AC2239:AC2241)</f>
        <v>0</v>
      </c>
      <c r="AD2238" s="207">
        <f>SUM(AD2239:AD2241)</f>
        <v>0</v>
      </c>
      <c r="AE2238" s="208">
        <f t="shared" si="2240"/>
        <v>0</v>
      </c>
      <c r="AF2238" s="209">
        <f>SUM(AF2239:AF2241)</f>
        <v>0</v>
      </c>
      <c r="AG2238" s="209">
        <f>SUM(AG2239:AG2241)</f>
        <v>0</v>
      </c>
      <c r="AH2238" s="210">
        <f t="shared" si="2251"/>
        <v>0</v>
      </c>
      <c r="AJ2238" s="203">
        <f t="shared" ref="AJ2238:AU2238" si="2272">SUM(AJ2239:AJ2241)</f>
        <v>0</v>
      </c>
      <c r="AK2238" s="205">
        <f t="shared" si="2272"/>
        <v>0</v>
      </c>
      <c r="AL2238" s="207">
        <f t="shared" si="2272"/>
        <v>0</v>
      </c>
      <c r="AM2238" s="205">
        <f t="shared" si="2272"/>
        <v>0</v>
      </c>
      <c r="AN2238" s="207">
        <f t="shared" si="2272"/>
        <v>0</v>
      </c>
      <c r="AO2238" s="205">
        <f t="shared" si="2272"/>
        <v>0</v>
      </c>
      <c r="AP2238" s="207">
        <f t="shared" si="2272"/>
        <v>0</v>
      </c>
      <c r="AQ2238" s="205">
        <f t="shared" si="2272"/>
        <v>0</v>
      </c>
      <c r="AR2238" s="207">
        <f t="shared" si="2272"/>
        <v>0</v>
      </c>
      <c r="AS2238" s="205">
        <f t="shared" si="2272"/>
        <v>0</v>
      </c>
      <c r="AT2238" s="207">
        <f t="shared" si="2272"/>
        <v>0</v>
      </c>
      <c r="AU2238" s="205">
        <f t="shared" si="2272"/>
        <v>0</v>
      </c>
      <c r="AV2238" s="205">
        <f t="shared" si="2241"/>
        <v>0</v>
      </c>
      <c r="AW2238" s="211">
        <f t="shared" si="2242"/>
        <v>0</v>
      </c>
      <c r="AY2238" s="205">
        <f t="shared" si="2243"/>
        <v>0</v>
      </c>
      <c r="AZ2238" s="205">
        <f t="shared" si="2244"/>
        <v>0</v>
      </c>
      <c r="BA2238" s="205">
        <f t="shared" si="2245"/>
        <v>0</v>
      </c>
      <c r="BB2238" s="205">
        <f t="shared" si="2246"/>
        <v>0</v>
      </c>
      <c r="BC2238" s="205">
        <f t="shared" si="2247"/>
        <v>0</v>
      </c>
      <c r="BD2238" s="205">
        <f t="shared" si="2248"/>
        <v>0</v>
      </c>
    </row>
    <row r="2239" spans="2:56" x14ac:dyDescent="0.3">
      <c r="B2239" s="201" t="s">
        <v>216</v>
      </c>
      <c r="C2239" s="255"/>
      <c r="D2239" s="256"/>
      <c r="E2239" s="182">
        <f t="shared" si="2235"/>
        <v>0</v>
      </c>
      <c r="F2239" s="255"/>
      <c r="G2239" s="256"/>
      <c r="H2239" s="182">
        <f t="shared" si="2236"/>
        <v>0</v>
      </c>
      <c r="I2239" s="255"/>
      <c r="J2239" s="257"/>
      <c r="K2239" s="184">
        <f t="shared" si="2237"/>
        <v>0</v>
      </c>
      <c r="L2239" s="255"/>
      <c r="M2239" s="257"/>
      <c r="N2239" s="258"/>
      <c r="O2239" s="255"/>
      <c r="P2239" s="258"/>
      <c r="Q2239" s="177">
        <f t="shared" si="2238"/>
        <v>0</v>
      </c>
      <c r="R2239" s="258"/>
      <c r="S2239" s="258"/>
      <c r="T2239" s="178">
        <f t="shared" si="2249"/>
        <v>0</v>
      </c>
      <c r="U2239" s="157"/>
      <c r="V2239" s="255"/>
      <c r="W2239" s="258"/>
      <c r="X2239" s="177">
        <f t="shared" si="2239"/>
        <v>0</v>
      </c>
      <c r="Y2239" s="258"/>
      <c r="Z2239" s="258"/>
      <c r="AA2239" s="178">
        <f t="shared" si="2250"/>
        <v>0</v>
      </c>
      <c r="AB2239" s="157"/>
      <c r="AC2239" s="255"/>
      <c r="AD2239" s="258"/>
      <c r="AE2239" s="177">
        <f t="shared" si="2240"/>
        <v>0</v>
      </c>
      <c r="AF2239" s="258"/>
      <c r="AG2239" s="258"/>
      <c r="AH2239" s="178">
        <f t="shared" si="2251"/>
        <v>0</v>
      </c>
      <c r="AJ2239" s="252"/>
      <c r="AK2239" s="253"/>
      <c r="AL2239" s="254"/>
      <c r="AM2239" s="253"/>
      <c r="AN2239" s="254"/>
      <c r="AO2239" s="253"/>
      <c r="AP2239" s="254"/>
      <c r="AQ2239" s="253"/>
      <c r="AR2239" s="254"/>
      <c r="AS2239" s="253"/>
      <c r="AT2239" s="254"/>
      <c r="AU2239" s="253"/>
      <c r="AV2239" s="163">
        <f t="shared" si="2241"/>
        <v>0</v>
      </c>
      <c r="AW2239" s="93">
        <f t="shared" si="2242"/>
        <v>0</v>
      </c>
      <c r="AY2239" s="163">
        <f t="shared" si="2243"/>
        <v>0</v>
      </c>
      <c r="AZ2239" s="163">
        <f t="shared" si="2244"/>
        <v>0</v>
      </c>
      <c r="BA2239" s="163">
        <f t="shared" si="2245"/>
        <v>0</v>
      </c>
      <c r="BB2239" s="163">
        <f t="shared" si="2246"/>
        <v>0</v>
      </c>
      <c r="BC2239" s="163">
        <f t="shared" si="2247"/>
        <v>0</v>
      </c>
      <c r="BD2239" s="163">
        <f t="shared" si="2248"/>
        <v>0</v>
      </c>
    </row>
    <row r="2240" spans="2:56" x14ac:dyDescent="0.3">
      <c r="B2240" s="201" t="s">
        <v>217</v>
      </c>
      <c r="C2240" s="255"/>
      <c r="D2240" s="256"/>
      <c r="E2240" s="182">
        <f t="shared" si="2235"/>
        <v>0</v>
      </c>
      <c r="F2240" s="255"/>
      <c r="G2240" s="256"/>
      <c r="H2240" s="182">
        <f t="shared" si="2236"/>
        <v>0</v>
      </c>
      <c r="I2240" s="255"/>
      <c r="J2240" s="257"/>
      <c r="K2240" s="184">
        <f t="shared" si="2237"/>
        <v>0</v>
      </c>
      <c r="L2240" s="255"/>
      <c r="M2240" s="257"/>
      <c r="N2240" s="258"/>
      <c r="O2240" s="255"/>
      <c r="P2240" s="258"/>
      <c r="Q2240" s="177">
        <f t="shared" si="2238"/>
        <v>0</v>
      </c>
      <c r="R2240" s="258"/>
      <c r="S2240" s="258"/>
      <c r="T2240" s="178">
        <f t="shared" si="2249"/>
        <v>0</v>
      </c>
      <c r="U2240" s="157"/>
      <c r="V2240" s="255"/>
      <c r="W2240" s="258"/>
      <c r="X2240" s="177">
        <f t="shared" si="2239"/>
        <v>0</v>
      </c>
      <c r="Y2240" s="258"/>
      <c r="Z2240" s="258"/>
      <c r="AA2240" s="178">
        <f t="shared" si="2250"/>
        <v>0</v>
      </c>
      <c r="AB2240" s="157"/>
      <c r="AC2240" s="255"/>
      <c r="AD2240" s="258"/>
      <c r="AE2240" s="177">
        <f t="shared" si="2240"/>
        <v>0</v>
      </c>
      <c r="AF2240" s="258"/>
      <c r="AG2240" s="258"/>
      <c r="AH2240" s="178">
        <f t="shared" si="2251"/>
        <v>0</v>
      </c>
      <c r="AJ2240" s="252"/>
      <c r="AK2240" s="253"/>
      <c r="AL2240" s="254"/>
      <c r="AM2240" s="253"/>
      <c r="AN2240" s="254"/>
      <c r="AO2240" s="253"/>
      <c r="AP2240" s="254"/>
      <c r="AQ2240" s="253"/>
      <c r="AR2240" s="254"/>
      <c r="AS2240" s="253"/>
      <c r="AT2240" s="254"/>
      <c r="AU2240" s="253"/>
      <c r="AV2240" s="163">
        <f t="shared" si="2241"/>
        <v>0</v>
      </c>
      <c r="AW2240" s="93">
        <f t="shared" si="2242"/>
        <v>0</v>
      </c>
      <c r="AY2240" s="163">
        <f t="shared" si="2243"/>
        <v>0</v>
      </c>
      <c r="AZ2240" s="163">
        <f t="shared" si="2244"/>
        <v>0</v>
      </c>
      <c r="BA2240" s="163">
        <f t="shared" si="2245"/>
        <v>0</v>
      </c>
      <c r="BB2240" s="163">
        <f t="shared" si="2246"/>
        <v>0</v>
      </c>
      <c r="BC2240" s="163">
        <f t="shared" si="2247"/>
        <v>0</v>
      </c>
      <c r="BD2240" s="163">
        <f t="shared" si="2248"/>
        <v>0</v>
      </c>
    </row>
    <row r="2241" spans="2:56" x14ac:dyDescent="0.3">
      <c r="B2241" s="201" t="s">
        <v>218</v>
      </c>
      <c r="C2241" s="255"/>
      <c r="D2241" s="256"/>
      <c r="E2241" s="182">
        <f t="shared" si="2235"/>
        <v>0</v>
      </c>
      <c r="F2241" s="255"/>
      <c r="G2241" s="256"/>
      <c r="H2241" s="182">
        <f t="shared" si="2236"/>
        <v>0</v>
      </c>
      <c r="I2241" s="255"/>
      <c r="J2241" s="257"/>
      <c r="K2241" s="184">
        <f t="shared" si="2237"/>
        <v>0</v>
      </c>
      <c r="L2241" s="255"/>
      <c r="M2241" s="257"/>
      <c r="N2241" s="258"/>
      <c r="O2241" s="255"/>
      <c r="P2241" s="258"/>
      <c r="Q2241" s="177">
        <f t="shared" si="2238"/>
        <v>0</v>
      </c>
      <c r="R2241" s="258"/>
      <c r="S2241" s="258"/>
      <c r="T2241" s="178">
        <f t="shared" si="2249"/>
        <v>0</v>
      </c>
      <c r="U2241" s="157"/>
      <c r="V2241" s="255"/>
      <c r="W2241" s="258"/>
      <c r="X2241" s="177">
        <f t="shared" si="2239"/>
        <v>0</v>
      </c>
      <c r="Y2241" s="258"/>
      <c r="Z2241" s="258"/>
      <c r="AA2241" s="178">
        <f t="shared" si="2250"/>
        <v>0</v>
      </c>
      <c r="AB2241" s="157"/>
      <c r="AC2241" s="255"/>
      <c r="AD2241" s="258"/>
      <c r="AE2241" s="177">
        <f t="shared" si="2240"/>
        <v>0</v>
      </c>
      <c r="AF2241" s="258"/>
      <c r="AG2241" s="258"/>
      <c r="AH2241" s="178">
        <f t="shared" si="2251"/>
        <v>0</v>
      </c>
      <c r="AJ2241" s="252"/>
      <c r="AK2241" s="253"/>
      <c r="AL2241" s="254"/>
      <c r="AM2241" s="253"/>
      <c r="AN2241" s="254"/>
      <c r="AO2241" s="253"/>
      <c r="AP2241" s="254"/>
      <c r="AQ2241" s="253"/>
      <c r="AR2241" s="254"/>
      <c r="AS2241" s="253"/>
      <c r="AT2241" s="254"/>
      <c r="AU2241" s="253"/>
      <c r="AV2241" s="163">
        <f t="shared" si="2241"/>
        <v>0</v>
      </c>
      <c r="AW2241" s="93">
        <f t="shared" si="2242"/>
        <v>0</v>
      </c>
      <c r="AY2241" s="163">
        <f t="shared" si="2243"/>
        <v>0</v>
      </c>
      <c r="AZ2241" s="163">
        <f t="shared" si="2244"/>
        <v>0</v>
      </c>
      <c r="BA2241" s="163">
        <f t="shared" si="2245"/>
        <v>0</v>
      </c>
      <c r="BB2241" s="163">
        <f t="shared" si="2246"/>
        <v>0</v>
      </c>
      <c r="BC2241" s="163">
        <f t="shared" si="2247"/>
        <v>0</v>
      </c>
      <c r="BD2241" s="163">
        <f t="shared" si="2248"/>
        <v>0</v>
      </c>
    </row>
    <row r="2242" spans="2:56" x14ac:dyDescent="0.3">
      <c r="B2242" s="179" t="s">
        <v>219</v>
      </c>
      <c r="C2242" s="202">
        <f>SUM(C2243:C2249)</f>
        <v>0</v>
      </c>
      <c r="D2242" s="203">
        <f>SUM(D2243:D2249)</f>
        <v>0</v>
      </c>
      <c r="E2242" s="204">
        <f t="shared" si="2235"/>
        <v>0</v>
      </c>
      <c r="F2242" s="202">
        <f>SUM(F2243:F2249)</f>
        <v>0</v>
      </c>
      <c r="G2242" s="203">
        <f>SUM(G2243:G2249)</f>
        <v>0</v>
      </c>
      <c r="H2242" s="204">
        <f t="shared" si="2236"/>
        <v>0</v>
      </c>
      <c r="I2242" s="202">
        <f>SUM(I2243:I2249)</f>
        <v>0</v>
      </c>
      <c r="J2242" s="205">
        <f>SUM(J2243:J2249)</f>
        <v>0</v>
      </c>
      <c r="K2242" s="206">
        <f t="shared" si="2237"/>
        <v>0</v>
      </c>
      <c r="L2242" s="202">
        <f>SUM(L2243:L2249)</f>
        <v>0</v>
      </c>
      <c r="M2242" s="205">
        <f>SUM(M2243:M2249)</f>
        <v>0</v>
      </c>
      <c r="N2242" s="207">
        <f>SUM(N2243:N2249)</f>
        <v>0</v>
      </c>
      <c r="O2242" s="202">
        <f>SUM(O2243:O2249)</f>
        <v>0</v>
      </c>
      <c r="P2242" s="207">
        <f>SUM(P2243:P2249)</f>
        <v>0</v>
      </c>
      <c r="Q2242" s="208">
        <f t="shared" si="2238"/>
        <v>0</v>
      </c>
      <c r="R2242" s="209">
        <f>SUM(R2243:R2249)</f>
        <v>0</v>
      </c>
      <c r="S2242" s="209">
        <f>SUM(S2243:S2249)</f>
        <v>0</v>
      </c>
      <c r="T2242" s="210">
        <f t="shared" si="2249"/>
        <v>0</v>
      </c>
      <c r="U2242" s="91"/>
      <c r="V2242" s="202">
        <f>SUM(V2243:V2249)</f>
        <v>0</v>
      </c>
      <c r="W2242" s="207">
        <f>SUM(W2243:W2249)</f>
        <v>0</v>
      </c>
      <c r="X2242" s="208">
        <f t="shared" si="2239"/>
        <v>0</v>
      </c>
      <c r="Y2242" s="209">
        <f>SUM(Y2243:Y2249)</f>
        <v>0</v>
      </c>
      <c r="Z2242" s="209">
        <f>SUM(Z2243:Z2249)</f>
        <v>0</v>
      </c>
      <c r="AA2242" s="210">
        <f t="shared" si="2250"/>
        <v>0</v>
      </c>
      <c r="AB2242" s="91"/>
      <c r="AC2242" s="202">
        <f>SUM(AC2243:AC2249)</f>
        <v>0</v>
      </c>
      <c r="AD2242" s="207">
        <f>SUM(AD2243:AD2249)</f>
        <v>0</v>
      </c>
      <c r="AE2242" s="208">
        <f t="shared" si="2240"/>
        <v>0</v>
      </c>
      <c r="AF2242" s="209">
        <f>SUM(AF2243:AF2249)</f>
        <v>0</v>
      </c>
      <c r="AG2242" s="209">
        <f>SUM(AG2243:AG2249)</f>
        <v>0</v>
      </c>
      <c r="AH2242" s="210">
        <f t="shared" si="2251"/>
        <v>0</v>
      </c>
      <c r="AJ2242" s="203">
        <f t="shared" ref="AJ2242:AU2242" si="2273">SUM(AJ2243:AJ2249)</f>
        <v>0</v>
      </c>
      <c r="AK2242" s="205">
        <f t="shared" si="2273"/>
        <v>0</v>
      </c>
      <c r="AL2242" s="207">
        <f t="shared" si="2273"/>
        <v>0</v>
      </c>
      <c r="AM2242" s="205">
        <f t="shared" si="2273"/>
        <v>0</v>
      </c>
      <c r="AN2242" s="207">
        <f t="shared" si="2273"/>
        <v>0</v>
      </c>
      <c r="AO2242" s="205">
        <f t="shared" si="2273"/>
        <v>0</v>
      </c>
      <c r="AP2242" s="207">
        <f t="shared" si="2273"/>
        <v>0</v>
      </c>
      <c r="AQ2242" s="205">
        <f t="shared" si="2273"/>
        <v>0</v>
      </c>
      <c r="AR2242" s="207">
        <f t="shared" si="2273"/>
        <v>0</v>
      </c>
      <c r="AS2242" s="205">
        <f t="shared" si="2273"/>
        <v>0</v>
      </c>
      <c r="AT2242" s="207">
        <f t="shared" si="2273"/>
        <v>0</v>
      </c>
      <c r="AU2242" s="205">
        <f t="shared" si="2273"/>
        <v>0</v>
      </c>
      <c r="AV2242" s="205">
        <f t="shared" si="2241"/>
        <v>0</v>
      </c>
      <c r="AW2242" s="211">
        <f t="shared" si="2242"/>
        <v>0</v>
      </c>
      <c r="AY2242" s="205">
        <f t="shared" si="2243"/>
        <v>0</v>
      </c>
      <c r="AZ2242" s="205">
        <f t="shared" si="2244"/>
        <v>0</v>
      </c>
      <c r="BA2242" s="205">
        <f t="shared" si="2245"/>
        <v>0</v>
      </c>
      <c r="BB2242" s="205">
        <f t="shared" si="2246"/>
        <v>0</v>
      </c>
      <c r="BC2242" s="205">
        <f t="shared" si="2247"/>
        <v>0</v>
      </c>
      <c r="BD2242" s="205">
        <f t="shared" si="2248"/>
        <v>0</v>
      </c>
    </row>
    <row r="2243" spans="2:56" x14ac:dyDescent="0.3">
      <c r="B2243" s="201" t="s">
        <v>220</v>
      </c>
      <c r="C2243" s="255"/>
      <c r="D2243" s="256"/>
      <c r="E2243" s="182">
        <f t="shared" si="2235"/>
        <v>0</v>
      </c>
      <c r="F2243" s="255"/>
      <c r="G2243" s="256"/>
      <c r="H2243" s="182">
        <f t="shared" si="2236"/>
        <v>0</v>
      </c>
      <c r="I2243" s="255"/>
      <c r="J2243" s="257"/>
      <c r="K2243" s="184">
        <f t="shared" si="2237"/>
        <v>0</v>
      </c>
      <c r="L2243" s="255"/>
      <c r="M2243" s="257"/>
      <c r="N2243" s="258"/>
      <c r="O2243" s="255"/>
      <c r="P2243" s="258"/>
      <c r="Q2243" s="177">
        <f t="shared" si="2238"/>
        <v>0</v>
      </c>
      <c r="R2243" s="258"/>
      <c r="S2243" s="258"/>
      <c r="T2243" s="178">
        <f t="shared" si="2249"/>
        <v>0</v>
      </c>
      <c r="U2243" s="157"/>
      <c r="V2243" s="255"/>
      <c r="W2243" s="258"/>
      <c r="X2243" s="177">
        <f t="shared" si="2239"/>
        <v>0</v>
      </c>
      <c r="Y2243" s="258"/>
      <c r="Z2243" s="258"/>
      <c r="AA2243" s="178">
        <f t="shared" si="2250"/>
        <v>0</v>
      </c>
      <c r="AB2243" s="157"/>
      <c r="AC2243" s="255"/>
      <c r="AD2243" s="258"/>
      <c r="AE2243" s="177">
        <f t="shared" si="2240"/>
        <v>0</v>
      </c>
      <c r="AF2243" s="258"/>
      <c r="AG2243" s="258"/>
      <c r="AH2243" s="178">
        <f t="shared" si="2251"/>
        <v>0</v>
      </c>
      <c r="AJ2243" s="252"/>
      <c r="AK2243" s="253"/>
      <c r="AL2243" s="254"/>
      <c r="AM2243" s="253"/>
      <c r="AN2243" s="254"/>
      <c r="AO2243" s="253"/>
      <c r="AP2243" s="254"/>
      <c r="AQ2243" s="253"/>
      <c r="AR2243" s="254"/>
      <c r="AS2243" s="253"/>
      <c r="AT2243" s="254"/>
      <c r="AU2243" s="253"/>
      <c r="AV2243" s="163">
        <f t="shared" si="2241"/>
        <v>0</v>
      </c>
      <c r="AW2243" s="93">
        <f t="shared" si="2242"/>
        <v>0</v>
      </c>
      <c r="AY2243" s="163">
        <f t="shared" si="2243"/>
        <v>0</v>
      </c>
      <c r="AZ2243" s="163">
        <f t="shared" si="2244"/>
        <v>0</v>
      </c>
      <c r="BA2243" s="163">
        <f t="shared" si="2245"/>
        <v>0</v>
      </c>
      <c r="BB2243" s="163">
        <f t="shared" si="2246"/>
        <v>0</v>
      </c>
      <c r="BC2243" s="163">
        <f t="shared" si="2247"/>
        <v>0</v>
      </c>
      <c r="BD2243" s="163">
        <f t="shared" si="2248"/>
        <v>0</v>
      </c>
    </row>
    <row r="2244" spans="2:56" x14ac:dyDescent="0.3">
      <c r="B2244" s="201" t="s">
        <v>221</v>
      </c>
      <c r="C2244" s="255"/>
      <c r="D2244" s="256"/>
      <c r="E2244" s="182">
        <f t="shared" si="2235"/>
        <v>0</v>
      </c>
      <c r="F2244" s="255"/>
      <c r="G2244" s="256"/>
      <c r="H2244" s="182">
        <f t="shared" si="2236"/>
        <v>0</v>
      </c>
      <c r="I2244" s="255"/>
      <c r="J2244" s="257"/>
      <c r="K2244" s="184">
        <f t="shared" si="2237"/>
        <v>0</v>
      </c>
      <c r="L2244" s="255"/>
      <c r="M2244" s="257"/>
      <c r="N2244" s="258"/>
      <c r="O2244" s="255"/>
      <c r="P2244" s="258"/>
      <c r="Q2244" s="177">
        <f t="shared" si="2238"/>
        <v>0</v>
      </c>
      <c r="R2244" s="258"/>
      <c r="S2244" s="258"/>
      <c r="T2244" s="178">
        <f t="shared" si="2249"/>
        <v>0</v>
      </c>
      <c r="U2244" s="157"/>
      <c r="V2244" s="255"/>
      <c r="W2244" s="258"/>
      <c r="X2244" s="177">
        <f t="shared" si="2239"/>
        <v>0</v>
      </c>
      <c r="Y2244" s="258"/>
      <c r="Z2244" s="258"/>
      <c r="AA2244" s="178">
        <f t="shared" si="2250"/>
        <v>0</v>
      </c>
      <c r="AB2244" s="157"/>
      <c r="AC2244" s="255"/>
      <c r="AD2244" s="258"/>
      <c r="AE2244" s="177">
        <f t="shared" si="2240"/>
        <v>0</v>
      </c>
      <c r="AF2244" s="258"/>
      <c r="AG2244" s="258"/>
      <c r="AH2244" s="178">
        <f t="shared" si="2251"/>
        <v>0</v>
      </c>
      <c r="AJ2244" s="252"/>
      <c r="AK2244" s="253"/>
      <c r="AL2244" s="254"/>
      <c r="AM2244" s="253"/>
      <c r="AN2244" s="254"/>
      <c r="AO2244" s="253"/>
      <c r="AP2244" s="254"/>
      <c r="AQ2244" s="253"/>
      <c r="AR2244" s="254"/>
      <c r="AS2244" s="253"/>
      <c r="AT2244" s="254"/>
      <c r="AU2244" s="253"/>
      <c r="AV2244" s="163">
        <f t="shared" si="2241"/>
        <v>0</v>
      </c>
      <c r="AW2244" s="93">
        <f t="shared" si="2242"/>
        <v>0</v>
      </c>
      <c r="AY2244" s="163">
        <f t="shared" si="2243"/>
        <v>0</v>
      </c>
      <c r="AZ2244" s="163">
        <f t="shared" si="2244"/>
        <v>0</v>
      </c>
      <c r="BA2244" s="163">
        <f t="shared" si="2245"/>
        <v>0</v>
      </c>
      <c r="BB2244" s="163">
        <f t="shared" si="2246"/>
        <v>0</v>
      </c>
      <c r="BC2244" s="163">
        <f t="shared" si="2247"/>
        <v>0</v>
      </c>
      <c r="BD2244" s="163">
        <f t="shared" si="2248"/>
        <v>0</v>
      </c>
    </row>
    <row r="2245" spans="2:56" x14ac:dyDescent="0.3">
      <c r="B2245" s="201" t="s">
        <v>222</v>
      </c>
      <c r="C2245" s="255"/>
      <c r="D2245" s="256"/>
      <c r="E2245" s="182">
        <f t="shared" si="2235"/>
        <v>0</v>
      </c>
      <c r="F2245" s="255"/>
      <c r="G2245" s="256"/>
      <c r="H2245" s="182">
        <f t="shared" si="2236"/>
        <v>0</v>
      </c>
      <c r="I2245" s="255"/>
      <c r="J2245" s="257"/>
      <c r="K2245" s="184">
        <f t="shared" si="2237"/>
        <v>0</v>
      </c>
      <c r="L2245" s="255"/>
      <c r="M2245" s="257"/>
      <c r="N2245" s="258"/>
      <c r="O2245" s="255"/>
      <c r="P2245" s="258"/>
      <c r="Q2245" s="177">
        <f t="shared" si="2238"/>
        <v>0</v>
      </c>
      <c r="R2245" s="258"/>
      <c r="S2245" s="258"/>
      <c r="T2245" s="178">
        <f t="shared" si="2249"/>
        <v>0</v>
      </c>
      <c r="U2245" s="157"/>
      <c r="V2245" s="255"/>
      <c r="W2245" s="258"/>
      <c r="X2245" s="177">
        <f t="shared" si="2239"/>
        <v>0</v>
      </c>
      <c r="Y2245" s="258"/>
      <c r="Z2245" s="258"/>
      <c r="AA2245" s="178">
        <f t="shared" si="2250"/>
        <v>0</v>
      </c>
      <c r="AB2245" s="157"/>
      <c r="AC2245" s="255"/>
      <c r="AD2245" s="258"/>
      <c r="AE2245" s="177">
        <f t="shared" si="2240"/>
        <v>0</v>
      </c>
      <c r="AF2245" s="258"/>
      <c r="AG2245" s="258"/>
      <c r="AH2245" s="178">
        <f t="shared" si="2251"/>
        <v>0</v>
      </c>
      <c r="AJ2245" s="252"/>
      <c r="AK2245" s="253"/>
      <c r="AL2245" s="254"/>
      <c r="AM2245" s="253"/>
      <c r="AN2245" s="254"/>
      <c r="AO2245" s="253"/>
      <c r="AP2245" s="254"/>
      <c r="AQ2245" s="253"/>
      <c r="AR2245" s="254"/>
      <c r="AS2245" s="253"/>
      <c r="AT2245" s="254"/>
      <c r="AU2245" s="253"/>
      <c r="AV2245" s="163">
        <f t="shared" si="2241"/>
        <v>0</v>
      </c>
      <c r="AW2245" s="93">
        <f t="shared" si="2242"/>
        <v>0</v>
      </c>
      <c r="AY2245" s="163">
        <f t="shared" si="2243"/>
        <v>0</v>
      </c>
      <c r="AZ2245" s="163">
        <f t="shared" si="2244"/>
        <v>0</v>
      </c>
      <c r="BA2245" s="163">
        <f t="shared" si="2245"/>
        <v>0</v>
      </c>
      <c r="BB2245" s="163">
        <f t="shared" si="2246"/>
        <v>0</v>
      </c>
      <c r="BC2245" s="163">
        <f t="shared" si="2247"/>
        <v>0</v>
      </c>
      <c r="BD2245" s="163">
        <f t="shared" si="2248"/>
        <v>0</v>
      </c>
    </row>
    <row r="2246" spans="2:56" x14ac:dyDescent="0.3">
      <c r="B2246" s="201" t="s">
        <v>223</v>
      </c>
      <c r="C2246" s="255"/>
      <c r="D2246" s="256"/>
      <c r="E2246" s="182">
        <f t="shared" si="2235"/>
        <v>0</v>
      </c>
      <c r="F2246" s="255"/>
      <c r="G2246" s="256"/>
      <c r="H2246" s="182">
        <f t="shared" si="2236"/>
        <v>0</v>
      </c>
      <c r="I2246" s="255"/>
      <c r="J2246" s="257"/>
      <c r="K2246" s="184">
        <f t="shared" si="2237"/>
        <v>0</v>
      </c>
      <c r="L2246" s="255"/>
      <c r="M2246" s="257"/>
      <c r="N2246" s="258"/>
      <c r="O2246" s="255"/>
      <c r="P2246" s="258"/>
      <c r="Q2246" s="177">
        <f t="shared" si="2238"/>
        <v>0</v>
      </c>
      <c r="R2246" s="258"/>
      <c r="S2246" s="258"/>
      <c r="T2246" s="178">
        <f t="shared" si="2249"/>
        <v>0</v>
      </c>
      <c r="U2246" s="157"/>
      <c r="V2246" s="255"/>
      <c r="W2246" s="258"/>
      <c r="X2246" s="177">
        <f t="shared" si="2239"/>
        <v>0</v>
      </c>
      <c r="Y2246" s="258"/>
      <c r="Z2246" s="258"/>
      <c r="AA2246" s="178">
        <f t="shared" si="2250"/>
        <v>0</v>
      </c>
      <c r="AB2246" s="157"/>
      <c r="AC2246" s="255"/>
      <c r="AD2246" s="258"/>
      <c r="AE2246" s="177">
        <f t="shared" si="2240"/>
        <v>0</v>
      </c>
      <c r="AF2246" s="258"/>
      <c r="AG2246" s="258"/>
      <c r="AH2246" s="178">
        <f t="shared" si="2251"/>
        <v>0</v>
      </c>
      <c r="AJ2246" s="252"/>
      <c r="AK2246" s="253"/>
      <c r="AL2246" s="254"/>
      <c r="AM2246" s="253"/>
      <c r="AN2246" s="254"/>
      <c r="AO2246" s="253"/>
      <c r="AP2246" s="254"/>
      <c r="AQ2246" s="253"/>
      <c r="AR2246" s="254"/>
      <c r="AS2246" s="253"/>
      <c r="AT2246" s="254"/>
      <c r="AU2246" s="253"/>
      <c r="AV2246" s="163">
        <f t="shared" si="2241"/>
        <v>0</v>
      </c>
      <c r="AW2246" s="93">
        <f t="shared" si="2242"/>
        <v>0</v>
      </c>
      <c r="AY2246" s="163">
        <f t="shared" si="2243"/>
        <v>0</v>
      </c>
      <c r="AZ2246" s="163">
        <f t="shared" si="2244"/>
        <v>0</v>
      </c>
      <c r="BA2246" s="163">
        <f t="shared" si="2245"/>
        <v>0</v>
      </c>
      <c r="BB2246" s="163">
        <f t="shared" si="2246"/>
        <v>0</v>
      </c>
      <c r="BC2246" s="163">
        <f t="shared" si="2247"/>
        <v>0</v>
      </c>
      <c r="BD2246" s="163">
        <f t="shared" si="2248"/>
        <v>0</v>
      </c>
    </row>
    <row r="2247" spans="2:56" x14ac:dyDescent="0.3">
      <c r="B2247" s="201" t="s">
        <v>224</v>
      </c>
      <c r="C2247" s="255"/>
      <c r="D2247" s="256"/>
      <c r="E2247" s="182">
        <f t="shared" si="2235"/>
        <v>0</v>
      </c>
      <c r="F2247" s="255"/>
      <c r="G2247" s="256"/>
      <c r="H2247" s="182">
        <f t="shared" si="2236"/>
        <v>0</v>
      </c>
      <c r="I2247" s="255"/>
      <c r="J2247" s="257"/>
      <c r="K2247" s="184">
        <f t="shared" si="2237"/>
        <v>0</v>
      </c>
      <c r="L2247" s="255"/>
      <c r="M2247" s="257"/>
      <c r="N2247" s="258"/>
      <c r="O2247" s="255"/>
      <c r="P2247" s="258"/>
      <c r="Q2247" s="177">
        <f t="shared" si="2238"/>
        <v>0</v>
      </c>
      <c r="R2247" s="258"/>
      <c r="S2247" s="258"/>
      <c r="T2247" s="178">
        <f t="shared" si="2249"/>
        <v>0</v>
      </c>
      <c r="U2247" s="157"/>
      <c r="V2247" s="255"/>
      <c r="W2247" s="258"/>
      <c r="X2247" s="177">
        <f t="shared" si="2239"/>
        <v>0</v>
      </c>
      <c r="Y2247" s="258"/>
      <c r="Z2247" s="258"/>
      <c r="AA2247" s="178">
        <f t="shared" si="2250"/>
        <v>0</v>
      </c>
      <c r="AB2247" s="157"/>
      <c r="AC2247" s="255"/>
      <c r="AD2247" s="258"/>
      <c r="AE2247" s="177">
        <f t="shared" si="2240"/>
        <v>0</v>
      </c>
      <c r="AF2247" s="258"/>
      <c r="AG2247" s="258"/>
      <c r="AH2247" s="178">
        <f t="shared" si="2251"/>
        <v>0</v>
      </c>
      <c r="AJ2247" s="252"/>
      <c r="AK2247" s="253"/>
      <c r="AL2247" s="254"/>
      <c r="AM2247" s="253"/>
      <c r="AN2247" s="254"/>
      <c r="AO2247" s="253"/>
      <c r="AP2247" s="254"/>
      <c r="AQ2247" s="253"/>
      <c r="AR2247" s="254"/>
      <c r="AS2247" s="253"/>
      <c r="AT2247" s="254"/>
      <c r="AU2247" s="253"/>
      <c r="AV2247" s="163">
        <f t="shared" si="2241"/>
        <v>0</v>
      </c>
      <c r="AW2247" s="93">
        <f t="shared" si="2242"/>
        <v>0</v>
      </c>
      <c r="AY2247" s="163">
        <f t="shared" si="2243"/>
        <v>0</v>
      </c>
      <c r="AZ2247" s="163">
        <f t="shared" si="2244"/>
        <v>0</v>
      </c>
      <c r="BA2247" s="163">
        <f t="shared" si="2245"/>
        <v>0</v>
      </c>
      <c r="BB2247" s="163">
        <f t="shared" si="2246"/>
        <v>0</v>
      </c>
      <c r="BC2247" s="163">
        <f t="shared" si="2247"/>
        <v>0</v>
      </c>
      <c r="BD2247" s="163">
        <f t="shared" si="2248"/>
        <v>0</v>
      </c>
    </row>
    <row r="2248" spans="2:56" x14ac:dyDescent="0.3">
      <c r="B2248" s="201" t="s">
        <v>225</v>
      </c>
      <c r="C2248" s="255"/>
      <c r="D2248" s="256"/>
      <c r="E2248" s="182">
        <f t="shared" si="2235"/>
        <v>0</v>
      </c>
      <c r="F2248" s="255"/>
      <c r="G2248" s="256"/>
      <c r="H2248" s="182">
        <f t="shared" si="2236"/>
        <v>0</v>
      </c>
      <c r="I2248" s="255"/>
      <c r="J2248" s="257"/>
      <c r="K2248" s="184">
        <f t="shared" si="2237"/>
        <v>0</v>
      </c>
      <c r="L2248" s="255"/>
      <c r="M2248" s="257"/>
      <c r="N2248" s="258"/>
      <c r="O2248" s="255"/>
      <c r="P2248" s="258"/>
      <c r="Q2248" s="177">
        <f t="shared" si="2238"/>
        <v>0</v>
      </c>
      <c r="R2248" s="258"/>
      <c r="S2248" s="258"/>
      <c r="T2248" s="178">
        <f t="shared" si="2249"/>
        <v>0</v>
      </c>
      <c r="U2248" s="157"/>
      <c r="V2248" s="255"/>
      <c r="W2248" s="258"/>
      <c r="X2248" s="177">
        <f t="shared" si="2239"/>
        <v>0</v>
      </c>
      <c r="Y2248" s="258"/>
      <c r="Z2248" s="258"/>
      <c r="AA2248" s="178">
        <f t="shared" si="2250"/>
        <v>0</v>
      </c>
      <c r="AB2248" s="157"/>
      <c r="AC2248" s="255"/>
      <c r="AD2248" s="258"/>
      <c r="AE2248" s="177">
        <f t="shared" si="2240"/>
        <v>0</v>
      </c>
      <c r="AF2248" s="258"/>
      <c r="AG2248" s="258"/>
      <c r="AH2248" s="178">
        <f t="shared" si="2251"/>
        <v>0</v>
      </c>
      <c r="AJ2248" s="252"/>
      <c r="AK2248" s="253"/>
      <c r="AL2248" s="254"/>
      <c r="AM2248" s="253"/>
      <c r="AN2248" s="254"/>
      <c r="AO2248" s="253"/>
      <c r="AP2248" s="254"/>
      <c r="AQ2248" s="253"/>
      <c r="AR2248" s="254"/>
      <c r="AS2248" s="253"/>
      <c r="AT2248" s="254"/>
      <c r="AU2248" s="253"/>
      <c r="AV2248" s="163">
        <f t="shared" si="2241"/>
        <v>0</v>
      </c>
      <c r="AW2248" s="93">
        <f t="shared" si="2242"/>
        <v>0</v>
      </c>
      <c r="AY2248" s="163">
        <f t="shared" si="2243"/>
        <v>0</v>
      </c>
      <c r="AZ2248" s="163">
        <f t="shared" si="2244"/>
        <v>0</v>
      </c>
      <c r="BA2248" s="163">
        <f t="shared" si="2245"/>
        <v>0</v>
      </c>
      <c r="BB2248" s="163">
        <f t="shared" si="2246"/>
        <v>0</v>
      </c>
      <c r="BC2248" s="163">
        <f t="shared" si="2247"/>
        <v>0</v>
      </c>
      <c r="BD2248" s="163">
        <f t="shared" si="2248"/>
        <v>0</v>
      </c>
    </row>
    <row r="2249" spans="2:56" x14ac:dyDescent="0.3">
      <c r="B2249" s="201" t="s">
        <v>226</v>
      </c>
      <c r="C2249" s="255"/>
      <c r="D2249" s="256"/>
      <c r="E2249" s="182">
        <f t="shared" ref="E2249:E2254" si="2274">IFERROR(D2249/C2249,0)</f>
        <v>0</v>
      </c>
      <c r="F2249" s="255"/>
      <c r="G2249" s="256"/>
      <c r="H2249" s="182">
        <f t="shared" ref="H2249:H2254" si="2275">IFERROR(G2249/F2249,0)</f>
        <v>0</v>
      </c>
      <c r="I2249" s="255"/>
      <c r="J2249" s="257"/>
      <c r="K2249" s="184">
        <f t="shared" ref="K2249:K2254" si="2276">IFERROR(J2249/I2249,0)</f>
        <v>0</v>
      </c>
      <c r="L2249" s="255"/>
      <c r="M2249" s="257"/>
      <c r="N2249" s="258"/>
      <c r="O2249" s="255"/>
      <c r="P2249" s="258"/>
      <c r="Q2249" s="177">
        <f t="shared" ref="Q2249:Q2259" si="2277">SUM(O2249:P2249)</f>
        <v>0</v>
      </c>
      <c r="R2249" s="258"/>
      <c r="S2249" s="258"/>
      <c r="T2249" s="178">
        <f t="shared" si="2249"/>
        <v>0</v>
      </c>
      <c r="U2249" s="157"/>
      <c r="V2249" s="255"/>
      <c r="W2249" s="258"/>
      <c r="X2249" s="177">
        <f t="shared" ref="X2249:X2259" si="2278">SUM(V2249:W2249)</f>
        <v>0</v>
      </c>
      <c r="Y2249" s="258"/>
      <c r="Z2249" s="258"/>
      <c r="AA2249" s="178">
        <f t="shared" si="2250"/>
        <v>0</v>
      </c>
      <c r="AB2249" s="157"/>
      <c r="AC2249" s="255"/>
      <c r="AD2249" s="258"/>
      <c r="AE2249" s="177">
        <f t="shared" ref="AE2249:AE2259" si="2279">SUM(AC2249:AD2249)</f>
        <v>0</v>
      </c>
      <c r="AF2249" s="258"/>
      <c r="AG2249" s="258"/>
      <c r="AH2249" s="178">
        <f t="shared" si="2251"/>
        <v>0</v>
      </c>
      <c r="AJ2249" s="252"/>
      <c r="AK2249" s="253"/>
      <c r="AL2249" s="254"/>
      <c r="AM2249" s="253"/>
      <c r="AN2249" s="254"/>
      <c r="AO2249" s="253"/>
      <c r="AP2249" s="254"/>
      <c r="AQ2249" s="253"/>
      <c r="AR2249" s="254"/>
      <c r="AS2249" s="253"/>
      <c r="AT2249" s="254"/>
      <c r="AU2249" s="253"/>
      <c r="AV2249" s="163">
        <f t="shared" ref="AV2249:AV2254" si="2280">SUM(AJ2249:AU2249)</f>
        <v>0</v>
      </c>
      <c r="AW2249" s="93">
        <f t="shared" ref="AW2249:AW2254" si="2281">T2249-AV2249</f>
        <v>0</v>
      </c>
      <c r="AY2249" s="163">
        <f t="shared" ref="AY2249:AY2254" si="2282">SUM(AJ2249:AL2249)</f>
        <v>0</v>
      </c>
      <c r="AZ2249" s="163">
        <f t="shared" ref="AZ2249:AZ2254" si="2283">SUM(AM2249:AO2249)</f>
        <v>0</v>
      </c>
      <c r="BA2249" s="163">
        <f t="shared" ref="BA2249:BA2254" si="2284">SUM(AP2249:AR2249)</f>
        <v>0</v>
      </c>
      <c r="BB2249" s="163">
        <f t="shared" ref="BB2249:BB2254" si="2285">SUM(AS2249:AU2249)</f>
        <v>0</v>
      </c>
      <c r="BC2249" s="163">
        <f t="shared" ref="BC2249:BC2267" si="2286">SUM(AY2249,AZ2249,BA2249,BB2249)</f>
        <v>0</v>
      </c>
      <c r="BD2249" s="163">
        <f t="shared" ref="BD2249:BD2254" si="2287">T2249-BC2249</f>
        <v>0</v>
      </c>
    </row>
    <row r="2250" spans="2:56" x14ac:dyDescent="0.3">
      <c r="B2250" s="176" t="s">
        <v>227</v>
      </c>
      <c r="C2250" s="103"/>
      <c r="D2250" s="104"/>
      <c r="E2250" s="204">
        <f t="shared" si="2274"/>
        <v>0</v>
      </c>
      <c r="F2250" s="103"/>
      <c r="G2250" s="104"/>
      <c r="H2250" s="204">
        <f t="shared" si="2275"/>
        <v>0</v>
      </c>
      <c r="I2250" s="103"/>
      <c r="J2250" s="106"/>
      <c r="K2250" s="206">
        <f t="shared" si="2276"/>
        <v>0</v>
      </c>
      <c r="L2250" s="103"/>
      <c r="M2250" s="106"/>
      <c r="N2250" s="108"/>
      <c r="O2250" s="103"/>
      <c r="P2250" s="108"/>
      <c r="Q2250" s="208">
        <f t="shared" si="2277"/>
        <v>0</v>
      </c>
      <c r="R2250" s="109"/>
      <c r="S2250" s="109"/>
      <c r="T2250" s="210">
        <f t="shared" ref="T2250:T2259" si="2288">SUM(Q2250:S2250)</f>
        <v>0</v>
      </c>
      <c r="U2250" s="91"/>
      <c r="V2250" s="103"/>
      <c r="W2250" s="108"/>
      <c r="X2250" s="208">
        <f t="shared" si="2278"/>
        <v>0</v>
      </c>
      <c r="Y2250" s="109"/>
      <c r="Z2250" s="109"/>
      <c r="AA2250" s="210">
        <f t="shared" ref="AA2250:AA2259" si="2289">SUM(X2250:Z2250)</f>
        <v>0</v>
      </c>
      <c r="AB2250" s="91"/>
      <c r="AC2250" s="103"/>
      <c r="AD2250" s="108"/>
      <c r="AE2250" s="208">
        <f t="shared" si="2279"/>
        <v>0</v>
      </c>
      <c r="AF2250" s="109"/>
      <c r="AG2250" s="109"/>
      <c r="AH2250" s="210">
        <f t="shared" ref="AH2250:AH2259" si="2290">SUM(AE2250:AG2250)</f>
        <v>0</v>
      </c>
      <c r="AJ2250" s="252"/>
      <c r="AK2250" s="253"/>
      <c r="AL2250" s="254"/>
      <c r="AM2250" s="253"/>
      <c r="AN2250" s="254"/>
      <c r="AO2250" s="253"/>
      <c r="AP2250" s="254"/>
      <c r="AQ2250" s="253"/>
      <c r="AR2250" s="254"/>
      <c r="AS2250" s="253"/>
      <c r="AT2250" s="254"/>
      <c r="AU2250" s="253"/>
      <c r="AV2250" s="163">
        <f t="shared" si="2280"/>
        <v>0</v>
      </c>
      <c r="AW2250" s="211">
        <f t="shared" si="2281"/>
        <v>0</v>
      </c>
      <c r="AY2250" s="163">
        <f t="shared" si="2282"/>
        <v>0</v>
      </c>
      <c r="AZ2250" s="163">
        <f t="shared" si="2283"/>
        <v>0</v>
      </c>
      <c r="BA2250" s="163">
        <f t="shared" si="2284"/>
        <v>0</v>
      </c>
      <c r="BB2250" s="163">
        <f t="shared" si="2285"/>
        <v>0</v>
      </c>
      <c r="BC2250" s="163">
        <f t="shared" si="2286"/>
        <v>0</v>
      </c>
      <c r="BD2250" s="163">
        <f t="shared" si="2287"/>
        <v>0</v>
      </c>
    </row>
    <row r="2251" spans="2:56" x14ac:dyDescent="0.3">
      <c r="B2251" s="176" t="s">
        <v>228</v>
      </c>
      <c r="C2251" s="103"/>
      <c r="D2251" s="104"/>
      <c r="E2251" s="204">
        <f t="shared" si="2274"/>
        <v>0</v>
      </c>
      <c r="F2251" s="103"/>
      <c r="G2251" s="104"/>
      <c r="H2251" s="204">
        <f t="shared" si="2275"/>
        <v>0</v>
      </c>
      <c r="I2251" s="103"/>
      <c r="J2251" s="106"/>
      <c r="K2251" s="206">
        <f t="shared" si="2276"/>
        <v>0</v>
      </c>
      <c r="L2251" s="103"/>
      <c r="M2251" s="106"/>
      <c r="N2251" s="108"/>
      <c r="O2251" s="103"/>
      <c r="P2251" s="108"/>
      <c r="Q2251" s="208">
        <f t="shared" si="2277"/>
        <v>0</v>
      </c>
      <c r="R2251" s="109"/>
      <c r="S2251" s="109"/>
      <c r="T2251" s="210">
        <f t="shared" si="2288"/>
        <v>0</v>
      </c>
      <c r="U2251" s="91"/>
      <c r="V2251" s="103"/>
      <c r="W2251" s="108"/>
      <c r="X2251" s="208">
        <f t="shared" si="2278"/>
        <v>0</v>
      </c>
      <c r="Y2251" s="109"/>
      <c r="Z2251" s="109"/>
      <c r="AA2251" s="210">
        <f t="shared" si="2289"/>
        <v>0</v>
      </c>
      <c r="AB2251" s="91"/>
      <c r="AC2251" s="103"/>
      <c r="AD2251" s="108"/>
      <c r="AE2251" s="208">
        <f t="shared" si="2279"/>
        <v>0</v>
      </c>
      <c r="AF2251" s="109"/>
      <c r="AG2251" s="109"/>
      <c r="AH2251" s="210">
        <f t="shared" si="2290"/>
        <v>0</v>
      </c>
      <c r="AJ2251" s="252"/>
      <c r="AK2251" s="253"/>
      <c r="AL2251" s="254"/>
      <c r="AM2251" s="253"/>
      <c r="AN2251" s="254"/>
      <c r="AO2251" s="253"/>
      <c r="AP2251" s="254"/>
      <c r="AQ2251" s="253"/>
      <c r="AR2251" s="254"/>
      <c r="AS2251" s="253"/>
      <c r="AT2251" s="254"/>
      <c r="AU2251" s="253"/>
      <c r="AV2251" s="163">
        <f t="shared" si="2280"/>
        <v>0</v>
      </c>
      <c r="AW2251" s="211">
        <f t="shared" si="2281"/>
        <v>0</v>
      </c>
      <c r="AY2251" s="163">
        <f t="shared" si="2282"/>
        <v>0</v>
      </c>
      <c r="AZ2251" s="163">
        <f t="shared" si="2283"/>
        <v>0</v>
      </c>
      <c r="BA2251" s="163">
        <f t="shared" si="2284"/>
        <v>0</v>
      </c>
      <c r="BB2251" s="163">
        <f t="shared" si="2285"/>
        <v>0</v>
      </c>
      <c r="BC2251" s="163">
        <f t="shared" si="2286"/>
        <v>0</v>
      </c>
      <c r="BD2251" s="163">
        <f t="shared" si="2287"/>
        <v>0</v>
      </c>
    </row>
    <row r="2252" spans="2:56" x14ac:dyDescent="0.3">
      <c r="B2252" s="176" t="s">
        <v>229</v>
      </c>
      <c r="C2252" s="103"/>
      <c r="D2252" s="104"/>
      <c r="E2252" s="204">
        <f t="shared" si="2274"/>
        <v>0</v>
      </c>
      <c r="F2252" s="103"/>
      <c r="G2252" s="104"/>
      <c r="H2252" s="204">
        <f t="shared" si="2275"/>
        <v>0</v>
      </c>
      <c r="I2252" s="103"/>
      <c r="J2252" s="106"/>
      <c r="K2252" s="206">
        <f t="shared" si="2276"/>
        <v>0</v>
      </c>
      <c r="L2252" s="103"/>
      <c r="M2252" s="106"/>
      <c r="N2252" s="108"/>
      <c r="O2252" s="103"/>
      <c r="P2252" s="108"/>
      <c r="Q2252" s="208">
        <f t="shared" si="2277"/>
        <v>0</v>
      </c>
      <c r="R2252" s="109"/>
      <c r="S2252" s="109"/>
      <c r="T2252" s="210">
        <f t="shared" si="2288"/>
        <v>0</v>
      </c>
      <c r="U2252" s="91"/>
      <c r="V2252" s="103"/>
      <c r="W2252" s="108"/>
      <c r="X2252" s="208">
        <f t="shared" si="2278"/>
        <v>0</v>
      </c>
      <c r="Y2252" s="109"/>
      <c r="Z2252" s="109"/>
      <c r="AA2252" s="210">
        <f t="shared" si="2289"/>
        <v>0</v>
      </c>
      <c r="AB2252" s="91"/>
      <c r="AC2252" s="103"/>
      <c r="AD2252" s="108"/>
      <c r="AE2252" s="208">
        <f t="shared" si="2279"/>
        <v>0</v>
      </c>
      <c r="AF2252" s="109"/>
      <c r="AG2252" s="109"/>
      <c r="AH2252" s="210">
        <f t="shared" si="2290"/>
        <v>0</v>
      </c>
      <c r="AJ2252" s="252"/>
      <c r="AK2252" s="253"/>
      <c r="AL2252" s="254"/>
      <c r="AM2252" s="253"/>
      <c r="AN2252" s="254"/>
      <c r="AO2252" s="253"/>
      <c r="AP2252" s="254"/>
      <c r="AQ2252" s="253"/>
      <c r="AR2252" s="254"/>
      <c r="AS2252" s="253"/>
      <c r="AT2252" s="254"/>
      <c r="AU2252" s="253"/>
      <c r="AV2252" s="163">
        <f t="shared" si="2280"/>
        <v>0</v>
      </c>
      <c r="AW2252" s="211">
        <f t="shared" si="2281"/>
        <v>0</v>
      </c>
      <c r="AY2252" s="163">
        <f t="shared" si="2282"/>
        <v>0</v>
      </c>
      <c r="AZ2252" s="163">
        <f t="shared" si="2283"/>
        <v>0</v>
      </c>
      <c r="BA2252" s="163">
        <f t="shared" si="2284"/>
        <v>0</v>
      </c>
      <c r="BB2252" s="163">
        <f t="shared" si="2285"/>
        <v>0</v>
      </c>
      <c r="BC2252" s="163">
        <f t="shared" si="2286"/>
        <v>0</v>
      </c>
      <c r="BD2252" s="163">
        <f t="shared" si="2287"/>
        <v>0</v>
      </c>
    </row>
    <row r="2253" spans="2:56" x14ac:dyDescent="0.3">
      <c r="B2253" s="176" t="s">
        <v>230</v>
      </c>
      <c r="C2253" s="103"/>
      <c r="D2253" s="104"/>
      <c r="E2253" s="204">
        <f t="shared" si="2274"/>
        <v>0</v>
      </c>
      <c r="F2253" s="103"/>
      <c r="G2253" s="104"/>
      <c r="H2253" s="204">
        <f t="shared" si="2275"/>
        <v>0</v>
      </c>
      <c r="I2253" s="103"/>
      <c r="J2253" s="106"/>
      <c r="K2253" s="206">
        <f t="shared" si="2276"/>
        <v>0</v>
      </c>
      <c r="L2253" s="103"/>
      <c r="M2253" s="106"/>
      <c r="N2253" s="108"/>
      <c r="O2253" s="103"/>
      <c r="P2253" s="108"/>
      <c r="Q2253" s="208">
        <f t="shared" si="2277"/>
        <v>0</v>
      </c>
      <c r="R2253" s="109"/>
      <c r="S2253" s="109"/>
      <c r="T2253" s="210">
        <f t="shared" si="2288"/>
        <v>0</v>
      </c>
      <c r="U2253" s="91"/>
      <c r="V2253" s="103"/>
      <c r="W2253" s="108"/>
      <c r="X2253" s="208">
        <f t="shared" si="2278"/>
        <v>0</v>
      </c>
      <c r="Y2253" s="109"/>
      <c r="Z2253" s="109"/>
      <c r="AA2253" s="210">
        <f t="shared" si="2289"/>
        <v>0</v>
      </c>
      <c r="AB2253" s="91"/>
      <c r="AC2253" s="103"/>
      <c r="AD2253" s="108"/>
      <c r="AE2253" s="208">
        <f t="shared" si="2279"/>
        <v>0</v>
      </c>
      <c r="AF2253" s="109"/>
      <c r="AG2253" s="109"/>
      <c r="AH2253" s="210">
        <f t="shared" si="2290"/>
        <v>0</v>
      </c>
      <c r="AJ2253" s="252"/>
      <c r="AK2253" s="253"/>
      <c r="AL2253" s="254"/>
      <c r="AM2253" s="253"/>
      <c r="AN2253" s="254"/>
      <c r="AO2253" s="253"/>
      <c r="AP2253" s="254"/>
      <c r="AQ2253" s="253"/>
      <c r="AR2253" s="254"/>
      <c r="AS2253" s="253"/>
      <c r="AT2253" s="254"/>
      <c r="AU2253" s="253"/>
      <c r="AV2253" s="163">
        <f t="shared" si="2280"/>
        <v>0</v>
      </c>
      <c r="AW2253" s="211">
        <f t="shared" si="2281"/>
        <v>0</v>
      </c>
      <c r="AY2253" s="163">
        <f t="shared" si="2282"/>
        <v>0</v>
      </c>
      <c r="AZ2253" s="163">
        <f t="shared" si="2283"/>
        <v>0</v>
      </c>
      <c r="BA2253" s="163">
        <f t="shared" si="2284"/>
        <v>0</v>
      </c>
      <c r="BB2253" s="163">
        <f t="shared" si="2285"/>
        <v>0</v>
      </c>
      <c r="BC2253" s="163">
        <f t="shared" si="2286"/>
        <v>0</v>
      </c>
      <c r="BD2253" s="163">
        <f t="shared" si="2287"/>
        <v>0</v>
      </c>
    </row>
    <row r="2254" spans="2:56" x14ac:dyDescent="0.3">
      <c r="B2254" s="176" t="s">
        <v>231</v>
      </c>
      <c r="C2254" s="103"/>
      <c r="D2254" s="104"/>
      <c r="E2254" s="204">
        <f t="shared" si="2274"/>
        <v>0</v>
      </c>
      <c r="F2254" s="103"/>
      <c r="G2254" s="104"/>
      <c r="H2254" s="204">
        <f t="shared" si="2275"/>
        <v>0</v>
      </c>
      <c r="I2254" s="103"/>
      <c r="J2254" s="106"/>
      <c r="K2254" s="206">
        <f t="shared" si="2276"/>
        <v>0</v>
      </c>
      <c r="L2254" s="103"/>
      <c r="M2254" s="106"/>
      <c r="N2254" s="108"/>
      <c r="O2254" s="103"/>
      <c r="P2254" s="108"/>
      <c r="Q2254" s="208">
        <f t="shared" si="2277"/>
        <v>0</v>
      </c>
      <c r="R2254" s="109"/>
      <c r="S2254" s="109"/>
      <c r="T2254" s="210">
        <f t="shared" si="2288"/>
        <v>0</v>
      </c>
      <c r="U2254" s="91"/>
      <c r="V2254" s="103"/>
      <c r="W2254" s="108"/>
      <c r="X2254" s="208">
        <f t="shared" si="2278"/>
        <v>0</v>
      </c>
      <c r="Y2254" s="109"/>
      <c r="Z2254" s="109"/>
      <c r="AA2254" s="210">
        <f t="shared" si="2289"/>
        <v>0</v>
      </c>
      <c r="AB2254" s="91"/>
      <c r="AC2254" s="103"/>
      <c r="AD2254" s="108"/>
      <c r="AE2254" s="208">
        <f t="shared" si="2279"/>
        <v>0</v>
      </c>
      <c r="AF2254" s="109"/>
      <c r="AG2254" s="109"/>
      <c r="AH2254" s="210">
        <f t="shared" si="2290"/>
        <v>0</v>
      </c>
      <c r="AJ2254" s="252"/>
      <c r="AK2254" s="253"/>
      <c r="AL2254" s="254"/>
      <c r="AM2254" s="253"/>
      <c r="AN2254" s="254"/>
      <c r="AO2254" s="253"/>
      <c r="AP2254" s="254"/>
      <c r="AQ2254" s="253"/>
      <c r="AR2254" s="254"/>
      <c r="AS2254" s="253"/>
      <c r="AT2254" s="254"/>
      <c r="AU2254" s="253"/>
      <c r="AV2254" s="163">
        <f t="shared" si="2280"/>
        <v>0</v>
      </c>
      <c r="AW2254" s="211">
        <f t="shared" si="2281"/>
        <v>0</v>
      </c>
      <c r="AY2254" s="163">
        <f t="shared" si="2282"/>
        <v>0</v>
      </c>
      <c r="AZ2254" s="163">
        <f t="shared" si="2283"/>
        <v>0</v>
      </c>
      <c r="BA2254" s="163">
        <f t="shared" si="2284"/>
        <v>0</v>
      </c>
      <c r="BB2254" s="163">
        <f t="shared" si="2285"/>
        <v>0</v>
      </c>
      <c r="BC2254" s="163">
        <f t="shared" si="2286"/>
        <v>0</v>
      </c>
      <c r="BD2254" s="163">
        <f t="shared" si="2287"/>
        <v>0</v>
      </c>
    </row>
    <row r="2255" spans="2:56" x14ac:dyDescent="0.3">
      <c r="B2255" s="212" t="s">
        <v>232</v>
      </c>
      <c r="C2255" s="103"/>
      <c r="D2255" s="104"/>
      <c r="E2255" s="105"/>
      <c r="F2255" s="103"/>
      <c r="G2255" s="104"/>
      <c r="H2255" s="105"/>
      <c r="I2255" s="103"/>
      <c r="J2255" s="106"/>
      <c r="K2255" s="107"/>
      <c r="L2255" s="103"/>
      <c r="M2255" s="106"/>
      <c r="N2255" s="108"/>
      <c r="O2255" s="103"/>
      <c r="P2255" s="108"/>
      <c r="Q2255" s="213"/>
      <c r="R2255" s="109"/>
      <c r="S2255" s="109"/>
      <c r="T2255" s="214"/>
      <c r="U2255" s="91"/>
      <c r="V2255" s="103"/>
      <c r="W2255" s="108"/>
      <c r="X2255" s="213"/>
      <c r="Y2255" s="109"/>
      <c r="Z2255" s="109"/>
      <c r="AA2255" s="214"/>
      <c r="AB2255" s="91"/>
      <c r="AC2255" s="103"/>
      <c r="AD2255" s="108"/>
      <c r="AE2255" s="213"/>
      <c r="AF2255" s="109"/>
      <c r="AG2255" s="109"/>
      <c r="AH2255" s="214"/>
      <c r="AJ2255" s="104"/>
      <c r="AK2255" s="106"/>
      <c r="AL2255" s="108"/>
      <c r="AM2255" s="106"/>
      <c r="AN2255" s="108"/>
      <c r="AO2255" s="106"/>
      <c r="AP2255" s="108"/>
      <c r="AQ2255" s="106"/>
      <c r="AR2255" s="108"/>
      <c r="AS2255" s="106"/>
      <c r="AT2255" s="108"/>
      <c r="AU2255" s="106"/>
      <c r="AV2255" s="106"/>
      <c r="AW2255" s="111"/>
      <c r="AY2255" s="106"/>
      <c r="AZ2255" s="106"/>
      <c r="BA2255" s="106"/>
      <c r="BB2255" s="106"/>
      <c r="BC2255" s="106"/>
      <c r="BD2255" s="106"/>
    </row>
    <row r="2256" spans="2:56" x14ac:dyDescent="0.3">
      <c r="B2256" s="215" t="s">
        <v>233</v>
      </c>
      <c r="C2256" s="103"/>
      <c r="D2256" s="104"/>
      <c r="E2256" s="204">
        <f>IFERROR(D2256/C2256,0)</f>
        <v>0</v>
      </c>
      <c r="F2256" s="103"/>
      <c r="G2256" s="104"/>
      <c r="H2256" s="204">
        <f>IFERROR(G2256/F2256,0)</f>
        <v>0</v>
      </c>
      <c r="I2256" s="103"/>
      <c r="J2256" s="106"/>
      <c r="K2256" s="206">
        <f>IFERROR(J2256/I2256,0)</f>
        <v>0</v>
      </c>
      <c r="L2256" s="103"/>
      <c r="M2256" s="106"/>
      <c r="N2256" s="108"/>
      <c r="O2256" s="103"/>
      <c r="P2256" s="108"/>
      <c r="Q2256" s="208">
        <f t="shared" si="2277"/>
        <v>0</v>
      </c>
      <c r="R2256" s="109"/>
      <c r="S2256" s="109"/>
      <c r="T2256" s="210">
        <f t="shared" si="2288"/>
        <v>0</v>
      </c>
      <c r="U2256" s="91"/>
      <c r="V2256" s="103"/>
      <c r="W2256" s="108"/>
      <c r="X2256" s="208">
        <f t="shared" si="2278"/>
        <v>0</v>
      </c>
      <c r="Y2256" s="109"/>
      <c r="Z2256" s="109"/>
      <c r="AA2256" s="210">
        <f t="shared" si="2289"/>
        <v>0</v>
      </c>
      <c r="AB2256" s="91"/>
      <c r="AC2256" s="103"/>
      <c r="AD2256" s="108"/>
      <c r="AE2256" s="208">
        <f t="shared" si="2279"/>
        <v>0</v>
      </c>
      <c r="AF2256" s="109"/>
      <c r="AG2256" s="109"/>
      <c r="AH2256" s="210">
        <f t="shared" si="2290"/>
        <v>0</v>
      </c>
      <c r="AJ2256" s="104"/>
      <c r="AK2256" s="106"/>
      <c r="AL2256" s="108"/>
      <c r="AM2256" s="106"/>
      <c r="AN2256" s="108"/>
      <c r="AO2256" s="106"/>
      <c r="AP2256" s="108"/>
      <c r="AQ2256" s="106"/>
      <c r="AR2256" s="108"/>
      <c r="AS2256" s="106"/>
      <c r="AT2256" s="108"/>
      <c r="AU2256" s="106"/>
      <c r="AV2256" s="205">
        <f>SUM(AJ2256:AU2256)</f>
        <v>0</v>
      </c>
      <c r="AW2256" s="211">
        <f>T2256-AV2256</f>
        <v>0</v>
      </c>
      <c r="AY2256" s="205">
        <f>SUM(AJ2256:AL2256)</f>
        <v>0</v>
      </c>
      <c r="AZ2256" s="205">
        <f>SUM(AM2256:AO2256)</f>
        <v>0</v>
      </c>
      <c r="BA2256" s="205">
        <f>SUM(AP2256:AR2256)</f>
        <v>0</v>
      </c>
      <c r="BB2256" s="205">
        <f>SUM(AS2256:AU2256)</f>
        <v>0</v>
      </c>
      <c r="BC2256" s="205">
        <f t="shared" si="2286"/>
        <v>0</v>
      </c>
      <c r="BD2256" s="205">
        <f>T2256-BC2256</f>
        <v>0</v>
      </c>
    </row>
    <row r="2257" spans="2:56" x14ac:dyDescent="0.3">
      <c r="B2257" s="215" t="s">
        <v>234</v>
      </c>
      <c r="C2257" s="103"/>
      <c r="D2257" s="104"/>
      <c r="E2257" s="204">
        <f>IFERROR(D2257/C2257,0)</f>
        <v>0</v>
      </c>
      <c r="F2257" s="103"/>
      <c r="G2257" s="104"/>
      <c r="H2257" s="204">
        <f>IFERROR(G2257/F2257,0)</f>
        <v>0</v>
      </c>
      <c r="I2257" s="103"/>
      <c r="J2257" s="106"/>
      <c r="K2257" s="206">
        <f>IFERROR(J2257/I2257,0)</f>
        <v>0</v>
      </c>
      <c r="L2257" s="103"/>
      <c r="M2257" s="106"/>
      <c r="N2257" s="108"/>
      <c r="O2257" s="103"/>
      <c r="P2257" s="108"/>
      <c r="Q2257" s="208">
        <f t="shared" si="2277"/>
        <v>0</v>
      </c>
      <c r="R2257" s="109"/>
      <c r="S2257" s="109"/>
      <c r="T2257" s="210">
        <f t="shared" si="2288"/>
        <v>0</v>
      </c>
      <c r="U2257" s="91"/>
      <c r="V2257" s="103"/>
      <c r="W2257" s="108"/>
      <c r="X2257" s="208">
        <f t="shared" si="2278"/>
        <v>0</v>
      </c>
      <c r="Y2257" s="109"/>
      <c r="Z2257" s="109"/>
      <c r="AA2257" s="210">
        <f t="shared" si="2289"/>
        <v>0</v>
      </c>
      <c r="AB2257" s="91"/>
      <c r="AC2257" s="103"/>
      <c r="AD2257" s="108"/>
      <c r="AE2257" s="208">
        <f t="shared" si="2279"/>
        <v>0</v>
      </c>
      <c r="AF2257" s="109"/>
      <c r="AG2257" s="109"/>
      <c r="AH2257" s="210">
        <f t="shared" si="2290"/>
        <v>0</v>
      </c>
      <c r="AJ2257" s="104"/>
      <c r="AK2257" s="106"/>
      <c r="AL2257" s="108"/>
      <c r="AM2257" s="106"/>
      <c r="AN2257" s="108"/>
      <c r="AO2257" s="106"/>
      <c r="AP2257" s="108"/>
      <c r="AQ2257" s="106"/>
      <c r="AR2257" s="108"/>
      <c r="AS2257" s="106"/>
      <c r="AT2257" s="108"/>
      <c r="AU2257" s="106"/>
      <c r="AV2257" s="205">
        <f>SUM(AJ2257:AU2257)</f>
        <v>0</v>
      </c>
      <c r="AW2257" s="211">
        <f>T2257-AV2257</f>
        <v>0</v>
      </c>
      <c r="AY2257" s="205">
        <f>SUM(AJ2257:AL2257)</f>
        <v>0</v>
      </c>
      <c r="AZ2257" s="205">
        <f>SUM(AM2257:AO2257)</f>
        <v>0</v>
      </c>
      <c r="BA2257" s="205">
        <f>SUM(AP2257:AR2257)</f>
        <v>0</v>
      </c>
      <c r="BB2257" s="205">
        <f>SUM(AS2257:AU2257)</f>
        <v>0</v>
      </c>
      <c r="BC2257" s="205">
        <f t="shared" si="2286"/>
        <v>0</v>
      </c>
      <c r="BD2257" s="205">
        <f>T2257-BC2257</f>
        <v>0</v>
      </c>
    </row>
    <row r="2258" spans="2:56" s="124" customFormat="1" ht="13.2" thickBot="1" x14ac:dyDescent="0.35">
      <c r="B2258" s="216" t="s">
        <v>235</v>
      </c>
      <c r="C2258" s="259"/>
      <c r="D2258" s="260"/>
      <c r="E2258" s="219">
        <f>IFERROR(D2258/C2258,0)</f>
        <v>0</v>
      </c>
      <c r="F2258" s="259"/>
      <c r="G2258" s="260"/>
      <c r="H2258" s="219">
        <f>IFERROR(G2258/F2258,0)</f>
        <v>0</v>
      </c>
      <c r="I2258" s="259"/>
      <c r="J2258" s="261"/>
      <c r="K2258" s="221">
        <f>IFERROR(J2258/I2258,0)</f>
        <v>0</v>
      </c>
      <c r="L2258" s="259"/>
      <c r="M2258" s="261"/>
      <c r="N2258" s="262"/>
      <c r="O2258" s="259"/>
      <c r="P2258" s="262"/>
      <c r="Q2258" s="223">
        <f t="shared" si="2277"/>
        <v>0</v>
      </c>
      <c r="R2258" s="263"/>
      <c r="S2258" s="263"/>
      <c r="T2258" s="225">
        <f t="shared" si="2288"/>
        <v>0</v>
      </c>
      <c r="U2258" s="121"/>
      <c r="V2258" s="259"/>
      <c r="W2258" s="262"/>
      <c r="X2258" s="223">
        <f t="shared" si="2278"/>
        <v>0</v>
      </c>
      <c r="Y2258" s="263"/>
      <c r="Z2258" s="263"/>
      <c r="AA2258" s="225">
        <f t="shared" si="2289"/>
        <v>0</v>
      </c>
      <c r="AB2258" s="121"/>
      <c r="AC2258" s="259"/>
      <c r="AD2258" s="262"/>
      <c r="AE2258" s="223">
        <f t="shared" si="2279"/>
        <v>0</v>
      </c>
      <c r="AF2258" s="263"/>
      <c r="AG2258" s="263"/>
      <c r="AH2258" s="225">
        <f t="shared" si="2290"/>
        <v>0</v>
      </c>
      <c r="AJ2258" s="264"/>
      <c r="AK2258" s="265"/>
      <c r="AL2258" s="266"/>
      <c r="AM2258" s="265"/>
      <c r="AN2258" s="266"/>
      <c r="AO2258" s="265"/>
      <c r="AP2258" s="266"/>
      <c r="AQ2258" s="265"/>
      <c r="AR2258" s="266"/>
      <c r="AS2258" s="265"/>
      <c r="AT2258" s="266"/>
      <c r="AU2258" s="265"/>
      <c r="AV2258" s="267">
        <f>SUM(AJ2258:AU2258)</f>
        <v>0</v>
      </c>
      <c r="AW2258" s="226">
        <f>T2258-AV2258</f>
        <v>0</v>
      </c>
      <c r="AX2258" s="198"/>
      <c r="AY2258" s="267">
        <f>SUM(AJ2258:AL2258)</f>
        <v>0</v>
      </c>
      <c r="AZ2258" s="267">
        <f>SUM(AM2258:AO2258)</f>
        <v>0</v>
      </c>
      <c r="BA2258" s="267">
        <f>SUM(AP2258:AR2258)</f>
        <v>0</v>
      </c>
      <c r="BB2258" s="267">
        <f>SUM(AS2258:AU2258)</f>
        <v>0</v>
      </c>
      <c r="BC2258" s="267">
        <f t="shared" si="2286"/>
        <v>0</v>
      </c>
      <c r="BD2258" s="267">
        <f>T2258-BC2258</f>
        <v>0</v>
      </c>
    </row>
    <row r="2259" spans="2:56" ht="13.2" thickBot="1" x14ac:dyDescent="0.35">
      <c r="B2259" s="227" t="s">
        <v>236</v>
      </c>
      <c r="C2259" s="137">
        <f>SUM(C2057,C2208,C2230,C2258)</f>
        <v>7313921</v>
      </c>
      <c r="D2259" s="138">
        <f>SUM(D2057,D2208,D2230,D2258)</f>
        <v>6786357.9699999997</v>
      </c>
      <c r="E2259" s="139">
        <f>IFERROR(D2259/C2259,0)</f>
        <v>0.92786864528616042</v>
      </c>
      <c r="F2259" s="137">
        <f>SUM(F2057,F2208,F2230,F2258)</f>
        <v>8239562</v>
      </c>
      <c r="G2259" s="138">
        <f>SUM(G2057,G2208,G2230,G2258)</f>
        <v>8059829.8200000003</v>
      </c>
      <c r="H2259" s="139">
        <f>IFERROR(G2259/F2259,0)</f>
        <v>0.97818668273871845</v>
      </c>
      <c r="I2259" s="137">
        <f>SUM(I2057,I2208,I2230,I2258)</f>
        <v>8139402</v>
      </c>
      <c r="J2259" s="140">
        <f>SUM(J2057,J2208,J2230,J2258)</f>
        <v>7967255.1900000013</v>
      </c>
      <c r="K2259" s="141">
        <f>IFERROR(J2259/I2259,0)</f>
        <v>0.97885018948566505</v>
      </c>
      <c r="L2259" s="137">
        <f>SUM(L2057,L2208,L2230,L2258)</f>
        <v>11537107</v>
      </c>
      <c r="M2259" s="140">
        <f>SUM(M2057,M2208,M2230,M2258)</f>
        <v>11532807</v>
      </c>
      <c r="N2259" s="142">
        <f>SUM(N2057,N2208,N2230,N2258)</f>
        <v>0</v>
      </c>
      <c r="O2259" s="137">
        <f>SUM(O2057,O2208,O2230,O2258)</f>
        <v>14001222.479631497</v>
      </c>
      <c r="P2259" s="142">
        <f>SUM(P2057,P2208,P2230,P2258)</f>
        <v>35750</v>
      </c>
      <c r="Q2259" s="228">
        <f t="shared" si="2277"/>
        <v>14036972.479631497</v>
      </c>
      <c r="R2259" s="142">
        <f>SUM(R2057,R2208,R2230,R2258)</f>
        <v>0</v>
      </c>
      <c r="S2259" s="142">
        <f>SUM(S2057,S2208,S2230,S2258)</f>
        <v>0</v>
      </c>
      <c r="T2259" s="229">
        <f t="shared" si="2288"/>
        <v>14036972.479631497</v>
      </c>
      <c r="U2259" s="92"/>
      <c r="V2259" s="137">
        <f>SUM(V2057,V2208,V2230,V2258)</f>
        <v>1506458</v>
      </c>
      <c r="W2259" s="142">
        <f>SUM(W2057,W2208,W2230,W2258)</f>
        <v>0</v>
      </c>
      <c r="X2259" s="228">
        <f t="shared" si="2278"/>
        <v>1506458</v>
      </c>
      <c r="Y2259" s="142">
        <f>SUM(Y2057,Y2208,Y2230,Y2258)</f>
        <v>0</v>
      </c>
      <c r="Z2259" s="142">
        <f>SUM(Z2057,Z2208,Z2230,Z2258)</f>
        <v>0</v>
      </c>
      <c r="AA2259" s="229">
        <f t="shared" si="2289"/>
        <v>1506458</v>
      </c>
      <c r="AB2259" s="92"/>
      <c r="AC2259" s="137">
        <f>SUM(AC2057,AC2208,AC2230,AC2258)</f>
        <v>1574098</v>
      </c>
      <c r="AD2259" s="142">
        <f>SUM(AD2057,AD2208,AD2230,AD2258)</f>
        <v>0</v>
      </c>
      <c r="AE2259" s="228">
        <f t="shared" si="2279"/>
        <v>1574098</v>
      </c>
      <c r="AF2259" s="142">
        <f>SUM(AF2057,AF2208,AF2230,AF2258)</f>
        <v>0</v>
      </c>
      <c r="AG2259" s="142">
        <f>SUM(AG2057,AG2208,AG2230,AG2258)</f>
        <v>0</v>
      </c>
      <c r="AH2259" s="229">
        <f t="shared" si="2290"/>
        <v>1574098</v>
      </c>
      <c r="AJ2259" s="138">
        <f t="shared" ref="AJ2259:AU2259" si="2291">SUM(AJ2057,AJ2208,AJ2230,AJ2258)</f>
        <v>1059727.206635958</v>
      </c>
      <c r="AK2259" s="140">
        <f t="shared" si="2291"/>
        <v>907771.2066359577</v>
      </c>
      <c r="AL2259" s="142">
        <f t="shared" si="2291"/>
        <v>933177.2066359577</v>
      </c>
      <c r="AM2259" s="140">
        <f t="shared" si="2291"/>
        <v>1268265.2066359583</v>
      </c>
      <c r="AN2259" s="142">
        <f t="shared" si="2291"/>
        <v>1283115.2066359583</v>
      </c>
      <c r="AO2259" s="140">
        <f t="shared" si="2291"/>
        <v>1187100.206635958</v>
      </c>
      <c r="AP2259" s="142">
        <f t="shared" si="2291"/>
        <v>1086830.206635958</v>
      </c>
      <c r="AQ2259" s="140">
        <f t="shared" si="2291"/>
        <v>1171976.206635958</v>
      </c>
      <c r="AR2259" s="142">
        <f t="shared" si="2291"/>
        <v>1462939.2066359576</v>
      </c>
      <c r="AS2259" s="140">
        <f t="shared" si="2291"/>
        <v>1053837.2066359576</v>
      </c>
      <c r="AT2259" s="142">
        <f t="shared" si="2291"/>
        <v>1429794.206635958</v>
      </c>
      <c r="AU2259" s="140">
        <f t="shared" si="2291"/>
        <v>1192439.2066359574</v>
      </c>
      <c r="AV2259" s="140">
        <f>SUM(AJ2259:AU2259)</f>
        <v>14036972.479631493</v>
      </c>
      <c r="AW2259" s="146">
        <f>T2259-AV2259</f>
        <v>0</v>
      </c>
      <c r="AY2259" s="140">
        <f>SUM(AJ2259:AL2259)</f>
        <v>2900675.6199078732</v>
      </c>
      <c r="AZ2259" s="140">
        <f>SUM(AM2259:AO2259)</f>
        <v>3738480.6199078746</v>
      </c>
      <c r="BA2259" s="140">
        <f>SUM(AP2259:AR2259)</f>
        <v>3721745.6199078737</v>
      </c>
      <c r="BB2259" s="140">
        <f>SUM(AS2259:AU2259)</f>
        <v>3676070.6199078728</v>
      </c>
      <c r="BC2259" s="140">
        <f t="shared" si="2286"/>
        <v>14036972.479631493</v>
      </c>
      <c r="BD2259" s="140">
        <f>T2259-BC2259</f>
        <v>0</v>
      </c>
    </row>
    <row r="2260" spans="2:56" ht="15" thickBot="1" x14ac:dyDescent="0.35">
      <c r="B2260" s="282" t="s">
        <v>246</v>
      </c>
      <c r="C2260" s="273"/>
      <c r="D2260" s="274"/>
      <c r="E2260" s="275"/>
      <c r="F2260" s="273"/>
      <c r="G2260" s="274"/>
      <c r="H2260" s="275"/>
      <c r="I2260" s="273"/>
      <c r="J2260" s="276"/>
      <c r="K2260" s="277"/>
      <c r="L2260" s="273"/>
      <c r="M2260" s="276"/>
      <c r="N2260" s="278"/>
      <c r="O2260" s="273"/>
      <c r="P2260" s="279"/>
      <c r="Q2260" s="279"/>
      <c r="R2260" s="279"/>
      <c r="S2260" s="279"/>
      <c r="T2260" s="280"/>
      <c r="U2260" s="92"/>
      <c r="V2260" s="281"/>
      <c r="W2260" s="279"/>
      <c r="X2260" s="279"/>
      <c r="Y2260" s="279"/>
      <c r="Z2260" s="279"/>
      <c r="AA2260" s="280"/>
      <c r="AB2260" s="92"/>
      <c r="AC2260" s="281"/>
      <c r="AD2260" s="279"/>
      <c r="AE2260" s="279"/>
      <c r="AF2260" s="279"/>
      <c r="AG2260" s="279"/>
      <c r="AH2260" s="280"/>
      <c r="AJ2260" s="238"/>
      <c r="AK2260" s="238"/>
      <c r="AL2260" s="238"/>
      <c r="AM2260" s="238"/>
      <c r="AN2260" s="238"/>
      <c r="AO2260" s="238"/>
      <c r="AP2260" s="238"/>
      <c r="AQ2260" s="238"/>
      <c r="AR2260" s="238"/>
      <c r="AS2260" s="238"/>
      <c r="AT2260" s="238"/>
      <c r="AU2260" s="238"/>
      <c r="AV2260" s="238"/>
      <c r="AW2260" s="239"/>
      <c r="AY2260" s="238"/>
      <c r="AZ2260" s="238"/>
      <c r="BA2260" s="238"/>
      <c r="BB2260" s="238"/>
      <c r="BC2260" s="238"/>
      <c r="BD2260" s="238"/>
    </row>
    <row r="2261" spans="2:56" ht="13.2" thickBot="1" x14ac:dyDescent="0.35">
      <c r="B2261" s="136" t="s">
        <v>49</v>
      </c>
      <c r="C2261" s="137">
        <f>SUM(C2262,C2278,C2409)</f>
        <v>16871755</v>
      </c>
      <c r="D2261" s="138">
        <f>SUM(D2262,D2278,D2409)</f>
        <v>16511715.75</v>
      </c>
      <c r="E2261" s="139">
        <f t="shared" ref="E2261:E2324" si="2292">IFERROR(D2261/C2261,0)</f>
        <v>0.97866023718338724</v>
      </c>
      <c r="F2261" s="137">
        <f>SUM(F2262,F2278,F2409)</f>
        <v>17602266</v>
      </c>
      <c r="G2261" s="138">
        <f>SUM(G2262,G2278,G2409)</f>
        <v>17412513.890000001</v>
      </c>
      <c r="H2261" s="139">
        <f t="shared" ref="H2261:H2324" si="2293">IFERROR(G2261/F2261,0)</f>
        <v>0.98922001803631421</v>
      </c>
      <c r="I2261" s="137">
        <f>SUM(I2262,I2278,I2409)</f>
        <v>20652650</v>
      </c>
      <c r="J2261" s="140">
        <f>SUM(J2262,J2278,J2409)</f>
        <v>20368515.339999996</v>
      </c>
      <c r="K2261" s="141">
        <f t="shared" ref="K2261:K2324" si="2294">IFERROR(J2261/I2261,0)</f>
        <v>0.9862422178267678</v>
      </c>
      <c r="L2261" s="137">
        <f>SUM(L2262,L2278,L2409)</f>
        <v>21941951</v>
      </c>
      <c r="M2261" s="140">
        <f>SUM(M2262,M2278,M2409)</f>
        <v>21937851</v>
      </c>
      <c r="N2261" s="142">
        <f>SUM(N2262,N2278,N2409)</f>
        <v>0</v>
      </c>
      <c r="O2261" s="137">
        <f>SUM(O2262,O2278,O2409)</f>
        <v>18891007.114530563</v>
      </c>
      <c r="P2261" s="142">
        <f>SUM(P2262,P2278,P2409)</f>
        <v>76061</v>
      </c>
      <c r="Q2261" s="143">
        <f t="shared" ref="Q2261:Q2324" si="2295">SUM(O2261:P2261)</f>
        <v>18967068.114530563</v>
      </c>
      <c r="R2261" s="144">
        <f>SUM(R2262,R2278,R2409)</f>
        <v>0</v>
      </c>
      <c r="S2261" s="144">
        <f>SUM(S2262,S2278,S2409)</f>
        <v>0</v>
      </c>
      <c r="T2261" s="145">
        <f>SUM(Q2261:S2261)</f>
        <v>18967068.114530563</v>
      </c>
      <c r="U2261" s="91"/>
      <c r="V2261" s="137">
        <f>SUM(V2262,V2278,V2409)</f>
        <v>1159015</v>
      </c>
      <c r="W2261" s="142">
        <f>SUM(W2262,W2278,W2409)</f>
        <v>0</v>
      </c>
      <c r="X2261" s="143">
        <f t="shared" ref="X2261:X2324" si="2296">SUM(V2261:W2261)</f>
        <v>1159015</v>
      </c>
      <c r="Y2261" s="144">
        <f>SUM(Y2262,Y2278,Y2409)</f>
        <v>0</v>
      </c>
      <c r="Z2261" s="144">
        <f>SUM(Z2262,Z2278,Z2409)</f>
        <v>0</v>
      </c>
      <c r="AA2261" s="145">
        <f>SUM(X2261:Z2261)</f>
        <v>1159015</v>
      </c>
      <c r="AB2261" s="91"/>
      <c r="AC2261" s="137">
        <f>SUM(AC2262,AC2278,AC2409)</f>
        <v>1211055</v>
      </c>
      <c r="AD2261" s="142">
        <f>SUM(AD2262,AD2278,AD2409)</f>
        <v>0</v>
      </c>
      <c r="AE2261" s="143">
        <f t="shared" ref="AE2261:AE2324" si="2297">SUM(AC2261:AD2261)</f>
        <v>1211055</v>
      </c>
      <c r="AF2261" s="142">
        <f>SUM(AF2262,AF2278,AF2409)</f>
        <v>0</v>
      </c>
      <c r="AG2261" s="142">
        <f>SUM(AG2262,AG2278,AG2409)</f>
        <v>0</v>
      </c>
      <c r="AH2261" s="145">
        <f>SUM(AE2261:AG2261)</f>
        <v>1211055</v>
      </c>
      <c r="AJ2261" s="138">
        <f t="shared" ref="AJ2261:AU2261" si="2298">SUM(AJ2262,AJ2278,AJ2409)</f>
        <v>1407310.5928775468</v>
      </c>
      <c r="AK2261" s="140">
        <f t="shared" si="2298"/>
        <v>1469765.5928775501</v>
      </c>
      <c r="AL2261" s="142">
        <f t="shared" si="2298"/>
        <v>1550686.5928775501</v>
      </c>
      <c r="AM2261" s="140">
        <f t="shared" si="2298"/>
        <v>1598447.592877547</v>
      </c>
      <c r="AN2261" s="142">
        <f t="shared" si="2298"/>
        <v>1549578.592877547</v>
      </c>
      <c r="AO2261" s="140">
        <f t="shared" si="2298"/>
        <v>1615243.5928775501</v>
      </c>
      <c r="AP2261" s="142">
        <f t="shared" si="2298"/>
        <v>1540547.592877547</v>
      </c>
      <c r="AQ2261" s="140">
        <f t="shared" si="2298"/>
        <v>1713275.592877547</v>
      </c>
      <c r="AR2261" s="142">
        <f t="shared" si="2298"/>
        <v>1689509.5928775503</v>
      </c>
      <c r="AS2261" s="140">
        <f t="shared" si="2298"/>
        <v>1513425.592877547</v>
      </c>
      <c r="AT2261" s="142">
        <f t="shared" si="2298"/>
        <v>1559025.592877547</v>
      </c>
      <c r="AU2261" s="140">
        <f t="shared" si="2298"/>
        <v>1760251.5928775354</v>
      </c>
      <c r="AV2261" s="140">
        <f t="shared" ref="AV2261:AV2324" si="2299">SUM(AJ2261:AU2261)</f>
        <v>18967068.114530563</v>
      </c>
      <c r="AW2261" s="146">
        <f t="shared" ref="AW2261:AW2324" si="2300">T2261-AV2261</f>
        <v>0</v>
      </c>
      <c r="AY2261" s="140">
        <f t="shared" ref="AY2261:AY2324" si="2301">SUM(AJ2261:AL2261)</f>
        <v>4427762.7786326464</v>
      </c>
      <c r="AZ2261" s="140">
        <f t="shared" ref="AZ2261:AZ2324" si="2302">SUM(AM2261:AO2261)</f>
        <v>4763269.7786326446</v>
      </c>
      <c r="BA2261" s="140">
        <f t="shared" ref="BA2261:BA2324" si="2303">SUM(AP2261:AR2261)</f>
        <v>4943332.7786326446</v>
      </c>
      <c r="BB2261" s="140">
        <f t="shared" ref="BB2261:BB2324" si="2304">SUM(AS2261:AU2261)</f>
        <v>4832702.7786326297</v>
      </c>
      <c r="BC2261" s="140">
        <f>SUM(AY2261,AZ2261,BA2261,BB2261)</f>
        <v>18967068.114530563</v>
      </c>
      <c r="BD2261" s="140">
        <f t="shared" ref="BD2261:BD2324" si="2305">T2261-BC2261</f>
        <v>0</v>
      </c>
    </row>
    <row r="2262" spans="2:56" x14ac:dyDescent="0.3">
      <c r="B2262" s="148" t="s">
        <v>50</v>
      </c>
      <c r="C2262" s="149">
        <f>SUM(C2263,C2273)</f>
        <v>14507819</v>
      </c>
      <c r="D2262" s="150">
        <f>SUM(D2263,D2273)</f>
        <v>14478135.290000001</v>
      </c>
      <c r="E2262" s="151">
        <f t="shared" si="2292"/>
        <v>0.99795395090054551</v>
      </c>
      <c r="F2262" s="149">
        <f>SUM(F2263,F2273)</f>
        <v>15064065</v>
      </c>
      <c r="G2262" s="150">
        <f>SUM(G2263,G2273)</f>
        <v>15007887.160000002</v>
      </c>
      <c r="H2262" s="151">
        <f t="shared" si="2293"/>
        <v>0.99627073834320301</v>
      </c>
      <c r="I2262" s="149">
        <f>SUM(I2263,I2273)</f>
        <v>17798367</v>
      </c>
      <c r="J2262" s="152">
        <f>SUM(J2263,J2273)</f>
        <v>17629156.549999997</v>
      </c>
      <c r="K2262" s="153">
        <f t="shared" si="2294"/>
        <v>0.9904929227495981</v>
      </c>
      <c r="L2262" s="149">
        <f>SUM(L2263,L2273)</f>
        <v>19945351</v>
      </c>
      <c r="M2262" s="152">
        <f>SUM(M2263,M2273)</f>
        <v>19941251</v>
      </c>
      <c r="N2262" s="154">
        <f>SUM(N2263,N2273)</f>
        <v>0</v>
      </c>
      <c r="O2262" s="149">
        <f>SUM(O2263,O2273)</f>
        <v>17782507.114530563</v>
      </c>
      <c r="P2262" s="154">
        <f>SUM(P2263,P2273)</f>
        <v>0</v>
      </c>
      <c r="Q2262" s="155">
        <f t="shared" si="2295"/>
        <v>17782507.114530563</v>
      </c>
      <c r="R2262" s="154">
        <f>SUM(R2263,R2273)</f>
        <v>0</v>
      </c>
      <c r="S2262" s="154">
        <f>SUM(S2263,S2273)</f>
        <v>0</v>
      </c>
      <c r="T2262" s="156">
        <f t="shared" ref="T2262:T2325" si="2306">SUM(Q2262:S2262)</f>
        <v>17782507.114530563</v>
      </c>
      <c r="U2262" s="157"/>
      <c r="V2262" s="149">
        <f>SUM(V2263,V2273)</f>
        <v>0</v>
      </c>
      <c r="W2262" s="154">
        <f>SUM(W2263,W2273)</f>
        <v>0</v>
      </c>
      <c r="X2262" s="155">
        <f t="shared" si="2296"/>
        <v>0</v>
      </c>
      <c r="Y2262" s="154">
        <f>SUM(Y2263,Y2273)</f>
        <v>0</v>
      </c>
      <c r="Z2262" s="154">
        <f>SUM(Z2263,Z2273)</f>
        <v>0</v>
      </c>
      <c r="AA2262" s="156">
        <f t="shared" ref="AA2262:AA2325" si="2307">SUM(X2262:Z2262)</f>
        <v>0</v>
      </c>
      <c r="AB2262" s="157"/>
      <c r="AC2262" s="149">
        <f>SUM(AC2263,AC2273)</f>
        <v>0</v>
      </c>
      <c r="AD2262" s="154">
        <f>SUM(AD2263,AD2273)</f>
        <v>0</v>
      </c>
      <c r="AE2262" s="155">
        <f t="shared" si="2297"/>
        <v>0</v>
      </c>
      <c r="AF2262" s="154">
        <f>SUM(AF2263,AF2273)</f>
        <v>0</v>
      </c>
      <c r="AG2262" s="154">
        <f>SUM(AG2263,AG2273)</f>
        <v>0</v>
      </c>
      <c r="AH2262" s="156">
        <f t="shared" ref="AH2262:AH2325" si="2308">SUM(AE2262:AG2262)</f>
        <v>0</v>
      </c>
      <c r="AJ2262" s="150">
        <f t="shared" ref="AJ2262:AU2262" si="2309">SUM(AJ2263,AJ2273)</f>
        <v>1402210.5928775468</v>
      </c>
      <c r="AK2262" s="152">
        <f t="shared" si="2309"/>
        <v>1341410.5928775501</v>
      </c>
      <c r="AL2262" s="154">
        <f t="shared" si="2309"/>
        <v>1386810.5928775501</v>
      </c>
      <c r="AM2262" s="152">
        <f t="shared" si="2309"/>
        <v>1481875.592877547</v>
      </c>
      <c r="AN2262" s="154">
        <f t="shared" si="2309"/>
        <v>1481875.592877547</v>
      </c>
      <c r="AO2262" s="152">
        <f t="shared" si="2309"/>
        <v>1391210.5928775501</v>
      </c>
      <c r="AP2262" s="154">
        <f t="shared" si="2309"/>
        <v>1481875.592877547</v>
      </c>
      <c r="AQ2262" s="152">
        <f t="shared" si="2309"/>
        <v>1481875.592877547</v>
      </c>
      <c r="AR2262" s="154">
        <f t="shared" si="2309"/>
        <v>1676009.5928775503</v>
      </c>
      <c r="AS2262" s="152">
        <f t="shared" si="2309"/>
        <v>1481875.592877547</v>
      </c>
      <c r="AT2262" s="154">
        <f t="shared" si="2309"/>
        <v>1481875.592877547</v>
      </c>
      <c r="AU2262" s="152">
        <f t="shared" si="2309"/>
        <v>1693601.5928775354</v>
      </c>
      <c r="AV2262" s="152">
        <f t="shared" si="2299"/>
        <v>17782507.114530563</v>
      </c>
      <c r="AW2262" s="158">
        <f t="shared" si="2300"/>
        <v>0</v>
      </c>
      <c r="AY2262" s="152">
        <f t="shared" si="2301"/>
        <v>4130431.7786326469</v>
      </c>
      <c r="AZ2262" s="152">
        <f t="shared" si="2302"/>
        <v>4354961.7786326446</v>
      </c>
      <c r="BA2262" s="152">
        <f t="shared" si="2303"/>
        <v>4639760.7786326446</v>
      </c>
      <c r="BB2262" s="152">
        <f t="shared" si="2304"/>
        <v>4657352.7786326297</v>
      </c>
      <c r="BC2262" s="152">
        <f>SUM(AY2262,AZ2262,BA2262,BB2262)</f>
        <v>17782507.114530563</v>
      </c>
      <c r="BD2262" s="152">
        <f t="shared" si="2305"/>
        <v>0</v>
      </c>
    </row>
    <row r="2263" spans="2:56" x14ac:dyDescent="0.3">
      <c r="B2263" s="159" t="s">
        <v>51</v>
      </c>
      <c r="C2263" s="160">
        <f>SUM(C2264:C2272)</f>
        <v>12410643</v>
      </c>
      <c r="D2263" s="161">
        <f>SUM(D2264:D2272)</f>
        <v>12383976.65</v>
      </c>
      <c r="E2263" s="162">
        <f t="shared" si="2292"/>
        <v>0.99785133211873067</v>
      </c>
      <c r="F2263" s="160">
        <f>SUM(F2264:F2272)</f>
        <v>12670303</v>
      </c>
      <c r="G2263" s="161">
        <f>SUM(G2264:G2272)</f>
        <v>12614241.170000002</v>
      </c>
      <c r="H2263" s="162">
        <f t="shared" si="2293"/>
        <v>0.99557533628043482</v>
      </c>
      <c r="I2263" s="160">
        <f>SUM(I2264:I2272)</f>
        <v>14837813</v>
      </c>
      <c r="J2263" s="163">
        <f>SUM(J2264:J2272)</f>
        <v>14678500.929999998</v>
      </c>
      <c r="K2263" s="164">
        <f t="shared" si="2294"/>
        <v>0.98926310299233433</v>
      </c>
      <c r="L2263" s="160">
        <f>SUM(L2264:L2272)</f>
        <v>16664346</v>
      </c>
      <c r="M2263" s="163">
        <f>SUM(M2264:M2272)</f>
        <v>16660446</v>
      </c>
      <c r="N2263" s="165">
        <f>SUM(N2264:N2272)</f>
        <v>0</v>
      </c>
      <c r="O2263" s="160">
        <f>SUM(O2264:O2272)</f>
        <v>14520053.341058709</v>
      </c>
      <c r="P2263" s="165">
        <f>SUM(P2264:P2272)</f>
        <v>0</v>
      </c>
      <c r="Q2263" s="166">
        <f t="shared" si="2295"/>
        <v>14520053.341058709</v>
      </c>
      <c r="R2263" s="165">
        <f>SUM(R2264:R2272)</f>
        <v>0</v>
      </c>
      <c r="S2263" s="165">
        <f>SUM(S2264:S2272)</f>
        <v>0</v>
      </c>
      <c r="T2263" s="167">
        <f t="shared" si="2306"/>
        <v>14520053.341058709</v>
      </c>
      <c r="U2263" s="157"/>
      <c r="V2263" s="160">
        <f>SUM(V2264:V2272)</f>
        <v>0</v>
      </c>
      <c r="W2263" s="165">
        <f>SUM(W2264:W2272)</f>
        <v>0</v>
      </c>
      <c r="X2263" s="166">
        <f t="shared" si="2296"/>
        <v>0</v>
      </c>
      <c r="Y2263" s="165">
        <f>SUM(Y2264:Y2272)</f>
        <v>0</v>
      </c>
      <c r="Z2263" s="165">
        <f>SUM(Z2264:Z2272)</f>
        <v>0</v>
      </c>
      <c r="AA2263" s="167">
        <f t="shared" si="2307"/>
        <v>0</v>
      </c>
      <c r="AB2263" s="157"/>
      <c r="AC2263" s="160">
        <f>SUM(AC2264:AC2272)</f>
        <v>0</v>
      </c>
      <c r="AD2263" s="165">
        <f>SUM(AD2264:AD2272)</f>
        <v>0</v>
      </c>
      <c r="AE2263" s="166">
        <f t="shared" si="2297"/>
        <v>0</v>
      </c>
      <c r="AF2263" s="165">
        <f>SUM(AF2264:AF2272)</f>
        <v>0</v>
      </c>
      <c r="AG2263" s="165">
        <f>SUM(AG2264:AG2272)</f>
        <v>0</v>
      </c>
      <c r="AH2263" s="167">
        <f t="shared" si="2308"/>
        <v>0</v>
      </c>
      <c r="AJ2263" s="161">
        <f t="shared" ref="AJ2263:AU2263" si="2310">SUM(AJ2264:AJ2272)</f>
        <v>1130339.4450882256</v>
      </c>
      <c r="AK2263" s="163">
        <f t="shared" si="2310"/>
        <v>1069539.4450882289</v>
      </c>
      <c r="AL2263" s="165">
        <f t="shared" si="2310"/>
        <v>1114939.4450882289</v>
      </c>
      <c r="AM2263" s="163">
        <f t="shared" si="2310"/>
        <v>1210004.4450882259</v>
      </c>
      <c r="AN2263" s="165">
        <f t="shared" si="2310"/>
        <v>1210004.4450882259</v>
      </c>
      <c r="AO2263" s="163">
        <f t="shared" si="2310"/>
        <v>1119339.4450882289</v>
      </c>
      <c r="AP2263" s="165">
        <f t="shared" si="2310"/>
        <v>1210004.4450882259</v>
      </c>
      <c r="AQ2263" s="163">
        <f t="shared" si="2310"/>
        <v>1210004.4450882259</v>
      </c>
      <c r="AR2263" s="165">
        <f t="shared" si="2310"/>
        <v>1404138.4450882291</v>
      </c>
      <c r="AS2263" s="163">
        <f t="shared" si="2310"/>
        <v>1210004.4450882259</v>
      </c>
      <c r="AT2263" s="165">
        <f t="shared" si="2310"/>
        <v>1210004.4450882259</v>
      </c>
      <c r="AU2263" s="163">
        <f t="shared" si="2310"/>
        <v>1421730.4450882142</v>
      </c>
      <c r="AV2263" s="163">
        <f t="shared" si="2299"/>
        <v>14520053.341058712</v>
      </c>
      <c r="AW2263" s="168">
        <f t="shared" si="2300"/>
        <v>0</v>
      </c>
      <c r="AY2263" s="163">
        <f t="shared" si="2301"/>
        <v>3314818.3352646837</v>
      </c>
      <c r="AZ2263" s="163">
        <f t="shared" si="2302"/>
        <v>3539348.3352646809</v>
      </c>
      <c r="BA2263" s="163">
        <f t="shared" si="2303"/>
        <v>3824147.3352646809</v>
      </c>
      <c r="BB2263" s="163">
        <f t="shared" si="2304"/>
        <v>3841739.335264666</v>
      </c>
      <c r="BC2263" s="163">
        <f>SUM(AY2263,AZ2263,BA2263,BB2263)</f>
        <v>14520053.341058711</v>
      </c>
      <c r="BD2263" s="163">
        <f t="shared" si="2305"/>
        <v>0</v>
      </c>
    </row>
    <row r="2264" spans="2:56" x14ac:dyDescent="0.3">
      <c r="B2264" s="169" t="s">
        <v>52</v>
      </c>
      <c r="C2264" s="248">
        <v>9864430</v>
      </c>
      <c r="D2264" s="249">
        <v>9852347</v>
      </c>
      <c r="E2264" s="172">
        <f t="shared" si="2292"/>
        <v>0.99877509394866204</v>
      </c>
      <c r="F2264" s="248">
        <v>10857121</v>
      </c>
      <c r="G2264" s="249">
        <v>10857080.300000001</v>
      </c>
      <c r="H2264" s="172">
        <f t="shared" si="2293"/>
        <v>0.99999625130824288</v>
      </c>
      <c r="I2264" s="248">
        <v>12659534</v>
      </c>
      <c r="J2264" s="250">
        <v>12608581.059999999</v>
      </c>
      <c r="K2264" s="174">
        <f t="shared" si="2294"/>
        <v>0.99597513304992102</v>
      </c>
      <c r="L2264" s="248">
        <v>13716457</v>
      </c>
      <c r="M2264" s="250">
        <v>13714857</v>
      </c>
      <c r="N2264" s="251"/>
      <c r="O2264" s="248">
        <v>12559192.094310081</v>
      </c>
      <c r="P2264" s="251"/>
      <c r="Q2264" s="166">
        <f t="shared" si="2295"/>
        <v>12559192.094310081</v>
      </c>
      <c r="R2264" s="251"/>
      <c r="S2264" s="251"/>
      <c r="T2264" s="167">
        <f t="shared" si="2306"/>
        <v>12559192.094310081</v>
      </c>
      <c r="U2264" s="157"/>
      <c r="V2264" s="248"/>
      <c r="W2264" s="251"/>
      <c r="X2264" s="166">
        <f t="shared" si="2296"/>
        <v>0</v>
      </c>
      <c r="Y2264" s="251"/>
      <c r="Z2264" s="251"/>
      <c r="AA2264" s="167">
        <f t="shared" si="2307"/>
        <v>0</v>
      </c>
      <c r="AB2264" s="157"/>
      <c r="AC2264" s="248"/>
      <c r="AD2264" s="251"/>
      <c r="AE2264" s="166">
        <f t="shared" si="2297"/>
        <v>0</v>
      </c>
      <c r="AF2264" s="251"/>
      <c r="AG2264" s="251"/>
      <c r="AH2264" s="167">
        <f t="shared" si="2308"/>
        <v>0</v>
      </c>
      <c r="AJ2264" s="252">
        <f>T2264/12-79665</f>
        <v>966934.34119250672</v>
      </c>
      <c r="AK2264" s="253">
        <f>1046599.34119251-130465</f>
        <v>916134.34119250998</v>
      </c>
      <c r="AL2264" s="254">
        <f>1046599.34119251-95065</f>
        <v>951534.34119250998</v>
      </c>
      <c r="AM2264" s="253">
        <v>1046599.3411925067</v>
      </c>
      <c r="AN2264" s="254">
        <v>1046599.3411925067</v>
      </c>
      <c r="AO2264" s="253">
        <f>1046599.34119251-90665</f>
        <v>955934.34119250998</v>
      </c>
      <c r="AP2264" s="254">
        <v>1046599.3411925067</v>
      </c>
      <c r="AQ2264" s="253">
        <v>1046599.3411925067</v>
      </c>
      <c r="AR2264" s="254">
        <f>1046599.34119251+194134</f>
        <v>1240733.34119251</v>
      </c>
      <c r="AS2264" s="253">
        <v>1046599.3411925067</v>
      </c>
      <c r="AT2264" s="254">
        <v>1046599.3411925067</v>
      </c>
      <c r="AU2264" s="253">
        <v>1248325.3411924951</v>
      </c>
      <c r="AV2264" s="163">
        <f t="shared" si="2299"/>
        <v>12559192.094310081</v>
      </c>
      <c r="AW2264" s="168">
        <f t="shared" si="2300"/>
        <v>0</v>
      </c>
      <c r="AY2264" s="163">
        <f t="shared" si="2301"/>
        <v>2834603.0235775267</v>
      </c>
      <c r="AZ2264" s="163">
        <f t="shared" si="2302"/>
        <v>3049133.0235775234</v>
      </c>
      <c r="BA2264" s="163">
        <f t="shared" si="2303"/>
        <v>3333932.0235775234</v>
      </c>
      <c r="BB2264" s="163">
        <f t="shared" si="2304"/>
        <v>3341524.0235775085</v>
      </c>
      <c r="BC2264" s="163">
        <f>SUM(AY2264,AZ2264,BA2264,BB2264)</f>
        <v>12559192.094310082</v>
      </c>
      <c r="BD2264" s="163">
        <f t="shared" si="2305"/>
        <v>0</v>
      </c>
    </row>
    <row r="2265" spans="2:56" x14ac:dyDescent="0.3">
      <c r="B2265" s="169" t="s">
        <v>53</v>
      </c>
      <c r="C2265" s="248">
        <v>16095</v>
      </c>
      <c r="D2265" s="249">
        <v>11464.23</v>
      </c>
      <c r="E2265" s="172">
        <f t="shared" si="2292"/>
        <v>0.71228518173345756</v>
      </c>
      <c r="F2265" s="248">
        <v>4630</v>
      </c>
      <c r="G2265" s="249"/>
      <c r="H2265" s="172">
        <f t="shared" si="2293"/>
        <v>0</v>
      </c>
      <c r="I2265" s="248">
        <v>11979</v>
      </c>
      <c r="J2265" s="250">
        <v>11978.07</v>
      </c>
      <c r="K2265" s="174">
        <f t="shared" si="2294"/>
        <v>0.99992236413724012</v>
      </c>
      <c r="L2265" s="248"/>
      <c r="M2265" s="250">
        <v>0</v>
      </c>
      <c r="N2265" s="251"/>
      <c r="O2265" s="248"/>
      <c r="P2265" s="251"/>
      <c r="Q2265" s="166">
        <f t="shared" si="2295"/>
        <v>0</v>
      </c>
      <c r="R2265" s="251"/>
      <c r="S2265" s="251"/>
      <c r="T2265" s="167">
        <f t="shared" si="2306"/>
        <v>0</v>
      </c>
      <c r="U2265" s="157"/>
      <c r="V2265" s="248"/>
      <c r="W2265" s="251"/>
      <c r="X2265" s="166">
        <f t="shared" si="2296"/>
        <v>0</v>
      </c>
      <c r="Y2265" s="251"/>
      <c r="Z2265" s="251"/>
      <c r="AA2265" s="167">
        <f t="shared" si="2307"/>
        <v>0</v>
      </c>
      <c r="AB2265" s="157"/>
      <c r="AC2265" s="248"/>
      <c r="AD2265" s="251"/>
      <c r="AE2265" s="166">
        <f t="shared" si="2297"/>
        <v>0</v>
      </c>
      <c r="AF2265" s="251"/>
      <c r="AG2265" s="251"/>
      <c r="AH2265" s="167">
        <f t="shared" si="2308"/>
        <v>0</v>
      </c>
      <c r="AJ2265" s="252"/>
      <c r="AK2265" s="253"/>
      <c r="AL2265" s="254"/>
      <c r="AM2265" s="253"/>
      <c r="AN2265" s="254"/>
      <c r="AO2265" s="253"/>
      <c r="AP2265" s="254"/>
      <c r="AQ2265" s="253"/>
      <c r="AR2265" s="254"/>
      <c r="AS2265" s="253"/>
      <c r="AT2265" s="254"/>
      <c r="AU2265" s="253"/>
      <c r="AV2265" s="163">
        <f t="shared" si="2299"/>
        <v>0</v>
      </c>
      <c r="AW2265" s="168">
        <f t="shared" si="2300"/>
        <v>0</v>
      </c>
      <c r="AY2265" s="163">
        <f t="shared" si="2301"/>
        <v>0</v>
      </c>
      <c r="AZ2265" s="163">
        <f t="shared" si="2302"/>
        <v>0</v>
      </c>
      <c r="BA2265" s="163">
        <f t="shared" si="2303"/>
        <v>0</v>
      </c>
      <c r="BB2265" s="163">
        <f t="shared" si="2304"/>
        <v>0</v>
      </c>
      <c r="BC2265" s="163">
        <f t="shared" ref="BC2265:BC2328" si="2311">SUM(AY2265,AZ2265,BA2265,BB2265)</f>
        <v>0</v>
      </c>
      <c r="BD2265" s="163">
        <f t="shared" si="2305"/>
        <v>0</v>
      </c>
    </row>
    <row r="2266" spans="2:56" x14ac:dyDescent="0.3">
      <c r="B2266" s="169" t="s">
        <v>54</v>
      </c>
      <c r="C2266" s="248"/>
      <c r="D2266" s="249"/>
      <c r="E2266" s="172">
        <f t="shared" si="2292"/>
        <v>0</v>
      </c>
      <c r="F2266" s="248"/>
      <c r="G2266" s="249"/>
      <c r="H2266" s="172">
        <f t="shared" si="2293"/>
        <v>0</v>
      </c>
      <c r="I2266" s="248">
        <v>10899</v>
      </c>
      <c r="J2266" s="250">
        <v>0</v>
      </c>
      <c r="K2266" s="174">
        <f t="shared" si="2294"/>
        <v>0</v>
      </c>
      <c r="L2266" s="248"/>
      <c r="M2266" s="250">
        <v>0</v>
      </c>
      <c r="N2266" s="251"/>
      <c r="O2266" s="248"/>
      <c r="P2266" s="251"/>
      <c r="Q2266" s="166">
        <f t="shared" si="2295"/>
        <v>0</v>
      </c>
      <c r="R2266" s="251"/>
      <c r="S2266" s="251"/>
      <c r="T2266" s="167">
        <f t="shared" si="2306"/>
        <v>0</v>
      </c>
      <c r="U2266" s="157"/>
      <c r="V2266" s="248"/>
      <c r="W2266" s="251"/>
      <c r="X2266" s="166">
        <f t="shared" si="2296"/>
        <v>0</v>
      </c>
      <c r="Y2266" s="251"/>
      <c r="Z2266" s="251"/>
      <c r="AA2266" s="167">
        <f t="shared" si="2307"/>
        <v>0</v>
      </c>
      <c r="AB2266" s="157"/>
      <c r="AC2266" s="248"/>
      <c r="AD2266" s="251"/>
      <c r="AE2266" s="166">
        <f t="shared" si="2297"/>
        <v>0</v>
      </c>
      <c r="AF2266" s="251"/>
      <c r="AG2266" s="251"/>
      <c r="AH2266" s="167">
        <f t="shared" si="2308"/>
        <v>0</v>
      </c>
      <c r="AJ2266" s="252"/>
      <c r="AK2266" s="253"/>
      <c r="AL2266" s="254"/>
      <c r="AM2266" s="253"/>
      <c r="AN2266" s="254"/>
      <c r="AO2266" s="253"/>
      <c r="AP2266" s="254"/>
      <c r="AQ2266" s="253"/>
      <c r="AR2266" s="254"/>
      <c r="AS2266" s="253"/>
      <c r="AT2266" s="254"/>
      <c r="AU2266" s="253"/>
      <c r="AV2266" s="163">
        <f t="shared" si="2299"/>
        <v>0</v>
      </c>
      <c r="AW2266" s="168">
        <f t="shared" si="2300"/>
        <v>0</v>
      </c>
      <c r="AY2266" s="163">
        <f t="shared" si="2301"/>
        <v>0</v>
      </c>
      <c r="AZ2266" s="163">
        <f t="shared" si="2302"/>
        <v>0</v>
      </c>
      <c r="BA2266" s="163">
        <f t="shared" si="2303"/>
        <v>0</v>
      </c>
      <c r="BB2266" s="163">
        <f t="shared" si="2304"/>
        <v>0</v>
      </c>
      <c r="BC2266" s="163">
        <f t="shared" si="2311"/>
        <v>0</v>
      </c>
      <c r="BD2266" s="163">
        <f t="shared" si="2305"/>
        <v>0</v>
      </c>
    </row>
    <row r="2267" spans="2:56" x14ac:dyDescent="0.3">
      <c r="B2267" s="169" t="s">
        <v>55</v>
      </c>
      <c r="C2267" s="248">
        <v>80500</v>
      </c>
      <c r="D2267" s="249">
        <v>78405.039999999994</v>
      </c>
      <c r="E2267" s="172">
        <f t="shared" si="2292"/>
        <v>0.97397565217391291</v>
      </c>
      <c r="F2267" s="248"/>
      <c r="G2267" s="249"/>
      <c r="H2267" s="172">
        <f t="shared" si="2293"/>
        <v>0</v>
      </c>
      <c r="I2267" s="248">
        <v>0</v>
      </c>
      <c r="J2267" s="250">
        <v>0</v>
      </c>
      <c r="K2267" s="174">
        <f t="shared" si="2294"/>
        <v>0</v>
      </c>
      <c r="L2267" s="248"/>
      <c r="M2267" s="250">
        <v>0</v>
      </c>
      <c r="N2267" s="251"/>
      <c r="O2267" s="248"/>
      <c r="P2267" s="251"/>
      <c r="Q2267" s="166">
        <f t="shared" si="2295"/>
        <v>0</v>
      </c>
      <c r="R2267" s="251"/>
      <c r="S2267" s="251"/>
      <c r="T2267" s="167">
        <f t="shared" si="2306"/>
        <v>0</v>
      </c>
      <c r="U2267" s="157"/>
      <c r="V2267" s="248"/>
      <c r="W2267" s="251"/>
      <c r="X2267" s="166">
        <f t="shared" si="2296"/>
        <v>0</v>
      </c>
      <c r="Y2267" s="251"/>
      <c r="Z2267" s="251"/>
      <c r="AA2267" s="167">
        <f t="shared" si="2307"/>
        <v>0</v>
      </c>
      <c r="AB2267" s="157"/>
      <c r="AC2267" s="248"/>
      <c r="AD2267" s="251"/>
      <c r="AE2267" s="166">
        <f t="shared" si="2297"/>
        <v>0</v>
      </c>
      <c r="AF2267" s="251"/>
      <c r="AG2267" s="251"/>
      <c r="AH2267" s="167">
        <f t="shared" si="2308"/>
        <v>0</v>
      </c>
      <c r="AJ2267" s="252"/>
      <c r="AK2267" s="253"/>
      <c r="AL2267" s="254"/>
      <c r="AM2267" s="253"/>
      <c r="AN2267" s="254"/>
      <c r="AO2267" s="253"/>
      <c r="AP2267" s="254"/>
      <c r="AQ2267" s="253"/>
      <c r="AR2267" s="254"/>
      <c r="AS2267" s="253"/>
      <c r="AT2267" s="254"/>
      <c r="AU2267" s="253"/>
      <c r="AV2267" s="163">
        <f t="shared" si="2299"/>
        <v>0</v>
      </c>
      <c r="AW2267" s="168">
        <f t="shared" si="2300"/>
        <v>0</v>
      </c>
      <c r="AY2267" s="163">
        <f t="shared" si="2301"/>
        <v>0</v>
      </c>
      <c r="AZ2267" s="163">
        <f t="shared" si="2302"/>
        <v>0</v>
      </c>
      <c r="BA2267" s="163">
        <f t="shared" si="2303"/>
        <v>0</v>
      </c>
      <c r="BB2267" s="163">
        <f t="shared" si="2304"/>
        <v>0</v>
      </c>
      <c r="BC2267" s="163">
        <f t="shared" si="2311"/>
        <v>0</v>
      </c>
      <c r="BD2267" s="163">
        <f t="shared" si="2305"/>
        <v>0</v>
      </c>
    </row>
    <row r="2268" spans="2:56" x14ac:dyDescent="0.3">
      <c r="B2268" s="169" t="s">
        <v>56</v>
      </c>
      <c r="C2268" s="248"/>
      <c r="D2268" s="249"/>
      <c r="E2268" s="172">
        <f t="shared" si="2292"/>
        <v>0</v>
      </c>
      <c r="F2268" s="248">
        <v>94300</v>
      </c>
      <c r="G2268" s="249">
        <v>94298.65</v>
      </c>
      <c r="H2268" s="172">
        <f t="shared" si="2293"/>
        <v>0.99998568398727461</v>
      </c>
      <c r="I2268" s="248">
        <v>35000</v>
      </c>
      <c r="J2268" s="250">
        <v>34656.200000000004</v>
      </c>
      <c r="K2268" s="174">
        <f t="shared" si="2294"/>
        <v>0.99017714285714298</v>
      </c>
      <c r="L2268" s="248"/>
      <c r="M2268" s="250">
        <v>0</v>
      </c>
      <c r="N2268" s="251"/>
      <c r="O2268" s="248"/>
      <c r="P2268" s="251"/>
      <c r="Q2268" s="166">
        <f t="shared" si="2295"/>
        <v>0</v>
      </c>
      <c r="R2268" s="251"/>
      <c r="S2268" s="251"/>
      <c r="T2268" s="167">
        <f t="shared" si="2306"/>
        <v>0</v>
      </c>
      <c r="U2268" s="157"/>
      <c r="V2268" s="248"/>
      <c r="W2268" s="251"/>
      <c r="X2268" s="166">
        <f t="shared" si="2296"/>
        <v>0</v>
      </c>
      <c r="Y2268" s="251"/>
      <c r="Z2268" s="251"/>
      <c r="AA2268" s="167">
        <f t="shared" si="2307"/>
        <v>0</v>
      </c>
      <c r="AB2268" s="157"/>
      <c r="AC2268" s="248"/>
      <c r="AD2268" s="251"/>
      <c r="AE2268" s="166">
        <f t="shared" si="2297"/>
        <v>0</v>
      </c>
      <c r="AF2268" s="251"/>
      <c r="AG2268" s="251"/>
      <c r="AH2268" s="167">
        <f t="shared" si="2308"/>
        <v>0</v>
      </c>
      <c r="AJ2268" s="252"/>
      <c r="AK2268" s="253"/>
      <c r="AL2268" s="254"/>
      <c r="AM2268" s="253"/>
      <c r="AN2268" s="254"/>
      <c r="AO2268" s="253"/>
      <c r="AP2268" s="254"/>
      <c r="AQ2268" s="253"/>
      <c r="AR2268" s="254"/>
      <c r="AS2268" s="253"/>
      <c r="AT2268" s="254"/>
      <c r="AU2268" s="253"/>
      <c r="AV2268" s="163">
        <f t="shared" si="2299"/>
        <v>0</v>
      </c>
      <c r="AW2268" s="168">
        <f t="shared" si="2300"/>
        <v>0</v>
      </c>
      <c r="AY2268" s="163">
        <f t="shared" si="2301"/>
        <v>0</v>
      </c>
      <c r="AZ2268" s="163">
        <f t="shared" si="2302"/>
        <v>0</v>
      </c>
      <c r="BA2268" s="163">
        <f t="shared" si="2303"/>
        <v>0</v>
      </c>
      <c r="BB2268" s="163">
        <f t="shared" si="2304"/>
        <v>0</v>
      </c>
      <c r="BC2268" s="163">
        <f t="shared" si="2311"/>
        <v>0</v>
      </c>
      <c r="BD2268" s="163">
        <f t="shared" si="2305"/>
        <v>0</v>
      </c>
    </row>
    <row r="2269" spans="2:56" x14ac:dyDescent="0.3">
      <c r="B2269" s="169" t="s">
        <v>57</v>
      </c>
      <c r="C2269" s="248"/>
      <c r="D2269" s="249"/>
      <c r="E2269" s="172">
        <f t="shared" si="2292"/>
        <v>0</v>
      </c>
      <c r="F2269" s="248"/>
      <c r="G2269" s="249"/>
      <c r="H2269" s="172">
        <f t="shared" si="2293"/>
        <v>0</v>
      </c>
      <c r="I2269" s="248">
        <v>0</v>
      </c>
      <c r="J2269" s="250">
        <v>10899</v>
      </c>
      <c r="K2269" s="174">
        <f t="shared" si="2294"/>
        <v>0</v>
      </c>
      <c r="L2269" s="248"/>
      <c r="M2269" s="250">
        <v>0</v>
      </c>
      <c r="N2269" s="251"/>
      <c r="O2269" s="248"/>
      <c r="P2269" s="251"/>
      <c r="Q2269" s="166">
        <f t="shared" si="2295"/>
        <v>0</v>
      </c>
      <c r="R2269" s="251"/>
      <c r="S2269" s="251"/>
      <c r="T2269" s="167">
        <f t="shared" si="2306"/>
        <v>0</v>
      </c>
      <c r="U2269" s="157"/>
      <c r="V2269" s="248"/>
      <c r="W2269" s="251"/>
      <c r="X2269" s="166">
        <f t="shared" si="2296"/>
        <v>0</v>
      </c>
      <c r="Y2269" s="251"/>
      <c r="Z2269" s="251"/>
      <c r="AA2269" s="167">
        <f t="shared" si="2307"/>
        <v>0</v>
      </c>
      <c r="AB2269" s="157"/>
      <c r="AC2269" s="248"/>
      <c r="AD2269" s="251"/>
      <c r="AE2269" s="166">
        <f t="shared" si="2297"/>
        <v>0</v>
      </c>
      <c r="AF2269" s="251"/>
      <c r="AG2269" s="251"/>
      <c r="AH2269" s="167">
        <f t="shared" si="2308"/>
        <v>0</v>
      </c>
      <c r="AJ2269" s="252"/>
      <c r="AK2269" s="253"/>
      <c r="AL2269" s="254"/>
      <c r="AM2269" s="253"/>
      <c r="AN2269" s="254"/>
      <c r="AO2269" s="253"/>
      <c r="AP2269" s="254"/>
      <c r="AQ2269" s="253"/>
      <c r="AR2269" s="254"/>
      <c r="AS2269" s="253"/>
      <c r="AT2269" s="254"/>
      <c r="AU2269" s="253"/>
      <c r="AV2269" s="163">
        <f t="shared" si="2299"/>
        <v>0</v>
      </c>
      <c r="AW2269" s="168">
        <f t="shared" si="2300"/>
        <v>0</v>
      </c>
      <c r="AY2269" s="163">
        <f t="shared" si="2301"/>
        <v>0</v>
      </c>
      <c r="AZ2269" s="163">
        <f t="shared" si="2302"/>
        <v>0</v>
      </c>
      <c r="BA2269" s="163">
        <f t="shared" si="2303"/>
        <v>0</v>
      </c>
      <c r="BB2269" s="163">
        <f t="shared" si="2304"/>
        <v>0</v>
      </c>
      <c r="BC2269" s="163">
        <f t="shared" si="2311"/>
        <v>0</v>
      </c>
      <c r="BD2269" s="163">
        <f t="shared" si="2305"/>
        <v>0</v>
      </c>
    </row>
    <row r="2270" spans="2:56" x14ac:dyDescent="0.3">
      <c r="B2270" s="169" t="s">
        <v>58</v>
      </c>
      <c r="C2270" s="248">
        <v>432296</v>
      </c>
      <c r="D2270" s="249">
        <v>431550.21</v>
      </c>
      <c r="E2270" s="172">
        <f t="shared" si="2292"/>
        <v>0.99827481632955206</v>
      </c>
      <c r="F2270" s="248">
        <v>489405</v>
      </c>
      <c r="G2270" s="249">
        <v>489355.02</v>
      </c>
      <c r="H2270" s="172">
        <f t="shared" si="2293"/>
        <v>0.99989787599227642</v>
      </c>
      <c r="I2270" s="248">
        <v>632084</v>
      </c>
      <c r="J2270" s="250">
        <v>616300.37</v>
      </c>
      <c r="K2270" s="174">
        <f t="shared" si="2294"/>
        <v>0.97502922079976706</v>
      </c>
      <c r="L2270" s="248">
        <v>663157</v>
      </c>
      <c r="M2270" s="250">
        <v>662457</v>
      </c>
      <c r="N2270" s="251"/>
      <c r="O2270" s="248">
        <v>867018.61140000017</v>
      </c>
      <c r="P2270" s="251"/>
      <c r="Q2270" s="166">
        <f t="shared" si="2295"/>
        <v>867018.61140000017</v>
      </c>
      <c r="R2270" s="251"/>
      <c r="S2270" s="251"/>
      <c r="T2270" s="167">
        <f t="shared" si="2306"/>
        <v>867018.61140000017</v>
      </c>
      <c r="U2270" s="157"/>
      <c r="V2270" s="248"/>
      <c r="W2270" s="251"/>
      <c r="X2270" s="166">
        <f t="shared" si="2296"/>
        <v>0</v>
      </c>
      <c r="Y2270" s="251"/>
      <c r="Z2270" s="251"/>
      <c r="AA2270" s="167">
        <f t="shared" si="2307"/>
        <v>0</v>
      </c>
      <c r="AB2270" s="157"/>
      <c r="AC2270" s="248"/>
      <c r="AD2270" s="251"/>
      <c r="AE2270" s="166">
        <f t="shared" si="2297"/>
        <v>0</v>
      </c>
      <c r="AF2270" s="251"/>
      <c r="AG2270" s="251"/>
      <c r="AH2270" s="167">
        <f t="shared" si="2308"/>
        <v>0</v>
      </c>
      <c r="AJ2270" s="252">
        <f>T2270/12</f>
        <v>72251.550950000019</v>
      </c>
      <c r="AK2270" s="253">
        <v>72251.550950000019</v>
      </c>
      <c r="AL2270" s="254">
        <v>72251.550950000019</v>
      </c>
      <c r="AM2270" s="253">
        <v>72251.550950000019</v>
      </c>
      <c r="AN2270" s="254">
        <v>72251.550950000019</v>
      </c>
      <c r="AO2270" s="253">
        <v>72251.550950000019</v>
      </c>
      <c r="AP2270" s="254">
        <v>72251.550950000019</v>
      </c>
      <c r="AQ2270" s="253">
        <v>72251.550950000019</v>
      </c>
      <c r="AR2270" s="254">
        <v>72251.550950000019</v>
      </c>
      <c r="AS2270" s="253">
        <v>72251.550950000019</v>
      </c>
      <c r="AT2270" s="254">
        <v>72251.550950000019</v>
      </c>
      <c r="AU2270" s="253">
        <v>72251.550950000019</v>
      </c>
      <c r="AV2270" s="163">
        <f t="shared" si="2299"/>
        <v>867018.6114000004</v>
      </c>
      <c r="AW2270" s="168">
        <f t="shared" si="2300"/>
        <v>0</v>
      </c>
      <c r="AX2270" s="13">
        <f>AW2270/12</f>
        <v>0</v>
      </c>
      <c r="AY2270" s="163">
        <f t="shared" si="2301"/>
        <v>216754.65285000007</v>
      </c>
      <c r="AZ2270" s="163">
        <f t="shared" si="2302"/>
        <v>216754.65285000007</v>
      </c>
      <c r="BA2270" s="163">
        <f t="shared" si="2303"/>
        <v>216754.65285000007</v>
      </c>
      <c r="BB2270" s="163">
        <f t="shared" si="2304"/>
        <v>216754.65285000007</v>
      </c>
      <c r="BC2270" s="163">
        <f t="shared" si="2311"/>
        <v>867018.61140000029</v>
      </c>
      <c r="BD2270" s="163">
        <f t="shared" si="2305"/>
        <v>0</v>
      </c>
    </row>
    <row r="2271" spans="2:56" x14ac:dyDescent="0.3">
      <c r="B2271" s="169" t="s">
        <v>59</v>
      </c>
      <c r="C2271" s="248">
        <v>830321</v>
      </c>
      <c r="D2271" s="249">
        <v>823640.31</v>
      </c>
      <c r="E2271" s="172">
        <f t="shared" si="2292"/>
        <v>0.99195408763598658</v>
      </c>
      <c r="F2271" s="248">
        <v>392520</v>
      </c>
      <c r="G2271" s="249">
        <v>355284.63</v>
      </c>
      <c r="H2271" s="172">
        <f t="shared" si="2293"/>
        <v>0.90513764903699179</v>
      </c>
      <c r="I2271" s="248">
        <v>486561</v>
      </c>
      <c r="J2271" s="250">
        <v>420756.80999999994</v>
      </c>
      <c r="K2271" s="174">
        <f t="shared" si="2294"/>
        <v>0.86475654645563438</v>
      </c>
      <c r="L2271" s="248">
        <v>1141694</v>
      </c>
      <c r="M2271" s="250">
        <v>1140894</v>
      </c>
      <c r="N2271" s="251"/>
      <c r="O2271" s="248">
        <v>41409.960822786714</v>
      </c>
      <c r="P2271" s="251"/>
      <c r="Q2271" s="166">
        <f t="shared" si="2295"/>
        <v>41409.960822786714</v>
      </c>
      <c r="R2271" s="251"/>
      <c r="S2271" s="251"/>
      <c r="T2271" s="167">
        <f t="shared" si="2306"/>
        <v>41409.960822786714</v>
      </c>
      <c r="U2271" s="157"/>
      <c r="V2271" s="248"/>
      <c r="W2271" s="251"/>
      <c r="X2271" s="166">
        <f t="shared" si="2296"/>
        <v>0</v>
      </c>
      <c r="Y2271" s="251"/>
      <c r="Z2271" s="251"/>
      <c r="AA2271" s="167">
        <f t="shared" si="2307"/>
        <v>0</v>
      </c>
      <c r="AB2271" s="157"/>
      <c r="AC2271" s="248"/>
      <c r="AD2271" s="251"/>
      <c r="AE2271" s="166">
        <f t="shared" si="2297"/>
        <v>0</v>
      </c>
      <c r="AF2271" s="251"/>
      <c r="AG2271" s="251"/>
      <c r="AH2271" s="167">
        <f t="shared" si="2308"/>
        <v>0</v>
      </c>
      <c r="AJ2271" s="252">
        <f>T2271/12</f>
        <v>3450.8300685655595</v>
      </c>
      <c r="AK2271" s="253">
        <v>3450.8300685655595</v>
      </c>
      <c r="AL2271" s="254">
        <v>3450.8300685655595</v>
      </c>
      <c r="AM2271" s="253">
        <v>3450.8300685655595</v>
      </c>
      <c r="AN2271" s="254">
        <v>3450.8300685655595</v>
      </c>
      <c r="AO2271" s="253">
        <v>3450.8300685655595</v>
      </c>
      <c r="AP2271" s="254">
        <v>3450.8300685655595</v>
      </c>
      <c r="AQ2271" s="253">
        <v>3450.8300685655595</v>
      </c>
      <c r="AR2271" s="254">
        <v>3450.8300685655595</v>
      </c>
      <c r="AS2271" s="253">
        <v>3450.8300685655595</v>
      </c>
      <c r="AT2271" s="254">
        <v>3450.8300685655595</v>
      </c>
      <c r="AU2271" s="253">
        <v>3450.8300685655595</v>
      </c>
      <c r="AV2271" s="163">
        <f t="shared" si="2299"/>
        <v>41409.960822786714</v>
      </c>
      <c r="AW2271" s="168">
        <f t="shared" si="2300"/>
        <v>0</v>
      </c>
      <c r="AY2271" s="163">
        <f t="shared" si="2301"/>
        <v>10352.490205696678</v>
      </c>
      <c r="AZ2271" s="163">
        <f t="shared" si="2302"/>
        <v>10352.490205696678</v>
      </c>
      <c r="BA2271" s="163">
        <f t="shared" si="2303"/>
        <v>10352.490205696678</v>
      </c>
      <c r="BB2271" s="163">
        <f t="shared" si="2304"/>
        <v>10352.490205696678</v>
      </c>
      <c r="BC2271" s="163">
        <f t="shared" si="2311"/>
        <v>41409.960822786714</v>
      </c>
      <c r="BD2271" s="163">
        <f t="shared" si="2305"/>
        <v>0</v>
      </c>
    </row>
    <row r="2272" spans="2:56" x14ac:dyDescent="0.3">
      <c r="B2272" s="169" t="s">
        <v>60</v>
      </c>
      <c r="C2272" s="248">
        <v>1187001</v>
      </c>
      <c r="D2272" s="249">
        <v>1186569.8600000001</v>
      </c>
      <c r="E2272" s="172">
        <f t="shared" si="2292"/>
        <v>0.99963678210886098</v>
      </c>
      <c r="F2272" s="248">
        <v>832327</v>
      </c>
      <c r="G2272" s="249">
        <v>818222.57</v>
      </c>
      <c r="H2272" s="172">
        <f t="shared" si="2293"/>
        <v>0.98305422027640577</v>
      </c>
      <c r="I2272" s="248">
        <v>1001756</v>
      </c>
      <c r="J2272" s="250">
        <v>975329.42</v>
      </c>
      <c r="K2272" s="174">
        <f t="shared" si="2294"/>
        <v>0.97361974373001015</v>
      </c>
      <c r="L2272" s="248">
        <v>1143038</v>
      </c>
      <c r="M2272" s="250">
        <v>1142238</v>
      </c>
      <c r="N2272" s="251"/>
      <c r="O2272" s="248">
        <v>1052432.67452584</v>
      </c>
      <c r="P2272" s="251"/>
      <c r="Q2272" s="166">
        <f t="shared" si="2295"/>
        <v>1052432.67452584</v>
      </c>
      <c r="R2272" s="251"/>
      <c r="S2272" s="251"/>
      <c r="T2272" s="167">
        <f t="shared" si="2306"/>
        <v>1052432.67452584</v>
      </c>
      <c r="U2272" s="157"/>
      <c r="V2272" s="248"/>
      <c r="W2272" s="251"/>
      <c r="X2272" s="166">
        <f t="shared" si="2296"/>
        <v>0</v>
      </c>
      <c r="Y2272" s="251"/>
      <c r="Z2272" s="251"/>
      <c r="AA2272" s="167">
        <f t="shared" si="2307"/>
        <v>0</v>
      </c>
      <c r="AB2272" s="157"/>
      <c r="AC2272" s="248"/>
      <c r="AD2272" s="251"/>
      <c r="AE2272" s="166">
        <f t="shared" si="2297"/>
        <v>0</v>
      </c>
      <c r="AF2272" s="251"/>
      <c r="AG2272" s="251"/>
      <c r="AH2272" s="167">
        <f t="shared" si="2308"/>
        <v>0</v>
      </c>
      <c r="AJ2272" s="252">
        <f>T2272/12</f>
        <v>87702.722877153326</v>
      </c>
      <c r="AK2272" s="253">
        <f>87702.7228771533-10000</f>
        <v>77702.722877153297</v>
      </c>
      <c r="AL2272" s="254">
        <v>87702.722877153326</v>
      </c>
      <c r="AM2272" s="253">
        <v>87702.722877153326</v>
      </c>
      <c r="AN2272" s="254">
        <v>87702.722877153326</v>
      </c>
      <c r="AO2272" s="253">
        <v>87702.722877153326</v>
      </c>
      <c r="AP2272" s="254">
        <v>87702.722877153326</v>
      </c>
      <c r="AQ2272" s="253">
        <v>87702.722877153326</v>
      </c>
      <c r="AR2272" s="254">
        <v>87702.722877153326</v>
      </c>
      <c r="AS2272" s="253">
        <v>87702.722877153326</v>
      </c>
      <c r="AT2272" s="254">
        <v>87702.722877153326</v>
      </c>
      <c r="AU2272" s="253">
        <v>97702.722877153545</v>
      </c>
      <c r="AV2272" s="163">
        <f t="shared" si="2299"/>
        <v>1052432.67452584</v>
      </c>
      <c r="AW2272" s="168">
        <f t="shared" si="2300"/>
        <v>0</v>
      </c>
      <c r="AY2272" s="163">
        <f t="shared" si="2301"/>
        <v>253108.16863145994</v>
      </c>
      <c r="AZ2272" s="163">
        <f t="shared" si="2302"/>
        <v>263108.16863145999</v>
      </c>
      <c r="BA2272" s="163">
        <f t="shared" si="2303"/>
        <v>263108.16863145999</v>
      </c>
      <c r="BB2272" s="163">
        <f t="shared" si="2304"/>
        <v>273108.16863146017</v>
      </c>
      <c r="BC2272" s="163">
        <f t="shared" si="2311"/>
        <v>1052432.6745258402</v>
      </c>
      <c r="BD2272" s="163">
        <f t="shared" si="2305"/>
        <v>0</v>
      </c>
    </row>
    <row r="2273" spans="2:56" x14ac:dyDescent="0.3">
      <c r="B2273" s="159" t="s">
        <v>61</v>
      </c>
      <c r="C2273" s="160">
        <f>SUM(C2274:C2277)</f>
        <v>2097176</v>
      </c>
      <c r="D2273" s="161">
        <f>SUM(D2274:D2277)</f>
        <v>2094158.6400000001</v>
      </c>
      <c r="E2273" s="162">
        <f t="shared" si="2292"/>
        <v>0.9985612270977734</v>
      </c>
      <c r="F2273" s="160">
        <f>SUM(F2274:F2277)</f>
        <v>2393762</v>
      </c>
      <c r="G2273" s="161">
        <f>SUM(G2274:G2277)</f>
        <v>2393645.9900000002</v>
      </c>
      <c r="H2273" s="162">
        <f t="shared" si="2293"/>
        <v>0.99995153653537827</v>
      </c>
      <c r="I2273" s="160">
        <f>SUM(I2274:I2277)</f>
        <v>2960554</v>
      </c>
      <c r="J2273" s="163">
        <f>SUM(J2274:J2277)</f>
        <v>2950655.62</v>
      </c>
      <c r="K2273" s="164">
        <f t="shared" si="2294"/>
        <v>0.99665657846470634</v>
      </c>
      <c r="L2273" s="160">
        <f>SUM(L2274:L2277)</f>
        <v>3281005</v>
      </c>
      <c r="M2273" s="163">
        <f>SUM(M2274:M2277)</f>
        <v>3280805</v>
      </c>
      <c r="N2273" s="165">
        <f>SUM(N2274:N2277)</f>
        <v>0</v>
      </c>
      <c r="O2273" s="160">
        <f>SUM(O2274:O2277)</f>
        <v>3262453.7734718528</v>
      </c>
      <c r="P2273" s="165">
        <f>SUM(P2274:P2277)</f>
        <v>0</v>
      </c>
      <c r="Q2273" s="166">
        <f t="shared" si="2295"/>
        <v>3262453.7734718528</v>
      </c>
      <c r="R2273" s="165">
        <f>SUM(R2274:R2277)</f>
        <v>0</v>
      </c>
      <c r="S2273" s="165">
        <f>SUM(S2274:S2277)</f>
        <v>0</v>
      </c>
      <c r="T2273" s="167">
        <f t="shared" si="2306"/>
        <v>3262453.7734718528</v>
      </c>
      <c r="U2273" s="157"/>
      <c r="V2273" s="160">
        <f>SUM(V2274:V2277)</f>
        <v>0</v>
      </c>
      <c r="W2273" s="165">
        <f>SUM(W2274:W2277)</f>
        <v>0</v>
      </c>
      <c r="X2273" s="166">
        <f t="shared" si="2296"/>
        <v>0</v>
      </c>
      <c r="Y2273" s="165">
        <f>SUM(Y2274:Y2277)</f>
        <v>0</v>
      </c>
      <c r="Z2273" s="165">
        <f>SUM(Z2274:Z2277)</f>
        <v>0</v>
      </c>
      <c r="AA2273" s="167">
        <f t="shared" si="2307"/>
        <v>0</v>
      </c>
      <c r="AB2273" s="157"/>
      <c r="AC2273" s="160">
        <f>SUM(AC2274:AC2277)</f>
        <v>0</v>
      </c>
      <c r="AD2273" s="165">
        <f>SUM(AD2274:AD2277)</f>
        <v>0</v>
      </c>
      <c r="AE2273" s="166">
        <f t="shared" si="2297"/>
        <v>0</v>
      </c>
      <c r="AF2273" s="165">
        <f>SUM(AF2274:AF2277)</f>
        <v>0</v>
      </c>
      <c r="AG2273" s="165">
        <f>SUM(AG2274:AG2277)</f>
        <v>0</v>
      </c>
      <c r="AH2273" s="167">
        <f t="shared" si="2308"/>
        <v>0</v>
      </c>
      <c r="AJ2273" s="161">
        <f t="shared" ref="AJ2273:AU2273" si="2312">SUM(AJ2274:AJ2277)</f>
        <v>271871.14778932108</v>
      </c>
      <c r="AK2273" s="163">
        <f t="shared" si="2312"/>
        <v>271871.14778932108</v>
      </c>
      <c r="AL2273" s="165">
        <f t="shared" si="2312"/>
        <v>271871.14778932108</v>
      </c>
      <c r="AM2273" s="163">
        <f t="shared" si="2312"/>
        <v>271871.14778932108</v>
      </c>
      <c r="AN2273" s="165">
        <f t="shared" si="2312"/>
        <v>271871.14778932108</v>
      </c>
      <c r="AO2273" s="163">
        <f t="shared" si="2312"/>
        <v>271871.14778932108</v>
      </c>
      <c r="AP2273" s="165">
        <f t="shared" si="2312"/>
        <v>271871.14778932108</v>
      </c>
      <c r="AQ2273" s="163">
        <f t="shared" si="2312"/>
        <v>271871.14778932108</v>
      </c>
      <c r="AR2273" s="165">
        <f t="shared" si="2312"/>
        <v>271871.14778932108</v>
      </c>
      <c r="AS2273" s="163">
        <f t="shared" si="2312"/>
        <v>271871.14778932108</v>
      </c>
      <c r="AT2273" s="165">
        <f t="shared" si="2312"/>
        <v>271871.14778932108</v>
      </c>
      <c r="AU2273" s="163">
        <f t="shared" si="2312"/>
        <v>271871.14778932108</v>
      </c>
      <c r="AV2273" s="163">
        <f t="shared" si="2299"/>
        <v>3262453.7734718523</v>
      </c>
      <c r="AW2273" s="168">
        <f t="shared" si="2300"/>
        <v>0</v>
      </c>
      <c r="AY2273" s="163">
        <f t="shared" si="2301"/>
        <v>815613.44336796319</v>
      </c>
      <c r="AZ2273" s="163">
        <f t="shared" si="2302"/>
        <v>815613.44336796319</v>
      </c>
      <c r="BA2273" s="163">
        <f t="shared" si="2303"/>
        <v>815613.44336796319</v>
      </c>
      <c r="BB2273" s="163">
        <f t="shared" si="2304"/>
        <v>815613.44336796319</v>
      </c>
      <c r="BC2273" s="163">
        <f t="shared" si="2311"/>
        <v>3262453.7734718528</v>
      </c>
      <c r="BD2273" s="163">
        <f t="shared" si="2305"/>
        <v>0</v>
      </c>
    </row>
    <row r="2274" spans="2:56" x14ac:dyDescent="0.3">
      <c r="B2274" s="169" t="s">
        <v>62</v>
      </c>
      <c r="C2274" s="248">
        <v>3832</v>
      </c>
      <c r="D2274" s="249">
        <v>3194.56</v>
      </c>
      <c r="E2274" s="172">
        <f t="shared" si="2292"/>
        <v>0.83365344467640912</v>
      </c>
      <c r="F2274" s="248">
        <v>3786</v>
      </c>
      <c r="G2274" s="249">
        <v>3739.68</v>
      </c>
      <c r="H2274" s="172">
        <f t="shared" si="2293"/>
        <v>0.9877654516640253</v>
      </c>
      <c r="I2274" s="248">
        <v>4502</v>
      </c>
      <c r="J2274" s="250">
        <v>4430.369999999999</v>
      </c>
      <c r="K2274" s="174">
        <f t="shared" si="2294"/>
        <v>0.9840892936472676</v>
      </c>
      <c r="L2274" s="248">
        <v>4716</v>
      </c>
      <c r="M2274" s="250">
        <v>4616</v>
      </c>
      <c r="N2274" s="251"/>
      <c r="O2274" s="248">
        <v>4451.3601599999993</v>
      </c>
      <c r="P2274" s="251"/>
      <c r="Q2274" s="166">
        <f t="shared" si="2295"/>
        <v>4451.3601599999993</v>
      </c>
      <c r="R2274" s="251"/>
      <c r="S2274" s="251"/>
      <c r="T2274" s="167">
        <f t="shared" si="2306"/>
        <v>4451.3601599999993</v>
      </c>
      <c r="U2274" s="157"/>
      <c r="V2274" s="248"/>
      <c r="W2274" s="251"/>
      <c r="X2274" s="166">
        <f t="shared" si="2296"/>
        <v>0</v>
      </c>
      <c r="Y2274" s="251"/>
      <c r="Z2274" s="251"/>
      <c r="AA2274" s="167">
        <f t="shared" si="2307"/>
        <v>0</v>
      </c>
      <c r="AB2274" s="157"/>
      <c r="AC2274" s="248"/>
      <c r="AD2274" s="251"/>
      <c r="AE2274" s="166">
        <f t="shared" si="2297"/>
        <v>0</v>
      </c>
      <c r="AF2274" s="251"/>
      <c r="AG2274" s="251"/>
      <c r="AH2274" s="167">
        <f t="shared" si="2308"/>
        <v>0</v>
      </c>
      <c r="AJ2274" s="252">
        <f>T2274/12</f>
        <v>370.94667999999996</v>
      </c>
      <c r="AK2274" s="253">
        <v>370.94667999999996</v>
      </c>
      <c r="AL2274" s="254">
        <v>370.94667999999996</v>
      </c>
      <c r="AM2274" s="253">
        <v>370.94667999999996</v>
      </c>
      <c r="AN2274" s="254">
        <v>370.94667999999996</v>
      </c>
      <c r="AO2274" s="253">
        <v>370.94667999999996</v>
      </c>
      <c r="AP2274" s="254">
        <v>370.94667999999996</v>
      </c>
      <c r="AQ2274" s="253">
        <v>370.94667999999996</v>
      </c>
      <c r="AR2274" s="254">
        <v>370.94667999999996</v>
      </c>
      <c r="AS2274" s="253">
        <v>370.94667999999996</v>
      </c>
      <c r="AT2274" s="254">
        <v>370.94667999999996</v>
      </c>
      <c r="AU2274" s="253">
        <v>370.94667999999996</v>
      </c>
      <c r="AV2274" s="163">
        <f t="shared" si="2299"/>
        <v>4451.3601599999993</v>
      </c>
      <c r="AW2274" s="168">
        <f t="shared" si="2300"/>
        <v>0</v>
      </c>
      <c r="AY2274" s="163">
        <f t="shared" si="2301"/>
        <v>1112.8400399999998</v>
      </c>
      <c r="AZ2274" s="163">
        <f t="shared" si="2302"/>
        <v>1112.8400399999998</v>
      </c>
      <c r="BA2274" s="163">
        <f t="shared" si="2303"/>
        <v>1112.8400399999998</v>
      </c>
      <c r="BB2274" s="163">
        <f t="shared" si="2304"/>
        <v>1112.8400399999998</v>
      </c>
      <c r="BC2274" s="163">
        <f t="shared" si="2311"/>
        <v>4451.3601599999993</v>
      </c>
      <c r="BD2274" s="163">
        <f t="shared" si="2305"/>
        <v>0</v>
      </c>
    </row>
    <row r="2275" spans="2:56" x14ac:dyDescent="0.3">
      <c r="B2275" s="169" t="s">
        <v>63</v>
      </c>
      <c r="C2275" s="248">
        <v>810668</v>
      </c>
      <c r="D2275" s="249">
        <v>810163.25</v>
      </c>
      <c r="E2275" s="172">
        <f t="shared" si="2292"/>
        <v>0.9993773653332807</v>
      </c>
      <c r="F2275" s="248">
        <v>978871</v>
      </c>
      <c r="G2275" s="249">
        <v>978863.75</v>
      </c>
      <c r="H2275" s="172">
        <f t="shared" si="2293"/>
        <v>0.99999259350823555</v>
      </c>
      <c r="I2275" s="248">
        <v>1307116</v>
      </c>
      <c r="J2275" s="250">
        <v>1307115.75</v>
      </c>
      <c r="K2275" s="174">
        <f t="shared" si="2294"/>
        <v>0.99999980873923966</v>
      </c>
      <c r="L2275" s="248">
        <v>1384217</v>
      </c>
      <c r="M2275" s="250">
        <v>1384117</v>
      </c>
      <c r="N2275" s="251"/>
      <c r="O2275" s="248">
        <v>1506096.1114999999</v>
      </c>
      <c r="P2275" s="251"/>
      <c r="Q2275" s="166">
        <f t="shared" si="2295"/>
        <v>1506096.1114999999</v>
      </c>
      <c r="R2275" s="251"/>
      <c r="S2275" s="251"/>
      <c r="T2275" s="167">
        <f t="shared" si="2306"/>
        <v>1506096.1114999999</v>
      </c>
      <c r="U2275" s="157"/>
      <c r="V2275" s="248"/>
      <c r="W2275" s="251"/>
      <c r="X2275" s="166">
        <f t="shared" si="2296"/>
        <v>0</v>
      </c>
      <c r="Y2275" s="251"/>
      <c r="Z2275" s="251"/>
      <c r="AA2275" s="167">
        <f t="shared" si="2307"/>
        <v>0</v>
      </c>
      <c r="AB2275" s="157"/>
      <c r="AC2275" s="248"/>
      <c r="AD2275" s="251"/>
      <c r="AE2275" s="166">
        <f t="shared" si="2297"/>
        <v>0</v>
      </c>
      <c r="AF2275" s="251"/>
      <c r="AG2275" s="251"/>
      <c r="AH2275" s="167">
        <f t="shared" si="2308"/>
        <v>0</v>
      </c>
      <c r="AJ2275" s="252">
        <f>T2275/12</f>
        <v>125508.00929166666</v>
      </c>
      <c r="AK2275" s="253">
        <v>125508.00929166666</v>
      </c>
      <c r="AL2275" s="254">
        <v>125508.00929166666</v>
      </c>
      <c r="AM2275" s="253">
        <v>125508.00929166666</v>
      </c>
      <c r="AN2275" s="254">
        <v>125508.00929166666</v>
      </c>
      <c r="AO2275" s="253">
        <v>125508.00929166666</v>
      </c>
      <c r="AP2275" s="254">
        <v>125508.00929166666</v>
      </c>
      <c r="AQ2275" s="253">
        <v>125508.00929166666</v>
      </c>
      <c r="AR2275" s="254">
        <v>125508.00929166666</v>
      </c>
      <c r="AS2275" s="253">
        <v>125508.00929166666</v>
      </c>
      <c r="AT2275" s="254">
        <v>125508.00929166666</v>
      </c>
      <c r="AU2275" s="253">
        <v>125508.00929166666</v>
      </c>
      <c r="AV2275" s="163">
        <f t="shared" si="2299"/>
        <v>1506096.1114999996</v>
      </c>
      <c r="AW2275" s="168">
        <f t="shared" si="2300"/>
        <v>0</v>
      </c>
      <c r="AY2275" s="163">
        <f t="shared" si="2301"/>
        <v>376524.02787499997</v>
      </c>
      <c r="AZ2275" s="163">
        <f t="shared" si="2302"/>
        <v>376524.02787499997</v>
      </c>
      <c r="BA2275" s="163">
        <f t="shared" si="2303"/>
        <v>376524.02787499997</v>
      </c>
      <c r="BB2275" s="163">
        <f t="shared" si="2304"/>
        <v>376524.02787499997</v>
      </c>
      <c r="BC2275" s="163">
        <f t="shared" si="2311"/>
        <v>1506096.1114999999</v>
      </c>
      <c r="BD2275" s="163">
        <f t="shared" si="2305"/>
        <v>0</v>
      </c>
    </row>
    <row r="2276" spans="2:56" x14ac:dyDescent="0.3">
      <c r="B2276" s="169" t="s">
        <v>64</v>
      </c>
      <c r="C2276" s="248">
        <v>1282676</v>
      </c>
      <c r="D2276" s="249">
        <v>1280800.83</v>
      </c>
      <c r="E2276" s="172">
        <f t="shared" si="2292"/>
        <v>0.99853807976449238</v>
      </c>
      <c r="F2276" s="248">
        <v>1411105</v>
      </c>
      <c r="G2276" s="249">
        <v>1411042.56</v>
      </c>
      <c r="H2276" s="172">
        <f t="shared" si="2293"/>
        <v>0.99995575098947287</v>
      </c>
      <c r="I2276" s="248">
        <v>1648936</v>
      </c>
      <c r="J2276" s="250">
        <v>1639109.4999999998</v>
      </c>
      <c r="K2276" s="174">
        <f t="shared" si="2294"/>
        <v>0.99404070261065303</v>
      </c>
      <c r="L2276" s="248">
        <v>1892072</v>
      </c>
      <c r="M2276" s="250">
        <v>1892072</v>
      </c>
      <c r="N2276" s="251"/>
      <c r="O2276" s="248">
        <v>1751906.301811853</v>
      </c>
      <c r="P2276" s="251"/>
      <c r="Q2276" s="166">
        <f t="shared" si="2295"/>
        <v>1751906.301811853</v>
      </c>
      <c r="R2276" s="251"/>
      <c r="S2276" s="251"/>
      <c r="T2276" s="167">
        <f t="shared" si="2306"/>
        <v>1751906.301811853</v>
      </c>
      <c r="U2276" s="157"/>
      <c r="V2276" s="248"/>
      <c r="W2276" s="251"/>
      <c r="X2276" s="166">
        <f t="shared" si="2296"/>
        <v>0</v>
      </c>
      <c r="Y2276" s="251"/>
      <c r="Z2276" s="251"/>
      <c r="AA2276" s="167">
        <f t="shared" si="2307"/>
        <v>0</v>
      </c>
      <c r="AB2276" s="157"/>
      <c r="AC2276" s="248"/>
      <c r="AD2276" s="251"/>
      <c r="AE2276" s="166">
        <f t="shared" si="2297"/>
        <v>0</v>
      </c>
      <c r="AF2276" s="251"/>
      <c r="AG2276" s="251"/>
      <c r="AH2276" s="167">
        <f t="shared" si="2308"/>
        <v>0</v>
      </c>
      <c r="AJ2276" s="252">
        <f>T2276/12</f>
        <v>145992.19181765441</v>
      </c>
      <c r="AK2276" s="253">
        <v>145992.19181765441</v>
      </c>
      <c r="AL2276" s="254">
        <v>145992.19181765441</v>
      </c>
      <c r="AM2276" s="253">
        <v>145992.19181765441</v>
      </c>
      <c r="AN2276" s="254">
        <v>145992.19181765441</v>
      </c>
      <c r="AO2276" s="253">
        <v>145992.19181765441</v>
      </c>
      <c r="AP2276" s="254">
        <v>145992.19181765441</v>
      </c>
      <c r="AQ2276" s="253">
        <v>145992.19181765441</v>
      </c>
      <c r="AR2276" s="254">
        <v>145992.19181765441</v>
      </c>
      <c r="AS2276" s="253">
        <v>145992.19181765441</v>
      </c>
      <c r="AT2276" s="254">
        <v>145992.19181765441</v>
      </c>
      <c r="AU2276" s="253">
        <v>145992.19181765441</v>
      </c>
      <c r="AV2276" s="163">
        <f t="shared" si="2299"/>
        <v>1751906.3018118525</v>
      </c>
      <c r="AW2276" s="168">
        <f t="shared" si="2300"/>
        <v>0</v>
      </c>
      <c r="AY2276" s="163">
        <f t="shared" si="2301"/>
        <v>437976.57545296324</v>
      </c>
      <c r="AZ2276" s="163">
        <f t="shared" si="2302"/>
        <v>437976.57545296324</v>
      </c>
      <c r="BA2276" s="163">
        <f t="shared" si="2303"/>
        <v>437976.57545296324</v>
      </c>
      <c r="BB2276" s="163">
        <f t="shared" si="2304"/>
        <v>437976.57545296324</v>
      </c>
      <c r="BC2276" s="163">
        <f t="shared" si="2311"/>
        <v>1751906.301811853</v>
      </c>
      <c r="BD2276" s="163">
        <f t="shared" si="2305"/>
        <v>0</v>
      </c>
    </row>
    <row r="2277" spans="2:56" x14ac:dyDescent="0.3">
      <c r="B2277" s="169" t="s">
        <v>65</v>
      </c>
      <c r="C2277" s="248"/>
      <c r="D2277" s="249"/>
      <c r="E2277" s="172">
        <f t="shared" si="2292"/>
        <v>0</v>
      </c>
      <c r="F2277" s="248"/>
      <c r="G2277" s="249"/>
      <c r="H2277" s="172">
        <f t="shared" si="2293"/>
        <v>0</v>
      </c>
      <c r="I2277" s="248"/>
      <c r="J2277" s="250"/>
      <c r="K2277" s="174">
        <f t="shared" si="2294"/>
        <v>0</v>
      </c>
      <c r="L2277" s="248"/>
      <c r="M2277" s="250"/>
      <c r="N2277" s="251"/>
      <c r="O2277" s="248"/>
      <c r="P2277" s="251"/>
      <c r="Q2277" s="166">
        <f t="shared" si="2295"/>
        <v>0</v>
      </c>
      <c r="R2277" s="251"/>
      <c r="S2277" s="251"/>
      <c r="T2277" s="167">
        <f t="shared" si="2306"/>
        <v>0</v>
      </c>
      <c r="U2277" s="157"/>
      <c r="V2277" s="248"/>
      <c r="W2277" s="251"/>
      <c r="X2277" s="166">
        <f t="shared" si="2296"/>
        <v>0</v>
      </c>
      <c r="Y2277" s="251"/>
      <c r="Z2277" s="251"/>
      <c r="AA2277" s="167">
        <f t="shared" si="2307"/>
        <v>0</v>
      </c>
      <c r="AB2277" s="157"/>
      <c r="AC2277" s="248"/>
      <c r="AD2277" s="251"/>
      <c r="AE2277" s="166">
        <f t="shared" si="2297"/>
        <v>0</v>
      </c>
      <c r="AF2277" s="251"/>
      <c r="AG2277" s="251"/>
      <c r="AH2277" s="167">
        <f t="shared" si="2308"/>
        <v>0</v>
      </c>
      <c r="AJ2277" s="252"/>
      <c r="AK2277" s="253"/>
      <c r="AL2277" s="254"/>
      <c r="AM2277" s="253"/>
      <c r="AN2277" s="254"/>
      <c r="AO2277" s="253"/>
      <c r="AP2277" s="254"/>
      <c r="AQ2277" s="253"/>
      <c r="AR2277" s="254"/>
      <c r="AS2277" s="253"/>
      <c r="AT2277" s="254"/>
      <c r="AU2277" s="253"/>
      <c r="AV2277" s="163">
        <f t="shared" si="2299"/>
        <v>0</v>
      </c>
      <c r="AW2277" s="168">
        <f t="shared" si="2300"/>
        <v>0</v>
      </c>
      <c r="AY2277" s="163">
        <f t="shared" si="2301"/>
        <v>0</v>
      </c>
      <c r="AZ2277" s="163">
        <f t="shared" si="2302"/>
        <v>0</v>
      </c>
      <c r="BA2277" s="163">
        <f t="shared" si="2303"/>
        <v>0</v>
      </c>
      <c r="BB2277" s="163">
        <f t="shared" si="2304"/>
        <v>0</v>
      </c>
      <c r="BC2277" s="163">
        <f t="shared" si="2311"/>
        <v>0</v>
      </c>
      <c r="BD2277" s="163">
        <f t="shared" si="2305"/>
        <v>0</v>
      </c>
    </row>
    <row r="2278" spans="2:56" x14ac:dyDescent="0.3">
      <c r="B2278" s="176" t="s">
        <v>66</v>
      </c>
      <c r="C2278" s="83">
        <f>SUM(C2279,C2281,C2285,C2290,C2292,C2294,C2296,C2303,C2310,C2315,C2318,C2320,C2323,C2325,C2329,C2333,C2335,C2341,C2343,C2345,C2347,C2349,C2351,C2353,C2355,C2357,C2359,C2361,C2363,C2373,C2381,C2383,C2388,C2390,C2397,C2399,C2405,C2407)</f>
        <v>2363936</v>
      </c>
      <c r="D2278" s="84">
        <f>SUM(D2279,D2281,D2285,D2290,D2292,D2294,D2296,D2303,D2310,D2315,D2318,D2320,D2323,D2325,D2329,D2333,D2335,D2341,D2343,D2345,D2347,D2349,D2351,D2353,D2355,D2357,D2359,D2361,D2363,D2373,D2381,D2383,D2388,D2390,D2397,D2399,D2405,D2407)</f>
        <v>2033580.46</v>
      </c>
      <c r="E2278" s="85">
        <f t="shared" si="2292"/>
        <v>0.86025191037320803</v>
      </c>
      <c r="F2278" s="83">
        <f>SUM(F2279,F2281,F2285,F2290,F2292,F2294,F2296,F2303,F2310,F2315,F2318,F2320,F2323,F2325,F2329,F2333,F2335,F2341,F2343,F2345,F2347,F2349,F2351,F2353,F2355,F2357,F2359,F2361,F2363,F2373,F2381,F2383,F2388,F2390,F2397,F2399,F2405,F2407)</f>
        <v>2538201</v>
      </c>
      <c r="G2278" s="84">
        <f>SUM(G2279,G2281,G2285,G2290,G2292,G2294,G2296,G2303,G2310,G2315,G2318,G2320,G2323,G2325,G2329,G2333,G2335,G2341,G2343,G2345,G2347,G2349,G2351,G2353,G2355,G2357,G2359,G2361,G2363,G2373,G2381,G2383,G2388,G2390,G2397,G2399,G2405,G2407)</f>
        <v>2404626.73</v>
      </c>
      <c r="H2278" s="85">
        <f t="shared" si="2293"/>
        <v>0.94737443173334179</v>
      </c>
      <c r="I2278" s="83">
        <f>SUM(I2279,I2281,I2285,I2290,I2292,I2294,I2296,I2303,I2310,I2315,I2318,I2320,I2323,I2325,I2329,I2333,I2335,I2341,I2343,I2345,I2347,I2349,I2351,I2353,I2355,I2357,I2359,I2361,I2363,I2373,I2381,I2383,I2388,I2390,I2397,I2399,I2405,I2407)</f>
        <v>2854283</v>
      </c>
      <c r="J2278" s="86">
        <f>SUM(J2279,J2281,J2285,J2290,J2292,J2294,J2296,J2303,J2310,J2315,J2318,J2320,J2323,J2325,J2329,J2333,J2335,J2341,J2343,J2345,J2347,J2349,J2351,J2353,J2355,J2357,J2359,J2361,J2363,J2373,J2381,J2383,J2388,J2390,J2397,J2399,J2405,J2407)</f>
        <v>2739358.79</v>
      </c>
      <c r="K2278" s="87">
        <f t="shared" si="2294"/>
        <v>0.95973622447388718</v>
      </c>
      <c r="L2278" s="83">
        <f>SUM(L2279,L2281,L2285,L2290,L2292,L2294,L2296,L2303,L2310,L2315,L2318,L2320,L2323,L2325,L2329,L2333,L2335,L2341,L2343,L2345,L2347,L2349,L2351,L2353,L2355,L2357,L2359,L2361,L2363,L2373,L2381,L2383,L2388,L2390,L2397,L2399,L2405,L2407)</f>
        <v>1996600</v>
      </c>
      <c r="M2278" s="86">
        <f>SUM(M2279,M2281,M2285,M2290,M2292,M2294,M2296,M2303,M2310,M2315,M2318,M2320,M2323,M2325,M2329,M2333,M2335,M2341,M2343,M2345,M2347,M2349,M2351,M2353,M2355,M2357,M2359,M2361,M2363,M2373,M2381,M2383,M2388,M2390,M2397,M2399,M2405,M2407)</f>
        <v>1996600</v>
      </c>
      <c r="N2278" s="88">
        <f>SUM(N2279,N2281,N2285,N2290,N2292,N2294,N2296,N2303,N2310,N2315,N2318,N2320,N2323,N2325,N2329,N2333,N2335,N2341,N2343,N2345,N2347,N2349,N2351,N2353,N2355,N2357,N2359,N2361,N2363,N2373,N2381,N2383,N2388,N2390,N2397,N2399,N2405,N2407)</f>
        <v>0</v>
      </c>
      <c r="O2278" s="83">
        <f>SUM(O2279,O2281,O2285,O2290,O2292,O2294,O2296,O2303,O2310,O2315,O2318,O2320,O2323,O2325,O2329,O2333,O2335,O2341,O2343,O2345,O2347,O2349,O2351,O2353,O2355,O2357,O2359,O2361,O2363,O2373,O2381,O2383,O2388,O2390,O2397,O2399,O2405,O2407)</f>
        <v>1108500</v>
      </c>
      <c r="P2278" s="88">
        <f>SUM(P2279,P2281,P2285,P2290,P2292,P2294,P2296,P2303,P2310,P2315,P2318,P2320,P2323,P2325,P2329,P2333,P2335,P2341,P2343,P2345,P2347,P2349,P2351,P2353,P2355,P2357,P2359,P2361,P2363,P2373,P2381,P2383,P2388,P2390,P2397,P2399,P2405,P2407)</f>
        <v>76061</v>
      </c>
      <c r="Q2278" s="177">
        <f t="shared" si="2295"/>
        <v>1184561</v>
      </c>
      <c r="R2278" s="88">
        <f>SUM(R2279,R2281,R2285,R2290,R2292,R2294,R2296,R2303,R2310,R2315,R2318,R2320,R2323,R2325,R2329,R2333,R2335,R2341,R2343,R2345,R2347,R2349,R2351,R2353,R2355,R2357,R2359,R2361,R2363,R2373,R2381,R2383,R2388,R2390,R2397,R2399,R2405,R2407)</f>
        <v>0</v>
      </c>
      <c r="S2278" s="88">
        <f>SUM(S2279,S2281,S2285,S2290,S2292,S2294,S2296,S2303,S2310,S2315,S2318,S2320,S2323,S2325,S2329,S2333,S2335,S2341,S2343,S2345,S2347,S2349,S2351,S2353,S2355,S2357,S2359,S2361,S2363,S2373,S2381,S2383,S2388,S2390,S2397,S2399,S2405,S2407)</f>
        <v>0</v>
      </c>
      <c r="T2278" s="178">
        <f t="shared" si="2306"/>
        <v>1184561</v>
      </c>
      <c r="U2278" s="157"/>
      <c r="V2278" s="83">
        <f>SUM(V2279,V2281,V2285,V2290,V2292,V2294,V2296,V2303,V2310,V2315,V2318,V2320,V2323,V2325,V2329,V2333,V2335,V2341,V2343,V2345,V2347,V2349,V2351,V2353,V2355,V2357,V2359,V2361,V2363,V2373,V2381,V2383,V2388,V2390,V2397,V2399,V2405,V2407)</f>
        <v>1159015</v>
      </c>
      <c r="W2278" s="88">
        <f>SUM(W2279,W2281,W2285,W2290,W2292,W2294,W2296,W2303,W2310,W2315,W2318,W2320,W2323,W2325,W2329,W2333,W2335,W2341,W2343,W2345,W2347,W2349,W2351,W2353,W2355,W2357,W2359,W2361,W2363,W2373,W2381,W2383,W2388,W2390,W2397,W2399,W2405,W2407)</f>
        <v>0</v>
      </c>
      <c r="X2278" s="177">
        <f t="shared" si="2296"/>
        <v>1159015</v>
      </c>
      <c r="Y2278" s="88">
        <f>SUM(Y2279,Y2281,Y2285,Y2290,Y2292,Y2294,Y2296,Y2303,Y2310,Y2315,Y2318,Y2320,Y2323,Y2325,Y2329,Y2333,Y2335,Y2341,Y2343,Y2345,Y2347,Y2349,Y2351,Y2353,Y2355,Y2357,Y2359,Y2361,Y2363,Y2373,Y2381,Y2383,Y2388,Y2390,Y2397,Y2399,Y2405,Y2407)</f>
        <v>0</v>
      </c>
      <c r="Z2278" s="88">
        <f>SUM(Z2279,Z2281,Z2285,Z2290,Z2292,Z2294,Z2296,Z2303,Z2310,Z2315,Z2318,Z2320,Z2323,Z2325,Z2329,Z2333,Z2335,Z2341,Z2343,Z2345,Z2347,Z2349,Z2351,Z2353,Z2355,Z2357,Z2359,Z2361,Z2363,Z2373,Z2381,Z2383,Z2388,Z2390,Z2397,Z2399,Z2405,Z2407)</f>
        <v>0</v>
      </c>
      <c r="AA2278" s="178">
        <f t="shared" si="2307"/>
        <v>1159015</v>
      </c>
      <c r="AB2278" s="157"/>
      <c r="AC2278" s="83">
        <f>SUM(AC2279,AC2281,AC2285,AC2290,AC2292,AC2294,AC2296,AC2303,AC2310,AC2315,AC2318,AC2320,AC2323,AC2325,AC2329,AC2333,AC2335,AC2341,AC2343,AC2345,AC2347,AC2349,AC2351,AC2353,AC2355,AC2357,AC2359,AC2361,AC2363,AC2373,AC2381,AC2383,AC2388,AC2390,AC2397,AC2399,AC2405,AC2407)</f>
        <v>1211055</v>
      </c>
      <c r="AD2278" s="88">
        <f>SUM(AD2279,AD2281,AD2285,AD2290,AD2292,AD2294,AD2296,AD2303,AD2310,AD2315,AD2318,AD2320,AD2323,AD2325,AD2329,AD2333,AD2335,AD2341,AD2343,AD2345,AD2347,AD2349,AD2351,AD2353,AD2355,AD2357,AD2359,AD2361,AD2363,AD2373,AD2381,AD2383,AD2388,AD2390,AD2397,AD2399,AD2405,AD2407)</f>
        <v>0</v>
      </c>
      <c r="AE2278" s="177">
        <f t="shared" si="2297"/>
        <v>1211055</v>
      </c>
      <c r="AF2278" s="88">
        <f>SUM(AF2279,AF2281,AF2285,AF2290,AF2292,AF2294,AF2296,AF2303,AF2310,AF2315,AF2318,AF2320,AF2323,AF2325,AF2329,AF2333,AF2335,AF2341,AF2343,AF2345,AF2347,AF2349,AF2351,AF2353,AF2355,AF2357,AF2359,AF2361,AF2363,AF2373,AF2381,AF2383,AF2388,AF2390,AF2397,AF2399,AF2405,AF2407)</f>
        <v>0</v>
      </c>
      <c r="AG2278" s="88">
        <f>SUM(AG2279,AG2281,AG2285,AG2290,AG2292,AG2294,AG2296,AG2303,AG2310,AG2315,AG2318,AG2320,AG2323,AG2325,AG2329,AG2333,AG2335,AG2341,AG2343,AG2345,AG2347,AG2349,AG2351,AG2353,AG2355,AG2357,AG2359,AG2361,AG2363,AG2373,AG2381,AG2383,AG2388,AG2390,AG2397,AG2399,AG2405,AG2407)</f>
        <v>0</v>
      </c>
      <c r="AH2278" s="178">
        <f t="shared" si="2308"/>
        <v>1211055</v>
      </c>
      <c r="AJ2278" s="84">
        <f t="shared" ref="AJ2278:AU2278" si="2313">SUM(AJ2279,AJ2281,AJ2285,AJ2290,AJ2292,AJ2294,AJ2296,AJ2303,AJ2310,AJ2315,AJ2318,AJ2320,AJ2323,AJ2325,AJ2329,AJ2333,AJ2335,AJ2341,AJ2343,AJ2345,AJ2347,AJ2349,AJ2351,AJ2353,AJ2355,AJ2357,AJ2359,AJ2361,AJ2363,AJ2373,AJ2381,AJ2383,AJ2388,AJ2390,AJ2397,AJ2399,AJ2405,AJ2407)</f>
        <v>5100</v>
      </c>
      <c r="AK2278" s="86">
        <f t="shared" si="2313"/>
        <v>128355</v>
      </c>
      <c r="AL2278" s="88">
        <f t="shared" si="2313"/>
        <v>163876</v>
      </c>
      <c r="AM2278" s="86">
        <f t="shared" si="2313"/>
        <v>116572</v>
      </c>
      <c r="AN2278" s="88">
        <f t="shared" si="2313"/>
        <v>67703</v>
      </c>
      <c r="AO2278" s="86">
        <f t="shared" si="2313"/>
        <v>224033</v>
      </c>
      <c r="AP2278" s="88">
        <f t="shared" si="2313"/>
        <v>58672</v>
      </c>
      <c r="AQ2278" s="86">
        <f t="shared" si="2313"/>
        <v>231400</v>
      </c>
      <c r="AR2278" s="88">
        <f t="shared" si="2313"/>
        <v>13500</v>
      </c>
      <c r="AS2278" s="86">
        <f t="shared" si="2313"/>
        <v>31550</v>
      </c>
      <c r="AT2278" s="88">
        <f t="shared" si="2313"/>
        <v>77150</v>
      </c>
      <c r="AU2278" s="86">
        <f t="shared" si="2313"/>
        <v>66650</v>
      </c>
      <c r="AV2278" s="86">
        <f t="shared" si="2299"/>
        <v>1184561</v>
      </c>
      <c r="AW2278" s="93">
        <f t="shared" si="2300"/>
        <v>0</v>
      </c>
      <c r="AY2278" s="86">
        <f t="shared" si="2301"/>
        <v>297331</v>
      </c>
      <c r="AZ2278" s="86">
        <f t="shared" si="2302"/>
        <v>408308</v>
      </c>
      <c r="BA2278" s="86">
        <f t="shared" si="2303"/>
        <v>303572</v>
      </c>
      <c r="BB2278" s="86">
        <f t="shared" si="2304"/>
        <v>175350</v>
      </c>
      <c r="BC2278" s="86">
        <f t="shared" si="2311"/>
        <v>1184561</v>
      </c>
      <c r="BD2278" s="86">
        <f t="shared" si="2305"/>
        <v>0</v>
      </c>
    </row>
    <row r="2279" spans="2:56" x14ac:dyDescent="0.3">
      <c r="B2279" s="179" t="s">
        <v>67</v>
      </c>
      <c r="C2279" s="83">
        <f>SUM(C2280)</f>
        <v>0</v>
      </c>
      <c r="D2279" s="84">
        <f>SUM(D2280)</f>
        <v>0</v>
      </c>
      <c r="E2279" s="85">
        <f t="shared" si="2292"/>
        <v>0</v>
      </c>
      <c r="F2279" s="83">
        <f>SUM(F2280)</f>
        <v>0</v>
      </c>
      <c r="G2279" s="84">
        <f>SUM(G2280)</f>
        <v>0</v>
      </c>
      <c r="H2279" s="85">
        <f t="shared" si="2293"/>
        <v>0</v>
      </c>
      <c r="I2279" s="83">
        <f>SUM(I2280)</f>
        <v>0</v>
      </c>
      <c r="J2279" s="86">
        <f>SUM(J2280)</f>
        <v>0</v>
      </c>
      <c r="K2279" s="87">
        <f t="shared" si="2294"/>
        <v>0</v>
      </c>
      <c r="L2279" s="83">
        <f>SUM(L2280)</f>
        <v>0</v>
      </c>
      <c r="M2279" s="86">
        <f>SUM(M2280)</f>
        <v>0</v>
      </c>
      <c r="N2279" s="88">
        <f>SUM(N2280)</f>
        <v>0</v>
      </c>
      <c r="O2279" s="83">
        <f>SUM(O2280)</f>
        <v>0</v>
      </c>
      <c r="P2279" s="88">
        <f>SUM(P2280)</f>
        <v>0</v>
      </c>
      <c r="Q2279" s="177">
        <f t="shared" si="2295"/>
        <v>0</v>
      </c>
      <c r="R2279" s="88">
        <f>SUM(R2280)</f>
        <v>0</v>
      </c>
      <c r="S2279" s="88">
        <f>SUM(S2280)</f>
        <v>0</v>
      </c>
      <c r="T2279" s="178">
        <f t="shared" si="2306"/>
        <v>0</v>
      </c>
      <c r="U2279" s="157"/>
      <c r="V2279" s="83">
        <f>SUM(V2280)</f>
        <v>0</v>
      </c>
      <c r="W2279" s="88">
        <f>SUM(W2280)</f>
        <v>0</v>
      </c>
      <c r="X2279" s="177">
        <f t="shared" si="2296"/>
        <v>0</v>
      </c>
      <c r="Y2279" s="88">
        <f>SUM(Y2280)</f>
        <v>0</v>
      </c>
      <c r="Z2279" s="88">
        <f>SUM(Z2280)</f>
        <v>0</v>
      </c>
      <c r="AA2279" s="178">
        <f t="shared" si="2307"/>
        <v>0</v>
      </c>
      <c r="AB2279" s="157"/>
      <c r="AC2279" s="83">
        <f>SUM(AC2280)</f>
        <v>0</v>
      </c>
      <c r="AD2279" s="88">
        <f>SUM(AD2280)</f>
        <v>0</v>
      </c>
      <c r="AE2279" s="177">
        <f t="shared" si="2297"/>
        <v>0</v>
      </c>
      <c r="AF2279" s="88">
        <f>SUM(AF2280)</f>
        <v>0</v>
      </c>
      <c r="AG2279" s="88">
        <f>SUM(AG2280)</f>
        <v>0</v>
      </c>
      <c r="AH2279" s="178">
        <f t="shared" si="2308"/>
        <v>0</v>
      </c>
      <c r="AJ2279" s="84">
        <f t="shared" ref="AJ2279:AU2279" si="2314">SUM(AJ2280)</f>
        <v>0</v>
      </c>
      <c r="AK2279" s="86">
        <f t="shared" si="2314"/>
        <v>0</v>
      </c>
      <c r="AL2279" s="88">
        <f t="shared" si="2314"/>
        <v>0</v>
      </c>
      <c r="AM2279" s="86">
        <f t="shared" si="2314"/>
        <v>0</v>
      </c>
      <c r="AN2279" s="88">
        <f t="shared" si="2314"/>
        <v>0</v>
      </c>
      <c r="AO2279" s="86">
        <f t="shared" si="2314"/>
        <v>0</v>
      </c>
      <c r="AP2279" s="88">
        <f t="shared" si="2314"/>
        <v>0</v>
      </c>
      <c r="AQ2279" s="86">
        <f t="shared" si="2314"/>
        <v>0</v>
      </c>
      <c r="AR2279" s="88">
        <f t="shared" si="2314"/>
        <v>0</v>
      </c>
      <c r="AS2279" s="86">
        <f t="shared" si="2314"/>
        <v>0</v>
      </c>
      <c r="AT2279" s="88">
        <f t="shared" si="2314"/>
        <v>0</v>
      </c>
      <c r="AU2279" s="86">
        <f t="shared" si="2314"/>
        <v>0</v>
      </c>
      <c r="AV2279" s="86">
        <f t="shared" si="2299"/>
        <v>0</v>
      </c>
      <c r="AW2279" s="93">
        <f t="shared" si="2300"/>
        <v>0</v>
      </c>
      <c r="AY2279" s="86">
        <f t="shared" si="2301"/>
        <v>0</v>
      </c>
      <c r="AZ2279" s="86">
        <f t="shared" si="2302"/>
        <v>0</v>
      </c>
      <c r="BA2279" s="86">
        <f t="shared" si="2303"/>
        <v>0</v>
      </c>
      <c r="BB2279" s="86">
        <f t="shared" si="2304"/>
        <v>0</v>
      </c>
      <c r="BC2279" s="86">
        <f t="shared" si="2311"/>
        <v>0</v>
      </c>
      <c r="BD2279" s="86">
        <f t="shared" si="2305"/>
        <v>0</v>
      </c>
    </row>
    <row r="2280" spans="2:56" x14ac:dyDescent="0.3">
      <c r="B2280" s="169" t="s">
        <v>68</v>
      </c>
      <c r="C2280" s="248"/>
      <c r="D2280" s="249"/>
      <c r="E2280" s="172">
        <f t="shared" si="2292"/>
        <v>0</v>
      </c>
      <c r="F2280" s="248"/>
      <c r="G2280" s="249"/>
      <c r="H2280" s="172">
        <f t="shared" si="2293"/>
        <v>0</v>
      </c>
      <c r="I2280" s="248"/>
      <c r="J2280" s="250"/>
      <c r="K2280" s="174">
        <f t="shared" si="2294"/>
        <v>0</v>
      </c>
      <c r="L2280" s="248"/>
      <c r="M2280" s="250"/>
      <c r="N2280" s="251"/>
      <c r="O2280" s="248"/>
      <c r="P2280" s="251"/>
      <c r="Q2280" s="166">
        <f t="shared" si="2295"/>
        <v>0</v>
      </c>
      <c r="R2280" s="251"/>
      <c r="S2280" s="251"/>
      <c r="T2280" s="167">
        <f t="shared" si="2306"/>
        <v>0</v>
      </c>
      <c r="U2280" s="157"/>
      <c r="V2280" s="248"/>
      <c r="W2280" s="251"/>
      <c r="X2280" s="166">
        <f t="shared" si="2296"/>
        <v>0</v>
      </c>
      <c r="Y2280" s="251"/>
      <c r="Z2280" s="251"/>
      <c r="AA2280" s="167">
        <f t="shared" si="2307"/>
        <v>0</v>
      </c>
      <c r="AB2280" s="157"/>
      <c r="AC2280" s="248"/>
      <c r="AD2280" s="251"/>
      <c r="AE2280" s="166">
        <f t="shared" si="2297"/>
        <v>0</v>
      </c>
      <c r="AF2280" s="251"/>
      <c r="AG2280" s="251"/>
      <c r="AH2280" s="167">
        <f t="shared" si="2308"/>
        <v>0</v>
      </c>
      <c r="AJ2280" s="252"/>
      <c r="AK2280" s="253"/>
      <c r="AL2280" s="254"/>
      <c r="AM2280" s="253"/>
      <c r="AN2280" s="254"/>
      <c r="AO2280" s="253"/>
      <c r="AP2280" s="254"/>
      <c r="AQ2280" s="253"/>
      <c r="AR2280" s="254"/>
      <c r="AS2280" s="253"/>
      <c r="AT2280" s="254"/>
      <c r="AU2280" s="253"/>
      <c r="AV2280" s="163">
        <f t="shared" si="2299"/>
        <v>0</v>
      </c>
      <c r="AW2280" s="168">
        <f t="shared" si="2300"/>
        <v>0</v>
      </c>
      <c r="AY2280" s="163">
        <f t="shared" si="2301"/>
        <v>0</v>
      </c>
      <c r="AZ2280" s="163">
        <f t="shared" si="2302"/>
        <v>0</v>
      </c>
      <c r="BA2280" s="163">
        <f t="shared" si="2303"/>
        <v>0</v>
      </c>
      <c r="BB2280" s="163">
        <f t="shared" si="2304"/>
        <v>0</v>
      </c>
      <c r="BC2280" s="163">
        <f t="shared" si="2311"/>
        <v>0</v>
      </c>
      <c r="BD2280" s="163">
        <f t="shared" si="2305"/>
        <v>0</v>
      </c>
    </row>
    <row r="2281" spans="2:56" x14ac:dyDescent="0.3">
      <c r="B2281" s="179" t="s">
        <v>69</v>
      </c>
      <c r="C2281" s="83">
        <f>SUM(C2282:C2284)</f>
        <v>340000</v>
      </c>
      <c r="D2281" s="84">
        <f>SUM(D2282:D2284)</f>
        <v>233504.95</v>
      </c>
      <c r="E2281" s="85">
        <f t="shared" si="2292"/>
        <v>0.68677926470588235</v>
      </c>
      <c r="F2281" s="83">
        <f>SUM(F2282:F2284)</f>
        <v>784361</v>
      </c>
      <c r="G2281" s="84">
        <f>SUM(G2282:G2284)</f>
        <v>784360.17</v>
      </c>
      <c r="H2281" s="85">
        <f t="shared" si="2293"/>
        <v>0.99999894181378224</v>
      </c>
      <c r="I2281" s="83">
        <f>SUM(I2282:I2284)</f>
        <v>633758</v>
      </c>
      <c r="J2281" s="86">
        <f>SUM(J2282:J2284)</f>
        <v>633757.09000000008</v>
      </c>
      <c r="K2281" s="87">
        <f t="shared" si="2294"/>
        <v>0.99999856412068977</v>
      </c>
      <c r="L2281" s="83">
        <f>SUM(L2282:L2284)</f>
        <v>550000</v>
      </c>
      <c r="M2281" s="86">
        <f>SUM(M2282:M2284)</f>
        <v>400000</v>
      </c>
      <c r="N2281" s="88">
        <f>SUM(N2282:N2284)</f>
        <v>0</v>
      </c>
      <c r="O2281" s="83">
        <f>SUM(O2282:O2284)</f>
        <v>450000</v>
      </c>
      <c r="P2281" s="88">
        <f>SUM(P2282:P2284)</f>
        <v>311</v>
      </c>
      <c r="Q2281" s="177">
        <f t="shared" si="2295"/>
        <v>450311</v>
      </c>
      <c r="R2281" s="88">
        <f>SUM(R2282:R2284)</f>
        <v>0</v>
      </c>
      <c r="S2281" s="88">
        <f>SUM(S2282:S2284)</f>
        <v>0</v>
      </c>
      <c r="T2281" s="178">
        <f t="shared" si="2306"/>
        <v>450311</v>
      </c>
      <c r="U2281" s="157"/>
      <c r="V2281" s="83">
        <f>SUM(V2282:V2284)</f>
        <v>400000</v>
      </c>
      <c r="W2281" s="88">
        <f>SUM(W2282:W2284)</f>
        <v>0</v>
      </c>
      <c r="X2281" s="177">
        <f t="shared" si="2296"/>
        <v>400000</v>
      </c>
      <c r="Y2281" s="88">
        <f>SUM(Y2282:Y2284)</f>
        <v>0</v>
      </c>
      <c r="Z2281" s="88">
        <f>SUM(Z2282:Z2284)</f>
        <v>0</v>
      </c>
      <c r="AA2281" s="178">
        <f t="shared" si="2307"/>
        <v>400000</v>
      </c>
      <c r="AB2281" s="157"/>
      <c r="AC2281" s="83">
        <f>SUM(AC2282:AC2284)</f>
        <v>400000</v>
      </c>
      <c r="AD2281" s="88">
        <f>SUM(AD2282:AD2284)</f>
        <v>0</v>
      </c>
      <c r="AE2281" s="177">
        <f t="shared" si="2297"/>
        <v>400000</v>
      </c>
      <c r="AF2281" s="88">
        <f>SUM(AF2282:AF2284)</f>
        <v>0</v>
      </c>
      <c r="AG2281" s="88">
        <f>SUM(AG2282:AG2284)</f>
        <v>0</v>
      </c>
      <c r="AH2281" s="178">
        <f t="shared" si="2308"/>
        <v>400000</v>
      </c>
      <c r="AJ2281" s="84">
        <f t="shared" ref="AJ2281:AU2281" si="2315">SUM(AJ2282:AJ2284)</f>
        <v>0</v>
      </c>
      <c r="AK2281" s="86">
        <f t="shared" si="2315"/>
        <v>0</v>
      </c>
      <c r="AL2281" s="88">
        <f t="shared" si="2315"/>
        <v>150000</v>
      </c>
      <c r="AM2281" s="86">
        <f t="shared" si="2315"/>
        <v>0</v>
      </c>
      <c r="AN2281" s="88">
        <f t="shared" si="2315"/>
        <v>0</v>
      </c>
      <c r="AO2281" s="86">
        <f t="shared" si="2315"/>
        <v>150311</v>
      </c>
      <c r="AP2281" s="88">
        <f t="shared" si="2315"/>
        <v>0</v>
      </c>
      <c r="AQ2281" s="86">
        <f t="shared" si="2315"/>
        <v>150000</v>
      </c>
      <c r="AR2281" s="88">
        <f t="shared" si="2315"/>
        <v>0</v>
      </c>
      <c r="AS2281" s="86">
        <f t="shared" si="2315"/>
        <v>0</v>
      </c>
      <c r="AT2281" s="88">
        <f t="shared" si="2315"/>
        <v>0</v>
      </c>
      <c r="AU2281" s="86">
        <f t="shared" si="2315"/>
        <v>0</v>
      </c>
      <c r="AV2281" s="86">
        <f t="shared" si="2299"/>
        <v>450311</v>
      </c>
      <c r="AW2281" s="93">
        <f t="shared" si="2300"/>
        <v>0</v>
      </c>
      <c r="AY2281" s="86">
        <f t="shared" si="2301"/>
        <v>150000</v>
      </c>
      <c r="AZ2281" s="86">
        <f t="shared" si="2302"/>
        <v>150311</v>
      </c>
      <c r="BA2281" s="86">
        <f t="shared" si="2303"/>
        <v>150000</v>
      </c>
      <c r="BB2281" s="86">
        <f t="shared" si="2304"/>
        <v>0</v>
      </c>
      <c r="BC2281" s="86">
        <f t="shared" si="2311"/>
        <v>450311</v>
      </c>
      <c r="BD2281" s="86">
        <f t="shared" si="2305"/>
        <v>0</v>
      </c>
    </row>
    <row r="2282" spans="2:56" x14ac:dyDescent="0.3">
      <c r="B2282" s="169" t="s">
        <v>70</v>
      </c>
      <c r="C2282" s="248"/>
      <c r="D2282" s="249"/>
      <c r="E2282" s="172">
        <f t="shared" si="2292"/>
        <v>0</v>
      </c>
      <c r="F2282" s="248"/>
      <c r="G2282" s="249"/>
      <c r="H2282" s="172">
        <f t="shared" si="2293"/>
        <v>0</v>
      </c>
      <c r="I2282" s="248"/>
      <c r="J2282" s="250"/>
      <c r="K2282" s="174">
        <f t="shared" si="2294"/>
        <v>0</v>
      </c>
      <c r="L2282" s="248"/>
      <c r="M2282" s="250"/>
      <c r="N2282" s="251"/>
      <c r="O2282" s="248"/>
      <c r="P2282" s="251"/>
      <c r="Q2282" s="166">
        <f t="shared" si="2295"/>
        <v>0</v>
      </c>
      <c r="R2282" s="251"/>
      <c r="S2282" s="251"/>
      <c r="T2282" s="167">
        <f t="shared" si="2306"/>
        <v>0</v>
      </c>
      <c r="U2282" s="157"/>
      <c r="V2282" s="248"/>
      <c r="W2282" s="251"/>
      <c r="X2282" s="166">
        <f t="shared" si="2296"/>
        <v>0</v>
      </c>
      <c r="Y2282" s="251"/>
      <c r="Z2282" s="251"/>
      <c r="AA2282" s="167">
        <f t="shared" si="2307"/>
        <v>0</v>
      </c>
      <c r="AB2282" s="157"/>
      <c r="AC2282" s="248"/>
      <c r="AD2282" s="251"/>
      <c r="AE2282" s="166">
        <f t="shared" si="2297"/>
        <v>0</v>
      </c>
      <c r="AF2282" s="251"/>
      <c r="AG2282" s="251"/>
      <c r="AH2282" s="167">
        <f t="shared" si="2308"/>
        <v>0</v>
      </c>
      <c r="AJ2282" s="252"/>
      <c r="AK2282" s="253"/>
      <c r="AL2282" s="254"/>
      <c r="AM2282" s="253"/>
      <c r="AN2282" s="254"/>
      <c r="AO2282" s="253"/>
      <c r="AP2282" s="254"/>
      <c r="AQ2282" s="253"/>
      <c r="AR2282" s="254"/>
      <c r="AS2282" s="253"/>
      <c r="AT2282" s="254"/>
      <c r="AU2282" s="253"/>
      <c r="AV2282" s="163">
        <f t="shared" si="2299"/>
        <v>0</v>
      </c>
      <c r="AW2282" s="168">
        <f t="shared" si="2300"/>
        <v>0</v>
      </c>
      <c r="AY2282" s="163">
        <f t="shared" si="2301"/>
        <v>0</v>
      </c>
      <c r="AZ2282" s="163">
        <f t="shared" si="2302"/>
        <v>0</v>
      </c>
      <c r="BA2282" s="163">
        <f t="shared" si="2303"/>
        <v>0</v>
      </c>
      <c r="BB2282" s="163">
        <f t="shared" si="2304"/>
        <v>0</v>
      </c>
      <c r="BC2282" s="163">
        <f t="shared" si="2311"/>
        <v>0</v>
      </c>
      <c r="BD2282" s="163">
        <f t="shared" si="2305"/>
        <v>0</v>
      </c>
    </row>
    <row r="2283" spans="2:56" x14ac:dyDescent="0.3">
      <c r="B2283" s="169" t="s">
        <v>71</v>
      </c>
      <c r="C2283" s="248">
        <v>340000</v>
      </c>
      <c r="D2283" s="249">
        <v>233504.95</v>
      </c>
      <c r="E2283" s="172">
        <f t="shared" si="2292"/>
        <v>0.68677926470588235</v>
      </c>
      <c r="F2283" s="248">
        <v>784361</v>
      </c>
      <c r="G2283" s="249">
        <v>784360.17</v>
      </c>
      <c r="H2283" s="172">
        <f t="shared" si="2293"/>
        <v>0.99999894181378224</v>
      </c>
      <c r="I2283" s="248">
        <v>633758</v>
      </c>
      <c r="J2283" s="250">
        <v>633757.09000000008</v>
      </c>
      <c r="K2283" s="174">
        <f t="shared" si="2294"/>
        <v>0.99999856412068977</v>
      </c>
      <c r="L2283" s="248">
        <v>550000</v>
      </c>
      <c r="M2283" s="250">
        <v>400000</v>
      </c>
      <c r="N2283" s="251"/>
      <c r="O2283" s="248">
        <v>450000</v>
      </c>
      <c r="P2283" s="251">
        <v>311</v>
      </c>
      <c r="Q2283" s="166">
        <f t="shared" si="2295"/>
        <v>450311</v>
      </c>
      <c r="R2283" s="251"/>
      <c r="S2283" s="251"/>
      <c r="T2283" s="167">
        <f t="shared" si="2306"/>
        <v>450311</v>
      </c>
      <c r="U2283" s="157"/>
      <c r="V2283" s="248">
        <v>400000</v>
      </c>
      <c r="W2283" s="251"/>
      <c r="X2283" s="166">
        <f t="shared" si="2296"/>
        <v>400000</v>
      </c>
      <c r="Y2283" s="251"/>
      <c r="Z2283" s="251"/>
      <c r="AA2283" s="167">
        <f t="shared" si="2307"/>
        <v>400000</v>
      </c>
      <c r="AB2283" s="157"/>
      <c r="AC2283" s="248">
        <v>400000</v>
      </c>
      <c r="AD2283" s="251"/>
      <c r="AE2283" s="166">
        <f t="shared" si="2297"/>
        <v>400000</v>
      </c>
      <c r="AF2283" s="251"/>
      <c r="AG2283" s="251"/>
      <c r="AH2283" s="167">
        <f t="shared" si="2308"/>
        <v>400000</v>
      </c>
      <c r="AJ2283" s="252"/>
      <c r="AK2283" s="253"/>
      <c r="AL2283" s="254">
        <v>150000</v>
      </c>
      <c r="AM2283" s="253"/>
      <c r="AN2283" s="254"/>
      <c r="AO2283" s="253">
        <f>150000+311</f>
        <v>150311</v>
      </c>
      <c r="AP2283" s="254"/>
      <c r="AQ2283" s="253">
        <f>150000</f>
        <v>150000</v>
      </c>
      <c r="AR2283" s="254"/>
      <c r="AS2283" s="253"/>
      <c r="AT2283" s="254"/>
      <c r="AU2283" s="253"/>
      <c r="AV2283" s="163">
        <f t="shared" si="2299"/>
        <v>450311</v>
      </c>
      <c r="AW2283" s="168">
        <f t="shared" si="2300"/>
        <v>0</v>
      </c>
      <c r="AY2283" s="163">
        <f t="shared" si="2301"/>
        <v>150000</v>
      </c>
      <c r="AZ2283" s="163">
        <f t="shared" si="2302"/>
        <v>150311</v>
      </c>
      <c r="BA2283" s="163">
        <f t="shared" si="2303"/>
        <v>150000</v>
      </c>
      <c r="BB2283" s="163">
        <f t="shared" si="2304"/>
        <v>0</v>
      </c>
      <c r="BC2283" s="163">
        <f t="shared" si="2311"/>
        <v>450311</v>
      </c>
      <c r="BD2283" s="163">
        <f t="shared" si="2305"/>
        <v>0</v>
      </c>
    </row>
    <row r="2284" spans="2:56" x14ac:dyDescent="0.3">
      <c r="B2284" s="169" t="s">
        <v>72</v>
      </c>
      <c r="C2284" s="248"/>
      <c r="D2284" s="249"/>
      <c r="E2284" s="172">
        <f t="shared" si="2292"/>
        <v>0</v>
      </c>
      <c r="F2284" s="248"/>
      <c r="G2284" s="249"/>
      <c r="H2284" s="172">
        <f t="shared" si="2293"/>
        <v>0</v>
      </c>
      <c r="I2284" s="248"/>
      <c r="J2284" s="250"/>
      <c r="K2284" s="174">
        <f t="shared" si="2294"/>
        <v>0</v>
      </c>
      <c r="L2284" s="248"/>
      <c r="M2284" s="250"/>
      <c r="N2284" s="251"/>
      <c r="O2284" s="248"/>
      <c r="P2284" s="251"/>
      <c r="Q2284" s="166">
        <f t="shared" si="2295"/>
        <v>0</v>
      </c>
      <c r="R2284" s="251"/>
      <c r="S2284" s="251"/>
      <c r="T2284" s="167">
        <f t="shared" si="2306"/>
        <v>0</v>
      </c>
      <c r="U2284" s="157"/>
      <c r="V2284" s="248"/>
      <c r="W2284" s="251"/>
      <c r="X2284" s="166">
        <f t="shared" si="2296"/>
        <v>0</v>
      </c>
      <c r="Y2284" s="251"/>
      <c r="Z2284" s="251"/>
      <c r="AA2284" s="167">
        <f t="shared" si="2307"/>
        <v>0</v>
      </c>
      <c r="AB2284" s="157"/>
      <c r="AC2284" s="248"/>
      <c r="AD2284" s="251"/>
      <c r="AE2284" s="166">
        <f t="shared" si="2297"/>
        <v>0</v>
      </c>
      <c r="AF2284" s="251"/>
      <c r="AG2284" s="251"/>
      <c r="AH2284" s="167">
        <f t="shared" si="2308"/>
        <v>0</v>
      </c>
      <c r="AJ2284" s="252"/>
      <c r="AK2284" s="253"/>
      <c r="AL2284" s="254"/>
      <c r="AM2284" s="253"/>
      <c r="AN2284" s="254"/>
      <c r="AO2284" s="253"/>
      <c r="AP2284" s="254"/>
      <c r="AQ2284" s="253"/>
      <c r="AR2284" s="254"/>
      <c r="AS2284" s="253"/>
      <c r="AT2284" s="254"/>
      <c r="AU2284" s="253"/>
      <c r="AV2284" s="163">
        <f t="shared" si="2299"/>
        <v>0</v>
      </c>
      <c r="AW2284" s="168">
        <f t="shared" si="2300"/>
        <v>0</v>
      </c>
      <c r="AY2284" s="163">
        <f t="shared" si="2301"/>
        <v>0</v>
      </c>
      <c r="AZ2284" s="163">
        <f t="shared" si="2302"/>
        <v>0</v>
      </c>
      <c r="BA2284" s="163">
        <f t="shared" si="2303"/>
        <v>0</v>
      </c>
      <c r="BB2284" s="163">
        <f t="shared" si="2304"/>
        <v>0</v>
      </c>
      <c r="BC2284" s="163">
        <f t="shared" si="2311"/>
        <v>0</v>
      </c>
      <c r="BD2284" s="163">
        <f t="shared" si="2305"/>
        <v>0</v>
      </c>
    </row>
    <row r="2285" spans="2:56" x14ac:dyDescent="0.3">
      <c r="B2285" s="179" t="s">
        <v>73</v>
      </c>
      <c r="C2285" s="83">
        <f>SUM(C2286:C2289)</f>
        <v>0</v>
      </c>
      <c r="D2285" s="84">
        <f>SUM(D2286:D2289)</f>
        <v>0</v>
      </c>
      <c r="E2285" s="85">
        <f t="shared" si="2292"/>
        <v>0</v>
      </c>
      <c r="F2285" s="83">
        <f>SUM(F2286:F2289)</f>
        <v>0</v>
      </c>
      <c r="G2285" s="84">
        <f>SUM(G2286:G2289)</f>
        <v>0</v>
      </c>
      <c r="H2285" s="85">
        <f t="shared" si="2293"/>
        <v>0</v>
      </c>
      <c r="I2285" s="83">
        <f>SUM(I2286:I2289)</f>
        <v>0</v>
      </c>
      <c r="J2285" s="86">
        <f>SUM(J2286:J2289)</f>
        <v>0</v>
      </c>
      <c r="K2285" s="87">
        <f t="shared" si="2294"/>
        <v>0</v>
      </c>
      <c r="L2285" s="83">
        <f>SUM(L2286:L2289)</f>
        <v>0</v>
      </c>
      <c r="M2285" s="86">
        <f>SUM(M2286:M2289)</f>
        <v>0</v>
      </c>
      <c r="N2285" s="88">
        <f>SUM(N2286:N2289)</f>
        <v>0</v>
      </c>
      <c r="O2285" s="83">
        <f>SUM(O2286:O2289)</f>
        <v>0</v>
      </c>
      <c r="P2285" s="88">
        <f>SUM(P2286:P2289)</f>
        <v>0</v>
      </c>
      <c r="Q2285" s="177">
        <f t="shared" si="2295"/>
        <v>0</v>
      </c>
      <c r="R2285" s="88">
        <f>SUM(R2286:R2289)</f>
        <v>0</v>
      </c>
      <c r="S2285" s="88">
        <f>SUM(S2286:S2289)</f>
        <v>0</v>
      </c>
      <c r="T2285" s="178">
        <f t="shared" si="2306"/>
        <v>0</v>
      </c>
      <c r="U2285" s="157"/>
      <c r="V2285" s="83">
        <f>SUM(V2286:V2289)</f>
        <v>0</v>
      </c>
      <c r="W2285" s="88">
        <f>SUM(W2286:W2289)</f>
        <v>0</v>
      </c>
      <c r="X2285" s="177">
        <f t="shared" si="2296"/>
        <v>0</v>
      </c>
      <c r="Y2285" s="88">
        <f>SUM(Y2286:Y2289)</f>
        <v>0</v>
      </c>
      <c r="Z2285" s="88">
        <f>SUM(Z2286:Z2289)</f>
        <v>0</v>
      </c>
      <c r="AA2285" s="178">
        <f t="shared" si="2307"/>
        <v>0</v>
      </c>
      <c r="AB2285" s="157"/>
      <c r="AC2285" s="83">
        <f>SUM(AC2286:AC2289)</f>
        <v>0</v>
      </c>
      <c r="AD2285" s="88">
        <f>SUM(AD2286:AD2289)</f>
        <v>0</v>
      </c>
      <c r="AE2285" s="177">
        <f t="shared" si="2297"/>
        <v>0</v>
      </c>
      <c r="AF2285" s="88">
        <f>SUM(AF2286:AF2289)</f>
        <v>0</v>
      </c>
      <c r="AG2285" s="88">
        <f>SUM(AG2286:AG2289)</f>
        <v>0</v>
      </c>
      <c r="AH2285" s="178">
        <f t="shared" si="2308"/>
        <v>0</v>
      </c>
      <c r="AJ2285" s="84">
        <f t="shared" ref="AJ2285:AU2285" si="2316">SUM(AJ2286:AJ2289)</f>
        <v>0</v>
      </c>
      <c r="AK2285" s="86">
        <f t="shared" si="2316"/>
        <v>0</v>
      </c>
      <c r="AL2285" s="88">
        <f t="shared" si="2316"/>
        <v>0</v>
      </c>
      <c r="AM2285" s="86">
        <f t="shared" si="2316"/>
        <v>0</v>
      </c>
      <c r="AN2285" s="88">
        <f t="shared" si="2316"/>
        <v>0</v>
      </c>
      <c r="AO2285" s="86">
        <f t="shared" si="2316"/>
        <v>0</v>
      </c>
      <c r="AP2285" s="88">
        <f t="shared" si="2316"/>
        <v>0</v>
      </c>
      <c r="AQ2285" s="86">
        <f t="shared" si="2316"/>
        <v>0</v>
      </c>
      <c r="AR2285" s="88">
        <f t="shared" si="2316"/>
        <v>0</v>
      </c>
      <c r="AS2285" s="86">
        <f t="shared" si="2316"/>
        <v>0</v>
      </c>
      <c r="AT2285" s="88">
        <f t="shared" si="2316"/>
        <v>0</v>
      </c>
      <c r="AU2285" s="86">
        <f t="shared" si="2316"/>
        <v>0</v>
      </c>
      <c r="AV2285" s="86">
        <f t="shared" si="2299"/>
        <v>0</v>
      </c>
      <c r="AW2285" s="93">
        <f t="shared" si="2300"/>
        <v>0</v>
      </c>
      <c r="AY2285" s="86">
        <f t="shared" si="2301"/>
        <v>0</v>
      </c>
      <c r="AZ2285" s="86">
        <f t="shared" si="2302"/>
        <v>0</v>
      </c>
      <c r="BA2285" s="86">
        <f t="shared" si="2303"/>
        <v>0</v>
      </c>
      <c r="BB2285" s="86">
        <f t="shared" si="2304"/>
        <v>0</v>
      </c>
      <c r="BC2285" s="86">
        <f t="shared" si="2311"/>
        <v>0</v>
      </c>
      <c r="BD2285" s="86">
        <f t="shared" si="2305"/>
        <v>0</v>
      </c>
    </row>
    <row r="2286" spans="2:56" x14ac:dyDescent="0.3">
      <c r="B2286" s="169" t="s">
        <v>74</v>
      </c>
      <c r="C2286" s="248"/>
      <c r="D2286" s="249"/>
      <c r="E2286" s="172">
        <f t="shared" si="2292"/>
        <v>0</v>
      </c>
      <c r="F2286" s="248"/>
      <c r="G2286" s="249"/>
      <c r="H2286" s="172">
        <f t="shared" si="2293"/>
        <v>0</v>
      </c>
      <c r="I2286" s="248"/>
      <c r="J2286" s="250"/>
      <c r="K2286" s="174">
        <f t="shared" si="2294"/>
        <v>0</v>
      </c>
      <c r="L2286" s="248"/>
      <c r="M2286" s="250"/>
      <c r="N2286" s="251"/>
      <c r="O2286" s="248"/>
      <c r="P2286" s="251"/>
      <c r="Q2286" s="166">
        <f t="shared" si="2295"/>
        <v>0</v>
      </c>
      <c r="R2286" s="251"/>
      <c r="S2286" s="251"/>
      <c r="T2286" s="167">
        <f t="shared" si="2306"/>
        <v>0</v>
      </c>
      <c r="U2286" s="157"/>
      <c r="V2286" s="248"/>
      <c r="W2286" s="251"/>
      <c r="X2286" s="166">
        <f t="shared" si="2296"/>
        <v>0</v>
      </c>
      <c r="Y2286" s="251"/>
      <c r="Z2286" s="251"/>
      <c r="AA2286" s="167">
        <f t="shared" si="2307"/>
        <v>0</v>
      </c>
      <c r="AB2286" s="157"/>
      <c r="AC2286" s="248"/>
      <c r="AD2286" s="251"/>
      <c r="AE2286" s="166">
        <f t="shared" si="2297"/>
        <v>0</v>
      </c>
      <c r="AF2286" s="251"/>
      <c r="AG2286" s="251"/>
      <c r="AH2286" s="167">
        <f t="shared" si="2308"/>
        <v>0</v>
      </c>
      <c r="AJ2286" s="252"/>
      <c r="AK2286" s="253"/>
      <c r="AL2286" s="254"/>
      <c r="AM2286" s="253"/>
      <c r="AN2286" s="254"/>
      <c r="AO2286" s="253"/>
      <c r="AP2286" s="254"/>
      <c r="AQ2286" s="253"/>
      <c r="AR2286" s="254"/>
      <c r="AS2286" s="253"/>
      <c r="AT2286" s="254"/>
      <c r="AU2286" s="253"/>
      <c r="AV2286" s="163">
        <f t="shared" si="2299"/>
        <v>0</v>
      </c>
      <c r="AW2286" s="168">
        <f t="shared" si="2300"/>
        <v>0</v>
      </c>
      <c r="AY2286" s="163">
        <f t="shared" si="2301"/>
        <v>0</v>
      </c>
      <c r="AZ2286" s="163">
        <f t="shared" si="2302"/>
        <v>0</v>
      </c>
      <c r="BA2286" s="163">
        <f t="shared" si="2303"/>
        <v>0</v>
      </c>
      <c r="BB2286" s="163">
        <f t="shared" si="2304"/>
        <v>0</v>
      </c>
      <c r="BC2286" s="163">
        <f t="shared" si="2311"/>
        <v>0</v>
      </c>
      <c r="BD2286" s="163">
        <f t="shared" si="2305"/>
        <v>0</v>
      </c>
    </row>
    <row r="2287" spans="2:56" x14ac:dyDescent="0.3">
      <c r="B2287" s="169" t="s">
        <v>75</v>
      </c>
      <c r="C2287" s="248"/>
      <c r="D2287" s="249"/>
      <c r="E2287" s="172">
        <f t="shared" si="2292"/>
        <v>0</v>
      </c>
      <c r="F2287" s="248"/>
      <c r="G2287" s="249"/>
      <c r="H2287" s="172">
        <f t="shared" si="2293"/>
        <v>0</v>
      </c>
      <c r="I2287" s="248"/>
      <c r="J2287" s="250"/>
      <c r="K2287" s="174">
        <f t="shared" si="2294"/>
        <v>0</v>
      </c>
      <c r="L2287" s="248"/>
      <c r="M2287" s="250"/>
      <c r="N2287" s="251"/>
      <c r="O2287" s="248"/>
      <c r="P2287" s="251"/>
      <c r="Q2287" s="166">
        <f t="shared" si="2295"/>
        <v>0</v>
      </c>
      <c r="R2287" s="251"/>
      <c r="S2287" s="251"/>
      <c r="T2287" s="167">
        <f t="shared" si="2306"/>
        <v>0</v>
      </c>
      <c r="U2287" s="157"/>
      <c r="V2287" s="248"/>
      <c r="W2287" s="251"/>
      <c r="X2287" s="166">
        <f t="shared" si="2296"/>
        <v>0</v>
      </c>
      <c r="Y2287" s="251"/>
      <c r="Z2287" s="251"/>
      <c r="AA2287" s="167">
        <f t="shared" si="2307"/>
        <v>0</v>
      </c>
      <c r="AB2287" s="157"/>
      <c r="AC2287" s="248"/>
      <c r="AD2287" s="251"/>
      <c r="AE2287" s="166">
        <f t="shared" si="2297"/>
        <v>0</v>
      </c>
      <c r="AF2287" s="251"/>
      <c r="AG2287" s="251"/>
      <c r="AH2287" s="167">
        <f t="shared" si="2308"/>
        <v>0</v>
      </c>
      <c r="AJ2287" s="252"/>
      <c r="AK2287" s="253"/>
      <c r="AL2287" s="254"/>
      <c r="AM2287" s="253"/>
      <c r="AN2287" s="254"/>
      <c r="AO2287" s="253"/>
      <c r="AP2287" s="254"/>
      <c r="AQ2287" s="253"/>
      <c r="AR2287" s="254"/>
      <c r="AS2287" s="253"/>
      <c r="AT2287" s="254"/>
      <c r="AU2287" s="253"/>
      <c r="AV2287" s="163">
        <f t="shared" si="2299"/>
        <v>0</v>
      </c>
      <c r="AW2287" s="168">
        <f t="shared" si="2300"/>
        <v>0</v>
      </c>
      <c r="AY2287" s="163">
        <f t="shared" si="2301"/>
        <v>0</v>
      </c>
      <c r="AZ2287" s="163">
        <f t="shared" si="2302"/>
        <v>0</v>
      </c>
      <c r="BA2287" s="163">
        <f t="shared" si="2303"/>
        <v>0</v>
      </c>
      <c r="BB2287" s="163">
        <f t="shared" si="2304"/>
        <v>0</v>
      </c>
      <c r="BC2287" s="163">
        <f t="shared" si="2311"/>
        <v>0</v>
      </c>
      <c r="BD2287" s="163">
        <f t="shared" si="2305"/>
        <v>0</v>
      </c>
    </row>
    <row r="2288" spans="2:56" x14ac:dyDescent="0.3">
      <c r="B2288" s="169" t="s">
        <v>76</v>
      </c>
      <c r="C2288" s="248"/>
      <c r="D2288" s="249"/>
      <c r="E2288" s="172">
        <f t="shared" si="2292"/>
        <v>0</v>
      </c>
      <c r="F2288" s="248"/>
      <c r="G2288" s="249"/>
      <c r="H2288" s="172">
        <f t="shared" si="2293"/>
        <v>0</v>
      </c>
      <c r="I2288" s="248"/>
      <c r="J2288" s="250"/>
      <c r="K2288" s="174">
        <f t="shared" si="2294"/>
        <v>0</v>
      </c>
      <c r="L2288" s="248"/>
      <c r="M2288" s="250"/>
      <c r="N2288" s="251"/>
      <c r="O2288" s="248"/>
      <c r="P2288" s="251"/>
      <c r="Q2288" s="166">
        <f t="shared" si="2295"/>
        <v>0</v>
      </c>
      <c r="R2288" s="251"/>
      <c r="S2288" s="251"/>
      <c r="T2288" s="167">
        <f t="shared" si="2306"/>
        <v>0</v>
      </c>
      <c r="U2288" s="157"/>
      <c r="V2288" s="248"/>
      <c r="W2288" s="251"/>
      <c r="X2288" s="166">
        <f t="shared" si="2296"/>
        <v>0</v>
      </c>
      <c r="Y2288" s="251"/>
      <c r="Z2288" s="251"/>
      <c r="AA2288" s="167">
        <f t="shared" si="2307"/>
        <v>0</v>
      </c>
      <c r="AB2288" s="157"/>
      <c r="AC2288" s="248"/>
      <c r="AD2288" s="251"/>
      <c r="AE2288" s="166">
        <f t="shared" si="2297"/>
        <v>0</v>
      </c>
      <c r="AF2288" s="251"/>
      <c r="AG2288" s="251"/>
      <c r="AH2288" s="167">
        <f t="shared" si="2308"/>
        <v>0</v>
      </c>
      <c r="AJ2288" s="252"/>
      <c r="AK2288" s="253"/>
      <c r="AL2288" s="254"/>
      <c r="AM2288" s="253"/>
      <c r="AN2288" s="254"/>
      <c r="AO2288" s="253"/>
      <c r="AP2288" s="254"/>
      <c r="AQ2288" s="253"/>
      <c r="AR2288" s="254"/>
      <c r="AS2288" s="253"/>
      <c r="AT2288" s="254"/>
      <c r="AU2288" s="253"/>
      <c r="AV2288" s="163">
        <f t="shared" si="2299"/>
        <v>0</v>
      </c>
      <c r="AW2288" s="168">
        <f t="shared" si="2300"/>
        <v>0</v>
      </c>
      <c r="AY2288" s="163">
        <f t="shared" si="2301"/>
        <v>0</v>
      </c>
      <c r="AZ2288" s="163">
        <f t="shared" si="2302"/>
        <v>0</v>
      </c>
      <c r="BA2288" s="163">
        <f t="shared" si="2303"/>
        <v>0</v>
      </c>
      <c r="BB2288" s="163">
        <f t="shared" si="2304"/>
        <v>0</v>
      </c>
      <c r="BC2288" s="163">
        <f t="shared" si="2311"/>
        <v>0</v>
      </c>
      <c r="BD2288" s="163">
        <f t="shared" si="2305"/>
        <v>0</v>
      </c>
    </row>
    <row r="2289" spans="2:56" x14ac:dyDescent="0.3">
      <c r="B2289" s="169" t="s">
        <v>77</v>
      </c>
      <c r="C2289" s="248"/>
      <c r="D2289" s="249"/>
      <c r="E2289" s="172">
        <f t="shared" si="2292"/>
        <v>0</v>
      </c>
      <c r="F2289" s="248"/>
      <c r="G2289" s="249"/>
      <c r="H2289" s="172">
        <f t="shared" si="2293"/>
        <v>0</v>
      </c>
      <c r="I2289" s="248"/>
      <c r="J2289" s="250"/>
      <c r="K2289" s="174">
        <f t="shared" si="2294"/>
        <v>0</v>
      </c>
      <c r="L2289" s="248"/>
      <c r="M2289" s="250"/>
      <c r="N2289" s="251"/>
      <c r="O2289" s="248"/>
      <c r="P2289" s="251"/>
      <c r="Q2289" s="166">
        <f t="shared" si="2295"/>
        <v>0</v>
      </c>
      <c r="R2289" s="251"/>
      <c r="S2289" s="251"/>
      <c r="T2289" s="167">
        <f t="shared" si="2306"/>
        <v>0</v>
      </c>
      <c r="U2289" s="157"/>
      <c r="V2289" s="248"/>
      <c r="W2289" s="251"/>
      <c r="X2289" s="166">
        <f t="shared" si="2296"/>
        <v>0</v>
      </c>
      <c r="Y2289" s="251"/>
      <c r="Z2289" s="251"/>
      <c r="AA2289" s="167">
        <f t="shared" si="2307"/>
        <v>0</v>
      </c>
      <c r="AB2289" s="157"/>
      <c r="AC2289" s="248"/>
      <c r="AD2289" s="251"/>
      <c r="AE2289" s="166">
        <f t="shared" si="2297"/>
        <v>0</v>
      </c>
      <c r="AF2289" s="251"/>
      <c r="AG2289" s="251"/>
      <c r="AH2289" s="167">
        <f t="shared" si="2308"/>
        <v>0</v>
      </c>
      <c r="AJ2289" s="252"/>
      <c r="AK2289" s="253"/>
      <c r="AL2289" s="254"/>
      <c r="AM2289" s="253"/>
      <c r="AN2289" s="254"/>
      <c r="AO2289" s="253"/>
      <c r="AP2289" s="254"/>
      <c r="AQ2289" s="253"/>
      <c r="AR2289" s="254"/>
      <c r="AS2289" s="253"/>
      <c r="AT2289" s="254"/>
      <c r="AU2289" s="253"/>
      <c r="AV2289" s="163">
        <f t="shared" si="2299"/>
        <v>0</v>
      </c>
      <c r="AW2289" s="168">
        <f t="shared" si="2300"/>
        <v>0</v>
      </c>
      <c r="AY2289" s="163">
        <f t="shared" si="2301"/>
        <v>0</v>
      </c>
      <c r="AZ2289" s="163">
        <f t="shared" si="2302"/>
        <v>0</v>
      </c>
      <c r="BA2289" s="163">
        <f t="shared" si="2303"/>
        <v>0</v>
      </c>
      <c r="BB2289" s="163">
        <f t="shared" si="2304"/>
        <v>0</v>
      </c>
      <c r="BC2289" s="163">
        <f t="shared" si="2311"/>
        <v>0</v>
      </c>
      <c r="BD2289" s="163">
        <f t="shared" si="2305"/>
        <v>0</v>
      </c>
    </row>
    <row r="2290" spans="2:56" x14ac:dyDescent="0.3">
      <c r="B2290" s="179" t="s">
        <v>78</v>
      </c>
      <c r="C2290" s="83">
        <f>SUM(C2291)</f>
        <v>0</v>
      </c>
      <c r="D2290" s="84">
        <f>SUM(D2291)</f>
        <v>0</v>
      </c>
      <c r="E2290" s="85">
        <f t="shared" si="2292"/>
        <v>0</v>
      </c>
      <c r="F2290" s="83">
        <f>SUM(F2291)</f>
        <v>0</v>
      </c>
      <c r="G2290" s="84">
        <f>SUM(G2291)</f>
        <v>0</v>
      </c>
      <c r="H2290" s="85">
        <f t="shared" si="2293"/>
        <v>0</v>
      </c>
      <c r="I2290" s="83">
        <f>SUM(I2291)</f>
        <v>0</v>
      </c>
      <c r="J2290" s="86">
        <f>SUM(J2291)</f>
        <v>0</v>
      </c>
      <c r="K2290" s="87">
        <f t="shared" si="2294"/>
        <v>0</v>
      </c>
      <c r="L2290" s="83">
        <f>SUM(L2291)</f>
        <v>0</v>
      </c>
      <c r="M2290" s="86">
        <f>SUM(M2291)</f>
        <v>0</v>
      </c>
      <c r="N2290" s="88">
        <f>SUM(N2291)</f>
        <v>0</v>
      </c>
      <c r="O2290" s="83">
        <f>SUM(O2291)</f>
        <v>0</v>
      </c>
      <c r="P2290" s="88">
        <f>SUM(P2291)</f>
        <v>0</v>
      </c>
      <c r="Q2290" s="177">
        <f t="shared" si="2295"/>
        <v>0</v>
      </c>
      <c r="R2290" s="88">
        <f>SUM(R2291)</f>
        <v>0</v>
      </c>
      <c r="S2290" s="88">
        <f>SUM(S2291)</f>
        <v>0</v>
      </c>
      <c r="T2290" s="178">
        <f t="shared" si="2306"/>
        <v>0</v>
      </c>
      <c r="U2290" s="157"/>
      <c r="V2290" s="83">
        <f>SUM(V2291)</f>
        <v>0</v>
      </c>
      <c r="W2290" s="88">
        <f>SUM(W2291)</f>
        <v>0</v>
      </c>
      <c r="X2290" s="177">
        <f t="shared" si="2296"/>
        <v>0</v>
      </c>
      <c r="Y2290" s="88">
        <f>SUM(Y2291)</f>
        <v>0</v>
      </c>
      <c r="Z2290" s="88">
        <f>SUM(Z2291)</f>
        <v>0</v>
      </c>
      <c r="AA2290" s="178">
        <f t="shared" si="2307"/>
        <v>0</v>
      </c>
      <c r="AB2290" s="157"/>
      <c r="AC2290" s="83">
        <f>SUM(AC2291)</f>
        <v>0</v>
      </c>
      <c r="AD2290" s="88">
        <f>SUM(AD2291)</f>
        <v>0</v>
      </c>
      <c r="AE2290" s="177">
        <f t="shared" si="2297"/>
        <v>0</v>
      </c>
      <c r="AF2290" s="88">
        <f>SUM(AF2291)</f>
        <v>0</v>
      </c>
      <c r="AG2290" s="88">
        <f>SUM(AG2291)</f>
        <v>0</v>
      </c>
      <c r="AH2290" s="178">
        <f t="shared" si="2308"/>
        <v>0</v>
      </c>
      <c r="AJ2290" s="84">
        <f t="shared" ref="AJ2290:AU2290" si="2317">SUM(AJ2291)</f>
        <v>0</v>
      </c>
      <c r="AK2290" s="86">
        <f t="shared" si="2317"/>
        <v>0</v>
      </c>
      <c r="AL2290" s="88">
        <f t="shared" si="2317"/>
        <v>0</v>
      </c>
      <c r="AM2290" s="86">
        <f t="shared" si="2317"/>
        <v>0</v>
      </c>
      <c r="AN2290" s="88">
        <f t="shared" si="2317"/>
        <v>0</v>
      </c>
      <c r="AO2290" s="86">
        <f t="shared" si="2317"/>
        <v>0</v>
      </c>
      <c r="AP2290" s="88">
        <f t="shared" si="2317"/>
        <v>0</v>
      </c>
      <c r="AQ2290" s="86">
        <f t="shared" si="2317"/>
        <v>0</v>
      </c>
      <c r="AR2290" s="88">
        <f t="shared" si="2317"/>
        <v>0</v>
      </c>
      <c r="AS2290" s="86">
        <f t="shared" si="2317"/>
        <v>0</v>
      </c>
      <c r="AT2290" s="88">
        <f t="shared" si="2317"/>
        <v>0</v>
      </c>
      <c r="AU2290" s="86">
        <f t="shared" si="2317"/>
        <v>0</v>
      </c>
      <c r="AV2290" s="86">
        <f t="shared" si="2299"/>
        <v>0</v>
      </c>
      <c r="AW2290" s="93">
        <f t="shared" si="2300"/>
        <v>0</v>
      </c>
      <c r="AY2290" s="86">
        <f t="shared" si="2301"/>
        <v>0</v>
      </c>
      <c r="AZ2290" s="86">
        <f t="shared" si="2302"/>
        <v>0</v>
      </c>
      <c r="BA2290" s="86">
        <f t="shared" si="2303"/>
        <v>0</v>
      </c>
      <c r="BB2290" s="86">
        <f t="shared" si="2304"/>
        <v>0</v>
      </c>
      <c r="BC2290" s="86">
        <f t="shared" si="2311"/>
        <v>0</v>
      </c>
      <c r="BD2290" s="86">
        <f t="shared" si="2305"/>
        <v>0</v>
      </c>
    </row>
    <row r="2291" spans="2:56" x14ac:dyDescent="0.3">
      <c r="B2291" s="169" t="s">
        <v>79</v>
      </c>
      <c r="C2291" s="248"/>
      <c r="D2291" s="249"/>
      <c r="E2291" s="172">
        <f t="shared" si="2292"/>
        <v>0</v>
      </c>
      <c r="F2291" s="248"/>
      <c r="G2291" s="249"/>
      <c r="H2291" s="172">
        <f t="shared" si="2293"/>
        <v>0</v>
      </c>
      <c r="I2291" s="248"/>
      <c r="J2291" s="250"/>
      <c r="K2291" s="174">
        <f t="shared" si="2294"/>
        <v>0</v>
      </c>
      <c r="L2291" s="248"/>
      <c r="M2291" s="250"/>
      <c r="N2291" s="251"/>
      <c r="O2291" s="248"/>
      <c r="P2291" s="251"/>
      <c r="Q2291" s="166">
        <f t="shared" si="2295"/>
        <v>0</v>
      </c>
      <c r="R2291" s="251"/>
      <c r="S2291" s="251"/>
      <c r="T2291" s="167">
        <f t="shared" si="2306"/>
        <v>0</v>
      </c>
      <c r="U2291" s="157"/>
      <c r="V2291" s="248"/>
      <c r="W2291" s="251"/>
      <c r="X2291" s="166">
        <f t="shared" si="2296"/>
        <v>0</v>
      </c>
      <c r="Y2291" s="251"/>
      <c r="Z2291" s="251"/>
      <c r="AA2291" s="167">
        <f t="shared" si="2307"/>
        <v>0</v>
      </c>
      <c r="AB2291" s="157"/>
      <c r="AC2291" s="248"/>
      <c r="AD2291" s="251"/>
      <c r="AE2291" s="166">
        <f t="shared" si="2297"/>
        <v>0</v>
      </c>
      <c r="AF2291" s="251"/>
      <c r="AG2291" s="251"/>
      <c r="AH2291" s="167">
        <f t="shared" si="2308"/>
        <v>0</v>
      </c>
      <c r="AJ2291" s="252"/>
      <c r="AK2291" s="253"/>
      <c r="AL2291" s="254"/>
      <c r="AM2291" s="253"/>
      <c r="AN2291" s="254"/>
      <c r="AO2291" s="253"/>
      <c r="AP2291" s="254"/>
      <c r="AQ2291" s="253"/>
      <c r="AR2291" s="254"/>
      <c r="AS2291" s="253"/>
      <c r="AT2291" s="254"/>
      <c r="AU2291" s="253"/>
      <c r="AV2291" s="163">
        <f t="shared" si="2299"/>
        <v>0</v>
      </c>
      <c r="AW2291" s="168">
        <f t="shared" si="2300"/>
        <v>0</v>
      </c>
      <c r="AY2291" s="163">
        <f t="shared" si="2301"/>
        <v>0</v>
      </c>
      <c r="AZ2291" s="163">
        <f t="shared" si="2302"/>
        <v>0</v>
      </c>
      <c r="BA2291" s="163">
        <f t="shared" si="2303"/>
        <v>0</v>
      </c>
      <c r="BB2291" s="163">
        <f t="shared" si="2304"/>
        <v>0</v>
      </c>
      <c r="BC2291" s="163">
        <f t="shared" si="2311"/>
        <v>0</v>
      </c>
      <c r="BD2291" s="163">
        <f t="shared" si="2305"/>
        <v>0</v>
      </c>
    </row>
    <row r="2292" spans="2:56" x14ac:dyDescent="0.3">
      <c r="B2292" s="179" t="s">
        <v>80</v>
      </c>
      <c r="C2292" s="83">
        <f>SUM(C2293)</f>
        <v>0</v>
      </c>
      <c r="D2292" s="84">
        <f>SUM(D2293)</f>
        <v>0</v>
      </c>
      <c r="E2292" s="85">
        <f t="shared" si="2292"/>
        <v>0</v>
      </c>
      <c r="F2292" s="83">
        <f>SUM(F2293)</f>
        <v>0</v>
      </c>
      <c r="G2292" s="84">
        <f>SUM(G2293)</f>
        <v>0</v>
      </c>
      <c r="H2292" s="85">
        <f t="shared" si="2293"/>
        <v>0</v>
      </c>
      <c r="I2292" s="83">
        <f>SUM(I2293)</f>
        <v>0</v>
      </c>
      <c r="J2292" s="86">
        <f>SUM(J2293)</f>
        <v>0</v>
      </c>
      <c r="K2292" s="87">
        <f t="shared" si="2294"/>
        <v>0</v>
      </c>
      <c r="L2292" s="83">
        <f>SUM(L2293)</f>
        <v>0</v>
      </c>
      <c r="M2292" s="86">
        <f>SUM(M2293)</f>
        <v>0</v>
      </c>
      <c r="N2292" s="88">
        <f>SUM(N2293)</f>
        <v>0</v>
      </c>
      <c r="O2292" s="83">
        <f>SUM(O2293)</f>
        <v>0</v>
      </c>
      <c r="P2292" s="88">
        <f>SUM(P2293)</f>
        <v>0</v>
      </c>
      <c r="Q2292" s="177">
        <f t="shared" si="2295"/>
        <v>0</v>
      </c>
      <c r="R2292" s="88">
        <f>SUM(R2293)</f>
        <v>0</v>
      </c>
      <c r="S2292" s="88">
        <f>SUM(S2293)</f>
        <v>0</v>
      </c>
      <c r="T2292" s="178">
        <f t="shared" si="2306"/>
        <v>0</v>
      </c>
      <c r="U2292" s="157"/>
      <c r="V2292" s="83">
        <f>SUM(V2293)</f>
        <v>0</v>
      </c>
      <c r="W2292" s="88">
        <f>SUM(W2293)</f>
        <v>0</v>
      </c>
      <c r="X2292" s="177">
        <f t="shared" si="2296"/>
        <v>0</v>
      </c>
      <c r="Y2292" s="88">
        <f>SUM(Y2293)</f>
        <v>0</v>
      </c>
      <c r="Z2292" s="88">
        <f>SUM(Z2293)</f>
        <v>0</v>
      </c>
      <c r="AA2292" s="178">
        <f t="shared" si="2307"/>
        <v>0</v>
      </c>
      <c r="AB2292" s="157"/>
      <c r="AC2292" s="83">
        <f>SUM(AC2293)</f>
        <v>0</v>
      </c>
      <c r="AD2292" s="88">
        <f>SUM(AD2293)</f>
        <v>0</v>
      </c>
      <c r="AE2292" s="177">
        <f t="shared" si="2297"/>
        <v>0</v>
      </c>
      <c r="AF2292" s="88">
        <f>SUM(AF2293)</f>
        <v>0</v>
      </c>
      <c r="AG2292" s="88">
        <f>SUM(AG2293)</f>
        <v>0</v>
      </c>
      <c r="AH2292" s="178">
        <f t="shared" si="2308"/>
        <v>0</v>
      </c>
      <c r="AJ2292" s="84">
        <f t="shared" ref="AJ2292:AU2292" si="2318">SUM(AJ2293)</f>
        <v>0</v>
      </c>
      <c r="AK2292" s="86">
        <f t="shared" si="2318"/>
        <v>0</v>
      </c>
      <c r="AL2292" s="88">
        <f t="shared" si="2318"/>
        <v>0</v>
      </c>
      <c r="AM2292" s="86">
        <f t="shared" si="2318"/>
        <v>0</v>
      </c>
      <c r="AN2292" s="88">
        <f t="shared" si="2318"/>
        <v>0</v>
      </c>
      <c r="AO2292" s="86">
        <f t="shared" si="2318"/>
        <v>0</v>
      </c>
      <c r="AP2292" s="88">
        <f t="shared" si="2318"/>
        <v>0</v>
      </c>
      <c r="AQ2292" s="86">
        <f t="shared" si="2318"/>
        <v>0</v>
      </c>
      <c r="AR2292" s="88">
        <f t="shared" si="2318"/>
        <v>0</v>
      </c>
      <c r="AS2292" s="86">
        <f t="shared" si="2318"/>
        <v>0</v>
      </c>
      <c r="AT2292" s="88">
        <f t="shared" si="2318"/>
        <v>0</v>
      </c>
      <c r="AU2292" s="86">
        <f t="shared" si="2318"/>
        <v>0</v>
      </c>
      <c r="AV2292" s="86">
        <f t="shared" si="2299"/>
        <v>0</v>
      </c>
      <c r="AW2292" s="93">
        <f t="shared" si="2300"/>
        <v>0</v>
      </c>
      <c r="AY2292" s="86">
        <f t="shared" si="2301"/>
        <v>0</v>
      </c>
      <c r="AZ2292" s="86">
        <f t="shared" si="2302"/>
        <v>0</v>
      </c>
      <c r="BA2292" s="86">
        <f t="shared" si="2303"/>
        <v>0</v>
      </c>
      <c r="BB2292" s="86">
        <f t="shared" si="2304"/>
        <v>0</v>
      </c>
      <c r="BC2292" s="86">
        <f t="shared" si="2311"/>
        <v>0</v>
      </c>
      <c r="BD2292" s="86">
        <f t="shared" si="2305"/>
        <v>0</v>
      </c>
    </row>
    <row r="2293" spans="2:56" x14ac:dyDescent="0.3">
      <c r="B2293" s="169" t="s">
        <v>80</v>
      </c>
      <c r="C2293" s="248"/>
      <c r="D2293" s="249"/>
      <c r="E2293" s="172">
        <f t="shared" si="2292"/>
        <v>0</v>
      </c>
      <c r="F2293" s="248"/>
      <c r="G2293" s="249"/>
      <c r="H2293" s="172">
        <f t="shared" si="2293"/>
        <v>0</v>
      </c>
      <c r="I2293" s="248"/>
      <c r="J2293" s="250"/>
      <c r="K2293" s="174">
        <f t="shared" si="2294"/>
        <v>0</v>
      </c>
      <c r="L2293" s="248"/>
      <c r="M2293" s="250"/>
      <c r="N2293" s="251"/>
      <c r="O2293" s="248"/>
      <c r="P2293" s="251"/>
      <c r="Q2293" s="166">
        <f t="shared" si="2295"/>
        <v>0</v>
      </c>
      <c r="R2293" s="251"/>
      <c r="S2293" s="251"/>
      <c r="T2293" s="167">
        <f t="shared" si="2306"/>
        <v>0</v>
      </c>
      <c r="U2293" s="157"/>
      <c r="V2293" s="248"/>
      <c r="W2293" s="251"/>
      <c r="X2293" s="166">
        <f t="shared" si="2296"/>
        <v>0</v>
      </c>
      <c r="Y2293" s="251"/>
      <c r="Z2293" s="251"/>
      <c r="AA2293" s="167">
        <f t="shared" si="2307"/>
        <v>0</v>
      </c>
      <c r="AB2293" s="157"/>
      <c r="AC2293" s="248"/>
      <c r="AD2293" s="251"/>
      <c r="AE2293" s="166">
        <f t="shared" si="2297"/>
        <v>0</v>
      </c>
      <c r="AF2293" s="251"/>
      <c r="AG2293" s="251"/>
      <c r="AH2293" s="167">
        <f t="shared" si="2308"/>
        <v>0</v>
      </c>
      <c r="AJ2293" s="252"/>
      <c r="AK2293" s="253"/>
      <c r="AL2293" s="254"/>
      <c r="AM2293" s="253"/>
      <c r="AN2293" s="254"/>
      <c r="AO2293" s="253"/>
      <c r="AP2293" s="254"/>
      <c r="AQ2293" s="253"/>
      <c r="AR2293" s="254"/>
      <c r="AS2293" s="253"/>
      <c r="AT2293" s="254"/>
      <c r="AU2293" s="253"/>
      <c r="AV2293" s="163">
        <f t="shared" si="2299"/>
        <v>0</v>
      </c>
      <c r="AW2293" s="168">
        <f t="shared" si="2300"/>
        <v>0</v>
      </c>
      <c r="AY2293" s="163">
        <f t="shared" si="2301"/>
        <v>0</v>
      </c>
      <c r="AZ2293" s="163">
        <f t="shared" si="2302"/>
        <v>0</v>
      </c>
      <c r="BA2293" s="163">
        <f t="shared" si="2303"/>
        <v>0</v>
      </c>
      <c r="BB2293" s="163">
        <f t="shared" si="2304"/>
        <v>0</v>
      </c>
      <c r="BC2293" s="163">
        <f t="shared" si="2311"/>
        <v>0</v>
      </c>
      <c r="BD2293" s="163">
        <f t="shared" si="2305"/>
        <v>0</v>
      </c>
    </row>
    <row r="2294" spans="2:56" x14ac:dyDescent="0.3">
      <c r="B2294" s="179" t="s">
        <v>81</v>
      </c>
      <c r="C2294" s="83">
        <f>SUM(C2295)</f>
        <v>0</v>
      </c>
      <c r="D2294" s="84">
        <f>SUM(D2295)</f>
        <v>0</v>
      </c>
      <c r="E2294" s="85">
        <f t="shared" si="2292"/>
        <v>0</v>
      </c>
      <c r="F2294" s="83">
        <f>SUM(F2295)</f>
        <v>3270</v>
      </c>
      <c r="G2294" s="84">
        <f>SUM(G2295)</f>
        <v>3270</v>
      </c>
      <c r="H2294" s="85">
        <f t="shared" si="2293"/>
        <v>1</v>
      </c>
      <c r="I2294" s="83">
        <f>SUM(I2295)</f>
        <v>49454</v>
      </c>
      <c r="J2294" s="86">
        <f>SUM(J2295)</f>
        <v>49284</v>
      </c>
      <c r="K2294" s="87">
        <f t="shared" si="2294"/>
        <v>0.99656246208597887</v>
      </c>
      <c r="L2294" s="83">
        <f>SUM(L2295)</f>
        <v>0</v>
      </c>
      <c r="M2294" s="86">
        <f>SUM(M2295)</f>
        <v>8000</v>
      </c>
      <c r="N2294" s="88">
        <f>SUM(N2295)</f>
        <v>0</v>
      </c>
      <c r="O2294" s="83">
        <f>SUM(O2295)</f>
        <v>0</v>
      </c>
      <c r="P2294" s="88">
        <f>SUM(P2295)</f>
        <v>0</v>
      </c>
      <c r="Q2294" s="177">
        <f t="shared" si="2295"/>
        <v>0</v>
      </c>
      <c r="R2294" s="88">
        <f>SUM(R2295)</f>
        <v>0</v>
      </c>
      <c r="S2294" s="88">
        <f>SUM(S2295)</f>
        <v>0</v>
      </c>
      <c r="T2294" s="178">
        <f t="shared" si="2306"/>
        <v>0</v>
      </c>
      <c r="U2294" s="157"/>
      <c r="V2294" s="83">
        <f>SUM(V2295)</f>
        <v>0</v>
      </c>
      <c r="W2294" s="88">
        <f>SUM(W2295)</f>
        <v>0</v>
      </c>
      <c r="X2294" s="177">
        <f t="shared" si="2296"/>
        <v>0</v>
      </c>
      <c r="Y2294" s="88">
        <f>SUM(Y2295)</f>
        <v>0</v>
      </c>
      <c r="Z2294" s="88">
        <f>SUM(Z2295)</f>
        <v>0</v>
      </c>
      <c r="AA2294" s="178">
        <f t="shared" si="2307"/>
        <v>0</v>
      </c>
      <c r="AB2294" s="157"/>
      <c r="AC2294" s="83">
        <f>SUM(AC2295)</f>
        <v>0</v>
      </c>
      <c r="AD2294" s="88">
        <f>SUM(AD2295)</f>
        <v>0</v>
      </c>
      <c r="AE2294" s="177">
        <f t="shared" si="2297"/>
        <v>0</v>
      </c>
      <c r="AF2294" s="88">
        <f>SUM(AF2295)</f>
        <v>0</v>
      </c>
      <c r="AG2294" s="88">
        <f>SUM(AG2295)</f>
        <v>0</v>
      </c>
      <c r="AH2294" s="178">
        <f t="shared" si="2308"/>
        <v>0</v>
      </c>
      <c r="AJ2294" s="84">
        <f t="shared" ref="AJ2294:AU2294" si="2319">SUM(AJ2295)</f>
        <v>0</v>
      </c>
      <c r="AK2294" s="86">
        <f t="shared" si="2319"/>
        <v>0</v>
      </c>
      <c r="AL2294" s="88">
        <f t="shared" si="2319"/>
        <v>0</v>
      </c>
      <c r="AM2294" s="86">
        <f t="shared" si="2319"/>
        <v>0</v>
      </c>
      <c r="AN2294" s="88">
        <f t="shared" si="2319"/>
        <v>0</v>
      </c>
      <c r="AO2294" s="86">
        <f t="shared" si="2319"/>
        <v>0</v>
      </c>
      <c r="AP2294" s="88">
        <f t="shared" si="2319"/>
        <v>0</v>
      </c>
      <c r="AQ2294" s="86">
        <f t="shared" si="2319"/>
        <v>0</v>
      </c>
      <c r="AR2294" s="88">
        <f t="shared" si="2319"/>
        <v>0</v>
      </c>
      <c r="AS2294" s="86">
        <f t="shared" si="2319"/>
        <v>0</v>
      </c>
      <c r="AT2294" s="88">
        <f t="shared" si="2319"/>
        <v>0</v>
      </c>
      <c r="AU2294" s="86">
        <f t="shared" si="2319"/>
        <v>0</v>
      </c>
      <c r="AV2294" s="86">
        <f t="shared" si="2299"/>
        <v>0</v>
      </c>
      <c r="AW2294" s="93">
        <f t="shared" si="2300"/>
        <v>0</v>
      </c>
      <c r="AY2294" s="86">
        <f t="shared" si="2301"/>
        <v>0</v>
      </c>
      <c r="AZ2294" s="86">
        <f t="shared" si="2302"/>
        <v>0</v>
      </c>
      <c r="BA2294" s="86">
        <f t="shared" si="2303"/>
        <v>0</v>
      </c>
      <c r="BB2294" s="86">
        <f t="shared" si="2304"/>
        <v>0</v>
      </c>
      <c r="BC2294" s="86">
        <f t="shared" si="2311"/>
        <v>0</v>
      </c>
      <c r="BD2294" s="86">
        <f t="shared" si="2305"/>
        <v>0</v>
      </c>
    </row>
    <row r="2295" spans="2:56" x14ac:dyDescent="0.3">
      <c r="B2295" s="169" t="s">
        <v>81</v>
      </c>
      <c r="C2295" s="248"/>
      <c r="D2295" s="249"/>
      <c r="E2295" s="172">
        <f t="shared" si="2292"/>
        <v>0</v>
      </c>
      <c r="F2295" s="248">
        <v>3270</v>
      </c>
      <c r="G2295" s="249">
        <v>3270</v>
      </c>
      <c r="H2295" s="172">
        <f t="shared" si="2293"/>
        <v>1</v>
      </c>
      <c r="I2295" s="248">
        <v>49454</v>
      </c>
      <c r="J2295" s="250">
        <v>49284</v>
      </c>
      <c r="K2295" s="174">
        <f t="shared" si="2294"/>
        <v>0.99656246208597887</v>
      </c>
      <c r="L2295" s="248"/>
      <c r="M2295" s="250">
        <v>8000</v>
      </c>
      <c r="N2295" s="251"/>
      <c r="O2295" s="248"/>
      <c r="P2295" s="251"/>
      <c r="Q2295" s="166">
        <f t="shared" si="2295"/>
        <v>0</v>
      </c>
      <c r="R2295" s="251"/>
      <c r="S2295" s="251"/>
      <c r="T2295" s="167">
        <f t="shared" si="2306"/>
        <v>0</v>
      </c>
      <c r="U2295" s="157"/>
      <c r="V2295" s="248"/>
      <c r="W2295" s="251"/>
      <c r="X2295" s="166">
        <f t="shared" si="2296"/>
        <v>0</v>
      </c>
      <c r="Y2295" s="251"/>
      <c r="Z2295" s="251"/>
      <c r="AA2295" s="167">
        <f t="shared" si="2307"/>
        <v>0</v>
      </c>
      <c r="AB2295" s="157"/>
      <c r="AC2295" s="248"/>
      <c r="AD2295" s="251"/>
      <c r="AE2295" s="166">
        <f t="shared" si="2297"/>
        <v>0</v>
      </c>
      <c r="AF2295" s="251"/>
      <c r="AG2295" s="251"/>
      <c r="AH2295" s="167">
        <f t="shared" si="2308"/>
        <v>0</v>
      </c>
      <c r="AJ2295" s="252"/>
      <c r="AK2295" s="253"/>
      <c r="AL2295" s="254"/>
      <c r="AM2295" s="253"/>
      <c r="AN2295" s="254"/>
      <c r="AO2295" s="253"/>
      <c r="AP2295" s="254"/>
      <c r="AQ2295" s="253"/>
      <c r="AR2295" s="254"/>
      <c r="AS2295" s="253"/>
      <c r="AT2295" s="254"/>
      <c r="AU2295" s="253"/>
      <c r="AV2295" s="163">
        <f t="shared" si="2299"/>
        <v>0</v>
      </c>
      <c r="AW2295" s="168">
        <f t="shared" si="2300"/>
        <v>0</v>
      </c>
      <c r="AY2295" s="163">
        <f t="shared" si="2301"/>
        <v>0</v>
      </c>
      <c r="AZ2295" s="163">
        <f t="shared" si="2302"/>
        <v>0</v>
      </c>
      <c r="BA2295" s="163">
        <f t="shared" si="2303"/>
        <v>0</v>
      </c>
      <c r="BB2295" s="163">
        <f t="shared" si="2304"/>
        <v>0</v>
      </c>
      <c r="BC2295" s="163">
        <f t="shared" si="2311"/>
        <v>0</v>
      </c>
      <c r="BD2295" s="163">
        <f t="shared" si="2305"/>
        <v>0</v>
      </c>
    </row>
    <row r="2296" spans="2:56" x14ac:dyDescent="0.3">
      <c r="B2296" s="179" t="s">
        <v>82</v>
      </c>
      <c r="C2296" s="83">
        <f>SUM(C2297:C2302)</f>
        <v>0</v>
      </c>
      <c r="D2296" s="84">
        <f>SUM(D2297:D2302)</f>
        <v>0</v>
      </c>
      <c r="E2296" s="85">
        <f t="shared" si="2292"/>
        <v>0</v>
      </c>
      <c r="F2296" s="83">
        <f>SUM(F2297:F2302)</f>
        <v>0</v>
      </c>
      <c r="G2296" s="84">
        <f>SUM(G2297:G2302)</f>
        <v>0</v>
      </c>
      <c r="H2296" s="85">
        <f t="shared" si="2293"/>
        <v>0</v>
      </c>
      <c r="I2296" s="83">
        <f>SUM(I2297:I2302)</f>
        <v>0</v>
      </c>
      <c r="J2296" s="86">
        <f>SUM(J2297:J2302)</f>
        <v>0</v>
      </c>
      <c r="K2296" s="87">
        <f t="shared" si="2294"/>
        <v>0</v>
      </c>
      <c r="L2296" s="83">
        <f>SUM(L2297:L2302)</f>
        <v>0</v>
      </c>
      <c r="M2296" s="86">
        <f>SUM(M2297:M2302)</f>
        <v>0</v>
      </c>
      <c r="N2296" s="88">
        <f>SUM(N2297:N2302)</f>
        <v>0</v>
      </c>
      <c r="O2296" s="83">
        <f>SUM(O2297:O2302)</f>
        <v>0</v>
      </c>
      <c r="P2296" s="88">
        <f>SUM(P2297:P2302)</f>
        <v>0</v>
      </c>
      <c r="Q2296" s="177">
        <f t="shared" si="2295"/>
        <v>0</v>
      </c>
      <c r="R2296" s="88">
        <f>SUM(R2297:R2302)</f>
        <v>0</v>
      </c>
      <c r="S2296" s="88">
        <f>SUM(S2297:S2302)</f>
        <v>0</v>
      </c>
      <c r="T2296" s="178">
        <f t="shared" si="2306"/>
        <v>0</v>
      </c>
      <c r="U2296" s="157"/>
      <c r="V2296" s="83">
        <f>SUM(V2297:V2302)</f>
        <v>0</v>
      </c>
      <c r="W2296" s="88">
        <f>SUM(W2297:W2302)</f>
        <v>0</v>
      </c>
      <c r="X2296" s="177">
        <f t="shared" si="2296"/>
        <v>0</v>
      </c>
      <c r="Y2296" s="88">
        <f>SUM(Y2297:Y2302)</f>
        <v>0</v>
      </c>
      <c r="Z2296" s="88">
        <f>SUM(Z2297:Z2302)</f>
        <v>0</v>
      </c>
      <c r="AA2296" s="178">
        <f t="shared" si="2307"/>
        <v>0</v>
      </c>
      <c r="AB2296" s="157"/>
      <c r="AC2296" s="83">
        <f>SUM(AC2297:AC2302)</f>
        <v>0</v>
      </c>
      <c r="AD2296" s="88">
        <f>SUM(AD2297:AD2302)</f>
        <v>0</v>
      </c>
      <c r="AE2296" s="177">
        <f t="shared" si="2297"/>
        <v>0</v>
      </c>
      <c r="AF2296" s="88">
        <f>SUM(AF2297:AF2302)</f>
        <v>0</v>
      </c>
      <c r="AG2296" s="88">
        <f>SUM(AG2297:AG2302)</f>
        <v>0</v>
      </c>
      <c r="AH2296" s="178">
        <f t="shared" si="2308"/>
        <v>0</v>
      </c>
      <c r="AJ2296" s="84">
        <f t="shared" ref="AJ2296:AU2296" si="2320">SUM(AJ2297:AJ2302)</f>
        <v>0</v>
      </c>
      <c r="AK2296" s="86">
        <f t="shared" si="2320"/>
        <v>0</v>
      </c>
      <c r="AL2296" s="88">
        <f t="shared" si="2320"/>
        <v>0</v>
      </c>
      <c r="AM2296" s="86">
        <f t="shared" si="2320"/>
        <v>0</v>
      </c>
      <c r="AN2296" s="88">
        <f t="shared" si="2320"/>
        <v>0</v>
      </c>
      <c r="AO2296" s="86">
        <f t="shared" si="2320"/>
        <v>0</v>
      </c>
      <c r="AP2296" s="88">
        <f t="shared" si="2320"/>
        <v>0</v>
      </c>
      <c r="AQ2296" s="86">
        <f t="shared" si="2320"/>
        <v>0</v>
      </c>
      <c r="AR2296" s="88">
        <f t="shared" si="2320"/>
        <v>0</v>
      </c>
      <c r="AS2296" s="86">
        <f t="shared" si="2320"/>
        <v>0</v>
      </c>
      <c r="AT2296" s="88">
        <f t="shared" si="2320"/>
        <v>0</v>
      </c>
      <c r="AU2296" s="86">
        <f t="shared" si="2320"/>
        <v>0</v>
      </c>
      <c r="AV2296" s="86">
        <f t="shared" si="2299"/>
        <v>0</v>
      </c>
      <c r="AW2296" s="93">
        <f t="shared" si="2300"/>
        <v>0</v>
      </c>
      <c r="AY2296" s="86">
        <f t="shared" si="2301"/>
        <v>0</v>
      </c>
      <c r="AZ2296" s="86">
        <f t="shared" si="2302"/>
        <v>0</v>
      </c>
      <c r="BA2296" s="86">
        <f t="shared" si="2303"/>
        <v>0</v>
      </c>
      <c r="BB2296" s="86">
        <f t="shared" si="2304"/>
        <v>0</v>
      </c>
      <c r="BC2296" s="86">
        <f t="shared" si="2311"/>
        <v>0</v>
      </c>
      <c r="BD2296" s="86">
        <f t="shared" si="2305"/>
        <v>0</v>
      </c>
    </row>
    <row r="2297" spans="2:56" x14ac:dyDescent="0.3">
      <c r="B2297" s="169" t="s">
        <v>83</v>
      </c>
      <c r="C2297" s="248"/>
      <c r="D2297" s="249"/>
      <c r="E2297" s="172">
        <f t="shared" si="2292"/>
        <v>0</v>
      </c>
      <c r="F2297" s="248"/>
      <c r="G2297" s="249"/>
      <c r="H2297" s="172">
        <f t="shared" si="2293"/>
        <v>0</v>
      </c>
      <c r="I2297" s="248"/>
      <c r="J2297" s="250"/>
      <c r="K2297" s="174">
        <f t="shared" si="2294"/>
        <v>0</v>
      </c>
      <c r="L2297" s="248"/>
      <c r="M2297" s="250"/>
      <c r="N2297" s="251"/>
      <c r="O2297" s="248"/>
      <c r="P2297" s="251"/>
      <c r="Q2297" s="166">
        <f t="shared" si="2295"/>
        <v>0</v>
      </c>
      <c r="R2297" s="251"/>
      <c r="S2297" s="251"/>
      <c r="T2297" s="167">
        <f t="shared" si="2306"/>
        <v>0</v>
      </c>
      <c r="U2297" s="157"/>
      <c r="V2297" s="248"/>
      <c r="W2297" s="251"/>
      <c r="X2297" s="166">
        <f t="shared" si="2296"/>
        <v>0</v>
      </c>
      <c r="Y2297" s="251"/>
      <c r="Z2297" s="251"/>
      <c r="AA2297" s="167">
        <f t="shared" si="2307"/>
        <v>0</v>
      </c>
      <c r="AB2297" s="157"/>
      <c r="AC2297" s="248"/>
      <c r="AD2297" s="251"/>
      <c r="AE2297" s="166">
        <f t="shared" si="2297"/>
        <v>0</v>
      </c>
      <c r="AF2297" s="251"/>
      <c r="AG2297" s="251"/>
      <c r="AH2297" s="167">
        <f t="shared" si="2308"/>
        <v>0</v>
      </c>
      <c r="AJ2297" s="252"/>
      <c r="AK2297" s="253"/>
      <c r="AL2297" s="254"/>
      <c r="AM2297" s="253"/>
      <c r="AN2297" s="254"/>
      <c r="AO2297" s="253"/>
      <c r="AP2297" s="254"/>
      <c r="AQ2297" s="253"/>
      <c r="AR2297" s="254"/>
      <c r="AS2297" s="253"/>
      <c r="AT2297" s="254"/>
      <c r="AU2297" s="253"/>
      <c r="AV2297" s="163">
        <f t="shared" si="2299"/>
        <v>0</v>
      </c>
      <c r="AW2297" s="168">
        <f t="shared" si="2300"/>
        <v>0</v>
      </c>
      <c r="AY2297" s="163">
        <f t="shared" si="2301"/>
        <v>0</v>
      </c>
      <c r="AZ2297" s="163">
        <f t="shared" si="2302"/>
        <v>0</v>
      </c>
      <c r="BA2297" s="163">
        <f t="shared" si="2303"/>
        <v>0</v>
      </c>
      <c r="BB2297" s="163">
        <f t="shared" si="2304"/>
        <v>0</v>
      </c>
      <c r="BC2297" s="163">
        <f t="shared" si="2311"/>
        <v>0</v>
      </c>
      <c r="BD2297" s="163">
        <f t="shared" si="2305"/>
        <v>0</v>
      </c>
    </row>
    <row r="2298" spans="2:56" x14ac:dyDescent="0.3">
      <c r="B2298" s="169" t="s">
        <v>84</v>
      </c>
      <c r="C2298" s="248"/>
      <c r="D2298" s="249"/>
      <c r="E2298" s="172">
        <f t="shared" si="2292"/>
        <v>0</v>
      </c>
      <c r="F2298" s="248"/>
      <c r="G2298" s="249"/>
      <c r="H2298" s="172">
        <f t="shared" si="2293"/>
        <v>0</v>
      </c>
      <c r="I2298" s="248"/>
      <c r="J2298" s="250"/>
      <c r="K2298" s="174">
        <f t="shared" si="2294"/>
        <v>0</v>
      </c>
      <c r="L2298" s="248"/>
      <c r="M2298" s="250"/>
      <c r="N2298" s="251"/>
      <c r="O2298" s="248"/>
      <c r="P2298" s="251"/>
      <c r="Q2298" s="166">
        <f t="shared" si="2295"/>
        <v>0</v>
      </c>
      <c r="R2298" s="251"/>
      <c r="S2298" s="251"/>
      <c r="T2298" s="167">
        <f t="shared" si="2306"/>
        <v>0</v>
      </c>
      <c r="U2298" s="157"/>
      <c r="V2298" s="248"/>
      <c r="W2298" s="251"/>
      <c r="X2298" s="166">
        <f t="shared" si="2296"/>
        <v>0</v>
      </c>
      <c r="Y2298" s="251"/>
      <c r="Z2298" s="251"/>
      <c r="AA2298" s="167">
        <f t="shared" si="2307"/>
        <v>0</v>
      </c>
      <c r="AB2298" s="157"/>
      <c r="AC2298" s="248"/>
      <c r="AD2298" s="251"/>
      <c r="AE2298" s="166">
        <f t="shared" si="2297"/>
        <v>0</v>
      </c>
      <c r="AF2298" s="251"/>
      <c r="AG2298" s="251"/>
      <c r="AH2298" s="167">
        <f t="shared" si="2308"/>
        <v>0</v>
      </c>
      <c r="AJ2298" s="252"/>
      <c r="AK2298" s="253"/>
      <c r="AL2298" s="254"/>
      <c r="AM2298" s="253"/>
      <c r="AN2298" s="254"/>
      <c r="AO2298" s="253"/>
      <c r="AP2298" s="254"/>
      <c r="AQ2298" s="253"/>
      <c r="AR2298" s="254"/>
      <c r="AS2298" s="253"/>
      <c r="AT2298" s="254"/>
      <c r="AU2298" s="253"/>
      <c r="AV2298" s="163">
        <f t="shared" si="2299"/>
        <v>0</v>
      </c>
      <c r="AW2298" s="168">
        <f t="shared" si="2300"/>
        <v>0</v>
      </c>
      <c r="AY2298" s="163">
        <f t="shared" si="2301"/>
        <v>0</v>
      </c>
      <c r="AZ2298" s="163">
        <f t="shared" si="2302"/>
        <v>0</v>
      </c>
      <c r="BA2298" s="163">
        <f t="shared" si="2303"/>
        <v>0</v>
      </c>
      <c r="BB2298" s="163">
        <f t="shared" si="2304"/>
        <v>0</v>
      </c>
      <c r="BC2298" s="163">
        <f t="shared" si="2311"/>
        <v>0</v>
      </c>
      <c r="BD2298" s="163">
        <f t="shared" si="2305"/>
        <v>0</v>
      </c>
    </row>
    <row r="2299" spans="2:56" x14ac:dyDescent="0.3">
      <c r="B2299" s="169" t="s">
        <v>85</v>
      </c>
      <c r="C2299" s="248"/>
      <c r="D2299" s="249"/>
      <c r="E2299" s="172">
        <f t="shared" si="2292"/>
        <v>0</v>
      </c>
      <c r="F2299" s="248"/>
      <c r="G2299" s="249"/>
      <c r="H2299" s="172">
        <f t="shared" si="2293"/>
        <v>0</v>
      </c>
      <c r="I2299" s="248"/>
      <c r="J2299" s="250"/>
      <c r="K2299" s="174">
        <f t="shared" si="2294"/>
        <v>0</v>
      </c>
      <c r="L2299" s="248"/>
      <c r="M2299" s="250"/>
      <c r="N2299" s="251"/>
      <c r="O2299" s="248"/>
      <c r="P2299" s="251"/>
      <c r="Q2299" s="166">
        <f t="shared" si="2295"/>
        <v>0</v>
      </c>
      <c r="R2299" s="251"/>
      <c r="S2299" s="251"/>
      <c r="T2299" s="167">
        <f t="shared" si="2306"/>
        <v>0</v>
      </c>
      <c r="U2299" s="157"/>
      <c r="V2299" s="248"/>
      <c r="W2299" s="251"/>
      <c r="X2299" s="166">
        <f t="shared" si="2296"/>
        <v>0</v>
      </c>
      <c r="Y2299" s="251"/>
      <c r="Z2299" s="251"/>
      <c r="AA2299" s="167">
        <f t="shared" si="2307"/>
        <v>0</v>
      </c>
      <c r="AB2299" s="157"/>
      <c r="AC2299" s="248"/>
      <c r="AD2299" s="251"/>
      <c r="AE2299" s="166">
        <f t="shared" si="2297"/>
        <v>0</v>
      </c>
      <c r="AF2299" s="251"/>
      <c r="AG2299" s="251"/>
      <c r="AH2299" s="167">
        <f t="shared" si="2308"/>
        <v>0</v>
      </c>
      <c r="AJ2299" s="252"/>
      <c r="AK2299" s="253"/>
      <c r="AL2299" s="254"/>
      <c r="AM2299" s="253"/>
      <c r="AN2299" s="254"/>
      <c r="AO2299" s="253"/>
      <c r="AP2299" s="254"/>
      <c r="AQ2299" s="253"/>
      <c r="AR2299" s="254"/>
      <c r="AS2299" s="253"/>
      <c r="AT2299" s="254"/>
      <c r="AU2299" s="253"/>
      <c r="AV2299" s="163">
        <f t="shared" si="2299"/>
        <v>0</v>
      </c>
      <c r="AW2299" s="168">
        <f t="shared" si="2300"/>
        <v>0</v>
      </c>
      <c r="AY2299" s="163">
        <f t="shared" si="2301"/>
        <v>0</v>
      </c>
      <c r="AZ2299" s="163">
        <f t="shared" si="2302"/>
        <v>0</v>
      </c>
      <c r="BA2299" s="163">
        <f t="shared" si="2303"/>
        <v>0</v>
      </c>
      <c r="BB2299" s="163">
        <f t="shared" si="2304"/>
        <v>0</v>
      </c>
      <c r="BC2299" s="163">
        <f t="shared" si="2311"/>
        <v>0</v>
      </c>
      <c r="BD2299" s="163">
        <f t="shared" si="2305"/>
        <v>0</v>
      </c>
    </row>
    <row r="2300" spans="2:56" x14ac:dyDescent="0.3">
      <c r="B2300" s="169" t="s">
        <v>86</v>
      </c>
      <c r="C2300" s="248"/>
      <c r="D2300" s="249"/>
      <c r="E2300" s="172">
        <f t="shared" si="2292"/>
        <v>0</v>
      </c>
      <c r="F2300" s="248"/>
      <c r="G2300" s="249"/>
      <c r="H2300" s="172">
        <f t="shared" si="2293"/>
        <v>0</v>
      </c>
      <c r="I2300" s="248"/>
      <c r="J2300" s="250"/>
      <c r="K2300" s="174">
        <f t="shared" si="2294"/>
        <v>0</v>
      </c>
      <c r="L2300" s="248"/>
      <c r="M2300" s="250"/>
      <c r="N2300" s="251"/>
      <c r="O2300" s="248"/>
      <c r="P2300" s="251"/>
      <c r="Q2300" s="166">
        <f t="shared" si="2295"/>
        <v>0</v>
      </c>
      <c r="R2300" s="251"/>
      <c r="S2300" s="251"/>
      <c r="T2300" s="167">
        <f t="shared" si="2306"/>
        <v>0</v>
      </c>
      <c r="U2300" s="157"/>
      <c r="V2300" s="248"/>
      <c r="W2300" s="251"/>
      <c r="X2300" s="166">
        <f t="shared" si="2296"/>
        <v>0</v>
      </c>
      <c r="Y2300" s="251"/>
      <c r="Z2300" s="251"/>
      <c r="AA2300" s="167">
        <f t="shared" si="2307"/>
        <v>0</v>
      </c>
      <c r="AB2300" s="157"/>
      <c r="AC2300" s="248"/>
      <c r="AD2300" s="251"/>
      <c r="AE2300" s="166">
        <f t="shared" si="2297"/>
        <v>0</v>
      </c>
      <c r="AF2300" s="251"/>
      <c r="AG2300" s="251"/>
      <c r="AH2300" s="167">
        <f t="shared" si="2308"/>
        <v>0</v>
      </c>
      <c r="AJ2300" s="252"/>
      <c r="AK2300" s="253"/>
      <c r="AL2300" s="254"/>
      <c r="AM2300" s="253"/>
      <c r="AN2300" s="254"/>
      <c r="AO2300" s="253"/>
      <c r="AP2300" s="254"/>
      <c r="AQ2300" s="253"/>
      <c r="AR2300" s="254"/>
      <c r="AS2300" s="253"/>
      <c r="AT2300" s="254"/>
      <c r="AU2300" s="253"/>
      <c r="AV2300" s="163">
        <f t="shared" si="2299"/>
        <v>0</v>
      </c>
      <c r="AW2300" s="168">
        <f t="shared" si="2300"/>
        <v>0</v>
      </c>
      <c r="AY2300" s="163">
        <f t="shared" si="2301"/>
        <v>0</v>
      </c>
      <c r="AZ2300" s="163">
        <f t="shared" si="2302"/>
        <v>0</v>
      </c>
      <c r="BA2300" s="163">
        <f t="shared" si="2303"/>
        <v>0</v>
      </c>
      <c r="BB2300" s="163">
        <f t="shared" si="2304"/>
        <v>0</v>
      </c>
      <c r="BC2300" s="163">
        <f t="shared" si="2311"/>
        <v>0</v>
      </c>
      <c r="BD2300" s="163">
        <f t="shared" si="2305"/>
        <v>0</v>
      </c>
    </row>
    <row r="2301" spans="2:56" x14ac:dyDescent="0.3">
      <c r="B2301" s="169" t="s">
        <v>87</v>
      </c>
      <c r="C2301" s="248"/>
      <c r="D2301" s="249"/>
      <c r="E2301" s="172">
        <f t="shared" si="2292"/>
        <v>0</v>
      </c>
      <c r="F2301" s="248"/>
      <c r="G2301" s="249"/>
      <c r="H2301" s="172">
        <f t="shared" si="2293"/>
        <v>0</v>
      </c>
      <c r="I2301" s="248"/>
      <c r="J2301" s="250"/>
      <c r="K2301" s="174">
        <f t="shared" si="2294"/>
        <v>0</v>
      </c>
      <c r="L2301" s="248"/>
      <c r="M2301" s="250"/>
      <c r="N2301" s="251"/>
      <c r="O2301" s="248"/>
      <c r="P2301" s="251"/>
      <c r="Q2301" s="166">
        <f t="shared" si="2295"/>
        <v>0</v>
      </c>
      <c r="R2301" s="251"/>
      <c r="S2301" s="251"/>
      <c r="T2301" s="167">
        <f t="shared" si="2306"/>
        <v>0</v>
      </c>
      <c r="U2301" s="157"/>
      <c r="V2301" s="248"/>
      <c r="W2301" s="251"/>
      <c r="X2301" s="166">
        <f t="shared" si="2296"/>
        <v>0</v>
      </c>
      <c r="Y2301" s="251"/>
      <c r="Z2301" s="251"/>
      <c r="AA2301" s="167">
        <f t="shared" si="2307"/>
        <v>0</v>
      </c>
      <c r="AB2301" s="157"/>
      <c r="AC2301" s="248"/>
      <c r="AD2301" s="251"/>
      <c r="AE2301" s="166">
        <f t="shared" si="2297"/>
        <v>0</v>
      </c>
      <c r="AF2301" s="251"/>
      <c r="AG2301" s="251"/>
      <c r="AH2301" s="167">
        <f t="shared" si="2308"/>
        <v>0</v>
      </c>
      <c r="AJ2301" s="252"/>
      <c r="AK2301" s="253"/>
      <c r="AL2301" s="254"/>
      <c r="AM2301" s="253"/>
      <c r="AN2301" s="254"/>
      <c r="AO2301" s="253"/>
      <c r="AP2301" s="254"/>
      <c r="AQ2301" s="253"/>
      <c r="AR2301" s="254"/>
      <c r="AS2301" s="253"/>
      <c r="AT2301" s="254"/>
      <c r="AU2301" s="253"/>
      <c r="AV2301" s="163">
        <f t="shared" si="2299"/>
        <v>0</v>
      </c>
      <c r="AW2301" s="168">
        <f t="shared" si="2300"/>
        <v>0</v>
      </c>
      <c r="AY2301" s="163">
        <f t="shared" si="2301"/>
        <v>0</v>
      </c>
      <c r="AZ2301" s="163">
        <f t="shared" si="2302"/>
        <v>0</v>
      </c>
      <c r="BA2301" s="163">
        <f t="shared" si="2303"/>
        <v>0</v>
      </c>
      <c r="BB2301" s="163">
        <f t="shared" si="2304"/>
        <v>0</v>
      </c>
      <c r="BC2301" s="163">
        <f t="shared" si="2311"/>
        <v>0</v>
      </c>
      <c r="BD2301" s="163">
        <f t="shared" si="2305"/>
        <v>0</v>
      </c>
    </row>
    <row r="2302" spans="2:56" x14ac:dyDescent="0.3">
      <c r="B2302" s="169" t="s">
        <v>88</v>
      </c>
      <c r="C2302" s="248"/>
      <c r="D2302" s="249"/>
      <c r="E2302" s="172">
        <f t="shared" si="2292"/>
        <v>0</v>
      </c>
      <c r="F2302" s="248"/>
      <c r="G2302" s="249"/>
      <c r="H2302" s="172">
        <f t="shared" si="2293"/>
        <v>0</v>
      </c>
      <c r="I2302" s="248"/>
      <c r="J2302" s="250"/>
      <c r="K2302" s="174">
        <f t="shared" si="2294"/>
        <v>0</v>
      </c>
      <c r="L2302" s="248"/>
      <c r="M2302" s="250"/>
      <c r="N2302" s="251"/>
      <c r="O2302" s="248"/>
      <c r="P2302" s="251"/>
      <c r="Q2302" s="166">
        <f t="shared" si="2295"/>
        <v>0</v>
      </c>
      <c r="R2302" s="251"/>
      <c r="S2302" s="251"/>
      <c r="T2302" s="167">
        <f t="shared" si="2306"/>
        <v>0</v>
      </c>
      <c r="U2302" s="157"/>
      <c r="V2302" s="248"/>
      <c r="W2302" s="251"/>
      <c r="X2302" s="166">
        <f t="shared" si="2296"/>
        <v>0</v>
      </c>
      <c r="Y2302" s="251"/>
      <c r="Z2302" s="251"/>
      <c r="AA2302" s="167">
        <f t="shared" si="2307"/>
        <v>0</v>
      </c>
      <c r="AB2302" s="157"/>
      <c r="AC2302" s="248"/>
      <c r="AD2302" s="251"/>
      <c r="AE2302" s="166">
        <f t="shared" si="2297"/>
        <v>0</v>
      </c>
      <c r="AF2302" s="251"/>
      <c r="AG2302" s="251"/>
      <c r="AH2302" s="167">
        <f t="shared" si="2308"/>
        <v>0</v>
      </c>
      <c r="AJ2302" s="252"/>
      <c r="AK2302" s="253"/>
      <c r="AL2302" s="254"/>
      <c r="AM2302" s="253"/>
      <c r="AN2302" s="254"/>
      <c r="AO2302" s="253"/>
      <c r="AP2302" s="254"/>
      <c r="AQ2302" s="253"/>
      <c r="AR2302" s="254"/>
      <c r="AS2302" s="253"/>
      <c r="AT2302" s="254"/>
      <c r="AU2302" s="253"/>
      <c r="AV2302" s="163">
        <f t="shared" si="2299"/>
        <v>0</v>
      </c>
      <c r="AW2302" s="168">
        <f t="shared" si="2300"/>
        <v>0</v>
      </c>
      <c r="AY2302" s="163">
        <f t="shared" si="2301"/>
        <v>0</v>
      </c>
      <c r="AZ2302" s="163">
        <f t="shared" si="2302"/>
        <v>0</v>
      </c>
      <c r="BA2302" s="163">
        <f t="shared" si="2303"/>
        <v>0</v>
      </c>
      <c r="BB2302" s="163">
        <f t="shared" si="2304"/>
        <v>0</v>
      </c>
      <c r="BC2302" s="163">
        <f t="shared" si="2311"/>
        <v>0</v>
      </c>
      <c r="BD2302" s="163">
        <f t="shared" si="2305"/>
        <v>0</v>
      </c>
    </row>
    <row r="2303" spans="2:56" x14ac:dyDescent="0.3">
      <c r="B2303" s="179" t="s">
        <v>89</v>
      </c>
      <c r="C2303" s="83">
        <f>SUM(C2304:C2309)</f>
        <v>0</v>
      </c>
      <c r="D2303" s="84">
        <f>SUM(D2304:D2309)</f>
        <v>0</v>
      </c>
      <c r="E2303" s="85">
        <f t="shared" si="2292"/>
        <v>0</v>
      </c>
      <c r="F2303" s="83">
        <f>SUM(F2304:F2309)</f>
        <v>0</v>
      </c>
      <c r="G2303" s="84">
        <f>SUM(G2304:G2309)</f>
        <v>0</v>
      </c>
      <c r="H2303" s="85">
        <f t="shared" si="2293"/>
        <v>0</v>
      </c>
      <c r="I2303" s="83">
        <f>SUM(I2304:I2309)</f>
        <v>0</v>
      </c>
      <c r="J2303" s="86">
        <f>SUM(J2304:J2309)</f>
        <v>0</v>
      </c>
      <c r="K2303" s="87">
        <f t="shared" si="2294"/>
        <v>0</v>
      </c>
      <c r="L2303" s="83">
        <f>SUM(L2304:L2309)</f>
        <v>0</v>
      </c>
      <c r="M2303" s="86">
        <f>SUM(M2304:M2309)</f>
        <v>0</v>
      </c>
      <c r="N2303" s="88">
        <f>SUM(N2304:N2309)</f>
        <v>0</v>
      </c>
      <c r="O2303" s="83">
        <f>SUM(O2304:O2309)</f>
        <v>0</v>
      </c>
      <c r="P2303" s="88">
        <f>SUM(P2304:P2309)</f>
        <v>0</v>
      </c>
      <c r="Q2303" s="177">
        <f t="shared" si="2295"/>
        <v>0</v>
      </c>
      <c r="R2303" s="88">
        <f>SUM(R2304:R2309)</f>
        <v>0</v>
      </c>
      <c r="S2303" s="88">
        <f>SUM(S2304:S2309)</f>
        <v>0</v>
      </c>
      <c r="T2303" s="178">
        <f t="shared" si="2306"/>
        <v>0</v>
      </c>
      <c r="U2303" s="157"/>
      <c r="V2303" s="83">
        <f>SUM(V2304:V2309)</f>
        <v>0</v>
      </c>
      <c r="W2303" s="88">
        <f>SUM(W2304:W2309)</f>
        <v>0</v>
      </c>
      <c r="X2303" s="177">
        <f t="shared" si="2296"/>
        <v>0</v>
      </c>
      <c r="Y2303" s="88">
        <f>SUM(Y2304:Y2309)</f>
        <v>0</v>
      </c>
      <c r="Z2303" s="88">
        <f>SUM(Z2304:Z2309)</f>
        <v>0</v>
      </c>
      <c r="AA2303" s="178">
        <f t="shared" si="2307"/>
        <v>0</v>
      </c>
      <c r="AB2303" s="157"/>
      <c r="AC2303" s="83">
        <f>SUM(AC2304:AC2309)</f>
        <v>0</v>
      </c>
      <c r="AD2303" s="88">
        <f>SUM(AD2304:AD2309)</f>
        <v>0</v>
      </c>
      <c r="AE2303" s="177">
        <f t="shared" si="2297"/>
        <v>0</v>
      </c>
      <c r="AF2303" s="88">
        <f>SUM(AF2304:AF2309)</f>
        <v>0</v>
      </c>
      <c r="AG2303" s="88">
        <f>SUM(AG2304:AG2309)</f>
        <v>0</v>
      </c>
      <c r="AH2303" s="178">
        <f t="shared" si="2308"/>
        <v>0</v>
      </c>
      <c r="AJ2303" s="84">
        <f t="shared" ref="AJ2303:AU2303" si="2321">SUM(AJ2304:AJ2309)</f>
        <v>0</v>
      </c>
      <c r="AK2303" s="86">
        <f t="shared" si="2321"/>
        <v>0</v>
      </c>
      <c r="AL2303" s="88">
        <f t="shared" si="2321"/>
        <v>0</v>
      </c>
      <c r="AM2303" s="86">
        <f t="shared" si="2321"/>
        <v>0</v>
      </c>
      <c r="AN2303" s="88">
        <f t="shared" si="2321"/>
        <v>0</v>
      </c>
      <c r="AO2303" s="86">
        <f t="shared" si="2321"/>
        <v>0</v>
      </c>
      <c r="AP2303" s="88">
        <f t="shared" si="2321"/>
        <v>0</v>
      </c>
      <c r="AQ2303" s="86">
        <f t="shared" si="2321"/>
        <v>0</v>
      </c>
      <c r="AR2303" s="88">
        <f t="shared" si="2321"/>
        <v>0</v>
      </c>
      <c r="AS2303" s="86">
        <f t="shared" si="2321"/>
        <v>0</v>
      </c>
      <c r="AT2303" s="88">
        <f t="shared" si="2321"/>
        <v>0</v>
      </c>
      <c r="AU2303" s="86">
        <f t="shared" si="2321"/>
        <v>0</v>
      </c>
      <c r="AV2303" s="86">
        <f t="shared" si="2299"/>
        <v>0</v>
      </c>
      <c r="AW2303" s="93">
        <f t="shared" si="2300"/>
        <v>0</v>
      </c>
      <c r="AY2303" s="86">
        <f t="shared" si="2301"/>
        <v>0</v>
      </c>
      <c r="AZ2303" s="86">
        <f t="shared" si="2302"/>
        <v>0</v>
      </c>
      <c r="BA2303" s="86">
        <f t="shared" si="2303"/>
        <v>0</v>
      </c>
      <c r="BB2303" s="86">
        <f t="shared" si="2304"/>
        <v>0</v>
      </c>
      <c r="BC2303" s="86">
        <f t="shared" si="2311"/>
        <v>0</v>
      </c>
      <c r="BD2303" s="86">
        <f t="shared" si="2305"/>
        <v>0</v>
      </c>
    </row>
    <row r="2304" spans="2:56" x14ac:dyDescent="0.3">
      <c r="B2304" s="169" t="s">
        <v>90</v>
      </c>
      <c r="C2304" s="248"/>
      <c r="D2304" s="249"/>
      <c r="E2304" s="172">
        <f t="shared" si="2292"/>
        <v>0</v>
      </c>
      <c r="F2304" s="248"/>
      <c r="G2304" s="249"/>
      <c r="H2304" s="172">
        <f t="shared" si="2293"/>
        <v>0</v>
      </c>
      <c r="I2304" s="248"/>
      <c r="J2304" s="250"/>
      <c r="K2304" s="174">
        <f t="shared" si="2294"/>
        <v>0</v>
      </c>
      <c r="L2304" s="248"/>
      <c r="M2304" s="250"/>
      <c r="N2304" s="251"/>
      <c r="O2304" s="248"/>
      <c r="P2304" s="251"/>
      <c r="Q2304" s="166">
        <f t="shared" si="2295"/>
        <v>0</v>
      </c>
      <c r="R2304" s="251"/>
      <c r="S2304" s="251"/>
      <c r="T2304" s="167">
        <f t="shared" si="2306"/>
        <v>0</v>
      </c>
      <c r="U2304" s="157"/>
      <c r="V2304" s="248"/>
      <c r="W2304" s="251"/>
      <c r="X2304" s="166">
        <f t="shared" si="2296"/>
        <v>0</v>
      </c>
      <c r="Y2304" s="251"/>
      <c r="Z2304" s="251"/>
      <c r="AA2304" s="167">
        <f t="shared" si="2307"/>
        <v>0</v>
      </c>
      <c r="AB2304" s="157"/>
      <c r="AC2304" s="248"/>
      <c r="AD2304" s="251"/>
      <c r="AE2304" s="166">
        <f t="shared" si="2297"/>
        <v>0</v>
      </c>
      <c r="AF2304" s="251"/>
      <c r="AG2304" s="251"/>
      <c r="AH2304" s="167">
        <f t="shared" si="2308"/>
        <v>0</v>
      </c>
      <c r="AJ2304" s="252"/>
      <c r="AK2304" s="253"/>
      <c r="AL2304" s="254"/>
      <c r="AM2304" s="253"/>
      <c r="AN2304" s="254"/>
      <c r="AO2304" s="253"/>
      <c r="AP2304" s="254"/>
      <c r="AQ2304" s="253"/>
      <c r="AR2304" s="254"/>
      <c r="AS2304" s="253"/>
      <c r="AT2304" s="254"/>
      <c r="AU2304" s="253"/>
      <c r="AV2304" s="163">
        <f t="shared" si="2299"/>
        <v>0</v>
      </c>
      <c r="AW2304" s="168">
        <f t="shared" si="2300"/>
        <v>0</v>
      </c>
      <c r="AY2304" s="163">
        <f t="shared" si="2301"/>
        <v>0</v>
      </c>
      <c r="AZ2304" s="163">
        <f t="shared" si="2302"/>
        <v>0</v>
      </c>
      <c r="BA2304" s="163">
        <f t="shared" si="2303"/>
        <v>0</v>
      </c>
      <c r="BB2304" s="163">
        <f t="shared" si="2304"/>
        <v>0</v>
      </c>
      <c r="BC2304" s="163">
        <f t="shared" si="2311"/>
        <v>0</v>
      </c>
      <c r="BD2304" s="163">
        <f t="shared" si="2305"/>
        <v>0</v>
      </c>
    </row>
    <row r="2305" spans="2:56" x14ac:dyDescent="0.3">
      <c r="B2305" s="169" t="s">
        <v>91</v>
      </c>
      <c r="C2305" s="248"/>
      <c r="D2305" s="249"/>
      <c r="E2305" s="172">
        <f t="shared" si="2292"/>
        <v>0</v>
      </c>
      <c r="F2305" s="248"/>
      <c r="G2305" s="249"/>
      <c r="H2305" s="172">
        <f t="shared" si="2293"/>
        <v>0</v>
      </c>
      <c r="I2305" s="248"/>
      <c r="J2305" s="250"/>
      <c r="K2305" s="174">
        <f t="shared" si="2294"/>
        <v>0</v>
      </c>
      <c r="L2305" s="248"/>
      <c r="M2305" s="250"/>
      <c r="N2305" s="251"/>
      <c r="O2305" s="248"/>
      <c r="P2305" s="251"/>
      <c r="Q2305" s="166">
        <f t="shared" si="2295"/>
        <v>0</v>
      </c>
      <c r="R2305" s="251"/>
      <c r="S2305" s="251"/>
      <c r="T2305" s="167">
        <f t="shared" si="2306"/>
        <v>0</v>
      </c>
      <c r="U2305" s="157"/>
      <c r="V2305" s="248"/>
      <c r="W2305" s="251"/>
      <c r="X2305" s="166">
        <f t="shared" si="2296"/>
        <v>0</v>
      </c>
      <c r="Y2305" s="251"/>
      <c r="Z2305" s="251"/>
      <c r="AA2305" s="167">
        <f t="shared" si="2307"/>
        <v>0</v>
      </c>
      <c r="AB2305" s="157"/>
      <c r="AC2305" s="248"/>
      <c r="AD2305" s="251"/>
      <c r="AE2305" s="166">
        <f t="shared" si="2297"/>
        <v>0</v>
      </c>
      <c r="AF2305" s="251"/>
      <c r="AG2305" s="251"/>
      <c r="AH2305" s="167">
        <f t="shared" si="2308"/>
        <v>0</v>
      </c>
      <c r="AJ2305" s="252"/>
      <c r="AK2305" s="253"/>
      <c r="AL2305" s="254"/>
      <c r="AM2305" s="253"/>
      <c r="AN2305" s="254"/>
      <c r="AO2305" s="253"/>
      <c r="AP2305" s="254"/>
      <c r="AQ2305" s="253"/>
      <c r="AR2305" s="254"/>
      <c r="AS2305" s="253"/>
      <c r="AT2305" s="254"/>
      <c r="AU2305" s="253"/>
      <c r="AV2305" s="163">
        <f t="shared" si="2299"/>
        <v>0</v>
      </c>
      <c r="AW2305" s="168">
        <f t="shared" si="2300"/>
        <v>0</v>
      </c>
      <c r="AY2305" s="163">
        <f t="shared" si="2301"/>
        <v>0</v>
      </c>
      <c r="AZ2305" s="163">
        <f t="shared" si="2302"/>
        <v>0</v>
      </c>
      <c r="BA2305" s="163">
        <f t="shared" si="2303"/>
        <v>0</v>
      </c>
      <c r="BB2305" s="163">
        <f t="shared" si="2304"/>
        <v>0</v>
      </c>
      <c r="BC2305" s="163">
        <f t="shared" si="2311"/>
        <v>0</v>
      </c>
      <c r="BD2305" s="163">
        <f t="shared" si="2305"/>
        <v>0</v>
      </c>
    </row>
    <row r="2306" spans="2:56" x14ac:dyDescent="0.3">
      <c r="B2306" s="169" t="s">
        <v>92</v>
      </c>
      <c r="C2306" s="248"/>
      <c r="D2306" s="249"/>
      <c r="E2306" s="172">
        <f t="shared" si="2292"/>
        <v>0</v>
      </c>
      <c r="F2306" s="248"/>
      <c r="G2306" s="249"/>
      <c r="H2306" s="172">
        <f t="shared" si="2293"/>
        <v>0</v>
      </c>
      <c r="I2306" s="248"/>
      <c r="J2306" s="250"/>
      <c r="K2306" s="174">
        <f t="shared" si="2294"/>
        <v>0</v>
      </c>
      <c r="L2306" s="248"/>
      <c r="M2306" s="250"/>
      <c r="N2306" s="251"/>
      <c r="O2306" s="248"/>
      <c r="P2306" s="251"/>
      <c r="Q2306" s="166">
        <f t="shared" si="2295"/>
        <v>0</v>
      </c>
      <c r="R2306" s="251"/>
      <c r="S2306" s="251"/>
      <c r="T2306" s="167">
        <f t="shared" si="2306"/>
        <v>0</v>
      </c>
      <c r="U2306" s="157"/>
      <c r="V2306" s="248"/>
      <c r="W2306" s="251"/>
      <c r="X2306" s="166">
        <f t="shared" si="2296"/>
        <v>0</v>
      </c>
      <c r="Y2306" s="251"/>
      <c r="Z2306" s="251"/>
      <c r="AA2306" s="167">
        <f t="shared" si="2307"/>
        <v>0</v>
      </c>
      <c r="AB2306" s="157"/>
      <c r="AC2306" s="248"/>
      <c r="AD2306" s="251"/>
      <c r="AE2306" s="166">
        <f t="shared" si="2297"/>
        <v>0</v>
      </c>
      <c r="AF2306" s="251"/>
      <c r="AG2306" s="251"/>
      <c r="AH2306" s="167">
        <f t="shared" si="2308"/>
        <v>0</v>
      </c>
      <c r="AJ2306" s="252"/>
      <c r="AK2306" s="253"/>
      <c r="AL2306" s="254"/>
      <c r="AM2306" s="253"/>
      <c r="AN2306" s="254"/>
      <c r="AO2306" s="253"/>
      <c r="AP2306" s="254"/>
      <c r="AQ2306" s="253"/>
      <c r="AR2306" s="254"/>
      <c r="AS2306" s="253"/>
      <c r="AT2306" s="254"/>
      <c r="AU2306" s="253"/>
      <c r="AV2306" s="163">
        <f t="shared" si="2299"/>
        <v>0</v>
      </c>
      <c r="AW2306" s="168">
        <f t="shared" si="2300"/>
        <v>0</v>
      </c>
      <c r="AY2306" s="163">
        <f t="shared" si="2301"/>
        <v>0</v>
      </c>
      <c r="AZ2306" s="163">
        <f t="shared" si="2302"/>
        <v>0</v>
      </c>
      <c r="BA2306" s="163">
        <f t="shared" si="2303"/>
        <v>0</v>
      </c>
      <c r="BB2306" s="163">
        <f t="shared" si="2304"/>
        <v>0</v>
      </c>
      <c r="BC2306" s="163">
        <f t="shared" si="2311"/>
        <v>0</v>
      </c>
      <c r="BD2306" s="163">
        <f t="shared" si="2305"/>
        <v>0</v>
      </c>
    </row>
    <row r="2307" spans="2:56" x14ac:dyDescent="0.3">
      <c r="B2307" s="169" t="s">
        <v>93</v>
      </c>
      <c r="C2307" s="248"/>
      <c r="D2307" s="249"/>
      <c r="E2307" s="172">
        <f t="shared" si="2292"/>
        <v>0</v>
      </c>
      <c r="F2307" s="248"/>
      <c r="G2307" s="249"/>
      <c r="H2307" s="172">
        <f t="shared" si="2293"/>
        <v>0</v>
      </c>
      <c r="I2307" s="248"/>
      <c r="J2307" s="250"/>
      <c r="K2307" s="174">
        <f t="shared" si="2294"/>
        <v>0</v>
      </c>
      <c r="L2307" s="248"/>
      <c r="M2307" s="250"/>
      <c r="N2307" s="251"/>
      <c r="O2307" s="248"/>
      <c r="P2307" s="251"/>
      <c r="Q2307" s="166">
        <f t="shared" si="2295"/>
        <v>0</v>
      </c>
      <c r="R2307" s="251"/>
      <c r="S2307" s="251"/>
      <c r="T2307" s="167">
        <f t="shared" si="2306"/>
        <v>0</v>
      </c>
      <c r="U2307" s="157"/>
      <c r="V2307" s="248"/>
      <c r="W2307" s="251"/>
      <c r="X2307" s="166">
        <f t="shared" si="2296"/>
        <v>0</v>
      </c>
      <c r="Y2307" s="251"/>
      <c r="Z2307" s="251"/>
      <c r="AA2307" s="167">
        <f t="shared" si="2307"/>
        <v>0</v>
      </c>
      <c r="AB2307" s="157"/>
      <c r="AC2307" s="248"/>
      <c r="AD2307" s="251"/>
      <c r="AE2307" s="166">
        <f t="shared" si="2297"/>
        <v>0</v>
      </c>
      <c r="AF2307" s="251"/>
      <c r="AG2307" s="251"/>
      <c r="AH2307" s="167">
        <f t="shared" si="2308"/>
        <v>0</v>
      </c>
      <c r="AJ2307" s="252"/>
      <c r="AK2307" s="253"/>
      <c r="AL2307" s="254"/>
      <c r="AM2307" s="253"/>
      <c r="AN2307" s="254"/>
      <c r="AO2307" s="253"/>
      <c r="AP2307" s="254"/>
      <c r="AQ2307" s="253"/>
      <c r="AR2307" s="254"/>
      <c r="AS2307" s="253"/>
      <c r="AT2307" s="254"/>
      <c r="AU2307" s="253"/>
      <c r="AV2307" s="163">
        <f t="shared" si="2299"/>
        <v>0</v>
      </c>
      <c r="AW2307" s="168">
        <f t="shared" si="2300"/>
        <v>0</v>
      </c>
      <c r="AY2307" s="163">
        <f t="shared" si="2301"/>
        <v>0</v>
      </c>
      <c r="AZ2307" s="163">
        <f t="shared" si="2302"/>
        <v>0</v>
      </c>
      <c r="BA2307" s="163">
        <f t="shared" si="2303"/>
        <v>0</v>
      </c>
      <c r="BB2307" s="163">
        <f t="shared" si="2304"/>
        <v>0</v>
      </c>
      <c r="BC2307" s="163">
        <f t="shared" si="2311"/>
        <v>0</v>
      </c>
      <c r="BD2307" s="163">
        <f t="shared" si="2305"/>
        <v>0</v>
      </c>
    </row>
    <row r="2308" spans="2:56" x14ac:dyDescent="0.3">
      <c r="B2308" s="169" t="s">
        <v>94</v>
      </c>
      <c r="C2308" s="248"/>
      <c r="D2308" s="249"/>
      <c r="E2308" s="172">
        <f t="shared" si="2292"/>
        <v>0</v>
      </c>
      <c r="F2308" s="248"/>
      <c r="G2308" s="249"/>
      <c r="H2308" s="172">
        <f t="shared" si="2293"/>
        <v>0</v>
      </c>
      <c r="I2308" s="248"/>
      <c r="J2308" s="250"/>
      <c r="K2308" s="174">
        <f t="shared" si="2294"/>
        <v>0</v>
      </c>
      <c r="L2308" s="248"/>
      <c r="M2308" s="250"/>
      <c r="N2308" s="251"/>
      <c r="O2308" s="248"/>
      <c r="P2308" s="251"/>
      <c r="Q2308" s="166">
        <f t="shared" si="2295"/>
        <v>0</v>
      </c>
      <c r="R2308" s="251"/>
      <c r="S2308" s="251"/>
      <c r="T2308" s="167">
        <f t="shared" si="2306"/>
        <v>0</v>
      </c>
      <c r="U2308" s="157"/>
      <c r="V2308" s="248"/>
      <c r="W2308" s="251"/>
      <c r="X2308" s="166">
        <f t="shared" si="2296"/>
        <v>0</v>
      </c>
      <c r="Y2308" s="251"/>
      <c r="Z2308" s="251"/>
      <c r="AA2308" s="167">
        <f t="shared" si="2307"/>
        <v>0</v>
      </c>
      <c r="AB2308" s="157"/>
      <c r="AC2308" s="248"/>
      <c r="AD2308" s="251"/>
      <c r="AE2308" s="166">
        <f t="shared" si="2297"/>
        <v>0</v>
      </c>
      <c r="AF2308" s="251"/>
      <c r="AG2308" s="251"/>
      <c r="AH2308" s="167">
        <f t="shared" si="2308"/>
        <v>0</v>
      </c>
      <c r="AJ2308" s="252"/>
      <c r="AK2308" s="253"/>
      <c r="AL2308" s="254"/>
      <c r="AM2308" s="253"/>
      <c r="AN2308" s="254"/>
      <c r="AO2308" s="253"/>
      <c r="AP2308" s="254"/>
      <c r="AQ2308" s="253"/>
      <c r="AR2308" s="254"/>
      <c r="AS2308" s="253"/>
      <c r="AT2308" s="254"/>
      <c r="AU2308" s="253"/>
      <c r="AV2308" s="163">
        <f t="shared" si="2299"/>
        <v>0</v>
      </c>
      <c r="AW2308" s="168">
        <f t="shared" si="2300"/>
        <v>0</v>
      </c>
      <c r="AY2308" s="163">
        <f t="shared" si="2301"/>
        <v>0</v>
      </c>
      <c r="AZ2308" s="163">
        <f t="shared" si="2302"/>
        <v>0</v>
      </c>
      <c r="BA2308" s="163">
        <f t="shared" si="2303"/>
        <v>0</v>
      </c>
      <c r="BB2308" s="163">
        <f t="shared" si="2304"/>
        <v>0</v>
      </c>
      <c r="BC2308" s="163">
        <f t="shared" si="2311"/>
        <v>0</v>
      </c>
      <c r="BD2308" s="163">
        <f t="shared" si="2305"/>
        <v>0</v>
      </c>
    </row>
    <row r="2309" spans="2:56" x14ac:dyDescent="0.3">
      <c r="B2309" s="169" t="s">
        <v>95</v>
      </c>
      <c r="C2309" s="248"/>
      <c r="D2309" s="249"/>
      <c r="E2309" s="172">
        <f t="shared" si="2292"/>
        <v>0</v>
      </c>
      <c r="F2309" s="248"/>
      <c r="G2309" s="249"/>
      <c r="H2309" s="172">
        <f t="shared" si="2293"/>
        <v>0</v>
      </c>
      <c r="I2309" s="248"/>
      <c r="J2309" s="250"/>
      <c r="K2309" s="174">
        <f t="shared" si="2294"/>
        <v>0</v>
      </c>
      <c r="L2309" s="248"/>
      <c r="M2309" s="250"/>
      <c r="N2309" s="251"/>
      <c r="O2309" s="248"/>
      <c r="P2309" s="251"/>
      <c r="Q2309" s="166">
        <f t="shared" si="2295"/>
        <v>0</v>
      </c>
      <c r="R2309" s="251"/>
      <c r="S2309" s="251"/>
      <c r="T2309" s="167">
        <f t="shared" si="2306"/>
        <v>0</v>
      </c>
      <c r="U2309" s="157"/>
      <c r="V2309" s="248"/>
      <c r="W2309" s="251"/>
      <c r="X2309" s="166">
        <f t="shared" si="2296"/>
        <v>0</v>
      </c>
      <c r="Y2309" s="251"/>
      <c r="Z2309" s="251"/>
      <c r="AA2309" s="167">
        <f t="shared" si="2307"/>
        <v>0</v>
      </c>
      <c r="AB2309" s="157"/>
      <c r="AC2309" s="248"/>
      <c r="AD2309" s="251"/>
      <c r="AE2309" s="166">
        <f t="shared" si="2297"/>
        <v>0</v>
      </c>
      <c r="AF2309" s="251"/>
      <c r="AG2309" s="251"/>
      <c r="AH2309" s="167">
        <f t="shared" si="2308"/>
        <v>0</v>
      </c>
      <c r="AJ2309" s="252"/>
      <c r="AK2309" s="253"/>
      <c r="AL2309" s="254"/>
      <c r="AM2309" s="253"/>
      <c r="AN2309" s="254"/>
      <c r="AO2309" s="253"/>
      <c r="AP2309" s="254"/>
      <c r="AQ2309" s="253"/>
      <c r="AR2309" s="254"/>
      <c r="AS2309" s="253"/>
      <c r="AT2309" s="254"/>
      <c r="AU2309" s="253"/>
      <c r="AV2309" s="163">
        <f t="shared" si="2299"/>
        <v>0</v>
      </c>
      <c r="AW2309" s="168">
        <f t="shared" si="2300"/>
        <v>0</v>
      </c>
      <c r="AY2309" s="163">
        <f t="shared" si="2301"/>
        <v>0</v>
      </c>
      <c r="AZ2309" s="163">
        <f t="shared" si="2302"/>
        <v>0</v>
      </c>
      <c r="BA2309" s="163">
        <f t="shared" si="2303"/>
        <v>0</v>
      </c>
      <c r="BB2309" s="163">
        <f t="shared" si="2304"/>
        <v>0</v>
      </c>
      <c r="BC2309" s="163">
        <f t="shared" si="2311"/>
        <v>0</v>
      </c>
      <c r="BD2309" s="163">
        <f t="shared" si="2305"/>
        <v>0</v>
      </c>
    </row>
    <row r="2310" spans="2:56" x14ac:dyDescent="0.3">
      <c r="B2310" s="179" t="s">
        <v>96</v>
      </c>
      <c r="C2310" s="83">
        <f>SUM(C2311:C2314)</f>
        <v>362200</v>
      </c>
      <c r="D2310" s="84">
        <f>SUM(D2311:D2314)</f>
        <v>165181.29999999999</v>
      </c>
      <c r="E2310" s="85">
        <f t="shared" si="2292"/>
        <v>0.45604997239094419</v>
      </c>
      <c r="F2310" s="83">
        <f>SUM(F2311:F2314)</f>
        <v>282373</v>
      </c>
      <c r="G2310" s="84">
        <f>SUM(G2311:G2314)</f>
        <v>226359.3</v>
      </c>
      <c r="H2310" s="85">
        <f t="shared" si="2293"/>
        <v>0.80163223820974383</v>
      </c>
      <c r="I2310" s="83">
        <f>SUM(I2311:I2314)</f>
        <v>380355</v>
      </c>
      <c r="J2310" s="86">
        <f>SUM(J2311:J2314)</f>
        <v>330019.51</v>
      </c>
      <c r="K2310" s="87">
        <f t="shared" si="2294"/>
        <v>0.86766181593511327</v>
      </c>
      <c r="L2310" s="83">
        <f>SUM(L2311:L2314)</f>
        <v>246600</v>
      </c>
      <c r="M2310" s="86">
        <f>SUM(M2311:M2314)</f>
        <v>346600</v>
      </c>
      <c r="N2310" s="88">
        <f>SUM(N2311:N2314)</f>
        <v>0</v>
      </c>
      <c r="O2310" s="83">
        <f>SUM(O2311:O2314)</f>
        <v>238500</v>
      </c>
      <c r="P2310" s="88">
        <f>SUM(P2311:P2314)</f>
        <v>0</v>
      </c>
      <c r="Q2310" s="177">
        <f t="shared" si="2295"/>
        <v>238500</v>
      </c>
      <c r="R2310" s="88">
        <f>SUM(R2311:R2314)</f>
        <v>0</v>
      </c>
      <c r="S2310" s="88">
        <f>SUM(S2311:S2314)</f>
        <v>0</v>
      </c>
      <c r="T2310" s="178">
        <f t="shared" si="2306"/>
        <v>238500</v>
      </c>
      <c r="U2310" s="157"/>
      <c r="V2310" s="83">
        <f>SUM(V2311:V2314)</f>
        <v>254500</v>
      </c>
      <c r="W2310" s="88">
        <f>SUM(W2311:W2314)</f>
        <v>0</v>
      </c>
      <c r="X2310" s="177">
        <f t="shared" si="2296"/>
        <v>254500</v>
      </c>
      <c r="Y2310" s="88">
        <f>SUM(Y2311:Y2314)</f>
        <v>0</v>
      </c>
      <c r="Z2310" s="88">
        <f>SUM(Z2311:Z2314)</f>
        <v>0</v>
      </c>
      <c r="AA2310" s="178">
        <f t="shared" si="2307"/>
        <v>254500</v>
      </c>
      <c r="AB2310" s="157"/>
      <c r="AC2310" s="83">
        <f>SUM(AC2311:AC2314)</f>
        <v>254500</v>
      </c>
      <c r="AD2310" s="88">
        <f>SUM(AD2311:AD2314)</f>
        <v>0</v>
      </c>
      <c r="AE2310" s="177">
        <f t="shared" si="2297"/>
        <v>254500</v>
      </c>
      <c r="AF2310" s="88">
        <f>SUM(AF2311:AF2314)</f>
        <v>0</v>
      </c>
      <c r="AG2310" s="88">
        <f>SUM(AG2311:AG2314)</f>
        <v>0</v>
      </c>
      <c r="AH2310" s="178">
        <f t="shared" si="2308"/>
        <v>254500</v>
      </c>
      <c r="AJ2310" s="84">
        <f t="shared" ref="AJ2310:AU2310" si="2322">SUM(AJ2311:AJ2314)</f>
        <v>0</v>
      </c>
      <c r="AK2310" s="86">
        <f t="shared" si="2322"/>
        <v>31500</v>
      </c>
      <c r="AL2310" s="88">
        <f t="shared" si="2322"/>
        <v>13500</v>
      </c>
      <c r="AM2310" s="86">
        <f t="shared" si="2322"/>
        <v>31500</v>
      </c>
      <c r="AN2310" s="88">
        <f t="shared" si="2322"/>
        <v>13500</v>
      </c>
      <c r="AO2310" s="86">
        <f t="shared" si="2322"/>
        <v>31500</v>
      </c>
      <c r="AP2310" s="88">
        <f t="shared" si="2322"/>
        <v>13500</v>
      </c>
      <c r="AQ2310" s="86">
        <f t="shared" si="2322"/>
        <v>31500</v>
      </c>
      <c r="AR2310" s="88">
        <f t="shared" si="2322"/>
        <v>13500</v>
      </c>
      <c r="AS2310" s="86">
        <f t="shared" si="2322"/>
        <v>13500</v>
      </c>
      <c r="AT2310" s="88">
        <f t="shared" si="2322"/>
        <v>31500</v>
      </c>
      <c r="AU2310" s="86">
        <f t="shared" si="2322"/>
        <v>13500</v>
      </c>
      <c r="AV2310" s="86">
        <f t="shared" si="2299"/>
        <v>238500</v>
      </c>
      <c r="AW2310" s="93">
        <f t="shared" si="2300"/>
        <v>0</v>
      </c>
      <c r="AY2310" s="86">
        <f t="shared" si="2301"/>
        <v>45000</v>
      </c>
      <c r="AZ2310" s="86">
        <f t="shared" si="2302"/>
        <v>76500</v>
      </c>
      <c r="BA2310" s="86">
        <f t="shared" si="2303"/>
        <v>58500</v>
      </c>
      <c r="BB2310" s="86">
        <f t="shared" si="2304"/>
        <v>58500</v>
      </c>
      <c r="BC2310" s="86">
        <f t="shared" si="2311"/>
        <v>238500</v>
      </c>
      <c r="BD2310" s="86">
        <f t="shared" si="2305"/>
        <v>0</v>
      </c>
    </row>
    <row r="2311" spans="2:56" x14ac:dyDescent="0.3">
      <c r="B2311" s="169" t="s">
        <v>97</v>
      </c>
      <c r="C2311" s="248"/>
      <c r="D2311" s="249"/>
      <c r="E2311" s="172">
        <f t="shared" si="2292"/>
        <v>0</v>
      </c>
      <c r="F2311" s="248"/>
      <c r="G2311" s="249"/>
      <c r="H2311" s="172">
        <f t="shared" si="2293"/>
        <v>0</v>
      </c>
      <c r="I2311" s="248"/>
      <c r="J2311" s="250"/>
      <c r="K2311" s="174">
        <f t="shared" si="2294"/>
        <v>0</v>
      </c>
      <c r="L2311" s="248"/>
      <c r="M2311" s="250"/>
      <c r="N2311" s="251"/>
      <c r="O2311" s="248"/>
      <c r="P2311" s="251"/>
      <c r="Q2311" s="166">
        <f t="shared" si="2295"/>
        <v>0</v>
      </c>
      <c r="R2311" s="251"/>
      <c r="S2311" s="251"/>
      <c r="T2311" s="167">
        <f t="shared" si="2306"/>
        <v>0</v>
      </c>
      <c r="U2311" s="157"/>
      <c r="V2311" s="248"/>
      <c r="W2311" s="251"/>
      <c r="X2311" s="166">
        <f t="shared" si="2296"/>
        <v>0</v>
      </c>
      <c r="Y2311" s="251"/>
      <c r="Z2311" s="251"/>
      <c r="AA2311" s="167">
        <f t="shared" si="2307"/>
        <v>0</v>
      </c>
      <c r="AB2311" s="157"/>
      <c r="AC2311" s="248"/>
      <c r="AD2311" s="251"/>
      <c r="AE2311" s="166">
        <f t="shared" si="2297"/>
        <v>0</v>
      </c>
      <c r="AF2311" s="251"/>
      <c r="AG2311" s="251"/>
      <c r="AH2311" s="167">
        <f t="shared" si="2308"/>
        <v>0</v>
      </c>
      <c r="AJ2311" s="252"/>
      <c r="AK2311" s="253"/>
      <c r="AL2311" s="254"/>
      <c r="AM2311" s="253"/>
      <c r="AN2311" s="254"/>
      <c r="AO2311" s="253"/>
      <c r="AP2311" s="254"/>
      <c r="AQ2311" s="253"/>
      <c r="AR2311" s="254"/>
      <c r="AS2311" s="253"/>
      <c r="AT2311" s="254"/>
      <c r="AU2311" s="253"/>
      <c r="AV2311" s="163">
        <f t="shared" si="2299"/>
        <v>0</v>
      </c>
      <c r="AW2311" s="168">
        <f t="shared" si="2300"/>
        <v>0</v>
      </c>
      <c r="AY2311" s="163">
        <f t="shared" si="2301"/>
        <v>0</v>
      </c>
      <c r="AZ2311" s="163">
        <f t="shared" si="2302"/>
        <v>0</v>
      </c>
      <c r="BA2311" s="163">
        <f t="shared" si="2303"/>
        <v>0</v>
      </c>
      <c r="BB2311" s="163">
        <f t="shared" si="2304"/>
        <v>0</v>
      </c>
      <c r="BC2311" s="163">
        <f t="shared" si="2311"/>
        <v>0</v>
      </c>
      <c r="BD2311" s="163">
        <f t="shared" si="2305"/>
        <v>0</v>
      </c>
    </row>
    <row r="2312" spans="2:56" x14ac:dyDescent="0.3">
      <c r="B2312" s="169" t="s">
        <v>98</v>
      </c>
      <c r="C2312" s="248"/>
      <c r="D2312" s="249"/>
      <c r="E2312" s="172">
        <f t="shared" si="2292"/>
        <v>0</v>
      </c>
      <c r="F2312" s="248"/>
      <c r="G2312" s="249"/>
      <c r="H2312" s="172">
        <f t="shared" si="2293"/>
        <v>0</v>
      </c>
      <c r="I2312" s="248"/>
      <c r="J2312" s="250"/>
      <c r="K2312" s="174">
        <f t="shared" si="2294"/>
        <v>0</v>
      </c>
      <c r="L2312" s="248"/>
      <c r="M2312" s="250"/>
      <c r="N2312" s="251"/>
      <c r="O2312" s="248"/>
      <c r="P2312" s="251"/>
      <c r="Q2312" s="166">
        <f t="shared" si="2295"/>
        <v>0</v>
      </c>
      <c r="R2312" s="251"/>
      <c r="S2312" s="251"/>
      <c r="T2312" s="167">
        <f t="shared" si="2306"/>
        <v>0</v>
      </c>
      <c r="U2312" s="157"/>
      <c r="V2312" s="248"/>
      <c r="W2312" s="251"/>
      <c r="X2312" s="166">
        <f t="shared" si="2296"/>
        <v>0</v>
      </c>
      <c r="Y2312" s="251"/>
      <c r="Z2312" s="251"/>
      <c r="AA2312" s="167">
        <f t="shared" si="2307"/>
        <v>0</v>
      </c>
      <c r="AB2312" s="157"/>
      <c r="AC2312" s="248"/>
      <c r="AD2312" s="251"/>
      <c r="AE2312" s="166">
        <f t="shared" si="2297"/>
        <v>0</v>
      </c>
      <c r="AF2312" s="251"/>
      <c r="AG2312" s="251"/>
      <c r="AH2312" s="167">
        <f t="shared" si="2308"/>
        <v>0</v>
      </c>
      <c r="AJ2312" s="252"/>
      <c r="AK2312" s="253"/>
      <c r="AL2312" s="254"/>
      <c r="AM2312" s="253"/>
      <c r="AN2312" s="254"/>
      <c r="AO2312" s="253"/>
      <c r="AP2312" s="254"/>
      <c r="AQ2312" s="253"/>
      <c r="AR2312" s="254"/>
      <c r="AS2312" s="253"/>
      <c r="AT2312" s="254"/>
      <c r="AU2312" s="253"/>
      <c r="AV2312" s="163">
        <f t="shared" si="2299"/>
        <v>0</v>
      </c>
      <c r="AW2312" s="168">
        <f t="shared" si="2300"/>
        <v>0</v>
      </c>
      <c r="AY2312" s="163">
        <f t="shared" si="2301"/>
        <v>0</v>
      </c>
      <c r="AZ2312" s="163">
        <f t="shared" si="2302"/>
        <v>0</v>
      </c>
      <c r="BA2312" s="163">
        <f t="shared" si="2303"/>
        <v>0</v>
      </c>
      <c r="BB2312" s="163">
        <f t="shared" si="2304"/>
        <v>0</v>
      </c>
      <c r="BC2312" s="163">
        <f t="shared" si="2311"/>
        <v>0</v>
      </c>
      <c r="BD2312" s="163">
        <f t="shared" si="2305"/>
        <v>0</v>
      </c>
    </row>
    <row r="2313" spans="2:56" x14ac:dyDescent="0.3">
      <c r="B2313" s="169" t="s">
        <v>99</v>
      </c>
      <c r="C2313" s="248">
        <v>262200</v>
      </c>
      <c r="D2313" s="249">
        <v>165181.29999999999</v>
      </c>
      <c r="E2313" s="172">
        <f t="shared" si="2292"/>
        <v>0.62998207475209755</v>
      </c>
      <c r="F2313" s="248">
        <v>282373</v>
      </c>
      <c r="G2313" s="249">
        <v>226359.3</v>
      </c>
      <c r="H2313" s="172">
        <f t="shared" si="2293"/>
        <v>0.80163223820974383</v>
      </c>
      <c r="I2313" s="248">
        <v>380355</v>
      </c>
      <c r="J2313" s="250">
        <v>330019.51</v>
      </c>
      <c r="K2313" s="174">
        <f t="shared" si="2294"/>
        <v>0.86766181593511327</v>
      </c>
      <c r="L2313" s="248">
        <v>246600</v>
      </c>
      <c r="M2313" s="250">
        <v>346600</v>
      </c>
      <c r="N2313" s="251"/>
      <c r="O2313" s="248">
        <v>238500</v>
      </c>
      <c r="P2313" s="251"/>
      <c r="Q2313" s="166">
        <f t="shared" si="2295"/>
        <v>238500</v>
      </c>
      <c r="R2313" s="251"/>
      <c r="S2313" s="251"/>
      <c r="T2313" s="167">
        <f t="shared" si="2306"/>
        <v>238500</v>
      </c>
      <c r="U2313" s="157"/>
      <c r="V2313" s="248">
        <v>254500</v>
      </c>
      <c r="W2313" s="251"/>
      <c r="X2313" s="166">
        <f t="shared" si="2296"/>
        <v>254500</v>
      </c>
      <c r="Y2313" s="251"/>
      <c r="Z2313" s="251"/>
      <c r="AA2313" s="167">
        <f t="shared" si="2307"/>
        <v>254500</v>
      </c>
      <c r="AB2313" s="157"/>
      <c r="AC2313" s="248">
        <v>254500</v>
      </c>
      <c r="AD2313" s="251"/>
      <c r="AE2313" s="166">
        <f t="shared" si="2297"/>
        <v>254500</v>
      </c>
      <c r="AF2313" s="251"/>
      <c r="AG2313" s="251"/>
      <c r="AH2313" s="167">
        <f t="shared" si="2308"/>
        <v>254500</v>
      </c>
      <c r="AJ2313" s="252"/>
      <c r="AK2313" s="253">
        <v>31500</v>
      </c>
      <c r="AL2313" s="254">
        <v>13500</v>
      </c>
      <c r="AM2313" s="253">
        <v>31500</v>
      </c>
      <c r="AN2313" s="254">
        <v>13500</v>
      </c>
      <c r="AO2313" s="253">
        <v>31500</v>
      </c>
      <c r="AP2313" s="254">
        <v>13500</v>
      </c>
      <c r="AQ2313" s="253">
        <v>31500</v>
      </c>
      <c r="AR2313" s="254">
        <v>13500</v>
      </c>
      <c r="AS2313" s="253">
        <v>13500</v>
      </c>
      <c r="AT2313" s="254">
        <v>31500</v>
      </c>
      <c r="AU2313" s="253">
        <v>13500</v>
      </c>
      <c r="AV2313" s="163">
        <f t="shared" si="2299"/>
        <v>238500</v>
      </c>
      <c r="AW2313" s="168">
        <f t="shared" si="2300"/>
        <v>0</v>
      </c>
      <c r="AY2313" s="163">
        <f t="shared" si="2301"/>
        <v>45000</v>
      </c>
      <c r="AZ2313" s="163">
        <f t="shared" si="2302"/>
        <v>76500</v>
      </c>
      <c r="BA2313" s="163">
        <f t="shared" si="2303"/>
        <v>58500</v>
      </c>
      <c r="BB2313" s="163">
        <f t="shared" si="2304"/>
        <v>58500</v>
      </c>
      <c r="BC2313" s="163">
        <f t="shared" si="2311"/>
        <v>238500</v>
      </c>
      <c r="BD2313" s="163">
        <f t="shared" si="2305"/>
        <v>0</v>
      </c>
    </row>
    <row r="2314" spans="2:56" x14ac:dyDescent="0.3">
      <c r="B2314" s="169" t="s">
        <v>100</v>
      </c>
      <c r="C2314" s="248">
        <v>100000</v>
      </c>
      <c r="D2314" s="249"/>
      <c r="E2314" s="172">
        <f t="shared" si="2292"/>
        <v>0</v>
      </c>
      <c r="F2314" s="248"/>
      <c r="G2314" s="249"/>
      <c r="H2314" s="172">
        <f t="shared" si="2293"/>
        <v>0</v>
      </c>
      <c r="I2314" s="248"/>
      <c r="J2314" s="250"/>
      <c r="K2314" s="174">
        <f t="shared" si="2294"/>
        <v>0</v>
      </c>
      <c r="L2314" s="248"/>
      <c r="M2314" s="250"/>
      <c r="N2314" s="251"/>
      <c r="O2314" s="248"/>
      <c r="P2314" s="251"/>
      <c r="Q2314" s="166">
        <f t="shared" si="2295"/>
        <v>0</v>
      </c>
      <c r="R2314" s="251"/>
      <c r="S2314" s="251"/>
      <c r="T2314" s="167">
        <f t="shared" si="2306"/>
        <v>0</v>
      </c>
      <c r="U2314" s="157"/>
      <c r="V2314" s="248"/>
      <c r="W2314" s="251"/>
      <c r="X2314" s="166">
        <f t="shared" si="2296"/>
        <v>0</v>
      </c>
      <c r="Y2314" s="251"/>
      <c r="Z2314" s="251"/>
      <c r="AA2314" s="167">
        <f t="shared" si="2307"/>
        <v>0</v>
      </c>
      <c r="AB2314" s="157"/>
      <c r="AC2314" s="248"/>
      <c r="AD2314" s="251"/>
      <c r="AE2314" s="166">
        <f t="shared" si="2297"/>
        <v>0</v>
      </c>
      <c r="AF2314" s="251"/>
      <c r="AG2314" s="251"/>
      <c r="AH2314" s="167">
        <f t="shared" si="2308"/>
        <v>0</v>
      </c>
      <c r="AJ2314" s="252"/>
      <c r="AK2314" s="253"/>
      <c r="AL2314" s="254"/>
      <c r="AM2314" s="253"/>
      <c r="AN2314" s="254"/>
      <c r="AO2314" s="253"/>
      <c r="AP2314" s="254"/>
      <c r="AQ2314" s="253"/>
      <c r="AR2314" s="254"/>
      <c r="AS2314" s="253"/>
      <c r="AT2314" s="254"/>
      <c r="AU2314" s="253"/>
      <c r="AV2314" s="163">
        <f t="shared" si="2299"/>
        <v>0</v>
      </c>
      <c r="AW2314" s="168">
        <f t="shared" si="2300"/>
        <v>0</v>
      </c>
      <c r="AY2314" s="163">
        <f t="shared" si="2301"/>
        <v>0</v>
      </c>
      <c r="AZ2314" s="163">
        <f t="shared" si="2302"/>
        <v>0</v>
      </c>
      <c r="BA2314" s="163">
        <f t="shared" si="2303"/>
        <v>0</v>
      </c>
      <c r="BB2314" s="163">
        <f t="shared" si="2304"/>
        <v>0</v>
      </c>
      <c r="BC2314" s="163">
        <f t="shared" si="2311"/>
        <v>0</v>
      </c>
      <c r="BD2314" s="163">
        <f t="shared" si="2305"/>
        <v>0</v>
      </c>
    </row>
    <row r="2315" spans="2:56" x14ac:dyDescent="0.3">
      <c r="B2315" s="179" t="s">
        <v>101</v>
      </c>
      <c r="C2315" s="83">
        <f>SUM(C2316:C2317)</f>
        <v>0</v>
      </c>
      <c r="D2315" s="84">
        <f>SUM(D2316:D2317)</f>
        <v>0</v>
      </c>
      <c r="E2315" s="85">
        <f t="shared" si="2292"/>
        <v>0</v>
      </c>
      <c r="F2315" s="83">
        <f>SUM(F2316:F2317)</f>
        <v>0</v>
      </c>
      <c r="G2315" s="84">
        <f>SUM(G2316:G2317)</f>
        <v>0</v>
      </c>
      <c r="H2315" s="85">
        <f t="shared" si="2293"/>
        <v>0</v>
      </c>
      <c r="I2315" s="83">
        <f>SUM(I2316:I2317)</f>
        <v>0</v>
      </c>
      <c r="J2315" s="86">
        <f>SUM(J2316:J2317)</f>
        <v>0</v>
      </c>
      <c r="K2315" s="87">
        <f t="shared" si="2294"/>
        <v>0</v>
      </c>
      <c r="L2315" s="83">
        <f>SUM(L2316:L2317)</f>
        <v>0</v>
      </c>
      <c r="M2315" s="86">
        <f>SUM(M2316:M2317)</f>
        <v>0</v>
      </c>
      <c r="N2315" s="88">
        <f>SUM(N2316:N2317)</f>
        <v>0</v>
      </c>
      <c r="O2315" s="83">
        <f>SUM(O2316:O2317)</f>
        <v>0</v>
      </c>
      <c r="P2315" s="88">
        <f>SUM(P2316:P2317)</f>
        <v>0</v>
      </c>
      <c r="Q2315" s="177">
        <f t="shared" si="2295"/>
        <v>0</v>
      </c>
      <c r="R2315" s="88">
        <f>SUM(R2316:R2317)</f>
        <v>0</v>
      </c>
      <c r="S2315" s="88">
        <f>SUM(S2316:S2317)</f>
        <v>0</v>
      </c>
      <c r="T2315" s="178">
        <f t="shared" si="2306"/>
        <v>0</v>
      </c>
      <c r="U2315" s="157"/>
      <c r="V2315" s="83">
        <f>SUM(V2316:V2317)</f>
        <v>0</v>
      </c>
      <c r="W2315" s="88">
        <f>SUM(W2316:W2317)</f>
        <v>0</v>
      </c>
      <c r="X2315" s="177">
        <f t="shared" si="2296"/>
        <v>0</v>
      </c>
      <c r="Y2315" s="88">
        <f>SUM(Y2316:Y2317)</f>
        <v>0</v>
      </c>
      <c r="Z2315" s="88">
        <f>SUM(Z2316:Z2317)</f>
        <v>0</v>
      </c>
      <c r="AA2315" s="178">
        <f t="shared" si="2307"/>
        <v>0</v>
      </c>
      <c r="AB2315" s="157"/>
      <c r="AC2315" s="83">
        <f>SUM(AC2316:AC2317)</f>
        <v>0</v>
      </c>
      <c r="AD2315" s="88">
        <f>SUM(AD2316:AD2317)</f>
        <v>0</v>
      </c>
      <c r="AE2315" s="177">
        <f t="shared" si="2297"/>
        <v>0</v>
      </c>
      <c r="AF2315" s="88">
        <f>SUM(AF2316:AF2317)</f>
        <v>0</v>
      </c>
      <c r="AG2315" s="88">
        <f>SUM(AG2316:AG2317)</f>
        <v>0</v>
      </c>
      <c r="AH2315" s="178">
        <f t="shared" si="2308"/>
        <v>0</v>
      </c>
      <c r="AJ2315" s="84">
        <f t="shared" ref="AJ2315:AU2315" si="2323">SUM(AJ2316:AJ2317)</f>
        <v>0</v>
      </c>
      <c r="AK2315" s="86">
        <f t="shared" si="2323"/>
        <v>0</v>
      </c>
      <c r="AL2315" s="88">
        <f t="shared" si="2323"/>
        <v>0</v>
      </c>
      <c r="AM2315" s="86">
        <f t="shared" si="2323"/>
        <v>0</v>
      </c>
      <c r="AN2315" s="88">
        <f t="shared" si="2323"/>
        <v>0</v>
      </c>
      <c r="AO2315" s="86">
        <f t="shared" si="2323"/>
        <v>0</v>
      </c>
      <c r="AP2315" s="88">
        <f t="shared" si="2323"/>
        <v>0</v>
      </c>
      <c r="AQ2315" s="86">
        <f t="shared" si="2323"/>
        <v>0</v>
      </c>
      <c r="AR2315" s="88">
        <f t="shared" si="2323"/>
        <v>0</v>
      </c>
      <c r="AS2315" s="86">
        <f t="shared" si="2323"/>
        <v>0</v>
      </c>
      <c r="AT2315" s="88">
        <f t="shared" si="2323"/>
        <v>0</v>
      </c>
      <c r="AU2315" s="86">
        <f t="shared" si="2323"/>
        <v>0</v>
      </c>
      <c r="AV2315" s="86">
        <f t="shared" si="2299"/>
        <v>0</v>
      </c>
      <c r="AW2315" s="93">
        <f t="shared" si="2300"/>
        <v>0</v>
      </c>
      <c r="AY2315" s="86">
        <f t="shared" si="2301"/>
        <v>0</v>
      </c>
      <c r="AZ2315" s="86">
        <f t="shared" si="2302"/>
        <v>0</v>
      </c>
      <c r="BA2315" s="86">
        <f t="shared" si="2303"/>
        <v>0</v>
      </c>
      <c r="BB2315" s="86">
        <f t="shared" si="2304"/>
        <v>0</v>
      </c>
      <c r="BC2315" s="86">
        <f t="shared" si="2311"/>
        <v>0</v>
      </c>
      <c r="BD2315" s="86">
        <f t="shared" si="2305"/>
        <v>0</v>
      </c>
    </row>
    <row r="2316" spans="2:56" x14ac:dyDescent="0.3">
      <c r="B2316" s="169" t="s">
        <v>102</v>
      </c>
      <c r="C2316" s="248"/>
      <c r="D2316" s="249"/>
      <c r="E2316" s="172">
        <f t="shared" si="2292"/>
        <v>0</v>
      </c>
      <c r="F2316" s="248"/>
      <c r="G2316" s="249"/>
      <c r="H2316" s="172">
        <f t="shared" si="2293"/>
        <v>0</v>
      </c>
      <c r="I2316" s="248"/>
      <c r="J2316" s="250"/>
      <c r="K2316" s="174">
        <f t="shared" si="2294"/>
        <v>0</v>
      </c>
      <c r="L2316" s="248"/>
      <c r="M2316" s="250"/>
      <c r="N2316" s="251"/>
      <c r="O2316" s="248"/>
      <c r="P2316" s="251"/>
      <c r="Q2316" s="166">
        <f t="shared" si="2295"/>
        <v>0</v>
      </c>
      <c r="R2316" s="251"/>
      <c r="S2316" s="251"/>
      <c r="T2316" s="167">
        <f t="shared" si="2306"/>
        <v>0</v>
      </c>
      <c r="U2316" s="157"/>
      <c r="V2316" s="248"/>
      <c r="W2316" s="251"/>
      <c r="X2316" s="166">
        <f t="shared" si="2296"/>
        <v>0</v>
      </c>
      <c r="Y2316" s="251"/>
      <c r="Z2316" s="251"/>
      <c r="AA2316" s="167">
        <f t="shared" si="2307"/>
        <v>0</v>
      </c>
      <c r="AB2316" s="157"/>
      <c r="AC2316" s="248"/>
      <c r="AD2316" s="251"/>
      <c r="AE2316" s="166">
        <f t="shared" si="2297"/>
        <v>0</v>
      </c>
      <c r="AF2316" s="251"/>
      <c r="AG2316" s="251"/>
      <c r="AH2316" s="167">
        <f t="shared" si="2308"/>
        <v>0</v>
      </c>
      <c r="AJ2316" s="252"/>
      <c r="AK2316" s="253"/>
      <c r="AL2316" s="254"/>
      <c r="AM2316" s="253"/>
      <c r="AN2316" s="254"/>
      <c r="AO2316" s="253"/>
      <c r="AP2316" s="254"/>
      <c r="AQ2316" s="253"/>
      <c r="AR2316" s="254"/>
      <c r="AS2316" s="253"/>
      <c r="AT2316" s="254"/>
      <c r="AU2316" s="253"/>
      <c r="AV2316" s="163">
        <f t="shared" si="2299"/>
        <v>0</v>
      </c>
      <c r="AW2316" s="168">
        <f t="shared" si="2300"/>
        <v>0</v>
      </c>
      <c r="AY2316" s="163">
        <f t="shared" si="2301"/>
        <v>0</v>
      </c>
      <c r="AZ2316" s="163">
        <f t="shared" si="2302"/>
        <v>0</v>
      </c>
      <c r="BA2316" s="163">
        <f t="shared" si="2303"/>
        <v>0</v>
      </c>
      <c r="BB2316" s="163">
        <f t="shared" si="2304"/>
        <v>0</v>
      </c>
      <c r="BC2316" s="163">
        <f t="shared" si="2311"/>
        <v>0</v>
      </c>
      <c r="BD2316" s="163">
        <f t="shared" si="2305"/>
        <v>0</v>
      </c>
    </row>
    <row r="2317" spans="2:56" x14ac:dyDescent="0.3">
      <c r="B2317" s="169" t="s">
        <v>103</v>
      </c>
      <c r="C2317" s="248"/>
      <c r="D2317" s="249"/>
      <c r="E2317" s="172">
        <f t="shared" si="2292"/>
        <v>0</v>
      </c>
      <c r="F2317" s="248"/>
      <c r="G2317" s="249"/>
      <c r="H2317" s="172">
        <f t="shared" si="2293"/>
        <v>0</v>
      </c>
      <c r="I2317" s="248"/>
      <c r="J2317" s="250"/>
      <c r="K2317" s="174">
        <f t="shared" si="2294"/>
        <v>0</v>
      </c>
      <c r="L2317" s="248"/>
      <c r="M2317" s="250"/>
      <c r="N2317" s="251"/>
      <c r="O2317" s="248"/>
      <c r="P2317" s="251"/>
      <c r="Q2317" s="166">
        <f t="shared" si="2295"/>
        <v>0</v>
      </c>
      <c r="R2317" s="251"/>
      <c r="S2317" s="251"/>
      <c r="T2317" s="167">
        <f t="shared" si="2306"/>
        <v>0</v>
      </c>
      <c r="U2317" s="157"/>
      <c r="V2317" s="248"/>
      <c r="W2317" s="251"/>
      <c r="X2317" s="166">
        <f t="shared" si="2296"/>
        <v>0</v>
      </c>
      <c r="Y2317" s="251"/>
      <c r="Z2317" s="251"/>
      <c r="AA2317" s="167">
        <f t="shared" si="2307"/>
        <v>0</v>
      </c>
      <c r="AB2317" s="157"/>
      <c r="AC2317" s="248"/>
      <c r="AD2317" s="251"/>
      <c r="AE2317" s="166">
        <f t="shared" si="2297"/>
        <v>0</v>
      </c>
      <c r="AF2317" s="251"/>
      <c r="AG2317" s="251"/>
      <c r="AH2317" s="167">
        <f t="shared" si="2308"/>
        <v>0</v>
      </c>
      <c r="AJ2317" s="252"/>
      <c r="AK2317" s="253"/>
      <c r="AL2317" s="254"/>
      <c r="AM2317" s="253"/>
      <c r="AN2317" s="254"/>
      <c r="AO2317" s="253"/>
      <c r="AP2317" s="254"/>
      <c r="AQ2317" s="253"/>
      <c r="AR2317" s="254"/>
      <c r="AS2317" s="253"/>
      <c r="AT2317" s="254"/>
      <c r="AU2317" s="253"/>
      <c r="AV2317" s="163">
        <f t="shared" si="2299"/>
        <v>0</v>
      </c>
      <c r="AW2317" s="168">
        <f t="shared" si="2300"/>
        <v>0</v>
      </c>
      <c r="AY2317" s="163">
        <f t="shared" si="2301"/>
        <v>0</v>
      </c>
      <c r="AZ2317" s="163">
        <f t="shared" si="2302"/>
        <v>0</v>
      </c>
      <c r="BA2317" s="163">
        <f t="shared" si="2303"/>
        <v>0</v>
      </c>
      <c r="BB2317" s="163">
        <f t="shared" si="2304"/>
        <v>0</v>
      </c>
      <c r="BC2317" s="163">
        <f t="shared" si="2311"/>
        <v>0</v>
      </c>
      <c r="BD2317" s="163">
        <f t="shared" si="2305"/>
        <v>0</v>
      </c>
    </row>
    <row r="2318" spans="2:56" x14ac:dyDescent="0.3">
      <c r="B2318" s="179" t="s">
        <v>104</v>
      </c>
      <c r="C2318" s="83">
        <f>SUM(C2319)</f>
        <v>0</v>
      </c>
      <c r="D2318" s="84">
        <f>SUM(D2319)</f>
        <v>0</v>
      </c>
      <c r="E2318" s="85">
        <f t="shared" si="2292"/>
        <v>0</v>
      </c>
      <c r="F2318" s="83">
        <f>SUM(F2319)</f>
        <v>0</v>
      </c>
      <c r="G2318" s="84">
        <f>SUM(G2319)</f>
        <v>0</v>
      </c>
      <c r="H2318" s="85">
        <f t="shared" si="2293"/>
        <v>0</v>
      </c>
      <c r="I2318" s="83">
        <f>SUM(I2319)</f>
        <v>0</v>
      </c>
      <c r="J2318" s="86">
        <f>SUM(J2319)</f>
        <v>0</v>
      </c>
      <c r="K2318" s="87">
        <f t="shared" si="2294"/>
        <v>0</v>
      </c>
      <c r="L2318" s="83">
        <f>SUM(L2319)</f>
        <v>0</v>
      </c>
      <c r="M2318" s="86">
        <f>SUM(M2319)</f>
        <v>0</v>
      </c>
      <c r="N2318" s="88">
        <f>SUM(N2319)</f>
        <v>0</v>
      </c>
      <c r="O2318" s="83">
        <f>SUM(O2319)</f>
        <v>0</v>
      </c>
      <c r="P2318" s="88">
        <f>SUM(P2319)</f>
        <v>0</v>
      </c>
      <c r="Q2318" s="177">
        <f t="shared" si="2295"/>
        <v>0</v>
      </c>
      <c r="R2318" s="88">
        <f>SUM(R2319)</f>
        <v>0</v>
      </c>
      <c r="S2318" s="88">
        <f>SUM(S2319)</f>
        <v>0</v>
      </c>
      <c r="T2318" s="178">
        <f t="shared" si="2306"/>
        <v>0</v>
      </c>
      <c r="U2318" s="157"/>
      <c r="V2318" s="83">
        <f>SUM(V2319)</f>
        <v>0</v>
      </c>
      <c r="W2318" s="88">
        <f>SUM(W2319)</f>
        <v>0</v>
      </c>
      <c r="X2318" s="177">
        <f t="shared" si="2296"/>
        <v>0</v>
      </c>
      <c r="Y2318" s="88">
        <f>SUM(Y2319)</f>
        <v>0</v>
      </c>
      <c r="Z2318" s="88">
        <f>SUM(Z2319)</f>
        <v>0</v>
      </c>
      <c r="AA2318" s="178">
        <f t="shared" si="2307"/>
        <v>0</v>
      </c>
      <c r="AB2318" s="157"/>
      <c r="AC2318" s="83">
        <f>SUM(AC2319)</f>
        <v>0</v>
      </c>
      <c r="AD2318" s="88">
        <f>SUM(AD2319)</f>
        <v>0</v>
      </c>
      <c r="AE2318" s="177">
        <f t="shared" si="2297"/>
        <v>0</v>
      </c>
      <c r="AF2318" s="88">
        <f>SUM(AF2319)</f>
        <v>0</v>
      </c>
      <c r="AG2318" s="88">
        <f>SUM(AG2319)</f>
        <v>0</v>
      </c>
      <c r="AH2318" s="178">
        <f t="shared" si="2308"/>
        <v>0</v>
      </c>
      <c r="AJ2318" s="84">
        <f t="shared" ref="AJ2318:AU2318" si="2324">SUM(AJ2319)</f>
        <v>0</v>
      </c>
      <c r="AK2318" s="86">
        <f t="shared" si="2324"/>
        <v>0</v>
      </c>
      <c r="AL2318" s="88">
        <f t="shared" si="2324"/>
        <v>0</v>
      </c>
      <c r="AM2318" s="86">
        <f t="shared" si="2324"/>
        <v>0</v>
      </c>
      <c r="AN2318" s="88">
        <f t="shared" si="2324"/>
        <v>0</v>
      </c>
      <c r="AO2318" s="86">
        <f t="shared" si="2324"/>
        <v>0</v>
      </c>
      <c r="AP2318" s="88">
        <f t="shared" si="2324"/>
        <v>0</v>
      </c>
      <c r="AQ2318" s="86">
        <f t="shared" si="2324"/>
        <v>0</v>
      </c>
      <c r="AR2318" s="88">
        <f t="shared" si="2324"/>
        <v>0</v>
      </c>
      <c r="AS2318" s="86">
        <f t="shared" si="2324"/>
        <v>0</v>
      </c>
      <c r="AT2318" s="88">
        <f t="shared" si="2324"/>
        <v>0</v>
      </c>
      <c r="AU2318" s="86">
        <f t="shared" si="2324"/>
        <v>0</v>
      </c>
      <c r="AV2318" s="86">
        <f t="shared" si="2299"/>
        <v>0</v>
      </c>
      <c r="AW2318" s="93">
        <f t="shared" si="2300"/>
        <v>0</v>
      </c>
      <c r="AY2318" s="86">
        <f t="shared" si="2301"/>
        <v>0</v>
      </c>
      <c r="AZ2318" s="86">
        <f t="shared" si="2302"/>
        <v>0</v>
      </c>
      <c r="BA2318" s="86">
        <f t="shared" si="2303"/>
        <v>0</v>
      </c>
      <c r="BB2318" s="86">
        <f t="shared" si="2304"/>
        <v>0</v>
      </c>
      <c r="BC2318" s="86">
        <f t="shared" si="2311"/>
        <v>0</v>
      </c>
      <c r="BD2318" s="86">
        <f t="shared" si="2305"/>
        <v>0</v>
      </c>
    </row>
    <row r="2319" spans="2:56" x14ac:dyDescent="0.3">
      <c r="B2319" s="169" t="s">
        <v>105</v>
      </c>
      <c r="C2319" s="248"/>
      <c r="D2319" s="249"/>
      <c r="E2319" s="172">
        <f t="shared" si="2292"/>
        <v>0</v>
      </c>
      <c r="F2319" s="248"/>
      <c r="G2319" s="249"/>
      <c r="H2319" s="172">
        <f t="shared" si="2293"/>
        <v>0</v>
      </c>
      <c r="I2319" s="248"/>
      <c r="J2319" s="250"/>
      <c r="K2319" s="174">
        <f t="shared" si="2294"/>
        <v>0</v>
      </c>
      <c r="L2319" s="248"/>
      <c r="M2319" s="250"/>
      <c r="N2319" s="251"/>
      <c r="O2319" s="248"/>
      <c r="P2319" s="251"/>
      <c r="Q2319" s="166">
        <f t="shared" si="2295"/>
        <v>0</v>
      </c>
      <c r="R2319" s="251"/>
      <c r="S2319" s="251"/>
      <c r="T2319" s="167">
        <f t="shared" si="2306"/>
        <v>0</v>
      </c>
      <c r="U2319" s="157"/>
      <c r="V2319" s="248"/>
      <c r="W2319" s="251"/>
      <c r="X2319" s="166">
        <f t="shared" si="2296"/>
        <v>0</v>
      </c>
      <c r="Y2319" s="251"/>
      <c r="Z2319" s="251"/>
      <c r="AA2319" s="167">
        <f t="shared" si="2307"/>
        <v>0</v>
      </c>
      <c r="AB2319" s="157"/>
      <c r="AC2319" s="248"/>
      <c r="AD2319" s="251"/>
      <c r="AE2319" s="166">
        <f t="shared" si="2297"/>
        <v>0</v>
      </c>
      <c r="AF2319" s="251"/>
      <c r="AG2319" s="251"/>
      <c r="AH2319" s="167">
        <f t="shared" si="2308"/>
        <v>0</v>
      </c>
      <c r="AJ2319" s="252"/>
      <c r="AK2319" s="253"/>
      <c r="AL2319" s="254"/>
      <c r="AM2319" s="253"/>
      <c r="AN2319" s="254"/>
      <c r="AO2319" s="253"/>
      <c r="AP2319" s="254"/>
      <c r="AQ2319" s="253"/>
      <c r="AR2319" s="254"/>
      <c r="AS2319" s="253"/>
      <c r="AT2319" s="254"/>
      <c r="AU2319" s="253"/>
      <c r="AV2319" s="163">
        <f t="shared" si="2299"/>
        <v>0</v>
      </c>
      <c r="AW2319" s="168">
        <f t="shared" si="2300"/>
        <v>0</v>
      </c>
      <c r="AY2319" s="163">
        <f t="shared" si="2301"/>
        <v>0</v>
      </c>
      <c r="AZ2319" s="163">
        <f t="shared" si="2302"/>
        <v>0</v>
      </c>
      <c r="BA2319" s="163">
        <f t="shared" si="2303"/>
        <v>0</v>
      </c>
      <c r="BB2319" s="163">
        <f t="shared" si="2304"/>
        <v>0</v>
      </c>
      <c r="BC2319" s="163">
        <f t="shared" si="2311"/>
        <v>0</v>
      </c>
      <c r="BD2319" s="163">
        <f t="shared" si="2305"/>
        <v>0</v>
      </c>
    </row>
    <row r="2320" spans="2:56" x14ac:dyDescent="0.3">
      <c r="B2320" s="179" t="s">
        <v>106</v>
      </c>
      <c r="C2320" s="83">
        <f>SUM(C2321:C2322)</f>
        <v>0</v>
      </c>
      <c r="D2320" s="84">
        <f>SUM(D2321:D2322)</f>
        <v>0</v>
      </c>
      <c r="E2320" s="85">
        <f t="shared" si="2292"/>
        <v>0</v>
      </c>
      <c r="F2320" s="83">
        <f>SUM(F2321:F2322)</f>
        <v>0</v>
      </c>
      <c r="G2320" s="84">
        <f>SUM(G2321:G2322)</f>
        <v>0</v>
      </c>
      <c r="H2320" s="85">
        <f t="shared" si="2293"/>
        <v>0</v>
      </c>
      <c r="I2320" s="83">
        <f>SUM(I2321:I2322)</f>
        <v>0</v>
      </c>
      <c r="J2320" s="86">
        <f>SUM(J2321:J2322)</f>
        <v>0</v>
      </c>
      <c r="K2320" s="87">
        <f t="shared" si="2294"/>
        <v>0</v>
      </c>
      <c r="L2320" s="83">
        <f>SUM(L2321:L2322)</f>
        <v>0</v>
      </c>
      <c r="M2320" s="86">
        <f>SUM(M2321:M2322)</f>
        <v>0</v>
      </c>
      <c r="N2320" s="88">
        <f>SUM(N2321:N2322)</f>
        <v>0</v>
      </c>
      <c r="O2320" s="83">
        <f>SUM(O2321:O2322)</f>
        <v>0</v>
      </c>
      <c r="P2320" s="88">
        <f>SUM(P2321:P2322)</f>
        <v>0</v>
      </c>
      <c r="Q2320" s="177">
        <f t="shared" si="2295"/>
        <v>0</v>
      </c>
      <c r="R2320" s="88">
        <f>SUM(R2321:R2322)</f>
        <v>0</v>
      </c>
      <c r="S2320" s="88">
        <f>SUM(S2321:S2322)</f>
        <v>0</v>
      </c>
      <c r="T2320" s="178">
        <f t="shared" si="2306"/>
        <v>0</v>
      </c>
      <c r="U2320" s="157"/>
      <c r="V2320" s="83">
        <f>SUM(V2321:V2322)</f>
        <v>0</v>
      </c>
      <c r="W2320" s="88">
        <f>SUM(W2321:W2322)</f>
        <v>0</v>
      </c>
      <c r="X2320" s="177">
        <f t="shared" si="2296"/>
        <v>0</v>
      </c>
      <c r="Y2320" s="88">
        <f>SUM(Y2321:Y2322)</f>
        <v>0</v>
      </c>
      <c r="Z2320" s="88">
        <f>SUM(Z2321:Z2322)</f>
        <v>0</v>
      </c>
      <c r="AA2320" s="178">
        <f t="shared" si="2307"/>
        <v>0</v>
      </c>
      <c r="AB2320" s="157"/>
      <c r="AC2320" s="83">
        <f>SUM(AC2321:AC2322)</f>
        <v>0</v>
      </c>
      <c r="AD2320" s="88">
        <f>SUM(AD2321:AD2322)</f>
        <v>0</v>
      </c>
      <c r="AE2320" s="177">
        <f t="shared" si="2297"/>
        <v>0</v>
      </c>
      <c r="AF2320" s="88">
        <f>SUM(AF2321:AF2322)</f>
        <v>0</v>
      </c>
      <c r="AG2320" s="88">
        <f>SUM(AG2321:AG2322)</f>
        <v>0</v>
      </c>
      <c r="AH2320" s="178">
        <f t="shared" si="2308"/>
        <v>0</v>
      </c>
      <c r="AJ2320" s="84">
        <f t="shared" ref="AJ2320:AU2320" si="2325">SUM(AJ2321:AJ2322)</f>
        <v>0</v>
      </c>
      <c r="AK2320" s="86">
        <f t="shared" si="2325"/>
        <v>0</v>
      </c>
      <c r="AL2320" s="88">
        <f t="shared" si="2325"/>
        <v>0</v>
      </c>
      <c r="AM2320" s="86">
        <f t="shared" si="2325"/>
        <v>0</v>
      </c>
      <c r="AN2320" s="88">
        <f t="shared" si="2325"/>
        <v>0</v>
      </c>
      <c r="AO2320" s="86">
        <f t="shared" si="2325"/>
        <v>0</v>
      </c>
      <c r="AP2320" s="88">
        <f t="shared" si="2325"/>
        <v>0</v>
      </c>
      <c r="AQ2320" s="86">
        <f t="shared" si="2325"/>
        <v>0</v>
      </c>
      <c r="AR2320" s="88">
        <f t="shared" si="2325"/>
        <v>0</v>
      </c>
      <c r="AS2320" s="86">
        <f t="shared" si="2325"/>
        <v>0</v>
      </c>
      <c r="AT2320" s="88">
        <f t="shared" si="2325"/>
        <v>0</v>
      </c>
      <c r="AU2320" s="86">
        <f t="shared" si="2325"/>
        <v>0</v>
      </c>
      <c r="AV2320" s="86">
        <f t="shared" si="2299"/>
        <v>0</v>
      </c>
      <c r="AW2320" s="93">
        <f t="shared" si="2300"/>
        <v>0</v>
      </c>
      <c r="AY2320" s="86">
        <f t="shared" si="2301"/>
        <v>0</v>
      </c>
      <c r="AZ2320" s="86">
        <f t="shared" si="2302"/>
        <v>0</v>
      </c>
      <c r="BA2320" s="86">
        <f t="shared" si="2303"/>
        <v>0</v>
      </c>
      <c r="BB2320" s="86">
        <f t="shared" si="2304"/>
        <v>0</v>
      </c>
      <c r="BC2320" s="86">
        <f t="shared" si="2311"/>
        <v>0</v>
      </c>
      <c r="BD2320" s="86">
        <f t="shared" si="2305"/>
        <v>0</v>
      </c>
    </row>
    <row r="2321" spans="2:56" x14ac:dyDescent="0.3">
      <c r="B2321" s="169" t="s">
        <v>107</v>
      </c>
      <c r="C2321" s="248"/>
      <c r="D2321" s="249"/>
      <c r="E2321" s="172">
        <f t="shared" si="2292"/>
        <v>0</v>
      </c>
      <c r="F2321" s="248"/>
      <c r="G2321" s="249"/>
      <c r="H2321" s="172">
        <f t="shared" si="2293"/>
        <v>0</v>
      </c>
      <c r="I2321" s="248"/>
      <c r="J2321" s="250"/>
      <c r="K2321" s="174">
        <f t="shared" si="2294"/>
        <v>0</v>
      </c>
      <c r="L2321" s="248"/>
      <c r="M2321" s="250"/>
      <c r="N2321" s="251"/>
      <c r="O2321" s="248"/>
      <c r="P2321" s="251"/>
      <c r="Q2321" s="166">
        <f t="shared" si="2295"/>
        <v>0</v>
      </c>
      <c r="R2321" s="251"/>
      <c r="S2321" s="251"/>
      <c r="T2321" s="167">
        <f t="shared" si="2306"/>
        <v>0</v>
      </c>
      <c r="U2321" s="157"/>
      <c r="V2321" s="248"/>
      <c r="W2321" s="251"/>
      <c r="X2321" s="166">
        <f t="shared" si="2296"/>
        <v>0</v>
      </c>
      <c r="Y2321" s="251"/>
      <c r="Z2321" s="251"/>
      <c r="AA2321" s="167">
        <f t="shared" si="2307"/>
        <v>0</v>
      </c>
      <c r="AB2321" s="157"/>
      <c r="AC2321" s="248"/>
      <c r="AD2321" s="251"/>
      <c r="AE2321" s="166">
        <f t="shared" si="2297"/>
        <v>0</v>
      </c>
      <c r="AF2321" s="251"/>
      <c r="AG2321" s="251"/>
      <c r="AH2321" s="167">
        <f t="shared" si="2308"/>
        <v>0</v>
      </c>
      <c r="AJ2321" s="252"/>
      <c r="AK2321" s="253"/>
      <c r="AL2321" s="254"/>
      <c r="AM2321" s="253"/>
      <c r="AN2321" s="254"/>
      <c r="AO2321" s="253"/>
      <c r="AP2321" s="254"/>
      <c r="AQ2321" s="253"/>
      <c r="AR2321" s="254"/>
      <c r="AS2321" s="253"/>
      <c r="AT2321" s="254"/>
      <c r="AU2321" s="253"/>
      <c r="AV2321" s="163">
        <f t="shared" si="2299"/>
        <v>0</v>
      </c>
      <c r="AW2321" s="168">
        <f t="shared" si="2300"/>
        <v>0</v>
      </c>
      <c r="AY2321" s="163">
        <f t="shared" si="2301"/>
        <v>0</v>
      </c>
      <c r="AZ2321" s="163">
        <f t="shared" si="2302"/>
        <v>0</v>
      </c>
      <c r="BA2321" s="163">
        <f t="shared" si="2303"/>
        <v>0</v>
      </c>
      <c r="BB2321" s="163">
        <f t="shared" si="2304"/>
        <v>0</v>
      </c>
      <c r="BC2321" s="163">
        <f t="shared" si="2311"/>
        <v>0</v>
      </c>
      <c r="BD2321" s="163">
        <f t="shared" si="2305"/>
        <v>0</v>
      </c>
    </row>
    <row r="2322" spans="2:56" x14ac:dyDescent="0.3">
      <c r="B2322" s="169" t="s">
        <v>108</v>
      </c>
      <c r="C2322" s="248"/>
      <c r="D2322" s="249"/>
      <c r="E2322" s="172">
        <f t="shared" si="2292"/>
        <v>0</v>
      </c>
      <c r="F2322" s="248"/>
      <c r="G2322" s="249"/>
      <c r="H2322" s="172">
        <f t="shared" si="2293"/>
        <v>0</v>
      </c>
      <c r="I2322" s="248"/>
      <c r="J2322" s="250"/>
      <c r="K2322" s="174">
        <f t="shared" si="2294"/>
        <v>0</v>
      </c>
      <c r="L2322" s="248"/>
      <c r="M2322" s="250"/>
      <c r="N2322" s="251"/>
      <c r="O2322" s="248"/>
      <c r="P2322" s="251"/>
      <c r="Q2322" s="166">
        <f t="shared" si="2295"/>
        <v>0</v>
      </c>
      <c r="R2322" s="251"/>
      <c r="S2322" s="251"/>
      <c r="T2322" s="167">
        <f t="shared" si="2306"/>
        <v>0</v>
      </c>
      <c r="U2322" s="157"/>
      <c r="V2322" s="248"/>
      <c r="W2322" s="251"/>
      <c r="X2322" s="166">
        <f t="shared" si="2296"/>
        <v>0</v>
      </c>
      <c r="Y2322" s="251"/>
      <c r="Z2322" s="251"/>
      <c r="AA2322" s="167">
        <f t="shared" si="2307"/>
        <v>0</v>
      </c>
      <c r="AB2322" s="157"/>
      <c r="AC2322" s="248"/>
      <c r="AD2322" s="251"/>
      <c r="AE2322" s="166">
        <f t="shared" si="2297"/>
        <v>0</v>
      </c>
      <c r="AF2322" s="251"/>
      <c r="AG2322" s="251"/>
      <c r="AH2322" s="167">
        <f t="shared" si="2308"/>
        <v>0</v>
      </c>
      <c r="AJ2322" s="252"/>
      <c r="AK2322" s="253"/>
      <c r="AL2322" s="254"/>
      <c r="AM2322" s="253"/>
      <c r="AN2322" s="254"/>
      <c r="AO2322" s="253"/>
      <c r="AP2322" s="254"/>
      <c r="AQ2322" s="253"/>
      <c r="AR2322" s="254"/>
      <c r="AS2322" s="253"/>
      <c r="AT2322" s="254"/>
      <c r="AU2322" s="253"/>
      <c r="AV2322" s="163">
        <f t="shared" si="2299"/>
        <v>0</v>
      </c>
      <c r="AW2322" s="168">
        <f t="shared" si="2300"/>
        <v>0</v>
      </c>
      <c r="AY2322" s="163">
        <f t="shared" si="2301"/>
        <v>0</v>
      </c>
      <c r="AZ2322" s="163">
        <f t="shared" si="2302"/>
        <v>0</v>
      </c>
      <c r="BA2322" s="163">
        <f t="shared" si="2303"/>
        <v>0</v>
      </c>
      <c r="BB2322" s="163">
        <f t="shared" si="2304"/>
        <v>0</v>
      </c>
      <c r="BC2322" s="163">
        <f t="shared" si="2311"/>
        <v>0</v>
      </c>
      <c r="BD2322" s="163">
        <f t="shared" si="2305"/>
        <v>0</v>
      </c>
    </row>
    <row r="2323" spans="2:56" x14ac:dyDescent="0.3">
      <c r="B2323" s="179" t="s">
        <v>109</v>
      </c>
      <c r="C2323" s="83">
        <f>SUM(C2324)</f>
        <v>0</v>
      </c>
      <c r="D2323" s="84">
        <f>SUM(D2324)</f>
        <v>0</v>
      </c>
      <c r="E2323" s="85">
        <f t="shared" si="2292"/>
        <v>0</v>
      </c>
      <c r="F2323" s="83">
        <f>SUM(F2324)</f>
        <v>0</v>
      </c>
      <c r="G2323" s="84">
        <f>SUM(G2324)</f>
        <v>0</v>
      </c>
      <c r="H2323" s="85">
        <f t="shared" si="2293"/>
        <v>0</v>
      </c>
      <c r="I2323" s="83">
        <f>SUM(I2324)</f>
        <v>0</v>
      </c>
      <c r="J2323" s="86">
        <f>SUM(J2324)</f>
        <v>0</v>
      </c>
      <c r="K2323" s="87">
        <f t="shared" si="2294"/>
        <v>0</v>
      </c>
      <c r="L2323" s="83">
        <f>SUM(L2324)</f>
        <v>0</v>
      </c>
      <c r="M2323" s="86">
        <f>SUM(M2324)</f>
        <v>0</v>
      </c>
      <c r="N2323" s="88">
        <f>SUM(N2324)</f>
        <v>0</v>
      </c>
      <c r="O2323" s="83">
        <f>SUM(O2324)</f>
        <v>0</v>
      </c>
      <c r="P2323" s="88">
        <f>SUM(P2324)</f>
        <v>0</v>
      </c>
      <c r="Q2323" s="177">
        <f t="shared" si="2295"/>
        <v>0</v>
      </c>
      <c r="R2323" s="88">
        <f>SUM(R2324)</f>
        <v>0</v>
      </c>
      <c r="S2323" s="88">
        <f>SUM(S2324)</f>
        <v>0</v>
      </c>
      <c r="T2323" s="178">
        <f t="shared" si="2306"/>
        <v>0</v>
      </c>
      <c r="U2323" s="157"/>
      <c r="V2323" s="83">
        <f>SUM(V2324)</f>
        <v>0</v>
      </c>
      <c r="W2323" s="88">
        <f>SUM(W2324)</f>
        <v>0</v>
      </c>
      <c r="X2323" s="177">
        <f t="shared" si="2296"/>
        <v>0</v>
      </c>
      <c r="Y2323" s="88">
        <f>SUM(Y2324)</f>
        <v>0</v>
      </c>
      <c r="Z2323" s="88">
        <f>SUM(Z2324)</f>
        <v>0</v>
      </c>
      <c r="AA2323" s="178">
        <f t="shared" si="2307"/>
        <v>0</v>
      </c>
      <c r="AB2323" s="157"/>
      <c r="AC2323" s="83">
        <f>SUM(AC2324)</f>
        <v>0</v>
      </c>
      <c r="AD2323" s="88">
        <f>SUM(AD2324)</f>
        <v>0</v>
      </c>
      <c r="AE2323" s="177">
        <f t="shared" si="2297"/>
        <v>0</v>
      </c>
      <c r="AF2323" s="88">
        <f>SUM(AF2324)</f>
        <v>0</v>
      </c>
      <c r="AG2323" s="88">
        <f>SUM(AG2324)</f>
        <v>0</v>
      </c>
      <c r="AH2323" s="178">
        <f t="shared" si="2308"/>
        <v>0</v>
      </c>
      <c r="AJ2323" s="84">
        <f t="shared" ref="AJ2323:AU2323" si="2326">SUM(AJ2324)</f>
        <v>0</v>
      </c>
      <c r="AK2323" s="86">
        <f t="shared" si="2326"/>
        <v>0</v>
      </c>
      <c r="AL2323" s="88">
        <f t="shared" si="2326"/>
        <v>0</v>
      </c>
      <c r="AM2323" s="86">
        <f t="shared" si="2326"/>
        <v>0</v>
      </c>
      <c r="AN2323" s="88">
        <f t="shared" si="2326"/>
        <v>0</v>
      </c>
      <c r="AO2323" s="86">
        <f t="shared" si="2326"/>
        <v>0</v>
      </c>
      <c r="AP2323" s="88">
        <f t="shared" si="2326"/>
        <v>0</v>
      </c>
      <c r="AQ2323" s="86">
        <f t="shared" si="2326"/>
        <v>0</v>
      </c>
      <c r="AR2323" s="88">
        <f t="shared" si="2326"/>
        <v>0</v>
      </c>
      <c r="AS2323" s="86">
        <f t="shared" si="2326"/>
        <v>0</v>
      </c>
      <c r="AT2323" s="88">
        <f t="shared" si="2326"/>
        <v>0</v>
      </c>
      <c r="AU2323" s="86">
        <f t="shared" si="2326"/>
        <v>0</v>
      </c>
      <c r="AV2323" s="86">
        <f t="shared" si="2299"/>
        <v>0</v>
      </c>
      <c r="AW2323" s="93">
        <f t="shared" si="2300"/>
        <v>0</v>
      </c>
      <c r="AY2323" s="86">
        <f t="shared" si="2301"/>
        <v>0</v>
      </c>
      <c r="AZ2323" s="86">
        <f t="shared" si="2302"/>
        <v>0</v>
      </c>
      <c r="BA2323" s="86">
        <f t="shared" si="2303"/>
        <v>0</v>
      </c>
      <c r="BB2323" s="86">
        <f t="shared" si="2304"/>
        <v>0</v>
      </c>
      <c r="BC2323" s="86">
        <f t="shared" si="2311"/>
        <v>0</v>
      </c>
      <c r="BD2323" s="86">
        <f t="shared" si="2305"/>
        <v>0</v>
      </c>
    </row>
    <row r="2324" spans="2:56" x14ac:dyDescent="0.3">
      <c r="B2324" s="169" t="s">
        <v>110</v>
      </c>
      <c r="C2324" s="248"/>
      <c r="D2324" s="249"/>
      <c r="E2324" s="172">
        <f t="shared" si="2292"/>
        <v>0</v>
      </c>
      <c r="F2324" s="248"/>
      <c r="G2324" s="249"/>
      <c r="H2324" s="172">
        <f t="shared" si="2293"/>
        <v>0</v>
      </c>
      <c r="I2324" s="248"/>
      <c r="J2324" s="250"/>
      <c r="K2324" s="174">
        <f t="shared" si="2294"/>
        <v>0</v>
      </c>
      <c r="L2324" s="248"/>
      <c r="M2324" s="250"/>
      <c r="N2324" s="251"/>
      <c r="O2324" s="248"/>
      <c r="P2324" s="251"/>
      <c r="Q2324" s="166">
        <f t="shared" si="2295"/>
        <v>0</v>
      </c>
      <c r="R2324" s="251"/>
      <c r="S2324" s="251"/>
      <c r="T2324" s="167">
        <f t="shared" si="2306"/>
        <v>0</v>
      </c>
      <c r="U2324" s="157"/>
      <c r="V2324" s="248"/>
      <c r="W2324" s="251"/>
      <c r="X2324" s="166">
        <f t="shared" si="2296"/>
        <v>0</v>
      </c>
      <c r="Y2324" s="251"/>
      <c r="Z2324" s="251"/>
      <c r="AA2324" s="167">
        <f t="shared" si="2307"/>
        <v>0</v>
      </c>
      <c r="AB2324" s="157"/>
      <c r="AC2324" s="248"/>
      <c r="AD2324" s="251"/>
      <c r="AE2324" s="166">
        <f t="shared" si="2297"/>
        <v>0</v>
      </c>
      <c r="AF2324" s="251"/>
      <c r="AG2324" s="251"/>
      <c r="AH2324" s="167">
        <f t="shared" si="2308"/>
        <v>0</v>
      </c>
      <c r="AJ2324" s="252"/>
      <c r="AK2324" s="253"/>
      <c r="AL2324" s="254"/>
      <c r="AM2324" s="253"/>
      <c r="AN2324" s="254"/>
      <c r="AO2324" s="253"/>
      <c r="AP2324" s="254"/>
      <c r="AQ2324" s="253"/>
      <c r="AR2324" s="254"/>
      <c r="AS2324" s="253"/>
      <c r="AT2324" s="254"/>
      <c r="AU2324" s="253"/>
      <c r="AV2324" s="163">
        <f t="shared" si="2299"/>
        <v>0</v>
      </c>
      <c r="AW2324" s="168">
        <f t="shared" si="2300"/>
        <v>0</v>
      </c>
      <c r="AY2324" s="163">
        <f t="shared" si="2301"/>
        <v>0</v>
      </c>
      <c r="AZ2324" s="163">
        <f t="shared" si="2302"/>
        <v>0</v>
      </c>
      <c r="BA2324" s="163">
        <f t="shared" si="2303"/>
        <v>0</v>
      </c>
      <c r="BB2324" s="163">
        <f t="shared" si="2304"/>
        <v>0</v>
      </c>
      <c r="BC2324" s="163">
        <f t="shared" si="2311"/>
        <v>0</v>
      </c>
      <c r="BD2324" s="163">
        <f t="shared" si="2305"/>
        <v>0</v>
      </c>
    </row>
    <row r="2325" spans="2:56" x14ac:dyDescent="0.3">
      <c r="B2325" s="179" t="s">
        <v>111</v>
      </c>
      <c r="C2325" s="83">
        <f>SUM(C2326:C2328)</f>
        <v>0</v>
      </c>
      <c r="D2325" s="84">
        <f>SUM(D2326:D2328)</f>
        <v>0</v>
      </c>
      <c r="E2325" s="85">
        <f t="shared" ref="E2325:E2388" si="2327">IFERROR(D2325/C2325,0)</f>
        <v>0</v>
      </c>
      <c r="F2325" s="83">
        <f>SUM(F2326:F2328)</f>
        <v>0</v>
      </c>
      <c r="G2325" s="84">
        <f>SUM(G2326:G2328)</f>
        <v>0</v>
      </c>
      <c r="H2325" s="85">
        <f t="shared" ref="H2325:H2388" si="2328">IFERROR(G2325/F2325,0)</f>
        <v>0</v>
      </c>
      <c r="I2325" s="83">
        <f>SUM(I2326:I2328)</f>
        <v>0</v>
      </c>
      <c r="J2325" s="86">
        <f>SUM(J2326:J2328)</f>
        <v>0</v>
      </c>
      <c r="K2325" s="87">
        <f t="shared" ref="K2325:K2388" si="2329">IFERROR(J2325/I2325,0)</f>
        <v>0</v>
      </c>
      <c r="L2325" s="83">
        <f>SUM(L2326:L2328)</f>
        <v>0</v>
      </c>
      <c r="M2325" s="86">
        <f>SUM(M2326:M2328)</f>
        <v>0</v>
      </c>
      <c r="N2325" s="88">
        <f>SUM(N2326:N2328)</f>
        <v>0</v>
      </c>
      <c r="O2325" s="83">
        <f>SUM(O2326:O2328)</f>
        <v>0</v>
      </c>
      <c r="P2325" s="88">
        <f>SUM(P2326:P2328)</f>
        <v>0</v>
      </c>
      <c r="Q2325" s="177">
        <f t="shared" ref="Q2325:Q2388" si="2330">SUM(O2325:P2325)</f>
        <v>0</v>
      </c>
      <c r="R2325" s="88">
        <f>SUM(R2326:R2328)</f>
        <v>0</v>
      </c>
      <c r="S2325" s="88">
        <f>SUM(S2326:S2328)</f>
        <v>0</v>
      </c>
      <c r="T2325" s="178">
        <f t="shared" si="2306"/>
        <v>0</v>
      </c>
      <c r="U2325" s="157"/>
      <c r="V2325" s="83">
        <f>SUM(V2326:V2328)</f>
        <v>0</v>
      </c>
      <c r="W2325" s="88">
        <f>SUM(W2326:W2328)</f>
        <v>0</v>
      </c>
      <c r="X2325" s="177">
        <f t="shared" ref="X2325:X2388" si="2331">SUM(V2325:W2325)</f>
        <v>0</v>
      </c>
      <c r="Y2325" s="88">
        <f>SUM(Y2326:Y2328)</f>
        <v>0</v>
      </c>
      <c r="Z2325" s="88">
        <f>SUM(Z2326:Z2328)</f>
        <v>0</v>
      </c>
      <c r="AA2325" s="178">
        <f t="shared" si="2307"/>
        <v>0</v>
      </c>
      <c r="AB2325" s="157"/>
      <c r="AC2325" s="83">
        <f>SUM(AC2326:AC2328)</f>
        <v>0</v>
      </c>
      <c r="AD2325" s="88">
        <f>SUM(AD2326:AD2328)</f>
        <v>0</v>
      </c>
      <c r="AE2325" s="177">
        <f t="shared" ref="AE2325:AE2388" si="2332">SUM(AC2325:AD2325)</f>
        <v>0</v>
      </c>
      <c r="AF2325" s="88">
        <f>SUM(AF2326:AF2328)</f>
        <v>0</v>
      </c>
      <c r="AG2325" s="88">
        <f>SUM(AG2326:AG2328)</f>
        <v>0</v>
      </c>
      <c r="AH2325" s="178">
        <f t="shared" si="2308"/>
        <v>0</v>
      </c>
      <c r="AJ2325" s="84">
        <f t="shared" ref="AJ2325:AU2325" si="2333">SUM(AJ2326:AJ2328)</f>
        <v>0</v>
      </c>
      <c r="AK2325" s="86">
        <f t="shared" si="2333"/>
        <v>0</v>
      </c>
      <c r="AL2325" s="88">
        <f t="shared" si="2333"/>
        <v>0</v>
      </c>
      <c r="AM2325" s="86">
        <f t="shared" si="2333"/>
        <v>0</v>
      </c>
      <c r="AN2325" s="88">
        <f t="shared" si="2333"/>
        <v>0</v>
      </c>
      <c r="AO2325" s="86">
        <f t="shared" si="2333"/>
        <v>0</v>
      </c>
      <c r="AP2325" s="88">
        <f t="shared" si="2333"/>
        <v>0</v>
      </c>
      <c r="AQ2325" s="86">
        <f t="shared" si="2333"/>
        <v>0</v>
      </c>
      <c r="AR2325" s="88">
        <f t="shared" si="2333"/>
        <v>0</v>
      </c>
      <c r="AS2325" s="86">
        <f t="shared" si="2333"/>
        <v>0</v>
      </c>
      <c r="AT2325" s="88">
        <f t="shared" si="2333"/>
        <v>0</v>
      </c>
      <c r="AU2325" s="86">
        <f t="shared" si="2333"/>
        <v>0</v>
      </c>
      <c r="AV2325" s="86">
        <f t="shared" ref="AV2325:AV2388" si="2334">SUM(AJ2325:AU2325)</f>
        <v>0</v>
      </c>
      <c r="AW2325" s="93">
        <f t="shared" ref="AW2325:AW2388" si="2335">T2325-AV2325</f>
        <v>0</v>
      </c>
      <c r="AY2325" s="86">
        <f t="shared" ref="AY2325:AY2388" si="2336">SUM(AJ2325:AL2325)</f>
        <v>0</v>
      </c>
      <c r="AZ2325" s="86">
        <f t="shared" ref="AZ2325:AZ2388" si="2337">SUM(AM2325:AO2325)</f>
        <v>0</v>
      </c>
      <c r="BA2325" s="86">
        <f t="shared" ref="BA2325:BA2388" si="2338">SUM(AP2325:AR2325)</f>
        <v>0</v>
      </c>
      <c r="BB2325" s="86">
        <f t="shared" ref="BB2325:BB2388" si="2339">SUM(AS2325:AU2325)</f>
        <v>0</v>
      </c>
      <c r="BC2325" s="86">
        <f t="shared" si="2311"/>
        <v>0</v>
      </c>
      <c r="BD2325" s="86">
        <f t="shared" ref="BD2325:BD2388" si="2340">T2325-BC2325</f>
        <v>0</v>
      </c>
    </row>
    <row r="2326" spans="2:56" x14ac:dyDescent="0.3">
      <c r="B2326" s="169" t="s">
        <v>112</v>
      </c>
      <c r="C2326" s="248"/>
      <c r="D2326" s="249"/>
      <c r="E2326" s="172">
        <f t="shared" si="2327"/>
        <v>0</v>
      </c>
      <c r="F2326" s="248"/>
      <c r="G2326" s="249"/>
      <c r="H2326" s="172">
        <f t="shared" si="2328"/>
        <v>0</v>
      </c>
      <c r="I2326" s="248"/>
      <c r="J2326" s="250"/>
      <c r="K2326" s="174">
        <f t="shared" si="2329"/>
        <v>0</v>
      </c>
      <c r="L2326" s="248"/>
      <c r="M2326" s="250"/>
      <c r="N2326" s="251"/>
      <c r="O2326" s="248"/>
      <c r="P2326" s="251"/>
      <c r="Q2326" s="166">
        <f t="shared" si="2330"/>
        <v>0</v>
      </c>
      <c r="R2326" s="251"/>
      <c r="S2326" s="251"/>
      <c r="T2326" s="167">
        <f t="shared" ref="T2326:T2389" si="2341">SUM(Q2326:S2326)</f>
        <v>0</v>
      </c>
      <c r="U2326" s="157"/>
      <c r="V2326" s="248"/>
      <c r="W2326" s="251"/>
      <c r="X2326" s="166">
        <f t="shared" si="2331"/>
        <v>0</v>
      </c>
      <c r="Y2326" s="251"/>
      <c r="Z2326" s="251"/>
      <c r="AA2326" s="167">
        <f t="shared" ref="AA2326:AA2389" si="2342">SUM(X2326:Z2326)</f>
        <v>0</v>
      </c>
      <c r="AB2326" s="157"/>
      <c r="AC2326" s="248"/>
      <c r="AD2326" s="251"/>
      <c r="AE2326" s="166">
        <f t="shared" si="2332"/>
        <v>0</v>
      </c>
      <c r="AF2326" s="251"/>
      <c r="AG2326" s="251"/>
      <c r="AH2326" s="167">
        <f t="shared" ref="AH2326:AH2389" si="2343">SUM(AE2326:AG2326)</f>
        <v>0</v>
      </c>
      <c r="AJ2326" s="252"/>
      <c r="AK2326" s="253"/>
      <c r="AL2326" s="254"/>
      <c r="AM2326" s="253"/>
      <c r="AN2326" s="254"/>
      <c r="AO2326" s="253"/>
      <c r="AP2326" s="254"/>
      <c r="AQ2326" s="253"/>
      <c r="AR2326" s="254"/>
      <c r="AS2326" s="253"/>
      <c r="AT2326" s="254"/>
      <c r="AU2326" s="253"/>
      <c r="AV2326" s="163">
        <f t="shared" si="2334"/>
        <v>0</v>
      </c>
      <c r="AW2326" s="168">
        <f t="shared" si="2335"/>
        <v>0</v>
      </c>
      <c r="AY2326" s="163">
        <f t="shared" si="2336"/>
        <v>0</v>
      </c>
      <c r="AZ2326" s="163">
        <f t="shared" si="2337"/>
        <v>0</v>
      </c>
      <c r="BA2326" s="163">
        <f t="shared" si="2338"/>
        <v>0</v>
      </c>
      <c r="BB2326" s="163">
        <f t="shared" si="2339"/>
        <v>0</v>
      </c>
      <c r="BC2326" s="163">
        <f t="shared" si="2311"/>
        <v>0</v>
      </c>
      <c r="BD2326" s="163">
        <f t="shared" si="2340"/>
        <v>0</v>
      </c>
    </row>
    <row r="2327" spans="2:56" x14ac:dyDescent="0.3">
      <c r="B2327" s="169" t="s">
        <v>113</v>
      </c>
      <c r="C2327" s="248"/>
      <c r="D2327" s="249"/>
      <c r="E2327" s="172">
        <f t="shared" si="2327"/>
        <v>0</v>
      </c>
      <c r="F2327" s="248"/>
      <c r="G2327" s="249"/>
      <c r="H2327" s="172">
        <f t="shared" si="2328"/>
        <v>0</v>
      </c>
      <c r="I2327" s="248"/>
      <c r="J2327" s="250"/>
      <c r="K2327" s="174">
        <f t="shared" si="2329"/>
        <v>0</v>
      </c>
      <c r="L2327" s="248"/>
      <c r="M2327" s="250"/>
      <c r="N2327" s="251"/>
      <c r="O2327" s="248"/>
      <c r="P2327" s="251"/>
      <c r="Q2327" s="166">
        <f t="shared" si="2330"/>
        <v>0</v>
      </c>
      <c r="R2327" s="251"/>
      <c r="S2327" s="251"/>
      <c r="T2327" s="167">
        <f t="shared" si="2341"/>
        <v>0</v>
      </c>
      <c r="U2327" s="157"/>
      <c r="V2327" s="248"/>
      <c r="W2327" s="251"/>
      <c r="X2327" s="166">
        <f t="shared" si="2331"/>
        <v>0</v>
      </c>
      <c r="Y2327" s="251"/>
      <c r="Z2327" s="251"/>
      <c r="AA2327" s="167">
        <f t="shared" si="2342"/>
        <v>0</v>
      </c>
      <c r="AB2327" s="157"/>
      <c r="AC2327" s="248"/>
      <c r="AD2327" s="251"/>
      <c r="AE2327" s="166">
        <f t="shared" si="2332"/>
        <v>0</v>
      </c>
      <c r="AF2327" s="251"/>
      <c r="AG2327" s="251"/>
      <c r="AH2327" s="167">
        <f t="shared" si="2343"/>
        <v>0</v>
      </c>
      <c r="AJ2327" s="252"/>
      <c r="AK2327" s="253"/>
      <c r="AL2327" s="254"/>
      <c r="AM2327" s="253"/>
      <c r="AN2327" s="254"/>
      <c r="AO2327" s="253"/>
      <c r="AP2327" s="254"/>
      <c r="AQ2327" s="253"/>
      <c r="AR2327" s="254"/>
      <c r="AS2327" s="253"/>
      <c r="AT2327" s="254"/>
      <c r="AU2327" s="253"/>
      <c r="AV2327" s="163">
        <f t="shared" si="2334"/>
        <v>0</v>
      </c>
      <c r="AW2327" s="168">
        <f t="shared" si="2335"/>
        <v>0</v>
      </c>
      <c r="AY2327" s="163">
        <f t="shared" si="2336"/>
        <v>0</v>
      </c>
      <c r="AZ2327" s="163">
        <f t="shared" si="2337"/>
        <v>0</v>
      </c>
      <c r="BA2327" s="163">
        <f t="shared" si="2338"/>
        <v>0</v>
      </c>
      <c r="BB2327" s="163">
        <f t="shared" si="2339"/>
        <v>0</v>
      </c>
      <c r="BC2327" s="163">
        <f t="shared" si="2311"/>
        <v>0</v>
      </c>
      <c r="BD2327" s="163">
        <f t="shared" si="2340"/>
        <v>0</v>
      </c>
    </row>
    <row r="2328" spans="2:56" x14ac:dyDescent="0.3">
      <c r="B2328" s="169" t="s">
        <v>114</v>
      </c>
      <c r="C2328" s="248"/>
      <c r="D2328" s="249"/>
      <c r="E2328" s="172">
        <f t="shared" si="2327"/>
        <v>0</v>
      </c>
      <c r="F2328" s="248"/>
      <c r="G2328" s="249"/>
      <c r="H2328" s="172">
        <f t="shared" si="2328"/>
        <v>0</v>
      </c>
      <c r="I2328" s="248"/>
      <c r="J2328" s="250"/>
      <c r="K2328" s="174">
        <f t="shared" si="2329"/>
        <v>0</v>
      </c>
      <c r="L2328" s="248"/>
      <c r="M2328" s="250"/>
      <c r="N2328" s="251"/>
      <c r="O2328" s="248"/>
      <c r="P2328" s="251"/>
      <c r="Q2328" s="166">
        <f t="shared" si="2330"/>
        <v>0</v>
      </c>
      <c r="R2328" s="251"/>
      <c r="S2328" s="251"/>
      <c r="T2328" s="167">
        <f t="shared" si="2341"/>
        <v>0</v>
      </c>
      <c r="U2328" s="157"/>
      <c r="V2328" s="248"/>
      <c r="W2328" s="251"/>
      <c r="X2328" s="166">
        <f t="shared" si="2331"/>
        <v>0</v>
      </c>
      <c r="Y2328" s="251"/>
      <c r="Z2328" s="251"/>
      <c r="AA2328" s="167">
        <f t="shared" si="2342"/>
        <v>0</v>
      </c>
      <c r="AB2328" s="157"/>
      <c r="AC2328" s="248"/>
      <c r="AD2328" s="251"/>
      <c r="AE2328" s="166">
        <f t="shared" si="2332"/>
        <v>0</v>
      </c>
      <c r="AF2328" s="251"/>
      <c r="AG2328" s="251"/>
      <c r="AH2328" s="167">
        <f t="shared" si="2343"/>
        <v>0</v>
      </c>
      <c r="AJ2328" s="252"/>
      <c r="AK2328" s="253"/>
      <c r="AL2328" s="254"/>
      <c r="AM2328" s="253"/>
      <c r="AN2328" s="254"/>
      <c r="AO2328" s="253"/>
      <c r="AP2328" s="254"/>
      <c r="AQ2328" s="253"/>
      <c r="AR2328" s="254"/>
      <c r="AS2328" s="253"/>
      <c r="AT2328" s="254"/>
      <c r="AU2328" s="253"/>
      <c r="AV2328" s="163">
        <f t="shared" si="2334"/>
        <v>0</v>
      </c>
      <c r="AW2328" s="168">
        <f t="shared" si="2335"/>
        <v>0</v>
      </c>
      <c r="AY2328" s="163">
        <f t="shared" si="2336"/>
        <v>0</v>
      </c>
      <c r="AZ2328" s="163">
        <f t="shared" si="2337"/>
        <v>0</v>
      </c>
      <c r="BA2328" s="163">
        <f t="shared" si="2338"/>
        <v>0</v>
      </c>
      <c r="BB2328" s="163">
        <f t="shared" si="2339"/>
        <v>0</v>
      </c>
      <c r="BC2328" s="163">
        <f t="shared" si="2311"/>
        <v>0</v>
      </c>
      <c r="BD2328" s="163">
        <f t="shared" si="2340"/>
        <v>0</v>
      </c>
    </row>
    <row r="2329" spans="2:56" x14ac:dyDescent="0.3">
      <c r="B2329" s="179" t="s">
        <v>115</v>
      </c>
      <c r="C2329" s="83">
        <f>SUM(C2330:C2332)</f>
        <v>0</v>
      </c>
      <c r="D2329" s="84">
        <f>SUM(D2330:D2332)</f>
        <v>0</v>
      </c>
      <c r="E2329" s="85">
        <f t="shared" si="2327"/>
        <v>0</v>
      </c>
      <c r="F2329" s="83">
        <f>SUM(F2330:F2332)</f>
        <v>0</v>
      </c>
      <c r="G2329" s="84">
        <f>SUM(G2330:G2332)</f>
        <v>0</v>
      </c>
      <c r="H2329" s="85">
        <f t="shared" si="2328"/>
        <v>0</v>
      </c>
      <c r="I2329" s="83">
        <f>SUM(I2330:I2332)</f>
        <v>0</v>
      </c>
      <c r="J2329" s="86">
        <f>SUM(J2330:J2332)</f>
        <v>0</v>
      </c>
      <c r="K2329" s="87">
        <f t="shared" si="2329"/>
        <v>0</v>
      </c>
      <c r="L2329" s="83">
        <f>SUM(L2330:L2332)</f>
        <v>0</v>
      </c>
      <c r="M2329" s="86">
        <f>SUM(M2330:M2332)</f>
        <v>0</v>
      </c>
      <c r="N2329" s="88">
        <f>SUM(N2330:N2332)</f>
        <v>0</v>
      </c>
      <c r="O2329" s="83">
        <f>SUM(O2330:O2332)</f>
        <v>0</v>
      </c>
      <c r="P2329" s="88">
        <f>SUM(P2330:P2332)</f>
        <v>0</v>
      </c>
      <c r="Q2329" s="177">
        <f t="shared" si="2330"/>
        <v>0</v>
      </c>
      <c r="R2329" s="88">
        <f>SUM(R2330:R2332)</f>
        <v>0</v>
      </c>
      <c r="S2329" s="88">
        <f>SUM(S2330:S2332)</f>
        <v>0</v>
      </c>
      <c r="T2329" s="178">
        <f t="shared" si="2341"/>
        <v>0</v>
      </c>
      <c r="U2329" s="157"/>
      <c r="V2329" s="83">
        <f>SUM(V2330:V2332)</f>
        <v>0</v>
      </c>
      <c r="W2329" s="88">
        <f>SUM(W2330:W2332)</f>
        <v>0</v>
      </c>
      <c r="X2329" s="177">
        <f t="shared" si="2331"/>
        <v>0</v>
      </c>
      <c r="Y2329" s="88">
        <f>SUM(Y2330:Y2332)</f>
        <v>0</v>
      </c>
      <c r="Z2329" s="88">
        <f>SUM(Z2330:Z2332)</f>
        <v>0</v>
      </c>
      <c r="AA2329" s="178">
        <f t="shared" si="2342"/>
        <v>0</v>
      </c>
      <c r="AB2329" s="157"/>
      <c r="AC2329" s="83">
        <f>SUM(AC2330:AC2332)</f>
        <v>0</v>
      </c>
      <c r="AD2329" s="88">
        <f>SUM(AD2330:AD2332)</f>
        <v>0</v>
      </c>
      <c r="AE2329" s="177">
        <f t="shared" si="2332"/>
        <v>0</v>
      </c>
      <c r="AF2329" s="88">
        <f>SUM(AF2330:AF2332)</f>
        <v>0</v>
      </c>
      <c r="AG2329" s="88">
        <f>SUM(AG2330:AG2332)</f>
        <v>0</v>
      </c>
      <c r="AH2329" s="178">
        <f t="shared" si="2343"/>
        <v>0</v>
      </c>
      <c r="AJ2329" s="84">
        <f t="shared" ref="AJ2329:AU2329" si="2344">SUM(AJ2330:AJ2332)</f>
        <v>0</v>
      </c>
      <c r="AK2329" s="86">
        <f t="shared" si="2344"/>
        <v>0</v>
      </c>
      <c r="AL2329" s="88">
        <f t="shared" si="2344"/>
        <v>0</v>
      </c>
      <c r="AM2329" s="86">
        <f t="shared" si="2344"/>
        <v>0</v>
      </c>
      <c r="AN2329" s="88">
        <f t="shared" si="2344"/>
        <v>0</v>
      </c>
      <c r="AO2329" s="86">
        <f t="shared" si="2344"/>
        <v>0</v>
      </c>
      <c r="AP2329" s="88">
        <f t="shared" si="2344"/>
        <v>0</v>
      </c>
      <c r="AQ2329" s="86">
        <f t="shared" si="2344"/>
        <v>0</v>
      </c>
      <c r="AR2329" s="88">
        <f t="shared" si="2344"/>
        <v>0</v>
      </c>
      <c r="AS2329" s="86">
        <f t="shared" si="2344"/>
        <v>0</v>
      </c>
      <c r="AT2329" s="88">
        <f t="shared" si="2344"/>
        <v>0</v>
      </c>
      <c r="AU2329" s="86">
        <f t="shared" si="2344"/>
        <v>0</v>
      </c>
      <c r="AV2329" s="86">
        <f t="shared" si="2334"/>
        <v>0</v>
      </c>
      <c r="AW2329" s="93">
        <f t="shared" si="2335"/>
        <v>0</v>
      </c>
      <c r="AY2329" s="86">
        <f t="shared" si="2336"/>
        <v>0</v>
      </c>
      <c r="AZ2329" s="86">
        <f t="shared" si="2337"/>
        <v>0</v>
      </c>
      <c r="BA2329" s="86">
        <f t="shared" si="2338"/>
        <v>0</v>
      </c>
      <c r="BB2329" s="86">
        <f t="shared" si="2339"/>
        <v>0</v>
      </c>
      <c r="BC2329" s="86">
        <f t="shared" ref="BC2329:BC2392" si="2345">SUM(AY2329,AZ2329,BA2329,BB2329)</f>
        <v>0</v>
      </c>
      <c r="BD2329" s="86">
        <f t="shared" si="2340"/>
        <v>0</v>
      </c>
    </row>
    <row r="2330" spans="2:56" x14ac:dyDescent="0.3">
      <c r="B2330" s="169" t="s">
        <v>116</v>
      </c>
      <c r="C2330" s="248"/>
      <c r="D2330" s="249"/>
      <c r="E2330" s="172">
        <f t="shared" si="2327"/>
        <v>0</v>
      </c>
      <c r="F2330" s="248"/>
      <c r="G2330" s="249"/>
      <c r="H2330" s="172">
        <f t="shared" si="2328"/>
        <v>0</v>
      </c>
      <c r="I2330" s="248"/>
      <c r="J2330" s="250"/>
      <c r="K2330" s="174">
        <f t="shared" si="2329"/>
        <v>0</v>
      </c>
      <c r="L2330" s="248"/>
      <c r="M2330" s="250"/>
      <c r="N2330" s="251"/>
      <c r="O2330" s="248"/>
      <c r="P2330" s="251"/>
      <c r="Q2330" s="166">
        <f t="shared" si="2330"/>
        <v>0</v>
      </c>
      <c r="R2330" s="251"/>
      <c r="S2330" s="251"/>
      <c r="T2330" s="167">
        <f t="shared" si="2341"/>
        <v>0</v>
      </c>
      <c r="U2330" s="157"/>
      <c r="V2330" s="248"/>
      <c r="W2330" s="251"/>
      <c r="X2330" s="166">
        <f t="shared" si="2331"/>
        <v>0</v>
      </c>
      <c r="Y2330" s="251"/>
      <c r="Z2330" s="251"/>
      <c r="AA2330" s="167">
        <f t="shared" si="2342"/>
        <v>0</v>
      </c>
      <c r="AB2330" s="157"/>
      <c r="AC2330" s="248"/>
      <c r="AD2330" s="251"/>
      <c r="AE2330" s="166">
        <f t="shared" si="2332"/>
        <v>0</v>
      </c>
      <c r="AF2330" s="251"/>
      <c r="AG2330" s="251"/>
      <c r="AH2330" s="167">
        <f t="shared" si="2343"/>
        <v>0</v>
      </c>
      <c r="AJ2330" s="252"/>
      <c r="AK2330" s="253"/>
      <c r="AL2330" s="254"/>
      <c r="AM2330" s="253"/>
      <c r="AN2330" s="254"/>
      <c r="AO2330" s="253"/>
      <c r="AP2330" s="254"/>
      <c r="AQ2330" s="253"/>
      <c r="AR2330" s="254"/>
      <c r="AS2330" s="253"/>
      <c r="AT2330" s="254"/>
      <c r="AU2330" s="253"/>
      <c r="AV2330" s="163">
        <f t="shared" si="2334"/>
        <v>0</v>
      </c>
      <c r="AW2330" s="168">
        <f t="shared" si="2335"/>
        <v>0</v>
      </c>
      <c r="AY2330" s="163">
        <f t="shared" si="2336"/>
        <v>0</v>
      </c>
      <c r="AZ2330" s="163">
        <f t="shared" si="2337"/>
        <v>0</v>
      </c>
      <c r="BA2330" s="163">
        <f t="shared" si="2338"/>
        <v>0</v>
      </c>
      <c r="BB2330" s="163">
        <f t="shared" si="2339"/>
        <v>0</v>
      </c>
      <c r="BC2330" s="163">
        <f t="shared" si="2345"/>
        <v>0</v>
      </c>
      <c r="BD2330" s="163">
        <f t="shared" si="2340"/>
        <v>0</v>
      </c>
    </row>
    <row r="2331" spans="2:56" x14ac:dyDescent="0.3">
      <c r="B2331" s="169" t="s">
        <v>117</v>
      </c>
      <c r="C2331" s="248"/>
      <c r="D2331" s="249"/>
      <c r="E2331" s="172">
        <f t="shared" si="2327"/>
        <v>0</v>
      </c>
      <c r="F2331" s="248"/>
      <c r="G2331" s="249"/>
      <c r="H2331" s="172">
        <f t="shared" si="2328"/>
        <v>0</v>
      </c>
      <c r="I2331" s="248"/>
      <c r="J2331" s="250"/>
      <c r="K2331" s="174">
        <f t="shared" si="2329"/>
        <v>0</v>
      </c>
      <c r="L2331" s="248"/>
      <c r="M2331" s="250"/>
      <c r="N2331" s="251"/>
      <c r="O2331" s="248"/>
      <c r="P2331" s="251"/>
      <c r="Q2331" s="166">
        <f t="shared" si="2330"/>
        <v>0</v>
      </c>
      <c r="R2331" s="251"/>
      <c r="S2331" s="251"/>
      <c r="T2331" s="167">
        <f t="shared" si="2341"/>
        <v>0</v>
      </c>
      <c r="U2331" s="157"/>
      <c r="V2331" s="248"/>
      <c r="W2331" s="251"/>
      <c r="X2331" s="166">
        <f t="shared" si="2331"/>
        <v>0</v>
      </c>
      <c r="Y2331" s="251"/>
      <c r="Z2331" s="251"/>
      <c r="AA2331" s="167">
        <f t="shared" si="2342"/>
        <v>0</v>
      </c>
      <c r="AB2331" s="157"/>
      <c r="AC2331" s="248"/>
      <c r="AD2331" s="251"/>
      <c r="AE2331" s="166">
        <f t="shared" si="2332"/>
        <v>0</v>
      </c>
      <c r="AF2331" s="251"/>
      <c r="AG2331" s="251"/>
      <c r="AH2331" s="167">
        <f t="shared" si="2343"/>
        <v>0</v>
      </c>
      <c r="AJ2331" s="252"/>
      <c r="AK2331" s="253"/>
      <c r="AL2331" s="254"/>
      <c r="AM2331" s="253"/>
      <c r="AN2331" s="254"/>
      <c r="AO2331" s="253"/>
      <c r="AP2331" s="254"/>
      <c r="AQ2331" s="253"/>
      <c r="AR2331" s="254"/>
      <c r="AS2331" s="253"/>
      <c r="AT2331" s="254"/>
      <c r="AU2331" s="253"/>
      <c r="AV2331" s="163">
        <f t="shared" si="2334"/>
        <v>0</v>
      </c>
      <c r="AW2331" s="168">
        <f t="shared" si="2335"/>
        <v>0</v>
      </c>
      <c r="AY2331" s="163">
        <f t="shared" si="2336"/>
        <v>0</v>
      </c>
      <c r="AZ2331" s="163">
        <f t="shared" si="2337"/>
        <v>0</v>
      </c>
      <c r="BA2331" s="163">
        <f t="shared" si="2338"/>
        <v>0</v>
      </c>
      <c r="BB2331" s="163">
        <f t="shared" si="2339"/>
        <v>0</v>
      </c>
      <c r="BC2331" s="163">
        <f t="shared" si="2345"/>
        <v>0</v>
      </c>
      <c r="BD2331" s="163">
        <f t="shared" si="2340"/>
        <v>0</v>
      </c>
    </row>
    <row r="2332" spans="2:56" x14ac:dyDescent="0.3">
      <c r="B2332" s="169" t="s">
        <v>118</v>
      </c>
      <c r="C2332" s="248"/>
      <c r="D2332" s="249"/>
      <c r="E2332" s="172">
        <f t="shared" si="2327"/>
        <v>0</v>
      </c>
      <c r="F2332" s="248"/>
      <c r="G2332" s="249"/>
      <c r="H2332" s="172">
        <f t="shared" si="2328"/>
        <v>0</v>
      </c>
      <c r="I2332" s="248"/>
      <c r="J2332" s="250"/>
      <c r="K2332" s="174">
        <f t="shared" si="2329"/>
        <v>0</v>
      </c>
      <c r="L2332" s="248"/>
      <c r="M2332" s="250"/>
      <c r="N2332" s="251"/>
      <c r="O2332" s="248"/>
      <c r="P2332" s="251"/>
      <c r="Q2332" s="166">
        <f t="shared" si="2330"/>
        <v>0</v>
      </c>
      <c r="R2332" s="251"/>
      <c r="S2332" s="251"/>
      <c r="T2332" s="167">
        <f t="shared" si="2341"/>
        <v>0</v>
      </c>
      <c r="U2332" s="157"/>
      <c r="V2332" s="248"/>
      <c r="W2332" s="251"/>
      <c r="X2332" s="166">
        <f t="shared" si="2331"/>
        <v>0</v>
      </c>
      <c r="Y2332" s="251"/>
      <c r="Z2332" s="251"/>
      <c r="AA2332" s="167">
        <f t="shared" si="2342"/>
        <v>0</v>
      </c>
      <c r="AB2332" s="157"/>
      <c r="AC2332" s="248"/>
      <c r="AD2332" s="251"/>
      <c r="AE2332" s="166">
        <f t="shared" si="2332"/>
        <v>0</v>
      </c>
      <c r="AF2332" s="251"/>
      <c r="AG2332" s="251"/>
      <c r="AH2332" s="167">
        <f t="shared" si="2343"/>
        <v>0</v>
      </c>
      <c r="AJ2332" s="252"/>
      <c r="AK2332" s="253"/>
      <c r="AL2332" s="254"/>
      <c r="AM2332" s="253"/>
      <c r="AN2332" s="254"/>
      <c r="AO2332" s="253"/>
      <c r="AP2332" s="254"/>
      <c r="AQ2332" s="253"/>
      <c r="AR2332" s="254"/>
      <c r="AS2332" s="253"/>
      <c r="AT2332" s="254"/>
      <c r="AU2332" s="253"/>
      <c r="AV2332" s="163">
        <f t="shared" si="2334"/>
        <v>0</v>
      </c>
      <c r="AW2332" s="168">
        <f t="shared" si="2335"/>
        <v>0</v>
      </c>
      <c r="AY2332" s="163">
        <f t="shared" si="2336"/>
        <v>0</v>
      </c>
      <c r="AZ2332" s="163">
        <f t="shared" si="2337"/>
        <v>0</v>
      </c>
      <c r="BA2332" s="163">
        <f t="shared" si="2338"/>
        <v>0</v>
      </c>
      <c r="BB2332" s="163">
        <f t="shared" si="2339"/>
        <v>0</v>
      </c>
      <c r="BC2332" s="163">
        <f t="shared" si="2345"/>
        <v>0</v>
      </c>
      <c r="BD2332" s="163">
        <f t="shared" si="2340"/>
        <v>0</v>
      </c>
    </row>
    <row r="2333" spans="2:56" x14ac:dyDescent="0.3">
      <c r="B2333" s="179" t="s">
        <v>119</v>
      </c>
      <c r="C2333" s="83">
        <f>SUM(C2334)</f>
        <v>0</v>
      </c>
      <c r="D2333" s="84">
        <f>SUM(D2334)</f>
        <v>0</v>
      </c>
      <c r="E2333" s="85">
        <f t="shared" si="2327"/>
        <v>0</v>
      </c>
      <c r="F2333" s="83">
        <f>SUM(F2334)</f>
        <v>2000</v>
      </c>
      <c r="G2333" s="84">
        <f>SUM(G2334)</f>
        <v>2000</v>
      </c>
      <c r="H2333" s="85">
        <f t="shared" si="2328"/>
        <v>1</v>
      </c>
      <c r="I2333" s="83">
        <f>SUM(I2334)</f>
        <v>0</v>
      </c>
      <c r="J2333" s="86">
        <f>SUM(J2334)</f>
        <v>0</v>
      </c>
      <c r="K2333" s="87">
        <f t="shared" si="2329"/>
        <v>0</v>
      </c>
      <c r="L2333" s="83">
        <f>SUM(L2334)</f>
        <v>0</v>
      </c>
      <c r="M2333" s="86">
        <f>SUM(M2334)</f>
        <v>2000</v>
      </c>
      <c r="N2333" s="88">
        <f>SUM(N2334)</f>
        <v>0</v>
      </c>
      <c r="O2333" s="83">
        <f>SUM(O2334)</f>
        <v>0</v>
      </c>
      <c r="P2333" s="88">
        <f>SUM(P2334)</f>
        <v>2000</v>
      </c>
      <c r="Q2333" s="177">
        <f t="shared" si="2330"/>
        <v>2000</v>
      </c>
      <c r="R2333" s="88">
        <f>SUM(R2334)</f>
        <v>0</v>
      </c>
      <c r="S2333" s="88">
        <f>SUM(S2334)</f>
        <v>0</v>
      </c>
      <c r="T2333" s="178">
        <f t="shared" si="2341"/>
        <v>2000</v>
      </c>
      <c r="U2333" s="157"/>
      <c r="V2333" s="83">
        <f>SUM(V2334)</f>
        <v>0</v>
      </c>
      <c r="W2333" s="88">
        <f>SUM(W2334)</f>
        <v>0</v>
      </c>
      <c r="X2333" s="177">
        <f t="shared" si="2331"/>
        <v>0</v>
      </c>
      <c r="Y2333" s="88">
        <f>SUM(Y2334)</f>
        <v>0</v>
      </c>
      <c r="Z2333" s="88">
        <f>SUM(Z2334)</f>
        <v>0</v>
      </c>
      <c r="AA2333" s="178">
        <f t="shared" si="2342"/>
        <v>0</v>
      </c>
      <c r="AB2333" s="157"/>
      <c r="AC2333" s="83">
        <f>SUM(AC2334)</f>
        <v>0</v>
      </c>
      <c r="AD2333" s="88">
        <f>SUM(AD2334)</f>
        <v>0</v>
      </c>
      <c r="AE2333" s="177">
        <f t="shared" si="2332"/>
        <v>0</v>
      </c>
      <c r="AF2333" s="88">
        <f>SUM(AF2334)</f>
        <v>0</v>
      </c>
      <c r="AG2333" s="88">
        <f>SUM(AG2334)</f>
        <v>0</v>
      </c>
      <c r="AH2333" s="178">
        <f t="shared" si="2343"/>
        <v>0</v>
      </c>
      <c r="AJ2333" s="84">
        <f t="shared" ref="AJ2333:AU2333" si="2346">SUM(AJ2334)</f>
        <v>0</v>
      </c>
      <c r="AK2333" s="86">
        <f t="shared" si="2346"/>
        <v>0</v>
      </c>
      <c r="AL2333" s="88">
        <f t="shared" si="2346"/>
        <v>0</v>
      </c>
      <c r="AM2333" s="86">
        <f t="shared" si="2346"/>
        <v>0</v>
      </c>
      <c r="AN2333" s="88">
        <f t="shared" si="2346"/>
        <v>0</v>
      </c>
      <c r="AO2333" s="86">
        <f t="shared" si="2346"/>
        <v>0</v>
      </c>
      <c r="AP2333" s="88">
        <f t="shared" si="2346"/>
        <v>0</v>
      </c>
      <c r="AQ2333" s="86">
        <f t="shared" si="2346"/>
        <v>0</v>
      </c>
      <c r="AR2333" s="88">
        <f t="shared" si="2346"/>
        <v>0</v>
      </c>
      <c r="AS2333" s="86">
        <f t="shared" si="2346"/>
        <v>0</v>
      </c>
      <c r="AT2333" s="88">
        <f t="shared" si="2346"/>
        <v>0</v>
      </c>
      <c r="AU2333" s="86">
        <f t="shared" si="2346"/>
        <v>2000</v>
      </c>
      <c r="AV2333" s="86">
        <f t="shared" si="2334"/>
        <v>2000</v>
      </c>
      <c r="AW2333" s="93">
        <f t="shared" si="2335"/>
        <v>0</v>
      </c>
      <c r="AY2333" s="86">
        <f t="shared" si="2336"/>
        <v>0</v>
      </c>
      <c r="AZ2333" s="86">
        <f t="shared" si="2337"/>
        <v>0</v>
      </c>
      <c r="BA2333" s="86">
        <f t="shared" si="2338"/>
        <v>0</v>
      </c>
      <c r="BB2333" s="86">
        <f t="shared" si="2339"/>
        <v>2000</v>
      </c>
      <c r="BC2333" s="86">
        <f t="shared" si="2345"/>
        <v>2000</v>
      </c>
      <c r="BD2333" s="86">
        <f t="shared" si="2340"/>
        <v>0</v>
      </c>
    </row>
    <row r="2334" spans="2:56" x14ac:dyDescent="0.3">
      <c r="B2334" s="169" t="s">
        <v>120</v>
      </c>
      <c r="C2334" s="248"/>
      <c r="D2334" s="249"/>
      <c r="E2334" s="172">
        <f t="shared" si="2327"/>
        <v>0</v>
      </c>
      <c r="F2334" s="248">
        <v>2000</v>
      </c>
      <c r="G2334" s="249">
        <v>2000</v>
      </c>
      <c r="H2334" s="172">
        <f t="shared" si="2328"/>
        <v>1</v>
      </c>
      <c r="I2334" s="248"/>
      <c r="J2334" s="250"/>
      <c r="K2334" s="174">
        <f t="shared" si="2329"/>
        <v>0</v>
      </c>
      <c r="L2334" s="248"/>
      <c r="M2334" s="250">
        <v>2000</v>
      </c>
      <c r="N2334" s="251"/>
      <c r="O2334" s="248"/>
      <c r="P2334" s="251">
        <v>2000</v>
      </c>
      <c r="Q2334" s="166">
        <f t="shared" si="2330"/>
        <v>2000</v>
      </c>
      <c r="R2334" s="251"/>
      <c r="S2334" s="251"/>
      <c r="T2334" s="167">
        <f t="shared" si="2341"/>
        <v>2000</v>
      </c>
      <c r="U2334" s="157"/>
      <c r="V2334" s="248"/>
      <c r="W2334" s="251"/>
      <c r="X2334" s="166">
        <f t="shared" si="2331"/>
        <v>0</v>
      </c>
      <c r="Y2334" s="251"/>
      <c r="Z2334" s="251"/>
      <c r="AA2334" s="167">
        <f t="shared" si="2342"/>
        <v>0</v>
      </c>
      <c r="AB2334" s="157"/>
      <c r="AC2334" s="248"/>
      <c r="AD2334" s="251"/>
      <c r="AE2334" s="166">
        <f t="shared" si="2332"/>
        <v>0</v>
      </c>
      <c r="AF2334" s="251"/>
      <c r="AG2334" s="251"/>
      <c r="AH2334" s="167">
        <f t="shared" si="2343"/>
        <v>0</v>
      </c>
      <c r="AJ2334" s="252"/>
      <c r="AK2334" s="253"/>
      <c r="AL2334" s="254"/>
      <c r="AM2334" s="253"/>
      <c r="AN2334" s="254"/>
      <c r="AO2334" s="253"/>
      <c r="AP2334" s="254"/>
      <c r="AQ2334" s="253"/>
      <c r="AR2334" s="254"/>
      <c r="AS2334" s="253"/>
      <c r="AT2334" s="254"/>
      <c r="AU2334" s="253">
        <v>2000</v>
      </c>
      <c r="AV2334" s="163">
        <f t="shared" si="2334"/>
        <v>2000</v>
      </c>
      <c r="AW2334" s="168">
        <f t="shared" si="2335"/>
        <v>0</v>
      </c>
      <c r="AY2334" s="163">
        <f t="shared" si="2336"/>
        <v>0</v>
      </c>
      <c r="AZ2334" s="163">
        <f t="shared" si="2337"/>
        <v>0</v>
      </c>
      <c r="BA2334" s="163">
        <f t="shared" si="2338"/>
        <v>0</v>
      </c>
      <c r="BB2334" s="163">
        <f t="shared" si="2339"/>
        <v>2000</v>
      </c>
      <c r="BC2334" s="163">
        <f t="shared" si="2345"/>
        <v>2000</v>
      </c>
      <c r="BD2334" s="163">
        <f t="shared" si="2340"/>
        <v>0</v>
      </c>
    </row>
    <row r="2335" spans="2:56" x14ac:dyDescent="0.3">
      <c r="B2335" s="179" t="s">
        <v>121</v>
      </c>
      <c r="C2335" s="83">
        <f>SUM(C2336:C2340)</f>
        <v>0</v>
      </c>
      <c r="D2335" s="84">
        <f>SUM(D2336:D2340)</f>
        <v>0</v>
      </c>
      <c r="E2335" s="85">
        <f t="shared" si="2327"/>
        <v>0</v>
      </c>
      <c r="F2335" s="83">
        <f>SUM(F2336:F2340)</f>
        <v>0</v>
      </c>
      <c r="G2335" s="84">
        <f>SUM(G2336:G2340)</f>
        <v>0</v>
      </c>
      <c r="H2335" s="85">
        <f t="shared" si="2328"/>
        <v>0</v>
      </c>
      <c r="I2335" s="83">
        <f>SUM(I2336:I2340)</f>
        <v>0</v>
      </c>
      <c r="J2335" s="86">
        <f>SUM(J2336:J2340)</f>
        <v>0</v>
      </c>
      <c r="K2335" s="87">
        <f t="shared" si="2329"/>
        <v>0</v>
      </c>
      <c r="L2335" s="83">
        <f>SUM(L2336:L2340)</f>
        <v>0</v>
      </c>
      <c r="M2335" s="86">
        <f>SUM(M2336:M2340)</f>
        <v>0</v>
      </c>
      <c r="N2335" s="88">
        <f>SUM(N2336:N2340)</f>
        <v>0</v>
      </c>
      <c r="O2335" s="83">
        <f>SUM(O2336:O2340)</f>
        <v>0</v>
      </c>
      <c r="P2335" s="88">
        <f>SUM(P2336:P2340)</f>
        <v>0</v>
      </c>
      <c r="Q2335" s="177">
        <f t="shared" si="2330"/>
        <v>0</v>
      </c>
      <c r="R2335" s="88">
        <f>SUM(R2336:R2340)</f>
        <v>0</v>
      </c>
      <c r="S2335" s="88">
        <f>SUM(S2336:S2340)</f>
        <v>0</v>
      </c>
      <c r="T2335" s="178">
        <f t="shared" si="2341"/>
        <v>0</v>
      </c>
      <c r="U2335" s="157"/>
      <c r="V2335" s="83">
        <f>SUM(V2336:V2340)</f>
        <v>0</v>
      </c>
      <c r="W2335" s="88">
        <f>SUM(W2336:W2340)</f>
        <v>0</v>
      </c>
      <c r="X2335" s="177">
        <f t="shared" si="2331"/>
        <v>0</v>
      </c>
      <c r="Y2335" s="88">
        <f>SUM(Y2336:Y2340)</f>
        <v>0</v>
      </c>
      <c r="Z2335" s="88">
        <f>SUM(Z2336:Z2340)</f>
        <v>0</v>
      </c>
      <c r="AA2335" s="178">
        <f t="shared" si="2342"/>
        <v>0</v>
      </c>
      <c r="AB2335" s="157"/>
      <c r="AC2335" s="83">
        <f>SUM(AC2336:AC2340)</f>
        <v>0</v>
      </c>
      <c r="AD2335" s="88">
        <f>SUM(AD2336:AD2340)</f>
        <v>0</v>
      </c>
      <c r="AE2335" s="177">
        <f t="shared" si="2332"/>
        <v>0</v>
      </c>
      <c r="AF2335" s="88">
        <f>SUM(AF2336:AF2340)</f>
        <v>0</v>
      </c>
      <c r="AG2335" s="88">
        <f>SUM(AG2336:AG2340)</f>
        <v>0</v>
      </c>
      <c r="AH2335" s="178">
        <f t="shared" si="2343"/>
        <v>0</v>
      </c>
      <c r="AJ2335" s="84">
        <f t="shared" ref="AJ2335:AU2335" si="2347">SUM(AJ2336:AJ2340)</f>
        <v>0</v>
      </c>
      <c r="AK2335" s="86">
        <f t="shared" si="2347"/>
        <v>0</v>
      </c>
      <c r="AL2335" s="88">
        <f t="shared" si="2347"/>
        <v>0</v>
      </c>
      <c r="AM2335" s="86">
        <f t="shared" si="2347"/>
        <v>0</v>
      </c>
      <c r="AN2335" s="88">
        <f t="shared" si="2347"/>
        <v>0</v>
      </c>
      <c r="AO2335" s="86">
        <f t="shared" si="2347"/>
        <v>0</v>
      </c>
      <c r="AP2335" s="88">
        <f t="shared" si="2347"/>
        <v>0</v>
      </c>
      <c r="AQ2335" s="86">
        <f t="shared" si="2347"/>
        <v>0</v>
      </c>
      <c r="AR2335" s="88">
        <f t="shared" si="2347"/>
        <v>0</v>
      </c>
      <c r="AS2335" s="86">
        <f t="shared" si="2347"/>
        <v>0</v>
      </c>
      <c r="AT2335" s="88">
        <f t="shared" si="2347"/>
        <v>0</v>
      </c>
      <c r="AU2335" s="86">
        <f t="shared" si="2347"/>
        <v>0</v>
      </c>
      <c r="AV2335" s="86">
        <f t="shared" si="2334"/>
        <v>0</v>
      </c>
      <c r="AW2335" s="93">
        <f t="shared" si="2335"/>
        <v>0</v>
      </c>
      <c r="AY2335" s="86">
        <f t="shared" si="2336"/>
        <v>0</v>
      </c>
      <c r="AZ2335" s="86">
        <f t="shared" si="2337"/>
        <v>0</v>
      </c>
      <c r="BA2335" s="86">
        <f t="shared" si="2338"/>
        <v>0</v>
      </c>
      <c r="BB2335" s="86">
        <f t="shared" si="2339"/>
        <v>0</v>
      </c>
      <c r="BC2335" s="86">
        <f t="shared" si="2345"/>
        <v>0</v>
      </c>
      <c r="BD2335" s="86">
        <f t="shared" si="2340"/>
        <v>0</v>
      </c>
    </row>
    <row r="2336" spans="2:56" x14ac:dyDescent="0.3">
      <c r="B2336" s="169" t="s">
        <v>122</v>
      </c>
      <c r="C2336" s="248"/>
      <c r="D2336" s="249"/>
      <c r="E2336" s="172">
        <f t="shared" si="2327"/>
        <v>0</v>
      </c>
      <c r="F2336" s="248"/>
      <c r="G2336" s="249"/>
      <c r="H2336" s="172">
        <f t="shared" si="2328"/>
        <v>0</v>
      </c>
      <c r="I2336" s="248"/>
      <c r="J2336" s="250"/>
      <c r="K2336" s="174">
        <f t="shared" si="2329"/>
        <v>0</v>
      </c>
      <c r="L2336" s="248"/>
      <c r="M2336" s="250"/>
      <c r="N2336" s="251"/>
      <c r="O2336" s="248"/>
      <c r="P2336" s="251"/>
      <c r="Q2336" s="166">
        <f t="shared" si="2330"/>
        <v>0</v>
      </c>
      <c r="R2336" s="251"/>
      <c r="S2336" s="251"/>
      <c r="T2336" s="167">
        <f t="shared" si="2341"/>
        <v>0</v>
      </c>
      <c r="U2336" s="157"/>
      <c r="V2336" s="248"/>
      <c r="W2336" s="251"/>
      <c r="X2336" s="166">
        <f t="shared" si="2331"/>
        <v>0</v>
      </c>
      <c r="Y2336" s="251"/>
      <c r="Z2336" s="251"/>
      <c r="AA2336" s="167">
        <f t="shared" si="2342"/>
        <v>0</v>
      </c>
      <c r="AB2336" s="157"/>
      <c r="AC2336" s="248"/>
      <c r="AD2336" s="251"/>
      <c r="AE2336" s="166">
        <f t="shared" si="2332"/>
        <v>0</v>
      </c>
      <c r="AF2336" s="251"/>
      <c r="AG2336" s="251"/>
      <c r="AH2336" s="167">
        <f t="shared" si="2343"/>
        <v>0</v>
      </c>
      <c r="AJ2336" s="252"/>
      <c r="AK2336" s="253"/>
      <c r="AL2336" s="254"/>
      <c r="AM2336" s="253"/>
      <c r="AN2336" s="254"/>
      <c r="AO2336" s="253"/>
      <c r="AP2336" s="254"/>
      <c r="AQ2336" s="253"/>
      <c r="AR2336" s="254"/>
      <c r="AS2336" s="253"/>
      <c r="AT2336" s="254"/>
      <c r="AU2336" s="253"/>
      <c r="AV2336" s="163">
        <f t="shared" si="2334"/>
        <v>0</v>
      </c>
      <c r="AW2336" s="168">
        <f t="shared" si="2335"/>
        <v>0</v>
      </c>
      <c r="AY2336" s="163">
        <f t="shared" si="2336"/>
        <v>0</v>
      </c>
      <c r="AZ2336" s="163">
        <f t="shared" si="2337"/>
        <v>0</v>
      </c>
      <c r="BA2336" s="163">
        <f t="shared" si="2338"/>
        <v>0</v>
      </c>
      <c r="BB2336" s="163">
        <f t="shared" si="2339"/>
        <v>0</v>
      </c>
      <c r="BC2336" s="163">
        <f t="shared" si="2345"/>
        <v>0</v>
      </c>
      <c r="BD2336" s="163">
        <f t="shared" si="2340"/>
        <v>0</v>
      </c>
    </row>
    <row r="2337" spans="2:56" x14ac:dyDescent="0.3">
      <c r="B2337" s="169" t="s">
        <v>123</v>
      </c>
      <c r="C2337" s="248"/>
      <c r="D2337" s="249"/>
      <c r="E2337" s="172">
        <f t="shared" si="2327"/>
        <v>0</v>
      </c>
      <c r="F2337" s="248"/>
      <c r="G2337" s="249"/>
      <c r="H2337" s="172">
        <f t="shared" si="2328"/>
        <v>0</v>
      </c>
      <c r="I2337" s="248"/>
      <c r="J2337" s="250"/>
      <c r="K2337" s="174">
        <f t="shared" si="2329"/>
        <v>0</v>
      </c>
      <c r="L2337" s="248"/>
      <c r="M2337" s="250"/>
      <c r="N2337" s="251"/>
      <c r="O2337" s="248"/>
      <c r="P2337" s="251"/>
      <c r="Q2337" s="166">
        <f t="shared" si="2330"/>
        <v>0</v>
      </c>
      <c r="R2337" s="251"/>
      <c r="S2337" s="251"/>
      <c r="T2337" s="167">
        <f t="shared" si="2341"/>
        <v>0</v>
      </c>
      <c r="U2337" s="157"/>
      <c r="V2337" s="248"/>
      <c r="W2337" s="251"/>
      <c r="X2337" s="166">
        <f t="shared" si="2331"/>
        <v>0</v>
      </c>
      <c r="Y2337" s="251"/>
      <c r="Z2337" s="251"/>
      <c r="AA2337" s="167">
        <f t="shared" si="2342"/>
        <v>0</v>
      </c>
      <c r="AB2337" s="157"/>
      <c r="AC2337" s="248"/>
      <c r="AD2337" s="251"/>
      <c r="AE2337" s="166">
        <f t="shared" si="2332"/>
        <v>0</v>
      </c>
      <c r="AF2337" s="251"/>
      <c r="AG2337" s="251"/>
      <c r="AH2337" s="167">
        <f t="shared" si="2343"/>
        <v>0</v>
      </c>
      <c r="AJ2337" s="252"/>
      <c r="AK2337" s="253"/>
      <c r="AL2337" s="254"/>
      <c r="AM2337" s="253"/>
      <c r="AN2337" s="254"/>
      <c r="AO2337" s="253"/>
      <c r="AP2337" s="254"/>
      <c r="AQ2337" s="253"/>
      <c r="AR2337" s="254"/>
      <c r="AS2337" s="253"/>
      <c r="AT2337" s="254"/>
      <c r="AU2337" s="253"/>
      <c r="AV2337" s="163">
        <f t="shared" si="2334"/>
        <v>0</v>
      </c>
      <c r="AW2337" s="168">
        <f t="shared" si="2335"/>
        <v>0</v>
      </c>
      <c r="AY2337" s="163">
        <f t="shared" si="2336"/>
        <v>0</v>
      </c>
      <c r="AZ2337" s="163">
        <f t="shared" si="2337"/>
        <v>0</v>
      </c>
      <c r="BA2337" s="163">
        <f t="shared" si="2338"/>
        <v>0</v>
      </c>
      <c r="BB2337" s="163">
        <f t="shared" si="2339"/>
        <v>0</v>
      </c>
      <c r="BC2337" s="163">
        <f t="shared" si="2345"/>
        <v>0</v>
      </c>
      <c r="BD2337" s="163">
        <f t="shared" si="2340"/>
        <v>0</v>
      </c>
    </row>
    <row r="2338" spans="2:56" x14ac:dyDescent="0.3">
      <c r="B2338" s="169" t="s">
        <v>124</v>
      </c>
      <c r="C2338" s="248"/>
      <c r="D2338" s="249"/>
      <c r="E2338" s="172">
        <f t="shared" si="2327"/>
        <v>0</v>
      </c>
      <c r="F2338" s="248"/>
      <c r="G2338" s="249"/>
      <c r="H2338" s="172">
        <f t="shared" si="2328"/>
        <v>0</v>
      </c>
      <c r="I2338" s="248"/>
      <c r="J2338" s="250"/>
      <c r="K2338" s="174">
        <f t="shared" si="2329"/>
        <v>0</v>
      </c>
      <c r="L2338" s="248"/>
      <c r="M2338" s="250"/>
      <c r="N2338" s="251"/>
      <c r="O2338" s="248"/>
      <c r="P2338" s="251"/>
      <c r="Q2338" s="166">
        <f t="shared" si="2330"/>
        <v>0</v>
      </c>
      <c r="R2338" s="251"/>
      <c r="S2338" s="251"/>
      <c r="T2338" s="167">
        <f t="shared" si="2341"/>
        <v>0</v>
      </c>
      <c r="U2338" s="157"/>
      <c r="V2338" s="248"/>
      <c r="W2338" s="251"/>
      <c r="X2338" s="166">
        <f t="shared" si="2331"/>
        <v>0</v>
      </c>
      <c r="Y2338" s="251"/>
      <c r="Z2338" s="251"/>
      <c r="AA2338" s="167">
        <f t="shared" si="2342"/>
        <v>0</v>
      </c>
      <c r="AB2338" s="157"/>
      <c r="AC2338" s="248"/>
      <c r="AD2338" s="251"/>
      <c r="AE2338" s="166">
        <f t="shared" si="2332"/>
        <v>0</v>
      </c>
      <c r="AF2338" s="251"/>
      <c r="AG2338" s="251"/>
      <c r="AH2338" s="167">
        <f t="shared" si="2343"/>
        <v>0</v>
      </c>
      <c r="AJ2338" s="252"/>
      <c r="AK2338" s="253"/>
      <c r="AL2338" s="254"/>
      <c r="AM2338" s="253"/>
      <c r="AN2338" s="254"/>
      <c r="AO2338" s="253"/>
      <c r="AP2338" s="254"/>
      <c r="AQ2338" s="253"/>
      <c r="AR2338" s="254"/>
      <c r="AS2338" s="253"/>
      <c r="AT2338" s="254"/>
      <c r="AU2338" s="253"/>
      <c r="AV2338" s="163">
        <f t="shared" si="2334"/>
        <v>0</v>
      </c>
      <c r="AW2338" s="168">
        <f t="shared" si="2335"/>
        <v>0</v>
      </c>
      <c r="AY2338" s="163">
        <f t="shared" si="2336"/>
        <v>0</v>
      </c>
      <c r="AZ2338" s="163">
        <f t="shared" si="2337"/>
        <v>0</v>
      </c>
      <c r="BA2338" s="163">
        <f t="shared" si="2338"/>
        <v>0</v>
      </c>
      <c r="BB2338" s="163">
        <f t="shared" si="2339"/>
        <v>0</v>
      </c>
      <c r="BC2338" s="163">
        <f t="shared" si="2345"/>
        <v>0</v>
      </c>
      <c r="BD2338" s="163">
        <f t="shared" si="2340"/>
        <v>0</v>
      </c>
    </row>
    <row r="2339" spans="2:56" x14ac:dyDescent="0.3">
      <c r="B2339" s="169" t="s">
        <v>125</v>
      </c>
      <c r="C2339" s="248"/>
      <c r="D2339" s="249"/>
      <c r="E2339" s="172">
        <f t="shared" si="2327"/>
        <v>0</v>
      </c>
      <c r="F2339" s="248"/>
      <c r="G2339" s="249"/>
      <c r="H2339" s="172">
        <f t="shared" si="2328"/>
        <v>0</v>
      </c>
      <c r="I2339" s="248"/>
      <c r="J2339" s="250"/>
      <c r="K2339" s="174">
        <f t="shared" si="2329"/>
        <v>0</v>
      </c>
      <c r="L2339" s="248"/>
      <c r="M2339" s="250"/>
      <c r="N2339" s="251"/>
      <c r="O2339" s="248"/>
      <c r="P2339" s="251"/>
      <c r="Q2339" s="166">
        <f t="shared" si="2330"/>
        <v>0</v>
      </c>
      <c r="R2339" s="251"/>
      <c r="S2339" s="251"/>
      <c r="T2339" s="167">
        <f t="shared" si="2341"/>
        <v>0</v>
      </c>
      <c r="U2339" s="157"/>
      <c r="V2339" s="248"/>
      <c r="W2339" s="251"/>
      <c r="X2339" s="166">
        <f t="shared" si="2331"/>
        <v>0</v>
      </c>
      <c r="Y2339" s="251"/>
      <c r="Z2339" s="251"/>
      <c r="AA2339" s="167">
        <f t="shared" si="2342"/>
        <v>0</v>
      </c>
      <c r="AB2339" s="157"/>
      <c r="AC2339" s="248"/>
      <c r="AD2339" s="251"/>
      <c r="AE2339" s="166">
        <f t="shared" si="2332"/>
        <v>0</v>
      </c>
      <c r="AF2339" s="251"/>
      <c r="AG2339" s="251"/>
      <c r="AH2339" s="167">
        <f t="shared" si="2343"/>
        <v>0</v>
      </c>
      <c r="AJ2339" s="252"/>
      <c r="AK2339" s="253"/>
      <c r="AL2339" s="254"/>
      <c r="AM2339" s="253"/>
      <c r="AN2339" s="254"/>
      <c r="AO2339" s="253"/>
      <c r="AP2339" s="254"/>
      <c r="AQ2339" s="253"/>
      <c r="AR2339" s="254"/>
      <c r="AS2339" s="253"/>
      <c r="AT2339" s="254"/>
      <c r="AU2339" s="253"/>
      <c r="AV2339" s="163">
        <f t="shared" si="2334"/>
        <v>0</v>
      </c>
      <c r="AW2339" s="168">
        <f t="shared" si="2335"/>
        <v>0</v>
      </c>
      <c r="AY2339" s="163">
        <f t="shared" si="2336"/>
        <v>0</v>
      </c>
      <c r="AZ2339" s="163">
        <f t="shared" si="2337"/>
        <v>0</v>
      </c>
      <c r="BA2339" s="163">
        <f t="shared" si="2338"/>
        <v>0</v>
      </c>
      <c r="BB2339" s="163">
        <f t="shared" si="2339"/>
        <v>0</v>
      </c>
      <c r="BC2339" s="163">
        <f t="shared" si="2345"/>
        <v>0</v>
      </c>
      <c r="BD2339" s="163">
        <f t="shared" si="2340"/>
        <v>0</v>
      </c>
    </row>
    <row r="2340" spans="2:56" x14ac:dyDescent="0.3">
      <c r="B2340" s="169" t="s">
        <v>126</v>
      </c>
      <c r="C2340" s="248"/>
      <c r="D2340" s="249"/>
      <c r="E2340" s="172">
        <f t="shared" si="2327"/>
        <v>0</v>
      </c>
      <c r="F2340" s="248"/>
      <c r="G2340" s="249"/>
      <c r="H2340" s="172">
        <f t="shared" si="2328"/>
        <v>0</v>
      </c>
      <c r="I2340" s="248"/>
      <c r="J2340" s="250"/>
      <c r="K2340" s="174">
        <f t="shared" si="2329"/>
        <v>0</v>
      </c>
      <c r="L2340" s="248"/>
      <c r="M2340" s="250"/>
      <c r="N2340" s="251"/>
      <c r="O2340" s="248"/>
      <c r="P2340" s="251"/>
      <c r="Q2340" s="166">
        <f t="shared" si="2330"/>
        <v>0</v>
      </c>
      <c r="R2340" s="251"/>
      <c r="S2340" s="251"/>
      <c r="T2340" s="167">
        <f t="shared" si="2341"/>
        <v>0</v>
      </c>
      <c r="U2340" s="157"/>
      <c r="V2340" s="248"/>
      <c r="W2340" s="251"/>
      <c r="X2340" s="166">
        <f t="shared" si="2331"/>
        <v>0</v>
      </c>
      <c r="Y2340" s="251"/>
      <c r="Z2340" s="251"/>
      <c r="AA2340" s="167">
        <f t="shared" si="2342"/>
        <v>0</v>
      </c>
      <c r="AB2340" s="157"/>
      <c r="AC2340" s="248"/>
      <c r="AD2340" s="251"/>
      <c r="AE2340" s="166">
        <f t="shared" si="2332"/>
        <v>0</v>
      </c>
      <c r="AF2340" s="251"/>
      <c r="AG2340" s="251"/>
      <c r="AH2340" s="167">
        <f t="shared" si="2343"/>
        <v>0</v>
      </c>
      <c r="AJ2340" s="252"/>
      <c r="AK2340" s="253"/>
      <c r="AL2340" s="254"/>
      <c r="AM2340" s="253"/>
      <c r="AN2340" s="254"/>
      <c r="AO2340" s="253"/>
      <c r="AP2340" s="254"/>
      <c r="AQ2340" s="253"/>
      <c r="AR2340" s="254"/>
      <c r="AS2340" s="253"/>
      <c r="AT2340" s="254"/>
      <c r="AU2340" s="253"/>
      <c r="AV2340" s="163">
        <f t="shared" si="2334"/>
        <v>0</v>
      </c>
      <c r="AW2340" s="168">
        <f t="shared" si="2335"/>
        <v>0</v>
      </c>
      <c r="AY2340" s="163">
        <f t="shared" si="2336"/>
        <v>0</v>
      </c>
      <c r="AZ2340" s="163">
        <f t="shared" si="2337"/>
        <v>0</v>
      </c>
      <c r="BA2340" s="163">
        <f t="shared" si="2338"/>
        <v>0</v>
      </c>
      <c r="BB2340" s="163">
        <f t="shared" si="2339"/>
        <v>0</v>
      </c>
      <c r="BC2340" s="163">
        <f t="shared" si="2345"/>
        <v>0</v>
      </c>
      <c r="BD2340" s="163">
        <f t="shared" si="2340"/>
        <v>0</v>
      </c>
    </row>
    <row r="2341" spans="2:56" x14ac:dyDescent="0.3">
      <c r="B2341" s="179" t="s">
        <v>127</v>
      </c>
      <c r="C2341" s="83">
        <f>SUM(C2342)</f>
        <v>0</v>
      </c>
      <c r="D2341" s="84">
        <f>SUM(D2342)</f>
        <v>0</v>
      </c>
      <c r="E2341" s="85">
        <f t="shared" si="2327"/>
        <v>0</v>
      </c>
      <c r="F2341" s="83">
        <f>SUM(F2342)</f>
        <v>0</v>
      </c>
      <c r="G2341" s="84">
        <f>SUM(G2342)</f>
        <v>0</v>
      </c>
      <c r="H2341" s="85">
        <f t="shared" si="2328"/>
        <v>0</v>
      </c>
      <c r="I2341" s="83">
        <f>SUM(I2342)</f>
        <v>0</v>
      </c>
      <c r="J2341" s="86">
        <f>SUM(J2342)</f>
        <v>0</v>
      </c>
      <c r="K2341" s="87">
        <f t="shared" si="2329"/>
        <v>0</v>
      </c>
      <c r="L2341" s="83">
        <f>SUM(L2342)</f>
        <v>0</v>
      </c>
      <c r="M2341" s="86">
        <f>SUM(M2342)</f>
        <v>0</v>
      </c>
      <c r="N2341" s="88">
        <f>SUM(N2342)</f>
        <v>0</v>
      </c>
      <c r="O2341" s="83">
        <f>SUM(O2342)</f>
        <v>0</v>
      </c>
      <c r="P2341" s="88">
        <f>SUM(P2342)</f>
        <v>0</v>
      </c>
      <c r="Q2341" s="177">
        <f t="shared" si="2330"/>
        <v>0</v>
      </c>
      <c r="R2341" s="88">
        <f>SUM(R2342)</f>
        <v>0</v>
      </c>
      <c r="S2341" s="88">
        <f>SUM(S2342)</f>
        <v>0</v>
      </c>
      <c r="T2341" s="178">
        <f t="shared" si="2341"/>
        <v>0</v>
      </c>
      <c r="U2341" s="157"/>
      <c r="V2341" s="83">
        <f>SUM(V2342)</f>
        <v>0</v>
      </c>
      <c r="W2341" s="88">
        <f>SUM(W2342)</f>
        <v>0</v>
      </c>
      <c r="X2341" s="177">
        <f t="shared" si="2331"/>
        <v>0</v>
      </c>
      <c r="Y2341" s="88">
        <f>SUM(Y2342)</f>
        <v>0</v>
      </c>
      <c r="Z2341" s="88">
        <f>SUM(Z2342)</f>
        <v>0</v>
      </c>
      <c r="AA2341" s="178">
        <f t="shared" si="2342"/>
        <v>0</v>
      </c>
      <c r="AB2341" s="157"/>
      <c r="AC2341" s="83">
        <f>SUM(AC2342)</f>
        <v>0</v>
      </c>
      <c r="AD2341" s="88">
        <f>SUM(AD2342)</f>
        <v>0</v>
      </c>
      <c r="AE2341" s="177">
        <f t="shared" si="2332"/>
        <v>0</v>
      </c>
      <c r="AF2341" s="88">
        <f>SUM(AF2342)</f>
        <v>0</v>
      </c>
      <c r="AG2341" s="88">
        <f>SUM(AG2342)</f>
        <v>0</v>
      </c>
      <c r="AH2341" s="178">
        <f t="shared" si="2343"/>
        <v>0</v>
      </c>
      <c r="AJ2341" s="84">
        <f t="shared" ref="AJ2341:AU2341" si="2348">SUM(AJ2342)</f>
        <v>0</v>
      </c>
      <c r="AK2341" s="86">
        <f t="shared" si="2348"/>
        <v>0</v>
      </c>
      <c r="AL2341" s="88">
        <f t="shared" si="2348"/>
        <v>0</v>
      </c>
      <c r="AM2341" s="86">
        <f t="shared" si="2348"/>
        <v>0</v>
      </c>
      <c r="AN2341" s="88">
        <f t="shared" si="2348"/>
        <v>0</v>
      </c>
      <c r="AO2341" s="86">
        <f t="shared" si="2348"/>
        <v>0</v>
      </c>
      <c r="AP2341" s="88">
        <f t="shared" si="2348"/>
        <v>0</v>
      </c>
      <c r="AQ2341" s="86">
        <f t="shared" si="2348"/>
        <v>0</v>
      </c>
      <c r="AR2341" s="88">
        <f t="shared" si="2348"/>
        <v>0</v>
      </c>
      <c r="AS2341" s="86">
        <f t="shared" si="2348"/>
        <v>0</v>
      </c>
      <c r="AT2341" s="88">
        <f t="shared" si="2348"/>
        <v>0</v>
      </c>
      <c r="AU2341" s="86">
        <f t="shared" si="2348"/>
        <v>0</v>
      </c>
      <c r="AV2341" s="86">
        <f t="shared" si="2334"/>
        <v>0</v>
      </c>
      <c r="AW2341" s="93">
        <f t="shared" si="2335"/>
        <v>0</v>
      </c>
      <c r="AY2341" s="86">
        <f t="shared" si="2336"/>
        <v>0</v>
      </c>
      <c r="AZ2341" s="86">
        <f t="shared" si="2337"/>
        <v>0</v>
      </c>
      <c r="BA2341" s="86">
        <f t="shared" si="2338"/>
        <v>0</v>
      </c>
      <c r="BB2341" s="86">
        <f t="shared" si="2339"/>
        <v>0</v>
      </c>
      <c r="BC2341" s="86">
        <f t="shared" si="2345"/>
        <v>0</v>
      </c>
      <c r="BD2341" s="86">
        <f t="shared" si="2340"/>
        <v>0</v>
      </c>
    </row>
    <row r="2342" spans="2:56" x14ac:dyDescent="0.3">
      <c r="B2342" s="169" t="s">
        <v>105</v>
      </c>
      <c r="C2342" s="248"/>
      <c r="D2342" s="249"/>
      <c r="E2342" s="172">
        <f t="shared" si="2327"/>
        <v>0</v>
      </c>
      <c r="F2342" s="248"/>
      <c r="G2342" s="249"/>
      <c r="H2342" s="172">
        <f t="shared" si="2328"/>
        <v>0</v>
      </c>
      <c r="I2342" s="248"/>
      <c r="J2342" s="250"/>
      <c r="K2342" s="174">
        <f t="shared" si="2329"/>
        <v>0</v>
      </c>
      <c r="L2342" s="248"/>
      <c r="M2342" s="250"/>
      <c r="N2342" s="251"/>
      <c r="O2342" s="248"/>
      <c r="P2342" s="251"/>
      <c r="Q2342" s="166">
        <f t="shared" si="2330"/>
        <v>0</v>
      </c>
      <c r="R2342" s="251"/>
      <c r="S2342" s="251"/>
      <c r="T2342" s="167">
        <f t="shared" si="2341"/>
        <v>0</v>
      </c>
      <c r="U2342" s="157"/>
      <c r="V2342" s="248"/>
      <c r="W2342" s="251"/>
      <c r="X2342" s="166">
        <f t="shared" si="2331"/>
        <v>0</v>
      </c>
      <c r="Y2342" s="251"/>
      <c r="Z2342" s="251"/>
      <c r="AA2342" s="167">
        <f t="shared" si="2342"/>
        <v>0</v>
      </c>
      <c r="AB2342" s="157"/>
      <c r="AC2342" s="248"/>
      <c r="AD2342" s="251"/>
      <c r="AE2342" s="166">
        <f t="shared" si="2332"/>
        <v>0</v>
      </c>
      <c r="AF2342" s="251"/>
      <c r="AG2342" s="251"/>
      <c r="AH2342" s="167">
        <f t="shared" si="2343"/>
        <v>0</v>
      </c>
      <c r="AJ2342" s="252"/>
      <c r="AK2342" s="253"/>
      <c r="AL2342" s="254"/>
      <c r="AM2342" s="253"/>
      <c r="AN2342" s="254"/>
      <c r="AO2342" s="253"/>
      <c r="AP2342" s="254"/>
      <c r="AQ2342" s="253"/>
      <c r="AR2342" s="254"/>
      <c r="AS2342" s="253"/>
      <c r="AT2342" s="254"/>
      <c r="AU2342" s="253"/>
      <c r="AV2342" s="163">
        <f t="shared" si="2334"/>
        <v>0</v>
      </c>
      <c r="AW2342" s="168">
        <f t="shared" si="2335"/>
        <v>0</v>
      </c>
      <c r="AY2342" s="163">
        <f t="shared" si="2336"/>
        <v>0</v>
      </c>
      <c r="AZ2342" s="163">
        <f t="shared" si="2337"/>
        <v>0</v>
      </c>
      <c r="BA2342" s="163">
        <f t="shared" si="2338"/>
        <v>0</v>
      </c>
      <c r="BB2342" s="163">
        <f t="shared" si="2339"/>
        <v>0</v>
      </c>
      <c r="BC2342" s="163">
        <f t="shared" si="2345"/>
        <v>0</v>
      </c>
      <c r="BD2342" s="163">
        <f t="shared" si="2340"/>
        <v>0</v>
      </c>
    </row>
    <row r="2343" spans="2:56" x14ac:dyDescent="0.3">
      <c r="B2343" s="179" t="s">
        <v>128</v>
      </c>
      <c r="C2343" s="83">
        <f>SUM(C2344)</f>
        <v>0</v>
      </c>
      <c r="D2343" s="84">
        <f>SUM(D2344)</f>
        <v>0</v>
      </c>
      <c r="E2343" s="85">
        <f t="shared" si="2327"/>
        <v>0</v>
      </c>
      <c r="F2343" s="83">
        <f>SUM(F2344)</f>
        <v>0</v>
      </c>
      <c r="G2343" s="84">
        <f>SUM(G2344)</f>
        <v>0</v>
      </c>
      <c r="H2343" s="85">
        <f t="shared" si="2328"/>
        <v>0</v>
      </c>
      <c r="I2343" s="83">
        <f>SUM(I2344)</f>
        <v>0</v>
      </c>
      <c r="J2343" s="86">
        <f>SUM(J2344)</f>
        <v>0</v>
      </c>
      <c r="K2343" s="87">
        <f t="shared" si="2329"/>
        <v>0</v>
      </c>
      <c r="L2343" s="83">
        <f>SUM(L2344)</f>
        <v>0</v>
      </c>
      <c r="M2343" s="86">
        <f>SUM(M2344)</f>
        <v>0</v>
      </c>
      <c r="N2343" s="88">
        <f>SUM(N2344)</f>
        <v>0</v>
      </c>
      <c r="O2343" s="83">
        <f>SUM(O2344)</f>
        <v>0</v>
      </c>
      <c r="P2343" s="88">
        <f>SUM(P2344)</f>
        <v>0</v>
      </c>
      <c r="Q2343" s="177">
        <f t="shared" si="2330"/>
        <v>0</v>
      </c>
      <c r="R2343" s="88">
        <f>SUM(R2344)</f>
        <v>0</v>
      </c>
      <c r="S2343" s="88">
        <f>SUM(S2344)</f>
        <v>0</v>
      </c>
      <c r="T2343" s="178">
        <f t="shared" si="2341"/>
        <v>0</v>
      </c>
      <c r="U2343" s="157"/>
      <c r="V2343" s="83">
        <f>SUM(V2344)</f>
        <v>0</v>
      </c>
      <c r="W2343" s="88">
        <f>SUM(W2344)</f>
        <v>0</v>
      </c>
      <c r="X2343" s="177">
        <f t="shared" si="2331"/>
        <v>0</v>
      </c>
      <c r="Y2343" s="88">
        <f>SUM(Y2344)</f>
        <v>0</v>
      </c>
      <c r="Z2343" s="88">
        <f>SUM(Z2344)</f>
        <v>0</v>
      </c>
      <c r="AA2343" s="178">
        <f t="shared" si="2342"/>
        <v>0</v>
      </c>
      <c r="AB2343" s="157"/>
      <c r="AC2343" s="83">
        <f>SUM(AC2344)</f>
        <v>0</v>
      </c>
      <c r="AD2343" s="88">
        <f>SUM(AD2344)</f>
        <v>0</v>
      </c>
      <c r="AE2343" s="177">
        <f t="shared" si="2332"/>
        <v>0</v>
      </c>
      <c r="AF2343" s="88">
        <f>SUM(AF2344)</f>
        <v>0</v>
      </c>
      <c r="AG2343" s="88">
        <f>SUM(AG2344)</f>
        <v>0</v>
      </c>
      <c r="AH2343" s="178">
        <f t="shared" si="2343"/>
        <v>0</v>
      </c>
      <c r="AJ2343" s="84">
        <f t="shared" ref="AJ2343:AU2343" si="2349">SUM(AJ2344)</f>
        <v>0</v>
      </c>
      <c r="AK2343" s="86">
        <f t="shared" si="2349"/>
        <v>0</v>
      </c>
      <c r="AL2343" s="88">
        <f t="shared" si="2349"/>
        <v>0</v>
      </c>
      <c r="AM2343" s="86">
        <f t="shared" si="2349"/>
        <v>0</v>
      </c>
      <c r="AN2343" s="88">
        <f t="shared" si="2349"/>
        <v>0</v>
      </c>
      <c r="AO2343" s="86">
        <f t="shared" si="2349"/>
        <v>0</v>
      </c>
      <c r="AP2343" s="88">
        <f t="shared" si="2349"/>
        <v>0</v>
      </c>
      <c r="AQ2343" s="86">
        <f t="shared" si="2349"/>
        <v>0</v>
      </c>
      <c r="AR2343" s="88">
        <f t="shared" si="2349"/>
        <v>0</v>
      </c>
      <c r="AS2343" s="86">
        <f t="shared" si="2349"/>
        <v>0</v>
      </c>
      <c r="AT2343" s="88">
        <f t="shared" si="2349"/>
        <v>0</v>
      </c>
      <c r="AU2343" s="86">
        <f t="shared" si="2349"/>
        <v>0</v>
      </c>
      <c r="AV2343" s="86">
        <f t="shared" si="2334"/>
        <v>0</v>
      </c>
      <c r="AW2343" s="93">
        <f t="shared" si="2335"/>
        <v>0</v>
      </c>
      <c r="AY2343" s="86">
        <f t="shared" si="2336"/>
        <v>0</v>
      </c>
      <c r="AZ2343" s="86">
        <f t="shared" si="2337"/>
        <v>0</v>
      </c>
      <c r="BA2343" s="86">
        <f t="shared" si="2338"/>
        <v>0</v>
      </c>
      <c r="BB2343" s="86">
        <f t="shared" si="2339"/>
        <v>0</v>
      </c>
      <c r="BC2343" s="86">
        <f t="shared" si="2345"/>
        <v>0</v>
      </c>
      <c r="BD2343" s="86">
        <f t="shared" si="2340"/>
        <v>0</v>
      </c>
    </row>
    <row r="2344" spans="2:56" x14ac:dyDescent="0.3">
      <c r="B2344" s="169" t="s">
        <v>105</v>
      </c>
      <c r="C2344" s="248"/>
      <c r="D2344" s="249"/>
      <c r="E2344" s="172">
        <f t="shared" si="2327"/>
        <v>0</v>
      </c>
      <c r="F2344" s="248"/>
      <c r="G2344" s="249"/>
      <c r="H2344" s="172">
        <f t="shared" si="2328"/>
        <v>0</v>
      </c>
      <c r="I2344" s="248"/>
      <c r="J2344" s="250"/>
      <c r="K2344" s="174">
        <f t="shared" si="2329"/>
        <v>0</v>
      </c>
      <c r="L2344" s="248"/>
      <c r="M2344" s="250"/>
      <c r="N2344" s="251"/>
      <c r="O2344" s="248"/>
      <c r="P2344" s="251"/>
      <c r="Q2344" s="166">
        <f t="shared" si="2330"/>
        <v>0</v>
      </c>
      <c r="R2344" s="251"/>
      <c r="S2344" s="251"/>
      <c r="T2344" s="167">
        <f t="shared" si="2341"/>
        <v>0</v>
      </c>
      <c r="U2344" s="157"/>
      <c r="V2344" s="248"/>
      <c r="W2344" s="251"/>
      <c r="X2344" s="166">
        <f t="shared" si="2331"/>
        <v>0</v>
      </c>
      <c r="Y2344" s="251"/>
      <c r="Z2344" s="251"/>
      <c r="AA2344" s="167">
        <f t="shared" si="2342"/>
        <v>0</v>
      </c>
      <c r="AB2344" s="157"/>
      <c r="AC2344" s="248"/>
      <c r="AD2344" s="251"/>
      <c r="AE2344" s="166">
        <f t="shared" si="2332"/>
        <v>0</v>
      </c>
      <c r="AF2344" s="251"/>
      <c r="AG2344" s="251"/>
      <c r="AH2344" s="167">
        <f t="shared" si="2343"/>
        <v>0</v>
      </c>
      <c r="AJ2344" s="252"/>
      <c r="AK2344" s="253"/>
      <c r="AL2344" s="254"/>
      <c r="AM2344" s="253"/>
      <c r="AN2344" s="254"/>
      <c r="AO2344" s="253"/>
      <c r="AP2344" s="254"/>
      <c r="AQ2344" s="253"/>
      <c r="AR2344" s="254"/>
      <c r="AS2344" s="253"/>
      <c r="AT2344" s="254"/>
      <c r="AU2344" s="253"/>
      <c r="AV2344" s="163">
        <f t="shared" si="2334"/>
        <v>0</v>
      </c>
      <c r="AW2344" s="168">
        <f t="shared" si="2335"/>
        <v>0</v>
      </c>
      <c r="AY2344" s="163">
        <f t="shared" si="2336"/>
        <v>0</v>
      </c>
      <c r="AZ2344" s="163">
        <f t="shared" si="2337"/>
        <v>0</v>
      </c>
      <c r="BA2344" s="163">
        <f t="shared" si="2338"/>
        <v>0</v>
      </c>
      <c r="BB2344" s="163">
        <f t="shared" si="2339"/>
        <v>0</v>
      </c>
      <c r="BC2344" s="163">
        <f t="shared" si="2345"/>
        <v>0</v>
      </c>
      <c r="BD2344" s="163">
        <f t="shared" si="2340"/>
        <v>0</v>
      </c>
    </row>
    <row r="2345" spans="2:56" x14ac:dyDescent="0.3">
      <c r="B2345" s="179" t="s">
        <v>129</v>
      </c>
      <c r="C2345" s="83">
        <f>SUM(C2346)</f>
        <v>0</v>
      </c>
      <c r="D2345" s="84">
        <f>SUM(D2346)</f>
        <v>0</v>
      </c>
      <c r="E2345" s="85">
        <f t="shared" si="2327"/>
        <v>0</v>
      </c>
      <c r="F2345" s="83">
        <f>SUM(F2346)</f>
        <v>0</v>
      </c>
      <c r="G2345" s="84">
        <f>SUM(G2346)</f>
        <v>0</v>
      </c>
      <c r="H2345" s="85">
        <f t="shared" si="2328"/>
        <v>0</v>
      </c>
      <c r="I2345" s="83">
        <f>SUM(I2346)</f>
        <v>0</v>
      </c>
      <c r="J2345" s="86">
        <f>SUM(J2346)</f>
        <v>0</v>
      </c>
      <c r="K2345" s="87">
        <f t="shared" si="2329"/>
        <v>0</v>
      </c>
      <c r="L2345" s="83">
        <f>SUM(L2346)</f>
        <v>0</v>
      </c>
      <c r="M2345" s="86">
        <f>SUM(M2346)</f>
        <v>0</v>
      </c>
      <c r="N2345" s="88">
        <f>SUM(N2346)</f>
        <v>0</v>
      </c>
      <c r="O2345" s="83">
        <f>SUM(O2346)</f>
        <v>0</v>
      </c>
      <c r="P2345" s="88">
        <f>SUM(P2346)</f>
        <v>0</v>
      </c>
      <c r="Q2345" s="177">
        <f t="shared" si="2330"/>
        <v>0</v>
      </c>
      <c r="R2345" s="88">
        <f>SUM(R2346)</f>
        <v>0</v>
      </c>
      <c r="S2345" s="88">
        <f>SUM(S2346)</f>
        <v>0</v>
      </c>
      <c r="T2345" s="178">
        <f t="shared" si="2341"/>
        <v>0</v>
      </c>
      <c r="U2345" s="157"/>
      <c r="V2345" s="83">
        <f>SUM(V2346)</f>
        <v>0</v>
      </c>
      <c r="W2345" s="88">
        <f>SUM(W2346)</f>
        <v>0</v>
      </c>
      <c r="X2345" s="177">
        <f t="shared" si="2331"/>
        <v>0</v>
      </c>
      <c r="Y2345" s="88">
        <f>SUM(Y2346)</f>
        <v>0</v>
      </c>
      <c r="Z2345" s="88">
        <f>SUM(Z2346)</f>
        <v>0</v>
      </c>
      <c r="AA2345" s="178">
        <f t="shared" si="2342"/>
        <v>0</v>
      </c>
      <c r="AB2345" s="157"/>
      <c r="AC2345" s="83">
        <f>SUM(AC2346)</f>
        <v>0</v>
      </c>
      <c r="AD2345" s="88">
        <f>SUM(AD2346)</f>
        <v>0</v>
      </c>
      <c r="AE2345" s="177">
        <f t="shared" si="2332"/>
        <v>0</v>
      </c>
      <c r="AF2345" s="88">
        <f>SUM(AF2346)</f>
        <v>0</v>
      </c>
      <c r="AG2345" s="88">
        <f>SUM(AG2346)</f>
        <v>0</v>
      </c>
      <c r="AH2345" s="178">
        <f t="shared" si="2343"/>
        <v>0</v>
      </c>
      <c r="AJ2345" s="84">
        <f t="shared" ref="AJ2345:AU2345" si="2350">SUM(AJ2346)</f>
        <v>0</v>
      </c>
      <c r="AK2345" s="86">
        <f t="shared" si="2350"/>
        <v>0</v>
      </c>
      <c r="AL2345" s="88">
        <f t="shared" si="2350"/>
        <v>0</v>
      </c>
      <c r="AM2345" s="86">
        <f t="shared" si="2350"/>
        <v>0</v>
      </c>
      <c r="AN2345" s="88">
        <f t="shared" si="2350"/>
        <v>0</v>
      </c>
      <c r="AO2345" s="86">
        <f t="shared" si="2350"/>
        <v>0</v>
      </c>
      <c r="AP2345" s="88">
        <f t="shared" si="2350"/>
        <v>0</v>
      </c>
      <c r="AQ2345" s="86">
        <f t="shared" si="2350"/>
        <v>0</v>
      </c>
      <c r="AR2345" s="88">
        <f t="shared" si="2350"/>
        <v>0</v>
      </c>
      <c r="AS2345" s="86">
        <f t="shared" si="2350"/>
        <v>0</v>
      </c>
      <c r="AT2345" s="88">
        <f t="shared" si="2350"/>
        <v>0</v>
      </c>
      <c r="AU2345" s="86">
        <f t="shared" si="2350"/>
        <v>0</v>
      </c>
      <c r="AV2345" s="86">
        <f t="shared" si="2334"/>
        <v>0</v>
      </c>
      <c r="AW2345" s="93">
        <f t="shared" si="2335"/>
        <v>0</v>
      </c>
      <c r="AY2345" s="86">
        <f t="shared" si="2336"/>
        <v>0</v>
      </c>
      <c r="AZ2345" s="86">
        <f t="shared" si="2337"/>
        <v>0</v>
      </c>
      <c r="BA2345" s="86">
        <f t="shared" si="2338"/>
        <v>0</v>
      </c>
      <c r="BB2345" s="86">
        <f t="shared" si="2339"/>
        <v>0</v>
      </c>
      <c r="BC2345" s="86">
        <f t="shared" si="2345"/>
        <v>0</v>
      </c>
      <c r="BD2345" s="86">
        <f t="shared" si="2340"/>
        <v>0</v>
      </c>
    </row>
    <row r="2346" spans="2:56" x14ac:dyDescent="0.3">
      <c r="B2346" s="169" t="s">
        <v>105</v>
      </c>
      <c r="C2346" s="248"/>
      <c r="D2346" s="249"/>
      <c r="E2346" s="172">
        <f t="shared" si="2327"/>
        <v>0</v>
      </c>
      <c r="F2346" s="248"/>
      <c r="G2346" s="249"/>
      <c r="H2346" s="172">
        <f t="shared" si="2328"/>
        <v>0</v>
      </c>
      <c r="I2346" s="248"/>
      <c r="J2346" s="250"/>
      <c r="K2346" s="174">
        <f t="shared" si="2329"/>
        <v>0</v>
      </c>
      <c r="L2346" s="248"/>
      <c r="M2346" s="250"/>
      <c r="N2346" s="251"/>
      <c r="O2346" s="248"/>
      <c r="P2346" s="251"/>
      <c r="Q2346" s="166">
        <f t="shared" si="2330"/>
        <v>0</v>
      </c>
      <c r="R2346" s="251"/>
      <c r="S2346" s="251"/>
      <c r="T2346" s="167">
        <f t="shared" si="2341"/>
        <v>0</v>
      </c>
      <c r="U2346" s="157"/>
      <c r="V2346" s="248"/>
      <c r="W2346" s="251"/>
      <c r="X2346" s="166">
        <f t="shared" si="2331"/>
        <v>0</v>
      </c>
      <c r="Y2346" s="251"/>
      <c r="Z2346" s="251"/>
      <c r="AA2346" s="167">
        <f t="shared" si="2342"/>
        <v>0</v>
      </c>
      <c r="AB2346" s="157"/>
      <c r="AC2346" s="248"/>
      <c r="AD2346" s="251"/>
      <c r="AE2346" s="166">
        <f t="shared" si="2332"/>
        <v>0</v>
      </c>
      <c r="AF2346" s="251"/>
      <c r="AG2346" s="251"/>
      <c r="AH2346" s="167">
        <f t="shared" si="2343"/>
        <v>0</v>
      </c>
      <c r="AJ2346" s="252"/>
      <c r="AK2346" s="253"/>
      <c r="AL2346" s="254"/>
      <c r="AM2346" s="253"/>
      <c r="AN2346" s="254"/>
      <c r="AO2346" s="253"/>
      <c r="AP2346" s="254"/>
      <c r="AQ2346" s="253"/>
      <c r="AR2346" s="254"/>
      <c r="AS2346" s="253"/>
      <c r="AT2346" s="254"/>
      <c r="AU2346" s="253"/>
      <c r="AV2346" s="163">
        <f t="shared" si="2334"/>
        <v>0</v>
      </c>
      <c r="AW2346" s="168">
        <f t="shared" si="2335"/>
        <v>0</v>
      </c>
      <c r="AY2346" s="163">
        <f t="shared" si="2336"/>
        <v>0</v>
      </c>
      <c r="AZ2346" s="163">
        <f t="shared" si="2337"/>
        <v>0</v>
      </c>
      <c r="BA2346" s="163">
        <f t="shared" si="2338"/>
        <v>0</v>
      </c>
      <c r="BB2346" s="163">
        <f t="shared" si="2339"/>
        <v>0</v>
      </c>
      <c r="BC2346" s="163">
        <f t="shared" si="2345"/>
        <v>0</v>
      </c>
      <c r="BD2346" s="163">
        <f t="shared" si="2340"/>
        <v>0</v>
      </c>
    </row>
    <row r="2347" spans="2:56" x14ac:dyDescent="0.3">
      <c r="B2347" s="179" t="s">
        <v>130</v>
      </c>
      <c r="C2347" s="83">
        <f>SUM(C2348)</f>
        <v>0</v>
      </c>
      <c r="D2347" s="84">
        <f>SUM(D2348)</f>
        <v>0</v>
      </c>
      <c r="E2347" s="85">
        <f t="shared" si="2327"/>
        <v>0</v>
      </c>
      <c r="F2347" s="83">
        <f>SUM(F2348)</f>
        <v>0</v>
      </c>
      <c r="G2347" s="84">
        <f>SUM(G2348)</f>
        <v>0</v>
      </c>
      <c r="H2347" s="85">
        <f t="shared" si="2328"/>
        <v>0</v>
      </c>
      <c r="I2347" s="83">
        <f>SUM(I2348)</f>
        <v>0</v>
      </c>
      <c r="J2347" s="86">
        <f>SUM(J2348)</f>
        <v>0</v>
      </c>
      <c r="K2347" s="87">
        <f t="shared" si="2329"/>
        <v>0</v>
      </c>
      <c r="L2347" s="83">
        <f>SUM(L2348)</f>
        <v>0</v>
      </c>
      <c r="M2347" s="86">
        <f>SUM(M2348)</f>
        <v>0</v>
      </c>
      <c r="N2347" s="88">
        <f>SUM(N2348)</f>
        <v>0</v>
      </c>
      <c r="O2347" s="83">
        <f>SUM(O2348)</f>
        <v>0</v>
      </c>
      <c r="P2347" s="88">
        <f>SUM(P2348)</f>
        <v>0</v>
      </c>
      <c r="Q2347" s="177">
        <f t="shared" si="2330"/>
        <v>0</v>
      </c>
      <c r="R2347" s="88">
        <f>SUM(R2348)</f>
        <v>0</v>
      </c>
      <c r="S2347" s="88">
        <f>SUM(S2348)</f>
        <v>0</v>
      </c>
      <c r="T2347" s="178">
        <f t="shared" si="2341"/>
        <v>0</v>
      </c>
      <c r="U2347" s="157"/>
      <c r="V2347" s="83">
        <f>SUM(V2348)</f>
        <v>0</v>
      </c>
      <c r="W2347" s="88">
        <f>SUM(W2348)</f>
        <v>0</v>
      </c>
      <c r="X2347" s="177">
        <f t="shared" si="2331"/>
        <v>0</v>
      </c>
      <c r="Y2347" s="88">
        <f>SUM(Y2348)</f>
        <v>0</v>
      </c>
      <c r="Z2347" s="88">
        <f>SUM(Z2348)</f>
        <v>0</v>
      </c>
      <c r="AA2347" s="178">
        <f t="shared" si="2342"/>
        <v>0</v>
      </c>
      <c r="AB2347" s="157"/>
      <c r="AC2347" s="83">
        <f>SUM(AC2348)</f>
        <v>0</v>
      </c>
      <c r="AD2347" s="88">
        <f>SUM(AD2348)</f>
        <v>0</v>
      </c>
      <c r="AE2347" s="177">
        <f t="shared" si="2332"/>
        <v>0</v>
      </c>
      <c r="AF2347" s="88">
        <f>SUM(AF2348)</f>
        <v>0</v>
      </c>
      <c r="AG2347" s="88">
        <f>SUM(AG2348)</f>
        <v>0</v>
      </c>
      <c r="AH2347" s="178">
        <f t="shared" si="2343"/>
        <v>0</v>
      </c>
      <c r="AJ2347" s="84">
        <f t="shared" ref="AJ2347:AU2347" si="2351">SUM(AJ2348)</f>
        <v>0</v>
      </c>
      <c r="AK2347" s="86">
        <f t="shared" si="2351"/>
        <v>0</v>
      </c>
      <c r="AL2347" s="88">
        <f t="shared" si="2351"/>
        <v>0</v>
      </c>
      <c r="AM2347" s="86">
        <f t="shared" si="2351"/>
        <v>0</v>
      </c>
      <c r="AN2347" s="88">
        <f t="shared" si="2351"/>
        <v>0</v>
      </c>
      <c r="AO2347" s="86">
        <f t="shared" si="2351"/>
        <v>0</v>
      </c>
      <c r="AP2347" s="88">
        <f t="shared" si="2351"/>
        <v>0</v>
      </c>
      <c r="AQ2347" s="86">
        <f t="shared" si="2351"/>
        <v>0</v>
      </c>
      <c r="AR2347" s="88">
        <f t="shared" si="2351"/>
        <v>0</v>
      </c>
      <c r="AS2347" s="86">
        <f t="shared" si="2351"/>
        <v>0</v>
      </c>
      <c r="AT2347" s="88">
        <f t="shared" si="2351"/>
        <v>0</v>
      </c>
      <c r="AU2347" s="86">
        <f t="shared" si="2351"/>
        <v>0</v>
      </c>
      <c r="AV2347" s="86">
        <f t="shared" si="2334"/>
        <v>0</v>
      </c>
      <c r="AW2347" s="93">
        <f t="shared" si="2335"/>
        <v>0</v>
      </c>
      <c r="AY2347" s="86">
        <f t="shared" si="2336"/>
        <v>0</v>
      </c>
      <c r="AZ2347" s="86">
        <f t="shared" si="2337"/>
        <v>0</v>
      </c>
      <c r="BA2347" s="86">
        <f t="shared" si="2338"/>
        <v>0</v>
      </c>
      <c r="BB2347" s="86">
        <f t="shared" si="2339"/>
        <v>0</v>
      </c>
      <c r="BC2347" s="86">
        <f t="shared" si="2345"/>
        <v>0</v>
      </c>
      <c r="BD2347" s="86">
        <f t="shared" si="2340"/>
        <v>0</v>
      </c>
    </row>
    <row r="2348" spans="2:56" x14ac:dyDescent="0.3">
      <c r="B2348" s="169" t="s">
        <v>105</v>
      </c>
      <c r="C2348" s="248"/>
      <c r="D2348" s="249"/>
      <c r="E2348" s="172">
        <f t="shared" si="2327"/>
        <v>0</v>
      </c>
      <c r="F2348" s="248"/>
      <c r="G2348" s="249"/>
      <c r="H2348" s="172">
        <f t="shared" si="2328"/>
        <v>0</v>
      </c>
      <c r="I2348" s="248"/>
      <c r="J2348" s="250"/>
      <c r="K2348" s="174">
        <f t="shared" si="2329"/>
        <v>0</v>
      </c>
      <c r="L2348" s="248"/>
      <c r="M2348" s="250"/>
      <c r="N2348" s="251"/>
      <c r="O2348" s="248"/>
      <c r="P2348" s="251"/>
      <c r="Q2348" s="166">
        <f t="shared" si="2330"/>
        <v>0</v>
      </c>
      <c r="R2348" s="251"/>
      <c r="S2348" s="251"/>
      <c r="T2348" s="167">
        <f t="shared" si="2341"/>
        <v>0</v>
      </c>
      <c r="U2348" s="157"/>
      <c r="V2348" s="248"/>
      <c r="W2348" s="251"/>
      <c r="X2348" s="166">
        <f t="shared" si="2331"/>
        <v>0</v>
      </c>
      <c r="Y2348" s="251"/>
      <c r="Z2348" s="251"/>
      <c r="AA2348" s="167">
        <f t="shared" si="2342"/>
        <v>0</v>
      </c>
      <c r="AB2348" s="157"/>
      <c r="AC2348" s="248"/>
      <c r="AD2348" s="251"/>
      <c r="AE2348" s="166">
        <f t="shared" si="2332"/>
        <v>0</v>
      </c>
      <c r="AF2348" s="251"/>
      <c r="AG2348" s="251"/>
      <c r="AH2348" s="167">
        <f t="shared" si="2343"/>
        <v>0</v>
      </c>
      <c r="AJ2348" s="252"/>
      <c r="AK2348" s="253"/>
      <c r="AL2348" s="254"/>
      <c r="AM2348" s="253"/>
      <c r="AN2348" s="254"/>
      <c r="AO2348" s="253"/>
      <c r="AP2348" s="254"/>
      <c r="AQ2348" s="253"/>
      <c r="AR2348" s="254"/>
      <c r="AS2348" s="253"/>
      <c r="AT2348" s="254"/>
      <c r="AU2348" s="253"/>
      <c r="AV2348" s="163">
        <f t="shared" si="2334"/>
        <v>0</v>
      </c>
      <c r="AW2348" s="168">
        <f t="shared" si="2335"/>
        <v>0</v>
      </c>
      <c r="AY2348" s="163">
        <f t="shared" si="2336"/>
        <v>0</v>
      </c>
      <c r="AZ2348" s="163">
        <f t="shared" si="2337"/>
        <v>0</v>
      </c>
      <c r="BA2348" s="163">
        <f t="shared" si="2338"/>
        <v>0</v>
      </c>
      <c r="BB2348" s="163">
        <f t="shared" si="2339"/>
        <v>0</v>
      </c>
      <c r="BC2348" s="163">
        <f t="shared" si="2345"/>
        <v>0</v>
      </c>
      <c r="BD2348" s="163">
        <f t="shared" si="2340"/>
        <v>0</v>
      </c>
    </row>
    <row r="2349" spans="2:56" x14ac:dyDescent="0.3">
      <c r="B2349" s="179" t="s">
        <v>131</v>
      </c>
      <c r="C2349" s="83">
        <f>SUM(C2350)</f>
        <v>0</v>
      </c>
      <c r="D2349" s="84">
        <f>SUM(D2350)</f>
        <v>0</v>
      </c>
      <c r="E2349" s="85">
        <f t="shared" si="2327"/>
        <v>0</v>
      </c>
      <c r="F2349" s="83">
        <f>SUM(F2350)</f>
        <v>0</v>
      </c>
      <c r="G2349" s="84">
        <f>SUM(G2350)</f>
        <v>0</v>
      </c>
      <c r="H2349" s="85">
        <f t="shared" si="2328"/>
        <v>0</v>
      </c>
      <c r="I2349" s="83">
        <f>SUM(I2350)</f>
        <v>0</v>
      </c>
      <c r="J2349" s="86">
        <f>SUM(J2350)</f>
        <v>0</v>
      </c>
      <c r="K2349" s="87">
        <f t="shared" si="2329"/>
        <v>0</v>
      </c>
      <c r="L2349" s="83">
        <f>SUM(L2350)</f>
        <v>0</v>
      </c>
      <c r="M2349" s="86">
        <f>SUM(M2350)</f>
        <v>0</v>
      </c>
      <c r="N2349" s="88">
        <f>SUM(N2350)</f>
        <v>0</v>
      </c>
      <c r="O2349" s="83">
        <f>SUM(O2350)</f>
        <v>0</v>
      </c>
      <c r="P2349" s="88">
        <f>SUM(P2350)</f>
        <v>0</v>
      </c>
      <c r="Q2349" s="177">
        <f t="shared" si="2330"/>
        <v>0</v>
      </c>
      <c r="R2349" s="88">
        <f>SUM(R2350)</f>
        <v>0</v>
      </c>
      <c r="S2349" s="88">
        <f>SUM(S2350)</f>
        <v>0</v>
      </c>
      <c r="T2349" s="178">
        <f t="shared" si="2341"/>
        <v>0</v>
      </c>
      <c r="U2349" s="157"/>
      <c r="V2349" s="83">
        <f>SUM(V2350)</f>
        <v>0</v>
      </c>
      <c r="W2349" s="88">
        <f>SUM(W2350)</f>
        <v>0</v>
      </c>
      <c r="X2349" s="177">
        <f t="shared" si="2331"/>
        <v>0</v>
      </c>
      <c r="Y2349" s="88">
        <f>SUM(Y2350)</f>
        <v>0</v>
      </c>
      <c r="Z2349" s="88">
        <f>SUM(Z2350)</f>
        <v>0</v>
      </c>
      <c r="AA2349" s="178">
        <f t="shared" si="2342"/>
        <v>0</v>
      </c>
      <c r="AB2349" s="157"/>
      <c r="AC2349" s="83">
        <f>SUM(AC2350)</f>
        <v>0</v>
      </c>
      <c r="AD2349" s="88">
        <f>SUM(AD2350)</f>
        <v>0</v>
      </c>
      <c r="AE2349" s="177">
        <f t="shared" si="2332"/>
        <v>0</v>
      </c>
      <c r="AF2349" s="88">
        <f>SUM(AF2350)</f>
        <v>0</v>
      </c>
      <c r="AG2349" s="88">
        <f>SUM(AG2350)</f>
        <v>0</v>
      </c>
      <c r="AH2349" s="178">
        <f t="shared" si="2343"/>
        <v>0</v>
      </c>
      <c r="AJ2349" s="84">
        <f t="shared" ref="AJ2349:AU2349" si="2352">SUM(AJ2350)</f>
        <v>0</v>
      </c>
      <c r="AK2349" s="86">
        <f t="shared" si="2352"/>
        <v>0</v>
      </c>
      <c r="AL2349" s="88">
        <f t="shared" si="2352"/>
        <v>0</v>
      </c>
      <c r="AM2349" s="86">
        <f t="shared" si="2352"/>
        <v>0</v>
      </c>
      <c r="AN2349" s="88">
        <f t="shared" si="2352"/>
        <v>0</v>
      </c>
      <c r="AO2349" s="86">
        <f t="shared" si="2352"/>
        <v>0</v>
      </c>
      <c r="AP2349" s="88">
        <f t="shared" si="2352"/>
        <v>0</v>
      </c>
      <c r="AQ2349" s="86">
        <f t="shared" si="2352"/>
        <v>0</v>
      </c>
      <c r="AR2349" s="88">
        <f t="shared" si="2352"/>
        <v>0</v>
      </c>
      <c r="AS2349" s="86">
        <f t="shared" si="2352"/>
        <v>0</v>
      </c>
      <c r="AT2349" s="88">
        <f t="shared" si="2352"/>
        <v>0</v>
      </c>
      <c r="AU2349" s="86">
        <f t="shared" si="2352"/>
        <v>0</v>
      </c>
      <c r="AV2349" s="86">
        <f t="shared" si="2334"/>
        <v>0</v>
      </c>
      <c r="AW2349" s="93">
        <f t="shared" si="2335"/>
        <v>0</v>
      </c>
      <c r="AY2349" s="86">
        <f t="shared" si="2336"/>
        <v>0</v>
      </c>
      <c r="AZ2349" s="86">
        <f t="shared" si="2337"/>
        <v>0</v>
      </c>
      <c r="BA2349" s="86">
        <f t="shared" si="2338"/>
        <v>0</v>
      </c>
      <c r="BB2349" s="86">
        <f t="shared" si="2339"/>
        <v>0</v>
      </c>
      <c r="BC2349" s="86">
        <f t="shared" si="2345"/>
        <v>0</v>
      </c>
      <c r="BD2349" s="86">
        <f t="shared" si="2340"/>
        <v>0</v>
      </c>
    </row>
    <row r="2350" spans="2:56" x14ac:dyDescent="0.3">
      <c r="B2350" s="169" t="s">
        <v>105</v>
      </c>
      <c r="C2350" s="248"/>
      <c r="D2350" s="249"/>
      <c r="E2350" s="172">
        <f t="shared" si="2327"/>
        <v>0</v>
      </c>
      <c r="F2350" s="248"/>
      <c r="G2350" s="249"/>
      <c r="H2350" s="172">
        <f t="shared" si="2328"/>
        <v>0</v>
      </c>
      <c r="I2350" s="248"/>
      <c r="J2350" s="250"/>
      <c r="K2350" s="174">
        <f t="shared" si="2329"/>
        <v>0</v>
      </c>
      <c r="L2350" s="248"/>
      <c r="M2350" s="250"/>
      <c r="N2350" s="251"/>
      <c r="O2350" s="248"/>
      <c r="P2350" s="251"/>
      <c r="Q2350" s="166">
        <f t="shared" si="2330"/>
        <v>0</v>
      </c>
      <c r="R2350" s="251"/>
      <c r="S2350" s="251"/>
      <c r="T2350" s="167">
        <f t="shared" si="2341"/>
        <v>0</v>
      </c>
      <c r="U2350" s="157"/>
      <c r="V2350" s="248"/>
      <c r="W2350" s="251"/>
      <c r="X2350" s="166">
        <f t="shared" si="2331"/>
        <v>0</v>
      </c>
      <c r="Y2350" s="251"/>
      <c r="Z2350" s="251"/>
      <c r="AA2350" s="167">
        <f t="shared" si="2342"/>
        <v>0</v>
      </c>
      <c r="AB2350" s="157"/>
      <c r="AC2350" s="248"/>
      <c r="AD2350" s="251"/>
      <c r="AE2350" s="166">
        <f t="shared" si="2332"/>
        <v>0</v>
      </c>
      <c r="AF2350" s="251"/>
      <c r="AG2350" s="251"/>
      <c r="AH2350" s="167">
        <f t="shared" si="2343"/>
        <v>0</v>
      </c>
      <c r="AJ2350" s="252"/>
      <c r="AK2350" s="253"/>
      <c r="AL2350" s="254"/>
      <c r="AM2350" s="253"/>
      <c r="AN2350" s="254"/>
      <c r="AO2350" s="253"/>
      <c r="AP2350" s="254"/>
      <c r="AQ2350" s="253"/>
      <c r="AR2350" s="254"/>
      <c r="AS2350" s="253"/>
      <c r="AT2350" s="254"/>
      <c r="AU2350" s="253"/>
      <c r="AV2350" s="163">
        <f t="shared" si="2334"/>
        <v>0</v>
      </c>
      <c r="AW2350" s="168">
        <f t="shared" si="2335"/>
        <v>0</v>
      </c>
      <c r="AY2350" s="163">
        <f t="shared" si="2336"/>
        <v>0</v>
      </c>
      <c r="AZ2350" s="163">
        <f t="shared" si="2337"/>
        <v>0</v>
      </c>
      <c r="BA2350" s="163">
        <f t="shared" si="2338"/>
        <v>0</v>
      </c>
      <c r="BB2350" s="163">
        <f t="shared" si="2339"/>
        <v>0</v>
      </c>
      <c r="BC2350" s="163">
        <f t="shared" si="2345"/>
        <v>0</v>
      </c>
      <c r="BD2350" s="163">
        <f t="shared" si="2340"/>
        <v>0</v>
      </c>
    </row>
    <row r="2351" spans="2:56" x14ac:dyDescent="0.3">
      <c r="B2351" s="179" t="s">
        <v>132</v>
      </c>
      <c r="C2351" s="83">
        <f>SUM(C2352)</f>
        <v>0</v>
      </c>
      <c r="D2351" s="84">
        <f>SUM(D2352)</f>
        <v>0</v>
      </c>
      <c r="E2351" s="85">
        <f t="shared" si="2327"/>
        <v>0</v>
      </c>
      <c r="F2351" s="83">
        <f>SUM(F2352)</f>
        <v>0</v>
      </c>
      <c r="G2351" s="84">
        <f>SUM(G2352)</f>
        <v>0</v>
      </c>
      <c r="H2351" s="85">
        <f t="shared" si="2328"/>
        <v>0</v>
      </c>
      <c r="I2351" s="83">
        <f>SUM(I2352)</f>
        <v>0</v>
      </c>
      <c r="J2351" s="86">
        <f>SUM(J2352)</f>
        <v>0</v>
      </c>
      <c r="K2351" s="87">
        <f t="shared" si="2329"/>
        <v>0</v>
      </c>
      <c r="L2351" s="83">
        <f>SUM(L2352)</f>
        <v>0</v>
      </c>
      <c r="M2351" s="86">
        <f>SUM(M2352)</f>
        <v>0</v>
      </c>
      <c r="N2351" s="88">
        <f>SUM(N2352)</f>
        <v>0</v>
      </c>
      <c r="O2351" s="83">
        <f>SUM(O2352)</f>
        <v>0</v>
      </c>
      <c r="P2351" s="88">
        <f>SUM(P2352)</f>
        <v>0</v>
      </c>
      <c r="Q2351" s="177">
        <f t="shared" si="2330"/>
        <v>0</v>
      </c>
      <c r="R2351" s="88">
        <f>SUM(R2352)</f>
        <v>0</v>
      </c>
      <c r="S2351" s="88">
        <f>SUM(S2352)</f>
        <v>0</v>
      </c>
      <c r="T2351" s="178">
        <f t="shared" si="2341"/>
        <v>0</v>
      </c>
      <c r="U2351" s="157"/>
      <c r="V2351" s="83">
        <f>SUM(V2352)</f>
        <v>0</v>
      </c>
      <c r="W2351" s="88">
        <f>SUM(W2352)</f>
        <v>0</v>
      </c>
      <c r="X2351" s="177">
        <f t="shared" si="2331"/>
        <v>0</v>
      </c>
      <c r="Y2351" s="88">
        <f>SUM(Y2352)</f>
        <v>0</v>
      </c>
      <c r="Z2351" s="88">
        <f>SUM(Z2352)</f>
        <v>0</v>
      </c>
      <c r="AA2351" s="178">
        <f t="shared" si="2342"/>
        <v>0</v>
      </c>
      <c r="AB2351" s="157"/>
      <c r="AC2351" s="83">
        <f>SUM(AC2352)</f>
        <v>0</v>
      </c>
      <c r="AD2351" s="88">
        <f>SUM(AD2352)</f>
        <v>0</v>
      </c>
      <c r="AE2351" s="177">
        <f t="shared" si="2332"/>
        <v>0</v>
      </c>
      <c r="AF2351" s="88">
        <f>SUM(AF2352)</f>
        <v>0</v>
      </c>
      <c r="AG2351" s="88">
        <f>SUM(AG2352)</f>
        <v>0</v>
      </c>
      <c r="AH2351" s="178">
        <f t="shared" si="2343"/>
        <v>0</v>
      </c>
      <c r="AJ2351" s="84">
        <f t="shared" ref="AJ2351:AU2351" si="2353">SUM(AJ2352)</f>
        <v>0</v>
      </c>
      <c r="AK2351" s="86">
        <f t="shared" si="2353"/>
        <v>0</v>
      </c>
      <c r="AL2351" s="88">
        <f t="shared" si="2353"/>
        <v>0</v>
      </c>
      <c r="AM2351" s="86">
        <f t="shared" si="2353"/>
        <v>0</v>
      </c>
      <c r="AN2351" s="88">
        <f t="shared" si="2353"/>
        <v>0</v>
      </c>
      <c r="AO2351" s="86">
        <f t="shared" si="2353"/>
        <v>0</v>
      </c>
      <c r="AP2351" s="88">
        <f t="shared" si="2353"/>
        <v>0</v>
      </c>
      <c r="AQ2351" s="86">
        <f t="shared" si="2353"/>
        <v>0</v>
      </c>
      <c r="AR2351" s="88">
        <f t="shared" si="2353"/>
        <v>0</v>
      </c>
      <c r="AS2351" s="86">
        <f t="shared" si="2353"/>
        <v>0</v>
      </c>
      <c r="AT2351" s="88">
        <f t="shared" si="2353"/>
        <v>0</v>
      </c>
      <c r="AU2351" s="86">
        <f t="shared" si="2353"/>
        <v>0</v>
      </c>
      <c r="AV2351" s="86">
        <f t="shared" si="2334"/>
        <v>0</v>
      </c>
      <c r="AW2351" s="93">
        <f t="shared" si="2335"/>
        <v>0</v>
      </c>
      <c r="AY2351" s="86">
        <f t="shared" si="2336"/>
        <v>0</v>
      </c>
      <c r="AZ2351" s="86">
        <f t="shared" si="2337"/>
        <v>0</v>
      </c>
      <c r="BA2351" s="86">
        <f t="shared" si="2338"/>
        <v>0</v>
      </c>
      <c r="BB2351" s="86">
        <f t="shared" si="2339"/>
        <v>0</v>
      </c>
      <c r="BC2351" s="86">
        <f t="shared" si="2345"/>
        <v>0</v>
      </c>
      <c r="BD2351" s="86">
        <f t="shared" si="2340"/>
        <v>0</v>
      </c>
    </row>
    <row r="2352" spans="2:56" x14ac:dyDescent="0.3">
      <c r="B2352" s="169" t="s">
        <v>105</v>
      </c>
      <c r="C2352" s="248"/>
      <c r="D2352" s="249"/>
      <c r="E2352" s="172">
        <f t="shared" si="2327"/>
        <v>0</v>
      </c>
      <c r="F2352" s="248"/>
      <c r="G2352" s="249"/>
      <c r="H2352" s="172">
        <f t="shared" si="2328"/>
        <v>0</v>
      </c>
      <c r="I2352" s="248"/>
      <c r="J2352" s="250"/>
      <c r="K2352" s="174">
        <f t="shared" si="2329"/>
        <v>0</v>
      </c>
      <c r="L2352" s="248"/>
      <c r="M2352" s="250"/>
      <c r="N2352" s="251"/>
      <c r="O2352" s="248"/>
      <c r="P2352" s="251"/>
      <c r="Q2352" s="166">
        <f t="shared" si="2330"/>
        <v>0</v>
      </c>
      <c r="R2352" s="251"/>
      <c r="S2352" s="251"/>
      <c r="T2352" s="167">
        <f t="shared" si="2341"/>
        <v>0</v>
      </c>
      <c r="U2352" s="157"/>
      <c r="V2352" s="248"/>
      <c r="W2352" s="251"/>
      <c r="X2352" s="166">
        <f t="shared" si="2331"/>
        <v>0</v>
      </c>
      <c r="Y2352" s="251"/>
      <c r="Z2352" s="251"/>
      <c r="AA2352" s="167">
        <f t="shared" si="2342"/>
        <v>0</v>
      </c>
      <c r="AB2352" s="157"/>
      <c r="AC2352" s="248"/>
      <c r="AD2352" s="251"/>
      <c r="AE2352" s="166">
        <f t="shared" si="2332"/>
        <v>0</v>
      </c>
      <c r="AF2352" s="251"/>
      <c r="AG2352" s="251"/>
      <c r="AH2352" s="167">
        <f t="shared" si="2343"/>
        <v>0</v>
      </c>
      <c r="AJ2352" s="252"/>
      <c r="AK2352" s="253"/>
      <c r="AL2352" s="254"/>
      <c r="AM2352" s="253"/>
      <c r="AN2352" s="254"/>
      <c r="AO2352" s="253"/>
      <c r="AP2352" s="254"/>
      <c r="AQ2352" s="253"/>
      <c r="AR2352" s="254"/>
      <c r="AS2352" s="253"/>
      <c r="AT2352" s="254"/>
      <c r="AU2352" s="253"/>
      <c r="AV2352" s="163">
        <f t="shared" si="2334"/>
        <v>0</v>
      </c>
      <c r="AW2352" s="168">
        <f t="shared" si="2335"/>
        <v>0</v>
      </c>
      <c r="AY2352" s="163">
        <f t="shared" si="2336"/>
        <v>0</v>
      </c>
      <c r="AZ2352" s="163">
        <f t="shared" si="2337"/>
        <v>0</v>
      </c>
      <c r="BA2352" s="163">
        <f t="shared" si="2338"/>
        <v>0</v>
      </c>
      <c r="BB2352" s="163">
        <f t="shared" si="2339"/>
        <v>0</v>
      </c>
      <c r="BC2352" s="163">
        <f t="shared" si="2345"/>
        <v>0</v>
      </c>
      <c r="BD2352" s="163">
        <f t="shared" si="2340"/>
        <v>0</v>
      </c>
    </row>
    <row r="2353" spans="2:56" x14ac:dyDescent="0.3">
      <c r="B2353" s="179" t="s">
        <v>133</v>
      </c>
      <c r="C2353" s="83">
        <f>SUM(C2354)</f>
        <v>0</v>
      </c>
      <c r="D2353" s="84">
        <f>SUM(D2354)</f>
        <v>0</v>
      </c>
      <c r="E2353" s="85">
        <f t="shared" si="2327"/>
        <v>0</v>
      </c>
      <c r="F2353" s="83">
        <f>SUM(F2354)</f>
        <v>0</v>
      </c>
      <c r="G2353" s="84">
        <f>SUM(G2354)</f>
        <v>0</v>
      </c>
      <c r="H2353" s="85">
        <f t="shared" si="2328"/>
        <v>0</v>
      </c>
      <c r="I2353" s="83">
        <f>SUM(I2354)</f>
        <v>0</v>
      </c>
      <c r="J2353" s="86">
        <f>SUM(J2354)</f>
        <v>0</v>
      </c>
      <c r="K2353" s="87">
        <f t="shared" si="2329"/>
        <v>0</v>
      </c>
      <c r="L2353" s="83">
        <f>SUM(L2354)</f>
        <v>0</v>
      </c>
      <c r="M2353" s="86">
        <f>SUM(M2354)</f>
        <v>0</v>
      </c>
      <c r="N2353" s="88">
        <f>SUM(N2354)</f>
        <v>0</v>
      </c>
      <c r="O2353" s="83">
        <f>SUM(O2354)</f>
        <v>0</v>
      </c>
      <c r="P2353" s="88">
        <f>SUM(P2354)</f>
        <v>0</v>
      </c>
      <c r="Q2353" s="177">
        <f t="shared" si="2330"/>
        <v>0</v>
      </c>
      <c r="R2353" s="88">
        <f>SUM(R2354)</f>
        <v>0</v>
      </c>
      <c r="S2353" s="88">
        <f>SUM(S2354)</f>
        <v>0</v>
      </c>
      <c r="T2353" s="178">
        <f t="shared" si="2341"/>
        <v>0</v>
      </c>
      <c r="U2353" s="157"/>
      <c r="V2353" s="83">
        <f>SUM(V2354)</f>
        <v>0</v>
      </c>
      <c r="W2353" s="88">
        <f>SUM(W2354)</f>
        <v>0</v>
      </c>
      <c r="X2353" s="177">
        <f t="shared" si="2331"/>
        <v>0</v>
      </c>
      <c r="Y2353" s="88">
        <f>SUM(Y2354)</f>
        <v>0</v>
      </c>
      <c r="Z2353" s="88">
        <f>SUM(Z2354)</f>
        <v>0</v>
      </c>
      <c r="AA2353" s="178">
        <f t="shared" si="2342"/>
        <v>0</v>
      </c>
      <c r="AB2353" s="157"/>
      <c r="AC2353" s="83">
        <f>SUM(AC2354)</f>
        <v>0</v>
      </c>
      <c r="AD2353" s="88">
        <f>SUM(AD2354)</f>
        <v>0</v>
      </c>
      <c r="AE2353" s="177">
        <f t="shared" si="2332"/>
        <v>0</v>
      </c>
      <c r="AF2353" s="88">
        <f>SUM(AF2354)</f>
        <v>0</v>
      </c>
      <c r="AG2353" s="88">
        <f>SUM(AG2354)</f>
        <v>0</v>
      </c>
      <c r="AH2353" s="178">
        <f t="shared" si="2343"/>
        <v>0</v>
      </c>
      <c r="AJ2353" s="84">
        <f t="shared" ref="AJ2353:AU2353" si="2354">SUM(AJ2354)</f>
        <v>0</v>
      </c>
      <c r="AK2353" s="86">
        <f t="shared" si="2354"/>
        <v>0</v>
      </c>
      <c r="AL2353" s="88">
        <f t="shared" si="2354"/>
        <v>0</v>
      </c>
      <c r="AM2353" s="86">
        <f t="shared" si="2354"/>
        <v>0</v>
      </c>
      <c r="AN2353" s="88">
        <f t="shared" si="2354"/>
        <v>0</v>
      </c>
      <c r="AO2353" s="86">
        <f t="shared" si="2354"/>
        <v>0</v>
      </c>
      <c r="AP2353" s="88">
        <f t="shared" si="2354"/>
        <v>0</v>
      </c>
      <c r="AQ2353" s="86">
        <f t="shared" si="2354"/>
        <v>0</v>
      </c>
      <c r="AR2353" s="88">
        <f t="shared" si="2354"/>
        <v>0</v>
      </c>
      <c r="AS2353" s="86">
        <f t="shared" si="2354"/>
        <v>0</v>
      </c>
      <c r="AT2353" s="88">
        <f t="shared" si="2354"/>
        <v>0</v>
      </c>
      <c r="AU2353" s="86">
        <f t="shared" si="2354"/>
        <v>0</v>
      </c>
      <c r="AV2353" s="86">
        <f t="shared" si="2334"/>
        <v>0</v>
      </c>
      <c r="AW2353" s="93">
        <f t="shared" si="2335"/>
        <v>0</v>
      </c>
      <c r="AY2353" s="86">
        <f t="shared" si="2336"/>
        <v>0</v>
      </c>
      <c r="AZ2353" s="86">
        <f t="shared" si="2337"/>
        <v>0</v>
      </c>
      <c r="BA2353" s="86">
        <f t="shared" si="2338"/>
        <v>0</v>
      </c>
      <c r="BB2353" s="86">
        <f t="shared" si="2339"/>
        <v>0</v>
      </c>
      <c r="BC2353" s="86">
        <f t="shared" si="2345"/>
        <v>0</v>
      </c>
      <c r="BD2353" s="86">
        <f t="shared" si="2340"/>
        <v>0</v>
      </c>
    </row>
    <row r="2354" spans="2:56" x14ac:dyDescent="0.3">
      <c r="B2354" s="169" t="s">
        <v>105</v>
      </c>
      <c r="C2354" s="248"/>
      <c r="D2354" s="249"/>
      <c r="E2354" s="172">
        <f t="shared" si="2327"/>
        <v>0</v>
      </c>
      <c r="F2354" s="248"/>
      <c r="G2354" s="249"/>
      <c r="H2354" s="172">
        <f t="shared" si="2328"/>
        <v>0</v>
      </c>
      <c r="I2354" s="248"/>
      <c r="J2354" s="250"/>
      <c r="K2354" s="174">
        <f t="shared" si="2329"/>
        <v>0</v>
      </c>
      <c r="L2354" s="248"/>
      <c r="M2354" s="250"/>
      <c r="N2354" s="251"/>
      <c r="O2354" s="248"/>
      <c r="P2354" s="251"/>
      <c r="Q2354" s="166">
        <f t="shared" si="2330"/>
        <v>0</v>
      </c>
      <c r="R2354" s="251"/>
      <c r="S2354" s="251"/>
      <c r="T2354" s="167">
        <f t="shared" si="2341"/>
        <v>0</v>
      </c>
      <c r="U2354" s="157"/>
      <c r="V2354" s="248"/>
      <c r="W2354" s="251"/>
      <c r="X2354" s="166">
        <f t="shared" si="2331"/>
        <v>0</v>
      </c>
      <c r="Y2354" s="251"/>
      <c r="Z2354" s="251"/>
      <c r="AA2354" s="167">
        <f t="shared" si="2342"/>
        <v>0</v>
      </c>
      <c r="AB2354" s="157"/>
      <c r="AC2354" s="248"/>
      <c r="AD2354" s="251"/>
      <c r="AE2354" s="166">
        <f t="shared" si="2332"/>
        <v>0</v>
      </c>
      <c r="AF2354" s="251"/>
      <c r="AG2354" s="251"/>
      <c r="AH2354" s="167">
        <f t="shared" si="2343"/>
        <v>0</v>
      </c>
      <c r="AJ2354" s="252"/>
      <c r="AK2354" s="253"/>
      <c r="AL2354" s="254"/>
      <c r="AM2354" s="253"/>
      <c r="AN2354" s="254"/>
      <c r="AO2354" s="253"/>
      <c r="AP2354" s="254"/>
      <c r="AQ2354" s="253"/>
      <c r="AR2354" s="254"/>
      <c r="AS2354" s="253"/>
      <c r="AT2354" s="254"/>
      <c r="AU2354" s="253"/>
      <c r="AV2354" s="163">
        <f t="shared" si="2334"/>
        <v>0</v>
      </c>
      <c r="AW2354" s="168">
        <f t="shared" si="2335"/>
        <v>0</v>
      </c>
      <c r="AY2354" s="163">
        <f t="shared" si="2336"/>
        <v>0</v>
      </c>
      <c r="AZ2354" s="163">
        <f t="shared" si="2337"/>
        <v>0</v>
      </c>
      <c r="BA2354" s="163">
        <f t="shared" si="2338"/>
        <v>0</v>
      </c>
      <c r="BB2354" s="163">
        <f t="shared" si="2339"/>
        <v>0</v>
      </c>
      <c r="BC2354" s="163">
        <f t="shared" si="2345"/>
        <v>0</v>
      </c>
      <c r="BD2354" s="163">
        <f t="shared" si="2340"/>
        <v>0</v>
      </c>
    </row>
    <row r="2355" spans="2:56" x14ac:dyDescent="0.3">
      <c r="B2355" s="179" t="s">
        <v>134</v>
      </c>
      <c r="C2355" s="83">
        <f>SUM(C2356)</f>
        <v>0</v>
      </c>
      <c r="D2355" s="84">
        <f>SUM(D2356)</f>
        <v>0</v>
      </c>
      <c r="E2355" s="85">
        <f t="shared" si="2327"/>
        <v>0</v>
      </c>
      <c r="F2355" s="83">
        <f>SUM(F2356)</f>
        <v>0</v>
      </c>
      <c r="G2355" s="84">
        <f>SUM(G2356)</f>
        <v>0</v>
      </c>
      <c r="H2355" s="85">
        <f t="shared" si="2328"/>
        <v>0</v>
      </c>
      <c r="I2355" s="83">
        <f>SUM(I2356)</f>
        <v>0</v>
      </c>
      <c r="J2355" s="86">
        <f>SUM(J2356)</f>
        <v>0</v>
      </c>
      <c r="K2355" s="87">
        <f t="shared" si="2329"/>
        <v>0</v>
      </c>
      <c r="L2355" s="83">
        <f>SUM(L2356)</f>
        <v>0</v>
      </c>
      <c r="M2355" s="86">
        <f>SUM(M2356)</f>
        <v>0</v>
      </c>
      <c r="N2355" s="88">
        <f>SUM(N2356)</f>
        <v>0</v>
      </c>
      <c r="O2355" s="83">
        <f>SUM(O2356)</f>
        <v>0</v>
      </c>
      <c r="P2355" s="88">
        <f>SUM(P2356)</f>
        <v>0</v>
      </c>
      <c r="Q2355" s="177">
        <f t="shared" si="2330"/>
        <v>0</v>
      </c>
      <c r="R2355" s="88">
        <f>SUM(R2356)</f>
        <v>0</v>
      </c>
      <c r="S2355" s="88">
        <f>SUM(S2356)</f>
        <v>0</v>
      </c>
      <c r="T2355" s="178">
        <f t="shared" si="2341"/>
        <v>0</v>
      </c>
      <c r="U2355" s="157"/>
      <c r="V2355" s="83">
        <f>SUM(V2356)</f>
        <v>0</v>
      </c>
      <c r="W2355" s="88">
        <f>SUM(W2356)</f>
        <v>0</v>
      </c>
      <c r="X2355" s="177">
        <f t="shared" si="2331"/>
        <v>0</v>
      </c>
      <c r="Y2355" s="88">
        <f>SUM(Y2356)</f>
        <v>0</v>
      </c>
      <c r="Z2355" s="88">
        <f>SUM(Z2356)</f>
        <v>0</v>
      </c>
      <c r="AA2355" s="178">
        <f t="shared" si="2342"/>
        <v>0</v>
      </c>
      <c r="AB2355" s="157"/>
      <c r="AC2355" s="83">
        <f>SUM(AC2356)</f>
        <v>0</v>
      </c>
      <c r="AD2355" s="88">
        <f>SUM(AD2356)</f>
        <v>0</v>
      </c>
      <c r="AE2355" s="177">
        <f t="shared" si="2332"/>
        <v>0</v>
      </c>
      <c r="AF2355" s="88">
        <f>SUM(AF2356)</f>
        <v>0</v>
      </c>
      <c r="AG2355" s="88">
        <f>SUM(AG2356)</f>
        <v>0</v>
      </c>
      <c r="AH2355" s="178">
        <f t="shared" si="2343"/>
        <v>0</v>
      </c>
      <c r="AJ2355" s="84">
        <f t="shared" ref="AJ2355:AU2355" si="2355">SUM(AJ2356)</f>
        <v>0</v>
      </c>
      <c r="AK2355" s="86">
        <f t="shared" si="2355"/>
        <v>0</v>
      </c>
      <c r="AL2355" s="88">
        <f t="shared" si="2355"/>
        <v>0</v>
      </c>
      <c r="AM2355" s="86">
        <f t="shared" si="2355"/>
        <v>0</v>
      </c>
      <c r="AN2355" s="88">
        <f t="shared" si="2355"/>
        <v>0</v>
      </c>
      <c r="AO2355" s="86">
        <f t="shared" si="2355"/>
        <v>0</v>
      </c>
      <c r="AP2355" s="88">
        <f t="shared" si="2355"/>
        <v>0</v>
      </c>
      <c r="AQ2355" s="86">
        <f t="shared" si="2355"/>
        <v>0</v>
      </c>
      <c r="AR2355" s="88">
        <f t="shared" si="2355"/>
        <v>0</v>
      </c>
      <c r="AS2355" s="86">
        <f t="shared" si="2355"/>
        <v>0</v>
      </c>
      <c r="AT2355" s="88">
        <f t="shared" si="2355"/>
        <v>0</v>
      </c>
      <c r="AU2355" s="86">
        <f t="shared" si="2355"/>
        <v>0</v>
      </c>
      <c r="AV2355" s="86">
        <f t="shared" si="2334"/>
        <v>0</v>
      </c>
      <c r="AW2355" s="93">
        <f t="shared" si="2335"/>
        <v>0</v>
      </c>
      <c r="AY2355" s="86">
        <f t="shared" si="2336"/>
        <v>0</v>
      </c>
      <c r="AZ2355" s="86">
        <f t="shared" si="2337"/>
        <v>0</v>
      </c>
      <c r="BA2355" s="86">
        <f t="shared" si="2338"/>
        <v>0</v>
      </c>
      <c r="BB2355" s="86">
        <f t="shared" si="2339"/>
        <v>0</v>
      </c>
      <c r="BC2355" s="86">
        <f t="shared" si="2345"/>
        <v>0</v>
      </c>
      <c r="BD2355" s="86">
        <f t="shared" si="2340"/>
        <v>0</v>
      </c>
    </row>
    <row r="2356" spans="2:56" x14ac:dyDescent="0.3">
      <c r="B2356" s="169" t="s">
        <v>135</v>
      </c>
      <c r="C2356" s="248"/>
      <c r="D2356" s="249"/>
      <c r="E2356" s="172">
        <f t="shared" si="2327"/>
        <v>0</v>
      </c>
      <c r="F2356" s="248"/>
      <c r="G2356" s="249"/>
      <c r="H2356" s="172">
        <f t="shared" si="2328"/>
        <v>0</v>
      </c>
      <c r="I2356" s="248"/>
      <c r="J2356" s="250"/>
      <c r="K2356" s="174">
        <f t="shared" si="2329"/>
        <v>0</v>
      </c>
      <c r="L2356" s="248"/>
      <c r="M2356" s="250"/>
      <c r="N2356" s="251"/>
      <c r="O2356" s="248"/>
      <c r="P2356" s="251"/>
      <c r="Q2356" s="166">
        <f t="shared" si="2330"/>
        <v>0</v>
      </c>
      <c r="R2356" s="251"/>
      <c r="S2356" s="251"/>
      <c r="T2356" s="167">
        <f t="shared" si="2341"/>
        <v>0</v>
      </c>
      <c r="U2356" s="157"/>
      <c r="V2356" s="248"/>
      <c r="W2356" s="251"/>
      <c r="X2356" s="166">
        <f t="shared" si="2331"/>
        <v>0</v>
      </c>
      <c r="Y2356" s="251"/>
      <c r="Z2356" s="251"/>
      <c r="AA2356" s="167">
        <f t="shared" si="2342"/>
        <v>0</v>
      </c>
      <c r="AB2356" s="157"/>
      <c r="AC2356" s="248"/>
      <c r="AD2356" s="251"/>
      <c r="AE2356" s="166">
        <f t="shared" si="2332"/>
        <v>0</v>
      </c>
      <c r="AF2356" s="251"/>
      <c r="AG2356" s="251"/>
      <c r="AH2356" s="167">
        <f t="shared" si="2343"/>
        <v>0</v>
      </c>
      <c r="AJ2356" s="252"/>
      <c r="AK2356" s="253"/>
      <c r="AL2356" s="254"/>
      <c r="AM2356" s="253"/>
      <c r="AN2356" s="254"/>
      <c r="AO2356" s="253"/>
      <c r="AP2356" s="254"/>
      <c r="AQ2356" s="253"/>
      <c r="AR2356" s="254"/>
      <c r="AS2356" s="253"/>
      <c r="AT2356" s="254"/>
      <c r="AU2356" s="253"/>
      <c r="AV2356" s="163">
        <f t="shared" si="2334"/>
        <v>0</v>
      </c>
      <c r="AW2356" s="168">
        <f t="shared" si="2335"/>
        <v>0</v>
      </c>
      <c r="AY2356" s="163">
        <f t="shared" si="2336"/>
        <v>0</v>
      </c>
      <c r="AZ2356" s="163">
        <f t="shared" si="2337"/>
        <v>0</v>
      </c>
      <c r="BA2356" s="163">
        <f t="shared" si="2338"/>
        <v>0</v>
      </c>
      <c r="BB2356" s="163">
        <f t="shared" si="2339"/>
        <v>0</v>
      </c>
      <c r="BC2356" s="163">
        <f t="shared" si="2345"/>
        <v>0</v>
      </c>
      <c r="BD2356" s="163">
        <f t="shared" si="2340"/>
        <v>0</v>
      </c>
    </row>
    <row r="2357" spans="2:56" x14ac:dyDescent="0.3">
      <c r="B2357" s="179" t="s">
        <v>136</v>
      </c>
      <c r="C2357" s="83">
        <f>SUM(C2358)</f>
        <v>0</v>
      </c>
      <c r="D2357" s="84">
        <f>SUM(D2358)</f>
        <v>0</v>
      </c>
      <c r="E2357" s="85">
        <f t="shared" si="2327"/>
        <v>0</v>
      </c>
      <c r="F2357" s="83">
        <f>SUM(F2358)</f>
        <v>0</v>
      </c>
      <c r="G2357" s="84">
        <f>SUM(G2358)</f>
        <v>0</v>
      </c>
      <c r="H2357" s="85">
        <f t="shared" si="2328"/>
        <v>0</v>
      </c>
      <c r="I2357" s="83">
        <f>SUM(I2358)</f>
        <v>0</v>
      </c>
      <c r="J2357" s="86">
        <f>SUM(J2358)</f>
        <v>0</v>
      </c>
      <c r="K2357" s="87">
        <f t="shared" si="2329"/>
        <v>0</v>
      </c>
      <c r="L2357" s="83">
        <f>SUM(L2358)</f>
        <v>0</v>
      </c>
      <c r="M2357" s="86">
        <f>SUM(M2358)</f>
        <v>0</v>
      </c>
      <c r="N2357" s="88">
        <f>SUM(N2358)</f>
        <v>0</v>
      </c>
      <c r="O2357" s="83">
        <f>SUM(O2358)</f>
        <v>0</v>
      </c>
      <c r="P2357" s="88">
        <f>SUM(P2358)</f>
        <v>0</v>
      </c>
      <c r="Q2357" s="177">
        <f t="shared" si="2330"/>
        <v>0</v>
      </c>
      <c r="R2357" s="88">
        <f>SUM(R2358)</f>
        <v>0</v>
      </c>
      <c r="S2357" s="88">
        <f>SUM(S2358)</f>
        <v>0</v>
      </c>
      <c r="T2357" s="178">
        <f t="shared" si="2341"/>
        <v>0</v>
      </c>
      <c r="U2357" s="157"/>
      <c r="V2357" s="83">
        <f>SUM(V2358)</f>
        <v>0</v>
      </c>
      <c r="W2357" s="88">
        <f>SUM(W2358)</f>
        <v>0</v>
      </c>
      <c r="X2357" s="177">
        <f t="shared" si="2331"/>
        <v>0</v>
      </c>
      <c r="Y2357" s="88">
        <f>SUM(Y2358)</f>
        <v>0</v>
      </c>
      <c r="Z2357" s="88">
        <f>SUM(Z2358)</f>
        <v>0</v>
      </c>
      <c r="AA2357" s="178">
        <f t="shared" si="2342"/>
        <v>0</v>
      </c>
      <c r="AB2357" s="157"/>
      <c r="AC2357" s="83">
        <f>SUM(AC2358)</f>
        <v>0</v>
      </c>
      <c r="AD2357" s="88">
        <f>SUM(AD2358)</f>
        <v>0</v>
      </c>
      <c r="AE2357" s="177">
        <f t="shared" si="2332"/>
        <v>0</v>
      </c>
      <c r="AF2357" s="88">
        <f>SUM(AF2358)</f>
        <v>0</v>
      </c>
      <c r="AG2357" s="88">
        <f>SUM(AG2358)</f>
        <v>0</v>
      </c>
      <c r="AH2357" s="178">
        <f t="shared" si="2343"/>
        <v>0</v>
      </c>
      <c r="AJ2357" s="84">
        <f t="shared" ref="AJ2357:AU2357" si="2356">SUM(AJ2358)</f>
        <v>0</v>
      </c>
      <c r="AK2357" s="86">
        <f t="shared" si="2356"/>
        <v>0</v>
      </c>
      <c r="AL2357" s="88">
        <f t="shared" si="2356"/>
        <v>0</v>
      </c>
      <c r="AM2357" s="86">
        <f t="shared" si="2356"/>
        <v>0</v>
      </c>
      <c r="AN2357" s="88">
        <f t="shared" si="2356"/>
        <v>0</v>
      </c>
      <c r="AO2357" s="86">
        <f t="shared" si="2356"/>
        <v>0</v>
      </c>
      <c r="AP2357" s="88">
        <f t="shared" si="2356"/>
        <v>0</v>
      </c>
      <c r="AQ2357" s="86">
        <f t="shared" si="2356"/>
        <v>0</v>
      </c>
      <c r="AR2357" s="88">
        <f t="shared" si="2356"/>
        <v>0</v>
      </c>
      <c r="AS2357" s="86">
        <f t="shared" si="2356"/>
        <v>0</v>
      </c>
      <c r="AT2357" s="88">
        <f t="shared" si="2356"/>
        <v>0</v>
      </c>
      <c r="AU2357" s="86">
        <f t="shared" si="2356"/>
        <v>0</v>
      </c>
      <c r="AV2357" s="86">
        <f t="shared" si="2334"/>
        <v>0</v>
      </c>
      <c r="AW2357" s="93">
        <f t="shared" si="2335"/>
        <v>0</v>
      </c>
      <c r="AY2357" s="86">
        <f t="shared" si="2336"/>
        <v>0</v>
      </c>
      <c r="AZ2357" s="86">
        <f t="shared" si="2337"/>
        <v>0</v>
      </c>
      <c r="BA2357" s="86">
        <f t="shared" si="2338"/>
        <v>0</v>
      </c>
      <c r="BB2357" s="86">
        <f t="shared" si="2339"/>
        <v>0</v>
      </c>
      <c r="BC2357" s="86">
        <f t="shared" si="2345"/>
        <v>0</v>
      </c>
      <c r="BD2357" s="86">
        <f t="shared" si="2340"/>
        <v>0</v>
      </c>
    </row>
    <row r="2358" spans="2:56" x14ac:dyDescent="0.3">
      <c r="B2358" s="169" t="s">
        <v>105</v>
      </c>
      <c r="C2358" s="248"/>
      <c r="D2358" s="249"/>
      <c r="E2358" s="172">
        <f t="shared" si="2327"/>
        <v>0</v>
      </c>
      <c r="F2358" s="248"/>
      <c r="G2358" s="249"/>
      <c r="H2358" s="172">
        <f t="shared" si="2328"/>
        <v>0</v>
      </c>
      <c r="I2358" s="248"/>
      <c r="J2358" s="250"/>
      <c r="K2358" s="174">
        <f t="shared" si="2329"/>
        <v>0</v>
      </c>
      <c r="L2358" s="248"/>
      <c r="M2358" s="250"/>
      <c r="N2358" s="251"/>
      <c r="O2358" s="248"/>
      <c r="P2358" s="251"/>
      <c r="Q2358" s="166">
        <f t="shared" si="2330"/>
        <v>0</v>
      </c>
      <c r="R2358" s="251"/>
      <c r="S2358" s="251"/>
      <c r="T2358" s="167">
        <f t="shared" si="2341"/>
        <v>0</v>
      </c>
      <c r="U2358" s="157"/>
      <c r="V2358" s="248"/>
      <c r="W2358" s="251"/>
      <c r="X2358" s="166">
        <f t="shared" si="2331"/>
        <v>0</v>
      </c>
      <c r="Y2358" s="251"/>
      <c r="Z2358" s="251"/>
      <c r="AA2358" s="167">
        <f t="shared" si="2342"/>
        <v>0</v>
      </c>
      <c r="AB2358" s="157"/>
      <c r="AC2358" s="248"/>
      <c r="AD2358" s="251"/>
      <c r="AE2358" s="166">
        <f t="shared" si="2332"/>
        <v>0</v>
      </c>
      <c r="AF2358" s="251"/>
      <c r="AG2358" s="251"/>
      <c r="AH2358" s="167">
        <f t="shared" si="2343"/>
        <v>0</v>
      </c>
      <c r="AJ2358" s="252"/>
      <c r="AK2358" s="253"/>
      <c r="AL2358" s="254"/>
      <c r="AM2358" s="253"/>
      <c r="AN2358" s="254"/>
      <c r="AO2358" s="253"/>
      <c r="AP2358" s="254"/>
      <c r="AQ2358" s="253"/>
      <c r="AR2358" s="254"/>
      <c r="AS2358" s="253"/>
      <c r="AT2358" s="254"/>
      <c r="AU2358" s="253"/>
      <c r="AV2358" s="163">
        <f t="shared" si="2334"/>
        <v>0</v>
      </c>
      <c r="AW2358" s="168">
        <f t="shared" si="2335"/>
        <v>0</v>
      </c>
      <c r="AY2358" s="163">
        <f t="shared" si="2336"/>
        <v>0</v>
      </c>
      <c r="AZ2358" s="163">
        <f t="shared" si="2337"/>
        <v>0</v>
      </c>
      <c r="BA2358" s="163">
        <f t="shared" si="2338"/>
        <v>0</v>
      </c>
      <c r="BB2358" s="163">
        <f t="shared" si="2339"/>
        <v>0</v>
      </c>
      <c r="BC2358" s="163">
        <f t="shared" si="2345"/>
        <v>0</v>
      </c>
      <c r="BD2358" s="163">
        <f t="shared" si="2340"/>
        <v>0</v>
      </c>
    </row>
    <row r="2359" spans="2:56" x14ac:dyDescent="0.3">
      <c r="B2359" s="179" t="s">
        <v>137</v>
      </c>
      <c r="C2359" s="83">
        <f>SUM(C2360)</f>
        <v>0</v>
      </c>
      <c r="D2359" s="84">
        <f>SUM(D2360)</f>
        <v>0</v>
      </c>
      <c r="E2359" s="85">
        <f t="shared" si="2327"/>
        <v>0</v>
      </c>
      <c r="F2359" s="83">
        <f>SUM(F2360)</f>
        <v>0</v>
      </c>
      <c r="G2359" s="84">
        <f>SUM(G2360)</f>
        <v>0</v>
      </c>
      <c r="H2359" s="85">
        <f t="shared" si="2328"/>
        <v>0</v>
      </c>
      <c r="I2359" s="83">
        <f>SUM(I2360)</f>
        <v>0</v>
      </c>
      <c r="J2359" s="86">
        <f>SUM(J2360)</f>
        <v>0</v>
      </c>
      <c r="K2359" s="87">
        <f t="shared" si="2329"/>
        <v>0</v>
      </c>
      <c r="L2359" s="83">
        <f>SUM(L2360)</f>
        <v>0</v>
      </c>
      <c r="M2359" s="86">
        <f>SUM(M2360)</f>
        <v>0</v>
      </c>
      <c r="N2359" s="88">
        <f>SUM(N2360)</f>
        <v>0</v>
      </c>
      <c r="O2359" s="83">
        <f>SUM(O2360)</f>
        <v>0</v>
      </c>
      <c r="P2359" s="88">
        <f>SUM(P2360)</f>
        <v>0</v>
      </c>
      <c r="Q2359" s="177">
        <f t="shared" si="2330"/>
        <v>0</v>
      </c>
      <c r="R2359" s="88">
        <f>SUM(R2360)</f>
        <v>0</v>
      </c>
      <c r="S2359" s="88">
        <f>SUM(S2360)</f>
        <v>0</v>
      </c>
      <c r="T2359" s="178">
        <f t="shared" si="2341"/>
        <v>0</v>
      </c>
      <c r="U2359" s="157"/>
      <c r="V2359" s="83">
        <f>SUM(V2360)</f>
        <v>0</v>
      </c>
      <c r="W2359" s="88">
        <f>SUM(W2360)</f>
        <v>0</v>
      </c>
      <c r="X2359" s="177">
        <f t="shared" si="2331"/>
        <v>0</v>
      </c>
      <c r="Y2359" s="88">
        <f>SUM(Y2360)</f>
        <v>0</v>
      </c>
      <c r="Z2359" s="88">
        <f>SUM(Z2360)</f>
        <v>0</v>
      </c>
      <c r="AA2359" s="178">
        <f t="shared" si="2342"/>
        <v>0</v>
      </c>
      <c r="AB2359" s="157"/>
      <c r="AC2359" s="83">
        <f>SUM(AC2360)</f>
        <v>0</v>
      </c>
      <c r="AD2359" s="88">
        <f>SUM(AD2360)</f>
        <v>0</v>
      </c>
      <c r="AE2359" s="177">
        <f t="shared" si="2332"/>
        <v>0</v>
      </c>
      <c r="AF2359" s="88">
        <f>SUM(AF2360)</f>
        <v>0</v>
      </c>
      <c r="AG2359" s="88">
        <f>SUM(AG2360)</f>
        <v>0</v>
      </c>
      <c r="AH2359" s="178">
        <f t="shared" si="2343"/>
        <v>0</v>
      </c>
      <c r="AJ2359" s="84">
        <f t="shared" ref="AJ2359:AU2359" si="2357">SUM(AJ2360)</f>
        <v>0</v>
      </c>
      <c r="AK2359" s="86">
        <f t="shared" si="2357"/>
        <v>0</v>
      </c>
      <c r="AL2359" s="88">
        <f t="shared" si="2357"/>
        <v>0</v>
      </c>
      <c r="AM2359" s="86">
        <f t="shared" si="2357"/>
        <v>0</v>
      </c>
      <c r="AN2359" s="88">
        <f t="shared" si="2357"/>
        <v>0</v>
      </c>
      <c r="AO2359" s="86">
        <f t="shared" si="2357"/>
        <v>0</v>
      </c>
      <c r="AP2359" s="88">
        <f t="shared" si="2357"/>
        <v>0</v>
      </c>
      <c r="AQ2359" s="86">
        <f t="shared" si="2357"/>
        <v>0</v>
      </c>
      <c r="AR2359" s="88">
        <f t="shared" si="2357"/>
        <v>0</v>
      </c>
      <c r="AS2359" s="86">
        <f t="shared" si="2357"/>
        <v>0</v>
      </c>
      <c r="AT2359" s="88">
        <f t="shared" si="2357"/>
        <v>0</v>
      </c>
      <c r="AU2359" s="86">
        <f t="shared" si="2357"/>
        <v>0</v>
      </c>
      <c r="AV2359" s="86">
        <f t="shared" si="2334"/>
        <v>0</v>
      </c>
      <c r="AW2359" s="93">
        <f t="shared" si="2335"/>
        <v>0</v>
      </c>
      <c r="AY2359" s="86">
        <f t="shared" si="2336"/>
        <v>0</v>
      </c>
      <c r="AZ2359" s="86">
        <f t="shared" si="2337"/>
        <v>0</v>
      </c>
      <c r="BA2359" s="86">
        <f t="shared" si="2338"/>
        <v>0</v>
      </c>
      <c r="BB2359" s="86">
        <f t="shared" si="2339"/>
        <v>0</v>
      </c>
      <c r="BC2359" s="86">
        <f t="shared" si="2345"/>
        <v>0</v>
      </c>
      <c r="BD2359" s="86">
        <f t="shared" si="2340"/>
        <v>0</v>
      </c>
    </row>
    <row r="2360" spans="2:56" x14ac:dyDescent="0.3">
      <c r="B2360" s="169" t="s">
        <v>105</v>
      </c>
      <c r="C2360" s="248"/>
      <c r="D2360" s="249"/>
      <c r="E2360" s="172">
        <f t="shared" si="2327"/>
        <v>0</v>
      </c>
      <c r="F2360" s="248"/>
      <c r="G2360" s="249"/>
      <c r="H2360" s="172">
        <f t="shared" si="2328"/>
        <v>0</v>
      </c>
      <c r="I2360" s="248"/>
      <c r="J2360" s="250"/>
      <c r="K2360" s="174">
        <f t="shared" si="2329"/>
        <v>0</v>
      </c>
      <c r="L2360" s="248"/>
      <c r="M2360" s="250"/>
      <c r="N2360" s="251"/>
      <c r="O2360" s="248"/>
      <c r="P2360" s="251"/>
      <c r="Q2360" s="166">
        <f t="shared" si="2330"/>
        <v>0</v>
      </c>
      <c r="R2360" s="251"/>
      <c r="S2360" s="251"/>
      <c r="T2360" s="167">
        <f t="shared" si="2341"/>
        <v>0</v>
      </c>
      <c r="U2360" s="157"/>
      <c r="V2360" s="248"/>
      <c r="W2360" s="251"/>
      <c r="X2360" s="166">
        <f t="shared" si="2331"/>
        <v>0</v>
      </c>
      <c r="Y2360" s="251"/>
      <c r="Z2360" s="251"/>
      <c r="AA2360" s="167">
        <f t="shared" si="2342"/>
        <v>0</v>
      </c>
      <c r="AB2360" s="157"/>
      <c r="AC2360" s="248"/>
      <c r="AD2360" s="251"/>
      <c r="AE2360" s="166">
        <f t="shared" si="2332"/>
        <v>0</v>
      </c>
      <c r="AF2360" s="251"/>
      <c r="AG2360" s="251"/>
      <c r="AH2360" s="167">
        <f t="shared" si="2343"/>
        <v>0</v>
      </c>
      <c r="AJ2360" s="252"/>
      <c r="AK2360" s="253"/>
      <c r="AL2360" s="254"/>
      <c r="AM2360" s="253"/>
      <c r="AN2360" s="254"/>
      <c r="AO2360" s="253"/>
      <c r="AP2360" s="254"/>
      <c r="AQ2360" s="253"/>
      <c r="AR2360" s="254"/>
      <c r="AS2360" s="253"/>
      <c r="AT2360" s="254"/>
      <c r="AU2360" s="253"/>
      <c r="AV2360" s="163">
        <f t="shared" si="2334"/>
        <v>0</v>
      </c>
      <c r="AW2360" s="168">
        <f t="shared" si="2335"/>
        <v>0</v>
      </c>
      <c r="AY2360" s="163">
        <f t="shared" si="2336"/>
        <v>0</v>
      </c>
      <c r="AZ2360" s="163">
        <f t="shared" si="2337"/>
        <v>0</v>
      </c>
      <c r="BA2360" s="163">
        <f t="shared" si="2338"/>
        <v>0</v>
      </c>
      <c r="BB2360" s="163">
        <f t="shared" si="2339"/>
        <v>0</v>
      </c>
      <c r="BC2360" s="163">
        <f t="shared" si="2345"/>
        <v>0</v>
      </c>
      <c r="BD2360" s="163">
        <f t="shared" si="2340"/>
        <v>0</v>
      </c>
    </row>
    <row r="2361" spans="2:56" x14ac:dyDescent="0.3">
      <c r="B2361" s="179" t="s">
        <v>138</v>
      </c>
      <c r="C2361" s="83">
        <f>SUM(C2362)</f>
        <v>0</v>
      </c>
      <c r="D2361" s="84">
        <f>SUM(D2362)</f>
        <v>0</v>
      </c>
      <c r="E2361" s="85">
        <f t="shared" si="2327"/>
        <v>0</v>
      </c>
      <c r="F2361" s="83">
        <f>SUM(F2362)</f>
        <v>0</v>
      </c>
      <c r="G2361" s="84">
        <f>SUM(G2362)</f>
        <v>0</v>
      </c>
      <c r="H2361" s="85">
        <f t="shared" si="2328"/>
        <v>0</v>
      </c>
      <c r="I2361" s="83">
        <f>SUM(I2362)</f>
        <v>0</v>
      </c>
      <c r="J2361" s="86">
        <f>SUM(J2362)</f>
        <v>0</v>
      </c>
      <c r="K2361" s="87">
        <f t="shared" si="2329"/>
        <v>0</v>
      </c>
      <c r="L2361" s="83">
        <f>SUM(L2362)</f>
        <v>0</v>
      </c>
      <c r="M2361" s="86">
        <f>SUM(M2362)</f>
        <v>0</v>
      </c>
      <c r="N2361" s="88">
        <f>SUM(N2362)</f>
        <v>0</v>
      </c>
      <c r="O2361" s="83">
        <f>SUM(O2362)</f>
        <v>0</v>
      </c>
      <c r="P2361" s="88">
        <f>SUM(P2362)</f>
        <v>0</v>
      </c>
      <c r="Q2361" s="177">
        <f t="shared" si="2330"/>
        <v>0</v>
      </c>
      <c r="R2361" s="88">
        <f>SUM(R2362)</f>
        <v>0</v>
      </c>
      <c r="S2361" s="88">
        <f>SUM(S2362)</f>
        <v>0</v>
      </c>
      <c r="T2361" s="178">
        <f t="shared" si="2341"/>
        <v>0</v>
      </c>
      <c r="U2361" s="157"/>
      <c r="V2361" s="83">
        <f>SUM(V2362)</f>
        <v>0</v>
      </c>
      <c r="W2361" s="88">
        <f>SUM(W2362)</f>
        <v>0</v>
      </c>
      <c r="X2361" s="177">
        <f t="shared" si="2331"/>
        <v>0</v>
      </c>
      <c r="Y2361" s="88">
        <f>SUM(Y2362)</f>
        <v>0</v>
      </c>
      <c r="Z2361" s="88">
        <f>SUM(Z2362)</f>
        <v>0</v>
      </c>
      <c r="AA2361" s="178">
        <f t="shared" si="2342"/>
        <v>0</v>
      </c>
      <c r="AB2361" s="157"/>
      <c r="AC2361" s="83">
        <f>SUM(AC2362)</f>
        <v>0</v>
      </c>
      <c r="AD2361" s="88">
        <f>SUM(AD2362)</f>
        <v>0</v>
      </c>
      <c r="AE2361" s="177">
        <f t="shared" si="2332"/>
        <v>0</v>
      </c>
      <c r="AF2361" s="88">
        <f>SUM(AF2362)</f>
        <v>0</v>
      </c>
      <c r="AG2361" s="88">
        <f>SUM(AG2362)</f>
        <v>0</v>
      </c>
      <c r="AH2361" s="178">
        <f t="shared" si="2343"/>
        <v>0</v>
      </c>
      <c r="AJ2361" s="84">
        <f t="shared" ref="AJ2361:AU2361" si="2358">SUM(AJ2362)</f>
        <v>0</v>
      </c>
      <c r="AK2361" s="86">
        <f t="shared" si="2358"/>
        <v>0</v>
      </c>
      <c r="AL2361" s="88">
        <f t="shared" si="2358"/>
        <v>0</v>
      </c>
      <c r="AM2361" s="86">
        <f t="shared" si="2358"/>
        <v>0</v>
      </c>
      <c r="AN2361" s="88">
        <f t="shared" si="2358"/>
        <v>0</v>
      </c>
      <c r="AO2361" s="86">
        <f t="shared" si="2358"/>
        <v>0</v>
      </c>
      <c r="AP2361" s="88">
        <f t="shared" si="2358"/>
        <v>0</v>
      </c>
      <c r="AQ2361" s="86">
        <f t="shared" si="2358"/>
        <v>0</v>
      </c>
      <c r="AR2361" s="88">
        <f t="shared" si="2358"/>
        <v>0</v>
      </c>
      <c r="AS2361" s="86">
        <f t="shared" si="2358"/>
        <v>0</v>
      </c>
      <c r="AT2361" s="88">
        <f t="shared" si="2358"/>
        <v>0</v>
      </c>
      <c r="AU2361" s="86">
        <f t="shared" si="2358"/>
        <v>0</v>
      </c>
      <c r="AV2361" s="86">
        <f t="shared" si="2334"/>
        <v>0</v>
      </c>
      <c r="AW2361" s="93">
        <f t="shared" si="2335"/>
        <v>0</v>
      </c>
      <c r="AY2361" s="86">
        <f t="shared" si="2336"/>
        <v>0</v>
      </c>
      <c r="AZ2361" s="86">
        <f t="shared" si="2337"/>
        <v>0</v>
      </c>
      <c r="BA2361" s="86">
        <f t="shared" si="2338"/>
        <v>0</v>
      </c>
      <c r="BB2361" s="86">
        <f t="shared" si="2339"/>
        <v>0</v>
      </c>
      <c r="BC2361" s="86">
        <f t="shared" si="2345"/>
        <v>0</v>
      </c>
      <c r="BD2361" s="86">
        <f t="shared" si="2340"/>
        <v>0</v>
      </c>
    </row>
    <row r="2362" spans="2:56" x14ac:dyDescent="0.3">
      <c r="B2362" s="169" t="s">
        <v>139</v>
      </c>
      <c r="C2362" s="248"/>
      <c r="D2362" s="249"/>
      <c r="E2362" s="172">
        <f t="shared" si="2327"/>
        <v>0</v>
      </c>
      <c r="F2362" s="248"/>
      <c r="G2362" s="249"/>
      <c r="H2362" s="172">
        <f t="shared" si="2328"/>
        <v>0</v>
      </c>
      <c r="I2362" s="248"/>
      <c r="J2362" s="250"/>
      <c r="K2362" s="174">
        <f t="shared" si="2329"/>
        <v>0</v>
      </c>
      <c r="L2362" s="248"/>
      <c r="M2362" s="250"/>
      <c r="N2362" s="251"/>
      <c r="O2362" s="248"/>
      <c r="P2362" s="251"/>
      <c r="Q2362" s="166">
        <f t="shared" si="2330"/>
        <v>0</v>
      </c>
      <c r="R2362" s="251"/>
      <c r="S2362" s="251"/>
      <c r="T2362" s="167">
        <f t="shared" si="2341"/>
        <v>0</v>
      </c>
      <c r="U2362" s="157"/>
      <c r="V2362" s="248"/>
      <c r="W2362" s="251"/>
      <c r="X2362" s="166">
        <f t="shared" si="2331"/>
        <v>0</v>
      </c>
      <c r="Y2362" s="251"/>
      <c r="Z2362" s="251"/>
      <c r="AA2362" s="167">
        <f t="shared" si="2342"/>
        <v>0</v>
      </c>
      <c r="AB2362" s="157"/>
      <c r="AC2362" s="248"/>
      <c r="AD2362" s="251"/>
      <c r="AE2362" s="166">
        <f t="shared" si="2332"/>
        <v>0</v>
      </c>
      <c r="AF2362" s="251"/>
      <c r="AG2362" s="251"/>
      <c r="AH2362" s="167">
        <f t="shared" si="2343"/>
        <v>0</v>
      </c>
      <c r="AJ2362" s="252"/>
      <c r="AK2362" s="253"/>
      <c r="AL2362" s="254"/>
      <c r="AM2362" s="253"/>
      <c r="AN2362" s="254"/>
      <c r="AO2362" s="253"/>
      <c r="AP2362" s="254"/>
      <c r="AQ2362" s="253"/>
      <c r="AR2362" s="254"/>
      <c r="AS2362" s="253"/>
      <c r="AT2362" s="254"/>
      <c r="AU2362" s="253"/>
      <c r="AV2362" s="163">
        <f t="shared" si="2334"/>
        <v>0</v>
      </c>
      <c r="AW2362" s="168">
        <f t="shared" si="2335"/>
        <v>0</v>
      </c>
      <c r="AY2362" s="163">
        <f t="shared" si="2336"/>
        <v>0</v>
      </c>
      <c r="AZ2362" s="163">
        <f t="shared" si="2337"/>
        <v>0</v>
      </c>
      <c r="BA2362" s="163">
        <f t="shared" si="2338"/>
        <v>0</v>
      </c>
      <c r="BB2362" s="163">
        <f t="shared" si="2339"/>
        <v>0</v>
      </c>
      <c r="BC2362" s="163">
        <f t="shared" si="2345"/>
        <v>0</v>
      </c>
      <c r="BD2362" s="163">
        <f t="shared" si="2340"/>
        <v>0</v>
      </c>
    </row>
    <row r="2363" spans="2:56" x14ac:dyDescent="0.3">
      <c r="B2363" s="179" t="s">
        <v>140</v>
      </c>
      <c r="C2363" s="83">
        <f>SUM(C2364:C2372)</f>
        <v>0</v>
      </c>
      <c r="D2363" s="84">
        <f>SUM(D2364:D2372)</f>
        <v>0</v>
      </c>
      <c r="E2363" s="85">
        <f t="shared" si="2327"/>
        <v>0</v>
      </c>
      <c r="F2363" s="83">
        <f>SUM(F2364:F2372)</f>
        <v>0</v>
      </c>
      <c r="G2363" s="84">
        <f>SUM(G2364:G2372)</f>
        <v>0</v>
      </c>
      <c r="H2363" s="85">
        <f t="shared" si="2328"/>
        <v>0</v>
      </c>
      <c r="I2363" s="83">
        <f>SUM(I2364:I2372)</f>
        <v>0</v>
      </c>
      <c r="J2363" s="86">
        <f>SUM(J2364:J2372)</f>
        <v>0</v>
      </c>
      <c r="K2363" s="87">
        <f t="shared" si="2329"/>
        <v>0</v>
      </c>
      <c r="L2363" s="83">
        <f>SUM(L2364:L2372)</f>
        <v>0</v>
      </c>
      <c r="M2363" s="86">
        <f>SUM(M2364:M2372)</f>
        <v>0</v>
      </c>
      <c r="N2363" s="88">
        <f>SUM(N2364:N2372)</f>
        <v>0</v>
      </c>
      <c r="O2363" s="83">
        <f>SUM(O2364:O2372)</f>
        <v>0</v>
      </c>
      <c r="P2363" s="88">
        <f>SUM(P2364:P2372)</f>
        <v>0</v>
      </c>
      <c r="Q2363" s="177">
        <f t="shared" si="2330"/>
        <v>0</v>
      </c>
      <c r="R2363" s="88">
        <f>SUM(R2364:R2372)</f>
        <v>0</v>
      </c>
      <c r="S2363" s="88">
        <f>SUM(S2364:S2372)</f>
        <v>0</v>
      </c>
      <c r="T2363" s="178">
        <f t="shared" si="2341"/>
        <v>0</v>
      </c>
      <c r="U2363" s="157"/>
      <c r="V2363" s="83">
        <f>SUM(V2364:V2372)</f>
        <v>0</v>
      </c>
      <c r="W2363" s="88">
        <f>SUM(W2364:W2372)</f>
        <v>0</v>
      </c>
      <c r="X2363" s="177">
        <f t="shared" si="2331"/>
        <v>0</v>
      </c>
      <c r="Y2363" s="88">
        <f>SUM(Y2364:Y2372)</f>
        <v>0</v>
      </c>
      <c r="Z2363" s="88">
        <f>SUM(Z2364:Z2372)</f>
        <v>0</v>
      </c>
      <c r="AA2363" s="178">
        <f t="shared" si="2342"/>
        <v>0</v>
      </c>
      <c r="AB2363" s="157"/>
      <c r="AC2363" s="83">
        <f>SUM(AC2364:AC2372)</f>
        <v>0</v>
      </c>
      <c r="AD2363" s="88">
        <f>SUM(AD2364:AD2372)</f>
        <v>0</v>
      </c>
      <c r="AE2363" s="177">
        <f t="shared" si="2332"/>
        <v>0</v>
      </c>
      <c r="AF2363" s="88">
        <f>SUM(AF2364:AF2372)</f>
        <v>0</v>
      </c>
      <c r="AG2363" s="88">
        <f>SUM(AG2364:AG2372)</f>
        <v>0</v>
      </c>
      <c r="AH2363" s="178">
        <f t="shared" si="2343"/>
        <v>0</v>
      </c>
      <c r="AJ2363" s="84">
        <f t="shared" ref="AJ2363:AU2363" si="2359">SUM(AJ2364:AJ2372)</f>
        <v>0</v>
      </c>
      <c r="AK2363" s="86">
        <f t="shared" si="2359"/>
        <v>0</v>
      </c>
      <c r="AL2363" s="88">
        <f t="shared" si="2359"/>
        <v>0</v>
      </c>
      <c r="AM2363" s="86">
        <f t="shared" si="2359"/>
        <v>0</v>
      </c>
      <c r="AN2363" s="88">
        <f t="shared" si="2359"/>
        <v>0</v>
      </c>
      <c r="AO2363" s="86">
        <f t="shared" si="2359"/>
        <v>0</v>
      </c>
      <c r="AP2363" s="88">
        <f t="shared" si="2359"/>
        <v>0</v>
      </c>
      <c r="AQ2363" s="86">
        <f t="shared" si="2359"/>
        <v>0</v>
      </c>
      <c r="AR2363" s="88">
        <f t="shared" si="2359"/>
        <v>0</v>
      </c>
      <c r="AS2363" s="86">
        <f t="shared" si="2359"/>
        <v>0</v>
      </c>
      <c r="AT2363" s="88">
        <f t="shared" si="2359"/>
        <v>0</v>
      </c>
      <c r="AU2363" s="86">
        <f t="shared" si="2359"/>
        <v>0</v>
      </c>
      <c r="AV2363" s="86">
        <f t="shared" si="2334"/>
        <v>0</v>
      </c>
      <c r="AW2363" s="93">
        <f t="shared" si="2335"/>
        <v>0</v>
      </c>
      <c r="AY2363" s="86">
        <f t="shared" si="2336"/>
        <v>0</v>
      </c>
      <c r="AZ2363" s="86">
        <f t="shared" si="2337"/>
        <v>0</v>
      </c>
      <c r="BA2363" s="86">
        <f t="shared" si="2338"/>
        <v>0</v>
      </c>
      <c r="BB2363" s="86">
        <f t="shared" si="2339"/>
        <v>0</v>
      </c>
      <c r="BC2363" s="86">
        <f t="shared" si="2345"/>
        <v>0</v>
      </c>
      <c r="BD2363" s="86">
        <f t="shared" si="2340"/>
        <v>0</v>
      </c>
    </row>
    <row r="2364" spans="2:56" x14ac:dyDescent="0.3">
      <c r="B2364" s="169" t="s">
        <v>141</v>
      </c>
      <c r="C2364" s="248"/>
      <c r="D2364" s="249"/>
      <c r="E2364" s="172">
        <f t="shared" si="2327"/>
        <v>0</v>
      </c>
      <c r="F2364" s="248"/>
      <c r="G2364" s="249"/>
      <c r="H2364" s="172">
        <f t="shared" si="2328"/>
        <v>0</v>
      </c>
      <c r="I2364" s="248"/>
      <c r="J2364" s="250"/>
      <c r="K2364" s="174">
        <f t="shared" si="2329"/>
        <v>0</v>
      </c>
      <c r="L2364" s="248"/>
      <c r="M2364" s="250"/>
      <c r="N2364" s="251"/>
      <c r="O2364" s="248"/>
      <c r="P2364" s="251"/>
      <c r="Q2364" s="166">
        <f t="shared" si="2330"/>
        <v>0</v>
      </c>
      <c r="R2364" s="251"/>
      <c r="S2364" s="251"/>
      <c r="T2364" s="167">
        <f t="shared" si="2341"/>
        <v>0</v>
      </c>
      <c r="U2364" s="157"/>
      <c r="V2364" s="248"/>
      <c r="W2364" s="251"/>
      <c r="X2364" s="166">
        <f t="shared" si="2331"/>
        <v>0</v>
      </c>
      <c r="Y2364" s="251"/>
      <c r="Z2364" s="251"/>
      <c r="AA2364" s="167">
        <f t="shared" si="2342"/>
        <v>0</v>
      </c>
      <c r="AB2364" s="157"/>
      <c r="AC2364" s="248"/>
      <c r="AD2364" s="251"/>
      <c r="AE2364" s="166">
        <f t="shared" si="2332"/>
        <v>0</v>
      </c>
      <c r="AF2364" s="251"/>
      <c r="AG2364" s="251"/>
      <c r="AH2364" s="167">
        <f t="shared" si="2343"/>
        <v>0</v>
      </c>
      <c r="AJ2364" s="252"/>
      <c r="AK2364" s="253"/>
      <c r="AL2364" s="254"/>
      <c r="AM2364" s="253"/>
      <c r="AN2364" s="254"/>
      <c r="AO2364" s="253"/>
      <c r="AP2364" s="254"/>
      <c r="AQ2364" s="253"/>
      <c r="AR2364" s="254"/>
      <c r="AS2364" s="253"/>
      <c r="AT2364" s="254"/>
      <c r="AU2364" s="253"/>
      <c r="AV2364" s="163">
        <f t="shared" si="2334"/>
        <v>0</v>
      </c>
      <c r="AW2364" s="168">
        <f t="shared" si="2335"/>
        <v>0</v>
      </c>
      <c r="AY2364" s="163">
        <f t="shared" si="2336"/>
        <v>0</v>
      </c>
      <c r="AZ2364" s="163">
        <f t="shared" si="2337"/>
        <v>0</v>
      </c>
      <c r="BA2364" s="163">
        <f t="shared" si="2338"/>
        <v>0</v>
      </c>
      <c r="BB2364" s="163">
        <f t="shared" si="2339"/>
        <v>0</v>
      </c>
      <c r="BC2364" s="163">
        <f t="shared" si="2345"/>
        <v>0</v>
      </c>
      <c r="BD2364" s="163">
        <f t="shared" si="2340"/>
        <v>0</v>
      </c>
    </row>
    <row r="2365" spans="2:56" x14ac:dyDescent="0.3">
      <c r="B2365" s="169" t="s">
        <v>142</v>
      </c>
      <c r="C2365" s="248"/>
      <c r="D2365" s="249"/>
      <c r="E2365" s="172">
        <f t="shared" si="2327"/>
        <v>0</v>
      </c>
      <c r="F2365" s="248"/>
      <c r="G2365" s="249"/>
      <c r="H2365" s="172">
        <f t="shared" si="2328"/>
        <v>0</v>
      </c>
      <c r="I2365" s="248"/>
      <c r="J2365" s="250"/>
      <c r="K2365" s="174">
        <f t="shared" si="2329"/>
        <v>0</v>
      </c>
      <c r="L2365" s="248"/>
      <c r="M2365" s="250"/>
      <c r="N2365" s="251"/>
      <c r="O2365" s="248"/>
      <c r="P2365" s="251"/>
      <c r="Q2365" s="166">
        <f t="shared" si="2330"/>
        <v>0</v>
      </c>
      <c r="R2365" s="251"/>
      <c r="S2365" s="251"/>
      <c r="T2365" s="167">
        <f t="shared" si="2341"/>
        <v>0</v>
      </c>
      <c r="U2365" s="157"/>
      <c r="V2365" s="248"/>
      <c r="W2365" s="251"/>
      <c r="X2365" s="166">
        <f t="shared" si="2331"/>
        <v>0</v>
      </c>
      <c r="Y2365" s="251"/>
      <c r="Z2365" s="251"/>
      <c r="AA2365" s="167">
        <f t="shared" si="2342"/>
        <v>0</v>
      </c>
      <c r="AB2365" s="157"/>
      <c r="AC2365" s="248"/>
      <c r="AD2365" s="251"/>
      <c r="AE2365" s="166">
        <f t="shared" si="2332"/>
        <v>0</v>
      </c>
      <c r="AF2365" s="251"/>
      <c r="AG2365" s="251"/>
      <c r="AH2365" s="167">
        <f t="shared" si="2343"/>
        <v>0</v>
      </c>
      <c r="AJ2365" s="252"/>
      <c r="AK2365" s="253"/>
      <c r="AL2365" s="254"/>
      <c r="AM2365" s="253"/>
      <c r="AN2365" s="254"/>
      <c r="AO2365" s="253"/>
      <c r="AP2365" s="254"/>
      <c r="AQ2365" s="253"/>
      <c r="AR2365" s="254"/>
      <c r="AS2365" s="253"/>
      <c r="AT2365" s="254"/>
      <c r="AU2365" s="253"/>
      <c r="AV2365" s="163">
        <f t="shared" si="2334"/>
        <v>0</v>
      </c>
      <c r="AW2365" s="168">
        <f t="shared" si="2335"/>
        <v>0</v>
      </c>
      <c r="AY2365" s="163">
        <f t="shared" si="2336"/>
        <v>0</v>
      </c>
      <c r="AZ2365" s="163">
        <f t="shared" si="2337"/>
        <v>0</v>
      </c>
      <c r="BA2365" s="163">
        <f t="shared" si="2338"/>
        <v>0</v>
      </c>
      <c r="BB2365" s="163">
        <f t="shared" si="2339"/>
        <v>0</v>
      </c>
      <c r="BC2365" s="163">
        <f t="shared" si="2345"/>
        <v>0</v>
      </c>
      <c r="BD2365" s="163">
        <f t="shared" si="2340"/>
        <v>0</v>
      </c>
    </row>
    <row r="2366" spans="2:56" x14ac:dyDescent="0.3">
      <c r="B2366" s="169" t="s">
        <v>143</v>
      </c>
      <c r="C2366" s="248"/>
      <c r="D2366" s="249"/>
      <c r="E2366" s="172">
        <f t="shared" si="2327"/>
        <v>0</v>
      </c>
      <c r="F2366" s="248"/>
      <c r="G2366" s="249"/>
      <c r="H2366" s="172">
        <f t="shared" si="2328"/>
        <v>0</v>
      </c>
      <c r="I2366" s="248"/>
      <c r="J2366" s="250"/>
      <c r="K2366" s="174">
        <f t="shared" si="2329"/>
        <v>0</v>
      </c>
      <c r="L2366" s="248"/>
      <c r="M2366" s="250"/>
      <c r="N2366" s="251"/>
      <c r="O2366" s="248"/>
      <c r="P2366" s="251"/>
      <c r="Q2366" s="166">
        <f t="shared" si="2330"/>
        <v>0</v>
      </c>
      <c r="R2366" s="251"/>
      <c r="S2366" s="251"/>
      <c r="T2366" s="167">
        <f t="shared" si="2341"/>
        <v>0</v>
      </c>
      <c r="U2366" s="157"/>
      <c r="V2366" s="248"/>
      <c r="W2366" s="251"/>
      <c r="X2366" s="166">
        <f t="shared" si="2331"/>
        <v>0</v>
      </c>
      <c r="Y2366" s="251"/>
      <c r="Z2366" s="251"/>
      <c r="AA2366" s="167">
        <f t="shared" si="2342"/>
        <v>0</v>
      </c>
      <c r="AB2366" s="157"/>
      <c r="AC2366" s="248"/>
      <c r="AD2366" s="251"/>
      <c r="AE2366" s="166">
        <f t="shared" si="2332"/>
        <v>0</v>
      </c>
      <c r="AF2366" s="251"/>
      <c r="AG2366" s="251"/>
      <c r="AH2366" s="167">
        <f t="shared" si="2343"/>
        <v>0</v>
      </c>
      <c r="AJ2366" s="252"/>
      <c r="AK2366" s="253"/>
      <c r="AL2366" s="254"/>
      <c r="AM2366" s="253"/>
      <c r="AN2366" s="254"/>
      <c r="AO2366" s="253"/>
      <c r="AP2366" s="254"/>
      <c r="AQ2366" s="253"/>
      <c r="AR2366" s="254"/>
      <c r="AS2366" s="253"/>
      <c r="AT2366" s="254"/>
      <c r="AU2366" s="253"/>
      <c r="AV2366" s="163">
        <f t="shared" si="2334"/>
        <v>0</v>
      </c>
      <c r="AW2366" s="168">
        <f t="shared" si="2335"/>
        <v>0</v>
      </c>
      <c r="AY2366" s="163">
        <f t="shared" si="2336"/>
        <v>0</v>
      </c>
      <c r="AZ2366" s="163">
        <f t="shared" si="2337"/>
        <v>0</v>
      </c>
      <c r="BA2366" s="163">
        <f t="shared" si="2338"/>
        <v>0</v>
      </c>
      <c r="BB2366" s="163">
        <f t="shared" si="2339"/>
        <v>0</v>
      </c>
      <c r="BC2366" s="163">
        <f t="shared" si="2345"/>
        <v>0</v>
      </c>
      <c r="BD2366" s="163">
        <f t="shared" si="2340"/>
        <v>0</v>
      </c>
    </row>
    <row r="2367" spans="2:56" x14ac:dyDescent="0.3">
      <c r="B2367" s="169" t="s">
        <v>144</v>
      </c>
      <c r="C2367" s="248"/>
      <c r="D2367" s="249"/>
      <c r="E2367" s="172">
        <f t="shared" si="2327"/>
        <v>0</v>
      </c>
      <c r="F2367" s="248"/>
      <c r="G2367" s="249"/>
      <c r="H2367" s="172">
        <f t="shared" si="2328"/>
        <v>0</v>
      </c>
      <c r="I2367" s="248"/>
      <c r="J2367" s="250"/>
      <c r="K2367" s="174">
        <f t="shared" si="2329"/>
        <v>0</v>
      </c>
      <c r="L2367" s="248"/>
      <c r="M2367" s="250"/>
      <c r="N2367" s="251"/>
      <c r="O2367" s="248"/>
      <c r="P2367" s="251"/>
      <c r="Q2367" s="166">
        <f t="shared" si="2330"/>
        <v>0</v>
      </c>
      <c r="R2367" s="251"/>
      <c r="S2367" s="251"/>
      <c r="T2367" s="167">
        <f t="shared" si="2341"/>
        <v>0</v>
      </c>
      <c r="U2367" s="157"/>
      <c r="V2367" s="248"/>
      <c r="W2367" s="251"/>
      <c r="X2367" s="166">
        <f t="shared" si="2331"/>
        <v>0</v>
      </c>
      <c r="Y2367" s="251"/>
      <c r="Z2367" s="251"/>
      <c r="AA2367" s="167">
        <f t="shared" si="2342"/>
        <v>0</v>
      </c>
      <c r="AB2367" s="157"/>
      <c r="AC2367" s="248"/>
      <c r="AD2367" s="251"/>
      <c r="AE2367" s="166">
        <f t="shared" si="2332"/>
        <v>0</v>
      </c>
      <c r="AF2367" s="251"/>
      <c r="AG2367" s="251"/>
      <c r="AH2367" s="167">
        <f t="shared" si="2343"/>
        <v>0</v>
      </c>
      <c r="AJ2367" s="252"/>
      <c r="AK2367" s="253"/>
      <c r="AL2367" s="254"/>
      <c r="AM2367" s="253"/>
      <c r="AN2367" s="254"/>
      <c r="AO2367" s="253"/>
      <c r="AP2367" s="254"/>
      <c r="AQ2367" s="253"/>
      <c r="AR2367" s="254"/>
      <c r="AS2367" s="253"/>
      <c r="AT2367" s="254"/>
      <c r="AU2367" s="253"/>
      <c r="AV2367" s="163">
        <f t="shared" si="2334"/>
        <v>0</v>
      </c>
      <c r="AW2367" s="168">
        <f t="shared" si="2335"/>
        <v>0</v>
      </c>
      <c r="AY2367" s="163">
        <f t="shared" si="2336"/>
        <v>0</v>
      </c>
      <c r="AZ2367" s="163">
        <f t="shared" si="2337"/>
        <v>0</v>
      </c>
      <c r="BA2367" s="163">
        <f t="shared" si="2338"/>
        <v>0</v>
      </c>
      <c r="BB2367" s="163">
        <f t="shared" si="2339"/>
        <v>0</v>
      </c>
      <c r="BC2367" s="163">
        <f t="shared" si="2345"/>
        <v>0</v>
      </c>
      <c r="BD2367" s="163">
        <f t="shared" si="2340"/>
        <v>0</v>
      </c>
    </row>
    <row r="2368" spans="2:56" x14ac:dyDescent="0.3">
      <c r="B2368" s="169" t="s">
        <v>145</v>
      </c>
      <c r="C2368" s="248"/>
      <c r="D2368" s="249"/>
      <c r="E2368" s="172">
        <f t="shared" si="2327"/>
        <v>0</v>
      </c>
      <c r="F2368" s="248"/>
      <c r="G2368" s="249"/>
      <c r="H2368" s="172">
        <f t="shared" si="2328"/>
        <v>0</v>
      </c>
      <c r="I2368" s="248"/>
      <c r="J2368" s="250"/>
      <c r="K2368" s="174">
        <f t="shared" si="2329"/>
        <v>0</v>
      </c>
      <c r="L2368" s="248"/>
      <c r="M2368" s="250"/>
      <c r="N2368" s="251"/>
      <c r="O2368" s="248"/>
      <c r="P2368" s="251"/>
      <c r="Q2368" s="166">
        <f t="shared" si="2330"/>
        <v>0</v>
      </c>
      <c r="R2368" s="251"/>
      <c r="S2368" s="251"/>
      <c r="T2368" s="167">
        <f t="shared" si="2341"/>
        <v>0</v>
      </c>
      <c r="U2368" s="157"/>
      <c r="V2368" s="248"/>
      <c r="W2368" s="251"/>
      <c r="X2368" s="166">
        <f t="shared" si="2331"/>
        <v>0</v>
      </c>
      <c r="Y2368" s="251"/>
      <c r="Z2368" s="251"/>
      <c r="AA2368" s="167">
        <f t="shared" si="2342"/>
        <v>0</v>
      </c>
      <c r="AB2368" s="157"/>
      <c r="AC2368" s="248"/>
      <c r="AD2368" s="251"/>
      <c r="AE2368" s="166">
        <f t="shared" si="2332"/>
        <v>0</v>
      </c>
      <c r="AF2368" s="251"/>
      <c r="AG2368" s="251"/>
      <c r="AH2368" s="167">
        <f t="shared" si="2343"/>
        <v>0</v>
      </c>
      <c r="AJ2368" s="252"/>
      <c r="AK2368" s="253"/>
      <c r="AL2368" s="254"/>
      <c r="AM2368" s="253"/>
      <c r="AN2368" s="254"/>
      <c r="AO2368" s="253"/>
      <c r="AP2368" s="254"/>
      <c r="AQ2368" s="253"/>
      <c r="AR2368" s="254"/>
      <c r="AS2368" s="253"/>
      <c r="AT2368" s="254"/>
      <c r="AU2368" s="253"/>
      <c r="AV2368" s="163">
        <f t="shared" si="2334"/>
        <v>0</v>
      </c>
      <c r="AW2368" s="168">
        <f t="shared" si="2335"/>
        <v>0</v>
      </c>
      <c r="AY2368" s="163">
        <f t="shared" si="2336"/>
        <v>0</v>
      </c>
      <c r="AZ2368" s="163">
        <f t="shared" si="2337"/>
        <v>0</v>
      </c>
      <c r="BA2368" s="163">
        <f t="shared" si="2338"/>
        <v>0</v>
      </c>
      <c r="BB2368" s="163">
        <f t="shared" si="2339"/>
        <v>0</v>
      </c>
      <c r="BC2368" s="163">
        <f t="shared" si="2345"/>
        <v>0</v>
      </c>
      <c r="BD2368" s="163">
        <f t="shared" si="2340"/>
        <v>0</v>
      </c>
    </row>
    <row r="2369" spans="2:56" x14ac:dyDescent="0.3">
      <c r="B2369" s="169" t="s">
        <v>146</v>
      </c>
      <c r="C2369" s="248"/>
      <c r="D2369" s="249"/>
      <c r="E2369" s="172">
        <f t="shared" si="2327"/>
        <v>0</v>
      </c>
      <c r="F2369" s="248"/>
      <c r="G2369" s="249"/>
      <c r="H2369" s="172">
        <f t="shared" si="2328"/>
        <v>0</v>
      </c>
      <c r="I2369" s="248"/>
      <c r="J2369" s="250"/>
      <c r="K2369" s="174">
        <f t="shared" si="2329"/>
        <v>0</v>
      </c>
      <c r="L2369" s="248"/>
      <c r="M2369" s="250"/>
      <c r="N2369" s="251"/>
      <c r="O2369" s="248"/>
      <c r="P2369" s="251"/>
      <c r="Q2369" s="166">
        <f t="shared" si="2330"/>
        <v>0</v>
      </c>
      <c r="R2369" s="251"/>
      <c r="S2369" s="251"/>
      <c r="T2369" s="167">
        <f t="shared" si="2341"/>
        <v>0</v>
      </c>
      <c r="U2369" s="157"/>
      <c r="V2369" s="248"/>
      <c r="W2369" s="251"/>
      <c r="X2369" s="166">
        <f t="shared" si="2331"/>
        <v>0</v>
      </c>
      <c r="Y2369" s="251"/>
      <c r="Z2369" s="251"/>
      <c r="AA2369" s="167">
        <f t="shared" si="2342"/>
        <v>0</v>
      </c>
      <c r="AB2369" s="157"/>
      <c r="AC2369" s="248"/>
      <c r="AD2369" s="251"/>
      <c r="AE2369" s="166">
        <f t="shared" si="2332"/>
        <v>0</v>
      </c>
      <c r="AF2369" s="251"/>
      <c r="AG2369" s="251"/>
      <c r="AH2369" s="167">
        <f t="shared" si="2343"/>
        <v>0</v>
      </c>
      <c r="AJ2369" s="252"/>
      <c r="AK2369" s="253"/>
      <c r="AL2369" s="254"/>
      <c r="AM2369" s="253"/>
      <c r="AN2369" s="254"/>
      <c r="AO2369" s="253"/>
      <c r="AP2369" s="254"/>
      <c r="AQ2369" s="253"/>
      <c r="AR2369" s="254"/>
      <c r="AS2369" s="253"/>
      <c r="AT2369" s="254"/>
      <c r="AU2369" s="253"/>
      <c r="AV2369" s="163">
        <f t="shared" si="2334"/>
        <v>0</v>
      </c>
      <c r="AW2369" s="168">
        <f t="shared" si="2335"/>
        <v>0</v>
      </c>
      <c r="AY2369" s="163">
        <f t="shared" si="2336"/>
        <v>0</v>
      </c>
      <c r="AZ2369" s="163">
        <f t="shared" si="2337"/>
        <v>0</v>
      </c>
      <c r="BA2369" s="163">
        <f t="shared" si="2338"/>
        <v>0</v>
      </c>
      <c r="BB2369" s="163">
        <f t="shared" si="2339"/>
        <v>0</v>
      </c>
      <c r="BC2369" s="163">
        <f t="shared" si="2345"/>
        <v>0</v>
      </c>
      <c r="BD2369" s="163">
        <f t="shared" si="2340"/>
        <v>0</v>
      </c>
    </row>
    <row r="2370" spans="2:56" x14ac:dyDescent="0.3">
      <c r="B2370" s="169" t="s">
        <v>147</v>
      </c>
      <c r="C2370" s="248"/>
      <c r="D2370" s="249"/>
      <c r="E2370" s="172">
        <f t="shared" si="2327"/>
        <v>0</v>
      </c>
      <c r="F2370" s="248"/>
      <c r="G2370" s="249"/>
      <c r="H2370" s="172">
        <f t="shared" si="2328"/>
        <v>0</v>
      </c>
      <c r="I2370" s="248"/>
      <c r="J2370" s="250"/>
      <c r="K2370" s="174">
        <f t="shared" si="2329"/>
        <v>0</v>
      </c>
      <c r="L2370" s="248"/>
      <c r="M2370" s="250"/>
      <c r="N2370" s="251"/>
      <c r="O2370" s="248"/>
      <c r="P2370" s="251"/>
      <c r="Q2370" s="166">
        <f t="shared" si="2330"/>
        <v>0</v>
      </c>
      <c r="R2370" s="251"/>
      <c r="S2370" s="251"/>
      <c r="T2370" s="167">
        <f t="shared" si="2341"/>
        <v>0</v>
      </c>
      <c r="U2370" s="157"/>
      <c r="V2370" s="248"/>
      <c r="W2370" s="251"/>
      <c r="X2370" s="166">
        <f t="shared" si="2331"/>
        <v>0</v>
      </c>
      <c r="Y2370" s="251"/>
      <c r="Z2370" s="251"/>
      <c r="AA2370" s="167">
        <f t="shared" si="2342"/>
        <v>0</v>
      </c>
      <c r="AB2370" s="157"/>
      <c r="AC2370" s="248"/>
      <c r="AD2370" s="251"/>
      <c r="AE2370" s="166">
        <f t="shared" si="2332"/>
        <v>0</v>
      </c>
      <c r="AF2370" s="251"/>
      <c r="AG2370" s="251"/>
      <c r="AH2370" s="167">
        <f t="shared" si="2343"/>
        <v>0</v>
      </c>
      <c r="AJ2370" s="252"/>
      <c r="AK2370" s="253"/>
      <c r="AL2370" s="254"/>
      <c r="AM2370" s="253"/>
      <c r="AN2370" s="254"/>
      <c r="AO2370" s="253"/>
      <c r="AP2370" s="254"/>
      <c r="AQ2370" s="253"/>
      <c r="AR2370" s="254"/>
      <c r="AS2370" s="253"/>
      <c r="AT2370" s="254"/>
      <c r="AU2370" s="253"/>
      <c r="AV2370" s="163">
        <f t="shared" si="2334"/>
        <v>0</v>
      </c>
      <c r="AW2370" s="168">
        <f t="shared" si="2335"/>
        <v>0</v>
      </c>
      <c r="AY2370" s="163">
        <f t="shared" si="2336"/>
        <v>0</v>
      </c>
      <c r="AZ2370" s="163">
        <f t="shared" si="2337"/>
        <v>0</v>
      </c>
      <c r="BA2370" s="163">
        <f t="shared" si="2338"/>
        <v>0</v>
      </c>
      <c r="BB2370" s="163">
        <f t="shared" si="2339"/>
        <v>0</v>
      </c>
      <c r="BC2370" s="163">
        <f t="shared" si="2345"/>
        <v>0</v>
      </c>
      <c r="BD2370" s="163">
        <f t="shared" si="2340"/>
        <v>0</v>
      </c>
    </row>
    <row r="2371" spans="2:56" x14ac:dyDescent="0.3">
      <c r="B2371" s="169" t="s">
        <v>148</v>
      </c>
      <c r="C2371" s="248"/>
      <c r="D2371" s="249"/>
      <c r="E2371" s="172">
        <f t="shared" si="2327"/>
        <v>0</v>
      </c>
      <c r="F2371" s="248"/>
      <c r="G2371" s="249"/>
      <c r="H2371" s="172">
        <f t="shared" si="2328"/>
        <v>0</v>
      </c>
      <c r="I2371" s="248"/>
      <c r="J2371" s="250"/>
      <c r="K2371" s="174">
        <f t="shared" si="2329"/>
        <v>0</v>
      </c>
      <c r="L2371" s="248"/>
      <c r="M2371" s="250"/>
      <c r="N2371" s="251"/>
      <c r="O2371" s="248"/>
      <c r="P2371" s="251"/>
      <c r="Q2371" s="166">
        <f t="shared" si="2330"/>
        <v>0</v>
      </c>
      <c r="R2371" s="251"/>
      <c r="S2371" s="251"/>
      <c r="T2371" s="167">
        <f t="shared" si="2341"/>
        <v>0</v>
      </c>
      <c r="U2371" s="157"/>
      <c r="V2371" s="248"/>
      <c r="W2371" s="251"/>
      <c r="X2371" s="166">
        <f t="shared" si="2331"/>
        <v>0</v>
      </c>
      <c r="Y2371" s="251"/>
      <c r="Z2371" s="251"/>
      <c r="AA2371" s="167">
        <f t="shared" si="2342"/>
        <v>0</v>
      </c>
      <c r="AB2371" s="157"/>
      <c r="AC2371" s="248"/>
      <c r="AD2371" s="251"/>
      <c r="AE2371" s="166">
        <f t="shared" si="2332"/>
        <v>0</v>
      </c>
      <c r="AF2371" s="251"/>
      <c r="AG2371" s="251"/>
      <c r="AH2371" s="167">
        <f t="shared" si="2343"/>
        <v>0</v>
      </c>
      <c r="AJ2371" s="252"/>
      <c r="AK2371" s="253"/>
      <c r="AL2371" s="254"/>
      <c r="AM2371" s="253"/>
      <c r="AN2371" s="254"/>
      <c r="AO2371" s="253"/>
      <c r="AP2371" s="254"/>
      <c r="AQ2371" s="253"/>
      <c r="AR2371" s="254"/>
      <c r="AS2371" s="253"/>
      <c r="AT2371" s="254"/>
      <c r="AU2371" s="253"/>
      <c r="AV2371" s="163">
        <f t="shared" si="2334"/>
        <v>0</v>
      </c>
      <c r="AW2371" s="168">
        <f t="shared" si="2335"/>
        <v>0</v>
      </c>
      <c r="AY2371" s="163">
        <f t="shared" si="2336"/>
        <v>0</v>
      </c>
      <c r="AZ2371" s="163">
        <f t="shared" si="2337"/>
        <v>0</v>
      </c>
      <c r="BA2371" s="163">
        <f t="shared" si="2338"/>
        <v>0</v>
      </c>
      <c r="BB2371" s="163">
        <f t="shared" si="2339"/>
        <v>0</v>
      </c>
      <c r="BC2371" s="163">
        <f t="shared" si="2345"/>
        <v>0</v>
      </c>
      <c r="BD2371" s="163">
        <f t="shared" si="2340"/>
        <v>0</v>
      </c>
    </row>
    <row r="2372" spans="2:56" x14ac:dyDescent="0.3">
      <c r="B2372" s="169" t="s">
        <v>149</v>
      </c>
      <c r="C2372" s="248"/>
      <c r="D2372" s="249"/>
      <c r="E2372" s="172">
        <f t="shared" si="2327"/>
        <v>0</v>
      </c>
      <c r="F2372" s="248"/>
      <c r="G2372" s="249"/>
      <c r="H2372" s="172">
        <f t="shared" si="2328"/>
        <v>0</v>
      </c>
      <c r="I2372" s="248"/>
      <c r="J2372" s="250"/>
      <c r="K2372" s="174">
        <f t="shared" si="2329"/>
        <v>0</v>
      </c>
      <c r="L2372" s="248"/>
      <c r="M2372" s="250"/>
      <c r="N2372" s="251"/>
      <c r="O2372" s="248"/>
      <c r="P2372" s="251"/>
      <c r="Q2372" s="166">
        <f t="shared" si="2330"/>
        <v>0</v>
      </c>
      <c r="R2372" s="251"/>
      <c r="S2372" s="251"/>
      <c r="T2372" s="167">
        <f t="shared" si="2341"/>
        <v>0</v>
      </c>
      <c r="U2372" s="157"/>
      <c r="V2372" s="248"/>
      <c r="W2372" s="251"/>
      <c r="X2372" s="166">
        <f t="shared" si="2331"/>
        <v>0</v>
      </c>
      <c r="Y2372" s="251"/>
      <c r="Z2372" s="251"/>
      <c r="AA2372" s="167">
        <f t="shared" si="2342"/>
        <v>0</v>
      </c>
      <c r="AB2372" s="157"/>
      <c r="AC2372" s="248"/>
      <c r="AD2372" s="251"/>
      <c r="AE2372" s="166">
        <f t="shared" si="2332"/>
        <v>0</v>
      </c>
      <c r="AF2372" s="251"/>
      <c r="AG2372" s="251"/>
      <c r="AH2372" s="167">
        <f t="shared" si="2343"/>
        <v>0</v>
      </c>
      <c r="AJ2372" s="252"/>
      <c r="AK2372" s="253"/>
      <c r="AL2372" s="254"/>
      <c r="AM2372" s="253"/>
      <c r="AN2372" s="254"/>
      <c r="AO2372" s="253"/>
      <c r="AP2372" s="254"/>
      <c r="AQ2372" s="253"/>
      <c r="AR2372" s="254"/>
      <c r="AS2372" s="253"/>
      <c r="AT2372" s="254"/>
      <c r="AU2372" s="253"/>
      <c r="AV2372" s="163">
        <f t="shared" si="2334"/>
        <v>0</v>
      </c>
      <c r="AW2372" s="168">
        <f t="shared" si="2335"/>
        <v>0</v>
      </c>
      <c r="AY2372" s="163">
        <f t="shared" si="2336"/>
        <v>0</v>
      </c>
      <c r="AZ2372" s="163">
        <f t="shared" si="2337"/>
        <v>0</v>
      </c>
      <c r="BA2372" s="163">
        <f t="shared" si="2338"/>
        <v>0</v>
      </c>
      <c r="BB2372" s="163">
        <f t="shared" si="2339"/>
        <v>0</v>
      </c>
      <c r="BC2372" s="163">
        <f t="shared" si="2345"/>
        <v>0</v>
      </c>
      <c r="BD2372" s="163">
        <f t="shared" si="2340"/>
        <v>0</v>
      </c>
    </row>
    <row r="2373" spans="2:56" x14ac:dyDescent="0.3">
      <c r="B2373" s="179" t="s">
        <v>150</v>
      </c>
      <c r="C2373" s="83">
        <f>SUM(C2374:C2380)</f>
        <v>0</v>
      </c>
      <c r="D2373" s="84">
        <f>SUM(D2374:D2380)</f>
        <v>0</v>
      </c>
      <c r="E2373" s="85">
        <f t="shared" si="2327"/>
        <v>0</v>
      </c>
      <c r="F2373" s="83">
        <f>SUM(F2374:F2380)</f>
        <v>23162</v>
      </c>
      <c r="G2373" s="84">
        <f>SUM(G2374:G2380)</f>
        <v>23162</v>
      </c>
      <c r="H2373" s="85">
        <f t="shared" si="2328"/>
        <v>1</v>
      </c>
      <c r="I2373" s="83">
        <f>SUM(I2374:I2380)</f>
        <v>14233</v>
      </c>
      <c r="J2373" s="86">
        <f>SUM(J2374:J2380)</f>
        <v>14232.93</v>
      </c>
      <c r="K2373" s="87">
        <f t="shared" si="2329"/>
        <v>0.99999508185203401</v>
      </c>
      <c r="L2373" s="83">
        <f>SUM(L2374:L2380)</f>
        <v>0</v>
      </c>
      <c r="M2373" s="86">
        <f>SUM(M2374:M2380)</f>
        <v>10000</v>
      </c>
      <c r="N2373" s="88">
        <f>SUM(N2374:N2380)</f>
        <v>0</v>
      </c>
      <c r="O2373" s="83">
        <f>SUM(O2374:O2380)</f>
        <v>0</v>
      </c>
      <c r="P2373" s="88">
        <f>SUM(P2374:P2380)</f>
        <v>0</v>
      </c>
      <c r="Q2373" s="177">
        <f t="shared" si="2330"/>
        <v>0</v>
      </c>
      <c r="R2373" s="88">
        <f>SUM(R2374:R2380)</f>
        <v>0</v>
      </c>
      <c r="S2373" s="88">
        <f>SUM(S2374:S2380)</f>
        <v>0</v>
      </c>
      <c r="T2373" s="178">
        <f t="shared" si="2341"/>
        <v>0</v>
      </c>
      <c r="U2373" s="157"/>
      <c r="V2373" s="83">
        <f>SUM(V2374:V2380)</f>
        <v>0</v>
      </c>
      <c r="W2373" s="88">
        <f>SUM(W2374:W2380)</f>
        <v>0</v>
      </c>
      <c r="X2373" s="177">
        <f t="shared" si="2331"/>
        <v>0</v>
      </c>
      <c r="Y2373" s="88">
        <f>SUM(Y2374:Y2380)</f>
        <v>0</v>
      </c>
      <c r="Z2373" s="88">
        <f>SUM(Z2374:Z2380)</f>
        <v>0</v>
      </c>
      <c r="AA2373" s="178">
        <f t="shared" si="2342"/>
        <v>0</v>
      </c>
      <c r="AB2373" s="157"/>
      <c r="AC2373" s="83">
        <f>SUM(AC2374:AC2380)</f>
        <v>0</v>
      </c>
      <c r="AD2373" s="88">
        <f>SUM(AD2374:AD2380)</f>
        <v>0</v>
      </c>
      <c r="AE2373" s="177">
        <f t="shared" si="2332"/>
        <v>0</v>
      </c>
      <c r="AF2373" s="88">
        <f>SUM(AF2374:AF2380)</f>
        <v>0</v>
      </c>
      <c r="AG2373" s="88">
        <f>SUM(AG2374:AG2380)</f>
        <v>0</v>
      </c>
      <c r="AH2373" s="178">
        <f t="shared" si="2343"/>
        <v>0</v>
      </c>
      <c r="AJ2373" s="84">
        <f t="shared" ref="AJ2373:AU2373" si="2360">SUM(AJ2374:AJ2380)</f>
        <v>0</v>
      </c>
      <c r="AK2373" s="86">
        <f t="shared" si="2360"/>
        <v>0</v>
      </c>
      <c r="AL2373" s="88">
        <f t="shared" si="2360"/>
        <v>0</v>
      </c>
      <c r="AM2373" s="86">
        <f t="shared" si="2360"/>
        <v>0</v>
      </c>
      <c r="AN2373" s="88">
        <f t="shared" si="2360"/>
        <v>0</v>
      </c>
      <c r="AO2373" s="86">
        <f t="shared" si="2360"/>
        <v>0</v>
      </c>
      <c r="AP2373" s="88">
        <f t="shared" si="2360"/>
        <v>0</v>
      </c>
      <c r="AQ2373" s="86">
        <f t="shared" si="2360"/>
        <v>0</v>
      </c>
      <c r="AR2373" s="88">
        <f t="shared" si="2360"/>
        <v>0</v>
      </c>
      <c r="AS2373" s="86">
        <f t="shared" si="2360"/>
        <v>0</v>
      </c>
      <c r="AT2373" s="88">
        <f t="shared" si="2360"/>
        <v>0</v>
      </c>
      <c r="AU2373" s="86">
        <f t="shared" si="2360"/>
        <v>0</v>
      </c>
      <c r="AV2373" s="86">
        <f t="shared" si="2334"/>
        <v>0</v>
      </c>
      <c r="AW2373" s="93">
        <f t="shared" si="2335"/>
        <v>0</v>
      </c>
      <c r="AY2373" s="86">
        <f t="shared" si="2336"/>
        <v>0</v>
      </c>
      <c r="AZ2373" s="86">
        <f t="shared" si="2337"/>
        <v>0</v>
      </c>
      <c r="BA2373" s="86">
        <f t="shared" si="2338"/>
        <v>0</v>
      </c>
      <c r="BB2373" s="86">
        <f t="shared" si="2339"/>
        <v>0</v>
      </c>
      <c r="BC2373" s="86">
        <f t="shared" si="2345"/>
        <v>0</v>
      </c>
      <c r="BD2373" s="86">
        <f t="shared" si="2340"/>
        <v>0</v>
      </c>
    </row>
    <row r="2374" spans="2:56" x14ac:dyDescent="0.3">
      <c r="B2374" s="169" t="s">
        <v>151</v>
      </c>
      <c r="C2374" s="248"/>
      <c r="D2374" s="249"/>
      <c r="E2374" s="172">
        <f t="shared" si="2327"/>
        <v>0</v>
      </c>
      <c r="F2374" s="248"/>
      <c r="G2374" s="249"/>
      <c r="H2374" s="172">
        <f t="shared" si="2328"/>
        <v>0</v>
      </c>
      <c r="I2374" s="248"/>
      <c r="J2374" s="250"/>
      <c r="K2374" s="174">
        <f t="shared" si="2329"/>
        <v>0</v>
      </c>
      <c r="L2374" s="248"/>
      <c r="M2374" s="250"/>
      <c r="N2374" s="251"/>
      <c r="O2374" s="248"/>
      <c r="P2374" s="251"/>
      <c r="Q2374" s="166">
        <f t="shared" si="2330"/>
        <v>0</v>
      </c>
      <c r="R2374" s="251"/>
      <c r="S2374" s="251"/>
      <c r="T2374" s="167">
        <f t="shared" si="2341"/>
        <v>0</v>
      </c>
      <c r="U2374" s="157"/>
      <c r="V2374" s="248"/>
      <c r="W2374" s="251"/>
      <c r="X2374" s="166">
        <f t="shared" si="2331"/>
        <v>0</v>
      </c>
      <c r="Y2374" s="251"/>
      <c r="Z2374" s="251"/>
      <c r="AA2374" s="167">
        <f t="shared" si="2342"/>
        <v>0</v>
      </c>
      <c r="AB2374" s="157"/>
      <c r="AC2374" s="248"/>
      <c r="AD2374" s="251"/>
      <c r="AE2374" s="166">
        <f t="shared" si="2332"/>
        <v>0</v>
      </c>
      <c r="AF2374" s="251"/>
      <c r="AG2374" s="251"/>
      <c r="AH2374" s="167">
        <f t="shared" si="2343"/>
        <v>0</v>
      </c>
      <c r="AJ2374" s="252"/>
      <c r="AK2374" s="253"/>
      <c r="AL2374" s="254"/>
      <c r="AM2374" s="253"/>
      <c r="AN2374" s="254"/>
      <c r="AO2374" s="253"/>
      <c r="AP2374" s="254"/>
      <c r="AQ2374" s="253"/>
      <c r="AR2374" s="254"/>
      <c r="AS2374" s="253"/>
      <c r="AT2374" s="254"/>
      <c r="AU2374" s="253"/>
      <c r="AV2374" s="163">
        <f t="shared" si="2334"/>
        <v>0</v>
      </c>
      <c r="AW2374" s="168">
        <f t="shared" si="2335"/>
        <v>0</v>
      </c>
      <c r="AY2374" s="163">
        <f t="shared" si="2336"/>
        <v>0</v>
      </c>
      <c r="AZ2374" s="163">
        <f t="shared" si="2337"/>
        <v>0</v>
      </c>
      <c r="BA2374" s="163">
        <f t="shared" si="2338"/>
        <v>0</v>
      </c>
      <c r="BB2374" s="163">
        <f t="shared" si="2339"/>
        <v>0</v>
      </c>
      <c r="BC2374" s="163">
        <f t="shared" si="2345"/>
        <v>0</v>
      </c>
      <c r="BD2374" s="163">
        <f t="shared" si="2340"/>
        <v>0</v>
      </c>
    </row>
    <row r="2375" spans="2:56" x14ac:dyDescent="0.3">
      <c r="B2375" s="169" t="s">
        <v>152</v>
      </c>
      <c r="C2375" s="248"/>
      <c r="D2375" s="249"/>
      <c r="E2375" s="172">
        <f t="shared" si="2327"/>
        <v>0</v>
      </c>
      <c r="F2375" s="248"/>
      <c r="G2375" s="249"/>
      <c r="H2375" s="172">
        <f t="shared" si="2328"/>
        <v>0</v>
      </c>
      <c r="I2375" s="248"/>
      <c r="J2375" s="250"/>
      <c r="K2375" s="174">
        <f t="shared" si="2329"/>
        <v>0</v>
      </c>
      <c r="L2375" s="248"/>
      <c r="M2375" s="250"/>
      <c r="N2375" s="251"/>
      <c r="O2375" s="248"/>
      <c r="P2375" s="251"/>
      <c r="Q2375" s="166">
        <f t="shared" si="2330"/>
        <v>0</v>
      </c>
      <c r="R2375" s="251"/>
      <c r="S2375" s="251"/>
      <c r="T2375" s="167">
        <f t="shared" si="2341"/>
        <v>0</v>
      </c>
      <c r="U2375" s="157"/>
      <c r="V2375" s="248"/>
      <c r="W2375" s="251"/>
      <c r="X2375" s="166">
        <f t="shared" si="2331"/>
        <v>0</v>
      </c>
      <c r="Y2375" s="251"/>
      <c r="Z2375" s="251"/>
      <c r="AA2375" s="167">
        <f t="shared" si="2342"/>
        <v>0</v>
      </c>
      <c r="AB2375" s="157"/>
      <c r="AC2375" s="248"/>
      <c r="AD2375" s="251"/>
      <c r="AE2375" s="166">
        <f t="shared" si="2332"/>
        <v>0</v>
      </c>
      <c r="AF2375" s="251"/>
      <c r="AG2375" s="251"/>
      <c r="AH2375" s="167">
        <f t="shared" si="2343"/>
        <v>0</v>
      </c>
      <c r="AJ2375" s="252"/>
      <c r="AK2375" s="253"/>
      <c r="AL2375" s="254"/>
      <c r="AM2375" s="253"/>
      <c r="AN2375" s="254"/>
      <c r="AO2375" s="253"/>
      <c r="AP2375" s="254"/>
      <c r="AQ2375" s="253"/>
      <c r="AR2375" s="254"/>
      <c r="AS2375" s="253"/>
      <c r="AT2375" s="254"/>
      <c r="AU2375" s="253"/>
      <c r="AV2375" s="163">
        <f t="shared" si="2334"/>
        <v>0</v>
      </c>
      <c r="AW2375" s="168">
        <f t="shared" si="2335"/>
        <v>0</v>
      </c>
      <c r="AY2375" s="163">
        <f t="shared" si="2336"/>
        <v>0</v>
      </c>
      <c r="AZ2375" s="163">
        <f t="shared" si="2337"/>
        <v>0</v>
      </c>
      <c r="BA2375" s="163">
        <f t="shared" si="2338"/>
        <v>0</v>
      </c>
      <c r="BB2375" s="163">
        <f t="shared" si="2339"/>
        <v>0</v>
      </c>
      <c r="BC2375" s="163">
        <f t="shared" si="2345"/>
        <v>0</v>
      </c>
      <c r="BD2375" s="163">
        <f t="shared" si="2340"/>
        <v>0</v>
      </c>
    </row>
    <row r="2376" spans="2:56" x14ac:dyDescent="0.3">
      <c r="B2376" s="169" t="s">
        <v>153</v>
      </c>
      <c r="C2376" s="248"/>
      <c r="D2376" s="249"/>
      <c r="E2376" s="172">
        <f t="shared" si="2327"/>
        <v>0</v>
      </c>
      <c r="F2376" s="248">
        <v>23162</v>
      </c>
      <c r="G2376" s="249">
        <v>23162</v>
      </c>
      <c r="H2376" s="172">
        <f t="shared" si="2328"/>
        <v>1</v>
      </c>
      <c r="I2376" s="248">
        <v>14233</v>
      </c>
      <c r="J2376" s="250">
        <v>14232.93</v>
      </c>
      <c r="K2376" s="174">
        <f t="shared" si="2329"/>
        <v>0.99999508185203401</v>
      </c>
      <c r="L2376" s="248"/>
      <c r="M2376" s="250">
        <v>10000</v>
      </c>
      <c r="N2376" s="251"/>
      <c r="O2376" s="248"/>
      <c r="P2376" s="251"/>
      <c r="Q2376" s="166">
        <f t="shared" si="2330"/>
        <v>0</v>
      </c>
      <c r="R2376" s="251"/>
      <c r="S2376" s="251"/>
      <c r="T2376" s="167">
        <f t="shared" si="2341"/>
        <v>0</v>
      </c>
      <c r="U2376" s="157"/>
      <c r="V2376" s="248"/>
      <c r="W2376" s="251"/>
      <c r="X2376" s="166">
        <f t="shared" si="2331"/>
        <v>0</v>
      </c>
      <c r="Y2376" s="251"/>
      <c r="Z2376" s="251"/>
      <c r="AA2376" s="167">
        <f t="shared" si="2342"/>
        <v>0</v>
      </c>
      <c r="AB2376" s="157"/>
      <c r="AC2376" s="248"/>
      <c r="AD2376" s="251"/>
      <c r="AE2376" s="166">
        <f t="shared" si="2332"/>
        <v>0</v>
      </c>
      <c r="AF2376" s="251"/>
      <c r="AG2376" s="251"/>
      <c r="AH2376" s="167">
        <f t="shared" si="2343"/>
        <v>0</v>
      </c>
      <c r="AJ2376" s="252"/>
      <c r="AK2376" s="253"/>
      <c r="AL2376" s="254"/>
      <c r="AM2376" s="253"/>
      <c r="AN2376" s="254"/>
      <c r="AO2376" s="253"/>
      <c r="AP2376" s="254"/>
      <c r="AQ2376" s="253"/>
      <c r="AR2376" s="254"/>
      <c r="AS2376" s="253"/>
      <c r="AT2376" s="254"/>
      <c r="AU2376" s="253"/>
      <c r="AV2376" s="163">
        <f t="shared" si="2334"/>
        <v>0</v>
      </c>
      <c r="AW2376" s="168">
        <f t="shared" si="2335"/>
        <v>0</v>
      </c>
      <c r="AY2376" s="163">
        <f t="shared" si="2336"/>
        <v>0</v>
      </c>
      <c r="AZ2376" s="163">
        <f t="shared" si="2337"/>
        <v>0</v>
      </c>
      <c r="BA2376" s="163">
        <f t="shared" si="2338"/>
        <v>0</v>
      </c>
      <c r="BB2376" s="163">
        <f t="shared" si="2339"/>
        <v>0</v>
      </c>
      <c r="BC2376" s="163">
        <f t="shared" si="2345"/>
        <v>0</v>
      </c>
      <c r="BD2376" s="163">
        <f t="shared" si="2340"/>
        <v>0</v>
      </c>
    </row>
    <row r="2377" spans="2:56" x14ac:dyDescent="0.3">
      <c r="B2377" s="169" t="s">
        <v>154</v>
      </c>
      <c r="C2377" s="248"/>
      <c r="D2377" s="249"/>
      <c r="E2377" s="172">
        <f t="shared" si="2327"/>
        <v>0</v>
      </c>
      <c r="F2377" s="248"/>
      <c r="G2377" s="249"/>
      <c r="H2377" s="172">
        <f t="shared" si="2328"/>
        <v>0</v>
      </c>
      <c r="I2377" s="248"/>
      <c r="J2377" s="250"/>
      <c r="K2377" s="174">
        <f t="shared" si="2329"/>
        <v>0</v>
      </c>
      <c r="L2377" s="248"/>
      <c r="M2377" s="250"/>
      <c r="N2377" s="251"/>
      <c r="O2377" s="248"/>
      <c r="P2377" s="251"/>
      <c r="Q2377" s="166">
        <f t="shared" si="2330"/>
        <v>0</v>
      </c>
      <c r="R2377" s="251"/>
      <c r="S2377" s="251"/>
      <c r="T2377" s="167">
        <f t="shared" si="2341"/>
        <v>0</v>
      </c>
      <c r="U2377" s="157"/>
      <c r="V2377" s="248"/>
      <c r="W2377" s="251"/>
      <c r="X2377" s="166">
        <f t="shared" si="2331"/>
        <v>0</v>
      </c>
      <c r="Y2377" s="251"/>
      <c r="Z2377" s="251"/>
      <c r="AA2377" s="167">
        <f t="shared" si="2342"/>
        <v>0</v>
      </c>
      <c r="AB2377" s="157"/>
      <c r="AC2377" s="248"/>
      <c r="AD2377" s="251"/>
      <c r="AE2377" s="166">
        <f t="shared" si="2332"/>
        <v>0</v>
      </c>
      <c r="AF2377" s="251"/>
      <c r="AG2377" s="251"/>
      <c r="AH2377" s="167">
        <f t="shared" si="2343"/>
        <v>0</v>
      </c>
      <c r="AJ2377" s="252"/>
      <c r="AK2377" s="253"/>
      <c r="AL2377" s="254"/>
      <c r="AM2377" s="253"/>
      <c r="AN2377" s="254"/>
      <c r="AO2377" s="253"/>
      <c r="AP2377" s="254"/>
      <c r="AQ2377" s="253"/>
      <c r="AR2377" s="254"/>
      <c r="AS2377" s="253"/>
      <c r="AT2377" s="254"/>
      <c r="AU2377" s="253"/>
      <c r="AV2377" s="163">
        <f t="shared" si="2334"/>
        <v>0</v>
      </c>
      <c r="AW2377" s="168">
        <f t="shared" si="2335"/>
        <v>0</v>
      </c>
      <c r="AY2377" s="163">
        <f t="shared" si="2336"/>
        <v>0</v>
      </c>
      <c r="AZ2377" s="163">
        <f t="shared" si="2337"/>
        <v>0</v>
      </c>
      <c r="BA2377" s="163">
        <f t="shared" si="2338"/>
        <v>0</v>
      </c>
      <c r="BB2377" s="163">
        <f t="shared" si="2339"/>
        <v>0</v>
      </c>
      <c r="BC2377" s="163">
        <f t="shared" si="2345"/>
        <v>0</v>
      </c>
      <c r="BD2377" s="163">
        <f t="shared" si="2340"/>
        <v>0</v>
      </c>
    </row>
    <row r="2378" spans="2:56" x14ac:dyDescent="0.3">
      <c r="B2378" s="169" t="s">
        <v>155</v>
      </c>
      <c r="C2378" s="248"/>
      <c r="D2378" s="249"/>
      <c r="E2378" s="172">
        <f t="shared" si="2327"/>
        <v>0</v>
      </c>
      <c r="F2378" s="248"/>
      <c r="G2378" s="249"/>
      <c r="H2378" s="172">
        <f t="shared" si="2328"/>
        <v>0</v>
      </c>
      <c r="I2378" s="248"/>
      <c r="J2378" s="250"/>
      <c r="K2378" s="174">
        <f t="shared" si="2329"/>
        <v>0</v>
      </c>
      <c r="L2378" s="248"/>
      <c r="M2378" s="250"/>
      <c r="N2378" s="251"/>
      <c r="O2378" s="248"/>
      <c r="P2378" s="251"/>
      <c r="Q2378" s="166">
        <f t="shared" si="2330"/>
        <v>0</v>
      </c>
      <c r="R2378" s="251"/>
      <c r="S2378" s="251"/>
      <c r="T2378" s="167">
        <f t="shared" si="2341"/>
        <v>0</v>
      </c>
      <c r="U2378" s="157"/>
      <c r="V2378" s="248"/>
      <c r="W2378" s="251"/>
      <c r="X2378" s="166">
        <f t="shared" si="2331"/>
        <v>0</v>
      </c>
      <c r="Y2378" s="251"/>
      <c r="Z2378" s="251"/>
      <c r="AA2378" s="167">
        <f t="shared" si="2342"/>
        <v>0</v>
      </c>
      <c r="AB2378" s="157"/>
      <c r="AC2378" s="248"/>
      <c r="AD2378" s="251"/>
      <c r="AE2378" s="166">
        <f t="shared" si="2332"/>
        <v>0</v>
      </c>
      <c r="AF2378" s="251"/>
      <c r="AG2378" s="251"/>
      <c r="AH2378" s="167">
        <f t="shared" si="2343"/>
        <v>0</v>
      </c>
      <c r="AJ2378" s="252"/>
      <c r="AK2378" s="253"/>
      <c r="AL2378" s="254"/>
      <c r="AM2378" s="253"/>
      <c r="AN2378" s="254"/>
      <c r="AO2378" s="253"/>
      <c r="AP2378" s="254"/>
      <c r="AQ2378" s="253"/>
      <c r="AR2378" s="254"/>
      <c r="AS2378" s="253"/>
      <c r="AT2378" s="254"/>
      <c r="AU2378" s="253"/>
      <c r="AV2378" s="163">
        <f t="shared" si="2334"/>
        <v>0</v>
      </c>
      <c r="AW2378" s="168">
        <f t="shared" si="2335"/>
        <v>0</v>
      </c>
      <c r="AY2378" s="163">
        <f t="shared" si="2336"/>
        <v>0</v>
      </c>
      <c r="AZ2378" s="163">
        <f t="shared" si="2337"/>
        <v>0</v>
      </c>
      <c r="BA2378" s="163">
        <f t="shared" si="2338"/>
        <v>0</v>
      </c>
      <c r="BB2378" s="163">
        <f t="shared" si="2339"/>
        <v>0</v>
      </c>
      <c r="BC2378" s="163">
        <f t="shared" si="2345"/>
        <v>0</v>
      </c>
      <c r="BD2378" s="163">
        <f t="shared" si="2340"/>
        <v>0</v>
      </c>
    </row>
    <row r="2379" spans="2:56" x14ac:dyDescent="0.3">
      <c r="B2379" s="169" t="s">
        <v>156</v>
      </c>
      <c r="C2379" s="248"/>
      <c r="D2379" s="249"/>
      <c r="E2379" s="172">
        <f t="shared" si="2327"/>
        <v>0</v>
      </c>
      <c r="F2379" s="248"/>
      <c r="G2379" s="249"/>
      <c r="H2379" s="172">
        <f t="shared" si="2328"/>
        <v>0</v>
      </c>
      <c r="I2379" s="248"/>
      <c r="J2379" s="250"/>
      <c r="K2379" s="174">
        <f t="shared" si="2329"/>
        <v>0</v>
      </c>
      <c r="L2379" s="248"/>
      <c r="M2379" s="250"/>
      <c r="N2379" s="251"/>
      <c r="O2379" s="248"/>
      <c r="P2379" s="251"/>
      <c r="Q2379" s="166">
        <f t="shared" si="2330"/>
        <v>0</v>
      </c>
      <c r="R2379" s="251"/>
      <c r="S2379" s="251"/>
      <c r="T2379" s="167">
        <f t="shared" si="2341"/>
        <v>0</v>
      </c>
      <c r="U2379" s="157"/>
      <c r="V2379" s="248"/>
      <c r="W2379" s="251"/>
      <c r="X2379" s="166">
        <f t="shared" si="2331"/>
        <v>0</v>
      </c>
      <c r="Y2379" s="251"/>
      <c r="Z2379" s="251"/>
      <c r="AA2379" s="167">
        <f t="shared" si="2342"/>
        <v>0</v>
      </c>
      <c r="AB2379" s="157"/>
      <c r="AC2379" s="248"/>
      <c r="AD2379" s="251"/>
      <c r="AE2379" s="166">
        <f t="shared" si="2332"/>
        <v>0</v>
      </c>
      <c r="AF2379" s="251"/>
      <c r="AG2379" s="251"/>
      <c r="AH2379" s="167">
        <f t="shared" si="2343"/>
        <v>0</v>
      </c>
      <c r="AJ2379" s="252"/>
      <c r="AK2379" s="253"/>
      <c r="AL2379" s="254"/>
      <c r="AM2379" s="253"/>
      <c r="AN2379" s="254"/>
      <c r="AO2379" s="253"/>
      <c r="AP2379" s="254"/>
      <c r="AQ2379" s="253"/>
      <c r="AR2379" s="254"/>
      <c r="AS2379" s="253"/>
      <c r="AT2379" s="254"/>
      <c r="AU2379" s="253"/>
      <c r="AV2379" s="163">
        <f t="shared" si="2334"/>
        <v>0</v>
      </c>
      <c r="AW2379" s="168">
        <f t="shared" si="2335"/>
        <v>0</v>
      </c>
      <c r="AY2379" s="163">
        <f t="shared" si="2336"/>
        <v>0</v>
      </c>
      <c r="AZ2379" s="163">
        <f t="shared" si="2337"/>
        <v>0</v>
      </c>
      <c r="BA2379" s="163">
        <f t="shared" si="2338"/>
        <v>0</v>
      </c>
      <c r="BB2379" s="163">
        <f t="shared" si="2339"/>
        <v>0</v>
      </c>
      <c r="BC2379" s="163">
        <f t="shared" si="2345"/>
        <v>0</v>
      </c>
      <c r="BD2379" s="163">
        <f t="shared" si="2340"/>
        <v>0</v>
      </c>
    </row>
    <row r="2380" spans="2:56" x14ac:dyDescent="0.3">
      <c r="B2380" s="169" t="s">
        <v>157</v>
      </c>
      <c r="C2380" s="248"/>
      <c r="D2380" s="249"/>
      <c r="E2380" s="172">
        <f t="shared" si="2327"/>
        <v>0</v>
      </c>
      <c r="F2380" s="248"/>
      <c r="G2380" s="249"/>
      <c r="H2380" s="172">
        <f t="shared" si="2328"/>
        <v>0</v>
      </c>
      <c r="I2380" s="248"/>
      <c r="J2380" s="250"/>
      <c r="K2380" s="174">
        <f t="shared" si="2329"/>
        <v>0</v>
      </c>
      <c r="L2380" s="248"/>
      <c r="M2380" s="250"/>
      <c r="N2380" s="251"/>
      <c r="O2380" s="248"/>
      <c r="P2380" s="251"/>
      <c r="Q2380" s="166">
        <f t="shared" si="2330"/>
        <v>0</v>
      </c>
      <c r="R2380" s="251"/>
      <c r="S2380" s="251"/>
      <c r="T2380" s="167">
        <f t="shared" si="2341"/>
        <v>0</v>
      </c>
      <c r="U2380" s="157"/>
      <c r="V2380" s="248"/>
      <c r="W2380" s="251"/>
      <c r="X2380" s="166">
        <f t="shared" si="2331"/>
        <v>0</v>
      </c>
      <c r="Y2380" s="251"/>
      <c r="Z2380" s="251"/>
      <c r="AA2380" s="167">
        <f t="shared" si="2342"/>
        <v>0</v>
      </c>
      <c r="AB2380" s="157"/>
      <c r="AC2380" s="248"/>
      <c r="AD2380" s="251"/>
      <c r="AE2380" s="166">
        <f t="shared" si="2332"/>
        <v>0</v>
      </c>
      <c r="AF2380" s="251"/>
      <c r="AG2380" s="251"/>
      <c r="AH2380" s="167">
        <f t="shared" si="2343"/>
        <v>0</v>
      </c>
      <c r="AJ2380" s="252"/>
      <c r="AK2380" s="253"/>
      <c r="AL2380" s="254"/>
      <c r="AM2380" s="253"/>
      <c r="AN2380" s="254"/>
      <c r="AO2380" s="253"/>
      <c r="AP2380" s="254"/>
      <c r="AQ2380" s="253"/>
      <c r="AR2380" s="254"/>
      <c r="AS2380" s="253"/>
      <c r="AT2380" s="254"/>
      <c r="AU2380" s="253"/>
      <c r="AV2380" s="163">
        <f t="shared" si="2334"/>
        <v>0</v>
      </c>
      <c r="AW2380" s="168">
        <f t="shared" si="2335"/>
        <v>0</v>
      </c>
      <c r="AY2380" s="163">
        <f t="shared" si="2336"/>
        <v>0</v>
      </c>
      <c r="AZ2380" s="163">
        <f t="shared" si="2337"/>
        <v>0</v>
      </c>
      <c r="BA2380" s="163">
        <f t="shared" si="2338"/>
        <v>0</v>
      </c>
      <c r="BB2380" s="163">
        <f t="shared" si="2339"/>
        <v>0</v>
      </c>
      <c r="BC2380" s="163">
        <f t="shared" si="2345"/>
        <v>0</v>
      </c>
      <c r="BD2380" s="163">
        <f t="shared" si="2340"/>
        <v>0</v>
      </c>
    </row>
    <row r="2381" spans="2:56" x14ac:dyDescent="0.3">
      <c r="B2381" s="179" t="s">
        <v>158</v>
      </c>
      <c r="C2381" s="83">
        <f>SUM(C2382)</f>
        <v>0</v>
      </c>
      <c r="D2381" s="84">
        <f>SUM(D2382)</f>
        <v>0</v>
      </c>
      <c r="E2381" s="85">
        <f t="shared" si="2327"/>
        <v>0</v>
      </c>
      <c r="F2381" s="83">
        <f>SUM(F2382)</f>
        <v>0</v>
      </c>
      <c r="G2381" s="84">
        <f>SUM(G2382)</f>
        <v>0</v>
      </c>
      <c r="H2381" s="85">
        <f t="shared" si="2328"/>
        <v>0</v>
      </c>
      <c r="I2381" s="83">
        <f>SUM(I2382)</f>
        <v>0</v>
      </c>
      <c r="J2381" s="86">
        <f>SUM(J2382)</f>
        <v>0</v>
      </c>
      <c r="K2381" s="87">
        <f t="shared" si="2329"/>
        <v>0</v>
      </c>
      <c r="L2381" s="83">
        <f>SUM(L2382)</f>
        <v>0</v>
      </c>
      <c r="M2381" s="86">
        <f>SUM(M2382)</f>
        <v>0</v>
      </c>
      <c r="N2381" s="88">
        <f>SUM(N2382)</f>
        <v>0</v>
      </c>
      <c r="O2381" s="83">
        <f>SUM(O2382)</f>
        <v>0</v>
      </c>
      <c r="P2381" s="88">
        <f>SUM(P2382)</f>
        <v>0</v>
      </c>
      <c r="Q2381" s="177">
        <f t="shared" si="2330"/>
        <v>0</v>
      </c>
      <c r="R2381" s="88">
        <f>SUM(R2382)</f>
        <v>0</v>
      </c>
      <c r="S2381" s="88">
        <f>SUM(S2382)</f>
        <v>0</v>
      </c>
      <c r="T2381" s="178">
        <f t="shared" si="2341"/>
        <v>0</v>
      </c>
      <c r="U2381" s="157"/>
      <c r="V2381" s="83">
        <f>SUM(V2382)</f>
        <v>0</v>
      </c>
      <c r="W2381" s="88">
        <f>SUM(W2382)</f>
        <v>0</v>
      </c>
      <c r="X2381" s="177">
        <f t="shared" si="2331"/>
        <v>0</v>
      </c>
      <c r="Y2381" s="88">
        <f>SUM(Y2382)</f>
        <v>0</v>
      </c>
      <c r="Z2381" s="88">
        <f>SUM(Z2382)</f>
        <v>0</v>
      </c>
      <c r="AA2381" s="178">
        <f t="shared" si="2342"/>
        <v>0</v>
      </c>
      <c r="AB2381" s="157"/>
      <c r="AC2381" s="83">
        <f>SUM(AC2382)</f>
        <v>0</v>
      </c>
      <c r="AD2381" s="88">
        <f>SUM(AD2382)</f>
        <v>0</v>
      </c>
      <c r="AE2381" s="177">
        <f t="shared" si="2332"/>
        <v>0</v>
      </c>
      <c r="AF2381" s="88">
        <f>SUM(AF2382)</f>
        <v>0</v>
      </c>
      <c r="AG2381" s="88">
        <f>SUM(AG2382)</f>
        <v>0</v>
      </c>
      <c r="AH2381" s="178">
        <f t="shared" si="2343"/>
        <v>0</v>
      </c>
      <c r="AJ2381" s="84">
        <f t="shared" ref="AJ2381:AU2381" si="2361">SUM(AJ2382)</f>
        <v>0</v>
      </c>
      <c r="AK2381" s="86">
        <f t="shared" si="2361"/>
        <v>0</v>
      </c>
      <c r="AL2381" s="88">
        <f t="shared" si="2361"/>
        <v>0</v>
      </c>
      <c r="AM2381" s="86">
        <f t="shared" si="2361"/>
        <v>0</v>
      </c>
      <c r="AN2381" s="88">
        <f t="shared" si="2361"/>
        <v>0</v>
      </c>
      <c r="AO2381" s="86">
        <f t="shared" si="2361"/>
        <v>0</v>
      </c>
      <c r="AP2381" s="88">
        <f t="shared" si="2361"/>
        <v>0</v>
      </c>
      <c r="AQ2381" s="86">
        <f t="shared" si="2361"/>
        <v>0</v>
      </c>
      <c r="AR2381" s="88">
        <f t="shared" si="2361"/>
        <v>0</v>
      </c>
      <c r="AS2381" s="86">
        <f t="shared" si="2361"/>
        <v>0</v>
      </c>
      <c r="AT2381" s="88">
        <f t="shared" si="2361"/>
        <v>0</v>
      </c>
      <c r="AU2381" s="86">
        <f t="shared" si="2361"/>
        <v>0</v>
      </c>
      <c r="AV2381" s="86">
        <f t="shared" si="2334"/>
        <v>0</v>
      </c>
      <c r="AW2381" s="93">
        <f t="shared" si="2335"/>
        <v>0</v>
      </c>
      <c r="AY2381" s="86">
        <f t="shared" si="2336"/>
        <v>0</v>
      </c>
      <c r="AZ2381" s="86">
        <f t="shared" si="2337"/>
        <v>0</v>
      </c>
      <c r="BA2381" s="86">
        <f t="shared" si="2338"/>
        <v>0</v>
      </c>
      <c r="BB2381" s="86">
        <f t="shared" si="2339"/>
        <v>0</v>
      </c>
      <c r="BC2381" s="86">
        <f t="shared" si="2345"/>
        <v>0</v>
      </c>
      <c r="BD2381" s="86">
        <f t="shared" si="2340"/>
        <v>0</v>
      </c>
    </row>
    <row r="2382" spans="2:56" x14ac:dyDescent="0.3">
      <c r="B2382" s="169" t="s">
        <v>159</v>
      </c>
      <c r="C2382" s="248"/>
      <c r="D2382" s="249"/>
      <c r="E2382" s="172">
        <f t="shared" si="2327"/>
        <v>0</v>
      </c>
      <c r="F2382" s="248"/>
      <c r="G2382" s="249"/>
      <c r="H2382" s="172">
        <f t="shared" si="2328"/>
        <v>0</v>
      </c>
      <c r="I2382" s="248"/>
      <c r="J2382" s="250"/>
      <c r="K2382" s="174">
        <f t="shared" si="2329"/>
        <v>0</v>
      </c>
      <c r="L2382" s="248"/>
      <c r="M2382" s="250"/>
      <c r="N2382" s="251"/>
      <c r="O2382" s="248"/>
      <c r="P2382" s="251"/>
      <c r="Q2382" s="166">
        <f t="shared" si="2330"/>
        <v>0</v>
      </c>
      <c r="R2382" s="251"/>
      <c r="S2382" s="251"/>
      <c r="T2382" s="167">
        <f t="shared" si="2341"/>
        <v>0</v>
      </c>
      <c r="U2382" s="157"/>
      <c r="V2382" s="248"/>
      <c r="W2382" s="251"/>
      <c r="X2382" s="166">
        <f t="shared" si="2331"/>
        <v>0</v>
      </c>
      <c r="Y2382" s="251"/>
      <c r="Z2382" s="251"/>
      <c r="AA2382" s="167">
        <f t="shared" si="2342"/>
        <v>0</v>
      </c>
      <c r="AB2382" s="157"/>
      <c r="AC2382" s="248"/>
      <c r="AD2382" s="251"/>
      <c r="AE2382" s="166">
        <f t="shared" si="2332"/>
        <v>0</v>
      </c>
      <c r="AF2382" s="251"/>
      <c r="AG2382" s="251"/>
      <c r="AH2382" s="167">
        <f t="shared" si="2343"/>
        <v>0</v>
      </c>
      <c r="AJ2382" s="252"/>
      <c r="AK2382" s="253"/>
      <c r="AL2382" s="254"/>
      <c r="AM2382" s="253"/>
      <c r="AN2382" s="254"/>
      <c r="AO2382" s="253"/>
      <c r="AP2382" s="254"/>
      <c r="AQ2382" s="253"/>
      <c r="AR2382" s="254"/>
      <c r="AS2382" s="253"/>
      <c r="AT2382" s="254"/>
      <c r="AU2382" s="253"/>
      <c r="AV2382" s="163">
        <f t="shared" si="2334"/>
        <v>0</v>
      </c>
      <c r="AW2382" s="168">
        <f t="shared" si="2335"/>
        <v>0</v>
      </c>
      <c r="AY2382" s="163">
        <f t="shared" si="2336"/>
        <v>0</v>
      </c>
      <c r="AZ2382" s="163">
        <f t="shared" si="2337"/>
        <v>0</v>
      </c>
      <c r="BA2382" s="163">
        <f t="shared" si="2338"/>
        <v>0</v>
      </c>
      <c r="BB2382" s="163">
        <f t="shared" si="2339"/>
        <v>0</v>
      </c>
      <c r="BC2382" s="163">
        <f t="shared" si="2345"/>
        <v>0</v>
      </c>
      <c r="BD2382" s="163">
        <f t="shared" si="2340"/>
        <v>0</v>
      </c>
    </row>
    <row r="2383" spans="2:56" x14ac:dyDescent="0.3">
      <c r="B2383" s="179" t="s">
        <v>160</v>
      </c>
      <c r="C2383" s="83">
        <f>SUM(C2384:C2387)</f>
        <v>0</v>
      </c>
      <c r="D2383" s="84">
        <f>SUM(D2384:D2387)</f>
        <v>0</v>
      </c>
      <c r="E2383" s="85">
        <f t="shared" si="2327"/>
        <v>0</v>
      </c>
      <c r="F2383" s="83">
        <f>SUM(F2384:F2387)</f>
        <v>0</v>
      </c>
      <c r="G2383" s="84">
        <f>SUM(G2384:G2387)</f>
        <v>0</v>
      </c>
      <c r="H2383" s="85">
        <f t="shared" si="2328"/>
        <v>0</v>
      </c>
      <c r="I2383" s="83">
        <f>SUM(I2384:I2387)</f>
        <v>0</v>
      </c>
      <c r="J2383" s="86">
        <f>SUM(J2384:J2387)</f>
        <v>0</v>
      </c>
      <c r="K2383" s="87">
        <f t="shared" si="2329"/>
        <v>0</v>
      </c>
      <c r="L2383" s="83">
        <f>SUM(L2384:L2387)</f>
        <v>0</v>
      </c>
      <c r="M2383" s="86">
        <f>SUM(M2384:M2387)</f>
        <v>0</v>
      </c>
      <c r="N2383" s="88">
        <f>SUM(N2384:N2387)</f>
        <v>0</v>
      </c>
      <c r="O2383" s="83">
        <f>SUM(O2384:O2387)</f>
        <v>0</v>
      </c>
      <c r="P2383" s="88">
        <f>SUM(P2384:P2387)</f>
        <v>0</v>
      </c>
      <c r="Q2383" s="177">
        <f t="shared" si="2330"/>
        <v>0</v>
      </c>
      <c r="R2383" s="88">
        <f>SUM(R2384:R2387)</f>
        <v>0</v>
      </c>
      <c r="S2383" s="88">
        <f>SUM(S2384:S2387)</f>
        <v>0</v>
      </c>
      <c r="T2383" s="178">
        <f t="shared" si="2341"/>
        <v>0</v>
      </c>
      <c r="U2383" s="157"/>
      <c r="V2383" s="83">
        <f>SUM(V2384:V2387)</f>
        <v>0</v>
      </c>
      <c r="W2383" s="88">
        <f>SUM(W2384:W2387)</f>
        <v>0</v>
      </c>
      <c r="X2383" s="177">
        <f t="shared" si="2331"/>
        <v>0</v>
      </c>
      <c r="Y2383" s="88">
        <f>SUM(Y2384:Y2387)</f>
        <v>0</v>
      </c>
      <c r="Z2383" s="88">
        <f>SUM(Z2384:Z2387)</f>
        <v>0</v>
      </c>
      <c r="AA2383" s="178">
        <f t="shared" si="2342"/>
        <v>0</v>
      </c>
      <c r="AB2383" s="157"/>
      <c r="AC2383" s="83">
        <f>SUM(AC2384:AC2387)</f>
        <v>0</v>
      </c>
      <c r="AD2383" s="88">
        <f>SUM(AD2384:AD2387)</f>
        <v>0</v>
      </c>
      <c r="AE2383" s="177">
        <f t="shared" si="2332"/>
        <v>0</v>
      </c>
      <c r="AF2383" s="88">
        <f>SUM(AF2384:AF2387)</f>
        <v>0</v>
      </c>
      <c r="AG2383" s="88">
        <f>SUM(AG2384:AG2387)</f>
        <v>0</v>
      </c>
      <c r="AH2383" s="178">
        <f t="shared" si="2343"/>
        <v>0</v>
      </c>
      <c r="AJ2383" s="84">
        <f t="shared" ref="AJ2383:AU2383" si="2362">SUM(AJ2384:AJ2387)</f>
        <v>0</v>
      </c>
      <c r="AK2383" s="86">
        <f t="shared" si="2362"/>
        <v>0</v>
      </c>
      <c r="AL2383" s="88">
        <f t="shared" si="2362"/>
        <v>0</v>
      </c>
      <c r="AM2383" s="86">
        <f t="shared" si="2362"/>
        <v>0</v>
      </c>
      <c r="AN2383" s="88">
        <f t="shared" si="2362"/>
        <v>0</v>
      </c>
      <c r="AO2383" s="86">
        <f t="shared" si="2362"/>
        <v>0</v>
      </c>
      <c r="AP2383" s="88">
        <f t="shared" si="2362"/>
        <v>0</v>
      </c>
      <c r="AQ2383" s="86">
        <f t="shared" si="2362"/>
        <v>0</v>
      </c>
      <c r="AR2383" s="88">
        <f t="shared" si="2362"/>
        <v>0</v>
      </c>
      <c r="AS2383" s="86">
        <f t="shared" si="2362"/>
        <v>0</v>
      </c>
      <c r="AT2383" s="88">
        <f t="shared" si="2362"/>
        <v>0</v>
      </c>
      <c r="AU2383" s="86">
        <f t="shared" si="2362"/>
        <v>0</v>
      </c>
      <c r="AV2383" s="86">
        <f t="shared" si="2334"/>
        <v>0</v>
      </c>
      <c r="AW2383" s="93">
        <f t="shared" si="2335"/>
        <v>0</v>
      </c>
      <c r="AY2383" s="86">
        <f t="shared" si="2336"/>
        <v>0</v>
      </c>
      <c r="AZ2383" s="86">
        <f t="shared" si="2337"/>
        <v>0</v>
      </c>
      <c r="BA2383" s="86">
        <f t="shared" si="2338"/>
        <v>0</v>
      </c>
      <c r="BB2383" s="86">
        <f t="shared" si="2339"/>
        <v>0</v>
      </c>
      <c r="BC2383" s="86">
        <f t="shared" si="2345"/>
        <v>0</v>
      </c>
      <c r="BD2383" s="86">
        <f t="shared" si="2340"/>
        <v>0</v>
      </c>
    </row>
    <row r="2384" spans="2:56" x14ac:dyDescent="0.3">
      <c r="B2384" s="169" t="s">
        <v>161</v>
      </c>
      <c r="C2384" s="248"/>
      <c r="D2384" s="249"/>
      <c r="E2384" s="172">
        <f t="shared" si="2327"/>
        <v>0</v>
      </c>
      <c r="F2384" s="248"/>
      <c r="G2384" s="249"/>
      <c r="H2384" s="172">
        <f t="shared" si="2328"/>
        <v>0</v>
      </c>
      <c r="I2384" s="248"/>
      <c r="J2384" s="250"/>
      <c r="K2384" s="174">
        <f t="shared" si="2329"/>
        <v>0</v>
      </c>
      <c r="L2384" s="248"/>
      <c r="M2384" s="250"/>
      <c r="N2384" s="251"/>
      <c r="O2384" s="248"/>
      <c r="P2384" s="251"/>
      <c r="Q2384" s="166">
        <f t="shared" si="2330"/>
        <v>0</v>
      </c>
      <c r="R2384" s="251"/>
      <c r="S2384" s="251"/>
      <c r="T2384" s="167">
        <f t="shared" si="2341"/>
        <v>0</v>
      </c>
      <c r="U2384" s="157"/>
      <c r="V2384" s="248"/>
      <c r="W2384" s="251"/>
      <c r="X2384" s="166">
        <f t="shared" si="2331"/>
        <v>0</v>
      </c>
      <c r="Y2384" s="251"/>
      <c r="Z2384" s="251"/>
      <c r="AA2384" s="167">
        <f t="shared" si="2342"/>
        <v>0</v>
      </c>
      <c r="AB2384" s="157"/>
      <c r="AC2384" s="248"/>
      <c r="AD2384" s="251"/>
      <c r="AE2384" s="166">
        <f t="shared" si="2332"/>
        <v>0</v>
      </c>
      <c r="AF2384" s="251"/>
      <c r="AG2384" s="251"/>
      <c r="AH2384" s="167">
        <f t="shared" si="2343"/>
        <v>0</v>
      </c>
      <c r="AJ2384" s="252"/>
      <c r="AK2384" s="253"/>
      <c r="AL2384" s="254"/>
      <c r="AM2384" s="253"/>
      <c r="AN2384" s="254"/>
      <c r="AO2384" s="253"/>
      <c r="AP2384" s="254"/>
      <c r="AQ2384" s="253"/>
      <c r="AR2384" s="254"/>
      <c r="AS2384" s="253"/>
      <c r="AT2384" s="254"/>
      <c r="AU2384" s="253"/>
      <c r="AV2384" s="163">
        <f t="shared" si="2334"/>
        <v>0</v>
      </c>
      <c r="AW2384" s="168">
        <f t="shared" si="2335"/>
        <v>0</v>
      </c>
      <c r="AY2384" s="163">
        <f t="shared" si="2336"/>
        <v>0</v>
      </c>
      <c r="AZ2384" s="163">
        <f t="shared" si="2337"/>
        <v>0</v>
      </c>
      <c r="BA2384" s="163">
        <f t="shared" si="2338"/>
        <v>0</v>
      </c>
      <c r="BB2384" s="163">
        <f t="shared" si="2339"/>
        <v>0</v>
      </c>
      <c r="BC2384" s="163">
        <f t="shared" si="2345"/>
        <v>0</v>
      </c>
      <c r="BD2384" s="163">
        <f t="shared" si="2340"/>
        <v>0</v>
      </c>
    </row>
    <row r="2385" spans="2:56" x14ac:dyDescent="0.3">
      <c r="B2385" s="169" t="s">
        <v>162</v>
      </c>
      <c r="C2385" s="248"/>
      <c r="D2385" s="249"/>
      <c r="E2385" s="172">
        <f t="shared" si="2327"/>
        <v>0</v>
      </c>
      <c r="F2385" s="248"/>
      <c r="G2385" s="249"/>
      <c r="H2385" s="172">
        <f t="shared" si="2328"/>
        <v>0</v>
      </c>
      <c r="I2385" s="248"/>
      <c r="J2385" s="250"/>
      <c r="K2385" s="174">
        <f t="shared" si="2329"/>
        <v>0</v>
      </c>
      <c r="L2385" s="248"/>
      <c r="M2385" s="250"/>
      <c r="N2385" s="251"/>
      <c r="O2385" s="248"/>
      <c r="P2385" s="251"/>
      <c r="Q2385" s="166">
        <f t="shared" si="2330"/>
        <v>0</v>
      </c>
      <c r="R2385" s="251"/>
      <c r="S2385" s="251"/>
      <c r="T2385" s="167">
        <f t="shared" si="2341"/>
        <v>0</v>
      </c>
      <c r="U2385" s="157"/>
      <c r="V2385" s="248"/>
      <c r="W2385" s="251"/>
      <c r="X2385" s="166">
        <f t="shared" si="2331"/>
        <v>0</v>
      </c>
      <c r="Y2385" s="251"/>
      <c r="Z2385" s="251"/>
      <c r="AA2385" s="167">
        <f t="shared" si="2342"/>
        <v>0</v>
      </c>
      <c r="AB2385" s="157"/>
      <c r="AC2385" s="248"/>
      <c r="AD2385" s="251"/>
      <c r="AE2385" s="166">
        <f t="shared" si="2332"/>
        <v>0</v>
      </c>
      <c r="AF2385" s="251"/>
      <c r="AG2385" s="251"/>
      <c r="AH2385" s="167">
        <f t="shared" si="2343"/>
        <v>0</v>
      </c>
      <c r="AJ2385" s="252"/>
      <c r="AK2385" s="253"/>
      <c r="AL2385" s="254"/>
      <c r="AM2385" s="253"/>
      <c r="AN2385" s="254"/>
      <c r="AO2385" s="253"/>
      <c r="AP2385" s="254"/>
      <c r="AQ2385" s="253"/>
      <c r="AR2385" s="254"/>
      <c r="AS2385" s="253"/>
      <c r="AT2385" s="254"/>
      <c r="AU2385" s="253"/>
      <c r="AV2385" s="163">
        <f t="shared" si="2334"/>
        <v>0</v>
      </c>
      <c r="AW2385" s="168">
        <f t="shared" si="2335"/>
        <v>0</v>
      </c>
      <c r="AY2385" s="163">
        <f t="shared" si="2336"/>
        <v>0</v>
      </c>
      <c r="AZ2385" s="163">
        <f t="shared" si="2337"/>
        <v>0</v>
      </c>
      <c r="BA2385" s="163">
        <f t="shared" si="2338"/>
        <v>0</v>
      </c>
      <c r="BB2385" s="163">
        <f t="shared" si="2339"/>
        <v>0</v>
      </c>
      <c r="BC2385" s="163">
        <f t="shared" si="2345"/>
        <v>0</v>
      </c>
      <c r="BD2385" s="163">
        <f t="shared" si="2340"/>
        <v>0</v>
      </c>
    </row>
    <row r="2386" spans="2:56" x14ac:dyDescent="0.3">
      <c r="B2386" s="169" t="s">
        <v>163</v>
      </c>
      <c r="C2386" s="248"/>
      <c r="D2386" s="249"/>
      <c r="E2386" s="172">
        <f t="shared" si="2327"/>
        <v>0</v>
      </c>
      <c r="F2386" s="248"/>
      <c r="G2386" s="249"/>
      <c r="H2386" s="172">
        <f t="shared" si="2328"/>
        <v>0</v>
      </c>
      <c r="I2386" s="248"/>
      <c r="J2386" s="250"/>
      <c r="K2386" s="174">
        <f t="shared" si="2329"/>
        <v>0</v>
      </c>
      <c r="L2386" s="248"/>
      <c r="M2386" s="250"/>
      <c r="N2386" s="251"/>
      <c r="O2386" s="248"/>
      <c r="P2386" s="251"/>
      <c r="Q2386" s="166">
        <f t="shared" si="2330"/>
        <v>0</v>
      </c>
      <c r="R2386" s="251"/>
      <c r="S2386" s="251"/>
      <c r="T2386" s="167">
        <f t="shared" si="2341"/>
        <v>0</v>
      </c>
      <c r="U2386" s="157"/>
      <c r="V2386" s="248"/>
      <c r="W2386" s="251"/>
      <c r="X2386" s="166">
        <f t="shared" si="2331"/>
        <v>0</v>
      </c>
      <c r="Y2386" s="251"/>
      <c r="Z2386" s="251"/>
      <c r="AA2386" s="167">
        <f t="shared" si="2342"/>
        <v>0</v>
      </c>
      <c r="AB2386" s="157"/>
      <c r="AC2386" s="248"/>
      <c r="AD2386" s="251"/>
      <c r="AE2386" s="166">
        <f t="shared" si="2332"/>
        <v>0</v>
      </c>
      <c r="AF2386" s="251"/>
      <c r="AG2386" s="251"/>
      <c r="AH2386" s="167">
        <f t="shared" si="2343"/>
        <v>0</v>
      </c>
      <c r="AJ2386" s="252"/>
      <c r="AK2386" s="253"/>
      <c r="AL2386" s="254"/>
      <c r="AM2386" s="253"/>
      <c r="AN2386" s="254"/>
      <c r="AO2386" s="253"/>
      <c r="AP2386" s="254"/>
      <c r="AQ2386" s="253"/>
      <c r="AR2386" s="254"/>
      <c r="AS2386" s="253"/>
      <c r="AT2386" s="254"/>
      <c r="AU2386" s="253"/>
      <c r="AV2386" s="163">
        <f t="shared" si="2334"/>
        <v>0</v>
      </c>
      <c r="AW2386" s="168">
        <f t="shared" si="2335"/>
        <v>0</v>
      </c>
      <c r="AY2386" s="163">
        <f t="shared" si="2336"/>
        <v>0</v>
      </c>
      <c r="AZ2386" s="163">
        <f t="shared" si="2337"/>
        <v>0</v>
      </c>
      <c r="BA2386" s="163">
        <f t="shared" si="2338"/>
        <v>0</v>
      </c>
      <c r="BB2386" s="163">
        <f t="shared" si="2339"/>
        <v>0</v>
      </c>
      <c r="BC2386" s="163">
        <f t="shared" si="2345"/>
        <v>0</v>
      </c>
      <c r="BD2386" s="163">
        <f t="shared" si="2340"/>
        <v>0</v>
      </c>
    </row>
    <row r="2387" spans="2:56" x14ac:dyDescent="0.3">
      <c r="B2387" s="169" t="s">
        <v>164</v>
      </c>
      <c r="C2387" s="248"/>
      <c r="D2387" s="249"/>
      <c r="E2387" s="172">
        <f t="shared" si="2327"/>
        <v>0</v>
      </c>
      <c r="F2387" s="248"/>
      <c r="G2387" s="249"/>
      <c r="H2387" s="172">
        <f t="shared" si="2328"/>
        <v>0</v>
      </c>
      <c r="I2387" s="248"/>
      <c r="J2387" s="250"/>
      <c r="K2387" s="174">
        <f t="shared" si="2329"/>
        <v>0</v>
      </c>
      <c r="L2387" s="248"/>
      <c r="M2387" s="250"/>
      <c r="N2387" s="251"/>
      <c r="O2387" s="248"/>
      <c r="P2387" s="251"/>
      <c r="Q2387" s="166">
        <f t="shared" si="2330"/>
        <v>0</v>
      </c>
      <c r="R2387" s="251"/>
      <c r="S2387" s="251"/>
      <c r="T2387" s="167">
        <f t="shared" si="2341"/>
        <v>0</v>
      </c>
      <c r="U2387" s="157"/>
      <c r="V2387" s="248"/>
      <c r="W2387" s="251"/>
      <c r="X2387" s="166">
        <f t="shared" si="2331"/>
        <v>0</v>
      </c>
      <c r="Y2387" s="251"/>
      <c r="Z2387" s="251"/>
      <c r="AA2387" s="167">
        <f t="shared" si="2342"/>
        <v>0</v>
      </c>
      <c r="AB2387" s="157"/>
      <c r="AC2387" s="248"/>
      <c r="AD2387" s="251"/>
      <c r="AE2387" s="166">
        <f t="shared" si="2332"/>
        <v>0</v>
      </c>
      <c r="AF2387" s="251"/>
      <c r="AG2387" s="251"/>
      <c r="AH2387" s="167">
        <f t="shared" si="2343"/>
        <v>0</v>
      </c>
      <c r="AJ2387" s="252"/>
      <c r="AK2387" s="253"/>
      <c r="AL2387" s="254"/>
      <c r="AM2387" s="253"/>
      <c r="AN2387" s="254"/>
      <c r="AO2387" s="253"/>
      <c r="AP2387" s="254"/>
      <c r="AQ2387" s="253"/>
      <c r="AR2387" s="254"/>
      <c r="AS2387" s="253"/>
      <c r="AT2387" s="254"/>
      <c r="AU2387" s="253"/>
      <c r="AV2387" s="163">
        <f t="shared" si="2334"/>
        <v>0</v>
      </c>
      <c r="AW2387" s="168">
        <f t="shared" si="2335"/>
        <v>0</v>
      </c>
      <c r="AY2387" s="163">
        <f t="shared" si="2336"/>
        <v>0</v>
      </c>
      <c r="AZ2387" s="163">
        <f t="shared" si="2337"/>
        <v>0</v>
      </c>
      <c r="BA2387" s="163">
        <f t="shared" si="2338"/>
        <v>0</v>
      </c>
      <c r="BB2387" s="163">
        <f t="shared" si="2339"/>
        <v>0</v>
      </c>
      <c r="BC2387" s="163">
        <f t="shared" si="2345"/>
        <v>0</v>
      </c>
      <c r="BD2387" s="163">
        <f t="shared" si="2340"/>
        <v>0</v>
      </c>
    </row>
    <row r="2388" spans="2:56" x14ac:dyDescent="0.3">
      <c r="B2388" s="179" t="s">
        <v>165</v>
      </c>
      <c r="C2388" s="83">
        <f>SUM(C2389)</f>
        <v>0</v>
      </c>
      <c r="D2388" s="84">
        <f>SUM(D2389)</f>
        <v>0</v>
      </c>
      <c r="E2388" s="85">
        <f t="shared" si="2327"/>
        <v>0</v>
      </c>
      <c r="F2388" s="83">
        <f>SUM(F2389)</f>
        <v>0</v>
      </c>
      <c r="G2388" s="84">
        <f>SUM(G2389)</f>
        <v>0</v>
      </c>
      <c r="H2388" s="85">
        <f t="shared" si="2328"/>
        <v>0</v>
      </c>
      <c r="I2388" s="83">
        <f>SUM(I2389)</f>
        <v>0</v>
      </c>
      <c r="J2388" s="86">
        <f>SUM(J2389)</f>
        <v>0</v>
      </c>
      <c r="K2388" s="87">
        <f t="shared" si="2329"/>
        <v>0</v>
      </c>
      <c r="L2388" s="83">
        <f>SUM(L2389)</f>
        <v>0</v>
      </c>
      <c r="M2388" s="86">
        <f>SUM(M2389)</f>
        <v>0</v>
      </c>
      <c r="N2388" s="88">
        <f>SUM(N2389)</f>
        <v>0</v>
      </c>
      <c r="O2388" s="83">
        <f>SUM(O2389)</f>
        <v>0</v>
      </c>
      <c r="P2388" s="88">
        <f>SUM(P2389)</f>
        <v>0</v>
      </c>
      <c r="Q2388" s="177">
        <f t="shared" si="2330"/>
        <v>0</v>
      </c>
      <c r="R2388" s="88">
        <f>SUM(R2389)</f>
        <v>0</v>
      </c>
      <c r="S2388" s="88">
        <f>SUM(S2389)</f>
        <v>0</v>
      </c>
      <c r="T2388" s="178">
        <f t="shared" si="2341"/>
        <v>0</v>
      </c>
      <c r="U2388" s="157"/>
      <c r="V2388" s="83">
        <f>SUM(V2389)</f>
        <v>0</v>
      </c>
      <c r="W2388" s="88">
        <f>SUM(W2389)</f>
        <v>0</v>
      </c>
      <c r="X2388" s="177">
        <f t="shared" si="2331"/>
        <v>0</v>
      </c>
      <c r="Y2388" s="88">
        <f>SUM(Y2389)</f>
        <v>0</v>
      </c>
      <c r="Z2388" s="88">
        <f>SUM(Z2389)</f>
        <v>0</v>
      </c>
      <c r="AA2388" s="178">
        <f t="shared" si="2342"/>
        <v>0</v>
      </c>
      <c r="AB2388" s="157"/>
      <c r="AC2388" s="83">
        <f>SUM(AC2389)</f>
        <v>0</v>
      </c>
      <c r="AD2388" s="88">
        <f>SUM(AD2389)</f>
        <v>0</v>
      </c>
      <c r="AE2388" s="177">
        <f t="shared" si="2332"/>
        <v>0</v>
      </c>
      <c r="AF2388" s="88">
        <f>SUM(AF2389)</f>
        <v>0</v>
      </c>
      <c r="AG2388" s="88">
        <f>SUM(AG2389)</f>
        <v>0</v>
      </c>
      <c r="AH2388" s="178">
        <f t="shared" si="2343"/>
        <v>0</v>
      </c>
      <c r="AJ2388" s="84">
        <f t="shared" ref="AJ2388:AU2388" si="2363">SUM(AJ2389)</f>
        <v>0</v>
      </c>
      <c r="AK2388" s="86">
        <f t="shared" si="2363"/>
        <v>0</v>
      </c>
      <c r="AL2388" s="88">
        <f t="shared" si="2363"/>
        <v>0</v>
      </c>
      <c r="AM2388" s="86">
        <f t="shared" si="2363"/>
        <v>0</v>
      </c>
      <c r="AN2388" s="88">
        <f t="shared" si="2363"/>
        <v>0</v>
      </c>
      <c r="AO2388" s="86">
        <f t="shared" si="2363"/>
        <v>0</v>
      </c>
      <c r="AP2388" s="88">
        <f t="shared" si="2363"/>
        <v>0</v>
      </c>
      <c r="AQ2388" s="86">
        <f t="shared" si="2363"/>
        <v>0</v>
      </c>
      <c r="AR2388" s="88">
        <f t="shared" si="2363"/>
        <v>0</v>
      </c>
      <c r="AS2388" s="86">
        <f t="shared" si="2363"/>
        <v>0</v>
      </c>
      <c r="AT2388" s="88">
        <f t="shared" si="2363"/>
        <v>0</v>
      </c>
      <c r="AU2388" s="86">
        <f t="shared" si="2363"/>
        <v>0</v>
      </c>
      <c r="AV2388" s="86">
        <f t="shared" si="2334"/>
        <v>0</v>
      </c>
      <c r="AW2388" s="93">
        <f t="shared" si="2335"/>
        <v>0</v>
      </c>
      <c r="AY2388" s="86">
        <f t="shared" si="2336"/>
        <v>0</v>
      </c>
      <c r="AZ2388" s="86">
        <f t="shared" si="2337"/>
        <v>0</v>
      </c>
      <c r="BA2388" s="86">
        <f t="shared" si="2338"/>
        <v>0</v>
      </c>
      <c r="BB2388" s="86">
        <f t="shared" si="2339"/>
        <v>0</v>
      </c>
      <c r="BC2388" s="86">
        <f t="shared" si="2345"/>
        <v>0</v>
      </c>
      <c r="BD2388" s="86">
        <f t="shared" si="2340"/>
        <v>0</v>
      </c>
    </row>
    <row r="2389" spans="2:56" x14ac:dyDescent="0.3">
      <c r="B2389" s="169" t="s">
        <v>166</v>
      </c>
      <c r="C2389" s="248"/>
      <c r="D2389" s="249"/>
      <c r="E2389" s="172">
        <f t="shared" ref="E2389:E2452" si="2364">IFERROR(D2389/C2389,0)</f>
        <v>0</v>
      </c>
      <c r="F2389" s="248"/>
      <c r="G2389" s="249"/>
      <c r="H2389" s="172">
        <f t="shared" ref="H2389:H2452" si="2365">IFERROR(G2389/F2389,0)</f>
        <v>0</v>
      </c>
      <c r="I2389" s="248"/>
      <c r="J2389" s="250"/>
      <c r="K2389" s="174">
        <f t="shared" ref="K2389:K2452" si="2366">IFERROR(J2389/I2389,0)</f>
        <v>0</v>
      </c>
      <c r="L2389" s="248"/>
      <c r="M2389" s="250"/>
      <c r="N2389" s="251"/>
      <c r="O2389" s="248"/>
      <c r="P2389" s="251"/>
      <c r="Q2389" s="166">
        <f t="shared" ref="Q2389:Q2452" si="2367">SUM(O2389:P2389)</f>
        <v>0</v>
      </c>
      <c r="R2389" s="251"/>
      <c r="S2389" s="251"/>
      <c r="T2389" s="167">
        <f t="shared" si="2341"/>
        <v>0</v>
      </c>
      <c r="U2389" s="157"/>
      <c r="V2389" s="248"/>
      <c r="W2389" s="251"/>
      <c r="X2389" s="166">
        <f t="shared" ref="X2389:X2452" si="2368">SUM(V2389:W2389)</f>
        <v>0</v>
      </c>
      <c r="Y2389" s="251"/>
      <c r="Z2389" s="251"/>
      <c r="AA2389" s="167">
        <f t="shared" si="2342"/>
        <v>0</v>
      </c>
      <c r="AB2389" s="157"/>
      <c r="AC2389" s="248"/>
      <c r="AD2389" s="251"/>
      <c r="AE2389" s="166">
        <f t="shared" ref="AE2389:AE2452" si="2369">SUM(AC2389:AD2389)</f>
        <v>0</v>
      </c>
      <c r="AF2389" s="251"/>
      <c r="AG2389" s="251"/>
      <c r="AH2389" s="167">
        <f t="shared" si="2343"/>
        <v>0</v>
      </c>
      <c r="AJ2389" s="252"/>
      <c r="AK2389" s="253"/>
      <c r="AL2389" s="254"/>
      <c r="AM2389" s="253"/>
      <c r="AN2389" s="254"/>
      <c r="AO2389" s="253"/>
      <c r="AP2389" s="254"/>
      <c r="AQ2389" s="253"/>
      <c r="AR2389" s="254"/>
      <c r="AS2389" s="253"/>
      <c r="AT2389" s="254"/>
      <c r="AU2389" s="253"/>
      <c r="AV2389" s="163">
        <f t="shared" ref="AV2389:AV2452" si="2370">SUM(AJ2389:AU2389)</f>
        <v>0</v>
      </c>
      <c r="AW2389" s="168">
        <f t="shared" ref="AW2389:AW2452" si="2371">T2389-AV2389</f>
        <v>0</v>
      </c>
      <c r="AY2389" s="163">
        <f t="shared" ref="AY2389:AY2452" si="2372">SUM(AJ2389:AL2389)</f>
        <v>0</v>
      </c>
      <c r="AZ2389" s="163">
        <f t="shared" ref="AZ2389:AZ2452" si="2373">SUM(AM2389:AO2389)</f>
        <v>0</v>
      </c>
      <c r="BA2389" s="163">
        <f t="shared" ref="BA2389:BA2452" si="2374">SUM(AP2389:AR2389)</f>
        <v>0</v>
      </c>
      <c r="BB2389" s="163">
        <f t="shared" ref="BB2389:BB2452" si="2375">SUM(AS2389:AU2389)</f>
        <v>0</v>
      </c>
      <c r="BC2389" s="163">
        <f t="shared" si="2345"/>
        <v>0</v>
      </c>
      <c r="BD2389" s="163">
        <f t="shared" ref="BD2389:BD2452" si="2376">T2389-BC2389</f>
        <v>0</v>
      </c>
    </row>
    <row r="2390" spans="2:56" x14ac:dyDescent="0.3">
      <c r="B2390" s="179" t="s">
        <v>167</v>
      </c>
      <c r="C2390" s="83">
        <f>SUM(C2391:C2396)</f>
        <v>253712</v>
      </c>
      <c r="D2390" s="84">
        <f>SUM(D2391:D2396)</f>
        <v>228670.33</v>
      </c>
      <c r="E2390" s="85">
        <f t="shared" si="2364"/>
        <v>0.90129883489941343</v>
      </c>
      <c r="F2390" s="83">
        <f>SUM(F2391:F2396)</f>
        <v>165795</v>
      </c>
      <c r="G2390" s="84">
        <f>SUM(G2391:G2396)</f>
        <v>162972.21000000002</v>
      </c>
      <c r="H2390" s="85">
        <f t="shared" si="2365"/>
        <v>0.98297421514520955</v>
      </c>
      <c r="I2390" s="83">
        <f>SUM(I2391:I2396)</f>
        <v>137857</v>
      </c>
      <c r="J2390" s="86">
        <f>SUM(J2391:J2396)</f>
        <v>137425.51</v>
      </c>
      <c r="K2390" s="87">
        <f t="shared" si="2366"/>
        <v>0.99687001748188342</v>
      </c>
      <c r="L2390" s="83">
        <f>SUM(L2391:L2396)</f>
        <v>100000</v>
      </c>
      <c r="M2390" s="86">
        <f>SUM(M2391:M2396)</f>
        <v>130000</v>
      </c>
      <c r="N2390" s="88">
        <f>SUM(N2391:N2396)</f>
        <v>0</v>
      </c>
      <c r="O2390" s="83">
        <f>SUM(O2391:O2396)</f>
        <v>60000</v>
      </c>
      <c r="P2390" s="88">
        <f>SUM(P2391:P2396)</f>
        <v>33750</v>
      </c>
      <c r="Q2390" s="177">
        <f t="shared" si="2367"/>
        <v>93750</v>
      </c>
      <c r="R2390" s="88">
        <f>SUM(R2391:R2396)</f>
        <v>0</v>
      </c>
      <c r="S2390" s="88">
        <f>SUM(S2391:S2396)</f>
        <v>0</v>
      </c>
      <c r="T2390" s="178">
        <f t="shared" ref="T2390:T2453" si="2377">SUM(Q2390:S2390)</f>
        <v>93750</v>
      </c>
      <c r="U2390" s="157"/>
      <c r="V2390" s="83">
        <f>SUM(V2391:V2396)</f>
        <v>64800</v>
      </c>
      <c r="W2390" s="88">
        <f>SUM(W2391:W2396)</f>
        <v>0</v>
      </c>
      <c r="X2390" s="177">
        <f t="shared" si="2368"/>
        <v>64800</v>
      </c>
      <c r="Y2390" s="88">
        <f>SUM(Y2391:Y2396)</f>
        <v>0</v>
      </c>
      <c r="Z2390" s="88">
        <f>SUM(Z2391:Z2396)</f>
        <v>0</v>
      </c>
      <c r="AA2390" s="178">
        <f t="shared" ref="AA2390:AA2453" si="2378">SUM(X2390:Z2390)</f>
        <v>64800</v>
      </c>
      <c r="AB2390" s="157"/>
      <c r="AC2390" s="83">
        <f>SUM(AC2391:AC2396)</f>
        <v>116840</v>
      </c>
      <c r="AD2390" s="88">
        <f>SUM(AD2391:AD2396)</f>
        <v>0</v>
      </c>
      <c r="AE2390" s="177">
        <f t="shared" si="2369"/>
        <v>116840</v>
      </c>
      <c r="AF2390" s="88">
        <f>SUM(AF2391:AF2396)</f>
        <v>0</v>
      </c>
      <c r="AG2390" s="88">
        <f>SUM(AG2391:AG2396)</f>
        <v>0</v>
      </c>
      <c r="AH2390" s="178">
        <f t="shared" ref="AH2390:AH2453" si="2379">SUM(AE2390:AG2390)</f>
        <v>116840</v>
      </c>
      <c r="AJ2390" s="84">
        <f t="shared" ref="AJ2390:AU2390" si="2380">SUM(AJ2391:AJ2396)</f>
        <v>5100</v>
      </c>
      <c r="AK2390" s="86">
        <f t="shared" si="2380"/>
        <v>16855</v>
      </c>
      <c r="AL2390" s="88">
        <f t="shared" si="2380"/>
        <v>376</v>
      </c>
      <c r="AM2390" s="86">
        <f t="shared" si="2380"/>
        <v>5072</v>
      </c>
      <c r="AN2390" s="88">
        <f t="shared" si="2380"/>
        <v>14203</v>
      </c>
      <c r="AO2390" s="86">
        <f t="shared" si="2380"/>
        <v>2222</v>
      </c>
      <c r="AP2390" s="88">
        <f t="shared" si="2380"/>
        <v>5172</v>
      </c>
      <c r="AQ2390" s="86">
        <f t="shared" si="2380"/>
        <v>9900</v>
      </c>
      <c r="AR2390" s="88">
        <f t="shared" si="2380"/>
        <v>0</v>
      </c>
      <c r="AS2390" s="86">
        <f t="shared" si="2380"/>
        <v>18050</v>
      </c>
      <c r="AT2390" s="88">
        <f t="shared" si="2380"/>
        <v>5250</v>
      </c>
      <c r="AU2390" s="86">
        <f t="shared" si="2380"/>
        <v>11550</v>
      </c>
      <c r="AV2390" s="86">
        <f t="shared" si="2370"/>
        <v>93750</v>
      </c>
      <c r="AW2390" s="93">
        <f t="shared" si="2371"/>
        <v>0</v>
      </c>
      <c r="AY2390" s="86">
        <f t="shared" si="2372"/>
        <v>22331</v>
      </c>
      <c r="AZ2390" s="86">
        <f t="shared" si="2373"/>
        <v>21497</v>
      </c>
      <c r="BA2390" s="86">
        <f t="shared" si="2374"/>
        <v>15072</v>
      </c>
      <c r="BB2390" s="86">
        <f t="shared" si="2375"/>
        <v>34850</v>
      </c>
      <c r="BC2390" s="86">
        <f t="shared" si="2345"/>
        <v>93750</v>
      </c>
      <c r="BD2390" s="86">
        <f t="shared" si="2376"/>
        <v>0</v>
      </c>
    </row>
    <row r="2391" spans="2:56" x14ac:dyDescent="0.3">
      <c r="B2391" s="169" t="s">
        <v>168</v>
      </c>
      <c r="C2391" s="248">
        <v>206400</v>
      </c>
      <c r="D2391" s="249">
        <v>195547.25</v>
      </c>
      <c r="E2391" s="172">
        <f t="shared" si="2364"/>
        <v>0.94741884689922484</v>
      </c>
      <c r="F2391" s="248">
        <v>127493</v>
      </c>
      <c r="G2391" s="249">
        <v>126650.6</v>
      </c>
      <c r="H2391" s="172">
        <f t="shared" si="2365"/>
        <v>0.99339257841606998</v>
      </c>
      <c r="I2391" s="248">
        <v>90800</v>
      </c>
      <c r="J2391" s="250">
        <v>90459.72</v>
      </c>
      <c r="K2391" s="174">
        <f t="shared" si="2366"/>
        <v>0.99625242290748905</v>
      </c>
      <c r="L2391" s="248">
        <v>80000</v>
      </c>
      <c r="M2391" s="250">
        <v>80000</v>
      </c>
      <c r="N2391" s="251"/>
      <c r="O2391" s="248">
        <v>56100</v>
      </c>
      <c r="P2391" s="251">
        <v>20398</v>
      </c>
      <c r="Q2391" s="166">
        <f t="shared" si="2367"/>
        <v>76498</v>
      </c>
      <c r="R2391" s="251"/>
      <c r="S2391" s="251"/>
      <c r="T2391" s="167">
        <f t="shared" si="2377"/>
        <v>76498</v>
      </c>
      <c r="U2391" s="157"/>
      <c r="V2391" s="248">
        <v>56100</v>
      </c>
      <c r="W2391" s="251"/>
      <c r="X2391" s="166">
        <f t="shared" si="2368"/>
        <v>56100</v>
      </c>
      <c r="Y2391" s="251"/>
      <c r="Z2391" s="251"/>
      <c r="AA2391" s="167">
        <f t="shared" si="2378"/>
        <v>56100</v>
      </c>
      <c r="AB2391" s="157"/>
      <c r="AC2391" s="248">
        <v>69500</v>
      </c>
      <c r="AD2391" s="251"/>
      <c r="AE2391" s="166">
        <f t="shared" si="2369"/>
        <v>69500</v>
      </c>
      <c r="AF2391" s="251"/>
      <c r="AG2391" s="251"/>
      <c r="AH2391" s="167">
        <f t="shared" si="2379"/>
        <v>69500</v>
      </c>
      <c r="AJ2391" s="252">
        <v>5100</v>
      </c>
      <c r="AK2391" s="253">
        <f>9900+1705</f>
        <v>11605</v>
      </c>
      <c r="AL2391" s="254"/>
      <c r="AM2391" s="253">
        <f>1650+1697</f>
        <v>3347</v>
      </c>
      <c r="AN2391" s="254">
        <f>9900+3402</f>
        <v>13302</v>
      </c>
      <c r="AO2391" s="253">
        <v>1697</v>
      </c>
      <c r="AP2391" s="254">
        <f>1650+1697</f>
        <v>3347</v>
      </c>
      <c r="AQ2391" s="253">
        <v>9900</v>
      </c>
      <c r="AR2391" s="254"/>
      <c r="AS2391" s="253">
        <f>11550+5100</f>
        <v>16650</v>
      </c>
      <c r="AT2391" s="254"/>
      <c r="AU2391" s="253">
        <v>11550</v>
      </c>
      <c r="AV2391" s="163">
        <f t="shared" si="2370"/>
        <v>76498</v>
      </c>
      <c r="AW2391" s="168">
        <f t="shared" si="2371"/>
        <v>0</v>
      </c>
      <c r="AY2391" s="163">
        <f t="shared" si="2372"/>
        <v>16705</v>
      </c>
      <c r="AZ2391" s="163">
        <f t="shared" si="2373"/>
        <v>18346</v>
      </c>
      <c r="BA2391" s="163">
        <f t="shared" si="2374"/>
        <v>13247</v>
      </c>
      <c r="BB2391" s="163">
        <f t="shared" si="2375"/>
        <v>28200</v>
      </c>
      <c r="BC2391" s="163">
        <f t="shared" si="2345"/>
        <v>76498</v>
      </c>
      <c r="BD2391" s="163">
        <f t="shared" si="2376"/>
        <v>0</v>
      </c>
    </row>
    <row r="2392" spans="2:56" x14ac:dyDescent="0.3">
      <c r="B2392" s="169" t="s">
        <v>169</v>
      </c>
      <c r="C2392" s="248">
        <v>27177</v>
      </c>
      <c r="D2392" s="249">
        <v>20077.55</v>
      </c>
      <c r="E2392" s="172">
        <f t="shared" si="2364"/>
        <v>0.73876991573757222</v>
      </c>
      <c r="F2392" s="248">
        <v>9376</v>
      </c>
      <c r="G2392" s="249">
        <v>9474.5300000000007</v>
      </c>
      <c r="H2392" s="172">
        <f t="shared" si="2365"/>
        <v>1.0105087457337885</v>
      </c>
      <c r="I2392" s="248">
        <v>8100</v>
      </c>
      <c r="J2392" s="250">
        <v>8013.7500000000009</v>
      </c>
      <c r="K2392" s="174">
        <f t="shared" si="2366"/>
        <v>0.98935185185185193</v>
      </c>
      <c r="L2392" s="248">
        <v>20000</v>
      </c>
      <c r="M2392" s="250">
        <v>20000</v>
      </c>
      <c r="N2392" s="251"/>
      <c r="O2392" s="248"/>
      <c r="P2392" s="251">
        <v>2852</v>
      </c>
      <c r="Q2392" s="166">
        <f t="shared" si="2367"/>
        <v>2852</v>
      </c>
      <c r="R2392" s="251"/>
      <c r="S2392" s="251"/>
      <c r="T2392" s="167">
        <f t="shared" si="2377"/>
        <v>2852</v>
      </c>
      <c r="U2392" s="157"/>
      <c r="V2392" s="248"/>
      <c r="W2392" s="251"/>
      <c r="X2392" s="166">
        <f t="shared" si="2368"/>
        <v>0</v>
      </c>
      <c r="Y2392" s="251"/>
      <c r="Z2392" s="251"/>
      <c r="AA2392" s="167">
        <f t="shared" si="2378"/>
        <v>0</v>
      </c>
      <c r="AB2392" s="157"/>
      <c r="AC2392" s="248">
        <v>5250</v>
      </c>
      <c r="AD2392" s="251"/>
      <c r="AE2392" s="166">
        <f t="shared" si="2369"/>
        <v>5250</v>
      </c>
      <c r="AF2392" s="251"/>
      <c r="AG2392" s="251"/>
      <c r="AH2392" s="167">
        <f t="shared" si="2379"/>
        <v>5250</v>
      </c>
      <c r="AJ2392" s="252"/>
      <c r="AK2392" s="253"/>
      <c r="AL2392" s="254">
        <v>376</v>
      </c>
      <c r="AM2392" s="253">
        <v>525</v>
      </c>
      <c r="AN2392" s="254">
        <v>901</v>
      </c>
      <c r="AO2392" s="253">
        <v>525</v>
      </c>
      <c r="AP2392" s="254">
        <v>525</v>
      </c>
      <c r="AQ2392" s="253"/>
      <c r="AR2392" s="254"/>
      <c r="AS2392" s="253"/>
      <c r="AT2392" s="254"/>
      <c r="AU2392" s="253"/>
      <c r="AV2392" s="163">
        <f t="shared" si="2370"/>
        <v>2852</v>
      </c>
      <c r="AW2392" s="168">
        <f t="shared" si="2371"/>
        <v>0</v>
      </c>
      <c r="AY2392" s="163">
        <f t="shared" si="2372"/>
        <v>376</v>
      </c>
      <c r="AZ2392" s="163">
        <f t="shared" si="2373"/>
        <v>1951</v>
      </c>
      <c r="BA2392" s="163">
        <f t="shared" si="2374"/>
        <v>525</v>
      </c>
      <c r="BB2392" s="163">
        <f t="shared" si="2375"/>
        <v>0</v>
      </c>
      <c r="BC2392" s="163">
        <f t="shared" si="2345"/>
        <v>2852</v>
      </c>
      <c r="BD2392" s="163">
        <f t="shared" si="2376"/>
        <v>0</v>
      </c>
    </row>
    <row r="2393" spans="2:56" x14ac:dyDescent="0.3">
      <c r="B2393" s="169" t="s">
        <v>170</v>
      </c>
      <c r="C2393" s="248"/>
      <c r="D2393" s="249"/>
      <c r="E2393" s="172">
        <f t="shared" si="2364"/>
        <v>0</v>
      </c>
      <c r="F2393" s="248"/>
      <c r="G2393" s="249"/>
      <c r="H2393" s="172">
        <f t="shared" si="2365"/>
        <v>0</v>
      </c>
      <c r="I2393" s="248">
        <v>0</v>
      </c>
      <c r="J2393" s="250">
        <v>0</v>
      </c>
      <c r="K2393" s="174">
        <f t="shared" si="2366"/>
        <v>0</v>
      </c>
      <c r="L2393" s="248"/>
      <c r="M2393" s="250">
        <v>0</v>
      </c>
      <c r="N2393" s="251"/>
      <c r="O2393" s="248"/>
      <c r="P2393" s="251"/>
      <c r="Q2393" s="166">
        <f t="shared" si="2367"/>
        <v>0</v>
      </c>
      <c r="R2393" s="251"/>
      <c r="S2393" s="251"/>
      <c r="T2393" s="167">
        <f t="shared" si="2377"/>
        <v>0</v>
      </c>
      <c r="U2393" s="157"/>
      <c r="V2393" s="248"/>
      <c r="W2393" s="251"/>
      <c r="X2393" s="166">
        <f t="shared" si="2368"/>
        <v>0</v>
      </c>
      <c r="Y2393" s="251"/>
      <c r="Z2393" s="251"/>
      <c r="AA2393" s="167">
        <f t="shared" si="2378"/>
        <v>0</v>
      </c>
      <c r="AB2393" s="157"/>
      <c r="AC2393" s="248"/>
      <c r="AD2393" s="251"/>
      <c r="AE2393" s="166">
        <f t="shared" si="2369"/>
        <v>0</v>
      </c>
      <c r="AF2393" s="251"/>
      <c r="AG2393" s="251"/>
      <c r="AH2393" s="167">
        <f t="shared" si="2379"/>
        <v>0</v>
      </c>
      <c r="AJ2393" s="252"/>
      <c r="AK2393" s="253"/>
      <c r="AL2393" s="254"/>
      <c r="AM2393" s="253"/>
      <c r="AN2393" s="254"/>
      <c r="AO2393" s="253"/>
      <c r="AP2393" s="254"/>
      <c r="AQ2393" s="253"/>
      <c r="AR2393" s="254"/>
      <c r="AS2393" s="253"/>
      <c r="AT2393" s="254"/>
      <c r="AU2393" s="253"/>
      <c r="AV2393" s="163">
        <f t="shared" si="2370"/>
        <v>0</v>
      </c>
      <c r="AW2393" s="168">
        <f t="shared" si="2371"/>
        <v>0</v>
      </c>
      <c r="AY2393" s="163">
        <f t="shared" si="2372"/>
        <v>0</v>
      </c>
      <c r="AZ2393" s="163">
        <f t="shared" si="2373"/>
        <v>0</v>
      </c>
      <c r="BA2393" s="163">
        <f t="shared" si="2374"/>
        <v>0</v>
      </c>
      <c r="BB2393" s="163">
        <f t="shared" si="2375"/>
        <v>0</v>
      </c>
      <c r="BC2393" s="163">
        <f t="shared" ref="BC2393:BC2456" si="2381">SUM(AY2393,AZ2393,BA2393,BB2393)</f>
        <v>0</v>
      </c>
      <c r="BD2393" s="163">
        <f t="shared" si="2376"/>
        <v>0</v>
      </c>
    </row>
    <row r="2394" spans="2:56" x14ac:dyDescent="0.3">
      <c r="B2394" s="169" t="s">
        <v>171</v>
      </c>
      <c r="C2394" s="248">
        <v>20135</v>
      </c>
      <c r="D2394" s="249">
        <v>13045.53</v>
      </c>
      <c r="E2394" s="172">
        <f t="shared" si="2364"/>
        <v>0.647903153712441</v>
      </c>
      <c r="F2394" s="248">
        <v>28926</v>
      </c>
      <c r="G2394" s="249">
        <v>26847.08</v>
      </c>
      <c r="H2394" s="172">
        <f t="shared" si="2365"/>
        <v>0.92812971029523617</v>
      </c>
      <c r="I2394" s="248">
        <v>38957</v>
      </c>
      <c r="J2394" s="250">
        <v>38952.040000000008</v>
      </c>
      <c r="K2394" s="174">
        <f t="shared" si="2366"/>
        <v>0.99987268013450747</v>
      </c>
      <c r="L2394" s="248"/>
      <c r="M2394" s="250">
        <v>30000</v>
      </c>
      <c r="N2394" s="251"/>
      <c r="O2394" s="248">
        <v>3900</v>
      </c>
      <c r="P2394" s="251">
        <v>10500</v>
      </c>
      <c r="Q2394" s="166">
        <f t="shared" si="2367"/>
        <v>14400</v>
      </c>
      <c r="R2394" s="251"/>
      <c r="S2394" s="251"/>
      <c r="T2394" s="167">
        <f t="shared" si="2377"/>
        <v>14400</v>
      </c>
      <c r="U2394" s="157"/>
      <c r="V2394" s="248">
        <v>8700</v>
      </c>
      <c r="W2394" s="251"/>
      <c r="X2394" s="166">
        <f t="shared" si="2368"/>
        <v>8700</v>
      </c>
      <c r="Y2394" s="251"/>
      <c r="Z2394" s="251"/>
      <c r="AA2394" s="167">
        <f t="shared" si="2378"/>
        <v>8700</v>
      </c>
      <c r="AB2394" s="157"/>
      <c r="AC2394" s="248">
        <v>42090</v>
      </c>
      <c r="AD2394" s="251"/>
      <c r="AE2394" s="166">
        <f t="shared" si="2369"/>
        <v>42090</v>
      </c>
      <c r="AF2394" s="251"/>
      <c r="AG2394" s="251"/>
      <c r="AH2394" s="167">
        <f t="shared" si="2379"/>
        <v>42090</v>
      </c>
      <c r="AJ2394" s="252"/>
      <c r="AK2394" s="253">
        <v>5250</v>
      </c>
      <c r="AL2394" s="254"/>
      <c r="AM2394" s="253">
        <v>1200</v>
      </c>
      <c r="AN2394" s="254"/>
      <c r="AO2394" s="253"/>
      <c r="AP2394" s="254">
        <v>1300</v>
      </c>
      <c r="AQ2394" s="253"/>
      <c r="AR2394" s="254"/>
      <c r="AS2394" s="253">
        <v>1400</v>
      </c>
      <c r="AT2394" s="254">
        <v>5250</v>
      </c>
      <c r="AU2394" s="253"/>
      <c r="AV2394" s="163">
        <f t="shared" si="2370"/>
        <v>14400</v>
      </c>
      <c r="AW2394" s="168">
        <f t="shared" si="2371"/>
        <v>0</v>
      </c>
      <c r="AY2394" s="163">
        <f t="shared" si="2372"/>
        <v>5250</v>
      </c>
      <c r="AZ2394" s="163">
        <f t="shared" si="2373"/>
        <v>1200</v>
      </c>
      <c r="BA2394" s="163">
        <f t="shared" si="2374"/>
        <v>1300</v>
      </c>
      <c r="BB2394" s="163">
        <f t="shared" si="2375"/>
        <v>6650</v>
      </c>
      <c r="BC2394" s="163">
        <f t="shared" si="2381"/>
        <v>14400</v>
      </c>
      <c r="BD2394" s="163">
        <f t="shared" si="2376"/>
        <v>0</v>
      </c>
    </row>
    <row r="2395" spans="2:56" x14ac:dyDescent="0.3">
      <c r="B2395" s="169" t="s">
        <v>172</v>
      </c>
      <c r="C2395" s="248"/>
      <c r="D2395" s="249"/>
      <c r="E2395" s="172">
        <f t="shared" si="2364"/>
        <v>0</v>
      </c>
      <c r="F2395" s="248"/>
      <c r="G2395" s="249"/>
      <c r="H2395" s="172">
        <f t="shared" si="2365"/>
        <v>0</v>
      </c>
      <c r="I2395" s="248"/>
      <c r="J2395" s="250"/>
      <c r="K2395" s="174">
        <f t="shared" si="2366"/>
        <v>0</v>
      </c>
      <c r="L2395" s="248"/>
      <c r="M2395" s="250"/>
      <c r="N2395" s="251"/>
      <c r="O2395" s="248"/>
      <c r="P2395" s="251"/>
      <c r="Q2395" s="166">
        <f t="shared" si="2367"/>
        <v>0</v>
      </c>
      <c r="R2395" s="251"/>
      <c r="S2395" s="251"/>
      <c r="T2395" s="167">
        <f t="shared" si="2377"/>
        <v>0</v>
      </c>
      <c r="U2395" s="157"/>
      <c r="V2395" s="248"/>
      <c r="W2395" s="251"/>
      <c r="X2395" s="166">
        <f t="shared" si="2368"/>
        <v>0</v>
      </c>
      <c r="Y2395" s="251"/>
      <c r="Z2395" s="251"/>
      <c r="AA2395" s="167">
        <f t="shared" si="2378"/>
        <v>0</v>
      </c>
      <c r="AB2395" s="157"/>
      <c r="AC2395" s="248"/>
      <c r="AD2395" s="251"/>
      <c r="AE2395" s="166">
        <f t="shared" si="2369"/>
        <v>0</v>
      </c>
      <c r="AF2395" s="251"/>
      <c r="AG2395" s="251"/>
      <c r="AH2395" s="167">
        <f t="shared" si="2379"/>
        <v>0</v>
      </c>
      <c r="AJ2395" s="252"/>
      <c r="AK2395" s="253"/>
      <c r="AL2395" s="254"/>
      <c r="AM2395" s="253"/>
      <c r="AN2395" s="254"/>
      <c r="AO2395" s="253"/>
      <c r="AP2395" s="254"/>
      <c r="AQ2395" s="253"/>
      <c r="AR2395" s="254"/>
      <c r="AS2395" s="253"/>
      <c r="AT2395" s="254"/>
      <c r="AU2395" s="253"/>
      <c r="AV2395" s="163">
        <f t="shared" si="2370"/>
        <v>0</v>
      </c>
      <c r="AW2395" s="168">
        <f t="shared" si="2371"/>
        <v>0</v>
      </c>
      <c r="AY2395" s="163">
        <f t="shared" si="2372"/>
        <v>0</v>
      </c>
      <c r="AZ2395" s="163">
        <f t="shared" si="2373"/>
        <v>0</v>
      </c>
      <c r="BA2395" s="163">
        <f t="shared" si="2374"/>
        <v>0</v>
      </c>
      <c r="BB2395" s="163">
        <f t="shared" si="2375"/>
        <v>0</v>
      </c>
      <c r="BC2395" s="163">
        <f t="shared" si="2381"/>
        <v>0</v>
      </c>
      <c r="BD2395" s="163">
        <f t="shared" si="2376"/>
        <v>0</v>
      </c>
    </row>
    <row r="2396" spans="2:56" x14ac:dyDescent="0.3">
      <c r="B2396" s="169" t="s">
        <v>173</v>
      </c>
      <c r="C2396" s="248"/>
      <c r="D2396" s="249"/>
      <c r="E2396" s="172">
        <f t="shared" si="2364"/>
        <v>0</v>
      </c>
      <c r="F2396" s="248"/>
      <c r="G2396" s="249"/>
      <c r="H2396" s="172">
        <f t="shared" si="2365"/>
        <v>0</v>
      </c>
      <c r="I2396" s="248"/>
      <c r="J2396" s="250"/>
      <c r="K2396" s="174">
        <f t="shared" si="2366"/>
        <v>0</v>
      </c>
      <c r="L2396" s="248"/>
      <c r="M2396" s="250"/>
      <c r="N2396" s="251"/>
      <c r="O2396" s="248"/>
      <c r="P2396" s="251"/>
      <c r="Q2396" s="166">
        <f t="shared" si="2367"/>
        <v>0</v>
      </c>
      <c r="R2396" s="251"/>
      <c r="S2396" s="251"/>
      <c r="T2396" s="167">
        <f t="shared" si="2377"/>
        <v>0</v>
      </c>
      <c r="U2396" s="157"/>
      <c r="V2396" s="248"/>
      <c r="W2396" s="251"/>
      <c r="X2396" s="166">
        <f t="shared" si="2368"/>
        <v>0</v>
      </c>
      <c r="Y2396" s="251"/>
      <c r="Z2396" s="251"/>
      <c r="AA2396" s="167">
        <f t="shared" si="2378"/>
        <v>0</v>
      </c>
      <c r="AB2396" s="157"/>
      <c r="AC2396" s="248"/>
      <c r="AD2396" s="251"/>
      <c r="AE2396" s="166">
        <f t="shared" si="2369"/>
        <v>0</v>
      </c>
      <c r="AF2396" s="251"/>
      <c r="AG2396" s="251"/>
      <c r="AH2396" s="167">
        <f t="shared" si="2379"/>
        <v>0</v>
      </c>
      <c r="AJ2396" s="252"/>
      <c r="AK2396" s="253"/>
      <c r="AL2396" s="254"/>
      <c r="AM2396" s="253"/>
      <c r="AN2396" s="254"/>
      <c r="AO2396" s="253"/>
      <c r="AP2396" s="254"/>
      <c r="AQ2396" s="253"/>
      <c r="AR2396" s="254"/>
      <c r="AS2396" s="253"/>
      <c r="AT2396" s="254"/>
      <c r="AU2396" s="253"/>
      <c r="AV2396" s="163">
        <f t="shared" si="2370"/>
        <v>0</v>
      </c>
      <c r="AW2396" s="168">
        <f t="shared" si="2371"/>
        <v>0</v>
      </c>
      <c r="AY2396" s="163">
        <f t="shared" si="2372"/>
        <v>0</v>
      </c>
      <c r="AZ2396" s="163">
        <f t="shared" si="2373"/>
        <v>0</v>
      </c>
      <c r="BA2396" s="163">
        <f t="shared" si="2374"/>
        <v>0</v>
      </c>
      <c r="BB2396" s="163">
        <f t="shared" si="2375"/>
        <v>0</v>
      </c>
      <c r="BC2396" s="163">
        <f t="shared" si="2381"/>
        <v>0</v>
      </c>
      <c r="BD2396" s="163">
        <f t="shared" si="2376"/>
        <v>0</v>
      </c>
    </row>
    <row r="2397" spans="2:56" x14ac:dyDescent="0.3">
      <c r="B2397" s="179" t="s">
        <v>174</v>
      </c>
      <c r="C2397" s="83">
        <f>SUM(C2398)</f>
        <v>0</v>
      </c>
      <c r="D2397" s="84">
        <f>SUM(D2398)</f>
        <v>0</v>
      </c>
      <c r="E2397" s="85">
        <f t="shared" si="2364"/>
        <v>0</v>
      </c>
      <c r="F2397" s="83">
        <f>SUM(F2398)</f>
        <v>0</v>
      </c>
      <c r="G2397" s="84">
        <f>SUM(G2398)</f>
        <v>0</v>
      </c>
      <c r="H2397" s="85">
        <f t="shared" si="2365"/>
        <v>0</v>
      </c>
      <c r="I2397" s="83">
        <f>SUM(I2398)</f>
        <v>0</v>
      </c>
      <c r="J2397" s="86">
        <f>SUM(J2398)</f>
        <v>0</v>
      </c>
      <c r="K2397" s="87">
        <f t="shared" si="2366"/>
        <v>0</v>
      </c>
      <c r="L2397" s="83">
        <f>SUM(L2398)</f>
        <v>0</v>
      </c>
      <c r="M2397" s="86">
        <f>SUM(M2398)</f>
        <v>0</v>
      </c>
      <c r="N2397" s="88">
        <f>SUM(N2398)</f>
        <v>0</v>
      </c>
      <c r="O2397" s="83">
        <f>SUM(O2398)</f>
        <v>0</v>
      </c>
      <c r="P2397" s="88">
        <f>SUM(P2398)</f>
        <v>0</v>
      </c>
      <c r="Q2397" s="177">
        <f t="shared" si="2367"/>
        <v>0</v>
      </c>
      <c r="R2397" s="88">
        <f>SUM(R2398)</f>
        <v>0</v>
      </c>
      <c r="S2397" s="88">
        <f>SUM(S2398)</f>
        <v>0</v>
      </c>
      <c r="T2397" s="178">
        <f t="shared" si="2377"/>
        <v>0</v>
      </c>
      <c r="U2397" s="157"/>
      <c r="V2397" s="83">
        <f>SUM(V2398)</f>
        <v>0</v>
      </c>
      <c r="W2397" s="88">
        <f>SUM(W2398)</f>
        <v>0</v>
      </c>
      <c r="X2397" s="177">
        <f t="shared" si="2368"/>
        <v>0</v>
      </c>
      <c r="Y2397" s="88">
        <f>SUM(Y2398)</f>
        <v>0</v>
      </c>
      <c r="Z2397" s="88">
        <f>SUM(Z2398)</f>
        <v>0</v>
      </c>
      <c r="AA2397" s="178">
        <f t="shared" si="2378"/>
        <v>0</v>
      </c>
      <c r="AB2397" s="157"/>
      <c r="AC2397" s="83">
        <f>SUM(AC2398)</f>
        <v>0</v>
      </c>
      <c r="AD2397" s="88">
        <f>SUM(AD2398)</f>
        <v>0</v>
      </c>
      <c r="AE2397" s="177">
        <f t="shared" si="2369"/>
        <v>0</v>
      </c>
      <c r="AF2397" s="88">
        <f>SUM(AF2398)</f>
        <v>0</v>
      </c>
      <c r="AG2397" s="88">
        <f>SUM(AG2398)</f>
        <v>0</v>
      </c>
      <c r="AH2397" s="178">
        <f t="shared" si="2379"/>
        <v>0</v>
      </c>
      <c r="AJ2397" s="84">
        <f t="shared" ref="AJ2397:AU2397" si="2382">SUM(AJ2398)</f>
        <v>0</v>
      </c>
      <c r="AK2397" s="86">
        <f t="shared" si="2382"/>
        <v>0</v>
      </c>
      <c r="AL2397" s="88">
        <f t="shared" si="2382"/>
        <v>0</v>
      </c>
      <c r="AM2397" s="86">
        <f t="shared" si="2382"/>
        <v>0</v>
      </c>
      <c r="AN2397" s="88">
        <f t="shared" si="2382"/>
        <v>0</v>
      </c>
      <c r="AO2397" s="86">
        <f t="shared" si="2382"/>
        <v>0</v>
      </c>
      <c r="AP2397" s="88">
        <f t="shared" si="2382"/>
        <v>0</v>
      </c>
      <c r="AQ2397" s="86">
        <f t="shared" si="2382"/>
        <v>0</v>
      </c>
      <c r="AR2397" s="88">
        <f t="shared" si="2382"/>
        <v>0</v>
      </c>
      <c r="AS2397" s="86">
        <f t="shared" si="2382"/>
        <v>0</v>
      </c>
      <c r="AT2397" s="88">
        <f t="shared" si="2382"/>
        <v>0</v>
      </c>
      <c r="AU2397" s="86">
        <f t="shared" si="2382"/>
        <v>0</v>
      </c>
      <c r="AV2397" s="86">
        <f t="shared" si="2370"/>
        <v>0</v>
      </c>
      <c r="AW2397" s="93">
        <f t="shared" si="2371"/>
        <v>0</v>
      </c>
      <c r="AY2397" s="86">
        <f t="shared" si="2372"/>
        <v>0</v>
      </c>
      <c r="AZ2397" s="86">
        <f t="shared" si="2373"/>
        <v>0</v>
      </c>
      <c r="BA2397" s="86">
        <f t="shared" si="2374"/>
        <v>0</v>
      </c>
      <c r="BB2397" s="86">
        <f t="shared" si="2375"/>
        <v>0</v>
      </c>
      <c r="BC2397" s="86">
        <f t="shared" si="2381"/>
        <v>0</v>
      </c>
      <c r="BD2397" s="86">
        <f t="shared" si="2376"/>
        <v>0</v>
      </c>
    </row>
    <row r="2398" spans="2:56" x14ac:dyDescent="0.3">
      <c r="B2398" s="169" t="s">
        <v>175</v>
      </c>
      <c r="C2398" s="248"/>
      <c r="D2398" s="249"/>
      <c r="E2398" s="172">
        <f t="shared" si="2364"/>
        <v>0</v>
      </c>
      <c r="F2398" s="248"/>
      <c r="G2398" s="249"/>
      <c r="H2398" s="172">
        <f t="shared" si="2365"/>
        <v>0</v>
      </c>
      <c r="I2398" s="248"/>
      <c r="J2398" s="250"/>
      <c r="K2398" s="174">
        <f t="shared" si="2366"/>
        <v>0</v>
      </c>
      <c r="L2398" s="248"/>
      <c r="M2398" s="250"/>
      <c r="N2398" s="251"/>
      <c r="O2398" s="248"/>
      <c r="P2398" s="251"/>
      <c r="Q2398" s="166">
        <f t="shared" si="2367"/>
        <v>0</v>
      </c>
      <c r="R2398" s="251"/>
      <c r="S2398" s="251"/>
      <c r="T2398" s="167">
        <f t="shared" si="2377"/>
        <v>0</v>
      </c>
      <c r="U2398" s="157"/>
      <c r="V2398" s="248"/>
      <c r="W2398" s="251"/>
      <c r="X2398" s="166">
        <f t="shared" si="2368"/>
        <v>0</v>
      </c>
      <c r="Y2398" s="251"/>
      <c r="Z2398" s="251"/>
      <c r="AA2398" s="167">
        <f t="shared" si="2378"/>
        <v>0</v>
      </c>
      <c r="AB2398" s="157"/>
      <c r="AC2398" s="248"/>
      <c r="AD2398" s="251"/>
      <c r="AE2398" s="166">
        <f t="shared" si="2369"/>
        <v>0</v>
      </c>
      <c r="AF2398" s="251"/>
      <c r="AG2398" s="251"/>
      <c r="AH2398" s="167">
        <f t="shared" si="2379"/>
        <v>0</v>
      </c>
      <c r="AJ2398" s="252"/>
      <c r="AK2398" s="253"/>
      <c r="AL2398" s="254"/>
      <c r="AM2398" s="253"/>
      <c r="AN2398" s="254"/>
      <c r="AO2398" s="253"/>
      <c r="AP2398" s="254"/>
      <c r="AQ2398" s="253"/>
      <c r="AR2398" s="254"/>
      <c r="AS2398" s="253"/>
      <c r="AT2398" s="254"/>
      <c r="AU2398" s="253"/>
      <c r="AV2398" s="163">
        <f t="shared" si="2370"/>
        <v>0</v>
      </c>
      <c r="AW2398" s="168">
        <f t="shared" si="2371"/>
        <v>0</v>
      </c>
      <c r="AY2398" s="163">
        <f t="shared" si="2372"/>
        <v>0</v>
      </c>
      <c r="AZ2398" s="163">
        <f t="shared" si="2373"/>
        <v>0</v>
      </c>
      <c r="BA2398" s="163">
        <f t="shared" si="2374"/>
        <v>0</v>
      </c>
      <c r="BB2398" s="163">
        <f t="shared" si="2375"/>
        <v>0</v>
      </c>
      <c r="BC2398" s="163">
        <f t="shared" si="2381"/>
        <v>0</v>
      </c>
      <c r="BD2398" s="163">
        <f t="shared" si="2376"/>
        <v>0</v>
      </c>
    </row>
    <row r="2399" spans="2:56" x14ac:dyDescent="0.3">
      <c r="B2399" s="179" t="s">
        <v>176</v>
      </c>
      <c r="C2399" s="83">
        <f>SUM(C2400:C2404)</f>
        <v>1408024</v>
      </c>
      <c r="D2399" s="84">
        <f>SUM(D2400:D2404)</f>
        <v>1406223.88</v>
      </c>
      <c r="E2399" s="85">
        <f t="shared" si="2364"/>
        <v>0.99872152747396348</v>
      </c>
      <c r="F2399" s="83">
        <f>SUM(F2400:F2404)</f>
        <v>1277240</v>
      </c>
      <c r="G2399" s="84">
        <f>SUM(G2400:G2404)</f>
        <v>1202503.05</v>
      </c>
      <c r="H2399" s="85">
        <f t="shared" si="2365"/>
        <v>0.9414855861075444</v>
      </c>
      <c r="I2399" s="83">
        <f>SUM(I2400:I2404)</f>
        <v>1638626</v>
      </c>
      <c r="J2399" s="86">
        <f>SUM(J2400:J2404)</f>
        <v>1574639.75</v>
      </c>
      <c r="K2399" s="87">
        <f t="shared" si="2366"/>
        <v>0.9609512786932467</v>
      </c>
      <c r="L2399" s="83">
        <f>SUM(L2400:L2404)</f>
        <v>1100000</v>
      </c>
      <c r="M2399" s="86">
        <f>SUM(M2400:M2404)</f>
        <v>1100000</v>
      </c>
      <c r="N2399" s="88">
        <f>SUM(N2400:N2404)</f>
        <v>0</v>
      </c>
      <c r="O2399" s="83">
        <f>SUM(O2400:O2404)</f>
        <v>360000</v>
      </c>
      <c r="P2399" s="88">
        <f>SUM(P2400:P2404)</f>
        <v>40000</v>
      </c>
      <c r="Q2399" s="177">
        <f t="shared" si="2367"/>
        <v>400000</v>
      </c>
      <c r="R2399" s="88">
        <f>SUM(R2400:R2404)</f>
        <v>0</v>
      </c>
      <c r="S2399" s="88">
        <f>SUM(S2400:S2404)</f>
        <v>0</v>
      </c>
      <c r="T2399" s="178">
        <f t="shared" si="2377"/>
        <v>400000</v>
      </c>
      <c r="U2399" s="157"/>
      <c r="V2399" s="83">
        <f>SUM(V2400:V2404)</f>
        <v>439715</v>
      </c>
      <c r="W2399" s="88">
        <f>SUM(W2400:W2404)</f>
        <v>0</v>
      </c>
      <c r="X2399" s="177">
        <f t="shared" si="2368"/>
        <v>439715</v>
      </c>
      <c r="Y2399" s="88">
        <f>SUM(Y2400:Y2404)</f>
        <v>0</v>
      </c>
      <c r="Z2399" s="88">
        <f>SUM(Z2400:Z2404)</f>
        <v>0</v>
      </c>
      <c r="AA2399" s="178">
        <f t="shared" si="2378"/>
        <v>439715</v>
      </c>
      <c r="AB2399" s="157"/>
      <c r="AC2399" s="83">
        <f>SUM(AC2400:AC2404)</f>
        <v>439715</v>
      </c>
      <c r="AD2399" s="88">
        <f>SUM(AD2400:AD2404)</f>
        <v>0</v>
      </c>
      <c r="AE2399" s="177">
        <f t="shared" si="2369"/>
        <v>439715</v>
      </c>
      <c r="AF2399" s="88">
        <f>SUM(AF2400:AF2404)</f>
        <v>0</v>
      </c>
      <c r="AG2399" s="88">
        <f>SUM(AG2400:AG2404)</f>
        <v>0</v>
      </c>
      <c r="AH2399" s="178">
        <f t="shared" si="2379"/>
        <v>439715</v>
      </c>
      <c r="AJ2399" s="84">
        <f t="shared" ref="AJ2399:AU2399" si="2383">SUM(AJ2400:AJ2404)</f>
        <v>0</v>
      </c>
      <c r="AK2399" s="86">
        <f t="shared" si="2383"/>
        <v>80000</v>
      </c>
      <c r="AL2399" s="88">
        <f t="shared" si="2383"/>
        <v>0</v>
      </c>
      <c r="AM2399" s="86">
        <f t="shared" si="2383"/>
        <v>80000</v>
      </c>
      <c r="AN2399" s="88">
        <f t="shared" si="2383"/>
        <v>40000</v>
      </c>
      <c r="AO2399" s="86">
        <f t="shared" si="2383"/>
        <v>40000</v>
      </c>
      <c r="AP2399" s="88">
        <f t="shared" si="2383"/>
        <v>40000</v>
      </c>
      <c r="AQ2399" s="86">
        <f t="shared" si="2383"/>
        <v>40000</v>
      </c>
      <c r="AR2399" s="88">
        <f t="shared" si="2383"/>
        <v>0</v>
      </c>
      <c r="AS2399" s="86">
        <f t="shared" si="2383"/>
        <v>0</v>
      </c>
      <c r="AT2399" s="88">
        <f t="shared" si="2383"/>
        <v>40400</v>
      </c>
      <c r="AU2399" s="86">
        <f t="shared" si="2383"/>
        <v>39600</v>
      </c>
      <c r="AV2399" s="86">
        <f t="shared" si="2370"/>
        <v>400000</v>
      </c>
      <c r="AW2399" s="93">
        <f t="shared" si="2371"/>
        <v>0</v>
      </c>
      <c r="AY2399" s="86">
        <f t="shared" si="2372"/>
        <v>80000</v>
      </c>
      <c r="AZ2399" s="86">
        <f t="shared" si="2373"/>
        <v>160000</v>
      </c>
      <c r="BA2399" s="86">
        <f t="shared" si="2374"/>
        <v>80000</v>
      </c>
      <c r="BB2399" s="86">
        <f t="shared" si="2375"/>
        <v>80000</v>
      </c>
      <c r="BC2399" s="86">
        <f t="shared" si="2381"/>
        <v>400000</v>
      </c>
      <c r="BD2399" s="86">
        <f t="shared" si="2376"/>
        <v>0</v>
      </c>
    </row>
    <row r="2400" spans="2:56" x14ac:dyDescent="0.3">
      <c r="B2400" s="169" t="s">
        <v>177</v>
      </c>
      <c r="C2400" s="248"/>
      <c r="D2400" s="249"/>
      <c r="E2400" s="172">
        <f t="shared" si="2364"/>
        <v>0</v>
      </c>
      <c r="F2400" s="248"/>
      <c r="G2400" s="249"/>
      <c r="H2400" s="172">
        <f t="shared" si="2365"/>
        <v>0</v>
      </c>
      <c r="I2400" s="248"/>
      <c r="J2400" s="250"/>
      <c r="K2400" s="174">
        <f t="shared" si="2366"/>
        <v>0</v>
      </c>
      <c r="L2400" s="248"/>
      <c r="M2400" s="250"/>
      <c r="N2400" s="251"/>
      <c r="O2400" s="248"/>
      <c r="P2400" s="251"/>
      <c r="Q2400" s="166">
        <f t="shared" si="2367"/>
        <v>0</v>
      </c>
      <c r="R2400" s="251"/>
      <c r="S2400" s="251"/>
      <c r="T2400" s="167">
        <f t="shared" si="2377"/>
        <v>0</v>
      </c>
      <c r="U2400" s="157"/>
      <c r="V2400" s="248"/>
      <c r="W2400" s="251"/>
      <c r="X2400" s="166">
        <f t="shared" si="2368"/>
        <v>0</v>
      </c>
      <c r="Y2400" s="251"/>
      <c r="Z2400" s="251"/>
      <c r="AA2400" s="167">
        <f t="shared" si="2378"/>
        <v>0</v>
      </c>
      <c r="AB2400" s="157"/>
      <c r="AC2400" s="248"/>
      <c r="AD2400" s="251"/>
      <c r="AE2400" s="166">
        <f t="shared" si="2369"/>
        <v>0</v>
      </c>
      <c r="AF2400" s="251"/>
      <c r="AG2400" s="251"/>
      <c r="AH2400" s="167">
        <f t="shared" si="2379"/>
        <v>0</v>
      </c>
      <c r="AJ2400" s="252"/>
      <c r="AK2400" s="253"/>
      <c r="AL2400" s="254"/>
      <c r="AM2400" s="253"/>
      <c r="AN2400" s="254"/>
      <c r="AO2400" s="253"/>
      <c r="AP2400" s="254"/>
      <c r="AQ2400" s="253"/>
      <c r="AR2400" s="254"/>
      <c r="AS2400" s="253"/>
      <c r="AT2400" s="254"/>
      <c r="AU2400" s="253"/>
      <c r="AV2400" s="163">
        <f t="shared" si="2370"/>
        <v>0</v>
      </c>
      <c r="AW2400" s="168">
        <f t="shared" si="2371"/>
        <v>0</v>
      </c>
      <c r="AY2400" s="163">
        <f t="shared" si="2372"/>
        <v>0</v>
      </c>
      <c r="AZ2400" s="163">
        <f t="shared" si="2373"/>
        <v>0</v>
      </c>
      <c r="BA2400" s="163">
        <f t="shared" si="2374"/>
        <v>0</v>
      </c>
      <c r="BB2400" s="163">
        <f t="shared" si="2375"/>
        <v>0</v>
      </c>
      <c r="BC2400" s="163">
        <f t="shared" si="2381"/>
        <v>0</v>
      </c>
      <c r="BD2400" s="163">
        <f t="shared" si="2376"/>
        <v>0</v>
      </c>
    </row>
    <row r="2401" spans="2:56" x14ac:dyDescent="0.3">
      <c r="B2401" s="169" t="s">
        <v>178</v>
      </c>
      <c r="C2401" s="248"/>
      <c r="D2401" s="249"/>
      <c r="E2401" s="172">
        <f t="shared" si="2364"/>
        <v>0</v>
      </c>
      <c r="F2401" s="248"/>
      <c r="G2401" s="249"/>
      <c r="H2401" s="172">
        <f t="shared" si="2365"/>
        <v>0</v>
      </c>
      <c r="I2401" s="248"/>
      <c r="J2401" s="250"/>
      <c r="K2401" s="174">
        <f t="shared" si="2366"/>
        <v>0</v>
      </c>
      <c r="L2401" s="248"/>
      <c r="M2401" s="250"/>
      <c r="N2401" s="251"/>
      <c r="O2401" s="248"/>
      <c r="P2401" s="251"/>
      <c r="Q2401" s="166">
        <f t="shared" si="2367"/>
        <v>0</v>
      </c>
      <c r="R2401" s="251"/>
      <c r="S2401" s="251"/>
      <c r="T2401" s="167">
        <f t="shared" si="2377"/>
        <v>0</v>
      </c>
      <c r="U2401" s="157"/>
      <c r="V2401" s="248"/>
      <c r="W2401" s="251"/>
      <c r="X2401" s="166">
        <f t="shared" si="2368"/>
        <v>0</v>
      </c>
      <c r="Y2401" s="251"/>
      <c r="Z2401" s="251"/>
      <c r="AA2401" s="167">
        <f t="shared" si="2378"/>
        <v>0</v>
      </c>
      <c r="AB2401" s="157"/>
      <c r="AC2401" s="248"/>
      <c r="AD2401" s="251"/>
      <c r="AE2401" s="166">
        <f t="shared" si="2369"/>
        <v>0</v>
      </c>
      <c r="AF2401" s="251"/>
      <c r="AG2401" s="251"/>
      <c r="AH2401" s="167">
        <f t="shared" si="2379"/>
        <v>0</v>
      </c>
      <c r="AJ2401" s="252"/>
      <c r="AK2401" s="253"/>
      <c r="AL2401" s="254"/>
      <c r="AM2401" s="253"/>
      <c r="AN2401" s="254"/>
      <c r="AO2401" s="253"/>
      <c r="AP2401" s="254"/>
      <c r="AQ2401" s="253"/>
      <c r="AR2401" s="254"/>
      <c r="AS2401" s="253"/>
      <c r="AT2401" s="254"/>
      <c r="AU2401" s="253"/>
      <c r="AV2401" s="163">
        <f t="shared" si="2370"/>
        <v>0</v>
      </c>
      <c r="AW2401" s="168">
        <f t="shared" si="2371"/>
        <v>0</v>
      </c>
      <c r="AY2401" s="163">
        <f t="shared" si="2372"/>
        <v>0</v>
      </c>
      <c r="AZ2401" s="163">
        <f t="shared" si="2373"/>
        <v>0</v>
      </c>
      <c r="BA2401" s="163">
        <f t="shared" si="2374"/>
        <v>0</v>
      </c>
      <c r="BB2401" s="163">
        <f t="shared" si="2375"/>
        <v>0</v>
      </c>
      <c r="BC2401" s="163">
        <f t="shared" si="2381"/>
        <v>0</v>
      </c>
      <c r="BD2401" s="163">
        <f t="shared" si="2376"/>
        <v>0</v>
      </c>
    </row>
    <row r="2402" spans="2:56" x14ac:dyDescent="0.3">
      <c r="B2402" s="169" t="s">
        <v>179</v>
      </c>
      <c r="C2402" s="248">
        <v>1408024</v>
      </c>
      <c r="D2402" s="249">
        <v>1406223.88</v>
      </c>
      <c r="E2402" s="172">
        <f t="shared" si="2364"/>
        <v>0.99872152747396348</v>
      </c>
      <c r="F2402" s="248">
        <v>1277240</v>
      </c>
      <c r="G2402" s="249">
        <v>1202503.05</v>
      </c>
      <c r="H2402" s="172">
        <f t="shared" si="2365"/>
        <v>0.9414855861075444</v>
      </c>
      <c r="I2402" s="248">
        <v>1638626</v>
      </c>
      <c r="J2402" s="250">
        <v>1574639.75</v>
      </c>
      <c r="K2402" s="174">
        <f t="shared" si="2366"/>
        <v>0.9609512786932467</v>
      </c>
      <c r="L2402" s="248">
        <v>1100000</v>
      </c>
      <c r="M2402" s="250">
        <v>1100000</v>
      </c>
      <c r="N2402" s="251"/>
      <c r="O2402" s="248">
        <v>360000</v>
      </c>
      <c r="P2402" s="251">
        <v>40000</v>
      </c>
      <c r="Q2402" s="166">
        <f t="shared" si="2367"/>
        <v>400000</v>
      </c>
      <c r="R2402" s="251"/>
      <c r="S2402" s="251"/>
      <c r="T2402" s="167">
        <f t="shared" si="2377"/>
        <v>400000</v>
      </c>
      <c r="U2402" s="157"/>
      <c r="V2402" s="248">
        <v>439715</v>
      </c>
      <c r="W2402" s="251"/>
      <c r="X2402" s="166">
        <f t="shared" si="2368"/>
        <v>439715</v>
      </c>
      <c r="Y2402" s="251"/>
      <c r="Z2402" s="251"/>
      <c r="AA2402" s="167">
        <f t="shared" si="2378"/>
        <v>439715</v>
      </c>
      <c r="AB2402" s="157"/>
      <c r="AC2402" s="248">
        <v>439715</v>
      </c>
      <c r="AD2402" s="251"/>
      <c r="AE2402" s="166">
        <f t="shared" si="2369"/>
        <v>439715</v>
      </c>
      <c r="AF2402" s="251"/>
      <c r="AG2402" s="251"/>
      <c r="AH2402" s="167">
        <f t="shared" si="2379"/>
        <v>439715</v>
      </c>
      <c r="AJ2402" s="252"/>
      <c r="AK2402" s="253">
        <v>80000</v>
      </c>
      <c r="AL2402" s="254"/>
      <c r="AM2402" s="253">
        <v>80000</v>
      </c>
      <c r="AN2402" s="254">
        <v>40000</v>
      </c>
      <c r="AO2402" s="253">
        <v>40000</v>
      </c>
      <c r="AP2402" s="254">
        <v>40000</v>
      </c>
      <c r="AQ2402" s="253">
        <v>40000</v>
      </c>
      <c r="AR2402" s="254"/>
      <c r="AS2402" s="253"/>
      <c r="AT2402" s="254">
        <f>40000+400</f>
        <v>40400</v>
      </c>
      <c r="AU2402" s="253">
        <v>39600</v>
      </c>
      <c r="AV2402" s="163">
        <f t="shared" si="2370"/>
        <v>400000</v>
      </c>
      <c r="AW2402" s="168">
        <f t="shared" si="2371"/>
        <v>0</v>
      </c>
      <c r="AY2402" s="163">
        <f t="shared" si="2372"/>
        <v>80000</v>
      </c>
      <c r="AZ2402" s="163">
        <f t="shared" si="2373"/>
        <v>160000</v>
      </c>
      <c r="BA2402" s="163">
        <f t="shared" si="2374"/>
        <v>80000</v>
      </c>
      <c r="BB2402" s="163">
        <f t="shared" si="2375"/>
        <v>80000</v>
      </c>
      <c r="BC2402" s="163">
        <f t="shared" si="2381"/>
        <v>400000</v>
      </c>
      <c r="BD2402" s="163">
        <f t="shared" si="2376"/>
        <v>0</v>
      </c>
    </row>
    <row r="2403" spans="2:56" x14ac:dyDescent="0.3">
      <c r="B2403" s="169" t="s">
        <v>180</v>
      </c>
      <c r="C2403" s="248"/>
      <c r="D2403" s="249"/>
      <c r="E2403" s="172">
        <f t="shared" si="2364"/>
        <v>0</v>
      </c>
      <c r="F2403" s="248"/>
      <c r="G2403" s="249"/>
      <c r="H2403" s="172">
        <f t="shared" si="2365"/>
        <v>0</v>
      </c>
      <c r="I2403" s="248"/>
      <c r="J2403" s="250"/>
      <c r="K2403" s="174">
        <f t="shared" si="2366"/>
        <v>0</v>
      </c>
      <c r="L2403" s="248"/>
      <c r="M2403" s="250"/>
      <c r="N2403" s="251"/>
      <c r="O2403" s="248"/>
      <c r="P2403" s="251"/>
      <c r="Q2403" s="166">
        <f t="shared" si="2367"/>
        <v>0</v>
      </c>
      <c r="R2403" s="251"/>
      <c r="S2403" s="251"/>
      <c r="T2403" s="167">
        <f t="shared" si="2377"/>
        <v>0</v>
      </c>
      <c r="U2403" s="157"/>
      <c r="V2403" s="248"/>
      <c r="W2403" s="251"/>
      <c r="X2403" s="166">
        <f t="shared" si="2368"/>
        <v>0</v>
      </c>
      <c r="Y2403" s="251"/>
      <c r="Z2403" s="251"/>
      <c r="AA2403" s="167">
        <f t="shared" si="2378"/>
        <v>0</v>
      </c>
      <c r="AB2403" s="157"/>
      <c r="AC2403" s="248"/>
      <c r="AD2403" s="251"/>
      <c r="AE2403" s="166">
        <f t="shared" si="2369"/>
        <v>0</v>
      </c>
      <c r="AF2403" s="251"/>
      <c r="AG2403" s="251"/>
      <c r="AH2403" s="167">
        <f t="shared" si="2379"/>
        <v>0</v>
      </c>
      <c r="AJ2403" s="252"/>
      <c r="AK2403" s="253"/>
      <c r="AL2403" s="254"/>
      <c r="AM2403" s="253"/>
      <c r="AN2403" s="254"/>
      <c r="AO2403" s="253"/>
      <c r="AP2403" s="254"/>
      <c r="AQ2403" s="253"/>
      <c r="AR2403" s="254"/>
      <c r="AS2403" s="253"/>
      <c r="AT2403" s="254"/>
      <c r="AU2403" s="253"/>
      <c r="AV2403" s="163">
        <f t="shared" si="2370"/>
        <v>0</v>
      </c>
      <c r="AW2403" s="168">
        <f t="shared" si="2371"/>
        <v>0</v>
      </c>
      <c r="AY2403" s="163">
        <f t="shared" si="2372"/>
        <v>0</v>
      </c>
      <c r="AZ2403" s="163">
        <f t="shared" si="2373"/>
        <v>0</v>
      </c>
      <c r="BA2403" s="163">
        <f t="shared" si="2374"/>
        <v>0</v>
      </c>
      <c r="BB2403" s="163">
        <f t="shared" si="2375"/>
        <v>0</v>
      </c>
      <c r="BC2403" s="163">
        <f t="shared" si="2381"/>
        <v>0</v>
      </c>
      <c r="BD2403" s="163">
        <f t="shared" si="2376"/>
        <v>0</v>
      </c>
    </row>
    <row r="2404" spans="2:56" x14ac:dyDescent="0.3">
      <c r="B2404" s="169" t="s">
        <v>181</v>
      </c>
      <c r="C2404" s="248"/>
      <c r="D2404" s="249"/>
      <c r="E2404" s="172">
        <f t="shared" si="2364"/>
        <v>0</v>
      </c>
      <c r="F2404" s="248"/>
      <c r="G2404" s="249"/>
      <c r="H2404" s="172">
        <f t="shared" si="2365"/>
        <v>0</v>
      </c>
      <c r="I2404" s="248"/>
      <c r="J2404" s="250"/>
      <c r="K2404" s="174">
        <f t="shared" si="2366"/>
        <v>0</v>
      </c>
      <c r="L2404" s="248"/>
      <c r="M2404" s="250"/>
      <c r="N2404" s="251"/>
      <c r="O2404" s="248"/>
      <c r="P2404" s="251"/>
      <c r="Q2404" s="166">
        <f t="shared" si="2367"/>
        <v>0</v>
      </c>
      <c r="R2404" s="251"/>
      <c r="S2404" s="251"/>
      <c r="T2404" s="167">
        <f t="shared" si="2377"/>
        <v>0</v>
      </c>
      <c r="U2404" s="157"/>
      <c r="V2404" s="248"/>
      <c r="W2404" s="251"/>
      <c r="X2404" s="166">
        <f t="shared" si="2368"/>
        <v>0</v>
      </c>
      <c r="Y2404" s="251"/>
      <c r="Z2404" s="251"/>
      <c r="AA2404" s="167">
        <f t="shared" si="2378"/>
        <v>0</v>
      </c>
      <c r="AB2404" s="157"/>
      <c r="AC2404" s="248"/>
      <c r="AD2404" s="251"/>
      <c r="AE2404" s="166">
        <f t="shared" si="2369"/>
        <v>0</v>
      </c>
      <c r="AF2404" s="251"/>
      <c r="AG2404" s="251"/>
      <c r="AH2404" s="167">
        <f t="shared" si="2379"/>
        <v>0</v>
      </c>
      <c r="AJ2404" s="252"/>
      <c r="AK2404" s="253"/>
      <c r="AL2404" s="254"/>
      <c r="AM2404" s="253"/>
      <c r="AN2404" s="254"/>
      <c r="AO2404" s="253"/>
      <c r="AP2404" s="254"/>
      <c r="AQ2404" s="253"/>
      <c r="AR2404" s="254"/>
      <c r="AS2404" s="253"/>
      <c r="AT2404" s="254"/>
      <c r="AU2404" s="253"/>
      <c r="AV2404" s="163">
        <f t="shared" si="2370"/>
        <v>0</v>
      </c>
      <c r="AW2404" s="168">
        <f t="shared" si="2371"/>
        <v>0</v>
      </c>
      <c r="AY2404" s="163">
        <f t="shared" si="2372"/>
        <v>0</v>
      </c>
      <c r="AZ2404" s="163">
        <f t="shared" si="2373"/>
        <v>0</v>
      </c>
      <c r="BA2404" s="163">
        <f t="shared" si="2374"/>
        <v>0</v>
      </c>
      <c r="BB2404" s="163">
        <f t="shared" si="2375"/>
        <v>0</v>
      </c>
      <c r="BC2404" s="163">
        <f t="shared" si="2381"/>
        <v>0</v>
      </c>
      <c r="BD2404" s="163">
        <f t="shared" si="2376"/>
        <v>0</v>
      </c>
    </row>
    <row r="2405" spans="2:56" x14ac:dyDescent="0.3">
      <c r="B2405" s="179" t="s">
        <v>182</v>
      </c>
      <c r="C2405" s="83">
        <f>SUM(C2406)</f>
        <v>0</v>
      </c>
      <c r="D2405" s="84">
        <f>SUM(D2406)</f>
        <v>0</v>
      </c>
      <c r="E2405" s="85">
        <f t="shared" si="2364"/>
        <v>0</v>
      </c>
      <c r="F2405" s="83">
        <f>SUM(F2406)</f>
        <v>0</v>
      </c>
      <c r="G2405" s="84">
        <f>SUM(G2406)</f>
        <v>0</v>
      </c>
      <c r="H2405" s="85">
        <f t="shared" si="2365"/>
        <v>0</v>
      </c>
      <c r="I2405" s="83">
        <f>SUM(I2406)</f>
        <v>0</v>
      </c>
      <c r="J2405" s="86">
        <f>SUM(J2406)</f>
        <v>0</v>
      </c>
      <c r="K2405" s="87">
        <f t="shared" si="2366"/>
        <v>0</v>
      </c>
      <c r="L2405" s="83">
        <f>SUM(L2406)</f>
        <v>0</v>
      </c>
      <c r="M2405" s="86">
        <f>SUM(M2406)</f>
        <v>0</v>
      </c>
      <c r="N2405" s="88">
        <f>SUM(N2406)</f>
        <v>0</v>
      </c>
      <c r="O2405" s="83">
        <f>SUM(O2406)</f>
        <v>0</v>
      </c>
      <c r="P2405" s="88">
        <f>SUM(P2406)</f>
        <v>0</v>
      </c>
      <c r="Q2405" s="177">
        <f t="shared" si="2367"/>
        <v>0</v>
      </c>
      <c r="R2405" s="88">
        <f>SUM(R2406)</f>
        <v>0</v>
      </c>
      <c r="S2405" s="88">
        <f>SUM(S2406)</f>
        <v>0</v>
      </c>
      <c r="T2405" s="178">
        <f t="shared" si="2377"/>
        <v>0</v>
      </c>
      <c r="U2405" s="157"/>
      <c r="V2405" s="83">
        <f>SUM(V2406)</f>
        <v>0</v>
      </c>
      <c r="W2405" s="88">
        <f>SUM(W2406)</f>
        <v>0</v>
      </c>
      <c r="X2405" s="177">
        <f t="shared" si="2368"/>
        <v>0</v>
      </c>
      <c r="Y2405" s="88">
        <f>SUM(Y2406)</f>
        <v>0</v>
      </c>
      <c r="Z2405" s="88">
        <f>SUM(Z2406)</f>
        <v>0</v>
      </c>
      <c r="AA2405" s="178">
        <f t="shared" si="2378"/>
        <v>0</v>
      </c>
      <c r="AB2405" s="157"/>
      <c r="AC2405" s="83">
        <f>SUM(AC2406)</f>
        <v>0</v>
      </c>
      <c r="AD2405" s="88">
        <f>SUM(AD2406)</f>
        <v>0</v>
      </c>
      <c r="AE2405" s="177">
        <f t="shared" si="2369"/>
        <v>0</v>
      </c>
      <c r="AF2405" s="88">
        <f>SUM(AF2406)</f>
        <v>0</v>
      </c>
      <c r="AG2405" s="88">
        <f>SUM(AG2406)</f>
        <v>0</v>
      </c>
      <c r="AH2405" s="178">
        <f t="shared" si="2379"/>
        <v>0</v>
      </c>
      <c r="AJ2405" s="84">
        <f t="shared" ref="AJ2405:AU2405" si="2384">SUM(AJ2406)</f>
        <v>0</v>
      </c>
      <c r="AK2405" s="86">
        <f t="shared" si="2384"/>
        <v>0</v>
      </c>
      <c r="AL2405" s="88">
        <f t="shared" si="2384"/>
        <v>0</v>
      </c>
      <c r="AM2405" s="86">
        <f t="shared" si="2384"/>
        <v>0</v>
      </c>
      <c r="AN2405" s="88">
        <f t="shared" si="2384"/>
        <v>0</v>
      </c>
      <c r="AO2405" s="86">
        <f t="shared" si="2384"/>
        <v>0</v>
      </c>
      <c r="AP2405" s="88">
        <f t="shared" si="2384"/>
        <v>0</v>
      </c>
      <c r="AQ2405" s="86">
        <f t="shared" si="2384"/>
        <v>0</v>
      </c>
      <c r="AR2405" s="88">
        <f t="shared" si="2384"/>
        <v>0</v>
      </c>
      <c r="AS2405" s="86">
        <f t="shared" si="2384"/>
        <v>0</v>
      </c>
      <c r="AT2405" s="88">
        <f t="shared" si="2384"/>
        <v>0</v>
      </c>
      <c r="AU2405" s="86">
        <f t="shared" si="2384"/>
        <v>0</v>
      </c>
      <c r="AV2405" s="86">
        <f t="shared" si="2370"/>
        <v>0</v>
      </c>
      <c r="AW2405" s="93">
        <f t="shared" si="2371"/>
        <v>0</v>
      </c>
      <c r="AY2405" s="86">
        <f t="shared" si="2372"/>
        <v>0</v>
      </c>
      <c r="AZ2405" s="86">
        <f t="shared" si="2373"/>
        <v>0</v>
      </c>
      <c r="BA2405" s="86">
        <f t="shared" si="2374"/>
        <v>0</v>
      </c>
      <c r="BB2405" s="86">
        <f t="shared" si="2375"/>
        <v>0</v>
      </c>
      <c r="BC2405" s="86">
        <f t="shared" si="2381"/>
        <v>0</v>
      </c>
      <c r="BD2405" s="86">
        <f t="shared" si="2376"/>
        <v>0</v>
      </c>
    </row>
    <row r="2406" spans="2:56" x14ac:dyDescent="0.3">
      <c r="B2406" s="169" t="s">
        <v>182</v>
      </c>
      <c r="C2406" s="248"/>
      <c r="D2406" s="249"/>
      <c r="E2406" s="172">
        <f t="shared" si="2364"/>
        <v>0</v>
      </c>
      <c r="F2406" s="248"/>
      <c r="G2406" s="249"/>
      <c r="H2406" s="172">
        <f t="shared" si="2365"/>
        <v>0</v>
      </c>
      <c r="I2406" s="248"/>
      <c r="J2406" s="250"/>
      <c r="K2406" s="174">
        <f t="shared" si="2366"/>
        <v>0</v>
      </c>
      <c r="L2406" s="248"/>
      <c r="M2406" s="250"/>
      <c r="N2406" s="251"/>
      <c r="O2406" s="248"/>
      <c r="P2406" s="251"/>
      <c r="Q2406" s="166">
        <f t="shared" si="2367"/>
        <v>0</v>
      </c>
      <c r="R2406" s="251"/>
      <c r="S2406" s="251"/>
      <c r="T2406" s="167">
        <f t="shared" si="2377"/>
        <v>0</v>
      </c>
      <c r="U2406" s="157"/>
      <c r="V2406" s="248"/>
      <c r="W2406" s="251"/>
      <c r="X2406" s="166">
        <f t="shared" si="2368"/>
        <v>0</v>
      </c>
      <c r="Y2406" s="251"/>
      <c r="Z2406" s="251"/>
      <c r="AA2406" s="167">
        <f t="shared" si="2378"/>
        <v>0</v>
      </c>
      <c r="AB2406" s="157"/>
      <c r="AC2406" s="248"/>
      <c r="AD2406" s="251"/>
      <c r="AE2406" s="166">
        <f t="shared" si="2369"/>
        <v>0</v>
      </c>
      <c r="AF2406" s="251"/>
      <c r="AG2406" s="251"/>
      <c r="AH2406" s="167">
        <f t="shared" si="2379"/>
        <v>0</v>
      </c>
      <c r="AJ2406" s="252"/>
      <c r="AK2406" s="253"/>
      <c r="AL2406" s="254"/>
      <c r="AM2406" s="253"/>
      <c r="AN2406" s="254"/>
      <c r="AO2406" s="253"/>
      <c r="AP2406" s="254"/>
      <c r="AQ2406" s="253"/>
      <c r="AR2406" s="254"/>
      <c r="AS2406" s="253"/>
      <c r="AT2406" s="254"/>
      <c r="AU2406" s="253"/>
      <c r="AV2406" s="163">
        <f t="shared" si="2370"/>
        <v>0</v>
      </c>
      <c r="AW2406" s="168">
        <f t="shared" si="2371"/>
        <v>0</v>
      </c>
      <c r="AY2406" s="163">
        <f t="shared" si="2372"/>
        <v>0</v>
      </c>
      <c r="AZ2406" s="163">
        <f t="shared" si="2373"/>
        <v>0</v>
      </c>
      <c r="BA2406" s="163">
        <f t="shared" si="2374"/>
        <v>0</v>
      </c>
      <c r="BB2406" s="163">
        <f t="shared" si="2375"/>
        <v>0</v>
      </c>
      <c r="BC2406" s="163">
        <f t="shared" si="2381"/>
        <v>0</v>
      </c>
      <c r="BD2406" s="163">
        <f t="shared" si="2376"/>
        <v>0</v>
      </c>
    </row>
    <row r="2407" spans="2:56" x14ac:dyDescent="0.3">
      <c r="B2407" s="179" t="s">
        <v>183</v>
      </c>
      <c r="C2407" s="83">
        <f>SUM(C2408)</f>
        <v>0</v>
      </c>
      <c r="D2407" s="84">
        <f>SUM(D2408)</f>
        <v>0</v>
      </c>
      <c r="E2407" s="85">
        <f t="shared" si="2364"/>
        <v>0</v>
      </c>
      <c r="F2407" s="83">
        <f>SUM(F2408)</f>
        <v>0</v>
      </c>
      <c r="G2407" s="84">
        <f>SUM(G2408)</f>
        <v>0</v>
      </c>
      <c r="H2407" s="85">
        <f t="shared" si="2365"/>
        <v>0</v>
      </c>
      <c r="I2407" s="83">
        <f>SUM(I2408)</f>
        <v>0</v>
      </c>
      <c r="J2407" s="86">
        <f>SUM(J2408)</f>
        <v>0</v>
      </c>
      <c r="K2407" s="87">
        <f t="shared" si="2366"/>
        <v>0</v>
      </c>
      <c r="L2407" s="83">
        <f>SUM(L2408)</f>
        <v>0</v>
      </c>
      <c r="M2407" s="86">
        <f>SUM(M2408)</f>
        <v>0</v>
      </c>
      <c r="N2407" s="88">
        <f>SUM(N2408)</f>
        <v>0</v>
      </c>
      <c r="O2407" s="83">
        <f>SUM(O2408)</f>
        <v>0</v>
      </c>
      <c r="P2407" s="88">
        <f>SUM(P2408)</f>
        <v>0</v>
      </c>
      <c r="Q2407" s="177">
        <f t="shared" si="2367"/>
        <v>0</v>
      </c>
      <c r="R2407" s="88">
        <f>SUM(R2408)</f>
        <v>0</v>
      </c>
      <c r="S2407" s="88">
        <f>SUM(S2408)</f>
        <v>0</v>
      </c>
      <c r="T2407" s="178">
        <f t="shared" si="2377"/>
        <v>0</v>
      </c>
      <c r="U2407" s="157"/>
      <c r="V2407" s="83">
        <f>SUM(V2408)</f>
        <v>0</v>
      </c>
      <c r="W2407" s="88">
        <f>SUM(W2408)</f>
        <v>0</v>
      </c>
      <c r="X2407" s="177">
        <f t="shared" si="2368"/>
        <v>0</v>
      </c>
      <c r="Y2407" s="88">
        <f>SUM(Y2408)</f>
        <v>0</v>
      </c>
      <c r="Z2407" s="88">
        <f>SUM(Z2408)</f>
        <v>0</v>
      </c>
      <c r="AA2407" s="178">
        <f t="shared" si="2378"/>
        <v>0</v>
      </c>
      <c r="AB2407" s="157"/>
      <c r="AC2407" s="83">
        <f>SUM(AC2408)</f>
        <v>0</v>
      </c>
      <c r="AD2407" s="88">
        <f>SUM(AD2408)</f>
        <v>0</v>
      </c>
      <c r="AE2407" s="177">
        <f t="shared" si="2369"/>
        <v>0</v>
      </c>
      <c r="AF2407" s="88">
        <f>SUM(AF2408)</f>
        <v>0</v>
      </c>
      <c r="AG2407" s="88">
        <f>SUM(AG2408)</f>
        <v>0</v>
      </c>
      <c r="AH2407" s="178">
        <f t="shared" si="2379"/>
        <v>0</v>
      </c>
      <c r="AJ2407" s="84">
        <f t="shared" ref="AJ2407:AU2407" si="2385">SUM(AJ2408)</f>
        <v>0</v>
      </c>
      <c r="AK2407" s="86">
        <f t="shared" si="2385"/>
        <v>0</v>
      </c>
      <c r="AL2407" s="88">
        <f t="shared" si="2385"/>
        <v>0</v>
      </c>
      <c r="AM2407" s="86">
        <f t="shared" si="2385"/>
        <v>0</v>
      </c>
      <c r="AN2407" s="88">
        <f t="shared" si="2385"/>
        <v>0</v>
      </c>
      <c r="AO2407" s="86">
        <f t="shared" si="2385"/>
        <v>0</v>
      </c>
      <c r="AP2407" s="88">
        <f t="shared" si="2385"/>
        <v>0</v>
      </c>
      <c r="AQ2407" s="86">
        <f t="shared" si="2385"/>
        <v>0</v>
      </c>
      <c r="AR2407" s="88">
        <f t="shared" si="2385"/>
        <v>0</v>
      </c>
      <c r="AS2407" s="86">
        <f t="shared" si="2385"/>
        <v>0</v>
      </c>
      <c r="AT2407" s="88">
        <f t="shared" si="2385"/>
        <v>0</v>
      </c>
      <c r="AU2407" s="86">
        <f t="shared" si="2385"/>
        <v>0</v>
      </c>
      <c r="AV2407" s="86">
        <f t="shared" si="2370"/>
        <v>0</v>
      </c>
      <c r="AW2407" s="93">
        <f t="shared" si="2371"/>
        <v>0</v>
      </c>
      <c r="AY2407" s="86">
        <f t="shared" si="2372"/>
        <v>0</v>
      </c>
      <c r="AZ2407" s="86">
        <f t="shared" si="2373"/>
        <v>0</v>
      </c>
      <c r="BA2407" s="86">
        <f t="shared" si="2374"/>
        <v>0</v>
      </c>
      <c r="BB2407" s="86">
        <f t="shared" si="2375"/>
        <v>0</v>
      </c>
      <c r="BC2407" s="86">
        <f t="shared" si="2381"/>
        <v>0</v>
      </c>
      <c r="BD2407" s="86">
        <f t="shared" si="2376"/>
        <v>0</v>
      </c>
    </row>
    <row r="2408" spans="2:56" x14ac:dyDescent="0.3">
      <c r="B2408" s="169" t="s">
        <v>184</v>
      </c>
      <c r="C2408" s="248"/>
      <c r="D2408" s="249"/>
      <c r="E2408" s="172">
        <f t="shared" si="2364"/>
        <v>0</v>
      </c>
      <c r="F2408" s="248"/>
      <c r="G2408" s="249"/>
      <c r="H2408" s="172">
        <f t="shared" si="2365"/>
        <v>0</v>
      </c>
      <c r="I2408" s="248"/>
      <c r="J2408" s="250"/>
      <c r="K2408" s="174">
        <f t="shared" si="2366"/>
        <v>0</v>
      </c>
      <c r="L2408" s="248"/>
      <c r="M2408" s="250"/>
      <c r="N2408" s="251"/>
      <c r="O2408" s="248"/>
      <c r="P2408" s="251"/>
      <c r="Q2408" s="166">
        <f t="shared" si="2367"/>
        <v>0</v>
      </c>
      <c r="R2408" s="251"/>
      <c r="S2408" s="251"/>
      <c r="T2408" s="167">
        <f t="shared" si="2377"/>
        <v>0</v>
      </c>
      <c r="U2408" s="157"/>
      <c r="V2408" s="248"/>
      <c r="W2408" s="251"/>
      <c r="X2408" s="166">
        <f t="shared" si="2368"/>
        <v>0</v>
      </c>
      <c r="Y2408" s="251"/>
      <c r="Z2408" s="251"/>
      <c r="AA2408" s="167">
        <f t="shared" si="2378"/>
        <v>0</v>
      </c>
      <c r="AB2408" s="157"/>
      <c r="AC2408" s="248"/>
      <c r="AD2408" s="251"/>
      <c r="AE2408" s="166">
        <f t="shared" si="2369"/>
        <v>0</v>
      </c>
      <c r="AF2408" s="251"/>
      <c r="AG2408" s="251"/>
      <c r="AH2408" s="167">
        <f t="shared" si="2379"/>
        <v>0</v>
      </c>
      <c r="AJ2408" s="252"/>
      <c r="AK2408" s="253"/>
      <c r="AL2408" s="254"/>
      <c r="AM2408" s="253"/>
      <c r="AN2408" s="254"/>
      <c r="AO2408" s="253"/>
      <c r="AP2408" s="254"/>
      <c r="AQ2408" s="253"/>
      <c r="AR2408" s="254"/>
      <c r="AS2408" s="253"/>
      <c r="AT2408" s="254"/>
      <c r="AU2408" s="253"/>
      <c r="AV2408" s="163">
        <f t="shared" si="2370"/>
        <v>0</v>
      </c>
      <c r="AW2408" s="168">
        <f t="shared" si="2371"/>
        <v>0</v>
      </c>
      <c r="AY2408" s="163">
        <f t="shared" si="2372"/>
        <v>0</v>
      </c>
      <c r="AZ2408" s="163">
        <f t="shared" si="2373"/>
        <v>0</v>
      </c>
      <c r="BA2408" s="163">
        <f t="shared" si="2374"/>
        <v>0</v>
      </c>
      <c r="BB2408" s="163">
        <f t="shared" si="2375"/>
        <v>0</v>
      </c>
      <c r="BC2408" s="163">
        <f t="shared" si="2381"/>
        <v>0</v>
      </c>
      <c r="BD2408" s="163">
        <f t="shared" si="2376"/>
        <v>0</v>
      </c>
    </row>
    <row r="2409" spans="2:56" x14ac:dyDescent="0.3">
      <c r="B2409" s="176" t="s">
        <v>185</v>
      </c>
      <c r="C2409" s="83">
        <f>SUM(C2410:C2411)</f>
        <v>0</v>
      </c>
      <c r="D2409" s="84">
        <f>SUM(D2410:D2411)</f>
        <v>0</v>
      </c>
      <c r="E2409" s="85">
        <f t="shared" si="2364"/>
        <v>0</v>
      </c>
      <c r="F2409" s="83">
        <f>SUM(F2410:F2411)</f>
        <v>0</v>
      </c>
      <c r="G2409" s="84">
        <f>SUM(G2410:G2411)</f>
        <v>0</v>
      </c>
      <c r="H2409" s="85">
        <f t="shared" si="2365"/>
        <v>0</v>
      </c>
      <c r="I2409" s="83">
        <f>SUM(I2410:I2411)</f>
        <v>0</v>
      </c>
      <c r="J2409" s="86">
        <f>SUM(J2410:J2411)</f>
        <v>0</v>
      </c>
      <c r="K2409" s="87">
        <f t="shared" si="2366"/>
        <v>0</v>
      </c>
      <c r="L2409" s="83">
        <f>SUM(L2410:L2411)</f>
        <v>0</v>
      </c>
      <c r="M2409" s="86">
        <f>SUM(M2410:M2411)</f>
        <v>0</v>
      </c>
      <c r="N2409" s="88">
        <f>SUM(N2410:N2411)</f>
        <v>0</v>
      </c>
      <c r="O2409" s="83">
        <f>SUM(O2410:O2411)</f>
        <v>0</v>
      </c>
      <c r="P2409" s="88">
        <f>SUM(P2410:P2411)</f>
        <v>0</v>
      </c>
      <c r="Q2409" s="177">
        <f t="shared" si="2367"/>
        <v>0</v>
      </c>
      <c r="R2409" s="88">
        <f>SUM(R2410:R2411)</f>
        <v>0</v>
      </c>
      <c r="S2409" s="88">
        <f>SUM(S2410:S2411)</f>
        <v>0</v>
      </c>
      <c r="T2409" s="178">
        <f t="shared" si="2377"/>
        <v>0</v>
      </c>
      <c r="U2409" s="157"/>
      <c r="V2409" s="83">
        <f>SUM(V2410:V2411)</f>
        <v>0</v>
      </c>
      <c r="W2409" s="88">
        <f>SUM(W2410:W2411)</f>
        <v>0</v>
      </c>
      <c r="X2409" s="177">
        <f t="shared" si="2368"/>
        <v>0</v>
      </c>
      <c r="Y2409" s="88">
        <f>SUM(Y2410:Y2411)</f>
        <v>0</v>
      </c>
      <c r="Z2409" s="88">
        <f>SUM(Z2410:Z2411)</f>
        <v>0</v>
      </c>
      <c r="AA2409" s="178">
        <f t="shared" si="2378"/>
        <v>0</v>
      </c>
      <c r="AB2409" s="157"/>
      <c r="AC2409" s="83">
        <f>SUM(AC2410:AC2411)</f>
        <v>0</v>
      </c>
      <c r="AD2409" s="88">
        <f>SUM(AD2410:AD2411)</f>
        <v>0</v>
      </c>
      <c r="AE2409" s="177">
        <f t="shared" si="2369"/>
        <v>0</v>
      </c>
      <c r="AF2409" s="88">
        <f>SUM(AF2410:AF2411)</f>
        <v>0</v>
      </c>
      <c r="AG2409" s="88">
        <f>SUM(AG2410:AG2411)</f>
        <v>0</v>
      </c>
      <c r="AH2409" s="178">
        <f t="shared" si="2379"/>
        <v>0</v>
      </c>
      <c r="AJ2409" s="84">
        <f t="shared" ref="AJ2409:AU2409" si="2386">SUM(AJ2410:AJ2411)</f>
        <v>0</v>
      </c>
      <c r="AK2409" s="86">
        <f t="shared" si="2386"/>
        <v>0</v>
      </c>
      <c r="AL2409" s="88">
        <f t="shared" si="2386"/>
        <v>0</v>
      </c>
      <c r="AM2409" s="86">
        <f t="shared" si="2386"/>
        <v>0</v>
      </c>
      <c r="AN2409" s="88">
        <f t="shared" si="2386"/>
        <v>0</v>
      </c>
      <c r="AO2409" s="86">
        <f t="shared" si="2386"/>
        <v>0</v>
      </c>
      <c r="AP2409" s="88">
        <f t="shared" si="2386"/>
        <v>0</v>
      </c>
      <c r="AQ2409" s="86">
        <f t="shared" si="2386"/>
        <v>0</v>
      </c>
      <c r="AR2409" s="88">
        <f t="shared" si="2386"/>
        <v>0</v>
      </c>
      <c r="AS2409" s="86">
        <f t="shared" si="2386"/>
        <v>0</v>
      </c>
      <c r="AT2409" s="88">
        <f t="shared" si="2386"/>
        <v>0</v>
      </c>
      <c r="AU2409" s="86">
        <f t="shared" si="2386"/>
        <v>0</v>
      </c>
      <c r="AV2409" s="86">
        <f t="shared" si="2370"/>
        <v>0</v>
      </c>
      <c r="AW2409" s="93">
        <f t="shared" si="2371"/>
        <v>0</v>
      </c>
      <c r="AY2409" s="86">
        <f t="shared" si="2372"/>
        <v>0</v>
      </c>
      <c r="AZ2409" s="86">
        <f t="shared" si="2373"/>
        <v>0</v>
      </c>
      <c r="BA2409" s="86">
        <f t="shared" si="2374"/>
        <v>0</v>
      </c>
      <c r="BB2409" s="86">
        <f t="shared" si="2375"/>
        <v>0</v>
      </c>
      <c r="BC2409" s="86">
        <f t="shared" si="2381"/>
        <v>0</v>
      </c>
      <c r="BD2409" s="86">
        <f t="shared" si="2376"/>
        <v>0</v>
      </c>
    </row>
    <row r="2410" spans="2:56" x14ac:dyDescent="0.3">
      <c r="B2410" s="186" t="s">
        <v>186</v>
      </c>
      <c r="C2410" s="255"/>
      <c r="D2410" s="256"/>
      <c r="E2410" s="182">
        <f t="shared" si="2364"/>
        <v>0</v>
      </c>
      <c r="F2410" s="255"/>
      <c r="G2410" s="256"/>
      <c r="H2410" s="182">
        <f t="shared" si="2365"/>
        <v>0</v>
      </c>
      <c r="I2410" s="255"/>
      <c r="J2410" s="257"/>
      <c r="K2410" s="184">
        <f t="shared" si="2366"/>
        <v>0</v>
      </c>
      <c r="L2410" s="255"/>
      <c r="M2410" s="257"/>
      <c r="N2410" s="258"/>
      <c r="O2410" s="255"/>
      <c r="P2410" s="258"/>
      <c r="Q2410" s="177">
        <f t="shared" si="2367"/>
        <v>0</v>
      </c>
      <c r="R2410" s="258"/>
      <c r="S2410" s="258"/>
      <c r="T2410" s="178">
        <f t="shared" si="2377"/>
        <v>0</v>
      </c>
      <c r="U2410" s="157"/>
      <c r="V2410" s="255"/>
      <c r="W2410" s="258"/>
      <c r="X2410" s="177">
        <f t="shared" si="2368"/>
        <v>0</v>
      </c>
      <c r="Y2410" s="258"/>
      <c r="Z2410" s="258"/>
      <c r="AA2410" s="178">
        <f t="shared" si="2378"/>
        <v>0</v>
      </c>
      <c r="AB2410" s="157"/>
      <c r="AC2410" s="255"/>
      <c r="AD2410" s="258"/>
      <c r="AE2410" s="177">
        <f t="shared" si="2369"/>
        <v>0</v>
      </c>
      <c r="AF2410" s="258"/>
      <c r="AG2410" s="258"/>
      <c r="AH2410" s="178">
        <f t="shared" si="2379"/>
        <v>0</v>
      </c>
      <c r="AJ2410" s="252"/>
      <c r="AK2410" s="253"/>
      <c r="AL2410" s="254"/>
      <c r="AM2410" s="253"/>
      <c r="AN2410" s="254"/>
      <c r="AO2410" s="253"/>
      <c r="AP2410" s="254"/>
      <c r="AQ2410" s="253"/>
      <c r="AR2410" s="254"/>
      <c r="AS2410" s="253"/>
      <c r="AT2410" s="254"/>
      <c r="AU2410" s="253"/>
      <c r="AV2410" s="163">
        <f t="shared" si="2370"/>
        <v>0</v>
      </c>
      <c r="AW2410" s="93">
        <f t="shared" si="2371"/>
        <v>0</v>
      </c>
      <c r="AY2410" s="163">
        <f t="shared" si="2372"/>
        <v>0</v>
      </c>
      <c r="AZ2410" s="163">
        <f t="shared" si="2373"/>
        <v>0</v>
      </c>
      <c r="BA2410" s="163">
        <f t="shared" si="2374"/>
        <v>0</v>
      </c>
      <c r="BB2410" s="163">
        <f t="shared" si="2375"/>
        <v>0</v>
      </c>
      <c r="BC2410" s="163">
        <f t="shared" si="2381"/>
        <v>0</v>
      </c>
      <c r="BD2410" s="163">
        <f t="shared" si="2376"/>
        <v>0</v>
      </c>
    </row>
    <row r="2411" spans="2:56" x14ac:dyDescent="0.3">
      <c r="B2411" s="186" t="s">
        <v>187</v>
      </c>
      <c r="C2411" s="255"/>
      <c r="D2411" s="256"/>
      <c r="E2411" s="182">
        <f t="shared" si="2364"/>
        <v>0</v>
      </c>
      <c r="F2411" s="255"/>
      <c r="G2411" s="256"/>
      <c r="H2411" s="182">
        <f t="shared" si="2365"/>
        <v>0</v>
      </c>
      <c r="I2411" s="255"/>
      <c r="J2411" s="257"/>
      <c r="K2411" s="184">
        <f t="shared" si="2366"/>
        <v>0</v>
      </c>
      <c r="L2411" s="255"/>
      <c r="M2411" s="257"/>
      <c r="N2411" s="258"/>
      <c r="O2411" s="255"/>
      <c r="P2411" s="258"/>
      <c r="Q2411" s="177">
        <f t="shared" si="2367"/>
        <v>0</v>
      </c>
      <c r="R2411" s="258"/>
      <c r="S2411" s="258"/>
      <c r="T2411" s="178">
        <f t="shared" si="2377"/>
        <v>0</v>
      </c>
      <c r="U2411" s="157"/>
      <c r="V2411" s="255"/>
      <c r="W2411" s="258"/>
      <c r="X2411" s="177">
        <f t="shared" si="2368"/>
        <v>0</v>
      </c>
      <c r="Y2411" s="258"/>
      <c r="Z2411" s="258"/>
      <c r="AA2411" s="178">
        <f t="shared" si="2378"/>
        <v>0</v>
      </c>
      <c r="AB2411" s="157"/>
      <c r="AC2411" s="255"/>
      <c r="AD2411" s="258"/>
      <c r="AE2411" s="177">
        <f t="shared" si="2369"/>
        <v>0</v>
      </c>
      <c r="AF2411" s="258"/>
      <c r="AG2411" s="258"/>
      <c r="AH2411" s="178">
        <f t="shared" si="2379"/>
        <v>0</v>
      </c>
      <c r="AJ2411" s="252"/>
      <c r="AK2411" s="253"/>
      <c r="AL2411" s="254"/>
      <c r="AM2411" s="253"/>
      <c r="AN2411" s="254"/>
      <c r="AO2411" s="253"/>
      <c r="AP2411" s="254"/>
      <c r="AQ2411" s="253"/>
      <c r="AR2411" s="254"/>
      <c r="AS2411" s="253"/>
      <c r="AT2411" s="254"/>
      <c r="AU2411" s="253"/>
      <c r="AV2411" s="163">
        <f t="shared" si="2370"/>
        <v>0</v>
      </c>
      <c r="AW2411" s="93">
        <f t="shared" si="2371"/>
        <v>0</v>
      </c>
      <c r="AY2411" s="163">
        <f t="shared" si="2372"/>
        <v>0</v>
      </c>
      <c r="AZ2411" s="163">
        <f t="shared" si="2373"/>
        <v>0</v>
      </c>
      <c r="BA2411" s="163">
        <f t="shared" si="2374"/>
        <v>0</v>
      </c>
      <c r="BB2411" s="163">
        <f t="shared" si="2375"/>
        <v>0</v>
      </c>
      <c r="BC2411" s="163">
        <f t="shared" si="2381"/>
        <v>0</v>
      </c>
      <c r="BD2411" s="163">
        <f t="shared" si="2376"/>
        <v>0</v>
      </c>
    </row>
    <row r="2412" spans="2:56" s="124" customFormat="1" x14ac:dyDescent="0.3">
      <c r="B2412" s="187" t="s">
        <v>188</v>
      </c>
      <c r="C2412" s="188">
        <f>SUM(C2413,C2418,C2421,C2422,C2423,C2426,C2427)</f>
        <v>11098970</v>
      </c>
      <c r="D2412" s="189">
        <f>SUM(D2413,D2418,D2421,D2422,D2423,D2426,D2427)</f>
        <v>11010835.67</v>
      </c>
      <c r="E2412" s="190">
        <f t="shared" si="2364"/>
        <v>0.99205923342436275</v>
      </c>
      <c r="F2412" s="188">
        <f>SUM(F2413,F2418,F2421,F2422,F2423,F2426,F2427)</f>
        <v>12524592</v>
      </c>
      <c r="G2412" s="189">
        <f>SUM(G2413,G2418,G2421,G2422,G2423,G2426,G2427)</f>
        <v>12523371.25</v>
      </c>
      <c r="H2412" s="190">
        <f t="shared" si="2365"/>
        <v>0.99990253175512622</v>
      </c>
      <c r="I2412" s="188">
        <f>SUM(I2413,I2418,I2421,I2422,I2423,I2426,I2427)</f>
        <v>3668054</v>
      </c>
      <c r="J2412" s="191">
        <f>SUM(J2413,J2418,J2421,J2422,J2423,J2426,J2427)</f>
        <v>3668053.0599999996</v>
      </c>
      <c r="K2412" s="192">
        <f t="shared" si="2366"/>
        <v>0.99999974373332556</v>
      </c>
      <c r="L2412" s="188">
        <f>SUM(L2413,L2418,L2421,L2422,L2423,L2426,L2427)</f>
        <v>2336000</v>
      </c>
      <c r="M2412" s="191">
        <f>SUM(M2413,M2418,M2421,M2422,M2423,M2426,M2427)</f>
        <v>3425879</v>
      </c>
      <c r="N2412" s="193">
        <f>SUM(N2413,N2418,N2421,N2422,N2423,N2426,N2427)</f>
        <v>0</v>
      </c>
      <c r="O2412" s="188">
        <f>SUM(O2413,O2418,O2421,O2422,O2423,O2426,O2427)</f>
        <v>2000000</v>
      </c>
      <c r="P2412" s="193">
        <f>SUM(P2413,P2418,P2421,P2422,P2423,P2426,P2427)</f>
        <v>0</v>
      </c>
      <c r="Q2412" s="194">
        <f t="shared" si="2367"/>
        <v>2000000</v>
      </c>
      <c r="R2412" s="195">
        <f>SUM(R2413,R2418,R2421,R2422,R2423,R2426,R2427)</f>
        <v>0</v>
      </c>
      <c r="S2412" s="195">
        <f>SUM(S2413,S2418,S2421,S2422,S2423,S2426,S2427)</f>
        <v>0</v>
      </c>
      <c r="T2412" s="196">
        <f t="shared" si="2377"/>
        <v>2000000</v>
      </c>
      <c r="U2412" s="121"/>
      <c r="V2412" s="188">
        <f>SUM(V2413,V2418,V2421,V2422,V2423,V2426,V2427)</f>
        <v>2087200</v>
      </c>
      <c r="W2412" s="193">
        <f>SUM(W2413,W2418,W2421,W2422,W2423,W2426,W2427)</f>
        <v>0</v>
      </c>
      <c r="X2412" s="194">
        <f t="shared" si="2368"/>
        <v>2087200</v>
      </c>
      <c r="Y2412" s="195">
        <f>SUM(Y2413,Y2418,Y2421,Y2422,Y2423,Y2426,Y2427)</f>
        <v>0</v>
      </c>
      <c r="Z2412" s="195">
        <f>SUM(Z2413,Z2418,Z2421,Z2422,Z2423,Z2426,Z2427)</f>
        <v>0</v>
      </c>
      <c r="AA2412" s="196">
        <f t="shared" si="2378"/>
        <v>2087200</v>
      </c>
      <c r="AB2412" s="121"/>
      <c r="AC2412" s="188">
        <f>SUM(AC2413,AC2418,AC2421,AC2422,AC2423,AC2426,AC2427)</f>
        <v>2180915</v>
      </c>
      <c r="AD2412" s="193">
        <f>SUM(AD2413,AD2418,AD2421,AD2422,AD2423,AD2426,AD2427)</f>
        <v>0</v>
      </c>
      <c r="AE2412" s="194">
        <f t="shared" si="2369"/>
        <v>2180915</v>
      </c>
      <c r="AF2412" s="195">
        <f>SUM(AF2413,AF2418,AF2421,AF2422,AF2423,AF2426,AF2427)</f>
        <v>0</v>
      </c>
      <c r="AG2412" s="195">
        <f>SUM(AG2413,AG2418,AG2421,AG2422,AG2423,AG2426,AG2427)</f>
        <v>0</v>
      </c>
      <c r="AH2412" s="196">
        <f t="shared" si="2379"/>
        <v>2180915</v>
      </c>
      <c r="AJ2412" s="189">
        <f t="shared" ref="AJ2412:AU2412" si="2387">SUM(AJ2413,AJ2418,AJ2421,AJ2422,AJ2423,AJ2426,AJ2427)</f>
        <v>0</v>
      </c>
      <c r="AK2412" s="191">
        <f t="shared" si="2387"/>
        <v>0</v>
      </c>
      <c r="AL2412" s="193">
        <f t="shared" si="2387"/>
        <v>600000</v>
      </c>
      <c r="AM2412" s="191">
        <f t="shared" si="2387"/>
        <v>200000</v>
      </c>
      <c r="AN2412" s="193">
        <f t="shared" si="2387"/>
        <v>200000</v>
      </c>
      <c r="AO2412" s="191">
        <f t="shared" si="2387"/>
        <v>200000</v>
      </c>
      <c r="AP2412" s="193">
        <f t="shared" si="2387"/>
        <v>200000</v>
      </c>
      <c r="AQ2412" s="191">
        <f t="shared" si="2387"/>
        <v>150000</v>
      </c>
      <c r="AR2412" s="193">
        <f t="shared" si="2387"/>
        <v>100000</v>
      </c>
      <c r="AS2412" s="191">
        <f t="shared" si="2387"/>
        <v>100000</v>
      </c>
      <c r="AT2412" s="193">
        <f t="shared" si="2387"/>
        <v>150000</v>
      </c>
      <c r="AU2412" s="191">
        <f t="shared" si="2387"/>
        <v>100000</v>
      </c>
      <c r="AV2412" s="191">
        <f t="shared" si="2370"/>
        <v>2000000</v>
      </c>
      <c r="AW2412" s="197">
        <f t="shared" si="2371"/>
        <v>0</v>
      </c>
      <c r="AX2412" s="198"/>
      <c r="AY2412" s="191">
        <f t="shared" si="2372"/>
        <v>600000</v>
      </c>
      <c r="AZ2412" s="191">
        <f t="shared" si="2373"/>
        <v>600000</v>
      </c>
      <c r="BA2412" s="191">
        <f t="shared" si="2374"/>
        <v>450000</v>
      </c>
      <c r="BB2412" s="191">
        <f t="shared" si="2375"/>
        <v>350000</v>
      </c>
      <c r="BC2412" s="191">
        <f t="shared" si="2381"/>
        <v>2000000</v>
      </c>
      <c r="BD2412" s="191">
        <f t="shared" si="2376"/>
        <v>0</v>
      </c>
    </row>
    <row r="2413" spans="2:56" x14ac:dyDescent="0.3">
      <c r="B2413" s="176" t="s">
        <v>189</v>
      </c>
      <c r="C2413" s="83">
        <f>SUM(C2414,C2416)</f>
        <v>0</v>
      </c>
      <c r="D2413" s="84">
        <f>SUM(D2414,D2416)</f>
        <v>0</v>
      </c>
      <c r="E2413" s="85">
        <f t="shared" si="2364"/>
        <v>0</v>
      </c>
      <c r="F2413" s="83">
        <f>SUM(F2414,F2416)</f>
        <v>0</v>
      </c>
      <c r="G2413" s="84">
        <f>SUM(G2414,G2416)</f>
        <v>0</v>
      </c>
      <c r="H2413" s="85">
        <f t="shared" si="2365"/>
        <v>0</v>
      </c>
      <c r="I2413" s="83">
        <f>SUM(I2414,I2416)</f>
        <v>0</v>
      </c>
      <c r="J2413" s="86">
        <f>SUM(J2414,J2416)</f>
        <v>0</v>
      </c>
      <c r="K2413" s="87">
        <f t="shared" si="2366"/>
        <v>0</v>
      </c>
      <c r="L2413" s="83">
        <f>SUM(L2414,L2416)</f>
        <v>0</v>
      </c>
      <c r="M2413" s="86">
        <f>SUM(M2414,M2416)</f>
        <v>0</v>
      </c>
      <c r="N2413" s="88">
        <f>SUM(N2414,N2416)</f>
        <v>0</v>
      </c>
      <c r="O2413" s="83">
        <f>SUM(O2414,O2416)</f>
        <v>0</v>
      </c>
      <c r="P2413" s="88">
        <f>SUM(P2414,P2416)</f>
        <v>0</v>
      </c>
      <c r="Q2413" s="199">
        <f t="shared" si="2367"/>
        <v>0</v>
      </c>
      <c r="R2413" s="89">
        <f>SUM(R2414,R2416)</f>
        <v>0</v>
      </c>
      <c r="S2413" s="89">
        <f>SUM(S2414,S2416)</f>
        <v>0</v>
      </c>
      <c r="T2413" s="200">
        <f t="shared" si="2377"/>
        <v>0</v>
      </c>
      <c r="U2413" s="91"/>
      <c r="V2413" s="83">
        <f>SUM(V2414,V2416)</f>
        <v>0</v>
      </c>
      <c r="W2413" s="88">
        <f>SUM(W2414,W2416)</f>
        <v>0</v>
      </c>
      <c r="X2413" s="199">
        <f t="shared" si="2368"/>
        <v>0</v>
      </c>
      <c r="Y2413" s="89">
        <f>SUM(Y2414,Y2416)</f>
        <v>0</v>
      </c>
      <c r="Z2413" s="89">
        <f>SUM(Z2414,Z2416)</f>
        <v>0</v>
      </c>
      <c r="AA2413" s="200">
        <f t="shared" si="2378"/>
        <v>0</v>
      </c>
      <c r="AB2413" s="91"/>
      <c r="AC2413" s="83">
        <f>SUM(AC2414,AC2416)</f>
        <v>0</v>
      </c>
      <c r="AD2413" s="88">
        <f>SUM(AD2414,AD2416)</f>
        <v>0</v>
      </c>
      <c r="AE2413" s="199">
        <f t="shared" si="2369"/>
        <v>0</v>
      </c>
      <c r="AF2413" s="89">
        <f>SUM(AF2414,AF2416)</f>
        <v>0</v>
      </c>
      <c r="AG2413" s="89">
        <f>SUM(AG2414,AG2416)</f>
        <v>0</v>
      </c>
      <c r="AH2413" s="200">
        <f t="shared" si="2379"/>
        <v>0</v>
      </c>
      <c r="AJ2413" s="84">
        <f t="shared" ref="AJ2413:AU2413" si="2388">SUM(AJ2414,AJ2416)</f>
        <v>0</v>
      </c>
      <c r="AK2413" s="86">
        <f t="shared" si="2388"/>
        <v>0</v>
      </c>
      <c r="AL2413" s="88">
        <f t="shared" si="2388"/>
        <v>0</v>
      </c>
      <c r="AM2413" s="86">
        <f t="shared" si="2388"/>
        <v>0</v>
      </c>
      <c r="AN2413" s="88">
        <f t="shared" si="2388"/>
        <v>0</v>
      </c>
      <c r="AO2413" s="86">
        <f t="shared" si="2388"/>
        <v>0</v>
      </c>
      <c r="AP2413" s="88">
        <f t="shared" si="2388"/>
        <v>0</v>
      </c>
      <c r="AQ2413" s="86">
        <f t="shared" si="2388"/>
        <v>0</v>
      </c>
      <c r="AR2413" s="88">
        <f t="shared" si="2388"/>
        <v>0</v>
      </c>
      <c r="AS2413" s="86">
        <f t="shared" si="2388"/>
        <v>0</v>
      </c>
      <c r="AT2413" s="88">
        <f t="shared" si="2388"/>
        <v>0</v>
      </c>
      <c r="AU2413" s="86">
        <f t="shared" si="2388"/>
        <v>0</v>
      </c>
      <c r="AV2413" s="86">
        <f t="shared" si="2370"/>
        <v>0</v>
      </c>
      <c r="AW2413" s="93">
        <f t="shared" si="2371"/>
        <v>0</v>
      </c>
      <c r="AY2413" s="86">
        <f t="shared" si="2372"/>
        <v>0</v>
      </c>
      <c r="AZ2413" s="86">
        <f t="shared" si="2373"/>
        <v>0</v>
      </c>
      <c r="BA2413" s="86">
        <f t="shared" si="2374"/>
        <v>0</v>
      </c>
      <c r="BB2413" s="86">
        <f t="shared" si="2375"/>
        <v>0</v>
      </c>
      <c r="BC2413" s="86">
        <f t="shared" si="2381"/>
        <v>0</v>
      </c>
      <c r="BD2413" s="86">
        <f t="shared" si="2376"/>
        <v>0</v>
      </c>
    </row>
    <row r="2414" spans="2:56" x14ac:dyDescent="0.3">
      <c r="B2414" s="179" t="s">
        <v>190</v>
      </c>
      <c r="C2414" s="83">
        <f>SUM(C2415)</f>
        <v>0</v>
      </c>
      <c r="D2414" s="84">
        <f>SUM(D2415)</f>
        <v>0</v>
      </c>
      <c r="E2414" s="85">
        <f t="shared" si="2364"/>
        <v>0</v>
      </c>
      <c r="F2414" s="83">
        <f>SUM(F2415)</f>
        <v>0</v>
      </c>
      <c r="G2414" s="84">
        <f>SUM(G2415)</f>
        <v>0</v>
      </c>
      <c r="H2414" s="85">
        <f t="shared" si="2365"/>
        <v>0</v>
      </c>
      <c r="I2414" s="83">
        <f>SUM(I2415)</f>
        <v>0</v>
      </c>
      <c r="J2414" s="86">
        <f>SUM(J2415)</f>
        <v>0</v>
      </c>
      <c r="K2414" s="87">
        <f t="shared" si="2366"/>
        <v>0</v>
      </c>
      <c r="L2414" s="83">
        <f>SUM(L2415)</f>
        <v>0</v>
      </c>
      <c r="M2414" s="86">
        <f>SUM(M2415)</f>
        <v>0</v>
      </c>
      <c r="N2414" s="88">
        <f>SUM(N2415)</f>
        <v>0</v>
      </c>
      <c r="O2414" s="83">
        <f>SUM(O2415)</f>
        <v>0</v>
      </c>
      <c r="P2414" s="88">
        <f>SUM(P2415)</f>
        <v>0</v>
      </c>
      <c r="Q2414" s="199">
        <f t="shared" si="2367"/>
        <v>0</v>
      </c>
      <c r="R2414" s="89">
        <f>SUM(R2415)</f>
        <v>0</v>
      </c>
      <c r="S2414" s="89">
        <f>SUM(S2415)</f>
        <v>0</v>
      </c>
      <c r="T2414" s="200">
        <f t="shared" si="2377"/>
        <v>0</v>
      </c>
      <c r="U2414" s="91"/>
      <c r="V2414" s="83">
        <f>SUM(V2415)</f>
        <v>0</v>
      </c>
      <c r="W2414" s="88">
        <f>SUM(W2415)</f>
        <v>0</v>
      </c>
      <c r="X2414" s="199">
        <f t="shared" si="2368"/>
        <v>0</v>
      </c>
      <c r="Y2414" s="89">
        <f>SUM(Y2415)</f>
        <v>0</v>
      </c>
      <c r="Z2414" s="89">
        <f>SUM(Z2415)</f>
        <v>0</v>
      </c>
      <c r="AA2414" s="200">
        <f t="shared" si="2378"/>
        <v>0</v>
      </c>
      <c r="AB2414" s="91"/>
      <c r="AC2414" s="83">
        <f>SUM(AC2415)</f>
        <v>0</v>
      </c>
      <c r="AD2414" s="88">
        <f>SUM(AD2415)</f>
        <v>0</v>
      </c>
      <c r="AE2414" s="199">
        <f t="shared" si="2369"/>
        <v>0</v>
      </c>
      <c r="AF2414" s="89">
        <f>SUM(AF2415)</f>
        <v>0</v>
      </c>
      <c r="AG2414" s="89">
        <f>SUM(AG2415)</f>
        <v>0</v>
      </c>
      <c r="AH2414" s="200">
        <f t="shared" si="2379"/>
        <v>0</v>
      </c>
      <c r="AJ2414" s="84">
        <f t="shared" ref="AJ2414:AU2414" si="2389">SUM(AJ2415)</f>
        <v>0</v>
      </c>
      <c r="AK2414" s="86">
        <f t="shared" si="2389"/>
        <v>0</v>
      </c>
      <c r="AL2414" s="88">
        <f t="shared" si="2389"/>
        <v>0</v>
      </c>
      <c r="AM2414" s="86">
        <f t="shared" si="2389"/>
        <v>0</v>
      </c>
      <c r="AN2414" s="88">
        <f t="shared" si="2389"/>
        <v>0</v>
      </c>
      <c r="AO2414" s="86">
        <f t="shared" si="2389"/>
        <v>0</v>
      </c>
      <c r="AP2414" s="88">
        <f t="shared" si="2389"/>
        <v>0</v>
      </c>
      <c r="AQ2414" s="86">
        <f t="shared" si="2389"/>
        <v>0</v>
      </c>
      <c r="AR2414" s="88">
        <f t="shared" si="2389"/>
        <v>0</v>
      </c>
      <c r="AS2414" s="86">
        <f t="shared" si="2389"/>
        <v>0</v>
      </c>
      <c r="AT2414" s="88">
        <f t="shared" si="2389"/>
        <v>0</v>
      </c>
      <c r="AU2414" s="86">
        <f t="shared" si="2389"/>
        <v>0</v>
      </c>
      <c r="AV2414" s="86">
        <f t="shared" si="2370"/>
        <v>0</v>
      </c>
      <c r="AW2414" s="93">
        <f t="shared" si="2371"/>
        <v>0</v>
      </c>
      <c r="AY2414" s="86">
        <f t="shared" si="2372"/>
        <v>0</v>
      </c>
      <c r="AZ2414" s="86">
        <f t="shared" si="2373"/>
        <v>0</v>
      </c>
      <c r="BA2414" s="86">
        <f t="shared" si="2374"/>
        <v>0</v>
      </c>
      <c r="BB2414" s="86">
        <f t="shared" si="2375"/>
        <v>0</v>
      </c>
      <c r="BC2414" s="86">
        <f t="shared" si="2381"/>
        <v>0</v>
      </c>
      <c r="BD2414" s="86">
        <f t="shared" si="2376"/>
        <v>0</v>
      </c>
    </row>
    <row r="2415" spans="2:56" x14ac:dyDescent="0.3">
      <c r="B2415" s="186" t="s">
        <v>191</v>
      </c>
      <c r="C2415" s="255"/>
      <c r="D2415" s="256"/>
      <c r="E2415" s="182">
        <f t="shared" si="2364"/>
        <v>0</v>
      </c>
      <c r="F2415" s="255"/>
      <c r="G2415" s="256"/>
      <c r="H2415" s="182">
        <f t="shared" si="2365"/>
        <v>0</v>
      </c>
      <c r="I2415" s="255"/>
      <c r="J2415" s="257"/>
      <c r="K2415" s="184">
        <f t="shared" si="2366"/>
        <v>0</v>
      </c>
      <c r="L2415" s="255"/>
      <c r="M2415" s="257"/>
      <c r="N2415" s="258"/>
      <c r="O2415" s="255"/>
      <c r="P2415" s="258"/>
      <c r="Q2415" s="177">
        <f t="shared" si="2367"/>
        <v>0</v>
      </c>
      <c r="R2415" s="258"/>
      <c r="S2415" s="258"/>
      <c r="T2415" s="178">
        <f t="shared" si="2377"/>
        <v>0</v>
      </c>
      <c r="U2415" s="157"/>
      <c r="V2415" s="255"/>
      <c r="W2415" s="258"/>
      <c r="X2415" s="177">
        <f t="shared" si="2368"/>
        <v>0</v>
      </c>
      <c r="Y2415" s="258"/>
      <c r="Z2415" s="258"/>
      <c r="AA2415" s="178">
        <f t="shared" si="2378"/>
        <v>0</v>
      </c>
      <c r="AB2415" s="157"/>
      <c r="AC2415" s="255"/>
      <c r="AD2415" s="258"/>
      <c r="AE2415" s="177">
        <f t="shared" si="2369"/>
        <v>0</v>
      </c>
      <c r="AF2415" s="258"/>
      <c r="AG2415" s="258"/>
      <c r="AH2415" s="178">
        <f t="shared" si="2379"/>
        <v>0</v>
      </c>
      <c r="AJ2415" s="252"/>
      <c r="AK2415" s="253"/>
      <c r="AL2415" s="254"/>
      <c r="AM2415" s="253"/>
      <c r="AN2415" s="254"/>
      <c r="AO2415" s="253"/>
      <c r="AP2415" s="254"/>
      <c r="AQ2415" s="253"/>
      <c r="AR2415" s="254"/>
      <c r="AS2415" s="253"/>
      <c r="AT2415" s="254"/>
      <c r="AU2415" s="253"/>
      <c r="AV2415" s="163">
        <f t="shared" si="2370"/>
        <v>0</v>
      </c>
      <c r="AW2415" s="93">
        <f t="shared" si="2371"/>
        <v>0</v>
      </c>
      <c r="AY2415" s="163">
        <f t="shared" si="2372"/>
        <v>0</v>
      </c>
      <c r="AZ2415" s="163">
        <f t="shared" si="2373"/>
        <v>0</v>
      </c>
      <c r="BA2415" s="163">
        <f t="shared" si="2374"/>
        <v>0</v>
      </c>
      <c r="BB2415" s="163">
        <f t="shared" si="2375"/>
        <v>0</v>
      </c>
      <c r="BC2415" s="163">
        <f t="shared" si="2381"/>
        <v>0</v>
      </c>
      <c r="BD2415" s="163">
        <f t="shared" si="2376"/>
        <v>0</v>
      </c>
    </row>
    <row r="2416" spans="2:56" x14ac:dyDescent="0.3">
      <c r="B2416" s="179" t="s">
        <v>192</v>
      </c>
      <c r="C2416" s="83">
        <f>SUM(C2417)</f>
        <v>0</v>
      </c>
      <c r="D2416" s="84">
        <f>SUM(D2417)</f>
        <v>0</v>
      </c>
      <c r="E2416" s="85">
        <f t="shared" si="2364"/>
        <v>0</v>
      </c>
      <c r="F2416" s="83">
        <f>SUM(F2417)</f>
        <v>0</v>
      </c>
      <c r="G2416" s="84">
        <f>SUM(G2417)</f>
        <v>0</v>
      </c>
      <c r="H2416" s="85">
        <f t="shared" si="2365"/>
        <v>0</v>
      </c>
      <c r="I2416" s="83">
        <f>SUM(I2417)</f>
        <v>0</v>
      </c>
      <c r="J2416" s="86">
        <f>SUM(J2417)</f>
        <v>0</v>
      </c>
      <c r="K2416" s="87">
        <f t="shared" si="2366"/>
        <v>0</v>
      </c>
      <c r="L2416" s="83">
        <f>SUM(L2417)</f>
        <v>0</v>
      </c>
      <c r="M2416" s="86">
        <f>SUM(M2417)</f>
        <v>0</v>
      </c>
      <c r="N2416" s="88">
        <f>SUM(N2417)</f>
        <v>0</v>
      </c>
      <c r="O2416" s="83">
        <f>SUM(O2417)</f>
        <v>0</v>
      </c>
      <c r="P2416" s="88">
        <f>SUM(P2417)</f>
        <v>0</v>
      </c>
      <c r="Q2416" s="199">
        <f t="shared" si="2367"/>
        <v>0</v>
      </c>
      <c r="R2416" s="89">
        <f>SUM(R2417)</f>
        <v>0</v>
      </c>
      <c r="S2416" s="89">
        <f>SUM(S2417)</f>
        <v>0</v>
      </c>
      <c r="T2416" s="200">
        <f t="shared" si="2377"/>
        <v>0</v>
      </c>
      <c r="U2416" s="91"/>
      <c r="V2416" s="83">
        <f>SUM(V2417)</f>
        <v>0</v>
      </c>
      <c r="W2416" s="88">
        <f>SUM(W2417)</f>
        <v>0</v>
      </c>
      <c r="X2416" s="199">
        <f t="shared" si="2368"/>
        <v>0</v>
      </c>
      <c r="Y2416" s="89">
        <f>SUM(Y2417)</f>
        <v>0</v>
      </c>
      <c r="Z2416" s="89">
        <f>SUM(Z2417)</f>
        <v>0</v>
      </c>
      <c r="AA2416" s="200">
        <f t="shared" si="2378"/>
        <v>0</v>
      </c>
      <c r="AB2416" s="91"/>
      <c r="AC2416" s="83">
        <f>SUM(AC2417)</f>
        <v>0</v>
      </c>
      <c r="AD2416" s="88">
        <f>SUM(AD2417)</f>
        <v>0</v>
      </c>
      <c r="AE2416" s="199">
        <f t="shared" si="2369"/>
        <v>0</v>
      </c>
      <c r="AF2416" s="89">
        <f>SUM(AF2417)</f>
        <v>0</v>
      </c>
      <c r="AG2416" s="89">
        <f>SUM(AG2417)</f>
        <v>0</v>
      </c>
      <c r="AH2416" s="200">
        <f t="shared" si="2379"/>
        <v>0</v>
      </c>
      <c r="AJ2416" s="84">
        <f t="shared" ref="AJ2416:AU2416" si="2390">SUM(AJ2417)</f>
        <v>0</v>
      </c>
      <c r="AK2416" s="86">
        <f t="shared" si="2390"/>
        <v>0</v>
      </c>
      <c r="AL2416" s="88">
        <f t="shared" si="2390"/>
        <v>0</v>
      </c>
      <c r="AM2416" s="86">
        <f t="shared" si="2390"/>
        <v>0</v>
      </c>
      <c r="AN2416" s="88">
        <f t="shared" si="2390"/>
        <v>0</v>
      </c>
      <c r="AO2416" s="86">
        <f t="shared" si="2390"/>
        <v>0</v>
      </c>
      <c r="AP2416" s="88">
        <f t="shared" si="2390"/>
        <v>0</v>
      </c>
      <c r="AQ2416" s="86">
        <f t="shared" si="2390"/>
        <v>0</v>
      </c>
      <c r="AR2416" s="88">
        <f t="shared" si="2390"/>
        <v>0</v>
      </c>
      <c r="AS2416" s="86">
        <f t="shared" si="2390"/>
        <v>0</v>
      </c>
      <c r="AT2416" s="88">
        <f t="shared" si="2390"/>
        <v>0</v>
      </c>
      <c r="AU2416" s="86">
        <f t="shared" si="2390"/>
        <v>0</v>
      </c>
      <c r="AV2416" s="86">
        <f t="shared" si="2370"/>
        <v>0</v>
      </c>
      <c r="AW2416" s="93">
        <f t="shared" si="2371"/>
        <v>0</v>
      </c>
      <c r="AY2416" s="86">
        <f t="shared" si="2372"/>
        <v>0</v>
      </c>
      <c r="AZ2416" s="86">
        <f t="shared" si="2373"/>
        <v>0</v>
      </c>
      <c r="BA2416" s="86">
        <f t="shared" si="2374"/>
        <v>0</v>
      </c>
      <c r="BB2416" s="86">
        <f t="shared" si="2375"/>
        <v>0</v>
      </c>
      <c r="BC2416" s="86">
        <f t="shared" si="2381"/>
        <v>0</v>
      </c>
      <c r="BD2416" s="86">
        <f t="shared" si="2376"/>
        <v>0</v>
      </c>
    </row>
    <row r="2417" spans="2:56" x14ac:dyDescent="0.3">
      <c r="B2417" s="186" t="s">
        <v>191</v>
      </c>
      <c r="C2417" s="255"/>
      <c r="D2417" s="256"/>
      <c r="E2417" s="182">
        <f t="shared" si="2364"/>
        <v>0</v>
      </c>
      <c r="F2417" s="255"/>
      <c r="G2417" s="256"/>
      <c r="H2417" s="182">
        <f t="shared" si="2365"/>
        <v>0</v>
      </c>
      <c r="I2417" s="255"/>
      <c r="J2417" s="257"/>
      <c r="K2417" s="184">
        <f t="shared" si="2366"/>
        <v>0</v>
      </c>
      <c r="L2417" s="255"/>
      <c r="M2417" s="257"/>
      <c r="N2417" s="258"/>
      <c r="O2417" s="255"/>
      <c r="P2417" s="258"/>
      <c r="Q2417" s="177">
        <f t="shared" si="2367"/>
        <v>0</v>
      </c>
      <c r="R2417" s="258"/>
      <c r="S2417" s="258"/>
      <c r="T2417" s="178">
        <f t="shared" si="2377"/>
        <v>0</v>
      </c>
      <c r="U2417" s="157"/>
      <c r="V2417" s="255"/>
      <c r="W2417" s="258"/>
      <c r="X2417" s="177">
        <f t="shared" si="2368"/>
        <v>0</v>
      </c>
      <c r="Y2417" s="258"/>
      <c r="Z2417" s="258"/>
      <c r="AA2417" s="178">
        <f t="shared" si="2378"/>
        <v>0</v>
      </c>
      <c r="AB2417" s="157"/>
      <c r="AC2417" s="255"/>
      <c r="AD2417" s="258"/>
      <c r="AE2417" s="177">
        <f t="shared" si="2369"/>
        <v>0</v>
      </c>
      <c r="AF2417" s="258"/>
      <c r="AG2417" s="258"/>
      <c r="AH2417" s="178">
        <f t="shared" si="2379"/>
        <v>0</v>
      </c>
      <c r="AJ2417" s="252"/>
      <c r="AK2417" s="253"/>
      <c r="AL2417" s="254"/>
      <c r="AM2417" s="253"/>
      <c r="AN2417" s="254"/>
      <c r="AO2417" s="253"/>
      <c r="AP2417" s="254"/>
      <c r="AQ2417" s="253"/>
      <c r="AR2417" s="254"/>
      <c r="AS2417" s="253"/>
      <c r="AT2417" s="254"/>
      <c r="AU2417" s="253"/>
      <c r="AV2417" s="163">
        <f t="shared" si="2370"/>
        <v>0</v>
      </c>
      <c r="AW2417" s="93">
        <f t="shared" si="2371"/>
        <v>0</v>
      </c>
      <c r="AY2417" s="163">
        <f t="shared" si="2372"/>
        <v>0</v>
      </c>
      <c r="AZ2417" s="163">
        <f t="shared" si="2373"/>
        <v>0</v>
      </c>
      <c r="BA2417" s="163">
        <f t="shared" si="2374"/>
        <v>0</v>
      </c>
      <c r="BB2417" s="163">
        <f t="shared" si="2375"/>
        <v>0</v>
      </c>
      <c r="BC2417" s="163">
        <f t="shared" si="2381"/>
        <v>0</v>
      </c>
      <c r="BD2417" s="163">
        <f t="shared" si="2376"/>
        <v>0</v>
      </c>
    </row>
    <row r="2418" spans="2:56" x14ac:dyDescent="0.3">
      <c r="B2418" s="176" t="s">
        <v>193</v>
      </c>
      <c r="C2418" s="83">
        <f>SUM(C2419,C2420)</f>
        <v>0</v>
      </c>
      <c r="D2418" s="84">
        <f>SUM(D2419,D2420)</f>
        <v>0</v>
      </c>
      <c r="E2418" s="85">
        <f t="shared" si="2364"/>
        <v>0</v>
      </c>
      <c r="F2418" s="83">
        <f>SUM(F2419,F2420)</f>
        <v>0</v>
      </c>
      <c r="G2418" s="84">
        <f>SUM(G2419,G2420)</f>
        <v>0</v>
      </c>
      <c r="H2418" s="85">
        <f t="shared" si="2365"/>
        <v>0</v>
      </c>
      <c r="I2418" s="83">
        <f>SUM(I2419,I2420)</f>
        <v>0</v>
      </c>
      <c r="J2418" s="86">
        <f>SUM(J2419,J2420)</f>
        <v>0</v>
      </c>
      <c r="K2418" s="87">
        <f t="shared" si="2366"/>
        <v>0</v>
      </c>
      <c r="L2418" s="83">
        <f>SUM(L2419,L2420)</f>
        <v>0</v>
      </c>
      <c r="M2418" s="86">
        <f>SUM(M2419,M2420)</f>
        <v>0</v>
      </c>
      <c r="N2418" s="88">
        <f>SUM(N2419,N2420)</f>
        <v>0</v>
      </c>
      <c r="O2418" s="83">
        <f>SUM(O2419,O2420)</f>
        <v>0</v>
      </c>
      <c r="P2418" s="88">
        <f>SUM(P2419,P2420)</f>
        <v>0</v>
      </c>
      <c r="Q2418" s="199">
        <f t="shared" si="2367"/>
        <v>0</v>
      </c>
      <c r="R2418" s="89">
        <f>SUM(R2419,R2420)</f>
        <v>0</v>
      </c>
      <c r="S2418" s="89">
        <f>SUM(S2419,S2420)</f>
        <v>0</v>
      </c>
      <c r="T2418" s="200">
        <f t="shared" si="2377"/>
        <v>0</v>
      </c>
      <c r="U2418" s="91"/>
      <c r="V2418" s="83">
        <f>SUM(V2419,V2420)</f>
        <v>0</v>
      </c>
      <c r="W2418" s="88">
        <f>SUM(W2419,W2420)</f>
        <v>0</v>
      </c>
      <c r="X2418" s="199">
        <f t="shared" si="2368"/>
        <v>0</v>
      </c>
      <c r="Y2418" s="89">
        <f>SUM(Y2419,Y2420)</f>
        <v>0</v>
      </c>
      <c r="Z2418" s="89">
        <f>SUM(Z2419,Z2420)</f>
        <v>0</v>
      </c>
      <c r="AA2418" s="200">
        <f t="shared" si="2378"/>
        <v>0</v>
      </c>
      <c r="AB2418" s="91"/>
      <c r="AC2418" s="83">
        <f>SUM(AC2419,AC2420)</f>
        <v>0</v>
      </c>
      <c r="AD2418" s="88">
        <f>SUM(AD2419,AD2420)</f>
        <v>0</v>
      </c>
      <c r="AE2418" s="199">
        <f t="shared" si="2369"/>
        <v>0</v>
      </c>
      <c r="AF2418" s="89">
        <f>SUM(AF2419,AF2420)</f>
        <v>0</v>
      </c>
      <c r="AG2418" s="89">
        <f>SUM(AG2419,AG2420)</f>
        <v>0</v>
      </c>
      <c r="AH2418" s="200">
        <f t="shared" si="2379"/>
        <v>0</v>
      </c>
      <c r="AJ2418" s="84">
        <f t="shared" ref="AJ2418:AU2418" si="2391">SUM(AJ2419,AJ2420)</f>
        <v>0</v>
      </c>
      <c r="AK2418" s="86">
        <f t="shared" si="2391"/>
        <v>0</v>
      </c>
      <c r="AL2418" s="88">
        <f t="shared" si="2391"/>
        <v>0</v>
      </c>
      <c r="AM2418" s="86">
        <f t="shared" si="2391"/>
        <v>0</v>
      </c>
      <c r="AN2418" s="88">
        <f t="shared" si="2391"/>
        <v>0</v>
      </c>
      <c r="AO2418" s="86">
        <f t="shared" si="2391"/>
        <v>0</v>
      </c>
      <c r="AP2418" s="88">
        <f t="shared" si="2391"/>
        <v>0</v>
      </c>
      <c r="AQ2418" s="86">
        <f t="shared" si="2391"/>
        <v>0</v>
      </c>
      <c r="AR2418" s="88">
        <f t="shared" si="2391"/>
        <v>0</v>
      </c>
      <c r="AS2418" s="86">
        <f t="shared" si="2391"/>
        <v>0</v>
      </c>
      <c r="AT2418" s="88">
        <f t="shared" si="2391"/>
        <v>0</v>
      </c>
      <c r="AU2418" s="86">
        <f t="shared" si="2391"/>
        <v>0</v>
      </c>
      <c r="AV2418" s="86">
        <f t="shared" si="2370"/>
        <v>0</v>
      </c>
      <c r="AW2418" s="93">
        <f t="shared" si="2371"/>
        <v>0</v>
      </c>
      <c r="AY2418" s="86">
        <f t="shared" si="2372"/>
        <v>0</v>
      </c>
      <c r="AZ2418" s="86">
        <f t="shared" si="2373"/>
        <v>0</v>
      </c>
      <c r="BA2418" s="86">
        <f t="shared" si="2374"/>
        <v>0</v>
      </c>
      <c r="BB2418" s="86">
        <f t="shared" si="2375"/>
        <v>0</v>
      </c>
      <c r="BC2418" s="86">
        <f t="shared" si="2381"/>
        <v>0</v>
      </c>
      <c r="BD2418" s="86">
        <f t="shared" si="2376"/>
        <v>0</v>
      </c>
    </row>
    <row r="2419" spans="2:56" x14ac:dyDescent="0.3">
      <c r="B2419" s="179" t="s">
        <v>194</v>
      </c>
      <c r="C2419" s="95"/>
      <c r="D2419" s="96"/>
      <c r="E2419" s="85">
        <f t="shared" si="2364"/>
        <v>0</v>
      </c>
      <c r="F2419" s="95"/>
      <c r="G2419" s="96"/>
      <c r="H2419" s="85">
        <f t="shared" si="2365"/>
        <v>0</v>
      </c>
      <c r="I2419" s="95"/>
      <c r="J2419" s="97"/>
      <c r="K2419" s="87">
        <f t="shared" si="2366"/>
        <v>0</v>
      </c>
      <c r="L2419" s="95"/>
      <c r="M2419" s="97"/>
      <c r="N2419" s="98"/>
      <c r="O2419" s="95"/>
      <c r="P2419" s="98"/>
      <c r="Q2419" s="199">
        <f t="shared" si="2367"/>
        <v>0</v>
      </c>
      <c r="R2419" s="99"/>
      <c r="S2419" s="99"/>
      <c r="T2419" s="200">
        <f t="shared" si="2377"/>
        <v>0</v>
      </c>
      <c r="U2419" s="91"/>
      <c r="V2419" s="95"/>
      <c r="W2419" s="98"/>
      <c r="X2419" s="199">
        <f t="shared" si="2368"/>
        <v>0</v>
      </c>
      <c r="Y2419" s="99"/>
      <c r="Z2419" s="99"/>
      <c r="AA2419" s="200">
        <f t="shared" si="2378"/>
        <v>0</v>
      </c>
      <c r="AB2419" s="91"/>
      <c r="AC2419" s="95"/>
      <c r="AD2419" s="98"/>
      <c r="AE2419" s="199">
        <f t="shared" si="2369"/>
        <v>0</v>
      </c>
      <c r="AF2419" s="99"/>
      <c r="AG2419" s="99"/>
      <c r="AH2419" s="200">
        <f t="shared" si="2379"/>
        <v>0</v>
      </c>
      <c r="AJ2419" s="252"/>
      <c r="AK2419" s="253"/>
      <c r="AL2419" s="254"/>
      <c r="AM2419" s="253"/>
      <c r="AN2419" s="254"/>
      <c r="AO2419" s="253"/>
      <c r="AP2419" s="254"/>
      <c r="AQ2419" s="253"/>
      <c r="AR2419" s="254"/>
      <c r="AS2419" s="253"/>
      <c r="AT2419" s="254"/>
      <c r="AU2419" s="253"/>
      <c r="AV2419" s="163">
        <f t="shared" si="2370"/>
        <v>0</v>
      </c>
      <c r="AW2419" s="93">
        <f t="shared" si="2371"/>
        <v>0</v>
      </c>
      <c r="AY2419" s="163">
        <f t="shared" si="2372"/>
        <v>0</v>
      </c>
      <c r="AZ2419" s="163">
        <f t="shared" si="2373"/>
        <v>0</v>
      </c>
      <c r="BA2419" s="163">
        <f t="shared" si="2374"/>
        <v>0</v>
      </c>
      <c r="BB2419" s="163">
        <f t="shared" si="2375"/>
        <v>0</v>
      </c>
      <c r="BC2419" s="163">
        <f t="shared" si="2381"/>
        <v>0</v>
      </c>
      <c r="BD2419" s="163">
        <f t="shared" si="2376"/>
        <v>0</v>
      </c>
    </row>
    <row r="2420" spans="2:56" x14ac:dyDescent="0.3">
      <c r="B2420" s="179" t="s">
        <v>195</v>
      </c>
      <c r="C2420" s="95"/>
      <c r="D2420" s="96"/>
      <c r="E2420" s="85">
        <f t="shared" si="2364"/>
        <v>0</v>
      </c>
      <c r="F2420" s="95"/>
      <c r="G2420" s="96"/>
      <c r="H2420" s="85">
        <f t="shared" si="2365"/>
        <v>0</v>
      </c>
      <c r="I2420" s="95"/>
      <c r="J2420" s="97"/>
      <c r="K2420" s="87">
        <f t="shared" si="2366"/>
        <v>0</v>
      </c>
      <c r="L2420" s="95"/>
      <c r="M2420" s="97"/>
      <c r="N2420" s="98"/>
      <c r="O2420" s="95"/>
      <c r="P2420" s="98"/>
      <c r="Q2420" s="199">
        <f t="shared" si="2367"/>
        <v>0</v>
      </c>
      <c r="R2420" s="99"/>
      <c r="S2420" s="99"/>
      <c r="T2420" s="200">
        <f t="shared" si="2377"/>
        <v>0</v>
      </c>
      <c r="U2420" s="91"/>
      <c r="V2420" s="95"/>
      <c r="W2420" s="98"/>
      <c r="X2420" s="199">
        <f t="shared" si="2368"/>
        <v>0</v>
      </c>
      <c r="Y2420" s="99"/>
      <c r="Z2420" s="99"/>
      <c r="AA2420" s="200">
        <f t="shared" si="2378"/>
        <v>0</v>
      </c>
      <c r="AB2420" s="91"/>
      <c r="AC2420" s="95"/>
      <c r="AD2420" s="98"/>
      <c r="AE2420" s="199">
        <f t="shared" si="2369"/>
        <v>0</v>
      </c>
      <c r="AF2420" s="99"/>
      <c r="AG2420" s="99"/>
      <c r="AH2420" s="200">
        <f t="shared" si="2379"/>
        <v>0</v>
      </c>
      <c r="AJ2420" s="252"/>
      <c r="AK2420" s="253"/>
      <c r="AL2420" s="254"/>
      <c r="AM2420" s="253"/>
      <c r="AN2420" s="254"/>
      <c r="AO2420" s="253"/>
      <c r="AP2420" s="254"/>
      <c r="AQ2420" s="253"/>
      <c r="AR2420" s="254"/>
      <c r="AS2420" s="253"/>
      <c r="AT2420" s="254"/>
      <c r="AU2420" s="253"/>
      <c r="AV2420" s="163">
        <f t="shared" si="2370"/>
        <v>0</v>
      </c>
      <c r="AW2420" s="93">
        <f t="shared" si="2371"/>
        <v>0</v>
      </c>
      <c r="AY2420" s="163">
        <f t="shared" si="2372"/>
        <v>0</v>
      </c>
      <c r="AZ2420" s="163">
        <f t="shared" si="2373"/>
        <v>0</v>
      </c>
      <c r="BA2420" s="163">
        <f t="shared" si="2374"/>
        <v>0</v>
      </c>
      <c r="BB2420" s="163">
        <f t="shared" si="2375"/>
        <v>0</v>
      </c>
      <c r="BC2420" s="163">
        <f t="shared" si="2381"/>
        <v>0</v>
      </c>
      <c r="BD2420" s="163">
        <f t="shared" si="2376"/>
        <v>0</v>
      </c>
    </row>
    <row r="2421" spans="2:56" x14ac:dyDescent="0.3">
      <c r="B2421" s="176" t="s">
        <v>196</v>
      </c>
      <c r="C2421" s="95"/>
      <c r="D2421" s="96"/>
      <c r="E2421" s="85">
        <f t="shared" si="2364"/>
        <v>0</v>
      </c>
      <c r="F2421" s="95"/>
      <c r="G2421" s="96"/>
      <c r="H2421" s="85">
        <f t="shared" si="2365"/>
        <v>0</v>
      </c>
      <c r="I2421" s="95"/>
      <c r="J2421" s="97"/>
      <c r="K2421" s="87">
        <f t="shared" si="2366"/>
        <v>0</v>
      </c>
      <c r="L2421" s="95"/>
      <c r="M2421" s="97"/>
      <c r="N2421" s="98"/>
      <c r="O2421" s="95"/>
      <c r="P2421" s="98"/>
      <c r="Q2421" s="199">
        <f t="shared" si="2367"/>
        <v>0</v>
      </c>
      <c r="R2421" s="99"/>
      <c r="S2421" s="99"/>
      <c r="T2421" s="200">
        <f t="shared" si="2377"/>
        <v>0</v>
      </c>
      <c r="U2421" s="91"/>
      <c r="V2421" s="95"/>
      <c r="W2421" s="98"/>
      <c r="X2421" s="199">
        <f t="shared" si="2368"/>
        <v>0</v>
      </c>
      <c r="Y2421" s="99"/>
      <c r="Z2421" s="99"/>
      <c r="AA2421" s="200">
        <f t="shared" si="2378"/>
        <v>0</v>
      </c>
      <c r="AB2421" s="91"/>
      <c r="AC2421" s="95"/>
      <c r="AD2421" s="98"/>
      <c r="AE2421" s="199">
        <f t="shared" si="2369"/>
        <v>0</v>
      </c>
      <c r="AF2421" s="99"/>
      <c r="AG2421" s="99"/>
      <c r="AH2421" s="200">
        <f t="shared" si="2379"/>
        <v>0</v>
      </c>
      <c r="AJ2421" s="252"/>
      <c r="AK2421" s="253"/>
      <c r="AL2421" s="254"/>
      <c r="AM2421" s="253"/>
      <c r="AN2421" s="254"/>
      <c r="AO2421" s="253"/>
      <c r="AP2421" s="254"/>
      <c r="AQ2421" s="253"/>
      <c r="AR2421" s="254"/>
      <c r="AS2421" s="253"/>
      <c r="AT2421" s="254"/>
      <c r="AU2421" s="253"/>
      <c r="AV2421" s="163">
        <f t="shared" si="2370"/>
        <v>0</v>
      </c>
      <c r="AW2421" s="93">
        <f t="shared" si="2371"/>
        <v>0</v>
      </c>
      <c r="AY2421" s="163">
        <f t="shared" si="2372"/>
        <v>0</v>
      </c>
      <c r="AZ2421" s="163">
        <f t="shared" si="2373"/>
        <v>0</v>
      </c>
      <c r="BA2421" s="163">
        <f t="shared" si="2374"/>
        <v>0</v>
      </c>
      <c r="BB2421" s="163">
        <f t="shared" si="2375"/>
        <v>0</v>
      </c>
      <c r="BC2421" s="163">
        <f t="shared" si="2381"/>
        <v>0</v>
      </c>
      <c r="BD2421" s="163">
        <f t="shared" si="2376"/>
        <v>0</v>
      </c>
    </row>
    <row r="2422" spans="2:56" x14ac:dyDescent="0.3">
      <c r="B2422" s="176" t="s">
        <v>197</v>
      </c>
      <c r="C2422" s="95"/>
      <c r="D2422" s="96"/>
      <c r="E2422" s="85">
        <f t="shared" si="2364"/>
        <v>0</v>
      </c>
      <c r="F2422" s="95"/>
      <c r="G2422" s="96"/>
      <c r="H2422" s="85">
        <f t="shared" si="2365"/>
        <v>0</v>
      </c>
      <c r="I2422" s="95"/>
      <c r="J2422" s="97"/>
      <c r="K2422" s="87">
        <f t="shared" si="2366"/>
        <v>0</v>
      </c>
      <c r="L2422" s="95"/>
      <c r="M2422" s="97"/>
      <c r="N2422" s="98"/>
      <c r="O2422" s="95"/>
      <c r="P2422" s="98"/>
      <c r="Q2422" s="199">
        <f t="shared" si="2367"/>
        <v>0</v>
      </c>
      <c r="R2422" s="99"/>
      <c r="S2422" s="99"/>
      <c r="T2422" s="200">
        <f t="shared" si="2377"/>
        <v>0</v>
      </c>
      <c r="U2422" s="91"/>
      <c r="V2422" s="95"/>
      <c r="W2422" s="98"/>
      <c r="X2422" s="199">
        <f t="shared" si="2368"/>
        <v>0</v>
      </c>
      <c r="Y2422" s="99"/>
      <c r="Z2422" s="99"/>
      <c r="AA2422" s="200">
        <f t="shared" si="2378"/>
        <v>0</v>
      </c>
      <c r="AB2422" s="91"/>
      <c r="AC2422" s="95"/>
      <c r="AD2422" s="98"/>
      <c r="AE2422" s="199">
        <f t="shared" si="2369"/>
        <v>0</v>
      </c>
      <c r="AF2422" s="99"/>
      <c r="AG2422" s="99"/>
      <c r="AH2422" s="200">
        <f t="shared" si="2379"/>
        <v>0</v>
      </c>
      <c r="AJ2422" s="252"/>
      <c r="AK2422" s="253"/>
      <c r="AL2422" s="254"/>
      <c r="AM2422" s="253"/>
      <c r="AN2422" s="254"/>
      <c r="AO2422" s="253"/>
      <c r="AP2422" s="254"/>
      <c r="AQ2422" s="253"/>
      <c r="AR2422" s="254"/>
      <c r="AS2422" s="253"/>
      <c r="AT2422" s="254"/>
      <c r="AU2422" s="253"/>
      <c r="AV2422" s="163">
        <f t="shared" si="2370"/>
        <v>0</v>
      </c>
      <c r="AW2422" s="93">
        <f t="shared" si="2371"/>
        <v>0</v>
      </c>
      <c r="AY2422" s="163">
        <f t="shared" si="2372"/>
        <v>0</v>
      </c>
      <c r="AZ2422" s="163">
        <f t="shared" si="2373"/>
        <v>0</v>
      </c>
      <c r="BA2422" s="163">
        <f t="shared" si="2374"/>
        <v>0</v>
      </c>
      <c r="BB2422" s="163">
        <f t="shared" si="2375"/>
        <v>0</v>
      </c>
      <c r="BC2422" s="163">
        <f t="shared" si="2381"/>
        <v>0</v>
      </c>
      <c r="BD2422" s="163">
        <f t="shared" si="2376"/>
        <v>0</v>
      </c>
    </row>
    <row r="2423" spans="2:56" x14ac:dyDescent="0.3">
      <c r="B2423" s="176" t="s">
        <v>198</v>
      </c>
      <c r="C2423" s="83">
        <f>SUM(C2424,C2425)</f>
        <v>0</v>
      </c>
      <c r="D2423" s="84">
        <f>SUM(D2424,D2425)</f>
        <v>0</v>
      </c>
      <c r="E2423" s="85">
        <f t="shared" si="2364"/>
        <v>0</v>
      </c>
      <c r="F2423" s="83">
        <f>SUM(F2424,F2425)</f>
        <v>0</v>
      </c>
      <c r="G2423" s="84">
        <f>SUM(G2424,G2425)</f>
        <v>0</v>
      </c>
      <c r="H2423" s="85">
        <f t="shared" si="2365"/>
        <v>0</v>
      </c>
      <c r="I2423" s="83">
        <f>SUM(I2424,I2425)</f>
        <v>0</v>
      </c>
      <c r="J2423" s="86">
        <f>SUM(J2424,J2425)</f>
        <v>0</v>
      </c>
      <c r="K2423" s="87">
        <f t="shared" si="2366"/>
        <v>0</v>
      </c>
      <c r="L2423" s="83">
        <f>SUM(L2424,L2425)</f>
        <v>0</v>
      </c>
      <c r="M2423" s="86">
        <f>SUM(M2424,M2425)</f>
        <v>0</v>
      </c>
      <c r="N2423" s="88">
        <f>SUM(N2424,N2425)</f>
        <v>0</v>
      </c>
      <c r="O2423" s="83">
        <f>SUM(O2424,O2425)</f>
        <v>0</v>
      </c>
      <c r="P2423" s="88">
        <f>SUM(P2424,P2425)</f>
        <v>0</v>
      </c>
      <c r="Q2423" s="199">
        <f t="shared" si="2367"/>
        <v>0</v>
      </c>
      <c r="R2423" s="89">
        <f>SUM(R2424,R2425)</f>
        <v>0</v>
      </c>
      <c r="S2423" s="89">
        <f>SUM(S2424,S2425)</f>
        <v>0</v>
      </c>
      <c r="T2423" s="200">
        <f t="shared" si="2377"/>
        <v>0</v>
      </c>
      <c r="U2423" s="91"/>
      <c r="V2423" s="83">
        <f>SUM(V2424,V2425)</f>
        <v>0</v>
      </c>
      <c r="W2423" s="88">
        <f>SUM(W2424,W2425)</f>
        <v>0</v>
      </c>
      <c r="X2423" s="199">
        <f t="shared" si="2368"/>
        <v>0</v>
      </c>
      <c r="Y2423" s="89">
        <f>SUM(Y2424,Y2425)</f>
        <v>0</v>
      </c>
      <c r="Z2423" s="89">
        <f>SUM(Z2424,Z2425)</f>
        <v>0</v>
      </c>
      <c r="AA2423" s="200">
        <f t="shared" si="2378"/>
        <v>0</v>
      </c>
      <c r="AB2423" s="91"/>
      <c r="AC2423" s="83">
        <f>SUM(AC2424,AC2425)</f>
        <v>0</v>
      </c>
      <c r="AD2423" s="88">
        <f>SUM(AD2424,AD2425)</f>
        <v>0</v>
      </c>
      <c r="AE2423" s="199">
        <f t="shared" si="2369"/>
        <v>0</v>
      </c>
      <c r="AF2423" s="89">
        <f>SUM(AF2424,AF2425)</f>
        <v>0</v>
      </c>
      <c r="AG2423" s="89">
        <f>SUM(AG2424,AG2425)</f>
        <v>0</v>
      </c>
      <c r="AH2423" s="200">
        <f t="shared" si="2379"/>
        <v>0</v>
      </c>
      <c r="AJ2423" s="84">
        <f t="shared" ref="AJ2423:AU2423" si="2392">SUM(AJ2424,AJ2425)</f>
        <v>0</v>
      </c>
      <c r="AK2423" s="86">
        <f t="shared" si="2392"/>
        <v>0</v>
      </c>
      <c r="AL2423" s="88">
        <f t="shared" si="2392"/>
        <v>0</v>
      </c>
      <c r="AM2423" s="86">
        <f t="shared" si="2392"/>
        <v>0</v>
      </c>
      <c r="AN2423" s="88">
        <f t="shared" si="2392"/>
        <v>0</v>
      </c>
      <c r="AO2423" s="86">
        <f t="shared" si="2392"/>
        <v>0</v>
      </c>
      <c r="AP2423" s="88">
        <f t="shared" si="2392"/>
        <v>0</v>
      </c>
      <c r="AQ2423" s="86">
        <f t="shared" si="2392"/>
        <v>0</v>
      </c>
      <c r="AR2423" s="88">
        <f t="shared" si="2392"/>
        <v>0</v>
      </c>
      <c r="AS2423" s="86">
        <f t="shared" si="2392"/>
        <v>0</v>
      </c>
      <c r="AT2423" s="88">
        <f t="shared" si="2392"/>
        <v>0</v>
      </c>
      <c r="AU2423" s="86">
        <f t="shared" si="2392"/>
        <v>0</v>
      </c>
      <c r="AV2423" s="86">
        <f t="shared" si="2370"/>
        <v>0</v>
      </c>
      <c r="AW2423" s="93">
        <f t="shared" si="2371"/>
        <v>0</v>
      </c>
      <c r="AY2423" s="86">
        <f t="shared" si="2372"/>
        <v>0</v>
      </c>
      <c r="AZ2423" s="86">
        <f t="shared" si="2373"/>
        <v>0</v>
      </c>
      <c r="BA2423" s="86">
        <f t="shared" si="2374"/>
        <v>0</v>
      </c>
      <c r="BB2423" s="86">
        <f t="shared" si="2375"/>
        <v>0</v>
      </c>
      <c r="BC2423" s="86">
        <f t="shared" si="2381"/>
        <v>0</v>
      </c>
      <c r="BD2423" s="86">
        <f t="shared" si="2376"/>
        <v>0</v>
      </c>
    </row>
    <row r="2424" spans="2:56" x14ac:dyDescent="0.3">
      <c r="B2424" s="179" t="s">
        <v>199</v>
      </c>
      <c r="C2424" s="95"/>
      <c r="D2424" s="96"/>
      <c r="E2424" s="85">
        <f t="shared" si="2364"/>
        <v>0</v>
      </c>
      <c r="F2424" s="95"/>
      <c r="G2424" s="96"/>
      <c r="H2424" s="85">
        <f t="shared" si="2365"/>
        <v>0</v>
      </c>
      <c r="I2424" s="95"/>
      <c r="J2424" s="97"/>
      <c r="K2424" s="87">
        <f t="shared" si="2366"/>
        <v>0</v>
      </c>
      <c r="L2424" s="95"/>
      <c r="M2424" s="97"/>
      <c r="N2424" s="98"/>
      <c r="O2424" s="95"/>
      <c r="P2424" s="98"/>
      <c r="Q2424" s="199">
        <f t="shared" si="2367"/>
        <v>0</v>
      </c>
      <c r="R2424" s="99"/>
      <c r="S2424" s="99"/>
      <c r="T2424" s="200">
        <f t="shared" si="2377"/>
        <v>0</v>
      </c>
      <c r="U2424" s="91"/>
      <c r="V2424" s="95"/>
      <c r="W2424" s="98"/>
      <c r="X2424" s="199">
        <f t="shared" si="2368"/>
        <v>0</v>
      </c>
      <c r="Y2424" s="99"/>
      <c r="Z2424" s="99"/>
      <c r="AA2424" s="200">
        <f t="shared" si="2378"/>
        <v>0</v>
      </c>
      <c r="AB2424" s="91"/>
      <c r="AC2424" s="95"/>
      <c r="AD2424" s="98"/>
      <c r="AE2424" s="199">
        <f t="shared" si="2369"/>
        <v>0</v>
      </c>
      <c r="AF2424" s="99"/>
      <c r="AG2424" s="99"/>
      <c r="AH2424" s="200">
        <f t="shared" si="2379"/>
        <v>0</v>
      </c>
      <c r="AJ2424" s="252"/>
      <c r="AK2424" s="253"/>
      <c r="AL2424" s="254"/>
      <c r="AM2424" s="253"/>
      <c r="AN2424" s="254"/>
      <c r="AO2424" s="253"/>
      <c r="AP2424" s="254"/>
      <c r="AQ2424" s="253"/>
      <c r="AR2424" s="254"/>
      <c r="AS2424" s="253"/>
      <c r="AT2424" s="254"/>
      <c r="AU2424" s="253"/>
      <c r="AV2424" s="163">
        <f t="shared" si="2370"/>
        <v>0</v>
      </c>
      <c r="AW2424" s="93">
        <f t="shared" si="2371"/>
        <v>0</v>
      </c>
      <c r="AY2424" s="163">
        <f t="shared" si="2372"/>
        <v>0</v>
      </c>
      <c r="AZ2424" s="163">
        <f t="shared" si="2373"/>
        <v>0</v>
      </c>
      <c r="BA2424" s="163">
        <f t="shared" si="2374"/>
        <v>0</v>
      </c>
      <c r="BB2424" s="163">
        <f t="shared" si="2375"/>
        <v>0</v>
      </c>
      <c r="BC2424" s="163">
        <f t="shared" si="2381"/>
        <v>0</v>
      </c>
      <c r="BD2424" s="163">
        <f t="shared" si="2376"/>
        <v>0</v>
      </c>
    </row>
    <row r="2425" spans="2:56" x14ac:dyDescent="0.3">
      <c r="B2425" s="179" t="s">
        <v>200</v>
      </c>
      <c r="C2425" s="95"/>
      <c r="D2425" s="96"/>
      <c r="E2425" s="85">
        <f t="shared" si="2364"/>
        <v>0</v>
      </c>
      <c r="F2425" s="95"/>
      <c r="G2425" s="96"/>
      <c r="H2425" s="85">
        <f t="shared" si="2365"/>
        <v>0</v>
      </c>
      <c r="I2425" s="95"/>
      <c r="J2425" s="97"/>
      <c r="K2425" s="87">
        <f t="shared" si="2366"/>
        <v>0</v>
      </c>
      <c r="L2425" s="95"/>
      <c r="M2425" s="97"/>
      <c r="N2425" s="98"/>
      <c r="O2425" s="95"/>
      <c r="P2425" s="98"/>
      <c r="Q2425" s="199">
        <f t="shared" si="2367"/>
        <v>0</v>
      </c>
      <c r="R2425" s="99"/>
      <c r="S2425" s="99"/>
      <c r="T2425" s="200">
        <f t="shared" si="2377"/>
        <v>0</v>
      </c>
      <c r="U2425" s="91"/>
      <c r="V2425" s="95"/>
      <c r="W2425" s="98"/>
      <c r="X2425" s="199">
        <f t="shared" si="2368"/>
        <v>0</v>
      </c>
      <c r="Y2425" s="99"/>
      <c r="Z2425" s="99"/>
      <c r="AA2425" s="200">
        <f t="shared" si="2378"/>
        <v>0</v>
      </c>
      <c r="AB2425" s="91"/>
      <c r="AC2425" s="95"/>
      <c r="AD2425" s="98"/>
      <c r="AE2425" s="199">
        <f t="shared" si="2369"/>
        <v>0</v>
      </c>
      <c r="AF2425" s="99"/>
      <c r="AG2425" s="99"/>
      <c r="AH2425" s="200">
        <f t="shared" si="2379"/>
        <v>0</v>
      </c>
      <c r="AJ2425" s="252"/>
      <c r="AK2425" s="253"/>
      <c r="AL2425" s="254"/>
      <c r="AM2425" s="253"/>
      <c r="AN2425" s="254"/>
      <c r="AO2425" s="253"/>
      <c r="AP2425" s="254"/>
      <c r="AQ2425" s="253"/>
      <c r="AR2425" s="254"/>
      <c r="AS2425" s="253"/>
      <c r="AT2425" s="254"/>
      <c r="AU2425" s="253"/>
      <c r="AV2425" s="163">
        <f t="shared" si="2370"/>
        <v>0</v>
      </c>
      <c r="AW2425" s="93">
        <f t="shared" si="2371"/>
        <v>0</v>
      </c>
      <c r="AY2425" s="163">
        <f t="shared" si="2372"/>
        <v>0</v>
      </c>
      <c r="AZ2425" s="163">
        <f t="shared" si="2373"/>
        <v>0</v>
      </c>
      <c r="BA2425" s="163">
        <f t="shared" si="2374"/>
        <v>0</v>
      </c>
      <c r="BB2425" s="163">
        <f t="shared" si="2375"/>
        <v>0</v>
      </c>
      <c r="BC2425" s="163">
        <f t="shared" si="2381"/>
        <v>0</v>
      </c>
      <c r="BD2425" s="163">
        <f t="shared" si="2376"/>
        <v>0</v>
      </c>
    </row>
    <row r="2426" spans="2:56" x14ac:dyDescent="0.3">
      <c r="B2426" s="176" t="s">
        <v>201</v>
      </c>
      <c r="C2426" s="95"/>
      <c r="D2426" s="96"/>
      <c r="E2426" s="85">
        <f t="shared" si="2364"/>
        <v>0</v>
      </c>
      <c r="F2426" s="95"/>
      <c r="G2426" s="96"/>
      <c r="H2426" s="85">
        <f t="shared" si="2365"/>
        <v>0</v>
      </c>
      <c r="I2426" s="95"/>
      <c r="J2426" s="97"/>
      <c r="K2426" s="87">
        <f t="shared" si="2366"/>
        <v>0</v>
      </c>
      <c r="L2426" s="95"/>
      <c r="M2426" s="97"/>
      <c r="N2426" s="98"/>
      <c r="O2426" s="95"/>
      <c r="P2426" s="98"/>
      <c r="Q2426" s="199">
        <f t="shared" si="2367"/>
        <v>0</v>
      </c>
      <c r="R2426" s="99"/>
      <c r="S2426" s="99"/>
      <c r="T2426" s="200">
        <f t="shared" si="2377"/>
        <v>0</v>
      </c>
      <c r="U2426" s="91"/>
      <c r="V2426" s="95"/>
      <c r="W2426" s="98"/>
      <c r="X2426" s="199">
        <f t="shared" si="2368"/>
        <v>0</v>
      </c>
      <c r="Y2426" s="99"/>
      <c r="Z2426" s="99"/>
      <c r="AA2426" s="200">
        <f t="shared" si="2378"/>
        <v>0</v>
      </c>
      <c r="AB2426" s="91"/>
      <c r="AC2426" s="95"/>
      <c r="AD2426" s="98"/>
      <c r="AE2426" s="199">
        <f t="shared" si="2369"/>
        <v>0</v>
      </c>
      <c r="AF2426" s="99"/>
      <c r="AG2426" s="99"/>
      <c r="AH2426" s="200">
        <f t="shared" si="2379"/>
        <v>0</v>
      </c>
      <c r="AJ2426" s="252"/>
      <c r="AK2426" s="253"/>
      <c r="AL2426" s="254"/>
      <c r="AM2426" s="253"/>
      <c r="AN2426" s="254"/>
      <c r="AO2426" s="253"/>
      <c r="AP2426" s="254"/>
      <c r="AQ2426" s="253"/>
      <c r="AR2426" s="254"/>
      <c r="AS2426" s="253"/>
      <c r="AT2426" s="254"/>
      <c r="AU2426" s="253"/>
      <c r="AV2426" s="163">
        <f t="shared" si="2370"/>
        <v>0</v>
      </c>
      <c r="AW2426" s="93">
        <f t="shared" si="2371"/>
        <v>0</v>
      </c>
      <c r="AY2426" s="163">
        <f t="shared" si="2372"/>
        <v>0</v>
      </c>
      <c r="AZ2426" s="163">
        <f t="shared" si="2373"/>
        <v>0</v>
      </c>
      <c r="BA2426" s="163">
        <f t="shared" si="2374"/>
        <v>0</v>
      </c>
      <c r="BB2426" s="163">
        <f t="shared" si="2375"/>
        <v>0</v>
      </c>
      <c r="BC2426" s="163">
        <f t="shared" si="2381"/>
        <v>0</v>
      </c>
      <c r="BD2426" s="163">
        <f t="shared" si="2376"/>
        <v>0</v>
      </c>
    </row>
    <row r="2427" spans="2:56" x14ac:dyDescent="0.3">
      <c r="B2427" s="176" t="s">
        <v>202</v>
      </c>
      <c r="C2427" s="83">
        <f>SUM(C2428,C2432)</f>
        <v>11098970</v>
      </c>
      <c r="D2427" s="84">
        <f>SUM(D2428,D2432)</f>
        <v>11010835.67</v>
      </c>
      <c r="E2427" s="85">
        <f t="shared" si="2364"/>
        <v>0.99205923342436275</v>
      </c>
      <c r="F2427" s="83">
        <f>SUM(F2428,F2432)</f>
        <v>12524592</v>
      </c>
      <c r="G2427" s="84">
        <f>SUM(G2428,G2432)</f>
        <v>12523371.25</v>
      </c>
      <c r="H2427" s="85">
        <f t="shared" si="2365"/>
        <v>0.99990253175512622</v>
      </c>
      <c r="I2427" s="83">
        <f>SUM(I2428,I2432)</f>
        <v>3668054</v>
      </c>
      <c r="J2427" s="86">
        <f>SUM(J2428,J2432)</f>
        <v>3668053.0599999996</v>
      </c>
      <c r="K2427" s="87">
        <f t="shared" si="2366"/>
        <v>0.99999974373332556</v>
      </c>
      <c r="L2427" s="83">
        <f>SUM(L2428,L2432)</f>
        <v>2336000</v>
      </c>
      <c r="M2427" s="86">
        <f>SUM(M2428,M2432)</f>
        <v>3425879</v>
      </c>
      <c r="N2427" s="88">
        <f>SUM(N2428,N2432)</f>
        <v>0</v>
      </c>
      <c r="O2427" s="83">
        <f>SUM(O2428,O2432)</f>
        <v>2000000</v>
      </c>
      <c r="P2427" s="88">
        <f>SUM(P2428,P2432)</f>
        <v>0</v>
      </c>
      <c r="Q2427" s="199">
        <f t="shared" si="2367"/>
        <v>2000000</v>
      </c>
      <c r="R2427" s="89">
        <f>SUM(R2428,R2432)</f>
        <v>0</v>
      </c>
      <c r="S2427" s="89">
        <f>SUM(S2428,S2432)</f>
        <v>0</v>
      </c>
      <c r="T2427" s="200">
        <f t="shared" si="2377"/>
        <v>2000000</v>
      </c>
      <c r="U2427" s="91"/>
      <c r="V2427" s="83">
        <f>SUM(V2428,V2432)</f>
        <v>2087200</v>
      </c>
      <c r="W2427" s="88">
        <f>SUM(W2428,W2432)</f>
        <v>0</v>
      </c>
      <c r="X2427" s="199">
        <f t="shared" si="2368"/>
        <v>2087200</v>
      </c>
      <c r="Y2427" s="89">
        <f>SUM(Y2428,Y2432)</f>
        <v>0</v>
      </c>
      <c r="Z2427" s="89">
        <f>SUM(Z2428,Z2432)</f>
        <v>0</v>
      </c>
      <c r="AA2427" s="200">
        <f t="shared" si="2378"/>
        <v>2087200</v>
      </c>
      <c r="AB2427" s="91"/>
      <c r="AC2427" s="83">
        <f>SUM(AC2428,AC2432)</f>
        <v>2180915</v>
      </c>
      <c r="AD2427" s="88">
        <f>SUM(AD2428,AD2432)</f>
        <v>0</v>
      </c>
      <c r="AE2427" s="199">
        <f t="shared" si="2369"/>
        <v>2180915</v>
      </c>
      <c r="AF2427" s="89">
        <f>SUM(AF2428,AF2432)</f>
        <v>0</v>
      </c>
      <c r="AG2427" s="89">
        <f>SUM(AG2428,AG2432)</f>
        <v>0</v>
      </c>
      <c r="AH2427" s="200">
        <f t="shared" si="2379"/>
        <v>2180915</v>
      </c>
      <c r="AJ2427" s="84">
        <f t="shared" ref="AJ2427:AU2427" si="2393">SUM(AJ2428,AJ2432)</f>
        <v>0</v>
      </c>
      <c r="AK2427" s="86">
        <f t="shared" si="2393"/>
        <v>0</v>
      </c>
      <c r="AL2427" s="88">
        <f t="shared" si="2393"/>
        <v>600000</v>
      </c>
      <c r="AM2427" s="86">
        <f t="shared" si="2393"/>
        <v>200000</v>
      </c>
      <c r="AN2427" s="88">
        <f t="shared" si="2393"/>
        <v>200000</v>
      </c>
      <c r="AO2427" s="86">
        <f t="shared" si="2393"/>
        <v>200000</v>
      </c>
      <c r="AP2427" s="88">
        <f t="shared" si="2393"/>
        <v>200000</v>
      </c>
      <c r="AQ2427" s="86">
        <f t="shared" si="2393"/>
        <v>150000</v>
      </c>
      <c r="AR2427" s="88">
        <f t="shared" si="2393"/>
        <v>100000</v>
      </c>
      <c r="AS2427" s="86">
        <f t="shared" si="2393"/>
        <v>100000</v>
      </c>
      <c r="AT2427" s="88">
        <f t="shared" si="2393"/>
        <v>150000</v>
      </c>
      <c r="AU2427" s="86">
        <f t="shared" si="2393"/>
        <v>100000</v>
      </c>
      <c r="AV2427" s="86">
        <f t="shared" si="2370"/>
        <v>2000000</v>
      </c>
      <c r="AW2427" s="93">
        <f t="shared" si="2371"/>
        <v>0</v>
      </c>
      <c r="AY2427" s="86">
        <f t="shared" si="2372"/>
        <v>600000</v>
      </c>
      <c r="AZ2427" s="86">
        <f t="shared" si="2373"/>
        <v>600000</v>
      </c>
      <c r="BA2427" s="86">
        <f t="shared" si="2374"/>
        <v>450000</v>
      </c>
      <c r="BB2427" s="86">
        <f t="shared" si="2375"/>
        <v>350000</v>
      </c>
      <c r="BC2427" s="86">
        <f t="shared" si="2381"/>
        <v>2000000</v>
      </c>
      <c r="BD2427" s="86">
        <f t="shared" si="2376"/>
        <v>0</v>
      </c>
    </row>
    <row r="2428" spans="2:56" x14ac:dyDescent="0.3">
      <c r="B2428" s="179" t="s">
        <v>203</v>
      </c>
      <c r="C2428" s="83">
        <f>SUM(C2429:C2431)</f>
        <v>11098970</v>
      </c>
      <c r="D2428" s="84">
        <f>SUM(D2429:D2431)</f>
        <v>11010835.67</v>
      </c>
      <c r="E2428" s="85">
        <f t="shared" si="2364"/>
        <v>0.99205923342436275</v>
      </c>
      <c r="F2428" s="83">
        <f>SUM(F2429:F2431)</f>
        <v>12524592</v>
      </c>
      <c r="G2428" s="84">
        <f>SUM(G2429:G2431)</f>
        <v>12523371.25</v>
      </c>
      <c r="H2428" s="85">
        <f t="shared" si="2365"/>
        <v>0.99990253175512622</v>
      </c>
      <c r="I2428" s="83">
        <f>SUM(I2429:I2431)</f>
        <v>3668054</v>
      </c>
      <c r="J2428" s="86">
        <f>SUM(J2429:J2431)</f>
        <v>3668053.0599999996</v>
      </c>
      <c r="K2428" s="87">
        <f t="shared" si="2366"/>
        <v>0.99999974373332556</v>
      </c>
      <c r="L2428" s="83">
        <f>SUM(L2429:L2431)</f>
        <v>2336000</v>
      </c>
      <c r="M2428" s="86">
        <f>SUM(M2429:M2431)</f>
        <v>3425879</v>
      </c>
      <c r="N2428" s="88">
        <f>SUM(N2429:N2431)</f>
        <v>0</v>
      </c>
      <c r="O2428" s="83">
        <f>SUM(O2429:O2431)</f>
        <v>2000000</v>
      </c>
      <c r="P2428" s="88">
        <f>SUM(P2429:P2431)</f>
        <v>0</v>
      </c>
      <c r="Q2428" s="199">
        <f t="shared" si="2367"/>
        <v>2000000</v>
      </c>
      <c r="R2428" s="89">
        <f>SUM(R2429:R2431)</f>
        <v>0</v>
      </c>
      <c r="S2428" s="89">
        <f>SUM(S2429:S2431)</f>
        <v>0</v>
      </c>
      <c r="T2428" s="200">
        <f t="shared" si="2377"/>
        <v>2000000</v>
      </c>
      <c r="U2428" s="91"/>
      <c r="V2428" s="83">
        <f>SUM(V2429:V2431)</f>
        <v>2087200</v>
      </c>
      <c r="W2428" s="88">
        <f>SUM(W2429:W2431)</f>
        <v>0</v>
      </c>
      <c r="X2428" s="199">
        <f t="shared" si="2368"/>
        <v>2087200</v>
      </c>
      <c r="Y2428" s="89">
        <f>SUM(Y2429:Y2431)</f>
        <v>0</v>
      </c>
      <c r="Z2428" s="89">
        <f>SUM(Z2429:Z2431)</f>
        <v>0</v>
      </c>
      <c r="AA2428" s="200">
        <f t="shared" si="2378"/>
        <v>2087200</v>
      </c>
      <c r="AB2428" s="91"/>
      <c r="AC2428" s="83">
        <f>SUM(AC2429:AC2431)</f>
        <v>2180915</v>
      </c>
      <c r="AD2428" s="88">
        <f>SUM(AD2429:AD2431)</f>
        <v>0</v>
      </c>
      <c r="AE2428" s="199">
        <f t="shared" si="2369"/>
        <v>2180915</v>
      </c>
      <c r="AF2428" s="89">
        <f>SUM(AF2429:AF2431)</f>
        <v>0</v>
      </c>
      <c r="AG2428" s="89">
        <f>SUM(AG2429:AG2431)</f>
        <v>0</v>
      </c>
      <c r="AH2428" s="200">
        <f t="shared" si="2379"/>
        <v>2180915</v>
      </c>
      <c r="AJ2428" s="84">
        <f t="shared" ref="AJ2428:AU2428" si="2394">SUM(AJ2429:AJ2431)</f>
        <v>0</v>
      </c>
      <c r="AK2428" s="86">
        <f t="shared" si="2394"/>
        <v>0</v>
      </c>
      <c r="AL2428" s="88">
        <f t="shared" si="2394"/>
        <v>600000</v>
      </c>
      <c r="AM2428" s="86">
        <f t="shared" si="2394"/>
        <v>200000</v>
      </c>
      <c r="AN2428" s="88">
        <f t="shared" si="2394"/>
        <v>200000</v>
      </c>
      <c r="AO2428" s="86">
        <f t="shared" si="2394"/>
        <v>200000</v>
      </c>
      <c r="AP2428" s="88">
        <f t="shared" si="2394"/>
        <v>200000</v>
      </c>
      <c r="AQ2428" s="86">
        <f t="shared" si="2394"/>
        <v>150000</v>
      </c>
      <c r="AR2428" s="88">
        <f t="shared" si="2394"/>
        <v>100000</v>
      </c>
      <c r="AS2428" s="86">
        <f t="shared" si="2394"/>
        <v>100000</v>
      </c>
      <c r="AT2428" s="88">
        <f t="shared" si="2394"/>
        <v>150000</v>
      </c>
      <c r="AU2428" s="86">
        <f t="shared" si="2394"/>
        <v>100000</v>
      </c>
      <c r="AV2428" s="86">
        <f t="shared" si="2370"/>
        <v>2000000</v>
      </c>
      <c r="AW2428" s="93">
        <f t="shared" si="2371"/>
        <v>0</v>
      </c>
      <c r="AY2428" s="86">
        <f t="shared" si="2372"/>
        <v>600000</v>
      </c>
      <c r="AZ2428" s="86">
        <f t="shared" si="2373"/>
        <v>600000</v>
      </c>
      <c r="BA2428" s="86">
        <f t="shared" si="2374"/>
        <v>450000</v>
      </c>
      <c r="BB2428" s="86">
        <f t="shared" si="2375"/>
        <v>350000</v>
      </c>
      <c r="BC2428" s="86">
        <f t="shared" si="2381"/>
        <v>2000000</v>
      </c>
      <c r="BD2428" s="86">
        <f t="shared" si="2376"/>
        <v>0</v>
      </c>
    </row>
    <row r="2429" spans="2:56" x14ac:dyDescent="0.3">
      <c r="B2429" s="201" t="s">
        <v>204</v>
      </c>
      <c r="C2429" s="255"/>
      <c r="D2429" s="256"/>
      <c r="E2429" s="182">
        <f t="shared" si="2364"/>
        <v>0</v>
      </c>
      <c r="F2429" s="255"/>
      <c r="G2429" s="256"/>
      <c r="H2429" s="182">
        <f t="shared" si="2365"/>
        <v>0</v>
      </c>
      <c r="I2429" s="255"/>
      <c r="J2429" s="257"/>
      <c r="K2429" s="184">
        <f t="shared" si="2366"/>
        <v>0</v>
      </c>
      <c r="L2429" s="255"/>
      <c r="M2429" s="257"/>
      <c r="N2429" s="258"/>
      <c r="O2429" s="255"/>
      <c r="P2429" s="258"/>
      <c r="Q2429" s="177">
        <f t="shared" si="2367"/>
        <v>0</v>
      </c>
      <c r="R2429" s="258"/>
      <c r="S2429" s="258"/>
      <c r="T2429" s="178">
        <f t="shared" si="2377"/>
        <v>0</v>
      </c>
      <c r="U2429" s="157"/>
      <c r="V2429" s="255"/>
      <c r="W2429" s="258"/>
      <c r="X2429" s="177">
        <f t="shared" si="2368"/>
        <v>0</v>
      </c>
      <c r="Y2429" s="258"/>
      <c r="Z2429" s="258"/>
      <c r="AA2429" s="178">
        <f t="shared" si="2378"/>
        <v>0</v>
      </c>
      <c r="AB2429" s="157"/>
      <c r="AC2429" s="255"/>
      <c r="AD2429" s="258"/>
      <c r="AE2429" s="177">
        <f t="shared" si="2369"/>
        <v>0</v>
      </c>
      <c r="AF2429" s="258"/>
      <c r="AG2429" s="258"/>
      <c r="AH2429" s="178">
        <f t="shared" si="2379"/>
        <v>0</v>
      </c>
      <c r="AJ2429" s="252"/>
      <c r="AK2429" s="253"/>
      <c r="AL2429" s="254"/>
      <c r="AM2429" s="253"/>
      <c r="AN2429" s="254"/>
      <c r="AO2429" s="253"/>
      <c r="AP2429" s="254"/>
      <c r="AQ2429" s="253"/>
      <c r="AR2429" s="254"/>
      <c r="AS2429" s="253"/>
      <c r="AT2429" s="254"/>
      <c r="AU2429" s="253"/>
      <c r="AV2429" s="163">
        <f t="shared" si="2370"/>
        <v>0</v>
      </c>
      <c r="AW2429" s="93">
        <f t="shared" si="2371"/>
        <v>0</v>
      </c>
      <c r="AY2429" s="163">
        <f t="shared" si="2372"/>
        <v>0</v>
      </c>
      <c r="AZ2429" s="163">
        <f t="shared" si="2373"/>
        <v>0</v>
      </c>
      <c r="BA2429" s="163">
        <f t="shared" si="2374"/>
        <v>0</v>
      </c>
      <c r="BB2429" s="163">
        <f t="shared" si="2375"/>
        <v>0</v>
      </c>
      <c r="BC2429" s="163">
        <f t="shared" si="2381"/>
        <v>0</v>
      </c>
      <c r="BD2429" s="163">
        <f t="shared" si="2376"/>
        <v>0</v>
      </c>
    </row>
    <row r="2430" spans="2:56" x14ac:dyDescent="0.3">
      <c r="B2430" s="201" t="s">
        <v>205</v>
      </c>
      <c r="C2430" s="255">
        <v>3644333</v>
      </c>
      <c r="D2430" s="256">
        <v>3579353.02</v>
      </c>
      <c r="E2430" s="182">
        <f t="shared" si="2364"/>
        <v>0.98216958219789463</v>
      </c>
      <c r="F2430" s="255">
        <v>6230009</v>
      </c>
      <c r="G2430" s="256">
        <v>6230008.04</v>
      </c>
      <c r="H2430" s="182">
        <f t="shared" si="2365"/>
        <v>0.99999984590712465</v>
      </c>
      <c r="I2430" s="255"/>
      <c r="J2430" s="257"/>
      <c r="K2430" s="184">
        <f t="shared" si="2366"/>
        <v>0</v>
      </c>
      <c r="L2430" s="255"/>
      <c r="M2430" s="257"/>
      <c r="N2430" s="258"/>
      <c r="O2430" s="255"/>
      <c r="P2430" s="258"/>
      <c r="Q2430" s="177">
        <f t="shared" si="2367"/>
        <v>0</v>
      </c>
      <c r="R2430" s="258"/>
      <c r="S2430" s="258"/>
      <c r="T2430" s="178">
        <f t="shared" si="2377"/>
        <v>0</v>
      </c>
      <c r="U2430" s="157"/>
      <c r="V2430" s="255"/>
      <c r="W2430" s="258"/>
      <c r="X2430" s="177">
        <f t="shared" si="2368"/>
        <v>0</v>
      </c>
      <c r="Y2430" s="258"/>
      <c r="Z2430" s="258"/>
      <c r="AA2430" s="178">
        <f t="shared" si="2378"/>
        <v>0</v>
      </c>
      <c r="AB2430" s="157"/>
      <c r="AC2430" s="255"/>
      <c r="AD2430" s="258"/>
      <c r="AE2430" s="177">
        <f t="shared" si="2369"/>
        <v>0</v>
      </c>
      <c r="AF2430" s="258"/>
      <c r="AG2430" s="258"/>
      <c r="AH2430" s="178">
        <f t="shared" si="2379"/>
        <v>0</v>
      </c>
      <c r="AJ2430" s="252"/>
      <c r="AK2430" s="253"/>
      <c r="AL2430" s="254"/>
      <c r="AM2430" s="253"/>
      <c r="AN2430" s="254"/>
      <c r="AO2430" s="253"/>
      <c r="AP2430" s="254"/>
      <c r="AQ2430" s="253"/>
      <c r="AR2430" s="254"/>
      <c r="AS2430" s="253"/>
      <c r="AT2430" s="254"/>
      <c r="AU2430" s="253"/>
      <c r="AV2430" s="163">
        <f t="shared" si="2370"/>
        <v>0</v>
      </c>
      <c r="AW2430" s="93">
        <f t="shared" si="2371"/>
        <v>0</v>
      </c>
      <c r="AY2430" s="163">
        <f t="shared" si="2372"/>
        <v>0</v>
      </c>
      <c r="AZ2430" s="163">
        <f t="shared" si="2373"/>
        <v>0</v>
      </c>
      <c r="BA2430" s="163">
        <f t="shared" si="2374"/>
        <v>0</v>
      </c>
      <c r="BB2430" s="163">
        <f t="shared" si="2375"/>
        <v>0</v>
      </c>
      <c r="BC2430" s="163">
        <f t="shared" si="2381"/>
        <v>0</v>
      </c>
      <c r="BD2430" s="163">
        <f t="shared" si="2376"/>
        <v>0</v>
      </c>
    </row>
    <row r="2431" spans="2:56" x14ac:dyDescent="0.3">
      <c r="B2431" s="201" t="s">
        <v>206</v>
      </c>
      <c r="C2431" s="255">
        <v>7454637</v>
      </c>
      <c r="D2431" s="256">
        <v>7431482.6500000004</v>
      </c>
      <c r="E2431" s="182">
        <f t="shared" si="2364"/>
        <v>0.99689396680213949</v>
      </c>
      <c r="F2431" s="255">
        <v>6294583</v>
      </c>
      <c r="G2431" s="256">
        <v>6293363.21</v>
      </c>
      <c r="H2431" s="182">
        <f t="shared" si="2365"/>
        <v>0.99980621591612984</v>
      </c>
      <c r="I2431" s="255">
        <v>3668054</v>
      </c>
      <c r="J2431" s="257">
        <v>3668053.0599999996</v>
      </c>
      <c r="K2431" s="184">
        <f t="shared" si="2366"/>
        <v>0.99999974373332556</v>
      </c>
      <c r="L2431" s="255">
        <v>2336000</v>
      </c>
      <c r="M2431" s="257">
        <v>3425879</v>
      </c>
      <c r="N2431" s="258"/>
      <c r="O2431" s="255">
        <v>2000000</v>
      </c>
      <c r="P2431" s="258"/>
      <c r="Q2431" s="177">
        <f t="shared" si="2367"/>
        <v>2000000</v>
      </c>
      <c r="R2431" s="258"/>
      <c r="S2431" s="258"/>
      <c r="T2431" s="178">
        <f t="shared" si="2377"/>
        <v>2000000</v>
      </c>
      <c r="U2431" s="157"/>
      <c r="V2431" s="255">
        <v>2087200</v>
      </c>
      <c r="W2431" s="258"/>
      <c r="X2431" s="177">
        <f t="shared" si="2368"/>
        <v>2087200</v>
      </c>
      <c r="Y2431" s="258"/>
      <c r="Z2431" s="258"/>
      <c r="AA2431" s="178">
        <f t="shared" si="2378"/>
        <v>2087200</v>
      </c>
      <c r="AB2431" s="157"/>
      <c r="AC2431" s="255">
        <v>2180915</v>
      </c>
      <c r="AD2431" s="258"/>
      <c r="AE2431" s="177">
        <f t="shared" si="2369"/>
        <v>2180915</v>
      </c>
      <c r="AF2431" s="258"/>
      <c r="AG2431" s="258"/>
      <c r="AH2431" s="178">
        <f t="shared" si="2379"/>
        <v>2180915</v>
      </c>
      <c r="AJ2431" s="252"/>
      <c r="AK2431" s="253"/>
      <c r="AL2431" s="254">
        <v>600000</v>
      </c>
      <c r="AM2431" s="253">
        <v>200000</v>
      </c>
      <c r="AN2431" s="254">
        <v>200000</v>
      </c>
      <c r="AO2431" s="253">
        <v>200000</v>
      </c>
      <c r="AP2431" s="254">
        <v>200000</v>
      </c>
      <c r="AQ2431" s="253">
        <v>150000</v>
      </c>
      <c r="AR2431" s="254">
        <v>100000</v>
      </c>
      <c r="AS2431" s="253">
        <v>100000</v>
      </c>
      <c r="AT2431" s="254">
        <v>150000</v>
      </c>
      <c r="AU2431" s="253">
        <v>100000</v>
      </c>
      <c r="AV2431" s="163">
        <f t="shared" si="2370"/>
        <v>2000000</v>
      </c>
      <c r="AW2431" s="93">
        <f t="shared" si="2371"/>
        <v>0</v>
      </c>
      <c r="AY2431" s="163">
        <f t="shared" si="2372"/>
        <v>600000</v>
      </c>
      <c r="AZ2431" s="163">
        <f t="shared" si="2373"/>
        <v>600000</v>
      </c>
      <c r="BA2431" s="163">
        <f t="shared" si="2374"/>
        <v>450000</v>
      </c>
      <c r="BB2431" s="163">
        <f t="shared" si="2375"/>
        <v>350000</v>
      </c>
      <c r="BC2431" s="163">
        <f t="shared" si="2381"/>
        <v>2000000</v>
      </c>
      <c r="BD2431" s="163">
        <f t="shared" si="2376"/>
        <v>0</v>
      </c>
    </row>
    <row r="2432" spans="2:56" x14ac:dyDescent="0.3">
      <c r="B2432" s="179" t="s">
        <v>207</v>
      </c>
      <c r="C2432" s="83">
        <f>SUM(C2433)</f>
        <v>0</v>
      </c>
      <c r="D2432" s="84">
        <f>SUM(D2433)</f>
        <v>0</v>
      </c>
      <c r="E2432" s="85">
        <f t="shared" si="2364"/>
        <v>0</v>
      </c>
      <c r="F2432" s="83">
        <f>SUM(F2433)</f>
        <v>0</v>
      </c>
      <c r="G2432" s="84">
        <f>SUM(G2433)</f>
        <v>0</v>
      </c>
      <c r="H2432" s="85">
        <f t="shared" si="2365"/>
        <v>0</v>
      </c>
      <c r="I2432" s="83">
        <f>SUM(I2433)</f>
        <v>0</v>
      </c>
      <c r="J2432" s="86">
        <f>SUM(J2433)</f>
        <v>0</v>
      </c>
      <c r="K2432" s="87">
        <f t="shared" si="2366"/>
        <v>0</v>
      </c>
      <c r="L2432" s="83">
        <f>SUM(L2433)</f>
        <v>0</v>
      </c>
      <c r="M2432" s="86">
        <f>SUM(M2433)</f>
        <v>0</v>
      </c>
      <c r="N2432" s="88">
        <f>SUM(N2433)</f>
        <v>0</v>
      </c>
      <c r="O2432" s="83">
        <f>SUM(O2433)</f>
        <v>0</v>
      </c>
      <c r="P2432" s="88">
        <f>SUM(P2433)</f>
        <v>0</v>
      </c>
      <c r="Q2432" s="199">
        <f t="shared" si="2367"/>
        <v>0</v>
      </c>
      <c r="R2432" s="89">
        <f>SUM(R2433)</f>
        <v>0</v>
      </c>
      <c r="S2432" s="89">
        <f>SUM(S2433)</f>
        <v>0</v>
      </c>
      <c r="T2432" s="200">
        <f t="shared" si="2377"/>
        <v>0</v>
      </c>
      <c r="U2432" s="91"/>
      <c r="V2432" s="83">
        <f>SUM(V2433)</f>
        <v>0</v>
      </c>
      <c r="W2432" s="88">
        <f>SUM(W2433)</f>
        <v>0</v>
      </c>
      <c r="X2432" s="199">
        <f t="shared" si="2368"/>
        <v>0</v>
      </c>
      <c r="Y2432" s="89">
        <f>SUM(Y2433)</f>
        <v>0</v>
      </c>
      <c r="Z2432" s="89">
        <f>SUM(Z2433)</f>
        <v>0</v>
      </c>
      <c r="AA2432" s="200">
        <f t="shared" si="2378"/>
        <v>0</v>
      </c>
      <c r="AB2432" s="91"/>
      <c r="AC2432" s="83">
        <f>SUM(AC2433)</f>
        <v>0</v>
      </c>
      <c r="AD2432" s="88">
        <f>SUM(AD2433)</f>
        <v>0</v>
      </c>
      <c r="AE2432" s="199">
        <f t="shared" si="2369"/>
        <v>0</v>
      </c>
      <c r="AF2432" s="89">
        <f>SUM(AF2433)</f>
        <v>0</v>
      </c>
      <c r="AG2432" s="89">
        <f>SUM(AG2433)</f>
        <v>0</v>
      </c>
      <c r="AH2432" s="200">
        <f t="shared" si="2379"/>
        <v>0</v>
      </c>
      <c r="AJ2432" s="84">
        <f t="shared" ref="AJ2432:AU2432" si="2395">SUM(AJ2433)</f>
        <v>0</v>
      </c>
      <c r="AK2432" s="86">
        <f t="shared" si="2395"/>
        <v>0</v>
      </c>
      <c r="AL2432" s="88">
        <f t="shared" si="2395"/>
        <v>0</v>
      </c>
      <c r="AM2432" s="86">
        <f t="shared" si="2395"/>
        <v>0</v>
      </c>
      <c r="AN2432" s="88">
        <f t="shared" si="2395"/>
        <v>0</v>
      </c>
      <c r="AO2432" s="86">
        <f t="shared" si="2395"/>
        <v>0</v>
      </c>
      <c r="AP2432" s="88">
        <f t="shared" si="2395"/>
        <v>0</v>
      </c>
      <c r="AQ2432" s="86">
        <f t="shared" si="2395"/>
        <v>0</v>
      </c>
      <c r="AR2432" s="88">
        <f t="shared" si="2395"/>
        <v>0</v>
      </c>
      <c r="AS2432" s="86">
        <f t="shared" si="2395"/>
        <v>0</v>
      </c>
      <c r="AT2432" s="88">
        <f t="shared" si="2395"/>
        <v>0</v>
      </c>
      <c r="AU2432" s="86">
        <f t="shared" si="2395"/>
        <v>0</v>
      </c>
      <c r="AV2432" s="86">
        <f t="shared" si="2370"/>
        <v>0</v>
      </c>
      <c r="AW2432" s="93">
        <f t="shared" si="2371"/>
        <v>0</v>
      </c>
      <c r="AY2432" s="86">
        <f t="shared" si="2372"/>
        <v>0</v>
      </c>
      <c r="AZ2432" s="86">
        <f t="shared" si="2373"/>
        <v>0</v>
      </c>
      <c r="BA2432" s="86">
        <f t="shared" si="2374"/>
        <v>0</v>
      </c>
      <c r="BB2432" s="86">
        <f t="shared" si="2375"/>
        <v>0</v>
      </c>
      <c r="BC2432" s="86">
        <f t="shared" si="2381"/>
        <v>0</v>
      </c>
      <c r="BD2432" s="86">
        <f t="shared" si="2376"/>
        <v>0</v>
      </c>
    </row>
    <row r="2433" spans="2:56" x14ac:dyDescent="0.3">
      <c r="B2433" s="201" t="s">
        <v>105</v>
      </c>
      <c r="C2433" s="255"/>
      <c r="D2433" s="256"/>
      <c r="E2433" s="182">
        <f t="shared" si="2364"/>
        <v>0</v>
      </c>
      <c r="F2433" s="255"/>
      <c r="G2433" s="256"/>
      <c r="H2433" s="182">
        <f t="shared" si="2365"/>
        <v>0</v>
      </c>
      <c r="I2433" s="255"/>
      <c r="J2433" s="257"/>
      <c r="K2433" s="184">
        <f t="shared" si="2366"/>
        <v>0</v>
      </c>
      <c r="L2433" s="255"/>
      <c r="M2433" s="257"/>
      <c r="N2433" s="258"/>
      <c r="O2433" s="255"/>
      <c r="P2433" s="258"/>
      <c r="Q2433" s="177">
        <f t="shared" si="2367"/>
        <v>0</v>
      </c>
      <c r="R2433" s="258"/>
      <c r="S2433" s="258"/>
      <c r="T2433" s="178">
        <f t="shared" si="2377"/>
        <v>0</v>
      </c>
      <c r="U2433" s="157"/>
      <c r="V2433" s="255"/>
      <c r="W2433" s="258"/>
      <c r="X2433" s="177">
        <f t="shared" si="2368"/>
        <v>0</v>
      </c>
      <c r="Y2433" s="258"/>
      <c r="Z2433" s="258"/>
      <c r="AA2433" s="178">
        <f t="shared" si="2378"/>
        <v>0</v>
      </c>
      <c r="AB2433" s="157"/>
      <c r="AC2433" s="255"/>
      <c r="AD2433" s="258"/>
      <c r="AE2433" s="177">
        <f t="shared" si="2369"/>
        <v>0</v>
      </c>
      <c r="AF2433" s="258"/>
      <c r="AG2433" s="258"/>
      <c r="AH2433" s="178">
        <f t="shared" si="2379"/>
        <v>0</v>
      </c>
      <c r="AJ2433" s="252"/>
      <c r="AK2433" s="253"/>
      <c r="AL2433" s="254"/>
      <c r="AM2433" s="253"/>
      <c r="AN2433" s="254"/>
      <c r="AO2433" s="253"/>
      <c r="AP2433" s="254"/>
      <c r="AQ2433" s="253"/>
      <c r="AR2433" s="254"/>
      <c r="AS2433" s="253"/>
      <c r="AT2433" s="254"/>
      <c r="AU2433" s="253"/>
      <c r="AV2433" s="163">
        <f t="shared" si="2370"/>
        <v>0</v>
      </c>
      <c r="AW2433" s="93">
        <f t="shared" si="2371"/>
        <v>0</v>
      </c>
      <c r="AY2433" s="163">
        <f t="shared" si="2372"/>
        <v>0</v>
      </c>
      <c r="AZ2433" s="163">
        <f t="shared" si="2373"/>
        <v>0</v>
      </c>
      <c r="BA2433" s="163">
        <f t="shared" si="2374"/>
        <v>0</v>
      </c>
      <c r="BB2433" s="163">
        <f t="shared" si="2375"/>
        <v>0</v>
      </c>
      <c r="BC2433" s="163">
        <f t="shared" si="2381"/>
        <v>0</v>
      </c>
      <c r="BD2433" s="163">
        <f t="shared" si="2376"/>
        <v>0</v>
      </c>
    </row>
    <row r="2434" spans="2:56" s="124" customFormat="1" x14ac:dyDescent="0.3">
      <c r="B2434" s="187" t="s">
        <v>208</v>
      </c>
      <c r="C2434" s="188">
        <f>SUM(C2435,C2441,C2454,C2455,C2456,C2457,C2458)</f>
        <v>0</v>
      </c>
      <c r="D2434" s="189">
        <f>SUM(D2435,D2441,D2454,D2455,D2456,D2457,D2458)</f>
        <v>0</v>
      </c>
      <c r="E2434" s="190">
        <f t="shared" si="2364"/>
        <v>0</v>
      </c>
      <c r="F2434" s="188">
        <f>SUM(F2435,F2441,F2454,F2455,F2456,F2457,F2458)</f>
        <v>0</v>
      </c>
      <c r="G2434" s="189">
        <f>SUM(G2435,G2441,G2454,G2455,G2456,G2457,G2458)</f>
        <v>0</v>
      </c>
      <c r="H2434" s="190">
        <f t="shared" si="2365"/>
        <v>0</v>
      </c>
      <c r="I2434" s="188">
        <f>SUM(I2435,I2441,I2454,I2455,I2456,I2457,I2458)</f>
        <v>0</v>
      </c>
      <c r="J2434" s="191">
        <f>SUM(J2435,J2441,J2454,J2455,J2456,J2457,J2458)</f>
        <v>0</v>
      </c>
      <c r="K2434" s="192">
        <f t="shared" si="2366"/>
        <v>0</v>
      </c>
      <c r="L2434" s="188">
        <f>SUM(L2435,L2441,L2454,L2455,L2456,L2457,L2458)</f>
        <v>0</v>
      </c>
      <c r="M2434" s="191">
        <f>SUM(M2435,M2441,M2454,M2455,M2456,M2457,M2458)</f>
        <v>0</v>
      </c>
      <c r="N2434" s="193">
        <f>SUM(N2435,N2441,N2454,N2455,N2456,N2457,N2458)</f>
        <v>0</v>
      </c>
      <c r="O2434" s="188">
        <f>SUM(O2435,O2441,O2454,O2455,O2456,O2457,O2458)</f>
        <v>0</v>
      </c>
      <c r="P2434" s="193">
        <f>SUM(P2435,P2441,P2454,P2455,P2456,P2457,P2458)</f>
        <v>0</v>
      </c>
      <c r="Q2434" s="194">
        <f t="shared" si="2367"/>
        <v>0</v>
      </c>
      <c r="R2434" s="195">
        <f>SUM(R2435,R2441,R2454,R2455,R2456,R2457,R2458)</f>
        <v>0</v>
      </c>
      <c r="S2434" s="195">
        <f>SUM(S2435,S2441,S2454,S2455,S2456,S2457,S2458)</f>
        <v>0</v>
      </c>
      <c r="T2434" s="196">
        <f t="shared" si="2377"/>
        <v>0</v>
      </c>
      <c r="U2434" s="121"/>
      <c r="V2434" s="188">
        <f>SUM(V2435,V2441,V2454,V2455,V2456,V2457,V2458)</f>
        <v>0</v>
      </c>
      <c r="W2434" s="193">
        <f>SUM(W2435,W2441,W2454,W2455,W2456,W2457,W2458)</f>
        <v>0</v>
      </c>
      <c r="X2434" s="194">
        <f t="shared" si="2368"/>
        <v>0</v>
      </c>
      <c r="Y2434" s="195">
        <f>SUM(Y2435,Y2441,Y2454,Y2455,Y2456,Y2457,Y2458)</f>
        <v>0</v>
      </c>
      <c r="Z2434" s="195">
        <f>SUM(Z2435,Z2441,Z2454,Z2455,Z2456,Z2457,Z2458)</f>
        <v>0</v>
      </c>
      <c r="AA2434" s="196">
        <f t="shared" si="2378"/>
        <v>0</v>
      </c>
      <c r="AB2434" s="121"/>
      <c r="AC2434" s="188">
        <f>SUM(AC2435,AC2441,AC2454,AC2455,AC2456,AC2457,AC2458)</f>
        <v>0</v>
      </c>
      <c r="AD2434" s="193">
        <f>SUM(AD2435,AD2441,AD2454,AD2455,AD2456,AD2457,AD2458)</f>
        <v>0</v>
      </c>
      <c r="AE2434" s="194">
        <f t="shared" si="2369"/>
        <v>0</v>
      </c>
      <c r="AF2434" s="195">
        <f>SUM(AF2435,AF2441,AF2454,AF2455,AF2456,AF2457,AF2458)</f>
        <v>0</v>
      </c>
      <c r="AG2434" s="195">
        <f>SUM(AG2435,AG2441,AG2454,AG2455,AG2456,AG2457,AG2458)</f>
        <v>0</v>
      </c>
      <c r="AH2434" s="196">
        <f t="shared" si="2379"/>
        <v>0</v>
      </c>
      <c r="AJ2434" s="189">
        <f t="shared" ref="AJ2434:AU2434" si="2396">SUM(AJ2435,AJ2441,AJ2454,AJ2455,AJ2456,AJ2457,AJ2458)</f>
        <v>0</v>
      </c>
      <c r="AK2434" s="191">
        <f t="shared" si="2396"/>
        <v>0</v>
      </c>
      <c r="AL2434" s="193">
        <f t="shared" si="2396"/>
        <v>0</v>
      </c>
      <c r="AM2434" s="191">
        <f t="shared" si="2396"/>
        <v>0</v>
      </c>
      <c r="AN2434" s="193">
        <f t="shared" si="2396"/>
        <v>0</v>
      </c>
      <c r="AO2434" s="191">
        <f t="shared" si="2396"/>
        <v>0</v>
      </c>
      <c r="AP2434" s="193">
        <f t="shared" si="2396"/>
        <v>0</v>
      </c>
      <c r="AQ2434" s="191">
        <f t="shared" si="2396"/>
        <v>0</v>
      </c>
      <c r="AR2434" s="193">
        <f t="shared" si="2396"/>
        <v>0</v>
      </c>
      <c r="AS2434" s="191">
        <f t="shared" si="2396"/>
        <v>0</v>
      </c>
      <c r="AT2434" s="193">
        <f t="shared" si="2396"/>
        <v>0</v>
      </c>
      <c r="AU2434" s="191">
        <f t="shared" si="2396"/>
        <v>0</v>
      </c>
      <c r="AV2434" s="191">
        <f t="shared" si="2370"/>
        <v>0</v>
      </c>
      <c r="AW2434" s="197">
        <f t="shared" si="2371"/>
        <v>0</v>
      </c>
      <c r="AX2434" s="198"/>
      <c r="AY2434" s="191">
        <f t="shared" si="2372"/>
        <v>0</v>
      </c>
      <c r="AZ2434" s="191">
        <f t="shared" si="2373"/>
        <v>0</v>
      </c>
      <c r="BA2434" s="191">
        <f t="shared" si="2374"/>
        <v>0</v>
      </c>
      <c r="BB2434" s="191">
        <f t="shared" si="2375"/>
        <v>0</v>
      </c>
      <c r="BC2434" s="191">
        <f t="shared" si="2381"/>
        <v>0</v>
      </c>
      <c r="BD2434" s="191">
        <f t="shared" si="2376"/>
        <v>0</v>
      </c>
    </row>
    <row r="2435" spans="2:56" x14ac:dyDescent="0.3">
      <c r="B2435" s="176" t="s">
        <v>209</v>
      </c>
      <c r="C2435" s="202">
        <f>SUM(C2436,C2439)</f>
        <v>0</v>
      </c>
      <c r="D2435" s="203">
        <f>SUM(D2436,D2439)</f>
        <v>0</v>
      </c>
      <c r="E2435" s="204">
        <f t="shared" si="2364"/>
        <v>0</v>
      </c>
      <c r="F2435" s="202">
        <f>SUM(F2436,F2439)</f>
        <v>0</v>
      </c>
      <c r="G2435" s="203">
        <f>SUM(G2436,G2439)</f>
        <v>0</v>
      </c>
      <c r="H2435" s="204">
        <f t="shared" si="2365"/>
        <v>0</v>
      </c>
      <c r="I2435" s="202">
        <f>SUM(I2436,I2439)</f>
        <v>0</v>
      </c>
      <c r="J2435" s="205">
        <f>SUM(J2436,J2439)</f>
        <v>0</v>
      </c>
      <c r="K2435" s="206">
        <f t="shared" si="2366"/>
        <v>0</v>
      </c>
      <c r="L2435" s="202">
        <f>SUM(L2436,L2439)</f>
        <v>0</v>
      </c>
      <c r="M2435" s="205">
        <f>SUM(M2436,M2439)</f>
        <v>0</v>
      </c>
      <c r="N2435" s="207">
        <f>SUM(N2436,N2439)</f>
        <v>0</v>
      </c>
      <c r="O2435" s="202">
        <f>SUM(O2436,O2439)</f>
        <v>0</v>
      </c>
      <c r="P2435" s="207">
        <f>SUM(P2436,P2439)</f>
        <v>0</v>
      </c>
      <c r="Q2435" s="208">
        <f t="shared" si="2367"/>
        <v>0</v>
      </c>
      <c r="R2435" s="209">
        <f>SUM(R2436,R2439)</f>
        <v>0</v>
      </c>
      <c r="S2435" s="209">
        <f>SUM(S2436,S2439)</f>
        <v>0</v>
      </c>
      <c r="T2435" s="210">
        <f t="shared" si="2377"/>
        <v>0</v>
      </c>
      <c r="U2435" s="91"/>
      <c r="V2435" s="202">
        <f>SUM(V2436,V2439)</f>
        <v>0</v>
      </c>
      <c r="W2435" s="207">
        <f>SUM(W2436,W2439)</f>
        <v>0</v>
      </c>
      <c r="X2435" s="208">
        <f t="shared" si="2368"/>
        <v>0</v>
      </c>
      <c r="Y2435" s="209">
        <f>SUM(Y2436,Y2439)</f>
        <v>0</v>
      </c>
      <c r="Z2435" s="209">
        <f>SUM(Z2436,Z2439)</f>
        <v>0</v>
      </c>
      <c r="AA2435" s="210">
        <f t="shared" si="2378"/>
        <v>0</v>
      </c>
      <c r="AB2435" s="91"/>
      <c r="AC2435" s="202">
        <f>SUM(AC2436,AC2439)</f>
        <v>0</v>
      </c>
      <c r="AD2435" s="207">
        <f>SUM(AD2436,AD2439)</f>
        <v>0</v>
      </c>
      <c r="AE2435" s="208">
        <f t="shared" si="2369"/>
        <v>0</v>
      </c>
      <c r="AF2435" s="209">
        <f>SUM(AF2436,AF2439)</f>
        <v>0</v>
      </c>
      <c r="AG2435" s="209">
        <f>SUM(AG2436,AG2439)</f>
        <v>0</v>
      </c>
      <c r="AH2435" s="210">
        <f t="shared" si="2379"/>
        <v>0</v>
      </c>
      <c r="AJ2435" s="203">
        <f t="shared" ref="AJ2435:AU2435" si="2397">SUM(AJ2436,AJ2439)</f>
        <v>0</v>
      </c>
      <c r="AK2435" s="205">
        <f t="shared" si="2397"/>
        <v>0</v>
      </c>
      <c r="AL2435" s="207">
        <f t="shared" si="2397"/>
        <v>0</v>
      </c>
      <c r="AM2435" s="205">
        <f t="shared" si="2397"/>
        <v>0</v>
      </c>
      <c r="AN2435" s="207">
        <f t="shared" si="2397"/>
        <v>0</v>
      </c>
      <c r="AO2435" s="205">
        <f t="shared" si="2397"/>
        <v>0</v>
      </c>
      <c r="AP2435" s="207">
        <f t="shared" si="2397"/>
        <v>0</v>
      </c>
      <c r="AQ2435" s="205">
        <f t="shared" si="2397"/>
        <v>0</v>
      </c>
      <c r="AR2435" s="207">
        <f t="shared" si="2397"/>
        <v>0</v>
      </c>
      <c r="AS2435" s="205">
        <f t="shared" si="2397"/>
        <v>0</v>
      </c>
      <c r="AT2435" s="207">
        <f t="shared" si="2397"/>
        <v>0</v>
      </c>
      <c r="AU2435" s="205">
        <f t="shared" si="2397"/>
        <v>0</v>
      </c>
      <c r="AV2435" s="205">
        <f t="shared" si="2370"/>
        <v>0</v>
      </c>
      <c r="AW2435" s="211">
        <f t="shared" si="2371"/>
        <v>0</v>
      </c>
      <c r="AY2435" s="205">
        <f t="shared" si="2372"/>
        <v>0</v>
      </c>
      <c r="AZ2435" s="205">
        <f t="shared" si="2373"/>
        <v>0</v>
      </c>
      <c r="BA2435" s="205">
        <f t="shared" si="2374"/>
        <v>0</v>
      </c>
      <c r="BB2435" s="205">
        <f t="shared" si="2375"/>
        <v>0</v>
      </c>
      <c r="BC2435" s="205">
        <f t="shared" si="2381"/>
        <v>0</v>
      </c>
      <c r="BD2435" s="205">
        <f t="shared" si="2376"/>
        <v>0</v>
      </c>
    </row>
    <row r="2436" spans="2:56" x14ac:dyDescent="0.3">
      <c r="B2436" s="179" t="s">
        <v>210</v>
      </c>
      <c r="C2436" s="202">
        <f>SUM(C2437:C2438)</f>
        <v>0</v>
      </c>
      <c r="D2436" s="203">
        <f>SUM(D2437:D2438)</f>
        <v>0</v>
      </c>
      <c r="E2436" s="204">
        <f t="shared" si="2364"/>
        <v>0</v>
      </c>
      <c r="F2436" s="202">
        <f>SUM(F2437:F2438)</f>
        <v>0</v>
      </c>
      <c r="G2436" s="203">
        <f>SUM(G2437:G2438)</f>
        <v>0</v>
      </c>
      <c r="H2436" s="204">
        <f t="shared" si="2365"/>
        <v>0</v>
      </c>
      <c r="I2436" s="202">
        <f>SUM(I2437:I2438)</f>
        <v>0</v>
      </c>
      <c r="J2436" s="205">
        <f>SUM(J2437:J2438)</f>
        <v>0</v>
      </c>
      <c r="K2436" s="206">
        <f t="shared" si="2366"/>
        <v>0</v>
      </c>
      <c r="L2436" s="202">
        <f>SUM(L2437:L2438)</f>
        <v>0</v>
      </c>
      <c r="M2436" s="205">
        <f>SUM(M2437:M2438)</f>
        <v>0</v>
      </c>
      <c r="N2436" s="207">
        <f>SUM(N2437:N2438)</f>
        <v>0</v>
      </c>
      <c r="O2436" s="202">
        <f>SUM(O2437:O2438)</f>
        <v>0</v>
      </c>
      <c r="P2436" s="207">
        <f>SUM(P2437:P2438)</f>
        <v>0</v>
      </c>
      <c r="Q2436" s="208">
        <f t="shared" si="2367"/>
        <v>0</v>
      </c>
      <c r="R2436" s="209">
        <f>SUM(R2437:R2438)</f>
        <v>0</v>
      </c>
      <c r="S2436" s="209">
        <f>SUM(S2437:S2438)</f>
        <v>0</v>
      </c>
      <c r="T2436" s="210">
        <f t="shared" si="2377"/>
        <v>0</v>
      </c>
      <c r="U2436" s="91"/>
      <c r="V2436" s="202">
        <f>SUM(V2437:V2438)</f>
        <v>0</v>
      </c>
      <c r="W2436" s="207">
        <f>SUM(W2437:W2438)</f>
        <v>0</v>
      </c>
      <c r="X2436" s="208">
        <f t="shared" si="2368"/>
        <v>0</v>
      </c>
      <c r="Y2436" s="209">
        <f>SUM(Y2437:Y2438)</f>
        <v>0</v>
      </c>
      <c r="Z2436" s="209">
        <f>SUM(Z2437:Z2438)</f>
        <v>0</v>
      </c>
      <c r="AA2436" s="210">
        <f t="shared" si="2378"/>
        <v>0</v>
      </c>
      <c r="AB2436" s="91"/>
      <c r="AC2436" s="202">
        <f>SUM(AC2437:AC2438)</f>
        <v>0</v>
      </c>
      <c r="AD2436" s="207">
        <f>SUM(AD2437:AD2438)</f>
        <v>0</v>
      </c>
      <c r="AE2436" s="208">
        <f t="shared" si="2369"/>
        <v>0</v>
      </c>
      <c r="AF2436" s="209">
        <f>SUM(AF2437:AF2438)</f>
        <v>0</v>
      </c>
      <c r="AG2436" s="209">
        <f>SUM(AG2437:AG2438)</f>
        <v>0</v>
      </c>
      <c r="AH2436" s="210">
        <f t="shared" si="2379"/>
        <v>0</v>
      </c>
      <c r="AJ2436" s="203">
        <f t="shared" ref="AJ2436:AU2436" si="2398">SUM(AJ2437:AJ2438)</f>
        <v>0</v>
      </c>
      <c r="AK2436" s="205">
        <f t="shared" si="2398"/>
        <v>0</v>
      </c>
      <c r="AL2436" s="207">
        <f t="shared" si="2398"/>
        <v>0</v>
      </c>
      <c r="AM2436" s="205">
        <f t="shared" si="2398"/>
        <v>0</v>
      </c>
      <c r="AN2436" s="207">
        <f t="shared" si="2398"/>
        <v>0</v>
      </c>
      <c r="AO2436" s="205">
        <f t="shared" si="2398"/>
        <v>0</v>
      </c>
      <c r="AP2436" s="207">
        <f t="shared" si="2398"/>
        <v>0</v>
      </c>
      <c r="AQ2436" s="205">
        <f t="shared" si="2398"/>
        <v>0</v>
      </c>
      <c r="AR2436" s="207">
        <f t="shared" si="2398"/>
        <v>0</v>
      </c>
      <c r="AS2436" s="205">
        <f t="shared" si="2398"/>
        <v>0</v>
      </c>
      <c r="AT2436" s="207">
        <f t="shared" si="2398"/>
        <v>0</v>
      </c>
      <c r="AU2436" s="205">
        <f t="shared" si="2398"/>
        <v>0</v>
      </c>
      <c r="AV2436" s="205">
        <f t="shared" si="2370"/>
        <v>0</v>
      </c>
      <c r="AW2436" s="211">
        <f t="shared" si="2371"/>
        <v>0</v>
      </c>
      <c r="AY2436" s="205">
        <f t="shared" si="2372"/>
        <v>0</v>
      </c>
      <c r="AZ2436" s="205">
        <f t="shared" si="2373"/>
        <v>0</v>
      </c>
      <c r="BA2436" s="205">
        <f t="shared" si="2374"/>
        <v>0</v>
      </c>
      <c r="BB2436" s="205">
        <f t="shared" si="2375"/>
        <v>0</v>
      </c>
      <c r="BC2436" s="205">
        <f t="shared" si="2381"/>
        <v>0</v>
      </c>
      <c r="BD2436" s="205">
        <f t="shared" si="2376"/>
        <v>0</v>
      </c>
    </row>
    <row r="2437" spans="2:56" x14ac:dyDescent="0.3">
      <c r="B2437" s="201" t="s">
        <v>211</v>
      </c>
      <c r="C2437" s="255"/>
      <c r="D2437" s="256"/>
      <c r="E2437" s="182">
        <f t="shared" si="2364"/>
        <v>0</v>
      </c>
      <c r="F2437" s="255"/>
      <c r="G2437" s="256"/>
      <c r="H2437" s="182">
        <f t="shared" si="2365"/>
        <v>0</v>
      </c>
      <c r="I2437" s="255"/>
      <c r="J2437" s="257"/>
      <c r="K2437" s="184">
        <f t="shared" si="2366"/>
        <v>0</v>
      </c>
      <c r="L2437" s="255"/>
      <c r="M2437" s="257"/>
      <c r="N2437" s="258"/>
      <c r="O2437" s="255"/>
      <c r="P2437" s="258"/>
      <c r="Q2437" s="177">
        <f t="shared" si="2367"/>
        <v>0</v>
      </c>
      <c r="R2437" s="258"/>
      <c r="S2437" s="258"/>
      <c r="T2437" s="178">
        <f t="shared" si="2377"/>
        <v>0</v>
      </c>
      <c r="U2437" s="157"/>
      <c r="V2437" s="255"/>
      <c r="W2437" s="258"/>
      <c r="X2437" s="177">
        <f t="shared" si="2368"/>
        <v>0</v>
      </c>
      <c r="Y2437" s="258"/>
      <c r="Z2437" s="258"/>
      <c r="AA2437" s="178">
        <f t="shared" si="2378"/>
        <v>0</v>
      </c>
      <c r="AB2437" s="157"/>
      <c r="AC2437" s="255"/>
      <c r="AD2437" s="258"/>
      <c r="AE2437" s="177">
        <f t="shared" si="2369"/>
        <v>0</v>
      </c>
      <c r="AF2437" s="258"/>
      <c r="AG2437" s="258"/>
      <c r="AH2437" s="178">
        <f t="shared" si="2379"/>
        <v>0</v>
      </c>
      <c r="AJ2437" s="252"/>
      <c r="AK2437" s="253"/>
      <c r="AL2437" s="254"/>
      <c r="AM2437" s="253"/>
      <c r="AN2437" s="254"/>
      <c r="AO2437" s="253"/>
      <c r="AP2437" s="254"/>
      <c r="AQ2437" s="253"/>
      <c r="AR2437" s="254"/>
      <c r="AS2437" s="253"/>
      <c r="AT2437" s="254"/>
      <c r="AU2437" s="253"/>
      <c r="AV2437" s="163">
        <f t="shared" si="2370"/>
        <v>0</v>
      </c>
      <c r="AW2437" s="93">
        <f t="shared" si="2371"/>
        <v>0</v>
      </c>
      <c r="AY2437" s="163">
        <f t="shared" si="2372"/>
        <v>0</v>
      </c>
      <c r="AZ2437" s="163">
        <f t="shared" si="2373"/>
        <v>0</v>
      </c>
      <c r="BA2437" s="163">
        <f t="shared" si="2374"/>
        <v>0</v>
      </c>
      <c r="BB2437" s="163">
        <f t="shared" si="2375"/>
        <v>0</v>
      </c>
      <c r="BC2437" s="163">
        <f t="shared" si="2381"/>
        <v>0</v>
      </c>
      <c r="BD2437" s="163">
        <f t="shared" si="2376"/>
        <v>0</v>
      </c>
    </row>
    <row r="2438" spans="2:56" x14ac:dyDescent="0.3">
      <c r="B2438" s="201" t="s">
        <v>212</v>
      </c>
      <c r="C2438" s="255"/>
      <c r="D2438" s="256"/>
      <c r="E2438" s="182">
        <f t="shared" si="2364"/>
        <v>0</v>
      </c>
      <c r="F2438" s="255"/>
      <c r="G2438" s="256"/>
      <c r="H2438" s="182">
        <f t="shared" si="2365"/>
        <v>0</v>
      </c>
      <c r="I2438" s="255"/>
      <c r="J2438" s="257"/>
      <c r="K2438" s="184">
        <f t="shared" si="2366"/>
        <v>0</v>
      </c>
      <c r="L2438" s="255"/>
      <c r="M2438" s="257"/>
      <c r="N2438" s="258"/>
      <c r="O2438" s="255"/>
      <c r="P2438" s="258"/>
      <c r="Q2438" s="177">
        <f t="shared" si="2367"/>
        <v>0</v>
      </c>
      <c r="R2438" s="258"/>
      <c r="S2438" s="258"/>
      <c r="T2438" s="178">
        <f t="shared" si="2377"/>
        <v>0</v>
      </c>
      <c r="U2438" s="157"/>
      <c r="V2438" s="255"/>
      <c r="W2438" s="258"/>
      <c r="X2438" s="177">
        <f t="shared" si="2368"/>
        <v>0</v>
      </c>
      <c r="Y2438" s="258"/>
      <c r="Z2438" s="258"/>
      <c r="AA2438" s="178">
        <f t="shared" si="2378"/>
        <v>0</v>
      </c>
      <c r="AB2438" s="157"/>
      <c r="AC2438" s="255"/>
      <c r="AD2438" s="258"/>
      <c r="AE2438" s="177">
        <f t="shared" si="2369"/>
        <v>0</v>
      </c>
      <c r="AF2438" s="258"/>
      <c r="AG2438" s="258"/>
      <c r="AH2438" s="178">
        <f t="shared" si="2379"/>
        <v>0</v>
      </c>
      <c r="AJ2438" s="252"/>
      <c r="AK2438" s="253"/>
      <c r="AL2438" s="254"/>
      <c r="AM2438" s="253"/>
      <c r="AN2438" s="254"/>
      <c r="AO2438" s="253"/>
      <c r="AP2438" s="254"/>
      <c r="AQ2438" s="253"/>
      <c r="AR2438" s="254"/>
      <c r="AS2438" s="253"/>
      <c r="AT2438" s="254"/>
      <c r="AU2438" s="253"/>
      <c r="AV2438" s="163">
        <f t="shared" si="2370"/>
        <v>0</v>
      </c>
      <c r="AW2438" s="93">
        <f t="shared" si="2371"/>
        <v>0</v>
      </c>
      <c r="AY2438" s="163">
        <f t="shared" si="2372"/>
        <v>0</v>
      </c>
      <c r="AZ2438" s="163">
        <f t="shared" si="2373"/>
        <v>0</v>
      </c>
      <c r="BA2438" s="163">
        <f t="shared" si="2374"/>
        <v>0</v>
      </c>
      <c r="BB2438" s="163">
        <f t="shared" si="2375"/>
        <v>0</v>
      </c>
      <c r="BC2438" s="163">
        <f t="shared" si="2381"/>
        <v>0</v>
      </c>
      <c r="BD2438" s="163">
        <f t="shared" si="2376"/>
        <v>0</v>
      </c>
    </row>
    <row r="2439" spans="2:56" x14ac:dyDescent="0.3">
      <c r="B2439" s="179" t="s">
        <v>213</v>
      </c>
      <c r="C2439" s="202">
        <f>SUM(C2440)</f>
        <v>0</v>
      </c>
      <c r="D2439" s="203">
        <f>SUM(D2440)</f>
        <v>0</v>
      </c>
      <c r="E2439" s="204">
        <f t="shared" si="2364"/>
        <v>0</v>
      </c>
      <c r="F2439" s="202">
        <f>SUM(F2440)</f>
        <v>0</v>
      </c>
      <c r="G2439" s="203">
        <f>SUM(G2440)</f>
        <v>0</v>
      </c>
      <c r="H2439" s="204">
        <f t="shared" si="2365"/>
        <v>0</v>
      </c>
      <c r="I2439" s="202">
        <f>SUM(I2440)</f>
        <v>0</v>
      </c>
      <c r="J2439" s="205">
        <f>SUM(J2440)</f>
        <v>0</v>
      </c>
      <c r="K2439" s="206">
        <f t="shared" si="2366"/>
        <v>0</v>
      </c>
      <c r="L2439" s="202">
        <f>SUM(L2440)</f>
        <v>0</v>
      </c>
      <c r="M2439" s="205">
        <f>SUM(M2440)</f>
        <v>0</v>
      </c>
      <c r="N2439" s="207">
        <f>SUM(N2440)</f>
        <v>0</v>
      </c>
      <c r="O2439" s="202">
        <f>SUM(O2440)</f>
        <v>0</v>
      </c>
      <c r="P2439" s="207">
        <f>SUM(P2440)</f>
        <v>0</v>
      </c>
      <c r="Q2439" s="208">
        <f t="shared" si="2367"/>
        <v>0</v>
      </c>
      <c r="R2439" s="209">
        <f>SUM(R2440)</f>
        <v>0</v>
      </c>
      <c r="S2439" s="209">
        <f>SUM(S2440)</f>
        <v>0</v>
      </c>
      <c r="T2439" s="210">
        <f t="shared" si="2377"/>
        <v>0</v>
      </c>
      <c r="U2439" s="91"/>
      <c r="V2439" s="202">
        <f>SUM(V2440)</f>
        <v>0</v>
      </c>
      <c r="W2439" s="207">
        <f>SUM(W2440)</f>
        <v>0</v>
      </c>
      <c r="X2439" s="208">
        <f t="shared" si="2368"/>
        <v>0</v>
      </c>
      <c r="Y2439" s="209">
        <f>SUM(Y2440)</f>
        <v>0</v>
      </c>
      <c r="Z2439" s="209">
        <f>SUM(Z2440)</f>
        <v>0</v>
      </c>
      <c r="AA2439" s="210">
        <f t="shared" si="2378"/>
        <v>0</v>
      </c>
      <c r="AB2439" s="91"/>
      <c r="AC2439" s="202">
        <f>SUM(AC2440)</f>
        <v>0</v>
      </c>
      <c r="AD2439" s="207">
        <f>SUM(AD2440)</f>
        <v>0</v>
      </c>
      <c r="AE2439" s="208">
        <f t="shared" si="2369"/>
        <v>0</v>
      </c>
      <c r="AF2439" s="209">
        <f>SUM(AF2440)</f>
        <v>0</v>
      </c>
      <c r="AG2439" s="209">
        <f>SUM(AG2440)</f>
        <v>0</v>
      </c>
      <c r="AH2439" s="210">
        <f t="shared" si="2379"/>
        <v>0</v>
      </c>
      <c r="AJ2439" s="203">
        <f t="shared" ref="AJ2439:AU2439" si="2399">SUM(AJ2440)</f>
        <v>0</v>
      </c>
      <c r="AK2439" s="205">
        <f t="shared" si="2399"/>
        <v>0</v>
      </c>
      <c r="AL2439" s="207">
        <f t="shared" si="2399"/>
        <v>0</v>
      </c>
      <c r="AM2439" s="205">
        <f t="shared" si="2399"/>
        <v>0</v>
      </c>
      <c r="AN2439" s="207">
        <f t="shared" si="2399"/>
        <v>0</v>
      </c>
      <c r="AO2439" s="205">
        <f t="shared" si="2399"/>
        <v>0</v>
      </c>
      <c r="AP2439" s="207">
        <f t="shared" si="2399"/>
        <v>0</v>
      </c>
      <c r="AQ2439" s="205">
        <f t="shared" si="2399"/>
        <v>0</v>
      </c>
      <c r="AR2439" s="207">
        <f t="shared" si="2399"/>
        <v>0</v>
      </c>
      <c r="AS2439" s="205">
        <f t="shared" si="2399"/>
        <v>0</v>
      </c>
      <c r="AT2439" s="207">
        <f t="shared" si="2399"/>
        <v>0</v>
      </c>
      <c r="AU2439" s="205">
        <f t="shared" si="2399"/>
        <v>0</v>
      </c>
      <c r="AV2439" s="205">
        <f t="shared" si="2370"/>
        <v>0</v>
      </c>
      <c r="AW2439" s="211">
        <f t="shared" si="2371"/>
        <v>0</v>
      </c>
      <c r="AY2439" s="205">
        <f t="shared" si="2372"/>
        <v>0</v>
      </c>
      <c r="AZ2439" s="205">
        <f t="shared" si="2373"/>
        <v>0</v>
      </c>
      <c r="BA2439" s="205">
        <f t="shared" si="2374"/>
        <v>0</v>
      </c>
      <c r="BB2439" s="205">
        <f t="shared" si="2375"/>
        <v>0</v>
      </c>
      <c r="BC2439" s="205">
        <f t="shared" si="2381"/>
        <v>0</v>
      </c>
      <c r="BD2439" s="205">
        <f t="shared" si="2376"/>
        <v>0</v>
      </c>
    </row>
    <row r="2440" spans="2:56" x14ac:dyDescent="0.3">
      <c r="B2440" s="201" t="s">
        <v>105</v>
      </c>
      <c r="C2440" s="255"/>
      <c r="D2440" s="256"/>
      <c r="E2440" s="182">
        <f t="shared" si="2364"/>
        <v>0</v>
      </c>
      <c r="F2440" s="255"/>
      <c r="G2440" s="256"/>
      <c r="H2440" s="182">
        <f t="shared" si="2365"/>
        <v>0</v>
      </c>
      <c r="I2440" s="255"/>
      <c r="J2440" s="257"/>
      <c r="K2440" s="184">
        <f t="shared" si="2366"/>
        <v>0</v>
      </c>
      <c r="L2440" s="255"/>
      <c r="M2440" s="257"/>
      <c r="N2440" s="258"/>
      <c r="O2440" s="255"/>
      <c r="P2440" s="258"/>
      <c r="Q2440" s="177">
        <f t="shared" si="2367"/>
        <v>0</v>
      </c>
      <c r="R2440" s="258"/>
      <c r="S2440" s="258"/>
      <c r="T2440" s="178">
        <f t="shared" si="2377"/>
        <v>0</v>
      </c>
      <c r="U2440" s="157"/>
      <c r="V2440" s="255"/>
      <c r="W2440" s="258"/>
      <c r="X2440" s="177">
        <f t="shared" si="2368"/>
        <v>0</v>
      </c>
      <c r="Y2440" s="258"/>
      <c r="Z2440" s="258"/>
      <c r="AA2440" s="178">
        <f t="shared" si="2378"/>
        <v>0</v>
      </c>
      <c r="AB2440" s="157"/>
      <c r="AC2440" s="255"/>
      <c r="AD2440" s="258"/>
      <c r="AE2440" s="177">
        <f t="shared" si="2369"/>
        <v>0</v>
      </c>
      <c r="AF2440" s="258"/>
      <c r="AG2440" s="258"/>
      <c r="AH2440" s="178">
        <f t="shared" si="2379"/>
        <v>0</v>
      </c>
      <c r="AJ2440" s="252"/>
      <c r="AK2440" s="253"/>
      <c r="AL2440" s="254"/>
      <c r="AM2440" s="253"/>
      <c r="AN2440" s="254"/>
      <c r="AO2440" s="253"/>
      <c r="AP2440" s="254"/>
      <c r="AQ2440" s="253"/>
      <c r="AR2440" s="254"/>
      <c r="AS2440" s="253"/>
      <c r="AT2440" s="254"/>
      <c r="AU2440" s="253"/>
      <c r="AV2440" s="163">
        <f t="shared" si="2370"/>
        <v>0</v>
      </c>
      <c r="AW2440" s="93">
        <f t="shared" si="2371"/>
        <v>0</v>
      </c>
      <c r="AY2440" s="163">
        <f t="shared" si="2372"/>
        <v>0</v>
      </c>
      <c r="AZ2440" s="163">
        <f t="shared" si="2373"/>
        <v>0</v>
      </c>
      <c r="BA2440" s="163">
        <f t="shared" si="2374"/>
        <v>0</v>
      </c>
      <c r="BB2440" s="163">
        <f t="shared" si="2375"/>
        <v>0</v>
      </c>
      <c r="BC2440" s="163">
        <f t="shared" si="2381"/>
        <v>0</v>
      </c>
      <c r="BD2440" s="163">
        <f t="shared" si="2376"/>
        <v>0</v>
      </c>
    </row>
    <row r="2441" spans="2:56" x14ac:dyDescent="0.3">
      <c r="B2441" s="176" t="s">
        <v>214</v>
      </c>
      <c r="C2441" s="202">
        <f>SUM(C2442,C2446)</f>
        <v>0</v>
      </c>
      <c r="D2441" s="203">
        <f>SUM(D2442,D2446)</f>
        <v>0</v>
      </c>
      <c r="E2441" s="204">
        <f t="shared" si="2364"/>
        <v>0</v>
      </c>
      <c r="F2441" s="202">
        <f>SUM(F2442,F2446)</f>
        <v>0</v>
      </c>
      <c r="G2441" s="203">
        <f>SUM(G2442,G2446)</f>
        <v>0</v>
      </c>
      <c r="H2441" s="204">
        <f t="shared" si="2365"/>
        <v>0</v>
      </c>
      <c r="I2441" s="202">
        <f>SUM(I2442,I2446)</f>
        <v>0</v>
      </c>
      <c r="J2441" s="205">
        <f>SUM(J2442,J2446)</f>
        <v>0</v>
      </c>
      <c r="K2441" s="206">
        <f t="shared" si="2366"/>
        <v>0</v>
      </c>
      <c r="L2441" s="202">
        <f>SUM(L2442,L2446)</f>
        <v>0</v>
      </c>
      <c r="M2441" s="205">
        <f>SUM(M2442,M2446)</f>
        <v>0</v>
      </c>
      <c r="N2441" s="207">
        <f>SUM(N2442,N2446)</f>
        <v>0</v>
      </c>
      <c r="O2441" s="202">
        <f>SUM(O2442,O2446)</f>
        <v>0</v>
      </c>
      <c r="P2441" s="207">
        <f>SUM(P2442,P2446)</f>
        <v>0</v>
      </c>
      <c r="Q2441" s="208">
        <f t="shared" si="2367"/>
        <v>0</v>
      </c>
      <c r="R2441" s="209">
        <f>SUM(R2442,R2446)</f>
        <v>0</v>
      </c>
      <c r="S2441" s="209">
        <f>SUM(S2442,S2446)</f>
        <v>0</v>
      </c>
      <c r="T2441" s="210">
        <f t="shared" si="2377"/>
        <v>0</v>
      </c>
      <c r="U2441" s="91"/>
      <c r="V2441" s="202">
        <f>SUM(V2442,V2446)</f>
        <v>0</v>
      </c>
      <c r="W2441" s="207">
        <f>SUM(W2442,W2446)</f>
        <v>0</v>
      </c>
      <c r="X2441" s="208">
        <f t="shared" si="2368"/>
        <v>0</v>
      </c>
      <c r="Y2441" s="209">
        <f>SUM(Y2442,Y2446)</f>
        <v>0</v>
      </c>
      <c r="Z2441" s="209">
        <f>SUM(Z2442,Z2446)</f>
        <v>0</v>
      </c>
      <c r="AA2441" s="210">
        <f t="shared" si="2378"/>
        <v>0</v>
      </c>
      <c r="AB2441" s="91"/>
      <c r="AC2441" s="202">
        <f>SUM(AC2442,AC2446)</f>
        <v>0</v>
      </c>
      <c r="AD2441" s="207">
        <f>SUM(AD2442,AD2446)</f>
        <v>0</v>
      </c>
      <c r="AE2441" s="208">
        <f t="shared" si="2369"/>
        <v>0</v>
      </c>
      <c r="AF2441" s="209">
        <f>SUM(AF2442,AF2446)</f>
        <v>0</v>
      </c>
      <c r="AG2441" s="209">
        <f>SUM(AG2442,AG2446)</f>
        <v>0</v>
      </c>
      <c r="AH2441" s="210">
        <f t="shared" si="2379"/>
        <v>0</v>
      </c>
      <c r="AJ2441" s="203">
        <f t="shared" ref="AJ2441:AU2441" si="2400">SUM(AJ2442,AJ2446)</f>
        <v>0</v>
      </c>
      <c r="AK2441" s="205">
        <f t="shared" si="2400"/>
        <v>0</v>
      </c>
      <c r="AL2441" s="207">
        <f t="shared" si="2400"/>
        <v>0</v>
      </c>
      <c r="AM2441" s="205">
        <f t="shared" si="2400"/>
        <v>0</v>
      </c>
      <c r="AN2441" s="207">
        <f t="shared" si="2400"/>
        <v>0</v>
      </c>
      <c r="AO2441" s="205">
        <f t="shared" si="2400"/>
        <v>0</v>
      </c>
      <c r="AP2441" s="207">
        <f t="shared" si="2400"/>
        <v>0</v>
      </c>
      <c r="AQ2441" s="205">
        <f t="shared" si="2400"/>
        <v>0</v>
      </c>
      <c r="AR2441" s="207">
        <f t="shared" si="2400"/>
        <v>0</v>
      </c>
      <c r="AS2441" s="205">
        <f t="shared" si="2400"/>
        <v>0</v>
      </c>
      <c r="AT2441" s="207">
        <f t="shared" si="2400"/>
        <v>0</v>
      </c>
      <c r="AU2441" s="205">
        <f t="shared" si="2400"/>
        <v>0</v>
      </c>
      <c r="AV2441" s="205">
        <f t="shared" si="2370"/>
        <v>0</v>
      </c>
      <c r="AW2441" s="211">
        <f t="shared" si="2371"/>
        <v>0</v>
      </c>
      <c r="AY2441" s="205">
        <f t="shared" si="2372"/>
        <v>0</v>
      </c>
      <c r="AZ2441" s="205">
        <f t="shared" si="2373"/>
        <v>0</v>
      </c>
      <c r="BA2441" s="205">
        <f t="shared" si="2374"/>
        <v>0</v>
      </c>
      <c r="BB2441" s="205">
        <f t="shared" si="2375"/>
        <v>0</v>
      </c>
      <c r="BC2441" s="205">
        <f t="shared" si="2381"/>
        <v>0</v>
      </c>
      <c r="BD2441" s="205">
        <f t="shared" si="2376"/>
        <v>0</v>
      </c>
    </row>
    <row r="2442" spans="2:56" x14ac:dyDescent="0.3">
      <c r="B2442" s="179" t="s">
        <v>215</v>
      </c>
      <c r="C2442" s="202">
        <f>SUM(C2443:C2445)</f>
        <v>0</v>
      </c>
      <c r="D2442" s="203">
        <f>SUM(D2443:D2445)</f>
        <v>0</v>
      </c>
      <c r="E2442" s="204">
        <f t="shared" si="2364"/>
        <v>0</v>
      </c>
      <c r="F2442" s="202">
        <f>SUM(F2443:F2445)</f>
        <v>0</v>
      </c>
      <c r="G2442" s="203">
        <f>SUM(G2443:G2445)</f>
        <v>0</v>
      </c>
      <c r="H2442" s="204">
        <f t="shared" si="2365"/>
        <v>0</v>
      </c>
      <c r="I2442" s="202">
        <f>SUM(I2443:I2445)</f>
        <v>0</v>
      </c>
      <c r="J2442" s="205">
        <f>SUM(J2443:J2445)</f>
        <v>0</v>
      </c>
      <c r="K2442" s="206">
        <f t="shared" si="2366"/>
        <v>0</v>
      </c>
      <c r="L2442" s="202">
        <f>SUM(L2443:L2445)</f>
        <v>0</v>
      </c>
      <c r="M2442" s="205">
        <f>SUM(M2443:M2445)</f>
        <v>0</v>
      </c>
      <c r="N2442" s="207">
        <f>SUM(N2443:N2445)</f>
        <v>0</v>
      </c>
      <c r="O2442" s="202">
        <f>SUM(O2443:O2445)</f>
        <v>0</v>
      </c>
      <c r="P2442" s="207">
        <f>SUM(P2443:P2445)</f>
        <v>0</v>
      </c>
      <c r="Q2442" s="208">
        <f t="shared" si="2367"/>
        <v>0</v>
      </c>
      <c r="R2442" s="209">
        <f>SUM(R2443:R2445)</f>
        <v>0</v>
      </c>
      <c r="S2442" s="209">
        <f>SUM(S2443:S2445)</f>
        <v>0</v>
      </c>
      <c r="T2442" s="210">
        <f t="shared" si="2377"/>
        <v>0</v>
      </c>
      <c r="U2442" s="91"/>
      <c r="V2442" s="202">
        <f>SUM(V2443:V2445)</f>
        <v>0</v>
      </c>
      <c r="W2442" s="207">
        <f>SUM(W2443:W2445)</f>
        <v>0</v>
      </c>
      <c r="X2442" s="208">
        <f t="shared" si="2368"/>
        <v>0</v>
      </c>
      <c r="Y2442" s="209">
        <f>SUM(Y2443:Y2445)</f>
        <v>0</v>
      </c>
      <c r="Z2442" s="209">
        <f>SUM(Z2443:Z2445)</f>
        <v>0</v>
      </c>
      <c r="AA2442" s="210">
        <f t="shared" si="2378"/>
        <v>0</v>
      </c>
      <c r="AB2442" s="91"/>
      <c r="AC2442" s="202">
        <f>SUM(AC2443:AC2445)</f>
        <v>0</v>
      </c>
      <c r="AD2442" s="207">
        <f>SUM(AD2443:AD2445)</f>
        <v>0</v>
      </c>
      <c r="AE2442" s="208">
        <f t="shared" si="2369"/>
        <v>0</v>
      </c>
      <c r="AF2442" s="209">
        <f>SUM(AF2443:AF2445)</f>
        <v>0</v>
      </c>
      <c r="AG2442" s="209">
        <f>SUM(AG2443:AG2445)</f>
        <v>0</v>
      </c>
      <c r="AH2442" s="210">
        <f t="shared" si="2379"/>
        <v>0</v>
      </c>
      <c r="AJ2442" s="203">
        <f t="shared" ref="AJ2442:AU2442" si="2401">SUM(AJ2443:AJ2445)</f>
        <v>0</v>
      </c>
      <c r="AK2442" s="205">
        <f t="shared" si="2401"/>
        <v>0</v>
      </c>
      <c r="AL2442" s="207">
        <f t="shared" si="2401"/>
        <v>0</v>
      </c>
      <c r="AM2442" s="205">
        <f t="shared" si="2401"/>
        <v>0</v>
      </c>
      <c r="AN2442" s="207">
        <f t="shared" si="2401"/>
        <v>0</v>
      </c>
      <c r="AO2442" s="205">
        <f t="shared" si="2401"/>
        <v>0</v>
      </c>
      <c r="AP2442" s="207">
        <f t="shared" si="2401"/>
        <v>0</v>
      </c>
      <c r="AQ2442" s="205">
        <f t="shared" si="2401"/>
        <v>0</v>
      </c>
      <c r="AR2442" s="207">
        <f t="shared" si="2401"/>
        <v>0</v>
      </c>
      <c r="AS2442" s="205">
        <f t="shared" si="2401"/>
        <v>0</v>
      </c>
      <c r="AT2442" s="207">
        <f t="shared" si="2401"/>
        <v>0</v>
      </c>
      <c r="AU2442" s="205">
        <f t="shared" si="2401"/>
        <v>0</v>
      </c>
      <c r="AV2442" s="205">
        <f t="shared" si="2370"/>
        <v>0</v>
      </c>
      <c r="AW2442" s="211">
        <f t="shared" si="2371"/>
        <v>0</v>
      </c>
      <c r="AY2442" s="205">
        <f t="shared" si="2372"/>
        <v>0</v>
      </c>
      <c r="AZ2442" s="205">
        <f t="shared" si="2373"/>
        <v>0</v>
      </c>
      <c r="BA2442" s="205">
        <f t="shared" si="2374"/>
        <v>0</v>
      </c>
      <c r="BB2442" s="205">
        <f t="shared" si="2375"/>
        <v>0</v>
      </c>
      <c r="BC2442" s="205">
        <f t="shared" si="2381"/>
        <v>0</v>
      </c>
      <c r="BD2442" s="205">
        <f t="shared" si="2376"/>
        <v>0</v>
      </c>
    </row>
    <row r="2443" spans="2:56" x14ac:dyDescent="0.3">
      <c r="B2443" s="201" t="s">
        <v>216</v>
      </c>
      <c r="C2443" s="255"/>
      <c r="D2443" s="256"/>
      <c r="E2443" s="182">
        <f t="shared" si="2364"/>
        <v>0</v>
      </c>
      <c r="F2443" s="255"/>
      <c r="G2443" s="256"/>
      <c r="H2443" s="182">
        <f t="shared" si="2365"/>
        <v>0</v>
      </c>
      <c r="I2443" s="255"/>
      <c r="J2443" s="257"/>
      <c r="K2443" s="184">
        <f t="shared" si="2366"/>
        <v>0</v>
      </c>
      <c r="L2443" s="255"/>
      <c r="M2443" s="257"/>
      <c r="N2443" s="258"/>
      <c r="O2443" s="255"/>
      <c r="P2443" s="258"/>
      <c r="Q2443" s="177">
        <f t="shared" si="2367"/>
        <v>0</v>
      </c>
      <c r="R2443" s="258"/>
      <c r="S2443" s="258"/>
      <c r="T2443" s="178">
        <f t="shared" si="2377"/>
        <v>0</v>
      </c>
      <c r="U2443" s="157"/>
      <c r="V2443" s="255"/>
      <c r="W2443" s="258"/>
      <c r="X2443" s="177">
        <f t="shared" si="2368"/>
        <v>0</v>
      </c>
      <c r="Y2443" s="258"/>
      <c r="Z2443" s="258"/>
      <c r="AA2443" s="178">
        <f t="shared" si="2378"/>
        <v>0</v>
      </c>
      <c r="AB2443" s="157"/>
      <c r="AC2443" s="255"/>
      <c r="AD2443" s="258"/>
      <c r="AE2443" s="177">
        <f t="shared" si="2369"/>
        <v>0</v>
      </c>
      <c r="AF2443" s="258"/>
      <c r="AG2443" s="258"/>
      <c r="AH2443" s="178">
        <f t="shared" si="2379"/>
        <v>0</v>
      </c>
      <c r="AJ2443" s="252"/>
      <c r="AK2443" s="253"/>
      <c r="AL2443" s="254"/>
      <c r="AM2443" s="253"/>
      <c r="AN2443" s="254"/>
      <c r="AO2443" s="253"/>
      <c r="AP2443" s="254"/>
      <c r="AQ2443" s="253"/>
      <c r="AR2443" s="254"/>
      <c r="AS2443" s="253"/>
      <c r="AT2443" s="254"/>
      <c r="AU2443" s="253"/>
      <c r="AV2443" s="163">
        <f t="shared" si="2370"/>
        <v>0</v>
      </c>
      <c r="AW2443" s="93">
        <f t="shared" si="2371"/>
        <v>0</v>
      </c>
      <c r="AY2443" s="163">
        <f t="shared" si="2372"/>
        <v>0</v>
      </c>
      <c r="AZ2443" s="163">
        <f t="shared" si="2373"/>
        <v>0</v>
      </c>
      <c r="BA2443" s="163">
        <f t="shared" si="2374"/>
        <v>0</v>
      </c>
      <c r="BB2443" s="163">
        <f t="shared" si="2375"/>
        <v>0</v>
      </c>
      <c r="BC2443" s="163">
        <f t="shared" si="2381"/>
        <v>0</v>
      </c>
      <c r="BD2443" s="163">
        <f t="shared" si="2376"/>
        <v>0</v>
      </c>
    </row>
    <row r="2444" spans="2:56" x14ac:dyDescent="0.3">
      <c r="B2444" s="201" t="s">
        <v>217</v>
      </c>
      <c r="C2444" s="255"/>
      <c r="D2444" s="256"/>
      <c r="E2444" s="182">
        <f t="shared" si="2364"/>
        <v>0</v>
      </c>
      <c r="F2444" s="255"/>
      <c r="G2444" s="256"/>
      <c r="H2444" s="182">
        <f t="shared" si="2365"/>
        <v>0</v>
      </c>
      <c r="I2444" s="255"/>
      <c r="J2444" s="257"/>
      <c r="K2444" s="184">
        <f t="shared" si="2366"/>
        <v>0</v>
      </c>
      <c r="L2444" s="255"/>
      <c r="M2444" s="257"/>
      <c r="N2444" s="258"/>
      <c r="O2444" s="255"/>
      <c r="P2444" s="258"/>
      <c r="Q2444" s="177">
        <f t="shared" si="2367"/>
        <v>0</v>
      </c>
      <c r="R2444" s="258"/>
      <c r="S2444" s="258"/>
      <c r="T2444" s="178">
        <f t="shared" si="2377"/>
        <v>0</v>
      </c>
      <c r="U2444" s="157"/>
      <c r="V2444" s="255"/>
      <c r="W2444" s="258"/>
      <c r="X2444" s="177">
        <f t="shared" si="2368"/>
        <v>0</v>
      </c>
      <c r="Y2444" s="258"/>
      <c r="Z2444" s="258"/>
      <c r="AA2444" s="178">
        <f t="shared" si="2378"/>
        <v>0</v>
      </c>
      <c r="AB2444" s="157"/>
      <c r="AC2444" s="255"/>
      <c r="AD2444" s="258"/>
      <c r="AE2444" s="177">
        <f t="shared" si="2369"/>
        <v>0</v>
      </c>
      <c r="AF2444" s="258"/>
      <c r="AG2444" s="258"/>
      <c r="AH2444" s="178">
        <f t="shared" si="2379"/>
        <v>0</v>
      </c>
      <c r="AJ2444" s="252"/>
      <c r="AK2444" s="253"/>
      <c r="AL2444" s="254"/>
      <c r="AM2444" s="253"/>
      <c r="AN2444" s="254"/>
      <c r="AO2444" s="253"/>
      <c r="AP2444" s="254"/>
      <c r="AQ2444" s="253"/>
      <c r="AR2444" s="254"/>
      <c r="AS2444" s="253"/>
      <c r="AT2444" s="254"/>
      <c r="AU2444" s="253"/>
      <c r="AV2444" s="163">
        <f t="shared" si="2370"/>
        <v>0</v>
      </c>
      <c r="AW2444" s="93">
        <f t="shared" si="2371"/>
        <v>0</v>
      </c>
      <c r="AY2444" s="163">
        <f t="shared" si="2372"/>
        <v>0</v>
      </c>
      <c r="AZ2444" s="163">
        <f t="shared" si="2373"/>
        <v>0</v>
      </c>
      <c r="BA2444" s="163">
        <f t="shared" si="2374"/>
        <v>0</v>
      </c>
      <c r="BB2444" s="163">
        <f t="shared" si="2375"/>
        <v>0</v>
      </c>
      <c r="BC2444" s="163">
        <f t="shared" si="2381"/>
        <v>0</v>
      </c>
      <c r="BD2444" s="163">
        <f t="shared" si="2376"/>
        <v>0</v>
      </c>
    </row>
    <row r="2445" spans="2:56" x14ac:dyDescent="0.3">
      <c r="B2445" s="201" t="s">
        <v>218</v>
      </c>
      <c r="C2445" s="255"/>
      <c r="D2445" s="256"/>
      <c r="E2445" s="182">
        <f t="shared" si="2364"/>
        <v>0</v>
      </c>
      <c r="F2445" s="255"/>
      <c r="G2445" s="256"/>
      <c r="H2445" s="182">
        <f t="shared" si="2365"/>
        <v>0</v>
      </c>
      <c r="I2445" s="255"/>
      <c r="J2445" s="257"/>
      <c r="K2445" s="184">
        <f t="shared" si="2366"/>
        <v>0</v>
      </c>
      <c r="L2445" s="255"/>
      <c r="M2445" s="257"/>
      <c r="N2445" s="258"/>
      <c r="O2445" s="255"/>
      <c r="P2445" s="258"/>
      <c r="Q2445" s="177">
        <f t="shared" si="2367"/>
        <v>0</v>
      </c>
      <c r="R2445" s="258"/>
      <c r="S2445" s="258"/>
      <c r="T2445" s="178">
        <f t="shared" si="2377"/>
        <v>0</v>
      </c>
      <c r="U2445" s="157"/>
      <c r="V2445" s="255"/>
      <c r="W2445" s="258"/>
      <c r="X2445" s="177">
        <f t="shared" si="2368"/>
        <v>0</v>
      </c>
      <c r="Y2445" s="258"/>
      <c r="Z2445" s="258"/>
      <c r="AA2445" s="178">
        <f t="shared" si="2378"/>
        <v>0</v>
      </c>
      <c r="AB2445" s="157"/>
      <c r="AC2445" s="255"/>
      <c r="AD2445" s="258"/>
      <c r="AE2445" s="177">
        <f t="shared" si="2369"/>
        <v>0</v>
      </c>
      <c r="AF2445" s="258"/>
      <c r="AG2445" s="258"/>
      <c r="AH2445" s="178">
        <f t="shared" si="2379"/>
        <v>0</v>
      </c>
      <c r="AJ2445" s="252"/>
      <c r="AK2445" s="253"/>
      <c r="AL2445" s="254"/>
      <c r="AM2445" s="253"/>
      <c r="AN2445" s="254"/>
      <c r="AO2445" s="253"/>
      <c r="AP2445" s="254"/>
      <c r="AQ2445" s="253"/>
      <c r="AR2445" s="254"/>
      <c r="AS2445" s="253"/>
      <c r="AT2445" s="254"/>
      <c r="AU2445" s="253"/>
      <c r="AV2445" s="163">
        <f t="shared" si="2370"/>
        <v>0</v>
      </c>
      <c r="AW2445" s="93">
        <f t="shared" si="2371"/>
        <v>0</v>
      </c>
      <c r="AY2445" s="163">
        <f t="shared" si="2372"/>
        <v>0</v>
      </c>
      <c r="AZ2445" s="163">
        <f t="shared" si="2373"/>
        <v>0</v>
      </c>
      <c r="BA2445" s="163">
        <f t="shared" si="2374"/>
        <v>0</v>
      </c>
      <c r="BB2445" s="163">
        <f t="shared" si="2375"/>
        <v>0</v>
      </c>
      <c r="BC2445" s="163">
        <f t="shared" si="2381"/>
        <v>0</v>
      </c>
      <c r="BD2445" s="163">
        <f t="shared" si="2376"/>
        <v>0</v>
      </c>
    </row>
    <row r="2446" spans="2:56" x14ac:dyDescent="0.3">
      <c r="B2446" s="179" t="s">
        <v>219</v>
      </c>
      <c r="C2446" s="202">
        <f>SUM(C2447:C2453)</f>
        <v>0</v>
      </c>
      <c r="D2446" s="203">
        <f>SUM(D2447:D2453)</f>
        <v>0</v>
      </c>
      <c r="E2446" s="204">
        <f t="shared" si="2364"/>
        <v>0</v>
      </c>
      <c r="F2446" s="202">
        <f>SUM(F2447:F2453)</f>
        <v>0</v>
      </c>
      <c r="G2446" s="203">
        <f>SUM(G2447:G2453)</f>
        <v>0</v>
      </c>
      <c r="H2446" s="204">
        <f t="shared" si="2365"/>
        <v>0</v>
      </c>
      <c r="I2446" s="202">
        <f>SUM(I2447:I2453)</f>
        <v>0</v>
      </c>
      <c r="J2446" s="205">
        <f>SUM(J2447:J2453)</f>
        <v>0</v>
      </c>
      <c r="K2446" s="206">
        <f t="shared" si="2366"/>
        <v>0</v>
      </c>
      <c r="L2446" s="202">
        <f>SUM(L2447:L2453)</f>
        <v>0</v>
      </c>
      <c r="M2446" s="205">
        <f>SUM(M2447:M2453)</f>
        <v>0</v>
      </c>
      <c r="N2446" s="207">
        <f>SUM(N2447:N2453)</f>
        <v>0</v>
      </c>
      <c r="O2446" s="202">
        <f>SUM(O2447:O2453)</f>
        <v>0</v>
      </c>
      <c r="P2446" s="207">
        <f>SUM(P2447:P2453)</f>
        <v>0</v>
      </c>
      <c r="Q2446" s="208">
        <f t="shared" si="2367"/>
        <v>0</v>
      </c>
      <c r="R2446" s="209">
        <f>SUM(R2447:R2453)</f>
        <v>0</v>
      </c>
      <c r="S2446" s="209">
        <f>SUM(S2447:S2453)</f>
        <v>0</v>
      </c>
      <c r="T2446" s="210">
        <f t="shared" si="2377"/>
        <v>0</v>
      </c>
      <c r="U2446" s="91"/>
      <c r="V2446" s="202">
        <f>SUM(V2447:V2453)</f>
        <v>0</v>
      </c>
      <c r="W2446" s="207">
        <f>SUM(W2447:W2453)</f>
        <v>0</v>
      </c>
      <c r="X2446" s="208">
        <f t="shared" si="2368"/>
        <v>0</v>
      </c>
      <c r="Y2446" s="209">
        <f>SUM(Y2447:Y2453)</f>
        <v>0</v>
      </c>
      <c r="Z2446" s="209">
        <f>SUM(Z2447:Z2453)</f>
        <v>0</v>
      </c>
      <c r="AA2446" s="210">
        <f t="shared" si="2378"/>
        <v>0</v>
      </c>
      <c r="AB2446" s="91"/>
      <c r="AC2446" s="202">
        <f>SUM(AC2447:AC2453)</f>
        <v>0</v>
      </c>
      <c r="AD2446" s="207">
        <f>SUM(AD2447:AD2453)</f>
        <v>0</v>
      </c>
      <c r="AE2446" s="208">
        <f t="shared" si="2369"/>
        <v>0</v>
      </c>
      <c r="AF2446" s="209">
        <f>SUM(AF2447:AF2453)</f>
        <v>0</v>
      </c>
      <c r="AG2446" s="209">
        <f>SUM(AG2447:AG2453)</f>
        <v>0</v>
      </c>
      <c r="AH2446" s="210">
        <f t="shared" si="2379"/>
        <v>0</v>
      </c>
      <c r="AJ2446" s="203">
        <f t="shared" ref="AJ2446:AU2446" si="2402">SUM(AJ2447:AJ2453)</f>
        <v>0</v>
      </c>
      <c r="AK2446" s="205">
        <f t="shared" si="2402"/>
        <v>0</v>
      </c>
      <c r="AL2446" s="207">
        <f t="shared" si="2402"/>
        <v>0</v>
      </c>
      <c r="AM2446" s="205">
        <f t="shared" si="2402"/>
        <v>0</v>
      </c>
      <c r="AN2446" s="207">
        <f t="shared" si="2402"/>
        <v>0</v>
      </c>
      <c r="AO2446" s="205">
        <f t="shared" si="2402"/>
        <v>0</v>
      </c>
      <c r="AP2446" s="207">
        <f t="shared" si="2402"/>
        <v>0</v>
      </c>
      <c r="AQ2446" s="205">
        <f t="shared" si="2402"/>
        <v>0</v>
      </c>
      <c r="AR2446" s="207">
        <f t="shared" si="2402"/>
        <v>0</v>
      </c>
      <c r="AS2446" s="205">
        <f t="shared" si="2402"/>
        <v>0</v>
      </c>
      <c r="AT2446" s="207">
        <f t="shared" si="2402"/>
        <v>0</v>
      </c>
      <c r="AU2446" s="205">
        <f t="shared" si="2402"/>
        <v>0</v>
      </c>
      <c r="AV2446" s="205">
        <f t="shared" si="2370"/>
        <v>0</v>
      </c>
      <c r="AW2446" s="211">
        <f t="shared" si="2371"/>
        <v>0</v>
      </c>
      <c r="AY2446" s="205">
        <f t="shared" si="2372"/>
        <v>0</v>
      </c>
      <c r="AZ2446" s="205">
        <f t="shared" si="2373"/>
        <v>0</v>
      </c>
      <c r="BA2446" s="205">
        <f t="shared" si="2374"/>
        <v>0</v>
      </c>
      <c r="BB2446" s="205">
        <f t="shared" si="2375"/>
        <v>0</v>
      </c>
      <c r="BC2446" s="205">
        <f t="shared" si="2381"/>
        <v>0</v>
      </c>
      <c r="BD2446" s="205">
        <f t="shared" si="2376"/>
        <v>0</v>
      </c>
    </row>
    <row r="2447" spans="2:56" x14ac:dyDescent="0.3">
      <c r="B2447" s="201" t="s">
        <v>220</v>
      </c>
      <c r="C2447" s="255"/>
      <c r="D2447" s="256"/>
      <c r="E2447" s="182">
        <f t="shared" si="2364"/>
        <v>0</v>
      </c>
      <c r="F2447" s="255"/>
      <c r="G2447" s="256"/>
      <c r="H2447" s="182">
        <f t="shared" si="2365"/>
        <v>0</v>
      </c>
      <c r="I2447" s="255"/>
      <c r="J2447" s="257"/>
      <c r="K2447" s="184">
        <f t="shared" si="2366"/>
        <v>0</v>
      </c>
      <c r="L2447" s="255"/>
      <c r="M2447" s="257"/>
      <c r="N2447" s="258"/>
      <c r="O2447" s="255"/>
      <c r="P2447" s="258"/>
      <c r="Q2447" s="177">
        <f t="shared" si="2367"/>
        <v>0</v>
      </c>
      <c r="R2447" s="258"/>
      <c r="S2447" s="258"/>
      <c r="T2447" s="178">
        <f t="shared" si="2377"/>
        <v>0</v>
      </c>
      <c r="U2447" s="157"/>
      <c r="V2447" s="255"/>
      <c r="W2447" s="258"/>
      <c r="X2447" s="177">
        <f t="shared" si="2368"/>
        <v>0</v>
      </c>
      <c r="Y2447" s="258"/>
      <c r="Z2447" s="258"/>
      <c r="AA2447" s="178">
        <f t="shared" si="2378"/>
        <v>0</v>
      </c>
      <c r="AB2447" s="157"/>
      <c r="AC2447" s="255"/>
      <c r="AD2447" s="258"/>
      <c r="AE2447" s="177">
        <f t="shared" si="2369"/>
        <v>0</v>
      </c>
      <c r="AF2447" s="258"/>
      <c r="AG2447" s="258"/>
      <c r="AH2447" s="178">
        <f t="shared" si="2379"/>
        <v>0</v>
      </c>
      <c r="AJ2447" s="252"/>
      <c r="AK2447" s="253"/>
      <c r="AL2447" s="254"/>
      <c r="AM2447" s="253"/>
      <c r="AN2447" s="254"/>
      <c r="AO2447" s="253"/>
      <c r="AP2447" s="254"/>
      <c r="AQ2447" s="253"/>
      <c r="AR2447" s="254"/>
      <c r="AS2447" s="253"/>
      <c r="AT2447" s="254"/>
      <c r="AU2447" s="253"/>
      <c r="AV2447" s="163">
        <f t="shared" si="2370"/>
        <v>0</v>
      </c>
      <c r="AW2447" s="93">
        <f t="shared" si="2371"/>
        <v>0</v>
      </c>
      <c r="AY2447" s="163">
        <f t="shared" si="2372"/>
        <v>0</v>
      </c>
      <c r="AZ2447" s="163">
        <f t="shared" si="2373"/>
        <v>0</v>
      </c>
      <c r="BA2447" s="163">
        <f t="shared" si="2374"/>
        <v>0</v>
      </c>
      <c r="BB2447" s="163">
        <f t="shared" si="2375"/>
        <v>0</v>
      </c>
      <c r="BC2447" s="163">
        <f t="shared" si="2381"/>
        <v>0</v>
      </c>
      <c r="BD2447" s="163">
        <f t="shared" si="2376"/>
        <v>0</v>
      </c>
    </row>
    <row r="2448" spans="2:56" x14ac:dyDescent="0.3">
      <c r="B2448" s="201" t="s">
        <v>221</v>
      </c>
      <c r="C2448" s="255"/>
      <c r="D2448" s="256"/>
      <c r="E2448" s="182">
        <f t="shared" si="2364"/>
        <v>0</v>
      </c>
      <c r="F2448" s="255"/>
      <c r="G2448" s="256"/>
      <c r="H2448" s="182">
        <f t="shared" si="2365"/>
        <v>0</v>
      </c>
      <c r="I2448" s="255"/>
      <c r="J2448" s="257"/>
      <c r="K2448" s="184">
        <f t="shared" si="2366"/>
        <v>0</v>
      </c>
      <c r="L2448" s="255"/>
      <c r="M2448" s="257"/>
      <c r="N2448" s="258"/>
      <c r="O2448" s="255"/>
      <c r="P2448" s="258"/>
      <c r="Q2448" s="177">
        <f t="shared" si="2367"/>
        <v>0</v>
      </c>
      <c r="R2448" s="258"/>
      <c r="S2448" s="258"/>
      <c r="T2448" s="178">
        <f t="shared" si="2377"/>
        <v>0</v>
      </c>
      <c r="U2448" s="157"/>
      <c r="V2448" s="255"/>
      <c r="W2448" s="258"/>
      <c r="X2448" s="177">
        <f t="shared" si="2368"/>
        <v>0</v>
      </c>
      <c r="Y2448" s="258"/>
      <c r="Z2448" s="258"/>
      <c r="AA2448" s="178">
        <f t="shared" si="2378"/>
        <v>0</v>
      </c>
      <c r="AB2448" s="157"/>
      <c r="AC2448" s="255"/>
      <c r="AD2448" s="258"/>
      <c r="AE2448" s="177">
        <f t="shared" si="2369"/>
        <v>0</v>
      </c>
      <c r="AF2448" s="258"/>
      <c r="AG2448" s="258"/>
      <c r="AH2448" s="178">
        <f t="shared" si="2379"/>
        <v>0</v>
      </c>
      <c r="AJ2448" s="252"/>
      <c r="AK2448" s="253"/>
      <c r="AL2448" s="254"/>
      <c r="AM2448" s="253"/>
      <c r="AN2448" s="254"/>
      <c r="AO2448" s="253"/>
      <c r="AP2448" s="254"/>
      <c r="AQ2448" s="253"/>
      <c r="AR2448" s="254"/>
      <c r="AS2448" s="253"/>
      <c r="AT2448" s="254"/>
      <c r="AU2448" s="253"/>
      <c r="AV2448" s="163">
        <f t="shared" si="2370"/>
        <v>0</v>
      </c>
      <c r="AW2448" s="93">
        <f t="shared" si="2371"/>
        <v>0</v>
      </c>
      <c r="AY2448" s="163">
        <f t="shared" si="2372"/>
        <v>0</v>
      </c>
      <c r="AZ2448" s="163">
        <f t="shared" si="2373"/>
        <v>0</v>
      </c>
      <c r="BA2448" s="163">
        <f t="shared" si="2374"/>
        <v>0</v>
      </c>
      <c r="BB2448" s="163">
        <f t="shared" si="2375"/>
        <v>0</v>
      </c>
      <c r="BC2448" s="163">
        <f t="shared" si="2381"/>
        <v>0</v>
      </c>
      <c r="BD2448" s="163">
        <f t="shared" si="2376"/>
        <v>0</v>
      </c>
    </row>
    <row r="2449" spans="2:56" x14ac:dyDescent="0.3">
      <c r="B2449" s="201" t="s">
        <v>222</v>
      </c>
      <c r="C2449" s="255"/>
      <c r="D2449" s="256"/>
      <c r="E2449" s="182">
        <f t="shared" si="2364"/>
        <v>0</v>
      </c>
      <c r="F2449" s="255"/>
      <c r="G2449" s="256"/>
      <c r="H2449" s="182">
        <f t="shared" si="2365"/>
        <v>0</v>
      </c>
      <c r="I2449" s="255"/>
      <c r="J2449" s="257"/>
      <c r="K2449" s="184">
        <f t="shared" si="2366"/>
        <v>0</v>
      </c>
      <c r="L2449" s="255"/>
      <c r="M2449" s="257"/>
      <c r="N2449" s="258"/>
      <c r="O2449" s="255"/>
      <c r="P2449" s="258"/>
      <c r="Q2449" s="177">
        <f t="shared" si="2367"/>
        <v>0</v>
      </c>
      <c r="R2449" s="258"/>
      <c r="S2449" s="258"/>
      <c r="T2449" s="178">
        <f t="shared" si="2377"/>
        <v>0</v>
      </c>
      <c r="U2449" s="157"/>
      <c r="V2449" s="255"/>
      <c r="W2449" s="258"/>
      <c r="X2449" s="177">
        <f t="shared" si="2368"/>
        <v>0</v>
      </c>
      <c r="Y2449" s="258"/>
      <c r="Z2449" s="258"/>
      <c r="AA2449" s="178">
        <f t="shared" si="2378"/>
        <v>0</v>
      </c>
      <c r="AB2449" s="157"/>
      <c r="AC2449" s="255"/>
      <c r="AD2449" s="258"/>
      <c r="AE2449" s="177">
        <f t="shared" si="2369"/>
        <v>0</v>
      </c>
      <c r="AF2449" s="258"/>
      <c r="AG2449" s="258"/>
      <c r="AH2449" s="178">
        <f t="shared" si="2379"/>
        <v>0</v>
      </c>
      <c r="AJ2449" s="252"/>
      <c r="AK2449" s="253"/>
      <c r="AL2449" s="254"/>
      <c r="AM2449" s="253"/>
      <c r="AN2449" s="254"/>
      <c r="AO2449" s="253"/>
      <c r="AP2449" s="254"/>
      <c r="AQ2449" s="253"/>
      <c r="AR2449" s="254"/>
      <c r="AS2449" s="253"/>
      <c r="AT2449" s="254"/>
      <c r="AU2449" s="253"/>
      <c r="AV2449" s="163">
        <f t="shared" si="2370"/>
        <v>0</v>
      </c>
      <c r="AW2449" s="93">
        <f t="shared" si="2371"/>
        <v>0</v>
      </c>
      <c r="AY2449" s="163">
        <f t="shared" si="2372"/>
        <v>0</v>
      </c>
      <c r="AZ2449" s="163">
        <f t="shared" si="2373"/>
        <v>0</v>
      </c>
      <c r="BA2449" s="163">
        <f t="shared" si="2374"/>
        <v>0</v>
      </c>
      <c r="BB2449" s="163">
        <f t="shared" si="2375"/>
        <v>0</v>
      </c>
      <c r="BC2449" s="163">
        <f t="shared" si="2381"/>
        <v>0</v>
      </c>
      <c r="BD2449" s="163">
        <f t="shared" si="2376"/>
        <v>0</v>
      </c>
    </row>
    <row r="2450" spans="2:56" x14ac:dyDescent="0.3">
      <c r="B2450" s="201" t="s">
        <v>223</v>
      </c>
      <c r="C2450" s="255"/>
      <c r="D2450" s="256"/>
      <c r="E2450" s="182">
        <f t="shared" si="2364"/>
        <v>0</v>
      </c>
      <c r="F2450" s="255"/>
      <c r="G2450" s="256"/>
      <c r="H2450" s="182">
        <f t="shared" si="2365"/>
        <v>0</v>
      </c>
      <c r="I2450" s="255"/>
      <c r="J2450" s="257"/>
      <c r="K2450" s="184">
        <f t="shared" si="2366"/>
        <v>0</v>
      </c>
      <c r="L2450" s="255"/>
      <c r="M2450" s="257"/>
      <c r="N2450" s="258"/>
      <c r="O2450" s="255"/>
      <c r="P2450" s="258"/>
      <c r="Q2450" s="177">
        <f t="shared" si="2367"/>
        <v>0</v>
      </c>
      <c r="R2450" s="258"/>
      <c r="S2450" s="258"/>
      <c r="T2450" s="178">
        <f t="shared" si="2377"/>
        <v>0</v>
      </c>
      <c r="U2450" s="157"/>
      <c r="V2450" s="255"/>
      <c r="W2450" s="258"/>
      <c r="X2450" s="177">
        <f t="shared" si="2368"/>
        <v>0</v>
      </c>
      <c r="Y2450" s="258"/>
      <c r="Z2450" s="258"/>
      <c r="AA2450" s="178">
        <f t="shared" si="2378"/>
        <v>0</v>
      </c>
      <c r="AB2450" s="157"/>
      <c r="AC2450" s="255"/>
      <c r="AD2450" s="258"/>
      <c r="AE2450" s="177">
        <f t="shared" si="2369"/>
        <v>0</v>
      </c>
      <c r="AF2450" s="258"/>
      <c r="AG2450" s="258"/>
      <c r="AH2450" s="178">
        <f t="shared" si="2379"/>
        <v>0</v>
      </c>
      <c r="AJ2450" s="252"/>
      <c r="AK2450" s="253"/>
      <c r="AL2450" s="254"/>
      <c r="AM2450" s="253"/>
      <c r="AN2450" s="254"/>
      <c r="AO2450" s="253"/>
      <c r="AP2450" s="254"/>
      <c r="AQ2450" s="253"/>
      <c r="AR2450" s="254"/>
      <c r="AS2450" s="253"/>
      <c r="AT2450" s="254"/>
      <c r="AU2450" s="253"/>
      <c r="AV2450" s="163">
        <f t="shared" si="2370"/>
        <v>0</v>
      </c>
      <c r="AW2450" s="93">
        <f t="shared" si="2371"/>
        <v>0</v>
      </c>
      <c r="AY2450" s="163">
        <f t="shared" si="2372"/>
        <v>0</v>
      </c>
      <c r="AZ2450" s="163">
        <f t="shared" si="2373"/>
        <v>0</v>
      </c>
      <c r="BA2450" s="163">
        <f t="shared" si="2374"/>
        <v>0</v>
      </c>
      <c r="BB2450" s="163">
        <f t="shared" si="2375"/>
        <v>0</v>
      </c>
      <c r="BC2450" s="163">
        <f t="shared" si="2381"/>
        <v>0</v>
      </c>
      <c r="BD2450" s="163">
        <f t="shared" si="2376"/>
        <v>0</v>
      </c>
    </row>
    <row r="2451" spans="2:56" x14ac:dyDescent="0.3">
      <c r="B2451" s="201" t="s">
        <v>224</v>
      </c>
      <c r="C2451" s="255"/>
      <c r="D2451" s="256"/>
      <c r="E2451" s="182">
        <f t="shared" si="2364"/>
        <v>0</v>
      </c>
      <c r="F2451" s="255"/>
      <c r="G2451" s="256"/>
      <c r="H2451" s="182">
        <f t="shared" si="2365"/>
        <v>0</v>
      </c>
      <c r="I2451" s="255"/>
      <c r="J2451" s="257"/>
      <c r="K2451" s="184">
        <f t="shared" si="2366"/>
        <v>0</v>
      </c>
      <c r="L2451" s="255"/>
      <c r="M2451" s="257"/>
      <c r="N2451" s="258"/>
      <c r="O2451" s="255"/>
      <c r="P2451" s="258"/>
      <c r="Q2451" s="177">
        <f t="shared" si="2367"/>
        <v>0</v>
      </c>
      <c r="R2451" s="258"/>
      <c r="S2451" s="258"/>
      <c r="T2451" s="178">
        <f t="shared" si="2377"/>
        <v>0</v>
      </c>
      <c r="U2451" s="157"/>
      <c r="V2451" s="255"/>
      <c r="W2451" s="258"/>
      <c r="X2451" s="177">
        <f t="shared" si="2368"/>
        <v>0</v>
      </c>
      <c r="Y2451" s="258"/>
      <c r="Z2451" s="258"/>
      <c r="AA2451" s="178">
        <f t="shared" si="2378"/>
        <v>0</v>
      </c>
      <c r="AB2451" s="157"/>
      <c r="AC2451" s="255"/>
      <c r="AD2451" s="258"/>
      <c r="AE2451" s="177">
        <f t="shared" si="2369"/>
        <v>0</v>
      </c>
      <c r="AF2451" s="258"/>
      <c r="AG2451" s="258"/>
      <c r="AH2451" s="178">
        <f t="shared" si="2379"/>
        <v>0</v>
      </c>
      <c r="AJ2451" s="252"/>
      <c r="AK2451" s="253"/>
      <c r="AL2451" s="254"/>
      <c r="AM2451" s="253"/>
      <c r="AN2451" s="254"/>
      <c r="AO2451" s="253"/>
      <c r="AP2451" s="254"/>
      <c r="AQ2451" s="253"/>
      <c r="AR2451" s="254"/>
      <c r="AS2451" s="253"/>
      <c r="AT2451" s="254"/>
      <c r="AU2451" s="253"/>
      <c r="AV2451" s="163">
        <f t="shared" si="2370"/>
        <v>0</v>
      </c>
      <c r="AW2451" s="93">
        <f t="shared" si="2371"/>
        <v>0</v>
      </c>
      <c r="AY2451" s="163">
        <f t="shared" si="2372"/>
        <v>0</v>
      </c>
      <c r="AZ2451" s="163">
        <f t="shared" si="2373"/>
        <v>0</v>
      </c>
      <c r="BA2451" s="163">
        <f t="shared" si="2374"/>
        <v>0</v>
      </c>
      <c r="BB2451" s="163">
        <f t="shared" si="2375"/>
        <v>0</v>
      </c>
      <c r="BC2451" s="163">
        <f t="shared" si="2381"/>
        <v>0</v>
      </c>
      <c r="BD2451" s="163">
        <f t="shared" si="2376"/>
        <v>0</v>
      </c>
    </row>
    <row r="2452" spans="2:56" x14ac:dyDescent="0.3">
      <c r="B2452" s="201" t="s">
        <v>225</v>
      </c>
      <c r="C2452" s="255"/>
      <c r="D2452" s="256"/>
      <c r="E2452" s="182">
        <f t="shared" si="2364"/>
        <v>0</v>
      </c>
      <c r="F2452" s="255"/>
      <c r="G2452" s="256"/>
      <c r="H2452" s="182">
        <f t="shared" si="2365"/>
        <v>0</v>
      </c>
      <c r="I2452" s="255"/>
      <c r="J2452" s="257"/>
      <c r="K2452" s="184">
        <f t="shared" si="2366"/>
        <v>0</v>
      </c>
      <c r="L2452" s="255"/>
      <c r="M2452" s="257"/>
      <c r="N2452" s="258"/>
      <c r="O2452" s="255"/>
      <c r="P2452" s="258"/>
      <c r="Q2452" s="177">
        <f t="shared" si="2367"/>
        <v>0</v>
      </c>
      <c r="R2452" s="258"/>
      <c r="S2452" s="258"/>
      <c r="T2452" s="178">
        <f t="shared" si="2377"/>
        <v>0</v>
      </c>
      <c r="U2452" s="157"/>
      <c r="V2452" s="255"/>
      <c r="W2452" s="258"/>
      <c r="X2452" s="177">
        <f t="shared" si="2368"/>
        <v>0</v>
      </c>
      <c r="Y2452" s="258"/>
      <c r="Z2452" s="258"/>
      <c r="AA2452" s="178">
        <f t="shared" si="2378"/>
        <v>0</v>
      </c>
      <c r="AB2452" s="157"/>
      <c r="AC2452" s="255"/>
      <c r="AD2452" s="258"/>
      <c r="AE2452" s="177">
        <f t="shared" si="2369"/>
        <v>0</v>
      </c>
      <c r="AF2452" s="258"/>
      <c r="AG2452" s="258"/>
      <c r="AH2452" s="178">
        <f t="shared" si="2379"/>
        <v>0</v>
      </c>
      <c r="AJ2452" s="252"/>
      <c r="AK2452" s="253"/>
      <c r="AL2452" s="254"/>
      <c r="AM2452" s="253"/>
      <c r="AN2452" s="254"/>
      <c r="AO2452" s="253"/>
      <c r="AP2452" s="254"/>
      <c r="AQ2452" s="253"/>
      <c r="AR2452" s="254"/>
      <c r="AS2452" s="253"/>
      <c r="AT2452" s="254"/>
      <c r="AU2452" s="253"/>
      <c r="AV2452" s="163">
        <f t="shared" si="2370"/>
        <v>0</v>
      </c>
      <c r="AW2452" s="93">
        <f t="shared" si="2371"/>
        <v>0</v>
      </c>
      <c r="AY2452" s="163">
        <f t="shared" si="2372"/>
        <v>0</v>
      </c>
      <c r="AZ2452" s="163">
        <f t="shared" si="2373"/>
        <v>0</v>
      </c>
      <c r="BA2452" s="163">
        <f t="shared" si="2374"/>
        <v>0</v>
      </c>
      <c r="BB2452" s="163">
        <f t="shared" si="2375"/>
        <v>0</v>
      </c>
      <c r="BC2452" s="163">
        <f t="shared" si="2381"/>
        <v>0</v>
      </c>
      <c r="BD2452" s="163">
        <f t="shared" si="2376"/>
        <v>0</v>
      </c>
    </row>
    <row r="2453" spans="2:56" x14ac:dyDescent="0.3">
      <c r="B2453" s="201" t="s">
        <v>226</v>
      </c>
      <c r="C2453" s="255"/>
      <c r="D2453" s="256"/>
      <c r="E2453" s="182">
        <f t="shared" ref="E2453:E2458" si="2403">IFERROR(D2453/C2453,0)</f>
        <v>0</v>
      </c>
      <c r="F2453" s="255"/>
      <c r="G2453" s="256"/>
      <c r="H2453" s="182">
        <f t="shared" ref="H2453:H2458" si="2404">IFERROR(G2453/F2453,0)</f>
        <v>0</v>
      </c>
      <c r="I2453" s="255"/>
      <c r="J2453" s="257"/>
      <c r="K2453" s="184">
        <f t="shared" ref="K2453:K2458" si="2405">IFERROR(J2453/I2453,0)</f>
        <v>0</v>
      </c>
      <c r="L2453" s="255"/>
      <c r="M2453" s="257"/>
      <c r="N2453" s="258"/>
      <c r="O2453" s="255"/>
      <c r="P2453" s="258"/>
      <c r="Q2453" s="177">
        <f t="shared" ref="Q2453:Q2463" si="2406">SUM(O2453:P2453)</f>
        <v>0</v>
      </c>
      <c r="R2453" s="258"/>
      <c r="S2453" s="258"/>
      <c r="T2453" s="178">
        <f t="shared" si="2377"/>
        <v>0</v>
      </c>
      <c r="U2453" s="157"/>
      <c r="V2453" s="255"/>
      <c r="W2453" s="258"/>
      <c r="X2453" s="177">
        <f t="shared" ref="X2453:X2463" si="2407">SUM(V2453:W2453)</f>
        <v>0</v>
      </c>
      <c r="Y2453" s="258"/>
      <c r="Z2453" s="258"/>
      <c r="AA2453" s="178">
        <f t="shared" si="2378"/>
        <v>0</v>
      </c>
      <c r="AB2453" s="157"/>
      <c r="AC2453" s="255"/>
      <c r="AD2453" s="258"/>
      <c r="AE2453" s="177">
        <f t="shared" ref="AE2453:AE2463" si="2408">SUM(AC2453:AD2453)</f>
        <v>0</v>
      </c>
      <c r="AF2453" s="258"/>
      <c r="AG2453" s="258"/>
      <c r="AH2453" s="178">
        <f t="shared" si="2379"/>
        <v>0</v>
      </c>
      <c r="AJ2453" s="252"/>
      <c r="AK2453" s="253"/>
      <c r="AL2453" s="254"/>
      <c r="AM2453" s="253"/>
      <c r="AN2453" s="254"/>
      <c r="AO2453" s="253"/>
      <c r="AP2453" s="254"/>
      <c r="AQ2453" s="253"/>
      <c r="AR2453" s="254"/>
      <c r="AS2453" s="253"/>
      <c r="AT2453" s="254"/>
      <c r="AU2453" s="253"/>
      <c r="AV2453" s="163">
        <f t="shared" ref="AV2453:AV2458" si="2409">SUM(AJ2453:AU2453)</f>
        <v>0</v>
      </c>
      <c r="AW2453" s="93">
        <f t="shared" ref="AW2453:AW2458" si="2410">T2453-AV2453</f>
        <v>0</v>
      </c>
      <c r="AY2453" s="163">
        <f t="shared" ref="AY2453:AY2458" si="2411">SUM(AJ2453:AL2453)</f>
        <v>0</v>
      </c>
      <c r="AZ2453" s="163">
        <f t="shared" ref="AZ2453:AZ2458" si="2412">SUM(AM2453:AO2453)</f>
        <v>0</v>
      </c>
      <c r="BA2453" s="163">
        <f t="shared" ref="BA2453:BA2458" si="2413">SUM(AP2453:AR2453)</f>
        <v>0</v>
      </c>
      <c r="BB2453" s="163">
        <f t="shared" ref="BB2453:BB2458" si="2414">SUM(AS2453:AU2453)</f>
        <v>0</v>
      </c>
      <c r="BC2453" s="163">
        <f t="shared" si="2381"/>
        <v>0</v>
      </c>
      <c r="BD2453" s="163">
        <f t="shared" ref="BD2453:BD2458" si="2415">T2453-BC2453</f>
        <v>0</v>
      </c>
    </row>
    <row r="2454" spans="2:56" x14ac:dyDescent="0.3">
      <c r="B2454" s="176" t="s">
        <v>227</v>
      </c>
      <c r="C2454" s="103"/>
      <c r="D2454" s="104"/>
      <c r="E2454" s="204">
        <f t="shared" si="2403"/>
        <v>0</v>
      </c>
      <c r="F2454" s="103"/>
      <c r="G2454" s="104"/>
      <c r="H2454" s="204">
        <f t="shared" si="2404"/>
        <v>0</v>
      </c>
      <c r="I2454" s="103"/>
      <c r="J2454" s="106"/>
      <c r="K2454" s="206">
        <f t="shared" si="2405"/>
        <v>0</v>
      </c>
      <c r="L2454" s="103"/>
      <c r="M2454" s="106"/>
      <c r="N2454" s="108"/>
      <c r="O2454" s="103"/>
      <c r="P2454" s="108"/>
      <c r="Q2454" s="208">
        <f t="shared" si="2406"/>
        <v>0</v>
      </c>
      <c r="R2454" s="109"/>
      <c r="S2454" s="109"/>
      <c r="T2454" s="210">
        <f t="shared" ref="T2454:T2463" si="2416">SUM(Q2454:S2454)</f>
        <v>0</v>
      </c>
      <c r="U2454" s="91"/>
      <c r="V2454" s="103"/>
      <c r="W2454" s="108"/>
      <c r="X2454" s="208">
        <f t="shared" si="2407"/>
        <v>0</v>
      </c>
      <c r="Y2454" s="109"/>
      <c r="Z2454" s="109"/>
      <c r="AA2454" s="210">
        <f t="shared" ref="AA2454:AA2463" si="2417">SUM(X2454:Z2454)</f>
        <v>0</v>
      </c>
      <c r="AB2454" s="91"/>
      <c r="AC2454" s="103"/>
      <c r="AD2454" s="108"/>
      <c r="AE2454" s="208">
        <f t="shared" si="2408"/>
        <v>0</v>
      </c>
      <c r="AF2454" s="109"/>
      <c r="AG2454" s="109"/>
      <c r="AH2454" s="210">
        <f t="shared" ref="AH2454:AH2463" si="2418">SUM(AE2454:AG2454)</f>
        <v>0</v>
      </c>
      <c r="AJ2454" s="252"/>
      <c r="AK2454" s="253"/>
      <c r="AL2454" s="254"/>
      <c r="AM2454" s="253"/>
      <c r="AN2454" s="254"/>
      <c r="AO2454" s="253"/>
      <c r="AP2454" s="254"/>
      <c r="AQ2454" s="253"/>
      <c r="AR2454" s="254"/>
      <c r="AS2454" s="253"/>
      <c r="AT2454" s="254"/>
      <c r="AU2454" s="253"/>
      <c r="AV2454" s="163">
        <f t="shared" si="2409"/>
        <v>0</v>
      </c>
      <c r="AW2454" s="211">
        <f t="shared" si="2410"/>
        <v>0</v>
      </c>
      <c r="AY2454" s="163">
        <f t="shared" si="2411"/>
        <v>0</v>
      </c>
      <c r="AZ2454" s="163">
        <f t="shared" si="2412"/>
        <v>0</v>
      </c>
      <c r="BA2454" s="163">
        <f t="shared" si="2413"/>
        <v>0</v>
      </c>
      <c r="BB2454" s="163">
        <f t="shared" si="2414"/>
        <v>0</v>
      </c>
      <c r="BC2454" s="163">
        <f t="shared" si="2381"/>
        <v>0</v>
      </c>
      <c r="BD2454" s="163">
        <f t="shared" si="2415"/>
        <v>0</v>
      </c>
    </row>
    <row r="2455" spans="2:56" x14ac:dyDescent="0.3">
      <c r="B2455" s="176" t="s">
        <v>228</v>
      </c>
      <c r="C2455" s="103"/>
      <c r="D2455" s="104"/>
      <c r="E2455" s="204">
        <f t="shared" si="2403"/>
        <v>0</v>
      </c>
      <c r="F2455" s="103"/>
      <c r="G2455" s="104"/>
      <c r="H2455" s="204">
        <f t="shared" si="2404"/>
        <v>0</v>
      </c>
      <c r="I2455" s="103"/>
      <c r="J2455" s="106"/>
      <c r="K2455" s="206">
        <f t="shared" si="2405"/>
        <v>0</v>
      </c>
      <c r="L2455" s="103"/>
      <c r="M2455" s="106"/>
      <c r="N2455" s="108"/>
      <c r="O2455" s="103"/>
      <c r="P2455" s="108"/>
      <c r="Q2455" s="208">
        <f t="shared" si="2406"/>
        <v>0</v>
      </c>
      <c r="R2455" s="109"/>
      <c r="S2455" s="109"/>
      <c r="T2455" s="210">
        <f t="shared" si="2416"/>
        <v>0</v>
      </c>
      <c r="U2455" s="91"/>
      <c r="V2455" s="103"/>
      <c r="W2455" s="108"/>
      <c r="X2455" s="208">
        <f t="shared" si="2407"/>
        <v>0</v>
      </c>
      <c r="Y2455" s="109"/>
      <c r="Z2455" s="109"/>
      <c r="AA2455" s="210">
        <f t="shared" si="2417"/>
        <v>0</v>
      </c>
      <c r="AB2455" s="91"/>
      <c r="AC2455" s="103"/>
      <c r="AD2455" s="108"/>
      <c r="AE2455" s="208">
        <f t="shared" si="2408"/>
        <v>0</v>
      </c>
      <c r="AF2455" s="109"/>
      <c r="AG2455" s="109"/>
      <c r="AH2455" s="210">
        <f t="shared" si="2418"/>
        <v>0</v>
      </c>
      <c r="AJ2455" s="252"/>
      <c r="AK2455" s="253"/>
      <c r="AL2455" s="254"/>
      <c r="AM2455" s="253"/>
      <c r="AN2455" s="254"/>
      <c r="AO2455" s="253"/>
      <c r="AP2455" s="254"/>
      <c r="AQ2455" s="253"/>
      <c r="AR2455" s="254"/>
      <c r="AS2455" s="253"/>
      <c r="AT2455" s="254"/>
      <c r="AU2455" s="253"/>
      <c r="AV2455" s="163">
        <f t="shared" si="2409"/>
        <v>0</v>
      </c>
      <c r="AW2455" s="211">
        <f t="shared" si="2410"/>
        <v>0</v>
      </c>
      <c r="AY2455" s="163">
        <f t="shared" si="2411"/>
        <v>0</v>
      </c>
      <c r="AZ2455" s="163">
        <f t="shared" si="2412"/>
        <v>0</v>
      </c>
      <c r="BA2455" s="163">
        <f t="shared" si="2413"/>
        <v>0</v>
      </c>
      <c r="BB2455" s="163">
        <f t="shared" si="2414"/>
        <v>0</v>
      </c>
      <c r="BC2455" s="163">
        <f t="shared" si="2381"/>
        <v>0</v>
      </c>
      <c r="BD2455" s="163">
        <f t="shared" si="2415"/>
        <v>0</v>
      </c>
    </row>
    <row r="2456" spans="2:56" x14ac:dyDescent="0.3">
      <c r="B2456" s="176" t="s">
        <v>229</v>
      </c>
      <c r="C2456" s="103"/>
      <c r="D2456" s="104"/>
      <c r="E2456" s="204">
        <f t="shared" si="2403"/>
        <v>0</v>
      </c>
      <c r="F2456" s="103"/>
      <c r="G2456" s="104"/>
      <c r="H2456" s="204">
        <f t="shared" si="2404"/>
        <v>0</v>
      </c>
      <c r="I2456" s="103"/>
      <c r="J2456" s="106"/>
      <c r="K2456" s="206">
        <f t="shared" si="2405"/>
        <v>0</v>
      </c>
      <c r="L2456" s="103"/>
      <c r="M2456" s="106"/>
      <c r="N2456" s="108"/>
      <c r="O2456" s="103"/>
      <c r="P2456" s="108"/>
      <c r="Q2456" s="208">
        <f t="shared" si="2406"/>
        <v>0</v>
      </c>
      <c r="R2456" s="109"/>
      <c r="S2456" s="109"/>
      <c r="T2456" s="210">
        <f t="shared" si="2416"/>
        <v>0</v>
      </c>
      <c r="U2456" s="91"/>
      <c r="V2456" s="103"/>
      <c r="W2456" s="108"/>
      <c r="X2456" s="208">
        <f t="shared" si="2407"/>
        <v>0</v>
      </c>
      <c r="Y2456" s="109"/>
      <c r="Z2456" s="109"/>
      <c r="AA2456" s="210">
        <f t="shared" si="2417"/>
        <v>0</v>
      </c>
      <c r="AB2456" s="91"/>
      <c r="AC2456" s="103"/>
      <c r="AD2456" s="108"/>
      <c r="AE2456" s="208">
        <f t="shared" si="2408"/>
        <v>0</v>
      </c>
      <c r="AF2456" s="109"/>
      <c r="AG2456" s="109"/>
      <c r="AH2456" s="210">
        <f t="shared" si="2418"/>
        <v>0</v>
      </c>
      <c r="AJ2456" s="252"/>
      <c r="AK2456" s="253"/>
      <c r="AL2456" s="254"/>
      <c r="AM2456" s="253"/>
      <c r="AN2456" s="254"/>
      <c r="AO2456" s="253"/>
      <c r="AP2456" s="254"/>
      <c r="AQ2456" s="253"/>
      <c r="AR2456" s="254"/>
      <c r="AS2456" s="253"/>
      <c r="AT2456" s="254"/>
      <c r="AU2456" s="253"/>
      <c r="AV2456" s="163">
        <f t="shared" si="2409"/>
        <v>0</v>
      </c>
      <c r="AW2456" s="211">
        <f t="shared" si="2410"/>
        <v>0</v>
      </c>
      <c r="AY2456" s="163">
        <f t="shared" si="2411"/>
        <v>0</v>
      </c>
      <c r="AZ2456" s="163">
        <f t="shared" si="2412"/>
        <v>0</v>
      </c>
      <c r="BA2456" s="163">
        <f t="shared" si="2413"/>
        <v>0</v>
      </c>
      <c r="BB2456" s="163">
        <f t="shared" si="2414"/>
        <v>0</v>
      </c>
      <c r="BC2456" s="163">
        <f t="shared" si="2381"/>
        <v>0</v>
      </c>
      <c r="BD2456" s="163">
        <f t="shared" si="2415"/>
        <v>0</v>
      </c>
    </row>
    <row r="2457" spans="2:56" x14ac:dyDescent="0.3">
      <c r="B2457" s="176" t="s">
        <v>230</v>
      </c>
      <c r="C2457" s="103"/>
      <c r="D2457" s="104"/>
      <c r="E2457" s="204">
        <f t="shared" si="2403"/>
        <v>0</v>
      </c>
      <c r="F2457" s="103"/>
      <c r="G2457" s="104"/>
      <c r="H2457" s="204">
        <f t="shared" si="2404"/>
        <v>0</v>
      </c>
      <c r="I2457" s="103"/>
      <c r="J2457" s="106"/>
      <c r="K2457" s="206">
        <f t="shared" si="2405"/>
        <v>0</v>
      </c>
      <c r="L2457" s="103"/>
      <c r="M2457" s="106"/>
      <c r="N2457" s="108"/>
      <c r="O2457" s="103"/>
      <c r="P2457" s="108"/>
      <c r="Q2457" s="208">
        <f t="shared" si="2406"/>
        <v>0</v>
      </c>
      <c r="R2457" s="109"/>
      <c r="S2457" s="109"/>
      <c r="T2457" s="210">
        <f t="shared" si="2416"/>
        <v>0</v>
      </c>
      <c r="U2457" s="91"/>
      <c r="V2457" s="103"/>
      <c r="W2457" s="108"/>
      <c r="X2457" s="208">
        <f t="shared" si="2407"/>
        <v>0</v>
      </c>
      <c r="Y2457" s="109"/>
      <c r="Z2457" s="109"/>
      <c r="AA2457" s="210">
        <f t="shared" si="2417"/>
        <v>0</v>
      </c>
      <c r="AB2457" s="91"/>
      <c r="AC2457" s="103"/>
      <c r="AD2457" s="108"/>
      <c r="AE2457" s="208">
        <f t="shared" si="2408"/>
        <v>0</v>
      </c>
      <c r="AF2457" s="109"/>
      <c r="AG2457" s="109"/>
      <c r="AH2457" s="210">
        <f t="shared" si="2418"/>
        <v>0</v>
      </c>
      <c r="AJ2457" s="252"/>
      <c r="AK2457" s="253"/>
      <c r="AL2457" s="254"/>
      <c r="AM2457" s="253"/>
      <c r="AN2457" s="254"/>
      <c r="AO2457" s="253"/>
      <c r="AP2457" s="254"/>
      <c r="AQ2457" s="253"/>
      <c r="AR2457" s="254"/>
      <c r="AS2457" s="253"/>
      <c r="AT2457" s="254"/>
      <c r="AU2457" s="253"/>
      <c r="AV2457" s="163">
        <f t="shared" si="2409"/>
        <v>0</v>
      </c>
      <c r="AW2457" s="211">
        <f t="shared" si="2410"/>
        <v>0</v>
      </c>
      <c r="AY2457" s="163">
        <f t="shared" si="2411"/>
        <v>0</v>
      </c>
      <c r="AZ2457" s="163">
        <f t="shared" si="2412"/>
        <v>0</v>
      </c>
      <c r="BA2457" s="163">
        <f t="shared" si="2413"/>
        <v>0</v>
      </c>
      <c r="BB2457" s="163">
        <f t="shared" si="2414"/>
        <v>0</v>
      </c>
      <c r="BC2457" s="163">
        <f t="shared" ref="BC2457:BC2463" si="2419">SUM(AY2457,AZ2457,BA2457,BB2457)</f>
        <v>0</v>
      </c>
      <c r="BD2457" s="163">
        <f t="shared" si="2415"/>
        <v>0</v>
      </c>
    </row>
    <row r="2458" spans="2:56" x14ac:dyDescent="0.3">
      <c r="B2458" s="176" t="s">
        <v>231</v>
      </c>
      <c r="C2458" s="103"/>
      <c r="D2458" s="104"/>
      <c r="E2458" s="204">
        <f t="shared" si="2403"/>
        <v>0</v>
      </c>
      <c r="F2458" s="103"/>
      <c r="G2458" s="104"/>
      <c r="H2458" s="204">
        <f t="shared" si="2404"/>
        <v>0</v>
      </c>
      <c r="I2458" s="103"/>
      <c r="J2458" s="106"/>
      <c r="K2458" s="206">
        <f t="shared" si="2405"/>
        <v>0</v>
      </c>
      <c r="L2458" s="103"/>
      <c r="M2458" s="106"/>
      <c r="N2458" s="108"/>
      <c r="O2458" s="103"/>
      <c r="P2458" s="108"/>
      <c r="Q2458" s="208">
        <f t="shared" si="2406"/>
        <v>0</v>
      </c>
      <c r="R2458" s="109"/>
      <c r="S2458" s="109"/>
      <c r="T2458" s="210">
        <f t="shared" si="2416"/>
        <v>0</v>
      </c>
      <c r="U2458" s="91"/>
      <c r="V2458" s="103"/>
      <c r="W2458" s="108"/>
      <c r="X2458" s="208">
        <f t="shared" si="2407"/>
        <v>0</v>
      </c>
      <c r="Y2458" s="109"/>
      <c r="Z2458" s="109"/>
      <c r="AA2458" s="210">
        <f t="shared" si="2417"/>
        <v>0</v>
      </c>
      <c r="AB2458" s="91"/>
      <c r="AC2458" s="103"/>
      <c r="AD2458" s="108"/>
      <c r="AE2458" s="208">
        <f t="shared" si="2408"/>
        <v>0</v>
      </c>
      <c r="AF2458" s="109"/>
      <c r="AG2458" s="109"/>
      <c r="AH2458" s="210">
        <f t="shared" si="2418"/>
        <v>0</v>
      </c>
      <c r="AJ2458" s="252"/>
      <c r="AK2458" s="253"/>
      <c r="AL2458" s="254"/>
      <c r="AM2458" s="253"/>
      <c r="AN2458" s="254"/>
      <c r="AO2458" s="253"/>
      <c r="AP2458" s="254"/>
      <c r="AQ2458" s="253"/>
      <c r="AR2458" s="254"/>
      <c r="AS2458" s="253"/>
      <c r="AT2458" s="254"/>
      <c r="AU2458" s="253"/>
      <c r="AV2458" s="163">
        <f t="shared" si="2409"/>
        <v>0</v>
      </c>
      <c r="AW2458" s="211">
        <f t="shared" si="2410"/>
        <v>0</v>
      </c>
      <c r="AY2458" s="163">
        <f t="shared" si="2411"/>
        <v>0</v>
      </c>
      <c r="AZ2458" s="163">
        <f t="shared" si="2412"/>
        <v>0</v>
      </c>
      <c r="BA2458" s="163">
        <f t="shared" si="2413"/>
        <v>0</v>
      </c>
      <c r="BB2458" s="163">
        <f t="shared" si="2414"/>
        <v>0</v>
      </c>
      <c r="BC2458" s="163">
        <f t="shared" si="2419"/>
        <v>0</v>
      </c>
      <c r="BD2458" s="163">
        <f t="shared" si="2415"/>
        <v>0</v>
      </c>
    </row>
    <row r="2459" spans="2:56" x14ac:dyDescent="0.3">
      <c r="B2459" s="212" t="s">
        <v>232</v>
      </c>
      <c r="C2459" s="103"/>
      <c r="D2459" s="104"/>
      <c r="E2459" s="105"/>
      <c r="F2459" s="103"/>
      <c r="G2459" s="104"/>
      <c r="H2459" s="105"/>
      <c r="I2459" s="103"/>
      <c r="J2459" s="106"/>
      <c r="K2459" s="107"/>
      <c r="L2459" s="103"/>
      <c r="M2459" s="106"/>
      <c r="N2459" s="108"/>
      <c r="O2459" s="103"/>
      <c r="P2459" s="108"/>
      <c r="Q2459" s="213"/>
      <c r="R2459" s="109"/>
      <c r="S2459" s="109"/>
      <c r="T2459" s="214"/>
      <c r="U2459" s="91"/>
      <c r="V2459" s="103"/>
      <c r="W2459" s="108"/>
      <c r="X2459" s="213"/>
      <c r="Y2459" s="109"/>
      <c r="Z2459" s="109"/>
      <c r="AA2459" s="214"/>
      <c r="AB2459" s="91"/>
      <c r="AC2459" s="103"/>
      <c r="AD2459" s="108"/>
      <c r="AE2459" s="213"/>
      <c r="AF2459" s="109"/>
      <c r="AG2459" s="109"/>
      <c r="AH2459" s="214"/>
      <c r="AJ2459" s="104"/>
      <c r="AK2459" s="106"/>
      <c r="AL2459" s="108"/>
      <c r="AM2459" s="106"/>
      <c r="AN2459" s="108"/>
      <c r="AO2459" s="106"/>
      <c r="AP2459" s="108"/>
      <c r="AQ2459" s="106"/>
      <c r="AR2459" s="108"/>
      <c r="AS2459" s="106"/>
      <c r="AT2459" s="108"/>
      <c r="AU2459" s="106"/>
      <c r="AV2459" s="106"/>
      <c r="AW2459" s="111"/>
      <c r="AY2459" s="106"/>
      <c r="AZ2459" s="106"/>
      <c r="BA2459" s="106"/>
      <c r="BB2459" s="106"/>
      <c r="BC2459" s="106"/>
      <c r="BD2459" s="106"/>
    </row>
    <row r="2460" spans="2:56" x14ac:dyDescent="0.3">
      <c r="B2460" s="215" t="s">
        <v>233</v>
      </c>
      <c r="C2460" s="103"/>
      <c r="D2460" s="104"/>
      <c r="E2460" s="204">
        <f>IFERROR(D2460/C2460,0)</f>
        <v>0</v>
      </c>
      <c r="F2460" s="103"/>
      <c r="G2460" s="104"/>
      <c r="H2460" s="204">
        <f>IFERROR(G2460/F2460,0)</f>
        <v>0</v>
      </c>
      <c r="I2460" s="103"/>
      <c r="J2460" s="106"/>
      <c r="K2460" s="206">
        <f>IFERROR(J2460/I2460,0)</f>
        <v>0</v>
      </c>
      <c r="L2460" s="103"/>
      <c r="M2460" s="106"/>
      <c r="N2460" s="108"/>
      <c r="O2460" s="103"/>
      <c r="P2460" s="108"/>
      <c r="Q2460" s="208">
        <f t="shared" si="2406"/>
        <v>0</v>
      </c>
      <c r="R2460" s="109"/>
      <c r="S2460" s="109"/>
      <c r="T2460" s="210">
        <f t="shared" si="2416"/>
        <v>0</v>
      </c>
      <c r="U2460" s="91"/>
      <c r="V2460" s="103"/>
      <c r="W2460" s="108"/>
      <c r="X2460" s="208">
        <f t="shared" si="2407"/>
        <v>0</v>
      </c>
      <c r="Y2460" s="109"/>
      <c r="Z2460" s="109"/>
      <c r="AA2460" s="210">
        <f t="shared" si="2417"/>
        <v>0</v>
      </c>
      <c r="AB2460" s="91"/>
      <c r="AC2460" s="103"/>
      <c r="AD2460" s="108"/>
      <c r="AE2460" s="208">
        <f t="shared" si="2408"/>
        <v>0</v>
      </c>
      <c r="AF2460" s="109"/>
      <c r="AG2460" s="109"/>
      <c r="AH2460" s="210">
        <f t="shared" si="2418"/>
        <v>0</v>
      </c>
      <c r="AJ2460" s="104"/>
      <c r="AK2460" s="106"/>
      <c r="AL2460" s="108"/>
      <c r="AM2460" s="106"/>
      <c r="AN2460" s="108"/>
      <c r="AO2460" s="106"/>
      <c r="AP2460" s="108"/>
      <c r="AQ2460" s="106"/>
      <c r="AR2460" s="108"/>
      <c r="AS2460" s="106"/>
      <c r="AT2460" s="108"/>
      <c r="AU2460" s="106"/>
      <c r="AV2460" s="205">
        <f>SUM(AJ2460:AU2460)</f>
        <v>0</v>
      </c>
      <c r="AW2460" s="211">
        <f>T2460-AV2460</f>
        <v>0</v>
      </c>
      <c r="AY2460" s="205">
        <f>SUM(AJ2460:AL2460)</f>
        <v>0</v>
      </c>
      <c r="AZ2460" s="205">
        <f>SUM(AM2460:AO2460)</f>
        <v>0</v>
      </c>
      <c r="BA2460" s="205">
        <f>SUM(AP2460:AR2460)</f>
        <v>0</v>
      </c>
      <c r="BB2460" s="205">
        <f>SUM(AS2460:AU2460)</f>
        <v>0</v>
      </c>
      <c r="BC2460" s="205">
        <f t="shared" si="2419"/>
        <v>0</v>
      </c>
      <c r="BD2460" s="205">
        <f>T2460-BC2460</f>
        <v>0</v>
      </c>
    </row>
    <row r="2461" spans="2:56" x14ac:dyDescent="0.3">
      <c r="B2461" s="215" t="s">
        <v>234</v>
      </c>
      <c r="C2461" s="103"/>
      <c r="D2461" s="104"/>
      <c r="E2461" s="204">
        <f>IFERROR(D2461/C2461,0)</f>
        <v>0</v>
      </c>
      <c r="F2461" s="103"/>
      <c r="G2461" s="104"/>
      <c r="H2461" s="204">
        <f>IFERROR(G2461/F2461,0)</f>
        <v>0</v>
      </c>
      <c r="I2461" s="103"/>
      <c r="J2461" s="106"/>
      <c r="K2461" s="206">
        <f>IFERROR(J2461/I2461,0)</f>
        <v>0</v>
      </c>
      <c r="L2461" s="103"/>
      <c r="M2461" s="106"/>
      <c r="N2461" s="108"/>
      <c r="O2461" s="103"/>
      <c r="P2461" s="108"/>
      <c r="Q2461" s="208">
        <f t="shared" si="2406"/>
        <v>0</v>
      </c>
      <c r="R2461" s="109"/>
      <c r="S2461" s="109"/>
      <c r="T2461" s="210">
        <f t="shared" si="2416"/>
        <v>0</v>
      </c>
      <c r="U2461" s="91"/>
      <c r="V2461" s="103"/>
      <c r="W2461" s="108"/>
      <c r="X2461" s="208">
        <f t="shared" si="2407"/>
        <v>0</v>
      </c>
      <c r="Y2461" s="109"/>
      <c r="Z2461" s="109"/>
      <c r="AA2461" s="210">
        <f t="shared" si="2417"/>
        <v>0</v>
      </c>
      <c r="AB2461" s="91"/>
      <c r="AC2461" s="103"/>
      <c r="AD2461" s="108"/>
      <c r="AE2461" s="208">
        <f t="shared" si="2408"/>
        <v>0</v>
      </c>
      <c r="AF2461" s="109"/>
      <c r="AG2461" s="109"/>
      <c r="AH2461" s="210">
        <f t="shared" si="2418"/>
        <v>0</v>
      </c>
      <c r="AJ2461" s="104"/>
      <c r="AK2461" s="106"/>
      <c r="AL2461" s="108"/>
      <c r="AM2461" s="106"/>
      <c r="AN2461" s="108"/>
      <c r="AO2461" s="106"/>
      <c r="AP2461" s="108"/>
      <c r="AQ2461" s="106"/>
      <c r="AR2461" s="108"/>
      <c r="AS2461" s="106"/>
      <c r="AT2461" s="108"/>
      <c r="AU2461" s="106"/>
      <c r="AV2461" s="205">
        <f>SUM(AJ2461:AU2461)</f>
        <v>0</v>
      </c>
      <c r="AW2461" s="211">
        <f>T2461-AV2461</f>
        <v>0</v>
      </c>
      <c r="AY2461" s="205">
        <f>SUM(AJ2461:AL2461)</f>
        <v>0</v>
      </c>
      <c r="AZ2461" s="205">
        <f>SUM(AM2461:AO2461)</f>
        <v>0</v>
      </c>
      <c r="BA2461" s="205">
        <f>SUM(AP2461:AR2461)</f>
        <v>0</v>
      </c>
      <c r="BB2461" s="205">
        <f>SUM(AS2461:AU2461)</f>
        <v>0</v>
      </c>
      <c r="BC2461" s="205">
        <f t="shared" si="2419"/>
        <v>0</v>
      </c>
      <c r="BD2461" s="205">
        <f>T2461-BC2461</f>
        <v>0</v>
      </c>
    </row>
    <row r="2462" spans="2:56" s="124" customFormat="1" ht="13.2" thickBot="1" x14ac:dyDescent="0.35">
      <c r="B2462" s="216" t="s">
        <v>235</v>
      </c>
      <c r="C2462" s="259"/>
      <c r="D2462" s="260"/>
      <c r="E2462" s="219">
        <f>IFERROR(D2462/C2462,0)</f>
        <v>0</v>
      </c>
      <c r="F2462" s="259"/>
      <c r="G2462" s="260"/>
      <c r="H2462" s="219">
        <f>IFERROR(G2462/F2462,0)</f>
        <v>0</v>
      </c>
      <c r="I2462" s="259"/>
      <c r="J2462" s="261"/>
      <c r="K2462" s="221">
        <f>IFERROR(J2462/I2462,0)</f>
        <v>0</v>
      </c>
      <c r="L2462" s="259"/>
      <c r="M2462" s="261"/>
      <c r="N2462" s="262"/>
      <c r="O2462" s="259"/>
      <c r="P2462" s="262"/>
      <c r="Q2462" s="223">
        <f t="shared" si="2406"/>
        <v>0</v>
      </c>
      <c r="R2462" s="263"/>
      <c r="S2462" s="263"/>
      <c r="T2462" s="225">
        <f t="shared" si="2416"/>
        <v>0</v>
      </c>
      <c r="U2462" s="121"/>
      <c r="V2462" s="259"/>
      <c r="W2462" s="262"/>
      <c r="X2462" s="223">
        <f t="shared" si="2407"/>
        <v>0</v>
      </c>
      <c r="Y2462" s="263"/>
      <c r="Z2462" s="263"/>
      <c r="AA2462" s="225">
        <f t="shared" si="2417"/>
        <v>0</v>
      </c>
      <c r="AB2462" s="121"/>
      <c r="AC2462" s="259"/>
      <c r="AD2462" s="262"/>
      <c r="AE2462" s="223">
        <f t="shared" si="2408"/>
        <v>0</v>
      </c>
      <c r="AF2462" s="263"/>
      <c r="AG2462" s="263"/>
      <c r="AH2462" s="225">
        <f t="shared" si="2418"/>
        <v>0</v>
      </c>
      <c r="AJ2462" s="264"/>
      <c r="AK2462" s="265"/>
      <c r="AL2462" s="266"/>
      <c r="AM2462" s="265"/>
      <c r="AN2462" s="266"/>
      <c r="AO2462" s="265"/>
      <c r="AP2462" s="266"/>
      <c r="AQ2462" s="265"/>
      <c r="AR2462" s="266"/>
      <c r="AS2462" s="265"/>
      <c r="AT2462" s="266"/>
      <c r="AU2462" s="265"/>
      <c r="AV2462" s="267">
        <f>SUM(AJ2462:AU2462)</f>
        <v>0</v>
      </c>
      <c r="AW2462" s="226">
        <f>T2462-AV2462</f>
        <v>0</v>
      </c>
      <c r="AX2462" s="198"/>
      <c r="AY2462" s="267">
        <f>SUM(AJ2462:AL2462)</f>
        <v>0</v>
      </c>
      <c r="AZ2462" s="267">
        <f>SUM(AM2462:AO2462)</f>
        <v>0</v>
      </c>
      <c r="BA2462" s="267">
        <f>SUM(AP2462:AR2462)</f>
        <v>0</v>
      </c>
      <c r="BB2462" s="267">
        <f>SUM(AS2462:AU2462)</f>
        <v>0</v>
      </c>
      <c r="BC2462" s="267">
        <f t="shared" si="2419"/>
        <v>0</v>
      </c>
      <c r="BD2462" s="267">
        <f>T2462-BC2462</f>
        <v>0</v>
      </c>
    </row>
    <row r="2463" spans="2:56" ht="13.2" thickBot="1" x14ac:dyDescent="0.35">
      <c r="B2463" s="227" t="s">
        <v>236</v>
      </c>
      <c r="C2463" s="137">
        <f>SUM(C2261,C2412,C2434,C2462)</f>
        <v>27970725</v>
      </c>
      <c r="D2463" s="138">
        <f>SUM(D2261,D2412,D2434,D2462)</f>
        <v>27522551.420000002</v>
      </c>
      <c r="E2463" s="139">
        <f>IFERROR(D2463/C2463,0)</f>
        <v>0.98397704814587406</v>
      </c>
      <c r="F2463" s="137">
        <f>SUM(F2261,F2412,F2434,F2462)</f>
        <v>30126858</v>
      </c>
      <c r="G2463" s="138">
        <f>SUM(G2261,G2412,G2434,G2462)</f>
        <v>29935885.140000001</v>
      </c>
      <c r="H2463" s="139">
        <f>IFERROR(G2463/F2463,0)</f>
        <v>0.9936610429139342</v>
      </c>
      <c r="I2463" s="137">
        <f>SUM(I2261,I2412,I2434,I2462)</f>
        <v>24320704</v>
      </c>
      <c r="J2463" s="140">
        <f>SUM(J2261,J2412,J2434,J2462)</f>
        <v>24036568.399999995</v>
      </c>
      <c r="K2463" s="141">
        <f>IFERROR(J2463/I2463,0)</f>
        <v>0.98831713095147222</v>
      </c>
      <c r="L2463" s="137">
        <f>SUM(L2261,L2412,L2434,L2462)</f>
        <v>24277951</v>
      </c>
      <c r="M2463" s="140">
        <f>SUM(M2261,M2412,M2434,M2462)</f>
        <v>25363730</v>
      </c>
      <c r="N2463" s="142">
        <f>SUM(N2261,N2412,N2434,N2462)</f>
        <v>0</v>
      </c>
      <c r="O2463" s="137">
        <f>SUM(O2261,O2412,O2434,O2462)</f>
        <v>20891007.114530563</v>
      </c>
      <c r="P2463" s="142">
        <f>SUM(P2261,P2412,P2434,P2462)</f>
        <v>76061</v>
      </c>
      <c r="Q2463" s="228">
        <f t="shared" si="2406"/>
        <v>20967068.114530563</v>
      </c>
      <c r="R2463" s="142">
        <f>SUM(R2261,R2412,R2434,R2462)</f>
        <v>0</v>
      </c>
      <c r="S2463" s="142">
        <f>SUM(S2261,S2412,S2434,S2462)</f>
        <v>0</v>
      </c>
      <c r="T2463" s="229">
        <f t="shared" si="2416"/>
        <v>20967068.114530563</v>
      </c>
      <c r="U2463" s="92"/>
      <c r="V2463" s="137">
        <f>SUM(V2261,V2412,V2434,V2462)</f>
        <v>3246215</v>
      </c>
      <c r="W2463" s="142">
        <f>SUM(W2261,W2412,W2434,W2462)</f>
        <v>0</v>
      </c>
      <c r="X2463" s="228">
        <f t="shared" si="2407"/>
        <v>3246215</v>
      </c>
      <c r="Y2463" s="142">
        <f>SUM(Y2261,Y2412,Y2434,Y2462)</f>
        <v>0</v>
      </c>
      <c r="Z2463" s="142">
        <f>SUM(Z2261,Z2412,Z2434,Z2462)</f>
        <v>0</v>
      </c>
      <c r="AA2463" s="229">
        <f t="shared" si="2417"/>
        <v>3246215</v>
      </c>
      <c r="AB2463" s="92"/>
      <c r="AC2463" s="137">
        <f>SUM(AC2261,AC2412,AC2434,AC2462)</f>
        <v>3391970</v>
      </c>
      <c r="AD2463" s="142">
        <f>SUM(AD2261,AD2412,AD2434,AD2462)</f>
        <v>0</v>
      </c>
      <c r="AE2463" s="228">
        <f t="shared" si="2408"/>
        <v>3391970</v>
      </c>
      <c r="AF2463" s="142">
        <f>SUM(AF2261,AF2412,AF2434,AF2462)</f>
        <v>0</v>
      </c>
      <c r="AG2463" s="142">
        <f>SUM(AG2261,AG2412,AG2434,AG2462)</f>
        <v>0</v>
      </c>
      <c r="AH2463" s="229">
        <f t="shared" si="2418"/>
        <v>3391970</v>
      </c>
      <c r="AJ2463" s="138">
        <f t="shared" ref="AJ2463:AU2463" si="2420">SUM(AJ2261,AJ2412,AJ2434,AJ2462)</f>
        <v>1407310.5928775468</v>
      </c>
      <c r="AK2463" s="140">
        <f t="shared" si="2420"/>
        <v>1469765.5928775501</v>
      </c>
      <c r="AL2463" s="142">
        <f t="shared" si="2420"/>
        <v>2150686.5928775501</v>
      </c>
      <c r="AM2463" s="140">
        <f t="shared" si="2420"/>
        <v>1798447.592877547</v>
      </c>
      <c r="AN2463" s="142">
        <f t="shared" si="2420"/>
        <v>1749578.592877547</v>
      </c>
      <c r="AO2463" s="140">
        <f t="shared" si="2420"/>
        <v>1815243.5928775501</v>
      </c>
      <c r="AP2463" s="142">
        <f t="shared" si="2420"/>
        <v>1740547.592877547</v>
      </c>
      <c r="AQ2463" s="140">
        <f t="shared" si="2420"/>
        <v>1863275.592877547</v>
      </c>
      <c r="AR2463" s="142">
        <f t="shared" si="2420"/>
        <v>1789509.5928775503</v>
      </c>
      <c r="AS2463" s="140">
        <f t="shared" si="2420"/>
        <v>1613425.592877547</v>
      </c>
      <c r="AT2463" s="142">
        <f t="shared" si="2420"/>
        <v>1709025.592877547</v>
      </c>
      <c r="AU2463" s="140">
        <f t="shared" si="2420"/>
        <v>1860251.5928775354</v>
      </c>
      <c r="AV2463" s="140">
        <f>SUM(AJ2463:AU2463)</f>
        <v>20967068.114530567</v>
      </c>
      <c r="AW2463" s="146">
        <f>T2463-AV2463</f>
        <v>0</v>
      </c>
      <c r="AY2463" s="140">
        <f>SUM(AJ2463:AL2463)</f>
        <v>5027762.7786326464</v>
      </c>
      <c r="AZ2463" s="140">
        <f>SUM(AM2463:AO2463)</f>
        <v>5363269.7786326446</v>
      </c>
      <c r="BA2463" s="140">
        <f>SUM(AP2463:AR2463)</f>
        <v>5393332.7786326446</v>
      </c>
      <c r="BB2463" s="140">
        <f>SUM(AS2463:AU2463)</f>
        <v>5182702.7786326297</v>
      </c>
      <c r="BC2463" s="140">
        <f t="shared" si="2419"/>
        <v>20967068.114530563</v>
      </c>
      <c r="BD2463" s="140">
        <f>T2463-BC2463</f>
        <v>0</v>
      </c>
    </row>
    <row r="2464" spans="2:56" ht="15" thickBot="1" x14ac:dyDescent="0.35">
      <c r="B2464" s="282" t="s">
        <v>247</v>
      </c>
      <c r="C2464" s="273"/>
      <c r="D2464" s="274"/>
      <c r="E2464" s="275"/>
      <c r="F2464" s="273"/>
      <c r="G2464" s="274"/>
      <c r="H2464" s="275"/>
      <c r="I2464" s="273"/>
      <c r="J2464" s="276"/>
      <c r="K2464" s="277"/>
      <c r="L2464" s="273"/>
      <c r="M2464" s="276"/>
      <c r="N2464" s="278"/>
      <c r="O2464" s="273"/>
      <c r="P2464" s="279"/>
      <c r="Q2464" s="279"/>
      <c r="R2464" s="279"/>
      <c r="S2464" s="279"/>
      <c r="T2464" s="280"/>
      <c r="U2464" s="92"/>
      <c r="V2464" s="281"/>
      <c r="W2464" s="279"/>
      <c r="X2464" s="279"/>
      <c r="Y2464" s="279"/>
      <c r="Z2464" s="279"/>
      <c r="AA2464" s="280"/>
      <c r="AB2464" s="92"/>
      <c r="AC2464" s="281"/>
      <c r="AD2464" s="279"/>
      <c r="AE2464" s="279"/>
      <c r="AF2464" s="279"/>
      <c r="AG2464" s="279"/>
      <c r="AH2464" s="280"/>
      <c r="AJ2464" s="238"/>
      <c r="AK2464" s="238"/>
      <c r="AL2464" s="238"/>
      <c r="AM2464" s="238"/>
      <c r="AN2464" s="238"/>
      <c r="AO2464" s="238"/>
      <c r="AP2464" s="238"/>
      <c r="AQ2464" s="238"/>
      <c r="AR2464" s="238"/>
      <c r="AS2464" s="238"/>
      <c r="AT2464" s="238"/>
      <c r="AU2464" s="238"/>
      <c r="AV2464" s="238"/>
      <c r="AW2464" s="239"/>
      <c r="AY2464" s="238"/>
      <c r="AZ2464" s="238"/>
      <c r="BA2464" s="238"/>
      <c r="BB2464" s="238"/>
      <c r="BC2464" s="238"/>
      <c r="BD2464" s="238"/>
    </row>
    <row r="2465" spans="2:56" ht="13.2" thickBot="1" x14ac:dyDescent="0.35">
      <c r="B2465" s="136" t="s">
        <v>49</v>
      </c>
      <c r="C2465" s="137">
        <f>SUM(C2466,C2482,C2613)</f>
        <v>8698460</v>
      </c>
      <c r="D2465" s="138">
        <f>SUM(D2466,D2482,D2613)</f>
        <v>8648861.9499999993</v>
      </c>
      <c r="E2465" s="139">
        <f t="shared" ref="E2465:E2528" si="2421">IFERROR(D2465/C2465,0)</f>
        <v>0.9942980654046808</v>
      </c>
      <c r="F2465" s="137">
        <f>SUM(F2466,F2482,F2613)</f>
        <v>8979964</v>
      </c>
      <c r="G2465" s="138">
        <f>SUM(G2466,G2482,G2613)</f>
        <v>8860812.3300000001</v>
      </c>
      <c r="H2465" s="139">
        <f t="shared" ref="H2465:H2528" si="2422">IFERROR(G2465/F2465,0)</f>
        <v>0.98673138667371052</v>
      </c>
      <c r="I2465" s="137">
        <f>SUM(I2466,I2482,I2613)</f>
        <v>8712460</v>
      </c>
      <c r="J2465" s="140">
        <f>SUM(J2466,J2482,J2613)</f>
        <v>8694134.2800000012</v>
      </c>
      <c r="K2465" s="141">
        <f t="shared" ref="K2465:K2528" si="2423">IFERROR(J2465/I2465,0)</f>
        <v>0.99789660784669332</v>
      </c>
      <c r="L2465" s="137">
        <f>SUM(L2466,L2482,L2613)</f>
        <v>9854987</v>
      </c>
      <c r="M2465" s="140">
        <f>SUM(M2466,M2482,M2613)</f>
        <v>9984737</v>
      </c>
      <c r="N2465" s="142">
        <f>SUM(N2466,N2482,N2613)</f>
        <v>0</v>
      </c>
      <c r="O2465" s="137">
        <f>SUM(O2466,O2482,O2613)</f>
        <v>9436758.1117461994</v>
      </c>
      <c r="P2465" s="142">
        <f>SUM(P2466,P2482,P2613)</f>
        <v>35750</v>
      </c>
      <c r="Q2465" s="143">
        <f t="shared" ref="Q2465:Q2528" si="2424">SUM(O2465:P2465)</f>
        <v>9472508.1117461994</v>
      </c>
      <c r="R2465" s="144">
        <f>SUM(R2466,R2482,R2613)</f>
        <v>0</v>
      </c>
      <c r="S2465" s="144">
        <f>SUM(S2466,S2482,S2613)</f>
        <v>0</v>
      </c>
      <c r="T2465" s="145">
        <f>SUM(Q2465:S2465)</f>
        <v>9472508.1117461994</v>
      </c>
      <c r="U2465" s="91"/>
      <c r="V2465" s="137">
        <f>SUM(V2466,V2482,V2613)</f>
        <v>188350</v>
      </c>
      <c r="W2465" s="142">
        <f>SUM(W2466,W2482,W2613)</f>
        <v>0</v>
      </c>
      <c r="X2465" s="143">
        <f t="shared" ref="X2465:X2528" si="2425">SUM(V2465:W2465)</f>
        <v>188350</v>
      </c>
      <c r="Y2465" s="144">
        <f>SUM(Y2466,Y2482,Y2613)</f>
        <v>0</v>
      </c>
      <c r="Z2465" s="144">
        <f>SUM(Z2466,Z2482,Z2613)</f>
        <v>0</v>
      </c>
      <c r="AA2465" s="145">
        <f>SUM(X2465:Z2465)</f>
        <v>188350</v>
      </c>
      <c r="AB2465" s="91"/>
      <c r="AC2465" s="137">
        <f>SUM(AC2466,AC2482,AC2613)</f>
        <v>198073</v>
      </c>
      <c r="AD2465" s="142">
        <f>SUM(AD2466,AD2482,AD2613)</f>
        <v>0</v>
      </c>
      <c r="AE2465" s="143">
        <f t="shared" ref="AE2465:AE2528" si="2426">SUM(AC2465:AD2465)</f>
        <v>198073</v>
      </c>
      <c r="AF2465" s="142">
        <f>SUM(AF2466,AF2482,AF2613)</f>
        <v>0</v>
      </c>
      <c r="AG2465" s="142">
        <f>SUM(AG2466,AG2482,AG2613)</f>
        <v>0</v>
      </c>
      <c r="AH2465" s="145">
        <f>SUM(AE2465:AG2465)</f>
        <v>198073</v>
      </c>
      <c r="AJ2465" s="138">
        <f t="shared" ref="AJ2465:AU2465" si="2427">SUM(AJ2466,AJ2482,AJ2613)</f>
        <v>794895.67597885011</v>
      </c>
      <c r="AK2465" s="140">
        <f t="shared" si="2427"/>
        <v>661045.67597885011</v>
      </c>
      <c r="AL2465" s="142">
        <f t="shared" si="2427"/>
        <v>812920.67597885011</v>
      </c>
      <c r="AM2465" s="140">
        <f t="shared" si="2427"/>
        <v>809220.67597885011</v>
      </c>
      <c r="AN2465" s="142">
        <f t="shared" si="2427"/>
        <v>787895.67597885011</v>
      </c>
      <c r="AO2465" s="140">
        <f t="shared" si="2427"/>
        <v>745530.67597885011</v>
      </c>
      <c r="AP2465" s="142">
        <f t="shared" si="2427"/>
        <v>773195.67597885011</v>
      </c>
      <c r="AQ2465" s="140">
        <f t="shared" si="2427"/>
        <v>773195.67597885011</v>
      </c>
      <c r="AR2465" s="142">
        <f t="shared" si="2427"/>
        <v>1159468.6759788501</v>
      </c>
      <c r="AS2465" s="140">
        <f t="shared" si="2427"/>
        <v>771200.67597885011</v>
      </c>
      <c r="AT2465" s="142">
        <f t="shared" si="2427"/>
        <v>773195.67597885011</v>
      </c>
      <c r="AU2465" s="140">
        <f t="shared" si="2427"/>
        <v>610742.67597884848</v>
      </c>
      <c r="AV2465" s="140">
        <f t="shared" ref="AV2465:AV2528" si="2428">SUM(AJ2465:AU2465)</f>
        <v>9472508.1117462013</v>
      </c>
      <c r="AW2465" s="146">
        <f t="shared" ref="AW2465:AW2528" si="2429">T2465-AV2465</f>
        <v>0</v>
      </c>
      <c r="AY2465" s="140">
        <f t="shared" ref="AY2465:AY2528" si="2430">SUM(AJ2465:AL2465)</f>
        <v>2268862.0279365503</v>
      </c>
      <c r="AZ2465" s="140">
        <f t="shared" ref="AZ2465:AZ2528" si="2431">SUM(AM2465:AO2465)</f>
        <v>2342647.0279365503</v>
      </c>
      <c r="BA2465" s="140">
        <f t="shared" ref="BA2465:BA2528" si="2432">SUM(AP2465:AR2465)</f>
        <v>2705860.0279365503</v>
      </c>
      <c r="BB2465" s="140">
        <f t="shared" ref="BB2465:BB2528" si="2433">SUM(AS2465:AU2465)</f>
        <v>2155139.0279365489</v>
      </c>
      <c r="BC2465" s="140">
        <f t="shared" ref="BC2465:BC2528" si="2434">SUM(AY2465,AZ2465,BA2465,BB2465)</f>
        <v>9472508.1117461994</v>
      </c>
      <c r="BD2465" s="140">
        <f t="shared" ref="BD2465:BD2528" si="2435">T2465-BC2465</f>
        <v>0</v>
      </c>
    </row>
    <row r="2466" spans="2:56" x14ac:dyDescent="0.3">
      <c r="B2466" s="148" t="s">
        <v>50</v>
      </c>
      <c r="C2466" s="149">
        <f>SUM(C2467,C2477)</f>
        <v>7895430</v>
      </c>
      <c r="D2466" s="150">
        <f>SUM(D2467,D2477)</f>
        <v>7916119.8499999996</v>
      </c>
      <c r="E2466" s="151">
        <f t="shared" si="2421"/>
        <v>1.0026204842548156</v>
      </c>
      <c r="F2466" s="149">
        <f>SUM(F2467,F2477)</f>
        <v>8401311</v>
      </c>
      <c r="G2466" s="150">
        <f>SUM(G2467,G2477)</f>
        <v>8274169.21</v>
      </c>
      <c r="H2466" s="151">
        <f t="shared" si="2422"/>
        <v>0.98486643453622891</v>
      </c>
      <c r="I2466" s="149">
        <f>SUM(I2467,I2477)</f>
        <v>8135650</v>
      </c>
      <c r="J2466" s="152">
        <f>SUM(J2467,J2477)</f>
        <v>8133120.4700000007</v>
      </c>
      <c r="K2466" s="153">
        <f t="shared" si="2423"/>
        <v>0.99968908077412388</v>
      </c>
      <c r="L2466" s="149">
        <f>SUM(L2467,L2477)</f>
        <v>9562277</v>
      </c>
      <c r="M2466" s="152">
        <f>SUM(M2467,M2477)</f>
        <v>9559627</v>
      </c>
      <c r="N2466" s="154">
        <f>SUM(N2467,N2477)</f>
        <v>0</v>
      </c>
      <c r="O2466" s="149">
        <f>SUM(O2467,O2477)</f>
        <v>9254408.1117461994</v>
      </c>
      <c r="P2466" s="154">
        <f>SUM(P2467,P2477)</f>
        <v>0</v>
      </c>
      <c r="Q2466" s="155">
        <f t="shared" si="2424"/>
        <v>9254408.1117461994</v>
      </c>
      <c r="R2466" s="154">
        <f>SUM(R2467,R2477)</f>
        <v>0</v>
      </c>
      <c r="S2466" s="154">
        <f>SUM(S2467,S2477)</f>
        <v>0</v>
      </c>
      <c r="T2466" s="156">
        <f t="shared" ref="T2466:T2529" si="2436">SUM(Q2466:S2466)</f>
        <v>9254408.1117461994</v>
      </c>
      <c r="U2466" s="157"/>
      <c r="V2466" s="149">
        <f>SUM(V2467,V2477)</f>
        <v>0</v>
      </c>
      <c r="W2466" s="154">
        <f>SUM(W2467,W2477)</f>
        <v>0</v>
      </c>
      <c r="X2466" s="155">
        <f t="shared" si="2425"/>
        <v>0</v>
      </c>
      <c r="Y2466" s="154">
        <f>SUM(Y2467,Y2477)</f>
        <v>0</v>
      </c>
      <c r="Z2466" s="154">
        <f>SUM(Z2467,Z2477)</f>
        <v>0</v>
      </c>
      <c r="AA2466" s="156">
        <f t="shared" ref="AA2466:AA2529" si="2437">SUM(X2466:Z2466)</f>
        <v>0</v>
      </c>
      <c r="AB2466" s="157"/>
      <c r="AC2466" s="149">
        <f>SUM(AC2467,AC2477)</f>
        <v>0</v>
      </c>
      <c r="AD2466" s="154">
        <f>SUM(AD2467,AD2477)</f>
        <v>0</v>
      </c>
      <c r="AE2466" s="155">
        <f t="shared" si="2426"/>
        <v>0</v>
      </c>
      <c r="AF2466" s="154">
        <f>SUM(AF2467,AF2477)</f>
        <v>0</v>
      </c>
      <c r="AG2466" s="154">
        <f>SUM(AG2467,AG2477)</f>
        <v>0</v>
      </c>
      <c r="AH2466" s="156">
        <f t="shared" ref="AH2466:AH2529" si="2438">SUM(AE2466:AG2466)</f>
        <v>0</v>
      </c>
      <c r="AJ2466" s="150">
        <f t="shared" ref="AJ2466:AU2466" si="2439">SUM(AJ2467,AJ2477)</f>
        <v>771200.67597885011</v>
      </c>
      <c r="AK2466" s="152">
        <f t="shared" si="2439"/>
        <v>636200.67597885011</v>
      </c>
      <c r="AL2466" s="154">
        <f t="shared" si="2439"/>
        <v>771200.67597885011</v>
      </c>
      <c r="AM2466" s="152">
        <f t="shared" si="2439"/>
        <v>771200.67597885011</v>
      </c>
      <c r="AN2466" s="154">
        <f t="shared" si="2439"/>
        <v>771200.67597885011</v>
      </c>
      <c r="AO2466" s="152">
        <f t="shared" si="2439"/>
        <v>680535.67597885011</v>
      </c>
      <c r="AP2466" s="154">
        <f t="shared" si="2439"/>
        <v>771200.67597885011</v>
      </c>
      <c r="AQ2466" s="152">
        <f t="shared" si="2439"/>
        <v>771200.67597885011</v>
      </c>
      <c r="AR2466" s="154">
        <f t="shared" si="2439"/>
        <v>1159468.6759788501</v>
      </c>
      <c r="AS2466" s="152">
        <f t="shared" si="2439"/>
        <v>771200.67597885011</v>
      </c>
      <c r="AT2466" s="154">
        <f t="shared" si="2439"/>
        <v>771200.67597885011</v>
      </c>
      <c r="AU2466" s="152">
        <f t="shared" si="2439"/>
        <v>608597.67597884848</v>
      </c>
      <c r="AV2466" s="152">
        <f t="shared" si="2428"/>
        <v>9254408.1117462013</v>
      </c>
      <c r="AW2466" s="158">
        <f t="shared" si="2429"/>
        <v>0</v>
      </c>
      <c r="AY2466" s="152">
        <f t="shared" si="2430"/>
        <v>2178602.0279365503</v>
      </c>
      <c r="AZ2466" s="152">
        <f t="shared" si="2431"/>
        <v>2222937.0279365503</v>
      </c>
      <c r="BA2466" s="152">
        <f t="shared" si="2432"/>
        <v>2701870.0279365503</v>
      </c>
      <c r="BB2466" s="152">
        <f t="shared" si="2433"/>
        <v>2150999.0279365489</v>
      </c>
      <c r="BC2466" s="152">
        <f t="shared" si="2434"/>
        <v>9254408.1117461994</v>
      </c>
      <c r="BD2466" s="152">
        <f t="shared" si="2435"/>
        <v>0</v>
      </c>
    </row>
    <row r="2467" spans="2:56" x14ac:dyDescent="0.3">
      <c r="B2467" s="159" t="s">
        <v>51</v>
      </c>
      <c r="C2467" s="160">
        <f>SUM(C2468:C2476)</f>
        <v>6836272</v>
      </c>
      <c r="D2467" s="161">
        <f>SUM(D2468:D2476)</f>
        <v>6796466.5599999996</v>
      </c>
      <c r="E2467" s="162">
        <f t="shared" si="2421"/>
        <v>0.99417731769596052</v>
      </c>
      <c r="F2467" s="160">
        <f>SUM(F2468:F2476)</f>
        <v>7205491</v>
      </c>
      <c r="G2467" s="161">
        <f>SUM(G2468:G2476)</f>
        <v>7089644.4500000002</v>
      </c>
      <c r="H2467" s="162">
        <f t="shared" si="2422"/>
        <v>0.98392246274403783</v>
      </c>
      <c r="I2467" s="160">
        <f>SUM(I2468:I2476)</f>
        <v>6993881</v>
      </c>
      <c r="J2467" s="163">
        <f>SUM(J2468:J2476)</f>
        <v>6991362.6600000001</v>
      </c>
      <c r="K2467" s="164">
        <f t="shared" si="2423"/>
        <v>0.99963992238358079</v>
      </c>
      <c r="L2467" s="160">
        <f>SUM(L2468:L2476)</f>
        <v>8095783</v>
      </c>
      <c r="M2467" s="163">
        <f>SUM(M2468:M2476)</f>
        <v>8094433</v>
      </c>
      <c r="N2467" s="165">
        <f>SUM(N2468:N2476)</f>
        <v>0</v>
      </c>
      <c r="O2467" s="160">
        <f>SUM(O2468:O2476)</f>
        <v>7817004.7351426501</v>
      </c>
      <c r="P2467" s="165">
        <f>SUM(P2468:P2476)</f>
        <v>0</v>
      </c>
      <c r="Q2467" s="166">
        <f t="shared" si="2424"/>
        <v>7817004.7351426501</v>
      </c>
      <c r="R2467" s="165">
        <f>SUM(R2468:R2476)</f>
        <v>0</v>
      </c>
      <c r="S2467" s="165">
        <f>SUM(S2468:S2476)</f>
        <v>0</v>
      </c>
      <c r="T2467" s="167">
        <f t="shared" si="2436"/>
        <v>7817004.7351426501</v>
      </c>
      <c r="U2467" s="157"/>
      <c r="V2467" s="160">
        <f>SUM(V2468:V2476)</f>
        <v>0</v>
      </c>
      <c r="W2467" s="165">
        <f>SUM(W2468:W2476)</f>
        <v>0</v>
      </c>
      <c r="X2467" s="166">
        <f t="shared" si="2425"/>
        <v>0</v>
      </c>
      <c r="Y2467" s="165">
        <f>SUM(Y2468:Y2476)</f>
        <v>0</v>
      </c>
      <c r="Z2467" s="165">
        <f>SUM(Z2468:Z2476)</f>
        <v>0</v>
      </c>
      <c r="AA2467" s="167">
        <f t="shared" si="2437"/>
        <v>0</v>
      </c>
      <c r="AB2467" s="157"/>
      <c r="AC2467" s="160">
        <f>SUM(AC2468:AC2476)</f>
        <v>0</v>
      </c>
      <c r="AD2467" s="165">
        <f>SUM(AD2468:AD2476)</f>
        <v>0</v>
      </c>
      <c r="AE2467" s="166">
        <f t="shared" si="2426"/>
        <v>0</v>
      </c>
      <c r="AF2467" s="165">
        <f>SUM(AF2468:AF2476)</f>
        <v>0</v>
      </c>
      <c r="AG2467" s="165">
        <f>SUM(AG2468:AG2476)</f>
        <v>0</v>
      </c>
      <c r="AH2467" s="167">
        <f t="shared" si="2438"/>
        <v>0</v>
      </c>
      <c r="AJ2467" s="161">
        <f t="shared" ref="AJ2467:AU2467" si="2440">SUM(AJ2468:AJ2476)</f>
        <v>651417.06126188755</v>
      </c>
      <c r="AK2467" s="163">
        <f t="shared" si="2440"/>
        <v>516417.06126188755</v>
      </c>
      <c r="AL2467" s="165">
        <f t="shared" si="2440"/>
        <v>651417.06126188755</v>
      </c>
      <c r="AM2467" s="163">
        <f t="shared" si="2440"/>
        <v>651417.06126188755</v>
      </c>
      <c r="AN2467" s="165">
        <f t="shared" si="2440"/>
        <v>651417.06126188755</v>
      </c>
      <c r="AO2467" s="163">
        <f t="shared" si="2440"/>
        <v>560752.06126188755</v>
      </c>
      <c r="AP2467" s="165">
        <f t="shared" si="2440"/>
        <v>651417.06126188755</v>
      </c>
      <c r="AQ2467" s="163">
        <f t="shared" si="2440"/>
        <v>651417.06126188755</v>
      </c>
      <c r="AR2467" s="165">
        <f t="shared" si="2440"/>
        <v>1039685.0612618875</v>
      </c>
      <c r="AS2467" s="163">
        <f t="shared" si="2440"/>
        <v>651417.06126188755</v>
      </c>
      <c r="AT2467" s="165">
        <f t="shared" si="2440"/>
        <v>651417.06126188755</v>
      </c>
      <c r="AU2467" s="163">
        <f t="shared" si="2440"/>
        <v>488814.06126188592</v>
      </c>
      <c r="AV2467" s="163">
        <f t="shared" si="2428"/>
        <v>7817004.7351426492</v>
      </c>
      <c r="AW2467" s="168">
        <f t="shared" si="2429"/>
        <v>0</v>
      </c>
      <c r="AY2467" s="163">
        <f t="shared" si="2430"/>
        <v>1819251.1837856625</v>
      </c>
      <c r="AZ2467" s="163">
        <f t="shared" si="2431"/>
        <v>1863586.1837856625</v>
      </c>
      <c r="BA2467" s="163">
        <f t="shared" si="2432"/>
        <v>2342519.1837856625</v>
      </c>
      <c r="BB2467" s="163">
        <f t="shared" si="2433"/>
        <v>1791648.1837856611</v>
      </c>
      <c r="BC2467" s="163">
        <f t="shared" si="2434"/>
        <v>7817004.7351426492</v>
      </c>
      <c r="BD2467" s="163">
        <f t="shared" si="2435"/>
        <v>0</v>
      </c>
    </row>
    <row r="2468" spans="2:56" x14ac:dyDescent="0.3">
      <c r="B2468" s="169" t="s">
        <v>52</v>
      </c>
      <c r="C2468" s="248">
        <v>5740090</v>
      </c>
      <c r="D2468" s="249">
        <v>5697691.21</v>
      </c>
      <c r="E2468" s="172">
        <f t="shared" si="2421"/>
        <v>0.99261356703466319</v>
      </c>
      <c r="F2468" s="248">
        <v>6185716</v>
      </c>
      <c r="G2468" s="249">
        <v>6075095.0800000001</v>
      </c>
      <c r="H2468" s="172">
        <f t="shared" si="2422"/>
        <v>0.98211671534871636</v>
      </c>
      <c r="I2468" s="248">
        <v>5993548</v>
      </c>
      <c r="J2468" s="250">
        <v>5993545.8200000003</v>
      </c>
      <c r="K2468" s="174">
        <f t="shared" si="2423"/>
        <v>0.99999963627554167</v>
      </c>
      <c r="L2468" s="248">
        <v>6786792</v>
      </c>
      <c r="M2468" s="250">
        <v>6786292</v>
      </c>
      <c r="N2468" s="251"/>
      <c r="O2468" s="248">
        <v>6867554.3324661003</v>
      </c>
      <c r="P2468" s="251"/>
      <c r="Q2468" s="166">
        <f t="shared" si="2424"/>
        <v>6867554.3324661003</v>
      </c>
      <c r="R2468" s="251"/>
      <c r="S2468" s="251"/>
      <c r="T2468" s="167">
        <f t="shared" si="2436"/>
        <v>6867554.3324661003</v>
      </c>
      <c r="U2468" s="157"/>
      <c r="V2468" s="248"/>
      <c r="W2468" s="251"/>
      <c r="X2468" s="166">
        <f t="shared" si="2425"/>
        <v>0</v>
      </c>
      <c r="Y2468" s="251"/>
      <c r="Z2468" s="251"/>
      <c r="AA2468" s="167">
        <f t="shared" si="2437"/>
        <v>0</v>
      </c>
      <c r="AB2468" s="157"/>
      <c r="AC2468" s="248"/>
      <c r="AD2468" s="251"/>
      <c r="AE2468" s="166">
        <f t="shared" si="2426"/>
        <v>0</v>
      </c>
      <c r="AF2468" s="251"/>
      <c r="AG2468" s="251"/>
      <c r="AH2468" s="167">
        <f t="shared" si="2438"/>
        <v>0</v>
      </c>
      <c r="AJ2468" s="252">
        <f>T2468/12</f>
        <v>572296.19437217503</v>
      </c>
      <c r="AK2468" s="253">
        <f>572296.194372175-120000</f>
        <v>452296.19437217503</v>
      </c>
      <c r="AL2468" s="254">
        <v>572296.19437217503</v>
      </c>
      <c r="AM2468" s="253">
        <v>572296.19437217503</v>
      </c>
      <c r="AN2468" s="254">
        <v>572296.19437217503</v>
      </c>
      <c r="AO2468" s="253">
        <f>572296.194372175-90665</f>
        <v>481631.19437217503</v>
      </c>
      <c r="AP2468" s="254">
        <v>572296.19437217503</v>
      </c>
      <c r="AQ2468" s="253">
        <v>572296.19437217503</v>
      </c>
      <c r="AR2468" s="254">
        <f>572296.194372175+194134+194134</f>
        <v>960564.19437217503</v>
      </c>
      <c r="AS2468" s="253">
        <v>572296.19437217503</v>
      </c>
      <c r="AT2468" s="254">
        <v>572296.19437217503</v>
      </c>
      <c r="AU2468" s="253">
        <v>394693.1943721734</v>
      </c>
      <c r="AV2468" s="163">
        <f t="shared" si="2428"/>
        <v>6867554.3324661003</v>
      </c>
      <c r="AW2468" s="168">
        <f t="shared" si="2429"/>
        <v>0</v>
      </c>
      <c r="AY2468" s="163">
        <f t="shared" si="2430"/>
        <v>1596888.5831165251</v>
      </c>
      <c r="AZ2468" s="163">
        <f t="shared" si="2431"/>
        <v>1626223.5831165251</v>
      </c>
      <c r="BA2468" s="163">
        <f t="shared" si="2432"/>
        <v>2105156.5831165249</v>
      </c>
      <c r="BB2468" s="163">
        <f t="shared" si="2433"/>
        <v>1539285.5831165235</v>
      </c>
      <c r="BC2468" s="163">
        <f t="shared" si="2434"/>
        <v>6867554.3324660994</v>
      </c>
      <c r="BD2468" s="163">
        <f t="shared" si="2435"/>
        <v>0</v>
      </c>
    </row>
    <row r="2469" spans="2:56" x14ac:dyDescent="0.3">
      <c r="B2469" s="169" t="s">
        <v>53</v>
      </c>
      <c r="C2469" s="248">
        <v>15062</v>
      </c>
      <c r="D2469" s="249">
        <v>10799.31</v>
      </c>
      <c r="E2469" s="172">
        <f t="shared" si="2421"/>
        <v>0.71699043951666441</v>
      </c>
      <c r="F2469" s="248">
        <v>4173</v>
      </c>
      <c r="G2469" s="249"/>
      <c r="H2469" s="172">
        <f t="shared" si="2422"/>
        <v>0</v>
      </c>
      <c r="I2469" s="248">
        <v>4174</v>
      </c>
      <c r="J2469" s="250">
        <v>2671</v>
      </c>
      <c r="K2469" s="174">
        <f t="shared" si="2423"/>
        <v>0.63991375179683752</v>
      </c>
      <c r="L2469" s="248"/>
      <c r="M2469" s="250">
        <v>0</v>
      </c>
      <c r="N2469" s="251"/>
      <c r="O2469" s="248"/>
      <c r="P2469" s="251"/>
      <c r="Q2469" s="166">
        <f t="shared" si="2424"/>
        <v>0</v>
      </c>
      <c r="R2469" s="251"/>
      <c r="S2469" s="251"/>
      <c r="T2469" s="167">
        <f t="shared" si="2436"/>
        <v>0</v>
      </c>
      <c r="U2469" s="157"/>
      <c r="V2469" s="248"/>
      <c r="W2469" s="251"/>
      <c r="X2469" s="166">
        <f t="shared" si="2425"/>
        <v>0</v>
      </c>
      <c r="Y2469" s="251"/>
      <c r="Z2469" s="251"/>
      <c r="AA2469" s="167">
        <f t="shared" si="2437"/>
        <v>0</v>
      </c>
      <c r="AB2469" s="157"/>
      <c r="AC2469" s="248"/>
      <c r="AD2469" s="251"/>
      <c r="AE2469" s="166">
        <f t="shared" si="2426"/>
        <v>0</v>
      </c>
      <c r="AF2469" s="251"/>
      <c r="AG2469" s="251"/>
      <c r="AH2469" s="167">
        <f t="shared" si="2438"/>
        <v>0</v>
      </c>
      <c r="AJ2469" s="252"/>
      <c r="AK2469" s="253"/>
      <c r="AL2469" s="254"/>
      <c r="AM2469" s="253"/>
      <c r="AN2469" s="254"/>
      <c r="AO2469" s="253"/>
      <c r="AP2469" s="254"/>
      <c r="AQ2469" s="253"/>
      <c r="AR2469" s="254"/>
      <c r="AS2469" s="253"/>
      <c r="AT2469" s="254"/>
      <c r="AU2469" s="253"/>
      <c r="AV2469" s="163">
        <f t="shared" si="2428"/>
        <v>0</v>
      </c>
      <c r="AW2469" s="168">
        <f t="shared" si="2429"/>
        <v>0</v>
      </c>
      <c r="AY2469" s="163">
        <f t="shared" si="2430"/>
        <v>0</v>
      </c>
      <c r="AZ2469" s="163">
        <f t="shared" si="2431"/>
        <v>0</v>
      </c>
      <c r="BA2469" s="163">
        <f t="shared" si="2432"/>
        <v>0</v>
      </c>
      <c r="BB2469" s="163">
        <f t="shared" si="2433"/>
        <v>0</v>
      </c>
      <c r="BC2469" s="163">
        <f t="shared" si="2434"/>
        <v>0</v>
      </c>
      <c r="BD2469" s="163">
        <f t="shared" si="2435"/>
        <v>0</v>
      </c>
    </row>
    <row r="2470" spans="2:56" x14ac:dyDescent="0.3">
      <c r="B2470" s="169" t="s">
        <v>54</v>
      </c>
      <c r="C2470" s="248"/>
      <c r="D2470" s="249"/>
      <c r="E2470" s="172">
        <f t="shared" si="2421"/>
        <v>0</v>
      </c>
      <c r="F2470" s="248"/>
      <c r="G2470" s="249"/>
      <c r="H2470" s="172">
        <f t="shared" si="2422"/>
        <v>0</v>
      </c>
      <c r="I2470" s="248">
        <v>0</v>
      </c>
      <c r="J2470" s="250">
        <v>0</v>
      </c>
      <c r="K2470" s="174">
        <f t="shared" si="2423"/>
        <v>0</v>
      </c>
      <c r="L2470" s="248"/>
      <c r="M2470" s="250">
        <v>0</v>
      </c>
      <c r="N2470" s="251"/>
      <c r="O2470" s="248"/>
      <c r="P2470" s="251"/>
      <c r="Q2470" s="166">
        <f t="shared" si="2424"/>
        <v>0</v>
      </c>
      <c r="R2470" s="251"/>
      <c r="S2470" s="251"/>
      <c r="T2470" s="167">
        <f t="shared" si="2436"/>
        <v>0</v>
      </c>
      <c r="U2470" s="157"/>
      <c r="V2470" s="248"/>
      <c r="W2470" s="251"/>
      <c r="X2470" s="166">
        <f t="shared" si="2425"/>
        <v>0</v>
      </c>
      <c r="Y2470" s="251"/>
      <c r="Z2470" s="251"/>
      <c r="AA2470" s="167">
        <f t="shared" si="2437"/>
        <v>0</v>
      </c>
      <c r="AB2470" s="157"/>
      <c r="AC2470" s="248"/>
      <c r="AD2470" s="251"/>
      <c r="AE2470" s="166">
        <f t="shared" si="2426"/>
        <v>0</v>
      </c>
      <c r="AF2470" s="251"/>
      <c r="AG2470" s="251"/>
      <c r="AH2470" s="167">
        <f t="shared" si="2438"/>
        <v>0</v>
      </c>
      <c r="AJ2470" s="252"/>
      <c r="AK2470" s="253"/>
      <c r="AL2470" s="254"/>
      <c r="AM2470" s="253"/>
      <c r="AN2470" s="254"/>
      <c r="AO2470" s="253"/>
      <c r="AP2470" s="254"/>
      <c r="AQ2470" s="253"/>
      <c r="AR2470" s="254"/>
      <c r="AS2470" s="253"/>
      <c r="AT2470" s="254"/>
      <c r="AU2470" s="253"/>
      <c r="AV2470" s="163">
        <f t="shared" si="2428"/>
        <v>0</v>
      </c>
      <c r="AW2470" s="168">
        <f t="shared" si="2429"/>
        <v>0</v>
      </c>
      <c r="AY2470" s="163">
        <f t="shared" si="2430"/>
        <v>0</v>
      </c>
      <c r="AZ2470" s="163">
        <f t="shared" si="2431"/>
        <v>0</v>
      </c>
      <c r="BA2470" s="163">
        <f t="shared" si="2432"/>
        <v>0</v>
      </c>
      <c r="BB2470" s="163">
        <f t="shared" si="2433"/>
        <v>0</v>
      </c>
      <c r="BC2470" s="163">
        <f t="shared" si="2434"/>
        <v>0</v>
      </c>
      <c r="BD2470" s="163">
        <f t="shared" si="2435"/>
        <v>0</v>
      </c>
    </row>
    <row r="2471" spans="2:56" x14ac:dyDescent="0.3">
      <c r="B2471" s="169" t="s">
        <v>55</v>
      </c>
      <c r="C2471" s="248"/>
      <c r="D2471" s="249"/>
      <c r="E2471" s="172">
        <f t="shared" si="2421"/>
        <v>0</v>
      </c>
      <c r="F2471" s="248">
        <v>29300</v>
      </c>
      <c r="G2471" s="249">
        <v>29064</v>
      </c>
      <c r="H2471" s="172">
        <f t="shared" si="2422"/>
        <v>0.99194539249146763</v>
      </c>
      <c r="I2471" s="248">
        <v>0</v>
      </c>
      <c r="J2471" s="250">
        <v>0</v>
      </c>
      <c r="K2471" s="174">
        <f t="shared" si="2423"/>
        <v>0</v>
      </c>
      <c r="L2471" s="248"/>
      <c r="M2471" s="250">
        <v>0</v>
      </c>
      <c r="N2471" s="251"/>
      <c r="O2471" s="248"/>
      <c r="P2471" s="251"/>
      <c r="Q2471" s="166">
        <f t="shared" si="2424"/>
        <v>0</v>
      </c>
      <c r="R2471" s="251"/>
      <c r="S2471" s="251"/>
      <c r="T2471" s="167">
        <f t="shared" si="2436"/>
        <v>0</v>
      </c>
      <c r="U2471" s="157"/>
      <c r="V2471" s="248"/>
      <c r="W2471" s="251"/>
      <c r="X2471" s="166">
        <f t="shared" si="2425"/>
        <v>0</v>
      </c>
      <c r="Y2471" s="251"/>
      <c r="Z2471" s="251"/>
      <c r="AA2471" s="167">
        <f t="shared" si="2437"/>
        <v>0</v>
      </c>
      <c r="AB2471" s="157"/>
      <c r="AC2471" s="248"/>
      <c r="AD2471" s="251"/>
      <c r="AE2471" s="166">
        <f t="shared" si="2426"/>
        <v>0</v>
      </c>
      <c r="AF2471" s="251"/>
      <c r="AG2471" s="251"/>
      <c r="AH2471" s="167">
        <f t="shared" si="2438"/>
        <v>0</v>
      </c>
      <c r="AJ2471" s="252"/>
      <c r="AK2471" s="253"/>
      <c r="AL2471" s="254"/>
      <c r="AM2471" s="253"/>
      <c r="AN2471" s="254"/>
      <c r="AO2471" s="253"/>
      <c r="AP2471" s="254"/>
      <c r="AQ2471" s="253"/>
      <c r="AR2471" s="254"/>
      <c r="AS2471" s="253"/>
      <c r="AT2471" s="254"/>
      <c r="AU2471" s="253"/>
      <c r="AV2471" s="163">
        <f t="shared" si="2428"/>
        <v>0</v>
      </c>
      <c r="AW2471" s="168">
        <f t="shared" si="2429"/>
        <v>0</v>
      </c>
      <c r="AY2471" s="163">
        <f t="shared" si="2430"/>
        <v>0</v>
      </c>
      <c r="AZ2471" s="163">
        <f t="shared" si="2431"/>
        <v>0</v>
      </c>
      <c r="BA2471" s="163">
        <f t="shared" si="2432"/>
        <v>0</v>
      </c>
      <c r="BB2471" s="163">
        <f t="shared" si="2433"/>
        <v>0</v>
      </c>
      <c r="BC2471" s="163">
        <f t="shared" si="2434"/>
        <v>0</v>
      </c>
      <c r="BD2471" s="163">
        <f t="shared" si="2435"/>
        <v>0</v>
      </c>
    </row>
    <row r="2472" spans="2:56" x14ac:dyDescent="0.3">
      <c r="B2472" s="169" t="s">
        <v>56</v>
      </c>
      <c r="C2472" s="248"/>
      <c r="D2472" s="249"/>
      <c r="E2472" s="172">
        <f t="shared" si="2421"/>
        <v>0</v>
      </c>
      <c r="F2472" s="248"/>
      <c r="G2472" s="249"/>
      <c r="H2472" s="172">
        <f t="shared" si="2422"/>
        <v>0</v>
      </c>
      <c r="I2472" s="248">
        <v>15000</v>
      </c>
      <c r="J2472" s="250">
        <v>14580.62</v>
      </c>
      <c r="K2472" s="174">
        <f t="shared" si="2423"/>
        <v>0.97204133333333342</v>
      </c>
      <c r="L2472" s="248"/>
      <c r="M2472" s="250">
        <v>0</v>
      </c>
      <c r="N2472" s="251"/>
      <c r="O2472" s="248"/>
      <c r="P2472" s="251"/>
      <c r="Q2472" s="166">
        <f t="shared" si="2424"/>
        <v>0</v>
      </c>
      <c r="R2472" s="251"/>
      <c r="S2472" s="251"/>
      <c r="T2472" s="167">
        <f t="shared" si="2436"/>
        <v>0</v>
      </c>
      <c r="U2472" s="157"/>
      <c r="V2472" s="248"/>
      <c r="W2472" s="251"/>
      <c r="X2472" s="166">
        <f t="shared" si="2425"/>
        <v>0</v>
      </c>
      <c r="Y2472" s="251"/>
      <c r="Z2472" s="251"/>
      <c r="AA2472" s="167">
        <f t="shared" si="2437"/>
        <v>0</v>
      </c>
      <c r="AB2472" s="157"/>
      <c r="AC2472" s="248"/>
      <c r="AD2472" s="251"/>
      <c r="AE2472" s="166">
        <f t="shared" si="2426"/>
        <v>0</v>
      </c>
      <c r="AF2472" s="251"/>
      <c r="AG2472" s="251"/>
      <c r="AH2472" s="167">
        <f t="shared" si="2438"/>
        <v>0</v>
      </c>
      <c r="AJ2472" s="252"/>
      <c r="AK2472" s="253"/>
      <c r="AL2472" s="254"/>
      <c r="AM2472" s="253"/>
      <c r="AN2472" s="254"/>
      <c r="AO2472" s="253"/>
      <c r="AP2472" s="254"/>
      <c r="AQ2472" s="253"/>
      <c r="AR2472" s="254"/>
      <c r="AS2472" s="253"/>
      <c r="AT2472" s="254"/>
      <c r="AU2472" s="253"/>
      <c r="AV2472" s="163">
        <f t="shared" si="2428"/>
        <v>0</v>
      </c>
      <c r="AW2472" s="168">
        <f t="shared" si="2429"/>
        <v>0</v>
      </c>
      <c r="AY2472" s="163">
        <f t="shared" si="2430"/>
        <v>0</v>
      </c>
      <c r="AZ2472" s="163">
        <f t="shared" si="2431"/>
        <v>0</v>
      </c>
      <c r="BA2472" s="163">
        <f t="shared" si="2432"/>
        <v>0</v>
      </c>
      <c r="BB2472" s="163">
        <f t="shared" si="2433"/>
        <v>0</v>
      </c>
      <c r="BC2472" s="163">
        <f t="shared" si="2434"/>
        <v>0</v>
      </c>
      <c r="BD2472" s="163">
        <f t="shared" si="2435"/>
        <v>0</v>
      </c>
    </row>
    <row r="2473" spans="2:56" x14ac:dyDescent="0.3">
      <c r="B2473" s="169" t="s">
        <v>57</v>
      </c>
      <c r="C2473" s="248"/>
      <c r="D2473" s="249"/>
      <c r="E2473" s="172">
        <f t="shared" si="2421"/>
        <v>0</v>
      </c>
      <c r="F2473" s="248"/>
      <c r="G2473" s="249"/>
      <c r="H2473" s="172">
        <f t="shared" si="2422"/>
        <v>0</v>
      </c>
      <c r="I2473" s="248">
        <v>0</v>
      </c>
      <c r="J2473" s="250">
        <v>0</v>
      </c>
      <c r="K2473" s="174">
        <f t="shared" si="2423"/>
        <v>0</v>
      </c>
      <c r="L2473" s="248"/>
      <c r="M2473" s="250">
        <v>0</v>
      </c>
      <c r="N2473" s="251"/>
      <c r="O2473" s="248"/>
      <c r="P2473" s="251"/>
      <c r="Q2473" s="166">
        <f t="shared" si="2424"/>
        <v>0</v>
      </c>
      <c r="R2473" s="251"/>
      <c r="S2473" s="251"/>
      <c r="T2473" s="167">
        <f t="shared" si="2436"/>
        <v>0</v>
      </c>
      <c r="U2473" s="157"/>
      <c r="V2473" s="248"/>
      <c r="W2473" s="251"/>
      <c r="X2473" s="166">
        <f t="shared" si="2425"/>
        <v>0</v>
      </c>
      <c r="Y2473" s="251"/>
      <c r="Z2473" s="251"/>
      <c r="AA2473" s="167">
        <f t="shared" si="2437"/>
        <v>0</v>
      </c>
      <c r="AB2473" s="157"/>
      <c r="AC2473" s="248"/>
      <c r="AD2473" s="251"/>
      <c r="AE2473" s="166">
        <f t="shared" si="2426"/>
        <v>0</v>
      </c>
      <c r="AF2473" s="251"/>
      <c r="AG2473" s="251"/>
      <c r="AH2473" s="167">
        <f t="shared" si="2438"/>
        <v>0</v>
      </c>
      <c r="AJ2473" s="252"/>
      <c r="AK2473" s="253"/>
      <c r="AL2473" s="254"/>
      <c r="AM2473" s="253"/>
      <c r="AN2473" s="254"/>
      <c r="AO2473" s="253"/>
      <c r="AP2473" s="254"/>
      <c r="AQ2473" s="253"/>
      <c r="AR2473" s="254"/>
      <c r="AS2473" s="253"/>
      <c r="AT2473" s="254"/>
      <c r="AU2473" s="253"/>
      <c r="AV2473" s="163">
        <f t="shared" si="2428"/>
        <v>0</v>
      </c>
      <c r="AW2473" s="168">
        <f t="shared" si="2429"/>
        <v>0</v>
      </c>
      <c r="AY2473" s="163">
        <f t="shared" si="2430"/>
        <v>0</v>
      </c>
      <c r="AZ2473" s="163">
        <f t="shared" si="2431"/>
        <v>0</v>
      </c>
      <c r="BA2473" s="163">
        <f t="shared" si="2432"/>
        <v>0</v>
      </c>
      <c r="BB2473" s="163">
        <f t="shared" si="2433"/>
        <v>0</v>
      </c>
      <c r="BC2473" s="163">
        <f t="shared" si="2434"/>
        <v>0</v>
      </c>
      <c r="BD2473" s="163">
        <f t="shared" si="2435"/>
        <v>0</v>
      </c>
    </row>
    <row r="2474" spans="2:56" x14ac:dyDescent="0.3">
      <c r="B2474" s="169" t="s">
        <v>58</v>
      </c>
      <c r="C2474" s="248">
        <v>260645</v>
      </c>
      <c r="D2474" s="249">
        <v>260537.97</v>
      </c>
      <c r="E2474" s="172">
        <f t="shared" si="2421"/>
        <v>0.99958936484490402</v>
      </c>
      <c r="F2474" s="248">
        <v>251958</v>
      </c>
      <c r="G2474" s="249">
        <v>251148.19</v>
      </c>
      <c r="H2474" s="172">
        <f t="shared" si="2422"/>
        <v>0.99678593257606429</v>
      </c>
      <c r="I2474" s="248">
        <v>222850</v>
      </c>
      <c r="J2474" s="250">
        <v>222838.05</v>
      </c>
      <c r="K2474" s="174">
        <f t="shared" si="2423"/>
        <v>0.99994637648642581</v>
      </c>
      <c r="L2474" s="248">
        <v>286694</v>
      </c>
      <c r="M2474" s="250">
        <v>286544</v>
      </c>
      <c r="N2474" s="251"/>
      <c r="O2474" s="248">
        <v>247649.08560000005</v>
      </c>
      <c r="P2474" s="251"/>
      <c r="Q2474" s="166">
        <f t="shared" si="2424"/>
        <v>247649.08560000005</v>
      </c>
      <c r="R2474" s="251"/>
      <c r="S2474" s="251"/>
      <c r="T2474" s="167">
        <f t="shared" si="2436"/>
        <v>247649.08560000005</v>
      </c>
      <c r="U2474" s="157"/>
      <c r="V2474" s="248"/>
      <c r="W2474" s="251"/>
      <c r="X2474" s="166">
        <f t="shared" si="2425"/>
        <v>0</v>
      </c>
      <c r="Y2474" s="251"/>
      <c r="Z2474" s="251"/>
      <c r="AA2474" s="167">
        <f t="shared" si="2437"/>
        <v>0</v>
      </c>
      <c r="AB2474" s="157"/>
      <c r="AC2474" s="248"/>
      <c r="AD2474" s="251"/>
      <c r="AE2474" s="166">
        <f t="shared" si="2426"/>
        <v>0</v>
      </c>
      <c r="AF2474" s="251"/>
      <c r="AG2474" s="251"/>
      <c r="AH2474" s="167">
        <f t="shared" si="2438"/>
        <v>0</v>
      </c>
      <c r="AJ2474" s="252">
        <f>T2474/12</f>
        <v>20637.423800000004</v>
      </c>
      <c r="AK2474" s="253">
        <v>20637.423800000004</v>
      </c>
      <c r="AL2474" s="254">
        <v>20637.423800000004</v>
      </c>
      <c r="AM2474" s="253">
        <v>20637.423800000004</v>
      </c>
      <c r="AN2474" s="254">
        <v>20637.423800000004</v>
      </c>
      <c r="AO2474" s="253">
        <v>20637.423800000004</v>
      </c>
      <c r="AP2474" s="254">
        <v>20637.423800000004</v>
      </c>
      <c r="AQ2474" s="253">
        <v>20637.423800000004</v>
      </c>
      <c r="AR2474" s="254">
        <v>20637.423800000004</v>
      </c>
      <c r="AS2474" s="253">
        <v>20637.423800000004</v>
      </c>
      <c r="AT2474" s="254">
        <v>20637.423800000004</v>
      </c>
      <c r="AU2474" s="253">
        <v>20637.423800000004</v>
      </c>
      <c r="AV2474" s="163">
        <f t="shared" si="2428"/>
        <v>247649.08559999999</v>
      </c>
      <c r="AW2474" s="168">
        <f t="shared" si="2429"/>
        <v>0</v>
      </c>
      <c r="AY2474" s="163">
        <f t="shared" si="2430"/>
        <v>61912.271400000012</v>
      </c>
      <c r="AZ2474" s="163">
        <f t="shared" si="2431"/>
        <v>61912.271400000012</v>
      </c>
      <c r="BA2474" s="163">
        <f t="shared" si="2432"/>
        <v>61912.271400000012</v>
      </c>
      <c r="BB2474" s="163">
        <f t="shared" si="2433"/>
        <v>61912.271400000012</v>
      </c>
      <c r="BC2474" s="163">
        <f t="shared" si="2434"/>
        <v>247649.08560000005</v>
      </c>
      <c r="BD2474" s="163">
        <f t="shared" si="2435"/>
        <v>0</v>
      </c>
    </row>
    <row r="2475" spans="2:56" x14ac:dyDescent="0.3">
      <c r="B2475" s="169" t="s">
        <v>59</v>
      </c>
      <c r="C2475" s="248">
        <v>383045</v>
      </c>
      <c r="D2475" s="249">
        <v>366663.08</v>
      </c>
      <c r="E2475" s="172">
        <f t="shared" si="2421"/>
        <v>0.95723238783954889</v>
      </c>
      <c r="F2475" s="248">
        <v>203043</v>
      </c>
      <c r="G2475" s="249">
        <v>203042.02</v>
      </c>
      <c r="H2475" s="172">
        <f t="shared" si="2422"/>
        <v>0.99999517343616862</v>
      </c>
      <c r="I2475" s="248">
        <v>249663</v>
      </c>
      <c r="J2475" s="250">
        <v>249083.03999999998</v>
      </c>
      <c r="K2475" s="174">
        <f t="shared" si="2423"/>
        <v>0.99767702863459939</v>
      </c>
      <c r="L2475" s="248">
        <v>456731</v>
      </c>
      <c r="M2475" s="250">
        <v>456231</v>
      </c>
      <c r="N2475" s="251"/>
      <c r="O2475" s="248">
        <v>129505.12270437492</v>
      </c>
      <c r="P2475" s="251"/>
      <c r="Q2475" s="166">
        <f t="shared" si="2424"/>
        <v>129505.12270437492</v>
      </c>
      <c r="R2475" s="251"/>
      <c r="S2475" s="251"/>
      <c r="T2475" s="167">
        <f t="shared" si="2436"/>
        <v>129505.12270437492</v>
      </c>
      <c r="U2475" s="157"/>
      <c r="V2475" s="248"/>
      <c r="W2475" s="251"/>
      <c r="X2475" s="166">
        <f t="shared" si="2425"/>
        <v>0</v>
      </c>
      <c r="Y2475" s="251"/>
      <c r="Z2475" s="251"/>
      <c r="AA2475" s="167">
        <f t="shared" si="2437"/>
        <v>0</v>
      </c>
      <c r="AB2475" s="157"/>
      <c r="AC2475" s="248"/>
      <c r="AD2475" s="251"/>
      <c r="AE2475" s="166">
        <f t="shared" si="2426"/>
        <v>0</v>
      </c>
      <c r="AF2475" s="251"/>
      <c r="AG2475" s="251"/>
      <c r="AH2475" s="167">
        <f t="shared" si="2438"/>
        <v>0</v>
      </c>
      <c r="AJ2475" s="252">
        <f>T2475/12</f>
        <v>10792.09355869791</v>
      </c>
      <c r="AK2475" s="253">
        <v>10792.09355869791</v>
      </c>
      <c r="AL2475" s="254">
        <v>10792.09355869791</v>
      </c>
      <c r="AM2475" s="253">
        <v>10792.09355869791</v>
      </c>
      <c r="AN2475" s="254">
        <v>10792.09355869791</v>
      </c>
      <c r="AO2475" s="253">
        <v>10792.09355869791</v>
      </c>
      <c r="AP2475" s="254">
        <v>10792.09355869791</v>
      </c>
      <c r="AQ2475" s="253">
        <v>10792.09355869791</v>
      </c>
      <c r="AR2475" s="254">
        <v>10792.09355869791</v>
      </c>
      <c r="AS2475" s="253">
        <v>10792.09355869791</v>
      </c>
      <c r="AT2475" s="254">
        <v>10792.09355869791</v>
      </c>
      <c r="AU2475" s="253">
        <v>10792.09355869791</v>
      </c>
      <c r="AV2475" s="163">
        <f t="shared" si="2428"/>
        <v>129505.12270437489</v>
      </c>
      <c r="AW2475" s="168">
        <f t="shared" si="2429"/>
        <v>0</v>
      </c>
      <c r="AY2475" s="163">
        <f t="shared" si="2430"/>
        <v>32376.280676093731</v>
      </c>
      <c r="AZ2475" s="163">
        <f t="shared" si="2431"/>
        <v>32376.280676093731</v>
      </c>
      <c r="BA2475" s="163">
        <f t="shared" si="2432"/>
        <v>32376.280676093731</v>
      </c>
      <c r="BB2475" s="163">
        <f t="shared" si="2433"/>
        <v>32376.280676093731</v>
      </c>
      <c r="BC2475" s="163">
        <f t="shared" si="2434"/>
        <v>129505.12270437492</v>
      </c>
      <c r="BD2475" s="163">
        <f t="shared" si="2435"/>
        <v>0</v>
      </c>
    </row>
    <row r="2476" spans="2:56" x14ac:dyDescent="0.3">
      <c r="B2476" s="169" t="s">
        <v>60</v>
      </c>
      <c r="C2476" s="248">
        <v>437430</v>
      </c>
      <c r="D2476" s="249">
        <v>460774.99</v>
      </c>
      <c r="E2476" s="172">
        <f t="shared" si="2421"/>
        <v>1.053368516105434</v>
      </c>
      <c r="F2476" s="248">
        <v>531301</v>
      </c>
      <c r="G2476" s="249">
        <v>531295.16</v>
      </c>
      <c r="H2476" s="172">
        <f t="shared" si="2422"/>
        <v>0.99998900811404468</v>
      </c>
      <c r="I2476" s="248">
        <v>508646</v>
      </c>
      <c r="J2476" s="250">
        <v>508644.13</v>
      </c>
      <c r="K2476" s="174">
        <f t="shared" si="2423"/>
        <v>0.99999632357277946</v>
      </c>
      <c r="L2476" s="248">
        <v>565566</v>
      </c>
      <c r="M2476" s="250">
        <v>565366</v>
      </c>
      <c r="N2476" s="251"/>
      <c r="O2476" s="248">
        <v>572296.19437217503</v>
      </c>
      <c r="P2476" s="251"/>
      <c r="Q2476" s="166">
        <f t="shared" si="2424"/>
        <v>572296.19437217503</v>
      </c>
      <c r="R2476" s="251"/>
      <c r="S2476" s="251"/>
      <c r="T2476" s="167">
        <f t="shared" si="2436"/>
        <v>572296.19437217503</v>
      </c>
      <c r="U2476" s="157"/>
      <c r="V2476" s="248"/>
      <c r="W2476" s="251"/>
      <c r="X2476" s="166">
        <f t="shared" si="2425"/>
        <v>0</v>
      </c>
      <c r="Y2476" s="251"/>
      <c r="Z2476" s="251"/>
      <c r="AA2476" s="167">
        <f t="shared" si="2437"/>
        <v>0</v>
      </c>
      <c r="AB2476" s="157"/>
      <c r="AC2476" s="248"/>
      <c r="AD2476" s="251"/>
      <c r="AE2476" s="166">
        <f t="shared" si="2426"/>
        <v>0</v>
      </c>
      <c r="AF2476" s="251"/>
      <c r="AG2476" s="251"/>
      <c r="AH2476" s="167">
        <f t="shared" si="2438"/>
        <v>0</v>
      </c>
      <c r="AJ2476" s="252">
        <f>T2476/12</f>
        <v>47691.349531014588</v>
      </c>
      <c r="AK2476" s="253">
        <f>47691.3495310146-15000</f>
        <v>32691.349531014603</v>
      </c>
      <c r="AL2476" s="254">
        <v>47691.349531014588</v>
      </c>
      <c r="AM2476" s="253">
        <v>47691.349531014588</v>
      </c>
      <c r="AN2476" s="254">
        <v>47691.349531014588</v>
      </c>
      <c r="AO2476" s="253">
        <v>47691.349531014588</v>
      </c>
      <c r="AP2476" s="254">
        <v>47691.349531014588</v>
      </c>
      <c r="AQ2476" s="253">
        <v>47691.349531014588</v>
      </c>
      <c r="AR2476" s="254">
        <v>47691.349531014588</v>
      </c>
      <c r="AS2476" s="253">
        <v>47691.349531014588</v>
      </c>
      <c r="AT2476" s="254">
        <v>47691.349531014588</v>
      </c>
      <c r="AU2476" s="253">
        <v>62691.349531014625</v>
      </c>
      <c r="AV2476" s="163">
        <f t="shared" si="2428"/>
        <v>572296.19437217503</v>
      </c>
      <c r="AW2476" s="168">
        <f t="shared" si="2429"/>
        <v>0</v>
      </c>
      <c r="AY2476" s="163">
        <f t="shared" si="2430"/>
        <v>128074.04859304379</v>
      </c>
      <c r="AZ2476" s="163">
        <f t="shared" si="2431"/>
        <v>143074.04859304376</v>
      </c>
      <c r="BA2476" s="163">
        <f t="shared" si="2432"/>
        <v>143074.04859304376</v>
      </c>
      <c r="BB2476" s="163">
        <f t="shared" si="2433"/>
        <v>158074.04859304382</v>
      </c>
      <c r="BC2476" s="163">
        <f t="shared" si="2434"/>
        <v>572296.19437217503</v>
      </c>
      <c r="BD2476" s="163">
        <f t="shared" si="2435"/>
        <v>0</v>
      </c>
    </row>
    <row r="2477" spans="2:56" x14ac:dyDescent="0.3">
      <c r="B2477" s="159" t="s">
        <v>61</v>
      </c>
      <c r="C2477" s="160">
        <f>SUM(C2478:C2481)</f>
        <v>1059158</v>
      </c>
      <c r="D2477" s="161">
        <f>SUM(D2478:D2481)</f>
        <v>1119653.29</v>
      </c>
      <c r="E2477" s="162">
        <f t="shared" si="2421"/>
        <v>1.0571163981200162</v>
      </c>
      <c r="F2477" s="160">
        <f>SUM(F2478:F2481)</f>
        <v>1195820</v>
      </c>
      <c r="G2477" s="161">
        <f>SUM(G2478:G2481)</f>
        <v>1184524.76</v>
      </c>
      <c r="H2477" s="162">
        <f t="shared" si="2422"/>
        <v>0.99055439781906973</v>
      </c>
      <c r="I2477" s="160">
        <f>SUM(I2478:I2481)</f>
        <v>1141769</v>
      </c>
      <c r="J2477" s="163">
        <f>SUM(J2478:J2481)</f>
        <v>1141757.81</v>
      </c>
      <c r="K2477" s="164">
        <f t="shared" si="2423"/>
        <v>0.99999019941862155</v>
      </c>
      <c r="L2477" s="160">
        <f>SUM(L2478:L2481)</f>
        <v>1466494</v>
      </c>
      <c r="M2477" s="163">
        <f>SUM(M2478:M2481)</f>
        <v>1465194</v>
      </c>
      <c r="N2477" s="165">
        <f>SUM(N2478:N2481)</f>
        <v>0</v>
      </c>
      <c r="O2477" s="160">
        <f>SUM(O2478:O2481)</f>
        <v>1437403.37660355</v>
      </c>
      <c r="P2477" s="165">
        <f>SUM(P2478:P2481)</f>
        <v>0</v>
      </c>
      <c r="Q2477" s="166">
        <f t="shared" si="2424"/>
        <v>1437403.37660355</v>
      </c>
      <c r="R2477" s="165">
        <f>SUM(R2478:R2481)</f>
        <v>0</v>
      </c>
      <c r="S2477" s="165">
        <f>SUM(S2478:S2481)</f>
        <v>0</v>
      </c>
      <c r="T2477" s="167">
        <f t="shared" si="2436"/>
        <v>1437403.37660355</v>
      </c>
      <c r="U2477" s="157"/>
      <c r="V2477" s="160">
        <f>SUM(V2478:V2481)</f>
        <v>0</v>
      </c>
      <c r="W2477" s="165">
        <f>SUM(W2478:W2481)</f>
        <v>0</v>
      </c>
      <c r="X2477" s="166">
        <f t="shared" si="2425"/>
        <v>0</v>
      </c>
      <c r="Y2477" s="165">
        <f>SUM(Y2478:Y2481)</f>
        <v>0</v>
      </c>
      <c r="Z2477" s="165">
        <f>SUM(Z2478:Z2481)</f>
        <v>0</v>
      </c>
      <c r="AA2477" s="167">
        <f t="shared" si="2437"/>
        <v>0</v>
      </c>
      <c r="AB2477" s="157"/>
      <c r="AC2477" s="160">
        <f>SUM(AC2478:AC2481)</f>
        <v>0</v>
      </c>
      <c r="AD2477" s="165">
        <f>SUM(AD2478:AD2481)</f>
        <v>0</v>
      </c>
      <c r="AE2477" s="166">
        <f t="shared" si="2426"/>
        <v>0</v>
      </c>
      <c r="AF2477" s="165">
        <f>SUM(AF2478:AF2481)</f>
        <v>0</v>
      </c>
      <c r="AG2477" s="165">
        <f>SUM(AG2478:AG2481)</f>
        <v>0</v>
      </c>
      <c r="AH2477" s="167">
        <f t="shared" si="2438"/>
        <v>0</v>
      </c>
      <c r="AJ2477" s="161">
        <f t="shared" ref="AJ2477:AU2477" si="2441">SUM(AJ2478:AJ2481)</f>
        <v>119783.6147169625</v>
      </c>
      <c r="AK2477" s="163">
        <f t="shared" si="2441"/>
        <v>119783.6147169625</v>
      </c>
      <c r="AL2477" s="165">
        <f t="shared" si="2441"/>
        <v>119783.6147169625</v>
      </c>
      <c r="AM2477" s="163">
        <f t="shared" si="2441"/>
        <v>119783.6147169625</v>
      </c>
      <c r="AN2477" s="165">
        <f t="shared" si="2441"/>
        <v>119783.6147169625</v>
      </c>
      <c r="AO2477" s="163">
        <f t="shared" si="2441"/>
        <v>119783.6147169625</v>
      </c>
      <c r="AP2477" s="165">
        <f t="shared" si="2441"/>
        <v>119783.6147169625</v>
      </c>
      <c r="AQ2477" s="163">
        <f t="shared" si="2441"/>
        <v>119783.6147169625</v>
      </c>
      <c r="AR2477" s="165">
        <f t="shared" si="2441"/>
        <v>119783.6147169625</v>
      </c>
      <c r="AS2477" s="163">
        <f t="shared" si="2441"/>
        <v>119783.6147169625</v>
      </c>
      <c r="AT2477" s="165">
        <f t="shared" si="2441"/>
        <v>119783.6147169625</v>
      </c>
      <c r="AU2477" s="163">
        <f t="shared" si="2441"/>
        <v>119783.6147169625</v>
      </c>
      <c r="AV2477" s="163">
        <f t="shared" si="2428"/>
        <v>1437403.3766035496</v>
      </c>
      <c r="AW2477" s="168">
        <f t="shared" si="2429"/>
        <v>0</v>
      </c>
      <c r="AY2477" s="163">
        <f t="shared" si="2430"/>
        <v>359350.84415088751</v>
      </c>
      <c r="AZ2477" s="163">
        <f t="shared" si="2431"/>
        <v>359350.84415088751</v>
      </c>
      <c r="BA2477" s="163">
        <f t="shared" si="2432"/>
        <v>359350.84415088751</v>
      </c>
      <c r="BB2477" s="163">
        <f t="shared" si="2433"/>
        <v>359350.84415088751</v>
      </c>
      <c r="BC2477" s="163">
        <f t="shared" si="2434"/>
        <v>1437403.37660355</v>
      </c>
      <c r="BD2477" s="163">
        <f t="shared" si="2435"/>
        <v>0</v>
      </c>
    </row>
    <row r="2478" spans="2:56" x14ac:dyDescent="0.3">
      <c r="B2478" s="169" t="s">
        <v>62</v>
      </c>
      <c r="C2478" s="248">
        <v>1166</v>
      </c>
      <c r="D2478" s="249">
        <v>1248.3599999999999</v>
      </c>
      <c r="E2478" s="172">
        <f t="shared" si="2421"/>
        <v>1.0706346483704974</v>
      </c>
      <c r="F2478" s="248">
        <v>1333</v>
      </c>
      <c r="G2478" s="249">
        <v>1280</v>
      </c>
      <c r="H2478" s="172">
        <f t="shared" si="2422"/>
        <v>0.96024006001500373</v>
      </c>
      <c r="I2478" s="248">
        <v>1235</v>
      </c>
      <c r="J2478" s="250">
        <v>1234.68</v>
      </c>
      <c r="K2478" s="174">
        <f t="shared" si="2423"/>
        <v>0.99974089068825911</v>
      </c>
      <c r="L2478" s="248">
        <v>1554</v>
      </c>
      <c r="M2478" s="250">
        <v>1554</v>
      </c>
      <c r="N2478" s="251"/>
      <c r="O2478" s="248">
        <v>1369.6492800000003</v>
      </c>
      <c r="P2478" s="251"/>
      <c r="Q2478" s="166">
        <f t="shared" si="2424"/>
        <v>1369.6492800000003</v>
      </c>
      <c r="R2478" s="251"/>
      <c r="S2478" s="251"/>
      <c r="T2478" s="167">
        <f t="shared" si="2436"/>
        <v>1369.6492800000003</v>
      </c>
      <c r="U2478" s="157"/>
      <c r="V2478" s="248"/>
      <c r="W2478" s="251"/>
      <c r="X2478" s="166">
        <f t="shared" si="2425"/>
        <v>0</v>
      </c>
      <c r="Y2478" s="251"/>
      <c r="Z2478" s="251"/>
      <c r="AA2478" s="167">
        <f t="shared" si="2437"/>
        <v>0</v>
      </c>
      <c r="AB2478" s="157"/>
      <c r="AC2478" s="248"/>
      <c r="AD2478" s="251"/>
      <c r="AE2478" s="166">
        <f t="shared" si="2426"/>
        <v>0</v>
      </c>
      <c r="AF2478" s="251"/>
      <c r="AG2478" s="251"/>
      <c r="AH2478" s="167">
        <f t="shared" si="2438"/>
        <v>0</v>
      </c>
      <c r="AJ2478" s="252">
        <f>T2478/12</f>
        <v>114.13744000000003</v>
      </c>
      <c r="AK2478" s="253">
        <v>114.13744000000003</v>
      </c>
      <c r="AL2478" s="254">
        <v>114.13744000000003</v>
      </c>
      <c r="AM2478" s="253">
        <v>114.13744000000003</v>
      </c>
      <c r="AN2478" s="254">
        <v>114.13744000000003</v>
      </c>
      <c r="AO2478" s="253">
        <v>114.13744000000003</v>
      </c>
      <c r="AP2478" s="254">
        <v>114.13744000000003</v>
      </c>
      <c r="AQ2478" s="253">
        <v>114.13744000000003</v>
      </c>
      <c r="AR2478" s="254">
        <v>114.13744000000003</v>
      </c>
      <c r="AS2478" s="253">
        <v>114.13744000000003</v>
      </c>
      <c r="AT2478" s="254">
        <v>114.13744000000003</v>
      </c>
      <c r="AU2478" s="253">
        <v>114.13744000000003</v>
      </c>
      <c r="AV2478" s="163">
        <f t="shared" si="2428"/>
        <v>1369.6492799999999</v>
      </c>
      <c r="AW2478" s="168">
        <f t="shared" si="2429"/>
        <v>0</v>
      </c>
      <c r="AY2478" s="163">
        <f t="shared" si="2430"/>
        <v>342.41232000000008</v>
      </c>
      <c r="AZ2478" s="163">
        <f t="shared" si="2431"/>
        <v>342.41232000000008</v>
      </c>
      <c r="BA2478" s="163">
        <f t="shared" si="2432"/>
        <v>342.41232000000008</v>
      </c>
      <c r="BB2478" s="163">
        <f t="shared" si="2433"/>
        <v>342.41232000000008</v>
      </c>
      <c r="BC2478" s="163">
        <f t="shared" si="2434"/>
        <v>1369.6492800000003</v>
      </c>
      <c r="BD2478" s="163">
        <f t="shared" si="2435"/>
        <v>0</v>
      </c>
    </row>
    <row r="2479" spans="2:56" x14ac:dyDescent="0.3">
      <c r="B2479" s="169" t="s">
        <v>63</v>
      </c>
      <c r="C2479" s="248">
        <v>375601</v>
      </c>
      <c r="D2479" s="249">
        <v>377706.75</v>
      </c>
      <c r="E2479" s="172">
        <f t="shared" si="2421"/>
        <v>1.0056063482259099</v>
      </c>
      <c r="F2479" s="248">
        <v>404622</v>
      </c>
      <c r="G2479" s="249">
        <v>393484.5</v>
      </c>
      <c r="H2479" s="172">
        <f t="shared" si="2422"/>
        <v>0.97247430935539836</v>
      </c>
      <c r="I2479" s="248">
        <v>361373</v>
      </c>
      <c r="J2479" s="250">
        <v>361364</v>
      </c>
      <c r="K2479" s="174">
        <f t="shared" si="2423"/>
        <v>0.99997509498496018</v>
      </c>
      <c r="L2479" s="248">
        <v>406088</v>
      </c>
      <c r="M2479" s="250">
        <v>405588</v>
      </c>
      <c r="N2479" s="251"/>
      <c r="O2479" s="248">
        <v>401503.43880000006</v>
      </c>
      <c r="P2479" s="251"/>
      <c r="Q2479" s="166">
        <f t="shared" si="2424"/>
        <v>401503.43880000006</v>
      </c>
      <c r="R2479" s="251"/>
      <c r="S2479" s="251"/>
      <c r="T2479" s="167">
        <f t="shared" si="2436"/>
        <v>401503.43880000006</v>
      </c>
      <c r="U2479" s="157"/>
      <c r="V2479" s="248"/>
      <c r="W2479" s="251"/>
      <c r="X2479" s="166">
        <f t="shared" si="2425"/>
        <v>0</v>
      </c>
      <c r="Y2479" s="251"/>
      <c r="Z2479" s="251"/>
      <c r="AA2479" s="167">
        <f t="shared" si="2437"/>
        <v>0</v>
      </c>
      <c r="AB2479" s="157"/>
      <c r="AC2479" s="248"/>
      <c r="AD2479" s="251"/>
      <c r="AE2479" s="166">
        <f t="shared" si="2426"/>
        <v>0</v>
      </c>
      <c r="AF2479" s="251"/>
      <c r="AG2479" s="251"/>
      <c r="AH2479" s="167">
        <f t="shared" si="2438"/>
        <v>0</v>
      </c>
      <c r="AJ2479" s="252">
        <f>T2479/12</f>
        <v>33458.619900000005</v>
      </c>
      <c r="AK2479" s="253">
        <v>33458.619900000005</v>
      </c>
      <c r="AL2479" s="254">
        <v>33458.619900000005</v>
      </c>
      <c r="AM2479" s="253">
        <v>33458.619900000005</v>
      </c>
      <c r="AN2479" s="254">
        <v>33458.619900000005</v>
      </c>
      <c r="AO2479" s="253">
        <v>33458.619900000005</v>
      </c>
      <c r="AP2479" s="254">
        <v>33458.619900000005</v>
      </c>
      <c r="AQ2479" s="253">
        <v>33458.619900000005</v>
      </c>
      <c r="AR2479" s="254">
        <v>33458.619900000005</v>
      </c>
      <c r="AS2479" s="253">
        <v>33458.619900000005</v>
      </c>
      <c r="AT2479" s="254">
        <v>33458.619900000005</v>
      </c>
      <c r="AU2479" s="253">
        <v>33458.619900000005</v>
      </c>
      <c r="AV2479" s="163">
        <f t="shared" si="2428"/>
        <v>401503.43879999995</v>
      </c>
      <c r="AW2479" s="168">
        <f t="shared" si="2429"/>
        <v>0</v>
      </c>
      <c r="AY2479" s="163">
        <f t="shared" si="2430"/>
        <v>100375.85970000002</v>
      </c>
      <c r="AZ2479" s="163">
        <f t="shared" si="2431"/>
        <v>100375.85970000002</v>
      </c>
      <c r="BA2479" s="163">
        <f t="shared" si="2432"/>
        <v>100375.85970000002</v>
      </c>
      <c r="BB2479" s="163">
        <f t="shared" si="2433"/>
        <v>100375.85970000002</v>
      </c>
      <c r="BC2479" s="163">
        <f t="shared" si="2434"/>
        <v>401503.43880000006</v>
      </c>
      <c r="BD2479" s="163">
        <f t="shared" si="2435"/>
        <v>0</v>
      </c>
    </row>
    <row r="2480" spans="2:56" x14ac:dyDescent="0.3">
      <c r="B2480" s="169" t="s">
        <v>64</v>
      </c>
      <c r="C2480" s="248">
        <v>682391</v>
      </c>
      <c r="D2480" s="249">
        <v>740698.18</v>
      </c>
      <c r="E2480" s="172">
        <f t="shared" si="2421"/>
        <v>1.0854454117947043</v>
      </c>
      <c r="F2480" s="248">
        <v>789865</v>
      </c>
      <c r="G2480" s="249">
        <v>789760.26</v>
      </c>
      <c r="H2480" s="172">
        <f t="shared" si="2422"/>
        <v>0.99986739506118139</v>
      </c>
      <c r="I2480" s="248">
        <v>779161</v>
      </c>
      <c r="J2480" s="250">
        <v>779159.13</v>
      </c>
      <c r="K2480" s="174">
        <f t="shared" si="2423"/>
        <v>0.99999759998254534</v>
      </c>
      <c r="L2480" s="248">
        <v>1058852</v>
      </c>
      <c r="M2480" s="250">
        <v>1058052</v>
      </c>
      <c r="N2480" s="251"/>
      <c r="O2480" s="248">
        <v>1034530.28852355</v>
      </c>
      <c r="P2480" s="251"/>
      <c r="Q2480" s="166">
        <f t="shared" si="2424"/>
        <v>1034530.28852355</v>
      </c>
      <c r="R2480" s="251"/>
      <c r="S2480" s="251"/>
      <c r="T2480" s="167">
        <f t="shared" si="2436"/>
        <v>1034530.28852355</v>
      </c>
      <c r="U2480" s="157"/>
      <c r="V2480" s="248"/>
      <c r="W2480" s="251"/>
      <c r="X2480" s="166">
        <f t="shared" si="2425"/>
        <v>0</v>
      </c>
      <c r="Y2480" s="251"/>
      <c r="Z2480" s="251"/>
      <c r="AA2480" s="167">
        <f t="shared" si="2437"/>
        <v>0</v>
      </c>
      <c r="AB2480" s="157"/>
      <c r="AC2480" s="248"/>
      <c r="AD2480" s="251"/>
      <c r="AE2480" s="166">
        <f t="shared" si="2426"/>
        <v>0</v>
      </c>
      <c r="AF2480" s="251"/>
      <c r="AG2480" s="251"/>
      <c r="AH2480" s="167">
        <f t="shared" si="2438"/>
        <v>0</v>
      </c>
      <c r="AJ2480" s="252">
        <f>T2480/12</f>
        <v>86210.857376962507</v>
      </c>
      <c r="AK2480" s="253">
        <v>86210.857376962507</v>
      </c>
      <c r="AL2480" s="254">
        <v>86210.857376962507</v>
      </c>
      <c r="AM2480" s="253">
        <v>86210.857376962507</v>
      </c>
      <c r="AN2480" s="254">
        <v>86210.857376962507</v>
      </c>
      <c r="AO2480" s="253">
        <v>86210.857376962507</v>
      </c>
      <c r="AP2480" s="254">
        <v>86210.857376962507</v>
      </c>
      <c r="AQ2480" s="253">
        <v>86210.857376962507</v>
      </c>
      <c r="AR2480" s="254">
        <v>86210.857376962507</v>
      </c>
      <c r="AS2480" s="253">
        <v>86210.857376962507</v>
      </c>
      <c r="AT2480" s="254">
        <v>86210.857376962507</v>
      </c>
      <c r="AU2480" s="253">
        <v>86210.857376962507</v>
      </c>
      <c r="AV2480" s="163">
        <f t="shared" si="2428"/>
        <v>1034530.2885235503</v>
      </c>
      <c r="AW2480" s="168">
        <f t="shared" si="2429"/>
        <v>0</v>
      </c>
      <c r="AY2480" s="163">
        <f t="shared" si="2430"/>
        <v>258632.57213088754</v>
      </c>
      <c r="AZ2480" s="163">
        <f t="shared" si="2431"/>
        <v>258632.57213088754</v>
      </c>
      <c r="BA2480" s="163">
        <f t="shared" si="2432"/>
        <v>258632.57213088754</v>
      </c>
      <c r="BB2480" s="163">
        <f t="shared" si="2433"/>
        <v>258632.57213088754</v>
      </c>
      <c r="BC2480" s="163">
        <f t="shared" si="2434"/>
        <v>1034530.2885235501</v>
      </c>
      <c r="BD2480" s="163">
        <f t="shared" si="2435"/>
        <v>0</v>
      </c>
    </row>
    <row r="2481" spans="2:56" x14ac:dyDescent="0.3">
      <c r="B2481" s="169" t="s">
        <v>65</v>
      </c>
      <c r="C2481" s="248"/>
      <c r="D2481" s="249"/>
      <c r="E2481" s="172">
        <f t="shared" si="2421"/>
        <v>0</v>
      </c>
      <c r="F2481" s="248"/>
      <c r="G2481" s="249"/>
      <c r="H2481" s="172">
        <f t="shared" si="2422"/>
        <v>0</v>
      </c>
      <c r="I2481" s="248"/>
      <c r="J2481" s="250"/>
      <c r="K2481" s="174">
        <f t="shared" si="2423"/>
        <v>0</v>
      </c>
      <c r="L2481" s="248"/>
      <c r="M2481" s="250"/>
      <c r="N2481" s="251"/>
      <c r="O2481" s="248"/>
      <c r="P2481" s="251"/>
      <c r="Q2481" s="166">
        <f t="shared" si="2424"/>
        <v>0</v>
      </c>
      <c r="R2481" s="251"/>
      <c r="S2481" s="251"/>
      <c r="T2481" s="167">
        <f t="shared" si="2436"/>
        <v>0</v>
      </c>
      <c r="U2481" s="157"/>
      <c r="V2481" s="248"/>
      <c r="W2481" s="251"/>
      <c r="X2481" s="166">
        <f t="shared" si="2425"/>
        <v>0</v>
      </c>
      <c r="Y2481" s="251"/>
      <c r="Z2481" s="251"/>
      <c r="AA2481" s="167">
        <f t="shared" si="2437"/>
        <v>0</v>
      </c>
      <c r="AB2481" s="157"/>
      <c r="AC2481" s="248"/>
      <c r="AD2481" s="251"/>
      <c r="AE2481" s="166">
        <f t="shared" si="2426"/>
        <v>0</v>
      </c>
      <c r="AF2481" s="251"/>
      <c r="AG2481" s="251"/>
      <c r="AH2481" s="167">
        <f t="shared" si="2438"/>
        <v>0</v>
      </c>
      <c r="AJ2481" s="252"/>
      <c r="AK2481" s="253"/>
      <c r="AL2481" s="254"/>
      <c r="AM2481" s="253"/>
      <c r="AN2481" s="254"/>
      <c r="AO2481" s="253"/>
      <c r="AP2481" s="254"/>
      <c r="AQ2481" s="253"/>
      <c r="AR2481" s="254"/>
      <c r="AS2481" s="253"/>
      <c r="AT2481" s="254"/>
      <c r="AU2481" s="253"/>
      <c r="AV2481" s="163">
        <f t="shared" si="2428"/>
        <v>0</v>
      </c>
      <c r="AW2481" s="168">
        <f t="shared" si="2429"/>
        <v>0</v>
      </c>
      <c r="AY2481" s="163">
        <f t="shared" si="2430"/>
        <v>0</v>
      </c>
      <c r="AZ2481" s="163">
        <f t="shared" si="2431"/>
        <v>0</v>
      </c>
      <c r="BA2481" s="163">
        <f t="shared" si="2432"/>
        <v>0</v>
      </c>
      <c r="BB2481" s="163">
        <f t="shared" si="2433"/>
        <v>0</v>
      </c>
      <c r="BC2481" s="163">
        <f t="shared" si="2434"/>
        <v>0</v>
      </c>
      <c r="BD2481" s="163">
        <f t="shared" si="2435"/>
        <v>0</v>
      </c>
    </row>
    <row r="2482" spans="2:56" x14ac:dyDescent="0.3">
      <c r="B2482" s="176" t="s">
        <v>66</v>
      </c>
      <c r="C2482" s="83">
        <f>SUM(C2483,C2485,C2489,C2494,C2496,C2498,C2500,C2507,C2514,C2519,C2522,C2524,C2527,C2529,C2533,C2537,C2539,C2545,C2547,C2549,C2551,C2553,C2555,C2557,C2559,C2561,C2563,C2565,C2567,C2577,C2585,C2587,C2592,C2594,C2601,C2603,C2609,C2611)</f>
        <v>803030</v>
      </c>
      <c r="D2482" s="84">
        <f>SUM(D2483,D2485,D2489,D2494,D2496,D2498,D2500,D2507,D2514,D2519,D2522,D2524,D2527,D2529,D2533,D2537,D2539,D2545,D2547,D2549,D2551,D2553,D2555,D2557,D2559,D2561,D2563,D2565,D2567,D2577,D2585,D2587,D2592,D2594,D2601,D2603,D2609,D2611)</f>
        <v>732742.1</v>
      </c>
      <c r="E2482" s="85">
        <f t="shared" si="2421"/>
        <v>0.91247163866854286</v>
      </c>
      <c r="F2482" s="83">
        <f>SUM(F2483,F2485,F2489,F2494,F2496,F2498,F2500,F2507,F2514,F2519,F2522,F2524,F2527,F2529,F2533,F2537,F2539,F2545,F2547,F2549,F2551,F2553,F2555,F2557,F2559,F2561,F2563,F2565,F2567,F2577,F2585,F2587,F2592,F2594,F2601,F2603,F2609,F2611)</f>
        <v>578653</v>
      </c>
      <c r="G2482" s="84">
        <f>SUM(G2483,G2485,G2489,G2494,G2496,G2498,G2500,G2507,G2514,G2519,G2522,G2524,G2527,G2529,G2533,G2537,G2539,G2545,G2547,G2549,G2551,G2553,G2555,G2557,G2559,G2561,G2563,G2565,G2567,G2577,G2585,G2587,G2592,G2594,G2601,G2603,G2609,G2611)</f>
        <v>586643.12</v>
      </c>
      <c r="H2482" s="85">
        <f t="shared" si="2422"/>
        <v>1.0138081371737466</v>
      </c>
      <c r="I2482" s="83">
        <f>SUM(I2483,I2485,I2489,I2494,I2496,I2498,I2500,I2507,I2514,I2519,I2522,I2524,I2527,I2529,I2533,I2537,I2539,I2545,I2547,I2549,I2551,I2553,I2555,I2557,I2559,I2561,I2563,I2565,I2567,I2577,I2585,I2587,I2592,I2594,I2601,I2603,I2609,I2611)</f>
        <v>576810</v>
      </c>
      <c r="J2482" s="86">
        <f>SUM(J2483,J2485,J2489,J2494,J2496,J2498,J2500,J2507,J2514,J2519,J2522,J2524,J2527,J2529,J2533,J2537,J2539,J2545,J2547,J2549,J2551,J2553,J2555,J2557,J2559,J2561,J2563,J2565,J2567,J2577,J2585,J2587,J2592,J2594,J2601,J2603,J2609,J2611)</f>
        <v>561013.81000000006</v>
      </c>
      <c r="K2482" s="87">
        <f t="shared" si="2423"/>
        <v>0.97261456978901206</v>
      </c>
      <c r="L2482" s="83">
        <f>SUM(L2483,L2485,L2489,L2494,L2496,L2498,L2500,L2507,L2514,L2519,L2522,L2524,L2527,L2529,L2533,L2537,L2539,L2545,L2547,L2549,L2551,L2553,L2555,L2557,L2559,L2561,L2563,L2565,L2567,L2577,L2585,L2587,L2592,L2594,L2601,L2603,L2609,L2611)</f>
        <v>292710</v>
      </c>
      <c r="M2482" s="86">
        <f>SUM(M2483,M2485,M2489,M2494,M2496,M2498,M2500,M2507,M2514,M2519,M2522,M2524,M2527,M2529,M2533,M2537,M2539,M2545,M2547,M2549,M2551,M2553,M2555,M2557,M2559,M2561,M2563,M2565,M2567,M2577,M2585,M2587,M2592,M2594,M2601,M2603,M2609,M2611)</f>
        <v>425110</v>
      </c>
      <c r="N2482" s="88">
        <f>SUM(N2483,N2485,N2489,N2494,N2496,N2498,N2500,N2507,N2514,N2519,N2522,N2524,N2527,N2529,N2533,N2537,N2539,N2545,N2547,N2549,N2551,N2553,N2555,N2557,N2559,N2561,N2563,N2565,N2567,N2577,N2585,N2587,N2592,N2594,N2601,N2603,N2609,N2611)</f>
        <v>0</v>
      </c>
      <c r="O2482" s="83">
        <f>SUM(O2483,O2485,O2489,O2494,O2496,O2498,O2500,O2507,O2514,O2519,O2522,O2524,O2527,O2529,O2533,O2537,O2539,O2545,O2547,O2549,O2551,O2553,O2555,O2557,O2559,O2561,O2563,O2565,O2567,O2577,O2585,O2587,O2592,O2594,O2601,O2603,O2609,O2611)</f>
        <v>182350</v>
      </c>
      <c r="P2482" s="88">
        <f>SUM(P2483,P2485,P2489,P2494,P2496,P2498,P2500,P2507,P2514,P2519,P2522,P2524,P2527,P2529,P2533,P2537,P2539,P2545,P2547,P2549,P2551,P2553,P2555,P2557,P2559,P2561,P2563,P2565,P2567,P2577,P2585,P2587,P2592,P2594,P2601,P2603,P2609,P2611)</f>
        <v>35750</v>
      </c>
      <c r="Q2482" s="177">
        <f t="shared" si="2424"/>
        <v>218100</v>
      </c>
      <c r="R2482" s="88">
        <f>SUM(R2483,R2485,R2489,R2494,R2496,R2498,R2500,R2507,R2514,R2519,R2522,R2524,R2527,R2529,R2533,R2537,R2539,R2545,R2547,R2549,R2551,R2553,R2555,R2557,R2559,R2561,R2563,R2565,R2567,R2577,R2585,R2587,R2592,R2594,R2601,R2603,R2609,R2611)</f>
        <v>0</v>
      </c>
      <c r="S2482" s="88">
        <f>SUM(S2483,S2485,S2489,S2494,S2496,S2498,S2500,S2507,S2514,S2519,S2522,S2524,S2527,S2529,S2533,S2537,S2539,S2545,S2547,S2549,S2551,S2553,S2555,S2557,S2559,S2561,S2563,S2565,S2567,S2577,S2585,S2587,S2592,S2594,S2601,S2603,S2609,S2611)</f>
        <v>0</v>
      </c>
      <c r="T2482" s="178">
        <f t="shared" si="2436"/>
        <v>218100</v>
      </c>
      <c r="U2482" s="157"/>
      <c r="V2482" s="83">
        <f>SUM(V2483,V2485,V2489,V2494,V2496,V2498,V2500,V2507,V2514,V2519,V2522,V2524,V2527,V2529,V2533,V2537,V2539,V2545,V2547,V2549,V2551,V2553,V2555,V2557,V2559,V2561,V2563,V2565,V2567,V2577,V2585,V2587,V2592,V2594,V2601,V2603,V2609,V2611)</f>
        <v>188350</v>
      </c>
      <c r="W2482" s="88">
        <f>SUM(W2483,W2485,W2489,W2494,W2496,W2498,W2500,W2507,W2514,W2519,W2522,W2524,W2527,W2529,W2533,W2537,W2539,W2545,W2547,W2549,W2551,W2553,W2555,W2557,W2559,W2561,W2563,W2565,W2567,W2577,W2585,W2587,W2592,W2594,W2601,W2603,W2609,W2611)</f>
        <v>0</v>
      </c>
      <c r="X2482" s="177">
        <f t="shared" si="2425"/>
        <v>188350</v>
      </c>
      <c r="Y2482" s="88">
        <f>SUM(Y2483,Y2485,Y2489,Y2494,Y2496,Y2498,Y2500,Y2507,Y2514,Y2519,Y2522,Y2524,Y2527,Y2529,Y2533,Y2537,Y2539,Y2545,Y2547,Y2549,Y2551,Y2553,Y2555,Y2557,Y2559,Y2561,Y2563,Y2565,Y2567,Y2577,Y2585,Y2587,Y2592,Y2594,Y2601,Y2603,Y2609,Y2611)</f>
        <v>0</v>
      </c>
      <c r="Z2482" s="88">
        <f>SUM(Z2483,Z2485,Z2489,Z2494,Z2496,Z2498,Z2500,Z2507,Z2514,Z2519,Z2522,Z2524,Z2527,Z2529,Z2533,Z2537,Z2539,Z2545,Z2547,Z2549,Z2551,Z2553,Z2555,Z2557,Z2559,Z2561,Z2563,Z2565,Z2567,Z2577,Z2585,Z2587,Z2592,Z2594,Z2601,Z2603,Z2609,Z2611)</f>
        <v>0</v>
      </c>
      <c r="AA2482" s="178">
        <f t="shared" si="2437"/>
        <v>188350</v>
      </c>
      <c r="AB2482" s="157"/>
      <c r="AC2482" s="83">
        <f>SUM(AC2483,AC2485,AC2489,AC2494,AC2496,AC2498,AC2500,AC2507,AC2514,AC2519,AC2522,AC2524,AC2527,AC2529,AC2533,AC2537,AC2539,AC2545,AC2547,AC2549,AC2551,AC2553,AC2555,AC2557,AC2559,AC2561,AC2563,AC2565,AC2567,AC2577,AC2585,AC2587,AC2592,AC2594,AC2601,AC2603,AC2609,AC2611)</f>
        <v>198073</v>
      </c>
      <c r="AD2482" s="88">
        <f>SUM(AD2483,AD2485,AD2489,AD2494,AD2496,AD2498,AD2500,AD2507,AD2514,AD2519,AD2522,AD2524,AD2527,AD2529,AD2533,AD2537,AD2539,AD2545,AD2547,AD2549,AD2551,AD2553,AD2555,AD2557,AD2559,AD2561,AD2563,AD2565,AD2567,AD2577,AD2585,AD2587,AD2592,AD2594,AD2601,AD2603,AD2609,AD2611)</f>
        <v>0</v>
      </c>
      <c r="AE2482" s="177">
        <f t="shared" si="2426"/>
        <v>198073</v>
      </c>
      <c r="AF2482" s="88">
        <f>SUM(AF2483,AF2485,AF2489,AF2494,AF2496,AF2498,AF2500,AF2507,AF2514,AF2519,AF2522,AF2524,AF2527,AF2529,AF2533,AF2537,AF2539,AF2545,AF2547,AF2549,AF2551,AF2553,AF2555,AF2557,AF2559,AF2561,AF2563,AF2565,AF2567,AF2577,AF2585,AF2587,AF2592,AF2594,AF2601,AF2603,AF2609,AF2611)</f>
        <v>0</v>
      </c>
      <c r="AG2482" s="88">
        <f>SUM(AG2483,AG2485,AG2489,AG2494,AG2496,AG2498,AG2500,AG2507,AG2514,AG2519,AG2522,AG2524,AG2527,AG2529,AG2533,AG2537,AG2539,AG2545,AG2547,AG2549,AG2551,AG2553,AG2555,AG2557,AG2559,AG2561,AG2563,AG2565,AG2567,AG2577,AG2585,AG2587,AG2592,AG2594,AG2601,AG2603,AG2609,AG2611)</f>
        <v>0</v>
      </c>
      <c r="AH2482" s="178">
        <f t="shared" si="2438"/>
        <v>198073</v>
      </c>
      <c r="AJ2482" s="84">
        <f t="shared" ref="AJ2482:AU2482" si="2442">SUM(AJ2483,AJ2485,AJ2489,AJ2494,AJ2496,AJ2498,AJ2500,AJ2507,AJ2514,AJ2519,AJ2522,AJ2524,AJ2527,AJ2529,AJ2533,AJ2537,AJ2539,AJ2545,AJ2547,AJ2549,AJ2551,AJ2553,AJ2555,AJ2557,AJ2559,AJ2561,AJ2563,AJ2565,AJ2567,AJ2577,AJ2585,AJ2587,AJ2592,AJ2594,AJ2601,AJ2603,AJ2609,AJ2611)</f>
        <v>23695</v>
      </c>
      <c r="AK2482" s="86">
        <f t="shared" si="2442"/>
        <v>24845</v>
      </c>
      <c r="AL2482" s="88">
        <f t="shared" si="2442"/>
        <v>41720</v>
      </c>
      <c r="AM2482" s="86">
        <f t="shared" si="2442"/>
        <v>38020</v>
      </c>
      <c r="AN2482" s="88">
        <f t="shared" si="2442"/>
        <v>16695</v>
      </c>
      <c r="AO2482" s="86">
        <f t="shared" si="2442"/>
        <v>64995</v>
      </c>
      <c r="AP2482" s="88">
        <f t="shared" si="2442"/>
        <v>1995</v>
      </c>
      <c r="AQ2482" s="86">
        <f t="shared" si="2442"/>
        <v>1995</v>
      </c>
      <c r="AR2482" s="88">
        <f t="shared" si="2442"/>
        <v>0</v>
      </c>
      <c r="AS2482" s="86">
        <f t="shared" si="2442"/>
        <v>0</v>
      </c>
      <c r="AT2482" s="88">
        <f t="shared" si="2442"/>
        <v>1995</v>
      </c>
      <c r="AU2482" s="86">
        <f t="shared" si="2442"/>
        <v>2145</v>
      </c>
      <c r="AV2482" s="86">
        <f t="shared" si="2428"/>
        <v>218100</v>
      </c>
      <c r="AW2482" s="93">
        <f t="shared" si="2429"/>
        <v>0</v>
      </c>
      <c r="AY2482" s="86">
        <f t="shared" si="2430"/>
        <v>90260</v>
      </c>
      <c r="AZ2482" s="86">
        <f t="shared" si="2431"/>
        <v>119710</v>
      </c>
      <c r="BA2482" s="86">
        <f t="shared" si="2432"/>
        <v>3990</v>
      </c>
      <c r="BB2482" s="86">
        <f t="shared" si="2433"/>
        <v>4140</v>
      </c>
      <c r="BC2482" s="86">
        <f t="shared" si="2434"/>
        <v>218100</v>
      </c>
      <c r="BD2482" s="86">
        <f t="shared" si="2435"/>
        <v>0</v>
      </c>
    </row>
    <row r="2483" spans="2:56" x14ac:dyDescent="0.3">
      <c r="B2483" s="179" t="s">
        <v>67</v>
      </c>
      <c r="C2483" s="83">
        <f>SUM(C2484)</f>
        <v>0</v>
      </c>
      <c r="D2483" s="84">
        <f>SUM(D2484)</f>
        <v>0</v>
      </c>
      <c r="E2483" s="85">
        <f t="shared" si="2421"/>
        <v>0</v>
      </c>
      <c r="F2483" s="83">
        <f>SUM(F2484)</f>
        <v>0</v>
      </c>
      <c r="G2483" s="84">
        <f>SUM(G2484)</f>
        <v>0</v>
      </c>
      <c r="H2483" s="85">
        <f t="shared" si="2422"/>
        <v>0</v>
      </c>
      <c r="I2483" s="83">
        <f>SUM(I2484)</f>
        <v>0</v>
      </c>
      <c r="J2483" s="86">
        <f>SUM(J2484)</f>
        <v>0</v>
      </c>
      <c r="K2483" s="87">
        <f t="shared" si="2423"/>
        <v>0</v>
      </c>
      <c r="L2483" s="83">
        <f>SUM(L2484)</f>
        <v>0</v>
      </c>
      <c r="M2483" s="86">
        <f>SUM(M2484)</f>
        <v>0</v>
      </c>
      <c r="N2483" s="88">
        <f>SUM(N2484)</f>
        <v>0</v>
      </c>
      <c r="O2483" s="83">
        <f>SUM(O2484)</f>
        <v>0</v>
      </c>
      <c r="P2483" s="88">
        <f>SUM(P2484)</f>
        <v>0</v>
      </c>
      <c r="Q2483" s="177">
        <f t="shared" si="2424"/>
        <v>0</v>
      </c>
      <c r="R2483" s="88">
        <f>SUM(R2484)</f>
        <v>0</v>
      </c>
      <c r="S2483" s="88">
        <f>SUM(S2484)</f>
        <v>0</v>
      </c>
      <c r="T2483" s="178">
        <f t="shared" si="2436"/>
        <v>0</v>
      </c>
      <c r="U2483" s="157"/>
      <c r="V2483" s="83">
        <f>SUM(V2484)</f>
        <v>0</v>
      </c>
      <c r="W2483" s="88">
        <f>SUM(W2484)</f>
        <v>0</v>
      </c>
      <c r="X2483" s="177">
        <f t="shared" si="2425"/>
        <v>0</v>
      </c>
      <c r="Y2483" s="88">
        <f>SUM(Y2484)</f>
        <v>0</v>
      </c>
      <c r="Z2483" s="88">
        <f>SUM(Z2484)</f>
        <v>0</v>
      </c>
      <c r="AA2483" s="178">
        <f t="shared" si="2437"/>
        <v>0</v>
      </c>
      <c r="AB2483" s="157"/>
      <c r="AC2483" s="83">
        <f>SUM(AC2484)</f>
        <v>0</v>
      </c>
      <c r="AD2483" s="88">
        <f>SUM(AD2484)</f>
        <v>0</v>
      </c>
      <c r="AE2483" s="177">
        <f t="shared" si="2426"/>
        <v>0</v>
      </c>
      <c r="AF2483" s="88">
        <f>SUM(AF2484)</f>
        <v>0</v>
      </c>
      <c r="AG2483" s="88">
        <f>SUM(AG2484)</f>
        <v>0</v>
      </c>
      <c r="AH2483" s="178">
        <f t="shared" si="2438"/>
        <v>0</v>
      </c>
      <c r="AJ2483" s="84">
        <f t="shared" ref="AJ2483:AU2483" si="2443">SUM(AJ2484)</f>
        <v>0</v>
      </c>
      <c r="AK2483" s="86">
        <f t="shared" si="2443"/>
        <v>0</v>
      </c>
      <c r="AL2483" s="88">
        <f t="shared" si="2443"/>
        <v>0</v>
      </c>
      <c r="AM2483" s="86">
        <f t="shared" si="2443"/>
        <v>0</v>
      </c>
      <c r="AN2483" s="88">
        <f t="shared" si="2443"/>
        <v>0</v>
      </c>
      <c r="AO2483" s="86">
        <f t="shared" si="2443"/>
        <v>0</v>
      </c>
      <c r="AP2483" s="88">
        <f t="shared" si="2443"/>
        <v>0</v>
      </c>
      <c r="AQ2483" s="86">
        <f t="shared" si="2443"/>
        <v>0</v>
      </c>
      <c r="AR2483" s="88">
        <f t="shared" si="2443"/>
        <v>0</v>
      </c>
      <c r="AS2483" s="86">
        <f t="shared" si="2443"/>
        <v>0</v>
      </c>
      <c r="AT2483" s="88">
        <f t="shared" si="2443"/>
        <v>0</v>
      </c>
      <c r="AU2483" s="86">
        <f t="shared" si="2443"/>
        <v>0</v>
      </c>
      <c r="AV2483" s="86">
        <f t="shared" si="2428"/>
        <v>0</v>
      </c>
      <c r="AW2483" s="93">
        <f t="shared" si="2429"/>
        <v>0</v>
      </c>
      <c r="AY2483" s="86">
        <f t="shared" si="2430"/>
        <v>0</v>
      </c>
      <c r="AZ2483" s="86">
        <f t="shared" si="2431"/>
        <v>0</v>
      </c>
      <c r="BA2483" s="86">
        <f t="shared" si="2432"/>
        <v>0</v>
      </c>
      <c r="BB2483" s="86">
        <f t="shared" si="2433"/>
        <v>0</v>
      </c>
      <c r="BC2483" s="86">
        <f t="shared" si="2434"/>
        <v>0</v>
      </c>
      <c r="BD2483" s="86">
        <f t="shared" si="2435"/>
        <v>0</v>
      </c>
    </row>
    <row r="2484" spans="2:56" x14ac:dyDescent="0.3">
      <c r="B2484" s="169" t="s">
        <v>68</v>
      </c>
      <c r="C2484" s="248"/>
      <c r="D2484" s="249"/>
      <c r="E2484" s="172">
        <f t="shared" si="2421"/>
        <v>0</v>
      </c>
      <c r="F2484" s="248"/>
      <c r="G2484" s="249"/>
      <c r="H2484" s="172">
        <f t="shared" si="2422"/>
        <v>0</v>
      </c>
      <c r="I2484" s="248"/>
      <c r="J2484" s="250"/>
      <c r="K2484" s="174">
        <f t="shared" si="2423"/>
        <v>0</v>
      </c>
      <c r="L2484" s="248"/>
      <c r="M2484" s="250"/>
      <c r="N2484" s="251"/>
      <c r="O2484" s="248"/>
      <c r="P2484" s="251"/>
      <c r="Q2484" s="166">
        <f t="shared" si="2424"/>
        <v>0</v>
      </c>
      <c r="R2484" s="251"/>
      <c r="S2484" s="251"/>
      <c r="T2484" s="167">
        <f t="shared" si="2436"/>
        <v>0</v>
      </c>
      <c r="U2484" s="157"/>
      <c r="V2484" s="248"/>
      <c r="W2484" s="251"/>
      <c r="X2484" s="166">
        <f t="shared" si="2425"/>
        <v>0</v>
      </c>
      <c r="Y2484" s="251"/>
      <c r="Z2484" s="251"/>
      <c r="AA2484" s="167">
        <f t="shared" si="2437"/>
        <v>0</v>
      </c>
      <c r="AB2484" s="157"/>
      <c r="AC2484" s="248"/>
      <c r="AD2484" s="251"/>
      <c r="AE2484" s="166">
        <f t="shared" si="2426"/>
        <v>0</v>
      </c>
      <c r="AF2484" s="251"/>
      <c r="AG2484" s="251"/>
      <c r="AH2484" s="167">
        <f t="shared" si="2438"/>
        <v>0</v>
      </c>
      <c r="AJ2484" s="252"/>
      <c r="AK2484" s="253"/>
      <c r="AL2484" s="254"/>
      <c r="AM2484" s="253"/>
      <c r="AN2484" s="254"/>
      <c r="AO2484" s="253"/>
      <c r="AP2484" s="254"/>
      <c r="AQ2484" s="253"/>
      <c r="AR2484" s="254"/>
      <c r="AS2484" s="253"/>
      <c r="AT2484" s="254"/>
      <c r="AU2484" s="253"/>
      <c r="AV2484" s="163">
        <f t="shared" si="2428"/>
        <v>0</v>
      </c>
      <c r="AW2484" s="168">
        <f t="shared" si="2429"/>
        <v>0</v>
      </c>
      <c r="AY2484" s="163">
        <f t="shared" si="2430"/>
        <v>0</v>
      </c>
      <c r="AZ2484" s="163">
        <f t="shared" si="2431"/>
        <v>0</v>
      </c>
      <c r="BA2484" s="163">
        <f t="shared" si="2432"/>
        <v>0</v>
      </c>
      <c r="BB2484" s="163">
        <f t="shared" si="2433"/>
        <v>0</v>
      </c>
      <c r="BC2484" s="163">
        <f t="shared" si="2434"/>
        <v>0</v>
      </c>
      <c r="BD2484" s="163">
        <f t="shared" si="2435"/>
        <v>0</v>
      </c>
    </row>
    <row r="2485" spans="2:56" x14ac:dyDescent="0.3">
      <c r="B2485" s="179" t="s">
        <v>69</v>
      </c>
      <c r="C2485" s="83">
        <f>SUM(C2486:C2488)</f>
        <v>0</v>
      </c>
      <c r="D2485" s="84">
        <f>SUM(D2486:D2488)</f>
        <v>0</v>
      </c>
      <c r="E2485" s="85">
        <f t="shared" si="2421"/>
        <v>0</v>
      </c>
      <c r="F2485" s="83">
        <f>SUM(F2486:F2488)</f>
        <v>0</v>
      </c>
      <c r="G2485" s="84">
        <f>SUM(G2486:G2488)</f>
        <v>0</v>
      </c>
      <c r="H2485" s="85">
        <f t="shared" si="2422"/>
        <v>0</v>
      </c>
      <c r="I2485" s="83">
        <f>SUM(I2486:I2488)</f>
        <v>0</v>
      </c>
      <c r="J2485" s="86">
        <f>SUM(J2486:J2488)</f>
        <v>0</v>
      </c>
      <c r="K2485" s="87">
        <f t="shared" si="2423"/>
        <v>0</v>
      </c>
      <c r="L2485" s="83">
        <f>SUM(L2486:L2488)</f>
        <v>0</v>
      </c>
      <c r="M2485" s="86">
        <f>SUM(M2486:M2488)</f>
        <v>0</v>
      </c>
      <c r="N2485" s="88">
        <f>SUM(N2486:N2488)</f>
        <v>0</v>
      </c>
      <c r="O2485" s="83">
        <f>SUM(O2486:O2488)</f>
        <v>0</v>
      </c>
      <c r="P2485" s="88">
        <f>SUM(P2486:P2488)</f>
        <v>0</v>
      </c>
      <c r="Q2485" s="177">
        <f t="shared" si="2424"/>
        <v>0</v>
      </c>
      <c r="R2485" s="88">
        <f>SUM(R2486:R2488)</f>
        <v>0</v>
      </c>
      <c r="S2485" s="88">
        <f>SUM(S2486:S2488)</f>
        <v>0</v>
      </c>
      <c r="T2485" s="178">
        <f t="shared" si="2436"/>
        <v>0</v>
      </c>
      <c r="U2485" s="157"/>
      <c r="V2485" s="83">
        <f>SUM(V2486:V2488)</f>
        <v>0</v>
      </c>
      <c r="W2485" s="88">
        <f>SUM(W2486:W2488)</f>
        <v>0</v>
      </c>
      <c r="X2485" s="177">
        <f t="shared" si="2425"/>
        <v>0</v>
      </c>
      <c r="Y2485" s="88">
        <f>SUM(Y2486:Y2488)</f>
        <v>0</v>
      </c>
      <c r="Z2485" s="88">
        <f>SUM(Z2486:Z2488)</f>
        <v>0</v>
      </c>
      <c r="AA2485" s="178">
        <f t="shared" si="2437"/>
        <v>0</v>
      </c>
      <c r="AB2485" s="157"/>
      <c r="AC2485" s="83">
        <f>SUM(AC2486:AC2488)</f>
        <v>0</v>
      </c>
      <c r="AD2485" s="88">
        <f>SUM(AD2486:AD2488)</f>
        <v>0</v>
      </c>
      <c r="AE2485" s="177">
        <f t="shared" si="2426"/>
        <v>0</v>
      </c>
      <c r="AF2485" s="88">
        <f>SUM(AF2486:AF2488)</f>
        <v>0</v>
      </c>
      <c r="AG2485" s="88">
        <f>SUM(AG2486:AG2488)</f>
        <v>0</v>
      </c>
      <c r="AH2485" s="178">
        <f t="shared" si="2438"/>
        <v>0</v>
      </c>
      <c r="AJ2485" s="84">
        <f t="shared" ref="AJ2485:AU2485" si="2444">SUM(AJ2486:AJ2488)</f>
        <v>0</v>
      </c>
      <c r="AK2485" s="86">
        <f t="shared" si="2444"/>
        <v>0</v>
      </c>
      <c r="AL2485" s="88">
        <f t="shared" si="2444"/>
        <v>0</v>
      </c>
      <c r="AM2485" s="86">
        <f t="shared" si="2444"/>
        <v>0</v>
      </c>
      <c r="AN2485" s="88">
        <f t="shared" si="2444"/>
        <v>0</v>
      </c>
      <c r="AO2485" s="86">
        <f t="shared" si="2444"/>
        <v>0</v>
      </c>
      <c r="AP2485" s="88">
        <f t="shared" si="2444"/>
        <v>0</v>
      </c>
      <c r="AQ2485" s="86">
        <f t="shared" si="2444"/>
        <v>0</v>
      </c>
      <c r="AR2485" s="88">
        <f t="shared" si="2444"/>
        <v>0</v>
      </c>
      <c r="AS2485" s="86">
        <f t="shared" si="2444"/>
        <v>0</v>
      </c>
      <c r="AT2485" s="88">
        <f t="shared" si="2444"/>
        <v>0</v>
      </c>
      <c r="AU2485" s="86">
        <f t="shared" si="2444"/>
        <v>0</v>
      </c>
      <c r="AV2485" s="86">
        <f t="shared" si="2428"/>
        <v>0</v>
      </c>
      <c r="AW2485" s="93">
        <f t="shared" si="2429"/>
        <v>0</v>
      </c>
      <c r="AY2485" s="86">
        <f t="shared" si="2430"/>
        <v>0</v>
      </c>
      <c r="AZ2485" s="86">
        <f t="shared" si="2431"/>
        <v>0</v>
      </c>
      <c r="BA2485" s="86">
        <f t="shared" si="2432"/>
        <v>0</v>
      </c>
      <c r="BB2485" s="86">
        <f t="shared" si="2433"/>
        <v>0</v>
      </c>
      <c r="BC2485" s="86">
        <f t="shared" si="2434"/>
        <v>0</v>
      </c>
      <c r="BD2485" s="86">
        <f t="shared" si="2435"/>
        <v>0</v>
      </c>
    </row>
    <row r="2486" spans="2:56" x14ac:dyDescent="0.3">
      <c r="B2486" s="169" t="s">
        <v>70</v>
      </c>
      <c r="C2486" s="248"/>
      <c r="D2486" s="249"/>
      <c r="E2486" s="172">
        <f t="shared" si="2421"/>
        <v>0</v>
      </c>
      <c r="F2486" s="248"/>
      <c r="G2486" s="249"/>
      <c r="H2486" s="172">
        <f t="shared" si="2422"/>
        <v>0</v>
      </c>
      <c r="I2486" s="248"/>
      <c r="J2486" s="250"/>
      <c r="K2486" s="174">
        <f t="shared" si="2423"/>
        <v>0</v>
      </c>
      <c r="L2486" s="248"/>
      <c r="M2486" s="250"/>
      <c r="N2486" s="251"/>
      <c r="O2486" s="248"/>
      <c r="P2486" s="251"/>
      <c r="Q2486" s="166">
        <f t="shared" si="2424"/>
        <v>0</v>
      </c>
      <c r="R2486" s="251"/>
      <c r="S2486" s="251"/>
      <c r="T2486" s="167">
        <f t="shared" si="2436"/>
        <v>0</v>
      </c>
      <c r="U2486" s="157"/>
      <c r="V2486" s="248"/>
      <c r="W2486" s="251"/>
      <c r="X2486" s="166">
        <f t="shared" si="2425"/>
        <v>0</v>
      </c>
      <c r="Y2486" s="251"/>
      <c r="Z2486" s="251"/>
      <c r="AA2486" s="167">
        <f t="shared" si="2437"/>
        <v>0</v>
      </c>
      <c r="AB2486" s="157"/>
      <c r="AC2486" s="248"/>
      <c r="AD2486" s="251"/>
      <c r="AE2486" s="166">
        <f t="shared" si="2426"/>
        <v>0</v>
      </c>
      <c r="AF2486" s="251"/>
      <c r="AG2486" s="251"/>
      <c r="AH2486" s="167">
        <f t="shared" si="2438"/>
        <v>0</v>
      </c>
      <c r="AJ2486" s="252"/>
      <c r="AK2486" s="253"/>
      <c r="AL2486" s="254"/>
      <c r="AM2486" s="253"/>
      <c r="AN2486" s="254"/>
      <c r="AO2486" s="253"/>
      <c r="AP2486" s="254"/>
      <c r="AQ2486" s="253"/>
      <c r="AR2486" s="254"/>
      <c r="AS2486" s="253"/>
      <c r="AT2486" s="254"/>
      <c r="AU2486" s="253"/>
      <c r="AV2486" s="163">
        <f t="shared" si="2428"/>
        <v>0</v>
      </c>
      <c r="AW2486" s="168">
        <f t="shared" si="2429"/>
        <v>0</v>
      </c>
      <c r="AY2486" s="163">
        <f t="shared" si="2430"/>
        <v>0</v>
      </c>
      <c r="AZ2486" s="163">
        <f t="shared" si="2431"/>
        <v>0</v>
      </c>
      <c r="BA2486" s="163">
        <f t="shared" si="2432"/>
        <v>0</v>
      </c>
      <c r="BB2486" s="163">
        <f t="shared" si="2433"/>
        <v>0</v>
      </c>
      <c r="BC2486" s="163">
        <f t="shared" si="2434"/>
        <v>0</v>
      </c>
      <c r="BD2486" s="163">
        <f t="shared" si="2435"/>
        <v>0</v>
      </c>
    </row>
    <row r="2487" spans="2:56" x14ac:dyDescent="0.3">
      <c r="B2487" s="169" t="s">
        <v>71</v>
      </c>
      <c r="C2487" s="248"/>
      <c r="D2487" s="249"/>
      <c r="E2487" s="172">
        <f t="shared" si="2421"/>
        <v>0</v>
      </c>
      <c r="F2487" s="248"/>
      <c r="G2487" s="249"/>
      <c r="H2487" s="172">
        <f t="shared" si="2422"/>
        <v>0</v>
      </c>
      <c r="I2487" s="248"/>
      <c r="J2487" s="250"/>
      <c r="K2487" s="174">
        <f t="shared" si="2423"/>
        <v>0</v>
      </c>
      <c r="L2487" s="248"/>
      <c r="M2487" s="250"/>
      <c r="N2487" s="251"/>
      <c r="O2487" s="248"/>
      <c r="P2487" s="251"/>
      <c r="Q2487" s="166">
        <f t="shared" si="2424"/>
        <v>0</v>
      </c>
      <c r="R2487" s="251"/>
      <c r="S2487" s="251"/>
      <c r="T2487" s="167">
        <f t="shared" si="2436"/>
        <v>0</v>
      </c>
      <c r="U2487" s="157"/>
      <c r="V2487" s="248"/>
      <c r="W2487" s="251"/>
      <c r="X2487" s="166">
        <f t="shared" si="2425"/>
        <v>0</v>
      </c>
      <c r="Y2487" s="251"/>
      <c r="Z2487" s="251"/>
      <c r="AA2487" s="167">
        <f t="shared" si="2437"/>
        <v>0</v>
      </c>
      <c r="AB2487" s="157"/>
      <c r="AC2487" s="248"/>
      <c r="AD2487" s="251"/>
      <c r="AE2487" s="166">
        <f t="shared" si="2426"/>
        <v>0</v>
      </c>
      <c r="AF2487" s="251"/>
      <c r="AG2487" s="251"/>
      <c r="AH2487" s="167">
        <f t="shared" si="2438"/>
        <v>0</v>
      </c>
      <c r="AJ2487" s="252"/>
      <c r="AK2487" s="253"/>
      <c r="AL2487" s="254"/>
      <c r="AM2487" s="253"/>
      <c r="AN2487" s="254"/>
      <c r="AO2487" s="253"/>
      <c r="AP2487" s="254"/>
      <c r="AQ2487" s="253"/>
      <c r="AR2487" s="254"/>
      <c r="AS2487" s="253"/>
      <c r="AT2487" s="254"/>
      <c r="AU2487" s="253"/>
      <c r="AV2487" s="163">
        <f t="shared" si="2428"/>
        <v>0</v>
      </c>
      <c r="AW2487" s="168">
        <f t="shared" si="2429"/>
        <v>0</v>
      </c>
      <c r="AY2487" s="163">
        <f t="shared" si="2430"/>
        <v>0</v>
      </c>
      <c r="AZ2487" s="163">
        <f t="shared" si="2431"/>
        <v>0</v>
      </c>
      <c r="BA2487" s="163">
        <f t="shared" si="2432"/>
        <v>0</v>
      </c>
      <c r="BB2487" s="163">
        <f t="shared" si="2433"/>
        <v>0</v>
      </c>
      <c r="BC2487" s="163">
        <f t="shared" si="2434"/>
        <v>0</v>
      </c>
      <c r="BD2487" s="163">
        <f t="shared" si="2435"/>
        <v>0</v>
      </c>
    </row>
    <row r="2488" spans="2:56" x14ac:dyDescent="0.3">
      <c r="B2488" s="169" t="s">
        <v>72</v>
      </c>
      <c r="C2488" s="248"/>
      <c r="D2488" s="249"/>
      <c r="E2488" s="172">
        <f t="shared" si="2421"/>
        <v>0</v>
      </c>
      <c r="F2488" s="248"/>
      <c r="G2488" s="249"/>
      <c r="H2488" s="172">
        <f t="shared" si="2422"/>
        <v>0</v>
      </c>
      <c r="I2488" s="248"/>
      <c r="J2488" s="250"/>
      <c r="K2488" s="174">
        <f t="shared" si="2423"/>
        <v>0</v>
      </c>
      <c r="L2488" s="248"/>
      <c r="M2488" s="250"/>
      <c r="N2488" s="251"/>
      <c r="O2488" s="248"/>
      <c r="P2488" s="251"/>
      <c r="Q2488" s="166">
        <f t="shared" si="2424"/>
        <v>0</v>
      </c>
      <c r="R2488" s="251"/>
      <c r="S2488" s="251"/>
      <c r="T2488" s="167">
        <f t="shared" si="2436"/>
        <v>0</v>
      </c>
      <c r="U2488" s="157"/>
      <c r="V2488" s="248"/>
      <c r="W2488" s="251"/>
      <c r="X2488" s="166">
        <f t="shared" si="2425"/>
        <v>0</v>
      </c>
      <c r="Y2488" s="251"/>
      <c r="Z2488" s="251"/>
      <c r="AA2488" s="167">
        <f t="shared" si="2437"/>
        <v>0</v>
      </c>
      <c r="AB2488" s="157"/>
      <c r="AC2488" s="248"/>
      <c r="AD2488" s="251"/>
      <c r="AE2488" s="166">
        <f t="shared" si="2426"/>
        <v>0</v>
      </c>
      <c r="AF2488" s="251"/>
      <c r="AG2488" s="251"/>
      <c r="AH2488" s="167">
        <f t="shared" si="2438"/>
        <v>0</v>
      </c>
      <c r="AJ2488" s="252"/>
      <c r="AK2488" s="253"/>
      <c r="AL2488" s="254"/>
      <c r="AM2488" s="253"/>
      <c r="AN2488" s="254"/>
      <c r="AO2488" s="253"/>
      <c r="AP2488" s="254"/>
      <c r="AQ2488" s="253"/>
      <c r="AR2488" s="254"/>
      <c r="AS2488" s="253"/>
      <c r="AT2488" s="254"/>
      <c r="AU2488" s="253"/>
      <c r="AV2488" s="163">
        <f t="shared" si="2428"/>
        <v>0</v>
      </c>
      <c r="AW2488" s="168">
        <f t="shared" si="2429"/>
        <v>0</v>
      </c>
      <c r="AY2488" s="163">
        <f t="shared" si="2430"/>
        <v>0</v>
      </c>
      <c r="AZ2488" s="163">
        <f t="shared" si="2431"/>
        <v>0</v>
      </c>
      <c r="BA2488" s="163">
        <f t="shared" si="2432"/>
        <v>0</v>
      </c>
      <c r="BB2488" s="163">
        <f t="shared" si="2433"/>
        <v>0</v>
      </c>
      <c r="BC2488" s="163">
        <f t="shared" si="2434"/>
        <v>0</v>
      </c>
      <c r="BD2488" s="163">
        <f t="shared" si="2435"/>
        <v>0</v>
      </c>
    </row>
    <row r="2489" spans="2:56" x14ac:dyDescent="0.3">
      <c r="B2489" s="179" t="s">
        <v>73</v>
      </c>
      <c r="C2489" s="83">
        <f>SUM(C2490:C2493)</f>
        <v>0</v>
      </c>
      <c r="D2489" s="84">
        <f>SUM(D2490:D2493)</f>
        <v>0</v>
      </c>
      <c r="E2489" s="85">
        <f t="shared" si="2421"/>
        <v>0</v>
      </c>
      <c r="F2489" s="83">
        <f>SUM(F2490:F2493)</f>
        <v>0</v>
      </c>
      <c r="G2489" s="84">
        <f>SUM(G2490:G2493)</f>
        <v>0</v>
      </c>
      <c r="H2489" s="85">
        <f t="shared" si="2422"/>
        <v>0</v>
      </c>
      <c r="I2489" s="83">
        <f>SUM(I2490:I2493)</f>
        <v>0</v>
      </c>
      <c r="J2489" s="86">
        <f>SUM(J2490:J2493)</f>
        <v>0</v>
      </c>
      <c r="K2489" s="87">
        <f t="shared" si="2423"/>
        <v>0</v>
      </c>
      <c r="L2489" s="83">
        <f>SUM(L2490:L2493)</f>
        <v>0</v>
      </c>
      <c r="M2489" s="86">
        <f>SUM(M2490:M2493)</f>
        <v>0</v>
      </c>
      <c r="N2489" s="88">
        <f>SUM(N2490:N2493)</f>
        <v>0</v>
      </c>
      <c r="O2489" s="83">
        <f>SUM(O2490:O2493)</f>
        <v>0</v>
      </c>
      <c r="P2489" s="88">
        <f>SUM(P2490:P2493)</f>
        <v>0</v>
      </c>
      <c r="Q2489" s="177">
        <f t="shared" si="2424"/>
        <v>0</v>
      </c>
      <c r="R2489" s="88">
        <f>SUM(R2490:R2493)</f>
        <v>0</v>
      </c>
      <c r="S2489" s="88">
        <f>SUM(S2490:S2493)</f>
        <v>0</v>
      </c>
      <c r="T2489" s="178">
        <f t="shared" si="2436"/>
        <v>0</v>
      </c>
      <c r="U2489" s="157"/>
      <c r="V2489" s="83">
        <f>SUM(V2490:V2493)</f>
        <v>0</v>
      </c>
      <c r="W2489" s="88">
        <f>SUM(W2490:W2493)</f>
        <v>0</v>
      </c>
      <c r="X2489" s="177">
        <f t="shared" si="2425"/>
        <v>0</v>
      </c>
      <c r="Y2489" s="88">
        <f>SUM(Y2490:Y2493)</f>
        <v>0</v>
      </c>
      <c r="Z2489" s="88">
        <f>SUM(Z2490:Z2493)</f>
        <v>0</v>
      </c>
      <c r="AA2489" s="178">
        <f t="shared" si="2437"/>
        <v>0</v>
      </c>
      <c r="AB2489" s="157"/>
      <c r="AC2489" s="83">
        <f>SUM(AC2490:AC2493)</f>
        <v>0</v>
      </c>
      <c r="AD2489" s="88">
        <f>SUM(AD2490:AD2493)</f>
        <v>0</v>
      </c>
      <c r="AE2489" s="177">
        <f t="shared" si="2426"/>
        <v>0</v>
      </c>
      <c r="AF2489" s="88">
        <f>SUM(AF2490:AF2493)</f>
        <v>0</v>
      </c>
      <c r="AG2489" s="88">
        <f>SUM(AG2490:AG2493)</f>
        <v>0</v>
      </c>
      <c r="AH2489" s="178">
        <f t="shared" si="2438"/>
        <v>0</v>
      </c>
      <c r="AJ2489" s="84">
        <f t="shared" ref="AJ2489:AU2489" si="2445">SUM(AJ2490:AJ2493)</f>
        <v>0</v>
      </c>
      <c r="AK2489" s="86">
        <f t="shared" si="2445"/>
        <v>0</v>
      </c>
      <c r="AL2489" s="88">
        <f t="shared" si="2445"/>
        <v>0</v>
      </c>
      <c r="AM2489" s="86">
        <f t="shared" si="2445"/>
        <v>0</v>
      </c>
      <c r="AN2489" s="88">
        <f t="shared" si="2445"/>
        <v>0</v>
      </c>
      <c r="AO2489" s="86">
        <f t="shared" si="2445"/>
        <v>0</v>
      </c>
      <c r="AP2489" s="88">
        <f t="shared" si="2445"/>
        <v>0</v>
      </c>
      <c r="AQ2489" s="86">
        <f t="shared" si="2445"/>
        <v>0</v>
      </c>
      <c r="AR2489" s="88">
        <f t="shared" si="2445"/>
        <v>0</v>
      </c>
      <c r="AS2489" s="86">
        <f t="shared" si="2445"/>
        <v>0</v>
      </c>
      <c r="AT2489" s="88">
        <f t="shared" si="2445"/>
        <v>0</v>
      </c>
      <c r="AU2489" s="86">
        <f t="shared" si="2445"/>
        <v>0</v>
      </c>
      <c r="AV2489" s="86">
        <f t="shared" si="2428"/>
        <v>0</v>
      </c>
      <c r="AW2489" s="93">
        <f t="shared" si="2429"/>
        <v>0</v>
      </c>
      <c r="AY2489" s="86">
        <f t="shared" si="2430"/>
        <v>0</v>
      </c>
      <c r="AZ2489" s="86">
        <f t="shared" si="2431"/>
        <v>0</v>
      </c>
      <c r="BA2489" s="86">
        <f t="shared" si="2432"/>
        <v>0</v>
      </c>
      <c r="BB2489" s="86">
        <f t="shared" si="2433"/>
        <v>0</v>
      </c>
      <c r="BC2489" s="86">
        <f t="shared" si="2434"/>
        <v>0</v>
      </c>
      <c r="BD2489" s="86">
        <f t="shared" si="2435"/>
        <v>0</v>
      </c>
    </row>
    <row r="2490" spans="2:56" x14ac:dyDescent="0.3">
      <c r="B2490" s="169" t="s">
        <v>74</v>
      </c>
      <c r="C2490" s="248"/>
      <c r="D2490" s="249"/>
      <c r="E2490" s="172">
        <f t="shared" si="2421"/>
        <v>0</v>
      </c>
      <c r="F2490" s="248"/>
      <c r="G2490" s="249"/>
      <c r="H2490" s="172">
        <f t="shared" si="2422"/>
        <v>0</v>
      </c>
      <c r="I2490" s="248"/>
      <c r="J2490" s="250"/>
      <c r="K2490" s="174">
        <f t="shared" si="2423"/>
        <v>0</v>
      </c>
      <c r="L2490" s="248"/>
      <c r="M2490" s="250"/>
      <c r="N2490" s="251"/>
      <c r="O2490" s="248"/>
      <c r="P2490" s="251"/>
      <c r="Q2490" s="166">
        <f t="shared" si="2424"/>
        <v>0</v>
      </c>
      <c r="R2490" s="251"/>
      <c r="S2490" s="251"/>
      <c r="T2490" s="167">
        <f t="shared" si="2436"/>
        <v>0</v>
      </c>
      <c r="U2490" s="157"/>
      <c r="V2490" s="248"/>
      <c r="W2490" s="251"/>
      <c r="X2490" s="166">
        <f t="shared" si="2425"/>
        <v>0</v>
      </c>
      <c r="Y2490" s="251"/>
      <c r="Z2490" s="251"/>
      <c r="AA2490" s="167">
        <f t="shared" si="2437"/>
        <v>0</v>
      </c>
      <c r="AB2490" s="157"/>
      <c r="AC2490" s="248"/>
      <c r="AD2490" s="251"/>
      <c r="AE2490" s="166">
        <f t="shared" si="2426"/>
        <v>0</v>
      </c>
      <c r="AF2490" s="251"/>
      <c r="AG2490" s="251"/>
      <c r="AH2490" s="167">
        <f t="shared" si="2438"/>
        <v>0</v>
      </c>
      <c r="AJ2490" s="252"/>
      <c r="AK2490" s="253"/>
      <c r="AL2490" s="254"/>
      <c r="AM2490" s="253"/>
      <c r="AN2490" s="254"/>
      <c r="AO2490" s="253"/>
      <c r="AP2490" s="254"/>
      <c r="AQ2490" s="253"/>
      <c r="AR2490" s="254"/>
      <c r="AS2490" s="253"/>
      <c r="AT2490" s="254"/>
      <c r="AU2490" s="253"/>
      <c r="AV2490" s="163">
        <f t="shared" si="2428"/>
        <v>0</v>
      </c>
      <c r="AW2490" s="168">
        <f t="shared" si="2429"/>
        <v>0</v>
      </c>
      <c r="AY2490" s="163">
        <f t="shared" si="2430"/>
        <v>0</v>
      </c>
      <c r="AZ2490" s="163">
        <f t="shared" si="2431"/>
        <v>0</v>
      </c>
      <c r="BA2490" s="163">
        <f t="shared" si="2432"/>
        <v>0</v>
      </c>
      <c r="BB2490" s="163">
        <f t="shared" si="2433"/>
        <v>0</v>
      </c>
      <c r="BC2490" s="163">
        <f t="shared" si="2434"/>
        <v>0</v>
      </c>
      <c r="BD2490" s="163">
        <f t="shared" si="2435"/>
        <v>0</v>
      </c>
    </row>
    <row r="2491" spans="2:56" x14ac:dyDescent="0.3">
      <c r="B2491" s="169" t="s">
        <v>75</v>
      </c>
      <c r="C2491" s="248"/>
      <c r="D2491" s="249"/>
      <c r="E2491" s="172">
        <f t="shared" si="2421"/>
        <v>0</v>
      </c>
      <c r="F2491" s="248"/>
      <c r="G2491" s="249"/>
      <c r="H2491" s="172">
        <f t="shared" si="2422"/>
        <v>0</v>
      </c>
      <c r="I2491" s="248"/>
      <c r="J2491" s="250"/>
      <c r="K2491" s="174">
        <f t="shared" si="2423"/>
        <v>0</v>
      </c>
      <c r="L2491" s="248"/>
      <c r="M2491" s="250"/>
      <c r="N2491" s="251"/>
      <c r="O2491" s="248"/>
      <c r="P2491" s="251"/>
      <c r="Q2491" s="166">
        <f t="shared" si="2424"/>
        <v>0</v>
      </c>
      <c r="R2491" s="251"/>
      <c r="S2491" s="251"/>
      <c r="T2491" s="167">
        <f t="shared" si="2436"/>
        <v>0</v>
      </c>
      <c r="U2491" s="157"/>
      <c r="V2491" s="248"/>
      <c r="W2491" s="251"/>
      <c r="X2491" s="166">
        <f t="shared" si="2425"/>
        <v>0</v>
      </c>
      <c r="Y2491" s="251"/>
      <c r="Z2491" s="251"/>
      <c r="AA2491" s="167">
        <f t="shared" si="2437"/>
        <v>0</v>
      </c>
      <c r="AB2491" s="157"/>
      <c r="AC2491" s="248"/>
      <c r="AD2491" s="251"/>
      <c r="AE2491" s="166">
        <f t="shared" si="2426"/>
        <v>0</v>
      </c>
      <c r="AF2491" s="251"/>
      <c r="AG2491" s="251"/>
      <c r="AH2491" s="167">
        <f t="shared" si="2438"/>
        <v>0</v>
      </c>
      <c r="AJ2491" s="252"/>
      <c r="AK2491" s="253"/>
      <c r="AL2491" s="254"/>
      <c r="AM2491" s="253"/>
      <c r="AN2491" s="254"/>
      <c r="AO2491" s="253"/>
      <c r="AP2491" s="254"/>
      <c r="AQ2491" s="253"/>
      <c r="AR2491" s="254"/>
      <c r="AS2491" s="253"/>
      <c r="AT2491" s="254"/>
      <c r="AU2491" s="253"/>
      <c r="AV2491" s="163">
        <f t="shared" si="2428"/>
        <v>0</v>
      </c>
      <c r="AW2491" s="168">
        <f t="shared" si="2429"/>
        <v>0</v>
      </c>
      <c r="AY2491" s="163">
        <f t="shared" si="2430"/>
        <v>0</v>
      </c>
      <c r="AZ2491" s="163">
        <f t="shared" si="2431"/>
        <v>0</v>
      </c>
      <c r="BA2491" s="163">
        <f t="shared" si="2432"/>
        <v>0</v>
      </c>
      <c r="BB2491" s="163">
        <f t="shared" si="2433"/>
        <v>0</v>
      </c>
      <c r="BC2491" s="163">
        <f t="shared" si="2434"/>
        <v>0</v>
      </c>
      <c r="BD2491" s="163">
        <f t="shared" si="2435"/>
        <v>0</v>
      </c>
    </row>
    <row r="2492" spans="2:56" x14ac:dyDescent="0.3">
      <c r="B2492" s="169" t="s">
        <v>76</v>
      </c>
      <c r="C2492" s="248"/>
      <c r="D2492" s="249"/>
      <c r="E2492" s="172">
        <f t="shared" si="2421"/>
        <v>0</v>
      </c>
      <c r="F2492" s="248"/>
      <c r="G2492" s="249"/>
      <c r="H2492" s="172">
        <f t="shared" si="2422"/>
        <v>0</v>
      </c>
      <c r="I2492" s="248"/>
      <c r="J2492" s="250"/>
      <c r="K2492" s="174">
        <f t="shared" si="2423"/>
        <v>0</v>
      </c>
      <c r="L2492" s="248"/>
      <c r="M2492" s="250"/>
      <c r="N2492" s="251"/>
      <c r="O2492" s="248"/>
      <c r="P2492" s="251"/>
      <c r="Q2492" s="166">
        <f t="shared" si="2424"/>
        <v>0</v>
      </c>
      <c r="R2492" s="251"/>
      <c r="S2492" s="251"/>
      <c r="T2492" s="167">
        <f t="shared" si="2436"/>
        <v>0</v>
      </c>
      <c r="U2492" s="157"/>
      <c r="V2492" s="248"/>
      <c r="W2492" s="251"/>
      <c r="X2492" s="166">
        <f t="shared" si="2425"/>
        <v>0</v>
      </c>
      <c r="Y2492" s="251"/>
      <c r="Z2492" s="251"/>
      <c r="AA2492" s="167">
        <f t="shared" si="2437"/>
        <v>0</v>
      </c>
      <c r="AB2492" s="157"/>
      <c r="AC2492" s="248"/>
      <c r="AD2492" s="251"/>
      <c r="AE2492" s="166">
        <f t="shared" si="2426"/>
        <v>0</v>
      </c>
      <c r="AF2492" s="251"/>
      <c r="AG2492" s="251"/>
      <c r="AH2492" s="167">
        <f t="shared" si="2438"/>
        <v>0</v>
      </c>
      <c r="AJ2492" s="252"/>
      <c r="AK2492" s="253"/>
      <c r="AL2492" s="254"/>
      <c r="AM2492" s="253"/>
      <c r="AN2492" s="254"/>
      <c r="AO2492" s="253"/>
      <c r="AP2492" s="254"/>
      <c r="AQ2492" s="253"/>
      <c r="AR2492" s="254"/>
      <c r="AS2492" s="253"/>
      <c r="AT2492" s="254"/>
      <c r="AU2492" s="253"/>
      <c r="AV2492" s="163">
        <f t="shared" si="2428"/>
        <v>0</v>
      </c>
      <c r="AW2492" s="168">
        <f t="shared" si="2429"/>
        <v>0</v>
      </c>
      <c r="AY2492" s="163">
        <f t="shared" si="2430"/>
        <v>0</v>
      </c>
      <c r="AZ2492" s="163">
        <f t="shared" si="2431"/>
        <v>0</v>
      </c>
      <c r="BA2492" s="163">
        <f t="shared" si="2432"/>
        <v>0</v>
      </c>
      <c r="BB2492" s="163">
        <f t="shared" si="2433"/>
        <v>0</v>
      </c>
      <c r="BC2492" s="163">
        <f t="shared" si="2434"/>
        <v>0</v>
      </c>
      <c r="BD2492" s="163">
        <f t="shared" si="2435"/>
        <v>0</v>
      </c>
    </row>
    <row r="2493" spans="2:56" x14ac:dyDescent="0.3">
      <c r="B2493" s="169" t="s">
        <v>77</v>
      </c>
      <c r="C2493" s="248"/>
      <c r="D2493" s="249"/>
      <c r="E2493" s="172">
        <f t="shared" si="2421"/>
        <v>0</v>
      </c>
      <c r="F2493" s="248"/>
      <c r="G2493" s="249"/>
      <c r="H2493" s="172">
        <f t="shared" si="2422"/>
        <v>0</v>
      </c>
      <c r="I2493" s="248"/>
      <c r="J2493" s="250"/>
      <c r="K2493" s="174">
        <f t="shared" si="2423"/>
        <v>0</v>
      </c>
      <c r="L2493" s="248"/>
      <c r="M2493" s="250"/>
      <c r="N2493" s="251"/>
      <c r="O2493" s="248"/>
      <c r="P2493" s="251"/>
      <c r="Q2493" s="166">
        <f t="shared" si="2424"/>
        <v>0</v>
      </c>
      <c r="R2493" s="251"/>
      <c r="S2493" s="251"/>
      <c r="T2493" s="167">
        <f t="shared" si="2436"/>
        <v>0</v>
      </c>
      <c r="U2493" s="157"/>
      <c r="V2493" s="248"/>
      <c r="W2493" s="251"/>
      <c r="X2493" s="166">
        <f t="shared" si="2425"/>
        <v>0</v>
      </c>
      <c r="Y2493" s="251"/>
      <c r="Z2493" s="251"/>
      <c r="AA2493" s="167">
        <f t="shared" si="2437"/>
        <v>0</v>
      </c>
      <c r="AB2493" s="157"/>
      <c r="AC2493" s="248"/>
      <c r="AD2493" s="251"/>
      <c r="AE2493" s="166">
        <f t="shared" si="2426"/>
        <v>0</v>
      </c>
      <c r="AF2493" s="251"/>
      <c r="AG2493" s="251"/>
      <c r="AH2493" s="167">
        <f t="shared" si="2438"/>
        <v>0</v>
      </c>
      <c r="AJ2493" s="252"/>
      <c r="AK2493" s="253"/>
      <c r="AL2493" s="254"/>
      <c r="AM2493" s="253"/>
      <c r="AN2493" s="254"/>
      <c r="AO2493" s="253"/>
      <c r="AP2493" s="254"/>
      <c r="AQ2493" s="253"/>
      <c r="AR2493" s="254"/>
      <c r="AS2493" s="253"/>
      <c r="AT2493" s="254"/>
      <c r="AU2493" s="253"/>
      <c r="AV2493" s="163">
        <f t="shared" si="2428"/>
        <v>0</v>
      </c>
      <c r="AW2493" s="168">
        <f t="shared" si="2429"/>
        <v>0</v>
      </c>
      <c r="AY2493" s="163">
        <f t="shared" si="2430"/>
        <v>0</v>
      </c>
      <c r="AZ2493" s="163">
        <f t="shared" si="2431"/>
        <v>0</v>
      </c>
      <c r="BA2493" s="163">
        <f t="shared" si="2432"/>
        <v>0</v>
      </c>
      <c r="BB2493" s="163">
        <f t="shared" si="2433"/>
        <v>0</v>
      </c>
      <c r="BC2493" s="163">
        <f t="shared" si="2434"/>
        <v>0</v>
      </c>
      <c r="BD2493" s="163">
        <f t="shared" si="2435"/>
        <v>0</v>
      </c>
    </row>
    <row r="2494" spans="2:56" x14ac:dyDescent="0.3">
      <c r="B2494" s="179" t="s">
        <v>78</v>
      </c>
      <c r="C2494" s="83">
        <f>SUM(C2495)</f>
        <v>0</v>
      </c>
      <c r="D2494" s="84">
        <f>SUM(D2495)</f>
        <v>0</v>
      </c>
      <c r="E2494" s="85">
        <f t="shared" si="2421"/>
        <v>0</v>
      </c>
      <c r="F2494" s="83">
        <f>SUM(F2495)</f>
        <v>0</v>
      </c>
      <c r="G2494" s="84">
        <f>SUM(G2495)</f>
        <v>0</v>
      </c>
      <c r="H2494" s="85">
        <f t="shared" si="2422"/>
        <v>0</v>
      </c>
      <c r="I2494" s="83">
        <f>SUM(I2495)</f>
        <v>0</v>
      </c>
      <c r="J2494" s="86">
        <f>SUM(J2495)</f>
        <v>0</v>
      </c>
      <c r="K2494" s="87">
        <f t="shared" si="2423"/>
        <v>0</v>
      </c>
      <c r="L2494" s="83">
        <f>SUM(L2495)</f>
        <v>0</v>
      </c>
      <c r="M2494" s="86">
        <f>SUM(M2495)</f>
        <v>0</v>
      </c>
      <c r="N2494" s="88">
        <f>SUM(N2495)</f>
        <v>0</v>
      </c>
      <c r="O2494" s="83">
        <f>SUM(O2495)</f>
        <v>0</v>
      </c>
      <c r="P2494" s="88">
        <f>SUM(P2495)</f>
        <v>0</v>
      </c>
      <c r="Q2494" s="177">
        <f t="shared" si="2424"/>
        <v>0</v>
      </c>
      <c r="R2494" s="88">
        <f>SUM(R2495)</f>
        <v>0</v>
      </c>
      <c r="S2494" s="88">
        <f>SUM(S2495)</f>
        <v>0</v>
      </c>
      <c r="T2494" s="178">
        <f t="shared" si="2436"/>
        <v>0</v>
      </c>
      <c r="U2494" s="157"/>
      <c r="V2494" s="83">
        <f>SUM(V2495)</f>
        <v>0</v>
      </c>
      <c r="W2494" s="88">
        <f>SUM(W2495)</f>
        <v>0</v>
      </c>
      <c r="X2494" s="177">
        <f t="shared" si="2425"/>
        <v>0</v>
      </c>
      <c r="Y2494" s="88">
        <f>SUM(Y2495)</f>
        <v>0</v>
      </c>
      <c r="Z2494" s="88">
        <f>SUM(Z2495)</f>
        <v>0</v>
      </c>
      <c r="AA2494" s="178">
        <f t="shared" si="2437"/>
        <v>0</v>
      </c>
      <c r="AB2494" s="157"/>
      <c r="AC2494" s="83">
        <f>SUM(AC2495)</f>
        <v>0</v>
      </c>
      <c r="AD2494" s="88">
        <f>SUM(AD2495)</f>
        <v>0</v>
      </c>
      <c r="AE2494" s="177">
        <f t="shared" si="2426"/>
        <v>0</v>
      </c>
      <c r="AF2494" s="88">
        <f>SUM(AF2495)</f>
        <v>0</v>
      </c>
      <c r="AG2494" s="88">
        <f>SUM(AG2495)</f>
        <v>0</v>
      </c>
      <c r="AH2494" s="178">
        <f t="shared" si="2438"/>
        <v>0</v>
      </c>
      <c r="AJ2494" s="84">
        <f t="shared" ref="AJ2494:AU2494" si="2446">SUM(AJ2495)</f>
        <v>0</v>
      </c>
      <c r="AK2494" s="86">
        <f t="shared" si="2446"/>
        <v>0</v>
      </c>
      <c r="AL2494" s="88">
        <f t="shared" si="2446"/>
        <v>0</v>
      </c>
      <c r="AM2494" s="86">
        <f t="shared" si="2446"/>
        <v>0</v>
      </c>
      <c r="AN2494" s="88">
        <f t="shared" si="2446"/>
        <v>0</v>
      </c>
      <c r="AO2494" s="86">
        <f t="shared" si="2446"/>
        <v>0</v>
      </c>
      <c r="AP2494" s="88">
        <f t="shared" si="2446"/>
        <v>0</v>
      </c>
      <c r="AQ2494" s="86">
        <f t="shared" si="2446"/>
        <v>0</v>
      </c>
      <c r="AR2494" s="88">
        <f t="shared" si="2446"/>
        <v>0</v>
      </c>
      <c r="AS2494" s="86">
        <f t="shared" si="2446"/>
        <v>0</v>
      </c>
      <c r="AT2494" s="88">
        <f t="shared" si="2446"/>
        <v>0</v>
      </c>
      <c r="AU2494" s="86">
        <f t="shared" si="2446"/>
        <v>0</v>
      </c>
      <c r="AV2494" s="86">
        <f t="shared" si="2428"/>
        <v>0</v>
      </c>
      <c r="AW2494" s="93">
        <f t="shared" si="2429"/>
        <v>0</v>
      </c>
      <c r="AY2494" s="86">
        <f t="shared" si="2430"/>
        <v>0</v>
      </c>
      <c r="AZ2494" s="86">
        <f t="shared" si="2431"/>
        <v>0</v>
      </c>
      <c r="BA2494" s="86">
        <f t="shared" si="2432"/>
        <v>0</v>
      </c>
      <c r="BB2494" s="86">
        <f t="shared" si="2433"/>
        <v>0</v>
      </c>
      <c r="BC2494" s="86">
        <f t="shared" si="2434"/>
        <v>0</v>
      </c>
      <c r="BD2494" s="86">
        <f t="shared" si="2435"/>
        <v>0</v>
      </c>
    </row>
    <row r="2495" spans="2:56" x14ac:dyDescent="0.3">
      <c r="B2495" s="169" t="s">
        <v>79</v>
      </c>
      <c r="C2495" s="248"/>
      <c r="D2495" s="249"/>
      <c r="E2495" s="172">
        <f t="shared" si="2421"/>
        <v>0</v>
      </c>
      <c r="F2495" s="248"/>
      <c r="G2495" s="249"/>
      <c r="H2495" s="172">
        <f t="shared" si="2422"/>
        <v>0</v>
      </c>
      <c r="I2495" s="248"/>
      <c r="J2495" s="250"/>
      <c r="K2495" s="174">
        <f t="shared" si="2423"/>
        <v>0</v>
      </c>
      <c r="L2495" s="248"/>
      <c r="M2495" s="250"/>
      <c r="N2495" s="251"/>
      <c r="O2495" s="248"/>
      <c r="P2495" s="251"/>
      <c r="Q2495" s="166">
        <f t="shared" si="2424"/>
        <v>0</v>
      </c>
      <c r="R2495" s="251"/>
      <c r="S2495" s="251"/>
      <c r="T2495" s="167">
        <f t="shared" si="2436"/>
        <v>0</v>
      </c>
      <c r="U2495" s="157"/>
      <c r="V2495" s="248"/>
      <c r="W2495" s="251"/>
      <c r="X2495" s="166">
        <f t="shared" si="2425"/>
        <v>0</v>
      </c>
      <c r="Y2495" s="251"/>
      <c r="Z2495" s="251"/>
      <c r="AA2495" s="167">
        <f t="shared" si="2437"/>
        <v>0</v>
      </c>
      <c r="AB2495" s="157"/>
      <c r="AC2495" s="248"/>
      <c r="AD2495" s="251"/>
      <c r="AE2495" s="166">
        <f t="shared" si="2426"/>
        <v>0</v>
      </c>
      <c r="AF2495" s="251"/>
      <c r="AG2495" s="251"/>
      <c r="AH2495" s="167">
        <f t="shared" si="2438"/>
        <v>0</v>
      </c>
      <c r="AJ2495" s="252"/>
      <c r="AK2495" s="253"/>
      <c r="AL2495" s="254"/>
      <c r="AM2495" s="253"/>
      <c r="AN2495" s="254"/>
      <c r="AO2495" s="253"/>
      <c r="AP2495" s="254"/>
      <c r="AQ2495" s="253"/>
      <c r="AR2495" s="254"/>
      <c r="AS2495" s="253"/>
      <c r="AT2495" s="254"/>
      <c r="AU2495" s="253"/>
      <c r="AV2495" s="163">
        <f t="shared" si="2428"/>
        <v>0</v>
      </c>
      <c r="AW2495" s="168">
        <f t="shared" si="2429"/>
        <v>0</v>
      </c>
      <c r="AY2495" s="163">
        <f t="shared" si="2430"/>
        <v>0</v>
      </c>
      <c r="AZ2495" s="163">
        <f t="shared" si="2431"/>
        <v>0</v>
      </c>
      <c r="BA2495" s="163">
        <f t="shared" si="2432"/>
        <v>0</v>
      </c>
      <c r="BB2495" s="163">
        <f t="shared" si="2433"/>
        <v>0</v>
      </c>
      <c r="BC2495" s="163">
        <f t="shared" si="2434"/>
        <v>0</v>
      </c>
      <c r="BD2495" s="163">
        <f t="shared" si="2435"/>
        <v>0</v>
      </c>
    </row>
    <row r="2496" spans="2:56" x14ac:dyDescent="0.3">
      <c r="B2496" s="179" t="s">
        <v>80</v>
      </c>
      <c r="C2496" s="83">
        <f>SUM(C2497)</f>
        <v>0</v>
      </c>
      <c r="D2496" s="84">
        <f>SUM(D2497)</f>
        <v>0</v>
      </c>
      <c r="E2496" s="85">
        <f t="shared" si="2421"/>
        <v>0</v>
      </c>
      <c r="F2496" s="83">
        <f>SUM(F2497)</f>
        <v>0</v>
      </c>
      <c r="G2496" s="84">
        <f>SUM(G2497)</f>
        <v>0</v>
      </c>
      <c r="H2496" s="85">
        <f t="shared" si="2422"/>
        <v>0</v>
      </c>
      <c r="I2496" s="83">
        <f>SUM(I2497)</f>
        <v>0</v>
      </c>
      <c r="J2496" s="86">
        <f>SUM(J2497)</f>
        <v>0</v>
      </c>
      <c r="K2496" s="87">
        <f t="shared" si="2423"/>
        <v>0</v>
      </c>
      <c r="L2496" s="83">
        <f>SUM(L2497)</f>
        <v>0</v>
      </c>
      <c r="M2496" s="86">
        <f>SUM(M2497)</f>
        <v>0</v>
      </c>
      <c r="N2496" s="88">
        <f>SUM(N2497)</f>
        <v>0</v>
      </c>
      <c r="O2496" s="83">
        <f>SUM(O2497)</f>
        <v>0</v>
      </c>
      <c r="P2496" s="88">
        <f>SUM(P2497)</f>
        <v>0</v>
      </c>
      <c r="Q2496" s="177">
        <f t="shared" si="2424"/>
        <v>0</v>
      </c>
      <c r="R2496" s="88">
        <f>SUM(R2497)</f>
        <v>0</v>
      </c>
      <c r="S2496" s="88">
        <f>SUM(S2497)</f>
        <v>0</v>
      </c>
      <c r="T2496" s="178">
        <f t="shared" si="2436"/>
        <v>0</v>
      </c>
      <c r="U2496" s="157"/>
      <c r="V2496" s="83">
        <f>SUM(V2497)</f>
        <v>0</v>
      </c>
      <c r="W2496" s="88">
        <f>SUM(W2497)</f>
        <v>0</v>
      </c>
      <c r="X2496" s="177">
        <f t="shared" si="2425"/>
        <v>0</v>
      </c>
      <c r="Y2496" s="88">
        <f>SUM(Y2497)</f>
        <v>0</v>
      </c>
      <c r="Z2496" s="88">
        <f>SUM(Z2497)</f>
        <v>0</v>
      </c>
      <c r="AA2496" s="178">
        <f t="shared" si="2437"/>
        <v>0</v>
      </c>
      <c r="AB2496" s="157"/>
      <c r="AC2496" s="83">
        <f>SUM(AC2497)</f>
        <v>0</v>
      </c>
      <c r="AD2496" s="88">
        <f>SUM(AD2497)</f>
        <v>0</v>
      </c>
      <c r="AE2496" s="177">
        <f t="shared" si="2426"/>
        <v>0</v>
      </c>
      <c r="AF2496" s="88">
        <f>SUM(AF2497)</f>
        <v>0</v>
      </c>
      <c r="AG2496" s="88">
        <f>SUM(AG2497)</f>
        <v>0</v>
      </c>
      <c r="AH2496" s="178">
        <f t="shared" si="2438"/>
        <v>0</v>
      </c>
      <c r="AJ2496" s="84">
        <f t="shared" ref="AJ2496:AU2496" si="2447">SUM(AJ2497)</f>
        <v>0</v>
      </c>
      <c r="AK2496" s="86">
        <f t="shared" si="2447"/>
        <v>0</v>
      </c>
      <c r="AL2496" s="88">
        <f t="shared" si="2447"/>
        <v>0</v>
      </c>
      <c r="AM2496" s="86">
        <f t="shared" si="2447"/>
        <v>0</v>
      </c>
      <c r="AN2496" s="88">
        <f t="shared" si="2447"/>
        <v>0</v>
      </c>
      <c r="AO2496" s="86">
        <f t="shared" si="2447"/>
        <v>0</v>
      </c>
      <c r="AP2496" s="88">
        <f t="shared" si="2447"/>
        <v>0</v>
      </c>
      <c r="AQ2496" s="86">
        <f t="shared" si="2447"/>
        <v>0</v>
      </c>
      <c r="AR2496" s="88">
        <f t="shared" si="2447"/>
        <v>0</v>
      </c>
      <c r="AS2496" s="86">
        <f t="shared" si="2447"/>
        <v>0</v>
      </c>
      <c r="AT2496" s="88">
        <f t="shared" si="2447"/>
        <v>0</v>
      </c>
      <c r="AU2496" s="86">
        <f t="shared" si="2447"/>
        <v>0</v>
      </c>
      <c r="AV2496" s="86">
        <f t="shared" si="2428"/>
        <v>0</v>
      </c>
      <c r="AW2496" s="93">
        <f t="shared" si="2429"/>
        <v>0</v>
      </c>
      <c r="AY2496" s="86">
        <f t="shared" si="2430"/>
        <v>0</v>
      </c>
      <c r="AZ2496" s="86">
        <f t="shared" si="2431"/>
        <v>0</v>
      </c>
      <c r="BA2496" s="86">
        <f t="shared" si="2432"/>
        <v>0</v>
      </c>
      <c r="BB2496" s="86">
        <f t="shared" si="2433"/>
        <v>0</v>
      </c>
      <c r="BC2496" s="86">
        <f t="shared" si="2434"/>
        <v>0</v>
      </c>
      <c r="BD2496" s="86">
        <f t="shared" si="2435"/>
        <v>0</v>
      </c>
    </row>
    <row r="2497" spans="2:56" x14ac:dyDescent="0.3">
      <c r="B2497" s="169" t="s">
        <v>80</v>
      </c>
      <c r="C2497" s="248"/>
      <c r="D2497" s="249"/>
      <c r="E2497" s="172">
        <f t="shared" si="2421"/>
        <v>0</v>
      </c>
      <c r="F2497" s="248"/>
      <c r="G2497" s="249"/>
      <c r="H2497" s="172">
        <f t="shared" si="2422"/>
        <v>0</v>
      </c>
      <c r="I2497" s="248"/>
      <c r="J2497" s="250"/>
      <c r="K2497" s="174">
        <f t="shared" si="2423"/>
        <v>0</v>
      </c>
      <c r="L2497" s="248"/>
      <c r="M2497" s="250"/>
      <c r="N2497" s="251"/>
      <c r="O2497" s="248"/>
      <c r="P2497" s="251"/>
      <c r="Q2497" s="166">
        <f t="shared" si="2424"/>
        <v>0</v>
      </c>
      <c r="R2497" s="251"/>
      <c r="S2497" s="251"/>
      <c r="T2497" s="167">
        <f t="shared" si="2436"/>
        <v>0</v>
      </c>
      <c r="U2497" s="157"/>
      <c r="V2497" s="248"/>
      <c r="W2497" s="251"/>
      <c r="X2497" s="166">
        <f t="shared" si="2425"/>
        <v>0</v>
      </c>
      <c r="Y2497" s="251"/>
      <c r="Z2497" s="251"/>
      <c r="AA2497" s="167">
        <f t="shared" si="2437"/>
        <v>0</v>
      </c>
      <c r="AB2497" s="157"/>
      <c r="AC2497" s="248"/>
      <c r="AD2497" s="251"/>
      <c r="AE2497" s="166">
        <f t="shared" si="2426"/>
        <v>0</v>
      </c>
      <c r="AF2497" s="251"/>
      <c r="AG2497" s="251"/>
      <c r="AH2497" s="167">
        <f t="shared" si="2438"/>
        <v>0</v>
      </c>
      <c r="AJ2497" s="252"/>
      <c r="AK2497" s="253"/>
      <c r="AL2497" s="254"/>
      <c r="AM2497" s="253"/>
      <c r="AN2497" s="254"/>
      <c r="AO2497" s="253"/>
      <c r="AP2497" s="254"/>
      <c r="AQ2497" s="253"/>
      <c r="AR2497" s="254"/>
      <c r="AS2497" s="253"/>
      <c r="AT2497" s="254"/>
      <c r="AU2497" s="253"/>
      <c r="AV2497" s="163">
        <f t="shared" si="2428"/>
        <v>0</v>
      </c>
      <c r="AW2497" s="168">
        <f t="shared" si="2429"/>
        <v>0</v>
      </c>
      <c r="AY2497" s="163">
        <f t="shared" si="2430"/>
        <v>0</v>
      </c>
      <c r="AZ2497" s="163">
        <f t="shared" si="2431"/>
        <v>0</v>
      </c>
      <c r="BA2497" s="163">
        <f t="shared" si="2432"/>
        <v>0</v>
      </c>
      <c r="BB2497" s="163">
        <f t="shared" si="2433"/>
        <v>0</v>
      </c>
      <c r="BC2497" s="163">
        <f t="shared" si="2434"/>
        <v>0</v>
      </c>
      <c r="BD2497" s="163">
        <f t="shared" si="2435"/>
        <v>0</v>
      </c>
    </row>
    <row r="2498" spans="2:56" x14ac:dyDescent="0.3">
      <c r="B2498" s="179" t="s">
        <v>81</v>
      </c>
      <c r="C2498" s="83">
        <f>SUM(C2499)</f>
        <v>85000</v>
      </c>
      <c r="D2498" s="84">
        <f>SUM(D2499)</f>
        <v>49238</v>
      </c>
      <c r="E2498" s="85">
        <f t="shared" si="2421"/>
        <v>0.57927058823529409</v>
      </c>
      <c r="F2498" s="83">
        <f>SUM(F2499)</f>
        <v>32623</v>
      </c>
      <c r="G2498" s="84">
        <f>SUM(G2499)</f>
        <v>32623</v>
      </c>
      <c r="H2498" s="85">
        <f t="shared" si="2422"/>
        <v>1</v>
      </c>
      <c r="I2498" s="83">
        <f>SUM(I2499)</f>
        <v>47250</v>
      </c>
      <c r="J2498" s="86">
        <f>SUM(J2499)</f>
        <v>47199</v>
      </c>
      <c r="K2498" s="87">
        <f t="shared" si="2423"/>
        <v>0.99892063492063488</v>
      </c>
      <c r="L2498" s="83">
        <f>SUM(L2499)</f>
        <v>0</v>
      </c>
      <c r="M2498" s="86">
        <f>SUM(M2499)</f>
        <v>20000</v>
      </c>
      <c r="N2498" s="88">
        <f>SUM(N2499)</f>
        <v>0</v>
      </c>
      <c r="O2498" s="83">
        <f>SUM(O2499)</f>
        <v>19950</v>
      </c>
      <c r="P2498" s="88">
        <f>SUM(P2499)</f>
        <v>0</v>
      </c>
      <c r="Q2498" s="177">
        <f t="shared" si="2424"/>
        <v>19950</v>
      </c>
      <c r="R2498" s="88">
        <f>SUM(R2499)</f>
        <v>0</v>
      </c>
      <c r="S2498" s="88">
        <f>SUM(S2499)</f>
        <v>0</v>
      </c>
      <c r="T2498" s="178">
        <f t="shared" si="2436"/>
        <v>19950</v>
      </c>
      <c r="U2498" s="157"/>
      <c r="V2498" s="83">
        <f>SUM(V2499)</f>
        <v>19950</v>
      </c>
      <c r="W2498" s="88">
        <f>SUM(W2499)</f>
        <v>0</v>
      </c>
      <c r="X2498" s="177">
        <f t="shared" si="2425"/>
        <v>19950</v>
      </c>
      <c r="Y2498" s="88">
        <f>SUM(Y2499)</f>
        <v>0</v>
      </c>
      <c r="Z2498" s="88">
        <f>SUM(Z2499)</f>
        <v>0</v>
      </c>
      <c r="AA2498" s="178">
        <f t="shared" si="2437"/>
        <v>19950</v>
      </c>
      <c r="AB2498" s="157"/>
      <c r="AC2498" s="83">
        <f>SUM(AC2499)</f>
        <v>21000</v>
      </c>
      <c r="AD2498" s="88">
        <f>SUM(AD2499)</f>
        <v>0</v>
      </c>
      <c r="AE2498" s="177">
        <f t="shared" si="2426"/>
        <v>21000</v>
      </c>
      <c r="AF2498" s="88">
        <f>SUM(AF2499)</f>
        <v>0</v>
      </c>
      <c r="AG2498" s="88">
        <f>SUM(AG2499)</f>
        <v>0</v>
      </c>
      <c r="AH2498" s="178">
        <f t="shared" si="2438"/>
        <v>21000</v>
      </c>
      <c r="AJ2498" s="84">
        <f t="shared" ref="AJ2498:AU2498" si="2448">SUM(AJ2499)</f>
        <v>1845</v>
      </c>
      <c r="AK2498" s="86">
        <f t="shared" si="2448"/>
        <v>1995</v>
      </c>
      <c r="AL2498" s="88">
        <f t="shared" si="2448"/>
        <v>1995</v>
      </c>
      <c r="AM2498" s="86">
        <f t="shared" si="2448"/>
        <v>1995</v>
      </c>
      <c r="AN2498" s="88">
        <f t="shared" si="2448"/>
        <v>1995</v>
      </c>
      <c r="AO2498" s="86">
        <f t="shared" si="2448"/>
        <v>1995</v>
      </c>
      <c r="AP2498" s="88">
        <f t="shared" si="2448"/>
        <v>1995</v>
      </c>
      <c r="AQ2498" s="86">
        <f t="shared" si="2448"/>
        <v>1995</v>
      </c>
      <c r="AR2498" s="88">
        <f t="shared" si="2448"/>
        <v>0</v>
      </c>
      <c r="AS2498" s="86">
        <f t="shared" si="2448"/>
        <v>0</v>
      </c>
      <c r="AT2498" s="88">
        <f t="shared" si="2448"/>
        <v>1995</v>
      </c>
      <c r="AU2498" s="86">
        <f t="shared" si="2448"/>
        <v>2145</v>
      </c>
      <c r="AV2498" s="86">
        <f t="shared" si="2428"/>
        <v>19950</v>
      </c>
      <c r="AW2498" s="93">
        <f t="shared" si="2429"/>
        <v>0</v>
      </c>
      <c r="AY2498" s="86">
        <f t="shared" si="2430"/>
        <v>5835</v>
      </c>
      <c r="AZ2498" s="86">
        <f t="shared" si="2431"/>
        <v>5985</v>
      </c>
      <c r="BA2498" s="86">
        <f t="shared" si="2432"/>
        <v>3990</v>
      </c>
      <c r="BB2498" s="86">
        <f t="shared" si="2433"/>
        <v>4140</v>
      </c>
      <c r="BC2498" s="86">
        <f t="shared" si="2434"/>
        <v>19950</v>
      </c>
      <c r="BD2498" s="86">
        <f t="shared" si="2435"/>
        <v>0</v>
      </c>
    </row>
    <row r="2499" spans="2:56" x14ac:dyDescent="0.3">
      <c r="B2499" s="169" t="s">
        <v>81</v>
      </c>
      <c r="C2499" s="248">
        <v>85000</v>
      </c>
      <c r="D2499" s="249">
        <v>49238</v>
      </c>
      <c r="E2499" s="172">
        <f t="shared" si="2421"/>
        <v>0.57927058823529409</v>
      </c>
      <c r="F2499" s="248">
        <v>32623</v>
      </c>
      <c r="G2499" s="249">
        <v>32623</v>
      </c>
      <c r="H2499" s="172">
        <f t="shared" si="2422"/>
        <v>1</v>
      </c>
      <c r="I2499" s="248">
        <v>47250</v>
      </c>
      <c r="J2499" s="250">
        <v>47199</v>
      </c>
      <c r="K2499" s="174">
        <f t="shared" si="2423"/>
        <v>0.99892063492063488</v>
      </c>
      <c r="L2499" s="248"/>
      <c r="M2499" s="250">
        <v>20000</v>
      </c>
      <c r="N2499" s="251"/>
      <c r="O2499" s="248">
        <v>19950</v>
      </c>
      <c r="P2499" s="251"/>
      <c r="Q2499" s="166">
        <f t="shared" si="2424"/>
        <v>19950</v>
      </c>
      <c r="R2499" s="251"/>
      <c r="S2499" s="251"/>
      <c r="T2499" s="167">
        <f t="shared" si="2436"/>
        <v>19950</v>
      </c>
      <c r="U2499" s="157"/>
      <c r="V2499" s="248">
        <v>19950</v>
      </c>
      <c r="W2499" s="251"/>
      <c r="X2499" s="166">
        <f t="shared" si="2425"/>
        <v>19950</v>
      </c>
      <c r="Y2499" s="251"/>
      <c r="Z2499" s="251"/>
      <c r="AA2499" s="167">
        <f t="shared" si="2437"/>
        <v>19950</v>
      </c>
      <c r="AB2499" s="157"/>
      <c r="AC2499" s="248">
        <v>21000</v>
      </c>
      <c r="AD2499" s="251"/>
      <c r="AE2499" s="166">
        <f t="shared" si="2426"/>
        <v>21000</v>
      </c>
      <c r="AF2499" s="251"/>
      <c r="AG2499" s="251"/>
      <c r="AH2499" s="167">
        <f t="shared" si="2438"/>
        <v>21000</v>
      </c>
      <c r="AJ2499" s="252">
        <f>1995-150</f>
        <v>1845</v>
      </c>
      <c r="AK2499" s="253">
        <v>1995</v>
      </c>
      <c r="AL2499" s="254">
        <v>1995</v>
      </c>
      <c r="AM2499" s="253">
        <v>1995</v>
      </c>
      <c r="AN2499" s="254">
        <v>1995</v>
      </c>
      <c r="AO2499" s="253">
        <v>1995</v>
      </c>
      <c r="AP2499" s="254">
        <v>1995</v>
      </c>
      <c r="AQ2499" s="253">
        <v>1995</v>
      </c>
      <c r="AR2499" s="254"/>
      <c r="AS2499" s="253"/>
      <c r="AT2499" s="254">
        <v>1995</v>
      </c>
      <c r="AU2499" s="253">
        <v>2145</v>
      </c>
      <c r="AV2499" s="163">
        <f t="shared" si="2428"/>
        <v>19950</v>
      </c>
      <c r="AW2499" s="168">
        <f t="shared" si="2429"/>
        <v>0</v>
      </c>
      <c r="AY2499" s="163">
        <f t="shared" si="2430"/>
        <v>5835</v>
      </c>
      <c r="AZ2499" s="163">
        <f t="shared" si="2431"/>
        <v>5985</v>
      </c>
      <c r="BA2499" s="163">
        <f t="shared" si="2432"/>
        <v>3990</v>
      </c>
      <c r="BB2499" s="163">
        <f t="shared" si="2433"/>
        <v>4140</v>
      </c>
      <c r="BC2499" s="163">
        <f t="shared" si="2434"/>
        <v>19950</v>
      </c>
      <c r="BD2499" s="163">
        <f t="shared" si="2435"/>
        <v>0</v>
      </c>
    </row>
    <row r="2500" spans="2:56" x14ac:dyDescent="0.3">
      <c r="B2500" s="179" t="s">
        <v>82</v>
      </c>
      <c r="C2500" s="83">
        <f>SUM(C2501:C2506)</f>
        <v>0</v>
      </c>
      <c r="D2500" s="84">
        <f>SUM(D2501:D2506)</f>
        <v>0</v>
      </c>
      <c r="E2500" s="85">
        <f t="shared" si="2421"/>
        <v>0</v>
      </c>
      <c r="F2500" s="83">
        <f>SUM(F2501:F2506)</f>
        <v>0</v>
      </c>
      <c r="G2500" s="84">
        <f>SUM(G2501:G2506)</f>
        <v>0</v>
      </c>
      <c r="H2500" s="85">
        <f t="shared" si="2422"/>
        <v>0</v>
      </c>
      <c r="I2500" s="83">
        <f>SUM(I2501:I2506)</f>
        <v>0</v>
      </c>
      <c r="J2500" s="86">
        <f>SUM(J2501:J2506)</f>
        <v>0</v>
      </c>
      <c r="K2500" s="87">
        <f t="shared" si="2423"/>
        <v>0</v>
      </c>
      <c r="L2500" s="83">
        <f>SUM(L2501:L2506)</f>
        <v>0</v>
      </c>
      <c r="M2500" s="86">
        <f>SUM(M2501:M2506)</f>
        <v>0</v>
      </c>
      <c r="N2500" s="88">
        <f>SUM(N2501:N2506)</f>
        <v>0</v>
      </c>
      <c r="O2500" s="83">
        <f>SUM(O2501:O2506)</f>
        <v>0</v>
      </c>
      <c r="P2500" s="88">
        <f>SUM(P2501:P2506)</f>
        <v>0</v>
      </c>
      <c r="Q2500" s="177">
        <f t="shared" si="2424"/>
        <v>0</v>
      </c>
      <c r="R2500" s="88">
        <f>SUM(R2501:R2506)</f>
        <v>0</v>
      </c>
      <c r="S2500" s="88">
        <f>SUM(S2501:S2506)</f>
        <v>0</v>
      </c>
      <c r="T2500" s="178">
        <f t="shared" si="2436"/>
        <v>0</v>
      </c>
      <c r="U2500" s="157"/>
      <c r="V2500" s="83">
        <f>SUM(V2501:V2506)</f>
        <v>0</v>
      </c>
      <c r="W2500" s="88">
        <f>SUM(W2501:W2506)</f>
        <v>0</v>
      </c>
      <c r="X2500" s="177">
        <f t="shared" si="2425"/>
        <v>0</v>
      </c>
      <c r="Y2500" s="88">
        <f>SUM(Y2501:Y2506)</f>
        <v>0</v>
      </c>
      <c r="Z2500" s="88">
        <f>SUM(Z2501:Z2506)</f>
        <v>0</v>
      </c>
      <c r="AA2500" s="178">
        <f t="shared" si="2437"/>
        <v>0</v>
      </c>
      <c r="AB2500" s="157"/>
      <c r="AC2500" s="83">
        <f>SUM(AC2501:AC2506)</f>
        <v>0</v>
      </c>
      <c r="AD2500" s="88">
        <f>SUM(AD2501:AD2506)</f>
        <v>0</v>
      </c>
      <c r="AE2500" s="177">
        <f t="shared" si="2426"/>
        <v>0</v>
      </c>
      <c r="AF2500" s="88">
        <f>SUM(AF2501:AF2506)</f>
        <v>0</v>
      </c>
      <c r="AG2500" s="88">
        <f>SUM(AG2501:AG2506)</f>
        <v>0</v>
      </c>
      <c r="AH2500" s="178">
        <f t="shared" si="2438"/>
        <v>0</v>
      </c>
      <c r="AJ2500" s="84">
        <f t="shared" ref="AJ2500:AU2500" si="2449">SUM(AJ2501:AJ2506)</f>
        <v>0</v>
      </c>
      <c r="AK2500" s="86">
        <f t="shared" si="2449"/>
        <v>0</v>
      </c>
      <c r="AL2500" s="88">
        <f t="shared" si="2449"/>
        <v>0</v>
      </c>
      <c r="AM2500" s="86">
        <f t="shared" si="2449"/>
        <v>0</v>
      </c>
      <c r="AN2500" s="88">
        <f t="shared" si="2449"/>
        <v>0</v>
      </c>
      <c r="AO2500" s="86">
        <f t="shared" si="2449"/>
        <v>0</v>
      </c>
      <c r="AP2500" s="88">
        <f t="shared" si="2449"/>
        <v>0</v>
      </c>
      <c r="AQ2500" s="86">
        <f t="shared" si="2449"/>
        <v>0</v>
      </c>
      <c r="AR2500" s="88">
        <f t="shared" si="2449"/>
        <v>0</v>
      </c>
      <c r="AS2500" s="86">
        <f t="shared" si="2449"/>
        <v>0</v>
      </c>
      <c r="AT2500" s="88">
        <f t="shared" si="2449"/>
        <v>0</v>
      </c>
      <c r="AU2500" s="86">
        <f t="shared" si="2449"/>
        <v>0</v>
      </c>
      <c r="AV2500" s="86">
        <f t="shared" si="2428"/>
        <v>0</v>
      </c>
      <c r="AW2500" s="93">
        <f t="shared" si="2429"/>
        <v>0</v>
      </c>
      <c r="AY2500" s="86">
        <f t="shared" si="2430"/>
        <v>0</v>
      </c>
      <c r="AZ2500" s="86">
        <f t="shared" si="2431"/>
        <v>0</v>
      </c>
      <c r="BA2500" s="86">
        <f t="shared" si="2432"/>
        <v>0</v>
      </c>
      <c r="BB2500" s="86">
        <f t="shared" si="2433"/>
        <v>0</v>
      </c>
      <c r="BC2500" s="86">
        <f t="shared" si="2434"/>
        <v>0</v>
      </c>
      <c r="BD2500" s="86">
        <f t="shared" si="2435"/>
        <v>0</v>
      </c>
    </row>
    <row r="2501" spans="2:56" x14ac:dyDescent="0.3">
      <c r="B2501" s="169" t="s">
        <v>83</v>
      </c>
      <c r="C2501" s="248"/>
      <c r="D2501" s="249"/>
      <c r="E2501" s="172">
        <f t="shared" si="2421"/>
        <v>0</v>
      </c>
      <c r="F2501" s="248"/>
      <c r="G2501" s="249"/>
      <c r="H2501" s="172">
        <f t="shared" si="2422"/>
        <v>0</v>
      </c>
      <c r="I2501" s="248"/>
      <c r="J2501" s="250"/>
      <c r="K2501" s="174">
        <f t="shared" si="2423"/>
        <v>0</v>
      </c>
      <c r="L2501" s="248"/>
      <c r="M2501" s="250"/>
      <c r="N2501" s="251"/>
      <c r="O2501" s="248"/>
      <c r="P2501" s="251"/>
      <c r="Q2501" s="166">
        <f t="shared" si="2424"/>
        <v>0</v>
      </c>
      <c r="R2501" s="251"/>
      <c r="S2501" s="251"/>
      <c r="T2501" s="167">
        <f t="shared" si="2436"/>
        <v>0</v>
      </c>
      <c r="U2501" s="157"/>
      <c r="V2501" s="248"/>
      <c r="W2501" s="251"/>
      <c r="X2501" s="166">
        <f t="shared" si="2425"/>
        <v>0</v>
      </c>
      <c r="Y2501" s="251"/>
      <c r="Z2501" s="251"/>
      <c r="AA2501" s="167">
        <f t="shared" si="2437"/>
        <v>0</v>
      </c>
      <c r="AB2501" s="157"/>
      <c r="AC2501" s="248"/>
      <c r="AD2501" s="251"/>
      <c r="AE2501" s="166">
        <f t="shared" si="2426"/>
        <v>0</v>
      </c>
      <c r="AF2501" s="251"/>
      <c r="AG2501" s="251"/>
      <c r="AH2501" s="167">
        <f t="shared" si="2438"/>
        <v>0</v>
      </c>
      <c r="AJ2501" s="252"/>
      <c r="AK2501" s="253"/>
      <c r="AL2501" s="254"/>
      <c r="AM2501" s="253"/>
      <c r="AN2501" s="254"/>
      <c r="AO2501" s="253"/>
      <c r="AP2501" s="254"/>
      <c r="AQ2501" s="253"/>
      <c r="AR2501" s="254"/>
      <c r="AS2501" s="253"/>
      <c r="AT2501" s="254"/>
      <c r="AU2501" s="253"/>
      <c r="AV2501" s="163">
        <f t="shared" si="2428"/>
        <v>0</v>
      </c>
      <c r="AW2501" s="168">
        <f t="shared" si="2429"/>
        <v>0</v>
      </c>
      <c r="AY2501" s="163">
        <f t="shared" si="2430"/>
        <v>0</v>
      </c>
      <c r="AZ2501" s="163">
        <f t="shared" si="2431"/>
        <v>0</v>
      </c>
      <c r="BA2501" s="163">
        <f t="shared" si="2432"/>
        <v>0</v>
      </c>
      <c r="BB2501" s="163">
        <f t="shared" si="2433"/>
        <v>0</v>
      </c>
      <c r="BC2501" s="163">
        <f t="shared" si="2434"/>
        <v>0</v>
      </c>
      <c r="BD2501" s="163">
        <f t="shared" si="2435"/>
        <v>0</v>
      </c>
    </row>
    <row r="2502" spans="2:56" x14ac:dyDescent="0.3">
      <c r="B2502" s="169" t="s">
        <v>84</v>
      </c>
      <c r="C2502" s="248"/>
      <c r="D2502" s="249"/>
      <c r="E2502" s="172">
        <f t="shared" si="2421"/>
        <v>0</v>
      </c>
      <c r="F2502" s="248"/>
      <c r="G2502" s="249"/>
      <c r="H2502" s="172">
        <f t="shared" si="2422"/>
        <v>0</v>
      </c>
      <c r="I2502" s="248"/>
      <c r="J2502" s="250"/>
      <c r="K2502" s="174">
        <f t="shared" si="2423"/>
        <v>0</v>
      </c>
      <c r="L2502" s="248"/>
      <c r="M2502" s="250"/>
      <c r="N2502" s="251"/>
      <c r="O2502" s="248"/>
      <c r="P2502" s="251"/>
      <c r="Q2502" s="166">
        <f t="shared" si="2424"/>
        <v>0</v>
      </c>
      <c r="R2502" s="251"/>
      <c r="S2502" s="251"/>
      <c r="T2502" s="167">
        <f t="shared" si="2436"/>
        <v>0</v>
      </c>
      <c r="U2502" s="157"/>
      <c r="V2502" s="248"/>
      <c r="W2502" s="251"/>
      <c r="X2502" s="166">
        <f t="shared" si="2425"/>
        <v>0</v>
      </c>
      <c r="Y2502" s="251"/>
      <c r="Z2502" s="251"/>
      <c r="AA2502" s="167">
        <f t="shared" si="2437"/>
        <v>0</v>
      </c>
      <c r="AB2502" s="157"/>
      <c r="AC2502" s="248"/>
      <c r="AD2502" s="251"/>
      <c r="AE2502" s="166">
        <f t="shared" si="2426"/>
        <v>0</v>
      </c>
      <c r="AF2502" s="251"/>
      <c r="AG2502" s="251"/>
      <c r="AH2502" s="167">
        <f t="shared" si="2438"/>
        <v>0</v>
      </c>
      <c r="AJ2502" s="252"/>
      <c r="AK2502" s="253"/>
      <c r="AL2502" s="254"/>
      <c r="AM2502" s="253"/>
      <c r="AN2502" s="254"/>
      <c r="AO2502" s="253"/>
      <c r="AP2502" s="254"/>
      <c r="AQ2502" s="253"/>
      <c r="AR2502" s="254"/>
      <c r="AS2502" s="253"/>
      <c r="AT2502" s="254"/>
      <c r="AU2502" s="253"/>
      <c r="AV2502" s="163">
        <f t="shared" si="2428"/>
        <v>0</v>
      </c>
      <c r="AW2502" s="168">
        <f t="shared" si="2429"/>
        <v>0</v>
      </c>
      <c r="AY2502" s="163">
        <f t="shared" si="2430"/>
        <v>0</v>
      </c>
      <c r="AZ2502" s="163">
        <f t="shared" si="2431"/>
        <v>0</v>
      </c>
      <c r="BA2502" s="163">
        <f t="shared" si="2432"/>
        <v>0</v>
      </c>
      <c r="BB2502" s="163">
        <f t="shared" si="2433"/>
        <v>0</v>
      </c>
      <c r="BC2502" s="163">
        <f t="shared" si="2434"/>
        <v>0</v>
      </c>
      <c r="BD2502" s="163">
        <f t="shared" si="2435"/>
        <v>0</v>
      </c>
    </row>
    <row r="2503" spans="2:56" x14ac:dyDescent="0.3">
      <c r="B2503" s="169" t="s">
        <v>85</v>
      </c>
      <c r="C2503" s="248"/>
      <c r="D2503" s="249"/>
      <c r="E2503" s="172">
        <f t="shared" si="2421"/>
        <v>0</v>
      </c>
      <c r="F2503" s="248"/>
      <c r="G2503" s="249"/>
      <c r="H2503" s="172">
        <f t="shared" si="2422"/>
        <v>0</v>
      </c>
      <c r="I2503" s="248"/>
      <c r="J2503" s="250"/>
      <c r="K2503" s="174">
        <f t="shared" si="2423"/>
        <v>0</v>
      </c>
      <c r="L2503" s="248"/>
      <c r="M2503" s="250"/>
      <c r="N2503" s="251"/>
      <c r="O2503" s="248"/>
      <c r="P2503" s="251"/>
      <c r="Q2503" s="166">
        <f t="shared" si="2424"/>
        <v>0</v>
      </c>
      <c r="R2503" s="251"/>
      <c r="S2503" s="251"/>
      <c r="T2503" s="167">
        <f t="shared" si="2436"/>
        <v>0</v>
      </c>
      <c r="U2503" s="157"/>
      <c r="V2503" s="248"/>
      <c r="W2503" s="251"/>
      <c r="X2503" s="166">
        <f t="shared" si="2425"/>
        <v>0</v>
      </c>
      <c r="Y2503" s="251"/>
      <c r="Z2503" s="251"/>
      <c r="AA2503" s="167">
        <f t="shared" si="2437"/>
        <v>0</v>
      </c>
      <c r="AB2503" s="157"/>
      <c r="AC2503" s="248"/>
      <c r="AD2503" s="251"/>
      <c r="AE2503" s="166">
        <f t="shared" si="2426"/>
        <v>0</v>
      </c>
      <c r="AF2503" s="251"/>
      <c r="AG2503" s="251"/>
      <c r="AH2503" s="167">
        <f t="shared" si="2438"/>
        <v>0</v>
      </c>
      <c r="AJ2503" s="252"/>
      <c r="AK2503" s="253"/>
      <c r="AL2503" s="254"/>
      <c r="AM2503" s="253"/>
      <c r="AN2503" s="254"/>
      <c r="AO2503" s="253"/>
      <c r="AP2503" s="254"/>
      <c r="AQ2503" s="253"/>
      <c r="AR2503" s="254"/>
      <c r="AS2503" s="253"/>
      <c r="AT2503" s="254"/>
      <c r="AU2503" s="253"/>
      <c r="AV2503" s="163">
        <f t="shared" si="2428"/>
        <v>0</v>
      </c>
      <c r="AW2503" s="168">
        <f t="shared" si="2429"/>
        <v>0</v>
      </c>
      <c r="AY2503" s="163">
        <f t="shared" si="2430"/>
        <v>0</v>
      </c>
      <c r="AZ2503" s="163">
        <f t="shared" si="2431"/>
        <v>0</v>
      </c>
      <c r="BA2503" s="163">
        <f t="shared" si="2432"/>
        <v>0</v>
      </c>
      <c r="BB2503" s="163">
        <f t="shared" si="2433"/>
        <v>0</v>
      </c>
      <c r="BC2503" s="163">
        <f t="shared" si="2434"/>
        <v>0</v>
      </c>
      <c r="BD2503" s="163">
        <f t="shared" si="2435"/>
        <v>0</v>
      </c>
    </row>
    <row r="2504" spans="2:56" x14ac:dyDescent="0.3">
      <c r="B2504" s="169" t="s">
        <v>86</v>
      </c>
      <c r="C2504" s="248"/>
      <c r="D2504" s="249"/>
      <c r="E2504" s="172">
        <f t="shared" si="2421"/>
        <v>0</v>
      </c>
      <c r="F2504" s="248"/>
      <c r="G2504" s="249"/>
      <c r="H2504" s="172">
        <f t="shared" si="2422"/>
        <v>0</v>
      </c>
      <c r="I2504" s="248"/>
      <c r="J2504" s="250"/>
      <c r="K2504" s="174">
        <f t="shared" si="2423"/>
        <v>0</v>
      </c>
      <c r="L2504" s="248"/>
      <c r="M2504" s="250"/>
      <c r="N2504" s="251"/>
      <c r="O2504" s="248"/>
      <c r="P2504" s="251"/>
      <c r="Q2504" s="166">
        <f t="shared" si="2424"/>
        <v>0</v>
      </c>
      <c r="R2504" s="251"/>
      <c r="S2504" s="251"/>
      <c r="T2504" s="167">
        <f t="shared" si="2436"/>
        <v>0</v>
      </c>
      <c r="U2504" s="157"/>
      <c r="V2504" s="248"/>
      <c r="W2504" s="251"/>
      <c r="X2504" s="166">
        <f t="shared" si="2425"/>
        <v>0</v>
      </c>
      <c r="Y2504" s="251"/>
      <c r="Z2504" s="251"/>
      <c r="AA2504" s="167">
        <f t="shared" si="2437"/>
        <v>0</v>
      </c>
      <c r="AB2504" s="157"/>
      <c r="AC2504" s="248"/>
      <c r="AD2504" s="251"/>
      <c r="AE2504" s="166">
        <f t="shared" si="2426"/>
        <v>0</v>
      </c>
      <c r="AF2504" s="251"/>
      <c r="AG2504" s="251"/>
      <c r="AH2504" s="167">
        <f t="shared" si="2438"/>
        <v>0</v>
      </c>
      <c r="AJ2504" s="252"/>
      <c r="AK2504" s="253"/>
      <c r="AL2504" s="254"/>
      <c r="AM2504" s="253"/>
      <c r="AN2504" s="254"/>
      <c r="AO2504" s="253"/>
      <c r="AP2504" s="254"/>
      <c r="AQ2504" s="253"/>
      <c r="AR2504" s="254"/>
      <c r="AS2504" s="253"/>
      <c r="AT2504" s="254"/>
      <c r="AU2504" s="253"/>
      <c r="AV2504" s="163">
        <f t="shared" si="2428"/>
        <v>0</v>
      </c>
      <c r="AW2504" s="168">
        <f t="shared" si="2429"/>
        <v>0</v>
      </c>
      <c r="AY2504" s="163">
        <f t="shared" si="2430"/>
        <v>0</v>
      </c>
      <c r="AZ2504" s="163">
        <f t="shared" si="2431"/>
        <v>0</v>
      </c>
      <c r="BA2504" s="163">
        <f t="shared" si="2432"/>
        <v>0</v>
      </c>
      <c r="BB2504" s="163">
        <f t="shared" si="2433"/>
        <v>0</v>
      </c>
      <c r="BC2504" s="163">
        <f t="shared" si="2434"/>
        <v>0</v>
      </c>
      <c r="BD2504" s="163">
        <f t="shared" si="2435"/>
        <v>0</v>
      </c>
    </row>
    <row r="2505" spans="2:56" x14ac:dyDescent="0.3">
      <c r="B2505" s="169" t="s">
        <v>87</v>
      </c>
      <c r="C2505" s="248"/>
      <c r="D2505" s="249"/>
      <c r="E2505" s="172">
        <f t="shared" si="2421"/>
        <v>0</v>
      </c>
      <c r="F2505" s="248"/>
      <c r="G2505" s="249"/>
      <c r="H2505" s="172">
        <f t="shared" si="2422"/>
        <v>0</v>
      </c>
      <c r="I2505" s="248"/>
      <c r="J2505" s="250"/>
      <c r="K2505" s="174">
        <f t="shared" si="2423"/>
        <v>0</v>
      </c>
      <c r="L2505" s="248"/>
      <c r="M2505" s="250"/>
      <c r="N2505" s="251"/>
      <c r="O2505" s="248"/>
      <c r="P2505" s="251"/>
      <c r="Q2505" s="166">
        <f t="shared" si="2424"/>
        <v>0</v>
      </c>
      <c r="R2505" s="251"/>
      <c r="S2505" s="251"/>
      <c r="T2505" s="167">
        <f t="shared" si="2436"/>
        <v>0</v>
      </c>
      <c r="U2505" s="157"/>
      <c r="V2505" s="248"/>
      <c r="W2505" s="251"/>
      <c r="X2505" s="166">
        <f t="shared" si="2425"/>
        <v>0</v>
      </c>
      <c r="Y2505" s="251"/>
      <c r="Z2505" s="251"/>
      <c r="AA2505" s="167">
        <f t="shared" si="2437"/>
        <v>0</v>
      </c>
      <c r="AB2505" s="157"/>
      <c r="AC2505" s="248"/>
      <c r="AD2505" s="251"/>
      <c r="AE2505" s="166">
        <f t="shared" si="2426"/>
        <v>0</v>
      </c>
      <c r="AF2505" s="251"/>
      <c r="AG2505" s="251"/>
      <c r="AH2505" s="167">
        <f t="shared" si="2438"/>
        <v>0</v>
      </c>
      <c r="AJ2505" s="252"/>
      <c r="AK2505" s="253"/>
      <c r="AL2505" s="254"/>
      <c r="AM2505" s="253"/>
      <c r="AN2505" s="254"/>
      <c r="AO2505" s="253"/>
      <c r="AP2505" s="254"/>
      <c r="AQ2505" s="253"/>
      <c r="AR2505" s="254"/>
      <c r="AS2505" s="253"/>
      <c r="AT2505" s="254"/>
      <c r="AU2505" s="253"/>
      <c r="AV2505" s="163">
        <f t="shared" si="2428"/>
        <v>0</v>
      </c>
      <c r="AW2505" s="168">
        <f t="shared" si="2429"/>
        <v>0</v>
      </c>
      <c r="AY2505" s="163">
        <f t="shared" si="2430"/>
        <v>0</v>
      </c>
      <c r="AZ2505" s="163">
        <f t="shared" si="2431"/>
        <v>0</v>
      </c>
      <c r="BA2505" s="163">
        <f t="shared" si="2432"/>
        <v>0</v>
      </c>
      <c r="BB2505" s="163">
        <f t="shared" si="2433"/>
        <v>0</v>
      </c>
      <c r="BC2505" s="163">
        <f t="shared" si="2434"/>
        <v>0</v>
      </c>
      <c r="BD2505" s="163">
        <f t="shared" si="2435"/>
        <v>0</v>
      </c>
    </row>
    <row r="2506" spans="2:56" x14ac:dyDescent="0.3">
      <c r="B2506" s="169" t="s">
        <v>88</v>
      </c>
      <c r="C2506" s="248"/>
      <c r="D2506" s="249"/>
      <c r="E2506" s="172">
        <f t="shared" si="2421"/>
        <v>0</v>
      </c>
      <c r="F2506" s="248"/>
      <c r="G2506" s="249"/>
      <c r="H2506" s="172">
        <f t="shared" si="2422"/>
        <v>0</v>
      </c>
      <c r="I2506" s="248"/>
      <c r="J2506" s="250"/>
      <c r="K2506" s="174">
        <f t="shared" si="2423"/>
        <v>0</v>
      </c>
      <c r="L2506" s="248"/>
      <c r="M2506" s="250"/>
      <c r="N2506" s="251"/>
      <c r="O2506" s="248"/>
      <c r="P2506" s="251"/>
      <c r="Q2506" s="166">
        <f t="shared" si="2424"/>
        <v>0</v>
      </c>
      <c r="R2506" s="251"/>
      <c r="S2506" s="251"/>
      <c r="T2506" s="167">
        <f t="shared" si="2436"/>
        <v>0</v>
      </c>
      <c r="U2506" s="157"/>
      <c r="V2506" s="248"/>
      <c r="W2506" s="251"/>
      <c r="X2506" s="166">
        <f t="shared" si="2425"/>
        <v>0</v>
      </c>
      <c r="Y2506" s="251"/>
      <c r="Z2506" s="251"/>
      <c r="AA2506" s="167">
        <f t="shared" si="2437"/>
        <v>0</v>
      </c>
      <c r="AB2506" s="157"/>
      <c r="AC2506" s="248"/>
      <c r="AD2506" s="251"/>
      <c r="AE2506" s="166">
        <f t="shared" si="2426"/>
        <v>0</v>
      </c>
      <c r="AF2506" s="251"/>
      <c r="AG2506" s="251"/>
      <c r="AH2506" s="167">
        <f t="shared" si="2438"/>
        <v>0</v>
      </c>
      <c r="AJ2506" s="252"/>
      <c r="AK2506" s="253"/>
      <c r="AL2506" s="254"/>
      <c r="AM2506" s="253"/>
      <c r="AN2506" s="254"/>
      <c r="AO2506" s="253"/>
      <c r="AP2506" s="254"/>
      <c r="AQ2506" s="253"/>
      <c r="AR2506" s="254"/>
      <c r="AS2506" s="253"/>
      <c r="AT2506" s="254"/>
      <c r="AU2506" s="253"/>
      <c r="AV2506" s="163">
        <f t="shared" si="2428"/>
        <v>0</v>
      </c>
      <c r="AW2506" s="168">
        <f t="shared" si="2429"/>
        <v>0</v>
      </c>
      <c r="AY2506" s="163">
        <f t="shared" si="2430"/>
        <v>0</v>
      </c>
      <c r="AZ2506" s="163">
        <f t="shared" si="2431"/>
        <v>0</v>
      </c>
      <c r="BA2506" s="163">
        <f t="shared" si="2432"/>
        <v>0</v>
      </c>
      <c r="BB2506" s="163">
        <f t="shared" si="2433"/>
        <v>0</v>
      </c>
      <c r="BC2506" s="163">
        <f t="shared" si="2434"/>
        <v>0</v>
      </c>
      <c r="BD2506" s="163">
        <f t="shared" si="2435"/>
        <v>0</v>
      </c>
    </row>
    <row r="2507" spans="2:56" x14ac:dyDescent="0.3">
      <c r="B2507" s="179" t="s">
        <v>89</v>
      </c>
      <c r="C2507" s="83">
        <f>SUM(C2508:C2513)</f>
        <v>0</v>
      </c>
      <c r="D2507" s="84">
        <f>SUM(D2508:D2513)</f>
        <v>0</v>
      </c>
      <c r="E2507" s="85">
        <f t="shared" si="2421"/>
        <v>0</v>
      </c>
      <c r="F2507" s="83">
        <f>SUM(F2508:F2513)</f>
        <v>0</v>
      </c>
      <c r="G2507" s="84">
        <f>SUM(G2508:G2513)</f>
        <v>0</v>
      </c>
      <c r="H2507" s="85">
        <f t="shared" si="2422"/>
        <v>0</v>
      </c>
      <c r="I2507" s="83">
        <f>SUM(I2508:I2513)</f>
        <v>0</v>
      </c>
      <c r="J2507" s="86">
        <f>SUM(J2508:J2513)</f>
        <v>0</v>
      </c>
      <c r="K2507" s="87">
        <f t="shared" si="2423"/>
        <v>0</v>
      </c>
      <c r="L2507" s="83">
        <f>SUM(L2508:L2513)</f>
        <v>0</v>
      </c>
      <c r="M2507" s="86">
        <f>SUM(M2508:M2513)</f>
        <v>0</v>
      </c>
      <c r="N2507" s="88">
        <f>SUM(N2508:N2513)</f>
        <v>0</v>
      </c>
      <c r="O2507" s="83">
        <f>SUM(O2508:O2513)</f>
        <v>0</v>
      </c>
      <c r="P2507" s="88">
        <f>SUM(P2508:P2513)</f>
        <v>0</v>
      </c>
      <c r="Q2507" s="177">
        <f t="shared" si="2424"/>
        <v>0</v>
      </c>
      <c r="R2507" s="88">
        <f>SUM(R2508:R2513)</f>
        <v>0</v>
      </c>
      <c r="S2507" s="88">
        <f>SUM(S2508:S2513)</f>
        <v>0</v>
      </c>
      <c r="T2507" s="178">
        <f t="shared" si="2436"/>
        <v>0</v>
      </c>
      <c r="U2507" s="157"/>
      <c r="V2507" s="83">
        <f>SUM(V2508:V2513)</f>
        <v>0</v>
      </c>
      <c r="W2507" s="88">
        <f>SUM(W2508:W2513)</f>
        <v>0</v>
      </c>
      <c r="X2507" s="177">
        <f t="shared" si="2425"/>
        <v>0</v>
      </c>
      <c r="Y2507" s="88">
        <f>SUM(Y2508:Y2513)</f>
        <v>0</v>
      </c>
      <c r="Z2507" s="88">
        <f>SUM(Z2508:Z2513)</f>
        <v>0</v>
      </c>
      <c r="AA2507" s="178">
        <f t="shared" si="2437"/>
        <v>0</v>
      </c>
      <c r="AB2507" s="157"/>
      <c r="AC2507" s="83">
        <f>SUM(AC2508:AC2513)</f>
        <v>0</v>
      </c>
      <c r="AD2507" s="88">
        <f>SUM(AD2508:AD2513)</f>
        <v>0</v>
      </c>
      <c r="AE2507" s="177">
        <f t="shared" si="2426"/>
        <v>0</v>
      </c>
      <c r="AF2507" s="88">
        <f>SUM(AF2508:AF2513)</f>
        <v>0</v>
      </c>
      <c r="AG2507" s="88">
        <f>SUM(AG2508:AG2513)</f>
        <v>0</v>
      </c>
      <c r="AH2507" s="178">
        <f t="shared" si="2438"/>
        <v>0</v>
      </c>
      <c r="AJ2507" s="84">
        <f t="shared" ref="AJ2507:AU2507" si="2450">SUM(AJ2508:AJ2513)</f>
        <v>0</v>
      </c>
      <c r="AK2507" s="86">
        <f t="shared" si="2450"/>
        <v>0</v>
      </c>
      <c r="AL2507" s="88">
        <f t="shared" si="2450"/>
        <v>0</v>
      </c>
      <c r="AM2507" s="86">
        <f t="shared" si="2450"/>
        <v>0</v>
      </c>
      <c r="AN2507" s="88">
        <f t="shared" si="2450"/>
        <v>0</v>
      </c>
      <c r="AO2507" s="86">
        <f t="shared" si="2450"/>
        <v>0</v>
      </c>
      <c r="AP2507" s="88">
        <f t="shared" si="2450"/>
        <v>0</v>
      </c>
      <c r="AQ2507" s="86">
        <f t="shared" si="2450"/>
        <v>0</v>
      </c>
      <c r="AR2507" s="88">
        <f t="shared" si="2450"/>
        <v>0</v>
      </c>
      <c r="AS2507" s="86">
        <f t="shared" si="2450"/>
        <v>0</v>
      </c>
      <c r="AT2507" s="88">
        <f t="shared" si="2450"/>
        <v>0</v>
      </c>
      <c r="AU2507" s="86">
        <f t="shared" si="2450"/>
        <v>0</v>
      </c>
      <c r="AV2507" s="86">
        <f t="shared" si="2428"/>
        <v>0</v>
      </c>
      <c r="AW2507" s="93">
        <f t="shared" si="2429"/>
        <v>0</v>
      </c>
      <c r="AY2507" s="86">
        <f t="shared" si="2430"/>
        <v>0</v>
      </c>
      <c r="AZ2507" s="86">
        <f t="shared" si="2431"/>
        <v>0</v>
      </c>
      <c r="BA2507" s="86">
        <f t="shared" si="2432"/>
        <v>0</v>
      </c>
      <c r="BB2507" s="86">
        <f t="shared" si="2433"/>
        <v>0</v>
      </c>
      <c r="BC2507" s="86">
        <f t="shared" si="2434"/>
        <v>0</v>
      </c>
      <c r="BD2507" s="86">
        <f t="shared" si="2435"/>
        <v>0</v>
      </c>
    </row>
    <row r="2508" spans="2:56" x14ac:dyDescent="0.3">
      <c r="B2508" s="169" t="s">
        <v>90</v>
      </c>
      <c r="C2508" s="248"/>
      <c r="D2508" s="249"/>
      <c r="E2508" s="172">
        <f t="shared" si="2421"/>
        <v>0</v>
      </c>
      <c r="F2508" s="248"/>
      <c r="G2508" s="249"/>
      <c r="H2508" s="172">
        <f t="shared" si="2422"/>
        <v>0</v>
      </c>
      <c r="I2508" s="248"/>
      <c r="J2508" s="250"/>
      <c r="K2508" s="174">
        <f t="shared" si="2423"/>
        <v>0</v>
      </c>
      <c r="L2508" s="248"/>
      <c r="M2508" s="250"/>
      <c r="N2508" s="251"/>
      <c r="O2508" s="248"/>
      <c r="P2508" s="251"/>
      <c r="Q2508" s="166">
        <f t="shared" si="2424"/>
        <v>0</v>
      </c>
      <c r="R2508" s="251"/>
      <c r="S2508" s="251"/>
      <c r="T2508" s="167">
        <f t="shared" si="2436"/>
        <v>0</v>
      </c>
      <c r="U2508" s="157"/>
      <c r="V2508" s="248"/>
      <c r="W2508" s="251"/>
      <c r="X2508" s="166">
        <f t="shared" si="2425"/>
        <v>0</v>
      </c>
      <c r="Y2508" s="251"/>
      <c r="Z2508" s="251"/>
      <c r="AA2508" s="167">
        <f t="shared" si="2437"/>
        <v>0</v>
      </c>
      <c r="AB2508" s="157"/>
      <c r="AC2508" s="248"/>
      <c r="AD2508" s="251"/>
      <c r="AE2508" s="166">
        <f t="shared" si="2426"/>
        <v>0</v>
      </c>
      <c r="AF2508" s="251"/>
      <c r="AG2508" s="251"/>
      <c r="AH2508" s="167">
        <f t="shared" si="2438"/>
        <v>0</v>
      </c>
      <c r="AJ2508" s="252"/>
      <c r="AK2508" s="253"/>
      <c r="AL2508" s="254"/>
      <c r="AM2508" s="253"/>
      <c r="AN2508" s="254"/>
      <c r="AO2508" s="253"/>
      <c r="AP2508" s="254"/>
      <c r="AQ2508" s="253"/>
      <c r="AR2508" s="254"/>
      <c r="AS2508" s="253"/>
      <c r="AT2508" s="254"/>
      <c r="AU2508" s="253"/>
      <c r="AV2508" s="163">
        <f t="shared" si="2428"/>
        <v>0</v>
      </c>
      <c r="AW2508" s="168">
        <f t="shared" si="2429"/>
        <v>0</v>
      </c>
      <c r="AY2508" s="163">
        <f t="shared" si="2430"/>
        <v>0</v>
      </c>
      <c r="AZ2508" s="163">
        <f t="shared" si="2431"/>
        <v>0</v>
      </c>
      <c r="BA2508" s="163">
        <f t="shared" si="2432"/>
        <v>0</v>
      </c>
      <c r="BB2508" s="163">
        <f t="shared" si="2433"/>
        <v>0</v>
      </c>
      <c r="BC2508" s="163">
        <f t="shared" si="2434"/>
        <v>0</v>
      </c>
      <c r="BD2508" s="163">
        <f t="shared" si="2435"/>
        <v>0</v>
      </c>
    </row>
    <row r="2509" spans="2:56" x14ac:dyDescent="0.3">
      <c r="B2509" s="169" t="s">
        <v>91</v>
      </c>
      <c r="C2509" s="248"/>
      <c r="D2509" s="249"/>
      <c r="E2509" s="172">
        <f t="shared" si="2421"/>
        <v>0</v>
      </c>
      <c r="F2509" s="248"/>
      <c r="G2509" s="249"/>
      <c r="H2509" s="172">
        <f t="shared" si="2422"/>
        <v>0</v>
      </c>
      <c r="I2509" s="248"/>
      <c r="J2509" s="250"/>
      <c r="K2509" s="174">
        <f t="shared" si="2423"/>
        <v>0</v>
      </c>
      <c r="L2509" s="248"/>
      <c r="M2509" s="250"/>
      <c r="N2509" s="251"/>
      <c r="O2509" s="248"/>
      <c r="P2509" s="251"/>
      <c r="Q2509" s="166">
        <f t="shared" si="2424"/>
        <v>0</v>
      </c>
      <c r="R2509" s="251"/>
      <c r="S2509" s="251"/>
      <c r="T2509" s="167">
        <f t="shared" si="2436"/>
        <v>0</v>
      </c>
      <c r="U2509" s="157"/>
      <c r="V2509" s="248"/>
      <c r="W2509" s="251"/>
      <c r="X2509" s="166">
        <f t="shared" si="2425"/>
        <v>0</v>
      </c>
      <c r="Y2509" s="251"/>
      <c r="Z2509" s="251"/>
      <c r="AA2509" s="167">
        <f t="shared" si="2437"/>
        <v>0</v>
      </c>
      <c r="AB2509" s="157"/>
      <c r="AC2509" s="248"/>
      <c r="AD2509" s="251"/>
      <c r="AE2509" s="166">
        <f t="shared" si="2426"/>
        <v>0</v>
      </c>
      <c r="AF2509" s="251"/>
      <c r="AG2509" s="251"/>
      <c r="AH2509" s="167">
        <f t="shared" si="2438"/>
        <v>0</v>
      </c>
      <c r="AJ2509" s="252"/>
      <c r="AK2509" s="253"/>
      <c r="AL2509" s="254"/>
      <c r="AM2509" s="253"/>
      <c r="AN2509" s="254"/>
      <c r="AO2509" s="253"/>
      <c r="AP2509" s="254"/>
      <c r="AQ2509" s="253"/>
      <c r="AR2509" s="254"/>
      <c r="AS2509" s="253"/>
      <c r="AT2509" s="254"/>
      <c r="AU2509" s="253"/>
      <c r="AV2509" s="163">
        <f t="shared" si="2428"/>
        <v>0</v>
      </c>
      <c r="AW2509" s="168">
        <f t="shared" si="2429"/>
        <v>0</v>
      </c>
      <c r="AY2509" s="163">
        <f t="shared" si="2430"/>
        <v>0</v>
      </c>
      <c r="AZ2509" s="163">
        <f t="shared" si="2431"/>
        <v>0</v>
      </c>
      <c r="BA2509" s="163">
        <f t="shared" si="2432"/>
        <v>0</v>
      </c>
      <c r="BB2509" s="163">
        <f t="shared" si="2433"/>
        <v>0</v>
      </c>
      <c r="BC2509" s="163">
        <f t="shared" si="2434"/>
        <v>0</v>
      </c>
      <c r="BD2509" s="163">
        <f t="shared" si="2435"/>
        <v>0</v>
      </c>
    </row>
    <row r="2510" spans="2:56" x14ac:dyDescent="0.3">
      <c r="B2510" s="169" t="s">
        <v>92</v>
      </c>
      <c r="C2510" s="248"/>
      <c r="D2510" s="249"/>
      <c r="E2510" s="172">
        <f t="shared" si="2421"/>
        <v>0</v>
      </c>
      <c r="F2510" s="248"/>
      <c r="G2510" s="249"/>
      <c r="H2510" s="172">
        <f t="shared" si="2422"/>
        <v>0</v>
      </c>
      <c r="I2510" s="248"/>
      <c r="J2510" s="250"/>
      <c r="K2510" s="174">
        <f t="shared" si="2423"/>
        <v>0</v>
      </c>
      <c r="L2510" s="248"/>
      <c r="M2510" s="250"/>
      <c r="N2510" s="251"/>
      <c r="O2510" s="248"/>
      <c r="P2510" s="251"/>
      <c r="Q2510" s="166">
        <f t="shared" si="2424"/>
        <v>0</v>
      </c>
      <c r="R2510" s="251"/>
      <c r="S2510" s="251"/>
      <c r="T2510" s="167">
        <f t="shared" si="2436"/>
        <v>0</v>
      </c>
      <c r="U2510" s="157"/>
      <c r="V2510" s="248"/>
      <c r="W2510" s="251"/>
      <c r="X2510" s="166">
        <f t="shared" si="2425"/>
        <v>0</v>
      </c>
      <c r="Y2510" s="251"/>
      <c r="Z2510" s="251"/>
      <c r="AA2510" s="167">
        <f t="shared" si="2437"/>
        <v>0</v>
      </c>
      <c r="AB2510" s="157"/>
      <c r="AC2510" s="248"/>
      <c r="AD2510" s="251"/>
      <c r="AE2510" s="166">
        <f t="shared" si="2426"/>
        <v>0</v>
      </c>
      <c r="AF2510" s="251"/>
      <c r="AG2510" s="251"/>
      <c r="AH2510" s="167">
        <f t="shared" si="2438"/>
        <v>0</v>
      </c>
      <c r="AJ2510" s="252"/>
      <c r="AK2510" s="253"/>
      <c r="AL2510" s="254"/>
      <c r="AM2510" s="253"/>
      <c r="AN2510" s="254"/>
      <c r="AO2510" s="253"/>
      <c r="AP2510" s="254"/>
      <c r="AQ2510" s="253"/>
      <c r="AR2510" s="254"/>
      <c r="AS2510" s="253"/>
      <c r="AT2510" s="254"/>
      <c r="AU2510" s="253"/>
      <c r="AV2510" s="163">
        <f t="shared" si="2428"/>
        <v>0</v>
      </c>
      <c r="AW2510" s="168">
        <f t="shared" si="2429"/>
        <v>0</v>
      </c>
      <c r="AY2510" s="163">
        <f t="shared" si="2430"/>
        <v>0</v>
      </c>
      <c r="AZ2510" s="163">
        <f t="shared" si="2431"/>
        <v>0</v>
      </c>
      <c r="BA2510" s="163">
        <f t="shared" si="2432"/>
        <v>0</v>
      </c>
      <c r="BB2510" s="163">
        <f t="shared" si="2433"/>
        <v>0</v>
      </c>
      <c r="BC2510" s="163">
        <f t="shared" si="2434"/>
        <v>0</v>
      </c>
      <c r="BD2510" s="163">
        <f t="shared" si="2435"/>
        <v>0</v>
      </c>
    </row>
    <row r="2511" spans="2:56" x14ac:dyDescent="0.3">
      <c r="B2511" s="169" t="s">
        <v>93</v>
      </c>
      <c r="C2511" s="248"/>
      <c r="D2511" s="249"/>
      <c r="E2511" s="172">
        <f t="shared" si="2421"/>
        <v>0</v>
      </c>
      <c r="F2511" s="248"/>
      <c r="G2511" s="249"/>
      <c r="H2511" s="172">
        <f t="shared" si="2422"/>
        <v>0</v>
      </c>
      <c r="I2511" s="248"/>
      <c r="J2511" s="250"/>
      <c r="K2511" s="174">
        <f t="shared" si="2423"/>
        <v>0</v>
      </c>
      <c r="L2511" s="248"/>
      <c r="M2511" s="250"/>
      <c r="N2511" s="251"/>
      <c r="O2511" s="248"/>
      <c r="P2511" s="251"/>
      <c r="Q2511" s="166">
        <f t="shared" si="2424"/>
        <v>0</v>
      </c>
      <c r="R2511" s="251"/>
      <c r="S2511" s="251"/>
      <c r="T2511" s="167">
        <f t="shared" si="2436"/>
        <v>0</v>
      </c>
      <c r="U2511" s="157"/>
      <c r="V2511" s="248"/>
      <c r="W2511" s="251"/>
      <c r="X2511" s="166">
        <f t="shared" si="2425"/>
        <v>0</v>
      </c>
      <c r="Y2511" s="251"/>
      <c r="Z2511" s="251"/>
      <c r="AA2511" s="167">
        <f t="shared" si="2437"/>
        <v>0</v>
      </c>
      <c r="AB2511" s="157"/>
      <c r="AC2511" s="248"/>
      <c r="AD2511" s="251"/>
      <c r="AE2511" s="166">
        <f t="shared" si="2426"/>
        <v>0</v>
      </c>
      <c r="AF2511" s="251"/>
      <c r="AG2511" s="251"/>
      <c r="AH2511" s="167">
        <f t="shared" si="2438"/>
        <v>0</v>
      </c>
      <c r="AJ2511" s="252"/>
      <c r="AK2511" s="253"/>
      <c r="AL2511" s="254"/>
      <c r="AM2511" s="253"/>
      <c r="AN2511" s="254"/>
      <c r="AO2511" s="253"/>
      <c r="AP2511" s="254"/>
      <c r="AQ2511" s="253"/>
      <c r="AR2511" s="254"/>
      <c r="AS2511" s="253"/>
      <c r="AT2511" s="254"/>
      <c r="AU2511" s="253"/>
      <c r="AV2511" s="163">
        <f t="shared" si="2428"/>
        <v>0</v>
      </c>
      <c r="AW2511" s="168">
        <f t="shared" si="2429"/>
        <v>0</v>
      </c>
      <c r="AY2511" s="163">
        <f t="shared" si="2430"/>
        <v>0</v>
      </c>
      <c r="AZ2511" s="163">
        <f t="shared" si="2431"/>
        <v>0</v>
      </c>
      <c r="BA2511" s="163">
        <f t="shared" si="2432"/>
        <v>0</v>
      </c>
      <c r="BB2511" s="163">
        <f t="shared" si="2433"/>
        <v>0</v>
      </c>
      <c r="BC2511" s="163">
        <f t="shared" si="2434"/>
        <v>0</v>
      </c>
      <c r="BD2511" s="163">
        <f t="shared" si="2435"/>
        <v>0</v>
      </c>
    </row>
    <row r="2512" spans="2:56" x14ac:dyDescent="0.3">
      <c r="B2512" s="169" t="s">
        <v>94</v>
      </c>
      <c r="C2512" s="248"/>
      <c r="D2512" s="249"/>
      <c r="E2512" s="172">
        <f t="shared" si="2421"/>
        <v>0</v>
      </c>
      <c r="F2512" s="248"/>
      <c r="G2512" s="249"/>
      <c r="H2512" s="172">
        <f t="shared" si="2422"/>
        <v>0</v>
      </c>
      <c r="I2512" s="248"/>
      <c r="J2512" s="250"/>
      <c r="K2512" s="174">
        <f t="shared" si="2423"/>
        <v>0</v>
      </c>
      <c r="L2512" s="248"/>
      <c r="M2512" s="250"/>
      <c r="N2512" s="251"/>
      <c r="O2512" s="248"/>
      <c r="P2512" s="251"/>
      <c r="Q2512" s="166">
        <f t="shared" si="2424"/>
        <v>0</v>
      </c>
      <c r="R2512" s="251"/>
      <c r="S2512" s="251"/>
      <c r="T2512" s="167">
        <f t="shared" si="2436"/>
        <v>0</v>
      </c>
      <c r="U2512" s="157"/>
      <c r="V2512" s="248"/>
      <c r="W2512" s="251"/>
      <c r="X2512" s="166">
        <f t="shared" si="2425"/>
        <v>0</v>
      </c>
      <c r="Y2512" s="251"/>
      <c r="Z2512" s="251"/>
      <c r="AA2512" s="167">
        <f t="shared" si="2437"/>
        <v>0</v>
      </c>
      <c r="AB2512" s="157"/>
      <c r="AC2512" s="248"/>
      <c r="AD2512" s="251"/>
      <c r="AE2512" s="166">
        <f t="shared" si="2426"/>
        <v>0</v>
      </c>
      <c r="AF2512" s="251"/>
      <c r="AG2512" s="251"/>
      <c r="AH2512" s="167">
        <f t="shared" si="2438"/>
        <v>0</v>
      </c>
      <c r="AJ2512" s="252"/>
      <c r="AK2512" s="253"/>
      <c r="AL2512" s="254"/>
      <c r="AM2512" s="253"/>
      <c r="AN2512" s="254"/>
      <c r="AO2512" s="253"/>
      <c r="AP2512" s="254"/>
      <c r="AQ2512" s="253"/>
      <c r="AR2512" s="254"/>
      <c r="AS2512" s="253"/>
      <c r="AT2512" s="254"/>
      <c r="AU2512" s="253"/>
      <c r="AV2512" s="163">
        <f t="shared" si="2428"/>
        <v>0</v>
      </c>
      <c r="AW2512" s="168">
        <f t="shared" si="2429"/>
        <v>0</v>
      </c>
      <c r="AY2512" s="163">
        <f t="shared" si="2430"/>
        <v>0</v>
      </c>
      <c r="AZ2512" s="163">
        <f t="shared" si="2431"/>
        <v>0</v>
      </c>
      <c r="BA2512" s="163">
        <f t="shared" si="2432"/>
        <v>0</v>
      </c>
      <c r="BB2512" s="163">
        <f t="shared" si="2433"/>
        <v>0</v>
      </c>
      <c r="BC2512" s="163">
        <f t="shared" si="2434"/>
        <v>0</v>
      </c>
      <c r="BD2512" s="163">
        <f t="shared" si="2435"/>
        <v>0</v>
      </c>
    </row>
    <row r="2513" spans="2:56" x14ac:dyDescent="0.3">
      <c r="B2513" s="169" t="s">
        <v>95</v>
      </c>
      <c r="C2513" s="248"/>
      <c r="D2513" s="249"/>
      <c r="E2513" s="172">
        <f t="shared" si="2421"/>
        <v>0</v>
      </c>
      <c r="F2513" s="248"/>
      <c r="G2513" s="249"/>
      <c r="H2513" s="172">
        <f t="shared" si="2422"/>
        <v>0</v>
      </c>
      <c r="I2513" s="248"/>
      <c r="J2513" s="250"/>
      <c r="K2513" s="174">
        <f t="shared" si="2423"/>
        <v>0</v>
      </c>
      <c r="L2513" s="248"/>
      <c r="M2513" s="250"/>
      <c r="N2513" s="251"/>
      <c r="O2513" s="248"/>
      <c r="P2513" s="251"/>
      <c r="Q2513" s="166">
        <f t="shared" si="2424"/>
        <v>0</v>
      </c>
      <c r="R2513" s="251"/>
      <c r="S2513" s="251"/>
      <c r="T2513" s="167">
        <f t="shared" si="2436"/>
        <v>0</v>
      </c>
      <c r="U2513" s="157"/>
      <c r="V2513" s="248"/>
      <c r="W2513" s="251"/>
      <c r="X2513" s="166">
        <f t="shared" si="2425"/>
        <v>0</v>
      </c>
      <c r="Y2513" s="251"/>
      <c r="Z2513" s="251"/>
      <c r="AA2513" s="167">
        <f t="shared" si="2437"/>
        <v>0</v>
      </c>
      <c r="AB2513" s="157"/>
      <c r="AC2513" s="248"/>
      <c r="AD2513" s="251"/>
      <c r="AE2513" s="166">
        <f t="shared" si="2426"/>
        <v>0</v>
      </c>
      <c r="AF2513" s="251"/>
      <c r="AG2513" s="251"/>
      <c r="AH2513" s="167">
        <f t="shared" si="2438"/>
        <v>0</v>
      </c>
      <c r="AJ2513" s="252"/>
      <c r="AK2513" s="253"/>
      <c r="AL2513" s="254"/>
      <c r="AM2513" s="253"/>
      <c r="AN2513" s="254"/>
      <c r="AO2513" s="253"/>
      <c r="AP2513" s="254"/>
      <c r="AQ2513" s="253"/>
      <c r="AR2513" s="254"/>
      <c r="AS2513" s="253"/>
      <c r="AT2513" s="254"/>
      <c r="AU2513" s="253"/>
      <c r="AV2513" s="163">
        <f t="shared" si="2428"/>
        <v>0</v>
      </c>
      <c r="AW2513" s="168">
        <f t="shared" si="2429"/>
        <v>0</v>
      </c>
      <c r="AY2513" s="163">
        <f t="shared" si="2430"/>
        <v>0</v>
      </c>
      <c r="AZ2513" s="163">
        <f t="shared" si="2431"/>
        <v>0</v>
      </c>
      <c r="BA2513" s="163">
        <f t="shared" si="2432"/>
        <v>0</v>
      </c>
      <c r="BB2513" s="163">
        <f t="shared" si="2433"/>
        <v>0</v>
      </c>
      <c r="BC2513" s="163">
        <f t="shared" si="2434"/>
        <v>0</v>
      </c>
      <c r="BD2513" s="163">
        <f t="shared" si="2435"/>
        <v>0</v>
      </c>
    </row>
    <row r="2514" spans="2:56" x14ac:dyDescent="0.3">
      <c r="B2514" s="179" t="s">
        <v>96</v>
      </c>
      <c r="C2514" s="83">
        <f>SUM(C2515:C2518)</f>
        <v>7800</v>
      </c>
      <c r="D2514" s="84">
        <f>SUM(D2515:D2518)</f>
        <v>7800</v>
      </c>
      <c r="E2514" s="85">
        <f t="shared" si="2421"/>
        <v>1</v>
      </c>
      <c r="F2514" s="83">
        <f>SUM(F2515:F2518)</f>
        <v>0</v>
      </c>
      <c r="G2514" s="84">
        <f>SUM(G2515:G2518)</f>
        <v>0</v>
      </c>
      <c r="H2514" s="85">
        <f t="shared" si="2422"/>
        <v>0</v>
      </c>
      <c r="I2514" s="83">
        <f>SUM(I2515:I2518)</f>
        <v>0</v>
      </c>
      <c r="J2514" s="86">
        <f>SUM(J2515:J2518)</f>
        <v>0</v>
      </c>
      <c r="K2514" s="87">
        <f t="shared" si="2423"/>
        <v>0</v>
      </c>
      <c r="L2514" s="83">
        <f>SUM(L2515:L2518)</f>
        <v>0</v>
      </c>
      <c r="M2514" s="86">
        <f>SUM(M2515:M2518)</f>
        <v>0</v>
      </c>
      <c r="N2514" s="88">
        <f>SUM(N2515:N2518)</f>
        <v>0</v>
      </c>
      <c r="O2514" s="83">
        <f>SUM(O2515:O2518)</f>
        <v>0</v>
      </c>
      <c r="P2514" s="88">
        <f>SUM(P2515:P2518)</f>
        <v>0</v>
      </c>
      <c r="Q2514" s="177">
        <f t="shared" si="2424"/>
        <v>0</v>
      </c>
      <c r="R2514" s="88">
        <f>SUM(R2515:R2518)</f>
        <v>0</v>
      </c>
      <c r="S2514" s="88">
        <f>SUM(S2515:S2518)</f>
        <v>0</v>
      </c>
      <c r="T2514" s="178">
        <f t="shared" si="2436"/>
        <v>0</v>
      </c>
      <c r="U2514" s="157"/>
      <c r="V2514" s="83">
        <f>SUM(V2515:V2518)</f>
        <v>0</v>
      </c>
      <c r="W2514" s="88">
        <f>SUM(W2515:W2518)</f>
        <v>0</v>
      </c>
      <c r="X2514" s="177">
        <f t="shared" si="2425"/>
        <v>0</v>
      </c>
      <c r="Y2514" s="88">
        <f>SUM(Y2515:Y2518)</f>
        <v>0</v>
      </c>
      <c r="Z2514" s="88">
        <f>SUM(Z2515:Z2518)</f>
        <v>0</v>
      </c>
      <c r="AA2514" s="178">
        <f t="shared" si="2437"/>
        <v>0</v>
      </c>
      <c r="AB2514" s="157"/>
      <c r="AC2514" s="83">
        <f>SUM(AC2515:AC2518)</f>
        <v>0</v>
      </c>
      <c r="AD2514" s="88">
        <f>SUM(AD2515:AD2518)</f>
        <v>0</v>
      </c>
      <c r="AE2514" s="177">
        <f t="shared" si="2426"/>
        <v>0</v>
      </c>
      <c r="AF2514" s="88">
        <f>SUM(AF2515:AF2518)</f>
        <v>0</v>
      </c>
      <c r="AG2514" s="88">
        <f>SUM(AG2515:AG2518)</f>
        <v>0</v>
      </c>
      <c r="AH2514" s="178">
        <f t="shared" si="2438"/>
        <v>0</v>
      </c>
      <c r="AJ2514" s="84">
        <f t="shared" ref="AJ2514:AU2514" si="2451">SUM(AJ2515:AJ2518)</f>
        <v>0</v>
      </c>
      <c r="AK2514" s="86">
        <f t="shared" si="2451"/>
        <v>0</v>
      </c>
      <c r="AL2514" s="88">
        <f t="shared" si="2451"/>
        <v>0</v>
      </c>
      <c r="AM2514" s="86">
        <f t="shared" si="2451"/>
        <v>0</v>
      </c>
      <c r="AN2514" s="88">
        <f t="shared" si="2451"/>
        <v>0</v>
      </c>
      <c r="AO2514" s="86">
        <f t="shared" si="2451"/>
        <v>0</v>
      </c>
      <c r="AP2514" s="88">
        <f t="shared" si="2451"/>
        <v>0</v>
      </c>
      <c r="AQ2514" s="86">
        <f t="shared" si="2451"/>
        <v>0</v>
      </c>
      <c r="AR2514" s="88">
        <f t="shared" si="2451"/>
        <v>0</v>
      </c>
      <c r="AS2514" s="86">
        <f t="shared" si="2451"/>
        <v>0</v>
      </c>
      <c r="AT2514" s="88">
        <f t="shared" si="2451"/>
        <v>0</v>
      </c>
      <c r="AU2514" s="86">
        <f t="shared" si="2451"/>
        <v>0</v>
      </c>
      <c r="AV2514" s="86">
        <f t="shared" si="2428"/>
        <v>0</v>
      </c>
      <c r="AW2514" s="93">
        <f t="shared" si="2429"/>
        <v>0</v>
      </c>
      <c r="AY2514" s="86">
        <f t="shared" si="2430"/>
        <v>0</v>
      </c>
      <c r="AZ2514" s="86">
        <f t="shared" si="2431"/>
        <v>0</v>
      </c>
      <c r="BA2514" s="86">
        <f t="shared" si="2432"/>
        <v>0</v>
      </c>
      <c r="BB2514" s="86">
        <f t="shared" si="2433"/>
        <v>0</v>
      </c>
      <c r="BC2514" s="86">
        <f t="shared" si="2434"/>
        <v>0</v>
      </c>
      <c r="BD2514" s="86">
        <f t="shared" si="2435"/>
        <v>0</v>
      </c>
    </row>
    <row r="2515" spans="2:56" x14ac:dyDescent="0.3">
      <c r="B2515" s="169" t="s">
        <v>97</v>
      </c>
      <c r="C2515" s="248"/>
      <c r="D2515" s="249"/>
      <c r="E2515" s="172">
        <f t="shared" si="2421"/>
        <v>0</v>
      </c>
      <c r="F2515" s="248"/>
      <c r="G2515" s="249"/>
      <c r="H2515" s="172">
        <f t="shared" si="2422"/>
        <v>0</v>
      </c>
      <c r="I2515" s="248"/>
      <c r="J2515" s="250"/>
      <c r="K2515" s="174">
        <f t="shared" si="2423"/>
        <v>0</v>
      </c>
      <c r="L2515" s="248"/>
      <c r="M2515" s="250"/>
      <c r="N2515" s="251"/>
      <c r="O2515" s="248"/>
      <c r="P2515" s="251"/>
      <c r="Q2515" s="166">
        <f t="shared" si="2424"/>
        <v>0</v>
      </c>
      <c r="R2515" s="251"/>
      <c r="S2515" s="251"/>
      <c r="T2515" s="167">
        <f t="shared" si="2436"/>
        <v>0</v>
      </c>
      <c r="U2515" s="157"/>
      <c r="V2515" s="248"/>
      <c r="W2515" s="251"/>
      <c r="X2515" s="166">
        <f t="shared" si="2425"/>
        <v>0</v>
      </c>
      <c r="Y2515" s="251"/>
      <c r="Z2515" s="251"/>
      <c r="AA2515" s="167">
        <f t="shared" si="2437"/>
        <v>0</v>
      </c>
      <c r="AB2515" s="157"/>
      <c r="AC2515" s="248"/>
      <c r="AD2515" s="251"/>
      <c r="AE2515" s="166">
        <f t="shared" si="2426"/>
        <v>0</v>
      </c>
      <c r="AF2515" s="251"/>
      <c r="AG2515" s="251"/>
      <c r="AH2515" s="167">
        <f t="shared" si="2438"/>
        <v>0</v>
      </c>
      <c r="AJ2515" s="252"/>
      <c r="AK2515" s="253"/>
      <c r="AL2515" s="254"/>
      <c r="AM2515" s="253"/>
      <c r="AN2515" s="254"/>
      <c r="AO2515" s="253"/>
      <c r="AP2515" s="254"/>
      <c r="AQ2515" s="253"/>
      <c r="AR2515" s="254"/>
      <c r="AS2515" s="253"/>
      <c r="AT2515" s="254"/>
      <c r="AU2515" s="253"/>
      <c r="AV2515" s="163">
        <f t="shared" si="2428"/>
        <v>0</v>
      </c>
      <c r="AW2515" s="168">
        <f t="shared" si="2429"/>
        <v>0</v>
      </c>
      <c r="AY2515" s="163">
        <f t="shared" si="2430"/>
        <v>0</v>
      </c>
      <c r="AZ2515" s="163">
        <f t="shared" si="2431"/>
        <v>0</v>
      </c>
      <c r="BA2515" s="163">
        <f t="shared" si="2432"/>
        <v>0</v>
      </c>
      <c r="BB2515" s="163">
        <f t="shared" si="2433"/>
        <v>0</v>
      </c>
      <c r="BC2515" s="163">
        <f t="shared" si="2434"/>
        <v>0</v>
      </c>
      <c r="BD2515" s="163">
        <f t="shared" si="2435"/>
        <v>0</v>
      </c>
    </row>
    <row r="2516" spans="2:56" x14ac:dyDescent="0.3">
      <c r="B2516" s="169" t="s">
        <v>98</v>
      </c>
      <c r="C2516" s="248"/>
      <c r="D2516" s="249"/>
      <c r="E2516" s="172">
        <f t="shared" si="2421"/>
        <v>0</v>
      </c>
      <c r="F2516" s="248"/>
      <c r="G2516" s="249"/>
      <c r="H2516" s="172">
        <f t="shared" si="2422"/>
        <v>0</v>
      </c>
      <c r="I2516" s="248"/>
      <c r="J2516" s="250"/>
      <c r="K2516" s="174">
        <f t="shared" si="2423"/>
        <v>0</v>
      </c>
      <c r="L2516" s="248"/>
      <c r="M2516" s="250"/>
      <c r="N2516" s="251"/>
      <c r="O2516" s="248"/>
      <c r="P2516" s="251"/>
      <c r="Q2516" s="166">
        <f t="shared" si="2424"/>
        <v>0</v>
      </c>
      <c r="R2516" s="251"/>
      <c r="S2516" s="251"/>
      <c r="T2516" s="167">
        <f t="shared" si="2436"/>
        <v>0</v>
      </c>
      <c r="U2516" s="157"/>
      <c r="V2516" s="248"/>
      <c r="W2516" s="251"/>
      <c r="X2516" s="166">
        <f t="shared" si="2425"/>
        <v>0</v>
      </c>
      <c r="Y2516" s="251"/>
      <c r="Z2516" s="251"/>
      <c r="AA2516" s="167">
        <f t="shared" si="2437"/>
        <v>0</v>
      </c>
      <c r="AB2516" s="157"/>
      <c r="AC2516" s="248"/>
      <c r="AD2516" s="251"/>
      <c r="AE2516" s="166">
        <f t="shared" si="2426"/>
        <v>0</v>
      </c>
      <c r="AF2516" s="251"/>
      <c r="AG2516" s="251"/>
      <c r="AH2516" s="167">
        <f t="shared" si="2438"/>
        <v>0</v>
      </c>
      <c r="AJ2516" s="252"/>
      <c r="AK2516" s="253"/>
      <c r="AL2516" s="254"/>
      <c r="AM2516" s="253"/>
      <c r="AN2516" s="254"/>
      <c r="AO2516" s="253"/>
      <c r="AP2516" s="254"/>
      <c r="AQ2516" s="253"/>
      <c r="AR2516" s="254"/>
      <c r="AS2516" s="253"/>
      <c r="AT2516" s="254"/>
      <c r="AU2516" s="253"/>
      <c r="AV2516" s="163">
        <f t="shared" si="2428"/>
        <v>0</v>
      </c>
      <c r="AW2516" s="168">
        <f t="shared" si="2429"/>
        <v>0</v>
      </c>
      <c r="AY2516" s="163">
        <f t="shared" si="2430"/>
        <v>0</v>
      </c>
      <c r="AZ2516" s="163">
        <f t="shared" si="2431"/>
        <v>0</v>
      </c>
      <c r="BA2516" s="163">
        <f t="shared" si="2432"/>
        <v>0</v>
      </c>
      <c r="BB2516" s="163">
        <f t="shared" si="2433"/>
        <v>0</v>
      </c>
      <c r="BC2516" s="163">
        <f t="shared" si="2434"/>
        <v>0</v>
      </c>
      <c r="BD2516" s="163">
        <f t="shared" si="2435"/>
        <v>0</v>
      </c>
    </row>
    <row r="2517" spans="2:56" x14ac:dyDescent="0.3">
      <c r="B2517" s="169" t="s">
        <v>99</v>
      </c>
      <c r="C2517" s="248">
        <v>7800</v>
      </c>
      <c r="D2517" s="249">
        <v>7800</v>
      </c>
      <c r="E2517" s="172">
        <f t="shared" si="2421"/>
        <v>1</v>
      </c>
      <c r="F2517" s="248"/>
      <c r="G2517" s="249"/>
      <c r="H2517" s="172">
        <f t="shared" si="2422"/>
        <v>0</v>
      </c>
      <c r="I2517" s="248"/>
      <c r="J2517" s="250"/>
      <c r="K2517" s="174">
        <f t="shared" si="2423"/>
        <v>0</v>
      </c>
      <c r="L2517" s="248"/>
      <c r="M2517" s="250"/>
      <c r="N2517" s="251"/>
      <c r="O2517" s="248"/>
      <c r="P2517" s="251"/>
      <c r="Q2517" s="166">
        <f t="shared" si="2424"/>
        <v>0</v>
      </c>
      <c r="R2517" s="251"/>
      <c r="S2517" s="251"/>
      <c r="T2517" s="167">
        <f t="shared" si="2436"/>
        <v>0</v>
      </c>
      <c r="U2517" s="157"/>
      <c r="V2517" s="248"/>
      <c r="W2517" s="251"/>
      <c r="X2517" s="166">
        <f t="shared" si="2425"/>
        <v>0</v>
      </c>
      <c r="Y2517" s="251"/>
      <c r="Z2517" s="251"/>
      <c r="AA2517" s="167">
        <f t="shared" si="2437"/>
        <v>0</v>
      </c>
      <c r="AB2517" s="157"/>
      <c r="AC2517" s="248"/>
      <c r="AD2517" s="251"/>
      <c r="AE2517" s="166">
        <f t="shared" si="2426"/>
        <v>0</v>
      </c>
      <c r="AF2517" s="251"/>
      <c r="AG2517" s="251"/>
      <c r="AH2517" s="167">
        <f t="shared" si="2438"/>
        <v>0</v>
      </c>
      <c r="AJ2517" s="252"/>
      <c r="AK2517" s="253"/>
      <c r="AL2517" s="254"/>
      <c r="AM2517" s="253"/>
      <c r="AN2517" s="254"/>
      <c r="AO2517" s="253"/>
      <c r="AP2517" s="254"/>
      <c r="AQ2517" s="253"/>
      <c r="AR2517" s="254"/>
      <c r="AS2517" s="253"/>
      <c r="AT2517" s="254"/>
      <c r="AU2517" s="253"/>
      <c r="AV2517" s="163">
        <f t="shared" si="2428"/>
        <v>0</v>
      </c>
      <c r="AW2517" s="168">
        <f t="shared" si="2429"/>
        <v>0</v>
      </c>
      <c r="AY2517" s="163">
        <f t="shared" si="2430"/>
        <v>0</v>
      </c>
      <c r="AZ2517" s="163">
        <f t="shared" si="2431"/>
        <v>0</v>
      </c>
      <c r="BA2517" s="163">
        <f t="shared" si="2432"/>
        <v>0</v>
      </c>
      <c r="BB2517" s="163">
        <f t="shared" si="2433"/>
        <v>0</v>
      </c>
      <c r="BC2517" s="163">
        <f t="shared" si="2434"/>
        <v>0</v>
      </c>
      <c r="BD2517" s="163">
        <f t="shared" si="2435"/>
        <v>0</v>
      </c>
    </row>
    <row r="2518" spans="2:56" x14ac:dyDescent="0.3">
      <c r="B2518" s="169" t="s">
        <v>100</v>
      </c>
      <c r="C2518" s="248"/>
      <c r="D2518" s="249"/>
      <c r="E2518" s="172">
        <f t="shared" si="2421"/>
        <v>0</v>
      </c>
      <c r="F2518" s="248"/>
      <c r="G2518" s="249"/>
      <c r="H2518" s="172">
        <f t="shared" si="2422"/>
        <v>0</v>
      </c>
      <c r="I2518" s="248"/>
      <c r="J2518" s="250"/>
      <c r="K2518" s="174">
        <f t="shared" si="2423"/>
        <v>0</v>
      </c>
      <c r="L2518" s="248"/>
      <c r="M2518" s="250"/>
      <c r="N2518" s="251"/>
      <c r="O2518" s="248"/>
      <c r="P2518" s="251"/>
      <c r="Q2518" s="166">
        <f t="shared" si="2424"/>
        <v>0</v>
      </c>
      <c r="R2518" s="251"/>
      <c r="S2518" s="251"/>
      <c r="T2518" s="167">
        <f t="shared" si="2436"/>
        <v>0</v>
      </c>
      <c r="U2518" s="157"/>
      <c r="V2518" s="248"/>
      <c r="W2518" s="251"/>
      <c r="X2518" s="166">
        <f t="shared" si="2425"/>
        <v>0</v>
      </c>
      <c r="Y2518" s="251"/>
      <c r="Z2518" s="251"/>
      <c r="AA2518" s="167">
        <f t="shared" si="2437"/>
        <v>0</v>
      </c>
      <c r="AB2518" s="157"/>
      <c r="AC2518" s="248"/>
      <c r="AD2518" s="251"/>
      <c r="AE2518" s="166">
        <f t="shared" si="2426"/>
        <v>0</v>
      </c>
      <c r="AF2518" s="251"/>
      <c r="AG2518" s="251"/>
      <c r="AH2518" s="167">
        <f t="shared" si="2438"/>
        <v>0</v>
      </c>
      <c r="AJ2518" s="252"/>
      <c r="AK2518" s="253"/>
      <c r="AL2518" s="254"/>
      <c r="AM2518" s="253"/>
      <c r="AN2518" s="254"/>
      <c r="AO2518" s="253"/>
      <c r="AP2518" s="254"/>
      <c r="AQ2518" s="253"/>
      <c r="AR2518" s="254"/>
      <c r="AS2518" s="253"/>
      <c r="AT2518" s="254"/>
      <c r="AU2518" s="253"/>
      <c r="AV2518" s="163">
        <f t="shared" si="2428"/>
        <v>0</v>
      </c>
      <c r="AW2518" s="168">
        <f t="shared" si="2429"/>
        <v>0</v>
      </c>
      <c r="AY2518" s="163">
        <f t="shared" si="2430"/>
        <v>0</v>
      </c>
      <c r="AZ2518" s="163">
        <f t="shared" si="2431"/>
        <v>0</v>
      </c>
      <c r="BA2518" s="163">
        <f t="shared" si="2432"/>
        <v>0</v>
      </c>
      <c r="BB2518" s="163">
        <f t="shared" si="2433"/>
        <v>0</v>
      </c>
      <c r="BC2518" s="163">
        <f t="shared" si="2434"/>
        <v>0</v>
      </c>
      <c r="BD2518" s="163">
        <f t="shared" si="2435"/>
        <v>0</v>
      </c>
    </row>
    <row r="2519" spans="2:56" x14ac:dyDescent="0.3">
      <c r="B2519" s="179" t="s">
        <v>101</v>
      </c>
      <c r="C2519" s="83">
        <f>SUM(C2520:C2521)</f>
        <v>0</v>
      </c>
      <c r="D2519" s="84">
        <f>SUM(D2520:D2521)</f>
        <v>0</v>
      </c>
      <c r="E2519" s="85">
        <f t="shared" si="2421"/>
        <v>0</v>
      </c>
      <c r="F2519" s="83">
        <f>SUM(F2520:F2521)</f>
        <v>0</v>
      </c>
      <c r="G2519" s="84">
        <f>SUM(G2520:G2521)</f>
        <v>0</v>
      </c>
      <c r="H2519" s="85">
        <f t="shared" si="2422"/>
        <v>0</v>
      </c>
      <c r="I2519" s="83">
        <f>SUM(I2520:I2521)</f>
        <v>0</v>
      </c>
      <c r="J2519" s="86">
        <f>SUM(J2520:J2521)</f>
        <v>0</v>
      </c>
      <c r="K2519" s="87">
        <f t="shared" si="2423"/>
        <v>0</v>
      </c>
      <c r="L2519" s="83">
        <f>SUM(L2520:L2521)</f>
        <v>0</v>
      </c>
      <c r="M2519" s="86">
        <f>SUM(M2520:M2521)</f>
        <v>0</v>
      </c>
      <c r="N2519" s="88">
        <f>SUM(N2520:N2521)</f>
        <v>0</v>
      </c>
      <c r="O2519" s="83">
        <f>SUM(O2520:O2521)</f>
        <v>0</v>
      </c>
      <c r="P2519" s="88">
        <f>SUM(P2520:P2521)</f>
        <v>0</v>
      </c>
      <c r="Q2519" s="177">
        <f t="shared" si="2424"/>
        <v>0</v>
      </c>
      <c r="R2519" s="88">
        <f>SUM(R2520:R2521)</f>
        <v>0</v>
      </c>
      <c r="S2519" s="88">
        <f>SUM(S2520:S2521)</f>
        <v>0</v>
      </c>
      <c r="T2519" s="178">
        <f t="shared" si="2436"/>
        <v>0</v>
      </c>
      <c r="U2519" s="157"/>
      <c r="V2519" s="83">
        <f>SUM(V2520:V2521)</f>
        <v>0</v>
      </c>
      <c r="W2519" s="88">
        <f>SUM(W2520:W2521)</f>
        <v>0</v>
      </c>
      <c r="X2519" s="177">
        <f t="shared" si="2425"/>
        <v>0</v>
      </c>
      <c r="Y2519" s="88">
        <f>SUM(Y2520:Y2521)</f>
        <v>0</v>
      </c>
      <c r="Z2519" s="88">
        <f>SUM(Z2520:Z2521)</f>
        <v>0</v>
      </c>
      <c r="AA2519" s="178">
        <f t="shared" si="2437"/>
        <v>0</v>
      </c>
      <c r="AB2519" s="157"/>
      <c r="AC2519" s="83">
        <f>SUM(AC2520:AC2521)</f>
        <v>0</v>
      </c>
      <c r="AD2519" s="88">
        <f>SUM(AD2520:AD2521)</f>
        <v>0</v>
      </c>
      <c r="AE2519" s="177">
        <f t="shared" si="2426"/>
        <v>0</v>
      </c>
      <c r="AF2519" s="88">
        <f>SUM(AF2520:AF2521)</f>
        <v>0</v>
      </c>
      <c r="AG2519" s="88">
        <f>SUM(AG2520:AG2521)</f>
        <v>0</v>
      </c>
      <c r="AH2519" s="178">
        <f t="shared" si="2438"/>
        <v>0</v>
      </c>
      <c r="AJ2519" s="84">
        <f t="shared" ref="AJ2519:AU2519" si="2452">SUM(AJ2520:AJ2521)</f>
        <v>0</v>
      </c>
      <c r="AK2519" s="86">
        <f t="shared" si="2452"/>
        <v>0</v>
      </c>
      <c r="AL2519" s="88">
        <f t="shared" si="2452"/>
        <v>0</v>
      </c>
      <c r="AM2519" s="86">
        <f t="shared" si="2452"/>
        <v>0</v>
      </c>
      <c r="AN2519" s="88">
        <f t="shared" si="2452"/>
        <v>0</v>
      </c>
      <c r="AO2519" s="86">
        <f t="shared" si="2452"/>
        <v>0</v>
      </c>
      <c r="AP2519" s="88">
        <f t="shared" si="2452"/>
        <v>0</v>
      </c>
      <c r="AQ2519" s="86">
        <f t="shared" si="2452"/>
        <v>0</v>
      </c>
      <c r="AR2519" s="88">
        <f t="shared" si="2452"/>
        <v>0</v>
      </c>
      <c r="AS2519" s="86">
        <f t="shared" si="2452"/>
        <v>0</v>
      </c>
      <c r="AT2519" s="88">
        <f t="shared" si="2452"/>
        <v>0</v>
      </c>
      <c r="AU2519" s="86">
        <f t="shared" si="2452"/>
        <v>0</v>
      </c>
      <c r="AV2519" s="86">
        <f t="shared" si="2428"/>
        <v>0</v>
      </c>
      <c r="AW2519" s="93">
        <f t="shared" si="2429"/>
        <v>0</v>
      </c>
      <c r="AY2519" s="86">
        <f t="shared" si="2430"/>
        <v>0</v>
      </c>
      <c r="AZ2519" s="86">
        <f t="shared" si="2431"/>
        <v>0</v>
      </c>
      <c r="BA2519" s="86">
        <f t="shared" si="2432"/>
        <v>0</v>
      </c>
      <c r="BB2519" s="86">
        <f t="shared" si="2433"/>
        <v>0</v>
      </c>
      <c r="BC2519" s="86">
        <f t="shared" si="2434"/>
        <v>0</v>
      </c>
      <c r="BD2519" s="86">
        <f t="shared" si="2435"/>
        <v>0</v>
      </c>
    </row>
    <row r="2520" spans="2:56" x14ac:dyDescent="0.3">
      <c r="B2520" s="169" t="s">
        <v>102</v>
      </c>
      <c r="C2520" s="248"/>
      <c r="D2520" s="249"/>
      <c r="E2520" s="172">
        <f t="shared" si="2421"/>
        <v>0</v>
      </c>
      <c r="F2520" s="248"/>
      <c r="G2520" s="249"/>
      <c r="H2520" s="172">
        <f t="shared" si="2422"/>
        <v>0</v>
      </c>
      <c r="I2520" s="248"/>
      <c r="J2520" s="250"/>
      <c r="K2520" s="174">
        <f t="shared" si="2423"/>
        <v>0</v>
      </c>
      <c r="L2520" s="248"/>
      <c r="M2520" s="250"/>
      <c r="N2520" s="251"/>
      <c r="O2520" s="248"/>
      <c r="P2520" s="251"/>
      <c r="Q2520" s="166">
        <f t="shared" si="2424"/>
        <v>0</v>
      </c>
      <c r="R2520" s="251"/>
      <c r="S2520" s="251"/>
      <c r="T2520" s="167">
        <f t="shared" si="2436"/>
        <v>0</v>
      </c>
      <c r="U2520" s="157"/>
      <c r="V2520" s="248"/>
      <c r="W2520" s="251"/>
      <c r="X2520" s="166">
        <f t="shared" si="2425"/>
        <v>0</v>
      </c>
      <c r="Y2520" s="251"/>
      <c r="Z2520" s="251"/>
      <c r="AA2520" s="167">
        <f t="shared" si="2437"/>
        <v>0</v>
      </c>
      <c r="AB2520" s="157"/>
      <c r="AC2520" s="248"/>
      <c r="AD2520" s="251"/>
      <c r="AE2520" s="166">
        <f t="shared" si="2426"/>
        <v>0</v>
      </c>
      <c r="AF2520" s="251"/>
      <c r="AG2520" s="251"/>
      <c r="AH2520" s="167">
        <f t="shared" si="2438"/>
        <v>0</v>
      </c>
      <c r="AJ2520" s="252"/>
      <c r="AK2520" s="253"/>
      <c r="AL2520" s="254"/>
      <c r="AM2520" s="253"/>
      <c r="AN2520" s="254"/>
      <c r="AO2520" s="253"/>
      <c r="AP2520" s="254"/>
      <c r="AQ2520" s="253"/>
      <c r="AR2520" s="254"/>
      <c r="AS2520" s="253"/>
      <c r="AT2520" s="254"/>
      <c r="AU2520" s="253"/>
      <c r="AV2520" s="163">
        <f t="shared" si="2428"/>
        <v>0</v>
      </c>
      <c r="AW2520" s="168">
        <f t="shared" si="2429"/>
        <v>0</v>
      </c>
      <c r="AY2520" s="163">
        <f t="shared" si="2430"/>
        <v>0</v>
      </c>
      <c r="AZ2520" s="163">
        <f t="shared" si="2431"/>
        <v>0</v>
      </c>
      <c r="BA2520" s="163">
        <f t="shared" si="2432"/>
        <v>0</v>
      </c>
      <c r="BB2520" s="163">
        <f t="shared" si="2433"/>
        <v>0</v>
      </c>
      <c r="BC2520" s="163">
        <f t="shared" si="2434"/>
        <v>0</v>
      </c>
      <c r="BD2520" s="163">
        <f t="shared" si="2435"/>
        <v>0</v>
      </c>
    </row>
    <row r="2521" spans="2:56" x14ac:dyDescent="0.3">
      <c r="B2521" s="169" t="s">
        <v>103</v>
      </c>
      <c r="C2521" s="248"/>
      <c r="D2521" s="249"/>
      <c r="E2521" s="172">
        <f t="shared" si="2421"/>
        <v>0</v>
      </c>
      <c r="F2521" s="248"/>
      <c r="G2521" s="249"/>
      <c r="H2521" s="172">
        <f t="shared" si="2422"/>
        <v>0</v>
      </c>
      <c r="I2521" s="248"/>
      <c r="J2521" s="250"/>
      <c r="K2521" s="174">
        <f t="shared" si="2423"/>
        <v>0</v>
      </c>
      <c r="L2521" s="248"/>
      <c r="M2521" s="250"/>
      <c r="N2521" s="251"/>
      <c r="O2521" s="248"/>
      <c r="P2521" s="251"/>
      <c r="Q2521" s="166">
        <f t="shared" si="2424"/>
        <v>0</v>
      </c>
      <c r="R2521" s="251"/>
      <c r="S2521" s="251"/>
      <c r="T2521" s="167">
        <f t="shared" si="2436"/>
        <v>0</v>
      </c>
      <c r="U2521" s="157"/>
      <c r="V2521" s="248"/>
      <c r="W2521" s="251"/>
      <c r="X2521" s="166">
        <f t="shared" si="2425"/>
        <v>0</v>
      </c>
      <c r="Y2521" s="251"/>
      <c r="Z2521" s="251"/>
      <c r="AA2521" s="167">
        <f t="shared" si="2437"/>
        <v>0</v>
      </c>
      <c r="AB2521" s="157"/>
      <c r="AC2521" s="248"/>
      <c r="AD2521" s="251"/>
      <c r="AE2521" s="166">
        <f t="shared" si="2426"/>
        <v>0</v>
      </c>
      <c r="AF2521" s="251"/>
      <c r="AG2521" s="251"/>
      <c r="AH2521" s="167">
        <f t="shared" si="2438"/>
        <v>0</v>
      </c>
      <c r="AJ2521" s="252"/>
      <c r="AK2521" s="253"/>
      <c r="AL2521" s="254"/>
      <c r="AM2521" s="253"/>
      <c r="AN2521" s="254"/>
      <c r="AO2521" s="253"/>
      <c r="AP2521" s="254"/>
      <c r="AQ2521" s="253"/>
      <c r="AR2521" s="254"/>
      <c r="AS2521" s="253"/>
      <c r="AT2521" s="254"/>
      <c r="AU2521" s="253"/>
      <c r="AV2521" s="163">
        <f t="shared" si="2428"/>
        <v>0</v>
      </c>
      <c r="AW2521" s="168">
        <f t="shared" si="2429"/>
        <v>0</v>
      </c>
      <c r="AY2521" s="163">
        <f t="shared" si="2430"/>
        <v>0</v>
      </c>
      <c r="AZ2521" s="163">
        <f t="shared" si="2431"/>
        <v>0</v>
      </c>
      <c r="BA2521" s="163">
        <f t="shared" si="2432"/>
        <v>0</v>
      </c>
      <c r="BB2521" s="163">
        <f t="shared" si="2433"/>
        <v>0</v>
      </c>
      <c r="BC2521" s="163">
        <f t="shared" si="2434"/>
        <v>0</v>
      </c>
      <c r="BD2521" s="163">
        <f t="shared" si="2435"/>
        <v>0</v>
      </c>
    </row>
    <row r="2522" spans="2:56" x14ac:dyDescent="0.3">
      <c r="B2522" s="179" t="s">
        <v>104</v>
      </c>
      <c r="C2522" s="83">
        <f>SUM(C2523)</f>
        <v>0</v>
      </c>
      <c r="D2522" s="84">
        <f>SUM(D2523)</f>
        <v>0</v>
      </c>
      <c r="E2522" s="85">
        <f t="shared" si="2421"/>
        <v>0</v>
      </c>
      <c r="F2522" s="83">
        <f>SUM(F2523)</f>
        <v>0</v>
      </c>
      <c r="G2522" s="84">
        <f>SUM(G2523)</f>
        <v>0</v>
      </c>
      <c r="H2522" s="85">
        <f t="shared" si="2422"/>
        <v>0</v>
      </c>
      <c r="I2522" s="83">
        <f>SUM(I2523)</f>
        <v>0</v>
      </c>
      <c r="J2522" s="86">
        <f>SUM(J2523)</f>
        <v>0</v>
      </c>
      <c r="K2522" s="87">
        <f t="shared" si="2423"/>
        <v>0</v>
      </c>
      <c r="L2522" s="83">
        <f>SUM(L2523)</f>
        <v>0</v>
      </c>
      <c r="M2522" s="86">
        <f>SUM(M2523)</f>
        <v>0</v>
      </c>
      <c r="N2522" s="88">
        <f>SUM(N2523)</f>
        <v>0</v>
      </c>
      <c r="O2522" s="83">
        <f>SUM(O2523)</f>
        <v>0</v>
      </c>
      <c r="P2522" s="88">
        <f>SUM(P2523)</f>
        <v>0</v>
      </c>
      <c r="Q2522" s="177">
        <f t="shared" si="2424"/>
        <v>0</v>
      </c>
      <c r="R2522" s="88">
        <f>SUM(R2523)</f>
        <v>0</v>
      </c>
      <c r="S2522" s="88">
        <f>SUM(S2523)</f>
        <v>0</v>
      </c>
      <c r="T2522" s="178">
        <f t="shared" si="2436"/>
        <v>0</v>
      </c>
      <c r="U2522" s="157"/>
      <c r="V2522" s="83">
        <f>SUM(V2523)</f>
        <v>0</v>
      </c>
      <c r="W2522" s="88">
        <f>SUM(W2523)</f>
        <v>0</v>
      </c>
      <c r="X2522" s="177">
        <f t="shared" si="2425"/>
        <v>0</v>
      </c>
      <c r="Y2522" s="88">
        <f>SUM(Y2523)</f>
        <v>0</v>
      </c>
      <c r="Z2522" s="88">
        <f>SUM(Z2523)</f>
        <v>0</v>
      </c>
      <c r="AA2522" s="178">
        <f t="shared" si="2437"/>
        <v>0</v>
      </c>
      <c r="AB2522" s="157"/>
      <c r="AC2522" s="83">
        <f>SUM(AC2523)</f>
        <v>0</v>
      </c>
      <c r="AD2522" s="88">
        <f>SUM(AD2523)</f>
        <v>0</v>
      </c>
      <c r="AE2522" s="177">
        <f t="shared" si="2426"/>
        <v>0</v>
      </c>
      <c r="AF2522" s="88">
        <f>SUM(AF2523)</f>
        <v>0</v>
      </c>
      <c r="AG2522" s="88">
        <f>SUM(AG2523)</f>
        <v>0</v>
      </c>
      <c r="AH2522" s="178">
        <f t="shared" si="2438"/>
        <v>0</v>
      </c>
      <c r="AJ2522" s="84">
        <f t="shared" ref="AJ2522:AU2522" si="2453">SUM(AJ2523)</f>
        <v>0</v>
      </c>
      <c r="AK2522" s="86">
        <f t="shared" si="2453"/>
        <v>0</v>
      </c>
      <c r="AL2522" s="88">
        <f t="shared" si="2453"/>
        <v>0</v>
      </c>
      <c r="AM2522" s="86">
        <f t="shared" si="2453"/>
        <v>0</v>
      </c>
      <c r="AN2522" s="88">
        <f t="shared" si="2453"/>
        <v>0</v>
      </c>
      <c r="AO2522" s="86">
        <f t="shared" si="2453"/>
        <v>0</v>
      </c>
      <c r="AP2522" s="88">
        <f t="shared" si="2453"/>
        <v>0</v>
      </c>
      <c r="AQ2522" s="86">
        <f t="shared" si="2453"/>
        <v>0</v>
      </c>
      <c r="AR2522" s="88">
        <f t="shared" si="2453"/>
        <v>0</v>
      </c>
      <c r="AS2522" s="86">
        <f t="shared" si="2453"/>
        <v>0</v>
      </c>
      <c r="AT2522" s="88">
        <f t="shared" si="2453"/>
        <v>0</v>
      </c>
      <c r="AU2522" s="86">
        <f t="shared" si="2453"/>
        <v>0</v>
      </c>
      <c r="AV2522" s="86">
        <f t="shared" si="2428"/>
        <v>0</v>
      </c>
      <c r="AW2522" s="93">
        <f t="shared" si="2429"/>
        <v>0</v>
      </c>
      <c r="AY2522" s="86">
        <f t="shared" si="2430"/>
        <v>0</v>
      </c>
      <c r="AZ2522" s="86">
        <f t="shared" si="2431"/>
        <v>0</v>
      </c>
      <c r="BA2522" s="86">
        <f t="shared" si="2432"/>
        <v>0</v>
      </c>
      <c r="BB2522" s="86">
        <f t="shared" si="2433"/>
        <v>0</v>
      </c>
      <c r="BC2522" s="86">
        <f t="shared" si="2434"/>
        <v>0</v>
      </c>
      <c r="BD2522" s="86">
        <f t="shared" si="2435"/>
        <v>0</v>
      </c>
    </row>
    <row r="2523" spans="2:56" x14ac:dyDescent="0.3">
      <c r="B2523" s="169" t="s">
        <v>105</v>
      </c>
      <c r="C2523" s="248"/>
      <c r="D2523" s="249"/>
      <c r="E2523" s="172">
        <f t="shared" si="2421"/>
        <v>0</v>
      </c>
      <c r="F2523" s="248"/>
      <c r="G2523" s="249"/>
      <c r="H2523" s="172">
        <f t="shared" si="2422"/>
        <v>0</v>
      </c>
      <c r="I2523" s="248"/>
      <c r="J2523" s="250"/>
      <c r="K2523" s="174">
        <f t="shared" si="2423"/>
        <v>0</v>
      </c>
      <c r="L2523" s="248"/>
      <c r="M2523" s="250"/>
      <c r="N2523" s="251"/>
      <c r="O2523" s="248"/>
      <c r="P2523" s="251"/>
      <c r="Q2523" s="166">
        <f t="shared" si="2424"/>
        <v>0</v>
      </c>
      <c r="R2523" s="251"/>
      <c r="S2523" s="251"/>
      <c r="T2523" s="167">
        <f t="shared" si="2436"/>
        <v>0</v>
      </c>
      <c r="U2523" s="157"/>
      <c r="V2523" s="248"/>
      <c r="W2523" s="251"/>
      <c r="X2523" s="166">
        <f t="shared" si="2425"/>
        <v>0</v>
      </c>
      <c r="Y2523" s="251"/>
      <c r="Z2523" s="251"/>
      <c r="AA2523" s="167">
        <f t="shared" si="2437"/>
        <v>0</v>
      </c>
      <c r="AB2523" s="157"/>
      <c r="AC2523" s="248"/>
      <c r="AD2523" s="251"/>
      <c r="AE2523" s="166">
        <f t="shared" si="2426"/>
        <v>0</v>
      </c>
      <c r="AF2523" s="251"/>
      <c r="AG2523" s="251"/>
      <c r="AH2523" s="167">
        <f t="shared" si="2438"/>
        <v>0</v>
      </c>
      <c r="AJ2523" s="252"/>
      <c r="AK2523" s="253"/>
      <c r="AL2523" s="254"/>
      <c r="AM2523" s="253"/>
      <c r="AN2523" s="254"/>
      <c r="AO2523" s="253"/>
      <c r="AP2523" s="254"/>
      <c r="AQ2523" s="253"/>
      <c r="AR2523" s="254"/>
      <c r="AS2523" s="253"/>
      <c r="AT2523" s="254"/>
      <c r="AU2523" s="253"/>
      <c r="AV2523" s="163">
        <f t="shared" si="2428"/>
        <v>0</v>
      </c>
      <c r="AW2523" s="168">
        <f t="shared" si="2429"/>
        <v>0</v>
      </c>
      <c r="AY2523" s="163">
        <f t="shared" si="2430"/>
        <v>0</v>
      </c>
      <c r="AZ2523" s="163">
        <f t="shared" si="2431"/>
        <v>0</v>
      </c>
      <c r="BA2523" s="163">
        <f t="shared" si="2432"/>
        <v>0</v>
      </c>
      <c r="BB2523" s="163">
        <f t="shared" si="2433"/>
        <v>0</v>
      </c>
      <c r="BC2523" s="163">
        <f t="shared" si="2434"/>
        <v>0</v>
      </c>
      <c r="BD2523" s="163">
        <f t="shared" si="2435"/>
        <v>0</v>
      </c>
    </row>
    <row r="2524" spans="2:56" x14ac:dyDescent="0.3">
      <c r="B2524" s="179" t="s">
        <v>106</v>
      </c>
      <c r="C2524" s="83">
        <f>SUM(C2525:C2526)</f>
        <v>0</v>
      </c>
      <c r="D2524" s="84">
        <f>SUM(D2525:D2526)</f>
        <v>0</v>
      </c>
      <c r="E2524" s="85">
        <f t="shared" si="2421"/>
        <v>0</v>
      </c>
      <c r="F2524" s="83">
        <f>SUM(F2525:F2526)</f>
        <v>0</v>
      </c>
      <c r="G2524" s="84">
        <f>SUM(G2525:G2526)</f>
        <v>0</v>
      </c>
      <c r="H2524" s="85">
        <f t="shared" si="2422"/>
        <v>0</v>
      </c>
      <c r="I2524" s="83">
        <f>SUM(I2525:I2526)</f>
        <v>0</v>
      </c>
      <c r="J2524" s="86">
        <f>SUM(J2525:J2526)</f>
        <v>0</v>
      </c>
      <c r="K2524" s="87">
        <f t="shared" si="2423"/>
        <v>0</v>
      </c>
      <c r="L2524" s="83">
        <f>SUM(L2525:L2526)</f>
        <v>0</v>
      </c>
      <c r="M2524" s="86">
        <f>SUM(M2525:M2526)</f>
        <v>0</v>
      </c>
      <c r="N2524" s="88">
        <f>SUM(N2525:N2526)</f>
        <v>0</v>
      </c>
      <c r="O2524" s="83">
        <f>SUM(O2525:O2526)</f>
        <v>0</v>
      </c>
      <c r="P2524" s="88">
        <f>SUM(P2525:P2526)</f>
        <v>0</v>
      </c>
      <c r="Q2524" s="177">
        <f t="shared" si="2424"/>
        <v>0</v>
      </c>
      <c r="R2524" s="88">
        <f>SUM(R2525:R2526)</f>
        <v>0</v>
      </c>
      <c r="S2524" s="88">
        <f>SUM(S2525:S2526)</f>
        <v>0</v>
      </c>
      <c r="T2524" s="178">
        <f t="shared" si="2436"/>
        <v>0</v>
      </c>
      <c r="U2524" s="157"/>
      <c r="V2524" s="83">
        <f>SUM(V2525:V2526)</f>
        <v>0</v>
      </c>
      <c r="W2524" s="88">
        <f>SUM(W2525:W2526)</f>
        <v>0</v>
      </c>
      <c r="X2524" s="177">
        <f t="shared" si="2425"/>
        <v>0</v>
      </c>
      <c r="Y2524" s="88">
        <f>SUM(Y2525:Y2526)</f>
        <v>0</v>
      </c>
      <c r="Z2524" s="88">
        <f>SUM(Z2525:Z2526)</f>
        <v>0</v>
      </c>
      <c r="AA2524" s="178">
        <f t="shared" si="2437"/>
        <v>0</v>
      </c>
      <c r="AB2524" s="157"/>
      <c r="AC2524" s="83">
        <f>SUM(AC2525:AC2526)</f>
        <v>0</v>
      </c>
      <c r="AD2524" s="88">
        <f>SUM(AD2525:AD2526)</f>
        <v>0</v>
      </c>
      <c r="AE2524" s="177">
        <f t="shared" si="2426"/>
        <v>0</v>
      </c>
      <c r="AF2524" s="88">
        <f>SUM(AF2525:AF2526)</f>
        <v>0</v>
      </c>
      <c r="AG2524" s="88">
        <f>SUM(AG2525:AG2526)</f>
        <v>0</v>
      </c>
      <c r="AH2524" s="178">
        <f t="shared" si="2438"/>
        <v>0</v>
      </c>
      <c r="AJ2524" s="84">
        <f t="shared" ref="AJ2524:AU2524" si="2454">SUM(AJ2525:AJ2526)</f>
        <v>0</v>
      </c>
      <c r="AK2524" s="86">
        <f t="shared" si="2454"/>
        <v>0</v>
      </c>
      <c r="AL2524" s="88">
        <f t="shared" si="2454"/>
        <v>0</v>
      </c>
      <c r="AM2524" s="86">
        <f t="shared" si="2454"/>
        <v>0</v>
      </c>
      <c r="AN2524" s="88">
        <f t="shared" si="2454"/>
        <v>0</v>
      </c>
      <c r="AO2524" s="86">
        <f t="shared" si="2454"/>
        <v>0</v>
      </c>
      <c r="AP2524" s="88">
        <f t="shared" si="2454"/>
        <v>0</v>
      </c>
      <c r="AQ2524" s="86">
        <f t="shared" si="2454"/>
        <v>0</v>
      </c>
      <c r="AR2524" s="88">
        <f t="shared" si="2454"/>
        <v>0</v>
      </c>
      <c r="AS2524" s="86">
        <f t="shared" si="2454"/>
        <v>0</v>
      </c>
      <c r="AT2524" s="88">
        <f t="shared" si="2454"/>
        <v>0</v>
      </c>
      <c r="AU2524" s="86">
        <f t="shared" si="2454"/>
        <v>0</v>
      </c>
      <c r="AV2524" s="86">
        <f t="shared" si="2428"/>
        <v>0</v>
      </c>
      <c r="AW2524" s="93">
        <f t="shared" si="2429"/>
        <v>0</v>
      </c>
      <c r="AY2524" s="86">
        <f t="shared" si="2430"/>
        <v>0</v>
      </c>
      <c r="AZ2524" s="86">
        <f t="shared" si="2431"/>
        <v>0</v>
      </c>
      <c r="BA2524" s="86">
        <f t="shared" si="2432"/>
        <v>0</v>
      </c>
      <c r="BB2524" s="86">
        <f t="shared" si="2433"/>
        <v>0</v>
      </c>
      <c r="BC2524" s="86">
        <f t="shared" si="2434"/>
        <v>0</v>
      </c>
      <c r="BD2524" s="86">
        <f t="shared" si="2435"/>
        <v>0</v>
      </c>
    </row>
    <row r="2525" spans="2:56" x14ac:dyDescent="0.3">
      <c r="B2525" s="169" t="s">
        <v>107</v>
      </c>
      <c r="C2525" s="248"/>
      <c r="D2525" s="249"/>
      <c r="E2525" s="172">
        <f t="shared" si="2421"/>
        <v>0</v>
      </c>
      <c r="F2525" s="248"/>
      <c r="G2525" s="249"/>
      <c r="H2525" s="172">
        <f t="shared" si="2422"/>
        <v>0</v>
      </c>
      <c r="I2525" s="248"/>
      <c r="J2525" s="250"/>
      <c r="K2525" s="174">
        <f t="shared" si="2423"/>
        <v>0</v>
      </c>
      <c r="L2525" s="248"/>
      <c r="M2525" s="250"/>
      <c r="N2525" s="251"/>
      <c r="O2525" s="248"/>
      <c r="P2525" s="251"/>
      <c r="Q2525" s="166">
        <f t="shared" si="2424"/>
        <v>0</v>
      </c>
      <c r="R2525" s="251"/>
      <c r="S2525" s="251"/>
      <c r="T2525" s="167">
        <f t="shared" si="2436"/>
        <v>0</v>
      </c>
      <c r="U2525" s="157"/>
      <c r="V2525" s="248"/>
      <c r="W2525" s="251"/>
      <c r="X2525" s="166">
        <f t="shared" si="2425"/>
        <v>0</v>
      </c>
      <c r="Y2525" s="251"/>
      <c r="Z2525" s="251"/>
      <c r="AA2525" s="167">
        <f t="shared" si="2437"/>
        <v>0</v>
      </c>
      <c r="AB2525" s="157"/>
      <c r="AC2525" s="248"/>
      <c r="AD2525" s="251"/>
      <c r="AE2525" s="166">
        <f t="shared" si="2426"/>
        <v>0</v>
      </c>
      <c r="AF2525" s="251"/>
      <c r="AG2525" s="251"/>
      <c r="AH2525" s="167">
        <f t="shared" si="2438"/>
        <v>0</v>
      </c>
      <c r="AJ2525" s="252"/>
      <c r="AK2525" s="253"/>
      <c r="AL2525" s="254"/>
      <c r="AM2525" s="253"/>
      <c r="AN2525" s="254"/>
      <c r="AO2525" s="253"/>
      <c r="AP2525" s="254"/>
      <c r="AQ2525" s="253"/>
      <c r="AR2525" s="254"/>
      <c r="AS2525" s="253"/>
      <c r="AT2525" s="254"/>
      <c r="AU2525" s="253"/>
      <c r="AV2525" s="163">
        <f t="shared" si="2428"/>
        <v>0</v>
      </c>
      <c r="AW2525" s="168">
        <f t="shared" si="2429"/>
        <v>0</v>
      </c>
      <c r="AY2525" s="163">
        <f t="shared" si="2430"/>
        <v>0</v>
      </c>
      <c r="AZ2525" s="163">
        <f t="shared" si="2431"/>
        <v>0</v>
      </c>
      <c r="BA2525" s="163">
        <f t="shared" si="2432"/>
        <v>0</v>
      </c>
      <c r="BB2525" s="163">
        <f t="shared" si="2433"/>
        <v>0</v>
      </c>
      <c r="BC2525" s="163">
        <f t="shared" si="2434"/>
        <v>0</v>
      </c>
      <c r="BD2525" s="163">
        <f t="shared" si="2435"/>
        <v>0</v>
      </c>
    </row>
    <row r="2526" spans="2:56" x14ac:dyDescent="0.3">
      <c r="B2526" s="169" t="s">
        <v>108</v>
      </c>
      <c r="C2526" s="248"/>
      <c r="D2526" s="249"/>
      <c r="E2526" s="172">
        <f t="shared" si="2421"/>
        <v>0</v>
      </c>
      <c r="F2526" s="248"/>
      <c r="G2526" s="249"/>
      <c r="H2526" s="172">
        <f t="shared" si="2422"/>
        <v>0</v>
      </c>
      <c r="I2526" s="248"/>
      <c r="J2526" s="250"/>
      <c r="K2526" s="174">
        <f t="shared" si="2423"/>
        <v>0</v>
      </c>
      <c r="L2526" s="248"/>
      <c r="M2526" s="250"/>
      <c r="N2526" s="251"/>
      <c r="O2526" s="248"/>
      <c r="P2526" s="251"/>
      <c r="Q2526" s="166">
        <f t="shared" si="2424"/>
        <v>0</v>
      </c>
      <c r="R2526" s="251"/>
      <c r="S2526" s="251"/>
      <c r="T2526" s="167">
        <f t="shared" si="2436"/>
        <v>0</v>
      </c>
      <c r="U2526" s="157"/>
      <c r="V2526" s="248"/>
      <c r="W2526" s="251"/>
      <c r="X2526" s="166">
        <f t="shared" si="2425"/>
        <v>0</v>
      </c>
      <c r="Y2526" s="251"/>
      <c r="Z2526" s="251"/>
      <c r="AA2526" s="167">
        <f t="shared" si="2437"/>
        <v>0</v>
      </c>
      <c r="AB2526" s="157"/>
      <c r="AC2526" s="248"/>
      <c r="AD2526" s="251"/>
      <c r="AE2526" s="166">
        <f t="shared" si="2426"/>
        <v>0</v>
      </c>
      <c r="AF2526" s="251"/>
      <c r="AG2526" s="251"/>
      <c r="AH2526" s="167">
        <f t="shared" si="2438"/>
        <v>0</v>
      </c>
      <c r="AJ2526" s="252"/>
      <c r="AK2526" s="253"/>
      <c r="AL2526" s="254"/>
      <c r="AM2526" s="253"/>
      <c r="AN2526" s="254"/>
      <c r="AO2526" s="253"/>
      <c r="AP2526" s="254"/>
      <c r="AQ2526" s="253"/>
      <c r="AR2526" s="254"/>
      <c r="AS2526" s="253"/>
      <c r="AT2526" s="254"/>
      <c r="AU2526" s="253"/>
      <c r="AV2526" s="163">
        <f t="shared" si="2428"/>
        <v>0</v>
      </c>
      <c r="AW2526" s="168">
        <f t="shared" si="2429"/>
        <v>0</v>
      </c>
      <c r="AY2526" s="163">
        <f t="shared" si="2430"/>
        <v>0</v>
      </c>
      <c r="AZ2526" s="163">
        <f t="shared" si="2431"/>
        <v>0</v>
      </c>
      <c r="BA2526" s="163">
        <f t="shared" si="2432"/>
        <v>0</v>
      </c>
      <c r="BB2526" s="163">
        <f t="shared" si="2433"/>
        <v>0</v>
      </c>
      <c r="BC2526" s="163">
        <f t="shared" si="2434"/>
        <v>0</v>
      </c>
      <c r="BD2526" s="163">
        <f t="shared" si="2435"/>
        <v>0</v>
      </c>
    </row>
    <row r="2527" spans="2:56" x14ac:dyDescent="0.3">
      <c r="B2527" s="179" t="s">
        <v>109</v>
      </c>
      <c r="C2527" s="83">
        <f>SUM(C2528)</f>
        <v>0</v>
      </c>
      <c r="D2527" s="84">
        <f>SUM(D2528)</f>
        <v>0</v>
      </c>
      <c r="E2527" s="85">
        <f t="shared" si="2421"/>
        <v>0</v>
      </c>
      <c r="F2527" s="83">
        <f>SUM(F2528)</f>
        <v>0</v>
      </c>
      <c r="G2527" s="84">
        <f>SUM(G2528)</f>
        <v>0</v>
      </c>
      <c r="H2527" s="85">
        <f t="shared" si="2422"/>
        <v>0</v>
      </c>
      <c r="I2527" s="83">
        <f>SUM(I2528)</f>
        <v>0</v>
      </c>
      <c r="J2527" s="86">
        <f>SUM(J2528)</f>
        <v>0</v>
      </c>
      <c r="K2527" s="87">
        <f t="shared" si="2423"/>
        <v>0</v>
      </c>
      <c r="L2527" s="83">
        <f>SUM(L2528)</f>
        <v>0</v>
      </c>
      <c r="M2527" s="86">
        <f>SUM(M2528)</f>
        <v>0</v>
      </c>
      <c r="N2527" s="88">
        <f>SUM(N2528)</f>
        <v>0</v>
      </c>
      <c r="O2527" s="83">
        <f>SUM(O2528)</f>
        <v>0</v>
      </c>
      <c r="P2527" s="88">
        <f>SUM(P2528)</f>
        <v>0</v>
      </c>
      <c r="Q2527" s="177">
        <f t="shared" si="2424"/>
        <v>0</v>
      </c>
      <c r="R2527" s="88">
        <f>SUM(R2528)</f>
        <v>0</v>
      </c>
      <c r="S2527" s="88">
        <f>SUM(S2528)</f>
        <v>0</v>
      </c>
      <c r="T2527" s="178">
        <f t="shared" si="2436"/>
        <v>0</v>
      </c>
      <c r="U2527" s="157"/>
      <c r="V2527" s="83">
        <f>SUM(V2528)</f>
        <v>0</v>
      </c>
      <c r="W2527" s="88">
        <f>SUM(W2528)</f>
        <v>0</v>
      </c>
      <c r="X2527" s="177">
        <f t="shared" si="2425"/>
        <v>0</v>
      </c>
      <c r="Y2527" s="88">
        <f>SUM(Y2528)</f>
        <v>0</v>
      </c>
      <c r="Z2527" s="88">
        <f>SUM(Z2528)</f>
        <v>0</v>
      </c>
      <c r="AA2527" s="178">
        <f t="shared" si="2437"/>
        <v>0</v>
      </c>
      <c r="AB2527" s="157"/>
      <c r="AC2527" s="83">
        <f>SUM(AC2528)</f>
        <v>0</v>
      </c>
      <c r="AD2527" s="88">
        <f>SUM(AD2528)</f>
        <v>0</v>
      </c>
      <c r="AE2527" s="177">
        <f t="shared" si="2426"/>
        <v>0</v>
      </c>
      <c r="AF2527" s="88">
        <f>SUM(AF2528)</f>
        <v>0</v>
      </c>
      <c r="AG2527" s="88">
        <f>SUM(AG2528)</f>
        <v>0</v>
      </c>
      <c r="AH2527" s="178">
        <f t="shared" si="2438"/>
        <v>0</v>
      </c>
      <c r="AJ2527" s="84">
        <f t="shared" ref="AJ2527:AU2527" si="2455">SUM(AJ2528)</f>
        <v>0</v>
      </c>
      <c r="AK2527" s="86">
        <f t="shared" si="2455"/>
        <v>0</v>
      </c>
      <c r="AL2527" s="88">
        <f t="shared" si="2455"/>
        <v>0</v>
      </c>
      <c r="AM2527" s="86">
        <f t="shared" si="2455"/>
        <v>0</v>
      </c>
      <c r="AN2527" s="88">
        <f t="shared" si="2455"/>
        <v>0</v>
      </c>
      <c r="AO2527" s="86">
        <f t="shared" si="2455"/>
        <v>0</v>
      </c>
      <c r="AP2527" s="88">
        <f t="shared" si="2455"/>
        <v>0</v>
      </c>
      <c r="AQ2527" s="86">
        <f t="shared" si="2455"/>
        <v>0</v>
      </c>
      <c r="AR2527" s="88">
        <f t="shared" si="2455"/>
        <v>0</v>
      </c>
      <c r="AS2527" s="86">
        <f t="shared" si="2455"/>
        <v>0</v>
      </c>
      <c r="AT2527" s="88">
        <f t="shared" si="2455"/>
        <v>0</v>
      </c>
      <c r="AU2527" s="86">
        <f t="shared" si="2455"/>
        <v>0</v>
      </c>
      <c r="AV2527" s="86">
        <f t="shared" si="2428"/>
        <v>0</v>
      </c>
      <c r="AW2527" s="93">
        <f t="shared" si="2429"/>
        <v>0</v>
      </c>
      <c r="AY2527" s="86">
        <f t="shared" si="2430"/>
        <v>0</v>
      </c>
      <c r="AZ2527" s="86">
        <f t="shared" si="2431"/>
        <v>0</v>
      </c>
      <c r="BA2527" s="86">
        <f t="shared" si="2432"/>
        <v>0</v>
      </c>
      <c r="BB2527" s="86">
        <f t="shared" si="2433"/>
        <v>0</v>
      </c>
      <c r="BC2527" s="86">
        <f t="shared" si="2434"/>
        <v>0</v>
      </c>
      <c r="BD2527" s="86">
        <f t="shared" si="2435"/>
        <v>0</v>
      </c>
    </row>
    <row r="2528" spans="2:56" x14ac:dyDescent="0.3">
      <c r="B2528" s="169" t="s">
        <v>110</v>
      </c>
      <c r="C2528" s="248"/>
      <c r="D2528" s="249"/>
      <c r="E2528" s="172">
        <f t="shared" si="2421"/>
        <v>0</v>
      </c>
      <c r="F2528" s="248"/>
      <c r="G2528" s="249"/>
      <c r="H2528" s="172">
        <f t="shared" si="2422"/>
        <v>0</v>
      </c>
      <c r="I2528" s="248"/>
      <c r="J2528" s="250"/>
      <c r="K2528" s="174">
        <f t="shared" si="2423"/>
        <v>0</v>
      </c>
      <c r="L2528" s="248"/>
      <c r="M2528" s="250"/>
      <c r="N2528" s="251"/>
      <c r="O2528" s="248"/>
      <c r="P2528" s="251"/>
      <c r="Q2528" s="166">
        <f t="shared" si="2424"/>
        <v>0</v>
      </c>
      <c r="R2528" s="251"/>
      <c r="S2528" s="251"/>
      <c r="T2528" s="167">
        <f t="shared" si="2436"/>
        <v>0</v>
      </c>
      <c r="U2528" s="157"/>
      <c r="V2528" s="248"/>
      <c r="W2528" s="251"/>
      <c r="X2528" s="166">
        <f t="shared" si="2425"/>
        <v>0</v>
      </c>
      <c r="Y2528" s="251"/>
      <c r="Z2528" s="251"/>
      <c r="AA2528" s="167">
        <f t="shared" si="2437"/>
        <v>0</v>
      </c>
      <c r="AB2528" s="157"/>
      <c r="AC2528" s="248"/>
      <c r="AD2528" s="251"/>
      <c r="AE2528" s="166">
        <f t="shared" si="2426"/>
        <v>0</v>
      </c>
      <c r="AF2528" s="251"/>
      <c r="AG2528" s="251"/>
      <c r="AH2528" s="167">
        <f t="shared" si="2438"/>
        <v>0</v>
      </c>
      <c r="AJ2528" s="252"/>
      <c r="AK2528" s="253"/>
      <c r="AL2528" s="254"/>
      <c r="AM2528" s="253"/>
      <c r="AN2528" s="254"/>
      <c r="AO2528" s="253"/>
      <c r="AP2528" s="254"/>
      <c r="AQ2528" s="253"/>
      <c r="AR2528" s="254"/>
      <c r="AS2528" s="253"/>
      <c r="AT2528" s="254"/>
      <c r="AU2528" s="253"/>
      <c r="AV2528" s="163">
        <f t="shared" si="2428"/>
        <v>0</v>
      </c>
      <c r="AW2528" s="168">
        <f t="shared" si="2429"/>
        <v>0</v>
      </c>
      <c r="AY2528" s="163">
        <f t="shared" si="2430"/>
        <v>0</v>
      </c>
      <c r="AZ2528" s="163">
        <f t="shared" si="2431"/>
        <v>0</v>
      </c>
      <c r="BA2528" s="163">
        <f t="shared" si="2432"/>
        <v>0</v>
      </c>
      <c r="BB2528" s="163">
        <f t="shared" si="2433"/>
        <v>0</v>
      </c>
      <c r="BC2528" s="163">
        <f t="shared" si="2434"/>
        <v>0</v>
      </c>
      <c r="BD2528" s="163">
        <f t="shared" si="2435"/>
        <v>0</v>
      </c>
    </row>
    <row r="2529" spans="2:56" x14ac:dyDescent="0.3">
      <c r="B2529" s="179" t="s">
        <v>111</v>
      </c>
      <c r="C2529" s="83">
        <f>SUM(C2530:C2532)</f>
        <v>0</v>
      </c>
      <c r="D2529" s="84">
        <f>SUM(D2530:D2532)</f>
        <v>0</v>
      </c>
      <c r="E2529" s="85">
        <f t="shared" ref="E2529:E2592" si="2456">IFERROR(D2529/C2529,0)</f>
        <v>0</v>
      </c>
      <c r="F2529" s="83">
        <f>SUM(F2530:F2532)</f>
        <v>0</v>
      </c>
      <c r="G2529" s="84">
        <f>SUM(G2530:G2532)</f>
        <v>0</v>
      </c>
      <c r="H2529" s="85">
        <f t="shared" ref="H2529:H2592" si="2457">IFERROR(G2529/F2529,0)</f>
        <v>0</v>
      </c>
      <c r="I2529" s="83">
        <f>SUM(I2530:I2532)</f>
        <v>0</v>
      </c>
      <c r="J2529" s="86">
        <f>SUM(J2530:J2532)</f>
        <v>0</v>
      </c>
      <c r="K2529" s="87">
        <f t="shared" ref="K2529:K2592" si="2458">IFERROR(J2529/I2529,0)</f>
        <v>0</v>
      </c>
      <c r="L2529" s="83">
        <f>SUM(L2530:L2532)</f>
        <v>0</v>
      </c>
      <c r="M2529" s="86">
        <f>SUM(M2530:M2532)</f>
        <v>0</v>
      </c>
      <c r="N2529" s="88">
        <f>SUM(N2530:N2532)</f>
        <v>0</v>
      </c>
      <c r="O2529" s="83">
        <f>SUM(O2530:O2532)</f>
        <v>0</v>
      </c>
      <c r="P2529" s="88">
        <f>SUM(P2530:P2532)</f>
        <v>0</v>
      </c>
      <c r="Q2529" s="177">
        <f t="shared" ref="Q2529:Q2592" si="2459">SUM(O2529:P2529)</f>
        <v>0</v>
      </c>
      <c r="R2529" s="88">
        <f>SUM(R2530:R2532)</f>
        <v>0</v>
      </c>
      <c r="S2529" s="88">
        <f>SUM(S2530:S2532)</f>
        <v>0</v>
      </c>
      <c r="T2529" s="178">
        <f t="shared" si="2436"/>
        <v>0</v>
      </c>
      <c r="U2529" s="157"/>
      <c r="V2529" s="83">
        <f>SUM(V2530:V2532)</f>
        <v>0</v>
      </c>
      <c r="W2529" s="88">
        <f>SUM(W2530:W2532)</f>
        <v>0</v>
      </c>
      <c r="X2529" s="177">
        <f t="shared" ref="X2529:X2592" si="2460">SUM(V2529:W2529)</f>
        <v>0</v>
      </c>
      <c r="Y2529" s="88">
        <f>SUM(Y2530:Y2532)</f>
        <v>0</v>
      </c>
      <c r="Z2529" s="88">
        <f>SUM(Z2530:Z2532)</f>
        <v>0</v>
      </c>
      <c r="AA2529" s="178">
        <f t="shared" si="2437"/>
        <v>0</v>
      </c>
      <c r="AB2529" s="157"/>
      <c r="AC2529" s="83">
        <f>SUM(AC2530:AC2532)</f>
        <v>0</v>
      </c>
      <c r="AD2529" s="88">
        <f>SUM(AD2530:AD2532)</f>
        <v>0</v>
      </c>
      <c r="AE2529" s="177">
        <f t="shared" ref="AE2529:AE2592" si="2461">SUM(AC2529:AD2529)</f>
        <v>0</v>
      </c>
      <c r="AF2529" s="88">
        <f>SUM(AF2530:AF2532)</f>
        <v>0</v>
      </c>
      <c r="AG2529" s="88">
        <f>SUM(AG2530:AG2532)</f>
        <v>0</v>
      </c>
      <c r="AH2529" s="178">
        <f t="shared" si="2438"/>
        <v>0</v>
      </c>
      <c r="AJ2529" s="84">
        <f t="shared" ref="AJ2529:AU2529" si="2462">SUM(AJ2530:AJ2532)</f>
        <v>0</v>
      </c>
      <c r="AK2529" s="86">
        <f t="shared" si="2462"/>
        <v>0</v>
      </c>
      <c r="AL2529" s="88">
        <f t="shared" si="2462"/>
        <v>0</v>
      </c>
      <c r="AM2529" s="86">
        <f t="shared" si="2462"/>
        <v>0</v>
      </c>
      <c r="AN2529" s="88">
        <f t="shared" si="2462"/>
        <v>0</v>
      </c>
      <c r="AO2529" s="86">
        <f t="shared" si="2462"/>
        <v>0</v>
      </c>
      <c r="AP2529" s="88">
        <f t="shared" si="2462"/>
        <v>0</v>
      </c>
      <c r="AQ2529" s="86">
        <f t="shared" si="2462"/>
        <v>0</v>
      </c>
      <c r="AR2529" s="88">
        <f t="shared" si="2462"/>
        <v>0</v>
      </c>
      <c r="AS2529" s="86">
        <f t="shared" si="2462"/>
        <v>0</v>
      </c>
      <c r="AT2529" s="88">
        <f t="shared" si="2462"/>
        <v>0</v>
      </c>
      <c r="AU2529" s="86">
        <f t="shared" si="2462"/>
        <v>0</v>
      </c>
      <c r="AV2529" s="86">
        <f t="shared" ref="AV2529:AV2592" si="2463">SUM(AJ2529:AU2529)</f>
        <v>0</v>
      </c>
      <c r="AW2529" s="93">
        <f t="shared" ref="AW2529:AW2592" si="2464">T2529-AV2529</f>
        <v>0</v>
      </c>
      <c r="AY2529" s="86">
        <f t="shared" ref="AY2529:AY2592" si="2465">SUM(AJ2529:AL2529)</f>
        <v>0</v>
      </c>
      <c r="AZ2529" s="86">
        <f t="shared" ref="AZ2529:AZ2592" si="2466">SUM(AM2529:AO2529)</f>
        <v>0</v>
      </c>
      <c r="BA2529" s="86">
        <f t="shared" ref="BA2529:BA2592" si="2467">SUM(AP2529:AR2529)</f>
        <v>0</v>
      </c>
      <c r="BB2529" s="86">
        <f t="shared" ref="BB2529:BB2592" si="2468">SUM(AS2529:AU2529)</f>
        <v>0</v>
      </c>
      <c r="BC2529" s="86">
        <f t="shared" ref="BC2529:BC2592" si="2469">SUM(AY2529,AZ2529,BA2529,BB2529)</f>
        <v>0</v>
      </c>
      <c r="BD2529" s="86">
        <f t="shared" ref="BD2529:BD2592" si="2470">T2529-BC2529</f>
        <v>0</v>
      </c>
    </row>
    <row r="2530" spans="2:56" x14ac:dyDescent="0.3">
      <c r="B2530" s="169" t="s">
        <v>112</v>
      </c>
      <c r="C2530" s="248"/>
      <c r="D2530" s="249"/>
      <c r="E2530" s="172">
        <f t="shared" si="2456"/>
        <v>0</v>
      </c>
      <c r="F2530" s="248"/>
      <c r="G2530" s="249"/>
      <c r="H2530" s="172">
        <f t="shared" si="2457"/>
        <v>0</v>
      </c>
      <c r="I2530" s="248"/>
      <c r="J2530" s="250"/>
      <c r="K2530" s="174">
        <f t="shared" si="2458"/>
        <v>0</v>
      </c>
      <c r="L2530" s="248"/>
      <c r="M2530" s="250"/>
      <c r="N2530" s="251"/>
      <c r="O2530" s="248"/>
      <c r="P2530" s="251"/>
      <c r="Q2530" s="166">
        <f t="shared" si="2459"/>
        <v>0</v>
      </c>
      <c r="R2530" s="251"/>
      <c r="S2530" s="251"/>
      <c r="T2530" s="167">
        <f t="shared" ref="T2530:T2593" si="2471">SUM(Q2530:S2530)</f>
        <v>0</v>
      </c>
      <c r="U2530" s="157"/>
      <c r="V2530" s="248"/>
      <c r="W2530" s="251"/>
      <c r="X2530" s="166">
        <f t="shared" si="2460"/>
        <v>0</v>
      </c>
      <c r="Y2530" s="251"/>
      <c r="Z2530" s="251"/>
      <c r="AA2530" s="167">
        <f t="shared" ref="AA2530:AA2593" si="2472">SUM(X2530:Z2530)</f>
        <v>0</v>
      </c>
      <c r="AB2530" s="157"/>
      <c r="AC2530" s="248"/>
      <c r="AD2530" s="251"/>
      <c r="AE2530" s="166">
        <f t="shared" si="2461"/>
        <v>0</v>
      </c>
      <c r="AF2530" s="251"/>
      <c r="AG2530" s="251"/>
      <c r="AH2530" s="167">
        <f t="shared" ref="AH2530:AH2593" si="2473">SUM(AE2530:AG2530)</f>
        <v>0</v>
      </c>
      <c r="AJ2530" s="252"/>
      <c r="AK2530" s="253"/>
      <c r="AL2530" s="254"/>
      <c r="AM2530" s="253"/>
      <c r="AN2530" s="254"/>
      <c r="AO2530" s="253"/>
      <c r="AP2530" s="254"/>
      <c r="AQ2530" s="253"/>
      <c r="AR2530" s="254"/>
      <c r="AS2530" s="253"/>
      <c r="AT2530" s="254"/>
      <c r="AU2530" s="253"/>
      <c r="AV2530" s="163">
        <f t="shared" si="2463"/>
        <v>0</v>
      </c>
      <c r="AW2530" s="168">
        <f t="shared" si="2464"/>
        <v>0</v>
      </c>
      <c r="AY2530" s="163">
        <f t="shared" si="2465"/>
        <v>0</v>
      </c>
      <c r="AZ2530" s="163">
        <f t="shared" si="2466"/>
        <v>0</v>
      </c>
      <c r="BA2530" s="163">
        <f t="shared" si="2467"/>
        <v>0</v>
      </c>
      <c r="BB2530" s="163">
        <f t="shared" si="2468"/>
        <v>0</v>
      </c>
      <c r="BC2530" s="163">
        <f t="shared" si="2469"/>
        <v>0</v>
      </c>
      <c r="BD2530" s="163">
        <f t="shared" si="2470"/>
        <v>0</v>
      </c>
    </row>
    <row r="2531" spans="2:56" x14ac:dyDescent="0.3">
      <c r="B2531" s="169" t="s">
        <v>113</v>
      </c>
      <c r="C2531" s="248"/>
      <c r="D2531" s="249"/>
      <c r="E2531" s="172">
        <f t="shared" si="2456"/>
        <v>0</v>
      </c>
      <c r="F2531" s="248"/>
      <c r="G2531" s="249"/>
      <c r="H2531" s="172">
        <f t="shared" si="2457"/>
        <v>0</v>
      </c>
      <c r="I2531" s="248"/>
      <c r="J2531" s="250"/>
      <c r="K2531" s="174">
        <f t="shared" si="2458"/>
        <v>0</v>
      </c>
      <c r="L2531" s="248"/>
      <c r="M2531" s="250"/>
      <c r="N2531" s="251"/>
      <c r="O2531" s="248"/>
      <c r="P2531" s="251"/>
      <c r="Q2531" s="166">
        <f t="shared" si="2459"/>
        <v>0</v>
      </c>
      <c r="R2531" s="251"/>
      <c r="S2531" s="251"/>
      <c r="T2531" s="167">
        <f t="shared" si="2471"/>
        <v>0</v>
      </c>
      <c r="U2531" s="157"/>
      <c r="V2531" s="248"/>
      <c r="W2531" s="251"/>
      <c r="X2531" s="166">
        <f t="shared" si="2460"/>
        <v>0</v>
      </c>
      <c r="Y2531" s="251"/>
      <c r="Z2531" s="251"/>
      <c r="AA2531" s="167">
        <f t="shared" si="2472"/>
        <v>0</v>
      </c>
      <c r="AB2531" s="157"/>
      <c r="AC2531" s="248"/>
      <c r="AD2531" s="251"/>
      <c r="AE2531" s="166">
        <f t="shared" si="2461"/>
        <v>0</v>
      </c>
      <c r="AF2531" s="251"/>
      <c r="AG2531" s="251"/>
      <c r="AH2531" s="167">
        <f t="shared" si="2473"/>
        <v>0</v>
      </c>
      <c r="AJ2531" s="252"/>
      <c r="AK2531" s="253"/>
      <c r="AL2531" s="254"/>
      <c r="AM2531" s="253"/>
      <c r="AN2531" s="254"/>
      <c r="AO2531" s="253"/>
      <c r="AP2531" s="254"/>
      <c r="AQ2531" s="253"/>
      <c r="AR2531" s="254"/>
      <c r="AS2531" s="253"/>
      <c r="AT2531" s="254"/>
      <c r="AU2531" s="253"/>
      <c r="AV2531" s="163">
        <f t="shared" si="2463"/>
        <v>0</v>
      </c>
      <c r="AW2531" s="168">
        <f t="shared" si="2464"/>
        <v>0</v>
      </c>
      <c r="AY2531" s="163">
        <f t="shared" si="2465"/>
        <v>0</v>
      </c>
      <c r="AZ2531" s="163">
        <f t="shared" si="2466"/>
        <v>0</v>
      </c>
      <c r="BA2531" s="163">
        <f t="shared" si="2467"/>
        <v>0</v>
      </c>
      <c r="BB2531" s="163">
        <f t="shared" si="2468"/>
        <v>0</v>
      </c>
      <c r="BC2531" s="163">
        <f t="shared" si="2469"/>
        <v>0</v>
      </c>
      <c r="BD2531" s="163">
        <f t="shared" si="2470"/>
        <v>0</v>
      </c>
    </row>
    <row r="2532" spans="2:56" x14ac:dyDescent="0.3">
      <c r="B2532" s="169" t="s">
        <v>114</v>
      </c>
      <c r="C2532" s="248"/>
      <c r="D2532" s="249"/>
      <c r="E2532" s="172">
        <f t="shared" si="2456"/>
        <v>0</v>
      </c>
      <c r="F2532" s="248"/>
      <c r="G2532" s="249"/>
      <c r="H2532" s="172">
        <f t="shared" si="2457"/>
        <v>0</v>
      </c>
      <c r="I2532" s="248"/>
      <c r="J2532" s="250"/>
      <c r="K2532" s="174">
        <f t="shared" si="2458"/>
        <v>0</v>
      </c>
      <c r="L2532" s="248"/>
      <c r="M2532" s="250"/>
      <c r="N2532" s="251"/>
      <c r="O2532" s="248"/>
      <c r="P2532" s="251"/>
      <c r="Q2532" s="166">
        <f t="shared" si="2459"/>
        <v>0</v>
      </c>
      <c r="R2532" s="251"/>
      <c r="S2532" s="251"/>
      <c r="T2532" s="167">
        <f t="shared" si="2471"/>
        <v>0</v>
      </c>
      <c r="U2532" s="157"/>
      <c r="V2532" s="248"/>
      <c r="W2532" s="251"/>
      <c r="X2532" s="166">
        <f t="shared" si="2460"/>
        <v>0</v>
      </c>
      <c r="Y2532" s="251"/>
      <c r="Z2532" s="251"/>
      <c r="AA2532" s="167">
        <f t="shared" si="2472"/>
        <v>0</v>
      </c>
      <c r="AB2532" s="157"/>
      <c r="AC2532" s="248"/>
      <c r="AD2532" s="251"/>
      <c r="AE2532" s="166">
        <f t="shared" si="2461"/>
        <v>0</v>
      </c>
      <c r="AF2532" s="251"/>
      <c r="AG2532" s="251"/>
      <c r="AH2532" s="167">
        <f t="shared" si="2473"/>
        <v>0</v>
      </c>
      <c r="AJ2532" s="252"/>
      <c r="AK2532" s="253"/>
      <c r="AL2532" s="254"/>
      <c r="AM2532" s="253"/>
      <c r="AN2532" s="254"/>
      <c r="AO2532" s="253"/>
      <c r="AP2532" s="254"/>
      <c r="AQ2532" s="253"/>
      <c r="AR2532" s="254"/>
      <c r="AS2532" s="253"/>
      <c r="AT2532" s="254"/>
      <c r="AU2532" s="253"/>
      <c r="AV2532" s="163">
        <f t="shared" si="2463"/>
        <v>0</v>
      </c>
      <c r="AW2532" s="168">
        <f t="shared" si="2464"/>
        <v>0</v>
      </c>
      <c r="AY2532" s="163">
        <f t="shared" si="2465"/>
        <v>0</v>
      </c>
      <c r="AZ2532" s="163">
        <f t="shared" si="2466"/>
        <v>0</v>
      </c>
      <c r="BA2532" s="163">
        <f t="shared" si="2467"/>
        <v>0</v>
      </c>
      <c r="BB2532" s="163">
        <f t="shared" si="2468"/>
        <v>0</v>
      </c>
      <c r="BC2532" s="163">
        <f t="shared" si="2469"/>
        <v>0</v>
      </c>
      <c r="BD2532" s="163">
        <f t="shared" si="2470"/>
        <v>0</v>
      </c>
    </row>
    <row r="2533" spans="2:56" x14ac:dyDescent="0.3">
      <c r="B2533" s="179" t="s">
        <v>115</v>
      </c>
      <c r="C2533" s="83">
        <f>SUM(C2534:C2536)</f>
        <v>0</v>
      </c>
      <c r="D2533" s="84">
        <f>SUM(D2534:D2536)</f>
        <v>0</v>
      </c>
      <c r="E2533" s="85">
        <f t="shared" si="2456"/>
        <v>0</v>
      </c>
      <c r="F2533" s="83">
        <f>SUM(F2534:F2536)</f>
        <v>0</v>
      </c>
      <c r="G2533" s="84">
        <f>SUM(G2534:G2536)</f>
        <v>0</v>
      </c>
      <c r="H2533" s="85">
        <f t="shared" si="2457"/>
        <v>0</v>
      </c>
      <c r="I2533" s="83">
        <f>SUM(I2534:I2536)</f>
        <v>0</v>
      </c>
      <c r="J2533" s="86">
        <f>SUM(J2534:J2536)</f>
        <v>0</v>
      </c>
      <c r="K2533" s="87">
        <f t="shared" si="2458"/>
        <v>0</v>
      </c>
      <c r="L2533" s="83">
        <f>SUM(L2534:L2536)</f>
        <v>0</v>
      </c>
      <c r="M2533" s="86">
        <f>SUM(M2534:M2536)</f>
        <v>0</v>
      </c>
      <c r="N2533" s="88">
        <f>SUM(N2534:N2536)</f>
        <v>0</v>
      </c>
      <c r="O2533" s="83">
        <f>SUM(O2534:O2536)</f>
        <v>0</v>
      </c>
      <c r="P2533" s="88">
        <f>SUM(P2534:P2536)</f>
        <v>0</v>
      </c>
      <c r="Q2533" s="177">
        <f t="shared" si="2459"/>
        <v>0</v>
      </c>
      <c r="R2533" s="88">
        <f>SUM(R2534:R2536)</f>
        <v>0</v>
      </c>
      <c r="S2533" s="88">
        <f>SUM(S2534:S2536)</f>
        <v>0</v>
      </c>
      <c r="T2533" s="178">
        <f t="shared" si="2471"/>
        <v>0</v>
      </c>
      <c r="U2533" s="157"/>
      <c r="V2533" s="83">
        <f>SUM(V2534:V2536)</f>
        <v>0</v>
      </c>
      <c r="W2533" s="88">
        <f>SUM(W2534:W2536)</f>
        <v>0</v>
      </c>
      <c r="X2533" s="177">
        <f t="shared" si="2460"/>
        <v>0</v>
      </c>
      <c r="Y2533" s="88">
        <f>SUM(Y2534:Y2536)</f>
        <v>0</v>
      </c>
      <c r="Z2533" s="88">
        <f>SUM(Z2534:Z2536)</f>
        <v>0</v>
      </c>
      <c r="AA2533" s="178">
        <f t="shared" si="2472"/>
        <v>0</v>
      </c>
      <c r="AB2533" s="157"/>
      <c r="AC2533" s="83">
        <f>SUM(AC2534:AC2536)</f>
        <v>0</v>
      </c>
      <c r="AD2533" s="88">
        <f>SUM(AD2534:AD2536)</f>
        <v>0</v>
      </c>
      <c r="AE2533" s="177">
        <f t="shared" si="2461"/>
        <v>0</v>
      </c>
      <c r="AF2533" s="88">
        <f>SUM(AF2534:AF2536)</f>
        <v>0</v>
      </c>
      <c r="AG2533" s="88">
        <f>SUM(AG2534:AG2536)</f>
        <v>0</v>
      </c>
      <c r="AH2533" s="178">
        <f t="shared" si="2473"/>
        <v>0</v>
      </c>
      <c r="AJ2533" s="84">
        <f t="shared" ref="AJ2533:AU2533" si="2474">SUM(AJ2534:AJ2536)</f>
        <v>0</v>
      </c>
      <c r="AK2533" s="86">
        <f t="shared" si="2474"/>
        <v>0</v>
      </c>
      <c r="AL2533" s="88">
        <f t="shared" si="2474"/>
        <v>0</v>
      </c>
      <c r="AM2533" s="86">
        <f t="shared" si="2474"/>
        <v>0</v>
      </c>
      <c r="AN2533" s="88">
        <f t="shared" si="2474"/>
        <v>0</v>
      </c>
      <c r="AO2533" s="86">
        <f t="shared" si="2474"/>
        <v>0</v>
      </c>
      <c r="AP2533" s="88">
        <f t="shared" si="2474"/>
        <v>0</v>
      </c>
      <c r="AQ2533" s="86">
        <f t="shared" si="2474"/>
        <v>0</v>
      </c>
      <c r="AR2533" s="88">
        <f t="shared" si="2474"/>
        <v>0</v>
      </c>
      <c r="AS2533" s="86">
        <f t="shared" si="2474"/>
        <v>0</v>
      </c>
      <c r="AT2533" s="88">
        <f t="shared" si="2474"/>
        <v>0</v>
      </c>
      <c r="AU2533" s="86">
        <f t="shared" si="2474"/>
        <v>0</v>
      </c>
      <c r="AV2533" s="86">
        <f t="shared" si="2463"/>
        <v>0</v>
      </c>
      <c r="AW2533" s="93">
        <f t="shared" si="2464"/>
        <v>0</v>
      </c>
      <c r="AY2533" s="86">
        <f t="shared" si="2465"/>
        <v>0</v>
      </c>
      <c r="AZ2533" s="86">
        <f t="shared" si="2466"/>
        <v>0</v>
      </c>
      <c r="BA2533" s="86">
        <f t="shared" si="2467"/>
        <v>0</v>
      </c>
      <c r="BB2533" s="86">
        <f t="shared" si="2468"/>
        <v>0</v>
      </c>
      <c r="BC2533" s="86">
        <f t="shared" si="2469"/>
        <v>0</v>
      </c>
      <c r="BD2533" s="86">
        <f t="shared" si="2470"/>
        <v>0</v>
      </c>
    </row>
    <row r="2534" spans="2:56" x14ac:dyDescent="0.3">
      <c r="B2534" s="169" t="s">
        <v>116</v>
      </c>
      <c r="C2534" s="248"/>
      <c r="D2534" s="249"/>
      <c r="E2534" s="172">
        <f t="shared" si="2456"/>
        <v>0</v>
      </c>
      <c r="F2534" s="248"/>
      <c r="G2534" s="249"/>
      <c r="H2534" s="172">
        <f t="shared" si="2457"/>
        <v>0</v>
      </c>
      <c r="I2534" s="248"/>
      <c r="J2534" s="250"/>
      <c r="K2534" s="174">
        <f t="shared" si="2458"/>
        <v>0</v>
      </c>
      <c r="L2534" s="248"/>
      <c r="M2534" s="250"/>
      <c r="N2534" s="251"/>
      <c r="O2534" s="248"/>
      <c r="P2534" s="251"/>
      <c r="Q2534" s="166">
        <f t="shared" si="2459"/>
        <v>0</v>
      </c>
      <c r="R2534" s="251"/>
      <c r="S2534" s="251"/>
      <c r="T2534" s="167">
        <f t="shared" si="2471"/>
        <v>0</v>
      </c>
      <c r="U2534" s="157"/>
      <c r="V2534" s="248"/>
      <c r="W2534" s="251"/>
      <c r="X2534" s="166">
        <f t="shared" si="2460"/>
        <v>0</v>
      </c>
      <c r="Y2534" s="251"/>
      <c r="Z2534" s="251"/>
      <c r="AA2534" s="167">
        <f t="shared" si="2472"/>
        <v>0</v>
      </c>
      <c r="AB2534" s="157"/>
      <c r="AC2534" s="248"/>
      <c r="AD2534" s="251"/>
      <c r="AE2534" s="166">
        <f t="shared" si="2461"/>
        <v>0</v>
      </c>
      <c r="AF2534" s="251"/>
      <c r="AG2534" s="251"/>
      <c r="AH2534" s="167">
        <f t="shared" si="2473"/>
        <v>0</v>
      </c>
      <c r="AJ2534" s="252"/>
      <c r="AK2534" s="253"/>
      <c r="AL2534" s="254"/>
      <c r="AM2534" s="253"/>
      <c r="AN2534" s="254"/>
      <c r="AO2534" s="253"/>
      <c r="AP2534" s="254"/>
      <c r="AQ2534" s="253"/>
      <c r="AR2534" s="254"/>
      <c r="AS2534" s="253"/>
      <c r="AT2534" s="254"/>
      <c r="AU2534" s="253"/>
      <c r="AV2534" s="163">
        <f t="shared" si="2463"/>
        <v>0</v>
      </c>
      <c r="AW2534" s="168">
        <f t="shared" si="2464"/>
        <v>0</v>
      </c>
      <c r="AY2534" s="163">
        <f t="shared" si="2465"/>
        <v>0</v>
      </c>
      <c r="AZ2534" s="163">
        <f t="shared" si="2466"/>
        <v>0</v>
      </c>
      <c r="BA2534" s="163">
        <f t="shared" si="2467"/>
        <v>0</v>
      </c>
      <c r="BB2534" s="163">
        <f t="shared" si="2468"/>
        <v>0</v>
      </c>
      <c r="BC2534" s="163">
        <f t="shared" si="2469"/>
        <v>0</v>
      </c>
      <c r="BD2534" s="163">
        <f t="shared" si="2470"/>
        <v>0</v>
      </c>
    </row>
    <row r="2535" spans="2:56" x14ac:dyDescent="0.3">
      <c r="B2535" s="169" t="s">
        <v>117</v>
      </c>
      <c r="C2535" s="248"/>
      <c r="D2535" s="249"/>
      <c r="E2535" s="172">
        <f t="shared" si="2456"/>
        <v>0</v>
      </c>
      <c r="F2535" s="248"/>
      <c r="G2535" s="249"/>
      <c r="H2535" s="172">
        <f t="shared" si="2457"/>
        <v>0</v>
      </c>
      <c r="I2535" s="248"/>
      <c r="J2535" s="250"/>
      <c r="K2535" s="174">
        <f t="shared" si="2458"/>
        <v>0</v>
      </c>
      <c r="L2535" s="248"/>
      <c r="M2535" s="250"/>
      <c r="N2535" s="251"/>
      <c r="O2535" s="248"/>
      <c r="P2535" s="251"/>
      <c r="Q2535" s="166">
        <f t="shared" si="2459"/>
        <v>0</v>
      </c>
      <c r="R2535" s="251"/>
      <c r="S2535" s="251"/>
      <c r="T2535" s="167">
        <f t="shared" si="2471"/>
        <v>0</v>
      </c>
      <c r="U2535" s="157"/>
      <c r="V2535" s="248"/>
      <c r="W2535" s="251"/>
      <c r="X2535" s="166">
        <f t="shared" si="2460"/>
        <v>0</v>
      </c>
      <c r="Y2535" s="251"/>
      <c r="Z2535" s="251"/>
      <c r="AA2535" s="167">
        <f t="shared" si="2472"/>
        <v>0</v>
      </c>
      <c r="AB2535" s="157"/>
      <c r="AC2535" s="248"/>
      <c r="AD2535" s="251"/>
      <c r="AE2535" s="166">
        <f t="shared" si="2461"/>
        <v>0</v>
      </c>
      <c r="AF2535" s="251"/>
      <c r="AG2535" s="251"/>
      <c r="AH2535" s="167">
        <f t="shared" si="2473"/>
        <v>0</v>
      </c>
      <c r="AJ2535" s="252"/>
      <c r="AK2535" s="253"/>
      <c r="AL2535" s="254"/>
      <c r="AM2535" s="253"/>
      <c r="AN2535" s="254"/>
      <c r="AO2535" s="253"/>
      <c r="AP2535" s="254"/>
      <c r="AQ2535" s="253"/>
      <c r="AR2535" s="254"/>
      <c r="AS2535" s="253"/>
      <c r="AT2535" s="254"/>
      <c r="AU2535" s="253"/>
      <c r="AV2535" s="163">
        <f t="shared" si="2463"/>
        <v>0</v>
      </c>
      <c r="AW2535" s="168">
        <f t="shared" si="2464"/>
        <v>0</v>
      </c>
      <c r="AY2535" s="163">
        <f t="shared" si="2465"/>
        <v>0</v>
      </c>
      <c r="AZ2535" s="163">
        <f t="shared" si="2466"/>
        <v>0</v>
      </c>
      <c r="BA2535" s="163">
        <f t="shared" si="2467"/>
        <v>0</v>
      </c>
      <c r="BB2535" s="163">
        <f t="shared" si="2468"/>
        <v>0</v>
      </c>
      <c r="BC2535" s="163">
        <f t="shared" si="2469"/>
        <v>0</v>
      </c>
      <c r="BD2535" s="163">
        <f t="shared" si="2470"/>
        <v>0</v>
      </c>
    </row>
    <row r="2536" spans="2:56" x14ac:dyDescent="0.3">
      <c r="B2536" s="169" t="s">
        <v>118</v>
      </c>
      <c r="C2536" s="248"/>
      <c r="D2536" s="249"/>
      <c r="E2536" s="172">
        <f t="shared" si="2456"/>
        <v>0</v>
      </c>
      <c r="F2536" s="248"/>
      <c r="G2536" s="249"/>
      <c r="H2536" s="172">
        <f t="shared" si="2457"/>
        <v>0</v>
      </c>
      <c r="I2536" s="248"/>
      <c r="J2536" s="250"/>
      <c r="K2536" s="174">
        <f t="shared" si="2458"/>
        <v>0</v>
      </c>
      <c r="L2536" s="248"/>
      <c r="M2536" s="250"/>
      <c r="N2536" s="251"/>
      <c r="O2536" s="248"/>
      <c r="P2536" s="251"/>
      <c r="Q2536" s="166">
        <f t="shared" si="2459"/>
        <v>0</v>
      </c>
      <c r="R2536" s="251"/>
      <c r="S2536" s="251"/>
      <c r="T2536" s="167">
        <f t="shared" si="2471"/>
        <v>0</v>
      </c>
      <c r="U2536" s="157"/>
      <c r="V2536" s="248"/>
      <c r="W2536" s="251"/>
      <c r="X2536" s="166">
        <f t="shared" si="2460"/>
        <v>0</v>
      </c>
      <c r="Y2536" s="251"/>
      <c r="Z2536" s="251"/>
      <c r="AA2536" s="167">
        <f t="shared" si="2472"/>
        <v>0</v>
      </c>
      <c r="AB2536" s="157"/>
      <c r="AC2536" s="248"/>
      <c r="AD2536" s="251"/>
      <c r="AE2536" s="166">
        <f t="shared" si="2461"/>
        <v>0</v>
      </c>
      <c r="AF2536" s="251"/>
      <c r="AG2536" s="251"/>
      <c r="AH2536" s="167">
        <f t="shared" si="2473"/>
        <v>0</v>
      </c>
      <c r="AJ2536" s="252"/>
      <c r="AK2536" s="253"/>
      <c r="AL2536" s="254"/>
      <c r="AM2536" s="253"/>
      <c r="AN2536" s="254"/>
      <c r="AO2536" s="253"/>
      <c r="AP2536" s="254"/>
      <c r="AQ2536" s="253"/>
      <c r="AR2536" s="254"/>
      <c r="AS2536" s="253"/>
      <c r="AT2536" s="254"/>
      <c r="AU2536" s="253"/>
      <c r="AV2536" s="163">
        <f t="shared" si="2463"/>
        <v>0</v>
      </c>
      <c r="AW2536" s="168">
        <f t="shared" si="2464"/>
        <v>0</v>
      </c>
      <c r="AY2536" s="163">
        <f t="shared" si="2465"/>
        <v>0</v>
      </c>
      <c r="AZ2536" s="163">
        <f t="shared" si="2466"/>
        <v>0</v>
      </c>
      <c r="BA2536" s="163">
        <f t="shared" si="2467"/>
        <v>0</v>
      </c>
      <c r="BB2536" s="163">
        <f t="shared" si="2468"/>
        <v>0</v>
      </c>
      <c r="BC2536" s="163">
        <f t="shared" si="2469"/>
        <v>0</v>
      </c>
      <c r="BD2536" s="163">
        <f t="shared" si="2470"/>
        <v>0</v>
      </c>
    </row>
    <row r="2537" spans="2:56" x14ac:dyDescent="0.3">
      <c r="B2537" s="179" t="s">
        <v>119</v>
      </c>
      <c r="C2537" s="83">
        <f>SUM(C2538)</f>
        <v>0</v>
      </c>
      <c r="D2537" s="84">
        <f>SUM(D2538)</f>
        <v>0</v>
      </c>
      <c r="E2537" s="85">
        <f t="shared" si="2456"/>
        <v>0</v>
      </c>
      <c r="F2537" s="83">
        <f>SUM(F2538)</f>
        <v>2000</v>
      </c>
      <c r="G2537" s="84">
        <f>SUM(G2538)</f>
        <v>2000</v>
      </c>
      <c r="H2537" s="85">
        <f t="shared" si="2457"/>
        <v>1</v>
      </c>
      <c r="I2537" s="83">
        <f>SUM(I2538)</f>
        <v>2000</v>
      </c>
      <c r="J2537" s="86">
        <f>SUM(J2538)</f>
        <v>2000</v>
      </c>
      <c r="K2537" s="87">
        <f t="shared" si="2458"/>
        <v>1</v>
      </c>
      <c r="L2537" s="83">
        <f>SUM(L2538)</f>
        <v>2000</v>
      </c>
      <c r="M2537" s="86">
        <f>SUM(M2538)</f>
        <v>2000</v>
      </c>
      <c r="N2537" s="88">
        <f>SUM(N2538)</f>
        <v>0</v>
      </c>
      <c r="O2537" s="83">
        <f>SUM(O2538)</f>
        <v>0</v>
      </c>
      <c r="P2537" s="88">
        <f>SUM(P2538)</f>
        <v>2000</v>
      </c>
      <c r="Q2537" s="177">
        <f t="shared" si="2459"/>
        <v>2000</v>
      </c>
      <c r="R2537" s="88">
        <f>SUM(R2538)</f>
        <v>0</v>
      </c>
      <c r="S2537" s="88">
        <f>SUM(S2538)</f>
        <v>0</v>
      </c>
      <c r="T2537" s="178">
        <f t="shared" si="2471"/>
        <v>2000</v>
      </c>
      <c r="U2537" s="157"/>
      <c r="V2537" s="83">
        <f>SUM(V2538)</f>
        <v>0</v>
      </c>
      <c r="W2537" s="88">
        <f>SUM(W2538)</f>
        <v>0</v>
      </c>
      <c r="X2537" s="177">
        <f t="shared" si="2460"/>
        <v>0</v>
      </c>
      <c r="Y2537" s="88">
        <f>SUM(Y2538)</f>
        <v>0</v>
      </c>
      <c r="Z2537" s="88">
        <f>SUM(Z2538)</f>
        <v>0</v>
      </c>
      <c r="AA2537" s="178">
        <f t="shared" si="2472"/>
        <v>0</v>
      </c>
      <c r="AB2537" s="157"/>
      <c r="AC2537" s="83">
        <f>SUM(AC2538)</f>
        <v>0</v>
      </c>
      <c r="AD2537" s="88">
        <f>SUM(AD2538)</f>
        <v>0</v>
      </c>
      <c r="AE2537" s="177">
        <f t="shared" si="2461"/>
        <v>0</v>
      </c>
      <c r="AF2537" s="88">
        <f>SUM(AF2538)</f>
        <v>0</v>
      </c>
      <c r="AG2537" s="88">
        <f>SUM(AG2538)</f>
        <v>0</v>
      </c>
      <c r="AH2537" s="178">
        <f t="shared" si="2473"/>
        <v>0</v>
      </c>
      <c r="AJ2537" s="84">
        <f t="shared" ref="AJ2537:AU2537" si="2475">SUM(AJ2538)</f>
        <v>0</v>
      </c>
      <c r="AK2537" s="86">
        <f t="shared" si="2475"/>
        <v>2000</v>
      </c>
      <c r="AL2537" s="88">
        <f t="shared" si="2475"/>
        <v>0</v>
      </c>
      <c r="AM2537" s="86">
        <f t="shared" si="2475"/>
        <v>0</v>
      </c>
      <c r="AN2537" s="88">
        <f t="shared" si="2475"/>
        <v>0</v>
      </c>
      <c r="AO2537" s="86">
        <f t="shared" si="2475"/>
        <v>0</v>
      </c>
      <c r="AP2537" s="88">
        <f t="shared" si="2475"/>
        <v>0</v>
      </c>
      <c r="AQ2537" s="86">
        <f t="shared" si="2475"/>
        <v>0</v>
      </c>
      <c r="AR2537" s="88">
        <f t="shared" si="2475"/>
        <v>0</v>
      </c>
      <c r="AS2537" s="86">
        <f t="shared" si="2475"/>
        <v>0</v>
      </c>
      <c r="AT2537" s="88">
        <f t="shared" si="2475"/>
        <v>0</v>
      </c>
      <c r="AU2537" s="86">
        <f t="shared" si="2475"/>
        <v>0</v>
      </c>
      <c r="AV2537" s="86">
        <f t="shared" si="2463"/>
        <v>2000</v>
      </c>
      <c r="AW2537" s="93">
        <f t="shared" si="2464"/>
        <v>0</v>
      </c>
      <c r="AY2537" s="86">
        <f t="shared" si="2465"/>
        <v>2000</v>
      </c>
      <c r="AZ2537" s="86">
        <f t="shared" si="2466"/>
        <v>0</v>
      </c>
      <c r="BA2537" s="86">
        <f t="shared" si="2467"/>
        <v>0</v>
      </c>
      <c r="BB2537" s="86">
        <f t="shared" si="2468"/>
        <v>0</v>
      </c>
      <c r="BC2537" s="86">
        <f t="shared" si="2469"/>
        <v>2000</v>
      </c>
      <c r="BD2537" s="86">
        <f t="shared" si="2470"/>
        <v>0</v>
      </c>
    </row>
    <row r="2538" spans="2:56" x14ac:dyDescent="0.3">
      <c r="B2538" s="169" t="s">
        <v>120</v>
      </c>
      <c r="C2538" s="248"/>
      <c r="D2538" s="249"/>
      <c r="E2538" s="172">
        <f t="shared" si="2456"/>
        <v>0</v>
      </c>
      <c r="F2538" s="248">
        <v>2000</v>
      </c>
      <c r="G2538" s="249">
        <v>2000</v>
      </c>
      <c r="H2538" s="172">
        <f t="shared" si="2457"/>
        <v>1</v>
      </c>
      <c r="I2538" s="248">
        <v>2000</v>
      </c>
      <c r="J2538" s="250">
        <v>2000</v>
      </c>
      <c r="K2538" s="174">
        <f t="shared" si="2458"/>
        <v>1</v>
      </c>
      <c r="L2538" s="248">
        <v>2000</v>
      </c>
      <c r="M2538" s="250">
        <v>2000</v>
      </c>
      <c r="N2538" s="251"/>
      <c r="O2538" s="248"/>
      <c r="P2538" s="251">
        <v>2000</v>
      </c>
      <c r="Q2538" s="166">
        <f t="shared" si="2459"/>
        <v>2000</v>
      </c>
      <c r="R2538" s="251"/>
      <c r="S2538" s="251"/>
      <c r="T2538" s="167">
        <f t="shared" si="2471"/>
        <v>2000</v>
      </c>
      <c r="U2538" s="157"/>
      <c r="V2538" s="248"/>
      <c r="W2538" s="251"/>
      <c r="X2538" s="166">
        <f t="shared" si="2460"/>
        <v>0</v>
      </c>
      <c r="Y2538" s="251"/>
      <c r="Z2538" s="251"/>
      <c r="AA2538" s="167">
        <f t="shared" si="2472"/>
        <v>0</v>
      </c>
      <c r="AB2538" s="157"/>
      <c r="AC2538" s="248"/>
      <c r="AD2538" s="251"/>
      <c r="AE2538" s="166">
        <f t="shared" si="2461"/>
        <v>0</v>
      </c>
      <c r="AF2538" s="251"/>
      <c r="AG2538" s="251"/>
      <c r="AH2538" s="167">
        <f t="shared" si="2473"/>
        <v>0</v>
      </c>
      <c r="AJ2538" s="252"/>
      <c r="AK2538" s="253">
        <v>2000</v>
      </c>
      <c r="AL2538" s="254"/>
      <c r="AM2538" s="253"/>
      <c r="AN2538" s="254"/>
      <c r="AO2538" s="253"/>
      <c r="AP2538" s="254"/>
      <c r="AQ2538" s="253"/>
      <c r="AR2538" s="254"/>
      <c r="AS2538" s="253"/>
      <c r="AT2538" s="254"/>
      <c r="AU2538" s="253"/>
      <c r="AV2538" s="163">
        <f t="shared" si="2463"/>
        <v>2000</v>
      </c>
      <c r="AW2538" s="168">
        <f t="shared" si="2464"/>
        <v>0</v>
      </c>
      <c r="AY2538" s="163">
        <f t="shared" si="2465"/>
        <v>2000</v>
      </c>
      <c r="AZ2538" s="163">
        <f t="shared" si="2466"/>
        <v>0</v>
      </c>
      <c r="BA2538" s="163">
        <f t="shared" si="2467"/>
        <v>0</v>
      </c>
      <c r="BB2538" s="163">
        <f t="shared" si="2468"/>
        <v>0</v>
      </c>
      <c r="BC2538" s="163">
        <f t="shared" si="2469"/>
        <v>2000</v>
      </c>
      <c r="BD2538" s="163">
        <f t="shared" si="2470"/>
        <v>0</v>
      </c>
    </row>
    <row r="2539" spans="2:56" x14ac:dyDescent="0.3">
      <c r="B2539" s="179" t="s">
        <v>121</v>
      </c>
      <c r="C2539" s="83">
        <f>SUM(C2540:C2544)</f>
        <v>0</v>
      </c>
      <c r="D2539" s="84">
        <f>SUM(D2540:D2544)</f>
        <v>0</v>
      </c>
      <c r="E2539" s="85">
        <f t="shared" si="2456"/>
        <v>0</v>
      </c>
      <c r="F2539" s="83">
        <f>SUM(F2540:F2544)</f>
        <v>0</v>
      </c>
      <c r="G2539" s="84">
        <f>SUM(G2540:G2544)</f>
        <v>0</v>
      </c>
      <c r="H2539" s="85">
        <f t="shared" si="2457"/>
        <v>0</v>
      </c>
      <c r="I2539" s="83">
        <f>SUM(I2540:I2544)</f>
        <v>0</v>
      </c>
      <c r="J2539" s="86">
        <f>SUM(J2540:J2544)</f>
        <v>0</v>
      </c>
      <c r="K2539" s="87">
        <f t="shared" si="2458"/>
        <v>0</v>
      </c>
      <c r="L2539" s="83">
        <f>SUM(L2540:L2544)</f>
        <v>0</v>
      </c>
      <c r="M2539" s="86">
        <f>SUM(M2540:M2544)</f>
        <v>0</v>
      </c>
      <c r="N2539" s="88">
        <f>SUM(N2540:N2544)</f>
        <v>0</v>
      </c>
      <c r="O2539" s="83">
        <f>SUM(O2540:O2544)</f>
        <v>0</v>
      </c>
      <c r="P2539" s="88">
        <f>SUM(P2540:P2544)</f>
        <v>0</v>
      </c>
      <c r="Q2539" s="177">
        <f t="shared" si="2459"/>
        <v>0</v>
      </c>
      <c r="R2539" s="88">
        <f>SUM(R2540:R2544)</f>
        <v>0</v>
      </c>
      <c r="S2539" s="88">
        <f>SUM(S2540:S2544)</f>
        <v>0</v>
      </c>
      <c r="T2539" s="178">
        <f t="shared" si="2471"/>
        <v>0</v>
      </c>
      <c r="U2539" s="157"/>
      <c r="V2539" s="83">
        <f>SUM(V2540:V2544)</f>
        <v>0</v>
      </c>
      <c r="W2539" s="88">
        <f>SUM(W2540:W2544)</f>
        <v>0</v>
      </c>
      <c r="X2539" s="177">
        <f t="shared" si="2460"/>
        <v>0</v>
      </c>
      <c r="Y2539" s="88">
        <f>SUM(Y2540:Y2544)</f>
        <v>0</v>
      </c>
      <c r="Z2539" s="88">
        <f>SUM(Z2540:Z2544)</f>
        <v>0</v>
      </c>
      <c r="AA2539" s="178">
        <f t="shared" si="2472"/>
        <v>0</v>
      </c>
      <c r="AB2539" s="157"/>
      <c r="AC2539" s="83">
        <f>SUM(AC2540:AC2544)</f>
        <v>0</v>
      </c>
      <c r="AD2539" s="88">
        <f>SUM(AD2540:AD2544)</f>
        <v>0</v>
      </c>
      <c r="AE2539" s="177">
        <f t="shared" si="2461"/>
        <v>0</v>
      </c>
      <c r="AF2539" s="88">
        <f>SUM(AF2540:AF2544)</f>
        <v>0</v>
      </c>
      <c r="AG2539" s="88">
        <f>SUM(AG2540:AG2544)</f>
        <v>0</v>
      </c>
      <c r="AH2539" s="178">
        <f t="shared" si="2473"/>
        <v>0</v>
      </c>
      <c r="AJ2539" s="84">
        <f t="shared" ref="AJ2539:AU2539" si="2476">SUM(AJ2540:AJ2544)</f>
        <v>0</v>
      </c>
      <c r="AK2539" s="86">
        <f t="shared" si="2476"/>
        <v>0</v>
      </c>
      <c r="AL2539" s="88">
        <f t="shared" si="2476"/>
        <v>0</v>
      </c>
      <c r="AM2539" s="86">
        <f t="shared" si="2476"/>
        <v>0</v>
      </c>
      <c r="AN2539" s="88">
        <f t="shared" si="2476"/>
        <v>0</v>
      </c>
      <c r="AO2539" s="86">
        <f t="shared" si="2476"/>
        <v>0</v>
      </c>
      <c r="AP2539" s="88">
        <f t="shared" si="2476"/>
        <v>0</v>
      </c>
      <c r="AQ2539" s="86">
        <f t="shared" si="2476"/>
        <v>0</v>
      </c>
      <c r="AR2539" s="88">
        <f t="shared" si="2476"/>
        <v>0</v>
      </c>
      <c r="AS2539" s="86">
        <f t="shared" si="2476"/>
        <v>0</v>
      </c>
      <c r="AT2539" s="88">
        <f t="shared" si="2476"/>
        <v>0</v>
      </c>
      <c r="AU2539" s="86">
        <f t="shared" si="2476"/>
        <v>0</v>
      </c>
      <c r="AV2539" s="86">
        <f t="shared" si="2463"/>
        <v>0</v>
      </c>
      <c r="AW2539" s="93">
        <f t="shared" si="2464"/>
        <v>0</v>
      </c>
      <c r="AY2539" s="86">
        <f t="shared" si="2465"/>
        <v>0</v>
      </c>
      <c r="AZ2539" s="86">
        <f t="shared" si="2466"/>
        <v>0</v>
      </c>
      <c r="BA2539" s="86">
        <f t="shared" si="2467"/>
        <v>0</v>
      </c>
      <c r="BB2539" s="86">
        <f t="shared" si="2468"/>
        <v>0</v>
      </c>
      <c r="BC2539" s="86">
        <f t="shared" si="2469"/>
        <v>0</v>
      </c>
      <c r="BD2539" s="86">
        <f t="shared" si="2470"/>
        <v>0</v>
      </c>
    </row>
    <row r="2540" spans="2:56" x14ac:dyDescent="0.3">
      <c r="B2540" s="169" t="s">
        <v>122</v>
      </c>
      <c r="C2540" s="248"/>
      <c r="D2540" s="249"/>
      <c r="E2540" s="172">
        <f t="shared" si="2456"/>
        <v>0</v>
      </c>
      <c r="F2540" s="248"/>
      <c r="G2540" s="249"/>
      <c r="H2540" s="172">
        <f t="shared" si="2457"/>
        <v>0</v>
      </c>
      <c r="I2540" s="248"/>
      <c r="J2540" s="250"/>
      <c r="K2540" s="174">
        <f t="shared" si="2458"/>
        <v>0</v>
      </c>
      <c r="L2540" s="248"/>
      <c r="M2540" s="250"/>
      <c r="N2540" s="251"/>
      <c r="O2540" s="248"/>
      <c r="P2540" s="251"/>
      <c r="Q2540" s="166">
        <f t="shared" si="2459"/>
        <v>0</v>
      </c>
      <c r="R2540" s="251"/>
      <c r="S2540" s="251"/>
      <c r="T2540" s="167">
        <f t="shared" si="2471"/>
        <v>0</v>
      </c>
      <c r="U2540" s="157"/>
      <c r="V2540" s="248"/>
      <c r="W2540" s="251"/>
      <c r="X2540" s="166">
        <f t="shared" si="2460"/>
        <v>0</v>
      </c>
      <c r="Y2540" s="251"/>
      <c r="Z2540" s="251"/>
      <c r="AA2540" s="167">
        <f t="shared" si="2472"/>
        <v>0</v>
      </c>
      <c r="AB2540" s="157"/>
      <c r="AC2540" s="248"/>
      <c r="AD2540" s="251"/>
      <c r="AE2540" s="166">
        <f t="shared" si="2461"/>
        <v>0</v>
      </c>
      <c r="AF2540" s="251"/>
      <c r="AG2540" s="251"/>
      <c r="AH2540" s="167">
        <f t="shared" si="2473"/>
        <v>0</v>
      </c>
      <c r="AJ2540" s="252"/>
      <c r="AK2540" s="253"/>
      <c r="AL2540" s="254"/>
      <c r="AM2540" s="253"/>
      <c r="AN2540" s="254"/>
      <c r="AO2540" s="253"/>
      <c r="AP2540" s="254"/>
      <c r="AQ2540" s="253"/>
      <c r="AR2540" s="254"/>
      <c r="AS2540" s="253"/>
      <c r="AT2540" s="254"/>
      <c r="AU2540" s="253"/>
      <c r="AV2540" s="163">
        <f t="shared" si="2463"/>
        <v>0</v>
      </c>
      <c r="AW2540" s="168">
        <f t="shared" si="2464"/>
        <v>0</v>
      </c>
      <c r="AY2540" s="163">
        <f t="shared" si="2465"/>
        <v>0</v>
      </c>
      <c r="AZ2540" s="163">
        <f t="shared" si="2466"/>
        <v>0</v>
      </c>
      <c r="BA2540" s="163">
        <f t="shared" si="2467"/>
        <v>0</v>
      </c>
      <c r="BB2540" s="163">
        <f t="shared" si="2468"/>
        <v>0</v>
      </c>
      <c r="BC2540" s="163">
        <f t="shared" si="2469"/>
        <v>0</v>
      </c>
      <c r="BD2540" s="163">
        <f t="shared" si="2470"/>
        <v>0</v>
      </c>
    </row>
    <row r="2541" spans="2:56" x14ac:dyDescent="0.3">
      <c r="B2541" s="169" t="s">
        <v>123</v>
      </c>
      <c r="C2541" s="248"/>
      <c r="D2541" s="249"/>
      <c r="E2541" s="172">
        <f t="shared" si="2456"/>
        <v>0</v>
      </c>
      <c r="F2541" s="248"/>
      <c r="G2541" s="249"/>
      <c r="H2541" s="172">
        <f t="shared" si="2457"/>
        <v>0</v>
      </c>
      <c r="I2541" s="248"/>
      <c r="J2541" s="250"/>
      <c r="K2541" s="174">
        <f t="shared" si="2458"/>
        <v>0</v>
      </c>
      <c r="L2541" s="248"/>
      <c r="M2541" s="250"/>
      <c r="N2541" s="251"/>
      <c r="O2541" s="248"/>
      <c r="P2541" s="251"/>
      <c r="Q2541" s="166">
        <f t="shared" si="2459"/>
        <v>0</v>
      </c>
      <c r="R2541" s="251"/>
      <c r="S2541" s="251"/>
      <c r="T2541" s="167">
        <f t="shared" si="2471"/>
        <v>0</v>
      </c>
      <c r="U2541" s="157"/>
      <c r="V2541" s="248"/>
      <c r="W2541" s="251"/>
      <c r="X2541" s="166">
        <f t="shared" si="2460"/>
        <v>0</v>
      </c>
      <c r="Y2541" s="251"/>
      <c r="Z2541" s="251"/>
      <c r="AA2541" s="167">
        <f t="shared" si="2472"/>
        <v>0</v>
      </c>
      <c r="AB2541" s="157"/>
      <c r="AC2541" s="248"/>
      <c r="AD2541" s="251"/>
      <c r="AE2541" s="166">
        <f t="shared" si="2461"/>
        <v>0</v>
      </c>
      <c r="AF2541" s="251"/>
      <c r="AG2541" s="251"/>
      <c r="AH2541" s="167">
        <f t="shared" si="2473"/>
        <v>0</v>
      </c>
      <c r="AJ2541" s="252"/>
      <c r="AK2541" s="253"/>
      <c r="AL2541" s="254"/>
      <c r="AM2541" s="253"/>
      <c r="AN2541" s="254"/>
      <c r="AO2541" s="253"/>
      <c r="AP2541" s="254"/>
      <c r="AQ2541" s="253"/>
      <c r="AR2541" s="254"/>
      <c r="AS2541" s="253"/>
      <c r="AT2541" s="254"/>
      <c r="AU2541" s="253"/>
      <c r="AV2541" s="163">
        <f t="shared" si="2463"/>
        <v>0</v>
      </c>
      <c r="AW2541" s="168">
        <f t="shared" si="2464"/>
        <v>0</v>
      </c>
      <c r="AY2541" s="163">
        <f t="shared" si="2465"/>
        <v>0</v>
      </c>
      <c r="AZ2541" s="163">
        <f t="shared" si="2466"/>
        <v>0</v>
      </c>
      <c r="BA2541" s="163">
        <f t="shared" si="2467"/>
        <v>0</v>
      </c>
      <c r="BB2541" s="163">
        <f t="shared" si="2468"/>
        <v>0</v>
      </c>
      <c r="BC2541" s="163">
        <f t="shared" si="2469"/>
        <v>0</v>
      </c>
      <c r="BD2541" s="163">
        <f t="shared" si="2470"/>
        <v>0</v>
      </c>
    </row>
    <row r="2542" spans="2:56" x14ac:dyDescent="0.3">
      <c r="B2542" s="169" t="s">
        <v>124</v>
      </c>
      <c r="C2542" s="248"/>
      <c r="D2542" s="249"/>
      <c r="E2542" s="172">
        <f t="shared" si="2456"/>
        <v>0</v>
      </c>
      <c r="F2542" s="248"/>
      <c r="G2542" s="249"/>
      <c r="H2542" s="172">
        <f t="shared" si="2457"/>
        <v>0</v>
      </c>
      <c r="I2542" s="248"/>
      <c r="J2542" s="250"/>
      <c r="K2542" s="174">
        <f t="shared" si="2458"/>
        <v>0</v>
      </c>
      <c r="L2542" s="248"/>
      <c r="M2542" s="250"/>
      <c r="N2542" s="251"/>
      <c r="O2542" s="248"/>
      <c r="P2542" s="251"/>
      <c r="Q2542" s="166">
        <f t="shared" si="2459"/>
        <v>0</v>
      </c>
      <c r="R2542" s="251"/>
      <c r="S2542" s="251"/>
      <c r="T2542" s="167">
        <f t="shared" si="2471"/>
        <v>0</v>
      </c>
      <c r="U2542" s="157"/>
      <c r="V2542" s="248"/>
      <c r="W2542" s="251"/>
      <c r="X2542" s="166">
        <f t="shared" si="2460"/>
        <v>0</v>
      </c>
      <c r="Y2542" s="251"/>
      <c r="Z2542" s="251"/>
      <c r="AA2542" s="167">
        <f t="shared" si="2472"/>
        <v>0</v>
      </c>
      <c r="AB2542" s="157"/>
      <c r="AC2542" s="248"/>
      <c r="AD2542" s="251"/>
      <c r="AE2542" s="166">
        <f t="shared" si="2461"/>
        <v>0</v>
      </c>
      <c r="AF2542" s="251"/>
      <c r="AG2542" s="251"/>
      <c r="AH2542" s="167">
        <f t="shared" si="2473"/>
        <v>0</v>
      </c>
      <c r="AJ2542" s="252"/>
      <c r="AK2542" s="253"/>
      <c r="AL2542" s="254"/>
      <c r="AM2542" s="253"/>
      <c r="AN2542" s="254"/>
      <c r="AO2542" s="253"/>
      <c r="AP2542" s="254"/>
      <c r="AQ2542" s="253"/>
      <c r="AR2542" s="254"/>
      <c r="AS2542" s="253"/>
      <c r="AT2542" s="254"/>
      <c r="AU2542" s="253"/>
      <c r="AV2542" s="163">
        <f t="shared" si="2463"/>
        <v>0</v>
      </c>
      <c r="AW2542" s="168">
        <f t="shared" si="2464"/>
        <v>0</v>
      </c>
      <c r="AY2542" s="163">
        <f t="shared" si="2465"/>
        <v>0</v>
      </c>
      <c r="AZ2542" s="163">
        <f t="shared" si="2466"/>
        <v>0</v>
      </c>
      <c r="BA2542" s="163">
        <f t="shared" si="2467"/>
        <v>0</v>
      </c>
      <c r="BB2542" s="163">
        <f t="shared" si="2468"/>
        <v>0</v>
      </c>
      <c r="BC2542" s="163">
        <f t="shared" si="2469"/>
        <v>0</v>
      </c>
      <c r="BD2542" s="163">
        <f t="shared" si="2470"/>
        <v>0</v>
      </c>
    </row>
    <row r="2543" spans="2:56" x14ac:dyDescent="0.3">
      <c r="B2543" s="169" t="s">
        <v>125</v>
      </c>
      <c r="C2543" s="248"/>
      <c r="D2543" s="249"/>
      <c r="E2543" s="172">
        <f t="shared" si="2456"/>
        <v>0</v>
      </c>
      <c r="F2543" s="248"/>
      <c r="G2543" s="249"/>
      <c r="H2543" s="172">
        <f t="shared" si="2457"/>
        <v>0</v>
      </c>
      <c r="I2543" s="248"/>
      <c r="J2543" s="250"/>
      <c r="K2543" s="174">
        <f t="shared" si="2458"/>
        <v>0</v>
      </c>
      <c r="L2543" s="248"/>
      <c r="M2543" s="250"/>
      <c r="N2543" s="251"/>
      <c r="O2543" s="248"/>
      <c r="P2543" s="251"/>
      <c r="Q2543" s="166">
        <f t="shared" si="2459"/>
        <v>0</v>
      </c>
      <c r="R2543" s="251"/>
      <c r="S2543" s="251"/>
      <c r="T2543" s="167">
        <f t="shared" si="2471"/>
        <v>0</v>
      </c>
      <c r="U2543" s="157"/>
      <c r="V2543" s="248"/>
      <c r="W2543" s="251"/>
      <c r="X2543" s="166">
        <f t="shared" si="2460"/>
        <v>0</v>
      </c>
      <c r="Y2543" s="251"/>
      <c r="Z2543" s="251"/>
      <c r="AA2543" s="167">
        <f t="shared" si="2472"/>
        <v>0</v>
      </c>
      <c r="AB2543" s="157"/>
      <c r="AC2543" s="248"/>
      <c r="AD2543" s="251"/>
      <c r="AE2543" s="166">
        <f t="shared" si="2461"/>
        <v>0</v>
      </c>
      <c r="AF2543" s="251"/>
      <c r="AG2543" s="251"/>
      <c r="AH2543" s="167">
        <f t="shared" si="2473"/>
        <v>0</v>
      </c>
      <c r="AJ2543" s="252"/>
      <c r="AK2543" s="253"/>
      <c r="AL2543" s="254"/>
      <c r="AM2543" s="253"/>
      <c r="AN2543" s="254"/>
      <c r="AO2543" s="253"/>
      <c r="AP2543" s="254"/>
      <c r="AQ2543" s="253"/>
      <c r="AR2543" s="254"/>
      <c r="AS2543" s="253"/>
      <c r="AT2543" s="254"/>
      <c r="AU2543" s="253"/>
      <c r="AV2543" s="163">
        <f t="shared" si="2463"/>
        <v>0</v>
      </c>
      <c r="AW2543" s="168">
        <f t="shared" si="2464"/>
        <v>0</v>
      </c>
      <c r="AY2543" s="163">
        <f t="shared" si="2465"/>
        <v>0</v>
      </c>
      <c r="AZ2543" s="163">
        <f t="shared" si="2466"/>
        <v>0</v>
      </c>
      <c r="BA2543" s="163">
        <f t="shared" si="2467"/>
        <v>0</v>
      </c>
      <c r="BB2543" s="163">
        <f t="shared" si="2468"/>
        <v>0</v>
      </c>
      <c r="BC2543" s="163">
        <f t="shared" si="2469"/>
        <v>0</v>
      </c>
      <c r="BD2543" s="163">
        <f t="shared" si="2470"/>
        <v>0</v>
      </c>
    </row>
    <row r="2544" spans="2:56" x14ac:dyDescent="0.3">
      <c r="B2544" s="169" t="s">
        <v>126</v>
      </c>
      <c r="C2544" s="248"/>
      <c r="D2544" s="249"/>
      <c r="E2544" s="172">
        <f t="shared" si="2456"/>
        <v>0</v>
      </c>
      <c r="F2544" s="248"/>
      <c r="G2544" s="249"/>
      <c r="H2544" s="172">
        <f t="shared" si="2457"/>
        <v>0</v>
      </c>
      <c r="I2544" s="248"/>
      <c r="J2544" s="250"/>
      <c r="K2544" s="174">
        <f t="shared" si="2458"/>
        <v>0</v>
      </c>
      <c r="L2544" s="248"/>
      <c r="M2544" s="250"/>
      <c r="N2544" s="251"/>
      <c r="O2544" s="248"/>
      <c r="P2544" s="251"/>
      <c r="Q2544" s="166">
        <f t="shared" si="2459"/>
        <v>0</v>
      </c>
      <c r="R2544" s="251"/>
      <c r="S2544" s="251"/>
      <c r="T2544" s="167">
        <f t="shared" si="2471"/>
        <v>0</v>
      </c>
      <c r="U2544" s="157"/>
      <c r="V2544" s="248"/>
      <c r="W2544" s="251"/>
      <c r="X2544" s="166">
        <f t="shared" si="2460"/>
        <v>0</v>
      </c>
      <c r="Y2544" s="251"/>
      <c r="Z2544" s="251"/>
      <c r="AA2544" s="167">
        <f t="shared" si="2472"/>
        <v>0</v>
      </c>
      <c r="AB2544" s="157"/>
      <c r="AC2544" s="248"/>
      <c r="AD2544" s="251"/>
      <c r="AE2544" s="166">
        <f t="shared" si="2461"/>
        <v>0</v>
      </c>
      <c r="AF2544" s="251"/>
      <c r="AG2544" s="251"/>
      <c r="AH2544" s="167">
        <f t="shared" si="2473"/>
        <v>0</v>
      </c>
      <c r="AJ2544" s="252"/>
      <c r="AK2544" s="253"/>
      <c r="AL2544" s="254"/>
      <c r="AM2544" s="253"/>
      <c r="AN2544" s="254"/>
      <c r="AO2544" s="253"/>
      <c r="AP2544" s="254"/>
      <c r="AQ2544" s="253"/>
      <c r="AR2544" s="254"/>
      <c r="AS2544" s="253"/>
      <c r="AT2544" s="254"/>
      <c r="AU2544" s="253"/>
      <c r="AV2544" s="163">
        <f t="shared" si="2463"/>
        <v>0</v>
      </c>
      <c r="AW2544" s="168">
        <f t="shared" si="2464"/>
        <v>0</v>
      </c>
      <c r="AY2544" s="163">
        <f t="shared" si="2465"/>
        <v>0</v>
      </c>
      <c r="AZ2544" s="163">
        <f t="shared" si="2466"/>
        <v>0</v>
      </c>
      <c r="BA2544" s="163">
        <f t="shared" si="2467"/>
        <v>0</v>
      </c>
      <c r="BB2544" s="163">
        <f t="shared" si="2468"/>
        <v>0</v>
      </c>
      <c r="BC2544" s="163">
        <f t="shared" si="2469"/>
        <v>0</v>
      </c>
      <c r="BD2544" s="163">
        <f t="shared" si="2470"/>
        <v>0</v>
      </c>
    </row>
    <row r="2545" spans="2:56" x14ac:dyDescent="0.3">
      <c r="B2545" s="179" t="s">
        <v>127</v>
      </c>
      <c r="C2545" s="83">
        <f>SUM(C2546)</f>
        <v>0</v>
      </c>
      <c r="D2545" s="84">
        <f>SUM(D2546)</f>
        <v>0</v>
      </c>
      <c r="E2545" s="85">
        <f t="shared" si="2456"/>
        <v>0</v>
      </c>
      <c r="F2545" s="83">
        <f>SUM(F2546)</f>
        <v>0</v>
      </c>
      <c r="G2545" s="84">
        <f>SUM(G2546)</f>
        <v>0</v>
      </c>
      <c r="H2545" s="85">
        <f t="shared" si="2457"/>
        <v>0</v>
      </c>
      <c r="I2545" s="83">
        <f>SUM(I2546)</f>
        <v>0</v>
      </c>
      <c r="J2545" s="86">
        <f>SUM(J2546)</f>
        <v>0</v>
      </c>
      <c r="K2545" s="87">
        <f t="shared" si="2458"/>
        <v>0</v>
      </c>
      <c r="L2545" s="83">
        <f>SUM(L2546)</f>
        <v>0</v>
      </c>
      <c r="M2545" s="86">
        <f>SUM(M2546)</f>
        <v>0</v>
      </c>
      <c r="N2545" s="88">
        <f>SUM(N2546)</f>
        <v>0</v>
      </c>
      <c r="O2545" s="83">
        <f>SUM(O2546)</f>
        <v>0</v>
      </c>
      <c r="P2545" s="88">
        <f>SUM(P2546)</f>
        <v>0</v>
      </c>
      <c r="Q2545" s="177">
        <f t="shared" si="2459"/>
        <v>0</v>
      </c>
      <c r="R2545" s="88">
        <f>SUM(R2546)</f>
        <v>0</v>
      </c>
      <c r="S2545" s="88">
        <f>SUM(S2546)</f>
        <v>0</v>
      </c>
      <c r="T2545" s="178">
        <f t="shared" si="2471"/>
        <v>0</v>
      </c>
      <c r="U2545" s="157"/>
      <c r="V2545" s="83">
        <f>SUM(V2546)</f>
        <v>0</v>
      </c>
      <c r="W2545" s="88">
        <f>SUM(W2546)</f>
        <v>0</v>
      </c>
      <c r="X2545" s="177">
        <f t="shared" si="2460"/>
        <v>0</v>
      </c>
      <c r="Y2545" s="88">
        <f>SUM(Y2546)</f>
        <v>0</v>
      </c>
      <c r="Z2545" s="88">
        <f>SUM(Z2546)</f>
        <v>0</v>
      </c>
      <c r="AA2545" s="178">
        <f t="shared" si="2472"/>
        <v>0</v>
      </c>
      <c r="AB2545" s="157"/>
      <c r="AC2545" s="83">
        <f>SUM(AC2546)</f>
        <v>0</v>
      </c>
      <c r="AD2545" s="88">
        <f>SUM(AD2546)</f>
        <v>0</v>
      </c>
      <c r="AE2545" s="177">
        <f t="shared" si="2461"/>
        <v>0</v>
      </c>
      <c r="AF2545" s="88">
        <f>SUM(AF2546)</f>
        <v>0</v>
      </c>
      <c r="AG2545" s="88">
        <f>SUM(AG2546)</f>
        <v>0</v>
      </c>
      <c r="AH2545" s="178">
        <f t="shared" si="2473"/>
        <v>0</v>
      </c>
      <c r="AJ2545" s="84">
        <f t="shared" ref="AJ2545:AU2545" si="2477">SUM(AJ2546)</f>
        <v>0</v>
      </c>
      <c r="AK2545" s="86">
        <f t="shared" si="2477"/>
        <v>0</v>
      </c>
      <c r="AL2545" s="88">
        <f t="shared" si="2477"/>
        <v>0</v>
      </c>
      <c r="AM2545" s="86">
        <f t="shared" si="2477"/>
        <v>0</v>
      </c>
      <c r="AN2545" s="88">
        <f t="shared" si="2477"/>
        <v>0</v>
      </c>
      <c r="AO2545" s="86">
        <f t="shared" si="2477"/>
        <v>0</v>
      </c>
      <c r="AP2545" s="88">
        <f t="shared" si="2477"/>
        <v>0</v>
      </c>
      <c r="AQ2545" s="86">
        <f t="shared" si="2477"/>
        <v>0</v>
      </c>
      <c r="AR2545" s="88">
        <f t="shared" si="2477"/>
        <v>0</v>
      </c>
      <c r="AS2545" s="86">
        <f t="shared" si="2477"/>
        <v>0</v>
      </c>
      <c r="AT2545" s="88">
        <f t="shared" si="2477"/>
        <v>0</v>
      </c>
      <c r="AU2545" s="86">
        <f t="shared" si="2477"/>
        <v>0</v>
      </c>
      <c r="AV2545" s="86">
        <f t="shared" si="2463"/>
        <v>0</v>
      </c>
      <c r="AW2545" s="93">
        <f t="shared" si="2464"/>
        <v>0</v>
      </c>
      <c r="AY2545" s="86">
        <f t="shared" si="2465"/>
        <v>0</v>
      </c>
      <c r="AZ2545" s="86">
        <f t="shared" si="2466"/>
        <v>0</v>
      </c>
      <c r="BA2545" s="86">
        <f t="shared" si="2467"/>
        <v>0</v>
      </c>
      <c r="BB2545" s="86">
        <f t="shared" si="2468"/>
        <v>0</v>
      </c>
      <c r="BC2545" s="86">
        <f t="shared" si="2469"/>
        <v>0</v>
      </c>
      <c r="BD2545" s="86">
        <f t="shared" si="2470"/>
        <v>0</v>
      </c>
    </row>
    <row r="2546" spans="2:56" x14ac:dyDescent="0.3">
      <c r="B2546" s="169" t="s">
        <v>105</v>
      </c>
      <c r="C2546" s="248"/>
      <c r="D2546" s="249"/>
      <c r="E2546" s="172">
        <f t="shared" si="2456"/>
        <v>0</v>
      </c>
      <c r="F2546" s="248"/>
      <c r="G2546" s="249"/>
      <c r="H2546" s="172">
        <f t="shared" si="2457"/>
        <v>0</v>
      </c>
      <c r="I2546" s="248"/>
      <c r="J2546" s="250"/>
      <c r="K2546" s="174">
        <f t="shared" si="2458"/>
        <v>0</v>
      </c>
      <c r="L2546" s="248"/>
      <c r="M2546" s="250"/>
      <c r="N2546" s="251"/>
      <c r="O2546" s="248"/>
      <c r="P2546" s="251"/>
      <c r="Q2546" s="166">
        <f t="shared" si="2459"/>
        <v>0</v>
      </c>
      <c r="R2546" s="251"/>
      <c r="S2546" s="251"/>
      <c r="T2546" s="167">
        <f t="shared" si="2471"/>
        <v>0</v>
      </c>
      <c r="U2546" s="157"/>
      <c r="V2546" s="248"/>
      <c r="W2546" s="251"/>
      <c r="X2546" s="166">
        <f t="shared" si="2460"/>
        <v>0</v>
      </c>
      <c r="Y2546" s="251"/>
      <c r="Z2546" s="251"/>
      <c r="AA2546" s="167">
        <f t="shared" si="2472"/>
        <v>0</v>
      </c>
      <c r="AB2546" s="157"/>
      <c r="AC2546" s="248"/>
      <c r="AD2546" s="251"/>
      <c r="AE2546" s="166">
        <f t="shared" si="2461"/>
        <v>0</v>
      </c>
      <c r="AF2546" s="251"/>
      <c r="AG2546" s="251"/>
      <c r="AH2546" s="167">
        <f t="shared" si="2473"/>
        <v>0</v>
      </c>
      <c r="AJ2546" s="252"/>
      <c r="AK2546" s="253"/>
      <c r="AL2546" s="254"/>
      <c r="AM2546" s="253"/>
      <c r="AN2546" s="254"/>
      <c r="AO2546" s="253"/>
      <c r="AP2546" s="254"/>
      <c r="AQ2546" s="253"/>
      <c r="AR2546" s="254"/>
      <c r="AS2546" s="253"/>
      <c r="AT2546" s="254"/>
      <c r="AU2546" s="253"/>
      <c r="AV2546" s="163">
        <f t="shared" si="2463"/>
        <v>0</v>
      </c>
      <c r="AW2546" s="168">
        <f t="shared" si="2464"/>
        <v>0</v>
      </c>
      <c r="AY2546" s="163">
        <f t="shared" si="2465"/>
        <v>0</v>
      </c>
      <c r="AZ2546" s="163">
        <f t="shared" si="2466"/>
        <v>0</v>
      </c>
      <c r="BA2546" s="163">
        <f t="shared" si="2467"/>
        <v>0</v>
      </c>
      <c r="BB2546" s="163">
        <f t="shared" si="2468"/>
        <v>0</v>
      </c>
      <c r="BC2546" s="163">
        <f t="shared" si="2469"/>
        <v>0</v>
      </c>
      <c r="BD2546" s="163">
        <f t="shared" si="2470"/>
        <v>0</v>
      </c>
    </row>
    <row r="2547" spans="2:56" x14ac:dyDescent="0.3">
      <c r="B2547" s="179" t="s">
        <v>128</v>
      </c>
      <c r="C2547" s="83">
        <f>SUM(C2548)</f>
        <v>0</v>
      </c>
      <c r="D2547" s="84">
        <f>SUM(D2548)</f>
        <v>0</v>
      </c>
      <c r="E2547" s="85">
        <f t="shared" si="2456"/>
        <v>0</v>
      </c>
      <c r="F2547" s="83">
        <f>SUM(F2548)</f>
        <v>0</v>
      </c>
      <c r="G2547" s="84">
        <f>SUM(G2548)</f>
        <v>0</v>
      </c>
      <c r="H2547" s="85">
        <f t="shared" si="2457"/>
        <v>0</v>
      </c>
      <c r="I2547" s="83">
        <f>SUM(I2548)</f>
        <v>0</v>
      </c>
      <c r="J2547" s="86">
        <f>SUM(J2548)</f>
        <v>0</v>
      </c>
      <c r="K2547" s="87">
        <f t="shared" si="2458"/>
        <v>0</v>
      </c>
      <c r="L2547" s="83">
        <f>SUM(L2548)</f>
        <v>0</v>
      </c>
      <c r="M2547" s="86">
        <f>SUM(M2548)</f>
        <v>0</v>
      </c>
      <c r="N2547" s="88">
        <f>SUM(N2548)</f>
        <v>0</v>
      </c>
      <c r="O2547" s="83">
        <f>SUM(O2548)</f>
        <v>0</v>
      </c>
      <c r="P2547" s="88">
        <f>SUM(P2548)</f>
        <v>0</v>
      </c>
      <c r="Q2547" s="177">
        <f t="shared" si="2459"/>
        <v>0</v>
      </c>
      <c r="R2547" s="88">
        <f>SUM(R2548)</f>
        <v>0</v>
      </c>
      <c r="S2547" s="88">
        <f>SUM(S2548)</f>
        <v>0</v>
      </c>
      <c r="T2547" s="178">
        <f t="shared" si="2471"/>
        <v>0</v>
      </c>
      <c r="U2547" s="157"/>
      <c r="V2547" s="83">
        <f>SUM(V2548)</f>
        <v>0</v>
      </c>
      <c r="W2547" s="88">
        <f>SUM(W2548)</f>
        <v>0</v>
      </c>
      <c r="X2547" s="177">
        <f t="shared" si="2460"/>
        <v>0</v>
      </c>
      <c r="Y2547" s="88">
        <f>SUM(Y2548)</f>
        <v>0</v>
      </c>
      <c r="Z2547" s="88">
        <f>SUM(Z2548)</f>
        <v>0</v>
      </c>
      <c r="AA2547" s="178">
        <f t="shared" si="2472"/>
        <v>0</v>
      </c>
      <c r="AB2547" s="157"/>
      <c r="AC2547" s="83">
        <f>SUM(AC2548)</f>
        <v>0</v>
      </c>
      <c r="AD2547" s="88">
        <f>SUM(AD2548)</f>
        <v>0</v>
      </c>
      <c r="AE2547" s="177">
        <f t="shared" si="2461"/>
        <v>0</v>
      </c>
      <c r="AF2547" s="88">
        <f>SUM(AF2548)</f>
        <v>0</v>
      </c>
      <c r="AG2547" s="88">
        <f>SUM(AG2548)</f>
        <v>0</v>
      </c>
      <c r="AH2547" s="178">
        <f t="shared" si="2473"/>
        <v>0</v>
      </c>
      <c r="AJ2547" s="84">
        <f t="shared" ref="AJ2547:AU2547" si="2478">SUM(AJ2548)</f>
        <v>0</v>
      </c>
      <c r="AK2547" s="86">
        <f t="shared" si="2478"/>
        <v>0</v>
      </c>
      <c r="AL2547" s="88">
        <f t="shared" si="2478"/>
        <v>0</v>
      </c>
      <c r="AM2547" s="86">
        <f t="shared" si="2478"/>
        <v>0</v>
      </c>
      <c r="AN2547" s="88">
        <f t="shared" si="2478"/>
        <v>0</v>
      </c>
      <c r="AO2547" s="86">
        <f t="shared" si="2478"/>
        <v>0</v>
      </c>
      <c r="AP2547" s="88">
        <f t="shared" si="2478"/>
        <v>0</v>
      </c>
      <c r="AQ2547" s="86">
        <f t="shared" si="2478"/>
        <v>0</v>
      </c>
      <c r="AR2547" s="88">
        <f t="shared" si="2478"/>
        <v>0</v>
      </c>
      <c r="AS2547" s="86">
        <f t="shared" si="2478"/>
        <v>0</v>
      </c>
      <c r="AT2547" s="88">
        <f t="shared" si="2478"/>
        <v>0</v>
      </c>
      <c r="AU2547" s="86">
        <f t="shared" si="2478"/>
        <v>0</v>
      </c>
      <c r="AV2547" s="86">
        <f t="shared" si="2463"/>
        <v>0</v>
      </c>
      <c r="AW2547" s="93">
        <f t="shared" si="2464"/>
        <v>0</v>
      </c>
      <c r="AY2547" s="86">
        <f t="shared" si="2465"/>
        <v>0</v>
      </c>
      <c r="AZ2547" s="86">
        <f t="shared" si="2466"/>
        <v>0</v>
      </c>
      <c r="BA2547" s="86">
        <f t="shared" si="2467"/>
        <v>0</v>
      </c>
      <c r="BB2547" s="86">
        <f t="shared" si="2468"/>
        <v>0</v>
      </c>
      <c r="BC2547" s="86">
        <f t="shared" si="2469"/>
        <v>0</v>
      </c>
      <c r="BD2547" s="86">
        <f t="shared" si="2470"/>
        <v>0</v>
      </c>
    </row>
    <row r="2548" spans="2:56" x14ac:dyDescent="0.3">
      <c r="B2548" s="169" t="s">
        <v>105</v>
      </c>
      <c r="C2548" s="248"/>
      <c r="D2548" s="249"/>
      <c r="E2548" s="172">
        <f t="shared" si="2456"/>
        <v>0</v>
      </c>
      <c r="F2548" s="248"/>
      <c r="G2548" s="249"/>
      <c r="H2548" s="172">
        <f t="shared" si="2457"/>
        <v>0</v>
      </c>
      <c r="I2548" s="248"/>
      <c r="J2548" s="250"/>
      <c r="K2548" s="174">
        <f t="shared" si="2458"/>
        <v>0</v>
      </c>
      <c r="L2548" s="248"/>
      <c r="M2548" s="250"/>
      <c r="N2548" s="251"/>
      <c r="O2548" s="248"/>
      <c r="P2548" s="251"/>
      <c r="Q2548" s="166">
        <f t="shared" si="2459"/>
        <v>0</v>
      </c>
      <c r="R2548" s="251"/>
      <c r="S2548" s="251"/>
      <c r="T2548" s="167">
        <f t="shared" si="2471"/>
        <v>0</v>
      </c>
      <c r="U2548" s="157"/>
      <c r="V2548" s="248"/>
      <c r="W2548" s="251"/>
      <c r="X2548" s="166">
        <f t="shared" si="2460"/>
        <v>0</v>
      </c>
      <c r="Y2548" s="251"/>
      <c r="Z2548" s="251"/>
      <c r="AA2548" s="167">
        <f t="shared" si="2472"/>
        <v>0</v>
      </c>
      <c r="AB2548" s="157"/>
      <c r="AC2548" s="248"/>
      <c r="AD2548" s="251"/>
      <c r="AE2548" s="166">
        <f t="shared" si="2461"/>
        <v>0</v>
      </c>
      <c r="AF2548" s="251"/>
      <c r="AG2548" s="251"/>
      <c r="AH2548" s="167">
        <f t="shared" si="2473"/>
        <v>0</v>
      </c>
      <c r="AJ2548" s="252"/>
      <c r="AK2548" s="253"/>
      <c r="AL2548" s="254"/>
      <c r="AM2548" s="253"/>
      <c r="AN2548" s="254"/>
      <c r="AO2548" s="253"/>
      <c r="AP2548" s="254"/>
      <c r="AQ2548" s="253"/>
      <c r="AR2548" s="254"/>
      <c r="AS2548" s="253"/>
      <c r="AT2548" s="254"/>
      <c r="AU2548" s="253"/>
      <c r="AV2548" s="163">
        <f t="shared" si="2463"/>
        <v>0</v>
      </c>
      <c r="AW2548" s="168">
        <f t="shared" si="2464"/>
        <v>0</v>
      </c>
      <c r="AY2548" s="163">
        <f t="shared" si="2465"/>
        <v>0</v>
      </c>
      <c r="AZ2548" s="163">
        <f t="shared" si="2466"/>
        <v>0</v>
      </c>
      <c r="BA2548" s="163">
        <f t="shared" si="2467"/>
        <v>0</v>
      </c>
      <c r="BB2548" s="163">
        <f t="shared" si="2468"/>
        <v>0</v>
      </c>
      <c r="BC2548" s="163">
        <f t="shared" si="2469"/>
        <v>0</v>
      </c>
      <c r="BD2548" s="163">
        <f t="shared" si="2470"/>
        <v>0</v>
      </c>
    </row>
    <row r="2549" spans="2:56" x14ac:dyDescent="0.3">
      <c r="B2549" s="179" t="s">
        <v>129</v>
      </c>
      <c r="C2549" s="83">
        <f>SUM(C2550)</f>
        <v>0</v>
      </c>
      <c r="D2549" s="84">
        <f>SUM(D2550)</f>
        <v>0</v>
      </c>
      <c r="E2549" s="85">
        <f t="shared" si="2456"/>
        <v>0</v>
      </c>
      <c r="F2549" s="83">
        <f>SUM(F2550)</f>
        <v>0</v>
      </c>
      <c r="G2549" s="84">
        <f>SUM(G2550)</f>
        <v>0</v>
      </c>
      <c r="H2549" s="85">
        <f t="shared" si="2457"/>
        <v>0</v>
      </c>
      <c r="I2549" s="83">
        <f>SUM(I2550)</f>
        <v>0</v>
      </c>
      <c r="J2549" s="86">
        <f>SUM(J2550)</f>
        <v>0</v>
      </c>
      <c r="K2549" s="87">
        <f t="shared" si="2458"/>
        <v>0</v>
      </c>
      <c r="L2549" s="83">
        <f>SUM(L2550)</f>
        <v>0</v>
      </c>
      <c r="M2549" s="86">
        <f>SUM(M2550)</f>
        <v>0</v>
      </c>
      <c r="N2549" s="88">
        <f>SUM(N2550)</f>
        <v>0</v>
      </c>
      <c r="O2549" s="83">
        <f>SUM(O2550)</f>
        <v>0</v>
      </c>
      <c r="P2549" s="88">
        <f>SUM(P2550)</f>
        <v>0</v>
      </c>
      <c r="Q2549" s="177">
        <f t="shared" si="2459"/>
        <v>0</v>
      </c>
      <c r="R2549" s="88">
        <f>SUM(R2550)</f>
        <v>0</v>
      </c>
      <c r="S2549" s="88">
        <f>SUM(S2550)</f>
        <v>0</v>
      </c>
      <c r="T2549" s="178">
        <f t="shared" si="2471"/>
        <v>0</v>
      </c>
      <c r="U2549" s="157"/>
      <c r="V2549" s="83">
        <f>SUM(V2550)</f>
        <v>0</v>
      </c>
      <c r="W2549" s="88">
        <f>SUM(W2550)</f>
        <v>0</v>
      </c>
      <c r="X2549" s="177">
        <f t="shared" si="2460"/>
        <v>0</v>
      </c>
      <c r="Y2549" s="88">
        <f>SUM(Y2550)</f>
        <v>0</v>
      </c>
      <c r="Z2549" s="88">
        <f>SUM(Z2550)</f>
        <v>0</v>
      </c>
      <c r="AA2549" s="178">
        <f t="shared" si="2472"/>
        <v>0</v>
      </c>
      <c r="AB2549" s="157"/>
      <c r="AC2549" s="83">
        <f>SUM(AC2550)</f>
        <v>0</v>
      </c>
      <c r="AD2549" s="88">
        <f>SUM(AD2550)</f>
        <v>0</v>
      </c>
      <c r="AE2549" s="177">
        <f t="shared" si="2461"/>
        <v>0</v>
      </c>
      <c r="AF2549" s="88">
        <f>SUM(AF2550)</f>
        <v>0</v>
      </c>
      <c r="AG2549" s="88">
        <f>SUM(AG2550)</f>
        <v>0</v>
      </c>
      <c r="AH2549" s="178">
        <f t="shared" si="2473"/>
        <v>0</v>
      </c>
      <c r="AJ2549" s="84">
        <f t="shared" ref="AJ2549:AU2549" si="2479">SUM(AJ2550)</f>
        <v>0</v>
      </c>
      <c r="AK2549" s="86">
        <f t="shared" si="2479"/>
        <v>0</v>
      </c>
      <c r="AL2549" s="88">
        <f t="shared" si="2479"/>
        <v>0</v>
      </c>
      <c r="AM2549" s="86">
        <f t="shared" si="2479"/>
        <v>0</v>
      </c>
      <c r="AN2549" s="88">
        <f t="shared" si="2479"/>
        <v>0</v>
      </c>
      <c r="AO2549" s="86">
        <f t="shared" si="2479"/>
        <v>0</v>
      </c>
      <c r="AP2549" s="88">
        <f t="shared" si="2479"/>
        <v>0</v>
      </c>
      <c r="AQ2549" s="86">
        <f t="shared" si="2479"/>
        <v>0</v>
      </c>
      <c r="AR2549" s="88">
        <f t="shared" si="2479"/>
        <v>0</v>
      </c>
      <c r="AS2549" s="86">
        <f t="shared" si="2479"/>
        <v>0</v>
      </c>
      <c r="AT2549" s="88">
        <f t="shared" si="2479"/>
        <v>0</v>
      </c>
      <c r="AU2549" s="86">
        <f t="shared" si="2479"/>
        <v>0</v>
      </c>
      <c r="AV2549" s="86">
        <f t="shared" si="2463"/>
        <v>0</v>
      </c>
      <c r="AW2549" s="93">
        <f t="shared" si="2464"/>
        <v>0</v>
      </c>
      <c r="AY2549" s="86">
        <f t="shared" si="2465"/>
        <v>0</v>
      </c>
      <c r="AZ2549" s="86">
        <f t="shared" si="2466"/>
        <v>0</v>
      </c>
      <c r="BA2549" s="86">
        <f t="shared" si="2467"/>
        <v>0</v>
      </c>
      <c r="BB2549" s="86">
        <f t="shared" si="2468"/>
        <v>0</v>
      </c>
      <c r="BC2549" s="86">
        <f t="shared" si="2469"/>
        <v>0</v>
      </c>
      <c r="BD2549" s="86">
        <f t="shared" si="2470"/>
        <v>0</v>
      </c>
    </row>
    <row r="2550" spans="2:56" x14ac:dyDescent="0.3">
      <c r="B2550" s="169" t="s">
        <v>105</v>
      </c>
      <c r="C2550" s="248"/>
      <c r="D2550" s="249"/>
      <c r="E2550" s="172">
        <f t="shared" si="2456"/>
        <v>0</v>
      </c>
      <c r="F2550" s="248"/>
      <c r="G2550" s="249"/>
      <c r="H2550" s="172">
        <f t="shared" si="2457"/>
        <v>0</v>
      </c>
      <c r="I2550" s="248"/>
      <c r="J2550" s="250"/>
      <c r="K2550" s="174">
        <f t="shared" si="2458"/>
        <v>0</v>
      </c>
      <c r="L2550" s="248"/>
      <c r="M2550" s="250"/>
      <c r="N2550" s="251"/>
      <c r="O2550" s="248"/>
      <c r="P2550" s="251"/>
      <c r="Q2550" s="166">
        <f t="shared" si="2459"/>
        <v>0</v>
      </c>
      <c r="R2550" s="251"/>
      <c r="S2550" s="251"/>
      <c r="T2550" s="167">
        <f t="shared" si="2471"/>
        <v>0</v>
      </c>
      <c r="U2550" s="157"/>
      <c r="V2550" s="248"/>
      <c r="W2550" s="251"/>
      <c r="X2550" s="166">
        <f t="shared" si="2460"/>
        <v>0</v>
      </c>
      <c r="Y2550" s="251"/>
      <c r="Z2550" s="251"/>
      <c r="AA2550" s="167">
        <f t="shared" si="2472"/>
        <v>0</v>
      </c>
      <c r="AB2550" s="157"/>
      <c r="AC2550" s="248"/>
      <c r="AD2550" s="251"/>
      <c r="AE2550" s="166">
        <f t="shared" si="2461"/>
        <v>0</v>
      </c>
      <c r="AF2550" s="251"/>
      <c r="AG2550" s="251"/>
      <c r="AH2550" s="167">
        <f t="shared" si="2473"/>
        <v>0</v>
      </c>
      <c r="AJ2550" s="252"/>
      <c r="AK2550" s="253"/>
      <c r="AL2550" s="254"/>
      <c r="AM2550" s="253"/>
      <c r="AN2550" s="254"/>
      <c r="AO2550" s="253"/>
      <c r="AP2550" s="254"/>
      <c r="AQ2550" s="253"/>
      <c r="AR2550" s="254"/>
      <c r="AS2550" s="253"/>
      <c r="AT2550" s="254"/>
      <c r="AU2550" s="253"/>
      <c r="AV2550" s="163">
        <f t="shared" si="2463"/>
        <v>0</v>
      </c>
      <c r="AW2550" s="168">
        <f t="shared" si="2464"/>
        <v>0</v>
      </c>
      <c r="AY2550" s="163">
        <f t="shared" si="2465"/>
        <v>0</v>
      </c>
      <c r="AZ2550" s="163">
        <f t="shared" si="2466"/>
        <v>0</v>
      </c>
      <c r="BA2550" s="163">
        <f t="shared" si="2467"/>
        <v>0</v>
      </c>
      <c r="BB2550" s="163">
        <f t="shared" si="2468"/>
        <v>0</v>
      </c>
      <c r="BC2550" s="163">
        <f t="shared" si="2469"/>
        <v>0</v>
      </c>
      <c r="BD2550" s="163">
        <f t="shared" si="2470"/>
        <v>0</v>
      </c>
    </row>
    <row r="2551" spans="2:56" x14ac:dyDescent="0.3">
      <c r="B2551" s="179" t="s">
        <v>130</v>
      </c>
      <c r="C2551" s="83">
        <f>SUM(C2552)</f>
        <v>0</v>
      </c>
      <c r="D2551" s="84">
        <f>SUM(D2552)</f>
        <v>0</v>
      </c>
      <c r="E2551" s="85">
        <f t="shared" si="2456"/>
        <v>0</v>
      </c>
      <c r="F2551" s="83">
        <f>SUM(F2552)</f>
        <v>0</v>
      </c>
      <c r="G2551" s="84">
        <f>SUM(G2552)</f>
        <v>0</v>
      </c>
      <c r="H2551" s="85">
        <f t="shared" si="2457"/>
        <v>0</v>
      </c>
      <c r="I2551" s="83">
        <f>SUM(I2552)</f>
        <v>0</v>
      </c>
      <c r="J2551" s="86">
        <f>SUM(J2552)</f>
        <v>0</v>
      </c>
      <c r="K2551" s="87">
        <f t="shared" si="2458"/>
        <v>0</v>
      </c>
      <c r="L2551" s="83">
        <f>SUM(L2552)</f>
        <v>0</v>
      </c>
      <c r="M2551" s="86">
        <f>SUM(M2552)</f>
        <v>0</v>
      </c>
      <c r="N2551" s="88">
        <f>SUM(N2552)</f>
        <v>0</v>
      </c>
      <c r="O2551" s="83">
        <f>SUM(O2552)</f>
        <v>0</v>
      </c>
      <c r="P2551" s="88">
        <f>SUM(P2552)</f>
        <v>0</v>
      </c>
      <c r="Q2551" s="177">
        <f t="shared" si="2459"/>
        <v>0</v>
      </c>
      <c r="R2551" s="88">
        <f>SUM(R2552)</f>
        <v>0</v>
      </c>
      <c r="S2551" s="88">
        <f>SUM(S2552)</f>
        <v>0</v>
      </c>
      <c r="T2551" s="178">
        <f t="shared" si="2471"/>
        <v>0</v>
      </c>
      <c r="U2551" s="157"/>
      <c r="V2551" s="83">
        <f>SUM(V2552)</f>
        <v>0</v>
      </c>
      <c r="W2551" s="88">
        <f>SUM(W2552)</f>
        <v>0</v>
      </c>
      <c r="X2551" s="177">
        <f t="shared" si="2460"/>
        <v>0</v>
      </c>
      <c r="Y2551" s="88">
        <f>SUM(Y2552)</f>
        <v>0</v>
      </c>
      <c r="Z2551" s="88">
        <f>SUM(Z2552)</f>
        <v>0</v>
      </c>
      <c r="AA2551" s="178">
        <f t="shared" si="2472"/>
        <v>0</v>
      </c>
      <c r="AB2551" s="157"/>
      <c r="AC2551" s="83">
        <f>SUM(AC2552)</f>
        <v>0</v>
      </c>
      <c r="AD2551" s="88">
        <f>SUM(AD2552)</f>
        <v>0</v>
      </c>
      <c r="AE2551" s="177">
        <f t="shared" si="2461"/>
        <v>0</v>
      </c>
      <c r="AF2551" s="88">
        <f>SUM(AF2552)</f>
        <v>0</v>
      </c>
      <c r="AG2551" s="88">
        <f>SUM(AG2552)</f>
        <v>0</v>
      </c>
      <c r="AH2551" s="178">
        <f t="shared" si="2473"/>
        <v>0</v>
      </c>
      <c r="AJ2551" s="84">
        <f t="shared" ref="AJ2551:AU2551" si="2480">SUM(AJ2552)</f>
        <v>0</v>
      </c>
      <c r="AK2551" s="86">
        <f t="shared" si="2480"/>
        <v>0</v>
      </c>
      <c r="AL2551" s="88">
        <f t="shared" si="2480"/>
        <v>0</v>
      </c>
      <c r="AM2551" s="86">
        <f t="shared" si="2480"/>
        <v>0</v>
      </c>
      <c r="AN2551" s="88">
        <f t="shared" si="2480"/>
        <v>0</v>
      </c>
      <c r="AO2551" s="86">
        <f t="shared" si="2480"/>
        <v>0</v>
      </c>
      <c r="AP2551" s="88">
        <f t="shared" si="2480"/>
        <v>0</v>
      </c>
      <c r="AQ2551" s="86">
        <f t="shared" si="2480"/>
        <v>0</v>
      </c>
      <c r="AR2551" s="88">
        <f t="shared" si="2480"/>
        <v>0</v>
      </c>
      <c r="AS2551" s="86">
        <f t="shared" si="2480"/>
        <v>0</v>
      </c>
      <c r="AT2551" s="88">
        <f t="shared" si="2480"/>
        <v>0</v>
      </c>
      <c r="AU2551" s="86">
        <f t="shared" si="2480"/>
        <v>0</v>
      </c>
      <c r="AV2551" s="86">
        <f t="shared" si="2463"/>
        <v>0</v>
      </c>
      <c r="AW2551" s="93">
        <f t="shared" si="2464"/>
        <v>0</v>
      </c>
      <c r="AY2551" s="86">
        <f t="shared" si="2465"/>
        <v>0</v>
      </c>
      <c r="AZ2551" s="86">
        <f t="shared" si="2466"/>
        <v>0</v>
      </c>
      <c r="BA2551" s="86">
        <f t="shared" si="2467"/>
        <v>0</v>
      </c>
      <c r="BB2551" s="86">
        <f t="shared" si="2468"/>
        <v>0</v>
      </c>
      <c r="BC2551" s="86">
        <f t="shared" si="2469"/>
        <v>0</v>
      </c>
      <c r="BD2551" s="86">
        <f t="shared" si="2470"/>
        <v>0</v>
      </c>
    </row>
    <row r="2552" spans="2:56" x14ac:dyDescent="0.3">
      <c r="B2552" s="169" t="s">
        <v>105</v>
      </c>
      <c r="C2552" s="248"/>
      <c r="D2552" s="249"/>
      <c r="E2552" s="172">
        <f t="shared" si="2456"/>
        <v>0</v>
      </c>
      <c r="F2552" s="248"/>
      <c r="G2552" s="249"/>
      <c r="H2552" s="172">
        <f t="shared" si="2457"/>
        <v>0</v>
      </c>
      <c r="I2552" s="248"/>
      <c r="J2552" s="250"/>
      <c r="K2552" s="174">
        <f t="shared" si="2458"/>
        <v>0</v>
      </c>
      <c r="L2552" s="248"/>
      <c r="M2552" s="250"/>
      <c r="N2552" s="251"/>
      <c r="O2552" s="248"/>
      <c r="P2552" s="251"/>
      <c r="Q2552" s="166">
        <f t="shared" si="2459"/>
        <v>0</v>
      </c>
      <c r="R2552" s="251"/>
      <c r="S2552" s="251"/>
      <c r="T2552" s="167">
        <f t="shared" si="2471"/>
        <v>0</v>
      </c>
      <c r="U2552" s="157"/>
      <c r="V2552" s="248"/>
      <c r="W2552" s="251"/>
      <c r="X2552" s="166">
        <f t="shared" si="2460"/>
        <v>0</v>
      </c>
      <c r="Y2552" s="251"/>
      <c r="Z2552" s="251"/>
      <c r="AA2552" s="167">
        <f t="shared" si="2472"/>
        <v>0</v>
      </c>
      <c r="AB2552" s="157"/>
      <c r="AC2552" s="248"/>
      <c r="AD2552" s="251"/>
      <c r="AE2552" s="166">
        <f t="shared" si="2461"/>
        <v>0</v>
      </c>
      <c r="AF2552" s="251"/>
      <c r="AG2552" s="251"/>
      <c r="AH2552" s="167">
        <f t="shared" si="2473"/>
        <v>0</v>
      </c>
      <c r="AJ2552" s="252"/>
      <c r="AK2552" s="253"/>
      <c r="AL2552" s="254"/>
      <c r="AM2552" s="253"/>
      <c r="AN2552" s="254"/>
      <c r="AO2552" s="253"/>
      <c r="AP2552" s="254"/>
      <c r="AQ2552" s="253"/>
      <c r="AR2552" s="254"/>
      <c r="AS2552" s="253"/>
      <c r="AT2552" s="254"/>
      <c r="AU2552" s="253"/>
      <c r="AV2552" s="163">
        <f t="shared" si="2463"/>
        <v>0</v>
      </c>
      <c r="AW2552" s="168">
        <f t="shared" si="2464"/>
        <v>0</v>
      </c>
      <c r="AY2552" s="163">
        <f t="shared" si="2465"/>
        <v>0</v>
      </c>
      <c r="AZ2552" s="163">
        <f t="shared" si="2466"/>
        <v>0</v>
      </c>
      <c r="BA2552" s="163">
        <f t="shared" si="2467"/>
        <v>0</v>
      </c>
      <c r="BB2552" s="163">
        <f t="shared" si="2468"/>
        <v>0</v>
      </c>
      <c r="BC2552" s="163">
        <f t="shared" si="2469"/>
        <v>0</v>
      </c>
      <c r="BD2552" s="163">
        <f t="shared" si="2470"/>
        <v>0</v>
      </c>
    </row>
    <row r="2553" spans="2:56" x14ac:dyDescent="0.3">
      <c r="B2553" s="179" t="s">
        <v>131</v>
      </c>
      <c r="C2553" s="83">
        <f>SUM(C2554)</f>
        <v>0</v>
      </c>
      <c r="D2553" s="84">
        <f>SUM(D2554)</f>
        <v>0</v>
      </c>
      <c r="E2553" s="85">
        <f t="shared" si="2456"/>
        <v>0</v>
      </c>
      <c r="F2553" s="83">
        <f>SUM(F2554)</f>
        <v>0</v>
      </c>
      <c r="G2553" s="84">
        <f>SUM(G2554)</f>
        <v>0</v>
      </c>
      <c r="H2553" s="85">
        <f t="shared" si="2457"/>
        <v>0</v>
      </c>
      <c r="I2553" s="83">
        <f>SUM(I2554)</f>
        <v>0</v>
      </c>
      <c r="J2553" s="86">
        <f>SUM(J2554)</f>
        <v>0</v>
      </c>
      <c r="K2553" s="87">
        <f t="shared" si="2458"/>
        <v>0</v>
      </c>
      <c r="L2553" s="83">
        <f>SUM(L2554)</f>
        <v>0</v>
      </c>
      <c r="M2553" s="86">
        <f>SUM(M2554)</f>
        <v>0</v>
      </c>
      <c r="N2553" s="88">
        <f>SUM(N2554)</f>
        <v>0</v>
      </c>
      <c r="O2553" s="83">
        <f>SUM(O2554)</f>
        <v>0</v>
      </c>
      <c r="P2553" s="88">
        <f>SUM(P2554)</f>
        <v>0</v>
      </c>
      <c r="Q2553" s="177">
        <f t="shared" si="2459"/>
        <v>0</v>
      </c>
      <c r="R2553" s="88">
        <f>SUM(R2554)</f>
        <v>0</v>
      </c>
      <c r="S2553" s="88">
        <f>SUM(S2554)</f>
        <v>0</v>
      </c>
      <c r="T2553" s="178">
        <f t="shared" si="2471"/>
        <v>0</v>
      </c>
      <c r="U2553" s="157"/>
      <c r="V2553" s="83">
        <f>SUM(V2554)</f>
        <v>0</v>
      </c>
      <c r="W2553" s="88">
        <f>SUM(W2554)</f>
        <v>0</v>
      </c>
      <c r="X2553" s="177">
        <f t="shared" si="2460"/>
        <v>0</v>
      </c>
      <c r="Y2553" s="88">
        <f>SUM(Y2554)</f>
        <v>0</v>
      </c>
      <c r="Z2553" s="88">
        <f>SUM(Z2554)</f>
        <v>0</v>
      </c>
      <c r="AA2553" s="178">
        <f t="shared" si="2472"/>
        <v>0</v>
      </c>
      <c r="AB2553" s="157"/>
      <c r="AC2553" s="83">
        <f>SUM(AC2554)</f>
        <v>0</v>
      </c>
      <c r="AD2553" s="88">
        <f>SUM(AD2554)</f>
        <v>0</v>
      </c>
      <c r="AE2553" s="177">
        <f t="shared" si="2461"/>
        <v>0</v>
      </c>
      <c r="AF2553" s="88">
        <f>SUM(AF2554)</f>
        <v>0</v>
      </c>
      <c r="AG2553" s="88">
        <f>SUM(AG2554)</f>
        <v>0</v>
      </c>
      <c r="AH2553" s="178">
        <f t="shared" si="2473"/>
        <v>0</v>
      </c>
      <c r="AJ2553" s="84">
        <f t="shared" ref="AJ2553:AU2553" si="2481">SUM(AJ2554)</f>
        <v>0</v>
      </c>
      <c r="AK2553" s="86">
        <f t="shared" si="2481"/>
        <v>0</v>
      </c>
      <c r="AL2553" s="88">
        <f t="shared" si="2481"/>
        <v>0</v>
      </c>
      <c r="AM2553" s="86">
        <f t="shared" si="2481"/>
        <v>0</v>
      </c>
      <c r="AN2553" s="88">
        <f t="shared" si="2481"/>
        <v>0</v>
      </c>
      <c r="AO2553" s="86">
        <f t="shared" si="2481"/>
        <v>0</v>
      </c>
      <c r="AP2553" s="88">
        <f t="shared" si="2481"/>
        <v>0</v>
      </c>
      <c r="AQ2553" s="86">
        <f t="shared" si="2481"/>
        <v>0</v>
      </c>
      <c r="AR2553" s="88">
        <f t="shared" si="2481"/>
        <v>0</v>
      </c>
      <c r="AS2553" s="86">
        <f t="shared" si="2481"/>
        <v>0</v>
      </c>
      <c r="AT2553" s="88">
        <f t="shared" si="2481"/>
        <v>0</v>
      </c>
      <c r="AU2553" s="86">
        <f t="shared" si="2481"/>
        <v>0</v>
      </c>
      <c r="AV2553" s="86">
        <f t="shared" si="2463"/>
        <v>0</v>
      </c>
      <c r="AW2553" s="93">
        <f t="shared" si="2464"/>
        <v>0</v>
      </c>
      <c r="AY2553" s="86">
        <f t="shared" si="2465"/>
        <v>0</v>
      </c>
      <c r="AZ2553" s="86">
        <f t="shared" si="2466"/>
        <v>0</v>
      </c>
      <c r="BA2553" s="86">
        <f t="shared" si="2467"/>
        <v>0</v>
      </c>
      <c r="BB2553" s="86">
        <f t="shared" si="2468"/>
        <v>0</v>
      </c>
      <c r="BC2553" s="86">
        <f t="shared" si="2469"/>
        <v>0</v>
      </c>
      <c r="BD2553" s="86">
        <f t="shared" si="2470"/>
        <v>0</v>
      </c>
    </row>
    <row r="2554" spans="2:56" x14ac:dyDescent="0.3">
      <c r="B2554" s="169" t="s">
        <v>105</v>
      </c>
      <c r="C2554" s="248"/>
      <c r="D2554" s="249"/>
      <c r="E2554" s="172">
        <f t="shared" si="2456"/>
        <v>0</v>
      </c>
      <c r="F2554" s="248"/>
      <c r="G2554" s="249"/>
      <c r="H2554" s="172">
        <f t="shared" si="2457"/>
        <v>0</v>
      </c>
      <c r="I2554" s="248"/>
      <c r="J2554" s="250"/>
      <c r="K2554" s="174">
        <f t="shared" si="2458"/>
        <v>0</v>
      </c>
      <c r="L2554" s="248"/>
      <c r="M2554" s="250"/>
      <c r="N2554" s="251"/>
      <c r="O2554" s="248"/>
      <c r="P2554" s="251"/>
      <c r="Q2554" s="166">
        <f t="shared" si="2459"/>
        <v>0</v>
      </c>
      <c r="R2554" s="251"/>
      <c r="S2554" s="251"/>
      <c r="T2554" s="167">
        <f t="shared" si="2471"/>
        <v>0</v>
      </c>
      <c r="U2554" s="157"/>
      <c r="V2554" s="248"/>
      <c r="W2554" s="251"/>
      <c r="X2554" s="166">
        <f t="shared" si="2460"/>
        <v>0</v>
      </c>
      <c r="Y2554" s="251"/>
      <c r="Z2554" s="251"/>
      <c r="AA2554" s="167">
        <f t="shared" si="2472"/>
        <v>0</v>
      </c>
      <c r="AB2554" s="157"/>
      <c r="AC2554" s="248"/>
      <c r="AD2554" s="251"/>
      <c r="AE2554" s="166">
        <f t="shared" si="2461"/>
        <v>0</v>
      </c>
      <c r="AF2554" s="251"/>
      <c r="AG2554" s="251"/>
      <c r="AH2554" s="167">
        <f t="shared" si="2473"/>
        <v>0</v>
      </c>
      <c r="AJ2554" s="252"/>
      <c r="AK2554" s="253"/>
      <c r="AL2554" s="254"/>
      <c r="AM2554" s="253"/>
      <c r="AN2554" s="254"/>
      <c r="AO2554" s="253"/>
      <c r="AP2554" s="254"/>
      <c r="AQ2554" s="253"/>
      <c r="AR2554" s="254"/>
      <c r="AS2554" s="253"/>
      <c r="AT2554" s="254"/>
      <c r="AU2554" s="253"/>
      <c r="AV2554" s="163">
        <f t="shared" si="2463"/>
        <v>0</v>
      </c>
      <c r="AW2554" s="168">
        <f t="shared" si="2464"/>
        <v>0</v>
      </c>
      <c r="AY2554" s="163">
        <f t="shared" si="2465"/>
        <v>0</v>
      </c>
      <c r="AZ2554" s="163">
        <f t="shared" si="2466"/>
        <v>0</v>
      </c>
      <c r="BA2554" s="163">
        <f t="shared" si="2467"/>
        <v>0</v>
      </c>
      <c r="BB2554" s="163">
        <f t="shared" si="2468"/>
        <v>0</v>
      </c>
      <c r="BC2554" s="163">
        <f t="shared" si="2469"/>
        <v>0</v>
      </c>
      <c r="BD2554" s="163">
        <f t="shared" si="2470"/>
        <v>0</v>
      </c>
    </row>
    <row r="2555" spans="2:56" x14ac:dyDescent="0.3">
      <c r="B2555" s="179" t="s">
        <v>132</v>
      </c>
      <c r="C2555" s="83">
        <f>SUM(C2556)</f>
        <v>0</v>
      </c>
      <c r="D2555" s="84">
        <f>SUM(D2556)</f>
        <v>0</v>
      </c>
      <c r="E2555" s="85">
        <f t="shared" si="2456"/>
        <v>0</v>
      </c>
      <c r="F2555" s="83">
        <f>SUM(F2556)</f>
        <v>0</v>
      </c>
      <c r="G2555" s="84">
        <f>SUM(G2556)</f>
        <v>0</v>
      </c>
      <c r="H2555" s="85">
        <f t="shared" si="2457"/>
        <v>0</v>
      </c>
      <c r="I2555" s="83">
        <f>SUM(I2556)</f>
        <v>0</v>
      </c>
      <c r="J2555" s="86">
        <f>SUM(J2556)</f>
        <v>0</v>
      </c>
      <c r="K2555" s="87">
        <f t="shared" si="2458"/>
        <v>0</v>
      </c>
      <c r="L2555" s="83">
        <f>SUM(L2556)</f>
        <v>0</v>
      </c>
      <c r="M2555" s="86">
        <f>SUM(M2556)</f>
        <v>0</v>
      </c>
      <c r="N2555" s="88">
        <f>SUM(N2556)</f>
        <v>0</v>
      </c>
      <c r="O2555" s="83">
        <f>SUM(O2556)</f>
        <v>0</v>
      </c>
      <c r="P2555" s="88">
        <f>SUM(P2556)</f>
        <v>0</v>
      </c>
      <c r="Q2555" s="177">
        <f t="shared" si="2459"/>
        <v>0</v>
      </c>
      <c r="R2555" s="88">
        <f>SUM(R2556)</f>
        <v>0</v>
      </c>
      <c r="S2555" s="88">
        <f>SUM(S2556)</f>
        <v>0</v>
      </c>
      <c r="T2555" s="178">
        <f t="shared" si="2471"/>
        <v>0</v>
      </c>
      <c r="U2555" s="157"/>
      <c r="V2555" s="83">
        <f>SUM(V2556)</f>
        <v>0</v>
      </c>
      <c r="W2555" s="88">
        <f>SUM(W2556)</f>
        <v>0</v>
      </c>
      <c r="X2555" s="177">
        <f t="shared" si="2460"/>
        <v>0</v>
      </c>
      <c r="Y2555" s="88">
        <f>SUM(Y2556)</f>
        <v>0</v>
      </c>
      <c r="Z2555" s="88">
        <f>SUM(Z2556)</f>
        <v>0</v>
      </c>
      <c r="AA2555" s="178">
        <f t="shared" si="2472"/>
        <v>0</v>
      </c>
      <c r="AB2555" s="157"/>
      <c r="AC2555" s="83">
        <f>SUM(AC2556)</f>
        <v>0</v>
      </c>
      <c r="AD2555" s="88">
        <f>SUM(AD2556)</f>
        <v>0</v>
      </c>
      <c r="AE2555" s="177">
        <f t="shared" si="2461"/>
        <v>0</v>
      </c>
      <c r="AF2555" s="88">
        <f>SUM(AF2556)</f>
        <v>0</v>
      </c>
      <c r="AG2555" s="88">
        <f>SUM(AG2556)</f>
        <v>0</v>
      </c>
      <c r="AH2555" s="178">
        <f t="shared" si="2473"/>
        <v>0</v>
      </c>
      <c r="AJ2555" s="84">
        <f t="shared" ref="AJ2555:AU2555" si="2482">SUM(AJ2556)</f>
        <v>0</v>
      </c>
      <c r="AK2555" s="86">
        <f t="shared" si="2482"/>
        <v>0</v>
      </c>
      <c r="AL2555" s="88">
        <f t="shared" si="2482"/>
        <v>0</v>
      </c>
      <c r="AM2555" s="86">
        <f t="shared" si="2482"/>
        <v>0</v>
      </c>
      <c r="AN2555" s="88">
        <f t="shared" si="2482"/>
        <v>0</v>
      </c>
      <c r="AO2555" s="86">
        <f t="shared" si="2482"/>
        <v>0</v>
      </c>
      <c r="AP2555" s="88">
        <f t="shared" si="2482"/>
        <v>0</v>
      </c>
      <c r="AQ2555" s="86">
        <f t="shared" si="2482"/>
        <v>0</v>
      </c>
      <c r="AR2555" s="88">
        <f t="shared" si="2482"/>
        <v>0</v>
      </c>
      <c r="AS2555" s="86">
        <f t="shared" si="2482"/>
        <v>0</v>
      </c>
      <c r="AT2555" s="88">
        <f t="shared" si="2482"/>
        <v>0</v>
      </c>
      <c r="AU2555" s="86">
        <f t="shared" si="2482"/>
        <v>0</v>
      </c>
      <c r="AV2555" s="86">
        <f t="shared" si="2463"/>
        <v>0</v>
      </c>
      <c r="AW2555" s="93">
        <f t="shared" si="2464"/>
        <v>0</v>
      </c>
      <c r="AY2555" s="86">
        <f t="shared" si="2465"/>
        <v>0</v>
      </c>
      <c r="AZ2555" s="86">
        <f t="shared" si="2466"/>
        <v>0</v>
      </c>
      <c r="BA2555" s="86">
        <f t="shared" si="2467"/>
        <v>0</v>
      </c>
      <c r="BB2555" s="86">
        <f t="shared" si="2468"/>
        <v>0</v>
      </c>
      <c r="BC2555" s="86">
        <f t="shared" si="2469"/>
        <v>0</v>
      </c>
      <c r="BD2555" s="86">
        <f t="shared" si="2470"/>
        <v>0</v>
      </c>
    </row>
    <row r="2556" spans="2:56" x14ac:dyDescent="0.3">
      <c r="B2556" s="169" t="s">
        <v>105</v>
      </c>
      <c r="C2556" s="248"/>
      <c r="D2556" s="249"/>
      <c r="E2556" s="172">
        <f t="shared" si="2456"/>
        <v>0</v>
      </c>
      <c r="F2556" s="248"/>
      <c r="G2556" s="249"/>
      <c r="H2556" s="172">
        <f t="shared" si="2457"/>
        <v>0</v>
      </c>
      <c r="I2556" s="248"/>
      <c r="J2556" s="250"/>
      <c r="K2556" s="174">
        <f t="shared" si="2458"/>
        <v>0</v>
      </c>
      <c r="L2556" s="248"/>
      <c r="M2556" s="250"/>
      <c r="N2556" s="251"/>
      <c r="O2556" s="248"/>
      <c r="P2556" s="251"/>
      <c r="Q2556" s="166">
        <f t="shared" si="2459"/>
        <v>0</v>
      </c>
      <c r="R2556" s="251"/>
      <c r="S2556" s="251"/>
      <c r="T2556" s="167">
        <f t="shared" si="2471"/>
        <v>0</v>
      </c>
      <c r="U2556" s="157"/>
      <c r="V2556" s="248"/>
      <c r="W2556" s="251"/>
      <c r="X2556" s="166">
        <f t="shared" si="2460"/>
        <v>0</v>
      </c>
      <c r="Y2556" s="251"/>
      <c r="Z2556" s="251"/>
      <c r="AA2556" s="167">
        <f t="shared" si="2472"/>
        <v>0</v>
      </c>
      <c r="AB2556" s="157"/>
      <c r="AC2556" s="248"/>
      <c r="AD2556" s="251"/>
      <c r="AE2556" s="166">
        <f t="shared" si="2461"/>
        <v>0</v>
      </c>
      <c r="AF2556" s="251"/>
      <c r="AG2556" s="251"/>
      <c r="AH2556" s="167">
        <f t="shared" si="2473"/>
        <v>0</v>
      </c>
      <c r="AJ2556" s="252"/>
      <c r="AK2556" s="253"/>
      <c r="AL2556" s="254"/>
      <c r="AM2556" s="253"/>
      <c r="AN2556" s="254"/>
      <c r="AO2556" s="253"/>
      <c r="AP2556" s="254"/>
      <c r="AQ2556" s="253"/>
      <c r="AR2556" s="254"/>
      <c r="AS2556" s="253"/>
      <c r="AT2556" s="254"/>
      <c r="AU2556" s="253"/>
      <c r="AV2556" s="163">
        <f t="shared" si="2463"/>
        <v>0</v>
      </c>
      <c r="AW2556" s="168">
        <f t="shared" si="2464"/>
        <v>0</v>
      </c>
      <c r="AY2556" s="163">
        <f t="shared" si="2465"/>
        <v>0</v>
      </c>
      <c r="AZ2556" s="163">
        <f t="shared" si="2466"/>
        <v>0</v>
      </c>
      <c r="BA2556" s="163">
        <f t="shared" si="2467"/>
        <v>0</v>
      </c>
      <c r="BB2556" s="163">
        <f t="shared" si="2468"/>
        <v>0</v>
      </c>
      <c r="BC2556" s="163">
        <f t="shared" si="2469"/>
        <v>0</v>
      </c>
      <c r="BD2556" s="163">
        <f t="shared" si="2470"/>
        <v>0</v>
      </c>
    </row>
    <row r="2557" spans="2:56" x14ac:dyDescent="0.3">
      <c r="B2557" s="179" t="s">
        <v>133</v>
      </c>
      <c r="C2557" s="83">
        <f>SUM(C2558)</f>
        <v>0</v>
      </c>
      <c r="D2557" s="84">
        <f>SUM(D2558)</f>
        <v>0</v>
      </c>
      <c r="E2557" s="85">
        <f t="shared" si="2456"/>
        <v>0</v>
      </c>
      <c r="F2557" s="83">
        <f>SUM(F2558)</f>
        <v>0</v>
      </c>
      <c r="G2557" s="84">
        <f>SUM(G2558)</f>
        <v>0</v>
      </c>
      <c r="H2557" s="85">
        <f t="shared" si="2457"/>
        <v>0</v>
      </c>
      <c r="I2557" s="83">
        <f>SUM(I2558)</f>
        <v>0</v>
      </c>
      <c r="J2557" s="86">
        <f>SUM(J2558)</f>
        <v>0</v>
      </c>
      <c r="K2557" s="87">
        <f t="shared" si="2458"/>
        <v>0</v>
      </c>
      <c r="L2557" s="83">
        <f>SUM(L2558)</f>
        <v>0</v>
      </c>
      <c r="M2557" s="86">
        <f>SUM(M2558)</f>
        <v>0</v>
      </c>
      <c r="N2557" s="88">
        <f>SUM(N2558)</f>
        <v>0</v>
      </c>
      <c r="O2557" s="83">
        <f>SUM(O2558)</f>
        <v>0</v>
      </c>
      <c r="P2557" s="88">
        <f>SUM(P2558)</f>
        <v>0</v>
      </c>
      <c r="Q2557" s="177">
        <f t="shared" si="2459"/>
        <v>0</v>
      </c>
      <c r="R2557" s="88">
        <f>SUM(R2558)</f>
        <v>0</v>
      </c>
      <c r="S2557" s="88">
        <f>SUM(S2558)</f>
        <v>0</v>
      </c>
      <c r="T2557" s="178">
        <f t="shared" si="2471"/>
        <v>0</v>
      </c>
      <c r="U2557" s="157"/>
      <c r="V2557" s="83">
        <f>SUM(V2558)</f>
        <v>0</v>
      </c>
      <c r="W2557" s="88">
        <f>SUM(W2558)</f>
        <v>0</v>
      </c>
      <c r="X2557" s="177">
        <f t="shared" si="2460"/>
        <v>0</v>
      </c>
      <c r="Y2557" s="88">
        <f>SUM(Y2558)</f>
        <v>0</v>
      </c>
      <c r="Z2557" s="88">
        <f>SUM(Z2558)</f>
        <v>0</v>
      </c>
      <c r="AA2557" s="178">
        <f t="shared" si="2472"/>
        <v>0</v>
      </c>
      <c r="AB2557" s="157"/>
      <c r="AC2557" s="83">
        <f>SUM(AC2558)</f>
        <v>0</v>
      </c>
      <c r="AD2557" s="88">
        <f>SUM(AD2558)</f>
        <v>0</v>
      </c>
      <c r="AE2557" s="177">
        <f t="shared" si="2461"/>
        <v>0</v>
      </c>
      <c r="AF2557" s="88">
        <f>SUM(AF2558)</f>
        <v>0</v>
      </c>
      <c r="AG2557" s="88">
        <f>SUM(AG2558)</f>
        <v>0</v>
      </c>
      <c r="AH2557" s="178">
        <f t="shared" si="2473"/>
        <v>0</v>
      </c>
      <c r="AJ2557" s="84">
        <f t="shared" ref="AJ2557:AU2557" si="2483">SUM(AJ2558)</f>
        <v>0</v>
      </c>
      <c r="AK2557" s="86">
        <f t="shared" si="2483"/>
        <v>0</v>
      </c>
      <c r="AL2557" s="88">
        <f t="shared" si="2483"/>
        <v>0</v>
      </c>
      <c r="AM2557" s="86">
        <f t="shared" si="2483"/>
        <v>0</v>
      </c>
      <c r="AN2557" s="88">
        <f t="shared" si="2483"/>
        <v>0</v>
      </c>
      <c r="AO2557" s="86">
        <f t="shared" si="2483"/>
        <v>0</v>
      </c>
      <c r="AP2557" s="88">
        <f t="shared" si="2483"/>
        <v>0</v>
      </c>
      <c r="AQ2557" s="86">
        <f t="shared" si="2483"/>
        <v>0</v>
      </c>
      <c r="AR2557" s="88">
        <f t="shared" si="2483"/>
        <v>0</v>
      </c>
      <c r="AS2557" s="86">
        <f t="shared" si="2483"/>
        <v>0</v>
      </c>
      <c r="AT2557" s="88">
        <f t="shared" si="2483"/>
        <v>0</v>
      </c>
      <c r="AU2557" s="86">
        <f t="shared" si="2483"/>
        <v>0</v>
      </c>
      <c r="AV2557" s="86">
        <f t="shared" si="2463"/>
        <v>0</v>
      </c>
      <c r="AW2557" s="93">
        <f t="shared" si="2464"/>
        <v>0</v>
      </c>
      <c r="AY2557" s="86">
        <f t="shared" si="2465"/>
        <v>0</v>
      </c>
      <c r="AZ2557" s="86">
        <f t="shared" si="2466"/>
        <v>0</v>
      </c>
      <c r="BA2557" s="86">
        <f t="shared" si="2467"/>
        <v>0</v>
      </c>
      <c r="BB2557" s="86">
        <f t="shared" si="2468"/>
        <v>0</v>
      </c>
      <c r="BC2557" s="86">
        <f t="shared" si="2469"/>
        <v>0</v>
      </c>
      <c r="BD2557" s="86">
        <f t="shared" si="2470"/>
        <v>0</v>
      </c>
    </row>
    <row r="2558" spans="2:56" x14ac:dyDescent="0.3">
      <c r="B2558" s="169" t="s">
        <v>105</v>
      </c>
      <c r="C2558" s="248"/>
      <c r="D2558" s="249"/>
      <c r="E2558" s="172">
        <f t="shared" si="2456"/>
        <v>0</v>
      </c>
      <c r="F2558" s="248"/>
      <c r="G2558" s="249"/>
      <c r="H2558" s="172">
        <f t="shared" si="2457"/>
        <v>0</v>
      </c>
      <c r="I2558" s="248"/>
      <c r="J2558" s="250"/>
      <c r="K2558" s="174">
        <f t="shared" si="2458"/>
        <v>0</v>
      </c>
      <c r="L2558" s="248"/>
      <c r="M2558" s="250"/>
      <c r="N2558" s="251"/>
      <c r="O2558" s="248"/>
      <c r="P2558" s="251"/>
      <c r="Q2558" s="166">
        <f t="shared" si="2459"/>
        <v>0</v>
      </c>
      <c r="R2558" s="251"/>
      <c r="S2558" s="251"/>
      <c r="T2558" s="167">
        <f t="shared" si="2471"/>
        <v>0</v>
      </c>
      <c r="U2558" s="157"/>
      <c r="V2558" s="248"/>
      <c r="W2558" s="251"/>
      <c r="X2558" s="166">
        <f t="shared" si="2460"/>
        <v>0</v>
      </c>
      <c r="Y2558" s="251"/>
      <c r="Z2558" s="251"/>
      <c r="AA2558" s="167">
        <f t="shared" si="2472"/>
        <v>0</v>
      </c>
      <c r="AB2558" s="157"/>
      <c r="AC2558" s="248"/>
      <c r="AD2558" s="251"/>
      <c r="AE2558" s="166">
        <f t="shared" si="2461"/>
        <v>0</v>
      </c>
      <c r="AF2558" s="251"/>
      <c r="AG2558" s="251"/>
      <c r="AH2558" s="167">
        <f t="shared" si="2473"/>
        <v>0</v>
      </c>
      <c r="AJ2558" s="252"/>
      <c r="AK2558" s="253"/>
      <c r="AL2558" s="254"/>
      <c r="AM2558" s="253"/>
      <c r="AN2558" s="254"/>
      <c r="AO2558" s="253"/>
      <c r="AP2558" s="254"/>
      <c r="AQ2558" s="253"/>
      <c r="AR2558" s="254"/>
      <c r="AS2558" s="253"/>
      <c r="AT2558" s="254"/>
      <c r="AU2558" s="253"/>
      <c r="AV2558" s="163">
        <f t="shared" si="2463"/>
        <v>0</v>
      </c>
      <c r="AW2558" s="168">
        <f t="shared" si="2464"/>
        <v>0</v>
      </c>
      <c r="AY2558" s="163">
        <f t="shared" si="2465"/>
        <v>0</v>
      </c>
      <c r="AZ2558" s="163">
        <f t="shared" si="2466"/>
        <v>0</v>
      </c>
      <c r="BA2558" s="163">
        <f t="shared" si="2467"/>
        <v>0</v>
      </c>
      <c r="BB2558" s="163">
        <f t="shared" si="2468"/>
        <v>0</v>
      </c>
      <c r="BC2558" s="163">
        <f t="shared" si="2469"/>
        <v>0</v>
      </c>
      <c r="BD2558" s="163">
        <f t="shared" si="2470"/>
        <v>0</v>
      </c>
    </row>
    <row r="2559" spans="2:56" x14ac:dyDescent="0.3">
      <c r="B2559" s="179" t="s">
        <v>134</v>
      </c>
      <c r="C2559" s="83">
        <f>SUM(C2560)</f>
        <v>0</v>
      </c>
      <c r="D2559" s="84">
        <f>SUM(D2560)</f>
        <v>0</v>
      </c>
      <c r="E2559" s="85">
        <f t="shared" si="2456"/>
        <v>0</v>
      </c>
      <c r="F2559" s="83">
        <f>SUM(F2560)</f>
        <v>0</v>
      </c>
      <c r="G2559" s="84">
        <f>SUM(G2560)</f>
        <v>0</v>
      </c>
      <c r="H2559" s="85">
        <f t="shared" si="2457"/>
        <v>0</v>
      </c>
      <c r="I2559" s="83">
        <f>SUM(I2560)</f>
        <v>0</v>
      </c>
      <c r="J2559" s="86">
        <f>SUM(J2560)</f>
        <v>0</v>
      </c>
      <c r="K2559" s="87">
        <f t="shared" si="2458"/>
        <v>0</v>
      </c>
      <c r="L2559" s="83">
        <f>SUM(L2560)</f>
        <v>0</v>
      </c>
      <c r="M2559" s="86">
        <f>SUM(M2560)</f>
        <v>0</v>
      </c>
      <c r="N2559" s="88">
        <f>SUM(N2560)</f>
        <v>0</v>
      </c>
      <c r="O2559" s="83">
        <f>SUM(O2560)</f>
        <v>0</v>
      </c>
      <c r="P2559" s="88">
        <f>SUM(P2560)</f>
        <v>0</v>
      </c>
      <c r="Q2559" s="177">
        <f t="shared" si="2459"/>
        <v>0</v>
      </c>
      <c r="R2559" s="88">
        <f>SUM(R2560)</f>
        <v>0</v>
      </c>
      <c r="S2559" s="88">
        <f>SUM(S2560)</f>
        <v>0</v>
      </c>
      <c r="T2559" s="178">
        <f t="shared" si="2471"/>
        <v>0</v>
      </c>
      <c r="U2559" s="157"/>
      <c r="V2559" s="83">
        <f>SUM(V2560)</f>
        <v>0</v>
      </c>
      <c r="W2559" s="88">
        <f>SUM(W2560)</f>
        <v>0</v>
      </c>
      <c r="X2559" s="177">
        <f t="shared" si="2460"/>
        <v>0</v>
      </c>
      <c r="Y2559" s="88">
        <f>SUM(Y2560)</f>
        <v>0</v>
      </c>
      <c r="Z2559" s="88">
        <f>SUM(Z2560)</f>
        <v>0</v>
      </c>
      <c r="AA2559" s="178">
        <f t="shared" si="2472"/>
        <v>0</v>
      </c>
      <c r="AB2559" s="157"/>
      <c r="AC2559" s="83">
        <f>SUM(AC2560)</f>
        <v>0</v>
      </c>
      <c r="AD2559" s="88">
        <f>SUM(AD2560)</f>
        <v>0</v>
      </c>
      <c r="AE2559" s="177">
        <f t="shared" si="2461"/>
        <v>0</v>
      </c>
      <c r="AF2559" s="88">
        <f>SUM(AF2560)</f>
        <v>0</v>
      </c>
      <c r="AG2559" s="88">
        <f>SUM(AG2560)</f>
        <v>0</v>
      </c>
      <c r="AH2559" s="178">
        <f t="shared" si="2473"/>
        <v>0</v>
      </c>
      <c r="AJ2559" s="84">
        <f t="shared" ref="AJ2559:AU2559" si="2484">SUM(AJ2560)</f>
        <v>0</v>
      </c>
      <c r="AK2559" s="86">
        <f t="shared" si="2484"/>
        <v>0</v>
      </c>
      <c r="AL2559" s="88">
        <f t="shared" si="2484"/>
        <v>0</v>
      </c>
      <c r="AM2559" s="86">
        <f t="shared" si="2484"/>
        <v>0</v>
      </c>
      <c r="AN2559" s="88">
        <f t="shared" si="2484"/>
        <v>0</v>
      </c>
      <c r="AO2559" s="86">
        <f t="shared" si="2484"/>
        <v>0</v>
      </c>
      <c r="AP2559" s="88">
        <f t="shared" si="2484"/>
        <v>0</v>
      </c>
      <c r="AQ2559" s="86">
        <f t="shared" si="2484"/>
        <v>0</v>
      </c>
      <c r="AR2559" s="88">
        <f t="shared" si="2484"/>
        <v>0</v>
      </c>
      <c r="AS2559" s="86">
        <f t="shared" si="2484"/>
        <v>0</v>
      </c>
      <c r="AT2559" s="88">
        <f t="shared" si="2484"/>
        <v>0</v>
      </c>
      <c r="AU2559" s="86">
        <f t="shared" si="2484"/>
        <v>0</v>
      </c>
      <c r="AV2559" s="86">
        <f t="shared" si="2463"/>
        <v>0</v>
      </c>
      <c r="AW2559" s="93">
        <f t="shared" si="2464"/>
        <v>0</v>
      </c>
      <c r="AY2559" s="86">
        <f t="shared" si="2465"/>
        <v>0</v>
      </c>
      <c r="AZ2559" s="86">
        <f t="shared" si="2466"/>
        <v>0</v>
      </c>
      <c r="BA2559" s="86">
        <f t="shared" si="2467"/>
        <v>0</v>
      </c>
      <c r="BB2559" s="86">
        <f t="shared" si="2468"/>
        <v>0</v>
      </c>
      <c r="BC2559" s="86">
        <f t="shared" si="2469"/>
        <v>0</v>
      </c>
      <c r="BD2559" s="86">
        <f t="shared" si="2470"/>
        <v>0</v>
      </c>
    </row>
    <row r="2560" spans="2:56" x14ac:dyDescent="0.3">
      <c r="B2560" s="169" t="s">
        <v>135</v>
      </c>
      <c r="C2560" s="248"/>
      <c r="D2560" s="249"/>
      <c r="E2560" s="172">
        <f t="shared" si="2456"/>
        <v>0</v>
      </c>
      <c r="F2560" s="248"/>
      <c r="G2560" s="249"/>
      <c r="H2560" s="172">
        <f t="shared" si="2457"/>
        <v>0</v>
      </c>
      <c r="I2560" s="248"/>
      <c r="J2560" s="250"/>
      <c r="K2560" s="174">
        <f t="shared" si="2458"/>
        <v>0</v>
      </c>
      <c r="L2560" s="248"/>
      <c r="M2560" s="250"/>
      <c r="N2560" s="251"/>
      <c r="O2560" s="248"/>
      <c r="P2560" s="251"/>
      <c r="Q2560" s="166">
        <f t="shared" si="2459"/>
        <v>0</v>
      </c>
      <c r="R2560" s="251"/>
      <c r="S2560" s="251"/>
      <c r="T2560" s="167">
        <f t="shared" si="2471"/>
        <v>0</v>
      </c>
      <c r="U2560" s="157"/>
      <c r="V2560" s="248"/>
      <c r="W2560" s="251"/>
      <c r="X2560" s="166">
        <f t="shared" si="2460"/>
        <v>0</v>
      </c>
      <c r="Y2560" s="251"/>
      <c r="Z2560" s="251"/>
      <c r="AA2560" s="167">
        <f t="shared" si="2472"/>
        <v>0</v>
      </c>
      <c r="AB2560" s="157"/>
      <c r="AC2560" s="248"/>
      <c r="AD2560" s="251"/>
      <c r="AE2560" s="166">
        <f t="shared" si="2461"/>
        <v>0</v>
      </c>
      <c r="AF2560" s="251"/>
      <c r="AG2560" s="251"/>
      <c r="AH2560" s="167">
        <f t="shared" si="2473"/>
        <v>0</v>
      </c>
      <c r="AJ2560" s="252"/>
      <c r="AK2560" s="253"/>
      <c r="AL2560" s="254"/>
      <c r="AM2560" s="253"/>
      <c r="AN2560" s="254"/>
      <c r="AO2560" s="253"/>
      <c r="AP2560" s="254"/>
      <c r="AQ2560" s="253"/>
      <c r="AR2560" s="254"/>
      <c r="AS2560" s="253"/>
      <c r="AT2560" s="254"/>
      <c r="AU2560" s="253"/>
      <c r="AV2560" s="163">
        <f t="shared" si="2463"/>
        <v>0</v>
      </c>
      <c r="AW2560" s="168">
        <f t="shared" si="2464"/>
        <v>0</v>
      </c>
      <c r="AY2560" s="163">
        <f t="shared" si="2465"/>
        <v>0</v>
      </c>
      <c r="AZ2560" s="163">
        <f t="shared" si="2466"/>
        <v>0</v>
      </c>
      <c r="BA2560" s="163">
        <f t="shared" si="2467"/>
        <v>0</v>
      </c>
      <c r="BB2560" s="163">
        <f t="shared" si="2468"/>
        <v>0</v>
      </c>
      <c r="BC2560" s="163">
        <f t="shared" si="2469"/>
        <v>0</v>
      </c>
      <c r="BD2560" s="163">
        <f t="shared" si="2470"/>
        <v>0</v>
      </c>
    </row>
    <row r="2561" spans="2:56" x14ac:dyDescent="0.3">
      <c r="B2561" s="179" t="s">
        <v>136</v>
      </c>
      <c r="C2561" s="83">
        <f>SUM(C2562)</f>
        <v>0</v>
      </c>
      <c r="D2561" s="84">
        <f>SUM(D2562)</f>
        <v>0</v>
      </c>
      <c r="E2561" s="85">
        <f t="shared" si="2456"/>
        <v>0</v>
      </c>
      <c r="F2561" s="83">
        <f>SUM(F2562)</f>
        <v>0</v>
      </c>
      <c r="G2561" s="84">
        <f>SUM(G2562)</f>
        <v>0</v>
      </c>
      <c r="H2561" s="85">
        <f t="shared" si="2457"/>
        <v>0</v>
      </c>
      <c r="I2561" s="83">
        <f>SUM(I2562)</f>
        <v>0</v>
      </c>
      <c r="J2561" s="86">
        <f>SUM(J2562)</f>
        <v>0</v>
      </c>
      <c r="K2561" s="87">
        <f t="shared" si="2458"/>
        <v>0</v>
      </c>
      <c r="L2561" s="83">
        <f>SUM(L2562)</f>
        <v>0</v>
      </c>
      <c r="M2561" s="86">
        <f>SUM(M2562)</f>
        <v>0</v>
      </c>
      <c r="N2561" s="88">
        <f>SUM(N2562)</f>
        <v>0</v>
      </c>
      <c r="O2561" s="83">
        <f>SUM(O2562)</f>
        <v>0</v>
      </c>
      <c r="P2561" s="88">
        <f>SUM(P2562)</f>
        <v>0</v>
      </c>
      <c r="Q2561" s="177">
        <f t="shared" si="2459"/>
        <v>0</v>
      </c>
      <c r="R2561" s="88">
        <f>SUM(R2562)</f>
        <v>0</v>
      </c>
      <c r="S2561" s="88">
        <f>SUM(S2562)</f>
        <v>0</v>
      </c>
      <c r="T2561" s="178">
        <f t="shared" si="2471"/>
        <v>0</v>
      </c>
      <c r="U2561" s="157"/>
      <c r="V2561" s="83">
        <f>SUM(V2562)</f>
        <v>0</v>
      </c>
      <c r="W2561" s="88">
        <f>SUM(W2562)</f>
        <v>0</v>
      </c>
      <c r="X2561" s="177">
        <f t="shared" si="2460"/>
        <v>0</v>
      </c>
      <c r="Y2561" s="88">
        <f>SUM(Y2562)</f>
        <v>0</v>
      </c>
      <c r="Z2561" s="88">
        <f>SUM(Z2562)</f>
        <v>0</v>
      </c>
      <c r="AA2561" s="178">
        <f t="shared" si="2472"/>
        <v>0</v>
      </c>
      <c r="AB2561" s="157"/>
      <c r="AC2561" s="83">
        <f>SUM(AC2562)</f>
        <v>0</v>
      </c>
      <c r="AD2561" s="88">
        <f>SUM(AD2562)</f>
        <v>0</v>
      </c>
      <c r="AE2561" s="177">
        <f t="shared" si="2461"/>
        <v>0</v>
      </c>
      <c r="AF2561" s="88">
        <f>SUM(AF2562)</f>
        <v>0</v>
      </c>
      <c r="AG2561" s="88">
        <f>SUM(AG2562)</f>
        <v>0</v>
      </c>
      <c r="AH2561" s="178">
        <f t="shared" si="2473"/>
        <v>0</v>
      </c>
      <c r="AJ2561" s="84">
        <f t="shared" ref="AJ2561:AU2561" si="2485">SUM(AJ2562)</f>
        <v>0</v>
      </c>
      <c r="AK2561" s="86">
        <f t="shared" si="2485"/>
        <v>0</v>
      </c>
      <c r="AL2561" s="88">
        <f t="shared" si="2485"/>
        <v>0</v>
      </c>
      <c r="AM2561" s="86">
        <f t="shared" si="2485"/>
        <v>0</v>
      </c>
      <c r="AN2561" s="88">
        <f t="shared" si="2485"/>
        <v>0</v>
      </c>
      <c r="AO2561" s="86">
        <f t="shared" si="2485"/>
        <v>0</v>
      </c>
      <c r="AP2561" s="88">
        <f t="shared" si="2485"/>
        <v>0</v>
      </c>
      <c r="AQ2561" s="86">
        <f t="shared" si="2485"/>
        <v>0</v>
      </c>
      <c r="AR2561" s="88">
        <f t="shared" si="2485"/>
        <v>0</v>
      </c>
      <c r="AS2561" s="86">
        <f t="shared" si="2485"/>
        <v>0</v>
      </c>
      <c r="AT2561" s="88">
        <f t="shared" si="2485"/>
        <v>0</v>
      </c>
      <c r="AU2561" s="86">
        <f t="shared" si="2485"/>
        <v>0</v>
      </c>
      <c r="AV2561" s="86">
        <f t="shared" si="2463"/>
        <v>0</v>
      </c>
      <c r="AW2561" s="93">
        <f t="shared" si="2464"/>
        <v>0</v>
      </c>
      <c r="AY2561" s="86">
        <f t="shared" si="2465"/>
        <v>0</v>
      </c>
      <c r="AZ2561" s="86">
        <f t="shared" si="2466"/>
        <v>0</v>
      </c>
      <c r="BA2561" s="86">
        <f t="shared" si="2467"/>
        <v>0</v>
      </c>
      <c r="BB2561" s="86">
        <f t="shared" si="2468"/>
        <v>0</v>
      </c>
      <c r="BC2561" s="86">
        <f t="shared" si="2469"/>
        <v>0</v>
      </c>
      <c r="BD2561" s="86">
        <f t="shared" si="2470"/>
        <v>0</v>
      </c>
    </row>
    <row r="2562" spans="2:56" x14ac:dyDescent="0.3">
      <c r="B2562" s="169" t="s">
        <v>105</v>
      </c>
      <c r="C2562" s="248"/>
      <c r="D2562" s="249"/>
      <c r="E2562" s="172">
        <f t="shared" si="2456"/>
        <v>0</v>
      </c>
      <c r="F2562" s="248"/>
      <c r="G2562" s="249"/>
      <c r="H2562" s="172">
        <f t="shared" si="2457"/>
        <v>0</v>
      </c>
      <c r="I2562" s="248"/>
      <c r="J2562" s="250"/>
      <c r="K2562" s="174">
        <f t="shared" si="2458"/>
        <v>0</v>
      </c>
      <c r="L2562" s="248"/>
      <c r="M2562" s="250"/>
      <c r="N2562" s="251"/>
      <c r="O2562" s="248"/>
      <c r="P2562" s="251"/>
      <c r="Q2562" s="166">
        <f t="shared" si="2459"/>
        <v>0</v>
      </c>
      <c r="R2562" s="251"/>
      <c r="S2562" s="251"/>
      <c r="T2562" s="167">
        <f t="shared" si="2471"/>
        <v>0</v>
      </c>
      <c r="U2562" s="157"/>
      <c r="V2562" s="248"/>
      <c r="W2562" s="251"/>
      <c r="X2562" s="166">
        <f t="shared" si="2460"/>
        <v>0</v>
      </c>
      <c r="Y2562" s="251"/>
      <c r="Z2562" s="251"/>
      <c r="AA2562" s="167">
        <f t="shared" si="2472"/>
        <v>0</v>
      </c>
      <c r="AB2562" s="157"/>
      <c r="AC2562" s="248"/>
      <c r="AD2562" s="251"/>
      <c r="AE2562" s="166">
        <f t="shared" si="2461"/>
        <v>0</v>
      </c>
      <c r="AF2562" s="251"/>
      <c r="AG2562" s="251"/>
      <c r="AH2562" s="167">
        <f t="shared" si="2473"/>
        <v>0</v>
      </c>
      <c r="AJ2562" s="252"/>
      <c r="AK2562" s="253"/>
      <c r="AL2562" s="254"/>
      <c r="AM2562" s="253"/>
      <c r="AN2562" s="254"/>
      <c r="AO2562" s="253"/>
      <c r="AP2562" s="254"/>
      <c r="AQ2562" s="253"/>
      <c r="AR2562" s="254"/>
      <c r="AS2562" s="253"/>
      <c r="AT2562" s="254"/>
      <c r="AU2562" s="253"/>
      <c r="AV2562" s="163">
        <f t="shared" si="2463"/>
        <v>0</v>
      </c>
      <c r="AW2562" s="168">
        <f t="shared" si="2464"/>
        <v>0</v>
      </c>
      <c r="AY2562" s="163">
        <f t="shared" si="2465"/>
        <v>0</v>
      </c>
      <c r="AZ2562" s="163">
        <f t="shared" si="2466"/>
        <v>0</v>
      </c>
      <c r="BA2562" s="163">
        <f t="shared" si="2467"/>
        <v>0</v>
      </c>
      <c r="BB2562" s="163">
        <f t="shared" si="2468"/>
        <v>0</v>
      </c>
      <c r="BC2562" s="163">
        <f t="shared" si="2469"/>
        <v>0</v>
      </c>
      <c r="BD2562" s="163">
        <f t="shared" si="2470"/>
        <v>0</v>
      </c>
    </row>
    <row r="2563" spans="2:56" x14ac:dyDescent="0.3">
      <c r="B2563" s="179" t="s">
        <v>137</v>
      </c>
      <c r="C2563" s="83">
        <f>SUM(C2564)</f>
        <v>0</v>
      </c>
      <c r="D2563" s="84">
        <f>SUM(D2564)</f>
        <v>0</v>
      </c>
      <c r="E2563" s="85">
        <f t="shared" si="2456"/>
        <v>0</v>
      </c>
      <c r="F2563" s="83">
        <f>SUM(F2564)</f>
        <v>0</v>
      </c>
      <c r="G2563" s="84">
        <f>SUM(G2564)</f>
        <v>0</v>
      </c>
      <c r="H2563" s="85">
        <f t="shared" si="2457"/>
        <v>0</v>
      </c>
      <c r="I2563" s="83">
        <f>SUM(I2564)</f>
        <v>0</v>
      </c>
      <c r="J2563" s="86">
        <f>SUM(J2564)</f>
        <v>0</v>
      </c>
      <c r="K2563" s="87">
        <f t="shared" si="2458"/>
        <v>0</v>
      </c>
      <c r="L2563" s="83">
        <f>SUM(L2564)</f>
        <v>0</v>
      </c>
      <c r="M2563" s="86">
        <f>SUM(M2564)</f>
        <v>0</v>
      </c>
      <c r="N2563" s="88">
        <f>SUM(N2564)</f>
        <v>0</v>
      </c>
      <c r="O2563" s="83">
        <f>SUM(O2564)</f>
        <v>0</v>
      </c>
      <c r="P2563" s="88">
        <f>SUM(P2564)</f>
        <v>0</v>
      </c>
      <c r="Q2563" s="177">
        <f t="shared" si="2459"/>
        <v>0</v>
      </c>
      <c r="R2563" s="88">
        <f>SUM(R2564)</f>
        <v>0</v>
      </c>
      <c r="S2563" s="88">
        <f>SUM(S2564)</f>
        <v>0</v>
      </c>
      <c r="T2563" s="178">
        <f t="shared" si="2471"/>
        <v>0</v>
      </c>
      <c r="U2563" s="157"/>
      <c r="V2563" s="83">
        <f>SUM(V2564)</f>
        <v>0</v>
      </c>
      <c r="W2563" s="88">
        <f>SUM(W2564)</f>
        <v>0</v>
      </c>
      <c r="X2563" s="177">
        <f t="shared" si="2460"/>
        <v>0</v>
      </c>
      <c r="Y2563" s="88">
        <f>SUM(Y2564)</f>
        <v>0</v>
      </c>
      <c r="Z2563" s="88">
        <f>SUM(Z2564)</f>
        <v>0</v>
      </c>
      <c r="AA2563" s="178">
        <f t="shared" si="2472"/>
        <v>0</v>
      </c>
      <c r="AB2563" s="157"/>
      <c r="AC2563" s="83">
        <f>SUM(AC2564)</f>
        <v>0</v>
      </c>
      <c r="AD2563" s="88">
        <f>SUM(AD2564)</f>
        <v>0</v>
      </c>
      <c r="AE2563" s="177">
        <f t="shared" si="2461"/>
        <v>0</v>
      </c>
      <c r="AF2563" s="88">
        <f>SUM(AF2564)</f>
        <v>0</v>
      </c>
      <c r="AG2563" s="88">
        <f>SUM(AG2564)</f>
        <v>0</v>
      </c>
      <c r="AH2563" s="178">
        <f t="shared" si="2473"/>
        <v>0</v>
      </c>
      <c r="AJ2563" s="84">
        <f t="shared" ref="AJ2563:AU2563" si="2486">SUM(AJ2564)</f>
        <v>0</v>
      </c>
      <c r="AK2563" s="86">
        <f t="shared" si="2486"/>
        <v>0</v>
      </c>
      <c r="AL2563" s="88">
        <f t="shared" si="2486"/>
        <v>0</v>
      </c>
      <c r="AM2563" s="86">
        <f t="shared" si="2486"/>
        <v>0</v>
      </c>
      <c r="AN2563" s="88">
        <f t="shared" si="2486"/>
        <v>0</v>
      </c>
      <c r="AO2563" s="86">
        <f t="shared" si="2486"/>
        <v>0</v>
      </c>
      <c r="AP2563" s="88">
        <f t="shared" si="2486"/>
        <v>0</v>
      </c>
      <c r="AQ2563" s="86">
        <f t="shared" si="2486"/>
        <v>0</v>
      </c>
      <c r="AR2563" s="88">
        <f t="shared" si="2486"/>
        <v>0</v>
      </c>
      <c r="AS2563" s="86">
        <f t="shared" si="2486"/>
        <v>0</v>
      </c>
      <c r="AT2563" s="88">
        <f t="shared" si="2486"/>
        <v>0</v>
      </c>
      <c r="AU2563" s="86">
        <f t="shared" si="2486"/>
        <v>0</v>
      </c>
      <c r="AV2563" s="86">
        <f t="shared" si="2463"/>
        <v>0</v>
      </c>
      <c r="AW2563" s="93">
        <f t="shared" si="2464"/>
        <v>0</v>
      </c>
      <c r="AY2563" s="86">
        <f t="shared" si="2465"/>
        <v>0</v>
      </c>
      <c r="AZ2563" s="86">
        <f t="shared" si="2466"/>
        <v>0</v>
      </c>
      <c r="BA2563" s="86">
        <f t="shared" si="2467"/>
        <v>0</v>
      </c>
      <c r="BB2563" s="86">
        <f t="shared" si="2468"/>
        <v>0</v>
      </c>
      <c r="BC2563" s="86">
        <f t="shared" si="2469"/>
        <v>0</v>
      </c>
      <c r="BD2563" s="86">
        <f t="shared" si="2470"/>
        <v>0</v>
      </c>
    </row>
    <row r="2564" spans="2:56" x14ac:dyDescent="0.3">
      <c r="B2564" s="169" t="s">
        <v>105</v>
      </c>
      <c r="C2564" s="248"/>
      <c r="D2564" s="249"/>
      <c r="E2564" s="172">
        <f t="shared" si="2456"/>
        <v>0</v>
      </c>
      <c r="F2564" s="248"/>
      <c r="G2564" s="249"/>
      <c r="H2564" s="172">
        <f t="shared" si="2457"/>
        <v>0</v>
      </c>
      <c r="I2564" s="248"/>
      <c r="J2564" s="250"/>
      <c r="K2564" s="174">
        <f t="shared" si="2458"/>
        <v>0</v>
      </c>
      <c r="L2564" s="248"/>
      <c r="M2564" s="250"/>
      <c r="N2564" s="251"/>
      <c r="O2564" s="248"/>
      <c r="P2564" s="251"/>
      <c r="Q2564" s="166">
        <f t="shared" si="2459"/>
        <v>0</v>
      </c>
      <c r="R2564" s="251"/>
      <c r="S2564" s="251"/>
      <c r="T2564" s="167">
        <f t="shared" si="2471"/>
        <v>0</v>
      </c>
      <c r="U2564" s="157"/>
      <c r="V2564" s="248"/>
      <c r="W2564" s="251"/>
      <c r="X2564" s="166">
        <f t="shared" si="2460"/>
        <v>0</v>
      </c>
      <c r="Y2564" s="251"/>
      <c r="Z2564" s="251"/>
      <c r="AA2564" s="167">
        <f t="shared" si="2472"/>
        <v>0</v>
      </c>
      <c r="AB2564" s="157"/>
      <c r="AC2564" s="248"/>
      <c r="AD2564" s="251"/>
      <c r="AE2564" s="166">
        <f t="shared" si="2461"/>
        <v>0</v>
      </c>
      <c r="AF2564" s="251"/>
      <c r="AG2564" s="251"/>
      <c r="AH2564" s="167">
        <f t="shared" si="2473"/>
        <v>0</v>
      </c>
      <c r="AJ2564" s="252"/>
      <c r="AK2564" s="253"/>
      <c r="AL2564" s="254"/>
      <c r="AM2564" s="253"/>
      <c r="AN2564" s="254"/>
      <c r="AO2564" s="253"/>
      <c r="AP2564" s="254"/>
      <c r="AQ2564" s="253"/>
      <c r="AR2564" s="254"/>
      <c r="AS2564" s="253"/>
      <c r="AT2564" s="254"/>
      <c r="AU2564" s="253"/>
      <c r="AV2564" s="163">
        <f t="shared" si="2463"/>
        <v>0</v>
      </c>
      <c r="AW2564" s="168">
        <f t="shared" si="2464"/>
        <v>0</v>
      </c>
      <c r="AY2564" s="163">
        <f t="shared" si="2465"/>
        <v>0</v>
      </c>
      <c r="AZ2564" s="163">
        <f t="shared" si="2466"/>
        <v>0</v>
      </c>
      <c r="BA2564" s="163">
        <f t="shared" si="2467"/>
        <v>0</v>
      </c>
      <c r="BB2564" s="163">
        <f t="shared" si="2468"/>
        <v>0</v>
      </c>
      <c r="BC2564" s="163">
        <f t="shared" si="2469"/>
        <v>0</v>
      </c>
      <c r="BD2564" s="163">
        <f t="shared" si="2470"/>
        <v>0</v>
      </c>
    </row>
    <row r="2565" spans="2:56" x14ac:dyDescent="0.3">
      <c r="B2565" s="179" t="s">
        <v>138</v>
      </c>
      <c r="C2565" s="83">
        <f>SUM(C2566)</f>
        <v>0</v>
      </c>
      <c r="D2565" s="84">
        <f>SUM(D2566)</f>
        <v>0</v>
      </c>
      <c r="E2565" s="85">
        <f t="shared" si="2456"/>
        <v>0</v>
      </c>
      <c r="F2565" s="83">
        <f>SUM(F2566)</f>
        <v>0</v>
      </c>
      <c r="G2565" s="84">
        <f>SUM(G2566)</f>
        <v>0</v>
      </c>
      <c r="H2565" s="85">
        <f t="shared" si="2457"/>
        <v>0</v>
      </c>
      <c r="I2565" s="83">
        <f>SUM(I2566)</f>
        <v>0</v>
      </c>
      <c r="J2565" s="86">
        <f>SUM(J2566)</f>
        <v>0</v>
      </c>
      <c r="K2565" s="87">
        <f t="shared" si="2458"/>
        <v>0</v>
      </c>
      <c r="L2565" s="83">
        <f>SUM(L2566)</f>
        <v>0</v>
      </c>
      <c r="M2565" s="86">
        <f>SUM(M2566)</f>
        <v>0</v>
      </c>
      <c r="N2565" s="88">
        <f>SUM(N2566)</f>
        <v>0</v>
      </c>
      <c r="O2565" s="83">
        <f>SUM(O2566)</f>
        <v>0</v>
      </c>
      <c r="P2565" s="88">
        <f>SUM(P2566)</f>
        <v>0</v>
      </c>
      <c r="Q2565" s="177">
        <f t="shared" si="2459"/>
        <v>0</v>
      </c>
      <c r="R2565" s="88">
        <f>SUM(R2566)</f>
        <v>0</v>
      </c>
      <c r="S2565" s="88">
        <f>SUM(S2566)</f>
        <v>0</v>
      </c>
      <c r="T2565" s="178">
        <f t="shared" si="2471"/>
        <v>0</v>
      </c>
      <c r="U2565" s="157"/>
      <c r="V2565" s="83">
        <f>SUM(V2566)</f>
        <v>0</v>
      </c>
      <c r="W2565" s="88">
        <f>SUM(W2566)</f>
        <v>0</v>
      </c>
      <c r="X2565" s="177">
        <f t="shared" si="2460"/>
        <v>0</v>
      </c>
      <c r="Y2565" s="88">
        <f>SUM(Y2566)</f>
        <v>0</v>
      </c>
      <c r="Z2565" s="88">
        <f>SUM(Z2566)</f>
        <v>0</v>
      </c>
      <c r="AA2565" s="178">
        <f t="shared" si="2472"/>
        <v>0</v>
      </c>
      <c r="AB2565" s="157"/>
      <c r="AC2565" s="83">
        <f>SUM(AC2566)</f>
        <v>0</v>
      </c>
      <c r="AD2565" s="88">
        <f>SUM(AD2566)</f>
        <v>0</v>
      </c>
      <c r="AE2565" s="177">
        <f t="shared" si="2461"/>
        <v>0</v>
      </c>
      <c r="AF2565" s="88">
        <f>SUM(AF2566)</f>
        <v>0</v>
      </c>
      <c r="AG2565" s="88">
        <f>SUM(AG2566)</f>
        <v>0</v>
      </c>
      <c r="AH2565" s="178">
        <f t="shared" si="2473"/>
        <v>0</v>
      </c>
      <c r="AJ2565" s="84">
        <f t="shared" ref="AJ2565:AU2565" si="2487">SUM(AJ2566)</f>
        <v>0</v>
      </c>
      <c r="AK2565" s="86">
        <f t="shared" si="2487"/>
        <v>0</v>
      </c>
      <c r="AL2565" s="88">
        <f t="shared" si="2487"/>
        <v>0</v>
      </c>
      <c r="AM2565" s="86">
        <f t="shared" si="2487"/>
        <v>0</v>
      </c>
      <c r="AN2565" s="88">
        <f t="shared" si="2487"/>
        <v>0</v>
      </c>
      <c r="AO2565" s="86">
        <f t="shared" si="2487"/>
        <v>0</v>
      </c>
      <c r="AP2565" s="88">
        <f t="shared" si="2487"/>
        <v>0</v>
      </c>
      <c r="AQ2565" s="86">
        <f t="shared" si="2487"/>
        <v>0</v>
      </c>
      <c r="AR2565" s="88">
        <f t="shared" si="2487"/>
        <v>0</v>
      </c>
      <c r="AS2565" s="86">
        <f t="shared" si="2487"/>
        <v>0</v>
      </c>
      <c r="AT2565" s="88">
        <f t="shared" si="2487"/>
        <v>0</v>
      </c>
      <c r="AU2565" s="86">
        <f t="shared" si="2487"/>
        <v>0</v>
      </c>
      <c r="AV2565" s="86">
        <f t="shared" si="2463"/>
        <v>0</v>
      </c>
      <c r="AW2565" s="93">
        <f t="shared" si="2464"/>
        <v>0</v>
      </c>
      <c r="AY2565" s="86">
        <f t="shared" si="2465"/>
        <v>0</v>
      </c>
      <c r="AZ2565" s="86">
        <f t="shared" si="2466"/>
        <v>0</v>
      </c>
      <c r="BA2565" s="86">
        <f t="shared" si="2467"/>
        <v>0</v>
      </c>
      <c r="BB2565" s="86">
        <f t="shared" si="2468"/>
        <v>0</v>
      </c>
      <c r="BC2565" s="86">
        <f t="shared" si="2469"/>
        <v>0</v>
      </c>
      <c r="BD2565" s="86">
        <f t="shared" si="2470"/>
        <v>0</v>
      </c>
    </row>
    <row r="2566" spans="2:56" x14ac:dyDescent="0.3">
      <c r="B2566" s="169" t="s">
        <v>139</v>
      </c>
      <c r="C2566" s="248"/>
      <c r="D2566" s="249"/>
      <c r="E2566" s="172">
        <f t="shared" si="2456"/>
        <v>0</v>
      </c>
      <c r="F2566" s="248"/>
      <c r="G2566" s="249"/>
      <c r="H2566" s="172">
        <f t="shared" si="2457"/>
        <v>0</v>
      </c>
      <c r="I2566" s="248"/>
      <c r="J2566" s="250"/>
      <c r="K2566" s="174">
        <f t="shared" si="2458"/>
        <v>0</v>
      </c>
      <c r="L2566" s="248"/>
      <c r="M2566" s="250"/>
      <c r="N2566" s="251"/>
      <c r="O2566" s="248"/>
      <c r="P2566" s="251"/>
      <c r="Q2566" s="166">
        <f t="shared" si="2459"/>
        <v>0</v>
      </c>
      <c r="R2566" s="251"/>
      <c r="S2566" s="251"/>
      <c r="T2566" s="167">
        <f t="shared" si="2471"/>
        <v>0</v>
      </c>
      <c r="U2566" s="157"/>
      <c r="V2566" s="248"/>
      <c r="W2566" s="251"/>
      <c r="X2566" s="166">
        <f t="shared" si="2460"/>
        <v>0</v>
      </c>
      <c r="Y2566" s="251"/>
      <c r="Z2566" s="251"/>
      <c r="AA2566" s="167">
        <f t="shared" si="2472"/>
        <v>0</v>
      </c>
      <c r="AB2566" s="157"/>
      <c r="AC2566" s="248"/>
      <c r="AD2566" s="251"/>
      <c r="AE2566" s="166">
        <f t="shared" si="2461"/>
        <v>0</v>
      </c>
      <c r="AF2566" s="251"/>
      <c r="AG2566" s="251"/>
      <c r="AH2566" s="167">
        <f t="shared" si="2473"/>
        <v>0</v>
      </c>
      <c r="AJ2566" s="252"/>
      <c r="AK2566" s="253"/>
      <c r="AL2566" s="254"/>
      <c r="AM2566" s="253"/>
      <c r="AN2566" s="254"/>
      <c r="AO2566" s="253"/>
      <c r="AP2566" s="254"/>
      <c r="AQ2566" s="253"/>
      <c r="AR2566" s="254"/>
      <c r="AS2566" s="253"/>
      <c r="AT2566" s="254"/>
      <c r="AU2566" s="253"/>
      <c r="AV2566" s="163">
        <f t="shared" si="2463"/>
        <v>0</v>
      </c>
      <c r="AW2566" s="168">
        <f t="shared" si="2464"/>
        <v>0</v>
      </c>
      <c r="AY2566" s="163">
        <f t="shared" si="2465"/>
        <v>0</v>
      </c>
      <c r="AZ2566" s="163">
        <f t="shared" si="2466"/>
        <v>0</v>
      </c>
      <c r="BA2566" s="163">
        <f t="shared" si="2467"/>
        <v>0</v>
      </c>
      <c r="BB2566" s="163">
        <f t="shared" si="2468"/>
        <v>0</v>
      </c>
      <c r="BC2566" s="163">
        <f t="shared" si="2469"/>
        <v>0</v>
      </c>
      <c r="BD2566" s="163">
        <f t="shared" si="2470"/>
        <v>0</v>
      </c>
    </row>
    <row r="2567" spans="2:56" x14ac:dyDescent="0.3">
      <c r="B2567" s="179" t="s">
        <v>140</v>
      </c>
      <c r="C2567" s="83">
        <f>SUM(C2568:C2576)</f>
        <v>0</v>
      </c>
      <c r="D2567" s="84">
        <f>SUM(D2568:D2576)</f>
        <v>0</v>
      </c>
      <c r="E2567" s="85">
        <f t="shared" si="2456"/>
        <v>0</v>
      </c>
      <c r="F2567" s="83">
        <f>SUM(F2568:F2576)</f>
        <v>0</v>
      </c>
      <c r="G2567" s="84">
        <f>SUM(G2568:G2576)</f>
        <v>0</v>
      </c>
      <c r="H2567" s="85">
        <f t="shared" si="2457"/>
        <v>0</v>
      </c>
      <c r="I2567" s="83">
        <f>SUM(I2568:I2576)</f>
        <v>18660</v>
      </c>
      <c r="J2567" s="86">
        <f>SUM(J2568:J2576)</f>
        <v>0</v>
      </c>
      <c r="K2567" s="87">
        <f t="shared" si="2458"/>
        <v>0</v>
      </c>
      <c r="L2567" s="83">
        <f>SUM(L2568:L2576)</f>
        <v>0</v>
      </c>
      <c r="M2567" s="86">
        <f>SUM(M2568:M2576)</f>
        <v>0</v>
      </c>
      <c r="N2567" s="88">
        <f>SUM(N2568:N2576)</f>
        <v>0</v>
      </c>
      <c r="O2567" s="83">
        <f>SUM(O2568:O2576)</f>
        <v>0</v>
      </c>
      <c r="P2567" s="88">
        <f>SUM(P2568:P2576)</f>
        <v>0</v>
      </c>
      <c r="Q2567" s="177">
        <f t="shared" si="2459"/>
        <v>0</v>
      </c>
      <c r="R2567" s="88">
        <f>SUM(R2568:R2576)</f>
        <v>0</v>
      </c>
      <c r="S2567" s="88">
        <f>SUM(S2568:S2576)</f>
        <v>0</v>
      </c>
      <c r="T2567" s="178">
        <f t="shared" si="2471"/>
        <v>0</v>
      </c>
      <c r="U2567" s="157"/>
      <c r="V2567" s="83">
        <f>SUM(V2568:V2576)</f>
        <v>0</v>
      </c>
      <c r="W2567" s="88">
        <f>SUM(W2568:W2576)</f>
        <v>0</v>
      </c>
      <c r="X2567" s="177">
        <f t="shared" si="2460"/>
        <v>0</v>
      </c>
      <c r="Y2567" s="88">
        <f>SUM(Y2568:Y2576)</f>
        <v>0</v>
      </c>
      <c r="Z2567" s="88">
        <f>SUM(Z2568:Z2576)</f>
        <v>0</v>
      </c>
      <c r="AA2567" s="178">
        <f t="shared" si="2472"/>
        <v>0</v>
      </c>
      <c r="AB2567" s="157"/>
      <c r="AC2567" s="83">
        <f>SUM(AC2568:AC2576)</f>
        <v>0</v>
      </c>
      <c r="AD2567" s="88">
        <f>SUM(AD2568:AD2576)</f>
        <v>0</v>
      </c>
      <c r="AE2567" s="177">
        <f t="shared" si="2461"/>
        <v>0</v>
      </c>
      <c r="AF2567" s="88">
        <f>SUM(AF2568:AF2576)</f>
        <v>0</v>
      </c>
      <c r="AG2567" s="88">
        <f>SUM(AG2568:AG2576)</f>
        <v>0</v>
      </c>
      <c r="AH2567" s="178">
        <f t="shared" si="2473"/>
        <v>0</v>
      </c>
      <c r="AJ2567" s="84">
        <f t="shared" ref="AJ2567:AU2567" si="2488">SUM(AJ2568:AJ2576)</f>
        <v>0</v>
      </c>
      <c r="AK2567" s="86">
        <f t="shared" si="2488"/>
        <v>0</v>
      </c>
      <c r="AL2567" s="88">
        <f t="shared" si="2488"/>
        <v>0</v>
      </c>
      <c r="AM2567" s="86">
        <f t="shared" si="2488"/>
        <v>0</v>
      </c>
      <c r="AN2567" s="88">
        <f t="shared" si="2488"/>
        <v>0</v>
      </c>
      <c r="AO2567" s="86">
        <f t="shared" si="2488"/>
        <v>0</v>
      </c>
      <c r="AP2567" s="88">
        <f t="shared" si="2488"/>
        <v>0</v>
      </c>
      <c r="AQ2567" s="86">
        <f t="shared" si="2488"/>
        <v>0</v>
      </c>
      <c r="AR2567" s="88">
        <f t="shared" si="2488"/>
        <v>0</v>
      </c>
      <c r="AS2567" s="86">
        <f t="shared" si="2488"/>
        <v>0</v>
      </c>
      <c r="AT2567" s="88">
        <f t="shared" si="2488"/>
        <v>0</v>
      </c>
      <c r="AU2567" s="86">
        <f t="shared" si="2488"/>
        <v>0</v>
      </c>
      <c r="AV2567" s="86">
        <f t="shared" si="2463"/>
        <v>0</v>
      </c>
      <c r="AW2567" s="93">
        <f t="shared" si="2464"/>
        <v>0</v>
      </c>
      <c r="AY2567" s="86">
        <f t="shared" si="2465"/>
        <v>0</v>
      </c>
      <c r="AZ2567" s="86">
        <f t="shared" si="2466"/>
        <v>0</v>
      </c>
      <c r="BA2567" s="86">
        <f t="shared" si="2467"/>
        <v>0</v>
      </c>
      <c r="BB2567" s="86">
        <f t="shared" si="2468"/>
        <v>0</v>
      </c>
      <c r="BC2567" s="86">
        <f t="shared" si="2469"/>
        <v>0</v>
      </c>
      <c r="BD2567" s="86">
        <f t="shared" si="2470"/>
        <v>0</v>
      </c>
    </row>
    <row r="2568" spans="2:56" x14ac:dyDescent="0.3">
      <c r="B2568" s="169" t="s">
        <v>141</v>
      </c>
      <c r="C2568" s="248"/>
      <c r="D2568" s="249"/>
      <c r="E2568" s="172">
        <f t="shared" si="2456"/>
        <v>0</v>
      </c>
      <c r="F2568" s="248"/>
      <c r="G2568" s="249"/>
      <c r="H2568" s="172">
        <f t="shared" si="2457"/>
        <v>0</v>
      </c>
      <c r="I2568" s="248"/>
      <c r="J2568" s="250"/>
      <c r="K2568" s="174">
        <f t="shared" si="2458"/>
        <v>0</v>
      </c>
      <c r="L2568" s="248"/>
      <c r="M2568" s="250"/>
      <c r="N2568" s="251"/>
      <c r="O2568" s="248"/>
      <c r="P2568" s="251"/>
      <c r="Q2568" s="166">
        <f t="shared" si="2459"/>
        <v>0</v>
      </c>
      <c r="R2568" s="251"/>
      <c r="S2568" s="251"/>
      <c r="T2568" s="167">
        <f t="shared" si="2471"/>
        <v>0</v>
      </c>
      <c r="U2568" s="157"/>
      <c r="V2568" s="248"/>
      <c r="W2568" s="251"/>
      <c r="X2568" s="166">
        <f t="shared" si="2460"/>
        <v>0</v>
      </c>
      <c r="Y2568" s="251"/>
      <c r="Z2568" s="251"/>
      <c r="AA2568" s="167">
        <f t="shared" si="2472"/>
        <v>0</v>
      </c>
      <c r="AB2568" s="157"/>
      <c r="AC2568" s="248"/>
      <c r="AD2568" s="251"/>
      <c r="AE2568" s="166">
        <f t="shared" si="2461"/>
        <v>0</v>
      </c>
      <c r="AF2568" s="251"/>
      <c r="AG2568" s="251"/>
      <c r="AH2568" s="167">
        <f t="shared" si="2473"/>
        <v>0</v>
      </c>
      <c r="AJ2568" s="252"/>
      <c r="AK2568" s="253"/>
      <c r="AL2568" s="254"/>
      <c r="AM2568" s="253"/>
      <c r="AN2568" s="254"/>
      <c r="AO2568" s="253"/>
      <c r="AP2568" s="254"/>
      <c r="AQ2568" s="253"/>
      <c r="AR2568" s="254"/>
      <c r="AS2568" s="253"/>
      <c r="AT2568" s="254"/>
      <c r="AU2568" s="253"/>
      <c r="AV2568" s="163">
        <f t="shared" si="2463"/>
        <v>0</v>
      </c>
      <c r="AW2568" s="168">
        <f t="shared" si="2464"/>
        <v>0</v>
      </c>
      <c r="AY2568" s="163">
        <f t="shared" si="2465"/>
        <v>0</v>
      </c>
      <c r="AZ2568" s="163">
        <f t="shared" si="2466"/>
        <v>0</v>
      </c>
      <c r="BA2568" s="163">
        <f t="shared" si="2467"/>
        <v>0</v>
      </c>
      <c r="BB2568" s="163">
        <f t="shared" si="2468"/>
        <v>0</v>
      </c>
      <c r="BC2568" s="163">
        <f t="shared" si="2469"/>
        <v>0</v>
      </c>
      <c r="BD2568" s="163">
        <f t="shared" si="2470"/>
        <v>0</v>
      </c>
    </row>
    <row r="2569" spans="2:56" x14ac:dyDescent="0.3">
      <c r="B2569" s="169" t="s">
        <v>142</v>
      </c>
      <c r="C2569" s="248"/>
      <c r="D2569" s="249"/>
      <c r="E2569" s="172">
        <f t="shared" si="2456"/>
        <v>0</v>
      </c>
      <c r="F2569" s="248"/>
      <c r="G2569" s="249"/>
      <c r="H2569" s="172">
        <f t="shared" si="2457"/>
        <v>0</v>
      </c>
      <c r="I2569" s="248"/>
      <c r="J2569" s="250"/>
      <c r="K2569" s="174">
        <f t="shared" si="2458"/>
        <v>0</v>
      </c>
      <c r="L2569" s="248"/>
      <c r="M2569" s="250"/>
      <c r="N2569" s="251"/>
      <c r="O2569" s="248"/>
      <c r="P2569" s="251"/>
      <c r="Q2569" s="166">
        <f t="shared" si="2459"/>
        <v>0</v>
      </c>
      <c r="R2569" s="251"/>
      <c r="S2569" s="251"/>
      <c r="T2569" s="167">
        <f t="shared" si="2471"/>
        <v>0</v>
      </c>
      <c r="U2569" s="157"/>
      <c r="V2569" s="248"/>
      <c r="W2569" s="251"/>
      <c r="X2569" s="166">
        <f t="shared" si="2460"/>
        <v>0</v>
      </c>
      <c r="Y2569" s="251"/>
      <c r="Z2569" s="251"/>
      <c r="AA2569" s="167">
        <f t="shared" si="2472"/>
        <v>0</v>
      </c>
      <c r="AB2569" s="157"/>
      <c r="AC2569" s="248"/>
      <c r="AD2569" s="251"/>
      <c r="AE2569" s="166">
        <f t="shared" si="2461"/>
        <v>0</v>
      </c>
      <c r="AF2569" s="251"/>
      <c r="AG2569" s="251"/>
      <c r="AH2569" s="167">
        <f t="shared" si="2473"/>
        <v>0</v>
      </c>
      <c r="AJ2569" s="252"/>
      <c r="AK2569" s="253"/>
      <c r="AL2569" s="254"/>
      <c r="AM2569" s="253"/>
      <c r="AN2569" s="254"/>
      <c r="AO2569" s="253"/>
      <c r="AP2569" s="254"/>
      <c r="AQ2569" s="253"/>
      <c r="AR2569" s="254"/>
      <c r="AS2569" s="253"/>
      <c r="AT2569" s="254"/>
      <c r="AU2569" s="253"/>
      <c r="AV2569" s="163">
        <f t="shared" si="2463"/>
        <v>0</v>
      </c>
      <c r="AW2569" s="168">
        <f t="shared" si="2464"/>
        <v>0</v>
      </c>
      <c r="AY2569" s="163">
        <f t="shared" si="2465"/>
        <v>0</v>
      </c>
      <c r="AZ2569" s="163">
        <f t="shared" si="2466"/>
        <v>0</v>
      </c>
      <c r="BA2569" s="163">
        <f t="shared" si="2467"/>
        <v>0</v>
      </c>
      <c r="BB2569" s="163">
        <f t="shared" si="2468"/>
        <v>0</v>
      </c>
      <c r="BC2569" s="163">
        <f t="shared" si="2469"/>
        <v>0</v>
      </c>
      <c r="BD2569" s="163">
        <f t="shared" si="2470"/>
        <v>0</v>
      </c>
    </row>
    <row r="2570" spans="2:56" x14ac:dyDescent="0.3">
      <c r="B2570" s="169" t="s">
        <v>143</v>
      </c>
      <c r="C2570" s="248"/>
      <c r="D2570" s="249"/>
      <c r="E2570" s="172">
        <f t="shared" si="2456"/>
        <v>0</v>
      </c>
      <c r="F2570" s="248"/>
      <c r="G2570" s="249"/>
      <c r="H2570" s="172">
        <f t="shared" si="2457"/>
        <v>0</v>
      </c>
      <c r="I2570" s="248"/>
      <c r="J2570" s="250"/>
      <c r="K2570" s="174">
        <f t="shared" si="2458"/>
        <v>0</v>
      </c>
      <c r="L2570" s="248"/>
      <c r="M2570" s="250"/>
      <c r="N2570" s="251"/>
      <c r="O2570" s="248"/>
      <c r="P2570" s="251"/>
      <c r="Q2570" s="166">
        <f t="shared" si="2459"/>
        <v>0</v>
      </c>
      <c r="R2570" s="251"/>
      <c r="S2570" s="251"/>
      <c r="T2570" s="167">
        <f t="shared" si="2471"/>
        <v>0</v>
      </c>
      <c r="U2570" s="157"/>
      <c r="V2570" s="248"/>
      <c r="W2570" s="251"/>
      <c r="X2570" s="166">
        <f t="shared" si="2460"/>
        <v>0</v>
      </c>
      <c r="Y2570" s="251"/>
      <c r="Z2570" s="251"/>
      <c r="AA2570" s="167">
        <f t="shared" si="2472"/>
        <v>0</v>
      </c>
      <c r="AB2570" s="157"/>
      <c r="AC2570" s="248"/>
      <c r="AD2570" s="251"/>
      <c r="AE2570" s="166">
        <f t="shared" si="2461"/>
        <v>0</v>
      </c>
      <c r="AF2570" s="251"/>
      <c r="AG2570" s="251"/>
      <c r="AH2570" s="167">
        <f t="shared" si="2473"/>
        <v>0</v>
      </c>
      <c r="AJ2570" s="252"/>
      <c r="AK2570" s="253"/>
      <c r="AL2570" s="254"/>
      <c r="AM2570" s="253"/>
      <c r="AN2570" s="254"/>
      <c r="AO2570" s="253"/>
      <c r="AP2570" s="254"/>
      <c r="AQ2570" s="253"/>
      <c r="AR2570" s="254"/>
      <c r="AS2570" s="253"/>
      <c r="AT2570" s="254"/>
      <c r="AU2570" s="253"/>
      <c r="AV2570" s="163">
        <f t="shared" si="2463"/>
        <v>0</v>
      </c>
      <c r="AW2570" s="168">
        <f t="shared" si="2464"/>
        <v>0</v>
      </c>
      <c r="AY2570" s="163">
        <f t="shared" si="2465"/>
        <v>0</v>
      </c>
      <c r="AZ2570" s="163">
        <f t="shared" si="2466"/>
        <v>0</v>
      </c>
      <c r="BA2570" s="163">
        <f t="shared" si="2467"/>
        <v>0</v>
      </c>
      <c r="BB2570" s="163">
        <f t="shared" si="2468"/>
        <v>0</v>
      </c>
      <c r="BC2570" s="163">
        <f t="shared" si="2469"/>
        <v>0</v>
      </c>
      <c r="BD2570" s="163">
        <f t="shared" si="2470"/>
        <v>0</v>
      </c>
    </row>
    <row r="2571" spans="2:56" x14ac:dyDescent="0.3">
      <c r="B2571" s="169" t="s">
        <v>144</v>
      </c>
      <c r="C2571" s="248"/>
      <c r="D2571" s="249"/>
      <c r="E2571" s="172">
        <f t="shared" si="2456"/>
        <v>0</v>
      </c>
      <c r="F2571" s="248"/>
      <c r="G2571" s="249"/>
      <c r="H2571" s="172">
        <f t="shared" si="2457"/>
        <v>0</v>
      </c>
      <c r="I2571" s="248"/>
      <c r="J2571" s="250"/>
      <c r="K2571" s="174">
        <f t="shared" si="2458"/>
        <v>0</v>
      </c>
      <c r="L2571" s="248"/>
      <c r="M2571" s="250"/>
      <c r="N2571" s="251"/>
      <c r="O2571" s="248"/>
      <c r="P2571" s="251"/>
      <c r="Q2571" s="166">
        <f t="shared" si="2459"/>
        <v>0</v>
      </c>
      <c r="R2571" s="251"/>
      <c r="S2571" s="251"/>
      <c r="T2571" s="167">
        <f t="shared" si="2471"/>
        <v>0</v>
      </c>
      <c r="U2571" s="157"/>
      <c r="V2571" s="248"/>
      <c r="W2571" s="251"/>
      <c r="X2571" s="166">
        <f t="shared" si="2460"/>
        <v>0</v>
      </c>
      <c r="Y2571" s="251"/>
      <c r="Z2571" s="251"/>
      <c r="AA2571" s="167">
        <f t="shared" si="2472"/>
        <v>0</v>
      </c>
      <c r="AB2571" s="157"/>
      <c r="AC2571" s="248"/>
      <c r="AD2571" s="251"/>
      <c r="AE2571" s="166">
        <f t="shared" si="2461"/>
        <v>0</v>
      </c>
      <c r="AF2571" s="251"/>
      <c r="AG2571" s="251"/>
      <c r="AH2571" s="167">
        <f t="shared" si="2473"/>
        <v>0</v>
      </c>
      <c r="AJ2571" s="252"/>
      <c r="AK2571" s="253"/>
      <c r="AL2571" s="254"/>
      <c r="AM2571" s="253"/>
      <c r="AN2571" s="254"/>
      <c r="AO2571" s="253"/>
      <c r="AP2571" s="254"/>
      <c r="AQ2571" s="253"/>
      <c r="AR2571" s="254"/>
      <c r="AS2571" s="253"/>
      <c r="AT2571" s="254"/>
      <c r="AU2571" s="253"/>
      <c r="AV2571" s="163">
        <f t="shared" si="2463"/>
        <v>0</v>
      </c>
      <c r="AW2571" s="168">
        <f t="shared" si="2464"/>
        <v>0</v>
      </c>
      <c r="AY2571" s="163">
        <f t="shared" si="2465"/>
        <v>0</v>
      </c>
      <c r="AZ2571" s="163">
        <f t="shared" si="2466"/>
        <v>0</v>
      </c>
      <c r="BA2571" s="163">
        <f t="shared" si="2467"/>
        <v>0</v>
      </c>
      <c r="BB2571" s="163">
        <f t="shared" si="2468"/>
        <v>0</v>
      </c>
      <c r="BC2571" s="163">
        <f t="shared" si="2469"/>
        <v>0</v>
      </c>
      <c r="BD2571" s="163">
        <f t="shared" si="2470"/>
        <v>0</v>
      </c>
    </row>
    <row r="2572" spans="2:56" x14ac:dyDescent="0.3">
      <c r="B2572" s="169" t="s">
        <v>145</v>
      </c>
      <c r="C2572" s="248"/>
      <c r="D2572" s="249"/>
      <c r="E2572" s="172">
        <f t="shared" si="2456"/>
        <v>0</v>
      </c>
      <c r="F2572" s="248"/>
      <c r="G2572" s="249"/>
      <c r="H2572" s="172">
        <f t="shared" si="2457"/>
        <v>0</v>
      </c>
      <c r="I2572" s="248"/>
      <c r="J2572" s="250"/>
      <c r="K2572" s="174">
        <f t="shared" si="2458"/>
        <v>0</v>
      </c>
      <c r="L2572" s="248"/>
      <c r="M2572" s="250"/>
      <c r="N2572" s="251"/>
      <c r="O2572" s="248"/>
      <c r="P2572" s="251"/>
      <c r="Q2572" s="166">
        <f t="shared" si="2459"/>
        <v>0</v>
      </c>
      <c r="R2572" s="251"/>
      <c r="S2572" s="251"/>
      <c r="T2572" s="167">
        <f t="shared" si="2471"/>
        <v>0</v>
      </c>
      <c r="U2572" s="157"/>
      <c r="V2572" s="248"/>
      <c r="W2572" s="251"/>
      <c r="X2572" s="166">
        <f t="shared" si="2460"/>
        <v>0</v>
      </c>
      <c r="Y2572" s="251"/>
      <c r="Z2572" s="251"/>
      <c r="AA2572" s="167">
        <f t="shared" si="2472"/>
        <v>0</v>
      </c>
      <c r="AB2572" s="157"/>
      <c r="AC2572" s="248"/>
      <c r="AD2572" s="251"/>
      <c r="AE2572" s="166">
        <f t="shared" si="2461"/>
        <v>0</v>
      </c>
      <c r="AF2572" s="251"/>
      <c r="AG2572" s="251"/>
      <c r="AH2572" s="167">
        <f t="shared" si="2473"/>
        <v>0</v>
      </c>
      <c r="AJ2572" s="252"/>
      <c r="AK2572" s="253"/>
      <c r="AL2572" s="254"/>
      <c r="AM2572" s="253"/>
      <c r="AN2572" s="254"/>
      <c r="AO2572" s="253"/>
      <c r="AP2572" s="254"/>
      <c r="AQ2572" s="253"/>
      <c r="AR2572" s="254"/>
      <c r="AS2572" s="253"/>
      <c r="AT2572" s="254"/>
      <c r="AU2572" s="253"/>
      <c r="AV2572" s="163">
        <f t="shared" si="2463"/>
        <v>0</v>
      </c>
      <c r="AW2572" s="168">
        <f t="shared" si="2464"/>
        <v>0</v>
      </c>
      <c r="AY2572" s="163">
        <f t="shared" si="2465"/>
        <v>0</v>
      </c>
      <c r="AZ2572" s="163">
        <f t="shared" si="2466"/>
        <v>0</v>
      </c>
      <c r="BA2572" s="163">
        <f t="shared" si="2467"/>
        <v>0</v>
      </c>
      <c r="BB2572" s="163">
        <f t="shared" si="2468"/>
        <v>0</v>
      </c>
      <c r="BC2572" s="163">
        <f t="shared" si="2469"/>
        <v>0</v>
      </c>
      <c r="BD2572" s="163">
        <f t="shared" si="2470"/>
        <v>0</v>
      </c>
    </row>
    <row r="2573" spans="2:56" x14ac:dyDescent="0.3">
      <c r="B2573" s="169" t="s">
        <v>146</v>
      </c>
      <c r="C2573" s="248"/>
      <c r="D2573" s="249"/>
      <c r="E2573" s="172">
        <f t="shared" si="2456"/>
        <v>0</v>
      </c>
      <c r="F2573" s="248"/>
      <c r="G2573" s="249"/>
      <c r="H2573" s="172">
        <f t="shared" si="2457"/>
        <v>0</v>
      </c>
      <c r="I2573" s="248"/>
      <c r="J2573" s="250"/>
      <c r="K2573" s="174">
        <f t="shared" si="2458"/>
        <v>0</v>
      </c>
      <c r="L2573" s="248"/>
      <c r="M2573" s="250"/>
      <c r="N2573" s="251"/>
      <c r="O2573" s="248"/>
      <c r="P2573" s="251"/>
      <c r="Q2573" s="166">
        <f t="shared" si="2459"/>
        <v>0</v>
      </c>
      <c r="R2573" s="251"/>
      <c r="S2573" s="251"/>
      <c r="T2573" s="167">
        <f t="shared" si="2471"/>
        <v>0</v>
      </c>
      <c r="U2573" s="157"/>
      <c r="V2573" s="248"/>
      <c r="W2573" s="251"/>
      <c r="X2573" s="166">
        <f t="shared" si="2460"/>
        <v>0</v>
      </c>
      <c r="Y2573" s="251"/>
      <c r="Z2573" s="251"/>
      <c r="AA2573" s="167">
        <f t="shared" si="2472"/>
        <v>0</v>
      </c>
      <c r="AB2573" s="157"/>
      <c r="AC2573" s="248"/>
      <c r="AD2573" s="251"/>
      <c r="AE2573" s="166">
        <f t="shared" si="2461"/>
        <v>0</v>
      </c>
      <c r="AF2573" s="251"/>
      <c r="AG2573" s="251"/>
      <c r="AH2573" s="167">
        <f t="shared" si="2473"/>
        <v>0</v>
      </c>
      <c r="AJ2573" s="252"/>
      <c r="AK2573" s="253"/>
      <c r="AL2573" s="254"/>
      <c r="AM2573" s="253"/>
      <c r="AN2573" s="254"/>
      <c r="AO2573" s="253"/>
      <c r="AP2573" s="254"/>
      <c r="AQ2573" s="253"/>
      <c r="AR2573" s="254"/>
      <c r="AS2573" s="253"/>
      <c r="AT2573" s="254"/>
      <c r="AU2573" s="253"/>
      <c r="AV2573" s="163">
        <f t="shared" si="2463"/>
        <v>0</v>
      </c>
      <c r="AW2573" s="168">
        <f t="shared" si="2464"/>
        <v>0</v>
      </c>
      <c r="AY2573" s="163">
        <f t="shared" si="2465"/>
        <v>0</v>
      </c>
      <c r="AZ2573" s="163">
        <f t="shared" si="2466"/>
        <v>0</v>
      </c>
      <c r="BA2573" s="163">
        <f t="shared" si="2467"/>
        <v>0</v>
      </c>
      <c r="BB2573" s="163">
        <f t="shared" si="2468"/>
        <v>0</v>
      </c>
      <c r="BC2573" s="163">
        <f t="shared" si="2469"/>
        <v>0</v>
      </c>
      <c r="BD2573" s="163">
        <f t="shared" si="2470"/>
        <v>0</v>
      </c>
    </row>
    <row r="2574" spans="2:56" x14ac:dyDescent="0.3">
      <c r="B2574" s="169" t="s">
        <v>147</v>
      </c>
      <c r="C2574" s="248"/>
      <c r="D2574" s="249"/>
      <c r="E2574" s="172">
        <f t="shared" si="2456"/>
        <v>0</v>
      </c>
      <c r="F2574" s="248"/>
      <c r="G2574" s="249"/>
      <c r="H2574" s="172">
        <f t="shared" si="2457"/>
        <v>0</v>
      </c>
      <c r="I2574" s="248">
        <v>18660</v>
      </c>
      <c r="J2574" s="250"/>
      <c r="K2574" s="174">
        <f t="shared" si="2458"/>
        <v>0</v>
      </c>
      <c r="L2574" s="248"/>
      <c r="M2574" s="250"/>
      <c r="N2574" s="251"/>
      <c r="O2574" s="248"/>
      <c r="P2574" s="251"/>
      <c r="Q2574" s="166">
        <f t="shared" si="2459"/>
        <v>0</v>
      </c>
      <c r="R2574" s="251"/>
      <c r="S2574" s="251"/>
      <c r="T2574" s="167">
        <f t="shared" si="2471"/>
        <v>0</v>
      </c>
      <c r="U2574" s="157"/>
      <c r="V2574" s="248"/>
      <c r="W2574" s="251"/>
      <c r="X2574" s="166">
        <f t="shared" si="2460"/>
        <v>0</v>
      </c>
      <c r="Y2574" s="251"/>
      <c r="Z2574" s="251"/>
      <c r="AA2574" s="167">
        <f t="shared" si="2472"/>
        <v>0</v>
      </c>
      <c r="AB2574" s="157"/>
      <c r="AC2574" s="248"/>
      <c r="AD2574" s="251"/>
      <c r="AE2574" s="166">
        <f t="shared" si="2461"/>
        <v>0</v>
      </c>
      <c r="AF2574" s="251"/>
      <c r="AG2574" s="251"/>
      <c r="AH2574" s="167">
        <f t="shared" si="2473"/>
        <v>0</v>
      </c>
      <c r="AJ2574" s="252"/>
      <c r="AK2574" s="253"/>
      <c r="AL2574" s="254"/>
      <c r="AM2574" s="253"/>
      <c r="AN2574" s="254"/>
      <c r="AO2574" s="253"/>
      <c r="AP2574" s="254"/>
      <c r="AQ2574" s="253"/>
      <c r="AR2574" s="254"/>
      <c r="AS2574" s="253"/>
      <c r="AT2574" s="254"/>
      <c r="AU2574" s="253"/>
      <c r="AV2574" s="163">
        <f t="shared" si="2463"/>
        <v>0</v>
      </c>
      <c r="AW2574" s="168">
        <f t="shared" si="2464"/>
        <v>0</v>
      </c>
      <c r="AY2574" s="163">
        <f t="shared" si="2465"/>
        <v>0</v>
      </c>
      <c r="AZ2574" s="163">
        <f t="shared" si="2466"/>
        <v>0</v>
      </c>
      <c r="BA2574" s="163">
        <f t="shared" si="2467"/>
        <v>0</v>
      </c>
      <c r="BB2574" s="163">
        <f t="shared" si="2468"/>
        <v>0</v>
      </c>
      <c r="BC2574" s="163">
        <f t="shared" si="2469"/>
        <v>0</v>
      </c>
      <c r="BD2574" s="163">
        <f t="shared" si="2470"/>
        <v>0</v>
      </c>
    </row>
    <row r="2575" spans="2:56" x14ac:dyDescent="0.3">
      <c r="B2575" s="169" t="s">
        <v>148</v>
      </c>
      <c r="C2575" s="248"/>
      <c r="D2575" s="249"/>
      <c r="E2575" s="172">
        <f t="shared" si="2456"/>
        <v>0</v>
      </c>
      <c r="F2575" s="248"/>
      <c r="G2575" s="249"/>
      <c r="H2575" s="172">
        <f t="shared" si="2457"/>
        <v>0</v>
      </c>
      <c r="I2575" s="248"/>
      <c r="J2575" s="250"/>
      <c r="K2575" s="174">
        <f t="shared" si="2458"/>
        <v>0</v>
      </c>
      <c r="L2575" s="248"/>
      <c r="M2575" s="250"/>
      <c r="N2575" s="251"/>
      <c r="O2575" s="248"/>
      <c r="P2575" s="251"/>
      <c r="Q2575" s="166">
        <f t="shared" si="2459"/>
        <v>0</v>
      </c>
      <c r="R2575" s="251"/>
      <c r="S2575" s="251"/>
      <c r="T2575" s="167">
        <f t="shared" si="2471"/>
        <v>0</v>
      </c>
      <c r="U2575" s="157"/>
      <c r="V2575" s="248"/>
      <c r="W2575" s="251"/>
      <c r="X2575" s="166">
        <f t="shared" si="2460"/>
        <v>0</v>
      </c>
      <c r="Y2575" s="251"/>
      <c r="Z2575" s="251"/>
      <c r="AA2575" s="167">
        <f t="shared" si="2472"/>
        <v>0</v>
      </c>
      <c r="AB2575" s="157"/>
      <c r="AC2575" s="248"/>
      <c r="AD2575" s="251"/>
      <c r="AE2575" s="166">
        <f t="shared" si="2461"/>
        <v>0</v>
      </c>
      <c r="AF2575" s="251"/>
      <c r="AG2575" s="251"/>
      <c r="AH2575" s="167">
        <f t="shared" si="2473"/>
        <v>0</v>
      </c>
      <c r="AJ2575" s="252"/>
      <c r="AK2575" s="253"/>
      <c r="AL2575" s="254"/>
      <c r="AM2575" s="253"/>
      <c r="AN2575" s="254"/>
      <c r="AO2575" s="253"/>
      <c r="AP2575" s="254"/>
      <c r="AQ2575" s="253"/>
      <c r="AR2575" s="254"/>
      <c r="AS2575" s="253"/>
      <c r="AT2575" s="254"/>
      <c r="AU2575" s="253"/>
      <c r="AV2575" s="163">
        <f t="shared" si="2463"/>
        <v>0</v>
      </c>
      <c r="AW2575" s="168">
        <f t="shared" si="2464"/>
        <v>0</v>
      </c>
      <c r="AY2575" s="163">
        <f t="shared" si="2465"/>
        <v>0</v>
      </c>
      <c r="AZ2575" s="163">
        <f t="shared" si="2466"/>
        <v>0</v>
      </c>
      <c r="BA2575" s="163">
        <f t="shared" si="2467"/>
        <v>0</v>
      </c>
      <c r="BB2575" s="163">
        <f t="shared" si="2468"/>
        <v>0</v>
      </c>
      <c r="BC2575" s="163">
        <f t="shared" si="2469"/>
        <v>0</v>
      </c>
      <c r="BD2575" s="163">
        <f t="shared" si="2470"/>
        <v>0</v>
      </c>
    </row>
    <row r="2576" spans="2:56" x14ac:dyDescent="0.3">
      <c r="B2576" s="169" t="s">
        <v>149</v>
      </c>
      <c r="C2576" s="248"/>
      <c r="D2576" s="249"/>
      <c r="E2576" s="172">
        <f t="shared" si="2456"/>
        <v>0</v>
      </c>
      <c r="F2576" s="248"/>
      <c r="G2576" s="249"/>
      <c r="H2576" s="172">
        <f t="shared" si="2457"/>
        <v>0</v>
      </c>
      <c r="I2576" s="248"/>
      <c r="J2576" s="250"/>
      <c r="K2576" s="174">
        <f t="shared" si="2458"/>
        <v>0</v>
      </c>
      <c r="L2576" s="248"/>
      <c r="M2576" s="250"/>
      <c r="N2576" s="251"/>
      <c r="O2576" s="248"/>
      <c r="P2576" s="251"/>
      <c r="Q2576" s="166">
        <f t="shared" si="2459"/>
        <v>0</v>
      </c>
      <c r="R2576" s="251"/>
      <c r="S2576" s="251"/>
      <c r="T2576" s="167">
        <f t="shared" si="2471"/>
        <v>0</v>
      </c>
      <c r="U2576" s="157"/>
      <c r="V2576" s="248"/>
      <c r="W2576" s="251"/>
      <c r="X2576" s="166">
        <f t="shared" si="2460"/>
        <v>0</v>
      </c>
      <c r="Y2576" s="251"/>
      <c r="Z2576" s="251"/>
      <c r="AA2576" s="167">
        <f t="shared" si="2472"/>
        <v>0</v>
      </c>
      <c r="AB2576" s="157"/>
      <c r="AC2576" s="248"/>
      <c r="AD2576" s="251"/>
      <c r="AE2576" s="166">
        <f t="shared" si="2461"/>
        <v>0</v>
      </c>
      <c r="AF2576" s="251"/>
      <c r="AG2576" s="251"/>
      <c r="AH2576" s="167">
        <f t="shared" si="2473"/>
        <v>0</v>
      </c>
      <c r="AJ2576" s="252"/>
      <c r="AK2576" s="253"/>
      <c r="AL2576" s="254"/>
      <c r="AM2576" s="253"/>
      <c r="AN2576" s="254"/>
      <c r="AO2576" s="253"/>
      <c r="AP2576" s="254"/>
      <c r="AQ2576" s="253"/>
      <c r="AR2576" s="254"/>
      <c r="AS2576" s="253"/>
      <c r="AT2576" s="254"/>
      <c r="AU2576" s="253"/>
      <c r="AV2576" s="163">
        <f t="shared" si="2463"/>
        <v>0</v>
      </c>
      <c r="AW2576" s="168">
        <f t="shared" si="2464"/>
        <v>0</v>
      </c>
      <c r="AY2576" s="163">
        <f t="shared" si="2465"/>
        <v>0</v>
      </c>
      <c r="AZ2576" s="163">
        <f t="shared" si="2466"/>
        <v>0</v>
      </c>
      <c r="BA2576" s="163">
        <f t="shared" si="2467"/>
        <v>0</v>
      </c>
      <c r="BB2576" s="163">
        <f t="shared" si="2468"/>
        <v>0</v>
      </c>
      <c r="BC2576" s="163">
        <f t="shared" si="2469"/>
        <v>0</v>
      </c>
      <c r="BD2576" s="163">
        <f t="shared" si="2470"/>
        <v>0</v>
      </c>
    </row>
    <row r="2577" spans="2:56" x14ac:dyDescent="0.3">
      <c r="B2577" s="179" t="s">
        <v>150</v>
      </c>
      <c r="C2577" s="83">
        <f>SUM(C2578:C2584)</f>
        <v>0</v>
      </c>
      <c r="D2577" s="84">
        <f>SUM(D2578:D2584)</f>
        <v>0</v>
      </c>
      <c r="E2577" s="85">
        <f t="shared" si="2456"/>
        <v>0</v>
      </c>
      <c r="F2577" s="83">
        <f>SUM(F2578:F2584)</f>
        <v>0</v>
      </c>
      <c r="G2577" s="84">
        <f>SUM(G2578:G2584)</f>
        <v>0</v>
      </c>
      <c r="H2577" s="85">
        <f t="shared" si="2457"/>
        <v>0</v>
      </c>
      <c r="I2577" s="83">
        <f>SUM(I2578:I2584)</f>
        <v>0</v>
      </c>
      <c r="J2577" s="86">
        <f>SUM(J2578:J2584)</f>
        <v>0</v>
      </c>
      <c r="K2577" s="87">
        <f t="shared" si="2458"/>
        <v>0</v>
      </c>
      <c r="L2577" s="83">
        <f>SUM(L2578:L2584)</f>
        <v>0</v>
      </c>
      <c r="M2577" s="86">
        <f>SUM(M2578:M2584)</f>
        <v>12400</v>
      </c>
      <c r="N2577" s="88">
        <f>SUM(N2578:N2584)</f>
        <v>0</v>
      </c>
      <c r="O2577" s="83">
        <f>SUM(O2578:O2584)</f>
        <v>0</v>
      </c>
      <c r="P2577" s="88">
        <f>SUM(P2578:P2584)</f>
        <v>0</v>
      </c>
      <c r="Q2577" s="177">
        <f t="shared" si="2459"/>
        <v>0</v>
      </c>
      <c r="R2577" s="88">
        <f>SUM(R2578:R2584)</f>
        <v>0</v>
      </c>
      <c r="S2577" s="88">
        <f>SUM(S2578:S2584)</f>
        <v>0</v>
      </c>
      <c r="T2577" s="178">
        <f t="shared" si="2471"/>
        <v>0</v>
      </c>
      <c r="U2577" s="157"/>
      <c r="V2577" s="83">
        <f>SUM(V2578:V2584)</f>
        <v>0</v>
      </c>
      <c r="W2577" s="88">
        <f>SUM(W2578:W2584)</f>
        <v>0</v>
      </c>
      <c r="X2577" s="177">
        <f t="shared" si="2460"/>
        <v>0</v>
      </c>
      <c r="Y2577" s="88">
        <f>SUM(Y2578:Y2584)</f>
        <v>0</v>
      </c>
      <c r="Z2577" s="88">
        <f>SUM(Z2578:Z2584)</f>
        <v>0</v>
      </c>
      <c r="AA2577" s="178">
        <f t="shared" si="2472"/>
        <v>0</v>
      </c>
      <c r="AB2577" s="157"/>
      <c r="AC2577" s="83">
        <f>SUM(AC2578:AC2584)</f>
        <v>0</v>
      </c>
      <c r="AD2577" s="88">
        <f>SUM(AD2578:AD2584)</f>
        <v>0</v>
      </c>
      <c r="AE2577" s="177">
        <f t="shared" si="2461"/>
        <v>0</v>
      </c>
      <c r="AF2577" s="88">
        <f>SUM(AF2578:AF2584)</f>
        <v>0</v>
      </c>
      <c r="AG2577" s="88">
        <f>SUM(AG2578:AG2584)</f>
        <v>0</v>
      </c>
      <c r="AH2577" s="178">
        <f t="shared" si="2473"/>
        <v>0</v>
      </c>
      <c r="AJ2577" s="84">
        <f t="shared" ref="AJ2577:AU2577" si="2489">SUM(AJ2578:AJ2584)</f>
        <v>0</v>
      </c>
      <c r="AK2577" s="86">
        <f t="shared" si="2489"/>
        <v>0</v>
      </c>
      <c r="AL2577" s="88">
        <f t="shared" si="2489"/>
        <v>0</v>
      </c>
      <c r="AM2577" s="86">
        <f t="shared" si="2489"/>
        <v>0</v>
      </c>
      <c r="AN2577" s="88">
        <f t="shared" si="2489"/>
        <v>0</v>
      </c>
      <c r="AO2577" s="86">
        <f t="shared" si="2489"/>
        <v>0</v>
      </c>
      <c r="AP2577" s="88">
        <f t="shared" si="2489"/>
        <v>0</v>
      </c>
      <c r="AQ2577" s="86">
        <f t="shared" si="2489"/>
        <v>0</v>
      </c>
      <c r="AR2577" s="88">
        <f t="shared" si="2489"/>
        <v>0</v>
      </c>
      <c r="AS2577" s="86">
        <f t="shared" si="2489"/>
        <v>0</v>
      </c>
      <c r="AT2577" s="88">
        <f t="shared" si="2489"/>
        <v>0</v>
      </c>
      <c r="AU2577" s="86">
        <f t="shared" si="2489"/>
        <v>0</v>
      </c>
      <c r="AV2577" s="86">
        <f t="shared" si="2463"/>
        <v>0</v>
      </c>
      <c r="AW2577" s="93">
        <f t="shared" si="2464"/>
        <v>0</v>
      </c>
      <c r="AY2577" s="86">
        <f t="shared" si="2465"/>
        <v>0</v>
      </c>
      <c r="AZ2577" s="86">
        <f t="shared" si="2466"/>
        <v>0</v>
      </c>
      <c r="BA2577" s="86">
        <f t="shared" si="2467"/>
        <v>0</v>
      </c>
      <c r="BB2577" s="86">
        <f t="shared" si="2468"/>
        <v>0</v>
      </c>
      <c r="BC2577" s="86">
        <f t="shared" si="2469"/>
        <v>0</v>
      </c>
      <c r="BD2577" s="86">
        <f t="shared" si="2470"/>
        <v>0</v>
      </c>
    </row>
    <row r="2578" spans="2:56" x14ac:dyDescent="0.3">
      <c r="B2578" s="169" t="s">
        <v>151</v>
      </c>
      <c r="C2578" s="248"/>
      <c r="D2578" s="249"/>
      <c r="E2578" s="172">
        <f t="shared" si="2456"/>
        <v>0</v>
      </c>
      <c r="F2578" s="248"/>
      <c r="G2578" s="249"/>
      <c r="H2578" s="172">
        <f t="shared" si="2457"/>
        <v>0</v>
      </c>
      <c r="I2578" s="248"/>
      <c r="J2578" s="250"/>
      <c r="K2578" s="174">
        <f t="shared" si="2458"/>
        <v>0</v>
      </c>
      <c r="L2578" s="248"/>
      <c r="M2578" s="250"/>
      <c r="N2578" s="251"/>
      <c r="O2578" s="248"/>
      <c r="P2578" s="251"/>
      <c r="Q2578" s="166">
        <f t="shared" si="2459"/>
        <v>0</v>
      </c>
      <c r="R2578" s="251"/>
      <c r="S2578" s="251"/>
      <c r="T2578" s="167">
        <f t="shared" si="2471"/>
        <v>0</v>
      </c>
      <c r="U2578" s="157"/>
      <c r="V2578" s="248"/>
      <c r="W2578" s="251"/>
      <c r="X2578" s="166">
        <f t="shared" si="2460"/>
        <v>0</v>
      </c>
      <c r="Y2578" s="251"/>
      <c r="Z2578" s="251"/>
      <c r="AA2578" s="167">
        <f t="shared" si="2472"/>
        <v>0</v>
      </c>
      <c r="AB2578" s="157"/>
      <c r="AC2578" s="248"/>
      <c r="AD2578" s="251"/>
      <c r="AE2578" s="166">
        <f t="shared" si="2461"/>
        <v>0</v>
      </c>
      <c r="AF2578" s="251"/>
      <c r="AG2578" s="251"/>
      <c r="AH2578" s="167">
        <f t="shared" si="2473"/>
        <v>0</v>
      </c>
      <c r="AJ2578" s="252"/>
      <c r="AK2578" s="253"/>
      <c r="AL2578" s="254"/>
      <c r="AM2578" s="253"/>
      <c r="AN2578" s="254"/>
      <c r="AO2578" s="253"/>
      <c r="AP2578" s="254"/>
      <c r="AQ2578" s="253"/>
      <c r="AR2578" s="254"/>
      <c r="AS2578" s="253"/>
      <c r="AT2578" s="254"/>
      <c r="AU2578" s="253"/>
      <c r="AV2578" s="163">
        <f t="shared" si="2463"/>
        <v>0</v>
      </c>
      <c r="AW2578" s="168">
        <f t="shared" si="2464"/>
        <v>0</v>
      </c>
      <c r="AY2578" s="163">
        <f t="shared" si="2465"/>
        <v>0</v>
      </c>
      <c r="AZ2578" s="163">
        <f t="shared" si="2466"/>
        <v>0</v>
      </c>
      <c r="BA2578" s="163">
        <f t="shared" si="2467"/>
        <v>0</v>
      </c>
      <c r="BB2578" s="163">
        <f t="shared" si="2468"/>
        <v>0</v>
      </c>
      <c r="BC2578" s="163">
        <f t="shared" si="2469"/>
        <v>0</v>
      </c>
      <c r="BD2578" s="163">
        <f t="shared" si="2470"/>
        <v>0</v>
      </c>
    </row>
    <row r="2579" spans="2:56" x14ac:dyDescent="0.3">
      <c r="B2579" s="169" t="s">
        <v>152</v>
      </c>
      <c r="C2579" s="248"/>
      <c r="D2579" s="249"/>
      <c r="E2579" s="172">
        <f t="shared" si="2456"/>
        <v>0</v>
      </c>
      <c r="F2579" s="248"/>
      <c r="G2579" s="249"/>
      <c r="H2579" s="172">
        <f t="shared" si="2457"/>
        <v>0</v>
      </c>
      <c r="I2579" s="248"/>
      <c r="J2579" s="250"/>
      <c r="K2579" s="174">
        <f t="shared" si="2458"/>
        <v>0</v>
      </c>
      <c r="L2579" s="248"/>
      <c r="M2579" s="250"/>
      <c r="N2579" s="251"/>
      <c r="O2579" s="248"/>
      <c r="P2579" s="251"/>
      <c r="Q2579" s="166">
        <f t="shared" si="2459"/>
        <v>0</v>
      </c>
      <c r="R2579" s="251"/>
      <c r="S2579" s="251"/>
      <c r="T2579" s="167">
        <f t="shared" si="2471"/>
        <v>0</v>
      </c>
      <c r="U2579" s="157"/>
      <c r="V2579" s="248"/>
      <c r="W2579" s="251"/>
      <c r="X2579" s="166">
        <f t="shared" si="2460"/>
        <v>0</v>
      </c>
      <c r="Y2579" s="251"/>
      <c r="Z2579" s="251"/>
      <c r="AA2579" s="167">
        <f t="shared" si="2472"/>
        <v>0</v>
      </c>
      <c r="AB2579" s="157"/>
      <c r="AC2579" s="248"/>
      <c r="AD2579" s="251"/>
      <c r="AE2579" s="166">
        <f t="shared" si="2461"/>
        <v>0</v>
      </c>
      <c r="AF2579" s="251"/>
      <c r="AG2579" s="251"/>
      <c r="AH2579" s="167">
        <f t="shared" si="2473"/>
        <v>0</v>
      </c>
      <c r="AJ2579" s="252"/>
      <c r="AK2579" s="253"/>
      <c r="AL2579" s="254"/>
      <c r="AM2579" s="253"/>
      <c r="AN2579" s="254"/>
      <c r="AO2579" s="253"/>
      <c r="AP2579" s="254"/>
      <c r="AQ2579" s="253"/>
      <c r="AR2579" s="254"/>
      <c r="AS2579" s="253"/>
      <c r="AT2579" s="254"/>
      <c r="AU2579" s="253"/>
      <c r="AV2579" s="163">
        <f t="shared" si="2463"/>
        <v>0</v>
      </c>
      <c r="AW2579" s="168">
        <f t="shared" si="2464"/>
        <v>0</v>
      </c>
      <c r="AY2579" s="163">
        <f t="shared" si="2465"/>
        <v>0</v>
      </c>
      <c r="AZ2579" s="163">
        <f t="shared" si="2466"/>
        <v>0</v>
      </c>
      <c r="BA2579" s="163">
        <f t="shared" si="2467"/>
        <v>0</v>
      </c>
      <c r="BB2579" s="163">
        <f t="shared" si="2468"/>
        <v>0</v>
      </c>
      <c r="BC2579" s="163">
        <f t="shared" si="2469"/>
        <v>0</v>
      </c>
      <c r="BD2579" s="163">
        <f t="shared" si="2470"/>
        <v>0</v>
      </c>
    </row>
    <row r="2580" spans="2:56" x14ac:dyDescent="0.3">
      <c r="B2580" s="169" t="s">
        <v>153</v>
      </c>
      <c r="C2580" s="248"/>
      <c r="D2580" s="249"/>
      <c r="E2580" s="172">
        <f t="shared" si="2456"/>
        <v>0</v>
      </c>
      <c r="F2580" s="248"/>
      <c r="G2580" s="249"/>
      <c r="H2580" s="172">
        <f t="shared" si="2457"/>
        <v>0</v>
      </c>
      <c r="I2580" s="248"/>
      <c r="J2580" s="250"/>
      <c r="K2580" s="174">
        <f t="shared" si="2458"/>
        <v>0</v>
      </c>
      <c r="L2580" s="248"/>
      <c r="M2580" s="250">
        <v>12400</v>
      </c>
      <c r="N2580" s="251"/>
      <c r="O2580" s="248"/>
      <c r="P2580" s="251"/>
      <c r="Q2580" s="166">
        <f t="shared" si="2459"/>
        <v>0</v>
      </c>
      <c r="R2580" s="251"/>
      <c r="S2580" s="251"/>
      <c r="T2580" s="167">
        <f t="shared" si="2471"/>
        <v>0</v>
      </c>
      <c r="U2580" s="157"/>
      <c r="V2580" s="248"/>
      <c r="W2580" s="251"/>
      <c r="X2580" s="166">
        <f t="shared" si="2460"/>
        <v>0</v>
      </c>
      <c r="Y2580" s="251"/>
      <c r="Z2580" s="251"/>
      <c r="AA2580" s="167">
        <f t="shared" si="2472"/>
        <v>0</v>
      </c>
      <c r="AB2580" s="157"/>
      <c r="AC2580" s="248"/>
      <c r="AD2580" s="251"/>
      <c r="AE2580" s="166">
        <f t="shared" si="2461"/>
        <v>0</v>
      </c>
      <c r="AF2580" s="251"/>
      <c r="AG2580" s="251"/>
      <c r="AH2580" s="167">
        <f t="shared" si="2473"/>
        <v>0</v>
      </c>
      <c r="AJ2580" s="252"/>
      <c r="AK2580" s="253"/>
      <c r="AL2580" s="254"/>
      <c r="AM2580" s="253"/>
      <c r="AN2580" s="254"/>
      <c r="AO2580" s="253"/>
      <c r="AP2580" s="254"/>
      <c r="AQ2580" s="253"/>
      <c r="AR2580" s="254"/>
      <c r="AS2580" s="253"/>
      <c r="AT2580" s="254"/>
      <c r="AU2580" s="253"/>
      <c r="AV2580" s="163">
        <f t="shared" si="2463"/>
        <v>0</v>
      </c>
      <c r="AW2580" s="168">
        <f t="shared" si="2464"/>
        <v>0</v>
      </c>
      <c r="AY2580" s="163">
        <f t="shared" si="2465"/>
        <v>0</v>
      </c>
      <c r="AZ2580" s="163">
        <f t="shared" si="2466"/>
        <v>0</v>
      </c>
      <c r="BA2580" s="163">
        <f t="shared" si="2467"/>
        <v>0</v>
      </c>
      <c r="BB2580" s="163">
        <f t="shared" si="2468"/>
        <v>0</v>
      </c>
      <c r="BC2580" s="163">
        <f t="shared" si="2469"/>
        <v>0</v>
      </c>
      <c r="BD2580" s="163">
        <f t="shared" si="2470"/>
        <v>0</v>
      </c>
    </row>
    <row r="2581" spans="2:56" x14ac:dyDescent="0.3">
      <c r="B2581" s="169" t="s">
        <v>154</v>
      </c>
      <c r="C2581" s="248"/>
      <c r="D2581" s="249"/>
      <c r="E2581" s="172">
        <f t="shared" si="2456"/>
        <v>0</v>
      </c>
      <c r="F2581" s="248"/>
      <c r="G2581" s="249"/>
      <c r="H2581" s="172">
        <f t="shared" si="2457"/>
        <v>0</v>
      </c>
      <c r="I2581" s="248"/>
      <c r="J2581" s="250"/>
      <c r="K2581" s="174">
        <f t="shared" si="2458"/>
        <v>0</v>
      </c>
      <c r="L2581" s="248"/>
      <c r="M2581" s="250"/>
      <c r="N2581" s="251"/>
      <c r="O2581" s="248"/>
      <c r="P2581" s="251"/>
      <c r="Q2581" s="166">
        <f t="shared" si="2459"/>
        <v>0</v>
      </c>
      <c r="R2581" s="251"/>
      <c r="S2581" s="251"/>
      <c r="T2581" s="167">
        <f t="shared" si="2471"/>
        <v>0</v>
      </c>
      <c r="U2581" s="157"/>
      <c r="V2581" s="248"/>
      <c r="W2581" s="251"/>
      <c r="X2581" s="166">
        <f t="shared" si="2460"/>
        <v>0</v>
      </c>
      <c r="Y2581" s="251"/>
      <c r="Z2581" s="251"/>
      <c r="AA2581" s="167">
        <f t="shared" si="2472"/>
        <v>0</v>
      </c>
      <c r="AB2581" s="157"/>
      <c r="AC2581" s="248"/>
      <c r="AD2581" s="251"/>
      <c r="AE2581" s="166">
        <f t="shared" si="2461"/>
        <v>0</v>
      </c>
      <c r="AF2581" s="251"/>
      <c r="AG2581" s="251"/>
      <c r="AH2581" s="167">
        <f t="shared" si="2473"/>
        <v>0</v>
      </c>
      <c r="AJ2581" s="252"/>
      <c r="AK2581" s="253"/>
      <c r="AL2581" s="254"/>
      <c r="AM2581" s="253"/>
      <c r="AN2581" s="254"/>
      <c r="AO2581" s="253"/>
      <c r="AP2581" s="254"/>
      <c r="AQ2581" s="253"/>
      <c r="AR2581" s="254"/>
      <c r="AS2581" s="253"/>
      <c r="AT2581" s="254"/>
      <c r="AU2581" s="253"/>
      <c r="AV2581" s="163">
        <f t="shared" si="2463"/>
        <v>0</v>
      </c>
      <c r="AW2581" s="168">
        <f t="shared" si="2464"/>
        <v>0</v>
      </c>
      <c r="AY2581" s="163">
        <f t="shared" si="2465"/>
        <v>0</v>
      </c>
      <c r="AZ2581" s="163">
        <f t="shared" si="2466"/>
        <v>0</v>
      </c>
      <c r="BA2581" s="163">
        <f t="shared" si="2467"/>
        <v>0</v>
      </c>
      <c r="BB2581" s="163">
        <f t="shared" si="2468"/>
        <v>0</v>
      </c>
      <c r="BC2581" s="163">
        <f t="shared" si="2469"/>
        <v>0</v>
      </c>
      <c r="BD2581" s="163">
        <f t="shared" si="2470"/>
        <v>0</v>
      </c>
    </row>
    <row r="2582" spans="2:56" x14ac:dyDescent="0.3">
      <c r="B2582" s="169" t="s">
        <v>155</v>
      </c>
      <c r="C2582" s="248"/>
      <c r="D2582" s="249"/>
      <c r="E2582" s="172">
        <f t="shared" si="2456"/>
        <v>0</v>
      </c>
      <c r="F2582" s="248"/>
      <c r="G2582" s="249"/>
      <c r="H2582" s="172">
        <f t="shared" si="2457"/>
        <v>0</v>
      </c>
      <c r="I2582" s="248"/>
      <c r="J2582" s="250"/>
      <c r="K2582" s="174">
        <f t="shared" si="2458"/>
        <v>0</v>
      </c>
      <c r="L2582" s="248"/>
      <c r="M2582" s="250"/>
      <c r="N2582" s="251"/>
      <c r="O2582" s="248"/>
      <c r="P2582" s="251"/>
      <c r="Q2582" s="166">
        <f t="shared" si="2459"/>
        <v>0</v>
      </c>
      <c r="R2582" s="251"/>
      <c r="S2582" s="251"/>
      <c r="T2582" s="167">
        <f t="shared" si="2471"/>
        <v>0</v>
      </c>
      <c r="U2582" s="157"/>
      <c r="V2582" s="248"/>
      <c r="W2582" s="251"/>
      <c r="X2582" s="166">
        <f t="shared" si="2460"/>
        <v>0</v>
      </c>
      <c r="Y2582" s="251"/>
      <c r="Z2582" s="251"/>
      <c r="AA2582" s="167">
        <f t="shared" si="2472"/>
        <v>0</v>
      </c>
      <c r="AB2582" s="157"/>
      <c r="AC2582" s="248"/>
      <c r="AD2582" s="251"/>
      <c r="AE2582" s="166">
        <f t="shared" si="2461"/>
        <v>0</v>
      </c>
      <c r="AF2582" s="251"/>
      <c r="AG2582" s="251"/>
      <c r="AH2582" s="167">
        <f t="shared" si="2473"/>
        <v>0</v>
      </c>
      <c r="AJ2582" s="252"/>
      <c r="AK2582" s="253"/>
      <c r="AL2582" s="254"/>
      <c r="AM2582" s="253"/>
      <c r="AN2582" s="254"/>
      <c r="AO2582" s="253"/>
      <c r="AP2582" s="254"/>
      <c r="AQ2582" s="253"/>
      <c r="AR2582" s="254"/>
      <c r="AS2582" s="253"/>
      <c r="AT2582" s="254"/>
      <c r="AU2582" s="253"/>
      <c r="AV2582" s="163">
        <f t="shared" si="2463"/>
        <v>0</v>
      </c>
      <c r="AW2582" s="168">
        <f t="shared" si="2464"/>
        <v>0</v>
      </c>
      <c r="AY2582" s="163">
        <f t="shared" si="2465"/>
        <v>0</v>
      </c>
      <c r="AZ2582" s="163">
        <f t="shared" si="2466"/>
        <v>0</v>
      </c>
      <c r="BA2582" s="163">
        <f t="shared" si="2467"/>
        <v>0</v>
      </c>
      <c r="BB2582" s="163">
        <f t="shared" si="2468"/>
        <v>0</v>
      </c>
      <c r="BC2582" s="163">
        <f t="shared" si="2469"/>
        <v>0</v>
      </c>
      <c r="BD2582" s="163">
        <f t="shared" si="2470"/>
        <v>0</v>
      </c>
    </row>
    <row r="2583" spans="2:56" x14ac:dyDescent="0.3">
      <c r="B2583" s="169" t="s">
        <v>156</v>
      </c>
      <c r="C2583" s="248"/>
      <c r="D2583" s="249"/>
      <c r="E2583" s="172">
        <f t="shared" si="2456"/>
        <v>0</v>
      </c>
      <c r="F2583" s="248"/>
      <c r="G2583" s="249"/>
      <c r="H2583" s="172">
        <f t="shared" si="2457"/>
        <v>0</v>
      </c>
      <c r="I2583" s="248"/>
      <c r="J2583" s="250"/>
      <c r="K2583" s="174">
        <f t="shared" si="2458"/>
        <v>0</v>
      </c>
      <c r="L2583" s="248"/>
      <c r="M2583" s="250"/>
      <c r="N2583" s="251"/>
      <c r="O2583" s="248"/>
      <c r="P2583" s="251"/>
      <c r="Q2583" s="166">
        <f t="shared" si="2459"/>
        <v>0</v>
      </c>
      <c r="R2583" s="251"/>
      <c r="S2583" s="251"/>
      <c r="T2583" s="167">
        <f t="shared" si="2471"/>
        <v>0</v>
      </c>
      <c r="U2583" s="157"/>
      <c r="V2583" s="248"/>
      <c r="W2583" s="251"/>
      <c r="X2583" s="166">
        <f t="shared" si="2460"/>
        <v>0</v>
      </c>
      <c r="Y2583" s="251"/>
      <c r="Z2583" s="251"/>
      <c r="AA2583" s="167">
        <f t="shared" si="2472"/>
        <v>0</v>
      </c>
      <c r="AB2583" s="157"/>
      <c r="AC2583" s="248"/>
      <c r="AD2583" s="251"/>
      <c r="AE2583" s="166">
        <f t="shared" si="2461"/>
        <v>0</v>
      </c>
      <c r="AF2583" s="251"/>
      <c r="AG2583" s="251"/>
      <c r="AH2583" s="167">
        <f t="shared" si="2473"/>
        <v>0</v>
      </c>
      <c r="AJ2583" s="252"/>
      <c r="AK2583" s="253"/>
      <c r="AL2583" s="254"/>
      <c r="AM2583" s="253"/>
      <c r="AN2583" s="254"/>
      <c r="AO2583" s="253"/>
      <c r="AP2583" s="254"/>
      <c r="AQ2583" s="253"/>
      <c r="AR2583" s="254"/>
      <c r="AS2583" s="253"/>
      <c r="AT2583" s="254"/>
      <c r="AU2583" s="253"/>
      <c r="AV2583" s="163">
        <f t="shared" si="2463"/>
        <v>0</v>
      </c>
      <c r="AW2583" s="168">
        <f t="shared" si="2464"/>
        <v>0</v>
      </c>
      <c r="AY2583" s="163">
        <f t="shared" si="2465"/>
        <v>0</v>
      </c>
      <c r="AZ2583" s="163">
        <f t="shared" si="2466"/>
        <v>0</v>
      </c>
      <c r="BA2583" s="163">
        <f t="shared" si="2467"/>
        <v>0</v>
      </c>
      <c r="BB2583" s="163">
        <f t="shared" si="2468"/>
        <v>0</v>
      </c>
      <c r="BC2583" s="163">
        <f t="shared" si="2469"/>
        <v>0</v>
      </c>
      <c r="BD2583" s="163">
        <f t="shared" si="2470"/>
        <v>0</v>
      </c>
    </row>
    <row r="2584" spans="2:56" x14ac:dyDescent="0.3">
      <c r="B2584" s="169" t="s">
        <v>157</v>
      </c>
      <c r="C2584" s="248"/>
      <c r="D2584" s="249"/>
      <c r="E2584" s="172">
        <f t="shared" si="2456"/>
        <v>0</v>
      </c>
      <c r="F2584" s="248"/>
      <c r="G2584" s="249"/>
      <c r="H2584" s="172">
        <f t="shared" si="2457"/>
        <v>0</v>
      </c>
      <c r="I2584" s="248"/>
      <c r="J2584" s="250"/>
      <c r="K2584" s="174">
        <f t="shared" si="2458"/>
        <v>0</v>
      </c>
      <c r="L2584" s="248"/>
      <c r="M2584" s="250"/>
      <c r="N2584" s="251"/>
      <c r="O2584" s="248"/>
      <c r="P2584" s="251"/>
      <c r="Q2584" s="166">
        <f t="shared" si="2459"/>
        <v>0</v>
      </c>
      <c r="R2584" s="251"/>
      <c r="S2584" s="251"/>
      <c r="T2584" s="167">
        <f t="shared" si="2471"/>
        <v>0</v>
      </c>
      <c r="U2584" s="157"/>
      <c r="V2584" s="248"/>
      <c r="W2584" s="251"/>
      <c r="X2584" s="166">
        <f t="shared" si="2460"/>
        <v>0</v>
      </c>
      <c r="Y2584" s="251"/>
      <c r="Z2584" s="251"/>
      <c r="AA2584" s="167">
        <f t="shared" si="2472"/>
        <v>0</v>
      </c>
      <c r="AB2584" s="157"/>
      <c r="AC2584" s="248"/>
      <c r="AD2584" s="251"/>
      <c r="AE2584" s="166">
        <f t="shared" si="2461"/>
        <v>0</v>
      </c>
      <c r="AF2584" s="251"/>
      <c r="AG2584" s="251"/>
      <c r="AH2584" s="167">
        <f t="shared" si="2473"/>
        <v>0</v>
      </c>
      <c r="AJ2584" s="252"/>
      <c r="AK2584" s="253"/>
      <c r="AL2584" s="254"/>
      <c r="AM2584" s="253"/>
      <c r="AN2584" s="254"/>
      <c r="AO2584" s="253"/>
      <c r="AP2584" s="254"/>
      <c r="AQ2584" s="253"/>
      <c r="AR2584" s="254"/>
      <c r="AS2584" s="253"/>
      <c r="AT2584" s="254"/>
      <c r="AU2584" s="253"/>
      <c r="AV2584" s="163">
        <f t="shared" si="2463"/>
        <v>0</v>
      </c>
      <c r="AW2584" s="168">
        <f t="shared" si="2464"/>
        <v>0</v>
      </c>
      <c r="AY2584" s="163">
        <f t="shared" si="2465"/>
        <v>0</v>
      </c>
      <c r="AZ2584" s="163">
        <f t="shared" si="2466"/>
        <v>0</v>
      </c>
      <c r="BA2584" s="163">
        <f t="shared" si="2467"/>
        <v>0</v>
      </c>
      <c r="BB2584" s="163">
        <f t="shared" si="2468"/>
        <v>0</v>
      </c>
      <c r="BC2584" s="163">
        <f t="shared" si="2469"/>
        <v>0</v>
      </c>
      <c r="BD2584" s="163">
        <f t="shared" si="2470"/>
        <v>0</v>
      </c>
    </row>
    <row r="2585" spans="2:56" x14ac:dyDescent="0.3">
      <c r="B2585" s="179" t="s">
        <v>158</v>
      </c>
      <c r="C2585" s="83">
        <f>SUM(C2586)</f>
        <v>0</v>
      </c>
      <c r="D2585" s="84">
        <f>SUM(D2586)</f>
        <v>0</v>
      </c>
      <c r="E2585" s="85">
        <f t="shared" si="2456"/>
        <v>0</v>
      </c>
      <c r="F2585" s="83">
        <f>SUM(F2586)</f>
        <v>0</v>
      </c>
      <c r="G2585" s="84">
        <f>SUM(G2586)</f>
        <v>0</v>
      </c>
      <c r="H2585" s="85">
        <f t="shared" si="2457"/>
        <v>0</v>
      </c>
      <c r="I2585" s="83">
        <f>SUM(I2586)</f>
        <v>0</v>
      </c>
      <c r="J2585" s="86">
        <f>SUM(J2586)</f>
        <v>0</v>
      </c>
      <c r="K2585" s="87">
        <f t="shared" si="2458"/>
        <v>0</v>
      </c>
      <c r="L2585" s="83">
        <f>SUM(L2586)</f>
        <v>0</v>
      </c>
      <c r="M2585" s="86">
        <f>SUM(M2586)</f>
        <v>0</v>
      </c>
      <c r="N2585" s="88">
        <f>SUM(N2586)</f>
        <v>0</v>
      </c>
      <c r="O2585" s="83">
        <f>SUM(O2586)</f>
        <v>0</v>
      </c>
      <c r="P2585" s="88">
        <f>SUM(P2586)</f>
        <v>0</v>
      </c>
      <c r="Q2585" s="177">
        <f t="shared" si="2459"/>
        <v>0</v>
      </c>
      <c r="R2585" s="88">
        <f>SUM(R2586)</f>
        <v>0</v>
      </c>
      <c r="S2585" s="88">
        <f>SUM(S2586)</f>
        <v>0</v>
      </c>
      <c r="T2585" s="178">
        <f t="shared" si="2471"/>
        <v>0</v>
      </c>
      <c r="U2585" s="157"/>
      <c r="V2585" s="83">
        <f>SUM(V2586)</f>
        <v>0</v>
      </c>
      <c r="W2585" s="88">
        <f>SUM(W2586)</f>
        <v>0</v>
      </c>
      <c r="X2585" s="177">
        <f t="shared" si="2460"/>
        <v>0</v>
      </c>
      <c r="Y2585" s="88">
        <f>SUM(Y2586)</f>
        <v>0</v>
      </c>
      <c r="Z2585" s="88">
        <f>SUM(Z2586)</f>
        <v>0</v>
      </c>
      <c r="AA2585" s="178">
        <f t="shared" si="2472"/>
        <v>0</v>
      </c>
      <c r="AB2585" s="157"/>
      <c r="AC2585" s="83">
        <f>SUM(AC2586)</f>
        <v>0</v>
      </c>
      <c r="AD2585" s="88">
        <f>SUM(AD2586)</f>
        <v>0</v>
      </c>
      <c r="AE2585" s="177">
        <f t="shared" si="2461"/>
        <v>0</v>
      </c>
      <c r="AF2585" s="88">
        <f>SUM(AF2586)</f>
        <v>0</v>
      </c>
      <c r="AG2585" s="88">
        <f>SUM(AG2586)</f>
        <v>0</v>
      </c>
      <c r="AH2585" s="178">
        <f t="shared" si="2473"/>
        <v>0</v>
      </c>
      <c r="AJ2585" s="84">
        <f t="shared" ref="AJ2585:AU2585" si="2490">SUM(AJ2586)</f>
        <v>0</v>
      </c>
      <c r="AK2585" s="86">
        <f t="shared" si="2490"/>
        <v>0</v>
      </c>
      <c r="AL2585" s="88">
        <f t="shared" si="2490"/>
        <v>0</v>
      </c>
      <c r="AM2585" s="86">
        <f t="shared" si="2490"/>
        <v>0</v>
      </c>
      <c r="AN2585" s="88">
        <f t="shared" si="2490"/>
        <v>0</v>
      </c>
      <c r="AO2585" s="86">
        <f t="shared" si="2490"/>
        <v>0</v>
      </c>
      <c r="AP2585" s="88">
        <f t="shared" si="2490"/>
        <v>0</v>
      </c>
      <c r="AQ2585" s="86">
        <f t="shared" si="2490"/>
        <v>0</v>
      </c>
      <c r="AR2585" s="88">
        <f t="shared" si="2490"/>
        <v>0</v>
      </c>
      <c r="AS2585" s="86">
        <f t="shared" si="2490"/>
        <v>0</v>
      </c>
      <c r="AT2585" s="88">
        <f t="shared" si="2490"/>
        <v>0</v>
      </c>
      <c r="AU2585" s="86">
        <f t="shared" si="2490"/>
        <v>0</v>
      </c>
      <c r="AV2585" s="86">
        <f t="shared" si="2463"/>
        <v>0</v>
      </c>
      <c r="AW2585" s="93">
        <f t="shared" si="2464"/>
        <v>0</v>
      </c>
      <c r="AY2585" s="86">
        <f t="shared" si="2465"/>
        <v>0</v>
      </c>
      <c r="AZ2585" s="86">
        <f t="shared" si="2466"/>
        <v>0</v>
      </c>
      <c r="BA2585" s="86">
        <f t="shared" si="2467"/>
        <v>0</v>
      </c>
      <c r="BB2585" s="86">
        <f t="shared" si="2468"/>
        <v>0</v>
      </c>
      <c r="BC2585" s="86">
        <f t="shared" si="2469"/>
        <v>0</v>
      </c>
      <c r="BD2585" s="86">
        <f t="shared" si="2470"/>
        <v>0</v>
      </c>
    </row>
    <row r="2586" spans="2:56" x14ac:dyDescent="0.3">
      <c r="B2586" s="169" t="s">
        <v>159</v>
      </c>
      <c r="C2586" s="248"/>
      <c r="D2586" s="249"/>
      <c r="E2586" s="172">
        <f t="shared" si="2456"/>
        <v>0</v>
      </c>
      <c r="F2586" s="248"/>
      <c r="G2586" s="249"/>
      <c r="H2586" s="172">
        <f t="shared" si="2457"/>
        <v>0</v>
      </c>
      <c r="I2586" s="248"/>
      <c r="J2586" s="250"/>
      <c r="K2586" s="174">
        <f t="shared" si="2458"/>
        <v>0</v>
      </c>
      <c r="L2586" s="248"/>
      <c r="M2586" s="250"/>
      <c r="N2586" s="251"/>
      <c r="O2586" s="248"/>
      <c r="P2586" s="251"/>
      <c r="Q2586" s="166">
        <f t="shared" si="2459"/>
        <v>0</v>
      </c>
      <c r="R2586" s="251"/>
      <c r="S2586" s="251"/>
      <c r="T2586" s="167">
        <f t="shared" si="2471"/>
        <v>0</v>
      </c>
      <c r="U2586" s="157"/>
      <c r="V2586" s="248"/>
      <c r="W2586" s="251"/>
      <c r="X2586" s="166">
        <f t="shared" si="2460"/>
        <v>0</v>
      </c>
      <c r="Y2586" s="251"/>
      <c r="Z2586" s="251"/>
      <c r="AA2586" s="167">
        <f t="shared" si="2472"/>
        <v>0</v>
      </c>
      <c r="AB2586" s="157"/>
      <c r="AC2586" s="248"/>
      <c r="AD2586" s="251"/>
      <c r="AE2586" s="166">
        <f t="shared" si="2461"/>
        <v>0</v>
      </c>
      <c r="AF2586" s="251"/>
      <c r="AG2586" s="251"/>
      <c r="AH2586" s="167">
        <f t="shared" si="2473"/>
        <v>0</v>
      </c>
      <c r="AJ2586" s="252"/>
      <c r="AK2586" s="253"/>
      <c r="AL2586" s="254"/>
      <c r="AM2586" s="253"/>
      <c r="AN2586" s="254"/>
      <c r="AO2586" s="253"/>
      <c r="AP2586" s="254"/>
      <c r="AQ2586" s="253"/>
      <c r="AR2586" s="254"/>
      <c r="AS2586" s="253"/>
      <c r="AT2586" s="254"/>
      <c r="AU2586" s="253"/>
      <c r="AV2586" s="163">
        <f t="shared" si="2463"/>
        <v>0</v>
      </c>
      <c r="AW2586" s="168">
        <f t="shared" si="2464"/>
        <v>0</v>
      </c>
      <c r="AY2586" s="163">
        <f t="shared" si="2465"/>
        <v>0</v>
      </c>
      <c r="AZ2586" s="163">
        <f t="shared" si="2466"/>
        <v>0</v>
      </c>
      <c r="BA2586" s="163">
        <f t="shared" si="2467"/>
        <v>0</v>
      </c>
      <c r="BB2586" s="163">
        <f t="shared" si="2468"/>
        <v>0</v>
      </c>
      <c r="BC2586" s="163">
        <f t="shared" si="2469"/>
        <v>0</v>
      </c>
      <c r="BD2586" s="163">
        <f t="shared" si="2470"/>
        <v>0</v>
      </c>
    </row>
    <row r="2587" spans="2:56" x14ac:dyDescent="0.3">
      <c r="B2587" s="179" t="s">
        <v>160</v>
      </c>
      <c r="C2587" s="83">
        <f>SUM(C2588:C2591)</f>
        <v>0</v>
      </c>
      <c r="D2587" s="84">
        <f>SUM(D2588:D2591)</f>
        <v>0</v>
      </c>
      <c r="E2587" s="85">
        <f t="shared" si="2456"/>
        <v>0</v>
      </c>
      <c r="F2587" s="83">
        <f>SUM(F2588:F2591)</f>
        <v>0</v>
      </c>
      <c r="G2587" s="84">
        <f>SUM(G2588:G2591)</f>
        <v>0</v>
      </c>
      <c r="H2587" s="85">
        <f t="shared" si="2457"/>
        <v>0</v>
      </c>
      <c r="I2587" s="83">
        <f>SUM(I2588:I2591)</f>
        <v>0</v>
      </c>
      <c r="J2587" s="86">
        <f>SUM(J2588:J2591)</f>
        <v>0</v>
      </c>
      <c r="K2587" s="87">
        <f t="shared" si="2458"/>
        <v>0</v>
      </c>
      <c r="L2587" s="83">
        <f>SUM(L2588:L2591)</f>
        <v>0</v>
      </c>
      <c r="M2587" s="86">
        <f>SUM(M2588:M2591)</f>
        <v>0</v>
      </c>
      <c r="N2587" s="88">
        <f>SUM(N2588:N2591)</f>
        <v>0</v>
      </c>
      <c r="O2587" s="83">
        <f>SUM(O2588:O2591)</f>
        <v>0</v>
      </c>
      <c r="P2587" s="88">
        <f>SUM(P2588:P2591)</f>
        <v>0</v>
      </c>
      <c r="Q2587" s="177">
        <f t="shared" si="2459"/>
        <v>0</v>
      </c>
      <c r="R2587" s="88">
        <f>SUM(R2588:R2591)</f>
        <v>0</v>
      </c>
      <c r="S2587" s="88">
        <f>SUM(S2588:S2591)</f>
        <v>0</v>
      </c>
      <c r="T2587" s="178">
        <f t="shared" si="2471"/>
        <v>0</v>
      </c>
      <c r="U2587" s="157"/>
      <c r="V2587" s="83">
        <f>SUM(V2588:V2591)</f>
        <v>0</v>
      </c>
      <c r="W2587" s="88">
        <f>SUM(W2588:W2591)</f>
        <v>0</v>
      </c>
      <c r="X2587" s="177">
        <f t="shared" si="2460"/>
        <v>0</v>
      </c>
      <c r="Y2587" s="88">
        <f>SUM(Y2588:Y2591)</f>
        <v>0</v>
      </c>
      <c r="Z2587" s="88">
        <f>SUM(Z2588:Z2591)</f>
        <v>0</v>
      </c>
      <c r="AA2587" s="178">
        <f t="shared" si="2472"/>
        <v>0</v>
      </c>
      <c r="AB2587" s="157"/>
      <c r="AC2587" s="83">
        <f>SUM(AC2588:AC2591)</f>
        <v>0</v>
      </c>
      <c r="AD2587" s="88">
        <f>SUM(AD2588:AD2591)</f>
        <v>0</v>
      </c>
      <c r="AE2587" s="177">
        <f t="shared" si="2461"/>
        <v>0</v>
      </c>
      <c r="AF2587" s="88">
        <f>SUM(AF2588:AF2591)</f>
        <v>0</v>
      </c>
      <c r="AG2587" s="88">
        <f>SUM(AG2588:AG2591)</f>
        <v>0</v>
      </c>
      <c r="AH2587" s="178">
        <f t="shared" si="2473"/>
        <v>0</v>
      </c>
      <c r="AJ2587" s="84">
        <f t="shared" ref="AJ2587:AU2587" si="2491">SUM(AJ2588:AJ2591)</f>
        <v>0</v>
      </c>
      <c r="AK2587" s="86">
        <f t="shared" si="2491"/>
        <v>0</v>
      </c>
      <c r="AL2587" s="88">
        <f t="shared" si="2491"/>
        <v>0</v>
      </c>
      <c r="AM2587" s="86">
        <f t="shared" si="2491"/>
        <v>0</v>
      </c>
      <c r="AN2587" s="88">
        <f t="shared" si="2491"/>
        <v>0</v>
      </c>
      <c r="AO2587" s="86">
        <f t="shared" si="2491"/>
        <v>0</v>
      </c>
      <c r="AP2587" s="88">
        <f t="shared" si="2491"/>
        <v>0</v>
      </c>
      <c r="AQ2587" s="86">
        <f t="shared" si="2491"/>
        <v>0</v>
      </c>
      <c r="AR2587" s="88">
        <f t="shared" si="2491"/>
        <v>0</v>
      </c>
      <c r="AS2587" s="86">
        <f t="shared" si="2491"/>
        <v>0</v>
      </c>
      <c r="AT2587" s="88">
        <f t="shared" si="2491"/>
        <v>0</v>
      </c>
      <c r="AU2587" s="86">
        <f t="shared" si="2491"/>
        <v>0</v>
      </c>
      <c r="AV2587" s="86">
        <f t="shared" si="2463"/>
        <v>0</v>
      </c>
      <c r="AW2587" s="93">
        <f t="shared" si="2464"/>
        <v>0</v>
      </c>
      <c r="AY2587" s="86">
        <f t="shared" si="2465"/>
        <v>0</v>
      </c>
      <c r="AZ2587" s="86">
        <f t="shared" si="2466"/>
        <v>0</v>
      </c>
      <c r="BA2587" s="86">
        <f t="shared" si="2467"/>
        <v>0</v>
      </c>
      <c r="BB2587" s="86">
        <f t="shared" si="2468"/>
        <v>0</v>
      </c>
      <c r="BC2587" s="86">
        <f t="shared" si="2469"/>
        <v>0</v>
      </c>
      <c r="BD2587" s="86">
        <f t="shared" si="2470"/>
        <v>0</v>
      </c>
    </row>
    <row r="2588" spans="2:56" x14ac:dyDescent="0.3">
      <c r="B2588" s="169" t="s">
        <v>161</v>
      </c>
      <c r="C2588" s="248"/>
      <c r="D2588" s="249"/>
      <c r="E2588" s="172">
        <f t="shared" si="2456"/>
        <v>0</v>
      </c>
      <c r="F2588" s="248"/>
      <c r="G2588" s="249"/>
      <c r="H2588" s="172">
        <f t="shared" si="2457"/>
        <v>0</v>
      </c>
      <c r="I2588" s="248"/>
      <c r="J2588" s="250"/>
      <c r="K2588" s="174">
        <f t="shared" si="2458"/>
        <v>0</v>
      </c>
      <c r="L2588" s="248"/>
      <c r="M2588" s="250"/>
      <c r="N2588" s="251"/>
      <c r="O2588" s="248"/>
      <c r="P2588" s="251"/>
      <c r="Q2588" s="166">
        <f t="shared" si="2459"/>
        <v>0</v>
      </c>
      <c r="R2588" s="251"/>
      <c r="S2588" s="251"/>
      <c r="T2588" s="167">
        <f t="shared" si="2471"/>
        <v>0</v>
      </c>
      <c r="U2588" s="157"/>
      <c r="V2588" s="248"/>
      <c r="W2588" s="251"/>
      <c r="X2588" s="166">
        <f t="shared" si="2460"/>
        <v>0</v>
      </c>
      <c r="Y2588" s="251"/>
      <c r="Z2588" s="251"/>
      <c r="AA2588" s="167">
        <f t="shared" si="2472"/>
        <v>0</v>
      </c>
      <c r="AB2588" s="157"/>
      <c r="AC2588" s="248"/>
      <c r="AD2588" s="251"/>
      <c r="AE2588" s="166">
        <f t="shared" si="2461"/>
        <v>0</v>
      </c>
      <c r="AF2588" s="251"/>
      <c r="AG2588" s="251"/>
      <c r="AH2588" s="167">
        <f t="shared" si="2473"/>
        <v>0</v>
      </c>
      <c r="AJ2588" s="252"/>
      <c r="AK2588" s="253"/>
      <c r="AL2588" s="254"/>
      <c r="AM2588" s="253"/>
      <c r="AN2588" s="254"/>
      <c r="AO2588" s="253"/>
      <c r="AP2588" s="254"/>
      <c r="AQ2588" s="253"/>
      <c r="AR2588" s="254"/>
      <c r="AS2588" s="253"/>
      <c r="AT2588" s="254"/>
      <c r="AU2588" s="253"/>
      <c r="AV2588" s="163">
        <f t="shared" si="2463"/>
        <v>0</v>
      </c>
      <c r="AW2588" s="168">
        <f t="shared" si="2464"/>
        <v>0</v>
      </c>
      <c r="AY2588" s="163">
        <f t="shared" si="2465"/>
        <v>0</v>
      </c>
      <c r="AZ2588" s="163">
        <f t="shared" si="2466"/>
        <v>0</v>
      </c>
      <c r="BA2588" s="163">
        <f t="shared" si="2467"/>
        <v>0</v>
      </c>
      <c r="BB2588" s="163">
        <f t="shared" si="2468"/>
        <v>0</v>
      </c>
      <c r="BC2588" s="163">
        <f t="shared" si="2469"/>
        <v>0</v>
      </c>
      <c r="BD2588" s="163">
        <f t="shared" si="2470"/>
        <v>0</v>
      </c>
    </row>
    <row r="2589" spans="2:56" x14ac:dyDescent="0.3">
      <c r="B2589" s="169" t="s">
        <v>162</v>
      </c>
      <c r="C2589" s="248"/>
      <c r="D2589" s="249"/>
      <c r="E2589" s="172">
        <f t="shared" si="2456"/>
        <v>0</v>
      </c>
      <c r="F2589" s="248"/>
      <c r="G2589" s="249"/>
      <c r="H2589" s="172">
        <f t="shared" si="2457"/>
        <v>0</v>
      </c>
      <c r="I2589" s="248"/>
      <c r="J2589" s="250"/>
      <c r="K2589" s="174">
        <f t="shared" si="2458"/>
        <v>0</v>
      </c>
      <c r="L2589" s="248"/>
      <c r="M2589" s="250"/>
      <c r="N2589" s="251"/>
      <c r="O2589" s="248"/>
      <c r="P2589" s="251"/>
      <c r="Q2589" s="166">
        <f t="shared" si="2459"/>
        <v>0</v>
      </c>
      <c r="R2589" s="251"/>
      <c r="S2589" s="251"/>
      <c r="T2589" s="167">
        <f t="shared" si="2471"/>
        <v>0</v>
      </c>
      <c r="U2589" s="157"/>
      <c r="V2589" s="248"/>
      <c r="W2589" s="251"/>
      <c r="X2589" s="166">
        <f t="shared" si="2460"/>
        <v>0</v>
      </c>
      <c r="Y2589" s="251"/>
      <c r="Z2589" s="251"/>
      <c r="AA2589" s="167">
        <f t="shared" si="2472"/>
        <v>0</v>
      </c>
      <c r="AB2589" s="157"/>
      <c r="AC2589" s="248"/>
      <c r="AD2589" s="251"/>
      <c r="AE2589" s="166">
        <f t="shared" si="2461"/>
        <v>0</v>
      </c>
      <c r="AF2589" s="251"/>
      <c r="AG2589" s="251"/>
      <c r="AH2589" s="167">
        <f t="shared" si="2473"/>
        <v>0</v>
      </c>
      <c r="AJ2589" s="252"/>
      <c r="AK2589" s="253"/>
      <c r="AL2589" s="254"/>
      <c r="AM2589" s="253"/>
      <c r="AN2589" s="254"/>
      <c r="AO2589" s="253"/>
      <c r="AP2589" s="254"/>
      <c r="AQ2589" s="253"/>
      <c r="AR2589" s="254"/>
      <c r="AS2589" s="253"/>
      <c r="AT2589" s="254"/>
      <c r="AU2589" s="253"/>
      <c r="AV2589" s="163">
        <f t="shared" si="2463"/>
        <v>0</v>
      </c>
      <c r="AW2589" s="168">
        <f t="shared" si="2464"/>
        <v>0</v>
      </c>
      <c r="AY2589" s="163">
        <f t="shared" si="2465"/>
        <v>0</v>
      </c>
      <c r="AZ2589" s="163">
        <f t="shared" si="2466"/>
        <v>0</v>
      </c>
      <c r="BA2589" s="163">
        <f t="shared" si="2467"/>
        <v>0</v>
      </c>
      <c r="BB2589" s="163">
        <f t="shared" si="2468"/>
        <v>0</v>
      </c>
      <c r="BC2589" s="163">
        <f t="shared" si="2469"/>
        <v>0</v>
      </c>
      <c r="BD2589" s="163">
        <f t="shared" si="2470"/>
        <v>0</v>
      </c>
    </row>
    <row r="2590" spans="2:56" x14ac:dyDescent="0.3">
      <c r="B2590" s="169" t="s">
        <v>163</v>
      </c>
      <c r="C2590" s="248"/>
      <c r="D2590" s="249"/>
      <c r="E2590" s="172">
        <f t="shared" si="2456"/>
        <v>0</v>
      </c>
      <c r="F2590" s="248"/>
      <c r="G2590" s="249"/>
      <c r="H2590" s="172">
        <f t="shared" si="2457"/>
        <v>0</v>
      </c>
      <c r="I2590" s="248"/>
      <c r="J2590" s="250"/>
      <c r="K2590" s="174">
        <f t="shared" si="2458"/>
        <v>0</v>
      </c>
      <c r="L2590" s="248"/>
      <c r="M2590" s="250"/>
      <c r="N2590" s="251"/>
      <c r="O2590" s="248"/>
      <c r="P2590" s="251"/>
      <c r="Q2590" s="166">
        <f t="shared" si="2459"/>
        <v>0</v>
      </c>
      <c r="R2590" s="251"/>
      <c r="S2590" s="251"/>
      <c r="T2590" s="167">
        <f t="shared" si="2471"/>
        <v>0</v>
      </c>
      <c r="U2590" s="157"/>
      <c r="V2590" s="248"/>
      <c r="W2590" s="251"/>
      <c r="X2590" s="166">
        <f t="shared" si="2460"/>
        <v>0</v>
      </c>
      <c r="Y2590" s="251"/>
      <c r="Z2590" s="251"/>
      <c r="AA2590" s="167">
        <f t="shared" si="2472"/>
        <v>0</v>
      </c>
      <c r="AB2590" s="157"/>
      <c r="AC2590" s="248"/>
      <c r="AD2590" s="251"/>
      <c r="AE2590" s="166">
        <f t="shared" si="2461"/>
        <v>0</v>
      </c>
      <c r="AF2590" s="251"/>
      <c r="AG2590" s="251"/>
      <c r="AH2590" s="167">
        <f t="shared" si="2473"/>
        <v>0</v>
      </c>
      <c r="AJ2590" s="252"/>
      <c r="AK2590" s="253"/>
      <c r="AL2590" s="254"/>
      <c r="AM2590" s="253"/>
      <c r="AN2590" s="254"/>
      <c r="AO2590" s="253"/>
      <c r="AP2590" s="254"/>
      <c r="AQ2590" s="253"/>
      <c r="AR2590" s="254"/>
      <c r="AS2590" s="253"/>
      <c r="AT2590" s="254"/>
      <c r="AU2590" s="253"/>
      <c r="AV2590" s="163">
        <f t="shared" si="2463"/>
        <v>0</v>
      </c>
      <c r="AW2590" s="168">
        <f t="shared" si="2464"/>
        <v>0</v>
      </c>
      <c r="AY2590" s="163">
        <f t="shared" si="2465"/>
        <v>0</v>
      </c>
      <c r="AZ2590" s="163">
        <f t="shared" si="2466"/>
        <v>0</v>
      </c>
      <c r="BA2590" s="163">
        <f t="shared" si="2467"/>
        <v>0</v>
      </c>
      <c r="BB2590" s="163">
        <f t="shared" si="2468"/>
        <v>0</v>
      </c>
      <c r="BC2590" s="163">
        <f t="shared" si="2469"/>
        <v>0</v>
      </c>
      <c r="BD2590" s="163">
        <f t="shared" si="2470"/>
        <v>0</v>
      </c>
    </row>
    <row r="2591" spans="2:56" x14ac:dyDescent="0.3">
      <c r="B2591" s="169" t="s">
        <v>164</v>
      </c>
      <c r="C2591" s="248"/>
      <c r="D2591" s="249"/>
      <c r="E2591" s="172">
        <f t="shared" si="2456"/>
        <v>0</v>
      </c>
      <c r="F2591" s="248"/>
      <c r="G2591" s="249"/>
      <c r="H2591" s="172">
        <f t="shared" si="2457"/>
        <v>0</v>
      </c>
      <c r="I2591" s="248"/>
      <c r="J2591" s="250"/>
      <c r="K2591" s="174">
        <f t="shared" si="2458"/>
        <v>0</v>
      </c>
      <c r="L2591" s="248"/>
      <c r="M2591" s="250"/>
      <c r="N2591" s="251"/>
      <c r="O2591" s="248"/>
      <c r="P2591" s="251"/>
      <c r="Q2591" s="166">
        <f t="shared" si="2459"/>
        <v>0</v>
      </c>
      <c r="R2591" s="251"/>
      <c r="S2591" s="251"/>
      <c r="T2591" s="167">
        <f t="shared" si="2471"/>
        <v>0</v>
      </c>
      <c r="U2591" s="157"/>
      <c r="V2591" s="248"/>
      <c r="W2591" s="251"/>
      <c r="X2591" s="166">
        <f t="shared" si="2460"/>
        <v>0</v>
      </c>
      <c r="Y2591" s="251"/>
      <c r="Z2591" s="251"/>
      <c r="AA2591" s="167">
        <f t="shared" si="2472"/>
        <v>0</v>
      </c>
      <c r="AB2591" s="157"/>
      <c r="AC2591" s="248"/>
      <c r="AD2591" s="251"/>
      <c r="AE2591" s="166">
        <f t="shared" si="2461"/>
        <v>0</v>
      </c>
      <c r="AF2591" s="251"/>
      <c r="AG2591" s="251"/>
      <c r="AH2591" s="167">
        <f t="shared" si="2473"/>
        <v>0</v>
      </c>
      <c r="AJ2591" s="252"/>
      <c r="AK2591" s="253"/>
      <c r="AL2591" s="254"/>
      <c r="AM2591" s="253"/>
      <c r="AN2591" s="254"/>
      <c r="AO2591" s="253"/>
      <c r="AP2591" s="254"/>
      <c r="AQ2591" s="253"/>
      <c r="AR2591" s="254"/>
      <c r="AS2591" s="253"/>
      <c r="AT2591" s="254"/>
      <c r="AU2591" s="253"/>
      <c r="AV2591" s="163">
        <f t="shared" si="2463"/>
        <v>0</v>
      </c>
      <c r="AW2591" s="168">
        <f t="shared" si="2464"/>
        <v>0</v>
      </c>
      <c r="AY2591" s="163">
        <f t="shared" si="2465"/>
        <v>0</v>
      </c>
      <c r="AZ2591" s="163">
        <f t="shared" si="2466"/>
        <v>0</v>
      </c>
      <c r="BA2591" s="163">
        <f t="shared" si="2467"/>
        <v>0</v>
      </c>
      <c r="BB2591" s="163">
        <f t="shared" si="2468"/>
        <v>0</v>
      </c>
      <c r="BC2591" s="163">
        <f t="shared" si="2469"/>
        <v>0</v>
      </c>
      <c r="BD2591" s="163">
        <f t="shared" si="2470"/>
        <v>0</v>
      </c>
    </row>
    <row r="2592" spans="2:56" x14ac:dyDescent="0.3">
      <c r="B2592" s="179" t="s">
        <v>165</v>
      </c>
      <c r="C2592" s="83">
        <f>SUM(C2593)</f>
        <v>0</v>
      </c>
      <c r="D2592" s="84">
        <f>SUM(D2593)</f>
        <v>0</v>
      </c>
      <c r="E2592" s="85">
        <f t="shared" si="2456"/>
        <v>0</v>
      </c>
      <c r="F2592" s="83">
        <f>SUM(F2593)</f>
        <v>0</v>
      </c>
      <c r="G2592" s="84">
        <f>SUM(G2593)</f>
        <v>0</v>
      </c>
      <c r="H2592" s="85">
        <f t="shared" si="2457"/>
        <v>0</v>
      </c>
      <c r="I2592" s="83">
        <f>SUM(I2593)</f>
        <v>0</v>
      </c>
      <c r="J2592" s="86">
        <f>SUM(J2593)</f>
        <v>0</v>
      </c>
      <c r="K2592" s="87">
        <f t="shared" si="2458"/>
        <v>0</v>
      </c>
      <c r="L2592" s="83">
        <f>SUM(L2593)</f>
        <v>0</v>
      </c>
      <c r="M2592" s="86">
        <f>SUM(M2593)</f>
        <v>0</v>
      </c>
      <c r="N2592" s="88">
        <f>SUM(N2593)</f>
        <v>0</v>
      </c>
      <c r="O2592" s="83">
        <f>SUM(O2593)</f>
        <v>0</v>
      </c>
      <c r="P2592" s="88">
        <f>SUM(P2593)</f>
        <v>0</v>
      </c>
      <c r="Q2592" s="177">
        <f t="shared" si="2459"/>
        <v>0</v>
      </c>
      <c r="R2592" s="88">
        <f>SUM(R2593)</f>
        <v>0</v>
      </c>
      <c r="S2592" s="88">
        <f>SUM(S2593)</f>
        <v>0</v>
      </c>
      <c r="T2592" s="178">
        <f t="shared" si="2471"/>
        <v>0</v>
      </c>
      <c r="U2592" s="157"/>
      <c r="V2592" s="83">
        <f>SUM(V2593)</f>
        <v>0</v>
      </c>
      <c r="W2592" s="88">
        <f>SUM(W2593)</f>
        <v>0</v>
      </c>
      <c r="X2592" s="177">
        <f t="shared" si="2460"/>
        <v>0</v>
      </c>
      <c r="Y2592" s="88">
        <f>SUM(Y2593)</f>
        <v>0</v>
      </c>
      <c r="Z2592" s="88">
        <f>SUM(Z2593)</f>
        <v>0</v>
      </c>
      <c r="AA2592" s="178">
        <f t="shared" si="2472"/>
        <v>0</v>
      </c>
      <c r="AB2592" s="157"/>
      <c r="AC2592" s="83">
        <f>SUM(AC2593)</f>
        <v>0</v>
      </c>
      <c r="AD2592" s="88">
        <f>SUM(AD2593)</f>
        <v>0</v>
      </c>
      <c r="AE2592" s="177">
        <f t="shared" si="2461"/>
        <v>0</v>
      </c>
      <c r="AF2592" s="88">
        <f>SUM(AF2593)</f>
        <v>0</v>
      </c>
      <c r="AG2592" s="88">
        <f>SUM(AG2593)</f>
        <v>0</v>
      </c>
      <c r="AH2592" s="178">
        <f t="shared" si="2473"/>
        <v>0</v>
      </c>
      <c r="AJ2592" s="84">
        <f t="shared" ref="AJ2592:AU2592" si="2492">SUM(AJ2593)</f>
        <v>0</v>
      </c>
      <c r="AK2592" s="86">
        <f t="shared" si="2492"/>
        <v>0</v>
      </c>
      <c r="AL2592" s="88">
        <f t="shared" si="2492"/>
        <v>0</v>
      </c>
      <c r="AM2592" s="86">
        <f t="shared" si="2492"/>
        <v>0</v>
      </c>
      <c r="AN2592" s="88">
        <f t="shared" si="2492"/>
        <v>0</v>
      </c>
      <c r="AO2592" s="86">
        <f t="shared" si="2492"/>
        <v>0</v>
      </c>
      <c r="AP2592" s="88">
        <f t="shared" si="2492"/>
        <v>0</v>
      </c>
      <c r="AQ2592" s="86">
        <f t="shared" si="2492"/>
        <v>0</v>
      </c>
      <c r="AR2592" s="88">
        <f t="shared" si="2492"/>
        <v>0</v>
      </c>
      <c r="AS2592" s="86">
        <f t="shared" si="2492"/>
        <v>0</v>
      </c>
      <c r="AT2592" s="88">
        <f t="shared" si="2492"/>
        <v>0</v>
      </c>
      <c r="AU2592" s="86">
        <f t="shared" si="2492"/>
        <v>0</v>
      </c>
      <c r="AV2592" s="86">
        <f t="shared" si="2463"/>
        <v>0</v>
      </c>
      <c r="AW2592" s="93">
        <f t="shared" si="2464"/>
        <v>0</v>
      </c>
      <c r="AY2592" s="86">
        <f t="shared" si="2465"/>
        <v>0</v>
      </c>
      <c r="AZ2592" s="86">
        <f t="shared" si="2466"/>
        <v>0</v>
      </c>
      <c r="BA2592" s="86">
        <f t="shared" si="2467"/>
        <v>0</v>
      </c>
      <c r="BB2592" s="86">
        <f t="shared" si="2468"/>
        <v>0</v>
      </c>
      <c r="BC2592" s="86">
        <f t="shared" si="2469"/>
        <v>0</v>
      </c>
      <c r="BD2592" s="86">
        <f t="shared" si="2470"/>
        <v>0</v>
      </c>
    </row>
    <row r="2593" spans="2:56" x14ac:dyDescent="0.3">
      <c r="B2593" s="169" t="s">
        <v>166</v>
      </c>
      <c r="C2593" s="248"/>
      <c r="D2593" s="249"/>
      <c r="E2593" s="172">
        <f t="shared" ref="E2593:E2656" si="2493">IFERROR(D2593/C2593,0)</f>
        <v>0</v>
      </c>
      <c r="F2593" s="248"/>
      <c r="G2593" s="249"/>
      <c r="H2593" s="172">
        <f t="shared" ref="H2593:H2656" si="2494">IFERROR(G2593/F2593,0)</f>
        <v>0</v>
      </c>
      <c r="I2593" s="248"/>
      <c r="J2593" s="250"/>
      <c r="K2593" s="174">
        <f t="shared" ref="K2593:K2656" si="2495">IFERROR(J2593/I2593,0)</f>
        <v>0</v>
      </c>
      <c r="L2593" s="248"/>
      <c r="M2593" s="250"/>
      <c r="N2593" s="251"/>
      <c r="O2593" s="248"/>
      <c r="P2593" s="251"/>
      <c r="Q2593" s="166">
        <f t="shared" ref="Q2593:Q2656" si="2496">SUM(O2593:P2593)</f>
        <v>0</v>
      </c>
      <c r="R2593" s="251"/>
      <c r="S2593" s="251"/>
      <c r="T2593" s="167">
        <f t="shared" si="2471"/>
        <v>0</v>
      </c>
      <c r="U2593" s="157"/>
      <c r="V2593" s="248"/>
      <c r="W2593" s="251"/>
      <c r="X2593" s="166">
        <f t="shared" ref="X2593:X2656" si="2497">SUM(V2593:W2593)</f>
        <v>0</v>
      </c>
      <c r="Y2593" s="251"/>
      <c r="Z2593" s="251"/>
      <c r="AA2593" s="167">
        <f t="shared" si="2472"/>
        <v>0</v>
      </c>
      <c r="AB2593" s="157"/>
      <c r="AC2593" s="248"/>
      <c r="AD2593" s="251"/>
      <c r="AE2593" s="166">
        <f t="shared" ref="AE2593:AE2656" si="2498">SUM(AC2593:AD2593)</f>
        <v>0</v>
      </c>
      <c r="AF2593" s="251"/>
      <c r="AG2593" s="251"/>
      <c r="AH2593" s="167">
        <f t="shared" si="2473"/>
        <v>0</v>
      </c>
      <c r="AJ2593" s="252"/>
      <c r="AK2593" s="253"/>
      <c r="AL2593" s="254"/>
      <c r="AM2593" s="253"/>
      <c r="AN2593" s="254"/>
      <c r="AO2593" s="253"/>
      <c r="AP2593" s="254"/>
      <c r="AQ2593" s="253"/>
      <c r="AR2593" s="254"/>
      <c r="AS2593" s="253"/>
      <c r="AT2593" s="254"/>
      <c r="AU2593" s="253"/>
      <c r="AV2593" s="163">
        <f t="shared" ref="AV2593:AV2656" si="2499">SUM(AJ2593:AU2593)</f>
        <v>0</v>
      </c>
      <c r="AW2593" s="168">
        <f t="shared" ref="AW2593:AW2656" si="2500">T2593-AV2593</f>
        <v>0</v>
      </c>
      <c r="AY2593" s="163">
        <f t="shared" ref="AY2593:AY2656" si="2501">SUM(AJ2593:AL2593)</f>
        <v>0</v>
      </c>
      <c r="AZ2593" s="163">
        <f t="shared" ref="AZ2593:AZ2656" si="2502">SUM(AM2593:AO2593)</f>
        <v>0</v>
      </c>
      <c r="BA2593" s="163">
        <f t="shared" ref="BA2593:BA2656" si="2503">SUM(AP2593:AR2593)</f>
        <v>0</v>
      </c>
      <c r="BB2593" s="163">
        <f t="shared" ref="BB2593:BB2656" si="2504">SUM(AS2593:AU2593)</f>
        <v>0</v>
      </c>
      <c r="BC2593" s="163">
        <f t="shared" ref="BC2593:BC2656" si="2505">SUM(AY2593,AZ2593,BA2593,BB2593)</f>
        <v>0</v>
      </c>
      <c r="BD2593" s="163">
        <f t="shared" ref="BD2593:BD2656" si="2506">T2593-BC2593</f>
        <v>0</v>
      </c>
    </row>
    <row r="2594" spans="2:56" x14ac:dyDescent="0.3">
      <c r="B2594" s="179" t="s">
        <v>167</v>
      </c>
      <c r="C2594" s="83">
        <f>SUM(C2595:C2600)</f>
        <v>558451</v>
      </c>
      <c r="D2594" s="84">
        <f>SUM(D2595:D2600)</f>
        <v>547245.6</v>
      </c>
      <c r="E2594" s="85">
        <f t="shared" si="2493"/>
        <v>0.97993485552000081</v>
      </c>
      <c r="F2594" s="83">
        <f>SUM(F2595:F2600)</f>
        <v>485100</v>
      </c>
      <c r="G2594" s="84">
        <f>SUM(G2595:G2600)</f>
        <v>511570.22</v>
      </c>
      <c r="H2594" s="85">
        <f t="shared" si="2494"/>
        <v>1.0545665223665224</v>
      </c>
      <c r="I2594" s="83">
        <f>SUM(I2595:I2600)</f>
        <v>442650</v>
      </c>
      <c r="J2594" s="86">
        <f>SUM(J2595:J2600)</f>
        <v>445778.81000000006</v>
      </c>
      <c r="K2594" s="87">
        <f t="shared" si="2495"/>
        <v>1.0070683610075681</v>
      </c>
      <c r="L2594" s="83">
        <f>SUM(L2595:L2600)</f>
        <v>252010</v>
      </c>
      <c r="M2594" s="86">
        <f>SUM(M2595:M2600)</f>
        <v>312010</v>
      </c>
      <c r="N2594" s="88">
        <f>SUM(N2595:N2600)</f>
        <v>0</v>
      </c>
      <c r="O2594" s="83">
        <f>SUM(O2595:O2600)</f>
        <v>105000</v>
      </c>
      <c r="P2594" s="88">
        <f>SUM(P2595:P2600)</f>
        <v>33750</v>
      </c>
      <c r="Q2594" s="177">
        <f t="shared" si="2496"/>
        <v>138750</v>
      </c>
      <c r="R2594" s="88">
        <f>SUM(R2595:R2600)</f>
        <v>0</v>
      </c>
      <c r="S2594" s="88">
        <f>SUM(S2595:S2600)</f>
        <v>0</v>
      </c>
      <c r="T2594" s="178">
        <f t="shared" ref="T2594:T2657" si="2507">SUM(Q2594:S2594)</f>
        <v>138750</v>
      </c>
      <c r="U2594" s="157"/>
      <c r="V2594" s="83">
        <f>SUM(V2595:V2600)</f>
        <v>111000</v>
      </c>
      <c r="W2594" s="88">
        <f>SUM(W2595:W2600)</f>
        <v>0</v>
      </c>
      <c r="X2594" s="177">
        <f t="shared" si="2497"/>
        <v>111000</v>
      </c>
      <c r="Y2594" s="88">
        <f>SUM(Y2595:Y2600)</f>
        <v>0</v>
      </c>
      <c r="Z2594" s="88">
        <f>SUM(Z2595:Z2600)</f>
        <v>0</v>
      </c>
      <c r="AA2594" s="178">
        <f t="shared" ref="AA2594:AA2657" si="2508">SUM(X2594:Z2594)</f>
        <v>111000</v>
      </c>
      <c r="AB2594" s="157"/>
      <c r="AC2594" s="83">
        <f>SUM(AC2595:AC2600)</f>
        <v>117300</v>
      </c>
      <c r="AD2594" s="88">
        <f>SUM(AD2595:AD2600)</f>
        <v>0</v>
      </c>
      <c r="AE2594" s="177">
        <f t="shared" si="2498"/>
        <v>117300</v>
      </c>
      <c r="AF2594" s="88">
        <f>SUM(AF2595:AF2600)</f>
        <v>0</v>
      </c>
      <c r="AG2594" s="88">
        <f>SUM(AG2595:AG2600)</f>
        <v>0</v>
      </c>
      <c r="AH2594" s="178">
        <f t="shared" ref="AH2594:AH2657" si="2509">SUM(AE2594:AG2594)</f>
        <v>117300</v>
      </c>
      <c r="AJ2594" s="84">
        <f t="shared" ref="AJ2594:AU2594" si="2510">SUM(AJ2595:AJ2600)</f>
        <v>21850</v>
      </c>
      <c r="AK2594" s="86">
        <f t="shared" si="2510"/>
        <v>20850</v>
      </c>
      <c r="AL2594" s="88">
        <f t="shared" si="2510"/>
        <v>25025</v>
      </c>
      <c r="AM2594" s="86">
        <f t="shared" si="2510"/>
        <v>8025</v>
      </c>
      <c r="AN2594" s="88">
        <f t="shared" si="2510"/>
        <v>0</v>
      </c>
      <c r="AO2594" s="86">
        <f t="shared" si="2510"/>
        <v>63000</v>
      </c>
      <c r="AP2594" s="88">
        <f t="shared" si="2510"/>
        <v>0</v>
      </c>
      <c r="AQ2594" s="86">
        <f t="shared" si="2510"/>
        <v>0</v>
      </c>
      <c r="AR2594" s="88">
        <f t="shared" si="2510"/>
        <v>0</v>
      </c>
      <c r="AS2594" s="86">
        <f t="shared" si="2510"/>
        <v>0</v>
      </c>
      <c r="AT2594" s="88">
        <f t="shared" si="2510"/>
        <v>0</v>
      </c>
      <c r="AU2594" s="86">
        <f t="shared" si="2510"/>
        <v>0</v>
      </c>
      <c r="AV2594" s="86">
        <f t="shared" si="2499"/>
        <v>138750</v>
      </c>
      <c r="AW2594" s="93">
        <f t="shared" si="2500"/>
        <v>0</v>
      </c>
      <c r="AY2594" s="86">
        <f t="shared" si="2501"/>
        <v>67725</v>
      </c>
      <c r="AZ2594" s="86">
        <f t="shared" si="2502"/>
        <v>71025</v>
      </c>
      <c r="BA2594" s="86">
        <f t="shared" si="2503"/>
        <v>0</v>
      </c>
      <c r="BB2594" s="86">
        <f t="shared" si="2504"/>
        <v>0</v>
      </c>
      <c r="BC2594" s="86">
        <f t="shared" si="2505"/>
        <v>138750</v>
      </c>
      <c r="BD2594" s="86">
        <f t="shared" si="2506"/>
        <v>0</v>
      </c>
    </row>
    <row r="2595" spans="2:56" x14ac:dyDescent="0.3">
      <c r="B2595" s="169" t="s">
        <v>168</v>
      </c>
      <c r="C2595" s="248">
        <v>260004</v>
      </c>
      <c r="D2595" s="249">
        <v>249727.35</v>
      </c>
      <c r="E2595" s="172">
        <f t="shared" si="2493"/>
        <v>0.96047503115336685</v>
      </c>
      <c r="F2595" s="248">
        <v>174925</v>
      </c>
      <c r="G2595" s="249">
        <v>174859.36</v>
      </c>
      <c r="H2595" s="172">
        <f t="shared" si="2494"/>
        <v>0.99962475346577095</v>
      </c>
      <c r="I2595" s="248">
        <v>148959</v>
      </c>
      <c r="J2595" s="250">
        <v>148924.44</v>
      </c>
      <c r="K2595" s="174">
        <f t="shared" si="2495"/>
        <v>0.99976798984955595</v>
      </c>
      <c r="L2595" s="248">
        <v>96273</v>
      </c>
      <c r="M2595" s="250">
        <v>124014</v>
      </c>
      <c r="N2595" s="251"/>
      <c r="O2595" s="248">
        <v>33000</v>
      </c>
      <c r="P2595" s="251">
        <v>19800</v>
      </c>
      <c r="Q2595" s="166">
        <f t="shared" si="2496"/>
        <v>52800</v>
      </c>
      <c r="R2595" s="251"/>
      <c r="S2595" s="251"/>
      <c r="T2595" s="167">
        <f t="shared" si="2507"/>
        <v>52800</v>
      </c>
      <c r="U2595" s="157"/>
      <c r="V2595" s="248">
        <v>33000</v>
      </c>
      <c r="W2595" s="251"/>
      <c r="X2595" s="166">
        <f t="shared" si="2497"/>
        <v>33000</v>
      </c>
      <c r="Y2595" s="251"/>
      <c r="Z2595" s="251"/>
      <c r="AA2595" s="167">
        <f t="shared" si="2508"/>
        <v>33000</v>
      </c>
      <c r="AB2595" s="157"/>
      <c r="AC2595" s="248">
        <v>36300</v>
      </c>
      <c r="AD2595" s="251"/>
      <c r="AE2595" s="166">
        <f t="shared" si="2498"/>
        <v>36300</v>
      </c>
      <c r="AF2595" s="251"/>
      <c r="AG2595" s="251"/>
      <c r="AH2595" s="167">
        <f t="shared" si="2509"/>
        <v>36300</v>
      </c>
      <c r="AJ2595" s="252">
        <f>10000+4950</f>
        <v>14950</v>
      </c>
      <c r="AK2595" s="253">
        <f>10000+4950</f>
        <v>14950</v>
      </c>
      <c r="AL2595" s="254">
        <f>13000+4950</f>
        <v>17950</v>
      </c>
      <c r="AM2595" s="253">
        <v>4950</v>
      </c>
      <c r="AN2595" s="254"/>
      <c r="AO2595" s="253"/>
      <c r="AP2595" s="254"/>
      <c r="AQ2595" s="253"/>
      <c r="AR2595" s="254"/>
      <c r="AS2595" s="253"/>
      <c r="AT2595" s="254"/>
      <c r="AU2595" s="253"/>
      <c r="AV2595" s="163">
        <f t="shared" si="2499"/>
        <v>52800</v>
      </c>
      <c r="AW2595" s="168">
        <f t="shared" si="2500"/>
        <v>0</v>
      </c>
      <c r="AY2595" s="163">
        <f t="shared" si="2501"/>
        <v>47850</v>
      </c>
      <c r="AZ2595" s="163">
        <f t="shared" si="2502"/>
        <v>4950</v>
      </c>
      <c r="BA2595" s="163">
        <f t="shared" si="2503"/>
        <v>0</v>
      </c>
      <c r="BB2595" s="163">
        <f t="shared" si="2504"/>
        <v>0</v>
      </c>
      <c r="BC2595" s="163">
        <f t="shared" si="2505"/>
        <v>52800</v>
      </c>
      <c r="BD2595" s="163">
        <f t="shared" si="2506"/>
        <v>0</v>
      </c>
    </row>
    <row r="2596" spans="2:56" x14ac:dyDescent="0.3">
      <c r="B2596" s="169" t="s">
        <v>169</v>
      </c>
      <c r="C2596" s="248">
        <v>32565</v>
      </c>
      <c r="D2596" s="249">
        <v>31975.57</v>
      </c>
      <c r="E2596" s="172">
        <f t="shared" si="2493"/>
        <v>0.98189989252264698</v>
      </c>
      <c r="F2596" s="248">
        <v>25000</v>
      </c>
      <c r="G2596" s="249">
        <v>24493</v>
      </c>
      <c r="H2596" s="172">
        <f t="shared" si="2494"/>
        <v>0.97972000000000004</v>
      </c>
      <c r="I2596" s="248">
        <v>19600</v>
      </c>
      <c r="J2596" s="250">
        <v>18511.940000000002</v>
      </c>
      <c r="K2596" s="174">
        <f t="shared" si="2495"/>
        <v>0.94448673469387767</v>
      </c>
      <c r="L2596" s="248">
        <v>10560</v>
      </c>
      <c r="M2596" s="250">
        <v>11967</v>
      </c>
      <c r="N2596" s="251"/>
      <c r="O2596" s="248">
        <v>9000</v>
      </c>
      <c r="P2596" s="251">
        <v>3600</v>
      </c>
      <c r="Q2596" s="166">
        <f t="shared" si="2496"/>
        <v>12600</v>
      </c>
      <c r="R2596" s="251"/>
      <c r="S2596" s="251"/>
      <c r="T2596" s="167">
        <f t="shared" si="2507"/>
        <v>12600</v>
      </c>
      <c r="U2596" s="157"/>
      <c r="V2596" s="248">
        <v>9000</v>
      </c>
      <c r="W2596" s="251"/>
      <c r="X2596" s="166">
        <f t="shared" si="2497"/>
        <v>9000</v>
      </c>
      <c r="Y2596" s="251"/>
      <c r="Z2596" s="251"/>
      <c r="AA2596" s="167">
        <f t="shared" si="2508"/>
        <v>9000</v>
      </c>
      <c r="AB2596" s="157"/>
      <c r="AC2596" s="248">
        <v>9000</v>
      </c>
      <c r="AD2596" s="251"/>
      <c r="AE2596" s="166">
        <f t="shared" si="2498"/>
        <v>9000</v>
      </c>
      <c r="AF2596" s="251"/>
      <c r="AG2596" s="251"/>
      <c r="AH2596" s="167">
        <f t="shared" si="2509"/>
        <v>9000</v>
      </c>
      <c r="AJ2596" s="252">
        <f>3000+900</f>
        <v>3900</v>
      </c>
      <c r="AK2596" s="253">
        <f>3000+900</f>
        <v>3900</v>
      </c>
      <c r="AL2596" s="254">
        <f>3000+900</f>
        <v>3900</v>
      </c>
      <c r="AM2596" s="253">
        <v>900</v>
      </c>
      <c r="AN2596" s="254"/>
      <c r="AO2596" s="253"/>
      <c r="AP2596" s="254"/>
      <c r="AQ2596" s="253"/>
      <c r="AR2596" s="254"/>
      <c r="AS2596" s="253"/>
      <c r="AT2596" s="254"/>
      <c r="AU2596" s="253"/>
      <c r="AV2596" s="163">
        <f t="shared" si="2499"/>
        <v>12600</v>
      </c>
      <c r="AW2596" s="168">
        <f t="shared" si="2500"/>
        <v>0</v>
      </c>
      <c r="AY2596" s="163">
        <f t="shared" si="2501"/>
        <v>11700</v>
      </c>
      <c r="AZ2596" s="163">
        <f t="shared" si="2502"/>
        <v>900</v>
      </c>
      <c r="BA2596" s="163">
        <f t="shared" si="2503"/>
        <v>0</v>
      </c>
      <c r="BB2596" s="163">
        <f t="shared" si="2504"/>
        <v>0</v>
      </c>
      <c r="BC2596" s="163">
        <f t="shared" si="2505"/>
        <v>12600</v>
      </c>
      <c r="BD2596" s="163">
        <f t="shared" si="2506"/>
        <v>0</v>
      </c>
    </row>
    <row r="2597" spans="2:56" x14ac:dyDescent="0.3">
      <c r="B2597" s="169" t="s">
        <v>170</v>
      </c>
      <c r="C2597" s="248">
        <v>3879</v>
      </c>
      <c r="D2597" s="249">
        <v>3878.37</v>
      </c>
      <c r="E2597" s="172">
        <f t="shared" si="2493"/>
        <v>0.99983758700696057</v>
      </c>
      <c r="F2597" s="248">
        <v>3709</v>
      </c>
      <c r="G2597" s="249">
        <v>3708.92</v>
      </c>
      <c r="H2597" s="172">
        <f t="shared" si="2494"/>
        <v>0.99997843084389326</v>
      </c>
      <c r="I2597" s="248">
        <v>10800</v>
      </c>
      <c r="J2597" s="250">
        <v>0</v>
      </c>
      <c r="K2597" s="174">
        <f t="shared" si="2495"/>
        <v>0</v>
      </c>
      <c r="L2597" s="248">
        <v>8177</v>
      </c>
      <c r="M2597" s="250">
        <v>7906</v>
      </c>
      <c r="N2597" s="251"/>
      <c r="O2597" s="248">
        <v>8400</v>
      </c>
      <c r="P2597" s="251"/>
      <c r="Q2597" s="166">
        <f t="shared" si="2496"/>
        <v>8400</v>
      </c>
      <c r="R2597" s="251"/>
      <c r="S2597" s="251"/>
      <c r="T2597" s="167">
        <f t="shared" si="2507"/>
        <v>8400</v>
      </c>
      <c r="U2597" s="157"/>
      <c r="V2597" s="248">
        <v>8400</v>
      </c>
      <c r="W2597" s="251"/>
      <c r="X2597" s="166">
        <f t="shared" si="2497"/>
        <v>8400</v>
      </c>
      <c r="Y2597" s="251"/>
      <c r="Z2597" s="251"/>
      <c r="AA2597" s="167">
        <f t="shared" si="2508"/>
        <v>8400</v>
      </c>
      <c r="AB2597" s="157"/>
      <c r="AC2597" s="248">
        <v>8400</v>
      </c>
      <c r="AD2597" s="251"/>
      <c r="AE2597" s="166">
        <f t="shared" si="2498"/>
        <v>8400</v>
      </c>
      <c r="AF2597" s="251"/>
      <c r="AG2597" s="251"/>
      <c r="AH2597" s="167">
        <f t="shared" si="2509"/>
        <v>8400</v>
      </c>
      <c r="AJ2597" s="252"/>
      <c r="AK2597" s="253"/>
      <c r="AL2597" s="254"/>
      <c r="AM2597" s="253"/>
      <c r="AN2597" s="254"/>
      <c r="AO2597" s="253">
        <v>8400</v>
      </c>
      <c r="AP2597" s="254"/>
      <c r="AQ2597" s="253"/>
      <c r="AR2597" s="254"/>
      <c r="AS2597" s="253"/>
      <c r="AT2597" s="254"/>
      <c r="AU2597" s="253"/>
      <c r="AV2597" s="163">
        <f t="shared" si="2499"/>
        <v>8400</v>
      </c>
      <c r="AW2597" s="168">
        <f t="shared" si="2500"/>
        <v>0</v>
      </c>
      <c r="AY2597" s="163">
        <f t="shared" si="2501"/>
        <v>0</v>
      </c>
      <c r="AZ2597" s="163">
        <f t="shared" si="2502"/>
        <v>8400</v>
      </c>
      <c r="BA2597" s="163">
        <f t="shared" si="2503"/>
        <v>0</v>
      </c>
      <c r="BB2597" s="163">
        <f t="shared" si="2504"/>
        <v>0</v>
      </c>
      <c r="BC2597" s="163">
        <f t="shared" si="2505"/>
        <v>8400</v>
      </c>
      <c r="BD2597" s="163">
        <f t="shared" si="2506"/>
        <v>0</v>
      </c>
    </row>
    <row r="2598" spans="2:56" x14ac:dyDescent="0.3">
      <c r="B2598" s="169" t="s">
        <v>171</v>
      </c>
      <c r="C2598" s="248">
        <v>225200</v>
      </c>
      <c r="D2598" s="249">
        <v>224862.23</v>
      </c>
      <c r="E2598" s="172">
        <f t="shared" si="2493"/>
        <v>0.99850013321492015</v>
      </c>
      <c r="F2598" s="248">
        <v>265725</v>
      </c>
      <c r="G2598" s="249">
        <v>292872.09000000003</v>
      </c>
      <c r="H2598" s="172">
        <f t="shared" si="2494"/>
        <v>1.1021623482924077</v>
      </c>
      <c r="I2598" s="248">
        <v>235291</v>
      </c>
      <c r="J2598" s="250">
        <v>251607.71000000002</v>
      </c>
      <c r="K2598" s="174">
        <f t="shared" si="2495"/>
        <v>1.0693469363469066</v>
      </c>
      <c r="L2598" s="248">
        <v>105000</v>
      </c>
      <c r="M2598" s="250">
        <v>123350</v>
      </c>
      <c r="N2598" s="251"/>
      <c r="O2598" s="248">
        <v>30000</v>
      </c>
      <c r="P2598" s="251">
        <v>10350</v>
      </c>
      <c r="Q2598" s="166">
        <f t="shared" si="2496"/>
        <v>40350</v>
      </c>
      <c r="R2598" s="251"/>
      <c r="S2598" s="251"/>
      <c r="T2598" s="167">
        <f t="shared" si="2507"/>
        <v>40350</v>
      </c>
      <c r="U2598" s="157"/>
      <c r="V2598" s="248">
        <v>36000</v>
      </c>
      <c r="W2598" s="251"/>
      <c r="X2598" s="166">
        <f t="shared" si="2497"/>
        <v>36000</v>
      </c>
      <c r="Y2598" s="251"/>
      <c r="Z2598" s="251"/>
      <c r="AA2598" s="167">
        <f t="shared" si="2508"/>
        <v>36000</v>
      </c>
      <c r="AB2598" s="157"/>
      <c r="AC2598" s="248">
        <v>39000</v>
      </c>
      <c r="AD2598" s="251"/>
      <c r="AE2598" s="166">
        <f t="shared" si="2498"/>
        <v>39000</v>
      </c>
      <c r="AF2598" s="251"/>
      <c r="AG2598" s="251"/>
      <c r="AH2598" s="167">
        <f t="shared" si="2509"/>
        <v>39000</v>
      </c>
      <c r="AJ2598" s="252">
        <v>3000</v>
      </c>
      <c r="AK2598" s="253">
        <v>2000</v>
      </c>
      <c r="AL2598" s="254">
        <v>3175</v>
      </c>
      <c r="AM2598" s="253">
        <v>2175</v>
      </c>
      <c r="AN2598" s="254"/>
      <c r="AO2598" s="253">
        <v>30000</v>
      </c>
      <c r="AP2598" s="254"/>
      <c r="AQ2598" s="253"/>
      <c r="AR2598" s="254"/>
      <c r="AS2598" s="253"/>
      <c r="AT2598" s="254"/>
      <c r="AU2598" s="253"/>
      <c r="AV2598" s="163">
        <f t="shared" si="2499"/>
        <v>40350</v>
      </c>
      <c r="AW2598" s="168">
        <f t="shared" si="2500"/>
        <v>0</v>
      </c>
      <c r="AY2598" s="163">
        <f t="shared" si="2501"/>
        <v>8175</v>
      </c>
      <c r="AZ2598" s="163">
        <f t="shared" si="2502"/>
        <v>32175</v>
      </c>
      <c r="BA2598" s="163">
        <f t="shared" si="2503"/>
        <v>0</v>
      </c>
      <c r="BB2598" s="163">
        <f t="shared" si="2504"/>
        <v>0</v>
      </c>
      <c r="BC2598" s="163">
        <f t="shared" si="2505"/>
        <v>40350</v>
      </c>
      <c r="BD2598" s="163">
        <f t="shared" si="2506"/>
        <v>0</v>
      </c>
    </row>
    <row r="2599" spans="2:56" x14ac:dyDescent="0.3">
      <c r="B2599" s="169" t="s">
        <v>172</v>
      </c>
      <c r="C2599" s="248">
        <v>34247</v>
      </c>
      <c r="D2599" s="249">
        <v>34246.080000000002</v>
      </c>
      <c r="E2599" s="172">
        <f t="shared" si="2493"/>
        <v>0.99997313633310947</v>
      </c>
      <c r="F2599" s="248">
        <v>15741</v>
      </c>
      <c r="G2599" s="249">
        <v>15636.85</v>
      </c>
      <c r="H2599" s="172">
        <f t="shared" si="2494"/>
        <v>0.99338352074201131</v>
      </c>
      <c r="I2599" s="248">
        <v>28000</v>
      </c>
      <c r="J2599" s="250">
        <v>26734.720000000001</v>
      </c>
      <c r="K2599" s="174">
        <f t="shared" si="2495"/>
        <v>0.95481142857142864</v>
      </c>
      <c r="L2599" s="248">
        <v>32000</v>
      </c>
      <c r="M2599" s="250">
        <v>44773</v>
      </c>
      <c r="N2599" s="251"/>
      <c r="O2599" s="248">
        <v>24600</v>
      </c>
      <c r="P2599" s="251"/>
      <c r="Q2599" s="166">
        <f t="shared" si="2496"/>
        <v>24600</v>
      </c>
      <c r="R2599" s="251"/>
      <c r="S2599" s="251"/>
      <c r="T2599" s="167">
        <f t="shared" si="2507"/>
        <v>24600</v>
      </c>
      <c r="U2599" s="157"/>
      <c r="V2599" s="248">
        <v>24600</v>
      </c>
      <c r="W2599" s="251"/>
      <c r="X2599" s="166">
        <f t="shared" si="2497"/>
        <v>24600</v>
      </c>
      <c r="Y2599" s="251"/>
      <c r="Z2599" s="251"/>
      <c r="AA2599" s="167">
        <f t="shared" si="2508"/>
        <v>24600</v>
      </c>
      <c r="AB2599" s="157"/>
      <c r="AC2599" s="248">
        <v>24600</v>
      </c>
      <c r="AD2599" s="251"/>
      <c r="AE2599" s="166">
        <f t="shared" si="2498"/>
        <v>24600</v>
      </c>
      <c r="AF2599" s="251"/>
      <c r="AG2599" s="251"/>
      <c r="AH2599" s="167">
        <f t="shared" si="2509"/>
        <v>24600</v>
      </c>
      <c r="AJ2599" s="252"/>
      <c r="AK2599" s="253"/>
      <c r="AL2599" s="254"/>
      <c r="AM2599" s="253"/>
      <c r="AN2599" s="254"/>
      <c r="AO2599" s="253">
        <v>24600</v>
      </c>
      <c r="AP2599" s="254"/>
      <c r="AQ2599" s="253"/>
      <c r="AR2599" s="254"/>
      <c r="AS2599" s="253"/>
      <c r="AT2599" s="254"/>
      <c r="AU2599" s="253"/>
      <c r="AV2599" s="163">
        <f t="shared" si="2499"/>
        <v>24600</v>
      </c>
      <c r="AW2599" s="168">
        <f t="shared" si="2500"/>
        <v>0</v>
      </c>
      <c r="AY2599" s="163">
        <f t="shared" si="2501"/>
        <v>0</v>
      </c>
      <c r="AZ2599" s="163">
        <f t="shared" si="2502"/>
        <v>24600</v>
      </c>
      <c r="BA2599" s="163">
        <f t="shared" si="2503"/>
        <v>0</v>
      </c>
      <c r="BB2599" s="163">
        <f t="shared" si="2504"/>
        <v>0</v>
      </c>
      <c r="BC2599" s="163">
        <f t="shared" si="2505"/>
        <v>24600</v>
      </c>
      <c r="BD2599" s="163">
        <f t="shared" si="2506"/>
        <v>0</v>
      </c>
    </row>
    <row r="2600" spans="2:56" x14ac:dyDescent="0.3">
      <c r="B2600" s="169" t="s">
        <v>173</v>
      </c>
      <c r="C2600" s="248">
        <v>2556</v>
      </c>
      <c r="D2600" s="249">
        <v>2556</v>
      </c>
      <c r="E2600" s="172">
        <f t="shared" si="2493"/>
        <v>1</v>
      </c>
      <c r="F2600" s="248"/>
      <c r="G2600" s="249"/>
      <c r="H2600" s="172">
        <f t="shared" si="2494"/>
        <v>0</v>
      </c>
      <c r="I2600" s="248"/>
      <c r="J2600" s="250"/>
      <c r="K2600" s="174">
        <f t="shared" si="2495"/>
        <v>0</v>
      </c>
      <c r="L2600" s="248"/>
      <c r="M2600" s="250"/>
      <c r="N2600" s="251"/>
      <c r="O2600" s="248"/>
      <c r="P2600" s="251"/>
      <c r="Q2600" s="166">
        <f t="shared" si="2496"/>
        <v>0</v>
      </c>
      <c r="R2600" s="251"/>
      <c r="S2600" s="251"/>
      <c r="T2600" s="167">
        <f t="shared" si="2507"/>
        <v>0</v>
      </c>
      <c r="U2600" s="157"/>
      <c r="V2600" s="248"/>
      <c r="W2600" s="251"/>
      <c r="X2600" s="166">
        <f t="shared" si="2497"/>
        <v>0</v>
      </c>
      <c r="Y2600" s="251"/>
      <c r="Z2600" s="251"/>
      <c r="AA2600" s="167">
        <f t="shared" si="2508"/>
        <v>0</v>
      </c>
      <c r="AB2600" s="157"/>
      <c r="AC2600" s="248"/>
      <c r="AD2600" s="251"/>
      <c r="AE2600" s="166">
        <f t="shared" si="2498"/>
        <v>0</v>
      </c>
      <c r="AF2600" s="251"/>
      <c r="AG2600" s="251"/>
      <c r="AH2600" s="167">
        <f t="shared" si="2509"/>
        <v>0</v>
      </c>
      <c r="AJ2600" s="252"/>
      <c r="AK2600" s="253"/>
      <c r="AL2600" s="254"/>
      <c r="AM2600" s="253"/>
      <c r="AN2600" s="254"/>
      <c r="AO2600" s="253"/>
      <c r="AP2600" s="254"/>
      <c r="AQ2600" s="253"/>
      <c r="AR2600" s="254"/>
      <c r="AS2600" s="253"/>
      <c r="AT2600" s="254"/>
      <c r="AU2600" s="253"/>
      <c r="AV2600" s="163">
        <f t="shared" si="2499"/>
        <v>0</v>
      </c>
      <c r="AW2600" s="168">
        <f t="shared" si="2500"/>
        <v>0</v>
      </c>
      <c r="AY2600" s="163">
        <f t="shared" si="2501"/>
        <v>0</v>
      </c>
      <c r="AZ2600" s="163">
        <f t="shared" si="2502"/>
        <v>0</v>
      </c>
      <c r="BA2600" s="163">
        <f t="shared" si="2503"/>
        <v>0</v>
      </c>
      <c r="BB2600" s="163">
        <f t="shared" si="2504"/>
        <v>0</v>
      </c>
      <c r="BC2600" s="163">
        <f t="shared" si="2505"/>
        <v>0</v>
      </c>
      <c r="BD2600" s="163">
        <f t="shared" si="2506"/>
        <v>0</v>
      </c>
    </row>
    <row r="2601" spans="2:56" x14ac:dyDescent="0.3">
      <c r="B2601" s="179" t="s">
        <v>174</v>
      </c>
      <c r="C2601" s="83">
        <f>SUM(C2602)</f>
        <v>67048</v>
      </c>
      <c r="D2601" s="84">
        <f>SUM(D2602)</f>
        <v>67048</v>
      </c>
      <c r="E2601" s="85">
        <f t="shared" si="2493"/>
        <v>1</v>
      </c>
      <c r="F2601" s="83">
        <f>SUM(F2602)</f>
        <v>14000</v>
      </c>
      <c r="G2601" s="84">
        <f>SUM(G2602)</f>
        <v>14000</v>
      </c>
      <c r="H2601" s="85">
        <f t="shared" si="2494"/>
        <v>1</v>
      </c>
      <c r="I2601" s="83">
        <f>SUM(I2602)</f>
        <v>14000</v>
      </c>
      <c r="J2601" s="86">
        <f>SUM(J2602)</f>
        <v>14000</v>
      </c>
      <c r="K2601" s="87">
        <f t="shared" si="2495"/>
        <v>1</v>
      </c>
      <c r="L2601" s="83">
        <f>SUM(L2602)</f>
        <v>18000</v>
      </c>
      <c r="M2601" s="86">
        <f>SUM(M2602)</f>
        <v>18000</v>
      </c>
      <c r="N2601" s="88">
        <f>SUM(N2602)</f>
        <v>0</v>
      </c>
      <c r="O2601" s="83">
        <f>SUM(O2602)</f>
        <v>28000</v>
      </c>
      <c r="P2601" s="88">
        <f>SUM(P2602)</f>
        <v>0</v>
      </c>
      <c r="Q2601" s="177">
        <f t="shared" si="2496"/>
        <v>28000</v>
      </c>
      <c r="R2601" s="88">
        <f>SUM(R2602)</f>
        <v>0</v>
      </c>
      <c r="S2601" s="88">
        <f>SUM(S2602)</f>
        <v>0</v>
      </c>
      <c r="T2601" s="178">
        <f t="shared" si="2507"/>
        <v>28000</v>
      </c>
      <c r="U2601" s="157"/>
      <c r="V2601" s="83">
        <f>SUM(V2602)</f>
        <v>28000</v>
      </c>
      <c r="W2601" s="88">
        <f>SUM(W2602)</f>
        <v>0</v>
      </c>
      <c r="X2601" s="177">
        <f t="shared" si="2497"/>
        <v>28000</v>
      </c>
      <c r="Y2601" s="88">
        <f>SUM(Y2602)</f>
        <v>0</v>
      </c>
      <c r="Z2601" s="88">
        <f>SUM(Z2602)</f>
        <v>0</v>
      </c>
      <c r="AA2601" s="178">
        <f t="shared" si="2508"/>
        <v>28000</v>
      </c>
      <c r="AB2601" s="157"/>
      <c r="AC2601" s="83">
        <f>SUM(AC2602)</f>
        <v>30373</v>
      </c>
      <c r="AD2601" s="88">
        <f>SUM(AD2602)</f>
        <v>0</v>
      </c>
      <c r="AE2601" s="177">
        <f t="shared" si="2498"/>
        <v>30373</v>
      </c>
      <c r="AF2601" s="88">
        <f>SUM(AF2602)</f>
        <v>0</v>
      </c>
      <c r="AG2601" s="88">
        <f>SUM(AG2602)</f>
        <v>0</v>
      </c>
      <c r="AH2601" s="178">
        <f t="shared" si="2509"/>
        <v>30373</v>
      </c>
      <c r="AJ2601" s="84">
        <f t="shared" ref="AJ2601:AU2601" si="2511">SUM(AJ2602)</f>
        <v>0</v>
      </c>
      <c r="AK2601" s="86">
        <f t="shared" si="2511"/>
        <v>0</v>
      </c>
      <c r="AL2601" s="88">
        <f t="shared" si="2511"/>
        <v>0</v>
      </c>
      <c r="AM2601" s="86">
        <f t="shared" si="2511"/>
        <v>28000</v>
      </c>
      <c r="AN2601" s="88">
        <f t="shared" si="2511"/>
        <v>0</v>
      </c>
      <c r="AO2601" s="86">
        <f t="shared" si="2511"/>
        <v>0</v>
      </c>
      <c r="AP2601" s="88">
        <f t="shared" si="2511"/>
        <v>0</v>
      </c>
      <c r="AQ2601" s="86">
        <f t="shared" si="2511"/>
        <v>0</v>
      </c>
      <c r="AR2601" s="88">
        <f t="shared" si="2511"/>
        <v>0</v>
      </c>
      <c r="AS2601" s="86">
        <f t="shared" si="2511"/>
        <v>0</v>
      </c>
      <c r="AT2601" s="88">
        <f t="shared" si="2511"/>
        <v>0</v>
      </c>
      <c r="AU2601" s="86">
        <f t="shared" si="2511"/>
        <v>0</v>
      </c>
      <c r="AV2601" s="86">
        <f t="shared" si="2499"/>
        <v>28000</v>
      </c>
      <c r="AW2601" s="93">
        <f t="shared" si="2500"/>
        <v>0</v>
      </c>
      <c r="AY2601" s="86">
        <f t="shared" si="2501"/>
        <v>0</v>
      </c>
      <c r="AZ2601" s="86">
        <f t="shared" si="2502"/>
        <v>28000</v>
      </c>
      <c r="BA2601" s="86">
        <f t="shared" si="2503"/>
        <v>0</v>
      </c>
      <c r="BB2601" s="86">
        <f t="shared" si="2504"/>
        <v>0</v>
      </c>
      <c r="BC2601" s="86">
        <f t="shared" si="2505"/>
        <v>28000</v>
      </c>
      <c r="BD2601" s="86">
        <f t="shared" si="2506"/>
        <v>0</v>
      </c>
    </row>
    <row r="2602" spans="2:56" x14ac:dyDescent="0.3">
      <c r="B2602" s="169" t="s">
        <v>175</v>
      </c>
      <c r="C2602" s="248">
        <v>67048</v>
      </c>
      <c r="D2602" s="249">
        <v>67048</v>
      </c>
      <c r="E2602" s="172">
        <f t="shared" si="2493"/>
        <v>1</v>
      </c>
      <c r="F2602" s="248">
        <v>14000</v>
      </c>
      <c r="G2602" s="249">
        <v>14000</v>
      </c>
      <c r="H2602" s="172">
        <f t="shared" si="2494"/>
        <v>1</v>
      </c>
      <c r="I2602" s="248">
        <v>14000</v>
      </c>
      <c r="J2602" s="250">
        <v>14000</v>
      </c>
      <c r="K2602" s="174">
        <f t="shared" si="2495"/>
        <v>1</v>
      </c>
      <c r="L2602" s="248">
        <v>18000</v>
      </c>
      <c r="M2602" s="250">
        <v>18000</v>
      </c>
      <c r="N2602" s="251"/>
      <c r="O2602" s="248">
        <v>28000</v>
      </c>
      <c r="P2602" s="251"/>
      <c r="Q2602" s="166">
        <f t="shared" si="2496"/>
        <v>28000</v>
      </c>
      <c r="R2602" s="251"/>
      <c r="S2602" s="251"/>
      <c r="T2602" s="167">
        <f t="shared" si="2507"/>
        <v>28000</v>
      </c>
      <c r="U2602" s="157"/>
      <c r="V2602" s="248">
        <v>28000</v>
      </c>
      <c r="W2602" s="251"/>
      <c r="X2602" s="166">
        <f t="shared" si="2497"/>
        <v>28000</v>
      </c>
      <c r="Y2602" s="251"/>
      <c r="Z2602" s="251"/>
      <c r="AA2602" s="167">
        <f t="shared" si="2508"/>
        <v>28000</v>
      </c>
      <c r="AB2602" s="157"/>
      <c r="AC2602" s="248">
        <v>30373</v>
      </c>
      <c r="AD2602" s="251"/>
      <c r="AE2602" s="166">
        <f t="shared" si="2498"/>
        <v>30373</v>
      </c>
      <c r="AF2602" s="251"/>
      <c r="AG2602" s="251"/>
      <c r="AH2602" s="167">
        <f t="shared" si="2509"/>
        <v>30373</v>
      </c>
      <c r="AJ2602" s="252"/>
      <c r="AK2602" s="253"/>
      <c r="AL2602" s="254"/>
      <c r="AM2602" s="253">
        <v>28000</v>
      </c>
      <c r="AN2602" s="254"/>
      <c r="AO2602" s="253"/>
      <c r="AP2602" s="254"/>
      <c r="AQ2602" s="253"/>
      <c r="AR2602" s="254"/>
      <c r="AS2602" s="253"/>
      <c r="AT2602" s="254"/>
      <c r="AU2602" s="253"/>
      <c r="AV2602" s="163">
        <f t="shared" si="2499"/>
        <v>28000</v>
      </c>
      <c r="AW2602" s="168">
        <f t="shared" si="2500"/>
        <v>0</v>
      </c>
      <c r="AY2602" s="163">
        <f t="shared" si="2501"/>
        <v>0</v>
      </c>
      <c r="AZ2602" s="163">
        <f t="shared" si="2502"/>
        <v>28000</v>
      </c>
      <c r="BA2602" s="163">
        <f t="shared" si="2503"/>
        <v>0</v>
      </c>
      <c r="BB2602" s="163">
        <f t="shared" si="2504"/>
        <v>0</v>
      </c>
      <c r="BC2602" s="163">
        <f t="shared" si="2505"/>
        <v>28000</v>
      </c>
      <c r="BD2602" s="163">
        <f t="shared" si="2506"/>
        <v>0</v>
      </c>
    </row>
    <row r="2603" spans="2:56" x14ac:dyDescent="0.3">
      <c r="B2603" s="179" t="s">
        <v>176</v>
      </c>
      <c r="C2603" s="83">
        <f>SUM(C2604:C2608)</f>
        <v>0</v>
      </c>
      <c r="D2603" s="84">
        <f>SUM(D2604:D2608)</f>
        <v>0</v>
      </c>
      <c r="E2603" s="85">
        <f t="shared" si="2493"/>
        <v>0</v>
      </c>
      <c r="F2603" s="83">
        <f>SUM(F2604:F2608)</f>
        <v>0</v>
      </c>
      <c r="G2603" s="84">
        <f>SUM(G2604:G2608)</f>
        <v>0</v>
      </c>
      <c r="H2603" s="85">
        <f t="shared" si="2494"/>
        <v>0</v>
      </c>
      <c r="I2603" s="83">
        <f>SUM(I2604:I2608)</f>
        <v>0</v>
      </c>
      <c r="J2603" s="86">
        <f>SUM(J2604:J2608)</f>
        <v>0</v>
      </c>
      <c r="K2603" s="87">
        <f t="shared" si="2495"/>
        <v>0</v>
      </c>
      <c r="L2603" s="83">
        <f>SUM(L2604:L2608)</f>
        <v>0</v>
      </c>
      <c r="M2603" s="86">
        <f>SUM(M2604:M2608)</f>
        <v>20000</v>
      </c>
      <c r="N2603" s="88">
        <f>SUM(N2604:N2608)</f>
        <v>0</v>
      </c>
      <c r="O2603" s="83">
        <f>SUM(O2604:O2608)</f>
        <v>0</v>
      </c>
      <c r="P2603" s="88">
        <f>SUM(P2604:P2608)</f>
        <v>0</v>
      </c>
      <c r="Q2603" s="177">
        <f t="shared" si="2496"/>
        <v>0</v>
      </c>
      <c r="R2603" s="88">
        <f>SUM(R2604:R2608)</f>
        <v>0</v>
      </c>
      <c r="S2603" s="88">
        <f>SUM(S2604:S2608)</f>
        <v>0</v>
      </c>
      <c r="T2603" s="178">
        <f t="shared" si="2507"/>
        <v>0</v>
      </c>
      <c r="U2603" s="157"/>
      <c r="V2603" s="83">
        <f>SUM(V2604:V2608)</f>
        <v>0</v>
      </c>
      <c r="W2603" s="88">
        <f>SUM(W2604:W2608)</f>
        <v>0</v>
      </c>
      <c r="X2603" s="177">
        <f t="shared" si="2497"/>
        <v>0</v>
      </c>
      <c r="Y2603" s="88">
        <f>SUM(Y2604:Y2608)</f>
        <v>0</v>
      </c>
      <c r="Z2603" s="88">
        <f>SUM(Z2604:Z2608)</f>
        <v>0</v>
      </c>
      <c r="AA2603" s="178">
        <f t="shared" si="2508"/>
        <v>0</v>
      </c>
      <c r="AB2603" s="157"/>
      <c r="AC2603" s="83">
        <f>SUM(AC2604:AC2608)</f>
        <v>0</v>
      </c>
      <c r="AD2603" s="88">
        <f>SUM(AD2604:AD2608)</f>
        <v>0</v>
      </c>
      <c r="AE2603" s="177">
        <f t="shared" si="2498"/>
        <v>0</v>
      </c>
      <c r="AF2603" s="88">
        <f>SUM(AF2604:AF2608)</f>
        <v>0</v>
      </c>
      <c r="AG2603" s="88">
        <f>SUM(AG2604:AG2608)</f>
        <v>0</v>
      </c>
      <c r="AH2603" s="178">
        <f t="shared" si="2509"/>
        <v>0</v>
      </c>
      <c r="AJ2603" s="84">
        <f t="shared" ref="AJ2603:AU2603" si="2512">SUM(AJ2604:AJ2608)</f>
        <v>0</v>
      </c>
      <c r="AK2603" s="86">
        <f t="shared" si="2512"/>
        <v>0</v>
      </c>
      <c r="AL2603" s="88">
        <f t="shared" si="2512"/>
        <v>0</v>
      </c>
      <c r="AM2603" s="86">
        <f t="shared" si="2512"/>
        <v>0</v>
      </c>
      <c r="AN2603" s="88">
        <f t="shared" si="2512"/>
        <v>0</v>
      </c>
      <c r="AO2603" s="86">
        <f t="shared" si="2512"/>
        <v>0</v>
      </c>
      <c r="AP2603" s="88">
        <f t="shared" si="2512"/>
        <v>0</v>
      </c>
      <c r="AQ2603" s="86">
        <f t="shared" si="2512"/>
        <v>0</v>
      </c>
      <c r="AR2603" s="88">
        <f t="shared" si="2512"/>
        <v>0</v>
      </c>
      <c r="AS2603" s="86">
        <f t="shared" si="2512"/>
        <v>0</v>
      </c>
      <c r="AT2603" s="88">
        <f t="shared" si="2512"/>
        <v>0</v>
      </c>
      <c r="AU2603" s="86">
        <f t="shared" si="2512"/>
        <v>0</v>
      </c>
      <c r="AV2603" s="86">
        <f t="shared" si="2499"/>
        <v>0</v>
      </c>
      <c r="AW2603" s="93">
        <f t="shared" si="2500"/>
        <v>0</v>
      </c>
      <c r="AY2603" s="86">
        <f t="shared" si="2501"/>
        <v>0</v>
      </c>
      <c r="AZ2603" s="86">
        <f t="shared" si="2502"/>
        <v>0</v>
      </c>
      <c r="BA2603" s="86">
        <f t="shared" si="2503"/>
        <v>0</v>
      </c>
      <c r="BB2603" s="86">
        <f t="shared" si="2504"/>
        <v>0</v>
      </c>
      <c r="BC2603" s="86">
        <f t="shared" si="2505"/>
        <v>0</v>
      </c>
      <c r="BD2603" s="86">
        <f t="shared" si="2506"/>
        <v>0</v>
      </c>
    </row>
    <row r="2604" spans="2:56" x14ac:dyDescent="0.3">
      <c r="B2604" s="169" t="s">
        <v>177</v>
      </c>
      <c r="C2604" s="248"/>
      <c r="D2604" s="249"/>
      <c r="E2604" s="172">
        <f t="shared" si="2493"/>
        <v>0</v>
      </c>
      <c r="F2604" s="248"/>
      <c r="G2604" s="249"/>
      <c r="H2604" s="172">
        <f t="shared" si="2494"/>
        <v>0</v>
      </c>
      <c r="I2604" s="248"/>
      <c r="J2604" s="250"/>
      <c r="K2604" s="174">
        <f t="shared" si="2495"/>
        <v>0</v>
      </c>
      <c r="L2604" s="248"/>
      <c r="M2604" s="250"/>
      <c r="N2604" s="251"/>
      <c r="O2604" s="248"/>
      <c r="P2604" s="251"/>
      <c r="Q2604" s="166">
        <f t="shared" si="2496"/>
        <v>0</v>
      </c>
      <c r="R2604" s="251"/>
      <c r="S2604" s="251"/>
      <c r="T2604" s="167">
        <f t="shared" si="2507"/>
        <v>0</v>
      </c>
      <c r="U2604" s="157"/>
      <c r="V2604" s="248"/>
      <c r="W2604" s="251"/>
      <c r="X2604" s="166">
        <f t="shared" si="2497"/>
        <v>0</v>
      </c>
      <c r="Y2604" s="251"/>
      <c r="Z2604" s="251"/>
      <c r="AA2604" s="167">
        <f t="shared" si="2508"/>
        <v>0</v>
      </c>
      <c r="AB2604" s="157"/>
      <c r="AC2604" s="248"/>
      <c r="AD2604" s="251"/>
      <c r="AE2604" s="166">
        <f t="shared" si="2498"/>
        <v>0</v>
      </c>
      <c r="AF2604" s="251"/>
      <c r="AG2604" s="251"/>
      <c r="AH2604" s="167">
        <f t="shared" si="2509"/>
        <v>0</v>
      </c>
      <c r="AJ2604" s="252"/>
      <c r="AK2604" s="253"/>
      <c r="AL2604" s="254"/>
      <c r="AM2604" s="253"/>
      <c r="AN2604" s="254"/>
      <c r="AO2604" s="253"/>
      <c r="AP2604" s="254"/>
      <c r="AQ2604" s="253"/>
      <c r="AR2604" s="254"/>
      <c r="AS2604" s="253"/>
      <c r="AT2604" s="254"/>
      <c r="AU2604" s="253"/>
      <c r="AV2604" s="163">
        <f t="shared" si="2499"/>
        <v>0</v>
      </c>
      <c r="AW2604" s="168">
        <f t="shared" si="2500"/>
        <v>0</v>
      </c>
      <c r="AY2604" s="163">
        <f t="shared" si="2501"/>
        <v>0</v>
      </c>
      <c r="AZ2604" s="163">
        <f t="shared" si="2502"/>
        <v>0</v>
      </c>
      <c r="BA2604" s="163">
        <f t="shared" si="2503"/>
        <v>0</v>
      </c>
      <c r="BB2604" s="163">
        <f t="shared" si="2504"/>
        <v>0</v>
      </c>
      <c r="BC2604" s="163">
        <f t="shared" si="2505"/>
        <v>0</v>
      </c>
      <c r="BD2604" s="163">
        <f t="shared" si="2506"/>
        <v>0</v>
      </c>
    </row>
    <row r="2605" spans="2:56" x14ac:dyDescent="0.3">
      <c r="B2605" s="169" t="s">
        <v>178</v>
      </c>
      <c r="C2605" s="248"/>
      <c r="D2605" s="249"/>
      <c r="E2605" s="172">
        <f t="shared" si="2493"/>
        <v>0</v>
      </c>
      <c r="F2605" s="248"/>
      <c r="G2605" s="249"/>
      <c r="H2605" s="172">
        <f t="shared" si="2494"/>
        <v>0</v>
      </c>
      <c r="I2605" s="248"/>
      <c r="J2605" s="250"/>
      <c r="K2605" s="174">
        <f t="shared" si="2495"/>
        <v>0</v>
      </c>
      <c r="L2605" s="248"/>
      <c r="M2605" s="250">
        <v>20000</v>
      </c>
      <c r="N2605" s="251"/>
      <c r="O2605" s="248"/>
      <c r="P2605" s="251"/>
      <c r="Q2605" s="166">
        <f t="shared" si="2496"/>
        <v>0</v>
      </c>
      <c r="R2605" s="251"/>
      <c r="S2605" s="251"/>
      <c r="T2605" s="167">
        <f t="shared" si="2507"/>
        <v>0</v>
      </c>
      <c r="U2605" s="157"/>
      <c r="V2605" s="248"/>
      <c r="W2605" s="251"/>
      <c r="X2605" s="166">
        <f t="shared" si="2497"/>
        <v>0</v>
      </c>
      <c r="Y2605" s="251"/>
      <c r="Z2605" s="251"/>
      <c r="AA2605" s="167">
        <f t="shared" si="2508"/>
        <v>0</v>
      </c>
      <c r="AB2605" s="157"/>
      <c r="AC2605" s="248"/>
      <c r="AD2605" s="251"/>
      <c r="AE2605" s="166">
        <f t="shared" si="2498"/>
        <v>0</v>
      </c>
      <c r="AF2605" s="251"/>
      <c r="AG2605" s="251"/>
      <c r="AH2605" s="167">
        <f t="shared" si="2509"/>
        <v>0</v>
      </c>
      <c r="AJ2605" s="252"/>
      <c r="AK2605" s="253"/>
      <c r="AL2605" s="254"/>
      <c r="AM2605" s="253"/>
      <c r="AN2605" s="254"/>
      <c r="AO2605" s="253"/>
      <c r="AP2605" s="254"/>
      <c r="AQ2605" s="253"/>
      <c r="AR2605" s="254"/>
      <c r="AS2605" s="253"/>
      <c r="AT2605" s="254"/>
      <c r="AU2605" s="253"/>
      <c r="AV2605" s="163">
        <f t="shared" si="2499"/>
        <v>0</v>
      </c>
      <c r="AW2605" s="168">
        <f t="shared" si="2500"/>
        <v>0</v>
      </c>
      <c r="AY2605" s="163">
        <f t="shared" si="2501"/>
        <v>0</v>
      </c>
      <c r="AZ2605" s="163">
        <f t="shared" si="2502"/>
        <v>0</v>
      </c>
      <c r="BA2605" s="163">
        <f t="shared" si="2503"/>
        <v>0</v>
      </c>
      <c r="BB2605" s="163">
        <f t="shared" si="2504"/>
        <v>0</v>
      </c>
      <c r="BC2605" s="163">
        <f t="shared" si="2505"/>
        <v>0</v>
      </c>
      <c r="BD2605" s="163">
        <f t="shared" si="2506"/>
        <v>0</v>
      </c>
    </row>
    <row r="2606" spans="2:56" x14ac:dyDescent="0.3">
      <c r="B2606" s="169" t="s">
        <v>179</v>
      </c>
      <c r="C2606" s="248"/>
      <c r="D2606" s="249"/>
      <c r="E2606" s="172">
        <f t="shared" si="2493"/>
        <v>0</v>
      </c>
      <c r="F2606" s="248"/>
      <c r="G2606" s="249"/>
      <c r="H2606" s="172">
        <f t="shared" si="2494"/>
        <v>0</v>
      </c>
      <c r="I2606" s="248"/>
      <c r="J2606" s="250"/>
      <c r="K2606" s="174">
        <f t="shared" si="2495"/>
        <v>0</v>
      </c>
      <c r="L2606" s="248"/>
      <c r="M2606" s="250"/>
      <c r="N2606" s="251"/>
      <c r="O2606" s="248"/>
      <c r="P2606" s="251"/>
      <c r="Q2606" s="166">
        <f t="shared" si="2496"/>
        <v>0</v>
      </c>
      <c r="R2606" s="251"/>
      <c r="S2606" s="251"/>
      <c r="T2606" s="167">
        <f t="shared" si="2507"/>
        <v>0</v>
      </c>
      <c r="U2606" s="157"/>
      <c r="V2606" s="248"/>
      <c r="W2606" s="251"/>
      <c r="X2606" s="166">
        <f t="shared" si="2497"/>
        <v>0</v>
      </c>
      <c r="Y2606" s="251"/>
      <c r="Z2606" s="251"/>
      <c r="AA2606" s="167">
        <f t="shared" si="2508"/>
        <v>0</v>
      </c>
      <c r="AB2606" s="157"/>
      <c r="AC2606" s="248"/>
      <c r="AD2606" s="251"/>
      <c r="AE2606" s="166">
        <f t="shared" si="2498"/>
        <v>0</v>
      </c>
      <c r="AF2606" s="251"/>
      <c r="AG2606" s="251"/>
      <c r="AH2606" s="167">
        <f t="shared" si="2509"/>
        <v>0</v>
      </c>
      <c r="AJ2606" s="252"/>
      <c r="AK2606" s="253"/>
      <c r="AL2606" s="254"/>
      <c r="AM2606" s="253"/>
      <c r="AN2606" s="254"/>
      <c r="AO2606" s="253"/>
      <c r="AP2606" s="254"/>
      <c r="AQ2606" s="253"/>
      <c r="AR2606" s="254"/>
      <c r="AS2606" s="253"/>
      <c r="AT2606" s="254"/>
      <c r="AU2606" s="253"/>
      <c r="AV2606" s="163">
        <f t="shared" si="2499"/>
        <v>0</v>
      </c>
      <c r="AW2606" s="168">
        <f t="shared" si="2500"/>
        <v>0</v>
      </c>
      <c r="AY2606" s="163">
        <f t="shared" si="2501"/>
        <v>0</v>
      </c>
      <c r="AZ2606" s="163">
        <f t="shared" si="2502"/>
        <v>0</v>
      </c>
      <c r="BA2606" s="163">
        <f t="shared" si="2503"/>
        <v>0</v>
      </c>
      <c r="BB2606" s="163">
        <f t="shared" si="2504"/>
        <v>0</v>
      </c>
      <c r="BC2606" s="163">
        <f t="shared" si="2505"/>
        <v>0</v>
      </c>
      <c r="BD2606" s="163">
        <f t="shared" si="2506"/>
        <v>0</v>
      </c>
    </row>
    <row r="2607" spans="2:56" x14ac:dyDescent="0.3">
      <c r="B2607" s="169" t="s">
        <v>180</v>
      </c>
      <c r="C2607" s="248"/>
      <c r="D2607" s="249"/>
      <c r="E2607" s="172">
        <f t="shared" si="2493"/>
        <v>0</v>
      </c>
      <c r="F2607" s="248"/>
      <c r="G2607" s="249"/>
      <c r="H2607" s="172">
        <f t="shared" si="2494"/>
        <v>0</v>
      </c>
      <c r="I2607" s="248"/>
      <c r="J2607" s="250"/>
      <c r="K2607" s="174">
        <f t="shared" si="2495"/>
        <v>0</v>
      </c>
      <c r="L2607" s="248"/>
      <c r="M2607" s="250"/>
      <c r="N2607" s="251"/>
      <c r="O2607" s="248"/>
      <c r="P2607" s="251"/>
      <c r="Q2607" s="166">
        <f t="shared" si="2496"/>
        <v>0</v>
      </c>
      <c r="R2607" s="251"/>
      <c r="S2607" s="251"/>
      <c r="T2607" s="167">
        <f t="shared" si="2507"/>
        <v>0</v>
      </c>
      <c r="U2607" s="157"/>
      <c r="V2607" s="248"/>
      <c r="W2607" s="251"/>
      <c r="X2607" s="166">
        <f t="shared" si="2497"/>
        <v>0</v>
      </c>
      <c r="Y2607" s="251"/>
      <c r="Z2607" s="251"/>
      <c r="AA2607" s="167">
        <f t="shared" si="2508"/>
        <v>0</v>
      </c>
      <c r="AB2607" s="157"/>
      <c r="AC2607" s="248"/>
      <c r="AD2607" s="251"/>
      <c r="AE2607" s="166">
        <f t="shared" si="2498"/>
        <v>0</v>
      </c>
      <c r="AF2607" s="251"/>
      <c r="AG2607" s="251"/>
      <c r="AH2607" s="167">
        <f t="shared" si="2509"/>
        <v>0</v>
      </c>
      <c r="AJ2607" s="252"/>
      <c r="AK2607" s="253"/>
      <c r="AL2607" s="254"/>
      <c r="AM2607" s="253"/>
      <c r="AN2607" s="254"/>
      <c r="AO2607" s="253"/>
      <c r="AP2607" s="254"/>
      <c r="AQ2607" s="253"/>
      <c r="AR2607" s="254"/>
      <c r="AS2607" s="253"/>
      <c r="AT2607" s="254"/>
      <c r="AU2607" s="253"/>
      <c r="AV2607" s="163">
        <f t="shared" si="2499"/>
        <v>0</v>
      </c>
      <c r="AW2607" s="168">
        <f t="shared" si="2500"/>
        <v>0</v>
      </c>
      <c r="AY2607" s="163">
        <f t="shared" si="2501"/>
        <v>0</v>
      </c>
      <c r="AZ2607" s="163">
        <f t="shared" si="2502"/>
        <v>0</v>
      </c>
      <c r="BA2607" s="163">
        <f t="shared" si="2503"/>
        <v>0</v>
      </c>
      <c r="BB2607" s="163">
        <f t="shared" si="2504"/>
        <v>0</v>
      </c>
      <c r="BC2607" s="163">
        <f t="shared" si="2505"/>
        <v>0</v>
      </c>
      <c r="BD2607" s="163">
        <f t="shared" si="2506"/>
        <v>0</v>
      </c>
    </row>
    <row r="2608" spans="2:56" x14ac:dyDescent="0.3">
      <c r="B2608" s="169" t="s">
        <v>181</v>
      </c>
      <c r="C2608" s="248"/>
      <c r="D2608" s="249"/>
      <c r="E2608" s="172">
        <f t="shared" si="2493"/>
        <v>0</v>
      </c>
      <c r="F2608" s="248"/>
      <c r="G2608" s="249"/>
      <c r="H2608" s="172">
        <f t="shared" si="2494"/>
        <v>0</v>
      </c>
      <c r="I2608" s="248"/>
      <c r="J2608" s="250"/>
      <c r="K2608" s="174">
        <f t="shared" si="2495"/>
        <v>0</v>
      </c>
      <c r="L2608" s="248"/>
      <c r="M2608" s="250"/>
      <c r="N2608" s="251"/>
      <c r="O2608" s="248"/>
      <c r="P2608" s="251"/>
      <c r="Q2608" s="166">
        <f t="shared" si="2496"/>
        <v>0</v>
      </c>
      <c r="R2608" s="251"/>
      <c r="S2608" s="251"/>
      <c r="T2608" s="167">
        <f t="shared" si="2507"/>
        <v>0</v>
      </c>
      <c r="U2608" s="157"/>
      <c r="V2608" s="248"/>
      <c r="W2608" s="251"/>
      <c r="X2608" s="166">
        <f t="shared" si="2497"/>
        <v>0</v>
      </c>
      <c r="Y2608" s="251"/>
      <c r="Z2608" s="251"/>
      <c r="AA2608" s="167">
        <f t="shared" si="2508"/>
        <v>0</v>
      </c>
      <c r="AB2608" s="157"/>
      <c r="AC2608" s="248"/>
      <c r="AD2608" s="251"/>
      <c r="AE2608" s="166">
        <f t="shared" si="2498"/>
        <v>0</v>
      </c>
      <c r="AF2608" s="251"/>
      <c r="AG2608" s="251"/>
      <c r="AH2608" s="167">
        <f t="shared" si="2509"/>
        <v>0</v>
      </c>
      <c r="AJ2608" s="252"/>
      <c r="AK2608" s="253"/>
      <c r="AL2608" s="254"/>
      <c r="AM2608" s="253"/>
      <c r="AN2608" s="254"/>
      <c r="AO2608" s="253"/>
      <c r="AP2608" s="254"/>
      <c r="AQ2608" s="253"/>
      <c r="AR2608" s="254"/>
      <c r="AS2608" s="253"/>
      <c r="AT2608" s="254"/>
      <c r="AU2608" s="253"/>
      <c r="AV2608" s="163">
        <f t="shared" si="2499"/>
        <v>0</v>
      </c>
      <c r="AW2608" s="168">
        <f t="shared" si="2500"/>
        <v>0</v>
      </c>
      <c r="AY2608" s="163">
        <f t="shared" si="2501"/>
        <v>0</v>
      </c>
      <c r="AZ2608" s="163">
        <f t="shared" si="2502"/>
        <v>0</v>
      </c>
      <c r="BA2608" s="163">
        <f t="shared" si="2503"/>
        <v>0</v>
      </c>
      <c r="BB2608" s="163">
        <f t="shared" si="2504"/>
        <v>0</v>
      </c>
      <c r="BC2608" s="163">
        <f t="shared" si="2505"/>
        <v>0</v>
      </c>
      <c r="BD2608" s="163">
        <f t="shared" si="2506"/>
        <v>0</v>
      </c>
    </row>
    <row r="2609" spans="2:114" x14ac:dyDescent="0.3">
      <c r="B2609" s="179" t="s">
        <v>182</v>
      </c>
      <c r="C2609" s="83">
        <f>SUM(C2610)</f>
        <v>84731</v>
      </c>
      <c r="D2609" s="84">
        <f>SUM(D2610)</f>
        <v>61410.5</v>
      </c>
      <c r="E2609" s="85">
        <f t="shared" si="2493"/>
        <v>0.72477015496099417</v>
      </c>
      <c r="F2609" s="83">
        <f>SUM(F2610)</f>
        <v>44930</v>
      </c>
      <c r="G2609" s="84">
        <f>SUM(G2610)</f>
        <v>26449.9</v>
      </c>
      <c r="H2609" s="85">
        <f t="shared" si="2494"/>
        <v>0.58869129757400407</v>
      </c>
      <c r="I2609" s="83">
        <f>SUM(I2610)</f>
        <v>52250</v>
      </c>
      <c r="J2609" s="86">
        <f>SUM(J2610)</f>
        <v>52036</v>
      </c>
      <c r="K2609" s="87">
        <f t="shared" si="2495"/>
        <v>0.99590430622009574</v>
      </c>
      <c r="L2609" s="83">
        <f>SUM(L2610)</f>
        <v>20700</v>
      </c>
      <c r="M2609" s="86">
        <f>SUM(M2610)</f>
        <v>40700</v>
      </c>
      <c r="N2609" s="88">
        <f>SUM(N2610)</f>
        <v>0</v>
      </c>
      <c r="O2609" s="83">
        <f>SUM(O2610)</f>
        <v>29400</v>
      </c>
      <c r="P2609" s="88">
        <f>SUM(P2610)</f>
        <v>0</v>
      </c>
      <c r="Q2609" s="177">
        <f t="shared" si="2496"/>
        <v>29400</v>
      </c>
      <c r="R2609" s="88">
        <f>SUM(R2610)</f>
        <v>0</v>
      </c>
      <c r="S2609" s="88">
        <f>SUM(S2610)</f>
        <v>0</v>
      </c>
      <c r="T2609" s="178">
        <f t="shared" si="2507"/>
        <v>29400</v>
      </c>
      <c r="U2609" s="157"/>
      <c r="V2609" s="83">
        <f>SUM(V2610)</f>
        <v>29400</v>
      </c>
      <c r="W2609" s="88">
        <f>SUM(W2610)</f>
        <v>0</v>
      </c>
      <c r="X2609" s="177">
        <f t="shared" si="2497"/>
        <v>29400</v>
      </c>
      <c r="Y2609" s="88">
        <f>SUM(Y2610)</f>
        <v>0</v>
      </c>
      <c r="Z2609" s="88">
        <f>SUM(Z2610)</f>
        <v>0</v>
      </c>
      <c r="AA2609" s="178">
        <f t="shared" si="2508"/>
        <v>29400</v>
      </c>
      <c r="AB2609" s="157"/>
      <c r="AC2609" s="83">
        <f>SUM(AC2610)</f>
        <v>29400</v>
      </c>
      <c r="AD2609" s="88">
        <f>SUM(AD2610)</f>
        <v>0</v>
      </c>
      <c r="AE2609" s="177">
        <f t="shared" si="2498"/>
        <v>29400</v>
      </c>
      <c r="AF2609" s="88">
        <f>SUM(AF2610)</f>
        <v>0</v>
      </c>
      <c r="AG2609" s="88">
        <f>SUM(AG2610)</f>
        <v>0</v>
      </c>
      <c r="AH2609" s="178">
        <f t="shared" si="2509"/>
        <v>29400</v>
      </c>
      <c r="AJ2609" s="84">
        <f t="shared" ref="AJ2609:AU2609" si="2513">SUM(AJ2610)</f>
        <v>0</v>
      </c>
      <c r="AK2609" s="86">
        <f t="shared" si="2513"/>
        <v>0</v>
      </c>
      <c r="AL2609" s="88">
        <f t="shared" si="2513"/>
        <v>14700</v>
      </c>
      <c r="AM2609" s="86">
        <f t="shared" si="2513"/>
        <v>0</v>
      </c>
      <c r="AN2609" s="88">
        <f t="shared" si="2513"/>
        <v>14700</v>
      </c>
      <c r="AO2609" s="86">
        <f t="shared" si="2513"/>
        <v>0</v>
      </c>
      <c r="AP2609" s="88">
        <f t="shared" si="2513"/>
        <v>0</v>
      </c>
      <c r="AQ2609" s="86">
        <f t="shared" si="2513"/>
        <v>0</v>
      </c>
      <c r="AR2609" s="88">
        <f t="shared" si="2513"/>
        <v>0</v>
      </c>
      <c r="AS2609" s="86">
        <f t="shared" si="2513"/>
        <v>0</v>
      </c>
      <c r="AT2609" s="88">
        <f t="shared" si="2513"/>
        <v>0</v>
      </c>
      <c r="AU2609" s="86">
        <f t="shared" si="2513"/>
        <v>0</v>
      </c>
      <c r="AV2609" s="86">
        <f t="shared" si="2499"/>
        <v>29400</v>
      </c>
      <c r="AW2609" s="93">
        <f t="shared" si="2500"/>
        <v>0</v>
      </c>
      <c r="AY2609" s="86">
        <f t="shared" si="2501"/>
        <v>14700</v>
      </c>
      <c r="AZ2609" s="86">
        <f t="shared" si="2502"/>
        <v>14700</v>
      </c>
      <c r="BA2609" s="86">
        <f t="shared" si="2503"/>
        <v>0</v>
      </c>
      <c r="BB2609" s="86">
        <f t="shared" si="2504"/>
        <v>0</v>
      </c>
      <c r="BC2609" s="86">
        <f t="shared" si="2505"/>
        <v>29400</v>
      </c>
      <c r="BD2609" s="86">
        <f t="shared" si="2506"/>
        <v>0</v>
      </c>
    </row>
    <row r="2610" spans="2:114" x14ac:dyDescent="0.3">
      <c r="B2610" s="169" t="s">
        <v>182</v>
      </c>
      <c r="C2610" s="248">
        <v>84731</v>
      </c>
      <c r="D2610" s="249">
        <v>61410.5</v>
      </c>
      <c r="E2610" s="172">
        <f t="shared" si="2493"/>
        <v>0.72477015496099417</v>
      </c>
      <c r="F2610" s="248">
        <v>44930</v>
      </c>
      <c r="G2610" s="249">
        <v>26449.9</v>
      </c>
      <c r="H2610" s="172">
        <f t="shared" si="2494"/>
        <v>0.58869129757400407</v>
      </c>
      <c r="I2610" s="248">
        <v>52250</v>
      </c>
      <c r="J2610" s="250">
        <v>52036</v>
      </c>
      <c r="K2610" s="174">
        <v>0</v>
      </c>
      <c r="L2610" s="248">
        <v>20700</v>
      </c>
      <c r="M2610" s="250">
        <v>40700</v>
      </c>
      <c r="N2610" s="251">
        <v>0</v>
      </c>
      <c r="O2610" s="248">
        <v>29400</v>
      </c>
      <c r="P2610" s="251">
        <v>0</v>
      </c>
      <c r="Q2610" s="166">
        <v>0</v>
      </c>
      <c r="R2610" s="251"/>
      <c r="S2610" s="251"/>
      <c r="T2610" s="167">
        <f t="shared" si="2507"/>
        <v>0</v>
      </c>
      <c r="U2610" s="157"/>
      <c r="V2610" s="248">
        <v>29400</v>
      </c>
      <c r="W2610" s="251">
        <v>0</v>
      </c>
      <c r="X2610" s="166">
        <v>4500</v>
      </c>
      <c r="Y2610" s="251">
        <v>0</v>
      </c>
      <c r="Z2610" s="251">
        <f>4500-4500</f>
        <v>0</v>
      </c>
      <c r="AA2610" s="167"/>
      <c r="AB2610" s="157"/>
      <c r="AC2610" s="248">
        <v>29400</v>
      </c>
      <c r="AD2610" s="251"/>
      <c r="AE2610" s="166">
        <v>22250</v>
      </c>
      <c r="AF2610" s="251">
        <v>0</v>
      </c>
      <c r="AG2610" s="251"/>
      <c r="AH2610" s="167">
        <v>0</v>
      </c>
      <c r="AI2610" s="2">
        <v>17750</v>
      </c>
      <c r="AJ2610" s="252"/>
      <c r="AK2610" s="253"/>
      <c r="AL2610" s="254">
        <v>14700</v>
      </c>
      <c r="AM2610" s="253"/>
      <c r="AN2610" s="254">
        <v>14700</v>
      </c>
      <c r="AO2610" s="253"/>
      <c r="AP2610" s="254">
        <v>0</v>
      </c>
      <c r="AQ2610" s="253">
        <v>0</v>
      </c>
      <c r="AR2610" s="254">
        <v>0</v>
      </c>
      <c r="AS2610" s="253">
        <v>0</v>
      </c>
      <c r="AT2610" s="254"/>
      <c r="AU2610" s="253"/>
      <c r="AV2610" s="163"/>
      <c r="AW2610" s="168"/>
      <c r="AY2610" s="163">
        <v>10700</v>
      </c>
      <c r="AZ2610" s="163">
        <v>-10700</v>
      </c>
      <c r="BA2610" s="163"/>
      <c r="BB2610" s="163"/>
      <c r="BC2610" s="163"/>
      <c r="BD2610" s="163"/>
      <c r="BE2610" s="2">
        <v>20200</v>
      </c>
      <c r="BF2610" s="2">
        <v>10000</v>
      </c>
      <c r="BG2610" s="2">
        <v>30200</v>
      </c>
      <c r="BH2610" s="2">
        <v>-30200</v>
      </c>
      <c r="BK2610" s="2">
        <v>0</v>
      </c>
      <c r="BL2610" s="2">
        <v>0</v>
      </c>
      <c r="BN2610" s="2">
        <v>0</v>
      </c>
      <c r="BO2610" s="2">
        <v>0</v>
      </c>
      <c r="BQ2610" s="2">
        <v>0</v>
      </c>
      <c r="BR2610" s="2">
        <v>0</v>
      </c>
      <c r="BS2610" s="2">
        <v>0</v>
      </c>
      <c r="BT2610" s="2">
        <v>0</v>
      </c>
      <c r="BU2610" s="2">
        <v>0</v>
      </c>
      <c r="BW2610" s="2">
        <v>11550</v>
      </c>
      <c r="BX2610" s="2">
        <v>-11550</v>
      </c>
      <c r="BY2610" s="2">
        <v>0</v>
      </c>
      <c r="CA2610" s="2">
        <v>0</v>
      </c>
      <c r="CB2610" s="2">
        <v>0</v>
      </c>
      <c r="CC2610" s="2">
        <v>10500</v>
      </c>
      <c r="CD2610" s="2">
        <v>-10500</v>
      </c>
      <c r="CE2610" s="2">
        <v>0</v>
      </c>
      <c r="CF2610" s="2">
        <v>22050</v>
      </c>
      <c r="CG2610" s="2">
        <v>-22050</v>
      </c>
      <c r="CH2610" s="2">
        <v>0</v>
      </c>
      <c r="CK2610" s="2">
        <v>0</v>
      </c>
      <c r="CL2610" s="2">
        <v>0</v>
      </c>
      <c r="CN2610" s="2">
        <v>10700</v>
      </c>
      <c r="CO2610" s="2">
        <v>0</v>
      </c>
      <c r="CQ2610" s="2">
        <v>0</v>
      </c>
      <c r="CR2610" s="2">
        <v>0</v>
      </c>
      <c r="CS2610" s="2">
        <v>0</v>
      </c>
      <c r="CT2610" s="2">
        <v>10700</v>
      </c>
      <c r="CU2610" s="2">
        <v>0</v>
      </c>
      <c r="CX2610" s="2">
        <v>0</v>
      </c>
      <c r="CY2610" s="2">
        <v>0</v>
      </c>
      <c r="DA2610" s="2">
        <v>20200</v>
      </c>
      <c r="DB2610" s="2">
        <v>0</v>
      </c>
      <c r="DC2610" s="2">
        <v>29986</v>
      </c>
      <c r="DD2610" s="2">
        <v>-19986</v>
      </c>
      <c r="DE2610" s="2">
        <v>2.9986000000000002</v>
      </c>
      <c r="DF2610" s="2">
        <v>29986</v>
      </c>
      <c r="DG2610" s="2">
        <v>214</v>
      </c>
      <c r="DH2610" s="2">
        <v>0.99291390728476825</v>
      </c>
      <c r="DJ2610" s="2">
        <v>52036</v>
      </c>
    </row>
    <row r="2611" spans="2:114" x14ac:dyDescent="0.3">
      <c r="B2611" s="179" t="s">
        <v>183</v>
      </c>
      <c r="C2611" s="83">
        <f>SUM(C2612)</f>
        <v>0</v>
      </c>
      <c r="D2611" s="84">
        <f>SUM(D2612)</f>
        <v>0</v>
      </c>
      <c r="E2611" s="85">
        <f t="shared" si="2493"/>
        <v>0</v>
      </c>
      <c r="F2611" s="83">
        <f>SUM(F2612)</f>
        <v>0</v>
      </c>
      <c r="G2611" s="84">
        <f>SUM(G2612)</f>
        <v>0</v>
      </c>
      <c r="H2611" s="85">
        <f t="shared" si="2494"/>
        <v>0</v>
      </c>
      <c r="I2611" s="83">
        <f>SUM(I2612)</f>
        <v>0</v>
      </c>
      <c r="J2611" s="86">
        <f>SUM(J2612)</f>
        <v>0</v>
      </c>
      <c r="K2611" s="87">
        <f t="shared" si="2495"/>
        <v>0</v>
      </c>
      <c r="L2611" s="83">
        <f>SUM(L2612)</f>
        <v>0</v>
      </c>
      <c r="M2611" s="86">
        <f>SUM(M2612)</f>
        <v>0</v>
      </c>
      <c r="N2611" s="88">
        <f>SUM(N2612)</f>
        <v>0</v>
      </c>
      <c r="O2611" s="83">
        <f>SUM(O2612)</f>
        <v>0</v>
      </c>
      <c r="P2611" s="88">
        <f>SUM(P2612)</f>
        <v>0</v>
      </c>
      <c r="Q2611" s="177">
        <f t="shared" si="2496"/>
        <v>0</v>
      </c>
      <c r="R2611" s="88">
        <f>SUM(R2612)</f>
        <v>0</v>
      </c>
      <c r="S2611" s="88">
        <f>SUM(S2612)</f>
        <v>0</v>
      </c>
      <c r="T2611" s="178">
        <f t="shared" si="2507"/>
        <v>0</v>
      </c>
      <c r="U2611" s="157"/>
      <c r="V2611" s="83">
        <f>SUM(V2612)</f>
        <v>0</v>
      </c>
      <c r="W2611" s="88">
        <f>SUM(W2612)</f>
        <v>0</v>
      </c>
      <c r="X2611" s="177">
        <f t="shared" si="2497"/>
        <v>0</v>
      </c>
      <c r="Y2611" s="88">
        <f>SUM(Y2612)</f>
        <v>0</v>
      </c>
      <c r="Z2611" s="88">
        <f>SUM(Z2612)</f>
        <v>0</v>
      </c>
      <c r="AA2611" s="178">
        <f t="shared" si="2508"/>
        <v>0</v>
      </c>
      <c r="AB2611" s="157"/>
      <c r="AC2611" s="83">
        <f>SUM(AC2612)</f>
        <v>0</v>
      </c>
      <c r="AD2611" s="88">
        <f>SUM(AD2612)</f>
        <v>0</v>
      </c>
      <c r="AE2611" s="177">
        <f t="shared" si="2498"/>
        <v>0</v>
      </c>
      <c r="AF2611" s="88">
        <f>SUM(AF2612)</f>
        <v>0</v>
      </c>
      <c r="AG2611" s="88">
        <f>SUM(AG2612)</f>
        <v>0</v>
      </c>
      <c r="AH2611" s="178">
        <f t="shared" si="2509"/>
        <v>0</v>
      </c>
      <c r="AJ2611" s="84">
        <f t="shared" ref="AJ2611:AU2611" si="2514">SUM(AJ2612)</f>
        <v>0</v>
      </c>
      <c r="AK2611" s="86">
        <f t="shared" si="2514"/>
        <v>0</v>
      </c>
      <c r="AL2611" s="88">
        <f t="shared" si="2514"/>
        <v>0</v>
      </c>
      <c r="AM2611" s="86">
        <f t="shared" si="2514"/>
        <v>0</v>
      </c>
      <c r="AN2611" s="88">
        <f t="shared" si="2514"/>
        <v>0</v>
      </c>
      <c r="AO2611" s="86">
        <f t="shared" si="2514"/>
        <v>0</v>
      </c>
      <c r="AP2611" s="88">
        <f t="shared" si="2514"/>
        <v>0</v>
      </c>
      <c r="AQ2611" s="86">
        <f t="shared" si="2514"/>
        <v>0</v>
      </c>
      <c r="AR2611" s="88">
        <f t="shared" si="2514"/>
        <v>0</v>
      </c>
      <c r="AS2611" s="86">
        <f t="shared" si="2514"/>
        <v>0</v>
      </c>
      <c r="AT2611" s="88">
        <f t="shared" si="2514"/>
        <v>0</v>
      </c>
      <c r="AU2611" s="86">
        <f t="shared" si="2514"/>
        <v>0</v>
      </c>
      <c r="AV2611" s="86">
        <f t="shared" si="2499"/>
        <v>0</v>
      </c>
      <c r="AW2611" s="93">
        <f t="shared" si="2500"/>
        <v>0</v>
      </c>
      <c r="AY2611" s="86">
        <f t="shared" si="2501"/>
        <v>0</v>
      </c>
      <c r="AZ2611" s="86">
        <f t="shared" si="2502"/>
        <v>0</v>
      </c>
      <c r="BA2611" s="86">
        <f t="shared" si="2503"/>
        <v>0</v>
      </c>
      <c r="BB2611" s="86">
        <f t="shared" si="2504"/>
        <v>0</v>
      </c>
      <c r="BC2611" s="86">
        <f t="shared" si="2505"/>
        <v>0</v>
      </c>
      <c r="BD2611" s="86">
        <f t="shared" si="2506"/>
        <v>0</v>
      </c>
    </row>
    <row r="2612" spans="2:114" x14ac:dyDescent="0.3">
      <c r="B2612" s="169" t="s">
        <v>184</v>
      </c>
      <c r="C2612" s="248"/>
      <c r="D2612" s="249"/>
      <c r="E2612" s="172">
        <f t="shared" si="2493"/>
        <v>0</v>
      </c>
      <c r="F2612" s="248"/>
      <c r="G2612" s="249"/>
      <c r="H2612" s="172">
        <f t="shared" si="2494"/>
        <v>0</v>
      </c>
      <c r="I2612" s="248"/>
      <c r="J2612" s="250"/>
      <c r="K2612" s="174">
        <f t="shared" si="2495"/>
        <v>0</v>
      </c>
      <c r="L2612" s="248"/>
      <c r="M2612" s="250"/>
      <c r="N2612" s="251"/>
      <c r="O2612" s="248"/>
      <c r="P2612" s="251"/>
      <c r="Q2612" s="166">
        <f t="shared" si="2496"/>
        <v>0</v>
      </c>
      <c r="R2612" s="251"/>
      <c r="S2612" s="251"/>
      <c r="T2612" s="167">
        <f t="shared" si="2507"/>
        <v>0</v>
      </c>
      <c r="U2612" s="157"/>
      <c r="V2612" s="248"/>
      <c r="W2612" s="251"/>
      <c r="X2612" s="166">
        <f t="shared" si="2497"/>
        <v>0</v>
      </c>
      <c r="Y2612" s="251"/>
      <c r="Z2612" s="251"/>
      <c r="AA2612" s="167">
        <f t="shared" si="2508"/>
        <v>0</v>
      </c>
      <c r="AB2612" s="157"/>
      <c r="AC2612" s="248"/>
      <c r="AD2612" s="251"/>
      <c r="AE2612" s="166">
        <f t="shared" si="2498"/>
        <v>0</v>
      </c>
      <c r="AF2612" s="251"/>
      <c r="AG2612" s="251"/>
      <c r="AH2612" s="167">
        <f t="shared" si="2509"/>
        <v>0</v>
      </c>
      <c r="AJ2612" s="252"/>
      <c r="AK2612" s="253"/>
      <c r="AL2612" s="254"/>
      <c r="AM2612" s="253"/>
      <c r="AN2612" s="254"/>
      <c r="AO2612" s="253"/>
      <c r="AP2612" s="254"/>
      <c r="AQ2612" s="253"/>
      <c r="AR2612" s="254"/>
      <c r="AS2612" s="253"/>
      <c r="AT2612" s="254"/>
      <c r="AU2612" s="253"/>
      <c r="AV2612" s="163">
        <f t="shared" si="2499"/>
        <v>0</v>
      </c>
      <c r="AW2612" s="168">
        <f t="shared" si="2500"/>
        <v>0</v>
      </c>
      <c r="AY2612" s="163">
        <f t="shared" si="2501"/>
        <v>0</v>
      </c>
      <c r="AZ2612" s="163">
        <f t="shared" si="2502"/>
        <v>0</v>
      </c>
      <c r="BA2612" s="163">
        <f t="shared" si="2503"/>
        <v>0</v>
      </c>
      <c r="BB2612" s="163">
        <f t="shared" si="2504"/>
        <v>0</v>
      </c>
      <c r="BC2612" s="163">
        <f t="shared" si="2505"/>
        <v>0</v>
      </c>
      <c r="BD2612" s="163">
        <f t="shared" si="2506"/>
        <v>0</v>
      </c>
    </row>
    <row r="2613" spans="2:114" x14ac:dyDescent="0.3">
      <c r="B2613" s="176" t="s">
        <v>185</v>
      </c>
      <c r="C2613" s="83">
        <f>SUM(C2614:C2615)</f>
        <v>0</v>
      </c>
      <c r="D2613" s="84">
        <f>SUM(D2614:D2615)</f>
        <v>0</v>
      </c>
      <c r="E2613" s="85">
        <f t="shared" si="2493"/>
        <v>0</v>
      </c>
      <c r="F2613" s="83">
        <f>SUM(F2614:F2615)</f>
        <v>0</v>
      </c>
      <c r="G2613" s="84">
        <f>SUM(G2614:G2615)</f>
        <v>0</v>
      </c>
      <c r="H2613" s="85">
        <f t="shared" si="2494"/>
        <v>0</v>
      </c>
      <c r="I2613" s="83">
        <f>SUM(I2614:I2615)</f>
        <v>0</v>
      </c>
      <c r="J2613" s="86">
        <f>SUM(J2614:J2615)</f>
        <v>0</v>
      </c>
      <c r="K2613" s="87">
        <f t="shared" si="2495"/>
        <v>0</v>
      </c>
      <c r="L2613" s="83">
        <f>SUM(L2614:L2615)</f>
        <v>0</v>
      </c>
      <c r="M2613" s="86">
        <f>SUM(M2614:M2615)</f>
        <v>0</v>
      </c>
      <c r="N2613" s="88">
        <f>SUM(N2614:N2615)</f>
        <v>0</v>
      </c>
      <c r="O2613" s="83">
        <f>SUM(O2614:O2615)</f>
        <v>0</v>
      </c>
      <c r="P2613" s="88">
        <f>SUM(P2614:P2615)</f>
        <v>0</v>
      </c>
      <c r="Q2613" s="177">
        <f t="shared" si="2496"/>
        <v>0</v>
      </c>
      <c r="R2613" s="88">
        <f>SUM(R2614:R2615)</f>
        <v>0</v>
      </c>
      <c r="S2613" s="88">
        <f>SUM(S2614:S2615)</f>
        <v>0</v>
      </c>
      <c r="T2613" s="178">
        <f t="shared" si="2507"/>
        <v>0</v>
      </c>
      <c r="U2613" s="157"/>
      <c r="V2613" s="83">
        <f>SUM(V2614:V2615)</f>
        <v>0</v>
      </c>
      <c r="W2613" s="88">
        <f>SUM(W2614:W2615)</f>
        <v>0</v>
      </c>
      <c r="X2613" s="177">
        <f t="shared" si="2497"/>
        <v>0</v>
      </c>
      <c r="Y2613" s="88">
        <f>SUM(Y2614:Y2615)</f>
        <v>0</v>
      </c>
      <c r="Z2613" s="88">
        <f>SUM(Z2614:Z2615)</f>
        <v>0</v>
      </c>
      <c r="AA2613" s="178">
        <f t="shared" si="2508"/>
        <v>0</v>
      </c>
      <c r="AB2613" s="157"/>
      <c r="AC2613" s="83">
        <f>SUM(AC2614:AC2615)</f>
        <v>0</v>
      </c>
      <c r="AD2613" s="88">
        <f>SUM(AD2614:AD2615)</f>
        <v>0</v>
      </c>
      <c r="AE2613" s="177">
        <f t="shared" si="2498"/>
        <v>0</v>
      </c>
      <c r="AF2613" s="88">
        <f>SUM(AF2614:AF2615)</f>
        <v>0</v>
      </c>
      <c r="AG2613" s="88">
        <f>SUM(AG2614:AG2615)</f>
        <v>0</v>
      </c>
      <c r="AH2613" s="178">
        <f t="shared" si="2509"/>
        <v>0</v>
      </c>
      <c r="AJ2613" s="84">
        <f t="shared" ref="AJ2613:AU2613" si="2515">SUM(AJ2614:AJ2615)</f>
        <v>0</v>
      </c>
      <c r="AK2613" s="86">
        <f t="shared" si="2515"/>
        <v>0</v>
      </c>
      <c r="AL2613" s="88">
        <f t="shared" si="2515"/>
        <v>0</v>
      </c>
      <c r="AM2613" s="86">
        <f t="shared" si="2515"/>
        <v>0</v>
      </c>
      <c r="AN2613" s="88">
        <f t="shared" si="2515"/>
        <v>0</v>
      </c>
      <c r="AO2613" s="86">
        <f t="shared" si="2515"/>
        <v>0</v>
      </c>
      <c r="AP2613" s="88">
        <f t="shared" si="2515"/>
        <v>0</v>
      </c>
      <c r="AQ2613" s="86">
        <f t="shared" si="2515"/>
        <v>0</v>
      </c>
      <c r="AR2613" s="88">
        <f t="shared" si="2515"/>
        <v>0</v>
      </c>
      <c r="AS2613" s="86">
        <f t="shared" si="2515"/>
        <v>0</v>
      </c>
      <c r="AT2613" s="88">
        <f t="shared" si="2515"/>
        <v>0</v>
      </c>
      <c r="AU2613" s="86">
        <f t="shared" si="2515"/>
        <v>0</v>
      </c>
      <c r="AV2613" s="86">
        <f t="shared" si="2499"/>
        <v>0</v>
      </c>
      <c r="AW2613" s="93">
        <f t="shared" si="2500"/>
        <v>0</v>
      </c>
      <c r="AY2613" s="86">
        <f t="shared" si="2501"/>
        <v>0</v>
      </c>
      <c r="AZ2613" s="86">
        <f t="shared" si="2502"/>
        <v>0</v>
      </c>
      <c r="BA2613" s="86">
        <f t="shared" si="2503"/>
        <v>0</v>
      </c>
      <c r="BB2613" s="86">
        <f t="shared" si="2504"/>
        <v>0</v>
      </c>
      <c r="BC2613" s="86">
        <f t="shared" si="2505"/>
        <v>0</v>
      </c>
      <c r="BD2613" s="86">
        <f t="shared" si="2506"/>
        <v>0</v>
      </c>
    </row>
    <row r="2614" spans="2:114" x14ac:dyDescent="0.3">
      <c r="B2614" s="186" t="s">
        <v>186</v>
      </c>
      <c r="C2614" s="255"/>
      <c r="D2614" s="256"/>
      <c r="E2614" s="182">
        <f t="shared" si="2493"/>
        <v>0</v>
      </c>
      <c r="F2614" s="255"/>
      <c r="G2614" s="256"/>
      <c r="H2614" s="182">
        <f t="shared" si="2494"/>
        <v>0</v>
      </c>
      <c r="I2614" s="255"/>
      <c r="J2614" s="257"/>
      <c r="K2614" s="184">
        <f t="shared" si="2495"/>
        <v>0</v>
      </c>
      <c r="L2614" s="255"/>
      <c r="M2614" s="257"/>
      <c r="N2614" s="258"/>
      <c r="O2614" s="255"/>
      <c r="P2614" s="258"/>
      <c r="Q2614" s="177">
        <f t="shared" si="2496"/>
        <v>0</v>
      </c>
      <c r="R2614" s="258"/>
      <c r="S2614" s="258"/>
      <c r="T2614" s="178">
        <f t="shared" si="2507"/>
        <v>0</v>
      </c>
      <c r="U2614" s="157"/>
      <c r="V2614" s="255"/>
      <c r="W2614" s="258"/>
      <c r="X2614" s="177">
        <f t="shared" si="2497"/>
        <v>0</v>
      </c>
      <c r="Y2614" s="258"/>
      <c r="Z2614" s="258"/>
      <c r="AA2614" s="178">
        <f t="shared" si="2508"/>
        <v>0</v>
      </c>
      <c r="AB2614" s="157"/>
      <c r="AC2614" s="255"/>
      <c r="AD2614" s="258"/>
      <c r="AE2614" s="177">
        <f t="shared" si="2498"/>
        <v>0</v>
      </c>
      <c r="AF2614" s="258"/>
      <c r="AG2614" s="258"/>
      <c r="AH2614" s="178">
        <f t="shared" si="2509"/>
        <v>0</v>
      </c>
      <c r="AJ2614" s="252"/>
      <c r="AK2614" s="253"/>
      <c r="AL2614" s="254"/>
      <c r="AM2614" s="253"/>
      <c r="AN2614" s="254"/>
      <c r="AO2614" s="253"/>
      <c r="AP2614" s="254"/>
      <c r="AQ2614" s="253"/>
      <c r="AR2614" s="254"/>
      <c r="AS2614" s="253"/>
      <c r="AT2614" s="254"/>
      <c r="AU2614" s="253"/>
      <c r="AV2614" s="163">
        <f t="shared" si="2499"/>
        <v>0</v>
      </c>
      <c r="AW2614" s="93">
        <f t="shared" si="2500"/>
        <v>0</v>
      </c>
      <c r="AY2614" s="163">
        <f t="shared" si="2501"/>
        <v>0</v>
      </c>
      <c r="AZ2614" s="163">
        <f t="shared" si="2502"/>
        <v>0</v>
      </c>
      <c r="BA2614" s="163">
        <f t="shared" si="2503"/>
        <v>0</v>
      </c>
      <c r="BB2614" s="163">
        <f t="shared" si="2504"/>
        <v>0</v>
      </c>
      <c r="BC2614" s="163">
        <f t="shared" si="2505"/>
        <v>0</v>
      </c>
      <c r="BD2614" s="163">
        <f t="shared" si="2506"/>
        <v>0</v>
      </c>
    </row>
    <row r="2615" spans="2:114" x14ac:dyDescent="0.3">
      <c r="B2615" s="186" t="s">
        <v>187</v>
      </c>
      <c r="C2615" s="255"/>
      <c r="D2615" s="256"/>
      <c r="E2615" s="182">
        <f t="shared" si="2493"/>
        <v>0</v>
      </c>
      <c r="F2615" s="255"/>
      <c r="G2615" s="256"/>
      <c r="H2615" s="182">
        <f t="shared" si="2494"/>
        <v>0</v>
      </c>
      <c r="I2615" s="255"/>
      <c r="J2615" s="257"/>
      <c r="K2615" s="184">
        <f t="shared" si="2495"/>
        <v>0</v>
      </c>
      <c r="L2615" s="255"/>
      <c r="M2615" s="257"/>
      <c r="N2615" s="258"/>
      <c r="O2615" s="255"/>
      <c r="P2615" s="258"/>
      <c r="Q2615" s="177">
        <f t="shared" si="2496"/>
        <v>0</v>
      </c>
      <c r="R2615" s="258"/>
      <c r="S2615" s="258"/>
      <c r="T2615" s="178">
        <f t="shared" si="2507"/>
        <v>0</v>
      </c>
      <c r="U2615" s="157"/>
      <c r="V2615" s="255"/>
      <c r="W2615" s="258"/>
      <c r="X2615" s="177">
        <f t="shared" si="2497"/>
        <v>0</v>
      </c>
      <c r="Y2615" s="258"/>
      <c r="Z2615" s="258"/>
      <c r="AA2615" s="178">
        <f t="shared" si="2508"/>
        <v>0</v>
      </c>
      <c r="AB2615" s="157"/>
      <c r="AC2615" s="255"/>
      <c r="AD2615" s="258"/>
      <c r="AE2615" s="177">
        <f t="shared" si="2498"/>
        <v>0</v>
      </c>
      <c r="AF2615" s="258"/>
      <c r="AG2615" s="258"/>
      <c r="AH2615" s="178">
        <f t="shared" si="2509"/>
        <v>0</v>
      </c>
      <c r="AJ2615" s="252"/>
      <c r="AK2615" s="253"/>
      <c r="AL2615" s="254"/>
      <c r="AM2615" s="253"/>
      <c r="AN2615" s="254"/>
      <c r="AO2615" s="253"/>
      <c r="AP2615" s="254"/>
      <c r="AQ2615" s="253"/>
      <c r="AR2615" s="254"/>
      <c r="AS2615" s="253"/>
      <c r="AT2615" s="254"/>
      <c r="AU2615" s="253"/>
      <c r="AV2615" s="163">
        <f t="shared" si="2499"/>
        <v>0</v>
      </c>
      <c r="AW2615" s="93">
        <f t="shared" si="2500"/>
        <v>0</v>
      </c>
      <c r="AY2615" s="163">
        <f t="shared" si="2501"/>
        <v>0</v>
      </c>
      <c r="AZ2615" s="163">
        <f t="shared" si="2502"/>
        <v>0</v>
      </c>
      <c r="BA2615" s="163">
        <f t="shared" si="2503"/>
        <v>0</v>
      </c>
      <c r="BB2615" s="163">
        <f t="shared" si="2504"/>
        <v>0</v>
      </c>
      <c r="BC2615" s="163">
        <f t="shared" si="2505"/>
        <v>0</v>
      </c>
      <c r="BD2615" s="163">
        <f t="shared" si="2506"/>
        <v>0</v>
      </c>
    </row>
    <row r="2616" spans="2:114" s="124" customFormat="1" x14ac:dyDescent="0.3">
      <c r="B2616" s="187" t="s">
        <v>188</v>
      </c>
      <c r="C2616" s="188">
        <f>SUM(C2617,C2622,C2625,C2626,C2627,C2630,C2631)</f>
        <v>20200</v>
      </c>
      <c r="D2616" s="189">
        <f>SUM(D2617,D2622,D2625,D2626,D2627,D2630,D2631)</f>
        <v>20131.939999999999</v>
      </c>
      <c r="E2616" s="190">
        <f t="shared" si="2493"/>
        <v>0.99663069306930685</v>
      </c>
      <c r="F2616" s="188">
        <f>SUM(F2617,F2622,F2625,F2626,F2627,F2630,F2631)</f>
        <v>3247</v>
      </c>
      <c r="G2616" s="189">
        <f>SUM(G2617,G2622,G2625,G2626,G2627,G2630,G2631)</f>
        <v>3246.03</v>
      </c>
      <c r="H2616" s="190">
        <f t="shared" si="2494"/>
        <v>0.99970126270403459</v>
      </c>
      <c r="I2616" s="188">
        <f>SUM(I2617,I2622,I2625,I2626,I2627,I2630,I2631)</f>
        <v>20000</v>
      </c>
      <c r="J2616" s="191">
        <f>SUM(J2617,J2622,J2625,J2626,J2627,J2630,J2631)</f>
        <v>6647.68</v>
      </c>
      <c r="K2616" s="192">
        <f t="shared" si="2495"/>
        <v>0.33238400000000001</v>
      </c>
      <c r="L2616" s="188">
        <f>SUM(L2617,L2622,L2625,L2626,L2627,L2630,L2631)</f>
        <v>10080</v>
      </c>
      <c r="M2616" s="191">
        <f>SUM(M2617,M2622,M2625,M2626,M2627,M2630,M2631)</f>
        <v>10080</v>
      </c>
      <c r="N2616" s="193">
        <f>SUM(N2617,N2622,N2625,N2626,N2627,N2630,N2631)</f>
        <v>0</v>
      </c>
      <c r="O2616" s="188">
        <f>SUM(O2617,O2622,O2625,O2626,O2627,O2630,O2631)</f>
        <v>28200</v>
      </c>
      <c r="P2616" s="193">
        <f>SUM(P2617,P2622,P2625,P2626,P2627,P2630,P2631)</f>
        <v>0</v>
      </c>
      <c r="Q2616" s="194">
        <f t="shared" si="2496"/>
        <v>28200</v>
      </c>
      <c r="R2616" s="195">
        <f>SUM(R2617,R2622,R2625,R2626,R2627,R2630,R2631)</f>
        <v>0</v>
      </c>
      <c r="S2616" s="195">
        <f>SUM(S2617,S2622,S2625,S2626,S2627,S2630,S2631)</f>
        <v>0</v>
      </c>
      <c r="T2616" s="196">
        <f t="shared" si="2507"/>
        <v>28200</v>
      </c>
      <c r="U2616" s="121"/>
      <c r="V2616" s="188">
        <f>SUM(V2617,V2622,V2625,V2626,V2627,V2630,V2631)</f>
        <v>28190</v>
      </c>
      <c r="W2616" s="193">
        <f>SUM(W2617,W2622,W2625,W2626,W2627,W2630,W2631)</f>
        <v>0</v>
      </c>
      <c r="X2616" s="194">
        <f t="shared" si="2497"/>
        <v>28190</v>
      </c>
      <c r="Y2616" s="195">
        <f>SUM(Y2617,Y2622,Y2625,Y2626,Y2627,Y2630,Y2631)</f>
        <v>0</v>
      </c>
      <c r="Z2616" s="195">
        <f>SUM(Z2617,Z2622,Z2625,Z2626,Z2627,Z2630,Z2631)</f>
        <v>0</v>
      </c>
      <c r="AA2616" s="196">
        <f t="shared" si="2508"/>
        <v>28190</v>
      </c>
      <c r="AB2616" s="121"/>
      <c r="AC2616" s="188">
        <f>SUM(AC2617,AC2622,AC2625,AC2626,AC2627,AC2630,AC2631)</f>
        <v>28190</v>
      </c>
      <c r="AD2616" s="193">
        <f>SUM(AD2617,AD2622,AD2625,AD2626,AD2627,AD2630,AD2631)</f>
        <v>0</v>
      </c>
      <c r="AE2616" s="194">
        <f t="shared" si="2498"/>
        <v>28190</v>
      </c>
      <c r="AF2616" s="195">
        <f>SUM(AF2617,AF2622,AF2625,AF2626,AF2627,AF2630,AF2631)</f>
        <v>0</v>
      </c>
      <c r="AG2616" s="195">
        <f>SUM(AG2617,AG2622,AG2625,AG2626,AG2627,AG2630,AG2631)</f>
        <v>0</v>
      </c>
      <c r="AH2616" s="196">
        <f t="shared" si="2509"/>
        <v>28190</v>
      </c>
      <c r="AJ2616" s="189">
        <f t="shared" ref="AJ2616:AU2616" si="2516">SUM(AJ2617,AJ2622,AJ2625,AJ2626,AJ2627,AJ2630,AJ2631)</f>
        <v>0</v>
      </c>
      <c r="AK2616" s="191">
        <f t="shared" si="2516"/>
        <v>0</v>
      </c>
      <c r="AL2616" s="193">
        <f t="shared" si="2516"/>
        <v>6950</v>
      </c>
      <c r="AM2616" s="191">
        <f t="shared" si="2516"/>
        <v>0</v>
      </c>
      <c r="AN2616" s="193">
        <f t="shared" si="2516"/>
        <v>0</v>
      </c>
      <c r="AO2616" s="191">
        <f t="shared" si="2516"/>
        <v>6900</v>
      </c>
      <c r="AP2616" s="193">
        <f t="shared" si="2516"/>
        <v>0</v>
      </c>
      <c r="AQ2616" s="191">
        <f t="shared" si="2516"/>
        <v>0</v>
      </c>
      <c r="AR2616" s="193">
        <f t="shared" si="2516"/>
        <v>7100</v>
      </c>
      <c r="AS2616" s="191">
        <f t="shared" si="2516"/>
        <v>0</v>
      </c>
      <c r="AT2616" s="193">
        <f t="shared" si="2516"/>
        <v>0</v>
      </c>
      <c r="AU2616" s="191">
        <f t="shared" si="2516"/>
        <v>7250</v>
      </c>
      <c r="AV2616" s="191">
        <f t="shared" si="2499"/>
        <v>28200</v>
      </c>
      <c r="AW2616" s="197">
        <f t="shared" si="2500"/>
        <v>0</v>
      </c>
      <c r="AX2616" s="198"/>
      <c r="AY2616" s="191">
        <f t="shared" si="2501"/>
        <v>6950</v>
      </c>
      <c r="AZ2616" s="191">
        <f t="shared" si="2502"/>
        <v>6900</v>
      </c>
      <c r="BA2616" s="191">
        <f t="shared" si="2503"/>
        <v>7100</v>
      </c>
      <c r="BB2616" s="191">
        <f t="shared" si="2504"/>
        <v>7250</v>
      </c>
      <c r="BC2616" s="191">
        <f t="shared" si="2505"/>
        <v>28200</v>
      </c>
      <c r="BD2616" s="191">
        <f t="shared" si="2506"/>
        <v>0</v>
      </c>
    </row>
    <row r="2617" spans="2:114" x14ac:dyDescent="0.3">
      <c r="B2617" s="176" t="s">
        <v>189</v>
      </c>
      <c r="C2617" s="83">
        <f>SUM(C2618,C2620)</f>
        <v>0</v>
      </c>
      <c r="D2617" s="84">
        <f>SUM(D2618,D2620)</f>
        <v>0</v>
      </c>
      <c r="E2617" s="85">
        <f t="shared" si="2493"/>
        <v>0</v>
      </c>
      <c r="F2617" s="83">
        <f>SUM(F2618,F2620)</f>
        <v>0</v>
      </c>
      <c r="G2617" s="84">
        <f>SUM(G2618,G2620)</f>
        <v>0</v>
      </c>
      <c r="H2617" s="85">
        <f t="shared" si="2494"/>
        <v>0</v>
      </c>
      <c r="I2617" s="83">
        <f>SUM(I2618,I2620)</f>
        <v>0</v>
      </c>
      <c r="J2617" s="86">
        <f>SUM(J2618,J2620)</f>
        <v>0</v>
      </c>
      <c r="K2617" s="87">
        <f t="shared" si="2495"/>
        <v>0</v>
      </c>
      <c r="L2617" s="83">
        <f>SUM(L2618,L2620)</f>
        <v>0</v>
      </c>
      <c r="M2617" s="86">
        <f>SUM(M2618,M2620)</f>
        <v>0</v>
      </c>
      <c r="N2617" s="88">
        <f>SUM(N2618,N2620)</f>
        <v>0</v>
      </c>
      <c r="O2617" s="83">
        <f>SUM(O2618,O2620)</f>
        <v>0</v>
      </c>
      <c r="P2617" s="88">
        <f>SUM(P2618,P2620)</f>
        <v>0</v>
      </c>
      <c r="Q2617" s="199">
        <f t="shared" si="2496"/>
        <v>0</v>
      </c>
      <c r="R2617" s="89">
        <f>SUM(R2618,R2620)</f>
        <v>0</v>
      </c>
      <c r="S2617" s="89">
        <f>SUM(S2618,S2620)</f>
        <v>0</v>
      </c>
      <c r="T2617" s="200">
        <f t="shared" si="2507"/>
        <v>0</v>
      </c>
      <c r="U2617" s="91"/>
      <c r="V2617" s="83">
        <f>SUM(V2618,V2620)</f>
        <v>0</v>
      </c>
      <c r="W2617" s="88">
        <f>SUM(W2618,W2620)</f>
        <v>0</v>
      </c>
      <c r="X2617" s="199">
        <f t="shared" si="2497"/>
        <v>0</v>
      </c>
      <c r="Y2617" s="89">
        <f>SUM(Y2618,Y2620)</f>
        <v>0</v>
      </c>
      <c r="Z2617" s="89">
        <f>SUM(Z2618,Z2620)</f>
        <v>0</v>
      </c>
      <c r="AA2617" s="200">
        <f t="shared" si="2508"/>
        <v>0</v>
      </c>
      <c r="AB2617" s="91"/>
      <c r="AC2617" s="83">
        <f>SUM(AC2618,AC2620)</f>
        <v>0</v>
      </c>
      <c r="AD2617" s="88">
        <f>SUM(AD2618,AD2620)</f>
        <v>0</v>
      </c>
      <c r="AE2617" s="199">
        <f t="shared" si="2498"/>
        <v>0</v>
      </c>
      <c r="AF2617" s="89">
        <f>SUM(AF2618,AF2620)</f>
        <v>0</v>
      </c>
      <c r="AG2617" s="89">
        <f>SUM(AG2618,AG2620)</f>
        <v>0</v>
      </c>
      <c r="AH2617" s="200">
        <f t="shared" si="2509"/>
        <v>0</v>
      </c>
      <c r="AJ2617" s="84">
        <f t="shared" ref="AJ2617:AU2617" si="2517">SUM(AJ2618,AJ2620)</f>
        <v>0</v>
      </c>
      <c r="AK2617" s="86">
        <f t="shared" si="2517"/>
        <v>0</v>
      </c>
      <c r="AL2617" s="88">
        <f t="shared" si="2517"/>
        <v>0</v>
      </c>
      <c r="AM2617" s="86">
        <f t="shared" si="2517"/>
        <v>0</v>
      </c>
      <c r="AN2617" s="88">
        <f t="shared" si="2517"/>
        <v>0</v>
      </c>
      <c r="AO2617" s="86">
        <f t="shared" si="2517"/>
        <v>0</v>
      </c>
      <c r="AP2617" s="88">
        <f t="shared" si="2517"/>
        <v>0</v>
      </c>
      <c r="AQ2617" s="86">
        <f t="shared" si="2517"/>
        <v>0</v>
      </c>
      <c r="AR2617" s="88">
        <f t="shared" si="2517"/>
        <v>0</v>
      </c>
      <c r="AS2617" s="86">
        <f t="shared" si="2517"/>
        <v>0</v>
      </c>
      <c r="AT2617" s="88">
        <f t="shared" si="2517"/>
        <v>0</v>
      </c>
      <c r="AU2617" s="86">
        <f t="shared" si="2517"/>
        <v>0</v>
      </c>
      <c r="AV2617" s="86">
        <f t="shared" si="2499"/>
        <v>0</v>
      </c>
      <c r="AW2617" s="93">
        <f t="shared" si="2500"/>
        <v>0</v>
      </c>
      <c r="AY2617" s="86">
        <f t="shared" si="2501"/>
        <v>0</v>
      </c>
      <c r="AZ2617" s="86">
        <f t="shared" si="2502"/>
        <v>0</v>
      </c>
      <c r="BA2617" s="86">
        <f t="shared" si="2503"/>
        <v>0</v>
      </c>
      <c r="BB2617" s="86">
        <f t="shared" si="2504"/>
        <v>0</v>
      </c>
      <c r="BC2617" s="86">
        <f t="shared" si="2505"/>
        <v>0</v>
      </c>
      <c r="BD2617" s="86">
        <f t="shared" si="2506"/>
        <v>0</v>
      </c>
    </row>
    <row r="2618" spans="2:114" x14ac:dyDescent="0.3">
      <c r="B2618" s="179" t="s">
        <v>190</v>
      </c>
      <c r="C2618" s="83">
        <f>SUM(C2619)</f>
        <v>0</v>
      </c>
      <c r="D2618" s="84">
        <f>SUM(D2619)</f>
        <v>0</v>
      </c>
      <c r="E2618" s="85">
        <f t="shared" si="2493"/>
        <v>0</v>
      </c>
      <c r="F2618" s="83">
        <f>SUM(F2619)</f>
        <v>0</v>
      </c>
      <c r="G2618" s="84">
        <f>SUM(G2619)</f>
        <v>0</v>
      </c>
      <c r="H2618" s="85">
        <f t="shared" si="2494"/>
        <v>0</v>
      </c>
      <c r="I2618" s="83">
        <f>SUM(I2619)</f>
        <v>0</v>
      </c>
      <c r="J2618" s="86">
        <f>SUM(J2619)</f>
        <v>0</v>
      </c>
      <c r="K2618" s="87">
        <f t="shared" si="2495"/>
        <v>0</v>
      </c>
      <c r="L2618" s="83">
        <f>SUM(L2619)</f>
        <v>0</v>
      </c>
      <c r="M2618" s="86">
        <f>SUM(M2619)</f>
        <v>0</v>
      </c>
      <c r="N2618" s="88">
        <f>SUM(N2619)</f>
        <v>0</v>
      </c>
      <c r="O2618" s="83">
        <f>SUM(O2619)</f>
        <v>0</v>
      </c>
      <c r="P2618" s="88">
        <f>SUM(P2619)</f>
        <v>0</v>
      </c>
      <c r="Q2618" s="199">
        <f t="shared" si="2496"/>
        <v>0</v>
      </c>
      <c r="R2618" s="89">
        <f>SUM(R2619)</f>
        <v>0</v>
      </c>
      <c r="S2618" s="89">
        <f>SUM(S2619)</f>
        <v>0</v>
      </c>
      <c r="T2618" s="200">
        <f t="shared" si="2507"/>
        <v>0</v>
      </c>
      <c r="U2618" s="91"/>
      <c r="V2618" s="83">
        <f>SUM(V2619)</f>
        <v>0</v>
      </c>
      <c r="W2618" s="88">
        <f>SUM(W2619)</f>
        <v>0</v>
      </c>
      <c r="X2618" s="199">
        <f t="shared" si="2497"/>
        <v>0</v>
      </c>
      <c r="Y2618" s="89">
        <f>SUM(Y2619)</f>
        <v>0</v>
      </c>
      <c r="Z2618" s="89">
        <f>SUM(Z2619)</f>
        <v>0</v>
      </c>
      <c r="AA2618" s="200">
        <f t="shared" si="2508"/>
        <v>0</v>
      </c>
      <c r="AB2618" s="91"/>
      <c r="AC2618" s="83">
        <f>SUM(AC2619)</f>
        <v>0</v>
      </c>
      <c r="AD2618" s="88">
        <f>SUM(AD2619)</f>
        <v>0</v>
      </c>
      <c r="AE2618" s="199">
        <f t="shared" si="2498"/>
        <v>0</v>
      </c>
      <c r="AF2618" s="89">
        <f>SUM(AF2619)</f>
        <v>0</v>
      </c>
      <c r="AG2618" s="89">
        <f>SUM(AG2619)</f>
        <v>0</v>
      </c>
      <c r="AH2618" s="200">
        <f t="shared" si="2509"/>
        <v>0</v>
      </c>
      <c r="AJ2618" s="84">
        <f t="shared" ref="AJ2618:AU2618" si="2518">SUM(AJ2619)</f>
        <v>0</v>
      </c>
      <c r="AK2618" s="86">
        <f t="shared" si="2518"/>
        <v>0</v>
      </c>
      <c r="AL2618" s="88">
        <f t="shared" si="2518"/>
        <v>0</v>
      </c>
      <c r="AM2618" s="86">
        <f t="shared" si="2518"/>
        <v>0</v>
      </c>
      <c r="AN2618" s="88">
        <f t="shared" si="2518"/>
        <v>0</v>
      </c>
      <c r="AO2618" s="86">
        <f t="shared" si="2518"/>
        <v>0</v>
      </c>
      <c r="AP2618" s="88">
        <f t="shared" si="2518"/>
        <v>0</v>
      </c>
      <c r="AQ2618" s="86">
        <f t="shared" si="2518"/>
        <v>0</v>
      </c>
      <c r="AR2618" s="88">
        <f t="shared" si="2518"/>
        <v>0</v>
      </c>
      <c r="AS2618" s="86">
        <f t="shared" si="2518"/>
        <v>0</v>
      </c>
      <c r="AT2618" s="88">
        <f t="shared" si="2518"/>
        <v>0</v>
      </c>
      <c r="AU2618" s="86">
        <f t="shared" si="2518"/>
        <v>0</v>
      </c>
      <c r="AV2618" s="86">
        <f t="shared" si="2499"/>
        <v>0</v>
      </c>
      <c r="AW2618" s="93">
        <f t="shared" si="2500"/>
        <v>0</v>
      </c>
      <c r="AY2618" s="86">
        <f t="shared" si="2501"/>
        <v>0</v>
      </c>
      <c r="AZ2618" s="86">
        <f t="shared" si="2502"/>
        <v>0</v>
      </c>
      <c r="BA2618" s="86">
        <f t="shared" si="2503"/>
        <v>0</v>
      </c>
      <c r="BB2618" s="86">
        <f t="shared" si="2504"/>
        <v>0</v>
      </c>
      <c r="BC2618" s="86">
        <f t="shared" si="2505"/>
        <v>0</v>
      </c>
      <c r="BD2618" s="86">
        <f t="shared" si="2506"/>
        <v>0</v>
      </c>
    </row>
    <row r="2619" spans="2:114" x14ac:dyDescent="0.3">
      <c r="B2619" s="186" t="s">
        <v>191</v>
      </c>
      <c r="C2619" s="255"/>
      <c r="D2619" s="256"/>
      <c r="E2619" s="182">
        <f t="shared" si="2493"/>
        <v>0</v>
      </c>
      <c r="F2619" s="255"/>
      <c r="G2619" s="256"/>
      <c r="H2619" s="182">
        <f t="shared" si="2494"/>
        <v>0</v>
      </c>
      <c r="I2619" s="255"/>
      <c r="J2619" s="257"/>
      <c r="K2619" s="184">
        <f t="shared" si="2495"/>
        <v>0</v>
      </c>
      <c r="L2619" s="255"/>
      <c r="M2619" s="257"/>
      <c r="N2619" s="258"/>
      <c r="O2619" s="255"/>
      <c r="P2619" s="258"/>
      <c r="Q2619" s="177">
        <f t="shared" si="2496"/>
        <v>0</v>
      </c>
      <c r="R2619" s="258"/>
      <c r="S2619" s="258"/>
      <c r="T2619" s="178">
        <f t="shared" si="2507"/>
        <v>0</v>
      </c>
      <c r="U2619" s="157"/>
      <c r="V2619" s="255"/>
      <c r="W2619" s="258"/>
      <c r="X2619" s="177">
        <f t="shared" si="2497"/>
        <v>0</v>
      </c>
      <c r="Y2619" s="258"/>
      <c r="Z2619" s="258"/>
      <c r="AA2619" s="178">
        <f t="shared" si="2508"/>
        <v>0</v>
      </c>
      <c r="AB2619" s="157"/>
      <c r="AC2619" s="255"/>
      <c r="AD2619" s="258"/>
      <c r="AE2619" s="177">
        <f t="shared" si="2498"/>
        <v>0</v>
      </c>
      <c r="AF2619" s="258"/>
      <c r="AG2619" s="258"/>
      <c r="AH2619" s="178">
        <f t="shared" si="2509"/>
        <v>0</v>
      </c>
      <c r="AJ2619" s="252"/>
      <c r="AK2619" s="253"/>
      <c r="AL2619" s="254"/>
      <c r="AM2619" s="253"/>
      <c r="AN2619" s="254"/>
      <c r="AO2619" s="253"/>
      <c r="AP2619" s="254"/>
      <c r="AQ2619" s="253"/>
      <c r="AR2619" s="254"/>
      <c r="AS2619" s="253"/>
      <c r="AT2619" s="254"/>
      <c r="AU2619" s="253"/>
      <c r="AV2619" s="163">
        <f t="shared" si="2499"/>
        <v>0</v>
      </c>
      <c r="AW2619" s="93">
        <f t="shared" si="2500"/>
        <v>0</v>
      </c>
      <c r="AY2619" s="163">
        <f t="shared" si="2501"/>
        <v>0</v>
      </c>
      <c r="AZ2619" s="163">
        <f t="shared" si="2502"/>
        <v>0</v>
      </c>
      <c r="BA2619" s="163">
        <f t="shared" si="2503"/>
        <v>0</v>
      </c>
      <c r="BB2619" s="163">
        <f t="shared" si="2504"/>
        <v>0</v>
      </c>
      <c r="BC2619" s="163">
        <f t="shared" si="2505"/>
        <v>0</v>
      </c>
      <c r="BD2619" s="163">
        <f t="shared" si="2506"/>
        <v>0</v>
      </c>
    </row>
    <row r="2620" spans="2:114" x14ac:dyDescent="0.3">
      <c r="B2620" s="179" t="s">
        <v>192</v>
      </c>
      <c r="C2620" s="83">
        <f>SUM(C2621)</f>
        <v>0</v>
      </c>
      <c r="D2620" s="84">
        <f>SUM(D2621)</f>
        <v>0</v>
      </c>
      <c r="E2620" s="85">
        <f t="shared" si="2493"/>
        <v>0</v>
      </c>
      <c r="F2620" s="83">
        <f>SUM(F2621)</f>
        <v>0</v>
      </c>
      <c r="G2620" s="84">
        <f>SUM(G2621)</f>
        <v>0</v>
      </c>
      <c r="H2620" s="85">
        <f t="shared" si="2494"/>
        <v>0</v>
      </c>
      <c r="I2620" s="83">
        <f>SUM(I2621)</f>
        <v>0</v>
      </c>
      <c r="J2620" s="86">
        <f>SUM(J2621)</f>
        <v>0</v>
      </c>
      <c r="K2620" s="87">
        <f t="shared" si="2495"/>
        <v>0</v>
      </c>
      <c r="L2620" s="83">
        <f>SUM(L2621)</f>
        <v>0</v>
      </c>
      <c r="M2620" s="86">
        <f>SUM(M2621)</f>
        <v>0</v>
      </c>
      <c r="N2620" s="88">
        <f>SUM(N2621)</f>
        <v>0</v>
      </c>
      <c r="O2620" s="83">
        <f>SUM(O2621)</f>
        <v>0</v>
      </c>
      <c r="P2620" s="88">
        <f>SUM(P2621)</f>
        <v>0</v>
      </c>
      <c r="Q2620" s="199">
        <f t="shared" si="2496"/>
        <v>0</v>
      </c>
      <c r="R2620" s="89">
        <f>SUM(R2621)</f>
        <v>0</v>
      </c>
      <c r="S2620" s="89">
        <f>SUM(S2621)</f>
        <v>0</v>
      </c>
      <c r="T2620" s="200">
        <f t="shared" si="2507"/>
        <v>0</v>
      </c>
      <c r="U2620" s="91"/>
      <c r="V2620" s="83">
        <f>SUM(V2621)</f>
        <v>0</v>
      </c>
      <c r="W2620" s="88">
        <f>SUM(W2621)</f>
        <v>0</v>
      </c>
      <c r="X2620" s="199">
        <f t="shared" si="2497"/>
        <v>0</v>
      </c>
      <c r="Y2620" s="89">
        <f>SUM(Y2621)</f>
        <v>0</v>
      </c>
      <c r="Z2620" s="89">
        <f>SUM(Z2621)</f>
        <v>0</v>
      </c>
      <c r="AA2620" s="200">
        <f t="shared" si="2508"/>
        <v>0</v>
      </c>
      <c r="AB2620" s="91"/>
      <c r="AC2620" s="83">
        <f>SUM(AC2621)</f>
        <v>0</v>
      </c>
      <c r="AD2620" s="88">
        <f>SUM(AD2621)</f>
        <v>0</v>
      </c>
      <c r="AE2620" s="199">
        <f t="shared" si="2498"/>
        <v>0</v>
      </c>
      <c r="AF2620" s="89">
        <f>SUM(AF2621)</f>
        <v>0</v>
      </c>
      <c r="AG2620" s="89">
        <f>SUM(AG2621)</f>
        <v>0</v>
      </c>
      <c r="AH2620" s="200">
        <f t="shared" si="2509"/>
        <v>0</v>
      </c>
      <c r="AJ2620" s="84">
        <f t="shared" ref="AJ2620:AU2620" si="2519">SUM(AJ2621)</f>
        <v>0</v>
      </c>
      <c r="AK2620" s="86">
        <f t="shared" si="2519"/>
        <v>0</v>
      </c>
      <c r="AL2620" s="88">
        <f t="shared" si="2519"/>
        <v>0</v>
      </c>
      <c r="AM2620" s="86">
        <f t="shared" si="2519"/>
        <v>0</v>
      </c>
      <c r="AN2620" s="88">
        <f t="shared" si="2519"/>
        <v>0</v>
      </c>
      <c r="AO2620" s="86">
        <f t="shared" si="2519"/>
        <v>0</v>
      </c>
      <c r="AP2620" s="88">
        <f t="shared" si="2519"/>
        <v>0</v>
      </c>
      <c r="AQ2620" s="86">
        <f t="shared" si="2519"/>
        <v>0</v>
      </c>
      <c r="AR2620" s="88">
        <f t="shared" si="2519"/>
        <v>0</v>
      </c>
      <c r="AS2620" s="86">
        <f t="shared" si="2519"/>
        <v>0</v>
      </c>
      <c r="AT2620" s="88">
        <f t="shared" si="2519"/>
        <v>0</v>
      </c>
      <c r="AU2620" s="86">
        <f t="shared" si="2519"/>
        <v>0</v>
      </c>
      <c r="AV2620" s="86">
        <f t="shared" si="2499"/>
        <v>0</v>
      </c>
      <c r="AW2620" s="93">
        <f t="shared" si="2500"/>
        <v>0</v>
      </c>
      <c r="AY2620" s="86">
        <f t="shared" si="2501"/>
        <v>0</v>
      </c>
      <c r="AZ2620" s="86">
        <f t="shared" si="2502"/>
        <v>0</v>
      </c>
      <c r="BA2620" s="86">
        <f t="shared" si="2503"/>
        <v>0</v>
      </c>
      <c r="BB2620" s="86">
        <f t="shared" si="2504"/>
        <v>0</v>
      </c>
      <c r="BC2620" s="86">
        <f t="shared" si="2505"/>
        <v>0</v>
      </c>
      <c r="BD2620" s="86">
        <f t="shared" si="2506"/>
        <v>0</v>
      </c>
    </row>
    <row r="2621" spans="2:114" x14ac:dyDescent="0.3">
      <c r="B2621" s="186" t="s">
        <v>191</v>
      </c>
      <c r="C2621" s="255"/>
      <c r="D2621" s="256"/>
      <c r="E2621" s="182">
        <f t="shared" si="2493"/>
        <v>0</v>
      </c>
      <c r="F2621" s="255"/>
      <c r="G2621" s="256"/>
      <c r="H2621" s="182">
        <f t="shared" si="2494"/>
        <v>0</v>
      </c>
      <c r="I2621" s="255"/>
      <c r="J2621" s="257"/>
      <c r="K2621" s="184">
        <f t="shared" si="2495"/>
        <v>0</v>
      </c>
      <c r="L2621" s="255"/>
      <c r="M2621" s="257"/>
      <c r="N2621" s="258"/>
      <c r="O2621" s="255"/>
      <c r="P2621" s="258"/>
      <c r="Q2621" s="177">
        <f t="shared" si="2496"/>
        <v>0</v>
      </c>
      <c r="R2621" s="258"/>
      <c r="S2621" s="258"/>
      <c r="T2621" s="178">
        <f t="shared" si="2507"/>
        <v>0</v>
      </c>
      <c r="U2621" s="157"/>
      <c r="V2621" s="255"/>
      <c r="W2621" s="258"/>
      <c r="X2621" s="177">
        <f t="shared" si="2497"/>
        <v>0</v>
      </c>
      <c r="Y2621" s="258"/>
      <c r="Z2621" s="258"/>
      <c r="AA2621" s="178">
        <f t="shared" si="2508"/>
        <v>0</v>
      </c>
      <c r="AB2621" s="157"/>
      <c r="AC2621" s="255"/>
      <c r="AD2621" s="258"/>
      <c r="AE2621" s="177">
        <f t="shared" si="2498"/>
        <v>0</v>
      </c>
      <c r="AF2621" s="258"/>
      <c r="AG2621" s="258"/>
      <c r="AH2621" s="178">
        <f t="shared" si="2509"/>
        <v>0</v>
      </c>
      <c r="AJ2621" s="252"/>
      <c r="AK2621" s="253"/>
      <c r="AL2621" s="254"/>
      <c r="AM2621" s="253"/>
      <c r="AN2621" s="254"/>
      <c r="AO2621" s="253"/>
      <c r="AP2621" s="254"/>
      <c r="AQ2621" s="253"/>
      <c r="AR2621" s="254"/>
      <c r="AS2621" s="253"/>
      <c r="AT2621" s="254"/>
      <c r="AU2621" s="253"/>
      <c r="AV2621" s="163">
        <f t="shared" si="2499"/>
        <v>0</v>
      </c>
      <c r="AW2621" s="93">
        <f t="shared" si="2500"/>
        <v>0</v>
      </c>
      <c r="AY2621" s="163">
        <f t="shared" si="2501"/>
        <v>0</v>
      </c>
      <c r="AZ2621" s="163">
        <f t="shared" si="2502"/>
        <v>0</v>
      </c>
      <c r="BA2621" s="163">
        <f t="shared" si="2503"/>
        <v>0</v>
      </c>
      <c r="BB2621" s="163">
        <f t="shared" si="2504"/>
        <v>0</v>
      </c>
      <c r="BC2621" s="163">
        <f t="shared" si="2505"/>
        <v>0</v>
      </c>
      <c r="BD2621" s="163">
        <f t="shared" si="2506"/>
        <v>0</v>
      </c>
    </row>
    <row r="2622" spans="2:114" x14ac:dyDescent="0.3">
      <c r="B2622" s="176" t="s">
        <v>193</v>
      </c>
      <c r="C2622" s="83">
        <f>SUM(C2623,C2624)</f>
        <v>0</v>
      </c>
      <c r="D2622" s="84">
        <f>SUM(D2623,D2624)</f>
        <v>0</v>
      </c>
      <c r="E2622" s="85">
        <f t="shared" si="2493"/>
        <v>0</v>
      </c>
      <c r="F2622" s="83">
        <f>SUM(F2623,F2624)</f>
        <v>0</v>
      </c>
      <c r="G2622" s="84">
        <f>SUM(G2623,G2624)</f>
        <v>0</v>
      </c>
      <c r="H2622" s="85">
        <f t="shared" si="2494"/>
        <v>0</v>
      </c>
      <c r="I2622" s="83">
        <f>SUM(I2623,I2624)</f>
        <v>0</v>
      </c>
      <c r="J2622" s="86">
        <f>SUM(J2623,J2624)</f>
        <v>0</v>
      </c>
      <c r="K2622" s="87">
        <f t="shared" si="2495"/>
        <v>0</v>
      </c>
      <c r="L2622" s="83">
        <f>SUM(L2623,L2624)</f>
        <v>0</v>
      </c>
      <c r="M2622" s="86">
        <f>SUM(M2623,M2624)</f>
        <v>0</v>
      </c>
      <c r="N2622" s="88">
        <f>SUM(N2623,N2624)</f>
        <v>0</v>
      </c>
      <c r="O2622" s="83">
        <f>SUM(O2623,O2624)</f>
        <v>0</v>
      </c>
      <c r="P2622" s="88">
        <f>SUM(P2623,P2624)</f>
        <v>0</v>
      </c>
      <c r="Q2622" s="199">
        <f t="shared" si="2496"/>
        <v>0</v>
      </c>
      <c r="R2622" s="89">
        <f>SUM(R2623,R2624)</f>
        <v>0</v>
      </c>
      <c r="S2622" s="89">
        <f>SUM(S2623,S2624)</f>
        <v>0</v>
      </c>
      <c r="T2622" s="200">
        <f t="shared" si="2507"/>
        <v>0</v>
      </c>
      <c r="U2622" s="91"/>
      <c r="V2622" s="83">
        <f>SUM(V2623,V2624)</f>
        <v>0</v>
      </c>
      <c r="W2622" s="88">
        <f>SUM(W2623,W2624)</f>
        <v>0</v>
      </c>
      <c r="X2622" s="199">
        <f t="shared" si="2497"/>
        <v>0</v>
      </c>
      <c r="Y2622" s="89">
        <f>SUM(Y2623,Y2624)</f>
        <v>0</v>
      </c>
      <c r="Z2622" s="89">
        <f>SUM(Z2623,Z2624)</f>
        <v>0</v>
      </c>
      <c r="AA2622" s="200">
        <f t="shared" si="2508"/>
        <v>0</v>
      </c>
      <c r="AB2622" s="91"/>
      <c r="AC2622" s="83">
        <f>SUM(AC2623,AC2624)</f>
        <v>0</v>
      </c>
      <c r="AD2622" s="88">
        <f>SUM(AD2623,AD2624)</f>
        <v>0</v>
      </c>
      <c r="AE2622" s="199">
        <f t="shared" si="2498"/>
        <v>0</v>
      </c>
      <c r="AF2622" s="89">
        <f>SUM(AF2623,AF2624)</f>
        <v>0</v>
      </c>
      <c r="AG2622" s="89">
        <f>SUM(AG2623,AG2624)</f>
        <v>0</v>
      </c>
      <c r="AH2622" s="200">
        <f t="shared" si="2509"/>
        <v>0</v>
      </c>
      <c r="AJ2622" s="84">
        <f t="shared" ref="AJ2622:AU2622" si="2520">SUM(AJ2623,AJ2624)</f>
        <v>0</v>
      </c>
      <c r="AK2622" s="86">
        <f t="shared" si="2520"/>
        <v>0</v>
      </c>
      <c r="AL2622" s="88">
        <f t="shared" si="2520"/>
        <v>0</v>
      </c>
      <c r="AM2622" s="86">
        <f t="shared" si="2520"/>
        <v>0</v>
      </c>
      <c r="AN2622" s="88">
        <f t="shared" si="2520"/>
        <v>0</v>
      </c>
      <c r="AO2622" s="86">
        <f t="shared" si="2520"/>
        <v>0</v>
      </c>
      <c r="AP2622" s="88">
        <f t="shared" si="2520"/>
        <v>0</v>
      </c>
      <c r="AQ2622" s="86">
        <f t="shared" si="2520"/>
        <v>0</v>
      </c>
      <c r="AR2622" s="88">
        <f t="shared" si="2520"/>
        <v>0</v>
      </c>
      <c r="AS2622" s="86">
        <f t="shared" si="2520"/>
        <v>0</v>
      </c>
      <c r="AT2622" s="88">
        <f t="shared" si="2520"/>
        <v>0</v>
      </c>
      <c r="AU2622" s="86">
        <f t="shared" si="2520"/>
        <v>0</v>
      </c>
      <c r="AV2622" s="86">
        <f t="shared" si="2499"/>
        <v>0</v>
      </c>
      <c r="AW2622" s="93">
        <f t="shared" si="2500"/>
        <v>0</v>
      </c>
      <c r="AY2622" s="86">
        <f t="shared" si="2501"/>
        <v>0</v>
      </c>
      <c r="AZ2622" s="86">
        <f t="shared" si="2502"/>
        <v>0</v>
      </c>
      <c r="BA2622" s="86">
        <f t="shared" si="2503"/>
        <v>0</v>
      </c>
      <c r="BB2622" s="86">
        <f t="shared" si="2504"/>
        <v>0</v>
      </c>
      <c r="BC2622" s="86">
        <f t="shared" si="2505"/>
        <v>0</v>
      </c>
      <c r="BD2622" s="86">
        <f t="shared" si="2506"/>
        <v>0</v>
      </c>
    </row>
    <row r="2623" spans="2:114" x14ac:dyDescent="0.3">
      <c r="B2623" s="179" t="s">
        <v>194</v>
      </c>
      <c r="C2623" s="95"/>
      <c r="D2623" s="96"/>
      <c r="E2623" s="85">
        <f t="shared" si="2493"/>
        <v>0</v>
      </c>
      <c r="F2623" s="95"/>
      <c r="G2623" s="96"/>
      <c r="H2623" s="85">
        <f t="shared" si="2494"/>
        <v>0</v>
      </c>
      <c r="I2623" s="95"/>
      <c r="J2623" s="97"/>
      <c r="K2623" s="87">
        <f t="shared" si="2495"/>
        <v>0</v>
      </c>
      <c r="L2623" s="95"/>
      <c r="M2623" s="97"/>
      <c r="N2623" s="98"/>
      <c r="O2623" s="95"/>
      <c r="P2623" s="98"/>
      <c r="Q2623" s="199">
        <f t="shared" si="2496"/>
        <v>0</v>
      </c>
      <c r="R2623" s="99"/>
      <c r="S2623" s="99"/>
      <c r="T2623" s="200">
        <f t="shared" si="2507"/>
        <v>0</v>
      </c>
      <c r="U2623" s="91"/>
      <c r="V2623" s="95"/>
      <c r="W2623" s="98"/>
      <c r="X2623" s="199">
        <f t="shared" si="2497"/>
        <v>0</v>
      </c>
      <c r="Y2623" s="99"/>
      <c r="Z2623" s="99"/>
      <c r="AA2623" s="200">
        <f t="shared" si="2508"/>
        <v>0</v>
      </c>
      <c r="AB2623" s="91"/>
      <c r="AC2623" s="95"/>
      <c r="AD2623" s="98"/>
      <c r="AE2623" s="199">
        <f t="shared" si="2498"/>
        <v>0</v>
      </c>
      <c r="AF2623" s="99"/>
      <c r="AG2623" s="99"/>
      <c r="AH2623" s="200">
        <f t="shared" si="2509"/>
        <v>0</v>
      </c>
      <c r="AJ2623" s="252"/>
      <c r="AK2623" s="253"/>
      <c r="AL2623" s="254"/>
      <c r="AM2623" s="253"/>
      <c r="AN2623" s="254"/>
      <c r="AO2623" s="253"/>
      <c r="AP2623" s="254"/>
      <c r="AQ2623" s="253"/>
      <c r="AR2623" s="254"/>
      <c r="AS2623" s="253"/>
      <c r="AT2623" s="254"/>
      <c r="AU2623" s="253"/>
      <c r="AV2623" s="163">
        <f t="shared" si="2499"/>
        <v>0</v>
      </c>
      <c r="AW2623" s="93">
        <f t="shared" si="2500"/>
        <v>0</v>
      </c>
      <c r="AY2623" s="163">
        <f t="shared" si="2501"/>
        <v>0</v>
      </c>
      <c r="AZ2623" s="163">
        <f t="shared" si="2502"/>
        <v>0</v>
      </c>
      <c r="BA2623" s="163">
        <f t="shared" si="2503"/>
        <v>0</v>
      </c>
      <c r="BB2623" s="163">
        <f t="shared" si="2504"/>
        <v>0</v>
      </c>
      <c r="BC2623" s="163">
        <f t="shared" si="2505"/>
        <v>0</v>
      </c>
      <c r="BD2623" s="163">
        <f t="shared" si="2506"/>
        <v>0</v>
      </c>
    </row>
    <row r="2624" spans="2:114" x14ac:dyDescent="0.3">
      <c r="B2624" s="179" t="s">
        <v>195</v>
      </c>
      <c r="C2624" s="95"/>
      <c r="D2624" s="96"/>
      <c r="E2624" s="85">
        <f t="shared" si="2493"/>
        <v>0</v>
      </c>
      <c r="F2624" s="95"/>
      <c r="G2624" s="96"/>
      <c r="H2624" s="85">
        <f t="shared" si="2494"/>
        <v>0</v>
      </c>
      <c r="I2624" s="95"/>
      <c r="J2624" s="97"/>
      <c r="K2624" s="87">
        <f t="shared" si="2495"/>
        <v>0</v>
      </c>
      <c r="L2624" s="95"/>
      <c r="M2624" s="97"/>
      <c r="N2624" s="98"/>
      <c r="O2624" s="95"/>
      <c r="P2624" s="98"/>
      <c r="Q2624" s="199">
        <f t="shared" si="2496"/>
        <v>0</v>
      </c>
      <c r="R2624" s="99"/>
      <c r="S2624" s="99"/>
      <c r="T2624" s="200">
        <f t="shared" si="2507"/>
        <v>0</v>
      </c>
      <c r="U2624" s="91"/>
      <c r="V2624" s="95"/>
      <c r="W2624" s="98"/>
      <c r="X2624" s="199">
        <f t="shared" si="2497"/>
        <v>0</v>
      </c>
      <c r="Y2624" s="99"/>
      <c r="Z2624" s="99"/>
      <c r="AA2624" s="200">
        <f t="shared" si="2508"/>
        <v>0</v>
      </c>
      <c r="AB2624" s="91"/>
      <c r="AC2624" s="95"/>
      <c r="AD2624" s="98"/>
      <c r="AE2624" s="199">
        <f t="shared" si="2498"/>
        <v>0</v>
      </c>
      <c r="AF2624" s="99"/>
      <c r="AG2624" s="99"/>
      <c r="AH2624" s="200">
        <f t="shared" si="2509"/>
        <v>0</v>
      </c>
      <c r="AJ2624" s="252"/>
      <c r="AK2624" s="253"/>
      <c r="AL2624" s="254"/>
      <c r="AM2624" s="253"/>
      <c r="AN2624" s="254"/>
      <c r="AO2624" s="253"/>
      <c r="AP2624" s="254"/>
      <c r="AQ2624" s="253"/>
      <c r="AR2624" s="254"/>
      <c r="AS2624" s="253"/>
      <c r="AT2624" s="254"/>
      <c r="AU2624" s="253"/>
      <c r="AV2624" s="163">
        <f t="shared" si="2499"/>
        <v>0</v>
      </c>
      <c r="AW2624" s="93">
        <f t="shared" si="2500"/>
        <v>0</v>
      </c>
      <c r="AY2624" s="163">
        <f t="shared" si="2501"/>
        <v>0</v>
      </c>
      <c r="AZ2624" s="163">
        <f t="shared" si="2502"/>
        <v>0</v>
      </c>
      <c r="BA2624" s="163">
        <f t="shared" si="2503"/>
        <v>0</v>
      </c>
      <c r="BB2624" s="163">
        <f t="shared" si="2504"/>
        <v>0</v>
      </c>
      <c r="BC2624" s="163">
        <f t="shared" si="2505"/>
        <v>0</v>
      </c>
      <c r="BD2624" s="163">
        <f t="shared" si="2506"/>
        <v>0</v>
      </c>
    </row>
    <row r="2625" spans="2:56" x14ac:dyDescent="0.3">
      <c r="B2625" s="176" t="s">
        <v>196</v>
      </c>
      <c r="C2625" s="95"/>
      <c r="D2625" s="96"/>
      <c r="E2625" s="85">
        <f t="shared" si="2493"/>
        <v>0</v>
      </c>
      <c r="F2625" s="95"/>
      <c r="G2625" s="96"/>
      <c r="H2625" s="85">
        <f t="shared" si="2494"/>
        <v>0</v>
      </c>
      <c r="I2625" s="95"/>
      <c r="J2625" s="97"/>
      <c r="K2625" s="87">
        <f t="shared" si="2495"/>
        <v>0</v>
      </c>
      <c r="L2625" s="95"/>
      <c r="M2625" s="97"/>
      <c r="N2625" s="98"/>
      <c r="O2625" s="95"/>
      <c r="P2625" s="98"/>
      <c r="Q2625" s="199">
        <f t="shared" si="2496"/>
        <v>0</v>
      </c>
      <c r="R2625" s="99"/>
      <c r="S2625" s="99"/>
      <c r="T2625" s="200">
        <f t="shared" si="2507"/>
        <v>0</v>
      </c>
      <c r="U2625" s="91"/>
      <c r="V2625" s="95"/>
      <c r="W2625" s="98"/>
      <c r="X2625" s="199">
        <f t="shared" si="2497"/>
        <v>0</v>
      </c>
      <c r="Y2625" s="99"/>
      <c r="Z2625" s="99"/>
      <c r="AA2625" s="200">
        <f t="shared" si="2508"/>
        <v>0</v>
      </c>
      <c r="AB2625" s="91"/>
      <c r="AC2625" s="95"/>
      <c r="AD2625" s="98"/>
      <c r="AE2625" s="199">
        <f t="shared" si="2498"/>
        <v>0</v>
      </c>
      <c r="AF2625" s="99"/>
      <c r="AG2625" s="99"/>
      <c r="AH2625" s="200">
        <f t="shared" si="2509"/>
        <v>0</v>
      </c>
      <c r="AJ2625" s="252"/>
      <c r="AK2625" s="253"/>
      <c r="AL2625" s="254"/>
      <c r="AM2625" s="253"/>
      <c r="AN2625" s="254"/>
      <c r="AO2625" s="253"/>
      <c r="AP2625" s="254"/>
      <c r="AQ2625" s="253"/>
      <c r="AR2625" s="254"/>
      <c r="AS2625" s="253"/>
      <c r="AT2625" s="254"/>
      <c r="AU2625" s="253"/>
      <c r="AV2625" s="163">
        <f t="shared" si="2499"/>
        <v>0</v>
      </c>
      <c r="AW2625" s="93">
        <f t="shared" si="2500"/>
        <v>0</v>
      </c>
      <c r="AY2625" s="163">
        <f t="shared" si="2501"/>
        <v>0</v>
      </c>
      <c r="AZ2625" s="163">
        <f t="shared" si="2502"/>
        <v>0</v>
      </c>
      <c r="BA2625" s="163">
        <f t="shared" si="2503"/>
        <v>0</v>
      </c>
      <c r="BB2625" s="163">
        <f t="shared" si="2504"/>
        <v>0</v>
      </c>
      <c r="BC2625" s="163">
        <f t="shared" si="2505"/>
        <v>0</v>
      </c>
      <c r="BD2625" s="163">
        <f t="shared" si="2506"/>
        <v>0</v>
      </c>
    </row>
    <row r="2626" spans="2:56" x14ac:dyDescent="0.3">
      <c r="B2626" s="176" t="s">
        <v>197</v>
      </c>
      <c r="C2626" s="95"/>
      <c r="D2626" s="96"/>
      <c r="E2626" s="85">
        <f t="shared" si="2493"/>
        <v>0</v>
      </c>
      <c r="F2626" s="95"/>
      <c r="G2626" s="96"/>
      <c r="H2626" s="85">
        <f t="shared" si="2494"/>
        <v>0</v>
      </c>
      <c r="I2626" s="95"/>
      <c r="J2626" s="97"/>
      <c r="K2626" s="87">
        <f t="shared" si="2495"/>
        <v>0</v>
      </c>
      <c r="L2626" s="95"/>
      <c r="M2626" s="97"/>
      <c r="N2626" s="98"/>
      <c r="O2626" s="95"/>
      <c r="P2626" s="98"/>
      <c r="Q2626" s="199">
        <f t="shared" si="2496"/>
        <v>0</v>
      </c>
      <c r="R2626" s="99"/>
      <c r="S2626" s="99"/>
      <c r="T2626" s="200">
        <f t="shared" si="2507"/>
        <v>0</v>
      </c>
      <c r="U2626" s="91"/>
      <c r="V2626" s="95"/>
      <c r="W2626" s="98"/>
      <c r="X2626" s="199">
        <f t="shared" si="2497"/>
        <v>0</v>
      </c>
      <c r="Y2626" s="99"/>
      <c r="Z2626" s="99"/>
      <c r="AA2626" s="200">
        <f t="shared" si="2508"/>
        <v>0</v>
      </c>
      <c r="AB2626" s="91"/>
      <c r="AC2626" s="95"/>
      <c r="AD2626" s="98"/>
      <c r="AE2626" s="199">
        <f t="shared" si="2498"/>
        <v>0</v>
      </c>
      <c r="AF2626" s="99"/>
      <c r="AG2626" s="99"/>
      <c r="AH2626" s="200">
        <f t="shared" si="2509"/>
        <v>0</v>
      </c>
      <c r="AJ2626" s="252"/>
      <c r="AK2626" s="253"/>
      <c r="AL2626" s="254"/>
      <c r="AM2626" s="253"/>
      <c r="AN2626" s="254"/>
      <c r="AO2626" s="253"/>
      <c r="AP2626" s="254"/>
      <c r="AQ2626" s="253"/>
      <c r="AR2626" s="254"/>
      <c r="AS2626" s="253"/>
      <c r="AT2626" s="254"/>
      <c r="AU2626" s="253"/>
      <c r="AV2626" s="163">
        <f t="shared" si="2499"/>
        <v>0</v>
      </c>
      <c r="AW2626" s="93">
        <f t="shared" si="2500"/>
        <v>0</v>
      </c>
      <c r="AY2626" s="163">
        <f t="shared" si="2501"/>
        <v>0</v>
      </c>
      <c r="AZ2626" s="163">
        <f t="shared" si="2502"/>
        <v>0</v>
      </c>
      <c r="BA2626" s="163">
        <f t="shared" si="2503"/>
        <v>0</v>
      </c>
      <c r="BB2626" s="163">
        <f t="shared" si="2504"/>
        <v>0</v>
      </c>
      <c r="BC2626" s="163">
        <f t="shared" si="2505"/>
        <v>0</v>
      </c>
      <c r="BD2626" s="163">
        <f t="shared" si="2506"/>
        <v>0</v>
      </c>
    </row>
    <row r="2627" spans="2:56" x14ac:dyDescent="0.3">
      <c r="B2627" s="176" t="s">
        <v>198</v>
      </c>
      <c r="C2627" s="83">
        <f>SUM(C2628,C2629)</f>
        <v>0</v>
      </c>
      <c r="D2627" s="84">
        <f>SUM(D2628,D2629)</f>
        <v>0</v>
      </c>
      <c r="E2627" s="85">
        <f t="shared" si="2493"/>
        <v>0</v>
      </c>
      <c r="F2627" s="83">
        <f>SUM(F2628,F2629)</f>
        <v>0</v>
      </c>
      <c r="G2627" s="84">
        <f>SUM(G2628,G2629)</f>
        <v>0</v>
      </c>
      <c r="H2627" s="85">
        <f t="shared" si="2494"/>
        <v>0</v>
      </c>
      <c r="I2627" s="83">
        <f>SUM(I2628,I2629)</f>
        <v>0</v>
      </c>
      <c r="J2627" s="86">
        <f>SUM(J2628,J2629)</f>
        <v>0</v>
      </c>
      <c r="K2627" s="87">
        <f t="shared" si="2495"/>
        <v>0</v>
      </c>
      <c r="L2627" s="83">
        <f>SUM(L2628,L2629)</f>
        <v>0</v>
      </c>
      <c r="M2627" s="86">
        <f>SUM(M2628,M2629)</f>
        <v>0</v>
      </c>
      <c r="N2627" s="88">
        <f>SUM(N2628,N2629)</f>
        <v>0</v>
      </c>
      <c r="O2627" s="83">
        <f>SUM(O2628,O2629)</f>
        <v>0</v>
      </c>
      <c r="P2627" s="88">
        <f>SUM(P2628,P2629)</f>
        <v>0</v>
      </c>
      <c r="Q2627" s="199">
        <f t="shared" si="2496"/>
        <v>0</v>
      </c>
      <c r="R2627" s="89">
        <f>SUM(R2628,R2629)</f>
        <v>0</v>
      </c>
      <c r="S2627" s="89">
        <f>SUM(S2628,S2629)</f>
        <v>0</v>
      </c>
      <c r="T2627" s="200">
        <f t="shared" si="2507"/>
        <v>0</v>
      </c>
      <c r="U2627" s="91"/>
      <c r="V2627" s="83">
        <f>SUM(V2628,V2629)</f>
        <v>0</v>
      </c>
      <c r="W2627" s="88">
        <f>SUM(W2628,W2629)</f>
        <v>0</v>
      </c>
      <c r="X2627" s="199">
        <f t="shared" si="2497"/>
        <v>0</v>
      </c>
      <c r="Y2627" s="89">
        <f>SUM(Y2628,Y2629)</f>
        <v>0</v>
      </c>
      <c r="Z2627" s="89">
        <f>SUM(Z2628,Z2629)</f>
        <v>0</v>
      </c>
      <c r="AA2627" s="200">
        <f t="shared" si="2508"/>
        <v>0</v>
      </c>
      <c r="AB2627" s="91"/>
      <c r="AC2627" s="83">
        <f>SUM(AC2628,AC2629)</f>
        <v>0</v>
      </c>
      <c r="AD2627" s="88">
        <f>SUM(AD2628,AD2629)</f>
        <v>0</v>
      </c>
      <c r="AE2627" s="199">
        <f t="shared" si="2498"/>
        <v>0</v>
      </c>
      <c r="AF2627" s="89">
        <f>SUM(AF2628,AF2629)</f>
        <v>0</v>
      </c>
      <c r="AG2627" s="89">
        <f>SUM(AG2628,AG2629)</f>
        <v>0</v>
      </c>
      <c r="AH2627" s="200">
        <f t="shared" si="2509"/>
        <v>0</v>
      </c>
      <c r="AJ2627" s="84">
        <f t="shared" ref="AJ2627:AU2627" si="2521">SUM(AJ2628,AJ2629)</f>
        <v>0</v>
      </c>
      <c r="AK2627" s="86">
        <f t="shared" si="2521"/>
        <v>0</v>
      </c>
      <c r="AL2627" s="88">
        <f t="shared" si="2521"/>
        <v>0</v>
      </c>
      <c r="AM2627" s="86">
        <f t="shared" si="2521"/>
        <v>0</v>
      </c>
      <c r="AN2627" s="88">
        <f t="shared" si="2521"/>
        <v>0</v>
      </c>
      <c r="AO2627" s="86">
        <f t="shared" si="2521"/>
        <v>0</v>
      </c>
      <c r="AP2627" s="88">
        <f t="shared" si="2521"/>
        <v>0</v>
      </c>
      <c r="AQ2627" s="86">
        <f t="shared" si="2521"/>
        <v>0</v>
      </c>
      <c r="AR2627" s="88">
        <f t="shared" si="2521"/>
        <v>0</v>
      </c>
      <c r="AS2627" s="86">
        <f t="shared" si="2521"/>
        <v>0</v>
      </c>
      <c r="AT2627" s="88">
        <f t="shared" si="2521"/>
        <v>0</v>
      </c>
      <c r="AU2627" s="86">
        <f t="shared" si="2521"/>
        <v>0</v>
      </c>
      <c r="AV2627" s="86">
        <f t="shared" si="2499"/>
        <v>0</v>
      </c>
      <c r="AW2627" s="93">
        <f t="shared" si="2500"/>
        <v>0</v>
      </c>
      <c r="AY2627" s="86">
        <f t="shared" si="2501"/>
        <v>0</v>
      </c>
      <c r="AZ2627" s="86">
        <f t="shared" si="2502"/>
        <v>0</v>
      </c>
      <c r="BA2627" s="86">
        <f t="shared" si="2503"/>
        <v>0</v>
      </c>
      <c r="BB2627" s="86">
        <f t="shared" si="2504"/>
        <v>0</v>
      </c>
      <c r="BC2627" s="86">
        <f t="shared" si="2505"/>
        <v>0</v>
      </c>
      <c r="BD2627" s="86">
        <f t="shared" si="2506"/>
        <v>0</v>
      </c>
    </row>
    <row r="2628" spans="2:56" x14ac:dyDescent="0.3">
      <c r="B2628" s="179" t="s">
        <v>199</v>
      </c>
      <c r="C2628" s="95"/>
      <c r="D2628" s="96"/>
      <c r="E2628" s="85">
        <f t="shared" si="2493"/>
        <v>0</v>
      </c>
      <c r="F2628" s="95"/>
      <c r="G2628" s="96"/>
      <c r="H2628" s="85">
        <f t="shared" si="2494"/>
        <v>0</v>
      </c>
      <c r="I2628" s="95"/>
      <c r="J2628" s="97"/>
      <c r="K2628" s="87">
        <f t="shared" si="2495"/>
        <v>0</v>
      </c>
      <c r="L2628" s="95"/>
      <c r="M2628" s="97"/>
      <c r="N2628" s="98"/>
      <c r="O2628" s="95"/>
      <c r="P2628" s="98"/>
      <c r="Q2628" s="199">
        <f t="shared" si="2496"/>
        <v>0</v>
      </c>
      <c r="R2628" s="99"/>
      <c r="S2628" s="99"/>
      <c r="T2628" s="200">
        <f t="shared" si="2507"/>
        <v>0</v>
      </c>
      <c r="U2628" s="91"/>
      <c r="V2628" s="95"/>
      <c r="W2628" s="98"/>
      <c r="X2628" s="199">
        <f t="shared" si="2497"/>
        <v>0</v>
      </c>
      <c r="Y2628" s="99"/>
      <c r="Z2628" s="99"/>
      <c r="AA2628" s="200">
        <f t="shared" si="2508"/>
        <v>0</v>
      </c>
      <c r="AB2628" s="91"/>
      <c r="AC2628" s="95"/>
      <c r="AD2628" s="98"/>
      <c r="AE2628" s="199">
        <f t="shared" si="2498"/>
        <v>0</v>
      </c>
      <c r="AF2628" s="99"/>
      <c r="AG2628" s="99"/>
      <c r="AH2628" s="200">
        <f t="shared" si="2509"/>
        <v>0</v>
      </c>
      <c r="AJ2628" s="252"/>
      <c r="AK2628" s="253"/>
      <c r="AL2628" s="254"/>
      <c r="AM2628" s="253"/>
      <c r="AN2628" s="254"/>
      <c r="AO2628" s="253"/>
      <c r="AP2628" s="254"/>
      <c r="AQ2628" s="253"/>
      <c r="AR2628" s="254"/>
      <c r="AS2628" s="253"/>
      <c r="AT2628" s="254"/>
      <c r="AU2628" s="253"/>
      <c r="AV2628" s="163">
        <f t="shared" si="2499"/>
        <v>0</v>
      </c>
      <c r="AW2628" s="93">
        <f t="shared" si="2500"/>
        <v>0</v>
      </c>
      <c r="AY2628" s="163">
        <f t="shared" si="2501"/>
        <v>0</v>
      </c>
      <c r="AZ2628" s="163">
        <f t="shared" si="2502"/>
        <v>0</v>
      </c>
      <c r="BA2628" s="163">
        <f t="shared" si="2503"/>
        <v>0</v>
      </c>
      <c r="BB2628" s="163">
        <f t="shared" si="2504"/>
        <v>0</v>
      </c>
      <c r="BC2628" s="163">
        <f t="shared" si="2505"/>
        <v>0</v>
      </c>
      <c r="BD2628" s="163">
        <f t="shared" si="2506"/>
        <v>0</v>
      </c>
    </row>
    <row r="2629" spans="2:56" x14ac:dyDescent="0.3">
      <c r="B2629" s="179" t="s">
        <v>200</v>
      </c>
      <c r="C2629" s="95"/>
      <c r="D2629" s="96"/>
      <c r="E2629" s="85">
        <f t="shared" si="2493"/>
        <v>0</v>
      </c>
      <c r="F2629" s="95"/>
      <c r="G2629" s="96"/>
      <c r="H2629" s="85">
        <f t="shared" si="2494"/>
        <v>0</v>
      </c>
      <c r="I2629" s="95"/>
      <c r="J2629" s="97"/>
      <c r="K2629" s="87">
        <f t="shared" si="2495"/>
        <v>0</v>
      </c>
      <c r="L2629" s="95"/>
      <c r="M2629" s="97"/>
      <c r="N2629" s="98"/>
      <c r="O2629" s="95"/>
      <c r="P2629" s="98"/>
      <c r="Q2629" s="199">
        <f t="shared" si="2496"/>
        <v>0</v>
      </c>
      <c r="R2629" s="99"/>
      <c r="S2629" s="99"/>
      <c r="T2629" s="200">
        <f t="shared" si="2507"/>
        <v>0</v>
      </c>
      <c r="U2629" s="91"/>
      <c r="V2629" s="95"/>
      <c r="W2629" s="98"/>
      <c r="X2629" s="199">
        <f t="shared" si="2497"/>
        <v>0</v>
      </c>
      <c r="Y2629" s="99"/>
      <c r="Z2629" s="99"/>
      <c r="AA2629" s="200">
        <f t="shared" si="2508"/>
        <v>0</v>
      </c>
      <c r="AB2629" s="91"/>
      <c r="AC2629" s="95"/>
      <c r="AD2629" s="98"/>
      <c r="AE2629" s="199">
        <f t="shared" si="2498"/>
        <v>0</v>
      </c>
      <c r="AF2629" s="99"/>
      <c r="AG2629" s="99"/>
      <c r="AH2629" s="200">
        <f t="shared" si="2509"/>
        <v>0</v>
      </c>
      <c r="AJ2629" s="252"/>
      <c r="AK2629" s="253"/>
      <c r="AL2629" s="254"/>
      <c r="AM2629" s="253"/>
      <c r="AN2629" s="254"/>
      <c r="AO2629" s="253"/>
      <c r="AP2629" s="254"/>
      <c r="AQ2629" s="253"/>
      <c r="AR2629" s="254"/>
      <c r="AS2629" s="253"/>
      <c r="AT2629" s="254"/>
      <c r="AU2629" s="253"/>
      <c r="AV2629" s="163">
        <f t="shared" si="2499"/>
        <v>0</v>
      </c>
      <c r="AW2629" s="93">
        <f t="shared" si="2500"/>
        <v>0</v>
      </c>
      <c r="AY2629" s="163">
        <f t="shared" si="2501"/>
        <v>0</v>
      </c>
      <c r="AZ2629" s="163">
        <f t="shared" si="2502"/>
        <v>0</v>
      </c>
      <c r="BA2629" s="163">
        <f t="shared" si="2503"/>
        <v>0</v>
      </c>
      <c r="BB2629" s="163">
        <f t="shared" si="2504"/>
        <v>0</v>
      </c>
      <c r="BC2629" s="163">
        <f t="shared" si="2505"/>
        <v>0</v>
      </c>
      <c r="BD2629" s="163">
        <f t="shared" si="2506"/>
        <v>0</v>
      </c>
    </row>
    <row r="2630" spans="2:56" x14ac:dyDescent="0.3">
      <c r="B2630" s="176" t="s">
        <v>201</v>
      </c>
      <c r="C2630" s="95"/>
      <c r="D2630" s="96"/>
      <c r="E2630" s="85">
        <f t="shared" si="2493"/>
        <v>0</v>
      </c>
      <c r="F2630" s="95"/>
      <c r="G2630" s="96"/>
      <c r="H2630" s="85">
        <f t="shared" si="2494"/>
        <v>0</v>
      </c>
      <c r="I2630" s="95"/>
      <c r="J2630" s="97"/>
      <c r="K2630" s="87">
        <f t="shared" si="2495"/>
        <v>0</v>
      </c>
      <c r="L2630" s="95"/>
      <c r="M2630" s="97"/>
      <c r="N2630" s="98"/>
      <c r="O2630" s="95"/>
      <c r="P2630" s="98"/>
      <c r="Q2630" s="199">
        <f t="shared" si="2496"/>
        <v>0</v>
      </c>
      <c r="R2630" s="99"/>
      <c r="S2630" s="99"/>
      <c r="T2630" s="200">
        <f t="shared" si="2507"/>
        <v>0</v>
      </c>
      <c r="U2630" s="91"/>
      <c r="V2630" s="95"/>
      <c r="W2630" s="98"/>
      <c r="X2630" s="199">
        <f t="shared" si="2497"/>
        <v>0</v>
      </c>
      <c r="Y2630" s="99"/>
      <c r="Z2630" s="99"/>
      <c r="AA2630" s="200">
        <f t="shared" si="2508"/>
        <v>0</v>
      </c>
      <c r="AB2630" s="91"/>
      <c r="AC2630" s="95"/>
      <c r="AD2630" s="98"/>
      <c r="AE2630" s="199">
        <f t="shared" si="2498"/>
        <v>0</v>
      </c>
      <c r="AF2630" s="99"/>
      <c r="AG2630" s="99"/>
      <c r="AH2630" s="200">
        <f t="shared" si="2509"/>
        <v>0</v>
      </c>
      <c r="AJ2630" s="252"/>
      <c r="AK2630" s="253"/>
      <c r="AL2630" s="254"/>
      <c r="AM2630" s="253"/>
      <c r="AN2630" s="254"/>
      <c r="AO2630" s="253"/>
      <c r="AP2630" s="254"/>
      <c r="AQ2630" s="253"/>
      <c r="AR2630" s="254"/>
      <c r="AS2630" s="253"/>
      <c r="AT2630" s="254"/>
      <c r="AU2630" s="253"/>
      <c r="AV2630" s="163">
        <f t="shared" si="2499"/>
        <v>0</v>
      </c>
      <c r="AW2630" s="93">
        <f t="shared" si="2500"/>
        <v>0</v>
      </c>
      <c r="AY2630" s="163">
        <f t="shared" si="2501"/>
        <v>0</v>
      </c>
      <c r="AZ2630" s="163">
        <f t="shared" si="2502"/>
        <v>0</v>
      </c>
      <c r="BA2630" s="163">
        <f t="shared" si="2503"/>
        <v>0</v>
      </c>
      <c r="BB2630" s="163">
        <f t="shared" si="2504"/>
        <v>0</v>
      </c>
      <c r="BC2630" s="163">
        <f t="shared" si="2505"/>
        <v>0</v>
      </c>
      <c r="BD2630" s="163">
        <f t="shared" si="2506"/>
        <v>0</v>
      </c>
    </row>
    <row r="2631" spans="2:56" x14ac:dyDescent="0.3">
      <c r="B2631" s="176" t="s">
        <v>202</v>
      </c>
      <c r="C2631" s="83">
        <f>SUM(C2632,C2636)</f>
        <v>20200</v>
      </c>
      <c r="D2631" s="84">
        <f>SUM(D2632,D2636)</f>
        <v>20131.939999999999</v>
      </c>
      <c r="E2631" s="85">
        <f t="shared" si="2493"/>
        <v>0.99663069306930685</v>
      </c>
      <c r="F2631" s="83">
        <f>SUM(F2632,F2636)</f>
        <v>3247</v>
      </c>
      <c r="G2631" s="84">
        <f>SUM(G2632,G2636)</f>
        <v>3246.03</v>
      </c>
      <c r="H2631" s="85">
        <f t="shared" si="2494"/>
        <v>0.99970126270403459</v>
      </c>
      <c r="I2631" s="83">
        <f>SUM(I2632,I2636)</f>
        <v>20000</v>
      </c>
      <c r="J2631" s="86">
        <f>SUM(J2632,J2636)</f>
        <v>6647.68</v>
      </c>
      <c r="K2631" s="87">
        <f t="shared" si="2495"/>
        <v>0.33238400000000001</v>
      </c>
      <c r="L2631" s="83">
        <f>SUM(L2632,L2636)</f>
        <v>10080</v>
      </c>
      <c r="M2631" s="86">
        <f>SUM(M2632,M2636)</f>
        <v>10080</v>
      </c>
      <c r="N2631" s="88">
        <f>SUM(N2632,N2636)</f>
        <v>0</v>
      </c>
      <c r="O2631" s="83">
        <f>SUM(O2632,O2636)</f>
        <v>28200</v>
      </c>
      <c r="P2631" s="88">
        <f>SUM(P2632,P2636)</f>
        <v>0</v>
      </c>
      <c r="Q2631" s="199">
        <f t="shared" si="2496"/>
        <v>28200</v>
      </c>
      <c r="R2631" s="89">
        <f>SUM(R2632,R2636)</f>
        <v>0</v>
      </c>
      <c r="S2631" s="89">
        <f>SUM(S2632,S2636)</f>
        <v>0</v>
      </c>
      <c r="T2631" s="200">
        <f t="shared" si="2507"/>
        <v>28200</v>
      </c>
      <c r="U2631" s="91"/>
      <c r="V2631" s="83">
        <f>SUM(V2632,V2636)</f>
        <v>28190</v>
      </c>
      <c r="W2631" s="88">
        <f>SUM(W2632,W2636)</f>
        <v>0</v>
      </c>
      <c r="X2631" s="199">
        <f t="shared" si="2497"/>
        <v>28190</v>
      </c>
      <c r="Y2631" s="89">
        <f>SUM(Y2632,Y2636)</f>
        <v>0</v>
      </c>
      <c r="Z2631" s="89">
        <f>SUM(Z2632,Z2636)</f>
        <v>0</v>
      </c>
      <c r="AA2631" s="200">
        <f t="shared" si="2508"/>
        <v>28190</v>
      </c>
      <c r="AB2631" s="91"/>
      <c r="AC2631" s="83">
        <f>SUM(AC2632,AC2636)</f>
        <v>28190</v>
      </c>
      <c r="AD2631" s="88">
        <f>SUM(AD2632,AD2636)</f>
        <v>0</v>
      </c>
      <c r="AE2631" s="199">
        <f t="shared" si="2498"/>
        <v>28190</v>
      </c>
      <c r="AF2631" s="89">
        <f>SUM(AF2632,AF2636)</f>
        <v>0</v>
      </c>
      <c r="AG2631" s="89">
        <f>SUM(AG2632,AG2636)</f>
        <v>0</v>
      </c>
      <c r="AH2631" s="200">
        <f t="shared" si="2509"/>
        <v>28190</v>
      </c>
      <c r="AJ2631" s="84">
        <f t="shared" ref="AJ2631:AU2631" si="2522">SUM(AJ2632,AJ2636)</f>
        <v>0</v>
      </c>
      <c r="AK2631" s="86">
        <f t="shared" si="2522"/>
        <v>0</v>
      </c>
      <c r="AL2631" s="88">
        <f t="shared" si="2522"/>
        <v>6950</v>
      </c>
      <c r="AM2631" s="86">
        <f t="shared" si="2522"/>
        <v>0</v>
      </c>
      <c r="AN2631" s="88">
        <f t="shared" si="2522"/>
        <v>0</v>
      </c>
      <c r="AO2631" s="86">
        <f t="shared" si="2522"/>
        <v>6900</v>
      </c>
      <c r="AP2631" s="88">
        <f t="shared" si="2522"/>
        <v>0</v>
      </c>
      <c r="AQ2631" s="86">
        <f t="shared" si="2522"/>
        <v>0</v>
      </c>
      <c r="AR2631" s="88">
        <f t="shared" si="2522"/>
        <v>7100</v>
      </c>
      <c r="AS2631" s="86">
        <f t="shared" si="2522"/>
        <v>0</v>
      </c>
      <c r="AT2631" s="88">
        <f t="shared" si="2522"/>
        <v>0</v>
      </c>
      <c r="AU2631" s="86">
        <f t="shared" si="2522"/>
        <v>7250</v>
      </c>
      <c r="AV2631" s="86">
        <f t="shared" si="2499"/>
        <v>28200</v>
      </c>
      <c r="AW2631" s="93">
        <f t="shared" si="2500"/>
        <v>0</v>
      </c>
      <c r="AY2631" s="86">
        <f t="shared" si="2501"/>
        <v>6950</v>
      </c>
      <c r="AZ2631" s="86">
        <f t="shared" si="2502"/>
        <v>6900</v>
      </c>
      <c r="BA2631" s="86">
        <f t="shared" si="2503"/>
        <v>7100</v>
      </c>
      <c r="BB2631" s="86">
        <f t="shared" si="2504"/>
        <v>7250</v>
      </c>
      <c r="BC2631" s="86">
        <f t="shared" si="2505"/>
        <v>28200</v>
      </c>
      <c r="BD2631" s="86">
        <f t="shared" si="2506"/>
        <v>0</v>
      </c>
    </row>
    <row r="2632" spans="2:56" x14ac:dyDescent="0.3">
      <c r="B2632" s="179" t="s">
        <v>203</v>
      </c>
      <c r="C2632" s="83">
        <f>SUM(C2633:C2635)</f>
        <v>20200</v>
      </c>
      <c r="D2632" s="84">
        <f>SUM(D2633:D2635)</f>
        <v>20131.939999999999</v>
      </c>
      <c r="E2632" s="85">
        <f t="shared" si="2493"/>
        <v>0.99663069306930685</v>
      </c>
      <c r="F2632" s="83">
        <f>SUM(F2633:F2635)</f>
        <v>3247</v>
      </c>
      <c r="G2632" s="84">
        <f>SUM(G2633:G2635)</f>
        <v>3246.03</v>
      </c>
      <c r="H2632" s="85">
        <f t="shared" si="2494"/>
        <v>0.99970126270403459</v>
      </c>
      <c r="I2632" s="83">
        <f>SUM(I2633:I2635)</f>
        <v>20000</v>
      </c>
      <c r="J2632" s="86">
        <f>SUM(J2633:J2635)</f>
        <v>6647.68</v>
      </c>
      <c r="K2632" s="87">
        <f t="shared" si="2495"/>
        <v>0.33238400000000001</v>
      </c>
      <c r="L2632" s="83">
        <f>SUM(L2633:L2635)</f>
        <v>10080</v>
      </c>
      <c r="M2632" s="86">
        <f>SUM(M2633:M2635)</f>
        <v>10080</v>
      </c>
      <c r="N2632" s="88">
        <f>SUM(N2633:N2635)</f>
        <v>0</v>
      </c>
      <c r="O2632" s="83">
        <f>SUM(O2633:O2635)</f>
        <v>28200</v>
      </c>
      <c r="P2632" s="88">
        <f>SUM(P2633:P2635)</f>
        <v>0</v>
      </c>
      <c r="Q2632" s="199">
        <f t="shared" si="2496"/>
        <v>28200</v>
      </c>
      <c r="R2632" s="89">
        <f>SUM(R2633:R2635)</f>
        <v>0</v>
      </c>
      <c r="S2632" s="89">
        <f>SUM(S2633:S2635)</f>
        <v>0</v>
      </c>
      <c r="T2632" s="200">
        <f t="shared" si="2507"/>
        <v>28200</v>
      </c>
      <c r="U2632" s="91"/>
      <c r="V2632" s="83">
        <f>SUM(V2633:V2635)</f>
        <v>28190</v>
      </c>
      <c r="W2632" s="88">
        <f>SUM(W2633:W2635)</f>
        <v>0</v>
      </c>
      <c r="X2632" s="199">
        <f t="shared" si="2497"/>
        <v>28190</v>
      </c>
      <c r="Y2632" s="89">
        <f>SUM(Y2633:Y2635)</f>
        <v>0</v>
      </c>
      <c r="Z2632" s="89">
        <f>SUM(Z2633:Z2635)</f>
        <v>0</v>
      </c>
      <c r="AA2632" s="200">
        <f t="shared" si="2508"/>
        <v>28190</v>
      </c>
      <c r="AB2632" s="91"/>
      <c r="AC2632" s="83">
        <f>SUM(AC2633:AC2635)</f>
        <v>28190</v>
      </c>
      <c r="AD2632" s="88">
        <f>SUM(AD2633:AD2635)</f>
        <v>0</v>
      </c>
      <c r="AE2632" s="199">
        <f t="shared" si="2498"/>
        <v>28190</v>
      </c>
      <c r="AF2632" s="89">
        <f>SUM(AF2633:AF2635)</f>
        <v>0</v>
      </c>
      <c r="AG2632" s="89">
        <f>SUM(AG2633:AG2635)</f>
        <v>0</v>
      </c>
      <c r="AH2632" s="200">
        <f t="shared" si="2509"/>
        <v>28190</v>
      </c>
      <c r="AJ2632" s="84">
        <f t="shared" ref="AJ2632:AU2632" si="2523">SUM(AJ2633:AJ2635)</f>
        <v>0</v>
      </c>
      <c r="AK2632" s="86">
        <f t="shared" si="2523"/>
        <v>0</v>
      </c>
      <c r="AL2632" s="88">
        <f t="shared" si="2523"/>
        <v>6950</v>
      </c>
      <c r="AM2632" s="86">
        <f t="shared" si="2523"/>
        <v>0</v>
      </c>
      <c r="AN2632" s="88">
        <f t="shared" si="2523"/>
        <v>0</v>
      </c>
      <c r="AO2632" s="86">
        <f t="shared" si="2523"/>
        <v>6900</v>
      </c>
      <c r="AP2632" s="88">
        <f t="shared" si="2523"/>
        <v>0</v>
      </c>
      <c r="AQ2632" s="86">
        <f t="shared" si="2523"/>
        <v>0</v>
      </c>
      <c r="AR2632" s="88">
        <f t="shared" si="2523"/>
        <v>7100</v>
      </c>
      <c r="AS2632" s="86">
        <f t="shared" si="2523"/>
        <v>0</v>
      </c>
      <c r="AT2632" s="88">
        <f t="shared" si="2523"/>
        <v>0</v>
      </c>
      <c r="AU2632" s="86">
        <f t="shared" si="2523"/>
        <v>7250</v>
      </c>
      <c r="AV2632" s="86">
        <f t="shared" si="2499"/>
        <v>28200</v>
      </c>
      <c r="AW2632" s="93">
        <f t="shared" si="2500"/>
        <v>0</v>
      </c>
      <c r="AY2632" s="86">
        <f t="shared" si="2501"/>
        <v>6950</v>
      </c>
      <c r="AZ2632" s="86">
        <f t="shared" si="2502"/>
        <v>6900</v>
      </c>
      <c r="BA2632" s="86">
        <f t="shared" si="2503"/>
        <v>7100</v>
      </c>
      <c r="BB2632" s="86">
        <f t="shared" si="2504"/>
        <v>7250</v>
      </c>
      <c r="BC2632" s="86">
        <f t="shared" si="2505"/>
        <v>28200</v>
      </c>
      <c r="BD2632" s="86">
        <f t="shared" si="2506"/>
        <v>0</v>
      </c>
    </row>
    <row r="2633" spans="2:56" x14ac:dyDescent="0.3">
      <c r="B2633" s="201" t="s">
        <v>204</v>
      </c>
      <c r="C2633" s="255">
        <v>20200</v>
      </c>
      <c r="D2633" s="256">
        <v>20131.939999999999</v>
      </c>
      <c r="E2633" s="182">
        <f t="shared" si="2493"/>
        <v>0.99663069306930685</v>
      </c>
      <c r="F2633" s="255">
        <v>3247</v>
      </c>
      <c r="G2633" s="256">
        <v>3246.03</v>
      </c>
      <c r="H2633" s="182">
        <f t="shared" si="2494"/>
        <v>0.99970126270403459</v>
      </c>
      <c r="I2633" s="255">
        <v>20000</v>
      </c>
      <c r="J2633" s="257">
        <v>6647.68</v>
      </c>
      <c r="K2633" s="184">
        <f t="shared" si="2495"/>
        <v>0.33238400000000001</v>
      </c>
      <c r="L2633" s="255">
        <v>10080</v>
      </c>
      <c r="M2633" s="257">
        <v>10080</v>
      </c>
      <c r="N2633" s="258"/>
      <c r="O2633" s="255">
        <f>27650+550</f>
        <v>28200</v>
      </c>
      <c r="P2633" s="258"/>
      <c r="Q2633" s="177">
        <f t="shared" si="2496"/>
        <v>28200</v>
      </c>
      <c r="R2633" s="258"/>
      <c r="S2633" s="258"/>
      <c r="T2633" s="178">
        <f t="shared" si="2507"/>
        <v>28200</v>
      </c>
      <c r="U2633" s="157"/>
      <c r="V2633" s="255">
        <v>28190</v>
      </c>
      <c r="W2633" s="258"/>
      <c r="X2633" s="177">
        <f t="shared" si="2497"/>
        <v>28190</v>
      </c>
      <c r="Y2633" s="258"/>
      <c r="Z2633" s="258"/>
      <c r="AA2633" s="178">
        <f t="shared" si="2508"/>
        <v>28190</v>
      </c>
      <c r="AB2633" s="157"/>
      <c r="AC2633" s="255">
        <v>28190</v>
      </c>
      <c r="AD2633" s="258"/>
      <c r="AE2633" s="177">
        <f t="shared" si="2498"/>
        <v>28190</v>
      </c>
      <c r="AF2633" s="258"/>
      <c r="AG2633" s="258"/>
      <c r="AH2633" s="178">
        <f t="shared" si="2509"/>
        <v>28190</v>
      </c>
      <c r="AJ2633" s="252"/>
      <c r="AK2633" s="253"/>
      <c r="AL2633" s="254">
        <v>6950</v>
      </c>
      <c r="AM2633" s="253"/>
      <c r="AN2633" s="254"/>
      <c r="AO2633" s="253">
        <v>6900</v>
      </c>
      <c r="AP2633" s="254"/>
      <c r="AQ2633" s="253"/>
      <c r="AR2633" s="254">
        <f>6900+200</f>
        <v>7100</v>
      </c>
      <c r="AS2633" s="253"/>
      <c r="AT2633" s="254"/>
      <c r="AU2633" s="253">
        <f>6900+350</f>
        <v>7250</v>
      </c>
      <c r="AV2633" s="163">
        <f t="shared" si="2499"/>
        <v>28200</v>
      </c>
      <c r="AW2633" s="93">
        <f t="shared" si="2500"/>
        <v>0</v>
      </c>
      <c r="AY2633" s="163">
        <f t="shared" si="2501"/>
        <v>6950</v>
      </c>
      <c r="AZ2633" s="163">
        <f t="shared" si="2502"/>
        <v>6900</v>
      </c>
      <c r="BA2633" s="163">
        <f t="shared" si="2503"/>
        <v>7100</v>
      </c>
      <c r="BB2633" s="163">
        <f t="shared" si="2504"/>
        <v>7250</v>
      </c>
      <c r="BC2633" s="163">
        <f t="shared" si="2505"/>
        <v>28200</v>
      </c>
      <c r="BD2633" s="163">
        <f t="shared" si="2506"/>
        <v>0</v>
      </c>
    </row>
    <row r="2634" spans="2:56" x14ac:dyDescent="0.3">
      <c r="B2634" s="201" t="s">
        <v>205</v>
      </c>
      <c r="C2634" s="255"/>
      <c r="D2634" s="256"/>
      <c r="E2634" s="182">
        <f t="shared" si="2493"/>
        <v>0</v>
      </c>
      <c r="F2634" s="255"/>
      <c r="G2634" s="256"/>
      <c r="H2634" s="182">
        <f t="shared" si="2494"/>
        <v>0</v>
      </c>
      <c r="I2634" s="255"/>
      <c r="J2634" s="257"/>
      <c r="K2634" s="184">
        <f t="shared" si="2495"/>
        <v>0</v>
      </c>
      <c r="L2634" s="255"/>
      <c r="M2634" s="257"/>
      <c r="N2634" s="258"/>
      <c r="O2634" s="255"/>
      <c r="P2634" s="258"/>
      <c r="Q2634" s="177">
        <f t="shared" si="2496"/>
        <v>0</v>
      </c>
      <c r="R2634" s="258"/>
      <c r="S2634" s="258"/>
      <c r="T2634" s="178">
        <f t="shared" si="2507"/>
        <v>0</v>
      </c>
      <c r="U2634" s="157"/>
      <c r="V2634" s="255"/>
      <c r="W2634" s="258"/>
      <c r="X2634" s="177">
        <f t="shared" si="2497"/>
        <v>0</v>
      </c>
      <c r="Y2634" s="258"/>
      <c r="Z2634" s="258"/>
      <c r="AA2634" s="178">
        <f t="shared" si="2508"/>
        <v>0</v>
      </c>
      <c r="AB2634" s="157"/>
      <c r="AC2634" s="255"/>
      <c r="AD2634" s="258"/>
      <c r="AE2634" s="177">
        <f t="shared" si="2498"/>
        <v>0</v>
      </c>
      <c r="AF2634" s="258"/>
      <c r="AG2634" s="258"/>
      <c r="AH2634" s="178">
        <f t="shared" si="2509"/>
        <v>0</v>
      </c>
      <c r="AJ2634" s="252"/>
      <c r="AK2634" s="253"/>
      <c r="AL2634" s="254"/>
      <c r="AM2634" s="253"/>
      <c r="AN2634" s="254"/>
      <c r="AO2634" s="253"/>
      <c r="AP2634" s="254"/>
      <c r="AQ2634" s="253"/>
      <c r="AR2634" s="254"/>
      <c r="AS2634" s="253"/>
      <c r="AT2634" s="254"/>
      <c r="AU2634" s="253"/>
      <c r="AV2634" s="163">
        <f t="shared" si="2499"/>
        <v>0</v>
      </c>
      <c r="AW2634" s="93">
        <f t="shared" si="2500"/>
        <v>0</v>
      </c>
      <c r="AY2634" s="163">
        <f t="shared" si="2501"/>
        <v>0</v>
      </c>
      <c r="AZ2634" s="163">
        <f t="shared" si="2502"/>
        <v>0</v>
      </c>
      <c r="BA2634" s="163">
        <f t="shared" si="2503"/>
        <v>0</v>
      </c>
      <c r="BB2634" s="163">
        <f t="shared" si="2504"/>
        <v>0</v>
      </c>
      <c r="BC2634" s="163">
        <f t="shared" si="2505"/>
        <v>0</v>
      </c>
      <c r="BD2634" s="163">
        <f t="shared" si="2506"/>
        <v>0</v>
      </c>
    </row>
    <row r="2635" spans="2:56" x14ac:dyDescent="0.3">
      <c r="B2635" s="201" t="s">
        <v>206</v>
      </c>
      <c r="C2635" s="255"/>
      <c r="D2635" s="256"/>
      <c r="E2635" s="182">
        <f t="shared" si="2493"/>
        <v>0</v>
      </c>
      <c r="F2635" s="255"/>
      <c r="G2635" s="256"/>
      <c r="H2635" s="182">
        <f t="shared" si="2494"/>
        <v>0</v>
      </c>
      <c r="I2635" s="255"/>
      <c r="J2635" s="257"/>
      <c r="K2635" s="184">
        <f t="shared" si="2495"/>
        <v>0</v>
      </c>
      <c r="L2635" s="255"/>
      <c r="M2635" s="257"/>
      <c r="N2635" s="258"/>
      <c r="O2635" s="255"/>
      <c r="P2635" s="258"/>
      <c r="Q2635" s="177">
        <f t="shared" si="2496"/>
        <v>0</v>
      </c>
      <c r="R2635" s="258"/>
      <c r="S2635" s="258"/>
      <c r="T2635" s="178">
        <f t="shared" si="2507"/>
        <v>0</v>
      </c>
      <c r="U2635" s="157"/>
      <c r="V2635" s="255"/>
      <c r="W2635" s="258"/>
      <c r="X2635" s="177">
        <f t="shared" si="2497"/>
        <v>0</v>
      </c>
      <c r="Y2635" s="258"/>
      <c r="Z2635" s="258"/>
      <c r="AA2635" s="178">
        <f t="shared" si="2508"/>
        <v>0</v>
      </c>
      <c r="AB2635" s="157"/>
      <c r="AC2635" s="255"/>
      <c r="AD2635" s="258"/>
      <c r="AE2635" s="177">
        <f t="shared" si="2498"/>
        <v>0</v>
      </c>
      <c r="AF2635" s="258"/>
      <c r="AG2635" s="258"/>
      <c r="AH2635" s="178">
        <f t="shared" si="2509"/>
        <v>0</v>
      </c>
      <c r="AJ2635" s="252"/>
      <c r="AK2635" s="253"/>
      <c r="AL2635" s="254"/>
      <c r="AM2635" s="253"/>
      <c r="AN2635" s="254"/>
      <c r="AO2635" s="253"/>
      <c r="AP2635" s="254"/>
      <c r="AQ2635" s="253"/>
      <c r="AR2635" s="254"/>
      <c r="AS2635" s="253"/>
      <c r="AT2635" s="254"/>
      <c r="AU2635" s="253"/>
      <c r="AV2635" s="163">
        <f t="shared" si="2499"/>
        <v>0</v>
      </c>
      <c r="AW2635" s="93">
        <f t="shared" si="2500"/>
        <v>0</v>
      </c>
      <c r="AY2635" s="163">
        <f t="shared" si="2501"/>
        <v>0</v>
      </c>
      <c r="AZ2635" s="163">
        <f t="shared" si="2502"/>
        <v>0</v>
      </c>
      <c r="BA2635" s="163">
        <f t="shared" si="2503"/>
        <v>0</v>
      </c>
      <c r="BB2635" s="163">
        <f t="shared" si="2504"/>
        <v>0</v>
      </c>
      <c r="BC2635" s="163">
        <f t="shared" si="2505"/>
        <v>0</v>
      </c>
      <c r="BD2635" s="163">
        <f t="shared" si="2506"/>
        <v>0</v>
      </c>
    </row>
    <row r="2636" spans="2:56" x14ac:dyDescent="0.3">
      <c r="B2636" s="179" t="s">
        <v>207</v>
      </c>
      <c r="C2636" s="83">
        <f>SUM(C2637)</f>
        <v>0</v>
      </c>
      <c r="D2636" s="84">
        <f>SUM(D2637)</f>
        <v>0</v>
      </c>
      <c r="E2636" s="85">
        <f t="shared" si="2493"/>
        <v>0</v>
      </c>
      <c r="F2636" s="83">
        <f>SUM(F2637)</f>
        <v>0</v>
      </c>
      <c r="G2636" s="84">
        <f>SUM(G2637)</f>
        <v>0</v>
      </c>
      <c r="H2636" s="85">
        <f t="shared" si="2494"/>
        <v>0</v>
      </c>
      <c r="I2636" s="83">
        <f>SUM(I2637)</f>
        <v>0</v>
      </c>
      <c r="J2636" s="86">
        <f>SUM(J2637)</f>
        <v>0</v>
      </c>
      <c r="K2636" s="87">
        <f t="shared" si="2495"/>
        <v>0</v>
      </c>
      <c r="L2636" s="83">
        <f>SUM(L2637)</f>
        <v>0</v>
      </c>
      <c r="M2636" s="86">
        <f>SUM(M2637)</f>
        <v>0</v>
      </c>
      <c r="N2636" s="88">
        <f>SUM(N2637)</f>
        <v>0</v>
      </c>
      <c r="O2636" s="83">
        <f>SUM(O2637)</f>
        <v>0</v>
      </c>
      <c r="P2636" s="88">
        <f>SUM(P2637)</f>
        <v>0</v>
      </c>
      <c r="Q2636" s="199">
        <f t="shared" si="2496"/>
        <v>0</v>
      </c>
      <c r="R2636" s="89">
        <f>SUM(R2637)</f>
        <v>0</v>
      </c>
      <c r="S2636" s="89">
        <f>SUM(S2637)</f>
        <v>0</v>
      </c>
      <c r="T2636" s="200">
        <f t="shared" si="2507"/>
        <v>0</v>
      </c>
      <c r="U2636" s="91"/>
      <c r="V2636" s="83">
        <f>SUM(V2637)</f>
        <v>0</v>
      </c>
      <c r="W2636" s="88">
        <f>SUM(W2637)</f>
        <v>0</v>
      </c>
      <c r="X2636" s="199">
        <f t="shared" si="2497"/>
        <v>0</v>
      </c>
      <c r="Y2636" s="89">
        <f>SUM(Y2637)</f>
        <v>0</v>
      </c>
      <c r="Z2636" s="89">
        <f>SUM(Z2637)</f>
        <v>0</v>
      </c>
      <c r="AA2636" s="200">
        <f t="shared" si="2508"/>
        <v>0</v>
      </c>
      <c r="AB2636" s="91"/>
      <c r="AC2636" s="83">
        <f>SUM(AC2637)</f>
        <v>0</v>
      </c>
      <c r="AD2636" s="88">
        <f>SUM(AD2637)</f>
        <v>0</v>
      </c>
      <c r="AE2636" s="199">
        <f t="shared" si="2498"/>
        <v>0</v>
      </c>
      <c r="AF2636" s="89">
        <f>SUM(AF2637)</f>
        <v>0</v>
      </c>
      <c r="AG2636" s="89">
        <f>SUM(AG2637)</f>
        <v>0</v>
      </c>
      <c r="AH2636" s="200">
        <f t="shared" si="2509"/>
        <v>0</v>
      </c>
      <c r="AJ2636" s="84">
        <f t="shared" ref="AJ2636:AU2636" si="2524">SUM(AJ2637)</f>
        <v>0</v>
      </c>
      <c r="AK2636" s="86">
        <f t="shared" si="2524"/>
        <v>0</v>
      </c>
      <c r="AL2636" s="88">
        <f t="shared" si="2524"/>
        <v>0</v>
      </c>
      <c r="AM2636" s="86">
        <f t="shared" si="2524"/>
        <v>0</v>
      </c>
      <c r="AN2636" s="88">
        <f t="shared" si="2524"/>
        <v>0</v>
      </c>
      <c r="AO2636" s="86">
        <f t="shared" si="2524"/>
        <v>0</v>
      </c>
      <c r="AP2636" s="88">
        <f t="shared" si="2524"/>
        <v>0</v>
      </c>
      <c r="AQ2636" s="86">
        <f t="shared" si="2524"/>
        <v>0</v>
      </c>
      <c r="AR2636" s="88">
        <f t="shared" si="2524"/>
        <v>0</v>
      </c>
      <c r="AS2636" s="86">
        <f t="shared" si="2524"/>
        <v>0</v>
      </c>
      <c r="AT2636" s="88">
        <f t="shared" si="2524"/>
        <v>0</v>
      </c>
      <c r="AU2636" s="86">
        <f t="shared" si="2524"/>
        <v>0</v>
      </c>
      <c r="AV2636" s="86">
        <f t="shared" si="2499"/>
        <v>0</v>
      </c>
      <c r="AW2636" s="93">
        <f t="shared" si="2500"/>
        <v>0</v>
      </c>
      <c r="AY2636" s="86">
        <f t="shared" si="2501"/>
        <v>0</v>
      </c>
      <c r="AZ2636" s="86">
        <f t="shared" si="2502"/>
        <v>0</v>
      </c>
      <c r="BA2636" s="86">
        <f t="shared" si="2503"/>
        <v>0</v>
      </c>
      <c r="BB2636" s="86">
        <f t="shared" si="2504"/>
        <v>0</v>
      </c>
      <c r="BC2636" s="86">
        <f t="shared" si="2505"/>
        <v>0</v>
      </c>
      <c r="BD2636" s="86">
        <f t="shared" si="2506"/>
        <v>0</v>
      </c>
    </row>
    <row r="2637" spans="2:56" x14ac:dyDescent="0.3">
      <c r="B2637" s="201" t="s">
        <v>105</v>
      </c>
      <c r="C2637" s="255"/>
      <c r="D2637" s="256"/>
      <c r="E2637" s="182">
        <f t="shared" si="2493"/>
        <v>0</v>
      </c>
      <c r="F2637" s="255"/>
      <c r="G2637" s="256"/>
      <c r="H2637" s="182">
        <f t="shared" si="2494"/>
        <v>0</v>
      </c>
      <c r="I2637" s="255"/>
      <c r="J2637" s="257"/>
      <c r="K2637" s="184">
        <f t="shared" si="2495"/>
        <v>0</v>
      </c>
      <c r="L2637" s="255"/>
      <c r="M2637" s="257"/>
      <c r="N2637" s="258"/>
      <c r="O2637" s="255"/>
      <c r="P2637" s="258"/>
      <c r="Q2637" s="177">
        <f t="shared" si="2496"/>
        <v>0</v>
      </c>
      <c r="R2637" s="258"/>
      <c r="S2637" s="258"/>
      <c r="T2637" s="178">
        <f t="shared" si="2507"/>
        <v>0</v>
      </c>
      <c r="U2637" s="157"/>
      <c r="V2637" s="255"/>
      <c r="W2637" s="258"/>
      <c r="X2637" s="177">
        <f t="shared" si="2497"/>
        <v>0</v>
      </c>
      <c r="Y2637" s="258"/>
      <c r="Z2637" s="258"/>
      <c r="AA2637" s="178">
        <f t="shared" si="2508"/>
        <v>0</v>
      </c>
      <c r="AB2637" s="157"/>
      <c r="AC2637" s="255"/>
      <c r="AD2637" s="258"/>
      <c r="AE2637" s="177">
        <f t="shared" si="2498"/>
        <v>0</v>
      </c>
      <c r="AF2637" s="258"/>
      <c r="AG2637" s="258"/>
      <c r="AH2637" s="178">
        <f t="shared" si="2509"/>
        <v>0</v>
      </c>
      <c r="AJ2637" s="252"/>
      <c r="AK2637" s="253"/>
      <c r="AL2637" s="254"/>
      <c r="AM2637" s="253"/>
      <c r="AN2637" s="254"/>
      <c r="AO2637" s="253"/>
      <c r="AP2637" s="254"/>
      <c r="AQ2637" s="253"/>
      <c r="AR2637" s="254"/>
      <c r="AS2637" s="253"/>
      <c r="AT2637" s="254"/>
      <c r="AU2637" s="253"/>
      <c r="AV2637" s="163">
        <f t="shared" si="2499"/>
        <v>0</v>
      </c>
      <c r="AW2637" s="93">
        <f t="shared" si="2500"/>
        <v>0</v>
      </c>
      <c r="AY2637" s="163">
        <f t="shared" si="2501"/>
        <v>0</v>
      </c>
      <c r="AZ2637" s="163">
        <f t="shared" si="2502"/>
        <v>0</v>
      </c>
      <c r="BA2637" s="163">
        <f t="shared" si="2503"/>
        <v>0</v>
      </c>
      <c r="BB2637" s="163">
        <f t="shared" si="2504"/>
        <v>0</v>
      </c>
      <c r="BC2637" s="163">
        <f t="shared" si="2505"/>
        <v>0</v>
      </c>
      <c r="BD2637" s="163">
        <f t="shared" si="2506"/>
        <v>0</v>
      </c>
    </row>
    <row r="2638" spans="2:56" s="124" customFormat="1" x14ac:dyDescent="0.3">
      <c r="B2638" s="187" t="s">
        <v>208</v>
      </c>
      <c r="C2638" s="188">
        <f>SUM(C2639,C2645,C2658,C2659,C2660,C2661,C2662)</f>
        <v>50000</v>
      </c>
      <c r="D2638" s="189">
        <f>SUM(D2639,D2645,D2658,D2659,D2660,D2661,D2662)</f>
        <v>0</v>
      </c>
      <c r="E2638" s="190">
        <f t="shared" si="2493"/>
        <v>0</v>
      </c>
      <c r="F2638" s="188">
        <f>SUM(F2639,F2645,F2658,F2659,F2660,F2661,F2662)</f>
        <v>23633</v>
      </c>
      <c r="G2638" s="189">
        <f>SUM(G2639,G2645,G2658,G2659,G2660,G2661,G2662)</f>
        <v>23632.5</v>
      </c>
      <c r="H2638" s="190">
        <f t="shared" si="2494"/>
        <v>0.99997884314306262</v>
      </c>
      <c r="I2638" s="188">
        <f>SUM(I2639,I2645,I2658,I2659,I2660,I2661,I2662)</f>
        <v>32251</v>
      </c>
      <c r="J2638" s="191">
        <f>SUM(J2639,J2645,J2658,J2659,J2660,J2661,J2662)</f>
        <v>0</v>
      </c>
      <c r="K2638" s="192">
        <f t="shared" si="2495"/>
        <v>0</v>
      </c>
      <c r="L2638" s="188">
        <f>SUM(L2639,L2645,L2658,L2659,L2660,L2661,L2662)</f>
        <v>0</v>
      </c>
      <c r="M2638" s="191">
        <f>SUM(M2639,M2645,M2658,M2659,M2660,M2661,M2662)</f>
        <v>0</v>
      </c>
      <c r="N2638" s="193">
        <f>SUM(N2639,N2645,N2658,N2659,N2660,N2661,N2662)</f>
        <v>0</v>
      </c>
      <c r="O2638" s="188">
        <f>SUM(O2639,O2645,O2658,O2659,O2660,O2661,O2662)</f>
        <v>0</v>
      </c>
      <c r="P2638" s="193">
        <f>SUM(P2639,P2645,P2658,P2659,P2660,P2661,P2662)</f>
        <v>0</v>
      </c>
      <c r="Q2638" s="194">
        <f t="shared" si="2496"/>
        <v>0</v>
      </c>
      <c r="R2638" s="195">
        <f>SUM(R2639,R2645,R2658,R2659,R2660,R2661,R2662)</f>
        <v>0</v>
      </c>
      <c r="S2638" s="195">
        <f>SUM(S2639,S2645,S2658,S2659,S2660,S2661,S2662)</f>
        <v>0</v>
      </c>
      <c r="T2638" s="196">
        <f t="shared" si="2507"/>
        <v>0</v>
      </c>
      <c r="U2638" s="121"/>
      <c r="V2638" s="188">
        <f>SUM(V2639,V2645,V2658,V2659,V2660,V2661,V2662)</f>
        <v>0</v>
      </c>
      <c r="W2638" s="193">
        <f>SUM(W2639,W2645,W2658,W2659,W2660,W2661,W2662)</f>
        <v>0</v>
      </c>
      <c r="X2638" s="194">
        <f t="shared" si="2497"/>
        <v>0</v>
      </c>
      <c r="Y2638" s="195">
        <f>SUM(Y2639,Y2645,Y2658,Y2659,Y2660,Y2661,Y2662)</f>
        <v>0</v>
      </c>
      <c r="Z2638" s="195">
        <f>SUM(Z2639,Z2645,Z2658,Z2659,Z2660,Z2661,Z2662)</f>
        <v>0</v>
      </c>
      <c r="AA2638" s="196">
        <f t="shared" si="2508"/>
        <v>0</v>
      </c>
      <c r="AB2638" s="121"/>
      <c r="AC2638" s="188">
        <f>SUM(AC2639,AC2645,AC2658,AC2659,AC2660,AC2661,AC2662)</f>
        <v>0</v>
      </c>
      <c r="AD2638" s="193">
        <f>SUM(AD2639,AD2645,AD2658,AD2659,AD2660,AD2661,AD2662)</f>
        <v>0</v>
      </c>
      <c r="AE2638" s="194">
        <f t="shared" si="2498"/>
        <v>0</v>
      </c>
      <c r="AF2638" s="195">
        <f>SUM(AF2639,AF2645,AF2658,AF2659,AF2660,AF2661,AF2662)</f>
        <v>0</v>
      </c>
      <c r="AG2638" s="195">
        <f>SUM(AG2639,AG2645,AG2658,AG2659,AG2660,AG2661,AG2662)</f>
        <v>0</v>
      </c>
      <c r="AH2638" s="196">
        <f t="shared" si="2509"/>
        <v>0</v>
      </c>
      <c r="AJ2638" s="189">
        <f t="shared" ref="AJ2638:AU2638" si="2525">SUM(AJ2639,AJ2645,AJ2658,AJ2659,AJ2660,AJ2661,AJ2662)</f>
        <v>0</v>
      </c>
      <c r="AK2638" s="191">
        <f t="shared" si="2525"/>
        <v>0</v>
      </c>
      <c r="AL2638" s="193">
        <f t="shared" si="2525"/>
        <v>0</v>
      </c>
      <c r="AM2638" s="191">
        <f t="shared" si="2525"/>
        <v>0</v>
      </c>
      <c r="AN2638" s="193">
        <f t="shared" si="2525"/>
        <v>0</v>
      </c>
      <c r="AO2638" s="191">
        <f t="shared" si="2525"/>
        <v>0</v>
      </c>
      <c r="AP2638" s="193">
        <f t="shared" si="2525"/>
        <v>0</v>
      </c>
      <c r="AQ2638" s="191">
        <f t="shared" si="2525"/>
        <v>0</v>
      </c>
      <c r="AR2638" s="193">
        <f t="shared" si="2525"/>
        <v>0</v>
      </c>
      <c r="AS2638" s="191">
        <f t="shared" si="2525"/>
        <v>0</v>
      </c>
      <c r="AT2638" s="193">
        <f t="shared" si="2525"/>
        <v>0</v>
      </c>
      <c r="AU2638" s="191">
        <f t="shared" si="2525"/>
        <v>0</v>
      </c>
      <c r="AV2638" s="191">
        <f t="shared" si="2499"/>
        <v>0</v>
      </c>
      <c r="AW2638" s="197">
        <f t="shared" si="2500"/>
        <v>0</v>
      </c>
      <c r="AX2638" s="198"/>
      <c r="AY2638" s="191">
        <f t="shared" si="2501"/>
        <v>0</v>
      </c>
      <c r="AZ2638" s="191">
        <f t="shared" si="2502"/>
        <v>0</v>
      </c>
      <c r="BA2638" s="191">
        <f t="shared" si="2503"/>
        <v>0</v>
      </c>
      <c r="BB2638" s="191">
        <f t="shared" si="2504"/>
        <v>0</v>
      </c>
      <c r="BC2638" s="191">
        <f t="shared" si="2505"/>
        <v>0</v>
      </c>
      <c r="BD2638" s="191">
        <f t="shared" si="2506"/>
        <v>0</v>
      </c>
    </row>
    <row r="2639" spans="2:56" x14ac:dyDescent="0.3">
      <c r="B2639" s="176" t="s">
        <v>209</v>
      </c>
      <c r="C2639" s="202">
        <f>SUM(C2640,C2643)</f>
        <v>0</v>
      </c>
      <c r="D2639" s="203">
        <f>SUM(D2640,D2643)</f>
        <v>0</v>
      </c>
      <c r="E2639" s="204">
        <f t="shared" si="2493"/>
        <v>0</v>
      </c>
      <c r="F2639" s="202">
        <f>SUM(F2640,F2643)</f>
        <v>0</v>
      </c>
      <c r="G2639" s="203">
        <f>SUM(G2640,G2643)</f>
        <v>0</v>
      </c>
      <c r="H2639" s="204">
        <f t="shared" si="2494"/>
        <v>0</v>
      </c>
      <c r="I2639" s="202">
        <f>SUM(I2640,I2643)</f>
        <v>0</v>
      </c>
      <c r="J2639" s="205">
        <f>SUM(J2640,J2643)</f>
        <v>0</v>
      </c>
      <c r="K2639" s="206">
        <f t="shared" si="2495"/>
        <v>0</v>
      </c>
      <c r="L2639" s="202">
        <f>SUM(L2640,L2643)</f>
        <v>0</v>
      </c>
      <c r="M2639" s="205">
        <f>SUM(M2640,M2643)</f>
        <v>0</v>
      </c>
      <c r="N2639" s="207">
        <f>SUM(N2640,N2643)</f>
        <v>0</v>
      </c>
      <c r="O2639" s="202">
        <f>SUM(O2640,O2643)</f>
        <v>0</v>
      </c>
      <c r="P2639" s="207">
        <f>SUM(P2640,P2643)</f>
        <v>0</v>
      </c>
      <c r="Q2639" s="208">
        <f t="shared" si="2496"/>
        <v>0</v>
      </c>
      <c r="R2639" s="209">
        <f>SUM(R2640,R2643)</f>
        <v>0</v>
      </c>
      <c r="S2639" s="209">
        <f>SUM(S2640,S2643)</f>
        <v>0</v>
      </c>
      <c r="T2639" s="210">
        <f t="shared" si="2507"/>
        <v>0</v>
      </c>
      <c r="U2639" s="91"/>
      <c r="V2639" s="202">
        <f>SUM(V2640,V2643)</f>
        <v>0</v>
      </c>
      <c r="W2639" s="207">
        <f>SUM(W2640,W2643)</f>
        <v>0</v>
      </c>
      <c r="X2639" s="208">
        <f t="shared" si="2497"/>
        <v>0</v>
      </c>
      <c r="Y2639" s="209">
        <f>SUM(Y2640,Y2643)</f>
        <v>0</v>
      </c>
      <c r="Z2639" s="209">
        <f>SUM(Z2640,Z2643)</f>
        <v>0</v>
      </c>
      <c r="AA2639" s="210">
        <f t="shared" si="2508"/>
        <v>0</v>
      </c>
      <c r="AB2639" s="91"/>
      <c r="AC2639" s="202">
        <f>SUM(AC2640,AC2643)</f>
        <v>0</v>
      </c>
      <c r="AD2639" s="207">
        <f>SUM(AD2640,AD2643)</f>
        <v>0</v>
      </c>
      <c r="AE2639" s="208">
        <f t="shared" si="2498"/>
        <v>0</v>
      </c>
      <c r="AF2639" s="209">
        <f>SUM(AF2640,AF2643)</f>
        <v>0</v>
      </c>
      <c r="AG2639" s="209">
        <f>SUM(AG2640,AG2643)</f>
        <v>0</v>
      </c>
      <c r="AH2639" s="210">
        <f t="shared" si="2509"/>
        <v>0</v>
      </c>
      <c r="AJ2639" s="203">
        <f t="shared" ref="AJ2639:AU2639" si="2526">SUM(AJ2640,AJ2643)</f>
        <v>0</v>
      </c>
      <c r="AK2639" s="205">
        <f t="shared" si="2526"/>
        <v>0</v>
      </c>
      <c r="AL2639" s="207">
        <f t="shared" si="2526"/>
        <v>0</v>
      </c>
      <c r="AM2639" s="205">
        <f t="shared" si="2526"/>
        <v>0</v>
      </c>
      <c r="AN2639" s="207">
        <f t="shared" si="2526"/>
        <v>0</v>
      </c>
      <c r="AO2639" s="205">
        <f t="shared" si="2526"/>
        <v>0</v>
      </c>
      <c r="AP2639" s="207">
        <f t="shared" si="2526"/>
        <v>0</v>
      </c>
      <c r="AQ2639" s="205">
        <f t="shared" si="2526"/>
        <v>0</v>
      </c>
      <c r="AR2639" s="207">
        <f t="shared" si="2526"/>
        <v>0</v>
      </c>
      <c r="AS2639" s="205">
        <f t="shared" si="2526"/>
        <v>0</v>
      </c>
      <c r="AT2639" s="207">
        <f t="shared" si="2526"/>
        <v>0</v>
      </c>
      <c r="AU2639" s="205">
        <f t="shared" si="2526"/>
        <v>0</v>
      </c>
      <c r="AV2639" s="205">
        <f t="shared" si="2499"/>
        <v>0</v>
      </c>
      <c r="AW2639" s="211">
        <f t="shared" si="2500"/>
        <v>0</v>
      </c>
      <c r="AY2639" s="205">
        <f t="shared" si="2501"/>
        <v>0</v>
      </c>
      <c r="AZ2639" s="205">
        <f t="shared" si="2502"/>
        <v>0</v>
      </c>
      <c r="BA2639" s="205">
        <f t="shared" si="2503"/>
        <v>0</v>
      </c>
      <c r="BB2639" s="205">
        <f t="shared" si="2504"/>
        <v>0</v>
      </c>
      <c r="BC2639" s="205">
        <f t="shared" si="2505"/>
        <v>0</v>
      </c>
      <c r="BD2639" s="205">
        <f t="shared" si="2506"/>
        <v>0</v>
      </c>
    </row>
    <row r="2640" spans="2:56" x14ac:dyDescent="0.3">
      <c r="B2640" s="179" t="s">
        <v>210</v>
      </c>
      <c r="C2640" s="202">
        <f>SUM(C2641:C2642)</f>
        <v>0</v>
      </c>
      <c r="D2640" s="203">
        <f>SUM(D2641:D2642)</f>
        <v>0</v>
      </c>
      <c r="E2640" s="204">
        <f t="shared" si="2493"/>
        <v>0</v>
      </c>
      <c r="F2640" s="202">
        <f>SUM(F2641:F2642)</f>
        <v>0</v>
      </c>
      <c r="G2640" s="203">
        <f>SUM(G2641:G2642)</f>
        <v>0</v>
      </c>
      <c r="H2640" s="204">
        <f t="shared" si="2494"/>
        <v>0</v>
      </c>
      <c r="I2640" s="202">
        <f>SUM(I2641:I2642)</f>
        <v>0</v>
      </c>
      <c r="J2640" s="205">
        <f>SUM(J2641:J2642)</f>
        <v>0</v>
      </c>
      <c r="K2640" s="206">
        <f t="shared" si="2495"/>
        <v>0</v>
      </c>
      <c r="L2640" s="202">
        <f>SUM(L2641:L2642)</f>
        <v>0</v>
      </c>
      <c r="M2640" s="205">
        <f>SUM(M2641:M2642)</f>
        <v>0</v>
      </c>
      <c r="N2640" s="207">
        <f>SUM(N2641:N2642)</f>
        <v>0</v>
      </c>
      <c r="O2640" s="202">
        <f>SUM(O2641:O2642)</f>
        <v>0</v>
      </c>
      <c r="P2640" s="207">
        <f>SUM(P2641:P2642)</f>
        <v>0</v>
      </c>
      <c r="Q2640" s="208">
        <f t="shared" si="2496"/>
        <v>0</v>
      </c>
      <c r="R2640" s="209">
        <f>SUM(R2641:R2642)</f>
        <v>0</v>
      </c>
      <c r="S2640" s="209">
        <f>SUM(S2641:S2642)</f>
        <v>0</v>
      </c>
      <c r="T2640" s="210">
        <f t="shared" si="2507"/>
        <v>0</v>
      </c>
      <c r="U2640" s="91"/>
      <c r="V2640" s="202">
        <f>SUM(V2641:V2642)</f>
        <v>0</v>
      </c>
      <c r="W2640" s="207">
        <f>SUM(W2641:W2642)</f>
        <v>0</v>
      </c>
      <c r="X2640" s="208">
        <f t="shared" si="2497"/>
        <v>0</v>
      </c>
      <c r="Y2640" s="209">
        <f>SUM(Y2641:Y2642)</f>
        <v>0</v>
      </c>
      <c r="Z2640" s="209">
        <f>SUM(Z2641:Z2642)</f>
        <v>0</v>
      </c>
      <c r="AA2640" s="210">
        <f t="shared" si="2508"/>
        <v>0</v>
      </c>
      <c r="AB2640" s="91"/>
      <c r="AC2640" s="202">
        <f>SUM(AC2641:AC2642)</f>
        <v>0</v>
      </c>
      <c r="AD2640" s="207">
        <f>SUM(AD2641:AD2642)</f>
        <v>0</v>
      </c>
      <c r="AE2640" s="208">
        <f t="shared" si="2498"/>
        <v>0</v>
      </c>
      <c r="AF2640" s="209">
        <f>SUM(AF2641:AF2642)</f>
        <v>0</v>
      </c>
      <c r="AG2640" s="209">
        <f>SUM(AG2641:AG2642)</f>
        <v>0</v>
      </c>
      <c r="AH2640" s="210">
        <f t="shared" si="2509"/>
        <v>0</v>
      </c>
      <c r="AJ2640" s="203">
        <f t="shared" ref="AJ2640:AU2640" si="2527">SUM(AJ2641:AJ2642)</f>
        <v>0</v>
      </c>
      <c r="AK2640" s="205">
        <f t="shared" si="2527"/>
        <v>0</v>
      </c>
      <c r="AL2640" s="207">
        <f t="shared" si="2527"/>
        <v>0</v>
      </c>
      <c r="AM2640" s="205">
        <f t="shared" si="2527"/>
        <v>0</v>
      </c>
      <c r="AN2640" s="207">
        <f t="shared" si="2527"/>
        <v>0</v>
      </c>
      <c r="AO2640" s="205">
        <f t="shared" si="2527"/>
        <v>0</v>
      </c>
      <c r="AP2640" s="207">
        <f t="shared" si="2527"/>
        <v>0</v>
      </c>
      <c r="AQ2640" s="205">
        <f t="shared" si="2527"/>
        <v>0</v>
      </c>
      <c r="AR2640" s="207">
        <f t="shared" si="2527"/>
        <v>0</v>
      </c>
      <c r="AS2640" s="205">
        <f t="shared" si="2527"/>
        <v>0</v>
      </c>
      <c r="AT2640" s="207">
        <f t="shared" si="2527"/>
        <v>0</v>
      </c>
      <c r="AU2640" s="205">
        <f t="shared" si="2527"/>
        <v>0</v>
      </c>
      <c r="AV2640" s="205">
        <f t="shared" si="2499"/>
        <v>0</v>
      </c>
      <c r="AW2640" s="211">
        <f t="shared" si="2500"/>
        <v>0</v>
      </c>
      <c r="AY2640" s="205">
        <f t="shared" si="2501"/>
        <v>0</v>
      </c>
      <c r="AZ2640" s="205">
        <f t="shared" si="2502"/>
        <v>0</v>
      </c>
      <c r="BA2640" s="205">
        <f t="shared" si="2503"/>
        <v>0</v>
      </c>
      <c r="BB2640" s="205">
        <f t="shared" si="2504"/>
        <v>0</v>
      </c>
      <c r="BC2640" s="205">
        <f t="shared" si="2505"/>
        <v>0</v>
      </c>
      <c r="BD2640" s="205">
        <f t="shared" si="2506"/>
        <v>0</v>
      </c>
    </row>
    <row r="2641" spans="2:56" x14ac:dyDescent="0.3">
      <c r="B2641" s="201" t="s">
        <v>211</v>
      </c>
      <c r="C2641" s="255"/>
      <c r="D2641" s="256"/>
      <c r="E2641" s="182">
        <f t="shared" si="2493"/>
        <v>0</v>
      </c>
      <c r="F2641" s="255"/>
      <c r="G2641" s="256"/>
      <c r="H2641" s="182">
        <f t="shared" si="2494"/>
        <v>0</v>
      </c>
      <c r="I2641" s="255"/>
      <c r="J2641" s="257"/>
      <c r="K2641" s="184">
        <f t="shared" si="2495"/>
        <v>0</v>
      </c>
      <c r="L2641" s="255"/>
      <c r="M2641" s="257"/>
      <c r="N2641" s="258"/>
      <c r="O2641" s="255"/>
      <c r="P2641" s="258"/>
      <c r="Q2641" s="177">
        <f t="shared" si="2496"/>
        <v>0</v>
      </c>
      <c r="R2641" s="258"/>
      <c r="S2641" s="258"/>
      <c r="T2641" s="178">
        <f t="shared" si="2507"/>
        <v>0</v>
      </c>
      <c r="U2641" s="157"/>
      <c r="V2641" s="255"/>
      <c r="W2641" s="258"/>
      <c r="X2641" s="177">
        <f t="shared" si="2497"/>
        <v>0</v>
      </c>
      <c r="Y2641" s="258"/>
      <c r="Z2641" s="258"/>
      <c r="AA2641" s="178">
        <f t="shared" si="2508"/>
        <v>0</v>
      </c>
      <c r="AB2641" s="157"/>
      <c r="AC2641" s="255"/>
      <c r="AD2641" s="258"/>
      <c r="AE2641" s="177">
        <f t="shared" si="2498"/>
        <v>0</v>
      </c>
      <c r="AF2641" s="258"/>
      <c r="AG2641" s="258"/>
      <c r="AH2641" s="178">
        <f t="shared" si="2509"/>
        <v>0</v>
      </c>
      <c r="AJ2641" s="252"/>
      <c r="AK2641" s="253"/>
      <c r="AL2641" s="254"/>
      <c r="AM2641" s="253"/>
      <c r="AN2641" s="254"/>
      <c r="AO2641" s="253"/>
      <c r="AP2641" s="254"/>
      <c r="AQ2641" s="253"/>
      <c r="AR2641" s="254"/>
      <c r="AS2641" s="253"/>
      <c r="AT2641" s="254"/>
      <c r="AU2641" s="253"/>
      <c r="AV2641" s="163">
        <f t="shared" si="2499"/>
        <v>0</v>
      </c>
      <c r="AW2641" s="93">
        <f t="shared" si="2500"/>
        <v>0</v>
      </c>
      <c r="AY2641" s="163">
        <f t="shared" si="2501"/>
        <v>0</v>
      </c>
      <c r="AZ2641" s="163">
        <f t="shared" si="2502"/>
        <v>0</v>
      </c>
      <c r="BA2641" s="163">
        <f t="shared" si="2503"/>
        <v>0</v>
      </c>
      <c r="BB2641" s="163">
        <f t="shared" si="2504"/>
        <v>0</v>
      </c>
      <c r="BC2641" s="163">
        <f t="shared" si="2505"/>
        <v>0</v>
      </c>
      <c r="BD2641" s="163">
        <f t="shared" si="2506"/>
        <v>0</v>
      </c>
    </row>
    <row r="2642" spans="2:56" x14ac:dyDescent="0.3">
      <c r="B2642" s="201" t="s">
        <v>212</v>
      </c>
      <c r="C2642" s="255"/>
      <c r="D2642" s="256"/>
      <c r="E2642" s="182">
        <f t="shared" si="2493"/>
        <v>0</v>
      </c>
      <c r="F2642" s="255"/>
      <c r="G2642" s="256"/>
      <c r="H2642" s="182">
        <f t="shared" si="2494"/>
        <v>0</v>
      </c>
      <c r="I2642" s="255"/>
      <c r="J2642" s="257"/>
      <c r="K2642" s="184">
        <f t="shared" si="2495"/>
        <v>0</v>
      </c>
      <c r="L2642" s="255"/>
      <c r="M2642" s="257"/>
      <c r="N2642" s="258"/>
      <c r="O2642" s="255"/>
      <c r="P2642" s="258"/>
      <c r="Q2642" s="177">
        <f t="shared" si="2496"/>
        <v>0</v>
      </c>
      <c r="R2642" s="258"/>
      <c r="S2642" s="258"/>
      <c r="T2642" s="178">
        <f t="shared" si="2507"/>
        <v>0</v>
      </c>
      <c r="U2642" s="157"/>
      <c r="V2642" s="255"/>
      <c r="W2642" s="258"/>
      <c r="X2642" s="177">
        <f t="shared" si="2497"/>
        <v>0</v>
      </c>
      <c r="Y2642" s="258"/>
      <c r="Z2642" s="258"/>
      <c r="AA2642" s="178">
        <f t="shared" si="2508"/>
        <v>0</v>
      </c>
      <c r="AB2642" s="157"/>
      <c r="AC2642" s="255"/>
      <c r="AD2642" s="258"/>
      <c r="AE2642" s="177">
        <f t="shared" si="2498"/>
        <v>0</v>
      </c>
      <c r="AF2642" s="258"/>
      <c r="AG2642" s="258"/>
      <c r="AH2642" s="178">
        <f t="shared" si="2509"/>
        <v>0</v>
      </c>
      <c r="AJ2642" s="252"/>
      <c r="AK2642" s="253"/>
      <c r="AL2642" s="254"/>
      <c r="AM2642" s="253"/>
      <c r="AN2642" s="254"/>
      <c r="AO2642" s="253"/>
      <c r="AP2642" s="254"/>
      <c r="AQ2642" s="253"/>
      <c r="AR2642" s="254"/>
      <c r="AS2642" s="253"/>
      <c r="AT2642" s="254"/>
      <c r="AU2642" s="253"/>
      <c r="AV2642" s="163">
        <f t="shared" si="2499"/>
        <v>0</v>
      </c>
      <c r="AW2642" s="93">
        <f t="shared" si="2500"/>
        <v>0</v>
      </c>
      <c r="AY2642" s="163">
        <f t="shared" si="2501"/>
        <v>0</v>
      </c>
      <c r="AZ2642" s="163">
        <f t="shared" si="2502"/>
        <v>0</v>
      </c>
      <c r="BA2642" s="163">
        <f t="shared" si="2503"/>
        <v>0</v>
      </c>
      <c r="BB2642" s="163">
        <f t="shared" si="2504"/>
        <v>0</v>
      </c>
      <c r="BC2642" s="163">
        <f t="shared" si="2505"/>
        <v>0</v>
      </c>
      <c r="BD2642" s="163">
        <f t="shared" si="2506"/>
        <v>0</v>
      </c>
    </row>
    <row r="2643" spans="2:56" x14ac:dyDescent="0.3">
      <c r="B2643" s="179" t="s">
        <v>213</v>
      </c>
      <c r="C2643" s="202">
        <f>SUM(C2644)</f>
        <v>0</v>
      </c>
      <c r="D2643" s="203">
        <f>SUM(D2644)</f>
        <v>0</v>
      </c>
      <c r="E2643" s="204">
        <f t="shared" si="2493"/>
        <v>0</v>
      </c>
      <c r="F2643" s="202">
        <f>SUM(F2644)</f>
        <v>0</v>
      </c>
      <c r="G2643" s="203">
        <f>SUM(G2644)</f>
        <v>0</v>
      </c>
      <c r="H2643" s="204">
        <f t="shared" si="2494"/>
        <v>0</v>
      </c>
      <c r="I2643" s="202">
        <f>SUM(I2644)</f>
        <v>0</v>
      </c>
      <c r="J2643" s="205">
        <f>SUM(J2644)</f>
        <v>0</v>
      </c>
      <c r="K2643" s="206">
        <f t="shared" si="2495"/>
        <v>0</v>
      </c>
      <c r="L2643" s="202">
        <f>SUM(L2644)</f>
        <v>0</v>
      </c>
      <c r="M2643" s="205">
        <f>SUM(M2644)</f>
        <v>0</v>
      </c>
      <c r="N2643" s="207">
        <f>SUM(N2644)</f>
        <v>0</v>
      </c>
      <c r="O2643" s="202">
        <f>SUM(O2644)</f>
        <v>0</v>
      </c>
      <c r="P2643" s="207">
        <f>SUM(P2644)</f>
        <v>0</v>
      </c>
      <c r="Q2643" s="208">
        <f t="shared" si="2496"/>
        <v>0</v>
      </c>
      <c r="R2643" s="209">
        <f>SUM(R2644)</f>
        <v>0</v>
      </c>
      <c r="S2643" s="209">
        <f>SUM(S2644)</f>
        <v>0</v>
      </c>
      <c r="T2643" s="210">
        <f t="shared" si="2507"/>
        <v>0</v>
      </c>
      <c r="U2643" s="91"/>
      <c r="V2643" s="202">
        <f>SUM(V2644)</f>
        <v>0</v>
      </c>
      <c r="W2643" s="207">
        <f>SUM(W2644)</f>
        <v>0</v>
      </c>
      <c r="X2643" s="208">
        <f t="shared" si="2497"/>
        <v>0</v>
      </c>
      <c r="Y2643" s="209">
        <f>SUM(Y2644)</f>
        <v>0</v>
      </c>
      <c r="Z2643" s="209">
        <f>SUM(Z2644)</f>
        <v>0</v>
      </c>
      <c r="AA2643" s="210">
        <f t="shared" si="2508"/>
        <v>0</v>
      </c>
      <c r="AB2643" s="91"/>
      <c r="AC2643" s="202">
        <f>SUM(AC2644)</f>
        <v>0</v>
      </c>
      <c r="AD2643" s="207">
        <f>SUM(AD2644)</f>
        <v>0</v>
      </c>
      <c r="AE2643" s="208">
        <f t="shared" si="2498"/>
        <v>0</v>
      </c>
      <c r="AF2643" s="209">
        <f>SUM(AF2644)</f>
        <v>0</v>
      </c>
      <c r="AG2643" s="209">
        <f>SUM(AG2644)</f>
        <v>0</v>
      </c>
      <c r="AH2643" s="210">
        <f t="shared" si="2509"/>
        <v>0</v>
      </c>
      <c r="AJ2643" s="203">
        <f t="shared" ref="AJ2643:AU2643" si="2528">SUM(AJ2644)</f>
        <v>0</v>
      </c>
      <c r="AK2643" s="205">
        <f t="shared" si="2528"/>
        <v>0</v>
      </c>
      <c r="AL2643" s="207">
        <f t="shared" si="2528"/>
        <v>0</v>
      </c>
      <c r="AM2643" s="205">
        <f t="shared" si="2528"/>
        <v>0</v>
      </c>
      <c r="AN2643" s="207">
        <f t="shared" si="2528"/>
        <v>0</v>
      </c>
      <c r="AO2643" s="205">
        <f t="shared" si="2528"/>
        <v>0</v>
      </c>
      <c r="AP2643" s="207">
        <f t="shared" si="2528"/>
        <v>0</v>
      </c>
      <c r="AQ2643" s="205">
        <f t="shared" si="2528"/>
        <v>0</v>
      </c>
      <c r="AR2643" s="207">
        <f t="shared" si="2528"/>
        <v>0</v>
      </c>
      <c r="AS2643" s="205">
        <f t="shared" si="2528"/>
        <v>0</v>
      </c>
      <c r="AT2643" s="207">
        <f t="shared" si="2528"/>
        <v>0</v>
      </c>
      <c r="AU2643" s="205">
        <f t="shared" si="2528"/>
        <v>0</v>
      </c>
      <c r="AV2643" s="205">
        <f t="shared" si="2499"/>
        <v>0</v>
      </c>
      <c r="AW2643" s="211">
        <f t="shared" si="2500"/>
        <v>0</v>
      </c>
      <c r="AY2643" s="205">
        <f t="shared" si="2501"/>
        <v>0</v>
      </c>
      <c r="AZ2643" s="205">
        <f t="shared" si="2502"/>
        <v>0</v>
      </c>
      <c r="BA2643" s="205">
        <f t="shared" si="2503"/>
        <v>0</v>
      </c>
      <c r="BB2643" s="205">
        <f t="shared" si="2504"/>
        <v>0</v>
      </c>
      <c r="BC2643" s="205">
        <f t="shared" si="2505"/>
        <v>0</v>
      </c>
      <c r="BD2643" s="205">
        <f t="shared" si="2506"/>
        <v>0</v>
      </c>
    </row>
    <row r="2644" spans="2:56" x14ac:dyDescent="0.3">
      <c r="B2644" s="201" t="s">
        <v>105</v>
      </c>
      <c r="C2644" s="255"/>
      <c r="D2644" s="256"/>
      <c r="E2644" s="182">
        <f t="shared" si="2493"/>
        <v>0</v>
      </c>
      <c r="F2644" s="255"/>
      <c r="G2644" s="256"/>
      <c r="H2644" s="182">
        <f t="shared" si="2494"/>
        <v>0</v>
      </c>
      <c r="I2644" s="255"/>
      <c r="J2644" s="257"/>
      <c r="K2644" s="184">
        <f t="shared" si="2495"/>
        <v>0</v>
      </c>
      <c r="L2644" s="255"/>
      <c r="M2644" s="257"/>
      <c r="N2644" s="258"/>
      <c r="O2644" s="255"/>
      <c r="P2644" s="258"/>
      <c r="Q2644" s="177">
        <f t="shared" si="2496"/>
        <v>0</v>
      </c>
      <c r="R2644" s="258"/>
      <c r="S2644" s="258"/>
      <c r="T2644" s="178">
        <f t="shared" si="2507"/>
        <v>0</v>
      </c>
      <c r="U2644" s="157"/>
      <c r="V2644" s="255"/>
      <c r="W2644" s="258"/>
      <c r="X2644" s="177">
        <f t="shared" si="2497"/>
        <v>0</v>
      </c>
      <c r="Y2644" s="258"/>
      <c r="Z2644" s="258"/>
      <c r="AA2644" s="178">
        <f t="shared" si="2508"/>
        <v>0</v>
      </c>
      <c r="AB2644" s="157"/>
      <c r="AC2644" s="255"/>
      <c r="AD2644" s="258"/>
      <c r="AE2644" s="177">
        <f t="shared" si="2498"/>
        <v>0</v>
      </c>
      <c r="AF2644" s="258"/>
      <c r="AG2644" s="258"/>
      <c r="AH2644" s="178">
        <f t="shared" si="2509"/>
        <v>0</v>
      </c>
      <c r="AJ2644" s="252"/>
      <c r="AK2644" s="253"/>
      <c r="AL2644" s="254"/>
      <c r="AM2644" s="253"/>
      <c r="AN2644" s="254"/>
      <c r="AO2644" s="253"/>
      <c r="AP2644" s="254"/>
      <c r="AQ2644" s="253"/>
      <c r="AR2644" s="254"/>
      <c r="AS2644" s="253"/>
      <c r="AT2644" s="254"/>
      <c r="AU2644" s="253"/>
      <c r="AV2644" s="163">
        <f t="shared" si="2499"/>
        <v>0</v>
      </c>
      <c r="AW2644" s="93">
        <f t="shared" si="2500"/>
        <v>0</v>
      </c>
      <c r="AY2644" s="163">
        <f t="shared" si="2501"/>
        <v>0</v>
      </c>
      <c r="AZ2644" s="163">
        <f t="shared" si="2502"/>
        <v>0</v>
      </c>
      <c r="BA2644" s="163">
        <f t="shared" si="2503"/>
        <v>0</v>
      </c>
      <c r="BB2644" s="163">
        <f t="shared" si="2504"/>
        <v>0</v>
      </c>
      <c r="BC2644" s="163">
        <f t="shared" si="2505"/>
        <v>0</v>
      </c>
      <c r="BD2644" s="163">
        <f t="shared" si="2506"/>
        <v>0</v>
      </c>
    </row>
    <row r="2645" spans="2:56" x14ac:dyDescent="0.3">
      <c r="B2645" s="176" t="s">
        <v>214</v>
      </c>
      <c r="C2645" s="202">
        <f>SUM(C2646,C2650)</f>
        <v>50000</v>
      </c>
      <c r="D2645" s="203">
        <f>SUM(D2646,D2650)</f>
        <v>0</v>
      </c>
      <c r="E2645" s="204">
        <f t="shared" si="2493"/>
        <v>0</v>
      </c>
      <c r="F2645" s="202">
        <f>SUM(F2646,F2650)</f>
        <v>23633</v>
      </c>
      <c r="G2645" s="203">
        <f>SUM(G2646,G2650)</f>
        <v>23632.5</v>
      </c>
      <c r="H2645" s="204">
        <f t="shared" si="2494"/>
        <v>0.99997884314306262</v>
      </c>
      <c r="I2645" s="202">
        <f>SUM(I2646,I2650)</f>
        <v>32251</v>
      </c>
      <c r="J2645" s="205">
        <f>SUM(J2646,J2650)</f>
        <v>0</v>
      </c>
      <c r="K2645" s="206">
        <f t="shared" si="2495"/>
        <v>0</v>
      </c>
      <c r="L2645" s="202">
        <f>SUM(L2646,L2650)</f>
        <v>0</v>
      </c>
      <c r="M2645" s="205">
        <f>SUM(M2646,M2650)</f>
        <v>0</v>
      </c>
      <c r="N2645" s="207">
        <f>SUM(N2646,N2650)</f>
        <v>0</v>
      </c>
      <c r="O2645" s="202">
        <f>SUM(O2646,O2650)</f>
        <v>0</v>
      </c>
      <c r="P2645" s="207">
        <f>SUM(P2646,P2650)</f>
        <v>0</v>
      </c>
      <c r="Q2645" s="208">
        <f t="shared" si="2496"/>
        <v>0</v>
      </c>
      <c r="R2645" s="209">
        <f>SUM(R2646,R2650)</f>
        <v>0</v>
      </c>
      <c r="S2645" s="209">
        <f>SUM(S2646,S2650)</f>
        <v>0</v>
      </c>
      <c r="T2645" s="210">
        <f t="shared" si="2507"/>
        <v>0</v>
      </c>
      <c r="U2645" s="91"/>
      <c r="V2645" s="202">
        <f>SUM(V2646,V2650)</f>
        <v>0</v>
      </c>
      <c r="W2645" s="207">
        <f>SUM(W2646,W2650)</f>
        <v>0</v>
      </c>
      <c r="X2645" s="208">
        <f t="shared" si="2497"/>
        <v>0</v>
      </c>
      <c r="Y2645" s="209">
        <f>SUM(Y2646,Y2650)</f>
        <v>0</v>
      </c>
      <c r="Z2645" s="209">
        <f>SUM(Z2646,Z2650)</f>
        <v>0</v>
      </c>
      <c r="AA2645" s="210">
        <f t="shared" si="2508"/>
        <v>0</v>
      </c>
      <c r="AB2645" s="91"/>
      <c r="AC2645" s="202">
        <f>SUM(AC2646,AC2650)</f>
        <v>0</v>
      </c>
      <c r="AD2645" s="207">
        <f>SUM(AD2646,AD2650)</f>
        <v>0</v>
      </c>
      <c r="AE2645" s="208">
        <f t="shared" si="2498"/>
        <v>0</v>
      </c>
      <c r="AF2645" s="209">
        <f>SUM(AF2646,AF2650)</f>
        <v>0</v>
      </c>
      <c r="AG2645" s="209">
        <f>SUM(AG2646,AG2650)</f>
        <v>0</v>
      </c>
      <c r="AH2645" s="210">
        <f t="shared" si="2509"/>
        <v>0</v>
      </c>
      <c r="AJ2645" s="203">
        <f t="shared" ref="AJ2645:AU2645" si="2529">SUM(AJ2646,AJ2650)</f>
        <v>0</v>
      </c>
      <c r="AK2645" s="205">
        <f t="shared" si="2529"/>
        <v>0</v>
      </c>
      <c r="AL2645" s="207">
        <f t="shared" si="2529"/>
        <v>0</v>
      </c>
      <c r="AM2645" s="205">
        <f t="shared" si="2529"/>
        <v>0</v>
      </c>
      <c r="AN2645" s="207">
        <f t="shared" si="2529"/>
        <v>0</v>
      </c>
      <c r="AO2645" s="205">
        <f t="shared" si="2529"/>
        <v>0</v>
      </c>
      <c r="AP2645" s="207">
        <f t="shared" si="2529"/>
        <v>0</v>
      </c>
      <c r="AQ2645" s="205">
        <f t="shared" si="2529"/>
        <v>0</v>
      </c>
      <c r="AR2645" s="207">
        <f t="shared" si="2529"/>
        <v>0</v>
      </c>
      <c r="AS2645" s="205">
        <f t="shared" si="2529"/>
        <v>0</v>
      </c>
      <c r="AT2645" s="207">
        <f t="shared" si="2529"/>
        <v>0</v>
      </c>
      <c r="AU2645" s="205">
        <f t="shared" si="2529"/>
        <v>0</v>
      </c>
      <c r="AV2645" s="205">
        <f t="shared" si="2499"/>
        <v>0</v>
      </c>
      <c r="AW2645" s="211">
        <f t="shared" si="2500"/>
        <v>0</v>
      </c>
      <c r="AY2645" s="205">
        <f t="shared" si="2501"/>
        <v>0</v>
      </c>
      <c r="AZ2645" s="205">
        <f t="shared" si="2502"/>
        <v>0</v>
      </c>
      <c r="BA2645" s="205">
        <f t="shared" si="2503"/>
        <v>0</v>
      </c>
      <c r="BB2645" s="205">
        <f t="shared" si="2504"/>
        <v>0</v>
      </c>
      <c r="BC2645" s="205">
        <f t="shared" si="2505"/>
        <v>0</v>
      </c>
      <c r="BD2645" s="205">
        <f t="shared" si="2506"/>
        <v>0</v>
      </c>
    </row>
    <row r="2646" spans="2:56" x14ac:dyDescent="0.3">
      <c r="B2646" s="179" t="s">
        <v>215</v>
      </c>
      <c r="C2646" s="202">
        <f>SUM(C2647:C2649)</f>
        <v>0</v>
      </c>
      <c r="D2646" s="203">
        <f>SUM(D2647:D2649)</f>
        <v>0</v>
      </c>
      <c r="E2646" s="204">
        <f t="shared" si="2493"/>
        <v>0</v>
      </c>
      <c r="F2646" s="202">
        <f>SUM(F2647:F2649)</f>
        <v>0</v>
      </c>
      <c r="G2646" s="203">
        <f>SUM(G2647:G2649)</f>
        <v>0</v>
      </c>
      <c r="H2646" s="204">
        <f t="shared" si="2494"/>
        <v>0</v>
      </c>
      <c r="I2646" s="202">
        <f>SUM(I2647:I2649)</f>
        <v>0</v>
      </c>
      <c r="J2646" s="205">
        <f>SUM(J2647:J2649)</f>
        <v>0</v>
      </c>
      <c r="K2646" s="206">
        <f t="shared" si="2495"/>
        <v>0</v>
      </c>
      <c r="L2646" s="202">
        <f>SUM(L2647:L2649)</f>
        <v>0</v>
      </c>
      <c r="M2646" s="205">
        <f>SUM(M2647:M2649)</f>
        <v>0</v>
      </c>
      <c r="N2646" s="207">
        <f>SUM(N2647:N2649)</f>
        <v>0</v>
      </c>
      <c r="O2646" s="202">
        <f>SUM(O2647:O2649)</f>
        <v>0</v>
      </c>
      <c r="P2646" s="207">
        <f>SUM(P2647:P2649)</f>
        <v>0</v>
      </c>
      <c r="Q2646" s="208">
        <f t="shared" si="2496"/>
        <v>0</v>
      </c>
      <c r="R2646" s="209">
        <f>SUM(R2647:R2649)</f>
        <v>0</v>
      </c>
      <c r="S2646" s="209">
        <f>SUM(S2647:S2649)</f>
        <v>0</v>
      </c>
      <c r="T2646" s="210">
        <f t="shared" si="2507"/>
        <v>0</v>
      </c>
      <c r="U2646" s="91"/>
      <c r="V2646" s="202">
        <f>SUM(V2647:V2649)</f>
        <v>0</v>
      </c>
      <c r="W2646" s="207">
        <f>SUM(W2647:W2649)</f>
        <v>0</v>
      </c>
      <c r="X2646" s="208">
        <f t="shared" si="2497"/>
        <v>0</v>
      </c>
      <c r="Y2646" s="209">
        <f>SUM(Y2647:Y2649)</f>
        <v>0</v>
      </c>
      <c r="Z2646" s="209">
        <f>SUM(Z2647:Z2649)</f>
        <v>0</v>
      </c>
      <c r="AA2646" s="210">
        <f t="shared" si="2508"/>
        <v>0</v>
      </c>
      <c r="AB2646" s="91"/>
      <c r="AC2646" s="202">
        <f>SUM(AC2647:AC2649)</f>
        <v>0</v>
      </c>
      <c r="AD2646" s="207">
        <f>SUM(AD2647:AD2649)</f>
        <v>0</v>
      </c>
      <c r="AE2646" s="208">
        <f t="shared" si="2498"/>
        <v>0</v>
      </c>
      <c r="AF2646" s="209">
        <f>SUM(AF2647:AF2649)</f>
        <v>0</v>
      </c>
      <c r="AG2646" s="209">
        <f>SUM(AG2647:AG2649)</f>
        <v>0</v>
      </c>
      <c r="AH2646" s="210">
        <f t="shared" si="2509"/>
        <v>0</v>
      </c>
      <c r="AJ2646" s="203">
        <f t="shared" ref="AJ2646:AU2646" si="2530">SUM(AJ2647:AJ2649)</f>
        <v>0</v>
      </c>
      <c r="AK2646" s="205">
        <f t="shared" si="2530"/>
        <v>0</v>
      </c>
      <c r="AL2646" s="207">
        <f t="shared" si="2530"/>
        <v>0</v>
      </c>
      <c r="AM2646" s="205">
        <f t="shared" si="2530"/>
        <v>0</v>
      </c>
      <c r="AN2646" s="207">
        <f t="shared" si="2530"/>
        <v>0</v>
      </c>
      <c r="AO2646" s="205">
        <f t="shared" si="2530"/>
        <v>0</v>
      </c>
      <c r="AP2646" s="207">
        <f t="shared" si="2530"/>
        <v>0</v>
      </c>
      <c r="AQ2646" s="205">
        <f t="shared" si="2530"/>
        <v>0</v>
      </c>
      <c r="AR2646" s="207">
        <f t="shared" si="2530"/>
        <v>0</v>
      </c>
      <c r="AS2646" s="205">
        <f t="shared" si="2530"/>
        <v>0</v>
      </c>
      <c r="AT2646" s="207">
        <f t="shared" si="2530"/>
        <v>0</v>
      </c>
      <c r="AU2646" s="205">
        <f t="shared" si="2530"/>
        <v>0</v>
      </c>
      <c r="AV2646" s="205">
        <f t="shared" si="2499"/>
        <v>0</v>
      </c>
      <c r="AW2646" s="211">
        <f t="shared" si="2500"/>
        <v>0</v>
      </c>
      <c r="AY2646" s="205">
        <f t="shared" si="2501"/>
        <v>0</v>
      </c>
      <c r="AZ2646" s="205">
        <f t="shared" si="2502"/>
        <v>0</v>
      </c>
      <c r="BA2646" s="205">
        <f t="shared" si="2503"/>
        <v>0</v>
      </c>
      <c r="BB2646" s="205">
        <f t="shared" si="2504"/>
        <v>0</v>
      </c>
      <c r="BC2646" s="205">
        <f t="shared" si="2505"/>
        <v>0</v>
      </c>
      <c r="BD2646" s="205">
        <f t="shared" si="2506"/>
        <v>0</v>
      </c>
    </row>
    <row r="2647" spans="2:56" x14ac:dyDescent="0.3">
      <c r="B2647" s="201" t="s">
        <v>216</v>
      </c>
      <c r="C2647" s="255"/>
      <c r="D2647" s="256"/>
      <c r="E2647" s="182">
        <f t="shared" si="2493"/>
        <v>0</v>
      </c>
      <c r="F2647" s="255"/>
      <c r="G2647" s="256"/>
      <c r="H2647" s="182">
        <f t="shared" si="2494"/>
        <v>0</v>
      </c>
      <c r="I2647" s="255"/>
      <c r="J2647" s="257"/>
      <c r="K2647" s="184">
        <f t="shared" si="2495"/>
        <v>0</v>
      </c>
      <c r="L2647" s="255"/>
      <c r="M2647" s="257"/>
      <c r="N2647" s="258"/>
      <c r="O2647" s="255"/>
      <c r="P2647" s="258"/>
      <c r="Q2647" s="177">
        <f t="shared" si="2496"/>
        <v>0</v>
      </c>
      <c r="R2647" s="258"/>
      <c r="S2647" s="258"/>
      <c r="T2647" s="178">
        <f t="shared" si="2507"/>
        <v>0</v>
      </c>
      <c r="U2647" s="157"/>
      <c r="V2647" s="255"/>
      <c r="W2647" s="258"/>
      <c r="X2647" s="177">
        <f t="shared" si="2497"/>
        <v>0</v>
      </c>
      <c r="Y2647" s="258"/>
      <c r="Z2647" s="258"/>
      <c r="AA2647" s="178">
        <f t="shared" si="2508"/>
        <v>0</v>
      </c>
      <c r="AB2647" s="157"/>
      <c r="AC2647" s="255"/>
      <c r="AD2647" s="258"/>
      <c r="AE2647" s="177">
        <f t="shared" si="2498"/>
        <v>0</v>
      </c>
      <c r="AF2647" s="258"/>
      <c r="AG2647" s="258"/>
      <c r="AH2647" s="178">
        <f t="shared" si="2509"/>
        <v>0</v>
      </c>
      <c r="AJ2647" s="252"/>
      <c r="AK2647" s="253"/>
      <c r="AL2647" s="254"/>
      <c r="AM2647" s="253"/>
      <c r="AN2647" s="254"/>
      <c r="AO2647" s="253"/>
      <c r="AP2647" s="254"/>
      <c r="AQ2647" s="253"/>
      <c r="AR2647" s="254"/>
      <c r="AS2647" s="253"/>
      <c r="AT2647" s="254"/>
      <c r="AU2647" s="253"/>
      <c r="AV2647" s="163">
        <f t="shared" si="2499"/>
        <v>0</v>
      </c>
      <c r="AW2647" s="93">
        <f t="shared" si="2500"/>
        <v>0</v>
      </c>
      <c r="AY2647" s="163">
        <f t="shared" si="2501"/>
        <v>0</v>
      </c>
      <c r="AZ2647" s="163">
        <f t="shared" si="2502"/>
        <v>0</v>
      </c>
      <c r="BA2647" s="163">
        <f t="shared" si="2503"/>
        <v>0</v>
      </c>
      <c r="BB2647" s="163">
        <f t="shared" si="2504"/>
        <v>0</v>
      </c>
      <c r="BC2647" s="163">
        <f t="shared" si="2505"/>
        <v>0</v>
      </c>
      <c r="BD2647" s="163">
        <f t="shared" si="2506"/>
        <v>0</v>
      </c>
    </row>
    <row r="2648" spans="2:56" x14ac:dyDescent="0.3">
      <c r="B2648" s="201" t="s">
        <v>217</v>
      </c>
      <c r="C2648" s="255"/>
      <c r="D2648" s="256"/>
      <c r="E2648" s="182">
        <f t="shared" si="2493"/>
        <v>0</v>
      </c>
      <c r="F2648" s="255"/>
      <c r="G2648" s="256"/>
      <c r="H2648" s="182">
        <f t="shared" si="2494"/>
        <v>0</v>
      </c>
      <c r="I2648" s="255"/>
      <c r="J2648" s="257"/>
      <c r="K2648" s="184">
        <f t="shared" si="2495"/>
        <v>0</v>
      </c>
      <c r="L2648" s="255"/>
      <c r="M2648" s="257"/>
      <c r="N2648" s="258"/>
      <c r="O2648" s="255"/>
      <c r="P2648" s="258"/>
      <c r="Q2648" s="177">
        <f t="shared" si="2496"/>
        <v>0</v>
      </c>
      <c r="R2648" s="258"/>
      <c r="S2648" s="258"/>
      <c r="T2648" s="178">
        <f t="shared" si="2507"/>
        <v>0</v>
      </c>
      <c r="U2648" s="157"/>
      <c r="V2648" s="255"/>
      <c r="W2648" s="258"/>
      <c r="X2648" s="177">
        <f t="shared" si="2497"/>
        <v>0</v>
      </c>
      <c r="Y2648" s="258"/>
      <c r="Z2648" s="258"/>
      <c r="AA2648" s="178">
        <f t="shared" si="2508"/>
        <v>0</v>
      </c>
      <c r="AB2648" s="157"/>
      <c r="AC2648" s="255"/>
      <c r="AD2648" s="258"/>
      <c r="AE2648" s="177">
        <f t="shared" si="2498"/>
        <v>0</v>
      </c>
      <c r="AF2648" s="258"/>
      <c r="AG2648" s="258"/>
      <c r="AH2648" s="178">
        <f t="shared" si="2509"/>
        <v>0</v>
      </c>
      <c r="AJ2648" s="252"/>
      <c r="AK2648" s="253"/>
      <c r="AL2648" s="254"/>
      <c r="AM2648" s="253"/>
      <c r="AN2648" s="254"/>
      <c r="AO2648" s="253"/>
      <c r="AP2648" s="254"/>
      <c r="AQ2648" s="253"/>
      <c r="AR2648" s="254"/>
      <c r="AS2648" s="253"/>
      <c r="AT2648" s="254"/>
      <c r="AU2648" s="253"/>
      <c r="AV2648" s="163">
        <f t="shared" si="2499"/>
        <v>0</v>
      </c>
      <c r="AW2648" s="93">
        <f t="shared" si="2500"/>
        <v>0</v>
      </c>
      <c r="AY2648" s="163">
        <f t="shared" si="2501"/>
        <v>0</v>
      </c>
      <c r="AZ2648" s="163">
        <f t="shared" si="2502"/>
        <v>0</v>
      </c>
      <c r="BA2648" s="163">
        <f t="shared" si="2503"/>
        <v>0</v>
      </c>
      <c r="BB2648" s="163">
        <f t="shared" si="2504"/>
        <v>0</v>
      </c>
      <c r="BC2648" s="163">
        <f t="shared" si="2505"/>
        <v>0</v>
      </c>
      <c r="BD2648" s="163">
        <f t="shared" si="2506"/>
        <v>0</v>
      </c>
    </row>
    <row r="2649" spans="2:56" x14ac:dyDescent="0.3">
      <c r="B2649" s="201" t="s">
        <v>218</v>
      </c>
      <c r="C2649" s="255"/>
      <c r="D2649" s="256"/>
      <c r="E2649" s="182">
        <f t="shared" si="2493"/>
        <v>0</v>
      </c>
      <c r="F2649" s="255"/>
      <c r="G2649" s="256"/>
      <c r="H2649" s="182">
        <f t="shared" si="2494"/>
        <v>0</v>
      </c>
      <c r="I2649" s="255"/>
      <c r="J2649" s="257"/>
      <c r="K2649" s="184">
        <f t="shared" si="2495"/>
        <v>0</v>
      </c>
      <c r="L2649" s="255"/>
      <c r="M2649" s="257"/>
      <c r="N2649" s="258"/>
      <c r="O2649" s="255"/>
      <c r="P2649" s="258"/>
      <c r="Q2649" s="177">
        <f t="shared" si="2496"/>
        <v>0</v>
      </c>
      <c r="R2649" s="258"/>
      <c r="S2649" s="258"/>
      <c r="T2649" s="178">
        <f t="shared" si="2507"/>
        <v>0</v>
      </c>
      <c r="U2649" s="157"/>
      <c r="V2649" s="255"/>
      <c r="W2649" s="258"/>
      <c r="X2649" s="177">
        <f t="shared" si="2497"/>
        <v>0</v>
      </c>
      <c r="Y2649" s="258"/>
      <c r="Z2649" s="258"/>
      <c r="AA2649" s="178">
        <f t="shared" si="2508"/>
        <v>0</v>
      </c>
      <c r="AB2649" s="157"/>
      <c r="AC2649" s="255"/>
      <c r="AD2649" s="258"/>
      <c r="AE2649" s="177">
        <f t="shared" si="2498"/>
        <v>0</v>
      </c>
      <c r="AF2649" s="258"/>
      <c r="AG2649" s="258"/>
      <c r="AH2649" s="178">
        <f t="shared" si="2509"/>
        <v>0</v>
      </c>
      <c r="AJ2649" s="252"/>
      <c r="AK2649" s="253"/>
      <c r="AL2649" s="254"/>
      <c r="AM2649" s="253"/>
      <c r="AN2649" s="254"/>
      <c r="AO2649" s="253"/>
      <c r="AP2649" s="254"/>
      <c r="AQ2649" s="253"/>
      <c r="AR2649" s="254"/>
      <c r="AS2649" s="253"/>
      <c r="AT2649" s="254"/>
      <c r="AU2649" s="253"/>
      <c r="AV2649" s="163">
        <f t="shared" si="2499"/>
        <v>0</v>
      </c>
      <c r="AW2649" s="93">
        <f t="shared" si="2500"/>
        <v>0</v>
      </c>
      <c r="AY2649" s="163">
        <f t="shared" si="2501"/>
        <v>0</v>
      </c>
      <c r="AZ2649" s="163">
        <f t="shared" si="2502"/>
        <v>0</v>
      </c>
      <c r="BA2649" s="163">
        <f t="shared" si="2503"/>
        <v>0</v>
      </c>
      <c r="BB2649" s="163">
        <f t="shared" si="2504"/>
        <v>0</v>
      </c>
      <c r="BC2649" s="163">
        <f t="shared" si="2505"/>
        <v>0</v>
      </c>
      <c r="BD2649" s="163">
        <f t="shared" si="2506"/>
        <v>0</v>
      </c>
    </row>
    <row r="2650" spans="2:56" x14ac:dyDescent="0.3">
      <c r="B2650" s="179" t="s">
        <v>219</v>
      </c>
      <c r="C2650" s="202">
        <f>SUM(C2651:C2657)</f>
        <v>50000</v>
      </c>
      <c r="D2650" s="203">
        <f>SUM(D2651:D2657)</f>
        <v>0</v>
      </c>
      <c r="E2650" s="204">
        <f t="shared" si="2493"/>
        <v>0</v>
      </c>
      <c r="F2650" s="202">
        <f>SUM(F2651:F2657)</f>
        <v>23633</v>
      </c>
      <c r="G2650" s="203">
        <f>SUM(G2651:G2657)</f>
        <v>23632.5</v>
      </c>
      <c r="H2650" s="204">
        <f t="shared" si="2494"/>
        <v>0.99997884314306262</v>
      </c>
      <c r="I2650" s="202">
        <f>SUM(I2651:I2657)</f>
        <v>32251</v>
      </c>
      <c r="J2650" s="205">
        <f>SUM(J2651:J2657)</f>
        <v>0</v>
      </c>
      <c r="K2650" s="206">
        <f t="shared" si="2495"/>
        <v>0</v>
      </c>
      <c r="L2650" s="202">
        <f>SUM(L2651:L2657)</f>
        <v>0</v>
      </c>
      <c r="M2650" s="205">
        <f>SUM(M2651:M2657)</f>
        <v>0</v>
      </c>
      <c r="N2650" s="207">
        <f>SUM(N2651:N2657)</f>
        <v>0</v>
      </c>
      <c r="O2650" s="202">
        <f>SUM(O2651:O2657)</f>
        <v>0</v>
      </c>
      <c r="P2650" s="207">
        <f>SUM(P2651:P2657)</f>
        <v>0</v>
      </c>
      <c r="Q2650" s="208">
        <f t="shared" si="2496"/>
        <v>0</v>
      </c>
      <c r="R2650" s="209">
        <f>SUM(R2651:R2657)</f>
        <v>0</v>
      </c>
      <c r="S2650" s="209">
        <f>SUM(S2651:S2657)</f>
        <v>0</v>
      </c>
      <c r="T2650" s="210">
        <f t="shared" si="2507"/>
        <v>0</v>
      </c>
      <c r="U2650" s="91"/>
      <c r="V2650" s="202">
        <f>SUM(V2651:V2657)</f>
        <v>0</v>
      </c>
      <c r="W2650" s="207">
        <f>SUM(W2651:W2657)</f>
        <v>0</v>
      </c>
      <c r="X2650" s="208">
        <f t="shared" si="2497"/>
        <v>0</v>
      </c>
      <c r="Y2650" s="209">
        <f>SUM(Y2651:Y2657)</f>
        <v>0</v>
      </c>
      <c r="Z2650" s="209">
        <f>SUM(Z2651:Z2657)</f>
        <v>0</v>
      </c>
      <c r="AA2650" s="210">
        <f t="shared" si="2508"/>
        <v>0</v>
      </c>
      <c r="AB2650" s="91"/>
      <c r="AC2650" s="202">
        <f>SUM(AC2651:AC2657)</f>
        <v>0</v>
      </c>
      <c r="AD2650" s="207">
        <f>SUM(AD2651:AD2657)</f>
        <v>0</v>
      </c>
      <c r="AE2650" s="208">
        <f t="shared" si="2498"/>
        <v>0</v>
      </c>
      <c r="AF2650" s="209">
        <f>SUM(AF2651:AF2657)</f>
        <v>0</v>
      </c>
      <c r="AG2650" s="209">
        <f>SUM(AG2651:AG2657)</f>
        <v>0</v>
      </c>
      <c r="AH2650" s="210">
        <f t="shared" si="2509"/>
        <v>0</v>
      </c>
      <c r="AJ2650" s="203">
        <f t="shared" ref="AJ2650:AU2650" si="2531">SUM(AJ2651:AJ2657)</f>
        <v>0</v>
      </c>
      <c r="AK2650" s="205">
        <f t="shared" si="2531"/>
        <v>0</v>
      </c>
      <c r="AL2650" s="207">
        <f t="shared" si="2531"/>
        <v>0</v>
      </c>
      <c r="AM2650" s="205">
        <f t="shared" si="2531"/>
        <v>0</v>
      </c>
      <c r="AN2650" s="207">
        <f t="shared" si="2531"/>
        <v>0</v>
      </c>
      <c r="AO2650" s="205">
        <f t="shared" si="2531"/>
        <v>0</v>
      </c>
      <c r="AP2650" s="207">
        <f t="shared" si="2531"/>
        <v>0</v>
      </c>
      <c r="AQ2650" s="205">
        <f t="shared" si="2531"/>
        <v>0</v>
      </c>
      <c r="AR2650" s="207">
        <f t="shared" si="2531"/>
        <v>0</v>
      </c>
      <c r="AS2650" s="205">
        <f t="shared" si="2531"/>
        <v>0</v>
      </c>
      <c r="AT2650" s="207">
        <f t="shared" si="2531"/>
        <v>0</v>
      </c>
      <c r="AU2650" s="205">
        <f t="shared" si="2531"/>
        <v>0</v>
      </c>
      <c r="AV2650" s="205">
        <f t="shared" si="2499"/>
        <v>0</v>
      </c>
      <c r="AW2650" s="211">
        <f t="shared" si="2500"/>
        <v>0</v>
      </c>
      <c r="AY2650" s="205">
        <f t="shared" si="2501"/>
        <v>0</v>
      </c>
      <c r="AZ2650" s="205">
        <f t="shared" si="2502"/>
        <v>0</v>
      </c>
      <c r="BA2650" s="205">
        <f t="shared" si="2503"/>
        <v>0</v>
      </c>
      <c r="BB2650" s="205">
        <f t="shared" si="2504"/>
        <v>0</v>
      </c>
      <c r="BC2650" s="205">
        <f t="shared" si="2505"/>
        <v>0</v>
      </c>
      <c r="BD2650" s="205">
        <f t="shared" si="2506"/>
        <v>0</v>
      </c>
    </row>
    <row r="2651" spans="2:56" x14ac:dyDescent="0.3">
      <c r="B2651" s="201" t="s">
        <v>220</v>
      </c>
      <c r="C2651" s="255"/>
      <c r="D2651" s="256"/>
      <c r="E2651" s="182">
        <f t="shared" si="2493"/>
        <v>0</v>
      </c>
      <c r="F2651" s="255"/>
      <c r="G2651" s="256"/>
      <c r="H2651" s="182">
        <f t="shared" si="2494"/>
        <v>0</v>
      </c>
      <c r="I2651" s="255"/>
      <c r="J2651" s="257"/>
      <c r="K2651" s="184">
        <f t="shared" si="2495"/>
        <v>0</v>
      </c>
      <c r="L2651" s="255"/>
      <c r="M2651" s="257"/>
      <c r="N2651" s="258"/>
      <c r="O2651" s="255"/>
      <c r="P2651" s="258"/>
      <c r="Q2651" s="177">
        <f t="shared" si="2496"/>
        <v>0</v>
      </c>
      <c r="R2651" s="258"/>
      <c r="S2651" s="258"/>
      <c r="T2651" s="178">
        <f t="shared" si="2507"/>
        <v>0</v>
      </c>
      <c r="U2651" s="157"/>
      <c r="V2651" s="255"/>
      <c r="W2651" s="258"/>
      <c r="X2651" s="177">
        <f t="shared" si="2497"/>
        <v>0</v>
      </c>
      <c r="Y2651" s="258"/>
      <c r="Z2651" s="258"/>
      <c r="AA2651" s="178">
        <f t="shared" si="2508"/>
        <v>0</v>
      </c>
      <c r="AB2651" s="157"/>
      <c r="AC2651" s="255"/>
      <c r="AD2651" s="258"/>
      <c r="AE2651" s="177">
        <f t="shared" si="2498"/>
        <v>0</v>
      </c>
      <c r="AF2651" s="258"/>
      <c r="AG2651" s="258"/>
      <c r="AH2651" s="178">
        <f t="shared" si="2509"/>
        <v>0</v>
      </c>
      <c r="AJ2651" s="252"/>
      <c r="AK2651" s="253"/>
      <c r="AL2651" s="254"/>
      <c r="AM2651" s="253"/>
      <c r="AN2651" s="254"/>
      <c r="AO2651" s="253"/>
      <c r="AP2651" s="254"/>
      <c r="AQ2651" s="253"/>
      <c r="AR2651" s="254"/>
      <c r="AS2651" s="253"/>
      <c r="AT2651" s="254"/>
      <c r="AU2651" s="253"/>
      <c r="AV2651" s="163">
        <f t="shared" si="2499"/>
        <v>0</v>
      </c>
      <c r="AW2651" s="93">
        <f t="shared" si="2500"/>
        <v>0</v>
      </c>
      <c r="AY2651" s="163">
        <f t="shared" si="2501"/>
        <v>0</v>
      </c>
      <c r="AZ2651" s="163">
        <f t="shared" si="2502"/>
        <v>0</v>
      </c>
      <c r="BA2651" s="163">
        <f t="shared" si="2503"/>
        <v>0</v>
      </c>
      <c r="BB2651" s="163">
        <f t="shared" si="2504"/>
        <v>0</v>
      </c>
      <c r="BC2651" s="163">
        <f t="shared" si="2505"/>
        <v>0</v>
      </c>
      <c r="BD2651" s="163">
        <f t="shared" si="2506"/>
        <v>0</v>
      </c>
    </row>
    <row r="2652" spans="2:56" x14ac:dyDescent="0.3">
      <c r="B2652" s="201" t="s">
        <v>221</v>
      </c>
      <c r="C2652" s="255"/>
      <c r="D2652" s="256"/>
      <c r="E2652" s="182">
        <f t="shared" si="2493"/>
        <v>0</v>
      </c>
      <c r="F2652" s="255"/>
      <c r="G2652" s="256"/>
      <c r="H2652" s="182">
        <f t="shared" si="2494"/>
        <v>0</v>
      </c>
      <c r="I2652" s="255"/>
      <c r="J2652" s="257"/>
      <c r="K2652" s="184">
        <f t="shared" si="2495"/>
        <v>0</v>
      </c>
      <c r="L2652" s="255"/>
      <c r="M2652" s="257"/>
      <c r="N2652" s="258"/>
      <c r="O2652" s="255"/>
      <c r="P2652" s="258"/>
      <c r="Q2652" s="177">
        <f t="shared" si="2496"/>
        <v>0</v>
      </c>
      <c r="R2652" s="258"/>
      <c r="S2652" s="258"/>
      <c r="T2652" s="178">
        <f t="shared" si="2507"/>
        <v>0</v>
      </c>
      <c r="U2652" s="157"/>
      <c r="V2652" s="255"/>
      <c r="W2652" s="258"/>
      <c r="X2652" s="177">
        <f t="shared" si="2497"/>
        <v>0</v>
      </c>
      <c r="Y2652" s="258"/>
      <c r="Z2652" s="258"/>
      <c r="AA2652" s="178">
        <f t="shared" si="2508"/>
        <v>0</v>
      </c>
      <c r="AB2652" s="157"/>
      <c r="AC2652" s="255"/>
      <c r="AD2652" s="258"/>
      <c r="AE2652" s="177">
        <f t="shared" si="2498"/>
        <v>0</v>
      </c>
      <c r="AF2652" s="258"/>
      <c r="AG2652" s="258"/>
      <c r="AH2652" s="178">
        <f t="shared" si="2509"/>
        <v>0</v>
      </c>
      <c r="AJ2652" s="252"/>
      <c r="AK2652" s="253"/>
      <c r="AL2652" s="254"/>
      <c r="AM2652" s="253"/>
      <c r="AN2652" s="254"/>
      <c r="AO2652" s="253"/>
      <c r="AP2652" s="254"/>
      <c r="AQ2652" s="253"/>
      <c r="AR2652" s="254"/>
      <c r="AS2652" s="253"/>
      <c r="AT2652" s="254"/>
      <c r="AU2652" s="253"/>
      <c r="AV2652" s="163">
        <f t="shared" si="2499"/>
        <v>0</v>
      </c>
      <c r="AW2652" s="93">
        <f t="shared" si="2500"/>
        <v>0</v>
      </c>
      <c r="AY2652" s="163">
        <f t="shared" si="2501"/>
        <v>0</v>
      </c>
      <c r="AZ2652" s="163">
        <f t="shared" si="2502"/>
        <v>0</v>
      </c>
      <c r="BA2652" s="163">
        <f t="shared" si="2503"/>
        <v>0</v>
      </c>
      <c r="BB2652" s="163">
        <f t="shared" si="2504"/>
        <v>0</v>
      </c>
      <c r="BC2652" s="163">
        <f t="shared" si="2505"/>
        <v>0</v>
      </c>
      <c r="BD2652" s="163">
        <f t="shared" si="2506"/>
        <v>0</v>
      </c>
    </row>
    <row r="2653" spans="2:56" x14ac:dyDescent="0.3">
      <c r="B2653" s="201" t="s">
        <v>222</v>
      </c>
      <c r="C2653" s="255"/>
      <c r="D2653" s="256"/>
      <c r="E2653" s="182">
        <f t="shared" si="2493"/>
        <v>0</v>
      </c>
      <c r="F2653" s="255"/>
      <c r="G2653" s="256"/>
      <c r="H2653" s="182">
        <f t="shared" si="2494"/>
        <v>0</v>
      </c>
      <c r="I2653" s="255"/>
      <c r="J2653" s="257"/>
      <c r="K2653" s="184">
        <f t="shared" si="2495"/>
        <v>0</v>
      </c>
      <c r="L2653" s="255"/>
      <c r="M2653" s="257"/>
      <c r="N2653" s="258"/>
      <c r="O2653" s="255"/>
      <c r="P2653" s="258"/>
      <c r="Q2653" s="177">
        <f t="shared" si="2496"/>
        <v>0</v>
      </c>
      <c r="R2653" s="258"/>
      <c r="S2653" s="258"/>
      <c r="T2653" s="178">
        <f t="shared" si="2507"/>
        <v>0</v>
      </c>
      <c r="U2653" s="157"/>
      <c r="V2653" s="255"/>
      <c r="W2653" s="258"/>
      <c r="X2653" s="177">
        <f t="shared" si="2497"/>
        <v>0</v>
      </c>
      <c r="Y2653" s="258"/>
      <c r="Z2653" s="258"/>
      <c r="AA2653" s="178">
        <f t="shared" si="2508"/>
        <v>0</v>
      </c>
      <c r="AB2653" s="157"/>
      <c r="AC2653" s="255"/>
      <c r="AD2653" s="258"/>
      <c r="AE2653" s="177">
        <f t="shared" si="2498"/>
        <v>0</v>
      </c>
      <c r="AF2653" s="258"/>
      <c r="AG2653" s="258"/>
      <c r="AH2653" s="178">
        <f t="shared" si="2509"/>
        <v>0</v>
      </c>
      <c r="AJ2653" s="252"/>
      <c r="AK2653" s="253"/>
      <c r="AL2653" s="254"/>
      <c r="AM2653" s="253"/>
      <c r="AN2653" s="254"/>
      <c r="AO2653" s="253"/>
      <c r="AP2653" s="254"/>
      <c r="AQ2653" s="253"/>
      <c r="AR2653" s="254"/>
      <c r="AS2653" s="253"/>
      <c r="AT2653" s="254"/>
      <c r="AU2653" s="253"/>
      <c r="AV2653" s="163">
        <f t="shared" si="2499"/>
        <v>0</v>
      </c>
      <c r="AW2653" s="93">
        <f t="shared" si="2500"/>
        <v>0</v>
      </c>
      <c r="AY2653" s="163">
        <f t="shared" si="2501"/>
        <v>0</v>
      </c>
      <c r="AZ2653" s="163">
        <f t="shared" si="2502"/>
        <v>0</v>
      </c>
      <c r="BA2653" s="163">
        <f t="shared" si="2503"/>
        <v>0</v>
      </c>
      <c r="BB2653" s="163">
        <f t="shared" si="2504"/>
        <v>0</v>
      </c>
      <c r="BC2653" s="163">
        <f t="shared" si="2505"/>
        <v>0</v>
      </c>
      <c r="BD2653" s="163">
        <f t="shared" si="2506"/>
        <v>0</v>
      </c>
    </row>
    <row r="2654" spans="2:56" x14ac:dyDescent="0.3">
      <c r="B2654" s="201" t="s">
        <v>223</v>
      </c>
      <c r="C2654" s="255"/>
      <c r="D2654" s="256"/>
      <c r="E2654" s="182">
        <f t="shared" si="2493"/>
        <v>0</v>
      </c>
      <c r="F2654" s="255"/>
      <c r="G2654" s="256"/>
      <c r="H2654" s="182">
        <f t="shared" si="2494"/>
        <v>0</v>
      </c>
      <c r="I2654" s="255">
        <v>32251</v>
      </c>
      <c r="J2654" s="257"/>
      <c r="K2654" s="184">
        <f t="shared" si="2495"/>
        <v>0</v>
      </c>
      <c r="L2654" s="255"/>
      <c r="M2654" s="257"/>
      <c r="N2654" s="258"/>
      <c r="O2654" s="255"/>
      <c r="P2654" s="258"/>
      <c r="Q2654" s="177">
        <f t="shared" si="2496"/>
        <v>0</v>
      </c>
      <c r="R2654" s="258"/>
      <c r="S2654" s="258"/>
      <c r="T2654" s="178">
        <f t="shared" si="2507"/>
        <v>0</v>
      </c>
      <c r="U2654" s="157"/>
      <c r="V2654" s="255"/>
      <c r="W2654" s="258"/>
      <c r="X2654" s="177">
        <f t="shared" si="2497"/>
        <v>0</v>
      </c>
      <c r="Y2654" s="258"/>
      <c r="Z2654" s="258"/>
      <c r="AA2654" s="178">
        <f t="shared" si="2508"/>
        <v>0</v>
      </c>
      <c r="AB2654" s="157"/>
      <c r="AC2654" s="255"/>
      <c r="AD2654" s="258"/>
      <c r="AE2654" s="177">
        <f t="shared" si="2498"/>
        <v>0</v>
      </c>
      <c r="AF2654" s="258"/>
      <c r="AG2654" s="258"/>
      <c r="AH2654" s="178">
        <f t="shared" si="2509"/>
        <v>0</v>
      </c>
      <c r="AJ2654" s="252"/>
      <c r="AK2654" s="253"/>
      <c r="AL2654" s="254"/>
      <c r="AM2654" s="253"/>
      <c r="AN2654" s="254"/>
      <c r="AO2654" s="253"/>
      <c r="AP2654" s="254"/>
      <c r="AQ2654" s="253"/>
      <c r="AR2654" s="254"/>
      <c r="AS2654" s="253"/>
      <c r="AT2654" s="254"/>
      <c r="AU2654" s="253"/>
      <c r="AV2654" s="163">
        <f t="shared" si="2499"/>
        <v>0</v>
      </c>
      <c r="AW2654" s="93">
        <f t="shared" si="2500"/>
        <v>0</v>
      </c>
      <c r="AY2654" s="163">
        <f t="shared" si="2501"/>
        <v>0</v>
      </c>
      <c r="AZ2654" s="163">
        <f t="shared" si="2502"/>
        <v>0</v>
      </c>
      <c r="BA2654" s="163">
        <f t="shared" si="2503"/>
        <v>0</v>
      </c>
      <c r="BB2654" s="163">
        <f t="shared" si="2504"/>
        <v>0</v>
      </c>
      <c r="BC2654" s="163">
        <f t="shared" si="2505"/>
        <v>0</v>
      </c>
      <c r="BD2654" s="163">
        <f t="shared" si="2506"/>
        <v>0</v>
      </c>
    </row>
    <row r="2655" spans="2:56" x14ac:dyDescent="0.3">
      <c r="B2655" s="201" t="s">
        <v>224</v>
      </c>
      <c r="C2655" s="255">
        <v>50000</v>
      </c>
      <c r="D2655" s="256"/>
      <c r="E2655" s="182">
        <f t="shared" si="2493"/>
        <v>0</v>
      </c>
      <c r="F2655" s="255">
        <v>23633</v>
      </c>
      <c r="G2655" s="256">
        <v>23632.5</v>
      </c>
      <c r="H2655" s="182">
        <f t="shared" si="2494"/>
        <v>0.99997884314306262</v>
      </c>
      <c r="I2655" s="255"/>
      <c r="J2655" s="257"/>
      <c r="K2655" s="184">
        <f t="shared" si="2495"/>
        <v>0</v>
      </c>
      <c r="L2655" s="255"/>
      <c r="M2655" s="257"/>
      <c r="N2655" s="258"/>
      <c r="O2655" s="255"/>
      <c r="P2655" s="258"/>
      <c r="Q2655" s="177">
        <f t="shared" si="2496"/>
        <v>0</v>
      </c>
      <c r="R2655" s="258"/>
      <c r="S2655" s="258"/>
      <c r="T2655" s="178">
        <f t="shared" si="2507"/>
        <v>0</v>
      </c>
      <c r="U2655" s="157"/>
      <c r="V2655" s="255"/>
      <c r="W2655" s="258"/>
      <c r="X2655" s="177">
        <f t="shared" si="2497"/>
        <v>0</v>
      </c>
      <c r="Y2655" s="258"/>
      <c r="Z2655" s="258"/>
      <c r="AA2655" s="178">
        <f t="shared" si="2508"/>
        <v>0</v>
      </c>
      <c r="AB2655" s="157"/>
      <c r="AC2655" s="255"/>
      <c r="AD2655" s="258"/>
      <c r="AE2655" s="177">
        <f t="shared" si="2498"/>
        <v>0</v>
      </c>
      <c r="AF2655" s="258"/>
      <c r="AG2655" s="258"/>
      <c r="AH2655" s="178">
        <f t="shared" si="2509"/>
        <v>0</v>
      </c>
      <c r="AJ2655" s="252"/>
      <c r="AK2655" s="253"/>
      <c r="AL2655" s="254"/>
      <c r="AM2655" s="253"/>
      <c r="AN2655" s="254"/>
      <c r="AO2655" s="253"/>
      <c r="AP2655" s="254"/>
      <c r="AQ2655" s="253"/>
      <c r="AR2655" s="254"/>
      <c r="AS2655" s="253"/>
      <c r="AT2655" s="254"/>
      <c r="AU2655" s="253"/>
      <c r="AV2655" s="163">
        <f t="shared" si="2499"/>
        <v>0</v>
      </c>
      <c r="AW2655" s="93">
        <f t="shared" si="2500"/>
        <v>0</v>
      </c>
      <c r="AY2655" s="163">
        <f t="shared" si="2501"/>
        <v>0</v>
      </c>
      <c r="AZ2655" s="163">
        <f t="shared" si="2502"/>
        <v>0</v>
      </c>
      <c r="BA2655" s="163">
        <f t="shared" si="2503"/>
        <v>0</v>
      </c>
      <c r="BB2655" s="163">
        <f t="shared" si="2504"/>
        <v>0</v>
      </c>
      <c r="BC2655" s="163">
        <f t="shared" si="2505"/>
        <v>0</v>
      </c>
      <c r="BD2655" s="163">
        <f t="shared" si="2506"/>
        <v>0</v>
      </c>
    </row>
    <row r="2656" spans="2:56" x14ac:dyDescent="0.3">
      <c r="B2656" s="201" t="s">
        <v>225</v>
      </c>
      <c r="C2656" s="255"/>
      <c r="D2656" s="256"/>
      <c r="E2656" s="182">
        <f t="shared" si="2493"/>
        <v>0</v>
      </c>
      <c r="F2656" s="255"/>
      <c r="G2656" s="256"/>
      <c r="H2656" s="182">
        <f t="shared" si="2494"/>
        <v>0</v>
      </c>
      <c r="I2656" s="255"/>
      <c r="J2656" s="257"/>
      <c r="K2656" s="184">
        <f t="shared" si="2495"/>
        <v>0</v>
      </c>
      <c r="L2656" s="255"/>
      <c r="M2656" s="257"/>
      <c r="N2656" s="258"/>
      <c r="O2656" s="255"/>
      <c r="P2656" s="258"/>
      <c r="Q2656" s="177">
        <f t="shared" si="2496"/>
        <v>0</v>
      </c>
      <c r="R2656" s="258"/>
      <c r="S2656" s="258"/>
      <c r="T2656" s="178">
        <f t="shared" si="2507"/>
        <v>0</v>
      </c>
      <c r="U2656" s="157"/>
      <c r="V2656" s="255"/>
      <c r="W2656" s="258"/>
      <c r="X2656" s="177">
        <f t="shared" si="2497"/>
        <v>0</v>
      </c>
      <c r="Y2656" s="258"/>
      <c r="Z2656" s="258"/>
      <c r="AA2656" s="178">
        <f t="shared" si="2508"/>
        <v>0</v>
      </c>
      <c r="AB2656" s="157"/>
      <c r="AC2656" s="255"/>
      <c r="AD2656" s="258"/>
      <c r="AE2656" s="177">
        <f t="shared" si="2498"/>
        <v>0</v>
      </c>
      <c r="AF2656" s="258"/>
      <c r="AG2656" s="258"/>
      <c r="AH2656" s="178">
        <f t="shared" si="2509"/>
        <v>0</v>
      </c>
      <c r="AJ2656" s="252"/>
      <c r="AK2656" s="253"/>
      <c r="AL2656" s="254"/>
      <c r="AM2656" s="253"/>
      <c r="AN2656" s="254"/>
      <c r="AO2656" s="253"/>
      <c r="AP2656" s="254"/>
      <c r="AQ2656" s="253"/>
      <c r="AR2656" s="254"/>
      <c r="AS2656" s="253"/>
      <c r="AT2656" s="254"/>
      <c r="AU2656" s="253"/>
      <c r="AV2656" s="163">
        <f t="shared" si="2499"/>
        <v>0</v>
      </c>
      <c r="AW2656" s="93">
        <f t="shared" si="2500"/>
        <v>0</v>
      </c>
      <c r="AY2656" s="163">
        <f t="shared" si="2501"/>
        <v>0</v>
      </c>
      <c r="AZ2656" s="163">
        <f t="shared" si="2502"/>
        <v>0</v>
      </c>
      <c r="BA2656" s="163">
        <f t="shared" si="2503"/>
        <v>0</v>
      </c>
      <c r="BB2656" s="163">
        <f t="shared" si="2504"/>
        <v>0</v>
      </c>
      <c r="BC2656" s="163">
        <f t="shared" si="2505"/>
        <v>0</v>
      </c>
      <c r="BD2656" s="163">
        <f t="shared" si="2506"/>
        <v>0</v>
      </c>
    </row>
    <row r="2657" spans="2:56" x14ac:dyDescent="0.3">
      <c r="B2657" s="201" t="s">
        <v>226</v>
      </c>
      <c r="C2657" s="255"/>
      <c r="D2657" s="256"/>
      <c r="E2657" s="182">
        <f t="shared" ref="E2657:E2662" si="2532">IFERROR(D2657/C2657,0)</f>
        <v>0</v>
      </c>
      <c r="F2657" s="255"/>
      <c r="G2657" s="256"/>
      <c r="H2657" s="182">
        <f t="shared" ref="H2657:H2662" si="2533">IFERROR(G2657/F2657,0)</f>
        <v>0</v>
      </c>
      <c r="I2657" s="255"/>
      <c r="J2657" s="257"/>
      <c r="K2657" s="184">
        <f t="shared" ref="K2657:K2662" si="2534">IFERROR(J2657/I2657,0)</f>
        <v>0</v>
      </c>
      <c r="L2657" s="255"/>
      <c r="M2657" s="257"/>
      <c r="N2657" s="258"/>
      <c r="O2657" s="255"/>
      <c r="P2657" s="258"/>
      <c r="Q2657" s="177">
        <f t="shared" ref="Q2657:Q2667" si="2535">SUM(O2657:P2657)</f>
        <v>0</v>
      </c>
      <c r="R2657" s="258"/>
      <c r="S2657" s="258"/>
      <c r="T2657" s="178">
        <f t="shared" si="2507"/>
        <v>0</v>
      </c>
      <c r="U2657" s="157"/>
      <c r="V2657" s="255"/>
      <c r="W2657" s="258"/>
      <c r="X2657" s="177">
        <f t="shared" ref="X2657:X2667" si="2536">SUM(V2657:W2657)</f>
        <v>0</v>
      </c>
      <c r="Y2657" s="258"/>
      <c r="Z2657" s="258"/>
      <c r="AA2657" s="178">
        <f t="shared" si="2508"/>
        <v>0</v>
      </c>
      <c r="AB2657" s="157"/>
      <c r="AC2657" s="255"/>
      <c r="AD2657" s="258"/>
      <c r="AE2657" s="177">
        <f t="shared" ref="AE2657:AE2667" si="2537">SUM(AC2657:AD2657)</f>
        <v>0</v>
      </c>
      <c r="AF2657" s="258"/>
      <c r="AG2657" s="258"/>
      <c r="AH2657" s="178">
        <f t="shared" si="2509"/>
        <v>0</v>
      </c>
      <c r="AJ2657" s="252"/>
      <c r="AK2657" s="253"/>
      <c r="AL2657" s="254"/>
      <c r="AM2657" s="253"/>
      <c r="AN2657" s="254"/>
      <c r="AO2657" s="253"/>
      <c r="AP2657" s="254"/>
      <c r="AQ2657" s="253"/>
      <c r="AR2657" s="254"/>
      <c r="AS2657" s="253"/>
      <c r="AT2657" s="254"/>
      <c r="AU2657" s="253"/>
      <c r="AV2657" s="163">
        <f t="shared" ref="AV2657:AV2662" si="2538">SUM(AJ2657:AU2657)</f>
        <v>0</v>
      </c>
      <c r="AW2657" s="93">
        <f t="shared" ref="AW2657:AW2662" si="2539">T2657-AV2657</f>
        <v>0</v>
      </c>
      <c r="AY2657" s="163">
        <f t="shared" ref="AY2657:AY2662" si="2540">SUM(AJ2657:AL2657)</f>
        <v>0</v>
      </c>
      <c r="AZ2657" s="163">
        <f t="shared" ref="AZ2657:AZ2662" si="2541">SUM(AM2657:AO2657)</f>
        <v>0</v>
      </c>
      <c r="BA2657" s="163">
        <f t="shared" ref="BA2657:BA2662" si="2542">SUM(AP2657:AR2657)</f>
        <v>0</v>
      </c>
      <c r="BB2657" s="163">
        <f t="shared" ref="BB2657:BB2662" si="2543">SUM(AS2657:AU2657)</f>
        <v>0</v>
      </c>
      <c r="BC2657" s="163">
        <f t="shared" ref="BC2657:BC2711" si="2544">SUM(AY2657,AZ2657,BA2657,BB2657)</f>
        <v>0</v>
      </c>
      <c r="BD2657" s="163">
        <f t="shared" ref="BD2657:BD2662" si="2545">T2657-BC2657</f>
        <v>0</v>
      </c>
    </row>
    <row r="2658" spans="2:56" x14ac:dyDescent="0.3">
      <c r="B2658" s="176" t="s">
        <v>227</v>
      </c>
      <c r="C2658" s="103"/>
      <c r="D2658" s="104"/>
      <c r="E2658" s="204">
        <f t="shared" si="2532"/>
        <v>0</v>
      </c>
      <c r="F2658" s="103"/>
      <c r="G2658" s="104"/>
      <c r="H2658" s="204">
        <f t="shared" si="2533"/>
        <v>0</v>
      </c>
      <c r="I2658" s="103"/>
      <c r="J2658" s="106"/>
      <c r="K2658" s="206">
        <f t="shared" si="2534"/>
        <v>0</v>
      </c>
      <c r="L2658" s="103"/>
      <c r="M2658" s="106"/>
      <c r="N2658" s="108"/>
      <c r="O2658" s="103"/>
      <c r="P2658" s="108"/>
      <c r="Q2658" s="208">
        <f t="shared" si="2535"/>
        <v>0</v>
      </c>
      <c r="R2658" s="109"/>
      <c r="S2658" s="109"/>
      <c r="T2658" s="210">
        <f t="shared" ref="T2658:T2667" si="2546">SUM(Q2658:S2658)</f>
        <v>0</v>
      </c>
      <c r="U2658" s="91"/>
      <c r="V2658" s="103"/>
      <c r="W2658" s="108"/>
      <c r="X2658" s="208">
        <f t="shared" si="2536"/>
        <v>0</v>
      </c>
      <c r="Y2658" s="109"/>
      <c r="Z2658" s="109"/>
      <c r="AA2658" s="210">
        <f t="shared" ref="AA2658:AA2667" si="2547">SUM(X2658:Z2658)</f>
        <v>0</v>
      </c>
      <c r="AB2658" s="91"/>
      <c r="AC2658" s="103"/>
      <c r="AD2658" s="108"/>
      <c r="AE2658" s="208">
        <f t="shared" si="2537"/>
        <v>0</v>
      </c>
      <c r="AF2658" s="109"/>
      <c r="AG2658" s="109"/>
      <c r="AH2658" s="210">
        <f t="shared" ref="AH2658:AH2667" si="2548">SUM(AE2658:AG2658)</f>
        <v>0</v>
      </c>
      <c r="AJ2658" s="252"/>
      <c r="AK2658" s="253"/>
      <c r="AL2658" s="254"/>
      <c r="AM2658" s="253"/>
      <c r="AN2658" s="254"/>
      <c r="AO2658" s="253"/>
      <c r="AP2658" s="254"/>
      <c r="AQ2658" s="253"/>
      <c r="AR2658" s="254"/>
      <c r="AS2658" s="253"/>
      <c r="AT2658" s="254"/>
      <c r="AU2658" s="253"/>
      <c r="AV2658" s="163">
        <f t="shared" si="2538"/>
        <v>0</v>
      </c>
      <c r="AW2658" s="211">
        <f t="shared" si="2539"/>
        <v>0</v>
      </c>
      <c r="AY2658" s="163">
        <f t="shared" si="2540"/>
        <v>0</v>
      </c>
      <c r="AZ2658" s="163">
        <f t="shared" si="2541"/>
        <v>0</v>
      </c>
      <c r="BA2658" s="163">
        <f t="shared" si="2542"/>
        <v>0</v>
      </c>
      <c r="BB2658" s="163">
        <f t="shared" si="2543"/>
        <v>0</v>
      </c>
      <c r="BC2658" s="163">
        <f t="shared" si="2544"/>
        <v>0</v>
      </c>
      <c r="BD2658" s="163">
        <f t="shared" si="2545"/>
        <v>0</v>
      </c>
    </row>
    <row r="2659" spans="2:56" x14ac:dyDescent="0.3">
      <c r="B2659" s="176" t="s">
        <v>228</v>
      </c>
      <c r="C2659" s="103"/>
      <c r="D2659" s="104"/>
      <c r="E2659" s="204">
        <f t="shared" si="2532"/>
        <v>0</v>
      </c>
      <c r="F2659" s="103"/>
      <c r="G2659" s="104"/>
      <c r="H2659" s="204">
        <f t="shared" si="2533"/>
        <v>0</v>
      </c>
      <c r="I2659" s="103"/>
      <c r="J2659" s="106"/>
      <c r="K2659" s="206">
        <f t="shared" si="2534"/>
        <v>0</v>
      </c>
      <c r="L2659" s="103"/>
      <c r="M2659" s="106"/>
      <c r="N2659" s="108"/>
      <c r="O2659" s="103"/>
      <c r="P2659" s="108"/>
      <c r="Q2659" s="208">
        <f t="shared" si="2535"/>
        <v>0</v>
      </c>
      <c r="R2659" s="109"/>
      <c r="S2659" s="109"/>
      <c r="T2659" s="210">
        <f t="shared" si="2546"/>
        <v>0</v>
      </c>
      <c r="U2659" s="91"/>
      <c r="V2659" s="103"/>
      <c r="W2659" s="108"/>
      <c r="X2659" s="208">
        <f t="shared" si="2536"/>
        <v>0</v>
      </c>
      <c r="Y2659" s="109"/>
      <c r="Z2659" s="109"/>
      <c r="AA2659" s="210">
        <f t="shared" si="2547"/>
        <v>0</v>
      </c>
      <c r="AB2659" s="91"/>
      <c r="AC2659" s="103"/>
      <c r="AD2659" s="108"/>
      <c r="AE2659" s="208">
        <f t="shared" si="2537"/>
        <v>0</v>
      </c>
      <c r="AF2659" s="109"/>
      <c r="AG2659" s="109"/>
      <c r="AH2659" s="210">
        <f t="shared" si="2548"/>
        <v>0</v>
      </c>
      <c r="AJ2659" s="252"/>
      <c r="AK2659" s="253"/>
      <c r="AL2659" s="254"/>
      <c r="AM2659" s="253"/>
      <c r="AN2659" s="254"/>
      <c r="AO2659" s="253"/>
      <c r="AP2659" s="254"/>
      <c r="AQ2659" s="253"/>
      <c r="AR2659" s="254"/>
      <c r="AS2659" s="253"/>
      <c r="AT2659" s="254"/>
      <c r="AU2659" s="253"/>
      <c r="AV2659" s="163">
        <f t="shared" si="2538"/>
        <v>0</v>
      </c>
      <c r="AW2659" s="211">
        <f t="shared" si="2539"/>
        <v>0</v>
      </c>
      <c r="AY2659" s="163">
        <f t="shared" si="2540"/>
        <v>0</v>
      </c>
      <c r="AZ2659" s="163">
        <f t="shared" si="2541"/>
        <v>0</v>
      </c>
      <c r="BA2659" s="163">
        <f t="shared" si="2542"/>
        <v>0</v>
      </c>
      <c r="BB2659" s="163">
        <f t="shared" si="2543"/>
        <v>0</v>
      </c>
      <c r="BC2659" s="163">
        <f t="shared" si="2544"/>
        <v>0</v>
      </c>
      <c r="BD2659" s="163">
        <f t="shared" si="2545"/>
        <v>0</v>
      </c>
    </row>
    <row r="2660" spans="2:56" x14ac:dyDescent="0.3">
      <c r="B2660" s="176" t="s">
        <v>229</v>
      </c>
      <c r="C2660" s="103"/>
      <c r="D2660" s="104"/>
      <c r="E2660" s="204">
        <f t="shared" si="2532"/>
        <v>0</v>
      </c>
      <c r="F2660" s="103"/>
      <c r="G2660" s="104"/>
      <c r="H2660" s="204">
        <f t="shared" si="2533"/>
        <v>0</v>
      </c>
      <c r="I2660" s="103"/>
      <c r="J2660" s="106"/>
      <c r="K2660" s="206">
        <f t="shared" si="2534"/>
        <v>0</v>
      </c>
      <c r="L2660" s="103"/>
      <c r="M2660" s="106"/>
      <c r="N2660" s="108"/>
      <c r="O2660" s="103"/>
      <c r="P2660" s="108"/>
      <c r="Q2660" s="208">
        <f t="shared" si="2535"/>
        <v>0</v>
      </c>
      <c r="R2660" s="109"/>
      <c r="S2660" s="109"/>
      <c r="T2660" s="210">
        <f t="shared" si="2546"/>
        <v>0</v>
      </c>
      <c r="U2660" s="91"/>
      <c r="V2660" s="103"/>
      <c r="W2660" s="108"/>
      <c r="X2660" s="208">
        <f t="shared" si="2536"/>
        <v>0</v>
      </c>
      <c r="Y2660" s="109"/>
      <c r="Z2660" s="109"/>
      <c r="AA2660" s="210">
        <f t="shared" si="2547"/>
        <v>0</v>
      </c>
      <c r="AB2660" s="91"/>
      <c r="AC2660" s="103"/>
      <c r="AD2660" s="108"/>
      <c r="AE2660" s="208">
        <f t="shared" si="2537"/>
        <v>0</v>
      </c>
      <c r="AF2660" s="109"/>
      <c r="AG2660" s="109"/>
      <c r="AH2660" s="210">
        <f t="shared" si="2548"/>
        <v>0</v>
      </c>
      <c r="AJ2660" s="252"/>
      <c r="AK2660" s="253"/>
      <c r="AL2660" s="254"/>
      <c r="AM2660" s="253"/>
      <c r="AN2660" s="254"/>
      <c r="AO2660" s="253"/>
      <c r="AP2660" s="254"/>
      <c r="AQ2660" s="253"/>
      <c r="AR2660" s="254"/>
      <c r="AS2660" s="253"/>
      <c r="AT2660" s="254"/>
      <c r="AU2660" s="253"/>
      <c r="AV2660" s="163">
        <f t="shared" si="2538"/>
        <v>0</v>
      </c>
      <c r="AW2660" s="211">
        <f t="shared" si="2539"/>
        <v>0</v>
      </c>
      <c r="AY2660" s="163">
        <f t="shared" si="2540"/>
        <v>0</v>
      </c>
      <c r="AZ2660" s="163">
        <f t="shared" si="2541"/>
        <v>0</v>
      </c>
      <c r="BA2660" s="163">
        <f t="shared" si="2542"/>
        <v>0</v>
      </c>
      <c r="BB2660" s="163">
        <f t="shared" si="2543"/>
        <v>0</v>
      </c>
      <c r="BC2660" s="163">
        <f t="shared" si="2544"/>
        <v>0</v>
      </c>
      <c r="BD2660" s="163">
        <f t="shared" si="2545"/>
        <v>0</v>
      </c>
    </row>
    <row r="2661" spans="2:56" x14ac:dyDescent="0.3">
      <c r="B2661" s="176" t="s">
        <v>230</v>
      </c>
      <c r="C2661" s="103"/>
      <c r="D2661" s="104"/>
      <c r="E2661" s="204">
        <f t="shared" si="2532"/>
        <v>0</v>
      </c>
      <c r="F2661" s="103"/>
      <c r="G2661" s="104"/>
      <c r="H2661" s="204">
        <f t="shared" si="2533"/>
        <v>0</v>
      </c>
      <c r="I2661" s="103"/>
      <c r="J2661" s="106"/>
      <c r="K2661" s="206">
        <f t="shared" si="2534"/>
        <v>0</v>
      </c>
      <c r="L2661" s="103"/>
      <c r="M2661" s="106"/>
      <c r="N2661" s="108"/>
      <c r="O2661" s="103"/>
      <c r="P2661" s="108"/>
      <c r="Q2661" s="208">
        <f t="shared" si="2535"/>
        <v>0</v>
      </c>
      <c r="R2661" s="109"/>
      <c r="S2661" s="109"/>
      <c r="T2661" s="210">
        <f t="shared" si="2546"/>
        <v>0</v>
      </c>
      <c r="U2661" s="91"/>
      <c r="V2661" s="103"/>
      <c r="W2661" s="108"/>
      <c r="X2661" s="208">
        <f t="shared" si="2536"/>
        <v>0</v>
      </c>
      <c r="Y2661" s="109"/>
      <c r="Z2661" s="109"/>
      <c r="AA2661" s="210">
        <f t="shared" si="2547"/>
        <v>0</v>
      </c>
      <c r="AB2661" s="91"/>
      <c r="AC2661" s="103"/>
      <c r="AD2661" s="108"/>
      <c r="AE2661" s="208">
        <f t="shared" si="2537"/>
        <v>0</v>
      </c>
      <c r="AF2661" s="109"/>
      <c r="AG2661" s="109"/>
      <c r="AH2661" s="210">
        <f t="shared" si="2548"/>
        <v>0</v>
      </c>
      <c r="AJ2661" s="252"/>
      <c r="AK2661" s="253"/>
      <c r="AL2661" s="254"/>
      <c r="AM2661" s="253"/>
      <c r="AN2661" s="254"/>
      <c r="AO2661" s="253"/>
      <c r="AP2661" s="254"/>
      <c r="AQ2661" s="253"/>
      <c r="AR2661" s="254"/>
      <c r="AS2661" s="253"/>
      <c r="AT2661" s="254"/>
      <c r="AU2661" s="253"/>
      <c r="AV2661" s="163">
        <f t="shared" si="2538"/>
        <v>0</v>
      </c>
      <c r="AW2661" s="211">
        <f t="shared" si="2539"/>
        <v>0</v>
      </c>
      <c r="AY2661" s="163">
        <f t="shared" si="2540"/>
        <v>0</v>
      </c>
      <c r="AZ2661" s="163">
        <f t="shared" si="2541"/>
        <v>0</v>
      </c>
      <c r="BA2661" s="163">
        <f t="shared" si="2542"/>
        <v>0</v>
      </c>
      <c r="BB2661" s="163">
        <f t="shared" si="2543"/>
        <v>0</v>
      </c>
      <c r="BC2661" s="163">
        <f t="shared" si="2544"/>
        <v>0</v>
      </c>
      <c r="BD2661" s="163">
        <f t="shared" si="2545"/>
        <v>0</v>
      </c>
    </row>
    <row r="2662" spans="2:56" x14ac:dyDescent="0.3">
      <c r="B2662" s="176" t="s">
        <v>231</v>
      </c>
      <c r="C2662" s="103"/>
      <c r="D2662" s="104"/>
      <c r="E2662" s="204">
        <f t="shared" si="2532"/>
        <v>0</v>
      </c>
      <c r="F2662" s="103"/>
      <c r="G2662" s="104"/>
      <c r="H2662" s="204">
        <f t="shared" si="2533"/>
        <v>0</v>
      </c>
      <c r="I2662" s="103"/>
      <c r="J2662" s="106"/>
      <c r="K2662" s="206">
        <f t="shared" si="2534"/>
        <v>0</v>
      </c>
      <c r="L2662" s="103"/>
      <c r="M2662" s="106"/>
      <c r="N2662" s="108"/>
      <c r="O2662" s="103"/>
      <c r="P2662" s="108"/>
      <c r="Q2662" s="208">
        <f t="shared" si="2535"/>
        <v>0</v>
      </c>
      <c r="R2662" s="109"/>
      <c r="S2662" s="109"/>
      <c r="T2662" s="210">
        <f t="shared" si="2546"/>
        <v>0</v>
      </c>
      <c r="U2662" s="91"/>
      <c r="V2662" s="103"/>
      <c r="W2662" s="108"/>
      <c r="X2662" s="208">
        <f t="shared" si="2536"/>
        <v>0</v>
      </c>
      <c r="Y2662" s="109"/>
      <c r="Z2662" s="109"/>
      <c r="AA2662" s="210">
        <f t="shared" si="2547"/>
        <v>0</v>
      </c>
      <c r="AB2662" s="91"/>
      <c r="AC2662" s="103"/>
      <c r="AD2662" s="108"/>
      <c r="AE2662" s="208">
        <f t="shared" si="2537"/>
        <v>0</v>
      </c>
      <c r="AF2662" s="109"/>
      <c r="AG2662" s="109"/>
      <c r="AH2662" s="210">
        <f t="shared" si="2548"/>
        <v>0</v>
      </c>
      <c r="AJ2662" s="252"/>
      <c r="AK2662" s="253"/>
      <c r="AL2662" s="254"/>
      <c r="AM2662" s="253"/>
      <c r="AN2662" s="254"/>
      <c r="AO2662" s="253"/>
      <c r="AP2662" s="254"/>
      <c r="AQ2662" s="253"/>
      <c r="AR2662" s="254"/>
      <c r="AS2662" s="253"/>
      <c r="AT2662" s="254"/>
      <c r="AU2662" s="253"/>
      <c r="AV2662" s="163">
        <f t="shared" si="2538"/>
        <v>0</v>
      </c>
      <c r="AW2662" s="211">
        <f t="shared" si="2539"/>
        <v>0</v>
      </c>
      <c r="AY2662" s="163">
        <f t="shared" si="2540"/>
        <v>0</v>
      </c>
      <c r="AZ2662" s="163">
        <f t="shared" si="2541"/>
        <v>0</v>
      </c>
      <c r="BA2662" s="163">
        <f t="shared" si="2542"/>
        <v>0</v>
      </c>
      <c r="BB2662" s="163">
        <f t="shared" si="2543"/>
        <v>0</v>
      </c>
      <c r="BC2662" s="163">
        <f t="shared" si="2544"/>
        <v>0</v>
      </c>
      <c r="BD2662" s="163">
        <f t="shared" si="2545"/>
        <v>0</v>
      </c>
    </row>
    <row r="2663" spans="2:56" x14ac:dyDescent="0.3">
      <c r="B2663" s="212" t="s">
        <v>232</v>
      </c>
      <c r="C2663" s="103"/>
      <c r="D2663" s="104"/>
      <c r="E2663" s="105"/>
      <c r="F2663" s="103"/>
      <c r="G2663" s="104"/>
      <c r="H2663" s="105"/>
      <c r="I2663" s="103"/>
      <c r="J2663" s="106"/>
      <c r="K2663" s="107"/>
      <c r="L2663" s="103"/>
      <c r="M2663" s="106"/>
      <c r="N2663" s="108"/>
      <c r="O2663" s="103"/>
      <c r="P2663" s="108"/>
      <c r="Q2663" s="213"/>
      <c r="R2663" s="109"/>
      <c r="S2663" s="109"/>
      <c r="T2663" s="214"/>
      <c r="U2663" s="91"/>
      <c r="V2663" s="103"/>
      <c r="W2663" s="108"/>
      <c r="X2663" s="213"/>
      <c r="Y2663" s="109"/>
      <c r="Z2663" s="109"/>
      <c r="AA2663" s="214"/>
      <c r="AB2663" s="91"/>
      <c r="AC2663" s="103"/>
      <c r="AD2663" s="108"/>
      <c r="AE2663" s="213"/>
      <c r="AF2663" s="109"/>
      <c r="AG2663" s="109"/>
      <c r="AH2663" s="214"/>
      <c r="AJ2663" s="104"/>
      <c r="AK2663" s="106"/>
      <c r="AL2663" s="108"/>
      <c r="AM2663" s="106"/>
      <c r="AN2663" s="108"/>
      <c r="AO2663" s="106"/>
      <c r="AP2663" s="108"/>
      <c r="AQ2663" s="106"/>
      <c r="AR2663" s="108"/>
      <c r="AS2663" s="106"/>
      <c r="AT2663" s="108"/>
      <c r="AU2663" s="106"/>
      <c r="AV2663" s="106"/>
      <c r="AW2663" s="111"/>
      <c r="AY2663" s="106"/>
      <c r="AZ2663" s="106"/>
      <c r="BA2663" s="106"/>
      <c r="BB2663" s="106"/>
      <c r="BC2663" s="106"/>
      <c r="BD2663" s="106"/>
    </row>
    <row r="2664" spans="2:56" x14ac:dyDescent="0.3">
      <c r="B2664" s="215" t="s">
        <v>233</v>
      </c>
      <c r="C2664" s="103"/>
      <c r="D2664" s="104"/>
      <c r="E2664" s="204">
        <f>IFERROR(D2664/C2664,0)</f>
        <v>0</v>
      </c>
      <c r="F2664" s="103"/>
      <c r="G2664" s="104"/>
      <c r="H2664" s="204">
        <f>IFERROR(G2664/F2664,0)</f>
        <v>0</v>
      </c>
      <c r="I2664" s="103"/>
      <c r="J2664" s="106"/>
      <c r="K2664" s="206">
        <f>IFERROR(J2664/I2664,0)</f>
        <v>0</v>
      </c>
      <c r="L2664" s="103"/>
      <c r="M2664" s="106"/>
      <c r="N2664" s="108"/>
      <c r="O2664" s="103"/>
      <c r="P2664" s="108"/>
      <c r="Q2664" s="208">
        <f t="shared" si="2535"/>
        <v>0</v>
      </c>
      <c r="R2664" s="109"/>
      <c r="S2664" s="109"/>
      <c r="T2664" s="210">
        <f t="shared" si="2546"/>
        <v>0</v>
      </c>
      <c r="U2664" s="91"/>
      <c r="V2664" s="103"/>
      <c r="W2664" s="108"/>
      <c r="X2664" s="208">
        <f t="shared" si="2536"/>
        <v>0</v>
      </c>
      <c r="Y2664" s="109"/>
      <c r="Z2664" s="109"/>
      <c r="AA2664" s="210">
        <f t="shared" si="2547"/>
        <v>0</v>
      </c>
      <c r="AB2664" s="91"/>
      <c r="AC2664" s="103"/>
      <c r="AD2664" s="108"/>
      <c r="AE2664" s="208">
        <f t="shared" si="2537"/>
        <v>0</v>
      </c>
      <c r="AF2664" s="109"/>
      <c r="AG2664" s="109"/>
      <c r="AH2664" s="210">
        <f t="shared" si="2548"/>
        <v>0</v>
      </c>
      <c r="AJ2664" s="104"/>
      <c r="AK2664" s="106"/>
      <c r="AL2664" s="108"/>
      <c r="AM2664" s="106"/>
      <c r="AN2664" s="108"/>
      <c r="AO2664" s="106"/>
      <c r="AP2664" s="108"/>
      <c r="AQ2664" s="106"/>
      <c r="AR2664" s="108"/>
      <c r="AS2664" s="106"/>
      <c r="AT2664" s="108"/>
      <c r="AU2664" s="106"/>
      <c r="AV2664" s="205">
        <f>SUM(AJ2664:AU2664)</f>
        <v>0</v>
      </c>
      <c r="AW2664" s="211">
        <f>T2664-AV2664</f>
        <v>0</v>
      </c>
      <c r="AY2664" s="205">
        <f>SUM(AJ2664:AL2664)</f>
        <v>0</v>
      </c>
      <c r="AZ2664" s="205">
        <f>SUM(AM2664:AO2664)</f>
        <v>0</v>
      </c>
      <c r="BA2664" s="205">
        <f>SUM(AP2664:AR2664)</f>
        <v>0</v>
      </c>
      <c r="BB2664" s="205">
        <f>SUM(AS2664:AU2664)</f>
        <v>0</v>
      </c>
      <c r="BC2664" s="205">
        <f t="shared" si="2544"/>
        <v>0</v>
      </c>
      <c r="BD2664" s="205">
        <f>T2664-BC2664</f>
        <v>0</v>
      </c>
    </row>
    <row r="2665" spans="2:56" x14ac:dyDescent="0.3">
      <c r="B2665" s="215" t="s">
        <v>234</v>
      </c>
      <c r="C2665" s="103"/>
      <c r="D2665" s="104"/>
      <c r="E2665" s="204">
        <f>IFERROR(D2665/C2665,0)</f>
        <v>0</v>
      </c>
      <c r="F2665" s="103"/>
      <c r="G2665" s="104"/>
      <c r="H2665" s="204">
        <f>IFERROR(G2665/F2665,0)</f>
        <v>0</v>
      </c>
      <c r="I2665" s="103"/>
      <c r="J2665" s="106"/>
      <c r="K2665" s="206">
        <f>IFERROR(J2665/I2665,0)</f>
        <v>0</v>
      </c>
      <c r="L2665" s="103"/>
      <c r="M2665" s="106"/>
      <c r="N2665" s="108"/>
      <c r="O2665" s="103"/>
      <c r="P2665" s="108"/>
      <c r="Q2665" s="208">
        <f t="shared" si="2535"/>
        <v>0</v>
      </c>
      <c r="R2665" s="109"/>
      <c r="S2665" s="109"/>
      <c r="T2665" s="210">
        <f t="shared" si="2546"/>
        <v>0</v>
      </c>
      <c r="U2665" s="91"/>
      <c r="V2665" s="103"/>
      <c r="W2665" s="108"/>
      <c r="X2665" s="208">
        <f t="shared" si="2536"/>
        <v>0</v>
      </c>
      <c r="Y2665" s="109"/>
      <c r="Z2665" s="109"/>
      <c r="AA2665" s="210">
        <f t="shared" si="2547"/>
        <v>0</v>
      </c>
      <c r="AB2665" s="91"/>
      <c r="AC2665" s="103"/>
      <c r="AD2665" s="108"/>
      <c r="AE2665" s="208">
        <f t="shared" si="2537"/>
        <v>0</v>
      </c>
      <c r="AF2665" s="109"/>
      <c r="AG2665" s="109"/>
      <c r="AH2665" s="210">
        <f t="shared" si="2548"/>
        <v>0</v>
      </c>
      <c r="AJ2665" s="104"/>
      <c r="AK2665" s="106"/>
      <c r="AL2665" s="108"/>
      <c r="AM2665" s="106"/>
      <c r="AN2665" s="108"/>
      <c r="AO2665" s="106"/>
      <c r="AP2665" s="108"/>
      <c r="AQ2665" s="106"/>
      <c r="AR2665" s="108"/>
      <c r="AS2665" s="106"/>
      <c r="AT2665" s="108"/>
      <c r="AU2665" s="106"/>
      <c r="AV2665" s="205">
        <f>SUM(AJ2665:AU2665)</f>
        <v>0</v>
      </c>
      <c r="AW2665" s="211">
        <f>T2665-AV2665</f>
        <v>0</v>
      </c>
      <c r="AY2665" s="205">
        <f>SUM(AJ2665:AL2665)</f>
        <v>0</v>
      </c>
      <c r="AZ2665" s="205">
        <f>SUM(AM2665:AO2665)</f>
        <v>0</v>
      </c>
      <c r="BA2665" s="205">
        <f>SUM(AP2665:AR2665)</f>
        <v>0</v>
      </c>
      <c r="BB2665" s="205">
        <f>SUM(AS2665:AU2665)</f>
        <v>0</v>
      </c>
      <c r="BC2665" s="205">
        <f t="shared" si="2544"/>
        <v>0</v>
      </c>
      <c r="BD2665" s="205">
        <f>T2665-BC2665</f>
        <v>0</v>
      </c>
    </row>
    <row r="2666" spans="2:56" s="124" customFormat="1" ht="13.2" thickBot="1" x14ac:dyDescent="0.35">
      <c r="B2666" s="216" t="s">
        <v>235</v>
      </c>
      <c r="C2666" s="259"/>
      <c r="D2666" s="260"/>
      <c r="E2666" s="219">
        <f>IFERROR(D2666/C2666,0)</f>
        <v>0</v>
      </c>
      <c r="F2666" s="259"/>
      <c r="G2666" s="260"/>
      <c r="H2666" s="219">
        <f>IFERROR(G2666/F2666,0)</f>
        <v>0</v>
      </c>
      <c r="I2666" s="259"/>
      <c r="J2666" s="261"/>
      <c r="K2666" s="221">
        <f>IFERROR(J2666/I2666,0)</f>
        <v>0</v>
      </c>
      <c r="L2666" s="259"/>
      <c r="M2666" s="261"/>
      <c r="N2666" s="262"/>
      <c r="O2666" s="259"/>
      <c r="P2666" s="262"/>
      <c r="Q2666" s="223">
        <f t="shared" si="2535"/>
        <v>0</v>
      </c>
      <c r="R2666" s="263"/>
      <c r="S2666" s="263"/>
      <c r="T2666" s="225">
        <f t="shared" si="2546"/>
        <v>0</v>
      </c>
      <c r="U2666" s="121"/>
      <c r="V2666" s="259"/>
      <c r="W2666" s="262"/>
      <c r="X2666" s="223">
        <f t="shared" si="2536"/>
        <v>0</v>
      </c>
      <c r="Y2666" s="263"/>
      <c r="Z2666" s="263"/>
      <c r="AA2666" s="225">
        <f t="shared" si="2547"/>
        <v>0</v>
      </c>
      <c r="AB2666" s="121"/>
      <c r="AC2666" s="259"/>
      <c r="AD2666" s="262"/>
      <c r="AE2666" s="223">
        <f t="shared" si="2537"/>
        <v>0</v>
      </c>
      <c r="AF2666" s="263"/>
      <c r="AG2666" s="263"/>
      <c r="AH2666" s="225">
        <f t="shared" si="2548"/>
        <v>0</v>
      </c>
      <c r="AJ2666" s="264"/>
      <c r="AK2666" s="265"/>
      <c r="AL2666" s="266"/>
      <c r="AM2666" s="265"/>
      <c r="AN2666" s="266"/>
      <c r="AO2666" s="265"/>
      <c r="AP2666" s="266"/>
      <c r="AQ2666" s="265"/>
      <c r="AR2666" s="266"/>
      <c r="AS2666" s="265"/>
      <c r="AT2666" s="266"/>
      <c r="AU2666" s="265"/>
      <c r="AV2666" s="267">
        <f>SUM(AJ2666:AU2666)</f>
        <v>0</v>
      </c>
      <c r="AW2666" s="226">
        <f>T2666-AV2666</f>
        <v>0</v>
      </c>
      <c r="AX2666" s="198"/>
      <c r="AY2666" s="267">
        <f>SUM(AJ2666:AL2666)</f>
        <v>0</v>
      </c>
      <c r="AZ2666" s="267">
        <f>SUM(AM2666:AO2666)</f>
        <v>0</v>
      </c>
      <c r="BA2666" s="267">
        <f>SUM(AP2666:AR2666)</f>
        <v>0</v>
      </c>
      <c r="BB2666" s="267">
        <f>SUM(AS2666:AU2666)</f>
        <v>0</v>
      </c>
      <c r="BC2666" s="267">
        <f t="shared" si="2544"/>
        <v>0</v>
      </c>
      <c r="BD2666" s="267">
        <f>T2666-BC2666</f>
        <v>0</v>
      </c>
    </row>
    <row r="2667" spans="2:56" ht="13.2" thickBot="1" x14ac:dyDescent="0.35">
      <c r="B2667" s="227" t="s">
        <v>236</v>
      </c>
      <c r="C2667" s="137">
        <f>SUM(C2465,C2616,C2638,C2666)</f>
        <v>8768660</v>
      </c>
      <c r="D2667" s="138">
        <f>SUM(D2465,D2616,D2638,D2666)</f>
        <v>8668993.8899999987</v>
      </c>
      <c r="E2667" s="139">
        <f>IFERROR(D2667/C2667,0)</f>
        <v>0.98863382660520516</v>
      </c>
      <c r="F2667" s="137">
        <f>SUM(F2465,F2616,F2638,F2666)</f>
        <v>9006844</v>
      </c>
      <c r="G2667" s="138">
        <f>SUM(G2465,G2616,G2638,G2666)</f>
        <v>8887690.8599999994</v>
      </c>
      <c r="H2667" s="139">
        <f>IFERROR(G2667/F2667,0)</f>
        <v>0.98677082227692625</v>
      </c>
      <c r="I2667" s="137">
        <f>SUM(I2465,I2616,I2638,I2666)</f>
        <v>8764711</v>
      </c>
      <c r="J2667" s="140">
        <f>SUM(J2465,J2616,J2638,J2666)</f>
        <v>8700781.9600000009</v>
      </c>
      <c r="K2667" s="141">
        <f>IFERROR(J2667/I2667,0)</f>
        <v>0.99270608694342588</v>
      </c>
      <c r="L2667" s="137">
        <f>SUM(L2465,L2616,L2638,L2666)</f>
        <v>9865067</v>
      </c>
      <c r="M2667" s="140">
        <f>SUM(M2465,M2616,M2638,M2666)</f>
        <v>9994817</v>
      </c>
      <c r="N2667" s="142">
        <f>SUM(N2465,N2616,N2638,N2666)</f>
        <v>0</v>
      </c>
      <c r="O2667" s="137">
        <f>SUM(O2465,O2616,O2638,O2666)</f>
        <v>9464958.1117461994</v>
      </c>
      <c r="P2667" s="142">
        <f>SUM(P2465,P2616,P2638,P2666)</f>
        <v>35750</v>
      </c>
      <c r="Q2667" s="228">
        <f t="shared" si="2535"/>
        <v>9500708.1117461994</v>
      </c>
      <c r="R2667" s="142">
        <f>SUM(R2465,R2616,R2638,R2666)</f>
        <v>0</v>
      </c>
      <c r="S2667" s="142">
        <f>SUM(S2465,S2616,S2638,S2666)</f>
        <v>0</v>
      </c>
      <c r="T2667" s="229">
        <f t="shared" si="2546"/>
        <v>9500708.1117461994</v>
      </c>
      <c r="U2667" s="92"/>
      <c r="V2667" s="137">
        <f>SUM(V2465,V2616,V2638,V2666)</f>
        <v>216540</v>
      </c>
      <c r="W2667" s="142">
        <f>SUM(W2465,W2616,W2638,W2666)</f>
        <v>0</v>
      </c>
      <c r="X2667" s="228">
        <f t="shared" si="2536"/>
        <v>216540</v>
      </c>
      <c r="Y2667" s="142">
        <f>SUM(Y2465,Y2616,Y2638,Y2666)</f>
        <v>0</v>
      </c>
      <c r="Z2667" s="142">
        <f>SUM(Z2465,Z2616,Z2638,Z2666)</f>
        <v>0</v>
      </c>
      <c r="AA2667" s="229">
        <f t="shared" si="2547"/>
        <v>216540</v>
      </c>
      <c r="AB2667" s="92"/>
      <c r="AC2667" s="137">
        <f>SUM(AC2465,AC2616,AC2638,AC2666)</f>
        <v>226263</v>
      </c>
      <c r="AD2667" s="142">
        <f>SUM(AD2465,AD2616,AD2638,AD2666)</f>
        <v>0</v>
      </c>
      <c r="AE2667" s="228">
        <f t="shared" si="2537"/>
        <v>226263</v>
      </c>
      <c r="AF2667" s="142">
        <f>SUM(AF2465,AF2616,AF2638,AF2666)</f>
        <v>0</v>
      </c>
      <c r="AG2667" s="142">
        <f>SUM(AG2465,AG2616,AG2638,AG2666)</f>
        <v>0</v>
      </c>
      <c r="AH2667" s="229">
        <f t="shared" si="2548"/>
        <v>226263</v>
      </c>
      <c r="AJ2667" s="138">
        <f t="shared" ref="AJ2667:AU2667" si="2549">SUM(AJ2465,AJ2616,AJ2638,AJ2666)</f>
        <v>794895.67597885011</v>
      </c>
      <c r="AK2667" s="140">
        <f t="shared" si="2549"/>
        <v>661045.67597885011</v>
      </c>
      <c r="AL2667" s="142">
        <f t="shared" si="2549"/>
        <v>819870.67597885011</v>
      </c>
      <c r="AM2667" s="140">
        <f t="shared" si="2549"/>
        <v>809220.67597885011</v>
      </c>
      <c r="AN2667" s="142">
        <f t="shared" si="2549"/>
        <v>787895.67597885011</v>
      </c>
      <c r="AO2667" s="140">
        <f t="shared" si="2549"/>
        <v>752430.67597885011</v>
      </c>
      <c r="AP2667" s="142">
        <f t="shared" si="2549"/>
        <v>773195.67597885011</v>
      </c>
      <c r="AQ2667" s="140">
        <f t="shared" si="2549"/>
        <v>773195.67597885011</v>
      </c>
      <c r="AR2667" s="142">
        <f t="shared" si="2549"/>
        <v>1166568.6759788501</v>
      </c>
      <c r="AS2667" s="140">
        <f t="shared" si="2549"/>
        <v>771200.67597885011</v>
      </c>
      <c r="AT2667" s="142">
        <f t="shared" si="2549"/>
        <v>773195.67597885011</v>
      </c>
      <c r="AU2667" s="140">
        <f t="shared" si="2549"/>
        <v>617992.67597884848</v>
      </c>
      <c r="AV2667" s="140">
        <f>SUM(AJ2667:AU2667)</f>
        <v>9500708.1117462013</v>
      </c>
      <c r="AW2667" s="146">
        <f>T2667-AV2667</f>
        <v>0</v>
      </c>
      <c r="AY2667" s="140">
        <f>SUM(AJ2667:AL2667)</f>
        <v>2275812.0279365503</v>
      </c>
      <c r="AZ2667" s="140">
        <f>SUM(AM2667:AO2667)</f>
        <v>2349547.0279365503</v>
      </c>
      <c r="BA2667" s="140">
        <f>SUM(AP2667:AR2667)</f>
        <v>2712960.0279365503</v>
      </c>
      <c r="BB2667" s="140">
        <f>SUM(AS2667:AU2667)</f>
        <v>2162389.0279365489</v>
      </c>
      <c r="BC2667" s="140">
        <f t="shared" si="2544"/>
        <v>9500708.1117461994</v>
      </c>
      <c r="BD2667" s="140">
        <f>T2667-BC2667</f>
        <v>0</v>
      </c>
    </row>
    <row r="2668" spans="2:56" ht="15" thickBot="1" x14ac:dyDescent="0.35">
      <c r="B2668" s="285" t="s">
        <v>248</v>
      </c>
      <c r="C2668" s="273"/>
      <c r="D2668" s="274"/>
      <c r="E2668" s="275"/>
      <c r="F2668" s="273"/>
      <c r="G2668" s="274"/>
      <c r="H2668" s="275"/>
      <c r="I2668" s="273"/>
      <c r="J2668" s="276"/>
      <c r="K2668" s="277"/>
      <c r="L2668" s="273"/>
      <c r="M2668" s="276"/>
      <c r="N2668" s="278"/>
      <c r="O2668" s="273"/>
      <c r="P2668" s="279"/>
      <c r="Q2668" s="279"/>
      <c r="R2668" s="279"/>
      <c r="S2668" s="279"/>
      <c r="T2668" s="280"/>
      <c r="U2668" s="92"/>
      <c r="V2668" s="281"/>
      <c r="W2668" s="279"/>
      <c r="X2668" s="279"/>
      <c r="Y2668" s="279"/>
      <c r="Z2668" s="279"/>
      <c r="AA2668" s="280"/>
      <c r="AB2668" s="92"/>
      <c r="AC2668" s="281"/>
      <c r="AD2668" s="279"/>
      <c r="AE2668" s="279"/>
      <c r="AF2668" s="279"/>
      <c r="AG2668" s="279"/>
      <c r="AH2668" s="280"/>
      <c r="AJ2668" s="238"/>
      <c r="AK2668" s="238"/>
      <c r="AL2668" s="238"/>
      <c r="AM2668" s="238"/>
      <c r="AN2668" s="238"/>
      <c r="AO2668" s="238"/>
      <c r="AP2668" s="238"/>
      <c r="AQ2668" s="238"/>
      <c r="AR2668" s="238"/>
      <c r="AS2668" s="238"/>
      <c r="AT2668" s="238"/>
      <c r="AU2668" s="238"/>
      <c r="AV2668" s="238"/>
      <c r="AW2668" s="239"/>
      <c r="AY2668" s="238"/>
      <c r="AZ2668" s="238"/>
      <c r="BA2668" s="238"/>
      <c r="BB2668" s="238"/>
      <c r="BC2668" s="238"/>
      <c r="BD2668" s="238"/>
    </row>
    <row r="2669" spans="2:56" ht="13.2" thickBot="1" x14ac:dyDescent="0.35">
      <c r="B2669" s="136" t="s">
        <v>49</v>
      </c>
      <c r="C2669" s="137">
        <f>SUM(C2670,C2686,C2817)</f>
        <v>21037115</v>
      </c>
      <c r="D2669" s="138">
        <f>SUM(D2670,D2686,D2817)</f>
        <v>19815892.91</v>
      </c>
      <c r="E2669" s="139">
        <f t="shared" ref="E2669:E2732" si="2550">IFERROR(D2669/C2669,0)</f>
        <v>0.94194916508275972</v>
      </c>
      <c r="F2669" s="137">
        <f>SUM(F2670,F2686,F2817)</f>
        <v>25150006</v>
      </c>
      <c r="G2669" s="138">
        <f>SUM(G2670,G2686,G2817)</f>
        <v>28543783.719999999</v>
      </c>
      <c r="H2669" s="139">
        <f t="shared" ref="H2669:H2732" si="2551">IFERROR(G2669/F2669,0)</f>
        <v>1.1349414278469754</v>
      </c>
      <c r="I2669" s="137">
        <f>SUM(I2670,I2686,I2817)</f>
        <v>35581394</v>
      </c>
      <c r="J2669" s="140">
        <f>SUM(J2670,J2686,J2817)</f>
        <v>52759814.719999999</v>
      </c>
      <c r="K2669" s="141">
        <f t="shared" ref="K2669:K2732" si="2552">IFERROR(J2669/I2669,0)</f>
        <v>1.4827922346156532</v>
      </c>
      <c r="L2669" s="137">
        <f>SUM(L2670,L2686,L2817)</f>
        <v>35982790</v>
      </c>
      <c r="M2669" s="140">
        <f>SUM(M2670,M2686,M2817)</f>
        <v>35947261</v>
      </c>
      <c r="N2669" s="142">
        <f>SUM(N2670,N2686,N2817)</f>
        <v>0</v>
      </c>
      <c r="O2669" s="137">
        <f>SUM(O2670,O2686,O2817)</f>
        <v>26816059.594862163</v>
      </c>
      <c r="P2669" s="142">
        <f>SUM(P2670,P2686,P2817)</f>
        <v>550500</v>
      </c>
      <c r="Q2669" s="143">
        <f t="shared" ref="Q2669:Q2732" si="2553">SUM(O2669:P2669)</f>
        <v>27366559.594862163</v>
      </c>
      <c r="R2669" s="144">
        <f>SUM(R2670,R2686,R2817)</f>
        <v>0</v>
      </c>
      <c r="S2669" s="144">
        <f>SUM(S2670,S2686,S2817)</f>
        <v>0</v>
      </c>
      <c r="T2669" s="145">
        <f>SUM(Q2669:S2669)</f>
        <v>27366559.594862163</v>
      </c>
      <c r="U2669" s="91"/>
      <c r="V2669" s="137">
        <f>SUM(V2670,V2686,V2817)</f>
        <v>15860761</v>
      </c>
      <c r="W2669" s="142">
        <f>SUM(W2670,W2686,W2817)</f>
        <v>0</v>
      </c>
      <c r="X2669" s="143">
        <f t="shared" ref="X2669:X2732" si="2554">SUM(V2669:W2669)</f>
        <v>15860761</v>
      </c>
      <c r="Y2669" s="144">
        <f>SUM(Y2670,Y2686,Y2817)</f>
        <v>0</v>
      </c>
      <c r="Z2669" s="144">
        <f>SUM(Z2670,Z2686,Z2817)</f>
        <v>0</v>
      </c>
      <c r="AA2669" s="145">
        <f>SUM(X2669:Z2669)</f>
        <v>15860761</v>
      </c>
      <c r="AB2669" s="91"/>
      <c r="AC2669" s="137">
        <f>SUM(AC2670,AC2686,AC2817)</f>
        <v>16856718</v>
      </c>
      <c r="AD2669" s="142">
        <f>SUM(AD2670,AD2686,AD2817)</f>
        <v>0</v>
      </c>
      <c r="AE2669" s="143">
        <f t="shared" ref="AE2669:AE2732" si="2555">SUM(AC2669:AD2669)</f>
        <v>16856718</v>
      </c>
      <c r="AF2669" s="142">
        <f>SUM(AF2670,AF2686,AF2817)</f>
        <v>0</v>
      </c>
      <c r="AG2669" s="142">
        <f>SUM(AG2670,AG2686,AG2817)</f>
        <v>0</v>
      </c>
      <c r="AH2669" s="145">
        <f>SUM(AE2669:AG2669)</f>
        <v>16856718</v>
      </c>
      <c r="AJ2669" s="138">
        <f t="shared" ref="AJ2669:AU2669" si="2556">SUM(AJ2670,AJ2686,AJ2817)</f>
        <v>2369414.6299051801</v>
      </c>
      <c r="AK2669" s="140">
        <f t="shared" si="2556"/>
        <v>2249514.6299051801</v>
      </c>
      <c r="AL2669" s="142">
        <f t="shared" si="2556"/>
        <v>2291849.6299051801</v>
      </c>
      <c r="AM2669" s="140">
        <f t="shared" si="2556"/>
        <v>2433014.6299051801</v>
      </c>
      <c r="AN2669" s="142">
        <f t="shared" si="2556"/>
        <v>2381914.6299051801</v>
      </c>
      <c r="AO2669" s="140">
        <f t="shared" si="2556"/>
        <v>2263249.6299051801</v>
      </c>
      <c r="AP2669" s="142">
        <f t="shared" si="2556"/>
        <v>2271414.6299051801</v>
      </c>
      <c r="AQ2669" s="140">
        <f t="shared" si="2556"/>
        <v>2272748.6299051801</v>
      </c>
      <c r="AR2669" s="142">
        <f t="shared" si="2556"/>
        <v>2465548.6299051805</v>
      </c>
      <c r="AS2669" s="140">
        <f t="shared" si="2556"/>
        <v>2273364.6299051801</v>
      </c>
      <c r="AT2669" s="142">
        <f t="shared" si="2556"/>
        <v>2355614.6299051801</v>
      </c>
      <c r="AU2669" s="140">
        <f t="shared" si="2556"/>
        <v>1738910.6659051802</v>
      </c>
      <c r="AV2669" s="140">
        <f t="shared" ref="AV2669:AV2732" si="2557">SUM(AJ2669:AU2669)</f>
        <v>27366559.594862156</v>
      </c>
      <c r="AW2669" s="146">
        <f t="shared" ref="AW2669:AW2732" si="2558">T2669-AV2669</f>
        <v>0</v>
      </c>
      <c r="AY2669" s="140">
        <f t="shared" ref="AY2669:AY2732" si="2559">SUM(AJ2669:AL2669)</f>
        <v>6910778.8897155402</v>
      </c>
      <c r="AZ2669" s="140">
        <f t="shared" ref="AZ2669:AZ2732" si="2560">SUM(AM2669:AO2669)</f>
        <v>7078178.8897155402</v>
      </c>
      <c r="BA2669" s="140">
        <f t="shared" ref="BA2669:BA2732" si="2561">SUM(AP2669:AR2669)</f>
        <v>7009711.8897155412</v>
      </c>
      <c r="BB2669" s="140">
        <f t="shared" ref="BB2669:BB2732" si="2562">SUM(AS2669:AU2669)</f>
        <v>6367889.9257155405</v>
      </c>
      <c r="BC2669" s="140">
        <f t="shared" ref="BC2669:BC2732" si="2563">SUM(AY2669,AZ2669,BA2669,BB2669)</f>
        <v>27366559.594862159</v>
      </c>
      <c r="BD2669" s="140">
        <f t="shared" ref="BD2669:BD2732" si="2564">T2669-BC2669</f>
        <v>0</v>
      </c>
    </row>
    <row r="2670" spans="2:56" x14ac:dyDescent="0.3">
      <c r="B2670" s="148" t="s">
        <v>50</v>
      </c>
      <c r="C2670" s="149">
        <f>SUM(C2671,C2681)</f>
        <v>7910842</v>
      </c>
      <c r="D2670" s="150">
        <f>SUM(D2671,D2681)</f>
        <v>7867746.4699999997</v>
      </c>
      <c r="E2670" s="151">
        <f t="shared" si="2550"/>
        <v>0.99455234600817455</v>
      </c>
      <c r="F2670" s="149">
        <f>SUM(F2671,F2681)</f>
        <v>13353125</v>
      </c>
      <c r="G2670" s="150">
        <f>SUM(G2671,G2681)</f>
        <v>13169066.01</v>
      </c>
      <c r="H2670" s="151">
        <f t="shared" si="2551"/>
        <v>0.9862160363210859</v>
      </c>
      <c r="I2670" s="149">
        <f>SUM(I2671,I2681)</f>
        <v>17125247</v>
      </c>
      <c r="J2670" s="152">
        <f>SUM(J2671,J2681)</f>
        <v>34314878.600000001</v>
      </c>
      <c r="K2670" s="153">
        <f t="shared" si="2552"/>
        <v>2.0037596304450385</v>
      </c>
      <c r="L2670" s="149">
        <f>SUM(L2671,L2681)</f>
        <v>19119941</v>
      </c>
      <c r="M2670" s="152">
        <f>SUM(M2671,M2681)</f>
        <v>18584412</v>
      </c>
      <c r="N2670" s="154">
        <f>SUM(N2671,N2681)</f>
        <v>0</v>
      </c>
      <c r="O2670" s="149">
        <f>SUM(O2671,O2681)</f>
        <v>14634583.594862163</v>
      </c>
      <c r="P2670" s="154">
        <f>SUM(P2671,P2681)</f>
        <v>0</v>
      </c>
      <c r="Q2670" s="155">
        <f t="shared" si="2553"/>
        <v>14634583.594862163</v>
      </c>
      <c r="R2670" s="154">
        <f>SUM(R2671,R2681)</f>
        <v>0</v>
      </c>
      <c r="S2670" s="154">
        <f>SUM(S2671,S2681)</f>
        <v>0</v>
      </c>
      <c r="T2670" s="156">
        <f t="shared" ref="T2670:T2733" si="2565">SUM(Q2670:S2670)</f>
        <v>14634583.594862163</v>
      </c>
      <c r="U2670" s="157"/>
      <c r="V2670" s="149">
        <f>SUM(V2671,V2681)</f>
        <v>0</v>
      </c>
      <c r="W2670" s="154">
        <f>SUM(W2671,W2681)</f>
        <v>0</v>
      </c>
      <c r="X2670" s="155">
        <f t="shared" si="2554"/>
        <v>0</v>
      </c>
      <c r="Y2670" s="154">
        <f>SUM(Y2671,Y2681)</f>
        <v>0</v>
      </c>
      <c r="Z2670" s="154">
        <f>SUM(Z2671,Z2681)</f>
        <v>0</v>
      </c>
      <c r="AA2670" s="156">
        <f t="shared" ref="AA2670:AA2733" si="2566">SUM(X2670:Z2670)</f>
        <v>0</v>
      </c>
      <c r="AB2670" s="157"/>
      <c r="AC2670" s="149">
        <f>SUM(AC2671,AC2681)</f>
        <v>0</v>
      </c>
      <c r="AD2670" s="154">
        <f>SUM(AD2671,AD2681)</f>
        <v>0</v>
      </c>
      <c r="AE2670" s="155">
        <f t="shared" si="2555"/>
        <v>0</v>
      </c>
      <c r="AF2670" s="154">
        <f>SUM(AF2671,AF2681)</f>
        <v>0</v>
      </c>
      <c r="AG2670" s="154">
        <f>SUM(AG2671,AG2681)</f>
        <v>0</v>
      </c>
      <c r="AH2670" s="156">
        <f t="shared" ref="AH2670:AH2733" si="2567">SUM(AE2670:AG2670)</f>
        <v>0</v>
      </c>
      <c r="AJ2670" s="150">
        <f t="shared" ref="AJ2670:AU2670" si="2568">SUM(AJ2671,AJ2681)</f>
        <v>1219548.6329051801</v>
      </c>
      <c r="AK2670" s="152">
        <f t="shared" si="2568"/>
        <v>1099548.6329051803</v>
      </c>
      <c r="AL2670" s="154">
        <f t="shared" si="2568"/>
        <v>1124483.6329051803</v>
      </c>
      <c r="AM2670" s="152">
        <f t="shared" si="2568"/>
        <v>1219548.6329051801</v>
      </c>
      <c r="AN2670" s="154">
        <f t="shared" si="2568"/>
        <v>1219548.6329051801</v>
      </c>
      <c r="AO2670" s="152">
        <f t="shared" si="2568"/>
        <v>1128883.6329051803</v>
      </c>
      <c r="AP2670" s="154">
        <f t="shared" si="2568"/>
        <v>1219548.6329051801</v>
      </c>
      <c r="AQ2670" s="152">
        <f t="shared" si="2568"/>
        <v>1219548.6329051801</v>
      </c>
      <c r="AR2670" s="154">
        <f t="shared" si="2568"/>
        <v>1413682.6329051806</v>
      </c>
      <c r="AS2670" s="152">
        <f t="shared" si="2568"/>
        <v>1219548.6329051801</v>
      </c>
      <c r="AT2670" s="154">
        <f t="shared" si="2568"/>
        <v>1219548.6329051801</v>
      </c>
      <c r="AU2670" s="152">
        <f t="shared" si="2568"/>
        <v>1331144.6329051792</v>
      </c>
      <c r="AV2670" s="152">
        <f t="shared" si="2557"/>
        <v>14634583.594862161</v>
      </c>
      <c r="AW2670" s="158">
        <f t="shared" si="2558"/>
        <v>0</v>
      </c>
      <c r="AY2670" s="152">
        <f t="shared" si="2559"/>
        <v>3443580.8987155408</v>
      </c>
      <c r="AZ2670" s="152">
        <f t="shared" si="2560"/>
        <v>3567980.8987155408</v>
      </c>
      <c r="BA2670" s="152">
        <f t="shared" si="2561"/>
        <v>3852779.8987155408</v>
      </c>
      <c r="BB2670" s="152">
        <f t="shared" si="2562"/>
        <v>3770241.8987155394</v>
      </c>
      <c r="BC2670" s="152">
        <f t="shared" si="2563"/>
        <v>14634583.594862161</v>
      </c>
      <c r="BD2670" s="152">
        <f t="shared" si="2564"/>
        <v>0</v>
      </c>
    </row>
    <row r="2671" spans="2:56" x14ac:dyDescent="0.3">
      <c r="B2671" s="159" t="s">
        <v>51</v>
      </c>
      <c r="C2671" s="160">
        <f>SUM(C2672:C2680)</f>
        <v>6828559</v>
      </c>
      <c r="D2671" s="161">
        <f>SUM(D2672:D2680)</f>
        <v>6796993.0899999999</v>
      </c>
      <c r="E2671" s="162">
        <f t="shared" si="2550"/>
        <v>0.99537736878307703</v>
      </c>
      <c r="F2671" s="160">
        <f>SUM(F2672:F2680)</f>
        <v>11310089</v>
      </c>
      <c r="G2671" s="161">
        <f>SUM(G2672:G2680)</f>
        <v>11132002.52</v>
      </c>
      <c r="H2671" s="162">
        <f t="shared" si="2551"/>
        <v>0.98425419287151494</v>
      </c>
      <c r="I2671" s="160">
        <f>SUM(I2672:I2680)</f>
        <v>14264775</v>
      </c>
      <c r="J2671" s="163">
        <f>SUM(J2672:J2680)</f>
        <v>14247066.470000001</v>
      </c>
      <c r="K2671" s="164">
        <f t="shared" si="2552"/>
        <v>0.99875858329346245</v>
      </c>
      <c r="L2671" s="160">
        <f>SUM(L2672:L2680)</f>
        <v>15754794</v>
      </c>
      <c r="M2671" s="163">
        <f>SUM(M2672:M2680)</f>
        <v>15654694</v>
      </c>
      <c r="N2671" s="165">
        <f>SUM(N2672:N2680)</f>
        <v>0</v>
      </c>
      <c r="O2671" s="160">
        <f>SUM(O2672:O2680)</f>
        <v>11810145.755743872</v>
      </c>
      <c r="P2671" s="165">
        <f>SUM(P2672:P2680)</f>
        <v>0</v>
      </c>
      <c r="Q2671" s="166">
        <f t="shared" si="2553"/>
        <v>11810145.755743872</v>
      </c>
      <c r="R2671" s="165">
        <f>SUM(R2672:R2680)</f>
        <v>0</v>
      </c>
      <c r="S2671" s="165">
        <f>SUM(S2672:S2680)</f>
        <v>0</v>
      </c>
      <c r="T2671" s="167">
        <f t="shared" si="2565"/>
        <v>11810145.755743872</v>
      </c>
      <c r="U2671" s="157"/>
      <c r="V2671" s="160">
        <f>SUM(V2672:V2680)</f>
        <v>0</v>
      </c>
      <c r="W2671" s="165">
        <f>SUM(W2672:W2680)</f>
        <v>0</v>
      </c>
      <c r="X2671" s="166">
        <f t="shared" si="2554"/>
        <v>0</v>
      </c>
      <c r="Y2671" s="165">
        <f>SUM(Y2672:Y2680)</f>
        <v>0</v>
      </c>
      <c r="Z2671" s="165">
        <f>SUM(Z2672:Z2680)</f>
        <v>0</v>
      </c>
      <c r="AA2671" s="167">
        <f t="shared" si="2566"/>
        <v>0</v>
      </c>
      <c r="AB2671" s="157"/>
      <c r="AC2671" s="160">
        <f>SUM(AC2672:AC2680)</f>
        <v>0</v>
      </c>
      <c r="AD2671" s="165">
        <f>SUM(AD2672:AD2680)</f>
        <v>0</v>
      </c>
      <c r="AE2671" s="166">
        <f t="shared" si="2555"/>
        <v>0</v>
      </c>
      <c r="AF2671" s="165">
        <f>SUM(AF2672:AF2680)</f>
        <v>0</v>
      </c>
      <c r="AG2671" s="165">
        <f>SUM(AG2672:AG2680)</f>
        <v>0</v>
      </c>
      <c r="AH2671" s="167">
        <f t="shared" si="2567"/>
        <v>0</v>
      </c>
      <c r="AJ2671" s="161">
        <f t="shared" ref="AJ2671:AU2671" si="2569">SUM(AJ2672:AJ2680)</f>
        <v>984178.81297865591</v>
      </c>
      <c r="AK2671" s="163">
        <f t="shared" si="2569"/>
        <v>864178.81297865615</v>
      </c>
      <c r="AL2671" s="165">
        <f t="shared" si="2569"/>
        <v>889113.81297865615</v>
      </c>
      <c r="AM2671" s="163">
        <f t="shared" si="2569"/>
        <v>984178.81297865591</v>
      </c>
      <c r="AN2671" s="165">
        <f t="shared" si="2569"/>
        <v>984178.81297865591</v>
      </c>
      <c r="AO2671" s="163">
        <f t="shared" si="2569"/>
        <v>893513.81297865615</v>
      </c>
      <c r="AP2671" s="165">
        <f t="shared" si="2569"/>
        <v>984178.81297865591</v>
      </c>
      <c r="AQ2671" s="163">
        <f t="shared" si="2569"/>
        <v>984178.81297865591</v>
      </c>
      <c r="AR2671" s="165">
        <f t="shared" si="2569"/>
        <v>1178312.8129786563</v>
      </c>
      <c r="AS2671" s="163">
        <f t="shared" si="2569"/>
        <v>984178.81297865591</v>
      </c>
      <c r="AT2671" s="165">
        <f t="shared" si="2569"/>
        <v>984178.81297865591</v>
      </c>
      <c r="AU2671" s="163">
        <f t="shared" si="2569"/>
        <v>1095774.8129786551</v>
      </c>
      <c r="AV2671" s="163">
        <f t="shared" si="2557"/>
        <v>11810145.755743871</v>
      </c>
      <c r="AW2671" s="168">
        <f t="shared" si="2558"/>
        <v>0</v>
      </c>
      <c r="AY2671" s="163">
        <f t="shared" si="2559"/>
        <v>2737471.4389359681</v>
      </c>
      <c r="AZ2671" s="163">
        <f t="shared" si="2560"/>
        <v>2861871.4389359681</v>
      </c>
      <c r="BA2671" s="163">
        <f t="shared" si="2561"/>
        <v>3146670.4389359681</v>
      </c>
      <c r="BB2671" s="163">
        <f t="shared" si="2562"/>
        <v>3064132.4389359672</v>
      </c>
      <c r="BC2671" s="163">
        <f t="shared" si="2563"/>
        <v>11810145.755743871</v>
      </c>
      <c r="BD2671" s="163">
        <f t="shared" si="2564"/>
        <v>0</v>
      </c>
    </row>
    <row r="2672" spans="2:56" x14ac:dyDescent="0.3">
      <c r="B2672" s="169" t="s">
        <v>52</v>
      </c>
      <c r="C2672" s="248">
        <v>5609943</v>
      </c>
      <c r="D2672" s="249">
        <v>5604463.4900000002</v>
      </c>
      <c r="E2672" s="172">
        <f t="shared" si="2550"/>
        <v>0.99902325032535988</v>
      </c>
      <c r="F2672" s="248">
        <v>9284823</v>
      </c>
      <c r="G2672" s="249">
        <v>9176593.6400000006</v>
      </c>
      <c r="H2672" s="172">
        <f t="shared" si="2551"/>
        <v>0.98834341160838501</v>
      </c>
      <c r="I2672" s="248">
        <f>5355883+6704881</f>
        <v>12060764</v>
      </c>
      <c r="J2672" s="250">
        <f>5353225.65+6704268.13</f>
        <v>12057493.780000001</v>
      </c>
      <c r="K2672" s="174">
        <f t="shared" si="2552"/>
        <v>0.99972885465630545</v>
      </c>
      <c r="L2672" s="248">
        <v>13231788</v>
      </c>
      <c r="M2672" s="250">
        <v>13231588</v>
      </c>
      <c r="N2672" s="251">
        <v>0</v>
      </c>
      <c r="O2672" s="248">
        <v>10025044.084963413</v>
      </c>
      <c r="P2672" s="251"/>
      <c r="Q2672" s="166">
        <f t="shared" si="2553"/>
        <v>10025044.084963413</v>
      </c>
      <c r="R2672" s="251"/>
      <c r="S2672" s="251"/>
      <c r="T2672" s="167">
        <f t="shared" si="2565"/>
        <v>10025044.084963413</v>
      </c>
      <c r="U2672" s="157"/>
      <c r="V2672" s="248"/>
      <c r="W2672" s="251"/>
      <c r="X2672" s="166">
        <f t="shared" si="2554"/>
        <v>0</v>
      </c>
      <c r="Y2672" s="251"/>
      <c r="Z2672" s="251"/>
      <c r="AA2672" s="167">
        <f t="shared" si="2566"/>
        <v>0</v>
      </c>
      <c r="AB2672" s="157"/>
      <c r="AC2672" s="248"/>
      <c r="AD2672" s="251"/>
      <c r="AE2672" s="166">
        <f t="shared" si="2555"/>
        <v>0</v>
      </c>
      <c r="AF2672" s="251"/>
      <c r="AG2672" s="251"/>
      <c r="AH2672" s="167">
        <f t="shared" si="2567"/>
        <v>0</v>
      </c>
      <c r="AJ2672" s="252">
        <f>T2672/12</f>
        <v>835420.34041361779</v>
      </c>
      <c r="AK2672" s="253">
        <f>835420.340413618-110000</f>
        <v>725420.34041361802</v>
      </c>
      <c r="AL2672" s="254">
        <f>835420.340413618-95065</f>
        <v>740355.34041361802</v>
      </c>
      <c r="AM2672" s="253">
        <v>835420.34041361779</v>
      </c>
      <c r="AN2672" s="254">
        <v>835420.34041361779</v>
      </c>
      <c r="AO2672" s="253">
        <f>835420.340413618-90665</f>
        <v>744755.34041361802</v>
      </c>
      <c r="AP2672" s="254">
        <v>835420.34041361779</v>
      </c>
      <c r="AQ2672" s="253">
        <v>835420.34041361779</v>
      </c>
      <c r="AR2672" s="254">
        <f>835420.340413618+194134</f>
        <v>1029554.340413618</v>
      </c>
      <c r="AS2672" s="253">
        <v>835420.34041361779</v>
      </c>
      <c r="AT2672" s="254">
        <v>835420.34041361779</v>
      </c>
      <c r="AU2672" s="253">
        <v>937016.34041361697</v>
      </c>
      <c r="AV2672" s="163">
        <f t="shared" si="2557"/>
        <v>10025044.084963413</v>
      </c>
      <c r="AW2672" s="168">
        <f t="shared" si="2558"/>
        <v>0</v>
      </c>
      <c r="AY2672" s="163">
        <f t="shared" si="2559"/>
        <v>2301196.0212408537</v>
      </c>
      <c r="AZ2672" s="163">
        <f t="shared" si="2560"/>
        <v>2415596.0212408537</v>
      </c>
      <c r="BA2672" s="163">
        <f t="shared" si="2561"/>
        <v>2700395.0212408537</v>
      </c>
      <c r="BB2672" s="163">
        <f t="shared" si="2562"/>
        <v>2607857.0212408528</v>
      </c>
      <c r="BC2672" s="163">
        <f t="shared" si="2563"/>
        <v>10025044.084963415</v>
      </c>
      <c r="BD2672" s="163">
        <f t="shared" si="2564"/>
        <v>0</v>
      </c>
    </row>
    <row r="2673" spans="2:56" x14ac:dyDescent="0.3">
      <c r="B2673" s="169" t="s">
        <v>53</v>
      </c>
      <c r="C2673" s="248">
        <v>0</v>
      </c>
      <c r="D2673" s="249">
        <v>0</v>
      </c>
      <c r="E2673" s="172">
        <f t="shared" si="2550"/>
        <v>0</v>
      </c>
      <c r="F2673" s="248">
        <v>0</v>
      </c>
      <c r="G2673" s="249">
        <v>0</v>
      </c>
      <c r="H2673" s="172">
        <f t="shared" si="2551"/>
        <v>0</v>
      </c>
      <c r="I2673" s="248"/>
      <c r="J2673" s="250">
        <v>29064</v>
      </c>
      <c r="K2673" s="174">
        <f t="shared" si="2552"/>
        <v>0</v>
      </c>
      <c r="L2673" s="248"/>
      <c r="M2673" s="250">
        <v>0</v>
      </c>
      <c r="N2673" s="251">
        <v>0</v>
      </c>
      <c r="O2673" s="248"/>
      <c r="P2673" s="251"/>
      <c r="Q2673" s="166">
        <f t="shared" si="2553"/>
        <v>0</v>
      </c>
      <c r="R2673" s="251"/>
      <c r="S2673" s="251"/>
      <c r="T2673" s="167">
        <f t="shared" si="2565"/>
        <v>0</v>
      </c>
      <c r="U2673" s="157"/>
      <c r="V2673" s="248"/>
      <c r="W2673" s="251"/>
      <c r="X2673" s="166">
        <f t="shared" si="2554"/>
        <v>0</v>
      </c>
      <c r="Y2673" s="251"/>
      <c r="Z2673" s="251"/>
      <c r="AA2673" s="167">
        <f t="shared" si="2566"/>
        <v>0</v>
      </c>
      <c r="AB2673" s="157"/>
      <c r="AC2673" s="248"/>
      <c r="AD2673" s="251"/>
      <c r="AE2673" s="166">
        <f t="shared" si="2555"/>
        <v>0</v>
      </c>
      <c r="AF2673" s="251"/>
      <c r="AG2673" s="251"/>
      <c r="AH2673" s="167">
        <f t="shared" si="2567"/>
        <v>0</v>
      </c>
      <c r="AJ2673" s="252"/>
      <c r="AK2673" s="253"/>
      <c r="AL2673" s="254"/>
      <c r="AM2673" s="253"/>
      <c r="AN2673" s="254"/>
      <c r="AO2673" s="253"/>
      <c r="AP2673" s="254"/>
      <c r="AQ2673" s="253"/>
      <c r="AR2673" s="254"/>
      <c r="AS2673" s="253"/>
      <c r="AT2673" s="254"/>
      <c r="AU2673" s="253"/>
      <c r="AV2673" s="163">
        <f t="shared" si="2557"/>
        <v>0</v>
      </c>
      <c r="AW2673" s="168">
        <f t="shared" si="2558"/>
        <v>0</v>
      </c>
      <c r="AY2673" s="163">
        <f t="shared" si="2559"/>
        <v>0</v>
      </c>
      <c r="AZ2673" s="163">
        <f t="shared" si="2560"/>
        <v>0</v>
      </c>
      <c r="BA2673" s="163">
        <f t="shared" si="2561"/>
        <v>0</v>
      </c>
      <c r="BB2673" s="163">
        <f t="shared" si="2562"/>
        <v>0</v>
      </c>
      <c r="BC2673" s="163">
        <f t="shared" si="2563"/>
        <v>0</v>
      </c>
      <c r="BD2673" s="163">
        <f t="shared" si="2564"/>
        <v>0</v>
      </c>
    </row>
    <row r="2674" spans="2:56" x14ac:dyDescent="0.3">
      <c r="B2674" s="169" t="s">
        <v>54</v>
      </c>
      <c r="C2674" s="248">
        <v>0</v>
      </c>
      <c r="D2674" s="249">
        <v>0</v>
      </c>
      <c r="E2674" s="172">
        <f t="shared" si="2550"/>
        <v>0</v>
      </c>
      <c r="F2674" s="248">
        <v>11000</v>
      </c>
      <c r="G2674" s="249">
        <v>21798</v>
      </c>
      <c r="H2674" s="172">
        <f t="shared" si="2551"/>
        <v>1.9816363636363636</v>
      </c>
      <c r="I2674" s="248">
        <v>30000</v>
      </c>
      <c r="J2674" s="250"/>
      <c r="K2674" s="174">
        <f t="shared" si="2552"/>
        <v>0</v>
      </c>
      <c r="L2674" s="248"/>
      <c r="M2674" s="250">
        <v>0</v>
      </c>
      <c r="N2674" s="251">
        <v>0</v>
      </c>
      <c r="O2674" s="248"/>
      <c r="P2674" s="251"/>
      <c r="Q2674" s="166">
        <f t="shared" si="2553"/>
        <v>0</v>
      </c>
      <c r="R2674" s="251"/>
      <c r="S2674" s="251"/>
      <c r="T2674" s="167">
        <f t="shared" si="2565"/>
        <v>0</v>
      </c>
      <c r="U2674" s="157"/>
      <c r="V2674" s="248"/>
      <c r="W2674" s="251"/>
      <c r="X2674" s="166">
        <f t="shared" si="2554"/>
        <v>0</v>
      </c>
      <c r="Y2674" s="251"/>
      <c r="Z2674" s="251"/>
      <c r="AA2674" s="167">
        <f t="shared" si="2566"/>
        <v>0</v>
      </c>
      <c r="AB2674" s="157"/>
      <c r="AC2674" s="248"/>
      <c r="AD2674" s="251"/>
      <c r="AE2674" s="166">
        <f t="shared" si="2555"/>
        <v>0</v>
      </c>
      <c r="AF2674" s="251"/>
      <c r="AG2674" s="251"/>
      <c r="AH2674" s="167">
        <f t="shared" si="2567"/>
        <v>0</v>
      </c>
      <c r="AJ2674" s="252"/>
      <c r="AK2674" s="253"/>
      <c r="AL2674" s="254"/>
      <c r="AM2674" s="253"/>
      <c r="AN2674" s="254"/>
      <c r="AO2674" s="253"/>
      <c r="AP2674" s="254"/>
      <c r="AQ2674" s="253"/>
      <c r="AR2674" s="254"/>
      <c r="AS2674" s="253"/>
      <c r="AT2674" s="254"/>
      <c r="AU2674" s="253"/>
      <c r="AV2674" s="163">
        <f t="shared" si="2557"/>
        <v>0</v>
      </c>
      <c r="AW2674" s="168">
        <f t="shared" si="2558"/>
        <v>0</v>
      </c>
      <c r="AY2674" s="163">
        <f t="shared" si="2559"/>
        <v>0</v>
      </c>
      <c r="AZ2674" s="163">
        <f t="shared" si="2560"/>
        <v>0</v>
      </c>
      <c r="BA2674" s="163">
        <f t="shared" si="2561"/>
        <v>0</v>
      </c>
      <c r="BB2674" s="163">
        <f t="shared" si="2562"/>
        <v>0</v>
      </c>
      <c r="BC2674" s="163">
        <f t="shared" si="2563"/>
        <v>0</v>
      </c>
      <c r="BD2674" s="163">
        <f t="shared" si="2564"/>
        <v>0</v>
      </c>
    </row>
    <row r="2675" spans="2:56" x14ac:dyDescent="0.3">
      <c r="B2675" s="169" t="s">
        <v>55</v>
      </c>
      <c r="C2675" s="248">
        <v>0</v>
      </c>
      <c r="D2675" s="249">
        <v>0</v>
      </c>
      <c r="E2675" s="172">
        <f t="shared" si="2550"/>
        <v>0</v>
      </c>
      <c r="F2675" s="248">
        <v>96323</v>
      </c>
      <c r="G2675" s="249">
        <v>96322.26</v>
      </c>
      <c r="H2675" s="172">
        <f t="shared" si="2551"/>
        <v>0.99999231751502748</v>
      </c>
      <c r="I2675" s="248"/>
      <c r="J2675" s="250"/>
      <c r="K2675" s="174">
        <f t="shared" si="2552"/>
        <v>0</v>
      </c>
      <c r="L2675" s="248"/>
      <c r="M2675" s="250">
        <v>0</v>
      </c>
      <c r="N2675" s="251">
        <v>0</v>
      </c>
      <c r="O2675" s="248"/>
      <c r="P2675" s="251"/>
      <c r="Q2675" s="166">
        <f t="shared" si="2553"/>
        <v>0</v>
      </c>
      <c r="R2675" s="251"/>
      <c r="S2675" s="251"/>
      <c r="T2675" s="167">
        <f t="shared" si="2565"/>
        <v>0</v>
      </c>
      <c r="U2675" s="157"/>
      <c r="V2675" s="248"/>
      <c r="W2675" s="251"/>
      <c r="X2675" s="166">
        <f t="shared" si="2554"/>
        <v>0</v>
      </c>
      <c r="Y2675" s="251"/>
      <c r="Z2675" s="251"/>
      <c r="AA2675" s="167">
        <f t="shared" si="2566"/>
        <v>0</v>
      </c>
      <c r="AB2675" s="157"/>
      <c r="AC2675" s="248"/>
      <c r="AD2675" s="251"/>
      <c r="AE2675" s="166">
        <f t="shared" si="2555"/>
        <v>0</v>
      </c>
      <c r="AF2675" s="251"/>
      <c r="AG2675" s="251"/>
      <c r="AH2675" s="167">
        <f t="shared" si="2567"/>
        <v>0</v>
      </c>
      <c r="AJ2675" s="252"/>
      <c r="AK2675" s="253"/>
      <c r="AL2675" s="254"/>
      <c r="AM2675" s="253"/>
      <c r="AN2675" s="254"/>
      <c r="AO2675" s="253"/>
      <c r="AP2675" s="254"/>
      <c r="AQ2675" s="253"/>
      <c r="AR2675" s="254"/>
      <c r="AS2675" s="253"/>
      <c r="AT2675" s="254"/>
      <c r="AU2675" s="253"/>
      <c r="AV2675" s="163">
        <f t="shared" si="2557"/>
        <v>0</v>
      </c>
      <c r="AW2675" s="168">
        <f t="shared" si="2558"/>
        <v>0</v>
      </c>
      <c r="AY2675" s="163">
        <f t="shared" si="2559"/>
        <v>0</v>
      </c>
      <c r="AZ2675" s="163">
        <f t="shared" si="2560"/>
        <v>0</v>
      </c>
      <c r="BA2675" s="163">
        <f t="shared" si="2561"/>
        <v>0</v>
      </c>
      <c r="BB2675" s="163">
        <f t="shared" si="2562"/>
        <v>0</v>
      </c>
      <c r="BC2675" s="163">
        <f t="shared" si="2563"/>
        <v>0</v>
      </c>
      <c r="BD2675" s="163">
        <f t="shared" si="2564"/>
        <v>0</v>
      </c>
    </row>
    <row r="2676" spans="2:56" x14ac:dyDescent="0.3">
      <c r="B2676" s="169" t="s">
        <v>56</v>
      </c>
      <c r="C2676" s="248">
        <v>0</v>
      </c>
      <c r="D2676" s="249">
        <v>0</v>
      </c>
      <c r="E2676" s="172">
        <f t="shared" si="2550"/>
        <v>0</v>
      </c>
      <c r="F2676" s="248">
        <v>0</v>
      </c>
      <c r="G2676" s="249">
        <v>0</v>
      </c>
      <c r="H2676" s="172">
        <f t="shared" si="2551"/>
        <v>0</v>
      </c>
      <c r="I2676" s="248"/>
      <c r="J2676" s="250"/>
      <c r="K2676" s="174">
        <f t="shared" si="2552"/>
        <v>0</v>
      </c>
      <c r="L2676" s="248"/>
      <c r="M2676" s="250">
        <v>-100</v>
      </c>
      <c r="N2676" s="251">
        <v>0</v>
      </c>
      <c r="O2676" s="248"/>
      <c r="P2676" s="251"/>
      <c r="Q2676" s="166">
        <f t="shared" si="2553"/>
        <v>0</v>
      </c>
      <c r="R2676" s="251"/>
      <c r="S2676" s="251"/>
      <c r="T2676" s="167">
        <f t="shared" si="2565"/>
        <v>0</v>
      </c>
      <c r="U2676" s="157"/>
      <c r="V2676" s="248"/>
      <c r="W2676" s="251"/>
      <c r="X2676" s="166">
        <f t="shared" si="2554"/>
        <v>0</v>
      </c>
      <c r="Y2676" s="251"/>
      <c r="Z2676" s="251"/>
      <c r="AA2676" s="167">
        <f t="shared" si="2566"/>
        <v>0</v>
      </c>
      <c r="AB2676" s="157"/>
      <c r="AC2676" s="248"/>
      <c r="AD2676" s="251"/>
      <c r="AE2676" s="166">
        <f t="shared" si="2555"/>
        <v>0</v>
      </c>
      <c r="AF2676" s="251"/>
      <c r="AG2676" s="251"/>
      <c r="AH2676" s="167">
        <f t="shared" si="2567"/>
        <v>0</v>
      </c>
      <c r="AJ2676" s="252"/>
      <c r="AK2676" s="253"/>
      <c r="AL2676" s="254"/>
      <c r="AM2676" s="253"/>
      <c r="AN2676" s="254"/>
      <c r="AO2676" s="253"/>
      <c r="AP2676" s="254"/>
      <c r="AQ2676" s="253"/>
      <c r="AR2676" s="254"/>
      <c r="AS2676" s="253"/>
      <c r="AT2676" s="254"/>
      <c r="AU2676" s="253"/>
      <c r="AV2676" s="163">
        <f t="shared" si="2557"/>
        <v>0</v>
      </c>
      <c r="AW2676" s="168">
        <f t="shared" si="2558"/>
        <v>0</v>
      </c>
      <c r="AY2676" s="163">
        <f t="shared" si="2559"/>
        <v>0</v>
      </c>
      <c r="AZ2676" s="163">
        <f t="shared" si="2560"/>
        <v>0</v>
      </c>
      <c r="BA2676" s="163">
        <f t="shared" si="2561"/>
        <v>0</v>
      </c>
      <c r="BB2676" s="163">
        <f t="shared" si="2562"/>
        <v>0</v>
      </c>
      <c r="BC2676" s="163">
        <f t="shared" si="2563"/>
        <v>0</v>
      </c>
      <c r="BD2676" s="163">
        <f t="shared" si="2564"/>
        <v>0</v>
      </c>
    </row>
    <row r="2677" spans="2:56" x14ac:dyDescent="0.3">
      <c r="B2677" s="169" t="s">
        <v>57</v>
      </c>
      <c r="C2677" s="248">
        <v>0</v>
      </c>
      <c r="D2677" s="249">
        <v>0</v>
      </c>
      <c r="E2677" s="172">
        <f t="shared" si="2550"/>
        <v>0</v>
      </c>
      <c r="F2677" s="248">
        <v>0</v>
      </c>
      <c r="G2677" s="249">
        <v>0</v>
      </c>
      <c r="H2677" s="172">
        <f t="shared" si="2551"/>
        <v>0</v>
      </c>
      <c r="I2677" s="248"/>
      <c r="J2677" s="250"/>
      <c r="K2677" s="174">
        <f t="shared" si="2552"/>
        <v>0</v>
      </c>
      <c r="L2677" s="248"/>
      <c r="M2677" s="250">
        <v>0</v>
      </c>
      <c r="N2677" s="251">
        <v>0</v>
      </c>
      <c r="O2677" s="248"/>
      <c r="P2677" s="251"/>
      <c r="Q2677" s="166">
        <f t="shared" si="2553"/>
        <v>0</v>
      </c>
      <c r="R2677" s="251"/>
      <c r="S2677" s="251"/>
      <c r="T2677" s="167">
        <f t="shared" si="2565"/>
        <v>0</v>
      </c>
      <c r="U2677" s="157"/>
      <c r="V2677" s="248"/>
      <c r="W2677" s="251"/>
      <c r="X2677" s="166">
        <f t="shared" si="2554"/>
        <v>0</v>
      </c>
      <c r="Y2677" s="251"/>
      <c r="Z2677" s="251"/>
      <c r="AA2677" s="167">
        <f t="shared" si="2566"/>
        <v>0</v>
      </c>
      <c r="AB2677" s="157"/>
      <c r="AC2677" s="248"/>
      <c r="AD2677" s="251"/>
      <c r="AE2677" s="166">
        <f t="shared" si="2555"/>
        <v>0</v>
      </c>
      <c r="AF2677" s="251"/>
      <c r="AG2677" s="251"/>
      <c r="AH2677" s="167">
        <f t="shared" si="2567"/>
        <v>0</v>
      </c>
      <c r="AJ2677" s="252"/>
      <c r="AK2677" s="253"/>
      <c r="AL2677" s="254"/>
      <c r="AM2677" s="253"/>
      <c r="AN2677" s="254"/>
      <c r="AO2677" s="253"/>
      <c r="AP2677" s="254"/>
      <c r="AQ2677" s="253"/>
      <c r="AR2677" s="254"/>
      <c r="AS2677" s="253"/>
      <c r="AT2677" s="254"/>
      <c r="AU2677" s="253"/>
      <c r="AV2677" s="163">
        <f t="shared" si="2557"/>
        <v>0</v>
      </c>
      <c r="AW2677" s="168">
        <f t="shared" si="2558"/>
        <v>0</v>
      </c>
      <c r="AY2677" s="163">
        <f t="shared" si="2559"/>
        <v>0</v>
      </c>
      <c r="AZ2677" s="163">
        <f t="shared" si="2560"/>
        <v>0</v>
      </c>
      <c r="BA2677" s="163">
        <f t="shared" si="2561"/>
        <v>0</v>
      </c>
      <c r="BB2677" s="163">
        <f t="shared" si="2562"/>
        <v>0</v>
      </c>
      <c r="BC2677" s="163">
        <f t="shared" si="2563"/>
        <v>0</v>
      </c>
      <c r="BD2677" s="163">
        <f t="shared" si="2564"/>
        <v>0</v>
      </c>
    </row>
    <row r="2678" spans="2:56" x14ac:dyDescent="0.3">
      <c r="B2678" s="169" t="s">
        <v>58</v>
      </c>
      <c r="C2678" s="248">
        <v>129472</v>
      </c>
      <c r="D2678" s="249">
        <v>121625.16</v>
      </c>
      <c r="E2678" s="172">
        <f t="shared" si="2550"/>
        <v>0.93939353682649529</v>
      </c>
      <c r="F2678" s="248">
        <v>535107</v>
      </c>
      <c r="G2678" s="249">
        <v>486343.52</v>
      </c>
      <c r="H2678" s="172">
        <f t="shared" si="2551"/>
        <v>0.90887153410439414</v>
      </c>
      <c r="I2678" s="248">
        <f>134876+586600</f>
        <v>721476</v>
      </c>
      <c r="J2678" s="250">
        <f>125405.45+586598.07</f>
        <v>712003.5199999999</v>
      </c>
      <c r="K2678" s="174">
        <f t="shared" si="2552"/>
        <v>0.98687069285741991</v>
      </c>
      <c r="L2678" s="248">
        <v>853974</v>
      </c>
      <c r="M2678" s="250">
        <v>754774</v>
      </c>
      <c r="N2678" s="251">
        <v>0</v>
      </c>
      <c r="O2678" s="248">
        <v>790730.85440000019</v>
      </c>
      <c r="P2678" s="251"/>
      <c r="Q2678" s="166">
        <f t="shared" si="2553"/>
        <v>790730.85440000019</v>
      </c>
      <c r="R2678" s="251"/>
      <c r="S2678" s="251"/>
      <c r="T2678" s="167">
        <f t="shared" si="2565"/>
        <v>790730.85440000019</v>
      </c>
      <c r="U2678" s="157"/>
      <c r="V2678" s="248"/>
      <c r="W2678" s="251"/>
      <c r="X2678" s="166">
        <f t="shared" si="2554"/>
        <v>0</v>
      </c>
      <c r="Y2678" s="251"/>
      <c r="Z2678" s="251"/>
      <c r="AA2678" s="167">
        <f t="shared" si="2566"/>
        <v>0</v>
      </c>
      <c r="AB2678" s="157"/>
      <c r="AC2678" s="248"/>
      <c r="AD2678" s="251"/>
      <c r="AE2678" s="166">
        <f t="shared" si="2555"/>
        <v>0</v>
      </c>
      <c r="AF2678" s="251"/>
      <c r="AG2678" s="251"/>
      <c r="AH2678" s="167">
        <f t="shared" si="2567"/>
        <v>0</v>
      </c>
      <c r="AJ2678" s="252">
        <f>T2678/12</f>
        <v>65894.237866666677</v>
      </c>
      <c r="AK2678" s="253">
        <v>65894.237866666677</v>
      </c>
      <c r="AL2678" s="254">
        <v>65894.237866666677</v>
      </c>
      <c r="AM2678" s="253">
        <v>65894.237866666677</v>
      </c>
      <c r="AN2678" s="254">
        <v>65894.237866666677</v>
      </c>
      <c r="AO2678" s="253">
        <v>65894.237866666677</v>
      </c>
      <c r="AP2678" s="254">
        <v>65894.237866666677</v>
      </c>
      <c r="AQ2678" s="253">
        <v>65894.237866666677</v>
      </c>
      <c r="AR2678" s="254">
        <v>65894.237866666677</v>
      </c>
      <c r="AS2678" s="253">
        <v>65894.237866666677</v>
      </c>
      <c r="AT2678" s="254">
        <v>65894.237866666677</v>
      </c>
      <c r="AU2678" s="253">
        <v>65894.237866666677</v>
      </c>
      <c r="AV2678" s="163">
        <f t="shared" si="2557"/>
        <v>790730.85439999995</v>
      </c>
      <c r="AW2678" s="168">
        <f t="shared" si="2558"/>
        <v>0</v>
      </c>
      <c r="AY2678" s="163">
        <f t="shared" si="2559"/>
        <v>197682.71360000002</v>
      </c>
      <c r="AZ2678" s="163">
        <f t="shared" si="2560"/>
        <v>197682.71360000002</v>
      </c>
      <c r="BA2678" s="163">
        <f t="shared" si="2561"/>
        <v>197682.71360000002</v>
      </c>
      <c r="BB2678" s="163">
        <f t="shared" si="2562"/>
        <v>197682.71360000002</v>
      </c>
      <c r="BC2678" s="163">
        <f t="shared" si="2563"/>
        <v>790730.85440000007</v>
      </c>
      <c r="BD2678" s="163">
        <f t="shared" si="2564"/>
        <v>0</v>
      </c>
    </row>
    <row r="2679" spans="2:56" x14ac:dyDescent="0.3">
      <c r="B2679" s="169" t="s">
        <v>59</v>
      </c>
      <c r="C2679" s="248">
        <v>632618</v>
      </c>
      <c r="D2679" s="249">
        <v>616359.80000000005</v>
      </c>
      <c r="E2679" s="172">
        <f t="shared" si="2550"/>
        <v>0.97430013056852638</v>
      </c>
      <c r="F2679" s="248">
        <v>505239</v>
      </c>
      <c r="G2679" s="249">
        <v>473385.37</v>
      </c>
      <c r="H2679" s="172">
        <f t="shared" si="2551"/>
        <v>0.93695334287337284</v>
      </c>
      <c r="I2679" s="248">
        <f>425459+51296</f>
        <v>476755</v>
      </c>
      <c r="J2679" s="250">
        <f>421536.8+51295.23</f>
        <v>472832.02999999997</v>
      </c>
      <c r="K2679" s="174">
        <f t="shared" si="2552"/>
        <v>0.99177151786557027</v>
      </c>
      <c r="L2679" s="248">
        <v>566383</v>
      </c>
      <c r="M2679" s="250">
        <v>565783</v>
      </c>
      <c r="N2679" s="251">
        <v>0</v>
      </c>
      <c r="O2679" s="248">
        <v>158950.47596684008</v>
      </c>
      <c r="P2679" s="251"/>
      <c r="Q2679" s="166">
        <f t="shared" si="2553"/>
        <v>158950.47596684008</v>
      </c>
      <c r="R2679" s="251"/>
      <c r="S2679" s="251"/>
      <c r="T2679" s="167">
        <f t="shared" si="2565"/>
        <v>158950.47596684008</v>
      </c>
      <c r="U2679" s="157"/>
      <c r="V2679" s="248"/>
      <c r="W2679" s="251"/>
      <c r="X2679" s="166">
        <f t="shared" si="2554"/>
        <v>0</v>
      </c>
      <c r="Y2679" s="251"/>
      <c r="Z2679" s="251"/>
      <c r="AA2679" s="167">
        <f t="shared" si="2566"/>
        <v>0</v>
      </c>
      <c r="AB2679" s="157"/>
      <c r="AC2679" s="248"/>
      <c r="AD2679" s="251"/>
      <c r="AE2679" s="166">
        <f t="shared" si="2555"/>
        <v>0</v>
      </c>
      <c r="AF2679" s="251"/>
      <c r="AG2679" s="251"/>
      <c r="AH2679" s="167">
        <f t="shared" si="2567"/>
        <v>0</v>
      </c>
      <c r="AJ2679" s="252">
        <f>T2679/12</f>
        <v>13245.872997236673</v>
      </c>
      <c r="AK2679" s="253">
        <v>13245.872997236673</v>
      </c>
      <c r="AL2679" s="254">
        <v>13245.872997236673</v>
      </c>
      <c r="AM2679" s="253">
        <v>13245.872997236673</v>
      </c>
      <c r="AN2679" s="254">
        <v>13245.872997236673</v>
      </c>
      <c r="AO2679" s="253">
        <v>13245.872997236673</v>
      </c>
      <c r="AP2679" s="254">
        <v>13245.872997236673</v>
      </c>
      <c r="AQ2679" s="253">
        <v>13245.872997236673</v>
      </c>
      <c r="AR2679" s="254">
        <v>13245.872997236673</v>
      </c>
      <c r="AS2679" s="253">
        <v>13245.872997236673</v>
      </c>
      <c r="AT2679" s="254">
        <v>13245.872997236673</v>
      </c>
      <c r="AU2679" s="253">
        <v>13245.872997236673</v>
      </c>
      <c r="AV2679" s="163">
        <f t="shared" si="2557"/>
        <v>158950.47596684008</v>
      </c>
      <c r="AW2679" s="168">
        <f t="shared" si="2558"/>
        <v>0</v>
      </c>
      <c r="AY2679" s="163">
        <f t="shared" si="2559"/>
        <v>39737.61899171002</v>
      </c>
      <c r="AZ2679" s="163">
        <f t="shared" si="2560"/>
        <v>39737.61899171002</v>
      </c>
      <c r="BA2679" s="163">
        <f t="shared" si="2561"/>
        <v>39737.61899171002</v>
      </c>
      <c r="BB2679" s="163">
        <f t="shared" si="2562"/>
        <v>39737.61899171002</v>
      </c>
      <c r="BC2679" s="163">
        <f t="shared" si="2563"/>
        <v>158950.47596684008</v>
      </c>
      <c r="BD2679" s="163">
        <f t="shared" si="2564"/>
        <v>0</v>
      </c>
    </row>
    <row r="2680" spans="2:56" x14ac:dyDescent="0.3">
      <c r="B2680" s="169" t="s">
        <v>60</v>
      </c>
      <c r="C2680" s="248">
        <v>456526</v>
      </c>
      <c r="D2680" s="249">
        <v>454544.64000000001</v>
      </c>
      <c r="E2680" s="172">
        <f t="shared" si="2550"/>
        <v>0.99565991860266445</v>
      </c>
      <c r="F2680" s="248">
        <v>877597</v>
      </c>
      <c r="G2680" s="249">
        <v>877559.73</v>
      </c>
      <c r="H2680" s="172">
        <f t="shared" si="2551"/>
        <v>0.999957531760022</v>
      </c>
      <c r="I2680" s="248">
        <f>447630+528150</f>
        <v>975780</v>
      </c>
      <c r="J2680" s="250">
        <f>447566.4+528106.74</f>
        <v>975673.14</v>
      </c>
      <c r="K2680" s="174">
        <f t="shared" si="2552"/>
        <v>0.99989048760991206</v>
      </c>
      <c r="L2680" s="248">
        <v>1102649</v>
      </c>
      <c r="M2680" s="250">
        <v>1102649</v>
      </c>
      <c r="N2680" s="251">
        <v>0</v>
      </c>
      <c r="O2680" s="248">
        <v>835420.3404136179</v>
      </c>
      <c r="P2680" s="251"/>
      <c r="Q2680" s="166">
        <f t="shared" si="2553"/>
        <v>835420.3404136179</v>
      </c>
      <c r="R2680" s="251"/>
      <c r="S2680" s="251"/>
      <c r="T2680" s="167">
        <f t="shared" si="2565"/>
        <v>835420.3404136179</v>
      </c>
      <c r="U2680" s="157"/>
      <c r="V2680" s="248"/>
      <c r="W2680" s="251"/>
      <c r="X2680" s="166">
        <f t="shared" si="2554"/>
        <v>0</v>
      </c>
      <c r="Y2680" s="251"/>
      <c r="Z2680" s="251"/>
      <c r="AA2680" s="167">
        <f t="shared" si="2566"/>
        <v>0</v>
      </c>
      <c r="AB2680" s="157"/>
      <c r="AC2680" s="248"/>
      <c r="AD2680" s="251"/>
      <c r="AE2680" s="166">
        <f t="shared" si="2555"/>
        <v>0</v>
      </c>
      <c r="AF2680" s="251"/>
      <c r="AG2680" s="251"/>
      <c r="AH2680" s="167">
        <f t="shared" si="2567"/>
        <v>0</v>
      </c>
      <c r="AJ2680" s="252">
        <f>T2680/12</f>
        <v>69618.361701134825</v>
      </c>
      <c r="AK2680" s="253">
        <f>69618.3617011348-10000</f>
        <v>59618.361701134796</v>
      </c>
      <c r="AL2680" s="254">
        <v>69618.361701134825</v>
      </c>
      <c r="AM2680" s="253">
        <v>69618.361701134825</v>
      </c>
      <c r="AN2680" s="254">
        <v>69618.361701134825</v>
      </c>
      <c r="AO2680" s="253">
        <v>69618.361701134825</v>
      </c>
      <c r="AP2680" s="254">
        <v>69618.361701134825</v>
      </c>
      <c r="AQ2680" s="253">
        <v>69618.361701134825</v>
      </c>
      <c r="AR2680" s="254">
        <v>69618.361701134825</v>
      </c>
      <c r="AS2680" s="253">
        <v>69618.361701134825</v>
      </c>
      <c r="AT2680" s="254">
        <v>69618.361701134825</v>
      </c>
      <c r="AU2680" s="253">
        <v>79618.361701134825</v>
      </c>
      <c r="AV2680" s="163">
        <f t="shared" si="2557"/>
        <v>835420.3404136179</v>
      </c>
      <c r="AW2680" s="168">
        <f t="shared" si="2558"/>
        <v>0</v>
      </c>
      <c r="AY2680" s="163">
        <f t="shared" si="2559"/>
        <v>198855.08510340445</v>
      </c>
      <c r="AZ2680" s="163">
        <f t="shared" si="2560"/>
        <v>208855.08510340448</v>
      </c>
      <c r="BA2680" s="163">
        <f t="shared" si="2561"/>
        <v>208855.08510340448</v>
      </c>
      <c r="BB2680" s="163">
        <f t="shared" si="2562"/>
        <v>218855.08510340448</v>
      </c>
      <c r="BC2680" s="163">
        <f t="shared" si="2563"/>
        <v>835420.3404136179</v>
      </c>
      <c r="BD2680" s="163">
        <f t="shared" si="2564"/>
        <v>0</v>
      </c>
    </row>
    <row r="2681" spans="2:56" x14ac:dyDescent="0.3">
      <c r="B2681" s="159" t="s">
        <v>61</v>
      </c>
      <c r="C2681" s="160">
        <f>SUM(C2682:C2685)</f>
        <v>1082283</v>
      </c>
      <c r="D2681" s="161">
        <f>SUM(D2682:D2685)</f>
        <v>1070753.3799999999</v>
      </c>
      <c r="E2681" s="162">
        <f t="shared" si="2550"/>
        <v>0.98934694529988909</v>
      </c>
      <c r="F2681" s="160">
        <f>SUM(F2682:F2685)</f>
        <v>2043036</v>
      </c>
      <c r="G2681" s="161">
        <f>SUM(G2682:G2685)</f>
        <v>2037063.4900000002</v>
      </c>
      <c r="H2681" s="162">
        <f t="shared" si="2551"/>
        <v>0.99707664965277176</v>
      </c>
      <c r="I2681" s="160">
        <f>SUM(I2682:I2685)</f>
        <v>2860472</v>
      </c>
      <c r="J2681" s="163">
        <f>SUM(J2682:J2685)</f>
        <v>20067812.129999999</v>
      </c>
      <c r="K2681" s="164">
        <f t="shared" si="2552"/>
        <v>7.0155597153197089</v>
      </c>
      <c r="L2681" s="160">
        <f>SUM(L2682:L2685)</f>
        <v>3365147</v>
      </c>
      <c r="M2681" s="163">
        <f>SUM(M2682:M2685)</f>
        <v>2929718</v>
      </c>
      <c r="N2681" s="165">
        <f>SUM(N2682:N2685)</f>
        <v>0</v>
      </c>
      <c r="O2681" s="160">
        <f>SUM(O2682:O2685)</f>
        <v>2824437.8391182902</v>
      </c>
      <c r="P2681" s="165">
        <f>SUM(P2682:P2685)</f>
        <v>0</v>
      </c>
      <c r="Q2681" s="166">
        <f t="shared" si="2553"/>
        <v>2824437.8391182902</v>
      </c>
      <c r="R2681" s="165">
        <f>SUM(R2682:R2685)</f>
        <v>0</v>
      </c>
      <c r="S2681" s="165">
        <f>SUM(S2682:S2685)</f>
        <v>0</v>
      </c>
      <c r="T2681" s="167">
        <f t="shared" si="2565"/>
        <v>2824437.8391182902</v>
      </c>
      <c r="U2681" s="157"/>
      <c r="V2681" s="160">
        <f>SUM(V2682:V2685)</f>
        <v>0</v>
      </c>
      <c r="W2681" s="165">
        <f>SUM(W2682:W2685)</f>
        <v>0</v>
      </c>
      <c r="X2681" s="166">
        <f t="shared" si="2554"/>
        <v>0</v>
      </c>
      <c r="Y2681" s="165">
        <f>SUM(Y2682:Y2685)</f>
        <v>0</v>
      </c>
      <c r="Z2681" s="165">
        <f>SUM(Z2682:Z2685)</f>
        <v>0</v>
      </c>
      <c r="AA2681" s="167">
        <f t="shared" si="2566"/>
        <v>0</v>
      </c>
      <c r="AB2681" s="157"/>
      <c r="AC2681" s="160">
        <f>SUM(AC2682:AC2685)</f>
        <v>0</v>
      </c>
      <c r="AD2681" s="165">
        <f>SUM(AD2682:AD2685)</f>
        <v>0</v>
      </c>
      <c r="AE2681" s="166">
        <f t="shared" si="2555"/>
        <v>0</v>
      </c>
      <c r="AF2681" s="165">
        <f>SUM(AF2682:AF2685)</f>
        <v>0</v>
      </c>
      <c r="AG2681" s="165">
        <f>SUM(AG2682:AG2685)</f>
        <v>0</v>
      </c>
      <c r="AH2681" s="167">
        <f t="shared" si="2567"/>
        <v>0</v>
      </c>
      <c r="AJ2681" s="161">
        <f t="shared" ref="AJ2681:AU2681" si="2570">SUM(AJ2682:AJ2685)</f>
        <v>235369.81992652419</v>
      </c>
      <c r="AK2681" s="163">
        <f t="shared" si="2570"/>
        <v>235369.81992652419</v>
      </c>
      <c r="AL2681" s="165">
        <f t="shared" si="2570"/>
        <v>235369.81992652419</v>
      </c>
      <c r="AM2681" s="163">
        <f t="shared" si="2570"/>
        <v>235369.81992652419</v>
      </c>
      <c r="AN2681" s="165">
        <f t="shared" si="2570"/>
        <v>235369.81992652419</v>
      </c>
      <c r="AO2681" s="163">
        <f t="shared" si="2570"/>
        <v>235369.81992652419</v>
      </c>
      <c r="AP2681" s="165">
        <f t="shared" si="2570"/>
        <v>235369.81992652419</v>
      </c>
      <c r="AQ2681" s="163">
        <f t="shared" si="2570"/>
        <v>235369.81992652419</v>
      </c>
      <c r="AR2681" s="165">
        <f t="shared" si="2570"/>
        <v>235369.81992652419</v>
      </c>
      <c r="AS2681" s="163">
        <f t="shared" si="2570"/>
        <v>235369.81992652419</v>
      </c>
      <c r="AT2681" s="165">
        <f t="shared" si="2570"/>
        <v>235369.81992652419</v>
      </c>
      <c r="AU2681" s="163">
        <f t="shared" si="2570"/>
        <v>235369.81992652419</v>
      </c>
      <c r="AV2681" s="163">
        <f t="shared" si="2557"/>
        <v>2824437.8391182893</v>
      </c>
      <c r="AW2681" s="168">
        <f t="shared" si="2558"/>
        <v>0</v>
      </c>
      <c r="AY2681" s="163">
        <f t="shared" si="2559"/>
        <v>706109.45977957256</v>
      </c>
      <c r="AZ2681" s="163">
        <f t="shared" si="2560"/>
        <v>706109.45977957256</v>
      </c>
      <c r="BA2681" s="163">
        <f t="shared" si="2561"/>
        <v>706109.45977957256</v>
      </c>
      <c r="BB2681" s="163">
        <f t="shared" si="2562"/>
        <v>706109.45977957256</v>
      </c>
      <c r="BC2681" s="163">
        <f t="shared" si="2563"/>
        <v>2824437.8391182902</v>
      </c>
      <c r="BD2681" s="163">
        <f t="shared" si="2564"/>
        <v>0</v>
      </c>
    </row>
    <row r="2682" spans="2:56" x14ac:dyDescent="0.3">
      <c r="B2682" s="169" t="s">
        <v>62</v>
      </c>
      <c r="C2682" s="248">
        <v>1277</v>
      </c>
      <c r="D2682" s="249">
        <v>1200.78</v>
      </c>
      <c r="E2682" s="172">
        <f t="shared" si="2550"/>
        <v>0.94031323414252155</v>
      </c>
      <c r="F2682" s="248">
        <v>3424</v>
      </c>
      <c r="G2682" s="249">
        <v>3327.87</v>
      </c>
      <c r="H2682" s="172">
        <f t="shared" si="2551"/>
        <v>0.97192464953271029</v>
      </c>
      <c r="I2682" s="248">
        <f>1214+3779</f>
        <v>4993</v>
      </c>
      <c r="J2682" s="250">
        <f>1183.11+3695.44</f>
        <v>4878.55</v>
      </c>
      <c r="K2682" s="174">
        <f t="shared" si="2552"/>
        <v>0.97707790907270187</v>
      </c>
      <c r="L2682" s="248">
        <v>5514</v>
      </c>
      <c r="M2682" s="250">
        <v>5014</v>
      </c>
      <c r="N2682" s="251">
        <v>0</v>
      </c>
      <c r="O2682" s="248">
        <v>4702.462528</v>
      </c>
      <c r="P2682" s="251"/>
      <c r="Q2682" s="166">
        <f t="shared" si="2553"/>
        <v>4702.462528</v>
      </c>
      <c r="R2682" s="251"/>
      <c r="S2682" s="251"/>
      <c r="T2682" s="167">
        <f t="shared" si="2565"/>
        <v>4702.462528</v>
      </c>
      <c r="U2682" s="157"/>
      <c r="V2682" s="248"/>
      <c r="W2682" s="251"/>
      <c r="X2682" s="166">
        <f t="shared" si="2554"/>
        <v>0</v>
      </c>
      <c r="Y2682" s="251"/>
      <c r="Z2682" s="251"/>
      <c r="AA2682" s="167">
        <f t="shared" si="2566"/>
        <v>0</v>
      </c>
      <c r="AB2682" s="157"/>
      <c r="AC2682" s="248"/>
      <c r="AD2682" s="251"/>
      <c r="AE2682" s="166">
        <f t="shared" si="2555"/>
        <v>0</v>
      </c>
      <c r="AF2682" s="251"/>
      <c r="AG2682" s="251"/>
      <c r="AH2682" s="167">
        <f t="shared" si="2567"/>
        <v>0</v>
      </c>
      <c r="AJ2682" s="252">
        <f>T2682/12</f>
        <v>391.87187733333332</v>
      </c>
      <c r="AK2682" s="253">
        <v>391.87187733333332</v>
      </c>
      <c r="AL2682" s="254">
        <v>391.87187733333332</v>
      </c>
      <c r="AM2682" s="253">
        <v>391.87187733333332</v>
      </c>
      <c r="AN2682" s="254">
        <v>391.87187733333332</v>
      </c>
      <c r="AO2682" s="253">
        <v>391.87187733333332</v>
      </c>
      <c r="AP2682" s="254">
        <v>391.87187733333332</v>
      </c>
      <c r="AQ2682" s="253">
        <v>391.87187733333332</v>
      </c>
      <c r="AR2682" s="254">
        <v>391.87187733333332</v>
      </c>
      <c r="AS2682" s="253">
        <v>391.87187733333332</v>
      </c>
      <c r="AT2682" s="254">
        <v>391.87187733333332</v>
      </c>
      <c r="AU2682" s="253">
        <v>391.87187733333332</v>
      </c>
      <c r="AV2682" s="163">
        <f t="shared" si="2557"/>
        <v>4702.462528</v>
      </c>
      <c r="AW2682" s="168">
        <f t="shared" si="2558"/>
        <v>0</v>
      </c>
      <c r="AY2682" s="163">
        <f t="shared" si="2559"/>
        <v>1175.615632</v>
      </c>
      <c r="AZ2682" s="163">
        <f t="shared" si="2560"/>
        <v>1175.615632</v>
      </c>
      <c r="BA2682" s="163">
        <f t="shared" si="2561"/>
        <v>1175.615632</v>
      </c>
      <c r="BB2682" s="163">
        <f t="shared" si="2562"/>
        <v>1175.615632</v>
      </c>
      <c r="BC2682" s="163">
        <f t="shared" si="2563"/>
        <v>4702.462528</v>
      </c>
      <c r="BD2682" s="163">
        <f t="shared" si="2564"/>
        <v>0</v>
      </c>
    </row>
    <row r="2683" spans="2:56" x14ac:dyDescent="0.3">
      <c r="B2683" s="169" t="s">
        <v>63</v>
      </c>
      <c r="C2683" s="248">
        <v>350025</v>
      </c>
      <c r="D2683" s="249">
        <v>340974</v>
      </c>
      <c r="E2683" s="172">
        <f t="shared" si="2550"/>
        <v>0.97414184701092776</v>
      </c>
      <c r="F2683" s="248">
        <v>841653</v>
      </c>
      <c r="G2683" s="249">
        <v>840783</v>
      </c>
      <c r="H2683" s="172">
        <f t="shared" si="2551"/>
        <v>0.99896631984915396</v>
      </c>
      <c r="I2683" s="248">
        <f>241647+1029200</f>
        <v>1270847</v>
      </c>
      <c r="J2683" s="250">
        <f>241404.75+1029199.75</f>
        <v>1270604.5</v>
      </c>
      <c r="K2683" s="174">
        <f t="shared" si="2552"/>
        <v>0.99980918237994032</v>
      </c>
      <c r="L2683" s="248">
        <v>1442996</v>
      </c>
      <c r="M2683" s="250">
        <v>1435996</v>
      </c>
      <c r="N2683" s="251">
        <v>0</v>
      </c>
      <c r="O2683" s="248">
        <v>1424562.6491333332</v>
      </c>
      <c r="P2683" s="251"/>
      <c r="Q2683" s="166">
        <f t="shared" si="2553"/>
        <v>1424562.6491333332</v>
      </c>
      <c r="R2683" s="251"/>
      <c r="S2683" s="251"/>
      <c r="T2683" s="167">
        <f t="shared" si="2565"/>
        <v>1424562.6491333332</v>
      </c>
      <c r="U2683" s="157"/>
      <c r="V2683" s="248"/>
      <c r="W2683" s="251"/>
      <c r="X2683" s="166">
        <f t="shared" si="2554"/>
        <v>0</v>
      </c>
      <c r="Y2683" s="251"/>
      <c r="Z2683" s="251"/>
      <c r="AA2683" s="167">
        <f t="shared" si="2566"/>
        <v>0</v>
      </c>
      <c r="AB2683" s="157"/>
      <c r="AC2683" s="248"/>
      <c r="AD2683" s="251"/>
      <c r="AE2683" s="166">
        <f t="shared" si="2555"/>
        <v>0</v>
      </c>
      <c r="AF2683" s="251"/>
      <c r="AG2683" s="251"/>
      <c r="AH2683" s="167">
        <f t="shared" si="2567"/>
        <v>0</v>
      </c>
      <c r="AJ2683" s="252">
        <f>T2683/12</f>
        <v>118713.55409444444</v>
      </c>
      <c r="AK2683" s="253">
        <v>118713.55409444444</v>
      </c>
      <c r="AL2683" s="254">
        <v>118713.55409444444</v>
      </c>
      <c r="AM2683" s="253">
        <v>118713.55409444444</v>
      </c>
      <c r="AN2683" s="254">
        <v>118713.55409444444</v>
      </c>
      <c r="AO2683" s="253">
        <v>118713.55409444444</v>
      </c>
      <c r="AP2683" s="254">
        <v>118713.55409444444</v>
      </c>
      <c r="AQ2683" s="253">
        <v>118713.55409444444</v>
      </c>
      <c r="AR2683" s="254">
        <v>118713.55409444444</v>
      </c>
      <c r="AS2683" s="253">
        <v>118713.55409444444</v>
      </c>
      <c r="AT2683" s="254">
        <v>118713.55409444444</v>
      </c>
      <c r="AU2683" s="253">
        <v>118713.55409444444</v>
      </c>
      <c r="AV2683" s="163">
        <f t="shared" si="2557"/>
        <v>1424562.6491333337</v>
      </c>
      <c r="AW2683" s="168">
        <f t="shared" si="2558"/>
        <v>0</v>
      </c>
      <c r="AY2683" s="163">
        <f t="shared" si="2559"/>
        <v>356140.66228333331</v>
      </c>
      <c r="AZ2683" s="163">
        <f t="shared" si="2560"/>
        <v>356140.66228333331</v>
      </c>
      <c r="BA2683" s="163">
        <f t="shared" si="2561"/>
        <v>356140.66228333331</v>
      </c>
      <c r="BB2683" s="163">
        <f t="shared" si="2562"/>
        <v>356140.66228333331</v>
      </c>
      <c r="BC2683" s="163">
        <f t="shared" si="2563"/>
        <v>1424562.6491333332</v>
      </c>
      <c r="BD2683" s="163">
        <f t="shared" si="2564"/>
        <v>0</v>
      </c>
    </row>
    <row r="2684" spans="2:56" x14ac:dyDescent="0.3">
      <c r="B2684" s="169" t="s">
        <v>64</v>
      </c>
      <c r="C2684" s="248">
        <v>730981</v>
      </c>
      <c r="D2684" s="249">
        <v>728578.6</v>
      </c>
      <c r="E2684" s="172">
        <f t="shared" si="2550"/>
        <v>0.99671345766853037</v>
      </c>
      <c r="F2684" s="248">
        <v>1197959</v>
      </c>
      <c r="G2684" s="249">
        <v>1192952.6200000001</v>
      </c>
      <c r="H2684" s="172">
        <f t="shared" si="2551"/>
        <v>0.99582090872892992</v>
      </c>
      <c r="I2684" s="248">
        <f>696622+888010</f>
        <v>1584632</v>
      </c>
      <c r="J2684" s="250">
        <f>695917.68+18096411.4</f>
        <v>18792329.079999998</v>
      </c>
      <c r="K2684" s="174">
        <f t="shared" si="2552"/>
        <v>11.859112450083046</v>
      </c>
      <c r="L2684" s="248">
        <v>1916637</v>
      </c>
      <c r="M2684" s="250">
        <v>1488708</v>
      </c>
      <c r="N2684" s="251">
        <v>0</v>
      </c>
      <c r="O2684" s="248">
        <v>1395172.7274569571</v>
      </c>
      <c r="P2684" s="251"/>
      <c r="Q2684" s="166">
        <f t="shared" si="2553"/>
        <v>1395172.7274569571</v>
      </c>
      <c r="R2684" s="251"/>
      <c r="S2684" s="251"/>
      <c r="T2684" s="167">
        <f t="shared" si="2565"/>
        <v>1395172.7274569571</v>
      </c>
      <c r="U2684" s="157"/>
      <c r="V2684" s="248"/>
      <c r="W2684" s="251"/>
      <c r="X2684" s="166">
        <f t="shared" si="2554"/>
        <v>0</v>
      </c>
      <c r="Y2684" s="251"/>
      <c r="Z2684" s="251"/>
      <c r="AA2684" s="167">
        <f t="shared" si="2566"/>
        <v>0</v>
      </c>
      <c r="AB2684" s="157"/>
      <c r="AC2684" s="248"/>
      <c r="AD2684" s="251"/>
      <c r="AE2684" s="166">
        <f t="shared" si="2555"/>
        <v>0</v>
      </c>
      <c r="AF2684" s="251"/>
      <c r="AG2684" s="251"/>
      <c r="AH2684" s="167">
        <f t="shared" si="2567"/>
        <v>0</v>
      </c>
      <c r="AJ2684" s="252">
        <f>T2684/12</f>
        <v>116264.39395474643</v>
      </c>
      <c r="AK2684" s="253">
        <v>116264.39395474643</v>
      </c>
      <c r="AL2684" s="254">
        <v>116264.39395474643</v>
      </c>
      <c r="AM2684" s="253">
        <v>116264.39395474643</v>
      </c>
      <c r="AN2684" s="254">
        <v>116264.39395474643</v>
      </c>
      <c r="AO2684" s="253">
        <v>116264.39395474643</v>
      </c>
      <c r="AP2684" s="254">
        <v>116264.39395474643</v>
      </c>
      <c r="AQ2684" s="253">
        <v>116264.39395474643</v>
      </c>
      <c r="AR2684" s="254">
        <v>116264.39395474643</v>
      </c>
      <c r="AS2684" s="253">
        <v>116264.39395474643</v>
      </c>
      <c r="AT2684" s="254">
        <v>116264.39395474643</v>
      </c>
      <c r="AU2684" s="253">
        <v>116264.39395474643</v>
      </c>
      <c r="AV2684" s="163">
        <f t="shared" si="2557"/>
        <v>1395172.7274569571</v>
      </c>
      <c r="AW2684" s="168">
        <f t="shared" si="2558"/>
        <v>0</v>
      </c>
      <c r="AY2684" s="163">
        <f t="shared" si="2559"/>
        <v>348793.18186423928</v>
      </c>
      <c r="AZ2684" s="163">
        <f t="shared" si="2560"/>
        <v>348793.18186423928</v>
      </c>
      <c r="BA2684" s="163">
        <f t="shared" si="2561"/>
        <v>348793.18186423928</v>
      </c>
      <c r="BB2684" s="163">
        <f t="shared" si="2562"/>
        <v>348793.18186423928</v>
      </c>
      <c r="BC2684" s="163">
        <f t="shared" si="2563"/>
        <v>1395172.7274569571</v>
      </c>
      <c r="BD2684" s="163">
        <f t="shared" si="2564"/>
        <v>0</v>
      </c>
    </row>
    <row r="2685" spans="2:56" x14ac:dyDescent="0.3">
      <c r="B2685" s="169" t="s">
        <v>65</v>
      </c>
      <c r="C2685" s="248">
        <v>0</v>
      </c>
      <c r="D2685" s="249">
        <v>0</v>
      </c>
      <c r="E2685" s="172">
        <f t="shared" si="2550"/>
        <v>0</v>
      </c>
      <c r="F2685" s="248">
        <v>0</v>
      </c>
      <c r="G2685" s="249">
        <v>0</v>
      </c>
      <c r="H2685" s="172">
        <f t="shared" si="2551"/>
        <v>0</v>
      </c>
      <c r="I2685" s="248"/>
      <c r="J2685" s="250"/>
      <c r="K2685" s="174">
        <f t="shared" si="2552"/>
        <v>0</v>
      </c>
      <c r="L2685" s="248"/>
      <c r="M2685" s="250">
        <v>0</v>
      </c>
      <c r="N2685" s="251">
        <v>0</v>
      </c>
      <c r="O2685" s="248"/>
      <c r="P2685" s="251"/>
      <c r="Q2685" s="166">
        <f t="shared" si="2553"/>
        <v>0</v>
      </c>
      <c r="R2685" s="251"/>
      <c r="S2685" s="251"/>
      <c r="T2685" s="167">
        <f t="shared" si="2565"/>
        <v>0</v>
      </c>
      <c r="U2685" s="157"/>
      <c r="V2685" s="248"/>
      <c r="W2685" s="251"/>
      <c r="X2685" s="166">
        <f t="shared" si="2554"/>
        <v>0</v>
      </c>
      <c r="Y2685" s="251"/>
      <c r="Z2685" s="251"/>
      <c r="AA2685" s="167">
        <f t="shared" si="2566"/>
        <v>0</v>
      </c>
      <c r="AB2685" s="157"/>
      <c r="AC2685" s="248"/>
      <c r="AD2685" s="251"/>
      <c r="AE2685" s="166">
        <f t="shared" si="2555"/>
        <v>0</v>
      </c>
      <c r="AF2685" s="251"/>
      <c r="AG2685" s="251"/>
      <c r="AH2685" s="167">
        <f t="shared" si="2567"/>
        <v>0</v>
      </c>
      <c r="AJ2685" s="252"/>
      <c r="AK2685" s="253"/>
      <c r="AL2685" s="254"/>
      <c r="AM2685" s="253"/>
      <c r="AN2685" s="254"/>
      <c r="AO2685" s="253"/>
      <c r="AP2685" s="254"/>
      <c r="AQ2685" s="253"/>
      <c r="AR2685" s="254"/>
      <c r="AS2685" s="253"/>
      <c r="AT2685" s="254"/>
      <c r="AU2685" s="253"/>
      <c r="AV2685" s="163">
        <f t="shared" si="2557"/>
        <v>0</v>
      </c>
      <c r="AW2685" s="168">
        <f t="shared" si="2558"/>
        <v>0</v>
      </c>
      <c r="AY2685" s="163">
        <f t="shared" si="2559"/>
        <v>0</v>
      </c>
      <c r="AZ2685" s="163">
        <f t="shared" si="2560"/>
        <v>0</v>
      </c>
      <c r="BA2685" s="163">
        <f t="shared" si="2561"/>
        <v>0</v>
      </c>
      <c r="BB2685" s="163">
        <f t="shared" si="2562"/>
        <v>0</v>
      </c>
      <c r="BC2685" s="163">
        <f t="shared" si="2563"/>
        <v>0</v>
      </c>
      <c r="BD2685" s="163">
        <f t="shared" si="2564"/>
        <v>0</v>
      </c>
    </row>
    <row r="2686" spans="2:56" x14ac:dyDescent="0.3">
      <c r="B2686" s="176" t="s">
        <v>66</v>
      </c>
      <c r="C2686" s="83">
        <f>SUM(C2687,C2689,C2693,C2698,C2700,C2702,C2704,C2711,C2718,C2723,C2726,C2728,C2731,C2733,C2737,C2741,C2743,C2749,C2751,C2753,C2755,C2757,C2759,C2761,C2763,C2765,C2767,C2769,C2771,C2781,C2789,C2791,C2796,C2798,C2805,C2807,C2813,C2815)</f>
        <v>13126273</v>
      </c>
      <c r="D2686" s="84">
        <f>SUM(D2687,D2689,D2693,D2698,D2700,D2702,D2704,D2711,D2718,D2723,D2726,D2728,D2731,D2733,D2737,D2741,D2743,D2749,D2751,D2753,D2755,D2757,D2759,D2761,D2763,D2765,D2767,D2769,D2771,D2781,D2789,D2791,D2796,D2798,D2805,D2807,D2813,D2815)</f>
        <v>11948146.440000001</v>
      </c>
      <c r="E2686" s="85">
        <f t="shared" si="2550"/>
        <v>0.91024668159804401</v>
      </c>
      <c r="F2686" s="83">
        <f>SUM(F2687,F2689,F2693,F2698,F2700,F2702,F2704,F2711,F2718,F2723,F2726,F2728,F2731,F2733,F2737,F2741,F2743,F2749,F2751,F2753,F2755,F2757,F2759,F2761,F2763,F2765,F2767,F2769,F2771,F2781,F2789,F2791,F2796,F2798,F2805,F2807,F2813,F2815)</f>
        <v>11796881</v>
      </c>
      <c r="G2686" s="84">
        <f>SUM(G2687,G2689,G2693,G2698,G2700,G2702,G2704,G2711,G2718,G2723,G2726,G2728,G2731,G2733,G2737,G2741,G2743,G2749,G2751,G2753,G2755,G2757,G2759,G2761,G2763,G2765,G2767,G2769,G2771,G2781,G2789,G2791,G2796,G2798,G2805,G2807,G2813,G2815)</f>
        <v>15374717.710000001</v>
      </c>
      <c r="H2686" s="85">
        <f t="shared" si="2551"/>
        <v>1.3032866661959208</v>
      </c>
      <c r="I2686" s="83">
        <f>SUM(I2687,I2689,I2693,I2698,I2700,I2702,I2704,I2711,I2718,I2723,I2726,I2728,I2731,I2733,I2737,I2741,I2743,I2749,I2751,I2753,I2755,I2757,I2759,I2761,I2763,I2765,I2767,I2769,I2771,I2781,I2789,I2791,I2796,I2798,I2805,I2807,I2813,I2815)</f>
        <v>18456147</v>
      </c>
      <c r="J2686" s="86">
        <f>SUM(J2687,J2689,J2693,J2698,J2700,J2702,J2704,J2711,J2718,J2723,J2726,J2728,J2731,J2733,J2737,J2741,J2743,J2749,J2751,J2753,J2755,J2757,J2759,J2761,J2763,J2765,J2767,J2769,J2771,J2781,J2789,J2791,J2796,J2798,J2805,J2807,J2813,J2815)</f>
        <v>18444936.119999997</v>
      </c>
      <c r="K2686" s="87">
        <f t="shared" si="2552"/>
        <v>0.9993925666066702</v>
      </c>
      <c r="L2686" s="83">
        <f>SUM(L2687,L2689,L2693,L2698,L2700,L2702,L2704,L2711,L2718,L2723,L2726,L2728,L2731,L2733,L2737,L2741,L2743,L2749,L2751,L2753,L2755,L2757,L2759,L2761,L2763,L2765,L2767,L2769,L2771,L2781,L2789,L2791,L2796,L2798,L2805,L2807,L2813,L2815)</f>
        <v>16862849</v>
      </c>
      <c r="M2686" s="86">
        <f>SUM(M2687,M2689,M2693,M2698,M2700,M2702,M2704,M2711,M2718,M2723,M2726,M2728,M2731,M2733,M2737,M2741,M2743,M2749,M2751,M2753,M2755,M2757,M2759,M2761,M2763,M2765,M2767,M2769,M2771,M2781,M2789,M2791,M2796,M2798,M2805,M2807,M2813,M2815)</f>
        <v>17362849</v>
      </c>
      <c r="N2686" s="88">
        <f>SUM(N2687,N2689,N2693,N2698,N2700,N2702,N2704,N2711,N2718,N2723,N2726,N2728,N2731,N2733,N2737,N2741,N2743,N2749,N2751,N2753,N2755,N2757,N2759,N2761,N2763,N2765,N2767,N2769,N2771,N2781,N2789,N2791,N2796,N2798,N2805,N2807,N2813,N2815)</f>
        <v>0</v>
      </c>
      <c r="O2686" s="83">
        <f>SUM(O2687,O2689,O2693,O2698,O2700,O2702,O2704,O2711,O2718,O2723,O2726,O2728,O2731,O2733,O2737,O2741,O2743,O2749,O2751,O2753,O2755,O2757,O2759,O2761,O2763,O2765,O2767,O2769,O2771,O2781,O2789,O2791,O2796,O2798,O2805,O2807,O2813,O2815)</f>
        <v>12181476</v>
      </c>
      <c r="P2686" s="88">
        <f>SUM(P2687,P2689,P2693,P2698,P2700,P2702,P2704,P2711,P2718,P2723,P2726,P2728,P2731,P2733,P2737,P2741,P2743,P2749,P2751,P2753,P2755,P2757,P2759,P2761,P2763,P2765,P2767,P2769,P2771,P2781,P2789,P2791,P2796,P2798,P2805,P2807,P2813,P2815)</f>
        <v>550500</v>
      </c>
      <c r="Q2686" s="177">
        <f t="shared" si="2553"/>
        <v>12731976</v>
      </c>
      <c r="R2686" s="88">
        <f>SUM(R2687,R2689,R2693,R2698,R2700,R2702,R2704,R2711,R2718,R2723,R2726,R2728,R2731,R2733,R2737,R2741,R2743,R2749,R2751,R2753,R2755,R2757,R2759,R2761,R2763,R2765,R2767,R2769,R2771,R2781,R2789,R2791,R2796,R2798,R2805,R2807,R2813,R2815)</f>
        <v>0</v>
      </c>
      <c r="S2686" s="88">
        <f>SUM(S2687,S2689,S2693,S2698,S2700,S2702,S2704,S2711,S2718,S2723,S2726,S2728,S2731,S2733,S2737,S2741,S2743,S2749,S2751,S2753,S2755,S2757,S2759,S2761,S2763,S2765,S2767,S2769,S2771,S2781,S2789,S2791,S2796,S2798,S2805,S2807,S2813,S2815)</f>
        <v>0</v>
      </c>
      <c r="T2686" s="178">
        <f t="shared" si="2565"/>
        <v>12731976</v>
      </c>
      <c r="U2686" s="157"/>
      <c r="V2686" s="83">
        <f>SUM(V2687,V2689,V2693,V2698,V2700,V2702,V2704,V2711,V2718,V2723,V2726,V2728,V2731,V2733,V2737,V2741,V2743,V2749,V2751,V2753,V2755,V2757,V2759,V2761,V2763,V2765,V2767,V2769,V2771,V2781,V2789,V2791,V2796,V2798,V2805,V2807,V2813,V2815)</f>
        <v>15860761</v>
      </c>
      <c r="W2686" s="88">
        <f>SUM(W2687,W2689,W2693,W2698,W2700,W2702,W2704,W2711,W2718,W2723,W2726,W2728,W2731,W2733,W2737,W2741,W2743,W2749,W2751,W2753,W2755,W2757,W2759,W2761,W2763,W2765,W2767,W2769,W2771,W2781,W2789,W2791,W2796,W2798,W2805,W2807,W2813,W2815)</f>
        <v>0</v>
      </c>
      <c r="X2686" s="177">
        <f t="shared" si="2554"/>
        <v>15860761</v>
      </c>
      <c r="Y2686" s="88">
        <f>SUM(Y2687,Y2689,Y2693,Y2698,Y2700,Y2702,Y2704,Y2711,Y2718,Y2723,Y2726,Y2728,Y2731,Y2733,Y2737,Y2741,Y2743,Y2749,Y2751,Y2753,Y2755,Y2757,Y2759,Y2761,Y2763,Y2765,Y2767,Y2769,Y2771,Y2781,Y2789,Y2791,Y2796,Y2798,Y2805,Y2807,Y2813,Y2815)</f>
        <v>0</v>
      </c>
      <c r="Z2686" s="88">
        <f>SUM(Z2687,Z2689,Z2693,Z2698,Z2700,Z2702,Z2704,Z2711,Z2718,Z2723,Z2726,Z2728,Z2731,Z2733,Z2737,Z2741,Z2743,Z2749,Z2751,Z2753,Z2755,Z2757,Z2759,Z2761,Z2763,Z2765,Z2767,Z2769,Z2771,Z2781,Z2789,Z2791,Z2796,Z2798,Z2805,Z2807,Z2813,Z2815)</f>
        <v>0</v>
      </c>
      <c r="AA2686" s="178">
        <f t="shared" si="2566"/>
        <v>15860761</v>
      </c>
      <c r="AB2686" s="157"/>
      <c r="AC2686" s="83">
        <f>SUM(AC2687,AC2689,AC2693,AC2698,AC2700,AC2702,AC2704,AC2711,AC2718,AC2723,AC2726,AC2728,AC2731,AC2733,AC2737,AC2741,AC2743,AC2749,AC2751,AC2753,AC2755,AC2757,AC2759,AC2761,AC2763,AC2765,AC2767,AC2769,AC2771,AC2781,AC2789,AC2791,AC2796,AC2798,AC2805,AC2807,AC2813,AC2815)</f>
        <v>16856718</v>
      </c>
      <c r="AD2686" s="88">
        <f>SUM(AD2687,AD2689,AD2693,AD2698,AD2700,AD2702,AD2704,AD2711,AD2718,AD2723,AD2726,AD2728,AD2731,AD2733,AD2737,AD2741,AD2743,AD2749,AD2751,AD2753,AD2755,AD2757,AD2759,AD2761,AD2763,AD2765,AD2767,AD2769,AD2771,AD2781,AD2789,AD2791,AD2796,AD2798,AD2805,AD2807,AD2813,AD2815)</f>
        <v>0</v>
      </c>
      <c r="AE2686" s="177">
        <f t="shared" si="2555"/>
        <v>16856718</v>
      </c>
      <c r="AF2686" s="88">
        <f>SUM(AF2687,AF2689,AF2693,AF2698,AF2700,AF2702,AF2704,AF2711,AF2718,AF2723,AF2726,AF2728,AF2731,AF2733,AF2737,AF2741,AF2743,AF2749,AF2751,AF2753,AF2755,AF2757,AF2759,AF2761,AF2763,AF2765,AF2767,AF2769,AF2771,AF2781,AF2789,AF2791,AF2796,AF2798,AF2805,AF2807,AF2813,AF2815)</f>
        <v>0</v>
      </c>
      <c r="AG2686" s="88">
        <f>SUM(AG2687,AG2689,AG2693,AG2698,AG2700,AG2702,AG2704,AG2711,AG2718,AG2723,AG2726,AG2728,AG2731,AG2733,AG2737,AG2741,AG2743,AG2749,AG2751,AG2753,AG2755,AG2757,AG2759,AG2761,AG2763,AG2765,AG2767,AG2769,AG2771,AG2781,AG2789,AG2791,AG2796,AG2798,AG2805,AG2807,AG2813,AG2815)</f>
        <v>0</v>
      </c>
      <c r="AH2686" s="178">
        <f t="shared" si="2567"/>
        <v>16856718</v>
      </c>
      <c r="AJ2686" s="84">
        <f t="shared" ref="AJ2686:AU2686" si="2571">SUM(AJ2687,AJ2689,AJ2693,AJ2698,AJ2700,AJ2702,AJ2704,AJ2711,AJ2718,AJ2723,AJ2726,AJ2728,AJ2731,AJ2733,AJ2737,AJ2741,AJ2743,AJ2749,AJ2751,AJ2753,AJ2755,AJ2757,AJ2759,AJ2761,AJ2763,AJ2765,AJ2767,AJ2769,AJ2771,AJ2781,AJ2789,AJ2791,AJ2796,AJ2798,AJ2805,AJ2807,AJ2813,AJ2815)</f>
        <v>1149865.997</v>
      </c>
      <c r="AK2686" s="86">
        <f t="shared" si="2571"/>
        <v>1149965.997</v>
      </c>
      <c r="AL2686" s="88">
        <f t="shared" si="2571"/>
        <v>1167365.997</v>
      </c>
      <c r="AM2686" s="86">
        <f t="shared" si="2571"/>
        <v>1213465.997</v>
      </c>
      <c r="AN2686" s="88">
        <f t="shared" si="2571"/>
        <v>1162365.997</v>
      </c>
      <c r="AO2686" s="86">
        <f t="shared" si="2571"/>
        <v>1134365.997</v>
      </c>
      <c r="AP2686" s="88">
        <f t="shared" si="2571"/>
        <v>1051865.997</v>
      </c>
      <c r="AQ2686" s="86">
        <f t="shared" si="2571"/>
        <v>1053199.997</v>
      </c>
      <c r="AR2686" s="88">
        <f t="shared" si="2571"/>
        <v>1051865.997</v>
      </c>
      <c r="AS2686" s="86">
        <f t="shared" si="2571"/>
        <v>1053815.997</v>
      </c>
      <c r="AT2686" s="88">
        <f t="shared" si="2571"/>
        <v>1136065.997</v>
      </c>
      <c r="AU2686" s="86">
        <f t="shared" si="2571"/>
        <v>407766.03300000099</v>
      </c>
      <c r="AV2686" s="86">
        <f t="shared" si="2557"/>
        <v>12731975.999999998</v>
      </c>
      <c r="AW2686" s="93">
        <f t="shared" si="2558"/>
        <v>0</v>
      </c>
      <c r="AY2686" s="86">
        <f t="shared" si="2559"/>
        <v>3467197.9909999999</v>
      </c>
      <c r="AZ2686" s="86">
        <f t="shared" si="2560"/>
        <v>3510197.9909999999</v>
      </c>
      <c r="BA2686" s="86">
        <f t="shared" si="2561"/>
        <v>3156931.9909999999</v>
      </c>
      <c r="BB2686" s="86">
        <f t="shared" si="2562"/>
        <v>2597648.0270000007</v>
      </c>
      <c r="BC2686" s="86">
        <f t="shared" si="2563"/>
        <v>12731976</v>
      </c>
      <c r="BD2686" s="86">
        <f t="shared" si="2564"/>
        <v>0</v>
      </c>
    </row>
    <row r="2687" spans="2:56" x14ac:dyDescent="0.3">
      <c r="B2687" s="179" t="s">
        <v>67</v>
      </c>
      <c r="C2687" s="83">
        <f>SUM(C2688)</f>
        <v>0</v>
      </c>
      <c r="D2687" s="84">
        <f>SUM(D2688)</f>
        <v>0</v>
      </c>
      <c r="E2687" s="85">
        <f t="shared" si="2550"/>
        <v>0</v>
      </c>
      <c r="F2687" s="83">
        <f>SUM(F2688)</f>
        <v>0</v>
      </c>
      <c r="G2687" s="84">
        <f>SUM(G2688)</f>
        <v>0</v>
      </c>
      <c r="H2687" s="85">
        <f t="shared" si="2551"/>
        <v>0</v>
      </c>
      <c r="I2687" s="83">
        <f>SUM(I2688)</f>
        <v>0</v>
      </c>
      <c r="J2687" s="86">
        <f>SUM(J2688)</f>
        <v>0</v>
      </c>
      <c r="K2687" s="87">
        <f t="shared" si="2552"/>
        <v>0</v>
      </c>
      <c r="L2687" s="83">
        <f>SUM(L2688)</f>
        <v>0</v>
      </c>
      <c r="M2687" s="86">
        <f>SUM(M2688)</f>
        <v>0</v>
      </c>
      <c r="N2687" s="88">
        <f>SUM(N2688)</f>
        <v>0</v>
      </c>
      <c r="O2687" s="83">
        <f>SUM(O2688)</f>
        <v>0</v>
      </c>
      <c r="P2687" s="88">
        <f>SUM(P2688)</f>
        <v>0</v>
      </c>
      <c r="Q2687" s="177">
        <f t="shared" si="2553"/>
        <v>0</v>
      </c>
      <c r="R2687" s="88">
        <f>SUM(R2688)</f>
        <v>0</v>
      </c>
      <c r="S2687" s="88">
        <f>SUM(S2688)</f>
        <v>0</v>
      </c>
      <c r="T2687" s="178">
        <f t="shared" si="2565"/>
        <v>0</v>
      </c>
      <c r="U2687" s="157"/>
      <c r="V2687" s="83">
        <f>SUM(V2688)</f>
        <v>0</v>
      </c>
      <c r="W2687" s="88">
        <f>SUM(W2688)</f>
        <v>0</v>
      </c>
      <c r="X2687" s="177">
        <f t="shared" si="2554"/>
        <v>0</v>
      </c>
      <c r="Y2687" s="88">
        <f>SUM(Y2688)</f>
        <v>0</v>
      </c>
      <c r="Z2687" s="88">
        <f>SUM(Z2688)</f>
        <v>0</v>
      </c>
      <c r="AA2687" s="178">
        <f t="shared" si="2566"/>
        <v>0</v>
      </c>
      <c r="AB2687" s="157"/>
      <c r="AC2687" s="83">
        <f>SUM(AC2688)</f>
        <v>0</v>
      </c>
      <c r="AD2687" s="88">
        <f>SUM(AD2688)</f>
        <v>0</v>
      </c>
      <c r="AE2687" s="177">
        <f t="shared" si="2555"/>
        <v>0</v>
      </c>
      <c r="AF2687" s="88">
        <f>SUM(AF2688)</f>
        <v>0</v>
      </c>
      <c r="AG2687" s="88">
        <f>SUM(AG2688)</f>
        <v>0</v>
      </c>
      <c r="AH2687" s="178">
        <f t="shared" si="2567"/>
        <v>0</v>
      </c>
      <c r="AJ2687" s="84">
        <f t="shared" ref="AJ2687:AU2687" si="2572">SUM(AJ2688)</f>
        <v>0</v>
      </c>
      <c r="AK2687" s="86">
        <f t="shared" si="2572"/>
        <v>0</v>
      </c>
      <c r="AL2687" s="88">
        <f t="shared" si="2572"/>
        <v>0</v>
      </c>
      <c r="AM2687" s="86">
        <f t="shared" si="2572"/>
        <v>0</v>
      </c>
      <c r="AN2687" s="88">
        <f t="shared" si="2572"/>
        <v>0</v>
      </c>
      <c r="AO2687" s="86">
        <f t="shared" si="2572"/>
        <v>0</v>
      </c>
      <c r="AP2687" s="88">
        <f t="shared" si="2572"/>
        <v>0</v>
      </c>
      <c r="AQ2687" s="86">
        <f t="shared" si="2572"/>
        <v>0</v>
      </c>
      <c r="AR2687" s="88">
        <f t="shared" si="2572"/>
        <v>0</v>
      </c>
      <c r="AS2687" s="86">
        <f t="shared" si="2572"/>
        <v>0</v>
      </c>
      <c r="AT2687" s="88">
        <f t="shared" si="2572"/>
        <v>0</v>
      </c>
      <c r="AU2687" s="86">
        <f t="shared" si="2572"/>
        <v>0</v>
      </c>
      <c r="AV2687" s="86">
        <f t="shared" si="2557"/>
        <v>0</v>
      </c>
      <c r="AW2687" s="93">
        <f t="shared" si="2558"/>
        <v>0</v>
      </c>
      <c r="AY2687" s="86">
        <f t="shared" si="2559"/>
        <v>0</v>
      </c>
      <c r="AZ2687" s="86">
        <f t="shared" si="2560"/>
        <v>0</v>
      </c>
      <c r="BA2687" s="86">
        <f t="shared" si="2561"/>
        <v>0</v>
      </c>
      <c r="BB2687" s="86">
        <f t="shared" si="2562"/>
        <v>0</v>
      </c>
      <c r="BC2687" s="86">
        <f t="shared" si="2563"/>
        <v>0</v>
      </c>
      <c r="BD2687" s="86">
        <f t="shared" si="2564"/>
        <v>0</v>
      </c>
    </row>
    <row r="2688" spans="2:56" x14ac:dyDescent="0.3">
      <c r="B2688" s="169" t="s">
        <v>68</v>
      </c>
      <c r="C2688" s="248">
        <v>0</v>
      </c>
      <c r="D2688" s="249">
        <v>0</v>
      </c>
      <c r="E2688" s="172">
        <f t="shared" si="2550"/>
        <v>0</v>
      </c>
      <c r="F2688" s="248">
        <v>0</v>
      </c>
      <c r="G2688" s="249">
        <v>0</v>
      </c>
      <c r="H2688" s="172">
        <f t="shared" si="2551"/>
        <v>0</v>
      </c>
      <c r="I2688" s="248"/>
      <c r="J2688" s="250"/>
      <c r="K2688" s="174">
        <f t="shared" si="2552"/>
        <v>0</v>
      </c>
      <c r="L2688" s="248"/>
      <c r="M2688" s="250"/>
      <c r="N2688" s="251"/>
      <c r="O2688" s="248"/>
      <c r="P2688" s="251"/>
      <c r="Q2688" s="166">
        <f t="shared" si="2553"/>
        <v>0</v>
      </c>
      <c r="R2688" s="251"/>
      <c r="S2688" s="251"/>
      <c r="T2688" s="167">
        <f t="shared" si="2565"/>
        <v>0</v>
      </c>
      <c r="U2688" s="157"/>
      <c r="V2688" s="248"/>
      <c r="W2688" s="251"/>
      <c r="X2688" s="166">
        <f t="shared" si="2554"/>
        <v>0</v>
      </c>
      <c r="Y2688" s="251"/>
      <c r="Z2688" s="251"/>
      <c r="AA2688" s="167">
        <f t="shared" si="2566"/>
        <v>0</v>
      </c>
      <c r="AB2688" s="157"/>
      <c r="AC2688" s="248"/>
      <c r="AD2688" s="251"/>
      <c r="AE2688" s="166">
        <f t="shared" si="2555"/>
        <v>0</v>
      </c>
      <c r="AF2688" s="251"/>
      <c r="AG2688" s="251"/>
      <c r="AH2688" s="167">
        <f t="shared" si="2567"/>
        <v>0</v>
      </c>
      <c r="AJ2688" s="252"/>
      <c r="AK2688" s="253"/>
      <c r="AL2688" s="254"/>
      <c r="AM2688" s="253"/>
      <c r="AN2688" s="254"/>
      <c r="AO2688" s="253"/>
      <c r="AP2688" s="254"/>
      <c r="AQ2688" s="253"/>
      <c r="AR2688" s="254"/>
      <c r="AS2688" s="253"/>
      <c r="AT2688" s="254"/>
      <c r="AU2688" s="253"/>
      <c r="AV2688" s="163">
        <f t="shared" si="2557"/>
        <v>0</v>
      </c>
      <c r="AW2688" s="168">
        <f t="shared" si="2558"/>
        <v>0</v>
      </c>
      <c r="AY2688" s="163">
        <f t="shared" si="2559"/>
        <v>0</v>
      </c>
      <c r="AZ2688" s="163">
        <f t="shared" si="2560"/>
        <v>0</v>
      </c>
      <c r="BA2688" s="163">
        <f t="shared" si="2561"/>
        <v>0</v>
      </c>
      <c r="BB2688" s="163">
        <f t="shared" si="2562"/>
        <v>0</v>
      </c>
      <c r="BC2688" s="163">
        <f t="shared" si="2563"/>
        <v>0</v>
      </c>
      <c r="BD2688" s="163">
        <f t="shared" si="2564"/>
        <v>0</v>
      </c>
    </row>
    <row r="2689" spans="2:56" x14ac:dyDescent="0.3">
      <c r="B2689" s="179" t="s">
        <v>69</v>
      </c>
      <c r="C2689" s="83">
        <f>SUM(C2690:C2692)</f>
        <v>0</v>
      </c>
      <c r="D2689" s="84">
        <f>SUM(D2690:D2692)</f>
        <v>0</v>
      </c>
      <c r="E2689" s="85">
        <f t="shared" si="2550"/>
        <v>0</v>
      </c>
      <c r="F2689" s="83">
        <f>SUM(F2690:F2692)</f>
        <v>0</v>
      </c>
      <c r="G2689" s="84">
        <f>SUM(G2690:G2692)</f>
        <v>0</v>
      </c>
      <c r="H2689" s="85">
        <f t="shared" si="2551"/>
        <v>0</v>
      </c>
      <c r="I2689" s="83">
        <f>SUM(I2690:I2692)</f>
        <v>0</v>
      </c>
      <c r="J2689" s="86">
        <f>SUM(J2690:J2692)</f>
        <v>0</v>
      </c>
      <c r="K2689" s="87">
        <f t="shared" si="2552"/>
        <v>0</v>
      </c>
      <c r="L2689" s="83">
        <f>SUM(L2690:L2692)</f>
        <v>0</v>
      </c>
      <c r="M2689" s="86">
        <f>SUM(M2690:M2692)</f>
        <v>0</v>
      </c>
      <c r="N2689" s="88">
        <f>SUM(N2690:N2692)</f>
        <v>0</v>
      </c>
      <c r="O2689" s="83">
        <f>SUM(O2690:O2692)</f>
        <v>0</v>
      </c>
      <c r="P2689" s="88">
        <f>SUM(P2690:P2692)</f>
        <v>0</v>
      </c>
      <c r="Q2689" s="177">
        <f t="shared" si="2553"/>
        <v>0</v>
      </c>
      <c r="R2689" s="88">
        <f>SUM(R2690:R2692)</f>
        <v>0</v>
      </c>
      <c r="S2689" s="88">
        <f>SUM(S2690:S2692)</f>
        <v>0</v>
      </c>
      <c r="T2689" s="178">
        <f t="shared" si="2565"/>
        <v>0</v>
      </c>
      <c r="U2689" s="157"/>
      <c r="V2689" s="83">
        <f>SUM(V2690:V2692)</f>
        <v>0</v>
      </c>
      <c r="W2689" s="88">
        <f>SUM(W2690:W2692)</f>
        <v>0</v>
      </c>
      <c r="X2689" s="177">
        <f t="shared" si="2554"/>
        <v>0</v>
      </c>
      <c r="Y2689" s="88">
        <f>SUM(Y2690:Y2692)</f>
        <v>0</v>
      </c>
      <c r="Z2689" s="88">
        <f>SUM(Z2690:Z2692)</f>
        <v>0</v>
      </c>
      <c r="AA2689" s="178">
        <f t="shared" si="2566"/>
        <v>0</v>
      </c>
      <c r="AB2689" s="157"/>
      <c r="AC2689" s="83">
        <f>SUM(AC2690:AC2692)</f>
        <v>0</v>
      </c>
      <c r="AD2689" s="88">
        <f>SUM(AD2690:AD2692)</f>
        <v>0</v>
      </c>
      <c r="AE2689" s="177">
        <f t="shared" si="2555"/>
        <v>0</v>
      </c>
      <c r="AF2689" s="88">
        <f>SUM(AF2690:AF2692)</f>
        <v>0</v>
      </c>
      <c r="AG2689" s="88">
        <f>SUM(AG2690:AG2692)</f>
        <v>0</v>
      </c>
      <c r="AH2689" s="178">
        <f t="shared" si="2567"/>
        <v>0</v>
      </c>
      <c r="AJ2689" s="84">
        <f t="shared" ref="AJ2689:AU2689" si="2573">SUM(AJ2690:AJ2692)</f>
        <v>0</v>
      </c>
      <c r="AK2689" s="86">
        <f t="shared" si="2573"/>
        <v>0</v>
      </c>
      <c r="AL2689" s="88">
        <f t="shared" si="2573"/>
        <v>0</v>
      </c>
      <c r="AM2689" s="86">
        <f t="shared" si="2573"/>
        <v>0</v>
      </c>
      <c r="AN2689" s="88">
        <f t="shared" si="2573"/>
        <v>0</v>
      </c>
      <c r="AO2689" s="86">
        <f t="shared" si="2573"/>
        <v>0</v>
      </c>
      <c r="AP2689" s="88">
        <f t="shared" si="2573"/>
        <v>0</v>
      </c>
      <c r="AQ2689" s="86">
        <f t="shared" si="2573"/>
        <v>0</v>
      </c>
      <c r="AR2689" s="88">
        <f t="shared" si="2573"/>
        <v>0</v>
      </c>
      <c r="AS2689" s="86">
        <f t="shared" si="2573"/>
        <v>0</v>
      </c>
      <c r="AT2689" s="88">
        <f t="shared" si="2573"/>
        <v>0</v>
      </c>
      <c r="AU2689" s="86">
        <f t="shared" si="2573"/>
        <v>0</v>
      </c>
      <c r="AV2689" s="86">
        <f t="shared" si="2557"/>
        <v>0</v>
      </c>
      <c r="AW2689" s="93">
        <f t="shared" si="2558"/>
        <v>0</v>
      </c>
      <c r="AY2689" s="86">
        <f t="shared" si="2559"/>
        <v>0</v>
      </c>
      <c r="AZ2689" s="86">
        <f t="shared" si="2560"/>
        <v>0</v>
      </c>
      <c r="BA2689" s="86">
        <f t="shared" si="2561"/>
        <v>0</v>
      </c>
      <c r="BB2689" s="86">
        <f t="shared" si="2562"/>
        <v>0</v>
      </c>
      <c r="BC2689" s="86">
        <f t="shared" si="2563"/>
        <v>0</v>
      </c>
      <c r="BD2689" s="86">
        <f t="shared" si="2564"/>
        <v>0</v>
      </c>
    </row>
    <row r="2690" spans="2:56" x14ac:dyDescent="0.3">
      <c r="B2690" s="169" t="s">
        <v>70</v>
      </c>
      <c r="C2690" s="248">
        <v>0</v>
      </c>
      <c r="D2690" s="249">
        <v>0</v>
      </c>
      <c r="E2690" s="172">
        <f t="shared" si="2550"/>
        <v>0</v>
      </c>
      <c r="F2690" s="248">
        <v>0</v>
      </c>
      <c r="G2690" s="249">
        <v>0</v>
      </c>
      <c r="H2690" s="172">
        <f t="shared" si="2551"/>
        <v>0</v>
      </c>
      <c r="I2690" s="248"/>
      <c r="J2690" s="250"/>
      <c r="K2690" s="174">
        <f t="shared" si="2552"/>
        <v>0</v>
      </c>
      <c r="L2690" s="248"/>
      <c r="M2690" s="250"/>
      <c r="N2690" s="251"/>
      <c r="O2690" s="248"/>
      <c r="P2690" s="251"/>
      <c r="Q2690" s="166">
        <f t="shared" si="2553"/>
        <v>0</v>
      </c>
      <c r="R2690" s="251"/>
      <c r="S2690" s="251"/>
      <c r="T2690" s="167">
        <f t="shared" si="2565"/>
        <v>0</v>
      </c>
      <c r="U2690" s="157"/>
      <c r="V2690" s="248"/>
      <c r="W2690" s="251"/>
      <c r="X2690" s="166">
        <f t="shared" si="2554"/>
        <v>0</v>
      </c>
      <c r="Y2690" s="251"/>
      <c r="Z2690" s="251"/>
      <c r="AA2690" s="167">
        <f t="shared" si="2566"/>
        <v>0</v>
      </c>
      <c r="AB2690" s="157"/>
      <c r="AC2690" s="248"/>
      <c r="AD2690" s="251"/>
      <c r="AE2690" s="166">
        <f t="shared" si="2555"/>
        <v>0</v>
      </c>
      <c r="AF2690" s="251"/>
      <c r="AG2690" s="251"/>
      <c r="AH2690" s="167">
        <f t="shared" si="2567"/>
        <v>0</v>
      </c>
      <c r="AJ2690" s="252"/>
      <c r="AK2690" s="253"/>
      <c r="AL2690" s="254"/>
      <c r="AM2690" s="253"/>
      <c r="AN2690" s="254"/>
      <c r="AO2690" s="253"/>
      <c r="AP2690" s="254"/>
      <c r="AQ2690" s="253"/>
      <c r="AR2690" s="254"/>
      <c r="AS2690" s="253"/>
      <c r="AT2690" s="254"/>
      <c r="AU2690" s="253"/>
      <c r="AV2690" s="163">
        <f t="shared" si="2557"/>
        <v>0</v>
      </c>
      <c r="AW2690" s="168">
        <f t="shared" si="2558"/>
        <v>0</v>
      </c>
      <c r="AY2690" s="163">
        <f t="shared" si="2559"/>
        <v>0</v>
      </c>
      <c r="AZ2690" s="163">
        <f t="shared" si="2560"/>
        <v>0</v>
      </c>
      <c r="BA2690" s="163">
        <f t="shared" si="2561"/>
        <v>0</v>
      </c>
      <c r="BB2690" s="163">
        <f t="shared" si="2562"/>
        <v>0</v>
      </c>
      <c r="BC2690" s="163">
        <f t="shared" si="2563"/>
        <v>0</v>
      </c>
      <c r="BD2690" s="163">
        <f t="shared" si="2564"/>
        <v>0</v>
      </c>
    </row>
    <row r="2691" spans="2:56" x14ac:dyDescent="0.3">
      <c r="B2691" s="169" t="s">
        <v>71</v>
      </c>
      <c r="C2691" s="248">
        <v>0</v>
      </c>
      <c r="D2691" s="249">
        <v>0</v>
      </c>
      <c r="E2691" s="172">
        <f t="shared" si="2550"/>
        <v>0</v>
      </c>
      <c r="F2691" s="248">
        <v>0</v>
      </c>
      <c r="G2691" s="249">
        <v>0</v>
      </c>
      <c r="H2691" s="172">
        <f t="shared" si="2551"/>
        <v>0</v>
      </c>
      <c r="I2691" s="248"/>
      <c r="J2691" s="250"/>
      <c r="K2691" s="174">
        <f t="shared" si="2552"/>
        <v>0</v>
      </c>
      <c r="L2691" s="248"/>
      <c r="M2691" s="250"/>
      <c r="N2691" s="251"/>
      <c r="O2691" s="248"/>
      <c r="P2691" s="251"/>
      <c r="Q2691" s="166">
        <f t="shared" si="2553"/>
        <v>0</v>
      </c>
      <c r="R2691" s="251"/>
      <c r="S2691" s="251"/>
      <c r="T2691" s="167">
        <f t="shared" si="2565"/>
        <v>0</v>
      </c>
      <c r="U2691" s="157"/>
      <c r="V2691" s="248"/>
      <c r="W2691" s="251"/>
      <c r="X2691" s="166">
        <f t="shared" si="2554"/>
        <v>0</v>
      </c>
      <c r="Y2691" s="251"/>
      <c r="Z2691" s="251"/>
      <c r="AA2691" s="167">
        <f t="shared" si="2566"/>
        <v>0</v>
      </c>
      <c r="AB2691" s="157"/>
      <c r="AC2691" s="248"/>
      <c r="AD2691" s="251"/>
      <c r="AE2691" s="166">
        <f t="shared" si="2555"/>
        <v>0</v>
      </c>
      <c r="AF2691" s="251"/>
      <c r="AG2691" s="251"/>
      <c r="AH2691" s="167">
        <f t="shared" si="2567"/>
        <v>0</v>
      </c>
      <c r="AJ2691" s="252"/>
      <c r="AK2691" s="253"/>
      <c r="AL2691" s="254"/>
      <c r="AM2691" s="253"/>
      <c r="AN2691" s="254"/>
      <c r="AO2691" s="253"/>
      <c r="AP2691" s="254"/>
      <c r="AQ2691" s="253"/>
      <c r="AR2691" s="254"/>
      <c r="AS2691" s="253"/>
      <c r="AT2691" s="254"/>
      <c r="AU2691" s="253"/>
      <c r="AV2691" s="163">
        <f t="shared" si="2557"/>
        <v>0</v>
      </c>
      <c r="AW2691" s="168">
        <f t="shared" si="2558"/>
        <v>0</v>
      </c>
      <c r="AY2691" s="163">
        <f t="shared" si="2559"/>
        <v>0</v>
      </c>
      <c r="AZ2691" s="163">
        <f t="shared" si="2560"/>
        <v>0</v>
      </c>
      <c r="BA2691" s="163">
        <f t="shared" si="2561"/>
        <v>0</v>
      </c>
      <c r="BB2691" s="163">
        <f t="shared" si="2562"/>
        <v>0</v>
      </c>
      <c r="BC2691" s="163">
        <f t="shared" si="2563"/>
        <v>0</v>
      </c>
      <c r="BD2691" s="163">
        <f t="shared" si="2564"/>
        <v>0</v>
      </c>
    </row>
    <row r="2692" spans="2:56" x14ac:dyDescent="0.3">
      <c r="B2692" s="169" t="s">
        <v>72</v>
      </c>
      <c r="C2692" s="248">
        <v>0</v>
      </c>
      <c r="D2692" s="249">
        <v>0</v>
      </c>
      <c r="E2692" s="172">
        <f t="shared" si="2550"/>
        <v>0</v>
      </c>
      <c r="F2692" s="248">
        <v>0</v>
      </c>
      <c r="G2692" s="249">
        <v>0</v>
      </c>
      <c r="H2692" s="172">
        <f t="shared" si="2551"/>
        <v>0</v>
      </c>
      <c r="I2692" s="248"/>
      <c r="J2692" s="250"/>
      <c r="K2692" s="174">
        <f t="shared" si="2552"/>
        <v>0</v>
      </c>
      <c r="L2692" s="248"/>
      <c r="M2692" s="250"/>
      <c r="N2692" s="251"/>
      <c r="O2692" s="248"/>
      <c r="P2692" s="251"/>
      <c r="Q2692" s="166">
        <f t="shared" si="2553"/>
        <v>0</v>
      </c>
      <c r="R2692" s="251"/>
      <c r="S2692" s="251"/>
      <c r="T2692" s="167">
        <f t="shared" si="2565"/>
        <v>0</v>
      </c>
      <c r="U2692" s="157"/>
      <c r="V2692" s="248"/>
      <c r="W2692" s="251"/>
      <c r="X2692" s="166">
        <f t="shared" si="2554"/>
        <v>0</v>
      </c>
      <c r="Y2692" s="251"/>
      <c r="Z2692" s="251"/>
      <c r="AA2692" s="167">
        <f t="shared" si="2566"/>
        <v>0</v>
      </c>
      <c r="AB2692" s="157"/>
      <c r="AC2692" s="248"/>
      <c r="AD2692" s="251"/>
      <c r="AE2692" s="166">
        <f t="shared" si="2555"/>
        <v>0</v>
      </c>
      <c r="AF2692" s="251"/>
      <c r="AG2692" s="251"/>
      <c r="AH2692" s="167">
        <f t="shared" si="2567"/>
        <v>0</v>
      </c>
      <c r="AJ2692" s="252"/>
      <c r="AK2692" s="253"/>
      <c r="AL2692" s="254"/>
      <c r="AM2692" s="253"/>
      <c r="AN2692" s="254"/>
      <c r="AO2692" s="253"/>
      <c r="AP2692" s="254"/>
      <c r="AQ2692" s="253"/>
      <c r="AR2692" s="254"/>
      <c r="AS2692" s="253"/>
      <c r="AT2692" s="254"/>
      <c r="AU2692" s="253"/>
      <c r="AV2692" s="163">
        <f t="shared" si="2557"/>
        <v>0</v>
      </c>
      <c r="AW2692" s="168">
        <f t="shared" si="2558"/>
        <v>0</v>
      </c>
      <c r="AY2692" s="163">
        <f t="shared" si="2559"/>
        <v>0</v>
      </c>
      <c r="AZ2692" s="163">
        <f t="shared" si="2560"/>
        <v>0</v>
      </c>
      <c r="BA2692" s="163">
        <f t="shared" si="2561"/>
        <v>0</v>
      </c>
      <c r="BB2692" s="163">
        <f t="shared" si="2562"/>
        <v>0</v>
      </c>
      <c r="BC2692" s="163">
        <f t="shared" si="2563"/>
        <v>0</v>
      </c>
      <c r="BD2692" s="163">
        <f t="shared" si="2564"/>
        <v>0</v>
      </c>
    </row>
    <row r="2693" spans="2:56" x14ac:dyDescent="0.3">
      <c r="B2693" s="179" t="s">
        <v>73</v>
      </c>
      <c r="C2693" s="83">
        <f>SUM(C2694:C2697)</f>
        <v>0</v>
      </c>
      <c r="D2693" s="84">
        <f>SUM(D2694:D2697)</f>
        <v>0</v>
      </c>
      <c r="E2693" s="85">
        <f t="shared" si="2550"/>
        <v>0</v>
      </c>
      <c r="F2693" s="83">
        <f>SUM(F2694:F2697)</f>
        <v>0</v>
      </c>
      <c r="G2693" s="84">
        <f>SUM(G2694:G2697)</f>
        <v>0</v>
      </c>
      <c r="H2693" s="85">
        <f t="shared" si="2551"/>
        <v>0</v>
      </c>
      <c r="I2693" s="83">
        <f>SUM(I2694:I2697)</f>
        <v>0</v>
      </c>
      <c r="J2693" s="86">
        <f>SUM(J2694:J2697)</f>
        <v>0</v>
      </c>
      <c r="K2693" s="87">
        <f t="shared" si="2552"/>
        <v>0</v>
      </c>
      <c r="L2693" s="83">
        <f>SUM(L2694:L2697)</f>
        <v>0</v>
      </c>
      <c r="M2693" s="86">
        <f>SUM(M2694:M2697)</f>
        <v>0</v>
      </c>
      <c r="N2693" s="88">
        <f>SUM(N2694:N2697)</f>
        <v>0</v>
      </c>
      <c r="O2693" s="83">
        <f>SUM(O2694:O2697)</f>
        <v>0</v>
      </c>
      <c r="P2693" s="88">
        <f>SUM(P2694:P2697)</f>
        <v>0</v>
      </c>
      <c r="Q2693" s="177">
        <f t="shared" si="2553"/>
        <v>0</v>
      </c>
      <c r="R2693" s="88">
        <f>SUM(R2694:R2697)</f>
        <v>0</v>
      </c>
      <c r="S2693" s="88">
        <f>SUM(S2694:S2697)</f>
        <v>0</v>
      </c>
      <c r="T2693" s="178">
        <f t="shared" si="2565"/>
        <v>0</v>
      </c>
      <c r="U2693" s="157"/>
      <c r="V2693" s="83">
        <f>SUM(V2694:V2697)</f>
        <v>0</v>
      </c>
      <c r="W2693" s="88">
        <f>SUM(W2694:W2697)</f>
        <v>0</v>
      </c>
      <c r="X2693" s="177">
        <f t="shared" si="2554"/>
        <v>0</v>
      </c>
      <c r="Y2693" s="88">
        <f>SUM(Y2694:Y2697)</f>
        <v>0</v>
      </c>
      <c r="Z2693" s="88">
        <f>SUM(Z2694:Z2697)</f>
        <v>0</v>
      </c>
      <c r="AA2693" s="178">
        <f t="shared" si="2566"/>
        <v>0</v>
      </c>
      <c r="AB2693" s="157"/>
      <c r="AC2693" s="83">
        <f>SUM(AC2694:AC2697)</f>
        <v>0</v>
      </c>
      <c r="AD2693" s="88">
        <f>SUM(AD2694:AD2697)</f>
        <v>0</v>
      </c>
      <c r="AE2693" s="177">
        <f t="shared" si="2555"/>
        <v>0</v>
      </c>
      <c r="AF2693" s="88">
        <f>SUM(AF2694:AF2697)</f>
        <v>0</v>
      </c>
      <c r="AG2693" s="88">
        <f>SUM(AG2694:AG2697)</f>
        <v>0</v>
      </c>
      <c r="AH2693" s="178">
        <f t="shared" si="2567"/>
        <v>0</v>
      </c>
      <c r="AJ2693" s="84">
        <f t="shared" ref="AJ2693:AU2693" si="2574">SUM(AJ2694:AJ2697)</f>
        <v>0</v>
      </c>
      <c r="AK2693" s="86">
        <f t="shared" si="2574"/>
        <v>0</v>
      </c>
      <c r="AL2693" s="88">
        <f t="shared" si="2574"/>
        <v>0</v>
      </c>
      <c r="AM2693" s="86">
        <f t="shared" si="2574"/>
        <v>0</v>
      </c>
      <c r="AN2693" s="88">
        <f t="shared" si="2574"/>
        <v>0</v>
      </c>
      <c r="AO2693" s="86">
        <f t="shared" si="2574"/>
        <v>0</v>
      </c>
      <c r="AP2693" s="88">
        <f t="shared" si="2574"/>
        <v>0</v>
      </c>
      <c r="AQ2693" s="86">
        <f t="shared" si="2574"/>
        <v>0</v>
      </c>
      <c r="AR2693" s="88">
        <f t="shared" si="2574"/>
        <v>0</v>
      </c>
      <c r="AS2693" s="86">
        <f t="shared" si="2574"/>
        <v>0</v>
      </c>
      <c r="AT2693" s="88">
        <f t="shared" si="2574"/>
        <v>0</v>
      </c>
      <c r="AU2693" s="86">
        <f t="shared" si="2574"/>
        <v>0</v>
      </c>
      <c r="AV2693" s="86">
        <f t="shared" si="2557"/>
        <v>0</v>
      </c>
      <c r="AW2693" s="93">
        <f t="shared" si="2558"/>
        <v>0</v>
      </c>
      <c r="AY2693" s="86">
        <f t="shared" si="2559"/>
        <v>0</v>
      </c>
      <c r="AZ2693" s="86">
        <f t="shared" si="2560"/>
        <v>0</v>
      </c>
      <c r="BA2693" s="86">
        <f t="shared" si="2561"/>
        <v>0</v>
      </c>
      <c r="BB2693" s="86">
        <f t="shared" si="2562"/>
        <v>0</v>
      </c>
      <c r="BC2693" s="86">
        <f t="shared" si="2563"/>
        <v>0</v>
      </c>
      <c r="BD2693" s="86">
        <f t="shared" si="2564"/>
        <v>0</v>
      </c>
    </row>
    <row r="2694" spans="2:56" x14ac:dyDescent="0.3">
      <c r="B2694" s="169" t="s">
        <v>74</v>
      </c>
      <c r="C2694" s="248">
        <v>0</v>
      </c>
      <c r="D2694" s="249">
        <v>0</v>
      </c>
      <c r="E2694" s="172">
        <f t="shared" si="2550"/>
        <v>0</v>
      </c>
      <c r="F2694" s="248">
        <v>0</v>
      </c>
      <c r="G2694" s="249">
        <v>0</v>
      </c>
      <c r="H2694" s="172">
        <f t="shared" si="2551"/>
        <v>0</v>
      </c>
      <c r="I2694" s="248"/>
      <c r="J2694" s="250"/>
      <c r="K2694" s="174">
        <f t="shared" si="2552"/>
        <v>0</v>
      </c>
      <c r="L2694" s="248"/>
      <c r="M2694" s="250"/>
      <c r="N2694" s="251"/>
      <c r="O2694" s="248"/>
      <c r="P2694" s="251"/>
      <c r="Q2694" s="166">
        <f t="shared" si="2553"/>
        <v>0</v>
      </c>
      <c r="R2694" s="251"/>
      <c r="S2694" s="251"/>
      <c r="T2694" s="167">
        <f t="shared" si="2565"/>
        <v>0</v>
      </c>
      <c r="U2694" s="157"/>
      <c r="V2694" s="248"/>
      <c r="W2694" s="251"/>
      <c r="X2694" s="166">
        <f t="shared" si="2554"/>
        <v>0</v>
      </c>
      <c r="Y2694" s="251"/>
      <c r="Z2694" s="251"/>
      <c r="AA2694" s="167">
        <f t="shared" si="2566"/>
        <v>0</v>
      </c>
      <c r="AB2694" s="157"/>
      <c r="AC2694" s="248"/>
      <c r="AD2694" s="251"/>
      <c r="AE2694" s="166">
        <f t="shared" si="2555"/>
        <v>0</v>
      </c>
      <c r="AF2694" s="251"/>
      <c r="AG2694" s="251"/>
      <c r="AH2694" s="167">
        <f t="shared" si="2567"/>
        <v>0</v>
      </c>
      <c r="AJ2694" s="252"/>
      <c r="AK2694" s="253"/>
      <c r="AL2694" s="254"/>
      <c r="AM2694" s="253"/>
      <c r="AN2694" s="254"/>
      <c r="AO2694" s="253"/>
      <c r="AP2694" s="254"/>
      <c r="AQ2694" s="253"/>
      <c r="AR2694" s="254"/>
      <c r="AS2694" s="253"/>
      <c r="AT2694" s="254"/>
      <c r="AU2694" s="253"/>
      <c r="AV2694" s="163">
        <f t="shared" si="2557"/>
        <v>0</v>
      </c>
      <c r="AW2694" s="168">
        <f t="shared" si="2558"/>
        <v>0</v>
      </c>
      <c r="AY2694" s="163">
        <f t="shared" si="2559"/>
        <v>0</v>
      </c>
      <c r="AZ2694" s="163">
        <f t="shared" si="2560"/>
        <v>0</v>
      </c>
      <c r="BA2694" s="163">
        <f t="shared" si="2561"/>
        <v>0</v>
      </c>
      <c r="BB2694" s="163">
        <f t="shared" si="2562"/>
        <v>0</v>
      </c>
      <c r="BC2694" s="163">
        <f t="shared" si="2563"/>
        <v>0</v>
      </c>
      <c r="BD2694" s="163">
        <f t="shared" si="2564"/>
        <v>0</v>
      </c>
    </row>
    <row r="2695" spans="2:56" x14ac:dyDescent="0.3">
      <c r="B2695" s="169" t="s">
        <v>75</v>
      </c>
      <c r="C2695" s="248">
        <v>0</v>
      </c>
      <c r="D2695" s="249">
        <v>0</v>
      </c>
      <c r="E2695" s="172">
        <f t="shared" si="2550"/>
        <v>0</v>
      </c>
      <c r="F2695" s="248">
        <v>0</v>
      </c>
      <c r="G2695" s="249">
        <v>0</v>
      </c>
      <c r="H2695" s="172">
        <f t="shared" si="2551"/>
        <v>0</v>
      </c>
      <c r="I2695" s="248"/>
      <c r="J2695" s="250"/>
      <c r="K2695" s="174">
        <f t="shared" si="2552"/>
        <v>0</v>
      </c>
      <c r="L2695" s="248"/>
      <c r="M2695" s="250"/>
      <c r="N2695" s="251"/>
      <c r="O2695" s="248"/>
      <c r="P2695" s="251"/>
      <c r="Q2695" s="166">
        <f t="shared" si="2553"/>
        <v>0</v>
      </c>
      <c r="R2695" s="251"/>
      <c r="S2695" s="251"/>
      <c r="T2695" s="167">
        <f t="shared" si="2565"/>
        <v>0</v>
      </c>
      <c r="U2695" s="157"/>
      <c r="V2695" s="248"/>
      <c r="W2695" s="251"/>
      <c r="X2695" s="166">
        <f t="shared" si="2554"/>
        <v>0</v>
      </c>
      <c r="Y2695" s="251"/>
      <c r="Z2695" s="251"/>
      <c r="AA2695" s="167">
        <f t="shared" si="2566"/>
        <v>0</v>
      </c>
      <c r="AB2695" s="157"/>
      <c r="AC2695" s="248"/>
      <c r="AD2695" s="251"/>
      <c r="AE2695" s="166">
        <f t="shared" si="2555"/>
        <v>0</v>
      </c>
      <c r="AF2695" s="251"/>
      <c r="AG2695" s="251"/>
      <c r="AH2695" s="167">
        <f t="shared" si="2567"/>
        <v>0</v>
      </c>
      <c r="AJ2695" s="252"/>
      <c r="AK2695" s="253"/>
      <c r="AL2695" s="254"/>
      <c r="AM2695" s="253"/>
      <c r="AN2695" s="254"/>
      <c r="AO2695" s="253"/>
      <c r="AP2695" s="254"/>
      <c r="AQ2695" s="253"/>
      <c r="AR2695" s="254"/>
      <c r="AS2695" s="253"/>
      <c r="AT2695" s="254"/>
      <c r="AU2695" s="253"/>
      <c r="AV2695" s="163">
        <f t="shared" si="2557"/>
        <v>0</v>
      </c>
      <c r="AW2695" s="168">
        <f t="shared" si="2558"/>
        <v>0</v>
      </c>
      <c r="AY2695" s="163">
        <f t="shared" si="2559"/>
        <v>0</v>
      </c>
      <c r="AZ2695" s="163">
        <f t="shared" si="2560"/>
        <v>0</v>
      </c>
      <c r="BA2695" s="163">
        <f t="shared" si="2561"/>
        <v>0</v>
      </c>
      <c r="BB2695" s="163">
        <f t="shared" si="2562"/>
        <v>0</v>
      </c>
      <c r="BC2695" s="163">
        <f t="shared" si="2563"/>
        <v>0</v>
      </c>
      <c r="BD2695" s="163">
        <f t="shared" si="2564"/>
        <v>0</v>
      </c>
    </row>
    <row r="2696" spans="2:56" x14ac:dyDescent="0.3">
      <c r="B2696" s="169" t="s">
        <v>76</v>
      </c>
      <c r="C2696" s="248">
        <v>0</v>
      </c>
      <c r="D2696" s="249">
        <v>0</v>
      </c>
      <c r="E2696" s="172">
        <f t="shared" si="2550"/>
        <v>0</v>
      </c>
      <c r="F2696" s="248">
        <v>0</v>
      </c>
      <c r="G2696" s="249">
        <v>0</v>
      </c>
      <c r="H2696" s="172">
        <f t="shared" si="2551"/>
        <v>0</v>
      </c>
      <c r="I2696" s="248"/>
      <c r="J2696" s="250"/>
      <c r="K2696" s="174">
        <f t="shared" si="2552"/>
        <v>0</v>
      </c>
      <c r="L2696" s="248"/>
      <c r="M2696" s="250"/>
      <c r="N2696" s="251"/>
      <c r="O2696" s="248"/>
      <c r="P2696" s="251"/>
      <c r="Q2696" s="166">
        <f t="shared" si="2553"/>
        <v>0</v>
      </c>
      <c r="R2696" s="251"/>
      <c r="S2696" s="251"/>
      <c r="T2696" s="167">
        <f t="shared" si="2565"/>
        <v>0</v>
      </c>
      <c r="U2696" s="157"/>
      <c r="V2696" s="248"/>
      <c r="W2696" s="251"/>
      <c r="X2696" s="166">
        <f t="shared" si="2554"/>
        <v>0</v>
      </c>
      <c r="Y2696" s="251"/>
      <c r="Z2696" s="251"/>
      <c r="AA2696" s="167">
        <f t="shared" si="2566"/>
        <v>0</v>
      </c>
      <c r="AB2696" s="157"/>
      <c r="AC2696" s="248"/>
      <c r="AD2696" s="251"/>
      <c r="AE2696" s="166">
        <f t="shared" si="2555"/>
        <v>0</v>
      </c>
      <c r="AF2696" s="251"/>
      <c r="AG2696" s="251"/>
      <c r="AH2696" s="167">
        <f t="shared" si="2567"/>
        <v>0</v>
      </c>
      <c r="AJ2696" s="252"/>
      <c r="AK2696" s="253"/>
      <c r="AL2696" s="254"/>
      <c r="AM2696" s="253"/>
      <c r="AN2696" s="254"/>
      <c r="AO2696" s="253"/>
      <c r="AP2696" s="254"/>
      <c r="AQ2696" s="253"/>
      <c r="AR2696" s="254"/>
      <c r="AS2696" s="253"/>
      <c r="AT2696" s="254"/>
      <c r="AU2696" s="253"/>
      <c r="AV2696" s="163">
        <f t="shared" si="2557"/>
        <v>0</v>
      </c>
      <c r="AW2696" s="168">
        <f t="shared" si="2558"/>
        <v>0</v>
      </c>
      <c r="AY2696" s="163">
        <f t="shared" si="2559"/>
        <v>0</v>
      </c>
      <c r="AZ2696" s="163">
        <f t="shared" si="2560"/>
        <v>0</v>
      </c>
      <c r="BA2696" s="163">
        <f t="shared" si="2561"/>
        <v>0</v>
      </c>
      <c r="BB2696" s="163">
        <f t="shared" si="2562"/>
        <v>0</v>
      </c>
      <c r="BC2696" s="163">
        <f t="shared" si="2563"/>
        <v>0</v>
      </c>
      <c r="BD2696" s="163">
        <f t="shared" si="2564"/>
        <v>0</v>
      </c>
    </row>
    <row r="2697" spans="2:56" x14ac:dyDescent="0.3">
      <c r="B2697" s="169" t="s">
        <v>77</v>
      </c>
      <c r="C2697" s="248">
        <v>0</v>
      </c>
      <c r="D2697" s="249">
        <v>0</v>
      </c>
      <c r="E2697" s="172">
        <f t="shared" si="2550"/>
        <v>0</v>
      </c>
      <c r="F2697" s="248">
        <v>0</v>
      </c>
      <c r="G2697" s="249">
        <v>0</v>
      </c>
      <c r="H2697" s="172">
        <f t="shared" si="2551"/>
        <v>0</v>
      </c>
      <c r="I2697" s="248"/>
      <c r="J2697" s="250"/>
      <c r="K2697" s="174">
        <f t="shared" si="2552"/>
        <v>0</v>
      </c>
      <c r="L2697" s="248"/>
      <c r="M2697" s="250"/>
      <c r="N2697" s="251"/>
      <c r="O2697" s="248"/>
      <c r="P2697" s="251"/>
      <c r="Q2697" s="166">
        <f t="shared" si="2553"/>
        <v>0</v>
      </c>
      <c r="R2697" s="251"/>
      <c r="S2697" s="251"/>
      <c r="T2697" s="167">
        <f t="shared" si="2565"/>
        <v>0</v>
      </c>
      <c r="U2697" s="157"/>
      <c r="V2697" s="248"/>
      <c r="W2697" s="251"/>
      <c r="X2697" s="166">
        <f t="shared" si="2554"/>
        <v>0</v>
      </c>
      <c r="Y2697" s="251"/>
      <c r="Z2697" s="251"/>
      <c r="AA2697" s="167">
        <f t="shared" si="2566"/>
        <v>0</v>
      </c>
      <c r="AB2697" s="157"/>
      <c r="AC2697" s="248"/>
      <c r="AD2697" s="251"/>
      <c r="AE2697" s="166">
        <f t="shared" si="2555"/>
        <v>0</v>
      </c>
      <c r="AF2697" s="251"/>
      <c r="AG2697" s="251"/>
      <c r="AH2697" s="167">
        <f t="shared" si="2567"/>
        <v>0</v>
      </c>
      <c r="AJ2697" s="252"/>
      <c r="AK2697" s="253"/>
      <c r="AL2697" s="254"/>
      <c r="AM2697" s="253"/>
      <c r="AN2697" s="254"/>
      <c r="AO2697" s="253"/>
      <c r="AP2697" s="254"/>
      <c r="AQ2697" s="253"/>
      <c r="AR2697" s="254"/>
      <c r="AS2697" s="253"/>
      <c r="AT2697" s="254"/>
      <c r="AU2697" s="253"/>
      <c r="AV2697" s="163">
        <f t="shared" si="2557"/>
        <v>0</v>
      </c>
      <c r="AW2697" s="168">
        <f t="shared" si="2558"/>
        <v>0</v>
      </c>
      <c r="AY2697" s="163">
        <f t="shared" si="2559"/>
        <v>0</v>
      </c>
      <c r="AZ2697" s="163">
        <f t="shared" si="2560"/>
        <v>0</v>
      </c>
      <c r="BA2697" s="163">
        <f t="shared" si="2561"/>
        <v>0</v>
      </c>
      <c r="BB2697" s="163">
        <f t="shared" si="2562"/>
        <v>0</v>
      </c>
      <c r="BC2697" s="163">
        <f t="shared" si="2563"/>
        <v>0</v>
      </c>
      <c r="BD2697" s="163">
        <f t="shared" si="2564"/>
        <v>0</v>
      </c>
    </row>
    <row r="2698" spans="2:56" x14ac:dyDescent="0.3">
      <c r="B2698" s="179" t="s">
        <v>78</v>
      </c>
      <c r="C2698" s="83">
        <f>SUM(C2699)</f>
        <v>0</v>
      </c>
      <c r="D2698" s="84">
        <f>SUM(D2699)</f>
        <v>0</v>
      </c>
      <c r="E2698" s="85">
        <f t="shared" si="2550"/>
        <v>0</v>
      </c>
      <c r="F2698" s="83">
        <f>SUM(F2699)</f>
        <v>0</v>
      </c>
      <c r="G2698" s="84">
        <f>SUM(G2699)</f>
        <v>0</v>
      </c>
      <c r="H2698" s="85">
        <f t="shared" si="2551"/>
        <v>0</v>
      </c>
      <c r="I2698" s="83">
        <f>SUM(I2699)</f>
        <v>0</v>
      </c>
      <c r="J2698" s="86">
        <f>SUM(J2699)</f>
        <v>0</v>
      </c>
      <c r="K2698" s="87">
        <f t="shared" si="2552"/>
        <v>0</v>
      </c>
      <c r="L2698" s="83">
        <f>SUM(L2699)</f>
        <v>0</v>
      </c>
      <c r="M2698" s="86">
        <f>SUM(M2699)</f>
        <v>0</v>
      </c>
      <c r="N2698" s="88">
        <f>SUM(N2699)</f>
        <v>0</v>
      </c>
      <c r="O2698" s="83">
        <f>SUM(O2699)</f>
        <v>0</v>
      </c>
      <c r="P2698" s="88">
        <f>SUM(P2699)</f>
        <v>0</v>
      </c>
      <c r="Q2698" s="177">
        <f t="shared" si="2553"/>
        <v>0</v>
      </c>
      <c r="R2698" s="88">
        <f>SUM(R2699)</f>
        <v>0</v>
      </c>
      <c r="S2698" s="88">
        <f>SUM(S2699)</f>
        <v>0</v>
      </c>
      <c r="T2698" s="178">
        <f t="shared" si="2565"/>
        <v>0</v>
      </c>
      <c r="U2698" s="157"/>
      <c r="V2698" s="83">
        <f>SUM(V2699)</f>
        <v>0</v>
      </c>
      <c r="W2698" s="88">
        <f>SUM(W2699)</f>
        <v>0</v>
      </c>
      <c r="X2698" s="177">
        <f t="shared" si="2554"/>
        <v>0</v>
      </c>
      <c r="Y2698" s="88">
        <f>SUM(Y2699)</f>
        <v>0</v>
      </c>
      <c r="Z2698" s="88">
        <f>SUM(Z2699)</f>
        <v>0</v>
      </c>
      <c r="AA2698" s="178">
        <f t="shared" si="2566"/>
        <v>0</v>
      </c>
      <c r="AB2698" s="157"/>
      <c r="AC2698" s="83">
        <f>SUM(AC2699)</f>
        <v>0</v>
      </c>
      <c r="AD2698" s="88">
        <f>SUM(AD2699)</f>
        <v>0</v>
      </c>
      <c r="AE2698" s="177">
        <f t="shared" si="2555"/>
        <v>0</v>
      </c>
      <c r="AF2698" s="88">
        <f>SUM(AF2699)</f>
        <v>0</v>
      </c>
      <c r="AG2698" s="88">
        <f>SUM(AG2699)</f>
        <v>0</v>
      </c>
      <c r="AH2698" s="178">
        <f t="shared" si="2567"/>
        <v>0</v>
      </c>
      <c r="AJ2698" s="84">
        <f t="shared" ref="AJ2698:AU2698" si="2575">SUM(AJ2699)</f>
        <v>0</v>
      </c>
      <c r="AK2698" s="86">
        <f t="shared" si="2575"/>
        <v>0</v>
      </c>
      <c r="AL2698" s="88">
        <f t="shared" si="2575"/>
        <v>0</v>
      </c>
      <c r="AM2698" s="86">
        <f t="shared" si="2575"/>
        <v>0</v>
      </c>
      <c r="AN2698" s="88">
        <f t="shared" si="2575"/>
        <v>0</v>
      </c>
      <c r="AO2698" s="86">
        <f t="shared" si="2575"/>
        <v>0</v>
      </c>
      <c r="AP2698" s="88">
        <f t="shared" si="2575"/>
        <v>0</v>
      </c>
      <c r="AQ2698" s="86">
        <f t="shared" si="2575"/>
        <v>0</v>
      </c>
      <c r="AR2698" s="88">
        <f t="shared" si="2575"/>
        <v>0</v>
      </c>
      <c r="AS2698" s="86">
        <f t="shared" si="2575"/>
        <v>0</v>
      </c>
      <c r="AT2698" s="88">
        <f t="shared" si="2575"/>
        <v>0</v>
      </c>
      <c r="AU2698" s="86">
        <f t="shared" si="2575"/>
        <v>0</v>
      </c>
      <c r="AV2698" s="86">
        <f t="shared" si="2557"/>
        <v>0</v>
      </c>
      <c r="AW2698" s="93">
        <f t="shared" si="2558"/>
        <v>0</v>
      </c>
      <c r="AY2698" s="86">
        <f t="shared" si="2559"/>
        <v>0</v>
      </c>
      <c r="AZ2698" s="86">
        <f t="shared" si="2560"/>
        <v>0</v>
      </c>
      <c r="BA2698" s="86">
        <f t="shared" si="2561"/>
        <v>0</v>
      </c>
      <c r="BB2698" s="86">
        <f t="shared" si="2562"/>
        <v>0</v>
      </c>
      <c r="BC2698" s="86">
        <f t="shared" si="2563"/>
        <v>0</v>
      </c>
      <c r="BD2698" s="86">
        <f t="shared" si="2564"/>
        <v>0</v>
      </c>
    </row>
    <row r="2699" spans="2:56" x14ac:dyDescent="0.3">
      <c r="B2699" s="169" t="s">
        <v>79</v>
      </c>
      <c r="C2699" s="248">
        <v>0</v>
      </c>
      <c r="D2699" s="249">
        <v>0</v>
      </c>
      <c r="E2699" s="172">
        <f t="shared" si="2550"/>
        <v>0</v>
      </c>
      <c r="F2699" s="248">
        <v>0</v>
      </c>
      <c r="G2699" s="249">
        <v>0</v>
      </c>
      <c r="H2699" s="172">
        <f t="shared" si="2551"/>
        <v>0</v>
      </c>
      <c r="I2699" s="248"/>
      <c r="J2699" s="250"/>
      <c r="K2699" s="174">
        <f t="shared" si="2552"/>
        <v>0</v>
      </c>
      <c r="L2699" s="248"/>
      <c r="M2699" s="250"/>
      <c r="N2699" s="251"/>
      <c r="O2699" s="248"/>
      <c r="P2699" s="251"/>
      <c r="Q2699" s="166">
        <f t="shared" si="2553"/>
        <v>0</v>
      </c>
      <c r="R2699" s="251"/>
      <c r="S2699" s="251"/>
      <c r="T2699" s="167">
        <f t="shared" si="2565"/>
        <v>0</v>
      </c>
      <c r="U2699" s="157"/>
      <c r="V2699" s="248"/>
      <c r="W2699" s="251"/>
      <c r="X2699" s="166">
        <f t="shared" si="2554"/>
        <v>0</v>
      </c>
      <c r="Y2699" s="251"/>
      <c r="Z2699" s="251"/>
      <c r="AA2699" s="167">
        <f t="shared" si="2566"/>
        <v>0</v>
      </c>
      <c r="AB2699" s="157"/>
      <c r="AC2699" s="248"/>
      <c r="AD2699" s="251"/>
      <c r="AE2699" s="166">
        <f t="shared" si="2555"/>
        <v>0</v>
      </c>
      <c r="AF2699" s="251"/>
      <c r="AG2699" s="251"/>
      <c r="AH2699" s="167">
        <f t="shared" si="2567"/>
        <v>0</v>
      </c>
      <c r="AJ2699" s="252"/>
      <c r="AK2699" s="253"/>
      <c r="AL2699" s="254"/>
      <c r="AM2699" s="253"/>
      <c r="AN2699" s="254"/>
      <c r="AO2699" s="253"/>
      <c r="AP2699" s="254"/>
      <c r="AQ2699" s="253"/>
      <c r="AR2699" s="254"/>
      <c r="AS2699" s="253"/>
      <c r="AT2699" s="254"/>
      <c r="AU2699" s="253"/>
      <c r="AV2699" s="163">
        <f t="shared" si="2557"/>
        <v>0</v>
      </c>
      <c r="AW2699" s="168">
        <f t="shared" si="2558"/>
        <v>0</v>
      </c>
      <c r="AY2699" s="163">
        <f t="shared" si="2559"/>
        <v>0</v>
      </c>
      <c r="AZ2699" s="163">
        <f t="shared" si="2560"/>
        <v>0</v>
      </c>
      <c r="BA2699" s="163">
        <f t="shared" si="2561"/>
        <v>0</v>
      </c>
      <c r="BB2699" s="163">
        <f t="shared" si="2562"/>
        <v>0</v>
      </c>
      <c r="BC2699" s="163">
        <f t="shared" si="2563"/>
        <v>0</v>
      </c>
      <c r="BD2699" s="163">
        <f t="shared" si="2564"/>
        <v>0</v>
      </c>
    </row>
    <row r="2700" spans="2:56" x14ac:dyDescent="0.3">
      <c r="B2700" s="179" t="s">
        <v>80</v>
      </c>
      <c r="C2700" s="83">
        <f>SUM(C2701)</f>
        <v>0</v>
      </c>
      <c r="D2700" s="84">
        <f>SUM(D2701)</f>
        <v>0</v>
      </c>
      <c r="E2700" s="85">
        <f t="shared" si="2550"/>
        <v>0</v>
      </c>
      <c r="F2700" s="83">
        <f>SUM(F2701)</f>
        <v>0</v>
      </c>
      <c r="G2700" s="84">
        <f>SUM(G2701)</f>
        <v>0</v>
      </c>
      <c r="H2700" s="85">
        <f t="shared" si="2551"/>
        <v>0</v>
      </c>
      <c r="I2700" s="83">
        <f>SUM(I2701)</f>
        <v>0</v>
      </c>
      <c r="J2700" s="86">
        <f>SUM(J2701)</f>
        <v>0</v>
      </c>
      <c r="K2700" s="87">
        <f t="shared" si="2552"/>
        <v>0</v>
      </c>
      <c r="L2700" s="83">
        <f>SUM(L2701)</f>
        <v>0</v>
      </c>
      <c r="M2700" s="86">
        <f>SUM(M2701)</f>
        <v>0</v>
      </c>
      <c r="N2700" s="88">
        <f>SUM(N2701)</f>
        <v>0</v>
      </c>
      <c r="O2700" s="83">
        <f>SUM(O2701)</f>
        <v>0</v>
      </c>
      <c r="P2700" s="88">
        <f>SUM(P2701)</f>
        <v>0</v>
      </c>
      <c r="Q2700" s="177">
        <f t="shared" si="2553"/>
        <v>0</v>
      </c>
      <c r="R2700" s="88">
        <f>SUM(R2701)</f>
        <v>0</v>
      </c>
      <c r="S2700" s="88">
        <f>SUM(S2701)</f>
        <v>0</v>
      </c>
      <c r="T2700" s="178">
        <f t="shared" si="2565"/>
        <v>0</v>
      </c>
      <c r="U2700" s="157"/>
      <c r="V2700" s="83">
        <f>SUM(V2701)</f>
        <v>0</v>
      </c>
      <c r="W2700" s="88">
        <f>SUM(W2701)</f>
        <v>0</v>
      </c>
      <c r="X2700" s="177">
        <f t="shared" si="2554"/>
        <v>0</v>
      </c>
      <c r="Y2700" s="88">
        <f>SUM(Y2701)</f>
        <v>0</v>
      </c>
      <c r="Z2700" s="88">
        <f>SUM(Z2701)</f>
        <v>0</v>
      </c>
      <c r="AA2700" s="178">
        <f t="shared" si="2566"/>
        <v>0</v>
      </c>
      <c r="AB2700" s="157"/>
      <c r="AC2700" s="83">
        <f>SUM(AC2701)</f>
        <v>0</v>
      </c>
      <c r="AD2700" s="88">
        <f>SUM(AD2701)</f>
        <v>0</v>
      </c>
      <c r="AE2700" s="177">
        <f t="shared" si="2555"/>
        <v>0</v>
      </c>
      <c r="AF2700" s="88">
        <f>SUM(AF2701)</f>
        <v>0</v>
      </c>
      <c r="AG2700" s="88">
        <f>SUM(AG2701)</f>
        <v>0</v>
      </c>
      <c r="AH2700" s="178">
        <f t="shared" si="2567"/>
        <v>0</v>
      </c>
      <c r="AJ2700" s="84">
        <f t="shared" ref="AJ2700:AU2700" si="2576">SUM(AJ2701)</f>
        <v>0</v>
      </c>
      <c r="AK2700" s="86">
        <f t="shared" si="2576"/>
        <v>0</v>
      </c>
      <c r="AL2700" s="88">
        <f t="shared" si="2576"/>
        <v>0</v>
      </c>
      <c r="AM2700" s="86">
        <f t="shared" si="2576"/>
        <v>0</v>
      </c>
      <c r="AN2700" s="88">
        <f t="shared" si="2576"/>
        <v>0</v>
      </c>
      <c r="AO2700" s="86">
        <f t="shared" si="2576"/>
        <v>0</v>
      </c>
      <c r="AP2700" s="88">
        <f t="shared" si="2576"/>
        <v>0</v>
      </c>
      <c r="AQ2700" s="86">
        <f t="shared" si="2576"/>
        <v>0</v>
      </c>
      <c r="AR2700" s="88">
        <f t="shared" si="2576"/>
        <v>0</v>
      </c>
      <c r="AS2700" s="86">
        <f t="shared" si="2576"/>
        <v>0</v>
      </c>
      <c r="AT2700" s="88">
        <f t="shared" si="2576"/>
        <v>0</v>
      </c>
      <c r="AU2700" s="86">
        <f t="shared" si="2576"/>
        <v>0</v>
      </c>
      <c r="AV2700" s="86">
        <f t="shared" si="2557"/>
        <v>0</v>
      </c>
      <c r="AW2700" s="93">
        <f t="shared" si="2558"/>
        <v>0</v>
      </c>
      <c r="AY2700" s="86">
        <f t="shared" si="2559"/>
        <v>0</v>
      </c>
      <c r="AZ2700" s="86">
        <f t="shared" si="2560"/>
        <v>0</v>
      </c>
      <c r="BA2700" s="86">
        <f t="shared" si="2561"/>
        <v>0</v>
      </c>
      <c r="BB2700" s="86">
        <f t="shared" si="2562"/>
        <v>0</v>
      </c>
      <c r="BC2700" s="86">
        <f t="shared" si="2563"/>
        <v>0</v>
      </c>
      <c r="BD2700" s="86">
        <f t="shared" si="2564"/>
        <v>0</v>
      </c>
    </row>
    <row r="2701" spans="2:56" x14ac:dyDescent="0.3">
      <c r="B2701" s="169" t="s">
        <v>80</v>
      </c>
      <c r="C2701" s="248">
        <v>0</v>
      </c>
      <c r="D2701" s="249">
        <v>0</v>
      </c>
      <c r="E2701" s="172">
        <f t="shared" si="2550"/>
        <v>0</v>
      </c>
      <c r="F2701" s="248">
        <v>0</v>
      </c>
      <c r="G2701" s="249">
        <v>0</v>
      </c>
      <c r="H2701" s="172">
        <f t="shared" si="2551"/>
        <v>0</v>
      </c>
      <c r="I2701" s="248"/>
      <c r="J2701" s="250"/>
      <c r="K2701" s="174">
        <f t="shared" si="2552"/>
        <v>0</v>
      </c>
      <c r="L2701" s="248"/>
      <c r="M2701" s="250"/>
      <c r="N2701" s="251"/>
      <c r="O2701" s="248"/>
      <c r="P2701" s="251"/>
      <c r="Q2701" s="166">
        <f t="shared" si="2553"/>
        <v>0</v>
      </c>
      <c r="R2701" s="251"/>
      <c r="S2701" s="251"/>
      <c r="T2701" s="167">
        <f t="shared" si="2565"/>
        <v>0</v>
      </c>
      <c r="U2701" s="157"/>
      <c r="V2701" s="248"/>
      <c r="W2701" s="251"/>
      <c r="X2701" s="166">
        <f t="shared" si="2554"/>
        <v>0</v>
      </c>
      <c r="Y2701" s="251"/>
      <c r="Z2701" s="251"/>
      <c r="AA2701" s="167">
        <f t="shared" si="2566"/>
        <v>0</v>
      </c>
      <c r="AB2701" s="157"/>
      <c r="AC2701" s="248"/>
      <c r="AD2701" s="251"/>
      <c r="AE2701" s="166">
        <f t="shared" si="2555"/>
        <v>0</v>
      </c>
      <c r="AF2701" s="251"/>
      <c r="AG2701" s="251"/>
      <c r="AH2701" s="167">
        <f t="shared" si="2567"/>
        <v>0</v>
      </c>
      <c r="AJ2701" s="252"/>
      <c r="AK2701" s="253"/>
      <c r="AL2701" s="254"/>
      <c r="AM2701" s="253"/>
      <c r="AN2701" s="254"/>
      <c r="AO2701" s="253"/>
      <c r="AP2701" s="254"/>
      <c r="AQ2701" s="253"/>
      <c r="AR2701" s="254"/>
      <c r="AS2701" s="253"/>
      <c r="AT2701" s="254"/>
      <c r="AU2701" s="253"/>
      <c r="AV2701" s="163">
        <f t="shared" si="2557"/>
        <v>0</v>
      </c>
      <c r="AW2701" s="168">
        <f t="shared" si="2558"/>
        <v>0</v>
      </c>
      <c r="AY2701" s="163">
        <f t="shared" si="2559"/>
        <v>0</v>
      </c>
      <c r="AZ2701" s="163">
        <f t="shared" si="2560"/>
        <v>0</v>
      </c>
      <c r="BA2701" s="163">
        <f t="shared" si="2561"/>
        <v>0</v>
      </c>
      <c r="BB2701" s="163">
        <f t="shared" si="2562"/>
        <v>0</v>
      </c>
      <c r="BC2701" s="163">
        <f t="shared" si="2563"/>
        <v>0</v>
      </c>
      <c r="BD2701" s="163">
        <f t="shared" si="2564"/>
        <v>0</v>
      </c>
    </row>
    <row r="2702" spans="2:56" x14ac:dyDescent="0.3">
      <c r="B2702" s="179" t="s">
        <v>81</v>
      </c>
      <c r="C2702" s="83">
        <f>SUM(C2703)</f>
        <v>13500</v>
      </c>
      <c r="D2702" s="84">
        <f>SUM(D2703)</f>
        <v>13500</v>
      </c>
      <c r="E2702" s="85">
        <f t="shared" si="2550"/>
        <v>1</v>
      </c>
      <c r="F2702" s="83">
        <f>SUM(F2703)</f>
        <v>26923</v>
      </c>
      <c r="G2702" s="84">
        <f>SUM(G2703)</f>
        <v>26923</v>
      </c>
      <c r="H2702" s="85">
        <f t="shared" si="2551"/>
        <v>1</v>
      </c>
      <c r="I2702" s="83">
        <f>SUM(I2703)</f>
        <v>0</v>
      </c>
      <c r="J2702" s="86">
        <f>SUM(J2703)</f>
        <v>0</v>
      </c>
      <c r="K2702" s="87">
        <f t="shared" si="2552"/>
        <v>0</v>
      </c>
      <c r="L2702" s="83">
        <f>SUM(L2703)</f>
        <v>0</v>
      </c>
      <c r="M2702" s="86">
        <f>SUM(M2703)</f>
        <v>0</v>
      </c>
      <c r="N2702" s="88">
        <f>SUM(N2703)</f>
        <v>0</v>
      </c>
      <c r="O2702" s="83">
        <f>SUM(O2703)</f>
        <v>0</v>
      </c>
      <c r="P2702" s="88">
        <f>SUM(P2703)</f>
        <v>10000</v>
      </c>
      <c r="Q2702" s="177">
        <f t="shared" si="2553"/>
        <v>10000</v>
      </c>
      <c r="R2702" s="88">
        <f>SUM(R2703)</f>
        <v>0</v>
      </c>
      <c r="S2702" s="88">
        <f>SUM(S2703)</f>
        <v>0</v>
      </c>
      <c r="T2702" s="178">
        <f t="shared" si="2565"/>
        <v>10000</v>
      </c>
      <c r="U2702" s="157"/>
      <c r="V2702" s="83">
        <f>SUM(V2703)</f>
        <v>0</v>
      </c>
      <c r="W2702" s="88">
        <f>SUM(W2703)</f>
        <v>0</v>
      </c>
      <c r="X2702" s="177">
        <f t="shared" si="2554"/>
        <v>0</v>
      </c>
      <c r="Y2702" s="88">
        <f>SUM(Y2703)</f>
        <v>0</v>
      </c>
      <c r="Z2702" s="88">
        <f>SUM(Z2703)</f>
        <v>0</v>
      </c>
      <c r="AA2702" s="178">
        <f t="shared" si="2566"/>
        <v>0</v>
      </c>
      <c r="AB2702" s="157"/>
      <c r="AC2702" s="83">
        <f>SUM(AC2703)</f>
        <v>0</v>
      </c>
      <c r="AD2702" s="88">
        <f>SUM(AD2703)</f>
        <v>0</v>
      </c>
      <c r="AE2702" s="177">
        <f t="shared" si="2555"/>
        <v>0</v>
      </c>
      <c r="AF2702" s="88">
        <f>SUM(AF2703)</f>
        <v>0</v>
      </c>
      <c r="AG2702" s="88">
        <f>SUM(AG2703)</f>
        <v>0</v>
      </c>
      <c r="AH2702" s="178">
        <f t="shared" si="2567"/>
        <v>0</v>
      </c>
      <c r="AJ2702" s="84">
        <f t="shared" ref="AJ2702:AU2702" si="2577">SUM(AJ2703)</f>
        <v>0</v>
      </c>
      <c r="AK2702" s="86">
        <f t="shared" si="2577"/>
        <v>0</v>
      </c>
      <c r="AL2702" s="88">
        <f t="shared" si="2577"/>
        <v>5000</v>
      </c>
      <c r="AM2702" s="86">
        <f t="shared" si="2577"/>
        <v>0</v>
      </c>
      <c r="AN2702" s="88">
        <f t="shared" si="2577"/>
        <v>0</v>
      </c>
      <c r="AO2702" s="86">
        <f t="shared" si="2577"/>
        <v>5000</v>
      </c>
      <c r="AP2702" s="88">
        <f t="shared" si="2577"/>
        <v>0</v>
      </c>
      <c r="AQ2702" s="86">
        <f t="shared" si="2577"/>
        <v>0</v>
      </c>
      <c r="AR2702" s="88">
        <f t="shared" si="2577"/>
        <v>0</v>
      </c>
      <c r="AS2702" s="86">
        <f t="shared" si="2577"/>
        <v>0</v>
      </c>
      <c r="AT2702" s="88">
        <f t="shared" si="2577"/>
        <v>0</v>
      </c>
      <c r="AU2702" s="86">
        <f t="shared" si="2577"/>
        <v>0</v>
      </c>
      <c r="AV2702" s="86">
        <f t="shared" si="2557"/>
        <v>10000</v>
      </c>
      <c r="AW2702" s="93">
        <f t="shared" si="2558"/>
        <v>0</v>
      </c>
      <c r="AY2702" s="86">
        <f t="shared" si="2559"/>
        <v>5000</v>
      </c>
      <c r="AZ2702" s="86">
        <f t="shared" si="2560"/>
        <v>5000</v>
      </c>
      <c r="BA2702" s="86">
        <f t="shared" si="2561"/>
        <v>0</v>
      </c>
      <c r="BB2702" s="86">
        <f t="shared" si="2562"/>
        <v>0</v>
      </c>
      <c r="BC2702" s="86">
        <f t="shared" si="2563"/>
        <v>10000</v>
      </c>
      <c r="BD2702" s="86">
        <f t="shared" si="2564"/>
        <v>0</v>
      </c>
    </row>
    <row r="2703" spans="2:56" x14ac:dyDescent="0.3">
      <c r="B2703" s="169" t="s">
        <v>81</v>
      </c>
      <c r="C2703" s="248">
        <v>13500</v>
      </c>
      <c r="D2703" s="249">
        <v>13500</v>
      </c>
      <c r="E2703" s="172">
        <f t="shared" si="2550"/>
        <v>1</v>
      </c>
      <c r="F2703" s="248">
        <v>26923</v>
      </c>
      <c r="G2703" s="249">
        <v>26923</v>
      </c>
      <c r="H2703" s="172">
        <f t="shared" si="2551"/>
        <v>1</v>
      </c>
      <c r="I2703" s="248"/>
      <c r="J2703" s="250"/>
      <c r="K2703" s="174">
        <f t="shared" si="2552"/>
        <v>0</v>
      </c>
      <c r="L2703" s="248"/>
      <c r="M2703" s="250"/>
      <c r="N2703" s="251"/>
      <c r="O2703" s="248"/>
      <c r="P2703" s="251">
        <v>10000</v>
      </c>
      <c r="Q2703" s="166">
        <f t="shared" si="2553"/>
        <v>10000</v>
      </c>
      <c r="R2703" s="251"/>
      <c r="S2703" s="251"/>
      <c r="T2703" s="167">
        <f t="shared" si="2565"/>
        <v>10000</v>
      </c>
      <c r="U2703" s="157"/>
      <c r="V2703" s="248"/>
      <c r="W2703" s="251"/>
      <c r="X2703" s="166">
        <f t="shared" si="2554"/>
        <v>0</v>
      </c>
      <c r="Y2703" s="251"/>
      <c r="Z2703" s="251"/>
      <c r="AA2703" s="167">
        <f t="shared" si="2566"/>
        <v>0</v>
      </c>
      <c r="AB2703" s="157"/>
      <c r="AC2703" s="248"/>
      <c r="AD2703" s="251"/>
      <c r="AE2703" s="166">
        <f t="shared" si="2555"/>
        <v>0</v>
      </c>
      <c r="AF2703" s="251"/>
      <c r="AG2703" s="251"/>
      <c r="AH2703" s="167">
        <f t="shared" si="2567"/>
        <v>0</v>
      </c>
      <c r="AJ2703" s="252"/>
      <c r="AK2703" s="253"/>
      <c r="AL2703" s="254">
        <v>5000</v>
      </c>
      <c r="AM2703" s="253"/>
      <c r="AN2703" s="254"/>
      <c r="AO2703" s="253">
        <v>5000</v>
      </c>
      <c r="AP2703" s="254"/>
      <c r="AQ2703" s="253"/>
      <c r="AR2703" s="254"/>
      <c r="AS2703" s="253"/>
      <c r="AT2703" s="254"/>
      <c r="AU2703" s="253"/>
      <c r="AV2703" s="163">
        <f t="shared" si="2557"/>
        <v>10000</v>
      </c>
      <c r="AW2703" s="168">
        <f t="shared" si="2558"/>
        <v>0</v>
      </c>
      <c r="AY2703" s="163">
        <f t="shared" si="2559"/>
        <v>5000</v>
      </c>
      <c r="AZ2703" s="163">
        <f t="shared" si="2560"/>
        <v>5000</v>
      </c>
      <c r="BA2703" s="163">
        <f t="shared" si="2561"/>
        <v>0</v>
      </c>
      <c r="BB2703" s="163">
        <f t="shared" si="2562"/>
        <v>0</v>
      </c>
      <c r="BC2703" s="163">
        <f t="shared" si="2563"/>
        <v>10000</v>
      </c>
      <c r="BD2703" s="163">
        <f t="shared" si="2564"/>
        <v>0</v>
      </c>
    </row>
    <row r="2704" spans="2:56" x14ac:dyDescent="0.3">
      <c r="B2704" s="179" t="s">
        <v>82</v>
      </c>
      <c r="C2704" s="83">
        <f>SUM(C2705:C2710)</f>
        <v>10948275</v>
      </c>
      <c r="D2704" s="84">
        <f>SUM(D2705:D2710)</f>
        <v>9897134.6500000004</v>
      </c>
      <c r="E2704" s="85">
        <f t="shared" si="2550"/>
        <v>0.90399032267640345</v>
      </c>
      <c r="F2704" s="83">
        <f>SUM(F2705:F2710)</f>
        <v>9403500</v>
      </c>
      <c r="G2704" s="84">
        <f>SUM(G2705:G2710)</f>
        <v>13114277.41</v>
      </c>
      <c r="H2704" s="85">
        <f t="shared" si="2551"/>
        <v>1.3946166225341627</v>
      </c>
      <c r="I2704" s="83">
        <f>SUM(I2705:I2710)</f>
        <v>16240288</v>
      </c>
      <c r="J2704" s="86">
        <f>SUM(J2705:J2710)</f>
        <v>16233946.819999998</v>
      </c>
      <c r="K2704" s="87">
        <f t="shared" si="2552"/>
        <v>0.99960954017564208</v>
      </c>
      <c r="L2704" s="83">
        <f>SUM(L2705:L2710)</f>
        <v>15002660</v>
      </c>
      <c r="M2704" s="86">
        <f>SUM(M2705:M2710)</f>
        <v>15272660</v>
      </c>
      <c r="N2704" s="88">
        <f>SUM(N2705:N2710)</f>
        <v>0</v>
      </c>
      <c r="O2704" s="83">
        <f>SUM(O2705:O2710)</f>
        <v>10674684</v>
      </c>
      <c r="P2704" s="88">
        <f>SUM(P2705:P2710)</f>
        <v>500500</v>
      </c>
      <c r="Q2704" s="177">
        <f t="shared" si="2553"/>
        <v>11175184</v>
      </c>
      <c r="R2704" s="88">
        <f>SUM(R2705:R2710)</f>
        <v>0</v>
      </c>
      <c r="S2704" s="88">
        <f>SUM(S2705:S2710)</f>
        <v>0</v>
      </c>
      <c r="T2704" s="178">
        <f t="shared" si="2565"/>
        <v>11175184</v>
      </c>
      <c r="U2704" s="157"/>
      <c r="V2704" s="83">
        <f>SUM(V2705:V2710)</f>
        <v>14222790</v>
      </c>
      <c r="W2704" s="88">
        <f>SUM(W2705:W2710)</f>
        <v>0</v>
      </c>
      <c r="X2704" s="177">
        <f t="shared" si="2554"/>
        <v>14222790</v>
      </c>
      <c r="Y2704" s="88">
        <f>SUM(Y2705:Y2710)</f>
        <v>0</v>
      </c>
      <c r="Z2704" s="88">
        <f>SUM(Z2705:Z2710)</f>
        <v>0</v>
      </c>
      <c r="AA2704" s="178">
        <f t="shared" si="2566"/>
        <v>14222790</v>
      </c>
      <c r="AB2704" s="157"/>
      <c r="AC2704" s="83">
        <f>SUM(AC2705:AC2710)</f>
        <v>15218747</v>
      </c>
      <c r="AD2704" s="88">
        <f>SUM(AD2705:AD2710)</f>
        <v>0</v>
      </c>
      <c r="AE2704" s="177">
        <f t="shared" si="2555"/>
        <v>15218747</v>
      </c>
      <c r="AF2704" s="88">
        <f>SUM(AF2705:AF2710)</f>
        <v>0</v>
      </c>
      <c r="AG2704" s="88">
        <f>SUM(AG2705:AG2710)</f>
        <v>0</v>
      </c>
      <c r="AH2704" s="178">
        <f t="shared" si="2567"/>
        <v>15218747</v>
      </c>
      <c r="AJ2704" s="84">
        <f t="shared" ref="AJ2704:AU2704" si="2578">SUM(AJ2705:AJ2710)</f>
        <v>1042499.997</v>
      </c>
      <c r="AK2704" s="86">
        <f t="shared" si="2578"/>
        <v>1042499.997</v>
      </c>
      <c r="AL2704" s="88">
        <f t="shared" si="2578"/>
        <v>1042499.997</v>
      </c>
      <c r="AM2704" s="86">
        <f t="shared" si="2578"/>
        <v>1042799.997</v>
      </c>
      <c r="AN2704" s="88">
        <f t="shared" si="2578"/>
        <v>1042499.997</v>
      </c>
      <c r="AO2704" s="86">
        <f t="shared" si="2578"/>
        <v>941999.99699999997</v>
      </c>
      <c r="AP2704" s="88">
        <f t="shared" si="2578"/>
        <v>941999.99699999997</v>
      </c>
      <c r="AQ2704" s="86">
        <f t="shared" si="2578"/>
        <v>945999.99699999997</v>
      </c>
      <c r="AR2704" s="88">
        <f t="shared" si="2578"/>
        <v>941999.99699999997</v>
      </c>
      <c r="AS2704" s="86">
        <f t="shared" si="2578"/>
        <v>946449.99699999997</v>
      </c>
      <c r="AT2704" s="88">
        <f t="shared" si="2578"/>
        <v>942399.99699999997</v>
      </c>
      <c r="AU2704" s="86">
        <f t="shared" si="2578"/>
        <v>301534.03300000099</v>
      </c>
      <c r="AV2704" s="86">
        <f t="shared" si="2557"/>
        <v>11175183.999999998</v>
      </c>
      <c r="AW2704" s="93">
        <f t="shared" si="2558"/>
        <v>0</v>
      </c>
      <c r="AY2704" s="86">
        <f t="shared" si="2559"/>
        <v>3127499.9909999999</v>
      </c>
      <c r="AZ2704" s="86">
        <f t="shared" si="2560"/>
        <v>3027299.9909999999</v>
      </c>
      <c r="BA2704" s="86">
        <f t="shared" si="2561"/>
        <v>2829999.9909999999</v>
      </c>
      <c r="BB2704" s="86">
        <f t="shared" si="2562"/>
        <v>2190384.0270000007</v>
      </c>
      <c r="BC2704" s="86">
        <f t="shared" si="2563"/>
        <v>11175184</v>
      </c>
      <c r="BD2704" s="86">
        <f t="shared" si="2564"/>
        <v>0</v>
      </c>
    </row>
    <row r="2705" spans="2:56" x14ac:dyDescent="0.3">
      <c r="B2705" s="169" t="s">
        <v>83</v>
      </c>
      <c r="C2705" s="248">
        <v>8631094</v>
      </c>
      <c r="D2705" s="249">
        <v>7991111.3700000001</v>
      </c>
      <c r="E2705" s="172">
        <f t="shared" si="2550"/>
        <v>0.925851505035167</v>
      </c>
      <c r="F2705" s="248">
        <v>8721900</v>
      </c>
      <c r="G2705" s="249">
        <v>12435813.67</v>
      </c>
      <c r="H2705" s="172">
        <f t="shared" si="2551"/>
        <v>1.4258147502264416</v>
      </c>
      <c r="I2705" s="248">
        <v>16220083</v>
      </c>
      <c r="J2705" s="250">
        <v>16220081.469999999</v>
      </c>
      <c r="K2705" s="174">
        <f t="shared" si="2552"/>
        <v>0.99999990567249253</v>
      </c>
      <c r="L2705" s="248">
        <v>12688160</v>
      </c>
      <c r="M2705" s="250">
        <v>13188160</v>
      </c>
      <c r="N2705" s="251">
        <v>0</v>
      </c>
      <c r="O2705" s="248">
        <v>8357684</v>
      </c>
      <c r="P2705" s="251">
        <f>1300000+500000+500</f>
        <v>1800500</v>
      </c>
      <c r="Q2705" s="166">
        <f t="shared" si="2553"/>
        <v>10158184</v>
      </c>
      <c r="R2705" s="251"/>
      <c r="S2705" s="251"/>
      <c r="T2705" s="167">
        <f t="shared" si="2565"/>
        <v>10158184</v>
      </c>
      <c r="U2705" s="157"/>
      <c r="V2705" s="248">
        <f>12692790-995957</f>
        <v>11696833</v>
      </c>
      <c r="W2705" s="251"/>
      <c r="X2705" s="166">
        <f t="shared" si="2554"/>
        <v>11696833</v>
      </c>
      <c r="Y2705" s="251"/>
      <c r="Z2705" s="251"/>
      <c r="AA2705" s="167">
        <f t="shared" si="2566"/>
        <v>11696833</v>
      </c>
      <c r="AB2705" s="157"/>
      <c r="AC2705" s="248">
        <v>12692790</v>
      </c>
      <c r="AD2705" s="251"/>
      <c r="AE2705" s="166">
        <f t="shared" si="2555"/>
        <v>12692790</v>
      </c>
      <c r="AF2705" s="251"/>
      <c r="AG2705" s="251"/>
      <c r="AH2705" s="167">
        <f t="shared" si="2567"/>
        <v>12692790</v>
      </c>
      <c r="AJ2705" s="252">
        <f>750000+108333.33+100000</f>
        <v>958333.33</v>
      </c>
      <c r="AK2705" s="253">
        <f>750000+108333.33+100000</f>
        <v>958333.33</v>
      </c>
      <c r="AL2705" s="254">
        <f>750000+108333.33+100000</f>
        <v>958333.33</v>
      </c>
      <c r="AM2705" s="253">
        <f>750000+108333.33+100000+300</f>
        <v>958633.33</v>
      </c>
      <c r="AN2705" s="254">
        <f>750000+108333.33+100000</f>
        <v>958333.33</v>
      </c>
      <c r="AO2705" s="253">
        <f>750000+108333.33-500</f>
        <v>857833.33</v>
      </c>
      <c r="AP2705" s="254">
        <f>750000+108333.33-500+200+100-300</f>
        <v>857833.33</v>
      </c>
      <c r="AQ2705" s="253">
        <f>750000+108333.33+200+100-300</f>
        <v>858333.33</v>
      </c>
      <c r="AR2705" s="254">
        <f>750000+108333.33-500</f>
        <v>857833.33</v>
      </c>
      <c r="AS2705" s="253">
        <f>750000+108333.33+400+50</f>
        <v>858783.33</v>
      </c>
      <c r="AT2705" s="254">
        <f>750000+108333.33-500+400</f>
        <v>858233.33</v>
      </c>
      <c r="AU2705" s="253">
        <v>217367.37000000104</v>
      </c>
      <c r="AV2705" s="163">
        <f t="shared" si="2557"/>
        <v>10158184</v>
      </c>
      <c r="AW2705" s="168">
        <f t="shared" si="2558"/>
        <v>0</v>
      </c>
      <c r="AY2705" s="163">
        <f t="shared" si="2559"/>
        <v>2874999.9899999998</v>
      </c>
      <c r="AZ2705" s="163">
        <f t="shared" si="2560"/>
        <v>2774799.9899999998</v>
      </c>
      <c r="BA2705" s="163">
        <f t="shared" si="2561"/>
        <v>2573999.9899999998</v>
      </c>
      <c r="BB2705" s="163">
        <f t="shared" si="2562"/>
        <v>1934384.030000001</v>
      </c>
      <c r="BC2705" s="163">
        <f t="shared" si="2563"/>
        <v>10158184</v>
      </c>
      <c r="BD2705" s="163">
        <f t="shared" si="2564"/>
        <v>0</v>
      </c>
    </row>
    <row r="2706" spans="2:56" x14ac:dyDescent="0.3">
      <c r="B2706" s="169" t="s">
        <v>84</v>
      </c>
      <c r="C2706" s="248">
        <v>3500</v>
      </c>
      <c r="D2706" s="249">
        <v>0</v>
      </c>
      <c r="E2706" s="172">
        <f t="shared" si="2550"/>
        <v>0</v>
      </c>
      <c r="F2706" s="248">
        <v>3000</v>
      </c>
      <c r="G2706" s="249">
        <v>3000</v>
      </c>
      <c r="H2706" s="172">
        <f t="shared" si="2551"/>
        <v>1</v>
      </c>
      <c r="I2706" s="248">
        <v>5000</v>
      </c>
      <c r="J2706" s="250">
        <v>3660.45</v>
      </c>
      <c r="K2706" s="174">
        <f t="shared" si="2552"/>
        <v>0.73209000000000002</v>
      </c>
      <c r="L2706" s="248">
        <v>1500</v>
      </c>
      <c r="M2706" s="250">
        <v>3665</v>
      </c>
      <c r="N2706" s="251">
        <v>0</v>
      </c>
      <c r="O2706" s="248">
        <v>3500</v>
      </c>
      <c r="P2706" s="251"/>
      <c r="Q2706" s="166">
        <f t="shared" si="2553"/>
        <v>3500</v>
      </c>
      <c r="R2706" s="251"/>
      <c r="S2706" s="251"/>
      <c r="T2706" s="167">
        <f t="shared" si="2565"/>
        <v>3500</v>
      </c>
      <c r="U2706" s="157"/>
      <c r="V2706" s="248">
        <v>3500</v>
      </c>
      <c r="W2706" s="251"/>
      <c r="X2706" s="166">
        <f t="shared" si="2554"/>
        <v>3500</v>
      </c>
      <c r="Y2706" s="251"/>
      <c r="Z2706" s="251"/>
      <c r="AA2706" s="167">
        <f t="shared" si="2566"/>
        <v>3500</v>
      </c>
      <c r="AB2706" s="157"/>
      <c r="AC2706" s="248">
        <v>3500</v>
      </c>
      <c r="AD2706" s="251"/>
      <c r="AE2706" s="166">
        <f t="shared" si="2555"/>
        <v>3500</v>
      </c>
      <c r="AF2706" s="251"/>
      <c r="AG2706" s="251"/>
      <c r="AH2706" s="167">
        <f t="shared" si="2567"/>
        <v>3500</v>
      </c>
      <c r="AJ2706" s="252"/>
      <c r="AK2706" s="253"/>
      <c r="AL2706" s="254"/>
      <c r="AM2706" s="253"/>
      <c r="AN2706" s="254"/>
      <c r="AO2706" s="253"/>
      <c r="AP2706" s="254"/>
      <c r="AQ2706" s="253"/>
      <c r="AR2706" s="254"/>
      <c r="AS2706" s="253">
        <v>3500</v>
      </c>
      <c r="AT2706" s="254"/>
      <c r="AU2706" s="253"/>
      <c r="AV2706" s="163">
        <f t="shared" si="2557"/>
        <v>3500</v>
      </c>
      <c r="AW2706" s="168">
        <f t="shared" si="2558"/>
        <v>0</v>
      </c>
      <c r="AY2706" s="163">
        <f t="shared" si="2559"/>
        <v>0</v>
      </c>
      <c r="AZ2706" s="163">
        <f t="shared" si="2560"/>
        <v>0</v>
      </c>
      <c r="BA2706" s="163">
        <f t="shared" si="2561"/>
        <v>0</v>
      </c>
      <c r="BB2706" s="163">
        <f t="shared" si="2562"/>
        <v>3500</v>
      </c>
      <c r="BC2706" s="163">
        <f t="shared" si="2563"/>
        <v>3500</v>
      </c>
      <c r="BD2706" s="163">
        <f t="shared" si="2564"/>
        <v>0</v>
      </c>
    </row>
    <row r="2707" spans="2:56" x14ac:dyDescent="0.3">
      <c r="B2707" s="169" t="s">
        <v>85</v>
      </c>
      <c r="C2707" s="248">
        <v>0</v>
      </c>
      <c r="D2707" s="249">
        <v>0</v>
      </c>
      <c r="E2707" s="172">
        <f t="shared" si="2550"/>
        <v>0</v>
      </c>
      <c r="F2707" s="248">
        <v>0</v>
      </c>
      <c r="G2707" s="249">
        <v>0</v>
      </c>
      <c r="H2707" s="172">
        <f t="shared" si="2551"/>
        <v>0</v>
      </c>
      <c r="I2707" s="248">
        <v>0</v>
      </c>
      <c r="J2707" s="250">
        <v>0</v>
      </c>
      <c r="K2707" s="174">
        <f t="shared" si="2552"/>
        <v>0</v>
      </c>
      <c r="L2707" s="248"/>
      <c r="M2707" s="250">
        <v>0</v>
      </c>
      <c r="N2707" s="251">
        <v>0</v>
      </c>
      <c r="O2707" s="248"/>
      <c r="P2707" s="251"/>
      <c r="Q2707" s="166">
        <f t="shared" si="2553"/>
        <v>0</v>
      </c>
      <c r="R2707" s="251"/>
      <c r="S2707" s="251"/>
      <c r="T2707" s="167">
        <f t="shared" si="2565"/>
        <v>0</v>
      </c>
      <c r="U2707" s="157"/>
      <c r="V2707" s="248"/>
      <c r="W2707" s="251"/>
      <c r="X2707" s="166">
        <f t="shared" si="2554"/>
        <v>0</v>
      </c>
      <c r="Y2707" s="251"/>
      <c r="Z2707" s="251"/>
      <c r="AA2707" s="167">
        <f t="shared" si="2566"/>
        <v>0</v>
      </c>
      <c r="AB2707" s="157"/>
      <c r="AC2707" s="248"/>
      <c r="AD2707" s="251"/>
      <c r="AE2707" s="166">
        <f t="shared" si="2555"/>
        <v>0</v>
      </c>
      <c r="AF2707" s="251"/>
      <c r="AG2707" s="251"/>
      <c r="AH2707" s="167">
        <f t="shared" si="2567"/>
        <v>0</v>
      </c>
      <c r="AJ2707" s="252"/>
      <c r="AK2707" s="253"/>
      <c r="AL2707" s="254"/>
      <c r="AM2707" s="253"/>
      <c r="AN2707" s="254"/>
      <c r="AO2707" s="253"/>
      <c r="AP2707" s="254"/>
      <c r="AQ2707" s="253"/>
      <c r="AR2707" s="254"/>
      <c r="AS2707" s="253"/>
      <c r="AT2707" s="254"/>
      <c r="AU2707" s="253"/>
      <c r="AV2707" s="163">
        <f t="shared" si="2557"/>
        <v>0</v>
      </c>
      <c r="AW2707" s="168">
        <f t="shared" si="2558"/>
        <v>0</v>
      </c>
      <c r="AY2707" s="163">
        <f t="shared" si="2559"/>
        <v>0</v>
      </c>
      <c r="AZ2707" s="163">
        <f t="shared" si="2560"/>
        <v>0</v>
      </c>
      <c r="BA2707" s="163">
        <f t="shared" si="2561"/>
        <v>0</v>
      </c>
      <c r="BB2707" s="163">
        <f t="shared" si="2562"/>
        <v>0</v>
      </c>
      <c r="BC2707" s="163">
        <f t="shared" si="2563"/>
        <v>0</v>
      </c>
      <c r="BD2707" s="163">
        <f t="shared" si="2564"/>
        <v>0</v>
      </c>
    </row>
    <row r="2708" spans="2:56" x14ac:dyDescent="0.3">
      <c r="B2708" s="169" t="s">
        <v>86</v>
      </c>
      <c r="C2708" s="248">
        <v>0</v>
      </c>
      <c r="D2708" s="249">
        <v>0</v>
      </c>
      <c r="E2708" s="172">
        <f t="shared" si="2550"/>
        <v>0</v>
      </c>
      <c r="F2708" s="248">
        <v>0</v>
      </c>
      <c r="G2708" s="249">
        <v>0</v>
      </c>
      <c r="H2708" s="172">
        <f t="shared" si="2551"/>
        <v>0</v>
      </c>
      <c r="I2708" s="248">
        <v>10205</v>
      </c>
      <c r="J2708" s="250">
        <v>10204.9</v>
      </c>
      <c r="K2708" s="174">
        <f t="shared" si="2552"/>
        <v>0.99999020088192059</v>
      </c>
      <c r="L2708" s="248"/>
      <c r="M2708" s="250">
        <v>25000</v>
      </c>
      <c r="N2708" s="251">
        <v>0</v>
      </c>
      <c r="O2708" s="248"/>
      <c r="P2708" s="251"/>
      <c r="Q2708" s="166">
        <f t="shared" si="2553"/>
        <v>0</v>
      </c>
      <c r="R2708" s="251"/>
      <c r="S2708" s="251"/>
      <c r="T2708" s="167">
        <f t="shared" si="2565"/>
        <v>0</v>
      </c>
      <c r="U2708" s="157"/>
      <c r="V2708" s="248"/>
      <c r="W2708" s="251"/>
      <c r="X2708" s="166">
        <f t="shared" si="2554"/>
        <v>0</v>
      </c>
      <c r="Y2708" s="251"/>
      <c r="Z2708" s="251"/>
      <c r="AA2708" s="167">
        <f t="shared" si="2566"/>
        <v>0</v>
      </c>
      <c r="AB2708" s="157"/>
      <c r="AC2708" s="248"/>
      <c r="AD2708" s="251"/>
      <c r="AE2708" s="166">
        <f t="shared" si="2555"/>
        <v>0</v>
      </c>
      <c r="AF2708" s="251"/>
      <c r="AG2708" s="251"/>
      <c r="AH2708" s="167">
        <f t="shared" si="2567"/>
        <v>0</v>
      </c>
      <c r="AJ2708" s="252"/>
      <c r="AK2708" s="253"/>
      <c r="AL2708" s="254"/>
      <c r="AM2708" s="253"/>
      <c r="AN2708" s="254"/>
      <c r="AO2708" s="253"/>
      <c r="AP2708" s="254"/>
      <c r="AQ2708" s="253"/>
      <c r="AR2708" s="254"/>
      <c r="AS2708" s="253"/>
      <c r="AT2708" s="254"/>
      <c r="AU2708" s="253"/>
      <c r="AV2708" s="163">
        <f t="shared" si="2557"/>
        <v>0</v>
      </c>
      <c r="AW2708" s="168">
        <f t="shared" si="2558"/>
        <v>0</v>
      </c>
      <c r="AY2708" s="163">
        <f t="shared" si="2559"/>
        <v>0</v>
      </c>
      <c r="AZ2708" s="163">
        <f t="shared" si="2560"/>
        <v>0</v>
      </c>
      <c r="BA2708" s="163">
        <f t="shared" si="2561"/>
        <v>0</v>
      </c>
      <c r="BB2708" s="163">
        <f t="shared" si="2562"/>
        <v>0</v>
      </c>
      <c r="BC2708" s="163">
        <f t="shared" si="2563"/>
        <v>0</v>
      </c>
      <c r="BD2708" s="163">
        <f t="shared" si="2564"/>
        <v>0</v>
      </c>
    </row>
    <row r="2709" spans="2:56" x14ac:dyDescent="0.3">
      <c r="B2709" s="169" t="s">
        <v>87</v>
      </c>
      <c r="C2709" s="248">
        <v>2310181</v>
      </c>
      <c r="D2709" s="249">
        <v>1906023.28</v>
      </c>
      <c r="E2709" s="172">
        <f t="shared" si="2550"/>
        <v>0.82505365596894786</v>
      </c>
      <c r="F2709" s="248">
        <v>675600</v>
      </c>
      <c r="G2709" s="249">
        <v>675463.74</v>
      </c>
      <c r="H2709" s="172">
        <f t="shared" si="2551"/>
        <v>0.99979831261101237</v>
      </c>
      <c r="I2709" s="248">
        <v>0</v>
      </c>
      <c r="J2709" s="250">
        <v>0</v>
      </c>
      <c r="K2709" s="174">
        <f t="shared" si="2552"/>
        <v>0</v>
      </c>
      <c r="L2709" s="248">
        <v>2310000</v>
      </c>
      <c r="M2709" s="250">
        <v>2052735</v>
      </c>
      <c r="N2709" s="251">
        <v>0</v>
      </c>
      <c r="O2709" s="248">
        <v>2310000</v>
      </c>
      <c r="P2709" s="251">
        <v>-1300000</v>
      </c>
      <c r="Q2709" s="166">
        <f t="shared" si="2553"/>
        <v>1010000</v>
      </c>
      <c r="R2709" s="251"/>
      <c r="S2709" s="251"/>
      <c r="T2709" s="167">
        <f t="shared" si="2565"/>
        <v>1010000</v>
      </c>
      <c r="U2709" s="157"/>
      <c r="V2709" s="248">
        <v>2518957</v>
      </c>
      <c r="W2709" s="251"/>
      <c r="X2709" s="166">
        <f t="shared" si="2554"/>
        <v>2518957</v>
      </c>
      <c r="Y2709" s="251"/>
      <c r="Z2709" s="251"/>
      <c r="AA2709" s="167">
        <f t="shared" si="2566"/>
        <v>2518957</v>
      </c>
      <c r="AB2709" s="157"/>
      <c r="AC2709" s="248">
        <v>2518957</v>
      </c>
      <c r="AD2709" s="251"/>
      <c r="AE2709" s="166">
        <f t="shared" si="2555"/>
        <v>2518957</v>
      </c>
      <c r="AF2709" s="251"/>
      <c r="AG2709" s="251"/>
      <c r="AH2709" s="167">
        <f t="shared" si="2567"/>
        <v>2518957</v>
      </c>
      <c r="AJ2709" s="252">
        <v>84166.667000000001</v>
      </c>
      <c r="AK2709" s="253">
        <v>84166.667000000001</v>
      </c>
      <c r="AL2709" s="254">
        <v>84166.667000000001</v>
      </c>
      <c r="AM2709" s="253">
        <v>84166.667000000001</v>
      </c>
      <c r="AN2709" s="254">
        <v>84166.667000000001</v>
      </c>
      <c r="AO2709" s="253">
        <v>84166.667000000001</v>
      </c>
      <c r="AP2709" s="254">
        <v>84166.667000000001</v>
      </c>
      <c r="AQ2709" s="253">
        <v>84166.667000000001</v>
      </c>
      <c r="AR2709" s="254">
        <v>84166.667000000001</v>
      </c>
      <c r="AS2709" s="253">
        <v>84166.667000000001</v>
      </c>
      <c r="AT2709" s="254">
        <f>84166.667+0.01-0.01</f>
        <v>84166.667000000001</v>
      </c>
      <c r="AU2709" s="253">
        <v>84166.662999999942</v>
      </c>
      <c r="AV2709" s="163">
        <f t="shared" si="2557"/>
        <v>1010000</v>
      </c>
      <c r="AW2709" s="168">
        <f t="shared" si="2558"/>
        <v>0</v>
      </c>
      <c r="AY2709" s="163">
        <f t="shared" si="2559"/>
        <v>252500.00099999999</v>
      </c>
      <c r="AZ2709" s="163">
        <f t="shared" si="2560"/>
        <v>252500.00099999999</v>
      </c>
      <c r="BA2709" s="163">
        <f t="shared" si="2561"/>
        <v>252500.00099999999</v>
      </c>
      <c r="BB2709" s="163">
        <f t="shared" si="2562"/>
        <v>252499.99699999994</v>
      </c>
      <c r="BC2709" s="163">
        <f t="shared" si="2563"/>
        <v>1010000</v>
      </c>
      <c r="BD2709" s="163">
        <f t="shared" si="2564"/>
        <v>0</v>
      </c>
    </row>
    <row r="2710" spans="2:56" x14ac:dyDescent="0.3">
      <c r="B2710" s="169" t="s">
        <v>88</v>
      </c>
      <c r="C2710" s="248">
        <v>3500</v>
      </c>
      <c r="D2710" s="249">
        <v>0</v>
      </c>
      <c r="E2710" s="172">
        <f t="shared" si="2550"/>
        <v>0</v>
      </c>
      <c r="F2710" s="248">
        <v>3000</v>
      </c>
      <c r="G2710" s="249">
        <v>0</v>
      </c>
      <c r="H2710" s="172">
        <f t="shared" si="2551"/>
        <v>0</v>
      </c>
      <c r="I2710" s="248">
        <v>5000</v>
      </c>
      <c r="J2710" s="250">
        <v>0</v>
      </c>
      <c r="K2710" s="174">
        <f t="shared" si="2552"/>
        <v>0</v>
      </c>
      <c r="L2710" s="248">
        <v>3000</v>
      </c>
      <c r="M2710" s="250">
        <v>3100</v>
      </c>
      <c r="N2710" s="251">
        <v>0</v>
      </c>
      <c r="O2710" s="248">
        <v>3500</v>
      </c>
      <c r="P2710" s="251"/>
      <c r="Q2710" s="166">
        <f t="shared" si="2553"/>
        <v>3500</v>
      </c>
      <c r="R2710" s="251"/>
      <c r="S2710" s="251"/>
      <c r="T2710" s="167">
        <f t="shared" si="2565"/>
        <v>3500</v>
      </c>
      <c r="U2710" s="157"/>
      <c r="V2710" s="248">
        <v>3500</v>
      </c>
      <c r="W2710" s="251"/>
      <c r="X2710" s="166">
        <f t="shared" si="2554"/>
        <v>3500</v>
      </c>
      <c r="Y2710" s="251"/>
      <c r="Z2710" s="251"/>
      <c r="AA2710" s="167">
        <f t="shared" si="2566"/>
        <v>3500</v>
      </c>
      <c r="AB2710" s="157"/>
      <c r="AC2710" s="248">
        <v>3500</v>
      </c>
      <c r="AD2710" s="251"/>
      <c r="AE2710" s="166">
        <f t="shared" si="2555"/>
        <v>3500</v>
      </c>
      <c r="AF2710" s="251"/>
      <c r="AG2710" s="251"/>
      <c r="AH2710" s="167">
        <f t="shared" si="2567"/>
        <v>3500</v>
      </c>
      <c r="AJ2710" s="252"/>
      <c r="AK2710" s="253"/>
      <c r="AL2710" s="254"/>
      <c r="AM2710" s="253"/>
      <c r="AN2710" s="254"/>
      <c r="AO2710" s="253"/>
      <c r="AP2710" s="254"/>
      <c r="AQ2710" s="253">
        <v>3500</v>
      </c>
      <c r="AR2710" s="254"/>
      <c r="AS2710" s="253"/>
      <c r="AT2710" s="254"/>
      <c r="AU2710" s="253"/>
      <c r="AV2710" s="163">
        <f t="shared" si="2557"/>
        <v>3500</v>
      </c>
      <c r="AW2710" s="168">
        <f t="shared" si="2558"/>
        <v>0</v>
      </c>
      <c r="AY2710" s="163">
        <f t="shared" si="2559"/>
        <v>0</v>
      </c>
      <c r="AZ2710" s="163">
        <f t="shared" si="2560"/>
        <v>0</v>
      </c>
      <c r="BA2710" s="163">
        <f t="shared" si="2561"/>
        <v>3500</v>
      </c>
      <c r="BB2710" s="163">
        <f t="shared" si="2562"/>
        <v>0</v>
      </c>
      <c r="BC2710" s="163">
        <f t="shared" si="2563"/>
        <v>3500</v>
      </c>
      <c r="BD2710" s="163">
        <f t="shared" si="2564"/>
        <v>0</v>
      </c>
    </row>
    <row r="2711" spans="2:56" x14ac:dyDescent="0.3">
      <c r="B2711" s="179" t="s">
        <v>89</v>
      </c>
      <c r="C2711" s="83">
        <f>SUM(C2712:C2717)</f>
        <v>0</v>
      </c>
      <c r="D2711" s="84">
        <f>SUM(D2712:D2717)</f>
        <v>0</v>
      </c>
      <c r="E2711" s="85">
        <f t="shared" si="2550"/>
        <v>0</v>
      </c>
      <c r="F2711" s="83">
        <f>SUM(F2712:F2717)</f>
        <v>0</v>
      </c>
      <c r="G2711" s="84">
        <f>SUM(G2712:G2717)</f>
        <v>0</v>
      </c>
      <c r="H2711" s="85">
        <f t="shared" si="2551"/>
        <v>0</v>
      </c>
      <c r="I2711" s="83">
        <f>SUM(I2712:I2717)</f>
        <v>0</v>
      </c>
      <c r="J2711" s="86">
        <f>SUM(J2712:J2717)</f>
        <v>0</v>
      </c>
      <c r="K2711" s="87">
        <f t="shared" si="2552"/>
        <v>0</v>
      </c>
      <c r="L2711" s="83">
        <f>SUM(L2712:L2717)</f>
        <v>0</v>
      </c>
      <c r="M2711" s="86">
        <f>SUM(M2712:M2717)</f>
        <v>0</v>
      </c>
      <c r="N2711" s="88">
        <f>SUM(N2712:N2717)</f>
        <v>0</v>
      </c>
      <c r="O2711" s="83">
        <f>SUM(O2712:O2717)</f>
        <v>0</v>
      </c>
      <c r="P2711" s="88">
        <f>SUM(P2712:P2717)</f>
        <v>0</v>
      </c>
      <c r="Q2711" s="177">
        <f t="shared" si="2553"/>
        <v>0</v>
      </c>
      <c r="R2711" s="88">
        <f>SUM(R2712:R2717)</f>
        <v>0</v>
      </c>
      <c r="S2711" s="88">
        <f>SUM(S2712:S2717)</f>
        <v>0</v>
      </c>
      <c r="T2711" s="178">
        <f t="shared" si="2565"/>
        <v>0</v>
      </c>
      <c r="U2711" s="157"/>
      <c r="V2711" s="83">
        <f>SUM(V2712:V2717)</f>
        <v>0</v>
      </c>
      <c r="W2711" s="88">
        <f>SUM(W2712:W2717)</f>
        <v>0</v>
      </c>
      <c r="X2711" s="177">
        <f t="shared" si="2554"/>
        <v>0</v>
      </c>
      <c r="Y2711" s="88">
        <f>SUM(Y2712:Y2717)</f>
        <v>0</v>
      </c>
      <c r="Z2711" s="88">
        <f>SUM(Z2712:Z2717)</f>
        <v>0</v>
      </c>
      <c r="AA2711" s="178">
        <f t="shared" si="2566"/>
        <v>0</v>
      </c>
      <c r="AB2711" s="157"/>
      <c r="AC2711" s="83">
        <f>SUM(AC2712:AC2717)</f>
        <v>0</v>
      </c>
      <c r="AD2711" s="88">
        <f>SUM(AD2712:AD2717)</f>
        <v>0</v>
      </c>
      <c r="AE2711" s="177">
        <f t="shared" si="2555"/>
        <v>0</v>
      </c>
      <c r="AF2711" s="88">
        <f>SUM(AF2712:AF2717)</f>
        <v>0</v>
      </c>
      <c r="AG2711" s="88">
        <f>SUM(AG2712:AG2717)</f>
        <v>0</v>
      </c>
      <c r="AH2711" s="178">
        <f t="shared" si="2567"/>
        <v>0</v>
      </c>
      <c r="AJ2711" s="84">
        <f t="shared" ref="AJ2711:AU2711" si="2579">SUM(AJ2712:AJ2717)</f>
        <v>0</v>
      </c>
      <c r="AK2711" s="86">
        <f t="shared" si="2579"/>
        <v>0</v>
      </c>
      <c r="AL2711" s="88">
        <f t="shared" si="2579"/>
        <v>0</v>
      </c>
      <c r="AM2711" s="86">
        <f t="shared" si="2579"/>
        <v>0</v>
      </c>
      <c r="AN2711" s="88">
        <f t="shared" si="2579"/>
        <v>0</v>
      </c>
      <c r="AO2711" s="86">
        <f t="shared" si="2579"/>
        <v>0</v>
      </c>
      <c r="AP2711" s="88">
        <f t="shared" si="2579"/>
        <v>0</v>
      </c>
      <c r="AQ2711" s="86">
        <f t="shared" si="2579"/>
        <v>0</v>
      </c>
      <c r="AR2711" s="88">
        <f t="shared" si="2579"/>
        <v>0</v>
      </c>
      <c r="AS2711" s="86">
        <f t="shared" si="2579"/>
        <v>0</v>
      </c>
      <c r="AT2711" s="88">
        <f t="shared" si="2579"/>
        <v>0</v>
      </c>
      <c r="AU2711" s="86">
        <f t="shared" si="2579"/>
        <v>0</v>
      </c>
      <c r="AV2711" s="86">
        <f t="shared" si="2557"/>
        <v>0</v>
      </c>
      <c r="AW2711" s="93">
        <f t="shared" si="2558"/>
        <v>0</v>
      </c>
      <c r="AY2711" s="86">
        <f t="shared" si="2559"/>
        <v>0</v>
      </c>
      <c r="AZ2711" s="86">
        <f t="shared" si="2560"/>
        <v>0</v>
      </c>
      <c r="BA2711" s="86">
        <f t="shared" si="2561"/>
        <v>0</v>
      </c>
      <c r="BB2711" s="86">
        <f t="shared" si="2562"/>
        <v>0</v>
      </c>
      <c r="BC2711" s="86">
        <f t="shared" si="2563"/>
        <v>0</v>
      </c>
      <c r="BD2711" s="86">
        <f t="shared" si="2564"/>
        <v>0</v>
      </c>
    </row>
    <row r="2712" spans="2:56" x14ac:dyDescent="0.3">
      <c r="B2712" s="169" t="s">
        <v>90</v>
      </c>
      <c r="C2712" s="248">
        <v>0</v>
      </c>
      <c r="D2712" s="249">
        <v>0</v>
      </c>
      <c r="E2712" s="172">
        <f t="shared" si="2550"/>
        <v>0</v>
      </c>
      <c r="F2712" s="248">
        <v>0</v>
      </c>
      <c r="G2712" s="249">
        <v>0</v>
      </c>
      <c r="H2712" s="172">
        <f t="shared" si="2551"/>
        <v>0</v>
      </c>
      <c r="I2712" s="248"/>
      <c r="J2712" s="250"/>
      <c r="K2712" s="174">
        <f t="shared" si="2552"/>
        <v>0</v>
      </c>
      <c r="L2712" s="248"/>
      <c r="M2712" s="250"/>
      <c r="N2712" s="251"/>
      <c r="O2712" s="248"/>
      <c r="P2712" s="251"/>
      <c r="Q2712" s="166">
        <f t="shared" si="2553"/>
        <v>0</v>
      </c>
      <c r="R2712" s="251"/>
      <c r="S2712" s="251"/>
      <c r="T2712" s="167">
        <f t="shared" si="2565"/>
        <v>0</v>
      </c>
      <c r="U2712" s="157"/>
      <c r="V2712" s="248"/>
      <c r="W2712" s="251"/>
      <c r="X2712" s="166">
        <f t="shared" si="2554"/>
        <v>0</v>
      </c>
      <c r="Y2712" s="251"/>
      <c r="Z2712" s="251"/>
      <c r="AA2712" s="167">
        <f t="shared" si="2566"/>
        <v>0</v>
      </c>
      <c r="AB2712" s="157"/>
      <c r="AC2712" s="248"/>
      <c r="AD2712" s="251"/>
      <c r="AE2712" s="166">
        <f t="shared" si="2555"/>
        <v>0</v>
      </c>
      <c r="AF2712" s="251"/>
      <c r="AG2712" s="251"/>
      <c r="AH2712" s="167">
        <f t="shared" si="2567"/>
        <v>0</v>
      </c>
      <c r="AJ2712" s="252"/>
      <c r="AK2712" s="253"/>
      <c r="AL2712" s="254"/>
      <c r="AM2712" s="253"/>
      <c r="AN2712" s="254"/>
      <c r="AO2712" s="253"/>
      <c r="AP2712" s="254"/>
      <c r="AQ2712" s="253"/>
      <c r="AR2712" s="254"/>
      <c r="AS2712" s="253"/>
      <c r="AT2712" s="254"/>
      <c r="AU2712" s="253"/>
      <c r="AV2712" s="163">
        <f t="shared" si="2557"/>
        <v>0</v>
      </c>
      <c r="AW2712" s="168">
        <f t="shared" si="2558"/>
        <v>0</v>
      </c>
      <c r="AY2712" s="163">
        <f t="shared" si="2559"/>
        <v>0</v>
      </c>
      <c r="AZ2712" s="163">
        <f t="shared" si="2560"/>
        <v>0</v>
      </c>
      <c r="BA2712" s="163">
        <f t="shared" si="2561"/>
        <v>0</v>
      </c>
      <c r="BB2712" s="163">
        <f t="shared" si="2562"/>
        <v>0</v>
      </c>
      <c r="BC2712" s="163">
        <f t="shared" si="2563"/>
        <v>0</v>
      </c>
      <c r="BD2712" s="163">
        <f t="shared" si="2564"/>
        <v>0</v>
      </c>
    </row>
    <row r="2713" spans="2:56" x14ac:dyDescent="0.3">
      <c r="B2713" s="169" t="s">
        <v>91</v>
      </c>
      <c r="C2713" s="248">
        <v>0</v>
      </c>
      <c r="D2713" s="249">
        <v>0</v>
      </c>
      <c r="E2713" s="172">
        <f t="shared" si="2550"/>
        <v>0</v>
      </c>
      <c r="F2713" s="248">
        <v>0</v>
      </c>
      <c r="G2713" s="249">
        <v>0</v>
      </c>
      <c r="H2713" s="172">
        <f t="shared" si="2551"/>
        <v>0</v>
      </c>
      <c r="I2713" s="248"/>
      <c r="J2713" s="250"/>
      <c r="K2713" s="174">
        <f t="shared" si="2552"/>
        <v>0</v>
      </c>
      <c r="L2713" s="248"/>
      <c r="M2713" s="250"/>
      <c r="N2713" s="251"/>
      <c r="O2713" s="248"/>
      <c r="P2713" s="251"/>
      <c r="Q2713" s="166">
        <f t="shared" si="2553"/>
        <v>0</v>
      </c>
      <c r="R2713" s="251"/>
      <c r="S2713" s="251"/>
      <c r="T2713" s="167">
        <f t="shared" si="2565"/>
        <v>0</v>
      </c>
      <c r="U2713" s="157"/>
      <c r="V2713" s="248"/>
      <c r="W2713" s="251"/>
      <c r="X2713" s="166">
        <f t="shared" si="2554"/>
        <v>0</v>
      </c>
      <c r="Y2713" s="251"/>
      <c r="Z2713" s="251"/>
      <c r="AA2713" s="167">
        <f t="shared" si="2566"/>
        <v>0</v>
      </c>
      <c r="AB2713" s="157"/>
      <c r="AC2713" s="248"/>
      <c r="AD2713" s="251"/>
      <c r="AE2713" s="166">
        <f t="shared" si="2555"/>
        <v>0</v>
      </c>
      <c r="AF2713" s="251"/>
      <c r="AG2713" s="251"/>
      <c r="AH2713" s="167">
        <f t="shared" si="2567"/>
        <v>0</v>
      </c>
      <c r="AJ2713" s="252"/>
      <c r="AK2713" s="253"/>
      <c r="AL2713" s="254"/>
      <c r="AM2713" s="253"/>
      <c r="AN2713" s="254"/>
      <c r="AO2713" s="253"/>
      <c r="AP2713" s="254"/>
      <c r="AQ2713" s="253"/>
      <c r="AR2713" s="254"/>
      <c r="AS2713" s="253"/>
      <c r="AT2713" s="254"/>
      <c r="AU2713" s="253"/>
      <c r="AV2713" s="163">
        <f t="shared" si="2557"/>
        <v>0</v>
      </c>
      <c r="AW2713" s="168">
        <f t="shared" si="2558"/>
        <v>0</v>
      </c>
      <c r="AY2713" s="163">
        <f t="shared" si="2559"/>
        <v>0</v>
      </c>
      <c r="AZ2713" s="163">
        <f t="shared" si="2560"/>
        <v>0</v>
      </c>
      <c r="BA2713" s="163">
        <f t="shared" si="2561"/>
        <v>0</v>
      </c>
      <c r="BB2713" s="163">
        <f t="shared" si="2562"/>
        <v>0</v>
      </c>
      <c r="BC2713" s="163">
        <f t="shared" si="2563"/>
        <v>0</v>
      </c>
      <c r="BD2713" s="163">
        <f t="shared" si="2564"/>
        <v>0</v>
      </c>
    </row>
    <row r="2714" spans="2:56" x14ac:dyDescent="0.3">
      <c r="B2714" s="169" t="s">
        <v>92</v>
      </c>
      <c r="C2714" s="248">
        <v>0</v>
      </c>
      <c r="D2714" s="249">
        <v>0</v>
      </c>
      <c r="E2714" s="172">
        <f t="shared" si="2550"/>
        <v>0</v>
      </c>
      <c r="F2714" s="248">
        <v>0</v>
      </c>
      <c r="G2714" s="249">
        <v>0</v>
      </c>
      <c r="H2714" s="172">
        <f t="shared" si="2551"/>
        <v>0</v>
      </c>
      <c r="I2714" s="248"/>
      <c r="J2714" s="250"/>
      <c r="K2714" s="174">
        <f t="shared" si="2552"/>
        <v>0</v>
      </c>
      <c r="L2714" s="248"/>
      <c r="M2714" s="250"/>
      <c r="N2714" s="251"/>
      <c r="O2714" s="248"/>
      <c r="P2714" s="251"/>
      <c r="Q2714" s="166">
        <f t="shared" si="2553"/>
        <v>0</v>
      </c>
      <c r="R2714" s="251"/>
      <c r="S2714" s="251"/>
      <c r="T2714" s="167">
        <f t="shared" si="2565"/>
        <v>0</v>
      </c>
      <c r="U2714" s="157"/>
      <c r="V2714" s="248"/>
      <c r="W2714" s="251"/>
      <c r="X2714" s="166">
        <f t="shared" si="2554"/>
        <v>0</v>
      </c>
      <c r="Y2714" s="251"/>
      <c r="Z2714" s="251"/>
      <c r="AA2714" s="167">
        <f t="shared" si="2566"/>
        <v>0</v>
      </c>
      <c r="AB2714" s="157"/>
      <c r="AC2714" s="248"/>
      <c r="AD2714" s="251"/>
      <c r="AE2714" s="166">
        <f t="shared" si="2555"/>
        <v>0</v>
      </c>
      <c r="AF2714" s="251"/>
      <c r="AG2714" s="251"/>
      <c r="AH2714" s="167">
        <f t="shared" si="2567"/>
        <v>0</v>
      </c>
      <c r="AJ2714" s="252"/>
      <c r="AK2714" s="253"/>
      <c r="AL2714" s="254"/>
      <c r="AM2714" s="253"/>
      <c r="AN2714" s="254"/>
      <c r="AO2714" s="253"/>
      <c r="AP2714" s="254"/>
      <c r="AQ2714" s="253"/>
      <c r="AR2714" s="254"/>
      <c r="AS2714" s="253"/>
      <c r="AT2714" s="254"/>
      <c r="AU2714" s="253"/>
      <c r="AV2714" s="163">
        <f t="shared" si="2557"/>
        <v>0</v>
      </c>
      <c r="AW2714" s="168">
        <f t="shared" si="2558"/>
        <v>0</v>
      </c>
      <c r="AY2714" s="163">
        <f t="shared" si="2559"/>
        <v>0</v>
      </c>
      <c r="AZ2714" s="163">
        <f t="shared" si="2560"/>
        <v>0</v>
      </c>
      <c r="BA2714" s="163">
        <f t="shared" si="2561"/>
        <v>0</v>
      </c>
      <c r="BB2714" s="163">
        <f t="shared" si="2562"/>
        <v>0</v>
      </c>
      <c r="BC2714" s="163">
        <f t="shared" si="2563"/>
        <v>0</v>
      </c>
      <c r="BD2714" s="163">
        <f t="shared" si="2564"/>
        <v>0</v>
      </c>
    </row>
    <row r="2715" spans="2:56" x14ac:dyDescent="0.3">
      <c r="B2715" s="169" t="s">
        <v>93</v>
      </c>
      <c r="C2715" s="248">
        <v>0</v>
      </c>
      <c r="D2715" s="249">
        <v>0</v>
      </c>
      <c r="E2715" s="172">
        <f t="shared" si="2550"/>
        <v>0</v>
      </c>
      <c r="F2715" s="248">
        <v>0</v>
      </c>
      <c r="G2715" s="249">
        <v>0</v>
      </c>
      <c r="H2715" s="172">
        <f t="shared" si="2551"/>
        <v>0</v>
      </c>
      <c r="I2715" s="248"/>
      <c r="J2715" s="250"/>
      <c r="K2715" s="174">
        <f t="shared" si="2552"/>
        <v>0</v>
      </c>
      <c r="L2715" s="248"/>
      <c r="M2715" s="250"/>
      <c r="N2715" s="251"/>
      <c r="O2715" s="248"/>
      <c r="P2715" s="251"/>
      <c r="Q2715" s="166">
        <f t="shared" si="2553"/>
        <v>0</v>
      </c>
      <c r="R2715" s="251"/>
      <c r="S2715" s="251"/>
      <c r="T2715" s="167">
        <f t="shared" si="2565"/>
        <v>0</v>
      </c>
      <c r="U2715" s="157"/>
      <c r="V2715" s="248"/>
      <c r="W2715" s="251"/>
      <c r="X2715" s="166">
        <f t="shared" si="2554"/>
        <v>0</v>
      </c>
      <c r="Y2715" s="251"/>
      <c r="Z2715" s="251"/>
      <c r="AA2715" s="167">
        <f t="shared" si="2566"/>
        <v>0</v>
      </c>
      <c r="AB2715" s="157"/>
      <c r="AC2715" s="248"/>
      <c r="AD2715" s="251"/>
      <c r="AE2715" s="166">
        <f t="shared" si="2555"/>
        <v>0</v>
      </c>
      <c r="AF2715" s="251"/>
      <c r="AG2715" s="251"/>
      <c r="AH2715" s="167">
        <f t="shared" si="2567"/>
        <v>0</v>
      </c>
      <c r="AJ2715" s="252"/>
      <c r="AK2715" s="253"/>
      <c r="AL2715" s="254"/>
      <c r="AM2715" s="253"/>
      <c r="AN2715" s="254"/>
      <c r="AO2715" s="253"/>
      <c r="AP2715" s="254"/>
      <c r="AQ2715" s="253"/>
      <c r="AR2715" s="254"/>
      <c r="AS2715" s="253"/>
      <c r="AT2715" s="254"/>
      <c r="AU2715" s="253"/>
      <c r="AV2715" s="163">
        <f t="shared" si="2557"/>
        <v>0</v>
      </c>
      <c r="AW2715" s="168">
        <f t="shared" si="2558"/>
        <v>0</v>
      </c>
      <c r="AY2715" s="163">
        <f t="shared" si="2559"/>
        <v>0</v>
      </c>
      <c r="AZ2715" s="163">
        <f t="shared" si="2560"/>
        <v>0</v>
      </c>
      <c r="BA2715" s="163">
        <f t="shared" si="2561"/>
        <v>0</v>
      </c>
      <c r="BB2715" s="163">
        <f t="shared" si="2562"/>
        <v>0</v>
      </c>
      <c r="BC2715" s="163">
        <f t="shared" si="2563"/>
        <v>0</v>
      </c>
      <c r="BD2715" s="163">
        <f t="shared" si="2564"/>
        <v>0</v>
      </c>
    </row>
    <row r="2716" spans="2:56" x14ac:dyDescent="0.3">
      <c r="B2716" s="169" t="s">
        <v>94</v>
      </c>
      <c r="C2716" s="248">
        <v>0</v>
      </c>
      <c r="D2716" s="249">
        <v>0</v>
      </c>
      <c r="E2716" s="172">
        <f t="shared" si="2550"/>
        <v>0</v>
      </c>
      <c r="F2716" s="248">
        <v>0</v>
      </c>
      <c r="G2716" s="249">
        <v>0</v>
      </c>
      <c r="H2716" s="172">
        <f t="shared" si="2551"/>
        <v>0</v>
      </c>
      <c r="I2716" s="248"/>
      <c r="J2716" s="250"/>
      <c r="K2716" s="174">
        <f t="shared" si="2552"/>
        <v>0</v>
      </c>
      <c r="L2716" s="248"/>
      <c r="M2716" s="250"/>
      <c r="N2716" s="251"/>
      <c r="O2716" s="248"/>
      <c r="P2716" s="251"/>
      <c r="Q2716" s="166">
        <f t="shared" si="2553"/>
        <v>0</v>
      </c>
      <c r="R2716" s="251"/>
      <c r="S2716" s="251"/>
      <c r="T2716" s="167">
        <f t="shared" si="2565"/>
        <v>0</v>
      </c>
      <c r="U2716" s="157"/>
      <c r="V2716" s="248"/>
      <c r="W2716" s="251"/>
      <c r="X2716" s="166">
        <f t="shared" si="2554"/>
        <v>0</v>
      </c>
      <c r="Y2716" s="251"/>
      <c r="Z2716" s="251"/>
      <c r="AA2716" s="167">
        <f t="shared" si="2566"/>
        <v>0</v>
      </c>
      <c r="AB2716" s="157"/>
      <c r="AC2716" s="248"/>
      <c r="AD2716" s="251"/>
      <c r="AE2716" s="166">
        <f t="shared" si="2555"/>
        <v>0</v>
      </c>
      <c r="AF2716" s="251"/>
      <c r="AG2716" s="251"/>
      <c r="AH2716" s="167">
        <f t="shared" si="2567"/>
        <v>0</v>
      </c>
      <c r="AJ2716" s="252"/>
      <c r="AK2716" s="253"/>
      <c r="AL2716" s="254"/>
      <c r="AM2716" s="253"/>
      <c r="AN2716" s="254"/>
      <c r="AO2716" s="253"/>
      <c r="AP2716" s="254"/>
      <c r="AQ2716" s="253"/>
      <c r="AR2716" s="254"/>
      <c r="AS2716" s="253"/>
      <c r="AT2716" s="254"/>
      <c r="AU2716" s="253"/>
      <c r="AV2716" s="163">
        <f t="shared" si="2557"/>
        <v>0</v>
      </c>
      <c r="AW2716" s="168">
        <f t="shared" si="2558"/>
        <v>0</v>
      </c>
      <c r="AY2716" s="163">
        <f t="shared" si="2559"/>
        <v>0</v>
      </c>
      <c r="AZ2716" s="163">
        <f t="shared" si="2560"/>
        <v>0</v>
      </c>
      <c r="BA2716" s="163">
        <f t="shared" si="2561"/>
        <v>0</v>
      </c>
      <c r="BB2716" s="163">
        <f t="shared" si="2562"/>
        <v>0</v>
      </c>
      <c r="BC2716" s="163">
        <f t="shared" si="2563"/>
        <v>0</v>
      </c>
      <c r="BD2716" s="163">
        <f t="shared" si="2564"/>
        <v>0</v>
      </c>
    </row>
    <row r="2717" spans="2:56" x14ac:dyDescent="0.3">
      <c r="B2717" s="169" t="s">
        <v>95</v>
      </c>
      <c r="C2717" s="248">
        <v>0</v>
      </c>
      <c r="D2717" s="249">
        <v>0</v>
      </c>
      <c r="E2717" s="172">
        <f t="shared" si="2550"/>
        <v>0</v>
      </c>
      <c r="F2717" s="248">
        <v>0</v>
      </c>
      <c r="G2717" s="249">
        <v>0</v>
      </c>
      <c r="H2717" s="172">
        <f t="shared" si="2551"/>
        <v>0</v>
      </c>
      <c r="I2717" s="248"/>
      <c r="J2717" s="250"/>
      <c r="K2717" s="174">
        <f t="shared" si="2552"/>
        <v>0</v>
      </c>
      <c r="L2717" s="248"/>
      <c r="M2717" s="250"/>
      <c r="N2717" s="251"/>
      <c r="O2717" s="248"/>
      <c r="P2717" s="251"/>
      <c r="Q2717" s="166">
        <f t="shared" si="2553"/>
        <v>0</v>
      </c>
      <c r="R2717" s="251"/>
      <c r="S2717" s="251"/>
      <c r="T2717" s="167">
        <f t="shared" si="2565"/>
        <v>0</v>
      </c>
      <c r="U2717" s="157"/>
      <c r="V2717" s="248"/>
      <c r="W2717" s="251"/>
      <c r="X2717" s="166">
        <f t="shared" si="2554"/>
        <v>0</v>
      </c>
      <c r="Y2717" s="251"/>
      <c r="Z2717" s="251"/>
      <c r="AA2717" s="167">
        <f t="shared" si="2566"/>
        <v>0</v>
      </c>
      <c r="AB2717" s="157"/>
      <c r="AC2717" s="248"/>
      <c r="AD2717" s="251"/>
      <c r="AE2717" s="166">
        <f t="shared" si="2555"/>
        <v>0</v>
      </c>
      <c r="AF2717" s="251"/>
      <c r="AG2717" s="251"/>
      <c r="AH2717" s="167">
        <f t="shared" si="2567"/>
        <v>0</v>
      </c>
      <c r="AJ2717" s="252"/>
      <c r="AK2717" s="253"/>
      <c r="AL2717" s="254"/>
      <c r="AM2717" s="253"/>
      <c r="AN2717" s="254"/>
      <c r="AO2717" s="253"/>
      <c r="AP2717" s="254"/>
      <c r="AQ2717" s="253"/>
      <c r="AR2717" s="254"/>
      <c r="AS2717" s="253"/>
      <c r="AT2717" s="254"/>
      <c r="AU2717" s="253"/>
      <c r="AV2717" s="163">
        <f t="shared" si="2557"/>
        <v>0</v>
      </c>
      <c r="AW2717" s="168">
        <f t="shared" si="2558"/>
        <v>0</v>
      </c>
      <c r="AY2717" s="163">
        <f t="shared" si="2559"/>
        <v>0</v>
      </c>
      <c r="AZ2717" s="163">
        <f t="shared" si="2560"/>
        <v>0</v>
      </c>
      <c r="BA2717" s="163">
        <f t="shared" si="2561"/>
        <v>0</v>
      </c>
      <c r="BB2717" s="163">
        <f t="shared" si="2562"/>
        <v>0</v>
      </c>
      <c r="BC2717" s="163">
        <f t="shared" si="2563"/>
        <v>0</v>
      </c>
      <c r="BD2717" s="163">
        <f t="shared" si="2564"/>
        <v>0</v>
      </c>
    </row>
    <row r="2718" spans="2:56" x14ac:dyDescent="0.3">
      <c r="B2718" s="179" t="s">
        <v>96</v>
      </c>
      <c r="C2718" s="83">
        <f>SUM(C2719:C2722)</f>
        <v>0</v>
      </c>
      <c r="D2718" s="84">
        <f>SUM(D2719:D2722)</f>
        <v>0</v>
      </c>
      <c r="E2718" s="85">
        <f t="shared" si="2550"/>
        <v>0</v>
      </c>
      <c r="F2718" s="83">
        <f>SUM(F2719:F2722)</f>
        <v>0</v>
      </c>
      <c r="G2718" s="84">
        <f>SUM(G2719:G2722)</f>
        <v>0</v>
      </c>
      <c r="H2718" s="85">
        <f t="shared" si="2551"/>
        <v>0</v>
      </c>
      <c r="I2718" s="83">
        <f>SUM(I2719:I2722)</f>
        <v>0</v>
      </c>
      <c r="J2718" s="86">
        <f>SUM(J2719:J2722)</f>
        <v>0</v>
      </c>
      <c r="K2718" s="87">
        <f t="shared" si="2552"/>
        <v>0</v>
      </c>
      <c r="L2718" s="83">
        <f>SUM(L2719:L2722)</f>
        <v>265290</v>
      </c>
      <c r="M2718" s="86">
        <f>SUM(M2719:M2722)</f>
        <v>265290</v>
      </c>
      <c r="N2718" s="88">
        <f>SUM(N2719:N2722)</f>
        <v>0</v>
      </c>
      <c r="O2718" s="83">
        <f>SUM(O2719:O2722)</f>
        <v>165000</v>
      </c>
      <c r="P2718" s="88">
        <f>SUM(P2719:P2722)</f>
        <v>0</v>
      </c>
      <c r="Q2718" s="177">
        <f t="shared" si="2553"/>
        <v>165000</v>
      </c>
      <c r="R2718" s="88">
        <f>SUM(R2719:R2722)</f>
        <v>0</v>
      </c>
      <c r="S2718" s="88">
        <f>SUM(S2719:S2722)</f>
        <v>0</v>
      </c>
      <c r="T2718" s="178">
        <f t="shared" si="2565"/>
        <v>165000</v>
      </c>
      <c r="U2718" s="157"/>
      <c r="V2718" s="83">
        <f>SUM(V2719:V2722)</f>
        <v>179925</v>
      </c>
      <c r="W2718" s="88">
        <f>SUM(W2719:W2722)</f>
        <v>0</v>
      </c>
      <c r="X2718" s="177">
        <f t="shared" si="2554"/>
        <v>179925</v>
      </c>
      <c r="Y2718" s="88">
        <f>SUM(Y2719:Y2722)</f>
        <v>0</v>
      </c>
      <c r="Z2718" s="88">
        <f>SUM(Z2719:Z2722)</f>
        <v>0</v>
      </c>
      <c r="AA2718" s="178">
        <f t="shared" si="2566"/>
        <v>179925</v>
      </c>
      <c r="AB2718" s="157"/>
      <c r="AC2718" s="83">
        <f>SUM(AC2719:AC2722)</f>
        <v>179925</v>
      </c>
      <c r="AD2718" s="88">
        <f>SUM(AD2719:AD2722)</f>
        <v>0</v>
      </c>
      <c r="AE2718" s="177">
        <f t="shared" si="2555"/>
        <v>179925</v>
      </c>
      <c r="AF2718" s="88">
        <f>SUM(AF2719:AF2722)</f>
        <v>0</v>
      </c>
      <c r="AG2718" s="88">
        <f>SUM(AG2719:AG2722)</f>
        <v>0</v>
      </c>
      <c r="AH2718" s="178">
        <f t="shared" si="2567"/>
        <v>179925</v>
      </c>
      <c r="AJ2718" s="84">
        <f t="shared" ref="AJ2718:AU2718" si="2580">SUM(AJ2719:AJ2722)</f>
        <v>0</v>
      </c>
      <c r="AK2718" s="86">
        <f t="shared" si="2580"/>
        <v>0</v>
      </c>
      <c r="AL2718" s="88">
        <f t="shared" si="2580"/>
        <v>0</v>
      </c>
      <c r="AM2718" s="86">
        <f t="shared" si="2580"/>
        <v>0</v>
      </c>
      <c r="AN2718" s="88">
        <f t="shared" si="2580"/>
        <v>0</v>
      </c>
      <c r="AO2718" s="86">
        <f t="shared" si="2580"/>
        <v>80000</v>
      </c>
      <c r="AP2718" s="88">
        <f t="shared" si="2580"/>
        <v>0</v>
      </c>
      <c r="AQ2718" s="86">
        <f t="shared" si="2580"/>
        <v>0</v>
      </c>
      <c r="AR2718" s="88">
        <f t="shared" si="2580"/>
        <v>0</v>
      </c>
      <c r="AS2718" s="86">
        <f t="shared" si="2580"/>
        <v>0</v>
      </c>
      <c r="AT2718" s="88">
        <f t="shared" si="2580"/>
        <v>85000</v>
      </c>
      <c r="AU2718" s="86">
        <f t="shared" si="2580"/>
        <v>0</v>
      </c>
      <c r="AV2718" s="86">
        <f t="shared" si="2557"/>
        <v>165000</v>
      </c>
      <c r="AW2718" s="93">
        <f t="shared" si="2558"/>
        <v>0</v>
      </c>
      <c r="AY2718" s="86">
        <f t="shared" si="2559"/>
        <v>0</v>
      </c>
      <c r="AZ2718" s="86">
        <f t="shared" si="2560"/>
        <v>80000</v>
      </c>
      <c r="BA2718" s="86">
        <f t="shared" si="2561"/>
        <v>0</v>
      </c>
      <c r="BB2718" s="86">
        <f t="shared" si="2562"/>
        <v>85000</v>
      </c>
      <c r="BC2718" s="86">
        <f t="shared" si="2563"/>
        <v>165000</v>
      </c>
      <c r="BD2718" s="86">
        <f t="shared" si="2564"/>
        <v>0</v>
      </c>
    </row>
    <row r="2719" spans="2:56" x14ac:dyDescent="0.3">
      <c r="B2719" s="169" t="s">
        <v>97</v>
      </c>
      <c r="C2719" s="248">
        <v>0</v>
      </c>
      <c r="D2719" s="249">
        <v>0</v>
      </c>
      <c r="E2719" s="172">
        <f t="shared" si="2550"/>
        <v>0</v>
      </c>
      <c r="F2719" s="248">
        <v>0</v>
      </c>
      <c r="G2719" s="249">
        <v>0</v>
      </c>
      <c r="H2719" s="172">
        <f t="shared" si="2551"/>
        <v>0</v>
      </c>
      <c r="I2719" s="248"/>
      <c r="J2719" s="250"/>
      <c r="K2719" s="174">
        <f t="shared" si="2552"/>
        <v>0</v>
      </c>
      <c r="L2719" s="248"/>
      <c r="M2719" s="250">
        <v>0</v>
      </c>
      <c r="N2719" s="251">
        <v>0</v>
      </c>
      <c r="O2719" s="248"/>
      <c r="P2719" s="251"/>
      <c r="Q2719" s="166">
        <f t="shared" si="2553"/>
        <v>0</v>
      </c>
      <c r="R2719" s="251"/>
      <c r="S2719" s="251"/>
      <c r="T2719" s="167">
        <f t="shared" si="2565"/>
        <v>0</v>
      </c>
      <c r="U2719" s="157"/>
      <c r="V2719" s="248"/>
      <c r="W2719" s="251"/>
      <c r="X2719" s="166">
        <f t="shared" si="2554"/>
        <v>0</v>
      </c>
      <c r="Y2719" s="251"/>
      <c r="Z2719" s="251"/>
      <c r="AA2719" s="167">
        <f t="shared" si="2566"/>
        <v>0</v>
      </c>
      <c r="AB2719" s="157"/>
      <c r="AC2719" s="248"/>
      <c r="AD2719" s="251"/>
      <c r="AE2719" s="166">
        <f t="shared" si="2555"/>
        <v>0</v>
      </c>
      <c r="AF2719" s="251"/>
      <c r="AG2719" s="251"/>
      <c r="AH2719" s="167">
        <f t="shared" si="2567"/>
        <v>0</v>
      </c>
      <c r="AJ2719" s="252"/>
      <c r="AK2719" s="253"/>
      <c r="AL2719" s="254"/>
      <c r="AM2719" s="253"/>
      <c r="AN2719" s="254"/>
      <c r="AO2719" s="253"/>
      <c r="AP2719" s="254"/>
      <c r="AQ2719" s="253"/>
      <c r="AR2719" s="254"/>
      <c r="AS2719" s="253"/>
      <c r="AT2719" s="254"/>
      <c r="AU2719" s="253"/>
      <c r="AV2719" s="163">
        <f t="shared" si="2557"/>
        <v>0</v>
      </c>
      <c r="AW2719" s="168">
        <f t="shared" si="2558"/>
        <v>0</v>
      </c>
      <c r="AY2719" s="163">
        <f t="shared" si="2559"/>
        <v>0</v>
      </c>
      <c r="AZ2719" s="163">
        <f t="shared" si="2560"/>
        <v>0</v>
      </c>
      <c r="BA2719" s="163">
        <f t="shared" si="2561"/>
        <v>0</v>
      </c>
      <c r="BB2719" s="163">
        <f t="shared" si="2562"/>
        <v>0</v>
      </c>
      <c r="BC2719" s="163">
        <f t="shared" si="2563"/>
        <v>0</v>
      </c>
      <c r="BD2719" s="163">
        <f t="shared" si="2564"/>
        <v>0</v>
      </c>
    </row>
    <row r="2720" spans="2:56" x14ac:dyDescent="0.3">
      <c r="B2720" s="169" t="s">
        <v>98</v>
      </c>
      <c r="C2720" s="248">
        <v>0</v>
      </c>
      <c r="D2720" s="249">
        <v>0</v>
      </c>
      <c r="E2720" s="172">
        <f t="shared" si="2550"/>
        <v>0</v>
      </c>
      <c r="F2720" s="248">
        <v>0</v>
      </c>
      <c r="G2720" s="249">
        <v>0</v>
      </c>
      <c r="H2720" s="172">
        <f t="shared" si="2551"/>
        <v>0</v>
      </c>
      <c r="I2720" s="248"/>
      <c r="J2720" s="250"/>
      <c r="K2720" s="174">
        <f t="shared" si="2552"/>
        <v>0</v>
      </c>
      <c r="L2720" s="248"/>
      <c r="M2720" s="250">
        <v>0</v>
      </c>
      <c r="N2720" s="251">
        <v>0</v>
      </c>
      <c r="O2720" s="248"/>
      <c r="P2720" s="251"/>
      <c r="Q2720" s="166">
        <f t="shared" si="2553"/>
        <v>0</v>
      </c>
      <c r="R2720" s="251"/>
      <c r="S2720" s="251"/>
      <c r="T2720" s="167">
        <f t="shared" si="2565"/>
        <v>0</v>
      </c>
      <c r="U2720" s="157"/>
      <c r="V2720" s="248"/>
      <c r="W2720" s="251"/>
      <c r="X2720" s="166">
        <f t="shared" si="2554"/>
        <v>0</v>
      </c>
      <c r="Y2720" s="251"/>
      <c r="Z2720" s="251"/>
      <c r="AA2720" s="167">
        <f t="shared" si="2566"/>
        <v>0</v>
      </c>
      <c r="AB2720" s="157"/>
      <c r="AC2720" s="248"/>
      <c r="AD2720" s="251"/>
      <c r="AE2720" s="166">
        <f t="shared" si="2555"/>
        <v>0</v>
      </c>
      <c r="AF2720" s="251"/>
      <c r="AG2720" s="251"/>
      <c r="AH2720" s="167">
        <f t="shared" si="2567"/>
        <v>0</v>
      </c>
      <c r="AJ2720" s="252"/>
      <c r="AK2720" s="253"/>
      <c r="AL2720" s="254"/>
      <c r="AM2720" s="253"/>
      <c r="AN2720" s="254"/>
      <c r="AO2720" s="253"/>
      <c r="AP2720" s="254"/>
      <c r="AQ2720" s="253"/>
      <c r="AR2720" s="254"/>
      <c r="AS2720" s="253"/>
      <c r="AT2720" s="254"/>
      <c r="AU2720" s="253"/>
      <c r="AV2720" s="163">
        <f t="shared" si="2557"/>
        <v>0</v>
      </c>
      <c r="AW2720" s="168">
        <f t="shared" si="2558"/>
        <v>0</v>
      </c>
      <c r="AY2720" s="163">
        <f t="shared" si="2559"/>
        <v>0</v>
      </c>
      <c r="AZ2720" s="163">
        <f t="shared" si="2560"/>
        <v>0</v>
      </c>
      <c r="BA2720" s="163">
        <f t="shared" si="2561"/>
        <v>0</v>
      </c>
      <c r="BB2720" s="163">
        <f t="shared" si="2562"/>
        <v>0</v>
      </c>
      <c r="BC2720" s="163">
        <f t="shared" si="2563"/>
        <v>0</v>
      </c>
      <c r="BD2720" s="163">
        <f t="shared" si="2564"/>
        <v>0</v>
      </c>
    </row>
    <row r="2721" spans="2:56" x14ac:dyDescent="0.3">
      <c r="B2721" s="169" t="s">
        <v>99</v>
      </c>
      <c r="C2721" s="248">
        <v>0</v>
      </c>
      <c r="D2721" s="249">
        <v>0</v>
      </c>
      <c r="E2721" s="172">
        <f t="shared" si="2550"/>
        <v>0</v>
      </c>
      <c r="F2721" s="248">
        <v>0</v>
      </c>
      <c r="G2721" s="249">
        <v>0</v>
      </c>
      <c r="H2721" s="172">
        <f t="shared" si="2551"/>
        <v>0</v>
      </c>
      <c r="I2721" s="248"/>
      <c r="J2721" s="250"/>
      <c r="K2721" s="174">
        <f t="shared" si="2552"/>
        <v>0</v>
      </c>
      <c r="L2721" s="248">
        <v>265290</v>
      </c>
      <c r="M2721" s="250">
        <v>265290</v>
      </c>
      <c r="N2721" s="251">
        <v>0</v>
      </c>
      <c r="O2721" s="248">
        <v>165000</v>
      </c>
      <c r="P2721" s="251"/>
      <c r="Q2721" s="166">
        <f t="shared" si="2553"/>
        <v>165000</v>
      </c>
      <c r="R2721" s="251"/>
      <c r="S2721" s="251"/>
      <c r="T2721" s="167">
        <f t="shared" si="2565"/>
        <v>165000</v>
      </c>
      <c r="U2721" s="157"/>
      <c r="V2721" s="248">
        <v>179925</v>
      </c>
      <c r="W2721" s="251"/>
      <c r="X2721" s="166">
        <f t="shared" si="2554"/>
        <v>179925</v>
      </c>
      <c r="Y2721" s="251"/>
      <c r="Z2721" s="251"/>
      <c r="AA2721" s="167">
        <f t="shared" si="2566"/>
        <v>179925</v>
      </c>
      <c r="AB2721" s="157"/>
      <c r="AC2721" s="248">
        <v>179925</v>
      </c>
      <c r="AD2721" s="251"/>
      <c r="AE2721" s="166">
        <f t="shared" si="2555"/>
        <v>179925</v>
      </c>
      <c r="AF2721" s="251"/>
      <c r="AG2721" s="251"/>
      <c r="AH2721" s="167">
        <f t="shared" si="2567"/>
        <v>179925</v>
      </c>
      <c r="AJ2721" s="252"/>
      <c r="AK2721" s="253"/>
      <c r="AL2721" s="254"/>
      <c r="AM2721" s="253"/>
      <c r="AN2721" s="254"/>
      <c r="AO2721" s="253">
        <v>80000</v>
      </c>
      <c r="AP2721" s="254"/>
      <c r="AQ2721" s="253"/>
      <c r="AR2721" s="254"/>
      <c r="AS2721" s="253"/>
      <c r="AT2721" s="254">
        <v>85000</v>
      </c>
      <c r="AU2721" s="253"/>
      <c r="AV2721" s="163">
        <f t="shared" si="2557"/>
        <v>165000</v>
      </c>
      <c r="AW2721" s="168">
        <f t="shared" si="2558"/>
        <v>0</v>
      </c>
      <c r="AY2721" s="163">
        <f t="shared" si="2559"/>
        <v>0</v>
      </c>
      <c r="AZ2721" s="163">
        <f t="shared" si="2560"/>
        <v>80000</v>
      </c>
      <c r="BA2721" s="163">
        <f t="shared" si="2561"/>
        <v>0</v>
      </c>
      <c r="BB2721" s="163">
        <f t="shared" si="2562"/>
        <v>85000</v>
      </c>
      <c r="BC2721" s="163">
        <f t="shared" si="2563"/>
        <v>165000</v>
      </c>
      <c r="BD2721" s="163">
        <f t="shared" si="2564"/>
        <v>0</v>
      </c>
    </row>
    <row r="2722" spans="2:56" x14ac:dyDescent="0.3">
      <c r="B2722" s="169" t="s">
        <v>100</v>
      </c>
      <c r="C2722" s="248">
        <v>0</v>
      </c>
      <c r="D2722" s="249">
        <v>0</v>
      </c>
      <c r="E2722" s="172">
        <f t="shared" si="2550"/>
        <v>0</v>
      </c>
      <c r="F2722" s="248">
        <v>0</v>
      </c>
      <c r="G2722" s="249">
        <v>0</v>
      </c>
      <c r="H2722" s="172">
        <f t="shared" si="2551"/>
        <v>0</v>
      </c>
      <c r="I2722" s="248"/>
      <c r="J2722" s="250"/>
      <c r="K2722" s="174">
        <f t="shared" si="2552"/>
        <v>0</v>
      </c>
      <c r="L2722" s="248"/>
      <c r="M2722" s="250">
        <v>0</v>
      </c>
      <c r="N2722" s="251">
        <v>0</v>
      </c>
      <c r="O2722" s="248"/>
      <c r="P2722" s="251"/>
      <c r="Q2722" s="166">
        <f t="shared" si="2553"/>
        <v>0</v>
      </c>
      <c r="R2722" s="251"/>
      <c r="S2722" s="251"/>
      <c r="T2722" s="167">
        <f t="shared" si="2565"/>
        <v>0</v>
      </c>
      <c r="U2722" s="157"/>
      <c r="V2722" s="248"/>
      <c r="W2722" s="251"/>
      <c r="X2722" s="166">
        <f t="shared" si="2554"/>
        <v>0</v>
      </c>
      <c r="Y2722" s="251"/>
      <c r="Z2722" s="251"/>
      <c r="AA2722" s="167">
        <f t="shared" si="2566"/>
        <v>0</v>
      </c>
      <c r="AB2722" s="157"/>
      <c r="AC2722" s="248"/>
      <c r="AD2722" s="251"/>
      <c r="AE2722" s="166">
        <f t="shared" si="2555"/>
        <v>0</v>
      </c>
      <c r="AF2722" s="251"/>
      <c r="AG2722" s="251"/>
      <c r="AH2722" s="167">
        <f t="shared" si="2567"/>
        <v>0</v>
      </c>
      <c r="AJ2722" s="252"/>
      <c r="AK2722" s="253"/>
      <c r="AL2722" s="254"/>
      <c r="AM2722" s="253"/>
      <c r="AN2722" s="254"/>
      <c r="AO2722" s="253"/>
      <c r="AP2722" s="254"/>
      <c r="AQ2722" s="253"/>
      <c r="AR2722" s="254"/>
      <c r="AS2722" s="253"/>
      <c r="AT2722" s="254"/>
      <c r="AU2722" s="253"/>
      <c r="AV2722" s="163">
        <f t="shared" si="2557"/>
        <v>0</v>
      </c>
      <c r="AW2722" s="168">
        <f t="shared" si="2558"/>
        <v>0</v>
      </c>
      <c r="AY2722" s="163">
        <f t="shared" si="2559"/>
        <v>0</v>
      </c>
      <c r="AZ2722" s="163">
        <f t="shared" si="2560"/>
        <v>0</v>
      </c>
      <c r="BA2722" s="163">
        <f t="shared" si="2561"/>
        <v>0</v>
      </c>
      <c r="BB2722" s="163">
        <f t="shared" si="2562"/>
        <v>0</v>
      </c>
      <c r="BC2722" s="163">
        <f t="shared" si="2563"/>
        <v>0</v>
      </c>
      <c r="BD2722" s="163">
        <f t="shared" si="2564"/>
        <v>0</v>
      </c>
    </row>
    <row r="2723" spans="2:56" x14ac:dyDescent="0.3">
      <c r="B2723" s="179" t="s">
        <v>101</v>
      </c>
      <c r="C2723" s="83">
        <f>SUM(C2724:C2725)</f>
        <v>0</v>
      </c>
      <c r="D2723" s="84">
        <f>SUM(D2724:D2725)</f>
        <v>0</v>
      </c>
      <c r="E2723" s="85">
        <f t="shared" si="2550"/>
        <v>0</v>
      </c>
      <c r="F2723" s="83">
        <f>SUM(F2724:F2725)</f>
        <v>0</v>
      </c>
      <c r="G2723" s="84">
        <f>SUM(G2724:G2725)</f>
        <v>0</v>
      </c>
      <c r="H2723" s="85">
        <f t="shared" si="2551"/>
        <v>0</v>
      </c>
      <c r="I2723" s="83">
        <f>SUM(I2724:I2725)</f>
        <v>0</v>
      </c>
      <c r="J2723" s="86">
        <f>SUM(J2724:J2725)</f>
        <v>0</v>
      </c>
      <c r="K2723" s="87">
        <f t="shared" si="2552"/>
        <v>0</v>
      </c>
      <c r="L2723" s="83">
        <f>SUM(L2724:L2725)</f>
        <v>0</v>
      </c>
      <c r="M2723" s="86">
        <f>SUM(M2724:M2725)</f>
        <v>0</v>
      </c>
      <c r="N2723" s="88">
        <f>SUM(N2724:N2725)</f>
        <v>0</v>
      </c>
      <c r="O2723" s="83">
        <f>SUM(O2724:O2725)</f>
        <v>0</v>
      </c>
      <c r="P2723" s="88">
        <f>SUM(P2724:P2725)</f>
        <v>0</v>
      </c>
      <c r="Q2723" s="177">
        <f t="shared" si="2553"/>
        <v>0</v>
      </c>
      <c r="R2723" s="88">
        <f>SUM(R2724:R2725)</f>
        <v>0</v>
      </c>
      <c r="S2723" s="88">
        <f>SUM(S2724:S2725)</f>
        <v>0</v>
      </c>
      <c r="T2723" s="178">
        <f t="shared" si="2565"/>
        <v>0</v>
      </c>
      <c r="U2723" s="157"/>
      <c r="V2723" s="83">
        <f>SUM(V2724:V2725)</f>
        <v>0</v>
      </c>
      <c r="W2723" s="88">
        <f>SUM(W2724:W2725)</f>
        <v>0</v>
      </c>
      <c r="X2723" s="177">
        <f t="shared" si="2554"/>
        <v>0</v>
      </c>
      <c r="Y2723" s="88">
        <f>SUM(Y2724:Y2725)</f>
        <v>0</v>
      </c>
      <c r="Z2723" s="88">
        <f>SUM(Z2724:Z2725)</f>
        <v>0</v>
      </c>
      <c r="AA2723" s="178">
        <f t="shared" si="2566"/>
        <v>0</v>
      </c>
      <c r="AB2723" s="157"/>
      <c r="AC2723" s="83">
        <f>SUM(AC2724:AC2725)</f>
        <v>0</v>
      </c>
      <c r="AD2723" s="88">
        <f>SUM(AD2724:AD2725)</f>
        <v>0</v>
      </c>
      <c r="AE2723" s="177">
        <f t="shared" si="2555"/>
        <v>0</v>
      </c>
      <c r="AF2723" s="88">
        <f>SUM(AF2724:AF2725)</f>
        <v>0</v>
      </c>
      <c r="AG2723" s="88">
        <f>SUM(AG2724:AG2725)</f>
        <v>0</v>
      </c>
      <c r="AH2723" s="178">
        <f t="shared" si="2567"/>
        <v>0</v>
      </c>
      <c r="AJ2723" s="84">
        <f t="shared" ref="AJ2723:AU2723" si="2581">SUM(AJ2724:AJ2725)</f>
        <v>0</v>
      </c>
      <c r="AK2723" s="86">
        <f t="shared" si="2581"/>
        <v>0</v>
      </c>
      <c r="AL2723" s="88">
        <f t="shared" si="2581"/>
        <v>0</v>
      </c>
      <c r="AM2723" s="86">
        <f t="shared" si="2581"/>
        <v>0</v>
      </c>
      <c r="AN2723" s="88">
        <f t="shared" si="2581"/>
        <v>0</v>
      </c>
      <c r="AO2723" s="86">
        <f t="shared" si="2581"/>
        <v>0</v>
      </c>
      <c r="AP2723" s="88">
        <f t="shared" si="2581"/>
        <v>0</v>
      </c>
      <c r="AQ2723" s="86">
        <f t="shared" si="2581"/>
        <v>0</v>
      </c>
      <c r="AR2723" s="88">
        <f t="shared" si="2581"/>
        <v>0</v>
      </c>
      <c r="AS2723" s="86">
        <f t="shared" si="2581"/>
        <v>0</v>
      </c>
      <c r="AT2723" s="88">
        <f t="shared" si="2581"/>
        <v>0</v>
      </c>
      <c r="AU2723" s="86">
        <f t="shared" si="2581"/>
        <v>0</v>
      </c>
      <c r="AV2723" s="86">
        <f t="shared" si="2557"/>
        <v>0</v>
      </c>
      <c r="AW2723" s="93">
        <f t="shared" si="2558"/>
        <v>0</v>
      </c>
      <c r="AY2723" s="86">
        <f t="shared" si="2559"/>
        <v>0</v>
      </c>
      <c r="AZ2723" s="86">
        <f t="shared" si="2560"/>
        <v>0</v>
      </c>
      <c r="BA2723" s="86">
        <f t="shared" si="2561"/>
        <v>0</v>
      </c>
      <c r="BB2723" s="86">
        <f t="shared" si="2562"/>
        <v>0</v>
      </c>
      <c r="BC2723" s="86">
        <f t="shared" si="2563"/>
        <v>0</v>
      </c>
      <c r="BD2723" s="86">
        <f t="shared" si="2564"/>
        <v>0</v>
      </c>
    </row>
    <row r="2724" spans="2:56" x14ac:dyDescent="0.3">
      <c r="B2724" s="169" t="s">
        <v>102</v>
      </c>
      <c r="C2724" s="248">
        <v>0</v>
      </c>
      <c r="D2724" s="249">
        <v>0</v>
      </c>
      <c r="E2724" s="172">
        <f t="shared" si="2550"/>
        <v>0</v>
      </c>
      <c r="F2724" s="248">
        <v>0</v>
      </c>
      <c r="G2724" s="249">
        <v>0</v>
      </c>
      <c r="H2724" s="172">
        <f t="shared" si="2551"/>
        <v>0</v>
      </c>
      <c r="I2724" s="248"/>
      <c r="J2724" s="250"/>
      <c r="K2724" s="174">
        <f t="shared" si="2552"/>
        <v>0</v>
      </c>
      <c r="L2724" s="248"/>
      <c r="M2724" s="250"/>
      <c r="N2724" s="251"/>
      <c r="O2724" s="248"/>
      <c r="P2724" s="251"/>
      <c r="Q2724" s="166">
        <f t="shared" si="2553"/>
        <v>0</v>
      </c>
      <c r="R2724" s="251"/>
      <c r="S2724" s="251"/>
      <c r="T2724" s="167">
        <f t="shared" si="2565"/>
        <v>0</v>
      </c>
      <c r="U2724" s="157"/>
      <c r="V2724" s="248"/>
      <c r="W2724" s="251"/>
      <c r="X2724" s="166">
        <f t="shared" si="2554"/>
        <v>0</v>
      </c>
      <c r="Y2724" s="251"/>
      <c r="Z2724" s="251"/>
      <c r="AA2724" s="167">
        <f t="shared" si="2566"/>
        <v>0</v>
      </c>
      <c r="AB2724" s="157"/>
      <c r="AC2724" s="248"/>
      <c r="AD2724" s="251"/>
      <c r="AE2724" s="166">
        <f t="shared" si="2555"/>
        <v>0</v>
      </c>
      <c r="AF2724" s="251"/>
      <c r="AG2724" s="251"/>
      <c r="AH2724" s="167">
        <f t="shared" si="2567"/>
        <v>0</v>
      </c>
      <c r="AJ2724" s="252"/>
      <c r="AK2724" s="253"/>
      <c r="AL2724" s="254"/>
      <c r="AM2724" s="253"/>
      <c r="AN2724" s="254"/>
      <c r="AO2724" s="253"/>
      <c r="AP2724" s="254"/>
      <c r="AQ2724" s="253"/>
      <c r="AR2724" s="254"/>
      <c r="AS2724" s="253"/>
      <c r="AT2724" s="254"/>
      <c r="AU2724" s="253"/>
      <c r="AV2724" s="163">
        <f t="shared" si="2557"/>
        <v>0</v>
      </c>
      <c r="AW2724" s="168">
        <f t="shared" si="2558"/>
        <v>0</v>
      </c>
      <c r="AY2724" s="163">
        <f t="shared" si="2559"/>
        <v>0</v>
      </c>
      <c r="AZ2724" s="163">
        <f t="shared" si="2560"/>
        <v>0</v>
      </c>
      <c r="BA2724" s="163">
        <f t="shared" si="2561"/>
        <v>0</v>
      </c>
      <c r="BB2724" s="163">
        <f t="shared" si="2562"/>
        <v>0</v>
      </c>
      <c r="BC2724" s="163">
        <f t="shared" si="2563"/>
        <v>0</v>
      </c>
      <c r="BD2724" s="163">
        <f t="shared" si="2564"/>
        <v>0</v>
      </c>
    </row>
    <row r="2725" spans="2:56" x14ac:dyDescent="0.3">
      <c r="B2725" s="169" t="s">
        <v>103</v>
      </c>
      <c r="C2725" s="248">
        <v>0</v>
      </c>
      <c r="D2725" s="249">
        <v>0</v>
      </c>
      <c r="E2725" s="172">
        <f t="shared" si="2550"/>
        <v>0</v>
      </c>
      <c r="F2725" s="248">
        <v>0</v>
      </c>
      <c r="G2725" s="249">
        <v>0</v>
      </c>
      <c r="H2725" s="172">
        <f t="shared" si="2551"/>
        <v>0</v>
      </c>
      <c r="I2725" s="248"/>
      <c r="J2725" s="250"/>
      <c r="K2725" s="174">
        <f t="shared" si="2552"/>
        <v>0</v>
      </c>
      <c r="L2725" s="248"/>
      <c r="M2725" s="250"/>
      <c r="N2725" s="251"/>
      <c r="O2725" s="248"/>
      <c r="P2725" s="251"/>
      <c r="Q2725" s="166">
        <f t="shared" si="2553"/>
        <v>0</v>
      </c>
      <c r="R2725" s="251"/>
      <c r="S2725" s="251"/>
      <c r="T2725" s="167">
        <f t="shared" si="2565"/>
        <v>0</v>
      </c>
      <c r="U2725" s="157"/>
      <c r="V2725" s="248"/>
      <c r="W2725" s="251"/>
      <c r="X2725" s="166">
        <f t="shared" si="2554"/>
        <v>0</v>
      </c>
      <c r="Y2725" s="251"/>
      <c r="Z2725" s="251"/>
      <c r="AA2725" s="167">
        <f t="shared" si="2566"/>
        <v>0</v>
      </c>
      <c r="AB2725" s="157"/>
      <c r="AC2725" s="248"/>
      <c r="AD2725" s="251"/>
      <c r="AE2725" s="166">
        <f t="shared" si="2555"/>
        <v>0</v>
      </c>
      <c r="AF2725" s="251"/>
      <c r="AG2725" s="251"/>
      <c r="AH2725" s="167">
        <f t="shared" si="2567"/>
        <v>0</v>
      </c>
      <c r="AJ2725" s="252"/>
      <c r="AK2725" s="253"/>
      <c r="AL2725" s="254"/>
      <c r="AM2725" s="253"/>
      <c r="AN2725" s="254"/>
      <c r="AO2725" s="253"/>
      <c r="AP2725" s="254"/>
      <c r="AQ2725" s="253"/>
      <c r="AR2725" s="254"/>
      <c r="AS2725" s="253"/>
      <c r="AT2725" s="254"/>
      <c r="AU2725" s="253"/>
      <c r="AV2725" s="163">
        <f t="shared" si="2557"/>
        <v>0</v>
      </c>
      <c r="AW2725" s="168">
        <f t="shared" si="2558"/>
        <v>0</v>
      </c>
      <c r="AY2725" s="163">
        <f t="shared" si="2559"/>
        <v>0</v>
      </c>
      <c r="AZ2725" s="163">
        <f t="shared" si="2560"/>
        <v>0</v>
      </c>
      <c r="BA2725" s="163">
        <f t="shared" si="2561"/>
        <v>0</v>
      </c>
      <c r="BB2725" s="163">
        <f t="shared" si="2562"/>
        <v>0</v>
      </c>
      <c r="BC2725" s="163">
        <f t="shared" si="2563"/>
        <v>0</v>
      </c>
      <c r="BD2725" s="163">
        <f t="shared" si="2564"/>
        <v>0</v>
      </c>
    </row>
    <row r="2726" spans="2:56" x14ac:dyDescent="0.3">
      <c r="B2726" s="179" t="s">
        <v>104</v>
      </c>
      <c r="C2726" s="83">
        <f>SUM(C2727)</f>
        <v>0</v>
      </c>
      <c r="D2726" s="84">
        <f>SUM(D2727)</f>
        <v>0</v>
      </c>
      <c r="E2726" s="85">
        <f t="shared" si="2550"/>
        <v>0</v>
      </c>
      <c r="F2726" s="83">
        <f>SUM(F2727)</f>
        <v>0</v>
      </c>
      <c r="G2726" s="84">
        <f>SUM(G2727)</f>
        <v>0</v>
      </c>
      <c r="H2726" s="85">
        <f t="shared" si="2551"/>
        <v>0</v>
      </c>
      <c r="I2726" s="83">
        <f>SUM(I2727)</f>
        <v>0</v>
      </c>
      <c r="J2726" s="86">
        <f>SUM(J2727)</f>
        <v>0</v>
      </c>
      <c r="K2726" s="87">
        <f t="shared" si="2552"/>
        <v>0</v>
      </c>
      <c r="L2726" s="83">
        <f>SUM(L2727)</f>
        <v>0</v>
      </c>
      <c r="M2726" s="86">
        <f>SUM(M2727)</f>
        <v>0</v>
      </c>
      <c r="N2726" s="88">
        <f>SUM(N2727)</f>
        <v>0</v>
      </c>
      <c r="O2726" s="83">
        <f>SUM(O2727)</f>
        <v>0</v>
      </c>
      <c r="P2726" s="88">
        <f>SUM(P2727)</f>
        <v>0</v>
      </c>
      <c r="Q2726" s="177">
        <f t="shared" si="2553"/>
        <v>0</v>
      </c>
      <c r="R2726" s="88">
        <f>SUM(R2727)</f>
        <v>0</v>
      </c>
      <c r="S2726" s="88">
        <f>SUM(S2727)</f>
        <v>0</v>
      </c>
      <c r="T2726" s="178">
        <f t="shared" si="2565"/>
        <v>0</v>
      </c>
      <c r="U2726" s="157"/>
      <c r="V2726" s="83">
        <f>SUM(V2727)</f>
        <v>0</v>
      </c>
      <c r="W2726" s="88">
        <f>SUM(W2727)</f>
        <v>0</v>
      </c>
      <c r="X2726" s="177">
        <f t="shared" si="2554"/>
        <v>0</v>
      </c>
      <c r="Y2726" s="88">
        <f>SUM(Y2727)</f>
        <v>0</v>
      </c>
      <c r="Z2726" s="88">
        <f>SUM(Z2727)</f>
        <v>0</v>
      </c>
      <c r="AA2726" s="178">
        <f t="shared" si="2566"/>
        <v>0</v>
      </c>
      <c r="AB2726" s="157"/>
      <c r="AC2726" s="83">
        <f>SUM(AC2727)</f>
        <v>0</v>
      </c>
      <c r="AD2726" s="88">
        <f>SUM(AD2727)</f>
        <v>0</v>
      </c>
      <c r="AE2726" s="177">
        <f t="shared" si="2555"/>
        <v>0</v>
      </c>
      <c r="AF2726" s="88">
        <f>SUM(AF2727)</f>
        <v>0</v>
      </c>
      <c r="AG2726" s="88">
        <f>SUM(AG2727)</f>
        <v>0</v>
      </c>
      <c r="AH2726" s="178">
        <f t="shared" si="2567"/>
        <v>0</v>
      </c>
      <c r="AJ2726" s="84">
        <f t="shared" ref="AJ2726:AU2726" si="2582">SUM(AJ2727)</f>
        <v>0</v>
      </c>
      <c r="AK2726" s="86">
        <f t="shared" si="2582"/>
        <v>0</v>
      </c>
      <c r="AL2726" s="88">
        <f t="shared" si="2582"/>
        <v>0</v>
      </c>
      <c r="AM2726" s="86">
        <f t="shared" si="2582"/>
        <v>0</v>
      </c>
      <c r="AN2726" s="88">
        <f t="shared" si="2582"/>
        <v>0</v>
      </c>
      <c r="AO2726" s="86">
        <f t="shared" si="2582"/>
        <v>0</v>
      </c>
      <c r="AP2726" s="88">
        <f t="shared" si="2582"/>
        <v>0</v>
      </c>
      <c r="AQ2726" s="86">
        <f t="shared" si="2582"/>
        <v>0</v>
      </c>
      <c r="AR2726" s="88">
        <f t="shared" si="2582"/>
        <v>0</v>
      </c>
      <c r="AS2726" s="86">
        <f t="shared" si="2582"/>
        <v>0</v>
      </c>
      <c r="AT2726" s="88">
        <f t="shared" si="2582"/>
        <v>0</v>
      </c>
      <c r="AU2726" s="86">
        <f t="shared" si="2582"/>
        <v>0</v>
      </c>
      <c r="AV2726" s="86">
        <f t="shared" si="2557"/>
        <v>0</v>
      </c>
      <c r="AW2726" s="93">
        <f t="shared" si="2558"/>
        <v>0</v>
      </c>
      <c r="AY2726" s="86">
        <f t="shared" si="2559"/>
        <v>0</v>
      </c>
      <c r="AZ2726" s="86">
        <f t="shared" si="2560"/>
        <v>0</v>
      </c>
      <c r="BA2726" s="86">
        <f t="shared" si="2561"/>
        <v>0</v>
      </c>
      <c r="BB2726" s="86">
        <f t="shared" si="2562"/>
        <v>0</v>
      </c>
      <c r="BC2726" s="86">
        <f t="shared" si="2563"/>
        <v>0</v>
      </c>
      <c r="BD2726" s="86">
        <f t="shared" si="2564"/>
        <v>0</v>
      </c>
    </row>
    <row r="2727" spans="2:56" x14ac:dyDescent="0.3">
      <c r="B2727" s="169" t="s">
        <v>105</v>
      </c>
      <c r="C2727" s="248">
        <v>0</v>
      </c>
      <c r="D2727" s="249">
        <v>0</v>
      </c>
      <c r="E2727" s="172">
        <f t="shared" si="2550"/>
        <v>0</v>
      </c>
      <c r="F2727" s="248">
        <v>0</v>
      </c>
      <c r="G2727" s="249">
        <v>0</v>
      </c>
      <c r="H2727" s="172">
        <f t="shared" si="2551"/>
        <v>0</v>
      </c>
      <c r="I2727" s="248"/>
      <c r="J2727" s="250"/>
      <c r="K2727" s="174">
        <f t="shared" si="2552"/>
        <v>0</v>
      </c>
      <c r="L2727" s="248"/>
      <c r="M2727" s="250"/>
      <c r="N2727" s="251"/>
      <c r="O2727" s="248"/>
      <c r="P2727" s="251"/>
      <c r="Q2727" s="166">
        <f t="shared" si="2553"/>
        <v>0</v>
      </c>
      <c r="R2727" s="251"/>
      <c r="S2727" s="251"/>
      <c r="T2727" s="167">
        <f t="shared" si="2565"/>
        <v>0</v>
      </c>
      <c r="U2727" s="157"/>
      <c r="V2727" s="248"/>
      <c r="W2727" s="251"/>
      <c r="X2727" s="166">
        <f t="shared" si="2554"/>
        <v>0</v>
      </c>
      <c r="Y2727" s="251"/>
      <c r="Z2727" s="251"/>
      <c r="AA2727" s="167">
        <f t="shared" si="2566"/>
        <v>0</v>
      </c>
      <c r="AB2727" s="157"/>
      <c r="AC2727" s="248"/>
      <c r="AD2727" s="251"/>
      <c r="AE2727" s="166">
        <f t="shared" si="2555"/>
        <v>0</v>
      </c>
      <c r="AF2727" s="251"/>
      <c r="AG2727" s="251"/>
      <c r="AH2727" s="167">
        <f t="shared" si="2567"/>
        <v>0</v>
      </c>
      <c r="AJ2727" s="252"/>
      <c r="AK2727" s="253"/>
      <c r="AL2727" s="254"/>
      <c r="AM2727" s="253"/>
      <c r="AN2727" s="254"/>
      <c r="AO2727" s="253"/>
      <c r="AP2727" s="254"/>
      <c r="AQ2727" s="253"/>
      <c r="AR2727" s="254"/>
      <c r="AS2727" s="253"/>
      <c r="AT2727" s="254"/>
      <c r="AU2727" s="253"/>
      <c r="AV2727" s="163">
        <f t="shared" si="2557"/>
        <v>0</v>
      </c>
      <c r="AW2727" s="168">
        <f t="shared" si="2558"/>
        <v>0</v>
      </c>
      <c r="AY2727" s="163">
        <f t="shared" si="2559"/>
        <v>0</v>
      </c>
      <c r="AZ2727" s="163">
        <f t="shared" si="2560"/>
        <v>0</v>
      </c>
      <c r="BA2727" s="163">
        <f t="shared" si="2561"/>
        <v>0</v>
      </c>
      <c r="BB2727" s="163">
        <f t="shared" si="2562"/>
        <v>0</v>
      </c>
      <c r="BC2727" s="163">
        <f t="shared" si="2563"/>
        <v>0</v>
      </c>
      <c r="BD2727" s="163">
        <f t="shared" si="2564"/>
        <v>0</v>
      </c>
    </row>
    <row r="2728" spans="2:56" x14ac:dyDescent="0.3">
      <c r="B2728" s="179" t="s">
        <v>106</v>
      </c>
      <c r="C2728" s="83">
        <f>SUM(C2729:C2730)</f>
        <v>0</v>
      </c>
      <c r="D2728" s="84">
        <f>SUM(D2729:D2730)</f>
        <v>0</v>
      </c>
      <c r="E2728" s="85">
        <f t="shared" si="2550"/>
        <v>0</v>
      </c>
      <c r="F2728" s="83">
        <f>SUM(F2729:F2730)</f>
        <v>0</v>
      </c>
      <c r="G2728" s="84">
        <f>SUM(G2729:G2730)</f>
        <v>0</v>
      </c>
      <c r="H2728" s="85">
        <f t="shared" si="2551"/>
        <v>0</v>
      </c>
      <c r="I2728" s="83">
        <f>SUM(I2729:I2730)</f>
        <v>0</v>
      </c>
      <c r="J2728" s="86">
        <f>SUM(J2729:J2730)</f>
        <v>0</v>
      </c>
      <c r="K2728" s="87">
        <f t="shared" si="2552"/>
        <v>0</v>
      </c>
      <c r="L2728" s="83">
        <f>SUM(L2729:L2730)</f>
        <v>0</v>
      </c>
      <c r="M2728" s="86">
        <f>SUM(M2729:M2730)</f>
        <v>0</v>
      </c>
      <c r="N2728" s="88">
        <f>SUM(N2729:N2730)</f>
        <v>0</v>
      </c>
      <c r="O2728" s="83">
        <f>SUM(O2729:O2730)</f>
        <v>0</v>
      </c>
      <c r="P2728" s="88">
        <f>SUM(P2729:P2730)</f>
        <v>0</v>
      </c>
      <c r="Q2728" s="177">
        <f t="shared" si="2553"/>
        <v>0</v>
      </c>
      <c r="R2728" s="88">
        <f>SUM(R2729:R2730)</f>
        <v>0</v>
      </c>
      <c r="S2728" s="88">
        <f>SUM(S2729:S2730)</f>
        <v>0</v>
      </c>
      <c r="T2728" s="178">
        <f t="shared" si="2565"/>
        <v>0</v>
      </c>
      <c r="U2728" s="157"/>
      <c r="V2728" s="83">
        <f>SUM(V2729:V2730)</f>
        <v>0</v>
      </c>
      <c r="W2728" s="88">
        <f>SUM(W2729:W2730)</f>
        <v>0</v>
      </c>
      <c r="X2728" s="177">
        <f t="shared" si="2554"/>
        <v>0</v>
      </c>
      <c r="Y2728" s="88">
        <f>SUM(Y2729:Y2730)</f>
        <v>0</v>
      </c>
      <c r="Z2728" s="88">
        <f>SUM(Z2729:Z2730)</f>
        <v>0</v>
      </c>
      <c r="AA2728" s="178">
        <f t="shared" si="2566"/>
        <v>0</v>
      </c>
      <c r="AB2728" s="157"/>
      <c r="AC2728" s="83">
        <f>SUM(AC2729:AC2730)</f>
        <v>0</v>
      </c>
      <c r="AD2728" s="88">
        <f>SUM(AD2729:AD2730)</f>
        <v>0</v>
      </c>
      <c r="AE2728" s="177">
        <f t="shared" si="2555"/>
        <v>0</v>
      </c>
      <c r="AF2728" s="88">
        <f>SUM(AF2729:AF2730)</f>
        <v>0</v>
      </c>
      <c r="AG2728" s="88">
        <f>SUM(AG2729:AG2730)</f>
        <v>0</v>
      </c>
      <c r="AH2728" s="178">
        <f t="shared" si="2567"/>
        <v>0</v>
      </c>
      <c r="AJ2728" s="84">
        <f t="shared" ref="AJ2728:AU2728" si="2583">SUM(AJ2729:AJ2730)</f>
        <v>0</v>
      </c>
      <c r="AK2728" s="86">
        <f t="shared" si="2583"/>
        <v>0</v>
      </c>
      <c r="AL2728" s="88">
        <f t="shared" si="2583"/>
        <v>0</v>
      </c>
      <c r="AM2728" s="86">
        <f t="shared" si="2583"/>
        <v>0</v>
      </c>
      <c r="AN2728" s="88">
        <f t="shared" si="2583"/>
        <v>0</v>
      </c>
      <c r="AO2728" s="86">
        <f t="shared" si="2583"/>
        <v>0</v>
      </c>
      <c r="AP2728" s="88">
        <f t="shared" si="2583"/>
        <v>0</v>
      </c>
      <c r="AQ2728" s="86">
        <f t="shared" si="2583"/>
        <v>0</v>
      </c>
      <c r="AR2728" s="88">
        <f t="shared" si="2583"/>
        <v>0</v>
      </c>
      <c r="AS2728" s="86">
        <f t="shared" si="2583"/>
        <v>0</v>
      </c>
      <c r="AT2728" s="88">
        <f t="shared" si="2583"/>
        <v>0</v>
      </c>
      <c r="AU2728" s="86">
        <f t="shared" si="2583"/>
        <v>0</v>
      </c>
      <c r="AV2728" s="86">
        <f t="shared" si="2557"/>
        <v>0</v>
      </c>
      <c r="AW2728" s="93">
        <f t="shared" si="2558"/>
        <v>0</v>
      </c>
      <c r="AY2728" s="86">
        <f t="shared" si="2559"/>
        <v>0</v>
      </c>
      <c r="AZ2728" s="86">
        <f t="shared" si="2560"/>
        <v>0</v>
      </c>
      <c r="BA2728" s="86">
        <f t="shared" si="2561"/>
        <v>0</v>
      </c>
      <c r="BB2728" s="86">
        <f t="shared" si="2562"/>
        <v>0</v>
      </c>
      <c r="BC2728" s="86">
        <f t="shared" si="2563"/>
        <v>0</v>
      </c>
      <c r="BD2728" s="86">
        <f t="shared" si="2564"/>
        <v>0</v>
      </c>
    </row>
    <row r="2729" spans="2:56" x14ac:dyDescent="0.3">
      <c r="B2729" s="169" t="s">
        <v>107</v>
      </c>
      <c r="C2729" s="248">
        <v>0</v>
      </c>
      <c r="D2729" s="249">
        <v>0</v>
      </c>
      <c r="E2729" s="172">
        <f t="shared" si="2550"/>
        <v>0</v>
      </c>
      <c r="F2729" s="248">
        <v>0</v>
      </c>
      <c r="G2729" s="249">
        <v>0</v>
      </c>
      <c r="H2729" s="172">
        <f t="shared" si="2551"/>
        <v>0</v>
      </c>
      <c r="I2729" s="248"/>
      <c r="J2729" s="250"/>
      <c r="K2729" s="174">
        <f t="shared" si="2552"/>
        <v>0</v>
      </c>
      <c r="L2729" s="248"/>
      <c r="M2729" s="250"/>
      <c r="N2729" s="251"/>
      <c r="O2729" s="248"/>
      <c r="P2729" s="251"/>
      <c r="Q2729" s="166">
        <f t="shared" si="2553"/>
        <v>0</v>
      </c>
      <c r="R2729" s="251"/>
      <c r="S2729" s="251"/>
      <c r="T2729" s="167">
        <f t="shared" si="2565"/>
        <v>0</v>
      </c>
      <c r="U2729" s="157"/>
      <c r="V2729" s="248"/>
      <c r="W2729" s="251"/>
      <c r="X2729" s="166">
        <f t="shared" si="2554"/>
        <v>0</v>
      </c>
      <c r="Y2729" s="251"/>
      <c r="Z2729" s="251"/>
      <c r="AA2729" s="167">
        <f t="shared" si="2566"/>
        <v>0</v>
      </c>
      <c r="AB2729" s="157"/>
      <c r="AC2729" s="248"/>
      <c r="AD2729" s="251"/>
      <c r="AE2729" s="166">
        <f t="shared" si="2555"/>
        <v>0</v>
      </c>
      <c r="AF2729" s="251"/>
      <c r="AG2729" s="251"/>
      <c r="AH2729" s="167">
        <f t="shared" si="2567"/>
        <v>0</v>
      </c>
      <c r="AJ2729" s="252"/>
      <c r="AK2729" s="253"/>
      <c r="AL2729" s="254"/>
      <c r="AM2729" s="253"/>
      <c r="AN2729" s="254"/>
      <c r="AO2729" s="253"/>
      <c r="AP2729" s="254"/>
      <c r="AQ2729" s="253"/>
      <c r="AR2729" s="254"/>
      <c r="AS2729" s="253"/>
      <c r="AT2729" s="254"/>
      <c r="AU2729" s="253"/>
      <c r="AV2729" s="163">
        <f t="shared" si="2557"/>
        <v>0</v>
      </c>
      <c r="AW2729" s="168">
        <f t="shared" si="2558"/>
        <v>0</v>
      </c>
      <c r="AY2729" s="163">
        <f t="shared" si="2559"/>
        <v>0</v>
      </c>
      <c r="AZ2729" s="163">
        <f t="shared" si="2560"/>
        <v>0</v>
      </c>
      <c r="BA2729" s="163">
        <f t="shared" si="2561"/>
        <v>0</v>
      </c>
      <c r="BB2729" s="163">
        <f t="shared" si="2562"/>
        <v>0</v>
      </c>
      <c r="BC2729" s="163">
        <f t="shared" si="2563"/>
        <v>0</v>
      </c>
      <c r="BD2729" s="163">
        <f t="shared" si="2564"/>
        <v>0</v>
      </c>
    </row>
    <row r="2730" spans="2:56" x14ac:dyDescent="0.3">
      <c r="B2730" s="169" t="s">
        <v>108</v>
      </c>
      <c r="C2730" s="248">
        <v>0</v>
      </c>
      <c r="D2730" s="249">
        <v>0</v>
      </c>
      <c r="E2730" s="172">
        <f t="shared" si="2550"/>
        <v>0</v>
      </c>
      <c r="F2730" s="248">
        <v>0</v>
      </c>
      <c r="G2730" s="249">
        <v>0</v>
      </c>
      <c r="H2730" s="172">
        <f t="shared" si="2551"/>
        <v>0</v>
      </c>
      <c r="I2730" s="248"/>
      <c r="J2730" s="250"/>
      <c r="K2730" s="174">
        <f t="shared" si="2552"/>
        <v>0</v>
      </c>
      <c r="L2730" s="248"/>
      <c r="M2730" s="250"/>
      <c r="N2730" s="251"/>
      <c r="O2730" s="248"/>
      <c r="P2730" s="251"/>
      <c r="Q2730" s="166">
        <f t="shared" si="2553"/>
        <v>0</v>
      </c>
      <c r="R2730" s="251"/>
      <c r="S2730" s="251"/>
      <c r="T2730" s="167">
        <f t="shared" si="2565"/>
        <v>0</v>
      </c>
      <c r="U2730" s="157"/>
      <c r="V2730" s="248"/>
      <c r="W2730" s="251"/>
      <c r="X2730" s="166">
        <f t="shared" si="2554"/>
        <v>0</v>
      </c>
      <c r="Y2730" s="251"/>
      <c r="Z2730" s="251"/>
      <c r="AA2730" s="167">
        <f t="shared" si="2566"/>
        <v>0</v>
      </c>
      <c r="AB2730" s="157"/>
      <c r="AC2730" s="248"/>
      <c r="AD2730" s="251"/>
      <c r="AE2730" s="166">
        <f t="shared" si="2555"/>
        <v>0</v>
      </c>
      <c r="AF2730" s="251"/>
      <c r="AG2730" s="251"/>
      <c r="AH2730" s="167">
        <f t="shared" si="2567"/>
        <v>0</v>
      </c>
      <c r="AJ2730" s="252"/>
      <c r="AK2730" s="253"/>
      <c r="AL2730" s="254"/>
      <c r="AM2730" s="253"/>
      <c r="AN2730" s="254"/>
      <c r="AO2730" s="253"/>
      <c r="AP2730" s="254"/>
      <c r="AQ2730" s="253"/>
      <c r="AR2730" s="254"/>
      <c r="AS2730" s="253"/>
      <c r="AT2730" s="254"/>
      <c r="AU2730" s="253"/>
      <c r="AV2730" s="163">
        <f t="shared" si="2557"/>
        <v>0</v>
      </c>
      <c r="AW2730" s="168">
        <f t="shared" si="2558"/>
        <v>0</v>
      </c>
      <c r="AY2730" s="163">
        <f t="shared" si="2559"/>
        <v>0</v>
      </c>
      <c r="AZ2730" s="163">
        <f t="shared" si="2560"/>
        <v>0</v>
      </c>
      <c r="BA2730" s="163">
        <f t="shared" si="2561"/>
        <v>0</v>
      </c>
      <c r="BB2730" s="163">
        <f t="shared" si="2562"/>
        <v>0</v>
      </c>
      <c r="BC2730" s="163">
        <f t="shared" si="2563"/>
        <v>0</v>
      </c>
      <c r="BD2730" s="163">
        <f t="shared" si="2564"/>
        <v>0</v>
      </c>
    </row>
    <row r="2731" spans="2:56" x14ac:dyDescent="0.3">
      <c r="B2731" s="179" t="s">
        <v>109</v>
      </c>
      <c r="C2731" s="83">
        <f>SUM(C2732)</f>
        <v>0</v>
      </c>
      <c r="D2731" s="84">
        <f>SUM(D2732)</f>
        <v>0</v>
      </c>
      <c r="E2731" s="85">
        <f t="shared" si="2550"/>
        <v>0</v>
      </c>
      <c r="F2731" s="83">
        <f>SUM(F2732)</f>
        <v>0</v>
      </c>
      <c r="G2731" s="84">
        <f>SUM(G2732)</f>
        <v>0</v>
      </c>
      <c r="H2731" s="85">
        <f t="shared" si="2551"/>
        <v>0</v>
      </c>
      <c r="I2731" s="83">
        <f>SUM(I2732)</f>
        <v>0</v>
      </c>
      <c r="J2731" s="86">
        <f>SUM(J2732)</f>
        <v>0</v>
      </c>
      <c r="K2731" s="87">
        <f t="shared" si="2552"/>
        <v>0</v>
      </c>
      <c r="L2731" s="83">
        <f>SUM(L2732)</f>
        <v>0</v>
      </c>
      <c r="M2731" s="86">
        <f>SUM(M2732)</f>
        <v>0</v>
      </c>
      <c r="N2731" s="88">
        <f>SUM(N2732)</f>
        <v>0</v>
      </c>
      <c r="O2731" s="83">
        <f>SUM(O2732)</f>
        <v>0</v>
      </c>
      <c r="P2731" s="88">
        <f>SUM(P2732)</f>
        <v>0</v>
      </c>
      <c r="Q2731" s="177">
        <f t="shared" si="2553"/>
        <v>0</v>
      </c>
      <c r="R2731" s="88">
        <f>SUM(R2732)</f>
        <v>0</v>
      </c>
      <c r="S2731" s="88">
        <f>SUM(S2732)</f>
        <v>0</v>
      </c>
      <c r="T2731" s="178">
        <f t="shared" si="2565"/>
        <v>0</v>
      </c>
      <c r="U2731" s="157"/>
      <c r="V2731" s="83">
        <f>SUM(V2732)</f>
        <v>0</v>
      </c>
      <c r="W2731" s="88">
        <f>SUM(W2732)</f>
        <v>0</v>
      </c>
      <c r="X2731" s="177">
        <f t="shared" si="2554"/>
        <v>0</v>
      </c>
      <c r="Y2731" s="88">
        <f>SUM(Y2732)</f>
        <v>0</v>
      </c>
      <c r="Z2731" s="88">
        <f>SUM(Z2732)</f>
        <v>0</v>
      </c>
      <c r="AA2731" s="178">
        <f t="shared" si="2566"/>
        <v>0</v>
      </c>
      <c r="AB2731" s="157"/>
      <c r="AC2731" s="83">
        <f>SUM(AC2732)</f>
        <v>0</v>
      </c>
      <c r="AD2731" s="88">
        <f>SUM(AD2732)</f>
        <v>0</v>
      </c>
      <c r="AE2731" s="177">
        <f t="shared" si="2555"/>
        <v>0</v>
      </c>
      <c r="AF2731" s="88">
        <f>SUM(AF2732)</f>
        <v>0</v>
      </c>
      <c r="AG2731" s="88">
        <f>SUM(AG2732)</f>
        <v>0</v>
      </c>
      <c r="AH2731" s="178">
        <f t="shared" si="2567"/>
        <v>0</v>
      </c>
      <c r="AJ2731" s="84">
        <f t="shared" ref="AJ2731:AU2731" si="2584">SUM(AJ2732)</f>
        <v>0</v>
      </c>
      <c r="AK2731" s="86">
        <f t="shared" si="2584"/>
        <v>0</v>
      </c>
      <c r="AL2731" s="88">
        <f t="shared" si="2584"/>
        <v>0</v>
      </c>
      <c r="AM2731" s="86">
        <f t="shared" si="2584"/>
        <v>0</v>
      </c>
      <c r="AN2731" s="88">
        <f t="shared" si="2584"/>
        <v>0</v>
      </c>
      <c r="AO2731" s="86">
        <f t="shared" si="2584"/>
        <v>0</v>
      </c>
      <c r="AP2731" s="88">
        <f t="shared" si="2584"/>
        <v>0</v>
      </c>
      <c r="AQ2731" s="86">
        <f t="shared" si="2584"/>
        <v>0</v>
      </c>
      <c r="AR2731" s="88">
        <f t="shared" si="2584"/>
        <v>0</v>
      </c>
      <c r="AS2731" s="86">
        <f t="shared" si="2584"/>
        <v>0</v>
      </c>
      <c r="AT2731" s="88">
        <f t="shared" si="2584"/>
        <v>0</v>
      </c>
      <c r="AU2731" s="86">
        <f t="shared" si="2584"/>
        <v>0</v>
      </c>
      <c r="AV2731" s="86">
        <f t="shared" si="2557"/>
        <v>0</v>
      </c>
      <c r="AW2731" s="93">
        <f t="shared" si="2558"/>
        <v>0</v>
      </c>
      <c r="AY2731" s="86">
        <f t="shared" si="2559"/>
        <v>0</v>
      </c>
      <c r="AZ2731" s="86">
        <f t="shared" si="2560"/>
        <v>0</v>
      </c>
      <c r="BA2731" s="86">
        <f t="shared" si="2561"/>
        <v>0</v>
      </c>
      <c r="BB2731" s="86">
        <f t="shared" si="2562"/>
        <v>0</v>
      </c>
      <c r="BC2731" s="86">
        <f t="shared" si="2563"/>
        <v>0</v>
      </c>
      <c r="BD2731" s="86">
        <f t="shared" si="2564"/>
        <v>0</v>
      </c>
    </row>
    <row r="2732" spans="2:56" x14ac:dyDescent="0.3">
      <c r="B2732" s="169" t="s">
        <v>110</v>
      </c>
      <c r="C2732" s="248">
        <v>0</v>
      </c>
      <c r="D2732" s="249">
        <v>0</v>
      </c>
      <c r="E2732" s="172">
        <f t="shared" si="2550"/>
        <v>0</v>
      </c>
      <c r="F2732" s="248">
        <v>0</v>
      </c>
      <c r="G2732" s="249">
        <v>0</v>
      </c>
      <c r="H2732" s="172">
        <f t="shared" si="2551"/>
        <v>0</v>
      </c>
      <c r="I2732" s="248"/>
      <c r="J2732" s="250"/>
      <c r="K2732" s="174">
        <f t="shared" si="2552"/>
        <v>0</v>
      </c>
      <c r="L2732" s="248"/>
      <c r="M2732" s="250"/>
      <c r="N2732" s="251"/>
      <c r="O2732" s="248"/>
      <c r="P2732" s="251"/>
      <c r="Q2732" s="166">
        <f t="shared" si="2553"/>
        <v>0</v>
      </c>
      <c r="R2732" s="251"/>
      <c r="S2732" s="251"/>
      <c r="T2732" s="167">
        <f t="shared" si="2565"/>
        <v>0</v>
      </c>
      <c r="U2732" s="157"/>
      <c r="V2732" s="248"/>
      <c r="W2732" s="251"/>
      <c r="X2732" s="166">
        <f t="shared" si="2554"/>
        <v>0</v>
      </c>
      <c r="Y2732" s="251"/>
      <c r="Z2732" s="251"/>
      <c r="AA2732" s="167">
        <f t="shared" si="2566"/>
        <v>0</v>
      </c>
      <c r="AB2732" s="157"/>
      <c r="AC2732" s="248"/>
      <c r="AD2732" s="251"/>
      <c r="AE2732" s="166">
        <f t="shared" si="2555"/>
        <v>0</v>
      </c>
      <c r="AF2732" s="251"/>
      <c r="AG2732" s="251"/>
      <c r="AH2732" s="167">
        <f t="shared" si="2567"/>
        <v>0</v>
      </c>
      <c r="AJ2732" s="252"/>
      <c r="AK2732" s="253"/>
      <c r="AL2732" s="254"/>
      <c r="AM2732" s="253"/>
      <c r="AN2732" s="254"/>
      <c r="AO2732" s="253"/>
      <c r="AP2732" s="254"/>
      <c r="AQ2732" s="253"/>
      <c r="AR2732" s="254"/>
      <c r="AS2732" s="253"/>
      <c r="AT2732" s="254"/>
      <c r="AU2732" s="253"/>
      <c r="AV2732" s="163">
        <f t="shared" si="2557"/>
        <v>0</v>
      </c>
      <c r="AW2732" s="168">
        <f t="shared" si="2558"/>
        <v>0</v>
      </c>
      <c r="AY2732" s="163">
        <f t="shared" si="2559"/>
        <v>0</v>
      </c>
      <c r="AZ2732" s="163">
        <f t="shared" si="2560"/>
        <v>0</v>
      </c>
      <c r="BA2732" s="163">
        <f t="shared" si="2561"/>
        <v>0</v>
      </c>
      <c r="BB2732" s="163">
        <f t="shared" si="2562"/>
        <v>0</v>
      </c>
      <c r="BC2732" s="163">
        <f t="shared" si="2563"/>
        <v>0</v>
      </c>
      <c r="BD2732" s="163">
        <f t="shared" si="2564"/>
        <v>0</v>
      </c>
    </row>
    <row r="2733" spans="2:56" x14ac:dyDescent="0.3">
      <c r="B2733" s="179" t="s">
        <v>111</v>
      </c>
      <c r="C2733" s="83">
        <f>SUM(C2734:C2736)</f>
        <v>54000</v>
      </c>
      <c r="D2733" s="84">
        <f>SUM(D2734:D2736)</f>
        <v>41175.75</v>
      </c>
      <c r="E2733" s="85">
        <f t="shared" ref="E2733:E2796" si="2585">IFERROR(D2733/C2733,0)</f>
        <v>0.76251388888888894</v>
      </c>
      <c r="F2733" s="83">
        <f>SUM(F2734:F2736)</f>
        <v>55343</v>
      </c>
      <c r="G2733" s="84">
        <f>SUM(G2734:G2736)</f>
        <v>55342.51</v>
      </c>
      <c r="H2733" s="85">
        <f t="shared" ref="H2733:H2796" si="2586">IFERROR(G2733/F2733,0)</f>
        <v>0.99999114612507456</v>
      </c>
      <c r="I2733" s="83">
        <f>SUM(I2734:I2736)</f>
        <v>29991</v>
      </c>
      <c r="J2733" s="86">
        <f>SUM(J2734:J2736)</f>
        <v>28809.55</v>
      </c>
      <c r="K2733" s="87">
        <f t="shared" ref="K2733:K2796" si="2587">IFERROR(J2733/I2733,0)</f>
        <v>0.96060651528791974</v>
      </c>
      <c r="L2733" s="83">
        <f>SUM(L2734:L2736)</f>
        <v>38400</v>
      </c>
      <c r="M2733" s="86">
        <f>SUM(M2734:M2736)</f>
        <v>38400</v>
      </c>
      <c r="N2733" s="88">
        <f>SUM(N2734:N2736)</f>
        <v>0</v>
      </c>
      <c r="O2733" s="83">
        <f>SUM(O2734:O2736)</f>
        <v>38500</v>
      </c>
      <c r="P2733" s="88">
        <f>SUM(P2734:P2736)</f>
        <v>0</v>
      </c>
      <c r="Q2733" s="177">
        <f t="shared" ref="Q2733:Q2796" si="2588">SUM(O2733:P2733)</f>
        <v>38500</v>
      </c>
      <c r="R2733" s="88">
        <f>SUM(R2734:R2736)</f>
        <v>0</v>
      </c>
      <c r="S2733" s="88">
        <f>SUM(S2734:S2736)</f>
        <v>0</v>
      </c>
      <c r="T2733" s="178">
        <f t="shared" si="2565"/>
        <v>38500</v>
      </c>
      <c r="U2733" s="157"/>
      <c r="V2733" s="83">
        <f>SUM(V2734:V2736)</f>
        <v>41983</v>
      </c>
      <c r="W2733" s="88">
        <f>SUM(W2734:W2736)</f>
        <v>0</v>
      </c>
      <c r="X2733" s="177">
        <f t="shared" ref="X2733:X2796" si="2589">SUM(V2733:W2733)</f>
        <v>41983</v>
      </c>
      <c r="Y2733" s="88">
        <f>SUM(Y2734:Y2736)</f>
        <v>0</v>
      </c>
      <c r="Z2733" s="88">
        <f>SUM(Z2734:Z2736)</f>
        <v>0</v>
      </c>
      <c r="AA2733" s="178">
        <f t="shared" si="2566"/>
        <v>41983</v>
      </c>
      <c r="AB2733" s="157"/>
      <c r="AC2733" s="83">
        <f>SUM(AC2734:AC2736)</f>
        <v>41983</v>
      </c>
      <c r="AD2733" s="88">
        <f>SUM(AD2734:AD2736)</f>
        <v>0</v>
      </c>
      <c r="AE2733" s="177">
        <f t="shared" ref="AE2733:AE2796" si="2590">SUM(AC2733:AD2733)</f>
        <v>41983</v>
      </c>
      <c r="AF2733" s="88">
        <f>SUM(AF2734:AF2736)</f>
        <v>0</v>
      </c>
      <c r="AG2733" s="88">
        <f>SUM(AG2734:AG2736)</f>
        <v>0</v>
      </c>
      <c r="AH2733" s="178">
        <f t="shared" si="2567"/>
        <v>41983</v>
      </c>
      <c r="AJ2733" s="84">
        <f t="shared" ref="AJ2733:AU2733" si="2591">SUM(AJ2734:AJ2736)</f>
        <v>3200</v>
      </c>
      <c r="AK2733" s="86">
        <f t="shared" si="2591"/>
        <v>3300</v>
      </c>
      <c r="AL2733" s="88">
        <f t="shared" si="2591"/>
        <v>3200</v>
      </c>
      <c r="AM2733" s="86">
        <f t="shared" si="2591"/>
        <v>3200</v>
      </c>
      <c r="AN2733" s="88">
        <f t="shared" si="2591"/>
        <v>3200</v>
      </c>
      <c r="AO2733" s="86">
        <f t="shared" si="2591"/>
        <v>3200</v>
      </c>
      <c r="AP2733" s="88">
        <f t="shared" si="2591"/>
        <v>3200</v>
      </c>
      <c r="AQ2733" s="86">
        <f t="shared" si="2591"/>
        <v>3200</v>
      </c>
      <c r="AR2733" s="88">
        <f t="shared" si="2591"/>
        <v>3200</v>
      </c>
      <c r="AS2733" s="86">
        <f t="shared" si="2591"/>
        <v>3200</v>
      </c>
      <c r="AT2733" s="88">
        <f t="shared" si="2591"/>
        <v>4000</v>
      </c>
      <c r="AU2733" s="86">
        <f t="shared" si="2591"/>
        <v>2400</v>
      </c>
      <c r="AV2733" s="86">
        <f t="shared" ref="AV2733:AV2796" si="2592">SUM(AJ2733:AU2733)</f>
        <v>38500</v>
      </c>
      <c r="AW2733" s="93">
        <f t="shared" ref="AW2733:AW2796" si="2593">T2733-AV2733</f>
        <v>0</v>
      </c>
      <c r="AY2733" s="86">
        <f t="shared" ref="AY2733:AY2796" si="2594">SUM(AJ2733:AL2733)</f>
        <v>9700</v>
      </c>
      <c r="AZ2733" s="86">
        <f t="shared" ref="AZ2733:AZ2796" si="2595">SUM(AM2733:AO2733)</f>
        <v>9600</v>
      </c>
      <c r="BA2733" s="86">
        <f t="shared" ref="BA2733:BA2796" si="2596">SUM(AP2733:AR2733)</f>
        <v>9600</v>
      </c>
      <c r="BB2733" s="86">
        <f t="shared" ref="BB2733:BB2796" si="2597">SUM(AS2733:AU2733)</f>
        <v>9600</v>
      </c>
      <c r="BC2733" s="86">
        <f t="shared" ref="BC2733:BC2796" si="2598">SUM(AY2733,AZ2733,BA2733,BB2733)</f>
        <v>38500</v>
      </c>
      <c r="BD2733" s="86">
        <f t="shared" ref="BD2733:BD2796" si="2599">T2733-BC2733</f>
        <v>0</v>
      </c>
    </row>
    <row r="2734" spans="2:56" x14ac:dyDescent="0.3">
      <c r="B2734" s="169" t="s">
        <v>112</v>
      </c>
      <c r="C2734" s="248">
        <v>0</v>
      </c>
      <c r="D2734" s="249">
        <v>0</v>
      </c>
      <c r="E2734" s="172">
        <f t="shared" si="2585"/>
        <v>0</v>
      </c>
      <c r="F2734" s="248">
        <v>0</v>
      </c>
      <c r="G2734" s="249">
        <v>0</v>
      </c>
      <c r="H2734" s="172">
        <f t="shared" si="2586"/>
        <v>0</v>
      </c>
      <c r="I2734" s="248"/>
      <c r="J2734" s="250"/>
      <c r="K2734" s="174">
        <f t="shared" si="2587"/>
        <v>0</v>
      </c>
      <c r="L2734" s="248"/>
      <c r="M2734" s="250">
        <v>0</v>
      </c>
      <c r="N2734" s="251">
        <v>0</v>
      </c>
      <c r="O2734" s="248"/>
      <c r="P2734" s="251"/>
      <c r="Q2734" s="166">
        <f t="shared" si="2588"/>
        <v>0</v>
      </c>
      <c r="R2734" s="251"/>
      <c r="S2734" s="251"/>
      <c r="T2734" s="167">
        <f t="shared" ref="T2734:T2797" si="2600">SUM(Q2734:S2734)</f>
        <v>0</v>
      </c>
      <c r="U2734" s="157"/>
      <c r="V2734" s="248"/>
      <c r="W2734" s="251"/>
      <c r="X2734" s="166">
        <f t="shared" si="2589"/>
        <v>0</v>
      </c>
      <c r="Y2734" s="251"/>
      <c r="Z2734" s="251"/>
      <c r="AA2734" s="167">
        <f t="shared" ref="AA2734:AA2797" si="2601">SUM(X2734:Z2734)</f>
        <v>0</v>
      </c>
      <c r="AB2734" s="157"/>
      <c r="AC2734" s="248"/>
      <c r="AD2734" s="251"/>
      <c r="AE2734" s="166">
        <f t="shared" si="2590"/>
        <v>0</v>
      </c>
      <c r="AF2734" s="251"/>
      <c r="AG2734" s="251"/>
      <c r="AH2734" s="167">
        <f t="shared" ref="AH2734:AH2797" si="2602">SUM(AE2734:AG2734)</f>
        <v>0</v>
      </c>
      <c r="AJ2734" s="252"/>
      <c r="AK2734" s="253"/>
      <c r="AL2734" s="254"/>
      <c r="AM2734" s="253"/>
      <c r="AN2734" s="254"/>
      <c r="AO2734" s="253"/>
      <c r="AP2734" s="254"/>
      <c r="AQ2734" s="253"/>
      <c r="AR2734" s="254"/>
      <c r="AS2734" s="253"/>
      <c r="AT2734" s="254"/>
      <c r="AU2734" s="253"/>
      <c r="AV2734" s="163">
        <f t="shared" si="2592"/>
        <v>0</v>
      </c>
      <c r="AW2734" s="168">
        <f t="shared" si="2593"/>
        <v>0</v>
      </c>
      <c r="AY2734" s="163">
        <f t="shared" si="2594"/>
        <v>0</v>
      </c>
      <c r="AZ2734" s="163">
        <f t="shared" si="2595"/>
        <v>0</v>
      </c>
      <c r="BA2734" s="163">
        <f t="shared" si="2596"/>
        <v>0</v>
      </c>
      <c r="BB2734" s="163">
        <f t="shared" si="2597"/>
        <v>0</v>
      </c>
      <c r="BC2734" s="163">
        <f t="shared" si="2598"/>
        <v>0</v>
      </c>
      <c r="BD2734" s="163">
        <f t="shared" si="2599"/>
        <v>0</v>
      </c>
    </row>
    <row r="2735" spans="2:56" x14ac:dyDescent="0.3">
      <c r="B2735" s="169" t="s">
        <v>113</v>
      </c>
      <c r="C2735" s="248">
        <v>0</v>
      </c>
      <c r="D2735" s="249">
        <v>0</v>
      </c>
      <c r="E2735" s="172">
        <f t="shared" si="2585"/>
        <v>0</v>
      </c>
      <c r="F2735" s="248">
        <v>0</v>
      </c>
      <c r="G2735" s="249">
        <v>0</v>
      </c>
      <c r="H2735" s="172">
        <f t="shared" si="2586"/>
        <v>0</v>
      </c>
      <c r="I2735" s="248"/>
      <c r="J2735" s="250"/>
      <c r="K2735" s="174">
        <f t="shared" si="2587"/>
        <v>0</v>
      </c>
      <c r="L2735" s="248"/>
      <c r="M2735" s="250">
        <v>0</v>
      </c>
      <c r="N2735" s="251">
        <v>0</v>
      </c>
      <c r="O2735" s="248"/>
      <c r="P2735" s="251"/>
      <c r="Q2735" s="166">
        <f t="shared" si="2588"/>
        <v>0</v>
      </c>
      <c r="R2735" s="251"/>
      <c r="S2735" s="251"/>
      <c r="T2735" s="167">
        <f t="shared" si="2600"/>
        <v>0</v>
      </c>
      <c r="U2735" s="157"/>
      <c r="V2735" s="248"/>
      <c r="W2735" s="251"/>
      <c r="X2735" s="166">
        <f t="shared" si="2589"/>
        <v>0</v>
      </c>
      <c r="Y2735" s="251"/>
      <c r="Z2735" s="251"/>
      <c r="AA2735" s="167">
        <f t="shared" si="2601"/>
        <v>0</v>
      </c>
      <c r="AB2735" s="157"/>
      <c r="AC2735" s="248"/>
      <c r="AD2735" s="251"/>
      <c r="AE2735" s="166">
        <f t="shared" si="2590"/>
        <v>0</v>
      </c>
      <c r="AF2735" s="251"/>
      <c r="AG2735" s="251"/>
      <c r="AH2735" s="167">
        <f t="shared" si="2602"/>
        <v>0</v>
      </c>
      <c r="AJ2735" s="252"/>
      <c r="AK2735" s="253"/>
      <c r="AL2735" s="254"/>
      <c r="AM2735" s="253"/>
      <c r="AN2735" s="254"/>
      <c r="AO2735" s="253"/>
      <c r="AP2735" s="254"/>
      <c r="AQ2735" s="253"/>
      <c r="AR2735" s="254"/>
      <c r="AS2735" s="253"/>
      <c r="AT2735" s="254"/>
      <c r="AU2735" s="253"/>
      <c r="AV2735" s="163">
        <f t="shared" si="2592"/>
        <v>0</v>
      </c>
      <c r="AW2735" s="168">
        <f t="shared" si="2593"/>
        <v>0</v>
      </c>
      <c r="AY2735" s="163">
        <f t="shared" si="2594"/>
        <v>0</v>
      </c>
      <c r="AZ2735" s="163">
        <f t="shared" si="2595"/>
        <v>0</v>
      </c>
      <c r="BA2735" s="163">
        <f t="shared" si="2596"/>
        <v>0</v>
      </c>
      <c r="BB2735" s="163">
        <f t="shared" si="2597"/>
        <v>0</v>
      </c>
      <c r="BC2735" s="163">
        <f t="shared" si="2598"/>
        <v>0</v>
      </c>
      <c r="BD2735" s="163">
        <f t="shared" si="2599"/>
        <v>0</v>
      </c>
    </row>
    <row r="2736" spans="2:56" x14ac:dyDescent="0.3">
      <c r="B2736" s="169" t="s">
        <v>114</v>
      </c>
      <c r="C2736" s="248">
        <v>54000</v>
      </c>
      <c r="D2736" s="249">
        <v>41175.75</v>
      </c>
      <c r="E2736" s="172">
        <f t="shared" si="2585"/>
        <v>0.76251388888888894</v>
      </c>
      <c r="F2736" s="248">
        <v>55343</v>
      </c>
      <c r="G2736" s="249">
        <v>55342.51</v>
      </c>
      <c r="H2736" s="172">
        <f t="shared" si="2586"/>
        <v>0.99999114612507456</v>
      </c>
      <c r="I2736" s="248">
        <v>29991</v>
      </c>
      <c r="J2736" s="250">
        <v>28809.55</v>
      </c>
      <c r="K2736" s="174">
        <f t="shared" si="2587"/>
        <v>0.96060651528791974</v>
      </c>
      <c r="L2736" s="248">
        <v>38400</v>
      </c>
      <c r="M2736" s="250">
        <v>38400</v>
      </c>
      <c r="N2736" s="251">
        <v>0</v>
      </c>
      <c r="O2736" s="248">
        <v>38500</v>
      </c>
      <c r="P2736" s="251"/>
      <c r="Q2736" s="166">
        <f t="shared" si="2588"/>
        <v>38500</v>
      </c>
      <c r="R2736" s="251"/>
      <c r="S2736" s="251"/>
      <c r="T2736" s="167">
        <f t="shared" si="2600"/>
        <v>38500</v>
      </c>
      <c r="U2736" s="157"/>
      <c r="V2736" s="248">
        <v>41983</v>
      </c>
      <c r="W2736" s="251"/>
      <c r="X2736" s="166">
        <f t="shared" si="2589"/>
        <v>41983</v>
      </c>
      <c r="Y2736" s="251"/>
      <c r="Z2736" s="251"/>
      <c r="AA2736" s="167">
        <f t="shared" si="2601"/>
        <v>41983</v>
      </c>
      <c r="AB2736" s="157"/>
      <c r="AC2736" s="248">
        <v>41983</v>
      </c>
      <c r="AD2736" s="251"/>
      <c r="AE2736" s="166">
        <f t="shared" si="2590"/>
        <v>41983</v>
      </c>
      <c r="AF2736" s="251"/>
      <c r="AG2736" s="251"/>
      <c r="AH2736" s="167">
        <f t="shared" si="2602"/>
        <v>41983</v>
      </c>
      <c r="AJ2736" s="252">
        <v>3200</v>
      </c>
      <c r="AK2736" s="253">
        <v>3300</v>
      </c>
      <c r="AL2736" s="254">
        <v>3200</v>
      </c>
      <c r="AM2736" s="253">
        <v>3200</v>
      </c>
      <c r="AN2736" s="254">
        <v>3200</v>
      </c>
      <c r="AO2736" s="253">
        <v>3200</v>
      </c>
      <c r="AP2736" s="254">
        <v>3200</v>
      </c>
      <c r="AQ2736" s="253">
        <v>3200</v>
      </c>
      <c r="AR2736" s="254">
        <v>3200</v>
      </c>
      <c r="AS2736" s="253">
        <v>3200</v>
      </c>
      <c r="AT2736" s="254">
        <f>3200+800</f>
        <v>4000</v>
      </c>
      <c r="AU2736" s="253">
        <v>2400</v>
      </c>
      <c r="AV2736" s="163">
        <f t="shared" si="2592"/>
        <v>38500</v>
      </c>
      <c r="AW2736" s="168">
        <f t="shared" si="2593"/>
        <v>0</v>
      </c>
      <c r="AY2736" s="163">
        <f t="shared" si="2594"/>
        <v>9700</v>
      </c>
      <c r="AZ2736" s="163">
        <f t="shared" si="2595"/>
        <v>9600</v>
      </c>
      <c r="BA2736" s="163">
        <f t="shared" si="2596"/>
        <v>9600</v>
      </c>
      <c r="BB2736" s="163">
        <f t="shared" si="2597"/>
        <v>9600</v>
      </c>
      <c r="BC2736" s="163">
        <f t="shared" si="2598"/>
        <v>38500</v>
      </c>
      <c r="BD2736" s="163">
        <f t="shared" si="2599"/>
        <v>0</v>
      </c>
    </row>
    <row r="2737" spans="2:56" x14ac:dyDescent="0.3">
      <c r="B2737" s="179" t="s">
        <v>115</v>
      </c>
      <c r="C2737" s="83">
        <f>SUM(C2738:C2740)</f>
        <v>140118</v>
      </c>
      <c r="D2737" s="84">
        <f>SUM(D2738:D2740)</f>
        <v>139500.48000000001</v>
      </c>
      <c r="E2737" s="85">
        <f t="shared" si="2585"/>
        <v>0.99559285744872184</v>
      </c>
      <c r="F2737" s="83">
        <f>SUM(F2738:F2740)</f>
        <v>0</v>
      </c>
      <c r="G2737" s="84">
        <f>SUM(G2738:G2740)</f>
        <v>0</v>
      </c>
      <c r="H2737" s="85">
        <f t="shared" si="2586"/>
        <v>0</v>
      </c>
      <c r="I2737" s="83">
        <f>SUM(I2738:I2740)</f>
        <v>0</v>
      </c>
      <c r="J2737" s="86">
        <f>SUM(J2738:J2740)</f>
        <v>0</v>
      </c>
      <c r="K2737" s="87">
        <f t="shared" si="2587"/>
        <v>0</v>
      </c>
      <c r="L2737" s="83">
        <f>SUM(L2738:L2740)</f>
        <v>0</v>
      </c>
      <c r="M2737" s="86">
        <f>SUM(M2738:M2740)</f>
        <v>0</v>
      </c>
      <c r="N2737" s="88">
        <f>SUM(N2738:N2740)</f>
        <v>0</v>
      </c>
      <c r="O2737" s="83">
        <f>SUM(O2738:O2740)</f>
        <v>0</v>
      </c>
      <c r="P2737" s="88">
        <f>SUM(P2738:P2740)</f>
        <v>0</v>
      </c>
      <c r="Q2737" s="177">
        <f t="shared" si="2588"/>
        <v>0</v>
      </c>
      <c r="R2737" s="88">
        <f>SUM(R2738:R2740)</f>
        <v>0</v>
      </c>
      <c r="S2737" s="88">
        <f>SUM(S2738:S2740)</f>
        <v>0</v>
      </c>
      <c r="T2737" s="178">
        <f t="shared" si="2600"/>
        <v>0</v>
      </c>
      <c r="U2737" s="157"/>
      <c r="V2737" s="83">
        <f>SUM(V2738:V2740)</f>
        <v>0</v>
      </c>
      <c r="W2737" s="88">
        <f>SUM(W2738:W2740)</f>
        <v>0</v>
      </c>
      <c r="X2737" s="177">
        <f t="shared" si="2589"/>
        <v>0</v>
      </c>
      <c r="Y2737" s="88">
        <f>SUM(Y2738:Y2740)</f>
        <v>0</v>
      </c>
      <c r="Z2737" s="88">
        <f>SUM(Z2738:Z2740)</f>
        <v>0</v>
      </c>
      <c r="AA2737" s="178">
        <f t="shared" si="2601"/>
        <v>0</v>
      </c>
      <c r="AB2737" s="157"/>
      <c r="AC2737" s="83">
        <f>SUM(AC2738:AC2740)</f>
        <v>0</v>
      </c>
      <c r="AD2737" s="88">
        <f>SUM(AD2738:AD2740)</f>
        <v>0</v>
      </c>
      <c r="AE2737" s="177">
        <f t="shared" si="2590"/>
        <v>0</v>
      </c>
      <c r="AF2737" s="88">
        <f>SUM(AF2738:AF2740)</f>
        <v>0</v>
      </c>
      <c r="AG2737" s="88">
        <f>SUM(AG2738:AG2740)</f>
        <v>0</v>
      </c>
      <c r="AH2737" s="178">
        <f t="shared" si="2602"/>
        <v>0</v>
      </c>
      <c r="AJ2737" s="84">
        <f t="shared" ref="AJ2737:AU2737" si="2603">SUM(AJ2738:AJ2740)</f>
        <v>0</v>
      </c>
      <c r="AK2737" s="86">
        <f t="shared" si="2603"/>
        <v>0</v>
      </c>
      <c r="AL2737" s="88">
        <f t="shared" si="2603"/>
        <v>0</v>
      </c>
      <c r="AM2737" s="86">
        <f t="shared" si="2603"/>
        <v>0</v>
      </c>
      <c r="AN2737" s="88">
        <f t="shared" si="2603"/>
        <v>0</v>
      </c>
      <c r="AO2737" s="86">
        <f t="shared" si="2603"/>
        <v>0</v>
      </c>
      <c r="AP2737" s="88">
        <f t="shared" si="2603"/>
        <v>0</v>
      </c>
      <c r="AQ2737" s="86">
        <f t="shared" si="2603"/>
        <v>0</v>
      </c>
      <c r="AR2737" s="88">
        <f t="shared" si="2603"/>
        <v>0</v>
      </c>
      <c r="AS2737" s="86">
        <f t="shared" si="2603"/>
        <v>0</v>
      </c>
      <c r="AT2737" s="88">
        <f t="shared" si="2603"/>
        <v>0</v>
      </c>
      <c r="AU2737" s="86">
        <f t="shared" si="2603"/>
        <v>0</v>
      </c>
      <c r="AV2737" s="86">
        <f t="shared" si="2592"/>
        <v>0</v>
      </c>
      <c r="AW2737" s="93">
        <f t="shared" si="2593"/>
        <v>0</v>
      </c>
      <c r="AY2737" s="86">
        <f t="shared" si="2594"/>
        <v>0</v>
      </c>
      <c r="AZ2737" s="86">
        <f t="shared" si="2595"/>
        <v>0</v>
      </c>
      <c r="BA2737" s="86">
        <f t="shared" si="2596"/>
        <v>0</v>
      </c>
      <c r="BB2737" s="86">
        <f t="shared" si="2597"/>
        <v>0</v>
      </c>
      <c r="BC2737" s="86">
        <f t="shared" si="2598"/>
        <v>0</v>
      </c>
      <c r="BD2737" s="86">
        <f t="shared" si="2599"/>
        <v>0</v>
      </c>
    </row>
    <row r="2738" spans="2:56" x14ac:dyDescent="0.3">
      <c r="B2738" s="169" t="s">
        <v>116</v>
      </c>
      <c r="C2738" s="248">
        <v>0</v>
      </c>
      <c r="D2738" s="249">
        <v>0</v>
      </c>
      <c r="E2738" s="172">
        <f t="shared" si="2585"/>
        <v>0</v>
      </c>
      <c r="F2738" s="248">
        <v>0</v>
      </c>
      <c r="G2738" s="249">
        <v>0</v>
      </c>
      <c r="H2738" s="172">
        <f t="shared" si="2586"/>
        <v>0</v>
      </c>
      <c r="I2738" s="248"/>
      <c r="J2738" s="250"/>
      <c r="K2738" s="174">
        <f t="shared" si="2587"/>
        <v>0</v>
      </c>
      <c r="L2738" s="248"/>
      <c r="M2738" s="250"/>
      <c r="N2738" s="251"/>
      <c r="O2738" s="248"/>
      <c r="P2738" s="251"/>
      <c r="Q2738" s="166">
        <f t="shared" si="2588"/>
        <v>0</v>
      </c>
      <c r="R2738" s="251"/>
      <c r="S2738" s="251"/>
      <c r="T2738" s="167">
        <f t="shared" si="2600"/>
        <v>0</v>
      </c>
      <c r="U2738" s="157"/>
      <c r="V2738" s="248"/>
      <c r="W2738" s="251"/>
      <c r="X2738" s="166">
        <f t="shared" si="2589"/>
        <v>0</v>
      </c>
      <c r="Y2738" s="251"/>
      <c r="Z2738" s="251"/>
      <c r="AA2738" s="167">
        <f t="shared" si="2601"/>
        <v>0</v>
      </c>
      <c r="AB2738" s="157"/>
      <c r="AC2738" s="248"/>
      <c r="AD2738" s="251"/>
      <c r="AE2738" s="166">
        <f t="shared" si="2590"/>
        <v>0</v>
      </c>
      <c r="AF2738" s="251"/>
      <c r="AG2738" s="251"/>
      <c r="AH2738" s="167">
        <f t="shared" si="2602"/>
        <v>0</v>
      </c>
      <c r="AJ2738" s="252"/>
      <c r="AK2738" s="253"/>
      <c r="AL2738" s="254"/>
      <c r="AM2738" s="253"/>
      <c r="AN2738" s="254"/>
      <c r="AO2738" s="253"/>
      <c r="AP2738" s="254"/>
      <c r="AQ2738" s="253"/>
      <c r="AR2738" s="254"/>
      <c r="AS2738" s="253"/>
      <c r="AT2738" s="254"/>
      <c r="AU2738" s="253"/>
      <c r="AV2738" s="163">
        <f t="shared" si="2592"/>
        <v>0</v>
      </c>
      <c r="AW2738" s="168">
        <f t="shared" si="2593"/>
        <v>0</v>
      </c>
      <c r="AY2738" s="163">
        <f t="shared" si="2594"/>
        <v>0</v>
      </c>
      <c r="AZ2738" s="163">
        <f t="shared" si="2595"/>
        <v>0</v>
      </c>
      <c r="BA2738" s="163">
        <f t="shared" si="2596"/>
        <v>0</v>
      </c>
      <c r="BB2738" s="163">
        <f t="shared" si="2597"/>
        <v>0</v>
      </c>
      <c r="BC2738" s="163">
        <f t="shared" si="2598"/>
        <v>0</v>
      </c>
      <c r="BD2738" s="163">
        <f t="shared" si="2599"/>
        <v>0</v>
      </c>
    </row>
    <row r="2739" spans="2:56" x14ac:dyDescent="0.3">
      <c r="B2739" s="169" t="s">
        <v>117</v>
      </c>
      <c r="C2739" s="248">
        <v>140118</v>
      </c>
      <c r="D2739" s="249">
        <v>139500.48000000001</v>
      </c>
      <c r="E2739" s="172">
        <f t="shared" si="2585"/>
        <v>0.99559285744872184</v>
      </c>
      <c r="F2739" s="248">
        <v>0</v>
      </c>
      <c r="G2739" s="249">
        <v>0</v>
      </c>
      <c r="H2739" s="172">
        <f t="shared" si="2586"/>
        <v>0</v>
      </c>
      <c r="I2739" s="248"/>
      <c r="J2739" s="250"/>
      <c r="K2739" s="174">
        <f t="shared" si="2587"/>
        <v>0</v>
      </c>
      <c r="L2739" s="248"/>
      <c r="M2739" s="250"/>
      <c r="N2739" s="251"/>
      <c r="O2739" s="248"/>
      <c r="P2739" s="251"/>
      <c r="Q2739" s="166">
        <f t="shared" si="2588"/>
        <v>0</v>
      </c>
      <c r="R2739" s="251"/>
      <c r="S2739" s="251"/>
      <c r="T2739" s="167">
        <f t="shared" si="2600"/>
        <v>0</v>
      </c>
      <c r="U2739" s="157"/>
      <c r="V2739" s="248"/>
      <c r="W2739" s="251"/>
      <c r="X2739" s="166">
        <f t="shared" si="2589"/>
        <v>0</v>
      </c>
      <c r="Y2739" s="251"/>
      <c r="Z2739" s="251"/>
      <c r="AA2739" s="167">
        <f t="shared" si="2601"/>
        <v>0</v>
      </c>
      <c r="AB2739" s="157"/>
      <c r="AC2739" s="248"/>
      <c r="AD2739" s="251"/>
      <c r="AE2739" s="166">
        <f t="shared" si="2590"/>
        <v>0</v>
      </c>
      <c r="AF2739" s="251"/>
      <c r="AG2739" s="251"/>
      <c r="AH2739" s="167">
        <f t="shared" si="2602"/>
        <v>0</v>
      </c>
      <c r="AJ2739" s="252"/>
      <c r="AK2739" s="253"/>
      <c r="AL2739" s="254"/>
      <c r="AM2739" s="253"/>
      <c r="AN2739" s="254"/>
      <c r="AO2739" s="253"/>
      <c r="AP2739" s="254"/>
      <c r="AQ2739" s="253"/>
      <c r="AR2739" s="254"/>
      <c r="AS2739" s="253"/>
      <c r="AT2739" s="254"/>
      <c r="AU2739" s="253"/>
      <c r="AV2739" s="163">
        <f t="shared" si="2592"/>
        <v>0</v>
      </c>
      <c r="AW2739" s="168">
        <f t="shared" si="2593"/>
        <v>0</v>
      </c>
      <c r="AY2739" s="163">
        <f t="shared" si="2594"/>
        <v>0</v>
      </c>
      <c r="AZ2739" s="163">
        <f t="shared" si="2595"/>
        <v>0</v>
      </c>
      <c r="BA2739" s="163">
        <f t="shared" si="2596"/>
        <v>0</v>
      </c>
      <c r="BB2739" s="163">
        <f t="shared" si="2597"/>
        <v>0</v>
      </c>
      <c r="BC2739" s="163">
        <f t="shared" si="2598"/>
        <v>0</v>
      </c>
      <c r="BD2739" s="163">
        <f t="shared" si="2599"/>
        <v>0</v>
      </c>
    </row>
    <row r="2740" spans="2:56" x14ac:dyDescent="0.3">
      <c r="B2740" s="169" t="s">
        <v>118</v>
      </c>
      <c r="C2740" s="248">
        <v>0</v>
      </c>
      <c r="D2740" s="249">
        <v>0</v>
      </c>
      <c r="E2740" s="172">
        <f t="shared" si="2585"/>
        <v>0</v>
      </c>
      <c r="F2740" s="248">
        <v>0</v>
      </c>
      <c r="G2740" s="249">
        <v>0</v>
      </c>
      <c r="H2740" s="172">
        <f t="shared" si="2586"/>
        <v>0</v>
      </c>
      <c r="I2740" s="248"/>
      <c r="J2740" s="250"/>
      <c r="K2740" s="174">
        <f t="shared" si="2587"/>
        <v>0</v>
      </c>
      <c r="L2740" s="248"/>
      <c r="M2740" s="250"/>
      <c r="N2740" s="251"/>
      <c r="O2740" s="248"/>
      <c r="P2740" s="251"/>
      <c r="Q2740" s="166">
        <f t="shared" si="2588"/>
        <v>0</v>
      </c>
      <c r="R2740" s="251"/>
      <c r="S2740" s="251"/>
      <c r="T2740" s="167">
        <f t="shared" si="2600"/>
        <v>0</v>
      </c>
      <c r="U2740" s="157"/>
      <c r="V2740" s="248"/>
      <c r="W2740" s="251"/>
      <c r="X2740" s="166">
        <f t="shared" si="2589"/>
        <v>0</v>
      </c>
      <c r="Y2740" s="251"/>
      <c r="Z2740" s="251"/>
      <c r="AA2740" s="167">
        <f t="shared" si="2601"/>
        <v>0</v>
      </c>
      <c r="AB2740" s="157"/>
      <c r="AC2740" s="248"/>
      <c r="AD2740" s="251"/>
      <c r="AE2740" s="166">
        <f t="shared" si="2590"/>
        <v>0</v>
      </c>
      <c r="AF2740" s="251"/>
      <c r="AG2740" s="251"/>
      <c r="AH2740" s="167">
        <f t="shared" si="2602"/>
        <v>0</v>
      </c>
      <c r="AJ2740" s="252"/>
      <c r="AK2740" s="253"/>
      <c r="AL2740" s="254"/>
      <c r="AM2740" s="253"/>
      <c r="AN2740" s="254"/>
      <c r="AO2740" s="253"/>
      <c r="AP2740" s="254"/>
      <c r="AQ2740" s="253"/>
      <c r="AR2740" s="254"/>
      <c r="AS2740" s="253"/>
      <c r="AT2740" s="254"/>
      <c r="AU2740" s="253"/>
      <c r="AV2740" s="163">
        <f t="shared" si="2592"/>
        <v>0</v>
      </c>
      <c r="AW2740" s="168">
        <f t="shared" si="2593"/>
        <v>0</v>
      </c>
      <c r="AY2740" s="163">
        <f t="shared" si="2594"/>
        <v>0</v>
      </c>
      <c r="AZ2740" s="163">
        <f t="shared" si="2595"/>
        <v>0</v>
      </c>
      <c r="BA2740" s="163">
        <f t="shared" si="2596"/>
        <v>0</v>
      </c>
      <c r="BB2740" s="163">
        <f t="shared" si="2597"/>
        <v>0</v>
      </c>
      <c r="BC2740" s="163">
        <f t="shared" si="2598"/>
        <v>0</v>
      </c>
      <c r="BD2740" s="163">
        <f t="shared" si="2599"/>
        <v>0</v>
      </c>
    </row>
    <row r="2741" spans="2:56" x14ac:dyDescent="0.3">
      <c r="B2741" s="179" t="s">
        <v>119</v>
      </c>
      <c r="C2741" s="83">
        <f>SUM(C2742)</f>
        <v>2000</v>
      </c>
      <c r="D2741" s="84">
        <f>SUM(D2742)</f>
        <v>2000</v>
      </c>
      <c r="E2741" s="85">
        <f t="shared" si="2585"/>
        <v>1</v>
      </c>
      <c r="F2741" s="83">
        <f>SUM(F2742)</f>
        <v>0</v>
      </c>
      <c r="G2741" s="84">
        <f>SUM(G2742)</f>
        <v>0</v>
      </c>
      <c r="H2741" s="85">
        <f t="shared" si="2586"/>
        <v>0</v>
      </c>
      <c r="I2741" s="83">
        <f>SUM(I2742)</f>
        <v>2000</v>
      </c>
      <c r="J2741" s="86">
        <f>SUM(J2742)</f>
        <v>2000</v>
      </c>
      <c r="K2741" s="87">
        <f t="shared" si="2587"/>
        <v>1</v>
      </c>
      <c r="L2741" s="83">
        <f>SUM(L2742)</f>
        <v>0</v>
      </c>
      <c r="M2741" s="86">
        <f>SUM(M2742)</f>
        <v>0</v>
      </c>
      <c r="N2741" s="88">
        <f>SUM(N2742)</f>
        <v>0</v>
      </c>
      <c r="O2741" s="83">
        <f>SUM(O2742)</f>
        <v>0</v>
      </c>
      <c r="P2741" s="88">
        <f>SUM(P2742)</f>
        <v>0</v>
      </c>
      <c r="Q2741" s="177">
        <f t="shared" si="2588"/>
        <v>0</v>
      </c>
      <c r="R2741" s="88">
        <f>SUM(R2742)</f>
        <v>0</v>
      </c>
      <c r="S2741" s="88">
        <f>SUM(S2742)</f>
        <v>0</v>
      </c>
      <c r="T2741" s="178">
        <f t="shared" si="2600"/>
        <v>0</v>
      </c>
      <c r="U2741" s="157"/>
      <c r="V2741" s="83">
        <f>SUM(V2742)</f>
        <v>0</v>
      </c>
      <c r="W2741" s="88">
        <f>SUM(W2742)</f>
        <v>0</v>
      </c>
      <c r="X2741" s="177">
        <f t="shared" si="2589"/>
        <v>0</v>
      </c>
      <c r="Y2741" s="88">
        <f>SUM(Y2742)</f>
        <v>0</v>
      </c>
      <c r="Z2741" s="88">
        <f>SUM(Z2742)</f>
        <v>0</v>
      </c>
      <c r="AA2741" s="178">
        <f t="shared" si="2601"/>
        <v>0</v>
      </c>
      <c r="AB2741" s="157"/>
      <c r="AC2741" s="83">
        <f>SUM(AC2742)</f>
        <v>0</v>
      </c>
      <c r="AD2741" s="88">
        <f>SUM(AD2742)</f>
        <v>0</v>
      </c>
      <c r="AE2741" s="177">
        <f t="shared" si="2590"/>
        <v>0</v>
      </c>
      <c r="AF2741" s="88">
        <f>SUM(AF2742)</f>
        <v>0</v>
      </c>
      <c r="AG2741" s="88">
        <f>SUM(AG2742)</f>
        <v>0</v>
      </c>
      <c r="AH2741" s="178">
        <f t="shared" si="2602"/>
        <v>0</v>
      </c>
      <c r="AJ2741" s="84">
        <f t="shared" ref="AJ2741:AU2741" si="2604">SUM(AJ2742)</f>
        <v>0</v>
      </c>
      <c r="AK2741" s="86">
        <f t="shared" si="2604"/>
        <v>0</v>
      </c>
      <c r="AL2741" s="88">
        <f t="shared" si="2604"/>
        <v>0</v>
      </c>
      <c r="AM2741" s="86">
        <f t="shared" si="2604"/>
        <v>0</v>
      </c>
      <c r="AN2741" s="88">
        <f t="shared" si="2604"/>
        <v>0</v>
      </c>
      <c r="AO2741" s="86">
        <f t="shared" si="2604"/>
        <v>0</v>
      </c>
      <c r="AP2741" s="88">
        <f t="shared" si="2604"/>
        <v>0</v>
      </c>
      <c r="AQ2741" s="86">
        <f t="shared" si="2604"/>
        <v>0</v>
      </c>
      <c r="AR2741" s="88">
        <f t="shared" si="2604"/>
        <v>0</v>
      </c>
      <c r="AS2741" s="86">
        <f t="shared" si="2604"/>
        <v>0</v>
      </c>
      <c r="AT2741" s="88">
        <f t="shared" si="2604"/>
        <v>0</v>
      </c>
      <c r="AU2741" s="86">
        <f t="shared" si="2604"/>
        <v>0</v>
      </c>
      <c r="AV2741" s="86">
        <f t="shared" si="2592"/>
        <v>0</v>
      </c>
      <c r="AW2741" s="93">
        <f t="shared" si="2593"/>
        <v>0</v>
      </c>
      <c r="AY2741" s="86">
        <f t="shared" si="2594"/>
        <v>0</v>
      </c>
      <c r="AZ2741" s="86">
        <f t="shared" si="2595"/>
        <v>0</v>
      </c>
      <c r="BA2741" s="86">
        <f t="shared" si="2596"/>
        <v>0</v>
      </c>
      <c r="BB2741" s="86">
        <f t="shared" si="2597"/>
        <v>0</v>
      </c>
      <c r="BC2741" s="86">
        <f t="shared" si="2598"/>
        <v>0</v>
      </c>
      <c r="BD2741" s="86">
        <f t="shared" si="2599"/>
        <v>0</v>
      </c>
    </row>
    <row r="2742" spans="2:56" x14ac:dyDescent="0.3">
      <c r="B2742" s="169" t="s">
        <v>120</v>
      </c>
      <c r="C2742" s="248">
        <v>2000</v>
      </c>
      <c r="D2742" s="249">
        <v>2000</v>
      </c>
      <c r="E2742" s="172">
        <f t="shared" si="2585"/>
        <v>1</v>
      </c>
      <c r="F2742" s="248">
        <v>0</v>
      </c>
      <c r="G2742" s="249">
        <v>0</v>
      </c>
      <c r="H2742" s="172">
        <f t="shared" si="2586"/>
        <v>0</v>
      </c>
      <c r="I2742" s="248">
        <v>2000</v>
      </c>
      <c r="J2742" s="250">
        <v>2000</v>
      </c>
      <c r="K2742" s="174">
        <f t="shared" si="2587"/>
        <v>1</v>
      </c>
      <c r="L2742" s="248"/>
      <c r="M2742" s="250">
        <v>0</v>
      </c>
      <c r="N2742" s="251">
        <v>0</v>
      </c>
      <c r="O2742" s="248"/>
      <c r="P2742" s="251"/>
      <c r="Q2742" s="166">
        <f t="shared" si="2588"/>
        <v>0</v>
      </c>
      <c r="R2742" s="251"/>
      <c r="S2742" s="251"/>
      <c r="T2742" s="167">
        <f t="shared" si="2600"/>
        <v>0</v>
      </c>
      <c r="U2742" s="157"/>
      <c r="V2742" s="248"/>
      <c r="W2742" s="251"/>
      <c r="X2742" s="166">
        <f t="shared" si="2589"/>
        <v>0</v>
      </c>
      <c r="Y2742" s="251"/>
      <c r="Z2742" s="251"/>
      <c r="AA2742" s="167">
        <f t="shared" si="2601"/>
        <v>0</v>
      </c>
      <c r="AB2742" s="157"/>
      <c r="AC2742" s="248"/>
      <c r="AD2742" s="251"/>
      <c r="AE2742" s="166">
        <f t="shared" si="2590"/>
        <v>0</v>
      </c>
      <c r="AF2742" s="251"/>
      <c r="AG2742" s="251"/>
      <c r="AH2742" s="167">
        <f t="shared" si="2602"/>
        <v>0</v>
      </c>
      <c r="AJ2742" s="252"/>
      <c r="AK2742" s="253"/>
      <c r="AL2742" s="254"/>
      <c r="AM2742" s="253"/>
      <c r="AN2742" s="254"/>
      <c r="AO2742" s="253"/>
      <c r="AP2742" s="254"/>
      <c r="AQ2742" s="253"/>
      <c r="AR2742" s="254"/>
      <c r="AS2742" s="253"/>
      <c r="AT2742" s="254"/>
      <c r="AU2742" s="253"/>
      <c r="AV2742" s="163">
        <f t="shared" si="2592"/>
        <v>0</v>
      </c>
      <c r="AW2742" s="168">
        <f t="shared" si="2593"/>
        <v>0</v>
      </c>
      <c r="AY2742" s="163">
        <f t="shared" si="2594"/>
        <v>0</v>
      </c>
      <c r="AZ2742" s="163">
        <f t="shared" si="2595"/>
        <v>0</v>
      </c>
      <c r="BA2742" s="163">
        <f t="shared" si="2596"/>
        <v>0</v>
      </c>
      <c r="BB2742" s="163">
        <f t="shared" si="2597"/>
        <v>0</v>
      </c>
      <c r="BC2742" s="163">
        <f t="shared" si="2598"/>
        <v>0</v>
      </c>
      <c r="BD2742" s="163">
        <f t="shared" si="2599"/>
        <v>0</v>
      </c>
    </row>
    <row r="2743" spans="2:56" x14ac:dyDescent="0.3">
      <c r="B2743" s="179" t="s">
        <v>121</v>
      </c>
      <c r="C2743" s="83">
        <f>SUM(C2744:C2748)</f>
        <v>0</v>
      </c>
      <c r="D2743" s="84">
        <f>SUM(D2744:D2748)</f>
        <v>0</v>
      </c>
      <c r="E2743" s="85">
        <f t="shared" si="2585"/>
        <v>0</v>
      </c>
      <c r="F2743" s="83">
        <f>SUM(F2744:F2748)</f>
        <v>0</v>
      </c>
      <c r="G2743" s="84">
        <f>SUM(G2744:G2748)</f>
        <v>0</v>
      </c>
      <c r="H2743" s="85">
        <f t="shared" si="2586"/>
        <v>0</v>
      </c>
      <c r="I2743" s="83">
        <f>SUM(I2744:I2748)</f>
        <v>0</v>
      </c>
      <c r="J2743" s="86">
        <f>SUM(J2744:J2748)</f>
        <v>0</v>
      </c>
      <c r="K2743" s="87">
        <f t="shared" si="2587"/>
        <v>0</v>
      </c>
      <c r="L2743" s="83">
        <f>SUM(L2744:L2748)</f>
        <v>0</v>
      </c>
      <c r="M2743" s="86">
        <f>SUM(M2744:M2748)</f>
        <v>0</v>
      </c>
      <c r="N2743" s="88">
        <f>SUM(N2744:N2748)</f>
        <v>0</v>
      </c>
      <c r="O2743" s="83">
        <f>SUM(O2744:O2748)</f>
        <v>0</v>
      </c>
      <c r="P2743" s="88">
        <f>SUM(P2744:P2748)</f>
        <v>0</v>
      </c>
      <c r="Q2743" s="177">
        <f t="shared" si="2588"/>
        <v>0</v>
      </c>
      <c r="R2743" s="88">
        <f>SUM(R2744:R2748)</f>
        <v>0</v>
      </c>
      <c r="S2743" s="88">
        <f>SUM(S2744:S2748)</f>
        <v>0</v>
      </c>
      <c r="T2743" s="178">
        <f t="shared" si="2600"/>
        <v>0</v>
      </c>
      <c r="U2743" s="157"/>
      <c r="V2743" s="83">
        <f>SUM(V2744:V2748)</f>
        <v>0</v>
      </c>
      <c r="W2743" s="88">
        <f>SUM(W2744:W2748)</f>
        <v>0</v>
      </c>
      <c r="X2743" s="177">
        <f t="shared" si="2589"/>
        <v>0</v>
      </c>
      <c r="Y2743" s="88">
        <f>SUM(Y2744:Y2748)</f>
        <v>0</v>
      </c>
      <c r="Z2743" s="88">
        <f>SUM(Z2744:Z2748)</f>
        <v>0</v>
      </c>
      <c r="AA2743" s="178">
        <f t="shared" si="2601"/>
        <v>0</v>
      </c>
      <c r="AB2743" s="157"/>
      <c r="AC2743" s="83">
        <f>SUM(AC2744:AC2748)</f>
        <v>0</v>
      </c>
      <c r="AD2743" s="88">
        <f>SUM(AD2744:AD2748)</f>
        <v>0</v>
      </c>
      <c r="AE2743" s="177">
        <f t="shared" si="2590"/>
        <v>0</v>
      </c>
      <c r="AF2743" s="88">
        <f>SUM(AF2744:AF2748)</f>
        <v>0</v>
      </c>
      <c r="AG2743" s="88">
        <f>SUM(AG2744:AG2748)</f>
        <v>0</v>
      </c>
      <c r="AH2743" s="178">
        <f t="shared" si="2602"/>
        <v>0</v>
      </c>
      <c r="AJ2743" s="84">
        <f t="shared" ref="AJ2743:AU2743" si="2605">SUM(AJ2744:AJ2748)</f>
        <v>0</v>
      </c>
      <c r="AK2743" s="86">
        <f t="shared" si="2605"/>
        <v>0</v>
      </c>
      <c r="AL2743" s="88">
        <f t="shared" si="2605"/>
        <v>0</v>
      </c>
      <c r="AM2743" s="86">
        <f t="shared" si="2605"/>
        <v>0</v>
      </c>
      <c r="AN2743" s="88">
        <f t="shared" si="2605"/>
        <v>0</v>
      </c>
      <c r="AO2743" s="86">
        <f t="shared" si="2605"/>
        <v>0</v>
      </c>
      <c r="AP2743" s="88">
        <f t="shared" si="2605"/>
        <v>0</v>
      </c>
      <c r="AQ2743" s="86">
        <f t="shared" si="2605"/>
        <v>0</v>
      </c>
      <c r="AR2743" s="88">
        <f t="shared" si="2605"/>
        <v>0</v>
      </c>
      <c r="AS2743" s="86">
        <f t="shared" si="2605"/>
        <v>0</v>
      </c>
      <c r="AT2743" s="88">
        <f t="shared" si="2605"/>
        <v>0</v>
      </c>
      <c r="AU2743" s="86">
        <f t="shared" si="2605"/>
        <v>0</v>
      </c>
      <c r="AV2743" s="86">
        <f t="shared" si="2592"/>
        <v>0</v>
      </c>
      <c r="AW2743" s="93">
        <f t="shared" si="2593"/>
        <v>0</v>
      </c>
      <c r="AY2743" s="86">
        <f t="shared" si="2594"/>
        <v>0</v>
      </c>
      <c r="AZ2743" s="86">
        <f t="shared" si="2595"/>
        <v>0</v>
      </c>
      <c r="BA2743" s="86">
        <f t="shared" si="2596"/>
        <v>0</v>
      </c>
      <c r="BB2743" s="86">
        <f t="shared" si="2597"/>
        <v>0</v>
      </c>
      <c r="BC2743" s="86">
        <f t="shared" si="2598"/>
        <v>0</v>
      </c>
      <c r="BD2743" s="86">
        <f t="shared" si="2599"/>
        <v>0</v>
      </c>
    </row>
    <row r="2744" spans="2:56" x14ac:dyDescent="0.3">
      <c r="B2744" s="169" t="s">
        <v>122</v>
      </c>
      <c r="C2744" s="248">
        <v>0</v>
      </c>
      <c r="D2744" s="249">
        <v>0</v>
      </c>
      <c r="E2744" s="172">
        <f t="shared" si="2585"/>
        <v>0</v>
      </c>
      <c r="F2744" s="248">
        <v>0</v>
      </c>
      <c r="G2744" s="249">
        <v>0</v>
      </c>
      <c r="H2744" s="172">
        <f t="shared" si="2586"/>
        <v>0</v>
      </c>
      <c r="I2744" s="248"/>
      <c r="J2744" s="250"/>
      <c r="K2744" s="174">
        <f t="shared" si="2587"/>
        <v>0</v>
      </c>
      <c r="L2744" s="248"/>
      <c r="M2744" s="250"/>
      <c r="N2744" s="251"/>
      <c r="O2744" s="248"/>
      <c r="P2744" s="251"/>
      <c r="Q2744" s="166">
        <f t="shared" si="2588"/>
        <v>0</v>
      </c>
      <c r="R2744" s="251"/>
      <c r="S2744" s="251"/>
      <c r="T2744" s="167">
        <f t="shared" si="2600"/>
        <v>0</v>
      </c>
      <c r="U2744" s="157"/>
      <c r="V2744" s="248"/>
      <c r="W2744" s="251"/>
      <c r="X2744" s="166">
        <f t="shared" si="2589"/>
        <v>0</v>
      </c>
      <c r="Y2744" s="251"/>
      <c r="Z2744" s="251"/>
      <c r="AA2744" s="167">
        <f t="shared" si="2601"/>
        <v>0</v>
      </c>
      <c r="AB2744" s="157"/>
      <c r="AC2744" s="248"/>
      <c r="AD2744" s="251"/>
      <c r="AE2744" s="166">
        <f t="shared" si="2590"/>
        <v>0</v>
      </c>
      <c r="AF2744" s="251"/>
      <c r="AG2744" s="251"/>
      <c r="AH2744" s="167">
        <f t="shared" si="2602"/>
        <v>0</v>
      </c>
      <c r="AJ2744" s="252"/>
      <c r="AK2744" s="253"/>
      <c r="AL2744" s="254"/>
      <c r="AM2744" s="253"/>
      <c r="AN2744" s="254"/>
      <c r="AO2744" s="253"/>
      <c r="AP2744" s="254"/>
      <c r="AQ2744" s="253"/>
      <c r="AR2744" s="254"/>
      <c r="AS2744" s="253"/>
      <c r="AT2744" s="254"/>
      <c r="AU2744" s="253"/>
      <c r="AV2744" s="163">
        <f t="shared" si="2592"/>
        <v>0</v>
      </c>
      <c r="AW2744" s="168">
        <f t="shared" si="2593"/>
        <v>0</v>
      </c>
      <c r="AY2744" s="163">
        <f t="shared" si="2594"/>
        <v>0</v>
      </c>
      <c r="AZ2744" s="163">
        <f t="shared" si="2595"/>
        <v>0</v>
      </c>
      <c r="BA2744" s="163">
        <f t="shared" si="2596"/>
        <v>0</v>
      </c>
      <c r="BB2744" s="163">
        <f t="shared" si="2597"/>
        <v>0</v>
      </c>
      <c r="BC2744" s="163">
        <f t="shared" si="2598"/>
        <v>0</v>
      </c>
      <c r="BD2744" s="163">
        <f t="shared" si="2599"/>
        <v>0</v>
      </c>
    </row>
    <row r="2745" spans="2:56" x14ac:dyDescent="0.3">
      <c r="B2745" s="169" t="s">
        <v>123</v>
      </c>
      <c r="C2745" s="248">
        <v>0</v>
      </c>
      <c r="D2745" s="249">
        <v>0</v>
      </c>
      <c r="E2745" s="172">
        <f t="shared" si="2585"/>
        <v>0</v>
      </c>
      <c r="F2745" s="248">
        <v>0</v>
      </c>
      <c r="G2745" s="249">
        <v>0</v>
      </c>
      <c r="H2745" s="172">
        <f t="shared" si="2586"/>
        <v>0</v>
      </c>
      <c r="I2745" s="248"/>
      <c r="J2745" s="250"/>
      <c r="K2745" s="174">
        <f t="shared" si="2587"/>
        <v>0</v>
      </c>
      <c r="L2745" s="248"/>
      <c r="M2745" s="250"/>
      <c r="N2745" s="251"/>
      <c r="O2745" s="248"/>
      <c r="P2745" s="251"/>
      <c r="Q2745" s="166">
        <f t="shared" si="2588"/>
        <v>0</v>
      </c>
      <c r="R2745" s="251"/>
      <c r="S2745" s="251"/>
      <c r="T2745" s="167">
        <f t="shared" si="2600"/>
        <v>0</v>
      </c>
      <c r="U2745" s="157"/>
      <c r="V2745" s="248"/>
      <c r="W2745" s="251"/>
      <c r="X2745" s="166">
        <f t="shared" si="2589"/>
        <v>0</v>
      </c>
      <c r="Y2745" s="251"/>
      <c r="Z2745" s="251"/>
      <c r="AA2745" s="167">
        <f t="shared" si="2601"/>
        <v>0</v>
      </c>
      <c r="AB2745" s="157"/>
      <c r="AC2745" s="248"/>
      <c r="AD2745" s="251"/>
      <c r="AE2745" s="166">
        <f t="shared" si="2590"/>
        <v>0</v>
      </c>
      <c r="AF2745" s="251"/>
      <c r="AG2745" s="251"/>
      <c r="AH2745" s="167">
        <f t="shared" si="2602"/>
        <v>0</v>
      </c>
      <c r="AJ2745" s="252"/>
      <c r="AK2745" s="253"/>
      <c r="AL2745" s="254"/>
      <c r="AM2745" s="253"/>
      <c r="AN2745" s="254"/>
      <c r="AO2745" s="253"/>
      <c r="AP2745" s="254"/>
      <c r="AQ2745" s="253"/>
      <c r="AR2745" s="254"/>
      <c r="AS2745" s="253"/>
      <c r="AT2745" s="254"/>
      <c r="AU2745" s="253"/>
      <c r="AV2745" s="163">
        <f t="shared" si="2592"/>
        <v>0</v>
      </c>
      <c r="AW2745" s="168">
        <f t="shared" si="2593"/>
        <v>0</v>
      </c>
      <c r="AY2745" s="163">
        <f t="shared" si="2594"/>
        <v>0</v>
      </c>
      <c r="AZ2745" s="163">
        <f t="shared" si="2595"/>
        <v>0</v>
      </c>
      <c r="BA2745" s="163">
        <f t="shared" si="2596"/>
        <v>0</v>
      </c>
      <c r="BB2745" s="163">
        <f t="shared" si="2597"/>
        <v>0</v>
      </c>
      <c r="BC2745" s="163">
        <f t="shared" si="2598"/>
        <v>0</v>
      </c>
      <c r="BD2745" s="163">
        <f t="shared" si="2599"/>
        <v>0</v>
      </c>
    </row>
    <row r="2746" spans="2:56" x14ac:dyDescent="0.3">
      <c r="B2746" s="169" t="s">
        <v>124</v>
      </c>
      <c r="C2746" s="248">
        <v>0</v>
      </c>
      <c r="D2746" s="249">
        <v>0</v>
      </c>
      <c r="E2746" s="172">
        <f t="shared" si="2585"/>
        <v>0</v>
      </c>
      <c r="F2746" s="248">
        <v>0</v>
      </c>
      <c r="G2746" s="249">
        <v>0</v>
      </c>
      <c r="H2746" s="172">
        <f t="shared" si="2586"/>
        <v>0</v>
      </c>
      <c r="I2746" s="248"/>
      <c r="J2746" s="250"/>
      <c r="K2746" s="174">
        <f t="shared" si="2587"/>
        <v>0</v>
      </c>
      <c r="L2746" s="248"/>
      <c r="M2746" s="250"/>
      <c r="N2746" s="251"/>
      <c r="O2746" s="248"/>
      <c r="P2746" s="251"/>
      <c r="Q2746" s="166">
        <f t="shared" si="2588"/>
        <v>0</v>
      </c>
      <c r="R2746" s="251"/>
      <c r="S2746" s="251"/>
      <c r="T2746" s="167">
        <f t="shared" si="2600"/>
        <v>0</v>
      </c>
      <c r="U2746" s="157"/>
      <c r="V2746" s="248"/>
      <c r="W2746" s="251"/>
      <c r="X2746" s="166">
        <f t="shared" si="2589"/>
        <v>0</v>
      </c>
      <c r="Y2746" s="251"/>
      <c r="Z2746" s="251"/>
      <c r="AA2746" s="167">
        <f t="shared" si="2601"/>
        <v>0</v>
      </c>
      <c r="AB2746" s="157"/>
      <c r="AC2746" s="248"/>
      <c r="AD2746" s="251"/>
      <c r="AE2746" s="166">
        <f t="shared" si="2590"/>
        <v>0</v>
      </c>
      <c r="AF2746" s="251"/>
      <c r="AG2746" s="251"/>
      <c r="AH2746" s="167">
        <f t="shared" si="2602"/>
        <v>0</v>
      </c>
      <c r="AJ2746" s="252"/>
      <c r="AK2746" s="253"/>
      <c r="AL2746" s="254"/>
      <c r="AM2746" s="253"/>
      <c r="AN2746" s="254"/>
      <c r="AO2746" s="253"/>
      <c r="AP2746" s="254"/>
      <c r="AQ2746" s="253"/>
      <c r="AR2746" s="254"/>
      <c r="AS2746" s="253"/>
      <c r="AT2746" s="254"/>
      <c r="AU2746" s="253"/>
      <c r="AV2746" s="163">
        <f t="shared" si="2592"/>
        <v>0</v>
      </c>
      <c r="AW2746" s="168">
        <f t="shared" si="2593"/>
        <v>0</v>
      </c>
      <c r="AY2746" s="163">
        <f t="shared" si="2594"/>
        <v>0</v>
      </c>
      <c r="AZ2746" s="163">
        <f t="shared" si="2595"/>
        <v>0</v>
      </c>
      <c r="BA2746" s="163">
        <f t="shared" si="2596"/>
        <v>0</v>
      </c>
      <c r="BB2746" s="163">
        <f t="shared" si="2597"/>
        <v>0</v>
      </c>
      <c r="BC2746" s="163">
        <f t="shared" si="2598"/>
        <v>0</v>
      </c>
      <c r="BD2746" s="163">
        <f t="shared" si="2599"/>
        <v>0</v>
      </c>
    </row>
    <row r="2747" spans="2:56" x14ac:dyDescent="0.3">
      <c r="B2747" s="169" t="s">
        <v>125</v>
      </c>
      <c r="C2747" s="248">
        <v>0</v>
      </c>
      <c r="D2747" s="249">
        <v>0</v>
      </c>
      <c r="E2747" s="172">
        <f t="shared" si="2585"/>
        <v>0</v>
      </c>
      <c r="F2747" s="248">
        <v>0</v>
      </c>
      <c r="G2747" s="249">
        <v>0</v>
      </c>
      <c r="H2747" s="172">
        <f t="shared" si="2586"/>
        <v>0</v>
      </c>
      <c r="I2747" s="248"/>
      <c r="J2747" s="250"/>
      <c r="K2747" s="174">
        <f t="shared" si="2587"/>
        <v>0</v>
      </c>
      <c r="L2747" s="248"/>
      <c r="M2747" s="250"/>
      <c r="N2747" s="251"/>
      <c r="O2747" s="248"/>
      <c r="P2747" s="251"/>
      <c r="Q2747" s="166">
        <f t="shared" si="2588"/>
        <v>0</v>
      </c>
      <c r="R2747" s="251"/>
      <c r="S2747" s="251"/>
      <c r="T2747" s="167">
        <f t="shared" si="2600"/>
        <v>0</v>
      </c>
      <c r="U2747" s="157"/>
      <c r="V2747" s="248"/>
      <c r="W2747" s="251"/>
      <c r="X2747" s="166">
        <f t="shared" si="2589"/>
        <v>0</v>
      </c>
      <c r="Y2747" s="251"/>
      <c r="Z2747" s="251"/>
      <c r="AA2747" s="167">
        <f t="shared" si="2601"/>
        <v>0</v>
      </c>
      <c r="AB2747" s="157"/>
      <c r="AC2747" s="248"/>
      <c r="AD2747" s="251"/>
      <c r="AE2747" s="166">
        <f t="shared" si="2590"/>
        <v>0</v>
      </c>
      <c r="AF2747" s="251"/>
      <c r="AG2747" s="251"/>
      <c r="AH2747" s="167">
        <f t="shared" si="2602"/>
        <v>0</v>
      </c>
      <c r="AJ2747" s="252"/>
      <c r="AK2747" s="253"/>
      <c r="AL2747" s="254"/>
      <c r="AM2747" s="253"/>
      <c r="AN2747" s="254"/>
      <c r="AO2747" s="253"/>
      <c r="AP2747" s="254"/>
      <c r="AQ2747" s="253"/>
      <c r="AR2747" s="254"/>
      <c r="AS2747" s="253"/>
      <c r="AT2747" s="254"/>
      <c r="AU2747" s="253"/>
      <c r="AV2747" s="163">
        <f t="shared" si="2592"/>
        <v>0</v>
      </c>
      <c r="AW2747" s="168">
        <f t="shared" si="2593"/>
        <v>0</v>
      </c>
      <c r="AY2747" s="163">
        <f t="shared" si="2594"/>
        <v>0</v>
      </c>
      <c r="AZ2747" s="163">
        <f t="shared" si="2595"/>
        <v>0</v>
      </c>
      <c r="BA2747" s="163">
        <f t="shared" si="2596"/>
        <v>0</v>
      </c>
      <c r="BB2747" s="163">
        <f t="shared" si="2597"/>
        <v>0</v>
      </c>
      <c r="BC2747" s="163">
        <f t="shared" si="2598"/>
        <v>0</v>
      </c>
      <c r="BD2747" s="163">
        <f t="shared" si="2599"/>
        <v>0</v>
      </c>
    </row>
    <row r="2748" spans="2:56" x14ac:dyDescent="0.3">
      <c r="B2748" s="169" t="s">
        <v>126</v>
      </c>
      <c r="C2748" s="248">
        <v>0</v>
      </c>
      <c r="D2748" s="249">
        <v>0</v>
      </c>
      <c r="E2748" s="172">
        <f t="shared" si="2585"/>
        <v>0</v>
      </c>
      <c r="F2748" s="248">
        <v>0</v>
      </c>
      <c r="G2748" s="249">
        <v>0</v>
      </c>
      <c r="H2748" s="172">
        <f t="shared" si="2586"/>
        <v>0</v>
      </c>
      <c r="I2748" s="248"/>
      <c r="J2748" s="250"/>
      <c r="K2748" s="174">
        <f t="shared" si="2587"/>
        <v>0</v>
      </c>
      <c r="L2748" s="248"/>
      <c r="M2748" s="250"/>
      <c r="N2748" s="251"/>
      <c r="O2748" s="248"/>
      <c r="P2748" s="251"/>
      <c r="Q2748" s="166">
        <f t="shared" si="2588"/>
        <v>0</v>
      </c>
      <c r="R2748" s="251"/>
      <c r="S2748" s="251"/>
      <c r="T2748" s="167">
        <f t="shared" si="2600"/>
        <v>0</v>
      </c>
      <c r="U2748" s="157"/>
      <c r="V2748" s="248"/>
      <c r="W2748" s="251"/>
      <c r="X2748" s="166">
        <f t="shared" si="2589"/>
        <v>0</v>
      </c>
      <c r="Y2748" s="251"/>
      <c r="Z2748" s="251"/>
      <c r="AA2748" s="167">
        <f t="shared" si="2601"/>
        <v>0</v>
      </c>
      <c r="AB2748" s="157"/>
      <c r="AC2748" s="248"/>
      <c r="AD2748" s="251"/>
      <c r="AE2748" s="166">
        <f t="shared" si="2590"/>
        <v>0</v>
      </c>
      <c r="AF2748" s="251"/>
      <c r="AG2748" s="251"/>
      <c r="AH2748" s="167">
        <f t="shared" si="2602"/>
        <v>0</v>
      </c>
      <c r="AJ2748" s="252"/>
      <c r="AK2748" s="253"/>
      <c r="AL2748" s="254"/>
      <c r="AM2748" s="253"/>
      <c r="AN2748" s="254"/>
      <c r="AO2748" s="253"/>
      <c r="AP2748" s="254"/>
      <c r="AQ2748" s="253"/>
      <c r="AR2748" s="254"/>
      <c r="AS2748" s="253"/>
      <c r="AT2748" s="254"/>
      <c r="AU2748" s="253"/>
      <c r="AV2748" s="163">
        <f t="shared" si="2592"/>
        <v>0</v>
      </c>
      <c r="AW2748" s="168">
        <f t="shared" si="2593"/>
        <v>0</v>
      </c>
      <c r="AY2748" s="163">
        <f t="shared" si="2594"/>
        <v>0</v>
      </c>
      <c r="AZ2748" s="163">
        <f t="shared" si="2595"/>
        <v>0</v>
      </c>
      <c r="BA2748" s="163">
        <f t="shared" si="2596"/>
        <v>0</v>
      </c>
      <c r="BB2748" s="163">
        <f t="shared" si="2597"/>
        <v>0</v>
      </c>
      <c r="BC2748" s="163">
        <f t="shared" si="2598"/>
        <v>0</v>
      </c>
      <c r="BD2748" s="163">
        <f t="shared" si="2599"/>
        <v>0</v>
      </c>
    </row>
    <row r="2749" spans="2:56" x14ac:dyDescent="0.3">
      <c r="B2749" s="179" t="s">
        <v>127</v>
      </c>
      <c r="C2749" s="83">
        <f>SUM(C2750)</f>
        <v>0</v>
      </c>
      <c r="D2749" s="84">
        <f>SUM(D2750)</f>
        <v>0</v>
      </c>
      <c r="E2749" s="85">
        <f t="shared" si="2585"/>
        <v>0</v>
      </c>
      <c r="F2749" s="83">
        <f>SUM(F2750)</f>
        <v>0</v>
      </c>
      <c r="G2749" s="84">
        <f>SUM(G2750)</f>
        <v>0</v>
      </c>
      <c r="H2749" s="85">
        <f t="shared" si="2586"/>
        <v>0</v>
      </c>
      <c r="I2749" s="83">
        <f>SUM(I2750)</f>
        <v>0</v>
      </c>
      <c r="J2749" s="86">
        <f>SUM(J2750)</f>
        <v>0</v>
      </c>
      <c r="K2749" s="87">
        <f t="shared" si="2587"/>
        <v>0</v>
      </c>
      <c r="L2749" s="83">
        <f>SUM(L2750)</f>
        <v>0</v>
      </c>
      <c r="M2749" s="86">
        <f>SUM(M2750)</f>
        <v>0</v>
      </c>
      <c r="N2749" s="88">
        <f>SUM(N2750)</f>
        <v>0</v>
      </c>
      <c r="O2749" s="83">
        <f>SUM(O2750)</f>
        <v>0</v>
      </c>
      <c r="P2749" s="88">
        <f>SUM(P2750)</f>
        <v>0</v>
      </c>
      <c r="Q2749" s="177">
        <f t="shared" si="2588"/>
        <v>0</v>
      </c>
      <c r="R2749" s="88">
        <f>SUM(R2750)</f>
        <v>0</v>
      </c>
      <c r="S2749" s="88">
        <f>SUM(S2750)</f>
        <v>0</v>
      </c>
      <c r="T2749" s="178">
        <f t="shared" si="2600"/>
        <v>0</v>
      </c>
      <c r="U2749" s="157"/>
      <c r="V2749" s="83">
        <f>SUM(V2750)</f>
        <v>0</v>
      </c>
      <c r="W2749" s="88">
        <f>SUM(W2750)</f>
        <v>0</v>
      </c>
      <c r="X2749" s="177">
        <f t="shared" si="2589"/>
        <v>0</v>
      </c>
      <c r="Y2749" s="88">
        <f>SUM(Y2750)</f>
        <v>0</v>
      </c>
      <c r="Z2749" s="88">
        <f>SUM(Z2750)</f>
        <v>0</v>
      </c>
      <c r="AA2749" s="178">
        <f t="shared" si="2601"/>
        <v>0</v>
      </c>
      <c r="AB2749" s="157"/>
      <c r="AC2749" s="83">
        <f>SUM(AC2750)</f>
        <v>0</v>
      </c>
      <c r="AD2749" s="88">
        <f>SUM(AD2750)</f>
        <v>0</v>
      </c>
      <c r="AE2749" s="177">
        <f t="shared" si="2590"/>
        <v>0</v>
      </c>
      <c r="AF2749" s="88">
        <f>SUM(AF2750)</f>
        <v>0</v>
      </c>
      <c r="AG2749" s="88">
        <f>SUM(AG2750)</f>
        <v>0</v>
      </c>
      <c r="AH2749" s="178">
        <f t="shared" si="2602"/>
        <v>0</v>
      </c>
      <c r="AJ2749" s="84">
        <f t="shared" ref="AJ2749:AU2749" si="2606">SUM(AJ2750)</f>
        <v>0</v>
      </c>
      <c r="AK2749" s="86">
        <f t="shared" si="2606"/>
        <v>0</v>
      </c>
      <c r="AL2749" s="88">
        <f t="shared" si="2606"/>
        <v>0</v>
      </c>
      <c r="AM2749" s="86">
        <f t="shared" si="2606"/>
        <v>0</v>
      </c>
      <c r="AN2749" s="88">
        <f t="shared" si="2606"/>
        <v>0</v>
      </c>
      <c r="AO2749" s="86">
        <f t="shared" si="2606"/>
        <v>0</v>
      </c>
      <c r="AP2749" s="88">
        <f t="shared" si="2606"/>
        <v>0</v>
      </c>
      <c r="AQ2749" s="86">
        <f t="shared" si="2606"/>
        <v>0</v>
      </c>
      <c r="AR2749" s="88">
        <f t="shared" si="2606"/>
        <v>0</v>
      </c>
      <c r="AS2749" s="86">
        <f t="shared" si="2606"/>
        <v>0</v>
      </c>
      <c r="AT2749" s="88">
        <f t="shared" si="2606"/>
        <v>0</v>
      </c>
      <c r="AU2749" s="86">
        <f t="shared" si="2606"/>
        <v>0</v>
      </c>
      <c r="AV2749" s="86">
        <f t="shared" si="2592"/>
        <v>0</v>
      </c>
      <c r="AW2749" s="93">
        <f t="shared" si="2593"/>
        <v>0</v>
      </c>
      <c r="AY2749" s="86">
        <f t="shared" si="2594"/>
        <v>0</v>
      </c>
      <c r="AZ2749" s="86">
        <f t="shared" si="2595"/>
        <v>0</v>
      </c>
      <c r="BA2749" s="86">
        <f t="shared" si="2596"/>
        <v>0</v>
      </c>
      <c r="BB2749" s="86">
        <f t="shared" si="2597"/>
        <v>0</v>
      </c>
      <c r="BC2749" s="86">
        <f t="shared" si="2598"/>
        <v>0</v>
      </c>
      <c r="BD2749" s="86">
        <f t="shared" si="2599"/>
        <v>0</v>
      </c>
    </row>
    <row r="2750" spans="2:56" x14ac:dyDescent="0.3">
      <c r="B2750" s="169" t="s">
        <v>105</v>
      </c>
      <c r="C2750" s="248">
        <v>0</v>
      </c>
      <c r="D2750" s="249">
        <v>0</v>
      </c>
      <c r="E2750" s="172">
        <f t="shared" si="2585"/>
        <v>0</v>
      </c>
      <c r="F2750" s="248">
        <v>0</v>
      </c>
      <c r="G2750" s="249">
        <v>0</v>
      </c>
      <c r="H2750" s="172">
        <f t="shared" si="2586"/>
        <v>0</v>
      </c>
      <c r="I2750" s="248"/>
      <c r="J2750" s="250"/>
      <c r="K2750" s="174">
        <f t="shared" si="2587"/>
        <v>0</v>
      </c>
      <c r="L2750" s="248"/>
      <c r="M2750" s="250"/>
      <c r="N2750" s="251"/>
      <c r="O2750" s="248"/>
      <c r="P2750" s="251"/>
      <c r="Q2750" s="166">
        <f t="shared" si="2588"/>
        <v>0</v>
      </c>
      <c r="R2750" s="251"/>
      <c r="S2750" s="251"/>
      <c r="T2750" s="167">
        <f t="shared" si="2600"/>
        <v>0</v>
      </c>
      <c r="U2750" s="157"/>
      <c r="V2750" s="248"/>
      <c r="W2750" s="251"/>
      <c r="X2750" s="166">
        <f t="shared" si="2589"/>
        <v>0</v>
      </c>
      <c r="Y2750" s="251"/>
      <c r="Z2750" s="251"/>
      <c r="AA2750" s="167">
        <f t="shared" si="2601"/>
        <v>0</v>
      </c>
      <c r="AB2750" s="157"/>
      <c r="AC2750" s="248"/>
      <c r="AD2750" s="251"/>
      <c r="AE2750" s="166">
        <f t="shared" si="2590"/>
        <v>0</v>
      </c>
      <c r="AF2750" s="251"/>
      <c r="AG2750" s="251"/>
      <c r="AH2750" s="167">
        <f t="shared" si="2602"/>
        <v>0</v>
      </c>
      <c r="AJ2750" s="252"/>
      <c r="AK2750" s="253"/>
      <c r="AL2750" s="254"/>
      <c r="AM2750" s="253"/>
      <c r="AN2750" s="254"/>
      <c r="AO2750" s="253"/>
      <c r="AP2750" s="254"/>
      <c r="AQ2750" s="253"/>
      <c r="AR2750" s="254"/>
      <c r="AS2750" s="253"/>
      <c r="AT2750" s="254"/>
      <c r="AU2750" s="253"/>
      <c r="AV2750" s="163">
        <f t="shared" si="2592"/>
        <v>0</v>
      </c>
      <c r="AW2750" s="168">
        <f t="shared" si="2593"/>
        <v>0</v>
      </c>
      <c r="AY2750" s="163">
        <f t="shared" si="2594"/>
        <v>0</v>
      </c>
      <c r="AZ2750" s="163">
        <f t="shared" si="2595"/>
        <v>0</v>
      </c>
      <c r="BA2750" s="163">
        <f t="shared" si="2596"/>
        <v>0</v>
      </c>
      <c r="BB2750" s="163">
        <f t="shared" si="2597"/>
        <v>0</v>
      </c>
      <c r="BC2750" s="163">
        <f t="shared" si="2598"/>
        <v>0</v>
      </c>
      <c r="BD2750" s="163">
        <f t="shared" si="2599"/>
        <v>0</v>
      </c>
    </row>
    <row r="2751" spans="2:56" x14ac:dyDescent="0.3">
      <c r="B2751" s="179" t="s">
        <v>128</v>
      </c>
      <c r="C2751" s="83">
        <f>SUM(C2752)</f>
        <v>0</v>
      </c>
      <c r="D2751" s="84">
        <f>SUM(D2752)</f>
        <v>0</v>
      </c>
      <c r="E2751" s="85">
        <f t="shared" si="2585"/>
        <v>0</v>
      </c>
      <c r="F2751" s="83">
        <f>SUM(F2752)</f>
        <v>0</v>
      </c>
      <c r="G2751" s="84">
        <f>SUM(G2752)</f>
        <v>0</v>
      </c>
      <c r="H2751" s="85">
        <f t="shared" si="2586"/>
        <v>0</v>
      </c>
      <c r="I2751" s="83">
        <f>SUM(I2752)</f>
        <v>0</v>
      </c>
      <c r="J2751" s="86">
        <f>SUM(J2752)</f>
        <v>0</v>
      </c>
      <c r="K2751" s="87">
        <f t="shared" si="2587"/>
        <v>0</v>
      </c>
      <c r="L2751" s="83">
        <f>SUM(L2752)</f>
        <v>0</v>
      </c>
      <c r="M2751" s="86">
        <f>SUM(M2752)</f>
        <v>0</v>
      </c>
      <c r="N2751" s="88">
        <f>SUM(N2752)</f>
        <v>0</v>
      </c>
      <c r="O2751" s="83">
        <f>SUM(O2752)</f>
        <v>0</v>
      </c>
      <c r="P2751" s="88">
        <f>SUM(P2752)</f>
        <v>0</v>
      </c>
      <c r="Q2751" s="177">
        <f t="shared" si="2588"/>
        <v>0</v>
      </c>
      <c r="R2751" s="88">
        <f>SUM(R2752)</f>
        <v>0</v>
      </c>
      <c r="S2751" s="88">
        <f>SUM(S2752)</f>
        <v>0</v>
      </c>
      <c r="T2751" s="178">
        <f t="shared" si="2600"/>
        <v>0</v>
      </c>
      <c r="U2751" s="157"/>
      <c r="V2751" s="83">
        <f>SUM(V2752)</f>
        <v>0</v>
      </c>
      <c r="W2751" s="88">
        <f>SUM(W2752)</f>
        <v>0</v>
      </c>
      <c r="X2751" s="177">
        <f t="shared" si="2589"/>
        <v>0</v>
      </c>
      <c r="Y2751" s="88">
        <f>SUM(Y2752)</f>
        <v>0</v>
      </c>
      <c r="Z2751" s="88">
        <f>SUM(Z2752)</f>
        <v>0</v>
      </c>
      <c r="AA2751" s="178">
        <f t="shared" si="2601"/>
        <v>0</v>
      </c>
      <c r="AB2751" s="157"/>
      <c r="AC2751" s="83">
        <f>SUM(AC2752)</f>
        <v>0</v>
      </c>
      <c r="AD2751" s="88">
        <f>SUM(AD2752)</f>
        <v>0</v>
      </c>
      <c r="AE2751" s="177">
        <f t="shared" si="2590"/>
        <v>0</v>
      </c>
      <c r="AF2751" s="88">
        <f>SUM(AF2752)</f>
        <v>0</v>
      </c>
      <c r="AG2751" s="88">
        <f>SUM(AG2752)</f>
        <v>0</v>
      </c>
      <c r="AH2751" s="178">
        <f t="shared" si="2602"/>
        <v>0</v>
      </c>
      <c r="AJ2751" s="84">
        <f t="shared" ref="AJ2751:AU2751" si="2607">SUM(AJ2752)</f>
        <v>0</v>
      </c>
      <c r="AK2751" s="86">
        <f t="shared" si="2607"/>
        <v>0</v>
      </c>
      <c r="AL2751" s="88">
        <f t="shared" si="2607"/>
        <v>0</v>
      </c>
      <c r="AM2751" s="86">
        <f t="shared" si="2607"/>
        <v>0</v>
      </c>
      <c r="AN2751" s="88">
        <f t="shared" si="2607"/>
        <v>0</v>
      </c>
      <c r="AO2751" s="86">
        <f t="shared" si="2607"/>
        <v>0</v>
      </c>
      <c r="AP2751" s="88">
        <f t="shared" si="2607"/>
        <v>0</v>
      </c>
      <c r="AQ2751" s="86">
        <f t="shared" si="2607"/>
        <v>0</v>
      </c>
      <c r="AR2751" s="88">
        <f t="shared" si="2607"/>
        <v>0</v>
      </c>
      <c r="AS2751" s="86">
        <f t="shared" si="2607"/>
        <v>0</v>
      </c>
      <c r="AT2751" s="88">
        <f t="shared" si="2607"/>
        <v>0</v>
      </c>
      <c r="AU2751" s="86">
        <f t="shared" si="2607"/>
        <v>0</v>
      </c>
      <c r="AV2751" s="86">
        <f t="shared" si="2592"/>
        <v>0</v>
      </c>
      <c r="AW2751" s="93">
        <f t="shared" si="2593"/>
        <v>0</v>
      </c>
      <c r="AY2751" s="86">
        <f t="shared" si="2594"/>
        <v>0</v>
      </c>
      <c r="AZ2751" s="86">
        <f t="shared" si="2595"/>
        <v>0</v>
      </c>
      <c r="BA2751" s="86">
        <f t="shared" si="2596"/>
        <v>0</v>
      </c>
      <c r="BB2751" s="86">
        <f t="shared" si="2597"/>
        <v>0</v>
      </c>
      <c r="BC2751" s="86">
        <f t="shared" si="2598"/>
        <v>0</v>
      </c>
      <c r="BD2751" s="86">
        <f t="shared" si="2599"/>
        <v>0</v>
      </c>
    </row>
    <row r="2752" spans="2:56" x14ac:dyDescent="0.3">
      <c r="B2752" s="169" t="s">
        <v>105</v>
      </c>
      <c r="C2752" s="248">
        <v>0</v>
      </c>
      <c r="D2752" s="249">
        <v>0</v>
      </c>
      <c r="E2752" s="172">
        <f t="shared" si="2585"/>
        <v>0</v>
      </c>
      <c r="F2752" s="248">
        <v>0</v>
      </c>
      <c r="G2752" s="249">
        <v>0</v>
      </c>
      <c r="H2752" s="172">
        <f t="shared" si="2586"/>
        <v>0</v>
      </c>
      <c r="I2752" s="248"/>
      <c r="J2752" s="250"/>
      <c r="K2752" s="174">
        <f t="shared" si="2587"/>
        <v>0</v>
      </c>
      <c r="L2752" s="248"/>
      <c r="M2752" s="250"/>
      <c r="N2752" s="251"/>
      <c r="O2752" s="248"/>
      <c r="P2752" s="251"/>
      <c r="Q2752" s="166">
        <f t="shared" si="2588"/>
        <v>0</v>
      </c>
      <c r="R2752" s="251"/>
      <c r="S2752" s="251"/>
      <c r="T2752" s="167">
        <f t="shared" si="2600"/>
        <v>0</v>
      </c>
      <c r="U2752" s="157"/>
      <c r="V2752" s="248"/>
      <c r="W2752" s="251"/>
      <c r="X2752" s="166">
        <f t="shared" si="2589"/>
        <v>0</v>
      </c>
      <c r="Y2752" s="251"/>
      <c r="Z2752" s="251"/>
      <c r="AA2752" s="167">
        <f t="shared" si="2601"/>
        <v>0</v>
      </c>
      <c r="AB2752" s="157"/>
      <c r="AC2752" s="248"/>
      <c r="AD2752" s="251"/>
      <c r="AE2752" s="166">
        <f t="shared" si="2590"/>
        <v>0</v>
      </c>
      <c r="AF2752" s="251"/>
      <c r="AG2752" s="251"/>
      <c r="AH2752" s="167">
        <f t="shared" si="2602"/>
        <v>0</v>
      </c>
      <c r="AJ2752" s="252"/>
      <c r="AK2752" s="253"/>
      <c r="AL2752" s="254"/>
      <c r="AM2752" s="253"/>
      <c r="AN2752" s="254"/>
      <c r="AO2752" s="253"/>
      <c r="AP2752" s="254"/>
      <c r="AQ2752" s="253"/>
      <c r="AR2752" s="254"/>
      <c r="AS2752" s="253"/>
      <c r="AT2752" s="254"/>
      <c r="AU2752" s="253"/>
      <c r="AV2752" s="163">
        <f t="shared" si="2592"/>
        <v>0</v>
      </c>
      <c r="AW2752" s="168">
        <f t="shared" si="2593"/>
        <v>0</v>
      </c>
      <c r="AY2752" s="163">
        <f t="shared" si="2594"/>
        <v>0</v>
      </c>
      <c r="AZ2752" s="163">
        <f t="shared" si="2595"/>
        <v>0</v>
      </c>
      <c r="BA2752" s="163">
        <f t="shared" si="2596"/>
        <v>0</v>
      </c>
      <c r="BB2752" s="163">
        <f t="shared" si="2597"/>
        <v>0</v>
      </c>
      <c r="BC2752" s="163">
        <f t="shared" si="2598"/>
        <v>0</v>
      </c>
      <c r="BD2752" s="163">
        <f t="shared" si="2599"/>
        <v>0</v>
      </c>
    </row>
    <row r="2753" spans="2:56" x14ac:dyDescent="0.3">
      <c r="B2753" s="179" t="s">
        <v>129</v>
      </c>
      <c r="C2753" s="83">
        <f>SUM(C2754)</f>
        <v>0</v>
      </c>
      <c r="D2753" s="84">
        <f>SUM(D2754)</f>
        <v>0</v>
      </c>
      <c r="E2753" s="85">
        <f t="shared" si="2585"/>
        <v>0</v>
      </c>
      <c r="F2753" s="83">
        <f>SUM(F2754)</f>
        <v>0</v>
      </c>
      <c r="G2753" s="84">
        <f>SUM(G2754)</f>
        <v>0</v>
      </c>
      <c r="H2753" s="85">
        <f t="shared" si="2586"/>
        <v>0</v>
      </c>
      <c r="I2753" s="83">
        <f>SUM(I2754)</f>
        <v>0</v>
      </c>
      <c r="J2753" s="86">
        <f>SUM(J2754)</f>
        <v>0</v>
      </c>
      <c r="K2753" s="87">
        <f t="shared" si="2587"/>
        <v>0</v>
      </c>
      <c r="L2753" s="83">
        <f>SUM(L2754)</f>
        <v>0</v>
      </c>
      <c r="M2753" s="86">
        <f>SUM(M2754)</f>
        <v>0</v>
      </c>
      <c r="N2753" s="88">
        <f>SUM(N2754)</f>
        <v>0</v>
      </c>
      <c r="O2753" s="83">
        <f>SUM(O2754)</f>
        <v>0</v>
      </c>
      <c r="P2753" s="88">
        <f>SUM(P2754)</f>
        <v>0</v>
      </c>
      <c r="Q2753" s="177">
        <f t="shared" si="2588"/>
        <v>0</v>
      </c>
      <c r="R2753" s="88">
        <f>SUM(R2754)</f>
        <v>0</v>
      </c>
      <c r="S2753" s="88">
        <f>SUM(S2754)</f>
        <v>0</v>
      </c>
      <c r="T2753" s="178">
        <f t="shared" si="2600"/>
        <v>0</v>
      </c>
      <c r="U2753" s="157"/>
      <c r="V2753" s="83">
        <f>SUM(V2754)</f>
        <v>0</v>
      </c>
      <c r="W2753" s="88">
        <f>SUM(W2754)</f>
        <v>0</v>
      </c>
      <c r="X2753" s="177">
        <f t="shared" si="2589"/>
        <v>0</v>
      </c>
      <c r="Y2753" s="88">
        <f>SUM(Y2754)</f>
        <v>0</v>
      </c>
      <c r="Z2753" s="88">
        <f>SUM(Z2754)</f>
        <v>0</v>
      </c>
      <c r="AA2753" s="178">
        <f t="shared" si="2601"/>
        <v>0</v>
      </c>
      <c r="AB2753" s="157"/>
      <c r="AC2753" s="83">
        <f>SUM(AC2754)</f>
        <v>0</v>
      </c>
      <c r="AD2753" s="88">
        <f>SUM(AD2754)</f>
        <v>0</v>
      </c>
      <c r="AE2753" s="177">
        <f t="shared" si="2590"/>
        <v>0</v>
      </c>
      <c r="AF2753" s="88">
        <f>SUM(AF2754)</f>
        <v>0</v>
      </c>
      <c r="AG2753" s="88">
        <f>SUM(AG2754)</f>
        <v>0</v>
      </c>
      <c r="AH2753" s="178">
        <f t="shared" si="2602"/>
        <v>0</v>
      </c>
      <c r="AJ2753" s="84">
        <f t="shared" ref="AJ2753:AU2753" si="2608">SUM(AJ2754)</f>
        <v>0</v>
      </c>
      <c r="AK2753" s="86">
        <f t="shared" si="2608"/>
        <v>0</v>
      </c>
      <c r="AL2753" s="88">
        <f t="shared" si="2608"/>
        <v>0</v>
      </c>
      <c r="AM2753" s="86">
        <f t="shared" si="2608"/>
        <v>0</v>
      </c>
      <c r="AN2753" s="88">
        <f t="shared" si="2608"/>
        <v>0</v>
      </c>
      <c r="AO2753" s="86">
        <f t="shared" si="2608"/>
        <v>0</v>
      </c>
      <c r="AP2753" s="88">
        <f t="shared" si="2608"/>
        <v>0</v>
      </c>
      <c r="AQ2753" s="86">
        <f t="shared" si="2608"/>
        <v>0</v>
      </c>
      <c r="AR2753" s="88">
        <f t="shared" si="2608"/>
        <v>0</v>
      </c>
      <c r="AS2753" s="86">
        <f t="shared" si="2608"/>
        <v>0</v>
      </c>
      <c r="AT2753" s="88">
        <f t="shared" si="2608"/>
        <v>0</v>
      </c>
      <c r="AU2753" s="86">
        <f t="shared" si="2608"/>
        <v>0</v>
      </c>
      <c r="AV2753" s="86">
        <f t="shared" si="2592"/>
        <v>0</v>
      </c>
      <c r="AW2753" s="93">
        <f t="shared" si="2593"/>
        <v>0</v>
      </c>
      <c r="AY2753" s="86">
        <f t="shared" si="2594"/>
        <v>0</v>
      </c>
      <c r="AZ2753" s="86">
        <f t="shared" si="2595"/>
        <v>0</v>
      </c>
      <c r="BA2753" s="86">
        <f t="shared" si="2596"/>
        <v>0</v>
      </c>
      <c r="BB2753" s="86">
        <f t="shared" si="2597"/>
        <v>0</v>
      </c>
      <c r="BC2753" s="86">
        <f t="shared" si="2598"/>
        <v>0</v>
      </c>
      <c r="BD2753" s="86">
        <f t="shared" si="2599"/>
        <v>0</v>
      </c>
    </row>
    <row r="2754" spans="2:56" x14ac:dyDescent="0.3">
      <c r="B2754" s="169" t="s">
        <v>105</v>
      </c>
      <c r="C2754" s="248">
        <v>0</v>
      </c>
      <c r="D2754" s="249">
        <v>0</v>
      </c>
      <c r="E2754" s="172">
        <f t="shared" si="2585"/>
        <v>0</v>
      </c>
      <c r="F2754" s="248">
        <v>0</v>
      </c>
      <c r="G2754" s="249">
        <v>0</v>
      </c>
      <c r="H2754" s="172">
        <f t="shared" si="2586"/>
        <v>0</v>
      </c>
      <c r="I2754" s="248"/>
      <c r="J2754" s="250"/>
      <c r="K2754" s="174">
        <f t="shared" si="2587"/>
        <v>0</v>
      </c>
      <c r="L2754" s="248"/>
      <c r="M2754" s="250"/>
      <c r="N2754" s="251"/>
      <c r="O2754" s="248"/>
      <c r="P2754" s="251"/>
      <c r="Q2754" s="166">
        <f t="shared" si="2588"/>
        <v>0</v>
      </c>
      <c r="R2754" s="251"/>
      <c r="S2754" s="251"/>
      <c r="T2754" s="167">
        <f t="shared" si="2600"/>
        <v>0</v>
      </c>
      <c r="U2754" s="157"/>
      <c r="V2754" s="248"/>
      <c r="W2754" s="251"/>
      <c r="X2754" s="166">
        <f t="shared" si="2589"/>
        <v>0</v>
      </c>
      <c r="Y2754" s="251"/>
      <c r="Z2754" s="251"/>
      <c r="AA2754" s="167">
        <f t="shared" si="2601"/>
        <v>0</v>
      </c>
      <c r="AB2754" s="157"/>
      <c r="AC2754" s="248"/>
      <c r="AD2754" s="251"/>
      <c r="AE2754" s="166">
        <f t="shared" si="2590"/>
        <v>0</v>
      </c>
      <c r="AF2754" s="251"/>
      <c r="AG2754" s="251"/>
      <c r="AH2754" s="167">
        <f t="shared" si="2602"/>
        <v>0</v>
      </c>
      <c r="AJ2754" s="252"/>
      <c r="AK2754" s="253"/>
      <c r="AL2754" s="254"/>
      <c r="AM2754" s="253"/>
      <c r="AN2754" s="254"/>
      <c r="AO2754" s="253"/>
      <c r="AP2754" s="254"/>
      <c r="AQ2754" s="253"/>
      <c r="AR2754" s="254"/>
      <c r="AS2754" s="253"/>
      <c r="AT2754" s="254"/>
      <c r="AU2754" s="253"/>
      <c r="AV2754" s="163">
        <f t="shared" si="2592"/>
        <v>0</v>
      </c>
      <c r="AW2754" s="168">
        <f t="shared" si="2593"/>
        <v>0</v>
      </c>
      <c r="AY2754" s="163">
        <f t="shared" si="2594"/>
        <v>0</v>
      </c>
      <c r="AZ2754" s="163">
        <f t="shared" si="2595"/>
        <v>0</v>
      </c>
      <c r="BA2754" s="163">
        <f t="shared" si="2596"/>
        <v>0</v>
      </c>
      <c r="BB2754" s="163">
        <f t="shared" si="2597"/>
        <v>0</v>
      </c>
      <c r="BC2754" s="163">
        <f t="shared" si="2598"/>
        <v>0</v>
      </c>
      <c r="BD2754" s="163">
        <f t="shared" si="2599"/>
        <v>0</v>
      </c>
    </row>
    <row r="2755" spans="2:56" x14ac:dyDescent="0.3">
      <c r="B2755" s="179" t="s">
        <v>130</v>
      </c>
      <c r="C2755" s="83">
        <f>SUM(C2756)</f>
        <v>0</v>
      </c>
      <c r="D2755" s="84">
        <f>SUM(D2756)</f>
        <v>0</v>
      </c>
      <c r="E2755" s="85">
        <f t="shared" si="2585"/>
        <v>0</v>
      </c>
      <c r="F2755" s="83">
        <f>SUM(F2756)</f>
        <v>0</v>
      </c>
      <c r="G2755" s="84">
        <f>SUM(G2756)</f>
        <v>0</v>
      </c>
      <c r="H2755" s="85">
        <f t="shared" si="2586"/>
        <v>0</v>
      </c>
      <c r="I2755" s="83">
        <f>SUM(I2756)</f>
        <v>0</v>
      </c>
      <c r="J2755" s="86">
        <f>SUM(J2756)</f>
        <v>0</v>
      </c>
      <c r="K2755" s="87">
        <f t="shared" si="2587"/>
        <v>0</v>
      </c>
      <c r="L2755" s="83">
        <f>SUM(L2756)</f>
        <v>0</v>
      </c>
      <c r="M2755" s="86">
        <f>SUM(M2756)</f>
        <v>0</v>
      </c>
      <c r="N2755" s="88">
        <f>SUM(N2756)</f>
        <v>0</v>
      </c>
      <c r="O2755" s="83">
        <f>SUM(O2756)</f>
        <v>0</v>
      </c>
      <c r="P2755" s="88">
        <f>SUM(P2756)</f>
        <v>0</v>
      </c>
      <c r="Q2755" s="177">
        <f t="shared" si="2588"/>
        <v>0</v>
      </c>
      <c r="R2755" s="88">
        <f>SUM(R2756)</f>
        <v>0</v>
      </c>
      <c r="S2755" s="88">
        <f>SUM(S2756)</f>
        <v>0</v>
      </c>
      <c r="T2755" s="178">
        <f t="shared" si="2600"/>
        <v>0</v>
      </c>
      <c r="U2755" s="157"/>
      <c r="V2755" s="83">
        <f>SUM(V2756)</f>
        <v>0</v>
      </c>
      <c r="W2755" s="88">
        <f>SUM(W2756)</f>
        <v>0</v>
      </c>
      <c r="X2755" s="177">
        <f t="shared" si="2589"/>
        <v>0</v>
      </c>
      <c r="Y2755" s="88">
        <f>SUM(Y2756)</f>
        <v>0</v>
      </c>
      <c r="Z2755" s="88">
        <f>SUM(Z2756)</f>
        <v>0</v>
      </c>
      <c r="AA2755" s="178">
        <f t="shared" si="2601"/>
        <v>0</v>
      </c>
      <c r="AB2755" s="157"/>
      <c r="AC2755" s="83">
        <f>SUM(AC2756)</f>
        <v>0</v>
      </c>
      <c r="AD2755" s="88">
        <f>SUM(AD2756)</f>
        <v>0</v>
      </c>
      <c r="AE2755" s="177">
        <f t="shared" si="2590"/>
        <v>0</v>
      </c>
      <c r="AF2755" s="88">
        <f>SUM(AF2756)</f>
        <v>0</v>
      </c>
      <c r="AG2755" s="88">
        <f>SUM(AG2756)</f>
        <v>0</v>
      </c>
      <c r="AH2755" s="178">
        <f t="shared" si="2602"/>
        <v>0</v>
      </c>
      <c r="AJ2755" s="84">
        <f t="shared" ref="AJ2755:AU2755" si="2609">SUM(AJ2756)</f>
        <v>0</v>
      </c>
      <c r="AK2755" s="86">
        <f t="shared" si="2609"/>
        <v>0</v>
      </c>
      <c r="AL2755" s="88">
        <f t="shared" si="2609"/>
        <v>0</v>
      </c>
      <c r="AM2755" s="86">
        <f t="shared" si="2609"/>
        <v>0</v>
      </c>
      <c r="AN2755" s="88">
        <f t="shared" si="2609"/>
        <v>0</v>
      </c>
      <c r="AO2755" s="86">
        <f t="shared" si="2609"/>
        <v>0</v>
      </c>
      <c r="AP2755" s="88">
        <f t="shared" si="2609"/>
        <v>0</v>
      </c>
      <c r="AQ2755" s="86">
        <f t="shared" si="2609"/>
        <v>0</v>
      </c>
      <c r="AR2755" s="88">
        <f t="shared" si="2609"/>
        <v>0</v>
      </c>
      <c r="AS2755" s="86">
        <f t="shared" si="2609"/>
        <v>0</v>
      </c>
      <c r="AT2755" s="88">
        <f t="shared" si="2609"/>
        <v>0</v>
      </c>
      <c r="AU2755" s="86">
        <f t="shared" si="2609"/>
        <v>0</v>
      </c>
      <c r="AV2755" s="86">
        <f t="shared" si="2592"/>
        <v>0</v>
      </c>
      <c r="AW2755" s="93">
        <f t="shared" si="2593"/>
        <v>0</v>
      </c>
      <c r="AY2755" s="86">
        <f t="shared" si="2594"/>
        <v>0</v>
      </c>
      <c r="AZ2755" s="86">
        <f t="shared" si="2595"/>
        <v>0</v>
      </c>
      <c r="BA2755" s="86">
        <f t="shared" si="2596"/>
        <v>0</v>
      </c>
      <c r="BB2755" s="86">
        <f t="shared" si="2597"/>
        <v>0</v>
      </c>
      <c r="BC2755" s="86">
        <f t="shared" si="2598"/>
        <v>0</v>
      </c>
      <c r="BD2755" s="86">
        <f t="shared" si="2599"/>
        <v>0</v>
      </c>
    </row>
    <row r="2756" spans="2:56" x14ac:dyDescent="0.3">
      <c r="B2756" s="169" t="s">
        <v>105</v>
      </c>
      <c r="C2756" s="248">
        <v>0</v>
      </c>
      <c r="D2756" s="249">
        <v>0</v>
      </c>
      <c r="E2756" s="172">
        <f t="shared" si="2585"/>
        <v>0</v>
      </c>
      <c r="F2756" s="248">
        <v>0</v>
      </c>
      <c r="G2756" s="249">
        <v>0</v>
      </c>
      <c r="H2756" s="172">
        <f t="shared" si="2586"/>
        <v>0</v>
      </c>
      <c r="I2756" s="248"/>
      <c r="J2756" s="250"/>
      <c r="K2756" s="174">
        <f t="shared" si="2587"/>
        <v>0</v>
      </c>
      <c r="L2756" s="248"/>
      <c r="M2756" s="250"/>
      <c r="N2756" s="251"/>
      <c r="O2756" s="248"/>
      <c r="P2756" s="251"/>
      <c r="Q2756" s="166">
        <f t="shared" si="2588"/>
        <v>0</v>
      </c>
      <c r="R2756" s="251"/>
      <c r="S2756" s="251"/>
      <c r="T2756" s="167">
        <f t="shared" si="2600"/>
        <v>0</v>
      </c>
      <c r="U2756" s="157"/>
      <c r="V2756" s="248"/>
      <c r="W2756" s="251"/>
      <c r="X2756" s="166">
        <f t="shared" si="2589"/>
        <v>0</v>
      </c>
      <c r="Y2756" s="251"/>
      <c r="Z2756" s="251"/>
      <c r="AA2756" s="167">
        <f t="shared" si="2601"/>
        <v>0</v>
      </c>
      <c r="AB2756" s="157"/>
      <c r="AC2756" s="248"/>
      <c r="AD2756" s="251"/>
      <c r="AE2756" s="166">
        <f t="shared" si="2590"/>
        <v>0</v>
      </c>
      <c r="AF2756" s="251"/>
      <c r="AG2756" s="251"/>
      <c r="AH2756" s="167">
        <f t="shared" si="2602"/>
        <v>0</v>
      </c>
      <c r="AJ2756" s="252"/>
      <c r="AK2756" s="253"/>
      <c r="AL2756" s="254"/>
      <c r="AM2756" s="253"/>
      <c r="AN2756" s="254"/>
      <c r="AO2756" s="253"/>
      <c r="AP2756" s="254"/>
      <c r="AQ2756" s="253"/>
      <c r="AR2756" s="254"/>
      <c r="AS2756" s="253"/>
      <c r="AT2756" s="254"/>
      <c r="AU2756" s="253"/>
      <c r="AV2756" s="163">
        <f t="shared" si="2592"/>
        <v>0</v>
      </c>
      <c r="AW2756" s="168">
        <f t="shared" si="2593"/>
        <v>0</v>
      </c>
      <c r="AY2756" s="163">
        <f t="shared" si="2594"/>
        <v>0</v>
      </c>
      <c r="AZ2756" s="163">
        <f t="shared" si="2595"/>
        <v>0</v>
      </c>
      <c r="BA2756" s="163">
        <f t="shared" si="2596"/>
        <v>0</v>
      </c>
      <c r="BB2756" s="163">
        <f t="shared" si="2597"/>
        <v>0</v>
      </c>
      <c r="BC2756" s="163">
        <f t="shared" si="2598"/>
        <v>0</v>
      </c>
      <c r="BD2756" s="163">
        <f t="shared" si="2599"/>
        <v>0</v>
      </c>
    </row>
    <row r="2757" spans="2:56" x14ac:dyDescent="0.3">
      <c r="B2757" s="179" t="s">
        <v>131</v>
      </c>
      <c r="C2757" s="83">
        <f>SUM(C2758)</f>
        <v>0</v>
      </c>
      <c r="D2757" s="84">
        <f>SUM(D2758)</f>
        <v>0</v>
      </c>
      <c r="E2757" s="85">
        <f t="shared" si="2585"/>
        <v>0</v>
      </c>
      <c r="F2757" s="83">
        <f>SUM(F2758)</f>
        <v>0</v>
      </c>
      <c r="G2757" s="84">
        <f>SUM(G2758)</f>
        <v>0</v>
      </c>
      <c r="H2757" s="85">
        <f t="shared" si="2586"/>
        <v>0</v>
      </c>
      <c r="I2757" s="83">
        <f>SUM(I2758)</f>
        <v>0</v>
      </c>
      <c r="J2757" s="86">
        <f>SUM(J2758)</f>
        <v>0</v>
      </c>
      <c r="K2757" s="87">
        <f t="shared" si="2587"/>
        <v>0</v>
      </c>
      <c r="L2757" s="83">
        <f>SUM(L2758)</f>
        <v>0</v>
      </c>
      <c r="M2757" s="86">
        <f>SUM(M2758)</f>
        <v>0</v>
      </c>
      <c r="N2757" s="88">
        <f>SUM(N2758)</f>
        <v>0</v>
      </c>
      <c r="O2757" s="83">
        <f>SUM(O2758)</f>
        <v>0</v>
      </c>
      <c r="P2757" s="88">
        <f>SUM(P2758)</f>
        <v>0</v>
      </c>
      <c r="Q2757" s="177">
        <f t="shared" si="2588"/>
        <v>0</v>
      </c>
      <c r="R2757" s="88">
        <f>SUM(R2758)</f>
        <v>0</v>
      </c>
      <c r="S2757" s="88">
        <f>SUM(S2758)</f>
        <v>0</v>
      </c>
      <c r="T2757" s="178">
        <f t="shared" si="2600"/>
        <v>0</v>
      </c>
      <c r="U2757" s="157"/>
      <c r="V2757" s="83">
        <f>SUM(V2758)</f>
        <v>0</v>
      </c>
      <c r="W2757" s="88">
        <f>SUM(W2758)</f>
        <v>0</v>
      </c>
      <c r="X2757" s="177">
        <f t="shared" si="2589"/>
        <v>0</v>
      </c>
      <c r="Y2757" s="88">
        <f>SUM(Y2758)</f>
        <v>0</v>
      </c>
      <c r="Z2757" s="88">
        <f>SUM(Z2758)</f>
        <v>0</v>
      </c>
      <c r="AA2757" s="178">
        <f t="shared" si="2601"/>
        <v>0</v>
      </c>
      <c r="AB2757" s="157"/>
      <c r="AC2757" s="83">
        <f>SUM(AC2758)</f>
        <v>0</v>
      </c>
      <c r="AD2757" s="88">
        <f>SUM(AD2758)</f>
        <v>0</v>
      </c>
      <c r="AE2757" s="177">
        <f t="shared" si="2590"/>
        <v>0</v>
      </c>
      <c r="AF2757" s="88">
        <f>SUM(AF2758)</f>
        <v>0</v>
      </c>
      <c r="AG2757" s="88">
        <f>SUM(AG2758)</f>
        <v>0</v>
      </c>
      <c r="AH2757" s="178">
        <f t="shared" si="2602"/>
        <v>0</v>
      </c>
      <c r="AJ2757" s="84">
        <f t="shared" ref="AJ2757:AU2757" si="2610">SUM(AJ2758)</f>
        <v>0</v>
      </c>
      <c r="AK2757" s="86">
        <f t="shared" si="2610"/>
        <v>0</v>
      </c>
      <c r="AL2757" s="88">
        <f t="shared" si="2610"/>
        <v>0</v>
      </c>
      <c r="AM2757" s="86">
        <f t="shared" si="2610"/>
        <v>0</v>
      </c>
      <c r="AN2757" s="88">
        <f t="shared" si="2610"/>
        <v>0</v>
      </c>
      <c r="AO2757" s="86">
        <f t="shared" si="2610"/>
        <v>0</v>
      </c>
      <c r="AP2757" s="88">
        <f t="shared" si="2610"/>
        <v>0</v>
      </c>
      <c r="AQ2757" s="86">
        <f t="shared" si="2610"/>
        <v>0</v>
      </c>
      <c r="AR2757" s="88">
        <f t="shared" si="2610"/>
        <v>0</v>
      </c>
      <c r="AS2757" s="86">
        <f t="shared" si="2610"/>
        <v>0</v>
      </c>
      <c r="AT2757" s="88">
        <f t="shared" si="2610"/>
        <v>0</v>
      </c>
      <c r="AU2757" s="86">
        <f t="shared" si="2610"/>
        <v>0</v>
      </c>
      <c r="AV2757" s="86">
        <f t="shared" si="2592"/>
        <v>0</v>
      </c>
      <c r="AW2757" s="93">
        <f t="shared" si="2593"/>
        <v>0</v>
      </c>
      <c r="AY2757" s="86">
        <f t="shared" si="2594"/>
        <v>0</v>
      </c>
      <c r="AZ2757" s="86">
        <f t="shared" si="2595"/>
        <v>0</v>
      </c>
      <c r="BA2757" s="86">
        <f t="shared" si="2596"/>
        <v>0</v>
      </c>
      <c r="BB2757" s="86">
        <f t="shared" si="2597"/>
        <v>0</v>
      </c>
      <c r="BC2757" s="86">
        <f t="shared" si="2598"/>
        <v>0</v>
      </c>
      <c r="BD2757" s="86">
        <f t="shared" si="2599"/>
        <v>0</v>
      </c>
    </row>
    <row r="2758" spans="2:56" x14ac:dyDescent="0.3">
      <c r="B2758" s="169" t="s">
        <v>105</v>
      </c>
      <c r="C2758" s="248">
        <v>0</v>
      </c>
      <c r="D2758" s="249">
        <v>0</v>
      </c>
      <c r="E2758" s="172">
        <f t="shared" si="2585"/>
        <v>0</v>
      </c>
      <c r="F2758" s="248">
        <v>0</v>
      </c>
      <c r="G2758" s="249">
        <v>0</v>
      </c>
      <c r="H2758" s="172">
        <f t="shared" si="2586"/>
        <v>0</v>
      </c>
      <c r="I2758" s="248"/>
      <c r="J2758" s="250"/>
      <c r="K2758" s="174">
        <f t="shared" si="2587"/>
        <v>0</v>
      </c>
      <c r="L2758" s="248"/>
      <c r="M2758" s="250"/>
      <c r="N2758" s="251"/>
      <c r="O2758" s="248"/>
      <c r="P2758" s="251"/>
      <c r="Q2758" s="166">
        <f t="shared" si="2588"/>
        <v>0</v>
      </c>
      <c r="R2758" s="251"/>
      <c r="S2758" s="251"/>
      <c r="T2758" s="167">
        <f t="shared" si="2600"/>
        <v>0</v>
      </c>
      <c r="U2758" s="157"/>
      <c r="V2758" s="248"/>
      <c r="W2758" s="251"/>
      <c r="X2758" s="166">
        <f t="shared" si="2589"/>
        <v>0</v>
      </c>
      <c r="Y2758" s="251"/>
      <c r="Z2758" s="251"/>
      <c r="AA2758" s="167">
        <f t="shared" si="2601"/>
        <v>0</v>
      </c>
      <c r="AB2758" s="157"/>
      <c r="AC2758" s="248"/>
      <c r="AD2758" s="251"/>
      <c r="AE2758" s="166">
        <f t="shared" si="2590"/>
        <v>0</v>
      </c>
      <c r="AF2758" s="251"/>
      <c r="AG2758" s="251"/>
      <c r="AH2758" s="167">
        <f t="shared" si="2602"/>
        <v>0</v>
      </c>
      <c r="AJ2758" s="252"/>
      <c r="AK2758" s="253"/>
      <c r="AL2758" s="254"/>
      <c r="AM2758" s="253"/>
      <c r="AN2758" s="254"/>
      <c r="AO2758" s="253"/>
      <c r="AP2758" s="254"/>
      <c r="AQ2758" s="253"/>
      <c r="AR2758" s="254"/>
      <c r="AS2758" s="253"/>
      <c r="AT2758" s="254"/>
      <c r="AU2758" s="253"/>
      <c r="AV2758" s="163">
        <f t="shared" si="2592"/>
        <v>0</v>
      </c>
      <c r="AW2758" s="168">
        <f t="shared" si="2593"/>
        <v>0</v>
      </c>
      <c r="AY2758" s="163">
        <f t="shared" si="2594"/>
        <v>0</v>
      </c>
      <c r="AZ2758" s="163">
        <f t="shared" si="2595"/>
        <v>0</v>
      </c>
      <c r="BA2758" s="163">
        <f t="shared" si="2596"/>
        <v>0</v>
      </c>
      <c r="BB2758" s="163">
        <f t="shared" si="2597"/>
        <v>0</v>
      </c>
      <c r="BC2758" s="163">
        <f t="shared" si="2598"/>
        <v>0</v>
      </c>
      <c r="BD2758" s="163">
        <f t="shared" si="2599"/>
        <v>0</v>
      </c>
    </row>
    <row r="2759" spans="2:56" x14ac:dyDescent="0.3">
      <c r="B2759" s="179" t="s">
        <v>132</v>
      </c>
      <c r="C2759" s="83">
        <f>SUM(C2760)</f>
        <v>0</v>
      </c>
      <c r="D2759" s="84">
        <f>SUM(D2760)</f>
        <v>0</v>
      </c>
      <c r="E2759" s="85">
        <f t="shared" si="2585"/>
        <v>0</v>
      </c>
      <c r="F2759" s="83">
        <f>SUM(F2760)</f>
        <v>0</v>
      </c>
      <c r="G2759" s="84">
        <f>SUM(G2760)</f>
        <v>0</v>
      </c>
      <c r="H2759" s="85">
        <f t="shared" si="2586"/>
        <v>0</v>
      </c>
      <c r="I2759" s="83">
        <f>SUM(I2760)</f>
        <v>0</v>
      </c>
      <c r="J2759" s="86">
        <f>SUM(J2760)</f>
        <v>0</v>
      </c>
      <c r="K2759" s="87">
        <f t="shared" si="2587"/>
        <v>0</v>
      </c>
      <c r="L2759" s="83">
        <f>SUM(L2760)</f>
        <v>0</v>
      </c>
      <c r="M2759" s="86">
        <f>SUM(M2760)</f>
        <v>0</v>
      </c>
      <c r="N2759" s="88">
        <f>SUM(N2760)</f>
        <v>0</v>
      </c>
      <c r="O2759" s="83">
        <f>SUM(O2760)</f>
        <v>0</v>
      </c>
      <c r="P2759" s="88">
        <f>SUM(P2760)</f>
        <v>0</v>
      </c>
      <c r="Q2759" s="177">
        <f t="shared" si="2588"/>
        <v>0</v>
      </c>
      <c r="R2759" s="88">
        <f>SUM(R2760)</f>
        <v>0</v>
      </c>
      <c r="S2759" s="88">
        <f>SUM(S2760)</f>
        <v>0</v>
      </c>
      <c r="T2759" s="178">
        <f t="shared" si="2600"/>
        <v>0</v>
      </c>
      <c r="U2759" s="157"/>
      <c r="V2759" s="83">
        <f>SUM(V2760)</f>
        <v>0</v>
      </c>
      <c r="W2759" s="88">
        <f>SUM(W2760)</f>
        <v>0</v>
      </c>
      <c r="X2759" s="177">
        <f t="shared" si="2589"/>
        <v>0</v>
      </c>
      <c r="Y2759" s="88">
        <f>SUM(Y2760)</f>
        <v>0</v>
      </c>
      <c r="Z2759" s="88">
        <f>SUM(Z2760)</f>
        <v>0</v>
      </c>
      <c r="AA2759" s="178">
        <f t="shared" si="2601"/>
        <v>0</v>
      </c>
      <c r="AB2759" s="157"/>
      <c r="AC2759" s="83">
        <f>SUM(AC2760)</f>
        <v>0</v>
      </c>
      <c r="AD2759" s="88">
        <f>SUM(AD2760)</f>
        <v>0</v>
      </c>
      <c r="AE2759" s="177">
        <f t="shared" si="2590"/>
        <v>0</v>
      </c>
      <c r="AF2759" s="88">
        <f>SUM(AF2760)</f>
        <v>0</v>
      </c>
      <c r="AG2759" s="88">
        <f>SUM(AG2760)</f>
        <v>0</v>
      </c>
      <c r="AH2759" s="178">
        <f t="shared" si="2602"/>
        <v>0</v>
      </c>
      <c r="AJ2759" s="84">
        <f t="shared" ref="AJ2759:AU2759" si="2611">SUM(AJ2760)</f>
        <v>0</v>
      </c>
      <c r="AK2759" s="86">
        <f t="shared" si="2611"/>
        <v>0</v>
      </c>
      <c r="AL2759" s="88">
        <f t="shared" si="2611"/>
        <v>0</v>
      </c>
      <c r="AM2759" s="86">
        <f t="shared" si="2611"/>
        <v>0</v>
      </c>
      <c r="AN2759" s="88">
        <f t="shared" si="2611"/>
        <v>0</v>
      </c>
      <c r="AO2759" s="86">
        <f t="shared" si="2611"/>
        <v>0</v>
      </c>
      <c r="AP2759" s="88">
        <f t="shared" si="2611"/>
        <v>0</v>
      </c>
      <c r="AQ2759" s="86">
        <f t="shared" si="2611"/>
        <v>0</v>
      </c>
      <c r="AR2759" s="88">
        <f t="shared" si="2611"/>
        <v>0</v>
      </c>
      <c r="AS2759" s="86">
        <f t="shared" si="2611"/>
        <v>0</v>
      </c>
      <c r="AT2759" s="88">
        <f t="shared" si="2611"/>
        <v>0</v>
      </c>
      <c r="AU2759" s="86">
        <f t="shared" si="2611"/>
        <v>0</v>
      </c>
      <c r="AV2759" s="86">
        <f t="shared" si="2592"/>
        <v>0</v>
      </c>
      <c r="AW2759" s="93">
        <f t="shared" si="2593"/>
        <v>0</v>
      </c>
      <c r="AY2759" s="86">
        <f t="shared" si="2594"/>
        <v>0</v>
      </c>
      <c r="AZ2759" s="86">
        <f t="shared" si="2595"/>
        <v>0</v>
      </c>
      <c r="BA2759" s="86">
        <f t="shared" si="2596"/>
        <v>0</v>
      </c>
      <c r="BB2759" s="86">
        <f t="shared" si="2597"/>
        <v>0</v>
      </c>
      <c r="BC2759" s="86">
        <f t="shared" si="2598"/>
        <v>0</v>
      </c>
      <c r="BD2759" s="86">
        <f t="shared" si="2599"/>
        <v>0</v>
      </c>
    </row>
    <row r="2760" spans="2:56" x14ac:dyDescent="0.3">
      <c r="B2760" s="169" t="s">
        <v>105</v>
      </c>
      <c r="C2760" s="248">
        <v>0</v>
      </c>
      <c r="D2760" s="249">
        <v>0</v>
      </c>
      <c r="E2760" s="172">
        <f t="shared" si="2585"/>
        <v>0</v>
      </c>
      <c r="F2760" s="248">
        <v>0</v>
      </c>
      <c r="G2760" s="249">
        <v>0</v>
      </c>
      <c r="H2760" s="172">
        <f t="shared" si="2586"/>
        <v>0</v>
      </c>
      <c r="I2760" s="248"/>
      <c r="J2760" s="250"/>
      <c r="K2760" s="174">
        <f t="shared" si="2587"/>
        <v>0</v>
      </c>
      <c r="L2760" s="248"/>
      <c r="M2760" s="250"/>
      <c r="N2760" s="251"/>
      <c r="O2760" s="248"/>
      <c r="P2760" s="251"/>
      <c r="Q2760" s="166">
        <f t="shared" si="2588"/>
        <v>0</v>
      </c>
      <c r="R2760" s="251"/>
      <c r="S2760" s="251"/>
      <c r="T2760" s="167">
        <f t="shared" si="2600"/>
        <v>0</v>
      </c>
      <c r="U2760" s="157"/>
      <c r="V2760" s="248"/>
      <c r="W2760" s="251"/>
      <c r="X2760" s="166">
        <f t="shared" si="2589"/>
        <v>0</v>
      </c>
      <c r="Y2760" s="251"/>
      <c r="Z2760" s="251"/>
      <c r="AA2760" s="167">
        <f t="shared" si="2601"/>
        <v>0</v>
      </c>
      <c r="AB2760" s="157"/>
      <c r="AC2760" s="248"/>
      <c r="AD2760" s="251"/>
      <c r="AE2760" s="166">
        <f t="shared" si="2590"/>
        <v>0</v>
      </c>
      <c r="AF2760" s="251"/>
      <c r="AG2760" s="251"/>
      <c r="AH2760" s="167">
        <f t="shared" si="2602"/>
        <v>0</v>
      </c>
      <c r="AJ2760" s="252"/>
      <c r="AK2760" s="253"/>
      <c r="AL2760" s="254"/>
      <c r="AM2760" s="253"/>
      <c r="AN2760" s="254"/>
      <c r="AO2760" s="253"/>
      <c r="AP2760" s="254"/>
      <c r="AQ2760" s="253"/>
      <c r="AR2760" s="254"/>
      <c r="AS2760" s="253"/>
      <c r="AT2760" s="254"/>
      <c r="AU2760" s="253"/>
      <c r="AV2760" s="163">
        <f t="shared" si="2592"/>
        <v>0</v>
      </c>
      <c r="AW2760" s="168">
        <f t="shared" si="2593"/>
        <v>0</v>
      </c>
      <c r="AY2760" s="163">
        <f t="shared" si="2594"/>
        <v>0</v>
      </c>
      <c r="AZ2760" s="163">
        <f t="shared" si="2595"/>
        <v>0</v>
      </c>
      <c r="BA2760" s="163">
        <f t="shared" si="2596"/>
        <v>0</v>
      </c>
      <c r="BB2760" s="163">
        <f t="shared" si="2597"/>
        <v>0</v>
      </c>
      <c r="BC2760" s="163">
        <f t="shared" si="2598"/>
        <v>0</v>
      </c>
      <c r="BD2760" s="163">
        <f t="shared" si="2599"/>
        <v>0</v>
      </c>
    </row>
    <row r="2761" spans="2:56" x14ac:dyDescent="0.3">
      <c r="B2761" s="179" t="s">
        <v>133</v>
      </c>
      <c r="C2761" s="83">
        <f>SUM(C2762)</f>
        <v>0</v>
      </c>
      <c r="D2761" s="84">
        <f>SUM(D2762)</f>
        <v>0</v>
      </c>
      <c r="E2761" s="85">
        <f t="shared" si="2585"/>
        <v>0</v>
      </c>
      <c r="F2761" s="83">
        <f>SUM(F2762)</f>
        <v>0</v>
      </c>
      <c r="G2761" s="84">
        <f>SUM(G2762)</f>
        <v>0</v>
      </c>
      <c r="H2761" s="85">
        <f t="shared" si="2586"/>
        <v>0</v>
      </c>
      <c r="I2761" s="83">
        <f>SUM(I2762)</f>
        <v>0</v>
      </c>
      <c r="J2761" s="86">
        <f>SUM(J2762)</f>
        <v>0</v>
      </c>
      <c r="K2761" s="87">
        <f t="shared" si="2587"/>
        <v>0</v>
      </c>
      <c r="L2761" s="83">
        <f>SUM(L2762)</f>
        <v>0</v>
      </c>
      <c r="M2761" s="86">
        <f>SUM(M2762)</f>
        <v>0</v>
      </c>
      <c r="N2761" s="88">
        <f>SUM(N2762)</f>
        <v>0</v>
      </c>
      <c r="O2761" s="83">
        <f>SUM(O2762)</f>
        <v>0</v>
      </c>
      <c r="P2761" s="88">
        <f>SUM(P2762)</f>
        <v>0</v>
      </c>
      <c r="Q2761" s="177">
        <f t="shared" si="2588"/>
        <v>0</v>
      </c>
      <c r="R2761" s="88">
        <f>SUM(R2762)</f>
        <v>0</v>
      </c>
      <c r="S2761" s="88">
        <f>SUM(S2762)</f>
        <v>0</v>
      </c>
      <c r="T2761" s="178">
        <f t="shared" si="2600"/>
        <v>0</v>
      </c>
      <c r="U2761" s="157"/>
      <c r="V2761" s="83">
        <f>SUM(V2762)</f>
        <v>0</v>
      </c>
      <c r="W2761" s="88">
        <f>SUM(W2762)</f>
        <v>0</v>
      </c>
      <c r="X2761" s="177">
        <f t="shared" si="2589"/>
        <v>0</v>
      </c>
      <c r="Y2761" s="88">
        <f>SUM(Y2762)</f>
        <v>0</v>
      </c>
      <c r="Z2761" s="88">
        <f>SUM(Z2762)</f>
        <v>0</v>
      </c>
      <c r="AA2761" s="178">
        <f t="shared" si="2601"/>
        <v>0</v>
      </c>
      <c r="AB2761" s="157"/>
      <c r="AC2761" s="83">
        <f>SUM(AC2762)</f>
        <v>0</v>
      </c>
      <c r="AD2761" s="88">
        <f>SUM(AD2762)</f>
        <v>0</v>
      </c>
      <c r="AE2761" s="177">
        <f t="shared" si="2590"/>
        <v>0</v>
      </c>
      <c r="AF2761" s="88">
        <f>SUM(AF2762)</f>
        <v>0</v>
      </c>
      <c r="AG2761" s="88">
        <f>SUM(AG2762)</f>
        <v>0</v>
      </c>
      <c r="AH2761" s="178">
        <f t="shared" si="2602"/>
        <v>0</v>
      </c>
      <c r="AJ2761" s="84">
        <f t="shared" ref="AJ2761:AU2761" si="2612">SUM(AJ2762)</f>
        <v>0</v>
      </c>
      <c r="AK2761" s="86">
        <f t="shared" si="2612"/>
        <v>0</v>
      </c>
      <c r="AL2761" s="88">
        <f t="shared" si="2612"/>
        <v>0</v>
      </c>
      <c r="AM2761" s="86">
        <f t="shared" si="2612"/>
        <v>0</v>
      </c>
      <c r="AN2761" s="88">
        <f t="shared" si="2612"/>
        <v>0</v>
      </c>
      <c r="AO2761" s="86">
        <f t="shared" si="2612"/>
        <v>0</v>
      </c>
      <c r="AP2761" s="88">
        <f t="shared" si="2612"/>
        <v>0</v>
      </c>
      <c r="AQ2761" s="86">
        <f t="shared" si="2612"/>
        <v>0</v>
      </c>
      <c r="AR2761" s="88">
        <f t="shared" si="2612"/>
        <v>0</v>
      </c>
      <c r="AS2761" s="86">
        <f t="shared" si="2612"/>
        <v>0</v>
      </c>
      <c r="AT2761" s="88">
        <f t="shared" si="2612"/>
        <v>0</v>
      </c>
      <c r="AU2761" s="86">
        <f t="shared" si="2612"/>
        <v>0</v>
      </c>
      <c r="AV2761" s="86">
        <f t="shared" si="2592"/>
        <v>0</v>
      </c>
      <c r="AW2761" s="93">
        <f t="shared" si="2593"/>
        <v>0</v>
      </c>
      <c r="AY2761" s="86">
        <f t="shared" si="2594"/>
        <v>0</v>
      </c>
      <c r="AZ2761" s="86">
        <f t="shared" si="2595"/>
        <v>0</v>
      </c>
      <c r="BA2761" s="86">
        <f t="shared" si="2596"/>
        <v>0</v>
      </c>
      <c r="BB2761" s="86">
        <f t="shared" si="2597"/>
        <v>0</v>
      </c>
      <c r="BC2761" s="86">
        <f t="shared" si="2598"/>
        <v>0</v>
      </c>
      <c r="BD2761" s="86">
        <f t="shared" si="2599"/>
        <v>0</v>
      </c>
    </row>
    <row r="2762" spans="2:56" x14ac:dyDescent="0.3">
      <c r="B2762" s="169" t="s">
        <v>105</v>
      </c>
      <c r="C2762" s="248">
        <v>0</v>
      </c>
      <c r="D2762" s="249">
        <v>0</v>
      </c>
      <c r="E2762" s="172">
        <f t="shared" si="2585"/>
        <v>0</v>
      </c>
      <c r="F2762" s="248">
        <v>0</v>
      </c>
      <c r="G2762" s="249">
        <v>0</v>
      </c>
      <c r="H2762" s="172">
        <f t="shared" si="2586"/>
        <v>0</v>
      </c>
      <c r="I2762" s="248"/>
      <c r="J2762" s="250"/>
      <c r="K2762" s="174">
        <f t="shared" si="2587"/>
        <v>0</v>
      </c>
      <c r="L2762" s="248"/>
      <c r="M2762" s="250"/>
      <c r="N2762" s="251"/>
      <c r="O2762" s="248"/>
      <c r="P2762" s="251"/>
      <c r="Q2762" s="166">
        <f t="shared" si="2588"/>
        <v>0</v>
      </c>
      <c r="R2762" s="251"/>
      <c r="S2762" s="251"/>
      <c r="T2762" s="167">
        <f t="shared" si="2600"/>
        <v>0</v>
      </c>
      <c r="U2762" s="157"/>
      <c r="V2762" s="248"/>
      <c r="W2762" s="251"/>
      <c r="X2762" s="166">
        <f t="shared" si="2589"/>
        <v>0</v>
      </c>
      <c r="Y2762" s="251"/>
      <c r="Z2762" s="251"/>
      <c r="AA2762" s="167">
        <f t="shared" si="2601"/>
        <v>0</v>
      </c>
      <c r="AB2762" s="157"/>
      <c r="AC2762" s="248"/>
      <c r="AD2762" s="251"/>
      <c r="AE2762" s="166">
        <f t="shared" si="2590"/>
        <v>0</v>
      </c>
      <c r="AF2762" s="251"/>
      <c r="AG2762" s="251"/>
      <c r="AH2762" s="167">
        <f t="shared" si="2602"/>
        <v>0</v>
      </c>
      <c r="AJ2762" s="252"/>
      <c r="AK2762" s="253"/>
      <c r="AL2762" s="254"/>
      <c r="AM2762" s="253"/>
      <c r="AN2762" s="254"/>
      <c r="AO2762" s="253"/>
      <c r="AP2762" s="254"/>
      <c r="AQ2762" s="253"/>
      <c r="AR2762" s="254"/>
      <c r="AS2762" s="253"/>
      <c r="AT2762" s="254"/>
      <c r="AU2762" s="253"/>
      <c r="AV2762" s="163">
        <f t="shared" si="2592"/>
        <v>0</v>
      </c>
      <c r="AW2762" s="168">
        <f t="shared" si="2593"/>
        <v>0</v>
      </c>
      <c r="AY2762" s="163">
        <f t="shared" si="2594"/>
        <v>0</v>
      </c>
      <c r="AZ2762" s="163">
        <f t="shared" si="2595"/>
        <v>0</v>
      </c>
      <c r="BA2762" s="163">
        <f t="shared" si="2596"/>
        <v>0</v>
      </c>
      <c r="BB2762" s="163">
        <f t="shared" si="2597"/>
        <v>0</v>
      </c>
      <c r="BC2762" s="163">
        <f t="shared" si="2598"/>
        <v>0</v>
      </c>
      <c r="BD2762" s="163">
        <f t="shared" si="2599"/>
        <v>0</v>
      </c>
    </row>
    <row r="2763" spans="2:56" x14ac:dyDescent="0.3">
      <c r="B2763" s="179" t="s">
        <v>134</v>
      </c>
      <c r="C2763" s="83">
        <f>SUM(C2764)</f>
        <v>0</v>
      </c>
      <c r="D2763" s="84">
        <f>SUM(D2764)</f>
        <v>0</v>
      </c>
      <c r="E2763" s="85">
        <f t="shared" si="2585"/>
        <v>0</v>
      </c>
      <c r="F2763" s="83">
        <f>SUM(F2764)</f>
        <v>0</v>
      </c>
      <c r="G2763" s="84">
        <f>SUM(G2764)</f>
        <v>0</v>
      </c>
      <c r="H2763" s="85">
        <f t="shared" si="2586"/>
        <v>0</v>
      </c>
      <c r="I2763" s="83">
        <f>SUM(I2764)</f>
        <v>0</v>
      </c>
      <c r="J2763" s="86">
        <f>SUM(J2764)</f>
        <v>0</v>
      </c>
      <c r="K2763" s="87">
        <f t="shared" si="2587"/>
        <v>0</v>
      </c>
      <c r="L2763" s="83">
        <f>SUM(L2764)</f>
        <v>0</v>
      </c>
      <c r="M2763" s="86">
        <f>SUM(M2764)</f>
        <v>0</v>
      </c>
      <c r="N2763" s="88">
        <f>SUM(N2764)</f>
        <v>0</v>
      </c>
      <c r="O2763" s="83">
        <f>SUM(O2764)</f>
        <v>0</v>
      </c>
      <c r="P2763" s="88">
        <f>SUM(P2764)</f>
        <v>0</v>
      </c>
      <c r="Q2763" s="177">
        <f t="shared" si="2588"/>
        <v>0</v>
      </c>
      <c r="R2763" s="88">
        <f>SUM(R2764)</f>
        <v>0</v>
      </c>
      <c r="S2763" s="88">
        <f>SUM(S2764)</f>
        <v>0</v>
      </c>
      <c r="T2763" s="178">
        <f t="shared" si="2600"/>
        <v>0</v>
      </c>
      <c r="U2763" s="157"/>
      <c r="V2763" s="83">
        <f>SUM(V2764)</f>
        <v>0</v>
      </c>
      <c r="W2763" s="88">
        <f>SUM(W2764)</f>
        <v>0</v>
      </c>
      <c r="X2763" s="177">
        <f t="shared" si="2589"/>
        <v>0</v>
      </c>
      <c r="Y2763" s="88">
        <f>SUM(Y2764)</f>
        <v>0</v>
      </c>
      <c r="Z2763" s="88">
        <f>SUM(Z2764)</f>
        <v>0</v>
      </c>
      <c r="AA2763" s="178">
        <f t="shared" si="2601"/>
        <v>0</v>
      </c>
      <c r="AB2763" s="157"/>
      <c r="AC2763" s="83">
        <f>SUM(AC2764)</f>
        <v>0</v>
      </c>
      <c r="AD2763" s="88">
        <f>SUM(AD2764)</f>
        <v>0</v>
      </c>
      <c r="AE2763" s="177">
        <f t="shared" si="2590"/>
        <v>0</v>
      </c>
      <c r="AF2763" s="88">
        <f>SUM(AF2764)</f>
        <v>0</v>
      </c>
      <c r="AG2763" s="88">
        <f>SUM(AG2764)</f>
        <v>0</v>
      </c>
      <c r="AH2763" s="178">
        <f t="shared" si="2602"/>
        <v>0</v>
      </c>
      <c r="AJ2763" s="84">
        <f t="shared" ref="AJ2763:AU2763" si="2613">SUM(AJ2764)</f>
        <v>0</v>
      </c>
      <c r="AK2763" s="86">
        <f t="shared" si="2613"/>
        <v>0</v>
      </c>
      <c r="AL2763" s="88">
        <f t="shared" si="2613"/>
        <v>0</v>
      </c>
      <c r="AM2763" s="86">
        <f t="shared" si="2613"/>
        <v>0</v>
      </c>
      <c r="AN2763" s="88">
        <f t="shared" si="2613"/>
        <v>0</v>
      </c>
      <c r="AO2763" s="86">
        <f t="shared" si="2613"/>
        <v>0</v>
      </c>
      <c r="AP2763" s="88">
        <f t="shared" si="2613"/>
        <v>0</v>
      </c>
      <c r="AQ2763" s="86">
        <f t="shared" si="2613"/>
        <v>0</v>
      </c>
      <c r="AR2763" s="88">
        <f t="shared" si="2613"/>
        <v>0</v>
      </c>
      <c r="AS2763" s="86">
        <f t="shared" si="2613"/>
        <v>0</v>
      </c>
      <c r="AT2763" s="88">
        <f t="shared" si="2613"/>
        <v>0</v>
      </c>
      <c r="AU2763" s="86">
        <f t="shared" si="2613"/>
        <v>0</v>
      </c>
      <c r="AV2763" s="86">
        <f t="shared" si="2592"/>
        <v>0</v>
      </c>
      <c r="AW2763" s="93">
        <f t="shared" si="2593"/>
        <v>0</v>
      </c>
      <c r="AY2763" s="86">
        <f t="shared" si="2594"/>
        <v>0</v>
      </c>
      <c r="AZ2763" s="86">
        <f t="shared" si="2595"/>
        <v>0</v>
      </c>
      <c r="BA2763" s="86">
        <f t="shared" si="2596"/>
        <v>0</v>
      </c>
      <c r="BB2763" s="86">
        <f t="shared" si="2597"/>
        <v>0</v>
      </c>
      <c r="BC2763" s="86">
        <f t="shared" si="2598"/>
        <v>0</v>
      </c>
      <c r="BD2763" s="86">
        <f t="shared" si="2599"/>
        <v>0</v>
      </c>
    </row>
    <row r="2764" spans="2:56" x14ac:dyDescent="0.3">
      <c r="B2764" s="169" t="s">
        <v>135</v>
      </c>
      <c r="C2764" s="248">
        <v>0</v>
      </c>
      <c r="D2764" s="249">
        <v>0</v>
      </c>
      <c r="E2764" s="172">
        <f t="shared" si="2585"/>
        <v>0</v>
      </c>
      <c r="F2764" s="248">
        <v>0</v>
      </c>
      <c r="G2764" s="249">
        <v>0</v>
      </c>
      <c r="H2764" s="172">
        <f t="shared" si="2586"/>
        <v>0</v>
      </c>
      <c r="I2764" s="248"/>
      <c r="J2764" s="250"/>
      <c r="K2764" s="174">
        <f t="shared" si="2587"/>
        <v>0</v>
      </c>
      <c r="L2764" s="248"/>
      <c r="M2764" s="250"/>
      <c r="N2764" s="251"/>
      <c r="O2764" s="248"/>
      <c r="P2764" s="251"/>
      <c r="Q2764" s="166">
        <f t="shared" si="2588"/>
        <v>0</v>
      </c>
      <c r="R2764" s="251"/>
      <c r="S2764" s="251"/>
      <c r="T2764" s="167">
        <f t="shared" si="2600"/>
        <v>0</v>
      </c>
      <c r="U2764" s="157"/>
      <c r="V2764" s="248"/>
      <c r="W2764" s="251"/>
      <c r="X2764" s="166">
        <f t="shared" si="2589"/>
        <v>0</v>
      </c>
      <c r="Y2764" s="251"/>
      <c r="Z2764" s="251"/>
      <c r="AA2764" s="167">
        <f t="shared" si="2601"/>
        <v>0</v>
      </c>
      <c r="AB2764" s="157"/>
      <c r="AC2764" s="248"/>
      <c r="AD2764" s="251"/>
      <c r="AE2764" s="166">
        <f t="shared" si="2590"/>
        <v>0</v>
      </c>
      <c r="AF2764" s="251"/>
      <c r="AG2764" s="251"/>
      <c r="AH2764" s="167">
        <f t="shared" si="2602"/>
        <v>0</v>
      </c>
      <c r="AJ2764" s="252"/>
      <c r="AK2764" s="253"/>
      <c r="AL2764" s="254"/>
      <c r="AM2764" s="253"/>
      <c r="AN2764" s="254"/>
      <c r="AO2764" s="253"/>
      <c r="AP2764" s="254"/>
      <c r="AQ2764" s="253"/>
      <c r="AR2764" s="254"/>
      <c r="AS2764" s="253"/>
      <c r="AT2764" s="254"/>
      <c r="AU2764" s="253"/>
      <c r="AV2764" s="163">
        <f t="shared" si="2592"/>
        <v>0</v>
      </c>
      <c r="AW2764" s="168">
        <f t="shared" si="2593"/>
        <v>0</v>
      </c>
      <c r="AY2764" s="163">
        <f t="shared" si="2594"/>
        <v>0</v>
      </c>
      <c r="AZ2764" s="163">
        <f t="shared" si="2595"/>
        <v>0</v>
      </c>
      <c r="BA2764" s="163">
        <f t="shared" si="2596"/>
        <v>0</v>
      </c>
      <c r="BB2764" s="163">
        <f t="shared" si="2597"/>
        <v>0</v>
      </c>
      <c r="BC2764" s="163">
        <f t="shared" si="2598"/>
        <v>0</v>
      </c>
      <c r="BD2764" s="163">
        <f t="shared" si="2599"/>
        <v>0</v>
      </c>
    </row>
    <row r="2765" spans="2:56" x14ac:dyDescent="0.3">
      <c r="B2765" s="179" t="s">
        <v>136</v>
      </c>
      <c r="C2765" s="83">
        <f>SUM(C2766)</f>
        <v>0</v>
      </c>
      <c r="D2765" s="84">
        <f>SUM(D2766)</f>
        <v>0</v>
      </c>
      <c r="E2765" s="85">
        <f t="shared" si="2585"/>
        <v>0</v>
      </c>
      <c r="F2765" s="83">
        <f>SUM(F2766)</f>
        <v>0</v>
      </c>
      <c r="G2765" s="84">
        <f>SUM(G2766)</f>
        <v>0</v>
      </c>
      <c r="H2765" s="85">
        <f t="shared" si="2586"/>
        <v>0</v>
      </c>
      <c r="I2765" s="83">
        <f>SUM(I2766)</f>
        <v>0</v>
      </c>
      <c r="J2765" s="86">
        <f>SUM(J2766)</f>
        <v>0</v>
      </c>
      <c r="K2765" s="87">
        <f t="shared" si="2587"/>
        <v>0</v>
      </c>
      <c r="L2765" s="83">
        <f>SUM(L2766)</f>
        <v>0</v>
      </c>
      <c r="M2765" s="86">
        <f>SUM(M2766)</f>
        <v>0</v>
      </c>
      <c r="N2765" s="88">
        <f>SUM(N2766)</f>
        <v>0</v>
      </c>
      <c r="O2765" s="83">
        <f>SUM(O2766)</f>
        <v>0</v>
      </c>
      <c r="P2765" s="88">
        <f>SUM(P2766)</f>
        <v>0</v>
      </c>
      <c r="Q2765" s="177">
        <f t="shared" si="2588"/>
        <v>0</v>
      </c>
      <c r="R2765" s="88">
        <f>SUM(R2766)</f>
        <v>0</v>
      </c>
      <c r="S2765" s="88">
        <f>SUM(S2766)</f>
        <v>0</v>
      </c>
      <c r="T2765" s="178">
        <f t="shared" si="2600"/>
        <v>0</v>
      </c>
      <c r="U2765" s="157"/>
      <c r="V2765" s="83">
        <f>SUM(V2766)</f>
        <v>0</v>
      </c>
      <c r="W2765" s="88">
        <f>SUM(W2766)</f>
        <v>0</v>
      </c>
      <c r="X2765" s="177">
        <f t="shared" si="2589"/>
        <v>0</v>
      </c>
      <c r="Y2765" s="88">
        <f>SUM(Y2766)</f>
        <v>0</v>
      </c>
      <c r="Z2765" s="88">
        <f>SUM(Z2766)</f>
        <v>0</v>
      </c>
      <c r="AA2765" s="178">
        <f t="shared" si="2601"/>
        <v>0</v>
      </c>
      <c r="AB2765" s="157"/>
      <c r="AC2765" s="83">
        <f>SUM(AC2766)</f>
        <v>0</v>
      </c>
      <c r="AD2765" s="88">
        <f>SUM(AD2766)</f>
        <v>0</v>
      </c>
      <c r="AE2765" s="177">
        <f t="shared" si="2590"/>
        <v>0</v>
      </c>
      <c r="AF2765" s="88">
        <f>SUM(AF2766)</f>
        <v>0</v>
      </c>
      <c r="AG2765" s="88">
        <f>SUM(AG2766)</f>
        <v>0</v>
      </c>
      <c r="AH2765" s="178">
        <f t="shared" si="2602"/>
        <v>0</v>
      </c>
      <c r="AJ2765" s="84">
        <f t="shared" ref="AJ2765:AU2765" si="2614">SUM(AJ2766)</f>
        <v>0</v>
      </c>
      <c r="AK2765" s="86">
        <f t="shared" si="2614"/>
        <v>0</v>
      </c>
      <c r="AL2765" s="88">
        <f t="shared" si="2614"/>
        <v>0</v>
      </c>
      <c r="AM2765" s="86">
        <f t="shared" si="2614"/>
        <v>0</v>
      </c>
      <c r="AN2765" s="88">
        <f t="shared" si="2614"/>
        <v>0</v>
      </c>
      <c r="AO2765" s="86">
        <f t="shared" si="2614"/>
        <v>0</v>
      </c>
      <c r="AP2765" s="88">
        <f t="shared" si="2614"/>
        <v>0</v>
      </c>
      <c r="AQ2765" s="86">
        <f t="shared" si="2614"/>
        <v>0</v>
      </c>
      <c r="AR2765" s="88">
        <f t="shared" si="2614"/>
        <v>0</v>
      </c>
      <c r="AS2765" s="86">
        <f t="shared" si="2614"/>
        <v>0</v>
      </c>
      <c r="AT2765" s="88">
        <f t="shared" si="2614"/>
        <v>0</v>
      </c>
      <c r="AU2765" s="86">
        <f t="shared" si="2614"/>
        <v>0</v>
      </c>
      <c r="AV2765" s="86">
        <f t="shared" si="2592"/>
        <v>0</v>
      </c>
      <c r="AW2765" s="93">
        <f t="shared" si="2593"/>
        <v>0</v>
      </c>
      <c r="AY2765" s="86">
        <f t="shared" si="2594"/>
        <v>0</v>
      </c>
      <c r="AZ2765" s="86">
        <f t="shared" si="2595"/>
        <v>0</v>
      </c>
      <c r="BA2765" s="86">
        <f t="shared" si="2596"/>
        <v>0</v>
      </c>
      <c r="BB2765" s="86">
        <f t="shared" si="2597"/>
        <v>0</v>
      </c>
      <c r="BC2765" s="86">
        <f t="shared" si="2598"/>
        <v>0</v>
      </c>
      <c r="BD2765" s="86">
        <f t="shared" si="2599"/>
        <v>0</v>
      </c>
    </row>
    <row r="2766" spans="2:56" x14ac:dyDescent="0.3">
      <c r="B2766" s="169" t="s">
        <v>105</v>
      </c>
      <c r="C2766" s="248">
        <v>0</v>
      </c>
      <c r="D2766" s="249">
        <v>0</v>
      </c>
      <c r="E2766" s="172">
        <f t="shared" si="2585"/>
        <v>0</v>
      </c>
      <c r="F2766" s="248">
        <v>0</v>
      </c>
      <c r="G2766" s="249">
        <v>0</v>
      </c>
      <c r="H2766" s="172">
        <f t="shared" si="2586"/>
        <v>0</v>
      </c>
      <c r="I2766" s="248"/>
      <c r="J2766" s="250"/>
      <c r="K2766" s="174">
        <f t="shared" si="2587"/>
        <v>0</v>
      </c>
      <c r="L2766" s="248"/>
      <c r="M2766" s="250"/>
      <c r="N2766" s="251"/>
      <c r="O2766" s="248"/>
      <c r="P2766" s="251"/>
      <c r="Q2766" s="166">
        <f t="shared" si="2588"/>
        <v>0</v>
      </c>
      <c r="R2766" s="251"/>
      <c r="S2766" s="251"/>
      <c r="T2766" s="167">
        <f t="shared" si="2600"/>
        <v>0</v>
      </c>
      <c r="U2766" s="157"/>
      <c r="V2766" s="248"/>
      <c r="W2766" s="251"/>
      <c r="X2766" s="166">
        <f t="shared" si="2589"/>
        <v>0</v>
      </c>
      <c r="Y2766" s="251"/>
      <c r="Z2766" s="251"/>
      <c r="AA2766" s="167">
        <f t="shared" si="2601"/>
        <v>0</v>
      </c>
      <c r="AB2766" s="157"/>
      <c r="AC2766" s="248"/>
      <c r="AD2766" s="251"/>
      <c r="AE2766" s="166">
        <f t="shared" si="2590"/>
        <v>0</v>
      </c>
      <c r="AF2766" s="251"/>
      <c r="AG2766" s="251"/>
      <c r="AH2766" s="167">
        <f t="shared" si="2602"/>
        <v>0</v>
      </c>
      <c r="AJ2766" s="252"/>
      <c r="AK2766" s="253"/>
      <c r="AL2766" s="254"/>
      <c r="AM2766" s="253"/>
      <c r="AN2766" s="254"/>
      <c r="AO2766" s="253"/>
      <c r="AP2766" s="254"/>
      <c r="AQ2766" s="253"/>
      <c r="AR2766" s="254"/>
      <c r="AS2766" s="253"/>
      <c r="AT2766" s="254"/>
      <c r="AU2766" s="253"/>
      <c r="AV2766" s="163">
        <f t="shared" si="2592"/>
        <v>0</v>
      </c>
      <c r="AW2766" s="168">
        <f t="shared" si="2593"/>
        <v>0</v>
      </c>
      <c r="AY2766" s="163">
        <f t="shared" si="2594"/>
        <v>0</v>
      </c>
      <c r="AZ2766" s="163">
        <f t="shared" si="2595"/>
        <v>0</v>
      </c>
      <c r="BA2766" s="163">
        <f t="shared" si="2596"/>
        <v>0</v>
      </c>
      <c r="BB2766" s="163">
        <f t="shared" si="2597"/>
        <v>0</v>
      </c>
      <c r="BC2766" s="163">
        <f t="shared" si="2598"/>
        <v>0</v>
      </c>
      <c r="BD2766" s="163">
        <f t="shared" si="2599"/>
        <v>0</v>
      </c>
    </row>
    <row r="2767" spans="2:56" x14ac:dyDescent="0.3">
      <c r="B2767" s="179" t="s">
        <v>137</v>
      </c>
      <c r="C2767" s="83">
        <f>SUM(C2768)</f>
        <v>0</v>
      </c>
      <c r="D2767" s="84">
        <f>SUM(D2768)</f>
        <v>0</v>
      </c>
      <c r="E2767" s="85">
        <f t="shared" si="2585"/>
        <v>0</v>
      </c>
      <c r="F2767" s="83">
        <f>SUM(F2768)</f>
        <v>0</v>
      </c>
      <c r="G2767" s="84">
        <f>SUM(G2768)</f>
        <v>0</v>
      </c>
      <c r="H2767" s="85">
        <f t="shared" si="2586"/>
        <v>0</v>
      </c>
      <c r="I2767" s="83">
        <f>SUM(I2768)</f>
        <v>0</v>
      </c>
      <c r="J2767" s="86">
        <f>SUM(J2768)</f>
        <v>0</v>
      </c>
      <c r="K2767" s="87">
        <f t="shared" si="2587"/>
        <v>0</v>
      </c>
      <c r="L2767" s="83">
        <f>SUM(L2768)</f>
        <v>0</v>
      </c>
      <c r="M2767" s="86">
        <f>SUM(M2768)</f>
        <v>0</v>
      </c>
      <c r="N2767" s="88">
        <f>SUM(N2768)</f>
        <v>0</v>
      </c>
      <c r="O2767" s="83">
        <f>SUM(O2768)</f>
        <v>0</v>
      </c>
      <c r="P2767" s="88">
        <f>SUM(P2768)</f>
        <v>0</v>
      </c>
      <c r="Q2767" s="177">
        <f t="shared" si="2588"/>
        <v>0</v>
      </c>
      <c r="R2767" s="88">
        <f>SUM(R2768)</f>
        <v>0</v>
      </c>
      <c r="S2767" s="88">
        <f>SUM(S2768)</f>
        <v>0</v>
      </c>
      <c r="T2767" s="178">
        <f t="shared" si="2600"/>
        <v>0</v>
      </c>
      <c r="U2767" s="157"/>
      <c r="V2767" s="83">
        <f>SUM(V2768)</f>
        <v>0</v>
      </c>
      <c r="W2767" s="88">
        <f>SUM(W2768)</f>
        <v>0</v>
      </c>
      <c r="X2767" s="177">
        <f t="shared" si="2589"/>
        <v>0</v>
      </c>
      <c r="Y2767" s="88">
        <f>SUM(Y2768)</f>
        <v>0</v>
      </c>
      <c r="Z2767" s="88">
        <f>SUM(Z2768)</f>
        <v>0</v>
      </c>
      <c r="AA2767" s="178">
        <f t="shared" si="2601"/>
        <v>0</v>
      </c>
      <c r="AB2767" s="157"/>
      <c r="AC2767" s="83">
        <f>SUM(AC2768)</f>
        <v>0</v>
      </c>
      <c r="AD2767" s="88">
        <f>SUM(AD2768)</f>
        <v>0</v>
      </c>
      <c r="AE2767" s="177">
        <f t="shared" si="2590"/>
        <v>0</v>
      </c>
      <c r="AF2767" s="88">
        <f>SUM(AF2768)</f>
        <v>0</v>
      </c>
      <c r="AG2767" s="88">
        <f>SUM(AG2768)</f>
        <v>0</v>
      </c>
      <c r="AH2767" s="178">
        <f t="shared" si="2602"/>
        <v>0</v>
      </c>
      <c r="AJ2767" s="84">
        <f t="shared" ref="AJ2767:AU2767" si="2615">SUM(AJ2768)</f>
        <v>0</v>
      </c>
      <c r="AK2767" s="86">
        <f t="shared" si="2615"/>
        <v>0</v>
      </c>
      <c r="AL2767" s="88">
        <f t="shared" si="2615"/>
        <v>0</v>
      </c>
      <c r="AM2767" s="86">
        <f t="shared" si="2615"/>
        <v>0</v>
      </c>
      <c r="AN2767" s="88">
        <f t="shared" si="2615"/>
        <v>0</v>
      </c>
      <c r="AO2767" s="86">
        <f t="shared" si="2615"/>
        <v>0</v>
      </c>
      <c r="AP2767" s="88">
        <f t="shared" si="2615"/>
        <v>0</v>
      </c>
      <c r="AQ2767" s="86">
        <f t="shared" si="2615"/>
        <v>0</v>
      </c>
      <c r="AR2767" s="88">
        <f t="shared" si="2615"/>
        <v>0</v>
      </c>
      <c r="AS2767" s="86">
        <f t="shared" si="2615"/>
        <v>0</v>
      </c>
      <c r="AT2767" s="88">
        <f t="shared" si="2615"/>
        <v>0</v>
      </c>
      <c r="AU2767" s="86">
        <f t="shared" si="2615"/>
        <v>0</v>
      </c>
      <c r="AV2767" s="86">
        <f t="shared" si="2592"/>
        <v>0</v>
      </c>
      <c r="AW2767" s="93">
        <f t="shared" si="2593"/>
        <v>0</v>
      </c>
      <c r="AY2767" s="86">
        <f t="shared" si="2594"/>
        <v>0</v>
      </c>
      <c r="AZ2767" s="86">
        <f t="shared" si="2595"/>
        <v>0</v>
      </c>
      <c r="BA2767" s="86">
        <f t="shared" si="2596"/>
        <v>0</v>
      </c>
      <c r="BB2767" s="86">
        <f t="shared" si="2597"/>
        <v>0</v>
      </c>
      <c r="BC2767" s="86">
        <f t="shared" si="2598"/>
        <v>0</v>
      </c>
      <c r="BD2767" s="86">
        <f t="shared" si="2599"/>
        <v>0</v>
      </c>
    </row>
    <row r="2768" spans="2:56" x14ac:dyDescent="0.3">
      <c r="B2768" s="169" t="s">
        <v>105</v>
      </c>
      <c r="C2768" s="248">
        <v>0</v>
      </c>
      <c r="D2768" s="249">
        <v>0</v>
      </c>
      <c r="E2768" s="172">
        <f t="shared" si="2585"/>
        <v>0</v>
      </c>
      <c r="F2768" s="248">
        <v>0</v>
      </c>
      <c r="G2768" s="249">
        <v>0</v>
      </c>
      <c r="H2768" s="172">
        <f t="shared" si="2586"/>
        <v>0</v>
      </c>
      <c r="I2768" s="248"/>
      <c r="J2768" s="250"/>
      <c r="K2768" s="174">
        <f t="shared" si="2587"/>
        <v>0</v>
      </c>
      <c r="L2768" s="248"/>
      <c r="M2768" s="250"/>
      <c r="N2768" s="251"/>
      <c r="O2768" s="248"/>
      <c r="P2768" s="251"/>
      <c r="Q2768" s="166">
        <f t="shared" si="2588"/>
        <v>0</v>
      </c>
      <c r="R2768" s="251"/>
      <c r="S2768" s="251"/>
      <c r="T2768" s="167">
        <f t="shared" si="2600"/>
        <v>0</v>
      </c>
      <c r="U2768" s="157"/>
      <c r="V2768" s="248"/>
      <c r="W2768" s="251"/>
      <c r="X2768" s="166">
        <f t="shared" si="2589"/>
        <v>0</v>
      </c>
      <c r="Y2768" s="251"/>
      <c r="Z2768" s="251"/>
      <c r="AA2768" s="167">
        <f t="shared" si="2601"/>
        <v>0</v>
      </c>
      <c r="AB2768" s="157"/>
      <c r="AC2768" s="248"/>
      <c r="AD2768" s="251"/>
      <c r="AE2768" s="166">
        <f t="shared" si="2590"/>
        <v>0</v>
      </c>
      <c r="AF2768" s="251"/>
      <c r="AG2768" s="251"/>
      <c r="AH2768" s="167">
        <f t="shared" si="2602"/>
        <v>0</v>
      </c>
      <c r="AJ2768" s="252"/>
      <c r="AK2768" s="253"/>
      <c r="AL2768" s="254"/>
      <c r="AM2768" s="253"/>
      <c r="AN2768" s="254"/>
      <c r="AO2768" s="253"/>
      <c r="AP2768" s="254"/>
      <c r="AQ2768" s="253"/>
      <c r="AR2768" s="254"/>
      <c r="AS2768" s="253"/>
      <c r="AT2768" s="254"/>
      <c r="AU2768" s="253"/>
      <c r="AV2768" s="163">
        <f t="shared" si="2592"/>
        <v>0</v>
      </c>
      <c r="AW2768" s="168">
        <f t="shared" si="2593"/>
        <v>0</v>
      </c>
      <c r="AY2768" s="163">
        <f t="shared" si="2594"/>
        <v>0</v>
      </c>
      <c r="AZ2768" s="163">
        <f t="shared" si="2595"/>
        <v>0</v>
      </c>
      <c r="BA2768" s="163">
        <f t="shared" si="2596"/>
        <v>0</v>
      </c>
      <c r="BB2768" s="163">
        <f t="shared" si="2597"/>
        <v>0</v>
      </c>
      <c r="BC2768" s="163">
        <f t="shared" si="2598"/>
        <v>0</v>
      </c>
      <c r="BD2768" s="163">
        <f t="shared" si="2599"/>
        <v>0</v>
      </c>
    </row>
    <row r="2769" spans="2:56" x14ac:dyDescent="0.3">
      <c r="B2769" s="179" t="s">
        <v>138</v>
      </c>
      <c r="C2769" s="83">
        <f>SUM(C2770)</f>
        <v>0</v>
      </c>
      <c r="D2769" s="84">
        <f>SUM(D2770)</f>
        <v>0</v>
      </c>
      <c r="E2769" s="85">
        <f t="shared" si="2585"/>
        <v>0</v>
      </c>
      <c r="F2769" s="83">
        <f>SUM(F2770)</f>
        <v>0</v>
      </c>
      <c r="G2769" s="84">
        <f>SUM(G2770)</f>
        <v>0</v>
      </c>
      <c r="H2769" s="85">
        <f t="shared" si="2586"/>
        <v>0</v>
      </c>
      <c r="I2769" s="83">
        <f>SUM(I2770)</f>
        <v>0</v>
      </c>
      <c r="J2769" s="86">
        <f>SUM(J2770)</f>
        <v>0</v>
      </c>
      <c r="K2769" s="87">
        <f t="shared" si="2587"/>
        <v>0</v>
      </c>
      <c r="L2769" s="83">
        <f>SUM(L2770)</f>
        <v>0</v>
      </c>
      <c r="M2769" s="86">
        <f>SUM(M2770)</f>
        <v>0</v>
      </c>
      <c r="N2769" s="88">
        <f>SUM(N2770)</f>
        <v>0</v>
      </c>
      <c r="O2769" s="83">
        <f>SUM(O2770)</f>
        <v>0</v>
      </c>
      <c r="P2769" s="88">
        <f>SUM(P2770)</f>
        <v>0</v>
      </c>
      <c r="Q2769" s="177">
        <f t="shared" si="2588"/>
        <v>0</v>
      </c>
      <c r="R2769" s="88">
        <f>SUM(R2770)</f>
        <v>0</v>
      </c>
      <c r="S2769" s="88">
        <f>SUM(S2770)</f>
        <v>0</v>
      </c>
      <c r="T2769" s="178">
        <f t="shared" si="2600"/>
        <v>0</v>
      </c>
      <c r="U2769" s="157"/>
      <c r="V2769" s="83">
        <f>SUM(V2770)</f>
        <v>0</v>
      </c>
      <c r="W2769" s="88">
        <f>SUM(W2770)</f>
        <v>0</v>
      </c>
      <c r="X2769" s="177">
        <f t="shared" si="2589"/>
        <v>0</v>
      </c>
      <c r="Y2769" s="88">
        <f>SUM(Y2770)</f>
        <v>0</v>
      </c>
      <c r="Z2769" s="88">
        <f>SUM(Z2770)</f>
        <v>0</v>
      </c>
      <c r="AA2769" s="178">
        <f t="shared" si="2601"/>
        <v>0</v>
      </c>
      <c r="AB2769" s="157"/>
      <c r="AC2769" s="83">
        <f>SUM(AC2770)</f>
        <v>0</v>
      </c>
      <c r="AD2769" s="88">
        <f>SUM(AD2770)</f>
        <v>0</v>
      </c>
      <c r="AE2769" s="177">
        <f t="shared" si="2590"/>
        <v>0</v>
      </c>
      <c r="AF2769" s="88">
        <f>SUM(AF2770)</f>
        <v>0</v>
      </c>
      <c r="AG2769" s="88">
        <f>SUM(AG2770)</f>
        <v>0</v>
      </c>
      <c r="AH2769" s="178">
        <f t="shared" si="2602"/>
        <v>0</v>
      </c>
      <c r="AJ2769" s="84">
        <f t="shared" ref="AJ2769:AU2769" si="2616">SUM(AJ2770)</f>
        <v>0</v>
      </c>
      <c r="AK2769" s="86">
        <f t="shared" si="2616"/>
        <v>0</v>
      </c>
      <c r="AL2769" s="88">
        <f t="shared" si="2616"/>
        <v>0</v>
      </c>
      <c r="AM2769" s="86">
        <f t="shared" si="2616"/>
        <v>0</v>
      </c>
      <c r="AN2769" s="88">
        <f t="shared" si="2616"/>
        <v>0</v>
      </c>
      <c r="AO2769" s="86">
        <f t="shared" si="2616"/>
        <v>0</v>
      </c>
      <c r="AP2769" s="88">
        <f t="shared" si="2616"/>
        <v>0</v>
      </c>
      <c r="AQ2769" s="86">
        <f t="shared" si="2616"/>
        <v>0</v>
      </c>
      <c r="AR2769" s="88">
        <f t="shared" si="2616"/>
        <v>0</v>
      </c>
      <c r="AS2769" s="86">
        <f t="shared" si="2616"/>
        <v>0</v>
      </c>
      <c r="AT2769" s="88">
        <f t="shared" si="2616"/>
        <v>0</v>
      </c>
      <c r="AU2769" s="86">
        <f t="shared" si="2616"/>
        <v>0</v>
      </c>
      <c r="AV2769" s="86">
        <f t="shared" si="2592"/>
        <v>0</v>
      </c>
      <c r="AW2769" s="93">
        <f t="shared" si="2593"/>
        <v>0</v>
      </c>
      <c r="AY2769" s="86">
        <f t="shared" si="2594"/>
        <v>0</v>
      </c>
      <c r="AZ2769" s="86">
        <f t="shared" si="2595"/>
        <v>0</v>
      </c>
      <c r="BA2769" s="86">
        <f t="shared" si="2596"/>
        <v>0</v>
      </c>
      <c r="BB2769" s="86">
        <f t="shared" si="2597"/>
        <v>0</v>
      </c>
      <c r="BC2769" s="86">
        <f t="shared" si="2598"/>
        <v>0</v>
      </c>
      <c r="BD2769" s="86">
        <f t="shared" si="2599"/>
        <v>0</v>
      </c>
    </row>
    <row r="2770" spans="2:56" x14ac:dyDescent="0.3">
      <c r="B2770" s="169" t="s">
        <v>139</v>
      </c>
      <c r="C2770" s="248">
        <v>0</v>
      </c>
      <c r="D2770" s="249">
        <v>0</v>
      </c>
      <c r="E2770" s="172">
        <f t="shared" si="2585"/>
        <v>0</v>
      </c>
      <c r="F2770" s="248">
        <v>0</v>
      </c>
      <c r="G2770" s="249">
        <v>0</v>
      </c>
      <c r="H2770" s="172">
        <f t="shared" si="2586"/>
        <v>0</v>
      </c>
      <c r="I2770" s="248"/>
      <c r="J2770" s="250"/>
      <c r="K2770" s="174">
        <f t="shared" si="2587"/>
        <v>0</v>
      </c>
      <c r="L2770" s="248"/>
      <c r="M2770" s="250"/>
      <c r="N2770" s="251"/>
      <c r="O2770" s="248"/>
      <c r="P2770" s="251"/>
      <c r="Q2770" s="166">
        <f t="shared" si="2588"/>
        <v>0</v>
      </c>
      <c r="R2770" s="251"/>
      <c r="S2770" s="251"/>
      <c r="T2770" s="167">
        <f t="shared" si="2600"/>
        <v>0</v>
      </c>
      <c r="U2770" s="157"/>
      <c r="V2770" s="248"/>
      <c r="W2770" s="251"/>
      <c r="X2770" s="166">
        <f t="shared" si="2589"/>
        <v>0</v>
      </c>
      <c r="Y2770" s="251"/>
      <c r="Z2770" s="251"/>
      <c r="AA2770" s="167">
        <f t="shared" si="2601"/>
        <v>0</v>
      </c>
      <c r="AB2770" s="157"/>
      <c r="AC2770" s="248"/>
      <c r="AD2770" s="251"/>
      <c r="AE2770" s="166">
        <f t="shared" si="2590"/>
        <v>0</v>
      </c>
      <c r="AF2770" s="251"/>
      <c r="AG2770" s="251"/>
      <c r="AH2770" s="167">
        <f t="shared" si="2602"/>
        <v>0</v>
      </c>
      <c r="AJ2770" s="252"/>
      <c r="AK2770" s="253"/>
      <c r="AL2770" s="254"/>
      <c r="AM2770" s="253"/>
      <c r="AN2770" s="254"/>
      <c r="AO2770" s="253"/>
      <c r="AP2770" s="254"/>
      <c r="AQ2770" s="253"/>
      <c r="AR2770" s="254"/>
      <c r="AS2770" s="253"/>
      <c r="AT2770" s="254"/>
      <c r="AU2770" s="253"/>
      <c r="AV2770" s="163">
        <f t="shared" si="2592"/>
        <v>0</v>
      </c>
      <c r="AW2770" s="168">
        <f t="shared" si="2593"/>
        <v>0</v>
      </c>
      <c r="AY2770" s="163">
        <f t="shared" si="2594"/>
        <v>0</v>
      </c>
      <c r="AZ2770" s="163">
        <f t="shared" si="2595"/>
        <v>0</v>
      </c>
      <c r="BA2770" s="163">
        <f t="shared" si="2596"/>
        <v>0</v>
      </c>
      <c r="BB2770" s="163">
        <f t="shared" si="2597"/>
        <v>0</v>
      </c>
      <c r="BC2770" s="163">
        <f t="shared" si="2598"/>
        <v>0</v>
      </c>
      <c r="BD2770" s="163">
        <f t="shared" si="2599"/>
        <v>0</v>
      </c>
    </row>
    <row r="2771" spans="2:56" x14ac:dyDescent="0.3">
      <c r="B2771" s="179" t="s">
        <v>140</v>
      </c>
      <c r="C2771" s="83">
        <f>SUM(C2772:C2780)</f>
        <v>154000</v>
      </c>
      <c r="D2771" s="84">
        <f>SUM(D2772:D2780)</f>
        <v>58000</v>
      </c>
      <c r="E2771" s="85">
        <f t="shared" si="2585"/>
        <v>0.37662337662337664</v>
      </c>
      <c r="F2771" s="83">
        <f>SUM(F2772:F2780)</f>
        <v>230310</v>
      </c>
      <c r="G2771" s="84">
        <f>SUM(G2772:G2780)</f>
        <v>230308.63</v>
      </c>
      <c r="H2771" s="85">
        <f t="shared" si="2586"/>
        <v>0.99999405149581</v>
      </c>
      <c r="I2771" s="83">
        <f>SUM(I2772:I2780)</f>
        <v>55210</v>
      </c>
      <c r="J2771" s="86">
        <f>SUM(J2772:J2780)</f>
        <v>54697</v>
      </c>
      <c r="K2771" s="87">
        <f t="shared" si="2587"/>
        <v>0.99070820503531964</v>
      </c>
      <c r="L2771" s="83">
        <f>SUM(L2772:L2780)</f>
        <v>130013</v>
      </c>
      <c r="M2771" s="86">
        <f>SUM(M2772:M2780)</f>
        <v>200013</v>
      </c>
      <c r="N2771" s="88">
        <f>SUM(N2772:N2780)</f>
        <v>0</v>
      </c>
      <c r="O2771" s="83">
        <f>SUM(O2772:O2780)</f>
        <v>53300</v>
      </c>
      <c r="P2771" s="88">
        <f>SUM(P2772:P2780)</f>
        <v>0</v>
      </c>
      <c r="Q2771" s="177">
        <f t="shared" si="2588"/>
        <v>53300</v>
      </c>
      <c r="R2771" s="88">
        <f>SUM(R2772:R2780)</f>
        <v>0</v>
      </c>
      <c r="S2771" s="88">
        <f>SUM(S2772:S2780)</f>
        <v>0</v>
      </c>
      <c r="T2771" s="178">
        <f t="shared" si="2600"/>
        <v>53300</v>
      </c>
      <c r="U2771" s="157"/>
      <c r="V2771" s="83">
        <f>SUM(V2772:V2780)</f>
        <v>53000</v>
      </c>
      <c r="W2771" s="88">
        <f>SUM(W2772:W2780)</f>
        <v>0</v>
      </c>
      <c r="X2771" s="177">
        <f t="shared" si="2589"/>
        <v>53000</v>
      </c>
      <c r="Y2771" s="88">
        <f>SUM(Y2772:Y2780)</f>
        <v>0</v>
      </c>
      <c r="Z2771" s="88">
        <f>SUM(Z2772:Z2780)</f>
        <v>0</v>
      </c>
      <c r="AA2771" s="178">
        <f t="shared" si="2601"/>
        <v>53000</v>
      </c>
      <c r="AB2771" s="157"/>
      <c r="AC2771" s="83">
        <f>SUM(AC2772:AC2780)</f>
        <v>53000</v>
      </c>
      <c r="AD2771" s="88">
        <f>SUM(AD2772:AD2780)</f>
        <v>0</v>
      </c>
      <c r="AE2771" s="177">
        <f t="shared" si="2590"/>
        <v>53000</v>
      </c>
      <c r="AF2771" s="88">
        <f>SUM(AF2772:AF2780)</f>
        <v>0</v>
      </c>
      <c r="AG2771" s="88">
        <f>SUM(AG2772:AG2780)</f>
        <v>0</v>
      </c>
      <c r="AH2771" s="178">
        <f t="shared" si="2602"/>
        <v>53000</v>
      </c>
      <c r="AJ2771" s="84">
        <f t="shared" ref="AJ2771:AU2771" si="2617">SUM(AJ2772:AJ2780)</f>
        <v>0</v>
      </c>
      <c r="AK2771" s="86">
        <f t="shared" si="2617"/>
        <v>0</v>
      </c>
      <c r="AL2771" s="88">
        <f t="shared" si="2617"/>
        <v>0</v>
      </c>
      <c r="AM2771" s="86">
        <f t="shared" si="2617"/>
        <v>53300</v>
      </c>
      <c r="AN2771" s="88">
        <f t="shared" si="2617"/>
        <v>0</v>
      </c>
      <c r="AO2771" s="86">
        <f t="shared" si="2617"/>
        <v>0</v>
      </c>
      <c r="AP2771" s="88">
        <f t="shared" si="2617"/>
        <v>0</v>
      </c>
      <c r="AQ2771" s="86">
        <f t="shared" si="2617"/>
        <v>0</v>
      </c>
      <c r="AR2771" s="88">
        <f t="shared" si="2617"/>
        <v>0</v>
      </c>
      <c r="AS2771" s="86">
        <f t="shared" si="2617"/>
        <v>0</v>
      </c>
      <c r="AT2771" s="88">
        <f t="shared" si="2617"/>
        <v>0</v>
      </c>
      <c r="AU2771" s="86">
        <f t="shared" si="2617"/>
        <v>0</v>
      </c>
      <c r="AV2771" s="86">
        <f t="shared" si="2592"/>
        <v>53300</v>
      </c>
      <c r="AW2771" s="93">
        <f t="shared" si="2593"/>
        <v>0</v>
      </c>
      <c r="AY2771" s="86">
        <f t="shared" si="2594"/>
        <v>0</v>
      </c>
      <c r="AZ2771" s="86">
        <f t="shared" si="2595"/>
        <v>53300</v>
      </c>
      <c r="BA2771" s="86">
        <f t="shared" si="2596"/>
        <v>0</v>
      </c>
      <c r="BB2771" s="86">
        <f t="shared" si="2597"/>
        <v>0</v>
      </c>
      <c r="BC2771" s="86">
        <f t="shared" si="2598"/>
        <v>53300</v>
      </c>
      <c r="BD2771" s="86">
        <f t="shared" si="2599"/>
        <v>0</v>
      </c>
    </row>
    <row r="2772" spans="2:56" x14ac:dyDescent="0.3">
      <c r="B2772" s="169" t="s">
        <v>141</v>
      </c>
      <c r="C2772" s="248">
        <v>0</v>
      </c>
      <c r="D2772" s="249">
        <v>0</v>
      </c>
      <c r="E2772" s="172">
        <f t="shared" si="2585"/>
        <v>0</v>
      </c>
      <c r="F2772" s="248">
        <v>0</v>
      </c>
      <c r="G2772" s="249">
        <v>0</v>
      </c>
      <c r="H2772" s="172">
        <f t="shared" si="2586"/>
        <v>0</v>
      </c>
      <c r="I2772" s="248"/>
      <c r="J2772" s="250"/>
      <c r="K2772" s="174">
        <f t="shared" si="2587"/>
        <v>0</v>
      </c>
      <c r="L2772" s="248"/>
      <c r="M2772" s="250">
        <v>0</v>
      </c>
      <c r="N2772" s="251">
        <v>0</v>
      </c>
      <c r="O2772" s="248"/>
      <c r="P2772" s="251"/>
      <c r="Q2772" s="166">
        <f t="shared" si="2588"/>
        <v>0</v>
      </c>
      <c r="R2772" s="251"/>
      <c r="S2772" s="251"/>
      <c r="T2772" s="167">
        <f t="shared" si="2600"/>
        <v>0</v>
      </c>
      <c r="U2772" s="157"/>
      <c r="V2772" s="248"/>
      <c r="W2772" s="251"/>
      <c r="X2772" s="166">
        <f t="shared" si="2589"/>
        <v>0</v>
      </c>
      <c r="Y2772" s="251"/>
      <c r="Z2772" s="251"/>
      <c r="AA2772" s="167">
        <f t="shared" si="2601"/>
        <v>0</v>
      </c>
      <c r="AB2772" s="157"/>
      <c r="AC2772" s="248"/>
      <c r="AD2772" s="251"/>
      <c r="AE2772" s="166">
        <f t="shared" si="2590"/>
        <v>0</v>
      </c>
      <c r="AF2772" s="251"/>
      <c r="AG2772" s="251"/>
      <c r="AH2772" s="167">
        <f t="shared" si="2602"/>
        <v>0</v>
      </c>
      <c r="AJ2772" s="252"/>
      <c r="AK2772" s="253"/>
      <c r="AL2772" s="254"/>
      <c r="AM2772" s="253"/>
      <c r="AN2772" s="254"/>
      <c r="AO2772" s="253"/>
      <c r="AP2772" s="254"/>
      <c r="AQ2772" s="253"/>
      <c r="AR2772" s="254"/>
      <c r="AS2772" s="253"/>
      <c r="AT2772" s="254"/>
      <c r="AU2772" s="253"/>
      <c r="AV2772" s="163">
        <f t="shared" si="2592"/>
        <v>0</v>
      </c>
      <c r="AW2772" s="168">
        <f t="shared" si="2593"/>
        <v>0</v>
      </c>
      <c r="AY2772" s="163">
        <f t="shared" si="2594"/>
        <v>0</v>
      </c>
      <c r="AZ2772" s="163">
        <f t="shared" si="2595"/>
        <v>0</v>
      </c>
      <c r="BA2772" s="163">
        <f t="shared" si="2596"/>
        <v>0</v>
      </c>
      <c r="BB2772" s="163">
        <f t="shared" si="2597"/>
        <v>0</v>
      </c>
      <c r="BC2772" s="163">
        <f t="shared" si="2598"/>
        <v>0</v>
      </c>
      <c r="BD2772" s="163">
        <f t="shared" si="2599"/>
        <v>0</v>
      </c>
    </row>
    <row r="2773" spans="2:56" x14ac:dyDescent="0.3">
      <c r="B2773" s="169" t="s">
        <v>142</v>
      </c>
      <c r="C2773" s="248">
        <v>64000</v>
      </c>
      <c r="D2773" s="249">
        <v>0</v>
      </c>
      <c r="E2773" s="172">
        <f t="shared" si="2585"/>
        <v>0</v>
      </c>
      <c r="F2773" s="248">
        <v>74158</v>
      </c>
      <c r="G2773" s="249">
        <v>74157.33</v>
      </c>
      <c r="H2773" s="172">
        <f t="shared" si="2586"/>
        <v>0.9999909652363872</v>
      </c>
      <c r="I2773" s="248"/>
      <c r="J2773" s="250"/>
      <c r="K2773" s="174">
        <f t="shared" si="2587"/>
        <v>0</v>
      </c>
      <c r="L2773" s="248"/>
      <c r="M2773" s="250">
        <v>70000</v>
      </c>
      <c r="N2773" s="251">
        <v>0</v>
      </c>
      <c r="O2773" s="248"/>
      <c r="P2773" s="251"/>
      <c r="Q2773" s="166">
        <f t="shared" si="2588"/>
        <v>0</v>
      </c>
      <c r="R2773" s="251"/>
      <c r="S2773" s="251"/>
      <c r="T2773" s="167">
        <f t="shared" si="2600"/>
        <v>0</v>
      </c>
      <c r="U2773" s="157"/>
      <c r="V2773" s="248"/>
      <c r="W2773" s="251"/>
      <c r="X2773" s="166">
        <f t="shared" si="2589"/>
        <v>0</v>
      </c>
      <c r="Y2773" s="251"/>
      <c r="Z2773" s="251"/>
      <c r="AA2773" s="167">
        <f t="shared" si="2601"/>
        <v>0</v>
      </c>
      <c r="AB2773" s="157"/>
      <c r="AC2773" s="248"/>
      <c r="AD2773" s="251"/>
      <c r="AE2773" s="166">
        <f t="shared" si="2590"/>
        <v>0</v>
      </c>
      <c r="AF2773" s="251"/>
      <c r="AG2773" s="251"/>
      <c r="AH2773" s="167">
        <f t="shared" si="2602"/>
        <v>0</v>
      </c>
      <c r="AJ2773" s="252"/>
      <c r="AK2773" s="253"/>
      <c r="AL2773" s="254"/>
      <c r="AM2773" s="253"/>
      <c r="AN2773" s="254"/>
      <c r="AO2773" s="253"/>
      <c r="AP2773" s="254"/>
      <c r="AQ2773" s="253"/>
      <c r="AR2773" s="254"/>
      <c r="AS2773" s="253"/>
      <c r="AT2773" s="254"/>
      <c r="AU2773" s="253"/>
      <c r="AV2773" s="163">
        <f t="shared" si="2592"/>
        <v>0</v>
      </c>
      <c r="AW2773" s="168">
        <f t="shared" si="2593"/>
        <v>0</v>
      </c>
      <c r="AY2773" s="163">
        <f t="shared" si="2594"/>
        <v>0</v>
      </c>
      <c r="AZ2773" s="163">
        <f t="shared" si="2595"/>
        <v>0</v>
      </c>
      <c r="BA2773" s="163">
        <f t="shared" si="2596"/>
        <v>0</v>
      </c>
      <c r="BB2773" s="163">
        <f t="shared" si="2597"/>
        <v>0</v>
      </c>
      <c r="BC2773" s="163">
        <f t="shared" si="2598"/>
        <v>0</v>
      </c>
      <c r="BD2773" s="163">
        <f t="shared" si="2599"/>
        <v>0</v>
      </c>
    </row>
    <row r="2774" spans="2:56" x14ac:dyDescent="0.3">
      <c r="B2774" s="169" t="s">
        <v>143</v>
      </c>
      <c r="C2774" s="248">
        <v>0</v>
      </c>
      <c r="D2774" s="249">
        <v>0</v>
      </c>
      <c r="E2774" s="172">
        <f t="shared" si="2585"/>
        <v>0</v>
      </c>
      <c r="F2774" s="248">
        <v>0</v>
      </c>
      <c r="G2774" s="249">
        <v>0</v>
      </c>
      <c r="H2774" s="172">
        <f t="shared" si="2586"/>
        <v>0</v>
      </c>
      <c r="I2774" s="248"/>
      <c r="J2774" s="250"/>
      <c r="K2774" s="174">
        <f t="shared" si="2587"/>
        <v>0</v>
      </c>
      <c r="L2774" s="248"/>
      <c r="M2774" s="250">
        <v>0</v>
      </c>
      <c r="N2774" s="251">
        <v>0</v>
      </c>
      <c r="O2774" s="248"/>
      <c r="P2774" s="251"/>
      <c r="Q2774" s="166">
        <f t="shared" si="2588"/>
        <v>0</v>
      </c>
      <c r="R2774" s="251"/>
      <c r="S2774" s="251"/>
      <c r="T2774" s="167">
        <f t="shared" si="2600"/>
        <v>0</v>
      </c>
      <c r="U2774" s="157"/>
      <c r="V2774" s="248"/>
      <c r="W2774" s="251"/>
      <c r="X2774" s="166">
        <f t="shared" si="2589"/>
        <v>0</v>
      </c>
      <c r="Y2774" s="251"/>
      <c r="Z2774" s="251"/>
      <c r="AA2774" s="167">
        <f t="shared" si="2601"/>
        <v>0</v>
      </c>
      <c r="AB2774" s="157"/>
      <c r="AC2774" s="248"/>
      <c r="AD2774" s="251"/>
      <c r="AE2774" s="166">
        <f t="shared" si="2590"/>
        <v>0</v>
      </c>
      <c r="AF2774" s="251"/>
      <c r="AG2774" s="251"/>
      <c r="AH2774" s="167">
        <f t="shared" si="2602"/>
        <v>0</v>
      </c>
      <c r="AJ2774" s="252"/>
      <c r="AK2774" s="253"/>
      <c r="AL2774" s="254"/>
      <c r="AM2774" s="253"/>
      <c r="AN2774" s="254"/>
      <c r="AO2774" s="253"/>
      <c r="AP2774" s="254"/>
      <c r="AQ2774" s="253"/>
      <c r="AR2774" s="254"/>
      <c r="AS2774" s="253"/>
      <c r="AT2774" s="254"/>
      <c r="AU2774" s="253"/>
      <c r="AV2774" s="163">
        <f t="shared" si="2592"/>
        <v>0</v>
      </c>
      <c r="AW2774" s="168">
        <f t="shared" si="2593"/>
        <v>0</v>
      </c>
      <c r="AY2774" s="163">
        <f t="shared" si="2594"/>
        <v>0</v>
      </c>
      <c r="AZ2774" s="163">
        <f t="shared" si="2595"/>
        <v>0</v>
      </c>
      <c r="BA2774" s="163">
        <f t="shared" si="2596"/>
        <v>0</v>
      </c>
      <c r="BB2774" s="163">
        <f t="shared" si="2597"/>
        <v>0</v>
      </c>
      <c r="BC2774" s="163">
        <f t="shared" si="2598"/>
        <v>0</v>
      </c>
      <c r="BD2774" s="163">
        <f t="shared" si="2599"/>
        <v>0</v>
      </c>
    </row>
    <row r="2775" spans="2:56" x14ac:dyDescent="0.3">
      <c r="B2775" s="169" t="s">
        <v>144</v>
      </c>
      <c r="C2775" s="248">
        <v>0</v>
      </c>
      <c r="D2775" s="249">
        <v>0</v>
      </c>
      <c r="E2775" s="172">
        <f t="shared" si="2585"/>
        <v>0</v>
      </c>
      <c r="F2775" s="248">
        <v>0</v>
      </c>
      <c r="G2775" s="249">
        <v>0</v>
      </c>
      <c r="H2775" s="172">
        <f t="shared" si="2586"/>
        <v>0</v>
      </c>
      <c r="I2775" s="248"/>
      <c r="J2775" s="250"/>
      <c r="K2775" s="174">
        <f t="shared" si="2587"/>
        <v>0</v>
      </c>
      <c r="L2775" s="248"/>
      <c r="M2775" s="250">
        <v>0</v>
      </c>
      <c r="N2775" s="251">
        <v>0</v>
      </c>
      <c r="O2775" s="248"/>
      <c r="P2775" s="251"/>
      <c r="Q2775" s="166">
        <f t="shared" si="2588"/>
        <v>0</v>
      </c>
      <c r="R2775" s="251"/>
      <c r="S2775" s="251"/>
      <c r="T2775" s="167">
        <f t="shared" si="2600"/>
        <v>0</v>
      </c>
      <c r="U2775" s="157"/>
      <c r="V2775" s="248"/>
      <c r="W2775" s="251"/>
      <c r="X2775" s="166">
        <f t="shared" si="2589"/>
        <v>0</v>
      </c>
      <c r="Y2775" s="251"/>
      <c r="Z2775" s="251"/>
      <c r="AA2775" s="167">
        <f t="shared" si="2601"/>
        <v>0</v>
      </c>
      <c r="AB2775" s="157"/>
      <c r="AC2775" s="248"/>
      <c r="AD2775" s="251"/>
      <c r="AE2775" s="166">
        <f t="shared" si="2590"/>
        <v>0</v>
      </c>
      <c r="AF2775" s="251"/>
      <c r="AG2775" s="251"/>
      <c r="AH2775" s="167">
        <f t="shared" si="2602"/>
        <v>0</v>
      </c>
      <c r="AJ2775" s="252"/>
      <c r="AK2775" s="253"/>
      <c r="AL2775" s="254"/>
      <c r="AM2775" s="253"/>
      <c r="AN2775" s="254"/>
      <c r="AO2775" s="253"/>
      <c r="AP2775" s="254"/>
      <c r="AQ2775" s="253"/>
      <c r="AR2775" s="254"/>
      <c r="AS2775" s="253"/>
      <c r="AT2775" s="254"/>
      <c r="AU2775" s="253"/>
      <c r="AV2775" s="163">
        <f t="shared" si="2592"/>
        <v>0</v>
      </c>
      <c r="AW2775" s="168">
        <f t="shared" si="2593"/>
        <v>0</v>
      </c>
      <c r="AY2775" s="163">
        <f t="shared" si="2594"/>
        <v>0</v>
      </c>
      <c r="AZ2775" s="163">
        <f t="shared" si="2595"/>
        <v>0</v>
      </c>
      <c r="BA2775" s="163">
        <f t="shared" si="2596"/>
        <v>0</v>
      </c>
      <c r="BB2775" s="163">
        <f t="shared" si="2597"/>
        <v>0</v>
      </c>
      <c r="BC2775" s="163">
        <f t="shared" si="2598"/>
        <v>0</v>
      </c>
      <c r="BD2775" s="163">
        <f t="shared" si="2599"/>
        <v>0</v>
      </c>
    </row>
    <row r="2776" spans="2:56" x14ac:dyDescent="0.3">
      <c r="B2776" s="169" t="s">
        <v>145</v>
      </c>
      <c r="C2776" s="248">
        <v>90000</v>
      </c>
      <c r="D2776" s="249">
        <v>58000</v>
      </c>
      <c r="E2776" s="172">
        <f t="shared" si="2585"/>
        <v>0.64444444444444449</v>
      </c>
      <c r="F2776" s="248">
        <v>156152</v>
      </c>
      <c r="G2776" s="249">
        <v>156151.29999999999</v>
      </c>
      <c r="H2776" s="172">
        <f t="shared" si="2586"/>
        <v>0.99999551718838042</v>
      </c>
      <c r="I2776" s="248">
        <v>55210</v>
      </c>
      <c r="J2776" s="250">
        <v>54697</v>
      </c>
      <c r="K2776" s="174">
        <f t="shared" si="2587"/>
        <v>0.99070820503531964</v>
      </c>
      <c r="L2776" s="248">
        <v>130013</v>
      </c>
      <c r="M2776" s="250">
        <v>130013</v>
      </c>
      <c r="N2776" s="251">
        <v>0</v>
      </c>
      <c r="O2776" s="248">
        <f>53000+300</f>
        <v>53300</v>
      </c>
      <c r="P2776" s="251"/>
      <c r="Q2776" s="166">
        <f t="shared" si="2588"/>
        <v>53300</v>
      </c>
      <c r="R2776" s="251"/>
      <c r="S2776" s="251"/>
      <c r="T2776" s="167">
        <f t="shared" si="2600"/>
        <v>53300</v>
      </c>
      <c r="U2776" s="157"/>
      <c r="V2776" s="248">
        <v>53000</v>
      </c>
      <c r="W2776" s="251"/>
      <c r="X2776" s="166">
        <f t="shared" si="2589"/>
        <v>53000</v>
      </c>
      <c r="Y2776" s="251"/>
      <c r="Z2776" s="251"/>
      <c r="AA2776" s="167">
        <f t="shared" si="2601"/>
        <v>53000</v>
      </c>
      <c r="AB2776" s="157"/>
      <c r="AC2776" s="248">
        <v>53000</v>
      </c>
      <c r="AD2776" s="251"/>
      <c r="AE2776" s="166">
        <f t="shared" si="2590"/>
        <v>53000</v>
      </c>
      <c r="AF2776" s="251"/>
      <c r="AG2776" s="251"/>
      <c r="AH2776" s="167">
        <f t="shared" si="2602"/>
        <v>53000</v>
      </c>
      <c r="AJ2776" s="252"/>
      <c r="AK2776" s="253"/>
      <c r="AL2776" s="254"/>
      <c r="AM2776" s="253">
        <f>53000+300</f>
        <v>53300</v>
      </c>
      <c r="AN2776" s="254"/>
      <c r="AO2776" s="253"/>
      <c r="AP2776" s="254"/>
      <c r="AQ2776" s="253"/>
      <c r="AR2776" s="254"/>
      <c r="AS2776" s="253"/>
      <c r="AT2776" s="254"/>
      <c r="AU2776" s="253"/>
      <c r="AV2776" s="163">
        <f t="shared" si="2592"/>
        <v>53300</v>
      </c>
      <c r="AW2776" s="168">
        <f t="shared" si="2593"/>
        <v>0</v>
      </c>
      <c r="AY2776" s="163">
        <f t="shared" si="2594"/>
        <v>0</v>
      </c>
      <c r="AZ2776" s="163">
        <f t="shared" si="2595"/>
        <v>53300</v>
      </c>
      <c r="BA2776" s="163">
        <f t="shared" si="2596"/>
        <v>0</v>
      </c>
      <c r="BB2776" s="163">
        <f t="shared" si="2597"/>
        <v>0</v>
      </c>
      <c r="BC2776" s="163">
        <f t="shared" si="2598"/>
        <v>53300</v>
      </c>
      <c r="BD2776" s="163">
        <f t="shared" si="2599"/>
        <v>0</v>
      </c>
    </row>
    <row r="2777" spans="2:56" x14ac:dyDescent="0.3">
      <c r="B2777" s="169" t="s">
        <v>146</v>
      </c>
      <c r="C2777" s="248">
        <v>0</v>
      </c>
      <c r="D2777" s="249">
        <v>0</v>
      </c>
      <c r="E2777" s="172">
        <f t="shared" si="2585"/>
        <v>0</v>
      </c>
      <c r="F2777" s="248">
        <v>0</v>
      </c>
      <c r="G2777" s="249">
        <v>0</v>
      </c>
      <c r="H2777" s="172">
        <f t="shared" si="2586"/>
        <v>0</v>
      </c>
      <c r="I2777" s="248"/>
      <c r="J2777" s="250"/>
      <c r="K2777" s="174">
        <f t="shared" si="2587"/>
        <v>0</v>
      </c>
      <c r="L2777" s="248"/>
      <c r="M2777" s="250">
        <v>0</v>
      </c>
      <c r="N2777" s="251">
        <v>0</v>
      </c>
      <c r="O2777" s="248"/>
      <c r="P2777" s="251"/>
      <c r="Q2777" s="166">
        <f t="shared" si="2588"/>
        <v>0</v>
      </c>
      <c r="R2777" s="251"/>
      <c r="S2777" s="251"/>
      <c r="T2777" s="167">
        <f t="shared" si="2600"/>
        <v>0</v>
      </c>
      <c r="U2777" s="157"/>
      <c r="V2777" s="248"/>
      <c r="W2777" s="251"/>
      <c r="X2777" s="166">
        <f t="shared" si="2589"/>
        <v>0</v>
      </c>
      <c r="Y2777" s="251"/>
      <c r="Z2777" s="251"/>
      <c r="AA2777" s="167">
        <f t="shared" si="2601"/>
        <v>0</v>
      </c>
      <c r="AB2777" s="157"/>
      <c r="AC2777" s="248"/>
      <c r="AD2777" s="251"/>
      <c r="AE2777" s="166">
        <f t="shared" si="2590"/>
        <v>0</v>
      </c>
      <c r="AF2777" s="251"/>
      <c r="AG2777" s="251"/>
      <c r="AH2777" s="167">
        <f t="shared" si="2602"/>
        <v>0</v>
      </c>
      <c r="AJ2777" s="252"/>
      <c r="AK2777" s="253"/>
      <c r="AL2777" s="254"/>
      <c r="AM2777" s="253"/>
      <c r="AN2777" s="254"/>
      <c r="AO2777" s="253"/>
      <c r="AP2777" s="254"/>
      <c r="AQ2777" s="253"/>
      <c r="AR2777" s="254"/>
      <c r="AS2777" s="253"/>
      <c r="AT2777" s="254"/>
      <c r="AU2777" s="253"/>
      <c r="AV2777" s="163">
        <f t="shared" si="2592"/>
        <v>0</v>
      </c>
      <c r="AW2777" s="168">
        <f t="shared" si="2593"/>
        <v>0</v>
      </c>
      <c r="AY2777" s="163">
        <f t="shared" si="2594"/>
        <v>0</v>
      </c>
      <c r="AZ2777" s="163">
        <f t="shared" si="2595"/>
        <v>0</v>
      </c>
      <c r="BA2777" s="163">
        <f t="shared" si="2596"/>
        <v>0</v>
      </c>
      <c r="BB2777" s="163">
        <f t="shared" si="2597"/>
        <v>0</v>
      </c>
      <c r="BC2777" s="163">
        <f t="shared" si="2598"/>
        <v>0</v>
      </c>
      <c r="BD2777" s="163">
        <f t="shared" si="2599"/>
        <v>0</v>
      </c>
    </row>
    <row r="2778" spans="2:56" x14ac:dyDescent="0.3">
      <c r="B2778" s="169" t="s">
        <v>147</v>
      </c>
      <c r="C2778" s="248">
        <v>0</v>
      </c>
      <c r="D2778" s="249">
        <v>0</v>
      </c>
      <c r="E2778" s="172">
        <f t="shared" si="2585"/>
        <v>0</v>
      </c>
      <c r="F2778" s="248">
        <v>0</v>
      </c>
      <c r="G2778" s="249">
        <v>0</v>
      </c>
      <c r="H2778" s="172">
        <f t="shared" si="2586"/>
        <v>0</v>
      </c>
      <c r="I2778" s="248"/>
      <c r="J2778" s="250"/>
      <c r="K2778" s="174">
        <f t="shared" si="2587"/>
        <v>0</v>
      </c>
      <c r="L2778" s="248"/>
      <c r="M2778" s="250">
        <v>0</v>
      </c>
      <c r="N2778" s="251">
        <v>0</v>
      </c>
      <c r="O2778" s="248"/>
      <c r="P2778" s="251"/>
      <c r="Q2778" s="166">
        <f t="shared" si="2588"/>
        <v>0</v>
      </c>
      <c r="R2778" s="251"/>
      <c r="S2778" s="251"/>
      <c r="T2778" s="167">
        <f t="shared" si="2600"/>
        <v>0</v>
      </c>
      <c r="U2778" s="157"/>
      <c r="V2778" s="248"/>
      <c r="W2778" s="251"/>
      <c r="X2778" s="166">
        <f t="shared" si="2589"/>
        <v>0</v>
      </c>
      <c r="Y2778" s="251"/>
      <c r="Z2778" s="251"/>
      <c r="AA2778" s="167">
        <f t="shared" si="2601"/>
        <v>0</v>
      </c>
      <c r="AB2778" s="157"/>
      <c r="AC2778" s="248"/>
      <c r="AD2778" s="251"/>
      <c r="AE2778" s="166">
        <f t="shared" si="2590"/>
        <v>0</v>
      </c>
      <c r="AF2778" s="251"/>
      <c r="AG2778" s="251"/>
      <c r="AH2778" s="167">
        <f t="shared" si="2602"/>
        <v>0</v>
      </c>
      <c r="AJ2778" s="252"/>
      <c r="AK2778" s="253"/>
      <c r="AL2778" s="254"/>
      <c r="AM2778" s="253"/>
      <c r="AN2778" s="254"/>
      <c r="AO2778" s="253"/>
      <c r="AP2778" s="254"/>
      <c r="AQ2778" s="253"/>
      <c r="AR2778" s="254"/>
      <c r="AS2778" s="253"/>
      <c r="AT2778" s="254"/>
      <c r="AU2778" s="253"/>
      <c r="AV2778" s="163">
        <f t="shared" si="2592"/>
        <v>0</v>
      </c>
      <c r="AW2778" s="168">
        <f t="shared" si="2593"/>
        <v>0</v>
      </c>
      <c r="AY2778" s="163">
        <f t="shared" si="2594"/>
        <v>0</v>
      </c>
      <c r="AZ2778" s="163">
        <f t="shared" si="2595"/>
        <v>0</v>
      </c>
      <c r="BA2778" s="163">
        <f t="shared" si="2596"/>
        <v>0</v>
      </c>
      <c r="BB2778" s="163">
        <f t="shared" si="2597"/>
        <v>0</v>
      </c>
      <c r="BC2778" s="163">
        <f t="shared" si="2598"/>
        <v>0</v>
      </c>
      <c r="BD2778" s="163">
        <f t="shared" si="2599"/>
        <v>0</v>
      </c>
    </row>
    <row r="2779" spans="2:56" x14ac:dyDescent="0.3">
      <c r="B2779" s="169" t="s">
        <v>148</v>
      </c>
      <c r="C2779" s="248">
        <v>0</v>
      </c>
      <c r="D2779" s="249">
        <v>0</v>
      </c>
      <c r="E2779" s="172">
        <f t="shared" si="2585"/>
        <v>0</v>
      </c>
      <c r="F2779" s="248">
        <v>0</v>
      </c>
      <c r="G2779" s="249">
        <v>0</v>
      </c>
      <c r="H2779" s="172">
        <f t="shared" si="2586"/>
        <v>0</v>
      </c>
      <c r="I2779" s="248"/>
      <c r="J2779" s="250"/>
      <c r="K2779" s="174">
        <f t="shared" si="2587"/>
        <v>0</v>
      </c>
      <c r="L2779" s="248"/>
      <c r="M2779" s="250">
        <v>0</v>
      </c>
      <c r="N2779" s="251">
        <v>0</v>
      </c>
      <c r="O2779" s="248"/>
      <c r="P2779" s="251"/>
      <c r="Q2779" s="166">
        <f t="shared" si="2588"/>
        <v>0</v>
      </c>
      <c r="R2779" s="251"/>
      <c r="S2779" s="251"/>
      <c r="T2779" s="167">
        <f t="shared" si="2600"/>
        <v>0</v>
      </c>
      <c r="U2779" s="157"/>
      <c r="V2779" s="248"/>
      <c r="W2779" s="251"/>
      <c r="X2779" s="166">
        <f t="shared" si="2589"/>
        <v>0</v>
      </c>
      <c r="Y2779" s="251"/>
      <c r="Z2779" s="251"/>
      <c r="AA2779" s="167">
        <f t="shared" si="2601"/>
        <v>0</v>
      </c>
      <c r="AB2779" s="157"/>
      <c r="AC2779" s="248"/>
      <c r="AD2779" s="251"/>
      <c r="AE2779" s="166">
        <f t="shared" si="2590"/>
        <v>0</v>
      </c>
      <c r="AF2779" s="251"/>
      <c r="AG2779" s="251"/>
      <c r="AH2779" s="167">
        <f t="shared" si="2602"/>
        <v>0</v>
      </c>
      <c r="AJ2779" s="252"/>
      <c r="AK2779" s="253"/>
      <c r="AL2779" s="254"/>
      <c r="AM2779" s="253"/>
      <c r="AN2779" s="254"/>
      <c r="AO2779" s="253"/>
      <c r="AP2779" s="254"/>
      <c r="AQ2779" s="253"/>
      <c r="AR2779" s="254"/>
      <c r="AS2779" s="253"/>
      <c r="AT2779" s="254"/>
      <c r="AU2779" s="253"/>
      <c r="AV2779" s="163">
        <f t="shared" si="2592"/>
        <v>0</v>
      </c>
      <c r="AW2779" s="168">
        <f t="shared" si="2593"/>
        <v>0</v>
      </c>
      <c r="AY2779" s="163">
        <f t="shared" si="2594"/>
        <v>0</v>
      </c>
      <c r="AZ2779" s="163">
        <f t="shared" si="2595"/>
        <v>0</v>
      </c>
      <c r="BA2779" s="163">
        <f t="shared" si="2596"/>
        <v>0</v>
      </c>
      <c r="BB2779" s="163">
        <f t="shared" si="2597"/>
        <v>0</v>
      </c>
      <c r="BC2779" s="163">
        <f t="shared" si="2598"/>
        <v>0</v>
      </c>
      <c r="BD2779" s="163">
        <f t="shared" si="2599"/>
        <v>0</v>
      </c>
    </row>
    <row r="2780" spans="2:56" x14ac:dyDescent="0.3">
      <c r="B2780" s="169" t="s">
        <v>149</v>
      </c>
      <c r="C2780" s="248">
        <v>0</v>
      </c>
      <c r="D2780" s="249">
        <v>0</v>
      </c>
      <c r="E2780" s="172">
        <f t="shared" si="2585"/>
        <v>0</v>
      </c>
      <c r="F2780" s="248">
        <v>0</v>
      </c>
      <c r="G2780" s="249">
        <v>0</v>
      </c>
      <c r="H2780" s="172">
        <f t="shared" si="2586"/>
        <v>0</v>
      </c>
      <c r="I2780" s="248"/>
      <c r="J2780" s="250"/>
      <c r="K2780" s="174">
        <f t="shared" si="2587"/>
        <v>0</v>
      </c>
      <c r="L2780" s="248"/>
      <c r="M2780" s="250">
        <v>0</v>
      </c>
      <c r="N2780" s="251">
        <v>0</v>
      </c>
      <c r="O2780" s="248"/>
      <c r="P2780" s="251"/>
      <c r="Q2780" s="166">
        <f t="shared" si="2588"/>
        <v>0</v>
      </c>
      <c r="R2780" s="251"/>
      <c r="S2780" s="251"/>
      <c r="T2780" s="167">
        <f t="shared" si="2600"/>
        <v>0</v>
      </c>
      <c r="U2780" s="157"/>
      <c r="V2780" s="248"/>
      <c r="W2780" s="251"/>
      <c r="X2780" s="166">
        <f t="shared" si="2589"/>
        <v>0</v>
      </c>
      <c r="Y2780" s="251"/>
      <c r="Z2780" s="251"/>
      <c r="AA2780" s="167">
        <f t="shared" si="2601"/>
        <v>0</v>
      </c>
      <c r="AB2780" s="157"/>
      <c r="AC2780" s="248"/>
      <c r="AD2780" s="251"/>
      <c r="AE2780" s="166">
        <f t="shared" si="2590"/>
        <v>0</v>
      </c>
      <c r="AF2780" s="251"/>
      <c r="AG2780" s="251"/>
      <c r="AH2780" s="167">
        <f t="shared" si="2602"/>
        <v>0</v>
      </c>
      <c r="AJ2780" s="252"/>
      <c r="AK2780" s="253"/>
      <c r="AL2780" s="254"/>
      <c r="AM2780" s="253"/>
      <c r="AN2780" s="254"/>
      <c r="AO2780" s="253"/>
      <c r="AP2780" s="254"/>
      <c r="AQ2780" s="253"/>
      <c r="AR2780" s="254"/>
      <c r="AS2780" s="253"/>
      <c r="AT2780" s="254"/>
      <c r="AU2780" s="253"/>
      <c r="AV2780" s="163">
        <f t="shared" si="2592"/>
        <v>0</v>
      </c>
      <c r="AW2780" s="168">
        <f t="shared" si="2593"/>
        <v>0</v>
      </c>
      <c r="AY2780" s="163">
        <f t="shared" si="2594"/>
        <v>0</v>
      </c>
      <c r="AZ2780" s="163">
        <f t="shared" si="2595"/>
        <v>0</v>
      </c>
      <c r="BA2780" s="163">
        <f t="shared" si="2596"/>
        <v>0</v>
      </c>
      <c r="BB2780" s="163">
        <f t="shared" si="2597"/>
        <v>0</v>
      </c>
      <c r="BC2780" s="163">
        <f t="shared" si="2598"/>
        <v>0</v>
      </c>
      <c r="BD2780" s="163">
        <f t="shared" si="2599"/>
        <v>0</v>
      </c>
    </row>
    <row r="2781" spans="2:56" x14ac:dyDescent="0.3">
      <c r="B2781" s="179" t="s">
        <v>150</v>
      </c>
      <c r="C2781" s="83">
        <f>SUM(C2782:C2788)</f>
        <v>0</v>
      </c>
      <c r="D2781" s="84">
        <f>SUM(D2782:D2788)</f>
        <v>0</v>
      </c>
      <c r="E2781" s="85">
        <f t="shared" si="2585"/>
        <v>0</v>
      </c>
      <c r="F2781" s="83">
        <f>SUM(F2782:F2788)</f>
        <v>38264</v>
      </c>
      <c r="G2781" s="84">
        <f>SUM(G2782:G2788)</f>
        <v>38263.4</v>
      </c>
      <c r="H2781" s="85">
        <f t="shared" si="2586"/>
        <v>0.99998431946477107</v>
      </c>
      <c r="I2781" s="83">
        <f>SUM(I2782:I2788)</f>
        <v>9708</v>
      </c>
      <c r="J2781" s="86">
        <f>SUM(J2782:J2788)</f>
        <v>9753.24</v>
      </c>
      <c r="K2781" s="87">
        <f t="shared" si="2587"/>
        <v>1.0046600741656366</v>
      </c>
      <c r="L2781" s="83">
        <f>SUM(L2782:L2788)</f>
        <v>3000</v>
      </c>
      <c r="M2781" s="86">
        <f>SUM(M2782:M2788)</f>
        <v>3000</v>
      </c>
      <c r="N2781" s="88">
        <f>SUM(N2782:N2788)</f>
        <v>0</v>
      </c>
      <c r="O2781" s="83">
        <f>SUM(O2782:O2788)</f>
        <v>0</v>
      </c>
      <c r="P2781" s="88">
        <f>SUM(P2782:P2788)</f>
        <v>0</v>
      </c>
      <c r="Q2781" s="177">
        <f t="shared" si="2588"/>
        <v>0</v>
      </c>
      <c r="R2781" s="88">
        <f>SUM(R2782:R2788)</f>
        <v>0</v>
      </c>
      <c r="S2781" s="88">
        <f>SUM(S2782:S2788)</f>
        <v>0</v>
      </c>
      <c r="T2781" s="178">
        <f t="shared" si="2600"/>
        <v>0</v>
      </c>
      <c r="U2781" s="157"/>
      <c r="V2781" s="83">
        <f>SUM(V2782:V2788)</f>
        <v>0</v>
      </c>
      <c r="W2781" s="88">
        <f>SUM(W2782:W2788)</f>
        <v>0</v>
      </c>
      <c r="X2781" s="177">
        <f t="shared" si="2589"/>
        <v>0</v>
      </c>
      <c r="Y2781" s="88">
        <f>SUM(Y2782:Y2788)</f>
        <v>0</v>
      </c>
      <c r="Z2781" s="88">
        <f>SUM(Z2782:Z2788)</f>
        <v>0</v>
      </c>
      <c r="AA2781" s="178">
        <f t="shared" si="2601"/>
        <v>0</v>
      </c>
      <c r="AB2781" s="157"/>
      <c r="AC2781" s="83">
        <f>SUM(AC2782:AC2788)</f>
        <v>0</v>
      </c>
      <c r="AD2781" s="88">
        <f>SUM(AD2782:AD2788)</f>
        <v>0</v>
      </c>
      <c r="AE2781" s="177">
        <f t="shared" si="2590"/>
        <v>0</v>
      </c>
      <c r="AF2781" s="88">
        <f>SUM(AF2782:AF2788)</f>
        <v>0</v>
      </c>
      <c r="AG2781" s="88">
        <f>SUM(AG2782:AG2788)</f>
        <v>0</v>
      </c>
      <c r="AH2781" s="178">
        <f t="shared" si="2602"/>
        <v>0</v>
      </c>
      <c r="AJ2781" s="84">
        <f t="shared" ref="AJ2781:AU2781" si="2618">SUM(AJ2782:AJ2788)</f>
        <v>0</v>
      </c>
      <c r="AK2781" s="86">
        <f t="shared" si="2618"/>
        <v>0</v>
      </c>
      <c r="AL2781" s="88">
        <f t="shared" si="2618"/>
        <v>0</v>
      </c>
      <c r="AM2781" s="86">
        <f t="shared" si="2618"/>
        <v>0</v>
      </c>
      <c r="AN2781" s="88">
        <f t="shared" si="2618"/>
        <v>0</v>
      </c>
      <c r="AO2781" s="86">
        <f t="shared" si="2618"/>
        <v>0</v>
      </c>
      <c r="AP2781" s="88">
        <f t="shared" si="2618"/>
        <v>0</v>
      </c>
      <c r="AQ2781" s="86">
        <f t="shared" si="2618"/>
        <v>0</v>
      </c>
      <c r="AR2781" s="88">
        <f t="shared" si="2618"/>
        <v>0</v>
      </c>
      <c r="AS2781" s="86">
        <f t="shared" si="2618"/>
        <v>0</v>
      </c>
      <c r="AT2781" s="88">
        <f t="shared" si="2618"/>
        <v>0</v>
      </c>
      <c r="AU2781" s="86">
        <f t="shared" si="2618"/>
        <v>0</v>
      </c>
      <c r="AV2781" s="86">
        <f t="shared" si="2592"/>
        <v>0</v>
      </c>
      <c r="AW2781" s="93">
        <f t="shared" si="2593"/>
        <v>0</v>
      </c>
      <c r="AY2781" s="86">
        <f t="shared" si="2594"/>
        <v>0</v>
      </c>
      <c r="AZ2781" s="86">
        <f t="shared" si="2595"/>
        <v>0</v>
      </c>
      <c r="BA2781" s="86">
        <f t="shared" si="2596"/>
        <v>0</v>
      </c>
      <c r="BB2781" s="86">
        <f t="shared" si="2597"/>
        <v>0</v>
      </c>
      <c r="BC2781" s="86">
        <f t="shared" si="2598"/>
        <v>0</v>
      </c>
      <c r="BD2781" s="86">
        <f t="shared" si="2599"/>
        <v>0</v>
      </c>
    </row>
    <row r="2782" spans="2:56" x14ac:dyDescent="0.3">
      <c r="B2782" s="169" t="s">
        <v>151</v>
      </c>
      <c r="C2782" s="248">
        <v>0</v>
      </c>
      <c r="D2782" s="249">
        <v>0</v>
      </c>
      <c r="E2782" s="172">
        <f t="shared" si="2585"/>
        <v>0</v>
      </c>
      <c r="F2782" s="248">
        <v>0</v>
      </c>
      <c r="G2782" s="249">
        <v>0</v>
      </c>
      <c r="H2782" s="172">
        <f t="shared" si="2586"/>
        <v>0</v>
      </c>
      <c r="I2782" s="248"/>
      <c r="J2782" s="250"/>
      <c r="K2782" s="174">
        <f t="shared" si="2587"/>
        <v>0</v>
      </c>
      <c r="L2782" s="248"/>
      <c r="M2782" s="250">
        <v>0</v>
      </c>
      <c r="N2782" s="251">
        <v>0</v>
      </c>
      <c r="O2782" s="248"/>
      <c r="P2782" s="251"/>
      <c r="Q2782" s="166">
        <f t="shared" si="2588"/>
        <v>0</v>
      </c>
      <c r="R2782" s="251"/>
      <c r="S2782" s="251"/>
      <c r="T2782" s="167">
        <f t="shared" si="2600"/>
        <v>0</v>
      </c>
      <c r="U2782" s="157"/>
      <c r="V2782" s="248"/>
      <c r="W2782" s="251"/>
      <c r="X2782" s="166">
        <f t="shared" si="2589"/>
        <v>0</v>
      </c>
      <c r="Y2782" s="251"/>
      <c r="Z2782" s="251"/>
      <c r="AA2782" s="167">
        <f t="shared" si="2601"/>
        <v>0</v>
      </c>
      <c r="AB2782" s="157"/>
      <c r="AC2782" s="248"/>
      <c r="AD2782" s="251"/>
      <c r="AE2782" s="166">
        <f t="shared" si="2590"/>
        <v>0</v>
      </c>
      <c r="AF2782" s="251"/>
      <c r="AG2782" s="251"/>
      <c r="AH2782" s="167">
        <f t="shared" si="2602"/>
        <v>0</v>
      </c>
      <c r="AJ2782" s="252"/>
      <c r="AK2782" s="253"/>
      <c r="AL2782" s="254"/>
      <c r="AM2782" s="253"/>
      <c r="AN2782" s="254"/>
      <c r="AO2782" s="253"/>
      <c r="AP2782" s="254"/>
      <c r="AQ2782" s="253"/>
      <c r="AR2782" s="254"/>
      <c r="AS2782" s="253"/>
      <c r="AT2782" s="254"/>
      <c r="AU2782" s="253"/>
      <c r="AV2782" s="163">
        <f t="shared" si="2592"/>
        <v>0</v>
      </c>
      <c r="AW2782" s="168">
        <f t="shared" si="2593"/>
        <v>0</v>
      </c>
      <c r="AY2782" s="163">
        <f t="shared" si="2594"/>
        <v>0</v>
      </c>
      <c r="AZ2782" s="163">
        <f t="shared" si="2595"/>
        <v>0</v>
      </c>
      <c r="BA2782" s="163">
        <f t="shared" si="2596"/>
        <v>0</v>
      </c>
      <c r="BB2782" s="163">
        <f t="shared" si="2597"/>
        <v>0</v>
      </c>
      <c r="BC2782" s="163">
        <f t="shared" si="2598"/>
        <v>0</v>
      </c>
      <c r="BD2782" s="163">
        <f t="shared" si="2599"/>
        <v>0</v>
      </c>
    </row>
    <row r="2783" spans="2:56" x14ac:dyDescent="0.3">
      <c r="B2783" s="169" t="s">
        <v>152</v>
      </c>
      <c r="C2783" s="248">
        <v>0</v>
      </c>
      <c r="D2783" s="249">
        <v>0</v>
      </c>
      <c r="E2783" s="172">
        <f t="shared" si="2585"/>
        <v>0</v>
      </c>
      <c r="F2783" s="248">
        <v>0</v>
      </c>
      <c r="G2783" s="249">
        <v>0</v>
      </c>
      <c r="H2783" s="172">
        <f t="shared" si="2586"/>
        <v>0</v>
      </c>
      <c r="I2783" s="248"/>
      <c r="J2783" s="250"/>
      <c r="K2783" s="174">
        <f t="shared" si="2587"/>
        <v>0</v>
      </c>
      <c r="L2783" s="248"/>
      <c r="M2783" s="250">
        <v>0</v>
      </c>
      <c r="N2783" s="251">
        <v>0</v>
      </c>
      <c r="O2783" s="248"/>
      <c r="P2783" s="251"/>
      <c r="Q2783" s="166">
        <f t="shared" si="2588"/>
        <v>0</v>
      </c>
      <c r="R2783" s="251"/>
      <c r="S2783" s="251"/>
      <c r="T2783" s="167">
        <f t="shared" si="2600"/>
        <v>0</v>
      </c>
      <c r="U2783" s="157"/>
      <c r="V2783" s="248"/>
      <c r="W2783" s="251"/>
      <c r="X2783" s="166">
        <f t="shared" si="2589"/>
        <v>0</v>
      </c>
      <c r="Y2783" s="251"/>
      <c r="Z2783" s="251"/>
      <c r="AA2783" s="167">
        <f t="shared" si="2601"/>
        <v>0</v>
      </c>
      <c r="AB2783" s="157"/>
      <c r="AC2783" s="248"/>
      <c r="AD2783" s="251"/>
      <c r="AE2783" s="166">
        <f t="shared" si="2590"/>
        <v>0</v>
      </c>
      <c r="AF2783" s="251"/>
      <c r="AG2783" s="251"/>
      <c r="AH2783" s="167">
        <f t="shared" si="2602"/>
        <v>0</v>
      </c>
      <c r="AJ2783" s="252"/>
      <c r="AK2783" s="253"/>
      <c r="AL2783" s="254"/>
      <c r="AM2783" s="253"/>
      <c r="AN2783" s="254"/>
      <c r="AO2783" s="253"/>
      <c r="AP2783" s="254"/>
      <c r="AQ2783" s="253"/>
      <c r="AR2783" s="254"/>
      <c r="AS2783" s="253"/>
      <c r="AT2783" s="254"/>
      <c r="AU2783" s="253"/>
      <c r="AV2783" s="163">
        <f t="shared" si="2592"/>
        <v>0</v>
      </c>
      <c r="AW2783" s="168">
        <f t="shared" si="2593"/>
        <v>0</v>
      </c>
      <c r="AY2783" s="163">
        <f t="shared" si="2594"/>
        <v>0</v>
      </c>
      <c r="AZ2783" s="163">
        <f t="shared" si="2595"/>
        <v>0</v>
      </c>
      <c r="BA2783" s="163">
        <f t="shared" si="2596"/>
        <v>0</v>
      </c>
      <c r="BB2783" s="163">
        <f t="shared" si="2597"/>
        <v>0</v>
      </c>
      <c r="BC2783" s="163">
        <f t="shared" si="2598"/>
        <v>0</v>
      </c>
      <c r="BD2783" s="163">
        <f t="shared" si="2599"/>
        <v>0</v>
      </c>
    </row>
    <row r="2784" spans="2:56" x14ac:dyDescent="0.3">
      <c r="B2784" s="169" t="s">
        <v>153</v>
      </c>
      <c r="C2784" s="248">
        <v>0</v>
      </c>
      <c r="D2784" s="249">
        <v>0</v>
      </c>
      <c r="E2784" s="172">
        <f t="shared" si="2585"/>
        <v>0</v>
      </c>
      <c r="F2784" s="248">
        <v>38264</v>
      </c>
      <c r="G2784" s="249">
        <v>38263.4</v>
      </c>
      <c r="H2784" s="172">
        <f t="shared" si="2586"/>
        <v>0.99998431946477107</v>
      </c>
      <c r="I2784" s="248">
        <v>9708</v>
      </c>
      <c r="J2784" s="250">
        <v>9753.24</v>
      </c>
      <c r="K2784" s="174">
        <f t="shared" si="2587"/>
        <v>1.0046600741656366</v>
      </c>
      <c r="L2784" s="248">
        <v>3000</v>
      </c>
      <c r="M2784" s="250">
        <v>3000</v>
      </c>
      <c r="N2784" s="251">
        <v>0</v>
      </c>
      <c r="O2784" s="248"/>
      <c r="P2784" s="251"/>
      <c r="Q2784" s="166">
        <f t="shared" si="2588"/>
        <v>0</v>
      </c>
      <c r="R2784" s="251"/>
      <c r="S2784" s="251"/>
      <c r="T2784" s="167">
        <f t="shared" si="2600"/>
        <v>0</v>
      </c>
      <c r="U2784" s="157"/>
      <c r="V2784" s="248"/>
      <c r="W2784" s="251"/>
      <c r="X2784" s="166">
        <f t="shared" si="2589"/>
        <v>0</v>
      </c>
      <c r="Y2784" s="251"/>
      <c r="Z2784" s="251"/>
      <c r="AA2784" s="167">
        <f t="shared" si="2601"/>
        <v>0</v>
      </c>
      <c r="AB2784" s="157"/>
      <c r="AC2784" s="248"/>
      <c r="AD2784" s="251"/>
      <c r="AE2784" s="166">
        <f t="shared" si="2590"/>
        <v>0</v>
      </c>
      <c r="AF2784" s="251"/>
      <c r="AG2784" s="251"/>
      <c r="AH2784" s="167">
        <f t="shared" si="2602"/>
        <v>0</v>
      </c>
      <c r="AJ2784" s="252"/>
      <c r="AK2784" s="253"/>
      <c r="AL2784" s="254"/>
      <c r="AM2784" s="253"/>
      <c r="AN2784" s="254"/>
      <c r="AO2784" s="253"/>
      <c r="AP2784" s="254"/>
      <c r="AQ2784" s="253"/>
      <c r="AR2784" s="254"/>
      <c r="AS2784" s="253"/>
      <c r="AT2784" s="254"/>
      <c r="AU2784" s="253"/>
      <c r="AV2784" s="163">
        <f t="shared" si="2592"/>
        <v>0</v>
      </c>
      <c r="AW2784" s="168">
        <f t="shared" si="2593"/>
        <v>0</v>
      </c>
      <c r="AY2784" s="163">
        <f t="shared" si="2594"/>
        <v>0</v>
      </c>
      <c r="AZ2784" s="163">
        <f t="shared" si="2595"/>
        <v>0</v>
      </c>
      <c r="BA2784" s="163">
        <f t="shared" si="2596"/>
        <v>0</v>
      </c>
      <c r="BB2784" s="163">
        <f t="shared" si="2597"/>
        <v>0</v>
      </c>
      <c r="BC2784" s="163">
        <f t="shared" si="2598"/>
        <v>0</v>
      </c>
      <c r="BD2784" s="163">
        <f t="shared" si="2599"/>
        <v>0</v>
      </c>
    </row>
    <row r="2785" spans="2:56" x14ac:dyDescent="0.3">
      <c r="B2785" s="169" t="s">
        <v>154</v>
      </c>
      <c r="C2785" s="248">
        <v>0</v>
      </c>
      <c r="D2785" s="249">
        <v>0</v>
      </c>
      <c r="E2785" s="172">
        <f t="shared" si="2585"/>
        <v>0</v>
      </c>
      <c r="F2785" s="248">
        <v>0</v>
      </c>
      <c r="G2785" s="249">
        <v>0</v>
      </c>
      <c r="H2785" s="172">
        <f t="shared" si="2586"/>
        <v>0</v>
      </c>
      <c r="I2785" s="248"/>
      <c r="J2785" s="250"/>
      <c r="K2785" s="174">
        <f t="shared" si="2587"/>
        <v>0</v>
      </c>
      <c r="L2785" s="248"/>
      <c r="M2785" s="250">
        <v>0</v>
      </c>
      <c r="N2785" s="251">
        <v>0</v>
      </c>
      <c r="O2785" s="248"/>
      <c r="P2785" s="251"/>
      <c r="Q2785" s="166">
        <f t="shared" si="2588"/>
        <v>0</v>
      </c>
      <c r="R2785" s="251"/>
      <c r="S2785" s="251"/>
      <c r="T2785" s="167">
        <f t="shared" si="2600"/>
        <v>0</v>
      </c>
      <c r="U2785" s="157"/>
      <c r="V2785" s="248"/>
      <c r="W2785" s="251"/>
      <c r="X2785" s="166">
        <f t="shared" si="2589"/>
        <v>0</v>
      </c>
      <c r="Y2785" s="251"/>
      <c r="Z2785" s="251"/>
      <c r="AA2785" s="167">
        <f t="shared" si="2601"/>
        <v>0</v>
      </c>
      <c r="AB2785" s="157"/>
      <c r="AC2785" s="248"/>
      <c r="AD2785" s="251"/>
      <c r="AE2785" s="166">
        <f t="shared" si="2590"/>
        <v>0</v>
      </c>
      <c r="AF2785" s="251"/>
      <c r="AG2785" s="251"/>
      <c r="AH2785" s="167">
        <f t="shared" si="2602"/>
        <v>0</v>
      </c>
      <c r="AJ2785" s="252"/>
      <c r="AK2785" s="253"/>
      <c r="AL2785" s="254"/>
      <c r="AM2785" s="253"/>
      <c r="AN2785" s="254"/>
      <c r="AO2785" s="253"/>
      <c r="AP2785" s="254"/>
      <c r="AQ2785" s="253"/>
      <c r="AR2785" s="254"/>
      <c r="AS2785" s="253"/>
      <c r="AT2785" s="254"/>
      <c r="AU2785" s="253"/>
      <c r="AV2785" s="163">
        <f t="shared" si="2592"/>
        <v>0</v>
      </c>
      <c r="AW2785" s="168">
        <f t="shared" si="2593"/>
        <v>0</v>
      </c>
      <c r="AY2785" s="163">
        <f t="shared" si="2594"/>
        <v>0</v>
      </c>
      <c r="AZ2785" s="163">
        <f t="shared" si="2595"/>
        <v>0</v>
      </c>
      <c r="BA2785" s="163">
        <f t="shared" si="2596"/>
        <v>0</v>
      </c>
      <c r="BB2785" s="163">
        <f t="shared" si="2597"/>
        <v>0</v>
      </c>
      <c r="BC2785" s="163">
        <f t="shared" si="2598"/>
        <v>0</v>
      </c>
      <c r="BD2785" s="163">
        <f t="shared" si="2599"/>
        <v>0</v>
      </c>
    </row>
    <row r="2786" spans="2:56" x14ac:dyDescent="0.3">
      <c r="B2786" s="169" t="s">
        <v>155</v>
      </c>
      <c r="C2786" s="248">
        <v>0</v>
      </c>
      <c r="D2786" s="249">
        <v>0</v>
      </c>
      <c r="E2786" s="172">
        <f t="shared" si="2585"/>
        <v>0</v>
      </c>
      <c r="F2786" s="248">
        <v>0</v>
      </c>
      <c r="G2786" s="249">
        <v>0</v>
      </c>
      <c r="H2786" s="172">
        <f t="shared" si="2586"/>
        <v>0</v>
      </c>
      <c r="I2786" s="248"/>
      <c r="J2786" s="250"/>
      <c r="K2786" s="174">
        <f t="shared" si="2587"/>
        <v>0</v>
      </c>
      <c r="L2786" s="248"/>
      <c r="M2786" s="250">
        <v>0</v>
      </c>
      <c r="N2786" s="251">
        <v>0</v>
      </c>
      <c r="O2786" s="248"/>
      <c r="P2786" s="251"/>
      <c r="Q2786" s="166">
        <f t="shared" si="2588"/>
        <v>0</v>
      </c>
      <c r="R2786" s="251"/>
      <c r="S2786" s="251"/>
      <c r="T2786" s="167">
        <f t="shared" si="2600"/>
        <v>0</v>
      </c>
      <c r="U2786" s="157"/>
      <c r="V2786" s="248"/>
      <c r="W2786" s="251"/>
      <c r="X2786" s="166">
        <f t="shared" si="2589"/>
        <v>0</v>
      </c>
      <c r="Y2786" s="251"/>
      <c r="Z2786" s="251"/>
      <c r="AA2786" s="167">
        <f t="shared" si="2601"/>
        <v>0</v>
      </c>
      <c r="AB2786" s="157"/>
      <c r="AC2786" s="248"/>
      <c r="AD2786" s="251"/>
      <c r="AE2786" s="166">
        <f t="shared" si="2590"/>
        <v>0</v>
      </c>
      <c r="AF2786" s="251"/>
      <c r="AG2786" s="251"/>
      <c r="AH2786" s="167">
        <f t="shared" si="2602"/>
        <v>0</v>
      </c>
      <c r="AJ2786" s="252"/>
      <c r="AK2786" s="253"/>
      <c r="AL2786" s="254"/>
      <c r="AM2786" s="253"/>
      <c r="AN2786" s="254"/>
      <c r="AO2786" s="253"/>
      <c r="AP2786" s="254"/>
      <c r="AQ2786" s="253"/>
      <c r="AR2786" s="254"/>
      <c r="AS2786" s="253"/>
      <c r="AT2786" s="254"/>
      <c r="AU2786" s="253"/>
      <c r="AV2786" s="163">
        <f t="shared" si="2592"/>
        <v>0</v>
      </c>
      <c r="AW2786" s="168">
        <f t="shared" si="2593"/>
        <v>0</v>
      </c>
      <c r="AY2786" s="163">
        <f t="shared" si="2594"/>
        <v>0</v>
      </c>
      <c r="AZ2786" s="163">
        <f t="shared" si="2595"/>
        <v>0</v>
      </c>
      <c r="BA2786" s="163">
        <f t="shared" si="2596"/>
        <v>0</v>
      </c>
      <c r="BB2786" s="163">
        <f t="shared" si="2597"/>
        <v>0</v>
      </c>
      <c r="BC2786" s="163">
        <f t="shared" si="2598"/>
        <v>0</v>
      </c>
      <c r="BD2786" s="163">
        <f t="shared" si="2599"/>
        <v>0</v>
      </c>
    </row>
    <row r="2787" spans="2:56" x14ac:dyDescent="0.3">
      <c r="B2787" s="169" t="s">
        <v>156</v>
      </c>
      <c r="C2787" s="248">
        <v>0</v>
      </c>
      <c r="D2787" s="249">
        <v>0</v>
      </c>
      <c r="E2787" s="172">
        <f t="shared" si="2585"/>
        <v>0</v>
      </c>
      <c r="F2787" s="248">
        <v>0</v>
      </c>
      <c r="G2787" s="249">
        <v>0</v>
      </c>
      <c r="H2787" s="172">
        <f t="shared" si="2586"/>
        <v>0</v>
      </c>
      <c r="I2787" s="248"/>
      <c r="J2787" s="250"/>
      <c r="K2787" s="174">
        <f t="shared" si="2587"/>
        <v>0</v>
      </c>
      <c r="L2787" s="248"/>
      <c r="M2787" s="250">
        <v>0</v>
      </c>
      <c r="N2787" s="251">
        <v>0</v>
      </c>
      <c r="O2787" s="248"/>
      <c r="P2787" s="251"/>
      <c r="Q2787" s="166">
        <f t="shared" si="2588"/>
        <v>0</v>
      </c>
      <c r="R2787" s="251"/>
      <c r="S2787" s="251"/>
      <c r="T2787" s="167">
        <f t="shared" si="2600"/>
        <v>0</v>
      </c>
      <c r="U2787" s="157"/>
      <c r="V2787" s="248"/>
      <c r="W2787" s="251"/>
      <c r="X2787" s="166">
        <f t="shared" si="2589"/>
        <v>0</v>
      </c>
      <c r="Y2787" s="251"/>
      <c r="Z2787" s="251"/>
      <c r="AA2787" s="167">
        <f t="shared" si="2601"/>
        <v>0</v>
      </c>
      <c r="AB2787" s="157"/>
      <c r="AC2787" s="248"/>
      <c r="AD2787" s="251"/>
      <c r="AE2787" s="166">
        <f t="shared" si="2590"/>
        <v>0</v>
      </c>
      <c r="AF2787" s="251"/>
      <c r="AG2787" s="251"/>
      <c r="AH2787" s="167">
        <f t="shared" si="2602"/>
        <v>0</v>
      </c>
      <c r="AJ2787" s="252"/>
      <c r="AK2787" s="253"/>
      <c r="AL2787" s="254"/>
      <c r="AM2787" s="253"/>
      <c r="AN2787" s="254"/>
      <c r="AO2787" s="253"/>
      <c r="AP2787" s="254"/>
      <c r="AQ2787" s="253"/>
      <c r="AR2787" s="254"/>
      <c r="AS2787" s="253"/>
      <c r="AT2787" s="254"/>
      <c r="AU2787" s="253"/>
      <c r="AV2787" s="163">
        <f t="shared" si="2592"/>
        <v>0</v>
      </c>
      <c r="AW2787" s="168">
        <f t="shared" si="2593"/>
        <v>0</v>
      </c>
      <c r="AY2787" s="163">
        <f t="shared" si="2594"/>
        <v>0</v>
      </c>
      <c r="AZ2787" s="163">
        <f t="shared" si="2595"/>
        <v>0</v>
      </c>
      <c r="BA2787" s="163">
        <f t="shared" si="2596"/>
        <v>0</v>
      </c>
      <c r="BB2787" s="163">
        <f t="shared" si="2597"/>
        <v>0</v>
      </c>
      <c r="BC2787" s="163">
        <f t="shared" si="2598"/>
        <v>0</v>
      </c>
      <c r="BD2787" s="163">
        <f t="shared" si="2599"/>
        <v>0</v>
      </c>
    </row>
    <row r="2788" spans="2:56" x14ac:dyDescent="0.3">
      <c r="B2788" s="169" t="s">
        <v>157</v>
      </c>
      <c r="C2788" s="248">
        <v>0</v>
      </c>
      <c r="D2788" s="249">
        <v>0</v>
      </c>
      <c r="E2788" s="172">
        <f t="shared" si="2585"/>
        <v>0</v>
      </c>
      <c r="F2788" s="248">
        <v>0</v>
      </c>
      <c r="G2788" s="249">
        <v>0</v>
      </c>
      <c r="H2788" s="172">
        <f t="shared" si="2586"/>
        <v>0</v>
      </c>
      <c r="I2788" s="248"/>
      <c r="J2788" s="250"/>
      <c r="K2788" s="174">
        <f t="shared" si="2587"/>
        <v>0</v>
      </c>
      <c r="L2788" s="248"/>
      <c r="M2788" s="250">
        <v>0</v>
      </c>
      <c r="N2788" s="251">
        <v>0</v>
      </c>
      <c r="O2788" s="248"/>
      <c r="P2788" s="251"/>
      <c r="Q2788" s="166">
        <f t="shared" si="2588"/>
        <v>0</v>
      </c>
      <c r="R2788" s="251"/>
      <c r="S2788" s="251"/>
      <c r="T2788" s="167">
        <f t="shared" si="2600"/>
        <v>0</v>
      </c>
      <c r="U2788" s="157"/>
      <c r="V2788" s="248"/>
      <c r="W2788" s="251"/>
      <c r="X2788" s="166">
        <f t="shared" si="2589"/>
        <v>0</v>
      </c>
      <c r="Y2788" s="251"/>
      <c r="Z2788" s="251"/>
      <c r="AA2788" s="167">
        <f t="shared" si="2601"/>
        <v>0</v>
      </c>
      <c r="AB2788" s="157"/>
      <c r="AC2788" s="248"/>
      <c r="AD2788" s="251"/>
      <c r="AE2788" s="166">
        <f t="shared" si="2590"/>
        <v>0</v>
      </c>
      <c r="AF2788" s="251"/>
      <c r="AG2788" s="251"/>
      <c r="AH2788" s="167">
        <f t="shared" si="2602"/>
        <v>0</v>
      </c>
      <c r="AJ2788" s="252"/>
      <c r="AK2788" s="253"/>
      <c r="AL2788" s="254"/>
      <c r="AM2788" s="253"/>
      <c r="AN2788" s="254"/>
      <c r="AO2788" s="253"/>
      <c r="AP2788" s="254"/>
      <c r="AQ2788" s="253"/>
      <c r="AR2788" s="254"/>
      <c r="AS2788" s="253"/>
      <c r="AT2788" s="254"/>
      <c r="AU2788" s="253"/>
      <c r="AV2788" s="163">
        <f t="shared" si="2592"/>
        <v>0</v>
      </c>
      <c r="AW2788" s="168">
        <f t="shared" si="2593"/>
        <v>0</v>
      </c>
      <c r="AY2788" s="163">
        <f t="shared" si="2594"/>
        <v>0</v>
      </c>
      <c r="AZ2788" s="163">
        <f t="shared" si="2595"/>
        <v>0</v>
      </c>
      <c r="BA2788" s="163">
        <f t="shared" si="2596"/>
        <v>0</v>
      </c>
      <c r="BB2788" s="163">
        <f t="shared" si="2597"/>
        <v>0</v>
      </c>
      <c r="BC2788" s="163">
        <f t="shared" si="2598"/>
        <v>0</v>
      </c>
      <c r="BD2788" s="163">
        <f t="shared" si="2599"/>
        <v>0</v>
      </c>
    </row>
    <row r="2789" spans="2:56" x14ac:dyDescent="0.3">
      <c r="B2789" s="179" t="s">
        <v>158</v>
      </c>
      <c r="C2789" s="83">
        <f>SUM(C2790)</f>
        <v>0</v>
      </c>
      <c r="D2789" s="84">
        <f>SUM(D2790)</f>
        <v>0</v>
      </c>
      <c r="E2789" s="85">
        <f t="shared" si="2585"/>
        <v>0</v>
      </c>
      <c r="F2789" s="83">
        <f>SUM(F2790)</f>
        <v>0</v>
      </c>
      <c r="G2789" s="84">
        <f>SUM(G2790)</f>
        <v>0</v>
      </c>
      <c r="H2789" s="85">
        <f t="shared" si="2586"/>
        <v>0</v>
      </c>
      <c r="I2789" s="83">
        <f>SUM(I2790)</f>
        <v>0</v>
      </c>
      <c r="J2789" s="86">
        <f>SUM(J2790)</f>
        <v>0</v>
      </c>
      <c r="K2789" s="87">
        <f t="shared" si="2587"/>
        <v>0</v>
      </c>
      <c r="L2789" s="83">
        <f>SUM(L2790)</f>
        <v>0</v>
      </c>
      <c r="M2789" s="86">
        <f>SUM(M2790)</f>
        <v>0</v>
      </c>
      <c r="N2789" s="88">
        <f>SUM(N2790)</f>
        <v>0</v>
      </c>
      <c r="O2789" s="83">
        <f>SUM(O2790)</f>
        <v>0</v>
      </c>
      <c r="P2789" s="88">
        <f>SUM(P2790)</f>
        <v>0</v>
      </c>
      <c r="Q2789" s="177">
        <f t="shared" si="2588"/>
        <v>0</v>
      </c>
      <c r="R2789" s="88">
        <f>SUM(R2790)</f>
        <v>0</v>
      </c>
      <c r="S2789" s="88">
        <f>SUM(S2790)</f>
        <v>0</v>
      </c>
      <c r="T2789" s="178">
        <f t="shared" si="2600"/>
        <v>0</v>
      </c>
      <c r="U2789" s="157"/>
      <c r="V2789" s="83">
        <f>SUM(V2790)</f>
        <v>0</v>
      </c>
      <c r="W2789" s="88">
        <f>SUM(W2790)</f>
        <v>0</v>
      </c>
      <c r="X2789" s="177">
        <f t="shared" si="2589"/>
        <v>0</v>
      </c>
      <c r="Y2789" s="88">
        <f>SUM(Y2790)</f>
        <v>0</v>
      </c>
      <c r="Z2789" s="88">
        <f>SUM(Z2790)</f>
        <v>0</v>
      </c>
      <c r="AA2789" s="178">
        <f t="shared" si="2601"/>
        <v>0</v>
      </c>
      <c r="AB2789" s="157"/>
      <c r="AC2789" s="83">
        <f>SUM(AC2790)</f>
        <v>0</v>
      </c>
      <c r="AD2789" s="88">
        <f>SUM(AD2790)</f>
        <v>0</v>
      </c>
      <c r="AE2789" s="177">
        <f t="shared" si="2590"/>
        <v>0</v>
      </c>
      <c r="AF2789" s="88">
        <f>SUM(AF2790)</f>
        <v>0</v>
      </c>
      <c r="AG2789" s="88">
        <f>SUM(AG2790)</f>
        <v>0</v>
      </c>
      <c r="AH2789" s="178">
        <f t="shared" si="2602"/>
        <v>0</v>
      </c>
      <c r="AJ2789" s="84">
        <f t="shared" ref="AJ2789:AU2789" si="2619">SUM(AJ2790)</f>
        <v>0</v>
      </c>
      <c r="AK2789" s="86">
        <f t="shared" si="2619"/>
        <v>0</v>
      </c>
      <c r="AL2789" s="88">
        <f t="shared" si="2619"/>
        <v>0</v>
      </c>
      <c r="AM2789" s="86">
        <f t="shared" si="2619"/>
        <v>0</v>
      </c>
      <c r="AN2789" s="88">
        <f t="shared" si="2619"/>
        <v>0</v>
      </c>
      <c r="AO2789" s="86">
        <f t="shared" si="2619"/>
        <v>0</v>
      </c>
      <c r="AP2789" s="88">
        <f t="shared" si="2619"/>
        <v>0</v>
      </c>
      <c r="AQ2789" s="86">
        <f t="shared" si="2619"/>
        <v>0</v>
      </c>
      <c r="AR2789" s="88">
        <f t="shared" si="2619"/>
        <v>0</v>
      </c>
      <c r="AS2789" s="86">
        <f t="shared" si="2619"/>
        <v>0</v>
      </c>
      <c r="AT2789" s="88">
        <f t="shared" si="2619"/>
        <v>0</v>
      </c>
      <c r="AU2789" s="86">
        <f t="shared" si="2619"/>
        <v>0</v>
      </c>
      <c r="AV2789" s="86">
        <f t="shared" si="2592"/>
        <v>0</v>
      </c>
      <c r="AW2789" s="93">
        <f t="shared" si="2593"/>
        <v>0</v>
      </c>
      <c r="AY2789" s="86">
        <f t="shared" si="2594"/>
        <v>0</v>
      </c>
      <c r="AZ2789" s="86">
        <f t="shared" si="2595"/>
        <v>0</v>
      </c>
      <c r="BA2789" s="86">
        <f t="shared" si="2596"/>
        <v>0</v>
      </c>
      <c r="BB2789" s="86">
        <f t="shared" si="2597"/>
        <v>0</v>
      </c>
      <c r="BC2789" s="86">
        <f t="shared" si="2598"/>
        <v>0</v>
      </c>
      <c r="BD2789" s="86">
        <f t="shared" si="2599"/>
        <v>0</v>
      </c>
    </row>
    <row r="2790" spans="2:56" x14ac:dyDescent="0.3">
      <c r="B2790" s="169" t="s">
        <v>159</v>
      </c>
      <c r="C2790" s="248">
        <v>0</v>
      </c>
      <c r="D2790" s="249">
        <v>0</v>
      </c>
      <c r="E2790" s="172">
        <f t="shared" si="2585"/>
        <v>0</v>
      </c>
      <c r="F2790" s="248">
        <v>0</v>
      </c>
      <c r="G2790" s="249">
        <v>0</v>
      </c>
      <c r="H2790" s="172">
        <f t="shared" si="2586"/>
        <v>0</v>
      </c>
      <c r="I2790" s="248"/>
      <c r="J2790" s="250"/>
      <c r="K2790" s="174">
        <f t="shared" si="2587"/>
        <v>0</v>
      </c>
      <c r="L2790" s="248"/>
      <c r="M2790" s="250"/>
      <c r="N2790" s="251"/>
      <c r="O2790" s="248"/>
      <c r="P2790" s="251"/>
      <c r="Q2790" s="166">
        <f t="shared" si="2588"/>
        <v>0</v>
      </c>
      <c r="R2790" s="251"/>
      <c r="S2790" s="251"/>
      <c r="T2790" s="167">
        <f t="shared" si="2600"/>
        <v>0</v>
      </c>
      <c r="U2790" s="157"/>
      <c r="V2790" s="248"/>
      <c r="W2790" s="251"/>
      <c r="X2790" s="166">
        <f t="shared" si="2589"/>
        <v>0</v>
      </c>
      <c r="Y2790" s="251"/>
      <c r="Z2790" s="251"/>
      <c r="AA2790" s="167">
        <f t="shared" si="2601"/>
        <v>0</v>
      </c>
      <c r="AB2790" s="157"/>
      <c r="AC2790" s="248"/>
      <c r="AD2790" s="251"/>
      <c r="AE2790" s="166">
        <f t="shared" si="2590"/>
        <v>0</v>
      </c>
      <c r="AF2790" s="251"/>
      <c r="AG2790" s="251"/>
      <c r="AH2790" s="167">
        <f t="shared" si="2602"/>
        <v>0</v>
      </c>
      <c r="AJ2790" s="252"/>
      <c r="AK2790" s="253"/>
      <c r="AL2790" s="254"/>
      <c r="AM2790" s="253"/>
      <c r="AN2790" s="254"/>
      <c r="AO2790" s="253"/>
      <c r="AP2790" s="254"/>
      <c r="AQ2790" s="253"/>
      <c r="AR2790" s="254"/>
      <c r="AS2790" s="253"/>
      <c r="AT2790" s="254"/>
      <c r="AU2790" s="253"/>
      <c r="AV2790" s="163">
        <f t="shared" si="2592"/>
        <v>0</v>
      </c>
      <c r="AW2790" s="168">
        <f t="shared" si="2593"/>
        <v>0</v>
      </c>
      <c r="AY2790" s="163">
        <f t="shared" si="2594"/>
        <v>0</v>
      </c>
      <c r="AZ2790" s="163">
        <f t="shared" si="2595"/>
        <v>0</v>
      </c>
      <c r="BA2790" s="163">
        <f t="shared" si="2596"/>
        <v>0</v>
      </c>
      <c r="BB2790" s="163">
        <f t="shared" si="2597"/>
        <v>0</v>
      </c>
      <c r="BC2790" s="163">
        <f t="shared" si="2598"/>
        <v>0</v>
      </c>
      <c r="BD2790" s="163">
        <f t="shared" si="2599"/>
        <v>0</v>
      </c>
    </row>
    <row r="2791" spans="2:56" x14ac:dyDescent="0.3">
      <c r="B2791" s="179" t="s">
        <v>160</v>
      </c>
      <c r="C2791" s="83">
        <f>SUM(C2792:C2795)</f>
        <v>1485240</v>
      </c>
      <c r="D2791" s="84">
        <f>SUM(D2792:D2795)</f>
        <v>1483248.14</v>
      </c>
      <c r="E2791" s="85">
        <f t="shared" si="2585"/>
        <v>0.99865889687861886</v>
      </c>
      <c r="F2791" s="83">
        <f>SUM(F2792:F2795)</f>
        <v>1482957</v>
      </c>
      <c r="G2791" s="84">
        <f>SUM(G2792:G2795)</f>
        <v>1482956.07</v>
      </c>
      <c r="H2791" s="85">
        <f t="shared" si="2586"/>
        <v>0.99999937287460128</v>
      </c>
      <c r="I2791" s="83">
        <f>SUM(I2792:I2795)</f>
        <v>1542840</v>
      </c>
      <c r="J2791" s="86">
        <f>SUM(J2792:J2795)</f>
        <v>1542839.54</v>
      </c>
      <c r="K2791" s="87">
        <f t="shared" si="2587"/>
        <v>0.99999970184853904</v>
      </c>
      <c r="L2791" s="83">
        <f>SUM(L2792:L2795)</f>
        <v>1355986</v>
      </c>
      <c r="M2791" s="86">
        <f>SUM(M2792:M2795)</f>
        <v>1355986</v>
      </c>
      <c r="N2791" s="88">
        <f>SUM(N2792:N2795)</f>
        <v>0</v>
      </c>
      <c r="O2791" s="83">
        <f>SUM(O2792:O2795)</f>
        <v>1249992</v>
      </c>
      <c r="P2791" s="88">
        <f>SUM(P2792:P2795)</f>
        <v>0</v>
      </c>
      <c r="Q2791" s="177">
        <f t="shared" si="2588"/>
        <v>1249992</v>
      </c>
      <c r="R2791" s="88">
        <f>SUM(R2792:R2795)</f>
        <v>0</v>
      </c>
      <c r="S2791" s="88">
        <f>SUM(S2792:S2795)</f>
        <v>0</v>
      </c>
      <c r="T2791" s="178">
        <f t="shared" si="2600"/>
        <v>1249992</v>
      </c>
      <c r="U2791" s="157"/>
      <c r="V2791" s="83">
        <f>SUM(V2792:V2795)</f>
        <v>1363063</v>
      </c>
      <c r="W2791" s="88">
        <f>SUM(W2792:W2795)</f>
        <v>0</v>
      </c>
      <c r="X2791" s="177">
        <f t="shared" si="2589"/>
        <v>1363063</v>
      </c>
      <c r="Y2791" s="88">
        <f>SUM(Y2792:Y2795)</f>
        <v>0</v>
      </c>
      <c r="Z2791" s="88">
        <f>SUM(Z2792:Z2795)</f>
        <v>0</v>
      </c>
      <c r="AA2791" s="178">
        <f t="shared" si="2601"/>
        <v>1363063</v>
      </c>
      <c r="AB2791" s="157"/>
      <c r="AC2791" s="83">
        <f>SUM(AC2792:AC2795)</f>
        <v>1363063</v>
      </c>
      <c r="AD2791" s="88">
        <f>SUM(AD2792:AD2795)</f>
        <v>0</v>
      </c>
      <c r="AE2791" s="177">
        <f t="shared" si="2590"/>
        <v>1363063</v>
      </c>
      <c r="AF2791" s="88">
        <f>SUM(AF2792:AF2795)</f>
        <v>0</v>
      </c>
      <c r="AG2791" s="88">
        <f>SUM(AG2792:AG2795)</f>
        <v>0</v>
      </c>
      <c r="AH2791" s="178">
        <f t="shared" si="2602"/>
        <v>1363063</v>
      </c>
      <c r="AJ2791" s="84">
        <f t="shared" ref="AJ2791:AU2791" si="2620">SUM(AJ2792:AJ2795)</f>
        <v>104166</v>
      </c>
      <c r="AK2791" s="86">
        <f t="shared" si="2620"/>
        <v>104166</v>
      </c>
      <c r="AL2791" s="88">
        <f t="shared" si="2620"/>
        <v>104166</v>
      </c>
      <c r="AM2791" s="86">
        <f t="shared" si="2620"/>
        <v>104166</v>
      </c>
      <c r="AN2791" s="88">
        <f t="shared" si="2620"/>
        <v>104166</v>
      </c>
      <c r="AO2791" s="86">
        <f t="shared" si="2620"/>
        <v>104166</v>
      </c>
      <c r="AP2791" s="88">
        <f t="shared" si="2620"/>
        <v>104166</v>
      </c>
      <c r="AQ2791" s="86">
        <f t="shared" si="2620"/>
        <v>104000</v>
      </c>
      <c r="AR2791" s="88">
        <f t="shared" si="2620"/>
        <v>104166</v>
      </c>
      <c r="AS2791" s="86">
        <f t="shared" si="2620"/>
        <v>104166</v>
      </c>
      <c r="AT2791" s="88">
        <f t="shared" si="2620"/>
        <v>104666</v>
      </c>
      <c r="AU2791" s="86">
        <f t="shared" si="2620"/>
        <v>103832</v>
      </c>
      <c r="AV2791" s="86">
        <f t="shared" si="2592"/>
        <v>1249992</v>
      </c>
      <c r="AW2791" s="93">
        <f t="shared" si="2593"/>
        <v>0</v>
      </c>
      <c r="AY2791" s="86">
        <f t="shared" si="2594"/>
        <v>312498</v>
      </c>
      <c r="AZ2791" s="86">
        <f t="shared" si="2595"/>
        <v>312498</v>
      </c>
      <c r="BA2791" s="86">
        <f t="shared" si="2596"/>
        <v>312332</v>
      </c>
      <c r="BB2791" s="86">
        <f t="shared" si="2597"/>
        <v>312664</v>
      </c>
      <c r="BC2791" s="86">
        <f t="shared" si="2598"/>
        <v>1249992</v>
      </c>
      <c r="BD2791" s="86">
        <f t="shared" si="2599"/>
        <v>0</v>
      </c>
    </row>
    <row r="2792" spans="2:56" x14ac:dyDescent="0.3">
      <c r="B2792" s="169" t="s">
        <v>161</v>
      </c>
      <c r="C2792" s="248">
        <v>0</v>
      </c>
      <c r="D2792" s="249">
        <v>0</v>
      </c>
      <c r="E2792" s="172">
        <f t="shared" si="2585"/>
        <v>0</v>
      </c>
      <c r="F2792" s="248">
        <v>0</v>
      </c>
      <c r="G2792" s="249">
        <v>0</v>
      </c>
      <c r="H2792" s="172">
        <f t="shared" si="2586"/>
        <v>0</v>
      </c>
      <c r="I2792" s="248"/>
      <c r="J2792" s="250"/>
      <c r="K2792" s="174">
        <f t="shared" si="2587"/>
        <v>0</v>
      </c>
      <c r="L2792" s="248"/>
      <c r="M2792" s="250">
        <v>0</v>
      </c>
      <c r="N2792" s="251">
        <v>0</v>
      </c>
      <c r="O2792" s="248"/>
      <c r="P2792" s="251"/>
      <c r="Q2792" s="166">
        <f t="shared" si="2588"/>
        <v>0</v>
      </c>
      <c r="R2792" s="251"/>
      <c r="S2792" s="251"/>
      <c r="T2792" s="167">
        <f t="shared" si="2600"/>
        <v>0</v>
      </c>
      <c r="U2792" s="157"/>
      <c r="V2792" s="248"/>
      <c r="W2792" s="251"/>
      <c r="X2792" s="166">
        <f t="shared" si="2589"/>
        <v>0</v>
      </c>
      <c r="Y2792" s="251"/>
      <c r="Z2792" s="251"/>
      <c r="AA2792" s="167">
        <f t="shared" si="2601"/>
        <v>0</v>
      </c>
      <c r="AB2792" s="157"/>
      <c r="AC2792" s="248"/>
      <c r="AD2792" s="251"/>
      <c r="AE2792" s="166">
        <f t="shared" si="2590"/>
        <v>0</v>
      </c>
      <c r="AF2792" s="251"/>
      <c r="AG2792" s="251"/>
      <c r="AH2792" s="167">
        <f t="shared" si="2602"/>
        <v>0</v>
      </c>
      <c r="AJ2792" s="252"/>
      <c r="AK2792" s="253"/>
      <c r="AL2792" s="254"/>
      <c r="AM2792" s="253"/>
      <c r="AN2792" s="254"/>
      <c r="AO2792" s="253"/>
      <c r="AP2792" s="254"/>
      <c r="AQ2792" s="253"/>
      <c r="AR2792" s="254"/>
      <c r="AS2792" s="253"/>
      <c r="AT2792" s="254"/>
      <c r="AU2792" s="253"/>
      <c r="AV2792" s="163">
        <f t="shared" si="2592"/>
        <v>0</v>
      </c>
      <c r="AW2792" s="168">
        <f t="shared" si="2593"/>
        <v>0</v>
      </c>
      <c r="AY2792" s="163">
        <f t="shared" si="2594"/>
        <v>0</v>
      </c>
      <c r="AZ2792" s="163">
        <f t="shared" si="2595"/>
        <v>0</v>
      </c>
      <c r="BA2792" s="163">
        <f t="shared" si="2596"/>
        <v>0</v>
      </c>
      <c r="BB2792" s="163">
        <f t="shared" si="2597"/>
        <v>0</v>
      </c>
      <c r="BC2792" s="163">
        <f t="shared" si="2598"/>
        <v>0</v>
      </c>
      <c r="BD2792" s="163">
        <f t="shared" si="2599"/>
        <v>0</v>
      </c>
    </row>
    <row r="2793" spans="2:56" x14ac:dyDescent="0.3">
      <c r="B2793" s="169" t="s">
        <v>162</v>
      </c>
      <c r="C2793" s="248">
        <v>1484800</v>
      </c>
      <c r="D2793" s="249">
        <v>1483248.14</v>
      </c>
      <c r="E2793" s="172">
        <f t="shared" si="2585"/>
        <v>0.99895483566810339</v>
      </c>
      <c r="F2793" s="248">
        <v>1482957</v>
      </c>
      <c r="G2793" s="249">
        <v>1482956.07</v>
      </c>
      <c r="H2793" s="172">
        <f t="shared" si="2586"/>
        <v>0.99999937287460128</v>
      </c>
      <c r="I2793" s="248">
        <v>1250000</v>
      </c>
      <c r="J2793" s="250">
        <v>1250000.04</v>
      </c>
      <c r="K2793" s="174">
        <f t="shared" si="2587"/>
        <v>1.000000032</v>
      </c>
      <c r="L2793" s="248">
        <v>1105986</v>
      </c>
      <c r="M2793" s="250">
        <v>1105986</v>
      </c>
      <c r="N2793" s="251">
        <v>0</v>
      </c>
      <c r="O2793" s="248">
        <v>1249992</v>
      </c>
      <c r="P2793" s="251"/>
      <c r="Q2793" s="166">
        <f t="shared" si="2588"/>
        <v>1249992</v>
      </c>
      <c r="R2793" s="251"/>
      <c r="S2793" s="251"/>
      <c r="T2793" s="167">
        <f t="shared" si="2600"/>
        <v>1249992</v>
      </c>
      <c r="U2793" s="157"/>
      <c r="V2793" s="248">
        <v>1363063</v>
      </c>
      <c r="W2793" s="251"/>
      <c r="X2793" s="166">
        <f t="shared" si="2589"/>
        <v>1363063</v>
      </c>
      <c r="Y2793" s="251"/>
      <c r="Z2793" s="251"/>
      <c r="AA2793" s="167">
        <f t="shared" si="2601"/>
        <v>1363063</v>
      </c>
      <c r="AB2793" s="157"/>
      <c r="AC2793" s="248">
        <v>1363063</v>
      </c>
      <c r="AD2793" s="251"/>
      <c r="AE2793" s="166">
        <f t="shared" si="2590"/>
        <v>1363063</v>
      </c>
      <c r="AF2793" s="251"/>
      <c r="AG2793" s="251"/>
      <c r="AH2793" s="167">
        <f t="shared" si="2602"/>
        <v>1363063</v>
      </c>
      <c r="AJ2793" s="252">
        <v>104166</v>
      </c>
      <c r="AK2793" s="253">
        <v>104166</v>
      </c>
      <c r="AL2793" s="254">
        <v>104166</v>
      </c>
      <c r="AM2793" s="253">
        <v>104166</v>
      </c>
      <c r="AN2793" s="254">
        <v>104166</v>
      </c>
      <c r="AO2793" s="253">
        <v>104166</v>
      </c>
      <c r="AP2793" s="254">
        <v>104166</v>
      </c>
      <c r="AQ2793" s="253">
        <f>104166-166</f>
        <v>104000</v>
      </c>
      <c r="AR2793" s="254">
        <v>104166</v>
      </c>
      <c r="AS2793" s="253">
        <v>104166</v>
      </c>
      <c r="AT2793" s="254">
        <f>104166+500</f>
        <v>104666</v>
      </c>
      <c r="AU2793" s="253">
        <v>103832</v>
      </c>
      <c r="AV2793" s="163">
        <f t="shared" si="2592"/>
        <v>1249992</v>
      </c>
      <c r="AW2793" s="168">
        <f t="shared" si="2593"/>
        <v>0</v>
      </c>
      <c r="AY2793" s="163">
        <f t="shared" si="2594"/>
        <v>312498</v>
      </c>
      <c r="AZ2793" s="163">
        <f t="shared" si="2595"/>
        <v>312498</v>
      </c>
      <c r="BA2793" s="163">
        <f t="shared" si="2596"/>
        <v>312332</v>
      </c>
      <c r="BB2793" s="163">
        <f t="shared" si="2597"/>
        <v>312664</v>
      </c>
      <c r="BC2793" s="163">
        <f t="shared" si="2598"/>
        <v>1249992</v>
      </c>
      <c r="BD2793" s="163">
        <f t="shared" si="2599"/>
        <v>0</v>
      </c>
    </row>
    <row r="2794" spans="2:56" x14ac:dyDescent="0.3">
      <c r="B2794" s="169" t="s">
        <v>163</v>
      </c>
      <c r="C2794" s="248">
        <v>440</v>
      </c>
      <c r="D2794" s="249">
        <v>0</v>
      </c>
      <c r="E2794" s="172">
        <f t="shared" si="2585"/>
        <v>0</v>
      </c>
      <c r="F2794" s="248">
        <v>0</v>
      </c>
      <c r="G2794" s="249">
        <v>0</v>
      </c>
      <c r="H2794" s="172">
        <f t="shared" si="2586"/>
        <v>0</v>
      </c>
      <c r="I2794" s="248">
        <v>292840</v>
      </c>
      <c r="J2794" s="250">
        <v>292839.5</v>
      </c>
      <c r="K2794" s="174">
        <f t="shared" si="2587"/>
        <v>0.99999829258298045</v>
      </c>
      <c r="L2794" s="248">
        <v>250000</v>
      </c>
      <c r="M2794" s="250">
        <v>250000</v>
      </c>
      <c r="N2794" s="251">
        <v>0</v>
      </c>
      <c r="O2794" s="248"/>
      <c r="P2794" s="251"/>
      <c r="Q2794" s="166">
        <f t="shared" si="2588"/>
        <v>0</v>
      </c>
      <c r="R2794" s="251"/>
      <c r="S2794" s="251"/>
      <c r="T2794" s="167">
        <f t="shared" si="2600"/>
        <v>0</v>
      </c>
      <c r="U2794" s="157"/>
      <c r="V2794" s="248"/>
      <c r="W2794" s="251"/>
      <c r="X2794" s="166">
        <f t="shared" si="2589"/>
        <v>0</v>
      </c>
      <c r="Y2794" s="251"/>
      <c r="Z2794" s="251"/>
      <c r="AA2794" s="167">
        <f t="shared" si="2601"/>
        <v>0</v>
      </c>
      <c r="AB2794" s="157"/>
      <c r="AC2794" s="248"/>
      <c r="AD2794" s="251"/>
      <c r="AE2794" s="166">
        <f t="shared" si="2590"/>
        <v>0</v>
      </c>
      <c r="AF2794" s="251"/>
      <c r="AG2794" s="251"/>
      <c r="AH2794" s="167">
        <f t="shared" si="2602"/>
        <v>0</v>
      </c>
      <c r="AJ2794" s="252"/>
      <c r="AK2794" s="253"/>
      <c r="AL2794" s="254"/>
      <c r="AM2794" s="253"/>
      <c r="AN2794" s="254"/>
      <c r="AO2794" s="253"/>
      <c r="AP2794" s="254"/>
      <c r="AQ2794" s="253"/>
      <c r="AR2794" s="254"/>
      <c r="AS2794" s="253"/>
      <c r="AT2794" s="254"/>
      <c r="AU2794" s="253"/>
      <c r="AV2794" s="163">
        <f t="shared" si="2592"/>
        <v>0</v>
      </c>
      <c r="AW2794" s="168">
        <f t="shared" si="2593"/>
        <v>0</v>
      </c>
      <c r="AY2794" s="163">
        <f t="shared" si="2594"/>
        <v>0</v>
      </c>
      <c r="AZ2794" s="163">
        <f t="shared" si="2595"/>
        <v>0</v>
      </c>
      <c r="BA2794" s="163">
        <f t="shared" si="2596"/>
        <v>0</v>
      </c>
      <c r="BB2794" s="163">
        <f t="shared" si="2597"/>
        <v>0</v>
      </c>
      <c r="BC2794" s="163">
        <f t="shared" si="2598"/>
        <v>0</v>
      </c>
      <c r="BD2794" s="163">
        <f t="shared" si="2599"/>
        <v>0</v>
      </c>
    </row>
    <row r="2795" spans="2:56" x14ac:dyDescent="0.3">
      <c r="B2795" s="169" t="s">
        <v>164</v>
      </c>
      <c r="C2795" s="248">
        <v>0</v>
      </c>
      <c r="D2795" s="249">
        <v>0</v>
      </c>
      <c r="E2795" s="172">
        <f t="shared" si="2585"/>
        <v>0</v>
      </c>
      <c r="F2795" s="248">
        <v>0</v>
      </c>
      <c r="G2795" s="249">
        <v>0</v>
      </c>
      <c r="H2795" s="172">
        <f t="shared" si="2586"/>
        <v>0</v>
      </c>
      <c r="I2795" s="248"/>
      <c r="J2795" s="250"/>
      <c r="K2795" s="174">
        <f t="shared" si="2587"/>
        <v>0</v>
      </c>
      <c r="L2795" s="248"/>
      <c r="M2795" s="250">
        <v>0</v>
      </c>
      <c r="N2795" s="251">
        <v>0</v>
      </c>
      <c r="O2795" s="248"/>
      <c r="P2795" s="251"/>
      <c r="Q2795" s="166">
        <f t="shared" si="2588"/>
        <v>0</v>
      </c>
      <c r="R2795" s="251"/>
      <c r="S2795" s="251"/>
      <c r="T2795" s="167">
        <f t="shared" si="2600"/>
        <v>0</v>
      </c>
      <c r="U2795" s="157"/>
      <c r="V2795" s="248"/>
      <c r="W2795" s="251"/>
      <c r="X2795" s="166">
        <f t="shared" si="2589"/>
        <v>0</v>
      </c>
      <c r="Y2795" s="251"/>
      <c r="Z2795" s="251"/>
      <c r="AA2795" s="167">
        <f t="shared" si="2601"/>
        <v>0</v>
      </c>
      <c r="AB2795" s="157"/>
      <c r="AC2795" s="248"/>
      <c r="AD2795" s="251"/>
      <c r="AE2795" s="166">
        <f t="shared" si="2590"/>
        <v>0</v>
      </c>
      <c r="AF2795" s="251"/>
      <c r="AG2795" s="251"/>
      <c r="AH2795" s="167">
        <f t="shared" si="2602"/>
        <v>0</v>
      </c>
      <c r="AJ2795" s="252"/>
      <c r="AK2795" s="253"/>
      <c r="AL2795" s="254"/>
      <c r="AM2795" s="253"/>
      <c r="AN2795" s="254"/>
      <c r="AO2795" s="253"/>
      <c r="AP2795" s="254"/>
      <c r="AQ2795" s="253"/>
      <c r="AR2795" s="254"/>
      <c r="AS2795" s="253"/>
      <c r="AT2795" s="254"/>
      <c r="AU2795" s="253"/>
      <c r="AV2795" s="163">
        <f t="shared" si="2592"/>
        <v>0</v>
      </c>
      <c r="AW2795" s="168">
        <f t="shared" si="2593"/>
        <v>0</v>
      </c>
      <c r="AY2795" s="163">
        <f t="shared" si="2594"/>
        <v>0</v>
      </c>
      <c r="AZ2795" s="163">
        <f t="shared" si="2595"/>
        <v>0</v>
      </c>
      <c r="BA2795" s="163">
        <f t="shared" si="2596"/>
        <v>0</v>
      </c>
      <c r="BB2795" s="163">
        <f t="shared" si="2597"/>
        <v>0</v>
      </c>
      <c r="BC2795" s="163">
        <f t="shared" si="2598"/>
        <v>0</v>
      </c>
      <c r="BD2795" s="163">
        <f t="shared" si="2599"/>
        <v>0</v>
      </c>
    </row>
    <row r="2796" spans="2:56" x14ac:dyDescent="0.3">
      <c r="B2796" s="179" t="s">
        <v>165</v>
      </c>
      <c r="C2796" s="83">
        <f>SUM(C2797)</f>
        <v>0</v>
      </c>
      <c r="D2796" s="84">
        <f>SUM(D2797)</f>
        <v>0</v>
      </c>
      <c r="E2796" s="85">
        <f t="shared" si="2585"/>
        <v>0</v>
      </c>
      <c r="F2796" s="83">
        <f>SUM(F2797)</f>
        <v>0</v>
      </c>
      <c r="G2796" s="84">
        <f>SUM(G2797)</f>
        <v>0</v>
      </c>
      <c r="H2796" s="85">
        <f t="shared" si="2586"/>
        <v>0</v>
      </c>
      <c r="I2796" s="83">
        <f>SUM(I2797)</f>
        <v>0</v>
      </c>
      <c r="J2796" s="86">
        <f>SUM(J2797)</f>
        <v>0</v>
      </c>
      <c r="K2796" s="87">
        <f t="shared" si="2587"/>
        <v>0</v>
      </c>
      <c r="L2796" s="83">
        <f>SUM(L2797)</f>
        <v>0</v>
      </c>
      <c r="M2796" s="86">
        <f>SUM(M2797)</f>
        <v>0</v>
      </c>
      <c r="N2796" s="88">
        <f>SUM(N2797)</f>
        <v>0</v>
      </c>
      <c r="O2796" s="83">
        <f>SUM(O2797)</f>
        <v>0</v>
      </c>
      <c r="P2796" s="88">
        <f>SUM(P2797)</f>
        <v>0</v>
      </c>
      <c r="Q2796" s="177">
        <f t="shared" si="2588"/>
        <v>0</v>
      </c>
      <c r="R2796" s="88">
        <f>SUM(R2797)</f>
        <v>0</v>
      </c>
      <c r="S2796" s="88">
        <f>SUM(S2797)</f>
        <v>0</v>
      </c>
      <c r="T2796" s="178">
        <f t="shared" si="2600"/>
        <v>0</v>
      </c>
      <c r="U2796" s="157"/>
      <c r="V2796" s="83">
        <f>SUM(V2797)</f>
        <v>0</v>
      </c>
      <c r="W2796" s="88">
        <f>SUM(W2797)</f>
        <v>0</v>
      </c>
      <c r="X2796" s="177">
        <f t="shared" si="2589"/>
        <v>0</v>
      </c>
      <c r="Y2796" s="88">
        <f>SUM(Y2797)</f>
        <v>0</v>
      </c>
      <c r="Z2796" s="88">
        <f>SUM(Z2797)</f>
        <v>0</v>
      </c>
      <c r="AA2796" s="178">
        <f t="shared" si="2601"/>
        <v>0</v>
      </c>
      <c r="AB2796" s="157"/>
      <c r="AC2796" s="83">
        <f>SUM(AC2797)</f>
        <v>0</v>
      </c>
      <c r="AD2796" s="88">
        <f>SUM(AD2797)</f>
        <v>0</v>
      </c>
      <c r="AE2796" s="177">
        <f t="shared" si="2590"/>
        <v>0</v>
      </c>
      <c r="AF2796" s="88">
        <f>SUM(AF2797)</f>
        <v>0</v>
      </c>
      <c r="AG2796" s="88">
        <f>SUM(AG2797)</f>
        <v>0</v>
      </c>
      <c r="AH2796" s="178">
        <f t="shared" si="2602"/>
        <v>0</v>
      </c>
      <c r="AJ2796" s="84">
        <f t="shared" ref="AJ2796:AU2796" si="2621">SUM(AJ2797)</f>
        <v>0</v>
      </c>
      <c r="AK2796" s="86">
        <f t="shared" si="2621"/>
        <v>0</v>
      </c>
      <c r="AL2796" s="88">
        <f t="shared" si="2621"/>
        <v>0</v>
      </c>
      <c r="AM2796" s="86">
        <f t="shared" si="2621"/>
        <v>0</v>
      </c>
      <c r="AN2796" s="88">
        <f t="shared" si="2621"/>
        <v>0</v>
      </c>
      <c r="AO2796" s="86">
        <f t="shared" si="2621"/>
        <v>0</v>
      </c>
      <c r="AP2796" s="88">
        <f t="shared" si="2621"/>
        <v>0</v>
      </c>
      <c r="AQ2796" s="86">
        <f t="shared" si="2621"/>
        <v>0</v>
      </c>
      <c r="AR2796" s="88">
        <f t="shared" si="2621"/>
        <v>0</v>
      </c>
      <c r="AS2796" s="86">
        <f t="shared" si="2621"/>
        <v>0</v>
      </c>
      <c r="AT2796" s="88">
        <f t="shared" si="2621"/>
        <v>0</v>
      </c>
      <c r="AU2796" s="86">
        <f t="shared" si="2621"/>
        <v>0</v>
      </c>
      <c r="AV2796" s="86">
        <f t="shared" si="2592"/>
        <v>0</v>
      </c>
      <c r="AW2796" s="93">
        <f t="shared" si="2593"/>
        <v>0</v>
      </c>
      <c r="AY2796" s="86">
        <f t="shared" si="2594"/>
        <v>0</v>
      </c>
      <c r="AZ2796" s="86">
        <f t="shared" si="2595"/>
        <v>0</v>
      </c>
      <c r="BA2796" s="86">
        <f t="shared" si="2596"/>
        <v>0</v>
      </c>
      <c r="BB2796" s="86">
        <f t="shared" si="2597"/>
        <v>0</v>
      </c>
      <c r="BC2796" s="86">
        <f t="shared" si="2598"/>
        <v>0</v>
      </c>
      <c r="BD2796" s="86">
        <f t="shared" si="2599"/>
        <v>0</v>
      </c>
    </row>
    <row r="2797" spans="2:56" x14ac:dyDescent="0.3">
      <c r="B2797" s="169" t="s">
        <v>166</v>
      </c>
      <c r="C2797" s="248">
        <v>0</v>
      </c>
      <c r="D2797" s="249">
        <v>0</v>
      </c>
      <c r="E2797" s="172">
        <f t="shared" ref="E2797:E2816" si="2622">IFERROR(D2797/C2797,0)</f>
        <v>0</v>
      </c>
      <c r="F2797" s="248">
        <v>0</v>
      </c>
      <c r="G2797" s="249">
        <v>0</v>
      </c>
      <c r="H2797" s="172">
        <f t="shared" ref="H2797:H2816" si="2623">IFERROR(G2797/F2797,0)</f>
        <v>0</v>
      </c>
      <c r="I2797" s="248"/>
      <c r="J2797" s="250"/>
      <c r="K2797" s="174">
        <f t="shared" ref="K2797:K2816" si="2624">IFERROR(J2797/I2797,0)</f>
        <v>0</v>
      </c>
      <c r="L2797" s="248"/>
      <c r="M2797" s="250"/>
      <c r="N2797" s="251"/>
      <c r="O2797" s="248"/>
      <c r="P2797" s="251"/>
      <c r="Q2797" s="166">
        <f t="shared" ref="Q2797:Q2816" si="2625">SUM(O2797:P2797)</f>
        <v>0</v>
      </c>
      <c r="R2797" s="251"/>
      <c r="S2797" s="251"/>
      <c r="T2797" s="167">
        <f t="shared" si="2600"/>
        <v>0</v>
      </c>
      <c r="U2797" s="157"/>
      <c r="V2797" s="248"/>
      <c r="W2797" s="251"/>
      <c r="X2797" s="166">
        <f t="shared" ref="X2797:X2816" si="2626">SUM(V2797:W2797)</f>
        <v>0</v>
      </c>
      <c r="Y2797" s="251"/>
      <c r="Z2797" s="251"/>
      <c r="AA2797" s="167">
        <f t="shared" si="2601"/>
        <v>0</v>
      </c>
      <c r="AB2797" s="157"/>
      <c r="AC2797" s="248"/>
      <c r="AD2797" s="251"/>
      <c r="AE2797" s="166">
        <f t="shared" ref="AE2797:AE2816" si="2627">SUM(AC2797:AD2797)</f>
        <v>0</v>
      </c>
      <c r="AF2797" s="251"/>
      <c r="AG2797" s="251"/>
      <c r="AH2797" s="167">
        <f t="shared" si="2602"/>
        <v>0</v>
      </c>
      <c r="AJ2797" s="252"/>
      <c r="AK2797" s="253"/>
      <c r="AL2797" s="254"/>
      <c r="AM2797" s="253"/>
      <c r="AN2797" s="254"/>
      <c r="AO2797" s="253"/>
      <c r="AP2797" s="254"/>
      <c r="AQ2797" s="253"/>
      <c r="AR2797" s="254"/>
      <c r="AS2797" s="253"/>
      <c r="AT2797" s="254"/>
      <c r="AU2797" s="253"/>
      <c r="AV2797" s="163">
        <f t="shared" ref="AV2797:AV2860" si="2628">SUM(AJ2797:AU2797)</f>
        <v>0</v>
      </c>
      <c r="AW2797" s="168">
        <f t="shared" ref="AW2797:AW2860" si="2629">T2797-AV2797</f>
        <v>0</v>
      </c>
      <c r="AY2797" s="163">
        <f t="shared" ref="AY2797:AY2860" si="2630">SUM(AJ2797:AL2797)</f>
        <v>0</v>
      </c>
      <c r="AZ2797" s="163">
        <f t="shared" ref="AZ2797:AZ2860" si="2631">SUM(AM2797:AO2797)</f>
        <v>0</v>
      </c>
      <c r="BA2797" s="163">
        <f t="shared" ref="BA2797:BA2860" si="2632">SUM(AP2797:AR2797)</f>
        <v>0</v>
      </c>
      <c r="BB2797" s="163">
        <f t="shared" ref="BB2797:BB2860" si="2633">SUM(AS2797:AU2797)</f>
        <v>0</v>
      </c>
      <c r="BC2797" s="163">
        <f t="shared" ref="BC2797:BC2860" si="2634">SUM(AY2797,AZ2797,BA2797,BB2797)</f>
        <v>0</v>
      </c>
      <c r="BD2797" s="163">
        <f t="shared" ref="BD2797:BD2860" si="2635">T2797-BC2797</f>
        <v>0</v>
      </c>
    </row>
    <row r="2798" spans="2:56" x14ac:dyDescent="0.3">
      <c r="B2798" s="179" t="s">
        <v>167</v>
      </c>
      <c r="C2798" s="83">
        <f>SUM(C2799:C2804)</f>
        <v>329140</v>
      </c>
      <c r="D2798" s="84">
        <f>SUM(D2799:D2804)</f>
        <v>313587.42</v>
      </c>
      <c r="E2798" s="85">
        <f t="shared" si="2622"/>
        <v>0.95274782767211519</v>
      </c>
      <c r="F2798" s="83">
        <f>SUM(F2799:F2804)</f>
        <v>511894</v>
      </c>
      <c r="G2798" s="84">
        <f>SUM(G2799:G2804)</f>
        <v>408170.76</v>
      </c>
      <c r="H2798" s="85">
        <f t="shared" si="2623"/>
        <v>0.79737359687747855</v>
      </c>
      <c r="I2798" s="83">
        <f>SUM(I2799:I2804)</f>
        <v>576110</v>
      </c>
      <c r="J2798" s="86">
        <f>SUM(J2799:J2804)</f>
        <v>572889.97</v>
      </c>
      <c r="K2798" s="87">
        <f t="shared" si="2624"/>
        <v>0.99441073753276277</v>
      </c>
      <c r="L2798" s="83">
        <f>SUM(L2799:L2804)</f>
        <v>67500</v>
      </c>
      <c r="M2798" s="86">
        <f>SUM(M2799:M2804)</f>
        <v>227500</v>
      </c>
      <c r="N2798" s="88">
        <f>SUM(N2799:N2804)</f>
        <v>0</v>
      </c>
      <c r="O2798" s="83">
        <f>SUM(O2799:O2804)</f>
        <v>0</v>
      </c>
      <c r="P2798" s="88">
        <f>SUM(P2799:P2804)</f>
        <v>40000</v>
      </c>
      <c r="Q2798" s="177">
        <f t="shared" si="2625"/>
        <v>40000</v>
      </c>
      <c r="R2798" s="88">
        <f>SUM(R2799:R2804)</f>
        <v>0</v>
      </c>
      <c r="S2798" s="88">
        <f>SUM(S2799:S2804)</f>
        <v>0</v>
      </c>
      <c r="T2798" s="178">
        <f t="shared" ref="T2798:T2816" si="2636">SUM(Q2798:S2798)</f>
        <v>40000</v>
      </c>
      <c r="U2798" s="157"/>
      <c r="V2798" s="83">
        <f>SUM(V2799:V2804)</f>
        <v>0</v>
      </c>
      <c r="W2798" s="88">
        <f>SUM(W2799:W2804)</f>
        <v>0</v>
      </c>
      <c r="X2798" s="177">
        <f t="shared" si="2626"/>
        <v>0</v>
      </c>
      <c r="Y2798" s="88">
        <f>SUM(Y2799:Y2804)</f>
        <v>0</v>
      </c>
      <c r="Z2798" s="88">
        <f>SUM(Z2799:Z2804)</f>
        <v>0</v>
      </c>
      <c r="AA2798" s="178">
        <f t="shared" ref="AA2798:AA2816" si="2637">SUM(X2798:Z2798)</f>
        <v>0</v>
      </c>
      <c r="AB2798" s="157"/>
      <c r="AC2798" s="83">
        <f>SUM(AC2799:AC2804)</f>
        <v>0</v>
      </c>
      <c r="AD2798" s="88">
        <f>SUM(AD2799:AD2804)</f>
        <v>0</v>
      </c>
      <c r="AE2798" s="177">
        <f t="shared" si="2627"/>
        <v>0</v>
      </c>
      <c r="AF2798" s="88">
        <f>SUM(AF2799:AF2804)</f>
        <v>0</v>
      </c>
      <c r="AG2798" s="88">
        <f>SUM(AG2799:AG2804)</f>
        <v>0</v>
      </c>
      <c r="AH2798" s="178">
        <f t="shared" ref="AH2798:AH2816" si="2638">SUM(AE2798:AG2798)</f>
        <v>0</v>
      </c>
      <c r="AJ2798" s="84">
        <f t="shared" ref="AJ2798:AU2798" si="2639">SUM(AJ2799:AJ2804)</f>
        <v>0</v>
      </c>
      <c r="AK2798" s="86">
        <f t="shared" si="2639"/>
        <v>0</v>
      </c>
      <c r="AL2798" s="88">
        <f t="shared" si="2639"/>
        <v>12500</v>
      </c>
      <c r="AM2798" s="86">
        <f t="shared" si="2639"/>
        <v>10000</v>
      </c>
      <c r="AN2798" s="88">
        <f t="shared" si="2639"/>
        <v>12500</v>
      </c>
      <c r="AO2798" s="86">
        <f t="shared" si="2639"/>
        <v>0</v>
      </c>
      <c r="AP2798" s="88">
        <f t="shared" si="2639"/>
        <v>2500</v>
      </c>
      <c r="AQ2798" s="86">
        <f t="shared" si="2639"/>
        <v>0</v>
      </c>
      <c r="AR2798" s="88">
        <f t="shared" si="2639"/>
        <v>2500</v>
      </c>
      <c r="AS2798" s="86">
        <f t="shared" si="2639"/>
        <v>0</v>
      </c>
      <c r="AT2798" s="88">
        <f t="shared" si="2639"/>
        <v>0</v>
      </c>
      <c r="AU2798" s="86">
        <f t="shared" si="2639"/>
        <v>0</v>
      </c>
      <c r="AV2798" s="86">
        <f t="shared" si="2628"/>
        <v>40000</v>
      </c>
      <c r="AW2798" s="93">
        <f t="shared" si="2629"/>
        <v>0</v>
      </c>
      <c r="AY2798" s="86">
        <f t="shared" si="2630"/>
        <v>12500</v>
      </c>
      <c r="AZ2798" s="86">
        <f t="shared" si="2631"/>
        <v>22500</v>
      </c>
      <c r="BA2798" s="86">
        <f t="shared" si="2632"/>
        <v>5000</v>
      </c>
      <c r="BB2798" s="86">
        <f t="shared" si="2633"/>
        <v>0</v>
      </c>
      <c r="BC2798" s="86">
        <f t="shared" si="2634"/>
        <v>40000</v>
      </c>
      <c r="BD2798" s="86">
        <f t="shared" si="2635"/>
        <v>0</v>
      </c>
    </row>
    <row r="2799" spans="2:56" x14ac:dyDescent="0.3">
      <c r="B2799" s="169" t="s">
        <v>168</v>
      </c>
      <c r="C2799" s="248">
        <v>160760</v>
      </c>
      <c r="D2799" s="249">
        <v>156830.04999999999</v>
      </c>
      <c r="E2799" s="172">
        <f t="shared" si="2622"/>
        <v>0.9755539313262005</v>
      </c>
      <c r="F2799" s="248">
        <v>238394</v>
      </c>
      <c r="G2799" s="249">
        <v>266299.2</v>
      </c>
      <c r="H2799" s="172">
        <f t="shared" si="2623"/>
        <v>1.1170549594368986</v>
      </c>
      <c r="I2799" s="248">
        <f>137117+228906</f>
        <v>366023</v>
      </c>
      <c r="J2799" s="250">
        <f>137116.8+228906</f>
        <v>366022.8</v>
      </c>
      <c r="K2799" s="174">
        <f t="shared" si="2624"/>
        <v>0.99999945358624998</v>
      </c>
      <c r="L2799" s="248">
        <v>42300</v>
      </c>
      <c r="M2799" s="250">
        <v>152300</v>
      </c>
      <c r="N2799" s="251">
        <v>0</v>
      </c>
      <c r="O2799" s="248"/>
      <c r="P2799" s="251">
        <v>30000</v>
      </c>
      <c r="Q2799" s="166">
        <f t="shared" si="2625"/>
        <v>30000</v>
      </c>
      <c r="R2799" s="251"/>
      <c r="S2799" s="251"/>
      <c r="T2799" s="167">
        <f t="shared" si="2636"/>
        <v>30000</v>
      </c>
      <c r="U2799" s="157"/>
      <c r="V2799" s="248"/>
      <c r="W2799" s="251"/>
      <c r="X2799" s="166">
        <f t="shared" si="2626"/>
        <v>0</v>
      </c>
      <c r="Y2799" s="251"/>
      <c r="Z2799" s="251"/>
      <c r="AA2799" s="167">
        <f t="shared" si="2637"/>
        <v>0</v>
      </c>
      <c r="AB2799" s="157"/>
      <c r="AC2799" s="248"/>
      <c r="AD2799" s="251"/>
      <c r="AE2799" s="166">
        <f t="shared" si="2627"/>
        <v>0</v>
      </c>
      <c r="AF2799" s="251"/>
      <c r="AG2799" s="251"/>
      <c r="AH2799" s="167">
        <f t="shared" si="2638"/>
        <v>0</v>
      </c>
      <c r="AJ2799" s="252"/>
      <c r="AK2799" s="253"/>
      <c r="AL2799" s="254">
        <v>10000</v>
      </c>
      <c r="AM2799" s="253">
        <v>10000</v>
      </c>
      <c r="AN2799" s="254">
        <v>10000</v>
      </c>
      <c r="AO2799" s="253"/>
      <c r="AP2799" s="254"/>
      <c r="AQ2799" s="253"/>
      <c r="AR2799" s="254"/>
      <c r="AS2799" s="253"/>
      <c r="AT2799" s="254"/>
      <c r="AU2799" s="253"/>
      <c r="AV2799" s="163">
        <f t="shared" si="2628"/>
        <v>30000</v>
      </c>
      <c r="AW2799" s="168">
        <f t="shared" si="2629"/>
        <v>0</v>
      </c>
      <c r="AY2799" s="163">
        <f t="shared" si="2630"/>
        <v>10000</v>
      </c>
      <c r="AZ2799" s="163">
        <f t="shared" si="2631"/>
        <v>20000</v>
      </c>
      <c r="BA2799" s="163">
        <f t="shared" si="2632"/>
        <v>0</v>
      </c>
      <c r="BB2799" s="163">
        <f t="shared" si="2633"/>
        <v>0</v>
      </c>
      <c r="BC2799" s="163">
        <f t="shared" si="2634"/>
        <v>30000</v>
      </c>
      <c r="BD2799" s="163">
        <f t="shared" si="2635"/>
        <v>0</v>
      </c>
    </row>
    <row r="2800" spans="2:56" x14ac:dyDescent="0.3">
      <c r="B2800" s="169" t="s">
        <v>169</v>
      </c>
      <c r="C2800" s="248">
        <v>20420</v>
      </c>
      <c r="D2800" s="249">
        <v>17924.849999999999</v>
      </c>
      <c r="E2800" s="172">
        <f t="shared" si="2622"/>
        <v>0.8778085210577864</v>
      </c>
      <c r="F2800" s="248">
        <v>27000</v>
      </c>
      <c r="G2800" s="249">
        <v>16395.27</v>
      </c>
      <c r="H2800" s="172">
        <f t="shared" si="2623"/>
        <v>0.60723222222222228</v>
      </c>
      <c r="I2800" s="248">
        <f>11886+26269</f>
        <v>38155</v>
      </c>
      <c r="J2800" s="250">
        <f>11885.65+26268</f>
        <v>38153.65</v>
      </c>
      <c r="K2800" s="174">
        <f t="shared" si="2624"/>
        <v>0.99996461800550396</v>
      </c>
      <c r="L2800" s="248">
        <v>5200</v>
      </c>
      <c r="M2800" s="250">
        <v>35200</v>
      </c>
      <c r="N2800" s="251">
        <v>0</v>
      </c>
      <c r="O2800" s="248"/>
      <c r="P2800" s="251">
        <v>10000</v>
      </c>
      <c r="Q2800" s="166">
        <f t="shared" si="2625"/>
        <v>10000</v>
      </c>
      <c r="R2800" s="251"/>
      <c r="S2800" s="251"/>
      <c r="T2800" s="167">
        <f t="shared" si="2636"/>
        <v>10000</v>
      </c>
      <c r="U2800" s="157"/>
      <c r="V2800" s="248"/>
      <c r="W2800" s="251"/>
      <c r="X2800" s="166">
        <f t="shared" si="2626"/>
        <v>0</v>
      </c>
      <c r="Y2800" s="251"/>
      <c r="Z2800" s="251"/>
      <c r="AA2800" s="167">
        <f t="shared" si="2637"/>
        <v>0</v>
      </c>
      <c r="AB2800" s="157"/>
      <c r="AC2800" s="248"/>
      <c r="AD2800" s="251"/>
      <c r="AE2800" s="166">
        <f t="shared" si="2627"/>
        <v>0</v>
      </c>
      <c r="AF2800" s="251"/>
      <c r="AG2800" s="251"/>
      <c r="AH2800" s="167">
        <f t="shared" si="2638"/>
        <v>0</v>
      </c>
      <c r="AJ2800" s="252"/>
      <c r="AK2800" s="253"/>
      <c r="AL2800" s="254">
        <v>2500</v>
      </c>
      <c r="AM2800" s="253"/>
      <c r="AN2800" s="254">
        <v>2500</v>
      </c>
      <c r="AO2800" s="253"/>
      <c r="AP2800" s="254">
        <v>2500</v>
      </c>
      <c r="AQ2800" s="253"/>
      <c r="AR2800" s="254">
        <v>2500</v>
      </c>
      <c r="AS2800" s="253"/>
      <c r="AT2800" s="254"/>
      <c r="AU2800" s="253"/>
      <c r="AV2800" s="163">
        <f t="shared" si="2628"/>
        <v>10000</v>
      </c>
      <c r="AW2800" s="168">
        <f t="shared" si="2629"/>
        <v>0</v>
      </c>
      <c r="AY2800" s="163">
        <f t="shared" si="2630"/>
        <v>2500</v>
      </c>
      <c r="AZ2800" s="163">
        <f t="shared" si="2631"/>
        <v>2500</v>
      </c>
      <c r="BA2800" s="163">
        <f t="shared" si="2632"/>
        <v>5000</v>
      </c>
      <c r="BB2800" s="163">
        <f t="shared" si="2633"/>
        <v>0</v>
      </c>
      <c r="BC2800" s="163">
        <f t="shared" si="2634"/>
        <v>10000</v>
      </c>
      <c r="BD2800" s="163">
        <f t="shared" si="2635"/>
        <v>0</v>
      </c>
    </row>
    <row r="2801" spans="2:56" x14ac:dyDescent="0.3">
      <c r="B2801" s="169" t="s">
        <v>170</v>
      </c>
      <c r="C2801" s="248">
        <v>7000</v>
      </c>
      <c r="D2801" s="249">
        <v>2832.86</v>
      </c>
      <c r="E2801" s="172">
        <f t="shared" si="2622"/>
        <v>0.40469428571428573</v>
      </c>
      <c r="F2801" s="248">
        <v>0</v>
      </c>
      <c r="G2801" s="249">
        <v>0</v>
      </c>
      <c r="H2801" s="172">
        <f t="shared" si="2623"/>
        <v>0</v>
      </c>
      <c r="I2801" s="248">
        <v>6223</v>
      </c>
      <c r="J2801" s="250">
        <v>3122.38</v>
      </c>
      <c r="K2801" s="174">
        <f t="shared" si="2624"/>
        <v>0.50174835288446085</v>
      </c>
      <c r="L2801" s="248"/>
      <c r="M2801" s="250">
        <v>0</v>
      </c>
      <c r="N2801" s="251">
        <v>0</v>
      </c>
      <c r="O2801" s="248"/>
      <c r="P2801" s="251"/>
      <c r="Q2801" s="166">
        <f t="shared" si="2625"/>
        <v>0</v>
      </c>
      <c r="R2801" s="251"/>
      <c r="S2801" s="251"/>
      <c r="T2801" s="167">
        <f t="shared" si="2636"/>
        <v>0</v>
      </c>
      <c r="U2801" s="157"/>
      <c r="V2801" s="248"/>
      <c r="W2801" s="251"/>
      <c r="X2801" s="166">
        <f t="shared" si="2626"/>
        <v>0</v>
      </c>
      <c r="Y2801" s="251"/>
      <c r="Z2801" s="251"/>
      <c r="AA2801" s="167">
        <f t="shared" si="2637"/>
        <v>0</v>
      </c>
      <c r="AB2801" s="157"/>
      <c r="AC2801" s="248"/>
      <c r="AD2801" s="251"/>
      <c r="AE2801" s="166">
        <f t="shared" si="2627"/>
        <v>0</v>
      </c>
      <c r="AF2801" s="251"/>
      <c r="AG2801" s="251"/>
      <c r="AH2801" s="167">
        <f t="shared" si="2638"/>
        <v>0</v>
      </c>
      <c r="AJ2801" s="252"/>
      <c r="AK2801" s="253"/>
      <c r="AL2801" s="254"/>
      <c r="AM2801" s="253"/>
      <c r="AN2801" s="254"/>
      <c r="AO2801" s="253"/>
      <c r="AP2801" s="254"/>
      <c r="AQ2801" s="253"/>
      <c r="AR2801" s="254"/>
      <c r="AS2801" s="253"/>
      <c r="AT2801" s="254"/>
      <c r="AU2801" s="253"/>
      <c r="AV2801" s="163">
        <f t="shared" si="2628"/>
        <v>0</v>
      </c>
      <c r="AW2801" s="168">
        <f t="shared" si="2629"/>
        <v>0</v>
      </c>
      <c r="AY2801" s="163">
        <f t="shared" si="2630"/>
        <v>0</v>
      </c>
      <c r="AZ2801" s="163">
        <f t="shared" si="2631"/>
        <v>0</v>
      </c>
      <c r="BA2801" s="163">
        <f t="shared" si="2632"/>
        <v>0</v>
      </c>
      <c r="BB2801" s="163">
        <f t="shared" si="2633"/>
        <v>0</v>
      </c>
      <c r="BC2801" s="163">
        <f t="shared" si="2634"/>
        <v>0</v>
      </c>
      <c r="BD2801" s="163">
        <f t="shared" si="2635"/>
        <v>0</v>
      </c>
    </row>
    <row r="2802" spans="2:56" x14ac:dyDescent="0.3">
      <c r="B2802" s="169" t="s">
        <v>171</v>
      </c>
      <c r="C2802" s="248">
        <v>128960</v>
      </c>
      <c r="D2802" s="249">
        <v>128003.16</v>
      </c>
      <c r="E2802" s="172">
        <f t="shared" si="2622"/>
        <v>0.99258033498759313</v>
      </c>
      <c r="F2802" s="248">
        <v>246500</v>
      </c>
      <c r="G2802" s="249">
        <v>125476.29</v>
      </c>
      <c r="H2802" s="172">
        <f t="shared" si="2623"/>
        <v>0.50903160243407708</v>
      </c>
      <c r="I2802" s="248">
        <f>148830</f>
        <v>148830</v>
      </c>
      <c r="J2802" s="250">
        <f>148713.03</f>
        <v>148713.03</v>
      </c>
      <c r="K2802" s="174">
        <f t="shared" si="2624"/>
        <v>0.99921406974400317</v>
      </c>
      <c r="L2802" s="248">
        <v>20000</v>
      </c>
      <c r="M2802" s="250">
        <v>40000</v>
      </c>
      <c r="N2802" s="251">
        <v>0</v>
      </c>
      <c r="O2802" s="248"/>
      <c r="P2802" s="251"/>
      <c r="Q2802" s="166">
        <f t="shared" si="2625"/>
        <v>0</v>
      </c>
      <c r="R2802" s="251"/>
      <c r="S2802" s="251"/>
      <c r="T2802" s="167">
        <f t="shared" si="2636"/>
        <v>0</v>
      </c>
      <c r="U2802" s="157"/>
      <c r="V2802" s="248"/>
      <c r="W2802" s="251"/>
      <c r="X2802" s="166">
        <f t="shared" si="2626"/>
        <v>0</v>
      </c>
      <c r="Y2802" s="251"/>
      <c r="Z2802" s="251"/>
      <c r="AA2802" s="167">
        <f t="shared" si="2637"/>
        <v>0</v>
      </c>
      <c r="AB2802" s="157"/>
      <c r="AC2802" s="248"/>
      <c r="AD2802" s="251"/>
      <c r="AE2802" s="166">
        <f t="shared" si="2627"/>
        <v>0</v>
      </c>
      <c r="AF2802" s="251"/>
      <c r="AG2802" s="251"/>
      <c r="AH2802" s="167">
        <f t="shared" si="2638"/>
        <v>0</v>
      </c>
      <c r="AJ2802" s="252"/>
      <c r="AK2802" s="253"/>
      <c r="AL2802" s="286"/>
      <c r="AM2802" s="253"/>
      <c r="AN2802" s="254"/>
      <c r="AO2802" s="287"/>
      <c r="AP2802" s="254"/>
      <c r="AQ2802" s="253"/>
      <c r="AR2802" s="254"/>
      <c r="AS2802" s="253"/>
      <c r="AT2802" s="254"/>
      <c r="AU2802" s="253"/>
      <c r="AV2802" s="163">
        <f t="shared" si="2628"/>
        <v>0</v>
      </c>
      <c r="AW2802" s="168">
        <f t="shared" si="2629"/>
        <v>0</v>
      </c>
      <c r="AY2802" s="163">
        <f t="shared" si="2630"/>
        <v>0</v>
      </c>
      <c r="AZ2802" s="163">
        <f t="shared" si="2631"/>
        <v>0</v>
      </c>
      <c r="BA2802" s="163">
        <f t="shared" si="2632"/>
        <v>0</v>
      </c>
      <c r="BB2802" s="163">
        <f t="shared" si="2633"/>
        <v>0</v>
      </c>
      <c r="BC2802" s="163">
        <f t="shared" si="2634"/>
        <v>0</v>
      </c>
      <c r="BD2802" s="163">
        <f t="shared" si="2635"/>
        <v>0</v>
      </c>
    </row>
    <row r="2803" spans="2:56" x14ac:dyDescent="0.3">
      <c r="B2803" s="169" t="s">
        <v>172</v>
      </c>
      <c r="C2803" s="248">
        <v>2000</v>
      </c>
      <c r="D2803" s="249">
        <v>0</v>
      </c>
      <c r="E2803" s="172">
        <f t="shared" si="2622"/>
        <v>0</v>
      </c>
      <c r="F2803" s="248">
        <v>0</v>
      </c>
      <c r="G2803" s="249">
        <v>0</v>
      </c>
      <c r="H2803" s="172">
        <f t="shared" si="2623"/>
        <v>0</v>
      </c>
      <c r="I2803" s="248">
        <v>16879</v>
      </c>
      <c r="J2803" s="250">
        <v>16878.11</v>
      </c>
      <c r="K2803" s="174">
        <f t="shared" si="2624"/>
        <v>0.99994727175780562</v>
      </c>
      <c r="L2803" s="248"/>
      <c r="M2803" s="250">
        <v>0</v>
      </c>
      <c r="N2803" s="251">
        <v>0</v>
      </c>
      <c r="O2803" s="248"/>
      <c r="P2803" s="251"/>
      <c r="Q2803" s="166">
        <f t="shared" si="2625"/>
        <v>0</v>
      </c>
      <c r="R2803" s="251"/>
      <c r="S2803" s="251"/>
      <c r="T2803" s="167">
        <f t="shared" si="2636"/>
        <v>0</v>
      </c>
      <c r="U2803" s="157"/>
      <c r="V2803" s="248"/>
      <c r="W2803" s="251"/>
      <c r="X2803" s="166">
        <f t="shared" si="2626"/>
        <v>0</v>
      </c>
      <c r="Y2803" s="251"/>
      <c r="Z2803" s="251"/>
      <c r="AA2803" s="167">
        <f t="shared" si="2637"/>
        <v>0</v>
      </c>
      <c r="AB2803" s="157"/>
      <c r="AC2803" s="248"/>
      <c r="AD2803" s="251"/>
      <c r="AE2803" s="166">
        <f t="shared" si="2627"/>
        <v>0</v>
      </c>
      <c r="AF2803" s="251"/>
      <c r="AG2803" s="251"/>
      <c r="AH2803" s="167">
        <f t="shared" si="2638"/>
        <v>0</v>
      </c>
      <c r="AJ2803" s="252"/>
      <c r="AK2803" s="253"/>
      <c r="AL2803" s="254"/>
      <c r="AM2803" s="253"/>
      <c r="AN2803" s="254"/>
      <c r="AO2803" s="253"/>
      <c r="AP2803" s="254"/>
      <c r="AQ2803" s="253"/>
      <c r="AR2803" s="254"/>
      <c r="AS2803" s="253"/>
      <c r="AT2803" s="254"/>
      <c r="AU2803" s="253"/>
      <c r="AV2803" s="163">
        <f t="shared" si="2628"/>
        <v>0</v>
      </c>
      <c r="AW2803" s="168">
        <f t="shared" si="2629"/>
        <v>0</v>
      </c>
      <c r="AY2803" s="163">
        <f t="shared" si="2630"/>
        <v>0</v>
      </c>
      <c r="AZ2803" s="163">
        <f t="shared" si="2631"/>
        <v>0</v>
      </c>
      <c r="BA2803" s="163">
        <f t="shared" si="2632"/>
        <v>0</v>
      </c>
      <c r="BB2803" s="163">
        <f t="shared" si="2633"/>
        <v>0</v>
      </c>
      <c r="BC2803" s="163">
        <f t="shared" si="2634"/>
        <v>0</v>
      </c>
      <c r="BD2803" s="163">
        <f t="shared" si="2635"/>
        <v>0</v>
      </c>
    </row>
    <row r="2804" spans="2:56" x14ac:dyDescent="0.3">
      <c r="B2804" s="169" t="s">
        <v>173</v>
      </c>
      <c r="C2804" s="248">
        <v>10000</v>
      </c>
      <c r="D2804" s="249">
        <v>7996.5</v>
      </c>
      <c r="E2804" s="172">
        <f t="shared" si="2622"/>
        <v>0.79964999999999997</v>
      </c>
      <c r="F2804" s="248">
        <v>0</v>
      </c>
      <c r="G2804" s="249">
        <v>0</v>
      </c>
      <c r="H2804" s="172">
        <f t="shared" si="2623"/>
        <v>0</v>
      </c>
      <c r="I2804" s="248"/>
      <c r="J2804" s="250"/>
      <c r="K2804" s="174">
        <f t="shared" si="2624"/>
        <v>0</v>
      </c>
      <c r="L2804" s="248"/>
      <c r="M2804" s="250">
        <v>0</v>
      </c>
      <c r="N2804" s="251">
        <v>0</v>
      </c>
      <c r="O2804" s="248"/>
      <c r="P2804" s="251"/>
      <c r="Q2804" s="166">
        <f t="shared" si="2625"/>
        <v>0</v>
      </c>
      <c r="R2804" s="251"/>
      <c r="S2804" s="251"/>
      <c r="T2804" s="167">
        <f t="shared" si="2636"/>
        <v>0</v>
      </c>
      <c r="U2804" s="157"/>
      <c r="V2804" s="248"/>
      <c r="W2804" s="251"/>
      <c r="X2804" s="166">
        <f t="shared" si="2626"/>
        <v>0</v>
      </c>
      <c r="Y2804" s="251"/>
      <c r="Z2804" s="251"/>
      <c r="AA2804" s="167">
        <f t="shared" si="2637"/>
        <v>0</v>
      </c>
      <c r="AB2804" s="157"/>
      <c r="AC2804" s="248"/>
      <c r="AD2804" s="251"/>
      <c r="AE2804" s="166">
        <f t="shared" si="2627"/>
        <v>0</v>
      </c>
      <c r="AF2804" s="251"/>
      <c r="AG2804" s="251"/>
      <c r="AH2804" s="167">
        <f t="shared" si="2638"/>
        <v>0</v>
      </c>
      <c r="AJ2804" s="252"/>
      <c r="AK2804" s="253"/>
      <c r="AL2804" s="254"/>
      <c r="AM2804" s="253"/>
      <c r="AN2804" s="254"/>
      <c r="AO2804" s="253"/>
      <c r="AP2804" s="254"/>
      <c r="AQ2804" s="253"/>
      <c r="AR2804" s="254"/>
      <c r="AS2804" s="253"/>
      <c r="AT2804" s="254"/>
      <c r="AU2804" s="253"/>
      <c r="AV2804" s="163">
        <f t="shared" si="2628"/>
        <v>0</v>
      </c>
      <c r="AW2804" s="168">
        <f t="shared" si="2629"/>
        <v>0</v>
      </c>
      <c r="AY2804" s="163">
        <f t="shared" si="2630"/>
        <v>0</v>
      </c>
      <c r="AZ2804" s="163">
        <f t="shared" si="2631"/>
        <v>0</v>
      </c>
      <c r="BA2804" s="163">
        <f t="shared" si="2632"/>
        <v>0</v>
      </c>
      <c r="BB2804" s="163">
        <f t="shared" si="2633"/>
        <v>0</v>
      </c>
      <c r="BC2804" s="163">
        <f t="shared" si="2634"/>
        <v>0</v>
      </c>
      <c r="BD2804" s="163">
        <f t="shared" si="2635"/>
        <v>0</v>
      </c>
    </row>
    <row r="2805" spans="2:56" x14ac:dyDescent="0.3">
      <c r="B2805" s="179" t="s">
        <v>174</v>
      </c>
      <c r="C2805" s="83">
        <f>SUM(C2806)</f>
        <v>0</v>
      </c>
      <c r="D2805" s="84">
        <f>SUM(D2806)</f>
        <v>0</v>
      </c>
      <c r="E2805" s="85">
        <f t="shared" si="2622"/>
        <v>0</v>
      </c>
      <c r="F2805" s="83">
        <f>SUM(F2806)</f>
        <v>47690</v>
      </c>
      <c r="G2805" s="84">
        <f>SUM(G2806)</f>
        <v>18475.93</v>
      </c>
      <c r="H2805" s="85">
        <f t="shared" si="2623"/>
        <v>0.38741727825539946</v>
      </c>
      <c r="I2805" s="83">
        <f>SUM(I2806)</f>
        <v>0</v>
      </c>
      <c r="J2805" s="86">
        <f>SUM(J2806)</f>
        <v>0</v>
      </c>
      <c r="K2805" s="87">
        <f t="shared" si="2624"/>
        <v>0</v>
      </c>
      <c r="L2805" s="83">
        <f>SUM(L2806)</f>
        <v>0</v>
      </c>
      <c r="M2805" s="86">
        <f>SUM(M2806)</f>
        <v>0</v>
      </c>
      <c r="N2805" s="88">
        <f>SUM(N2806)</f>
        <v>0</v>
      </c>
      <c r="O2805" s="83">
        <f>SUM(O2806)</f>
        <v>0</v>
      </c>
      <c r="P2805" s="88">
        <f>SUM(P2806)</f>
        <v>0</v>
      </c>
      <c r="Q2805" s="177">
        <f t="shared" si="2625"/>
        <v>0</v>
      </c>
      <c r="R2805" s="88">
        <f>SUM(R2806)</f>
        <v>0</v>
      </c>
      <c r="S2805" s="88">
        <f>SUM(S2806)</f>
        <v>0</v>
      </c>
      <c r="T2805" s="178">
        <f t="shared" si="2636"/>
        <v>0</v>
      </c>
      <c r="U2805" s="157"/>
      <c r="V2805" s="83">
        <f>SUM(V2806)</f>
        <v>0</v>
      </c>
      <c r="W2805" s="88">
        <f>SUM(W2806)</f>
        <v>0</v>
      </c>
      <c r="X2805" s="177">
        <f t="shared" si="2626"/>
        <v>0</v>
      </c>
      <c r="Y2805" s="88">
        <f>SUM(Y2806)</f>
        <v>0</v>
      </c>
      <c r="Z2805" s="88">
        <f>SUM(Z2806)</f>
        <v>0</v>
      </c>
      <c r="AA2805" s="178">
        <f t="shared" si="2637"/>
        <v>0</v>
      </c>
      <c r="AB2805" s="157"/>
      <c r="AC2805" s="83">
        <f>SUM(AC2806)</f>
        <v>0</v>
      </c>
      <c r="AD2805" s="88">
        <f>SUM(AD2806)</f>
        <v>0</v>
      </c>
      <c r="AE2805" s="177">
        <f t="shared" si="2627"/>
        <v>0</v>
      </c>
      <c r="AF2805" s="88">
        <f>SUM(AF2806)</f>
        <v>0</v>
      </c>
      <c r="AG2805" s="88">
        <f>SUM(AG2806)</f>
        <v>0</v>
      </c>
      <c r="AH2805" s="178">
        <f t="shared" si="2638"/>
        <v>0</v>
      </c>
      <c r="AJ2805" s="84">
        <f t="shared" ref="AJ2805:AU2805" si="2640">SUM(AJ2806)</f>
        <v>0</v>
      </c>
      <c r="AK2805" s="86">
        <f t="shared" si="2640"/>
        <v>0</v>
      </c>
      <c r="AL2805" s="88">
        <f t="shared" si="2640"/>
        <v>0</v>
      </c>
      <c r="AM2805" s="86">
        <f t="shared" si="2640"/>
        <v>0</v>
      </c>
      <c r="AN2805" s="88">
        <f t="shared" si="2640"/>
        <v>0</v>
      </c>
      <c r="AO2805" s="86">
        <f t="shared" si="2640"/>
        <v>0</v>
      </c>
      <c r="AP2805" s="88">
        <f t="shared" si="2640"/>
        <v>0</v>
      </c>
      <c r="AQ2805" s="86">
        <f t="shared" si="2640"/>
        <v>0</v>
      </c>
      <c r="AR2805" s="88">
        <f t="shared" si="2640"/>
        <v>0</v>
      </c>
      <c r="AS2805" s="86">
        <f t="shared" si="2640"/>
        <v>0</v>
      </c>
      <c r="AT2805" s="88">
        <f t="shared" si="2640"/>
        <v>0</v>
      </c>
      <c r="AU2805" s="86">
        <f t="shared" si="2640"/>
        <v>0</v>
      </c>
      <c r="AV2805" s="86">
        <f t="shared" si="2628"/>
        <v>0</v>
      </c>
      <c r="AW2805" s="93">
        <f t="shared" si="2629"/>
        <v>0</v>
      </c>
      <c r="AY2805" s="86">
        <f t="shared" si="2630"/>
        <v>0</v>
      </c>
      <c r="AZ2805" s="86">
        <f t="shared" si="2631"/>
        <v>0</v>
      </c>
      <c r="BA2805" s="86">
        <f t="shared" si="2632"/>
        <v>0</v>
      </c>
      <c r="BB2805" s="86">
        <f t="shared" si="2633"/>
        <v>0</v>
      </c>
      <c r="BC2805" s="86">
        <f t="shared" si="2634"/>
        <v>0</v>
      </c>
      <c r="BD2805" s="86">
        <f t="shared" si="2635"/>
        <v>0</v>
      </c>
    </row>
    <row r="2806" spans="2:56" x14ac:dyDescent="0.3">
      <c r="B2806" s="169" t="s">
        <v>175</v>
      </c>
      <c r="C2806" s="248">
        <v>0</v>
      </c>
      <c r="D2806" s="249">
        <v>0</v>
      </c>
      <c r="E2806" s="172">
        <f t="shared" si="2622"/>
        <v>0</v>
      </c>
      <c r="F2806" s="248">
        <v>47690</v>
      </c>
      <c r="G2806" s="249">
        <v>18475.93</v>
      </c>
      <c r="H2806" s="172">
        <f t="shared" si="2623"/>
        <v>0.38741727825539946</v>
      </c>
      <c r="I2806" s="248"/>
      <c r="J2806" s="250"/>
      <c r="K2806" s="174">
        <f t="shared" si="2624"/>
        <v>0</v>
      </c>
      <c r="L2806" s="248"/>
      <c r="M2806" s="250"/>
      <c r="N2806" s="251"/>
      <c r="O2806" s="248"/>
      <c r="P2806" s="251"/>
      <c r="Q2806" s="166">
        <f t="shared" si="2625"/>
        <v>0</v>
      </c>
      <c r="R2806" s="251"/>
      <c r="S2806" s="251"/>
      <c r="T2806" s="167">
        <f t="shared" si="2636"/>
        <v>0</v>
      </c>
      <c r="U2806" s="157"/>
      <c r="V2806" s="248"/>
      <c r="W2806" s="251"/>
      <c r="X2806" s="166">
        <f t="shared" si="2626"/>
        <v>0</v>
      </c>
      <c r="Y2806" s="251"/>
      <c r="Z2806" s="251"/>
      <c r="AA2806" s="167">
        <f t="shared" si="2637"/>
        <v>0</v>
      </c>
      <c r="AB2806" s="157"/>
      <c r="AC2806" s="248"/>
      <c r="AD2806" s="251"/>
      <c r="AE2806" s="166">
        <f t="shared" si="2627"/>
        <v>0</v>
      </c>
      <c r="AF2806" s="251"/>
      <c r="AG2806" s="251"/>
      <c r="AH2806" s="167">
        <f t="shared" si="2638"/>
        <v>0</v>
      </c>
      <c r="AJ2806" s="252"/>
      <c r="AK2806" s="253"/>
      <c r="AL2806" s="254"/>
      <c r="AM2806" s="253"/>
      <c r="AN2806" s="254"/>
      <c r="AO2806" s="253"/>
      <c r="AP2806" s="254"/>
      <c r="AQ2806" s="253"/>
      <c r="AR2806" s="254"/>
      <c r="AS2806" s="253"/>
      <c r="AT2806" s="254"/>
      <c r="AU2806" s="253"/>
      <c r="AV2806" s="163">
        <f t="shared" si="2628"/>
        <v>0</v>
      </c>
      <c r="AW2806" s="168">
        <f t="shared" si="2629"/>
        <v>0</v>
      </c>
      <c r="AY2806" s="163">
        <f t="shared" si="2630"/>
        <v>0</v>
      </c>
      <c r="AZ2806" s="163">
        <f t="shared" si="2631"/>
        <v>0</v>
      </c>
      <c r="BA2806" s="163">
        <f t="shared" si="2632"/>
        <v>0</v>
      </c>
      <c r="BB2806" s="163">
        <f t="shared" si="2633"/>
        <v>0</v>
      </c>
      <c r="BC2806" s="163">
        <f t="shared" si="2634"/>
        <v>0</v>
      </c>
      <c r="BD2806" s="163">
        <f t="shared" si="2635"/>
        <v>0</v>
      </c>
    </row>
    <row r="2807" spans="2:56" x14ac:dyDescent="0.3">
      <c r="B2807" s="179" t="s">
        <v>176</v>
      </c>
      <c r="C2807" s="83">
        <f>SUM(C2808:C2812)</f>
        <v>0</v>
      </c>
      <c r="D2807" s="84">
        <f>SUM(D2808:D2812)</f>
        <v>0</v>
      </c>
      <c r="E2807" s="85">
        <f t="shared" si="2622"/>
        <v>0</v>
      </c>
      <c r="F2807" s="83">
        <f>SUM(F2808:F2812)</f>
        <v>0</v>
      </c>
      <c r="G2807" s="84">
        <f>SUM(G2808:G2812)</f>
        <v>0</v>
      </c>
      <c r="H2807" s="85">
        <f t="shared" si="2623"/>
        <v>0</v>
      </c>
      <c r="I2807" s="83">
        <f>SUM(I2808:I2812)</f>
        <v>0</v>
      </c>
      <c r="J2807" s="86">
        <f>SUM(J2808:J2812)</f>
        <v>0</v>
      </c>
      <c r="K2807" s="87">
        <f t="shared" si="2624"/>
        <v>0</v>
      </c>
      <c r="L2807" s="83">
        <f>SUM(L2808:L2812)</f>
        <v>0</v>
      </c>
      <c r="M2807" s="86">
        <f>SUM(M2808:M2812)</f>
        <v>0</v>
      </c>
      <c r="N2807" s="88">
        <f>SUM(N2808:N2812)</f>
        <v>0</v>
      </c>
      <c r="O2807" s="83">
        <f>SUM(O2808:O2812)</f>
        <v>0</v>
      </c>
      <c r="P2807" s="88">
        <f>SUM(P2808:P2812)</f>
        <v>0</v>
      </c>
      <c r="Q2807" s="177">
        <f t="shared" si="2625"/>
        <v>0</v>
      </c>
      <c r="R2807" s="88">
        <f>SUM(R2808:R2812)</f>
        <v>0</v>
      </c>
      <c r="S2807" s="88">
        <f>SUM(S2808:S2812)</f>
        <v>0</v>
      </c>
      <c r="T2807" s="178">
        <f t="shared" si="2636"/>
        <v>0</v>
      </c>
      <c r="U2807" s="157"/>
      <c r="V2807" s="83">
        <f>SUM(V2808:V2812)</f>
        <v>0</v>
      </c>
      <c r="W2807" s="88">
        <f>SUM(W2808:W2812)</f>
        <v>0</v>
      </c>
      <c r="X2807" s="177">
        <f t="shared" si="2626"/>
        <v>0</v>
      </c>
      <c r="Y2807" s="88">
        <f>SUM(Y2808:Y2812)</f>
        <v>0</v>
      </c>
      <c r="Z2807" s="88">
        <f>SUM(Z2808:Z2812)</f>
        <v>0</v>
      </c>
      <c r="AA2807" s="178">
        <f t="shared" si="2637"/>
        <v>0</v>
      </c>
      <c r="AB2807" s="157"/>
      <c r="AC2807" s="83">
        <f>SUM(AC2808:AC2812)</f>
        <v>0</v>
      </c>
      <c r="AD2807" s="88">
        <f>SUM(AD2808:AD2812)</f>
        <v>0</v>
      </c>
      <c r="AE2807" s="177">
        <f t="shared" si="2627"/>
        <v>0</v>
      </c>
      <c r="AF2807" s="88">
        <f>SUM(AF2808:AF2812)</f>
        <v>0</v>
      </c>
      <c r="AG2807" s="88">
        <f>SUM(AG2808:AG2812)</f>
        <v>0</v>
      </c>
      <c r="AH2807" s="178">
        <f t="shared" si="2638"/>
        <v>0</v>
      </c>
      <c r="AJ2807" s="84">
        <f t="shared" ref="AJ2807:AU2807" si="2641">SUM(AJ2808:AJ2812)</f>
        <v>0</v>
      </c>
      <c r="AK2807" s="86">
        <f t="shared" si="2641"/>
        <v>0</v>
      </c>
      <c r="AL2807" s="88">
        <f t="shared" si="2641"/>
        <v>0</v>
      </c>
      <c r="AM2807" s="86">
        <f t="shared" si="2641"/>
        <v>0</v>
      </c>
      <c r="AN2807" s="88">
        <f t="shared" si="2641"/>
        <v>0</v>
      </c>
      <c r="AO2807" s="86">
        <f t="shared" si="2641"/>
        <v>0</v>
      </c>
      <c r="AP2807" s="88">
        <f t="shared" si="2641"/>
        <v>0</v>
      </c>
      <c r="AQ2807" s="86">
        <f t="shared" si="2641"/>
        <v>0</v>
      </c>
      <c r="AR2807" s="88">
        <f t="shared" si="2641"/>
        <v>0</v>
      </c>
      <c r="AS2807" s="86">
        <f t="shared" si="2641"/>
        <v>0</v>
      </c>
      <c r="AT2807" s="88">
        <f t="shared" si="2641"/>
        <v>0</v>
      </c>
      <c r="AU2807" s="86">
        <f t="shared" si="2641"/>
        <v>0</v>
      </c>
      <c r="AV2807" s="86">
        <f t="shared" si="2628"/>
        <v>0</v>
      </c>
      <c r="AW2807" s="93">
        <f t="shared" si="2629"/>
        <v>0</v>
      </c>
      <c r="AY2807" s="86">
        <f t="shared" si="2630"/>
        <v>0</v>
      </c>
      <c r="AZ2807" s="86">
        <f t="shared" si="2631"/>
        <v>0</v>
      </c>
      <c r="BA2807" s="86">
        <f t="shared" si="2632"/>
        <v>0</v>
      </c>
      <c r="BB2807" s="86">
        <f t="shared" si="2633"/>
        <v>0</v>
      </c>
      <c r="BC2807" s="86">
        <f t="shared" si="2634"/>
        <v>0</v>
      </c>
      <c r="BD2807" s="86">
        <f t="shared" si="2635"/>
        <v>0</v>
      </c>
    </row>
    <row r="2808" spans="2:56" x14ac:dyDescent="0.3">
      <c r="B2808" s="169" t="s">
        <v>177</v>
      </c>
      <c r="C2808" s="248">
        <v>0</v>
      </c>
      <c r="D2808" s="249">
        <v>0</v>
      </c>
      <c r="E2808" s="172">
        <f t="shared" si="2622"/>
        <v>0</v>
      </c>
      <c r="F2808" s="248">
        <v>0</v>
      </c>
      <c r="G2808" s="249">
        <v>0</v>
      </c>
      <c r="H2808" s="172">
        <f t="shared" si="2623"/>
        <v>0</v>
      </c>
      <c r="I2808" s="248"/>
      <c r="J2808" s="250"/>
      <c r="K2808" s="174">
        <f t="shared" si="2624"/>
        <v>0</v>
      </c>
      <c r="L2808" s="248"/>
      <c r="M2808" s="250"/>
      <c r="N2808" s="251"/>
      <c r="O2808" s="248"/>
      <c r="P2808" s="251"/>
      <c r="Q2808" s="166">
        <f t="shared" si="2625"/>
        <v>0</v>
      </c>
      <c r="R2808" s="251"/>
      <c r="S2808" s="251"/>
      <c r="T2808" s="167">
        <f t="shared" si="2636"/>
        <v>0</v>
      </c>
      <c r="U2808" s="157"/>
      <c r="V2808" s="248"/>
      <c r="W2808" s="251"/>
      <c r="X2808" s="166">
        <f t="shared" si="2626"/>
        <v>0</v>
      </c>
      <c r="Y2808" s="251"/>
      <c r="Z2808" s="251"/>
      <c r="AA2808" s="167">
        <f t="shared" si="2637"/>
        <v>0</v>
      </c>
      <c r="AB2808" s="157"/>
      <c r="AC2808" s="248"/>
      <c r="AD2808" s="251"/>
      <c r="AE2808" s="166">
        <f t="shared" si="2627"/>
        <v>0</v>
      </c>
      <c r="AF2808" s="251"/>
      <c r="AG2808" s="251"/>
      <c r="AH2808" s="167">
        <f t="shared" si="2638"/>
        <v>0</v>
      </c>
      <c r="AJ2808" s="252"/>
      <c r="AK2808" s="253"/>
      <c r="AL2808" s="254"/>
      <c r="AM2808" s="253"/>
      <c r="AN2808" s="254"/>
      <c r="AO2808" s="253"/>
      <c r="AP2808" s="254"/>
      <c r="AQ2808" s="253"/>
      <c r="AR2808" s="254"/>
      <c r="AS2808" s="253"/>
      <c r="AT2808" s="254"/>
      <c r="AU2808" s="253"/>
      <c r="AV2808" s="163">
        <f t="shared" si="2628"/>
        <v>0</v>
      </c>
      <c r="AW2808" s="168">
        <f t="shared" si="2629"/>
        <v>0</v>
      </c>
      <c r="AY2808" s="163">
        <f t="shared" si="2630"/>
        <v>0</v>
      </c>
      <c r="AZ2808" s="163">
        <f t="shared" si="2631"/>
        <v>0</v>
      </c>
      <c r="BA2808" s="163">
        <f t="shared" si="2632"/>
        <v>0</v>
      </c>
      <c r="BB2808" s="163">
        <f t="shared" si="2633"/>
        <v>0</v>
      </c>
      <c r="BC2808" s="163">
        <f t="shared" si="2634"/>
        <v>0</v>
      </c>
      <c r="BD2808" s="163">
        <f t="shared" si="2635"/>
        <v>0</v>
      </c>
    </row>
    <row r="2809" spans="2:56" x14ac:dyDescent="0.3">
      <c r="B2809" s="169" t="s">
        <v>178</v>
      </c>
      <c r="C2809" s="248">
        <v>0</v>
      </c>
      <c r="D2809" s="249">
        <v>0</v>
      </c>
      <c r="E2809" s="172">
        <f t="shared" si="2622"/>
        <v>0</v>
      </c>
      <c r="F2809" s="248">
        <v>0</v>
      </c>
      <c r="G2809" s="249">
        <v>0</v>
      </c>
      <c r="H2809" s="172">
        <f t="shared" si="2623"/>
        <v>0</v>
      </c>
      <c r="I2809" s="248"/>
      <c r="J2809" s="250"/>
      <c r="K2809" s="174">
        <f t="shared" si="2624"/>
        <v>0</v>
      </c>
      <c r="L2809" s="248"/>
      <c r="M2809" s="250"/>
      <c r="N2809" s="251"/>
      <c r="O2809" s="248"/>
      <c r="P2809" s="251"/>
      <c r="Q2809" s="166">
        <f t="shared" si="2625"/>
        <v>0</v>
      </c>
      <c r="R2809" s="251"/>
      <c r="S2809" s="251"/>
      <c r="T2809" s="167">
        <f t="shared" si="2636"/>
        <v>0</v>
      </c>
      <c r="U2809" s="157"/>
      <c r="V2809" s="248"/>
      <c r="W2809" s="251"/>
      <c r="X2809" s="166">
        <f t="shared" si="2626"/>
        <v>0</v>
      </c>
      <c r="Y2809" s="251"/>
      <c r="Z2809" s="251"/>
      <c r="AA2809" s="167">
        <f t="shared" si="2637"/>
        <v>0</v>
      </c>
      <c r="AB2809" s="157"/>
      <c r="AC2809" s="248"/>
      <c r="AD2809" s="251"/>
      <c r="AE2809" s="166">
        <f t="shared" si="2627"/>
        <v>0</v>
      </c>
      <c r="AF2809" s="251"/>
      <c r="AG2809" s="251"/>
      <c r="AH2809" s="167">
        <f t="shared" si="2638"/>
        <v>0</v>
      </c>
      <c r="AJ2809" s="252"/>
      <c r="AK2809" s="253"/>
      <c r="AL2809" s="254"/>
      <c r="AM2809" s="253"/>
      <c r="AN2809" s="254"/>
      <c r="AO2809" s="253"/>
      <c r="AP2809" s="254"/>
      <c r="AQ2809" s="253"/>
      <c r="AR2809" s="254"/>
      <c r="AS2809" s="253"/>
      <c r="AT2809" s="254"/>
      <c r="AU2809" s="253"/>
      <c r="AV2809" s="163">
        <f t="shared" si="2628"/>
        <v>0</v>
      </c>
      <c r="AW2809" s="168">
        <f t="shared" si="2629"/>
        <v>0</v>
      </c>
      <c r="AY2809" s="163">
        <f t="shared" si="2630"/>
        <v>0</v>
      </c>
      <c r="AZ2809" s="163">
        <f t="shared" si="2631"/>
        <v>0</v>
      </c>
      <c r="BA2809" s="163">
        <f t="shared" si="2632"/>
        <v>0</v>
      </c>
      <c r="BB2809" s="163">
        <f t="shared" si="2633"/>
        <v>0</v>
      </c>
      <c r="BC2809" s="163">
        <f t="shared" si="2634"/>
        <v>0</v>
      </c>
      <c r="BD2809" s="163">
        <f t="shared" si="2635"/>
        <v>0</v>
      </c>
    </row>
    <row r="2810" spans="2:56" x14ac:dyDescent="0.3">
      <c r="B2810" s="169" t="s">
        <v>179</v>
      </c>
      <c r="C2810" s="248">
        <v>0</v>
      </c>
      <c r="D2810" s="249">
        <v>0</v>
      </c>
      <c r="E2810" s="172">
        <f t="shared" si="2622"/>
        <v>0</v>
      </c>
      <c r="F2810" s="248">
        <v>0</v>
      </c>
      <c r="G2810" s="249">
        <v>0</v>
      </c>
      <c r="H2810" s="172">
        <f t="shared" si="2623"/>
        <v>0</v>
      </c>
      <c r="I2810" s="248"/>
      <c r="J2810" s="250"/>
      <c r="K2810" s="174">
        <f t="shared" si="2624"/>
        <v>0</v>
      </c>
      <c r="L2810" s="248"/>
      <c r="M2810" s="250"/>
      <c r="N2810" s="251"/>
      <c r="O2810" s="248"/>
      <c r="P2810" s="251"/>
      <c r="Q2810" s="166">
        <f t="shared" si="2625"/>
        <v>0</v>
      </c>
      <c r="R2810" s="251"/>
      <c r="S2810" s="251"/>
      <c r="T2810" s="167">
        <f t="shared" si="2636"/>
        <v>0</v>
      </c>
      <c r="U2810" s="157"/>
      <c r="V2810" s="248"/>
      <c r="W2810" s="251"/>
      <c r="X2810" s="166">
        <f t="shared" si="2626"/>
        <v>0</v>
      </c>
      <c r="Y2810" s="251"/>
      <c r="Z2810" s="251"/>
      <c r="AA2810" s="167">
        <f t="shared" si="2637"/>
        <v>0</v>
      </c>
      <c r="AB2810" s="157"/>
      <c r="AC2810" s="248"/>
      <c r="AD2810" s="251"/>
      <c r="AE2810" s="166">
        <f t="shared" si="2627"/>
        <v>0</v>
      </c>
      <c r="AF2810" s="251"/>
      <c r="AG2810" s="251"/>
      <c r="AH2810" s="167">
        <f t="shared" si="2638"/>
        <v>0</v>
      </c>
      <c r="AJ2810" s="252"/>
      <c r="AK2810" s="253"/>
      <c r="AL2810" s="254"/>
      <c r="AM2810" s="253"/>
      <c r="AN2810" s="254"/>
      <c r="AO2810" s="253"/>
      <c r="AP2810" s="254"/>
      <c r="AQ2810" s="253"/>
      <c r="AR2810" s="254"/>
      <c r="AS2810" s="253"/>
      <c r="AT2810" s="254"/>
      <c r="AU2810" s="253"/>
      <c r="AV2810" s="163">
        <f t="shared" si="2628"/>
        <v>0</v>
      </c>
      <c r="AW2810" s="168">
        <f t="shared" si="2629"/>
        <v>0</v>
      </c>
      <c r="AY2810" s="163">
        <f t="shared" si="2630"/>
        <v>0</v>
      </c>
      <c r="AZ2810" s="163">
        <f t="shared" si="2631"/>
        <v>0</v>
      </c>
      <c r="BA2810" s="163">
        <f t="shared" si="2632"/>
        <v>0</v>
      </c>
      <c r="BB2810" s="163">
        <f t="shared" si="2633"/>
        <v>0</v>
      </c>
      <c r="BC2810" s="163">
        <f t="shared" si="2634"/>
        <v>0</v>
      </c>
      <c r="BD2810" s="163">
        <f t="shared" si="2635"/>
        <v>0</v>
      </c>
    </row>
    <row r="2811" spans="2:56" x14ac:dyDescent="0.3">
      <c r="B2811" s="169" t="s">
        <v>180</v>
      </c>
      <c r="C2811" s="248">
        <v>0</v>
      </c>
      <c r="D2811" s="249">
        <v>0</v>
      </c>
      <c r="E2811" s="172">
        <f t="shared" si="2622"/>
        <v>0</v>
      </c>
      <c r="F2811" s="248">
        <v>0</v>
      </c>
      <c r="G2811" s="249">
        <v>0</v>
      </c>
      <c r="H2811" s="172">
        <f t="shared" si="2623"/>
        <v>0</v>
      </c>
      <c r="I2811" s="248"/>
      <c r="J2811" s="250"/>
      <c r="K2811" s="174">
        <f t="shared" si="2624"/>
        <v>0</v>
      </c>
      <c r="L2811" s="248"/>
      <c r="M2811" s="250"/>
      <c r="N2811" s="251"/>
      <c r="O2811" s="248"/>
      <c r="P2811" s="251"/>
      <c r="Q2811" s="166">
        <f t="shared" si="2625"/>
        <v>0</v>
      </c>
      <c r="R2811" s="251"/>
      <c r="S2811" s="251"/>
      <c r="T2811" s="167">
        <f t="shared" si="2636"/>
        <v>0</v>
      </c>
      <c r="U2811" s="157"/>
      <c r="V2811" s="248"/>
      <c r="W2811" s="251"/>
      <c r="X2811" s="166">
        <f t="shared" si="2626"/>
        <v>0</v>
      </c>
      <c r="Y2811" s="251"/>
      <c r="Z2811" s="251"/>
      <c r="AA2811" s="167">
        <f t="shared" si="2637"/>
        <v>0</v>
      </c>
      <c r="AB2811" s="157"/>
      <c r="AC2811" s="248"/>
      <c r="AD2811" s="251"/>
      <c r="AE2811" s="166">
        <f t="shared" si="2627"/>
        <v>0</v>
      </c>
      <c r="AF2811" s="251"/>
      <c r="AG2811" s="251"/>
      <c r="AH2811" s="167">
        <f t="shared" si="2638"/>
        <v>0</v>
      </c>
      <c r="AJ2811" s="252"/>
      <c r="AK2811" s="253"/>
      <c r="AL2811" s="254"/>
      <c r="AM2811" s="253"/>
      <c r="AN2811" s="254"/>
      <c r="AO2811" s="253"/>
      <c r="AP2811" s="254"/>
      <c r="AQ2811" s="253"/>
      <c r="AR2811" s="254"/>
      <c r="AS2811" s="253"/>
      <c r="AT2811" s="254"/>
      <c r="AU2811" s="253"/>
      <c r="AV2811" s="163">
        <f t="shared" si="2628"/>
        <v>0</v>
      </c>
      <c r="AW2811" s="168">
        <f t="shared" si="2629"/>
        <v>0</v>
      </c>
      <c r="AY2811" s="163">
        <f t="shared" si="2630"/>
        <v>0</v>
      </c>
      <c r="AZ2811" s="163">
        <f t="shared" si="2631"/>
        <v>0</v>
      </c>
      <c r="BA2811" s="163">
        <f t="shared" si="2632"/>
        <v>0</v>
      </c>
      <c r="BB2811" s="163">
        <f t="shared" si="2633"/>
        <v>0</v>
      </c>
      <c r="BC2811" s="163">
        <f t="shared" si="2634"/>
        <v>0</v>
      </c>
      <c r="BD2811" s="163">
        <f t="shared" si="2635"/>
        <v>0</v>
      </c>
    </row>
    <row r="2812" spans="2:56" x14ac:dyDescent="0.3">
      <c r="B2812" s="169" t="s">
        <v>181</v>
      </c>
      <c r="C2812" s="248">
        <v>0</v>
      </c>
      <c r="D2812" s="249">
        <v>0</v>
      </c>
      <c r="E2812" s="172">
        <f t="shared" si="2622"/>
        <v>0</v>
      </c>
      <c r="F2812" s="248">
        <v>0</v>
      </c>
      <c r="G2812" s="249">
        <v>0</v>
      </c>
      <c r="H2812" s="172">
        <f t="shared" si="2623"/>
        <v>0</v>
      </c>
      <c r="I2812" s="248"/>
      <c r="J2812" s="250"/>
      <c r="K2812" s="174">
        <f t="shared" si="2624"/>
        <v>0</v>
      </c>
      <c r="L2812" s="248"/>
      <c r="M2812" s="250"/>
      <c r="N2812" s="251"/>
      <c r="O2812" s="248"/>
      <c r="P2812" s="251"/>
      <c r="Q2812" s="166">
        <f t="shared" si="2625"/>
        <v>0</v>
      </c>
      <c r="R2812" s="251"/>
      <c r="S2812" s="251"/>
      <c r="T2812" s="167">
        <f t="shared" si="2636"/>
        <v>0</v>
      </c>
      <c r="U2812" s="157"/>
      <c r="V2812" s="248"/>
      <c r="W2812" s="251"/>
      <c r="X2812" s="166">
        <f t="shared" si="2626"/>
        <v>0</v>
      </c>
      <c r="Y2812" s="251"/>
      <c r="Z2812" s="251"/>
      <c r="AA2812" s="167">
        <f t="shared" si="2637"/>
        <v>0</v>
      </c>
      <c r="AB2812" s="157"/>
      <c r="AC2812" s="248"/>
      <c r="AD2812" s="251"/>
      <c r="AE2812" s="166">
        <f t="shared" si="2627"/>
        <v>0</v>
      </c>
      <c r="AF2812" s="251"/>
      <c r="AG2812" s="251"/>
      <c r="AH2812" s="167">
        <f t="shared" si="2638"/>
        <v>0</v>
      </c>
      <c r="AJ2812" s="252"/>
      <c r="AK2812" s="253"/>
      <c r="AL2812" s="254"/>
      <c r="AM2812" s="253"/>
      <c r="AN2812" s="254"/>
      <c r="AO2812" s="253"/>
      <c r="AP2812" s="254"/>
      <c r="AQ2812" s="253"/>
      <c r="AR2812" s="254"/>
      <c r="AS2812" s="253"/>
      <c r="AT2812" s="254"/>
      <c r="AU2812" s="253"/>
      <c r="AV2812" s="163">
        <f t="shared" si="2628"/>
        <v>0</v>
      </c>
      <c r="AW2812" s="168">
        <f t="shared" si="2629"/>
        <v>0</v>
      </c>
      <c r="AY2812" s="163">
        <f t="shared" si="2630"/>
        <v>0</v>
      </c>
      <c r="AZ2812" s="163">
        <f t="shared" si="2631"/>
        <v>0</v>
      </c>
      <c r="BA2812" s="163">
        <f t="shared" si="2632"/>
        <v>0</v>
      </c>
      <c r="BB2812" s="163">
        <f t="shared" si="2633"/>
        <v>0</v>
      </c>
      <c r="BC2812" s="163">
        <f t="shared" si="2634"/>
        <v>0</v>
      </c>
      <c r="BD2812" s="163">
        <f t="shared" si="2635"/>
        <v>0</v>
      </c>
    </row>
    <row r="2813" spans="2:56" x14ac:dyDescent="0.3">
      <c r="B2813" s="179" t="s">
        <v>182</v>
      </c>
      <c r="C2813" s="83">
        <f>SUM(C2814)</f>
        <v>0</v>
      </c>
      <c r="D2813" s="84">
        <f>SUM(D2814)</f>
        <v>0</v>
      </c>
      <c r="E2813" s="85">
        <f t="shared" si="2622"/>
        <v>0</v>
      </c>
      <c r="F2813" s="83">
        <f>SUM(F2814)</f>
        <v>0</v>
      </c>
      <c r="G2813" s="84">
        <f>SUM(G2814)</f>
        <v>0</v>
      </c>
      <c r="H2813" s="85">
        <f t="shared" si="2623"/>
        <v>0</v>
      </c>
      <c r="I2813" s="83">
        <f>SUM(I2814)</f>
        <v>0</v>
      </c>
      <c r="J2813" s="86">
        <f>SUM(J2814)</f>
        <v>0</v>
      </c>
      <c r="K2813" s="87">
        <f t="shared" si="2624"/>
        <v>0</v>
      </c>
      <c r="L2813" s="83">
        <f>SUM(L2814)</f>
        <v>0</v>
      </c>
      <c r="M2813" s="86">
        <f>SUM(M2814)</f>
        <v>0</v>
      </c>
      <c r="N2813" s="88">
        <f>SUM(N2814)</f>
        <v>0</v>
      </c>
      <c r="O2813" s="83">
        <f>SUM(O2814)</f>
        <v>0</v>
      </c>
      <c r="P2813" s="88">
        <f>SUM(P2814)</f>
        <v>0</v>
      </c>
      <c r="Q2813" s="177">
        <f t="shared" si="2625"/>
        <v>0</v>
      </c>
      <c r="R2813" s="88">
        <f>SUM(R2814)</f>
        <v>0</v>
      </c>
      <c r="S2813" s="88">
        <f>SUM(S2814)</f>
        <v>0</v>
      </c>
      <c r="T2813" s="178">
        <f t="shared" si="2636"/>
        <v>0</v>
      </c>
      <c r="U2813" s="157"/>
      <c r="V2813" s="83">
        <f>SUM(V2814)</f>
        <v>0</v>
      </c>
      <c r="W2813" s="88">
        <f>SUM(W2814)</f>
        <v>0</v>
      </c>
      <c r="X2813" s="177">
        <f t="shared" si="2626"/>
        <v>0</v>
      </c>
      <c r="Y2813" s="88">
        <f>SUM(Y2814)</f>
        <v>0</v>
      </c>
      <c r="Z2813" s="88">
        <f>SUM(Z2814)</f>
        <v>0</v>
      </c>
      <c r="AA2813" s="178">
        <f t="shared" si="2637"/>
        <v>0</v>
      </c>
      <c r="AB2813" s="157"/>
      <c r="AC2813" s="83">
        <f>SUM(AC2814)</f>
        <v>0</v>
      </c>
      <c r="AD2813" s="88">
        <f>SUM(AD2814)</f>
        <v>0</v>
      </c>
      <c r="AE2813" s="177">
        <f t="shared" si="2627"/>
        <v>0</v>
      </c>
      <c r="AF2813" s="88">
        <f>SUM(AF2814)</f>
        <v>0</v>
      </c>
      <c r="AG2813" s="88">
        <f>SUM(AG2814)</f>
        <v>0</v>
      </c>
      <c r="AH2813" s="178">
        <f t="shared" si="2638"/>
        <v>0</v>
      </c>
      <c r="AJ2813" s="84">
        <f t="shared" ref="AJ2813:AU2813" si="2642">SUM(AJ2814)</f>
        <v>0</v>
      </c>
      <c r="AK2813" s="86">
        <f t="shared" si="2642"/>
        <v>0</v>
      </c>
      <c r="AL2813" s="88">
        <f t="shared" si="2642"/>
        <v>0</v>
      </c>
      <c r="AM2813" s="86">
        <f t="shared" si="2642"/>
        <v>0</v>
      </c>
      <c r="AN2813" s="88">
        <f t="shared" si="2642"/>
        <v>0</v>
      </c>
      <c r="AO2813" s="86">
        <f t="shared" si="2642"/>
        <v>0</v>
      </c>
      <c r="AP2813" s="88">
        <f t="shared" si="2642"/>
        <v>0</v>
      </c>
      <c r="AQ2813" s="86">
        <f t="shared" si="2642"/>
        <v>0</v>
      </c>
      <c r="AR2813" s="88">
        <f t="shared" si="2642"/>
        <v>0</v>
      </c>
      <c r="AS2813" s="86">
        <f t="shared" si="2642"/>
        <v>0</v>
      </c>
      <c r="AT2813" s="88">
        <f t="shared" si="2642"/>
        <v>0</v>
      </c>
      <c r="AU2813" s="86">
        <f t="shared" si="2642"/>
        <v>0</v>
      </c>
      <c r="AV2813" s="86">
        <f t="shared" si="2628"/>
        <v>0</v>
      </c>
      <c r="AW2813" s="93">
        <f t="shared" si="2629"/>
        <v>0</v>
      </c>
      <c r="AY2813" s="86">
        <f t="shared" si="2630"/>
        <v>0</v>
      </c>
      <c r="AZ2813" s="86">
        <f t="shared" si="2631"/>
        <v>0</v>
      </c>
      <c r="BA2813" s="86">
        <f t="shared" si="2632"/>
        <v>0</v>
      </c>
      <c r="BB2813" s="86">
        <f t="shared" si="2633"/>
        <v>0</v>
      </c>
      <c r="BC2813" s="86">
        <f t="shared" si="2634"/>
        <v>0</v>
      </c>
      <c r="BD2813" s="86">
        <f t="shared" si="2635"/>
        <v>0</v>
      </c>
    </row>
    <row r="2814" spans="2:56" x14ac:dyDescent="0.3">
      <c r="B2814" s="169" t="s">
        <v>182</v>
      </c>
      <c r="C2814" s="248">
        <v>0</v>
      </c>
      <c r="D2814" s="249">
        <v>0</v>
      </c>
      <c r="E2814" s="172">
        <f t="shared" si="2622"/>
        <v>0</v>
      </c>
      <c r="F2814" s="248">
        <v>0</v>
      </c>
      <c r="G2814" s="249">
        <v>0</v>
      </c>
      <c r="H2814" s="172">
        <f t="shared" si="2623"/>
        <v>0</v>
      </c>
      <c r="I2814" s="248"/>
      <c r="J2814" s="250"/>
      <c r="K2814" s="174">
        <f t="shared" si="2624"/>
        <v>0</v>
      </c>
      <c r="L2814" s="248"/>
      <c r="M2814" s="250"/>
      <c r="N2814" s="251"/>
      <c r="O2814" s="248"/>
      <c r="P2814" s="251"/>
      <c r="Q2814" s="166">
        <f t="shared" si="2625"/>
        <v>0</v>
      </c>
      <c r="R2814" s="251"/>
      <c r="S2814" s="251"/>
      <c r="T2814" s="167">
        <f t="shared" si="2636"/>
        <v>0</v>
      </c>
      <c r="U2814" s="157"/>
      <c r="V2814" s="248"/>
      <c r="W2814" s="251"/>
      <c r="X2814" s="166">
        <f t="shared" si="2626"/>
        <v>0</v>
      </c>
      <c r="Y2814" s="251"/>
      <c r="Z2814" s="251"/>
      <c r="AA2814" s="167">
        <f t="shared" si="2637"/>
        <v>0</v>
      </c>
      <c r="AB2814" s="157"/>
      <c r="AC2814" s="248"/>
      <c r="AD2814" s="251"/>
      <c r="AE2814" s="166">
        <f t="shared" si="2627"/>
        <v>0</v>
      </c>
      <c r="AF2814" s="251"/>
      <c r="AG2814" s="251"/>
      <c r="AH2814" s="167">
        <f t="shared" si="2638"/>
        <v>0</v>
      </c>
      <c r="AJ2814" s="252"/>
      <c r="AK2814" s="253"/>
      <c r="AL2814" s="254"/>
      <c r="AM2814" s="253"/>
      <c r="AN2814" s="254"/>
      <c r="AO2814" s="253"/>
      <c r="AP2814" s="254"/>
      <c r="AQ2814" s="253"/>
      <c r="AR2814" s="254"/>
      <c r="AS2814" s="253"/>
      <c r="AT2814" s="254"/>
      <c r="AU2814" s="253"/>
      <c r="AV2814" s="163">
        <f t="shared" si="2628"/>
        <v>0</v>
      </c>
      <c r="AW2814" s="168">
        <f t="shared" si="2629"/>
        <v>0</v>
      </c>
      <c r="AY2814" s="163">
        <f t="shared" si="2630"/>
        <v>0</v>
      </c>
      <c r="AZ2814" s="163">
        <f t="shared" si="2631"/>
        <v>0</v>
      </c>
      <c r="BA2814" s="163">
        <f t="shared" si="2632"/>
        <v>0</v>
      </c>
      <c r="BB2814" s="163">
        <f t="shared" si="2633"/>
        <v>0</v>
      </c>
      <c r="BC2814" s="163">
        <f t="shared" si="2634"/>
        <v>0</v>
      </c>
      <c r="BD2814" s="163">
        <f t="shared" si="2635"/>
        <v>0</v>
      </c>
    </row>
    <row r="2815" spans="2:56" x14ac:dyDescent="0.3">
      <c r="B2815" s="179" t="s">
        <v>183</v>
      </c>
      <c r="C2815" s="83">
        <f>SUM(C2816)</f>
        <v>0</v>
      </c>
      <c r="D2815" s="84">
        <f>SUM(D2816)</f>
        <v>0</v>
      </c>
      <c r="E2815" s="85">
        <f t="shared" si="2622"/>
        <v>0</v>
      </c>
      <c r="F2815" s="83">
        <f>SUM(F2816)</f>
        <v>0</v>
      </c>
      <c r="G2815" s="84">
        <f>SUM(G2816)</f>
        <v>0</v>
      </c>
      <c r="H2815" s="85">
        <f t="shared" si="2623"/>
        <v>0</v>
      </c>
      <c r="I2815" s="83">
        <f>SUM(I2816)</f>
        <v>0</v>
      </c>
      <c r="J2815" s="86">
        <f>SUM(J2816)</f>
        <v>0</v>
      </c>
      <c r="K2815" s="87">
        <f t="shared" si="2624"/>
        <v>0</v>
      </c>
      <c r="L2815" s="83">
        <f>SUM(L2816)</f>
        <v>0</v>
      </c>
      <c r="M2815" s="86">
        <f>SUM(M2816)</f>
        <v>0</v>
      </c>
      <c r="N2815" s="88">
        <f>SUM(N2816)</f>
        <v>0</v>
      </c>
      <c r="O2815" s="83">
        <f>SUM(O2816)</f>
        <v>0</v>
      </c>
      <c r="P2815" s="88">
        <f>SUM(P2816)</f>
        <v>0</v>
      </c>
      <c r="Q2815" s="177">
        <f t="shared" si="2625"/>
        <v>0</v>
      </c>
      <c r="R2815" s="88">
        <f>SUM(R2816)</f>
        <v>0</v>
      </c>
      <c r="S2815" s="88">
        <f>SUM(S2816)</f>
        <v>0</v>
      </c>
      <c r="T2815" s="178">
        <f t="shared" si="2636"/>
        <v>0</v>
      </c>
      <c r="U2815" s="157"/>
      <c r="V2815" s="83">
        <f>SUM(V2816)</f>
        <v>0</v>
      </c>
      <c r="W2815" s="88">
        <f>SUM(W2816)</f>
        <v>0</v>
      </c>
      <c r="X2815" s="177">
        <f t="shared" si="2626"/>
        <v>0</v>
      </c>
      <c r="Y2815" s="88">
        <f>SUM(Y2816)</f>
        <v>0</v>
      </c>
      <c r="Z2815" s="88">
        <f>SUM(Z2816)</f>
        <v>0</v>
      </c>
      <c r="AA2815" s="178">
        <f t="shared" si="2637"/>
        <v>0</v>
      </c>
      <c r="AB2815" s="157"/>
      <c r="AC2815" s="83">
        <f>SUM(AC2816)</f>
        <v>0</v>
      </c>
      <c r="AD2815" s="88">
        <f>SUM(AD2816)</f>
        <v>0</v>
      </c>
      <c r="AE2815" s="177">
        <f t="shared" si="2627"/>
        <v>0</v>
      </c>
      <c r="AF2815" s="88">
        <f>SUM(AF2816)</f>
        <v>0</v>
      </c>
      <c r="AG2815" s="88">
        <f>SUM(AG2816)</f>
        <v>0</v>
      </c>
      <c r="AH2815" s="178">
        <f t="shared" si="2638"/>
        <v>0</v>
      </c>
      <c r="AJ2815" s="84">
        <f t="shared" ref="AJ2815:AU2815" si="2643">SUM(AJ2816)</f>
        <v>0</v>
      </c>
      <c r="AK2815" s="86">
        <f t="shared" si="2643"/>
        <v>0</v>
      </c>
      <c r="AL2815" s="88">
        <f t="shared" si="2643"/>
        <v>0</v>
      </c>
      <c r="AM2815" s="86">
        <f t="shared" si="2643"/>
        <v>0</v>
      </c>
      <c r="AN2815" s="88">
        <f t="shared" si="2643"/>
        <v>0</v>
      </c>
      <c r="AO2815" s="86">
        <f t="shared" si="2643"/>
        <v>0</v>
      </c>
      <c r="AP2815" s="88">
        <f t="shared" si="2643"/>
        <v>0</v>
      </c>
      <c r="AQ2815" s="86">
        <f t="shared" si="2643"/>
        <v>0</v>
      </c>
      <c r="AR2815" s="88">
        <f t="shared" si="2643"/>
        <v>0</v>
      </c>
      <c r="AS2815" s="86">
        <f t="shared" si="2643"/>
        <v>0</v>
      </c>
      <c r="AT2815" s="88">
        <f t="shared" si="2643"/>
        <v>0</v>
      </c>
      <c r="AU2815" s="86">
        <f t="shared" si="2643"/>
        <v>0</v>
      </c>
      <c r="AV2815" s="86">
        <f t="shared" si="2628"/>
        <v>0</v>
      </c>
      <c r="AW2815" s="93">
        <f t="shared" si="2629"/>
        <v>0</v>
      </c>
      <c r="AY2815" s="86">
        <f t="shared" si="2630"/>
        <v>0</v>
      </c>
      <c r="AZ2815" s="86">
        <f t="shared" si="2631"/>
        <v>0</v>
      </c>
      <c r="BA2815" s="86">
        <f t="shared" si="2632"/>
        <v>0</v>
      </c>
      <c r="BB2815" s="86">
        <f t="shared" si="2633"/>
        <v>0</v>
      </c>
      <c r="BC2815" s="86">
        <f t="shared" si="2634"/>
        <v>0</v>
      </c>
      <c r="BD2815" s="86">
        <f t="shared" si="2635"/>
        <v>0</v>
      </c>
    </row>
    <row r="2816" spans="2:56" x14ac:dyDescent="0.3">
      <c r="B2816" s="169" t="s">
        <v>184</v>
      </c>
      <c r="C2816" s="248">
        <v>0</v>
      </c>
      <c r="D2816" s="249">
        <v>0</v>
      </c>
      <c r="E2816" s="172">
        <f t="shared" si="2622"/>
        <v>0</v>
      </c>
      <c r="F2816" s="248">
        <v>0</v>
      </c>
      <c r="G2816" s="249">
        <v>0</v>
      </c>
      <c r="H2816" s="172">
        <f t="shared" si="2623"/>
        <v>0</v>
      </c>
      <c r="I2816" s="248"/>
      <c r="J2816" s="250"/>
      <c r="K2816" s="174">
        <f t="shared" si="2624"/>
        <v>0</v>
      </c>
      <c r="L2816" s="248"/>
      <c r="M2816" s="250"/>
      <c r="N2816" s="251"/>
      <c r="O2816" s="248"/>
      <c r="P2816" s="251"/>
      <c r="Q2816" s="166">
        <f t="shared" si="2625"/>
        <v>0</v>
      </c>
      <c r="R2816" s="251"/>
      <c r="S2816" s="251"/>
      <c r="T2816" s="167">
        <f t="shared" si="2636"/>
        <v>0</v>
      </c>
      <c r="U2816" s="157"/>
      <c r="V2816" s="248"/>
      <c r="W2816" s="251"/>
      <c r="X2816" s="166">
        <f t="shared" si="2626"/>
        <v>0</v>
      </c>
      <c r="Y2816" s="251"/>
      <c r="Z2816" s="251"/>
      <c r="AA2816" s="167">
        <f t="shared" si="2637"/>
        <v>0</v>
      </c>
      <c r="AB2816" s="157"/>
      <c r="AC2816" s="248"/>
      <c r="AD2816" s="251"/>
      <c r="AE2816" s="166">
        <f t="shared" si="2627"/>
        <v>0</v>
      </c>
      <c r="AF2816" s="251"/>
      <c r="AG2816" s="251"/>
      <c r="AH2816" s="167">
        <f t="shared" si="2638"/>
        <v>0</v>
      </c>
      <c r="AJ2816" s="252"/>
      <c r="AK2816" s="253"/>
      <c r="AL2816" s="254"/>
      <c r="AM2816" s="253"/>
      <c r="AN2816" s="254"/>
      <c r="AO2816" s="253"/>
      <c r="AP2816" s="254"/>
      <c r="AQ2816" s="253"/>
      <c r="AR2816" s="254"/>
      <c r="AS2816" s="253"/>
      <c r="AT2816" s="254"/>
      <c r="AU2816" s="253"/>
      <c r="AV2816" s="163">
        <f t="shared" si="2628"/>
        <v>0</v>
      </c>
      <c r="AW2816" s="168">
        <f t="shared" si="2629"/>
        <v>0</v>
      </c>
      <c r="AY2816" s="163">
        <f t="shared" si="2630"/>
        <v>0</v>
      </c>
      <c r="AZ2816" s="163">
        <f t="shared" si="2631"/>
        <v>0</v>
      </c>
      <c r="BA2816" s="163">
        <f t="shared" si="2632"/>
        <v>0</v>
      </c>
      <c r="BB2816" s="163">
        <f t="shared" si="2633"/>
        <v>0</v>
      </c>
      <c r="BC2816" s="163">
        <f t="shared" si="2634"/>
        <v>0</v>
      </c>
      <c r="BD2816" s="163">
        <f t="shared" si="2635"/>
        <v>0</v>
      </c>
    </row>
    <row r="2817" spans="2:56" x14ac:dyDescent="0.3">
      <c r="B2817" s="176" t="s">
        <v>185</v>
      </c>
      <c r="C2817" s="83">
        <f>SUM(C2818:C2819)</f>
        <v>0</v>
      </c>
      <c r="D2817" s="84">
        <f>SUM(D2818:D2819)</f>
        <v>0</v>
      </c>
      <c r="E2817" s="85">
        <f>IFERROR(D2817/C2817,0)</f>
        <v>0</v>
      </c>
      <c r="F2817" s="83">
        <f>SUM(F2818:F2819)</f>
        <v>0</v>
      </c>
      <c r="G2817" s="84">
        <f>SUM(G2818:G2819)</f>
        <v>0</v>
      </c>
      <c r="H2817" s="85">
        <f>IFERROR(G2817/F2817,0)</f>
        <v>0</v>
      </c>
      <c r="I2817" s="83">
        <f>SUM(I2818:I2819)</f>
        <v>0</v>
      </c>
      <c r="J2817" s="86">
        <f>SUM(J2818:J2819)</f>
        <v>0</v>
      </c>
      <c r="K2817" s="87">
        <f>IFERROR(J2817/I2817,0)</f>
        <v>0</v>
      </c>
      <c r="L2817" s="83">
        <f>SUM(L2818:L2819)</f>
        <v>0</v>
      </c>
      <c r="M2817" s="86">
        <f>SUM(M2818:M2819)</f>
        <v>0</v>
      </c>
      <c r="N2817" s="88">
        <f>SUM(N2818:N2819)</f>
        <v>0</v>
      </c>
      <c r="O2817" s="83">
        <f>SUM(O2818:O2819)</f>
        <v>0</v>
      </c>
      <c r="P2817" s="88">
        <f>SUM(P2818:P2819)</f>
        <v>0</v>
      </c>
      <c r="Q2817" s="177">
        <f>SUM(O2817:P2817)</f>
        <v>0</v>
      </c>
      <c r="R2817" s="88">
        <f>SUM(R2818:R2819)</f>
        <v>0</v>
      </c>
      <c r="S2817" s="88">
        <f>SUM(S2818:S2819)</f>
        <v>0</v>
      </c>
      <c r="T2817" s="178">
        <f>SUM(Q2817:S2817)</f>
        <v>0</v>
      </c>
      <c r="U2817" s="157"/>
      <c r="V2817" s="83">
        <f>SUM(V2818:V2819)</f>
        <v>0</v>
      </c>
      <c r="W2817" s="88">
        <f>SUM(W2818:W2819)</f>
        <v>0</v>
      </c>
      <c r="X2817" s="177">
        <f>SUM(V2817:W2817)</f>
        <v>0</v>
      </c>
      <c r="Y2817" s="88">
        <f>SUM(Y2818:Y2819)</f>
        <v>0</v>
      </c>
      <c r="Z2817" s="88">
        <f>SUM(Z2818:Z2819)</f>
        <v>0</v>
      </c>
      <c r="AA2817" s="178">
        <f>SUM(X2817:Z2817)</f>
        <v>0</v>
      </c>
      <c r="AB2817" s="157"/>
      <c r="AC2817" s="83">
        <f>SUM(AC2818:AC2819)</f>
        <v>0</v>
      </c>
      <c r="AD2817" s="88">
        <f>SUM(AD2818:AD2819)</f>
        <v>0</v>
      </c>
      <c r="AE2817" s="177">
        <f>SUM(AC2817:AD2817)</f>
        <v>0</v>
      </c>
      <c r="AF2817" s="88">
        <f>SUM(AF2818:AF2819)</f>
        <v>0</v>
      </c>
      <c r="AG2817" s="88">
        <f>SUM(AG2818:AG2819)</f>
        <v>0</v>
      </c>
      <c r="AH2817" s="178">
        <f>SUM(AE2817:AG2817)</f>
        <v>0</v>
      </c>
      <c r="AJ2817" s="84">
        <f t="shared" ref="AJ2817:AU2817" si="2644">SUM(AJ2818:AJ2819)</f>
        <v>0</v>
      </c>
      <c r="AK2817" s="86">
        <f t="shared" si="2644"/>
        <v>0</v>
      </c>
      <c r="AL2817" s="88">
        <f t="shared" si="2644"/>
        <v>0</v>
      </c>
      <c r="AM2817" s="86">
        <f t="shared" si="2644"/>
        <v>0</v>
      </c>
      <c r="AN2817" s="88">
        <f t="shared" si="2644"/>
        <v>0</v>
      </c>
      <c r="AO2817" s="86">
        <f t="shared" si="2644"/>
        <v>0</v>
      </c>
      <c r="AP2817" s="88">
        <f t="shared" si="2644"/>
        <v>0</v>
      </c>
      <c r="AQ2817" s="86">
        <f t="shared" si="2644"/>
        <v>0</v>
      </c>
      <c r="AR2817" s="88">
        <f t="shared" si="2644"/>
        <v>0</v>
      </c>
      <c r="AS2817" s="86">
        <f t="shared" si="2644"/>
        <v>0</v>
      </c>
      <c r="AT2817" s="88">
        <f t="shared" si="2644"/>
        <v>0</v>
      </c>
      <c r="AU2817" s="86">
        <f t="shared" si="2644"/>
        <v>0</v>
      </c>
      <c r="AV2817" s="86">
        <f t="shared" si="2628"/>
        <v>0</v>
      </c>
      <c r="AW2817" s="93">
        <f t="shared" si="2629"/>
        <v>0</v>
      </c>
      <c r="AY2817" s="86">
        <f t="shared" si="2630"/>
        <v>0</v>
      </c>
      <c r="AZ2817" s="86">
        <f t="shared" si="2631"/>
        <v>0</v>
      </c>
      <c r="BA2817" s="86">
        <f t="shared" si="2632"/>
        <v>0</v>
      </c>
      <c r="BB2817" s="86">
        <f t="shared" si="2633"/>
        <v>0</v>
      </c>
      <c r="BC2817" s="86">
        <f t="shared" si="2634"/>
        <v>0</v>
      </c>
      <c r="BD2817" s="86">
        <f t="shared" si="2635"/>
        <v>0</v>
      </c>
    </row>
    <row r="2818" spans="2:56" x14ac:dyDescent="0.3">
      <c r="B2818" s="186" t="s">
        <v>186</v>
      </c>
      <c r="C2818" s="255">
        <v>0</v>
      </c>
      <c r="D2818" s="256">
        <v>0</v>
      </c>
      <c r="E2818" s="182">
        <f>IFERROR(D2818/C2818,0)</f>
        <v>0</v>
      </c>
      <c r="F2818" s="255">
        <v>0</v>
      </c>
      <c r="G2818" s="256">
        <v>0</v>
      </c>
      <c r="H2818" s="182">
        <f>IFERROR(G2818/F2818,0)</f>
        <v>0</v>
      </c>
      <c r="I2818" s="255"/>
      <c r="J2818" s="257"/>
      <c r="K2818" s="184">
        <f>IFERROR(J2818/I2818,0)</f>
        <v>0</v>
      </c>
      <c r="L2818" s="255"/>
      <c r="M2818" s="257"/>
      <c r="N2818" s="258"/>
      <c r="O2818" s="255"/>
      <c r="P2818" s="258"/>
      <c r="Q2818" s="177">
        <f>SUM(O2818:P2818)</f>
        <v>0</v>
      </c>
      <c r="R2818" s="258"/>
      <c r="S2818" s="258"/>
      <c r="T2818" s="178">
        <f>SUM(Q2818:S2818)</f>
        <v>0</v>
      </c>
      <c r="U2818" s="157"/>
      <c r="V2818" s="255"/>
      <c r="W2818" s="258"/>
      <c r="X2818" s="177">
        <f>SUM(V2818:W2818)</f>
        <v>0</v>
      </c>
      <c r="Y2818" s="258"/>
      <c r="Z2818" s="258"/>
      <c r="AA2818" s="178">
        <f>SUM(X2818:Z2818)</f>
        <v>0</v>
      </c>
      <c r="AB2818" s="157"/>
      <c r="AC2818" s="255"/>
      <c r="AD2818" s="258"/>
      <c r="AE2818" s="177">
        <f>SUM(AC2818:AD2818)</f>
        <v>0</v>
      </c>
      <c r="AF2818" s="258"/>
      <c r="AG2818" s="258"/>
      <c r="AH2818" s="178">
        <f>SUM(AE2818:AG2818)</f>
        <v>0</v>
      </c>
      <c r="AJ2818" s="252"/>
      <c r="AK2818" s="253"/>
      <c r="AL2818" s="254"/>
      <c r="AM2818" s="253"/>
      <c r="AN2818" s="254"/>
      <c r="AO2818" s="253"/>
      <c r="AP2818" s="254"/>
      <c r="AQ2818" s="253"/>
      <c r="AR2818" s="254"/>
      <c r="AS2818" s="253"/>
      <c r="AT2818" s="254"/>
      <c r="AU2818" s="253"/>
      <c r="AV2818" s="163">
        <f t="shared" si="2628"/>
        <v>0</v>
      </c>
      <c r="AW2818" s="93">
        <f t="shared" si="2629"/>
        <v>0</v>
      </c>
      <c r="AY2818" s="163">
        <f t="shared" si="2630"/>
        <v>0</v>
      </c>
      <c r="AZ2818" s="163">
        <f t="shared" si="2631"/>
        <v>0</v>
      </c>
      <c r="BA2818" s="163">
        <f t="shared" si="2632"/>
        <v>0</v>
      </c>
      <c r="BB2818" s="163">
        <f t="shared" si="2633"/>
        <v>0</v>
      </c>
      <c r="BC2818" s="163">
        <f t="shared" si="2634"/>
        <v>0</v>
      </c>
      <c r="BD2818" s="163">
        <f t="shared" si="2635"/>
        <v>0</v>
      </c>
    </row>
    <row r="2819" spans="2:56" x14ac:dyDescent="0.3">
      <c r="B2819" s="186" t="s">
        <v>187</v>
      </c>
      <c r="C2819" s="255">
        <v>0</v>
      </c>
      <c r="D2819" s="256">
        <v>0</v>
      </c>
      <c r="E2819" s="182">
        <f>IFERROR(D2819/C2819,0)</f>
        <v>0</v>
      </c>
      <c r="F2819" s="255">
        <v>0</v>
      </c>
      <c r="G2819" s="256">
        <v>0</v>
      </c>
      <c r="H2819" s="182">
        <f>IFERROR(G2819/F2819,0)</f>
        <v>0</v>
      </c>
      <c r="I2819" s="255"/>
      <c r="J2819" s="257"/>
      <c r="K2819" s="184">
        <f>IFERROR(J2819/I2819,0)</f>
        <v>0</v>
      </c>
      <c r="L2819" s="255"/>
      <c r="M2819" s="257"/>
      <c r="N2819" s="258"/>
      <c r="O2819" s="255"/>
      <c r="P2819" s="258"/>
      <c r="Q2819" s="177">
        <f>SUM(O2819:P2819)</f>
        <v>0</v>
      </c>
      <c r="R2819" s="258"/>
      <c r="S2819" s="258"/>
      <c r="T2819" s="178">
        <f>SUM(Q2819:S2819)</f>
        <v>0</v>
      </c>
      <c r="U2819" s="157"/>
      <c r="V2819" s="255"/>
      <c r="W2819" s="258"/>
      <c r="X2819" s="177">
        <f>SUM(V2819:W2819)</f>
        <v>0</v>
      </c>
      <c r="Y2819" s="258"/>
      <c r="Z2819" s="258"/>
      <c r="AA2819" s="178">
        <f>SUM(X2819:Z2819)</f>
        <v>0</v>
      </c>
      <c r="AB2819" s="157"/>
      <c r="AC2819" s="255"/>
      <c r="AD2819" s="258"/>
      <c r="AE2819" s="177">
        <f>SUM(AC2819:AD2819)</f>
        <v>0</v>
      </c>
      <c r="AF2819" s="258"/>
      <c r="AG2819" s="258"/>
      <c r="AH2819" s="178">
        <f>SUM(AE2819:AG2819)</f>
        <v>0</v>
      </c>
      <c r="AJ2819" s="252"/>
      <c r="AK2819" s="253"/>
      <c r="AL2819" s="254"/>
      <c r="AM2819" s="253"/>
      <c r="AN2819" s="254"/>
      <c r="AO2819" s="253"/>
      <c r="AP2819" s="254"/>
      <c r="AQ2819" s="253"/>
      <c r="AR2819" s="254"/>
      <c r="AS2819" s="253"/>
      <c r="AT2819" s="254"/>
      <c r="AU2819" s="253"/>
      <c r="AV2819" s="163">
        <f t="shared" si="2628"/>
        <v>0</v>
      </c>
      <c r="AW2819" s="93">
        <f t="shared" si="2629"/>
        <v>0</v>
      </c>
      <c r="AY2819" s="163">
        <f t="shared" si="2630"/>
        <v>0</v>
      </c>
      <c r="AZ2819" s="163">
        <f t="shared" si="2631"/>
        <v>0</v>
      </c>
      <c r="BA2819" s="163">
        <f t="shared" si="2632"/>
        <v>0</v>
      </c>
      <c r="BB2819" s="163">
        <f t="shared" si="2633"/>
        <v>0</v>
      </c>
      <c r="BC2819" s="163">
        <f t="shared" si="2634"/>
        <v>0</v>
      </c>
      <c r="BD2819" s="163">
        <f t="shared" si="2635"/>
        <v>0</v>
      </c>
    </row>
    <row r="2820" spans="2:56" s="124" customFormat="1" x14ac:dyDescent="0.3">
      <c r="B2820" s="187" t="s">
        <v>188</v>
      </c>
      <c r="C2820" s="188">
        <f>SUM(C2821,C2826,C2829,C2830,C2831,C2834,C2835)</f>
        <v>0</v>
      </c>
      <c r="D2820" s="189">
        <f>SUM(D2821,D2826,D2829,D2830,D2831,D2834,D2835)</f>
        <v>0</v>
      </c>
      <c r="E2820" s="190">
        <f t="shared" ref="E2820:E2861" si="2645">IFERROR(D2820/C2820,0)</f>
        <v>0</v>
      </c>
      <c r="F2820" s="188">
        <f>SUM(F2821,F2826,F2829,F2830,F2831,F2834,F2835)</f>
        <v>0</v>
      </c>
      <c r="G2820" s="189">
        <f>SUM(G2821,G2826,G2829,G2830,G2831,G2834,G2835)</f>
        <v>0</v>
      </c>
      <c r="H2820" s="190">
        <f t="shared" ref="H2820:H2861" si="2646">IFERROR(G2820/F2820,0)</f>
        <v>0</v>
      </c>
      <c r="I2820" s="188">
        <f>SUM(I2821,I2826,I2829,I2830,I2831,I2834,I2835)</f>
        <v>0</v>
      </c>
      <c r="J2820" s="191">
        <f>SUM(J2821,J2826,J2829,J2830,J2831,J2834,J2835)</f>
        <v>0</v>
      </c>
      <c r="K2820" s="192">
        <f t="shared" ref="K2820:K2861" si="2647">IFERROR(J2820/I2820,0)</f>
        <v>0</v>
      </c>
      <c r="L2820" s="188">
        <f>SUM(L2821,L2826,L2829,L2830,L2831,L2834,L2835)</f>
        <v>0</v>
      </c>
      <c r="M2820" s="191">
        <f>SUM(M2821,M2826,M2829,M2830,M2831,M2834,M2835)</f>
        <v>0</v>
      </c>
      <c r="N2820" s="193">
        <f>SUM(N2821,N2826,N2829,N2830,N2831,N2834,N2835)</f>
        <v>0</v>
      </c>
      <c r="O2820" s="188">
        <f>SUM(O2821,O2826,O2829,O2830,O2831,O2834,O2835)</f>
        <v>0</v>
      </c>
      <c r="P2820" s="193">
        <f>SUM(P2821,P2826,P2829,P2830,P2831,P2834,P2835)</f>
        <v>0</v>
      </c>
      <c r="Q2820" s="194">
        <f t="shared" ref="Q2820:Q2871" si="2648">SUM(O2820:P2820)</f>
        <v>0</v>
      </c>
      <c r="R2820" s="195">
        <f>SUM(R2821,R2826,R2829,R2830,R2831,R2834,R2835)</f>
        <v>0</v>
      </c>
      <c r="S2820" s="195">
        <f>SUM(S2821,S2826,S2829,S2830,S2831,S2834,S2835)</f>
        <v>0</v>
      </c>
      <c r="T2820" s="196">
        <f t="shared" ref="T2820:T2871" si="2649">SUM(Q2820:S2820)</f>
        <v>0</v>
      </c>
      <c r="U2820" s="121"/>
      <c r="V2820" s="188">
        <f>SUM(V2821,V2826,V2829,V2830,V2831,V2834,V2835)</f>
        <v>0</v>
      </c>
      <c r="W2820" s="193">
        <f>SUM(W2821,W2826,W2829,W2830,W2831,W2834,W2835)</f>
        <v>0</v>
      </c>
      <c r="X2820" s="194">
        <f t="shared" ref="X2820:X2871" si="2650">SUM(V2820:W2820)</f>
        <v>0</v>
      </c>
      <c r="Y2820" s="195">
        <f>SUM(Y2821,Y2826,Y2829,Y2830,Y2831,Y2834,Y2835)</f>
        <v>0</v>
      </c>
      <c r="Z2820" s="195">
        <f>SUM(Z2821,Z2826,Z2829,Z2830,Z2831,Z2834,Z2835)</f>
        <v>0</v>
      </c>
      <c r="AA2820" s="196">
        <f t="shared" ref="AA2820:AA2871" si="2651">SUM(X2820:Z2820)</f>
        <v>0</v>
      </c>
      <c r="AB2820" s="121"/>
      <c r="AC2820" s="188">
        <f>SUM(AC2821,AC2826,AC2829,AC2830,AC2831,AC2834,AC2835)</f>
        <v>0</v>
      </c>
      <c r="AD2820" s="193">
        <f>SUM(AD2821,AD2826,AD2829,AD2830,AD2831,AD2834,AD2835)</f>
        <v>0</v>
      </c>
      <c r="AE2820" s="194">
        <f t="shared" ref="AE2820:AE2871" si="2652">SUM(AC2820:AD2820)</f>
        <v>0</v>
      </c>
      <c r="AF2820" s="195">
        <f>SUM(AF2821,AF2826,AF2829,AF2830,AF2831,AF2834,AF2835)</f>
        <v>0</v>
      </c>
      <c r="AG2820" s="195">
        <f>SUM(AG2821,AG2826,AG2829,AG2830,AG2831,AG2834,AG2835)</f>
        <v>0</v>
      </c>
      <c r="AH2820" s="196">
        <f t="shared" ref="AH2820:AH2871" si="2653">SUM(AE2820:AG2820)</f>
        <v>0</v>
      </c>
      <c r="AJ2820" s="189">
        <f t="shared" ref="AJ2820:AU2820" si="2654">SUM(AJ2821,AJ2826,AJ2829,AJ2830,AJ2831,AJ2834,AJ2835)</f>
        <v>0</v>
      </c>
      <c r="AK2820" s="191">
        <f t="shared" si="2654"/>
        <v>0</v>
      </c>
      <c r="AL2820" s="193">
        <f t="shared" si="2654"/>
        <v>0</v>
      </c>
      <c r="AM2820" s="191">
        <f t="shared" si="2654"/>
        <v>0</v>
      </c>
      <c r="AN2820" s="193">
        <f t="shared" si="2654"/>
        <v>0</v>
      </c>
      <c r="AO2820" s="191">
        <f t="shared" si="2654"/>
        <v>0</v>
      </c>
      <c r="AP2820" s="193">
        <f t="shared" si="2654"/>
        <v>0</v>
      </c>
      <c r="AQ2820" s="191">
        <f t="shared" si="2654"/>
        <v>0</v>
      </c>
      <c r="AR2820" s="193">
        <f t="shared" si="2654"/>
        <v>0</v>
      </c>
      <c r="AS2820" s="191">
        <f t="shared" si="2654"/>
        <v>0</v>
      </c>
      <c r="AT2820" s="193">
        <f t="shared" si="2654"/>
        <v>0</v>
      </c>
      <c r="AU2820" s="191">
        <f t="shared" si="2654"/>
        <v>0</v>
      </c>
      <c r="AV2820" s="191">
        <f t="shared" si="2628"/>
        <v>0</v>
      </c>
      <c r="AW2820" s="197">
        <f t="shared" si="2629"/>
        <v>0</v>
      </c>
      <c r="AX2820" s="198"/>
      <c r="AY2820" s="191">
        <f t="shared" si="2630"/>
        <v>0</v>
      </c>
      <c r="AZ2820" s="191">
        <f t="shared" si="2631"/>
        <v>0</v>
      </c>
      <c r="BA2820" s="191">
        <f t="shared" si="2632"/>
        <v>0</v>
      </c>
      <c r="BB2820" s="191">
        <f t="shared" si="2633"/>
        <v>0</v>
      </c>
      <c r="BC2820" s="191">
        <f t="shared" si="2634"/>
        <v>0</v>
      </c>
      <c r="BD2820" s="191">
        <f t="shared" si="2635"/>
        <v>0</v>
      </c>
    </row>
    <row r="2821" spans="2:56" x14ac:dyDescent="0.3">
      <c r="B2821" s="176" t="s">
        <v>189</v>
      </c>
      <c r="C2821" s="83">
        <f>SUM(C2822,C2824)</f>
        <v>0</v>
      </c>
      <c r="D2821" s="84">
        <f>SUM(D2822,D2824)</f>
        <v>0</v>
      </c>
      <c r="E2821" s="85">
        <f t="shared" si="2645"/>
        <v>0</v>
      </c>
      <c r="F2821" s="83">
        <f>SUM(F2822,F2824)</f>
        <v>0</v>
      </c>
      <c r="G2821" s="84">
        <f>SUM(G2822,G2824)</f>
        <v>0</v>
      </c>
      <c r="H2821" s="85">
        <f t="shared" si="2646"/>
        <v>0</v>
      </c>
      <c r="I2821" s="83">
        <f>SUM(I2822,I2824)</f>
        <v>0</v>
      </c>
      <c r="J2821" s="86">
        <f>SUM(J2822,J2824)</f>
        <v>0</v>
      </c>
      <c r="K2821" s="87">
        <f t="shared" si="2647"/>
        <v>0</v>
      </c>
      <c r="L2821" s="83">
        <f>SUM(L2822,L2824)</f>
        <v>0</v>
      </c>
      <c r="M2821" s="86">
        <f>SUM(M2822,M2824)</f>
        <v>0</v>
      </c>
      <c r="N2821" s="88">
        <f>SUM(N2822,N2824)</f>
        <v>0</v>
      </c>
      <c r="O2821" s="83">
        <f>SUM(O2822,O2824)</f>
        <v>0</v>
      </c>
      <c r="P2821" s="88">
        <f>SUM(P2822,P2824)</f>
        <v>0</v>
      </c>
      <c r="Q2821" s="199">
        <f t="shared" si="2648"/>
        <v>0</v>
      </c>
      <c r="R2821" s="89">
        <f>SUM(R2822,R2824)</f>
        <v>0</v>
      </c>
      <c r="S2821" s="89">
        <f>SUM(S2822,S2824)</f>
        <v>0</v>
      </c>
      <c r="T2821" s="200">
        <f t="shared" si="2649"/>
        <v>0</v>
      </c>
      <c r="U2821" s="91"/>
      <c r="V2821" s="83">
        <f>SUM(V2822,V2824)</f>
        <v>0</v>
      </c>
      <c r="W2821" s="88">
        <f>SUM(W2822,W2824)</f>
        <v>0</v>
      </c>
      <c r="X2821" s="199">
        <f t="shared" si="2650"/>
        <v>0</v>
      </c>
      <c r="Y2821" s="89">
        <f>SUM(Y2822,Y2824)</f>
        <v>0</v>
      </c>
      <c r="Z2821" s="89">
        <f>SUM(Z2822,Z2824)</f>
        <v>0</v>
      </c>
      <c r="AA2821" s="200">
        <f t="shared" si="2651"/>
        <v>0</v>
      </c>
      <c r="AB2821" s="91"/>
      <c r="AC2821" s="83">
        <f>SUM(AC2822,AC2824)</f>
        <v>0</v>
      </c>
      <c r="AD2821" s="88">
        <f>SUM(AD2822,AD2824)</f>
        <v>0</v>
      </c>
      <c r="AE2821" s="199">
        <f t="shared" si="2652"/>
        <v>0</v>
      </c>
      <c r="AF2821" s="89">
        <f>SUM(AF2822,AF2824)</f>
        <v>0</v>
      </c>
      <c r="AG2821" s="89">
        <f>SUM(AG2822,AG2824)</f>
        <v>0</v>
      </c>
      <c r="AH2821" s="200">
        <f t="shared" si="2653"/>
        <v>0</v>
      </c>
      <c r="AJ2821" s="84">
        <f t="shared" ref="AJ2821:AU2821" si="2655">SUM(AJ2822,AJ2824)</f>
        <v>0</v>
      </c>
      <c r="AK2821" s="86">
        <f t="shared" si="2655"/>
        <v>0</v>
      </c>
      <c r="AL2821" s="88">
        <f t="shared" si="2655"/>
        <v>0</v>
      </c>
      <c r="AM2821" s="86">
        <f t="shared" si="2655"/>
        <v>0</v>
      </c>
      <c r="AN2821" s="88">
        <f t="shared" si="2655"/>
        <v>0</v>
      </c>
      <c r="AO2821" s="86">
        <f t="shared" si="2655"/>
        <v>0</v>
      </c>
      <c r="AP2821" s="88">
        <f t="shared" si="2655"/>
        <v>0</v>
      </c>
      <c r="AQ2821" s="86">
        <f t="shared" si="2655"/>
        <v>0</v>
      </c>
      <c r="AR2821" s="88">
        <f t="shared" si="2655"/>
        <v>0</v>
      </c>
      <c r="AS2821" s="86">
        <f t="shared" si="2655"/>
        <v>0</v>
      </c>
      <c r="AT2821" s="88">
        <f t="shared" si="2655"/>
        <v>0</v>
      </c>
      <c r="AU2821" s="86">
        <f t="shared" si="2655"/>
        <v>0</v>
      </c>
      <c r="AV2821" s="86">
        <f t="shared" si="2628"/>
        <v>0</v>
      </c>
      <c r="AW2821" s="93">
        <f t="shared" si="2629"/>
        <v>0</v>
      </c>
      <c r="AY2821" s="86">
        <f t="shared" si="2630"/>
        <v>0</v>
      </c>
      <c r="AZ2821" s="86">
        <f t="shared" si="2631"/>
        <v>0</v>
      </c>
      <c r="BA2821" s="86">
        <f t="shared" si="2632"/>
        <v>0</v>
      </c>
      <c r="BB2821" s="86">
        <f t="shared" si="2633"/>
        <v>0</v>
      </c>
      <c r="BC2821" s="86">
        <f t="shared" si="2634"/>
        <v>0</v>
      </c>
      <c r="BD2821" s="86">
        <f t="shared" si="2635"/>
        <v>0</v>
      </c>
    </row>
    <row r="2822" spans="2:56" x14ac:dyDescent="0.3">
      <c r="B2822" s="179" t="s">
        <v>190</v>
      </c>
      <c r="C2822" s="83">
        <f>SUM(C2823)</f>
        <v>0</v>
      </c>
      <c r="D2822" s="84">
        <f>SUM(D2823)</f>
        <v>0</v>
      </c>
      <c r="E2822" s="85">
        <f t="shared" si="2645"/>
        <v>0</v>
      </c>
      <c r="F2822" s="83">
        <f>SUM(F2823)</f>
        <v>0</v>
      </c>
      <c r="G2822" s="84">
        <f>SUM(G2823)</f>
        <v>0</v>
      </c>
      <c r="H2822" s="85">
        <f t="shared" si="2646"/>
        <v>0</v>
      </c>
      <c r="I2822" s="83">
        <f>SUM(I2823)</f>
        <v>0</v>
      </c>
      <c r="J2822" s="86">
        <f>SUM(J2823)</f>
        <v>0</v>
      </c>
      <c r="K2822" s="87">
        <f t="shared" si="2647"/>
        <v>0</v>
      </c>
      <c r="L2822" s="83">
        <f>SUM(L2823)</f>
        <v>0</v>
      </c>
      <c r="M2822" s="86">
        <f>SUM(M2823)</f>
        <v>0</v>
      </c>
      <c r="N2822" s="88">
        <f>SUM(N2823)</f>
        <v>0</v>
      </c>
      <c r="O2822" s="83">
        <f>SUM(O2823)</f>
        <v>0</v>
      </c>
      <c r="P2822" s="88">
        <f>SUM(P2823)</f>
        <v>0</v>
      </c>
      <c r="Q2822" s="199">
        <f t="shared" si="2648"/>
        <v>0</v>
      </c>
      <c r="R2822" s="89">
        <f>SUM(R2823)</f>
        <v>0</v>
      </c>
      <c r="S2822" s="89">
        <f>SUM(S2823)</f>
        <v>0</v>
      </c>
      <c r="T2822" s="200">
        <f t="shared" si="2649"/>
        <v>0</v>
      </c>
      <c r="U2822" s="91"/>
      <c r="V2822" s="83">
        <f>SUM(V2823)</f>
        <v>0</v>
      </c>
      <c r="W2822" s="88">
        <f>SUM(W2823)</f>
        <v>0</v>
      </c>
      <c r="X2822" s="199">
        <f t="shared" si="2650"/>
        <v>0</v>
      </c>
      <c r="Y2822" s="89">
        <f>SUM(Y2823)</f>
        <v>0</v>
      </c>
      <c r="Z2822" s="89">
        <f>SUM(Z2823)</f>
        <v>0</v>
      </c>
      <c r="AA2822" s="200">
        <f t="shared" si="2651"/>
        <v>0</v>
      </c>
      <c r="AB2822" s="91"/>
      <c r="AC2822" s="83">
        <f>SUM(AC2823)</f>
        <v>0</v>
      </c>
      <c r="AD2822" s="88">
        <f>SUM(AD2823)</f>
        <v>0</v>
      </c>
      <c r="AE2822" s="199">
        <f t="shared" si="2652"/>
        <v>0</v>
      </c>
      <c r="AF2822" s="89">
        <f>SUM(AF2823)</f>
        <v>0</v>
      </c>
      <c r="AG2822" s="89">
        <f>SUM(AG2823)</f>
        <v>0</v>
      </c>
      <c r="AH2822" s="200">
        <f t="shared" si="2653"/>
        <v>0</v>
      </c>
      <c r="AJ2822" s="84">
        <f t="shared" ref="AJ2822:AU2822" si="2656">SUM(AJ2823)</f>
        <v>0</v>
      </c>
      <c r="AK2822" s="86">
        <f t="shared" si="2656"/>
        <v>0</v>
      </c>
      <c r="AL2822" s="88">
        <f t="shared" si="2656"/>
        <v>0</v>
      </c>
      <c r="AM2822" s="86">
        <f t="shared" si="2656"/>
        <v>0</v>
      </c>
      <c r="AN2822" s="88">
        <f t="shared" si="2656"/>
        <v>0</v>
      </c>
      <c r="AO2822" s="86">
        <f t="shared" si="2656"/>
        <v>0</v>
      </c>
      <c r="AP2822" s="88">
        <f t="shared" si="2656"/>
        <v>0</v>
      </c>
      <c r="AQ2822" s="86">
        <f t="shared" si="2656"/>
        <v>0</v>
      </c>
      <c r="AR2822" s="88">
        <f t="shared" si="2656"/>
        <v>0</v>
      </c>
      <c r="AS2822" s="86">
        <f t="shared" si="2656"/>
        <v>0</v>
      </c>
      <c r="AT2822" s="88">
        <f t="shared" si="2656"/>
        <v>0</v>
      </c>
      <c r="AU2822" s="86">
        <f t="shared" si="2656"/>
        <v>0</v>
      </c>
      <c r="AV2822" s="86">
        <f t="shared" si="2628"/>
        <v>0</v>
      </c>
      <c r="AW2822" s="93">
        <f t="shared" si="2629"/>
        <v>0</v>
      </c>
      <c r="AY2822" s="86">
        <f t="shared" si="2630"/>
        <v>0</v>
      </c>
      <c r="AZ2822" s="86">
        <f t="shared" si="2631"/>
        <v>0</v>
      </c>
      <c r="BA2822" s="86">
        <f t="shared" si="2632"/>
        <v>0</v>
      </c>
      <c r="BB2822" s="86">
        <f t="shared" si="2633"/>
        <v>0</v>
      </c>
      <c r="BC2822" s="86">
        <f t="shared" si="2634"/>
        <v>0</v>
      </c>
      <c r="BD2822" s="86">
        <f t="shared" si="2635"/>
        <v>0</v>
      </c>
    </row>
    <row r="2823" spans="2:56" x14ac:dyDescent="0.3">
      <c r="B2823" s="186" t="s">
        <v>191</v>
      </c>
      <c r="C2823" s="255"/>
      <c r="D2823" s="256"/>
      <c r="E2823" s="182">
        <f t="shared" si="2645"/>
        <v>0</v>
      </c>
      <c r="F2823" s="255"/>
      <c r="G2823" s="256"/>
      <c r="H2823" s="182">
        <f t="shared" si="2646"/>
        <v>0</v>
      </c>
      <c r="I2823" s="255"/>
      <c r="J2823" s="257"/>
      <c r="K2823" s="184">
        <f t="shared" si="2647"/>
        <v>0</v>
      </c>
      <c r="L2823" s="255"/>
      <c r="M2823" s="257"/>
      <c r="N2823" s="258"/>
      <c r="O2823" s="255"/>
      <c r="P2823" s="258"/>
      <c r="Q2823" s="177">
        <f t="shared" si="2648"/>
        <v>0</v>
      </c>
      <c r="R2823" s="258"/>
      <c r="S2823" s="258"/>
      <c r="T2823" s="178">
        <f t="shared" si="2649"/>
        <v>0</v>
      </c>
      <c r="U2823" s="157"/>
      <c r="V2823" s="255"/>
      <c r="W2823" s="258"/>
      <c r="X2823" s="177">
        <f t="shared" si="2650"/>
        <v>0</v>
      </c>
      <c r="Y2823" s="258"/>
      <c r="Z2823" s="258"/>
      <c r="AA2823" s="178">
        <f t="shared" si="2651"/>
        <v>0</v>
      </c>
      <c r="AB2823" s="157"/>
      <c r="AC2823" s="255"/>
      <c r="AD2823" s="258"/>
      <c r="AE2823" s="177">
        <f t="shared" si="2652"/>
        <v>0</v>
      </c>
      <c r="AF2823" s="258"/>
      <c r="AG2823" s="258"/>
      <c r="AH2823" s="178">
        <f t="shared" si="2653"/>
        <v>0</v>
      </c>
      <c r="AJ2823" s="252"/>
      <c r="AK2823" s="253"/>
      <c r="AL2823" s="254"/>
      <c r="AM2823" s="253"/>
      <c r="AN2823" s="254"/>
      <c r="AO2823" s="253"/>
      <c r="AP2823" s="254"/>
      <c r="AQ2823" s="253"/>
      <c r="AR2823" s="254"/>
      <c r="AS2823" s="253"/>
      <c r="AT2823" s="254"/>
      <c r="AU2823" s="253"/>
      <c r="AV2823" s="163">
        <f t="shared" si="2628"/>
        <v>0</v>
      </c>
      <c r="AW2823" s="93">
        <f t="shared" si="2629"/>
        <v>0</v>
      </c>
      <c r="AY2823" s="163">
        <f t="shared" si="2630"/>
        <v>0</v>
      </c>
      <c r="AZ2823" s="163">
        <f t="shared" si="2631"/>
        <v>0</v>
      </c>
      <c r="BA2823" s="163">
        <f t="shared" si="2632"/>
        <v>0</v>
      </c>
      <c r="BB2823" s="163">
        <f t="shared" si="2633"/>
        <v>0</v>
      </c>
      <c r="BC2823" s="163">
        <f t="shared" si="2634"/>
        <v>0</v>
      </c>
      <c r="BD2823" s="163">
        <f t="shared" si="2635"/>
        <v>0</v>
      </c>
    </row>
    <row r="2824" spans="2:56" x14ac:dyDescent="0.3">
      <c r="B2824" s="179" t="s">
        <v>192</v>
      </c>
      <c r="C2824" s="83">
        <f>SUM(C2825)</f>
        <v>0</v>
      </c>
      <c r="D2824" s="84">
        <f>SUM(D2825)</f>
        <v>0</v>
      </c>
      <c r="E2824" s="85">
        <f t="shared" si="2645"/>
        <v>0</v>
      </c>
      <c r="F2824" s="83">
        <f>SUM(F2825)</f>
        <v>0</v>
      </c>
      <c r="G2824" s="84">
        <f>SUM(G2825)</f>
        <v>0</v>
      </c>
      <c r="H2824" s="85">
        <f t="shared" si="2646"/>
        <v>0</v>
      </c>
      <c r="I2824" s="83">
        <f>SUM(I2825)</f>
        <v>0</v>
      </c>
      <c r="J2824" s="86">
        <f>SUM(J2825)</f>
        <v>0</v>
      </c>
      <c r="K2824" s="87">
        <f t="shared" si="2647"/>
        <v>0</v>
      </c>
      <c r="L2824" s="83">
        <f>SUM(L2825)</f>
        <v>0</v>
      </c>
      <c r="M2824" s="86">
        <f>SUM(M2825)</f>
        <v>0</v>
      </c>
      <c r="N2824" s="88">
        <f>SUM(N2825)</f>
        <v>0</v>
      </c>
      <c r="O2824" s="83">
        <f>SUM(O2825)</f>
        <v>0</v>
      </c>
      <c r="P2824" s="88">
        <f>SUM(P2825)</f>
        <v>0</v>
      </c>
      <c r="Q2824" s="199">
        <f t="shared" si="2648"/>
        <v>0</v>
      </c>
      <c r="R2824" s="89">
        <f>SUM(R2825)</f>
        <v>0</v>
      </c>
      <c r="S2824" s="89">
        <f>SUM(S2825)</f>
        <v>0</v>
      </c>
      <c r="T2824" s="200">
        <f t="shared" si="2649"/>
        <v>0</v>
      </c>
      <c r="U2824" s="91"/>
      <c r="V2824" s="83">
        <f>SUM(V2825)</f>
        <v>0</v>
      </c>
      <c r="W2824" s="88">
        <f>SUM(W2825)</f>
        <v>0</v>
      </c>
      <c r="X2824" s="199">
        <f t="shared" si="2650"/>
        <v>0</v>
      </c>
      <c r="Y2824" s="89">
        <f>SUM(Y2825)</f>
        <v>0</v>
      </c>
      <c r="Z2824" s="89">
        <f>SUM(Z2825)</f>
        <v>0</v>
      </c>
      <c r="AA2824" s="200">
        <f t="shared" si="2651"/>
        <v>0</v>
      </c>
      <c r="AB2824" s="91"/>
      <c r="AC2824" s="83">
        <f>SUM(AC2825)</f>
        <v>0</v>
      </c>
      <c r="AD2824" s="88">
        <f>SUM(AD2825)</f>
        <v>0</v>
      </c>
      <c r="AE2824" s="199">
        <f t="shared" si="2652"/>
        <v>0</v>
      </c>
      <c r="AF2824" s="89">
        <f>SUM(AF2825)</f>
        <v>0</v>
      </c>
      <c r="AG2824" s="89">
        <f>SUM(AG2825)</f>
        <v>0</v>
      </c>
      <c r="AH2824" s="200">
        <f t="shared" si="2653"/>
        <v>0</v>
      </c>
      <c r="AJ2824" s="84">
        <f t="shared" ref="AJ2824:AU2824" si="2657">SUM(AJ2825)</f>
        <v>0</v>
      </c>
      <c r="AK2824" s="86">
        <f t="shared" si="2657"/>
        <v>0</v>
      </c>
      <c r="AL2824" s="88">
        <f t="shared" si="2657"/>
        <v>0</v>
      </c>
      <c r="AM2824" s="86">
        <f t="shared" si="2657"/>
        <v>0</v>
      </c>
      <c r="AN2824" s="88">
        <f t="shared" si="2657"/>
        <v>0</v>
      </c>
      <c r="AO2824" s="86">
        <f t="shared" si="2657"/>
        <v>0</v>
      </c>
      <c r="AP2824" s="88">
        <f t="shared" si="2657"/>
        <v>0</v>
      </c>
      <c r="AQ2824" s="86">
        <f t="shared" si="2657"/>
        <v>0</v>
      </c>
      <c r="AR2824" s="88">
        <f t="shared" si="2657"/>
        <v>0</v>
      </c>
      <c r="AS2824" s="86">
        <f t="shared" si="2657"/>
        <v>0</v>
      </c>
      <c r="AT2824" s="88">
        <f t="shared" si="2657"/>
        <v>0</v>
      </c>
      <c r="AU2824" s="86">
        <f t="shared" si="2657"/>
        <v>0</v>
      </c>
      <c r="AV2824" s="86">
        <f t="shared" si="2628"/>
        <v>0</v>
      </c>
      <c r="AW2824" s="93">
        <f t="shared" si="2629"/>
        <v>0</v>
      </c>
      <c r="AY2824" s="86">
        <f t="shared" si="2630"/>
        <v>0</v>
      </c>
      <c r="AZ2824" s="86">
        <f t="shared" si="2631"/>
        <v>0</v>
      </c>
      <c r="BA2824" s="86">
        <f t="shared" si="2632"/>
        <v>0</v>
      </c>
      <c r="BB2824" s="86">
        <f t="shared" si="2633"/>
        <v>0</v>
      </c>
      <c r="BC2824" s="86">
        <f t="shared" si="2634"/>
        <v>0</v>
      </c>
      <c r="BD2824" s="86">
        <f t="shared" si="2635"/>
        <v>0</v>
      </c>
    </row>
    <row r="2825" spans="2:56" x14ac:dyDescent="0.3">
      <c r="B2825" s="186" t="s">
        <v>191</v>
      </c>
      <c r="C2825" s="255"/>
      <c r="D2825" s="256"/>
      <c r="E2825" s="182">
        <f t="shared" si="2645"/>
        <v>0</v>
      </c>
      <c r="F2825" s="255"/>
      <c r="G2825" s="256"/>
      <c r="H2825" s="182">
        <f t="shared" si="2646"/>
        <v>0</v>
      </c>
      <c r="I2825" s="255"/>
      <c r="J2825" s="257"/>
      <c r="K2825" s="184">
        <f t="shared" si="2647"/>
        <v>0</v>
      </c>
      <c r="L2825" s="255"/>
      <c r="M2825" s="257"/>
      <c r="N2825" s="258"/>
      <c r="O2825" s="255"/>
      <c r="P2825" s="258"/>
      <c r="Q2825" s="177">
        <f t="shared" si="2648"/>
        <v>0</v>
      </c>
      <c r="R2825" s="258"/>
      <c r="S2825" s="258"/>
      <c r="T2825" s="178">
        <f t="shared" si="2649"/>
        <v>0</v>
      </c>
      <c r="U2825" s="157"/>
      <c r="V2825" s="255"/>
      <c r="W2825" s="258"/>
      <c r="X2825" s="177">
        <f t="shared" si="2650"/>
        <v>0</v>
      </c>
      <c r="Y2825" s="258"/>
      <c r="Z2825" s="258"/>
      <c r="AA2825" s="178">
        <f t="shared" si="2651"/>
        <v>0</v>
      </c>
      <c r="AB2825" s="157"/>
      <c r="AC2825" s="255"/>
      <c r="AD2825" s="258"/>
      <c r="AE2825" s="177">
        <f t="shared" si="2652"/>
        <v>0</v>
      </c>
      <c r="AF2825" s="258"/>
      <c r="AG2825" s="258"/>
      <c r="AH2825" s="178">
        <f t="shared" si="2653"/>
        <v>0</v>
      </c>
      <c r="AJ2825" s="252"/>
      <c r="AK2825" s="253"/>
      <c r="AL2825" s="254"/>
      <c r="AM2825" s="253"/>
      <c r="AN2825" s="254"/>
      <c r="AO2825" s="253"/>
      <c r="AP2825" s="254"/>
      <c r="AQ2825" s="253"/>
      <c r="AR2825" s="254"/>
      <c r="AS2825" s="253"/>
      <c r="AT2825" s="254"/>
      <c r="AU2825" s="253"/>
      <c r="AV2825" s="163">
        <f t="shared" si="2628"/>
        <v>0</v>
      </c>
      <c r="AW2825" s="93">
        <f t="shared" si="2629"/>
        <v>0</v>
      </c>
      <c r="AY2825" s="163">
        <f t="shared" si="2630"/>
        <v>0</v>
      </c>
      <c r="AZ2825" s="163">
        <f t="shared" si="2631"/>
        <v>0</v>
      </c>
      <c r="BA2825" s="163">
        <f t="shared" si="2632"/>
        <v>0</v>
      </c>
      <c r="BB2825" s="163">
        <f t="shared" si="2633"/>
        <v>0</v>
      </c>
      <c r="BC2825" s="163">
        <f t="shared" si="2634"/>
        <v>0</v>
      </c>
      <c r="BD2825" s="163">
        <f t="shared" si="2635"/>
        <v>0</v>
      </c>
    </row>
    <row r="2826" spans="2:56" x14ac:dyDescent="0.3">
      <c r="B2826" s="176" t="s">
        <v>193</v>
      </c>
      <c r="C2826" s="83">
        <f>SUM(C2827,C2828)</f>
        <v>0</v>
      </c>
      <c r="D2826" s="84">
        <f>SUM(D2827,D2828)</f>
        <v>0</v>
      </c>
      <c r="E2826" s="85">
        <f t="shared" si="2645"/>
        <v>0</v>
      </c>
      <c r="F2826" s="83">
        <f>SUM(F2827,F2828)</f>
        <v>0</v>
      </c>
      <c r="G2826" s="84">
        <f>SUM(G2827,G2828)</f>
        <v>0</v>
      </c>
      <c r="H2826" s="85">
        <f t="shared" si="2646"/>
        <v>0</v>
      </c>
      <c r="I2826" s="83">
        <f>SUM(I2827,I2828)</f>
        <v>0</v>
      </c>
      <c r="J2826" s="86">
        <f>SUM(J2827,J2828)</f>
        <v>0</v>
      </c>
      <c r="K2826" s="87">
        <f t="shared" si="2647"/>
        <v>0</v>
      </c>
      <c r="L2826" s="83">
        <f>SUM(L2827,L2828)</f>
        <v>0</v>
      </c>
      <c r="M2826" s="86">
        <f>SUM(M2827,M2828)</f>
        <v>0</v>
      </c>
      <c r="N2826" s="88">
        <f>SUM(N2827,N2828)</f>
        <v>0</v>
      </c>
      <c r="O2826" s="83">
        <f>SUM(O2827,O2828)</f>
        <v>0</v>
      </c>
      <c r="P2826" s="88">
        <f>SUM(P2827,P2828)</f>
        <v>0</v>
      </c>
      <c r="Q2826" s="199">
        <f t="shared" si="2648"/>
        <v>0</v>
      </c>
      <c r="R2826" s="89">
        <f>SUM(R2827,R2828)</f>
        <v>0</v>
      </c>
      <c r="S2826" s="89">
        <f>SUM(S2827,S2828)</f>
        <v>0</v>
      </c>
      <c r="T2826" s="200">
        <f t="shared" si="2649"/>
        <v>0</v>
      </c>
      <c r="U2826" s="91"/>
      <c r="V2826" s="83">
        <f>SUM(V2827,V2828)</f>
        <v>0</v>
      </c>
      <c r="W2826" s="88">
        <f>SUM(W2827,W2828)</f>
        <v>0</v>
      </c>
      <c r="X2826" s="199">
        <f t="shared" si="2650"/>
        <v>0</v>
      </c>
      <c r="Y2826" s="89">
        <f>SUM(Y2827,Y2828)</f>
        <v>0</v>
      </c>
      <c r="Z2826" s="89">
        <f>SUM(Z2827,Z2828)</f>
        <v>0</v>
      </c>
      <c r="AA2826" s="200">
        <f t="shared" si="2651"/>
        <v>0</v>
      </c>
      <c r="AB2826" s="91"/>
      <c r="AC2826" s="83">
        <f>SUM(AC2827,AC2828)</f>
        <v>0</v>
      </c>
      <c r="AD2826" s="88">
        <f>SUM(AD2827,AD2828)</f>
        <v>0</v>
      </c>
      <c r="AE2826" s="199">
        <f t="shared" si="2652"/>
        <v>0</v>
      </c>
      <c r="AF2826" s="89">
        <f>SUM(AF2827,AF2828)</f>
        <v>0</v>
      </c>
      <c r="AG2826" s="89">
        <f>SUM(AG2827,AG2828)</f>
        <v>0</v>
      </c>
      <c r="AH2826" s="200">
        <f t="shared" si="2653"/>
        <v>0</v>
      </c>
      <c r="AJ2826" s="84">
        <f t="shared" ref="AJ2826:AU2826" si="2658">SUM(AJ2827,AJ2828)</f>
        <v>0</v>
      </c>
      <c r="AK2826" s="86">
        <f t="shared" si="2658"/>
        <v>0</v>
      </c>
      <c r="AL2826" s="88">
        <f t="shared" si="2658"/>
        <v>0</v>
      </c>
      <c r="AM2826" s="86">
        <f t="shared" si="2658"/>
        <v>0</v>
      </c>
      <c r="AN2826" s="88">
        <f t="shared" si="2658"/>
        <v>0</v>
      </c>
      <c r="AO2826" s="86">
        <f t="shared" si="2658"/>
        <v>0</v>
      </c>
      <c r="AP2826" s="88">
        <f t="shared" si="2658"/>
        <v>0</v>
      </c>
      <c r="AQ2826" s="86">
        <f t="shared" si="2658"/>
        <v>0</v>
      </c>
      <c r="AR2826" s="88">
        <f t="shared" si="2658"/>
        <v>0</v>
      </c>
      <c r="AS2826" s="86">
        <f t="shared" si="2658"/>
        <v>0</v>
      </c>
      <c r="AT2826" s="88">
        <f t="shared" si="2658"/>
        <v>0</v>
      </c>
      <c r="AU2826" s="86">
        <f t="shared" si="2658"/>
        <v>0</v>
      </c>
      <c r="AV2826" s="86">
        <f t="shared" si="2628"/>
        <v>0</v>
      </c>
      <c r="AW2826" s="93">
        <f t="shared" si="2629"/>
        <v>0</v>
      </c>
      <c r="AY2826" s="86">
        <f t="shared" si="2630"/>
        <v>0</v>
      </c>
      <c r="AZ2826" s="86">
        <f t="shared" si="2631"/>
        <v>0</v>
      </c>
      <c r="BA2826" s="86">
        <f t="shared" si="2632"/>
        <v>0</v>
      </c>
      <c r="BB2826" s="86">
        <f t="shared" si="2633"/>
        <v>0</v>
      </c>
      <c r="BC2826" s="86">
        <f t="shared" si="2634"/>
        <v>0</v>
      </c>
      <c r="BD2826" s="86">
        <f t="shared" si="2635"/>
        <v>0</v>
      </c>
    </row>
    <row r="2827" spans="2:56" x14ac:dyDescent="0.3">
      <c r="B2827" s="179" t="s">
        <v>194</v>
      </c>
      <c r="C2827" s="95"/>
      <c r="D2827" s="96"/>
      <c r="E2827" s="85">
        <f t="shared" si="2645"/>
        <v>0</v>
      </c>
      <c r="F2827" s="95"/>
      <c r="G2827" s="96"/>
      <c r="H2827" s="85">
        <f t="shared" si="2646"/>
        <v>0</v>
      </c>
      <c r="I2827" s="95"/>
      <c r="J2827" s="97"/>
      <c r="K2827" s="87">
        <f t="shared" si="2647"/>
        <v>0</v>
      </c>
      <c r="L2827" s="95"/>
      <c r="M2827" s="97"/>
      <c r="N2827" s="98"/>
      <c r="O2827" s="95"/>
      <c r="P2827" s="98"/>
      <c r="Q2827" s="199">
        <f t="shared" si="2648"/>
        <v>0</v>
      </c>
      <c r="R2827" s="99"/>
      <c r="S2827" s="99"/>
      <c r="T2827" s="200">
        <f t="shared" si="2649"/>
        <v>0</v>
      </c>
      <c r="U2827" s="91"/>
      <c r="V2827" s="95"/>
      <c r="W2827" s="98"/>
      <c r="X2827" s="199">
        <f t="shared" si="2650"/>
        <v>0</v>
      </c>
      <c r="Y2827" s="99"/>
      <c r="Z2827" s="99"/>
      <c r="AA2827" s="200">
        <f t="shared" si="2651"/>
        <v>0</v>
      </c>
      <c r="AB2827" s="91"/>
      <c r="AC2827" s="95"/>
      <c r="AD2827" s="98"/>
      <c r="AE2827" s="199">
        <f t="shared" si="2652"/>
        <v>0</v>
      </c>
      <c r="AF2827" s="99"/>
      <c r="AG2827" s="99"/>
      <c r="AH2827" s="200">
        <f t="shared" si="2653"/>
        <v>0</v>
      </c>
      <c r="AJ2827" s="252"/>
      <c r="AK2827" s="253"/>
      <c r="AL2827" s="254"/>
      <c r="AM2827" s="253"/>
      <c r="AN2827" s="254"/>
      <c r="AO2827" s="253"/>
      <c r="AP2827" s="254"/>
      <c r="AQ2827" s="253"/>
      <c r="AR2827" s="254"/>
      <c r="AS2827" s="253"/>
      <c r="AT2827" s="254"/>
      <c r="AU2827" s="253"/>
      <c r="AV2827" s="163">
        <f t="shared" si="2628"/>
        <v>0</v>
      </c>
      <c r="AW2827" s="93">
        <f t="shared" si="2629"/>
        <v>0</v>
      </c>
      <c r="AY2827" s="163">
        <f t="shared" si="2630"/>
        <v>0</v>
      </c>
      <c r="AZ2827" s="163">
        <f t="shared" si="2631"/>
        <v>0</v>
      </c>
      <c r="BA2827" s="163">
        <f t="shared" si="2632"/>
        <v>0</v>
      </c>
      <c r="BB2827" s="163">
        <f t="shared" si="2633"/>
        <v>0</v>
      </c>
      <c r="BC2827" s="163">
        <f t="shared" si="2634"/>
        <v>0</v>
      </c>
      <c r="BD2827" s="163">
        <f t="shared" si="2635"/>
        <v>0</v>
      </c>
    </row>
    <row r="2828" spans="2:56" x14ac:dyDescent="0.3">
      <c r="B2828" s="179" t="s">
        <v>195</v>
      </c>
      <c r="C2828" s="95"/>
      <c r="D2828" s="96"/>
      <c r="E2828" s="85">
        <f t="shared" si="2645"/>
        <v>0</v>
      </c>
      <c r="F2828" s="95"/>
      <c r="G2828" s="96"/>
      <c r="H2828" s="85">
        <f t="shared" si="2646"/>
        <v>0</v>
      </c>
      <c r="I2828" s="95"/>
      <c r="J2828" s="97"/>
      <c r="K2828" s="87">
        <f t="shared" si="2647"/>
        <v>0</v>
      </c>
      <c r="L2828" s="95"/>
      <c r="M2828" s="97"/>
      <c r="N2828" s="98"/>
      <c r="O2828" s="95"/>
      <c r="P2828" s="98"/>
      <c r="Q2828" s="199">
        <f t="shared" si="2648"/>
        <v>0</v>
      </c>
      <c r="R2828" s="99"/>
      <c r="S2828" s="99"/>
      <c r="T2828" s="200">
        <f t="shared" si="2649"/>
        <v>0</v>
      </c>
      <c r="U2828" s="91"/>
      <c r="V2828" s="95"/>
      <c r="W2828" s="98"/>
      <c r="X2828" s="199">
        <f t="shared" si="2650"/>
        <v>0</v>
      </c>
      <c r="Y2828" s="99"/>
      <c r="Z2828" s="99"/>
      <c r="AA2828" s="200">
        <f t="shared" si="2651"/>
        <v>0</v>
      </c>
      <c r="AB2828" s="91"/>
      <c r="AC2828" s="95"/>
      <c r="AD2828" s="98"/>
      <c r="AE2828" s="199">
        <f t="shared" si="2652"/>
        <v>0</v>
      </c>
      <c r="AF2828" s="99"/>
      <c r="AG2828" s="99"/>
      <c r="AH2828" s="200">
        <f t="shared" si="2653"/>
        <v>0</v>
      </c>
      <c r="AJ2828" s="252"/>
      <c r="AK2828" s="253"/>
      <c r="AL2828" s="254"/>
      <c r="AM2828" s="253"/>
      <c r="AN2828" s="254"/>
      <c r="AO2828" s="253"/>
      <c r="AP2828" s="254"/>
      <c r="AQ2828" s="253"/>
      <c r="AR2828" s="254"/>
      <c r="AS2828" s="253"/>
      <c r="AT2828" s="254"/>
      <c r="AU2828" s="253"/>
      <c r="AV2828" s="163">
        <f t="shared" si="2628"/>
        <v>0</v>
      </c>
      <c r="AW2828" s="93">
        <f t="shared" si="2629"/>
        <v>0</v>
      </c>
      <c r="AY2828" s="163">
        <f t="shared" si="2630"/>
        <v>0</v>
      </c>
      <c r="AZ2828" s="163">
        <f t="shared" si="2631"/>
        <v>0</v>
      </c>
      <c r="BA2828" s="163">
        <f t="shared" si="2632"/>
        <v>0</v>
      </c>
      <c r="BB2828" s="163">
        <f t="shared" si="2633"/>
        <v>0</v>
      </c>
      <c r="BC2828" s="163">
        <f t="shared" si="2634"/>
        <v>0</v>
      </c>
      <c r="BD2828" s="163">
        <f t="shared" si="2635"/>
        <v>0</v>
      </c>
    </row>
    <row r="2829" spans="2:56" x14ac:dyDescent="0.3">
      <c r="B2829" s="176" t="s">
        <v>196</v>
      </c>
      <c r="C2829" s="95"/>
      <c r="D2829" s="96"/>
      <c r="E2829" s="85">
        <f t="shared" si="2645"/>
        <v>0</v>
      </c>
      <c r="F2829" s="95"/>
      <c r="G2829" s="96"/>
      <c r="H2829" s="85">
        <f t="shared" si="2646"/>
        <v>0</v>
      </c>
      <c r="I2829" s="95"/>
      <c r="J2829" s="97"/>
      <c r="K2829" s="87">
        <f t="shared" si="2647"/>
        <v>0</v>
      </c>
      <c r="L2829" s="95"/>
      <c r="M2829" s="97"/>
      <c r="N2829" s="98"/>
      <c r="O2829" s="95"/>
      <c r="P2829" s="98"/>
      <c r="Q2829" s="199">
        <f t="shared" si="2648"/>
        <v>0</v>
      </c>
      <c r="R2829" s="99"/>
      <c r="S2829" s="99"/>
      <c r="T2829" s="200">
        <f t="shared" si="2649"/>
        <v>0</v>
      </c>
      <c r="U2829" s="91"/>
      <c r="V2829" s="95"/>
      <c r="W2829" s="98"/>
      <c r="X2829" s="199">
        <f t="shared" si="2650"/>
        <v>0</v>
      </c>
      <c r="Y2829" s="99"/>
      <c r="Z2829" s="99"/>
      <c r="AA2829" s="200">
        <f t="shared" si="2651"/>
        <v>0</v>
      </c>
      <c r="AB2829" s="91"/>
      <c r="AC2829" s="95"/>
      <c r="AD2829" s="98"/>
      <c r="AE2829" s="199">
        <f t="shared" si="2652"/>
        <v>0</v>
      </c>
      <c r="AF2829" s="99"/>
      <c r="AG2829" s="99"/>
      <c r="AH2829" s="200">
        <f t="shared" si="2653"/>
        <v>0</v>
      </c>
      <c r="AJ2829" s="252"/>
      <c r="AK2829" s="253"/>
      <c r="AL2829" s="254"/>
      <c r="AM2829" s="253"/>
      <c r="AN2829" s="254"/>
      <c r="AO2829" s="253"/>
      <c r="AP2829" s="254"/>
      <c r="AQ2829" s="253"/>
      <c r="AR2829" s="254"/>
      <c r="AS2829" s="253"/>
      <c r="AT2829" s="254"/>
      <c r="AU2829" s="253"/>
      <c r="AV2829" s="163">
        <f t="shared" si="2628"/>
        <v>0</v>
      </c>
      <c r="AW2829" s="93">
        <f t="shared" si="2629"/>
        <v>0</v>
      </c>
      <c r="AY2829" s="163">
        <f t="shared" si="2630"/>
        <v>0</v>
      </c>
      <c r="AZ2829" s="163">
        <f t="shared" si="2631"/>
        <v>0</v>
      </c>
      <c r="BA2829" s="163">
        <f t="shared" si="2632"/>
        <v>0</v>
      </c>
      <c r="BB2829" s="163">
        <f t="shared" si="2633"/>
        <v>0</v>
      </c>
      <c r="BC2829" s="163">
        <f t="shared" si="2634"/>
        <v>0</v>
      </c>
      <c r="BD2829" s="163">
        <f t="shared" si="2635"/>
        <v>0</v>
      </c>
    </row>
    <row r="2830" spans="2:56" x14ac:dyDescent="0.3">
      <c r="B2830" s="176" t="s">
        <v>197</v>
      </c>
      <c r="C2830" s="95"/>
      <c r="D2830" s="96"/>
      <c r="E2830" s="85">
        <f t="shared" si="2645"/>
        <v>0</v>
      </c>
      <c r="F2830" s="95"/>
      <c r="G2830" s="96"/>
      <c r="H2830" s="85">
        <f t="shared" si="2646"/>
        <v>0</v>
      </c>
      <c r="I2830" s="95"/>
      <c r="J2830" s="97"/>
      <c r="K2830" s="87">
        <f t="shared" si="2647"/>
        <v>0</v>
      </c>
      <c r="L2830" s="95"/>
      <c r="M2830" s="97"/>
      <c r="N2830" s="98"/>
      <c r="O2830" s="95"/>
      <c r="P2830" s="98"/>
      <c r="Q2830" s="199">
        <f t="shared" si="2648"/>
        <v>0</v>
      </c>
      <c r="R2830" s="99"/>
      <c r="S2830" s="99"/>
      <c r="T2830" s="200">
        <f t="shared" si="2649"/>
        <v>0</v>
      </c>
      <c r="U2830" s="91"/>
      <c r="V2830" s="95"/>
      <c r="W2830" s="98"/>
      <c r="X2830" s="199">
        <f t="shared" si="2650"/>
        <v>0</v>
      </c>
      <c r="Y2830" s="99"/>
      <c r="Z2830" s="99"/>
      <c r="AA2830" s="200">
        <f t="shared" si="2651"/>
        <v>0</v>
      </c>
      <c r="AB2830" s="91"/>
      <c r="AC2830" s="95"/>
      <c r="AD2830" s="98"/>
      <c r="AE2830" s="199">
        <f t="shared" si="2652"/>
        <v>0</v>
      </c>
      <c r="AF2830" s="99"/>
      <c r="AG2830" s="99"/>
      <c r="AH2830" s="200">
        <f t="shared" si="2653"/>
        <v>0</v>
      </c>
      <c r="AJ2830" s="252"/>
      <c r="AK2830" s="253"/>
      <c r="AL2830" s="254"/>
      <c r="AM2830" s="253"/>
      <c r="AN2830" s="254"/>
      <c r="AO2830" s="253"/>
      <c r="AP2830" s="254"/>
      <c r="AQ2830" s="253"/>
      <c r="AR2830" s="254"/>
      <c r="AS2830" s="253"/>
      <c r="AT2830" s="254"/>
      <c r="AU2830" s="253"/>
      <c r="AV2830" s="163">
        <f t="shared" si="2628"/>
        <v>0</v>
      </c>
      <c r="AW2830" s="93">
        <f t="shared" si="2629"/>
        <v>0</v>
      </c>
      <c r="AY2830" s="163">
        <f t="shared" si="2630"/>
        <v>0</v>
      </c>
      <c r="AZ2830" s="163">
        <f t="shared" si="2631"/>
        <v>0</v>
      </c>
      <c r="BA2830" s="163">
        <f t="shared" si="2632"/>
        <v>0</v>
      </c>
      <c r="BB2830" s="163">
        <f t="shared" si="2633"/>
        <v>0</v>
      </c>
      <c r="BC2830" s="163">
        <f t="shared" si="2634"/>
        <v>0</v>
      </c>
      <c r="BD2830" s="163">
        <f t="shared" si="2635"/>
        <v>0</v>
      </c>
    </row>
    <row r="2831" spans="2:56" x14ac:dyDescent="0.3">
      <c r="B2831" s="176" t="s">
        <v>198</v>
      </c>
      <c r="C2831" s="83">
        <f>SUM(C2832,C2833)</f>
        <v>0</v>
      </c>
      <c r="D2831" s="84">
        <f>SUM(D2832,D2833)</f>
        <v>0</v>
      </c>
      <c r="E2831" s="85">
        <f t="shared" si="2645"/>
        <v>0</v>
      </c>
      <c r="F2831" s="83">
        <f>SUM(F2832,F2833)</f>
        <v>0</v>
      </c>
      <c r="G2831" s="84">
        <f>SUM(G2832,G2833)</f>
        <v>0</v>
      </c>
      <c r="H2831" s="85">
        <f t="shared" si="2646"/>
        <v>0</v>
      </c>
      <c r="I2831" s="83">
        <f>SUM(I2832,I2833)</f>
        <v>0</v>
      </c>
      <c r="J2831" s="86">
        <f>SUM(J2832,J2833)</f>
        <v>0</v>
      </c>
      <c r="K2831" s="87">
        <f t="shared" si="2647"/>
        <v>0</v>
      </c>
      <c r="L2831" s="83">
        <f>SUM(L2832,L2833)</f>
        <v>0</v>
      </c>
      <c r="M2831" s="86">
        <f>SUM(M2832,M2833)</f>
        <v>0</v>
      </c>
      <c r="N2831" s="88">
        <f>SUM(N2832,N2833)</f>
        <v>0</v>
      </c>
      <c r="O2831" s="83">
        <f>SUM(O2832,O2833)</f>
        <v>0</v>
      </c>
      <c r="P2831" s="88">
        <f>SUM(P2832,P2833)</f>
        <v>0</v>
      </c>
      <c r="Q2831" s="199">
        <f t="shared" si="2648"/>
        <v>0</v>
      </c>
      <c r="R2831" s="89">
        <f>SUM(R2832,R2833)</f>
        <v>0</v>
      </c>
      <c r="S2831" s="89">
        <f>SUM(S2832,S2833)</f>
        <v>0</v>
      </c>
      <c r="T2831" s="200">
        <f t="shared" si="2649"/>
        <v>0</v>
      </c>
      <c r="U2831" s="91"/>
      <c r="V2831" s="83">
        <f>SUM(V2832,V2833)</f>
        <v>0</v>
      </c>
      <c r="W2831" s="88">
        <f>SUM(W2832,W2833)</f>
        <v>0</v>
      </c>
      <c r="X2831" s="199">
        <f t="shared" si="2650"/>
        <v>0</v>
      </c>
      <c r="Y2831" s="89">
        <f>SUM(Y2832,Y2833)</f>
        <v>0</v>
      </c>
      <c r="Z2831" s="89">
        <f>SUM(Z2832,Z2833)</f>
        <v>0</v>
      </c>
      <c r="AA2831" s="200">
        <f t="shared" si="2651"/>
        <v>0</v>
      </c>
      <c r="AB2831" s="91"/>
      <c r="AC2831" s="83">
        <f>SUM(AC2832,AC2833)</f>
        <v>0</v>
      </c>
      <c r="AD2831" s="88">
        <f>SUM(AD2832,AD2833)</f>
        <v>0</v>
      </c>
      <c r="AE2831" s="199">
        <f t="shared" si="2652"/>
        <v>0</v>
      </c>
      <c r="AF2831" s="89">
        <f>SUM(AF2832,AF2833)</f>
        <v>0</v>
      </c>
      <c r="AG2831" s="89">
        <f>SUM(AG2832,AG2833)</f>
        <v>0</v>
      </c>
      <c r="AH2831" s="200">
        <f t="shared" si="2653"/>
        <v>0</v>
      </c>
      <c r="AJ2831" s="84">
        <f t="shared" ref="AJ2831:AU2831" si="2659">SUM(AJ2832,AJ2833)</f>
        <v>0</v>
      </c>
      <c r="AK2831" s="86">
        <f t="shared" si="2659"/>
        <v>0</v>
      </c>
      <c r="AL2831" s="88">
        <f t="shared" si="2659"/>
        <v>0</v>
      </c>
      <c r="AM2831" s="86">
        <f t="shared" si="2659"/>
        <v>0</v>
      </c>
      <c r="AN2831" s="88">
        <f t="shared" si="2659"/>
        <v>0</v>
      </c>
      <c r="AO2831" s="86">
        <f t="shared" si="2659"/>
        <v>0</v>
      </c>
      <c r="AP2831" s="88">
        <f t="shared" si="2659"/>
        <v>0</v>
      </c>
      <c r="AQ2831" s="86">
        <f t="shared" si="2659"/>
        <v>0</v>
      </c>
      <c r="AR2831" s="88">
        <f t="shared" si="2659"/>
        <v>0</v>
      </c>
      <c r="AS2831" s="86">
        <f t="shared" si="2659"/>
        <v>0</v>
      </c>
      <c r="AT2831" s="88">
        <f t="shared" si="2659"/>
        <v>0</v>
      </c>
      <c r="AU2831" s="86">
        <f t="shared" si="2659"/>
        <v>0</v>
      </c>
      <c r="AV2831" s="86">
        <f t="shared" si="2628"/>
        <v>0</v>
      </c>
      <c r="AW2831" s="93">
        <f t="shared" si="2629"/>
        <v>0</v>
      </c>
      <c r="AY2831" s="86">
        <f t="shared" si="2630"/>
        <v>0</v>
      </c>
      <c r="AZ2831" s="86">
        <f t="shared" si="2631"/>
        <v>0</v>
      </c>
      <c r="BA2831" s="86">
        <f t="shared" si="2632"/>
        <v>0</v>
      </c>
      <c r="BB2831" s="86">
        <f t="shared" si="2633"/>
        <v>0</v>
      </c>
      <c r="BC2831" s="86">
        <f t="shared" si="2634"/>
        <v>0</v>
      </c>
      <c r="BD2831" s="86">
        <f t="shared" si="2635"/>
        <v>0</v>
      </c>
    </row>
    <row r="2832" spans="2:56" x14ac:dyDescent="0.3">
      <c r="B2832" s="179" t="s">
        <v>199</v>
      </c>
      <c r="C2832" s="95"/>
      <c r="D2832" s="96"/>
      <c r="E2832" s="85">
        <f t="shared" si="2645"/>
        <v>0</v>
      </c>
      <c r="F2832" s="95"/>
      <c r="G2832" s="96"/>
      <c r="H2832" s="85">
        <f t="shared" si="2646"/>
        <v>0</v>
      </c>
      <c r="I2832" s="95"/>
      <c r="J2832" s="97"/>
      <c r="K2832" s="87">
        <f t="shared" si="2647"/>
        <v>0</v>
      </c>
      <c r="L2832" s="95"/>
      <c r="M2832" s="97"/>
      <c r="N2832" s="98"/>
      <c r="O2832" s="95"/>
      <c r="P2832" s="98"/>
      <c r="Q2832" s="199">
        <f t="shared" si="2648"/>
        <v>0</v>
      </c>
      <c r="R2832" s="99"/>
      <c r="S2832" s="99"/>
      <c r="T2832" s="200">
        <f t="shared" si="2649"/>
        <v>0</v>
      </c>
      <c r="U2832" s="91"/>
      <c r="V2832" s="95"/>
      <c r="W2832" s="98"/>
      <c r="X2832" s="199">
        <f t="shared" si="2650"/>
        <v>0</v>
      </c>
      <c r="Y2832" s="99"/>
      <c r="Z2832" s="99"/>
      <c r="AA2832" s="200">
        <f t="shared" si="2651"/>
        <v>0</v>
      </c>
      <c r="AB2832" s="91"/>
      <c r="AC2832" s="95"/>
      <c r="AD2832" s="98"/>
      <c r="AE2832" s="199">
        <f t="shared" si="2652"/>
        <v>0</v>
      </c>
      <c r="AF2832" s="99"/>
      <c r="AG2832" s="99"/>
      <c r="AH2832" s="200">
        <f t="shared" si="2653"/>
        <v>0</v>
      </c>
      <c r="AJ2832" s="252"/>
      <c r="AK2832" s="253"/>
      <c r="AL2832" s="254"/>
      <c r="AM2832" s="253"/>
      <c r="AN2832" s="254"/>
      <c r="AO2832" s="253"/>
      <c r="AP2832" s="254"/>
      <c r="AQ2832" s="253"/>
      <c r="AR2832" s="254"/>
      <c r="AS2832" s="253"/>
      <c r="AT2832" s="254"/>
      <c r="AU2832" s="253"/>
      <c r="AV2832" s="163">
        <f t="shared" si="2628"/>
        <v>0</v>
      </c>
      <c r="AW2832" s="93">
        <f t="shared" si="2629"/>
        <v>0</v>
      </c>
      <c r="AY2832" s="163">
        <f t="shared" si="2630"/>
        <v>0</v>
      </c>
      <c r="AZ2832" s="163">
        <f t="shared" si="2631"/>
        <v>0</v>
      </c>
      <c r="BA2832" s="163">
        <f t="shared" si="2632"/>
        <v>0</v>
      </c>
      <c r="BB2832" s="163">
        <f t="shared" si="2633"/>
        <v>0</v>
      </c>
      <c r="BC2832" s="163">
        <f t="shared" si="2634"/>
        <v>0</v>
      </c>
      <c r="BD2832" s="163">
        <f t="shared" si="2635"/>
        <v>0</v>
      </c>
    </row>
    <row r="2833" spans="2:56" x14ac:dyDescent="0.3">
      <c r="B2833" s="179" t="s">
        <v>200</v>
      </c>
      <c r="C2833" s="95"/>
      <c r="D2833" s="96"/>
      <c r="E2833" s="85">
        <f t="shared" si="2645"/>
        <v>0</v>
      </c>
      <c r="F2833" s="95"/>
      <c r="G2833" s="96"/>
      <c r="H2833" s="85">
        <f t="shared" si="2646"/>
        <v>0</v>
      </c>
      <c r="I2833" s="95"/>
      <c r="J2833" s="97"/>
      <c r="K2833" s="87">
        <f t="shared" si="2647"/>
        <v>0</v>
      </c>
      <c r="L2833" s="95"/>
      <c r="M2833" s="97"/>
      <c r="N2833" s="98"/>
      <c r="O2833" s="95"/>
      <c r="P2833" s="98"/>
      <c r="Q2833" s="199">
        <f t="shared" si="2648"/>
        <v>0</v>
      </c>
      <c r="R2833" s="99"/>
      <c r="S2833" s="99"/>
      <c r="T2833" s="200">
        <f t="shared" si="2649"/>
        <v>0</v>
      </c>
      <c r="U2833" s="91"/>
      <c r="V2833" s="95"/>
      <c r="W2833" s="98"/>
      <c r="X2833" s="199">
        <f t="shared" si="2650"/>
        <v>0</v>
      </c>
      <c r="Y2833" s="99"/>
      <c r="Z2833" s="99"/>
      <c r="AA2833" s="200">
        <f t="shared" si="2651"/>
        <v>0</v>
      </c>
      <c r="AB2833" s="91"/>
      <c r="AC2833" s="95"/>
      <c r="AD2833" s="98"/>
      <c r="AE2833" s="199">
        <f t="shared" si="2652"/>
        <v>0</v>
      </c>
      <c r="AF2833" s="99"/>
      <c r="AG2833" s="99"/>
      <c r="AH2833" s="200">
        <f t="shared" si="2653"/>
        <v>0</v>
      </c>
      <c r="AJ2833" s="252"/>
      <c r="AK2833" s="253"/>
      <c r="AL2833" s="254"/>
      <c r="AM2833" s="253"/>
      <c r="AN2833" s="254"/>
      <c r="AO2833" s="253"/>
      <c r="AP2833" s="254"/>
      <c r="AQ2833" s="253"/>
      <c r="AR2833" s="254"/>
      <c r="AS2833" s="253"/>
      <c r="AT2833" s="254"/>
      <c r="AU2833" s="253"/>
      <c r="AV2833" s="163">
        <f t="shared" si="2628"/>
        <v>0</v>
      </c>
      <c r="AW2833" s="93">
        <f t="shared" si="2629"/>
        <v>0</v>
      </c>
      <c r="AY2833" s="163">
        <f t="shared" si="2630"/>
        <v>0</v>
      </c>
      <c r="AZ2833" s="163">
        <f t="shared" si="2631"/>
        <v>0</v>
      </c>
      <c r="BA2833" s="163">
        <f t="shared" si="2632"/>
        <v>0</v>
      </c>
      <c r="BB2833" s="163">
        <f t="shared" si="2633"/>
        <v>0</v>
      </c>
      <c r="BC2833" s="163">
        <f t="shared" si="2634"/>
        <v>0</v>
      </c>
      <c r="BD2833" s="163">
        <f t="shared" si="2635"/>
        <v>0</v>
      </c>
    </row>
    <row r="2834" spans="2:56" x14ac:dyDescent="0.3">
      <c r="B2834" s="176" t="s">
        <v>201</v>
      </c>
      <c r="C2834" s="95"/>
      <c r="D2834" s="96"/>
      <c r="E2834" s="85">
        <f t="shared" si="2645"/>
        <v>0</v>
      </c>
      <c r="F2834" s="95"/>
      <c r="G2834" s="96"/>
      <c r="H2834" s="85">
        <f t="shared" si="2646"/>
        <v>0</v>
      </c>
      <c r="I2834" s="95"/>
      <c r="J2834" s="97"/>
      <c r="K2834" s="87">
        <f t="shared" si="2647"/>
        <v>0</v>
      </c>
      <c r="L2834" s="95"/>
      <c r="M2834" s="97"/>
      <c r="N2834" s="98"/>
      <c r="O2834" s="95"/>
      <c r="P2834" s="98"/>
      <c r="Q2834" s="199">
        <f t="shared" si="2648"/>
        <v>0</v>
      </c>
      <c r="R2834" s="99"/>
      <c r="S2834" s="99"/>
      <c r="T2834" s="200">
        <f t="shared" si="2649"/>
        <v>0</v>
      </c>
      <c r="U2834" s="91"/>
      <c r="V2834" s="95"/>
      <c r="W2834" s="98"/>
      <c r="X2834" s="199">
        <f t="shared" si="2650"/>
        <v>0</v>
      </c>
      <c r="Y2834" s="99"/>
      <c r="Z2834" s="99"/>
      <c r="AA2834" s="200">
        <f t="shared" si="2651"/>
        <v>0</v>
      </c>
      <c r="AB2834" s="91"/>
      <c r="AC2834" s="95"/>
      <c r="AD2834" s="98"/>
      <c r="AE2834" s="199">
        <f t="shared" si="2652"/>
        <v>0</v>
      </c>
      <c r="AF2834" s="99"/>
      <c r="AG2834" s="99"/>
      <c r="AH2834" s="200">
        <f t="shared" si="2653"/>
        <v>0</v>
      </c>
      <c r="AJ2834" s="252"/>
      <c r="AK2834" s="253"/>
      <c r="AL2834" s="254"/>
      <c r="AM2834" s="253"/>
      <c r="AN2834" s="254"/>
      <c r="AO2834" s="253"/>
      <c r="AP2834" s="254"/>
      <c r="AQ2834" s="253"/>
      <c r="AR2834" s="254"/>
      <c r="AS2834" s="253"/>
      <c r="AT2834" s="254"/>
      <c r="AU2834" s="253"/>
      <c r="AV2834" s="163">
        <f t="shared" si="2628"/>
        <v>0</v>
      </c>
      <c r="AW2834" s="93">
        <f t="shared" si="2629"/>
        <v>0</v>
      </c>
      <c r="AY2834" s="163">
        <f t="shared" si="2630"/>
        <v>0</v>
      </c>
      <c r="AZ2834" s="163">
        <f t="shared" si="2631"/>
        <v>0</v>
      </c>
      <c r="BA2834" s="163">
        <f t="shared" si="2632"/>
        <v>0</v>
      </c>
      <c r="BB2834" s="163">
        <f t="shared" si="2633"/>
        <v>0</v>
      </c>
      <c r="BC2834" s="163">
        <f t="shared" si="2634"/>
        <v>0</v>
      </c>
      <c r="BD2834" s="163">
        <f t="shared" si="2635"/>
        <v>0</v>
      </c>
    </row>
    <row r="2835" spans="2:56" x14ac:dyDescent="0.3">
      <c r="B2835" s="176" t="s">
        <v>202</v>
      </c>
      <c r="C2835" s="83">
        <f>SUM(C2836,C2840)</f>
        <v>0</v>
      </c>
      <c r="D2835" s="84">
        <f>SUM(D2836,D2840)</f>
        <v>0</v>
      </c>
      <c r="E2835" s="85">
        <f t="shared" si="2645"/>
        <v>0</v>
      </c>
      <c r="F2835" s="83">
        <f>SUM(F2836,F2840)</f>
        <v>0</v>
      </c>
      <c r="G2835" s="84">
        <f>SUM(G2836,G2840)</f>
        <v>0</v>
      </c>
      <c r="H2835" s="85">
        <f t="shared" si="2646"/>
        <v>0</v>
      </c>
      <c r="I2835" s="83">
        <f>SUM(I2836,I2840)</f>
        <v>0</v>
      </c>
      <c r="J2835" s="86">
        <f>SUM(J2836,J2840)</f>
        <v>0</v>
      </c>
      <c r="K2835" s="87">
        <f t="shared" si="2647"/>
        <v>0</v>
      </c>
      <c r="L2835" s="83">
        <f>SUM(L2836,L2840)</f>
        <v>0</v>
      </c>
      <c r="M2835" s="86">
        <f>SUM(M2836,M2840)</f>
        <v>0</v>
      </c>
      <c r="N2835" s="88">
        <f>SUM(N2836,N2840)</f>
        <v>0</v>
      </c>
      <c r="O2835" s="83">
        <f>SUM(O2836,O2840)</f>
        <v>0</v>
      </c>
      <c r="P2835" s="88">
        <f>SUM(P2836,P2840)</f>
        <v>0</v>
      </c>
      <c r="Q2835" s="199">
        <f t="shared" si="2648"/>
        <v>0</v>
      </c>
      <c r="R2835" s="89">
        <f>SUM(R2836,R2840)</f>
        <v>0</v>
      </c>
      <c r="S2835" s="89">
        <f>SUM(S2836,S2840)</f>
        <v>0</v>
      </c>
      <c r="T2835" s="200">
        <f t="shared" si="2649"/>
        <v>0</v>
      </c>
      <c r="U2835" s="91"/>
      <c r="V2835" s="83">
        <f>SUM(V2836,V2840)</f>
        <v>0</v>
      </c>
      <c r="W2835" s="88">
        <f>SUM(W2836,W2840)</f>
        <v>0</v>
      </c>
      <c r="X2835" s="199">
        <f t="shared" si="2650"/>
        <v>0</v>
      </c>
      <c r="Y2835" s="89">
        <f>SUM(Y2836,Y2840)</f>
        <v>0</v>
      </c>
      <c r="Z2835" s="89">
        <f>SUM(Z2836,Z2840)</f>
        <v>0</v>
      </c>
      <c r="AA2835" s="200">
        <f t="shared" si="2651"/>
        <v>0</v>
      </c>
      <c r="AB2835" s="91"/>
      <c r="AC2835" s="83">
        <f>SUM(AC2836,AC2840)</f>
        <v>0</v>
      </c>
      <c r="AD2835" s="88">
        <f>SUM(AD2836,AD2840)</f>
        <v>0</v>
      </c>
      <c r="AE2835" s="199">
        <f t="shared" si="2652"/>
        <v>0</v>
      </c>
      <c r="AF2835" s="89">
        <f>SUM(AF2836,AF2840)</f>
        <v>0</v>
      </c>
      <c r="AG2835" s="89">
        <f>SUM(AG2836,AG2840)</f>
        <v>0</v>
      </c>
      <c r="AH2835" s="200">
        <f t="shared" si="2653"/>
        <v>0</v>
      </c>
      <c r="AJ2835" s="84">
        <f t="shared" ref="AJ2835:AU2835" si="2660">SUM(AJ2836,AJ2840)</f>
        <v>0</v>
      </c>
      <c r="AK2835" s="86">
        <f t="shared" si="2660"/>
        <v>0</v>
      </c>
      <c r="AL2835" s="88">
        <f t="shared" si="2660"/>
        <v>0</v>
      </c>
      <c r="AM2835" s="86">
        <f t="shared" si="2660"/>
        <v>0</v>
      </c>
      <c r="AN2835" s="88">
        <f t="shared" si="2660"/>
        <v>0</v>
      </c>
      <c r="AO2835" s="86">
        <f t="shared" si="2660"/>
        <v>0</v>
      </c>
      <c r="AP2835" s="88">
        <f t="shared" si="2660"/>
        <v>0</v>
      </c>
      <c r="AQ2835" s="86">
        <f t="shared" si="2660"/>
        <v>0</v>
      </c>
      <c r="AR2835" s="88">
        <f t="shared" si="2660"/>
        <v>0</v>
      </c>
      <c r="AS2835" s="86">
        <f t="shared" si="2660"/>
        <v>0</v>
      </c>
      <c r="AT2835" s="88">
        <f t="shared" si="2660"/>
        <v>0</v>
      </c>
      <c r="AU2835" s="86">
        <f t="shared" si="2660"/>
        <v>0</v>
      </c>
      <c r="AV2835" s="86">
        <f t="shared" si="2628"/>
        <v>0</v>
      </c>
      <c r="AW2835" s="93">
        <f t="shared" si="2629"/>
        <v>0</v>
      </c>
      <c r="AY2835" s="86">
        <f t="shared" si="2630"/>
        <v>0</v>
      </c>
      <c r="AZ2835" s="86">
        <f t="shared" si="2631"/>
        <v>0</v>
      </c>
      <c r="BA2835" s="86">
        <f t="shared" si="2632"/>
        <v>0</v>
      </c>
      <c r="BB2835" s="86">
        <f t="shared" si="2633"/>
        <v>0</v>
      </c>
      <c r="BC2835" s="86">
        <f t="shared" si="2634"/>
        <v>0</v>
      </c>
      <c r="BD2835" s="86">
        <f t="shared" si="2635"/>
        <v>0</v>
      </c>
    </row>
    <row r="2836" spans="2:56" x14ac:dyDescent="0.3">
      <c r="B2836" s="179" t="s">
        <v>203</v>
      </c>
      <c r="C2836" s="83">
        <f>SUM(C2837:C2839)</f>
        <v>0</v>
      </c>
      <c r="D2836" s="84">
        <f>SUM(D2837:D2839)</f>
        <v>0</v>
      </c>
      <c r="E2836" s="85">
        <f t="shared" si="2645"/>
        <v>0</v>
      </c>
      <c r="F2836" s="83">
        <f>SUM(F2837:F2839)</f>
        <v>0</v>
      </c>
      <c r="G2836" s="84">
        <f>SUM(G2837:G2839)</f>
        <v>0</v>
      </c>
      <c r="H2836" s="85">
        <f t="shared" si="2646"/>
        <v>0</v>
      </c>
      <c r="I2836" s="83">
        <f>SUM(I2837:I2839)</f>
        <v>0</v>
      </c>
      <c r="J2836" s="86">
        <f>SUM(J2837:J2839)</f>
        <v>0</v>
      </c>
      <c r="K2836" s="87">
        <f t="shared" si="2647"/>
        <v>0</v>
      </c>
      <c r="L2836" s="83">
        <f>SUM(L2837:L2839)</f>
        <v>0</v>
      </c>
      <c r="M2836" s="86">
        <f>SUM(M2837:M2839)</f>
        <v>0</v>
      </c>
      <c r="N2836" s="88">
        <f>SUM(N2837:N2839)</f>
        <v>0</v>
      </c>
      <c r="O2836" s="83">
        <f>SUM(O2837:O2839)</f>
        <v>0</v>
      </c>
      <c r="P2836" s="88">
        <f>SUM(P2837:P2839)</f>
        <v>0</v>
      </c>
      <c r="Q2836" s="199">
        <f t="shared" si="2648"/>
        <v>0</v>
      </c>
      <c r="R2836" s="89">
        <f>SUM(R2837:R2839)</f>
        <v>0</v>
      </c>
      <c r="S2836" s="89">
        <f>SUM(S2837:S2839)</f>
        <v>0</v>
      </c>
      <c r="T2836" s="200">
        <f t="shared" si="2649"/>
        <v>0</v>
      </c>
      <c r="U2836" s="91"/>
      <c r="V2836" s="83">
        <f>SUM(V2837:V2839)</f>
        <v>0</v>
      </c>
      <c r="W2836" s="88">
        <f>SUM(W2837:W2839)</f>
        <v>0</v>
      </c>
      <c r="X2836" s="199">
        <f t="shared" si="2650"/>
        <v>0</v>
      </c>
      <c r="Y2836" s="89">
        <f>SUM(Y2837:Y2839)</f>
        <v>0</v>
      </c>
      <c r="Z2836" s="89">
        <f>SUM(Z2837:Z2839)</f>
        <v>0</v>
      </c>
      <c r="AA2836" s="200">
        <f t="shared" si="2651"/>
        <v>0</v>
      </c>
      <c r="AB2836" s="91"/>
      <c r="AC2836" s="83">
        <f>SUM(AC2837:AC2839)</f>
        <v>0</v>
      </c>
      <c r="AD2836" s="88">
        <f>SUM(AD2837:AD2839)</f>
        <v>0</v>
      </c>
      <c r="AE2836" s="199">
        <f t="shared" si="2652"/>
        <v>0</v>
      </c>
      <c r="AF2836" s="89">
        <f>SUM(AF2837:AF2839)</f>
        <v>0</v>
      </c>
      <c r="AG2836" s="89">
        <f>SUM(AG2837:AG2839)</f>
        <v>0</v>
      </c>
      <c r="AH2836" s="200">
        <f t="shared" si="2653"/>
        <v>0</v>
      </c>
      <c r="AJ2836" s="84">
        <f t="shared" ref="AJ2836:AU2836" si="2661">SUM(AJ2837:AJ2839)</f>
        <v>0</v>
      </c>
      <c r="AK2836" s="86">
        <f t="shared" si="2661"/>
        <v>0</v>
      </c>
      <c r="AL2836" s="88">
        <f t="shared" si="2661"/>
        <v>0</v>
      </c>
      <c r="AM2836" s="86">
        <f t="shared" si="2661"/>
        <v>0</v>
      </c>
      <c r="AN2836" s="88">
        <f t="shared" si="2661"/>
        <v>0</v>
      </c>
      <c r="AO2836" s="86">
        <f t="shared" si="2661"/>
        <v>0</v>
      </c>
      <c r="AP2836" s="88">
        <f t="shared" si="2661"/>
        <v>0</v>
      </c>
      <c r="AQ2836" s="86">
        <f t="shared" si="2661"/>
        <v>0</v>
      </c>
      <c r="AR2836" s="88">
        <f t="shared" si="2661"/>
        <v>0</v>
      </c>
      <c r="AS2836" s="86">
        <f t="shared" si="2661"/>
        <v>0</v>
      </c>
      <c r="AT2836" s="88">
        <f t="shared" si="2661"/>
        <v>0</v>
      </c>
      <c r="AU2836" s="86">
        <f t="shared" si="2661"/>
        <v>0</v>
      </c>
      <c r="AV2836" s="86">
        <f t="shared" si="2628"/>
        <v>0</v>
      </c>
      <c r="AW2836" s="93">
        <f t="shared" si="2629"/>
        <v>0</v>
      </c>
      <c r="AY2836" s="86">
        <f t="shared" si="2630"/>
        <v>0</v>
      </c>
      <c r="AZ2836" s="86">
        <f t="shared" si="2631"/>
        <v>0</v>
      </c>
      <c r="BA2836" s="86">
        <f t="shared" si="2632"/>
        <v>0</v>
      </c>
      <c r="BB2836" s="86">
        <f t="shared" si="2633"/>
        <v>0</v>
      </c>
      <c r="BC2836" s="86">
        <f t="shared" si="2634"/>
        <v>0</v>
      </c>
      <c r="BD2836" s="86">
        <f t="shared" si="2635"/>
        <v>0</v>
      </c>
    </row>
    <row r="2837" spans="2:56" x14ac:dyDescent="0.3">
      <c r="B2837" s="201" t="s">
        <v>204</v>
      </c>
      <c r="C2837" s="255"/>
      <c r="D2837" s="256"/>
      <c r="E2837" s="182">
        <f t="shared" si="2645"/>
        <v>0</v>
      </c>
      <c r="F2837" s="255"/>
      <c r="G2837" s="256"/>
      <c r="H2837" s="182">
        <f t="shared" si="2646"/>
        <v>0</v>
      </c>
      <c r="I2837" s="255"/>
      <c r="J2837" s="257"/>
      <c r="K2837" s="184">
        <f t="shared" si="2647"/>
        <v>0</v>
      </c>
      <c r="L2837" s="255"/>
      <c r="M2837" s="257"/>
      <c r="N2837" s="258"/>
      <c r="O2837" s="255"/>
      <c r="P2837" s="258"/>
      <c r="Q2837" s="177">
        <f t="shared" si="2648"/>
        <v>0</v>
      </c>
      <c r="R2837" s="258"/>
      <c r="S2837" s="258"/>
      <c r="T2837" s="178">
        <f t="shared" si="2649"/>
        <v>0</v>
      </c>
      <c r="U2837" s="157"/>
      <c r="V2837" s="255"/>
      <c r="W2837" s="258"/>
      <c r="X2837" s="177">
        <f t="shared" si="2650"/>
        <v>0</v>
      </c>
      <c r="Y2837" s="258"/>
      <c r="Z2837" s="258"/>
      <c r="AA2837" s="178">
        <f t="shared" si="2651"/>
        <v>0</v>
      </c>
      <c r="AB2837" s="157"/>
      <c r="AC2837" s="255"/>
      <c r="AD2837" s="258"/>
      <c r="AE2837" s="177">
        <f t="shared" si="2652"/>
        <v>0</v>
      </c>
      <c r="AF2837" s="258"/>
      <c r="AG2837" s="258"/>
      <c r="AH2837" s="178">
        <f t="shared" si="2653"/>
        <v>0</v>
      </c>
      <c r="AJ2837" s="252"/>
      <c r="AK2837" s="253"/>
      <c r="AL2837" s="254"/>
      <c r="AM2837" s="253"/>
      <c r="AN2837" s="254"/>
      <c r="AO2837" s="253"/>
      <c r="AP2837" s="254"/>
      <c r="AQ2837" s="253"/>
      <c r="AR2837" s="254"/>
      <c r="AS2837" s="253"/>
      <c r="AT2837" s="254"/>
      <c r="AU2837" s="253"/>
      <c r="AV2837" s="163">
        <f t="shared" si="2628"/>
        <v>0</v>
      </c>
      <c r="AW2837" s="93">
        <f t="shared" si="2629"/>
        <v>0</v>
      </c>
      <c r="AY2837" s="163">
        <f t="shared" si="2630"/>
        <v>0</v>
      </c>
      <c r="AZ2837" s="163">
        <f t="shared" si="2631"/>
        <v>0</v>
      </c>
      <c r="BA2837" s="163">
        <f t="shared" si="2632"/>
        <v>0</v>
      </c>
      <c r="BB2837" s="163">
        <f t="shared" si="2633"/>
        <v>0</v>
      </c>
      <c r="BC2837" s="163">
        <f t="shared" si="2634"/>
        <v>0</v>
      </c>
      <c r="BD2837" s="163">
        <f t="shared" si="2635"/>
        <v>0</v>
      </c>
    </row>
    <row r="2838" spans="2:56" x14ac:dyDescent="0.3">
      <c r="B2838" s="201" t="s">
        <v>205</v>
      </c>
      <c r="C2838" s="255"/>
      <c r="D2838" s="256"/>
      <c r="E2838" s="182">
        <f t="shared" si="2645"/>
        <v>0</v>
      </c>
      <c r="F2838" s="255"/>
      <c r="G2838" s="256"/>
      <c r="H2838" s="182">
        <f t="shared" si="2646"/>
        <v>0</v>
      </c>
      <c r="I2838" s="255"/>
      <c r="J2838" s="257"/>
      <c r="K2838" s="184">
        <f t="shared" si="2647"/>
        <v>0</v>
      </c>
      <c r="L2838" s="255"/>
      <c r="M2838" s="257"/>
      <c r="N2838" s="258"/>
      <c r="O2838" s="255"/>
      <c r="P2838" s="258"/>
      <c r="Q2838" s="177">
        <f t="shared" si="2648"/>
        <v>0</v>
      </c>
      <c r="R2838" s="258"/>
      <c r="S2838" s="258"/>
      <c r="T2838" s="178">
        <f t="shared" si="2649"/>
        <v>0</v>
      </c>
      <c r="U2838" s="157"/>
      <c r="V2838" s="255"/>
      <c r="W2838" s="258"/>
      <c r="X2838" s="177">
        <f t="shared" si="2650"/>
        <v>0</v>
      </c>
      <c r="Y2838" s="258"/>
      <c r="Z2838" s="258"/>
      <c r="AA2838" s="178">
        <f t="shared" si="2651"/>
        <v>0</v>
      </c>
      <c r="AB2838" s="157"/>
      <c r="AC2838" s="255"/>
      <c r="AD2838" s="258"/>
      <c r="AE2838" s="177">
        <f t="shared" si="2652"/>
        <v>0</v>
      </c>
      <c r="AF2838" s="258"/>
      <c r="AG2838" s="258"/>
      <c r="AH2838" s="178">
        <f t="shared" si="2653"/>
        <v>0</v>
      </c>
      <c r="AJ2838" s="252"/>
      <c r="AK2838" s="253"/>
      <c r="AL2838" s="254"/>
      <c r="AM2838" s="253"/>
      <c r="AN2838" s="254"/>
      <c r="AO2838" s="253"/>
      <c r="AP2838" s="254"/>
      <c r="AQ2838" s="253"/>
      <c r="AR2838" s="254"/>
      <c r="AS2838" s="253"/>
      <c r="AT2838" s="254"/>
      <c r="AU2838" s="253"/>
      <c r="AV2838" s="163">
        <f t="shared" si="2628"/>
        <v>0</v>
      </c>
      <c r="AW2838" s="93">
        <f t="shared" si="2629"/>
        <v>0</v>
      </c>
      <c r="AY2838" s="163">
        <f t="shared" si="2630"/>
        <v>0</v>
      </c>
      <c r="AZ2838" s="163">
        <f t="shared" si="2631"/>
        <v>0</v>
      </c>
      <c r="BA2838" s="163">
        <f t="shared" si="2632"/>
        <v>0</v>
      </c>
      <c r="BB2838" s="163">
        <f t="shared" si="2633"/>
        <v>0</v>
      </c>
      <c r="BC2838" s="163">
        <f t="shared" si="2634"/>
        <v>0</v>
      </c>
      <c r="BD2838" s="163">
        <f t="shared" si="2635"/>
        <v>0</v>
      </c>
    </row>
    <row r="2839" spans="2:56" x14ac:dyDescent="0.3">
      <c r="B2839" s="201" t="s">
        <v>206</v>
      </c>
      <c r="C2839" s="255"/>
      <c r="D2839" s="256"/>
      <c r="E2839" s="182">
        <f t="shared" si="2645"/>
        <v>0</v>
      </c>
      <c r="F2839" s="255"/>
      <c r="G2839" s="256"/>
      <c r="H2839" s="182">
        <f t="shared" si="2646"/>
        <v>0</v>
      </c>
      <c r="I2839" s="255"/>
      <c r="J2839" s="257"/>
      <c r="K2839" s="184">
        <f t="shared" si="2647"/>
        <v>0</v>
      </c>
      <c r="L2839" s="255"/>
      <c r="M2839" s="257"/>
      <c r="N2839" s="258"/>
      <c r="O2839" s="255"/>
      <c r="P2839" s="258"/>
      <c r="Q2839" s="177">
        <f t="shared" si="2648"/>
        <v>0</v>
      </c>
      <c r="R2839" s="258"/>
      <c r="S2839" s="258"/>
      <c r="T2839" s="178">
        <f t="shared" si="2649"/>
        <v>0</v>
      </c>
      <c r="U2839" s="157"/>
      <c r="V2839" s="255"/>
      <c r="W2839" s="258"/>
      <c r="X2839" s="177">
        <f t="shared" si="2650"/>
        <v>0</v>
      </c>
      <c r="Y2839" s="258"/>
      <c r="Z2839" s="258"/>
      <c r="AA2839" s="178">
        <f t="shared" si="2651"/>
        <v>0</v>
      </c>
      <c r="AB2839" s="157"/>
      <c r="AC2839" s="255"/>
      <c r="AD2839" s="258"/>
      <c r="AE2839" s="177">
        <f t="shared" si="2652"/>
        <v>0</v>
      </c>
      <c r="AF2839" s="258"/>
      <c r="AG2839" s="258"/>
      <c r="AH2839" s="178">
        <f t="shared" si="2653"/>
        <v>0</v>
      </c>
      <c r="AJ2839" s="252"/>
      <c r="AK2839" s="253"/>
      <c r="AL2839" s="254"/>
      <c r="AM2839" s="253"/>
      <c r="AN2839" s="254"/>
      <c r="AO2839" s="253"/>
      <c r="AP2839" s="254"/>
      <c r="AQ2839" s="253"/>
      <c r="AR2839" s="254"/>
      <c r="AS2839" s="253"/>
      <c r="AT2839" s="254"/>
      <c r="AU2839" s="253"/>
      <c r="AV2839" s="163">
        <f t="shared" si="2628"/>
        <v>0</v>
      </c>
      <c r="AW2839" s="93">
        <f t="shared" si="2629"/>
        <v>0</v>
      </c>
      <c r="AY2839" s="163">
        <f t="shared" si="2630"/>
        <v>0</v>
      </c>
      <c r="AZ2839" s="163">
        <f t="shared" si="2631"/>
        <v>0</v>
      </c>
      <c r="BA2839" s="163">
        <f t="shared" si="2632"/>
        <v>0</v>
      </c>
      <c r="BB2839" s="163">
        <f t="shared" si="2633"/>
        <v>0</v>
      </c>
      <c r="BC2839" s="163">
        <f t="shared" si="2634"/>
        <v>0</v>
      </c>
      <c r="BD2839" s="163">
        <f t="shared" si="2635"/>
        <v>0</v>
      </c>
    </row>
    <row r="2840" spans="2:56" x14ac:dyDescent="0.3">
      <c r="B2840" s="179" t="s">
        <v>207</v>
      </c>
      <c r="C2840" s="83">
        <f>SUM(C2841)</f>
        <v>0</v>
      </c>
      <c r="D2840" s="84">
        <f>SUM(D2841)</f>
        <v>0</v>
      </c>
      <c r="E2840" s="85">
        <f t="shared" si="2645"/>
        <v>0</v>
      </c>
      <c r="F2840" s="83">
        <f>SUM(F2841)</f>
        <v>0</v>
      </c>
      <c r="G2840" s="84">
        <f>SUM(G2841)</f>
        <v>0</v>
      </c>
      <c r="H2840" s="85">
        <f t="shared" si="2646"/>
        <v>0</v>
      </c>
      <c r="I2840" s="83">
        <f>SUM(I2841)</f>
        <v>0</v>
      </c>
      <c r="J2840" s="86">
        <f>SUM(J2841)</f>
        <v>0</v>
      </c>
      <c r="K2840" s="87">
        <f t="shared" si="2647"/>
        <v>0</v>
      </c>
      <c r="L2840" s="83">
        <f>SUM(L2841)</f>
        <v>0</v>
      </c>
      <c r="M2840" s="86">
        <f>SUM(M2841)</f>
        <v>0</v>
      </c>
      <c r="N2840" s="88">
        <f>SUM(N2841)</f>
        <v>0</v>
      </c>
      <c r="O2840" s="83">
        <f>SUM(O2841)</f>
        <v>0</v>
      </c>
      <c r="P2840" s="88">
        <f>SUM(P2841)</f>
        <v>0</v>
      </c>
      <c r="Q2840" s="199">
        <f t="shared" si="2648"/>
        <v>0</v>
      </c>
      <c r="R2840" s="89">
        <f>SUM(R2841)</f>
        <v>0</v>
      </c>
      <c r="S2840" s="89">
        <f>SUM(S2841)</f>
        <v>0</v>
      </c>
      <c r="T2840" s="200">
        <f t="shared" si="2649"/>
        <v>0</v>
      </c>
      <c r="U2840" s="91"/>
      <c r="V2840" s="83">
        <f>SUM(V2841)</f>
        <v>0</v>
      </c>
      <c r="W2840" s="88">
        <f>SUM(W2841)</f>
        <v>0</v>
      </c>
      <c r="X2840" s="199">
        <f t="shared" si="2650"/>
        <v>0</v>
      </c>
      <c r="Y2840" s="89">
        <f>SUM(Y2841)</f>
        <v>0</v>
      </c>
      <c r="Z2840" s="89">
        <f>SUM(Z2841)</f>
        <v>0</v>
      </c>
      <c r="AA2840" s="200">
        <f t="shared" si="2651"/>
        <v>0</v>
      </c>
      <c r="AB2840" s="91"/>
      <c r="AC2840" s="83">
        <f>SUM(AC2841)</f>
        <v>0</v>
      </c>
      <c r="AD2840" s="88">
        <f>SUM(AD2841)</f>
        <v>0</v>
      </c>
      <c r="AE2840" s="199">
        <f t="shared" si="2652"/>
        <v>0</v>
      </c>
      <c r="AF2840" s="89">
        <f>SUM(AF2841)</f>
        <v>0</v>
      </c>
      <c r="AG2840" s="89">
        <f>SUM(AG2841)</f>
        <v>0</v>
      </c>
      <c r="AH2840" s="200">
        <f t="shared" si="2653"/>
        <v>0</v>
      </c>
      <c r="AJ2840" s="84">
        <f t="shared" ref="AJ2840:AU2840" si="2662">SUM(AJ2841)</f>
        <v>0</v>
      </c>
      <c r="AK2840" s="86">
        <f t="shared" si="2662"/>
        <v>0</v>
      </c>
      <c r="AL2840" s="88">
        <f t="shared" si="2662"/>
        <v>0</v>
      </c>
      <c r="AM2840" s="86">
        <f t="shared" si="2662"/>
        <v>0</v>
      </c>
      <c r="AN2840" s="88">
        <f t="shared" si="2662"/>
        <v>0</v>
      </c>
      <c r="AO2840" s="86">
        <f t="shared" si="2662"/>
        <v>0</v>
      </c>
      <c r="AP2840" s="88">
        <f t="shared" si="2662"/>
        <v>0</v>
      </c>
      <c r="AQ2840" s="86">
        <f t="shared" si="2662"/>
        <v>0</v>
      </c>
      <c r="AR2840" s="88">
        <f t="shared" si="2662"/>
        <v>0</v>
      </c>
      <c r="AS2840" s="86">
        <f t="shared" si="2662"/>
        <v>0</v>
      </c>
      <c r="AT2840" s="88">
        <f t="shared" si="2662"/>
        <v>0</v>
      </c>
      <c r="AU2840" s="86">
        <f t="shared" si="2662"/>
        <v>0</v>
      </c>
      <c r="AV2840" s="86">
        <f t="shared" si="2628"/>
        <v>0</v>
      </c>
      <c r="AW2840" s="93">
        <f t="shared" si="2629"/>
        <v>0</v>
      </c>
      <c r="AY2840" s="86">
        <f t="shared" si="2630"/>
        <v>0</v>
      </c>
      <c r="AZ2840" s="86">
        <f t="shared" si="2631"/>
        <v>0</v>
      </c>
      <c r="BA2840" s="86">
        <f t="shared" si="2632"/>
        <v>0</v>
      </c>
      <c r="BB2840" s="86">
        <f t="shared" si="2633"/>
        <v>0</v>
      </c>
      <c r="BC2840" s="86">
        <f t="shared" si="2634"/>
        <v>0</v>
      </c>
      <c r="BD2840" s="86">
        <f t="shared" si="2635"/>
        <v>0</v>
      </c>
    </row>
    <row r="2841" spans="2:56" x14ac:dyDescent="0.3">
      <c r="B2841" s="201" t="s">
        <v>105</v>
      </c>
      <c r="C2841" s="255"/>
      <c r="D2841" s="256"/>
      <c r="E2841" s="182">
        <f t="shared" si="2645"/>
        <v>0</v>
      </c>
      <c r="F2841" s="255"/>
      <c r="G2841" s="256"/>
      <c r="H2841" s="182">
        <f t="shared" si="2646"/>
        <v>0</v>
      </c>
      <c r="I2841" s="255"/>
      <c r="J2841" s="257"/>
      <c r="K2841" s="184">
        <f t="shared" si="2647"/>
        <v>0</v>
      </c>
      <c r="L2841" s="255"/>
      <c r="M2841" s="257"/>
      <c r="N2841" s="258"/>
      <c r="O2841" s="255"/>
      <c r="P2841" s="258"/>
      <c r="Q2841" s="177">
        <f t="shared" si="2648"/>
        <v>0</v>
      </c>
      <c r="R2841" s="258"/>
      <c r="S2841" s="258"/>
      <c r="T2841" s="178">
        <f t="shared" si="2649"/>
        <v>0</v>
      </c>
      <c r="U2841" s="157"/>
      <c r="V2841" s="255"/>
      <c r="W2841" s="258"/>
      <c r="X2841" s="177">
        <f t="shared" si="2650"/>
        <v>0</v>
      </c>
      <c r="Y2841" s="258"/>
      <c r="Z2841" s="258"/>
      <c r="AA2841" s="178">
        <f t="shared" si="2651"/>
        <v>0</v>
      </c>
      <c r="AB2841" s="157"/>
      <c r="AC2841" s="255"/>
      <c r="AD2841" s="258"/>
      <c r="AE2841" s="177">
        <f t="shared" si="2652"/>
        <v>0</v>
      </c>
      <c r="AF2841" s="258"/>
      <c r="AG2841" s="258"/>
      <c r="AH2841" s="178">
        <f t="shared" si="2653"/>
        <v>0</v>
      </c>
      <c r="AJ2841" s="252"/>
      <c r="AK2841" s="253"/>
      <c r="AL2841" s="254"/>
      <c r="AM2841" s="253"/>
      <c r="AN2841" s="254"/>
      <c r="AO2841" s="253"/>
      <c r="AP2841" s="254"/>
      <c r="AQ2841" s="253"/>
      <c r="AR2841" s="254"/>
      <c r="AS2841" s="253"/>
      <c r="AT2841" s="254"/>
      <c r="AU2841" s="253"/>
      <c r="AV2841" s="163">
        <f t="shared" si="2628"/>
        <v>0</v>
      </c>
      <c r="AW2841" s="93">
        <f t="shared" si="2629"/>
        <v>0</v>
      </c>
      <c r="AY2841" s="163">
        <f t="shared" si="2630"/>
        <v>0</v>
      </c>
      <c r="AZ2841" s="163">
        <f t="shared" si="2631"/>
        <v>0</v>
      </c>
      <c r="BA2841" s="163">
        <f t="shared" si="2632"/>
        <v>0</v>
      </c>
      <c r="BB2841" s="163">
        <f t="shared" si="2633"/>
        <v>0</v>
      </c>
      <c r="BC2841" s="163">
        <f t="shared" si="2634"/>
        <v>0</v>
      </c>
      <c r="BD2841" s="163">
        <f t="shared" si="2635"/>
        <v>0</v>
      </c>
    </row>
    <row r="2842" spans="2:56" s="124" customFormat="1" x14ac:dyDescent="0.3">
      <c r="B2842" s="187" t="s">
        <v>208</v>
      </c>
      <c r="C2842" s="188">
        <f>SUM(C2843,C2849,C2862,C2863,C2864,C2865,C2866)</f>
        <v>10000</v>
      </c>
      <c r="D2842" s="189">
        <f>SUM(D2843,D2849,D2862,D2863,D2864,D2865,D2866)</f>
        <v>0</v>
      </c>
      <c r="E2842" s="190">
        <f t="shared" si="2645"/>
        <v>0</v>
      </c>
      <c r="F2842" s="188">
        <f>SUM(F2843,F2849,F2862,F2863,F2864,F2865,F2866)</f>
        <v>0</v>
      </c>
      <c r="G2842" s="189">
        <f>SUM(G2843,G2849,G2862,G2863,G2864,G2865,G2866)</f>
        <v>0</v>
      </c>
      <c r="H2842" s="190">
        <f t="shared" si="2646"/>
        <v>0</v>
      </c>
      <c r="I2842" s="188">
        <f>SUM(I2843,I2849,I2862,I2863,I2864,I2865,I2866)</f>
        <v>0</v>
      </c>
      <c r="J2842" s="191">
        <f>SUM(J2843,J2849,J2862,J2863,J2864,J2865,J2866)</f>
        <v>0</v>
      </c>
      <c r="K2842" s="192">
        <f t="shared" si="2647"/>
        <v>0</v>
      </c>
      <c r="L2842" s="188">
        <f>SUM(L2843,L2849,L2862,L2863,L2864,L2865,L2866)</f>
        <v>0</v>
      </c>
      <c r="M2842" s="191">
        <f>SUM(M2843,M2849,M2862,M2863,M2864,M2865,M2866)</f>
        <v>0</v>
      </c>
      <c r="N2842" s="193">
        <f>SUM(N2843,N2849,N2862,N2863,N2864,N2865,N2866)</f>
        <v>0</v>
      </c>
      <c r="O2842" s="188">
        <f>SUM(O2843,O2849,O2862,O2863,O2864,O2865,O2866)</f>
        <v>0</v>
      </c>
      <c r="P2842" s="193">
        <f>SUM(P2843,P2849,P2862,P2863,P2864,P2865,P2866)</f>
        <v>0</v>
      </c>
      <c r="Q2842" s="194">
        <f t="shared" si="2648"/>
        <v>0</v>
      </c>
      <c r="R2842" s="195">
        <f>SUM(R2843,R2849,R2862,R2863,R2864,R2865,R2866)</f>
        <v>0</v>
      </c>
      <c r="S2842" s="195">
        <f>SUM(S2843,S2849,S2862,S2863,S2864,S2865,S2866)</f>
        <v>0</v>
      </c>
      <c r="T2842" s="196">
        <f t="shared" si="2649"/>
        <v>0</v>
      </c>
      <c r="U2842" s="121"/>
      <c r="V2842" s="188">
        <f>SUM(V2843,V2849,V2862,V2863,V2864,V2865,V2866)</f>
        <v>0</v>
      </c>
      <c r="W2842" s="193">
        <f>SUM(W2843,W2849,W2862,W2863,W2864,W2865,W2866)</f>
        <v>0</v>
      </c>
      <c r="X2842" s="194">
        <f t="shared" si="2650"/>
        <v>0</v>
      </c>
      <c r="Y2842" s="195">
        <f>SUM(Y2843,Y2849,Y2862,Y2863,Y2864,Y2865,Y2866)</f>
        <v>0</v>
      </c>
      <c r="Z2842" s="195">
        <f>SUM(Z2843,Z2849,Z2862,Z2863,Z2864,Z2865,Z2866)</f>
        <v>0</v>
      </c>
      <c r="AA2842" s="196">
        <f t="shared" si="2651"/>
        <v>0</v>
      </c>
      <c r="AB2842" s="121"/>
      <c r="AC2842" s="188">
        <f>SUM(AC2843,AC2849,AC2862,AC2863,AC2864,AC2865,AC2866)</f>
        <v>0</v>
      </c>
      <c r="AD2842" s="193">
        <f>SUM(AD2843,AD2849,AD2862,AD2863,AD2864,AD2865,AD2866)</f>
        <v>0</v>
      </c>
      <c r="AE2842" s="194">
        <f t="shared" si="2652"/>
        <v>0</v>
      </c>
      <c r="AF2842" s="195">
        <f>SUM(AF2843,AF2849,AF2862,AF2863,AF2864,AF2865,AF2866)</f>
        <v>0</v>
      </c>
      <c r="AG2842" s="195">
        <f>SUM(AG2843,AG2849,AG2862,AG2863,AG2864,AG2865,AG2866)</f>
        <v>0</v>
      </c>
      <c r="AH2842" s="196">
        <f t="shared" si="2653"/>
        <v>0</v>
      </c>
      <c r="AJ2842" s="189">
        <f t="shared" ref="AJ2842:AU2842" si="2663">SUM(AJ2843,AJ2849,AJ2862,AJ2863,AJ2864,AJ2865,AJ2866)</f>
        <v>0</v>
      </c>
      <c r="AK2842" s="191">
        <f t="shared" si="2663"/>
        <v>0</v>
      </c>
      <c r="AL2842" s="193">
        <f t="shared" si="2663"/>
        <v>0</v>
      </c>
      <c r="AM2842" s="191">
        <f t="shared" si="2663"/>
        <v>0</v>
      </c>
      <c r="AN2842" s="193">
        <f t="shared" si="2663"/>
        <v>0</v>
      </c>
      <c r="AO2842" s="191">
        <f t="shared" si="2663"/>
        <v>0</v>
      </c>
      <c r="AP2842" s="193">
        <f t="shared" si="2663"/>
        <v>0</v>
      </c>
      <c r="AQ2842" s="191">
        <f t="shared" si="2663"/>
        <v>0</v>
      </c>
      <c r="AR2842" s="193">
        <f t="shared" si="2663"/>
        <v>0</v>
      </c>
      <c r="AS2842" s="191">
        <f t="shared" si="2663"/>
        <v>0</v>
      </c>
      <c r="AT2842" s="193">
        <f t="shared" si="2663"/>
        <v>0</v>
      </c>
      <c r="AU2842" s="191">
        <f t="shared" si="2663"/>
        <v>0</v>
      </c>
      <c r="AV2842" s="191">
        <f t="shared" si="2628"/>
        <v>0</v>
      </c>
      <c r="AW2842" s="197">
        <f t="shared" si="2629"/>
        <v>0</v>
      </c>
      <c r="AX2842" s="198"/>
      <c r="AY2842" s="191">
        <f t="shared" si="2630"/>
        <v>0</v>
      </c>
      <c r="AZ2842" s="191">
        <f t="shared" si="2631"/>
        <v>0</v>
      </c>
      <c r="BA2842" s="191">
        <f t="shared" si="2632"/>
        <v>0</v>
      </c>
      <c r="BB2842" s="191">
        <f t="shared" si="2633"/>
        <v>0</v>
      </c>
      <c r="BC2842" s="191">
        <f t="shared" si="2634"/>
        <v>0</v>
      </c>
      <c r="BD2842" s="191">
        <f t="shared" si="2635"/>
        <v>0</v>
      </c>
    </row>
    <row r="2843" spans="2:56" x14ac:dyDescent="0.3">
      <c r="B2843" s="176" t="s">
        <v>209</v>
      </c>
      <c r="C2843" s="202">
        <f>SUM(C2844,C2847)</f>
        <v>0</v>
      </c>
      <c r="D2843" s="203">
        <f>SUM(D2844,D2847)</f>
        <v>0</v>
      </c>
      <c r="E2843" s="204">
        <f t="shared" si="2645"/>
        <v>0</v>
      </c>
      <c r="F2843" s="202">
        <f>SUM(F2844,F2847)</f>
        <v>0</v>
      </c>
      <c r="G2843" s="203">
        <f>SUM(G2844,G2847)</f>
        <v>0</v>
      </c>
      <c r="H2843" s="204">
        <f t="shared" si="2646"/>
        <v>0</v>
      </c>
      <c r="I2843" s="202">
        <f>SUM(I2844,I2847)</f>
        <v>0</v>
      </c>
      <c r="J2843" s="205">
        <f>SUM(J2844,J2847)</f>
        <v>0</v>
      </c>
      <c r="K2843" s="206">
        <f t="shared" si="2647"/>
        <v>0</v>
      </c>
      <c r="L2843" s="202">
        <f>SUM(L2844,L2847)</f>
        <v>0</v>
      </c>
      <c r="M2843" s="205">
        <f>SUM(M2844,M2847)</f>
        <v>0</v>
      </c>
      <c r="N2843" s="207">
        <f>SUM(N2844,N2847)</f>
        <v>0</v>
      </c>
      <c r="O2843" s="202">
        <f>SUM(O2844,O2847)</f>
        <v>0</v>
      </c>
      <c r="P2843" s="207">
        <f>SUM(P2844,P2847)</f>
        <v>0</v>
      </c>
      <c r="Q2843" s="208">
        <f t="shared" si="2648"/>
        <v>0</v>
      </c>
      <c r="R2843" s="209">
        <f>SUM(R2844,R2847)</f>
        <v>0</v>
      </c>
      <c r="S2843" s="209">
        <f>SUM(S2844,S2847)</f>
        <v>0</v>
      </c>
      <c r="T2843" s="210">
        <f t="shared" si="2649"/>
        <v>0</v>
      </c>
      <c r="U2843" s="91"/>
      <c r="V2843" s="202">
        <f>SUM(V2844,V2847)</f>
        <v>0</v>
      </c>
      <c r="W2843" s="207">
        <f>SUM(W2844,W2847)</f>
        <v>0</v>
      </c>
      <c r="X2843" s="208">
        <f t="shared" si="2650"/>
        <v>0</v>
      </c>
      <c r="Y2843" s="209">
        <f>SUM(Y2844,Y2847)</f>
        <v>0</v>
      </c>
      <c r="Z2843" s="209">
        <f>SUM(Z2844,Z2847)</f>
        <v>0</v>
      </c>
      <c r="AA2843" s="210">
        <f t="shared" si="2651"/>
        <v>0</v>
      </c>
      <c r="AB2843" s="91"/>
      <c r="AC2843" s="202">
        <f>SUM(AC2844,AC2847)</f>
        <v>0</v>
      </c>
      <c r="AD2843" s="207">
        <f>SUM(AD2844,AD2847)</f>
        <v>0</v>
      </c>
      <c r="AE2843" s="208">
        <f t="shared" si="2652"/>
        <v>0</v>
      </c>
      <c r="AF2843" s="209">
        <f>SUM(AF2844,AF2847)</f>
        <v>0</v>
      </c>
      <c r="AG2843" s="209">
        <f>SUM(AG2844,AG2847)</f>
        <v>0</v>
      </c>
      <c r="AH2843" s="210">
        <f t="shared" si="2653"/>
        <v>0</v>
      </c>
      <c r="AJ2843" s="203">
        <f t="shared" ref="AJ2843:AU2843" si="2664">SUM(AJ2844,AJ2847)</f>
        <v>0</v>
      </c>
      <c r="AK2843" s="205">
        <f t="shared" si="2664"/>
        <v>0</v>
      </c>
      <c r="AL2843" s="207">
        <f t="shared" si="2664"/>
        <v>0</v>
      </c>
      <c r="AM2843" s="205">
        <f t="shared" si="2664"/>
        <v>0</v>
      </c>
      <c r="AN2843" s="207">
        <f t="shared" si="2664"/>
        <v>0</v>
      </c>
      <c r="AO2843" s="205">
        <f t="shared" si="2664"/>
        <v>0</v>
      </c>
      <c r="AP2843" s="207">
        <f t="shared" si="2664"/>
        <v>0</v>
      </c>
      <c r="AQ2843" s="205">
        <f t="shared" si="2664"/>
        <v>0</v>
      </c>
      <c r="AR2843" s="207">
        <f t="shared" si="2664"/>
        <v>0</v>
      </c>
      <c r="AS2843" s="205">
        <f t="shared" si="2664"/>
        <v>0</v>
      </c>
      <c r="AT2843" s="207">
        <f t="shared" si="2664"/>
        <v>0</v>
      </c>
      <c r="AU2843" s="205">
        <f t="shared" si="2664"/>
        <v>0</v>
      </c>
      <c r="AV2843" s="205">
        <f t="shared" si="2628"/>
        <v>0</v>
      </c>
      <c r="AW2843" s="211">
        <f t="shared" si="2629"/>
        <v>0</v>
      </c>
      <c r="AY2843" s="205">
        <f t="shared" si="2630"/>
        <v>0</v>
      </c>
      <c r="AZ2843" s="205">
        <f t="shared" si="2631"/>
        <v>0</v>
      </c>
      <c r="BA2843" s="205">
        <f t="shared" si="2632"/>
        <v>0</v>
      </c>
      <c r="BB2843" s="205">
        <f t="shared" si="2633"/>
        <v>0</v>
      </c>
      <c r="BC2843" s="205">
        <f t="shared" si="2634"/>
        <v>0</v>
      </c>
      <c r="BD2843" s="205">
        <f t="shared" si="2635"/>
        <v>0</v>
      </c>
    </row>
    <row r="2844" spans="2:56" x14ac:dyDescent="0.3">
      <c r="B2844" s="179" t="s">
        <v>210</v>
      </c>
      <c r="C2844" s="202">
        <f>SUM(C2845:C2846)</f>
        <v>0</v>
      </c>
      <c r="D2844" s="203">
        <f>SUM(D2845:D2846)</f>
        <v>0</v>
      </c>
      <c r="E2844" s="204">
        <f t="shared" si="2645"/>
        <v>0</v>
      </c>
      <c r="F2844" s="202">
        <f>SUM(F2845:F2846)</f>
        <v>0</v>
      </c>
      <c r="G2844" s="203">
        <f>SUM(G2845:G2846)</f>
        <v>0</v>
      </c>
      <c r="H2844" s="204">
        <f t="shared" si="2646"/>
        <v>0</v>
      </c>
      <c r="I2844" s="202">
        <f>SUM(I2845:I2846)</f>
        <v>0</v>
      </c>
      <c r="J2844" s="205">
        <f>SUM(J2845:J2846)</f>
        <v>0</v>
      </c>
      <c r="K2844" s="206">
        <f t="shared" si="2647"/>
        <v>0</v>
      </c>
      <c r="L2844" s="202">
        <f>SUM(L2845:L2846)</f>
        <v>0</v>
      </c>
      <c r="M2844" s="205">
        <f>SUM(M2845:M2846)</f>
        <v>0</v>
      </c>
      <c r="N2844" s="207">
        <f>SUM(N2845:N2846)</f>
        <v>0</v>
      </c>
      <c r="O2844" s="202">
        <f>SUM(O2845:O2846)</f>
        <v>0</v>
      </c>
      <c r="P2844" s="207">
        <f>SUM(P2845:P2846)</f>
        <v>0</v>
      </c>
      <c r="Q2844" s="208">
        <f t="shared" si="2648"/>
        <v>0</v>
      </c>
      <c r="R2844" s="209">
        <f>SUM(R2845:R2846)</f>
        <v>0</v>
      </c>
      <c r="S2844" s="209">
        <f>SUM(S2845:S2846)</f>
        <v>0</v>
      </c>
      <c r="T2844" s="210">
        <f t="shared" si="2649"/>
        <v>0</v>
      </c>
      <c r="U2844" s="91"/>
      <c r="V2844" s="202">
        <f>SUM(V2845:V2846)</f>
        <v>0</v>
      </c>
      <c r="W2844" s="207">
        <f>SUM(W2845:W2846)</f>
        <v>0</v>
      </c>
      <c r="X2844" s="208">
        <f t="shared" si="2650"/>
        <v>0</v>
      </c>
      <c r="Y2844" s="209">
        <f>SUM(Y2845:Y2846)</f>
        <v>0</v>
      </c>
      <c r="Z2844" s="209">
        <f>SUM(Z2845:Z2846)</f>
        <v>0</v>
      </c>
      <c r="AA2844" s="210">
        <f t="shared" si="2651"/>
        <v>0</v>
      </c>
      <c r="AB2844" s="91"/>
      <c r="AC2844" s="202">
        <f>SUM(AC2845:AC2846)</f>
        <v>0</v>
      </c>
      <c r="AD2844" s="207">
        <f>SUM(AD2845:AD2846)</f>
        <v>0</v>
      </c>
      <c r="AE2844" s="208">
        <f t="shared" si="2652"/>
        <v>0</v>
      </c>
      <c r="AF2844" s="209">
        <f>SUM(AF2845:AF2846)</f>
        <v>0</v>
      </c>
      <c r="AG2844" s="209">
        <f>SUM(AG2845:AG2846)</f>
        <v>0</v>
      </c>
      <c r="AH2844" s="210">
        <f t="shared" si="2653"/>
        <v>0</v>
      </c>
      <c r="AJ2844" s="203">
        <f t="shared" ref="AJ2844:AU2844" si="2665">SUM(AJ2845:AJ2846)</f>
        <v>0</v>
      </c>
      <c r="AK2844" s="205">
        <f t="shared" si="2665"/>
        <v>0</v>
      </c>
      <c r="AL2844" s="207">
        <f t="shared" si="2665"/>
        <v>0</v>
      </c>
      <c r="AM2844" s="205">
        <f t="shared" si="2665"/>
        <v>0</v>
      </c>
      <c r="AN2844" s="207">
        <f t="shared" si="2665"/>
        <v>0</v>
      </c>
      <c r="AO2844" s="205">
        <f t="shared" si="2665"/>
        <v>0</v>
      </c>
      <c r="AP2844" s="207">
        <f t="shared" si="2665"/>
        <v>0</v>
      </c>
      <c r="AQ2844" s="205">
        <f t="shared" si="2665"/>
        <v>0</v>
      </c>
      <c r="AR2844" s="207">
        <f t="shared" si="2665"/>
        <v>0</v>
      </c>
      <c r="AS2844" s="205">
        <f t="shared" si="2665"/>
        <v>0</v>
      </c>
      <c r="AT2844" s="207">
        <f t="shared" si="2665"/>
        <v>0</v>
      </c>
      <c r="AU2844" s="205">
        <f t="shared" si="2665"/>
        <v>0</v>
      </c>
      <c r="AV2844" s="205">
        <f t="shared" si="2628"/>
        <v>0</v>
      </c>
      <c r="AW2844" s="211">
        <f t="shared" si="2629"/>
        <v>0</v>
      </c>
      <c r="AY2844" s="205">
        <f t="shared" si="2630"/>
        <v>0</v>
      </c>
      <c r="AZ2844" s="205">
        <f t="shared" si="2631"/>
        <v>0</v>
      </c>
      <c r="BA2844" s="205">
        <f t="shared" si="2632"/>
        <v>0</v>
      </c>
      <c r="BB2844" s="205">
        <f t="shared" si="2633"/>
        <v>0</v>
      </c>
      <c r="BC2844" s="205">
        <f t="shared" si="2634"/>
        <v>0</v>
      </c>
      <c r="BD2844" s="205">
        <f t="shared" si="2635"/>
        <v>0</v>
      </c>
    </row>
    <row r="2845" spans="2:56" x14ac:dyDescent="0.3">
      <c r="B2845" s="201" t="s">
        <v>211</v>
      </c>
      <c r="C2845" s="255"/>
      <c r="D2845" s="256"/>
      <c r="E2845" s="182">
        <f t="shared" si="2645"/>
        <v>0</v>
      </c>
      <c r="F2845" s="255"/>
      <c r="G2845" s="256"/>
      <c r="H2845" s="182">
        <f t="shared" si="2646"/>
        <v>0</v>
      </c>
      <c r="I2845" s="255"/>
      <c r="J2845" s="257"/>
      <c r="K2845" s="184">
        <f t="shared" si="2647"/>
        <v>0</v>
      </c>
      <c r="L2845" s="255"/>
      <c r="M2845" s="257"/>
      <c r="N2845" s="258"/>
      <c r="O2845" s="255"/>
      <c r="P2845" s="258"/>
      <c r="Q2845" s="177">
        <f t="shared" si="2648"/>
        <v>0</v>
      </c>
      <c r="R2845" s="258"/>
      <c r="S2845" s="258"/>
      <c r="T2845" s="178">
        <f t="shared" si="2649"/>
        <v>0</v>
      </c>
      <c r="U2845" s="157"/>
      <c r="V2845" s="255"/>
      <c r="W2845" s="258"/>
      <c r="X2845" s="177">
        <f t="shared" si="2650"/>
        <v>0</v>
      </c>
      <c r="Y2845" s="258"/>
      <c r="Z2845" s="258"/>
      <c r="AA2845" s="178">
        <f t="shared" si="2651"/>
        <v>0</v>
      </c>
      <c r="AB2845" s="157"/>
      <c r="AC2845" s="255"/>
      <c r="AD2845" s="258"/>
      <c r="AE2845" s="177">
        <f t="shared" si="2652"/>
        <v>0</v>
      </c>
      <c r="AF2845" s="258"/>
      <c r="AG2845" s="258"/>
      <c r="AH2845" s="178">
        <f t="shared" si="2653"/>
        <v>0</v>
      </c>
      <c r="AJ2845" s="252"/>
      <c r="AK2845" s="253"/>
      <c r="AL2845" s="254"/>
      <c r="AM2845" s="253"/>
      <c r="AN2845" s="254"/>
      <c r="AO2845" s="253"/>
      <c r="AP2845" s="254"/>
      <c r="AQ2845" s="253"/>
      <c r="AR2845" s="254"/>
      <c r="AS2845" s="253"/>
      <c r="AT2845" s="254"/>
      <c r="AU2845" s="253"/>
      <c r="AV2845" s="163">
        <f t="shared" si="2628"/>
        <v>0</v>
      </c>
      <c r="AW2845" s="93">
        <f t="shared" si="2629"/>
        <v>0</v>
      </c>
      <c r="AY2845" s="163">
        <f t="shared" si="2630"/>
        <v>0</v>
      </c>
      <c r="AZ2845" s="163">
        <f t="shared" si="2631"/>
        <v>0</v>
      </c>
      <c r="BA2845" s="163">
        <f t="shared" si="2632"/>
        <v>0</v>
      </c>
      <c r="BB2845" s="163">
        <f t="shared" si="2633"/>
        <v>0</v>
      </c>
      <c r="BC2845" s="163">
        <f t="shared" si="2634"/>
        <v>0</v>
      </c>
      <c r="BD2845" s="163">
        <f t="shared" si="2635"/>
        <v>0</v>
      </c>
    </row>
    <row r="2846" spans="2:56" x14ac:dyDescent="0.3">
      <c r="B2846" s="201" t="s">
        <v>212</v>
      </c>
      <c r="C2846" s="255"/>
      <c r="D2846" s="256"/>
      <c r="E2846" s="182">
        <f t="shared" si="2645"/>
        <v>0</v>
      </c>
      <c r="F2846" s="255"/>
      <c r="G2846" s="256"/>
      <c r="H2846" s="182">
        <f t="shared" si="2646"/>
        <v>0</v>
      </c>
      <c r="I2846" s="255"/>
      <c r="J2846" s="257"/>
      <c r="K2846" s="184">
        <f t="shared" si="2647"/>
        <v>0</v>
      </c>
      <c r="L2846" s="255"/>
      <c r="M2846" s="257"/>
      <c r="N2846" s="258"/>
      <c r="O2846" s="255"/>
      <c r="P2846" s="258"/>
      <c r="Q2846" s="177">
        <f t="shared" si="2648"/>
        <v>0</v>
      </c>
      <c r="R2846" s="258"/>
      <c r="S2846" s="258"/>
      <c r="T2846" s="178">
        <f t="shared" si="2649"/>
        <v>0</v>
      </c>
      <c r="U2846" s="157"/>
      <c r="V2846" s="255"/>
      <c r="W2846" s="258"/>
      <c r="X2846" s="177">
        <f t="shared" si="2650"/>
        <v>0</v>
      </c>
      <c r="Y2846" s="258"/>
      <c r="Z2846" s="258"/>
      <c r="AA2846" s="178">
        <f t="shared" si="2651"/>
        <v>0</v>
      </c>
      <c r="AB2846" s="157"/>
      <c r="AC2846" s="255"/>
      <c r="AD2846" s="258"/>
      <c r="AE2846" s="177">
        <f t="shared" si="2652"/>
        <v>0</v>
      </c>
      <c r="AF2846" s="258"/>
      <c r="AG2846" s="258"/>
      <c r="AH2846" s="178">
        <f t="shared" si="2653"/>
        <v>0</v>
      </c>
      <c r="AJ2846" s="252"/>
      <c r="AK2846" s="253"/>
      <c r="AL2846" s="254"/>
      <c r="AM2846" s="253"/>
      <c r="AN2846" s="254"/>
      <c r="AO2846" s="253"/>
      <c r="AP2846" s="254"/>
      <c r="AQ2846" s="253"/>
      <c r="AR2846" s="254"/>
      <c r="AS2846" s="253"/>
      <c r="AT2846" s="254"/>
      <c r="AU2846" s="253"/>
      <c r="AV2846" s="163">
        <f t="shared" si="2628"/>
        <v>0</v>
      </c>
      <c r="AW2846" s="93">
        <f t="shared" si="2629"/>
        <v>0</v>
      </c>
      <c r="AY2846" s="163">
        <f t="shared" si="2630"/>
        <v>0</v>
      </c>
      <c r="AZ2846" s="163">
        <f t="shared" si="2631"/>
        <v>0</v>
      </c>
      <c r="BA2846" s="163">
        <f t="shared" si="2632"/>
        <v>0</v>
      </c>
      <c r="BB2846" s="163">
        <f t="shared" si="2633"/>
        <v>0</v>
      </c>
      <c r="BC2846" s="163">
        <f t="shared" si="2634"/>
        <v>0</v>
      </c>
      <c r="BD2846" s="163">
        <f t="shared" si="2635"/>
        <v>0</v>
      </c>
    </row>
    <row r="2847" spans="2:56" x14ac:dyDescent="0.3">
      <c r="B2847" s="179" t="s">
        <v>213</v>
      </c>
      <c r="C2847" s="202">
        <f>SUM(C2848)</f>
        <v>0</v>
      </c>
      <c r="D2847" s="203">
        <f>SUM(D2848)</f>
        <v>0</v>
      </c>
      <c r="E2847" s="204">
        <f t="shared" si="2645"/>
        <v>0</v>
      </c>
      <c r="F2847" s="202">
        <f>SUM(F2848)</f>
        <v>0</v>
      </c>
      <c r="G2847" s="203">
        <f>SUM(G2848)</f>
        <v>0</v>
      </c>
      <c r="H2847" s="204">
        <f t="shared" si="2646"/>
        <v>0</v>
      </c>
      <c r="I2847" s="202">
        <f>SUM(I2848)</f>
        <v>0</v>
      </c>
      <c r="J2847" s="205">
        <f>SUM(J2848)</f>
        <v>0</v>
      </c>
      <c r="K2847" s="206">
        <f t="shared" si="2647"/>
        <v>0</v>
      </c>
      <c r="L2847" s="202">
        <f>SUM(L2848)</f>
        <v>0</v>
      </c>
      <c r="M2847" s="205">
        <f>SUM(M2848)</f>
        <v>0</v>
      </c>
      <c r="N2847" s="207">
        <f>SUM(N2848)</f>
        <v>0</v>
      </c>
      <c r="O2847" s="202">
        <f>SUM(O2848)</f>
        <v>0</v>
      </c>
      <c r="P2847" s="207">
        <f>SUM(P2848)</f>
        <v>0</v>
      </c>
      <c r="Q2847" s="208">
        <f t="shared" si="2648"/>
        <v>0</v>
      </c>
      <c r="R2847" s="209">
        <f>SUM(R2848)</f>
        <v>0</v>
      </c>
      <c r="S2847" s="209">
        <f>SUM(S2848)</f>
        <v>0</v>
      </c>
      <c r="T2847" s="210">
        <f t="shared" si="2649"/>
        <v>0</v>
      </c>
      <c r="U2847" s="91"/>
      <c r="V2847" s="202">
        <f>SUM(V2848)</f>
        <v>0</v>
      </c>
      <c r="W2847" s="207">
        <f>SUM(W2848)</f>
        <v>0</v>
      </c>
      <c r="X2847" s="208">
        <f t="shared" si="2650"/>
        <v>0</v>
      </c>
      <c r="Y2847" s="209">
        <f>SUM(Y2848)</f>
        <v>0</v>
      </c>
      <c r="Z2847" s="209">
        <f>SUM(Z2848)</f>
        <v>0</v>
      </c>
      <c r="AA2847" s="210">
        <f t="shared" si="2651"/>
        <v>0</v>
      </c>
      <c r="AB2847" s="91"/>
      <c r="AC2847" s="202">
        <f>SUM(AC2848)</f>
        <v>0</v>
      </c>
      <c r="AD2847" s="207">
        <f>SUM(AD2848)</f>
        <v>0</v>
      </c>
      <c r="AE2847" s="208">
        <f t="shared" si="2652"/>
        <v>0</v>
      </c>
      <c r="AF2847" s="209">
        <f>SUM(AF2848)</f>
        <v>0</v>
      </c>
      <c r="AG2847" s="209">
        <f>SUM(AG2848)</f>
        <v>0</v>
      </c>
      <c r="AH2847" s="210">
        <f t="shared" si="2653"/>
        <v>0</v>
      </c>
      <c r="AJ2847" s="203">
        <f t="shared" ref="AJ2847:AU2847" si="2666">SUM(AJ2848)</f>
        <v>0</v>
      </c>
      <c r="AK2847" s="205">
        <f t="shared" si="2666"/>
        <v>0</v>
      </c>
      <c r="AL2847" s="207">
        <f t="shared" si="2666"/>
        <v>0</v>
      </c>
      <c r="AM2847" s="205">
        <f t="shared" si="2666"/>
        <v>0</v>
      </c>
      <c r="AN2847" s="207">
        <f t="shared" si="2666"/>
        <v>0</v>
      </c>
      <c r="AO2847" s="205">
        <f t="shared" si="2666"/>
        <v>0</v>
      </c>
      <c r="AP2847" s="207">
        <f t="shared" si="2666"/>
        <v>0</v>
      </c>
      <c r="AQ2847" s="205">
        <f t="shared" si="2666"/>
        <v>0</v>
      </c>
      <c r="AR2847" s="207">
        <f t="shared" si="2666"/>
        <v>0</v>
      </c>
      <c r="AS2847" s="205">
        <f t="shared" si="2666"/>
        <v>0</v>
      </c>
      <c r="AT2847" s="207">
        <f t="shared" si="2666"/>
        <v>0</v>
      </c>
      <c r="AU2847" s="205">
        <f t="shared" si="2666"/>
        <v>0</v>
      </c>
      <c r="AV2847" s="205">
        <f t="shared" si="2628"/>
        <v>0</v>
      </c>
      <c r="AW2847" s="211">
        <f t="shared" si="2629"/>
        <v>0</v>
      </c>
      <c r="AY2847" s="205">
        <f t="shared" si="2630"/>
        <v>0</v>
      </c>
      <c r="AZ2847" s="205">
        <f t="shared" si="2631"/>
        <v>0</v>
      </c>
      <c r="BA2847" s="205">
        <f t="shared" si="2632"/>
        <v>0</v>
      </c>
      <c r="BB2847" s="205">
        <f t="shared" si="2633"/>
        <v>0</v>
      </c>
      <c r="BC2847" s="205">
        <f t="shared" si="2634"/>
        <v>0</v>
      </c>
      <c r="BD2847" s="205">
        <f t="shared" si="2635"/>
        <v>0</v>
      </c>
    </row>
    <row r="2848" spans="2:56" x14ac:dyDescent="0.3">
      <c r="B2848" s="201" t="s">
        <v>105</v>
      </c>
      <c r="C2848" s="255"/>
      <c r="D2848" s="256"/>
      <c r="E2848" s="182">
        <f t="shared" si="2645"/>
        <v>0</v>
      </c>
      <c r="F2848" s="255"/>
      <c r="G2848" s="256"/>
      <c r="H2848" s="182">
        <f t="shared" si="2646"/>
        <v>0</v>
      </c>
      <c r="I2848" s="255"/>
      <c r="J2848" s="257"/>
      <c r="K2848" s="184">
        <f t="shared" si="2647"/>
        <v>0</v>
      </c>
      <c r="L2848" s="255"/>
      <c r="M2848" s="257"/>
      <c r="N2848" s="258"/>
      <c r="O2848" s="255"/>
      <c r="P2848" s="258"/>
      <c r="Q2848" s="177">
        <f t="shared" si="2648"/>
        <v>0</v>
      </c>
      <c r="R2848" s="258"/>
      <c r="S2848" s="258"/>
      <c r="T2848" s="178">
        <f t="shared" si="2649"/>
        <v>0</v>
      </c>
      <c r="U2848" s="157"/>
      <c r="V2848" s="255"/>
      <c r="W2848" s="258"/>
      <c r="X2848" s="177">
        <f t="shared" si="2650"/>
        <v>0</v>
      </c>
      <c r="Y2848" s="258"/>
      <c r="Z2848" s="258"/>
      <c r="AA2848" s="178">
        <f t="shared" si="2651"/>
        <v>0</v>
      </c>
      <c r="AB2848" s="157"/>
      <c r="AC2848" s="255"/>
      <c r="AD2848" s="258"/>
      <c r="AE2848" s="177">
        <f t="shared" si="2652"/>
        <v>0</v>
      </c>
      <c r="AF2848" s="258"/>
      <c r="AG2848" s="258"/>
      <c r="AH2848" s="178">
        <f t="shared" si="2653"/>
        <v>0</v>
      </c>
      <c r="AJ2848" s="252"/>
      <c r="AK2848" s="253"/>
      <c r="AL2848" s="254"/>
      <c r="AM2848" s="253"/>
      <c r="AN2848" s="254"/>
      <c r="AO2848" s="253"/>
      <c r="AP2848" s="254"/>
      <c r="AQ2848" s="253"/>
      <c r="AR2848" s="254"/>
      <c r="AS2848" s="253"/>
      <c r="AT2848" s="254"/>
      <c r="AU2848" s="253"/>
      <c r="AV2848" s="163">
        <f t="shared" si="2628"/>
        <v>0</v>
      </c>
      <c r="AW2848" s="93">
        <f t="shared" si="2629"/>
        <v>0</v>
      </c>
      <c r="AY2848" s="163">
        <f t="shared" si="2630"/>
        <v>0</v>
      </c>
      <c r="AZ2848" s="163">
        <f t="shared" si="2631"/>
        <v>0</v>
      </c>
      <c r="BA2848" s="163">
        <f t="shared" si="2632"/>
        <v>0</v>
      </c>
      <c r="BB2848" s="163">
        <f t="shared" si="2633"/>
        <v>0</v>
      </c>
      <c r="BC2848" s="163">
        <f t="shared" si="2634"/>
        <v>0</v>
      </c>
      <c r="BD2848" s="163">
        <f t="shared" si="2635"/>
        <v>0</v>
      </c>
    </row>
    <row r="2849" spans="2:56" x14ac:dyDescent="0.3">
      <c r="B2849" s="176" t="s">
        <v>214</v>
      </c>
      <c r="C2849" s="202">
        <f>SUM(C2850,C2854)</f>
        <v>10000</v>
      </c>
      <c r="D2849" s="203">
        <f>SUM(D2850,D2854)</f>
        <v>0</v>
      </c>
      <c r="E2849" s="204">
        <f t="shared" si="2645"/>
        <v>0</v>
      </c>
      <c r="F2849" s="202">
        <f>SUM(F2850,F2854)</f>
        <v>0</v>
      </c>
      <c r="G2849" s="203">
        <f>SUM(G2850,G2854)</f>
        <v>0</v>
      </c>
      <c r="H2849" s="204">
        <f t="shared" si="2646"/>
        <v>0</v>
      </c>
      <c r="I2849" s="202">
        <f>SUM(I2850,I2854)</f>
        <v>0</v>
      </c>
      <c r="J2849" s="205">
        <f>SUM(J2850,J2854)</f>
        <v>0</v>
      </c>
      <c r="K2849" s="206">
        <f t="shared" si="2647"/>
        <v>0</v>
      </c>
      <c r="L2849" s="202">
        <f>SUM(L2850,L2854)</f>
        <v>0</v>
      </c>
      <c r="M2849" s="205">
        <f>SUM(M2850,M2854)</f>
        <v>0</v>
      </c>
      <c r="N2849" s="207">
        <f>SUM(N2850,N2854)</f>
        <v>0</v>
      </c>
      <c r="O2849" s="202">
        <f>SUM(O2850,O2854)</f>
        <v>0</v>
      </c>
      <c r="P2849" s="207">
        <f>SUM(P2850,P2854)</f>
        <v>0</v>
      </c>
      <c r="Q2849" s="208">
        <f t="shared" si="2648"/>
        <v>0</v>
      </c>
      <c r="R2849" s="209">
        <f>SUM(R2850,R2854)</f>
        <v>0</v>
      </c>
      <c r="S2849" s="209">
        <f>SUM(S2850,S2854)</f>
        <v>0</v>
      </c>
      <c r="T2849" s="210">
        <f t="shared" si="2649"/>
        <v>0</v>
      </c>
      <c r="U2849" s="91"/>
      <c r="V2849" s="202">
        <f>SUM(V2850,V2854)</f>
        <v>0</v>
      </c>
      <c r="W2849" s="207">
        <f>SUM(W2850,W2854)</f>
        <v>0</v>
      </c>
      <c r="X2849" s="208">
        <f t="shared" si="2650"/>
        <v>0</v>
      </c>
      <c r="Y2849" s="209">
        <f>SUM(Y2850,Y2854)</f>
        <v>0</v>
      </c>
      <c r="Z2849" s="209">
        <f>SUM(Z2850,Z2854)</f>
        <v>0</v>
      </c>
      <c r="AA2849" s="210">
        <f t="shared" si="2651"/>
        <v>0</v>
      </c>
      <c r="AB2849" s="91"/>
      <c r="AC2849" s="202">
        <f>SUM(AC2850,AC2854)</f>
        <v>0</v>
      </c>
      <c r="AD2849" s="207">
        <f>SUM(AD2850,AD2854)</f>
        <v>0</v>
      </c>
      <c r="AE2849" s="208">
        <f t="shared" si="2652"/>
        <v>0</v>
      </c>
      <c r="AF2849" s="209">
        <f>SUM(AF2850,AF2854)</f>
        <v>0</v>
      </c>
      <c r="AG2849" s="209">
        <f>SUM(AG2850,AG2854)</f>
        <v>0</v>
      </c>
      <c r="AH2849" s="210">
        <f t="shared" si="2653"/>
        <v>0</v>
      </c>
      <c r="AJ2849" s="203">
        <f t="shared" ref="AJ2849:AU2849" si="2667">SUM(AJ2850,AJ2854)</f>
        <v>0</v>
      </c>
      <c r="AK2849" s="205">
        <f t="shared" si="2667"/>
        <v>0</v>
      </c>
      <c r="AL2849" s="207">
        <f t="shared" si="2667"/>
        <v>0</v>
      </c>
      <c r="AM2849" s="205">
        <f t="shared" si="2667"/>
        <v>0</v>
      </c>
      <c r="AN2849" s="207">
        <f t="shared" si="2667"/>
        <v>0</v>
      </c>
      <c r="AO2849" s="205">
        <f t="shared" si="2667"/>
        <v>0</v>
      </c>
      <c r="AP2849" s="207">
        <f t="shared" si="2667"/>
        <v>0</v>
      </c>
      <c r="AQ2849" s="205">
        <f t="shared" si="2667"/>
        <v>0</v>
      </c>
      <c r="AR2849" s="207">
        <f t="shared" si="2667"/>
        <v>0</v>
      </c>
      <c r="AS2849" s="205">
        <f t="shared" si="2667"/>
        <v>0</v>
      </c>
      <c r="AT2849" s="207">
        <f t="shared" si="2667"/>
        <v>0</v>
      </c>
      <c r="AU2849" s="205">
        <f t="shared" si="2667"/>
        <v>0</v>
      </c>
      <c r="AV2849" s="205">
        <f t="shared" si="2628"/>
        <v>0</v>
      </c>
      <c r="AW2849" s="211">
        <f t="shared" si="2629"/>
        <v>0</v>
      </c>
      <c r="AY2849" s="205">
        <f t="shared" si="2630"/>
        <v>0</v>
      </c>
      <c r="AZ2849" s="205">
        <f t="shared" si="2631"/>
        <v>0</v>
      </c>
      <c r="BA2849" s="205">
        <f t="shared" si="2632"/>
        <v>0</v>
      </c>
      <c r="BB2849" s="205">
        <f t="shared" si="2633"/>
        <v>0</v>
      </c>
      <c r="BC2849" s="205">
        <f t="shared" si="2634"/>
        <v>0</v>
      </c>
      <c r="BD2849" s="205">
        <f t="shared" si="2635"/>
        <v>0</v>
      </c>
    </row>
    <row r="2850" spans="2:56" x14ac:dyDescent="0.3">
      <c r="B2850" s="179" t="s">
        <v>215</v>
      </c>
      <c r="C2850" s="202">
        <f>SUM(C2851:C2853)</f>
        <v>0</v>
      </c>
      <c r="D2850" s="203">
        <f>SUM(D2851:D2853)</f>
        <v>0</v>
      </c>
      <c r="E2850" s="204">
        <f t="shared" si="2645"/>
        <v>0</v>
      </c>
      <c r="F2850" s="202">
        <f>SUM(F2851:F2853)</f>
        <v>0</v>
      </c>
      <c r="G2850" s="203">
        <f>SUM(G2851:G2853)</f>
        <v>0</v>
      </c>
      <c r="H2850" s="204">
        <f t="shared" si="2646"/>
        <v>0</v>
      </c>
      <c r="I2850" s="202">
        <f>SUM(I2851:I2853)</f>
        <v>0</v>
      </c>
      <c r="J2850" s="205">
        <f>SUM(J2851:J2853)</f>
        <v>0</v>
      </c>
      <c r="K2850" s="206">
        <f t="shared" si="2647"/>
        <v>0</v>
      </c>
      <c r="L2850" s="202">
        <f>SUM(L2851:L2853)</f>
        <v>0</v>
      </c>
      <c r="M2850" s="205">
        <f>SUM(M2851:M2853)</f>
        <v>0</v>
      </c>
      <c r="N2850" s="207">
        <f>SUM(N2851:N2853)</f>
        <v>0</v>
      </c>
      <c r="O2850" s="202">
        <f>SUM(O2851:O2853)</f>
        <v>0</v>
      </c>
      <c r="P2850" s="207">
        <f>SUM(P2851:P2853)</f>
        <v>0</v>
      </c>
      <c r="Q2850" s="208">
        <f t="shared" si="2648"/>
        <v>0</v>
      </c>
      <c r="R2850" s="209">
        <f>SUM(R2851:R2853)</f>
        <v>0</v>
      </c>
      <c r="S2850" s="209">
        <f>SUM(S2851:S2853)</f>
        <v>0</v>
      </c>
      <c r="T2850" s="210">
        <f t="shared" si="2649"/>
        <v>0</v>
      </c>
      <c r="U2850" s="91"/>
      <c r="V2850" s="202">
        <f>SUM(V2851:V2853)</f>
        <v>0</v>
      </c>
      <c r="W2850" s="207">
        <f>SUM(W2851:W2853)</f>
        <v>0</v>
      </c>
      <c r="X2850" s="208">
        <f t="shared" si="2650"/>
        <v>0</v>
      </c>
      <c r="Y2850" s="209">
        <f>SUM(Y2851:Y2853)</f>
        <v>0</v>
      </c>
      <c r="Z2850" s="209">
        <f>SUM(Z2851:Z2853)</f>
        <v>0</v>
      </c>
      <c r="AA2850" s="210">
        <f t="shared" si="2651"/>
        <v>0</v>
      </c>
      <c r="AB2850" s="91"/>
      <c r="AC2850" s="202">
        <f>SUM(AC2851:AC2853)</f>
        <v>0</v>
      </c>
      <c r="AD2850" s="207">
        <f>SUM(AD2851:AD2853)</f>
        <v>0</v>
      </c>
      <c r="AE2850" s="208">
        <f t="shared" si="2652"/>
        <v>0</v>
      </c>
      <c r="AF2850" s="209">
        <f>SUM(AF2851:AF2853)</f>
        <v>0</v>
      </c>
      <c r="AG2850" s="209">
        <f>SUM(AG2851:AG2853)</f>
        <v>0</v>
      </c>
      <c r="AH2850" s="210">
        <f t="shared" si="2653"/>
        <v>0</v>
      </c>
      <c r="AJ2850" s="203">
        <f t="shared" ref="AJ2850:AU2850" si="2668">SUM(AJ2851:AJ2853)</f>
        <v>0</v>
      </c>
      <c r="AK2850" s="205">
        <f t="shared" si="2668"/>
        <v>0</v>
      </c>
      <c r="AL2850" s="207">
        <f t="shared" si="2668"/>
        <v>0</v>
      </c>
      <c r="AM2850" s="205">
        <f t="shared" si="2668"/>
        <v>0</v>
      </c>
      <c r="AN2850" s="207">
        <f t="shared" si="2668"/>
        <v>0</v>
      </c>
      <c r="AO2850" s="205">
        <f t="shared" si="2668"/>
        <v>0</v>
      </c>
      <c r="AP2850" s="207">
        <f t="shared" si="2668"/>
        <v>0</v>
      </c>
      <c r="AQ2850" s="205">
        <f t="shared" si="2668"/>
        <v>0</v>
      </c>
      <c r="AR2850" s="207">
        <f t="shared" si="2668"/>
        <v>0</v>
      </c>
      <c r="AS2850" s="205">
        <f t="shared" si="2668"/>
        <v>0</v>
      </c>
      <c r="AT2850" s="207">
        <f t="shared" si="2668"/>
        <v>0</v>
      </c>
      <c r="AU2850" s="205">
        <f t="shared" si="2668"/>
        <v>0</v>
      </c>
      <c r="AV2850" s="205">
        <f t="shared" si="2628"/>
        <v>0</v>
      </c>
      <c r="AW2850" s="211">
        <f t="shared" si="2629"/>
        <v>0</v>
      </c>
      <c r="AY2850" s="205">
        <f t="shared" si="2630"/>
        <v>0</v>
      </c>
      <c r="AZ2850" s="205">
        <f t="shared" si="2631"/>
        <v>0</v>
      </c>
      <c r="BA2850" s="205">
        <f t="shared" si="2632"/>
        <v>0</v>
      </c>
      <c r="BB2850" s="205">
        <f t="shared" si="2633"/>
        <v>0</v>
      </c>
      <c r="BC2850" s="205">
        <f t="shared" si="2634"/>
        <v>0</v>
      </c>
      <c r="BD2850" s="205">
        <f t="shared" si="2635"/>
        <v>0</v>
      </c>
    </row>
    <row r="2851" spans="2:56" x14ac:dyDescent="0.3">
      <c r="B2851" s="201" t="s">
        <v>216</v>
      </c>
      <c r="C2851" s="255"/>
      <c r="D2851" s="256"/>
      <c r="E2851" s="182">
        <f t="shared" si="2645"/>
        <v>0</v>
      </c>
      <c r="F2851" s="255"/>
      <c r="G2851" s="256"/>
      <c r="H2851" s="182">
        <f t="shared" si="2646"/>
        <v>0</v>
      </c>
      <c r="I2851" s="255"/>
      <c r="J2851" s="257"/>
      <c r="K2851" s="184">
        <f t="shared" si="2647"/>
        <v>0</v>
      </c>
      <c r="L2851" s="255"/>
      <c r="M2851" s="257"/>
      <c r="N2851" s="258"/>
      <c r="O2851" s="255"/>
      <c r="P2851" s="258"/>
      <c r="Q2851" s="177">
        <f t="shared" si="2648"/>
        <v>0</v>
      </c>
      <c r="R2851" s="258"/>
      <c r="S2851" s="258"/>
      <c r="T2851" s="178">
        <f t="shared" si="2649"/>
        <v>0</v>
      </c>
      <c r="U2851" s="157"/>
      <c r="V2851" s="255"/>
      <c r="W2851" s="258"/>
      <c r="X2851" s="177">
        <f t="shared" si="2650"/>
        <v>0</v>
      </c>
      <c r="Y2851" s="258"/>
      <c r="Z2851" s="258"/>
      <c r="AA2851" s="178">
        <f t="shared" si="2651"/>
        <v>0</v>
      </c>
      <c r="AB2851" s="157"/>
      <c r="AC2851" s="255"/>
      <c r="AD2851" s="258"/>
      <c r="AE2851" s="177">
        <f t="shared" si="2652"/>
        <v>0</v>
      </c>
      <c r="AF2851" s="258"/>
      <c r="AG2851" s="258"/>
      <c r="AH2851" s="178">
        <f t="shared" si="2653"/>
        <v>0</v>
      </c>
      <c r="AJ2851" s="252"/>
      <c r="AK2851" s="253"/>
      <c r="AL2851" s="254"/>
      <c r="AM2851" s="253"/>
      <c r="AN2851" s="254"/>
      <c r="AO2851" s="253"/>
      <c r="AP2851" s="254"/>
      <c r="AQ2851" s="253"/>
      <c r="AR2851" s="254"/>
      <c r="AS2851" s="253"/>
      <c r="AT2851" s="254"/>
      <c r="AU2851" s="253"/>
      <c r="AV2851" s="163">
        <f t="shared" si="2628"/>
        <v>0</v>
      </c>
      <c r="AW2851" s="93">
        <f t="shared" si="2629"/>
        <v>0</v>
      </c>
      <c r="AY2851" s="163">
        <f t="shared" si="2630"/>
        <v>0</v>
      </c>
      <c r="AZ2851" s="163">
        <f t="shared" si="2631"/>
        <v>0</v>
      </c>
      <c r="BA2851" s="163">
        <f t="shared" si="2632"/>
        <v>0</v>
      </c>
      <c r="BB2851" s="163">
        <f t="shared" si="2633"/>
        <v>0</v>
      </c>
      <c r="BC2851" s="163">
        <f t="shared" si="2634"/>
        <v>0</v>
      </c>
      <c r="BD2851" s="163">
        <f t="shared" si="2635"/>
        <v>0</v>
      </c>
    </row>
    <row r="2852" spans="2:56" x14ac:dyDescent="0.3">
      <c r="B2852" s="201" t="s">
        <v>217</v>
      </c>
      <c r="C2852" s="255"/>
      <c r="D2852" s="256"/>
      <c r="E2852" s="182">
        <f t="shared" si="2645"/>
        <v>0</v>
      </c>
      <c r="F2852" s="255"/>
      <c r="G2852" s="256"/>
      <c r="H2852" s="182">
        <f t="shared" si="2646"/>
        <v>0</v>
      </c>
      <c r="I2852" s="255"/>
      <c r="J2852" s="257"/>
      <c r="K2852" s="184">
        <f t="shared" si="2647"/>
        <v>0</v>
      </c>
      <c r="L2852" s="255"/>
      <c r="M2852" s="257"/>
      <c r="N2852" s="258"/>
      <c r="O2852" s="255"/>
      <c r="P2852" s="258"/>
      <c r="Q2852" s="177">
        <f t="shared" si="2648"/>
        <v>0</v>
      </c>
      <c r="R2852" s="258"/>
      <c r="S2852" s="258"/>
      <c r="T2852" s="178">
        <f t="shared" si="2649"/>
        <v>0</v>
      </c>
      <c r="U2852" s="157"/>
      <c r="V2852" s="255"/>
      <c r="W2852" s="258"/>
      <c r="X2852" s="177">
        <f t="shared" si="2650"/>
        <v>0</v>
      </c>
      <c r="Y2852" s="258"/>
      <c r="Z2852" s="258"/>
      <c r="AA2852" s="178">
        <f t="shared" si="2651"/>
        <v>0</v>
      </c>
      <c r="AB2852" s="157"/>
      <c r="AC2852" s="255"/>
      <c r="AD2852" s="258"/>
      <c r="AE2852" s="177">
        <f t="shared" si="2652"/>
        <v>0</v>
      </c>
      <c r="AF2852" s="258"/>
      <c r="AG2852" s="258"/>
      <c r="AH2852" s="178">
        <f t="shared" si="2653"/>
        <v>0</v>
      </c>
      <c r="AJ2852" s="252"/>
      <c r="AK2852" s="253"/>
      <c r="AL2852" s="254"/>
      <c r="AM2852" s="253"/>
      <c r="AN2852" s="254"/>
      <c r="AO2852" s="253"/>
      <c r="AP2852" s="254"/>
      <c r="AQ2852" s="253"/>
      <c r="AR2852" s="254"/>
      <c r="AS2852" s="253"/>
      <c r="AT2852" s="254"/>
      <c r="AU2852" s="253"/>
      <c r="AV2852" s="163">
        <f t="shared" si="2628"/>
        <v>0</v>
      </c>
      <c r="AW2852" s="93">
        <f t="shared" si="2629"/>
        <v>0</v>
      </c>
      <c r="AY2852" s="163">
        <f t="shared" si="2630"/>
        <v>0</v>
      </c>
      <c r="AZ2852" s="163">
        <f t="shared" si="2631"/>
        <v>0</v>
      </c>
      <c r="BA2852" s="163">
        <f t="shared" si="2632"/>
        <v>0</v>
      </c>
      <c r="BB2852" s="163">
        <f t="shared" si="2633"/>
        <v>0</v>
      </c>
      <c r="BC2852" s="163">
        <f t="shared" si="2634"/>
        <v>0</v>
      </c>
      <c r="BD2852" s="163">
        <f t="shared" si="2635"/>
        <v>0</v>
      </c>
    </row>
    <row r="2853" spans="2:56" x14ac:dyDescent="0.3">
      <c r="B2853" s="201" t="s">
        <v>218</v>
      </c>
      <c r="C2853" s="255"/>
      <c r="D2853" s="256"/>
      <c r="E2853" s="182">
        <f t="shared" si="2645"/>
        <v>0</v>
      </c>
      <c r="F2853" s="255"/>
      <c r="G2853" s="256"/>
      <c r="H2853" s="182">
        <f t="shared" si="2646"/>
        <v>0</v>
      </c>
      <c r="I2853" s="255"/>
      <c r="J2853" s="257"/>
      <c r="K2853" s="184">
        <f t="shared" si="2647"/>
        <v>0</v>
      </c>
      <c r="L2853" s="255"/>
      <c r="M2853" s="257"/>
      <c r="N2853" s="258"/>
      <c r="O2853" s="255"/>
      <c r="P2853" s="258"/>
      <c r="Q2853" s="177">
        <f t="shared" si="2648"/>
        <v>0</v>
      </c>
      <c r="R2853" s="258"/>
      <c r="S2853" s="258"/>
      <c r="T2853" s="178">
        <f t="shared" si="2649"/>
        <v>0</v>
      </c>
      <c r="U2853" s="157"/>
      <c r="V2853" s="255"/>
      <c r="W2853" s="258"/>
      <c r="X2853" s="177">
        <f t="shared" si="2650"/>
        <v>0</v>
      </c>
      <c r="Y2853" s="258"/>
      <c r="Z2853" s="258"/>
      <c r="AA2853" s="178">
        <f t="shared" si="2651"/>
        <v>0</v>
      </c>
      <c r="AB2853" s="157"/>
      <c r="AC2853" s="255"/>
      <c r="AD2853" s="258"/>
      <c r="AE2853" s="177">
        <f t="shared" si="2652"/>
        <v>0</v>
      </c>
      <c r="AF2853" s="258"/>
      <c r="AG2853" s="258"/>
      <c r="AH2853" s="178">
        <f t="shared" si="2653"/>
        <v>0</v>
      </c>
      <c r="AJ2853" s="252"/>
      <c r="AK2853" s="253"/>
      <c r="AL2853" s="254"/>
      <c r="AM2853" s="253"/>
      <c r="AN2853" s="254"/>
      <c r="AO2853" s="253"/>
      <c r="AP2853" s="254"/>
      <c r="AQ2853" s="253"/>
      <c r="AR2853" s="254"/>
      <c r="AS2853" s="253"/>
      <c r="AT2853" s="254"/>
      <c r="AU2853" s="253"/>
      <c r="AV2853" s="163">
        <f t="shared" si="2628"/>
        <v>0</v>
      </c>
      <c r="AW2853" s="93">
        <f t="shared" si="2629"/>
        <v>0</v>
      </c>
      <c r="AY2853" s="163">
        <f t="shared" si="2630"/>
        <v>0</v>
      </c>
      <c r="AZ2853" s="163">
        <f t="shared" si="2631"/>
        <v>0</v>
      </c>
      <c r="BA2853" s="163">
        <f t="shared" si="2632"/>
        <v>0</v>
      </c>
      <c r="BB2853" s="163">
        <f t="shared" si="2633"/>
        <v>0</v>
      </c>
      <c r="BC2853" s="163">
        <f t="shared" si="2634"/>
        <v>0</v>
      </c>
      <c r="BD2853" s="163">
        <f t="shared" si="2635"/>
        <v>0</v>
      </c>
    </row>
    <row r="2854" spans="2:56" x14ac:dyDescent="0.3">
      <c r="B2854" s="179" t="s">
        <v>219</v>
      </c>
      <c r="C2854" s="202">
        <f>SUM(C2855:C2861)</f>
        <v>10000</v>
      </c>
      <c r="D2854" s="203">
        <f>SUM(D2855:D2861)</f>
        <v>0</v>
      </c>
      <c r="E2854" s="204">
        <f t="shared" si="2645"/>
        <v>0</v>
      </c>
      <c r="F2854" s="202">
        <f>SUM(F2855:F2861)</f>
        <v>0</v>
      </c>
      <c r="G2854" s="203">
        <f>SUM(G2855:G2861)</f>
        <v>0</v>
      </c>
      <c r="H2854" s="204">
        <f t="shared" si="2646"/>
        <v>0</v>
      </c>
      <c r="I2854" s="202">
        <f>SUM(I2855:I2861)</f>
        <v>0</v>
      </c>
      <c r="J2854" s="205">
        <f>SUM(J2855:J2861)</f>
        <v>0</v>
      </c>
      <c r="K2854" s="206">
        <f t="shared" si="2647"/>
        <v>0</v>
      </c>
      <c r="L2854" s="202">
        <f>SUM(L2855:L2861)</f>
        <v>0</v>
      </c>
      <c r="M2854" s="205">
        <f>SUM(M2855:M2861)</f>
        <v>0</v>
      </c>
      <c r="N2854" s="207">
        <f>SUM(N2855:N2861)</f>
        <v>0</v>
      </c>
      <c r="O2854" s="202">
        <f>SUM(O2855:O2861)</f>
        <v>0</v>
      </c>
      <c r="P2854" s="207">
        <f>SUM(P2855:P2861)</f>
        <v>0</v>
      </c>
      <c r="Q2854" s="208">
        <f t="shared" si="2648"/>
        <v>0</v>
      </c>
      <c r="R2854" s="209">
        <f>SUM(R2855:R2861)</f>
        <v>0</v>
      </c>
      <c r="S2854" s="209">
        <f>SUM(S2855:S2861)</f>
        <v>0</v>
      </c>
      <c r="T2854" s="210">
        <f t="shared" si="2649"/>
        <v>0</v>
      </c>
      <c r="U2854" s="91"/>
      <c r="V2854" s="202">
        <f>SUM(V2855:V2861)</f>
        <v>0</v>
      </c>
      <c r="W2854" s="207">
        <f>SUM(W2855:W2861)</f>
        <v>0</v>
      </c>
      <c r="X2854" s="208">
        <f t="shared" si="2650"/>
        <v>0</v>
      </c>
      <c r="Y2854" s="209">
        <f>SUM(Y2855:Y2861)</f>
        <v>0</v>
      </c>
      <c r="Z2854" s="209">
        <f>SUM(Z2855:Z2861)</f>
        <v>0</v>
      </c>
      <c r="AA2854" s="210">
        <f t="shared" si="2651"/>
        <v>0</v>
      </c>
      <c r="AB2854" s="91"/>
      <c r="AC2854" s="202">
        <f>SUM(AC2855:AC2861)</f>
        <v>0</v>
      </c>
      <c r="AD2854" s="207">
        <f>SUM(AD2855:AD2861)</f>
        <v>0</v>
      </c>
      <c r="AE2854" s="208">
        <f t="shared" si="2652"/>
        <v>0</v>
      </c>
      <c r="AF2854" s="209">
        <f>SUM(AF2855:AF2861)</f>
        <v>0</v>
      </c>
      <c r="AG2854" s="209">
        <f>SUM(AG2855:AG2861)</f>
        <v>0</v>
      </c>
      <c r="AH2854" s="210">
        <f t="shared" si="2653"/>
        <v>0</v>
      </c>
      <c r="AJ2854" s="203">
        <f t="shared" ref="AJ2854:AU2854" si="2669">SUM(AJ2855:AJ2861)</f>
        <v>0</v>
      </c>
      <c r="AK2854" s="205">
        <f t="shared" si="2669"/>
        <v>0</v>
      </c>
      <c r="AL2854" s="207">
        <f t="shared" si="2669"/>
        <v>0</v>
      </c>
      <c r="AM2854" s="205">
        <f t="shared" si="2669"/>
        <v>0</v>
      </c>
      <c r="AN2854" s="207">
        <f t="shared" si="2669"/>
        <v>0</v>
      </c>
      <c r="AO2854" s="205">
        <f t="shared" si="2669"/>
        <v>0</v>
      </c>
      <c r="AP2854" s="207">
        <f t="shared" si="2669"/>
        <v>0</v>
      </c>
      <c r="AQ2854" s="205">
        <f t="shared" si="2669"/>
        <v>0</v>
      </c>
      <c r="AR2854" s="207">
        <f t="shared" si="2669"/>
        <v>0</v>
      </c>
      <c r="AS2854" s="205">
        <f t="shared" si="2669"/>
        <v>0</v>
      </c>
      <c r="AT2854" s="207">
        <f t="shared" si="2669"/>
        <v>0</v>
      </c>
      <c r="AU2854" s="205">
        <f t="shared" si="2669"/>
        <v>0</v>
      </c>
      <c r="AV2854" s="205">
        <f t="shared" si="2628"/>
        <v>0</v>
      </c>
      <c r="AW2854" s="211">
        <f t="shared" si="2629"/>
        <v>0</v>
      </c>
      <c r="AY2854" s="205">
        <f t="shared" si="2630"/>
        <v>0</v>
      </c>
      <c r="AZ2854" s="205">
        <f t="shared" si="2631"/>
        <v>0</v>
      </c>
      <c r="BA2854" s="205">
        <f t="shared" si="2632"/>
        <v>0</v>
      </c>
      <c r="BB2854" s="205">
        <f t="shared" si="2633"/>
        <v>0</v>
      </c>
      <c r="BC2854" s="205">
        <f t="shared" si="2634"/>
        <v>0</v>
      </c>
      <c r="BD2854" s="205">
        <f t="shared" si="2635"/>
        <v>0</v>
      </c>
    </row>
    <row r="2855" spans="2:56" x14ac:dyDescent="0.3">
      <c r="B2855" s="201" t="s">
        <v>220</v>
      </c>
      <c r="C2855" s="255">
        <v>0</v>
      </c>
      <c r="D2855" s="256">
        <v>0</v>
      </c>
      <c r="E2855" s="182">
        <f t="shared" si="2645"/>
        <v>0</v>
      </c>
      <c r="F2855" s="255">
        <v>0</v>
      </c>
      <c r="G2855" s="256">
        <v>0</v>
      </c>
      <c r="H2855" s="182">
        <f t="shared" si="2646"/>
        <v>0</v>
      </c>
      <c r="I2855" s="255"/>
      <c r="J2855" s="257"/>
      <c r="K2855" s="184">
        <f t="shared" si="2647"/>
        <v>0</v>
      </c>
      <c r="L2855" s="255"/>
      <c r="M2855" s="257"/>
      <c r="N2855" s="258"/>
      <c r="O2855" s="255"/>
      <c r="P2855" s="258"/>
      <c r="Q2855" s="177">
        <f t="shared" si="2648"/>
        <v>0</v>
      </c>
      <c r="R2855" s="258"/>
      <c r="S2855" s="258"/>
      <c r="T2855" s="178">
        <f t="shared" si="2649"/>
        <v>0</v>
      </c>
      <c r="U2855" s="157"/>
      <c r="V2855" s="255"/>
      <c r="W2855" s="258"/>
      <c r="X2855" s="177">
        <f t="shared" si="2650"/>
        <v>0</v>
      </c>
      <c r="Y2855" s="258"/>
      <c r="Z2855" s="258"/>
      <c r="AA2855" s="178">
        <f t="shared" si="2651"/>
        <v>0</v>
      </c>
      <c r="AB2855" s="157"/>
      <c r="AC2855" s="255"/>
      <c r="AD2855" s="258"/>
      <c r="AE2855" s="177">
        <f t="shared" si="2652"/>
        <v>0</v>
      </c>
      <c r="AF2855" s="258"/>
      <c r="AG2855" s="258"/>
      <c r="AH2855" s="178">
        <f t="shared" si="2653"/>
        <v>0</v>
      </c>
      <c r="AJ2855" s="252"/>
      <c r="AK2855" s="253"/>
      <c r="AL2855" s="254"/>
      <c r="AM2855" s="253"/>
      <c r="AN2855" s="254"/>
      <c r="AO2855" s="253"/>
      <c r="AP2855" s="254"/>
      <c r="AQ2855" s="253"/>
      <c r="AR2855" s="254"/>
      <c r="AS2855" s="253"/>
      <c r="AT2855" s="254"/>
      <c r="AU2855" s="253"/>
      <c r="AV2855" s="163">
        <f t="shared" si="2628"/>
        <v>0</v>
      </c>
      <c r="AW2855" s="93">
        <f t="shared" si="2629"/>
        <v>0</v>
      </c>
      <c r="AY2855" s="163">
        <f t="shared" si="2630"/>
        <v>0</v>
      </c>
      <c r="AZ2855" s="163">
        <f t="shared" si="2631"/>
        <v>0</v>
      </c>
      <c r="BA2855" s="163">
        <f t="shared" si="2632"/>
        <v>0</v>
      </c>
      <c r="BB2855" s="163">
        <f t="shared" si="2633"/>
        <v>0</v>
      </c>
      <c r="BC2855" s="163">
        <f t="shared" si="2634"/>
        <v>0</v>
      </c>
      <c r="BD2855" s="163">
        <f t="shared" si="2635"/>
        <v>0</v>
      </c>
    </row>
    <row r="2856" spans="2:56" x14ac:dyDescent="0.3">
      <c r="B2856" s="201" t="s">
        <v>221</v>
      </c>
      <c r="C2856" s="255">
        <v>10000</v>
      </c>
      <c r="D2856" s="256">
        <v>0</v>
      </c>
      <c r="E2856" s="182">
        <f t="shared" si="2645"/>
        <v>0</v>
      </c>
      <c r="F2856" s="255">
        <v>0</v>
      </c>
      <c r="G2856" s="256">
        <v>0</v>
      </c>
      <c r="H2856" s="182">
        <f t="shared" si="2646"/>
        <v>0</v>
      </c>
      <c r="I2856" s="255"/>
      <c r="J2856" s="257"/>
      <c r="K2856" s="184">
        <f t="shared" si="2647"/>
        <v>0</v>
      </c>
      <c r="L2856" s="255"/>
      <c r="M2856" s="257"/>
      <c r="N2856" s="258"/>
      <c r="O2856" s="255"/>
      <c r="P2856" s="258"/>
      <c r="Q2856" s="177">
        <f t="shared" si="2648"/>
        <v>0</v>
      </c>
      <c r="R2856" s="258"/>
      <c r="S2856" s="258"/>
      <c r="T2856" s="178">
        <f t="shared" si="2649"/>
        <v>0</v>
      </c>
      <c r="U2856" s="157"/>
      <c r="V2856" s="255"/>
      <c r="W2856" s="258"/>
      <c r="X2856" s="177">
        <f t="shared" si="2650"/>
        <v>0</v>
      </c>
      <c r="Y2856" s="258"/>
      <c r="Z2856" s="258"/>
      <c r="AA2856" s="178">
        <f t="shared" si="2651"/>
        <v>0</v>
      </c>
      <c r="AB2856" s="157"/>
      <c r="AC2856" s="255"/>
      <c r="AD2856" s="258"/>
      <c r="AE2856" s="177">
        <f t="shared" si="2652"/>
        <v>0</v>
      </c>
      <c r="AF2856" s="258"/>
      <c r="AG2856" s="258"/>
      <c r="AH2856" s="178">
        <f t="shared" si="2653"/>
        <v>0</v>
      </c>
      <c r="AJ2856" s="252"/>
      <c r="AK2856" s="253"/>
      <c r="AL2856" s="254"/>
      <c r="AM2856" s="253"/>
      <c r="AN2856" s="254"/>
      <c r="AO2856" s="253"/>
      <c r="AP2856" s="254"/>
      <c r="AQ2856" s="253"/>
      <c r="AR2856" s="254"/>
      <c r="AS2856" s="253"/>
      <c r="AT2856" s="254"/>
      <c r="AU2856" s="253"/>
      <c r="AV2856" s="163">
        <f t="shared" si="2628"/>
        <v>0</v>
      </c>
      <c r="AW2856" s="93">
        <f t="shared" si="2629"/>
        <v>0</v>
      </c>
      <c r="AY2856" s="163">
        <f t="shared" si="2630"/>
        <v>0</v>
      </c>
      <c r="AZ2856" s="163">
        <f t="shared" si="2631"/>
        <v>0</v>
      </c>
      <c r="BA2856" s="163">
        <f t="shared" si="2632"/>
        <v>0</v>
      </c>
      <c r="BB2856" s="163">
        <f t="shared" si="2633"/>
        <v>0</v>
      </c>
      <c r="BC2856" s="163">
        <f t="shared" si="2634"/>
        <v>0</v>
      </c>
      <c r="BD2856" s="163">
        <f t="shared" si="2635"/>
        <v>0</v>
      </c>
    </row>
    <row r="2857" spans="2:56" x14ac:dyDescent="0.3">
      <c r="B2857" s="201" t="s">
        <v>222</v>
      </c>
      <c r="C2857" s="255">
        <v>0</v>
      </c>
      <c r="D2857" s="256">
        <v>0</v>
      </c>
      <c r="E2857" s="182">
        <f t="shared" si="2645"/>
        <v>0</v>
      </c>
      <c r="F2857" s="255">
        <v>0</v>
      </c>
      <c r="G2857" s="256">
        <v>0</v>
      </c>
      <c r="H2857" s="182">
        <f t="shared" si="2646"/>
        <v>0</v>
      </c>
      <c r="I2857" s="255"/>
      <c r="J2857" s="257"/>
      <c r="K2857" s="184">
        <f t="shared" si="2647"/>
        <v>0</v>
      </c>
      <c r="L2857" s="255"/>
      <c r="M2857" s="257"/>
      <c r="N2857" s="258"/>
      <c r="O2857" s="255"/>
      <c r="P2857" s="258"/>
      <c r="Q2857" s="177">
        <f t="shared" si="2648"/>
        <v>0</v>
      </c>
      <c r="R2857" s="258"/>
      <c r="S2857" s="258"/>
      <c r="T2857" s="178">
        <f t="shared" si="2649"/>
        <v>0</v>
      </c>
      <c r="U2857" s="157"/>
      <c r="V2857" s="255"/>
      <c r="W2857" s="258"/>
      <c r="X2857" s="177">
        <f t="shared" si="2650"/>
        <v>0</v>
      </c>
      <c r="Y2857" s="258"/>
      <c r="Z2857" s="258"/>
      <c r="AA2857" s="178">
        <f t="shared" si="2651"/>
        <v>0</v>
      </c>
      <c r="AB2857" s="157"/>
      <c r="AC2857" s="255"/>
      <c r="AD2857" s="258"/>
      <c r="AE2857" s="177">
        <f t="shared" si="2652"/>
        <v>0</v>
      </c>
      <c r="AF2857" s="258"/>
      <c r="AG2857" s="258"/>
      <c r="AH2857" s="178">
        <f t="shared" si="2653"/>
        <v>0</v>
      </c>
      <c r="AJ2857" s="252"/>
      <c r="AK2857" s="253"/>
      <c r="AL2857" s="254"/>
      <c r="AM2857" s="253"/>
      <c r="AN2857" s="254"/>
      <c r="AO2857" s="253"/>
      <c r="AP2857" s="254"/>
      <c r="AQ2857" s="253"/>
      <c r="AR2857" s="254"/>
      <c r="AS2857" s="253"/>
      <c r="AT2857" s="254"/>
      <c r="AU2857" s="253"/>
      <c r="AV2857" s="163">
        <f t="shared" si="2628"/>
        <v>0</v>
      </c>
      <c r="AW2857" s="93">
        <f t="shared" si="2629"/>
        <v>0</v>
      </c>
      <c r="AY2857" s="163">
        <f t="shared" si="2630"/>
        <v>0</v>
      </c>
      <c r="AZ2857" s="163">
        <f t="shared" si="2631"/>
        <v>0</v>
      </c>
      <c r="BA2857" s="163">
        <f t="shared" si="2632"/>
        <v>0</v>
      </c>
      <c r="BB2857" s="163">
        <f t="shared" si="2633"/>
        <v>0</v>
      </c>
      <c r="BC2857" s="163">
        <f t="shared" si="2634"/>
        <v>0</v>
      </c>
      <c r="BD2857" s="163">
        <f t="shared" si="2635"/>
        <v>0</v>
      </c>
    </row>
    <row r="2858" spans="2:56" x14ac:dyDescent="0.3">
      <c r="B2858" s="201" t="s">
        <v>223</v>
      </c>
      <c r="C2858" s="255">
        <v>0</v>
      </c>
      <c r="D2858" s="256">
        <v>0</v>
      </c>
      <c r="E2858" s="182">
        <f t="shared" si="2645"/>
        <v>0</v>
      </c>
      <c r="F2858" s="255">
        <v>0</v>
      </c>
      <c r="G2858" s="256">
        <v>0</v>
      </c>
      <c r="H2858" s="182">
        <f t="shared" si="2646"/>
        <v>0</v>
      </c>
      <c r="I2858" s="255"/>
      <c r="J2858" s="257"/>
      <c r="K2858" s="184">
        <f t="shared" si="2647"/>
        <v>0</v>
      </c>
      <c r="L2858" s="255"/>
      <c r="M2858" s="257"/>
      <c r="N2858" s="258"/>
      <c r="O2858" s="255"/>
      <c r="P2858" s="258"/>
      <c r="Q2858" s="177">
        <f t="shared" si="2648"/>
        <v>0</v>
      </c>
      <c r="R2858" s="258"/>
      <c r="S2858" s="258"/>
      <c r="T2858" s="178">
        <f t="shared" si="2649"/>
        <v>0</v>
      </c>
      <c r="U2858" s="157"/>
      <c r="V2858" s="255"/>
      <c r="W2858" s="258"/>
      <c r="X2858" s="177">
        <f t="shared" si="2650"/>
        <v>0</v>
      </c>
      <c r="Y2858" s="258"/>
      <c r="Z2858" s="258"/>
      <c r="AA2858" s="178">
        <f t="shared" si="2651"/>
        <v>0</v>
      </c>
      <c r="AB2858" s="157"/>
      <c r="AC2858" s="255"/>
      <c r="AD2858" s="258"/>
      <c r="AE2858" s="177">
        <f t="shared" si="2652"/>
        <v>0</v>
      </c>
      <c r="AF2858" s="258"/>
      <c r="AG2858" s="258"/>
      <c r="AH2858" s="178">
        <f t="shared" si="2653"/>
        <v>0</v>
      </c>
      <c r="AJ2858" s="252"/>
      <c r="AK2858" s="253"/>
      <c r="AL2858" s="254"/>
      <c r="AM2858" s="253"/>
      <c r="AN2858" s="254"/>
      <c r="AO2858" s="253"/>
      <c r="AP2858" s="254"/>
      <c r="AQ2858" s="253"/>
      <c r="AR2858" s="254"/>
      <c r="AS2858" s="253"/>
      <c r="AT2858" s="254"/>
      <c r="AU2858" s="253"/>
      <c r="AV2858" s="163">
        <f t="shared" si="2628"/>
        <v>0</v>
      </c>
      <c r="AW2858" s="93">
        <f t="shared" si="2629"/>
        <v>0</v>
      </c>
      <c r="AY2858" s="163">
        <f t="shared" si="2630"/>
        <v>0</v>
      </c>
      <c r="AZ2858" s="163">
        <f t="shared" si="2631"/>
        <v>0</v>
      </c>
      <c r="BA2858" s="163">
        <f t="shared" si="2632"/>
        <v>0</v>
      </c>
      <c r="BB2858" s="163">
        <f t="shared" si="2633"/>
        <v>0</v>
      </c>
      <c r="BC2858" s="163">
        <f t="shared" si="2634"/>
        <v>0</v>
      </c>
      <c r="BD2858" s="163">
        <f t="shared" si="2635"/>
        <v>0</v>
      </c>
    </row>
    <row r="2859" spans="2:56" x14ac:dyDescent="0.3">
      <c r="B2859" s="201" t="s">
        <v>224</v>
      </c>
      <c r="C2859" s="255">
        <v>0</v>
      </c>
      <c r="D2859" s="256">
        <v>0</v>
      </c>
      <c r="E2859" s="182">
        <f t="shared" si="2645"/>
        <v>0</v>
      </c>
      <c r="F2859" s="255">
        <v>0</v>
      </c>
      <c r="G2859" s="256">
        <v>0</v>
      </c>
      <c r="H2859" s="182">
        <f t="shared" si="2646"/>
        <v>0</v>
      </c>
      <c r="I2859" s="255"/>
      <c r="J2859" s="257"/>
      <c r="K2859" s="184">
        <f t="shared" si="2647"/>
        <v>0</v>
      </c>
      <c r="L2859" s="255"/>
      <c r="M2859" s="257"/>
      <c r="N2859" s="258"/>
      <c r="O2859" s="255"/>
      <c r="P2859" s="258"/>
      <c r="Q2859" s="177">
        <f t="shared" si="2648"/>
        <v>0</v>
      </c>
      <c r="R2859" s="258"/>
      <c r="S2859" s="258"/>
      <c r="T2859" s="178">
        <f t="shared" si="2649"/>
        <v>0</v>
      </c>
      <c r="U2859" s="157"/>
      <c r="V2859" s="255"/>
      <c r="W2859" s="258"/>
      <c r="X2859" s="177">
        <f t="shared" si="2650"/>
        <v>0</v>
      </c>
      <c r="Y2859" s="258"/>
      <c r="Z2859" s="258"/>
      <c r="AA2859" s="178">
        <f t="shared" si="2651"/>
        <v>0</v>
      </c>
      <c r="AB2859" s="157"/>
      <c r="AC2859" s="255"/>
      <c r="AD2859" s="258"/>
      <c r="AE2859" s="177">
        <f t="shared" si="2652"/>
        <v>0</v>
      </c>
      <c r="AF2859" s="258"/>
      <c r="AG2859" s="258"/>
      <c r="AH2859" s="178">
        <f t="shared" si="2653"/>
        <v>0</v>
      </c>
      <c r="AJ2859" s="252"/>
      <c r="AK2859" s="253"/>
      <c r="AL2859" s="254"/>
      <c r="AM2859" s="253"/>
      <c r="AN2859" s="254"/>
      <c r="AO2859" s="253"/>
      <c r="AP2859" s="254"/>
      <c r="AQ2859" s="253"/>
      <c r="AR2859" s="254"/>
      <c r="AS2859" s="253"/>
      <c r="AT2859" s="254"/>
      <c r="AU2859" s="253"/>
      <c r="AV2859" s="163">
        <f t="shared" si="2628"/>
        <v>0</v>
      </c>
      <c r="AW2859" s="93">
        <f t="shared" si="2629"/>
        <v>0</v>
      </c>
      <c r="AY2859" s="163">
        <f t="shared" si="2630"/>
        <v>0</v>
      </c>
      <c r="AZ2859" s="163">
        <f t="shared" si="2631"/>
        <v>0</v>
      </c>
      <c r="BA2859" s="163">
        <f t="shared" si="2632"/>
        <v>0</v>
      </c>
      <c r="BB2859" s="163">
        <f t="shared" si="2633"/>
        <v>0</v>
      </c>
      <c r="BC2859" s="163">
        <f t="shared" si="2634"/>
        <v>0</v>
      </c>
      <c r="BD2859" s="163">
        <f t="shared" si="2635"/>
        <v>0</v>
      </c>
    </row>
    <row r="2860" spans="2:56" x14ac:dyDescent="0.3">
      <c r="B2860" s="201" t="s">
        <v>225</v>
      </c>
      <c r="C2860" s="255">
        <v>0</v>
      </c>
      <c r="D2860" s="256">
        <v>0</v>
      </c>
      <c r="E2860" s="182">
        <f t="shared" si="2645"/>
        <v>0</v>
      </c>
      <c r="F2860" s="255">
        <v>0</v>
      </c>
      <c r="G2860" s="256">
        <v>0</v>
      </c>
      <c r="H2860" s="182">
        <f t="shared" si="2646"/>
        <v>0</v>
      </c>
      <c r="I2860" s="255"/>
      <c r="J2860" s="257"/>
      <c r="K2860" s="184">
        <f t="shared" si="2647"/>
        <v>0</v>
      </c>
      <c r="L2860" s="255"/>
      <c r="M2860" s="257"/>
      <c r="N2860" s="258"/>
      <c r="O2860" s="255"/>
      <c r="P2860" s="258"/>
      <c r="Q2860" s="177">
        <f t="shared" si="2648"/>
        <v>0</v>
      </c>
      <c r="R2860" s="258"/>
      <c r="S2860" s="258"/>
      <c r="T2860" s="178">
        <f t="shared" si="2649"/>
        <v>0</v>
      </c>
      <c r="U2860" s="157"/>
      <c r="V2860" s="255"/>
      <c r="W2860" s="258"/>
      <c r="X2860" s="177">
        <f t="shared" si="2650"/>
        <v>0</v>
      </c>
      <c r="Y2860" s="258"/>
      <c r="Z2860" s="258"/>
      <c r="AA2860" s="178">
        <f t="shared" si="2651"/>
        <v>0</v>
      </c>
      <c r="AB2860" s="157"/>
      <c r="AC2860" s="255"/>
      <c r="AD2860" s="258"/>
      <c r="AE2860" s="177">
        <f t="shared" si="2652"/>
        <v>0</v>
      </c>
      <c r="AF2860" s="258"/>
      <c r="AG2860" s="258"/>
      <c r="AH2860" s="178">
        <f t="shared" si="2653"/>
        <v>0</v>
      </c>
      <c r="AJ2860" s="252"/>
      <c r="AK2860" s="253"/>
      <c r="AL2860" s="254"/>
      <c r="AM2860" s="253"/>
      <c r="AN2860" s="254"/>
      <c r="AO2860" s="253"/>
      <c r="AP2860" s="254"/>
      <c r="AQ2860" s="253"/>
      <c r="AR2860" s="254"/>
      <c r="AS2860" s="253"/>
      <c r="AT2860" s="254"/>
      <c r="AU2860" s="253"/>
      <c r="AV2860" s="163">
        <f t="shared" si="2628"/>
        <v>0</v>
      </c>
      <c r="AW2860" s="93">
        <f t="shared" si="2629"/>
        <v>0</v>
      </c>
      <c r="AY2860" s="163">
        <f t="shared" si="2630"/>
        <v>0</v>
      </c>
      <c r="AZ2860" s="163">
        <f t="shared" si="2631"/>
        <v>0</v>
      </c>
      <c r="BA2860" s="163">
        <f t="shared" si="2632"/>
        <v>0</v>
      </c>
      <c r="BB2860" s="163">
        <f t="shared" si="2633"/>
        <v>0</v>
      </c>
      <c r="BC2860" s="163">
        <f t="shared" si="2634"/>
        <v>0</v>
      </c>
      <c r="BD2860" s="163">
        <f t="shared" si="2635"/>
        <v>0</v>
      </c>
    </row>
    <row r="2861" spans="2:56" x14ac:dyDescent="0.3">
      <c r="B2861" s="201" t="s">
        <v>226</v>
      </c>
      <c r="C2861" s="255">
        <v>0</v>
      </c>
      <c r="D2861" s="256">
        <v>0</v>
      </c>
      <c r="E2861" s="182">
        <f t="shared" si="2645"/>
        <v>0</v>
      </c>
      <c r="F2861" s="255">
        <v>0</v>
      </c>
      <c r="G2861" s="256">
        <v>0</v>
      </c>
      <c r="H2861" s="182">
        <f t="shared" si="2646"/>
        <v>0</v>
      </c>
      <c r="I2861" s="255"/>
      <c r="J2861" s="257"/>
      <c r="K2861" s="184">
        <f t="shared" si="2647"/>
        <v>0</v>
      </c>
      <c r="L2861" s="255"/>
      <c r="M2861" s="257"/>
      <c r="N2861" s="258"/>
      <c r="O2861" s="255"/>
      <c r="P2861" s="258"/>
      <c r="Q2861" s="177">
        <f t="shared" si="2648"/>
        <v>0</v>
      </c>
      <c r="R2861" s="258"/>
      <c r="S2861" s="258"/>
      <c r="T2861" s="178">
        <f t="shared" si="2649"/>
        <v>0</v>
      </c>
      <c r="U2861" s="157"/>
      <c r="V2861" s="255"/>
      <c r="W2861" s="258"/>
      <c r="X2861" s="177">
        <f t="shared" si="2650"/>
        <v>0</v>
      </c>
      <c r="Y2861" s="258"/>
      <c r="Z2861" s="258"/>
      <c r="AA2861" s="178">
        <f t="shared" si="2651"/>
        <v>0</v>
      </c>
      <c r="AB2861" s="157"/>
      <c r="AC2861" s="255"/>
      <c r="AD2861" s="258"/>
      <c r="AE2861" s="177">
        <f t="shared" si="2652"/>
        <v>0</v>
      </c>
      <c r="AF2861" s="258"/>
      <c r="AG2861" s="258"/>
      <c r="AH2861" s="178">
        <f t="shared" si="2653"/>
        <v>0</v>
      </c>
      <c r="AJ2861" s="252"/>
      <c r="AK2861" s="253"/>
      <c r="AL2861" s="254"/>
      <c r="AM2861" s="253"/>
      <c r="AN2861" s="254"/>
      <c r="AO2861" s="253"/>
      <c r="AP2861" s="254"/>
      <c r="AQ2861" s="253"/>
      <c r="AR2861" s="254"/>
      <c r="AS2861" s="253"/>
      <c r="AT2861" s="254"/>
      <c r="AU2861" s="253"/>
      <c r="AV2861" s="163">
        <f t="shared" ref="AV2861:AV2871" si="2670">SUM(AJ2861:AU2861)</f>
        <v>0</v>
      </c>
      <c r="AW2861" s="93">
        <f t="shared" ref="AW2861:AW2866" si="2671">T2861-AV2861</f>
        <v>0</v>
      </c>
      <c r="AY2861" s="163">
        <f t="shared" ref="AY2861:AY2866" si="2672">SUM(AJ2861:AL2861)</f>
        <v>0</v>
      </c>
      <c r="AZ2861" s="163">
        <f t="shared" ref="AZ2861:AZ2866" si="2673">SUM(AM2861:AO2861)</f>
        <v>0</v>
      </c>
      <c r="BA2861" s="163">
        <f t="shared" ref="BA2861:BA2866" si="2674">SUM(AP2861:AR2861)</f>
        <v>0</v>
      </c>
      <c r="BB2861" s="163">
        <f t="shared" ref="BB2861:BB2866" si="2675">SUM(AS2861:AU2861)</f>
        <v>0</v>
      </c>
      <c r="BC2861" s="163">
        <f t="shared" ref="BC2861:BC2891" si="2676">SUM(AY2861,AZ2861,BA2861,BB2861)</f>
        <v>0</v>
      </c>
      <c r="BD2861" s="163">
        <f t="shared" ref="BD2861:BD2866" si="2677">T2861-BC2861</f>
        <v>0</v>
      </c>
    </row>
    <row r="2862" spans="2:56" x14ac:dyDescent="0.3">
      <c r="B2862" s="176" t="s">
        <v>227</v>
      </c>
      <c r="C2862" s="103"/>
      <c r="D2862" s="104"/>
      <c r="E2862" s="204">
        <f>IFERROR(D2862/C2862,0)</f>
        <v>0</v>
      </c>
      <c r="F2862" s="103"/>
      <c r="G2862" s="104"/>
      <c r="H2862" s="204">
        <f>IFERROR(G2862/F2862,0)</f>
        <v>0</v>
      </c>
      <c r="I2862" s="103"/>
      <c r="J2862" s="106"/>
      <c r="K2862" s="206">
        <f>IFERROR(J2862/I2862,0)</f>
        <v>0</v>
      </c>
      <c r="L2862" s="103"/>
      <c r="M2862" s="106"/>
      <c r="N2862" s="108"/>
      <c r="O2862" s="103"/>
      <c r="P2862" s="108"/>
      <c r="Q2862" s="208">
        <f t="shared" si="2648"/>
        <v>0</v>
      </c>
      <c r="R2862" s="109"/>
      <c r="S2862" s="109"/>
      <c r="T2862" s="210">
        <f t="shared" si="2649"/>
        <v>0</v>
      </c>
      <c r="U2862" s="91"/>
      <c r="V2862" s="103"/>
      <c r="W2862" s="108"/>
      <c r="X2862" s="208">
        <f t="shared" si="2650"/>
        <v>0</v>
      </c>
      <c r="Y2862" s="109"/>
      <c r="Z2862" s="109"/>
      <c r="AA2862" s="210">
        <f t="shared" si="2651"/>
        <v>0</v>
      </c>
      <c r="AB2862" s="91"/>
      <c r="AC2862" s="103"/>
      <c r="AD2862" s="108"/>
      <c r="AE2862" s="208">
        <f t="shared" si="2652"/>
        <v>0</v>
      </c>
      <c r="AF2862" s="109"/>
      <c r="AG2862" s="109"/>
      <c r="AH2862" s="210">
        <f t="shared" si="2653"/>
        <v>0</v>
      </c>
      <c r="AJ2862" s="252"/>
      <c r="AK2862" s="253"/>
      <c r="AL2862" s="254"/>
      <c r="AM2862" s="253"/>
      <c r="AN2862" s="254"/>
      <c r="AO2862" s="253"/>
      <c r="AP2862" s="254"/>
      <c r="AQ2862" s="253"/>
      <c r="AR2862" s="254"/>
      <c r="AS2862" s="253"/>
      <c r="AT2862" s="254"/>
      <c r="AU2862" s="253"/>
      <c r="AV2862" s="163">
        <f t="shared" si="2670"/>
        <v>0</v>
      </c>
      <c r="AW2862" s="211">
        <f t="shared" si="2671"/>
        <v>0</v>
      </c>
      <c r="AY2862" s="163">
        <f t="shared" si="2672"/>
        <v>0</v>
      </c>
      <c r="AZ2862" s="163">
        <f t="shared" si="2673"/>
        <v>0</v>
      </c>
      <c r="BA2862" s="163">
        <f t="shared" si="2674"/>
        <v>0</v>
      </c>
      <c r="BB2862" s="163">
        <f t="shared" si="2675"/>
        <v>0</v>
      </c>
      <c r="BC2862" s="163">
        <f t="shared" si="2676"/>
        <v>0</v>
      </c>
      <c r="BD2862" s="163">
        <f t="shared" si="2677"/>
        <v>0</v>
      </c>
    </row>
    <row r="2863" spans="2:56" x14ac:dyDescent="0.3">
      <c r="B2863" s="176" t="s">
        <v>228</v>
      </c>
      <c r="C2863" s="103"/>
      <c r="D2863" s="104"/>
      <c r="E2863" s="204">
        <f>IFERROR(D2863/C2863,0)</f>
        <v>0</v>
      </c>
      <c r="F2863" s="103"/>
      <c r="G2863" s="104"/>
      <c r="H2863" s="204">
        <f>IFERROR(G2863/F2863,0)</f>
        <v>0</v>
      </c>
      <c r="I2863" s="103"/>
      <c r="J2863" s="106"/>
      <c r="K2863" s="206">
        <f>IFERROR(J2863/I2863,0)</f>
        <v>0</v>
      </c>
      <c r="L2863" s="103"/>
      <c r="M2863" s="106"/>
      <c r="N2863" s="108"/>
      <c r="O2863" s="103"/>
      <c r="P2863" s="108"/>
      <c r="Q2863" s="208">
        <f t="shared" si="2648"/>
        <v>0</v>
      </c>
      <c r="R2863" s="109"/>
      <c r="S2863" s="109"/>
      <c r="T2863" s="210">
        <f t="shared" si="2649"/>
        <v>0</v>
      </c>
      <c r="U2863" s="91"/>
      <c r="V2863" s="103"/>
      <c r="W2863" s="108"/>
      <c r="X2863" s="208">
        <f t="shared" si="2650"/>
        <v>0</v>
      </c>
      <c r="Y2863" s="109"/>
      <c r="Z2863" s="109"/>
      <c r="AA2863" s="210">
        <f t="shared" si="2651"/>
        <v>0</v>
      </c>
      <c r="AB2863" s="91"/>
      <c r="AC2863" s="103"/>
      <c r="AD2863" s="108"/>
      <c r="AE2863" s="208">
        <f t="shared" si="2652"/>
        <v>0</v>
      </c>
      <c r="AF2863" s="109"/>
      <c r="AG2863" s="109"/>
      <c r="AH2863" s="210">
        <f t="shared" si="2653"/>
        <v>0</v>
      </c>
      <c r="AJ2863" s="252"/>
      <c r="AK2863" s="253"/>
      <c r="AL2863" s="254"/>
      <c r="AM2863" s="253"/>
      <c r="AN2863" s="254"/>
      <c r="AO2863" s="253"/>
      <c r="AP2863" s="254"/>
      <c r="AQ2863" s="253"/>
      <c r="AR2863" s="254"/>
      <c r="AS2863" s="253"/>
      <c r="AT2863" s="254"/>
      <c r="AU2863" s="253"/>
      <c r="AV2863" s="163">
        <f t="shared" si="2670"/>
        <v>0</v>
      </c>
      <c r="AW2863" s="211">
        <f t="shared" si="2671"/>
        <v>0</v>
      </c>
      <c r="AY2863" s="163">
        <f t="shared" si="2672"/>
        <v>0</v>
      </c>
      <c r="AZ2863" s="163">
        <f t="shared" si="2673"/>
        <v>0</v>
      </c>
      <c r="BA2863" s="163">
        <f t="shared" si="2674"/>
        <v>0</v>
      </c>
      <c r="BB2863" s="163">
        <f t="shared" si="2675"/>
        <v>0</v>
      </c>
      <c r="BC2863" s="163">
        <f t="shared" si="2676"/>
        <v>0</v>
      </c>
      <c r="BD2863" s="163">
        <f t="shared" si="2677"/>
        <v>0</v>
      </c>
    </row>
    <row r="2864" spans="2:56" x14ac:dyDescent="0.3">
      <c r="B2864" s="176" t="s">
        <v>229</v>
      </c>
      <c r="C2864" s="103"/>
      <c r="D2864" s="104"/>
      <c r="E2864" s="204">
        <f>IFERROR(D2864/C2864,0)</f>
        <v>0</v>
      </c>
      <c r="F2864" s="103"/>
      <c r="G2864" s="104"/>
      <c r="H2864" s="204">
        <f>IFERROR(G2864/F2864,0)</f>
        <v>0</v>
      </c>
      <c r="I2864" s="103"/>
      <c r="J2864" s="106"/>
      <c r="K2864" s="206">
        <f>IFERROR(J2864/I2864,0)</f>
        <v>0</v>
      </c>
      <c r="L2864" s="103"/>
      <c r="M2864" s="106"/>
      <c r="N2864" s="108"/>
      <c r="O2864" s="103"/>
      <c r="P2864" s="108"/>
      <c r="Q2864" s="208">
        <f t="shared" si="2648"/>
        <v>0</v>
      </c>
      <c r="R2864" s="109"/>
      <c r="S2864" s="109"/>
      <c r="T2864" s="210">
        <f t="shared" si="2649"/>
        <v>0</v>
      </c>
      <c r="U2864" s="91"/>
      <c r="V2864" s="103"/>
      <c r="W2864" s="108"/>
      <c r="X2864" s="208">
        <f t="shared" si="2650"/>
        <v>0</v>
      </c>
      <c r="Y2864" s="109"/>
      <c r="Z2864" s="109"/>
      <c r="AA2864" s="210">
        <f t="shared" si="2651"/>
        <v>0</v>
      </c>
      <c r="AB2864" s="91"/>
      <c r="AC2864" s="103"/>
      <c r="AD2864" s="108"/>
      <c r="AE2864" s="208">
        <f t="shared" si="2652"/>
        <v>0</v>
      </c>
      <c r="AF2864" s="109"/>
      <c r="AG2864" s="109"/>
      <c r="AH2864" s="210">
        <f t="shared" si="2653"/>
        <v>0</v>
      </c>
      <c r="AJ2864" s="252"/>
      <c r="AK2864" s="253"/>
      <c r="AL2864" s="254"/>
      <c r="AM2864" s="253"/>
      <c r="AN2864" s="254"/>
      <c r="AO2864" s="253"/>
      <c r="AP2864" s="254"/>
      <c r="AQ2864" s="253"/>
      <c r="AR2864" s="254"/>
      <c r="AS2864" s="253"/>
      <c r="AT2864" s="254"/>
      <c r="AU2864" s="253"/>
      <c r="AV2864" s="163">
        <f t="shared" si="2670"/>
        <v>0</v>
      </c>
      <c r="AW2864" s="211">
        <f t="shared" si="2671"/>
        <v>0</v>
      </c>
      <c r="AY2864" s="163">
        <f t="shared" si="2672"/>
        <v>0</v>
      </c>
      <c r="AZ2864" s="163">
        <f t="shared" si="2673"/>
        <v>0</v>
      </c>
      <c r="BA2864" s="163">
        <f t="shared" si="2674"/>
        <v>0</v>
      </c>
      <c r="BB2864" s="163">
        <f t="shared" si="2675"/>
        <v>0</v>
      </c>
      <c r="BC2864" s="163">
        <f t="shared" si="2676"/>
        <v>0</v>
      </c>
      <c r="BD2864" s="163">
        <f t="shared" si="2677"/>
        <v>0</v>
      </c>
    </row>
    <row r="2865" spans="2:56" x14ac:dyDescent="0.3">
      <c r="B2865" s="176" t="s">
        <v>230</v>
      </c>
      <c r="C2865" s="103"/>
      <c r="D2865" s="104"/>
      <c r="E2865" s="204">
        <f>IFERROR(D2865/C2865,0)</f>
        <v>0</v>
      </c>
      <c r="F2865" s="103"/>
      <c r="G2865" s="104"/>
      <c r="H2865" s="204">
        <f>IFERROR(G2865/F2865,0)</f>
        <v>0</v>
      </c>
      <c r="I2865" s="103"/>
      <c r="J2865" s="106"/>
      <c r="K2865" s="206">
        <f>IFERROR(J2865/I2865,0)</f>
        <v>0</v>
      </c>
      <c r="L2865" s="103"/>
      <c r="M2865" s="106"/>
      <c r="N2865" s="108"/>
      <c r="O2865" s="103"/>
      <c r="P2865" s="108"/>
      <c r="Q2865" s="208">
        <f t="shared" si="2648"/>
        <v>0</v>
      </c>
      <c r="R2865" s="109"/>
      <c r="S2865" s="109"/>
      <c r="T2865" s="210">
        <f t="shared" si="2649"/>
        <v>0</v>
      </c>
      <c r="U2865" s="91"/>
      <c r="V2865" s="103"/>
      <c r="W2865" s="108"/>
      <c r="X2865" s="208">
        <f t="shared" si="2650"/>
        <v>0</v>
      </c>
      <c r="Y2865" s="109"/>
      <c r="Z2865" s="109"/>
      <c r="AA2865" s="210">
        <f t="shared" si="2651"/>
        <v>0</v>
      </c>
      <c r="AB2865" s="91"/>
      <c r="AC2865" s="103"/>
      <c r="AD2865" s="108"/>
      <c r="AE2865" s="208">
        <f t="shared" si="2652"/>
        <v>0</v>
      </c>
      <c r="AF2865" s="109"/>
      <c r="AG2865" s="109"/>
      <c r="AH2865" s="210">
        <f t="shared" si="2653"/>
        <v>0</v>
      </c>
      <c r="AJ2865" s="252"/>
      <c r="AK2865" s="253"/>
      <c r="AL2865" s="254"/>
      <c r="AM2865" s="253"/>
      <c r="AN2865" s="254"/>
      <c r="AO2865" s="253"/>
      <c r="AP2865" s="254"/>
      <c r="AQ2865" s="253"/>
      <c r="AR2865" s="254"/>
      <c r="AS2865" s="253"/>
      <c r="AT2865" s="254"/>
      <c r="AU2865" s="253"/>
      <c r="AV2865" s="163">
        <f t="shared" si="2670"/>
        <v>0</v>
      </c>
      <c r="AW2865" s="211">
        <f t="shared" si="2671"/>
        <v>0</v>
      </c>
      <c r="AY2865" s="163">
        <f t="shared" si="2672"/>
        <v>0</v>
      </c>
      <c r="AZ2865" s="163">
        <f t="shared" si="2673"/>
        <v>0</v>
      </c>
      <c r="BA2865" s="163">
        <f t="shared" si="2674"/>
        <v>0</v>
      </c>
      <c r="BB2865" s="163">
        <f t="shared" si="2675"/>
        <v>0</v>
      </c>
      <c r="BC2865" s="163">
        <f t="shared" si="2676"/>
        <v>0</v>
      </c>
      <c r="BD2865" s="163">
        <f t="shared" si="2677"/>
        <v>0</v>
      </c>
    </row>
    <row r="2866" spans="2:56" x14ac:dyDescent="0.3">
      <c r="B2866" s="176" t="s">
        <v>231</v>
      </c>
      <c r="C2866" s="103"/>
      <c r="D2866" s="104"/>
      <c r="E2866" s="204">
        <f>IFERROR(D2866/C2866,0)</f>
        <v>0</v>
      </c>
      <c r="F2866" s="103"/>
      <c r="G2866" s="104"/>
      <c r="H2866" s="204">
        <f>IFERROR(G2866/F2866,0)</f>
        <v>0</v>
      </c>
      <c r="I2866" s="103"/>
      <c r="J2866" s="106"/>
      <c r="K2866" s="206">
        <f>IFERROR(J2866/I2866,0)</f>
        <v>0</v>
      </c>
      <c r="L2866" s="103"/>
      <c r="M2866" s="106"/>
      <c r="N2866" s="108"/>
      <c r="O2866" s="103"/>
      <c r="P2866" s="108"/>
      <c r="Q2866" s="208">
        <f t="shared" si="2648"/>
        <v>0</v>
      </c>
      <c r="R2866" s="109"/>
      <c r="S2866" s="109"/>
      <c r="T2866" s="210">
        <f t="shared" si="2649"/>
        <v>0</v>
      </c>
      <c r="U2866" s="91"/>
      <c r="V2866" s="103"/>
      <c r="W2866" s="108"/>
      <c r="X2866" s="208">
        <f t="shared" si="2650"/>
        <v>0</v>
      </c>
      <c r="Y2866" s="109"/>
      <c r="Z2866" s="109"/>
      <c r="AA2866" s="210">
        <f t="shared" si="2651"/>
        <v>0</v>
      </c>
      <c r="AB2866" s="91"/>
      <c r="AC2866" s="103"/>
      <c r="AD2866" s="108"/>
      <c r="AE2866" s="208">
        <f t="shared" si="2652"/>
        <v>0</v>
      </c>
      <c r="AF2866" s="109"/>
      <c r="AG2866" s="109"/>
      <c r="AH2866" s="210">
        <f t="shared" si="2653"/>
        <v>0</v>
      </c>
      <c r="AJ2866" s="252"/>
      <c r="AK2866" s="253"/>
      <c r="AL2866" s="254"/>
      <c r="AM2866" s="253"/>
      <c r="AN2866" s="254"/>
      <c r="AO2866" s="253"/>
      <c r="AP2866" s="254"/>
      <c r="AQ2866" s="253"/>
      <c r="AR2866" s="254"/>
      <c r="AS2866" s="253"/>
      <c r="AT2866" s="254"/>
      <c r="AU2866" s="253"/>
      <c r="AV2866" s="163">
        <f t="shared" si="2670"/>
        <v>0</v>
      </c>
      <c r="AW2866" s="211">
        <f t="shared" si="2671"/>
        <v>0</v>
      </c>
      <c r="AY2866" s="163">
        <f t="shared" si="2672"/>
        <v>0</v>
      </c>
      <c r="AZ2866" s="163">
        <f t="shared" si="2673"/>
        <v>0</v>
      </c>
      <c r="BA2866" s="163">
        <f t="shared" si="2674"/>
        <v>0</v>
      </c>
      <c r="BB2866" s="163">
        <f t="shared" si="2675"/>
        <v>0</v>
      </c>
      <c r="BC2866" s="163">
        <f t="shared" si="2676"/>
        <v>0</v>
      </c>
      <c r="BD2866" s="163">
        <f t="shared" si="2677"/>
        <v>0</v>
      </c>
    </row>
    <row r="2867" spans="2:56" x14ac:dyDescent="0.3">
      <c r="B2867" s="212" t="s">
        <v>232</v>
      </c>
      <c r="C2867" s="103"/>
      <c r="D2867" s="104"/>
      <c r="E2867" s="105"/>
      <c r="F2867" s="103"/>
      <c r="G2867" s="104"/>
      <c r="H2867" s="105"/>
      <c r="I2867" s="103"/>
      <c r="J2867" s="106"/>
      <c r="K2867" s="107"/>
      <c r="L2867" s="103"/>
      <c r="M2867" s="106"/>
      <c r="N2867" s="108"/>
      <c r="O2867" s="103"/>
      <c r="P2867" s="108"/>
      <c r="Q2867" s="213"/>
      <c r="R2867" s="109"/>
      <c r="S2867" s="109"/>
      <c r="T2867" s="214"/>
      <c r="U2867" s="91"/>
      <c r="V2867" s="103"/>
      <c r="W2867" s="108"/>
      <c r="X2867" s="213"/>
      <c r="Y2867" s="109"/>
      <c r="Z2867" s="109"/>
      <c r="AA2867" s="214"/>
      <c r="AB2867" s="91"/>
      <c r="AC2867" s="103"/>
      <c r="AD2867" s="108"/>
      <c r="AE2867" s="213"/>
      <c r="AF2867" s="109"/>
      <c r="AG2867" s="109"/>
      <c r="AH2867" s="214"/>
      <c r="AJ2867" s="104"/>
      <c r="AK2867" s="106"/>
      <c r="AL2867" s="108"/>
      <c r="AM2867" s="106"/>
      <c r="AN2867" s="108"/>
      <c r="AO2867" s="106"/>
      <c r="AP2867" s="108"/>
      <c r="AQ2867" s="106"/>
      <c r="AR2867" s="108"/>
      <c r="AS2867" s="106"/>
      <c r="AT2867" s="108"/>
      <c r="AU2867" s="106"/>
      <c r="AV2867" s="106"/>
      <c r="AW2867" s="111"/>
      <c r="AY2867" s="106"/>
      <c r="AZ2867" s="106"/>
      <c r="BA2867" s="106"/>
      <c r="BB2867" s="106"/>
      <c r="BC2867" s="106"/>
      <c r="BD2867" s="106"/>
    </row>
    <row r="2868" spans="2:56" x14ac:dyDescent="0.3">
      <c r="B2868" s="215" t="s">
        <v>233</v>
      </c>
      <c r="C2868" s="103"/>
      <c r="D2868" s="104"/>
      <c r="E2868" s="204">
        <f>IFERROR(D2868/C2868,0)</f>
        <v>0</v>
      </c>
      <c r="F2868" s="103"/>
      <c r="G2868" s="104"/>
      <c r="H2868" s="204">
        <f>IFERROR(G2868/F2868,0)</f>
        <v>0</v>
      </c>
      <c r="I2868" s="103"/>
      <c r="J2868" s="106"/>
      <c r="K2868" s="206">
        <f>IFERROR(J2868/I2868,0)</f>
        <v>0</v>
      </c>
      <c r="L2868" s="103"/>
      <c r="M2868" s="106"/>
      <c r="N2868" s="108"/>
      <c r="O2868" s="103"/>
      <c r="P2868" s="108"/>
      <c r="Q2868" s="208">
        <f t="shared" si="2648"/>
        <v>0</v>
      </c>
      <c r="R2868" s="109"/>
      <c r="S2868" s="109"/>
      <c r="T2868" s="210">
        <f t="shared" si="2649"/>
        <v>0</v>
      </c>
      <c r="U2868" s="91"/>
      <c r="V2868" s="103"/>
      <c r="W2868" s="108"/>
      <c r="X2868" s="208">
        <f t="shared" si="2650"/>
        <v>0</v>
      </c>
      <c r="Y2868" s="109"/>
      <c r="Z2868" s="109"/>
      <c r="AA2868" s="210">
        <f t="shared" si="2651"/>
        <v>0</v>
      </c>
      <c r="AB2868" s="91"/>
      <c r="AC2868" s="103"/>
      <c r="AD2868" s="108"/>
      <c r="AE2868" s="208">
        <f t="shared" si="2652"/>
        <v>0</v>
      </c>
      <c r="AF2868" s="109"/>
      <c r="AG2868" s="109"/>
      <c r="AH2868" s="210">
        <f t="shared" si="2653"/>
        <v>0</v>
      </c>
      <c r="AJ2868" s="104"/>
      <c r="AK2868" s="106"/>
      <c r="AL2868" s="108"/>
      <c r="AM2868" s="106"/>
      <c r="AN2868" s="108"/>
      <c r="AO2868" s="106"/>
      <c r="AP2868" s="108"/>
      <c r="AQ2868" s="106"/>
      <c r="AR2868" s="108"/>
      <c r="AS2868" s="106"/>
      <c r="AT2868" s="108"/>
      <c r="AU2868" s="106"/>
      <c r="AV2868" s="205">
        <f t="shared" si="2670"/>
        <v>0</v>
      </c>
      <c r="AW2868" s="211">
        <f>T2868-AV2868</f>
        <v>0</v>
      </c>
      <c r="AY2868" s="205">
        <f>SUM(AJ2868:AL2868)</f>
        <v>0</v>
      </c>
      <c r="AZ2868" s="205">
        <f>SUM(AM2868:AO2868)</f>
        <v>0</v>
      </c>
      <c r="BA2868" s="205">
        <f>SUM(AP2868:AR2868)</f>
        <v>0</v>
      </c>
      <c r="BB2868" s="205">
        <f>SUM(AS2868:AU2868)</f>
        <v>0</v>
      </c>
      <c r="BC2868" s="205">
        <f t="shared" si="2676"/>
        <v>0</v>
      </c>
      <c r="BD2868" s="205">
        <f>T2868-BC2868</f>
        <v>0</v>
      </c>
    </row>
    <row r="2869" spans="2:56" x14ac:dyDescent="0.3">
      <c r="B2869" s="215" t="s">
        <v>234</v>
      </c>
      <c r="C2869" s="103"/>
      <c r="D2869" s="104"/>
      <c r="E2869" s="204">
        <f>IFERROR(D2869/C2869,0)</f>
        <v>0</v>
      </c>
      <c r="F2869" s="103"/>
      <c r="G2869" s="104"/>
      <c r="H2869" s="204">
        <f>IFERROR(G2869/F2869,0)</f>
        <v>0</v>
      </c>
      <c r="I2869" s="103"/>
      <c r="J2869" s="106"/>
      <c r="K2869" s="206">
        <f>IFERROR(J2869/I2869,0)</f>
        <v>0</v>
      </c>
      <c r="L2869" s="103"/>
      <c r="M2869" s="106"/>
      <c r="N2869" s="108"/>
      <c r="O2869" s="103"/>
      <c r="P2869" s="108"/>
      <c r="Q2869" s="208">
        <f t="shared" si="2648"/>
        <v>0</v>
      </c>
      <c r="R2869" s="109"/>
      <c r="S2869" s="109"/>
      <c r="T2869" s="210">
        <f t="shared" si="2649"/>
        <v>0</v>
      </c>
      <c r="U2869" s="91"/>
      <c r="V2869" s="103"/>
      <c r="W2869" s="108"/>
      <c r="X2869" s="208">
        <f t="shared" si="2650"/>
        <v>0</v>
      </c>
      <c r="Y2869" s="109"/>
      <c r="Z2869" s="109"/>
      <c r="AA2869" s="210">
        <f t="shared" si="2651"/>
        <v>0</v>
      </c>
      <c r="AB2869" s="91"/>
      <c r="AC2869" s="103"/>
      <c r="AD2869" s="108"/>
      <c r="AE2869" s="208">
        <f t="shared" si="2652"/>
        <v>0</v>
      </c>
      <c r="AF2869" s="109"/>
      <c r="AG2869" s="109"/>
      <c r="AH2869" s="210">
        <f t="shared" si="2653"/>
        <v>0</v>
      </c>
      <c r="AJ2869" s="104"/>
      <c r="AK2869" s="106"/>
      <c r="AL2869" s="108"/>
      <c r="AM2869" s="106"/>
      <c r="AN2869" s="108"/>
      <c r="AO2869" s="106"/>
      <c r="AP2869" s="108"/>
      <c r="AQ2869" s="106"/>
      <c r="AR2869" s="108"/>
      <c r="AS2869" s="106"/>
      <c r="AT2869" s="108"/>
      <c r="AU2869" s="106"/>
      <c r="AV2869" s="205">
        <f t="shared" si="2670"/>
        <v>0</v>
      </c>
      <c r="AW2869" s="211">
        <f>T2869-AV2869</f>
        <v>0</v>
      </c>
      <c r="AY2869" s="205">
        <f>SUM(AJ2869:AL2869)</f>
        <v>0</v>
      </c>
      <c r="AZ2869" s="205">
        <f>SUM(AM2869:AO2869)</f>
        <v>0</v>
      </c>
      <c r="BA2869" s="205">
        <f>SUM(AP2869:AR2869)</f>
        <v>0</v>
      </c>
      <c r="BB2869" s="205">
        <f>SUM(AS2869:AU2869)</f>
        <v>0</v>
      </c>
      <c r="BC2869" s="205">
        <f t="shared" si="2676"/>
        <v>0</v>
      </c>
      <c r="BD2869" s="205">
        <f>T2869-BC2869</f>
        <v>0</v>
      </c>
    </row>
    <row r="2870" spans="2:56" s="124" customFormat="1" ht="13.2" thickBot="1" x14ac:dyDescent="0.35">
      <c r="B2870" s="216" t="s">
        <v>235</v>
      </c>
      <c r="C2870" s="259"/>
      <c r="D2870" s="260"/>
      <c r="E2870" s="219">
        <f>IFERROR(D2870/C2870,0)</f>
        <v>0</v>
      </c>
      <c r="F2870" s="259"/>
      <c r="G2870" s="260"/>
      <c r="H2870" s="219">
        <f>IFERROR(G2870/F2870,0)</f>
        <v>0</v>
      </c>
      <c r="I2870" s="259"/>
      <c r="J2870" s="261"/>
      <c r="K2870" s="221">
        <f>IFERROR(J2870/I2870,0)</f>
        <v>0</v>
      </c>
      <c r="L2870" s="259"/>
      <c r="M2870" s="261"/>
      <c r="N2870" s="262"/>
      <c r="O2870" s="259"/>
      <c r="P2870" s="262"/>
      <c r="Q2870" s="223">
        <f t="shared" si="2648"/>
        <v>0</v>
      </c>
      <c r="R2870" s="263"/>
      <c r="S2870" s="263"/>
      <c r="T2870" s="225">
        <f t="shared" si="2649"/>
        <v>0</v>
      </c>
      <c r="U2870" s="121"/>
      <c r="V2870" s="259"/>
      <c r="W2870" s="262"/>
      <c r="X2870" s="223">
        <f t="shared" si="2650"/>
        <v>0</v>
      </c>
      <c r="Y2870" s="263"/>
      <c r="Z2870" s="263"/>
      <c r="AA2870" s="225">
        <f t="shared" si="2651"/>
        <v>0</v>
      </c>
      <c r="AB2870" s="121"/>
      <c r="AC2870" s="259"/>
      <c r="AD2870" s="262"/>
      <c r="AE2870" s="223">
        <f t="shared" si="2652"/>
        <v>0</v>
      </c>
      <c r="AF2870" s="263"/>
      <c r="AG2870" s="263"/>
      <c r="AH2870" s="225">
        <f t="shared" si="2653"/>
        <v>0</v>
      </c>
      <c r="AJ2870" s="264"/>
      <c r="AK2870" s="265"/>
      <c r="AL2870" s="266"/>
      <c r="AM2870" s="265"/>
      <c r="AN2870" s="266"/>
      <c r="AO2870" s="265"/>
      <c r="AP2870" s="266"/>
      <c r="AQ2870" s="265"/>
      <c r="AR2870" s="266"/>
      <c r="AS2870" s="265"/>
      <c r="AT2870" s="266"/>
      <c r="AU2870" s="265"/>
      <c r="AV2870" s="267">
        <f t="shared" si="2670"/>
        <v>0</v>
      </c>
      <c r="AW2870" s="226">
        <f>T2870-AV2870</f>
        <v>0</v>
      </c>
      <c r="AX2870" s="198"/>
      <c r="AY2870" s="267">
        <f>SUM(AJ2870:AL2870)</f>
        <v>0</v>
      </c>
      <c r="AZ2870" s="267">
        <f>SUM(AM2870:AO2870)</f>
        <v>0</v>
      </c>
      <c r="BA2870" s="267">
        <f>SUM(AP2870:AR2870)</f>
        <v>0</v>
      </c>
      <c r="BB2870" s="267">
        <f>SUM(AS2870:AU2870)</f>
        <v>0</v>
      </c>
      <c r="BC2870" s="267">
        <f t="shared" si="2676"/>
        <v>0</v>
      </c>
      <c r="BD2870" s="267">
        <f>T2870-BC2870</f>
        <v>0</v>
      </c>
    </row>
    <row r="2871" spans="2:56" ht="13.2" thickBot="1" x14ac:dyDescent="0.35">
      <c r="B2871" s="227" t="s">
        <v>236</v>
      </c>
      <c r="C2871" s="137">
        <f>SUM(C2669,C2820,C2842,C2870)</f>
        <v>21047115</v>
      </c>
      <c r="D2871" s="138">
        <f>SUM(D2669,D2820,D2842,D2870)</f>
        <v>19815892.91</v>
      </c>
      <c r="E2871" s="139">
        <f>IFERROR(D2871/C2871,0)</f>
        <v>0.94150162195626341</v>
      </c>
      <c r="F2871" s="137">
        <f>SUM(F2669,F2820,F2842,F2870)</f>
        <v>25150006</v>
      </c>
      <c r="G2871" s="138">
        <f>SUM(G2669,G2820,G2842,G2870)</f>
        <v>28543783.719999999</v>
      </c>
      <c r="H2871" s="139">
        <f>IFERROR(G2871/F2871,0)</f>
        <v>1.1349414278469754</v>
      </c>
      <c r="I2871" s="137">
        <f>SUM(I2669,I2820,I2842,I2870)</f>
        <v>35581394</v>
      </c>
      <c r="J2871" s="140">
        <f>SUM(J2669,J2820,J2842,J2870)</f>
        <v>52759814.719999999</v>
      </c>
      <c r="K2871" s="141">
        <f>IFERROR(J2871/I2871,0)</f>
        <v>1.4827922346156532</v>
      </c>
      <c r="L2871" s="137">
        <f>SUM(L2669,L2820,L2842,L2870)</f>
        <v>35982790</v>
      </c>
      <c r="M2871" s="140">
        <f>SUM(M2669,M2820,M2842,M2870)</f>
        <v>35947261</v>
      </c>
      <c r="N2871" s="142">
        <f>SUM(N2669,N2820,N2842,N2870)</f>
        <v>0</v>
      </c>
      <c r="O2871" s="137">
        <f>SUM(O2669,O2820,O2842,O2870)</f>
        <v>26816059.594862163</v>
      </c>
      <c r="P2871" s="142">
        <f>SUM(P2669,P2820,P2842,P2870)</f>
        <v>550500</v>
      </c>
      <c r="Q2871" s="228">
        <f t="shared" si="2648"/>
        <v>27366559.594862163</v>
      </c>
      <c r="R2871" s="142">
        <f>SUM(R2669,R2820,R2842,R2870)</f>
        <v>0</v>
      </c>
      <c r="S2871" s="142">
        <f>SUM(S2669,S2820,S2842,S2870)</f>
        <v>0</v>
      </c>
      <c r="T2871" s="229">
        <f t="shared" si="2649"/>
        <v>27366559.594862163</v>
      </c>
      <c r="U2871" s="92"/>
      <c r="V2871" s="137">
        <f>SUM(V2669,V2820,V2842,V2870)</f>
        <v>15860761</v>
      </c>
      <c r="W2871" s="142">
        <f>SUM(W2669,W2820,W2842,W2870)</f>
        <v>0</v>
      </c>
      <c r="X2871" s="228">
        <f t="shared" si="2650"/>
        <v>15860761</v>
      </c>
      <c r="Y2871" s="142">
        <f>SUM(Y2669,Y2820,Y2842,Y2870)</f>
        <v>0</v>
      </c>
      <c r="Z2871" s="142">
        <f>SUM(Z2669,Z2820,Z2842,Z2870)</f>
        <v>0</v>
      </c>
      <c r="AA2871" s="229">
        <f t="shared" si="2651"/>
        <v>15860761</v>
      </c>
      <c r="AB2871" s="92"/>
      <c r="AC2871" s="137">
        <f>SUM(AC2669,AC2820,AC2842,AC2870)</f>
        <v>16856718</v>
      </c>
      <c r="AD2871" s="142">
        <f>SUM(AD2669,AD2820,AD2842,AD2870)</f>
        <v>0</v>
      </c>
      <c r="AE2871" s="228">
        <f t="shared" si="2652"/>
        <v>16856718</v>
      </c>
      <c r="AF2871" s="142">
        <f>SUM(AF2669,AF2820,AF2842,AF2870)</f>
        <v>0</v>
      </c>
      <c r="AG2871" s="142">
        <f>SUM(AG2669,AG2820,AG2842,AG2870)</f>
        <v>0</v>
      </c>
      <c r="AH2871" s="229">
        <f t="shared" si="2653"/>
        <v>16856718</v>
      </c>
      <c r="AJ2871" s="138">
        <f t="shared" ref="AJ2871:AU2871" si="2678">SUM(AJ2669,AJ2820,AJ2842,AJ2870)</f>
        <v>2369414.6299051801</v>
      </c>
      <c r="AK2871" s="140">
        <f t="shared" si="2678"/>
        <v>2249514.6299051801</v>
      </c>
      <c r="AL2871" s="142">
        <f t="shared" si="2678"/>
        <v>2291849.6299051801</v>
      </c>
      <c r="AM2871" s="140">
        <f t="shared" si="2678"/>
        <v>2433014.6299051801</v>
      </c>
      <c r="AN2871" s="142">
        <f t="shared" si="2678"/>
        <v>2381914.6299051801</v>
      </c>
      <c r="AO2871" s="140">
        <f t="shared" si="2678"/>
        <v>2263249.6299051801</v>
      </c>
      <c r="AP2871" s="142">
        <f t="shared" si="2678"/>
        <v>2271414.6299051801</v>
      </c>
      <c r="AQ2871" s="140">
        <f t="shared" si="2678"/>
        <v>2272748.6299051801</v>
      </c>
      <c r="AR2871" s="142">
        <f t="shared" si="2678"/>
        <v>2465548.6299051805</v>
      </c>
      <c r="AS2871" s="140">
        <f t="shared" si="2678"/>
        <v>2273364.6299051801</v>
      </c>
      <c r="AT2871" s="142">
        <f t="shared" si="2678"/>
        <v>2355614.6299051801</v>
      </c>
      <c r="AU2871" s="140">
        <f t="shared" si="2678"/>
        <v>1738910.6659051802</v>
      </c>
      <c r="AV2871" s="140">
        <f t="shared" si="2670"/>
        <v>27366559.594862156</v>
      </c>
      <c r="AW2871" s="146">
        <f>T2871-AV2871</f>
        <v>0</v>
      </c>
      <c r="AY2871" s="140">
        <f>SUM(AJ2871:AL2871)</f>
        <v>6910778.8897155402</v>
      </c>
      <c r="AZ2871" s="140">
        <f>SUM(AM2871:AO2871)</f>
        <v>7078178.8897155402</v>
      </c>
      <c r="BA2871" s="140">
        <f>SUM(AP2871:AR2871)</f>
        <v>7009711.8897155412</v>
      </c>
      <c r="BB2871" s="140">
        <f>SUM(AS2871:AU2871)</f>
        <v>6367889.9257155405</v>
      </c>
      <c r="BC2871" s="140">
        <f t="shared" si="2676"/>
        <v>27366559.594862159</v>
      </c>
      <c r="BD2871" s="140">
        <f>T2871-BC2871</f>
        <v>0</v>
      </c>
    </row>
    <row r="2872" spans="2:56" ht="15" thickBot="1" x14ac:dyDescent="0.35">
      <c r="B2872" s="282" t="s">
        <v>249</v>
      </c>
      <c r="C2872" s="273"/>
      <c r="D2872" s="274"/>
      <c r="E2872" s="275"/>
      <c r="F2872" s="273"/>
      <c r="G2872" s="274"/>
      <c r="H2872" s="275"/>
      <c r="I2872" s="273"/>
      <c r="J2872" s="276"/>
      <c r="K2872" s="277"/>
      <c r="L2872" s="273"/>
      <c r="M2872" s="276"/>
      <c r="N2872" s="278"/>
      <c r="O2872" s="273"/>
      <c r="P2872" s="279"/>
      <c r="Q2872" s="279"/>
      <c r="R2872" s="279"/>
      <c r="S2872" s="279"/>
      <c r="T2872" s="280"/>
      <c r="U2872" s="92"/>
      <c r="V2872" s="281"/>
      <c r="W2872" s="279"/>
      <c r="X2872" s="279"/>
      <c r="Y2872" s="279"/>
      <c r="Z2872" s="279"/>
      <c r="AA2872" s="280"/>
      <c r="AB2872" s="92"/>
      <c r="AC2872" s="281"/>
      <c r="AD2872" s="279"/>
      <c r="AE2872" s="279"/>
      <c r="AF2872" s="279"/>
      <c r="AG2872" s="279"/>
      <c r="AH2872" s="280"/>
      <c r="AJ2872" s="238"/>
      <c r="AK2872" s="238"/>
      <c r="AL2872" s="238"/>
      <c r="AM2872" s="238"/>
      <c r="AN2872" s="238"/>
      <c r="AO2872" s="238"/>
      <c r="AP2872" s="238"/>
      <c r="AQ2872" s="238"/>
      <c r="AR2872" s="238"/>
      <c r="AS2872" s="238"/>
      <c r="AT2872" s="238"/>
      <c r="AU2872" s="238"/>
      <c r="AV2872" s="238"/>
      <c r="AW2872" s="239"/>
      <c r="AY2872" s="238"/>
      <c r="AZ2872" s="238"/>
      <c r="BA2872" s="238"/>
      <c r="BB2872" s="238"/>
      <c r="BC2872" s="238"/>
      <c r="BD2872" s="238"/>
    </row>
    <row r="2873" spans="2:56" ht="13.2" thickBot="1" x14ac:dyDescent="0.35">
      <c r="B2873" s="136" t="s">
        <v>49</v>
      </c>
      <c r="C2873" s="137">
        <f>SUM(C2874,C2890,C3021)</f>
        <v>2445274</v>
      </c>
      <c r="D2873" s="138">
        <f>SUM(D2874,D2890,D3021)</f>
        <v>2444720.37</v>
      </c>
      <c r="E2873" s="139">
        <f t="shared" ref="E2873:E2936" si="2679">IFERROR(D2873/C2873,0)</f>
        <v>0.99977359183469827</v>
      </c>
      <c r="F2873" s="137">
        <f>SUM(F2874,F2890,F3021)</f>
        <v>830450</v>
      </c>
      <c r="G2873" s="138">
        <f>SUM(G2874,G2890,G3021)</f>
        <v>776502.27</v>
      </c>
      <c r="H2873" s="139">
        <f t="shared" ref="H2873:H2936" si="2680">IFERROR(G2873/F2873,0)</f>
        <v>0.935037955325426</v>
      </c>
      <c r="I2873" s="137">
        <f>SUM(I2874,I2890,I3021)</f>
        <v>2126181</v>
      </c>
      <c r="J2873" s="140">
        <f>SUM(J2874,J2890,J3021)</f>
        <v>2125774.5299999998</v>
      </c>
      <c r="K2873" s="141">
        <f t="shared" ref="K2873:K2936" si="2681">IFERROR(J2873/I2873,0)</f>
        <v>0.99980882624762413</v>
      </c>
      <c r="L2873" s="137">
        <f>SUM(L2874,L2890,L3021)</f>
        <v>2662540</v>
      </c>
      <c r="M2873" s="140">
        <f>SUM(M2874,M2890,M3021)</f>
        <v>2282540</v>
      </c>
      <c r="N2873" s="142">
        <f>SUM(N2874,N2890,N3021)</f>
        <v>0</v>
      </c>
      <c r="O2873" s="137">
        <f>SUM(O2874,O2890,O3021)</f>
        <v>2294756.1497422401</v>
      </c>
      <c r="P2873" s="142">
        <f>SUM(P2874,P2890,P3021)</f>
        <v>0</v>
      </c>
      <c r="Q2873" s="143">
        <f t="shared" ref="Q2873:Q2936" si="2682">SUM(O2873:P2873)</f>
        <v>2294756.1497422401</v>
      </c>
      <c r="R2873" s="144">
        <f>SUM(R2874,R2890,R3021)</f>
        <v>0</v>
      </c>
      <c r="S2873" s="144">
        <f>SUM(S2874,S2890,S3021)</f>
        <v>0</v>
      </c>
      <c r="T2873" s="145">
        <f>SUM(Q2873:S2873)</f>
        <v>2294756.1497422401</v>
      </c>
      <c r="U2873" s="91"/>
      <c r="V2873" s="137">
        <f>SUM(V2874,V2890,V3021)</f>
        <v>80000</v>
      </c>
      <c r="W2873" s="142">
        <f>SUM(W2874,W2890,W3021)</f>
        <v>0</v>
      </c>
      <c r="X2873" s="143">
        <f t="shared" ref="X2873:X2936" si="2683">SUM(V2873:W2873)</f>
        <v>80000</v>
      </c>
      <c r="Y2873" s="144">
        <f>SUM(Y2874,Y2890,Y3021)</f>
        <v>0</v>
      </c>
      <c r="Z2873" s="144">
        <f>SUM(Z2874,Z2890,Z3021)</f>
        <v>0</v>
      </c>
      <c r="AA2873" s="145">
        <f>SUM(X2873:Z2873)</f>
        <v>80000</v>
      </c>
      <c r="AB2873" s="91"/>
      <c r="AC2873" s="137">
        <f>SUM(AC2874,AC2890,AC3021)</f>
        <v>83592</v>
      </c>
      <c r="AD2873" s="142">
        <f>SUM(AD2874,AD2890,AD3021)</f>
        <v>0</v>
      </c>
      <c r="AE2873" s="143">
        <f t="shared" ref="AE2873:AE2936" si="2684">SUM(AC2873:AD2873)</f>
        <v>83592</v>
      </c>
      <c r="AF2873" s="142">
        <f>SUM(AF2874,AF2890,AF3021)</f>
        <v>0</v>
      </c>
      <c r="AG2873" s="142">
        <f>SUM(AG2874,AG2890,AG3021)</f>
        <v>0</v>
      </c>
      <c r="AH2873" s="145">
        <f>SUM(AE2873:AG2873)</f>
        <v>83592</v>
      </c>
      <c r="AJ2873" s="138">
        <f t="shared" ref="AJ2873:AU2873" si="2685">SUM(AJ2874,AJ2890,AJ3021)</f>
        <v>192707.01247852005</v>
      </c>
      <c r="AK2873" s="140">
        <f t="shared" si="2685"/>
        <v>179093.01247851999</v>
      </c>
      <c r="AL2873" s="142">
        <f t="shared" si="2685"/>
        <v>189733.01247852005</v>
      </c>
      <c r="AM2873" s="140">
        <f t="shared" si="2685"/>
        <v>197513.01247852005</v>
      </c>
      <c r="AN2873" s="142">
        <f t="shared" si="2685"/>
        <v>130933.01247851999</v>
      </c>
      <c r="AO2873" s="140">
        <f t="shared" si="2685"/>
        <v>194039.01247852005</v>
      </c>
      <c r="AP2873" s="142">
        <f t="shared" si="2685"/>
        <v>192153.01247852005</v>
      </c>
      <c r="AQ2873" s="140">
        <f t="shared" si="2685"/>
        <v>188893.01247852005</v>
      </c>
      <c r="AR2873" s="142">
        <f t="shared" si="2685"/>
        <v>185613.01247852005</v>
      </c>
      <c r="AS2873" s="140">
        <f t="shared" si="2685"/>
        <v>192153.01247852005</v>
      </c>
      <c r="AT2873" s="142">
        <f t="shared" si="2685"/>
        <v>188933.01247852005</v>
      </c>
      <c r="AU2873" s="140">
        <f t="shared" si="2685"/>
        <v>262993.01247851987</v>
      </c>
      <c r="AV2873" s="140">
        <f t="shared" ref="AV2873:AV2936" si="2686">SUM(AJ2873:AU2873)</f>
        <v>2294756.1497422406</v>
      </c>
      <c r="AW2873" s="146">
        <f t="shared" ref="AW2873:AW2936" si="2687">T2873-AV2873</f>
        <v>0</v>
      </c>
      <c r="AY2873" s="140">
        <f t="shared" ref="AY2873:AY2936" si="2688">SUM(AJ2873:AL2873)</f>
        <v>561533.03743556002</v>
      </c>
      <c r="AZ2873" s="140">
        <f t="shared" ref="AZ2873:AZ2936" si="2689">SUM(AM2873:AO2873)</f>
        <v>522485.03743556008</v>
      </c>
      <c r="BA2873" s="140">
        <f t="shared" ref="BA2873:BA2936" si="2690">SUM(AP2873:AR2873)</f>
        <v>566659.03743556014</v>
      </c>
      <c r="BB2873" s="140">
        <f t="shared" ref="BB2873:BB2936" si="2691">SUM(AS2873:AU2873)</f>
        <v>644079.03743556002</v>
      </c>
      <c r="BC2873" s="140">
        <f t="shared" ref="BC2873:BC2936" si="2692">SUM(AY2873,AZ2873,BA2873,BB2873)</f>
        <v>2294756.1497422401</v>
      </c>
      <c r="BD2873" s="140">
        <f t="shared" ref="BD2873:BD2936" si="2693">T2873-BC2873</f>
        <v>0</v>
      </c>
    </row>
    <row r="2874" spans="2:56" x14ac:dyDescent="0.3">
      <c r="B2874" s="148" t="s">
        <v>50</v>
      </c>
      <c r="C2874" s="149">
        <f>SUM(C2875,C2885)</f>
        <v>2345549</v>
      </c>
      <c r="D2874" s="150">
        <f>SUM(D2875,D2885)</f>
        <v>2344892.06</v>
      </c>
      <c r="E2874" s="151">
        <f t="shared" si="2679"/>
        <v>0.99971992058149284</v>
      </c>
      <c r="F2874" s="149">
        <f>SUM(F2875,F2885)</f>
        <v>631120</v>
      </c>
      <c r="G2874" s="150">
        <f>SUM(G2875,G2885)</f>
        <v>592057.66</v>
      </c>
      <c r="H2874" s="151">
        <f t="shared" si="2680"/>
        <v>0.93810631892508556</v>
      </c>
      <c r="I2874" s="149">
        <f>SUM(I2875,I2885)</f>
        <v>1907384</v>
      </c>
      <c r="J2874" s="152">
        <f>SUM(J2875,J2885)</f>
        <v>1907235.77</v>
      </c>
      <c r="K2874" s="153">
        <f t="shared" si="2681"/>
        <v>0.99992228623077473</v>
      </c>
      <c r="L2874" s="149">
        <f>SUM(L2875,L2885)</f>
        <v>2582540</v>
      </c>
      <c r="M2874" s="152">
        <f>SUM(M2875,M2885)</f>
        <v>2113540</v>
      </c>
      <c r="N2874" s="154">
        <f>SUM(N2875,N2885)</f>
        <v>0</v>
      </c>
      <c r="O2874" s="149">
        <f>SUM(O2875,O2885)</f>
        <v>2214756.1497422401</v>
      </c>
      <c r="P2874" s="154">
        <f>SUM(P2875,P2885)</f>
        <v>0</v>
      </c>
      <c r="Q2874" s="155">
        <f t="shared" si="2682"/>
        <v>2214756.1497422401</v>
      </c>
      <c r="R2874" s="154">
        <f>SUM(R2875,R2885)</f>
        <v>0</v>
      </c>
      <c r="S2874" s="154">
        <f>SUM(S2875,S2885)</f>
        <v>0</v>
      </c>
      <c r="T2874" s="156">
        <f t="shared" ref="T2874:T2937" si="2694">SUM(Q2874:S2874)</f>
        <v>2214756.1497422401</v>
      </c>
      <c r="U2874" s="157"/>
      <c r="V2874" s="149">
        <f>SUM(V2875,V2885)</f>
        <v>0</v>
      </c>
      <c r="W2874" s="154">
        <f>SUM(W2875,W2885)</f>
        <v>0</v>
      </c>
      <c r="X2874" s="155">
        <f t="shared" si="2683"/>
        <v>0</v>
      </c>
      <c r="Y2874" s="154">
        <f>SUM(Y2875,Y2885)</f>
        <v>0</v>
      </c>
      <c r="Z2874" s="154">
        <f>SUM(Z2875,Z2885)</f>
        <v>0</v>
      </c>
      <c r="AA2874" s="156">
        <f t="shared" ref="AA2874:AA2937" si="2695">SUM(X2874:Z2874)</f>
        <v>0</v>
      </c>
      <c r="AB2874" s="157"/>
      <c r="AC2874" s="149">
        <f>SUM(AC2875,AC2885)</f>
        <v>0</v>
      </c>
      <c r="AD2874" s="154">
        <f>SUM(AD2875,AD2885)</f>
        <v>0</v>
      </c>
      <c r="AE2874" s="155">
        <f t="shared" si="2684"/>
        <v>0</v>
      </c>
      <c r="AF2874" s="154">
        <f>SUM(AF2875,AF2885)</f>
        <v>0</v>
      </c>
      <c r="AG2874" s="154">
        <f>SUM(AG2875,AG2885)</f>
        <v>0</v>
      </c>
      <c r="AH2874" s="156">
        <f t="shared" ref="AH2874:AH2937" si="2696">SUM(AE2874:AG2874)</f>
        <v>0</v>
      </c>
      <c r="AJ2874" s="150">
        <f t="shared" ref="AJ2874:AU2874" si="2697">SUM(AJ2875,AJ2885)</f>
        <v>184563.01247852005</v>
      </c>
      <c r="AK2874" s="152">
        <f t="shared" si="2697"/>
        <v>174563.01247851999</v>
      </c>
      <c r="AL2874" s="154">
        <f t="shared" si="2697"/>
        <v>184563.01247852005</v>
      </c>
      <c r="AM2874" s="152">
        <f t="shared" si="2697"/>
        <v>184563.01247852005</v>
      </c>
      <c r="AN2874" s="154">
        <f t="shared" si="2697"/>
        <v>126563.01247851999</v>
      </c>
      <c r="AO2874" s="152">
        <f t="shared" si="2697"/>
        <v>184563.01247852005</v>
      </c>
      <c r="AP2874" s="154">
        <f t="shared" si="2697"/>
        <v>184563.01247852005</v>
      </c>
      <c r="AQ2874" s="152">
        <f t="shared" si="2697"/>
        <v>184563.01247852005</v>
      </c>
      <c r="AR2874" s="154">
        <f t="shared" si="2697"/>
        <v>184563.01247852005</v>
      </c>
      <c r="AS2874" s="152">
        <f t="shared" si="2697"/>
        <v>184563.01247852005</v>
      </c>
      <c r="AT2874" s="154">
        <f t="shared" si="2697"/>
        <v>184563.01247852005</v>
      </c>
      <c r="AU2874" s="152">
        <f t="shared" si="2697"/>
        <v>252563.01247851987</v>
      </c>
      <c r="AV2874" s="152">
        <f t="shared" si="2686"/>
        <v>2214756.1497422406</v>
      </c>
      <c r="AW2874" s="158">
        <f t="shared" si="2687"/>
        <v>0</v>
      </c>
      <c r="AY2874" s="152">
        <f t="shared" si="2688"/>
        <v>543689.03743556002</v>
      </c>
      <c r="AZ2874" s="152">
        <f t="shared" si="2689"/>
        <v>495689.03743556008</v>
      </c>
      <c r="BA2874" s="152">
        <f t="shared" si="2690"/>
        <v>553689.03743556014</v>
      </c>
      <c r="BB2874" s="152">
        <f t="shared" si="2691"/>
        <v>621689.03743556002</v>
      </c>
      <c r="BC2874" s="152">
        <f t="shared" si="2692"/>
        <v>2214756.1497422401</v>
      </c>
      <c r="BD2874" s="152">
        <f t="shared" si="2693"/>
        <v>0</v>
      </c>
    </row>
    <row r="2875" spans="2:56" x14ac:dyDescent="0.3">
      <c r="B2875" s="159" t="s">
        <v>51</v>
      </c>
      <c r="C2875" s="160">
        <f>SUM(C2876:C2884)</f>
        <v>2144729</v>
      </c>
      <c r="D2875" s="161">
        <f>SUM(D2876:D2884)</f>
        <v>2142604.92</v>
      </c>
      <c r="E2875" s="162">
        <f t="shared" si="2679"/>
        <v>0.99900962778980462</v>
      </c>
      <c r="F2875" s="160">
        <f>SUM(F2876:F2884)</f>
        <v>581038</v>
      </c>
      <c r="G2875" s="161">
        <f>SUM(G2876:G2884)</f>
        <v>542617.59000000008</v>
      </c>
      <c r="H2875" s="162">
        <f t="shared" si="2680"/>
        <v>0.93387625249983663</v>
      </c>
      <c r="I2875" s="160">
        <f>SUM(I2876:I2884)</f>
        <v>1705660</v>
      </c>
      <c r="J2875" s="163">
        <f>SUM(J2876:J2884)</f>
        <v>1705618.23</v>
      </c>
      <c r="K2875" s="164">
        <f t="shared" si="2681"/>
        <v>0.99997551094590953</v>
      </c>
      <c r="L2875" s="160">
        <f>SUM(L2876:L2884)</f>
        <v>2236978</v>
      </c>
      <c r="M2875" s="163">
        <f>SUM(M2876:M2884)</f>
        <v>1867978</v>
      </c>
      <c r="N2875" s="165">
        <f>SUM(N2876:N2884)</f>
        <v>0</v>
      </c>
      <c r="O2875" s="160">
        <f>SUM(O2876:O2884)</f>
        <v>1943725.8256470002</v>
      </c>
      <c r="P2875" s="165">
        <f>SUM(P2876:P2884)</f>
        <v>0</v>
      </c>
      <c r="Q2875" s="166">
        <f t="shared" si="2682"/>
        <v>1943725.8256470002</v>
      </c>
      <c r="R2875" s="165">
        <f>SUM(R2876:R2884)</f>
        <v>0</v>
      </c>
      <c r="S2875" s="165">
        <f>SUM(S2876:S2884)</f>
        <v>0</v>
      </c>
      <c r="T2875" s="167">
        <f t="shared" si="2694"/>
        <v>1943725.8256470002</v>
      </c>
      <c r="U2875" s="157"/>
      <c r="V2875" s="160">
        <f>SUM(V2876:V2884)</f>
        <v>0</v>
      </c>
      <c r="W2875" s="165">
        <f>SUM(W2876:W2884)</f>
        <v>0</v>
      </c>
      <c r="X2875" s="166">
        <f t="shared" si="2683"/>
        <v>0</v>
      </c>
      <c r="Y2875" s="165">
        <f>SUM(Y2876:Y2884)</f>
        <v>0</v>
      </c>
      <c r="Z2875" s="165">
        <f>SUM(Z2876:Z2884)</f>
        <v>0</v>
      </c>
      <c r="AA2875" s="167">
        <f t="shared" si="2695"/>
        <v>0</v>
      </c>
      <c r="AB2875" s="157"/>
      <c r="AC2875" s="160">
        <f>SUM(AC2876:AC2884)</f>
        <v>0</v>
      </c>
      <c r="AD2875" s="165">
        <f>SUM(AD2876:AD2884)</f>
        <v>0</v>
      </c>
      <c r="AE2875" s="166">
        <f t="shared" si="2684"/>
        <v>0</v>
      </c>
      <c r="AF2875" s="165">
        <f>SUM(AF2876:AF2884)</f>
        <v>0</v>
      </c>
      <c r="AG2875" s="165">
        <f>SUM(AG2876:AG2884)</f>
        <v>0</v>
      </c>
      <c r="AH2875" s="167">
        <f t="shared" si="2696"/>
        <v>0</v>
      </c>
      <c r="AJ2875" s="161">
        <f t="shared" ref="AJ2875:AU2875" si="2698">SUM(AJ2876:AJ2884)</f>
        <v>161977.15213725003</v>
      </c>
      <c r="AK2875" s="163">
        <f t="shared" si="2698"/>
        <v>151977.15213724997</v>
      </c>
      <c r="AL2875" s="165">
        <f t="shared" si="2698"/>
        <v>161977.15213725003</v>
      </c>
      <c r="AM2875" s="163">
        <f t="shared" si="2698"/>
        <v>161977.15213725003</v>
      </c>
      <c r="AN2875" s="165">
        <f t="shared" si="2698"/>
        <v>103977.15213724998</v>
      </c>
      <c r="AO2875" s="163">
        <f t="shared" si="2698"/>
        <v>161977.15213725003</v>
      </c>
      <c r="AP2875" s="165">
        <f t="shared" si="2698"/>
        <v>161977.15213725003</v>
      </c>
      <c r="AQ2875" s="163">
        <f t="shared" si="2698"/>
        <v>161977.15213725003</v>
      </c>
      <c r="AR2875" s="165">
        <f t="shared" si="2698"/>
        <v>161977.15213725003</v>
      </c>
      <c r="AS2875" s="163">
        <f t="shared" si="2698"/>
        <v>161977.15213725003</v>
      </c>
      <c r="AT2875" s="165">
        <f t="shared" si="2698"/>
        <v>161977.15213725003</v>
      </c>
      <c r="AU2875" s="163">
        <f t="shared" si="2698"/>
        <v>229977.15213724988</v>
      </c>
      <c r="AV2875" s="163">
        <f t="shared" si="2686"/>
        <v>1943725.8256469998</v>
      </c>
      <c r="AW2875" s="168">
        <f t="shared" si="2687"/>
        <v>0</v>
      </c>
      <c r="AY2875" s="163">
        <f t="shared" si="2688"/>
        <v>475931.45641175006</v>
      </c>
      <c r="AZ2875" s="163">
        <f t="shared" si="2689"/>
        <v>427931.45641175006</v>
      </c>
      <c r="BA2875" s="163">
        <f t="shared" si="2690"/>
        <v>485931.45641175006</v>
      </c>
      <c r="BB2875" s="163">
        <f t="shared" si="2691"/>
        <v>553931.45641174994</v>
      </c>
      <c r="BC2875" s="163">
        <f t="shared" si="2692"/>
        <v>1943725.8256470002</v>
      </c>
      <c r="BD2875" s="163">
        <f t="shared" si="2693"/>
        <v>0</v>
      </c>
    </row>
    <row r="2876" spans="2:56" x14ac:dyDescent="0.3">
      <c r="B2876" s="169" t="s">
        <v>52</v>
      </c>
      <c r="C2876" s="248">
        <v>1554638</v>
      </c>
      <c r="D2876" s="249">
        <v>1553566.7</v>
      </c>
      <c r="E2876" s="172">
        <f t="shared" si="2679"/>
        <v>0.99931090067269679</v>
      </c>
      <c r="F2876" s="248">
        <v>379705</v>
      </c>
      <c r="G2876" s="249">
        <v>379704.78</v>
      </c>
      <c r="H2876" s="172">
        <f t="shared" si="2680"/>
        <v>0.99999942060283653</v>
      </c>
      <c r="I2876" s="248">
        <v>1404359</v>
      </c>
      <c r="J2876" s="250">
        <v>1404355.55</v>
      </c>
      <c r="K2876" s="174">
        <f t="shared" si="2681"/>
        <v>0.9999975433631999</v>
      </c>
      <c r="L2876" s="248">
        <v>1711721</v>
      </c>
      <c r="M2876" s="250">
        <v>1542721</v>
      </c>
      <c r="N2876" s="251"/>
      <c r="O2876" s="248">
        <v>1624500.6932070001</v>
      </c>
      <c r="P2876" s="251"/>
      <c r="Q2876" s="166">
        <f t="shared" si="2682"/>
        <v>1624500.6932070001</v>
      </c>
      <c r="R2876" s="251"/>
      <c r="S2876" s="251"/>
      <c r="T2876" s="167">
        <f t="shared" si="2694"/>
        <v>1624500.6932070001</v>
      </c>
      <c r="U2876" s="157"/>
      <c r="V2876" s="248"/>
      <c r="W2876" s="251"/>
      <c r="X2876" s="166">
        <f t="shared" si="2683"/>
        <v>0</v>
      </c>
      <c r="Y2876" s="251"/>
      <c r="Z2876" s="251"/>
      <c r="AA2876" s="167">
        <f t="shared" si="2695"/>
        <v>0</v>
      </c>
      <c r="AB2876" s="157"/>
      <c r="AC2876" s="248"/>
      <c r="AD2876" s="251"/>
      <c r="AE2876" s="166">
        <f t="shared" si="2684"/>
        <v>0</v>
      </c>
      <c r="AF2876" s="251"/>
      <c r="AG2876" s="251"/>
      <c r="AH2876" s="167">
        <f t="shared" si="2696"/>
        <v>0</v>
      </c>
      <c r="AJ2876" s="252">
        <f>T2876/12</f>
        <v>135375.05776725002</v>
      </c>
      <c r="AK2876" s="253">
        <f>135375.05776725-10000</f>
        <v>125375.05776724999</v>
      </c>
      <c r="AL2876" s="254">
        <v>135375.05776725002</v>
      </c>
      <c r="AM2876" s="253">
        <v>135375.05776725002</v>
      </c>
      <c r="AN2876" s="254">
        <f>135375.05776725-50000</f>
        <v>85375.057767249993</v>
      </c>
      <c r="AO2876" s="253">
        <v>135375.05776725002</v>
      </c>
      <c r="AP2876" s="254">
        <v>135375.05776725002</v>
      </c>
      <c r="AQ2876" s="253">
        <v>135375.05776725002</v>
      </c>
      <c r="AR2876" s="254">
        <v>135375.05776725002</v>
      </c>
      <c r="AS2876" s="253">
        <v>135375.05776725002</v>
      </c>
      <c r="AT2876" s="254">
        <v>135375.05776725002</v>
      </c>
      <c r="AU2876" s="253">
        <v>195375.05776724988</v>
      </c>
      <c r="AV2876" s="163">
        <f t="shared" si="2686"/>
        <v>1624500.6932070001</v>
      </c>
      <c r="AW2876" s="168">
        <f t="shared" si="2687"/>
        <v>0</v>
      </c>
      <c r="AY2876" s="163">
        <f t="shared" si="2688"/>
        <v>396125.17330175004</v>
      </c>
      <c r="AZ2876" s="163">
        <f t="shared" si="2689"/>
        <v>356125.17330175004</v>
      </c>
      <c r="BA2876" s="163">
        <f t="shared" si="2690"/>
        <v>406125.1733017501</v>
      </c>
      <c r="BB2876" s="163">
        <f t="shared" si="2691"/>
        <v>466125.17330174992</v>
      </c>
      <c r="BC2876" s="163">
        <f t="shared" si="2692"/>
        <v>1624500.6932069999</v>
      </c>
      <c r="BD2876" s="163">
        <f t="shared" si="2693"/>
        <v>0</v>
      </c>
    </row>
    <row r="2877" spans="2:56" x14ac:dyDescent="0.3">
      <c r="B2877" s="169" t="s">
        <v>53</v>
      </c>
      <c r="C2877" s="248"/>
      <c r="D2877" s="249"/>
      <c r="E2877" s="172">
        <f t="shared" si="2679"/>
        <v>0</v>
      </c>
      <c r="F2877" s="248"/>
      <c r="G2877" s="249"/>
      <c r="H2877" s="172">
        <f t="shared" si="2680"/>
        <v>0</v>
      </c>
      <c r="I2877" s="248"/>
      <c r="J2877" s="250"/>
      <c r="K2877" s="174">
        <f t="shared" si="2681"/>
        <v>0</v>
      </c>
      <c r="L2877" s="248"/>
      <c r="M2877" s="250">
        <v>0</v>
      </c>
      <c r="N2877" s="251"/>
      <c r="O2877" s="248"/>
      <c r="P2877" s="251"/>
      <c r="Q2877" s="166">
        <f t="shared" si="2682"/>
        <v>0</v>
      </c>
      <c r="R2877" s="251"/>
      <c r="S2877" s="251"/>
      <c r="T2877" s="167">
        <f t="shared" si="2694"/>
        <v>0</v>
      </c>
      <c r="U2877" s="157"/>
      <c r="V2877" s="248"/>
      <c r="W2877" s="251"/>
      <c r="X2877" s="166">
        <f t="shared" si="2683"/>
        <v>0</v>
      </c>
      <c r="Y2877" s="251"/>
      <c r="Z2877" s="251"/>
      <c r="AA2877" s="167">
        <f t="shared" si="2695"/>
        <v>0</v>
      </c>
      <c r="AB2877" s="157"/>
      <c r="AC2877" s="248"/>
      <c r="AD2877" s="251"/>
      <c r="AE2877" s="166">
        <f t="shared" si="2684"/>
        <v>0</v>
      </c>
      <c r="AF2877" s="251"/>
      <c r="AG2877" s="251"/>
      <c r="AH2877" s="167">
        <f t="shared" si="2696"/>
        <v>0</v>
      </c>
      <c r="AJ2877" s="252"/>
      <c r="AK2877" s="253"/>
      <c r="AL2877" s="254"/>
      <c r="AM2877" s="253"/>
      <c r="AN2877" s="254"/>
      <c r="AO2877" s="253"/>
      <c r="AP2877" s="254"/>
      <c r="AQ2877" s="253"/>
      <c r="AR2877" s="254"/>
      <c r="AS2877" s="253"/>
      <c r="AT2877" s="254"/>
      <c r="AU2877" s="253"/>
      <c r="AV2877" s="163">
        <f t="shared" si="2686"/>
        <v>0</v>
      </c>
      <c r="AW2877" s="168">
        <f t="shared" si="2687"/>
        <v>0</v>
      </c>
      <c r="AY2877" s="163">
        <f t="shared" si="2688"/>
        <v>0</v>
      </c>
      <c r="AZ2877" s="163">
        <f t="shared" si="2689"/>
        <v>0</v>
      </c>
      <c r="BA2877" s="163">
        <f t="shared" si="2690"/>
        <v>0</v>
      </c>
      <c r="BB2877" s="163">
        <f t="shared" si="2691"/>
        <v>0</v>
      </c>
      <c r="BC2877" s="163">
        <f t="shared" si="2692"/>
        <v>0</v>
      </c>
      <c r="BD2877" s="163">
        <f t="shared" si="2693"/>
        <v>0</v>
      </c>
    </row>
    <row r="2878" spans="2:56" x14ac:dyDescent="0.3">
      <c r="B2878" s="169" t="s">
        <v>54</v>
      </c>
      <c r="C2878" s="248"/>
      <c r="D2878" s="249"/>
      <c r="E2878" s="172">
        <f t="shared" si="2679"/>
        <v>0</v>
      </c>
      <c r="F2878" s="248"/>
      <c r="G2878" s="249"/>
      <c r="H2878" s="172">
        <f t="shared" si="2680"/>
        <v>0</v>
      </c>
      <c r="I2878" s="248"/>
      <c r="J2878" s="250"/>
      <c r="K2878" s="174">
        <f t="shared" si="2681"/>
        <v>0</v>
      </c>
      <c r="L2878" s="248"/>
      <c r="M2878" s="250">
        <v>0</v>
      </c>
      <c r="N2878" s="251"/>
      <c r="O2878" s="248"/>
      <c r="P2878" s="251"/>
      <c r="Q2878" s="166">
        <f t="shared" si="2682"/>
        <v>0</v>
      </c>
      <c r="R2878" s="251"/>
      <c r="S2878" s="251"/>
      <c r="T2878" s="167">
        <f t="shared" si="2694"/>
        <v>0</v>
      </c>
      <c r="U2878" s="157"/>
      <c r="V2878" s="248"/>
      <c r="W2878" s="251"/>
      <c r="X2878" s="166">
        <f t="shared" si="2683"/>
        <v>0</v>
      </c>
      <c r="Y2878" s="251"/>
      <c r="Z2878" s="251"/>
      <c r="AA2878" s="167">
        <f t="shared" si="2695"/>
        <v>0</v>
      </c>
      <c r="AB2878" s="157"/>
      <c r="AC2878" s="248"/>
      <c r="AD2878" s="251"/>
      <c r="AE2878" s="166">
        <f t="shared" si="2684"/>
        <v>0</v>
      </c>
      <c r="AF2878" s="251"/>
      <c r="AG2878" s="251"/>
      <c r="AH2878" s="167">
        <f t="shared" si="2696"/>
        <v>0</v>
      </c>
      <c r="AJ2878" s="252"/>
      <c r="AK2878" s="253"/>
      <c r="AL2878" s="254"/>
      <c r="AM2878" s="253"/>
      <c r="AN2878" s="254"/>
      <c r="AO2878" s="253"/>
      <c r="AP2878" s="254"/>
      <c r="AQ2878" s="253"/>
      <c r="AR2878" s="254"/>
      <c r="AS2878" s="253"/>
      <c r="AT2878" s="254"/>
      <c r="AU2878" s="253"/>
      <c r="AV2878" s="163">
        <f t="shared" si="2686"/>
        <v>0</v>
      </c>
      <c r="AW2878" s="168">
        <f t="shared" si="2687"/>
        <v>0</v>
      </c>
      <c r="AY2878" s="163">
        <f t="shared" si="2688"/>
        <v>0</v>
      </c>
      <c r="AZ2878" s="163">
        <f t="shared" si="2689"/>
        <v>0</v>
      </c>
      <c r="BA2878" s="163">
        <f t="shared" si="2690"/>
        <v>0</v>
      </c>
      <c r="BB2878" s="163">
        <f t="shared" si="2691"/>
        <v>0</v>
      </c>
      <c r="BC2878" s="163">
        <f t="shared" si="2692"/>
        <v>0</v>
      </c>
      <c r="BD2878" s="163">
        <f t="shared" si="2693"/>
        <v>0</v>
      </c>
    </row>
    <row r="2879" spans="2:56" x14ac:dyDescent="0.3">
      <c r="B2879" s="169" t="s">
        <v>55</v>
      </c>
      <c r="C2879" s="248"/>
      <c r="D2879" s="249"/>
      <c r="E2879" s="172">
        <f t="shared" si="2679"/>
        <v>0</v>
      </c>
      <c r="F2879" s="248"/>
      <c r="G2879" s="249"/>
      <c r="H2879" s="172">
        <f t="shared" si="2680"/>
        <v>0</v>
      </c>
      <c r="I2879" s="248"/>
      <c r="J2879" s="250"/>
      <c r="K2879" s="174">
        <f t="shared" si="2681"/>
        <v>0</v>
      </c>
      <c r="L2879" s="248"/>
      <c r="M2879" s="250">
        <v>0</v>
      </c>
      <c r="N2879" s="251"/>
      <c r="O2879" s="248"/>
      <c r="P2879" s="251"/>
      <c r="Q2879" s="166">
        <f t="shared" si="2682"/>
        <v>0</v>
      </c>
      <c r="R2879" s="251"/>
      <c r="S2879" s="251"/>
      <c r="T2879" s="167">
        <f t="shared" si="2694"/>
        <v>0</v>
      </c>
      <c r="U2879" s="157"/>
      <c r="V2879" s="248"/>
      <c r="W2879" s="251"/>
      <c r="X2879" s="166">
        <f t="shared" si="2683"/>
        <v>0</v>
      </c>
      <c r="Y2879" s="251"/>
      <c r="Z2879" s="251"/>
      <c r="AA2879" s="167">
        <f t="shared" si="2695"/>
        <v>0</v>
      </c>
      <c r="AB2879" s="157"/>
      <c r="AC2879" s="248"/>
      <c r="AD2879" s="251"/>
      <c r="AE2879" s="166">
        <f t="shared" si="2684"/>
        <v>0</v>
      </c>
      <c r="AF2879" s="251"/>
      <c r="AG2879" s="251"/>
      <c r="AH2879" s="167">
        <f t="shared" si="2696"/>
        <v>0</v>
      </c>
      <c r="AJ2879" s="252"/>
      <c r="AK2879" s="253"/>
      <c r="AL2879" s="254"/>
      <c r="AM2879" s="253"/>
      <c r="AN2879" s="254"/>
      <c r="AO2879" s="253"/>
      <c r="AP2879" s="254"/>
      <c r="AQ2879" s="253"/>
      <c r="AR2879" s="254"/>
      <c r="AS2879" s="253"/>
      <c r="AT2879" s="254"/>
      <c r="AU2879" s="253"/>
      <c r="AV2879" s="163">
        <f t="shared" si="2686"/>
        <v>0</v>
      </c>
      <c r="AW2879" s="168">
        <f t="shared" si="2687"/>
        <v>0</v>
      </c>
      <c r="AY2879" s="163">
        <f t="shared" si="2688"/>
        <v>0</v>
      </c>
      <c r="AZ2879" s="163">
        <f t="shared" si="2689"/>
        <v>0</v>
      </c>
      <c r="BA2879" s="163">
        <f t="shared" si="2690"/>
        <v>0</v>
      </c>
      <c r="BB2879" s="163">
        <f t="shared" si="2691"/>
        <v>0</v>
      </c>
      <c r="BC2879" s="163">
        <f t="shared" si="2692"/>
        <v>0</v>
      </c>
      <c r="BD2879" s="163">
        <f t="shared" si="2693"/>
        <v>0</v>
      </c>
    </row>
    <row r="2880" spans="2:56" x14ac:dyDescent="0.3">
      <c r="B2880" s="169" t="s">
        <v>56</v>
      </c>
      <c r="C2880" s="248">
        <v>166000</v>
      </c>
      <c r="D2880" s="249">
        <v>165499.25</v>
      </c>
      <c r="E2880" s="172">
        <f t="shared" si="2679"/>
        <v>0.99698343373493981</v>
      </c>
      <c r="F2880" s="248"/>
      <c r="G2880" s="249"/>
      <c r="H2880" s="172">
        <f t="shared" si="2680"/>
        <v>0</v>
      </c>
      <c r="I2880" s="248"/>
      <c r="J2880" s="250"/>
      <c r="K2880" s="174">
        <f t="shared" si="2681"/>
        <v>0</v>
      </c>
      <c r="L2880" s="248"/>
      <c r="M2880" s="250">
        <v>0</v>
      </c>
      <c r="N2880" s="251"/>
      <c r="O2880" s="248"/>
      <c r="P2880" s="251"/>
      <c r="Q2880" s="166">
        <f t="shared" si="2682"/>
        <v>0</v>
      </c>
      <c r="R2880" s="251"/>
      <c r="S2880" s="251"/>
      <c r="T2880" s="167">
        <f t="shared" si="2694"/>
        <v>0</v>
      </c>
      <c r="U2880" s="157"/>
      <c r="V2880" s="248"/>
      <c r="W2880" s="251"/>
      <c r="X2880" s="166">
        <f t="shared" si="2683"/>
        <v>0</v>
      </c>
      <c r="Y2880" s="251"/>
      <c r="Z2880" s="251"/>
      <c r="AA2880" s="167">
        <f t="shared" si="2695"/>
        <v>0</v>
      </c>
      <c r="AB2880" s="157"/>
      <c r="AC2880" s="248"/>
      <c r="AD2880" s="251"/>
      <c r="AE2880" s="166">
        <f t="shared" si="2684"/>
        <v>0</v>
      </c>
      <c r="AF2880" s="251"/>
      <c r="AG2880" s="251"/>
      <c r="AH2880" s="167">
        <f t="shared" si="2696"/>
        <v>0</v>
      </c>
      <c r="AJ2880" s="252"/>
      <c r="AK2880" s="253"/>
      <c r="AL2880" s="254"/>
      <c r="AM2880" s="253"/>
      <c r="AN2880" s="254"/>
      <c r="AO2880" s="253"/>
      <c r="AP2880" s="254"/>
      <c r="AQ2880" s="253"/>
      <c r="AR2880" s="254"/>
      <c r="AS2880" s="253"/>
      <c r="AT2880" s="254"/>
      <c r="AU2880" s="253"/>
      <c r="AV2880" s="163">
        <f t="shared" si="2686"/>
        <v>0</v>
      </c>
      <c r="AW2880" s="168">
        <f t="shared" si="2687"/>
        <v>0</v>
      </c>
      <c r="AY2880" s="163">
        <f t="shared" si="2688"/>
        <v>0</v>
      </c>
      <c r="AZ2880" s="163">
        <f t="shared" si="2689"/>
        <v>0</v>
      </c>
      <c r="BA2880" s="163">
        <f t="shared" si="2690"/>
        <v>0</v>
      </c>
      <c r="BB2880" s="163">
        <f t="shared" si="2691"/>
        <v>0</v>
      </c>
      <c r="BC2880" s="163">
        <f t="shared" si="2692"/>
        <v>0</v>
      </c>
      <c r="BD2880" s="163">
        <f t="shared" si="2693"/>
        <v>0</v>
      </c>
    </row>
    <row r="2881" spans="2:56" x14ac:dyDescent="0.3">
      <c r="B2881" s="169" t="s">
        <v>57</v>
      </c>
      <c r="C2881" s="248"/>
      <c r="D2881" s="249"/>
      <c r="E2881" s="172">
        <f t="shared" si="2679"/>
        <v>0</v>
      </c>
      <c r="F2881" s="248"/>
      <c r="G2881" s="249"/>
      <c r="H2881" s="172">
        <f t="shared" si="2680"/>
        <v>0</v>
      </c>
      <c r="I2881" s="248"/>
      <c r="J2881" s="250"/>
      <c r="K2881" s="174">
        <f t="shared" si="2681"/>
        <v>0</v>
      </c>
      <c r="L2881" s="248"/>
      <c r="M2881" s="250">
        <v>0</v>
      </c>
      <c r="N2881" s="251"/>
      <c r="O2881" s="248"/>
      <c r="P2881" s="251"/>
      <c r="Q2881" s="166">
        <f t="shared" si="2682"/>
        <v>0</v>
      </c>
      <c r="R2881" s="251"/>
      <c r="S2881" s="251"/>
      <c r="T2881" s="167">
        <f t="shared" si="2694"/>
        <v>0</v>
      </c>
      <c r="U2881" s="157"/>
      <c r="V2881" s="248"/>
      <c r="W2881" s="251"/>
      <c r="X2881" s="166">
        <f t="shared" si="2683"/>
        <v>0</v>
      </c>
      <c r="Y2881" s="251"/>
      <c r="Z2881" s="251"/>
      <c r="AA2881" s="167">
        <f t="shared" si="2695"/>
        <v>0</v>
      </c>
      <c r="AB2881" s="157"/>
      <c r="AC2881" s="248"/>
      <c r="AD2881" s="251"/>
      <c r="AE2881" s="166">
        <f t="shared" si="2684"/>
        <v>0</v>
      </c>
      <c r="AF2881" s="251"/>
      <c r="AG2881" s="251"/>
      <c r="AH2881" s="167">
        <f t="shared" si="2696"/>
        <v>0</v>
      </c>
      <c r="AJ2881" s="252"/>
      <c r="AK2881" s="253"/>
      <c r="AL2881" s="254"/>
      <c r="AM2881" s="253"/>
      <c r="AN2881" s="254"/>
      <c r="AO2881" s="253"/>
      <c r="AP2881" s="254"/>
      <c r="AQ2881" s="253"/>
      <c r="AR2881" s="254"/>
      <c r="AS2881" s="253"/>
      <c r="AT2881" s="254"/>
      <c r="AU2881" s="253"/>
      <c r="AV2881" s="163">
        <f t="shared" si="2686"/>
        <v>0</v>
      </c>
      <c r="AW2881" s="168">
        <f t="shared" si="2687"/>
        <v>0</v>
      </c>
      <c r="AY2881" s="163">
        <f t="shared" si="2688"/>
        <v>0</v>
      </c>
      <c r="AZ2881" s="163">
        <f t="shared" si="2689"/>
        <v>0</v>
      </c>
      <c r="BA2881" s="163">
        <f t="shared" si="2690"/>
        <v>0</v>
      </c>
      <c r="BB2881" s="163">
        <f t="shared" si="2691"/>
        <v>0</v>
      </c>
      <c r="BC2881" s="163">
        <f t="shared" si="2692"/>
        <v>0</v>
      </c>
      <c r="BD2881" s="163">
        <f t="shared" si="2693"/>
        <v>0</v>
      </c>
    </row>
    <row r="2882" spans="2:56" x14ac:dyDescent="0.3">
      <c r="B2882" s="169" t="s">
        <v>58</v>
      </c>
      <c r="C2882" s="248">
        <v>34525</v>
      </c>
      <c r="D2882" s="249">
        <v>34254.339999999997</v>
      </c>
      <c r="E2882" s="172">
        <f t="shared" si="2679"/>
        <v>0.99216046343229536</v>
      </c>
      <c r="F2882" s="248">
        <v>12627</v>
      </c>
      <c r="G2882" s="249">
        <v>8456.9</v>
      </c>
      <c r="H2882" s="172">
        <f t="shared" si="2680"/>
        <v>0.66974736675378155</v>
      </c>
      <c r="I2882" s="248">
        <v>33627</v>
      </c>
      <c r="J2882" s="250">
        <v>33626.94</v>
      </c>
      <c r="K2882" s="174">
        <f t="shared" si="2681"/>
        <v>0.9999982157195112</v>
      </c>
      <c r="L2882" s="248">
        <v>47652</v>
      </c>
      <c r="M2882" s="250">
        <v>27652</v>
      </c>
      <c r="N2882" s="251"/>
      <c r="O2882" s="248">
        <v>24656.186400000002</v>
      </c>
      <c r="P2882" s="251"/>
      <c r="Q2882" s="166">
        <f t="shared" si="2682"/>
        <v>24656.186400000002</v>
      </c>
      <c r="R2882" s="251"/>
      <c r="S2882" s="251"/>
      <c r="T2882" s="167">
        <f t="shared" si="2694"/>
        <v>24656.186400000002</v>
      </c>
      <c r="U2882" s="157"/>
      <c r="V2882" s="248"/>
      <c r="W2882" s="251"/>
      <c r="X2882" s="166">
        <f t="shared" si="2683"/>
        <v>0</v>
      </c>
      <c r="Y2882" s="251"/>
      <c r="Z2882" s="251"/>
      <c r="AA2882" s="167">
        <f t="shared" si="2695"/>
        <v>0</v>
      </c>
      <c r="AB2882" s="157"/>
      <c r="AC2882" s="248"/>
      <c r="AD2882" s="251"/>
      <c r="AE2882" s="166">
        <f t="shared" si="2684"/>
        <v>0</v>
      </c>
      <c r="AF2882" s="251"/>
      <c r="AG2882" s="251"/>
      <c r="AH2882" s="167">
        <f t="shared" si="2696"/>
        <v>0</v>
      </c>
      <c r="AJ2882" s="252">
        <f>T2882/12</f>
        <v>2054.6822000000002</v>
      </c>
      <c r="AK2882" s="253">
        <v>2054.6822000000002</v>
      </c>
      <c r="AL2882" s="254">
        <v>2054.6822000000002</v>
      </c>
      <c r="AM2882" s="253">
        <v>2054.6822000000002</v>
      </c>
      <c r="AN2882" s="254">
        <v>2054.6822000000002</v>
      </c>
      <c r="AO2882" s="253">
        <v>2054.6822000000002</v>
      </c>
      <c r="AP2882" s="254">
        <v>2054.6822000000002</v>
      </c>
      <c r="AQ2882" s="253">
        <v>2054.6822000000002</v>
      </c>
      <c r="AR2882" s="254">
        <v>2054.6822000000002</v>
      </c>
      <c r="AS2882" s="253">
        <v>2054.6822000000002</v>
      </c>
      <c r="AT2882" s="254">
        <v>2054.6822000000002</v>
      </c>
      <c r="AU2882" s="253">
        <v>2054.6822000000002</v>
      </c>
      <c r="AV2882" s="163">
        <f t="shared" si="2686"/>
        <v>24656.186399999995</v>
      </c>
      <c r="AW2882" s="168">
        <f t="shared" si="2687"/>
        <v>0</v>
      </c>
      <c r="AY2882" s="163">
        <f t="shared" si="2688"/>
        <v>6164.0466000000006</v>
      </c>
      <c r="AZ2882" s="163">
        <f t="shared" si="2689"/>
        <v>6164.0466000000006</v>
      </c>
      <c r="BA2882" s="163">
        <f t="shared" si="2690"/>
        <v>6164.0466000000006</v>
      </c>
      <c r="BB2882" s="163">
        <f t="shared" si="2691"/>
        <v>6164.0466000000006</v>
      </c>
      <c r="BC2882" s="163">
        <f t="shared" si="2692"/>
        <v>24656.186400000002</v>
      </c>
      <c r="BD2882" s="163">
        <f t="shared" si="2693"/>
        <v>0</v>
      </c>
    </row>
    <row r="2883" spans="2:56" x14ac:dyDescent="0.3">
      <c r="B2883" s="169" t="s">
        <v>59</v>
      </c>
      <c r="C2883" s="248">
        <v>254383</v>
      </c>
      <c r="D2883" s="249">
        <v>254103.28</v>
      </c>
      <c r="E2883" s="172">
        <f t="shared" si="2679"/>
        <v>0.99890039821843435</v>
      </c>
      <c r="F2883" s="248">
        <v>53202</v>
      </c>
      <c r="G2883" s="249">
        <v>53201.07</v>
      </c>
      <c r="H2883" s="172">
        <f t="shared" si="2680"/>
        <v>0.99998251945415584</v>
      </c>
      <c r="I2883" s="248">
        <v>162271</v>
      </c>
      <c r="J2883" s="250">
        <v>162270.44999999998</v>
      </c>
      <c r="K2883" s="174">
        <f t="shared" si="2681"/>
        <v>0.99999661060818001</v>
      </c>
      <c r="L2883" s="248">
        <v>334962</v>
      </c>
      <c r="M2883" s="250">
        <v>244962</v>
      </c>
      <c r="N2883" s="251"/>
      <c r="O2883" s="248">
        <v>159193.88827274996</v>
      </c>
      <c r="P2883" s="251"/>
      <c r="Q2883" s="166">
        <f t="shared" si="2682"/>
        <v>159193.88827274996</v>
      </c>
      <c r="R2883" s="251"/>
      <c r="S2883" s="251"/>
      <c r="T2883" s="167">
        <f t="shared" si="2694"/>
        <v>159193.88827274996</v>
      </c>
      <c r="U2883" s="157"/>
      <c r="V2883" s="248"/>
      <c r="W2883" s="251"/>
      <c r="X2883" s="166">
        <f t="shared" si="2683"/>
        <v>0</v>
      </c>
      <c r="Y2883" s="251"/>
      <c r="Z2883" s="251"/>
      <c r="AA2883" s="167">
        <f t="shared" si="2695"/>
        <v>0</v>
      </c>
      <c r="AB2883" s="157"/>
      <c r="AC2883" s="248"/>
      <c r="AD2883" s="251"/>
      <c r="AE2883" s="166">
        <f t="shared" si="2684"/>
        <v>0</v>
      </c>
      <c r="AF2883" s="251"/>
      <c r="AG2883" s="251"/>
      <c r="AH2883" s="167">
        <f t="shared" si="2696"/>
        <v>0</v>
      </c>
      <c r="AJ2883" s="252">
        <f>T2883/12</f>
        <v>13266.157356062497</v>
      </c>
      <c r="AK2883" s="253">
        <v>13266.157356062497</v>
      </c>
      <c r="AL2883" s="254">
        <v>13266.157356062497</v>
      </c>
      <c r="AM2883" s="253">
        <v>13266.157356062497</v>
      </c>
      <c r="AN2883" s="254">
        <f>13266.1573560625-5000</f>
        <v>8266.1573560625002</v>
      </c>
      <c r="AO2883" s="253">
        <v>13266.157356062497</v>
      </c>
      <c r="AP2883" s="254">
        <v>13266.157356062497</v>
      </c>
      <c r="AQ2883" s="253">
        <v>13266.157356062497</v>
      </c>
      <c r="AR2883" s="254">
        <v>13266.157356062497</v>
      </c>
      <c r="AS2883" s="253">
        <v>13266.157356062497</v>
      </c>
      <c r="AT2883" s="254">
        <v>13266.157356062497</v>
      </c>
      <c r="AU2883" s="253">
        <v>18266.157356062497</v>
      </c>
      <c r="AV2883" s="163">
        <f t="shared" si="2686"/>
        <v>159193.88827274996</v>
      </c>
      <c r="AW2883" s="168">
        <f t="shared" si="2687"/>
        <v>0</v>
      </c>
      <c r="AY2883" s="163">
        <f t="shared" si="2688"/>
        <v>39798.47206818749</v>
      </c>
      <c r="AZ2883" s="163">
        <f t="shared" si="2689"/>
        <v>34798.47206818749</v>
      </c>
      <c r="BA2883" s="163">
        <f t="shared" si="2690"/>
        <v>39798.47206818749</v>
      </c>
      <c r="BB2883" s="163">
        <f t="shared" si="2691"/>
        <v>44798.47206818749</v>
      </c>
      <c r="BC2883" s="163">
        <f t="shared" si="2692"/>
        <v>159193.88827274996</v>
      </c>
      <c r="BD2883" s="163">
        <f t="shared" si="2693"/>
        <v>0</v>
      </c>
    </row>
    <row r="2884" spans="2:56" x14ac:dyDescent="0.3">
      <c r="B2884" s="169" t="s">
        <v>60</v>
      </c>
      <c r="C2884" s="248">
        <v>135183</v>
      </c>
      <c r="D2884" s="249">
        <v>135181.35</v>
      </c>
      <c r="E2884" s="172">
        <f t="shared" si="2679"/>
        <v>0.9999877943232508</v>
      </c>
      <c r="F2884" s="248">
        <v>135504</v>
      </c>
      <c r="G2884" s="249">
        <v>101254.84</v>
      </c>
      <c r="H2884" s="172">
        <f t="shared" si="2680"/>
        <v>0.7472461329554847</v>
      </c>
      <c r="I2884" s="248">
        <v>105403</v>
      </c>
      <c r="J2884" s="250">
        <v>105365.29000000001</v>
      </c>
      <c r="K2884" s="174">
        <f t="shared" si="2681"/>
        <v>0.99964223029705046</v>
      </c>
      <c r="L2884" s="248">
        <v>142643</v>
      </c>
      <c r="M2884" s="250">
        <v>52643</v>
      </c>
      <c r="N2884" s="251"/>
      <c r="O2884" s="248">
        <v>135375.05776724999</v>
      </c>
      <c r="P2884" s="251"/>
      <c r="Q2884" s="166">
        <f t="shared" si="2682"/>
        <v>135375.05776724999</v>
      </c>
      <c r="R2884" s="251"/>
      <c r="S2884" s="251"/>
      <c r="T2884" s="167">
        <f t="shared" si="2694"/>
        <v>135375.05776724999</v>
      </c>
      <c r="U2884" s="157"/>
      <c r="V2884" s="248"/>
      <c r="W2884" s="251"/>
      <c r="X2884" s="166">
        <f t="shared" si="2683"/>
        <v>0</v>
      </c>
      <c r="Y2884" s="251"/>
      <c r="Z2884" s="251"/>
      <c r="AA2884" s="167">
        <f t="shared" si="2695"/>
        <v>0</v>
      </c>
      <c r="AB2884" s="157"/>
      <c r="AC2884" s="248"/>
      <c r="AD2884" s="251"/>
      <c r="AE2884" s="166">
        <f t="shared" si="2684"/>
        <v>0</v>
      </c>
      <c r="AF2884" s="251"/>
      <c r="AG2884" s="251"/>
      <c r="AH2884" s="167">
        <f t="shared" si="2696"/>
        <v>0</v>
      </c>
      <c r="AJ2884" s="252">
        <f>T2884/12</f>
        <v>11281.254813937499</v>
      </c>
      <c r="AK2884" s="253">
        <v>11281.254813937499</v>
      </c>
      <c r="AL2884" s="254">
        <v>11281.254813937499</v>
      </c>
      <c r="AM2884" s="253">
        <v>11281.254813937499</v>
      </c>
      <c r="AN2884" s="254">
        <f>11281.2548139375-3000</f>
        <v>8281.2548139374994</v>
      </c>
      <c r="AO2884" s="253">
        <v>11281.254813937499</v>
      </c>
      <c r="AP2884" s="254">
        <v>11281.254813937499</v>
      </c>
      <c r="AQ2884" s="253">
        <v>11281.254813937499</v>
      </c>
      <c r="AR2884" s="254">
        <v>11281.254813937499</v>
      </c>
      <c r="AS2884" s="253">
        <v>11281.254813937499</v>
      </c>
      <c r="AT2884" s="254">
        <v>11281.254813937499</v>
      </c>
      <c r="AU2884" s="253">
        <v>14281.254813937499</v>
      </c>
      <c r="AV2884" s="163">
        <f t="shared" si="2686"/>
        <v>135375.05776724999</v>
      </c>
      <c r="AW2884" s="168">
        <f t="shared" si="2687"/>
        <v>0</v>
      </c>
      <c r="AY2884" s="163">
        <f t="shared" si="2688"/>
        <v>33843.764441812498</v>
      </c>
      <c r="AZ2884" s="163">
        <f t="shared" si="2689"/>
        <v>30843.764441812498</v>
      </c>
      <c r="BA2884" s="163">
        <f t="shared" si="2690"/>
        <v>33843.764441812498</v>
      </c>
      <c r="BB2884" s="163">
        <f t="shared" si="2691"/>
        <v>36843.764441812498</v>
      </c>
      <c r="BC2884" s="163">
        <f t="shared" si="2692"/>
        <v>135375.05776724999</v>
      </c>
      <c r="BD2884" s="163">
        <f t="shared" si="2693"/>
        <v>0</v>
      </c>
    </row>
    <row r="2885" spans="2:56" x14ac:dyDescent="0.3">
      <c r="B2885" s="159" t="s">
        <v>61</v>
      </c>
      <c r="C2885" s="160">
        <f>SUM(C2886:C2889)</f>
        <v>200820</v>
      </c>
      <c r="D2885" s="161">
        <f>SUM(D2886:D2889)</f>
        <v>202287.13999999998</v>
      </c>
      <c r="E2885" s="162">
        <f t="shared" si="2679"/>
        <v>1.0073057464395976</v>
      </c>
      <c r="F2885" s="160">
        <f>SUM(F2886:F2889)</f>
        <v>50082</v>
      </c>
      <c r="G2885" s="161">
        <f>SUM(G2886:G2889)</f>
        <v>49440.07</v>
      </c>
      <c r="H2885" s="162">
        <f t="shared" si="2680"/>
        <v>0.98718242082983909</v>
      </c>
      <c r="I2885" s="160">
        <f>SUM(I2886:I2889)</f>
        <v>201724</v>
      </c>
      <c r="J2885" s="163">
        <f>SUM(J2886:J2889)</f>
        <v>201617.54</v>
      </c>
      <c r="K2885" s="164">
        <f t="shared" si="2681"/>
        <v>0.99947224921179434</v>
      </c>
      <c r="L2885" s="160">
        <f>SUM(L2886:L2889)</f>
        <v>345562</v>
      </c>
      <c r="M2885" s="163">
        <f>SUM(M2886:M2889)</f>
        <v>245562</v>
      </c>
      <c r="N2885" s="165">
        <f>SUM(N2886:N2889)</f>
        <v>0</v>
      </c>
      <c r="O2885" s="160">
        <f>SUM(O2886:O2889)</f>
        <v>271030.32409524004</v>
      </c>
      <c r="P2885" s="165">
        <f>SUM(P2886:P2889)</f>
        <v>0</v>
      </c>
      <c r="Q2885" s="166">
        <f t="shared" si="2682"/>
        <v>271030.32409524004</v>
      </c>
      <c r="R2885" s="165">
        <f>SUM(R2886:R2889)</f>
        <v>0</v>
      </c>
      <c r="S2885" s="165">
        <f>SUM(S2886:S2889)</f>
        <v>0</v>
      </c>
      <c r="T2885" s="167">
        <f t="shared" si="2694"/>
        <v>271030.32409524004</v>
      </c>
      <c r="U2885" s="157"/>
      <c r="V2885" s="160">
        <f>SUM(V2886:V2889)</f>
        <v>0</v>
      </c>
      <c r="W2885" s="165">
        <f>SUM(W2886:W2889)</f>
        <v>0</v>
      </c>
      <c r="X2885" s="166">
        <f t="shared" si="2683"/>
        <v>0</v>
      </c>
      <c r="Y2885" s="165">
        <f>SUM(Y2886:Y2889)</f>
        <v>0</v>
      </c>
      <c r="Z2885" s="165">
        <f>SUM(Z2886:Z2889)</f>
        <v>0</v>
      </c>
      <c r="AA2885" s="167">
        <f t="shared" si="2695"/>
        <v>0</v>
      </c>
      <c r="AB2885" s="157"/>
      <c r="AC2885" s="160">
        <f>SUM(AC2886:AC2889)</f>
        <v>0</v>
      </c>
      <c r="AD2885" s="165">
        <f>SUM(AD2886:AD2889)</f>
        <v>0</v>
      </c>
      <c r="AE2885" s="166">
        <f t="shared" si="2684"/>
        <v>0</v>
      </c>
      <c r="AF2885" s="165">
        <f>SUM(AF2886:AF2889)</f>
        <v>0</v>
      </c>
      <c r="AG2885" s="165">
        <f>SUM(AG2886:AG2889)</f>
        <v>0</v>
      </c>
      <c r="AH2885" s="167">
        <f t="shared" si="2696"/>
        <v>0</v>
      </c>
      <c r="AJ2885" s="161">
        <f t="shared" ref="AJ2885:AU2885" si="2699">SUM(AJ2886:AJ2889)</f>
        <v>22585.860341270003</v>
      </c>
      <c r="AK2885" s="163">
        <f t="shared" si="2699"/>
        <v>22585.860341270003</v>
      </c>
      <c r="AL2885" s="165">
        <f t="shared" si="2699"/>
        <v>22585.860341270003</v>
      </c>
      <c r="AM2885" s="163">
        <f t="shared" si="2699"/>
        <v>22585.860341270003</v>
      </c>
      <c r="AN2885" s="165">
        <f t="shared" si="2699"/>
        <v>22585.860341270003</v>
      </c>
      <c r="AO2885" s="163">
        <f t="shared" si="2699"/>
        <v>22585.860341270003</v>
      </c>
      <c r="AP2885" s="165">
        <f t="shared" si="2699"/>
        <v>22585.860341270003</v>
      </c>
      <c r="AQ2885" s="163">
        <f t="shared" si="2699"/>
        <v>22585.860341270003</v>
      </c>
      <c r="AR2885" s="165">
        <f t="shared" si="2699"/>
        <v>22585.860341270003</v>
      </c>
      <c r="AS2885" s="163">
        <f t="shared" si="2699"/>
        <v>22585.860341270003</v>
      </c>
      <c r="AT2885" s="165">
        <f t="shared" si="2699"/>
        <v>22585.860341270003</v>
      </c>
      <c r="AU2885" s="163">
        <f t="shared" si="2699"/>
        <v>22585.860341270003</v>
      </c>
      <c r="AV2885" s="163">
        <f t="shared" si="2686"/>
        <v>271030.32409523998</v>
      </c>
      <c r="AW2885" s="168">
        <f t="shared" si="2687"/>
        <v>0</v>
      </c>
      <c r="AY2885" s="163">
        <f t="shared" si="2688"/>
        <v>67757.581023810009</v>
      </c>
      <c r="AZ2885" s="163">
        <f t="shared" si="2689"/>
        <v>67757.581023810009</v>
      </c>
      <c r="BA2885" s="163">
        <f t="shared" si="2690"/>
        <v>67757.581023810009</v>
      </c>
      <c r="BB2885" s="163">
        <f t="shared" si="2691"/>
        <v>67757.581023810009</v>
      </c>
      <c r="BC2885" s="163">
        <f t="shared" si="2692"/>
        <v>271030.32409524004</v>
      </c>
      <c r="BD2885" s="163">
        <f t="shared" si="2693"/>
        <v>0</v>
      </c>
    </row>
    <row r="2886" spans="2:56" x14ac:dyDescent="0.3">
      <c r="B2886" s="169" t="s">
        <v>62</v>
      </c>
      <c r="C2886" s="248">
        <v>333</v>
      </c>
      <c r="D2886" s="249">
        <v>324.02</v>
      </c>
      <c r="E2886" s="172">
        <f t="shared" si="2679"/>
        <v>0.97303303303303301</v>
      </c>
      <c r="F2886" s="248">
        <v>145</v>
      </c>
      <c r="G2886" s="249">
        <v>78.59</v>
      </c>
      <c r="H2886" s="172">
        <f t="shared" si="2680"/>
        <v>0.54200000000000004</v>
      </c>
      <c r="I2886" s="248">
        <v>303</v>
      </c>
      <c r="J2886" s="250">
        <v>303.63</v>
      </c>
      <c r="K2886" s="174">
        <f t="shared" si="2681"/>
        <v>1.0020792079207921</v>
      </c>
      <c r="L2886" s="248">
        <v>394</v>
      </c>
      <c r="M2886" s="250">
        <v>394</v>
      </c>
      <c r="N2886" s="251"/>
      <c r="O2886" s="248">
        <v>273.92985600000003</v>
      </c>
      <c r="P2886" s="251"/>
      <c r="Q2886" s="166">
        <f t="shared" si="2682"/>
        <v>273.92985600000003</v>
      </c>
      <c r="R2886" s="251"/>
      <c r="S2886" s="251"/>
      <c r="T2886" s="167">
        <f t="shared" si="2694"/>
        <v>273.92985600000003</v>
      </c>
      <c r="U2886" s="157"/>
      <c r="V2886" s="248"/>
      <c r="W2886" s="251"/>
      <c r="X2886" s="166">
        <f t="shared" si="2683"/>
        <v>0</v>
      </c>
      <c r="Y2886" s="251"/>
      <c r="Z2886" s="251"/>
      <c r="AA2886" s="167">
        <f t="shared" si="2695"/>
        <v>0</v>
      </c>
      <c r="AB2886" s="157"/>
      <c r="AC2886" s="248"/>
      <c r="AD2886" s="251"/>
      <c r="AE2886" s="166">
        <f t="shared" si="2684"/>
        <v>0</v>
      </c>
      <c r="AF2886" s="251"/>
      <c r="AG2886" s="251"/>
      <c r="AH2886" s="167">
        <f t="shared" si="2696"/>
        <v>0</v>
      </c>
      <c r="AJ2886" s="252">
        <f>T2886/12</f>
        <v>22.827488000000002</v>
      </c>
      <c r="AK2886" s="253">
        <v>22.827488000000002</v>
      </c>
      <c r="AL2886" s="254">
        <v>22.827488000000002</v>
      </c>
      <c r="AM2886" s="253">
        <v>22.827488000000002</v>
      </c>
      <c r="AN2886" s="254">
        <v>22.827488000000002</v>
      </c>
      <c r="AO2886" s="253">
        <v>22.827488000000002</v>
      </c>
      <c r="AP2886" s="254">
        <v>22.827488000000002</v>
      </c>
      <c r="AQ2886" s="253">
        <v>22.827488000000002</v>
      </c>
      <c r="AR2886" s="254">
        <v>22.827488000000002</v>
      </c>
      <c r="AS2886" s="253">
        <v>22.827488000000002</v>
      </c>
      <c r="AT2886" s="254">
        <v>22.827488000000002</v>
      </c>
      <c r="AU2886" s="253">
        <v>22.827488000000002</v>
      </c>
      <c r="AV2886" s="163">
        <f t="shared" si="2686"/>
        <v>273.92985600000009</v>
      </c>
      <c r="AW2886" s="168">
        <f t="shared" si="2687"/>
        <v>0</v>
      </c>
      <c r="AY2886" s="163">
        <f t="shared" si="2688"/>
        <v>68.482464000000007</v>
      </c>
      <c r="AZ2886" s="163">
        <f t="shared" si="2689"/>
        <v>68.482464000000007</v>
      </c>
      <c r="BA2886" s="163">
        <f t="shared" si="2690"/>
        <v>68.482464000000007</v>
      </c>
      <c r="BB2886" s="163">
        <f t="shared" si="2691"/>
        <v>68.482464000000007</v>
      </c>
      <c r="BC2886" s="163">
        <f t="shared" si="2692"/>
        <v>273.92985600000003</v>
      </c>
      <c r="BD2886" s="163">
        <f t="shared" si="2693"/>
        <v>0</v>
      </c>
    </row>
    <row r="2887" spans="2:56" x14ac:dyDescent="0.3">
      <c r="B2887" s="169" t="s">
        <v>63</v>
      </c>
      <c r="C2887" s="248"/>
      <c r="D2887" s="249"/>
      <c r="E2887" s="172">
        <f t="shared" si="2679"/>
        <v>0</v>
      </c>
      <c r="F2887" s="248">
        <v>46</v>
      </c>
      <c r="G2887" s="249">
        <v>0</v>
      </c>
      <c r="H2887" s="172">
        <f t="shared" si="2680"/>
        <v>0</v>
      </c>
      <c r="I2887" s="248">
        <v>18800</v>
      </c>
      <c r="J2887" s="250">
        <v>18748</v>
      </c>
      <c r="K2887" s="174">
        <f t="shared" si="2681"/>
        <v>0.99723404255319148</v>
      </c>
      <c r="L2887" s="248">
        <v>43440</v>
      </c>
      <c r="M2887" s="250">
        <v>23440</v>
      </c>
      <c r="N2887" s="251"/>
      <c r="O2887" s="248">
        <v>0</v>
      </c>
      <c r="P2887" s="251"/>
      <c r="Q2887" s="166">
        <f t="shared" si="2682"/>
        <v>0</v>
      </c>
      <c r="R2887" s="251"/>
      <c r="S2887" s="251"/>
      <c r="T2887" s="167">
        <f t="shared" si="2694"/>
        <v>0</v>
      </c>
      <c r="U2887" s="157"/>
      <c r="V2887" s="248"/>
      <c r="W2887" s="251"/>
      <c r="X2887" s="166">
        <f t="shared" si="2683"/>
        <v>0</v>
      </c>
      <c r="Y2887" s="251"/>
      <c r="Z2887" s="251"/>
      <c r="AA2887" s="167">
        <f t="shared" si="2695"/>
        <v>0</v>
      </c>
      <c r="AB2887" s="157"/>
      <c r="AC2887" s="248"/>
      <c r="AD2887" s="251"/>
      <c r="AE2887" s="166">
        <f t="shared" si="2684"/>
        <v>0</v>
      </c>
      <c r="AF2887" s="251"/>
      <c r="AG2887" s="251"/>
      <c r="AH2887" s="167">
        <f t="shared" si="2696"/>
        <v>0</v>
      </c>
      <c r="AJ2887" s="252"/>
      <c r="AK2887" s="253"/>
      <c r="AL2887" s="254"/>
      <c r="AM2887" s="253"/>
      <c r="AN2887" s="254"/>
      <c r="AO2887" s="253"/>
      <c r="AP2887" s="254"/>
      <c r="AQ2887" s="253"/>
      <c r="AR2887" s="254"/>
      <c r="AS2887" s="253"/>
      <c r="AT2887" s="254"/>
      <c r="AU2887" s="253"/>
      <c r="AV2887" s="163">
        <f t="shared" si="2686"/>
        <v>0</v>
      </c>
      <c r="AW2887" s="168">
        <f t="shared" si="2687"/>
        <v>0</v>
      </c>
      <c r="AY2887" s="163">
        <f t="shared" si="2688"/>
        <v>0</v>
      </c>
      <c r="AZ2887" s="163">
        <f t="shared" si="2689"/>
        <v>0</v>
      </c>
      <c r="BA2887" s="163">
        <f t="shared" si="2690"/>
        <v>0</v>
      </c>
      <c r="BB2887" s="163">
        <f t="shared" si="2691"/>
        <v>0</v>
      </c>
      <c r="BC2887" s="163">
        <f t="shared" si="2692"/>
        <v>0</v>
      </c>
      <c r="BD2887" s="163">
        <f t="shared" si="2693"/>
        <v>0</v>
      </c>
    </row>
    <row r="2888" spans="2:56" x14ac:dyDescent="0.3">
      <c r="B2888" s="169" t="s">
        <v>64</v>
      </c>
      <c r="C2888" s="248">
        <v>200487</v>
      </c>
      <c r="D2888" s="249">
        <v>201963.12</v>
      </c>
      <c r="E2888" s="172">
        <f t="shared" si="2679"/>
        <v>1.0073626718939381</v>
      </c>
      <c r="F2888" s="248">
        <v>49891</v>
      </c>
      <c r="G2888" s="249">
        <v>49361.48</v>
      </c>
      <c r="H2888" s="172">
        <f t="shared" si="2680"/>
        <v>0.98938646248822437</v>
      </c>
      <c r="I2888" s="248">
        <v>182621</v>
      </c>
      <c r="J2888" s="250">
        <v>182565.91</v>
      </c>
      <c r="K2888" s="174">
        <f t="shared" si="2681"/>
        <v>0.99969833699300736</v>
      </c>
      <c r="L2888" s="248">
        <v>301728</v>
      </c>
      <c r="M2888" s="250">
        <v>221728</v>
      </c>
      <c r="N2888" s="251"/>
      <c r="O2888" s="248">
        <v>270756.39423924003</v>
      </c>
      <c r="P2888" s="251"/>
      <c r="Q2888" s="166">
        <f t="shared" si="2682"/>
        <v>270756.39423924003</v>
      </c>
      <c r="R2888" s="251"/>
      <c r="S2888" s="251"/>
      <c r="T2888" s="167">
        <f t="shared" si="2694"/>
        <v>270756.39423924003</v>
      </c>
      <c r="U2888" s="157"/>
      <c r="V2888" s="248"/>
      <c r="W2888" s="251"/>
      <c r="X2888" s="166">
        <f t="shared" si="2683"/>
        <v>0</v>
      </c>
      <c r="Y2888" s="251"/>
      <c r="Z2888" s="251"/>
      <c r="AA2888" s="167">
        <f t="shared" si="2695"/>
        <v>0</v>
      </c>
      <c r="AB2888" s="157"/>
      <c r="AC2888" s="248"/>
      <c r="AD2888" s="251"/>
      <c r="AE2888" s="166">
        <f t="shared" si="2684"/>
        <v>0</v>
      </c>
      <c r="AF2888" s="251"/>
      <c r="AG2888" s="251"/>
      <c r="AH2888" s="167">
        <f t="shared" si="2696"/>
        <v>0</v>
      </c>
      <c r="AJ2888" s="252">
        <f>T2888/12</f>
        <v>22563.032853270004</v>
      </c>
      <c r="AK2888" s="253">
        <v>22563.032853270004</v>
      </c>
      <c r="AL2888" s="254">
        <v>22563.032853270004</v>
      </c>
      <c r="AM2888" s="253">
        <v>22563.032853270004</v>
      </c>
      <c r="AN2888" s="254">
        <v>22563.032853270004</v>
      </c>
      <c r="AO2888" s="253">
        <v>22563.032853270004</v>
      </c>
      <c r="AP2888" s="254">
        <v>22563.032853270004</v>
      </c>
      <c r="AQ2888" s="253">
        <v>22563.032853270004</v>
      </c>
      <c r="AR2888" s="254">
        <v>22563.032853270004</v>
      </c>
      <c r="AS2888" s="253">
        <v>22563.032853270004</v>
      </c>
      <c r="AT2888" s="254">
        <v>22563.032853270004</v>
      </c>
      <c r="AU2888" s="253">
        <v>22563.032853270004</v>
      </c>
      <c r="AV2888" s="163">
        <f t="shared" si="2686"/>
        <v>270756.39423924003</v>
      </c>
      <c r="AW2888" s="168">
        <f t="shared" si="2687"/>
        <v>0</v>
      </c>
      <c r="AY2888" s="163">
        <f t="shared" si="2688"/>
        <v>67689.098559810009</v>
      </c>
      <c r="AZ2888" s="163">
        <f t="shared" si="2689"/>
        <v>67689.098559810009</v>
      </c>
      <c r="BA2888" s="163">
        <f t="shared" si="2690"/>
        <v>67689.098559810009</v>
      </c>
      <c r="BB2888" s="163">
        <f t="shared" si="2691"/>
        <v>67689.098559810009</v>
      </c>
      <c r="BC2888" s="163">
        <f t="shared" si="2692"/>
        <v>270756.39423924003</v>
      </c>
      <c r="BD2888" s="163">
        <f t="shared" si="2693"/>
        <v>0</v>
      </c>
    </row>
    <row r="2889" spans="2:56" x14ac:dyDescent="0.3">
      <c r="B2889" s="169" t="s">
        <v>65</v>
      </c>
      <c r="C2889" s="248"/>
      <c r="D2889" s="249"/>
      <c r="E2889" s="172">
        <f t="shared" si="2679"/>
        <v>0</v>
      </c>
      <c r="F2889" s="248"/>
      <c r="G2889" s="249"/>
      <c r="H2889" s="172">
        <f t="shared" si="2680"/>
        <v>0</v>
      </c>
      <c r="I2889" s="248"/>
      <c r="J2889" s="250"/>
      <c r="K2889" s="174">
        <f t="shared" si="2681"/>
        <v>0</v>
      </c>
      <c r="L2889" s="248"/>
      <c r="M2889" s="250"/>
      <c r="N2889" s="251"/>
      <c r="O2889" s="248"/>
      <c r="P2889" s="251"/>
      <c r="Q2889" s="166">
        <f t="shared" si="2682"/>
        <v>0</v>
      </c>
      <c r="R2889" s="251"/>
      <c r="S2889" s="251"/>
      <c r="T2889" s="167">
        <f t="shared" si="2694"/>
        <v>0</v>
      </c>
      <c r="U2889" s="157"/>
      <c r="V2889" s="248"/>
      <c r="W2889" s="251"/>
      <c r="X2889" s="166">
        <f t="shared" si="2683"/>
        <v>0</v>
      </c>
      <c r="Y2889" s="251"/>
      <c r="Z2889" s="251"/>
      <c r="AA2889" s="167">
        <f t="shared" si="2695"/>
        <v>0</v>
      </c>
      <c r="AB2889" s="157"/>
      <c r="AC2889" s="248"/>
      <c r="AD2889" s="251"/>
      <c r="AE2889" s="166">
        <f t="shared" si="2684"/>
        <v>0</v>
      </c>
      <c r="AF2889" s="251"/>
      <c r="AG2889" s="251"/>
      <c r="AH2889" s="167">
        <f t="shared" si="2696"/>
        <v>0</v>
      </c>
      <c r="AJ2889" s="252"/>
      <c r="AK2889" s="253"/>
      <c r="AL2889" s="254"/>
      <c r="AM2889" s="253"/>
      <c r="AN2889" s="254"/>
      <c r="AO2889" s="253"/>
      <c r="AP2889" s="254"/>
      <c r="AQ2889" s="253"/>
      <c r="AR2889" s="254"/>
      <c r="AS2889" s="253"/>
      <c r="AT2889" s="254"/>
      <c r="AU2889" s="253"/>
      <c r="AV2889" s="163">
        <f t="shared" si="2686"/>
        <v>0</v>
      </c>
      <c r="AW2889" s="168">
        <f t="shared" si="2687"/>
        <v>0</v>
      </c>
      <c r="AY2889" s="163">
        <f t="shared" si="2688"/>
        <v>0</v>
      </c>
      <c r="AZ2889" s="163">
        <f t="shared" si="2689"/>
        <v>0</v>
      </c>
      <c r="BA2889" s="163">
        <f t="shared" si="2690"/>
        <v>0</v>
      </c>
      <c r="BB2889" s="163">
        <f t="shared" si="2691"/>
        <v>0</v>
      </c>
      <c r="BC2889" s="163">
        <f t="shared" si="2692"/>
        <v>0</v>
      </c>
      <c r="BD2889" s="163">
        <f t="shared" si="2693"/>
        <v>0</v>
      </c>
    </row>
    <row r="2890" spans="2:56" x14ac:dyDescent="0.3">
      <c r="B2890" s="176" t="s">
        <v>66</v>
      </c>
      <c r="C2890" s="83">
        <f>SUM(C2891,C2893,C2897,C2902,C2904,C2906,C2908,C2915,C2922,C2927,C2930,C2932,C2935,C2937,C2941,C2945,C2947,C2953,C2955,C2957,C2959,C2961,C2963,C2965,C2967,C2969,C2971,C2973,C2975,C2985,C2993,C2995,C3000,C3002,C3009,C3011,C3017,C3019)</f>
        <v>99725</v>
      </c>
      <c r="D2890" s="84">
        <f>SUM(D2891,D2893,D2897,D2902,D2904,D2906,D2908,D2915,D2922,D2927,D2930,D2932,D2935,D2937,D2941,D2945,D2947,D2953,D2955,D2957,D2959,D2961,D2963,D2965,D2967,D2969,D2971,D2973,D2975,D2985,D2993,D2995,D3000,D3002,D3009,D3011,D3017,D3019)</f>
        <v>99828.31</v>
      </c>
      <c r="E2890" s="85">
        <f t="shared" si="2679"/>
        <v>1.0010359488593632</v>
      </c>
      <c r="F2890" s="83">
        <f>SUM(F2891,F2893,F2897,F2902,F2904,F2906,F2908,F2915,F2922,F2927,F2930,F2932,F2935,F2937,F2941,F2945,F2947,F2953,F2955,F2957,F2959,F2961,F2963,F2965,F2967,F2969,F2971,F2973,F2975,F2985,F2993,F2995,F3000,F3002,F3009,F3011,F3017,F3019)</f>
        <v>199330</v>
      </c>
      <c r="G2890" s="84">
        <f>SUM(G2891,G2893,G2897,G2902,G2904,G2906,G2908,G2915,G2922,G2927,G2930,G2932,G2935,G2937,G2941,G2945,G2947,G2953,G2955,G2957,G2959,G2961,G2963,G2965,G2967,G2969,G2971,G2973,G2975,G2985,G2993,G2995,G3000,G3002,G3009,G3011,G3017,G3019)</f>
        <v>184444.61000000002</v>
      </c>
      <c r="H2890" s="85">
        <f t="shared" si="2680"/>
        <v>0.92532288165353949</v>
      </c>
      <c r="I2890" s="83">
        <f>SUM(I2891,I2893,I2897,I2902,I2904,I2906,I2908,I2915,I2922,I2927,I2930,I2932,I2935,I2937,I2941,I2945,I2947,I2953,I2955,I2957,I2959,I2961,I2963,I2965,I2967,I2969,I2971,I2973,I2975,I2985,I2993,I2995,I3000,I3002,I3009,I3011,I3017,I3019)</f>
        <v>218797</v>
      </c>
      <c r="J2890" s="86">
        <f>SUM(J2891,J2893,J2897,J2902,J2904,J2906,J2908,J2915,J2922,J2927,J2930,J2932,J2935,J2937,J2941,J2945,J2947,J2953,J2955,J2957,J2959,J2961,J2963,J2965,J2967,J2969,J2971,J2973,J2975,J2985,J2993,J2995,J3000,J3002,J3009,J3011,J3017,J3019)</f>
        <v>218538.75999999998</v>
      </c>
      <c r="K2890" s="87">
        <f t="shared" si="2681"/>
        <v>0.99881972787561069</v>
      </c>
      <c r="L2890" s="83">
        <f>SUM(L2891,L2893,L2897,L2902,L2904,L2906,L2908,L2915,L2922,L2927,L2930,L2932,L2935,L2937,L2941,L2945,L2947,L2953,L2955,L2957,L2959,L2961,L2963,L2965,L2967,L2969,L2971,L2973,L2975,L2985,L2993,L2995,L3000,L3002,L3009,L3011,L3017,L3019)</f>
        <v>80000</v>
      </c>
      <c r="M2890" s="86">
        <f>SUM(M2891,M2893,M2897,M2902,M2904,M2906,M2908,M2915,M2922,M2927,M2930,M2932,M2935,M2937,M2941,M2945,M2947,M2953,M2955,M2957,M2959,M2961,M2963,M2965,M2967,M2969,M2971,M2973,M2975,M2985,M2993,M2995,M3000,M3002,M3009,M3011,M3017,M3019)</f>
        <v>169000</v>
      </c>
      <c r="N2890" s="88">
        <f>SUM(N2891,N2893,N2897,N2902,N2904,N2906,N2908,N2915,N2922,N2927,N2930,N2932,N2935,N2937,N2941,N2945,N2947,N2953,N2955,N2957,N2959,N2961,N2963,N2965,N2967,N2969,N2971,N2973,N2975,N2985,N2993,N2995,N3000,N3002,N3009,N3011,N3017,N3019)</f>
        <v>0</v>
      </c>
      <c r="O2890" s="83">
        <f>SUM(O2891,O2893,O2897,O2902,O2904,O2906,O2908,O2915,O2922,O2927,O2930,O2932,O2935,O2937,O2941,O2945,O2947,O2953,O2955,O2957,O2959,O2961,O2963,O2965,O2967,O2969,O2971,O2973,O2975,O2985,O2993,O2995,O3000,O3002,O3009,O3011,O3017,O3019)</f>
        <v>80000</v>
      </c>
      <c r="P2890" s="88">
        <f>SUM(P2891,P2893,P2897,P2902,P2904,P2906,P2908,P2915,P2922,P2927,P2930,P2932,P2935,P2937,P2941,P2945,P2947,P2953,P2955,P2957,P2959,P2961,P2963,P2965,P2967,P2969,P2971,P2973,P2975,P2985,P2993,P2995,P3000,P3002,P3009,P3011,P3017,P3019)</f>
        <v>0</v>
      </c>
      <c r="Q2890" s="177">
        <f t="shared" si="2682"/>
        <v>80000</v>
      </c>
      <c r="R2890" s="88">
        <f>SUM(R2891,R2893,R2897,R2902,R2904,R2906,R2908,R2915,R2922,R2927,R2930,R2932,R2935,R2937,R2941,R2945,R2947,R2953,R2955,R2957,R2959,R2961,R2963,R2965,R2967,R2969,R2971,R2973,R2975,R2985,R2993,R2995,R3000,R3002,R3009,R3011,R3017,R3019)</f>
        <v>0</v>
      </c>
      <c r="S2890" s="88">
        <f>SUM(S2891,S2893,S2897,S2902,S2904,S2906,S2908,S2915,S2922,S2927,S2930,S2932,S2935,S2937,S2941,S2945,S2947,S2953,S2955,S2957,S2959,S2961,S2963,S2965,S2967,S2969,S2971,S2973,S2975,S2985,S2993,S2995,S3000,S3002,S3009,S3011,S3017,S3019)</f>
        <v>0</v>
      </c>
      <c r="T2890" s="178">
        <f t="shared" si="2694"/>
        <v>80000</v>
      </c>
      <c r="U2890" s="157"/>
      <c r="V2890" s="83">
        <f>SUM(V2891,V2893,V2897,V2902,V2904,V2906,V2908,V2915,V2922,V2927,V2930,V2932,V2935,V2937,V2941,V2945,V2947,V2953,V2955,V2957,V2959,V2961,V2963,V2965,V2967,V2969,V2971,V2973,V2975,V2985,V2993,V2995,V3000,V3002,V3009,V3011,V3017,V3019)</f>
        <v>80000</v>
      </c>
      <c r="W2890" s="88">
        <f>SUM(W2891,W2893,W2897,W2902,W2904,W2906,W2908,W2915,W2922,W2927,W2930,W2932,W2935,W2937,W2941,W2945,W2947,W2953,W2955,W2957,W2959,W2961,W2963,W2965,W2967,W2969,W2971,W2973,W2975,W2985,W2993,W2995,W3000,W3002,W3009,W3011,W3017,W3019)</f>
        <v>0</v>
      </c>
      <c r="X2890" s="177">
        <f t="shared" si="2683"/>
        <v>80000</v>
      </c>
      <c r="Y2890" s="88">
        <f>SUM(Y2891,Y2893,Y2897,Y2902,Y2904,Y2906,Y2908,Y2915,Y2922,Y2927,Y2930,Y2932,Y2935,Y2937,Y2941,Y2945,Y2947,Y2953,Y2955,Y2957,Y2959,Y2961,Y2963,Y2965,Y2967,Y2969,Y2971,Y2973,Y2975,Y2985,Y2993,Y2995,Y3000,Y3002,Y3009,Y3011,Y3017,Y3019)</f>
        <v>0</v>
      </c>
      <c r="Z2890" s="88">
        <f>SUM(Z2891,Z2893,Z2897,Z2902,Z2904,Z2906,Z2908,Z2915,Z2922,Z2927,Z2930,Z2932,Z2935,Z2937,Z2941,Z2945,Z2947,Z2953,Z2955,Z2957,Z2959,Z2961,Z2963,Z2965,Z2967,Z2969,Z2971,Z2973,Z2975,Z2985,Z2993,Z2995,Z3000,Z3002,Z3009,Z3011,Z3017,Z3019)</f>
        <v>0</v>
      </c>
      <c r="AA2890" s="178">
        <f t="shared" si="2695"/>
        <v>80000</v>
      </c>
      <c r="AB2890" s="157"/>
      <c r="AC2890" s="83">
        <f>SUM(AC2891,AC2893,AC2897,AC2902,AC2904,AC2906,AC2908,AC2915,AC2922,AC2927,AC2930,AC2932,AC2935,AC2937,AC2941,AC2945,AC2947,AC2953,AC2955,AC2957,AC2959,AC2961,AC2963,AC2965,AC2967,AC2969,AC2971,AC2973,AC2975,AC2985,AC2993,AC2995,AC3000,AC3002,AC3009,AC3011,AC3017,AC3019)</f>
        <v>83592</v>
      </c>
      <c r="AD2890" s="88">
        <f>SUM(AD2891,AD2893,AD2897,AD2902,AD2904,AD2906,AD2908,AD2915,AD2922,AD2927,AD2930,AD2932,AD2935,AD2937,AD2941,AD2945,AD2947,AD2953,AD2955,AD2957,AD2959,AD2961,AD2963,AD2965,AD2967,AD2969,AD2971,AD2973,AD2975,AD2985,AD2993,AD2995,AD3000,AD3002,AD3009,AD3011,AD3017,AD3019)</f>
        <v>0</v>
      </c>
      <c r="AE2890" s="177">
        <f t="shared" si="2684"/>
        <v>83592</v>
      </c>
      <c r="AF2890" s="88">
        <f>SUM(AF2891,AF2893,AF2897,AF2902,AF2904,AF2906,AF2908,AF2915,AF2922,AF2927,AF2930,AF2932,AF2935,AF2937,AF2941,AF2945,AF2947,AF2953,AF2955,AF2957,AF2959,AF2961,AF2963,AF2965,AF2967,AF2969,AF2971,AF2973,AF2975,AF2985,AF2993,AF2995,AF3000,AF3002,AF3009,AF3011,AF3017,AF3019)</f>
        <v>0</v>
      </c>
      <c r="AG2890" s="88">
        <f>SUM(AG2891,AG2893,AG2897,AG2902,AG2904,AG2906,AG2908,AG2915,AG2922,AG2927,AG2930,AG2932,AG2935,AG2937,AG2941,AG2945,AG2947,AG2953,AG2955,AG2957,AG2959,AG2961,AG2963,AG2965,AG2967,AG2969,AG2971,AG2973,AG2975,AG2985,AG2993,AG2995,AG3000,AG3002,AG3009,AG3011,AG3017,AG3019)</f>
        <v>0</v>
      </c>
      <c r="AH2890" s="178">
        <f t="shared" si="2696"/>
        <v>83592</v>
      </c>
      <c r="AJ2890" s="84">
        <f t="shared" ref="AJ2890:AU2890" si="2700">SUM(AJ2891,AJ2893,AJ2897,AJ2902,AJ2904,AJ2906,AJ2908,AJ2915,AJ2922,AJ2927,AJ2930,AJ2932,AJ2935,AJ2937,AJ2941,AJ2945,AJ2947,AJ2953,AJ2955,AJ2957,AJ2959,AJ2961,AJ2963,AJ2965,AJ2967,AJ2969,AJ2971,AJ2973,AJ2975,AJ2985,AJ2993,AJ2995,AJ3000,AJ3002,AJ3009,AJ3011,AJ3017,AJ3019)</f>
        <v>8144</v>
      </c>
      <c r="AK2890" s="86">
        <f t="shared" si="2700"/>
        <v>4530</v>
      </c>
      <c r="AL2890" s="88">
        <f t="shared" si="2700"/>
        <v>5170</v>
      </c>
      <c r="AM2890" s="86">
        <f t="shared" si="2700"/>
        <v>12950</v>
      </c>
      <c r="AN2890" s="88">
        <f t="shared" si="2700"/>
        <v>4370</v>
      </c>
      <c r="AO2890" s="86">
        <f t="shared" si="2700"/>
        <v>9476</v>
      </c>
      <c r="AP2890" s="88">
        <f t="shared" si="2700"/>
        <v>7590</v>
      </c>
      <c r="AQ2890" s="86">
        <f t="shared" si="2700"/>
        <v>4330</v>
      </c>
      <c r="AR2890" s="88">
        <f t="shared" si="2700"/>
        <v>1050</v>
      </c>
      <c r="AS2890" s="86">
        <f t="shared" si="2700"/>
        <v>7590</v>
      </c>
      <c r="AT2890" s="88">
        <f t="shared" si="2700"/>
        <v>4370</v>
      </c>
      <c r="AU2890" s="86">
        <f t="shared" si="2700"/>
        <v>10430</v>
      </c>
      <c r="AV2890" s="86">
        <f t="shared" si="2686"/>
        <v>80000</v>
      </c>
      <c r="AW2890" s="93">
        <f t="shared" si="2687"/>
        <v>0</v>
      </c>
      <c r="AY2890" s="86">
        <f t="shared" si="2688"/>
        <v>17844</v>
      </c>
      <c r="AZ2890" s="86">
        <f t="shared" si="2689"/>
        <v>26796</v>
      </c>
      <c r="BA2890" s="86">
        <f t="shared" si="2690"/>
        <v>12970</v>
      </c>
      <c r="BB2890" s="86">
        <f t="shared" si="2691"/>
        <v>22390</v>
      </c>
      <c r="BC2890" s="86">
        <f t="shared" si="2692"/>
        <v>80000</v>
      </c>
      <c r="BD2890" s="86">
        <f t="shared" si="2693"/>
        <v>0</v>
      </c>
    </row>
    <row r="2891" spans="2:56" x14ac:dyDescent="0.3">
      <c r="B2891" s="179" t="s">
        <v>67</v>
      </c>
      <c r="C2891" s="83">
        <f>SUM(C2892)</f>
        <v>0</v>
      </c>
      <c r="D2891" s="84">
        <f>SUM(D2892)</f>
        <v>0</v>
      </c>
      <c r="E2891" s="85">
        <f t="shared" si="2679"/>
        <v>0</v>
      </c>
      <c r="F2891" s="83">
        <f>SUM(F2892)</f>
        <v>0</v>
      </c>
      <c r="G2891" s="84">
        <f>SUM(G2892)</f>
        <v>0</v>
      </c>
      <c r="H2891" s="85">
        <f t="shared" si="2680"/>
        <v>0</v>
      </c>
      <c r="I2891" s="83">
        <f>SUM(I2892)</f>
        <v>0</v>
      </c>
      <c r="J2891" s="86">
        <f>SUM(J2892)</f>
        <v>0</v>
      </c>
      <c r="K2891" s="87">
        <f t="shared" si="2681"/>
        <v>0</v>
      </c>
      <c r="L2891" s="83">
        <f>SUM(L2892)</f>
        <v>0</v>
      </c>
      <c r="M2891" s="86">
        <f>SUM(M2892)</f>
        <v>0</v>
      </c>
      <c r="N2891" s="88">
        <f>SUM(N2892)</f>
        <v>0</v>
      </c>
      <c r="O2891" s="83">
        <f>SUM(O2892)</f>
        <v>0</v>
      </c>
      <c r="P2891" s="88">
        <f>SUM(P2892)</f>
        <v>0</v>
      </c>
      <c r="Q2891" s="177">
        <f t="shared" si="2682"/>
        <v>0</v>
      </c>
      <c r="R2891" s="88">
        <f>SUM(R2892)</f>
        <v>0</v>
      </c>
      <c r="S2891" s="88">
        <f>SUM(S2892)</f>
        <v>0</v>
      </c>
      <c r="T2891" s="178">
        <f t="shared" si="2694"/>
        <v>0</v>
      </c>
      <c r="U2891" s="157"/>
      <c r="V2891" s="83">
        <f>SUM(V2892)</f>
        <v>0</v>
      </c>
      <c r="W2891" s="88">
        <f>SUM(W2892)</f>
        <v>0</v>
      </c>
      <c r="X2891" s="177">
        <f t="shared" si="2683"/>
        <v>0</v>
      </c>
      <c r="Y2891" s="88">
        <f>SUM(Y2892)</f>
        <v>0</v>
      </c>
      <c r="Z2891" s="88">
        <f>SUM(Z2892)</f>
        <v>0</v>
      </c>
      <c r="AA2891" s="178">
        <f t="shared" si="2695"/>
        <v>0</v>
      </c>
      <c r="AB2891" s="157"/>
      <c r="AC2891" s="83">
        <f>SUM(AC2892)</f>
        <v>0</v>
      </c>
      <c r="AD2891" s="88">
        <f>SUM(AD2892)</f>
        <v>0</v>
      </c>
      <c r="AE2891" s="177">
        <f t="shared" si="2684"/>
        <v>0</v>
      </c>
      <c r="AF2891" s="88">
        <f>SUM(AF2892)</f>
        <v>0</v>
      </c>
      <c r="AG2891" s="88">
        <f>SUM(AG2892)</f>
        <v>0</v>
      </c>
      <c r="AH2891" s="178">
        <f t="shared" si="2696"/>
        <v>0</v>
      </c>
      <c r="AJ2891" s="84">
        <f t="shared" ref="AJ2891:AU2891" si="2701">SUM(AJ2892)</f>
        <v>0</v>
      </c>
      <c r="AK2891" s="86">
        <f t="shared" si="2701"/>
        <v>0</v>
      </c>
      <c r="AL2891" s="88">
        <f t="shared" si="2701"/>
        <v>0</v>
      </c>
      <c r="AM2891" s="86">
        <f t="shared" si="2701"/>
        <v>0</v>
      </c>
      <c r="AN2891" s="88">
        <f t="shared" si="2701"/>
        <v>0</v>
      </c>
      <c r="AO2891" s="86">
        <f t="shared" si="2701"/>
        <v>0</v>
      </c>
      <c r="AP2891" s="88">
        <f t="shared" si="2701"/>
        <v>0</v>
      </c>
      <c r="AQ2891" s="86">
        <f t="shared" si="2701"/>
        <v>0</v>
      </c>
      <c r="AR2891" s="88">
        <f t="shared" si="2701"/>
        <v>0</v>
      </c>
      <c r="AS2891" s="86">
        <f t="shared" si="2701"/>
        <v>0</v>
      </c>
      <c r="AT2891" s="88">
        <f t="shared" si="2701"/>
        <v>0</v>
      </c>
      <c r="AU2891" s="86">
        <f t="shared" si="2701"/>
        <v>0</v>
      </c>
      <c r="AV2891" s="86">
        <f t="shared" si="2686"/>
        <v>0</v>
      </c>
      <c r="AW2891" s="93">
        <f t="shared" si="2687"/>
        <v>0</v>
      </c>
      <c r="AY2891" s="86">
        <f t="shared" si="2688"/>
        <v>0</v>
      </c>
      <c r="AZ2891" s="86">
        <f t="shared" si="2689"/>
        <v>0</v>
      </c>
      <c r="BA2891" s="86">
        <f t="shared" si="2690"/>
        <v>0</v>
      </c>
      <c r="BB2891" s="86">
        <f t="shared" si="2691"/>
        <v>0</v>
      </c>
      <c r="BC2891" s="86">
        <f t="shared" si="2692"/>
        <v>0</v>
      </c>
      <c r="BD2891" s="86">
        <f t="shared" si="2693"/>
        <v>0</v>
      </c>
    </row>
    <row r="2892" spans="2:56" x14ac:dyDescent="0.3">
      <c r="B2892" s="169" t="s">
        <v>68</v>
      </c>
      <c r="C2892" s="248"/>
      <c r="D2892" s="249"/>
      <c r="E2892" s="172">
        <f t="shared" si="2679"/>
        <v>0</v>
      </c>
      <c r="F2892" s="248"/>
      <c r="G2892" s="249"/>
      <c r="H2892" s="172">
        <f t="shared" si="2680"/>
        <v>0</v>
      </c>
      <c r="I2892" s="248"/>
      <c r="J2892" s="250"/>
      <c r="K2892" s="174">
        <f t="shared" si="2681"/>
        <v>0</v>
      </c>
      <c r="L2892" s="248"/>
      <c r="M2892" s="250"/>
      <c r="N2892" s="251"/>
      <c r="O2892" s="248"/>
      <c r="P2892" s="251"/>
      <c r="Q2892" s="166">
        <f t="shared" si="2682"/>
        <v>0</v>
      </c>
      <c r="R2892" s="251"/>
      <c r="S2892" s="251"/>
      <c r="T2892" s="167">
        <f t="shared" si="2694"/>
        <v>0</v>
      </c>
      <c r="U2892" s="157"/>
      <c r="V2892" s="248"/>
      <c r="W2892" s="251"/>
      <c r="X2892" s="166">
        <f t="shared" si="2683"/>
        <v>0</v>
      </c>
      <c r="Y2892" s="251"/>
      <c r="Z2892" s="251"/>
      <c r="AA2892" s="167">
        <f t="shared" si="2695"/>
        <v>0</v>
      </c>
      <c r="AB2892" s="157"/>
      <c r="AC2892" s="248"/>
      <c r="AD2892" s="251"/>
      <c r="AE2892" s="166">
        <f t="shared" si="2684"/>
        <v>0</v>
      </c>
      <c r="AF2892" s="251"/>
      <c r="AG2892" s="251"/>
      <c r="AH2892" s="167">
        <f t="shared" si="2696"/>
        <v>0</v>
      </c>
      <c r="AJ2892" s="252"/>
      <c r="AK2892" s="253"/>
      <c r="AL2892" s="254"/>
      <c r="AM2892" s="253"/>
      <c r="AN2892" s="254"/>
      <c r="AO2892" s="253"/>
      <c r="AP2892" s="254"/>
      <c r="AQ2892" s="253"/>
      <c r="AR2892" s="254"/>
      <c r="AS2892" s="253"/>
      <c r="AT2892" s="254"/>
      <c r="AU2892" s="253"/>
      <c r="AV2892" s="163">
        <f t="shared" si="2686"/>
        <v>0</v>
      </c>
      <c r="AW2892" s="168">
        <f t="shared" si="2687"/>
        <v>0</v>
      </c>
      <c r="AY2892" s="163">
        <f t="shared" si="2688"/>
        <v>0</v>
      </c>
      <c r="AZ2892" s="163">
        <f t="shared" si="2689"/>
        <v>0</v>
      </c>
      <c r="BA2892" s="163">
        <f t="shared" si="2690"/>
        <v>0</v>
      </c>
      <c r="BB2892" s="163">
        <f t="shared" si="2691"/>
        <v>0</v>
      </c>
      <c r="BC2892" s="163">
        <f t="shared" si="2692"/>
        <v>0</v>
      </c>
      <c r="BD2892" s="163">
        <f t="shared" si="2693"/>
        <v>0</v>
      </c>
    </row>
    <row r="2893" spans="2:56" x14ac:dyDescent="0.3">
      <c r="B2893" s="179" t="s">
        <v>69</v>
      </c>
      <c r="C2893" s="83">
        <f>SUM(C2894:C2896)</f>
        <v>0</v>
      </c>
      <c r="D2893" s="84">
        <f>SUM(D2894:D2896)</f>
        <v>0</v>
      </c>
      <c r="E2893" s="85">
        <f t="shared" si="2679"/>
        <v>0</v>
      </c>
      <c r="F2893" s="83">
        <f>SUM(F2894:F2896)</f>
        <v>0</v>
      </c>
      <c r="G2893" s="84">
        <f>SUM(G2894:G2896)</f>
        <v>0</v>
      </c>
      <c r="H2893" s="85">
        <f t="shared" si="2680"/>
        <v>0</v>
      </c>
      <c r="I2893" s="83">
        <f>SUM(I2894:I2896)</f>
        <v>0</v>
      </c>
      <c r="J2893" s="86">
        <f>SUM(J2894:J2896)</f>
        <v>0</v>
      </c>
      <c r="K2893" s="87">
        <f t="shared" si="2681"/>
        <v>0</v>
      </c>
      <c r="L2893" s="83">
        <f>SUM(L2894:L2896)</f>
        <v>0</v>
      </c>
      <c r="M2893" s="86">
        <f>SUM(M2894:M2896)</f>
        <v>0</v>
      </c>
      <c r="N2893" s="88">
        <f>SUM(N2894:N2896)</f>
        <v>0</v>
      </c>
      <c r="O2893" s="83">
        <f>SUM(O2894:O2896)</f>
        <v>0</v>
      </c>
      <c r="P2893" s="88">
        <f>SUM(P2894:P2896)</f>
        <v>0</v>
      </c>
      <c r="Q2893" s="177">
        <f t="shared" si="2682"/>
        <v>0</v>
      </c>
      <c r="R2893" s="88">
        <f>SUM(R2894:R2896)</f>
        <v>0</v>
      </c>
      <c r="S2893" s="88">
        <f>SUM(S2894:S2896)</f>
        <v>0</v>
      </c>
      <c r="T2893" s="178">
        <f t="shared" si="2694"/>
        <v>0</v>
      </c>
      <c r="U2893" s="157"/>
      <c r="V2893" s="83">
        <f>SUM(V2894:V2896)</f>
        <v>0</v>
      </c>
      <c r="W2893" s="88">
        <f>SUM(W2894:W2896)</f>
        <v>0</v>
      </c>
      <c r="X2893" s="177">
        <f t="shared" si="2683"/>
        <v>0</v>
      </c>
      <c r="Y2893" s="88">
        <f>SUM(Y2894:Y2896)</f>
        <v>0</v>
      </c>
      <c r="Z2893" s="88">
        <f>SUM(Z2894:Z2896)</f>
        <v>0</v>
      </c>
      <c r="AA2893" s="178">
        <f t="shared" si="2695"/>
        <v>0</v>
      </c>
      <c r="AB2893" s="157"/>
      <c r="AC2893" s="83">
        <f>SUM(AC2894:AC2896)</f>
        <v>0</v>
      </c>
      <c r="AD2893" s="88">
        <f>SUM(AD2894:AD2896)</f>
        <v>0</v>
      </c>
      <c r="AE2893" s="177">
        <f t="shared" si="2684"/>
        <v>0</v>
      </c>
      <c r="AF2893" s="88">
        <f>SUM(AF2894:AF2896)</f>
        <v>0</v>
      </c>
      <c r="AG2893" s="88">
        <f>SUM(AG2894:AG2896)</f>
        <v>0</v>
      </c>
      <c r="AH2893" s="178">
        <f t="shared" si="2696"/>
        <v>0</v>
      </c>
      <c r="AJ2893" s="84">
        <f t="shared" ref="AJ2893:AU2893" si="2702">SUM(AJ2894:AJ2896)</f>
        <v>0</v>
      </c>
      <c r="AK2893" s="86">
        <f t="shared" si="2702"/>
        <v>0</v>
      </c>
      <c r="AL2893" s="88">
        <f t="shared" si="2702"/>
        <v>0</v>
      </c>
      <c r="AM2893" s="86">
        <f t="shared" si="2702"/>
        <v>0</v>
      </c>
      <c r="AN2893" s="88">
        <f t="shared" si="2702"/>
        <v>0</v>
      </c>
      <c r="AO2893" s="86">
        <f t="shared" si="2702"/>
        <v>0</v>
      </c>
      <c r="AP2893" s="88">
        <f t="shared" si="2702"/>
        <v>0</v>
      </c>
      <c r="AQ2893" s="86">
        <f t="shared" si="2702"/>
        <v>0</v>
      </c>
      <c r="AR2893" s="88">
        <f t="shared" si="2702"/>
        <v>0</v>
      </c>
      <c r="AS2893" s="86">
        <f t="shared" si="2702"/>
        <v>0</v>
      </c>
      <c r="AT2893" s="88">
        <f t="shared" si="2702"/>
        <v>0</v>
      </c>
      <c r="AU2893" s="86">
        <f t="shared" si="2702"/>
        <v>0</v>
      </c>
      <c r="AV2893" s="86">
        <f t="shared" si="2686"/>
        <v>0</v>
      </c>
      <c r="AW2893" s="93">
        <f t="shared" si="2687"/>
        <v>0</v>
      </c>
      <c r="AY2893" s="86">
        <f t="shared" si="2688"/>
        <v>0</v>
      </c>
      <c r="AZ2893" s="86">
        <f t="shared" si="2689"/>
        <v>0</v>
      </c>
      <c r="BA2893" s="86">
        <f t="shared" si="2690"/>
        <v>0</v>
      </c>
      <c r="BB2893" s="86">
        <f t="shared" si="2691"/>
        <v>0</v>
      </c>
      <c r="BC2893" s="86">
        <f t="shared" si="2692"/>
        <v>0</v>
      </c>
      <c r="BD2893" s="86">
        <f t="shared" si="2693"/>
        <v>0</v>
      </c>
    </row>
    <row r="2894" spans="2:56" x14ac:dyDescent="0.3">
      <c r="B2894" s="169" t="s">
        <v>70</v>
      </c>
      <c r="C2894" s="248"/>
      <c r="D2894" s="249"/>
      <c r="E2894" s="172">
        <f t="shared" si="2679"/>
        <v>0</v>
      </c>
      <c r="F2894" s="248"/>
      <c r="G2894" s="249"/>
      <c r="H2894" s="172">
        <f t="shared" si="2680"/>
        <v>0</v>
      </c>
      <c r="I2894" s="248"/>
      <c r="J2894" s="250"/>
      <c r="K2894" s="174">
        <f t="shared" si="2681"/>
        <v>0</v>
      </c>
      <c r="L2894" s="248"/>
      <c r="M2894" s="250"/>
      <c r="N2894" s="251"/>
      <c r="O2894" s="248"/>
      <c r="P2894" s="251"/>
      <c r="Q2894" s="166">
        <f t="shared" si="2682"/>
        <v>0</v>
      </c>
      <c r="R2894" s="251"/>
      <c r="S2894" s="251"/>
      <c r="T2894" s="167">
        <f t="shared" si="2694"/>
        <v>0</v>
      </c>
      <c r="U2894" s="157"/>
      <c r="V2894" s="248"/>
      <c r="W2894" s="251"/>
      <c r="X2894" s="166">
        <f t="shared" si="2683"/>
        <v>0</v>
      </c>
      <c r="Y2894" s="251"/>
      <c r="Z2894" s="251"/>
      <c r="AA2894" s="167">
        <f t="shared" si="2695"/>
        <v>0</v>
      </c>
      <c r="AB2894" s="157"/>
      <c r="AC2894" s="248"/>
      <c r="AD2894" s="251"/>
      <c r="AE2894" s="166">
        <f t="shared" si="2684"/>
        <v>0</v>
      </c>
      <c r="AF2894" s="251"/>
      <c r="AG2894" s="251"/>
      <c r="AH2894" s="167">
        <f t="shared" si="2696"/>
        <v>0</v>
      </c>
      <c r="AJ2894" s="252"/>
      <c r="AK2894" s="253"/>
      <c r="AL2894" s="254"/>
      <c r="AM2894" s="253"/>
      <c r="AN2894" s="254"/>
      <c r="AO2894" s="253"/>
      <c r="AP2894" s="254"/>
      <c r="AQ2894" s="253"/>
      <c r="AR2894" s="254"/>
      <c r="AS2894" s="253"/>
      <c r="AT2894" s="254"/>
      <c r="AU2894" s="253"/>
      <c r="AV2894" s="163">
        <f t="shared" si="2686"/>
        <v>0</v>
      </c>
      <c r="AW2894" s="168">
        <f t="shared" si="2687"/>
        <v>0</v>
      </c>
      <c r="AY2894" s="163">
        <f t="shared" si="2688"/>
        <v>0</v>
      </c>
      <c r="AZ2894" s="163">
        <f t="shared" si="2689"/>
        <v>0</v>
      </c>
      <c r="BA2894" s="163">
        <f t="shared" si="2690"/>
        <v>0</v>
      </c>
      <c r="BB2894" s="163">
        <f t="shared" si="2691"/>
        <v>0</v>
      </c>
      <c r="BC2894" s="163">
        <f t="shared" si="2692"/>
        <v>0</v>
      </c>
      <c r="BD2894" s="163">
        <f t="shared" si="2693"/>
        <v>0</v>
      </c>
    </row>
    <row r="2895" spans="2:56" x14ac:dyDescent="0.3">
      <c r="B2895" s="169" t="s">
        <v>71</v>
      </c>
      <c r="C2895" s="248"/>
      <c r="D2895" s="249"/>
      <c r="E2895" s="172">
        <f t="shared" si="2679"/>
        <v>0</v>
      </c>
      <c r="F2895" s="248"/>
      <c r="G2895" s="249"/>
      <c r="H2895" s="172">
        <f t="shared" si="2680"/>
        <v>0</v>
      </c>
      <c r="I2895" s="248"/>
      <c r="J2895" s="250"/>
      <c r="K2895" s="174">
        <f t="shared" si="2681"/>
        <v>0</v>
      </c>
      <c r="L2895" s="248"/>
      <c r="M2895" s="250"/>
      <c r="N2895" s="251"/>
      <c r="O2895" s="248"/>
      <c r="P2895" s="251"/>
      <c r="Q2895" s="166">
        <f t="shared" si="2682"/>
        <v>0</v>
      </c>
      <c r="R2895" s="251"/>
      <c r="S2895" s="251"/>
      <c r="T2895" s="167">
        <f t="shared" si="2694"/>
        <v>0</v>
      </c>
      <c r="U2895" s="157"/>
      <c r="V2895" s="248"/>
      <c r="W2895" s="251"/>
      <c r="X2895" s="166">
        <f t="shared" si="2683"/>
        <v>0</v>
      </c>
      <c r="Y2895" s="251"/>
      <c r="Z2895" s="251"/>
      <c r="AA2895" s="167">
        <f t="shared" si="2695"/>
        <v>0</v>
      </c>
      <c r="AB2895" s="157"/>
      <c r="AC2895" s="248"/>
      <c r="AD2895" s="251"/>
      <c r="AE2895" s="166">
        <f t="shared" si="2684"/>
        <v>0</v>
      </c>
      <c r="AF2895" s="251"/>
      <c r="AG2895" s="251"/>
      <c r="AH2895" s="167">
        <f t="shared" si="2696"/>
        <v>0</v>
      </c>
      <c r="AJ2895" s="252"/>
      <c r="AK2895" s="253"/>
      <c r="AL2895" s="254"/>
      <c r="AM2895" s="253"/>
      <c r="AN2895" s="254"/>
      <c r="AO2895" s="253"/>
      <c r="AP2895" s="254"/>
      <c r="AQ2895" s="253"/>
      <c r="AR2895" s="254"/>
      <c r="AS2895" s="253"/>
      <c r="AT2895" s="254"/>
      <c r="AU2895" s="253"/>
      <c r="AV2895" s="163">
        <f t="shared" si="2686"/>
        <v>0</v>
      </c>
      <c r="AW2895" s="168">
        <f t="shared" si="2687"/>
        <v>0</v>
      </c>
      <c r="AY2895" s="163">
        <f t="shared" si="2688"/>
        <v>0</v>
      </c>
      <c r="AZ2895" s="163">
        <f t="shared" si="2689"/>
        <v>0</v>
      </c>
      <c r="BA2895" s="163">
        <f t="shared" si="2690"/>
        <v>0</v>
      </c>
      <c r="BB2895" s="163">
        <f t="shared" si="2691"/>
        <v>0</v>
      </c>
      <c r="BC2895" s="163">
        <f t="shared" si="2692"/>
        <v>0</v>
      </c>
      <c r="BD2895" s="163">
        <f t="shared" si="2693"/>
        <v>0</v>
      </c>
    </row>
    <row r="2896" spans="2:56" x14ac:dyDescent="0.3">
      <c r="B2896" s="169" t="s">
        <v>72</v>
      </c>
      <c r="C2896" s="248"/>
      <c r="D2896" s="249"/>
      <c r="E2896" s="172">
        <f t="shared" si="2679"/>
        <v>0</v>
      </c>
      <c r="F2896" s="248"/>
      <c r="G2896" s="249"/>
      <c r="H2896" s="172">
        <f t="shared" si="2680"/>
        <v>0</v>
      </c>
      <c r="I2896" s="248"/>
      <c r="J2896" s="250"/>
      <c r="K2896" s="174">
        <f t="shared" si="2681"/>
        <v>0</v>
      </c>
      <c r="L2896" s="248"/>
      <c r="M2896" s="250"/>
      <c r="N2896" s="251"/>
      <c r="O2896" s="248"/>
      <c r="P2896" s="251"/>
      <c r="Q2896" s="166">
        <f t="shared" si="2682"/>
        <v>0</v>
      </c>
      <c r="R2896" s="251"/>
      <c r="S2896" s="251"/>
      <c r="T2896" s="167">
        <f t="shared" si="2694"/>
        <v>0</v>
      </c>
      <c r="U2896" s="157"/>
      <c r="V2896" s="248"/>
      <c r="W2896" s="251"/>
      <c r="X2896" s="166">
        <f t="shared" si="2683"/>
        <v>0</v>
      </c>
      <c r="Y2896" s="251"/>
      <c r="Z2896" s="251"/>
      <c r="AA2896" s="167">
        <f t="shared" si="2695"/>
        <v>0</v>
      </c>
      <c r="AB2896" s="157"/>
      <c r="AC2896" s="248"/>
      <c r="AD2896" s="251"/>
      <c r="AE2896" s="166">
        <f t="shared" si="2684"/>
        <v>0</v>
      </c>
      <c r="AF2896" s="251"/>
      <c r="AG2896" s="251"/>
      <c r="AH2896" s="167">
        <f t="shared" si="2696"/>
        <v>0</v>
      </c>
      <c r="AJ2896" s="252"/>
      <c r="AK2896" s="253"/>
      <c r="AL2896" s="254"/>
      <c r="AM2896" s="253"/>
      <c r="AN2896" s="254"/>
      <c r="AO2896" s="253"/>
      <c r="AP2896" s="254"/>
      <c r="AQ2896" s="253"/>
      <c r="AR2896" s="254"/>
      <c r="AS2896" s="253"/>
      <c r="AT2896" s="254"/>
      <c r="AU2896" s="253"/>
      <c r="AV2896" s="163">
        <f t="shared" si="2686"/>
        <v>0</v>
      </c>
      <c r="AW2896" s="168">
        <f t="shared" si="2687"/>
        <v>0</v>
      </c>
      <c r="AY2896" s="163">
        <f t="shared" si="2688"/>
        <v>0</v>
      </c>
      <c r="AZ2896" s="163">
        <f t="shared" si="2689"/>
        <v>0</v>
      </c>
      <c r="BA2896" s="163">
        <f t="shared" si="2690"/>
        <v>0</v>
      </c>
      <c r="BB2896" s="163">
        <f t="shared" si="2691"/>
        <v>0</v>
      </c>
      <c r="BC2896" s="163">
        <f t="shared" si="2692"/>
        <v>0</v>
      </c>
      <c r="BD2896" s="163">
        <f t="shared" si="2693"/>
        <v>0</v>
      </c>
    </row>
    <row r="2897" spans="2:56" x14ac:dyDescent="0.3">
      <c r="B2897" s="179" t="s">
        <v>73</v>
      </c>
      <c r="C2897" s="83">
        <f>SUM(C2898:C2901)</f>
        <v>0</v>
      </c>
      <c r="D2897" s="84">
        <f>SUM(D2898:D2901)</f>
        <v>0</v>
      </c>
      <c r="E2897" s="85">
        <f t="shared" si="2679"/>
        <v>0</v>
      </c>
      <c r="F2897" s="83">
        <f>SUM(F2898:F2901)</f>
        <v>0</v>
      </c>
      <c r="G2897" s="84">
        <f>SUM(G2898:G2901)</f>
        <v>0</v>
      </c>
      <c r="H2897" s="85">
        <f t="shared" si="2680"/>
        <v>0</v>
      </c>
      <c r="I2897" s="83">
        <f>SUM(I2898:I2901)</f>
        <v>0</v>
      </c>
      <c r="J2897" s="86">
        <f>SUM(J2898:J2901)</f>
        <v>0</v>
      </c>
      <c r="K2897" s="87">
        <f t="shared" si="2681"/>
        <v>0</v>
      </c>
      <c r="L2897" s="83">
        <f>SUM(L2898:L2901)</f>
        <v>0</v>
      </c>
      <c r="M2897" s="86">
        <f>SUM(M2898:M2901)</f>
        <v>0</v>
      </c>
      <c r="N2897" s="88">
        <f>SUM(N2898:N2901)</f>
        <v>0</v>
      </c>
      <c r="O2897" s="83">
        <f>SUM(O2898:O2901)</f>
        <v>0</v>
      </c>
      <c r="P2897" s="88">
        <f>SUM(P2898:P2901)</f>
        <v>0</v>
      </c>
      <c r="Q2897" s="177">
        <f t="shared" si="2682"/>
        <v>0</v>
      </c>
      <c r="R2897" s="88">
        <f>SUM(R2898:R2901)</f>
        <v>0</v>
      </c>
      <c r="S2897" s="88">
        <f>SUM(S2898:S2901)</f>
        <v>0</v>
      </c>
      <c r="T2897" s="178">
        <f t="shared" si="2694"/>
        <v>0</v>
      </c>
      <c r="U2897" s="157"/>
      <c r="V2897" s="83">
        <f>SUM(V2898:V2901)</f>
        <v>0</v>
      </c>
      <c r="W2897" s="88">
        <f>SUM(W2898:W2901)</f>
        <v>0</v>
      </c>
      <c r="X2897" s="177">
        <f t="shared" si="2683"/>
        <v>0</v>
      </c>
      <c r="Y2897" s="88">
        <f>SUM(Y2898:Y2901)</f>
        <v>0</v>
      </c>
      <c r="Z2897" s="88">
        <f>SUM(Z2898:Z2901)</f>
        <v>0</v>
      </c>
      <c r="AA2897" s="178">
        <f t="shared" si="2695"/>
        <v>0</v>
      </c>
      <c r="AB2897" s="157"/>
      <c r="AC2897" s="83">
        <f>SUM(AC2898:AC2901)</f>
        <v>0</v>
      </c>
      <c r="AD2897" s="88">
        <f>SUM(AD2898:AD2901)</f>
        <v>0</v>
      </c>
      <c r="AE2897" s="177">
        <f t="shared" si="2684"/>
        <v>0</v>
      </c>
      <c r="AF2897" s="88">
        <f>SUM(AF2898:AF2901)</f>
        <v>0</v>
      </c>
      <c r="AG2897" s="88">
        <f>SUM(AG2898:AG2901)</f>
        <v>0</v>
      </c>
      <c r="AH2897" s="178">
        <f t="shared" si="2696"/>
        <v>0</v>
      </c>
      <c r="AJ2897" s="84">
        <f t="shared" ref="AJ2897:AU2897" si="2703">SUM(AJ2898:AJ2901)</f>
        <v>0</v>
      </c>
      <c r="AK2897" s="86">
        <f t="shared" si="2703"/>
        <v>0</v>
      </c>
      <c r="AL2897" s="88">
        <f t="shared" si="2703"/>
        <v>0</v>
      </c>
      <c r="AM2897" s="86">
        <f t="shared" si="2703"/>
        <v>0</v>
      </c>
      <c r="AN2897" s="88">
        <f t="shared" si="2703"/>
        <v>0</v>
      </c>
      <c r="AO2897" s="86">
        <f t="shared" si="2703"/>
        <v>0</v>
      </c>
      <c r="AP2897" s="88">
        <f t="shared" si="2703"/>
        <v>0</v>
      </c>
      <c r="AQ2897" s="86">
        <f t="shared" si="2703"/>
        <v>0</v>
      </c>
      <c r="AR2897" s="88">
        <f t="shared" si="2703"/>
        <v>0</v>
      </c>
      <c r="AS2897" s="86">
        <f t="shared" si="2703"/>
        <v>0</v>
      </c>
      <c r="AT2897" s="88">
        <f t="shared" si="2703"/>
        <v>0</v>
      </c>
      <c r="AU2897" s="86">
        <f t="shared" si="2703"/>
        <v>0</v>
      </c>
      <c r="AV2897" s="86">
        <f t="shared" si="2686"/>
        <v>0</v>
      </c>
      <c r="AW2897" s="93">
        <f t="shared" si="2687"/>
        <v>0</v>
      </c>
      <c r="AY2897" s="86">
        <f t="shared" si="2688"/>
        <v>0</v>
      </c>
      <c r="AZ2897" s="86">
        <f t="shared" si="2689"/>
        <v>0</v>
      </c>
      <c r="BA2897" s="86">
        <f t="shared" si="2690"/>
        <v>0</v>
      </c>
      <c r="BB2897" s="86">
        <f t="shared" si="2691"/>
        <v>0</v>
      </c>
      <c r="BC2897" s="86">
        <f t="shared" si="2692"/>
        <v>0</v>
      </c>
      <c r="BD2897" s="86">
        <f t="shared" si="2693"/>
        <v>0</v>
      </c>
    </row>
    <row r="2898" spans="2:56" x14ac:dyDescent="0.3">
      <c r="B2898" s="169" t="s">
        <v>74</v>
      </c>
      <c r="C2898" s="248"/>
      <c r="D2898" s="249"/>
      <c r="E2898" s="172">
        <f t="shared" si="2679"/>
        <v>0</v>
      </c>
      <c r="F2898" s="248"/>
      <c r="G2898" s="249"/>
      <c r="H2898" s="172">
        <f t="shared" si="2680"/>
        <v>0</v>
      </c>
      <c r="I2898" s="248"/>
      <c r="J2898" s="250"/>
      <c r="K2898" s="174">
        <f t="shared" si="2681"/>
        <v>0</v>
      </c>
      <c r="L2898" s="248"/>
      <c r="M2898" s="250"/>
      <c r="N2898" s="251"/>
      <c r="O2898" s="248"/>
      <c r="P2898" s="251"/>
      <c r="Q2898" s="166">
        <f t="shared" si="2682"/>
        <v>0</v>
      </c>
      <c r="R2898" s="251"/>
      <c r="S2898" s="251"/>
      <c r="T2898" s="167">
        <f t="shared" si="2694"/>
        <v>0</v>
      </c>
      <c r="U2898" s="157"/>
      <c r="V2898" s="248"/>
      <c r="W2898" s="251"/>
      <c r="X2898" s="166">
        <f t="shared" si="2683"/>
        <v>0</v>
      </c>
      <c r="Y2898" s="251"/>
      <c r="Z2898" s="251"/>
      <c r="AA2898" s="167">
        <f t="shared" si="2695"/>
        <v>0</v>
      </c>
      <c r="AB2898" s="157"/>
      <c r="AC2898" s="248"/>
      <c r="AD2898" s="251"/>
      <c r="AE2898" s="166">
        <f t="shared" si="2684"/>
        <v>0</v>
      </c>
      <c r="AF2898" s="251"/>
      <c r="AG2898" s="251"/>
      <c r="AH2898" s="167">
        <f t="shared" si="2696"/>
        <v>0</v>
      </c>
      <c r="AJ2898" s="252"/>
      <c r="AK2898" s="253"/>
      <c r="AL2898" s="254"/>
      <c r="AM2898" s="253"/>
      <c r="AN2898" s="254"/>
      <c r="AO2898" s="253"/>
      <c r="AP2898" s="254"/>
      <c r="AQ2898" s="253"/>
      <c r="AR2898" s="254"/>
      <c r="AS2898" s="253"/>
      <c r="AT2898" s="254"/>
      <c r="AU2898" s="253"/>
      <c r="AV2898" s="163">
        <f t="shared" si="2686"/>
        <v>0</v>
      </c>
      <c r="AW2898" s="168">
        <f t="shared" si="2687"/>
        <v>0</v>
      </c>
      <c r="AY2898" s="163">
        <f t="shared" si="2688"/>
        <v>0</v>
      </c>
      <c r="AZ2898" s="163">
        <f t="shared" si="2689"/>
        <v>0</v>
      </c>
      <c r="BA2898" s="163">
        <f t="shared" si="2690"/>
        <v>0</v>
      </c>
      <c r="BB2898" s="163">
        <f t="shared" si="2691"/>
        <v>0</v>
      </c>
      <c r="BC2898" s="163">
        <f t="shared" si="2692"/>
        <v>0</v>
      </c>
      <c r="BD2898" s="163">
        <f t="shared" si="2693"/>
        <v>0</v>
      </c>
    </row>
    <row r="2899" spans="2:56" x14ac:dyDescent="0.3">
      <c r="B2899" s="169" t="s">
        <v>75</v>
      </c>
      <c r="C2899" s="248"/>
      <c r="D2899" s="249"/>
      <c r="E2899" s="172">
        <f t="shared" si="2679"/>
        <v>0</v>
      </c>
      <c r="F2899" s="248"/>
      <c r="G2899" s="249"/>
      <c r="H2899" s="172">
        <f t="shared" si="2680"/>
        <v>0</v>
      </c>
      <c r="I2899" s="248"/>
      <c r="J2899" s="250"/>
      <c r="K2899" s="174">
        <f t="shared" si="2681"/>
        <v>0</v>
      </c>
      <c r="L2899" s="248"/>
      <c r="M2899" s="250"/>
      <c r="N2899" s="251"/>
      <c r="O2899" s="248"/>
      <c r="P2899" s="251"/>
      <c r="Q2899" s="166">
        <f t="shared" si="2682"/>
        <v>0</v>
      </c>
      <c r="R2899" s="251"/>
      <c r="S2899" s="251"/>
      <c r="T2899" s="167">
        <f t="shared" si="2694"/>
        <v>0</v>
      </c>
      <c r="U2899" s="157"/>
      <c r="V2899" s="248"/>
      <c r="W2899" s="251"/>
      <c r="X2899" s="166">
        <f t="shared" si="2683"/>
        <v>0</v>
      </c>
      <c r="Y2899" s="251"/>
      <c r="Z2899" s="251"/>
      <c r="AA2899" s="167">
        <f t="shared" si="2695"/>
        <v>0</v>
      </c>
      <c r="AB2899" s="157"/>
      <c r="AC2899" s="248"/>
      <c r="AD2899" s="251"/>
      <c r="AE2899" s="166">
        <f t="shared" si="2684"/>
        <v>0</v>
      </c>
      <c r="AF2899" s="251"/>
      <c r="AG2899" s="251"/>
      <c r="AH2899" s="167">
        <f t="shared" si="2696"/>
        <v>0</v>
      </c>
      <c r="AJ2899" s="252"/>
      <c r="AK2899" s="253"/>
      <c r="AL2899" s="254"/>
      <c r="AM2899" s="253"/>
      <c r="AN2899" s="254"/>
      <c r="AO2899" s="253"/>
      <c r="AP2899" s="254"/>
      <c r="AQ2899" s="253"/>
      <c r="AR2899" s="254"/>
      <c r="AS2899" s="253"/>
      <c r="AT2899" s="254"/>
      <c r="AU2899" s="253"/>
      <c r="AV2899" s="163">
        <f t="shared" si="2686"/>
        <v>0</v>
      </c>
      <c r="AW2899" s="168">
        <f t="shared" si="2687"/>
        <v>0</v>
      </c>
      <c r="AY2899" s="163">
        <f t="shared" si="2688"/>
        <v>0</v>
      </c>
      <c r="AZ2899" s="163">
        <f t="shared" si="2689"/>
        <v>0</v>
      </c>
      <c r="BA2899" s="163">
        <f t="shared" si="2690"/>
        <v>0</v>
      </c>
      <c r="BB2899" s="163">
        <f t="shared" si="2691"/>
        <v>0</v>
      </c>
      <c r="BC2899" s="163">
        <f t="shared" si="2692"/>
        <v>0</v>
      </c>
      <c r="BD2899" s="163">
        <f t="shared" si="2693"/>
        <v>0</v>
      </c>
    </row>
    <row r="2900" spans="2:56" x14ac:dyDescent="0.3">
      <c r="B2900" s="169" t="s">
        <v>76</v>
      </c>
      <c r="C2900" s="248"/>
      <c r="D2900" s="249"/>
      <c r="E2900" s="172">
        <f t="shared" si="2679"/>
        <v>0</v>
      </c>
      <c r="F2900" s="248"/>
      <c r="G2900" s="249"/>
      <c r="H2900" s="172">
        <f t="shared" si="2680"/>
        <v>0</v>
      </c>
      <c r="I2900" s="248"/>
      <c r="J2900" s="250"/>
      <c r="K2900" s="174">
        <f t="shared" si="2681"/>
        <v>0</v>
      </c>
      <c r="L2900" s="248"/>
      <c r="M2900" s="250"/>
      <c r="N2900" s="251"/>
      <c r="O2900" s="248"/>
      <c r="P2900" s="251"/>
      <c r="Q2900" s="166">
        <f t="shared" si="2682"/>
        <v>0</v>
      </c>
      <c r="R2900" s="251"/>
      <c r="S2900" s="251"/>
      <c r="T2900" s="167">
        <f t="shared" si="2694"/>
        <v>0</v>
      </c>
      <c r="U2900" s="157"/>
      <c r="V2900" s="248"/>
      <c r="W2900" s="251"/>
      <c r="X2900" s="166">
        <f t="shared" si="2683"/>
        <v>0</v>
      </c>
      <c r="Y2900" s="251"/>
      <c r="Z2900" s="251"/>
      <c r="AA2900" s="167">
        <f t="shared" si="2695"/>
        <v>0</v>
      </c>
      <c r="AB2900" s="157"/>
      <c r="AC2900" s="248"/>
      <c r="AD2900" s="251"/>
      <c r="AE2900" s="166">
        <f t="shared" si="2684"/>
        <v>0</v>
      </c>
      <c r="AF2900" s="251"/>
      <c r="AG2900" s="251"/>
      <c r="AH2900" s="167">
        <f t="shared" si="2696"/>
        <v>0</v>
      </c>
      <c r="AJ2900" s="252"/>
      <c r="AK2900" s="253"/>
      <c r="AL2900" s="254"/>
      <c r="AM2900" s="253"/>
      <c r="AN2900" s="254"/>
      <c r="AO2900" s="253"/>
      <c r="AP2900" s="254"/>
      <c r="AQ2900" s="253"/>
      <c r="AR2900" s="254"/>
      <c r="AS2900" s="253"/>
      <c r="AT2900" s="254"/>
      <c r="AU2900" s="253"/>
      <c r="AV2900" s="163">
        <f t="shared" si="2686"/>
        <v>0</v>
      </c>
      <c r="AW2900" s="168">
        <f t="shared" si="2687"/>
        <v>0</v>
      </c>
      <c r="AY2900" s="163">
        <f t="shared" si="2688"/>
        <v>0</v>
      </c>
      <c r="AZ2900" s="163">
        <f t="shared" si="2689"/>
        <v>0</v>
      </c>
      <c r="BA2900" s="163">
        <f t="shared" si="2690"/>
        <v>0</v>
      </c>
      <c r="BB2900" s="163">
        <f t="shared" si="2691"/>
        <v>0</v>
      </c>
      <c r="BC2900" s="163">
        <f t="shared" si="2692"/>
        <v>0</v>
      </c>
      <c r="BD2900" s="163">
        <f t="shared" si="2693"/>
        <v>0</v>
      </c>
    </row>
    <row r="2901" spans="2:56" x14ac:dyDescent="0.3">
      <c r="B2901" s="169" t="s">
        <v>77</v>
      </c>
      <c r="C2901" s="248"/>
      <c r="D2901" s="249"/>
      <c r="E2901" s="172">
        <f t="shared" si="2679"/>
        <v>0</v>
      </c>
      <c r="F2901" s="248"/>
      <c r="G2901" s="249"/>
      <c r="H2901" s="172">
        <f t="shared" si="2680"/>
        <v>0</v>
      </c>
      <c r="I2901" s="248"/>
      <c r="J2901" s="250"/>
      <c r="K2901" s="174">
        <f t="shared" si="2681"/>
        <v>0</v>
      </c>
      <c r="L2901" s="248"/>
      <c r="M2901" s="250"/>
      <c r="N2901" s="251"/>
      <c r="O2901" s="248"/>
      <c r="P2901" s="251"/>
      <c r="Q2901" s="166">
        <f t="shared" si="2682"/>
        <v>0</v>
      </c>
      <c r="R2901" s="251"/>
      <c r="S2901" s="251"/>
      <c r="T2901" s="167">
        <f t="shared" si="2694"/>
        <v>0</v>
      </c>
      <c r="U2901" s="157"/>
      <c r="V2901" s="248"/>
      <c r="W2901" s="251"/>
      <c r="X2901" s="166">
        <f t="shared" si="2683"/>
        <v>0</v>
      </c>
      <c r="Y2901" s="251"/>
      <c r="Z2901" s="251"/>
      <c r="AA2901" s="167">
        <f t="shared" si="2695"/>
        <v>0</v>
      </c>
      <c r="AB2901" s="157"/>
      <c r="AC2901" s="248"/>
      <c r="AD2901" s="251"/>
      <c r="AE2901" s="166">
        <f t="shared" si="2684"/>
        <v>0</v>
      </c>
      <c r="AF2901" s="251"/>
      <c r="AG2901" s="251"/>
      <c r="AH2901" s="167">
        <f t="shared" si="2696"/>
        <v>0</v>
      </c>
      <c r="AJ2901" s="252"/>
      <c r="AK2901" s="253"/>
      <c r="AL2901" s="254"/>
      <c r="AM2901" s="253"/>
      <c r="AN2901" s="254"/>
      <c r="AO2901" s="253"/>
      <c r="AP2901" s="254"/>
      <c r="AQ2901" s="253"/>
      <c r="AR2901" s="254"/>
      <c r="AS2901" s="253"/>
      <c r="AT2901" s="254"/>
      <c r="AU2901" s="253"/>
      <c r="AV2901" s="163">
        <f t="shared" si="2686"/>
        <v>0</v>
      </c>
      <c r="AW2901" s="168">
        <f t="shared" si="2687"/>
        <v>0</v>
      </c>
      <c r="AY2901" s="163">
        <f t="shared" si="2688"/>
        <v>0</v>
      </c>
      <c r="AZ2901" s="163">
        <f t="shared" si="2689"/>
        <v>0</v>
      </c>
      <c r="BA2901" s="163">
        <f t="shared" si="2690"/>
        <v>0</v>
      </c>
      <c r="BB2901" s="163">
        <f t="shared" si="2691"/>
        <v>0</v>
      </c>
      <c r="BC2901" s="163">
        <f t="shared" si="2692"/>
        <v>0</v>
      </c>
      <c r="BD2901" s="163">
        <f t="shared" si="2693"/>
        <v>0</v>
      </c>
    </row>
    <row r="2902" spans="2:56" x14ac:dyDescent="0.3">
      <c r="B2902" s="179" t="s">
        <v>78</v>
      </c>
      <c r="C2902" s="83">
        <f>SUM(C2903)</f>
        <v>0</v>
      </c>
      <c r="D2902" s="84">
        <f>SUM(D2903)</f>
        <v>0</v>
      </c>
      <c r="E2902" s="85">
        <f t="shared" si="2679"/>
        <v>0</v>
      </c>
      <c r="F2902" s="83">
        <f>SUM(F2903)</f>
        <v>0</v>
      </c>
      <c r="G2902" s="84">
        <f>SUM(G2903)</f>
        <v>0</v>
      </c>
      <c r="H2902" s="85">
        <f t="shared" si="2680"/>
        <v>0</v>
      </c>
      <c r="I2902" s="83">
        <f>SUM(I2903)</f>
        <v>0</v>
      </c>
      <c r="J2902" s="86">
        <f>SUM(J2903)</f>
        <v>0</v>
      </c>
      <c r="K2902" s="87">
        <f t="shared" si="2681"/>
        <v>0</v>
      </c>
      <c r="L2902" s="83">
        <f>SUM(L2903)</f>
        <v>0</v>
      </c>
      <c r="M2902" s="86">
        <f>SUM(M2903)</f>
        <v>0</v>
      </c>
      <c r="N2902" s="88">
        <f>SUM(N2903)</f>
        <v>0</v>
      </c>
      <c r="O2902" s="83">
        <f>SUM(O2903)</f>
        <v>0</v>
      </c>
      <c r="P2902" s="88">
        <f>SUM(P2903)</f>
        <v>0</v>
      </c>
      <c r="Q2902" s="177">
        <f t="shared" si="2682"/>
        <v>0</v>
      </c>
      <c r="R2902" s="88">
        <f>SUM(R2903)</f>
        <v>0</v>
      </c>
      <c r="S2902" s="88">
        <f>SUM(S2903)</f>
        <v>0</v>
      </c>
      <c r="T2902" s="178">
        <f t="shared" si="2694"/>
        <v>0</v>
      </c>
      <c r="U2902" s="157"/>
      <c r="V2902" s="83">
        <f>SUM(V2903)</f>
        <v>0</v>
      </c>
      <c r="W2902" s="88">
        <f>SUM(W2903)</f>
        <v>0</v>
      </c>
      <c r="X2902" s="177">
        <f t="shared" si="2683"/>
        <v>0</v>
      </c>
      <c r="Y2902" s="88">
        <f>SUM(Y2903)</f>
        <v>0</v>
      </c>
      <c r="Z2902" s="88">
        <f>SUM(Z2903)</f>
        <v>0</v>
      </c>
      <c r="AA2902" s="178">
        <f t="shared" si="2695"/>
        <v>0</v>
      </c>
      <c r="AB2902" s="157"/>
      <c r="AC2902" s="83">
        <f>SUM(AC2903)</f>
        <v>0</v>
      </c>
      <c r="AD2902" s="88">
        <f>SUM(AD2903)</f>
        <v>0</v>
      </c>
      <c r="AE2902" s="177">
        <f t="shared" si="2684"/>
        <v>0</v>
      </c>
      <c r="AF2902" s="88">
        <f>SUM(AF2903)</f>
        <v>0</v>
      </c>
      <c r="AG2902" s="88">
        <f>SUM(AG2903)</f>
        <v>0</v>
      </c>
      <c r="AH2902" s="178">
        <f t="shared" si="2696"/>
        <v>0</v>
      </c>
      <c r="AJ2902" s="84">
        <f t="shared" ref="AJ2902:AU2902" si="2704">SUM(AJ2903)</f>
        <v>0</v>
      </c>
      <c r="AK2902" s="86">
        <f t="shared" si="2704"/>
        <v>0</v>
      </c>
      <c r="AL2902" s="88">
        <f t="shared" si="2704"/>
        <v>0</v>
      </c>
      <c r="AM2902" s="86">
        <f t="shared" si="2704"/>
        <v>0</v>
      </c>
      <c r="AN2902" s="88">
        <f t="shared" si="2704"/>
        <v>0</v>
      </c>
      <c r="AO2902" s="86">
        <f t="shared" si="2704"/>
        <v>0</v>
      </c>
      <c r="AP2902" s="88">
        <f t="shared" si="2704"/>
        <v>0</v>
      </c>
      <c r="AQ2902" s="86">
        <f t="shared" si="2704"/>
        <v>0</v>
      </c>
      <c r="AR2902" s="88">
        <f t="shared" si="2704"/>
        <v>0</v>
      </c>
      <c r="AS2902" s="86">
        <f t="shared" si="2704"/>
        <v>0</v>
      </c>
      <c r="AT2902" s="88">
        <f t="shared" si="2704"/>
        <v>0</v>
      </c>
      <c r="AU2902" s="86">
        <f t="shared" si="2704"/>
        <v>0</v>
      </c>
      <c r="AV2902" s="86">
        <f t="shared" si="2686"/>
        <v>0</v>
      </c>
      <c r="AW2902" s="93">
        <f t="shared" si="2687"/>
        <v>0</v>
      </c>
      <c r="AY2902" s="86">
        <f t="shared" si="2688"/>
        <v>0</v>
      </c>
      <c r="AZ2902" s="86">
        <f t="shared" si="2689"/>
        <v>0</v>
      </c>
      <c r="BA2902" s="86">
        <f t="shared" si="2690"/>
        <v>0</v>
      </c>
      <c r="BB2902" s="86">
        <f t="shared" si="2691"/>
        <v>0</v>
      </c>
      <c r="BC2902" s="86">
        <f t="shared" si="2692"/>
        <v>0</v>
      </c>
      <c r="BD2902" s="86">
        <f t="shared" si="2693"/>
        <v>0</v>
      </c>
    </row>
    <row r="2903" spans="2:56" x14ac:dyDescent="0.3">
      <c r="B2903" s="169" t="s">
        <v>79</v>
      </c>
      <c r="C2903" s="248"/>
      <c r="D2903" s="249"/>
      <c r="E2903" s="172">
        <f t="shared" si="2679"/>
        <v>0</v>
      </c>
      <c r="F2903" s="248"/>
      <c r="G2903" s="249"/>
      <c r="H2903" s="172">
        <f t="shared" si="2680"/>
        <v>0</v>
      </c>
      <c r="I2903" s="248"/>
      <c r="J2903" s="250"/>
      <c r="K2903" s="174">
        <f t="shared" si="2681"/>
        <v>0</v>
      </c>
      <c r="L2903" s="248"/>
      <c r="M2903" s="250"/>
      <c r="N2903" s="251"/>
      <c r="O2903" s="248"/>
      <c r="P2903" s="251"/>
      <c r="Q2903" s="166">
        <f t="shared" si="2682"/>
        <v>0</v>
      </c>
      <c r="R2903" s="251"/>
      <c r="S2903" s="251"/>
      <c r="T2903" s="167">
        <f t="shared" si="2694"/>
        <v>0</v>
      </c>
      <c r="U2903" s="157"/>
      <c r="V2903" s="248"/>
      <c r="W2903" s="251"/>
      <c r="X2903" s="166">
        <f t="shared" si="2683"/>
        <v>0</v>
      </c>
      <c r="Y2903" s="251"/>
      <c r="Z2903" s="251"/>
      <c r="AA2903" s="167">
        <f t="shared" si="2695"/>
        <v>0</v>
      </c>
      <c r="AB2903" s="157"/>
      <c r="AC2903" s="248"/>
      <c r="AD2903" s="251"/>
      <c r="AE2903" s="166">
        <f t="shared" si="2684"/>
        <v>0</v>
      </c>
      <c r="AF2903" s="251"/>
      <c r="AG2903" s="251"/>
      <c r="AH2903" s="167">
        <f t="shared" si="2696"/>
        <v>0</v>
      </c>
      <c r="AJ2903" s="252"/>
      <c r="AK2903" s="253"/>
      <c r="AL2903" s="254"/>
      <c r="AM2903" s="253"/>
      <c r="AN2903" s="254"/>
      <c r="AO2903" s="253"/>
      <c r="AP2903" s="254"/>
      <c r="AQ2903" s="253"/>
      <c r="AR2903" s="254"/>
      <c r="AS2903" s="253"/>
      <c r="AT2903" s="254"/>
      <c r="AU2903" s="253"/>
      <c r="AV2903" s="163">
        <f t="shared" si="2686"/>
        <v>0</v>
      </c>
      <c r="AW2903" s="168">
        <f t="shared" si="2687"/>
        <v>0</v>
      </c>
      <c r="AY2903" s="163">
        <f t="shared" si="2688"/>
        <v>0</v>
      </c>
      <c r="AZ2903" s="163">
        <f t="shared" si="2689"/>
        <v>0</v>
      </c>
      <c r="BA2903" s="163">
        <f t="shared" si="2690"/>
        <v>0</v>
      </c>
      <c r="BB2903" s="163">
        <f t="shared" si="2691"/>
        <v>0</v>
      </c>
      <c r="BC2903" s="163">
        <f t="shared" si="2692"/>
        <v>0</v>
      </c>
      <c r="BD2903" s="163">
        <f t="shared" si="2693"/>
        <v>0</v>
      </c>
    </row>
    <row r="2904" spans="2:56" x14ac:dyDescent="0.3">
      <c r="B2904" s="179" t="s">
        <v>80</v>
      </c>
      <c r="C2904" s="83">
        <f>SUM(C2905)</f>
        <v>0</v>
      </c>
      <c r="D2904" s="84">
        <f>SUM(D2905)</f>
        <v>0</v>
      </c>
      <c r="E2904" s="85">
        <f t="shared" si="2679"/>
        <v>0</v>
      </c>
      <c r="F2904" s="83">
        <f>SUM(F2905)</f>
        <v>0</v>
      </c>
      <c r="G2904" s="84">
        <f>SUM(G2905)</f>
        <v>0</v>
      </c>
      <c r="H2904" s="85">
        <f t="shared" si="2680"/>
        <v>0</v>
      </c>
      <c r="I2904" s="83">
        <f>SUM(I2905)</f>
        <v>0</v>
      </c>
      <c r="J2904" s="86">
        <f>SUM(J2905)</f>
        <v>0</v>
      </c>
      <c r="K2904" s="87">
        <f t="shared" si="2681"/>
        <v>0</v>
      </c>
      <c r="L2904" s="83">
        <f>SUM(L2905)</f>
        <v>0</v>
      </c>
      <c r="M2904" s="86">
        <f>SUM(M2905)</f>
        <v>0</v>
      </c>
      <c r="N2904" s="88">
        <f>SUM(N2905)</f>
        <v>0</v>
      </c>
      <c r="O2904" s="83">
        <f>SUM(O2905)</f>
        <v>0</v>
      </c>
      <c r="P2904" s="88">
        <f>SUM(P2905)</f>
        <v>0</v>
      </c>
      <c r="Q2904" s="177">
        <f t="shared" si="2682"/>
        <v>0</v>
      </c>
      <c r="R2904" s="88">
        <f>SUM(R2905)</f>
        <v>0</v>
      </c>
      <c r="S2904" s="88">
        <f>SUM(S2905)</f>
        <v>0</v>
      </c>
      <c r="T2904" s="178">
        <f t="shared" si="2694"/>
        <v>0</v>
      </c>
      <c r="U2904" s="157"/>
      <c r="V2904" s="83">
        <f>SUM(V2905)</f>
        <v>0</v>
      </c>
      <c r="W2904" s="88">
        <f>SUM(W2905)</f>
        <v>0</v>
      </c>
      <c r="X2904" s="177">
        <f t="shared" si="2683"/>
        <v>0</v>
      </c>
      <c r="Y2904" s="88">
        <f>SUM(Y2905)</f>
        <v>0</v>
      </c>
      <c r="Z2904" s="88">
        <f>SUM(Z2905)</f>
        <v>0</v>
      </c>
      <c r="AA2904" s="178">
        <f t="shared" si="2695"/>
        <v>0</v>
      </c>
      <c r="AB2904" s="157"/>
      <c r="AC2904" s="83">
        <f>SUM(AC2905)</f>
        <v>0</v>
      </c>
      <c r="AD2904" s="88">
        <f>SUM(AD2905)</f>
        <v>0</v>
      </c>
      <c r="AE2904" s="177">
        <f t="shared" si="2684"/>
        <v>0</v>
      </c>
      <c r="AF2904" s="88">
        <f>SUM(AF2905)</f>
        <v>0</v>
      </c>
      <c r="AG2904" s="88">
        <f>SUM(AG2905)</f>
        <v>0</v>
      </c>
      <c r="AH2904" s="178">
        <f t="shared" si="2696"/>
        <v>0</v>
      </c>
      <c r="AJ2904" s="84">
        <f t="shared" ref="AJ2904:AU2904" si="2705">SUM(AJ2905)</f>
        <v>0</v>
      </c>
      <c r="AK2904" s="86">
        <f t="shared" si="2705"/>
        <v>0</v>
      </c>
      <c r="AL2904" s="88">
        <f t="shared" si="2705"/>
        <v>0</v>
      </c>
      <c r="AM2904" s="86">
        <f t="shared" si="2705"/>
        <v>0</v>
      </c>
      <c r="AN2904" s="88">
        <f t="shared" si="2705"/>
        <v>0</v>
      </c>
      <c r="AO2904" s="86">
        <f t="shared" si="2705"/>
        <v>0</v>
      </c>
      <c r="AP2904" s="88">
        <f t="shared" si="2705"/>
        <v>0</v>
      </c>
      <c r="AQ2904" s="86">
        <f t="shared" si="2705"/>
        <v>0</v>
      </c>
      <c r="AR2904" s="88">
        <f t="shared" si="2705"/>
        <v>0</v>
      </c>
      <c r="AS2904" s="86">
        <f t="shared" si="2705"/>
        <v>0</v>
      </c>
      <c r="AT2904" s="88">
        <f t="shared" si="2705"/>
        <v>0</v>
      </c>
      <c r="AU2904" s="86">
        <f t="shared" si="2705"/>
        <v>0</v>
      </c>
      <c r="AV2904" s="86">
        <f t="shared" si="2686"/>
        <v>0</v>
      </c>
      <c r="AW2904" s="93">
        <f t="shared" si="2687"/>
        <v>0</v>
      </c>
      <c r="AY2904" s="86">
        <f t="shared" si="2688"/>
        <v>0</v>
      </c>
      <c r="AZ2904" s="86">
        <f t="shared" si="2689"/>
        <v>0</v>
      </c>
      <c r="BA2904" s="86">
        <f t="shared" si="2690"/>
        <v>0</v>
      </c>
      <c r="BB2904" s="86">
        <f t="shared" si="2691"/>
        <v>0</v>
      </c>
      <c r="BC2904" s="86">
        <f t="shared" si="2692"/>
        <v>0</v>
      </c>
      <c r="BD2904" s="86">
        <f t="shared" si="2693"/>
        <v>0</v>
      </c>
    </row>
    <row r="2905" spans="2:56" x14ac:dyDescent="0.3">
      <c r="B2905" s="169" t="s">
        <v>80</v>
      </c>
      <c r="C2905" s="248"/>
      <c r="D2905" s="249"/>
      <c r="E2905" s="172">
        <f t="shared" si="2679"/>
        <v>0</v>
      </c>
      <c r="F2905" s="248"/>
      <c r="G2905" s="249"/>
      <c r="H2905" s="172">
        <f t="shared" si="2680"/>
        <v>0</v>
      </c>
      <c r="I2905" s="248"/>
      <c r="J2905" s="250"/>
      <c r="K2905" s="174">
        <f t="shared" si="2681"/>
        <v>0</v>
      </c>
      <c r="L2905" s="248"/>
      <c r="M2905" s="250"/>
      <c r="N2905" s="251"/>
      <c r="O2905" s="248"/>
      <c r="P2905" s="251"/>
      <c r="Q2905" s="166">
        <f t="shared" si="2682"/>
        <v>0</v>
      </c>
      <c r="R2905" s="251"/>
      <c r="S2905" s="251"/>
      <c r="T2905" s="167">
        <f t="shared" si="2694"/>
        <v>0</v>
      </c>
      <c r="U2905" s="157"/>
      <c r="V2905" s="248"/>
      <c r="W2905" s="251"/>
      <c r="X2905" s="166">
        <f t="shared" si="2683"/>
        <v>0</v>
      </c>
      <c r="Y2905" s="251"/>
      <c r="Z2905" s="251"/>
      <c r="AA2905" s="167">
        <f t="shared" si="2695"/>
        <v>0</v>
      </c>
      <c r="AB2905" s="157"/>
      <c r="AC2905" s="248"/>
      <c r="AD2905" s="251"/>
      <c r="AE2905" s="166">
        <f t="shared" si="2684"/>
        <v>0</v>
      </c>
      <c r="AF2905" s="251"/>
      <c r="AG2905" s="251"/>
      <c r="AH2905" s="167">
        <f t="shared" si="2696"/>
        <v>0</v>
      </c>
      <c r="AJ2905" s="252"/>
      <c r="AK2905" s="253"/>
      <c r="AL2905" s="254"/>
      <c r="AM2905" s="253"/>
      <c r="AN2905" s="254"/>
      <c r="AO2905" s="253"/>
      <c r="AP2905" s="254"/>
      <c r="AQ2905" s="253"/>
      <c r="AR2905" s="254"/>
      <c r="AS2905" s="253"/>
      <c r="AT2905" s="254"/>
      <c r="AU2905" s="253"/>
      <c r="AV2905" s="163">
        <f t="shared" si="2686"/>
        <v>0</v>
      </c>
      <c r="AW2905" s="168">
        <f t="shared" si="2687"/>
        <v>0</v>
      </c>
      <c r="AY2905" s="163">
        <f t="shared" si="2688"/>
        <v>0</v>
      </c>
      <c r="AZ2905" s="163">
        <f t="shared" si="2689"/>
        <v>0</v>
      </c>
      <c r="BA2905" s="163">
        <f t="shared" si="2690"/>
        <v>0</v>
      </c>
      <c r="BB2905" s="163">
        <f t="shared" si="2691"/>
        <v>0</v>
      </c>
      <c r="BC2905" s="163">
        <f t="shared" si="2692"/>
        <v>0</v>
      </c>
      <c r="BD2905" s="163">
        <f t="shared" si="2693"/>
        <v>0</v>
      </c>
    </row>
    <row r="2906" spans="2:56" x14ac:dyDescent="0.3">
      <c r="B2906" s="179" t="s">
        <v>81</v>
      </c>
      <c r="C2906" s="83">
        <f>SUM(C2907)</f>
        <v>17045</v>
      </c>
      <c r="D2906" s="84">
        <f>SUM(D2907)</f>
        <v>15533</v>
      </c>
      <c r="E2906" s="85">
        <f t="shared" si="2679"/>
        <v>0.91129363449691991</v>
      </c>
      <c r="F2906" s="83">
        <f>SUM(F2907)</f>
        <v>18090</v>
      </c>
      <c r="G2906" s="84">
        <f>SUM(G2907)</f>
        <v>18090</v>
      </c>
      <c r="H2906" s="85">
        <f t="shared" si="2680"/>
        <v>1</v>
      </c>
      <c r="I2906" s="83">
        <f>SUM(I2907)</f>
        <v>10200</v>
      </c>
      <c r="J2906" s="86">
        <f>SUM(J2907)</f>
        <v>10200</v>
      </c>
      <c r="K2906" s="87">
        <f t="shared" si="2681"/>
        <v>1</v>
      </c>
      <c r="L2906" s="83">
        <f>SUM(L2907)</f>
        <v>9000</v>
      </c>
      <c r="M2906" s="86">
        <f>SUM(M2907)</f>
        <v>9000</v>
      </c>
      <c r="N2906" s="88">
        <f>SUM(N2907)</f>
        <v>0</v>
      </c>
      <c r="O2906" s="83">
        <f>SUM(O2907)</f>
        <v>6000</v>
      </c>
      <c r="P2906" s="88">
        <f>SUM(P2907)</f>
        <v>0</v>
      </c>
      <c r="Q2906" s="177">
        <f t="shared" si="2682"/>
        <v>6000</v>
      </c>
      <c r="R2906" s="88">
        <f>SUM(R2907)</f>
        <v>0</v>
      </c>
      <c r="S2906" s="88">
        <f>SUM(S2907)</f>
        <v>0</v>
      </c>
      <c r="T2906" s="178">
        <f t="shared" si="2694"/>
        <v>6000</v>
      </c>
      <c r="U2906" s="157"/>
      <c r="V2906" s="83">
        <f>SUM(V2907)</f>
        <v>6000</v>
      </c>
      <c r="W2906" s="88">
        <f>SUM(W2907)</f>
        <v>0</v>
      </c>
      <c r="X2906" s="177">
        <f t="shared" si="2683"/>
        <v>6000</v>
      </c>
      <c r="Y2906" s="88">
        <f>SUM(Y2907)</f>
        <v>0</v>
      </c>
      <c r="Z2906" s="88">
        <f>SUM(Z2907)</f>
        <v>0</v>
      </c>
      <c r="AA2906" s="178">
        <f t="shared" si="2695"/>
        <v>6000</v>
      </c>
      <c r="AB2906" s="157"/>
      <c r="AC2906" s="83">
        <f>SUM(AC2907)</f>
        <v>6000</v>
      </c>
      <c r="AD2906" s="88">
        <f>SUM(AD2907)</f>
        <v>0</v>
      </c>
      <c r="AE2906" s="177">
        <f t="shared" si="2684"/>
        <v>6000</v>
      </c>
      <c r="AF2906" s="88">
        <f>SUM(AF2907)</f>
        <v>0</v>
      </c>
      <c r="AG2906" s="88">
        <f>SUM(AG2907)</f>
        <v>0</v>
      </c>
      <c r="AH2906" s="178">
        <f t="shared" si="2696"/>
        <v>6000</v>
      </c>
      <c r="AJ2906" s="84">
        <f t="shared" ref="AJ2906:AU2906" si="2706">SUM(AJ2907)</f>
        <v>0</v>
      </c>
      <c r="AK2906" s="86">
        <f t="shared" si="2706"/>
        <v>0</v>
      </c>
      <c r="AL2906" s="88">
        <f t="shared" si="2706"/>
        <v>0</v>
      </c>
      <c r="AM2906" s="86">
        <f t="shared" si="2706"/>
        <v>0</v>
      </c>
      <c r="AN2906" s="88">
        <f t="shared" si="2706"/>
        <v>0</v>
      </c>
      <c r="AO2906" s="86">
        <f t="shared" si="2706"/>
        <v>0</v>
      </c>
      <c r="AP2906" s="88">
        <f t="shared" si="2706"/>
        <v>0</v>
      </c>
      <c r="AQ2906" s="86">
        <f t="shared" si="2706"/>
        <v>0</v>
      </c>
      <c r="AR2906" s="88">
        <f t="shared" si="2706"/>
        <v>0</v>
      </c>
      <c r="AS2906" s="86">
        <f t="shared" si="2706"/>
        <v>0</v>
      </c>
      <c r="AT2906" s="88">
        <f t="shared" si="2706"/>
        <v>0</v>
      </c>
      <c r="AU2906" s="86">
        <f t="shared" si="2706"/>
        <v>6000</v>
      </c>
      <c r="AV2906" s="86">
        <f t="shared" si="2686"/>
        <v>6000</v>
      </c>
      <c r="AW2906" s="93">
        <f t="shared" si="2687"/>
        <v>0</v>
      </c>
      <c r="AY2906" s="86">
        <f t="shared" si="2688"/>
        <v>0</v>
      </c>
      <c r="AZ2906" s="86">
        <f t="shared" si="2689"/>
        <v>0</v>
      </c>
      <c r="BA2906" s="86">
        <f t="shared" si="2690"/>
        <v>0</v>
      </c>
      <c r="BB2906" s="86">
        <f t="shared" si="2691"/>
        <v>6000</v>
      </c>
      <c r="BC2906" s="86">
        <f t="shared" si="2692"/>
        <v>6000</v>
      </c>
      <c r="BD2906" s="86">
        <f t="shared" si="2693"/>
        <v>0</v>
      </c>
    </row>
    <row r="2907" spans="2:56" x14ac:dyDescent="0.3">
      <c r="B2907" s="169" t="s">
        <v>81</v>
      </c>
      <c r="C2907" s="248">
        <v>17045</v>
      </c>
      <c r="D2907" s="249">
        <v>15533</v>
      </c>
      <c r="E2907" s="172">
        <f t="shared" si="2679"/>
        <v>0.91129363449691991</v>
      </c>
      <c r="F2907" s="248">
        <v>18090</v>
      </c>
      <c r="G2907" s="249">
        <v>18090</v>
      </c>
      <c r="H2907" s="172">
        <f t="shared" si="2680"/>
        <v>1</v>
      </c>
      <c r="I2907" s="248">
        <v>10200</v>
      </c>
      <c r="J2907" s="250">
        <v>10200</v>
      </c>
      <c r="K2907" s="174">
        <f t="shared" si="2681"/>
        <v>1</v>
      </c>
      <c r="L2907" s="248">
        <v>9000</v>
      </c>
      <c r="M2907" s="250">
        <v>9000</v>
      </c>
      <c r="N2907" s="251"/>
      <c r="O2907" s="248">
        <v>6000</v>
      </c>
      <c r="P2907" s="251"/>
      <c r="Q2907" s="166">
        <f t="shared" si="2682"/>
        <v>6000</v>
      </c>
      <c r="R2907" s="251"/>
      <c r="S2907" s="251"/>
      <c r="T2907" s="167">
        <f t="shared" si="2694"/>
        <v>6000</v>
      </c>
      <c r="U2907" s="157"/>
      <c r="V2907" s="248">
        <v>6000</v>
      </c>
      <c r="W2907" s="251"/>
      <c r="X2907" s="166">
        <f t="shared" si="2683"/>
        <v>6000</v>
      </c>
      <c r="Y2907" s="251"/>
      <c r="Z2907" s="251"/>
      <c r="AA2907" s="167">
        <f t="shared" si="2695"/>
        <v>6000</v>
      </c>
      <c r="AB2907" s="157"/>
      <c r="AC2907" s="248">
        <v>6000</v>
      </c>
      <c r="AD2907" s="251"/>
      <c r="AE2907" s="166">
        <f t="shared" si="2684"/>
        <v>6000</v>
      </c>
      <c r="AF2907" s="251"/>
      <c r="AG2907" s="251"/>
      <c r="AH2907" s="167">
        <f t="shared" si="2696"/>
        <v>6000</v>
      </c>
      <c r="AJ2907" s="252"/>
      <c r="AK2907" s="253"/>
      <c r="AL2907" s="254"/>
      <c r="AM2907" s="253"/>
      <c r="AN2907" s="254"/>
      <c r="AO2907" s="253"/>
      <c r="AP2907" s="254"/>
      <c r="AQ2907" s="253"/>
      <c r="AR2907" s="254"/>
      <c r="AS2907" s="253"/>
      <c r="AT2907" s="254"/>
      <c r="AU2907" s="253">
        <v>6000</v>
      </c>
      <c r="AV2907" s="163">
        <f t="shared" si="2686"/>
        <v>6000</v>
      </c>
      <c r="AW2907" s="168">
        <f t="shared" si="2687"/>
        <v>0</v>
      </c>
      <c r="AY2907" s="163">
        <f t="shared" si="2688"/>
        <v>0</v>
      </c>
      <c r="AZ2907" s="163">
        <f t="shared" si="2689"/>
        <v>0</v>
      </c>
      <c r="BA2907" s="163">
        <f t="shared" si="2690"/>
        <v>0</v>
      </c>
      <c r="BB2907" s="163">
        <f t="shared" si="2691"/>
        <v>6000</v>
      </c>
      <c r="BC2907" s="163">
        <f t="shared" si="2692"/>
        <v>6000</v>
      </c>
      <c r="BD2907" s="163">
        <f t="shared" si="2693"/>
        <v>0</v>
      </c>
    </row>
    <row r="2908" spans="2:56" x14ac:dyDescent="0.3">
      <c r="B2908" s="179" t="s">
        <v>82</v>
      </c>
      <c r="C2908" s="83">
        <f>SUM(C2909:C2914)</f>
        <v>0</v>
      </c>
      <c r="D2908" s="84">
        <f>SUM(D2909:D2914)</f>
        <v>0</v>
      </c>
      <c r="E2908" s="85">
        <f t="shared" si="2679"/>
        <v>0</v>
      </c>
      <c r="F2908" s="83">
        <f>SUM(F2909:F2914)</f>
        <v>0</v>
      </c>
      <c r="G2908" s="84">
        <f>SUM(G2909:G2914)</f>
        <v>0</v>
      </c>
      <c r="H2908" s="85">
        <f t="shared" si="2680"/>
        <v>0</v>
      </c>
      <c r="I2908" s="83">
        <f>SUM(I2909:I2914)</f>
        <v>0</v>
      </c>
      <c r="J2908" s="86">
        <f>SUM(J2909:J2914)</f>
        <v>0</v>
      </c>
      <c r="K2908" s="87">
        <f t="shared" si="2681"/>
        <v>0</v>
      </c>
      <c r="L2908" s="83">
        <f>SUM(L2909:L2914)</f>
        <v>0</v>
      </c>
      <c r="M2908" s="86">
        <f>SUM(M2909:M2914)</f>
        <v>0</v>
      </c>
      <c r="N2908" s="88">
        <f>SUM(N2909:N2914)</f>
        <v>0</v>
      </c>
      <c r="O2908" s="83">
        <f>SUM(O2909:O2914)</f>
        <v>0</v>
      </c>
      <c r="P2908" s="88">
        <f>SUM(P2909:P2914)</f>
        <v>0</v>
      </c>
      <c r="Q2908" s="177">
        <f t="shared" si="2682"/>
        <v>0</v>
      </c>
      <c r="R2908" s="88">
        <f>SUM(R2909:R2914)</f>
        <v>0</v>
      </c>
      <c r="S2908" s="88">
        <f>SUM(S2909:S2914)</f>
        <v>0</v>
      </c>
      <c r="T2908" s="178">
        <f t="shared" si="2694"/>
        <v>0</v>
      </c>
      <c r="U2908" s="157"/>
      <c r="V2908" s="83">
        <f>SUM(V2909:V2914)</f>
        <v>0</v>
      </c>
      <c r="W2908" s="88">
        <f>SUM(W2909:W2914)</f>
        <v>0</v>
      </c>
      <c r="X2908" s="177">
        <f t="shared" si="2683"/>
        <v>0</v>
      </c>
      <c r="Y2908" s="88">
        <f>SUM(Y2909:Y2914)</f>
        <v>0</v>
      </c>
      <c r="Z2908" s="88">
        <f>SUM(Z2909:Z2914)</f>
        <v>0</v>
      </c>
      <c r="AA2908" s="178">
        <f t="shared" si="2695"/>
        <v>0</v>
      </c>
      <c r="AB2908" s="157"/>
      <c r="AC2908" s="83">
        <f>SUM(AC2909:AC2914)</f>
        <v>0</v>
      </c>
      <c r="AD2908" s="88">
        <f>SUM(AD2909:AD2914)</f>
        <v>0</v>
      </c>
      <c r="AE2908" s="177">
        <f t="shared" si="2684"/>
        <v>0</v>
      </c>
      <c r="AF2908" s="88">
        <f>SUM(AF2909:AF2914)</f>
        <v>0</v>
      </c>
      <c r="AG2908" s="88">
        <f>SUM(AG2909:AG2914)</f>
        <v>0</v>
      </c>
      <c r="AH2908" s="178">
        <f t="shared" si="2696"/>
        <v>0</v>
      </c>
      <c r="AJ2908" s="84">
        <f t="shared" ref="AJ2908:AU2908" si="2707">SUM(AJ2909:AJ2914)</f>
        <v>0</v>
      </c>
      <c r="AK2908" s="86">
        <f t="shared" si="2707"/>
        <v>0</v>
      </c>
      <c r="AL2908" s="88">
        <f t="shared" si="2707"/>
        <v>0</v>
      </c>
      <c r="AM2908" s="86">
        <f t="shared" si="2707"/>
        <v>0</v>
      </c>
      <c r="AN2908" s="88">
        <f t="shared" si="2707"/>
        <v>0</v>
      </c>
      <c r="AO2908" s="86">
        <f t="shared" si="2707"/>
        <v>0</v>
      </c>
      <c r="AP2908" s="88">
        <f t="shared" si="2707"/>
        <v>0</v>
      </c>
      <c r="AQ2908" s="86">
        <f t="shared" si="2707"/>
        <v>0</v>
      </c>
      <c r="AR2908" s="88">
        <f t="shared" si="2707"/>
        <v>0</v>
      </c>
      <c r="AS2908" s="86">
        <f t="shared" si="2707"/>
        <v>0</v>
      </c>
      <c r="AT2908" s="88">
        <f t="shared" si="2707"/>
        <v>0</v>
      </c>
      <c r="AU2908" s="86">
        <f t="shared" si="2707"/>
        <v>0</v>
      </c>
      <c r="AV2908" s="86">
        <f t="shared" si="2686"/>
        <v>0</v>
      </c>
      <c r="AW2908" s="93">
        <f t="shared" si="2687"/>
        <v>0</v>
      </c>
      <c r="AY2908" s="86">
        <f t="shared" si="2688"/>
        <v>0</v>
      </c>
      <c r="AZ2908" s="86">
        <f t="shared" si="2689"/>
        <v>0</v>
      </c>
      <c r="BA2908" s="86">
        <f t="shared" si="2690"/>
        <v>0</v>
      </c>
      <c r="BB2908" s="86">
        <f t="shared" si="2691"/>
        <v>0</v>
      </c>
      <c r="BC2908" s="86">
        <f t="shared" si="2692"/>
        <v>0</v>
      </c>
      <c r="BD2908" s="86">
        <f t="shared" si="2693"/>
        <v>0</v>
      </c>
    </row>
    <row r="2909" spans="2:56" x14ac:dyDescent="0.3">
      <c r="B2909" s="169" t="s">
        <v>83</v>
      </c>
      <c r="C2909" s="248"/>
      <c r="D2909" s="249"/>
      <c r="E2909" s="172">
        <f t="shared" si="2679"/>
        <v>0</v>
      </c>
      <c r="F2909" s="248"/>
      <c r="G2909" s="249"/>
      <c r="H2909" s="172">
        <f t="shared" si="2680"/>
        <v>0</v>
      </c>
      <c r="I2909" s="248"/>
      <c r="J2909" s="250"/>
      <c r="K2909" s="174">
        <f t="shared" si="2681"/>
        <v>0</v>
      </c>
      <c r="L2909" s="248"/>
      <c r="M2909" s="250"/>
      <c r="N2909" s="251"/>
      <c r="O2909" s="248"/>
      <c r="P2909" s="251"/>
      <c r="Q2909" s="166">
        <f t="shared" si="2682"/>
        <v>0</v>
      </c>
      <c r="R2909" s="251"/>
      <c r="S2909" s="251"/>
      <c r="T2909" s="167">
        <f t="shared" si="2694"/>
        <v>0</v>
      </c>
      <c r="U2909" s="157"/>
      <c r="V2909" s="248"/>
      <c r="W2909" s="251"/>
      <c r="X2909" s="166">
        <f t="shared" si="2683"/>
        <v>0</v>
      </c>
      <c r="Y2909" s="251"/>
      <c r="Z2909" s="251"/>
      <c r="AA2909" s="167">
        <f t="shared" si="2695"/>
        <v>0</v>
      </c>
      <c r="AB2909" s="157"/>
      <c r="AC2909" s="248"/>
      <c r="AD2909" s="251"/>
      <c r="AE2909" s="166">
        <f t="shared" si="2684"/>
        <v>0</v>
      </c>
      <c r="AF2909" s="251"/>
      <c r="AG2909" s="251"/>
      <c r="AH2909" s="167">
        <f t="shared" si="2696"/>
        <v>0</v>
      </c>
      <c r="AJ2909" s="252"/>
      <c r="AK2909" s="253"/>
      <c r="AL2909" s="254"/>
      <c r="AM2909" s="253"/>
      <c r="AN2909" s="254"/>
      <c r="AO2909" s="253"/>
      <c r="AP2909" s="254"/>
      <c r="AQ2909" s="253"/>
      <c r="AR2909" s="254"/>
      <c r="AS2909" s="253"/>
      <c r="AT2909" s="254"/>
      <c r="AU2909" s="253"/>
      <c r="AV2909" s="163">
        <f t="shared" si="2686"/>
        <v>0</v>
      </c>
      <c r="AW2909" s="168">
        <f t="shared" si="2687"/>
        <v>0</v>
      </c>
      <c r="AY2909" s="163">
        <f t="shared" si="2688"/>
        <v>0</v>
      </c>
      <c r="AZ2909" s="163">
        <f t="shared" si="2689"/>
        <v>0</v>
      </c>
      <c r="BA2909" s="163">
        <f t="shared" si="2690"/>
        <v>0</v>
      </c>
      <c r="BB2909" s="163">
        <f t="shared" si="2691"/>
        <v>0</v>
      </c>
      <c r="BC2909" s="163">
        <f t="shared" si="2692"/>
        <v>0</v>
      </c>
      <c r="BD2909" s="163">
        <f t="shared" si="2693"/>
        <v>0</v>
      </c>
    </row>
    <row r="2910" spans="2:56" x14ac:dyDescent="0.3">
      <c r="B2910" s="169" t="s">
        <v>84</v>
      </c>
      <c r="C2910" s="248"/>
      <c r="D2910" s="249"/>
      <c r="E2910" s="172">
        <f t="shared" si="2679"/>
        <v>0</v>
      </c>
      <c r="F2910" s="248"/>
      <c r="G2910" s="249"/>
      <c r="H2910" s="172">
        <f t="shared" si="2680"/>
        <v>0</v>
      </c>
      <c r="I2910" s="248"/>
      <c r="J2910" s="250"/>
      <c r="K2910" s="174">
        <f t="shared" si="2681"/>
        <v>0</v>
      </c>
      <c r="L2910" s="248"/>
      <c r="M2910" s="250"/>
      <c r="N2910" s="251"/>
      <c r="O2910" s="248"/>
      <c r="P2910" s="251"/>
      <c r="Q2910" s="166">
        <f t="shared" si="2682"/>
        <v>0</v>
      </c>
      <c r="R2910" s="251"/>
      <c r="S2910" s="251"/>
      <c r="T2910" s="167">
        <f t="shared" si="2694"/>
        <v>0</v>
      </c>
      <c r="U2910" s="157"/>
      <c r="V2910" s="248"/>
      <c r="W2910" s="251"/>
      <c r="X2910" s="166">
        <f t="shared" si="2683"/>
        <v>0</v>
      </c>
      <c r="Y2910" s="251"/>
      <c r="Z2910" s="251"/>
      <c r="AA2910" s="167">
        <f t="shared" si="2695"/>
        <v>0</v>
      </c>
      <c r="AB2910" s="157"/>
      <c r="AC2910" s="248"/>
      <c r="AD2910" s="251"/>
      <c r="AE2910" s="166">
        <f t="shared" si="2684"/>
        <v>0</v>
      </c>
      <c r="AF2910" s="251"/>
      <c r="AG2910" s="251"/>
      <c r="AH2910" s="167">
        <f t="shared" si="2696"/>
        <v>0</v>
      </c>
      <c r="AJ2910" s="252"/>
      <c r="AK2910" s="253"/>
      <c r="AL2910" s="254"/>
      <c r="AM2910" s="253"/>
      <c r="AN2910" s="254"/>
      <c r="AO2910" s="253"/>
      <c r="AP2910" s="254"/>
      <c r="AQ2910" s="253"/>
      <c r="AR2910" s="254"/>
      <c r="AS2910" s="253"/>
      <c r="AT2910" s="254"/>
      <c r="AU2910" s="253"/>
      <c r="AV2910" s="163">
        <f t="shared" si="2686"/>
        <v>0</v>
      </c>
      <c r="AW2910" s="168">
        <f t="shared" si="2687"/>
        <v>0</v>
      </c>
      <c r="AY2910" s="163">
        <f t="shared" si="2688"/>
        <v>0</v>
      </c>
      <c r="AZ2910" s="163">
        <f t="shared" si="2689"/>
        <v>0</v>
      </c>
      <c r="BA2910" s="163">
        <f t="shared" si="2690"/>
        <v>0</v>
      </c>
      <c r="BB2910" s="163">
        <f t="shared" si="2691"/>
        <v>0</v>
      </c>
      <c r="BC2910" s="163">
        <f t="shared" si="2692"/>
        <v>0</v>
      </c>
      <c r="BD2910" s="163">
        <f t="shared" si="2693"/>
        <v>0</v>
      </c>
    </row>
    <row r="2911" spans="2:56" x14ac:dyDescent="0.3">
      <c r="B2911" s="169" t="s">
        <v>85</v>
      </c>
      <c r="C2911" s="248"/>
      <c r="D2911" s="249"/>
      <c r="E2911" s="172">
        <f t="shared" si="2679"/>
        <v>0</v>
      </c>
      <c r="F2911" s="248"/>
      <c r="G2911" s="249"/>
      <c r="H2911" s="172">
        <f t="shared" si="2680"/>
        <v>0</v>
      </c>
      <c r="I2911" s="248"/>
      <c r="J2911" s="250"/>
      <c r="K2911" s="174">
        <f t="shared" si="2681"/>
        <v>0</v>
      </c>
      <c r="L2911" s="248"/>
      <c r="M2911" s="250"/>
      <c r="N2911" s="251"/>
      <c r="O2911" s="248"/>
      <c r="P2911" s="251"/>
      <c r="Q2911" s="166">
        <f t="shared" si="2682"/>
        <v>0</v>
      </c>
      <c r="R2911" s="251"/>
      <c r="S2911" s="251"/>
      <c r="T2911" s="167">
        <f t="shared" si="2694"/>
        <v>0</v>
      </c>
      <c r="U2911" s="157"/>
      <c r="V2911" s="248"/>
      <c r="W2911" s="251"/>
      <c r="X2911" s="166">
        <f t="shared" si="2683"/>
        <v>0</v>
      </c>
      <c r="Y2911" s="251"/>
      <c r="Z2911" s="251"/>
      <c r="AA2911" s="167">
        <f t="shared" si="2695"/>
        <v>0</v>
      </c>
      <c r="AB2911" s="157"/>
      <c r="AC2911" s="248"/>
      <c r="AD2911" s="251"/>
      <c r="AE2911" s="166">
        <f t="shared" si="2684"/>
        <v>0</v>
      </c>
      <c r="AF2911" s="251"/>
      <c r="AG2911" s="251"/>
      <c r="AH2911" s="167">
        <f t="shared" si="2696"/>
        <v>0</v>
      </c>
      <c r="AJ2911" s="252"/>
      <c r="AK2911" s="253"/>
      <c r="AL2911" s="254"/>
      <c r="AM2911" s="253"/>
      <c r="AN2911" s="254"/>
      <c r="AO2911" s="253"/>
      <c r="AP2911" s="254"/>
      <c r="AQ2911" s="253"/>
      <c r="AR2911" s="254"/>
      <c r="AS2911" s="253"/>
      <c r="AT2911" s="254"/>
      <c r="AU2911" s="253"/>
      <c r="AV2911" s="163">
        <f t="shared" si="2686"/>
        <v>0</v>
      </c>
      <c r="AW2911" s="168">
        <f t="shared" si="2687"/>
        <v>0</v>
      </c>
      <c r="AY2911" s="163">
        <f t="shared" si="2688"/>
        <v>0</v>
      </c>
      <c r="AZ2911" s="163">
        <f t="shared" si="2689"/>
        <v>0</v>
      </c>
      <c r="BA2911" s="163">
        <f t="shared" si="2690"/>
        <v>0</v>
      </c>
      <c r="BB2911" s="163">
        <f t="shared" si="2691"/>
        <v>0</v>
      </c>
      <c r="BC2911" s="163">
        <f t="shared" si="2692"/>
        <v>0</v>
      </c>
      <c r="BD2911" s="163">
        <f t="shared" si="2693"/>
        <v>0</v>
      </c>
    </row>
    <row r="2912" spans="2:56" x14ac:dyDescent="0.3">
      <c r="B2912" s="169" t="s">
        <v>86</v>
      </c>
      <c r="C2912" s="248"/>
      <c r="D2912" s="249"/>
      <c r="E2912" s="172">
        <f t="shared" si="2679"/>
        <v>0</v>
      </c>
      <c r="F2912" s="248"/>
      <c r="G2912" s="249"/>
      <c r="H2912" s="172">
        <f t="shared" si="2680"/>
        <v>0</v>
      </c>
      <c r="I2912" s="248"/>
      <c r="J2912" s="250"/>
      <c r="K2912" s="174">
        <f t="shared" si="2681"/>
        <v>0</v>
      </c>
      <c r="L2912" s="248"/>
      <c r="M2912" s="250"/>
      <c r="N2912" s="251"/>
      <c r="O2912" s="248"/>
      <c r="P2912" s="251"/>
      <c r="Q2912" s="166">
        <f t="shared" si="2682"/>
        <v>0</v>
      </c>
      <c r="R2912" s="251"/>
      <c r="S2912" s="251"/>
      <c r="T2912" s="167">
        <f t="shared" si="2694"/>
        <v>0</v>
      </c>
      <c r="U2912" s="157"/>
      <c r="V2912" s="248"/>
      <c r="W2912" s="251"/>
      <c r="X2912" s="166">
        <f t="shared" si="2683"/>
        <v>0</v>
      </c>
      <c r="Y2912" s="251"/>
      <c r="Z2912" s="251"/>
      <c r="AA2912" s="167">
        <f t="shared" si="2695"/>
        <v>0</v>
      </c>
      <c r="AB2912" s="157"/>
      <c r="AC2912" s="248"/>
      <c r="AD2912" s="251"/>
      <c r="AE2912" s="166">
        <f t="shared" si="2684"/>
        <v>0</v>
      </c>
      <c r="AF2912" s="251"/>
      <c r="AG2912" s="251"/>
      <c r="AH2912" s="167">
        <f t="shared" si="2696"/>
        <v>0</v>
      </c>
      <c r="AJ2912" s="252"/>
      <c r="AK2912" s="253"/>
      <c r="AL2912" s="254"/>
      <c r="AM2912" s="253"/>
      <c r="AN2912" s="254"/>
      <c r="AO2912" s="253"/>
      <c r="AP2912" s="254"/>
      <c r="AQ2912" s="253"/>
      <c r="AR2912" s="254"/>
      <c r="AS2912" s="253"/>
      <c r="AT2912" s="254"/>
      <c r="AU2912" s="253"/>
      <c r="AV2912" s="163">
        <f t="shared" si="2686"/>
        <v>0</v>
      </c>
      <c r="AW2912" s="168">
        <f t="shared" si="2687"/>
        <v>0</v>
      </c>
      <c r="AY2912" s="163">
        <f t="shared" si="2688"/>
        <v>0</v>
      </c>
      <c r="AZ2912" s="163">
        <f t="shared" si="2689"/>
        <v>0</v>
      </c>
      <c r="BA2912" s="163">
        <f t="shared" si="2690"/>
        <v>0</v>
      </c>
      <c r="BB2912" s="163">
        <f t="shared" si="2691"/>
        <v>0</v>
      </c>
      <c r="BC2912" s="163">
        <f t="shared" si="2692"/>
        <v>0</v>
      </c>
      <c r="BD2912" s="163">
        <f t="shared" si="2693"/>
        <v>0</v>
      </c>
    </row>
    <row r="2913" spans="2:56" x14ac:dyDescent="0.3">
      <c r="B2913" s="169" t="s">
        <v>87</v>
      </c>
      <c r="C2913" s="248"/>
      <c r="D2913" s="249"/>
      <c r="E2913" s="172">
        <f t="shared" si="2679"/>
        <v>0</v>
      </c>
      <c r="F2913" s="248"/>
      <c r="G2913" s="249"/>
      <c r="H2913" s="172">
        <f t="shared" si="2680"/>
        <v>0</v>
      </c>
      <c r="I2913" s="248"/>
      <c r="J2913" s="250"/>
      <c r="K2913" s="174">
        <f t="shared" si="2681"/>
        <v>0</v>
      </c>
      <c r="L2913" s="248"/>
      <c r="M2913" s="250"/>
      <c r="N2913" s="251"/>
      <c r="O2913" s="248"/>
      <c r="P2913" s="251"/>
      <c r="Q2913" s="166">
        <f t="shared" si="2682"/>
        <v>0</v>
      </c>
      <c r="R2913" s="251"/>
      <c r="S2913" s="251"/>
      <c r="T2913" s="167">
        <f t="shared" si="2694"/>
        <v>0</v>
      </c>
      <c r="U2913" s="157"/>
      <c r="V2913" s="248"/>
      <c r="W2913" s="251"/>
      <c r="X2913" s="166">
        <f t="shared" si="2683"/>
        <v>0</v>
      </c>
      <c r="Y2913" s="251"/>
      <c r="Z2913" s="251"/>
      <c r="AA2913" s="167">
        <f t="shared" si="2695"/>
        <v>0</v>
      </c>
      <c r="AB2913" s="157"/>
      <c r="AC2913" s="248"/>
      <c r="AD2913" s="251"/>
      <c r="AE2913" s="166">
        <f t="shared" si="2684"/>
        <v>0</v>
      </c>
      <c r="AF2913" s="251"/>
      <c r="AG2913" s="251"/>
      <c r="AH2913" s="167">
        <f t="shared" si="2696"/>
        <v>0</v>
      </c>
      <c r="AJ2913" s="252"/>
      <c r="AK2913" s="253"/>
      <c r="AL2913" s="254"/>
      <c r="AM2913" s="253"/>
      <c r="AN2913" s="254"/>
      <c r="AO2913" s="253"/>
      <c r="AP2913" s="254"/>
      <c r="AQ2913" s="253"/>
      <c r="AR2913" s="254"/>
      <c r="AS2913" s="253"/>
      <c r="AT2913" s="254"/>
      <c r="AU2913" s="253"/>
      <c r="AV2913" s="163">
        <f t="shared" si="2686"/>
        <v>0</v>
      </c>
      <c r="AW2913" s="168">
        <f t="shared" si="2687"/>
        <v>0</v>
      </c>
      <c r="AY2913" s="163">
        <f t="shared" si="2688"/>
        <v>0</v>
      </c>
      <c r="AZ2913" s="163">
        <f t="shared" si="2689"/>
        <v>0</v>
      </c>
      <c r="BA2913" s="163">
        <f t="shared" si="2690"/>
        <v>0</v>
      </c>
      <c r="BB2913" s="163">
        <f t="shared" si="2691"/>
        <v>0</v>
      </c>
      <c r="BC2913" s="163">
        <f t="shared" si="2692"/>
        <v>0</v>
      </c>
      <c r="BD2913" s="163">
        <f t="shared" si="2693"/>
        <v>0</v>
      </c>
    </row>
    <row r="2914" spans="2:56" x14ac:dyDescent="0.3">
      <c r="B2914" s="169" t="s">
        <v>88</v>
      </c>
      <c r="C2914" s="248"/>
      <c r="D2914" s="249"/>
      <c r="E2914" s="172">
        <f t="shared" si="2679"/>
        <v>0</v>
      </c>
      <c r="F2914" s="248"/>
      <c r="G2914" s="249"/>
      <c r="H2914" s="172">
        <f t="shared" si="2680"/>
        <v>0</v>
      </c>
      <c r="I2914" s="248"/>
      <c r="J2914" s="250"/>
      <c r="K2914" s="174">
        <f t="shared" si="2681"/>
        <v>0</v>
      </c>
      <c r="L2914" s="248"/>
      <c r="M2914" s="250"/>
      <c r="N2914" s="251"/>
      <c r="O2914" s="248"/>
      <c r="P2914" s="251"/>
      <c r="Q2914" s="166">
        <f t="shared" si="2682"/>
        <v>0</v>
      </c>
      <c r="R2914" s="251"/>
      <c r="S2914" s="251"/>
      <c r="T2914" s="167">
        <f t="shared" si="2694"/>
        <v>0</v>
      </c>
      <c r="U2914" s="157"/>
      <c r="V2914" s="248"/>
      <c r="W2914" s="251"/>
      <c r="X2914" s="166">
        <f t="shared" si="2683"/>
        <v>0</v>
      </c>
      <c r="Y2914" s="251"/>
      <c r="Z2914" s="251"/>
      <c r="AA2914" s="167">
        <f t="shared" si="2695"/>
        <v>0</v>
      </c>
      <c r="AB2914" s="157"/>
      <c r="AC2914" s="248"/>
      <c r="AD2914" s="251"/>
      <c r="AE2914" s="166">
        <f t="shared" si="2684"/>
        <v>0</v>
      </c>
      <c r="AF2914" s="251"/>
      <c r="AG2914" s="251"/>
      <c r="AH2914" s="167">
        <f t="shared" si="2696"/>
        <v>0</v>
      </c>
      <c r="AJ2914" s="252"/>
      <c r="AK2914" s="253"/>
      <c r="AL2914" s="254"/>
      <c r="AM2914" s="253"/>
      <c r="AN2914" s="254"/>
      <c r="AO2914" s="253"/>
      <c r="AP2914" s="254"/>
      <c r="AQ2914" s="253"/>
      <c r="AR2914" s="254"/>
      <c r="AS2914" s="253"/>
      <c r="AT2914" s="254"/>
      <c r="AU2914" s="253"/>
      <c r="AV2914" s="163">
        <f t="shared" si="2686"/>
        <v>0</v>
      </c>
      <c r="AW2914" s="168">
        <f t="shared" si="2687"/>
        <v>0</v>
      </c>
      <c r="AY2914" s="163">
        <f t="shared" si="2688"/>
        <v>0</v>
      </c>
      <c r="AZ2914" s="163">
        <f t="shared" si="2689"/>
        <v>0</v>
      </c>
      <c r="BA2914" s="163">
        <f t="shared" si="2690"/>
        <v>0</v>
      </c>
      <c r="BB2914" s="163">
        <f t="shared" si="2691"/>
        <v>0</v>
      </c>
      <c r="BC2914" s="163">
        <f t="shared" si="2692"/>
        <v>0</v>
      </c>
      <c r="BD2914" s="163">
        <f t="shared" si="2693"/>
        <v>0</v>
      </c>
    </row>
    <row r="2915" spans="2:56" x14ac:dyDescent="0.3">
      <c r="B2915" s="179" t="s">
        <v>89</v>
      </c>
      <c r="C2915" s="83">
        <f>SUM(C2916:C2921)</f>
        <v>0</v>
      </c>
      <c r="D2915" s="84">
        <f>SUM(D2916:D2921)</f>
        <v>0</v>
      </c>
      <c r="E2915" s="85">
        <f t="shared" si="2679"/>
        <v>0</v>
      </c>
      <c r="F2915" s="83">
        <f>SUM(F2916:F2921)</f>
        <v>0</v>
      </c>
      <c r="G2915" s="84">
        <f>SUM(G2916:G2921)</f>
        <v>0</v>
      </c>
      <c r="H2915" s="85">
        <f t="shared" si="2680"/>
        <v>0</v>
      </c>
      <c r="I2915" s="83">
        <f>SUM(I2916:I2921)</f>
        <v>0</v>
      </c>
      <c r="J2915" s="86">
        <f>SUM(J2916:J2921)</f>
        <v>0</v>
      </c>
      <c r="K2915" s="87">
        <f t="shared" si="2681"/>
        <v>0</v>
      </c>
      <c r="L2915" s="83">
        <f>SUM(L2916:L2921)</f>
        <v>0</v>
      </c>
      <c r="M2915" s="86">
        <f>SUM(M2916:M2921)</f>
        <v>0</v>
      </c>
      <c r="N2915" s="88">
        <f>SUM(N2916:N2921)</f>
        <v>0</v>
      </c>
      <c r="O2915" s="83">
        <f>SUM(O2916:O2921)</f>
        <v>0</v>
      </c>
      <c r="P2915" s="88">
        <f>SUM(P2916:P2921)</f>
        <v>0</v>
      </c>
      <c r="Q2915" s="177">
        <f t="shared" si="2682"/>
        <v>0</v>
      </c>
      <c r="R2915" s="88">
        <f>SUM(R2916:R2921)</f>
        <v>0</v>
      </c>
      <c r="S2915" s="88">
        <f>SUM(S2916:S2921)</f>
        <v>0</v>
      </c>
      <c r="T2915" s="178">
        <f t="shared" si="2694"/>
        <v>0</v>
      </c>
      <c r="U2915" s="157"/>
      <c r="V2915" s="83">
        <f>SUM(V2916:V2921)</f>
        <v>0</v>
      </c>
      <c r="W2915" s="88">
        <f>SUM(W2916:W2921)</f>
        <v>0</v>
      </c>
      <c r="X2915" s="177">
        <f t="shared" si="2683"/>
        <v>0</v>
      </c>
      <c r="Y2915" s="88">
        <f>SUM(Y2916:Y2921)</f>
        <v>0</v>
      </c>
      <c r="Z2915" s="88">
        <f>SUM(Z2916:Z2921)</f>
        <v>0</v>
      </c>
      <c r="AA2915" s="178">
        <f t="shared" si="2695"/>
        <v>0</v>
      </c>
      <c r="AB2915" s="157"/>
      <c r="AC2915" s="83">
        <f>SUM(AC2916:AC2921)</f>
        <v>0</v>
      </c>
      <c r="AD2915" s="88">
        <f>SUM(AD2916:AD2921)</f>
        <v>0</v>
      </c>
      <c r="AE2915" s="177">
        <f t="shared" si="2684"/>
        <v>0</v>
      </c>
      <c r="AF2915" s="88">
        <f>SUM(AF2916:AF2921)</f>
        <v>0</v>
      </c>
      <c r="AG2915" s="88">
        <f>SUM(AG2916:AG2921)</f>
        <v>0</v>
      </c>
      <c r="AH2915" s="178">
        <f t="shared" si="2696"/>
        <v>0</v>
      </c>
      <c r="AJ2915" s="84">
        <f t="shared" ref="AJ2915:AU2915" si="2708">SUM(AJ2916:AJ2921)</f>
        <v>0</v>
      </c>
      <c r="AK2915" s="86">
        <f t="shared" si="2708"/>
        <v>0</v>
      </c>
      <c r="AL2915" s="88">
        <f t="shared" si="2708"/>
        <v>0</v>
      </c>
      <c r="AM2915" s="86">
        <f t="shared" si="2708"/>
        <v>0</v>
      </c>
      <c r="AN2915" s="88">
        <f t="shared" si="2708"/>
        <v>0</v>
      </c>
      <c r="AO2915" s="86">
        <f t="shared" si="2708"/>
        <v>0</v>
      </c>
      <c r="AP2915" s="88">
        <f t="shared" si="2708"/>
        <v>0</v>
      </c>
      <c r="AQ2915" s="86">
        <f t="shared" si="2708"/>
        <v>0</v>
      </c>
      <c r="AR2915" s="88">
        <f t="shared" si="2708"/>
        <v>0</v>
      </c>
      <c r="AS2915" s="86">
        <f t="shared" si="2708"/>
        <v>0</v>
      </c>
      <c r="AT2915" s="88">
        <f t="shared" si="2708"/>
        <v>0</v>
      </c>
      <c r="AU2915" s="86">
        <f t="shared" si="2708"/>
        <v>0</v>
      </c>
      <c r="AV2915" s="86">
        <f t="shared" si="2686"/>
        <v>0</v>
      </c>
      <c r="AW2915" s="93">
        <f t="shared" si="2687"/>
        <v>0</v>
      </c>
      <c r="AY2915" s="86">
        <f t="shared" si="2688"/>
        <v>0</v>
      </c>
      <c r="AZ2915" s="86">
        <f t="shared" si="2689"/>
        <v>0</v>
      </c>
      <c r="BA2915" s="86">
        <f t="shared" si="2690"/>
        <v>0</v>
      </c>
      <c r="BB2915" s="86">
        <f t="shared" si="2691"/>
        <v>0</v>
      </c>
      <c r="BC2915" s="86">
        <f t="shared" si="2692"/>
        <v>0</v>
      </c>
      <c r="BD2915" s="86">
        <f t="shared" si="2693"/>
        <v>0</v>
      </c>
    </row>
    <row r="2916" spans="2:56" x14ac:dyDescent="0.3">
      <c r="B2916" s="169" t="s">
        <v>90</v>
      </c>
      <c r="C2916" s="248"/>
      <c r="D2916" s="249"/>
      <c r="E2916" s="172">
        <f t="shared" si="2679"/>
        <v>0</v>
      </c>
      <c r="F2916" s="248"/>
      <c r="G2916" s="249"/>
      <c r="H2916" s="172">
        <f t="shared" si="2680"/>
        <v>0</v>
      </c>
      <c r="I2916" s="248"/>
      <c r="J2916" s="250"/>
      <c r="K2916" s="174">
        <f t="shared" si="2681"/>
        <v>0</v>
      </c>
      <c r="L2916" s="248"/>
      <c r="M2916" s="250"/>
      <c r="N2916" s="251"/>
      <c r="O2916" s="248"/>
      <c r="P2916" s="251"/>
      <c r="Q2916" s="166">
        <f t="shared" si="2682"/>
        <v>0</v>
      </c>
      <c r="R2916" s="251"/>
      <c r="S2916" s="251"/>
      <c r="T2916" s="167">
        <f t="shared" si="2694"/>
        <v>0</v>
      </c>
      <c r="U2916" s="157"/>
      <c r="V2916" s="248"/>
      <c r="W2916" s="251"/>
      <c r="X2916" s="166">
        <f t="shared" si="2683"/>
        <v>0</v>
      </c>
      <c r="Y2916" s="251"/>
      <c r="Z2916" s="251"/>
      <c r="AA2916" s="167">
        <f t="shared" si="2695"/>
        <v>0</v>
      </c>
      <c r="AB2916" s="157"/>
      <c r="AC2916" s="248"/>
      <c r="AD2916" s="251"/>
      <c r="AE2916" s="166">
        <f t="shared" si="2684"/>
        <v>0</v>
      </c>
      <c r="AF2916" s="251"/>
      <c r="AG2916" s="251"/>
      <c r="AH2916" s="167">
        <f t="shared" si="2696"/>
        <v>0</v>
      </c>
      <c r="AJ2916" s="252"/>
      <c r="AK2916" s="253"/>
      <c r="AL2916" s="254"/>
      <c r="AM2916" s="253"/>
      <c r="AN2916" s="254"/>
      <c r="AO2916" s="253"/>
      <c r="AP2916" s="254"/>
      <c r="AQ2916" s="253"/>
      <c r="AR2916" s="254"/>
      <c r="AS2916" s="253"/>
      <c r="AT2916" s="254"/>
      <c r="AU2916" s="253"/>
      <c r="AV2916" s="163">
        <f t="shared" si="2686"/>
        <v>0</v>
      </c>
      <c r="AW2916" s="168">
        <f t="shared" si="2687"/>
        <v>0</v>
      </c>
      <c r="AY2916" s="163">
        <f t="shared" si="2688"/>
        <v>0</v>
      </c>
      <c r="AZ2916" s="163">
        <f t="shared" si="2689"/>
        <v>0</v>
      </c>
      <c r="BA2916" s="163">
        <f t="shared" si="2690"/>
        <v>0</v>
      </c>
      <c r="BB2916" s="163">
        <f t="shared" si="2691"/>
        <v>0</v>
      </c>
      <c r="BC2916" s="163">
        <f t="shared" si="2692"/>
        <v>0</v>
      </c>
      <c r="BD2916" s="163">
        <f t="shared" si="2693"/>
        <v>0</v>
      </c>
    </row>
    <row r="2917" spans="2:56" x14ac:dyDescent="0.3">
      <c r="B2917" s="169" t="s">
        <v>91</v>
      </c>
      <c r="C2917" s="248"/>
      <c r="D2917" s="249"/>
      <c r="E2917" s="172">
        <f t="shared" si="2679"/>
        <v>0</v>
      </c>
      <c r="F2917" s="248"/>
      <c r="G2917" s="249"/>
      <c r="H2917" s="172">
        <f t="shared" si="2680"/>
        <v>0</v>
      </c>
      <c r="I2917" s="248"/>
      <c r="J2917" s="250"/>
      <c r="K2917" s="174">
        <f t="shared" si="2681"/>
        <v>0</v>
      </c>
      <c r="L2917" s="248"/>
      <c r="M2917" s="250"/>
      <c r="N2917" s="251"/>
      <c r="O2917" s="248"/>
      <c r="P2917" s="251"/>
      <c r="Q2917" s="166">
        <f t="shared" si="2682"/>
        <v>0</v>
      </c>
      <c r="R2917" s="251"/>
      <c r="S2917" s="251"/>
      <c r="T2917" s="167">
        <f t="shared" si="2694"/>
        <v>0</v>
      </c>
      <c r="U2917" s="157"/>
      <c r="V2917" s="248"/>
      <c r="W2917" s="251"/>
      <c r="X2917" s="166">
        <f t="shared" si="2683"/>
        <v>0</v>
      </c>
      <c r="Y2917" s="251"/>
      <c r="Z2917" s="251"/>
      <c r="AA2917" s="167">
        <f t="shared" si="2695"/>
        <v>0</v>
      </c>
      <c r="AB2917" s="157"/>
      <c r="AC2917" s="248"/>
      <c r="AD2917" s="251"/>
      <c r="AE2917" s="166">
        <f t="shared" si="2684"/>
        <v>0</v>
      </c>
      <c r="AF2917" s="251"/>
      <c r="AG2917" s="251"/>
      <c r="AH2917" s="167">
        <f t="shared" si="2696"/>
        <v>0</v>
      </c>
      <c r="AJ2917" s="252"/>
      <c r="AK2917" s="253"/>
      <c r="AL2917" s="254"/>
      <c r="AM2917" s="253"/>
      <c r="AN2917" s="254"/>
      <c r="AO2917" s="253"/>
      <c r="AP2917" s="254"/>
      <c r="AQ2917" s="253"/>
      <c r="AR2917" s="254"/>
      <c r="AS2917" s="253"/>
      <c r="AT2917" s="254"/>
      <c r="AU2917" s="253"/>
      <c r="AV2917" s="163">
        <f t="shared" si="2686"/>
        <v>0</v>
      </c>
      <c r="AW2917" s="168">
        <f t="shared" si="2687"/>
        <v>0</v>
      </c>
      <c r="AY2917" s="163">
        <f t="shared" si="2688"/>
        <v>0</v>
      </c>
      <c r="AZ2917" s="163">
        <f t="shared" si="2689"/>
        <v>0</v>
      </c>
      <c r="BA2917" s="163">
        <f t="shared" si="2690"/>
        <v>0</v>
      </c>
      <c r="BB2917" s="163">
        <f t="shared" si="2691"/>
        <v>0</v>
      </c>
      <c r="BC2917" s="163">
        <f t="shared" si="2692"/>
        <v>0</v>
      </c>
      <c r="BD2917" s="163">
        <f t="shared" si="2693"/>
        <v>0</v>
      </c>
    </row>
    <row r="2918" spans="2:56" x14ac:dyDescent="0.3">
      <c r="B2918" s="169" t="s">
        <v>92</v>
      </c>
      <c r="C2918" s="248"/>
      <c r="D2918" s="249"/>
      <c r="E2918" s="172">
        <f t="shared" si="2679"/>
        <v>0</v>
      </c>
      <c r="F2918" s="248"/>
      <c r="G2918" s="249"/>
      <c r="H2918" s="172">
        <f t="shared" si="2680"/>
        <v>0</v>
      </c>
      <c r="I2918" s="248"/>
      <c r="J2918" s="250"/>
      <c r="K2918" s="174">
        <f t="shared" si="2681"/>
        <v>0</v>
      </c>
      <c r="L2918" s="248"/>
      <c r="M2918" s="250"/>
      <c r="N2918" s="251"/>
      <c r="O2918" s="248"/>
      <c r="P2918" s="251"/>
      <c r="Q2918" s="166">
        <f t="shared" si="2682"/>
        <v>0</v>
      </c>
      <c r="R2918" s="251"/>
      <c r="S2918" s="251"/>
      <c r="T2918" s="167">
        <f t="shared" si="2694"/>
        <v>0</v>
      </c>
      <c r="U2918" s="157"/>
      <c r="V2918" s="248"/>
      <c r="W2918" s="251"/>
      <c r="X2918" s="166">
        <f t="shared" si="2683"/>
        <v>0</v>
      </c>
      <c r="Y2918" s="251"/>
      <c r="Z2918" s="251"/>
      <c r="AA2918" s="167">
        <f t="shared" si="2695"/>
        <v>0</v>
      </c>
      <c r="AB2918" s="157"/>
      <c r="AC2918" s="248"/>
      <c r="AD2918" s="251"/>
      <c r="AE2918" s="166">
        <f t="shared" si="2684"/>
        <v>0</v>
      </c>
      <c r="AF2918" s="251"/>
      <c r="AG2918" s="251"/>
      <c r="AH2918" s="167">
        <f t="shared" si="2696"/>
        <v>0</v>
      </c>
      <c r="AJ2918" s="252"/>
      <c r="AK2918" s="253"/>
      <c r="AL2918" s="254"/>
      <c r="AM2918" s="253"/>
      <c r="AN2918" s="254"/>
      <c r="AO2918" s="253"/>
      <c r="AP2918" s="254"/>
      <c r="AQ2918" s="253"/>
      <c r="AR2918" s="254"/>
      <c r="AS2918" s="253"/>
      <c r="AT2918" s="254"/>
      <c r="AU2918" s="253"/>
      <c r="AV2918" s="163">
        <f t="shared" si="2686"/>
        <v>0</v>
      </c>
      <c r="AW2918" s="168">
        <f t="shared" si="2687"/>
        <v>0</v>
      </c>
      <c r="AY2918" s="163">
        <f t="shared" si="2688"/>
        <v>0</v>
      </c>
      <c r="AZ2918" s="163">
        <f t="shared" si="2689"/>
        <v>0</v>
      </c>
      <c r="BA2918" s="163">
        <f t="shared" si="2690"/>
        <v>0</v>
      </c>
      <c r="BB2918" s="163">
        <f t="shared" si="2691"/>
        <v>0</v>
      </c>
      <c r="BC2918" s="163">
        <f t="shared" si="2692"/>
        <v>0</v>
      </c>
      <c r="BD2918" s="163">
        <f t="shared" si="2693"/>
        <v>0</v>
      </c>
    </row>
    <row r="2919" spans="2:56" x14ac:dyDescent="0.3">
      <c r="B2919" s="169" t="s">
        <v>93</v>
      </c>
      <c r="C2919" s="248"/>
      <c r="D2919" s="249"/>
      <c r="E2919" s="172">
        <f t="shared" si="2679"/>
        <v>0</v>
      </c>
      <c r="F2919" s="248"/>
      <c r="G2919" s="249"/>
      <c r="H2919" s="172">
        <f t="shared" si="2680"/>
        <v>0</v>
      </c>
      <c r="I2919" s="248"/>
      <c r="J2919" s="250"/>
      <c r="K2919" s="174">
        <f t="shared" si="2681"/>
        <v>0</v>
      </c>
      <c r="L2919" s="248"/>
      <c r="M2919" s="250"/>
      <c r="N2919" s="251"/>
      <c r="O2919" s="248"/>
      <c r="P2919" s="251"/>
      <c r="Q2919" s="166">
        <f t="shared" si="2682"/>
        <v>0</v>
      </c>
      <c r="R2919" s="251"/>
      <c r="S2919" s="251"/>
      <c r="T2919" s="167">
        <f t="shared" si="2694"/>
        <v>0</v>
      </c>
      <c r="U2919" s="157"/>
      <c r="V2919" s="248"/>
      <c r="W2919" s="251"/>
      <c r="X2919" s="166">
        <f t="shared" si="2683"/>
        <v>0</v>
      </c>
      <c r="Y2919" s="251"/>
      <c r="Z2919" s="251"/>
      <c r="AA2919" s="167">
        <f t="shared" si="2695"/>
        <v>0</v>
      </c>
      <c r="AB2919" s="157"/>
      <c r="AC2919" s="248"/>
      <c r="AD2919" s="251"/>
      <c r="AE2919" s="166">
        <f t="shared" si="2684"/>
        <v>0</v>
      </c>
      <c r="AF2919" s="251"/>
      <c r="AG2919" s="251"/>
      <c r="AH2919" s="167">
        <f t="shared" si="2696"/>
        <v>0</v>
      </c>
      <c r="AJ2919" s="252"/>
      <c r="AK2919" s="253"/>
      <c r="AL2919" s="254"/>
      <c r="AM2919" s="253"/>
      <c r="AN2919" s="254"/>
      <c r="AO2919" s="253"/>
      <c r="AP2919" s="254"/>
      <c r="AQ2919" s="253"/>
      <c r="AR2919" s="254"/>
      <c r="AS2919" s="253"/>
      <c r="AT2919" s="254"/>
      <c r="AU2919" s="253"/>
      <c r="AV2919" s="163">
        <f t="shared" si="2686"/>
        <v>0</v>
      </c>
      <c r="AW2919" s="168">
        <f t="shared" si="2687"/>
        <v>0</v>
      </c>
      <c r="AY2919" s="163">
        <f t="shared" si="2688"/>
        <v>0</v>
      </c>
      <c r="AZ2919" s="163">
        <f t="shared" si="2689"/>
        <v>0</v>
      </c>
      <c r="BA2919" s="163">
        <f t="shared" si="2690"/>
        <v>0</v>
      </c>
      <c r="BB2919" s="163">
        <f t="shared" si="2691"/>
        <v>0</v>
      </c>
      <c r="BC2919" s="163">
        <f t="shared" si="2692"/>
        <v>0</v>
      </c>
      <c r="BD2919" s="163">
        <f t="shared" si="2693"/>
        <v>0</v>
      </c>
    </row>
    <row r="2920" spans="2:56" x14ac:dyDescent="0.3">
      <c r="B2920" s="169" t="s">
        <v>94</v>
      </c>
      <c r="C2920" s="248"/>
      <c r="D2920" s="249"/>
      <c r="E2920" s="172">
        <f t="shared" si="2679"/>
        <v>0</v>
      </c>
      <c r="F2920" s="248"/>
      <c r="G2920" s="249"/>
      <c r="H2920" s="172">
        <f t="shared" si="2680"/>
        <v>0</v>
      </c>
      <c r="I2920" s="248"/>
      <c r="J2920" s="250"/>
      <c r="K2920" s="174">
        <f t="shared" si="2681"/>
        <v>0</v>
      </c>
      <c r="L2920" s="248"/>
      <c r="M2920" s="250"/>
      <c r="N2920" s="251"/>
      <c r="O2920" s="248"/>
      <c r="P2920" s="251"/>
      <c r="Q2920" s="166">
        <f t="shared" si="2682"/>
        <v>0</v>
      </c>
      <c r="R2920" s="251"/>
      <c r="S2920" s="251"/>
      <c r="T2920" s="167">
        <f t="shared" si="2694"/>
        <v>0</v>
      </c>
      <c r="U2920" s="157"/>
      <c r="V2920" s="248"/>
      <c r="W2920" s="251"/>
      <c r="X2920" s="166">
        <f t="shared" si="2683"/>
        <v>0</v>
      </c>
      <c r="Y2920" s="251"/>
      <c r="Z2920" s="251"/>
      <c r="AA2920" s="167">
        <f t="shared" si="2695"/>
        <v>0</v>
      </c>
      <c r="AB2920" s="157"/>
      <c r="AC2920" s="248"/>
      <c r="AD2920" s="251"/>
      <c r="AE2920" s="166">
        <f t="shared" si="2684"/>
        <v>0</v>
      </c>
      <c r="AF2920" s="251"/>
      <c r="AG2920" s="251"/>
      <c r="AH2920" s="167">
        <f t="shared" si="2696"/>
        <v>0</v>
      </c>
      <c r="AJ2920" s="252"/>
      <c r="AK2920" s="253"/>
      <c r="AL2920" s="254"/>
      <c r="AM2920" s="253"/>
      <c r="AN2920" s="254"/>
      <c r="AO2920" s="253"/>
      <c r="AP2920" s="254"/>
      <c r="AQ2920" s="253"/>
      <c r="AR2920" s="254"/>
      <c r="AS2920" s="253"/>
      <c r="AT2920" s="254"/>
      <c r="AU2920" s="253"/>
      <c r="AV2920" s="163">
        <f t="shared" si="2686"/>
        <v>0</v>
      </c>
      <c r="AW2920" s="168">
        <f t="shared" si="2687"/>
        <v>0</v>
      </c>
      <c r="AY2920" s="163">
        <f t="shared" si="2688"/>
        <v>0</v>
      </c>
      <c r="AZ2920" s="163">
        <f t="shared" si="2689"/>
        <v>0</v>
      </c>
      <c r="BA2920" s="163">
        <f t="shared" si="2690"/>
        <v>0</v>
      </c>
      <c r="BB2920" s="163">
        <f t="shared" si="2691"/>
        <v>0</v>
      </c>
      <c r="BC2920" s="163">
        <f t="shared" si="2692"/>
        <v>0</v>
      </c>
      <c r="BD2920" s="163">
        <f t="shared" si="2693"/>
        <v>0</v>
      </c>
    </row>
    <row r="2921" spans="2:56" x14ac:dyDescent="0.3">
      <c r="B2921" s="169" t="s">
        <v>95</v>
      </c>
      <c r="C2921" s="248"/>
      <c r="D2921" s="249"/>
      <c r="E2921" s="172">
        <f t="shared" si="2679"/>
        <v>0</v>
      </c>
      <c r="F2921" s="248"/>
      <c r="G2921" s="249"/>
      <c r="H2921" s="172">
        <f t="shared" si="2680"/>
        <v>0</v>
      </c>
      <c r="I2921" s="248"/>
      <c r="J2921" s="250"/>
      <c r="K2921" s="174">
        <f t="shared" si="2681"/>
        <v>0</v>
      </c>
      <c r="L2921" s="248"/>
      <c r="M2921" s="250"/>
      <c r="N2921" s="251"/>
      <c r="O2921" s="248"/>
      <c r="P2921" s="251"/>
      <c r="Q2921" s="166">
        <f t="shared" si="2682"/>
        <v>0</v>
      </c>
      <c r="R2921" s="251"/>
      <c r="S2921" s="251"/>
      <c r="T2921" s="167">
        <f t="shared" si="2694"/>
        <v>0</v>
      </c>
      <c r="U2921" s="157"/>
      <c r="V2921" s="248"/>
      <c r="W2921" s="251"/>
      <c r="X2921" s="166">
        <f t="shared" si="2683"/>
        <v>0</v>
      </c>
      <c r="Y2921" s="251"/>
      <c r="Z2921" s="251"/>
      <c r="AA2921" s="167">
        <f t="shared" si="2695"/>
        <v>0</v>
      </c>
      <c r="AB2921" s="157"/>
      <c r="AC2921" s="248"/>
      <c r="AD2921" s="251"/>
      <c r="AE2921" s="166">
        <f t="shared" si="2684"/>
        <v>0</v>
      </c>
      <c r="AF2921" s="251"/>
      <c r="AG2921" s="251"/>
      <c r="AH2921" s="167">
        <f t="shared" si="2696"/>
        <v>0</v>
      </c>
      <c r="AJ2921" s="252"/>
      <c r="AK2921" s="253"/>
      <c r="AL2921" s="254"/>
      <c r="AM2921" s="253"/>
      <c r="AN2921" s="254"/>
      <c r="AO2921" s="253"/>
      <c r="AP2921" s="254"/>
      <c r="AQ2921" s="253"/>
      <c r="AR2921" s="254"/>
      <c r="AS2921" s="253"/>
      <c r="AT2921" s="254"/>
      <c r="AU2921" s="253"/>
      <c r="AV2921" s="163">
        <f t="shared" si="2686"/>
        <v>0</v>
      </c>
      <c r="AW2921" s="168">
        <f t="shared" si="2687"/>
        <v>0</v>
      </c>
      <c r="AY2921" s="163">
        <f t="shared" si="2688"/>
        <v>0</v>
      </c>
      <c r="AZ2921" s="163">
        <f t="shared" si="2689"/>
        <v>0</v>
      </c>
      <c r="BA2921" s="163">
        <f t="shared" si="2690"/>
        <v>0</v>
      </c>
      <c r="BB2921" s="163">
        <f t="shared" si="2691"/>
        <v>0</v>
      </c>
      <c r="BC2921" s="163">
        <f t="shared" si="2692"/>
        <v>0</v>
      </c>
      <c r="BD2921" s="163">
        <f t="shared" si="2693"/>
        <v>0</v>
      </c>
    </row>
    <row r="2922" spans="2:56" x14ac:dyDescent="0.3">
      <c r="B2922" s="179" t="s">
        <v>96</v>
      </c>
      <c r="C2922" s="83">
        <f>SUM(C2923:C2926)</f>
        <v>0</v>
      </c>
      <c r="D2922" s="84">
        <f>SUM(D2923:D2926)</f>
        <v>0</v>
      </c>
      <c r="E2922" s="85">
        <f t="shared" si="2679"/>
        <v>0</v>
      </c>
      <c r="F2922" s="83">
        <f>SUM(F2923:F2926)</f>
        <v>0</v>
      </c>
      <c r="G2922" s="84">
        <f>SUM(G2923:G2926)</f>
        <v>0</v>
      </c>
      <c r="H2922" s="85">
        <f t="shared" si="2680"/>
        <v>0</v>
      </c>
      <c r="I2922" s="83">
        <f>SUM(I2923:I2926)</f>
        <v>0</v>
      </c>
      <c r="J2922" s="86">
        <f>SUM(J2923:J2926)</f>
        <v>0</v>
      </c>
      <c r="K2922" s="87">
        <f t="shared" si="2681"/>
        <v>0</v>
      </c>
      <c r="L2922" s="83">
        <f>SUM(L2923:L2926)</f>
        <v>0</v>
      </c>
      <c r="M2922" s="86">
        <f>SUM(M2923:M2926)</f>
        <v>0</v>
      </c>
      <c r="N2922" s="88">
        <f>SUM(N2923:N2926)</f>
        <v>0</v>
      </c>
      <c r="O2922" s="83">
        <f>SUM(O2923:O2926)</f>
        <v>0</v>
      </c>
      <c r="P2922" s="88">
        <f>SUM(P2923:P2926)</f>
        <v>0</v>
      </c>
      <c r="Q2922" s="177">
        <f t="shared" si="2682"/>
        <v>0</v>
      </c>
      <c r="R2922" s="88">
        <f>SUM(R2923:R2926)</f>
        <v>0</v>
      </c>
      <c r="S2922" s="88">
        <f>SUM(S2923:S2926)</f>
        <v>0</v>
      </c>
      <c r="T2922" s="178">
        <f t="shared" si="2694"/>
        <v>0</v>
      </c>
      <c r="U2922" s="157"/>
      <c r="V2922" s="83">
        <f>SUM(V2923:V2926)</f>
        <v>0</v>
      </c>
      <c r="W2922" s="88">
        <f>SUM(W2923:W2926)</f>
        <v>0</v>
      </c>
      <c r="X2922" s="177">
        <f t="shared" si="2683"/>
        <v>0</v>
      </c>
      <c r="Y2922" s="88">
        <f>SUM(Y2923:Y2926)</f>
        <v>0</v>
      </c>
      <c r="Z2922" s="88">
        <f>SUM(Z2923:Z2926)</f>
        <v>0</v>
      </c>
      <c r="AA2922" s="178">
        <f t="shared" si="2695"/>
        <v>0</v>
      </c>
      <c r="AB2922" s="157"/>
      <c r="AC2922" s="83">
        <f>SUM(AC2923:AC2926)</f>
        <v>0</v>
      </c>
      <c r="AD2922" s="88">
        <f>SUM(AD2923:AD2926)</f>
        <v>0</v>
      </c>
      <c r="AE2922" s="177">
        <f t="shared" si="2684"/>
        <v>0</v>
      </c>
      <c r="AF2922" s="88">
        <f>SUM(AF2923:AF2926)</f>
        <v>0</v>
      </c>
      <c r="AG2922" s="88">
        <f>SUM(AG2923:AG2926)</f>
        <v>0</v>
      </c>
      <c r="AH2922" s="178">
        <f t="shared" si="2696"/>
        <v>0</v>
      </c>
      <c r="AJ2922" s="84">
        <f t="shared" ref="AJ2922:AU2922" si="2709">SUM(AJ2923:AJ2926)</f>
        <v>0</v>
      </c>
      <c r="AK2922" s="86">
        <f t="shared" si="2709"/>
        <v>0</v>
      </c>
      <c r="AL2922" s="88">
        <f t="shared" si="2709"/>
        <v>0</v>
      </c>
      <c r="AM2922" s="86">
        <f t="shared" si="2709"/>
        <v>0</v>
      </c>
      <c r="AN2922" s="88">
        <f t="shared" si="2709"/>
        <v>0</v>
      </c>
      <c r="AO2922" s="86">
        <f t="shared" si="2709"/>
        <v>0</v>
      </c>
      <c r="AP2922" s="88">
        <f t="shared" si="2709"/>
        <v>0</v>
      </c>
      <c r="AQ2922" s="86">
        <f t="shared" si="2709"/>
        <v>0</v>
      </c>
      <c r="AR2922" s="88">
        <f t="shared" si="2709"/>
        <v>0</v>
      </c>
      <c r="AS2922" s="86">
        <f t="shared" si="2709"/>
        <v>0</v>
      </c>
      <c r="AT2922" s="88">
        <f t="shared" si="2709"/>
        <v>0</v>
      </c>
      <c r="AU2922" s="86">
        <f t="shared" si="2709"/>
        <v>0</v>
      </c>
      <c r="AV2922" s="86">
        <f t="shared" si="2686"/>
        <v>0</v>
      </c>
      <c r="AW2922" s="93">
        <f t="shared" si="2687"/>
        <v>0</v>
      </c>
      <c r="AY2922" s="86">
        <f t="shared" si="2688"/>
        <v>0</v>
      </c>
      <c r="AZ2922" s="86">
        <f t="shared" si="2689"/>
        <v>0</v>
      </c>
      <c r="BA2922" s="86">
        <f t="shared" si="2690"/>
        <v>0</v>
      </c>
      <c r="BB2922" s="86">
        <f t="shared" si="2691"/>
        <v>0</v>
      </c>
      <c r="BC2922" s="86">
        <f t="shared" si="2692"/>
        <v>0</v>
      </c>
      <c r="BD2922" s="86">
        <f t="shared" si="2693"/>
        <v>0</v>
      </c>
    </row>
    <row r="2923" spans="2:56" x14ac:dyDescent="0.3">
      <c r="B2923" s="169" t="s">
        <v>97</v>
      </c>
      <c r="C2923" s="248"/>
      <c r="D2923" s="249"/>
      <c r="E2923" s="172">
        <f t="shared" si="2679"/>
        <v>0</v>
      </c>
      <c r="F2923" s="248"/>
      <c r="G2923" s="249"/>
      <c r="H2923" s="172">
        <f t="shared" si="2680"/>
        <v>0</v>
      </c>
      <c r="I2923" s="248"/>
      <c r="J2923" s="250"/>
      <c r="K2923" s="174">
        <f t="shared" si="2681"/>
        <v>0</v>
      </c>
      <c r="L2923" s="248"/>
      <c r="M2923" s="250"/>
      <c r="N2923" s="251"/>
      <c r="O2923" s="248"/>
      <c r="P2923" s="251"/>
      <c r="Q2923" s="166">
        <f t="shared" si="2682"/>
        <v>0</v>
      </c>
      <c r="R2923" s="251"/>
      <c r="S2923" s="251"/>
      <c r="T2923" s="167">
        <f t="shared" si="2694"/>
        <v>0</v>
      </c>
      <c r="U2923" s="157"/>
      <c r="V2923" s="248"/>
      <c r="W2923" s="251"/>
      <c r="X2923" s="166">
        <f t="shared" si="2683"/>
        <v>0</v>
      </c>
      <c r="Y2923" s="251"/>
      <c r="Z2923" s="251"/>
      <c r="AA2923" s="167">
        <f t="shared" si="2695"/>
        <v>0</v>
      </c>
      <c r="AB2923" s="157"/>
      <c r="AC2923" s="248"/>
      <c r="AD2923" s="251"/>
      <c r="AE2923" s="166">
        <f t="shared" si="2684"/>
        <v>0</v>
      </c>
      <c r="AF2923" s="251"/>
      <c r="AG2923" s="251"/>
      <c r="AH2923" s="167">
        <f t="shared" si="2696"/>
        <v>0</v>
      </c>
      <c r="AJ2923" s="252"/>
      <c r="AK2923" s="253"/>
      <c r="AL2923" s="254"/>
      <c r="AM2923" s="253"/>
      <c r="AN2923" s="254"/>
      <c r="AO2923" s="253"/>
      <c r="AP2923" s="254"/>
      <c r="AQ2923" s="253"/>
      <c r="AR2923" s="254"/>
      <c r="AS2923" s="253"/>
      <c r="AT2923" s="254"/>
      <c r="AU2923" s="253"/>
      <c r="AV2923" s="163">
        <f t="shared" si="2686"/>
        <v>0</v>
      </c>
      <c r="AW2923" s="168">
        <f t="shared" si="2687"/>
        <v>0</v>
      </c>
      <c r="AY2923" s="163">
        <f t="shared" si="2688"/>
        <v>0</v>
      </c>
      <c r="AZ2923" s="163">
        <f t="shared" si="2689"/>
        <v>0</v>
      </c>
      <c r="BA2923" s="163">
        <f t="shared" si="2690"/>
        <v>0</v>
      </c>
      <c r="BB2923" s="163">
        <f t="shared" si="2691"/>
        <v>0</v>
      </c>
      <c r="BC2923" s="163">
        <f t="shared" si="2692"/>
        <v>0</v>
      </c>
      <c r="BD2923" s="163">
        <f t="shared" si="2693"/>
        <v>0</v>
      </c>
    </row>
    <row r="2924" spans="2:56" x14ac:dyDescent="0.3">
      <c r="B2924" s="169" t="s">
        <v>98</v>
      </c>
      <c r="C2924" s="248"/>
      <c r="D2924" s="249"/>
      <c r="E2924" s="172">
        <f t="shared" si="2679"/>
        <v>0</v>
      </c>
      <c r="F2924" s="248"/>
      <c r="G2924" s="249"/>
      <c r="H2924" s="172">
        <f t="shared" si="2680"/>
        <v>0</v>
      </c>
      <c r="I2924" s="248"/>
      <c r="J2924" s="250"/>
      <c r="K2924" s="174">
        <f t="shared" si="2681"/>
        <v>0</v>
      </c>
      <c r="L2924" s="248"/>
      <c r="M2924" s="250"/>
      <c r="N2924" s="251"/>
      <c r="O2924" s="248"/>
      <c r="P2924" s="251"/>
      <c r="Q2924" s="166">
        <f t="shared" si="2682"/>
        <v>0</v>
      </c>
      <c r="R2924" s="251"/>
      <c r="S2924" s="251"/>
      <c r="T2924" s="167">
        <f t="shared" si="2694"/>
        <v>0</v>
      </c>
      <c r="U2924" s="157"/>
      <c r="V2924" s="248"/>
      <c r="W2924" s="251"/>
      <c r="X2924" s="166">
        <f t="shared" si="2683"/>
        <v>0</v>
      </c>
      <c r="Y2924" s="251"/>
      <c r="Z2924" s="251"/>
      <c r="AA2924" s="167">
        <f t="shared" si="2695"/>
        <v>0</v>
      </c>
      <c r="AB2924" s="157"/>
      <c r="AC2924" s="248"/>
      <c r="AD2924" s="251"/>
      <c r="AE2924" s="166">
        <f t="shared" si="2684"/>
        <v>0</v>
      </c>
      <c r="AF2924" s="251"/>
      <c r="AG2924" s="251"/>
      <c r="AH2924" s="167">
        <f t="shared" si="2696"/>
        <v>0</v>
      </c>
      <c r="AJ2924" s="252"/>
      <c r="AK2924" s="253"/>
      <c r="AL2924" s="254"/>
      <c r="AM2924" s="253"/>
      <c r="AN2924" s="254"/>
      <c r="AO2924" s="253"/>
      <c r="AP2924" s="254"/>
      <c r="AQ2924" s="253"/>
      <c r="AR2924" s="254"/>
      <c r="AS2924" s="253"/>
      <c r="AT2924" s="254"/>
      <c r="AU2924" s="253"/>
      <c r="AV2924" s="163">
        <f t="shared" si="2686"/>
        <v>0</v>
      </c>
      <c r="AW2924" s="168">
        <f t="shared" si="2687"/>
        <v>0</v>
      </c>
      <c r="AY2924" s="163">
        <f t="shared" si="2688"/>
        <v>0</v>
      </c>
      <c r="AZ2924" s="163">
        <f t="shared" si="2689"/>
        <v>0</v>
      </c>
      <c r="BA2924" s="163">
        <f t="shared" si="2690"/>
        <v>0</v>
      </c>
      <c r="BB2924" s="163">
        <f t="shared" si="2691"/>
        <v>0</v>
      </c>
      <c r="BC2924" s="163">
        <f t="shared" si="2692"/>
        <v>0</v>
      </c>
      <c r="BD2924" s="163">
        <f t="shared" si="2693"/>
        <v>0</v>
      </c>
    </row>
    <row r="2925" spans="2:56" x14ac:dyDescent="0.3">
      <c r="B2925" s="169" t="s">
        <v>99</v>
      </c>
      <c r="C2925" s="248"/>
      <c r="D2925" s="249"/>
      <c r="E2925" s="172">
        <f t="shared" si="2679"/>
        <v>0</v>
      </c>
      <c r="F2925" s="248"/>
      <c r="G2925" s="249"/>
      <c r="H2925" s="172">
        <f t="shared" si="2680"/>
        <v>0</v>
      </c>
      <c r="I2925" s="248"/>
      <c r="J2925" s="250"/>
      <c r="K2925" s="174">
        <f t="shared" si="2681"/>
        <v>0</v>
      </c>
      <c r="L2925" s="248"/>
      <c r="M2925" s="250"/>
      <c r="N2925" s="251"/>
      <c r="O2925" s="248"/>
      <c r="P2925" s="251"/>
      <c r="Q2925" s="166">
        <f t="shared" si="2682"/>
        <v>0</v>
      </c>
      <c r="R2925" s="251"/>
      <c r="S2925" s="251"/>
      <c r="T2925" s="167">
        <f t="shared" si="2694"/>
        <v>0</v>
      </c>
      <c r="U2925" s="157"/>
      <c r="V2925" s="248"/>
      <c r="W2925" s="251"/>
      <c r="X2925" s="166">
        <f t="shared" si="2683"/>
        <v>0</v>
      </c>
      <c r="Y2925" s="251"/>
      <c r="Z2925" s="251"/>
      <c r="AA2925" s="167">
        <f t="shared" si="2695"/>
        <v>0</v>
      </c>
      <c r="AB2925" s="157"/>
      <c r="AC2925" s="248"/>
      <c r="AD2925" s="251"/>
      <c r="AE2925" s="166">
        <f t="shared" si="2684"/>
        <v>0</v>
      </c>
      <c r="AF2925" s="251"/>
      <c r="AG2925" s="251"/>
      <c r="AH2925" s="167">
        <f t="shared" si="2696"/>
        <v>0</v>
      </c>
      <c r="AJ2925" s="252"/>
      <c r="AK2925" s="253"/>
      <c r="AL2925" s="254"/>
      <c r="AM2925" s="253"/>
      <c r="AN2925" s="254"/>
      <c r="AO2925" s="253"/>
      <c r="AP2925" s="254"/>
      <c r="AQ2925" s="253"/>
      <c r="AR2925" s="254"/>
      <c r="AS2925" s="253"/>
      <c r="AT2925" s="254"/>
      <c r="AU2925" s="253"/>
      <c r="AV2925" s="163">
        <f t="shared" si="2686"/>
        <v>0</v>
      </c>
      <c r="AW2925" s="168">
        <f t="shared" si="2687"/>
        <v>0</v>
      </c>
      <c r="AY2925" s="163">
        <f t="shared" si="2688"/>
        <v>0</v>
      </c>
      <c r="AZ2925" s="163">
        <f t="shared" si="2689"/>
        <v>0</v>
      </c>
      <c r="BA2925" s="163">
        <f t="shared" si="2690"/>
        <v>0</v>
      </c>
      <c r="BB2925" s="163">
        <f t="shared" si="2691"/>
        <v>0</v>
      </c>
      <c r="BC2925" s="163">
        <f t="shared" si="2692"/>
        <v>0</v>
      </c>
      <c r="BD2925" s="163">
        <f t="shared" si="2693"/>
        <v>0</v>
      </c>
    </row>
    <row r="2926" spans="2:56" x14ac:dyDescent="0.3">
      <c r="B2926" s="169" t="s">
        <v>100</v>
      </c>
      <c r="C2926" s="248"/>
      <c r="D2926" s="249"/>
      <c r="E2926" s="172">
        <f t="shared" si="2679"/>
        <v>0</v>
      </c>
      <c r="F2926" s="248"/>
      <c r="G2926" s="249"/>
      <c r="H2926" s="172">
        <f t="shared" si="2680"/>
        <v>0</v>
      </c>
      <c r="I2926" s="248"/>
      <c r="J2926" s="250"/>
      <c r="K2926" s="174">
        <f t="shared" si="2681"/>
        <v>0</v>
      </c>
      <c r="L2926" s="248"/>
      <c r="M2926" s="250"/>
      <c r="N2926" s="251"/>
      <c r="O2926" s="248"/>
      <c r="P2926" s="251"/>
      <c r="Q2926" s="166">
        <f t="shared" si="2682"/>
        <v>0</v>
      </c>
      <c r="R2926" s="251"/>
      <c r="S2926" s="251"/>
      <c r="T2926" s="167">
        <f t="shared" si="2694"/>
        <v>0</v>
      </c>
      <c r="U2926" s="157"/>
      <c r="V2926" s="248"/>
      <c r="W2926" s="251"/>
      <c r="X2926" s="166">
        <f t="shared" si="2683"/>
        <v>0</v>
      </c>
      <c r="Y2926" s="251"/>
      <c r="Z2926" s="251"/>
      <c r="AA2926" s="167">
        <f t="shared" si="2695"/>
        <v>0</v>
      </c>
      <c r="AB2926" s="157"/>
      <c r="AC2926" s="248"/>
      <c r="AD2926" s="251"/>
      <c r="AE2926" s="166">
        <f t="shared" si="2684"/>
        <v>0</v>
      </c>
      <c r="AF2926" s="251"/>
      <c r="AG2926" s="251"/>
      <c r="AH2926" s="167">
        <f t="shared" si="2696"/>
        <v>0</v>
      </c>
      <c r="AJ2926" s="252"/>
      <c r="AK2926" s="253"/>
      <c r="AL2926" s="254"/>
      <c r="AM2926" s="253"/>
      <c r="AN2926" s="254"/>
      <c r="AO2926" s="253"/>
      <c r="AP2926" s="254"/>
      <c r="AQ2926" s="253"/>
      <c r="AR2926" s="254"/>
      <c r="AS2926" s="253"/>
      <c r="AT2926" s="254"/>
      <c r="AU2926" s="253"/>
      <c r="AV2926" s="163">
        <f t="shared" si="2686"/>
        <v>0</v>
      </c>
      <c r="AW2926" s="168">
        <f t="shared" si="2687"/>
        <v>0</v>
      </c>
      <c r="AY2926" s="163">
        <f t="shared" si="2688"/>
        <v>0</v>
      </c>
      <c r="AZ2926" s="163">
        <f t="shared" si="2689"/>
        <v>0</v>
      </c>
      <c r="BA2926" s="163">
        <f t="shared" si="2690"/>
        <v>0</v>
      </c>
      <c r="BB2926" s="163">
        <f t="shared" si="2691"/>
        <v>0</v>
      </c>
      <c r="BC2926" s="163">
        <f t="shared" si="2692"/>
        <v>0</v>
      </c>
      <c r="BD2926" s="163">
        <f t="shared" si="2693"/>
        <v>0</v>
      </c>
    </row>
    <row r="2927" spans="2:56" x14ac:dyDescent="0.3">
      <c r="B2927" s="179" t="s">
        <v>101</v>
      </c>
      <c r="C2927" s="83">
        <f>SUM(C2928:C2929)</f>
        <v>0</v>
      </c>
      <c r="D2927" s="84">
        <f>SUM(D2928:D2929)</f>
        <v>0</v>
      </c>
      <c r="E2927" s="85">
        <f t="shared" si="2679"/>
        <v>0</v>
      </c>
      <c r="F2927" s="83">
        <f>SUM(F2928:F2929)</f>
        <v>0</v>
      </c>
      <c r="G2927" s="84">
        <f>SUM(G2928:G2929)</f>
        <v>0</v>
      </c>
      <c r="H2927" s="85">
        <f t="shared" si="2680"/>
        <v>0</v>
      </c>
      <c r="I2927" s="83">
        <f>SUM(I2928:I2929)</f>
        <v>0</v>
      </c>
      <c r="J2927" s="86">
        <f>SUM(J2928:J2929)</f>
        <v>0</v>
      </c>
      <c r="K2927" s="87">
        <f t="shared" si="2681"/>
        <v>0</v>
      </c>
      <c r="L2927" s="83">
        <f>SUM(L2928:L2929)</f>
        <v>0</v>
      </c>
      <c r="M2927" s="86">
        <f>SUM(M2928:M2929)</f>
        <v>0</v>
      </c>
      <c r="N2927" s="88">
        <f>SUM(N2928:N2929)</f>
        <v>0</v>
      </c>
      <c r="O2927" s="83">
        <f>SUM(O2928:O2929)</f>
        <v>0</v>
      </c>
      <c r="P2927" s="88">
        <f>SUM(P2928:P2929)</f>
        <v>0</v>
      </c>
      <c r="Q2927" s="177">
        <f t="shared" si="2682"/>
        <v>0</v>
      </c>
      <c r="R2927" s="88">
        <f>SUM(R2928:R2929)</f>
        <v>0</v>
      </c>
      <c r="S2927" s="88">
        <f>SUM(S2928:S2929)</f>
        <v>0</v>
      </c>
      <c r="T2927" s="178">
        <f t="shared" si="2694"/>
        <v>0</v>
      </c>
      <c r="U2927" s="157"/>
      <c r="V2927" s="83">
        <f>SUM(V2928:V2929)</f>
        <v>0</v>
      </c>
      <c r="W2927" s="88">
        <f>SUM(W2928:W2929)</f>
        <v>0</v>
      </c>
      <c r="X2927" s="177">
        <f t="shared" si="2683"/>
        <v>0</v>
      </c>
      <c r="Y2927" s="88">
        <f>SUM(Y2928:Y2929)</f>
        <v>0</v>
      </c>
      <c r="Z2927" s="88">
        <f>SUM(Z2928:Z2929)</f>
        <v>0</v>
      </c>
      <c r="AA2927" s="178">
        <f t="shared" si="2695"/>
        <v>0</v>
      </c>
      <c r="AB2927" s="157"/>
      <c r="AC2927" s="83">
        <f>SUM(AC2928:AC2929)</f>
        <v>0</v>
      </c>
      <c r="AD2927" s="88">
        <f>SUM(AD2928:AD2929)</f>
        <v>0</v>
      </c>
      <c r="AE2927" s="177">
        <f t="shared" si="2684"/>
        <v>0</v>
      </c>
      <c r="AF2927" s="88">
        <f>SUM(AF2928:AF2929)</f>
        <v>0</v>
      </c>
      <c r="AG2927" s="88">
        <f>SUM(AG2928:AG2929)</f>
        <v>0</v>
      </c>
      <c r="AH2927" s="178">
        <f t="shared" si="2696"/>
        <v>0</v>
      </c>
      <c r="AJ2927" s="84">
        <f t="shared" ref="AJ2927:AU2927" si="2710">SUM(AJ2928:AJ2929)</f>
        <v>0</v>
      </c>
      <c r="AK2927" s="86">
        <f t="shared" si="2710"/>
        <v>0</v>
      </c>
      <c r="AL2927" s="88">
        <f t="shared" si="2710"/>
        <v>0</v>
      </c>
      <c r="AM2927" s="86">
        <f t="shared" si="2710"/>
        <v>0</v>
      </c>
      <c r="AN2927" s="88">
        <f t="shared" si="2710"/>
        <v>0</v>
      </c>
      <c r="AO2927" s="86">
        <f t="shared" si="2710"/>
        <v>0</v>
      </c>
      <c r="AP2927" s="88">
        <f t="shared" si="2710"/>
        <v>0</v>
      </c>
      <c r="AQ2927" s="86">
        <f t="shared" si="2710"/>
        <v>0</v>
      </c>
      <c r="AR2927" s="88">
        <f t="shared" si="2710"/>
        <v>0</v>
      </c>
      <c r="AS2927" s="86">
        <f t="shared" si="2710"/>
        <v>0</v>
      </c>
      <c r="AT2927" s="88">
        <f t="shared" si="2710"/>
        <v>0</v>
      </c>
      <c r="AU2927" s="86">
        <f t="shared" si="2710"/>
        <v>0</v>
      </c>
      <c r="AV2927" s="86">
        <f t="shared" si="2686"/>
        <v>0</v>
      </c>
      <c r="AW2927" s="93">
        <f t="shared" si="2687"/>
        <v>0</v>
      </c>
      <c r="AY2927" s="86">
        <f t="shared" si="2688"/>
        <v>0</v>
      </c>
      <c r="AZ2927" s="86">
        <f t="shared" si="2689"/>
        <v>0</v>
      </c>
      <c r="BA2927" s="86">
        <f t="shared" si="2690"/>
        <v>0</v>
      </c>
      <c r="BB2927" s="86">
        <f t="shared" si="2691"/>
        <v>0</v>
      </c>
      <c r="BC2927" s="86">
        <f t="shared" si="2692"/>
        <v>0</v>
      </c>
      <c r="BD2927" s="86">
        <f t="shared" si="2693"/>
        <v>0</v>
      </c>
    </row>
    <row r="2928" spans="2:56" x14ac:dyDescent="0.3">
      <c r="B2928" s="169" t="s">
        <v>102</v>
      </c>
      <c r="C2928" s="248"/>
      <c r="D2928" s="249"/>
      <c r="E2928" s="172">
        <f t="shared" si="2679"/>
        <v>0</v>
      </c>
      <c r="F2928" s="248"/>
      <c r="G2928" s="249"/>
      <c r="H2928" s="172">
        <f t="shared" si="2680"/>
        <v>0</v>
      </c>
      <c r="I2928" s="248"/>
      <c r="J2928" s="250"/>
      <c r="K2928" s="174">
        <f t="shared" si="2681"/>
        <v>0</v>
      </c>
      <c r="L2928" s="248"/>
      <c r="M2928" s="250"/>
      <c r="N2928" s="251"/>
      <c r="O2928" s="248"/>
      <c r="P2928" s="251"/>
      <c r="Q2928" s="166">
        <f t="shared" si="2682"/>
        <v>0</v>
      </c>
      <c r="R2928" s="251"/>
      <c r="S2928" s="251"/>
      <c r="T2928" s="167">
        <f t="shared" si="2694"/>
        <v>0</v>
      </c>
      <c r="U2928" s="157"/>
      <c r="V2928" s="248"/>
      <c r="W2928" s="251"/>
      <c r="X2928" s="166">
        <f t="shared" si="2683"/>
        <v>0</v>
      </c>
      <c r="Y2928" s="251"/>
      <c r="Z2928" s="251"/>
      <c r="AA2928" s="167">
        <f t="shared" si="2695"/>
        <v>0</v>
      </c>
      <c r="AB2928" s="157"/>
      <c r="AC2928" s="248"/>
      <c r="AD2928" s="251"/>
      <c r="AE2928" s="166">
        <f t="shared" si="2684"/>
        <v>0</v>
      </c>
      <c r="AF2928" s="251"/>
      <c r="AG2928" s="251"/>
      <c r="AH2928" s="167">
        <f t="shared" si="2696"/>
        <v>0</v>
      </c>
      <c r="AJ2928" s="252"/>
      <c r="AK2928" s="253"/>
      <c r="AL2928" s="254"/>
      <c r="AM2928" s="253"/>
      <c r="AN2928" s="254"/>
      <c r="AO2928" s="253"/>
      <c r="AP2928" s="254"/>
      <c r="AQ2928" s="253"/>
      <c r="AR2928" s="254"/>
      <c r="AS2928" s="253"/>
      <c r="AT2928" s="254"/>
      <c r="AU2928" s="253"/>
      <c r="AV2928" s="163">
        <f t="shared" si="2686"/>
        <v>0</v>
      </c>
      <c r="AW2928" s="168">
        <f t="shared" si="2687"/>
        <v>0</v>
      </c>
      <c r="AY2928" s="163">
        <f t="shared" si="2688"/>
        <v>0</v>
      </c>
      <c r="AZ2928" s="163">
        <f t="shared" si="2689"/>
        <v>0</v>
      </c>
      <c r="BA2928" s="163">
        <f t="shared" si="2690"/>
        <v>0</v>
      </c>
      <c r="BB2928" s="163">
        <f t="shared" si="2691"/>
        <v>0</v>
      </c>
      <c r="BC2928" s="163">
        <f t="shared" si="2692"/>
        <v>0</v>
      </c>
      <c r="BD2928" s="163">
        <f t="shared" si="2693"/>
        <v>0</v>
      </c>
    </row>
    <row r="2929" spans="2:56" x14ac:dyDescent="0.3">
      <c r="B2929" s="169" t="s">
        <v>103</v>
      </c>
      <c r="C2929" s="248"/>
      <c r="D2929" s="249"/>
      <c r="E2929" s="172">
        <f t="shared" si="2679"/>
        <v>0</v>
      </c>
      <c r="F2929" s="248"/>
      <c r="G2929" s="249"/>
      <c r="H2929" s="172">
        <f t="shared" si="2680"/>
        <v>0</v>
      </c>
      <c r="I2929" s="248"/>
      <c r="J2929" s="250"/>
      <c r="K2929" s="174">
        <f t="shared" si="2681"/>
        <v>0</v>
      </c>
      <c r="L2929" s="248"/>
      <c r="M2929" s="250"/>
      <c r="N2929" s="251"/>
      <c r="O2929" s="248"/>
      <c r="P2929" s="251"/>
      <c r="Q2929" s="166">
        <f t="shared" si="2682"/>
        <v>0</v>
      </c>
      <c r="R2929" s="251"/>
      <c r="S2929" s="251"/>
      <c r="T2929" s="167">
        <f t="shared" si="2694"/>
        <v>0</v>
      </c>
      <c r="U2929" s="157"/>
      <c r="V2929" s="248"/>
      <c r="W2929" s="251"/>
      <c r="X2929" s="166">
        <f t="shared" si="2683"/>
        <v>0</v>
      </c>
      <c r="Y2929" s="251"/>
      <c r="Z2929" s="251"/>
      <c r="AA2929" s="167">
        <f t="shared" si="2695"/>
        <v>0</v>
      </c>
      <c r="AB2929" s="157"/>
      <c r="AC2929" s="248"/>
      <c r="AD2929" s="251"/>
      <c r="AE2929" s="166">
        <f t="shared" si="2684"/>
        <v>0</v>
      </c>
      <c r="AF2929" s="251"/>
      <c r="AG2929" s="251"/>
      <c r="AH2929" s="167">
        <f t="shared" si="2696"/>
        <v>0</v>
      </c>
      <c r="AJ2929" s="252"/>
      <c r="AK2929" s="253"/>
      <c r="AL2929" s="254"/>
      <c r="AM2929" s="253"/>
      <c r="AN2929" s="254"/>
      <c r="AO2929" s="253"/>
      <c r="AP2929" s="254"/>
      <c r="AQ2929" s="253"/>
      <c r="AR2929" s="254"/>
      <c r="AS2929" s="253"/>
      <c r="AT2929" s="254"/>
      <c r="AU2929" s="253"/>
      <c r="AV2929" s="163">
        <f t="shared" si="2686"/>
        <v>0</v>
      </c>
      <c r="AW2929" s="168">
        <f t="shared" si="2687"/>
        <v>0</v>
      </c>
      <c r="AY2929" s="163">
        <f t="shared" si="2688"/>
        <v>0</v>
      </c>
      <c r="AZ2929" s="163">
        <f t="shared" si="2689"/>
        <v>0</v>
      </c>
      <c r="BA2929" s="163">
        <f t="shared" si="2690"/>
        <v>0</v>
      </c>
      <c r="BB2929" s="163">
        <f t="shared" si="2691"/>
        <v>0</v>
      </c>
      <c r="BC2929" s="163">
        <f t="shared" si="2692"/>
        <v>0</v>
      </c>
      <c r="BD2929" s="163">
        <f t="shared" si="2693"/>
        <v>0</v>
      </c>
    </row>
    <row r="2930" spans="2:56" x14ac:dyDescent="0.3">
      <c r="B2930" s="179" t="s">
        <v>104</v>
      </c>
      <c r="C2930" s="83">
        <f>SUM(C2931)</f>
        <v>0</v>
      </c>
      <c r="D2930" s="84">
        <f>SUM(D2931)</f>
        <v>0</v>
      </c>
      <c r="E2930" s="85">
        <f t="shared" si="2679"/>
        <v>0</v>
      </c>
      <c r="F2930" s="83">
        <f>SUM(F2931)</f>
        <v>0</v>
      </c>
      <c r="G2930" s="84">
        <f>SUM(G2931)</f>
        <v>0</v>
      </c>
      <c r="H2930" s="85">
        <f t="shared" si="2680"/>
        <v>0</v>
      </c>
      <c r="I2930" s="83">
        <f>SUM(I2931)</f>
        <v>0</v>
      </c>
      <c r="J2930" s="86">
        <f>SUM(J2931)</f>
        <v>0</v>
      </c>
      <c r="K2930" s="87">
        <f t="shared" si="2681"/>
        <v>0</v>
      </c>
      <c r="L2930" s="83">
        <f>SUM(L2931)</f>
        <v>0</v>
      </c>
      <c r="M2930" s="86">
        <f>SUM(M2931)</f>
        <v>0</v>
      </c>
      <c r="N2930" s="88">
        <f>SUM(N2931)</f>
        <v>0</v>
      </c>
      <c r="O2930" s="83">
        <f>SUM(O2931)</f>
        <v>0</v>
      </c>
      <c r="P2930" s="88">
        <f>SUM(P2931)</f>
        <v>0</v>
      </c>
      <c r="Q2930" s="177">
        <f t="shared" si="2682"/>
        <v>0</v>
      </c>
      <c r="R2930" s="88">
        <f>SUM(R2931)</f>
        <v>0</v>
      </c>
      <c r="S2930" s="88">
        <f>SUM(S2931)</f>
        <v>0</v>
      </c>
      <c r="T2930" s="178">
        <f t="shared" si="2694"/>
        <v>0</v>
      </c>
      <c r="U2930" s="157"/>
      <c r="V2930" s="83">
        <f>SUM(V2931)</f>
        <v>0</v>
      </c>
      <c r="W2930" s="88">
        <f>SUM(W2931)</f>
        <v>0</v>
      </c>
      <c r="X2930" s="177">
        <f t="shared" si="2683"/>
        <v>0</v>
      </c>
      <c r="Y2930" s="88">
        <f>SUM(Y2931)</f>
        <v>0</v>
      </c>
      <c r="Z2930" s="88">
        <f>SUM(Z2931)</f>
        <v>0</v>
      </c>
      <c r="AA2930" s="178">
        <f t="shared" si="2695"/>
        <v>0</v>
      </c>
      <c r="AB2930" s="157"/>
      <c r="AC2930" s="83">
        <f>SUM(AC2931)</f>
        <v>0</v>
      </c>
      <c r="AD2930" s="88">
        <f>SUM(AD2931)</f>
        <v>0</v>
      </c>
      <c r="AE2930" s="177">
        <f t="shared" si="2684"/>
        <v>0</v>
      </c>
      <c r="AF2930" s="88">
        <f>SUM(AF2931)</f>
        <v>0</v>
      </c>
      <c r="AG2930" s="88">
        <f>SUM(AG2931)</f>
        <v>0</v>
      </c>
      <c r="AH2930" s="178">
        <f t="shared" si="2696"/>
        <v>0</v>
      </c>
      <c r="AJ2930" s="84">
        <f t="shared" ref="AJ2930:AU2930" si="2711">SUM(AJ2931)</f>
        <v>0</v>
      </c>
      <c r="AK2930" s="86">
        <f t="shared" si="2711"/>
        <v>0</v>
      </c>
      <c r="AL2930" s="88">
        <f t="shared" si="2711"/>
        <v>0</v>
      </c>
      <c r="AM2930" s="86">
        <f t="shared" si="2711"/>
        <v>0</v>
      </c>
      <c r="AN2930" s="88">
        <f t="shared" si="2711"/>
        <v>0</v>
      </c>
      <c r="AO2930" s="86">
        <f t="shared" si="2711"/>
        <v>0</v>
      </c>
      <c r="AP2930" s="88">
        <f t="shared" si="2711"/>
        <v>0</v>
      </c>
      <c r="AQ2930" s="86">
        <f t="shared" si="2711"/>
        <v>0</v>
      </c>
      <c r="AR2930" s="88">
        <f t="shared" si="2711"/>
        <v>0</v>
      </c>
      <c r="AS2930" s="86">
        <f t="shared" si="2711"/>
        <v>0</v>
      </c>
      <c r="AT2930" s="88">
        <f t="shared" si="2711"/>
        <v>0</v>
      </c>
      <c r="AU2930" s="86">
        <f t="shared" si="2711"/>
        <v>0</v>
      </c>
      <c r="AV2930" s="86">
        <f t="shared" si="2686"/>
        <v>0</v>
      </c>
      <c r="AW2930" s="93">
        <f t="shared" si="2687"/>
        <v>0</v>
      </c>
      <c r="AY2930" s="86">
        <f t="shared" si="2688"/>
        <v>0</v>
      </c>
      <c r="AZ2930" s="86">
        <f t="shared" si="2689"/>
        <v>0</v>
      </c>
      <c r="BA2930" s="86">
        <f t="shared" si="2690"/>
        <v>0</v>
      </c>
      <c r="BB2930" s="86">
        <f t="shared" si="2691"/>
        <v>0</v>
      </c>
      <c r="BC2930" s="86">
        <f t="shared" si="2692"/>
        <v>0</v>
      </c>
      <c r="BD2930" s="86">
        <f t="shared" si="2693"/>
        <v>0</v>
      </c>
    </row>
    <row r="2931" spans="2:56" x14ac:dyDescent="0.3">
      <c r="B2931" s="169" t="s">
        <v>105</v>
      </c>
      <c r="C2931" s="248"/>
      <c r="D2931" s="249"/>
      <c r="E2931" s="172">
        <f t="shared" si="2679"/>
        <v>0</v>
      </c>
      <c r="F2931" s="248"/>
      <c r="G2931" s="249"/>
      <c r="H2931" s="172">
        <f t="shared" si="2680"/>
        <v>0</v>
      </c>
      <c r="I2931" s="248"/>
      <c r="J2931" s="250"/>
      <c r="K2931" s="174">
        <f t="shared" si="2681"/>
        <v>0</v>
      </c>
      <c r="L2931" s="248"/>
      <c r="M2931" s="250"/>
      <c r="N2931" s="251"/>
      <c r="O2931" s="248"/>
      <c r="P2931" s="251"/>
      <c r="Q2931" s="166">
        <f t="shared" si="2682"/>
        <v>0</v>
      </c>
      <c r="R2931" s="251"/>
      <c r="S2931" s="251"/>
      <c r="T2931" s="167">
        <f t="shared" si="2694"/>
        <v>0</v>
      </c>
      <c r="U2931" s="157"/>
      <c r="V2931" s="248"/>
      <c r="W2931" s="251"/>
      <c r="X2931" s="166">
        <f t="shared" si="2683"/>
        <v>0</v>
      </c>
      <c r="Y2931" s="251"/>
      <c r="Z2931" s="251"/>
      <c r="AA2931" s="167">
        <f t="shared" si="2695"/>
        <v>0</v>
      </c>
      <c r="AB2931" s="157"/>
      <c r="AC2931" s="248"/>
      <c r="AD2931" s="251"/>
      <c r="AE2931" s="166">
        <f t="shared" si="2684"/>
        <v>0</v>
      </c>
      <c r="AF2931" s="251"/>
      <c r="AG2931" s="251"/>
      <c r="AH2931" s="167">
        <f t="shared" si="2696"/>
        <v>0</v>
      </c>
      <c r="AJ2931" s="252"/>
      <c r="AK2931" s="253"/>
      <c r="AL2931" s="254"/>
      <c r="AM2931" s="253"/>
      <c r="AN2931" s="254"/>
      <c r="AO2931" s="253"/>
      <c r="AP2931" s="254"/>
      <c r="AQ2931" s="253"/>
      <c r="AR2931" s="254"/>
      <c r="AS2931" s="253"/>
      <c r="AT2931" s="254"/>
      <c r="AU2931" s="253"/>
      <c r="AV2931" s="163">
        <f t="shared" si="2686"/>
        <v>0</v>
      </c>
      <c r="AW2931" s="168">
        <f t="shared" si="2687"/>
        <v>0</v>
      </c>
      <c r="AY2931" s="163">
        <f t="shared" si="2688"/>
        <v>0</v>
      </c>
      <c r="AZ2931" s="163">
        <f t="shared" si="2689"/>
        <v>0</v>
      </c>
      <c r="BA2931" s="163">
        <f t="shared" si="2690"/>
        <v>0</v>
      </c>
      <c r="BB2931" s="163">
        <f t="shared" si="2691"/>
        <v>0</v>
      </c>
      <c r="BC2931" s="163">
        <f t="shared" si="2692"/>
        <v>0</v>
      </c>
      <c r="BD2931" s="163">
        <f t="shared" si="2693"/>
        <v>0</v>
      </c>
    </row>
    <row r="2932" spans="2:56" x14ac:dyDescent="0.3">
      <c r="B2932" s="179" t="s">
        <v>106</v>
      </c>
      <c r="C2932" s="83">
        <f>SUM(C2933:C2934)</f>
        <v>0</v>
      </c>
      <c r="D2932" s="84">
        <f>SUM(D2933:D2934)</f>
        <v>0</v>
      </c>
      <c r="E2932" s="85">
        <f t="shared" si="2679"/>
        <v>0</v>
      </c>
      <c r="F2932" s="83">
        <f>SUM(F2933:F2934)</f>
        <v>0</v>
      </c>
      <c r="G2932" s="84">
        <f>SUM(G2933:G2934)</f>
        <v>0</v>
      </c>
      <c r="H2932" s="85">
        <f t="shared" si="2680"/>
        <v>0</v>
      </c>
      <c r="I2932" s="83">
        <f>SUM(I2933:I2934)</f>
        <v>0</v>
      </c>
      <c r="J2932" s="86">
        <f>SUM(J2933:J2934)</f>
        <v>0</v>
      </c>
      <c r="K2932" s="87">
        <f t="shared" si="2681"/>
        <v>0</v>
      </c>
      <c r="L2932" s="83">
        <f>SUM(L2933:L2934)</f>
        <v>0</v>
      </c>
      <c r="M2932" s="86">
        <f>SUM(M2933:M2934)</f>
        <v>0</v>
      </c>
      <c r="N2932" s="88">
        <f>SUM(N2933:N2934)</f>
        <v>0</v>
      </c>
      <c r="O2932" s="83">
        <f>SUM(O2933:O2934)</f>
        <v>0</v>
      </c>
      <c r="P2932" s="88">
        <f>SUM(P2933:P2934)</f>
        <v>0</v>
      </c>
      <c r="Q2932" s="177">
        <f t="shared" si="2682"/>
        <v>0</v>
      </c>
      <c r="R2932" s="88">
        <f>SUM(R2933:R2934)</f>
        <v>0</v>
      </c>
      <c r="S2932" s="88">
        <f>SUM(S2933:S2934)</f>
        <v>0</v>
      </c>
      <c r="T2932" s="178">
        <f t="shared" si="2694"/>
        <v>0</v>
      </c>
      <c r="U2932" s="157"/>
      <c r="V2932" s="83">
        <f>SUM(V2933:V2934)</f>
        <v>0</v>
      </c>
      <c r="W2932" s="88">
        <f>SUM(W2933:W2934)</f>
        <v>0</v>
      </c>
      <c r="X2932" s="177">
        <f t="shared" si="2683"/>
        <v>0</v>
      </c>
      <c r="Y2932" s="88">
        <f>SUM(Y2933:Y2934)</f>
        <v>0</v>
      </c>
      <c r="Z2932" s="88">
        <f>SUM(Z2933:Z2934)</f>
        <v>0</v>
      </c>
      <c r="AA2932" s="178">
        <f t="shared" si="2695"/>
        <v>0</v>
      </c>
      <c r="AB2932" s="157"/>
      <c r="AC2932" s="83">
        <f>SUM(AC2933:AC2934)</f>
        <v>0</v>
      </c>
      <c r="AD2932" s="88">
        <f>SUM(AD2933:AD2934)</f>
        <v>0</v>
      </c>
      <c r="AE2932" s="177">
        <f t="shared" si="2684"/>
        <v>0</v>
      </c>
      <c r="AF2932" s="88">
        <f>SUM(AF2933:AF2934)</f>
        <v>0</v>
      </c>
      <c r="AG2932" s="88">
        <f>SUM(AG2933:AG2934)</f>
        <v>0</v>
      </c>
      <c r="AH2932" s="178">
        <f t="shared" si="2696"/>
        <v>0</v>
      </c>
      <c r="AJ2932" s="84">
        <f t="shared" ref="AJ2932:AU2932" si="2712">SUM(AJ2933:AJ2934)</f>
        <v>0</v>
      </c>
      <c r="AK2932" s="86">
        <f t="shared" si="2712"/>
        <v>0</v>
      </c>
      <c r="AL2932" s="88">
        <f t="shared" si="2712"/>
        <v>0</v>
      </c>
      <c r="AM2932" s="86">
        <f t="shared" si="2712"/>
        <v>0</v>
      </c>
      <c r="AN2932" s="88">
        <f t="shared" si="2712"/>
        <v>0</v>
      </c>
      <c r="AO2932" s="86">
        <f t="shared" si="2712"/>
        <v>0</v>
      </c>
      <c r="AP2932" s="88">
        <f t="shared" si="2712"/>
        <v>0</v>
      </c>
      <c r="AQ2932" s="86">
        <f t="shared" si="2712"/>
        <v>0</v>
      </c>
      <c r="AR2932" s="88">
        <f t="shared" si="2712"/>
        <v>0</v>
      </c>
      <c r="AS2932" s="86">
        <f t="shared" si="2712"/>
        <v>0</v>
      </c>
      <c r="AT2932" s="88">
        <f t="shared" si="2712"/>
        <v>0</v>
      </c>
      <c r="AU2932" s="86">
        <f t="shared" si="2712"/>
        <v>0</v>
      </c>
      <c r="AV2932" s="86">
        <f t="shared" si="2686"/>
        <v>0</v>
      </c>
      <c r="AW2932" s="93">
        <f t="shared" si="2687"/>
        <v>0</v>
      </c>
      <c r="AY2932" s="86">
        <f t="shared" si="2688"/>
        <v>0</v>
      </c>
      <c r="AZ2932" s="86">
        <f t="shared" si="2689"/>
        <v>0</v>
      </c>
      <c r="BA2932" s="86">
        <f t="shared" si="2690"/>
        <v>0</v>
      </c>
      <c r="BB2932" s="86">
        <f t="shared" si="2691"/>
        <v>0</v>
      </c>
      <c r="BC2932" s="86">
        <f t="shared" si="2692"/>
        <v>0</v>
      </c>
      <c r="BD2932" s="86">
        <f t="shared" si="2693"/>
        <v>0</v>
      </c>
    </row>
    <row r="2933" spans="2:56" x14ac:dyDescent="0.3">
      <c r="B2933" s="169" t="s">
        <v>107</v>
      </c>
      <c r="C2933" s="248"/>
      <c r="D2933" s="249"/>
      <c r="E2933" s="172">
        <f t="shared" si="2679"/>
        <v>0</v>
      </c>
      <c r="F2933" s="248"/>
      <c r="G2933" s="249"/>
      <c r="H2933" s="172">
        <f t="shared" si="2680"/>
        <v>0</v>
      </c>
      <c r="I2933" s="248"/>
      <c r="J2933" s="250"/>
      <c r="K2933" s="174">
        <f t="shared" si="2681"/>
        <v>0</v>
      </c>
      <c r="L2933" s="248"/>
      <c r="M2933" s="250"/>
      <c r="N2933" s="251"/>
      <c r="O2933" s="248"/>
      <c r="P2933" s="251"/>
      <c r="Q2933" s="166">
        <f t="shared" si="2682"/>
        <v>0</v>
      </c>
      <c r="R2933" s="251"/>
      <c r="S2933" s="251"/>
      <c r="T2933" s="167">
        <f t="shared" si="2694"/>
        <v>0</v>
      </c>
      <c r="U2933" s="157"/>
      <c r="V2933" s="248"/>
      <c r="W2933" s="251"/>
      <c r="X2933" s="166">
        <f t="shared" si="2683"/>
        <v>0</v>
      </c>
      <c r="Y2933" s="251"/>
      <c r="Z2933" s="251"/>
      <c r="AA2933" s="167">
        <f t="shared" si="2695"/>
        <v>0</v>
      </c>
      <c r="AB2933" s="157"/>
      <c r="AC2933" s="248"/>
      <c r="AD2933" s="251"/>
      <c r="AE2933" s="166">
        <f t="shared" si="2684"/>
        <v>0</v>
      </c>
      <c r="AF2933" s="251"/>
      <c r="AG2933" s="251"/>
      <c r="AH2933" s="167">
        <f t="shared" si="2696"/>
        <v>0</v>
      </c>
      <c r="AJ2933" s="252"/>
      <c r="AK2933" s="253"/>
      <c r="AL2933" s="254"/>
      <c r="AM2933" s="253"/>
      <c r="AN2933" s="254"/>
      <c r="AO2933" s="253"/>
      <c r="AP2933" s="254"/>
      <c r="AQ2933" s="253"/>
      <c r="AR2933" s="254"/>
      <c r="AS2933" s="253"/>
      <c r="AT2933" s="254"/>
      <c r="AU2933" s="253"/>
      <c r="AV2933" s="163">
        <f t="shared" si="2686"/>
        <v>0</v>
      </c>
      <c r="AW2933" s="168">
        <f t="shared" si="2687"/>
        <v>0</v>
      </c>
      <c r="AY2933" s="163">
        <f t="shared" si="2688"/>
        <v>0</v>
      </c>
      <c r="AZ2933" s="163">
        <f t="shared" si="2689"/>
        <v>0</v>
      </c>
      <c r="BA2933" s="163">
        <f t="shared" si="2690"/>
        <v>0</v>
      </c>
      <c r="BB2933" s="163">
        <f t="shared" si="2691"/>
        <v>0</v>
      </c>
      <c r="BC2933" s="163">
        <f t="shared" si="2692"/>
        <v>0</v>
      </c>
      <c r="BD2933" s="163">
        <f t="shared" si="2693"/>
        <v>0</v>
      </c>
    </row>
    <row r="2934" spans="2:56" x14ac:dyDescent="0.3">
      <c r="B2934" s="169" t="s">
        <v>108</v>
      </c>
      <c r="C2934" s="248"/>
      <c r="D2934" s="249"/>
      <c r="E2934" s="172">
        <f t="shared" si="2679"/>
        <v>0</v>
      </c>
      <c r="F2934" s="248"/>
      <c r="G2934" s="249"/>
      <c r="H2934" s="172">
        <f t="shared" si="2680"/>
        <v>0</v>
      </c>
      <c r="I2934" s="248"/>
      <c r="J2934" s="250"/>
      <c r="K2934" s="174">
        <f t="shared" si="2681"/>
        <v>0</v>
      </c>
      <c r="L2934" s="248"/>
      <c r="M2934" s="250"/>
      <c r="N2934" s="251"/>
      <c r="O2934" s="248"/>
      <c r="P2934" s="251"/>
      <c r="Q2934" s="166">
        <f t="shared" si="2682"/>
        <v>0</v>
      </c>
      <c r="R2934" s="251"/>
      <c r="S2934" s="251"/>
      <c r="T2934" s="167">
        <f t="shared" si="2694"/>
        <v>0</v>
      </c>
      <c r="U2934" s="157"/>
      <c r="V2934" s="248"/>
      <c r="W2934" s="251"/>
      <c r="X2934" s="166">
        <f t="shared" si="2683"/>
        <v>0</v>
      </c>
      <c r="Y2934" s="251"/>
      <c r="Z2934" s="251"/>
      <c r="AA2934" s="167">
        <f t="shared" si="2695"/>
        <v>0</v>
      </c>
      <c r="AB2934" s="157"/>
      <c r="AC2934" s="248"/>
      <c r="AD2934" s="251"/>
      <c r="AE2934" s="166">
        <f t="shared" si="2684"/>
        <v>0</v>
      </c>
      <c r="AF2934" s="251"/>
      <c r="AG2934" s="251"/>
      <c r="AH2934" s="167">
        <f t="shared" si="2696"/>
        <v>0</v>
      </c>
      <c r="AJ2934" s="252"/>
      <c r="AK2934" s="253"/>
      <c r="AL2934" s="254"/>
      <c r="AM2934" s="253"/>
      <c r="AN2934" s="254"/>
      <c r="AO2934" s="253"/>
      <c r="AP2934" s="254"/>
      <c r="AQ2934" s="253"/>
      <c r="AR2934" s="254"/>
      <c r="AS2934" s="253"/>
      <c r="AT2934" s="254"/>
      <c r="AU2934" s="253"/>
      <c r="AV2934" s="163">
        <f t="shared" si="2686"/>
        <v>0</v>
      </c>
      <c r="AW2934" s="168">
        <f t="shared" si="2687"/>
        <v>0</v>
      </c>
      <c r="AY2934" s="163">
        <f t="shared" si="2688"/>
        <v>0</v>
      </c>
      <c r="AZ2934" s="163">
        <f t="shared" si="2689"/>
        <v>0</v>
      </c>
      <c r="BA2934" s="163">
        <f t="shared" si="2690"/>
        <v>0</v>
      </c>
      <c r="BB2934" s="163">
        <f t="shared" si="2691"/>
        <v>0</v>
      </c>
      <c r="BC2934" s="163">
        <f t="shared" si="2692"/>
        <v>0</v>
      </c>
      <c r="BD2934" s="163">
        <f t="shared" si="2693"/>
        <v>0</v>
      </c>
    </row>
    <row r="2935" spans="2:56" x14ac:dyDescent="0.3">
      <c r="B2935" s="179" t="s">
        <v>109</v>
      </c>
      <c r="C2935" s="83">
        <f>SUM(C2936)</f>
        <v>0</v>
      </c>
      <c r="D2935" s="84">
        <f>SUM(D2936)</f>
        <v>0</v>
      </c>
      <c r="E2935" s="85">
        <f t="shared" si="2679"/>
        <v>0</v>
      </c>
      <c r="F2935" s="83">
        <f>SUM(F2936)</f>
        <v>0</v>
      </c>
      <c r="G2935" s="84">
        <f>SUM(G2936)</f>
        <v>0</v>
      </c>
      <c r="H2935" s="85">
        <f t="shared" si="2680"/>
        <v>0</v>
      </c>
      <c r="I2935" s="83">
        <f>SUM(I2936)</f>
        <v>0</v>
      </c>
      <c r="J2935" s="86">
        <f>SUM(J2936)</f>
        <v>0</v>
      </c>
      <c r="K2935" s="87">
        <f t="shared" si="2681"/>
        <v>0</v>
      </c>
      <c r="L2935" s="83">
        <f>SUM(L2936)</f>
        <v>0</v>
      </c>
      <c r="M2935" s="86">
        <f>SUM(M2936)</f>
        <v>0</v>
      </c>
      <c r="N2935" s="88">
        <f>SUM(N2936)</f>
        <v>0</v>
      </c>
      <c r="O2935" s="83">
        <f>SUM(O2936)</f>
        <v>0</v>
      </c>
      <c r="P2935" s="88">
        <f>SUM(P2936)</f>
        <v>0</v>
      </c>
      <c r="Q2935" s="177">
        <f t="shared" si="2682"/>
        <v>0</v>
      </c>
      <c r="R2935" s="88">
        <f>SUM(R2936)</f>
        <v>0</v>
      </c>
      <c r="S2935" s="88">
        <f>SUM(S2936)</f>
        <v>0</v>
      </c>
      <c r="T2935" s="178">
        <f t="shared" si="2694"/>
        <v>0</v>
      </c>
      <c r="U2935" s="157"/>
      <c r="V2935" s="83">
        <f>SUM(V2936)</f>
        <v>0</v>
      </c>
      <c r="W2935" s="88">
        <f>SUM(W2936)</f>
        <v>0</v>
      </c>
      <c r="X2935" s="177">
        <f t="shared" si="2683"/>
        <v>0</v>
      </c>
      <c r="Y2935" s="88">
        <f>SUM(Y2936)</f>
        <v>0</v>
      </c>
      <c r="Z2935" s="88">
        <f>SUM(Z2936)</f>
        <v>0</v>
      </c>
      <c r="AA2935" s="178">
        <f t="shared" si="2695"/>
        <v>0</v>
      </c>
      <c r="AB2935" s="157"/>
      <c r="AC2935" s="83">
        <f>SUM(AC2936)</f>
        <v>0</v>
      </c>
      <c r="AD2935" s="88">
        <f>SUM(AD2936)</f>
        <v>0</v>
      </c>
      <c r="AE2935" s="177">
        <f t="shared" si="2684"/>
        <v>0</v>
      </c>
      <c r="AF2935" s="88">
        <f>SUM(AF2936)</f>
        <v>0</v>
      </c>
      <c r="AG2935" s="88">
        <f>SUM(AG2936)</f>
        <v>0</v>
      </c>
      <c r="AH2935" s="178">
        <f t="shared" si="2696"/>
        <v>0</v>
      </c>
      <c r="AJ2935" s="84">
        <f t="shared" ref="AJ2935:AU2935" si="2713">SUM(AJ2936)</f>
        <v>0</v>
      </c>
      <c r="AK2935" s="86">
        <f t="shared" si="2713"/>
        <v>0</v>
      </c>
      <c r="AL2935" s="88">
        <f t="shared" si="2713"/>
        <v>0</v>
      </c>
      <c r="AM2935" s="86">
        <f t="shared" si="2713"/>
        <v>0</v>
      </c>
      <c r="AN2935" s="88">
        <f t="shared" si="2713"/>
        <v>0</v>
      </c>
      <c r="AO2935" s="86">
        <f t="shared" si="2713"/>
        <v>0</v>
      </c>
      <c r="AP2935" s="88">
        <f t="shared" si="2713"/>
        <v>0</v>
      </c>
      <c r="AQ2935" s="86">
        <f t="shared" si="2713"/>
        <v>0</v>
      </c>
      <c r="AR2935" s="88">
        <f t="shared" si="2713"/>
        <v>0</v>
      </c>
      <c r="AS2935" s="86">
        <f t="shared" si="2713"/>
        <v>0</v>
      </c>
      <c r="AT2935" s="88">
        <f t="shared" si="2713"/>
        <v>0</v>
      </c>
      <c r="AU2935" s="86">
        <f t="shared" si="2713"/>
        <v>0</v>
      </c>
      <c r="AV2935" s="86">
        <f t="shared" si="2686"/>
        <v>0</v>
      </c>
      <c r="AW2935" s="93">
        <f t="shared" si="2687"/>
        <v>0</v>
      </c>
      <c r="AY2935" s="86">
        <f t="shared" si="2688"/>
        <v>0</v>
      </c>
      <c r="AZ2935" s="86">
        <f t="shared" si="2689"/>
        <v>0</v>
      </c>
      <c r="BA2935" s="86">
        <f t="shared" si="2690"/>
        <v>0</v>
      </c>
      <c r="BB2935" s="86">
        <f t="shared" si="2691"/>
        <v>0</v>
      </c>
      <c r="BC2935" s="86">
        <f t="shared" si="2692"/>
        <v>0</v>
      </c>
      <c r="BD2935" s="86">
        <f t="shared" si="2693"/>
        <v>0</v>
      </c>
    </row>
    <row r="2936" spans="2:56" x14ac:dyDescent="0.3">
      <c r="B2936" s="169" t="s">
        <v>110</v>
      </c>
      <c r="C2936" s="248"/>
      <c r="D2936" s="249"/>
      <c r="E2936" s="172">
        <f t="shared" si="2679"/>
        <v>0</v>
      </c>
      <c r="F2936" s="248"/>
      <c r="G2936" s="249"/>
      <c r="H2936" s="172">
        <f t="shared" si="2680"/>
        <v>0</v>
      </c>
      <c r="I2936" s="248"/>
      <c r="J2936" s="250"/>
      <c r="K2936" s="174">
        <f t="shared" si="2681"/>
        <v>0</v>
      </c>
      <c r="L2936" s="248"/>
      <c r="M2936" s="250"/>
      <c r="N2936" s="251"/>
      <c r="O2936" s="248"/>
      <c r="P2936" s="251"/>
      <c r="Q2936" s="166">
        <f t="shared" si="2682"/>
        <v>0</v>
      </c>
      <c r="R2936" s="251"/>
      <c r="S2936" s="251"/>
      <c r="T2936" s="167">
        <f t="shared" si="2694"/>
        <v>0</v>
      </c>
      <c r="U2936" s="157"/>
      <c r="V2936" s="248"/>
      <c r="W2936" s="251"/>
      <c r="X2936" s="166">
        <f t="shared" si="2683"/>
        <v>0</v>
      </c>
      <c r="Y2936" s="251"/>
      <c r="Z2936" s="251"/>
      <c r="AA2936" s="167">
        <f t="shared" si="2695"/>
        <v>0</v>
      </c>
      <c r="AB2936" s="157"/>
      <c r="AC2936" s="248"/>
      <c r="AD2936" s="251"/>
      <c r="AE2936" s="166">
        <f t="shared" si="2684"/>
        <v>0</v>
      </c>
      <c r="AF2936" s="251"/>
      <c r="AG2936" s="251"/>
      <c r="AH2936" s="167">
        <f t="shared" si="2696"/>
        <v>0</v>
      </c>
      <c r="AJ2936" s="252"/>
      <c r="AK2936" s="253"/>
      <c r="AL2936" s="254"/>
      <c r="AM2936" s="253"/>
      <c r="AN2936" s="254"/>
      <c r="AO2936" s="253"/>
      <c r="AP2936" s="254"/>
      <c r="AQ2936" s="253"/>
      <c r="AR2936" s="254"/>
      <c r="AS2936" s="253"/>
      <c r="AT2936" s="254"/>
      <c r="AU2936" s="253"/>
      <c r="AV2936" s="163">
        <f t="shared" si="2686"/>
        <v>0</v>
      </c>
      <c r="AW2936" s="168">
        <f t="shared" si="2687"/>
        <v>0</v>
      </c>
      <c r="AY2936" s="163">
        <f t="shared" si="2688"/>
        <v>0</v>
      </c>
      <c r="AZ2936" s="163">
        <f t="shared" si="2689"/>
        <v>0</v>
      </c>
      <c r="BA2936" s="163">
        <f t="shared" si="2690"/>
        <v>0</v>
      </c>
      <c r="BB2936" s="163">
        <f t="shared" si="2691"/>
        <v>0</v>
      </c>
      <c r="BC2936" s="163">
        <f t="shared" si="2692"/>
        <v>0</v>
      </c>
      <c r="BD2936" s="163">
        <f t="shared" si="2693"/>
        <v>0</v>
      </c>
    </row>
    <row r="2937" spans="2:56" x14ac:dyDescent="0.3">
      <c r="B2937" s="179" t="s">
        <v>111</v>
      </c>
      <c r="C2937" s="83">
        <f>SUM(C2938:C2940)</f>
        <v>0</v>
      </c>
      <c r="D2937" s="84">
        <f>SUM(D2938:D2940)</f>
        <v>0</v>
      </c>
      <c r="E2937" s="85">
        <f t="shared" ref="E2937:E3000" si="2714">IFERROR(D2937/C2937,0)</f>
        <v>0</v>
      </c>
      <c r="F2937" s="83">
        <f>SUM(F2938:F2940)</f>
        <v>0</v>
      </c>
      <c r="G2937" s="84">
        <f>SUM(G2938:G2940)</f>
        <v>0</v>
      </c>
      <c r="H2937" s="85">
        <f t="shared" ref="H2937:H3000" si="2715">IFERROR(G2937/F2937,0)</f>
        <v>0</v>
      </c>
      <c r="I2937" s="83">
        <f>SUM(I2938:I2940)</f>
        <v>0</v>
      </c>
      <c r="J2937" s="86">
        <f>SUM(J2938:J2940)</f>
        <v>0</v>
      </c>
      <c r="K2937" s="87">
        <f t="shared" ref="K2937:K3000" si="2716">IFERROR(J2937/I2937,0)</f>
        <v>0</v>
      </c>
      <c r="L2937" s="83">
        <f>SUM(L2938:L2940)</f>
        <v>0</v>
      </c>
      <c r="M2937" s="86">
        <f>SUM(M2938:M2940)</f>
        <v>0</v>
      </c>
      <c r="N2937" s="88">
        <f>SUM(N2938:N2940)</f>
        <v>0</v>
      </c>
      <c r="O2937" s="83">
        <f>SUM(O2938:O2940)</f>
        <v>0</v>
      </c>
      <c r="P2937" s="88">
        <f>SUM(P2938:P2940)</f>
        <v>0</v>
      </c>
      <c r="Q2937" s="177">
        <f t="shared" ref="Q2937:Q3000" si="2717">SUM(O2937:P2937)</f>
        <v>0</v>
      </c>
      <c r="R2937" s="88">
        <f>SUM(R2938:R2940)</f>
        <v>0</v>
      </c>
      <c r="S2937" s="88">
        <f>SUM(S2938:S2940)</f>
        <v>0</v>
      </c>
      <c r="T2937" s="178">
        <f t="shared" si="2694"/>
        <v>0</v>
      </c>
      <c r="U2937" s="157"/>
      <c r="V2937" s="83">
        <f>SUM(V2938:V2940)</f>
        <v>0</v>
      </c>
      <c r="W2937" s="88">
        <f>SUM(W2938:W2940)</f>
        <v>0</v>
      </c>
      <c r="X2937" s="177">
        <f t="shared" ref="X2937:X3000" si="2718">SUM(V2937:W2937)</f>
        <v>0</v>
      </c>
      <c r="Y2937" s="88">
        <f>SUM(Y2938:Y2940)</f>
        <v>0</v>
      </c>
      <c r="Z2937" s="88">
        <f>SUM(Z2938:Z2940)</f>
        <v>0</v>
      </c>
      <c r="AA2937" s="178">
        <f t="shared" si="2695"/>
        <v>0</v>
      </c>
      <c r="AB2937" s="157"/>
      <c r="AC2937" s="83">
        <f>SUM(AC2938:AC2940)</f>
        <v>0</v>
      </c>
      <c r="AD2937" s="88">
        <f>SUM(AD2938:AD2940)</f>
        <v>0</v>
      </c>
      <c r="AE2937" s="177">
        <f t="shared" ref="AE2937:AE3000" si="2719">SUM(AC2937:AD2937)</f>
        <v>0</v>
      </c>
      <c r="AF2937" s="88">
        <f>SUM(AF2938:AF2940)</f>
        <v>0</v>
      </c>
      <c r="AG2937" s="88">
        <f>SUM(AG2938:AG2940)</f>
        <v>0</v>
      </c>
      <c r="AH2937" s="178">
        <f t="shared" si="2696"/>
        <v>0</v>
      </c>
      <c r="AJ2937" s="84">
        <f t="shared" ref="AJ2937:AU2937" si="2720">SUM(AJ2938:AJ2940)</f>
        <v>0</v>
      </c>
      <c r="AK2937" s="86">
        <f t="shared" si="2720"/>
        <v>0</v>
      </c>
      <c r="AL2937" s="88">
        <f t="shared" si="2720"/>
        <v>0</v>
      </c>
      <c r="AM2937" s="86">
        <f t="shared" si="2720"/>
        <v>0</v>
      </c>
      <c r="AN2937" s="88">
        <f t="shared" si="2720"/>
        <v>0</v>
      </c>
      <c r="AO2937" s="86">
        <f t="shared" si="2720"/>
        <v>0</v>
      </c>
      <c r="AP2937" s="88">
        <f t="shared" si="2720"/>
        <v>0</v>
      </c>
      <c r="AQ2937" s="86">
        <f t="shared" si="2720"/>
        <v>0</v>
      </c>
      <c r="AR2937" s="88">
        <f t="shared" si="2720"/>
        <v>0</v>
      </c>
      <c r="AS2937" s="86">
        <f t="shared" si="2720"/>
        <v>0</v>
      </c>
      <c r="AT2937" s="88">
        <f t="shared" si="2720"/>
        <v>0</v>
      </c>
      <c r="AU2937" s="86">
        <f t="shared" si="2720"/>
        <v>0</v>
      </c>
      <c r="AV2937" s="86">
        <f t="shared" ref="AV2937:AV3000" si="2721">SUM(AJ2937:AU2937)</f>
        <v>0</v>
      </c>
      <c r="AW2937" s="93">
        <f t="shared" ref="AW2937:AW3000" si="2722">T2937-AV2937</f>
        <v>0</v>
      </c>
      <c r="AY2937" s="86">
        <f t="shared" ref="AY2937:AY3000" si="2723">SUM(AJ2937:AL2937)</f>
        <v>0</v>
      </c>
      <c r="AZ2937" s="86">
        <f t="shared" ref="AZ2937:AZ3000" si="2724">SUM(AM2937:AO2937)</f>
        <v>0</v>
      </c>
      <c r="BA2937" s="86">
        <f t="shared" ref="BA2937:BA3000" si="2725">SUM(AP2937:AR2937)</f>
        <v>0</v>
      </c>
      <c r="BB2937" s="86">
        <f t="shared" ref="BB2937:BB3000" si="2726">SUM(AS2937:AU2937)</f>
        <v>0</v>
      </c>
      <c r="BC2937" s="86">
        <f t="shared" ref="BC2937:BC3000" si="2727">SUM(AY2937,AZ2937,BA2937,BB2937)</f>
        <v>0</v>
      </c>
      <c r="BD2937" s="86">
        <f t="shared" ref="BD2937:BD3000" si="2728">T2937-BC2937</f>
        <v>0</v>
      </c>
    </row>
    <row r="2938" spans="2:56" x14ac:dyDescent="0.3">
      <c r="B2938" s="169" t="s">
        <v>112</v>
      </c>
      <c r="C2938" s="248"/>
      <c r="D2938" s="249"/>
      <c r="E2938" s="172">
        <f t="shared" si="2714"/>
        <v>0</v>
      </c>
      <c r="F2938" s="248"/>
      <c r="G2938" s="249"/>
      <c r="H2938" s="172">
        <f t="shared" si="2715"/>
        <v>0</v>
      </c>
      <c r="I2938" s="248"/>
      <c r="J2938" s="250"/>
      <c r="K2938" s="174">
        <f t="shared" si="2716"/>
        <v>0</v>
      </c>
      <c r="L2938" s="248"/>
      <c r="M2938" s="250"/>
      <c r="N2938" s="251"/>
      <c r="O2938" s="248"/>
      <c r="P2938" s="251"/>
      <c r="Q2938" s="166">
        <f t="shared" si="2717"/>
        <v>0</v>
      </c>
      <c r="R2938" s="251"/>
      <c r="S2938" s="251"/>
      <c r="T2938" s="167">
        <f t="shared" ref="T2938:T3001" si="2729">SUM(Q2938:S2938)</f>
        <v>0</v>
      </c>
      <c r="U2938" s="157"/>
      <c r="V2938" s="248"/>
      <c r="W2938" s="251"/>
      <c r="X2938" s="166">
        <f t="shared" si="2718"/>
        <v>0</v>
      </c>
      <c r="Y2938" s="251"/>
      <c r="Z2938" s="251"/>
      <c r="AA2938" s="167">
        <f t="shared" ref="AA2938:AA3001" si="2730">SUM(X2938:Z2938)</f>
        <v>0</v>
      </c>
      <c r="AB2938" s="157"/>
      <c r="AC2938" s="248"/>
      <c r="AD2938" s="251"/>
      <c r="AE2938" s="166">
        <f t="shared" si="2719"/>
        <v>0</v>
      </c>
      <c r="AF2938" s="251"/>
      <c r="AG2938" s="251"/>
      <c r="AH2938" s="167">
        <f t="shared" ref="AH2938:AH3001" si="2731">SUM(AE2938:AG2938)</f>
        <v>0</v>
      </c>
      <c r="AJ2938" s="252"/>
      <c r="AK2938" s="253"/>
      <c r="AL2938" s="254"/>
      <c r="AM2938" s="253"/>
      <c r="AN2938" s="254"/>
      <c r="AO2938" s="253"/>
      <c r="AP2938" s="254"/>
      <c r="AQ2938" s="253"/>
      <c r="AR2938" s="254"/>
      <c r="AS2938" s="253"/>
      <c r="AT2938" s="254"/>
      <c r="AU2938" s="253"/>
      <c r="AV2938" s="163">
        <f t="shared" si="2721"/>
        <v>0</v>
      </c>
      <c r="AW2938" s="168">
        <f t="shared" si="2722"/>
        <v>0</v>
      </c>
      <c r="AY2938" s="163">
        <f t="shared" si="2723"/>
        <v>0</v>
      </c>
      <c r="AZ2938" s="163">
        <f t="shared" si="2724"/>
        <v>0</v>
      </c>
      <c r="BA2938" s="163">
        <f t="shared" si="2725"/>
        <v>0</v>
      </c>
      <c r="BB2938" s="163">
        <f t="shared" si="2726"/>
        <v>0</v>
      </c>
      <c r="BC2938" s="163">
        <f t="shared" si="2727"/>
        <v>0</v>
      </c>
      <c r="BD2938" s="163">
        <f t="shared" si="2728"/>
        <v>0</v>
      </c>
    </row>
    <row r="2939" spans="2:56" x14ac:dyDescent="0.3">
      <c r="B2939" s="169" t="s">
        <v>113</v>
      </c>
      <c r="C2939" s="248"/>
      <c r="D2939" s="249"/>
      <c r="E2939" s="172">
        <f t="shared" si="2714"/>
        <v>0</v>
      </c>
      <c r="F2939" s="248"/>
      <c r="G2939" s="249"/>
      <c r="H2939" s="172">
        <f t="shared" si="2715"/>
        <v>0</v>
      </c>
      <c r="I2939" s="248"/>
      <c r="J2939" s="250"/>
      <c r="K2939" s="174">
        <f t="shared" si="2716"/>
        <v>0</v>
      </c>
      <c r="L2939" s="248"/>
      <c r="M2939" s="250"/>
      <c r="N2939" s="251"/>
      <c r="O2939" s="248"/>
      <c r="P2939" s="251"/>
      <c r="Q2939" s="166">
        <f t="shared" si="2717"/>
        <v>0</v>
      </c>
      <c r="R2939" s="251"/>
      <c r="S2939" s="251"/>
      <c r="T2939" s="167">
        <f t="shared" si="2729"/>
        <v>0</v>
      </c>
      <c r="U2939" s="157"/>
      <c r="V2939" s="248"/>
      <c r="W2939" s="251"/>
      <c r="X2939" s="166">
        <f t="shared" si="2718"/>
        <v>0</v>
      </c>
      <c r="Y2939" s="251"/>
      <c r="Z2939" s="251"/>
      <c r="AA2939" s="167">
        <f t="shared" si="2730"/>
        <v>0</v>
      </c>
      <c r="AB2939" s="157"/>
      <c r="AC2939" s="248"/>
      <c r="AD2939" s="251"/>
      <c r="AE2939" s="166">
        <f t="shared" si="2719"/>
        <v>0</v>
      </c>
      <c r="AF2939" s="251"/>
      <c r="AG2939" s="251"/>
      <c r="AH2939" s="167">
        <f t="shared" si="2731"/>
        <v>0</v>
      </c>
      <c r="AJ2939" s="252"/>
      <c r="AK2939" s="253"/>
      <c r="AL2939" s="254"/>
      <c r="AM2939" s="253"/>
      <c r="AN2939" s="254"/>
      <c r="AO2939" s="253"/>
      <c r="AP2939" s="254"/>
      <c r="AQ2939" s="253"/>
      <c r="AR2939" s="254"/>
      <c r="AS2939" s="253"/>
      <c r="AT2939" s="254"/>
      <c r="AU2939" s="253"/>
      <c r="AV2939" s="163">
        <f t="shared" si="2721"/>
        <v>0</v>
      </c>
      <c r="AW2939" s="168">
        <f t="shared" si="2722"/>
        <v>0</v>
      </c>
      <c r="AY2939" s="163">
        <f t="shared" si="2723"/>
        <v>0</v>
      </c>
      <c r="AZ2939" s="163">
        <f t="shared" si="2724"/>
        <v>0</v>
      </c>
      <c r="BA2939" s="163">
        <f t="shared" si="2725"/>
        <v>0</v>
      </c>
      <c r="BB2939" s="163">
        <f t="shared" si="2726"/>
        <v>0</v>
      </c>
      <c r="BC2939" s="163">
        <f t="shared" si="2727"/>
        <v>0</v>
      </c>
      <c r="BD2939" s="163">
        <f t="shared" si="2728"/>
        <v>0</v>
      </c>
    </row>
    <row r="2940" spans="2:56" x14ac:dyDescent="0.3">
      <c r="B2940" s="169" t="s">
        <v>114</v>
      </c>
      <c r="C2940" s="248"/>
      <c r="D2940" s="249"/>
      <c r="E2940" s="172">
        <f t="shared" si="2714"/>
        <v>0</v>
      </c>
      <c r="F2940" s="248"/>
      <c r="G2940" s="249"/>
      <c r="H2940" s="172">
        <f t="shared" si="2715"/>
        <v>0</v>
      </c>
      <c r="I2940" s="248"/>
      <c r="J2940" s="250"/>
      <c r="K2940" s="174">
        <f t="shared" si="2716"/>
        <v>0</v>
      </c>
      <c r="L2940" s="248"/>
      <c r="M2940" s="250"/>
      <c r="N2940" s="251"/>
      <c r="O2940" s="248"/>
      <c r="P2940" s="251"/>
      <c r="Q2940" s="166">
        <f t="shared" si="2717"/>
        <v>0</v>
      </c>
      <c r="R2940" s="251"/>
      <c r="S2940" s="251"/>
      <c r="T2940" s="167">
        <f t="shared" si="2729"/>
        <v>0</v>
      </c>
      <c r="U2940" s="157"/>
      <c r="V2940" s="248"/>
      <c r="W2940" s="251"/>
      <c r="X2940" s="166">
        <f t="shared" si="2718"/>
        <v>0</v>
      </c>
      <c r="Y2940" s="251"/>
      <c r="Z2940" s="251"/>
      <c r="AA2940" s="167">
        <f t="shared" si="2730"/>
        <v>0</v>
      </c>
      <c r="AB2940" s="157"/>
      <c r="AC2940" s="248"/>
      <c r="AD2940" s="251"/>
      <c r="AE2940" s="166">
        <f t="shared" si="2719"/>
        <v>0</v>
      </c>
      <c r="AF2940" s="251"/>
      <c r="AG2940" s="251"/>
      <c r="AH2940" s="167">
        <f t="shared" si="2731"/>
        <v>0</v>
      </c>
      <c r="AJ2940" s="252"/>
      <c r="AK2940" s="253"/>
      <c r="AL2940" s="254"/>
      <c r="AM2940" s="253"/>
      <c r="AN2940" s="254"/>
      <c r="AO2940" s="253"/>
      <c r="AP2940" s="254"/>
      <c r="AQ2940" s="253"/>
      <c r="AR2940" s="254"/>
      <c r="AS2940" s="253"/>
      <c r="AT2940" s="254"/>
      <c r="AU2940" s="253"/>
      <c r="AV2940" s="163">
        <f t="shared" si="2721"/>
        <v>0</v>
      </c>
      <c r="AW2940" s="168">
        <f t="shared" si="2722"/>
        <v>0</v>
      </c>
      <c r="AY2940" s="163">
        <f t="shared" si="2723"/>
        <v>0</v>
      </c>
      <c r="AZ2940" s="163">
        <f t="shared" si="2724"/>
        <v>0</v>
      </c>
      <c r="BA2940" s="163">
        <f t="shared" si="2725"/>
        <v>0</v>
      </c>
      <c r="BB2940" s="163">
        <f t="shared" si="2726"/>
        <v>0</v>
      </c>
      <c r="BC2940" s="163">
        <f t="shared" si="2727"/>
        <v>0</v>
      </c>
      <c r="BD2940" s="163">
        <f t="shared" si="2728"/>
        <v>0</v>
      </c>
    </row>
    <row r="2941" spans="2:56" x14ac:dyDescent="0.3">
      <c r="B2941" s="179" t="s">
        <v>115</v>
      </c>
      <c r="C2941" s="83">
        <f>SUM(C2942:C2944)</f>
        <v>0</v>
      </c>
      <c r="D2941" s="84">
        <f>SUM(D2942:D2944)</f>
        <v>0</v>
      </c>
      <c r="E2941" s="85">
        <f t="shared" si="2714"/>
        <v>0</v>
      </c>
      <c r="F2941" s="83">
        <f>SUM(F2942:F2944)</f>
        <v>0</v>
      </c>
      <c r="G2941" s="84">
        <f>SUM(G2942:G2944)</f>
        <v>0</v>
      </c>
      <c r="H2941" s="85">
        <f t="shared" si="2715"/>
        <v>0</v>
      </c>
      <c r="I2941" s="83">
        <f>SUM(I2942:I2944)</f>
        <v>0</v>
      </c>
      <c r="J2941" s="86">
        <f>SUM(J2942:J2944)</f>
        <v>0</v>
      </c>
      <c r="K2941" s="87">
        <f t="shared" si="2716"/>
        <v>0</v>
      </c>
      <c r="L2941" s="83">
        <f>SUM(L2942:L2944)</f>
        <v>0</v>
      </c>
      <c r="M2941" s="86">
        <f>SUM(M2942:M2944)</f>
        <v>0</v>
      </c>
      <c r="N2941" s="88">
        <f>SUM(N2942:N2944)</f>
        <v>0</v>
      </c>
      <c r="O2941" s="83">
        <f>SUM(O2942:O2944)</f>
        <v>0</v>
      </c>
      <c r="P2941" s="88">
        <f>SUM(P2942:P2944)</f>
        <v>0</v>
      </c>
      <c r="Q2941" s="177">
        <f t="shared" si="2717"/>
        <v>0</v>
      </c>
      <c r="R2941" s="88">
        <f>SUM(R2942:R2944)</f>
        <v>0</v>
      </c>
      <c r="S2941" s="88">
        <f>SUM(S2942:S2944)</f>
        <v>0</v>
      </c>
      <c r="T2941" s="178">
        <f t="shared" si="2729"/>
        <v>0</v>
      </c>
      <c r="U2941" s="157"/>
      <c r="V2941" s="83">
        <f>SUM(V2942:V2944)</f>
        <v>0</v>
      </c>
      <c r="W2941" s="88">
        <f>SUM(W2942:W2944)</f>
        <v>0</v>
      </c>
      <c r="X2941" s="177">
        <f t="shared" si="2718"/>
        <v>0</v>
      </c>
      <c r="Y2941" s="88">
        <f>SUM(Y2942:Y2944)</f>
        <v>0</v>
      </c>
      <c r="Z2941" s="88">
        <f>SUM(Z2942:Z2944)</f>
        <v>0</v>
      </c>
      <c r="AA2941" s="178">
        <f t="shared" si="2730"/>
        <v>0</v>
      </c>
      <c r="AB2941" s="157"/>
      <c r="AC2941" s="83">
        <f>SUM(AC2942:AC2944)</f>
        <v>0</v>
      </c>
      <c r="AD2941" s="88">
        <f>SUM(AD2942:AD2944)</f>
        <v>0</v>
      </c>
      <c r="AE2941" s="177">
        <f t="shared" si="2719"/>
        <v>0</v>
      </c>
      <c r="AF2941" s="88">
        <f>SUM(AF2942:AF2944)</f>
        <v>0</v>
      </c>
      <c r="AG2941" s="88">
        <f>SUM(AG2942:AG2944)</f>
        <v>0</v>
      </c>
      <c r="AH2941" s="178">
        <f t="shared" si="2731"/>
        <v>0</v>
      </c>
      <c r="AJ2941" s="84">
        <f t="shared" ref="AJ2941:AU2941" si="2732">SUM(AJ2942:AJ2944)</f>
        <v>0</v>
      </c>
      <c r="AK2941" s="86">
        <f t="shared" si="2732"/>
        <v>0</v>
      </c>
      <c r="AL2941" s="88">
        <f t="shared" si="2732"/>
        <v>0</v>
      </c>
      <c r="AM2941" s="86">
        <f t="shared" si="2732"/>
        <v>0</v>
      </c>
      <c r="AN2941" s="88">
        <f t="shared" si="2732"/>
        <v>0</v>
      </c>
      <c r="AO2941" s="86">
        <f t="shared" si="2732"/>
        <v>0</v>
      </c>
      <c r="AP2941" s="88">
        <f t="shared" si="2732"/>
        <v>0</v>
      </c>
      <c r="AQ2941" s="86">
        <f t="shared" si="2732"/>
        <v>0</v>
      </c>
      <c r="AR2941" s="88">
        <f t="shared" si="2732"/>
        <v>0</v>
      </c>
      <c r="AS2941" s="86">
        <f t="shared" si="2732"/>
        <v>0</v>
      </c>
      <c r="AT2941" s="88">
        <f t="shared" si="2732"/>
        <v>0</v>
      </c>
      <c r="AU2941" s="86">
        <f t="shared" si="2732"/>
        <v>0</v>
      </c>
      <c r="AV2941" s="86">
        <f t="shared" si="2721"/>
        <v>0</v>
      </c>
      <c r="AW2941" s="93">
        <f t="shared" si="2722"/>
        <v>0</v>
      </c>
      <c r="AY2941" s="86">
        <f t="shared" si="2723"/>
        <v>0</v>
      </c>
      <c r="AZ2941" s="86">
        <f t="shared" si="2724"/>
        <v>0</v>
      </c>
      <c r="BA2941" s="86">
        <f t="shared" si="2725"/>
        <v>0</v>
      </c>
      <c r="BB2941" s="86">
        <f t="shared" si="2726"/>
        <v>0</v>
      </c>
      <c r="BC2941" s="86">
        <f t="shared" si="2727"/>
        <v>0</v>
      </c>
      <c r="BD2941" s="86">
        <f t="shared" si="2728"/>
        <v>0</v>
      </c>
    </row>
    <row r="2942" spans="2:56" x14ac:dyDescent="0.3">
      <c r="B2942" s="169" t="s">
        <v>116</v>
      </c>
      <c r="C2942" s="248"/>
      <c r="D2942" s="249"/>
      <c r="E2942" s="172">
        <f t="shared" si="2714"/>
        <v>0</v>
      </c>
      <c r="F2942" s="248"/>
      <c r="G2942" s="249"/>
      <c r="H2942" s="172">
        <f t="shared" si="2715"/>
        <v>0</v>
      </c>
      <c r="I2942" s="248"/>
      <c r="J2942" s="250"/>
      <c r="K2942" s="174">
        <f t="shared" si="2716"/>
        <v>0</v>
      </c>
      <c r="L2942" s="248"/>
      <c r="M2942" s="250"/>
      <c r="N2942" s="251"/>
      <c r="O2942" s="248"/>
      <c r="P2942" s="251"/>
      <c r="Q2942" s="166">
        <f t="shared" si="2717"/>
        <v>0</v>
      </c>
      <c r="R2942" s="251"/>
      <c r="S2942" s="251"/>
      <c r="T2942" s="167">
        <f t="shared" si="2729"/>
        <v>0</v>
      </c>
      <c r="U2942" s="157"/>
      <c r="V2942" s="248"/>
      <c r="W2942" s="251"/>
      <c r="X2942" s="166">
        <f t="shared" si="2718"/>
        <v>0</v>
      </c>
      <c r="Y2942" s="251"/>
      <c r="Z2942" s="251"/>
      <c r="AA2942" s="167">
        <f t="shared" si="2730"/>
        <v>0</v>
      </c>
      <c r="AB2942" s="157"/>
      <c r="AC2942" s="248"/>
      <c r="AD2942" s="251"/>
      <c r="AE2942" s="166">
        <f t="shared" si="2719"/>
        <v>0</v>
      </c>
      <c r="AF2942" s="251"/>
      <c r="AG2942" s="251"/>
      <c r="AH2942" s="167">
        <f t="shared" si="2731"/>
        <v>0</v>
      </c>
      <c r="AJ2942" s="252"/>
      <c r="AK2942" s="253"/>
      <c r="AL2942" s="254"/>
      <c r="AM2942" s="253"/>
      <c r="AN2942" s="254"/>
      <c r="AO2942" s="253"/>
      <c r="AP2942" s="254"/>
      <c r="AQ2942" s="253"/>
      <c r="AR2942" s="254"/>
      <c r="AS2942" s="253"/>
      <c r="AT2942" s="254"/>
      <c r="AU2942" s="253"/>
      <c r="AV2942" s="163">
        <f t="shared" si="2721"/>
        <v>0</v>
      </c>
      <c r="AW2942" s="168">
        <f t="shared" si="2722"/>
        <v>0</v>
      </c>
      <c r="AY2942" s="163">
        <f t="shared" si="2723"/>
        <v>0</v>
      </c>
      <c r="AZ2942" s="163">
        <f t="shared" si="2724"/>
        <v>0</v>
      </c>
      <c r="BA2942" s="163">
        <f t="shared" si="2725"/>
        <v>0</v>
      </c>
      <c r="BB2942" s="163">
        <f t="shared" si="2726"/>
        <v>0</v>
      </c>
      <c r="BC2942" s="163">
        <f t="shared" si="2727"/>
        <v>0</v>
      </c>
      <c r="BD2942" s="163">
        <f t="shared" si="2728"/>
        <v>0</v>
      </c>
    </row>
    <row r="2943" spans="2:56" x14ac:dyDescent="0.3">
      <c r="B2943" s="169" t="s">
        <v>117</v>
      </c>
      <c r="C2943" s="248"/>
      <c r="D2943" s="249"/>
      <c r="E2943" s="172">
        <f t="shared" si="2714"/>
        <v>0</v>
      </c>
      <c r="F2943" s="248"/>
      <c r="G2943" s="249"/>
      <c r="H2943" s="172">
        <f t="shared" si="2715"/>
        <v>0</v>
      </c>
      <c r="I2943" s="248"/>
      <c r="J2943" s="250"/>
      <c r="K2943" s="174">
        <f t="shared" si="2716"/>
        <v>0</v>
      </c>
      <c r="L2943" s="248"/>
      <c r="M2943" s="250"/>
      <c r="N2943" s="251"/>
      <c r="O2943" s="248"/>
      <c r="P2943" s="251"/>
      <c r="Q2943" s="166">
        <f t="shared" si="2717"/>
        <v>0</v>
      </c>
      <c r="R2943" s="251"/>
      <c r="S2943" s="251"/>
      <c r="T2943" s="167">
        <f t="shared" si="2729"/>
        <v>0</v>
      </c>
      <c r="U2943" s="157"/>
      <c r="V2943" s="248"/>
      <c r="W2943" s="251"/>
      <c r="X2943" s="166">
        <f t="shared" si="2718"/>
        <v>0</v>
      </c>
      <c r="Y2943" s="251"/>
      <c r="Z2943" s="251"/>
      <c r="AA2943" s="167">
        <f t="shared" si="2730"/>
        <v>0</v>
      </c>
      <c r="AB2943" s="157"/>
      <c r="AC2943" s="248"/>
      <c r="AD2943" s="251"/>
      <c r="AE2943" s="166">
        <f t="shared" si="2719"/>
        <v>0</v>
      </c>
      <c r="AF2943" s="251"/>
      <c r="AG2943" s="251"/>
      <c r="AH2943" s="167">
        <f t="shared" si="2731"/>
        <v>0</v>
      </c>
      <c r="AJ2943" s="252"/>
      <c r="AK2943" s="253"/>
      <c r="AL2943" s="254"/>
      <c r="AM2943" s="253"/>
      <c r="AN2943" s="254"/>
      <c r="AO2943" s="253"/>
      <c r="AP2943" s="254"/>
      <c r="AQ2943" s="253"/>
      <c r="AR2943" s="254"/>
      <c r="AS2943" s="253"/>
      <c r="AT2943" s="254"/>
      <c r="AU2943" s="253"/>
      <c r="AV2943" s="163">
        <f t="shared" si="2721"/>
        <v>0</v>
      </c>
      <c r="AW2943" s="168">
        <f t="shared" si="2722"/>
        <v>0</v>
      </c>
      <c r="AY2943" s="163">
        <f t="shared" si="2723"/>
        <v>0</v>
      </c>
      <c r="AZ2943" s="163">
        <f t="shared" si="2724"/>
        <v>0</v>
      </c>
      <c r="BA2943" s="163">
        <f t="shared" si="2725"/>
        <v>0</v>
      </c>
      <c r="BB2943" s="163">
        <f t="shared" si="2726"/>
        <v>0</v>
      </c>
      <c r="BC2943" s="163">
        <f t="shared" si="2727"/>
        <v>0</v>
      </c>
      <c r="BD2943" s="163">
        <f t="shared" si="2728"/>
        <v>0</v>
      </c>
    </row>
    <row r="2944" spans="2:56" x14ac:dyDescent="0.3">
      <c r="B2944" s="169" t="s">
        <v>118</v>
      </c>
      <c r="C2944" s="248"/>
      <c r="D2944" s="249"/>
      <c r="E2944" s="172">
        <f t="shared" si="2714"/>
        <v>0</v>
      </c>
      <c r="F2944" s="248"/>
      <c r="G2944" s="249"/>
      <c r="H2944" s="172">
        <f t="shared" si="2715"/>
        <v>0</v>
      </c>
      <c r="I2944" s="248"/>
      <c r="J2944" s="250"/>
      <c r="K2944" s="174">
        <f t="shared" si="2716"/>
        <v>0</v>
      </c>
      <c r="L2944" s="248"/>
      <c r="M2944" s="250"/>
      <c r="N2944" s="251"/>
      <c r="O2944" s="248"/>
      <c r="P2944" s="251"/>
      <c r="Q2944" s="166">
        <f t="shared" si="2717"/>
        <v>0</v>
      </c>
      <c r="R2944" s="251"/>
      <c r="S2944" s="251"/>
      <c r="T2944" s="167">
        <f t="shared" si="2729"/>
        <v>0</v>
      </c>
      <c r="U2944" s="157"/>
      <c r="V2944" s="248"/>
      <c r="W2944" s="251"/>
      <c r="X2944" s="166">
        <f t="shared" si="2718"/>
        <v>0</v>
      </c>
      <c r="Y2944" s="251"/>
      <c r="Z2944" s="251"/>
      <c r="AA2944" s="167">
        <f t="shared" si="2730"/>
        <v>0</v>
      </c>
      <c r="AB2944" s="157"/>
      <c r="AC2944" s="248"/>
      <c r="AD2944" s="251"/>
      <c r="AE2944" s="166">
        <f t="shared" si="2719"/>
        <v>0</v>
      </c>
      <c r="AF2944" s="251"/>
      <c r="AG2944" s="251"/>
      <c r="AH2944" s="167">
        <f t="shared" si="2731"/>
        <v>0</v>
      </c>
      <c r="AJ2944" s="252"/>
      <c r="AK2944" s="253"/>
      <c r="AL2944" s="254"/>
      <c r="AM2944" s="253"/>
      <c r="AN2944" s="254"/>
      <c r="AO2944" s="253"/>
      <c r="AP2944" s="254"/>
      <c r="AQ2944" s="253"/>
      <c r="AR2944" s="254"/>
      <c r="AS2944" s="253"/>
      <c r="AT2944" s="254"/>
      <c r="AU2944" s="253"/>
      <c r="AV2944" s="163">
        <f t="shared" si="2721"/>
        <v>0</v>
      </c>
      <c r="AW2944" s="168">
        <f t="shared" si="2722"/>
        <v>0</v>
      </c>
      <c r="AY2944" s="163">
        <f t="shared" si="2723"/>
        <v>0</v>
      </c>
      <c r="AZ2944" s="163">
        <f t="shared" si="2724"/>
        <v>0</v>
      </c>
      <c r="BA2944" s="163">
        <f t="shared" si="2725"/>
        <v>0</v>
      </c>
      <c r="BB2944" s="163">
        <f t="shared" si="2726"/>
        <v>0</v>
      </c>
      <c r="BC2944" s="163">
        <f t="shared" si="2727"/>
        <v>0</v>
      </c>
      <c r="BD2944" s="163">
        <f t="shared" si="2728"/>
        <v>0</v>
      </c>
    </row>
    <row r="2945" spans="2:56" x14ac:dyDescent="0.3">
      <c r="B2945" s="179" t="s">
        <v>119</v>
      </c>
      <c r="C2945" s="83">
        <f>SUM(C2946)</f>
        <v>6000</v>
      </c>
      <c r="D2945" s="84">
        <f>SUM(D2946)</f>
        <v>6000</v>
      </c>
      <c r="E2945" s="85">
        <f t="shared" si="2714"/>
        <v>1</v>
      </c>
      <c r="F2945" s="83">
        <f>SUM(F2946)</f>
        <v>2000</v>
      </c>
      <c r="G2945" s="84">
        <f>SUM(G2946)</f>
        <v>2000</v>
      </c>
      <c r="H2945" s="85">
        <f t="shared" si="2715"/>
        <v>1</v>
      </c>
      <c r="I2945" s="83">
        <f>SUM(I2946)</f>
        <v>2000</v>
      </c>
      <c r="J2945" s="86">
        <f>SUM(J2946)</f>
        <v>2000</v>
      </c>
      <c r="K2945" s="87">
        <f t="shared" si="2716"/>
        <v>1</v>
      </c>
      <c r="L2945" s="83">
        <f>SUM(L2946)</f>
        <v>2000</v>
      </c>
      <c r="M2945" s="86">
        <f>SUM(M2946)</f>
        <v>2000</v>
      </c>
      <c r="N2945" s="88">
        <f>SUM(N2946)</f>
        <v>0</v>
      </c>
      <c r="O2945" s="83">
        <f>SUM(O2946)</f>
        <v>2000</v>
      </c>
      <c r="P2945" s="88">
        <f>SUM(P2946)</f>
        <v>0</v>
      </c>
      <c r="Q2945" s="177">
        <f t="shared" si="2717"/>
        <v>2000</v>
      </c>
      <c r="R2945" s="88">
        <f>SUM(R2946)</f>
        <v>0</v>
      </c>
      <c r="S2945" s="88">
        <f>SUM(S2946)</f>
        <v>0</v>
      </c>
      <c r="T2945" s="178">
        <f t="shared" si="2729"/>
        <v>2000</v>
      </c>
      <c r="U2945" s="157"/>
      <c r="V2945" s="83">
        <f>SUM(V2946)</f>
        <v>2000</v>
      </c>
      <c r="W2945" s="88">
        <f>SUM(W2946)</f>
        <v>0</v>
      </c>
      <c r="X2945" s="177">
        <f t="shared" si="2718"/>
        <v>2000</v>
      </c>
      <c r="Y2945" s="88">
        <f>SUM(Y2946)</f>
        <v>0</v>
      </c>
      <c r="Z2945" s="88">
        <f>SUM(Z2946)</f>
        <v>0</v>
      </c>
      <c r="AA2945" s="178">
        <f t="shared" si="2730"/>
        <v>2000</v>
      </c>
      <c r="AB2945" s="157"/>
      <c r="AC2945" s="83">
        <f>SUM(AC2946)</f>
        <v>2000</v>
      </c>
      <c r="AD2945" s="88">
        <f>SUM(AD2946)</f>
        <v>0</v>
      </c>
      <c r="AE2945" s="177">
        <f t="shared" si="2719"/>
        <v>2000</v>
      </c>
      <c r="AF2945" s="88">
        <f>SUM(AF2946)</f>
        <v>0</v>
      </c>
      <c r="AG2945" s="88">
        <f>SUM(AG2946)</f>
        <v>0</v>
      </c>
      <c r="AH2945" s="178">
        <f t="shared" si="2731"/>
        <v>2000</v>
      </c>
      <c r="AJ2945" s="84">
        <f t="shared" ref="AJ2945:AU2945" si="2733">SUM(AJ2946)</f>
        <v>0</v>
      </c>
      <c r="AK2945" s="86">
        <f t="shared" si="2733"/>
        <v>0</v>
      </c>
      <c r="AL2945" s="88">
        <f t="shared" si="2733"/>
        <v>0</v>
      </c>
      <c r="AM2945" s="86">
        <f t="shared" si="2733"/>
        <v>2000</v>
      </c>
      <c r="AN2945" s="88">
        <f t="shared" si="2733"/>
        <v>0</v>
      </c>
      <c r="AO2945" s="86">
        <f t="shared" si="2733"/>
        <v>0</v>
      </c>
      <c r="AP2945" s="88">
        <f t="shared" si="2733"/>
        <v>0</v>
      </c>
      <c r="AQ2945" s="86">
        <f t="shared" si="2733"/>
        <v>0</v>
      </c>
      <c r="AR2945" s="88">
        <f t="shared" si="2733"/>
        <v>0</v>
      </c>
      <c r="AS2945" s="86">
        <f t="shared" si="2733"/>
        <v>0</v>
      </c>
      <c r="AT2945" s="88">
        <f t="shared" si="2733"/>
        <v>0</v>
      </c>
      <c r="AU2945" s="86">
        <f t="shared" si="2733"/>
        <v>0</v>
      </c>
      <c r="AV2945" s="86">
        <f t="shared" si="2721"/>
        <v>2000</v>
      </c>
      <c r="AW2945" s="93">
        <f t="shared" si="2722"/>
        <v>0</v>
      </c>
      <c r="AY2945" s="86">
        <f t="shared" si="2723"/>
        <v>0</v>
      </c>
      <c r="AZ2945" s="86">
        <f t="shared" si="2724"/>
        <v>2000</v>
      </c>
      <c r="BA2945" s="86">
        <f t="shared" si="2725"/>
        <v>0</v>
      </c>
      <c r="BB2945" s="86">
        <f t="shared" si="2726"/>
        <v>0</v>
      </c>
      <c r="BC2945" s="86">
        <f t="shared" si="2727"/>
        <v>2000</v>
      </c>
      <c r="BD2945" s="86">
        <f t="shared" si="2728"/>
        <v>0</v>
      </c>
    </row>
    <row r="2946" spans="2:56" x14ac:dyDescent="0.3">
      <c r="B2946" s="169" t="s">
        <v>120</v>
      </c>
      <c r="C2946" s="248">
        <v>6000</v>
      </c>
      <c r="D2946" s="249">
        <v>6000</v>
      </c>
      <c r="E2946" s="172">
        <f t="shared" si="2714"/>
        <v>1</v>
      </c>
      <c r="F2946" s="248">
        <v>2000</v>
      </c>
      <c r="G2946" s="249">
        <v>2000</v>
      </c>
      <c r="H2946" s="172">
        <f t="shared" si="2715"/>
        <v>1</v>
      </c>
      <c r="I2946" s="248">
        <v>2000</v>
      </c>
      <c r="J2946" s="250">
        <v>2000</v>
      </c>
      <c r="K2946" s="174">
        <f t="shared" si="2716"/>
        <v>1</v>
      </c>
      <c r="L2946" s="248">
        <v>2000</v>
      </c>
      <c r="M2946" s="250">
        <v>2000</v>
      </c>
      <c r="N2946" s="251"/>
      <c r="O2946" s="248">
        <v>2000</v>
      </c>
      <c r="P2946" s="251"/>
      <c r="Q2946" s="166">
        <f t="shared" si="2717"/>
        <v>2000</v>
      </c>
      <c r="R2946" s="251"/>
      <c r="S2946" s="251"/>
      <c r="T2946" s="167">
        <f t="shared" si="2729"/>
        <v>2000</v>
      </c>
      <c r="U2946" s="157"/>
      <c r="V2946" s="248">
        <v>2000</v>
      </c>
      <c r="W2946" s="251"/>
      <c r="X2946" s="166">
        <f t="shared" si="2718"/>
        <v>2000</v>
      </c>
      <c r="Y2946" s="251"/>
      <c r="Z2946" s="251"/>
      <c r="AA2946" s="167">
        <f t="shared" si="2730"/>
        <v>2000</v>
      </c>
      <c r="AB2946" s="157"/>
      <c r="AC2946" s="248">
        <v>2000</v>
      </c>
      <c r="AD2946" s="251"/>
      <c r="AE2946" s="166">
        <f t="shared" si="2719"/>
        <v>2000</v>
      </c>
      <c r="AF2946" s="251"/>
      <c r="AG2946" s="251"/>
      <c r="AH2946" s="167">
        <f t="shared" si="2731"/>
        <v>2000</v>
      </c>
      <c r="AJ2946" s="252"/>
      <c r="AK2946" s="253"/>
      <c r="AL2946" s="254"/>
      <c r="AM2946" s="253">
        <v>2000</v>
      </c>
      <c r="AN2946" s="254"/>
      <c r="AO2946" s="253"/>
      <c r="AP2946" s="254"/>
      <c r="AQ2946" s="253"/>
      <c r="AR2946" s="254"/>
      <c r="AS2946" s="253"/>
      <c r="AT2946" s="254"/>
      <c r="AU2946" s="253"/>
      <c r="AV2946" s="163">
        <f t="shared" si="2721"/>
        <v>2000</v>
      </c>
      <c r="AW2946" s="168">
        <f t="shared" si="2722"/>
        <v>0</v>
      </c>
      <c r="AY2946" s="163">
        <f t="shared" si="2723"/>
        <v>0</v>
      </c>
      <c r="AZ2946" s="163">
        <f t="shared" si="2724"/>
        <v>2000</v>
      </c>
      <c r="BA2946" s="163">
        <f t="shared" si="2725"/>
        <v>0</v>
      </c>
      <c r="BB2946" s="163">
        <f t="shared" si="2726"/>
        <v>0</v>
      </c>
      <c r="BC2946" s="163">
        <f t="shared" si="2727"/>
        <v>2000</v>
      </c>
      <c r="BD2946" s="163">
        <f t="shared" si="2728"/>
        <v>0</v>
      </c>
    </row>
    <row r="2947" spans="2:56" x14ac:dyDescent="0.3">
      <c r="B2947" s="179" t="s">
        <v>121</v>
      </c>
      <c r="C2947" s="83">
        <f>SUM(C2948:C2952)</f>
        <v>0</v>
      </c>
      <c r="D2947" s="84">
        <f>SUM(D2948:D2952)</f>
        <v>0</v>
      </c>
      <c r="E2947" s="85">
        <f t="shared" si="2714"/>
        <v>0</v>
      </c>
      <c r="F2947" s="83">
        <f>SUM(F2948:F2952)</f>
        <v>0</v>
      </c>
      <c r="G2947" s="84">
        <f>SUM(G2948:G2952)</f>
        <v>0</v>
      </c>
      <c r="H2947" s="85">
        <f t="shared" si="2715"/>
        <v>0</v>
      </c>
      <c r="I2947" s="83">
        <f>SUM(I2948:I2952)</f>
        <v>0</v>
      </c>
      <c r="J2947" s="86">
        <f>SUM(J2948:J2952)</f>
        <v>0</v>
      </c>
      <c r="K2947" s="87">
        <f t="shared" si="2716"/>
        <v>0</v>
      </c>
      <c r="L2947" s="83">
        <f>SUM(L2948:L2952)</f>
        <v>0</v>
      </c>
      <c r="M2947" s="86">
        <f>SUM(M2948:M2952)</f>
        <v>0</v>
      </c>
      <c r="N2947" s="88">
        <f>SUM(N2948:N2952)</f>
        <v>0</v>
      </c>
      <c r="O2947" s="83">
        <f>SUM(O2948:O2952)</f>
        <v>0</v>
      </c>
      <c r="P2947" s="88">
        <f>SUM(P2948:P2952)</f>
        <v>0</v>
      </c>
      <c r="Q2947" s="177">
        <f t="shared" si="2717"/>
        <v>0</v>
      </c>
      <c r="R2947" s="88">
        <f>SUM(R2948:R2952)</f>
        <v>0</v>
      </c>
      <c r="S2947" s="88">
        <f>SUM(S2948:S2952)</f>
        <v>0</v>
      </c>
      <c r="T2947" s="178">
        <f t="shared" si="2729"/>
        <v>0</v>
      </c>
      <c r="U2947" s="157"/>
      <c r="V2947" s="83">
        <f>SUM(V2948:V2952)</f>
        <v>0</v>
      </c>
      <c r="W2947" s="88">
        <f>SUM(W2948:W2952)</f>
        <v>0</v>
      </c>
      <c r="X2947" s="177">
        <f t="shared" si="2718"/>
        <v>0</v>
      </c>
      <c r="Y2947" s="88">
        <f>SUM(Y2948:Y2952)</f>
        <v>0</v>
      </c>
      <c r="Z2947" s="88">
        <f>SUM(Z2948:Z2952)</f>
        <v>0</v>
      </c>
      <c r="AA2947" s="178">
        <f t="shared" si="2730"/>
        <v>0</v>
      </c>
      <c r="AB2947" s="157"/>
      <c r="AC2947" s="83">
        <f>SUM(AC2948:AC2952)</f>
        <v>0</v>
      </c>
      <c r="AD2947" s="88">
        <f>SUM(AD2948:AD2952)</f>
        <v>0</v>
      </c>
      <c r="AE2947" s="177">
        <f t="shared" si="2719"/>
        <v>0</v>
      </c>
      <c r="AF2947" s="88">
        <f>SUM(AF2948:AF2952)</f>
        <v>0</v>
      </c>
      <c r="AG2947" s="88">
        <f>SUM(AG2948:AG2952)</f>
        <v>0</v>
      </c>
      <c r="AH2947" s="178">
        <f t="shared" si="2731"/>
        <v>0</v>
      </c>
      <c r="AJ2947" s="84">
        <f t="shared" ref="AJ2947:AU2947" si="2734">SUM(AJ2948:AJ2952)</f>
        <v>0</v>
      </c>
      <c r="AK2947" s="86">
        <f t="shared" si="2734"/>
        <v>0</v>
      </c>
      <c r="AL2947" s="88">
        <f t="shared" si="2734"/>
        <v>0</v>
      </c>
      <c r="AM2947" s="86">
        <f t="shared" si="2734"/>
        <v>0</v>
      </c>
      <c r="AN2947" s="88">
        <f t="shared" si="2734"/>
        <v>0</v>
      </c>
      <c r="AO2947" s="86">
        <f t="shared" si="2734"/>
        <v>0</v>
      </c>
      <c r="AP2947" s="88">
        <f t="shared" si="2734"/>
        <v>0</v>
      </c>
      <c r="AQ2947" s="86">
        <f t="shared" si="2734"/>
        <v>0</v>
      </c>
      <c r="AR2947" s="88">
        <f t="shared" si="2734"/>
        <v>0</v>
      </c>
      <c r="AS2947" s="86">
        <f t="shared" si="2734"/>
        <v>0</v>
      </c>
      <c r="AT2947" s="88">
        <f t="shared" si="2734"/>
        <v>0</v>
      </c>
      <c r="AU2947" s="86">
        <f t="shared" si="2734"/>
        <v>0</v>
      </c>
      <c r="AV2947" s="86">
        <f t="shared" si="2721"/>
        <v>0</v>
      </c>
      <c r="AW2947" s="93">
        <f t="shared" si="2722"/>
        <v>0</v>
      </c>
      <c r="AY2947" s="86">
        <f t="shared" si="2723"/>
        <v>0</v>
      </c>
      <c r="AZ2947" s="86">
        <f t="shared" si="2724"/>
        <v>0</v>
      </c>
      <c r="BA2947" s="86">
        <f t="shared" si="2725"/>
        <v>0</v>
      </c>
      <c r="BB2947" s="86">
        <f t="shared" si="2726"/>
        <v>0</v>
      </c>
      <c r="BC2947" s="86">
        <f t="shared" si="2727"/>
        <v>0</v>
      </c>
      <c r="BD2947" s="86">
        <f t="shared" si="2728"/>
        <v>0</v>
      </c>
    </row>
    <row r="2948" spans="2:56" x14ac:dyDescent="0.3">
      <c r="B2948" s="169" t="s">
        <v>122</v>
      </c>
      <c r="C2948" s="248"/>
      <c r="D2948" s="249"/>
      <c r="E2948" s="172">
        <f t="shared" si="2714"/>
        <v>0</v>
      </c>
      <c r="F2948" s="248"/>
      <c r="G2948" s="249"/>
      <c r="H2948" s="172">
        <f t="shared" si="2715"/>
        <v>0</v>
      </c>
      <c r="I2948" s="248"/>
      <c r="J2948" s="250"/>
      <c r="K2948" s="174">
        <f t="shared" si="2716"/>
        <v>0</v>
      </c>
      <c r="L2948" s="248"/>
      <c r="M2948" s="250"/>
      <c r="N2948" s="251"/>
      <c r="O2948" s="248"/>
      <c r="P2948" s="251"/>
      <c r="Q2948" s="166">
        <f t="shared" si="2717"/>
        <v>0</v>
      </c>
      <c r="R2948" s="251"/>
      <c r="S2948" s="251"/>
      <c r="T2948" s="167">
        <f t="shared" si="2729"/>
        <v>0</v>
      </c>
      <c r="U2948" s="157"/>
      <c r="V2948" s="248"/>
      <c r="W2948" s="251"/>
      <c r="X2948" s="166">
        <f t="shared" si="2718"/>
        <v>0</v>
      </c>
      <c r="Y2948" s="251"/>
      <c r="Z2948" s="251"/>
      <c r="AA2948" s="167">
        <f t="shared" si="2730"/>
        <v>0</v>
      </c>
      <c r="AB2948" s="157"/>
      <c r="AC2948" s="248"/>
      <c r="AD2948" s="251"/>
      <c r="AE2948" s="166">
        <f t="shared" si="2719"/>
        <v>0</v>
      </c>
      <c r="AF2948" s="251"/>
      <c r="AG2948" s="251"/>
      <c r="AH2948" s="167">
        <f t="shared" si="2731"/>
        <v>0</v>
      </c>
      <c r="AJ2948" s="252"/>
      <c r="AK2948" s="253"/>
      <c r="AL2948" s="254"/>
      <c r="AM2948" s="253"/>
      <c r="AN2948" s="254"/>
      <c r="AO2948" s="253"/>
      <c r="AP2948" s="254"/>
      <c r="AQ2948" s="253"/>
      <c r="AR2948" s="254"/>
      <c r="AS2948" s="253"/>
      <c r="AT2948" s="254"/>
      <c r="AU2948" s="253"/>
      <c r="AV2948" s="163">
        <f t="shared" si="2721"/>
        <v>0</v>
      </c>
      <c r="AW2948" s="168">
        <f t="shared" si="2722"/>
        <v>0</v>
      </c>
      <c r="AY2948" s="163">
        <f t="shared" si="2723"/>
        <v>0</v>
      </c>
      <c r="AZ2948" s="163">
        <f t="shared" si="2724"/>
        <v>0</v>
      </c>
      <c r="BA2948" s="163">
        <f t="shared" si="2725"/>
        <v>0</v>
      </c>
      <c r="BB2948" s="163">
        <f t="shared" si="2726"/>
        <v>0</v>
      </c>
      <c r="BC2948" s="163">
        <f t="shared" si="2727"/>
        <v>0</v>
      </c>
      <c r="BD2948" s="163">
        <f t="shared" si="2728"/>
        <v>0</v>
      </c>
    </row>
    <row r="2949" spans="2:56" x14ac:dyDescent="0.3">
      <c r="B2949" s="169" t="s">
        <v>123</v>
      </c>
      <c r="C2949" s="248"/>
      <c r="D2949" s="249"/>
      <c r="E2949" s="172">
        <f t="shared" si="2714"/>
        <v>0</v>
      </c>
      <c r="F2949" s="248"/>
      <c r="G2949" s="249"/>
      <c r="H2949" s="172">
        <f t="shared" si="2715"/>
        <v>0</v>
      </c>
      <c r="I2949" s="248"/>
      <c r="J2949" s="250"/>
      <c r="K2949" s="174">
        <f t="shared" si="2716"/>
        <v>0</v>
      </c>
      <c r="L2949" s="248"/>
      <c r="M2949" s="250"/>
      <c r="N2949" s="251"/>
      <c r="O2949" s="248"/>
      <c r="P2949" s="251"/>
      <c r="Q2949" s="166">
        <f t="shared" si="2717"/>
        <v>0</v>
      </c>
      <c r="R2949" s="251"/>
      <c r="S2949" s="251"/>
      <c r="T2949" s="167">
        <f t="shared" si="2729"/>
        <v>0</v>
      </c>
      <c r="U2949" s="157"/>
      <c r="V2949" s="248"/>
      <c r="W2949" s="251"/>
      <c r="X2949" s="166">
        <f t="shared" si="2718"/>
        <v>0</v>
      </c>
      <c r="Y2949" s="251"/>
      <c r="Z2949" s="251"/>
      <c r="AA2949" s="167">
        <f t="shared" si="2730"/>
        <v>0</v>
      </c>
      <c r="AB2949" s="157"/>
      <c r="AC2949" s="248"/>
      <c r="AD2949" s="251"/>
      <c r="AE2949" s="166">
        <f t="shared" si="2719"/>
        <v>0</v>
      </c>
      <c r="AF2949" s="251"/>
      <c r="AG2949" s="251"/>
      <c r="AH2949" s="167">
        <f t="shared" si="2731"/>
        <v>0</v>
      </c>
      <c r="AJ2949" s="252"/>
      <c r="AK2949" s="253"/>
      <c r="AL2949" s="254"/>
      <c r="AM2949" s="253"/>
      <c r="AN2949" s="254"/>
      <c r="AO2949" s="253"/>
      <c r="AP2949" s="254"/>
      <c r="AQ2949" s="253"/>
      <c r="AR2949" s="254"/>
      <c r="AS2949" s="253"/>
      <c r="AT2949" s="254"/>
      <c r="AU2949" s="253"/>
      <c r="AV2949" s="163">
        <f t="shared" si="2721"/>
        <v>0</v>
      </c>
      <c r="AW2949" s="168">
        <f t="shared" si="2722"/>
        <v>0</v>
      </c>
      <c r="AY2949" s="163">
        <f t="shared" si="2723"/>
        <v>0</v>
      </c>
      <c r="AZ2949" s="163">
        <f t="shared" si="2724"/>
        <v>0</v>
      </c>
      <c r="BA2949" s="163">
        <f t="shared" si="2725"/>
        <v>0</v>
      </c>
      <c r="BB2949" s="163">
        <f t="shared" si="2726"/>
        <v>0</v>
      </c>
      <c r="BC2949" s="163">
        <f t="shared" si="2727"/>
        <v>0</v>
      </c>
      <c r="BD2949" s="163">
        <f t="shared" si="2728"/>
        <v>0</v>
      </c>
    </row>
    <row r="2950" spans="2:56" x14ac:dyDescent="0.3">
      <c r="B2950" s="169" t="s">
        <v>124</v>
      </c>
      <c r="C2950" s="248"/>
      <c r="D2950" s="249"/>
      <c r="E2950" s="172">
        <f t="shared" si="2714"/>
        <v>0</v>
      </c>
      <c r="F2950" s="248"/>
      <c r="G2950" s="249"/>
      <c r="H2950" s="172">
        <f t="shared" si="2715"/>
        <v>0</v>
      </c>
      <c r="I2950" s="248"/>
      <c r="J2950" s="250"/>
      <c r="K2950" s="174">
        <f t="shared" si="2716"/>
        <v>0</v>
      </c>
      <c r="L2950" s="248"/>
      <c r="M2950" s="250"/>
      <c r="N2950" s="251"/>
      <c r="O2950" s="248"/>
      <c r="P2950" s="251"/>
      <c r="Q2950" s="166">
        <f t="shared" si="2717"/>
        <v>0</v>
      </c>
      <c r="R2950" s="251"/>
      <c r="S2950" s="251"/>
      <c r="T2950" s="167">
        <f t="shared" si="2729"/>
        <v>0</v>
      </c>
      <c r="U2950" s="157"/>
      <c r="V2950" s="248"/>
      <c r="W2950" s="251"/>
      <c r="X2950" s="166">
        <f t="shared" si="2718"/>
        <v>0</v>
      </c>
      <c r="Y2950" s="251"/>
      <c r="Z2950" s="251"/>
      <c r="AA2950" s="167">
        <f t="shared" si="2730"/>
        <v>0</v>
      </c>
      <c r="AB2950" s="157"/>
      <c r="AC2950" s="248"/>
      <c r="AD2950" s="251"/>
      <c r="AE2950" s="166">
        <f t="shared" si="2719"/>
        <v>0</v>
      </c>
      <c r="AF2950" s="251"/>
      <c r="AG2950" s="251"/>
      <c r="AH2950" s="167">
        <f t="shared" si="2731"/>
        <v>0</v>
      </c>
      <c r="AJ2950" s="252"/>
      <c r="AK2950" s="253"/>
      <c r="AL2950" s="254"/>
      <c r="AM2950" s="253"/>
      <c r="AN2950" s="254"/>
      <c r="AO2950" s="253"/>
      <c r="AP2950" s="254"/>
      <c r="AQ2950" s="253"/>
      <c r="AR2950" s="254"/>
      <c r="AS2950" s="253"/>
      <c r="AT2950" s="254"/>
      <c r="AU2950" s="253"/>
      <c r="AV2950" s="163">
        <f t="shared" si="2721"/>
        <v>0</v>
      </c>
      <c r="AW2950" s="168">
        <f t="shared" si="2722"/>
        <v>0</v>
      </c>
      <c r="AY2950" s="163">
        <f t="shared" si="2723"/>
        <v>0</v>
      </c>
      <c r="AZ2950" s="163">
        <f t="shared" si="2724"/>
        <v>0</v>
      </c>
      <c r="BA2950" s="163">
        <f t="shared" si="2725"/>
        <v>0</v>
      </c>
      <c r="BB2950" s="163">
        <f t="shared" si="2726"/>
        <v>0</v>
      </c>
      <c r="BC2950" s="163">
        <f t="shared" si="2727"/>
        <v>0</v>
      </c>
      <c r="BD2950" s="163">
        <f t="shared" si="2728"/>
        <v>0</v>
      </c>
    </row>
    <row r="2951" spans="2:56" x14ac:dyDescent="0.3">
      <c r="B2951" s="169" t="s">
        <v>125</v>
      </c>
      <c r="C2951" s="248"/>
      <c r="D2951" s="249"/>
      <c r="E2951" s="172">
        <f t="shared" si="2714"/>
        <v>0</v>
      </c>
      <c r="F2951" s="248"/>
      <c r="G2951" s="249"/>
      <c r="H2951" s="172">
        <f t="shared" si="2715"/>
        <v>0</v>
      </c>
      <c r="I2951" s="248"/>
      <c r="J2951" s="250"/>
      <c r="K2951" s="174">
        <f t="shared" si="2716"/>
        <v>0</v>
      </c>
      <c r="L2951" s="248"/>
      <c r="M2951" s="250"/>
      <c r="N2951" s="251"/>
      <c r="O2951" s="248"/>
      <c r="P2951" s="251"/>
      <c r="Q2951" s="166">
        <f t="shared" si="2717"/>
        <v>0</v>
      </c>
      <c r="R2951" s="251"/>
      <c r="S2951" s="251"/>
      <c r="T2951" s="167">
        <f t="shared" si="2729"/>
        <v>0</v>
      </c>
      <c r="U2951" s="157"/>
      <c r="V2951" s="248"/>
      <c r="W2951" s="251"/>
      <c r="X2951" s="166">
        <f t="shared" si="2718"/>
        <v>0</v>
      </c>
      <c r="Y2951" s="251"/>
      <c r="Z2951" s="251"/>
      <c r="AA2951" s="167">
        <f t="shared" si="2730"/>
        <v>0</v>
      </c>
      <c r="AB2951" s="157"/>
      <c r="AC2951" s="248"/>
      <c r="AD2951" s="251"/>
      <c r="AE2951" s="166">
        <f t="shared" si="2719"/>
        <v>0</v>
      </c>
      <c r="AF2951" s="251"/>
      <c r="AG2951" s="251"/>
      <c r="AH2951" s="167">
        <f t="shared" si="2731"/>
        <v>0</v>
      </c>
      <c r="AJ2951" s="252"/>
      <c r="AK2951" s="253"/>
      <c r="AL2951" s="254"/>
      <c r="AM2951" s="253"/>
      <c r="AN2951" s="254"/>
      <c r="AO2951" s="253"/>
      <c r="AP2951" s="254"/>
      <c r="AQ2951" s="253"/>
      <c r="AR2951" s="254"/>
      <c r="AS2951" s="253"/>
      <c r="AT2951" s="254"/>
      <c r="AU2951" s="253"/>
      <c r="AV2951" s="163">
        <f t="shared" si="2721"/>
        <v>0</v>
      </c>
      <c r="AW2951" s="168">
        <f t="shared" si="2722"/>
        <v>0</v>
      </c>
      <c r="AY2951" s="163">
        <f t="shared" si="2723"/>
        <v>0</v>
      </c>
      <c r="AZ2951" s="163">
        <f t="shared" si="2724"/>
        <v>0</v>
      </c>
      <c r="BA2951" s="163">
        <f t="shared" si="2725"/>
        <v>0</v>
      </c>
      <c r="BB2951" s="163">
        <f t="shared" si="2726"/>
        <v>0</v>
      </c>
      <c r="BC2951" s="163">
        <f t="shared" si="2727"/>
        <v>0</v>
      </c>
      <c r="BD2951" s="163">
        <f t="shared" si="2728"/>
        <v>0</v>
      </c>
    </row>
    <row r="2952" spans="2:56" x14ac:dyDescent="0.3">
      <c r="B2952" s="169" t="s">
        <v>126</v>
      </c>
      <c r="C2952" s="248"/>
      <c r="D2952" s="249"/>
      <c r="E2952" s="172">
        <f t="shared" si="2714"/>
        <v>0</v>
      </c>
      <c r="F2952" s="248"/>
      <c r="G2952" s="249"/>
      <c r="H2952" s="172">
        <f t="shared" si="2715"/>
        <v>0</v>
      </c>
      <c r="I2952" s="248"/>
      <c r="J2952" s="250"/>
      <c r="K2952" s="174">
        <f t="shared" si="2716"/>
        <v>0</v>
      </c>
      <c r="L2952" s="248"/>
      <c r="M2952" s="250"/>
      <c r="N2952" s="251"/>
      <c r="O2952" s="248"/>
      <c r="P2952" s="251"/>
      <c r="Q2952" s="166">
        <f t="shared" si="2717"/>
        <v>0</v>
      </c>
      <c r="R2952" s="251"/>
      <c r="S2952" s="251"/>
      <c r="T2952" s="167">
        <f t="shared" si="2729"/>
        <v>0</v>
      </c>
      <c r="U2952" s="157"/>
      <c r="V2952" s="248"/>
      <c r="W2952" s="251"/>
      <c r="X2952" s="166">
        <f t="shared" si="2718"/>
        <v>0</v>
      </c>
      <c r="Y2952" s="251"/>
      <c r="Z2952" s="251"/>
      <c r="AA2952" s="167">
        <f t="shared" si="2730"/>
        <v>0</v>
      </c>
      <c r="AB2952" s="157"/>
      <c r="AC2952" s="248"/>
      <c r="AD2952" s="251"/>
      <c r="AE2952" s="166">
        <f t="shared" si="2719"/>
        <v>0</v>
      </c>
      <c r="AF2952" s="251"/>
      <c r="AG2952" s="251"/>
      <c r="AH2952" s="167">
        <f t="shared" si="2731"/>
        <v>0</v>
      </c>
      <c r="AJ2952" s="252"/>
      <c r="AK2952" s="253"/>
      <c r="AL2952" s="254"/>
      <c r="AM2952" s="253"/>
      <c r="AN2952" s="254"/>
      <c r="AO2952" s="253"/>
      <c r="AP2952" s="254"/>
      <c r="AQ2952" s="253"/>
      <c r="AR2952" s="254"/>
      <c r="AS2952" s="253"/>
      <c r="AT2952" s="254"/>
      <c r="AU2952" s="253"/>
      <c r="AV2952" s="163">
        <f t="shared" si="2721"/>
        <v>0</v>
      </c>
      <c r="AW2952" s="168">
        <f t="shared" si="2722"/>
        <v>0</v>
      </c>
      <c r="AY2952" s="163">
        <f t="shared" si="2723"/>
        <v>0</v>
      </c>
      <c r="AZ2952" s="163">
        <f t="shared" si="2724"/>
        <v>0</v>
      </c>
      <c r="BA2952" s="163">
        <f t="shared" si="2725"/>
        <v>0</v>
      </c>
      <c r="BB2952" s="163">
        <f t="shared" si="2726"/>
        <v>0</v>
      </c>
      <c r="BC2952" s="163">
        <f t="shared" si="2727"/>
        <v>0</v>
      </c>
      <c r="BD2952" s="163">
        <f t="shared" si="2728"/>
        <v>0</v>
      </c>
    </row>
    <row r="2953" spans="2:56" x14ac:dyDescent="0.3">
      <c r="B2953" s="179" t="s">
        <v>127</v>
      </c>
      <c r="C2953" s="83">
        <f>SUM(C2954)</f>
        <v>0</v>
      </c>
      <c r="D2953" s="84">
        <f>SUM(D2954)</f>
        <v>0</v>
      </c>
      <c r="E2953" s="85">
        <f t="shared" si="2714"/>
        <v>0</v>
      </c>
      <c r="F2953" s="83">
        <f>SUM(F2954)</f>
        <v>0</v>
      </c>
      <c r="G2953" s="84">
        <f>SUM(G2954)</f>
        <v>0</v>
      </c>
      <c r="H2953" s="85">
        <f t="shared" si="2715"/>
        <v>0</v>
      </c>
      <c r="I2953" s="83">
        <f>SUM(I2954)</f>
        <v>0</v>
      </c>
      <c r="J2953" s="86">
        <f>SUM(J2954)</f>
        <v>0</v>
      </c>
      <c r="K2953" s="87">
        <f t="shared" si="2716"/>
        <v>0</v>
      </c>
      <c r="L2953" s="83">
        <f>SUM(L2954)</f>
        <v>0</v>
      </c>
      <c r="M2953" s="86">
        <f>SUM(M2954)</f>
        <v>0</v>
      </c>
      <c r="N2953" s="88">
        <f>SUM(N2954)</f>
        <v>0</v>
      </c>
      <c r="O2953" s="83">
        <f>SUM(O2954)</f>
        <v>0</v>
      </c>
      <c r="P2953" s="88">
        <f>SUM(P2954)</f>
        <v>0</v>
      </c>
      <c r="Q2953" s="177">
        <f t="shared" si="2717"/>
        <v>0</v>
      </c>
      <c r="R2953" s="88">
        <f>SUM(R2954)</f>
        <v>0</v>
      </c>
      <c r="S2953" s="88">
        <f>SUM(S2954)</f>
        <v>0</v>
      </c>
      <c r="T2953" s="178">
        <f t="shared" si="2729"/>
        <v>0</v>
      </c>
      <c r="U2953" s="157"/>
      <c r="V2953" s="83">
        <f>SUM(V2954)</f>
        <v>0</v>
      </c>
      <c r="W2953" s="88">
        <f>SUM(W2954)</f>
        <v>0</v>
      </c>
      <c r="X2953" s="177">
        <f t="shared" si="2718"/>
        <v>0</v>
      </c>
      <c r="Y2953" s="88">
        <f>SUM(Y2954)</f>
        <v>0</v>
      </c>
      <c r="Z2953" s="88">
        <f>SUM(Z2954)</f>
        <v>0</v>
      </c>
      <c r="AA2953" s="178">
        <f t="shared" si="2730"/>
        <v>0</v>
      </c>
      <c r="AB2953" s="157"/>
      <c r="AC2953" s="83">
        <f>SUM(AC2954)</f>
        <v>0</v>
      </c>
      <c r="AD2953" s="88">
        <f>SUM(AD2954)</f>
        <v>0</v>
      </c>
      <c r="AE2953" s="177">
        <f t="shared" si="2719"/>
        <v>0</v>
      </c>
      <c r="AF2953" s="88">
        <f>SUM(AF2954)</f>
        <v>0</v>
      </c>
      <c r="AG2953" s="88">
        <f>SUM(AG2954)</f>
        <v>0</v>
      </c>
      <c r="AH2953" s="178">
        <f t="shared" si="2731"/>
        <v>0</v>
      </c>
      <c r="AJ2953" s="84">
        <f t="shared" ref="AJ2953:AU2953" si="2735">SUM(AJ2954)</f>
        <v>0</v>
      </c>
      <c r="AK2953" s="86">
        <f t="shared" si="2735"/>
        <v>0</v>
      </c>
      <c r="AL2953" s="88">
        <f t="shared" si="2735"/>
        <v>0</v>
      </c>
      <c r="AM2953" s="86">
        <f t="shared" si="2735"/>
        <v>0</v>
      </c>
      <c r="AN2953" s="88">
        <f t="shared" si="2735"/>
        <v>0</v>
      </c>
      <c r="AO2953" s="86">
        <f t="shared" si="2735"/>
        <v>0</v>
      </c>
      <c r="AP2953" s="88">
        <f t="shared" si="2735"/>
        <v>0</v>
      </c>
      <c r="AQ2953" s="86">
        <f t="shared" si="2735"/>
        <v>0</v>
      </c>
      <c r="AR2953" s="88">
        <f t="shared" si="2735"/>
        <v>0</v>
      </c>
      <c r="AS2953" s="86">
        <f t="shared" si="2735"/>
        <v>0</v>
      </c>
      <c r="AT2953" s="88">
        <f t="shared" si="2735"/>
        <v>0</v>
      </c>
      <c r="AU2953" s="86">
        <f t="shared" si="2735"/>
        <v>0</v>
      </c>
      <c r="AV2953" s="86">
        <f t="shared" si="2721"/>
        <v>0</v>
      </c>
      <c r="AW2953" s="93">
        <f t="shared" si="2722"/>
        <v>0</v>
      </c>
      <c r="AY2953" s="86">
        <f t="shared" si="2723"/>
        <v>0</v>
      </c>
      <c r="AZ2953" s="86">
        <f t="shared" si="2724"/>
        <v>0</v>
      </c>
      <c r="BA2953" s="86">
        <f t="shared" si="2725"/>
        <v>0</v>
      </c>
      <c r="BB2953" s="86">
        <f t="shared" si="2726"/>
        <v>0</v>
      </c>
      <c r="BC2953" s="86">
        <f t="shared" si="2727"/>
        <v>0</v>
      </c>
      <c r="BD2953" s="86">
        <f t="shared" si="2728"/>
        <v>0</v>
      </c>
    </row>
    <row r="2954" spans="2:56" x14ac:dyDescent="0.3">
      <c r="B2954" s="169" t="s">
        <v>105</v>
      </c>
      <c r="C2954" s="248"/>
      <c r="D2954" s="249"/>
      <c r="E2954" s="172">
        <f t="shared" si="2714"/>
        <v>0</v>
      </c>
      <c r="F2954" s="248"/>
      <c r="G2954" s="249"/>
      <c r="H2954" s="172">
        <f t="shared" si="2715"/>
        <v>0</v>
      </c>
      <c r="I2954" s="248"/>
      <c r="J2954" s="250"/>
      <c r="K2954" s="174">
        <f t="shared" si="2716"/>
        <v>0</v>
      </c>
      <c r="L2954" s="248"/>
      <c r="M2954" s="250"/>
      <c r="N2954" s="251"/>
      <c r="O2954" s="248"/>
      <c r="P2954" s="251"/>
      <c r="Q2954" s="166">
        <f t="shared" si="2717"/>
        <v>0</v>
      </c>
      <c r="R2954" s="251"/>
      <c r="S2954" s="251"/>
      <c r="T2954" s="167">
        <f t="shared" si="2729"/>
        <v>0</v>
      </c>
      <c r="U2954" s="157"/>
      <c r="V2954" s="248"/>
      <c r="W2954" s="251"/>
      <c r="X2954" s="166">
        <f t="shared" si="2718"/>
        <v>0</v>
      </c>
      <c r="Y2954" s="251"/>
      <c r="Z2954" s="251"/>
      <c r="AA2954" s="167">
        <f t="shared" si="2730"/>
        <v>0</v>
      </c>
      <c r="AB2954" s="157"/>
      <c r="AC2954" s="248"/>
      <c r="AD2954" s="251"/>
      <c r="AE2954" s="166">
        <f t="shared" si="2719"/>
        <v>0</v>
      </c>
      <c r="AF2954" s="251"/>
      <c r="AG2954" s="251"/>
      <c r="AH2954" s="167">
        <f t="shared" si="2731"/>
        <v>0</v>
      </c>
      <c r="AJ2954" s="252"/>
      <c r="AK2954" s="253"/>
      <c r="AL2954" s="254"/>
      <c r="AM2954" s="253"/>
      <c r="AN2954" s="254"/>
      <c r="AO2954" s="253"/>
      <c r="AP2954" s="254"/>
      <c r="AQ2954" s="253"/>
      <c r="AR2954" s="254"/>
      <c r="AS2954" s="253"/>
      <c r="AT2954" s="254"/>
      <c r="AU2954" s="253"/>
      <c r="AV2954" s="163">
        <f t="shared" si="2721"/>
        <v>0</v>
      </c>
      <c r="AW2954" s="168">
        <f t="shared" si="2722"/>
        <v>0</v>
      </c>
      <c r="AY2954" s="163">
        <f t="shared" si="2723"/>
        <v>0</v>
      </c>
      <c r="AZ2954" s="163">
        <f t="shared" si="2724"/>
        <v>0</v>
      </c>
      <c r="BA2954" s="163">
        <f t="shared" si="2725"/>
        <v>0</v>
      </c>
      <c r="BB2954" s="163">
        <f t="shared" si="2726"/>
        <v>0</v>
      </c>
      <c r="BC2954" s="163">
        <f t="shared" si="2727"/>
        <v>0</v>
      </c>
      <c r="BD2954" s="163">
        <f t="shared" si="2728"/>
        <v>0</v>
      </c>
    </row>
    <row r="2955" spans="2:56" x14ac:dyDescent="0.3">
      <c r="B2955" s="179" t="s">
        <v>128</v>
      </c>
      <c r="C2955" s="83">
        <f>SUM(C2956)</f>
        <v>0</v>
      </c>
      <c r="D2955" s="84">
        <f>SUM(D2956)</f>
        <v>0</v>
      </c>
      <c r="E2955" s="85">
        <f t="shared" si="2714"/>
        <v>0</v>
      </c>
      <c r="F2955" s="83">
        <f>SUM(F2956)</f>
        <v>0</v>
      </c>
      <c r="G2955" s="84">
        <f>SUM(G2956)</f>
        <v>0</v>
      </c>
      <c r="H2955" s="85">
        <f t="shared" si="2715"/>
        <v>0</v>
      </c>
      <c r="I2955" s="83">
        <f>SUM(I2956)</f>
        <v>0</v>
      </c>
      <c r="J2955" s="86">
        <f>SUM(J2956)</f>
        <v>0</v>
      </c>
      <c r="K2955" s="87">
        <f t="shared" si="2716"/>
        <v>0</v>
      </c>
      <c r="L2955" s="83">
        <f>SUM(L2956)</f>
        <v>0</v>
      </c>
      <c r="M2955" s="86">
        <f>SUM(M2956)</f>
        <v>0</v>
      </c>
      <c r="N2955" s="88">
        <f>SUM(N2956)</f>
        <v>0</v>
      </c>
      <c r="O2955" s="83">
        <f>SUM(O2956)</f>
        <v>0</v>
      </c>
      <c r="P2955" s="88">
        <f>SUM(P2956)</f>
        <v>0</v>
      </c>
      <c r="Q2955" s="177">
        <f t="shared" si="2717"/>
        <v>0</v>
      </c>
      <c r="R2955" s="88">
        <f>SUM(R2956)</f>
        <v>0</v>
      </c>
      <c r="S2955" s="88">
        <f>SUM(S2956)</f>
        <v>0</v>
      </c>
      <c r="T2955" s="178">
        <f t="shared" si="2729"/>
        <v>0</v>
      </c>
      <c r="U2955" s="157"/>
      <c r="V2955" s="83">
        <f>SUM(V2956)</f>
        <v>0</v>
      </c>
      <c r="W2955" s="88">
        <f>SUM(W2956)</f>
        <v>0</v>
      </c>
      <c r="X2955" s="177">
        <f t="shared" si="2718"/>
        <v>0</v>
      </c>
      <c r="Y2955" s="88">
        <f>SUM(Y2956)</f>
        <v>0</v>
      </c>
      <c r="Z2955" s="88">
        <f>SUM(Z2956)</f>
        <v>0</v>
      </c>
      <c r="AA2955" s="178">
        <f t="shared" si="2730"/>
        <v>0</v>
      </c>
      <c r="AB2955" s="157"/>
      <c r="AC2955" s="83">
        <f>SUM(AC2956)</f>
        <v>0</v>
      </c>
      <c r="AD2955" s="88">
        <f>SUM(AD2956)</f>
        <v>0</v>
      </c>
      <c r="AE2955" s="177">
        <f t="shared" si="2719"/>
        <v>0</v>
      </c>
      <c r="AF2955" s="88">
        <f>SUM(AF2956)</f>
        <v>0</v>
      </c>
      <c r="AG2955" s="88">
        <f>SUM(AG2956)</f>
        <v>0</v>
      </c>
      <c r="AH2955" s="178">
        <f t="shared" si="2731"/>
        <v>0</v>
      </c>
      <c r="AJ2955" s="84">
        <f t="shared" ref="AJ2955:AU2955" si="2736">SUM(AJ2956)</f>
        <v>0</v>
      </c>
      <c r="AK2955" s="86">
        <f t="shared" si="2736"/>
        <v>0</v>
      </c>
      <c r="AL2955" s="88">
        <f t="shared" si="2736"/>
        <v>0</v>
      </c>
      <c r="AM2955" s="86">
        <f t="shared" si="2736"/>
        <v>0</v>
      </c>
      <c r="AN2955" s="88">
        <f t="shared" si="2736"/>
        <v>0</v>
      </c>
      <c r="AO2955" s="86">
        <f t="shared" si="2736"/>
        <v>0</v>
      </c>
      <c r="AP2955" s="88">
        <f t="shared" si="2736"/>
        <v>0</v>
      </c>
      <c r="AQ2955" s="86">
        <f t="shared" si="2736"/>
        <v>0</v>
      </c>
      <c r="AR2955" s="88">
        <f t="shared" si="2736"/>
        <v>0</v>
      </c>
      <c r="AS2955" s="86">
        <f t="shared" si="2736"/>
        <v>0</v>
      </c>
      <c r="AT2955" s="88">
        <f t="shared" si="2736"/>
        <v>0</v>
      </c>
      <c r="AU2955" s="86">
        <f t="shared" si="2736"/>
        <v>0</v>
      </c>
      <c r="AV2955" s="86">
        <f t="shared" si="2721"/>
        <v>0</v>
      </c>
      <c r="AW2955" s="93">
        <f t="shared" si="2722"/>
        <v>0</v>
      </c>
      <c r="AY2955" s="86">
        <f t="shared" si="2723"/>
        <v>0</v>
      </c>
      <c r="AZ2955" s="86">
        <f t="shared" si="2724"/>
        <v>0</v>
      </c>
      <c r="BA2955" s="86">
        <f t="shared" si="2725"/>
        <v>0</v>
      </c>
      <c r="BB2955" s="86">
        <f t="shared" si="2726"/>
        <v>0</v>
      </c>
      <c r="BC2955" s="86">
        <f t="shared" si="2727"/>
        <v>0</v>
      </c>
      <c r="BD2955" s="86">
        <f t="shared" si="2728"/>
        <v>0</v>
      </c>
    </row>
    <row r="2956" spans="2:56" x14ac:dyDescent="0.3">
      <c r="B2956" s="169" t="s">
        <v>105</v>
      </c>
      <c r="C2956" s="248"/>
      <c r="D2956" s="249"/>
      <c r="E2956" s="172">
        <f t="shared" si="2714"/>
        <v>0</v>
      </c>
      <c r="F2956" s="248"/>
      <c r="G2956" s="249"/>
      <c r="H2956" s="172">
        <f t="shared" si="2715"/>
        <v>0</v>
      </c>
      <c r="I2956" s="248"/>
      <c r="J2956" s="250"/>
      <c r="K2956" s="174">
        <f t="shared" si="2716"/>
        <v>0</v>
      </c>
      <c r="L2956" s="248"/>
      <c r="M2956" s="250"/>
      <c r="N2956" s="251"/>
      <c r="O2956" s="248"/>
      <c r="P2956" s="251"/>
      <c r="Q2956" s="166">
        <f t="shared" si="2717"/>
        <v>0</v>
      </c>
      <c r="R2956" s="251"/>
      <c r="S2956" s="251"/>
      <c r="T2956" s="167">
        <f t="shared" si="2729"/>
        <v>0</v>
      </c>
      <c r="U2956" s="157"/>
      <c r="V2956" s="248"/>
      <c r="W2956" s="251"/>
      <c r="X2956" s="166">
        <f t="shared" si="2718"/>
        <v>0</v>
      </c>
      <c r="Y2956" s="251"/>
      <c r="Z2956" s="251"/>
      <c r="AA2956" s="167">
        <f t="shared" si="2730"/>
        <v>0</v>
      </c>
      <c r="AB2956" s="157"/>
      <c r="AC2956" s="248"/>
      <c r="AD2956" s="251"/>
      <c r="AE2956" s="166">
        <f t="shared" si="2719"/>
        <v>0</v>
      </c>
      <c r="AF2956" s="251"/>
      <c r="AG2956" s="251"/>
      <c r="AH2956" s="167">
        <f t="shared" si="2731"/>
        <v>0</v>
      </c>
      <c r="AJ2956" s="252"/>
      <c r="AK2956" s="253"/>
      <c r="AL2956" s="254"/>
      <c r="AM2956" s="253"/>
      <c r="AN2956" s="254"/>
      <c r="AO2956" s="253"/>
      <c r="AP2956" s="254"/>
      <c r="AQ2956" s="253"/>
      <c r="AR2956" s="254"/>
      <c r="AS2956" s="253"/>
      <c r="AT2956" s="254"/>
      <c r="AU2956" s="253"/>
      <c r="AV2956" s="163">
        <f t="shared" si="2721"/>
        <v>0</v>
      </c>
      <c r="AW2956" s="168">
        <f t="shared" si="2722"/>
        <v>0</v>
      </c>
      <c r="AY2956" s="163">
        <f t="shared" si="2723"/>
        <v>0</v>
      </c>
      <c r="AZ2956" s="163">
        <f t="shared" si="2724"/>
        <v>0</v>
      </c>
      <c r="BA2956" s="163">
        <f t="shared" si="2725"/>
        <v>0</v>
      </c>
      <c r="BB2956" s="163">
        <f t="shared" si="2726"/>
        <v>0</v>
      </c>
      <c r="BC2956" s="163">
        <f t="shared" si="2727"/>
        <v>0</v>
      </c>
      <c r="BD2956" s="163">
        <f t="shared" si="2728"/>
        <v>0</v>
      </c>
    </row>
    <row r="2957" spans="2:56" x14ac:dyDescent="0.3">
      <c r="B2957" s="179" t="s">
        <v>129</v>
      </c>
      <c r="C2957" s="83">
        <f>SUM(C2958)</f>
        <v>0</v>
      </c>
      <c r="D2957" s="84">
        <f>SUM(D2958)</f>
        <v>0</v>
      </c>
      <c r="E2957" s="85">
        <f t="shared" si="2714"/>
        <v>0</v>
      </c>
      <c r="F2957" s="83">
        <f>SUM(F2958)</f>
        <v>0</v>
      </c>
      <c r="G2957" s="84">
        <f>SUM(G2958)</f>
        <v>0</v>
      </c>
      <c r="H2957" s="85">
        <f t="shared" si="2715"/>
        <v>0</v>
      </c>
      <c r="I2957" s="83">
        <f>SUM(I2958)</f>
        <v>0</v>
      </c>
      <c r="J2957" s="86">
        <f>SUM(J2958)</f>
        <v>0</v>
      </c>
      <c r="K2957" s="87">
        <f t="shared" si="2716"/>
        <v>0</v>
      </c>
      <c r="L2957" s="83">
        <f>SUM(L2958)</f>
        <v>0</v>
      </c>
      <c r="M2957" s="86">
        <f>SUM(M2958)</f>
        <v>0</v>
      </c>
      <c r="N2957" s="88">
        <f>SUM(N2958)</f>
        <v>0</v>
      </c>
      <c r="O2957" s="83">
        <f>SUM(O2958)</f>
        <v>0</v>
      </c>
      <c r="P2957" s="88">
        <f>SUM(P2958)</f>
        <v>0</v>
      </c>
      <c r="Q2957" s="177">
        <f t="shared" si="2717"/>
        <v>0</v>
      </c>
      <c r="R2957" s="88">
        <f>SUM(R2958)</f>
        <v>0</v>
      </c>
      <c r="S2957" s="88">
        <f>SUM(S2958)</f>
        <v>0</v>
      </c>
      <c r="T2957" s="178">
        <f t="shared" si="2729"/>
        <v>0</v>
      </c>
      <c r="U2957" s="157"/>
      <c r="V2957" s="83">
        <f>SUM(V2958)</f>
        <v>0</v>
      </c>
      <c r="W2957" s="88">
        <f>SUM(W2958)</f>
        <v>0</v>
      </c>
      <c r="X2957" s="177">
        <f t="shared" si="2718"/>
        <v>0</v>
      </c>
      <c r="Y2957" s="88">
        <f>SUM(Y2958)</f>
        <v>0</v>
      </c>
      <c r="Z2957" s="88">
        <f>SUM(Z2958)</f>
        <v>0</v>
      </c>
      <c r="AA2957" s="178">
        <f t="shared" si="2730"/>
        <v>0</v>
      </c>
      <c r="AB2957" s="157"/>
      <c r="AC2957" s="83">
        <f>SUM(AC2958)</f>
        <v>0</v>
      </c>
      <c r="AD2957" s="88">
        <f>SUM(AD2958)</f>
        <v>0</v>
      </c>
      <c r="AE2957" s="177">
        <f t="shared" si="2719"/>
        <v>0</v>
      </c>
      <c r="AF2957" s="88">
        <f>SUM(AF2958)</f>
        <v>0</v>
      </c>
      <c r="AG2957" s="88">
        <f>SUM(AG2958)</f>
        <v>0</v>
      </c>
      <c r="AH2957" s="178">
        <f t="shared" si="2731"/>
        <v>0</v>
      </c>
      <c r="AJ2957" s="84">
        <f t="shared" ref="AJ2957:AU2957" si="2737">SUM(AJ2958)</f>
        <v>0</v>
      </c>
      <c r="AK2957" s="86">
        <f t="shared" si="2737"/>
        <v>0</v>
      </c>
      <c r="AL2957" s="88">
        <f t="shared" si="2737"/>
        <v>0</v>
      </c>
      <c r="AM2957" s="86">
        <f t="shared" si="2737"/>
        <v>0</v>
      </c>
      <c r="AN2957" s="88">
        <f t="shared" si="2737"/>
        <v>0</v>
      </c>
      <c r="AO2957" s="86">
        <f t="shared" si="2737"/>
        <v>0</v>
      </c>
      <c r="AP2957" s="88">
        <f t="shared" si="2737"/>
        <v>0</v>
      </c>
      <c r="AQ2957" s="86">
        <f t="shared" si="2737"/>
        <v>0</v>
      </c>
      <c r="AR2957" s="88">
        <f t="shared" si="2737"/>
        <v>0</v>
      </c>
      <c r="AS2957" s="86">
        <f t="shared" si="2737"/>
        <v>0</v>
      </c>
      <c r="AT2957" s="88">
        <f t="shared" si="2737"/>
        <v>0</v>
      </c>
      <c r="AU2957" s="86">
        <f t="shared" si="2737"/>
        <v>0</v>
      </c>
      <c r="AV2957" s="86">
        <f t="shared" si="2721"/>
        <v>0</v>
      </c>
      <c r="AW2957" s="93">
        <f t="shared" si="2722"/>
        <v>0</v>
      </c>
      <c r="AY2957" s="86">
        <f t="shared" si="2723"/>
        <v>0</v>
      </c>
      <c r="AZ2957" s="86">
        <f t="shared" si="2724"/>
        <v>0</v>
      </c>
      <c r="BA2957" s="86">
        <f t="shared" si="2725"/>
        <v>0</v>
      </c>
      <c r="BB2957" s="86">
        <f t="shared" si="2726"/>
        <v>0</v>
      </c>
      <c r="BC2957" s="86">
        <f t="shared" si="2727"/>
        <v>0</v>
      </c>
      <c r="BD2957" s="86">
        <f t="shared" si="2728"/>
        <v>0</v>
      </c>
    </row>
    <row r="2958" spans="2:56" x14ac:dyDescent="0.3">
      <c r="B2958" s="169" t="s">
        <v>105</v>
      </c>
      <c r="C2958" s="248"/>
      <c r="D2958" s="249"/>
      <c r="E2958" s="172">
        <f t="shared" si="2714"/>
        <v>0</v>
      </c>
      <c r="F2958" s="248"/>
      <c r="G2958" s="249"/>
      <c r="H2958" s="172">
        <f t="shared" si="2715"/>
        <v>0</v>
      </c>
      <c r="I2958" s="248"/>
      <c r="J2958" s="250"/>
      <c r="K2958" s="174">
        <f t="shared" si="2716"/>
        <v>0</v>
      </c>
      <c r="L2958" s="248"/>
      <c r="M2958" s="250"/>
      <c r="N2958" s="251"/>
      <c r="O2958" s="248"/>
      <c r="P2958" s="251"/>
      <c r="Q2958" s="166">
        <f t="shared" si="2717"/>
        <v>0</v>
      </c>
      <c r="R2958" s="251"/>
      <c r="S2958" s="251"/>
      <c r="T2958" s="167">
        <f t="shared" si="2729"/>
        <v>0</v>
      </c>
      <c r="U2958" s="157"/>
      <c r="V2958" s="248"/>
      <c r="W2958" s="251"/>
      <c r="X2958" s="166">
        <f t="shared" si="2718"/>
        <v>0</v>
      </c>
      <c r="Y2958" s="251"/>
      <c r="Z2958" s="251"/>
      <c r="AA2958" s="167">
        <f t="shared" si="2730"/>
        <v>0</v>
      </c>
      <c r="AB2958" s="157"/>
      <c r="AC2958" s="248"/>
      <c r="AD2958" s="251"/>
      <c r="AE2958" s="166">
        <f t="shared" si="2719"/>
        <v>0</v>
      </c>
      <c r="AF2958" s="251"/>
      <c r="AG2958" s="251"/>
      <c r="AH2958" s="167">
        <f t="shared" si="2731"/>
        <v>0</v>
      </c>
      <c r="AJ2958" s="252"/>
      <c r="AK2958" s="253"/>
      <c r="AL2958" s="254"/>
      <c r="AM2958" s="253"/>
      <c r="AN2958" s="254"/>
      <c r="AO2958" s="253"/>
      <c r="AP2958" s="254"/>
      <c r="AQ2958" s="253"/>
      <c r="AR2958" s="254"/>
      <c r="AS2958" s="253"/>
      <c r="AT2958" s="254"/>
      <c r="AU2958" s="253"/>
      <c r="AV2958" s="163">
        <f t="shared" si="2721"/>
        <v>0</v>
      </c>
      <c r="AW2958" s="168">
        <f t="shared" si="2722"/>
        <v>0</v>
      </c>
      <c r="AY2958" s="163">
        <f t="shared" si="2723"/>
        <v>0</v>
      </c>
      <c r="AZ2958" s="163">
        <f t="shared" si="2724"/>
        <v>0</v>
      </c>
      <c r="BA2958" s="163">
        <f t="shared" si="2725"/>
        <v>0</v>
      </c>
      <c r="BB2958" s="163">
        <f t="shared" si="2726"/>
        <v>0</v>
      </c>
      <c r="BC2958" s="163">
        <f t="shared" si="2727"/>
        <v>0</v>
      </c>
      <c r="BD2958" s="163">
        <f t="shared" si="2728"/>
        <v>0</v>
      </c>
    </row>
    <row r="2959" spans="2:56" x14ac:dyDescent="0.3">
      <c r="B2959" s="179" t="s">
        <v>130</v>
      </c>
      <c r="C2959" s="83">
        <f>SUM(C2960)</f>
        <v>0</v>
      </c>
      <c r="D2959" s="84">
        <f>SUM(D2960)</f>
        <v>0</v>
      </c>
      <c r="E2959" s="85">
        <f t="shared" si="2714"/>
        <v>0</v>
      </c>
      <c r="F2959" s="83">
        <f>SUM(F2960)</f>
        <v>0</v>
      </c>
      <c r="G2959" s="84">
        <f>SUM(G2960)</f>
        <v>0</v>
      </c>
      <c r="H2959" s="85">
        <f t="shared" si="2715"/>
        <v>0</v>
      </c>
      <c r="I2959" s="83">
        <f>SUM(I2960)</f>
        <v>0</v>
      </c>
      <c r="J2959" s="86">
        <f>SUM(J2960)</f>
        <v>0</v>
      </c>
      <c r="K2959" s="87">
        <f t="shared" si="2716"/>
        <v>0</v>
      </c>
      <c r="L2959" s="83">
        <f>SUM(L2960)</f>
        <v>0</v>
      </c>
      <c r="M2959" s="86">
        <f>SUM(M2960)</f>
        <v>0</v>
      </c>
      <c r="N2959" s="88">
        <f>SUM(N2960)</f>
        <v>0</v>
      </c>
      <c r="O2959" s="83">
        <f>SUM(O2960)</f>
        <v>0</v>
      </c>
      <c r="P2959" s="88">
        <f>SUM(P2960)</f>
        <v>0</v>
      </c>
      <c r="Q2959" s="177">
        <f t="shared" si="2717"/>
        <v>0</v>
      </c>
      <c r="R2959" s="88">
        <f>SUM(R2960)</f>
        <v>0</v>
      </c>
      <c r="S2959" s="88">
        <f>SUM(S2960)</f>
        <v>0</v>
      </c>
      <c r="T2959" s="178">
        <f t="shared" si="2729"/>
        <v>0</v>
      </c>
      <c r="U2959" s="157"/>
      <c r="V2959" s="83">
        <f>SUM(V2960)</f>
        <v>0</v>
      </c>
      <c r="W2959" s="88">
        <f>SUM(W2960)</f>
        <v>0</v>
      </c>
      <c r="X2959" s="177">
        <f t="shared" si="2718"/>
        <v>0</v>
      </c>
      <c r="Y2959" s="88">
        <f>SUM(Y2960)</f>
        <v>0</v>
      </c>
      <c r="Z2959" s="88">
        <f>SUM(Z2960)</f>
        <v>0</v>
      </c>
      <c r="AA2959" s="178">
        <f t="shared" si="2730"/>
        <v>0</v>
      </c>
      <c r="AB2959" s="157"/>
      <c r="AC2959" s="83">
        <f>SUM(AC2960)</f>
        <v>0</v>
      </c>
      <c r="AD2959" s="88">
        <f>SUM(AD2960)</f>
        <v>0</v>
      </c>
      <c r="AE2959" s="177">
        <f t="shared" si="2719"/>
        <v>0</v>
      </c>
      <c r="AF2959" s="88">
        <f>SUM(AF2960)</f>
        <v>0</v>
      </c>
      <c r="AG2959" s="88">
        <f>SUM(AG2960)</f>
        <v>0</v>
      </c>
      <c r="AH2959" s="178">
        <f t="shared" si="2731"/>
        <v>0</v>
      </c>
      <c r="AJ2959" s="84">
        <f t="shared" ref="AJ2959:AU2959" si="2738">SUM(AJ2960)</f>
        <v>0</v>
      </c>
      <c r="AK2959" s="86">
        <f t="shared" si="2738"/>
        <v>0</v>
      </c>
      <c r="AL2959" s="88">
        <f t="shared" si="2738"/>
        <v>0</v>
      </c>
      <c r="AM2959" s="86">
        <f t="shared" si="2738"/>
        <v>0</v>
      </c>
      <c r="AN2959" s="88">
        <f t="shared" si="2738"/>
        <v>0</v>
      </c>
      <c r="AO2959" s="86">
        <f t="shared" si="2738"/>
        <v>0</v>
      </c>
      <c r="AP2959" s="88">
        <f t="shared" si="2738"/>
        <v>0</v>
      </c>
      <c r="AQ2959" s="86">
        <f t="shared" si="2738"/>
        <v>0</v>
      </c>
      <c r="AR2959" s="88">
        <f t="shared" si="2738"/>
        <v>0</v>
      </c>
      <c r="AS2959" s="86">
        <f t="shared" si="2738"/>
        <v>0</v>
      </c>
      <c r="AT2959" s="88">
        <f t="shared" si="2738"/>
        <v>0</v>
      </c>
      <c r="AU2959" s="86">
        <f t="shared" si="2738"/>
        <v>0</v>
      </c>
      <c r="AV2959" s="86">
        <f t="shared" si="2721"/>
        <v>0</v>
      </c>
      <c r="AW2959" s="93">
        <f t="shared" si="2722"/>
        <v>0</v>
      </c>
      <c r="AY2959" s="86">
        <f t="shared" si="2723"/>
        <v>0</v>
      </c>
      <c r="AZ2959" s="86">
        <f t="shared" si="2724"/>
        <v>0</v>
      </c>
      <c r="BA2959" s="86">
        <f t="shared" si="2725"/>
        <v>0</v>
      </c>
      <c r="BB2959" s="86">
        <f t="shared" si="2726"/>
        <v>0</v>
      </c>
      <c r="BC2959" s="86">
        <f t="shared" si="2727"/>
        <v>0</v>
      </c>
      <c r="BD2959" s="86">
        <f t="shared" si="2728"/>
        <v>0</v>
      </c>
    </row>
    <row r="2960" spans="2:56" x14ac:dyDescent="0.3">
      <c r="B2960" s="169" t="s">
        <v>105</v>
      </c>
      <c r="C2960" s="248"/>
      <c r="D2960" s="249"/>
      <c r="E2960" s="172">
        <f t="shared" si="2714"/>
        <v>0</v>
      </c>
      <c r="F2960" s="248"/>
      <c r="G2960" s="249"/>
      <c r="H2960" s="172">
        <f t="shared" si="2715"/>
        <v>0</v>
      </c>
      <c r="I2960" s="248"/>
      <c r="J2960" s="250"/>
      <c r="K2960" s="174">
        <f t="shared" si="2716"/>
        <v>0</v>
      </c>
      <c r="L2960" s="248"/>
      <c r="M2960" s="250"/>
      <c r="N2960" s="251"/>
      <c r="O2960" s="248"/>
      <c r="P2960" s="251"/>
      <c r="Q2960" s="166">
        <f t="shared" si="2717"/>
        <v>0</v>
      </c>
      <c r="R2960" s="251"/>
      <c r="S2960" s="251"/>
      <c r="T2960" s="167">
        <f t="shared" si="2729"/>
        <v>0</v>
      </c>
      <c r="U2960" s="157"/>
      <c r="V2960" s="248"/>
      <c r="W2960" s="251"/>
      <c r="X2960" s="166">
        <f t="shared" si="2718"/>
        <v>0</v>
      </c>
      <c r="Y2960" s="251"/>
      <c r="Z2960" s="251"/>
      <c r="AA2960" s="167">
        <f t="shared" si="2730"/>
        <v>0</v>
      </c>
      <c r="AB2960" s="157"/>
      <c r="AC2960" s="248"/>
      <c r="AD2960" s="251"/>
      <c r="AE2960" s="166">
        <f t="shared" si="2719"/>
        <v>0</v>
      </c>
      <c r="AF2960" s="251"/>
      <c r="AG2960" s="251"/>
      <c r="AH2960" s="167">
        <f t="shared" si="2731"/>
        <v>0</v>
      </c>
      <c r="AJ2960" s="252"/>
      <c r="AK2960" s="253"/>
      <c r="AL2960" s="254"/>
      <c r="AM2960" s="253"/>
      <c r="AN2960" s="254"/>
      <c r="AO2960" s="253"/>
      <c r="AP2960" s="254"/>
      <c r="AQ2960" s="253"/>
      <c r="AR2960" s="254"/>
      <c r="AS2960" s="253"/>
      <c r="AT2960" s="254"/>
      <c r="AU2960" s="253"/>
      <c r="AV2960" s="163">
        <f t="shared" si="2721"/>
        <v>0</v>
      </c>
      <c r="AW2960" s="168">
        <f t="shared" si="2722"/>
        <v>0</v>
      </c>
      <c r="AY2960" s="163">
        <f t="shared" si="2723"/>
        <v>0</v>
      </c>
      <c r="AZ2960" s="163">
        <f t="shared" si="2724"/>
        <v>0</v>
      </c>
      <c r="BA2960" s="163">
        <f t="shared" si="2725"/>
        <v>0</v>
      </c>
      <c r="BB2960" s="163">
        <f t="shared" si="2726"/>
        <v>0</v>
      </c>
      <c r="BC2960" s="163">
        <f t="shared" si="2727"/>
        <v>0</v>
      </c>
      <c r="BD2960" s="163">
        <f t="shared" si="2728"/>
        <v>0</v>
      </c>
    </row>
    <row r="2961" spans="2:56" x14ac:dyDescent="0.3">
      <c r="B2961" s="179" t="s">
        <v>131</v>
      </c>
      <c r="C2961" s="83">
        <f>SUM(C2962)</f>
        <v>0</v>
      </c>
      <c r="D2961" s="84">
        <f>SUM(D2962)</f>
        <v>0</v>
      </c>
      <c r="E2961" s="85">
        <f t="shared" si="2714"/>
        <v>0</v>
      </c>
      <c r="F2961" s="83">
        <f>SUM(F2962)</f>
        <v>0</v>
      </c>
      <c r="G2961" s="84">
        <f>SUM(G2962)</f>
        <v>0</v>
      </c>
      <c r="H2961" s="85">
        <f t="shared" si="2715"/>
        <v>0</v>
      </c>
      <c r="I2961" s="83">
        <f>SUM(I2962)</f>
        <v>0</v>
      </c>
      <c r="J2961" s="86">
        <f>SUM(J2962)</f>
        <v>0</v>
      </c>
      <c r="K2961" s="87">
        <f t="shared" si="2716"/>
        <v>0</v>
      </c>
      <c r="L2961" s="83">
        <f>SUM(L2962)</f>
        <v>0</v>
      </c>
      <c r="M2961" s="86">
        <f>SUM(M2962)</f>
        <v>0</v>
      </c>
      <c r="N2961" s="88">
        <f>SUM(N2962)</f>
        <v>0</v>
      </c>
      <c r="O2961" s="83">
        <f>SUM(O2962)</f>
        <v>0</v>
      </c>
      <c r="P2961" s="88">
        <f>SUM(P2962)</f>
        <v>0</v>
      </c>
      <c r="Q2961" s="177">
        <f t="shared" si="2717"/>
        <v>0</v>
      </c>
      <c r="R2961" s="88">
        <f>SUM(R2962)</f>
        <v>0</v>
      </c>
      <c r="S2961" s="88">
        <f>SUM(S2962)</f>
        <v>0</v>
      </c>
      <c r="T2961" s="178">
        <f t="shared" si="2729"/>
        <v>0</v>
      </c>
      <c r="U2961" s="157"/>
      <c r="V2961" s="83">
        <f>SUM(V2962)</f>
        <v>0</v>
      </c>
      <c r="W2961" s="88">
        <f>SUM(W2962)</f>
        <v>0</v>
      </c>
      <c r="X2961" s="177">
        <f t="shared" si="2718"/>
        <v>0</v>
      </c>
      <c r="Y2961" s="88">
        <f>SUM(Y2962)</f>
        <v>0</v>
      </c>
      <c r="Z2961" s="88">
        <f>SUM(Z2962)</f>
        <v>0</v>
      </c>
      <c r="AA2961" s="178">
        <f t="shared" si="2730"/>
        <v>0</v>
      </c>
      <c r="AB2961" s="157"/>
      <c r="AC2961" s="83">
        <f>SUM(AC2962)</f>
        <v>0</v>
      </c>
      <c r="AD2961" s="88">
        <f>SUM(AD2962)</f>
        <v>0</v>
      </c>
      <c r="AE2961" s="177">
        <f t="shared" si="2719"/>
        <v>0</v>
      </c>
      <c r="AF2961" s="88">
        <f>SUM(AF2962)</f>
        <v>0</v>
      </c>
      <c r="AG2961" s="88">
        <f>SUM(AG2962)</f>
        <v>0</v>
      </c>
      <c r="AH2961" s="178">
        <f t="shared" si="2731"/>
        <v>0</v>
      </c>
      <c r="AJ2961" s="84">
        <f t="shared" ref="AJ2961:AU2961" si="2739">SUM(AJ2962)</f>
        <v>0</v>
      </c>
      <c r="AK2961" s="86">
        <f t="shared" si="2739"/>
        <v>0</v>
      </c>
      <c r="AL2961" s="88">
        <f t="shared" si="2739"/>
        <v>0</v>
      </c>
      <c r="AM2961" s="86">
        <f t="shared" si="2739"/>
        <v>0</v>
      </c>
      <c r="AN2961" s="88">
        <f t="shared" si="2739"/>
        <v>0</v>
      </c>
      <c r="AO2961" s="86">
        <f t="shared" si="2739"/>
        <v>0</v>
      </c>
      <c r="AP2961" s="88">
        <f t="shared" si="2739"/>
        <v>0</v>
      </c>
      <c r="AQ2961" s="86">
        <f t="shared" si="2739"/>
        <v>0</v>
      </c>
      <c r="AR2961" s="88">
        <f t="shared" si="2739"/>
        <v>0</v>
      </c>
      <c r="AS2961" s="86">
        <f t="shared" si="2739"/>
        <v>0</v>
      </c>
      <c r="AT2961" s="88">
        <f t="shared" si="2739"/>
        <v>0</v>
      </c>
      <c r="AU2961" s="86">
        <f t="shared" si="2739"/>
        <v>0</v>
      </c>
      <c r="AV2961" s="86">
        <f t="shared" si="2721"/>
        <v>0</v>
      </c>
      <c r="AW2961" s="93">
        <f t="shared" si="2722"/>
        <v>0</v>
      </c>
      <c r="AY2961" s="86">
        <f t="shared" si="2723"/>
        <v>0</v>
      </c>
      <c r="AZ2961" s="86">
        <f t="shared" si="2724"/>
        <v>0</v>
      </c>
      <c r="BA2961" s="86">
        <f t="shared" si="2725"/>
        <v>0</v>
      </c>
      <c r="BB2961" s="86">
        <f t="shared" si="2726"/>
        <v>0</v>
      </c>
      <c r="BC2961" s="86">
        <f t="shared" si="2727"/>
        <v>0</v>
      </c>
      <c r="BD2961" s="86">
        <f t="shared" si="2728"/>
        <v>0</v>
      </c>
    </row>
    <row r="2962" spans="2:56" x14ac:dyDescent="0.3">
      <c r="B2962" s="169" t="s">
        <v>105</v>
      </c>
      <c r="C2962" s="248"/>
      <c r="D2962" s="249"/>
      <c r="E2962" s="172">
        <f t="shared" si="2714"/>
        <v>0</v>
      </c>
      <c r="F2962" s="248"/>
      <c r="G2962" s="249"/>
      <c r="H2962" s="172">
        <f t="shared" si="2715"/>
        <v>0</v>
      </c>
      <c r="I2962" s="248"/>
      <c r="J2962" s="250"/>
      <c r="K2962" s="174">
        <f t="shared" si="2716"/>
        <v>0</v>
      </c>
      <c r="L2962" s="248"/>
      <c r="M2962" s="250"/>
      <c r="N2962" s="251"/>
      <c r="O2962" s="248"/>
      <c r="P2962" s="251"/>
      <c r="Q2962" s="166">
        <f t="shared" si="2717"/>
        <v>0</v>
      </c>
      <c r="R2962" s="251"/>
      <c r="S2962" s="251"/>
      <c r="T2962" s="167">
        <f t="shared" si="2729"/>
        <v>0</v>
      </c>
      <c r="U2962" s="157"/>
      <c r="V2962" s="248"/>
      <c r="W2962" s="251"/>
      <c r="X2962" s="166">
        <f t="shared" si="2718"/>
        <v>0</v>
      </c>
      <c r="Y2962" s="251"/>
      <c r="Z2962" s="251"/>
      <c r="AA2962" s="167">
        <f t="shared" si="2730"/>
        <v>0</v>
      </c>
      <c r="AB2962" s="157"/>
      <c r="AC2962" s="248"/>
      <c r="AD2962" s="251"/>
      <c r="AE2962" s="166">
        <f t="shared" si="2719"/>
        <v>0</v>
      </c>
      <c r="AF2962" s="251"/>
      <c r="AG2962" s="251"/>
      <c r="AH2962" s="167">
        <f t="shared" si="2731"/>
        <v>0</v>
      </c>
      <c r="AJ2962" s="252"/>
      <c r="AK2962" s="253"/>
      <c r="AL2962" s="254"/>
      <c r="AM2962" s="253"/>
      <c r="AN2962" s="254"/>
      <c r="AO2962" s="253"/>
      <c r="AP2962" s="254"/>
      <c r="AQ2962" s="253"/>
      <c r="AR2962" s="254"/>
      <c r="AS2962" s="253"/>
      <c r="AT2962" s="254"/>
      <c r="AU2962" s="253"/>
      <c r="AV2962" s="163">
        <f t="shared" si="2721"/>
        <v>0</v>
      </c>
      <c r="AW2962" s="168">
        <f t="shared" si="2722"/>
        <v>0</v>
      </c>
      <c r="AY2962" s="163">
        <f t="shared" si="2723"/>
        <v>0</v>
      </c>
      <c r="AZ2962" s="163">
        <f t="shared" si="2724"/>
        <v>0</v>
      </c>
      <c r="BA2962" s="163">
        <f t="shared" si="2725"/>
        <v>0</v>
      </c>
      <c r="BB2962" s="163">
        <f t="shared" si="2726"/>
        <v>0</v>
      </c>
      <c r="BC2962" s="163">
        <f t="shared" si="2727"/>
        <v>0</v>
      </c>
      <c r="BD2962" s="163">
        <f t="shared" si="2728"/>
        <v>0</v>
      </c>
    </row>
    <row r="2963" spans="2:56" x14ac:dyDescent="0.3">
      <c r="B2963" s="179" t="s">
        <v>132</v>
      </c>
      <c r="C2963" s="83">
        <f>SUM(C2964)</f>
        <v>0</v>
      </c>
      <c r="D2963" s="84">
        <f>SUM(D2964)</f>
        <v>0</v>
      </c>
      <c r="E2963" s="85">
        <f t="shared" si="2714"/>
        <v>0</v>
      </c>
      <c r="F2963" s="83">
        <f>SUM(F2964)</f>
        <v>0</v>
      </c>
      <c r="G2963" s="84">
        <f>SUM(G2964)</f>
        <v>0</v>
      </c>
      <c r="H2963" s="85">
        <f t="shared" si="2715"/>
        <v>0</v>
      </c>
      <c r="I2963" s="83">
        <f>SUM(I2964)</f>
        <v>0</v>
      </c>
      <c r="J2963" s="86">
        <f>SUM(J2964)</f>
        <v>0</v>
      </c>
      <c r="K2963" s="87">
        <f t="shared" si="2716"/>
        <v>0</v>
      </c>
      <c r="L2963" s="83">
        <f>SUM(L2964)</f>
        <v>0</v>
      </c>
      <c r="M2963" s="86">
        <f>SUM(M2964)</f>
        <v>0</v>
      </c>
      <c r="N2963" s="88">
        <f>SUM(N2964)</f>
        <v>0</v>
      </c>
      <c r="O2963" s="83">
        <f>SUM(O2964)</f>
        <v>0</v>
      </c>
      <c r="P2963" s="88">
        <f>SUM(P2964)</f>
        <v>0</v>
      </c>
      <c r="Q2963" s="177">
        <f t="shared" si="2717"/>
        <v>0</v>
      </c>
      <c r="R2963" s="88">
        <f>SUM(R2964)</f>
        <v>0</v>
      </c>
      <c r="S2963" s="88">
        <f>SUM(S2964)</f>
        <v>0</v>
      </c>
      <c r="T2963" s="178">
        <f t="shared" si="2729"/>
        <v>0</v>
      </c>
      <c r="U2963" s="157"/>
      <c r="V2963" s="83">
        <f>SUM(V2964)</f>
        <v>0</v>
      </c>
      <c r="W2963" s="88">
        <f>SUM(W2964)</f>
        <v>0</v>
      </c>
      <c r="X2963" s="177">
        <f t="shared" si="2718"/>
        <v>0</v>
      </c>
      <c r="Y2963" s="88">
        <f>SUM(Y2964)</f>
        <v>0</v>
      </c>
      <c r="Z2963" s="88">
        <f>SUM(Z2964)</f>
        <v>0</v>
      </c>
      <c r="AA2963" s="178">
        <f t="shared" si="2730"/>
        <v>0</v>
      </c>
      <c r="AB2963" s="157"/>
      <c r="AC2963" s="83">
        <f>SUM(AC2964)</f>
        <v>0</v>
      </c>
      <c r="AD2963" s="88">
        <f>SUM(AD2964)</f>
        <v>0</v>
      </c>
      <c r="AE2963" s="177">
        <f t="shared" si="2719"/>
        <v>0</v>
      </c>
      <c r="AF2963" s="88">
        <f>SUM(AF2964)</f>
        <v>0</v>
      </c>
      <c r="AG2963" s="88">
        <f>SUM(AG2964)</f>
        <v>0</v>
      </c>
      <c r="AH2963" s="178">
        <f t="shared" si="2731"/>
        <v>0</v>
      </c>
      <c r="AJ2963" s="84">
        <f t="shared" ref="AJ2963:AU2963" si="2740">SUM(AJ2964)</f>
        <v>0</v>
      </c>
      <c r="AK2963" s="86">
        <f t="shared" si="2740"/>
        <v>0</v>
      </c>
      <c r="AL2963" s="88">
        <f t="shared" si="2740"/>
        <v>0</v>
      </c>
      <c r="AM2963" s="86">
        <f t="shared" si="2740"/>
        <v>0</v>
      </c>
      <c r="AN2963" s="88">
        <f t="shared" si="2740"/>
        <v>0</v>
      </c>
      <c r="AO2963" s="86">
        <f t="shared" si="2740"/>
        <v>0</v>
      </c>
      <c r="AP2963" s="88">
        <f t="shared" si="2740"/>
        <v>0</v>
      </c>
      <c r="AQ2963" s="86">
        <f t="shared" si="2740"/>
        <v>0</v>
      </c>
      <c r="AR2963" s="88">
        <f t="shared" si="2740"/>
        <v>0</v>
      </c>
      <c r="AS2963" s="86">
        <f t="shared" si="2740"/>
        <v>0</v>
      </c>
      <c r="AT2963" s="88">
        <f t="shared" si="2740"/>
        <v>0</v>
      </c>
      <c r="AU2963" s="86">
        <f t="shared" si="2740"/>
        <v>0</v>
      </c>
      <c r="AV2963" s="86">
        <f t="shared" si="2721"/>
        <v>0</v>
      </c>
      <c r="AW2963" s="93">
        <f t="shared" si="2722"/>
        <v>0</v>
      </c>
      <c r="AY2963" s="86">
        <f t="shared" si="2723"/>
        <v>0</v>
      </c>
      <c r="AZ2963" s="86">
        <f t="shared" si="2724"/>
        <v>0</v>
      </c>
      <c r="BA2963" s="86">
        <f t="shared" si="2725"/>
        <v>0</v>
      </c>
      <c r="BB2963" s="86">
        <f t="shared" si="2726"/>
        <v>0</v>
      </c>
      <c r="BC2963" s="86">
        <f t="shared" si="2727"/>
        <v>0</v>
      </c>
      <c r="BD2963" s="86">
        <f t="shared" si="2728"/>
        <v>0</v>
      </c>
    </row>
    <row r="2964" spans="2:56" x14ac:dyDescent="0.3">
      <c r="B2964" s="169" t="s">
        <v>105</v>
      </c>
      <c r="C2964" s="248"/>
      <c r="D2964" s="249"/>
      <c r="E2964" s="172">
        <f t="shared" si="2714"/>
        <v>0</v>
      </c>
      <c r="F2964" s="248"/>
      <c r="G2964" s="249"/>
      <c r="H2964" s="172">
        <f t="shared" si="2715"/>
        <v>0</v>
      </c>
      <c r="I2964" s="248"/>
      <c r="J2964" s="250"/>
      <c r="K2964" s="174">
        <f t="shared" si="2716"/>
        <v>0</v>
      </c>
      <c r="L2964" s="248"/>
      <c r="M2964" s="250"/>
      <c r="N2964" s="251"/>
      <c r="O2964" s="248"/>
      <c r="P2964" s="251"/>
      <c r="Q2964" s="166">
        <f t="shared" si="2717"/>
        <v>0</v>
      </c>
      <c r="R2964" s="251"/>
      <c r="S2964" s="251"/>
      <c r="T2964" s="167">
        <f t="shared" si="2729"/>
        <v>0</v>
      </c>
      <c r="U2964" s="157"/>
      <c r="V2964" s="248"/>
      <c r="W2964" s="251"/>
      <c r="X2964" s="166">
        <f t="shared" si="2718"/>
        <v>0</v>
      </c>
      <c r="Y2964" s="251"/>
      <c r="Z2964" s="251"/>
      <c r="AA2964" s="167">
        <f t="shared" si="2730"/>
        <v>0</v>
      </c>
      <c r="AB2964" s="157"/>
      <c r="AC2964" s="248"/>
      <c r="AD2964" s="251"/>
      <c r="AE2964" s="166">
        <f t="shared" si="2719"/>
        <v>0</v>
      </c>
      <c r="AF2964" s="251"/>
      <c r="AG2964" s="251"/>
      <c r="AH2964" s="167">
        <f t="shared" si="2731"/>
        <v>0</v>
      </c>
      <c r="AJ2964" s="252"/>
      <c r="AK2964" s="253"/>
      <c r="AL2964" s="254"/>
      <c r="AM2964" s="253"/>
      <c r="AN2964" s="254"/>
      <c r="AO2964" s="253"/>
      <c r="AP2964" s="254"/>
      <c r="AQ2964" s="253"/>
      <c r="AR2964" s="254"/>
      <c r="AS2964" s="253"/>
      <c r="AT2964" s="254"/>
      <c r="AU2964" s="253"/>
      <c r="AV2964" s="163">
        <f t="shared" si="2721"/>
        <v>0</v>
      </c>
      <c r="AW2964" s="168">
        <f t="shared" si="2722"/>
        <v>0</v>
      </c>
      <c r="AY2964" s="163">
        <f t="shared" si="2723"/>
        <v>0</v>
      </c>
      <c r="AZ2964" s="163">
        <f t="shared" si="2724"/>
        <v>0</v>
      </c>
      <c r="BA2964" s="163">
        <f t="shared" si="2725"/>
        <v>0</v>
      </c>
      <c r="BB2964" s="163">
        <f t="shared" si="2726"/>
        <v>0</v>
      </c>
      <c r="BC2964" s="163">
        <f t="shared" si="2727"/>
        <v>0</v>
      </c>
      <c r="BD2964" s="163">
        <f t="shared" si="2728"/>
        <v>0</v>
      </c>
    </row>
    <row r="2965" spans="2:56" x14ac:dyDescent="0.3">
      <c r="B2965" s="179" t="s">
        <v>133</v>
      </c>
      <c r="C2965" s="83">
        <f>SUM(C2966)</f>
        <v>0</v>
      </c>
      <c r="D2965" s="84">
        <f>SUM(D2966)</f>
        <v>0</v>
      </c>
      <c r="E2965" s="85">
        <f t="shared" si="2714"/>
        <v>0</v>
      </c>
      <c r="F2965" s="83">
        <f>SUM(F2966)</f>
        <v>0</v>
      </c>
      <c r="G2965" s="84">
        <f>SUM(G2966)</f>
        <v>0</v>
      </c>
      <c r="H2965" s="85">
        <f t="shared" si="2715"/>
        <v>0</v>
      </c>
      <c r="I2965" s="83">
        <f>SUM(I2966)</f>
        <v>0</v>
      </c>
      <c r="J2965" s="86">
        <f>SUM(J2966)</f>
        <v>0</v>
      </c>
      <c r="K2965" s="87">
        <f t="shared" si="2716"/>
        <v>0</v>
      </c>
      <c r="L2965" s="83">
        <f>SUM(L2966)</f>
        <v>0</v>
      </c>
      <c r="M2965" s="86">
        <f>SUM(M2966)</f>
        <v>0</v>
      </c>
      <c r="N2965" s="88">
        <f>SUM(N2966)</f>
        <v>0</v>
      </c>
      <c r="O2965" s="83">
        <f>SUM(O2966)</f>
        <v>0</v>
      </c>
      <c r="P2965" s="88">
        <f>SUM(P2966)</f>
        <v>0</v>
      </c>
      <c r="Q2965" s="177">
        <f t="shared" si="2717"/>
        <v>0</v>
      </c>
      <c r="R2965" s="88">
        <f>SUM(R2966)</f>
        <v>0</v>
      </c>
      <c r="S2965" s="88">
        <f>SUM(S2966)</f>
        <v>0</v>
      </c>
      <c r="T2965" s="178">
        <f t="shared" si="2729"/>
        <v>0</v>
      </c>
      <c r="U2965" s="157"/>
      <c r="V2965" s="83">
        <f>SUM(V2966)</f>
        <v>0</v>
      </c>
      <c r="W2965" s="88">
        <f>SUM(W2966)</f>
        <v>0</v>
      </c>
      <c r="X2965" s="177">
        <f t="shared" si="2718"/>
        <v>0</v>
      </c>
      <c r="Y2965" s="88">
        <f>SUM(Y2966)</f>
        <v>0</v>
      </c>
      <c r="Z2965" s="88">
        <f>SUM(Z2966)</f>
        <v>0</v>
      </c>
      <c r="AA2965" s="178">
        <f t="shared" si="2730"/>
        <v>0</v>
      </c>
      <c r="AB2965" s="157"/>
      <c r="AC2965" s="83">
        <f>SUM(AC2966)</f>
        <v>0</v>
      </c>
      <c r="AD2965" s="88">
        <f>SUM(AD2966)</f>
        <v>0</v>
      </c>
      <c r="AE2965" s="177">
        <f t="shared" si="2719"/>
        <v>0</v>
      </c>
      <c r="AF2965" s="88">
        <f>SUM(AF2966)</f>
        <v>0</v>
      </c>
      <c r="AG2965" s="88">
        <f>SUM(AG2966)</f>
        <v>0</v>
      </c>
      <c r="AH2965" s="178">
        <f t="shared" si="2731"/>
        <v>0</v>
      </c>
      <c r="AJ2965" s="84">
        <f t="shared" ref="AJ2965:AU2965" si="2741">SUM(AJ2966)</f>
        <v>0</v>
      </c>
      <c r="AK2965" s="86">
        <f t="shared" si="2741"/>
        <v>0</v>
      </c>
      <c r="AL2965" s="88">
        <f t="shared" si="2741"/>
        <v>0</v>
      </c>
      <c r="AM2965" s="86">
        <f t="shared" si="2741"/>
        <v>0</v>
      </c>
      <c r="AN2965" s="88">
        <f t="shared" si="2741"/>
        <v>0</v>
      </c>
      <c r="AO2965" s="86">
        <f t="shared" si="2741"/>
        <v>0</v>
      </c>
      <c r="AP2965" s="88">
        <f t="shared" si="2741"/>
        <v>0</v>
      </c>
      <c r="AQ2965" s="86">
        <f t="shared" si="2741"/>
        <v>0</v>
      </c>
      <c r="AR2965" s="88">
        <f t="shared" si="2741"/>
        <v>0</v>
      </c>
      <c r="AS2965" s="86">
        <f t="shared" si="2741"/>
        <v>0</v>
      </c>
      <c r="AT2965" s="88">
        <f t="shared" si="2741"/>
        <v>0</v>
      </c>
      <c r="AU2965" s="86">
        <f t="shared" si="2741"/>
        <v>0</v>
      </c>
      <c r="AV2965" s="86">
        <f t="shared" si="2721"/>
        <v>0</v>
      </c>
      <c r="AW2965" s="93">
        <f t="shared" si="2722"/>
        <v>0</v>
      </c>
      <c r="AY2965" s="86">
        <f t="shared" si="2723"/>
        <v>0</v>
      </c>
      <c r="AZ2965" s="86">
        <f t="shared" si="2724"/>
        <v>0</v>
      </c>
      <c r="BA2965" s="86">
        <f t="shared" si="2725"/>
        <v>0</v>
      </c>
      <c r="BB2965" s="86">
        <f t="shared" si="2726"/>
        <v>0</v>
      </c>
      <c r="BC2965" s="86">
        <f t="shared" si="2727"/>
        <v>0</v>
      </c>
      <c r="BD2965" s="86">
        <f t="shared" si="2728"/>
        <v>0</v>
      </c>
    </row>
    <row r="2966" spans="2:56" x14ac:dyDescent="0.3">
      <c r="B2966" s="169" t="s">
        <v>105</v>
      </c>
      <c r="C2966" s="248"/>
      <c r="D2966" s="249"/>
      <c r="E2966" s="172">
        <f t="shared" si="2714"/>
        <v>0</v>
      </c>
      <c r="F2966" s="248"/>
      <c r="G2966" s="249"/>
      <c r="H2966" s="172">
        <f t="shared" si="2715"/>
        <v>0</v>
      </c>
      <c r="I2966" s="248"/>
      <c r="J2966" s="250"/>
      <c r="K2966" s="174">
        <f t="shared" si="2716"/>
        <v>0</v>
      </c>
      <c r="L2966" s="248"/>
      <c r="M2966" s="250"/>
      <c r="N2966" s="251"/>
      <c r="O2966" s="248"/>
      <c r="P2966" s="251"/>
      <c r="Q2966" s="166">
        <f t="shared" si="2717"/>
        <v>0</v>
      </c>
      <c r="R2966" s="251"/>
      <c r="S2966" s="251"/>
      <c r="T2966" s="167">
        <f t="shared" si="2729"/>
        <v>0</v>
      </c>
      <c r="U2966" s="157"/>
      <c r="V2966" s="248"/>
      <c r="W2966" s="251"/>
      <c r="X2966" s="166">
        <f t="shared" si="2718"/>
        <v>0</v>
      </c>
      <c r="Y2966" s="251"/>
      <c r="Z2966" s="251"/>
      <c r="AA2966" s="167">
        <f t="shared" si="2730"/>
        <v>0</v>
      </c>
      <c r="AB2966" s="157"/>
      <c r="AC2966" s="248"/>
      <c r="AD2966" s="251"/>
      <c r="AE2966" s="166">
        <f t="shared" si="2719"/>
        <v>0</v>
      </c>
      <c r="AF2966" s="251"/>
      <c r="AG2966" s="251"/>
      <c r="AH2966" s="167">
        <f t="shared" si="2731"/>
        <v>0</v>
      </c>
      <c r="AJ2966" s="252"/>
      <c r="AK2966" s="253"/>
      <c r="AL2966" s="254"/>
      <c r="AM2966" s="253"/>
      <c r="AN2966" s="254"/>
      <c r="AO2966" s="253"/>
      <c r="AP2966" s="254"/>
      <c r="AQ2966" s="253"/>
      <c r="AR2966" s="254"/>
      <c r="AS2966" s="253"/>
      <c r="AT2966" s="254"/>
      <c r="AU2966" s="253"/>
      <c r="AV2966" s="163">
        <f t="shared" si="2721"/>
        <v>0</v>
      </c>
      <c r="AW2966" s="168">
        <f t="shared" si="2722"/>
        <v>0</v>
      </c>
      <c r="AY2966" s="163">
        <f t="shared" si="2723"/>
        <v>0</v>
      </c>
      <c r="AZ2966" s="163">
        <f t="shared" si="2724"/>
        <v>0</v>
      </c>
      <c r="BA2966" s="163">
        <f t="shared" si="2725"/>
        <v>0</v>
      </c>
      <c r="BB2966" s="163">
        <f t="shared" si="2726"/>
        <v>0</v>
      </c>
      <c r="BC2966" s="163">
        <f t="shared" si="2727"/>
        <v>0</v>
      </c>
      <c r="BD2966" s="163">
        <f t="shared" si="2728"/>
        <v>0</v>
      </c>
    </row>
    <row r="2967" spans="2:56" x14ac:dyDescent="0.3">
      <c r="B2967" s="179" t="s">
        <v>134</v>
      </c>
      <c r="C2967" s="83">
        <f>SUM(C2968)</f>
        <v>0</v>
      </c>
      <c r="D2967" s="84">
        <f>SUM(D2968)</f>
        <v>0</v>
      </c>
      <c r="E2967" s="85">
        <f t="shared" si="2714"/>
        <v>0</v>
      </c>
      <c r="F2967" s="83">
        <f>SUM(F2968)</f>
        <v>0</v>
      </c>
      <c r="G2967" s="84">
        <f>SUM(G2968)</f>
        <v>0</v>
      </c>
      <c r="H2967" s="85">
        <f t="shared" si="2715"/>
        <v>0</v>
      </c>
      <c r="I2967" s="83">
        <f>SUM(I2968)</f>
        <v>0</v>
      </c>
      <c r="J2967" s="86">
        <f>SUM(J2968)</f>
        <v>0</v>
      </c>
      <c r="K2967" s="87">
        <f t="shared" si="2716"/>
        <v>0</v>
      </c>
      <c r="L2967" s="83">
        <f>SUM(L2968)</f>
        <v>0</v>
      </c>
      <c r="M2967" s="86">
        <f>SUM(M2968)</f>
        <v>0</v>
      </c>
      <c r="N2967" s="88">
        <f>SUM(N2968)</f>
        <v>0</v>
      </c>
      <c r="O2967" s="83">
        <f>SUM(O2968)</f>
        <v>0</v>
      </c>
      <c r="P2967" s="88">
        <f>SUM(P2968)</f>
        <v>0</v>
      </c>
      <c r="Q2967" s="177">
        <f t="shared" si="2717"/>
        <v>0</v>
      </c>
      <c r="R2967" s="88">
        <f>SUM(R2968)</f>
        <v>0</v>
      </c>
      <c r="S2967" s="88">
        <f>SUM(S2968)</f>
        <v>0</v>
      </c>
      <c r="T2967" s="178">
        <f t="shared" si="2729"/>
        <v>0</v>
      </c>
      <c r="U2967" s="157"/>
      <c r="V2967" s="83">
        <f>SUM(V2968)</f>
        <v>0</v>
      </c>
      <c r="W2967" s="88">
        <f>SUM(W2968)</f>
        <v>0</v>
      </c>
      <c r="X2967" s="177">
        <f t="shared" si="2718"/>
        <v>0</v>
      </c>
      <c r="Y2967" s="88">
        <f>SUM(Y2968)</f>
        <v>0</v>
      </c>
      <c r="Z2967" s="88">
        <f>SUM(Z2968)</f>
        <v>0</v>
      </c>
      <c r="AA2967" s="178">
        <f t="shared" si="2730"/>
        <v>0</v>
      </c>
      <c r="AB2967" s="157"/>
      <c r="AC2967" s="83">
        <f>SUM(AC2968)</f>
        <v>0</v>
      </c>
      <c r="AD2967" s="88">
        <f>SUM(AD2968)</f>
        <v>0</v>
      </c>
      <c r="AE2967" s="177">
        <f t="shared" si="2719"/>
        <v>0</v>
      </c>
      <c r="AF2967" s="88">
        <f>SUM(AF2968)</f>
        <v>0</v>
      </c>
      <c r="AG2967" s="88">
        <f>SUM(AG2968)</f>
        <v>0</v>
      </c>
      <c r="AH2967" s="178">
        <f t="shared" si="2731"/>
        <v>0</v>
      </c>
      <c r="AJ2967" s="84">
        <f t="shared" ref="AJ2967:AU2967" si="2742">SUM(AJ2968)</f>
        <v>0</v>
      </c>
      <c r="AK2967" s="86">
        <f t="shared" si="2742"/>
        <v>0</v>
      </c>
      <c r="AL2967" s="88">
        <f t="shared" si="2742"/>
        <v>0</v>
      </c>
      <c r="AM2967" s="86">
        <f t="shared" si="2742"/>
        <v>0</v>
      </c>
      <c r="AN2967" s="88">
        <f t="shared" si="2742"/>
        <v>0</v>
      </c>
      <c r="AO2967" s="86">
        <f t="shared" si="2742"/>
        <v>0</v>
      </c>
      <c r="AP2967" s="88">
        <f t="shared" si="2742"/>
        <v>0</v>
      </c>
      <c r="AQ2967" s="86">
        <f t="shared" si="2742"/>
        <v>0</v>
      </c>
      <c r="AR2967" s="88">
        <f t="shared" si="2742"/>
        <v>0</v>
      </c>
      <c r="AS2967" s="86">
        <f t="shared" si="2742"/>
        <v>0</v>
      </c>
      <c r="AT2967" s="88">
        <f t="shared" si="2742"/>
        <v>0</v>
      </c>
      <c r="AU2967" s="86">
        <f t="shared" si="2742"/>
        <v>0</v>
      </c>
      <c r="AV2967" s="86">
        <f t="shared" si="2721"/>
        <v>0</v>
      </c>
      <c r="AW2967" s="93">
        <f t="shared" si="2722"/>
        <v>0</v>
      </c>
      <c r="AY2967" s="86">
        <f t="shared" si="2723"/>
        <v>0</v>
      </c>
      <c r="AZ2967" s="86">
        <f t="shared" si="2724"/>
        <v>0</v>
      </c>
      <c r="BA2967" s="86">
        <f t="shared" si="2725"/>
        <v>0</v>
      </c>
      <c r="BB2967" s="86">
        <f t="shared" si="2726"/>
        <v>0</v>
      </c>
      <c r="BC2967" s="86">
        <f t="shared" si="2727"/>
        <v>0</v>
      </c>
      <c r="BD2967" s="86">
        <f t="shared" si="2728"/>
        <v>0</v>
      </c>
    </row>
    <row r="2968" spans="2:56" x14ac:dyDescent="0.3">
      <c r="B2968" s="169" t="s">
        <v>135</v>
      </c>
      <c r="C2968" s="248"/>
      <c r="D2968" s="249"/>
      <c r="E2968" s="172">
        <f t="shared" si="2714"/>
        <v>0</v>
      </c>
      <c r="F2968" s="248"/>
      <c r="G2968" s="249"/>
      <c r="H2968" s="172">
        <f t="shared" si="2715"/>
        <v>0</v>
      </c>
      <c r="I2968" s="248"/>
      <c r="J2968" s="250"/>
      <c r="K2968" s="174">
        <f t="shared" si="2716"/>
        <v>0</v>
      </c>
      <c r="L2968" s="248"/>
      <c r="M2968" s="250"/>
      <c r="N2968" s="251"/>
      <c r="O2968" s="248"/>
      <c r="P2968" s="251"/>
      <c r="Q2968" s="166">
        <f t="shared" si="2717"/>
        <v>0</v>
      </c>
      <c r="R2968" s="251"/>
      <c r="S2968" s="251"/>
      <c r="T2968" s="167">
        <f t="shared" si="2729"/>
        <v>0</v>
      </c>
      <c r="U2968" s="157"/>
      <c r="V2968" s="248"/>
      <c r="W2968" s="251"/>
      <c r="X2968" s="166">
        <f t="shared" si="2718"/>
        <v>0</v>
      </c>
      <c r="Y2968" s="251"/>
      <c r="Z2968" s="251"/>
      <c r="AA2968" s="167">
        <f t="shared" si="2730"/>
        <v>0</v>
      </c>
      <c r="AB2968" s="157"/>
      <c r="AC2968" s="248"/>
      <c r="AD2968" s="251"/>
      <c r="AE2968" s="166">
        <f t="shared" si="2719"/>
        <v>0</v>
      </c>
      <c r="AF2968" s="251"/>
      <c r="AG2968" s="251"/>
      <c r="AH2968" s="167">
        <f t="shared" si="2731"/>
        <v>0</v>
      </c>
      <c r="AJ2968" s="252"/>
      <c r="AK2968" s="253"/>
      <c r="AL2968" s="254"/>
      <c r="AM2968" s="253"/>
      <c r="AN2968" s="254"/>
      <c r="AO2968" s="253"/>
      <c r="AP2968" s="254"/>
      <c r="AQ2968" s="253"/>
      <c r="AR2968" s="254"/>
      <c r="AS2968" s="253"/>
      <c r="AT2968" s="254"/>
      <c r="AU2968" s="253"/>
      <c r="AV2968" s="163">
        <f t="shared" si="2721"/>
        <v>0</v>
      </c>
      <c r="AW2968" s="168">
        <f t="shared" si="2722"/>
        <v>0</v>
      </c>
      <c r="AY2968" s="163">
        <f t="shared" si="2723"/>
        <v>0</v>
      </c>
      <c r="AZ2968" s="163">
        <f t="shared" si="2724"/>
        <v>0</v>
      </c>
      <c r="BA2968" s="163">
        <f t="shared" si="2725"/>
        <v>0</v>
      </c>
      <c r="BB2968" s="163">
        <f t="shared" si="2726"/>
        <v>0</v>
      </c>
      <c r="BC2968" s="163">
        <f t="shared" si="2727"/>
        <v>0</v>
      </c>
      <c r="BD2968" s="163">
        <f t="shared" si="2728"/>
        <v>0</v>
      </c>
    </row>
    <row r="2969" spans="2:56" x14ac:dyDescent="0.3">
      <c r="B2969" s="179" t="s">
        <v>136</v>
      </c>
      <c r="C2969" s="83">
        <f>SUM(C2970)</f>
        <v>0</v>
      </c>
      <c r="D2969" s="84">
        <f>SUM(D2970)</f>
        <v>0</v>
      </c>
      <c r="E2969" s="85">
        <f t="shared" si="2714"/>
        <v>0</v>
      </c>
      <c r="F2969" s="83">
        <f>SUM(F2970)</f>
        <v>0</v>
      </c>
      <c r="G2969" s="84">
        <f>SUM(G2970)</f>
        <v>0</v>
      </c>
      <c r="H2969" s="85">
        <f t="shared" si="2715"/>
        <v>0</v>
      </c>
      <c r="I2969" s="83">
        <f>SUM(I2970)</f>
        <v>0</v>
      </c>
      <c r="J2969" s="86">
        <f>SUM(J2970)</f>
        <v>0</v>
      </c>
      <c r="K2969" s="87">
        <f t="shared" si="2716"/>
        <v>0</v>
      </c>
      <c r="L2969" s="83">
        <f>SUM(L2970)</f>
        <v>0</v>
      </c>
      <c r="M2969" s="86">
        <f>SUM(M2970)</f>
        <v>0</v>
      </c>
      <c r="N2969" s="88">
        <f>SUM(N2970)</f>
        <v>0</v>
      </c>
      <c r="O2969" s="83">
        <f>SUM(O2970)</f>
        <v>0</v>
      </c>
      <c r="P2969" s="88">
        <f>SUM(P2970)</f>
        <v>0</v>
      </c>
      <c r="Q2969" s="177">
        <f t="shared" si="2717"/>
        <v>0</v>
      </c>
      <c r="R2969" s="88">
        <f>SUM(R2970)</f>
        <v>0</v>
      </c>
      <c r="S2969" s="88">
        <f>SUM(S2970)</f>
        <v>0</v>
      </c>
      <c r="T2969" s="178">
        <f t="shared" si="2729"/>
        <v>0</v>
      </c>
      <c r="U2969" s="157"/>
      <c r="V2969" s="83">
        <f>SUM(V2970)</f>
        <v>0</v>
      </c>
      <c r="W2969" s="88">
        <f>SUM(W2970)</f>
        <v>0</v>
      </c>
      <c r="X2969" s="177">
        <f t="shared" si="2718"/>
        <v>0</v>
      </c>
      <c r="Y2969" s="88">
        <f>SUM(Y2970)</f>
        <v>0</v>
      </c>
      <c r="Z2969" s="88">
        <f>SUM(Z2970)</f>
        <v>0</v>
      </c>
      <c r="AA2969" s="178">
        <f t="shared" si="2730"/>
        <v>0</v>
      </c>
      <c r="AB2969" s="157"/>
      <c r="AC2969" s="83">
        <f>SUM(AC2970)</f>
        <v>0</v>
      </c>
      <c r="AD2969" s="88">
        <f>SUM(AD2970)</f>
        <v>0</v>
      </c>
      <c r="AE2969" s="177">
        <f t="shared" si="2719"/>
        <v>0</v>
      </c>
      <c r="AF2969" s="88">
        <f>SUM(AF2970)</f>
        <v>0</v>
      </c>
      <c r="AG2969" s="88">
        <f>SUM(AG2970)</f>
        <v>0</v>
      </c>
      <c r="AH2969" s="178">
        <f t="shared" si="2731"/>
        <v>0</v>
      </c>
      <c r="AJ2969" s="84">
        <f t="shared" ref="AJ2969:AU2969" si="2743">SUM(AJ2970)</f>
        <v>0</v>
      </c>
      <c r="AK2969" s="86">
        <f t="shared" si="2743"/>
        <v>0</v>
      </c>
      <c r="AL2969" s="88">
        <f t="shared" si="2743"/>
        <v>0</v>
      </c>
      <c r="AM2969" s="86">
        <f t="shared" si="2743"/>
        <v>0</v>
      </c>
      <c r="AN2969" s="88">
        <f t="shared" si="2743"/>
        <v>0</v>
      </c>
      <c r="AO2969" s="86">
        <f t="shared" si="2743"/>
        <v>0</v>
      </c>
      <c r="AP2969" s="88">
        <f t="shared" si="2743"/>
        <v>0</v>
      </c>
      <c r="AQ2969" s="86">
        <f t="shared" si="2743"/>
        <v>0</v>
      </c>
      <c r="AR2969" s="88">
        <f t="shared" si="2743"/>
        <v>0</v>
      </c>
      <c r="AS2969" s="86">
        <f t="shared" si="2743"/>
        <v>0</v>
      </c>
      <c r="AT2969" s="88">
        <f t="shared" si="2743"/>
        <v>0</v>
      </c>
      <c r="AU2969" s="86">
        <f t="shared" si="2743"/>
        <v>0</v>
      </c>
      <c r="AV2969" s="86">
        <f t="shared" si="2721"/>
        <v>0</v>
      </c>
      <c r="AW2969" s="93">
        <f t="shared" si="2722"/>
        <v>0</v>
      </c>
      <c r="AY2969" s="86">
        <f t="shared" si="2723"/>
        <v>0</v>
      </c>
      <c r="AZ2969" s="86">
        <f t="shared" si="2724"/>
        <v>0</v>
      </c>
      <c r="BA2969" s="86">
        <f t="shared" si="2725"/>
        <v>0</v>
      </c>
      <c r="BB2969" s="86">
        <f t="shared" si="2726"/>
        <v>0</v>
      </c>
      <c r="BC2969" s="86">
        <f t="shared" si="2727"/>
        <v>0</v>
      </c>
      <c r="BD2969" s="86">
        <f t="shared" si="2728"/>
        <v>0</v>
      </c>
    </row>
    <row r="2970" spans="2:56" x14ac:dyDescent="0.3">
      <c r="B2970" s="169" t="s">
        <v>105</v>
      </c>
      <c r="C2970" s="248"/>
      <c r="D2970" s="249"/>
      <c r="E2970" s="172">
        <f t="shared" si="2714"/>
        <v>0</v>
      </c>
      <c r="F2970" s="248"/>
      <c r="G2970" s="249"/>
      <c r="H2970" s="172">
        <f t="shared" si="2715"/>
        <v>0</v>
      </c>
      <c r="I2970" s="248"/>
      <c r="J2970" s="250"/>
      <c r="K2970" s="174">
        <f t="shared" si="2716"/>
        <v>0</v>
      </c>
      <c r="L2970" s="248"/>
      <c r="M2970" s="250"/>
      <c r="N2970" s="251"/>
      <c r="O2970" s="248"/>
      <c r="P2970" s="251"/>
      <c r="Q2970" s="166">
        <f t="shared" si="2717"/>
        <v>0</v>
      </c>
      <c r="R2970" s="251"/>
      <c r="S2970" s="251"/>
      <c r="T2970" s="167">
        <f t="shared" si="2729"/>
        <v>0</v>
      </c>
      <c r="U2970" s="157"/>
      <c r="V2970" s="248"/>
      <c r="W2970" s="251"/>
      <c r="X2970" s="166">
        <f t="shared" si="2718"/>
        <v>0</v>
      </c>
      <c r="Y2970" s="251"/>
      <c r="Z2970" s="251"/>
      <c r="AA2970" s="167">
        <f t="shared" si="2730"/>
        <v>0</v>
      </c>
      <c r="AB2970" s="157"/>
      <c r="AC2970" s="248"/>
      <c r="AD2970" s="251"/>
      <c r="AE2970" s="166">
        <f t="shared" si="2719"/>
        <v>0</v>
      </c>
      <c r="AF2970" s="251"/>
      <c r="AG2970" s="251"/>
      <c r="AH2970" s="167">
        <f t="shared" si="2731"/>
        <v>0</v>
      </c>
      <c r="AJ2970" s="252"/>
      <c r="AK2970" s="253"/>
      <c r="AL2970" s="254"/>
      <c r="AM2970" s="253"/>
      <c r="AN2970" s="254"/>
      <c r="AO2970" s="253"/>
      <c r="AP2970" s="254"/>
      <c r="AQ2970" s="253"/>
      <c r="AR2970" s="254"/>
      <c r="AS2970" s="253"/>
      <c r="AT2970" s="254"/>
      <c r="AU2970" s="253"/>
      <c r="AV2970" s="163">
        <f t="shared" si="2721"/>
        <v>0</v>
      </c>
      <c r="AW2970" s="168">
        <f t="shared" si="2722"/>
        <v>0</v>
      </c>
      <c r="AY2970" s="163">
        <f t="shared" si="2723"/>
        <v>0</v>
      </c>
      <c r="AZ2970" s="163">
        <f t="shared" si="2724"/>
        <v>0</v>
      </c>
      <c r="BA2970" s="163">
        <f t="shared" si="2725"/>
        <v>0</v>
      </c>
      <c r="BB2970" s="163">
        <f t="shared" si="2726"/>
        <v>0</v>
      </c>
      <c r="BC2970" s="163">
        <f t="shared" si="2727"/>
        <v>0</v>
      </c>
      <c r="BD2970" s="163">
        <f t="shared" si="2728"/>
        <v>0</v>
      </c>
    </row>
    <row r="2971" spans="2:56" x14ac:dyDescent="0.3">
      <c r="B2971" s="179" t="s">
        <v>137</v>
      </c>
      <c r="C2971" s="83">
        <f>SUM(C2972)</f>
        <v>0</v>
      </c>
      <c r="D2971" s="84">
        <f>SUM(D2972)</f>
        <v>0</v>
      </c>
      <c r="E2971" s="85">
        <f t="shared" si="2714"/>
        <v>0</v>
      </c>
      <c r="F2971" s="83">
        <f>SUM(F2972)</f>
        <v>0</v>
      </c>
      <c r="G2971" s="84">
        <f>SUM(G2972)</f>
        <v>0</v>
      </c>
      <c r="H2971" s="85">
        <f t="shared" si="2715"/>
        <v>0</v>
      </c>
      <c r="I2971" s="83">
        <f>SUM(I2972)</f>
        <v>0</v>
      </c>
      <c r="J2971" s="86">
        <f>SUM(J2972)</f>
        <v>0</v>
      </c>
      <c r="K2971" s="87">
        <f t="shared" si="2716"/>
        <v>0</v>
      </c>
      <c r="L2971" s="83">
        <f>SUM(L2972)</f>
        <v>0</v>
      </c>
      <c r="M2971" s="86">
        <f>SUM(M2972)</f>
        <v>0</v>
      </c>
      <c r="N2971" s="88">
        <f>SUM(N2972)</f>
        <v>0</v>
      </c>
      <c r="O2971" s="83">
        <f>SUM(O2972)</f>
        <v>0</v>
      </c>
      <c r="P2971" s="88">
        <f>SUM(P2972)</f>
        <v>0</v>
      </c>
      <c r="Q2971" s="177">
        <f t="shared" si="2717"/>
        <v>0</v>
      </c>
      <c r="R2971" s="88">
        <f>SUM(R2972)</f>
        <v>0</v>
      </c>
      <c r="S2971" s="88">
        <f>SUM(S2972)</f>
        <v>0</v>
      </c>
      <c r="T2971" s="178">
        <f t="shared" si="2729"/>
        <v>0</v>
      </c>
      <c r="U2971" s="157"/>
      <c r="V2971" s="83">
        <f>SUM(V2972)</f>
        <v>0</v>
      </c>
      <c r="W2971" s="88">
        <f>SUM(W2972)</f>
        <v>0</v>
      </c>
      <c r="X2971" s="177">
        <f t="shared" si="2718"/>
        <v>0</v>
      </c>
      <c r="Y2971" s="88">
        <f>SUM(Y2972)</f>
        <v>0</v>
      </c>
      <c r="Z2971" s="88">
        <f>SUM(Z2972)</f>
        <v>0</v>
      </c>
      <c r="AA2971" s="178">
        <f t="shared" si="2730"/>
        <v>0</v>
      </c>
      <c r="AB2971" s="157"/>
      <c r="AC2971" s="83">
        <f>SUM(AC2972)</f>
        <v>0</v>
      </c>
      <c r="AD2971" s="88">
        <f>SUM(AD2972)</f>
        <v>0</v>
      </c>
      <c r="AE2971" s="177">
        <f t="shared" si="2719"/>
        <v>0</v>
      </c>
      <c r="AF2971" s="88">
        <f>SUM(AF2972)</f>
        <v>0</v>
      </c>
      <c r="AG2971" s="88">
        <f>SUM(AG2972)</f>
        <v>0</v>
      </c>
      <c r="AH2971" s="178">
        <f t="shared" si="2731"/>
        <v>0</v>
      </c>
      <c r="AJ2971" s="84">
        <f t="shared" ref="AJ2971:AU2971" si="2744">SUM(AJ2972)</f>
        <v>0</v>
      </c>
      <c r="AK2971" s="86">
        <f t="shared" si="2744"/>
        <v>0</v>
      </c>
      <c r="AL2971" s="88">
        <f t="shared" si="2744"/>
        <v>0</v>
      </c>
      <c r="AM2971" s="86">
        <f t="shared" si="2744"/>
        <v>0</v>
      </c>
      <c r="AN2971" s="88">
        <f t="shared" si="2744"/>
        <v>0</v>
      </c>
      <c r="AO2971" s="86">
        <f t="shared" si="2744"/>
        <v>0</v>
      </c>
      <c r="AP2971" s="88">
        <f t="shared" si="2744"/>
        <v>0</v>
      </c>
      <c r="AQ2971" s="86">
        <f t="shared" si="2744"/>
        <v>0</v>
      </c>
      <c r="AR2971" s="88">
        <f t="shared" si="2744"/>
        <v>0</v>
      </c>
      <c r="AS2971" s="86">
        <f t="shared" si="2744"/>
        <v>0</v>
      </c>
      <c r="AT2971" s="88">
        <f t="shared" si="2744"/>
        <v>0</v>
      </c>
      <c r="AU2971" s="86">
        <f t="shared" si="2744"/>
        <v>0</v>
      </c>
      <c r="AV2971" s="86">
        <f t="shared" si="2721"/>
        <v>0</v>
      </c>
      <c r="AW2971" s="93">
        <f t="shared" si="2722"/>
        <v>0</v>
      </c>
      <c r="AY2971" s="86">
        <f t="shared" si="2723"/>
        <v>0</v>
      </c>
      <c r="AZ2971" s="86">
        <f t="shared" si="2724"/>
        <v>0</v>
      </c>
      <c r="BA2971" s="86">
        <f t="shared" si="2725"/>
        <v>0</v>
      </c>
      <c r="BB2971" s="86">
        <f t="shared" si="2726"/>
        <v>0</v>
      </c>
      <c r="BC2971" s="86">
        <f t="shared" si="2727"/>
        <v>0</v>
      </c>
      <c r="BD2971" s="86">
        <f t="shared" si="2728"/>
        <v>0</v>
      </c>
    </row>
    <row r="2972" spans="2:56" x14ac:dyDescent="0.3">
      <c r="B2972" s="169" t="s">
        <v>105</v>
      </c>
      <c r="C2972" s="248"/>
      <c r="D2972" s="249"/>
      <c r="E2972" s="172">
        <f t="shared" si="2714"/>
        <v>0</v>
      </c>
      <c r="F2972" s="248"/>
      <c r="G2972" s="249"/>
      <c r="H2972" s="172">
        <f t="shared" si="2715"/>
        <v>0</v>
      </c>
      <c r="I2972" s="248"/>
      <c r="J2972" s="250"/>
      <c r="K2972" s="174">
        <f t="shared" si="2716"/>
        <v>0</v>
      </c>
      <c r="L2972" s="248"/>
      <c r="M2972" s="250"/>
      <c r="N2972" s="251"/>
      <c r="O2972" s="248"/>
      <c r="P2972" s="251"/>
      <c r="Q2972" s="166">
        <f t="shared" si="2717"/>
        <v>0</v>
      </c>
      <c r="R2972" s="251"/>
      <c r="S2972" s="251"/>
      <c r="T2972" s="167">
        <f t="shared" si="2729"/>
        <v>0</v>
      </c>
      <c r="U2972" s="157"/>
      <c r="V2972" s="248"/>
      <c r="W2972" s="251"/>
      <c r="X2972" s="166">
        <f t="shared" si="2718"/>
        <v>0</v>
      </c>
      <c r="Y2972" s="251"/>
      <c r="Z2972" s="251"/>
      <c r="AA2972" s="167">
        <f t="shared" si="2730"/>
        <v>0</v>
      </c>
      <c r="AB2972" s="157"/>
      <c r="AC2972" s="248"/>
      <c r="AD2972" s="251"/>
      <c r="AE2972" s="166">
        <f t="shared" si="2719"/>
        <v>0</v>
      </c>
      <c r="AF2972" s="251"/>
      <c r="AG2972" s="251"/>
      <c r="AH2972" s="167">
        <f t="shared" si="2731"/>
        <v>0</v>
      </c>
      <c r="AJ2972" s="252"/>
      <c r="AK2972" s="253"/>
      <c r="AL2972" s="254"/>
      <c r="AM2972" s="253"/>
      <c r="AN2972" s="254"/>
      <c r="AO2972" s="253"/>
      <c r="AP2972" s="254"/>
      <c r="AQ2972" s="253"/>
      <c r="AR2972" s="254"/>
      <c r="AS2972" s="253"/>
      <c r="AT2972" s="254"/>
      <c r="AU2972" s="253"/>
      <c r="AV2972" s="163">
        <f t="shared" si="2721"/>
        <v>0</v>
      </c>
      <c r="AW2972" s="168">
        <f t="shared" si="2722"/>
        <v>0</v>
      </c>
      <c r="AY2972" s="163">
        <f t="shared" si="2723"/>
        <v>0</v>
      </c>
      <c r="AZ2972" s="163">
        <f t="shared" si="2724"/>
        <v>0</v>
      </c>
      <c r="BA2972" s="163">
        <f t="shared" si="2725"/>
        <v>0</v>
      </c>
      <c r="BB2972" s="163">
        <f t="shared" si="2726"/>
        <v>0</v>
      </c>
      <c r="BC2972" s="163">
        <f t="shared" si="2727"/>
        <v>0</v>
      </c>
      <c r="BD2972" s="163">
        <f t="shared" si="2728"/>
        <v>0</v>
      </c>
    </row>
    <row r="2973" spans="2:56" x14ac:dyDescent="0.3">
      <c r="B2973" s="179" t="s">
        <v>138</v>
      </c>
      <c r="C2973" s="83">
        <f>SUM(C2974)</f>
        <v>0</v>
      </c>
      <c r="D2973" s="84">
        <f>SUM(D2974)</f>
        <v>0</v>
      </c>
      <c r="E2973" s="85">
        <f t="shared" si="2714"/>
        <v>0</v>
      </c>
      <c r="F2973" s="83">
        <f>SUM(F2974)</f>
        <v>0</v>
      </c>
      <c r="G2973" s="84">
        <f>SUM(G2974)</f>
        <v>0</v>
      </c>
      <c r="H2973" s="85">
        <f t="shared" si="2715"/>
        <v>0</v>
      </c>
      <c r="I2973" s="83">
        <f>SUM(I2974)</f>
        <v>0</v>
      </c>
      <c r="J2973" s="86">
        <f>SUM(J2974)</f>
        <v>0</v>
      </c>
      <c r="K2973" s="87">
        <f t="shared" si="2716"/>
        <v>0</v>
      </c>
      <c r="L2973" s="83">
        <f>SUM(L2974)</f>
        <v>0</v>
      </c>
      <c r="M2973" s="86">
        <f>SUM(M2974)</f>
        <v>0</v>
      </c>
      <c r="N2973" s="88">
        <f>SUM(N2974)</f>
        <v>0</v>
      </c>
      <c r="O2973" s="83">
        <f>SUM(O2974)</f>
        <v>0</v>
      </c>
      <c r="P2973" s="88">
        <f>SUM(P2974)</f>
        <v>0</v>
      </c>
      <c r="Q2973" s="177">
        <f t="shared" si="2717"/>
        <v>0</v>
      </c>
      <c r="R2973" s="88">
        <f>SUM(R2974)</f>
        <v>0</v>
      </c>
      <c r="S2973" s="88">
        <f>SUM(S2974)</f>
        <v>0</v>
      </c>
      <c r="T2973" s="178">
        <f t="shared" si="2729"/>
        <v>0</v>
      </c>
      <c r="U2973" s="157"/>
      <c r="V2973" s="83">
        <f>SUM(V2974)</f>
        <v>0</v>
      </c>
      <c r="W2973" s="88">
        <f>SUM(W2974)</f>
        <v>0</v>
      </c>
      <c r="X2973" s="177">
        <f t="shared" si="2718"/>
        <v>0</v>
      </c>
      <c r="Y2973" s="88">
        <f>SUM(Y2974)</f>
        <v>0</v>
      </c>
      <c r="Z2973" s="88">
        <f>SUM(Z2974)</f>
        <v>0</v>
      </c>
      <c r="AA2973" s="178">
        <f t="shared" si="2730"/>
        <v>0</v>
      </c>
      <c r="AB2973" s="157"/>
      <c r="AC2973" s="83">
        <f>SUM(AC2974)</f>
        <v>0</v>
      </c>
      <c r="AD2973" s="88">
        <f>SUM(AD2974)</f>
        <v>0</v>
      </c>
      <c r="AE2973" s="177">
        <f t="shared" si="2719"/>
        <v>0</v>
      </c>
      <c r="AF2973" s="88">
        <f>SUM(AF2974)</f>
        <v>0</v>
      </c>
      <c r="AG2973" s="88">
        <f>SUM(AG2974)</f>
        <v>0</v>
      </c>
      <c r="AH2973" s="178">
        <f t="shared" si="2731"/>
        <v>0</v>
      </c>
      <c r="AJ2973" s="84">
        <f t="shared" ref="AJ2973:AU2973" si="2745">SUM(AJ2974)</f>
        <v>0</v>
      </c>
      <c r="AK2973" s="86">
        <f t="shared" si="2745"/>
        <v>0</v>
      </c>
      <c r="AL2973" s="88">
        <f t="shared" si="2745"/>
        <v>0</v>
      </c>
      <c r="AM2973" s="86">
        <f t="shared" si="2745"/>
        <v>0</v>
      </c>
      <c r="AN2973" s="88">
        <f t="shared" si="2745"/>
        <v>0</v>
      </c>
      <c r="AO2973" s="86">
        <f t="shared" si="2745"/>
        <v>0</v>
      </c>
      <c r="AP2973" s="88">
        <f t="shared" si="2745"/>
        <v>0</v>
      </c>
      <c r="AQ2973" s="86">
        <f t="shared" si="2745"/>
        <v>0</v>
      </c>
      <c r="AR2973" s="88">
        <f t="shared" si="2745"/>
        <v>0</v>
      </c>
      <c r="AS2973" s="86">
        <f t="shared" si="2745"/>
        <v>0</v>
      </c>
      <c r="AT2973" s="88">
        <f t="shared" si="2745"/>
        <v>0</v>
      </c>
      <c r="AU2973" s="86">
        <f t="shared" si="2745"/>
        <v>0</v>
      </c>
      <c r="AV2973" s="86">
        <f t="shared" si="2721"/>
        <v>0</v>
      </c>
      <c r="AW2973" s="93">
        <f t="shared" si="2722"/>
        <v>0</v>
      </c>
      <c r="AY2973" s="86">
        <f t="shared" si="2723"/>
        <v>0</v>
      </c>
      <c r="AZ2973" s="86">
        <f t="shared" si="2724"/>
        <v>0</v>
      </c>
      <c r="BA2973" s="86">
        <f t="shared" si="2725"/>
        <v>0</v>
      </c>
      <c r="BB2973" s="86">
        <f t="shared" si="2726"/>
        <v>0</v>
      </c>
      <c r="BC2973" s="86">
        <f t="shared" si="2727"/>
        <v>0</v>
      </c>
      <c r="BD2973" s="86">
        <f t="shared" si="2728"/>
        <v>0</v>
      </c>
    </row>
    <row r="2974" spans="2:56" x14ac:dyDescent="0.3">
      <c r="B2974" s="169" t="s">
        <v>139</v>
      </c>
      <c r="C2974" s="248"/>
      <c r="D2974" s="249"/>
      <c r="E2974" s="172">
        <f t="shared" si="2714"/>
        <v>0</v>
      </c>
      <c r="F2974" s="248"/>
      <c r="G2974" s="249"/>
      <c r="H2974" s="172">
        <f t="shared" si="2715"/>
        <v>0</v>
      </c>
      <c r="I2974" s="248"/>
      <c r="J2974" s="250"/>
      <c r="K2974" s="174">
        <f t="shared" si="2716"/>
        <v>0</v>
      </c>
      <c r="L2974" s="248"/>
      <c r="M2974" s="250"/>
      <c r="N2974" s="251"/>
      <c r="O2974" s="248"/>
      <c r="P2974" s="251"/>
      <c r="Q2974" s="166">
        <f t="shared" si="2717"/>
        <v>0</v>
      </c>
      <c r="R2974" s="251"/>
      <c r="S2974" s="251"/>
      <c r="T2974" s="167">
        <f t="shared" si="2729"/>
        <v>0</v>
      </c>
      <c r="U2974" s="157"/>
      <c r="V2974" s="248"/>
      <c r="W2974" s="251"/>
      <c r="X2974" s="166">
        <f t="shared" si="2718"/>
        <v>0</v>
      </c>
      <c r="Y2974" s="251"/>
      <c r="Z2974" s="251"/>
      <c r="AA2974" s="167">
        <f t="shared" si="2730"/>
        <v>0</v>
      </c>
      <c r="AB2974" s="157"/>
      <c r="AC2974" s="248"/>
      <c r="AD2974" s="251"/>
      <c r="AE2974" s="166">
        <f t="shared" si="2719"/>
        <v>0</v>
      </c>
      <c r="AF2974" s="251"/>
      <c r="AG2974" s="251"/>
      <c r="AH2974" s="167">
        <f t="shared" si="2731"/>
        <v>0</v>
      </c>
      <c r="AJ2974" s="252"/>
      <c r="AK2974" s="253"/>
      <c r="AL2974" s="254"/>
      <c r="AM2974" s="253"/>
      <c r="AN2974" s="254"/>
      <c r="AO2974" s="253"/>
      <c r="AP2974" s="254"/>
      <c r="AQ2974" s="253"/>
      <c r="AR2974" s="254"/>
      <c r="AS2974" s="253"/>
      <c r="AT2974" s="254"/>
      <c r="AU2974" s="253"/>
      <c r="AV2974" s="163">
        <f t="shared" si="2721"/>
        <v>0</v>
      </c>
      <c r="AW2974" s="168">
        <f t="shared" si="2722"/>
        <v>0</v>
      </c>
      <c r="AY2974" s="163">
        <f t="shared" si="2723"/>
        <v>0</v>
      </c>
      <c r="AZ2974" s="163">
        <f t="shared" si="2724"/>
        <v>0</v>
      </c>
      <c r="BA2974" s="163">
        <f t="shared" si="2725"/>
        <v>0</v>
      </c>
      <c r="BB2974" s="163">
        <f t="shared" si="2726"/>
        <v>0</v>
      </c>
      <c r="BC2974" s="163">
        <f t="shared" si="2727"/>
        <v>0</v>
      </c>
      <c r="BD2974" s="163">
        <f t="shared" si="2728"/>
        <v>0</v>
      </c>
    </row>
    <row r="2975" spans="2:56" x14ac:dyDescent="0.3">
      <c r="B2975" s="179" t="s">
        <v>140</v>
      </c>
      <c r="C2975" s="83">
        <f>SUM(C2976:C2984)</f>
        <v>0</v>
      </c>
      <c r="D2975" s="84">
        <f>SUM(D2976:D2984)</f>
        <v>0</v>
      </c>
      <c r="E2975" s="85">
        <f t="shared" si="2714"/>
        <v>0</v>
      </c>
      <c r="F2975" s="83">
        <f>SUM(F2976:F2984)</f>
        <v>0</v>
      </c>
      <c r="G2975" s="84">
        <f>SUM(G2976:G2984)</f>
        <v>0</v>
      </c>
      <c r="H2975" s="85">
        <f t="shared" si="2715"/>
        <v>0</v>
      </c>
      <c r="I2975" s="83">
        <f>SUM(I2976:I2984)</f>
        <v>0</v>
      </c>
      <c r="J2975" s="86">
        <f>SUM(J2976:J2984)</f>
        <v>0</v>
      </c>
      <c r="K2975" s="87">
        <f t="shared" si="2716"/>
        <v>0</v>
      </c>
      <c r="L2975" s="83">
        <f>SUM(L2976:L2984)</f>
        <v>0</v>
      </c>
      <c r="M2975" s="86">
        <f>SUM(M2976:M2984)</f>
        <v>0</v>
      </c>
      <c r="N2975" s="88">
        <f>SUM(N2976:N2984)</f>
        <v>0</v>
      </c>
      <c r="O2975" s="83">
        <f>SUM(O2976:O2984)</f>
        <v>0</v>
      </c>
      <c r="P2975" s="88">
        <f>SUM(P2976:P2984)</f>
        <v>0</v>
      </c>
      <c r="Q2975" s="177">
        <f t="shared" si="2717"/>
        <v>0</v>
      </c>
      <c r="R2975" s="88">
        <f>SUM(R2976:R2984)</f>
        <v>0</v>
      </c>
      <c r="S2975" s="88">
        <f>SUM(S2976:S2984)</f>
        <v>0</v>
      </c>
      <c r="T2975" s="178">
        <f t="shared" si="2729"/>
        <v>0</v>
      </c>
      <c r="U2975" s="157"/>
      <c r="V2975" s="83">
        <f>SUM(V2976:V2984)</f>
        <v>0</v>
      </c>
      <c r="W2975" s="88">
        <f>SUM(W2976:W2984)</f>
        <v>0</v>
      </c>
      <c r="X2975" s="177">
        <f t="shared" si="2718"/>
        <v>0</v>
      </c>
      <c r="Y2975" s="88">
        <f>SUM(Y2976:Y2984)</f>
        <v>0</v>
      </c>
      <c r="Z2975" s="88">
        <f>SUM(Z2976:Z2984)</f>
        <v>0</v>
      </c>
      <c r="AA2975" s="178">
        <f t="shared" si="2730"/>
        <v>0</v>
      </c>
      <c r="AB2975" s="157"/>
      <c r="AC2975" s="83">
        <f>SUM(AC2976:AC2984)</f>
        <v>0</v>
      </c>
      <c r="AD2975" s="88">
        <f>SUM(AD2976:AD2984)</f>
        <v>0</v>
      </c>
      <c r="AE2975" s="177">
        <f t="shared" si="2719"/>
        <v>0</v>
      </c>
      <c r="AF2975" s="88">
        <f>SUM(AF2976:AF2984)</f>
        <v>0</v>
      </c>
      <c r="AG2975" s="88">
        <f>SUM(AG2976:AG2984)</f>
        <v>0</v>
      </c>
      <c r="AH2975" s="178">
        <f t="shared" si="2731"/>
        <v>0</v>
      </c>
      <c r="AJ2975" s="84">
        <f t="shared" ref="AJ2975:AU2975" si="2746">SUM(AJ2976:AJ2984)</f>
        <v>0</v>
      </c>
      <c r="AK2975" s="86">
        <f t="shared" si="2746"/>
        <v>0</v>
      </c>
      <c r="AL2975" s="88">
        <f t="shared" si="2746"/>
        <v>0</v>
      </c>
      <c r="AM2975" s="86">
        <f t="shared" si="2746"/>
        <v>0</v>
      </c>
      <c r="AN2975" s="88">
        <f t="shared" si="2746"/>
        <v>0</v>
      </c>
      <c r="AO2975" s="86">
        <f t="shared" si="2746"/>
        <v>0</v>
      </c>
      <c r="AP2975" s="88">
        <f t="shared" si="2746"/>
        <v>0</v>
      </c>
      <c r="AQ2975" s="86">
        <f t="shared" si="2746"/>
        <v>0</v>
      </c>
      <c r="AR2975" s="88">
        <f t="shared" si="2746"/>
        <v>0</v>
      </c>
      <c r="AS2975" s="86">
        <f t="shared" si="2746"/>
        <v>0</v>
      </c>
      <c r="AT2975" s="88">
        <f t="shared" si="2746"/>
        <v>0</v>
      </c>
      <c r="AU2975" s="86">
        <f t="shared" si="2746"/>
        <v>0</v>
      </c>
      <c r="AV2975" s="86">
        <f t="shared" si="2721"/>
        <v>0</v>
      </c>
      <c r="AW2975" s="93">
        <f t="shared" si="2722"/>
        <v>0</v>
      </c>
      <c r="AY2975" s="86">
        <f t="shared" si="2723"/>
        <v>0</v>
      </c>
      <c r="AZ2975" s="86">
        <f t="shared" si="2724"/>
        <v>0</v>
      </c>
      <c r="BA2975" s="86">
        <f t="shared" si="2725"/>
        <v>0</v>
      </c>
      <c r="BB2975" s="86">
        <f t="shared" si="2726"/>
        <v>0</v>
      </c>
      <c r="BC2975" s="86">
        <f t="shared" si="2727"/>
        <v>0</v>
      </c>
      <c r="BD2975" s="86">
        <f t="shared" si="2728"/>
        <v>0</v>
      </c>
    </row>
    <row r="2976" spans="2:56" x14ac:dyDescent="0.3">
      <c r="B2976" s="169" t="s">
        <v>141</v>
      </c>
      <c r="C2976" s="248"/>
      <c r="D2976" s="249"/>
      <c r="E2976" s="172">
        <f t="shared" si="2714"/>
        <v>0</v>
      </c>
      <c r="F2976" s="248"/>
      <c r="G2976" s="249"/>
      <c r="H2976" s="172">
        <f t="shared" si="2715"/>
        <v>0</v>
      </c>
      <c r="I2976" s="248"/>
      <c r="J2976" s="250"/>
      <c r="K2976" s="174">
        <f t="shared" si="2716"/>
        <v>0</v>
      </c>
      <c r="L2976" s="248"/>
      <c r="M2976" s="250"/>
      <c r="N2976" s="251"/>
      <c r="O2976" s="248"/>
      <c r="P2976" s="251"/>
      <c r="Q2976" s="166">
        <f t="shared" si="2717"/>
        <v>0</v>
      </c>
      <c r="R2976" s="251"/>
      <c r="S2976" s="251"/>
      <c r="T2976" s="167">
        <f t="shared" si="2729"/>
        <v>0</v>
      </c>
      <c r="U2976" s="157"/>
      <c r="V2976" s="248"/>
      <c r="W2976" s="251"/>
      <c r="X2976" s="166">
        <f t="shared" si="2718"/>
        <v>0</v>
      </c>
      <c r="Y2976" s="251"/>
      <c r="Z2976" s="251"/>
      <c r="AA2976" s="167">
        <f t="shared" si="2730"/>
        <v>0</v>
      </c>
      <c r="AB2976" s="157"/>
      <c r="AC2976" s="248"/>
      <c r="AD2976" s="251"/>
      <c r="AE2976" s="166">
        <f t="shared" si="2719"/>
        <v>0</v>
      </c>
      <c r="AF2976" s="251"/>
      <c r="AG2976" s="251"/>
      <c r="AH2976" s="167">
        <f t="shared" si="2731"/>
        <v>0</v>
      </c>
      <c r="AJ2976" s="252"/>
      <c r="AK2976" s="253"/>
      <c r="AL2976" s="254"/>
      <c r="AM2976" s="253"/>
      <c r="AN2976" s="254"/>
      <c r="AO2976" s="253"/>
      <c r="AP2976" s="254"/>
      <c r="AQ2976" s="253"/>
      <c r="AR2976" s="254"/>
      <c r="AS2976" s="253"/>
      <c r="AT2976" s="254"/>
      <c r="AU2976" s="253"/>
      <c r="AV2976" s="163">
        <f t="shared" si="2721"/>
        <v>0</v>
      </c>
      <c r="AW2976" s="168">
        <f t="shared" si="2722"/>
        <v>0</v>
      </c>
      <c r="AY2976" s="163">
        <f t="shared" si="2723"/>
        <v>0</v>
      </c>
      <c r="AZ2976" s="163">
        <f t="shared" si="2724"/>
        <v>0</v>
      </c>
      <c r="BA2976" s="163">
        <f t="shared" si="2725"/>
        <v>0</v>
      </c>
      <c r="BB2976" s="163">
        <f t="shared" si="2726"/>
        <v>0</v>
      </c>
      <c r="BC2976" s="163">
        <f t="shared" si="2727"/>
        <v>0</v>
      </c>
      <c r="BD2976" s="163">
        <f t="shared" si="2728"/>
        <v>0</v>
      </c>
    </row>
    <row r="2977" spans="2:56" x14ac:dyDescent="0.3">
      <c r="B2977" s="169" t="s">
        <v>142</v>
      </c>
      <c r="C2977" s="248"/>
      <c r="D2977" s="249"/>
      <c r="E2977" s="172">
        <f t="shared" si="2714"/>
        <v>0</v>
      </c>
      <c r="F2977" s="248"/>
      <c r="G2977" s="249"/>
      <c r="H2977" s="172">
        <f t="shared" si="2715"/>
        <v>0</v>
      </c>
      <c r="I2977" s="248"/>
      <c r="J2977" s="250"/>
      <c r="K2977" s="174">
        <f t="shared" si="2716"/>
        <v>0</v>
      </c>
      <c r="L2977" s="248"/>
      <c r="M2977" s="250"/>
      <c r="N2977" s="251"/>
      <c r="O2977" s="248"/>
      <c r="P2977" s="251"/>
      <c r="Q2977" s="166">
        <f t="shared" si="2717"/>
        <v>0</v>
      </c>
      <c r="R2977" s="251"/>
      <c r="S2977" s="251"/>
      <c r="T2977" s="167">
        <f t="shared" si="2729"/>
        <v>0</v>
      </c>
      <c r="U2977" s="157"/>
      <c r="V2977" s="248"/>
      <c r="W2977" s="251"/>
      <c r="X2977" s="166">
        <f t="shared" si="2718"/>
        <v>0</v>
      </c>
      <c r="Y2977" s="251"/>
      <c r="Z2977" s="251"/>
      <c r="AA2977" s="167">
        <f t="shared" si="2730"/>
        <v>0</v>
      </c>
      <c r="AB2977" s="157"/>
      <c r="AC2977" s="248"/>
      <c r="AD2977" s="251"/>
      <c r="AE2977" s="166">
        <f t="shared" si="2719"/>
        <v>0</v>
      </c>
      <c r="AF2977" s="251"/>
      <c r="AG2977" s="251"/>
      <c r="AH2977" s="167">
        <f t="shared" si="2731"/>
        <v>0</v>
      </c>
      <c r="AJ2977" s="252"/>
      <c r="AK2977" s="253"/>
      <c r="AL2977" s="254"/>
      <c r="AM2977" s="253"/>
      <c r="AN2977" s="254"/>
      <c r="AO2977" s="253"/>
      <c r="AP2977" s="254"/>
      <c r="AQ2977" s="253"/>
      <c r="AR2977" s="254"/>
      <c r="AS2977" s="253"/>
      <c r="AT2977" s="254"/>
      <c r="AU2977" s="253"/>
      <c r="AV2977" s="163">
        <f t="shared" si="2721"/>
        <v>0</v>
      </c>
      <c r="AW2977" s="168">
        <f t="shared" si="2722"/>
        <v>0</v>
      </c>
      <c r="AY2977" s="163">
        <f t="shared" si="2723"/>
        <v>0</v>
      </c>
      <c r="AZ2977" s="163">
        <f t="shared" si="2724"/>
        <v>0</v>
      </c>
      <c r="BA2977" s="163">
        <f t="shared" si="2725"/>
        <v>0</v>
      </c>
      <c r="BB2977" s="163">
        <f t="shared" si="2726"/>
        <v>0</v>
      </c>
      <c r="BC2977" s="163">
        <f t="shared" si="2727"/>
        <v>0</v>
      </c>
      <c r="BD2977" s="163">
        <f t="shared" si="2728"/>
        <v>0</v>
      </c>
    </row>
    <row r="2978" spans="2:56" x14ac:dyDescent="0.3">
      <c r="B2978" s="169" t="s">
        <v>143</v>
      </c>
      <c r="C2978" s="248"/>
      <c r="D2978" s="249"/>
      <c r="E2978" s="172">
        <f t="shared" si="2714"/>
        <v>0</v>
      </c>
      <c r="F2978" s="248"/>
      <c r="G2978" s="249"/>
      <c r="H2978" s="172">
        <f t="shared" si="2715"/>
        <v>0</v>
      </c>
      <c r="I2978" s="248"/>
      <c r="J2978" s="250"/>
      <c r="K2978" s="174">
        <f t="shared" si="2716"/>
        <v>0</v>
      </c>
      <c r="L2978" s="248"/>
      <c r="M2978" s="250"/>
      <c r="N2978" s="251"/>
      <c r="O2978" s="248"/>
      <c r="P2978" s="251"/>
      <c r="Q2978" s="166">
        <f t="shared" si="2717"/>
        <v>0</v>
      </c>
      <c r="R2978" s="251"/>
      <c r="S2978" s="251"/>
      <c r="T2978" s="167">
        <f t="shared" si="2729"/>
        <v>0</v>
      </c>
      <c r="U2978" s="157"/>
      <c r="V2978" s="248"/>
      <c r="W2978" s="251"/>
      <c r="X2978" s="166">
        <f t="shared" si="2718"/>
        <v>0</v>
      </c>
      <c r="Y2978" s="251"/>
      <c r="Z2978" s="251"/>
      <c r="AA2978" s="167">
        <f t="shared" si="2730"/>
        <v>0</v>
      </c>
      <c r="AB2978" s="157"/>
      <c r="AC2978" s="248"/>
      <c r="AD2978" s="251"/>
      <c r="AE2978" s="166">
        <f t="shared" si="2719"/>
        <v>0</v>
      </c>
      <c r="AF2978" s="251"/>
      <c r="AG2978" s="251"/>
      <c r="AH2978" s="167">
        <f t="shared" si="2731"/>
        <v>0</v>
      </c>
      <c r="AJ2978" s="252"/>
      <c r="AK2978" s="253"/>
      <c r="AL2978" s="254"/>
      <c r="AM2978" s="253"/>
      <c r="AN2978" s="254"/>
      <c r="AO2978" s="253"/>
      <c r="AP2978" s="254"/>
      <c r="AQ2978" s="253"/>
      <c r="AR2978" s="254"/>
      <c r="AS2978" s="253"/>
      <c r="AT2978" s="254"/>
      <c r="AU2978" s="253"/>
      <c r="AV2978" s="163">
        <f t="shared" si="2721"/>
        <v>0</v>
      </c>
      <c r="AW2978" s="168">
        <f t="shared" si="2722"/>
        <v>0</v>
      </c>
      <c r="AY2978" s="163">
        <f t="shared" si="2723"/>
        <v>0</v>
      </c>
      <c r="AZ2978" s="163">
        <f t="shared" si="2724"/>
        <v>0</v>
      </c>
      <c r="BA2978" s="163">
        <f t="shared" si="2725"/>
        <v>0</v>
      </c>
      <c r="BB2978" s="163">
        <f t="shared" si="2726"/>
        <v>0</v>
      </c>
      <c r="BC2978" s="163">
        <f t="shared" si="2727"/>
        <v>0</v>
      </c>
      <c r="BD2978" s="163">
        <f t="shared" si="2728"/>
        <v>0</v>
      </c>
    </row>
    <row r="2979" spans="2:56" x14ac:dyDescent="0.3">
      <c r="B2979" s="169" t="s">
        <v>144</v>
      </c>
      <c r="C2979" s="248"/>
      <c r="D2979" s="249"/>
      <c r="E2979" s="172">
        <f t="shared" si="2714"/>
        <v>0</v>
      </c>
      <c r="F2979" s="248"/>
      <c r="G2979" s="249"/>
      <c r="H2979" s="172">
        <f t="shared" si="2715"/>
        <v>0</v>
      </c>
      <c r="I2979" s="248"/>
      <c r="J2979" s="250"/>
      <c r="K2979" s="174">
        <f t="shared" si="2716"/>
        <v>0</v>
      </c>
      <c r="L2979" s="248"/>
      <c r="M2979" s="250"/>
      <c r="N2979" s="251"/>
      <c r="O2979" s="248"/>
      <c r="P2979" s="251"/>
      <c r="Q2979" s="166">
        <f t="shared" si="2717"/>
        <v>0</v>
      </c>
      <c r="R2979" s="251"/>
      <c r="S2979" s="251"/>
      <c r="T2979" s="167">
        <f t="shared" si="2729"/>
        <v>0</v>
      </c>
      <c r="U2979" s="157"/>
      <c r="V2979" s="248"/>
      <c r="W2979" s="251"/>
      <c r="X2979" s="166">
        <f t="shared" si="2718"/>
        <v>0</v>
      </c>
      <c r="Y2979" s="251"/>
      <c r="Z2979" s="251"/>
      <c r="AA2979" s="167">
        <f t="shared" si="2730"/>
        <v>0</v>
      </c>
      <c r="AB2979" s="157"/>
      <c r="AC2979" s="248"/>
      <c r="AD2979" s="251"/>
      <c r="AE2979" s="166">
        <f t="shared" si="2719"/>
        <v>0</v>
      </c>
      <c r="AF2979" s="251"/>
      <c r="AG2979" s="251"/>
      <c r="AH2979" s="167">
        <f t="shared" si="2731"/>
        <v>0</v>
      </c>
      <c r="AJ2979" s="252"/>
      <c r="AK2979" s="253"/>
      <c r="AL2979" s="254"/>
      <c r="AM2979" s="253"/>
      <c r="AN2979" s="254"/>
      <c r="AO2979" s="253"/>
      <c r="AP2979" s="254"/>
      <c r="AQ2979" s="253"/>
      <c r="AR2979" s="254"/>
      <c r="AS2979" s="253"/>
      <c r="AT2979" s="254"/>
      <c r="AU2979" s="253"/>
      <c r="AV2979" s="163">
        <f t="shared" si="2721"/>
        <v>0</v>
      </c>
      <c r="AW2979" s="168">
        <f t="shared" si="2722"/>
        <v>0</v>
      </c>
      <c r="AY2979" s="163">
        <f t="shared" si="2723"/>
        <v>0</v>
      </c>
      <c r="AZ2979" s="163">
        <f t="shared" si="2724"/>
        <v>0</v>
      </c>
      <c r="BA2979" s="163">
        <f t="shared" si="2725"/>
        <v>0</v>
      </c>
      <c r="BB2979" s="163">
        <f t="shared" si="2726"/>
        <v>0</v>
      </c>
      <c r="BC2979" s="163">
        <f t="shared" si="2727"/>
        <v>0</v>
      </c>
      <c r="BD2979" s="163">
        <f t="shared" si="2728"/>
        <v>0</v>
      </c>
    </row>
    <row r="2980" spans="2:56" x14ac:dyDescent="0.3">
      <c r="B2980" s="169" t="s">
        <v>145</v>
      </c>
      <c r="C2980" s="248"/>
      <c r="D2980" s="249"/>
      <c r="E2980" s="172">
        <f t="shared" si="2714"/>
        <v>0</v>
      </c>
      <c r="F2980" s="248"/>
      <c r="G2980" s="249"/>
      <c r="H2980" s="172">
        <f t="shared" si="2715"/>
        <v>0</v>
      </c>
      <c r="I2980" s="248"/>
      <c r="J2980" s="250"/>
      <c r="K2980" s="174">
        <f t="shared" si="2716"/>
        <v>0</v>
      </c>
      <c r="L2980" s="248"/>
      <c r="M2980" s="250"/>
      <c r="N2980" s="251"/>
      <c r="O2980" s="248"/>
      <c r="P2980" s="251"/>
      <c r="Q2980" s="166">
        <f t="shared" si="2717"/>
        <v>0</v>
      </c>
      <c r="R2980" s="251"/>
      <c r="S2980" s="251"/>
      <c r="T2980" s="167">
        <f t="shared" si="2729"/>
        <v>0</v>
      </c>
      <c r="U2980" s="157"/>
      <c r="V2980" s="248"/>
      <c r="W2980" s="251"/>
      <c r="X2980" s="166">
        <f t="shared" si="2718"/>
        <v>0</v>
      </c>
      <c r="Y2980" s="251"/>
      <c r="Z2980" s="251"/>
      <c r="AA2980" s="167">
        <f t="shared" si="2730"/>
        <v>0</v>
      </c>
      <c r="AB2980" s="157"/>
      <c r="AC2980" s="248"/>
      <c r="AD2980" s="251"/>
      <c r="AE2980" s="166">
        <f t="shared" si="2719"/>
        <v>0</v>
      </c>
      <c r="AF2980" s="251"/>
      <c r="AG2980" s="251"/>
      <c r="AH2980" s="167">
        <f t="shared" si="2731"/>
        <v>0</v>
      </c>
      <c r="AJ2980" s="252"/>
      <c r="AK2980" s="253"/>
      <c r="AL2980" s="254"/>
      <c r="AM2980" s="253"/>
      <c r="AN2980" s="254"/>
      <c r="AO2980" s="253"/>
      <c r="AP2980" s="254"/>
      <c r="AQ2980" s="253"/>
      <c r="AR2980" s="254"/>
      <c r="AS2980" s="253"/>
      <c r="AT2980" s="254"/>
      <c r="AU2980" s="253"/>
      <c r="AV2980" s="163">
        <f t="shared" si="2721"/>
        <v>0</v>
      </c>
      <c r="AW2980" s="168">
        <f t="shared" si="2722"/>
        <v>0</v>
      </c>
      <c r="AY2980" s="163">
        <f t="shared" si="2723"/>
        <v>0</v>
      </c>
      <c r="AZ2980" s="163">
        <f t="shared" si="2724"/>
        <v>0</v>
      </c>
      <c r="BA2980" s="163">
        <f t="shared" si="2725"/>
        <v>0</v>
      </c>
      <c r="BB2980" s="163">
        <f t="shared" si="2726"/>
        <v>0</v>
      </c>
      <c r="BC2980" s="163">
        <f t="shared" si="2727"/>
        <v>0</v>
      </c>
      <c r="BD2980" s="163">
        <f t="shared" si="2728"/>
        <v>0</v>
      </c>
    </row>
    <row r="2981" spans="2:56" x14ac:dyDescent="0.3">
      <c r="B2981" s="169" t="s">
        <v>146</v>
      </c>
      <c r="C2981" s="248"/>
      <c r="D2981" s="249"/>
      <c r="E2981" s="172">
        <f t="shared" si="2714"/>
        <v>0</v>
      </c>
      <c r="F2981" s="248"/>
      <c r="G2981" s="249"/>
      <c r="H2981" s="172">
        <f t="shared" si="2715"/>
        <v>0</v>
      </c>
      <c r="I2981" s="248"/>
      <c r="J2981" s="250"/>
      <c r="K2981" s="174">
        <f t="shared" si="2716"/>
        <v>0</v>
      </c>
      <c r="L2981" s="248"/>
      <c r="M2981" s="250"/>
      <c r="N2981" s="251"/>
      <c r="O2981" s="248"/>
      <c r="P2981" s="251"/>
      <c r="Q2981" s="166">
        <f t="shared" si="2717"/>
        <v>0</v>
      </c>
      <c r="R2981" s="251"/>
      <c r="S2981" s="251"/>
      <c r="T2981" s="167">
        <f t="shared" si="2729"/>
        <v>0</v>
      </c>
      <c r="U2981" s="157"/>
      <c r="V2981" s="248"/>
      <c r="W2981" s="251"/>
      <c r="X2981" s="166">
        <f t="shared" si="2718"/>
        <v>0</v>
      </c>
      <c r="Y2981" s="251"/>
      <c r="Z2981" s="251"/>
      <c r="AA2981" s="167">
        <f t="shared" si="2730"/>
        <v>0</v>
      </c>
      <c r="AB2981" s="157"/>
      <c r="AC2981" s="248"/>
      <c r="AD2981" s="251"/>
      <c r="AE2981" s="166">
        <f t="shared" si="2719"/>
        <v>0</v>
      </c>
      <c r="AF2981" s="251"/>
      <c r="AG2981" s="251"/>
      <c r="AH2981" s="167">
        <f t="shared" si="2731"/>
        <v>0</v>
      </c>
      <c r="AJ2981" s="252"/>
      <c r="AK2981" s="253"/>
      <c r="AL2981" s="254"/>
      <c r="AM2981" s="253"/>
      <c r="AN2981" s="254"/>
      <c r="AO2981" s="253"/>
      <c r="AP2981" s="254"/>
      <c r="AQ2981" s="253"/>
      <c r="AR2981" s="254"/>
      <c r="AS2981" s="253"/>
      <c r="AT2981" s="254"/>
      <c r="AU2981" s="253"/>
      <c r="AV2981" s="163">
        <f t="shared" si="2721"/>
        <v>0</v>
      </c>
      <c r="AW2981" s="168">
        <f t="shared" si="2722"/>
        <v>0</v>
      </c>
      <c r="AY2981" s="163">
        <f t="shared" si="2723"/>
        <v>0</v>
      </c>
      <c r="AZ2981" s="163">
        <f t="shared" si="2724"/>
        <v>0</v>
      </c>
      <c r="BA2981" s="163">
        <f t="shared" si="2725"/>
        <v>0</v>
      </c>
      <c r="BB2981" s="163">
        <f t="shared" si="2726"/>
        <v>0</v>
      </c>
      <c r="BC2981" s="163">
        <f t="shared" si="2727"/>
        <v>0</v>
      </c>
      <c r="BD2981" s="163">
        <f t="shared" si="2728"/>
        <v>0</v>
      </c>
    </row>
    <row r="2982" spans="2:56" x14ac:dyDescent="0.3">
      <c r="B2982" s="169" t="s">
        <v>147</v>
      </c>
      <c r="C2982" s="248"/>
      <c r="D2982" s="249"/>
      <c r="E2982" s="172">
        <f t="shared" si="2714"/>
        <v>0</v>
      </c>
      <c r="F2982" s="248"/>
      <c r="G2982" s="249"/>
      <c r="H2982" s="172">
        <f t="shared" si="2715"/>
        <v>0</v>
      </c>
      <c r="I2982" s="248"/>
      <c r="J2982" s="250"/>
      <c r="K2982" s="174">
        <f t="shared" si="2716"/>
        <v>0</v>
      </c>
      <c r="L2982" s="248"/>
      <c r="M2982" s="250"/>
      <c r="N2982" s="251"/>
      <c r="O2982" s="248"/>
      <c r="P2982" s="251"/>
      <c r="Q2982" s="166">
        <f t="shared" si="2717"/>
        <v>0</v>
      </c>
      <c r="R2982" s="251"/>
      <c r="S2982" s="251"/>
      <c r="T2982" s="167">
        <f t="shared" si="2729"/>
        <v>0</v>
      </c>
      <c r="U2982" s="157"/>
      <c r="V2982" s="248"/>
      <c r="W2982" s="251"/>
      <c r="X2982" s="166">
        <f t="shared" si="2718"/>
        <v>0</v>
      </c>
      <c r="Y2982" s="251"/>
      <c r="Z2982" s="251"/>
      <c r="AA2982" s="167">
        <f t="shared" si="2730"/>
        <v>0</v>
      </c>
      <c r="AB2982" s="157"/>
      <c r="AC2982" s="248"/>
      <c r="AD2982" s="251"/>
      <c r="AE2982" s="166">
        <f t="shared" si="2719"/>
        <v>0</v>
      </c>
      <c r="AF2982" s="251"/>
      <c r="AG2982" s="251"/>
      <c r="AH2982" s="167">
        <f t="shared" si="2731"/>
        <v>0</v>
      </c>
      <c r="AJ2982" s="252"/>
      <c r="AK2982" s="253"/>
      <c r="AL2982" s="254"/>
      <c r="AM2982" s="253"/>
      <c r="AN2982" s="254"/>
      <c r="AO2982" s="253"/>
      <c r="AP2982" s="254"/>
      <c r="AQ2982" s="253"/>
      <c r="AR2982" s="254"/>
      <c r="AS2982" s="253"/>
      <c r="AT2982" s="254"/>
      <c r="AU2982" s="253"/>
      <c r="AV2982" s="163">
        <f t="shared" si="2721"/>
        <v>0</v>
      </c>
      <c r="AW2982" s="168">
        <f t="shared" si="2722"/>
        <v>0</v>
      </c>
      <c r="AY2982" s="163">
        <f t="shared" si="2723"/>
        <v>0</v>
      </c>
      <c r="AZ2982" s="163">
        <f t="shared" si="2724"/>
        <v>0</v>
      </c>
      <c r="BA2982" s="163">
        <f t="shared" si="2725"/>
        <v>0</v>
      </c>
      <c r="BB2982" s="163">
        <f t="shared" si="2726"/>
        <v>0</v>
      </c>
      <c r="BC2982" s="163">
        <f t="shared" si="2727"/>
        <v>0</v>
      </c>
      <c r="BD2982" s="163">
        <f t="shared" si="2728"/>
        <v>0</v>
      </c>
    </row>
    <row r="2983" spans="2:56" x14ac:dyDescent="0.3">
      <c r="B2983" s="169" t="s">
        <v>148</v>
      </c>
      <c r="C2983" s="248"/>
      <c r="D2983" s="249"/>
      <c r="E2983" s="172">
        <f t="shared" si="2714"/>
        <v>0</v>
      </c>
      <c r="F2983" s="248"/>
      <c r="G2983" s="249"/>
      <c r="H2983" s="172">
        <f t="shared" si="2715"/>
        <v>0</v>
      </c>
      <c r="I2983" s="248"/>
      <c r="J2983" s="250"/>
      <c r="K2983" s="174">
        <f t="shared" si="2716"/>
        <v>0</v>
      </c>
      <c r="L2983" s="248"/>
      <c r="M2983" s="250"/>
      <c r="N2983" s="251"/>
      <c r="O2983" s="248"/>
      <c r="P2983" s="251"/>
      <c r="Q2983" s="166">
        <f t="shared" si="2717"/>
        <v>0</v>
      </c>
      <c r="R2983" s="251"/>
      <c r="S2983" s="251"/>
      <c r="T2983" s="167">
        <f t="shared" si="2729"/>
        <v>0</v>
      </c>
      <c r="U2983" s="157"/>
      <c r="V2983" s="248"/>
      <c r="W2983" s="251"/>
      <c r="X2983" s="166">
        <f t="shared" si="2718"/>
        <v>0</v>
      </c>
      <c r="Y2983" s="251"/>
      <c r="Z2983" s="251"/>
      <c r="AA2983" s="167">
        <f t="shared" si="2730"/>
        <v>0</v>
      </c>
      <c r="AB2983" s="157"/>
      <c r="AC2983" s="248"/>
      <c r="AD2983" s="251"/>
      <c r="AE2983" s="166">
        <f t="shared" si="2719"/>
        <v>0</v>
      </c>
      <c r="AF2983" s="251"/>
      <c r="AG2983" s="251"/>
      <c r="AH2983" s="167">
        <f t="shared" si="2731"/>
        <v>0</v>
      </c>
      <c r="AJ2983" s="252"/>
      <c r="AK2983" s="253"/>
      <c r="AL2983" s="254"/>
      <c r="AM2983" s="253"/>
      <c r="AN2983" s="254"/>
      <c r="AO2983" s="253"/>
      <c r="AP2983" s="254"/>
      <c r="AQ2983" s="253"/>
      <c r="AR2983" s="254"/>
      <c r="AS2983" s="253"/>
      <c r="AT2983" s="254"/>
      <c r="AU2983" s="253"/>
      <c r="AV2983" s="163">
        <f t="shared" si="2721"/>
        <v>0</v>
      </c>
      <c r="AW2983" s="168">
        <f t="shared" si="2722"/>
        <v>0</v>
      </c>
      <c r="AY2983" s="163">
        <f t="shared" si="2723"/>
        <v>0</v>
      </c>
      <c r="AZ2983" s="163">
        <f t="shared" si="2724"/>
        <v>0</v>
      </c>
      <c r="BA2983" s="163">
        <f t="shared" si="2725"/>
        <v>0</v>
      </c>
      <c r="BB2983" s="163">
        <f t="shared" si="2726"/>
        <v>0</v>
      </c>
      <c r="BC2983" s="163">
        <f t="shared" si="2727"/>
        <v>0</v>
      </c>
      <c r="BD2983" s="163">
        <f t="shared" si="2728"/>
        <v>0</v>
      </c>
    </row>
    <row r="2984" spans="2:56" x14ac:dyDescent="0.3">
      <c r="B2984" s="169" t="s">
        <v>149</v>
      </c>
      <c r="C2984" s="248"/>
      <c r="D2984" s="249"/>
      <c r="E2984" s="172">
        <f t="shared" si="2714"/>
        <v>0</v>
      </c>
      <c r="F2984" s="248"/>
      <c r="G2984" s="249"/>
      <c r="H2984" s="172">
        <f t="shared" si="2715"/>
        <v>0</v>
      </c>
      <c r="I2984" s="248"/>
      <c r="J2984" s="250"/>
      <c r="K2984" s="174">
        <f t="shared" si="2716"/>
        <v>0</v>
      </c>
      <c r="L2984" s="248"/>
      <c r="M2984" s="250"/>
      <c r="N2984" s="251"/>
      <c r="O2984" s="248"/>
      <c r="P2984" s="251"/>
      <c r="Q2984" s="166">
        <f t="shared" si="2717"/>
        <v>0</v>
      </c>
      <c r="R2984" s="251"/>
      <c r="S2984" s="251"/>
      <c r="T2984" s="167">
        <f t="shared" si="2729"/>
        <v>0</v>
      </c>
      <c r="U2984" s="157"/>
      <c r="V2984" s="248"/>
      <c r="W2984" s="251"/>
      <c r="X2984" s="166">
        <f t="shared" si="2718"/>
        <v>0</v>
      </c>
      <c r="Y2984" s="251"/>
      <c r="Z2984" s="251"/>
      <c r="AA2984" s="167">
        <f t="shared" si="2730"/>
        <v>0</v>
      </c>
      <c r="AB2984" s="157"/>
      <c r="AC2984" s="248"/>
      <c r="AD2984" s="251"/>
      <c r="AE2984" s="166">
        <f t="shared" si="2719"/>
        <v>0</v>
      </c>
      <c r="AF2984" s="251"/>
      <c r="AG2984" s="251"/>
      <c r="AH2984" s="167">
        <f t="shared" si="2731"/>
        <v>0</v>
      </c>
      <c r="AJ2984" s="252"/>
      <c r="AK2984" s="253"/>
      <c r="AL2984" s="254"/>
      <c r="AM2984" s="253"/>
      <c r="AN2984" s="254"/>
      <c r="AO2984" s="253"/>
      <c r="AP2984" s="254"/>
      <c r="AQ2984" s="253"/>
      <c r="AR2984" s="254"/>
      <c r="AS2984" s="253"/>
      <c r="AT2984" s="254"/>
      <c r="AU2984" s="253"/>
      <c r="AV2984" s="163">
        <f t="shared" si="2721"/>
        <v>0</v>
      </c>
      <c r="AW2984" s="168">
        <f t="shared" si="2722"/>
        <v>0</v>
      </c>
      <c r="AY2984" s="163">
        <f t="shared" si="2723"/>
        <v>0</v>
      </c>
      <c r="AZ2984" s="163">
        <f t="shared" si="2724"/>
        <v>0</v>
      </c>
      <c r="BA2984" s="163">
        <f t="shared" si="2725"/>
        <v>0</v>
      </c>
      <c r="BB2984" s="163">
        <f t="shared" si="2726"/>
        <v>0</v>
      </c>
      <c r="BC2984" s="163">
        <f t="shared" si="2727"/>
        <v>0</v>
      </c>
      <c r="BD2984" s="163">
        <f t="shared" si="2728"/>
        <v>0</v>
      </c>
    </row>
    <row r="2985" spans="2:56" x14ac:dyDescent="0.3">
      <c r="B2985" s="179" t="s">
        <v>150</v>
      </c>
      <c r="C2985" s="83">
        <f>SUM(C2986:C2992)</f>
        <v>2</v>
      </c>
      <c r="D2985" s="84">
        <f>SUM(D2986:D2992)</f>
        <v>0</v>
      </c>
      <c r="E2985" s="85">
        <f t="shared" si="2714"/>
        <v>0</v>
      </c>
      <c r="F2985" s="83">
        <f>SUM(F2986:F2992)</f>
        <v>0</v>
      </c>
      <c r="G2985" s="84">
        <f>SUM(G2986:G2992)</f>
        <v>0</v>
      </c>
      <c r="H2985" s="85">
        <f t="shared" si="2715"/>
        <v>0</v>
      </c>
      <c r="I2985" s="83">
        <f>SUM(I2986:I2992)</f>
        <v>0</v>
      </c>
      <c r="J2985" s="86">
        <f>SUM(J2986:J2992)</f>
        <v>0</v>
      </c>
      <c r="K2985" s="87">
        <f t="shared" si="2716"/>
        <v>0</v>
      </c>
      <c r="L2985" s="83">
        <f>SUM(L2986:L2992)</f>
        <v>1368</v>
      </c>
      <c r="M2985" s="86">
        <f>SUM(M2986:M2992)</f>
        <v>0</v>
      </c>
      <c r="N2985" s="88">
        <f>SUM(N2986:N2992)</f>
        <v>0</v>
      </c>
      <c r="O2985" s="83">
        <f>SUM(O2986:O2992)</f>
        <v>1986</v>
      </c>
      <c r="P2985" s="88">
        <f>SUM(P2986:P2992)</f>
        <v>0</v>
      </c>
      <c r="Q2985" s="177">
        <f t="shared" si="2717"/>
        <v>1986</v>
      </c>
      <c r="R2985" s="88">
        <f>SUM(R2986:R2992)</f>
        <v>0</v>
      </c>
      <c r="S2985" s="88">
        <f>SUM(S2986:S2992)</f>
        <v>0</v>
      </c>
      <c r="T2985" s="178">
        <f t="shared" si="2729"/>
        <v>1986</v>
      </c>
      <c r="U2985" s="157"/>
      <c r="V2985" s="83">
        <f>SUM(V2986:V2992)</f>
        <v>1986</v>
      </c>
      <c r="W2985" s="88">
        <f>SUM(W2986:W2992)</f>
        <v>0</v>
      </c>
      <c r="X2985" s="177">
        <f t="shared" si="2718"/>
        <v>1986</v>
      </c>
      <c r="Y2985" s="88">
        <f>SUM(Y2986:Y2992)</f>
        <v>0</v>
      </c>
      <c r="Z2985" s="88">
        <f>SUM(Z2986:Z2992)</f>
        <v>0</v>
      </c>
      <c r="AA2985" s="178">
        <f t="shared" si="2730"/>
        <v>1986</v>
      </c>
      <c r="AB2985" s="157"/>
      <c r="AC2985" s="83">
        <f>SUM(AC2986:AC2992)</f>
        <v>5578</v>
      </c>
      <c r="AD2985" s="88">
        <f>SUM(AD2986:AD2992)</f>
        <v>0</v>
      </c>
      <c r="AE2985" s="177">
        <f t="shared" si="2719"/>
        <v>5578</v>
      </c>
      <c r="AF2985" s="88">
        <f>SUM(AF2986:AF2992)</f>
        <v>0</v>
      </c>
      <c r="AG2985" s="88">
        <f>SUM(AG2986:AG2992)</f>
        <v>0</v>
      </c>
      <c r="AH2985" s="178">
        <f t="shared" si="2731"/>
        <v>5578</v>
      </c>
      <c r="AJ2985" s="84">
        <f t="shared" ref="AJ2985:AU2985" si="2747">SUM(AJ2986:AJ2992)</f>
        <v>0</v>
      </c>
      <c r="AK2985" s="86">
        <f t="shared" si="2747"/>
        <v>0</v>
      </c>
      <c r="AL2985" s="88">
        <f t="shared" si="2747"/>
        <v>0</v>
      </c>
      <c r="AM2985" s="86">
        <f t="shared" si="2747"/>
        <v>0</v>
      </c>
      <c r="AN2985" s="88">
        <f t="shared" si="2747"/>
        <v>0</v>
      </c>
      <c r="AO2985" s="86">
        <f t="shared" si="2747"/>
        <v>1986</v>
      </c>
      <c r="AP2985" s="88">
        <f t="shared" si="2747"/>
        <v>0</v>
      </c>
      <c r="AQ2985" s="86">
        <f t="shared" si="2747"/>
        <v>0</v>
      </c>
      <c r="AR2985" s="88">
        <f t="shared" si="2747"/>
        <v>0</v>
      </c>
      <c r="AS2985" s="86">
        <f t="shared" si="2747"/>
        <v>0</v>
      </c>
      <c r="AT2985" s="88">
        <f t="shared" si="2747"/>
        <v>0</v>
      </c>
      <c r="AU2985" s="86">
        <f t="shared" si="2747"/>
        <v>0</v>
      </c>
      <c r="AV2985" s="86">
        <f t="shared" si="2721"/>
        <v>1986</v>
      </c>
      <c r="AW2985" s="93">
        <f t="shared" si="2722"/>
        <v>0</v>
      </c>
      <c r="AY2985" s="86">
        <f t="shared" si="2723"/>
        <v>0</v>
      </c>
      <c r="AZ2985" s="86">
        <f t="shared" si="2724"/>
        <v>1986</v>
      </c>
      <c r="BA2985" s="86">
        <f t="shared" si="2725"/>
        <v>0</v>
      </c>
      <c r="BB2985" s="86">
        <f t="shared" si="2726"/>
        <v>0</v>
      </c>
      <c r="BC2985" s="86">
        <f t="shared" si="2727"/>
        <v>1986</v>
      </c>
      <c r="BD2985" s="86">
        <f t="shared" si="2728"/>
        <v>0</v>
      </c>
    </row>
    <row r="2986" spans="2:56" x14ac:dyDescent="0.3">
      <c r="B2986" s="169" t="s">
        <v>151</v>
      </c>
      <c r="C2986" s="248"/>
      <c r="D2986" s="249"/>
      <c r="E2986" s="172">
        <f t="shared" si="2714"/>
        <v>0</v>
      </c>
      <c r="F2986" s="248"/>
      <c r="G2986" s="249"/>
      <c r="H2986" s="172">
        <f t="shared" si="2715"/>
        <v>0</v>
      </c>
      <c r="I2986" s="248"/>
      <c r="J2986" s="250"/>
      <c r="K2986" s="174">
        <f t="shared" si="2716"/>
        <v>0</v>
      </c>
      <c r="L2986" s="248"/>
      <c r="M2986" s="250"/>
      <c r="N2986" s="251"/>
      <c r="O2986" s="248"/>
      <c r="P2986" s="251"/>
      <c r="Q2986" s="166">
        <f t="shared" si="2717"/>
        <v>0</v>
      </c>
      <c r="R2986" s="251"/>
      <c r="S2986" s="251"/>
      <c r="T2986" s="167">
        <f t="shared" si="2729"/>
        <v>0</v>
      </c>
      <c r="U2986" s="157"/>
      <c r="V2986" s="248"/>
      <c r="W2986" s="251"/>
      <c r="X2986" s="166">
        <f t="shared" si="2718"/>
        <v>0</v>
      </c>
      <c r="Y2986" s="251"/>
      <c r="Z2986" s="251"/>
      <c r="AA2986" s="167">
        <f t="shared" si="2730"/>
        <v>0</v>
      </c>
      <c r="AB2986" s="157"/>
      <c r="AC2986" s="248"/>
      <c r="AD2986" s="251"/>
      <c r="AE2986" s="166">
        <f t="shared" si="2719"/>
        <v>0</v>
      </c>
      <c r="AF2986" s="251"/>
      <c r="AG2986" s="251"/>
      <c r="AH2986" s="167">
        <f t="shared" si="2731"/>
        <v>0</v>
      </c>
      <c r="AJ2986" s="252"/>
      <c r="AK2986" s="253"/>
      <c r="AL2986" s="254"/>
      <c r="AM2986" s="253"/>
      <c r="AN2986" s="254"/>
      <c r="AO2986" s="253"/>
      <c r="AP2986" s="254"/>
      <c r="AQ2986" s="253"/>
      <c r="AR2986" s="254"/>
      <c r="AS2986" s="253"/>
      <c r="AT2986" s="254"/>
      <c r="AU2986" s="253"/>
      <c r="AV2986" s="163">
        <f t="shared" si="2721"/>
        <v>0</v>
      </c>
      <c r="AW2986" s="168">
        <f t="shared" si="2722"/>
        <v>0</v>
      </c>
      <c r="AY2986" s="163">
        <f t="shared" si="2723"/>
        <v>0</v>
      </c>
      <c r="AZ2986" s="163">
        <f t="shared" si="2724"/>
        <v>0</v>
      </c>
      <c r="BA2986" s="163">
        <f t="shared" si="2725"/>
        <v>0</v>
      </c>
      <c r="BB2986" s="163">
        <f t="shared" si="2726"/>
        <v>0</v>
      </c>
      <c r="BC2986" s="163">
        <f t="shared" si="2727"/>
        <v>0</v>
      </c>
      <c r="BD2986" s="163">
        <f t="shared" si="2728"/>
        <v>0</v>
      </c>
    </row>
    <row r="2987" spans="2:56" x14ac:dyDescent="0.3">
      <c r="B2987" s="169" t="s">
        <v>152</v>
      </c>
      <c r="C2987" s="248"/>
      <c r="D2987" s="249"/>
      <c r="E2987" s="172">
        <f t="shared" si="2714"/>
        <v>0</v>
      </c>
      <c r="F2987" s="248"/>
      <c r="G2987" s="249"/>
      <c r="H2987" s="172">
        <f t="shared" si="2715"/>
        <v>0</v>
      </c>
      <c r="I2987" s="248"/>
      <c r="J2987" s="250"/>
      <c r="K2987" s="174">
        <f t="shared" si="2716"/>
        <v>0</v>
      </c>
      <c r="L2987" s="248"/>
      <c r="M2987" s="250"/>
      <c r="N2987" s="251"/>
      <c r="O2987" s="248"/>
      <c r="P2987" s="251"/>
      <c r="Q2987" s="166">
        <f t="shared" si="2717"/>
        <v>0</v>
      </c>
      <c r="R2987" s="251"/>
      <c r="S2987" s="251"/>
      <c r="T2987" s="167">
        <f t="shared" si="2729"/>
        <v>0</v>
      </c>
      <c r="U2987" s="157"/>
      <c r="V2987" s="248"/>
      <c r="W2987" s="251"/>
      <c r="X2987" s="166">
        <f t="shared" si="2718"/>
        <v>0</v>
      </c>
      <c r="Y2987" s="251"/>
      <c r="Z2987" s="251"/>
      <c r="AA2987" s="167">
        <f t="shared" si="2730"/>
        <v>0</v>
      </c>
      <c r="AB2987" s="157"/>
      <c r="AC2987" s="248"/>
      <c r="AD2987" s="251"/>
      <c r="AE2987" s="166">
        <f t="shared" si="2719"/>
        <v>0</v>
      </c>
      <c r="AF2987" s="251"/>
      <c r="AG2987" s="251"/>
      <c r="AH2987" s="167">
        <f t="shared" si="2731"/>
        <v>0</v>
      </c>
      <c r="AJ2987" s="252"/>
      <c r="AK2987" s="253"/>
      <c r="AL2987" s="254"/>
      <c r="AM2987" s="253"/>
      <c r="AN2987" s="254"/>
      <c r="AO2987" s="253"/>
      <c r="AP2987" s="254"/>
      <c r="AQ2987" s="253"/>
      <c r="AR2987" s="254"/>
      <c r="AS2987" s="253"/>
      <c r="AT2987" s="254"/>
      <c r="AU2987" s="253"/>
      <c r="AV2987" s="163">
        <f t="shared" si="2721"/>
        <v>0</v>
      </c>
      <c r="AW2987" s="168">
        <f t="shared" si="2722"/>
        <v>0</v>
      </c>
      <c r="AY2987" s="163">
        <f t="shared" si="2723"/>
        <v>0</v>
      </c>
      <c r="AZ2987" s="163">
        <f t="shared" si="2724"/>
        <v>0</v>
      </c>
      <c r="BA2987" s="163">
        <f t="shared" si="2725"/>
        <v>0</v>
      </c>
      <c r="BB2987" s="163">
        <f t="shared" si="2726"/>
        <v>0</v>
      </c>
      <c r="BC2987" s="163">
        <f t="shared" si="2727"/>
        <v>0</v>
      </c>
      <c r="BD2987" s="163">
        <f t="shared" si="2728"/>
        <v>0</v>
      </c>
    </row>
    <row r="2988" spans="2:56" x14ac:dyDescent="0.3">
      <c r="B2988" s="169" t="s">
        <v>153</v>
      </c>
      <c r="C2988" s="248">
        <v>2</v>
      </c>
      <c r="D2988" s="249"/>
      <c r="E2988" s="172">
        <f t="shared" si="2714"/>
        <v>0</v>
      </c>
      <c r="F2988" s="248"/>
      <c r="G2988" s="249"/>
      <c r="H2988" s="172">
        <f t="shared" si="2715"/>
        <v>0</v>
      </c>
      <c r="I2988" s="248"/>
      <c r="J2988" s="250"/>
      <c r="K2988" s="174">
        <f t="shared" si="2716"/>
        <v>0</v>
      </c>
      <c r="L2988" s="248">
        <v>1368</v>
      </c>
      <c r="M2988" s="250"/>
      <c r="N2988" s="251"/>
      <c r="O2988" s="248">
        <v>1986</v>
      </c>
      <c r="P2988" s="251"/>
      <c r="Q2988" s="166">
        <f t="shared" si="2717"/>
        <v>1986</v>
      </c>
      <c r="R2988" s="251"/>
      <c r="S2988" s="251"/>
      <c r="T2988" s="167">
        <f t="shared" si="2729"/>
        <v>1986</v>
      </c>
      <c r="U2988" s="157"/>
      <c r="V2988" s="248">
        <v>1986</v>
      </c>
      <c r="W2988" s="251"/>
      <c r="X2988" s="166">
        <f t="shared" si="2718"/>
        <v>1986</v>
      </c>
      <c r="Y2988" s="251"/>
      <c r="Z2988" s="251"/>
      <c r="AA2988" s="167">
        <f t="shared" si="2730"/>
        <v>1986</v>
      </c>
      <c r="AB2988" s="157"/>
      <c r="AC2988" s="248">
        <v>5578</v>
      </c>
      <c r="AD2988" s="251"/>
      <c r="AE2988" s="166">
        <f t="shared" si="2719"/>
        <v>5578</v>
      </c>
      <c r="AF2988" s="251"/>
      <c r="AG2988" s="251"/>
      <c r="AH2988" s="167">
        <f t="shared" si="2731"/>
        <v>5578</v>
      </c>
      <c r="AJ2988" s="252"/>
      <c r="AK2988" s="253"/>
      <c r="AL2988" s="254"/>
      <c r="AM2988" s="253"/>
      <c r="AN2988" s="254"/>
      <c r="AO2988" s="253">
        <v>1986</v>
      </c>
      <c r="AP2988" s="254"/>
      <c r="AQ2988" s="253"/>
      <c r="AR2988" s="254"/>
      <c r="AS2988" s="253"/>
      <c r="AT2988" s="254"/>
      <c r="AU2988" s="253"/>
      <c r="AV2988" s="163">
        <f t="shared" si="2721"/>
        <v>1986</v>
      </c>
      <c r="AW2988" s="168">
        <f t="shared" si="2722"/>
        <v>0</v>
      </c>
      <c r="AY2988" s="163">
        <f t="shared" si="2723"/>
        <v>0</v>
      </c>
      <c r="AZ2988" s="163">
        <f t="shared" si="2724"/>
        <v>1986</v>
      </c>
      <c r="BA2988" s="163">
        <f t="shared" si="2725"/>
        <v>0</v>
      </c>
      <c r="BB2988" s="163">
        <f t="shared" si="2726"/>
        <v>0</v>
      </c>
      <c r="BC2988" s="163">
        <f t="shared" si="2727"/>
        <v>1986</v>
      </c>
      <c r="BD2988" s="163">
        <f t="shared" si="2728"/>
        <v>0</v>
      </c>
    </row>
    <row r="2989" spans="2:56" x14ac:dyDescent="0.3">
      <c r="B2989" s="169" t="s">
        <v>154</v>
      </c>
      <c r="C2989" s="248"/>
      <c r="D2989" s="249"/>
      <c r="E2989" s="172">
        <f t="shared" si="2714"/>
        <v>0</v>
      </c>
      <c r="F2989" s="248"/>
      <c r="G2989" s="249"/>
      <c r="H2989" s="172">
        <f t="shared" si="2715"/>
        <v>0</v>
      </c>
      <c r="I2989" s="248"/>
      <c r="J2989" s="250"/>
      <c r="K2989" s="174">
        <f t="shared" si="2716"/>
        <v>0</v>
      </c>
      <c r="L2989" s="248"/>
      <c r="M2989" s="250"/>
      <c r="N2989" s="251"/>
      <c r="O2989" s="248"/>
      <c r="P2989" s="251"/>
      <c r="Q2989" s="166">
        <f t="shared" si="2717"/>
        <v>0</v>
      </c>
      <c r="R2989" s="251"/>
      <c r="S2989" s="251"/>
      <c r="T2989" s="167">
        <f t="shared" si="2729"/>
        <v>0</v>
      </c>
      <c r="U2989" s="157"/>
      <c r="V2989" s="248"/>
      <c r="W2989" s="251"/>
      <c r="X2989" s="166">
        <f t="shared" si="2718"/>
        <v>0</v>
      </c>
      <c r="Y2989" s="251"/>
      <c r="Z2989" s="251"/>
      <c r="AA2989" s="167">
        <f t="shared" si="2730"/>
        <v>0</v>
      </c>
      <c r="AB2989" s="157"/>
      <c r="AC2989" s="248"/>
      <c r="AD2989" s="251"/>
      <c r="AE2989" s="166">
        <f t="shared" si="2719"/>
        <v>0</v>
      </c>
      <c r="AF2989" s="251"/>
      <c r="AG2989" s="251"/>
      <c r="AH2989" s="167">
        <f t="shared" si="2731"/>
        <v>0</v>
      </c>
      <c r="AJ2989" s="252"/>
      <c r="AK2989" s="253"/>
      <c r="AL2989" s="254"/>
      <c r="AM2989" s="253"/>
      <c r="AN2989" s="254"/>
      <c r="AO2989" s="253"/>
      <c r="AP2989" s="254"/>
      <c r="AQ2989" s="253"/>
      <c r="AR2989" s="254"/>
      <c r="AS2989" s="253"/>
      <c r="AT2989" s="254"/>
      <c r="AU2989" s="253"/>
      <c r="AV2989" s="163">
        <f t="shared" si="2721"/>
        <v>0</v>
      </c>
      <c r="AW2989" s="168">
        <f t="shared" si="2722"/>
        <v>0</v>
      </c>
      <c r="AY2989" s="163">
        <f t="shared" si="2723"/>
        <v>0</v>
      </c>
      <c r="AZ2989" s="163">
        <f t="shared" si="2724"/>
        <v>0</v>
      </c>
      <c r="BA2989" s="163">
        <f t="shared" si="2725"/>
        <v>0</v>
      </c>
      <c r="BB2989" s="163">
        <f t="shared" si="2726"/>
        <v>0</v>
      </c>
      <c r="BC2989" s="163">
        <f t="shared" si="2727"/>
        <v>0</v>
      </c>
      <c r="BD2989" s="163">
        <f t="shared" si="2728"/>
        <v>0</v>
      </c>
    </row>
    <row r="2990" spans="2:56" x14ac:dyDescent="0.3">
      <c r="B2990" s="169" t="s">
        <v>155</v>
      </c>
      <c r="C2990" s="248"/>
      <c r="D2990" s="249"/>
      <c r="E2990" s="172">
        <f t="shared" si="2714"/>
        <v>0</v>
      </c>
      <c r="F2990" s="248"/>
      <c r="G2990" s="249"/>
      <c r="H2990" s="172">
        <f t="shared" si="2715"/>
        <v>0</v>
      </c>
      <c r="I2990" s="248"/>
      <c r="J2990" s="250"/>
      <c r="K2990" s="174">
        <f t="shared" si="2716"/>
        <v>0</v>
      </c>
      <c r="L2990" s="248"/>
      <c r="M2990" s="250"/>
      <c r="N2990" s="251"/>
      <c r="O2990" s="248"/>
      <c r="P2990" s="251"/>
      <c r="Q2990" s="166">
        <f t="shared" si="2717"/>
        <v>0</v>
      </c>
      <c r="R2990" s="251"/>
      <c r="S2990" s="251"/>
      <c r="T2990" s="167">
        <f t="shared" si="2729"/>
        <v>0</v>
      </c>
      <c r="U2990" s="157"/>
      <c r="V2990" s="248"/>
      <c r="W2990" s="251"/>
      <c r="X2990" s="166">
        <f t="shared" si="2718"/>
        <v>0</v>
      </c>
      <c r="Y2990" s="251"/>
      <c r="Z2990" s="251"/>
      <c r="AA2990" s="167">
        <f t="shared" si="2730"/>
        <v>0</v>
      </c>
      <c r="AB2990" s="157"/>
      <c r="AC2990" s="248"/>
      <c r="AD2990" s="251"/>
      <c r="AE2990" s="166">
        <f t="shared" si="2719"/>
        <v>0</v>
      </c>
      <c r="AF2990" s="251"/>
      <c r="AG2990" s="251"/>
      <c r="AH2990" s="167">
        <f t="shared" si="2731"/>
        <v>0</v>
      </c>
      <c r="AJ2990" s="252"/>
      <c r="AK2990" s="253"/>
      <c r="AL2990" s="254"/>
      <c r="AM2990" s="253"/>
      <c r="AN2990" s="254"/>
      <c r="AO2990" s="253"/>
      <c r="AP2990" s="254"/>
      <c r="AQ2990" s="253"/>
      <c r="AR2990" s="254"/>
      <c r="AS2990" s="253"/>
      <c r="AT2990" s="254"/>
      <c r="AU2990" s="253"/>
      <c r="AV2990" s="163">
        <f t="shared" si="2721"/>
        <v>0</v>
      </c>
      <c r="AW2990" s="168">
        <f t="shared" si="2722"/>
        <v>0</v>
      </c>
      <c r="AY2990" s="163">
        <f t="shared" si="2723"/>
        <v>0</v>
      </c>
      <c r="AZ2990" s="163">
        <f t="shared" si="2724"/>
        <v>0</v>
      </c>
      <c r="BA2990" s="163">
        <f t="shared" si="2725"/>
        <v>0</v>
      </c>
      <c r="BB2990" s="163">
        <f t="shared" si="2726"/>
        <v>0</v>
      </c>
      <c r="BC2990" s="163">
        <f t="shared" si="2727"/>
        <v>0</v>
      </c>
      <c r="BD2990" s="163">
        <f t="shared" si="2728"/>
        <v>0</v>
      </c>
    </row>
    <row r="2991" spans="2:56" x14ac:dyDescent="0.3">
      <c r="B2991" s="169" t="s">
        <v>156</v>
      </c>
      <c r="C2991" s="248"/>
      <c r="D2991" s="249"/>
      <c r="E2991" s="172">
        <f t="shared" si="2714"/>
        <v>0</v>
      </c>
      <c r="F2991" s="248"/>
      <c r="G2991" s="249"/>
      <c r="H2991" s="172">
        <f t="shared" si="2715"/>
        <v>0</v>
      </c>
      <c r="I2991" s="248"/>
      <c r="J2991" s="250"/>
      <c r="K2991" s="174">
        <f t="shared" si="2716"/>
        <v>0</v>
      </c>
      <c r="L2991" s="248"/>
      <c r="M2991" s="250"/>
      <c r="N2991" s="251"/>
      <c r="O2991" s="248"/>
      <c r="P2991" s="251"/>
      <c r="Q2991" s="166">
        <f t="shared" si="2717"/>
        <v>0</v>
      </c>
      <c r="R2991" s="251"/>
      <c r="S2991" s="251"/>
      <c r="T2991" s="167">
        <f t="shared" si="2729"/>
        <v>0</v>
      </c>
      <c r="U2991" s="157"/>
      <c r="V2991" s="248"/>
      <c r="W2991" s="251"/>
      <c r="X2991" s="166">
        <f t="shared" si="2718"/>
        <v>0</v>
      </c>
      <c r="Y2991" s="251"/>
      <c r="Z2991" s="251"/>
      <c r="AA2991" s="167">
        <f t="shared" si="2730"/>
        <v>0</v>
      </c>
      <c r="AB2991" s="157"/>
      <c r="AC2991" s="248"/>
      <c r="AD2991" s="251"/>
      <c r="AE2991" s="166">
        <f t="shared" si="2719"/>
        <v>0</v>
      </c>
      <c r="AF2991" s="251"/>
      <c r="AG2991" s="251"/>
      <c r="AH2991" s="167">
        <f t="shared" si="2731"/>
        <v>0</v>
      </c>
      <c r="AJ2991" s="252"/>
      <c r="AK2991" s="253"/>
      <c r="AL2991" s="254"/>
      <c r="AM2991" s="253"/>
      <c r="AN2991" s="254"/>
      <c r="AO2991" s="253"/>
      <c r="AP2991" s="254"/>
      <c r="AQ2991" s="253"/>
      <c r="AR2991" s="254"/>
      <c r="AS2991" s="253"/>
      <c r="AT2991" s="254"/>
      <c r="AU2991" s="253"/>
      <c r="AV2991" s="163">
        <f t="shared" si="2721"/>
        <v>0</v>
      </c>
      <c r="AW2991" s="168">
        <f t="shared" si="2722"/>
        <v>0</v>
      </c>
      <c r="AY2991" s="163">
        <f t="shared" si="2723"/>
        <v>0</v>
      </c>
      <c r="AZ2991" s="163">
        <f t="shared" si="2724"/>
        <v>0</v>
      </c>
      <c r="BA2991" s="163">
        <f t="shared" si="2725"/>
        <v>0</v>
      </c>
      <c r="BB2991" s="163">
        <f t="shared" si="2726"/>
        <v>0</v>
      </c>
      <c r="BC2991" s="163">
        <f t="shared" si="2727"/>
        <v>0</v>
      </c>
      <c r="BD2991" s="163">
        <f t="shared" si="2728"/>
        <v>0</v>
      </c>
    </row>
    <row r="2992" spans="2:56" x14ac:dyDescent="0.3">
      <c r="B2992" s="169" t="s">
        <v>157</v>
      </c>
      <c r="C2992" s="248"/>
      <c r="D2992" s="249"/>
      <c r="E2992" s="172">
        <f t="shared" si="2714"/>
        <v>0</v>
      </c>
      <c r="F2992" s="248"/>
      <c r="G2992" s="249"/>
      <c r="H2992" s="172">
        <f t="shared" si="2715"/>
        <v>0</v>
      </c>
      <c r="I2992" s="248"/>
      <c r="J2992" s="250"/>
      <c r="K2992" s="174">
        <f t="shared" si="2716"/>
        <v>0</v>
      </c>
      <c r="L2992" s="248"/>
      <c r="M2992" s="250"/>
      <c r="N2992" s="251"/>
      <c r="O2992" s="248"/>
      <c r="P2992" s="251"/>
      <c r="Q2992" s="166">
        <f t="shared" si="2717"/>
        <v>0</v>
      </c>
      <c r="R2992" s="251"/>
      <c r="S2992" s="251"/>
      <c r="T2992" s="167">
        <f t="shared" si="2729"/>
        <v>0</v>
      </c>
      <c r="U2992" s="157"/>
      <c r="V2992" s="248"/>
      <c r="W2992" s="251"/>
      <c r="X2992" s="166">
        <f t="shared" si="2718"/>
        <v>0</v>
      </c>
      <c r="Y2992" s="251"/>
      <c r="Z2992" s="251"/>
      <c r="AA2992" s="167">
        <f t="shared" si="2730"/>
        <v>0</v>
      </c>
      <c r="AB2992" s="157"/>
      <c r="AC2992" s="248"/>
      <c r="AD2992" s="251"/>
      <c r="AE2992" s="166">
        <f t="shared" si="2719"/>
        <v>0</v>
      </c>
      <c r="AF2992" s="251"/>
      <c r="AG2992" s="251"/>
      <c r="AH2992" s="167">
        <f t="shared" si="2731"/>
        <v>0</v>
      </c>
      <c r="AJ2992" s="252"/>
      <c r="AK2992" s="253"/>
      <c r="AL2992" s="254"/>
      <c r="AM2992" s="253"/>
      <c r="AN2992" s="254"/>
      <c r="AO2992" s="253"/>
      <c r="AP2992" s="254"/>
      <c r="AQ2992" s="253"/>
      <c r="AR2992" s="254"/>
      <c r="AS2992" s="253"/>
      <c r="AT2992" s="254"/>
      <c r="AU2992" s="253"/>
      <c r="AV2992" s="163">
        <f t="shared" si="2721"/>
        <v>0</v>
      </c>
      <c r="AW2992" s="168">
        <f t="shared" si="2722"/>
        <v>0</v>
      </c>
      <c r="AY2992" s="163">
        <f t="shared" si="2723"/>
        <v>0</v>
      </c>
      <c r="AZ2992" s="163">
        <f t="shared" si="2724"/>
        <v>0</v>
      </c>
      <c r="BA2992" s="163">
        <f t="shared" si="2725"/>
        <v>0</v>
      </c>
      <c r="BB2992" s="163">
        <f t="shared" si="2726"/>
        <v>0</v>
      </c>
      <c r="BC2992" s="163">
        <f t="shared" si="2727"/>
        <v>0</v>
      </c>
      <c r="BD2992" s="163">
        <f t="shared" si="2728"/>
        <v>0</v>
      </c>
    </row>
    <row r="2993" spans="2:56" x14ac:dyDescent="0.3">
      <c r="B2993" s="179" t="s">
        <v>158</v>
      </c>
      <c r="C2993" s="83">
        <f>SUM(C2994)</f>
        <v>0</v>
      </c>
      <c r="D2993" s="84">
        <f>SUM(D2994)</f>
        <v>0</v>
      </c>
      <c r="E2993" s="85">
        <f t="shared" si="2714"/>
        <v>0</v>
      </c>
      <c r="F2993" s="83">
        <f>SUM(F2994)</f>
        <v>0</v>
      </c>
      <c r="G2993" s="84">
        <f>SUM(G2994)</f>
        <v>0</v>
      </c>
      <c r="H2993" s="85">
        <f t="shared" si="2715"/>
        <v>0</v>
      </c>
      <c r="I2993" s="83">
        <f>SUM(I2994)</f>
        <v>0</v>
      </c>
      <c r="J2993" s="86">
        <f>SUM(J2994)</f>
        <v>0</v>
      </c>
      <c r="K2993" s="87">
        <f t="shared" si="2716"/>
        <v>0</v>
      </c>
      <c r="L2993" s="83">
        <f>SUM(L2994)</f>
        <v>0</v>
      </c>
      <c r="M2993" s="86">
        <f>SUM(M2994)</f>
        <v>0</v>
      </c>
      <c r="N2993" s="88">
        <f>SUM(N2994)</f>
        <v>0</v>
      </c>
      <c r="O2993" s="83">
        <f>SUM(O2994)</f>
        <v>0</v>
      </c>
      <c r="P2993" s="88">
        <f>SUM(P2994)</f>
        <v>0</v>
      </c>
      <c r="Q2993" s="177">
        <f t="shared" si="2717"/>
        <v>0</v>
      </c>
      <c r="R2993" s="88">
        <f>SUM(R2994)</f>
        <v>0</v>
      </c>
      <c r="S2993" s="88">
        <f>SUM(S2994)</f>
        <v>0</v>
      </c>
      <c r="T2993" s="178">
        <f t="shared" si="2729"/>
        <v>0</v>
      </c>
      <c r="U2993" s="157"/>
      <c r="V2993" s="83">
        <f>SUM(V2994)</f>
        <v>0</v>
      </c>
      <c r="W2993" s="88">
        <f>SUM(W2994)</f>
        <v>0</v>
      </c>
      <c r="X2993" s="177">
        <f t="shared" si="2718"/>
        <v>0</v>
      </c>
      <c r="Y2993" s="88">
        <f>SUM(Y2994)</f>
        <v>0</v>
      </c>
      <c r="Z2993" s="88">
        <f>SUM(Z2994)</f>
        <v>0</v>
      </c>
      <c r="AA2993" s="178">
        <f t="shared" si="2730"/>
        <v>0</v>
      </c>
      <c r="AB2993" s="157"/>
      <c r="AC2993" s="83">
        <f>SUM(AC2994)</f>
        <v>0</v>
      </c>
      <c r="AD2993" s="88">
        <f>SUM(AD2994)</f>
        <v>0</v>
      </c>
      <c r="AE2993" s="177">
        <f t="shared" si="2719"/>
        <v>0</v>
      </c>
      <c r="AF2993" s="88">
        <f>SUM(AF2994)</f>
        <v>0</v>
      </c>
      <c r="AG2993" s="88">
        <f>SUM(AG2994)</f>
        <v>0</v>
      </c>
      <c r="AH2993" s="178">
        <f t="shared" si="2731"/>
        <v>0</v>
      </c>
      <c r="AJ2993" s="84">
        <f t="shared" ref="AJ2993:AU2993" si="2748">SUM(AJ2994)</f>
        <v>0</v>
      </c>
      <c r="AK2993" s="86">
        <f t="shared" si="2748"/>
        <v>0</v>
      </c>
      <c r="AL2993" s="88">
        <f t="shared" si="2748"/>
        <v>0</v>
      </c>
      <c r="AM2993" s="86">
        <f t="shared" si="2748"/>
        <v>0</v>
      </c>
      <c r="AN2993" s="88">
        <f t="shared" si="2748"/>
        <v>0</v>
      </c>
      <c r="AO2993" s="86">
        <f t="shared" si="2748"/>
        <v>0</v>
      </c>
      <c r="AP2993" s="88">
        <f t="shared" si="2748"/>
        <v>0</v>
      </c>
      <c r="AQ2993" s="86">
        <f t="shared" si="2748"/>
        <v>0</v>
      </c>
      <c r="AR2993" s="88">
        <f t="shared" si="2748"/>
        <v>0</v>
      </c>
      <c r="AS2993" s="86">
        <f t="shared" si="2748"/>
        <v>0</v>
      </c>
      <c r="AT2993" s="88">
        <f t="shared" si="2748"/>
        <v>0</v>
      </c>
      <c r="AU2993" s="86">
        <f t="shared" si="2748"/>
        <v>0</v>
      </c>
      <c r="AV2993" s="86">
        <f t="shared" si="2721"/>
        <v>0</v>
      </c>
      <c r="AW2993" s="93">
        <f t="shared" si="2722"/>
        <v>0</v>
      </c>
      <c r="AY2993" s="86">
        <f t="shared" si="2723"/>
        <v>0</v>
      </c>
      <c r="AZ2993" s="86">
        <f t="shared" si="2724"/>
        <v>0</v>
      </c>
      <c r="BA2993" s="86">
        <f t="shared" si="2725"/>
        <v>0</v>
      </c>
      <c r="BB2993" s="86">
        <f t="shared" si="2726"/>
        <v>0</v>
      </c>
      <c r="BC2993" s="86">
        <f t="shared" si="2727"/>
        <v>0</v>
      </c>
      <c r="BD2993" s="86">
        <f t="shared" si="2728"/>
        <v>0</v>
      </c>
    </row>
    <row r="2994" spans="2:56" x14ac:dyDescent="0.3">
      <c r="B2994" s="169" t="s">
        <v>159</v>
      </c>
      <c r="C2994" s="248"/>
      <c r="D2994" s="249"/>
      <c r="E2994" s="172">
        <f t="shared" si="2714"/>
        <v>0</v>
      </c>
      <c r="F2994" s="248"/>
      <c r="G2994" s="249"/>
      <c r="H2994" s="172">
        <f t="shared" si="2715"/>
        <v>0</v>
      </c>
      <c r="I2994" s="248"/>
      <c r="J2994" s="250"/>
      <c r="K2994" s="174">
        <f t="shared" si="2716"/>
        <v>0</v>
      </c>
      <c r="L2994" s="248"/>
      <c r="M2994" s="250"/>
      <c r="N2994" s="251"/>
      <c r="O2994" s="248"/>
      <c r="P2994" s="251"/>
      <c r="Q2994" s="166">
        <f t="shared" si="2717"/>
        <v>0</v>
      </c>
      <c r="R2994" s="251"/>
      <c r="S2994" s="251"/>
      <c r="T2994" s="167">
        <f t="shared" si="2729"/>
        <v>0</v>
      </c>
      <c r="U2994" s="157"/>
      <c r="V2994" s="248"/>
      <c r="W2994" s="251"/>
      <c r="X2994" s="166">
        <f t="shared" si="2718"/>
        <v>0</v>
      </c>
      <c r="Y2994" s="251"/>
      <c r="Z2994" s="251"/>
      <c r="AA2994" s="167">
        <f t="shared" si="2730"/>
        <v>0</v>
      </c>
      <c r="AB2994" s="157"/>
      <c r="AC2994" s="248"/>
      <c r="AD2994" s="251"/>
      <c r="AE2994" s="166">
        <f t="shared" si="2719"/>
        <v>0</v>
      </c>
      <c r="AF2994" s="251"/>
      <c r="AG2994" s="251"/>
      <c r="AH2994" s="167">
        <f t="shared" si="2731"/>
        <v>0</v>
      </c>
      <c r="AJ2994" s="252"/>
      <c r="AK2994" s="253"/>
      <c r="AL2994" s="254"/>
      <c r="AM2994" s="253"/>
      <c r="AN2994" s="254"/>
      <c r="AO2994" s="253"/>
      <c r="AP2994" s="254"/>
      <c r="AQ2994" s="253"/>
      <c r="AR2994" s="254"/>
      <c r="AS2994" s="253"/>
      <c r="AT2994" s="254"/>
      <c r="AU2994" s="253"/>
      <c r="AV2994" s="163">
        <f t="shared" si="2721"/>
        <v>0</v>
      </c>
      <c r="AW2994" s="168">
        <f t="shared" si="2722"/>
        <v>0</v>
      </c>
      <c r="AY2994" s="163">
        <f t="shared" si="2723"/>
        <v>0</v>
      </c>
      <c r="AZ2994" s="163">
        <f t="shared" si="2724"/>
        <v>0</v>
      </c>
      <c r="BA2994" s="163">
        <f t="shared" si="2725"/>
        <v>0</v>
      </c>
      <c r="BB2994" s="163">
        <f t="shared" si="2726"/>
        <v>0</v>
      </c>
      <c r="BC2994" s="163">
        <f t="shared" si="2727"/>
        <v>0</v>
      </c>
      <c r="BD2994" s="163">
        <f t="shared" si="2728"/>
        <v>0</v>
      </c>
    </row>
    <row r="2995" spans="2:56" x14ac:dyDescent="0.3">
      <c r="B2995" s="179" t="s">
        <v>160</v>
      </c>
      <c r="C2995" s="83">
        <f>SUM(C2996:C2999)</f>
        <v>0</v>
      </c>
      <c r="D2995" s="84">
        <f>SUM(D2996:D2999)</f>
        <v>0</v>
      </c>
      <c r="E2995" s="85">
        <f t="shared" si="2714"/>
        <v>0</v>
      </c>
      <c r="F2995" s="83">
        <f>SUM(F2996:F2999)</f>
        <v>0</v>
      </c>
      <c r="G2995" s="84">
        <f>SUM(G2996:G2999)</f>
        <v>0</v>
      </c>
      <c r="H2995" s="85">
        <f t="shared" si="2715"/>
        <v>0</v>
      </c>
      <c r="I2995" s="83">
        <f>SUM(I2996:I2999)</f>
        <v>0</v>
      </c>
      <c r="J2995" s="86">
        <f>SUM(J2996:J2999)</f>
        <v>0</v>
      </c>
      <c r="K2995" s="87">
        <f t="shared" si="2716"/>
        <v>0</v>
      </c>
      <c r="L2995" s="83">
        <f>SUM(L2996:L2999)</f>
        <v>0</v>
      </c>
      <c r="M2995" s="86">
        <f>SUM(M2996:M2999)</f>
        <v>0</v>
      </c>
      <c r="N2995" s="88">
        <f>SUM(N2996:N2999)</f>
        <v>0</v>
      </c>
      <c r="O2995" s="83">
        <f>SUM(O2996:O2999)</f>
        <v>0</v>
      </c>
      <c r="P2995" s="88">
        <f>SUM(P2996:P2999)</f>
        <v>0</v>
      </c>
      <c r="Q2995" s="177">
        <f t="shared" si="2717"/>
        <v>0</v>
      </c>
      <c r="R2995" s="88">
        <f>SUM(R2996:R2999)</f>
        <v>0</v>
      </c>
      <c r="S2995" s="88">
        <f>SUM(S2996:S2999)</f>
        <v>0</v>
      </c>
      <c r="T2995" s="178">
        <f t="shared" si="2729"/>
        <v>0</v>
      </c>
      <c r="U2995" s="157"/>
      <c r="V2995" s="83">
        <f>SUM(V2996:V2999)</f>
        <v>0</v>
      </c>
      <c r="W2995" s="88">
        <f>SUM(W2996:W2999)</f>
        <v>0</v>
      </c>
      <c r="X2995" s="177">
        <f t="shared" si="2718"/>
        <v>0</v>
      </c>
      <c r="Y2995" s="88">
        <f>SUM(Y2996:Y2999)</f>
        <v>0</v>
      </c>
      <c r="Z2995" s="88">
        <f>SUM(Z2996:Z2999)</f>
        <v>0</v>
      </c>
      <c r="AA2995" s="178">
        <f t="shared" si="2730"/>
        <v>0</v>
      </c>
      <c r="AB2995" s="157"/>
      <c r="AC2995" s="83">
        <f>SUM(AC2996:AC2999)</f>
        <v>0</v>
      </c>
      <c r="AD2995" s="88">
        <f>SUM(AD2996:AD2999)</f>
        <v>0</v>
      </c>
      <c r="AE2995" s="177">
        <f t="shared" si="2719"/>
        <v>0</v>
      </c>
      <c r="AF2995" s="88">
        <f>SUM(AF2996:AF2999)</f>
        <v>0</v>
      </c>
      <c r="AG2995" s="88">
        <f>SUM(AG2996:AG2999)</f>
        <v>0</v>
      </c>
      <c r="AH2995" s="178">
        <f t="shared" si="2731"/>
        <v>0</v>
      </c>
      <c r="AJ2995" s="84">
        <f t="shared" ref="AJ2995:AU2995" si="2749">SUM(AJ2996:AJ2999)</f>
        <v>0</v>
      </c>
      <c r="AK2995" s="86">
        <f t="shared" si="2749"/>
        <v>0</v>
      </c>
      <c r="AL2995" s="88">
        <f t="shared" si="2749"/>
        <v>0</v>
      </c>
      <c r="AM2995" s="86">
        <f t="shared" si="2749"/>
        <v>0</v>
      </c>
      <c r="AN2995" s="88">
        <f t="shared" si="2749"/>
        <v>0</v>
      </c>
      <c r="AO2995" s="86">
        <f t="shared" si="2749"/>
        <v>0</v>
      </c>
      <c r="AP2995" s="88">
        <f t="shared" si="2749"/>
        <v>0</v>
      </c>
      <c r="AQ2995" s="86">
        <f t="shared" si="2749"/>
        <v>0</v>
      </c>
      <c r="AR2995" s="88">
        <f t="shared" si="2749"/>
        <v>0</v>
      </c>
      <c r="AS2995" s="86">
        <f t="shared" si="2749"/>
        <v>0</v>
      </c>
      <c r="AT2995" s="88">
        <f t="shared" si="2749"/>
        <v>0</v>
      </c>
      <c r="AU2995" s="86">
        <f t="shared" si="2749"/>
        <v>0</v>
      </c>
      <c r="AV2995" s="86">
        <f t="shared" si="2721"/>
        <v>0</v>
      </c>
      <c r="AW2995" s="93">
        <f t="shared" si="2722"/>
        <v>0</v>
      </c>
      <c r="AY2995" s="86">
        <f t="shared" si="2723"/>
        <v>0</v>
      </c>
      <c r="AZ2995" s="86">
        <f t="shared" si="2724"/>
        <v>0</v>
      </c>
      <c r="BA2995" s="86">
        <f t="shared" si="2725"/>
        <v>0</v>
      </c>
      <c r="BB2995" s="86">
        <f t="shared" si="2726"/>
        <v>0</v>
      </c>
      <c r="BC2995" s="86">
        <f t="shared" si="2727"/>
        <v>0</v>
      </c>
      <c r="BD2995" s="86">
        <f t="shared" si="2728"/>
        <v>0</v>
      </c>
    </row>
    <row r="2996" spans="2:56" x14ac:dyDescent="0.3">
      <c r="B2996" s="169" t="s">
        <v>161</v>
      </c>
      <c r="C2996" s="248"/>
      <c r="D2996" s="249"/>
      <c r="E2996" s="172">
        <f t="shared" si="2714"/>
        <v>0</v>
      </c>
      <c r="F2996" s="248"/>
      <c r="G2996" s="249"/>
      <c r="H2996" s="172">
        <f t="shared" si="2715"/>
        <v>0</v>
      </c>
      <c r="I2996" s="248"/>
      <c r="J2996" s="250"/>
      <c r="K2996" s="174">
        <f t="shared" si="2716"/>
        <v>0</v>
      </c>
      <c r="L2996" s="248"/>
      <c r="M2996" s="250"/>
      <c r="N2996" s="251"/>
      <c r="O2996" s="248"/>
      <c r="P2996" s="251"/>
      <c r="Q2996" s="166">
        <f t="shared" si="2717"/>
        <v>0</v>
      </c>
      <c r="R2996" s="251"/>
      <c r="S2996" s="251"/>
      <c r="T2996" s="167">
        <f t="shared" si="2729"/>
        <v>0</v>
      </c>
      <c r="U2996" s="157"/>
      <c r="V2996" s="248"/>
      <c r="W2996" s="251"/>
      <c r="X2996" s="166">
        <f t="shared" si="2718"/>
        <v>0</v>
      </c>
      <c r="Y2996" s="251"/>
      <c r="Z2996" s="251"/>
      <c r="AA2996" s="167">
        <f t="shared" si="2730"/>
        <v>0</v>
      </c>
      <c r="AB2996" s="157"/>
      <c r="AC2996" s="248"/>
      <c r="AD2996" s="251"/>
      <c r="AE2996" s="166">
        <f t="shared" si="2719"/>
        <v>0</v>
      </c>
      <c r="AF2996" s="251"/>
      <c r="AG2996" s="251"/>
      <c r="AH2996" s="167">
        <f t="shared" si="2731"/>
        <v>0</v>
      </c>
      <c r="AJ2996" s="252"/>
      <c r="AK2996" s="253"/>
      <c r="AL2996" s="254"/>
      <c r="AM2996" s="253"/>
      <c r="AN2996" s="254"/>
      <c r="AO2996" s="253"/>
      <c r="AP2996" s="254"/>
      <c r="AQ2996" s="253"/>
      <c r="AR2996" s="254"/>
      <c r="AS2996" s="253"/>
      <c r="AT2996" s="254"/>
      <c r="AU2996" s="253"/>
      <c r="AV2996" s="163">
        <f t="shared" si="2721"/>
        <v>0</v>
      </c>
      <c r="AW2996" s="168">
        <f t="shared" si="2722"/>
        <v>0</v>
      </c>
      <c r="AY2996" s="163">
        <f t="shared" si="2723"/>
        <v>0</v>
      </c>
      <c r="AZ2996" s="163">
        <f t="shared" si="2724"/>
        <v>0</v>
      </c>
      <c r="BA2996" s="163">
        <f t="shared" si="2725"/>
        <v>0</v>
      </c>
      <c r="BB2996" s="163">
        <f t="shared" si="2726"/>
        <v>0</v>
      </c>
      <c r="BC2996" s="163">
        <f t="shared" si="2727"/>
        <v>0</v>
      </c>
      <c r="BD2996" s="163">
        <f t="shared" si="2728"/>
        <v>0</v>
      </c>
    </row>
    <row r="2997" spans="2:56" x14ac:dyDescent="0.3">
      <c r="B2997" s="169" t="s">
        <v>162</v>
      </c>
      <c r="C2997" s="248"/>
      <c r="D2997" s="249"/>
      <c r="E2997" s="172">
        <f t="shared" si="2714"/>
        <v>0</v>
      </c>
      <c r="F2997" s="248"/>
      <c r="G2997" s="249"/>
      <c r="H2997" s="172">
        <f t="shared" si="2715"/>
        <v>0</v>
      </c>
      <c r="I2997" s="248"/>
      <c r="J2997" s="250"/>
      <c r="K2997" s="174">
        <f t="shared" si="2716"/>
        <v>0</v>
      </c>
      <c r="L2997" s="248"/>
      <c r="M2997" s="250"/>
      <c r="N2997" s="251"/>
      <c r="O2997" s="248"/>
      <c r="P2997" s="251"/>
      <c r="Q2997" s="166">
        <f t="shared" si="2717"/>
        <v>0</v>
      </c>
      <c r="R2997" s="251"/>
      <c r="S2997" s="251"/>
      <c r="T2997" s="167">
        <f t="shared" si="2729"/>
        <v>0</v>
      </c>
      <c r="U2997" s="157"/>
      <c r="V2997" s="248"/>
      <c r="W2997" s="251"/>
      <c r="X2997" s="166">
        <f t="shared" si="2718"/>
        <v>0</v>
      </c>
      <c r="Y2997" s="251"/>
      <c r="Z2997" s="251"/>
      <c r="AA2997" s="167">
        <f t="shared" si="2730"/>
        <v>0</v>
      </c>
      <c r="AB2997" s="157"/>
      <c r="AC2997" s="248"/>
      <c r="AD2997" s="251"/>
      <c r="AE2997" s="166">
        <f t="shared" si="2719"/>
        <v>0</v>
      </c>
      <c r="AF2997" s="251"/>
      <c r="AG2997" s="251"/>
      <c r="AH2997" s="167">
        <f t="shared" si="2731"/>
        <v>0</v>
      </c>
      <c r="AJ2997" s="252"/>
      <c r="AK2997" s="253"/>
      <c r="AL2997" s="254"/>
      <c r="AM2997" s="253"/>
      <c r="AN2997" s="254"/>
      <c r="AO2997" s="253"/>
      <c r="AP2997" s="254"/>
      <c r="AQ2997" s="253"/>
      <c r="AR2997" s="254"/>
      <c r="AS2997" s="253"/>
      <c r="AT2997" s="254"/>
      <c r="AU2997" s="253"/>
      <c r="AV2997" s="163">
        <f t="shared" si="2721"/>
        <v>0</v>
      </c>
      <c r="AW2997" s="168">
        <f t="shared" si="2722"/>
        <v>0</v>
      </c>
      <c r="AY2997" s="163">
        <f t="shared" si="2723"/>
        <v>0</v>
      </c>
      <c r="AZ2997" s="163">
        <f t="shared" si="2724"/>
        <v>0</v>
      </c>
      <c r="BA2997" s="163">
        <f t="shared" si="2725"/>
        <v>0</v>
      </c>
      <c r="BB2997" s="163">
        <f t="shared" si="2726"/>
        <v>0</v>
      </c>
      <c r="BC2997" s="163">
        <f t="shared" si="2727"/>
        <v>0</v>
      </c>
      <c r="BD2997" s="163">
        <f t="shared" si="2728"/>
        <v>0</v>
      </c>
    </row>
    <row r="2998" spans="2:56" x14ac:dyDescent="0.3">
      <c r="B2998" s="169" t="s">
        <v>163</v>
      </c>
      <c r="C2998" s="248"/>
      <c r="D2998" s="249"/>
      <c r="E2998" s="172">
        <f t="shared" si="2714"/>
        <v>0</v>
      </c>
      <c r="F2998" s="248"/>
      <c r="G2998" s="249"/>
      <c r="H2998" s="172">
        <f t="shared" si="2715"/>
        <v>0</v>
      </c>
      <c r="I2998" s="248"/>
      <c r="J2998" s="250"/>
      <c r="K2998" s="174">
        <f t="shared" si="2716"/>
        <v>0</v>
      </c>
      <c r="L2998" s="248"/>
      <c r="M2998" s="250"/>
      <c r="N2998" s="251"/>
      <c r="O2998" s="248"/>
      <c r="P2998" s="251"/>
      <c r="Q2998" s="166">
        <f t="shared" si="2717"/>
        <v>0</v>
      </c>
      <c r="R2998" s="251"/>
      <c r="S2998" s="251"/>
      <c r="T2998" s="167">
        <f t="shared" si="2729"/>
        <v>0</v>
      </c>
      <c r="U2998" s="157"/>
      <c r="V2998" s="248"/>
      <c r="W2998" s="251"/>
      <c r="X2998" s="166">
        <f t="shared" si="2718"/>
        <v>0</v>
      </c>
      <c r="Y2998" s="251"/>
      <c r="Z2998" s="251"/>
      <c r="AA2998" s="167">
        <f t="shared" si="2730"/>
        <v>0</v>
      </c>
      <c r="AB2998" s="157"/>
      <c r="AC2998" s="248"/>
      <c r="AD2998" s="251"/>
      <c r="AE2998" s="166">
        <f t="shared" si="2719"/>
        <v>0</v>
      </c>
      <c r="AF2998" s="251"/>
      <c r="AG2998" s="251"/>
      <c r="AH2998" s="167">
        <f t="shared" si="2731"/>
        <v>0</v>
      </c>
      <c r="AJ2998" s="252"/>
      <c r="AK2998" s="253"/>
      <c r="AL2998" s="254"/>
      <c r="AM2998" s="253"/>
      <c r="AN2998" s="254"/>
      <c r="AO2998" s="253"/>
      <c r="AP2998" s="254"/>
      <c r="AQ2998" s="253"/>
      <c r="AR2998" s="254"/>
      <c r="AS2998" s="253"/>
      <c r="AT2998" s="254"/>
      <c r="AU2998" s="253"/>
      <c r="AV2998" s="163">
        <f t="shared" si="2721"/>
        <v>0</v>
      </c>
      <c r="AW2998" s="168">
        <f t="shared" si="2722"/>
        <v>0</v>
      </c>
      <c r="AY2998" s="163">
        <f t="shared" si="2723"/>
        <v>0</v>
      </c>
      <c r="AZ2998" s="163">
        <f t="shared" si="2724"/>
        <v>0</v>
      </c>
      <c r="BA2998" s="163">
        <f t="shared" si="2725"/>
        <v>0</v>
      </c>
      <c r="BB2998" s="163">
        <f t="shared" si="2726"/>
        <v>0</v>
      </c>
      <c r="BC2998" s="163">
        <f t="shared" si="2727"/>
        <v>0</v>
      </c>
      <c r="BD2998" s="163">
        <f t="shared" si="2728"/>
        <v>0</v>
      </c>
    </row>
    <row r="2999" spans="2:56" x14ac:dyDescent="0.3">
      <c r="B2999" s="169" t="s">
        <v>164</v>
      </c>
      <c r="C2999" s="248"/>
      <c r="D2999" s="249"/>
      <c r="E2999" s="172">
        <f t="shared" si="2714"/>
        <v>0</v>
      </c>
      <c r="F2999" s="248"/>
      <c r="G2999" s="249"/>
      <c r="H2999" s="172">
        <f t="shared" si="2715"/>
        <v>0</v>
      </c>
      <c r="I2999" s="248"/>
      <c r="J2999" s="250"/>
      <c r="K2999" s="174">
        <f t="shared" si="2716"/>
        <v>0</v>
      </c>
      <c r="L2999" s="248"/>
      <c r="M2999" s="250"/>
      <c r="N2999" s="251"/>
      <c r="O2999" s="248"/>
      <c r="P2999" s="251"/>
      <c r="Q2999" s="166">
        <f t="shared" si="2717"/>
        <v>0</v>
      </c>
      <c r="R2999" s="251"/>
      <c r="S2999" s="251"/>
      <c r="T2999" s="167">
        <f t="shared" si="2729"/>
        <v>0</v>
      </c>
      <c r="U2999" s="157"/>
      <c r="V2999" s="248"/>
      <c r="W2999" s="251"/>
      <c r="X2999" s="166">
        <f t="shared" si="2718"/>
        <v>0</v>
      </c>
      <c r="Y2999" s="251"/>
      <c r="Z2999" s="251"/>
      <c r="AA2999" s="167">
        <f t="shared" si="2730"/>
        <v>0</v>
      </c>
      <c r="AB2999" s="157"/>
      <c r="AC2999" s="248"/>
      <c r="AD2999" s="251"/>
      <c r="AE2999" s="166">
        <f t="shared" si="2719"/>
        <v>0</v>
      </c>
      <c r="AF2999" s="251"/>
      <c r="AG2999" s="251"/>
      <c r="AH2999" s="167">
        <f t="shared" si="2731"/>
        <v>0</v>
      </c>
      <c r="AJ2999" s="252"/>
      <c r="AK2999" s="253"/>
      <c r="AL2999" s="254"/>
      <c r="AM2999" s="253"/>
      <c r="AN2999" s="254"/>
      <c r="AO2999" s="253"/>
      <c r="AP2999" s="254"/>
      <c r="AQ2999" s="253"/>
      <c r="AR2999" s="254"/>
      <c r="AS2999" s="253"/>
      <c r="AT2999" s="254"/>
      <c r="AU2999" s="253"/>
      <c r="AV2999" s="163">
        <f t="shared" si="2721"/>
        <v>0</v>
      </c>
      <c r="AW2999" s="168">
        <f t="shared" si="2722"/>
        <v>0</v>
      </c>
      <c r="AY2999" s="163">
        <f t="shared" si="2723"/>
        <v>0</v>
      </c>
      <c r="AZ2999" s="163">
        <f t="shared" si="2724"/>
        <v>0</v>
      </c>
      <c r="BA2999" s="163">
        <f t="shared" si="2725"/>
        <v>0</v>
      </c>
      <c r="BB2999" s="163">
        <f t="shared" si="2726"/>
        <v>0</v>
      </c>
      <c r="BC2999" s="163">
        <f t="shared" si="2727"/>
        <v>0</v>
      </c>
      <c r="BD2999" s="163">
        <f t="shared" si="2728"/>
        <v>0</v>
      </c>
    </row>
    <row r="3000" spans="2:56" x14ac:dyDescent="0.3">
      <c r="B3000" s="179" t="s">
        <v>165</v>
      </c>
      <c r="C3000" s="83">
        <f>SUM(C3001)</f>
        <v>0</v>
      </c>
      <c r="D3000" s="84">
        <f>SUM(D3001)</f>
        <v>0</v>
      </c>
      <c r="E3000" s="85">
        <f t="shared" si="2714"/>
        <v>0</v>
      </c>
      <c r="F3000" s="83">
        <f>SUM(F3001)</f>
        <v>0</v>
      </c>
      <c r="G3000" s="84">
        <f>SUM(G3001)</f>
        <v>0</v>
      </c>
      <c r="H3000" s="85">
        <f t="shared" si="2715"/>
        <v>0</v>
      </c>
      <c r="I3000" s="83">
        <f>SUM(I3001)</f>
        <v>0</v>
      </c>
      <c r="J3000" s="86">
        <f>SUM(J3001)</f>
        <v>0</v>
      </c>
      <c r="K3000" s="87">
        <f t="shared" si="2716"/>
        <v>0</v>
      </c>
      <c r="L3000" s="83">
        <f>SUM(L3001)</f>
        <v>0</v>
      </c>
      <c r="M3000" s="86">
        <f>SUM(M3001)</f>
        <v>0</v>
      </c>
      <c r="N3000" s="88">
        <f>SUM(N3001)</f>
        <v>0</v>
      </c>
      <c r="O3000" s="83">
        <f>SUM(O3001)</f>
        <v>0</v>
      </c>
      <c r="P3000" s="88">
        <f>SUM(P3001)</f>
        <v>0</v>
      </c>
      <c r="Q3000" s="177">
        <f t="shared" si="2717"/>
        <v>0</v>
      </c>
      <c r="R3000" s="88">
        <f>SUM(R3001)</f>
        <v>0</v>
      </c>
      <c r="S3000" s="88">
        <f>SUM(S3001)</f>
        <v>0</v>
      </c>
      <c r="T3000" s="178">
        <f t="shared" si="2729"/>
        <v>0</v>
      </c>
      <c r="U3000" s="157"/>
      <c r="V3000" s="83">
        <f>SUM(V3001)</f>
        <v>0</v>
      </c>
      <c r="W3000" s="88">
        <f>SUM(W3001)</f>
        <v>0</v>
      </c>
      <c r="X3000" s="177">
        <f t="shared" si="2718"/>
        <v>0</v>
      </c>
      <c r="Y3000" s="88">
        <f>SUM(Y3001)</f>
        <v>0</v>
      </c>
      <c r="Z3000" s="88">
        <f>SUM(Z3001)</f>
        <v>0</v>
      </c>
      <c r="AA3000" s="178">
        <f t="shared" si="2730"/>
        <v>0</v>
      </c>
      <c r="AB3000" s="157"/>
      <c r="AC3000" s="83">
        <f>SUM(AC3001)</f>
        <v>0</v>
      </c>
      <c r="AD3000" s="88">
        <f>SUM(AD3001)</f>
        <v>0</v>
      </c>
      <c r="AE3000" s="177">
        <f t="shared" si="2719"/>
        <v>0</v>
      </c>
      <c r="AF3000" s="88">
        <f>SUM(AF3001)</f>
        <v>0</v>
      </c>
      <c r="AG3000" s="88">
        <f>SUM(AG3001)</f>
        <v>0</v>
      </c>
      <c r="AH3000" s="178">
        <f t="shared" si="2731"/>
        <v>0</v>
      </c>
      <c r="AJ3000" s="84">
        <f t="shared" ref="AJ3000:AU3000" si="2750">SUM(AJ3001)</f>
        <v>0</v>
      </c>
      <c r="AK3000" s="86">
        <f t="shared" si="2750"/>
        <v>0</v>
      </c>
      <c r="AL3000" s="88">
        <f t="shared" si="2750"/>
        <v>0</v>
      </c>
      <c r="AM3000" s="86">
        <f t="shared" si="2750"/>
        <v>0</v>
      </c>
      <c r="AN3000" s="88">
        <f t="shared" si="2750"/>
        <v>0</v>
      </c>
      <c r="AO3000" s="86">
        <f t="shared" si="2750"/>
        <v>0</v>
      </c>
      <c r="AP3000" s="88">
        <f t="shared" si="2750"/>
        <v>0</v>
      </c>
      <c r="AQ3000" s="86">
        <f t="shared" si="2750"/>
        <v>0</v>
      </c>
      <c r="AR3000" s="88">
        <f t="shared" si="2750"/>
        <v>0</v>
      </c>
      <c r="AS3000" s="86">
        <f t="shared" si="2750"/>
        <v>0</v>
      </c>
      <c r="AT3000" s="88">
        <f t="shared" si="2750"/>
        <v>0</v>
      </c>
      <c r="AU3000" s="86">
        <f t="shared" si="2750"/>
        <v>0</v>
      </c>
      <c r="AV3000" s="86">
        <f t="shared" si="2721"/>
        <v>0</v>
      </c>
      <c r="AW3000" s="93">
        <f t="shared" si="2722"/>
        <v>0</v>
      </c>
      <c r="AY3000" s="86">
        <f t="shared" si="2723"/>
        <v>0</v>
      </c>
      <c r="AZ3000" s="86">
        <f t="shared" si="2724"/>
        <v>0</v>
      </c>
      <c r="BA3000" s="86">
        <f t="shared" si="2725"/>
        <v>0</v>
      </c>
      <c r="BB3000" s="86">
        <f t="shared" si="2726"/>
        <v>0</v>
      </c>
      <c r="BC3000" s="86">
        <f t="shared" si="2727"/>
        <v>0</v>
      </c>
      <c r="BD3000" s="86">
        <f t="shared" si="2728"/>
        <v>0</v>
      </c>
    </row>
    <row r="3001" spans="2:56" x14ac:dyDescent="0.3">
      <c r="B3001" s="169" t="s">
        <v>166</v>
      </c>
      <c r="C3001" s="248"/>
      <c r="D3001" s="249"/>
      <c r="E3001" s="172">
        <f t="shared" ref="E3001:E3064" si="2751">IFERROR(D3001/C3001,0)</f>
        <v>0</v>
      </c>
      <c r="F3001" s="248"/>
      <c r="G3001" s="249"/>
      <c r="H3001" s="172">
        <f t="shared" ref="H3001:H3064" si="2752">IFERROR(G3001/F3001,0)</f>
        <v>0</v>
      </c>
      <c r="I3001" s="248"/>
      <c r="J3001" s="250"/>
      <c r="K3001" s="174">
        <f t="shared" ref="K3001:K3064" si="2753">IFERROR(J3001/I3001,0)</f>
        <v>0</v>
      </c>
      <c r="L3001" s="248"/>
      <c r="M3001" s="250"/>
      <c r="N3001" s="251"/>
      <c r="O3001" s="248"/>
      <c r="P3001" s="251"/>
      <c r="Q3001" s="166">
        <f t="shared" ref="Q3001:Q3064" si="2754">SUM(O3001:P3001)</f>
        <v>0</v>
      </c>
      <c r="R3001" s="251"/>
      <c r="S3001" s="251"/>
      <c r="T3001" s="167">
        <f t="shared" si="2729"/>
        <v>0</v>
      </c>
      <c r="U3001" s="157"/>
      <c r="V3001" s="248"/>
      <c r="W3001" s="251"/>
      <c r="X3001" s="166">
        <f t="shared" ref="X3001:X3064" si="2755">SUM(V3001:W3001)</f>
        <v>0</v>
      </c>
      <c r="Y3001" s="251"/>
      <c r="Z3001" s="251"/>
      <c r="AA3001" s="167">
        <f t="shared" si="2730"/>
        <v>0</v>
      </c>
      <c r="AB3001" s="157"/>
      <c r="AC3001" s="248"/>
      <c r="AD3001" s="251"/>
      <c r="AE3001" s="166">
        <f t="shared" ref="AE3001:AE3064" si="2756">SUM(AC3001:AD3001)</f>
        <v>0</v>
      </c>
      <c r="AF3001" s="251"/>
      <c r="AG3001" s="251"/>
      <c r="AH3001" s="167">
        <f t="shared" si="2731"/>
        <v>0</v>
      </c>
      <c r="AJ3001" s="252"/>
      <c r="AK3001" s="253"/>
      <c r="AL3001" s="254"/>
      <c r="AM3001" s="253"/>
      <c r="AN3001" s="254"/>
      <c r="AO3001" s="253"/>
      <c r="AP3001" s="254"/>
      <c r="AQ3001" s="253"/>
      <c r="AR3001" s="254"/>
      <c r="AS3001" s="253"/>
      <c r="AT3001" s="254"/>
      <c r="AU3001" s="253"/>
      <c r="AV3001" s="163">
        <f t="shared" ref="AV3001:AV3064" si="2757">SUM(AJ3001:AU3001)</f>
        <v>0</v>
      </c>
      <c r="AW3001" s="168">
        <f t="shared" ref="AW3001:AW3064" si="2758">T3001-AV3001</f>
        <v>0</v>
      </c>
      <c r="AY3001" s="163">
        <f t="shared" ref="AY3001:AY3064" si="2759">SUM(AJ3001:AL3001)</f>
        <v>0</v>
      </c>
      <c r="AZ3001" s="163">
        <f t="shared" ref="AZ3001:AZ3064" si="2760">SUM(AM3001:AO3001)</f>
        <v>0</v>
      </c>
      <c r="BA3001" s="163">
        <f t="shared" ref="BA3001:BA3064" si="2761">SUM(AP3001:AR3001)</f>
        <v>0</v>
      </c>
      <c r="BB3001" s="163">
        <f t="shared" ref="BB3001:BB3064" si="2762">SUM(AS3001:AU3001)</f>
        <v>0</v>
      </c>
      <c r="BC3001" s="163">
        <f t="shared" ref="BC3001:BC3064" si="2763">SUM(AY3001,AZ3001,BA3001,BB3001)</f>
        <v>0</v>
      </c>
      <c r="BD3001" s="163">
        <f t="shared" ref="BD3001:BD3064" si="2764">T3001-BC3001</f>
        <v>0</v>
      </c>
    </row>
    <row r="3002" spans="2:56" x14ac:dyDescent="0.3">
      <c r="B3002" s="179" t="s">
        <v>167</v>
      </c>
      <c r="C3002" s="83">
        <f>SUM(C3003:C3008)</f>
        <v>76678</v>
      </c>
      <c r="D3002" s="84">
        <f>SUM(D3003:D3008)</f>
        <v>78295.31</v>
      </c>
      <c r="E3002" s="85">
        <f t="shared" si="2751"/>
        <v>1.0210922298442839</v>
      </c>
      <c r="F3002" s="83">
        <f>SUM(F3003:F3008)</f>
        <v>116547</v>
      </c>
      <c r="G3002" s="84">
        <f>SUM(G3003:G3008)</f>
        <v>101662.11000000002</v>
      </c>
      <c r="H3002" s="85">
        <f t="shared" si="2752"/>
        <v>0.872284228680275</v>
      </c>
      <c r="I3002" s="83">
        <f>SUM(I3003:I3008)</f>
        <v>164537</v>
      </c>
      <c r="J3002" s="86">
        <f>SUM(J3003:J3008)</f>
        <v>164285.65999999997</v>
      </c>
      <c r="K3002" s="87">
        <f t="shared" si="2753"/>
        <v>0.99847244084917053</v>
      </c>
      <c r="L3002" s="83">
        <f>SUM(L3003:L3008)</f>
        <v>67632</v>
      </c>
      <c r="M3002" s="86">
        <f>SUM(M3003:M3008)</f>
        <v>116000</v>
      </c>
      <c r="N3002" s="88">
        <f>SUM(N3003:N3008)</f>
        <v>0</v>
      </c>
      <c r="O3002" s="83">
        <f>SUM(O3003:O3008)</f>
        <v>70014</v>
      </c>
      <c r="P3002" s="88">
        <f>SUM(P3003:P3008)</f>
        <v>0</v>
      </c>
      <c r="Q3002" s="177">
        <f t="shared" si="2754"/>
        <v>70014</v>
      </c>
      <c r="R3002" s="88">
        <f>SUM(R3003:R3008)</f>
        <v>0</v>
      </c>
      <c r="S3002" s="88">
        <f>SUM(S3003:S3008)</f>
        <v>0</v>
      </c>
      <c r="T3002" s="178">
        <f t="shared" ref="T3002:T3065" si="2765">SUM(Q3002:S3002)</f>
        <v>70014</v>
      </c>
      <c r="U3002" s="157"/>
      <c r="V3002" s="83">
        <f>SUM(V3003:V3008)</f>
        <v>70014</v>
      </c>
      <c r="W3002" s="88">
        <f>SUM(W3003:W3008)</f>
        <v>0</v>
      </c>
      <c r="X3002" s="177">
        <f t="shared" si="2755"/>
        <v>70014</v>
      </c>
      <c r="Y3002" s="88">
        <f>SUM(Y3003:Y3008)</f>
        <v>0</v>
      </c>
      <c r="Z3002" s="88">
        <f>SUM(Z3003:Z3008)</f>
        <v>0</v>
      </c>
      <c r="AA3002" s="178">
        <f t="shared" ref="AA3002:AA3065" si="2766">SUM(X3002:Z3002)</f>
        <v>70014</v>
      </c>
      <c r="AB3002" s="157"/>
      <c r="AC3002" s="83">
        <f>SUM(AC3003:AC3008)</f>
        <v>70014</v>
      </c>
      <c r="AD3002" s="88">
        <f>SUM(AD3003:AD3008)</f>
        <v>0</v>
      </c>
      <c r="AE3002" s="177">
        <f t="shared" si="2756"/>
        <v>70014</v>
      </c>
      <c r="AF3002" s="88">
        <f>SUM(AF3003:AF3008)</f>
        <v>0</v>
      </c>
      <c r="AG3002" s="88">
        <f>SUM(AG3003:AG3008)</f>
        <v>0</v>
      </c>
      <c r="AH3002" s="178">
        <f t="shared" ref="AH3002:AH3065" si="2767">SUM(AE3002:AG3002)</f>
        <v>70014</v>
      </c>
      <c r="AJ3002" s="84">
        <f t="shared" ref="AJ3002:AU3002" si="2768">SUM(AJ3003:AJ3008)</f>
        <v>8144</v>
      </c>
      <c r="AK3002" s="86">
        <f t="shared" si="2768"/>
        <v>4530</v>
      </c>
      <c r="AL3002" s="88">
        <f t="shared" si="2768"/>
        <v>5170</v>
      </c>
      <c r="AM3002" s="86">
        <f t="shared" si="2768"/>
        <v>10950</v>
      </c>
      <c r="AN3002" s="88">
        <f t="shared" si="2768"/>
        <v>4370</v>
      </c>
      <c r="AO3002" s="86">
        <f t="shared" si="2768"/>
        <v>7490</v>
      </c>
      <c r="AP3002" s="88">
        <f t="shared" si="2768"/>
        <v>7590</v>
      </c>
      <c r="AQ3002" s="86">
        <f t="shared" si="2768"/>
        <v>4330</v>
      </c>
      <c r="AR3002" s="88">
        <f t="shared" si="2768"/>
        <v>1050</v>
      </c>
      <c r="AS3002" s="86">
        <f t="shared" si="2768"/>
        <v>7590</v>
      </c>
      <c r="AT3002" s="88">
        <f t="shared" si="2768"/>
        <v>4370</v>
      </c>
      <c r="AU3002" s="86">
        <f t="shared" si="2768"/>
        <v>4430</v>
      </c>
      <c r="AV3002" s="86">
        <f t="shared" si="2757"/>
        <v>70014</v>
      </c>
      <c r="AW3002" s="93">
        <f t="shared" si="2758"/>
        <v>0</v>
      </c>
      <c r="AY3002" s="86">
        <f t="shared" si="2759"/>
        <v>17844</v>
      </c>
      <c r="AZ3002" s="86">
        <f t="shared" si="2760"/>
        <v>22810</v>
      </c>
      <c r="BA3002" s="86">
        <f t="shared" si="2761"/>
        <v>12970</v>
      </c>
      <c r="BB3002" s="86">
        <f t="shared" si="2762"/>
        <v>16390</v>
      </c>
      <c r="BC3002" s="86">
        <f t="shared" si="2763"/>
        <v>70014</v>
      </c>
      <c r="BD3002" s="86">
        <f t="shared" si="2764"/>
        <v>0</v>
      </c>
    </row>
    <row r="3003" spans="2:56" x14ac:dyDescent="0.3">
      <c r="B3003" s="169" t="s">
        <v>168</v>
      </c>
      <c r="C3003" s="248">
        <v>42294</v>
      </c>
      <c r="D3003" s="249">
        <v>40555.22</v>
      </c>
      <c r="E3003" s="172">
        <f t="shared" si="2751"/>
        <v>0.95888825838180358</v>
      </c>
      <c r="F3003" s="248">
        <v>77612</v>
      </c>
      <c r="G3003" s="249">
        <v>77611.600000000006</v>
      </c>
      <c r="H3003" s="172">
        <f t="shared" si="2752"/>
        <v>0.99999484615781076</v>
      </c>
      <c r="I3003" s="248">
        <v>67200</v>
      </c>
      <c r="J3003" s="250">
        <v>66965.27</v>
      </c>
      <c r="K3003" s="174">
        <f t="shared" si="2753"/>
        <v>0.99650699404761911</v>
      </c>
      <c r="L3003" s="248">
        <v>29700</v>
      </c>
      <c r="M3003" s="250">
        <v>56568</v>
      </c>
      <c r="N3003" s="251"/>
      <c r="O3003" s="248">
        <v>32940</v>
      </c>
      <c r="P3003" s="251"/>
      <c r="Q3003" s="166">
        <f t="shared" si="2754"/>
        <v>32940</v>
      </c>
      <c r="R3003" s="251"/>
      <c r="S3003" s="251"/>
      <c r="T3003" s="167">
        <f t="shared" si="2765"/>
        <v>32940</v>
      </c>
      <c r="U3003" s="157"/>
      <c r="V3003" s="248">
        <v>32940</v>
      </c>
      <c r="W3003" s="251"/>
      <c r="X3003" s="166">
        <f t="shared" si="2755"/>
        <v>32940</v>
      </c>
      <c r="Y3003" s="251"/>
      <c r="Z3003" s="251"/>
      <c r="AA3003" s="167">
        <f t="shared" si="2766"/>
        <v>32940</v>
      </c>
      <c r="AB3003" s="157"/>
      <c r="AC3003" s="248">
        <v>32940</v>
      </c>
      <c r="AD3003" s="251"/>
      <c r="AE3003" s="166">
        <f t="shared" si="2756"/>
        <v>32940</v>
      </c>
      <c r="AF3003" s="251"/>
      <c r="AG3003" s="251"/>
      <c r="AH3003" s="167">
        <f t="shared" si="2767"/>
        <v>32940</v>
      </c>
      <c r="AJ3003" s="252">
        <v>4590</v>
      </c>
      <c r="AK3003" s="253">
        <v>1530</v>
      </c>
      <c r="AL3003" s="254">
        <v>2340</v>
      </c>
      <c r="AM3003" s="253">
        <v>4590</v>
      </c>
      <c r="AN3003" s="254">
        <v>1530</v>
      </c>
      <c r="AO3003" s="253">
        <v>4590</v>
      </c>
      <c r="AP3003" s="254">
        <v>4590</v>
      </c>
      <c r="AQ3003" s="253">
        <v>1530</v>
      </c>
      <c r="AR3003" s="254"/>
      <c r="AS3003" s="253">
        <v>4590</v>
      </c>
      <c r="AT3003" s="254">
        <v>1530</v>
      </c>
      <c r="AU3003" s="253">
        <v>1530</v>
      </c>
      <c r="AV3003" s="163">
        <f t="shared" si="2757"/>
        <v>32940</v>
      </c>
      <c r="AW3003" s="168">
        <f t="shared" si="2758"/>
        <v>0</v>
      </c>
      <c r="AY3003" s="163">
        <f t="shared" si="2759"/>
        <v>8460</v>
      </c>
      <c r="AZ3003" s="163">
        <f t="shared" si="2760"/>
        <v>10710</v>
      </c>
      <c r="BA3003" s="163">
        <f t="shared" si="2761"/>
        <v>6120</v>
      </c>
      <c r="BB3003" s="163">
        <f t="shared" si="2762"/>
        <v>7650</v>
      </c>
      <c r="BC3003" s="163">
        <f t="shared" si="2763"/>
        <v>32940</v>
      </c>
      <c r="BD3003" s="163">
        <f t="shared" si="2764"/>
        <v>0</v>
      </c>
    </row>
    <row r="3004" spans="2:56" x14ac:dyDescent="0.3">
      <c r="B3004" s="169" t="s">
        <v>169</v>
      </c>
      <c r="C3004" s="248">
        <v>2590</v>
      </c>
      <c r="D3004" s="249">
        <v>1881.25</v>
      </c>
      <c r="E3004" s="172">
        <f t="shared" si="2751"/>
        <v>0.72635135135135132</v>
      </c>
      <c r="F3004" s="248">
        <v>1760</v>
      </c>
      <c r="G3004" s="249">
        <v>851.97</v>
      </c>
      <c r="H3004" s="172">
        <f t="shared" si="2752"/>
        <v>0.48407386363636368</v>
      </c>
      <c r="I3004" s="248">
        <v>4717</v>
      </c>
      <c r="J3004" s="250">
        <v>4709.87</v>
      </c>
      <c r="K3004" s="174">
        <f t="shared" si="2753"/>
        <v>0.99848844604621578</v>
      </c>
      <c r="L3004" s="248">
        <v>1932</v>
      </c>
      <c r="M3004" s="250">
        <v>3432</v>
      </c>
      <c r="N3004" s="251"/>
      <c r="O3004" s="248">
        <v>1074</v>
      </c>
      <c r="P3004" s="251"/>
      <c r="Q3004" s="166">
        <f t="shared" si="2754"/>
        <v>1074</v>
      </c>
      <c r="R3004" s="251"/>
      <c r="S3004" s="251"/>
      <c r="T3004" s="167">
        <f t="shared" si="2765"/>
        <v>1074</v>
      </c>
      <c r="U3004" s="157"/>
      <c r="V3004" s="248">
        <v>1074</v>
      </c>
      <c r="W3004" s="251"/>
      <c r="X3004" s="166">
        <f t="shared" si="2755"/>
        <v>1074</v>
      </c>
      <c r="Y3004" s="251"/>
      <c r="Z3004" s="251"/>
      <c r="AA3004" s="167">
        <f t="shared" si="2766"/>
        <v>1074</v>
      </c>
      <c r="AB3004" s="157"/>
      <c r="AC3004" s="248">
        <v>1074</v>
      </c>
      <c r="AD3004" s="251"/>
      <c r="AE3004" s="166">
        <f t="shared" si="2756"/>
        <v>1074</v>
      </c>
      <c r="AF3004" s="251"/>
      <c r="AG3004" s="251"/>
      <c r="AH3004" s="167">
        <f t="shared" si="2767"/>
        <v>1074</v>
      </c>
      <c r="AJ3004" s="252">
        <v>714</v>
      </c>
      <c r="AK3004" s="253"/>
      <c r="AL3004" s="254"/>
      <c r="AM3004" s="253">
        <v>360</v>
      </c>
      <c r="AN3004" s="254"/>
      <c r="AO3004" s="253"/>
      <c r="AP3004" s="254"/>
      <c r="AQ3004" s="253"/>
      <c r="AR3004" s="254"/>
      <c r="AS3004" s="253"/>
      <c r="AT3004" s="254"/>
      <c r="AU3004" s="253"/>
      <c r="AV3004" s="163">
        <f t="shared" si="2757"/>
        <v>1074</v>
      </c>
      <c r="AW3004" s="168">
        <f t="shared" si="2758"/>
        <v>0</v>
      </c>
      <c r="AY3004" s="163">
        <f t="shared" si="2759"/>
        <v>714</v>
      </c>
      <c r="AZ3004" s="163">
        <f t="shared" si="2760"/>
        <v>360</v>
      </c>
      <c r="BA3004" s="163">
        <f t="shared" si="2761"/>
        <v>0</v>
      </c>
      <c r="BB3004" s="163">
        <f t="shared" si="2762"/>
        <v>0</v>
      </c>
      <c r="BC3004" s="163">
        <f t="shared" si="2763"/>
        <v>1074</v>
      </c>
      <c r="BD3004" s="163">
        <f t="shared" si="2764"/>
        <v>0</v>
      </c>
    </row>
    <row r="3005" spans="2:56" x14ac:dyDescent="0.3">
      <c r="B3005" s="169" t="s">
        <v>170</v>
      </c>
      <c r="C3005" s="248">
        <v>3794</v>
      </c>
      <c r="D3005" s="249">
        <v>1784.96</v>
      </c>
      <c r="E3005" s="172">
        <f t="shared" si="2751"/>
        <v>0.47046916183447551</v>
      </c>
      <c r="F3005" s="248"/>
      <c r="G3005" s="249"/>
      <c r="H3005" s="172">
        <f t="shared" si="2752"/>
        <v>0</v>
      </c>
      <c r="I3005" s="248">
        <v>0</v>
      </c>
      <c r="J3005" s="250">
        <v>0</v>
      </c>
      <c r="K3005" s="174">
        <f t="shared" si="2753"/>
        <v>0</v>
      </c>
      <c r="L3005" s="248"/>
      <c r="M3005" s="250">
        <v>0</v>
      </c>
      <c r="N3005" s="251"/>
      <c r="O3005" s="248"/>
      <c r="P3005" s="251"/>
      <c r="Q3005" s="166">
        <f t="shared" si="2754"/>
        <v>0</v>
      </c>
      <c r="R3005" s="251"/>
      <c r="S3005" s="251"/>
      <c r="T3005" s="167">
        <f t="shared" si="2765"/>
        <v>0</v>
      </c>
      <c r="U3005" s="157"/>
      <c r="V3005" s="248"/>
      <c r="W3005" s="251"/>
      <c r="X3005" s="166">
        <f t="shared" si="2755"/>
        <v>0</v>
      </c>
      <c r="Y3005" s="251"/>
      <c r="Z3005" s="251"/>
      <c r="AA3005" s="167">
        <f t="shared" si="2766"/>
        <v>0</v>
      </c>
      <c r="AB3005" s="157"/>
      <c r="AC3005" s="248"/>
      <c r="AD3005" s="251"/>
      <c r="AE3005" s="166">
        <f t="shared" si="2756"/>
        <v>0</v>
      </c>
      <c r="AF3005" s="251"/>
      <c r="AG3005" s="251"/>
      <c r="AH3005" s="167">
        <f t="shared" si="2767"/>
        <v>0</v>
      </c>
      <c r="AJ3005" s="252"/>
      <c r="AK3005" s="253"/>
      <c r="AL3005" s="254"/>
      <c r="AM3005" s="253"/>
      <c r="AN3005" s="254"/>
      <c r="AO3005" s="253"/>
      <c r="AP3005" s="254"/>
      <c r="AQ3005" s="253"/>
      <c r="AR3005" s="254"/>
      <c r="AS3005" s="253"/>
      <c r="AT3005" s="254"/>
      <c r="AU3005" s="253"/>
      <c r="AV3005" s="163">
        <f t="shared" si="2757"/>
        <v>0</v>
      </c>
      <c r="AW3005" s="168">
        <f t="shared" si="2758"/>
        <v>0</v>
      </c>
      <c r="AY3005" s="163">
        <f t="shared" si="2759"/>
        <v>0</v>
      </c>
      <c r="AZ3005" s="163">
        <f t="shared" si="2760"/>
        <v>0</v>
      </c>
      <c r="BA3005" s="163">
        <f t="shared" si="2761"/>
        <v>0</v>
      </c>
      <c r="BB3005" s="163">
        <f t="shared" si="2762"/>
        <v>0</v>
      </c>
      <c r="BC3005" s="163">
        <f t="shared" si="2763"/>
        <v>0</v>
      </c>
      <c r="BD3005" s="163">
        <f t="shared" si="2764"/>
        <v>0</v>
      </c>
    </row>
    <row r="3006" spans="2:56" x14ac:dyDescent="0.3">
      <c r="B3006" s="169" t="s">
        <v>171</v>
      </c>
      <c r="C3006" s="248">
        <v>28000</v>
      </c>
      <c r="D3006" s="249">
        <v>34073.879999999997</v>
      </c>
      <c r="E3006" s="172">
        <f t="shared" si="2751"/>
        <v>1.2169242857142857</v>
      </c>
      <c r="F3006" s="248">
        <v>29299</v>
      </c>
      <c r="G3006" s="249">
        <v>15418.66</v>
      </c>
      <c r="H3006" s="172">
        <f t="shared" si="2752"/>
        <v>0.52625209051503463</v>
      </c>
      <c r="I3006" s="248">
        <v>92620</v>
      </c>
      <c r="J3006" s="250">
        <v>92610.51999999999</v>
      </c>
      <c r="K3006" s="174">
        <f t="shared" si="2753"/>
        <v>0.99989764629669609</v>
      </c>
      <c r="L3006" s="248">
        <v>36000</v>
      </c>
      <c r="M3006" s="250">
        <v>56000</v>
      </c>
      <c r="N3006" s="251"/>
      <c r="O3006" s="248">
        <v>36000</v>
      </c>
      <c r="P3006" s="251"/>
      <c r="Q3006" s="166">
        <f t="shared" si="2754"/>
        <v>36000</v>
      </c>
      <c r="R3006" s="251"/>
      <c r="S3006" s="251"/>
      <c r="T3006" s="167">
        <f t="shared" si="2765"/>
        <v>36000</v>
      </c>
      <c r="U3006" s="157"/>
      <c r="V3006" s="248">
        <v>36000</v>
      </c>
      <c r="W3006" s="251"/>
      <c r="X3006" s="166">
        <f t="shared" si="2755"/>
        <v>36000</v>
      </c>
      <c r="Y3006" s="251"/>
      <c r="Z3006" s="251"/>
      <c r="AA3006" s="167">
        <f t="shared" si="2766"/>
        <v>36000</v>
      </c>
      <c r="AB3006" s="157"/>
      <c r="AC3006" s="248">
        <v>36000</v>
      </c>
      <c r="AD3006" s="251"/>
      <c r="AE3006" s="166">
        <f t="shared" si="2756"/>
        <v>36000</v>
      </c>
      <c r="AF3006" s="251"/>
      <c r="AG3006" s="251"/>
      <c r="AH3006" s="167">
        <f t="shared" si="2767"/>
        <v>36000</v>
      </c>
      <c r="AJ3006" s="252">
        <v>2840</v>
      </c>
      <c r="AK3006" s="253">
        <v>3000</v>
      </c>
      <c r="AL3006" s="254">
        <v>2830</v>
      </c>
      <c r="AM3006" s="253">
        <v>6000</v>
      </c>
      <c r="AN3006" s="254">
        <v>2840</v>
      </c>
      <c r="AO3006" s="253">
        <v>2900</v>
      </c>
      <c r="AP3006" s="254">
        <v>3000</v>
      </c>
      <c r="AQ3006" s="253">
        <v>2800</v>
      </c>
      <c r="AR3006" s="254">
        <v>1050</v>
      </c>
      <c r="AS3006" s="253">
        <v>3000</v>
      </c>
      <c r="AT3006" s="254">
        <v>2840</v>
      </c>
      <c r="AU3006" s="253">
        <v>2900</v>
      </c>
      <c r="AV3006" s="163">
        <f t="shared" si="2757"/>
        <v>36000</v>
      </c>
      <c r="AW3006" s="168">
        <f t="shared" si="2758"/>
        <v>0</v>
      </c>
      <c r="AY3006" s="163">
        <f t="shared" si="2759"/>
        <v>8670</v>
      </c>
      <c r="AZ3006" s="163">
        <f t="shared" si="2760"/>
        <v>11740</v>
      </c>
      <c r="BA3006" s="163">
        <f t="shared" si="2761"/>
        <v>6850</v>
      </c>
      <c r="BB3006" s="163">
        <f t="shared" si="2762"/>
        <v>8740</v>
      </c>
      <c r="BC3006" s="163">
        <f t="shared" si="2763"/>
        <v>36000</v>
      </c>
      <c r="BD3006" s="163">
        <f t="shared" si="2764"/>
        <v>0</v>
      </c>
    </row>
    <row r="3007" spans="2:56" x14ac:dyDescent="0.3">
      <c r="B3007" s="169" t="s">
        <v>172</v>
      </c>
      <c r="C3007" s="248"/>
      <c r="D3007" s="249"/>
      <c r="E3007" s="172">
        <f t="shared" si="2751"/>
        <v>0</v>
      </c>
      <c r="F3007" s="248">
        <v>7876</v>
      </c>
      <c r="G3007" s="249">
        <v>7779.88</v>
      </c>
      <c r="H3007" s="172">
        <f t="shared" si="2752"/>
        <v>0.9877958354494667</v>
      </c>
      <c r="I3007" s="248"/>
      <c r="J3007" s="250"/>
      <c r="K3007" s="174">
        <f t="shared" si="2753"/>
        <v>0</v>
      </c>
      <c r="L3007" s="248"/>
      <c r="M3007" s="250"/>
      <c r="N3007" s="251"/>
      <c r="O3007" s="248"/>
      <c r="P3007" s="251"/>
      <c r="Q3007" s="166">
        <f t="shared" si="2754"/>
        <v>0</v>
      </c>
      <c r="R3007" s="251"/>
      <c r="S3007" s="251"/>
      <c r="T3007" s="167">
        <f t="shared" si="2765"/>
        <v>0</v>
      </c>
      <c r="U3007" s="157"/>
      <c r="V3007" s="248"/>
      <c r="W3007" s="251"/>
      <c r="X3007" s="166">
        <f t="shared" si="2755"/>
        <v>0</v>
      </c>
      <c r="Y3007" s="251"/>
      <c r="Z3007" s="251"/>
      <c r="AA3007" s="167">
        <f t="shared" si="2766"/>
        <v>0</v>
      </c>
      <c r="AB3007" s="157"/>
      <c r="AC3007" s="248"/>
      <c r="AD3007" s="251"/>
      <c r="AE3007" s="166">
        <f t="shared" si="2756"/>
        <v>0</v>
      </c>
      <c r="AF3007" s="251"/>
      <c r="AG3007" s="251"/>
      <c r="AH3007" s="167">
        <f t="shared" si="2767"/>
        <v>0</v>
      </c>
      <c r="AJ3007" s="252"/>
      <c r="AK3007" s="253"/>
      <c r="AL3007" s="254"/>
      <c r="AM3007" s="253"/>
      <c r="AN3007" s="254"/>
      <c r="AO3007" s="253"/>
      <c r="AP3007" s="254"/>
      <c r="AQ3007" s="253"/>
      <c r="AR3007" s="254"/>
      <c r="AS3007" s="253"/>
      <c r="AT3007" s="254"/>
      <c r="AU3007" s="253"/>
      <c r="AV3007" s="163">
        <f t="shared" si="2757"/>
        <v>0</v>
      </c>
      <c r="AW3007" s="168">
        <f t="shared" si="2758"/>
        <v>0</v>
      </c>
      <c r="AY3007" s="163">
        <f t="shared" si="2759"/>
        <v>0</v>
      </c>
      <c r="AZ3007" s="163">
        <f t="shared" si="2760"/>
        <v>0</v>
      </c>
      <c r="BA3007" s="163">
        <f t="shared" si="2761"/>
        <v>0</v>
      </c>
      <c r="BB3007" s="163">
        <f t="shared" si="2762"/>
        <v>0</v>
      </c>
      <c r="BC3007" s="163">
        <f t="shared" si="2763"/>
        <v>0</v>
      </c>
      <c r="BD3007" s="163">
        <f t="shared" si="2764"/>
        <v>0</v>
      </c>
    </row>
    <row r="3008" spans="2:56" x14ac:dyDescent="0.3">
      <c r="B3008" s="169" t="s">
        <v>173</v>
      </c>
      <c r="C3008" s="248"/>
      <c r="D3008" s="249"/>
      <c r="E3008" s="172">
        <f t="shared" si="2751"/>
        <v>0</v>
      </c>
      <c r="F3008" s="248"/>
      <c r="G3008" s="249"/>
      <c r="H3008" s="172">
        <f t="shared" si="2752"/>
        <v>0</v>
      </c>
      <c r="I3008" s="248"/>
      <c r="J3008" s="250"/>
      <c r="K3008" s="174">
        <f t="shared" si="2753"/>
        <v>0</v>
      </c>
      <c r="L3008" s="248"/>
      <c r="M3008" s="250"/>
      <c r="N3008" s="251"/>
      <c r="O3008" s="248"/>
      <c r="P3008" s="251"/>
      <c r="Q3008" s="166">
        <f t="shared" si="2754"/>
        <v>0</v>
      </c>
      <c r="R3008" s="251"/>
      <c r="S3008" s="251"/>
      <c r="T3008" s="167">
        <f t="shared" si="2765"/>
        <v>0</v>
      </c>
      <c r="U3008" s="157"/>
      <c r="V3008" s="248"/>
      <c r="W3008" s="251"/>
      <c r="X3008" s="166">
        <f t="shared" si="2755"/>
        <v>0</v>
      </c>
      <c r="Y3008" s="251"/>
      <c r="Z3008" s="251"/>
      <c r="AA3008" s="167">
        <f t="shared" si="2766"/>
        <v>0</v>
      </c>
      <c r="AB3008" s="157"/>
      <c r="AC3008" s="248"/>
      <c r="AD3008" s="251"/>
      <c r="AE3008" s="166">
        <f t="shared" si="2756"/>
        <v>0</v>
      </c>
      <c r="AF3008" s="251"/>
      <c r="AG3008" s="251"/>
      <c r="AH3008" s="167">
        <f t="shared" si="2767"/>
        <v>0</v>
      </c>
      <c r="AJ3008" s="252"/>
      <c r="AK3008" s="253"/>
      <c r="AL3008" s="254"/>
      <c r="AM3008" s="253"/>
      <c r="AN3008" s="254"/>
      <c r="AO3008" s="253"/>
      <c r="AP3008" s="254"/>
      <c r="AQ3008" s="253"/>
      <c r="AR3008" s="254"/>
      <c r="AS3008" s="253"/>
      <c r="AT3008" s="254"/>
      <c r="AU3008" s="253"/>
      <c r="AV3008" s="163">
        <f t="shared" si="2757"/>
        <v>0</v>
      </c>
      <c r="AW3008" s="168">
        <f t="shared" si="2758"/>
        <v>0</v>
      </c>
      <c r="AY3008" s="163">
        <f t="shared" si="2759"/>
        <v>0</v>
      </c>
      <c r="AZ3008" s="163">
        <f t="shared" si="2760"/>
        <v>0</v>
      </c>
      <c r="BA3008" s="163">
        <f t="shared" si="2761"/>
        <v>0</v>
      </c>
      <c r="BB3008" s="163">
        <f t="shared" si="2762"/>
        <v>0</v>
      </c>
      <c r="BC3008" s="163">
        <f t="shared" si="2763"/>
        <v>0</v>
      </c>
      <c r="BD3008" s="163">
        <f t="shared" si="2764"/>
        <v>0</v>
      </c>
    </row>
    <row r="3009" spans="2:56" x14ac:dyDescent="0.3">
      <c r="B3009" s="179" t="s">
        <v>174</v>
      </c>
      <c r="C3009" s="83">
        <f>SUM(C3010)</f>
        <v>0</v>
      </c>
      <c r="D3009" s="84">
        <f>SUM(D3010)</f>
        <v>0</v>
      </c>
      <c r="E3009" s="85">
        <f t="shared" si="2751"/>
        <v>0</v>
      </c>
      <c r="F3009" s="83">
        <f>SUM(F3010)</f>
        <v>0</v>
      </c>
      <c r="G3009" s="84">
        <f>SUM(G3010)</f>
        <v>0</v>
      </c>
      <c r="H3009" s="85">
        <f t="shared" si="2752"/>
        <v>0</v>
      </c>
      <c r="I3009" s="83">
        <f>SUM(I3010)</f>
        <v>0</v>
      </c>
      <c r="J3009" s="86">
        <f>SUM(J3010)</f>
        <v>0</v>
      </c>
      <c r="K3009" s="87">
        <f t="shared" si="2753"/>
        <v>0</v>
      </c>
      <c r="L3009" s="83">
        <f>SUM(L3010)</f>
        <v>0</v>
      </c>
      <c r="M3009" s="86">
        <f>SUM(M3010)</f>
        <v>0</v>
      </c>
      <c r="N3009" s="88">
        <f>SUM(N3010)</f>
        <v>0</v>
      </c>
      <c r="O3009" s="83">
        <f>SUM(O3010)</f>
        <v>0</v>
      </c>
      <c r="P3009" s="88">
        <f>SUM(P3010)</f>
        <v>0</v>
      </c>
      <c r="Q3009" s="177">
        <f t="shared" si="2754"/>
        <v>0</v>
      </c>
      <c r="R3009" s="88">
        <f>SUM(R3010)</f>
        <v>0</v>
      </c>
      <c r="S3009" s="88">
        <f>SUM(S3010)</f>
        <v>0</v>
      </c>
      <c r="T3009" s="178">
        <f t="shared" si="2765"/>
        <v>0</v>
      </c>
      <c r="U3009" s="157"/>
      <c r="V3009" s="83">
        <f>SUM(V3010)</f>
        <v>0</v>
      </c>
      <c r="W3009" s="88">
        <f>SUM(W3010)</f>
        <v>0</v>
      </c>
      <c r="X3009" s="177">
        <f t="shared" si="2755"/>
        <v>0</v>
      </c>
      <c r="Y3009" s="88">
        <f>SUM(Y3010)</f>
        <v>0</v>
      </c>
      <c r="Z3009" s="88">
        <f>SUM(Z3010)</f>
        <v>0</v>
      </c>
      <c r="AA3009" s="178">
        <f t="shared" si="2766"/>
        <v>0</v>
      </c>
      <c r="AB3009" s="157"/>
      <c r="AC3009" s="83">
        <f>SUM(AC3010)</f>
        <v>0</v>
      </c>
      <c r="AD3009" s="88">
        <f>SUM(AD3010)</f>
        <v>0</v>
      </c>
      <c r="AE3009" s="177">
        <f t="shared" si="2756"/>
        <v>0</v>
      </c>
      <c r="AF3009" s="88">
        <f>SUM(AF3010)</f>
        <v>0</v>
      </c>
      <c r="AG3009" s="88">
        <f>SUM(AG3010)</f>
        <v>0</v>
      </c>
      <c r="AH3009" s="178">
        <f t="shared" si="2767"/>
        <v>0</v>
      </c>
      <c r="AJ3009" s="84">
        <f t="shared" ref="AJ3009:AU3009" si="2769">SUM(AJ3010)</f>
        <v>0</v>
      </c>
      <c r="AK3009" s="86">
        <f t="shared" si="2769"/>
        <v>0</v>
      </c>
      <c r="AL3009" s="88">
        <f t="shared" si="2769"/>
        <v>0</v>
      </c>
      <c r="AM3009" s="86">
        <f t="shared" si="2769"/>
        <v>0</v>
      </c>
      <c r="AN3009" s="88">
        <f t="shared" si="2769"/>
        <v>0</v>
      </c>
      <c r="AO3009" s="86">
        <f t="shared" si="2769"/>
        <v>0</v>
      </c>
      <c r="AP3009" s="88">
        <f t="shared" si="2769"/>
        <v>0</v>
      </c>
      <c r="AQ3009" s="86">
        <f t="shared" si="2769"/>
        <v>0</v>
      </c>
      <c r="AR3009" s="88">
        <f t="shared" si="2769"/>
        <v>0</v>
      </c>
      <c r="AS3009" s="86">
        <f t="shared" si="2769"/>
        <v>0</v>
      </c>
      <c r="AT3009" s="88">
        <f t="shared" si="2769"/>
        <v>0</v>
      </c>
      <c r="AU3009" s="86">
        <f t="shared" si="2769"/>
        <v>0</v>
      </c>
      <c r="AV3009" s="86">
        <f t="shared" si="2757"/>
        <v>0</v>
      </c>
      <c r="AW3009" s="93">
        <f t="shared" si="2758"/>
        <v>0</v>
      </c>
      <c r="AY3009" s="86">
        <f t="shared" si="2759"/>
        <v>0</v>
      </c>
      <c r="AZ3009" s="86">
        <f t="shared" si="2760"/>
        <v>0</v>
      </c>
      <c r="BA3009" s="86">
        <f t="shared" si="2761"/>
        <v>0</v>
      </c>
      <c r="BB3009" s="86">
        <f t="shared" si="2762"/>
        <v>0</v>
      </c>
      <c r="BC3009" s="86">
        <f t="shared" si="2763"/>
        <v>0</v>
      </c>
      <c r="BD3009" s="86">
        <f t="shared" si="2764"/>
        <v>0</v>
      </c>
    </row>
    <row r="3010" spans="2:56" x14ac:dyDescent="0.3">
      <c r="B3010" s="169" t="s">
        <v>175</v>
      </c>
      <c r="C3010" s="248"/>
      <c r="D3010" s="249"/>
      <c r="E3010" s="172">
        <f t="shared" si="2751"/>
        <v>0</v>
      </c>
      <c r="F3010" s="248"/>
      <c r="G3010" s="249"/>
      <c r="H3010" s="172">
        <f t="shared" si="2752"/>
        <v>0</v>
      </c>
      <c r="I3010" s="248"/>
      <c r="J3010" s="250"/>
      <c r="K3010" s="174">
        <f t="shared" si="2753"/>
        <v>0</v>
      </c>
      <c r="L3010" s="248"/>
      <c r="M3010" s="250"/>
      <c r="N3010" s="251"/>
      <c r="O3010" s="248"/>
      <c r="P3010" s="251"/>
      <c r="Q3010" s="166">
        <f t="shared" si="2754"/>
        <v>0</v>
      </c>
      <c r="R3010" s="251"/>
      <c r="S3010" s="251"/>
      <c r="T3010" s="167">
        <f t="shared" si="2765"/>
        <v>0</v>
      </c>
      <c r="U3010" s="157"/>
      <c r="V3010" s="248"/>
      <c r="W3010" s="251"/>
      <c r="X3010" s="166">
        <f t="shared" si="2755"/>
        <v>0</v>
      </c>
      <c r="Y3010" s="251"/>
      <c r="Z3010" s="251"/>
      <c r="AA3010" s="167">
        <f t="shared" si="2766"/>
        <v>0</v>
      </c>
      <c r="AB3010" s="157"/>
      <c r="AC3010" s="248"/>
      <c r="AD3010" s="251"/>
      <c r="AE3010" s="166">
        <f t="shared" si="2756"/>
        <v>0</v>
      </c>
      <c r="AF3010" s="251"/>
      <c r="AG3010" s="251"/>
      <c r="AH3010" s="167">
        <f t="shared" si="2767"/>
        <v>0</v>
      </c>
      <c r="AJ3010" s="252"/>
      <c r="AK3010" s="253"/>
      <c r="AL3010" s="254"/>
      <c r="AM3010" s="253"/>
      <c r="AN3010" s="254"/>
      <c r="AO3010" s="253"/>
      <c r="AP3010" s="254"/>
      <c r="AQ3010" s="253"/>
      <c r="AR3010" s="254"/>
      <c r="AS3010" s="253"/>
      <c r="AT3010" s="254"/>
      <c r="AU3010" s="253"/>
      <c r="AV3010" s="163">
        <f t="shared" si="2757"/>
        <v>0</v>
      </c>
      <c r="AW3010" s="168">
        <f t="shared" si="2758"/>
        <v>0</v>
      </c>
      <c r="AY3010" s="163">
        <f t="shared" si="2759"/>
        <v>0</v>
      </c>
      <c r="AZ3010" s="163">
        <f t="shared" si="2760"/>
        <v>0</v>
      </c>
      <c r="BA3010" s="163">
        <f t="shared" si="2761"/>
        <v>0</v>
      </c>
      <c r="BB3010" s="163">
        <f t="shared" si="2762"/>
        <v>0</v>
      </c>
      <c r="BC3010" s="163">
        <f t="shared" si="2763"/>
        <v>0</v>
      </c>
      <c r="BD3010" s="163">
        <f t="shared" si="2764"/>
        <v>0</v>
      </c>
    </row>
    <row r="3011" spans="2:56" x14ac:dyDescent="0.3">
      <c r="B3011" s="179" t="s">
        <v>176</v>
      </c>
      <c r="C3011" s="83">
        <f>SUM(C3012:C3016)</f>
        <v>0</v>
      </c>
      <c r="D3011" s="84">
        <f>SUM(D3012:D3016)</f>
        <v>0</v>
      </c>
      <c r="E3011" s="85">
        <f t="shared" si="2751"/>
        <v>0</v>
      </c>
      <c r="F3011" s="83">
        <f>SUM(F3012:F3016)</f>
        <v>0</v>
      </c>
      <c r="G3011" s="84">
        <f>SUM(G3012:G3016)</f>
        <v>0</v>
      </c>
      <c r="H3011" s="85">
        <f t="shared" si="2752"/>
        <v>0</v>
      </c>
      <c r="I3011" s="83">
        <f>SUM(I3012:I3016)</f>
        <v>0</v>
      </c>
      <c r="J3011" s="86">
        <f>SUM(J3012:J3016)</f>
        <v>0</v>
      </c>
      <c r="K3011" s="87">
        <f t="shared" si="2753"/>
        <v>0</v>
      </c>
      <c r="L3011" s="83">
        <f>SUM(L3012:L3016)</f>
        <v>0</v>
      </c>
      <c r="M3011" s="86">
        <f>SUM(M3012:M3016)</f>
        <v>0</v>
      </c>
      <c r="N3011" s="88">
        <f>SUM(N3012:N3016)</f>
        <v>0</v>
      </c>
      <c r="O3011" s="83">
        <f>SUM(O3012:O3016)</f>
        <v>0</v>
      </c>
      <c r="P3011" s="88">
        <f>SUM(P3012:P3016)</f>
        <v>0</v>
      </c>
      <c r="Q3011" s="177">
        <f t="shared" si="2754"/>
        <v>0</v>
      </c>
      <c r="R3011" s="88">
        <f>SUM(R3012:R3016)</f>
        <v>0</v>
      </c>
      <c r="S3011" s="88">
        <f>SUM(S3012:S3016)</f>
        <v>0</v>
      </c>
      <c r="T3011" s="178">
        <f t="shared" si="2765"/>
        <v>0</v>
      </c>
      <c r="U3011" s="157"/>
      <c r="V3011" s="83">
        <f>SUM(V3012:V3016)</f>
        <v>0</v>
      </c>
      <c r="W3011" s="88">
        <f>SUM(W3012:W3016)</f>
        <v>0</v>
      </c>
      <c r="X3011" s="177">
        <f t="shared" si="2755"/>
        <v>0</v>
      </c>
      <c r="Y3011" s="88">
        <f>SUM(Y3012:Y3016)</f>
        <v>0</v>
      </c>
      <c r="Z3011" s="88">
        <f>SUM(Z3012:Z3016)</f>
        <v>0</v>
      </c>
      <c r="AA3011" s="178">
        <f t="shared" si="2766"/>
        <v>0</v>
      </c>
      <c r="AB3011" s="157"/>
      <c r="AC3011" s="83">
        <f>SUM(AC3012:AC3016)</f>
        <v>0</v>
      </c>
      <c r="AD3011" s="88">
        <f>SUM(AD3012:AD3016)</f>
        <v>0</v>
      </c>
      <c r="AE3011" s="177">
        <f t="shared" si="2756"/>
        <v>0</v>
      </c>
      <c r="AF3011" s="88">
        <f>SUM(AF3012:AF3016)</f>
        <v>0</v>
      </c>
      <c r="AG3011" s="88">
        <f>SUM(AG3012:AG3016)</f>
        <v>0</v>
      </c>
      <c r="AH3011" s="178">
        <f t="shared" si="2767"/>
        <v>0</v>
      </c>
      <c r="AJ3011" s="84">
        <f t="shared" ref="AJ3011:AU3011" si="2770">SUM(AJ3012:AJ3016)</f>
        <v>0</v>
      </c>
      <c r="AK3011" s="86">
        <f t="shared" si="2770"/>
        <v>0</v>
      </c>
      <c r="AL3011" s="88">
        <f t="shared" si="2770"/>
        <v>0</v>
      </c>
      <c r="AM3011" s="86">
        <f t="shared" si="2770"/>
        <v>0</v>
      </c>
      <c r="AN3011" s="88">
        <f t="shared" si="2770"/>
        <v>0</v>
      </c>
      <c r="AO3011" s="86">
        <f t="shared" si="2770"/>
        <v>0</v>
      </c>
      <c r="AP3011" s="88">
        <f t="shared" si="2770"/>
        <v>0</v>
      </c>
      <c r="AQ3011" s="86">
        <f t="shared" si="2770"/>
        <v>0</v>
      </c>
      <c r="AR3011" s="88">
        <f t="shared" si="2770"/>
        <v>0</v>
      </c>
      <c r="AS3011" s="86">
        <f t="shared" si="2770"/>
        <v>0</v>
      </c>
      <c r="AT3011" s="88">
        <f t="shared" si="2770"/>
        <v>0</v>
      </c>
      <c r="AU3011" s="86">
        <f t="shared" si="2770"/>
        <v>0</v>
      </c>
      <c r="AV3011" s="86">
        <f t="shared" si="2757"/>
        <v>0</v>
      </c>
      <c r="AW3011" s="93">
        <f t="shared" si="2758"/>
        <v>0</v>
      </c>
      <c r="AY3011" s="86">
        <f t="shared" si="2759"/>
        <v>0</v>
      </c>
      <c r="AZ3011" s="86">
        <f t="shared" si="2760"/>
        <v>0</v>
      </c>
      <c r="BA3011" s="86">
        <f t="shared" si="2761"/>
        <v>0</v>
      </c>
      <c r="BB3011" s="86">
        <f t="shared" si="2762"/>
        <v>0</v>
      </c>
      <c r="BC3011" s="86">
        <f t="shared" si="2763"/>
        <v>0</v>
      </c>
      <c r="BD3011" s="86">
        <f t="shared" si="2764"/>
        <v>0</v>
      </c>
    </row>
    <row r="3012" spans="2:56" x14ac:dyDescent="0.3">
      <c r="B3012" s="169" t="s">
        <v>177</v>
      </c>
      <c r="C3012" s="248"/>
      <c r="D3012" s="249"/>
      <c r="E3012" s="172">
        <f t="shared" si="2751"/>
        <v>0</v>
      </c>
      <c r="F3012" s="248"/>
      <c r="G3012" s="249"/>
      <c r="H3012" s="172">
        <f t="shared" si="2752"/>
        <v>0</v>
      </c>
      <c r="I3012" s="248"/>
      <c r="J3012" s="250"/>
      <c r="K3012" s="174">
        <f t="shared" si="2753"/>
        <v>0</v>
      </c>
      <c r="L3012" s="248"/>
      <c r="M3012" s="250"/>
      <c r="N3012" s="251"/>
      <c r="O3012" s="248"/>
      <c r="P3012" s="251"/>
      <c r="Q3012" s="166">
        <f t="shared" si="2754"/>
        <v>0</v>
      </c>
      <c r="R3012" s="251"/>
      <c r="S3012" s="251"/>
      <c r="T3012" s="167">
        <f t="shared" si="2765"/>
        <v>0</v>
      </c>
      <c r="U3012" s="157"/>
      <c r="V3012" s="248"/>
      <c r="W3012" s="251"/>
      <c r="X3012" s="166">
        <f t="shared" si="2755"/>
        <v>0</v>
      </c>
      <c r="Y3012" s="251"/>
      <c r="Z3012" s="251"/>
      <c r="AA3012" s="167">
        <f t="shared" si="2766"/>
        <v>0</v>
      </c>
      <c r="AB3012" s="157"/>
      <c r="AC3012" s="248"/>
      <c r="AD3012" s="251"/>
      <c r="AE3012" s="166">
        <f t="shared" si="2756"/>
        <v>0</v>
      </c>
      <c r="AF3012" s="251"/>
      <c r="AG3012" s="251"/>
      <c r="AH3012" s="167">
        <f t="shared" si="2767"/>
        <v>0</v>
      </c>
      <c r="AJ3012" s="252"/>
      <c r="AK3012" s="253"/>
      <c r="AL3012" s="254"/>
      <c r="AM3012" s="253"/>
      <c r="AN3012" s="254"/>
      <c r="AO3012" s="253"/>
      <c r="AP3012" s="254"/>
      <c r="AQ3012" s="253"/>
      <c r="AR3012" s="254"/>
      <c r="AS3012" s="253"/>
      <c r="AT3012" s="254"/>
      <c r="AU3012" s="253"/>
      <c r="AV3012" s="163">
        <f t="shared" si="2757"/>
        <v>0</v>
      </c>
      <c r="AW3012" s="168">
        <f t="shared" si="2758"/>
        <v>0</v>
      </c>
      <c r="AY3012" s="163">
        <f t="shared" si="2759"/>
        <v>0</v>
      </c>
      <c r="AZ3012" s="163">
        <f t="shared" si="2760"/>
        <v>0</v>
      </c>
      <c r="BA3012" s="163">
        <f t="shared" si="2761"/>
        <v>0</v>
      </c>
      <c r="BB3012" s="163">
        <f t="shared" si="2762"/>
        <v>0</v>
      </c>
      <c r="BC3012" s="163">
        <f t="shared" si="2763"/>
        <v>0</v>
      </c>
      <c r="BD3012" s="163">
        <f t="shared" si="2764"/>
        <v>0</v>
      </c>
    </row>
    <row r="3013" spans="2:56" x14ac:dyDescent="0.3">
      <c r="B3013" s="169" t="s">
        <v>178</v>
      </c>
      <c r="C3013" s="248"/>
      <c r="D3013" s="249"/>
      <c r="E3013" s="172">
        <f t="shared" si="2751"/>
        <v>0</v>
      </c>
      <c r="F3013" s="248"/>
      <c r="G3013" s="249"/>
      <c r="H3013" s="172">
        <f t="shared" si="2752"/>
        <v>0</v>
      </c>
      <c r="I3013" s="248"/>
      <c r="J3013" s="250"/>
      <c r="K3013" s="174">
        <f t="shared" si="2753"/>
        <v>0</v>
      </c>
      <c r="L3013" s="248"/>
      <c r="M3013" s="250"/>
      <c r="N3013" s="251"/>
      <c r="O3013" s="248"/>
      <c r="P3013" s="251"/>
      <c r="Q3013" s="166">
        <f t="shared" si="2754"/>
        <v>0</v>
      </c>
      <c r="R3013" s="251"/>
      <c r="S3013" s="251"/>
      <c r="T3013" s="167">
        <f t="shared" si="2765"/>
        <v>0</v>
      </c>
      <c r="U3013" s="157"/>
      <c r="V3013" s="248"/>
      <c r="W3013" s="251"/>
      <c r="X3013" s="166">
        <f t="shared" si="2755"/>
        <v>0</v>
      </c>
      <c r="Y3013" s="251"/>
      <c r="Z3013" s="251"/>
      <c r="AA3013" s="167">
        <f t="shared" si="2766"/>
        <v>0</v>
      </c>
      <c r="AB3013" s="157"/>
      <c r="AC3013" s="248"/>
      <c r="AD3013" s="251"/>
      <c r="AE3013" s="166">
        <f t="shared" si="2756"/>
        <v>0</v>
      </c>
      <c r="AF3013" s="251"/>
      <c r="AG3013" s="251"/>
      <c r="AH3013" s="167">
        <f t="shared" si="2767"/>
        <v>0</v>
      </c>
      <c r="AJ3013" s="252"/>
      <c r="AK3013" s="253"/>
      <c r="AL3013" s="254"/>
      <c r="AM3013" s="253"/>
      <c r="AN3013" s="254"/>
      <c r="AO3013" s="253"/>
      <c r="AP3013" s="254"/>
      <c r="AQ3013" s="253"/>
      <c r="AR3013" s="254"/>
      <c r="AS3013" s="253"/>
      <c r="AT3013" s="254"/>
      <c r="AU3013" s="253"/>
      <c r="AV3013" s="163">
        <f t="shared" si="2757"/>
        <v>0</v>
      </c>
      <c r="AW3013" s="168">
        <f t="shared" si="2758"/>
        <v>0</v>
      </c>
      <c r="AY3013" s="163">
        <f t="shared" si="2759"/>
        <v>0</v>
      </c>
      <c r="AZ3013" s="163">
        <f t="shared" si="2760"/>
        <v>0</v>
      </c>
      <c r="BA3013" s="163">
        <f t="shared" si="2761"/>
        <v>0</v>
      </c>
      <c r="BB3013" s="163">
        <f t="shared" si="2762"/>
        <v>0</v>
      </c>
      <c r="BC3013" s="163">
        <f t="shared" si="2763"/>
        <v>0</v>
      </c>
      <c r="BD3013" s="163">
        <f t="shared" si="2764"/>
        <v>0</v>
      </c>
    </row>
    <row r="3014" spans="2:56" x14ac:dyDescent="0.3">
      <c r="B3014" s="169" t="s">
        <v>179</v>
      </c>
      <c r="C3014" s="248"/>
      <c r="D3014" s="249"/>
      <c r="E3014" s="172">
        <f t="shared" si="2751"/>
        <v>0</v>
      </c>
      <c r="F3014" s="248"/>
      <c r="G3014" s="249"/>
      <c r="H3014" s="172">
        <f t="shared" si="2752"/>
        <v>0</v>
      </c>
      <c r="I3014" s="248"/>
      <c r="J3014" s="250"/>
      <c r="K3014" s="174">
        <f t="shared" si="2753"/>
        <v>0</v>
      </c>
      <c r="L3014" s="248"/>
      <c r="M3014" s="250"/>
      <c r="N3014" s="251"/>
      <c r="O3014" s="248"/>
      <c r="P3014" s="251"/>
      <c r="Q3014" s="166">
        <f t="shared" si="2754"/>
        <v>0</v>
      </c>
      <c r="R3014" s="251"/>
      <c r="S3014" s="251"/>
      <c r="T3014" s="167">
        <f t="shared" si="2765"/>
        <v>0</v>
      </c>
      <c r="U3014" s="157"/>
      <c r="V3014" s="248"/>
      <c r="W3014" s="251"/>
      <c r="X3014" s="166">
        <f t="shared" si="2755"/>
        <v>0</v>
      </c>
      <c r="Y3014" s="251"/>
      <c r="Z3014" s="251"/>
      <c r="AA3014" s="167">
        <f t="shared" si="2766"/>
        <v>0</v>
      </c>
      <c r="AB3014" s="157"/>
      <c r="AC3014" s="248"/>
      <c r="AD3014" s="251"/>
      <c r="AE3014" s="166">
        <f t="shared" si="2756"/>
        <v>0</v>
      </c>
      <c r="AF3014" s="251"/>
      <c r="AG3014" s="251"/>
      <c r="AH3014" s="167">
        <f t="shared" si="2767"/>
        <v>0</v>
      </c>
      <c r="AJ3014" s="252"/>
      <c r="AK3014" s="253"/>
      <c r="AL3014" s="254"/>
      <c r="AM3014" s="253"/>
      <c r="AN3014" s="254"/>
      <c r="AO3014" s="253"/>
      <c r="AP3014" s="254"/>
      <c r="AQ3014" s="253"/>
      <c r="AR3014" s="254"/>
      <c r="AS3014" s="253"/>
      <c r="AT3014" s="254"/>
      <c r="AU3014" s="253"/>
      <c r="AV3014" s="163">
        <f t="shared" si="2757"/>
        <v>0</v>
      </c>
      <c r="AW3014" s="168">
        <f t="shared" si="2758"/>
        <v>0</v>
      </c>
      <c r="AY3014" s="163">
        <f t="shared" si="2759"/>
        <v>0</v>
      </c>
      <c r="AZ3014" s="163">
        <f t="shared" si="2760"/>
        <v>0</v>
      </c>
      <c r="BA3014" s="163">
        <f t="shared" si="2761"/>
        <v>0</v>
      </c>
      <c r="BB3014" s="163">
        <f t="shared" si="2762"/>
        <v>0</v>
      </c>
      <c r="BC3014" s="163">
        <f t="shared" si="2763"/>
        <v>0</v>
      </c>
      <c r="BD3014" s="163">
        <f t="shared" si="2764"/>
        <v>0</v>
      </c>
    </row>
    <row r="3015" spans="2:56" x14ac:dyDescent="0.3">
      <c r="B3015" s="169" t="s">
        <v>180</v>
      </c>
      <c r="C3015" s="248"/>
      <c r="D3015" s="249"/>
      <c r="E3015" s="172">
        <f t="shared" si="2751"/>
        <v>0</v>
      </c>
      <c r="F3015" s="248"/>
      <c r="G3015" s="249"/>
      <c r="H3015" s="172">
        <f t="shared" si="2752"/>
        <v>0</v>
      </c>
      <c r="I3015" s="248"/>
      <c r="J3015" s="250"/>
      <c r="K3015" s="174">
        <f t="shared" si="2753"/>
        <v>0</v>
      </c>
      <c r="L3015" s="248"/>
      <c r="M3015" s="250"/>
      <c r="N3015" s="251"/>
      <c r="O3015" s="248"/>
      <c r="P3015" s="251"/>
      <c r="Q3015" s="166">
        <f t="shared" si="2754"/>
        <v>0</v>
      </c>
      <c r="R3015" s="251"/>
      <c r="S3015" s="251"/>
      <c r="T3015" s="167">
        <f t="shared" si="2765"/>
        <v>0</v>
      </c>
      <c r="U3015" s="157"/>
      <c r="V3015" s="248"/>
      <c r="W3015" s="251"/>
      <c r="X3015" s="166">
        <f t="shared" si="2755"/>
        <v>0</v>
      </c>
      <c r="Y3015" s="251"/>
      <c r="Z3015" s="251"/>
      <c r="AA3015" s="167">
        <f t="shared" si="2766"/>
        <v>0</v>
      </c>
      <c r="AB3015" s="157"/>
      <c r="AC3015" s="248"/>
      <c r="AD3015" s="251"/>
      <c r="AE3015" s="166">
        <f t="shared" si="2756"/>
        <v>0</v>
      </c>
      <c r="AF3015" s="251"/>
      <c r="AG3015" s="251"/>
      <c r="AH3015" s="167">
        <f t="shared" si="2767"/>
        <v>0</v>
      </c>
      <c r="AJ3015" s="252"/>
      <c r="AK3015" s="253"/>
      <c r="AL3015" s="254"/>
      <c r="AM3015" s="253"/>
      <c r="AN3015" s="254"/>
      <c r="AO3015" s="253"/>
      <c r="AP3015" s="254"/>
      <c r="AQ3015" s="253"/>
      <c r="AR3015" s="254"/>
      <c r="AS3015" s="253"/>
      <c r="AT3015" s="254"/>
      <c r="AU3015" s="253"/>
      <c r="AV3015" s="163">
        <f t="shared" si="2757"/>
        <v>0</v>
      </c>
      <c r="AW3015" s="168">
        <f t="shared" si="2758"/>
        <v>0</v>
      </c>
      <c r="AY3015" s="163">
        <f t="shared" si="2759"/>
        <v>0</v>
      </c>
      <c r="AZ3015" s="163">
        <f t="shared" si="2760"/>
        <v>0</v>
      </c>
      <c r="BA3015" s="163">
        <f t="shared" si="2761"/>
        <v>0</v>
      </c>
      <c r="BB3015" s="163">
        <f t="shared" si="2762"/>
        <v>0</v>
      </c>
      <c r="BC3015" s="163">
        <f t="shared" si="2763"/>
        <v>0</v>
      </c>
      <c r="BD3015" s="163">
        <f t="shared" si="2764"/>
        <v>0</v>
      </c>
    </row>
    <row r="3016" spans="2:56" x14ac:dyDescent="0.3">
      <c r="B3016" s="169" t="s">
        <v>181</v>
      </c>
      <c r="C3016" s="248"/>
      <c r="D3016" s="249"/>
      <c r="E3016" s="172">
        <f t="shared" si="2751"/>
        <v>0</v>
      </c>
      <c r="F3016" s="248"/>
      <c r="G3016" s="249"/>
      <c r="H3016" s="172">
        <f t="shared" si="2752"/>
        <v>0</v>
      </c>
      <c r="I3016" s="248"/>
      <c r="J3016" s="250"/>
      <c r="K3016" s="174">
        <f t="shared" si="2753"/>
        <v>0</v>
      </c>
      <c r="L3016" s="248"/>
      <c r="M3016" s="250"/>
      <c r="N3016" s="251"/>
      <c r="O3016" s="248"/>
      <c r="P3016" s="251"/>
      <c r="Q3016" s="166">
        <f t="shared" si="2754"/>
        <v>0</v>
      </c>
      <c r="R3016" s="251"/>
      <c r="S3016" s="251"/>
      <c r="T3016" s="167">
        <f t="shared" si="2765"/>
        <v>0</v>
      </c>
      <c r="U3016" s="157"/>
      <c r="V3016" s="248"/>
      <c r="W3016" s="251"/>
      <c r="X3016" s="166">
        <f t="shared" si="2755"/>
        <v>0</v>
      </c>
      <c r="Y3016" s="251"/>
      <c r="Z3016" s="251"/>
      <c r="AA3016" s="167">
        <f t="shared" si="2766"/>
        <v>0</v>
      </c>
      <c r="AB3016" s="157"/>
      <c r="AC3016" s="248"/>
      <c r="AD3016" s="251"/>
      <c r="AE3016" s="166">
        <f t="shared" si="2756"/>
        <v>0</v>
      </c>
      <c r="AF3016" s="251"/>
      <c r="AG3016" s="251"/>
      <c r="AH3016" s="167">
        <f t="shared" si="2767"/>
        <v>0</v>
      </c>
      <c r="AJ3016" s="252"/>
      <c r="AK3016" s="253"/>
      <c r="AL3016" s="254"/>
      <c r="AM3016" s="253"/>
      <c r="AN3016" s="254"/>
      <c r="AO3016" s="253"/>
      <c r="AP3016" s="254"/>
      <c r="AQ3016" s="253"/>
      <c r="AR3016" s="254"/>
      <c r="AS3016" s="253"/>
      <c r="AT3016" s="254"/>
      <c r="AU3016" s="253"/>
      <c r="AV3016" s="163">
        <f t="shared" si="2757"/>
        <v>0</v>
      </c>
      <c r="AW3016" s="168">
        <f t="shared" si="2758"/>
        <v>0</v>
      </c>
      <c r="AY3016" s="163">
        <f t="shared" si="2759"/>
        <v>0</v>
      </c>
      <c r="AZ3016" s="163">
        <f t="shared" si="2760"/>
        <v>0</v>
      </c>
      <c r="BA3016" s="163">
        <f t="shared" si="2761"/>
        <v>0</v>
      </c>
      <c r="BB3016" s="163">
        <f t="shared" si="2762"/>
        <v>0</v>
      </c>
      <c r="BC3016" s="163">
        <f t="shared" si="2763"/>
        <v>0</v>
      </c>
      <c r="BD3016" s="163">
        <f t="shared" si="2764"/>
        <v>0</v>
      </c>
    </row>
    <row r="3017" spans="2:56" x14ac:dyDescent="0.3">
      <c r="B3017" s="179" t="s">
        <v>182</v>
      </c>
      <c r="C3017" s="83">
        <f>SUM(C3018)</f>
        <v>0</v>
      </c>
      <c r="D3017" s="84">
        <f>SUM(D3018)</f>
        <v>0</v>
      </c>
      <c r="E3017" s="85">
        <f t="shared" si="2751"/>
        <v>0</v>
      </c>
      <c r="F3017" s="83">
        <f>SUM(F3018)</f>
        <v>62693</v>
      </c>
      <c r="G3017" s="84">
        <f>SUM(G3018)</f>
        <v>62692.5</v>
      </c>
      <c r="H3017" s="85">
        <f t="shared" si="2752"/>
        <v>0.99999202462794889</v>
      </c>
      <c r="I3017" s="83">
        <f>SUM(I3018)</f>
        <v>42060</v>
      </c>
      <c r="J3017" s="86">
        <f>SUM(J3018)</f>
        <v>42053.1</v>
      </c>
      <c r="K3017" s="87">
        <f t="shared" si="2753"/>
        <v>0.99983594864479308</v>
      </c>
      <c r="L3017" s="83">
        <f>SUM(L3018)</f>
        <v>0</v>
      </c>
      <c r="M3017" s="86">
        <f>SUM(M3018)</f>
        <v>42000</v>
      </c>
      <c r="N3017" s="88">
        <f>SUM(N3018)</f>
        <v>0</v>
      </c>
      <c r="O3017" s="83">
        <f>SUM(O3018)</f>
        <v>0</v>
      </c>
      <c r="P3017" s="88">
        <f>SUM(P3018)</f>
        <v>0</v>
      </c>
      <c r="Q3017" s="177">
        <f t="shared" si="2754"/>
        <v>0</v>
      </c>
      <c r="R3017" s="88">
        <f>SUM(R3018)</f>
        <v>0</v>
      </c>
      <c r="S3017" s="88">
        <f>SUM(S3018)</f>
        <v>0</v>
      </c>
      <c r="T3017" s="178">
        <f t="shared" si="2765"/>
        <v>0</v>
      </c>
      <c r="U3017" s="157"/>
      <c r="V3017" s="83">
        <f>SUM(V3018)</f>
        <v>0</v>
      </c>
      <c r="W3017" s="88">
        <f>SUM(W3018)</f>
        <v>0</v>
      </c>
      <c r="X3017" s="177">
        <f t="shared" si="2755"/>
        <v>0</v>
      </c>
      <c r="Y3017" s="88">
        <f>SUM(Y3018)</f>
        <v>0</v>
      </c>
      <c r="Z3017" s="88">
        <f>SUM(Z3018)</f>
        <v>0</v>
      </c>
      <c r="AA3017" s="178">
        <f t="shared" si="2766"/>
        <v>0</v>
      </c>
      <c r="AB3017" s="157"/>
      <c r="AC3017" s="83">
        <f>SUM(AC3018)</f>
        <v>0</v>
      </c>
      <c r="AD3017" s="88">
        <f>SUM(AD3018)</f>
        <v>0</v>
      </c>
      <c r="AE3017" s="177">
        <f t="shared" si="2756"/>
        <v>0</v>
      </c>
      <c r="AF3017" s="88">
        <f>SUM(AF3018)</f>
        <v>0</v>
      </c>
      <c r="AG3017" s="88">
        <f>SUM(AG3018)</f>
        <v>0</v>
      </c>
      <c r="AH3017" s="178">
        <f t="shared" si="2767"/>
        <v>0</v>
      </c>
      <c r="AJ3017" s="84">
        <f t="shared" ref="AJ3017:AU3017" si="2771">SUM(AJ3018)</f>
        <v>0</v>
      </c>
      <c r="AK3017" s="86">
        <f t="shared" si="2771"/>
        <v>0</v>
      </c>
      <c r="AL3017" s="88">
        <f t="shared" si="2771"/>
        <v>0</v>
      </c>
      <c r="AM3017" s="86">
        <f t="shared" si="2771"/>
        <v>0</v>
      </c>
      <c r="AN3017" s="88">
        <f t="shared" si="2771"/>
        <v>0</v>
      </c>
      <c r="AO3017" s="86">
        <f t="shared" si="2771"/>
        <v>0</v>
      </c>
      <c r="AP3017" s="88">
        <f t="shared" si="2771"/>
        <v>0</v>
      </c>
      <c r="AQ3017" s="86">
        <f t="shared" si="2771"/>
        <v>0</v>
      </c>
      <c r="AR3017" s="88">
        <f t="shared" si="2771"/>
        <v>0</v>
      </c>
      <c r="AS3017" s="86">
        <f t="shared" si="2771"/>
        <v>0</v>
      </c>
      <c r="AT3017" s="88">
        <f t="shared" si="2771"/>
        <v>0</v>
      </c>
      <c r="AU3017" s="86">
        <f t="shared" si="2771"/>
        <v>0</v>
      </c>
      <c r="AV3017" s="86">
        <f t="shared" si="2757"/>
        <v>0</v>
      </c>
      <c r="AW3017" s="93">
        <f t="shared" si="2758"/>
        <v>0</v>
      </c>
      <c r="AY3017" s="86">
        <f t="shared" si="2759"/>
        <v>0</v>
      </c>
      <c r="AZ3017" s="86">
        <f t="shared" si="2760"/>
        <v>0</v>
      </c>
      <c r="BA3017" s="86">
        <f t="shared" si="2761"/>
        <v>0</v>
      </c>
      <c r="BB3017" s="86">
        <f t="shared" si="2762"/>
        <v>0</v>
      </c>
      <c r="BC3017" s="86">
        <f t="shared" si="2763"/>
        <v>0</v>
      </c>
      <c r="BD3017" s="86">
        <f t="shared" si="2764"/>
        <v>0</v>
      </c>
    </row>
    <row r="3018" spans="2:56" x14ac:dyDescent="0.3">
      <c r="B3018" s="169" t="s">
        <v>182</v>
      </c>
      <c r="C3018" s="248"/>
      <c r="D3018" s="249"/>
      <c r="E3018" s="172">
        <f t="shared" si="2751"/>
        <v>0</v>
      </c>
      <c r="F3018" s="248">
        <v>62693</v>
      </c>
      <c r="G3018" s="249">
        <v>62692.5</v>
      </c>
      <c r="H3018" s="172">
        <f t="shared" si="2752"/>
        <v>0.99999202462794889</v>
      </c>
      <c r="I3018" s="248">
        <v>42060</v>
      </c>
      <c r="J3018" s="250">
        <v>42053.1</v>
      </c>
      <c r="K3018" s="174">
        <f t="shared" si="2753"/>
        <v>0.99983594864479308</v>
      </c>
      <c r="L3018" s="248"/>
      <c r="M3018" s="250">
        <v>42000</v>
      </c>
      <c r="N3018" s="251"/>
      <c r="O3018" s="248"/>
      <c r="P3018" s="251"/>
      <c r="Q3018" s="166">
        <f t="shared" si="2754"/>
        <v>0</v>
      </c>
      <c r="R3018" s="251"/>
      <c r="S3018" s="251"/>
      <c r="T3018" s="167">
        <f t="shared" si="2765"/>
        <v>0</v>
      </c>
      <c r="U3018" s="157"/>
      <c r="V3018" s="248"/>
      <c r="W3018" s="251"/>
      <c r="X3018" s="166">
        <f t="shared" si="2755"/>
        <v>0</v>
      </c>
      <c r="Y3018" s="251"/>
      <c r="Z3018" s="251"/>
      <c r="AA3018" s="167">
        <f t="shared" si="2766"/>
        <v>0</v>
      </c>
      <c r="AB3018" s="157"/>
      <c r="AC3018" s="248"/>
      <c r="AD3018" s="251"/>
      <c r="AE3018" s="166">
        <f t="shared" si="2756"/>
        <v>0</v>
      </c>
      <c r="AF3018" s="251"/>
      <c r="AG3018" s="251"/>
      <c r="AH3018" s="167">
        <f t="shared" si="2767"/>
        <v>0</v>
      </c>
      <c r="AJ3018" s="252"/>
      <c r="AK3018" s="253"/>
      <c r="AL3018" s="254"/>
      <c r="AM3018" s="253"/>
      <c r="AN3018" s="254"/>
      <c r="AO3018" s="253"/>
      <c r="AP3018" s="254"/>
      <c r="AQ3018" s="253"/>
      <c r="AR3018" s="254"/>
      <c r="AS3018" s="253"/>
      <c r="AT3018" s="254"/>
      <c r="AU3018" s="253"/>
      <c r="AV3018" s="163">
        <f t="shared" si="2757"/>
        <v>0</v>
      </c>
      <c r="AW3018" s="168">
        <f t="shared" si="2758"/>
        <v>0</v>
      </c>
      <c r="AY3018" s="163">
        <f t="shared" si="2759"/>
        <v>0</v>
      </c>
      <c r="AZ3018" s="163">
        <f t="shared" si="2760"/>
        <v>0</v>
      </c>
      <c r="BA3018" s="163">
        <f t="shared" si="2761"/>
        <v>0</v>
      </c>
      <c r="BB3018" s="163">
        <f t="shared" si="2762"/>
        <v>0</v>
      </c>
      <c r="BC3018" s="163">
        <f t="shared" si="2763"/>
        <v>0</v>
      </c>
      <c r="BD3018" s="163">
        <f t="shared" si="2764"/>
        <v>0</v>
      </c>
    </row>
    <row r="3019" spans="2:56" x14ac:dyDescent="0.3">
      <c r="B3019" s="179" t="s">
        <v>183</v>
      </c>
      <c r="C3019" s="83">
        <f>SUM(C3020)</f>
        <v>0</v>
      </c>
      <c r="D3019" s="84">
        <f>SUM(D3020)</f>
        <v>0</v>
      </c>
      <c r="E3019" s="85">
        <f t="shared" si="2751"/>
        <v>0</v>
      </c>
      <c r="F3019" s="83">
        <f>SUM(F3020)</f>
        <v>0</v>
      </c>
      <c r="G3019" s="84">
        <f>SUM(G3020)</f>
        <v>0</v>
      </c>
      <c r="H3019" s="85">
        <f t="shared" si="2752"/>
        <v>0</v>
      </c>
      <c r="I3019" s="83">
        <f>SUM(I3020)</f>
        <v>0</v>
      </c>
      <c r="J3019" s="86">
        <f>SUM(J3020)</f>
        <v>0</v>
      </c>
      <c r="K3019" s="87">
        <f t="shared" si="2753"/>
        <v>0</v>
      </c>
      <c r="L3019" s="83">
        <f>SUM(L3020)</f>
        <v>0</v>
      </c>
      <c r="M3019" s="86">
        <f>SUM(M3020)</f>
        <v>0</v>
      </c>
      <c r="N3019" s="88">
        <f>SUM(N3020)</f>
        <v>0</v>
      </c>
      <c r="O3019" s="83">
        <f>SUM(O3020)</f>
        <v>0</v>
      </c>
      <c r="P3019" s="88">
        <f>SUM(P3020)</f>
        <v>0</v>
      </c>
      <c r="Q3019" s="177">
        <f t="shared" si="2754"/>
        <v>0</v>
      </c>
      <c r="R3019" s="88">
        <f>SUM(R3020)</f>
        <v>0</v>
      </c>
      <c r="S3019" s="88">
        <f>SUM(S3020)</f>
        <v>0</v>
      </c>
      <c r="T3019" s="178">
        <f t="shared" si="2765"/>
        <v>0</v>
      </c>
      <c r="U3019" s="157"/>
      <c r="V3019" s="83">
        <f>SUM(V3020)</f>
        <v>0</v>
      </c>
      <c r="W3019" s="88">
        <f>SUM(W3020)</f>
        <v>0</v>
      </c>
      <c r="X3019" s="177">
        <f t="shared" si="2755"/>
        <v>0</v>
      </c>
      <c r="Y3019" s="88">
        <f>SUM(Y3020)</f>
        <v>0</v>
      </c>
      <c r="Z3019" s="88">
        <f>SUM(Z3020)</f>
        <v>0</v>
      </c>
      <c r="AA3019" s="178">
        <f t="shared" si="2766"/>
        <v>0</v>
      </c>
      <c r="AB3019" s="157"/>
      <c r="AC3019" s="83">
        <f>SUM(AC3020)</f>
        <v>0</v>
      </c>
      <c r="AD3019" s="88">
        <f>SUM(AD3020)</f>
        <v>0</v>
      </c>
      <c r="AE3019" s="177">
        <f t="shared" si="2756"/>
        <v>0</v>
      </c>
      <c r="AF3019" s="88">
        <f>SUM(AF3020)</f>
        <v>0</v>
      </c>
      <c r="AG3019" s="88">
        <f>SUM(AG3020)</f>
        <v>0</v>
      </c>
      <c r="AH3019" s="178">
        <f t="shared" si="2767"/>
        <v>0</v>
      </c>
      <c r="AJ3019" s="84">
        <f t="shared" ref="AJ3019:AU3019" si="2772">SUM(AJ3020)</f>
        <v>0</v>
      </c>
      <c r="AK3019" s="86">
        <f t="shared" si="2772"/>
        <v>0</v>
      </c>
      <c r="AL3019" s="88">
        <f t="shared" si="2772"/>
        <v>0</v>
      </c>
      <c r="AM3019" s="86">
        <f t="shared" si="2772"/>
        <v>0</v>
      </c>
      <c r="AN3019" s="88">
        <f t="shared" si="2772"/>
        <v>0</v>
      </c>
      <c r="AO3019" s="86">
        <f t="shared" si="2772"/>
        <v>0</v>
      </c>
      <c r="AP3019" s="88">
        <f t="shared" si="2772"/>
        <v>0</v>
      </c>
      <c r="AQ3019" s="86">
        <f t="shared" si="2772"/>
        <v>0</v>
      </c>
      <c r="AR3019" s="88">
        <f t="shared" si="2772"/>
        <v>0</v>
      </c>
      <c r="AS3019" s="86">
        <f t="shared" si="2772"/>
        <v>0</v>
      </c>
      <c r="AT3019" s="88">
        <f t="shared" si="2772"/>
        <v>0</v>
      </c>
      <c r="AU3019" s="86">
        <f t="shared" si="2772"/>
        <v>0</v>
      </c>
      <c r="AV3019" s="86">
        <f t="shared" si="2757"/>
        <v>0</v>
      </c>
      <c r="AW3019" s="93">
        <f t="shared" si="2758"/>
        <v>0</v>
      </c>
      <c r="AY3019" s="86">
        <f t="shared" si="2759"/>
        <v>0</v>
      </c>
      <c r="AZ3019" s="86">
        <f t="shared" si="2760"/>
        <v>0</v>
      </c>
      <c r="BA3019" s="86">
        <f t="shared" si="2761"/>
        <v>0</v>
      </c>
      <c r="BB3019" s="86">
        <f t="shared" si="2762"/>
        <v>0</v>
      </c>
      <c r="BC3019" s="86">
        <f t="shared" si="2763"/>
        <v>0</v>
      </c>
      <c r="BD3019" s="86">
        <f t="shared" si="2764"/>
        <v>0</v>
      </c>
    </row>
    <row r="3020" spans="2:56" x14ac:dyDescent="0.3">
      <c r="B3020" s="169" t="s">
        <v>184</v>
      </c>
      <c r="C3020" s="248"/>
      <c r="D3020" s="249"/>
      <c r="E3020" s="172">
        <f t="shared" si="2751"/>
        <v>0</v>
      </c>
      <c r="F3020" s="248"/>
      <c r="G3020" s="249"/>
      <c r="H3020" s="172">
        <f t="shared" si="2752"/>
        <v>0</v>
      </c>
      <c r="I3020" s="248"/>
      <c r="J3020" s="250"/>
      <c r="K3020" s="174">
        <f t="shared" si="2753"/>
        <v>0</v>
      </c>
      <c r="L3020" s="248"/>
      <c r="M3020" s="250"/>
      <c r="N3020" s="251"/>
      <c r="O3020" s="248"/>
      <c r="P3020" s="251"/>
      <c r="Q3020" s="166">
        <f t="shared" si="2754"/>
        <v>0</v>
      </c>
      <c r="R3020" s="251"/>
      <c r="S3020" s="251"/>
      <c r="T3020" s="167">
        <f t="shared" si="2765"/>
        <v>0</v>
      </c>
      <c r="U3020" s="157"/>
      <c r="V3020" s="248"/>
      <c r="W3020" s="251"/>
      <c r="X3020" s="166">
        <f t="shared" si="2755"/>
        <v>0</v>
      </c>
      <c r="Y3020" s="251"/>
      <c r="Z3020" s="251"/>
      <c r="AA3020" s="167">
        <f t="shared" si="2766"/>
        <v>0</v>
      </c>
      <c r="AB3020" s="157"/>
      <c r="AC3020" s="248"/>
      <c r="AD3020" s="251"/>
      <c r="AE3020" s="166">
        <f t="shared" si="2756"/>
        <v>0</v>
      </c>
      <c r="AF3020" s="251"/>
      <c r="AG3020" s="251"/>
      <c r="AH3020" s="167">
        <f t="shared" si="2767"/>
        <v>0</v>
      </c>
      <c r="AJ3020" s="252"/>
      <c r="AK3020" s="253"/>
      <c r="AL3020" s="254"/>
      <c r="AM3020" s="253"/>
      <c r="AN3020" s="254"/>
      <c r="AO3020" s="253"/>
      <c r="AP3020" s="254"/>
      <c r="AQ3020" s="253"/>
      <c r="AR3020" s="254"/>
      <c r="AS3020" s="253"/>
      <c r="AT3020" s="254"/>
      <c r="AU3020" s="253"/>
      <c r="AV3020" s="163">
        <f t="shared" si="2757"/>
        <v>0</v>
      </c>
      <c r="AW3020" s="168">
        <f t="shared" si="2758"/>
        <v>0</v>
      </c>
      <c r="AY3020" s="163">
        <f t="shared" si="2759"/>
        <v>0</v>
      </c>
      <c r="AZ3020" s="163">
        <f t="shared" si="2760"/>
        <v>0</v>
      </c>
      <c r="BA3020" s="163">
        <f t="shared" si="2761"/>
        <v>0</v>
      </c>
      <c r="BB3020" s="163">
        <f t="shared" si="2762"/>
        <v>0</v>
      </c>
      <c r="BC3020" s="163">
        <f t="shared" si="2763"/>
        <v>0</v>
      </c>
      <c r="BD3020" s="163">
        <f t="shared" si="2764"/>
        <v>0</v>
      </c>
    </row>
    <row r="3021" spans="2:56" x14ac:dyDescent="0.3">
      <c r="B3021" s="176" t="s">
        <v>185</v>
      </c>
      <c r="C3021" s="83">
        <f>SUM(C3022:C3023)</f>
        <v>0</v>
      </c>
      <c r="D3021" s="84">
        <f>SUM(D3022:D3023)</f>
        <v>0</v>
      </c>
      <c r="E3021" s="85">
        <f t="shared" si="2751"/>
        <v>0</v>
      </c>
      <c r="F3021" s="83">
        <f>SUM(F3022:F3023)</f>
        <v>0</v>
      </c>
      <c r="G3021" s="84">
        <f>SUM(G3022:G3023)</f>
        <v>0</v>
      </c>
      <c r="H3021" s="85">
        <f t="shared" si="2752"/>
        <v>0</v>
      </c>
      <c r="I3021" s="83">
        <f>SUM(I3022:I3023)</f>
        <v>0</v>
      </c>
      <c r="J3021" s="86">
        <f>SUM(J3022:J3023)</f>
        <v>0</v>
      </c>
      <c r="K3021" s="87">
        <f t="shared" si="2753"/>
        <v>0</v>
      </c>
      <c r="L3021" s="83">
        <f>SUM(L3022:L3023)</f>
        <v>0</v>
      </c>
      <c r="M3021" s="86">
        <f>SUM(M3022:M3023)</f>
        <v>0</v>
      </c>
      <c r="N3021" s="88">
        <f>SUM(N3022:N3023)</f>
        <v>0</v>
      </c>
      <c r="O3021" s="83">
        <f>SUM(O3022:O3023)</f>
        <v>0</v>
      </c>
      <c r="P3021" s="88">
        <f>SUM(P3022:P3023)</f>
        <v>0</v>
      </c>
      <c r="Q3021" s="177">
        <f t="shared" si="2754"/>
        <v>0</v>
      </c>
      <c r="R3021" s="88">
        <f>SUM(R3022:R3023)</f>
        <v>0</v>
      </c>
      <c r="S3021" s="88">
        <f>SUM(S3022:S3023)</f>
        <v>0</v>
      </c>
      <c r="T3021" s="178">
        <f t="shared" si="2765"/>
        <v>0</v>
      </c>
      <c r="U3021" s="157"/>
      <c r="V3021" s="83">
        <f>SUM(V3022:V3023)</f>
        <v>0</v>
      </c>
      <c r="W3021" s="88">
        <f>SUM(W3022:W3023)</f>
        <v>0</v>
      </c>
      <c r="X3021" s="177">
        <f t="shared" si="2755"/>
        <v>0</v>
      </c>
      <c r="Y3021" s="88">
        <f>SUM(Y3022:Y3023)</f>
        <v>0</v>
      </c>
      <c r="Z3021" s="88">
        <f>SUM(Z3022:Z3023)</f>
        <v>0</v>
      </c>
      <c r="AA3021" s="178">
        <f t="shared" si="2766"/>
        <v>0</v>
      </c>
      <c r="AB3021" s="157"/>
      <c r="AC3021" s="83">
        <f>SUM(AC3022:AC3023)</f>
        <v>0</v>
      </c>
      <c r="AD3021" s="88">
        <f>SUM(AD3022:AD3023)</f>
        <v>0</v>
      </c>
      <c r="AE3021" s="177">
        <f t="shared" si="2756"/>
        <v>0</v>
      </c>
      <c r="AF3021" s="88">
        <f>SUM(AF3022:AF3023)</f>
        <v>0</v>
      </c>
      <c r="AG3021" s="88">
        <f>SUM(AG3022:AG3023)</f>
        <v>0</v>
      </c>
      <c r="AH3021" s="178">
        <f t="shared" si="2767"/>
        <v>0</v>
      </c>
      <c r="AJ3021" s="84">
        <f t="shared" ref="AJ3021:AU3021" si="2773">SUM(AJ3022:AJ3023)</f>
        <v>0</v>
      </c>
      <c r="AK3021" s="86">
        <f t="shared" si="2773"/>
        <v>0</v>
      </c>
      <c r="AL3021" s="88">
        <f t="shared" si="2773"/>
        <v>0</v>
      </c>
      <c r="AM3021" s="86">
        <f t="shared" si="2773"/>
        <v>0</v>
      </c>
      <c r="AN3021" s="88">
        <f t="shared" si="2773"/>
        <v>0</v>
      </c>
      <c r="AO3021" s="86">
        <f t="shared" si="2773"/>
        <v>0</v>
      </c>
      <c r="AP3021" s="88">
        <f t="shared" si="2773"/>
        <v>0</v>
      </c>
      <c r="AQ3021" s="86">
        <f t="shared" si="2773"/>
        <v>0</v>
      </c>
      <c r="AR3021" s="88">
        <f t="shared" si="2773"/>
        <v>0</v>
      </c>
      <c r="AS3021" s="86">
        <f t="shared" si="2773"/>
        <v>0</v>
      </c>
      <c r="AT3021" s="88">
        <f t="shared" si="2773"/>
        <v>0</v>
      </c>
      <c r="AU3021" s="86">
        <f t="shared" si="2773"/>
        <v>0</v>
      </c>
      <c r="AV3021" s="86">
        <f t="shared" si="2757"/>
        <v>0</v>
      </c>
      <c r="AW3021" s="93">
        <f t="shared" si="2758"/>
        <v>0</v>
      </c>
      <c r="AY3021" s="86">
        <f t="shared" si="2759"/>
        <v>0</v>
      </c>
      <c r="AZ3021" s="86">
        <f t="shared" si="2760"/>
        <v>0</v>
      </c>
      <c r="BA3021" s="86">
        <f t="shared" si="2761"/>
        <v>0</v>
      </c>
      <c r="BB3021" s="86">
        <f t="shared" si="2762"/>
        <v>0</v>
      </c>
      <c r="BC3021" s="86">
        <f t="shared" si="2763"/>
        <v>0</v>
      </c>
      <c r="BD3021" s="86">
        <f t="shared" si="2764"/>
        <v>0</v>
      </c>
    </row>
    <row r="3022" spans="2:56" x14ac:dyDescent="0.3">
      <c r="B3022" s="186" t="s">
        <v>186</v>
      </c>
      <c r="C3022" s="255"/>
      <c r="D3022" s="256"/>
      <c r="E3022" s="182">
        <f t="shared" si="2751"/>
        <v>0</v>
      </c>
      <c r="F3022" s="255"/>
      <c r="G3022" s="256"/>
      <c r="H3022" s="182">
        <f t="shared" si="2752"/>
        <v>0</v>
      </c>
      <c r="I3022" s="255"/>
      <c r="J3022" s="257"/>
      <c r="K3022" s="184">
        <f t="shared" si="2753"/>
        <v>0</v>
      </c>
      <c r="L3022" s="255"/>
      <c r="M3022" s="257"/>
      <c r="N3022" s="258"/>
      <c r="O3022" s="255"/>
      <c r="P3022" s="258"/>
      <c r="Q3022" s="177">
        <f t="shared" si="2754"/>
        <v>0</v>
      </c>
      <c r="R3022" s="258"/>
      <c r="S3022" s="258"/>
      <c r="T3022" s="178">
        <f t="shared" si="2765"/>
        <v>0</v>
      </c>
      <c r="U3022" s="157"/>
      <c r="V3022" s="255"/>
      <c r="W3022" s="258"/>
      <c r="X3022" s="177">
        <f t="shared" si="2755"/>
        <v>0</v>
      </c>
      <c r="Y3022" s="258"/>
      <c r="Z3022" s="258"/>
      <c r="AA3022" s="178">
        <f t="shared" si="2766"/>
        <v>0</v>
      </c>
      <c r="AB3022" s="157"/>
      <c r="AC3022" s="255"/>
      <c r="AD3022" s="258"/>
      <c r="AE3022" s="177">
        <f t="shared" si="2756"/>
        <v>0</v>
      </c>
      <c r="AF3022" s="258"/>
      <c r="AG3022" s="258"/>
      <c r="AH3022" s="178">
        <f t="shared" si="2767"/>
        <v>0</v>
      </c>
      <c r="AJ3022" s="252"/>
      <c r="AK3022" s="253"/>
      <c r="AL3022" s="254"/>
      <c r="AM3022" s="253"/>
      <c r="AN3022" s="254"/>
      <c r="AO3022" s="253"/>
      <c r="AP3022" s="254"/>
      <c r="AQ3022" s="253"/>
      <c r="AR3022" s="254"/>
      <c r="AS3022" s="253"/>
      <c r="AT3022" s="254"/>
      <c r="AU3022" s="253"/>
      <c r="AV3022" s="163">
        <f t="shared" si="2757"/>
        <v>0</v>
      </c>
      <c r="AW3022" s="93">
        <f t="shared" si="2758"/>
        <v>0</v>
      </c>
      <c r="AY3022" s="163">
        <f t="shared" si="2759"/>
        <v>0</v>
      </c>
      <c r="AZ3022" s="163">
        <f t="shared" si="2760"/>
        <v>0</v>
      </c>
      <c r="BA3022" s="163">
        <f t="shared" si="2761"/>
        <v>0</v>
      </c>
      <c r="BB3022" s="163">
        <f t="shared" si="2762"/>
        <v>0</v>
      </c>
      <c r="BC3022" s="163">
        <f t="shared" si="2763"/>
        <v>0</v>
      </c>
      <c r="BD3022" s="163">
        <f t="shared" si="2764"/>
        <v>0</v>
      </c>
    </row>
    <row r="3023" spans="2:56" x14ac:dyDescent="0.3">
      <c r="B3023" s="186" t="s">
        <v>187</v>
      </c>
      <c r="C3023" s="255"/>
      <c r="D3023" s="256"/>
      <c r="E3023" s="182">
        <f t="shared" si="2751"/>
        <v>0</v>
      </c>
      <c r="F3023" s="255"/>
      <c r="G3023" s="256"/>
      <c r="H3023" s="182">
        <f t="shared" si="2752"/>
        <v>0</v>
      </c>
      <c r="I3023" s="255"/>
      <c r="J3023" s="257"/>
      <c r="K3023" s="184">
        <f t="shared" si="2753"/>
        <v>0</v>
      </c>
      <c r="L3023" s="255"/>
      <c r="M3023" s="257"/>
      <c r="N3023" s="258"/>
      <c r="O3023" s="255"/>
      <c r="P3023" s="258"/>
      <c r="Q3023" s="177">
        <f t="shared" si="2754"/>
        <v>0</v>
      </c>
      <c r="R3023" s="258"/>
      <c r="S3023" s="258"/>
      <c r="T3023" s="178">
        <f t="shared" si="2765"/>
        <v>0</v>
      </c>
      <c r="U3023" s="157"/>
      <c r="V3023" s="255"/>
      <c r="W3023" s="258"/>
      <c r="X3023" s="177">
        <f t="shared" si="2755"/>
        <v>0</v>
      </c>
      <c r="Y3023" s="258"/>
      <c r="Z3023" s="258"/>
      <c r="AA3023" s="178">
        <f t="shared" si="2766"/>
        <v>0</v>
      </c>
      <c r="AB3023" s="157"/>
      <c r="AC3023" s="255"/>
      <c r="AD3023" s="258"/>
      <c r="AE3023" s="177">
        <f t="shared" si="2756"/>
        <v>0</v>
      </c>
      <c r="AF3023" s="258"/>
      <c r="AG3023" s="258"/>
      <c r="AH3023" s="178">
        <f t="shared" si="2767"/>
        <v>0</v>
      </c>
      <c r="AJ3023" s="252"/>
      <c r="AK3023" s="253"/>
      <c r="AL3023" s="254"/>
      <c r="AM3023" s="253"/>
      <c r="AN3023" s="254"/>
      <c r="AO3023" s="253"/>
      <c r="AP3023" s="254"/>
      <c r="AQ3023" s="253"/>
      <c r="AR3023" s="254"/>
      <c r="AS3023" s="253"/>
      <c r="AT3023" s="254"/>
      <c r="AU3023" s="253"/>
      <c r="AV3023" s="163">
        <f t="shared" si="2757"/>
        <v>0</v>
      </c>
      <c r="AW3023" s="93">
        <f t="shared" si="2758"/>
        <v>0</v>
      </c>
      <c r="AY3023" s="163">
        <f t="shared" si="2759"/>
        <v>0</v>
      </c>
      <c r="AZ3023" s="163">
        <f t="shared" si="2760"/>
        <v>0</v>
      </c>
      <c r="BA3023" s="163">
        <f t="shared" si="2761"/>
        <v>0</v>
      </c>
      <c r="BB3023" s="163">
        <f t="shared" si="2762"/>
        <v>0</v>
      </c>
      <c r="BC3023" s="163">
        <f t="shared" si="2763"/>
        <v>0</v>
      </c>
      <c r="BD3023" s="163">
        <f t="shared" si="2764"/>
        <v>0</v>
      </c>
    </row>
    <row r="3024" spans="2:56" s="124" customFormat="1" x14ac:dyDescent="0.3">
      <c r="B3024" s="187" t="s">
        <v>188</v>
      </c>
      <c r="C3024" s="188">
        <f>SUM(C3025,C3030,C3033,C3034,C3035,C3038,C3039)</f>
        <v>0</v>
      </c>
      <c r="D3024" s="189">
        <f>SUM(D3025,D3030,D3033,D3034,D3035,D3038,D3039)</f>
        <v>0</v>
      </c>
      <c r="E3024" s="190">
        <f t="shared" si="2751"/>
        <v>0</v>
      </c>
      <c r="F3024" s="188">
        <f>SUM(F3025,F3030,F3033,F3034,F3035,F3038,F3039)</f>
        <v>0</v>
      </c>
      <c r="G3024" s="189">
        <f>SUM(G3025,G3030,G3033,G3034,G3035,G3038,G3039)</f>
        <v>0</v>
      </c>
      <c r="H3024" s="190">
        <f t="shared" si="2752"/>
        <v>0</v>
      </c>
      <c r="I3024" s="188">
        <f>SUM(I3025,I3030,I3033,I3034,I3035,I3038,I3039)</f>
        <v>0</v>
      </c>
      <c r="J3024" s="191">
        <f>SUM(J3025,J3030,J3033,J3034,J3035,J3038,J3039)</f>
        <v>0</v>
      </c>
      <c r="K3024" s="192">
        <f t="shared" si="2753"/>
        <v>0</v>
      </c>
      <c r="L3024" s="188">
        <f>SUM(L3025,L3030,L3033,L3034,L3035,L3038,L3039)</f>
        <v>0</v>
      </c>
      <c r="M3024" s="191">
        <f>SUM(M3025,M3030,M3033,M3034,M3035,M3038,M3039)</f>
        <v>0</v>
      </c>
      <c r="N3024" s="193">
        <f>SUM(N3025,N3030,N3033,N3034,N3035,N3038,N3039)</f>
        <v>0</v>
      </c>
      <c r="O3024" s="188">
        <f>SUM(O3025,O3030,O3033,O3034,O3035,O3038,O3039)</f>
        <v>0</v>
      </c>
      <c r="P3024" s="193">
        <f>SUM(P3025,P3030,P3033,P3034,P3035,P3038,P3039)</f>
        <v>0</v>
      </c>
      <c r="Q3024" s="194">
        <f t="shared" si="2754"/>
        <v>0</v>
      </c>
      <c r="R3024" s="195">
        <f>SUM(R3025,R3030,R3033,R3034,R3035,R3038,R3039)</f>
        <v>0</v>
      </c>
      <c r="S3024" s="195">
        <f>SUM(S3025,S3030,S3033,S3034,S3035,S3038,S3039)</f>
        <v>0</v>
      </c>
      <c r="T3024" s="196">
        <f t="shared" si="2765"/>
        <v>0</v>
      </c>
      <c r="U3024" s="121"/>
      <c r="V3024" s="188">
        <f>SUM(V3025,V3030,V3033,V3034,V3035,V3038,V3039)</f>
        <v>0</v>
      </c>
      <c r="W3024" s="193">
        <f>SUM(W3025,W3030,W3033,W3034,W3035,W3038,W3039)</f>
        <v>0</v>
      </c>
      <c r="X3024" s="194">
        <f t="shared" si="2755"/>
        <v>0</v>
      </c>
      <c r="Y3024" s="195">
        <f>SUM(Y3025,Y3030,Y3033,Y3034,Y3035,Y3038,Y3039)</f>
        <v>0</v>
      </c>
      <c r="Z3024" s="195">
        <f>SUM(Z3025,Z3030,Z3033,Z3034,Z3035,Z3038,Z3039)</f>
        <v>0</v>
      </c>
      <c r="AA3024" s="196">
        <f t="shared" si="2766"/>
        <v>0</v>
      </c>
      <c r="AB3024" s="121"/>
      <c r="AC3024" s="188">
        <f>SUM(AC3025,AC3030,AC3033,AC3034,AC3035,AC3038,AC3039)</f>
        <v>0</v>
      </c>
      <c r="AD3024" s="193">
        <f>SUM(AD3025,AD3030,AD3033,AD3034,AD3035,AD3038,AD3039)</f>
        <v>0</v>
      </c>
      <c r="AE3024" s="194">
        <f t="shared" si="2756"/>
        <v>0</v>
      </c>
      <c r="AF3024" s="195">
        <f>SUM(AF3025,AF3030,AF3033,AF3034,AF3035,AF3038,AF3039)</f>
        <v>0</v>
      </c>
      <c r="AG3024" s="195">
        <f>SUM(AG3025,AG3030,AG3033,AG3034,AG3035,AG3038,AG3039)</f>
        <v>0</v>
      </c>
      <c r="AH3024" s="196">
        <f t="shared" si="2767"/>
        <v>0</v>
      </c>
      <c r="AJ3024" s="189">
        <f t="shared" ref="AJ3024:AU3024" si="2774">SUM(AJ3025,AJ3030,AJ3033,AJ3034,AJ3035,AJ3038,AJ3039)</f>
        <v>0</v>
      </c>
      <c r="AK3024" s="191">
        <f t="shared" si="2774"/>
        <v>0</v>
      </c>
      <c r="AL3024" s="193">
        <f t="shared" si="2774"/>
        <v>0</v>
      </c>
      <c r="AM3024" s="191">
        <f t="shared" si="2774"/>
        <v>0</v>
      </c>
      <c r="AN3024" s="193">
        <f t="shared" si="2774"/>
        <v>0</v>
      </c>
      <c r="AO3024" s="191">
        <f t="shared" si="2774"/>
        <v>0</v>
      </c>
      <c r="AP3024" s="193">
        <f t="shared" si="2774"/>
        <v>0</v>
      </c>
      <c r="AQ3024" s="191">
        <f t="shared" si="2774"/>
        <v>0</v>
      </c>
      <c r="AR3024" s="193">
        <f t="shared" si="2774"/>
        <v>0</v>
      </c>
      <c r="AS3024" s="191">
        <f t="shared" si="2774"/>
        <v>0</v>
      </c>
      <c r="AT3024" s="193">
        <f t="shared" si="2774"/>
        <v>0</v>
      </c>
      <c r="AU3024" s="191">
        <f t="shared" si="2774"/>
        <v>0</v>
      </c>
      <c r="AV3024" s="191">
        <f t="shared" si="2757"/>
        <v>0</v>
      </c>
      <c r="AW3024" s="197">
        <f t="shared" si="2758"/>
        <v>0</v>
      </c>
      <c r="AX3024" s="198"/>
      <c r="AY3024" s="191">
        <f t="shared" si="2759"/>
        <v>0</v>
      </c>
      <c r="AZ3024" s="191">
        <f t="shared" si="2760"/>
        <v>0</v>
      </c>
      <c r="BA3024" s="191">
        <f t="shared" si="2761"/>
        <v>0</v>
      </c>
      <c r="BB3024" s="191">
        <f t="shared" si="2762"/>
        <v>0</v>
      </c>
      <c r="BC3024" s="191">
        <f t="shared" si="2763"/>
        <v>0</v>
      </c>
      <c r="BD3024" s="191">
        <f t="shared" si="2764"/>
        <v>0</v>
      </c>
    </row>
    <row r="3025" spans="2:56" x14ac:dyDescent="0.3">
      <c r="B3025" s="176" t="s">
        <v>189</v>
      </c>
      <c r="C3025" s="83">
        <f>SUM(C3026,C3028)</f>
        <v>0</v>
      </c>
      <c r="D3025" s="84">
        <f>SUM(D3026,D3028)</f>
        <v>0</v>
      </c>
      <c r="E3025" s="85">
        <f t="shared" si="2751"/>
        <v>0</v>
      </c>
      <c r="F3025" s="83">
        <f>SUM(F3026,F3028)</f>
        <v>0</v>
      </c>
      <c r="G3025" s="84">
        <f>SUM(G3026,G3028)</f>
        <v>0</v>
      </c>
      <c r="H3025" s="85">
        <f t="shared" si="2752"/>
        <v>0</v>
      </c>
      <c r="I3025" s="83">
        <f>SUM(I3026,I3028)</f>
        <v>0</v>
      </c>
      <c r="J3025" s="86">
        <f>SUM(J3026,J3028)</f>
        <v>0</v>
      </c>
      <c r="K3025" s="87">
        <f t="shared" si="2753"/>
        <v>0</v>
      </c>
      <c r="L3025" s="83">
        <f>SUM(L3026,L3028)</f>
        <v>0</v>
      </c>
      <c r="M3025" s="86">
        <f>SUM(M3026,M3028)</f>
        <v>0</v>
      </c>
      <c r="N3025" s="88">
        <f>SUM(N3026,N3028)</f>
        <v>0</v>
      </c>
      <c r="O3025" s="83">
        <f>SUM(O3026,O3028)</f>
        <v>0</v>
      </c>
      <c r="P3025" s="88">
        <f>SUM(P3026,P3028)</f>
        <v>0</v>
      </c>
      <c r="Q3025" s="199">
        <f t="shared" si="2754"/>
        <v>0</v>
      </c>
      <c r="R3025" s="89">
        <f>SUM(R3026,R3028)</f>
        <v>0</v>
      </c>
      <c r="S3025" s="89">
        <f>SUM(S3026,S3028)</f>
        <v>0</v>
      </c>
      <c r="T3025" s="200">
        <f t="shared" si="2765"/>
        <v>0</v>
      </c>
      <c r="U3025" s="91"/>
      <c r="V3025" s="83">
        <f>SUM(V3026,V3028)</f>
        <v>0</v>
      </c>
      <c r="W3025" s="88">
        <f>SUM(W3026,W3028)</f>
        <v>0</v>
      </c>
      <c r="X3025" s="199">
        <f t="shared" si="2755"/>
        <v>0</v>
      </c>
      <c r="Y3025" s="89">
        <f>SUM(Y3026,Y3028)</f>
        <v>0</v>
      </c>
      <c r="Z3025" s="89">
        <f>SUM(Z3026,Z3028)</f>
        <v>0</v>
      </c>
      <c r="AA3025" s="200">
        <f t="shared" si="2766"/>
        <v>0</v>
      </c>
      <c r="AB3025" s="91"/>
      <c r="AC3025" s="83">
        <f>SUM(AC3026,AC3028)</f>
        <v>0</v>
      </c>
      <c r="AD3025" s="88">
        <f>SUM(AD3026,AD3028)</f>
        <v>0</v>
      </c>
      <c r="AE3025" s="199">
        <f t="shared" si="2756"/>
        <v>0</v>
      </c>
      <c r="AF3025" s="89">
        <f>SUM(AF3026,AF3028)</f>
        <v>0</v>
      </c>
      <c r="AG3025" s="89">
        <f>SUM(AG3026,AG3028)</f>
        <v>0</v>
      </c>
      <c r="AH3025" s="200">
        <f t="shared" si="2767"/>
        <v>0</v>
      </c>
      <c r="AJ3025" s="84">
        <f t="shared" ref="AJ3025:AU3025" si="2775">SUM(AJ3026,AJ3028)</f>
        <v>0</v>
      </c>
      <c r="AK3025" s="86">
        <f t="shared" si="2775"/>
        <v>0</v>
      </c>
      <c r="AL3025" s="88">
        <f t="shared" si="2775"/>
        <v>0</v>
      </c>
      <c r="AM3025" s="86">
        <f t="shared" si="2775"/>
        <v>0</v>
      </c>
      <c r="AN3025" s="88">
        <f t="shared" si="2775"/>
        <v>0</v>
      </c>
      <c r="AO3025" s="86">
        <f t="shared" si="2775"/>
        <v>0</v>
      </c>
      <c r="AP3025" s="88">
        <f t="shared" si="2775"/>
        <v>0</v>
      </c>
      <c r="AQ3025" s="86">
        <f t="shared" si="2775"/>
        <v>0</v>
      </c>
      <c r="AR3025" s="88">
        <f t="shared" si="2775"/>
        <v>0</v>
      </c>
      <c r="AS3025" s="86">
        <f t="shared" si="2775"/>
        <v>0</v>
      </c>
      <c r="AT3025" s="88">
        <f t="shared" si="2775"/>
        <v>0</v>
      </c>
      <c r="AU3025" s="86">
        <f t="shared" si="2775"/>
        <v>0</v>
      </c>
      <c r="AV3025" s="86">
        <f t="shared" si="2757"/>
        <v>0</v>
      </c>
      <c r="AW3025" s="93">
        <f t="shared" si="2758"/>
        <v>0</v>
      </c>
      <c r="AY3025" s="86">
        <f t="shared" si="2759"/>
        <v>0</v>
      </c>
      <c r="AZ3025" s="86">
        <f t="shared" si="2760"/>
        <v>0</v>
      </c>
      <c r="BA3025" s="86">
        <f t="shared" si="2761"/>
        <v>0</v>
      </c>
      <c r="BB3025" s="86">
        <f t="shared" si="2762"/>
        <v>0</v>
      </c>
      <c r="BC3025" s="86">
        <f t="shared" si="2763"/>
        <v>0</v>
      </c>
      <c r="BD3025" s="86">
        <f t="shared" si="2764"/>
        <v>0</v>
      </c>
    </row>
    <row r="3026" spans="2:56" x14ac:dyDescent="0.3">
      <c r="B3026" s="179" t="s">
        <v>190</v>
      </c>
      <c r="C3026" s="83">
        <f>SUM(C3027)</f>
        <v>0</v>
      </c>
      <c r="D3026" s="84">
        <f>SUM(D3027)</f>
        <v>0</v>
      </c>
      <c r="E3026" s="85">
        <f t="shared" si="2751"/>
        <v>0</v>
      </c>
      <c r="F3026" s="83">
        <f>SUM(F3027)</f>
        <v>0</v>
      </c>
      <c r="G3026" s="84">
        <f>SUM(G3027)</f>
        <v>0</v>
      </c>
      <c r="H3026" s="85">
        <f t="shared" si="2752"/>
        <v>0</v>
      </c>
      <c r="I3026" s="83">
        <f>SUM(I3027)</f>
        <v>0</v>
      </c>
      <c r="J3026" s="86">
        <f>SUM(J3027)</f>
        <v>0</v>
      </c>
      <c r="K3026" s="87">
        <f t="shared" si="2753"/>
        <v>0</v>
      </c>
      <c r="L3026" s="83">
        <f>SUM(L3027)</f>
        <v>0</v>
      </c>
      <c r="M3026" s="86">
        <f>SUM(M3027)</f>
        <v>0</v>
      </c>
      <c r="N3026" s="88">
        <f>SUM(N3027)</f>
        <v>0</v>
      </c>
      <c r="O3026" s="83">
        <f>SUM(O3027)</f>
        <v>0</v>
      </c>
      <c r="P3026" s="88">
        <f>SUM(P3027)</f>
        <v>0</v>
      </c>
      <c r="Q3026" s="199">
        <f t="shared" si="2754"/>
        <v>0</v>
      </c>
      <c r="R3026" s="89">
        <f>SUM(R3027)</f>
        <v>0</v>
      </c>
      <c r="S3026" s="89">
        <f>SUM(S3027)</f>
        <v>0</v>
      </c>
      <c r="T3026" s="200">
        <f t="shared" si="2765"/>
        <v>0</v>
      </c>
      <c r="U3026" s="91"/>
      <c r="V3026" s="83">
        <f>SUM(V3027)</f>
        <v>0</v>
      </c>
      <c r="W3026" s="88">
        <f>SUM(W3027)</f>
        <v>0</v>
      </c>
      <c r="X3026" s="199">
        <f t="shared" si="2755"/>
        <v>0</v>
      </c>
      <c r="Y3026" s="89">
        <f>SUM(Y3027)</f>
        <v>0</v>
      </c>
      <c r="Z3026" s="89">
        <f>SUM(Z3027)</f>
        <v>0</v>
      </c>
      <c r="AA3026" s="200">
        <f t="shared" si="2766"/>
        <v>0</v>
      </c>
      <c r="AB3026" s="91"/>
      <c r="AC3026" s="83">
        <f>SUM(AC3027)</f>
        <v>0</v>
      </c>
      <c r="AD3026" s="88">
        <f>SUM(AD3027)</f>
        <v>0</v>
      </c>
      <c r="AE3026" s="199">
        <f t="shared" si="2756"/>
        <v>0</v>
      </c>
      <c r="AF3026" s="89">
        <f>SUM(AF3027)</f>
        <v>0</v>
      </c>
      <c r="AG3026" s="89">
        <f>SUM(AG3027)</f>
        <v>0</v>
      </c>
      <c r="AH3026" s="200">
        <f t="shared" si="2767"/>
        <v>0</v>
      </c>
      <c r="AJ3026" s="84">
        <f t="shared" ref="AJ3026:AU3026" si="2776">SUM(AJ3027)</f>
        <v>0</v>
      </c>
      <c r="AK3026" s="86">
        <f t="shared" si="2776"/>
        <v>0</v>
      </c>
      <c r="AL3026" s="88">
        <f t="shared" si="2776"/>
        <v>0</v>
      </c>
      <c r="AM3026" s="86">
        <f t="shared" si="2776"/>
        <v>0</v>
      </c>
      <c r="AN3026" s="88">
        <f t="shared" si="2776"/>
        <v>0</v>
      </c>
      <c r="AO3026" s="86">
        <f t="shared" si="2776"/>
        <v>0</v>
      </c>
      <c r="AP3026" s="88">
        <f t="shared" si="2776"/>
        <v>0</v>
      </c>
      <c r="AQ3026" s="86">
        <f t="shared" si="2776"/>
        <v>0</v>
      </c>
      <c r="AR3026" s="88">
        <f t="shared" si="2776"/>
        <v>0</v>
      </c>
      <c r="AS3026" s="86">
        <f t="shared" si="2776"/>
        <v>0</v>
      </c>
      <c r="AT3026" s="88">
        <f t="shared" si="2776"/>
        <v>0</v>
      </c>
      <c r="AU3026" s="86">
        <f t="shared" si="2776"/>
        <v>0</v>
      </c>
      <c r="AV3026" s="86">
        <f t="shared" si="2757"/>
        <v>0</v>
      </c>
      <c r="AW3026" s="93">
        <f t="shared" si="2758"/>
        <v>0</v>
      </c>
      <c r="AY3026" s="86">
        <f t="shared" si="2759"/>
        <v>0</v>
      </c>
      <c r="AZ3026" s="86">
        <f t="shared" si="2760"/>
        <v>0</v>
      </c>
      <c r="BA3026" s="86">
        <f t="shared" si="2761"/>
        <v>0</v>
      </c>
      <c r="BB3026" s="86">
        <f t="shared" si="2762"/>
        <v>0</v>
      </c>
      <c r="BC3026" s="86">
        <f t="shared" si="2763"/>
        <v>0</v>
      </c>
      <c r="BD3026" s="86">
        <f t="shared" si="2764"/>
        <v>0</v>
      </c>
    </row>
    <row r="3027" spans="2:56" x14ac:dyDescent="0.3">
      <c r="B3027" s="186" t="s">
        <v>191</v>
      </c>
      <c r="C3027" s="255"/>
      <c r="D3027" s="256"/>
      <c r="E3027" s="182">
        <f t="shared" si="2751"/>
        <v>0</v>
      </c>
      <c r="F3027" s="255"/>
      <c r="G3027" s="256"/>
      <c r="H3027" s="182">
        <f t="shared" si="2752"/>
        <v>0</v>
      </c>
      <c r="I3027" s="255"/>
      <c r="J3027" s="257"/>
      <c r="K3027" s="184">
        <f t="shared" si="2753"/>
        <v>0</v>
      </c>
      <c r="L3027" s="255"/>
      <c r="M3027" s="257"/>
      <c r="N3027" s="258"/>
      <c r="O3027" s="255"/>
      <c r="P3027" s="258"/>
      <c r="Q3027" s="177">
        <f t="shared" si="2754"/>
        <v>0</v>
      </c>
      <c r="R3027" s="258"/>
      <c r="S3027" s="258"/>
      <c r="T3027" s="178">
        <f t="shared" si="2765"/>
        <v>0</v>
      </c>
      <c r="U3027" s="157"/>
      <c r="V3027" s="255"/>
      <c r="W3027" s="258"/>
      <c r="X3027" s="177">
        <f t="shared" si="2755"/>
        <v>0</v>
      </c>
      <c r="Y3027" s="258"/>
      <c r="Z3027" s="258"/>
      <c r="AA3027" s="178">
        <f t="shared" si="2766"/>
        <v>0</v>
      </c>
      <c r="AB3027" s="157"/>
      <c r="AC3027" s="255"/>
      <c r="AD3027" s="258"/>
      <c r="AE3027" s="177">
        <f t="shared" si="2756"/>
        <v>0</v>
      </c>
      <c r="AF3027" s="258"/>
      <c r="AG3027" s="258"/>
      <c r="AH3027" s="178">
        <f t="shared" si="2767"/>
        <v>0</v>
      </c>
      <c r="AJ3027" s="252"/>
      <c r="AK3027" s="253"/>
      <c r="AL3027" s="254"/>
      <c r="AM3027" s="253"/>
      <c r="AN3027" s="254"/>
      <c r="AO3027" s="253"/>
      <c r="AP3027" s="254"/>
      <c r="AQ3027" s="253"/>
      <c r="AR3027" s="254"/>
      <c r="AS3027" s="253"/>
      <c r="AT3027" s="254"/>
      <c r="AU3027" s="253"/>
      <c r="AV3027" s="163">
        <f t="shared" si="2757"/>
        <v>0</v>
      </c>
      <c r="AW3027" s="93">
        <f t="shared" si="2758"/>
        <v>0</v>
      </c>
      <c r="AY3027" s="163">
        <f t="shared" si="2759"/>
        <v>0</v>
      </c>
      <c r="AZ3027" s="163">
        <f t="shared" si="2760"/>
        <v>0</v>
      </c>
      <c r="BA3027" s="163">
        <f t="shared" si="2761"/>
        <v>0</v>
      </c>
      <c r="BB3027" s="163">
        <f t="shared" si="2762"/>
        <v>0</v>
      </c>
      <c r="BC3027" s="163">
        <f t="shared" si="2763"/>
        <v>0</v>
      </c>
      <c r="BD3027" s="163">
        <f t="shared" si="2764"/>
        <v>0</v>
      </c>
    </row>
    <row r="3028" spans="2:56" x14ac:dyDescent="0.3">
      <c r="B3028" s="179" t="s">
        <v>192</v>
      </c>
      <c r="C3028" s="83">
        <f>SUM(C3029)</f>
        <v>0</v>
      </c>
      <c r="D3028" s="84">
        <f>SUM(D3029)</f>
        <v>0</v>
      </c>
      <c r="E3028" s="85">
        <f t="shared" si="2751"/>
        <v>0</v>
      </c>
      <c r="F3028" s="83">
        <f>SUM(F3029)</f>
        <v>0</v>
      </c>
      <c r="G3028" s="84">
        <f>SUM(G3029)</f>
        <v>0</v>
      </c>
      <c r="H3028" s="85">
        <f t="shared" si="2752"/>
        <v>0</v>
      </c>
      <c r="I3028" s="83">
        <f>SUM(I3029)</f>
        <v>0</v>
      </c>
      <c r="J3028" s="86">
        <f>SUM(J3029)</f>
        <v>0</v>
      </c>
      <c r="K3028" s="87">
        <f t="shared" si="2753"/>
        <v>0</v>
      </c>
      <c r="L3028" s="83">
        <f>SUM(L3029)</f>
        <v>0</v>
      </c>
      <c r="M3028" s="86">
        <f>SUM(M3029)</f>
        <v>0</v>
      </c>
      <c r="N3028" s="88">
        <f>SUM(N3029)</f>
        <v>0</v>
      </c>
      <c r="O3028" s="83">
        <f>SUM(O3029)</f>
        <v>0</v>
      </c>
      <c r="P3028" s="88">
        <f>SUM(P3029)</f>
        <v>0</v>
      </c>
      <c r="Q3028" s="199">
        <f t="shared" si="2754"/>
        <v>0</v>
      </c>
      <c r="R3028" s="89">
        <f>SUM(R3029)</f>
        <v>0</v>
      </c>
      <c r="S3028" s="89">
        <f>SUM(S3029)</f>
        <v>0</v>
      </c>
      <c r="T3028" s="200">
        <f t="shared" si="2765"/>
        <v>0</v>
      </c>
      <c r="U3028" s="91"/>
      <c r="V3028" s="83">
        <f>SUM(V3029)</f>
        <v>0</v>
      </c>
      <c r="W3028" s="88">
        <f>SUM(W3029)</f>
        <v>0</v>
      </c>
      <c r="X3028" s="199">
        <f t="shared" si="2755"/>
        <v>0</v>
      </c>
      <c r="Y3028" s="89">
        <f>SUM(Y3029)</f>
        <v>0</v>
      </c>
      <c r="Z3028" s="89">
        <f>SUM(Z3029)</f>
        <v>0</v>
      </c>
      <c r="AA3028" s="200">
        <f t="shared" si="2766"/>
        <v>0</v>
      </c>
      <c r="AB3028" s="91"/>
      <c r="AC3028" s="83">
        <f>SUM(AC3029)</f>
        <v>0</v>
      </c>
      <c r="AD3028" s="88">
        <f>SUM(AD3029)</f>
        <v>0</v>
      </c>
      <c r="AE3028" s="199">
        <f t="shared" si="2756"/>
        <v>0</v>
      </c>
      <c r="AF3028" s="89">
        <f>SUM(AF3029)</f>
        <v>0</v>
      </c>
      <c r="AG3028" s="89">
        <f>SUM(AG3029)</f>
        <v>0</v>
      </c>
      <c r="AH3028" s="200">
        <f t="shared" si="2767"/>
        <v>0</v>
      </c>
      <c r="AJ3028" s="84">
        <f t="shared" ref="AJ3028:AU3028" si="2777">SUM(AJ3029)</f>
        <v>0</v>
      </c>
      <c r="AK3028" s="86">
        <f t="shared" si="2777"/>
        <v>0</v>
      </c>
      <c r="AL3028" s="88">
        <f t="shared" si="2777"/>
        <v>0</v>
      </c>
      <c r="AM3028" s="86">
        <f t="shared" si="2777"/>
        <v>0</v>
      </c>
      <c r="AN3028" s="88">
        <f t="shared" si="2777"/>
        <v>0</v>
      </c>
      <c r="AO3028" s="86">
        <f t="shared" si="2777"/>
        <v>0</v>
      </c>
      <c r="AP3028" s="88">
        <f t="shared" si="2777"/>
        <v>0</v>
      </c>
      <c r="AQ3028" s="86">
        <f t="shared" si="2777"/>
        <v>0</v>
      </c>
      <c r="AR3028" s="88">
        <f t="shared" si="2777"/>
        <v>0</v>
      </c>
      <c r="AS3028" s="86">
        <f t="shared" si="2777"/>
        <v>0</v>
      </c>
      <c r="AT3028" s="88">
        <f t="shared" si="2777"/>
        <v>0</v>
      </c>
      <c r="AU3028" s="86">
        <f t="shared" si="2777"/>
        <v>0</v>
      </c>
      <c r="AV3028" s="86">
        <f t="shared" si="2757"/>
        <v>0</v>
      </c>
      <c r="AW3028" s="93">
        <f t="shared" si="2758"/>
        <v>0</v>
      </c>
      <c r="AY3028" s="86">
        <f t="shared" si="2759"/>
        <v>0</v>
      </c>
      <c r="AZ3028" s="86">
        <f t="shared" si="2760"/>
        <v>0</v>
      </c>
      <c r="BA3028" s="86">
        <f t="shared" si="2761"/>
        <v>0</v>
      </c>
      <c r="BB3028" s="86">
        <f t="shared" si="2762"/>
        <v>0</v>
      </c>
      <c r="BC3028" s="86">
        <f t="shared" si="2763"/>
        <v>0</v>
      </c>
      <c r="BD3028" s="86">
        <f t="shared" si="2764"/>
        <v>0</v>
      </c>
    </row>
    <row r="3029" spans="2:56" x14ac:dyDescent="0.3">
      <c r="B3029" s="186" t="s">
        <v>191</v>
      </c>
      <c r="C3029" s="255"/>
      <c r="D3029" s="256"/>
      <c r="E3029" s="182">
        <f t="shared" si="2751"/>
        <v>0</v>
      </c>
      <c r="F3029" s="255"/>
      <c r="G3029" s="256"/>
      <c r="H3029" s="182">
        <f t="shared" si="2752"/>
        <v>0</v>
      </c>
      <c r="I3029" s="255"/>
      <c r="J3029" s="257"/>
      <c r="K3029" s="184">
        <f t="shared" si="2753"/>
        <v>0</v>
      </c>
      <c r="L3029" s="255"/>
      <c r="M3029" s="257"/>
      <c r="N3029" s="258"/>
      <c r="O3029" s="255"/>
      <c r="P3029" s="258"/>
      <c r="Q3029" s="177">
        <f t="shared" si="2754"/>
        <v>0</v>
      </c>
      <c r="R3029" s="258"/>
      <c r="S3029" s="258"/>
      <c r="T3029" s="178">
        <f t="shared" si="2765"/>
        <v>0</v>
      </c>
      <c r="U3029" s="157"/>
      <c r="V3029" s="255"/>
      <c r="W3029" s="258"/>
      <c r="X3029" s="177">
        <f t="shared" si="2755"/>
        <v>0</v>
      </c>
      <c r="Y3029" s="258"/>
      <c r="Z3029" s="258"/>
      <c r="AA3029" s="178">
        <f t="shared" si="2766"/>
        <v>0</v>
      </c>
      <c r="AB3029" s="157"/>
      <c r="AC3029" s="255"/>
      <c r="AD3029" s="258"/>
      <c r="AE3029" s="177">
        <f t="shared" si="2756"/>
        <v>0</v>
      </c>
      <c r="AF3029" s="258"/>
      <c r="AG3029" s="258"/>
      <c r="AH3029" s="178">
        <f t="shared" si="2767"/>
        <v>0</v>
      </c>
      <c r="AJ3029" s="252"/>
      <c r="AK3029" s="253"/>
      <c r="AL3029" s="254"/>
      <c r="AM3029" s="253"/>
      <c r="AN3029" s="254"/>
      <c r="AO3029" s="253"/>
      <c r="AP3029" s="254"/>
      <c r="AQ3029" s="253"/>
      <c r="AR3029" s="254"/>
      <c r="AS3029" s="253"/>
      <c r="AT3029" s="254"/>
      <c r="AU3029" s="253"/>
      <c r="AV3029" s="163">
        <f t="shared" si="2757"/>
        <v>0</v>
      </c>
      <c r="AW3029" s="93">
        <f t="shared" si="2758"/>
        <v>0</v>
      </c>
      <c r="AY3029" s="163">
        <f t="shared" si="2759"/>
        <v>0</v>
      </c>
      <c r="AZ3029" s="163">
        <f t="shared" si="2760"/>
        <v>0</v>
      </c>
      <c r="BA3029" s="163">
        <f t="shared" si="2761"/>
        <v>0</v>
      </c>
      <c r="BB3029" s="163">
        <f t="shared" si="2762"/>
        <v>0</v>
      </c>
      <c r="BC3029" s="163">
        <f t="shared" si="2763"/>
        <v>0</v>
      </c>
      <c r="BD3029" s="163">
        <f t="shared" si="2764"/>
        <v>0</v>
      </c>
    </row>
    <row r="3030" spans="2:56" x14ac:dyDescent="0.3">
      <c r="B3030" s="176" t="s">
        <v>193</v>
      </c>
      <c r="C3030" s="83">
        <f>SUM(C3031,C3032)</f>
        <v>0</v>
      </c>
      <c r="D3030" s="84">
        <f>SUM(D3031,D3032)</f>
        <v>0</v>
      </c>
      <c r="E3030" s="85">
        <f t="shared" si="2751"/>
        <v>0</v>
      </c>
      <c r="F3030" s="83">
        <f>SUM(F3031,F3032)</f>
        <v>0</v>
      </c>
      <c r="G3030" s="84">
        <f>SUM(G3031,G3032)</f>
        <v>0</v>
      </c>
      <c r="H3030" s="85">
        <f t="shared" si="2752"/>
        <v>0</v>
      </c>
      <c r="I3030" s="83">
        <f>SUM(I3031,I3032)</f>
        <v>0</v>
      </c>
      <c r="J3030" s="86">
        <f>SUM(J3031,J3032)</f>
        <v>0</v>
      </c>
      <c r="K3030" s="87">
        <f t="shared" si="2753"/>
        <v>0</v>
      </c>
      <c r="L3030" s="83">
        <f>SUM(L3031,L3032)</f>
        <v>0</v>
      </c>
      <c r="M3030" s="86">
        <f>SUM(M3031,M3032)</f>
        <v>0</v>
      </c>
      <c r="N3030" s="88">
        <f>SUM(N3031,N3032)</f>
        <v>0</v>
      </c>
      <c r="O3030" s="83">
        <f>SUM(O3031,O3032)</f>
        <v>0</v>
      </c>
      <c r="P3030" s="88">
        <f>SUM(P3031,P3032)</f>
        <v>0</v>
      </c>
      <c r="Q3030" s="199">
        <f t="shared" si="2754"/>
        <v>0</v>
      </c>
      <c r="R3030" s="89">
        <f>SUM(R3031,R3032)</f>
        <v>0</v>
      </c>
      <c r="S3030" s="89">
        <f>SUM(S3031,S3032)</f>
        <v>0</v>
      </c>
      <c r="T3030" s="200">
        <f t="shared" si="2765"/>
        <v>0</v>
      </c>
      <c r="U3030" s="91"/>
      <c r="V3030" s="83">
        <f>SUM(V3031,V3032)</f>
        <v>0</v>
      </c>
      <c r="W3030" s="88">
        <f>SUM(W3031,W3032)</f>
        <v>0</v>
      </c>
      <c r="X3030" s="199">
        <f t="shared" si="2755"/>
        <v>0</v>
      </c>
      <c r="Y3030" s="89">
        <f>SUM(Y3031,Y3032)</f>
        <v>0</v>
      </c>
      <c r="Z3030" s="89">
        <f>SUM(Z3031,Z3032)</f>
        <v>0</v>
      </c>
      <c r="AA3030" s="200">
        <f t="shared" si="2766"/>
        <v>0</v>
      </c>
      <c r="AB3030" s="91"/>
      <c r="AC3030" s="83">
        <f>SUM(AC3031,AC3032)</f>
        <v>0</v>
      </c>
      <c r="AD3030" s="88">
        <f>SUM(AD3031,AD3032)</f>
        <v>0</v>
      </c>
      <c r="AE3030" s="199">
        <f t="shared" si="2756"/>
        <v>0</v>
      </c>
      <c r="AF3030" s="89">
        <f>SUM(AF3031,AF3032)</f>
        <v>0</v>
      </c>
      <c r="AG3030" s="89">
        <f>SUM(AG3031,AG3032)</f>
        <v>0</v>
      </c>
      <c r="AH3030" s="200">
        <f t="shared" si="2767"/>
        <v>0</v>
      </c>
      <c r="AJ3030" s="84">
        <f t="shared" ref="AJ3030:AU3030" si="2778">SUM(AJ3031,AJ3032)</f>
        <v>0</v>
      </c>
      <c r="AK3030" s="86">
        <f t="shared" si="2778"/>
        <v>0</v>
      </c>
      <c r="AL3030" s="88">
        <f t="shared" si="2778"/>
        <v>0</v>
      </c>
      <c r="AM3030" s="86">
        <f t="shared" si="2778"/>
        <v>0</v>
      </c>
      <c r="AN3030" s="88">
        <f t="shared" si="2778"/>
        <v>0</v>
      </c>
      <c r="AO3030" s="86">
        <f t="shared" si="2778"/>
        <v>0</v>
      </c>
      <c r="AP3030" s="88">
        <f t="shared" si="2778"/>
        <v>0</v>
      </c>
      <c r="AQ3030" s="86">
        <f t="shared" si="2778"/>
        <v>0</v>
      </c>
      <c r="AR3030" s="88">
        <f t="shared" si="2778"/>
        <v>0</v>
      </c>
      <c r="AS3030" s="86">
        <f t="shared" si="2778"/>
        <v>0</v>
      </c>
      <c r="AT3030" s="88">
        <f t="shared" si="2778"/>
        <v>0</v>
      </c>
      <c r="AU3030" s="86">
        <f t="shared" si="2778"/>
        <v>0</v>
      </c>
      <c r="AV3030" s="86">
        <f t="shared" si="2757"/>
        <v>0</v>
      </c>
      <c r="AW3030" s="93">
        <f t="shared" si="2758"/>
        <v>0</v>
      </c>
      <c r="AY3030" s="86">
        <f t="shared" si="2759"/>
        <v>0</v>
      </c>
      <c r="AZ3030" s="86">
        <f t="shared" si="2760"/>
        <v>0</v>
      </c>
      <c r="BA3030" s="86">
        <f t="shared" si="2761"/>
        <v>0</v>
      </c>
      <c r="BB3030" s="86">
        <f t="shared" si="2762"/>
        <v>0</v>
      </c>
      <c r="BC3030" s="86">
        <f t="shared" si="2763"/>
        <v>0</v>
      </c>
      <c r="BD3030" s="86">
        <f t="shared" si="2764"/>
        <v>0</v>
      </c>
    </row>
    <row r="3031" spans="2:56" x14ac:dyDescent="0.3">
      <c r="B3031" s="179" t="s">
        <v>194</v>
      </c>
      <c r="C3031" s="95"/>
      <c r="D3031" s="96"/>
      <c r="E3031" s="85">
        <f t="shared" si="2751"/>
        <v>0</v>
      </c>
      <c r="F3031" s="95"/>
      <c r="G3031" s="96"/>
      <c r="H3031" s="85">
        <f t="shared" si="2752"/>
        <v>0</v>
      </c>
      <c r="I3031" s="95"/>
      <c r="J3031" s="97"/>
      <c r="K3031" s="87">
        <f t="shared" si="2753"/>
        <v>0</v>
      </c>
      <c r="L3031" s="95"/>
      <c r="M3031" s="97"/>
      <c r="N3031" s="98"/>
      <c r="O3031" s="95"/>
      <c r="P3031" s="98"/>
      <c r="Q3031" s="199">
        <f t="shared" si="2754"/>
        <v>0</v>
      </c>
      <c r="R3031" s="99"/>
      <c r="S3031" s="99"/>
      <c r="T3031" s="200">
        <f t="shared" si="2765"/>
        <v>0</v>
      </c>
      <c r="U3031" s="91"/>
      <c r="V3031" s="95"/>
      <c r="W3031" s="98"/>
      <c r="X3031" s="199">
        <f t="shared" si="2755"/>
        <v>0</v>
      </c>
      <c r="Y3031" s="99"/>
      <c r="Z3031" s="99"/>
      <c r="AA3031" s="200">
        <f t="shared" si="2766"/>
        <v>0</v>
      </c>
      <c r="AB3031" s="91"/>
      <c r="AC3031" s="95"/>
      <c r="AD3031" s="98"/>
      <c r="AE3031" s="199">
        <f t="shared" si="2756"/>
        <v>0</v>
      </c>
      <c r="AF3031" s="99"/>
      <c r="AG3031" s="99"/>
      <c r="AH3031" s="200">
        <f t="shared" si="2767"/>
        <v>0</v>
      </c>
      <c r="AJ3031" s="252"/>
      <c r="AK3031" s="253"/>
      <c r="AL3031" s="254"/>
      <c r="AM3031" s="253"/>
      <c r="AN3031" s="254"/>
      <c r="AO3031" s="253"/>
      <c r="AP3031" s="254"/>
      <c r="AQ3031" s="253"/>
      <c r="AR3031" s="254"/>
      <c r="AS3031" s="253"/>
      <c r="AT3031" s="254"/>
      <c r="AU3031" s="253"/>
      <c r="AV3031" s="163">
        <f t="shared" si="2757"/>
        <v>0</v>
      </c>
      <c r="AW3031" s="93">
        <f t="shared" si="2758"/>
        <v>0</v>
      </c>
      <c r="AY3031" s="163">
        <f t="shared" si="2759"/>
        <v>0</v>
      </c>
      <c r="AZ3031" s="163">
        <f t="shared" si="2760"/>
        <v>0</v>
      </c>
      <c r="BA3031" s="163">
        <f t="shared" si="2761"/>
        <v>0</v>
      </c>
      <c r="BB3031" s="163">
        <f t="shared" si="2762"/>
        <v>0</v>
      </c>
      <c r="BC3031" s="163">
        <f t="shared" si="2763"/>
        <v>0</v>
      </c>
      <c r="BD3031" s="163">
        <f t="shared" si="2764"/>
        <v>0</v>
      </c>
    </row>
    <row r="3032" spans="2:56" x14ac:dyDescent="0.3">
      <c r="B3032" s="179" t="s">
        <v>195</v>
      </c>
      <c r="C3032" s="95"/>
      <c r="D3032" s="96"/>
      <c r="E3032" s="85">
        <f t="shared" si="2751"/>
        <v>0</v>
      </c>
      <c r="F3032" s="95"/>
      <c r="G3032" s="96"/>
      <c r="H3032" s="85">
        <f t="shared" si="2752"/>
        <v>0</v>
      </c>
      <c r="I3032" s="95"/>
      <c r="J3032" s="97"/>
      <c r="K3032" s="87">
        <f t="shared" si="2753"/>
        <v>0</v>
      </c>
      <c r="L3032" s="95"/>
      <c r="M3032" s="97"/>
      <c r="N3032" s="98"/>
      <c r="O3032" s="95"/>
      <c r="P3032" s="98"/>
      <c r="Q3032" s="199">
        <f t="shared" si="2754"/>
        <v>0</v>
      </c>
      <c r="R3032" s="99"/>
      <c r="S3032" s="99"/>
      <c r="T3032" s="200">
        <f t="shared" si="2765"/>
        <v>0</v>
      </c>
      <c r="U3032" s="91"/>
      <c r="V3032" s="95"/>
      <c r="W3032" s="98"/>
      <c r="X3032" s="199">
        <f t="shared" si="2755"/>
        <v>0</v>
      </c>
      <c r="Y3032" s="99"/>
      <c r="Z3032" s="99"/>
      <c r="AA3032" s="200">
        <f t="shared" si="2766"/>
        <v>0</v>
      </c>
      <c r="AB3032" s="91"/>
      <c r="AC3032" s="95"/>
      <c r="AD3032" s="98"/>
      <c r="AE3032" s="199">
        <f t="shared" si="2756"/>
        <v>0</v>
      </c>
      <c r="AF3032" s="99"/>
      <c r="AG3032" s="99"/>
      <c r="AH3032" s="200">
        <f t="shared" si="2767"/>
        <v>0</v>
      </c>
      <c r="AJ3032" s="252"/>
      <c r="AK3032" s="253"/>
      <c r="AL3032" s="254"/>
      <c r="AM3032" s="253"/>
      <c r="AN3032" s="254"/>
      <c r="AO3032" s="253"/>
      <c r="AP3032" s="254"/>
      <c r="AQ3032" s="253"/>
      <c r="AR3032" s="254"/>
      <c r="AS3032" s="253"/>
      <c r="AT3032" s="254"/>
      <c r="AU3032" s="253"/>
      <c r="AV3032" s="163">
        <f t="shared" si="2757"/>
        <v>0</v>
      </c>
      <c r="AW3032" s="93">
        <f t="shared" si="2758"/>
        <v>0</v>
      </c>
      <c r="AY3032" s="163">
        <f t="shared" si="2759"/>
        <v>0</v>
      </c>
      <c r="AZ3032" s="163">
        <f t="shared" si="2760"/>
        <v>0</v>
      </c>
      <c r="BA3032" s="163">
        <f t="shared" si="2761"/>
        <v>0</v>
      </c>
      <c r="BB3032" s="163">
        <f t="shared" si="2762"/>
        <v>0</v>
      </c>
      <c r="BC3032" s="163">
        <f t="shared" si="2763"/>
        <v>0</v>
      </c>
      <c r="BD3032" s="163">
        <f t="shared" si="2764"/>
        <v>0</v>
      </c>
    </row>
    <row r="3033" spans="2:56" x14ac:dyDescent="0.3">
      <c r="B3033" s="176" t="s">
        <v>196</v>
      </c>
      <c r="C3033" s="95"/>
      <c r="D3033" s="96"/>
      <c r="E3033" s="85">
        <f t="shared" si="2751"/>
        <v>0</v>
      </c>
      <c r="F3033" s="95"/>
      <c r="G3033" s="96"/>
      <c r="H3033" s="85">
        <f t="shared" si="2752"/>
        <v>0</v>
      </c>
      <c r="I3033" s="95"/>
      <c r="J3033" s="97"/>
      <c r="K3033" s="87">
        <f t="shared" si="2753"/>
        <v>0</v>
      </c>
      <c r="L3033" s="95"/>
      <c r="M3033" s="97"/>
      <c r="N3033" s="98"/>
      <c r="O3033" s="95"/>
      <c r="P3033" s="98"/>
      <c r="Q3033" s="199">
        <f t="shared" si="2754"/>
        <v>0</v>
      </c>
      <c r="R3033" s="99"/>
      <c r="S3033" s="99"/>
      <c r="T3033" s="200">
        <f t="shared" si="2765"/>
        <v>0</v>
      </c>
      <c r="U3033" s="91"/>
      <c r="V3033" s="95"/>
      <c r="W3033" s="98"/>
      <c r="X3033" s="199">
        <f t="shared" si="2755"/>
        <v>0</v>
      </c>
      <c r="Y3033" s="99"/>
      <c r="Z3033" s="99"/>
      <c r="AA3033" s="200">
        <f t="shared" si="2766"/>
        <v>0</v>
      </c>
      <c r="AB3033" s="91"/>
      <c r="AC3033" s="95"/>
      <c r="AD3033" s="98"/>
      <c r="AE3033" s="199">
        <f t="shared" si="2756"/>
        <v>0</v>
      </c>
      <c r="AF3033" s="99"/>
      <c r="AG3033" s="99"/>
      <c r="AH3033" s="200">
        <f t="shared" si="2767"/>
        <v>0</v>
      </c>
      <c r="AJ3033" s="252"/>
      <c r="AK3033" s="253"/>
      <c r="AL3033" s="254"/>
      <c r="AM3033" s="253"/>
      <c r="AN3033" s="254"/>
      <c r="AO3033" s="253"/>
      <c r="AP3033" s="254"/>
      <c r="AQ3033" s="253"/>
      <c r="AR3033" s="254"/>
      <c r="AS3033" s="253"/>
      <c r="AT3033" s="254"/>
      <c r="AU3033" s="253"/>
      <c r="AV3033" s="163">
        <f t="shared" si="2757"/>
        <v>0</v>
      </c>
      <c r="AW3033" s="93">
        <f t="shared" si="2758"/>
        <v>0</v>
      </c>
      <c r="AY3033" s="163">
        <f t="shared" si="2759"/>
        <v>0</v>
      </c>
      <c r="AZ3033" s="163">
        <f t="shared" si="2760"/>
        <v>0</v>
      </c>
      <c r="BA3033" s="163">
        <f t="shared" si="2761"/>
        <v>0</v>
      </c>
      <c r="BB3033" s="163">
        <f t="shared" si="2762"/>
        <v>0</v>
      </c>
      <c r="BC3033" s="163">
        <f t="shared" si="2763"/>
        <v>0</v>
      </c>
      <c r="BD3033" s="163">
        <f t="shared" si="2764"/>
        <v>0</v>
      </c>
    </row>
    <row r="3034" spans="2:56" x14ac:dyDescent="0.3">
      <c r="B3034" s="176" t="s">
        <v>197</v>
      </c>
      <c r="C3034" s="95"/>
      <c r="D3034" s="96"/>
      <c r="E3034" s="85">
        <f t="shared" si="2751"/>
        <v>0</v>
      </c>
      <c r="F3034" s="95"/>
      <c r="G3034" s="96"/>
      <c r="H3034" s="85">
        <f t="shared" si="2752"/>
        <v>0</v>
      </c>
      <c r="I3034" s="95"/>
      <c r="J3034" s="97"/>
      <c r="K3034" s="87">
        <f t="shared" si="2753"/>
        <v>0</v>
      </c>
      <c r="L3034" s="95"/>
      <c r="M3034" s="97"/>
      <c r="N3034" s="98"/>
      <c r="O3034" s="95"/>
      <c r="P3034" s="98"/>
      <c r="Q3034" s="199">
        <f t="shared" si="2754"/>
        <v>0</v>
      </c>
      <c r="R3034" s="99"/>
      <c r="S3034" s="99"/>
      <c r="T3034" s="200">
        <f t="shared" si="2765"/>
        <v>0</v>
      </c>
      <c r="U3034" s="91"/>
      <c r="V3034" s="95"/>
      <c r="W3034" s="98"/>
      <c r="X3034" s="199">
        <f t="shared" si="2755"/>
        <v>0</v>
      </c>
      <c r="Y3034" s="99"/>
      <c r="Z3034" s="99"/>
      <c r="AA3034" s="200">
        <f t="shared" si="2766"/>
        <v>0</v>
      </c>
      <c r="AB3034" s="91"/>
      <c r="AC3034" s="95"/>
      <c r="AD3034" s="98"/>
      <c r="AE3034" s="199">
        <f t="shared" si="2756"/>
        <v>0</v>
      </c>
      <c r="AF3034" s="99"/>
      <c r="AG3034" s="99"/>
      <c r="AH3034" s="200">
        <f t="shared" si="2767"/>
        <v>0</v>
      </c>
      <c r="AJ3034" s="252"/>
      <c r="AK3034" s="253"/>
      <c r="AL3034" s="254"/>
      <c r="AM3034" s="253"/>
      <c r="AN3034" s="254"/>
      <c r="AO3034" s="253"/>
      <c r="AP3034" s="254"/>
      <c r="AQ3034" s="253"/>
      <c r="AR3034" s="254"/>
      <c r="AS3034" s="253"/>
      <c r="AT3034" s="254"/>
      <c r="AU3034" s="253"/>
      <c r="AV3034" s="163">
        <f t="shared" si="2757"/>
        <v>0</v>
      </c>
      <c r="AW3034" s="93">
        <f t="shared" si="2758"/>
        <v>0</v>
      </c>
      <c r="AY3034" s="163">
        <f t="shared" si="2759"/>
        <v>0</v>
      </c>
      <c r="AZ3034" s="163">
        <f t="shared" si="2760"/>
        <v>0</v>
      </c>
      <c r="BA3034" s="163">
        <f t="shared" si="2761"/>
        <v>0</v>
      </c>
      <c r="BB3034" s="163">
        <f t="shared" si="2762"/>
        <v>0</v>
      </c>
      <c r="BC3034" s="163">
        <f t="shared" si="2763"/>
        <v>0</v>
      </c>
      <c r="BD3034" s="163">
        <f t="shared" si="2764"/>
        <v>0</v>
      </c>
    </row>
    <row r="3035" spans="2:56" x14ac:dyDescent="0.3">
      <c r="B3035" s="176" t="s">
        <v>198</v>
      </c>
      <c r="C3035" s="83">
        <f>SUM(C3036,C3037)</f>
        <v>0</v>
      </c>
      <c r="D3035" s="84">
        <f>SUM(D3036,D3037)</f>
        <v>0</v>
      </c>
      <c r="E3035" s="85">
        <f t="shared" si="2751"/>
        <v>0</v>
      </c>
      <c r="F3035" s="83">
        <f>SUM(F3036,F3037)</f>
        <v>0</v>
      </c>
      <c r="G3035" s="84">
        <f>SUM(G3036,G3037)</f>
        <v>0</v>
      </c>
      <c r="H3035" s="85">
        <f t="shared" si="2752"/>
        <v>0</v>
      </c>
      <c r="I3035" s="83">
        <f>SUM(I3036,I3037)</f>
        <v>0</v>
      </c>
      <c r="J3035" s="86">
        <f>SUM(J3036,J3037)</f>
        <v>0</v>
      </c>
      <c r="K3035" s="87">
        <f t="shared" si="2753"/>
        <v>0</v>
      </c>
      <c r="L3035" s="83">
        <f>SUM(L3036,L3037)</f>
        <v>0</v>
      </c>
      <c r="M3035" s="86">
        <f>SUM(M3036,M3037)</f>
        <v>0</v>
      </c>
      <c r="N3035" s="88">
        <f>SUM(N3036,N3037)</f>
        <v>0</v>
      </c>
      <c r="O3035" s="83">
        <f>SUM(O3036,O3037)</f>
        <v>0</v>
      </c>
      <c r="P3035" s="88">
        <f>SUM(P3036,P3037)</f>
        <v>0</v>
      </c>
      <c r="Q3035" s="199">
        <f t="shared" si="2754"/>
        <v>0</v>
      </c>
      <c r="R3035" s="89">
        <f>SUM(R3036,R3037)</f>
        <v>0</v>
      </c>
      <c r="S3035" s="89">
        <f>SUM(S3036,S3037)</f>
        <v>0</v>
      </c>
      <c r="T3035" s="200">
        <f t="shared" si="2765"/>
        <v>0</v>
      </c>
      <c r="U3035" s="91"/>
      <c r="V3035" s="83">
        <f>SUM(V3036,V3037)</f>
        <v>0</v>
      </c>
      <c r="W3035" s="88">
        <f>SUM(W3036,W3037)</f>
        <v>0</v>
      </c>
      <c r="X3035" s="199">
        <f t="shared" si="2755"/>
        <v>0</v>
      </c>
      <c r="Y3035" s="89">
        <f>SUM(Y3036,Y3037)</f>
        <v>0</v>
      </c>
      <c r="Z3035" s="89">
        <f>SUM(Z3036,Z3037)</f>
        <v>0</v>
      </c>
      <c r="AA3035" s="200">
        <f t="shared" si="2766"/>
        <v>0</v>
      </c>
      <c r="AB3035" s="91"/>
      <c r="AC3035" s="83">
        <f>SUM(AC3036,AC3037)</f>
        <v>0</v>
      </c>
      <c r="AD3035" s="88">
        <f>SUM(AD3036,AD3037)</f>
        <v>0</v>
      </c>
      <c r="AE3035" s="199">
        <f t="shared" si="2756"/>
        <v>0</v>
      </c>
      <c r="AF3035" s="89">
        <f>SUM(AF3036,AF3037)</f>
        <v>0</v>
      </c>
      <c r="AG3035" s="89">
        <f>SUM(AG3036,AG3037)</f>
        <v>0</v>
      </c>
      <c r="AH3035" s="200">
        <f t="shared" si="2767"/>
        <v>0</v>
      </c>
      <c r="AJ3035" s="84">
        <f t="shared" ref="AJ3035:AU3035" si="2779">SUM(AJ3036,AJ3037)</f>
        <v>0</v>
      </c>
      <c r="AK3035" s="86">
        <f t="shared" si="2779"/>
        <v>0</v>
      </c>
      <c r="AL3035" s="88">
        <f t="shared" si="2779"/>
        <v>0</v>
      </c>
      <c r="AM3035" s="86">
        <f t="shared" si="2779"/>
        <v>0</v>
      </c>
      <c r="AN3035" s="88">
        <f t="shared" si="2779"/>
        <v>0</v>
      </c>
      <c r="AO3035" s="86">
        <f t="shared" si="2779"/>
        <v>0</v>
      </c>
      <c r="AP3035" s="88">
        <f t="shared" si="2779"/>
        <v>0</v>
      </c>
      <c r="AQ3035" s="86">
        <f t="shared" si="2779"/>
        <v>0</v>
      </c>
      <c r="AR3035" s="88">
        <f t="shared" si="2779"/>
        <v>0</v>
      </c>
      <c r="AS3035" s="86">
        <f t="shared" si="2779"/>
        <v>0</v>
      </c>
      <c r="AT3035" s="88">
        <f t="shared" si="2779"/>
        <v>0</v>
      </c>
      <c r="AU3035" s="86">
        <f t="shared" si="2779"/>
        <v>0</v>
      </c>
      <c r="AV3035" s="86">
        <f t="shared" si="2757"/>
        <v>0</v>
      </c>
      <c r="AW3035" s="93">
        <f t="shared" si="2758"/>
        <v>0</v>
      </c>
      <c r="AY3035" s="86">
        <f t="shared" si="2759"/>
        <v>0</v>
      </c>
      <c r="AZ3035" s="86">
        <f t="shared" si="2760"/>
        <v>0</v>
      </c>
      <c r="BA3035" s="86">
        <f t="shared" si="2761"/>
        <v>0</v>
      </c>
      <c r="BB3035" s="86">
        <f t="shared" si="2762"/>
        <v>0</v>
      </c>
      <c r="BC3035" s="86">
        <f t="shared" si="2763"/>
        <v>0</v>
      </c>
      <c r="BD3035" s="86">
        <f t="shared" si="2764"/>
        <v>0</v>
      </c>
    </row>
    <row r="3036" spans="2:56" x14ac:dyDescent="0.3">
      <c r="B3036" s="179" t="s">
        <v>199</v>
      </c>
      <c r="C3036" s="95"/>
      <c r="D3036" s="96"/>
      <c r="E3036" s="85">
        <f t="shared" si="2751"/>
        <v>0</v>
      </c>
      <c r="F3036" s="95"/>
      <c r="G3036" s="96"/>
      <c r="H3036" s="85">
        <f t="shared" si="2752"/>
        <v>0</v>
      </c>
      <c r="I3036" s="95"/>
      <c r="J3036" s="97"/>
      <c r="K3036" s="87">
        <f t="shared" si="2753"/>
        <v>0</v>
      </c>
      <c r="L3036" s="95"/>
      <c r="M3036" s="97"/>
      <c r="N3036" s="98"/>
      <c r="O3036" s="95"/>
      <c r="P3036" s="98"/>
      <c r="Q3036" s="199">
        <f t="shared" si="2754"/>
        <v>0</v>
      </c>
      <c r="R3036" s="99"/>
      <c r="S3036" s="99"/>
      <c r="T3036" s="200">
        <f t="shared" si="2765"/>
        <v>0</v>
      </c>
      <c r="U3036" s="91"/>
      <c r="V3036" s="95"/>
      <c r="W3036" s="98"/>
      <c r="X3036" s="199">
        <f t="shared" si="2755"/>
        <v>0</v>
      </c>
      <c r="Y3036" s="99"/>
      <c r="Z3036" s="99"/>
      <c r="AA3036" s="200">
        <f t="shared" si="2766"/>
        <v>0</v>
      </c>
      <c r="AB3036" s="91"/>
      <c r="AC3036" s="95"/>
      <c r="AD3036" s="98"/>
      <c r="AE3036" s="199">
        <f t="shared" si="2756"/>
        <v>0</v>
      </c>
      <c r="AF3036" s="99"/>
      <c r="AG3036" s="99"/>
      <c r="AH3036" s="200">
        <f t="shared" si="2767"/>
        <v>0</v>
      </c>
      <c r="AJ3036" s="252"/>
      <c r="AK3036" s="253"/>
      <c r="AL3036" s="254"/>
      <c r="AM3036" s="253"/>
      <c r="AN3036" s="254"/>
      <c r="AO3036" s="253"/>
      <c r="AP3036" s="254"/>
      <c r="AQ3036" s="253"/>
      <c r="AR3036" s="254"/>
      <c r="AS3036" s="253"/>
      <c r="AT3036" s="254"/>
      <c r="AU3036" s="253"/>
      <c r="AV3036" s="163">
        <f t="shared" si="2757"/>
        <v>0</v>
      </c>
      <c r="AW3036" s="93">
        <f t="shared" si="2758"/>
        <v>0</v>
      </c>
      <c r="AY3036" s="163">
        <f t="shared" si="2759"/>
        <v>0</v>
      </c>
      <c r="AZ3036" s="163">
        <f t="shared" si="2760"/>
        <v>0</v>
      </c>
      <c r="BA3036" s="163">
        <f t="shared" si="2761"/>
        <v>0</v>
      </c>
      <c r="BB3036" s="163">
        <f t="shared" si="2762"/>
        <v>0</v>
      </c>
      <c r="BC3036" s="163">
        <f t="shared" si="2763"/>
        <v>0</v>
      </c>
      <c r="BD3036" s="163">
        <f t="shared" si="2764"/>
        <v>0</v>
      </c>
    </row>
    <row r="3037" spans="2:56" x14ac:dyDescent="0.3">
      <c r="B3037" s="179" t="s">
        <v>200</v>
      </c>
      <c r="C3037" s="95"/>
      <c r="D3037" s="96"/>
      <c r="E3037" s="85">
        <f t="shared" si="2751"/>
        <v>0</v>
      </c>
      <c r="F3037" s="95"/>
      <c r="G3037" s="96"/>
      <c r="H3037" s="85">
        <f t="shared" si="2752"/>
        <v>0</v>
      </c>
      <c r="I3037" s="95"/>
      <c r="J3037" s="97"/>
      <c r="K3037" s="87">
        <f t="shared" si="2753"/>
        <v>0</v>
      </c>
      <c r="L3037" s="95"/>
      <c r="M3037" s="97"/>
      <c r="N3037" s="98"/>
      <c r="O3037" s="95"/>
      <c r="P3037" s="98"/>
      <c r="Q3037" s="199">
        <f t="shared" si="2754"/>
        <v>0</v>
      </c>
      <c r="R3037" s="99"/>
      <c r="S3037" s="99"/>
      <c r="T3037" s="200">
        <f t="shared" si="2765"/>
        <v>0</v>
      </c>
      <c r="U3037" s="91"/>
      <c r="V3037" s="95"/>
      <c r="W3037" s="98"/>
      <c r="X3037" s="199">
        <f t="shared" si="2755"/>
        <v>0</v>
      </c>
      <c r="Y3037" s="99"/>
      <c r="Z3037" s="99"/>
      <c r="AA3037" s="200">
        <f t="shared" si="2766"/>
        <v>0</v>
      </c>
      <c r="AB3037" s="91"/>
      <c r="AC3037" s="95"/>
      <c r="AD3037" s="98"/>
      <c r="AE3037" s="199">
        <f t="shared" si="2756"/>
        <v>0</v>
      </c>
      <c r="AF3037" s="99"/>
      <c r="AG3037" s="99"/>
      <c r="AH3037" s="200">
        <f t="shared" si="2767"/>
        <v>0</v>
      </c>
      <c r="AJ3037" s="252"/>
      <c r="AK3037" s="253"/>
      <c r="AL3037" s="254"/>
      <c r="AM3037" s="253"/>
      <c r="AN3037" s="254"/>
      <c r="AO3037" s="253"/>
      <c r="AP3037" s="254"/>
      <c r="AQ3037" s="253"/>
      <c r="AR3037" s="254"/>
      <c r="AS3037" s="253"/>
      <c r="AT3037" s="254"/>
      <c r="AU3037" s="253"/>
      <c r="AV3037" s="163">
        <f t="shared" si="2757"/>
        <v>0</v>
      </c>
      <c r="AW3037" s="93">
        <f t="shared" si="2758"/>
        <v>0</v>
      </c>
      <c r="AY3037" s="163">
        <f t="shared" si="2759"/>
        <v>0</v>
      </c>
      <c r="AZ3037" s="163">
        <f t="shared" si="2760"/>
        <v>0</v>
      </c>
      <c r="BA3037" s="163">
        <f t="shared" si="2761"/>
        <v>0</v>
      </c>
      <c r="BB3037" s="163">
        <f t="shared" si="2762"/>
        <v>0</v>
      </c>
      <c r="BC3037" s="163">
        <f t="shared" si="2763"/>
        <v>0</v>
      </c>
      <c r="BD3037" s="163">
        <f t="shared" si="2764"/>
        <v>0</v>
      </c>
    </row>
    <row r="3038" spans="2:56" x14ac:dyDescent="0.3">
      <c r="B3038" s="176" t="s">
        <v>201</v>
      </c>
      <c r="C3038" s="95"/>
      <c r="D3038" s="96"/>
      <c r="E3038" s="85">
        <f t="shared" si="2751"/>
        <v>0</v>
      </c>
      <c r="F3038" s="95"/>
      <c r="G3038" s="96"/>
      <c r="H3038" s="85">
        <f t="shared" si="2752"/>
        <v>0</v>
      </c>
      <c r="I3038" s="95"/>
      <c r="J3038" s="97"/>
      <c r="K3038" s="87">
        <f t="shared" si="2753"/>
        <v>0</v>
      </c>
      <c r="L3038" s="95"/>
      <c r="M3038" s="97"/>
      <c r="N3038" s="98"/>
      <c r="O3038" s="95"/>
      <c r="P3038" s="98"/>
      <c r="Q3038" s="199">
        <f t="shared" si="2754"/>
        <v>0</v>
      </c>
      <c r="R3038" s="99"/>
      <c r="S3038" s="99"/>
      <c r="T3038" s="200">
        <f t="shared" si="2765"/>
        <v>0</v>
      </c>
      <c r="U3038" s="91"/>
      <c r="V3038" s="95"/>
      <c r="W3038" s="98"/>
      <c r="X3038" s="199">
        <f t="shared" si="2755"/>
        <v>0</v>
      </c>
      <c r="Y3038" s="99"/>
      <c r="Z3038" s="99"/>
      <c r="AA3038" s="200">
        <f t="shared" si="2766"/>
        <v>0</v>
      </c>
      <c r="AB3038" s="91"/>
      <c r="AC3038" s="95"/>
      <c r="AD3038" s="98"/>
      <c r="AE3038" s="199">
        <f t="shared" si="2756"/>
        <v>0</v>
      </c>
      <c r="AF3038" s="99"/>
      <c r="AG3038" s="99"/>
      <c r="AH3038" s="200">
        <f t="shared" si="2767"/>
        <v>0</v>
      </c>
      <c r="AJ3038" s="252"/>
      <c r="AK3038" s="253"/>
      <c r="AL3038" s="254"/>
      <c r="AM3038" s="253"/>
      <c r="AN3038" s="254"/>
      <c r="AO3038" s="253"/>
      <c r="AP3038" s="254"/>
      <c r="AQ3038" s="253"/>
      <c r="AR3038" s="254"/>
      <c r="AS3038" s="253"/>
      <c r="AT3038" s="254"/>
      <c r="AU3038" s="253"/>
      <c r="AV3038" s="163">
        <f t="shared" si="2757"/>
        <v>0</v>
      </c>
      <c r="AW3038" s="93">
        <f t="shared" si="2758"/>
        <v>0</v>
      </c>
      <c r="AY3038" s="163">
        <f t="shared" si="2759"/>
        <v>0</v>
      </c>
      <c r="AZ3038" s="163">
        <f t="shared" si="2760"/>
        <v>0</v>
      </c>
      <c r="BA3038" s="163">
        <f t="shared" si="2761"/>
        <v>0</v>
      </c>
      <c r="BB3038" s="163">
        <f t="shared" si="2762"/>
        <v>0</v>
      </c>
      <c r="BC3038" s="163">
        <f t="shared" si="2763"/>
        <v>0</v>
      </c>
      <c r="BD3038" s="163">
        <f t="shared" si="2764"/>
        <v>0</v>
      </c>
    </row>
    <row r="3039" spans="2:56" x14ac:dyDescent="0.3">
      <c r="B3039" s="176" t="s">
        <v>202</v>
      </c>
      <c r="C3039" s="83">
        <f>SUM(C3040,C3044)</f>
        <v>0</v>
      </c>
      <c r="D3039" s="84">
        <f>SUM(D3040,D3044)</f>
        <v>0</v>
      </c>
      <c r="E3039" s="85">
        <f t="shared" si="2751"/>
        <v>0</v>
      </c>
      <c r="F3039" s="83">
        <f>SUM(F3040,F3044)</f>
        <v>0</v>
      </c>
      <c r="G3039" s="84">
        <f>SUM(G3040,G3044)</f>
        <v>0</v>
      </c>
      <c r="H3039" s="85">
        <f t="shared" si="2752"/>
        <v>0</v>
      </c>
      <c r="I3039" s="83">
        <f>SUM(I3040,I3044)</f>
        <v>0</v>
      </c>
      <c r="J3039" s="86">
        <f>SUM(J3040,J3044)</f>
        <v>0</v>
      </c>
      <c r="K3039" s="87">
        <f t="shared" si="2753"/>
        <v>0</v>
      </c>
      <c r="L3039" s="83">
        <f>SUM(L3040,L3044)</f>
        <v>0</v>
      </c>
      <c r="M3039" s="86">
        <f>SUM(M3040,M3044)</f>
        <v>0</v>
      </c>
      <c r="N3039" s="88">
        <f>SUM(N3040,N3044)</f>
        <v>0</v>
      </c>
      <c r="O3039" s="83">
        <f>SUM(O3040,O3044)</f>
        <v>0</v>
      </c>
      <c r="P3039" s="88">
        <f>SUM(P3040,P3044)</f>
        <v>0</v>
      </c>
      <c r="Q3039" s="199">
        <f t="shared" si="2754"/>
        <v>0</v>
      </c>
      <c r="R3039" s="89">
        <f>SUM(R3040,R3044)</f>
        <v>0</v>
      </c>
      <c r="S3039" s="89">
        <f>SUM(S3040,S3044)</f>
        <v>0</v>
      </c>
      <c r="T3039" s="200">
        <f t="shared" si="2765"/>
        <v>0</v>
      </c>
      <c r="U3039" s="91"/>
      <c r="V3039" s="83">
        <f>SUM(V3040,V3044)</f>
        <v>0</v>
      </c>
      <c r="W3039" s="88">
        <f>SUM(W3040,W3044)</f>
        <v>0</v>
      </c>
      <c r="X3039" s="199">
        <f t="shared" si="2755"/>
        <v>0</v>
      </c>
      <c r="Y3039" s="89">
        <f>SUM(Y3040,Y3044)</f>
        <v>0</v>
      </c>
      <c r="Z3039" s="89">
        <f>SUM(Z3040,Z3044)</f>
        <v>0</v>
      </c>
      <c r="AA3039" s="200">
        <f t="shared" si="2766"/>
        <v>0</v>
      </c>
      <c r="AB3039" s="91"/>
      <c r="AC3039" s="83">
        <f>SUM(AC3040,AC3044)</f>
        <v>0</v>
      </c>
      <c r="AD3039" s="88">
        <f>SUM(AD3040,AD3044)</f>
        <v>0</v>
      </c>
      <c r="AE3039" s="199">
        <f t="shared" si="2756"/>
        <v>0</v>
      </c>
      <c r="AF3039" s="89">
        <f>SUM(AF3040,AF3044)</f>
        <v>0</v>
      </c>
      <c r="AG3039" s="89">
        <f>SUM(AG3040,AG3044)</f>
        <v>0</v>
      </c>
      <c r="AH3039" s="200">
        <f t="shared" si="2767"/>
        <v>0</v>
      </c>
      <c r="AJ3039" s="84">
        <f t="shared" ref="AJ3039:AU3039" si="2780">SUM(AJ3040,AJ3044)</f>
        <v>0</v>
      </c>
      <c r="AK3039" s="86">
        <f t="shared" si="2780"/>
        <v>0</v>
      </c>
      <c r="AL3039" s="88">
        <f t="shared" si="2780"/>
        <v>0</v>
      </c>
      <c r="AM3039" s="86">
        <f t="shared" si="2780"/>
        <v>0</v>
      </c>
      <c r="AN3039" s="88">
        <f t="shared" si="2780"/>
        <v>0</v>
      </c>
      <c r="AO3039" s="86">
        <f t="shared" si="2780"/>
        <v>0</v>
      </c>
      <c r="AP3039" s="88">
        <f t="shared" si="2780"/>
        <v>0</v>
      </c>
      <c r="AQ3039" s="86">
        <f t="shared" si="2780"/>
        <v>0</v>
      </c>
      <c r="AR3039" s="88">
        <f t="shared" si="2780"/>
        <v>0</v>
      </c>
      <c r="AS3039" s="86">
        <f t="shared" si="2780"/>
        <v>0</v>
      </c>
      <c r="AT3039" s="88">
        <f t="shared" si="2780"/>
        <v>0</v>
      </c>
      <c r="AU3039" s="86">
        <f t="shared" si="2780"/>
        <v>0</v>
      </c>
      <c r="AV3039" s="86">
        <f t="shared" si="2757"/>
        <v>0</v>
      </c>
      <c r="AW3039" s="93">
        <f t="shared" si="2758"/>
        <v>0</v>
      </c>
      <c r="AY3039" s="86">
        <f t="shared" si="2759"/>
        <v>0</v>
      </c>
      <c r="AZ3039" s="86">
        <f t="shared" si="2760"/>
        <v>0</v>
      </c>
      <c r="BA3039" s="86">
        <f t="shared" si="2761"/>
        <v>0</v>
      </c>
      <c r="BB3039" s="86">
        <f t="shared" si="2762"/>
        <v>0</v>
      </c>
      <c r="BC3039" s="86">
        <f t="shared" si="2763"/>
        <v>0</v>
      </c>
      <c r="BD3039" s="86">
        <f t="shared" si="2764"/>
        <v>0</v>
      </c>
    </row>
    <row r="3040" spans="2:56" x14ac:dyDescent="0.3">
      <c r="B3040" s="179" t="s">
        <v>203</v>
      </c>
      <c r="C3040" s="83">
        <f>SUM(C3041:C3043)</f>
        <v>0</v>
      </c>
      <c r="D3040" s="84">
        <f>SUM(D3041:D3043)</f>
        <v>0</v>
      </c>
      <c r="E3040" s="85">
        <f t="shared" si="2751"/>
        <v>0</v>
      </c>
      <c r="F3040" s="83">
        <f>SUM(F3041:F3043)</f>
        <v>0</v>
      </c>
      <c r="G3040" s="84">
        <f>SUM(G3041:G3043)</f>
        <v>0</v>
      </c>
      <c r="H3040" s="85">
        <f t="shared" si="2752"/>
        <v>0</v>
      </c>
      <c r="I3040" s="83">
        <f>SUM(I3041:I3043)</f>
        <v>0</v>
      </c>
      <c r="J3040" s="86">
        <f>SUM(J3041:J3043)</f>
        <v>0</v>
      </c>
      <c r="K3040" s="87">
        <f t="shared" si="2753"/>
        <v>0</v>
      </c>
      <c r="L3040" s="83">
        <f>SUM(L3041:L3043)</f>
        <v>0</v>
      </c>
      <c r="M3040" s="86">
        <f>SUM(M3041:M3043)</f>
        <v>0</v>
      </c>
      <c r="N3040" s="88">
        <f>SUM(N3041:N3043)</f>
        <v>0</v>
      </c>
      <c r="O3040" s="83">
        <f>SUM(O3041:O3043)</f>
        <v>0</v>
      </c>
      <c r="P3040" s="88">
        <f>SUM(P3041:P3043)</f>
        <v>0</v>
      </c>
      <c r="Q3040" s="199">
        <f t="shared" si="2754"/>
        <v>0</v>
      </c>
      <c r="R3040" s="89">
        <f>SUM(R3041:R3043)</f>
        <v>0</v>
      </c>
      <c r="S3040" s="89">
        <f>SUM(S3041:S3043)</f>
        <v>0</v>
      </c>
      <c r="T3040" s="200">
        <f t="shared" si="2765"/>
        <v>0</v>
      </c>
      <c r="U3040" s="91"/>
      <c r="V3040" s="83">
        <f>SUM(V3041:V3043)</f>
        <v>0</v>
      </c>
      <c r="W3040" s="88">
        <f>SUM(W3041:W3043)</f>
        <v>0</v>
      </c>
      <c r="X3040" s="199">
        <f t="shared" si="2755"/>
        <v>0</v>
      </c>
      <c r="Y3040" s="89">
        <f>SUM(Y3041:Y3043)</f>
        <v>0</v>
      </c>
      <c r="Z3040" s="89">
        <f>SUM(Z3041:Z3043)</f>
        <v>0</v>
      </c>
      <c r="AA3040" s="200">
        <f t="shared" si="2766"/>
        <v>0</v>
      </c>
      <c r="AB3040" s="91"/>
      <c r="AC3040" s="83">
        <f>SUM(AC3041:AC3043)</f>
        <v>0</v>
      </c>
      <c r="AD3040" s="88">
        <f>SUM(AD3041:AD3043)</f>
        <v>0</v>
      </c>
      <c r="AE3040" s="199">
        <f t="shared" si="2756"/>
        <v>0</v>
      </c>
      <c r="AF3040" s="89">
        <f>SUM(AF3041:AF3043)</f>
        <v>0</v>
      </c>
      <c r="AG3040" s="89">
        <f>SUM(AG3041:AG3043)</f>
        <v>0</v>
      </c>
      <c r="AH3040" s="200">
        <f t="shared" si="2767"/>
        <v>0</v>
      </c>
      <c r="AJ3040" s="84">
        <f t="shared" ref="AJ3040:AU3040" si="2781">SUM(AJ3041:AJ3043)</f>
        <v>0</v>
      </c>
      <c r="AK3040" s="86">
        <f t="shared" si="2781"/>
        <v>0</v>
      </c>
      <c r="AL3040" s="88">
        <f t="shared" si="2781"/>
        <v>0</v>
      </c>
      <c r="AM3040" s="86">
        <f t="shared" si="2781"/>
        <v>0</v>
      </c>
      <c r="AN3040" s="88">
        <f t="shared" si="2781"/>
        <v>0</v>
      </c>
      <c r="AO3040" s="86">
        <f t="shared" si="2781"/>
        <v>0</v>
      </c>
      <c r="AP3040" s="88">
        <f t="shared" si="2781"/>
        <v>0</v>
      </c>
      <c r="AQ3040" s="86">
        <f t="shared" si="2781"/>
        <v>0</v>
      </c>
      <c r="AR3040" s="88">
        <f t="shared" si="2781"/>
        <v>0</v>
      </c>
      <c r="AS3040" s="86">
        <f t="shared" si="2781"/>
        <v>0</v>
      </c>
      <c r="AT3040" s="88">
        <f t="shared" si="2781"/>
        <v>0</v>
      </c>
      <c r="AU3040" s="86">
        <f t="shared" si="2781"/>
        <v>0</v>
      </c>
      <c r="AV3040" s="86">
        <f t="shared" si="2757"/>
        <v>0</v>
      </c>
      <c r="AW3040" s="93">
        <f t="shared" si="2758"/>
        <v>0</v>
      </c>
      <c r="AY3040" s="86">
        <f t="shared" si="2759"/>
        <v>0</v>
      </c>
      <c r="AZ3040" s="86">
        <f t="shared" si="2760"/>
        <v>0</v>
      </c>
      <c r="BA3040" s="86">
        <f t="shared" si="2761"/>
        <v>0</v>
      </c>
      <c r="BB3040" s="86">
        <f t="shared" si="2762"/>
        <v>0</v>
      </c>
      <c r="BC3040" s="86">
        <f t="shared" si="2763"/>
        <v>0</v>
      </c>
      <c r="BD3040" s="86">
        <f t="shared" si="2764"/>
        <v>0</v>
      </c>
    </row>
    <row r="3041" spans="2:56" x14ac:dyDescent="0.3">
      <c r="B3041" s="201" t="s">
        <v>204</v>
      </c>
      <c r="C3041" s="255"/>
      <c r="D3041" s="256"/>
      <c r="E3041" s="182">
        <f t="shared" si="2751"/>
        <v>0</v>
      </c>
      <c r="F3041" s="255"/>
      <c r="G3041" s="256"/>
      <c r="H3041" s="182">
        <f t="shared" si="2752"/>
        <v>0</v>
      </c>
      <c r="I3041" s="255"/>
      <c r="J3041" s="257"/>
      <c r="K3041" s="184">
        <f t="shared" si="2753"/>
        <v>0</v>
      </c>
      <c r="L3041" s="255"/>
      <c r="M3041" s="257"/>
      <c r="N3041" s="258"/>
      <c r="O3041" s="255"/>
      <c r="P3041" s="258"/>
      <c r="Q3041" s="177">
        <f t="shared" si="2754"/>
        <v>0</v>
      </c>
      <c r="R3041" s="258"/>
      <c r="S3041" s="258"/>
      <c r="T3041" s="178">
        <f t="shared" si="2765"/>
        <v>0</v>
      </c>
      <c r="U3041" s="157"/>
      <c r="V3041" s="255"/>
      <c r="W3041" s="258"/>
      <c r="X3041" s="177">
        <f t="shared" si="2755"/>
        <v>0</v>
      </c>
      <c r="Y3041" s="258"/>
      <c r="Z3041" s="258"/>
      <c r="AA3041" s="178">
        <f t="shared" si="2766"/>
        <v>0</v>
      </c>
      <c r="AB3041" s="157"/>
      <c r="AC3041" s="255"/>
      <c r="AD3041" s="258"/>
      <c r="AE3041" s="177">
        <f t="shared" si="2756"/>
        <v>0</v>
      </c>
      <c r="AF3041" s="258"/>
      <c r="AG3041" s="258"/>
      <c r="AH3041" s="178">
        <f t="shared" si="2767"/>
        <v>0</v>
      </c>
      <c r="AJ3041" s="252"/>
      <c r="AK3041" s="253"/>
      <c r="AL3041" s="254"/>
      <c r="AM3041" s="253"/>
      <c r="AN3041" s="254"/>
      <c r="AO3041" s="253"/>
      <c r="AP3041" s="254"/>
      <c r="AQ3041" s="253"/>
      <c r="AR3041" s="254"/>
      <c r="AS3041" s="253"/>
      <c r="AT3041" s="254"/>
      <c r="AU3041" s="253"/>
      <c r="AV3041" s="163">
        <f t="shared" si="2757"/>
        <v>0</v>
      </c>
      <c r="AW3041" s="93">
        <f t="shared" si="2758"/>
        <v>0</v>
      </c>
      <c r="AY3041" s="163">
        <f t="shared" si="2759"/>
        <v>0</v>
      </c>
      <c r="AZ3041" s="163">
        <f t="shared" si="2760"/>
        <v>0</v>
      </c>
      <c r="BA3041" s="163">
        <f t="shared" si="2761"/>
        <v>0</v>
      </c>
      <c r="BB3041" s="163">
        <f t="shared" si="2762"/>
        <v>0</v>
      </c>
      <c r="BC3041" s="163">
        <f t="shared" si="2763"/>
        <v>0</v>
      </c>
      <c r="BD3041" s="163">
        <f t="shared" si="2764"/>
        <v>0</v>
      </c>
    </row>
    <row r="3042" spans="2:56" x14ac:dyDescent="0.3">
      <c r="B3042" s="201" t="s">
        <v>205</v>
      </c>
      <c r="C3042" s="255"/>
      <c r="D3042" s="256"/>
      <c r="E3042" s="182">
        <f t="shared" si="2751"/>
        <v>0</v>
      </c>
      <c r="F3042" s="255"/>
      <c r="G3042" s="256"/>
      <c r="H3042" s="182">
        <f t="shared" si="2752"/>
        <v>0</v>
      </c>
      <c r="I3042" s="255"/>
      <c r="J3042" s="257"/>
      <c r="K3042" s="184">
        <f t="shared" si="2753"/>
        <v>0</v>
      </c>
      <c r="L3042" s="255"/>
      <c r="M3042" s="257"/>
      <c r="N3042" s="258"/>
      <c r="O3042" s="255"/>
      <c r="P3042" s="258"/>
      <c r="Q3042" s="177">
        <f t="shared" si="2754"/>
        <v>0</v>
      </c>
      <c r="R3042" s="258"/>
      <c r="S3042" s="258"/>
      <c r="T3042" s="178">
        <f t="shared" si="2765"/>
        <v>0</v>
      </c>
      <c r="U3042" s="157"/>
      <c r="V3042" s="255"/>
      <c r="W3042" s="258"/>
      <c r="X3042" s="177">
        <f t="shared" si="2755"/>
        <v>0</v>
      </c>
      <c r="Y3042" s="258"/>
      <c r="Z3042" s="258"/>
      <c r="AA3042" s="178">
        <f t="shared" si="2766"/>
        <v>0</v>
      </c>
      <c r="AB3042" s="157"/>
      <c r="AC3042" s="255"/>
      <c r="AD3042" s="258"/>
      <c r="AE3042" s="177">
        <f t="shared" si="2756"/>
        <v>0</v>
      </c>
      <c r="AF3042" s="258"/>
      <c r="AG3042" s="258"/>
      <c r="AH3042" s="178">
        <f t="shared" si="2767"/>
        <v>0</v>
      </c>
      <c r="AJ3042" s="252"/>
      <c r="AK3042" s="253"/>
      <c r="AL3042" s="254"/>
      <c r="AM3042" s="253"/>
      <c r="AN3042" s="254"/>
      <c r="AO3042" s="253"/>
      <c r="AP3042" s="254"/>
      <c r="AQ3042" s="253"/>
      <c r="AR3042" s="254"/>
      <c r="AS3042" s="253"/>
      <c r="AT3042" s="254"/>
      <c r="AU3042" s="253"/>
      <c r="AV3042" s="163">
        <f t="shared" si="2757"/>
        <v>0</v>
      </c>
      <c r="AW3042" s="93">
        <f t="shared" si="2758"/>
        <v>0</v>
      </c>
      <c r="AY3042" s="163">
        <f t="shared" si="2759"/>
        <v>0</v>
      </c>
      <c r="AZ3042" s="163">
        <f t="shared" si="2760"/>
        <v>0</v>
      </c>
      <c r="BA3042" s="163">
        <f t="shared" si="2761"/>
        <v>0</v>
      </c>
      <c r="BB3042" s="163">
        <f t="shared" si="2762"/>
        <v>0</v>
      </c>
      <c r="BC3042" s="163">
        <f t="shared" si="2763"/>
        <v>0</v>
      </c>
      <c r="BD3042" s="163">
        <f t="shared" si="2764"/>
        <v>0</v>
      </c>
    </row>
    <row r="3043" spans="2:56" x14ac:dyDescent="0.3">
      <c r="B3043" s="201" t="s">
        <v>206</v>
      </c>
      <c r="C3043" s="255"/>
      <c r="D3043" s="256"/>
      <c r="E3043" s="182">
        <f t="shared" si="2751"/>
        <v>0</v>
      </c>
      <c r="F3043" s="255"/>
      <c r="G3043" s="256"/>
      <c r="H3043" s="182">
        <f t="shared" si="2752"/>
        <v>0</v>
      </c>
      <c r="I3043" s="255"/>
      <c r="J3043" s="257"/>
      <c r="K3043" s="184">
        <f t="shared" si="2753"/>
        <v>0</v>
      </c>
      <c r="L3043" s="255"/>
      <c r="M3043" s="257"/>
      <c r="N3043" s="258"/>
      <c r="O3043" s="255"/>
      <c r="P3043" s="258"/>
      <c r="Q3043" s="177">
        <f t="shared" si="2754"/>
        <v>0</v>
      </c>
      <c r="R3043" s="258"/>
      <c r="S3043" s="258"/>
      <c r="T3043" s="178">
        <f t="shared" si="2765"/>
        <v>0</v>
      </c>
      <c r="U3043" s="157"/>
      <c r="V3043" s="255"/>
      <c r="W3043" s="258"/>
      <c r="X3043" s="177">
        <f t="shared" si="2755"/>
        <v>0</v>
      </c>
      <c r="Y3043" s="258"/>
      <c r="Z3043" s="258"/>
      <c r="AA3043" s="178">
        <f t="shared" si="2766"/>
        <v>0</v>
      </c>
      <c r="AB3043" s="157"/>
      <c r="AC3043" s="255"/>
      <c r="AD3043" s="258"/>
      <c r="AE3043" s="177">
        <f t="shared" si="2756"/>
        <v>0</v>
      </c>
      <c r="AF3043" s="258"/>
      <c r="AG3043" s="258"/>
      <c r="AH3043" s="178">
        <f t="shared" si="2767"/>
        <v>0</v>
      </c>
      <c r="AJ3043" s="252"/>
      <c r="AK3043" s="253"/>
      <c r="AL3043" s="254"/>
      <c r="AM3043" s="253"/>
      <c r="AN3043" s="254"/>
      <c r="AO3043" s="253"/>
      <c r="AP3043" s="254"/>
      <c r="AQ3043" s="253"/>
      <c r="AR3043" s="254"/>
      <c r="AS3043" s="253"/>
      <c r="AT3043" s="254"/>
      <c r="AU3043" s="253"/>
      <c r="AV3043" s="163">
        <f t="shared" si="2757"/>
        <v>0</v>
      </c>
      <c r="AW3043" s="93">
        <f t="shared" si="2758"/>
        <v>0</v>
      </c>
      <c r="AY3043" s="163">
        <f t="shared" si="2759"/>
        <v>0</v>
      </c>
      <c r="AZ3043" s="163">
        <f t="shared" si="2760"/>
        <v>0</v>
      </c>
      <c r="BA3043" s="163">
        <f t="shared" si="2761"/>
        <v>0</v>
      </c>
      <c r="BB3043" s="163">
        <f t="shared" si="2762"/>
        <v>0</v>
      </c>
      <c r="BC3043" s="163">
        <f t="shared" si="2763"/>
        <v>0</v>
      </c>
      <c r="BD3043" s="163">
        <f t="shared" si="2764"/>
        <v>0</v>
      </c>
    </row>
    <row r="3044" spans="2:56" x14ac:dyDescent="0.3">
      <c r="B3044" s="179" t="s">
        <v>207</v>
      </c>
      <c r="C3044" s="83">
        <f>SUM(C3045)</f>
        <v>0</v>
      </c>
      <c r="D3044" s="84">
        <f>SUM(D3045)</f>
        <v>0</v>
      </c>
      <c r="E3044" s="85">
        <f t="shared" si="2751"/>
        <v>0</v>
      </c>
      <c r="F3044" s="83">
        <f>SUM(F3045)</f>
        <v>0</v>
      </c>
      <c r="G3044" s="84">
        <f>SUM(G3045)</f>
        <v>0</v>
      </c>
      <c r="H3044" s="85">
        <f t="shared" si="2752"/>
        <v>0</v>
      </c>
      <c r="I3044" s="83">
        <f>SUM(I3045)</f>
        <v>0</v>
      </c>
      <c r="J3044" s="86">
        <f>SUM(J3045)</f>
        <v>0</v>
      </c>
      <c r="K3044" s="87">
        <f t="shared" si="2753"/>
        <v>0</v>
      </c>
      <c r="L3044" s="83">
        <f>SUM(L3045)</f>
        <v>0</v>
      </c>
      <c r="M3044" s="86">
        <f>SUM(M3045)</f>
        <v>0</v>
      </c>
      <c r="N3044" s="88">
        <f>SUM(N3045)</f>
        <v>0</v>
      </c>
      <c r="O3044" s="83">
        <f>SUM(O3045)</f>
        <v>0</v>
      </c>
      <c r="P3044" s="88">
        <f>SUM(P3045)</f>
        <v>0</v>
      </c>
      <c r="Q3044" s="199">
        <f t="shared" si="2754"/>
        <v>0</v>
      </c>
      <c r="R3044" s="89">
        <f>SUM(R3045)</f>
        <v>0</v>
      </c>
      <c r="S3044" s="89">
        <f>SUM(S3045)</f>
        <v>0</v>
      </c>
      <c r="T3044" s="200">
        <f t="shared" si="2765"/>
        <v>0</v>
      </c>
      <c r="U3044" s="91"/>
      <c r="V3044" s="83">
        <f>SUM(V3045)</f>
        <v>0</v>
      </c>
      <c r="W3044" s="88">
        <f>SUM(W3045)</f>
        <v>0</v>
      </c>
      <c r="X3044" s="199">
        <f t="shared" si="2755"/>
        <v>0</v>
      </c>
      <c r="Y3044" s="89">
        <f>SUM(Y3045)</f>
        <v>0</v>
      </c>
      <c r="Z3044" s="89">
        <f>SUM(Z3045)</f>
        <v>0</v>
      </c>
      <c r="AA3044" s="200">
        <f t="shared" si="2766"/>
        <v>0</v>
      </c>
      <c r="AB3044" s="91"/>
      <c r="AC3044" s="83">
        <f>SUM(AC3045)</f>
        <v>0</v>
      </c>
      <c r="AD3044" s="88">
        <f>SUM(AD3045)</f>
        <v>0</v>
      </c>
      <c r="AE3044" s="199">
        <f t="shared" si="2756"/>
        <v>0</v>
      </c>
      <c r="AF3044" s="89">
        <f>SUM(AF3045)</f>
        <v>0</v>
      </c>
      <c r="AG3044" s="89">
        <f>SUM(AG3045)</f>
        <v>0</v>
      </c>
      <c r="AH3044" s="200">
        <f t="shared" si="2767"/>
        <v>0</v>
      </c>
      <c r="AJ3044" s="84">
        <f t="shared" ref="AJ3044:AU3044" si="2782">SUM(AJ3045)</f>
        <v>0</v>
      </c>
      <c r="AK3044" s="86">
        <f t="shared" si="2782"/>
        <v>0</v>
      </c>
      <c r="AL3044" s="88">
        <f t="shared" si="2782"/>
        <v>0</v>
      </c>
      <c r="AM3044" s="86">
        <f t="shared" si="2782"/>
        <v>0</v>
      </c>
      <c r="AN3044" s="88">
        <f t="shared" si="2782"/>
        <v>0</v>
      </c>
      <c r="AO3044" s="86">
        <f t="shared" si="2782"/>
        <v>0</v>
      </c>
      <c r="AP3044" s="88">
        <f t="shared" si="2782"/>
        <v>0</v>
      </c>
      <c r="AQ3044" s="86">
        <f t="shared" si="2782"/>
        <v>0</v>
      </c>
      <c r="AR3044" s="88">
        <f t="shared" si="2782"/>
        <v>0</v>
      </c>
      <c r="AS3044" s="86">
        <f t="shared" si="2782"/>
        <v>0</v>
      </c>
      <c r="AT3044" s="88">
        <f t="shared" si="2782"/>
        <v>0</v>
      </c>
      <c r="AU3044" s="86">
        <f t="shared" si="2782"/>
        <v>0</v>
      </c>
      <c r="AV3044" s="86">
        <f t="shared" si="2757"/>
        <v>0</v>
      </c>
      <c r="AW3044" s="93">
        <f t="shared" si="2758"/>
        <v>0</v>
      </c>
      <c r="AY3044" s="86">
        <f t="shared" si="2759"/>
        <v>0</v>
      </c>
      <c r="AZ3044" s="86">
        <f t="shared" si="2760"/>
        <v>0</v>
      </c>
      <c r="BA3044" s="86">
        <f t="shared" si="2761"/>
        <v>0</v>
      </c>
      <c r="BB3044" s="86">
        <f t="shared" si="2762"/>
        <v>0</v>
      </c>
      <c r="BC3044" s="86">
        <f t="shared" si="2763"/>
        <v>0</v>
      </c>
      <c r="BD3044" s="86">
        <f t="shared" si="2764"/>
        <v>0</v>
      </c>
    </row>
    <row r="3045" spans="2:56" x14ac:dyDescent="0.3">
      <c r="B3045" s="201" t="s">
        <v>105</v>
      </c>
      <c r="C3045" s="255"/>
      <c r="D3045" s="256"/>
      <c r="E3045" s="182">
        <f t="shared" si="2751"/>
        <v>0</v>
      </c>
      <c r="F3045" s="255"/>
      <c r="G3045" s="256"/>
      <c r="H3045" s="182">
        <f t="shared" si="2752"/>
        <v>0</v>
      </c>
      <c r="I3045" s="255"/>
      <c r="J3045" s="257"/>
      <c r="K3045" s="184">
        <f t="shared" si="2753"/>
        <v>0</v>
      </c>
      <c r="L3045" s="255"/>
      <c r="M3045" s="257"/>
      <c r="N3045" s="258"/>
      <c r="O3045" s="255"/>
      <c r="P3045" s="258"/>
      <c r="Q3045" s="177">
        <f t="shared" si="2754"/>
        <v>0</v>
      </c>
      <c r="R3045" s="258"/>
      <c r="S3045" s="258"/>
      <c r="T3045" s="178">
        <f t="shared" si="2765"/>
        <v>0</v>
      </c>
      <c r="U3045" s="157"/>
      <c r="V3045" s="255"/>
      <c r="W3045" s="258"/>
      <c r="X3045" s="177">
        <f t="shared" si="2755"/>
        <v>0</v>
      </c>
      <c r="Y3045" s="258"/>
      <c r="Z3045" s="258"/>
      <c r="AA3045" s="178">
        <f t="shared" si="2766"/>
        <v>0</v>
      </c>
      <c r="AB3045" s="157"/>
      <c r="AC3045" s="255"/>
      <c r="AD3045" s="258"/>
      <c r="AE3045" s="177">
        <f t="shared" si="2756"/>
        <v>0</v>
      </c>
      <c r="AF3045" s="258"/>
      <c r="AG3045" s="258"/>
      <c r="AH3045" s="178">
        <f t="shared" si="2767"/>
        <v>0</v>
      </c>
      <c r="AJ3045" s="252"/>
      <c r="AK3045" s="253"/>
      <c r="AL3045" s="254"/>
      <c r="AM3045" s="253"/>
      <c r="AN3045" s="254"/>
      <c r="AO3045" s="253"/>
      <c r="AP3045" s="254"/>
      <c r="AQ3045" s="253"/>
      <c r="AR3045" s="254"/>
      <c r="AS3045" s="253"/>
      <c r="AT3045" s="254"/>
      <c r="AU3045" s="253"/>
      <c r="AV3045" s="163">
        <f t="shared" si="2757"/>
        <v>0</v>
      </c>
      <c r="AW3045" s="93">
        <f t="shared" si="2758"/>
        <v>0</v>
      </c>
      <c r="AY3045" s="163">
        <f t="shared" si="2759"/>
        <v>0</v>
      </c>
      <c r="AZ3045" s="163">
        <f t="shared" si="2760"/>
        <v>0</v>
      </c>
      <c r="BA3045" s="163">
        <f t="shared" si="2761"/>
        <v>0</v>
      </c>
      <c r="BB3045" s="163">
        <f t="shared" si="2762"/>
        <v>0</v>
      </c>
      <c r="BC3045" s="163">
        <f t="shared" si="2763"/>
        <v>0</v>
      </c>
      <c r="BD3045" s="163">
        <f t="shared" si="2764"/>
        <v>0</v>
      </c>
    </row>
    <row r="3046" spans="2:56" s="124" customFormat="1" x14ac:dyDescent="0.3">
      <c r="B3046" s="187" t="s">
        <v>208</v>
      </c>
      <c r="C3046" s="188">
        <f>SUM(C3047,C3053,C3066,C3067,C3068,C3069,C3070)</f>
        <v>0</v>
      </c>
      <c r="D3046" s="189">
        <f>SUM(D3047,D3053,D3066,D3067,D3068,D3069,D3070)</f>
        <v>0</v>
      </c>
      <c r="E3046" s="190">
        <f t="shared" si="2751"/>
        <v>0</v>
      </c>
      <c r="F3046" s="188">
        <f>SUM(F3047,F3053,F3066,F3067,F3068,F3069,F3070)</f>
        <v>0</v>
      </c>
      <c r="G3046" s="189">
        <f>SUM(G3047,G3053,G3066,G3067,G3068,G3069,G3070)</f>
        <v>0</v>
      </c>
      <c r="H3046" s="190">
        <f t="shared" si="2752"/>
        <v>0</v>
      </c>
      <c r="I3046" s="188">
        <f>SUM(I3047,I3053,I3066,I3067,I3068,I3069,I3070)</f>
        <v>0</v>
      </c>
      <c r="J3046" s="191">
        <f>SUM(J3047,J3053,J3066,J3067,J3068,J3069,J3070)</f>
        <v>0</v>
      </c>
      <c r="K3046" s="192">
        <f t="shared" si="2753"/>
        <v>0</v>
      </c>
      <c r="L3046" s="188">
        <f>SUM(L3047,L3053,L3066,L3067,L3068,L3069,L3070)</f>
        <v>0</v>
      </c>
      <c r="M3046" s="191">
        <f>SUM(M3047,M3053,M3066,M3067,M3068,M3069,M3070)</f>
        <v>0</v>
      </c>
      <c r="N3046" s="193">
        <f>SUM(N3047,N3053,N3066,N3067,N3068,N3069,N3070)</f>
        <v>0</v>
      </c>
      <c r="O3046" s="188">
        <f>SUM(O3047,O3053,O3066,O3067,O3068,O3069,O3070)</f>
        <v>0</v>
      </c>
      <c r="P3046" s="193">
        <f>SUM(P3047,P3053,P3066,P3067,P3068,P3069,P3070)</f>
        <v>0</v>
      </c>
      <c r="Q3046" s="194">
        <f t="shared" si="2754"/>
        <v>0</v>
      </c>
      <c r="R3046" s="195">
        <f>SUM(R3047,R3053,R3066,R3067,R3068,R3069,R3070)</f>
        <v>0</v>
      </c>
      <c r="S3046" s="195">
        <f>SUM(S3047,S3053,S3066,S3067,S3068,S3069,S3070)</f>
        <v>0</v>
      </c>
      <c r="T3046" s="196">
        <f t="shared" si="2765"/>
        <v>0</v>
      </c>
      <c r="U3046" s="121"/>
      <c r="V3046" s="188">
        <f>SUM(V3047,V3053,V3066,V3067,V3068,V3069,V3070)</f>
        <v>0</v>
      </c>
      <c r="W3046" s="193">
        <f>SUM(W3047,W3053,W3066,W3067,W3068,W3069,W3070)</f>
        <v>0</v>
      </c>
      <c r="X3046" s="194">
        <f t="shared" si="2755"/>
        <v>0</v>
      </c>
      <c r="Y3046" s="195">
        <f>SUM(Y3047,Y3053,Y3066,Y3067,Y3068,Y3069,Y3070)</f>
        <v>0</v>
      </c>
      <c r="Z3046" s="195">
        <f>SUM(Z3047,Z3053,Z3066,Z3067,Z3068,Z3069,Z3070)</f>
        <v>0</v>
      </c>
      <c r="AA3046" s="196">
        <f t="shared" si="2766"/>
        <v>0</v>
      </c>
      <c r="AB3046" s="121"/>
      <c r="AC3046" s="188">
        <f>SUM(AC3047,AC3053,AC3066,AC3067,AC3068,AC3069,AC3070)</f>
        <v>0</v>
      </c>
      <c r="AD3046" s="193">
        <f>SUM(AD3047,AD3053,AD3066,AD3067,AD3068,AD3069,AD3070)</f>
        <v>0</v>
      </c>
      <c r="AE3046" s="194">
        <f t="shared" si="2756"/>
        <v>0</v>
      </c>
      <c r="AF3046" s="195">
        <f>SUM(AF3047,AF3053,AF3066,AF3067,AF3068,AF3069,AF3070)</f>
        <v>0</v>
      </c>
      <c r="AG3046" s="195">
        <f>SUM(AG3047,AG3053,AG3066,AG3067,AG3068,AG3069,AG3070)</f>
        <v>0</v>
      </c>
      <c r="AH3046" s="196">
        <f t="shared" si="2767"/>
        <v>0</v>
      </c>
      <c r="AJ3046" s="189">
        <f t="shared" ref="AJ3046:AU3046" si="2783">SUM(AJ3047,AJ3053,AJ3066,AJ3067,AJ3068,AJ3069,AJ3070)</f>
        <v>0</v>
      </c>
      <c r="AK3046" s="191">
        <f t="shared" si="2783"/>
        <v>0</v>
      </c>
      <c r="AL3046" s="193">
        <f t="shared" si="2783"/>
        <v>0</v>
      </c>
      <c r="AM3046" s="191">
        <f t="shared" si="2783"/>
        <v>0</v>
      </c>
      <c r="AN3046" s="193">
        <f t="shared" si="2783"/>
        <v>0</v>
      </c>
      <c r="AO3046" s="191">
        <f t="shared" si="2783"/>
        <v>0</v>
      </c>
      <c r="AP3046" s="193">
        <f t="shared" si="2783"/>
        <v>0</v>
      </c>
      <c r="AQ3046" s="191">
        <f t="shared" si="2783"/>
        <v>0</v>
      </c>
      <c r="AR3046" s="193">
        <f t="shared" si="2783"/>
        <v>0</v>
      </c>
      <c r="AS3046" s="191">
        <f t="shared" si="2783"/>
        <v>0</v>
      </c>
      <c r="AT3046" s="193">
        <f t="shared" si="2783"/>
        <v>0</v>
      </c>
      <c r="AU3046" s="191">
        <f t="shared" si="2783"/>
        <v>0</v>
      </c>
      <c r="AV3046" s="191">
        <f t="shared" si="2757"/>
        <v>0</v>
      </c>
      <c r="AW3046" s="197">
        <f t="shared" si="2758"/>
        <v>0</v>
      </c>
      <c r="AX3046" s="198"/>
      <c r="AY3046" s="191">
        <f t="shared" si="2759"/>
        <v>0</v>
      </c>
      <c r="AZ3046" s="191">
        <f t="shared" si="2760"/>
        <v>0</v>
      </c>
      <c r="BA3046" s="191">
        <f t="shared" si="2761"/>
        <v>0</v>
      </c>
      <c r="BB3046" s="191">
        <f t="shared" si="2762"/>
        <v>0</v>
      </c>
      <c r="BC3046" s="191">
        <f t="shared" si="2763"/>
        <v>0</v>
      </c>
      <c r="BD3046" s="191">
        <f t="shared" si="2764"/>
        <v>0</v>
      </c>
    </row>
    <row r="3047" spans="2:56" x14ac:dyDescent="0.3">
      <c r="B3047" s="176" t="s">
        <v>209</v>
      </c>
      <c r="C3047" s="202">
        <f>SUM(C3048,C3051)</f>
        <v>0</v>
      </c>
      <c r="D3047" s="203">
        <f>SUM(D3048,D3051)</f>
        <v>0</v>
      </c>
      <c r="E3047" s="204">
        <f t="shared" si="2751"/>
        <v>0</v>
      </c>
      <c r="F3047" s="202">
        <f>SUM(F3048,F3051)</f>
        <v>0</v>
      </c>
      <c r="G3047" s="203">
        <f>SUM(G3048,G3051)</f>
        <v>0</v>
      </c>
      <c r="H3047" s="204">
        <f t="shared" si="2752"/>
        <v>0</v>
      </c>
      <c r="I3047" s="202">
        <f>SUM(I3048,I3051)</f>
        <v>0</v>
      </c>
      <c r="J3047" s="205">
        <f>SUM(J3048,J3051)</f>
        <v>0</v>
      </c>
      <c r="K3047" s="206">
        <f t="shared" si="2753"/>
        <v>0</v>
      </c>
      <c r="L3047" s="202">
        <f>SUM(L3048,L3051)</f>
        <v>0</v>
      </c>
      <c r="M3047" s="205">
        <f>SUM(M3048,M3051)</f>
        <v>0</v>
      </c>
      <c r="N3047" s="207">
        <f>SUM(N3048,N3051)</f>
        <v>0</v>
      </c>
      <c r="O3047" s="202">
        <f>SUM(O3048,O3051)</f>
        <v>0</v>
      </c>
      <c r="P3047" s="207">
        <f>SUM(P3048,P3051)</f>
        <v>0</v>
      </c>
      <c r="Q3047" s="208">
        <f t="shared" si="2754"/>
        <v>0</v>
      </c>
      <c r="R3047" s="209">
        <f>SUM(R3048,R3051)</f>
        <v>0</v>
      </c>
      <c r="S3047" s="209">
        <f>SUM(S3048,S3051)</f>
        <v>0</v>
      </c>
      <c r="T3047" s="210">
        <f t="shared" si="2765"/>
        <v>0</v>
      </c>
      <c r="U3047" s="91"/>
      <c r="V3047" s="202">
        <f>SUM(V3048,V3051)</f>
        <v>0</v>
      </c>
      <c r="W3047" s="207">
        <f>SUM(W3048,W3051)</f>
        <v>0</v>
      </c>
      <c r="X3047" s="208">
        <f t="shared" si="2755"/>
        <v>0</v>
      </c>
      <c r="Y3047" s="209">
        <f>SUM(Y3048,Y3051)</f>
        <v>0</v>
      </c>
      <c r="Z3047" s="209">
        <f>SUM(Z3048,Z3051)</f>
        <v>0</v>
      </c>
      <c r="AA3047" s="210">
        <f t="shared" si="2766"/>
        <v>0</v>
      </c>
      <c r="AB3047" s="91"/>
      <c r="AC3047" s="202">
        <f>SUM(AC3048,AC3051)</f>
        <v>0</v>
      </c>
      <c r="AD3047" s="207">
        <f>SUM(AD3048,AD3051)</f>
        <v>0</v>
      </c>
      <c r="AE3047" s="208">
        <f t="shared" si="2756"/>
        <v>0</v>
      </c>
      <c r="AF3047" s="209">
        <f>SUM(AF3048,AF3051)</f>
        <v>0</v>
      </c>
      <c r="AG3047" s="209">
        <f>SUM(AG3048,AG3051)</f>
        <v>0</v>
      </c>
      <c r="AH3047" s="210">
        <f t="shared" si="2767"/>
        <v>0</v>
      </c>
      <c r="AJ3047" s="203">
        <f t="shared" ref="AJ3047:AU3047" si="2784">SUM(AJ3048,AJ3051)</f>
        <v>0</v>
      </c>
      <c r="AK3047" s="205">
        <f t="shared" si="2784"/>
        <v>0</v>
      </c>
      <c r="AL3047" s="207">
        <f t="shared" si="2784"/>
        <v>0</v>
      </c>
      <c r="AM3047" s="205">
        <f t="shared" si="2784"/>
        <v>0</v>
      </c>
      <c r="AN3047" s="207">
        <f t="shared" si="2784"/>
        <v>0</v>
      </c>
      <c r="AO3047" s="205">
        <f t="shared" si="2784"/>
        <v>0</v>
      </c>
      <c r="AP3047" s="207">
        <f t="shared" si="2784"/>
        <v>0</v>
      </c>
      <c r="AQ3047" s="205">
        <f t="shared" si="2784"/>
        <v>0</v>
      </c>
      <c r="AR3047" s="207">
        <f t="shared" si="2784"/>
        <v>0</v>
      </c>
      <c r="AS3047" s="205">
        <f t="shared" si="2784"/>
        <v>0</v>
      </c>
      <c r="AT3047" s="207">
        <f t="shared" si="2784"/>
        <v>0</v>
      </c>
      <c r="AU3047" s="205">
        <f t="shared" si="2784"/>
        <v>0</v>
      </c>
      <c r="AV3047" s="205">
        <f t="shared" si="2757"/>
        <v>0</v>
      </c>
      <c r="AW3047" s="211">
        <f t="shared" si="2758"/>
        <v>0</v>
      </c>
      <c r="AY3047" s="205">
        <f t="shared" si="2759"/>
        <v>0</v>
      </c>
      <c r="AZ3047" s="205">
        <f t="shared" si="2760"/>
        <v>0</v>
      </c>
      <c r="BA3047" s="205">
        <f t="shared" si="2761"/>
        <v>0</v>
      </c>
      <c r="BB3047" s="205">
        <f t="shared" si="2762"/>
        <v>0</v>
      </c>
      <c r="BC3047" s="205">
        <f t="shared" si="2763"/>
        <v>0</v>
      </c>
      <c r="BD3047" s="205">
        <f t="shared" si="2764"/>
        <v>0</v>
      </c>
    </row>
    <row r="3048" spans="2:56" x14ac:dyDescent="0.3">
      <c r="B3048" s="179" t="s">
        <v>210</v>
      </c>
      <c r="C3048" s="202">
        <f>SUM(C3049:C3050)</f>
        <v>0</v>
      </c>
      <c r="D3048" s="203">
        <f>SUM(D3049:D3050)</f>
        <v>0</v>
      </c>
      <c r="E3048" s="204">
        <f t="shared" si="2751"/>
        <v>0</v>
      </c>
      <c r="F3048" s="202">
        <f>SUM(F3049:F3050)</f>
        <v>0</v>
      </c>
      <c r="G3048" s="203">
        <f>SUM(G3049:G3050)</f>
        <v>0</v>
      </c>
      <c r="H3048" s="204">
        <f t="shared" si="2752"/>
        <v>0</v>
      </c>
      <c r="I3048" s="202">
        <f>SUM(I3049:I3050)</f>
        <v>0</v>
      </c>
      <c r="J3048" s="205">
        <f>SUM(J3049:J3050)</f>
        <v>0</v>
      </c>
      <c r="K3048" s="206">
        <f t="shared" si="2753"/>
        <v>0</v>
      </c>
      <c r="L3048" s="202">
        <f>SUM(L3049:L3050)</f>
        <v>0</v>
      </c>
      <c r="M3048" s="205">
        <f>SUM(M3049:M3050)</f>
        <v>0</v>
      </c>
      <c r="N3048" s="207">
        <f>SUM(N3049:N3050)</f>
        <v>0</v>
      </c>
      <c r="O3048" s="202">
        <f>SUM(O3049:O3050)</f>
        <v>0</v>
      </c>
      <c r="P3048" s="207">
        <f>SUM(P3049:P3050)</f>
        <v>0</v>
      </c>
      <c r="Q3048" s="208">
        <f t="shared" si="2754"/>
        <v>0</v>
      </c>
      <c r="R3048" s="209">
        <f>SUM(R3049:R3050)</f>
        <v>0</v>
      </c>
      <c r="S3048" s="209">
        <f>SUM(S3049:S3050)</f>
        <v>0</v>
      </c>
      <c r="T3048" s="210">
        <f t="shared" si="2765"/>
        <v>0</v>
      </c>
      <c r="U3048" s="91"/>
      <c r="V3048" s="202">
        <f>SUM(V3049:V3050)</f>
        <v>0</v>
      </c>
      <c r="W3048" s="207">
        <f>SUM(W3049:W3050)</f>
        <v>0</v>
      </c>
      <c r="X3048" s="208">
        <f t="shared" si="2755"/>
        <v>0</v>
      </c>
      <c r="Y3048" s="209">
        <f>SUM(Y3049:Y3050)</f>
        <v>0</v>
      </c>
      <c r="Z3048" s="209">
        <f>SUM(Z3049:Z3050)</f>
        <v>0</v>
      </c>
      <c r="AA3048" s="210">
        <f t="shared" si="2766"/>
        <v>0</v>
      </c>
      <c r="AB3048" s="91"/>
      <c r="AC3048" s="202">
        <f>SUM(AC3049:AC3050)</f>
        <v>0</v>
      </c>
      <c r="AD3048" s="207">
        <f>SUM(AD3049:AD3050)</f>
        <v>0</v>
      </c>
      <c r="AE3048" s="208">
        <f t="shared" si="2756"/>
        <v>0</v>
      </c>
      <c r="AF3048" s="209">
        <f>SUM(AF3049:AF3050)</f>
        <v>0</v>
      </c>
      <c r="AG3048" s="209">
        <f>SUM(AG3049:AG3050)</f>
        <v>0</v>
      </c>
      <c r="AH3048" s="210">
        <f t="shared" si="2767"/>
        <v>0</v>
      </c>
      <c r="AJ3048" s="203">
        <f t="shared" ref="AJ3048:AU3048" si="2785">SUM(AJ3049:AJ3050)</f>
        <v>0</v>
      </c>
      <c r="AK3048" s="205">
        <f t="shared" si="2785"/>
        <v>0</v>
      </c>
      <c r="AL3048" s="207">
        <f t="shared" si="2785"/>
        <v>0</v>
      </c>
      <c r="AM3048" s="205">
        <f t="shared" si="2785"/>
        <v>0</v>
      </c>
      <c r="AN3048" s="207">
        <f t="shared" si="2785"/>
        <v>0</v>
      </c>
      <c r="AO3048" s="205">
        <f t="shared" si="2785"/>
        <v>0</v>
      </c>
      <c r="AP3048" s="207">
        <f t="shared" si="2785"/>
        <v>0</v>
      </c>
      <c r="AQ3048" s="205">
        <f t="shared" si="2785"/>
        <v>0</v>
      </c>
      <c r="AR3048" s="207">
        <f t="shared" si="2785"/>
        <v>0</v>
      </c>
      <c r="AS3048" s="205">
        <f t="shared" si="2785"/>
        <v>0</v>
      </c>
      <c r="AT3048" s="207">
        <f t="shared" si="2785"/>
        <v>0</v>
      </c>
      <c r="AU3048" s="205">
        <f t="shared" si="2785"/>
        <v>0</v>
      </c>
      <c r="AV3048" s="205">
        <f t="shared" si="2757"/>
        <v>0</v>
      </c>
      <c r="AW3048" s="211">
        <f t="shared" si="2758"/>
        <v>0</v>
      </c>
      <c r="AY3048" s="205">
        <f t="shared" si="2759"/>
        <v>0</v>
      </c>
      <c r="AZ3048" s="205">
        <f t="shared" si="2760"/>
        <v>0</v>
      </c>
      <c r="BA3048" s="205">
        <f t="shared" si="2761"/>
        <v>0</v>
      </c>
      <c r="BB3048" s="205">
        <f t="shared" si="2762"/>
        <v>0</v>
      </c>
      <c r="BC3048" s="205">
        <f t="shared" si="2763"/>
        <v>0</v>
      </c>
      <c r="BD3048" s="205">
        <f t="shared" si="2764"/>
        <v>0</v>
      </c>
    </row>
    <row r="3049" spans="2:56" x14ac:dyDescent="0.3">
      <c r="B3049" s="201" t="s">
        <v>211</v>
      </c>
      <c r="C3049" s="255"/>
      <c r="D3049" s="256"/>
      <c r="E3049" s="182">
        <f t="shared" si="2751"/>
        <v>0</v>
      </c>
      <c r="F3049" s="255"/>
      <c r="G3049" s="256"/>
      <c r="H3049" s="182">
        <f t="shared" si="2752"/>
        <v>0</v>
      </c>
      <c r="I3049" s="255"/>
      <c r="J3049" s="257"/>
      <c r="K3049" s="184">
        <f t="shared" si="2753"/>
        <v>0</v>
      </c>
      <c r="L3049" s="255"/>
      <c r="M3049" s="257"/>
      <c r="N3049" s="258"/>
      <c r="O3049" s="255"/>
      <c r="P3049" s="258"/>
      <c r="Q3049" s="177">
        <f t="shared" si="2754"/>
        <v>0</v>
      </c>
      <c r="R3049" s="258"/>
      <c r="S3049" s="258"/>
      <c r="T3049" s="178">
        <f t="shared" si="2765"/>
        <v>0</v>
      </c>
      <c r="U3049" s="157"/>
      <c r="V3049" s="255"/>
      <c r="W3049" s="258"/>
      <c r="X3049" s="177">
        <f t="shared" si="2755"/>
        <v>0</v>
      </c>
      <c r="Y3049" s="258"/>
      <c r="Z3049" s="258"/>
      <c r="AA3049" s="178">
        <f t="shared" si="2766"/>
        <v>0</v>
      </c>
      <c r="AB3049" s="157"/>
      <c r="AC3049" s="255"/>
      <c r="AD3049" s="258"/>
      <c r="AE3049" s="177">
        <f t="shared" si="2756"/>
        <v>0</v>
      </c>
      <c r="AF3049" s="258"/>
      <c r="AG3049" s="258"/>
      <c r="AH3049" s="178">
        <f t="shared" si="2767"/>
        <v>0</v>
      </c>
      <c r="AJ3049" s="252"/>
      <c r="AK3049" s="253"/>
      <c r="AL3049" s="254"/>
      <c r="AM3049" s="253"/>
      <c r="AN3049" s="254"/>
      <c r="AO3049" s="253"/>
      <c r="AP3049" s="254"/>
      <c r="AQ3049" s="253"/>
      <c r="AR3049" s="254"/>
      <c r="AS3049" s="253"/>
      <c r="AT3049" s="254"/>
      <c r="AU3049" s="253"/>
      <c r="AV3049" s="163">
        <f t="shared" si="2757"/>
        <v>0</v>
      </c>
      <c r="AW3049" s="93">
        <f t="shared" si="2758"/>
        <v>0</v>
      </c>
      <c r="AY3049" s="163">
        <f t="shared" si="2759"/>
        <v>0</v>
      </c>
      <c r="AZ3049" s="163">
        <f t="shared" si="2760"/>
        <v>0</v>
      </c>
      <c r="BA3049" s="163">
        <f t="shared" si="2761"/>
        <v>0</v>
      </c>
      <c r="BB3049" s="163">
        <f t="shared" si="2762"/>
        <v>0</v>
      </c>
      <c r="BC3049" s="163">
        <f t="shared" si="2763"/>
        <v>0</v>
      </c>
      <c r="BD3049" s="163">
        <f t="shared" si="2764"/>
        <v>0</v>
      </c>
    </row>
    <row r="3050" spans="2:56" x14ac:dyDescent="0.3">
      <c r="B3050" s="201" t="s">
        <v>212</v>
      </c>
      <c r="C3050" s="255"/>
      <c r="D3050" s="256"/>
      <c r="E3050" s="182">
        <f t="shared" si="2751"/>
        <v>0</v>
      </c>
      <c r="F3050" s="255"/>
      <c r="G3050" s="256"/>
      <c r="H3050" s="182">
        <f t="shared" si="2752"/>
        <v>0</v>
      </c>
      <c r="I3050" s="255"/>
      <c r="J3050" s="257"/>
      <c r="K3050" s="184">
        <f t="shared" si="2753"/>
        <v>0</v>
      </c>
      <c r="L3050" s="255"/>
      <c r="M3050" s="257"/>
      <c r="N3050" s="258"/>
      <c r="O3050" s="255"/>
      <c r="P3050" s="258"/>
      <c r="Q3050" s="177">
        <f t="shared" si="2754"/>
        <v>0</v>
      </c>
      <c r="R3050" s="258"/>
      <c r="S3050" s="258"/>
      <c r="T3050" s="178">
        <f t="shared" si="2765"/>
        <v>0</v>
      </c>
      <c r="U3050" s="157"/>
      <c r="V3050" s="255"/>
      <c r="W3050" s="258"/>
      <c r="X3050" s="177">
        <f t="shared" si="2755"/>
        <v>0</v>
      </c>
      <c r="Y3050" s="258"/>
      <c r="Z3050" s="258"/>
      <c r="AA3050" s="178">
        <f t="shared" si="2766"/>
        <v>0</v>
      </c>
      <c r="AB3050" s="157"/>
      <c r="AC3050" s="255"/>
      <c r="AD3050" s="258"/>
      <c r="AE3050" s="177">
        <f t="shared" si="2756"/>
        <v>0</v>
      </c>
      <c r="AF3050" s="258"/>
      <c r="AG3050" s="258"/>
      <c r="AH3050" s="178">
        <f t="shared" si="2767"/>
        <v>0</v>
      </c>
      <c r="AJ3050" s="252"/>
      <c r="AK3050" s="253"/>
      <c r="AL3050" s="254"/>
      <c r="AM3050" s="253"/>
      <c r="AN3050" s="254"/>
      <c r="AO3050" s="253"/>
      <c r="AP3050" s="254"/>
      <c r="AQ3050" s="253"/>
      <c r="AR3050" s="254"/>
      <c r="AS3050" s="253"/>
      <c r="AT3050" s="254"/>
      <c r="AU3050" s="253"/>
      <c r="AV3050" s="163">
        <f t="shared" si="2757"/>
        <v>0</v>
      </c>
      <c r="AW3050" s="93">
        <f t="shared" si="2758"/>
        <v>0</v>
      </c>
      <c r="AY3050" s="163">
        <f t="shared" si="2759"/>
        <v>0</v>
      </c>
      <c r="AZ3050" s="163">
        <f t="shared" si="2760"/>
        <v>0</v>
      </c>
      <c r="BA3050" s="163">
        <f t="shared" si="2761"/>
        <v>0</v>
      </c>
      <c r="BB3050" s="163">
        <f t="shared" si="2762"/>
        <v>0</v>
      </c>
      <c r="BC3050" s="163">
        <f t="shared" si="2763"/>
        <v>0</v>
      </c>
      <c r="BD3050" s="163">
        <f t="shared" si="2764"/>
        <v>0</v>
      </c>
    </row>
    <row r="3051" spans="2:56" x14ac:dyDescent="0.3">
      <c r="B3051" s="179" t="s">
        <v>213</v>
      </c>
      <c r="C3051" s="202">
        <f>SUM(C3052)</f>
        <v>0</v>
      </c>
      <c r="D3051" s="203">
        <f>SUM(D3052)</f>
        <v>0</v>
      </c>
      <c r="E3051" s="204">
        <f t="shared" si="2751"/>
        <v>0</v>
      </c>
      <c r="F3051" s="202">
        <f>SUM(F3052)</f>
        <v>0</v>
      </c>
      <c r="G3051" s="203">
        <f>SUM(G3052)</f>
        <v>0</v>
      </c>
      <c r="H3051" s="204">
        <f t="shared" si="2752"/>
        <v>0</v>
      </c>
      <c r="I3051" s="202">
        <f>SUM(I3052)</f>
        <v>0</v>
      </c>
      <c r="J3051" s="205">
        <f>SUM(J3052)</f>
        <v>0</v>
      </c>
      <c r="K3051" s="206">
        <f t="shared" si="2753"/>
        <v>0</v>
      </c>
      <c r="L3051" s="202">
        <f>SUM(L3052)</f>
        <v>0</v>
      </c>
      <c r="M3051" s="205">
        <f>SUM(M3052)</f>
        <v>0</v>
      </c>
      <c r="N3051" s="207">
        <f>SUM(N3052)</f>
        <v>0</v>
      </c>
      <c r="O3051" s="202">
        <f>SUM(O3052)</f>
        <v>0</v>
      </c>
      <c r="P3051" s="207">
        <f>SUM(P3052)</f>
        <v>0</v>
      </c>
      <c r="Q3051" s="208">
        <f t="shared" si="2754"/>
        <v>0</v>
      </c>
      <c r="R3051" s="209">
        <f>SUM(R3052)</f>
        <v>0</v>
      </c>
      <c r="S3051" s="209">
        <f>SUM(S3052)</f>
        <v>0</v>
      </c>
      <c r="T3051" s="210">
        <f t="shared" si="2765"/>
        <v>0</v>
      </c>
      <c r="U3051" s="91"/>
      <c r="V3051" s="202">
        <f>SUM(V3052)</f>
        <v>0</v>
      </c>
      <c r="W3051" s="207">
        <f>SUM(W3052)</f>
        <v>0</v>
      </c>
      <c r="X3051" s="208">
        <f t="shared" si="2755"/>
        <v>0</v>
      </c>
      <c r="Y3051" s="209">
        <f>SUM(Y3052)</f>
        <v>0</v>
      </c>
      <c r="Z3051" s="209">
        <f>SUM(Z3052)</f>
        <v>0</v>
      </c>
      <c r="AA3051" s="210">
        <f t="shared" si="2766"/>
        <v>0</v>
      </c>
      <c r="AB3051" s="91"/>
      <c r="AC3051" s="202">
        <f>SUM(AC3052)</f>
        <v>0</v>
      </c>
      <c r="AD3051" s="207">
        <f>SUM(AD3052)</f>
        <v>0</v>
      </c>
      <c r="AE3051" s="208">
        <f t="shared" si="2756"/>
        <v>0</v>
      </c>
      <c r="AF3051" s="209">
        <f>SUM(AF3052)</f>
        <v>0</v>
      </c>
      <c r="AG3051" s="209">
        <f>SUM(AG3052)</f>
        <v>0</v>
      </c>
      <c r="AH3051" s="210">
        <f t="shared" si="2767"/>
        <v>0</v>
      </c>
      <c r="AJ3051" s="203">
        <f t="shared" ref="AJ3051:AU3051" si="2786">SUM(AJ3052)</f>
        <v>0</v>
      </c>
      <c r="AK3051" s="205">
        <f t="shared" si="2786"/>
        <v>0</v>
      </c>
      <c r="AL3051" s="207">
        <f t="shared" si="2786"/>
        <v>0</v>
      </c>
      <c r="AM3051" s="205">
        <f t="shared" si="2786"/>
        <v>0</v>
      </c>
      <c r="AN3051" s="207">
        <f t="shared" si="2786"/>
        <v>0</v>
      </c>
      <c r="AO3051" s="205">
        <f t="shared" si="2786"/>
        <v>0</v>
      </c>
      <c r="AP3051" s="207">
        <f t="shared" si="2786"/>
        <v>0</v>
      </c>
      <c r="AQ3051" s="205">
        <f t="shared" si="2786"/>
        <v>0</v>
      </c>
      <c r="AR3051" s="207">
        <f t="shared" si="2786"/>
        <v>0</v>
      </c>
      <c r="AS3051" s="205">
        <f t="shared" si="2786"/>
        <v>0</v>
      </c>
      <c r="AT3051" s="207">
        <f t="shared" si="2786"/>
        <v>0</v>
      </c>
      <c r="AU3051" s="205">
        <f t="shared" si="2786"/>
        <v>0</v>
      </c>
      <c r="AV3051" s="205">
        <f t="shared" si="2757"/>
        <v>0</v>
      </c>
      <c r="AW3051" s="211">
        <f t="shared" si="2758"/>
        <v>0</v>
      </c>
      <c r="AY3051" s="205">
        <f t="shared" si="2759"/>
        <v>0</v>
      </c>
      <c r="AZ3051" s="205">
        <f t="shared" si="2760"/>
        <v>0</v>
      </c>
      <c r="BA3051" s="205">
        <f t="shared" si="2761"/>
        <v>0</v>
      </c>
      <c r="BB3051" s="205">
        <f t="shared" si="2762"/>
        <v>0</v>
      </c>
      <c r="BC3051" s="205">
        <f t="shared" si="2763"/>
        <v>0</v>
      </c>
      <c r="BD3051" s="205">
        <f t="shared" si="2764"/>
        <v>0</v>
      </c>
    </row>
    <row r="3052" spans="2:56" x14ac:dyDescent="0.3">
      <c r="B3052" s="201" t="s">
        <v>105</v>
      </c>
      <c r="C3052" s="255"/>
      <c r="D3052" s="256"/>
      <c r="E3052" s="182">
        <f t="shared" si="2751"/>
        <v>0</v>
      </c>
      <c r="F3052" s="255"/>
      <c r="G3052" s="256"/>
      <c r="H3052" s="182">
        <f t="shared" si="2752"/>
        <v>0</v>
      </c>
      <c r="I3052" s="255"/>
      <c r="J3052" s="257"/>
      <c r="K3052" s="184">
        <f t="shared" si="2753"/>
        <v>0</v>
      </c>
      <c r="L3052" s="255"/>
      <c r="M3052" s="257"/>
      <c r="N3052" s="258"/>
      <c r="O3052" s="255"/>
      <c r="P3052" s="258"/>
      <c r="Q3052" s="177">
        <f t="shared" si="2754"/>
        <v>0</v>
      </c>
      <c r="R3052" s="258"/>
      <c r="S3052" s="258"/>
      <c r="T3052" s="178">
        <f t="shared" si="2765"/>
        <v>0</v>
      </c>
      <c r="U3052" s="157"/>
      <c r="V3052" s="255"/>
      <c r="W3052" s="258"/>
      <c r="X3052" s="177">
        <f t="shared" si="2755"/>
        <v>0</v>
      </c>
      <c r="Y3052" s="258"/>
      <c r="Z3052" s="258"/>
      <c r="AA3052" s="178">
        <f t="shared" si="2766"/>
        <v>0</v>
      </c>
      <c r="AB3052" s="157"/>
      <c r="AC3052" s="255"/>
      <c r="AD3052" s="258"/>
      <c r="AE3052" s="177">
        <f t="shared" si="2756"/>
        <v>0</v>
      </c>
      <c r="AF3052" s="258"/>
      <c r="AG3052" s="258"/>
      <c r="AH3052" s="178">
        <f t="shared" si="2767"/>
        <v>0</v>
      </c>
      <c r="AJ3052" s="252"/>
      <c r="AK3052" s="253"/>
      <c r="AL3052" s="254"/>
      <c r="AM3052" s="253"/>
      <c r="AN3052" s="254"/>
      <c r="AO3052" s="253"/>
      <c r="AP3052" s="254"/>
      <c r="AQ3052" s="253"/>
      <c r="AR3052" s="254"/>
      <c r="AS3052" s="253"/>
      <c r="AT3052" s="254"/>
      <c r="AU3052" s="253"/>
      <c r="AV3052" s="163">
        <f t="shared" si="2757"/>
        <v>0</v>
      </c>
      <c r="AW3052" s="93">
        <f t="shared" si="2758"/>
        <v>0</v>
      </c>
      <c r="AY3052" s="163">
        <f t="shared" si="2759"/>
        <v>0</v>
      </c>
      <c r="AZ3052" s="163">
        <f t="shared" si="2760"/>
        <v>0</v>
      </c>
      <c r="BA3052" s="163">
        <f t="shared" si="2761"/>
        <v>0</v>
      </c>
      <c r="BB3052" s="163">
        <f t="shared" si="2762"/>
        <v>0</v>
      </c>
      <c r="BC3052" s="163">
        <f t="shared" si="2763"/>
        <v>0</v>
      </c>
      <c r="BD3052" s="163">
        <f t="shared" si="2764"/>
        <v>0</v>
      </c>
    </row>
    <row r="3053" spans="2:56" x14ac:dyDescent="0.3">
      <c r="B3053" s="176" t="s">
        <v>214</v>
      </c>
      <c r="C3053" s="202">
        <f>SUM(C3054,C3058)</f>
        <v>0</v>
      </c>
      <c r="D3053" s="203">
        <f>SUM(D3054,D3058)</f>
        <v>0</v>
      </c>
      <c r="E3053" s="204">
        <f t="shared" si="2751"/>
        <v>0</v>
      </c>
      <c r="F3053" s="202">
        <f>SUM(F3054,F3058)</f>
        <v>0</v>
      </c>
      <c r="G3053" s="203">
        <f>SUM(G3054,G3058)</f>
        <v>0</v>
      </c>
      <c r="H3053" s="204">
        <f t="shared" si="2752"/>
        <v>0</v>
      </c>
      <c r="I3053" s="202">
        <f>SUM(I3054,I3058)</f>
        <v>0</v>
      </c>
      <c r="J3053" s="205">
        <f>SUM(J3054,J3058)</f>
        <v>0</v>
      </c>
      <c r="K3053" s="206">
        <f t="shared" si="2753"/>
        <v>0</v>
      </c>
      <c r="L3053" s="202">
        <f>SUM(L3054,L3058)</f>
        <v>0</v>
      </c>
      <c r="M3053" s="205">
        <f>SUM(M3054,M3058)</f>
        <v>0</v>
      </c>
      <c r="N3053" s="207">
        <f>SUM(N3054,N3058)</f>
        <v>0</v>
      </c>
      <c r="O3053" s="202">
        <f>SUM(O3054,O3058)</f>
        <v>0</v>
      </c>
      <c r="P3053" s="207">
        <f>SUM(P3054,P3058)</f>
        <v>0</v>
      </c>
      <c r="Q3053" s="208">
        <f t="shared" si="2754"/>
        <v>0</v>
      </c>
      <c r="R3053" s="209">
        <f>SUM(R3054,R3058)</f>
        <v>0</v>
      </c>
      <c r="S3053" s="209">
        <f>SUM(S3054,S3058)</f>
        <v>0</v>
      </c>
      <c r="T3053" s="210">
        <f t="shared" si="2765"/>
        <v>0</v>
      </c>
      <c r="U3053" s="91"/>
      <c r="V3053" s="202">
        <f>SUM(V3054,V3058)</f>
        <v>0</v>
      </c>
      <c r="W3053" s="207">
        <f>SUM(W3054,W3058)</f>
        <v>0</v>
      </c>
      <c r="X3053" s="208">
        <f t="shared" si="2755"/>
        <v>0</v>
      </c>
      <c r="Y3053" s="209">
        <f>SUM(Y3054,Y3058)</f>
        <v>0</v>
      </c>
      <c r="Z3053" s="209">
        <f>SUM(Z3054,Z3058)</f>
        <v>0</v>
      </c>
      <c r="AA3053" s="210">
        <f t="shared" si="2766"/>
        <v>0</v>
      </c>
      <c r="AB3053" s="91"/>
      <c r="AC3053" s="202">
        <f>SUM(AC3054,AC3058)</f>
        <v>0</v>
      </c>
      <c r="AD3053" s="207">
        <f>SUM(AD3054,AD3058)</f>
        <v>0</v>
      </c>
      <c r="AE3053" s="208">
        <f t="shared" si="2756"/>
        <v>0</v>
      </c>
      <c r="AF3053" s="209">
        <f>SUM(AF3054,AF3058)</f>
        <v>0</v>
      </c>
      <c r="AG3053" s="209">
        <f>SUM(AG3054,AG3058)</f>
        <v>0</v>
      </c>
      <c r="AH3053" s="210">
        <f t="shared" si="2767"/>
        <v>0</v>
      </c>
      <c r="AJ3053" s="203">
        <f t="shared" ref="AJ3053:AU3053" si="2787">SUM(AJ3054,AJ3058)</f>
        <v>0</v>
      </c>
      <c r="AK3053" s="205">
        <f t="shared" si="2787"/>
        <v>0</v>
      </c>
      <c r="AL3053" s="207">
        <f t="shared" si="2787"/>
        <v>0</v>
      </c>
      <c r="AM3053" s="205">
        <f t="shared" si="2787"/>
        <v>0</v>
      </c>
      <c r="AN3053" s="207">
        <f t="shared" si="2787"/>
        <v>0</v>
      </c>
      <c r="AO3053" s="205">
        <f t="shared" si="2787"/>
        <v>0</v>
      </c>
      <c r="AP3053" s="207">
        <f t="shared" si="2787"/>
        <v>0</v>
      </c>
      <c r="AQ3053" s="205">
        <f t="shared" si="2787"/>
        <v>0</v>
      </c>
      <c r="AR3053" s="207">
        <f t="shared" si="2787"/>
        <v>0</v>
      </c>
      <c r="AS3053" s="205">
        <f t="shared" si="2787"/>
        <v>0</v>
      </c>
      <c r="AT3053" s="207">
        <f t="shared" si="2787"/>
        <v>0</v>
      </c>
      <c r="AU3053" s="205">
        <f t="shared" si="2787"/>
        <v>0</v>
      </c>
      <c r="AV3053" s="205">
        <f t="shared" si="2757"/>
        <v>0</v>
      </c>
      <c r="AW3053" s="211">
        <f t="shared" si="2758"/>
        <v>0</v>
      </c>
      <c r="AY3053" s="205">
        <f t="shared" si="2759"/>
        <v>0</v>
      </c>
      <c r="AZ3053" s="205">
        <f t="shared" si="2760"/>
        <v>0</v>
      </c>
      <c r="BA3053" s="205">
        <f t="shared" si="2761"/>
        <v>0</v>
      </c>
      <c r="BB3053" s="205">
        <f t="shared" si="2762"/>
        <v>0</v>
      </c>
      <c r="BC3053" s="205">
        <f t="shared" si="2763"/>
        <v>0</v>
      </c>
      <c r="BD3053" s="205">
        <f t="shared" si="2764"/>
        <v>0</v>
      </c>
    </row>
    <row r="3054" spans="2:56" x14ac:dyDescent="0.3">
      <c r="B3054" s="179" t="s">
        <v>215</v>
      </c>
      <c r="C3054" s="202">
        <f>SUM(C3055:C3057)</f>
        <v>0</v>
      </c>
      <c r="D3054" s="203">
        <f>SUM(D3055:D3057)</f>
        <v>0</v>
      </c>
      <c r="E3054" s="204">
        <f t="shared" si="2751"/>
        <v>0</v>
      </c>
      <c r="F3054" s="202">
        <f>SUM(F3055:F3057)</f>
        <v>0</v>
      </c>
      <c r="G3054" s="203">
        <f>SUM(G3055:G3057)</f>
        <v>0</v>
      </c>
      <c r="H3054" s="204">
        <f t="shared" si="2752"/>
        <v>0</v>
      </c>
      <c r="I3054" s="202">
        <f>SUM(I3055:I3057)</f>
        <v>0</v>
      </c>
      <c r="J3054" s="205">
        <f>SUM(J3055:J3057)</f>
        <v>0</v>
      </c>
      <c r="K3054" s="206">
        <f t="shared" si="2753"/>
        <v>0</v>
      </c>
      <c r="L3054" s="202">
        <f>SUM(L3055:L3057)</f>
        <v>0</v>
      </c>
      <c r="M3054" s="205">
        <f>SUM(M3055:M3057)</f>
        <v>0</v>
      </c>
      <c r="N3054" s="207">
        <f>SUM(N3055:N3057)</f>
        <v>0</v>
      </c>
      <c r="O3054" s="202">
        <f>SUM(O3055:O3057)</f>
        <v>0</v>
      </c>
      <c r="P3054" s="207">
        <f>SUM(P3055:P3057)</f>
        <v>0</v>
      </c>
      <c r="Q3054" s="208">
        <f t="shared" si="2754"/>
        <v>0</v>
      </c>
      <c r="R3054" s="209">
        <f>SUM(R3055:R3057)</f>
        <v>0</v>
      </c>
      <c r="S3054" s="209">
        <f>SUM(S3055:S3057)</f>
        <v>0</v>
      </c>
      <c r="T3054" s="210">
        <f t="shared" si="2765"/>
        <v>0</v>
      </c>
      <c r="U3054" s="91"/>
      <c r="V3054" s="202">
        <f>SUM(V3055:V3057)</f>
        <v>0</v>
      </c>
      <c r="W3054" s="207">
        <f>SUM(W3055:W3057)</f>
        <v>0</v>
      </c>
      <c r="X3054" s="208">
        <f t="shared" si="2755"/>
        <v>0</v>
      </c>
      <c r="Y3054" s="209">
        <f>SUM(Y3055:Y3057)</f>
        <v>0</v>
      </c>
      <c r="Z3054" s="209">
        <f>SUM(Z3055:Z3057)</f>
        <v>0</v>
      </c>
      <c r="AA3054" s="210">
        <f t="shared" si="2766"/>
        <v>0</v>
      </c>
      <c r="AB3054" s="91"/>
      <c r="AC3054" s="202">
        <f>SUM(AC3055:AC3057)</f>
        <v>0</v>
      </c>
      <c r="AD3054" s="207">
        <f>SUM(AD3055:AD3057)</f>
        <v>0</v>
      </c>
      <c r="AE3054" s="208">
        <f t="shared" si="2756"/>
        <v>0</v>
      </c>
      <c r="AF3054" s="209">
        <f>SUM(AF3055:AF3057)</f>
        <v>0</v>
      </c>
      <c r="AG3054" s="209">
        <f>SUM(AG3055:AG3057)</f>
        <v>0</v>
      </c>
      <c r="AH3054" s="210">
        <f t="shared" si="2767"/>
        <v>0</v>
      </c>
      <c r="AJ3054" s="203">
        <f t="shared" ref="AJ3054:AU3054" si="2788">SUM(AJ3055:AJ3057)</f>
        <v>0</v>
      </c>
      <c r="AK3054" s="205">
        <f t="shared" si="2788"/>
        <v>0</v>
      </c>
      <c r="AL3054" s="207">
        <f t="shared" si="2788"/>
        <v>0</v>
      </c>
      <c r="AM3054" s="205">
        <f t="shared" si="2788"/>
        <v>0</v>
      </c>
      <c r="AN3054" s="207">
        <f t="shared" si="2788"/>
        <v>0</v>
      </c>
      <c r="AO3054" s="205">
        <f t="shared" si="2788"/>
        <v>0</v>
      </c>
      <c r="AP3054" s="207">
        <f t="shared" si="2788"/>
        <v>0</v>
      </c>
      <c r="AQ3054" s="205">
        <f t="shared" si="2788"/>
        <v>0</v>
      </c>
      <c r="AR3054" s="207">
        <f t="shared" si="2788"/>
        <v>0</v>
      </c>
      <c r="AS3054" s="205">
        <f t="shared" si="2788"/>
        <v>0</v>
      </c>
      <c r="AT3054" s="207">
        <f t="shared" si="2788"/>
        <v>0</v>
      </c>
      <c r="AU3054" s="205">
        <f t="shared" si="2788"/>
        <v>0</v>
      </c>
      <c r="AV3054" s="205">
        <f t="shared" si="2757"/>
        <v>0</v>
      </c>
      <c r="AW3054" s="211">
        <f t="shared" si="2758"/>
        <v>0</v>
      </c>
      <c r="AY3054" s="205">
        <f t="shared" si="2759"/>
        <v>0</v>
      </c>
      <c r="AZ3054" s="205">
        <f t="shared" si="2760"/>
        <v>0</v>
      </c>
      <c r="BA3054" s="205">
        <f t="shared" si="2761"/>
        <v>0</v>
      </c>
      <c r="BB3054" s="205">
        <f t="shared" si="2762"/>
        <v>0</v>
      </c>
      <c r="BC3054" s="205">
        <f t="shared" si="2763"/>
        <v>0</v>
      </c>
      <c r="BD3054" s="205">
        <f t="shared" si="2764"/>
        <v>0</v>
      </c>
    </row>
    <row r="3055" spans="2:56" x14ac:dyDescent="0.3">
      <c r="B3055" s="201" t="s">
        <v>216</v>
      </c>
      <c r="C3055" s="255"/>
      <c r="D3055" s="256"/>
      <c r="E3055" s="182">
        <f t="shared" si="2751"/>
        <v>0</v>
      </c>
      <c r="F3055" s="255"/>
      <c r="G3055" s="256"/>
      <c r="H3055" s="182">
        <f t="shared" si="2752"/>
        <v>0</v>
      </c>
      <c r="I3055" s="255"/>
      <c r="J3055" s="257"/>
      <c r="K3055" s="184">
        <f t="shared" si="2753"/>
        <v>0</v>
      </c>
      <c r="L3055" s="255"/>
      <c r="M3055" s="257"/>
      <c r="N3055" s="258"/>
      <c r="O3055" s="255"/>
      <c r="P3055" s="258"/>
      <c r="Q3055" s="177">
        <f t="shared" si="2754"/>
        <v>0</v>
      </c>
      <c r="R3055" s="258"/>
      <c r="S3055" s="258"/>
      <c r="T3055" s="178">
        <f t="shared" si="2765"/>
        <v>0</v>
      </c>
      <c r="U3055" s="157"/>
      <c r="V3055" s="255"/>
      <c r="W3055" s="258"/>
      <c r="X3055" s="177">
        <f t="shared" si="2755"/>
        <v>0</v>
      </c>
      <c r="Y3055" s="258"/>
      <c r="Z3055" s="258"/>
      <c r="AA3055" s="178">
        <f t="shared" si="2766"/>
        <v>0</v>
      </c>
      <c r="AB3055" s="157"/>
      <c r="AC3055" s="255"/>
      <c r="AD3055" s="258"/>
      <c r="AE3055" s="177">
        <f t="shared" si="2756"/>
        <v>0</v>
      </c>
      <c r="AF3055" s="258"/>
      <c r="AG3055" s="258"/>
      <c r="AH3055" s="178">
        <f t="shared" si="2767"/>
        <v>0</v>
      </c>
      <c r="AJ3055" s="252"/>
      <c r="AK3055" s="253"/>
      <c r="AL3055" s="254"/>
      <c r="AM3055" s="253"/>
      <c r="AN3055" s="254"/>
      <c r="AO3055" s="253"/>
      <c r="AP3055" s="254"/>
      <c r="AQ3055" s="253"/>
      <c r="AR3055" s="254"/>
      <c r="AS3055" s="253"/>
      <c r="AT3055" s="254"/>
      <c r="AU3055" s="253"/>
      <c r="AV3055" s="163">
        <f t="shared" si="2757"/>
        <v>0</v>
      </c>
      <c r="AW3055" s="93">
        <f t="shared" si="2758"/>
        <v>0</v>
      </c>
      <c r="AY3055" s="163">
        <f t="shared" si="2759"/>
        <v>0</v>
      </c>
      <c r="AZ3055" s="163">
        <f t="shared" si="2760"/>
        <v>0</v>
      </c>
      <c r="BA3055" s="163">
        <f t="shared" si="2761"/>
        <v>0</v>
      </c>
      <c r="BB3055" s="163">
        <f t="shared" si="2762"/>
        <v>0</v>
      </c>
      <c r="BC3055" s="163">
        <f t="shared" si="2763"/>
        <v>0</v>
      </c>
      <c r="BD3055" s="163">
        <f t="shared" si="2764"/>
        <v>0</v>
      </c>
    </row>
    <row r="3056" spans="2:56" x14ac:dyDescent="0.3">
      <c r="B3056" s="201" t="s">
        <v>217</v>
      </c>
      <c r="C3056" s="255"/>
      <c r="D3056" s="256"/>
      <c r="E3056" s="182">
        <f t="shared" si="2751"/>
        <v>0</v>
      </c>
      <c r="F3056" s="255"/>
      <c r="G3056" s="256"/>
      <c r="H3056" s="182">
        <f t="shared" si="2752"/>
        <v>0</v>
      </c>
      <c r="I3056" s="255"/>
      <c r="J3056" s="257"/>
      <c r="K3056" s="184">
        <f t="shared" si="2753"/>
        <v>0</v>
      </c>
      <c r="L3056" s="255"/>
      <c r="M3056" s="257"/>
      <c r="N3056" s="258"/>
      <c r="O3056" s="255"/>
      <c r="P3056" s="258"/>
      <c r="Q3056" s="177">
        <f t="shared" si="2754"/>
        <v>0</v>
      </c>
      <c r="R3056" s="258"/>
      <c r="S3056" s="258"/>
      <c r="T3056" s="178">
        <f t="shared" si="2765"/>
        <v>0</v>
      </c>
      <c r="U3056" s="157"/>
      <c r="V3056" s="255"/>
      <c r="W3056" s="258"/>
      <c r="X3056" s="177">
        <f t="shared" si="2755"/>
        <v>0</v>
      </c>
      <c r="Y3056" s="258"/>
      <c r="Z3056" s="258"/>
      <c r="AA3056" s="178">
        <f t="shared" si="2766"/>
        <v>0</v>
      </c>
      <c r="AB3056" s="157"/>
      <c r="AC3056" s="255"/>
      <c r="AD3056" s="258"/>
      <c r="AE3056" s="177">
        <f t="shared" si="2756"/>
        <v>0</v>
      </c>
      <c r="AF3056" s="258"/>
      <c r="AG3056" s="258"/>
      <c r="AH3056" s="178">
        <f t="shared" si="2767"/>
        <v>0</v>
      </c>
      <c r="AJ3056" s="252"/>
      <c r="AK3056" s="253"/>
      <c r="AL3056" s="254"/>
      <c r="AM3056" s="253"/>
      <c r="AN3056" s="254"/>
      <c r="AO3056" s="253"/>
      <c r="AP3056" s="254"/>
      <c r="AQ3056" s="253"/>
      <c r="AR3056" s="254"/>
      <c r="AS3056" s="253"/>
      <c r="AT3056" s="254"/>
      <c r="AU3056" s="253"/>
      <c r="AV3056" s="163">
        <f t="shared" si="2757"/>
        <v>0</v>
      </c>
      <c r="AW3056" s="93">
        <f t="shared" si="2758"/>
        <v>0</v>
      </c>
      <c r="AY3056" s="163">
        <f t="shared" si="2759"/>
        <v>0</v>
      </c>
      <c r="AZ3056" s="163">
        <f t="shared" si="2760"/>
        <v>0</v>
      </c>
      <c r="BA3056" s="163">
        <f t="shared" si="2761"/>
        <v>0</v>
      </c>
      <c r="BB3056" s="163">
        <f t="shared" si="2762"/>
        <v>0</v>
      </c>
      <c r="BC3056" s="163">
        <f t="shared" si="2763"/>
        <v>0</v>
      </c>
      <c r="BD3056" s="163">
        <f t="shared" si="2764"/>
        <v>0</v>
      </c>
    </row>
    <row r="3057" spans="2:56" x14ac:dyDescent="0.3">
      <c r="B3057" s="201" t="s">
        <v>218</v>
      </c>
      <c r="C3057" s="255"/>
      <c r="D3057" s="256"/>
      <c r="E3057" s="182">
        <f t="shared" si="2751"/>
        <v>0</v>
      </c>
      <c r="F3057" s="255"/>
      <c r="G3057" s="256"/>
      <c r="H3057" s="182">
        <f t="shared" si="2752"/>
        <v>0</v>
      </c>
      <c r="I3057" s="255"/>
      <c r="J3057" s="257"/>
      <c r="K3057" s="184">
        <f t="shared" si="2753"/>
        <v>0</v>
      </c>
      <c r="L3057" s="255"/>
      <c r="M3057" s="257"/>
      <c r="N3057" s="258"/>
      <c r="O3057" s="255"/>
      <c r="P3057" s="258"/>
      <c r="Q3057" s="177">
        <f t="shared" si="2754"/>
        <v>0</v>
      </c>
      <c r="R3057" s="258"/>
      <c r="S3057" s="258"/>
      <c r="T3057" s="178">
        <f t="shared" si="2765"/>
        <v>0</v>
      </c>
      <c r="U3057" s="157"/>
      <c r="V3057" s="255"/>
      <c r="W3057" s="258"/>
      <c r="X3057" s="177">
        <f t="shared" si="2755"/>
        <v>0</v>
      </c>
      <c r="Y3057" s="258"/>
      <c r="Z3057" s="258"/>
      <c r="AA3057" s="178">
        <f t="shared" si="2766"/>
        <v>0</v>
      </c>
      <c r="AB3057" s="157"/>
      <c r="AC3057" s="255"/>
      <c r="AD3057" s="258"/>
      <c r="AE3057" s="177">
        <f t="shared" si="2756"/>
        <v>0</v>
      </c>
      <c r="AF3057" s="258"/>
      <c r="AG3057" s="258"/>
      <c r="AH3057" s="178">
        <f t="shared" si="2767"/>
        <v>0</v>
      </c>
      <c r="AJ3057" s="252"/>
      <c r="AK3057" s="253"/>
      <c r="AL3057" s="254"/>
      <c r="AM3057" s="253"/>
      <c r="AN3057" s="254"/>
      <c r="AO3057" s="253"/>
      <c r="AP3057" s="254"/>
      <c r="AQ3057" s="253"/>
      <c r="AR3057" s="254"/>
      <c r="AS3057" s="253"/>
      <c r="AT3057" s="254"/>
      <c r="AU3057" s="253"/>
      <c r="AV3057" s="163">
        <f t="shared" si="2757"/>
        <v>0</v>
      </c>
      <c r="AW3057" s="93">
        <f t="shared" si="2758"/>
        <v>0</v>
      </c>
      <c r="AY3057" s="163">
        <f t="shared" si="2759"/>
        <v>0</v>
      </c>
      <c r="AZ3057" s="163">
        <f t="shared" si="2760"/>
        <v>0</v>
      </c>
      <c r="BA3057" s="163">
        <f t="shared" si="2761"/>
        <v>0</v>
      </c>
      <c r="BB3057" s="163">
        <f t="shared" si="2762"/>
        <v>0</v>
      </c>
      <c r="BC3057" s="163">
        <f t="shared" si="2763"/>
        <v>0</v>
      </c>
      <c r="BD3057" s="163">
        <f t="shared" si="2764"/>
        <v>0</v>
      </c>
    </row>
    <row r="3058" spans="2:56" x14ac:dyDescent="0.3">
      <c r="B3058" s="179" t="s">
        <v>219</v>
      </c>
      <c r="C3058" s="202">
        <f>SUM(C3059:C3065)</f>
        <v>0</v>
      </c>
      <c r="D3058" s="203">
        <f>SUM(D3059:D3065)</f>
        <v>0</v>
      </c>
      <c r="E3058" s="204">
        <f t="shared" si="2751"/>
        <v>0</v>
      </c>
      <c r="F3058" s="202">
        <f>SUM(F3059:F3065)</f>
        <v>0</v>
      </c>
      <c r="G3058" s="203">
        <f>SUM(G3059:G3065)</f>
        <v>0</v>
      </c>
      <c r="H3058" s="204">
        <f t="shared" si="2752"/>
        <v>0</v>
      </c>
      <c r="I3058" s="202">
        <f>SUM(I3059:I3065)</f>
        <v>0</v>
      </c>
      <c r="J3058" s="205">
        <f>SUM(J3059:J3065)</f>
        <v>0</v>
      </c>
      <c r="K3058" s="206">
        <f t="shared" si="2753"/>
        <v>0</v>
      </c>
      <c r="L3058" s="202">
        <f>SUM(L3059:L3065)</f>
        <v>0</v>
      </c>
      <c r="M3058" s="205">
        <f>SUM(M3059:M3065)</f>
        <v>0</v>
      </c>
      <c r="N3058" s="207">
        <f>SUM(N3059:N3065)</f>
        <v>0</v>
      </c>
      <c r="O3058" s="202">
        <f>SUM(O3059:O3065)</f>
        <v>0</v>
      </c>
      <c r="P3058" s="207">
        <f>SUM(P3059:P3065)</f>
        <v>0</v>
      </c>
      <c r="Q3058" s="208">
        <f t="shared" si="2754"/>
        <v>0</v>
      </c>
      <c r="R3058" s="209">
        <f>SUM(R3059:R3065)</f>
        <v>0</v>
      </c>
      <c r="S3058" s="209">
        <f>SUM(S3059:S3065)</f>
        <v>0</v>
      </c>
      <c r="T3058" s="210">
        <f t="shared" si="2765"/>
        <v>0</v>
      </c>
      <c r="U3058" s="91"/>
      <c r="V3058" s="202">
        <f>SUM(V3059:V3065)</f>
        <v>0</v>
      </c>
      <c r="W3058" s="207">
        <f>SUM(W3059:W3065)</f>
        <v>0</v>
      </c>
      <c r="X3058" s="208">
        <f t="shared" si="2755"/>
        <v>0</v>
      </c>
      <c r="Y3058" s="209">
        <f>SUM(Y3059:Y3065)</f>
        <v>0</v>
      </c>
      <c r="Z3058" s="209">
        <f>SUM(Z3059:Z3065)</f>
        <v>0</v>
      </c>
      <c r="AA3058" s="210">
        <f t="shared" si="2766"/>
        <v>0</v>
      </c>
      <c r="AB3058" s="91"/>
      <c r="AC3058" s="202">
        <f>SUM(AC3059:AC3065)</f>
        <v>0</v>
      </c>
      <c r="AD3058" s="207">
        <f>SUM(AD3059:AD3065)</f>
        <v>0</v>
      </c>
      <c r="AE3058" s="208">
        <f t="shared" si="2756"/>
        <v>0</v>
      </c>
      <c r="AF3058" s="209">
        <f>SUM(AF3059:AF3065)</f>
        <v>0</v>
      </c>
      <c r="AG3058" s="209">
        <f>SUM(AG3059:AG3065)</f>
        <v>0</v>
      </c>
      <c r="AH3058" s="210">
        <f t="shared" si="2767"/>
        <v>0</v>
      </c>
      <c r="AJ3058" s="203">
        <f t="shared" ref="AJ3058:AU3058" si="2789">SUM(AJ3059:AJ3065)</f>
        <v>0</v>
      </c>
      <c r="AK3058" s="205">
        <f t="shared" si="2789"/>
        <v>0</v>
      </c>
      <c r="AL3058" s="207">
        <f t="shared" si="2789"/>
        <v>0</v>
      </c>
      <c r="AM3058" s="205">
        <f t="shared" si="2789"/>
        <v>0</v>
      </c>
      <c r="AN3058" s="207">
        <f t="shared" si="2789"/>
        <v>0</v>
      </c>
      <c r="AO3058" s="205">
        <f t="shared" si="2789"/>
        <v>0</v>
      </c>
      <c r="AP3058" s="207">
        <f t="shared" si="2789"/>
        <v>0</v>
      </c>
      <c r="AQ3058" s="205">
        <f t="shared" si="2789"/>
        <v>0</v>
      </c>
      <c r="AR3058" s="207">
        <f t="shared" si="2789"/>
        <v>0</v>
      </c>
      <c r="AS3058" s="205">
        <f t="shared" si="2789"/>
        <v>0</v>
      </c>
      <c r="AT3058" s="207">
        <f t="shared" si="2789"/>
        <v>0</v>
      </c>
      <c r="AU3058" s="205">
        <f t="shared" si="2789"/>
        <v>0</v>
      </c>
      <c r="AV3058" s="205">
        <f t="shared" si="2757"/>
        <v>0</v>
      </c>
      <c r="AW3058" s="211">
        <f t="shared" si="2758"/>
        <v>0</v>
      </c>
      <c r="AY3058" s="205">
        <f t="shared" si="2759"/>
        <v>0</v>
      </c>
      <c r="AZ3058" s="205">
        <f t="shared" si="2760"/>
        <v>0</v>
      </c>
      <c r="BA3058" s="205">
        <f t="shared" si="2761"/>
        <v>0</v>
      </c>
      <c r="BB3058" s="205">
        <f t="shared" si="2762"/>
        <v>0</v>
      </c>
      <c r="BC3058" s="205">
        <f t="shared" si="2763"/>
        <v>0</v>
      </c>
      <c r="BD3058" s="205">
        <f t="shared" si="2764"/>
        <v>0</v>
      </c>
    </row>
    <row r="3059" spans="2:56" x14ac:dyDescent="0.3">
      <c r="B3059" s="201" t="s">
        <v>220</v>
      </c>
      <c r="C3059" s="255"/>
      <c r="D3059" s="256"/>
      <c r="E3059" s="182">
        <f t="shared" si="2751"/>
        <v>0</v>
      </c>
      <c r="F3059" s="255"/>
      <c r="G3059" s="256"/>
      <c r="H3059" s="182">
        <f t="shared" si="2752"/>
        <v>0</v>
      </c>
      <c r="I3059" s="255"/>
      <c r="J3059" s="257"/>
      <c r="K3059" s="184">
        <f t="shared" si="2753"/>
        <v>0</v>
      </c>
      <c r="L3059" s="255"/>
      <c r="M3059" s="257"/>
      <c r="N3059" s="258"/>
      <c r="O3059" s="255"/>
      <c r="P3059" s="258"/>
      <c r="Q3059" s="177">
        <f t="shared" si="2754"/>
        <v>0</v>
      </c>
      <c r="R3059" s="258"/>
      <c r="S3059" s="258"/>
      <c r="T3059" s="178">
        <f t="shared" si="2765"/>
        <v>0</v>
      </c>
      <c r="U3059" s="157"/>
      <c r="V3059" s="255"/>
      <c r="W3059" s="258"/>
      <c r="X3059" s="177">
        <f t="shared" si="2755"/>
        <v>0</v>
      </c>
      <c r="Y3059" s="258"/>
      <c r="Z3059" s="258"/>
      <c r="AA3059" s="178">
        <f t="shared" si="2766"/>
        <v>0</v>
      </c>
      <c r="AB3059" s="157"/>
      <c r="AC3059" s="255"/>
      <c r="AD3059" s="258"/>
      <c r="AE3059" s="177">
        <f t="shared" si="2756"/>
        <v>0</v>
      </c>
      <c r="AF3059" s="258"/>
      <c r="AG3059" s="258"/>
      <c r="AH3059" s="178">
        <f t="shared" si="2767"/>
        <v>0</v>
      </c>
      <c r="AJ3059" s="252"/>
      <c r="AK3059" s="253"/>
      <c r="AL3059" s="254"/>
      <c r="AM3059" s="253"/>
      <c r="AN3059" s="254"/>
      <c r="AO3059" s="253"/>
      <c r="AP3059" s="254"/>
      <c r="AQ3059" s="253"/>
      <c r="AR3059" s="254"/>
      <c r="AS3059" s="253"/>
      <c r="AT3059" s="254"/>
      <c r="AU3059" s="253"/>
      <c r="AV3059" s="163">
        <f t="shared" si="2757"/>
        <v>0</v>
      </c>
      <c r="AW3059" s="93">
        <f t="shared" si="2758"/>
        <v>0</v>
      </c>
      <c r="AY3059" s="163">
        <f t="shared" si="2759"/>
        <v>0</v>
      </c>
      <c r="AZ3059" s="163">
        <f t="shared" si="2760"/>
        <v>0</v>
      </c>
      <c r="BA3059" s="163">
        <f t="shared" si="2761"/>
        <v>0</v>
      </c>
      <c r="BB3059" s="163">
        <f t="shared" si="2762"/>
        <v>0</v>
      </c>
      <c r="BC3059" s="163">
        <f t="shared" si="2763"/>
        <v>0</v>
      </c>
      <c r="BD3059" s="163">
        <f t="shared" si="2764"/>
        <v>0</v>
      </c>
    </row>
    <row r="3060" spans="2:56" x14ac:dyDescent="0.3">
      <c r="B3060" s="201" t="s">
        <v>221</v>
      </c>
      <c r="C3060" s="255"/>
      <c r="D3060" s="256"/>
      <c r="E3060" s="182">
        <f t="shared" si="2751"/>
        <v>0</v>
      </c>
      <c r="F3060" s="255"/>
      <c r="G3060" s="256"/>
      <c r="H3060" s="182">
        <f t="shared" si="2752"/>
        <v>0</v>
      </c>
      <c r="I3060" s="255"/>
      <c r="J3060" s="257"/>
      <c r="K3060" s="184">
        <f t="shared" si="2753"/>
        <v>0</v>
      </c>
      <c r="L3060" s="255"/>
      <c r="M3060" s="257"/>
      <c r="N3060" s="258"/>
      <c r="O3060" s="255"/>
      <c r="P3060" s="258"/>
      <c r="Q3060" s="177">
        <f t="shared" si="2754"/>
        <v>0</v>
      </c>
      <c r="R3060" s="258"/>
      <c r="S3060" s="258"/>
      <c r="T3060" s="178">
        <f t="shared" si="2765"/>
        <v>0</v>
      </c>
      <c r="U3060" s="157"/>
      <c r="V3060" s="255"/>
      <c r="W3060" s="258"/>
      <c r="X3060" s="177">
        <f t="shared" si="2755"/>
        <v>0</v>
      </c>
      <c r="Y3060" s="258"/>
      <c r="Z3060" s="258"/>
      <c r="AA3060" s="178">
        <f t="shared" si="2766"/>
        <v>0</v>
      </c>
      <c r="AB3060" s="157"/>
      <c r="AC3060" s="255"/>
      <c r="AD3060" s="258"/>
      <c r="AE3060" s="177">
        <f t="shared" si="2756"/>
        <v>0</v>
      </c>
      <c r="AF3060" s="258"/>
      <c r="AG3060" s="258"/>
      <c r="AH3060" s="178">
        <f t="shared" si="2767"/>
        <v>0</v>
      </c>
      <c r="AJ3060" s="252"/>
      <c r="AK3060" s="253"/>
      <c r="AL3060" s="254"/>
      <c r="AM3060" s="253"/>
      <c r="AN3060" s="254"/>
      <c r="AO3060" s="253"/>
      <c r="AP3060" s="254"/>
      <c r="AQ3060" s="253"/>
      <c r="AR3060" s="254"/>
      <c r="AS3060" s="253"/>
      <c r="AT3060" s="254"/>
      <c r="AU3060" s="253"/>
      <c r="AV3060" s="163">
        <f t="shared" si="2757"/>
        <v>0</v>
      </c>
      <c r="AW3060" s="93">
        <f t="shared" si="2758"/>
        <v>0</v>
      </c>
      <c r="AY3060" s="163">
        <f t="shared" si="2759"/>
        <v>0</v>
      </c>
      <c r="AZ3060" s="163">
        <f t="shared" si="2760"/>
        <v>0</v>
      </c>
      <c r="BA3060" s="163">
        <f t="shared" si="2761"/>
        <v>0</v>
      </c>
      <c r="BB3060" s="163">
        <f t="shared" si="2762"/>
        <v>0</v>
      </c>
      <c r="BC3060" s="163">
        <f t="shared" si="2763"/>
        <v>0</v>
      </c>
      <c r="BD3060" s="163">
        <f t="shared" si="2764"/>
        <v>0</v>
      </c>
    </row>
    <row r="3061" spans="2:56" x14ac:dyDescent="0.3">
      <c r="B3061" s="201" t="s">
        <v>222</v>
      </c>
      <c r="C3061" s="255"/>
      <c r="D3061" s="256"/>
      <c r="E3061" s="182">
        <f t="shared" si="2751"/>
        <v>0</v>
      </c>
      <c r="F3061" s="255"/>
      <c r="G3061" s="256"/>
      <c r="H3061" s="182">
        <f t="shared" si="2752"/>
        <v>0</v>
      </c>
      <c r="I3061" s="255"/>
      <c r="J3061" s="257"/>
      <c r="K3061" s="184">
        <f t="shared" si="2753"/>
        <v>0</v>
      </c>
      <c r="L3061" s="255"/>
      <c r="M3061" s="257"/>
      <c r="N3061" s="258"/>
      <c r="O3061" s="255"/>
      <c r="P3061" s="258"/>
      <c r="Q3061" s="177">
        <f t="shared" si="2754"/>
        <v>0</v>
      </c>
      <c r="R3061" s="258"/>
      <c r="S3061" s="258"/>
      <c r="T3061" s="178">
        <f t="shared" si="2765"/>
        <v>0</v>
      </c>
      <c r="U3061" s="157"/>
      <c r="V3061" s="255"/>
      <c r="W3061" s="258"/>
      <c r="X3061" s="177">
        <f t="shared" si="2755"/>
        <v>0</v>
      </c>
      <c r="Y3061" s="258"/>
      <c r="Z3061" s="258"/>
      <c r="AA3061" s="178">
        <f t="shared" si="2766"/>
        <v>0</v>
      </c>
      <c r="AB3061" s="157"/>
      <c r="AC3061" s="255"/>
      <c r="AD3061" s="258"/>
      <c r="AE3061" s="177">
        <f t="shared" si="2756"/>
        <v>0</v>
      </c>
      <c r="AF3061" s="258"/>
      <c r="AG3061" s="258"/>
      <c r="AH3061" s="178">
        <f t="shared" si="2767"/>
        <v>0</v>
      </c>
      <c r="AJ3061" s="252"/>
      <c r="AK3061" s="253"/>
      <c r="AL3061" s="254"/>
      <c r="AM3061" s="253"/>
      <c r="AN3061" s="254"/>
      <c r="AO3061" s="253"/>
      <c r="AP3061" s="254"/>
      <c r="AQ3061" s="253"/>
      <c r="AR3061" s="254"/>
      <c r="AS3061" s="253"/>
      <c r="AT3061" s="254"/>
      <c r="AU3061" s="253"/>
      <c r="AV3061" s="163">
        <f t="shared" si="2757"/>
        <v>0</v>
      </c>
      <c r="AW3061" s="93">
        <f t="shared" si="2758"/>
        <v>0</v>
      </c>
      <c r="AY3061" s="163">
        <f t="shared" si="2759"/>
        <v>0</v>
      </c>
      <c r="AZ3061" s="163">
        <f t="shared" si="2760"/>
        <v>0</v>
      </c>
      <c r="BA3061" s="163">
        <f t="shared" si="2761"/>
        <v>0</v>
      </c>
      <c r="BB3061" s="163">
        <f t="shared" si="2762"/>
        <v>0</v>
      </c>
      <c r="BC3061" s="163">
        <f t="shared" si="2763"/>
        <v>0</v>
      </c>
      <c r="BD3061" s="163">
        <f t="shared" si="2764"/>
        <v>0</v>
      </c>
    </row>
    <row r="3062" spans="2:56" x14ac:dyDescent="0.3">
      <c r="B3062" s="201" t="s">
        <v>223</v>
      </c>
      <c r="C3062" s="255"/>
      <c r="D3062" s="256"/>
      <c r="E3062" s="182">
        <f t="shared" si="2751"/>
        <v>0</v>
      </c>
      <c r="F3062" s="255"/>
      <c r="G3062" s="256"/>
      <c r="H3062" s="182">
        <f t="shared" si="2752"/>
        <v>0</v>
      </c>
      <c r="I3062" s="255"/>
      <c r="J3062" s="257"/>
      <c r="K3062" s="184">
        <f t="shared" si="2753"/>
        <v>0</v>
      </c>
      <c r="L3062" s="255"/>
      <c r="M3062" s="257"/>
      <c r="N3062" s="258"/>
      <c r="O3062" s="255"/>
      <c r="P3062" s="258"/>
      <c r="Q3062" s="177">
        <f t="shared" si="2754"/>
        <v>0</v>
      </c>
      <c r="R3062" s="258"/>
      <c r="S3062" s="258"/>
      <c r="T3062" s="178">
        <f t="shared" si="2765"/>
        <v>0</v>
      </c>
      <c r="U3062" s="157"/>
      <c r="V3062" s="255"/>
      <c r="W3062" s="258"/>
      <c r="X3062" s="177">
        <f t="shared" si="2755"/>
        <v>0</v>
      </c>
      <c r="Y3062" s="258"/>
      <c r="Z3062" s="258"/>
      <c r="AA3062" s="178">
        <f t="shared" si="2766"/>
        <v>0</v>
      </c>
      <c r="AB3062" s="157"/>
      <c r="AC3062" s="255"/>
      <c r="AD3062" s="258"/>
      <c r="AE3062" s="177">
        <f t="shared" si="2756"/>
        <v>0</v>
      </c>
      <c r="AF3062" s="258"/>
      <c r="AG3062" s="258"/>
      <c r="AH3062" s="178">
        <f t="shared" si="2767"/>
        <v>0</v>
      </c>
      <c r="AJ3062" s="252"/>
      <c r="AK3062" s="253"/>
      <c r="AL3062" s="254"/>
      <c r="AM3062" s="253"/>
      <c r="AN3062" s="254"/>
      <c r="AO3062" s="253"/>
      <c r="AP3062" s="254"/>
      <c r="AQ3062" s="253"/>
      <c r="AR3062" s="254"/>
      <c r="AS3062" s="253"/>
      <c r="AT3062" s="254"/>
      <c r="AU3062" s="253"/>
      <c r="AV3062" s="163">
        <f t="shared" si="2757"/>
        <v>0</v>
      </c>
      <c r="AW3062" s="93">
        <f t="shared" si="2758"/>
        <v>0</v>
      </c>
      <c r="AY3062" s="163">
        <f t="shared" si="2759"/>
        <v>0</v>
      </c>
      <c r="AZ3062" s="163">
        <f t="shared" si="2760"/>
        <v>0</v>
      </c>
      <c r="BA3062" s="163">
        <f t="shared" si="2761"/>
        <v>0</v>
      </c>
      <c r="BB3062" s="163">
        <f t="shared" si="2762"/>
        <v>0</v>
      </c>
      <c r="BC3062" s="163">
        <f t="shared" si="2763"/>
        <v>0</v>
      </c>
      <c r="BD3062" s="163">
        <f t="shared" si="2764"/>
        <v>0</v>
      </c>
    </row>
    <row r="3063" spans="2:56" x14ac:dyDescent="0.3">
      <c r="B3063" s="201" t="s">
        <v>224</v>
      </c>
      <c r="C3063" s="255"/>
      <c r="D3063" s="256"/>
      <c r="E3063" s="182">
        <f t="shared" si="2751"/>
        <v>0</v>
      </c>
      <c r="F3063" s="255"/>
      <c r="G3063" s="256"/>
      <c r="H3063" s="182">
        <f t="shared" si="2752"/>
        <v>0</v>
      </c>
      <c r="I3063" s="255"/>
      <c r="J3063" s="257"/>
      <c r="K3063" s="184">
        <f t="shared" si="2753"/>
        <v>0</v>
      </c>
      <c r="L3063" s="255"/>
      <c r="M3063" s="257"/>
      <c r="N3063" s="258"/>
      <c r="O3063" s="255"/>
      <c r="P3063" s="258"/>
      <c r="Q3063" s="177">
        <f t="shared" si="2754"/>
        <v>0</v>
      </c>
      <c r="R3063" s="258"/>
      <c r="S3063" s="258"/>
      <c r="T3063" s="178">
        <f t="shared" si="2765"/>
        <v>0</v>
      </c>
      <c r="U3063" s="157"/>
      <c r="V3063" s="255"/>
      <c r="W3063" s="258"/>
      <c r="X3063" s="177">
        <f t="shared" si="2755"/>
        <v>0</v>
      </c>
      <c r="Y3063" s="258"/>
      <c r="Z3063" s="258"/>
      <c r="AA3063" s="178">
        <f t="shared" si="2766"/>
        <v>0</v>
      </c>
      <c r="AB3063" s="157"/>
      <c r="AC3063" s="255"/>
      <c r="AD3063" s="258"/>
      <c r="AE3063" s="177">
        <f t="shared" si="2756"/>
        <v>0</v>
      </c>
      <c r="AF3063" s="258"/>
      <c r="AG3063" s="258"/>
      <c r="AH3063" s="178">
        <f t="shared" si="2767"/>
        <v>0</v>
      </c>
      <c r="AJ3063" s="252"/>
      <c r="AK3063" s="253"/>
      <c r="AL3063" s="254"/>
      <c r="AM3063" s="253"/>
      <c r="AN3063" s="254"/>
      <c r="AO3063" s="253"/>
      <c r="AP3063" s="254"/>
      <c r="AQ3063" s="253"/>
      <c r="AR3063" s="254"/>
      <c r="AS3063" s="253"/>
      <c r="AT3063" s="254"/>
      <c r="AU3063" s="253"/>
      <c r="AV3063" s="163">
        <f t="shared" si="2757"/>
        <v>0</v>
      </c>
      <c r="AW3063" s="93">
        <f t="shared" si="2758"/>
        <v>0</v>
      </c>
      <c r="AY3063" s="163">
        <f t="shared" si="2759"/>
        <v>0</v>
      </c>
      <c r="AZ3063" s="163">
        <f t="shared" si="2760"/>
        <v>0</v>
      </c>
      <c r="BA3063" s="163">
        <f t="shared" si="2761"/>
        <v>0</v>
      </c>
      <c r="BB3063" s="163">
        <f t="shared" si="2762"/>
        <v>0</v>
      </c>
      <c r="BC3063" s="163">
        <f t="shared" si="2763"/>
        <v>0</v>
      </c>
      <c r="BD3063" s="163">
        <f t="shared" si="2764"/>
        <v>0</v>
      </c>
    </row>
    <row r="3064" spans="2:56" x14ac:dyDescent="0.3">
      <c r="B3064" s="201" t="s">
        <v>225</v>
      </c>
      <c r="C3064" s="255"/>
      <c r="D3064" s="256"/>
      <c r="E3064" s="182">
        <f t="shared" si="2751"/>
        <v>0</v>
      </c>
      <c r="F3064" s="255"/>
      <c r="G3064" s="256"/>
      <c r="H3064" s="182">
        <f t="shared" si="2752"/>
        <v>0</v>
      </c>
      <c r="I3064" s="255"/>
      <c r="J3064" s="257"/>
      <c r="K3064" s="184">
        <f t="shared" si="2753"/>
        <v>0</v>
      </c>
      <c r="L3064" s="255"/>
      <c r="M3064" s="257"/>
      <c r="N3064" s="258"/>
      <c r="O3064" s="255"/>
      <c r="P3064" s="258"/>
      <c r="Q3064" s="177">
        <f t="shared" si="2754"/>
        <v>0</v>
      </c>
      <c r="R3064" s="258"/>
      <c r="S3064" s="258"/>
      <c r="T3064" s="178">
        <f t="shared" si="2765"/>
        <v>0</v>
      </c>
      <c r="U3064" s="157"/>
      <c r="V3064" s="255"/>
      <c r="W3064" s="258"/>
      <c r="X3064" s="177">
        <f t="shared" si="2755"/>
        <v>0</v>
      </c>
      <c r="Y3064" s="258"/>
      <c r="Z3064" s="258"/>
      <c r="AA3064" s="178">
        <f t="shared" si="2766"/>
        <v>0</v>
      </c>
      <c r="AB3064" s="157"/>
      <c r="AC3064" s="255"/>
      <c r="AD3064" s="258"/>
      <c r="AE3064" s="177">
        <f t="shared" si="2756"/>
        <v>0</v>
      </c>
      <c r="AF3064" s="258"/>
      <c r="AG3064" s="258"/>
      <c r="AH3064" s="178">
        <f t="shared" si="2767"/>
        <v>0</v>
      </c>
      <c r="AJ3064" s="252"/>
      <c r="AK3064" s="253"/>
      <c r="AL3064" s="254"/>
      <c r="AM3064" s="253"/>
      <c r="AN3064" s="254"/>
      <c r="AO3064" s="253"/>
      <c r="AP3064" s="254"/>
      <c r="AQ3064" s="253"/>
      <c r="AR3064" s="254"/>
      <c r="AS3064" s="253"/>
      <c r="AT3064" s="254"/>
      <c r="AU3064" s="253"/>
      <c r="AV3064" s="163">
        <f t="shared" si="2757"/>
        <v>0</v>
      </c>
      <c r="AW3064" s="93">
        <f t="shared" si="2758"/>
        <v>0</v>
      </c>
      <c r="AY3064" s="163">
        <f t="shared" si="2759"/>
        <v>0</v>
      </c>
      <c r="AZ3064" s="163">
        <f t="shared" si="2760"/>
        <v>0</v>
      </c>
      <c r="BA3064" s="163">
        <f t="shared" si="2761"/>
        <v>0</v>
      </c>
      <c r="BB3064" s="163">
        <f t="shared" si="2762"/>
        <v>0</v>
      </c>
      <c r="BC3064" s="163">
        <f t="shared" si="2763"/>
        <v>0</v>
      </c>
      <c r="BD3064" s="163">
        <f t="shared" si="2764"/>
        <v>0</v>
      </c>
    </row>
    <row r="3065" spans="2:56" x14ac:dyDescent="0.3">
      <c r="B3065" s="201" t="s">
        <v>226</v>
      </c>
      <c r="C3065" s="255"/>
      <c r="D3065" s="256"/>
      <c r="E3065" s="182">
        <f t="shared" ref="E3065:E3070" si="2790">IFERROR(D3065/C3065,0)</f>
        <v>0</v>
      </c>
      <c r="F3065" s="255"/>
      <c r="G3065" s="256"/>
      <c r="H3065" s="182">
        <f t="shared" ref="H3065:H3070" si="2791">IFERROR(G3065/F3065,0)</f>
        <v>0</v>
      </c>
      <c r="I3065" s="255"/>
      <c r="J3065" s="257"/>
      <c r="K3065" s="184">
        <f t="shared" ref="K3065:K3070" si="2792">IFERROR(J3065/I3065,0)</f>
        <v>0</v>
      </c>
      <c r="L3065" s="255"/>
      <c r="M3065" s="257"/>
      <c r="N3065" s="258"/>
      <c r="O3065" s="255"/>
      <c r="P3065" s="258"/>
      <c r="Q3065" s="177">
        <f t="shared" ref="Q3065:Q3075" si="2793">SUM(O3065:P3065)</f>
        <v>0</v>
      </c>
      <c r="R3065" s="258"/>
      <c r="S3065" s="258"/>
      <c r="T3065" s="178">
        <f t="shared" si="2765"/>
        <v>0</v>
      </c>
      <c r="U3065" s="157"/>
      <c r="V3065" s="255"/>
      <c r="W3065" s="258"/>
      <c r="X3065" s="177">
        <f t="shared" ref="X3065:X3075" si="2794">SUM(V3065:W3065)</f>
        <v>0</v>
      </c>
      <c r="Y3065" s="258"/>
      <c r="Z3065" s="258"/>
      <c r="AA3065" s="178">
        <f t="shared" si="2766"/>
        <v>0</v>
      </c>
      <c r="AB3065" s="157"/>
      <c r="AC3065" s="255"/>
      <c r="AD3065" s="258"/>
      <c r="AE3065" s="177">
        <f t="shared" ref="AE3065:AE3075" si="2795">SUM(AC3065:AD3065)</f>
        <v>0</v>
      </c>
      <c r="AF3065" s="258"/>
      <c r="AG3065" s="258"/>
      <c r="AH3065" s="178">
        <f t="shared" si="2767"/>
        <v>0</v>
      </c>
      <c r="AJ3065" s="252"/>
      <c r="AK3065" s="253"/>
      <c r="AL3065" s="254"/>
      <c r="AM3065" s="253"/>
      <c r="AN3065" s="254"/>
      <c r="AO3065" s="253"/>
      <c r="AP3065" s="254"/>
      <c r="AQ3065" s="253"/>
      <c r="AR3065" s="254"/>
      <c r="AS3065" s="253"/>
      <c r="AT3065" s="254"/>
      <c r="AU3065" s="253"/>
      <c r="AV3065" s="163">
        <f t="shared" ref="AV3065:AV3070" si="2796">SUM(AJ3065:AU3065)</f>
        <v>0</v>
      </c>
      <c r="AW3065" s="93">
        <f t="shared" ref="AW3065:AW3070" si="2797">T3065-AV3065</f>
        <v>0</v>
      </c>
      <c r="AY3065" s="163">
        <f t="shared" ref="AY3065:AY3070" si="2798">SUM(AJ3065:AL3065)</f>
        <v>0</v>
      </c>
      <c r="AZ3065" s="163">
        <f t="shared" ref="AZ3065:AZ3070" si="2799">SUM(AM3065:AO3065)</f>
        <v>0</v>
      </c>
      <c r="BA3065" s="163">
        <f t="shared" ref="BA3065:BA3070" si="2800">SUM(AP3065:AR3065)</f>
        <v>0</v>
      </c>
      <c r="BB3065" s="163">
        <f t="shared" ref="BB3065:BB3070" si="2801">SUM(AS3065:AU3065)</f>
        <v>0</v>
      </c>
      <c r="BC3065" s="163">
        <f t="shared" ref="BC3065:BC3079" si="2802">SUM(AY3065,AZ3065,BA3065,BB3065)</f>
        <v>0</v>
      </c>
      <c r="BD3065" s="163">
        <f t="shared" ref="BD3065:BD3070" si="2803">T3065-BC3065</f>
        <v>0</v>
      </c>
    </row>
    <row r="3066" spans="2:56" x14ac:dyDescent="0.3">
      <c r="B3066" s="176" t="s">
        <v>227</v>
      </c>
      <c r="C3066" s="103"/>
      <c r="D3066" s="104"/>
      <c r="E3066" s="204">
        <f t="shared" si="2790"/>
        <v>0</v>
      </c>
      <c r="F3066" s="103"/>
      <c r="G3066" s="104"/>
      <c r="H3066" s="204">
        <f t="shared" si="2791"/>
        <v>0</v>
      </c>
      <c r="I3066" s="103"/>
      <c r="J3066" s="106"/>
      <c r="K3066" s="206">
        <f t="shared" si="2792"/>
        <v>0</v>
      </c>
      <c r="L3066" s="103"/>
      <c r="M3066" s="106"/>
      <c r="N3066" s="108"/>
      <c r="O3066" s="103"/>
      <c r="P3066" s="108"/>
      <c r="Q3066" s="208">
        <f t="shared" si="2793"/>
        <v>0</v>
      </c>
      <c r="R3066" s="109"/>
      <c r="S3066" s="109"/>
      <c r="T3066" s="210">
        <f t="shared" ref="T3066:T3075" si="2804">SUM(Q3066:S3066)</f>
        <v>0</v>
      </c>
      <c r="U3066" s="91"/>
      <c r="V3066" s="103"/>
      <c r="W3066" s="108"/>
      <c r="X3066" s="208">
        <f t="shared" si="2794"/>
        <v>0</v>
      </c>
      <c r="Y3066" s="109"/>
      <c r="Z3066" s="109"/>
      <c r="AA3066" s="210">
        <f t="shared" ref="AA3066:AA3075" si="2805">SUM(X3066:Z3066)</f>
        <v>0</v>
      </c>
      <c r="AB3066" s="91"/>
      <c r="AC3066" s="103"/>
      <c r="AD3066" s="108"/>
      <c r="AE3066" s="208">
        <f t="shared" si="2795"/>
        <v>0</v>
      </c>
      <c r="AF3066" s="109"/>
      <c r="AG3066" s="109"/>
      <c r="AH3066" s="210">
        <f t="shared" ref="AH3066:AH3075" si="2806">SUM(AE3066:AG3066)</f>
        <v>0</v>
      </c>
      <c r="AJ3066" s="252"/>
      <c r="AK3066" s="253"/>
      <c r="AL3066" s="254"/>
      <c r="AM3066" s="253"/>
      <c r="AN3066" s="254"/>
      <c r="AO3066" s="253"/>
      <c r="AP3066" s="254"/>
      <c r="AQ3066" s="253"/>
      <c r="AR3066" s="254"/>
      <c r="AS3066" s="253"/>
      <c r="AT3066" s="254"/>
      <c r="AU3066" s="253"/>
      <c r="AV3066" s="163">
        <f t="shared" si="2796"/>
        <v>0</v>
      </c>
      <c r="AW3066" s="211">
        <f t="shared" si="2797"/>
        <v>0</v>
      </c>
      <c r="AY3066" s="163">
        <f t="shared" si="2798"/>
        <v>0</v>
      </c>
      <c r="AZ3066" s="163">
        <f t="shared" si="2799"/>
        <v>0</v>
      </c>
      <c r="BA3066" s="163">
        <f t="shared" si="2800"/>
        <v>0</v>
      </c>
      <c r="BB3066" s="163">
        <f t="shared" si="2801"/>
        <v>0</v>
      </c>
      <c r="BC3066" s="163">
        <f t="shared" si="2802"/>
        <v>0</v>
      </c>
      <c r="BD3066" s="163">
        <f t="shared" si="2803"/>
        <v>0</v>
      </c>
    </row>
    <row r="3067" spans="2:56" x14ac:dyDescent="0.3">
      <c r="B3067" s="176" t="s">
        <v>228</v>
      </c>
      <c r="C3067" s="103"/>
      <c r="D3067" s="104"/>
      <c r="E3067" s="204">
        <f t="shared" si="2790"/>
        <v>0</v>
      </c>
      <c r="F3067" s="103"/>
      <c r="G3067" s="104"/>
      <c r="H3067" s="204">
        <f t="shared" si="2791"/>
        <v>0</v>
      </c>
      <c r="I3067" s="103"/>
      <c r="J3067" s="106"/>
      <c r="K3067" s="206">
        <f t="shared" si="2792"/>
        <v>0</v>
      </c>
      <c r="L3067" s="103"/>
      <c r="M3067" s="106"/>
      <c r="N3067" s="108"/>
      <c r="O3067" s="103"/>
      <c r="P3067" s="108"/>
      <c r="Q3067" s="208">
        <f t="shared" si="2793"/>
        <v>0</v>
      </c>
      <c r="R3067" s="109"/>
      <c r="S3067" s="109"/>
      <c r="T3067" s="210">
        <f t="shared" si="2804"/>
        <v>0</v>
      </c>
      <c r="U3067" s="91"/>
      <c r="V3067" s="103"/>
      <c r="W3067" s="108"/>
      <c r="X3067" s="208">
        <f t="shared" si="2794"/>
        <v>0</v>
      </c>
      <c r="Y3067" s="109"/>
      <c r="Z3067" s="109"/>
      <c r="AA3067" s="210">
        <f t="shared" si="2805"/>
        <v>0</v>
      </c>
      <c r="AB3067" s="91"/>
      <c r="AC3067" s="103"/>
      <c r="AD3067" s="108"/>
      <c r="AE3067" s="208">
        <f t="shared" si="2795"/>
        <v>0</v>
      </c>
      <c r="AF3067" s="109"/>
      <c r="AG3067" s="109"/>
      <c r="AH3067" s="210">
        <f t="shared" si="2806"/>
        <v>0</v>
      </c>
      <c r="AJ3067" s="252"/>
      <c r="AK3067" s="253"/>
      <c r="AL3067" s="254"/>
      <c r="AM3067" s="253"/>
      <c r="AN3067" s="254"/>
      <c r="AO3067" s="253"/>
      <c r="AP3067" s="254"/>
      <c r="AQ3067" s="253"/>
      <c r="AR3067" s="254"/>
      <c r="AS3067" s="253"/>
      <c r="AT3067" s="254"/>
      <c r="AU3067" s="253"/>
      <c r="AV3067" s="163">
        <f t="shared" si="2796"/>
        <v>0</v>
      </c>
      <c r="AW3067" s="211">
        <f t="shared" si="2797"/>
        <v>0</v>
      </c>
      <c r="AY3067" s="163">
        <f t="shared" si="2798"/>
        <v>0</v>
      </c>
      <c r="AZ3067" s="163">
        <f t="shared" si="2799"/>
        <v>0</v>
      </c>
      <c r="BA3067" s="163">
        <f t="shared" si="2800"/>
        <v>0</v>
      </c>
      <c r="BB3067" s="163">
        <f t="shared" si="2801"/>
        <v>0</v>
      </c>
      <c r="BC3067" s="163">
        <f t="shared" si="2802"/>
        <v>0</v>
      </c>
      <c r="BD3067" s="163">
        <f t="shared" si="2803"/>
        <v>0</v>
      </c>
    </row>
    <row r="3068" spans="2:56" x14ac:dyDescent="0.3">
      <c r="B3068" s="176" t="s">
        <v>229</v>
      </c>
      <c r="C3068" s="103"/>
      <c r="D3068" s="104"/>
      <c r="E3068" s="204">
        <f t="shared" si="2790"/>
        <v>0</v>
      </c>
      <c r="F3068" s="103"/>
      <c r="G3068" s="104"/>
      <c r="H3068" s="204">
        <f t="shared" si="2791"/>
        <v>0</v>
      </c>
      <c r="I3068" s="103"/>
      <c r="J3068" s="106"/>
      <c r="K3068" s="206">
        <f t="shared" si="2792"/>
        <v>0</v>
      </c>
      <c r="L3068" s="103"/>
      <c r="M3068" s="106"/>
      <c r="N3068" s="108"/>
      <c r="O3068" s="103"/>
      <c r="P3068" s="108"/>
      <c r="Q3068" s="208">
        <f t="shared" si="2793"/>
        <v>0</v>
      </c>
      <c r="R3068" s="109"/>
      <c r="S3068" s="109"/>
      <c r="T3068" s="210">
        <f t="shared" si="2804"/>
        <v>0</v>
      </c>
      <c r="U3068" s="91"/>
      <c r="V3068" s="103"/>
      <c r="W3068" s="108"/>
      <c r="X3068" s="208">
        <f t="shared" si="2794"/>
        <v>0</v>
      </c>
      <c r="Y3068" s="109"/>
      <c r="Z3068" s="109"/>
      <c r="AA3068" s="210">
        <f t="shared" si="2805"/>
        <v>0</v>
      </c>
      <c r="AB3068" s="91"/>
      <c r="AC3068" s="103"/>
      <c r="AD3068" s="108"/>
      <c r="AE3068" s="208">
        <f t="shared" si="2795"/>
        <v>0</v>
      </c>
      <c r="AF3068" s="109"/>
      <c r="AG3068" s="109"/>
      <c r="AH3068" s="210">
        <f t="shared" si="2806"/>
        <v>0</v>
      </c>
      <c r="AJ3068" s="252"/>
      <c r="AK3068" s="253"/>
      <c r="AL3068" s="254"/>
      <c r="AM3068" s="253"/>
      <c r="AN3068" s="254"/>
      <c r="AO3068" s="253"/>
      <c r="AP3068" s="254"/>
      <c r="AQ3068" s="253"/>
      <c r="AR3068" s="254"/>
      <c r="AS3068" s="253"/>
      <c r="AT3068" s="254"/>
      <c r="AU3068" s="253"/>
      <c r="AV3068" s="163">
        <f t="shared" si="2796"/>
        <v>0</v>
      </c>
      <c r="AW3068" s="211">
        <f t="shared" si="2797"/>
        <v>0</v>
      </c>
      <c r="AY3068" s="163">
        <f t="shared" si="2798"/>
        <v>0</v>
      </c>
      <c r="AZ3068" s="163">
        <f t="shared" si="2799"/>
        <v>0</v>
      </c>
      <c r="BA3068" s="163">
        <f t="shared" si="2800"/>
        <v>0</v>
      </c>
      <c r="BB3068" s="163">
        <f t="shared" si="2801"/>
        <v>0</v>
      </c>
      <c r="BC3068" s="163">
        <f t="shared" si="2802"/>
        <v>0</v>
      </c>
      <c r="BD3068" s="163">
        <f t="shared" si="2803"/>
        <v>0</v>
      </c>
    </row>
    <row r="3069" spans="2:56" x14ac:dyDescent="0.3">
      <c r="B3069" s="176" t="s">
        <v>230</v>
      </c>
      <c r="C3069" s="103"/>
      <c r="D3069" s="104"/>
      <c r="E3069" s="204">
        <f t="shared" si="2790"/>
        <v>0</v>
      </c>
      <c r="F3069" s="103"/>
      <c r="G3069" s="104"/>
      <c r="H3069" s="204">
        <f t="shared" si="2791"/>
        <v>0</v>
      </c>
      <c r="I3069" s="103"/>
      <c r="J3069" s="106"/>
      <c r="K3069" s="206">
        <f t="shared" si="2792"/>
        <v>0</v>
      </c>
      <c r="L3069" s="103"/>
      <c r="M3069" s="106"/>
      <c r="N3069" s="108"/>
      <c r="O3069" s="103"/>
      <c r="P3069" s="108"/>
      <c r="Q3069" s="208">
        <f t="shared" si="2793"/>
        <v>0</v>
      </c>
      <c r="R3069" s="109"/>
      <c r="S3069" s="109"/>
      <c r="T3069" s="210">
        <f t="shared" si="2804"/>
        <v>0</v>
      </c>
      <c r="U3069" s="91"/>
      <c r="V3069" s="103"/>
      <c r="W3069" s="108"/>
      <c r="X3069" s="208">
        <f t="shared" si="2794"/>
        <v>0</v>
      </c>
      <c r="Y3069" s="109"/>
      <c r="Z3069" s="109"/>
      <c r="AA3069" s="210">
        <f t="shared" si="2805"/>
        <v>0</v>
      </c>
      <c r="AB3069" s="91"/>
      <c r="AC3069" s="103"/>
      <c r="AD3069" s="108"/>
      <c r="AE3069" s="208">
        <f t="shared" si="2795"/>
        <v>0</v>
      </c>
      <c r="AF3069" s="109"/>
      <c r="AG3069" s="109"/>
      <c r="AH3069" s="210">
        <f t="shared" si="2806"/>
        <v>0</v>
      </c>
      <c r="AJ3069" s="252"/>
      <c r="AK3069" s="253"/>
      <c r="AL3069" s="254"/>
      <c r="AM3069" s="253"/>
      <c r="AN3069" s="254"/>
      <c r="AO3069" s="253"/>
      <c r="AP3069" s="254"/>
      <c r="AQ3069" s="253"/>
      <c r="AR3069" s="254"/>
      <c r="AS3069" s="253"/>
      <c r="AT3069" s="254"/>
      <c r="AU3069" s="253"/>
      <c r="AV3069" s="163">
        <f t="shared" si="2796"/>
        <v>0</v>
      </c>
      <c r="AW3069" s="211">
        <f t="shared" si="2797"/>
        <v>0</v>
      </c>
      <c r="AY3069" s="163">
        <f t="shared" si="2798"/>
        <v>0</v>
      </c>
      <c r="AZ3069" s="163">
        <f t="shared" si="2799"/>
        <v>0</v>
      </c>
      <c r="BA3069" s="163">
        <f t="shared" si="2800"/>
        <v>0</v>
      </c>
      <c r="BB3069" s="163">
        <f t="shared" si="2801"/>
        <v>0</v>
      </c>
      <c r="BC3069" s="163">
        <f t="shared" si="2802"/>
        <v>0</v>
      </c>
      <c r="BD3069" s="163">
        <f t="shared" si="2803"/>
        <v>0</v>
      </c>
    </row>
    <row r="3070" spans="2:56" x14ac:dyDescent="0.3">
      <c r="B3070" s="176" t="s">
        <v>231</v>
      </c>
      <c r="C3070" s="103"/>
      <c r="D3070" s="104"/>
      <c r="E3070" s="204">
        <f t="shared" si="2790"/>
        <v>0</v>
      </c>
      <c r="F3070" s="103"/>
      <c r="G3070" s="104"/>
      <c r="H3070" s="204">
        <f t="shared" si="2791"/>
        <v>0</v>
      </c>
      <c r="I3070" s="103"/>
      <c r="J3070" s="106"/>
      <c r="K3070" s="206">
        <f t="shared" si="2792"/>
        <v>0</v>
      </c>
      <c r="L3070" s="103"/>
      <c r="M3070" s="106"/>
      <c r="N3070" s="108"/>
      <c r="O3070" s="103"/>
      <c r="P3070" s="108"/>
      <c r="Q3070" s="208">
        <f t="shared" si="2793"/>
        <v>0</v>
      </c>
      <c r="R3070" s="109"/>
      <c r="S3070" s="109"/>
      <c r="T3070" s="210">
        <f t="shared" si="2804"/>
        <v>0</v>
      </c>
      <c r="U3070" s="91"/>
      <c r="V3070" s="103"/>
      <c r="W3070" s="108"/>
      <c r="X3070" s="208">
        <f t="shared" si="2794"/>
        <v>0</v>
      </c>
      <c r="Y3070" s="109"/>
      <c r="Z3070" s="109"/>
      <c r="AA3070" s="210">
        <f t="shared" si="2805"/>
        <v>0</v>
      </c>
      <c r="AB3070" s="91"/>
      <c r="AC3070" s="103"/>
      <c r="AD3070" s="108"/>
      <c r="AE3070" s="208">
        <f t="shared" si="2795"/>
        <v>0</v>
      </c>
      <c r="AF3070" s="109"/>
      <c r="AG3070" s="109"/>
      <c r="AH3070" s="210">
        <f t="shared" si="2806"/>
        <v>0</v>
      </c>
      <c r="AJ3070" s="252"/>
      <c r="AK3070" s="253"/>
      <c r="AL3070" s="254"/>
      <c r="AM3070" s="253"/>
      <c r="AN3070" s="254"/>
      <c r="AO3070" s="253"/>
      <c r="AP3070" s="254"/>
      <c r="AQ3070" s="253"/>
      <c r="AR3070" s="254"/>
      <c r="AS3070" s="253"/>
      <c r="AT3070" s="254"/>
      <c r="AU3070" s="253"/>
      <c r="AV3070" s="163">
        <f t="shared" si="2796"/>
        <v>0</v>
      </c>
      <c r="AW3070" s="211">
        <f t="shared" si="2797"/>
        <v>0</v>
      </c>
      <c r="AY3070" s="163">
        <f t="shared" si="2798"/>
        <v>0</v>
      </c>
      <c r="AZ3070" s="163">
        <f t="shared" si="2799"/>
        <v>0</v>
      </c>
      <c r="BA3070" s="163">
        <f t="shared" si="2800"/>
        <v>0</v>
      </c>
      <c r="BB3070" s="163">
        <f t="shared" si="2801"/>
        <v>0</v>
      </c>
      <c r="BC3070" s="163">
        <f t="shared" si="2802"/>
        <v>0</v>
      </c>
      <c r="BD3070" s="163">
        <f t="shared" si="2803"/>
        <v>0</v>
      </c>
    </row>
    <row r="3071" spans="2:56" x14ac:dyDescent="0.3">
      <c r="B3071" s="212" t="s">
        <v>232</v>
      </c>
      <c r="C3071" s="103"/>
      <c r="D3071" s="104"/>
      <c r="E3071" s="105"/>
      <c r="F3071" s="103"/>
      <c r="G3071" s="104"/>
      <c r="H3071" s="105"/>
      <c r="I3071" s="103"/>
      <c r="J3071" s="106"/>
      <c r="K3071" s="107"/>
      <c r="L3071" s="103"/>
      <c r="M3071" s="106"/>
      <c r="N3071" s="108"/>
      <c r="O3071" s="103"/>
      <c r="P3071" s="108"/>
      <c r="Q3071" s="213"/>
      <c r="R3071" s="109"/>
      <c r="S3071" s="109"/>
      <c r="T3071" s="214"/>
      <c r="U3071" s="91"/>
      <c r="V3071" s="103"/>
      <c r="W3071" s="108"/>
      <c r="X3071" s="213"/>
      <c r="Y3071" s="109"/>
      <c r="Z3071" s="109"/>
      <c r="AA3071" s="214"/>
      <c r="AB3071" s="91"/>
      <c r="AC3071" s="103"/>
      <c r="AD3071" s="108"/>
      <c r="AE3071" s="213"/>
      <c r="AF3071" s="109"/>
      <c r="AG3071" s="109"/>
      <c r="AH3071" s="214"/>
      <c r="AJ3071" s="104"/>
      <c r="AK3071" s="106"/>
      <c r="AL3071" s="108"/>
      <c r="AM3071" s="106"/>
      <c r="AN3071" s="108"/>
      <c r="AO3071" s="106"/>
      <c r="AP3071" s="108"/>
      <c r="AQ3071" s="106"/>
      <c r="AR3071" s="108"/>
      <c r="AS3071" s="106"/>
      <c r="AT3071" s="108"/>
      <c r="AU3071" s="106"/>
      <c r="AV3071" s="106"/>
      <c r="AW3071" s="111"/>
      <c r="AY3071" s="106"/>
      <c r="AZ3071" s="106"/>
      <c r="BA3071" s="106"/>
      <c r="BB3071" s="106"/>
      <c r="BC3071" s="106"/>
      <c r="BD3071" s="106"/>
    </row>
    <row r="3072" spans="2:56" x14ac:dyDescent="0.3">
      <c r="B3072" s="215" t="s">
        <v>233</v>
      </c>
      <c r="C3072" s="103"/>
      <c r="D3072" s="104"/>
      <c r="E3072" s="204">
        <f>IFERROR(D3072/C3072,0)</f>
        <v>0</v>
      </c>
      <c r="F3072" s="103"/>
      <c r="G3072" s="104"/>
      <c r="H3072" s="204">
        <f>IFERROR(G3072/F3072,0)</f>
        <v>0</v>
      </c>
      <c r="I3072" s="103"/>
      <c r="J3072" s="106"/>
      <c r="K3072" s="206">
        <f>IFERROR(J3072/I3072,0)</f>
        <v>0</v>
      </c>
      <c r="L3072" s="103"/>
      <c r="M3072" s="106"/>
      <c r="N3072" s="108"/>
      <c r="O3072" s="103"/>
      <c r="P3072" s="108"/>
      <c r="Q3072" s="208">
        <f t="shared" si="2793"/>
        <v>0</v>
      </c>
      <c r="R3072" s="109"/>
      <c r="S3072" s="109"/>
      <c r="T3072" s="210">
        <f t="shared" si="2804"/>
        <v>0</v>
      </c>
      <c r="U3072" s="91"/>
      <c r="V3072" s="103"/>
      <c r="W3072" s="108"/>
      <c r="X3072" s="208">
        <f t="shared" si="2794"/>
        <v>0</v>
      </c>
      <c r="Y3072" s="109"/>
      <c r="Z3072" s="109"/>
      <c r="AA3072" s="210">
        <f t="shared" si="2805"/>
        <v>0</v>
      </c>
      <c r="AB3072" s="91"/>
      <c r="AC3072" s="103"/>
      <c r="AD3072" s="108"/>
      <c r="AE3072" s="208">
        <f t="shared" si="2795"/>
        <v>0</v>
      </c>
      <c r="AF3072" s="109"/>
      <c r="AG3072" s="109"/>
      <c r="AH3072" s="210">
        <f t="shared" si="2806"/>
        <v>0</v>
      </c>
      <c r="AJ3072" s="104"/>
      <c r="AK3072" s="106"/>
      <c r="AL3072" s="108"/>
      <c r="AM3072" s="106"/>
      <c r="AN3072" s="108"/>
      <c r="AO3072" s="106"/>
      <c r="AP3072" s="108"/>
      <c r="AQ3072" s="106"/>
      <c r="AR3072" s="108"/>
      <c r="AS3072" s="106"/>
      <c r="AT3072" s="108"/>
      <c r="AU3072" s="106"/>
      <c r="AV3072" s="205">
        <f>SUM(AJ3072:AU3072)</f>
        <v>0</v>
      </c>
      <c r="AW3072" s="211">
        <f>T3072-AV3072</f>
        <v>0</v>
      </c>
      <c r="AY3072" s="205">
        <f>SUM(AJ3072:AL3072)</f>
        <v>0</v>
      </c>
      <c r="AZ3072" s="205">
        <f>SUM(AM3072:AO3072)</f>
        <v>0</v>
      </c>
      <c r="BA3072" s="205">
        <f>SUM(AP3072:AR3072)</f>
        <v>0</v>
      </c>
      <c r="BB3072" s="205">
        <f>SUM(AS3072:AU3072)</f>
        <v>0</v>
      </c>
      <c r="BC3072" s="205">
        <f t="shared" si="2802"/>
        <v>0</v>
      </c>
      <c r="BD3072" s="205">
        <f>T3072-BC3072</f>
        <v>0</v>
      </c>
    </row>
    <row r="3073" spans="2:56" x14ac:dyDescent="0.3">
      <c r="B3073" s="215" t="s">
        <v>234</v>
      </c>
      <c r="C3073" s="103"/>
      <c r="D3073" s="104"/>
      <c r="E3073" s="204">
        <f>IFERROR(D3073/C3073,0)</f>
        <v>0</v>
      </c>
      <c r="F3073" s="103"/>
      <c r="G3073" s="104"/>
      <c r="H3073" s="204">
        <f>IFERROR(G3073/F3073,0)</f>
        <v>0</v>
      </c>
      <c r="I3073" s="103"/>
      <c r="J3073" s="106"/>
      <c r="K3073" s="206">
        <f>IFERROR(J3073/I3073,0)</f>
        <v>0</v>
      </c>
      <c r="L3073" s="103"/>
      <c r="M3073" s="106"/>
      <c r="N3073" s="108"/>
      <c r="O3073" s="103"/>
      <c r="P3073" s="108"/>
      <c r="Q3073" s="208">
        <f t="shared" si="2793"/>
        <v>0</v>
      </c>
      <c r="R3073" s="109"/>
      <c r="S3073" s="109"/>
      <c r="T3073" s="210">
        <f t="shared" si="2804"/>
        <v>0</v>
      </c>
      <c r="U3073" s="91"/>
      <c r="V3073" s="103"/>
      <c r="W3073" s="108"/>
      <c r="X3073" s="208">
        <f t="shared" si="2794"/>
        <v>0</v>
      </c>
      <c r="Y3073" s="109"/>
      <c r="Z3073" s="109"/>
      <c r="AA3073" s="210">
        <f t="shared" si="2805"/>
        <v>0</v>
      </c>
      <c r="AB3073" s="91"/>
      <c r="AC3073" s="103"/>
      <c r="AD3073" s="108"/>
      <c r="AE3073" s="208">
        <f t="shared" si="2795"/>
        <v>0</v>
      </c>
      <c r="AF3073" s="109"/>
      <c r="AG3073" s="109"/>
      <c r="AH3073" s="210">
        <f t="shared" si="2806"/>
        <v>0</v>
      </c>
      <c r="AJ3073" s="104"/>
      <c r="AK3073" s="106"/>
      <c r="AL3073" s="108"/>
      <c r="AM3073" s="106"/>
      <c r="AN3073" s="108"/>
      <c r="AO3073" s="106"/>
      <c r="AP3073" s="108"/>
      <c r="AQ3073" s="106"/>
      <c r="AR3073" s="108"/>
      <c r="AS3073" s="106"/>
      <c r="AT3073" s="108"/>
      <c r="AU3073" s="106"/>
      <c r="AV3073" s="205">
        <f>SUM(AJ3073:AU3073)</f>
        <v>0</v>
      </c>
      <c r="AW3073" s="211">
        <f>T3073-AV3073</f>
        <v>0</v>
      </c>
      <c r="AY3073" s="205">
        <f>SUM(AJ3073:AL3073)</f>
        <v>0</v>
      </c>
      <c r="AZ3073" s="205">
        <f>SUM(AM3073:AO3073)</f>
        <v>0</v>
      </c>
      <c r="BA3073" s="205">
        <f>SUM(AP3073:AR3073)</f>
        <v>0</v>
      </c>
      <c r="BB3073" s="205">
        <f>SUM(AS3073:AU3073)</f>
        <v>0</v>
      </c>
      <c r="BC3073" s="205">
        <f t="shared" si="2802"/>
        <v>0</v>
      </c>
      <c r="BD3073" s="205">
        <f>T3073-BC3073</f>
        <v>0</v>
      </c>
    </row>
    <row r="3074" spans="2:56" s="124" customFormat="1" ht="13.2" thickBot="1" x14ac:dyDescent="0.35">
      <c r="B3074" s="216" t="s">
        <v>235</v>
      </c>
      <c r="C3074" s="259"/>
      <c r="D3074" s="260"/>
      <c r="E3074" s="219">
        <f>IFERROR(D3074/C3074,0)</f>
        <v>0</v>
      </c>
      <c r="F3074" s="259"/>
      <c r="G3074" s="260"/>
      <c r="H3074" s="219">
        <f>IFERROR(G3074/F3074,0)</f>
        <v>0</v>
      </c>
      <c r="I3074" s="259"/>
      <c r="J3074" s="261"/>
      <c r="K3074" s="221">
        <f>IFERROR(J3074/I3074,0)</f>
        <v>0</v>
      </c>
      <c r="L3074" s="259"/>
      <c r="M3074" s="261"/>
      <c r="N3074" s="262"/>
      <c r="O3074" s="259"/>
      <c r="P3074" s="262"/>
      <c r="Q3074" s="223">
        <f t="shared" si="2793"/>
        <v>0</v>
      </c>
      <c r="R3074" s="263"/>
      <c r="S3074" s="263"/>
      <c r="T3074" s="225">
        <f t="shared" si="2804"/>
        <v>0</v>
      </c>
      <c r="U3074" s="121"/>
      <c r="V3074" s="259"/>
      <c r="W3074" s="262"/>
      <c r="X3074" s="223">
        <f t="shared" si="2794"/>
        <v>0</v>
      </c>
      <c r="Y3074" s="263"/>
      <c r="Z3074" s="263"/>
      <c r="AA3074" s="225">
        <f t="shared" si="2805"/>
        <v>0</v>
      </c>
      <c r="AB3074" s="121"/>
      <c r="AC3074" s="259"/>
      <c r="AD3074" s="262"/>
      <c r="AE3074" s="223">
        <f t="shared" si="2795"/>
        <v>0</v>
      </c>
      <c r="AF3074" s="263"/>
      <c r="AG3074" s="263"/>
      <c r="AH3074" s="225">
        <f t="shared" si="2806"/>
        <v>0</v>
      </c>
      <c r="AJ3074" s="264"/>
      <c r="AK3074" s="265"/>
      <c r="AL3074" s="266"/>
      <c r="AM3074" s="265"/>
      <c r="AN3074" s="266"/>
      <c r="AO3074" s="265"/>
      <c r="AP3074" s="266"/>
      <c r="AQ3074" s="265"/>
      <c r="AR3074" s="266"/>
      <c r="AS3074" s="265"/>
      <c r="AT3074" s="266"/>
      <c r="AU3074" s="265"/>
      <c r="AV3074" s="267">
        <f>SUM(AJ3074:AU3074)</f>
        <v>0</v>
      </c>
      <c r="AW3074" s="226">
        <f>T3074-AV3074</f>
        <v>0</v>
      </c>
      <c r="AX3074" s="198"/>
      <c r="AY3074" s="267">
        <f>SUM(AJ3074:AL3074)</f>
        <v>0</v>
      </c>
      <c r="AZ3074" s="267">
        <f>SUM(AM3074:AO3074)</f>
        <v>0</v>
      </c>
      <c r="BA3074" s="267">
        <f>SUM(AP3074:AR3074)</f>
        <v>0</v>
      </c>
      <c r="BB3074" s="267">
        <f>SUM(AS3074:AU3074)</f>
        <v>0</v>
      </c>
      <c r="BC3074" s="267">
        <f t="shared" si="2802"/>
        <v>0</v>
      </c>
      <c r="BD3074" s="267">
        <f>T3074-BC3074</f>
        <v>0</v>
      </c>
    </row>
    <row r="3075" spans="2:56" ht="13.2" thickBot="1" x14ac:dyDescent="0.35">
      <c r="B3075" s="227" t="s">
        <v>236</v>
      </c>
      <c r="C3075" s="137">
        <f>SUM(C2873,C3024,C3046,C3074)</f>
        <v>2445274</v>
      </c>
      <c r="D3075" s="138">
        <f>SUM(D2873,D3024,D3046,D3074)</f>
        <v>2444720.37</v>
      </c>
      <c r="E3075" s="139">
        <f>IFERROR(D3075/C3075,0)</f>
        <v>0.99977359183469827</v>
      </c>
      <c r="F3075" s="137">
        <f>SUM(F2873,F3024,F3046,F3074)</f>
        <v>830450</v>
      </c>
      <c r="G3075" s="138">
        <f>SUM(G2873,G3024,G3046,G3074)</f>
        <v>776502.27</v>
      </c>
      <c r="H3075" s="139">
        <f>IFERROR(G3075/F3075,0)</f>
        <v>0.935037955325426</v>
      </c>
      <c r="I3075" s="137">
        <f>SUM(I2873,I3024,I3046,I3074)</f>
        <v>2126181</v>
      </c>
      <c r="J3075" s="140">
        <f>SUM(J2873,J3024,J3046,J3074)</f>
        <v>2125774.5299999998</v>
      </c>
      <c r="K3075" s="141">
        <f>IFERROR(J3075/I3075,0)</f>
        <v>0.99980882624762413</v>
      </c>
      <c r="L3075" s="137">
        <f>SUM(L2873,L3024,L3046,L3074)</f>
        <v>2662540</v>
      </c>
      <c r="M3075" s="140">
        <f>SUM(M2873,M3024,M3046,M3074)</f>
        <v>2282540</v>
      </c>
      <c r="N3075" s="142">
        <f>SUM(N2873,N3024,N3046,N3074)</f>
        <v>0</v>
      </c>
      <c r="O3075" s="137">
        <f>SUM(O2873,O3024,O3046,O3074)</f>
        <v>2294756.1497422401</v>
      </c>
      <c r="P3075" s="142">
        <f>SUM(P2873,P3024,P3046,P3074)</f>
        <v>0</v>
      </c>
      <c r="Q3075" s="228">
        <f t="shared" si="2793"/>
        <v>2294756.1497422401</v>
      </c>
      <c r="R3075" s="142">
        <f>SUM(R2873,R3024,R3046,R3074)</f>
        <v>0</v>
      </c>
      <c r="S3075" s="142">
        <f>SUM(S2873,S3024,S3046,S3074)</f>
        <v>0</v>
      </c>
      <c r="T3075" s="229">
        <f t="shared" si="2804"/>
        <v>2294756.1497422401</v>
      </c>
      <c r="U3075" s="92"/>
      <c r="V3075" s="137">
        <f>SUM(V2873,V3024,V3046,V3074)</f>
        <v>80000</v>
      </c>
      <c r="W3075" s="142">
        <f>SUM(W2873,W3024,W3046,W3074)</f>
        <v>0</v>
      </c>
      <c r="X3075" s="228">
        <f t="shared" si="2794"/>
        <v>80000</v>
      </c>
      <c r="Y3075" s="142">
        <f>SUM(Y2873,Y3024,Y3046,Y3074)</f>
        <v>0</v>
      </c>
      <c r="Z3075" s="142">
        <f>SUM(Z2873,Z3024,Z3046,Z3074)</f>
        <v>0</v>
      </c>
      <c r="AA3075" s="229">
        <f t="shared" si="2805"/>
        <v>80000</v>
      </c>
      <c r="AB3075" s="92"/>
      <c r="AC3075" s="137">
        <f>SUM(AC2873,AC3024,AC3046,AC3074)</f>
        <v>83592</v>
      </c>
      <c r="AD3075" s="142">
        <f>SUM(AD2873,AD3024,AD3046,AD3074)</f>
        <v>0</v>
      </c>
      <c r="AE3075" s="228">
        <f t="shared" si="2795"/>
        <v>83592</v>
      </c>
      <c r="AF3075" s="142">
        <f>SUM(AF2873,AF3024,AF3046,AF3074)</f>
        <v>0</v>
      </c>
      <c r="AG3075" s="142">
        <f>SUM(AG2873,AG3024,AG3046,AG3074)</f>
        <v>0</v>
      </c>
      <c r="AH3075" s="229">
        <f t="shared" si="2806"/>
        <v>83592</v>
      </c>
      <c r="AJ3075" s="138">
        <f t="shared" ref="AJ3075:AU3075" si="2807">SUM(AJ2873,AJ3024,AJ3046,AJ3074)</f>
        <v>192707.01247852005</v>
      </c>
      <c r="AK3075" s="140">
        <f t="shared" si="2807"/>
        <v>179093.01247851999</v>
      </c>
      <c r="AL3075" s="142">
        <f t="shared" si="2807"/>
        <v>189733.01247852005</v>
      </c>
      <c r="AM3075" s="140">
        <f t="shared" si="2807"/>
        <v>197513.01247852005</v>
      </c>
      <c r="AN3075" s="142">
        <f t="shared" si="2807"/>
        <v>130933.01247851999</v>
      </c>
      <c r="AO3075" s="140">
        <f t="shared" si="2807"/>
        <v>194039.01247852005</v>
      </c>
      <c r="AP3075" s="142">
        <f t="shared" si="2807"/>
        <v>192153.01247852005</v>
      </c>
      <c r="AQ3075" s="140">
        <f t="shared" si="2807"/>
        <v>188893.01247852005</v>
      </c>
      <c r="AR3075" s="142">
        <f t="shared" si="2807"/>
        <v>185613.01247852005</v>
      </c>
      <c r="AS3075" s="140">
        <f t="shared" si="2807"/>
        <v>192153.01247852005</v>
      </c>
      <c r="AT3075" s="142">
        <f t="shared" si="2807"/>
        <v>188933.01247852005</v>
      </c>
      <c r="AU3075" s="140">
        <f t="shared" si="2807"/>
        <v>262993.01247851987</v>
      </c>
      <c r="AV3075" s="140">
        <f>SUM(AJ3075:AU3075)</f>
        <v>2294756.1497422406</v>
      </c>
      <c r="AW3075" s="146">
        <f>T3075-AV3075</f>
        <v>0</v>
      </c>
      <c r="AY3075" s="140">
        <f>SUM(AJ3075:AL3075)</f>
        <v>561533.03743556002</v>
      </c>
      <c r="AZ3075" s="140">
        <f>SUM(AM3075:AO3075)</f>
        <v>522485.03743556008</v>
      </c>
      <c r="BA3075" s="140">
        <f>SUM(AP3075:AR3075)</f>
        <v>566659.03743556014</v>
      </c>
      <c r="BB3075" s="140">
        <f>SUM(AS3075:AU3075)</f>
        <v>644079.03743556002</v>
      </c>
      <c r="BC3075" s="140">
        <f t="shared" si="2802"/>
        <v>2294756.1497422401</v>
      </c>
      <c r="BD3075" s="140">
        <f>T3075-BC3075</f>
        <v>0</v>
      </c>
    </row>
    <row r="3076" spans="2:56" ht="15" thickBot="1" x14ac:dyDescent="0.35">
      <c r="B3076" s="282" t="s">
        <v>250</v>
      </c>
      <c r="C3076" s="273"/>
      <c r="D3076" s="274"/>
      <c r="E3076" s="275"/>
      <c r="F3076" s="273"/>
      <c r="G3076" s="274"/>
      <c r="H3076" s="275"/>
      <c r="I3076" s="273"/>
      <c r="J3076" s="276"/>
      <c r="K3076" s="277"/>
      <c r="L3076" s="273"/>
      <c r="M3076" s="276"/>
      <c r="N3076" s="278"/>
      <c r="O3076" s="273"/>
      <c r="P3076" s="279"/>
      <c r="Q3076" s="279"/>
      <c r="R3076" s="279"/>
      <c r="S3076" s="279"/>
      <c r="T3076" s="280"/>
      <c r="U3076" s="92"/>
      <c r="V3076" s="281"/>
      <c r="W3076" s="279"/>
      <c r="X3076" s="279"/>
      <c r="Y3076" s="279"/>
      <c r="Z3076" s="279"/>
      <c r="AA3076" s="280"/>
      <c r="AB3076" s="92"/>
      <c r="AC3076" s="281"/>
      <c r="AD3076" s="279"/>
      <c r="AE3076" s="279"/>
      <c r="AF3076" s="279"/>
      <c r="AG3076" s="279"/>
      <c r="AH3076" s="280"/>
      <c r="AJ3076" s="238"/>
      <c r="AK3076" s="238"/>
      <c r="AL3076" s="238"/>
      <c r="AM3076" s="238"/>
      <c r="AN3076" s="238"/>
      <c r="AO3076" s="238"/>
      <c r="AP3076" s="238"/>
      <c r="AQ3076" s="238"/>
      <c r="AR3076" s="238"/>
      <c r="AS3076" s="238"/>
      <c r="AT3076" s="238"/>
      <c r="AU3076" s="238"/>
      <c r="AV3076" s="238"/>
      <c r="AW3076" s="239"/>
      <c r="AY3076" s="238"/>
      <c r="AZ3076" s="238"/>
      <c r="BA3076" s="238"/>
      <c r="BB3076" s="238"/>
      <c r="BC3076" s="238"/>
      <c r="BD3076" s="238"/>
    </row>
    <row r="3077" spans="2:56" ht="13.2" thickBot="1" x14ac:dyDescent="0.35">
      <c r="B3077" s="136" t="s">
        <v>49</v>
      </c>
      <c r="C3077" s="137">
        <f>SUM(C3078,C3094,C3225)</f>
        <v>7172917</v>
      </c>
      <c r="D3077" s="138">
        <f>SUM(D3078,D3094,D3225)</f>
        <v>6983497.5699999984</v>
      </c>
      <c r="E3077" s="139">
        <f t="shared" ref="E3077:E3140" si="2808">IFERROR(D3077/C3077,0)</f>
        <v>0.97359241296114241</v>
      </c>
      <c r="F3077" s="137">
        <f>SUM(F3078,F3094,F3225)</f>
        <v>8070028</v>
      </c>
      <c r="G3077" s="138">
        <f>SUM(G3078,G3094,G3225)</f>
        <v>7964529.5899999999</v>
      </c>
      <c r="H3077" s="139">
        <f t="shared" ref="H3077:H3140" si="2809">IFERROR(G3077/F3077,0)</f>
        <v>0.98692713209916993</v>
      </c>
      <c r="I3077" s="137">
        <f>SUM(I3078,I3094,I3225)</f>
        <v>8077036</v>
      </c>
      <c r="J3077" s="140">
        <f>SUM(J3078,J3094,J3225)</f>
        <v>7996118.9899999993</v>
      </c>
      <c r="K3077" s="141">
        <f t="shared" ref="K3077:K3140" si="2810">IFERROR(J3077/I3077,0)</f>
        <v>0.98998184358717722</v>
      </c>
      <c r="L3077" s="137">
        <f>SUM(L3078,L3094,L3225)</f>
        <v>8457432</v>
      </c>
      <c r="M3077" s="140">
        <f>SUM(M3078,M3094,M3225)</f>
        <v>8448761</v>
      </c>
      <c r="N3077" s="142">
        <f>SUM(N3078,N3094,N3225)</f>
        <v>0</v>
      </c>
      <c r="O3077" s="137">
        <f>SUM(O3078,O3094,O3225)</f>
        <v>10515064.567439206</v>
      </c>
      <c r="P3077" s="142">
        <f>SUM(P3078,P3094,P3225)</f>
        <v>254000</v>
      </c>
      <c r="Q3077" s="143">
        <f t="shared" ref="Q3077:Q3140" si="2811">SUM(O3077:P3077)</f>
        <v>10769064.567439206</v>
      </c>
      <c r="R3077" s="144">
        <f>SUM(R3078,R3094,R3225)</f>
        <v>0</v>
      </c>
      <c r="S3077" s="144">
        <f>SUM(S3078,S3094,S3225)</f>
        <v>0</v>
      </c>
      <c r="T3077" s="145">
        <f>SUM(Q3077:S3077)</f>
        <v>10769064.567439206</v>
      </c>
      <c r="U3077" s="91"/>
      <c r="V3077" s="137">
        <f>SUM(V3078,V3094,V3225)</f>
        <v>268720</v>
      </c>
      <c r="W3077" s="142">
        <f>SUM(W3078,W3094,W3225)</f>
        <v>0</v>
      </c>
      <c r="X3077" s="143">
        <f t="shared" ref="X3077:X3140" si="2812">SUM(V3077:W3077)</f>
        <v>268720</v>
      </c>
      <c r="Y3077" s="144">
        <f>SUM(Y3078,Y3094,Y3225)</f>
        <v>0</v>
      </c>
      <c r="Z3077" s="144">
        <f>SUM(Z3078,Z3094,Z3225)</f>
        <v>0</v>
      </c>
      <c r="AA3077" s="145">
        <f>SUM(X3077:Z3077)</f>
        <v>268720</v>
      </c>
      <c r="AB3077" s="91"/>
      <c r="AC3077" s="137">
        <f>SUM(AC3078,AC3094,AC3225)</f>
        <v>280786</v>
      </c>
      <c r="AD3077" s="142">
        <f>SUM(AD3078,AD3094,AD3225)</f>
        <v>0</v>
      </c>
      <c r="AE3077" s="143">
        <f t="shared" ref="AE3077:AE3140" si="2813">SUM(AC3077:AD3077)</f>
        <v>280786</v>
      </c>
      <c r="AF3077" s="142">
        <f>SUM(AF3078,AF3094,AF3225)</f>
        <v>0</v>
      </c>
      <c r="AG3077" s="142">
        <f>SUM(AG3078,AG3094,AG3225)</f>
        <v>0</v>
      </c>
      <c r="AH3077" s="145">
        <f>SUM(AE3077:AG3077)</f>
        <v>280786</v>
      </c>
      <c r="AJ3077" s="138">
        <f t="shared" ref="AJ3077:AU3077" si="2814">SUM(AJ3078,AJ3094,AJ3225)</f>
        <v>854588.71395326732</v>
      </c>
      <c r="AK3077" s="140">
        <f t="shared" si="2814"/>
        <v>845255.2139532672</v>
      </c>
      <c r="AL3077" s="142">
        <f t="shared" si="2814"/>
        <v>941651.21395326732</v>
      </c>
      <c r="AM3077" s="140">
        <f t="shared" si="2814"/>
        <v>854588.71395326732</v>
      </c>
      <c r="AN3077" s="142">
        <f t="shared" si="2814"/>
        <v>861186.2139532672</v>
      </c>
      <c r="AO3077" s="140">
        <f t="shared" si="2814"/>
        <v>763923.7139532672</v>
      </c>
      <c r="AP3077" s="142">
        <f t="shared" si="2814"/>
        <v>1095801.2139532673</v>
      </c>
      <c r="AQ3077" s="140">
        <f t="shared" si="2814"/>
        <v>854588.71395326732</v>
      </c>
      <c r="AR3077" s="142">
        <f t="shared" si="2814"/>
        <v>854588.71395326732</v>
      </c>
      <c r="AS3077" s="140">
        <f t="shared" si="2814"/>
        <v>854588.71395326732</v>
      </c>
      <c r="AT3077" s="142">
        <f t="shared" si="2814"/>
        <v>854588.71395326732</v>
      </c>
      <c r="AU3077" s="140">
        <f t="shared" si="2814"/>
        <v>1133714.7139532664</v>
      </c>
      <c r="AV3077" s="140">
        <f>SUM(AJ3077:AU3077)</f>
        <v>10769064.567439208</v>
      </c>
      <c r="AW3077" s="146">
        <f t="shared" ref="AW3077:AW3140" si="2815">T3077-AV3077</f>
        <v>0</v>
      </c>
      <c r="AY3077" s="140">
        <f t="shared" ref="AY3077:AY3140" si="2816">SUM(AJ3077:AL3077)</f>
        <v>2641495.141859802</v>
      </c>
      <c r="AZ3077" s="140">
        <f t="shared" ref="AZ3077:AZ3140" si="2817">SUM(AM3077:AO3077)</f>
        <v>2479698.641859802</v>
      </c>
      <c r="BA3077" s="140">
        <f t="shared" ref="BA3077:BA3140" si="2818">SUM(AP3077:AR3077)</f>
        <v>2804978.641859802</v>
      </c>
      <c r="BB3077" s="140">
        <f t="shared" ref="BB3077:BB3140" si="2819">SUM(AS3077:AU3077)</f>
        <v>2842892.141859801</v>
      </c>
      <c r="BC3077" s="140">
        <f t="shared" ref="BC3077:BC3140" si="2820">SUM(AY3077,AZ3077,BA3077,BB3077)</f>
        <v>10769064.567439208</v>
      </c>
      <c r="BD3077" s="140">
        <f t="shared" ref="BD3077:BD3140" si="2821">T3077-BC3077</f>
        <v>0</v>
      </c>
    </row>
    <row r="3078" spans="2:56" x14ac:dyDescent="0.3">
      <c r="B3078" s="148" t="s">
        <v>50</v>
      </c>
      <c r="C3078" s="149">
        <f>SUM(C3079,C3089)</f>
        <v>6886917</v>
      </c>
      <c r="D3078" s="150">
        <f>SUM(D3079,D3089)</f>
        <v>6710230.2599999988</v>
      </c>
      <c r="E3078" s="151">
        <f t="shared" si="2808"/>
        <v>0.97434458118197143</v>
      </c>
      <c r="F3078" s="149">
        <f>SUM(F3079,F3089)</f>
        <v>7457006</v>
      </c>
      <c r="G3078" s="150">
        <f>SUM(G3079,G3089)</f>
        <v>7293484.4299999997</v>
      </c>
      <c r="H3078" s="151">
        <f t="shared" si="2809"/>
        <v>0.97807141767084538</v>
      </c>
      <c r="I3078" s="149">
        <f>SUM(I3079,I3089)</f>
        <v>7185266</v>
      </c>
      <c r="J3078" s="152">
        <f>SUM(J3079,J3089)</f>
        <v>7108523.5399999991</v>
      </c>
      <c r="K3078" s="153">
        <f t="shared" si="2810"/>
        <v>0.98931946847896779</v>
      </c>
      <c r="L3078" s="149">
        <f>SUM(L3079,L3089)</f>
        <v>7929552</v>
      </c>
      <c r="M3078" s="152">
        <f>SUM(M3079,M3089)</f>
        <v>7820952</v>
      </c>
      <c r="N3078" s="154">
        <f>SUM(N3079,N3089)</f>
        <v>0</v>
      </c>
      <c r="O3078" s="149">
        <f>SUM(O3079,O3089)</f>
        <v>10255064.567439206</v>
      </c>
      <c r="P3078" s="154">
        <f>SUM(P3079,P3089)</f>
        <v>0</v>
      </c>
      <c r="Q3078" s="155">
        <f t="shared" si="2811"/>
        <v>10255064.567439206</v>
      </c>
      <c r="R3078" s="154">
        <f>SUM(R3079,R3089)</f>
        <v>0</v>
      </c>
      <c r="S3078" s="154">
        <f>SUM(S3079,S3089)</f>
        <v>0</v>
      </c>
      <c r="T3078" s="156">
        <f t="shared" ref="T3078:T3141" si="2822">SUM(Q3078:S3078)</f>
        <v>10255064.567439206</v>
      </c>
      <c r="U3078" s="157"/>
      <c r="V3078" s="149">
        <f>SUM(V3079,V3089)</f>
        <v>0</v>
      </c>
      <c r="W3078" s="154">
        <f>SUM(W3079,W3089)</f>
        <v>0</v>
      </c>
      <c r="X3078" s="155">
        <f t="shared" si="2812"/>
        <v>0</v>
      </c>
      <c r="Y3078" s="154">
        <f>SUM(Y3079,Y3089)</f>
        <v>0</v>
      </c>
      <c r="Z3078" s="154">
        <f>SUM(Z3079,Z3089)</f>
        <v>0</v>
      </c>
      <c r="AA3078" s="156">
        <f t="shared" ref="AA3078:AA3141" si="2823">SUM(X3078:Z3078)</f>
        <v>0</v>
      </c>
      <c r="AB3078" s="157"/>
      <c r="AC3078" s="149">
        <f>SUM(AC3079,AC3089)</f>
        <v>0</v>
      </c>
      <c r="AD3078" s="154">
        <f>SUM(AD3079,AD3089)</f>
        <v>0</v>
      </c>
      <c r="AE3078" s="155">
        <f t="shared" si="2813"/>
        <v>0</v>
      </c>
      <c r="AF3078" s="154">
        <f>SUM(AF3079,AF3089)</f>
        <v>0</v>
      </c>
      <c r="AG3078" s="154">
        <f>SUM(AG3079,AG3089)</f>
        <v>0</v>
      </c>
      <c r="AH3078" s="156">
        <f t="shared" ref="AH3078:AH3141" si="2824">SUM(AE3078:AG3078)</f>
        <v>0</v>
      </c>
      <c r="AJ3078" s="150">
        <f t="shared" ref="AJ3078:AU3078" si="2825">SUM(AJ3079,AJ3089)</f>
        <v>854588.71395326732</v>
      </c>
      <c r="AK3078" s="152">
        <f t="shared" si="2825"/>
        <v>748192.7139532672</v>
      </c>
      <c r="AL3078" s="154">
        <f t="shared" si="2825"/>
        <v>854588.71395326732</v>
      </c>
      <c r="AM3078" s="152">
        <f t="shared" si="2825"/>
        <v>854588.71395326732</v>
      </c>
      <c r="AN3078" s="154">
        <f t="shared" si="2825"/>
        <v>772523.7139532672</v>
      </c>
      <c r="AO3078" s="152">
        <f t="shared" si="2825"/>
        <v>763923.7139532672</v>
      </c>
      <c r="AP3078" s="154">
        <f t="shared" si="2825"/>
        <v>854588.71395326732</v>
      </c>
      <c r="AQ3078" s="152">
        <f t="shared" si="2825"/>
        <v>854588.71395326732</v>
      </c>
      <c r="AR3078" s="154">
        <f t="shared" si="2825"/>
        <v>854588.71395326732</v>
      </c>
      <c r="AS3078" s="152">
        <f t="shared" si="2825"/>
        <v>854588.71395326732</v>
      </c>
      <c r="AT3078" s="154">
        <f t="shared" si="2825"/>
        <v>854588.71395326732</v>
      </c>
      <c r="AU3078" s="152">
        <f t="shared" si="2825"/>
        <v>1133714.7139532664</v>
      </c>
      <c r="AV3078" s="152">
        <f>SUM(AJ3078:AU3078)</f>
        <v>10255064.567439208</v>
      </c>
      <c r="AW3078" s="158">
        <f t="shared" si="2815"/>
        <v>0</v>
      </c>
      <c r="AY3078" s="152">
        <f t="shared" si="2816"/>
        <v>2457370.141859802</v>
      </c>
      <c r="AZ3078" s="152">
        <f t="shared" si="2817"/>
        <v>2391036.141859802</v>
      </c>
      <c r="BA3078" s="152">
        <f t="shared" si="2818"/>
        <v>2563766.141859802</v>
      </c>
      <c r="BB3078" s="152">
        <f t="shared" si="2819"/>
        <v>2842892.141859801</v>
      </c>
      <c r="BC3078" s="152">
        <f t="shared" si="2820"/>
        <v>10255064.567439208</v>
      </c>
      <c r="BD3078" s="152">
        <f t="shared" si="2821"/>
        <v>0</v>
      </c>
    </row>
    <row r="3079" spans="2:56" x14ac:dyDescent="0.3">
      <c r="B3079" s="159" t="s">
        <v>51</v>
      </c>
      <c r="C3079" s="160">
        <f>SUM(C3080:C3088)</f>
        <v>5993925</v>
      </c>
      <c r="D3079" s="161">
        <f>SUM(D3080:D3088)</f>
        <v>5864078.8399999989</v>
      </c>
      <c r="E3079" s="162">
        <f t="shared" si="2808"/>
        <v>0.97833703958591389</v>
      </c>
      <c r="F3079" s="160">
        <f>SUM(F3080:F3088)</f>
        <v>6522281</v>
      </c>
      <c r="G3079" s="161">
        <f>SUM(G3080:G3088)</f>
        <v>6390016.7000000002</v>
      </c>
      <c r="H3079" s="162">
        <f t="shared" si="2809"/>
        <v>0.97972115890131073</v>
      </c>
      <c r="I3079" s="160">
        <f>SUM(I3080:I3088)</f>
        <v>6291727</v>
      </c>
      <c r="J3079" s="163">
        <f>SUM(J3080:J3088)</f>
        <v>6233608.5599999996</v>
      </c>
      <c r="K3079" s="164">
        <f t="shared" si="2810"/>
        <v>0.99076272063298354</v>
      </c>
      <c r="L3079" s="160">
        <f>SUM(L3080:L3088)</f>
        <v>6783660</v>
      </c>
      <c r="M3079" s="163">
        <f>SUM(M3080:M3088)</f>
        <v>6780560</v>
      </c>
      <c r="N3079" s="165">
        <f>SUM(N3080:N3088)</f>
        <v>0</v>
      </c>
      <c r="O3079" s="160">
        <f>SUM(O3080:O3088)</f>
        <v>8772866.9507780634</v>
      </c>
      <c r="P3079" s="165">
        <f>SUM(P3080:P3088)</f>
        <v>0</v>
      </c>
      <c r="Q3079" s="166">
        <f t="shared" si="2811"/>
        <v>8772866.9507780634</v>
      </c>
      <c r="R3079" s="165">
        <f>SUM(R3080:R3088)</f>
        <v>0</v>
      </c>
      <c r="S3079" s="165">
        <f>SUM(S3080:S3088)</f>
        <v>0</v>
      </c>
      <c r="T3079" s="167">
        <f t="shared" si="2822"/>
        <v>8772866.9507780634</v>
      </c>
      <c r="U3079" s="157"/>
      <c r="V3079" s="160">
        <f>SUM(V3080:V3088)</f>
        <v>0</v>
      </c>
      <c r="W3079" s="165">
        <f>SUM(W3080:W3088)</f>
        <v>0</v>
      </c>
      <c r="X3079" s="166">
        <f t="shared" si="2812"/>
        <v>0</v>
      </c>
      <c r="Y3079" s="165">
        <f>SUM(Y3080:Y3088)</f>
        <v>0</v>
      </c>
      <c r="Z3079" s="165">
        <f>SUM(Z3080:Z3088)</f>
        <v>0</v>
      </c>
      <c r="AA3079" s="167">
        <f t="shared" si="2823"/>
        <v>0</v>
      </c>
      <c r="AB3079" s="157"/>
      <c r="AC3079" s="160">
        <f>SUM(AC3080:AC3088)</f>
        <v>0</v>
      </c>
      <c r="AD3079" s="165">
        <f>SUM(AD3080:AD3088)</f>
        <v>0</v>
      </c>
      <c r="AE3079" s="166">
        <f t="shared" si="2813"/>
        <v>0</v>
      </c>
      <c r="AF3079" s="165">
        <f>SUM(AF3080:AF3088)</f>
        <v>0</v>
      </c>
      <c r="AG3079" s="165">
        <f>SUM(AG3080:AG3088)</f>
        <v>0</v>
      </c>
      <c r="AH3079" s="167">
        <f t="shared" si="2824"/>
        <v>0</v>
      </c>
      <c r="AJ3079" s="161">
        <f t="shared" ref="AJ3079:AU3079" si="2826">SUM(AJ3080:AJ3088)</f>
        <v>731072.24589817203</v>
      </c>
      <c r="AK3079" s="163">
        <f t="shared" si="2826"/>
        <v>624676.24589817191</v>
      </c>
      <c r="AL3079" s="165">
        <f t="shared" si="2826"/>
        <v>731072.24589817203</v>
      </c>
      <c r="AM3079" s="163">
        <f t="shared" si="2826"/>
        <v>731072.24589817203</v>
      </c>
      <c r="AN3079" s="165">
        <f t="shared" si="2826"/>
        <v>649007.24589817191</v>
      </c>
      <c r="AO3079" s="163">
        <f t="shared" si="2826"/>
        <v>640407.24589817191</v>
      </c>
      <c r="AP3079" s="165">
        <f t="shared" si="2826"/>
        <v>731072.24589817203</v>
      </c>
      <c r="AQ3079" s="163">
        <f t="shared" si="2826"/>
        <v>731072.24589817203</v>
      </c>
      <c r="AR3079" s="165">
        <f t="shared" si="2826"/>
        <v>731072.24589817203</v>
      </c>
      <c r="AS3079" s="163">
        <f t="shared" si="2826"/>
        <v>731072.24589817203</v>
      </c>
      <c r="AT3079" s="165">
        <f t="shared" si="2826"/>
        <v>731072.24589817203</v>
      </c>
      <c r="AU3079" s="163">
        <f t="shared" si="2826"/>
        <v>1010198.2458981712</v>
      </c>
      <c r="AV3079" s="163">
        <f t="shared" ref="AV3079:AV3142" si="2827">SUM(AJ3079:AU3079)</f>
        <v>8772866.9507780634</v>
      </c>
      <c r="AW3079" s="168">
        <f t="shared" si="2815"/>
        <v>0</v>
      </c>
      <c r="AY3079" s="163">
        <f t="shared" si="2816"/>
        <v>2086820.7376945161</v>
      </c>
      <c r="AZ3079" s="163">
        <f t="shared" si="2817"/>
        <v>2020486.7376945158</v>
      </c>
      <c r="BA3079" s="163">
        <f t="shared" si="2818"/>
        <v>2193216.7376945158</v>
      </c>
      <c r="BB3079" s="163">
        <f t="shared" si="2819"/>
        <v>2472342.7376945154</v>
      </c>
      <c r="BC3079" s="163">
        <f t="shared" si="2820"/>
        <v>8772866.9507780634</v>
      </c>
      <c r="BD3079" s="163">
        <f t="shared" si="2821"/>
        <v>0</v>
      </c>
    </row>
    <row r="3080" spans="2:56" x14ac:dyDescent="0.3">
      <c r="B3080" s="169" t="s">
        <v>52</v>
      </c>
      <c r="C3080" s="248">
        <v>4808273</v>
      </c>
      <c r="D3080" s="249">
        <v>4732426.0199999996</v>
      </c>
      <c r="E3080" s="172">
        <f t="shared" si="2808"/>
        <v>0.98422573343901221</v>
      </c>
      <c r="F3080" s="248">
        <v>5471720</v>
      </c>
      <c r="G3080" s="249">
        <v>5330538.25</v>
      </c>
      <c r="H3080" s="172">
        <f t="shared" si="2809"/>
        <v>0.97419792131176308</v>
      </c>
      <c r="I3080" s="248">
        <f>3425076+1718247</f>
        <v>5143323</v>
      </c>
      <c r="J3080" s="250">
        <f>3424469.83+1711779.3</f>
        <v>5136249.13</v>
      </c>
      <c r="K3080" s="174">
        <f t="shared" si="2810"/>
        <v>0.99862464986157784</v>
      </c>
      <c r="L3080" s="248">
        <v>5084036</v>
      </c>
      <c r="M3080" s="250">
        <v>5082036</v>
      </c>
      <c r="N3080" s="251">
        <v>0</v>
      </c>
      <c r="O3080" s="248">
        <v>7524971.1191530805</v>
      </c>
      <c r="P3080" s="251"/>
      <c r="Q3080" s="166">
        <f t="shared" si="2811"/>
        <v>7524971.1191530805</v>
      </c>
      <c r="R3080" s="251"/>
      <c r="S3080" s="251"/>
      <c r="T3080" s="167">
        <f t="shared" si="2822"/>
        <v>7524971.1191530805</v>
      </c>
      <c r="U3080" s="157"/>
      <c r="V3080" s="248"/>
      <c r="W3080" s="251"/>
      <c r="X3080" s="166">
        <f t="shared" si="2812"/>
        <v>0</v>
      </c>
      <c r="Y3080" s="251"/>
      <c r="Z3080" s="251"/>
      <c r="AA3080" s="167">
        <f t="shared" si="2823"/>
        <v>0</v>
      </c>
      <c r="AB3080" s="157"/>
      <c r="AC3080" s="248"/>
      <c r="AD3080" s="251"/>
      <c r="AE3080" s="166">
        <f t="shared" si="2813"/>
        <v>0</v>
      </c>
      <c r="AF3080" s="251"/>
      <c r="AG3080" s="251"/>
      <c r="AH3080" s="167">
        <f t="shared" si="2824"/>
        <v>0</v>
      </c>
      <c r="AJ3080" s="252">
        <f>T3080/12</f>
        <v>627080.92659609008</v>
      </c>
      <c r="AK3080" s="253">
        <f>627080.92659609-106396</f>
        <v>520684.92659608996</v>
      </c>
      <c r="AL3080" s="254">
        <v>627080.92659609008</v>
      </c>
      <c r="AM3080" s="253">
        <v>627080.92659609008</v>
      </c>
      <c r="AN3080" s="254">
        <f>627080.92659609-82065</f>
        <v>545015.92659608996</v>
      </c>
      <c r="AO3080" s="253">
        <f>627080.92659609-90665</f>
        <v>536415.92659608996</v>
      </c>
      <c r="AP3080" s="254">
        <v>627080.92659609008</v>
      </c>
      <c r="AQ3080" s="253">
        <v>627080.92659609008</v>
      </c>
      <c r="AR3080" s="254">
        <v>627080.92659609008</v>
      </c>
      <c r="AS3080" s="253">
        <v>627080.92659609008</v>
      </c>
      <c r="AT3080" s="254">
        <v>627080.92659609008</v>
      </c>
      <c r="AU3080" s="253">
        <v>906206.92659608927</v>
      </c>
      <c r="AV3080" s="163">
        <f t="shared" si="2827"/>
        <v>7524971.1191530805</v>
      </c>
      <c r="AW3080" s="168">
        <f t="shared" si="2815"/>
        <v>0</v>
      </c>
      <c r="AY3080" s="163">
        <f t="shared" si="2816"/>
        <v>1774846.7797882701</v>
      </c>
      <c r="AZ3080" s="163">
        <f t="shared" si="2817"/>
        <v>1708512.7797882699</v>
      </c>
      <c r="BA3080" s="163">
        <f t="shared" si="2818"/>
        <v>1881242.7797882701</v>
      </c>
      <c r="BB3080" s="163">
        <f t="shared" si="2819"/>
        <v>2160368.7797882697</v>
      </c>
      <c r="BC3080" s="163">
        <f t="shared" si="2820"/>
        <v>7524971.1191530796</v>
      </c>
      <c r="BD3080" s="163">
        <f t="shared" si="2821"/>
        <v>0</v>
      </c>
    </row>
    <row r="3081" spans="2:56" x14ac:dyDescent="0.3">
      <c r="B3081" s="169" t="s">
        <v>53</v>
      </c>
      <c r="C3081" s="248">
        <v>0</v>
      </c>
      <c r="D3081" s="249">
        <v>0</v>
      </c>
      <c r="E3081" s="172">
        <f t="shared" si="2808"/>
        <v>0</v>
      </c>
      <c r="F3081" s="248">
        <v>0</v>
      </c>
      <c r="G3081" s="249">
        <v>0</v>
      </c>
      <c r="H3081" s="172">
        <f t="shared" si="2809"/>
        <v>0</v>
      </c>
      <c r="I3081" s="248">
        <v>0</v>
      </c>
      <c r="J3081" s="250">
        <v>0</v>
      </c>
      <c r="K3081" s="174">
        <f t="shared" si="2810"/>
        <v>0</v>
      </c>
      <c r="L3081" s="248"/>
      <c r="M3081" s="250">
        <v>0</v>
      </c>
      <c r="N3081" s="251">
        <v>0</v>
      </c>
      <c r="O3081" s="248"/>
      <c r="P3081" s="251"/>
      <c r="Q3081" s="166">
        <f t="shared" si="2811"/>
        <v>0</v>
      </c>
      <c r="R3081" s="251"/>
      <c r="S3081" s="251"/>
      <c r="T3081" s="167">
        <f t="shared" si="2822"/>
        <v>0</v>
      </c>
      <c r="U3081" s="157"/>
      <c r="V3081" s="248"/>
      <c r="W3081" s="251"/>
      <c r="X3081" s="166">
        <f t="shared" si="2812"/>
        <v>0</v>
      </c>
      <c r="Y3081" s="251"/>
      <c r="Z3081" s="251"/>
      <c r="AA3081" s="167">
        <f t="shared" si="2823"/>
        <v>0</v>
      </c>
      <c r="AB3081" s="157"/>
      <c r="AC3081" s="248"/>
      <c r="AD3081" s="251"/>
      <c r="AE3081" s="166">
        <f t="shared" si="2813"/>
        <v>0</v>
      </c>
      <c r="AF3081" s="251"/>
      <c r="AG3081" s="251"/>
      <c r="AH3081" s="167">
        <f t="shared" si="2824"/>
        <v>0</v>
      </c>
      <c r="AJ3081" s="252"/>
      <c r="AK3081" s="253"/>
      <c r="AL3081" s="254"/>
      <c r="AM3081" s="253"/>
      <c r="AN3081" s="254"/>
      <c r="AO3081" s="253"/>
      <c r="AP3081" s="254"/>
      <c r="AQ3081" s="253"/>
      <c r="AR3081" s="254"/>
      <c r="AS3081" s="253"/>
      <c r="AT3081" s="254"/>
      <c r="AU3081" s="253"/>
      <c r="AV3081" s="163">
        <f t="shared" si="2827"/>
        <v>0</v>
      </c>
      <c r="AW3081" s="168">
        <f t="shared" si="2815"/>
        <v>0</v>
      </c>
      <c r="AY3081" s="163">
        <f t="shared" si="2816"/>
        <v>0</v>
      </c>
      <c r="AZ3081" s="163">
        <f t="shared" si="2817"/>
        <v>0</v>
      </c>
      <c r="BA3081" s="163">
        <f t="shared" si="2818"/>
        <v>0</v>
      </c>
      <c r="BB3081" s="163">
        <f t="shared" si="2819"/>
        <v>0</v>
      </c>
      <c r="BC3081" s="163">
        <f t="shared" si="2820"/>
        <v>0</v>
      </c>
      <c r="BD3081" s="163">
        <f t="shared" si="2821"/>
        <v>0</v>
      </c>
    </row>
    <row r="3082" spans="2:56" x14ac:dyDescent="0.3">
      <c r="B3082" s="169" t="s">
        <v>54</v>
      </c>
      <c r="C3082" s="248">
        <v>0</v>
      </c>
      <c r="D3082" s="249">
        <v>0</v>
      </c>
      <c r="E3082" s="172">
        <f t="shared" si="2808"/>
        <v>0</v>
      </c>
      <c r="F3082" s="248">
        <v>0</v>
      </c>
      <c r="G3082" s="249">
        <v>0</v>
      </c>
      <c r="H3082" s="172">
        <f t="shared" si="2809"/>
        <v>0</v>
      </c>
      <c r="I3082" s="248">
        <v>22000</v>
      </c>
      <c r="J3082" s="250">
        <v>21797</v>
      </c>
      <c r="K3082" s="174">
        <f t="shared" si="2810"/>
        <v>0.99077272727272725</v>
      </c>
      <c r="L3082" s="248"/>
      <c r="M3082" s="250">
        <v>0</v>
      </c>
      <c r="N3082" s="251">
        <v>0</v>
      </c>
      <c r="O3082" s="248"/>
      <c r="P3082" s="251"/>
      <c r="Q3082" s="166">
        <f t="shared" si="2811"/>
        <v>0</v>
      </c>
      <c r="R3082" s="251"/>
      <c r="S3082" s="251"/>
      <c r="T3082" s="167">
        <f t="shared" si="2822"/>
        <v>0</v>
      </c>
      <c r="U3082" s="157"/>
      <c r="V3082" s="248"/>
      <c r="W3082" s="251"/>
      <c r="X3082" s="166">
        <f t="shared" si="2812"/>
        <v>0</v>
      </c>
      <c r="Y3082" s="251"/>
      <c r="Z3082" s="251"/>
      <c r="AA3082" s="167">
        <f t="shared" si="2823"/>
        <v>0</v>
      </c>
      <c r="AB3082" s="157"/>
      <c r="AC3082" s="248"/>
      <c r="AD3082" s="251"/>
      <c r="AE3082" s="166">
        <f t="shared" si="2813"/>
        <v>0</v>
      </c>
      <c r="AF3082" s="251"/>
      <c r="AG3082" s="251"/>
      <c r="AH3082" s="167">
        <f t="shared" si="2824"/>
        <v>0</v>
      </c>
      <c r="AJ3082" s="252"/>
      <c r="AK3082" s="253"/>
      <c r="AL3082" s="254"/>
      <c r="AM3082" s="253"/>
      <c r="AN3082" s="254"/>
      <c r="AO3082" s="253"/>
      <c r="AP3082" s="254"/>
      <c r="AQ3082" s="253"/>
      <c r="AR3082" s="254"/>
      <c r="AS3082" s="253"/>
      <c r="AT3082" s="254"/>
      <c r="AU3082" s="253"/>
      <c r="AV3082" s="163">
        <f t="shared" si="2827"/>
        <v>0</v>
      </c>
      <c r="AW3082" s="168">
        <f t="shared" si="2815"/>
        <v>0</v>
      </c>
      <c r="AY3082" s="163">
        <f t="shared" si="2816"/>
        <v>0</v>
      </c>
      <c r="AZ3082" s="163">
        <f t="shared" si="2817"/>
        <v>0</v>
      </c>
      <c r="BA3082" s="163">
        <f t="shared" si="2818"/>
        <v>0</v>
      </c>
      <c r="BB3082" s="163">
        <f t="shared" si="2819"/>
        <v>0</v>
      </c>
      <c r="BC3082" s="163">
        <f t="shared" si="2820"/>
        <v>0</v>
      </c>
      <c r="BD3082" s="163">
        <f t="shared" si="2821"/>
        <v>0</v>
      </c>
    </row>
    <row r="3083" spans="2:56" x14ac:dyDescent="0.3">
      <c r="B3083" s="169" t="s">
        <v>55</v>
      </c>
      <c r="C3083" s="248">
        <v>0</v>
      </c>
      <c r="D3083" s="249">
        <v>0</v>
      </c>
      <c r="E3083" s="172">
        <f t="shared" si="2808"/>
        <v>0</v>
      </c>
      <c r="F3083" s="248">
        <v>0</v>
      </c>
      <c r="G3083" s="249">
        <v>0</v>
      </c>
      <c r="H3083" s="172">
        <f t="shared" si="2809"/>
        <v>0</v>
      </c>
      <c r="I3083" s="248">
        <v>0</v>
      </c>
      <c r="J3083" s="250">
        <v>0</v>
      </c>
      <c r="K3083" s="174">
        <f t="shared" si="2810"/>
        <v>0</v>
      </c>
      <c r="L3083" s="248"/>
      <c r="M3083" s="250">
        <v>0</v>
      </c>
      <c r="N3083" s="251">
        <v>0</v>
      </c>
      <c r="O3083" s="248"/>
      <c r="P3083" s="251"/>
      <c r="Q3083" s="166">
        <f t="shared" si="2811"/>
        <v>0</v>
      </c>
      <c r="R3083" s="251"/>
      <c r="S3083" s="251"/>
      <c r="T3083" s="167">
        <f t="shared" si="2822"/>
        <v>0</v>
      </c>
      <c r="U3083" s="157"/>
      <c r="V3083" s="248"/>
      <c r="W3083" s="251"/>
      <c r="X3083" s="166">
        <f t="shared" si="2812"/>
        <v>0</v>
      </c>
      <c r="Y3083" s="251"/>
      <c r="Z3083" s="251"/>
      <c r="AA3083" s="167">
        <f t="shared" si="2823"/>
        <v>0</v>
      </c>
      <c r="AB3083" s="157"/>
      <c r="AC3083" s="248"/>
      <c r="AD3083" s="251"/>
      <c r="AE3083" s="166">
        <f t="shared" si="2813"/>
        <v>0</v>
      </c>
      <c r="AF3083" s="251"/>
      <c r="AG3083" s="251"/>
      <c r="AH3083" s="167">
        <f t="shared" si="2824"/>
        <v>0</v>
      </c>
      <c r="AJ3083" s="252"/>
      <c r="AK3083" s="253"/>
      <c r="AL3083" s="254"/>
      <c r="AM3083" s="253"/>
      <c r="AN3083" s="254"/>
      <c r="AO3083" s="253"/>
      <c r="AP3083" s="254"/>
      <c r="AQ3083" s="253"/>
      <c r="AR3083" s="254"/>
      <c r="AS3083" s="253"/>
      <c r="AT3083" s="254"/>
      <c r="AU3083" s="253"/>
      <c r="AV3083" s="163">
        <f t="shared" si="2827"/>
        <v>0</v>
      </c>
      <c r="AW3083" s="168">
        <f t="shared" si="2815"/>
        <v>0</v>
      </c>
      <c r="AY3083" s="163">
        <f t="shared" si="2816"/>
        <v>0</v>
      </c>
      <c r="AZ3083" s="163">
        <f t="shared" si="2817"/>
        <v>0</v>
      </c>
      <c r="BA3083" s="163">
        <f t="shared" si="2818"/>
        <v>0</v>
      </c>
      <c r="BB3083" s="163">
        <f t="shared" si="2819"/>
        <v>0</v>
      </c>
      <c r="BC3083" s="163">
        <f t="shared" si="2820"/>
        <v>0</v>
      </c>
      <c r="BD3083" s="163">
        <f t="shared" si="2821"/>
        <v>0</v>
      </c>
    </row>
    <row r="3084" spans="2:56" x14ac:dyDescent="0.3">
      <c r="B3084" s="169" t="s">
        <v>56</v>
      </c>
      <c r="C3084" s="248">
        <v>0</v>
      </c>
      <c r="D3084" s="249">
        <v>0</v>
      </c>
      <c r="E3084" s="172">
        <f t="shared" si="2808"/>
        <v>0</v>
      </c>
      <c r="F3084" s="248">
        <v>0</v>
      </c>
      <c r="G3084" s="249">
        <v>31050.95</v>
      </c>
      <c r="H3084" s="172">
        <f t="shared" si="2809"/>
        <v>0</v>
      </c>
      <c r="I3084" s="248">
        <v>19000</v>
      </c>
      <c r="J3084" s="250">
        <v>17588.29</v>
      </c>
      <c r="K3084" s="174">
        <f t="shared" si="2810"/>
        <v>0.92569947368421057</v>
      </c>
      <c r="L3084" s="248"/>
      <c r="M3084" s="250">
        <v>0</v>
      </c>
      <c r="N3084" s="251">
        <v>0</v>
      </c>
      <c r="O3084" s="248"/>
      <c r="P3084" s="251"/>
      <c r="Q3084" s="166">
        <f t="shared" si="2811"/>
        <v>0</v>
      </c>
      <c r="R3084" s="251"/>
      <c r="S3084" s="251"/>
      <c r="T3084" s="167">
        <f t="shared" si="2822"/>
        <v>0</v>
      </c>
      <c r="U3084" s="157"/>
      <c r="V3084" s="248"/>
      <c r="W3084" s="251"/>
      <c r="X3084" s="166">
        <f t="shared" si="2812"/>
        <v>0</v>
      </c>
      <c r="Y3084" s="251"/>
      <c r="Z3084" s="251"/>
      <c r="AA3084" s="167">
        <f t="shared" si="2823"/>
        <v>0</v>
      </c>
      <c r="AB3084" s="157"/>
      <c r="AC3084" s="248"/>
      <c r="AD3084" s="251"/>
      <c r="AE3084" s="166">
        <f t="shared" si="2813"/>
        <v>0</v>
      </c>
      <c r="AF3084" s="251"/>
      <c r="AG3084" s="251"/>
      <c r="AH3084" s="167">
        <f t="shared" si="2824"/>
        <v>0</v>
      </c>
      <c r="AJ3084" s="252"/>
      <c r="AK3084" s="253"/>
      <c r="AL3084" s="254"/>
      <c r="AM3084" s="253"/>
      <c r="AN3084" s="254"/>
      <c r="AO3084" s="253"/>
      <c r="AP3084" s="254"/>
      <c r="AQ3084" s="253"/>
      <c r="AR3084" s="254"/>
      <c r="AS3084" s="253"/>
      <c r="AT3084" s="254"/>
      <c r="AU3084" s="253"/>
      <c r="AV3084" s="163">
        <f t="shared" si="2827"/>
        <v>0</v>
      </c>
      <c r="AW3084" s="168">
        <f t="shared" si="2815"/>
        <v>0</v>
      </c>
      <c r="AY3084" s="163">
        <f t="shared" si="2816"/>
        <v>0</v>
      </c>
      <c r="AZ3084" s="163">
        <f t="shared" si="2817"/>
        <v>0</v>
      </c>
      <c r="BA3084" s="163">
        <f t="shared" si="2818"/>
        <v>0</v>
      </c>
      <c r="BB3084" s="163">
        <f t="shared" si="2819"/>
        <v>0</v>
      </c>
      <c r="BC3084" s="163">
        <f t="shared" si="2820"/>
        <v>0</v>
      </c>
      <c r="BD3084" s="163">
        <f t="shared" si="2821"/>
        <v>0</v>
      </c>
    </row>
    <row r="3085" spans="2:56" x14ac:dyDescent="0.3">
      <c r="B3085" s="169" t="s">
        <v>57</v>
      </c>
      <c r="C3085" s="248">
        <v>0</v>
      </c>
      <c r="D3085" s="249">
        <v>0</v>
      </c>
      <c r="E3085" s="172">
        <f t="shared" si="2808"/>
        <v>0</v>
      </c>
      <c r="F3085" s="248">
        <v>0</v>
      </c>
      <c r="G3085" s="249">
        <v>0</v>
      </c>
      <c r="H3085" s="172">
        <f t="shared" si="2809"/>
        <v>0</v>
      </c>
      <c r="I3085" s="248">
        <v>0</v>
      </c>
      <c r="J3085" s="250">
        <v>0</v>
      </c>
      <c r="K3085" s="174">
        <f t="shared" si="2810"/>
        <v>0</v>
      </c>
      <c r="L3085" s="248"/>
      <c r="M3085" s="250">
        <v>0</v>
      </c>
      <c r="N3085" s="251">
        <v>0</v>
      </c>
      <c r="O3085" s="248"/>
      <c r="P3085" s="251"/>
      <c r="Q3085" s="166">
        <f t="shared" si="2811"/>
        <v>0</v>
      </c>
      <c r="R3085" s="251"/>
      <c r="S3085" s="251"/>
      <c r="T3085" s="167">
        <f t="shared" si="2822"/>
        <v>0</v>
      </c>
      <c r="U3085" s="157"/>
      <c r="V3085" s="248"/>
      <c r="W3085" s="251"/>
      <c r="X3085" s="166">
        <f t="shared" si="2812"/>
        <v>0</v>
      </c>
      <c r="Y3085" s="251"/>
      <c r="Z3085" s="251"/>
      <c r="AA3085" s="167">
        <f t="shared" si="2823"/>
        <v>0</v>
      </c>
      <c r="AB3085" s="157"/>
      <c r="AC3085" s="248"/>
      <c r="AD3085" s="251"/>
      <c r="AE3085" s="166">
        <f t="shared" si="2813"/>
        <v>0</v>
      </c>
      <c r="AF3085" s="251"/>
      <c r="AG3085" s="251"/>
      <c r="AH3085" s="167">
        <f t="shared" si="2824"/>
        <v>0</v>
      </c>
      <c r="AJ3085" s="252"/>
      <c r="AK3085" s="253"/>
      <c r="AL3085" s="254"/>
      <c r="AM3085" s="253"/>
      <c r="AN3085" s="254"/>
      <c r="AO3085" s="253"/>
      <c r="AP3085" s="254"/>
      <c r="AQ3085" s="253"/>
      <c r="AR3085" s="254"/>
      <c r="AS3085" s="253"/>
      <c r="AT3085" s="254"/>
      <c r="AU3085" s="253"/>
      <c r="AV3085" s="163">
        <f t="shared" si="2827"/>
        <v>0</v>
      </c>
      <c r="AW3085" s="168">
        <f t="shared" si="2815"/>
        <v>0</v>
      </c>
      <c r="AY3085" s="163">
        <f t="shared" si="2816"/>
        <v>0</v>
      </c>
      <c r="AZ3085" s="163">
        <f t="shared" si="2817"/>
        <v>0</v>
      </c>
      <c r="BA3085" s="163">
        <f t="shared" si="2818"/>
        <v>0</v>
      </c>
      <c r="BB3085" s="163">
        <f t="shared" si="2819"/>
        <v>0</v>
      </c>
      <c r="BC3085" s="163">
        <f t="shared" si="2820"/>
        <v>0</v>
      </c>
      <c r="BD3085" s="163">
        <f t="shared" si="2821"/>
        <v>0</v>
      </c>
    </row>
    <row r="3086" spans="2:56" x14ac:dyDescent="0.3">
      <c r="B3086" s="169" t="s">
        <v>58</v>
      </c>
      <c r="C3086" s="248">
        <v>103985</v>
      </c>
      <c r="D3086" s="249">
        <v>82267.429999999993</v>
      </c>
      <c r="E3086" s="172">
        <f t="shared" si="2808"/>
        <v>0.79114708852238302</v>
      </c>
      <c r="F3086" s="248">
        <v>77274</v>
      </c>
      <c r="G3086" s="249">
        <v>70505.540000000008</v>
      </c>
      <c r="H3086" s="172">
        <f t="shared" si="2809"/>
        <v>0.91240960737117283</v>
      </c>
      <c r="I3086" s="248">
        <f>37356+35340</f>
        <v>72696</v>
      </c>
      <c r="J3086" s="250">
        <f>37356+22919.64</f>
        <v>60275.64</v>
      </c>
      <c r="K3086" s="174">
        <f t="shared" si="2810"/>
        <v>0.82914658303070321</v>
      </c>
      <c r="L3086" s="248">
        <v>86689</v>
      </c>
      <c r="M3086" s="250">
        <v>86089</v>
      </c>
      <c r="N3086" s="251">
        <v>0</v>
      </c>
      <c r="O3086" s="248">
        <v>162183.47040000002</v>
      </c>
      <c r="P3086" s="251"/>
      <c r="Q3086" s="166">
        <f t="shared" si="2811"/>
        <v>162183.47040000002</v>
      </c>
      <c r="R3086" s="251"/>
      <c r="S3086" s="251"/>
      <c r="T3086" s="167">
        <f t="shared" si="2822"/>
        <v>162183.47040000002</v>
      </c>
      <c r="U3086" s="157"/>
      <c r="V3086" s="248"/>
      <c r="W3086" s="251"/>
      <c r="X3086" s="166">
        <f t="shared" si="2812"/>
        <v>0</v>
      </c>
      <c r="Y3086" s="251"/>
      <c r="Z3086" s="251"/>
      <c r="AA3086" s="167">
        <f t="shared" si="2823"/>
        <v>0</v>
      </c>
      <c r="AB3086" s="157"/>
      <c r="AC3086" s="248"/>
      <c r="AD3086" s="251"/>
      <c r="AE3086" s="166">
        <f t="shared" si="2813"/>
        <v>0</v>
      </c>
      <c r="AF3086" s="251"/>
      <c r="AG3086" s="251"/>
      <c r="AH3086" s="167">
        <f t="shared" si="2824"/>
        <v>0</v>
      </c>
      <c r="AJ3086" s="252">
        <f>T3086/12</f>
        <v>13515.289200000001</v>
      </c>
      <c r="AK3086" s="253">
        <v>13515.289200000001</v>
      </c>
      <c r="AL3086" s="254">
        <v>13515.289200000001</v>
      </c>
      <c r="AM3086" s="253">
        <v>13515.289200000001</v>
      </c>
      <c r="AN3086" s="254">
        <v>13515.289200000001</v>
      </c>
      <c r="AO3086" s="253">
        <v>13515.289200000001</v>
      </c>
      <c r="AP3086" s="254">
        <v>13515.289200000001</v>
      </c>
      <c r="AQ3086" s="253">
        <v>13515.289200000001</v>
      </c>
      <c r="AR3086" s="254">
        <v>13515.289200000001</v>
      </c>
      <c r="AS3086" s="253">
        <v>13515.289200000001</v>
      </c>
      <c r="AT3086" s="254">
        <v>13515.289200000001</v>
      </c>
      <c r="AU3086" s="253">
        <v>13515.289200000001</v>
      </c>
      <c r="AV3086" s="163">
        <f t="shared" si="2827"/>
        <v>162183.47040000002</v>
      </c>
      <c r="AW3086" s="168">
        <f t="shared" si="2815"/>
        <v>0</v>
      </c>
      <c r="AY3086" s="163">
        <f t="shared" si="2816"/>
        <v>40545.867600000005</v>
      </c>
      <c r="AZ3086" s="163">
        <f t="shared" si="2817"/>
        <v>40545.867600000005</v>
      </c>
      <c r="BA3086" s="163">
        <f t="shared" si="2818"/>
        <v>40545.867600000005</v>
      </c>
      <c r="BB3086" s="163">
        <f t="shared" si="2819"/>
        <v>40545.867600000005</v>
      </c>
      <c r="BC3086" s="163">
        <f t="shared" si="2820"/>
        <v>162183.47040000002</v>
      </c>
      <c r="BD3086" s="163">
        <f t="shared" si="2821"/>
        <v>0</v>
      </c>
    </row>
    <row r="3087" spans="2:56" x14ac:dyDescent="0.3">
      <c r="B3087" s="169" t="s">
        <v>59</v>
      </c>
      <c r="C3087" s="248">
        <v>692681</v>
      </c>
      <c r="D3087" s="249">
        <v>676038.42999999993</v>
      </c>
      <c r="E3087" s="172">
        <f t="shared" si="2808"/>
        <v>0.97597368774370874</v>
      </c>
      <c r="F3087" s="248">
        <v>545951</v>
      </c>
      <c r="G3087" s="249">
        <v>535764.56999999995</v>
      </c>
      <c r="H3087" s="172">
        <f t="shared" si="2809"/>
        <v>0.98134186035010462</v>
      </c>
      <c r="I3087" s="248">
        <f>482466+116116</f>
        <v>598582</v>
      </c>
      <c r="J3087" s="250">
        <f>451234.19+115215.23</f>
        <v>566449.42000000004</v>
      </c>
      <c r="K3087" s="174">
        <f t="shared" si="2810"/>
        <v>0.94631883350986168</v>
      </c>
      <c r="L3087" s="248">
        <v>1189265</v>
      </c>
      <c r="M3087" s="250">
        <v>1188765</v>
      </c>
      <c r="N3087" s="251">
        <v>0</v>
      </c>
      <c r="O3087" s="248">
        <v>452798.10129556007</v>
      </c>
      <c r="P3087" s="251"/>
      <c r="Q3087" s="166">
        <f t="shared" si="2811"/>
        <v>452798.10129556007</v>
      </c>
      <c r="R3087" s="251"/>
      <c r="S3087" s="251"/>
      <c r="T3087" s="167">
        <f t="shared" si="2822"/>
        <v>452798.10129556007</v>
      </c>
      <c r="U3087" s="157"/>
      <c r="V3087" s="248"/>
      <c r="W3087" s="251"/>
      <c r="X3087" s="166">
        <f t="shared" si="2812"/>
        <v>0</v>
      </c>
      <c r="Y3087" s="251"/>
      <c r="Z3087" s="251"/>
      <c r="AA3087" s="167">
        <f t="shared" si="2823"/>
        <v>0</v>
      </c>
      <c r="AB3087" s="157"/>
      <c r="AC3087" s="248"/>
      <c r="AD3087" s="251"/>
      <c r="AE3087" s="166">
        <f t="shared" si="2813"/>
        <v>0</v>
      </c>
      <c r="AF3087" s="251"/>
      <c r="AG3087" s="251"/>
      <c r="AH3087" s="167">
        <f t="shared" si="2824"/>
        <v>0</v>
      </c>
      <c r="AJ3087" s="252">
        <f>T3087/12</f>
        <v>37733.17510796334</v>
      </c>
      <c r="AK3087" s="253">
        <v>37733.17510796334</v>
      </c>
      <c r="AL3087" s="254">
        <v>37733.17510796334</v>
      </c>
      <c r="AM3087" s="253">
        <v>37733.17510796334</v>
      </c>
      <c r="AN3087" s="254">
        <v>37733.17510796334</v>
      </c>
      <c r="AO3087" s="253">
        <v>37733.17510796334</v>
      </c>
      <c r="AP3087" s="254">
        <v>37733.17510796334</v>
      </c>
      <c r="AQ3087" s="253">
        <v>37733.17510796334</v>
      </c>
      <c r="AR3087" s="254">
        <v>37733.17510796334</v>
      </c>
      <c r="AS3087" s="253">
        <v>37733.17510796334</v>
      </c>
      <c r="AT3087" s="254">
        <v>37733.17510796334</v>
      </c>
      <c r="AU3087" s="253">
        <v>37733.17510796334</v>
      </c>
      <c r="AV3087" s="163">
        <f t="shared" si="2827"/>
        <v>452798.10129555996</v>
      </c>
      <c r="AW3087" s="168">
        <f t="shared" si="2815"/>
        <v>0</v>
      </c>
      <c r="AY3087" s="163">
        <f t="shared" si="2816"/>
        <v>113199.52532389002</v>
      </c>
      <c r="AZ3087" s="163">
        <f t="shared" si="2817"/>
        <v>113199.52532389002</v>
      </c>
      <c r="BA3087" s="163">
        <f t="shared" si="2818"/>
        <v>113199.52532389002</v>
      </c>
      <c r="BB3087" s="163">
        <f t="shared" si="2819"/>
        <v>113199.52532389002</v>
      </c>
      <c r="BC3087" s="163">
        <f t="shared" si="2820"/>
        <v>452798.10129556007</v>
      </c>
      <c r="BD3087" s="163">
        <f t="shared" si="2821"/>
        <v>0</v>
      </c>
    </row>
    <row r="3088" spans="2:56" x14ac:dyDescent="0.3">
      <c r="B3088" s="169" t="s">
        <v>60</v>
      </c>
      <c r="C3088" s="248">
        <v>388986</v>
      </c>
      <c r="D3088" s="249">
        <v>373346.95999999996</v>
      </c>
      <c r="E3088" s="172">
        <f t="shared" si="2808"/>
        <v>0.95979536538590071</v>
      </c>
      <c r="F3088" s="248">
        <v>427336</v>
      </c>
      <c r="G3088" s="249">
        <v>422157.39</v>
      </c>
      <c r="H3088" s="172">
        <f t="shared" si="2809"/>
        <v>0.98788164348428409</v>
      </c>
      <c r="I3088" s="248">
        <f>312047+124079</f>
        <v>436126</v>
      </c>
      <c r="J3088" s="250">
        <f>307239.73+124009.35</f>
        <v>431249.07999999996</v>
      </c>
      <c r="K3088" s="174">
        <f t="shared" si="2810"/>
        <v>0.98881763527054101</v>
      </c>
      <c r="L3088" s="248">
        <v>423670</v>
      </c>
      <c r="M3088" s="250">
        <v>423670</v>
      </c>
      <c r="N3088" s="251">
        <v>0</v>
      </c>
      <c r="O3088" s="248">
        <v>632914.25992942334</v>
      </c>
      <c r="P3088" s="251"/>
      <c r="Q3088" s="166">
        <f t="shared" si="2811"/>
        <v>632914.25992942334</v>
      </c>
      <c r="R3088" s="251"/>
      <c r="S3088" s="251"/>
      <c r="T3088" s="167">
        <f t="shared" si="2822"/>
        <v>632914.25992942334</v>
      </c>
      <c r="U3088" s="157"/>
      <c r="V3088" s="248"/>
      <c r="W3088" s="251"/>
      <c r="X3088" s="166">
        <f t="shared" si="2812"/>
        <v>0</v>
      </c>
      <c r="Y3088" s="251"/>
      <c r="Z3088" s="251"/>
      <c r="AA3088" s="167">
        <f t="shared" si="2823"/>
        <v>0</v>
      </c>
      <c r="AB3088" s="157"/>
      <c r="AC3088" s="248"/>
      <c r="AD3088" s="251"/>
      <c r="AE3088" s="166">
        <f t="shared" si="2813"/>
        <v>0</v>
      </c>
      <c r="AF3088" s="251"/>
      <c r="AG3088" s="251"/>
      <c r="AH3088" s="167">
        <f t="shared" si="2824"/>
        <v>0</v>
      </c>
      <c r="AJ3088" s="252">
        <f>T3088/12</f>
        <v>52742.854994118614</v>
      </c>
      <c r="AK3088" s="253">
        <v>52742.854994118614</v>
      </c>
      <c r="AL3088" s="254">
        <v>52742.854994118614</v>
      </c>
      <c r="AM3088" s="253">
        <v>52742.854994118614</v>
      </c>
      <c r="AN3088" s="254">
        <v>52742.854994118614</v>
      </c>
      <c r="AO3088" s="253">
        <v>52742.854994118614</v>
      </c>
      <c r="AP3088" s="254">
        <v>52742.854994118614</v>
      </c>
      <c r="AQ3088" s="253">
        <v>52742.854994118614</v>
      </c>
      <c r="AR3088" s="254">
        <v>52742.854994118614</v>
      </c>
      <c r="AS3088" s="253">
        <v>52742.854994118614</v>
      </c>
      <c r="AT3088" s="254">
        <v>52742.854994118614</v>
      </c>
      <c r="AU3088" s="253">
        <v>52742.854994118614</v>
      </c>
      <c r="AV3088" s="163">
        <f t="shared" si="2827"/>
        <v>632914.25992942322</v>
      </c>
      <c r="AW3088" s="168">
        <f t="shared" si="2815"/>
        <v>0</v>
      </c>
      <c r="AY3088" s="163">
        <f t="shared" si="2816"/>
        <v>158228.56498235583</v>
      </c>
      <c r="AZ3088" s="163">
        <f t="shared" si="2817"/>
        <v>158228.56498235583</v>
      </c>
      <c r="BA3088" s="163">
        <f t="shared" si="2818"/>
        <v>158228.56498235583</v>
      </c>
      <c r="BB3088" s="163">
        <f t="shared" si="2819"/>
        <v>158228.56498235583</v>
      </c>
      <c r="BC3088" s="163">
        <f t="shared" si="2820"/>
        <v>632914.25992942334</v>
      </c>
      <c r="BD3088" s="163">
        <f t="shared" si="2821"/>
        <v>0</v>
      </c>
    </row>
    <row r="3089" spans="2:56" x14ac:dyDescent="0.3">
      <c r="B3089" s="159" t="s">
        <v>61</v>
      </c>
      <c r="C3089" s="160">
        <f>SUM(C3090:C3093)</f>
        <v>892992</v>
      </c>
      <c r="D3089" s="161">
        <f>SUM(D3090:D3093)</f>
        <v>846151.42</v>
      </c>
      <c r="E3089" s="162">
        <f t="shared" si="2808"/>
        <v>0.94754647298072103</v>
      </c>
      <c r="F3089" s="160">
        <f>SUM(F3090:F3093)</f>
        <v>934725</v>
      </c>
      <c r="G3089" s="161">
        <f>SUM(G3090:G3093)</f>
        <v>903467.73</v>
      </c>
      <c r="H3089" s="162">
        <f t="shared" si="2809"/>
        <v>0.96655992939099733</v>
      </c>
      <c r="I3089" s="160">
        <f>SUM(I3090:I3093)</f>
        <v>893539</v>
      </c>
      <c r="J3089" s="163">
        <f>SUM(J3090:J3093)</f>
        <v>874914.98</v>
      </c>
      <c r="K3089" s="164">
        <f t="shared" si="2810"/>
        <v>0.97915701497080709</v>
      </c>
      <c r="L3089" s="160">
        <f>SUM(L3090:L3093)</f>
        <v>1145892</v>
      </c>
      <c r="M3089" s="163">
        <f>SUM(M3090:M3093)</f>
        <v>1040392</v>
      </c>
      <c r="N3089" s="165">
        <f>SUM(N3090:N3093)</f>
        <v>0</v>
      </c>
      <c r="O3089" s="160">
        <f>SUM(O3090:O3093)</f>
        <v>1482197.6166611433</v>
      </c>
      <c r="P3089" s="165">
        <f>SUM(P3090:P3093)</f>
        <v>0</v>
      </c>
      <c r="Q3089" s="166">
        <f t="shared" si="2811"/>
        <v>1482197.6166611433</v>
      </c>
      <c r="R3089" s="165">
        <f>SUM(R3090:R3093)</f>
        <v>0</v>
      </c>
      <c r="S3089" s="165">
        <f>SUM(S3090:S3093)</f>
        <v>0</v>
      </c>
      <c r="T3089" s="167">
        <f t="shared" si="2822"/>
        <v>1482197.6166611433</v>
      </c>
      <c r="U3089" s="157"/>
      <c r="V3089" s="160">
        <f>SUM(V3090:V3093)</f>
        <v>0</v>
      </c>
      <c r="W3089" s="165">
        <f>SUM(W3090:W3093)</f>
        <v>0</v>
      </c>
      <c r="X3089" s="166">
        <f t="shared" si="2812"/>
        <v>0</v>
      </c>
      <c r="Y3089" s="165">
        <f>SUM(Y3090:Y3093)</f>
        <v>0</v>
      </c>
      <c r="Z3089" s="165">
        <f>SUM(Z3090:Z3093)</f>
        <v>0</v>
      </c>
      <c r="AA3089" s="167">
        <f t="shared" si="2823"/>
        <v>0</v>
      </c>
      <c r="AB3089" s="157"/>
      <c r="AC3089" s="160">
        <f>SUM(AC3090:AC3093)</f>
        <v>0</v>
      </c>
      <c r="AD3089" s="165">
        <f>SUM(AD3090:AD3093)</f>
        <v>0</v>
      </c>
      <c r="AE3089" s="166">
        <f t="shared" si="2813"/>
        <v>0</v>
      </c>
      <c r="AF3089" s="165">
        <f>SUM(AF3090:AF3093)</f>
        <v>0</v>
      </c>
      <c r="AG3089" s="165">
        <f>SUM(AG3090:AG3093)</f>
        <v>0</v>
      </c>
      <c r="AH3089" s="167">
        <f t="shared" si="2824"/>
        <v>0</v>
      </c>
      <c r="AJ3089" s="161">
        <f t="shared" ref="AJ3089:AU3089" si="2828">SUM(AJ3090:AJ3093)</f>
        <v>123516.46805509526</v>
      </c>
      <c r="AK3089" s="163">
        <f t="shared" si="2828"/>
        <v>123516.46805509526</v>
      </c>
      <c r="AL3089" s="165">
        <f t="shared" si="2828"/>
        <v>123516.46805509526</v>
      </c>
      <c r="AM3089" s="163">
        <f t="shared" si="2828"/>
        <v>123516.46805509526</v>
      </c>
      <c r="AN3089" s="165">
        <f t="shared" si="2828"/>
        <v>123516.46805509526</v>
      </c>
      <c r="AO3089" s="163">
        <f t="shared" si="2828"/>
        <v>123516.46805509526</v>
      </c>
      <c r="AP3089" s="165">
        <f t="shared" si="2828"/>
        <v>123516.46805509526</v>
      </c>
      <c r="AQ3089" s="163">
        <f t="shared" si="2828"/>
        <v>123516.46805509526</v>
      </c>
      <c r="AR3089" s="165">
        <f t="shared" si="2828"/>
        <v>123516.46805509526</v>
      </c>
      <c r="AS3089" s="163">
        <f t="shared" si="2828"/>
        <v>123516.46805509526</v>
      </c>
      <c r="AT3089" s="165">
        <f t="shared" si="2828"/>
        <v>123516.46805509526</v>
      </c>
      <c r="AU3089" s="163">
        <f t="shared" si="2828"/>
        <v>123516.46805509526</v>
      </c>
      <c r="AV3089" s="163">
        <f t="shared" si="2827"/>
        <v>1482197.6166611433</v>
      </c>
      <c r="AW3089" s="168">
        <f t="shared" si="2815"/>
        <v>0</v>
      </c>
      <c r="AY3089" s="163">
        <f t="shared" si="2816"/>
        <v>370549.40416528576</v>
      </c>
      <c r="AZ3089" s="163">
        <f t="shared" si="2817"/>
        <v>370549.40416528576</v>
      </c>
      <c r="BA3089" s="163">
        <f t="shared" si="2818"/>
        <v>370549.40416528576</v>
      </c>
      <c r="BB3089" s="163">
        <f t="shared" si="2819"/>
        <v>370549.40416528576</v>
      </c>
      <c r="BC3089" s="163">
        <f t="shared" si="2820"/>
        <v>1482197.616661143</v>
      </c>
      <c r="BD3089" s="163">
        <f t="shared" si="2821"/>
        <v>0</v>
      </c>
    </row>
    <row r="3090" spans="2:56" x14ac:dyDescent="0.3">
      <c r="B3090" s="169" t="s">
        <v>62</v>
      </c>
      <c r="C3090" s="248">
        <v>1221</v>
      </c>
      <c r="D3090" s="249">
        <v>1115.01</v>
      </c>
      <c r="E3090" s="172">
        <f t="shared" si="2808"/>
        <v>0.91319410319410321</v>
      </c>
      <c r="F3090" s="248">
        <v>1328</v>
      </c>
      <c r="G3090" s="249">
        <v>1259.53</v>
      </c>
      <c r="H3090" s="172">
        <f t="shared" si="2809"/>
        <v>0.94844126506024096</v>
      </c>
      <c r="I3090" s="248">
        <f>754+471</f>
        <v>1225</v>
      </c>
      <c r="J3090" s="250">
        <f>743.37+439.74</f>
        <v>1183.1100000000001</v>
      </c>
      <c r="K3090" s="174">
        <f t="shared" si="2810"/>
        <v>0.96580408163265319</v>
      </c>
      <c r="L3090" s="248">
        <v>1422</v>
      </c>
      <c r="M3090" s="250">
        <v>1422</v>
      </c>
      <c r="N3090" s="251">
        <v>0</v>
      </c>
      <c r="O3090" s="248">
        <v>1780.5440640000006</v>
      </c>
      <c r="P3090" s="251"/>
      <c r="Q3090" s="166">
        <f t="shared" si="2811"/>
        <v>1780.5440640000006</v>
      </c>
      <c r="R3090" s="251"/>
      <c r="S3090" s="251"/>
      <c r="T3090" s="167">
        <f t="shared" si="2822"/>
        <v>1780.5440640000006</v>
      </c>
      <c r="U3090" s="157"/>
      <c r="V3090" s="248"/>
      <c r="W3090" s="251"/>
      <c r="X3090" s="166">
        <f t="shared" si="2812"/>
        <v>0</v>
      </c>
      <c r="Y3090" s="251"/>
      <c r="Z3090" s="251"/>
      <c r="AA3090" s="167">
        <f t="shared" si="2823"/>
        <v>0</v>
      </c>
      <c r="AB3090" s="157"/>
      <c r="AC3090" s="248"/>
      <c r="AD3090" s="251"/>
      <c r="AE3090" s="166">
        <f t="shared" si="2813"/>
        <v>0</v>
      </c>
      <c r="AF3090" s="251"/>
      <c r="AG3090" s="251"/>
      <c r="AH3090" s="167">
        <f t="shared" si="2824"/>
        <v>0</v>
      </c>
      <c r="AJ3090" s="252">
        <f>T3090/12</f>
        <v>148.37867200000005</v>
      </c>
      <c r="AK3090" s="253">
        <v>148.37867200000005</v>
      </c>
      <c r="AL3090" s="254">
        <v>148.37867200000005</v>
      </c>
      <c r="AM3090" s="253">
        <v>148.37867200000005</v>
      </c>
      <c r="AN3090" s="254">
        <v>148.37867200000005</v>
      </c>
      <c r="AO3090" s="253">
        <v>148.37867200000005</v>
      </c>
      <c r="AP3090" s="254">
        <v>148.37867200000005</v>
      </c>
      <c r="AQ3090" s="253">
        <v>148.37867200000005</v>
      </c>
      <c r="AR3090" s="254">
        <v>148.37867200000005</v>
      </c>
      <c r="AS3090" s="253">
        <v>148.37867200000005</v>
      </c>
      <c r="AT3090" s="254">
        <v>148.37867200000005</v>
      </c>
      <c r="AU3090" s="253">
        <v>148.37867200000005</v>
      </c>
      <c r="AV3090" s="163">
        <f t="shared" si="2827"/>
        <v>1780.5440640000006</v>
      </c>
      <c r="AW3090" s="168">
        <f t="shared" si="2815"/>
        <v>0</v>
      </c>
      <c r="AY3090" s="163">
        <f t="shared" si="2816"/>
        <v>445.13601600000015</v>
      </c>
      <c r="AZ3090" s="163">
        <f t="shared" si="2817"/>
        <v>445.13601600000015</v>
      </c>
      <c r="BA3090" s="163">
        <f t="shared" si="2818"/>
        <v>445.13601600000015</v>
      </c>
      <c r="BB3090" s="163">
        <f t="shared" si="2819"/>
        <v>445.13601600000015</v>
      </c>
      <c r="BC3090" s="163">
        <f t="shared" si="2820"/>
        <v>1780.5440640000006</v>
      </c>
      <c r="BD3090" s="163">
        <f t="shared" si="2821"/>
        <v>0</v>
      </c>
    </row>
    <row r="3091" spans="2:56" x14ac:dyDescent="0.3">
      <c r="B3091" s="169" t="s">
        <v>63</v>
      </c>
      <c r="C3091" s="248">
        <v>263032</v>
      </c>
      <c r="D3091" s="249">
        <v>229822.75</v>
      </c>
      <c r="E3091" s="172">
        <f t="shared" si="2808"/>
        <v>0.87374444934456641</v>
      </c>
      <c r="F3091" s="248">
        <v>232824</v>
      </c>
      <c r="G3091" s="249">
        <v>209240.25</v>
      </c>
      <c r="H3091" s="172">
        <f t="shared" si="2809"/>
        <v>0.89870567467271412</v>
      </c>
      <c r="I3091" s="248">
        <f>106390+100547</f>
        <v>206937</v>
      </c>
      <c r="J3091" s="250">
        <f>106385.25+99636</f>
        <v>206021.25</v>
      </c>
      <c r="K3091" s="174">
        <f t="shared" si="2810"/>
        <v>0.99557474013830294</v>
      </c>
      <c r="L3091" s="248">
        <v>242043</v>
      </c>
      <c r="M3091" s="250">
        <v>241543</v>
      </c>
      <c r="N3091" s="251">
        <v>0</v>
      </c>
      <c r="O3091" s="248">
        <v>295797.17320000002</v>
      </c>
      <c r="P3091" s="251"/>
      <c r="Q3091" s="166">
        <f t="shared" si="2811"/>
        <v>295797.17320000002</v>
      </c>
      <c r="R3091" s="251"/>
      <c r="S3091" s="251"/>
      <c r="T3091" s="167">
        <f t="shared" si="2822"/>
        <v>295797.17320000002</v>
      </c>
      <c r="U3091" s="157"/>
      <c r="V3091" s="248"/>
      <c r="W3091" s="251"/>
      <c r="X3091" s="166">
        <f t="shared" si="2812"/>
        <v>0</v>
      </c>
      <c r="Y3091" s="251"/>
      <c r="Z3091" s="251"/>
      <c r="AA3091" s="167">
        <f t="shared" si="2823"/>
        <v>0</v>
      </c>
      <c r="AB3091" s="157"/>
      <c r="AC3091" s="248"/>
      <c r="AD3091" s="251"/>
      <c r="AE3091" s="166">
        <f t="shared" si="2813"/>
        <v>0</v>
      </c>
      <c r="AF3091" s="251"/>
      <c r="AG3091" s="251"/>
      <c r="AH3091" s="167">
        <f t="shared" si="2824"/>
        <v>0</v>
      </c>
      <c r="AJ3091" s="252">
        <f>T3091/12</f>
        <v>24649.764433333334</v>
      </c>
      <c r="AK3091" s="253">
        <v>24649.764433333334</v>
      </c>
      <c r="AL3091" s="254">
        <v>24649.764433333334</v>
      </c>
      <c r="AM3091" s="253">
        <v>24649.764433333334</v>
      </c>
      <c r="AN3091" s="254">
        <v>24649.764433333334</v>
      </c>
      <c r="AO3091" s="253">
        <v>24649.764433333334</v>
      </c>
      <c r="AP3091" s="254">
        <v>24649.764433333334</v>
      </c>
      <c r="AQ3091" s="253">
        <v>24649.764433333334</v>
      </c>
      <c r="AR3091" s="254">
        <v>24649.764433333334</v>
      </c>
      <c r="AS3091" s="253">
        <v>24649.764433333334</v>
      </c>
      <c r="AT3091" s="254">
        <v>24649.764433333334</v>
      </c>
      <c r="AU3091" s="253">
        <v>24649.764433333334</v>
      </c>
      <c r="AV3091" s="163">
        <f t="shared" si="2827"/>
        <v>295797.17320000002</v>
      </c>
      <c r="AW3091" s="168">
        <f t="shared" si="2815"/>
        <v>0</v>
      </c>
      <c r="AY3091" s="163">
        <f t="shared" si="2816"/>
        <v>73949.293300000005</v>
      </c>
      <c r="AZ3091" s="163">
        <f t="shared" si="2817"/>
        <v>73949.293300000005</v>
      </c>
      <c r="BA3091" s="163">
        <f t="shared" si="2818"/>
        <v>73949.293300000005</v>
      </c>
      <c r="BB3091" s="163">
        <f t="shared" si="2819"/>
        <v>73949.293300000005</v>
      </c>
      <c r="BC3091" s="163">
        <f t="shared" si="2820"/>
        <v>295797.17320000002</v>
      </c>
      <c r="BD3091" s="163">
        <f t="shared" si="2821"/>
        <v>0</v>
      </c>
    </row>
    <row r="3092" spans="2:56" x14ac:dyDescent="0.3">
      <c r="B3092" s="169" t="s">
        <v>64</v>
      </c>
      <c r="C3092" s="248">
        <v>628739</v>
      </c>
      <c r="D3092" s="249">
        <v>615213.66</v>
      </c>
      <c r="E3092" s="172">
        <f t="shared" si="2808"/>
        <v>0.97848814850041121</v>
      </c>
      <c r="F3092" s="248">
        <v>700573</v>
      </c>
      <c r="G3092" s="249">
        <v>692967.95</v>
      </c>
      <c r="H3092" s="172">
        <f t="shared" si="2809"/>
        <v>0.9891445288356816</v>
      </c>
      <c r="I3092" s="248">
        <f>448646+236731</f>
        <v>685377</v>
      </c>
      <c r="J3092" s="250">
        <f>445179.94+222530.68</f>
        <v>667710.62</v>
      </c>
      <c r="K3092" s="174">
        <f t="shared" si="2810"/>
        <v>0.97422385052314275</v>
      </c>
      <c r="L3092" s="248">
        <v>902427</v>
      </c>
      <c r="M3092" s="250">
        <v>797427</v>
      </c>
      <c r="N3092" s="251">
        <v>0</v>
      </c>
      <c r="O3092" s="248">
        <v>1184619.8993971432</v>
      </c>
      <c r="P3092" s="251"/>
      <c r="Q3092" s="166">
        <f t="shared" si="2811"/>
        <v>1184619.8993971432</v>
      </c>
      <c r="R3092" s="251"/>
      <c r="S3092" s="251"/>
      <c r="T3092" s="167">
        <f t="shared" si="2822"/>
        <v>1184619.8993971432</v>
      </c>
      <c r="U3092" s="157"/>
      <c r="V3092" s="248"/>
      <c r="W3092" s="251"/>
      <c r="X3092" s="166">
        <f t="shared" si="2812"/>
        <v>0</v>
      </c>
      <c r="Y3092" s="251"/>
      <c r="Z3092" s="251"/>
      <c r="AA3092" s="167">
        <f t="shared" si="2823"/>
        <v>0</v>
      </c>
      <c r="AB3092" s="157"/>
      <c r="AC3092" s="248"/>
      <c r="AD3092" s="251"/>
      <c r="AE3092" s="166">
        <f t="shared" si="2813"/>
        <v>0</v>
      </c>
      <c r="AF3092" s="251"/>
      <c r="AG3092" s="251"/>
      <c r="AH3092" s="167">
        <f t="shared" si="2824"/>
        <v>0</v>
      </c>
      <c r="AJ3092" s="252">
        <f>T3092/12</f>
        <v>98718.324949761925</v>
      </c>
      <c r="AK3092" s="253">
        <v>98718.324949761925</v>
      </c>
      <c r="AL3092" s="254">
        <v>98718.324949761925</v>
      </c>
      <c r="AM3092" s="253">
        <v>98718.324949761925</v>
      </c>
      <c r="AN3092" s="254">
        <v>98718.324949761925</v>
      </c>
      <c r="AO3092" s="253">
        <v>98718.324949761925</v>
      </c>
      <c r="AP3092" s="254">
        <v>98718.324949761925</v>
      </c>
      <c r="AQ3092" s="253">
        <v>98718.324949761925</v>
      </c>
      <c r="AR3092" s="254">
        <v>98718.324949761925</v>
      </c>
      <c r="AS3092" s="253">
        <v>98718.324949761925</v>
      </c>
      <c r="AT3092" s="254">
        <v>98718.324949761925</v>
      </c>
      <c r="AU3092" s="253">
        <v>98718.324949761925</v>
      </c>
      <c r="AV3092" s="163">
        <f t="shared" si="2827"/>
        <v>1184619.8993971432</v>
      </c>
      <c r="AW3092" s="168">
        <f t="shared" si="2815"/>
        <v>0</v>
      </c>
      <c r="AY3092" s="163">
        <f t="shared" si="2816"/>
        <v>296154.97484928579</v>
      </c>
      <c r="AZ3092" s="163">
        <f t="shared" si="2817"/>
        <v>296154.97484928579</v>
      </c>
      <c r="BA3092" s="163">
        <f t="shared" si="2818"/>
        <v>296154.97484928579</v>
      </c>
      <c r="BB3092" s="163">
        <f t="shared" si="2819"/>
        <v>296154.97484928579</v>
      </c>
      <c r="BC3092" s="163">
        <f t="shared" si="2820"/>
        <v>1184619.8993971432</v>
      </c>
      <c r="BD3092" s="163">
        <f t="shared" si="2821"/>
        <v>0</v>
      </c>
    </row>
    <row r="3093" spans="2:56" x14ac:dyDescent="0.3">
      <c r="B3093" s="169" t="s">
        <v>65</v>
      </c>
      <c r="C3093" s="248">
        <v>0</v>
      </c>
      <c r="D3093" s="249">
        <v>0</v>
      </c>
      <c r="E3093" s="172">
        <f t="shared" si="2808"/>
        <v>0</v>
      </c>
      <c r="F3093" s="248">
        <v>0</v>
      </c>
      <c r="G3093" s="249">
        <v>0</v>
      </c>
      <c r="H3093" s="172">
        <f t="shared" si="2809"/>
        <v>0</v>
      </c>
      <c r="I3093" s="248"/>
      <c r="J3093" s="250"/>
      <c r="K3093" s="174">
        <f t="shared" si="2810"/>
        <v>0</v>
      </c>
      <c r="L3093" s="248"/>
      <c r="M3093" s="250">
        <v>0</v>
      </c>
      <c r="N3093" s="251">
        <v>0</v>
      </c>
      <c r="O3093" s="248"/>
      <c r="P3093" s="251"/>
      <c r="Q3093" s="166">
        <f t="shared" si="2811"/>
        <v>0</v>
      </c>
      <c r="R3093" s="251"/>
      <c r="S3093" s="251"/>
      <c r="T3093" s="167">
        <f t="shared" si="2822"/>
        <v>0</v>
      </c>
      <c r="U3093" s="157"/>
      <c r="V3093" s="248"/>
      <c r="W3093" s="251"/>
      <c r="X3093" s="166">
        <f t="shared" si="2812"/>
        <v>0</v>
      </c>
      <c r="Y3093" s="251"/>
      <c r="Z3093" s="251"/>
      <c r="AA3093" s="167">
        <f t="shared" si="2823"/>
        <v>0</v>
      </c>
      <c r="AB3093" s="157"/>
      <c r="AC3093" s="248"/>
      <c r="AD3093" s="251"/>
      <c r="AE3093" s="166">
        <f t="shared" si="2813"/>
        <v>0</v>
      </c>
      <c r="AF3093" s="251"/>
      <c r="AG3093" s="251"/>
      <c r="AH3093" s="167">
        <f t="shared" si="2824"/>
        <v>0</v>
      </c>
      <c r="AJ3093" s="252"/>
      <c r="AK3093" s="253"/>
      <c r="AL3093" s="254"/>
      <c r="AM3093" s="253"/>
      <c r="AN3093" s="254"/>
      <c r="AO3093" s="253"/>
      <c r="AP3093" s="254"/>
      <c r="AQ3093" s="253"/>
      <c r="AR3093" s="254"/>
      <c r="AS3093" s="253"/>
      <c r="AT3093" s="254"/>
      <c r="AU3093" s="253"/>
      <c r="AV3093" s="163">
        <f t="shared" si="2827"/>
        <v>0</v>
      </c>
      <c r="AW3093" s="168">
        <f t="shared" si="2815"/>
        <v>0</v>
      </c>
      <c r="AY3093" s="163">
        <f t="shared" si="2816"/>
        <v>0</v>
      </c>
      <c r="AZ3093" s="163">
        <f t="shared" si="2817"/>
        <v>0</v>
      </c>
      <c r="BA3093" s="163">
        <f t="shared" si="2818"/>
        <v>0</v>
      </c>
      <c r="BB3093" s="163">
        <f t="shared" si="2819"/>
        <v>0</v>
      </c>
      <c r="BC3093" s="163">
        <f t="shared" si="2820"/>
        <v>0</v>
      </c>
      <c r="BD3093" s="163">
        <f t="shared" si="2821"/>
        <v>0</v>
      </c>
    </row>
    <row r="3094" spans="2:56" x14ac:dyDescent="0.3">
      <c r="B3094" s="176" t="s">
        <v>66</v>
      </c>
      <c r="C3094" s="83">
        <f>SUM(C3095,C3097,C3101,C3106,C3108,C3110,C3112,C3119,C3126,C3131,C3134,C3136,C3139,C3141,C3145,C3149,C3151,C3157,C3159,C3161,C3163,C3165,C3167,C3169,C3171,C3173,C3175,C3177,C3179,C3189,C3197,C3199,C3204,C3206,C3213,C3215,C3221,C3223)</f>
        <v>286000</v>
      </c>
      <c r="D3094" s="84">
        <f>SUM(D3095,D3097,D3101,D3106,D3108,D3110,D3112,D3119,D3126,D3131,D3134,D3136,D3139,D3141,D3145,D3149,D3151,D3157,D3159,D3161,D3163,D3165,D3167,D3169,D3171,D3173,D3175,D3177,D3179,D3189,D3197,D3199,D3204,D3206,D3213,D3215,D3221,D3223)</f>
        <v>273267.30999999994</v>
      </c>
      <c r="E3094" s="85">
        <f t="shared" si="2808"/>
        <v>0.95548010489510471</v>
      </c>
      <c r="F3094" s="83">
        <f>SUM(F3095,F3097,F3101,F3106,F3108,F3110,F3112,F3119,F3126,F3131,F3134,F3136,F3139,F3141,F3145,F3149,F3151,F3157,F3159,F3161,F3163,F3165,F3167,F3169,F3171,F3173,F3175,F3177,F3179,F3189,F3197,F3199,F3204,F3206,F3213,F3215,F3221,F3223)</f>
        <v>613022</v>
      </c>
      <c r="G3094" s="84">
        <f>SUM(G3095,G3097,G3101,G3106,G3108,G3110,G3112,G3119,G3126,G3131,G3134,G3136,G3139,G3141,G3145,G3149,G3151,G3157,G3159,G3161,G3163,G3165,G3167,G3169,G3171,G3173,G3175,G3177,G3179,G3189,G3197,G3199,G3204,G3206,G3213,G3215,G3221,G3223)</f>
        <v>671045.16</v>
      </c>
      <c r="H3094" s="85">
        <f t="shared" si="2809"/>
        <v>1.0946510239436757</v>
      </c>
      <c r="I3094" s="83">
        <f>SUM(I3095,I3097,I3101,I3106,I3108,I3110,I3112,I3119,I3126,I3131,I3134,I3136,I3139,I3141,I3145,I3149,I3151,I3157,I3159,I3161,I3163,I3165,I3167,I3169,I3171,I3173,I3175,I3177,I3179,I3189,I3197,I3199,I3204,I3206,I3213,I3215,I3221,I3223)</f>
        <v>891770</v>
      </c>
      <c r="J3094" s="86">
        <f>SUM(J3095,J3097,J3101,J3106,J3108,J3110,J3112,J3119,J3126,J3131,J3134,J3136,J3139,J3141,J3145,J3149,J3151,J3157,J3159,J3161,J3163,J3165,J3167,J3169,J3171,J3173,J3175,J3177,J3179,J3189,J3197,J3199,J3204,J3206,J3213,J3215,J3221,J3223)</f>
        <v>887595.45</v>
      </c>
      <c r="K3094" s="87">
        <f t="shared" si="2810"/>
        <v>0.99531880417596463</v>
      </c>
      <c r="L3094" s="83">
        <f>SUM(L3095,L3097,L3101,L3106,L3108,L3110,L3112,L3119,L3126,L3131,L3134,L3136,L3139,L3141,L3145,L3149,L3151,L3157,L3159,L3161,L3163,L3165,L3167,L3169,L3171,L3173,L3175,L3177,L3179,L3189,L3197,L3199,L3204,L3206,L3213,L3215,L3221,L3223)</f>
        <v>527880</v>
      </c>
      <c r="M3094" s="86">
        <f>SUM(M3095,M3097,M3101,M3106,M3108,M3110,M3112,M3119,M3126,M3131,M3134,M3136,M3139,M3141,M3145,M3149,M3151,M3157,M3159,M3161,M3163,M3165,M3167,M3169,M3171,M3173,M3175,M3177,M3179,M3189,M3197,M3199,M3204,M3206,M3213,M3215,M3221,M3223)</f>
        <v>627809</v>
      </c>
      <c r="N3094" s="88">
        <f>SUM(N3095,N3097,N3101,N3106,N3108,N3110,N3112,N3119,N3126,N3131,N3134,N3136,N3139,N3141,N3145,N3149,N3151,N3157,N3159,N3161,N3163,N3165,N3167,N3169,N3171,N3173,N3175,N3177,N3179,N3189,N3197,N3199,N3204,N3206,N3213,N3215,N3221,N3223)</f>
        <v>0</v>
      </c>
      <c r="O3094" s="83">
        <f>SUM(O3095,O3097,O3101,O3106,O3108,O3110,O3112,O3119,O3126,O3131,O3134,O3136,O3139,O3141,O3145,O3149,O3151,O3157,O3159,O3161,O3163,O3165,O3167,O3169,O3171,O3173,O3175,O3177,O3179,O3189,O3197,O3199,O3204,O3206,O3213,O3215,O3221,O3223)</f>
        <v>260000</v>
      </c>
      <c r="P3094" s="88">
        <f>SUM(P3095,P3097,P3101,P3106,P3108,P3110,P3112,P3119,P3126,P3131,P3134,P3136,P3139,P3141,P3145,P3149,P3151,P3157,P3159,P3161,P3163,P3165,P3167,P3169,P3171,P3173,P3175,P3177,P3179,P3189,P3197,P3199,P3204,P3206,P3213,P3215,P3221,P3223)</f>
        <v>254000</v>
      </c>
      <c r="Q3094" s="177">
        <f t="shared" si="2811"/>
        <v>514000</v>
      </c>
      <c r="R3094" s="88">
        <f>SUM(R3095,R3097,R3101,R3106,R3108,R3110,R3112,R3119,R3126,R3131,R3134,R3136,R3139,R3141,R3145,R3149,R3151,R3157,R3159,R3161,R3163,R3165,R3167,R3169,R3171,R3173,R3175,R3177,R3179,R3189,R3197,R3199,R3204,R3206,R3213,R3215,R3221,R3223)</f>
        <v>0</v>
      </c>
      <c r="S3094" s="88">
        <f>SUM(S3095,S3097,S3101,S3106,S3108,S3110,S3112,S3119,S3126,S3131,S3134,S3136,S3139,S3141,S3145,S3149,S3151,S3157,S3159,S3161,S3163,S3165,S3167,S3169,S3171,S3173,S3175,S3177,S3179,S3189,S3197,S3199,S3204,S3206,S3213,S3215,S3221,S3223)</f>
        <v>0</v>
      </c>
      <c r="T3094" s="178">
        <f t="shared" si="2822"/>
        <v>514000</v>
      </c>
      <c r="U3094" s="157"/>
      <c r="V3094" s="83">
        <f>SUM(V3095,V3097,V3101,V3106,V3108,V3110,V3112,V3119,V3126,V3131,V3134,V3136,V3139,V3141,V3145,V3149,V3151,V3157,V3159,V3161,V3163,V3165,V3167,V3169,V3171,V3173,V3175,V3177,V3179,V3189,V3197,V3199,V3204,V3206,V3213,V3215,V3221,V3223)</f>
        <v>268720</v>
      </c>
      <c r="W3094" s="88">
        <f>SUM(W3095,W3097,W3101,W3106,W3108,W3110,W3112,W3119,W3126,W3131,W3134,W3136,W3139,W3141,W3145,W3149,W3151,W3157,W3159,W3161,W3163,W3165,W3167,W3169,W3171,W3173,W3175,W3177,W3179,W3189,W3197,W3199,W3204,W3206,W3213,W3215,W3221,W3223)</f>
        <v>0</v>
      </c>
      <c r="X3094" s="177">
        <f t="shared" si="2812"/>
        <v>268720</v>
      </c>
      <c r="Y3094" s="88">
        <f>SUM(Y3095,Y3097,Y3101,Y3106,Y3108,Y3110,Y3112,Y3119,Y3126,Y3131,Y3134,Y3136,Y3139,Y3141,Y3145,Y3149,Y3151,Y3157,Y3159,Y3161,Y3163,Y3165,Y3167,Y3169,Y3171,Y3173,Y3175,Y3177,Y3179,Y3189,Y3197,Y3199,Y3204,Y3206,Y3213,Y3215,Y3221,Y3223)</f>
        <v>0</v>
      </c>
      <c r="Z3094" s="88">
        <f>SUM(Z3095,Z3097,Z3101,Z3106,Z3108,Z3110,Z3112,Z3119,Z3126,Z3131,Z3134,Z3136,Z3139,Z3141,Z3145,Z3149,Z3151,Z3157,Z3159,Z3161,Z3163,Z3165,Z3167,Z3169,Z3171,Z3173,Z3175,Z3177,Z3179,Z3189,Z3197,Z3199,Z3204,Z3206,Z3213,Z3215,Z3221,Z3223)</f>
        <v>0</v>
      </c>
      <c r="AA3094" s="178">
        <f t="shared" si="2823"/>
        <v>268720</v>
      </c>
      <c r="AB3094" s="157"/>
      <c r="AC3094" s="83">
        <f>SUM(AC3095,AC3097,AC3101,AC3106,AC3108,AC3110,AC3112,AC3119,AC3126,AC3131,AC3134,AC3136,AC3139,AC3141,AC3145,AC3149,AC3151,AC3157,AC3159,AC3161,AC3163,AC3165,AC3167,AC3169,AC3171,AC3173,AC3175,AC3177,AC3179,AC3189,AC3197,AC3199,AC3204,AC3206,AC3213,AC3215,AC3221,AC3223)</f>
        <v>280786</v>
      </c>
      <c r="AD3094" s="88">
        <f>SUM(AD3095,AD3097,AD3101,AD3106,AD3108,AD3110,AD3112,AD3119,AD3126,AD3131,AD3134,AD3136,AD3139,AD3141,AD3145,AD3149,AD3151,AD3157,AD3159,AD3161,AD3163,AD3165,AD3167,AD3169,AD3171,AD3173,AD3175,AD3177,AD3179,AD3189,AD3197,AD3199,AD3204,AD3206,AD3213,AD3215,AD3221,AD3223)</f>
        <v>0</v>
      </c>
      <c r="AE3094" s="177">
        <f t="shared" si="2813"/>
        <v>280786</v>
      </c>
      <c r="AF3094" s="88">
        <f>SUM(AF3095,AF3097,AF3101,AF3106,AF3108,AF3110,AF3112,AF3119,AF3126,AF3131,AF3134,AF3136,AF3139,AF3141,AF3145,AF3149,AF3151,AF3157,AF3159,AF3161,AF3163,AF3165,AF3167,AF3169,AF3171,AF3173,AF3175,AF3177,AF3179,AF3189,AF3197,AF3199,AF3204,AF3206,AF3213,AF3215,AF3221,AF3223)</f>
        <v>0</v>
      </c>
      <c r="AG3094" s="88">
        <f>SUM(AG3095,AG3097,AG3101,AG3106,AG3108,AG3110,AG3112,AG3119,AG3126,AG3131,AG3134,AG3136,AG3139,AG3141,AG3145,AG3149,AG3151,AG3157,AG3159,AG3161,AG3163,AG3165,AG3167,AG3169,AG3171,AG3173,AG3175,AG3177,AG3179,AG3189,AG3197,AG3199,AG3204,AG3206,AG3213,AG3215,AG3221,AG3223)</f>
        <v>0</v>
      </c>
      <c r="AH3094" s="178">
        <f t="shared" si="2824"/>
        <v>280786</v>
      </c>
      <c r="AJ3094" s="84">
        <f t="shared" ref="AJ3094:AU3094" si="2829">SUM(AJ3095,AJ3097,AJ3101,AJ3106,AJ3108,AJ3110,AJ3112,AJ3119,AJ3126,AJ3131,AJ3134,AJ3136,AJ3139,AJ3141,AJ3145,AJ3149,AJ3151,AJ3157,AJ3159,AJ3161,AJ3163,AJ3165,AJ3167,AJ3169,AJ3171,AJ3173,AJ3175,AJ3177,AJ3179,AJ3189,AJ3197,AJ3199,AJ3204,AJ3206,AJ3213,AJ3215,AJ3221,AJ3223)</f>
        <v>0</v>
      </c>
      <c r="AK3094" s="86">
        <f t="shared" si="2829"/>
        <v>97062.5</v>
      </c>
      <c r="AL3094" s="88">
        <f t="shared" si="2829"/>
        <v>87062.5</v>
      </c>
      <c r="AM3094" s="86">
        <f t="shared" si="2829"/>
        <v>0</v>
      </c>
      <c r="AN3094" s="88">
        <f t="shared" si="2829"/>
        <v>88662.5</v>
      </c>
      <c r="AO3094" s="86">
        <f t="shared" si="2829"/>
        <v>0</v>
      </c>
      <c r="AP3094" s="88">
        <f t="shared" si="2829"/>
        <v>241212.5</v>
      </c>
      <c r="AQ3094" s="86">
        <f t="shared" si="2829"/>
        <v>0</v>
      </c>
      <c r="AR3094" s="88">
        <f t="shared" si="2829"/>
        <v>0</v>
      </c>
      <c r="AS3094" s="86">
        <f t="shared" si="2829"/>
        <v>0</v>
      </c>
      <c r="AT3094" s="88">
        <f t="shared" si="2829"/>
        <v>0</v>
      </c>
      <c r="AU3094" s="86">
        <f t="shared" si="2829"/>
        <v>0</v>
      </c>
      <c r="AV3094" s="86">
        <f t="shared" si="2827"/>
        <v>514000</v>
      </c>
      <c r="AW3094" s="93">
        <f t="shared" si="2815"/>
        <v>0</v>
      </c>
      <c r="AY3094" s="86">
        <f t="shared" si="2816"/>
        <v>184125</v>
      </c>
      <c r="AZ3094" s="86">
        <f t="shared" si="2817"/>
        <v>88662.5</v>
      </c>
      <c r="BA3094" s="86">
        <f t="shared" si="2818"/>
        <v>241212.5</v>
      </c>
      <c r="BB3094" s="86">
        <f t="shared" si="2819"/>
        <v>0</v>
      </c>
      <c r="BC3094" s="86">
        <f t="shared" si="2820"/>
        <v>514000</v>
      </c>
      <c r="BD3094" s="86">
        <f t="shared" si="2821"/>
        <v>0</v>
      </c>
    </row>
    <row r="3095" spans="2:56" x14ac:dyDescent="0.3">
      <c r="B3095" s="179" t="s">
        <v>67</v>
      </c>
      <c r="C3095" s="83">
        <f>SUM(C3096)</f>
        <v>0</v>
      </c>
      <c r="D3095" s="84">
        <f>SUM(D3096)</f>
        <v>0</v>
      </c>
      <c r="E3095" s="85">
        <f t="shared" si="2808"/>
        <v>0</v>
      </c>
      <c r="F3095" s="83">
        <f>SUM(F3096)</f>
        <v>0</v>
      </c>
      <c r="G3095" s="84">
        <f>SUM(G3096)</f>
        <v>0</v>
      </c>
      <c r="H3095" s="85">
        <f t="shared" si="2809"/>
        <v>0</v>
      </c>
      <c r="I3095" s="83">
        <f>SUM(I3096)</f>
        <v>0</v>
      </c>
      <c r="J3095" s="86">
        <f>SUM(J3096)</f>
        <v>0</v>
      </c>
      <c r="K3095" s="87">
        <f t="shared" si="2810"/>
        <v>0</v>
      </c>
      <c r="L3095" s="83">
        <f>SUM(L3096)</f>
        <v>0</v>
      </c>
      <c r="M3095" s="86">
        <f>SUM(M3096)</f>
        <v>0</v>
      </c>
      <c r="N3095" s="88">
        <f>SUM(N3096)</f>
        <v>0</v>
      </c>
      <c r="O3095" s="83">
        <f>SUM(O3096)</f>
        <v>0</v>
      </c>
      <c r="P3095" s="88">
        <f>SUM(P3096)</f>
        <v>0</v>
      </c>
      <c r="Q3095" s="177">
        <f t="shared" si="2811"/>
        <v>0</v>
      </c>
      <c r="R3095" s="88">
        <f>SUM(R3096)</f>
        <v>0</v>
      </c>
      <c r="S3095" s="88">
        <f>SUM(S3096)</f>
        <v>0</v>
      </c>
      <c r="T3095" s="178">
        <f t="shared" si="2822"/>
        <v>0</v>
      </c>
      <c r="U3095" s="157"/>
      <c r="V3095" s="83">
        <f>SUM(V3096)</f>
        <v>0</v>
      </c>
      <c r="W3095" s="88">
        <f>SUM(W3096)</f>
        <v>0</v>
      </c>
      <c r="X3095" s="177">
        <f t="shared" si="2812"/>
        <v>0</v>
      </c>
      <c r="Y3095" s="88">
        <f>SUM(Y3096)</f>
        <v>0</v>
      </c>
      <c r="Z3095" s="88">
        <f>SUM(Z3096)</f>
        <v>0</v>
      </c>
      <c r="AA3095" s="178">
        <f t="shared" si="2823"/>
        <v>0</v>
      </c>
      <c r="AB3095" s="157"/>
      <c r="AC3095" s="83">
        <f>SUM(AC3096)</f>
        <v>0</v>
      </c>
      <c r="AD3095" s="88">
        <f>SUM(AD3096)</f>
        <v>0</v>
      </c>
      <c r="AE3095" s="177">
        <f t="shared" si="2813"/>
        <v>0</v>
      </c>
      <c r="AF3095" s="88">
        <f>SUM(AF3096)</f>
        <v>0</v>
      </c>
      <c r="AG3095" s="88">
        <f>SUM(AG3096)</f>
        <v>0</v>
      </c>
      <c r="AH3095" s="178">
        <f t="shared" si="2824"/>
        <v>0</v>
      </c>
      <c r="AJ3095" s="84">
        <f t="shared" ref="AJ3095:AU3095" si="2830">SUM(AJ3096)</f>
        <v>0</v>
      </c>
      <c r="AK3095" s="86">
        <f t="shared" si="2830"/>
        <v>0</v>
      </c>
      <c r="AL3095" s="88">
        <f t="shared" si="2830"/>
        <v>0</v>
      </c>
      <c r="AM3095" s="86">
        <f t="shared" si="2830"/>
        <v>0</v>
      </c>
      <c r="AN3095" s="88">
        <f t="shared" si="2830"/>
        <v>0</v>
      </c>
      <c r="AO3095" s="86">
        <f t="shared" si="2830"/>
        <v>0</v>
      </c>
      <c r="AP3095" s="88">
        <f t="shared" si="2830"/>
        <v>0</v>
      </c>
      <c r="AQ3095" s="86">
        <f t="shared" si="2830"/>
        <v>0</v>
      </c>
      <c r="AR3095" s="88">
        <f t="shared" si="2830"/>
        <v>0</v>
      </c>
      <c r="AS3095" s="86">
        <f t="shared" si="2830"/>
        <v>0</v>
      </c>
      <c r="AT3095" s="88">
        <f t="shared" si="2830"/>
        <v>0</v>
      </c>
      <c r="AU3095" s="86">
        <f t="shared" si="2830"/>
        <v>0</v>
      </c>
      <c r="AV3095" s="86">
        <f t="shared" si="2827"/>
        <v>0</v>
      </c>
      <c r="AW3095" s="93">
        <f t="shared" si="2815"/>
        <v>0</v>
      </c>
      <c r="AY3095" s="86">
        <f t="shared" si="2816"/>
        <v>0</v>
      </c>
      <c r="AZ3095" s="86">
        <f t="shared" si="2817"/>
        <v>0</v>
      </c>
      <c r="BA3095" s="86">
        <f t="shared" si="2818"/>
        <v>0</v>
      </c>
      <c r="BB3095" s="86">
        <f t="shared" si="2819"/>
        <v>0</v>
      </c>
      <c r="BC3095" s="86">
        <f t="shared" si="2820"/>
        <v>0</v>
      </c>
      <c r="BD3095" s="86">
        <f t="shared" si="2821"/>
        <v>0</v>
      </c>
    </row>
    <row r="3096" spans="2:56" x14ac:dyDescent="0.3">
      <c r="B3096" s="169" t="s">
        <v>68</v>
      </c>
      <c r="C3096" s="248">
        <v>0</v>
      </c>
      <c r="D3096" s="249">
        <v>0</v>
      </c>
      <c r="E3096" s="172">
        <f t="shared" si="2808"/>
        <v>0</v>
      </c>
      <c r="F3096" s="248">
        <v>0</v>
      </c>
      <c r="G3096" s="249">
        <v>0</v>
      </c>
      <c r="H3096" s="172">
        <f t="shared" si="2809"/>
        <v>0</v>
      </c>
      <c r="I3096" s="248"/>
      <c r="J3096" s="250"/>
      <c r="K3096" s="174">
        <f t="shared" si="2810"/>
        <v>0</v>
      </c>
      <c r="L3096" s="248"/>
      <c r="M3096" s="250">
        <v>0</v>
      </c>
      <c r="N3096" s="251">
        <v>0</v>
      </c>
      <c r="O3096" s="248"/>
      <c r="P3096" s="251"/>
      <c r="Q3096" s="166">
        <f t="shared" si="2811"/>
        <v>0</v>
      </c>
      <c r="R3096" s="251"/>
      <c r="S3096" s="251"/>
      <c r="T3096" s="167">
        <f t="shared" si="2822"/>
        <v>0</v>
      </c>
      <c r="U3096" s="157"/>
      <c r="V3096" s="248"/>
      <c r="W3096" s="251"/>
      <c r="X3096" s="166">
        <f t="shared" si="2812"/>
        <v>0</v>
      </c>
      <c r="Y3096" s="251"/>
      <c r="Z3096" s="251"/>
      <c r="AA3096" s="167">
        <f t="shared" si="2823"/>
        <v>0</v>
      </c>
      <c r="AB3096" s="157"/>
      <c r="AC3096" s="248"/>
      <c r="AD3096" s="251"/>
      <c r="AE3096" s="166">
        <f t="shared" si="2813"/>
        <v>0</v>
      </c>
      <c r="AF3096" s="251"/>
      <c r="AG3096" s="251"/>
      <c r="AH3096" s="167">
        <f t="shared" si="2824"/>
        <v>0</v>
      </c>
      <c r="AJ3096" s="252"/>
      <c r="AK3096" s="253"/>
      <c r="AL3096" s="254"/>
      <c r="AM3096" s="253"/>
      <c r="AN3096" s="254"/>
      <c r="AO3096" s="253"/>
      <c r="AP3096" s="254"/>
      <c r="AQ3096" s="253"/>
      <c r="AR3096" s="254"/>
      <c r="AS3096" s="253"/>
      <c r="AT3096" s="254"/>
      <c r="AU3096" s="253"/>
      <c r="AV3096" s="163">
        <f t="shared" si="2827"/>
        <v>0</v>
      </c>
      <c r="AW3096" s="168">
        <f t="shared" si="2815"/>
        <v>0</v>
      </c>
      <c r="AY3096" s="163">
        <f t="shared" si="2816"/>
        <v>0</v>
      </c>
      <c r="AZ3096" s="163">
        <f t="shared" si="2817"/>
        <v>0</v>
      </c>
      <c r="BA3096" s="163">
        <f t="shared" si="2818"/>
        <v>0</v>
      </c>
      <c r="BB3096" s="163">
        <f t="shared" si="2819"/>
        <v>0</v>
      </c>
      <c r="BC3096" s="163">
        <f t="shared" si="2820"/>
        <v>0</v>
      </c>
      <c r="BD3096" s="163">
        <f t="shared" si="2821"/>
        <v>0</v>
      </c>
    </row>
    <row r="3097" spans="2:56" x14ac:dyDescent="0.3">
      <c r="B3097" s="179" t="s">
        <v>69</v>
      </c>
      <c r="C3097" s="83">
        <f>SUM(C3098:C3100)</f>
        <v>0</v>
      </c>
      <c r="D3097" s="84">
        <f>SUM(D3098:D3100)</f>
        <v>0</v>
      </c>
      <c r="E3097" s="85">
        <f t="shared" si="2808"/>
        <v>0</v>
      </c>
      <c r="F3097" s="83">
        <f>SUM(F3098:F3100)</f>
        <v>0</v>
      </c>
      <c r="G3097" s="84">
        <f>SUM(G3098:G3100)</f>
        <v>0</v>
      </c>
      <c r="H3097" s="85">
        <f t="shared" si="2809"/>
        <v>0</v>
      </c>
      <c r="I3097" s="83">
        <f>SUM(I3098:I3100)</f>
        <v>0</v>
      </c>
      <c r="J3097" s="86">
        <f>SUM(J3098:J3100)</f>
        <v>0</v>
      </c>
      <c r="K3097" s="87">
        <f t="shared" si="2810"/>
        <v>0</v>
      </c>
      <c r="L3097" s="83">
        <f>SUM(L3098:L3100)</f>
        <v>0</v>
      </c>
      <c r="M3097" s="86">
        <f>SUM(M3098:M3100)</f>
        <v>0</v>
      </c>
      <c r="N3097" s="88">
        <f>SUM(N3098:N3100)</f>
        <v>0</v>
      </c>
      <c r="O3097" s="83">
        <f>SUM(O3098:O3100)</f>
        <v>0</v>
      </c>
      <c r="P3097" s="88">
        <f>SUM(P3098:P3100)</f>
        <v>0</v>
      </c>
      <c r="Q3097" s="177">
        <f t="shared" si="2811"/>
        <v>0</v>
      </c>
      <c r="R3097" s="88">
        <f>SUM(R3098:R3100)</f>
        <v>0</v>
      </c>
      <c r="S3097" s="88">
        <f>SUM(S3098:S3100)</f>
        <v>0</v>
      </c>
      <c r="T3097" s="178">
        <f t="shared" si="2822"/>
        <v>0</v>
      </c>
      <c r="U3097" s="157"/>
      <c r="V3097" s="83">
        <f>SUM(V3098:V3100)</f>
        <v>0</v>
      </c>
      <c r="W3097" s="88">
        <f>SUM(W3098:W3100)</f>
        <v>0</v>
      </c>
      <c r="X3097" s="177">
        <f t="shared" si="2812"/>
        <v>0</v>
      </c>
      <c r="Y3097" s="88">
        <f>SUM(Y3098:Y3100)</f>
        <v>0</v>
      </c>
      <c r="Z3097" s="88">
        <f>SUM(Z3098:Z3100)</f>
        <v>0</v>
      </c>
      <c r="AA3097" s="178">
        <f t="shared" si="2823"/>
        <v>0</v>
      </c>
      <c r="AB3097" s="157"/>
      <c r="AC3097" s="83">
        <f>SUM(AC3098:AC3100)</f>
        <v>0</v>
      </c>
      <c r="AD3097" s="88">
        <f>SUM(AD3098:AD3100)</f>
        <v>0</v>
      </c>
      <c r="AE3097" s="177">
        <f t="shared" si="2813"/>
        <v>0</v>
      </c>
      <c r="AF3097" s="88">
        <f>SUM(AF3098:AF3100)</f>
        <v>0</v>
      </c>
      <c r="AG3097" s="88">
        <f>SUM(AG3098:AG3100)</f>
        <v>0</v>
      </c>
      <c r="AH3097" s="178">
        <f t="shared" si="2824"/>
        <v>0</v>
      </c>
      <c r="AJ3097" s="84">
        <f t="shared" ref="AJ3097:AU3097" si="2831">SUM(AJ3098:AJ3100)</f>
        <v>0</v>
      </c>
      <c r="AK3097" s="86">
        <f t="shared" si="2831"/>
        <v>0</v>
      </c>
      <c r="AL3097" s="88">
        <f t="shared" si="2831"/>
        <v>0</v>
      </c>
      <c r="AM3097" s="86">
        <f t="shared" si="2831"/>
        <v>0</v>
      </c>
      <c r="AN3097" s="88">
        <f t="shared" si="2831"/>
        <v>0</v>
      </c>
      <c r="AO3097" s="86">
        <f t="shared" si="2831"/>
        <v>0</v>
      </c>
      <c r="AP3097" s="88">
        <f t="shared" si="2831"/>
        <v>0</v>
      </c>
      <c r="AQ3097" s="86">
        <f t="shared" si="2831"/>
        <v>0</v>
      </c>
      <c r="AR3097" s="88">
        <f t="shared" si="2831"/>
        <v>0</v>
      </c>
      <c r="AS3097" s="86">
        <f t="shared" si="2831"/>
        <v>0</v>
      </c>
      <c r="AT3097" s="88">
        <f t="shared" si="2831"/>
        <v>0</v>
      </c>
      <c r="AU3097" s="86">
        <f t="shared" si="2831"/>
        <v>0</v>
      </c>
      <c r="AV3097" s="86">
        <f t="shared" si="2827"/>
        <v>0</v>
      </c>
      <c r="AW3097" s="93">
        <f t="shared" si="2815"/>
        <v>0</v>
      </c>
      <c r="AY3097" s="86">
        <f t="shared" si="2816"/>
        <v>0</v>
      </c>
      <c r="AZ3097" s="86">
        <f t="shared" si="2817"/>
        <v>0</v>
      </c>
      <c r="BA3097" s="86">
        <f t="shared" si="2818"/>
        <v>0</v>
      </c>
      <c r="BB3097" s="86">
        <f t="shared" si="2819"/>
        <v>0</v>
      </c>
      <c r="BC3097" s="86">
        <f t="shared" si="2820"/>
        <v>0</v>
      </c>
      <c r="BD3097" s="86">
        <f t="shared" si="2821"/>
        <v>0</v>
      </c>
    </row>
    <row r="3098" spans="2:56" x14ac:dyDescent="0.3">
      <c r="B3098" s="169" t="s">
        <v>70</v>
      </c>
      <c r="C3098" s="248">
        <v>0</v>
      </c>
      <c r="D3098" s="249">
        <v>0</v>
      </c>
      <c r="E3098" s="172">
        <f t="shared" si="2808"/>
        <v>0</v>
      </c>
      <c r="F3098" s="248">
        <v>0</v>
      </c>
      <c r="G3098" s="249">
        <v>0</v>
      </c>
      <c r="H3098" s="172">
        <f t="shared" si="2809"/>
        <v>0</v>
      </c>
      <c r="I3098" s="248"/>
      <c r="J3098" s="250"/>
      <c r="K3098" s="174">
        <f t="shared" si="2810"/>
        <v>0</v>
      </c>
      <c r="L3098" s="248"/>
      <c r="M3098" s="250">
        <v>0</v>
      </c>
      <c r="N3098" s="251">
        <v>0</v>
      </c>
      <c r="O3098" s="248"/>
      <c r="P3098" s="251"/>
      <c r="Q3098" s="166">
        <f t="shared" si="2811"/>
        <v>0</v>
      </c>
      <c r="R3098" s="251"/>
      <c r="S3098" s="251"/>
      <c r="T3098" s="167">
        <f t="shared" si="2822"/>
        <v>0</v>
      </c>
      <c r="U3098" s="157"/>
      <c r="V3098" s="248"/>
      <c r="W3098" s="251"/>
      <c r="X3098" s="166">
        <f t="shared" si="2812"/>
        <v>0</v>
      </c>
      <c r="Y3098" s="251"/>
      <c r="Z3098" s="251"/>
      <c r="AA3098" s="167">
        <f t="shared" si="2823"/>
        <v>0</v>
      </c>
      <c r="AB3098" s="157"/>
      <c r="AC3098" s="248"/>
      <c r="AD3098" s="251"/>
      <c r="AE3098" s="166">
        <f t="shared" si="2813"/>
        <v>0</v>
      </c>
      <c r="AF3098" s="251"/>
      <c r="AG3098" s="251"/>
      <c r="AH3098" s="167">
        <f t="shared" si="2824"/>
        <v>0</v>
      </c>
      <c r="AJ3098" s="252"/>
      <c r="AK3098" s="253"/>
      <c r="AL3098" s="254"/>
      <c r="AM3098" s="253"/>
      <c r="AN3098" s="254"/>
      <c r="AO3098" s="253"/>
      <c r="AP3098" s="254"/>
      <c r="AQ3098" s="253"/>
      <c r="AR3098" s="254"/>
      <c r="AS3098" s="253"/>
      <c r="AT3098" s="254"/>
      <c r="AU3098" s="253"/>
      <c r="AV3098" s="163">
        <f t="shared" si="2827"/>
        <v>0</v>
      </c>
      <c r="AW3098" s="168">
        <f t="shared" si="2815"/>
        <v>0</v>
      </c>
      <c r="AY3098" s="163">
        <f t="shared" si="2816"/>
        <v>0</v>
      </c>
      <c r="AZ3098" s="163">
        <f t="shared" si="2817"/>
        <v>0</v>
      </c>
      <c r="BA3098" s="163">
        <f t="shared" si="2818"/>
        <v>0</v>
      </c>
      <c r="BB3098" s="163">
        <f t="shared" si="2819"/>
        <v>0</v>
      </c>
      <c r="BC3098" s="163">
        <f t="shared" si="2820"/>
        <v>0</v>
      </c>
      <c r="BD3098" s="163">
        <f t="shared" si="2821"/>
        <v>0</v>
      </c>
    </row>
    <row r="3099" spans="2:56" x14ac:dyDescent="0.3">
      <c r="B3099" s="169" t="s">
        <v>71</v>
      </c>
      <c r="C3099" s="248">
        <v>0</v>
      </c>
      <c r="D3099" s="249">
        <v>0</v>
      </c>
      <c r="E3099" s="172">
        <f t="shared" si="2808"/>
        <v>0</v>
      </c>
      <c r="F3099" s="248">
        <v>0</v>
      </c>
      <c r="G3099" s="249">
        <v>0</v>
      </c>
      <c r="H3099" s="172">
        <f t="shared" si="2809"/>
        <v>0</v>
      </c>
      <c r="I3099" s="248"/>
      <c r="J3099" s="250"/>
      <c r="K3099" s="174">
        <f t="shared" si="2810"/>
        <v>0</v>
      </c>
      <c r="L3099" s="248"/>
      <c r="M3099" s="250">
        <v>0</v>
      </c>
      <c r="N3099" s="251">
        <v>0</v>
      </c>
      <c r="O3099" s="248"/>
      <c r="P3099" s="251"/>
      <c r="Q3099" s="166">
        <f t="shared" si="2811"/>
        <v>0</v>
      </c>
      <c r="R3099" s="251"/>
      <c r="S3099" s="251"/>
      <c r="T3099" s="167">
        <f t="shared" si="2822"/>
        <v>0</v>
      </c>
      <c r="U3099" s="157"/>
      <c r="V3099" s="248"/>
      <c r="W3099" s="251"/>
      <c r="X3099" s="166">
        <f t="shared" si="2812"/>
        <v>0</v>
      </c>
      <c r="Y3099" s="251"/>
      <c r="Z3099" s="251"/>
      <c r="AA3099" s="167">
        <f t="shared" si="2823"/>
        <v>0</v>
      </c>
      <c r="AB3099" s="157"/>
      <c r="AC3099" s="248"/>
      <c r="AD3099" s="251"/>
      <c r="AE3099" s="166">
        <f t="shared" si="2813"/>
        <v>0</v>
      </c>
      <c r="AF3099" s="251"/>
      <c r="AG3099" s="251"/>
      <c r="AH3099" s="167">
        <f t="shared" si="2824"/>
        <v>0</v>
      </c>
      <c r="AJ3099" s="252"/>
      <c r="AK3099" s="253"/>
      <c r="AL3099" s="254"/>
      <c r="AM3099" s="253"/>
      <c r="AN3099" s="254"/>
      <c r="AO3099" s="253"/>
      <c r="AP3099" s="254"/>
      <c r="AQ3099" s="253"/>
      <c r="AR3099" s="254"/>
      <c r="AS3099" s="253"/>
      <c r="AT3099" s="254"/>
      <c r="AU3099" s="253"/>
      <c r="AV3099" s="163">
        <f t="shared" si="2827"/>
        <v>0</v>
      </c>
      <c r="AW3099" s="168">
        <f t="shared" si="2815"/>
        <v>0</v>
      </c>
      <c r="AY3099" s="163">
        <f t="shared" si="2816"/>
        <v>0</v>
      </c>
      <c r="AZ3099" s="163">
        <f t="shared" si="2817"/>
        <v>0</v>
      </c>
      <c r="BA3099" s="163">
        <f t="shared" si="2818"/>
        <v>0</v>
      </c>
      <c r="BB3099" s="163">
        <f t="shared" si="2819"/>
        <v>0</v>
      </c>
      <c r="BC3099" s="163">
        <f t="shared" si="2820"/>
        <v>0</v>
      </c>
      <c r="BD3099" s="163">
        <f t="shared" si="2821"/>
        <v>0</v>
      </c>
    </row>
    <row r="3100" spans="2:56" x14ac:dyDescent="0.3">
      <c r="B3100" s="169" t="s">
        <v>72</v>
      </c>
      <c r="C3100" s="248">
        <v>0</v>
      </c>
      <c r="D3100" s="249">
        <v>0</v>
      </c>
      <c r="E3100" s="172">
        <f t="shared" si="2808"/>
        <v>0</v>
      </c>
      <c r="F3100" s="248">
        <v>0</v>
      </c>
      <c r="G3100" s="249">
        <v>0</v>
      </c>
      <c r="H3100" s="172">
        <f t="shared" si="2809"/>
        <v>0</v>
      </c>
      <c r="I3100" s="248"/>
      <c r="J3100" s="250"/>
      <c r="K3100" s="174">
        <f t="shared" si="2810"/>
        <v>0</v>
      </c>
      <c r="L3100" s="248"/>
      <c r="M3100" s="250">
        <v>0</v>
      </c>
      <c r="N3100" s="251">
        <v>0</v>
      </c>
      <c r="O3100" s="248"/>
      <c r="P3100" s="251"/>
      <c r="Q3100" s="166">
        <f t="shared" si="2811"/>
        <v>0</v>
      </c>
      <c r="R3100" s="251"/>
      <c r="S3100" s="251"/>
      <c r="T3100" s="167">
        <f t="shared" si="2822"/>
        <v>0</v>
      </c>
      <c r="U3100" s="157"/>
      <c r="V3100" s="248"/>
      <c r="W3100" s="251"/>
      <c r="X3100" s="166">
        <f t="shared" si="2812"/>
        <v>0</v>
      </c>
      <c r="Y3100" s="251"/>
      <c r="Z3100" s="251"/>
      <c r="AA3100" s="167">
        <f t="shared" si="2823"/>
        <v>0</v>
      </c>
      <c r="AB3100" s="157"/>
      <c r="AC3100" s="248"/>
      <c r="AD3100" s="251"/>
      <c r="AE3100" s="166">
        <f t="shared" si="2813"/>
        <v>0</v>
      </c>
      <c r="AF3100" s="251"/>
      <c r="AG3100" s="251"/>
      <c r="AH3100" s="167">
        <f t="shared" si="2824"/>
        <v>0</v>
      </c>
      <c r="AJ3100" s="252"/>
      <c r="AK3100" s="253"/>
      <c r="AL3100" s="254"/>
      <c r="AM3100" s="253"/>
      <c r="AN3100" s="254"/>
      <c r="AO3100" s="253"/>
      <c r="AP3100" s="254"/>
      <c r="AQ3100" s="253"/>
      <c r="AR3100" s="254"/>
      <c r="AS3100" s="253"/>
      <c r="AT3100" s="254"/>
      <c r="AU3100" s="253"/>
      <c r="AV3100" s="163">
        <f t="shared" si="2827"/>
        <v>0</v>
      </c>
      <c r="AW3100" s="168">
        <f t="shared" si="2815"/>
        <v>0</v>
      </c>
      <c r="AY3100" s="163">
        <f t="shared" si="2816"/>
        <v>0</v>
      </c>
      <c r="AZ3100" s="163">
        <f t="shared" si="2817"/>
        <v>0</v>
      </c>
      <c r="BA3100" s="163">
        <f t="shared" si="2818"/>
        <v>0</v>
      </c>
      <c r="BB3100" s="163">
        <f t="shared" si="2819"/>
        <v>0</v>
      </c>
      <c r="BC3100" s="163">
        <f t="shared" si="2820"/>
        <v>0</v>
      </c>
      <c r="BD3100" s="163">
        <f t="shared" si="2821"/>
        <v>0</v>
      </c>
    </row>
    <row r="3101" spans="2:56" x14ac:dyDescent="0.3">
      <c r="B3101" s="179" t="s">
        <v>73</v>
      </c>
      <c r="C3101" s="83">
        <f>SUM(C3102:C3105)</f>
        <v>0</v>
      </c>
      <c r="D3101" s="84">
        <f>SUM(D3102:D3105)</f>
        <v>0</v>
      </c>
      <c r="E3101" s="85">
        <f t="shared" si="2808"/>
        <v>0</v>
      </c>
      <c r="F3101" s="83">
        <f>SUM(F3102:F3105)</f>
        <v>0</v>
      </c>
      <c r="G3101" s="84">
        <f>SUM(G3102:G3105)</f>
        <v>0</v>
      </c>
      <c r="H3101" s="85">
        <f t="shared" si="2809"/>
        <v>0</v>
      </c>
      <c r="I3101" s="83">
        <f>SUM(I3102:I3105)</f>
        <v>0</v>
      </c>
      <c r="J3101" s="86">
        <f>SUM(J3102:J3105)</f>
        <v>0</v>
      </c>
      <c r="K3101" s="87">
        <f t="shared" si="2810"/>
        <v>0</v>
      </c>
      <c r="L3101" s="83">
        <f>SUM(L3102:L3105)</f>
        <v>0</v>
      </c>
      <c r="M3101" s="86">
        <f>SUM(M3102:M3105)</f>
        <v>0</v>
      </c>
      <c r="N3101" s="88">
        <f>SUM(N3102:N3105)</f>
        <v>0</v>
      </c>
      <c r="O3101" s="83">
        <f>SUM(O3102:O3105)</f>
        <v>0</v>
      </c>
      <c r="P3101" s="88">
        <f>SUM(P3102:P3105)</f>
        <v>0</v>
      </c>
      <c r="Q3101" s="177">
        <f t="shared" si="2811"/>
        <v>0</v>
      </c>
      <c r="R3101" s="88">
        <f>SUM(R3102:R3105)</f>
        <v>0</v>
      </c>
      <c r="S3101" s="88">
        <f>SUM(S3102:S3105)</f>
        <v>0</v>
      </c>
      <c r="T3101" s="178">
        <f t="shared" si="2822"/>
        <v>0</v>
      </c>
      <c r="U3101" s="157"/>
      <c r="V3101" s="83">
        <f>SUM(V3102:V3105)</f>
        <v>0</v>
      </c>
      <c r="W3101" s="88">
        <f>SUM(W3102:W3105)</f>
        <v>0</v>
      </c>
      <c r="X3101" s="177">
        <f t="shared" si="2812"/>
        <v>0</v>
      </c>
      <c r="Y3101" s="88">
        <f>SUM(Y3102:Y3105)</f>
        <v>0</v>
      </c>
      <c r="Z3101" s="88">
        <f>SUM(Z3102:Z3105)</f>
        <v>0</v>
      </c>
      <c r="AA3101" s="178">
        <f t="shared" si="2823"/>
        <v>0</v>
      </c>
      <c r="AB3101" s="157"/>
      <c r="AC3101" s="83">
        <f>SUM(AC3102:AC3105)</f>
        <v>0</v>
      </c>
      <c r="AD3101" s="88">
        <f>SUM(AD3102:AD3105)</f>
        <v>0</v>
      </c>
      <c r="AE3101" s="177">
        <f t="shared" si="2813"/>
        <v>0</v>
      </c>
      <c r="AF3101" s="88">
        <f>SUM(AF3102:AF3105)</f>
        <v>0</v>
      </c>
      <c r="AG3101" s="88">
        <f>SUM(AG3102:AG3105)</f>
        <v>0</v>
      </c>
      <c r="AH3101" s="178">
        <f t="shared" si="2824"/>
        <v>0</v>
      </c>
      <c r="AJ3101" s="84">
        <f t="shared" ref="AJ3101:AU3101" si="2832">SUM(AJ3102:AJ3105)</f>
        <v>0</v>
      </c>
      <c r="AK3101" s="86">
        <f t="shared" si="2832"/>
        <v>0</v>
      </c>
      <c r="AL3101" s="88">
        <f t="shared" si="2832"/>
        <v>0</v>
      </c>
      <c r="AM3101" s="86">
        <f t="shared" si="2832"/>
        <v>0</v>
      </c>
      <c r="AN3101" s="88">
        <f t="shared" si="2832"/>
        <v>0</v>
      </c>
      <c r="AO3101" s="86">
        <f t="shared" si="2832"/>
        <v>0</v>
      </c>
      <c r="AP3101" s="88">
        <f t="shared" si="2832"/>
        <v>0</v>
      </c>
      <c r="AQ3101" s="86">
        <f t="shared" si="2832"/>
        <v>0</v>
      </c>
      <c r="AR3101" s="88">
        <f t="shared" si="2832"/>
        <v>0</v>
      </c>
      <c r="AS3101" s="86">
        <f t="shared" si="2832"/>
        <v>0</v>
      </c>
      <c r="AT3101" s="88">
        <f t="shared" si="2832"/>
        <v>0</v>
      </c>
      <c r="AU3101" s="86">
        <f t="shared" si="2832"/>
        <v>0</v>
      </c>
      <c r="AV3101" s="86">
        <f t="shared" si="2827"/>
        <v>0</v>
      </c>
      <c r="AW3101" s="93">
        <f t="shared" si="2815"/>
        <v>0</v>
      </c>
      <c r="AY3101" s="86">
        <f t="shared" si="2816"/>
        <v>0</v>
      </c>
      <c r="AZ3101" s="86">
        <f t="shared" si="2817"/>
        <v>0</v>
      </c>
      <c r="BA3101" s="86">
        <f t="shared" si="2818"/>
        <v>0</v>
      </c>
      <c r="BB3101" s="86">
        <f t="shared" si="2819"/>
        <v>0</v>
      </c>
      <c r="BC3101" s="86">
        <f t="shared" si="2820"/>
        <v>0</v>
      </c>
      <c r="BD3101" s="86">
        <f t="shared" si="2821"/>
        <v>0</v>
      </c>
    </row>
    <row r="3102" spans="2:56" x14ac:dyDescent="0.3">
      <c r="B3102" s="169" t="s">
        <v>74</v>
      </c>
      <c r="C3102" s="248">
        <v>0</v>
      </c>
      <c r="D3102" s="249">
        <v>0</v>
      </c>
      <c r="E3102" s="172">
        <f t="shared" si="2808"/>
        <v>0</v>
      </c>
      <c r="F3102" s="248">
        <v>0</v>
      </c>
      <c r="G3102" s="249">
        <v>0</v>
      </c>
      <c r="H3102" s="172">
        <f t="shared" si="2809"/>
        <v>0</v>
      </c>
      <c r="I3102" s="248"/>
      <c r="J3102" s="250"/>
      <c r="K3102" s="174">
        <f t="shared" si="2810"/>
        <v>0</v>
      </c>
      <c r="L3102" s="248"/>
      <c r="M3102" s="250">
        <v>0</v>
      </c>
      <c r="N3102" s="251">
        <v>0</v>
      </c>
      <c r="O3102" s="248"/>
      <c r="P3102" s="251"/>
      <c r="Q3102" s="166">
        <f t="shared" si="2811"/>
        <v>0</v>
      </c>
      <c r="R3102" s="251"/>
      <c r="S3102" s="251"/>
      <c r="T3102" s="167">
        <f t="shared" si="2822"/>
        <v>0</v>
      </c>
      <c r="U3102" s="157"/>
      <c r="V3102" s="248"/>
      <c r="W3102" s="251"/>
      <c r="X3102" s="166">
        <f t="shared" si="2812"/>
        <v>0</v>
      </c>
      <c r="Y3102" s="251"/>
      <c r="Z3102" s="251"/>
      <c r="AA3102" s="167">
        <f t="shared" si="2823"/>
        <v>0</v>
      </c>
      <c r="AB3102" s="157"/>
      <c r="AC3102" s="248"/>
      <c r="AD3102" s="251"/>
      <c r="AE3102" s="166">
        <f t="shared" si="2813"/>
        <v>0</v>
      </c>
      <c r="AF3102" s="251"/>
      <c r="AG3102" s="251"/>
      <c r="AH3102" s="167">
        <f t="shared" si="2824"/>
        <v>0</v>
      </c>
      <c r="AJ3102" s="252"/>
      <c r="AK3102" s="253"/>
      <c r="AL3102" s="254"/>
      <c r="AM3102" s="253"/>
      <c r="AN3102" s="254"/>
      <c r="AO3102" s="253"/>
      <c r="AP3102" s="254"/>
      <c r="AQ3102" s="253"/>
      <c r="AR3102" s="254"/>
      <c r="AS3102" s="253"/>
      <c r="AT3102" s="254"/>
      <c r="AU3102" s="253"/>
      <c r="AV3102" s="163">
        <f t="shared" si="2827"/>
        <v>0</v>
      </c>
      <c r="AW3102" s="168">
        <f t="shared" si="2815"/>
        <v>0</v>
      </c>
      <c r="AY3102" s="163">
        <f t="shared" si="2816"/>
        <v>0</v>
      </c>
      <c r="AZ3102" s="163">
        <f t="shared" si="2817"/>
        <v>0</v>
      </c>
      <c r="BA3102" s="163">
        <f t="shared" si="2818"/>
        <v>0</v>
      </c>
      <c r="BB3102" s="163">
        <f t="shared" si="2819"/>
        <v>0</v>
      </c>
      <c r="BC3102" s="163">
        <f t="shared" si="2820"/>
        <v>0</v>
      </c>
      <c r="BD3102" s="163">
        <f t="shared" si="2821"/>
        <v>0</v>
      </c>
    </row>
    <row r="3103" spans="2:56" x14ac:dyDescent="0.3">
      <c r="B3103" s="169" t="s">
        <v>75</v>
      </c>
      <c r="C3103" s="248">
        <v>0</v>
      </c>
      <c r="D3103" s="249">
        <v>0</v>
      </c>
      <c r="E3103" s="172">
        <f t="shared" si="2808"/>
        <v>0</v>
      </c>
      <c r="F3103" s="248">
        <v>0</v>
      </c>
      <c r="G3103" s="249">
        <v>0</v>
      </c>
      <c r="H3103" s="172">
        <f t="shared" si="2809"/>
        <v>0</v>
      </c>
      <c r="I3103" s="248"/>
      <c r="J3103" s="250"/>
      <c r="K3103" s="174">
        <f t="shared" si="2810"/>
        <v>0</v>
      </c>
      <c r="L3103" s="248"/>
      <c r="M3103" s="250">
        <v>0</v>
      </c>
      <c r="N3103" s="251">
        <v>0</v>
      </c>
      <c r="O3103" s="248"/>
      <c r="P3103" s="251"/>
      <c r="Q3103" s="166">
        <f t="shared" si="2811"/>
        <v>0</v>
      </c>
      <c r="R3103" s="251"/>
      <c r="S3103" s="251"/>
      <c r="T3103" s="167">
        <f t="shared" si="2822"/>
        <v>0</v>
      </c>
      <c r="U3103" s="157"/>
      <c r="V3103" s="248"/>
      <c r="W3103" s="251"/>
      <c r="X3103" s="166">
        <f t="shared" si="2812"/>
        <v>0</v>
      </c>
      <c r="Y3103" s="251"/>
      <c r="Z3103" s="251"/>
      <c r="AA3103" s="167">
        <f t="shared" si="2823"/>
        <v>0</v>
      </c>
      <c r="AB3103" s="157"/>
      <c r="AC3103" s="248"/>
      <c r="AD3103" s="251"/>
      <c r="AE3103" s="166">
        <f t="shared" si="2813"/>
        <v>0</v>
      </c>
      <c r="AF3103" s="251"/>
      <c r="AG3103" s="251"/>
      <c r="AH3103" s="167">
        <f t="shared" si="2824"/>
        <v>0</v>
      </c>
      <c r="AJ3103" s="252"/>
      <c r="AK3103" s="253"/>
      <c r="AL3103" s="254"/>
      <c r="AM3103" s="253"/>
      <c r="AN3103" s="254"/>
      <c r="AO3103" s="253"/>
      <c r="AP3103" s="254"/>
      <c r="AQ3103" s="253"/>
      <c r="AR3103" s="254"/>
      <c r="AS3103" s="253"/>
      <c r="AT3103" s="254"/>
      <c r="AU3103" s="253"/>
      <c r="AV3103" s="163">
        <f t="shared" si="2827"/>
        <v>0</v>
      </c>
      <c r="AW3103" s="168">
        <f t="shared" si="2815"/>
        <v>0</v>
      </c>
      <c r="AY3103" s="163">
        <f t="shared" si="2816"/>
        <v>0</v>
      </c>
      <c r="AZ3103" s="163">
        <f t="shared" si="2817"/>
        <v>0</v>
      </c>
      <c r="BA3103" s="163">
        <f t="shared" si="2818"/>
        <v>0</v>
      </c>
      <c r="BB3103" s="163">
        <f t="shared" si="2819"/>
        <v>0</v>
      </c>
      <c r="BC3103" s="163">
        <f t="shared" si="2820"/>
        <v>0</v>
      </c>
      <c r="BD3103" s="163">
        <f t="shared" si="2821"/>
        <v>0</v>
      </c>
    </row>
    <row r="3104" spans="2:56" x14ac:dyDescent="0.3">
      <c r="B3104" s="169" t="s">
        <v>76</v>
      </c>
      <c r="C3104" s="248">
        <v>0</v>
      </c>
      <c r="D3104" s="249">
        <v>0</v>
      </c>
      <c r="E3104" s="172">
        <f t="shared" si="2808"/>
        <v>0</v>
      </c>
      <c r="F3104" s="248">
        <v>0</v>
      </c>
      <c r="G3104" s="249">
        <v>0</v>
      </c>
      <c r="H3104" s="172">
        <f t="shared" si="2809"/>
        <v>0</v>
      </c>
      <c r="I3104" s="248"/>
      <c r="J3104" s="250"/>
      <c r="K3104" s="174">
        <f t="shared" si="2810"/>
        <v>0</v>
      </c>
      <c r="L3104" s="248"/>
      <c r="M3104" s="250">
        <v>0</v>
      </c>
      <c r="N3104" s="251">
        <v>0</v>
      </c>
      <c r="O3104" s="248"/>
      <c r="P3104" s="251"/>
      <c r="Q3104" s="166">
        <f t="shared" si="2811"/>
        <v>0</v>
      </c>
      <c r="R3104" s="251"/>
      <c r="S3104" s="251"/>
      <c r="T3104" s="167">
        <f t="shared" si="2822"/>
        <v>0</v>
      </c>
      <c r="U3104" s="157"/>
      <c r="V3104" s="248"/>
      <c r="W3104" s="251"/>
      <c r="X3104" s="166">
        <f t="shared" si="2812"/>
        <v>0</v>
      </c>
      <c r="Y3104" s="251"/>
      <c r="Z3104" s="251"/>
      <c r="AA3104" s="167">
        <f t="shared" si="2823"/>
        <v>0</v>
      </c>
      <c r="AB3104" s="157"/>
      <c r="AC3104" s="248"/>
      <c r="AD3104" s="251"/>
      <c r="AE3104" s="166">
        <f t="shared" si="2813"/>
        <v>0</v>
      </c>
      <c r="AF3104" s="251"/>
      <c r="AG3104" s="251"/>
      <c r="AH3104" s="167">
        <f t="shared" si="2824"/>
        <v>0</v>
      </c>
      <c r="AJ3104" s="252"/>
      <c r="AK3104" s="253"/>
      <c r="AL3104" s="254"/>
      <c r="AM3104" s="253"/>
      <c r="AN3104" s="254"/>
      <c r="AO3104" s="253"/>
      <c r="AP3104" s="254"/>
      <c r="AQ3104" s="253"/>
      <c r="AR3104" s="254"/>
      <c r="AS3104" s="253"/>
      <c r="AT3104" s="254"/>
      <c r="AU3104" s="253"/>
      <c r="AV3104" s="163">
        <f t="shared" si="2827"/>
        <v>0</v>
      </c>
      <c r="AW3104" s="168">
        <f t="shared" si="2815"/>
        <v>0</v>
      </c>
      <c r="AY3104" s="163">
        <f t="shared" si="2816"/>
        <v>0</v>
      </c>
      <c r="AZ3104" s="163">
        <f t="shared" si="2817"/>
        <v>0</v>
      </c>
      <c r="BA3104" s="163">
        <f t="shared" si="2818"/>
        <v>0</v>
      </c>
      <c r="BB3104" s="163">
        <f t="shared" si="2819"/>
        <v>0</v>
      </c>
      <c r="BC3104" s="163">
        <f t="shared" si="2820"/>
        <v>0</v>
      </c>
      <c r="BD3104" s="163">
        <f t="shared" si="2821"/>
        <v>0</v>
      </c>
    </row>
    <row r="3105" spans="2:56" x14ac:dyDescent="0.3">
      <c r="B3105" s="169" t="s">
        <v>77</v>
      </c>
      <c r="C3105" s="248">
        <v>0</v>
      </c>
      <c r="D3105" s="249">
        <v>0</v>
      </c>
      <c r="E3105" s="172">
        <f t="shared" si="2808"/>
        <v>0</v>
      </c>
      <c r="F3105" s="248">
        <v>0</v>
      </c>
      <c r="G3105" s="249">
        <v>0</v>
      </c>
      <c r="H3105" s="172">
        <f t="shared" si="2809"/>
        <v>0</v>
      </c>
      <c r="I3105" s="248"/>
      <c r="J3105" s="250"/>
      <c r="K3105" s="174">
        <f t="shared" si="2810"/>
        <v>0</v>
      </c>
      <c r="L3105" s="248"/>
      <c r="M3105" s="250">
        <v>0</v>
      </c>
      <c r="N3105" s="251">
        <v>0</v>
      </c>
      <c r="O3105" s="248"/>
      <c r="P3105" s="251"/>
      <c r="Q3105" s="166">
        <f t="shared" si="2811"/>
        <v>0</v>
      </c>
      <c r="R3105" s="251"/>
      <c r="S3105" s="251"/>
      <c r="T3105" s="167">
        <f t="shared" si="2822"/>
        <v>0</v>
      </c>
      <c r="U3105" s="157"/>
      <c r="V3105" s="248"/>
      <c r="W3105" s="251"/>
      <c r="X3105" s="166">
        <f t="shared" si="2812"/>
        <v>0</v>
      </c>
      <c r="Y3105" s="251"/>
      <c r="Z3105" s="251"/>
      <c r="AA3105" s="167">
        <f t="shared" si="2823"/>
        <v>0</v>
      </c>
      <c r="AB3105" s="157"/>
      <c r="AC3105" s="248"/>
      <c r="AD3105" s="251"/>
      <c r="AE3105" s="166">
        <f t="shared" si="2813"/>
        <v>0</v>
      </c>
      <c r="AF3105" s="251"/>
      <c r="AG3105" s="251"/>
      <c r="AH3105" s="167">
        <f t="shared" si="2824"/>
        <v>0</v>
      </c>
      <c r="AJ3105" s="252"/>
      <c r="AK3105" s="253"/>
      <c r="AL3105" s="254"/>
      <c r="AM3105" s="253"/>
      <c r="AN3105" s="254"/>
      <c r="AO3105" s="253"/>
      <c r="AP3105" s="254"/>
      <c r="AQ3105" s="253"/>
      <c r="AR3105" s="254"/>
      <c r="AS3105" s="253"/>
      <c r="AT3105" s="254"/>
      <c r="AU3105" s="253"/>
      <c r="AV3105" s="163">
        <f t="shared" si="2827"/>
        <v>0</v>
      </c>
      <c r="AW3105" s="168">
        <f t="shared" si="2815"/>
        <v>0</v>
      </c>
      <c r="AY3105" s="163">
        <f t="shared" si="2816"/>
        <v>0</v>
      </c>
      <c r="AZ3105" s="163">
        <f t="shared" si="2817"/>
        <v>0</v>
      </c>
      <c r="BA3105" s="163">
        <f t="shared" si="2818"/>
        <v>0</v>
      </c>
      <c r="BB3105" s="163">
        <f t="shared" si="2819"/>
        <v>0</v>
      </c>
      <c r="BC3105" s="163">
        <f t="shared" si="2820"/>
        <v>0</v>
      </c>
      <c r="BD3105" s="163">
        <f t="shared" si="2821"/>
        <v>0</v>
      </c>
    </row>
    <row r="3106" spans="2:56" x14ac:dyDescent="0.3">
      <c r="B3106" s="179" t="s">
        <v>78</v>
      </c>
      <c r="C3106" s="83">
        <f>SUM(C3107)</f>
        <v>0</v>
      </c>
      <c r="D3106" s="84">
        <f>SUM(D3107)</f>
        <v>0</v>
      </c>
      <c r="E3106" s="85">
        <f t="shared" si="2808"/>
        <v>0</v>
      </c>
      <c r="F3106" s="83">
        <f>SUM(F3107)</f>
        <v>0</v>
      </c>
      <c r="G3106" s="84">
        <f>SUM(G3107)</f>
        <v>0</v>
      </c>
      <c r="H3106" s="85">
        <f t="shared" si="2809"/>
        <v>0</v>
      </c>
      <c r="I3106" s="83">
        <f>SUM(I3107)</f>
        <v>0</v>
      </c>
      <c r="J3106" s="86">
        <f>SUM(J3107)</f>
        <v>0</v>
      </c>
      <c r="K3106" s="87">
        <f t="shared" si="2810"/>
        <v>0</v>
      </c>
      <c r="L3106" s="83">
        <f>SUM(L3107)</f>
        <v>0</v>
      </c>
      <c r="M3106" s="86">
        <f>SUM(M3107)</f>
        <v>0</v>
      </c>
      <c r="N3106" s="88">
        <f>SUM(N3107)</f>
        <v>0</v>
      </c>
      <c r="O3106" s="83">
        <f>SUM(O3107)</f>
        <v>0</v>
      </c>
      <c r="P3106" s="88">
        <f>SUM(P3107)</f>
        <v>0</v>
      </c>
      <c r="Q3106" s="177">
        <f t="shared" si="2811"/>
        <v>0</v>
      </c>
      <c r="R3106" s="88">
        <f>SUM(R3107)</f>
        <v>0</v>
      </c>
      <c r="S3106" s="88">
        <f>SUM(S3107)</f>
        <v>0</v>
      </c>
      <c r="T3106" s="178">
        <f t="shared" si="2822"/>
        <v>0</v>
      </c>
      <c r="U3106" s="157"/>
      <c r="V3106" s="83">
        <f>SUM(V3107)</f>
        <v>0</v>
      </c>
      <c r="W3106" s="88">
        <f>SUM(W3107)</f>
        <v>0</v>
      </c>
      <c r="X3106" s="177">
        <f t="shared" si="2812"/>
        <v>0</v>
      </c>
      <c r="Y3106" s="88">
        <f>SUM(Y3107)</f>
        <v>0</v>
      </c>
      <c r="Z3106" s="88">
        <f>SUM(Z3107)</f>
        <v>0</v>
      </c>
      <c r="AA3106" s="178">
        <f t="shared" si="2823"/>
        <v>0</v>
      </c>
      <c r="AB3106" s="157"/>
      <c r="AC3106" s="83">
        <f>SUM(AC3107)</f>
        <v>0</v>
      </c>
      <c r="AD3106" s="88">
        <f>SUM(AD3107)</f>
        <v>0</v>
      </c>
      <c r="AE3106" s="177">
        <f t="shared" si="2813"/>
        <v>0</v>
      </c>
      <c r="AF3106" s="88">
        <f>SUM(AF3107)</f>
        <v>0</v>
      </c>
      <c r="AG3106" s="88">
        <f>SUM(AG3107)</f>
        <v>0</v>
      </c>
      <c r="AH3106" s="178">
        <f t="shared" si="2824"/>
        <v>0</v>
      </c>
      <c r="AJ3106" s="84">
        <f t="shared" ref="AJ3106:AU3106" si="2833">SUM(AJ3107)</f>
        <v>0</v>
      </c>
      <c r="AK3106" s="86">
        <f t="shared" si="2833"/>
        <v>0</v>
      </c>
      <c r="AL3106" s="88">
        <f t="shared" si="2833"/>
        <v>0</v>
      </c>
      <c r="AM3106" s="86">
        <f t="shared" si="2833"/>
        <v>0</v>
      </c>
      <c r="AN3106" s="88">
        <f t="shared" si="2833"/>
        <v>0</v>
      </c>
      <c r="AO3106" s="86">
        <f t="shared" si="2833"/>
        <v>0</v>
      </c>
      <c r="AP3106" s="88">
        <f t="shared" si="2833"/>
        <v>0</v>
      </c>
      <c r="AQ3106" s="86">
        <f t="shared" si="2833"/>
        <v>0</v>
      </c>
      <c r="AR3106" s="88">
        <f t="shared" si="2833"/>
        <v>0</v>
      </c>
      <c r="AS3106" s="86">
        <f t="shared" si="2833"/>
        <v>0</v>
      </c>
      <c r="AT3106" s="88">
        <f t="shared" si="2833"/>
        <v>0</v>
      </c>
      <c r="AU3106" s="86">
        <f t="shared" si="2833"/>
        <v>0</v>
      </c>
      <c r="AV3106" s="86">
        <f t="shared" si="2827"/>
        <v>0</v>
      </c>
      <c r="AW3106" s="93">
        <f t="shared" si="2815"/>
        <v>0</v>
      </c>
      <c r="AY3106" s="86">
        <f t="shared" si="2816"/>
        <v>0</v>
      </c>
      <c r="AZ3106" s="86">
        <f t="shared" si="2817"/>
        <v>0</v>
      </c>
      <c r="BA3106" s="86">
        <f t="shared" si="2818"/>
        <v>0</v>
      </c>
      <c r="BB3106" s="86">
        <f t="shared" si="2819"/>
        <v>0</v>
      </c>
      <c r="BC3106" s="86">
        <f t="shared" si="2820"/>
        <v>0</v>
      </c>
      <c r="BD3106" s="86">
        <f t="shared" si="2821"/>
        <v>0</v>
      </c>
    </row>
    <row r="3107" spans="2:56" x14ac:dyDescent="0.3">
      <c r="B3107" s="169" t="s">
        <v>79</v>
      </c>
      <c r="C3107" s="248">
        <v>0</v>
      </c>
      <c r="D3107" s="249">
        <v>0</v>
      </c>
      <c r="E3107" s="172">
        <f t="shared" si="2808"/>
        <v>0</v>
      </c>
      <c r="F3107" s="248">
        <v>0</v>
      </c>
      <c r="G3107" s="249">
        <v>0</v>
      </c>
      <c r="H3107" s="172">
        <f t="shared" si="2809"/>
        <v>0</v>
      </c>
      <c r="I3107" s="248"/>
      <c r="J3107" s="250"/>
      <c r="K3107" s="174">
        <f t="shared" si="2810"/>
        <v>0</v>
      </c>
      <c r="L3107" s="248"/>
      <c r="M3107" s="250">
        <v>0</v>
      </c>
      <c r="N3107" s="251">
        <v>0</v>
      </c>
      <c r="O3107" s="248"/>
      <c r="P3107" s="251"/>
      <c r="Q3107" s="166">
        <f t="shared" si="2811"/>
        <v>0</v>
      </c>
      <c r="R3107" s="251"/>
      <c r="S3107" s="251"/>
      <c r="T3107" s="167">
        <f t="shared" si="2822"/>
        <v>0</v>
      </c>
      <c r="U3107" s="157"/>
      <c r="V3107" s="248"/>
      <c r="W3107" s="251"/>
      <c r="X3107" s="166">
        <f t="shared" si="2812"/>
        <v>0</v>
      </c>
      <c r="Y3107" s="251"/>
      <c r="Z3107" s="251"/>
      <c r="AA3107" s="167">
        <f t="shared" si="2823"/>
        <v>0</v>
      </c>
      <c r="AB3107" s="157"/>
      <c r="AC3107" s="248"/>
      <c r="AD3107" s="251"/>
      <c r="AE3107" s="166">
        <f t="shared" si="2813"/>
        <v>0</v>
      </c>
      <c r="AF3107" s="251"/>
      <c r="AG3107" s="251"/>
      <c r="AH3107" s="167">
        <f t="shared" si="2824"/>
        <v>0</v>
      </c>
      <c r="AJ3107" s="252"/>
      <c r="AK3107" s="253"/>
      <c r="AL3107" s="254"/>
      <c r="AM3107" s="253"/>
      <c r="AN3107" s="254"/>
      <c r="AO3107" s="253"/>
      <c r="AP3107" s="254"/>
      <c r="AQ3107" s="253"/>
      <c r="AR3107" s="254"/>
      <c r="AS3107" s="253"/>
      <c r="AT3107" s="254"/>
      <c r="AU3107" s="253"/>
      <c r="AV3107" s="163">
        <f t="shared" si="2827"/>
        <v>0</v>
      </c>
      <c r="AW3107" s="168">
        <f t="shared" si="2815"/>
        <v>0</v>
      </c>
      <c r="AY3107" s="163">
        <f t="shared" si="2816"/>
        <v>0</v>
      </c>
      <c r="AZ3107" s="163">
        <f t="shared" si="2817"/>
        <v>0</v>
      </c>
      <c r="BA3107" s="163">
        <f t="shared" si="2818"/>
        <v>0</v>
      </c>
      <c r="BB3107" s="163">
        <f t="shared" si="2819"/>
        <v>0</v>
      </c>
      <c r="BC3107" s="163">
        <f t="shared" si="2820"/>
        <v>0</v>
      </c>
      <c r="BD3107" s="163">
        <f t="shared" si="2821"/>
        <v>0</v>
      </c>
    </row>
    <row r="3108" spans="2:56" x14ac:dyDescent="0.3">
      <c r="B3108" s="179" t="s">
        <v>80</v>
      </c>
      <c r="C3108" s="83">
        <f>SUM(C3109)</f>
        <v>0</v>
      </c>
      <c r="D3108" s="84">
        <f>SUM(D3109)</f>
        <v>0</v>
      </c>
      <c r="E3108" s="85">
        <f t="shared" si="2808"/>
        <v>0</v>
      </c>
      <c r="F3108" s="83">
        <f>SUM(F3109)</f>
        <v>0</v>
      </c>
      <c r="G3108" s="84">
        <f>SUM(G3109)</f>
        <v>0</v>
      </c>
      <c r="H3108" s="85">
        <f t="shared" si="2809"/>
        <v>0</v>
      </c>
      <c r="I3108" s="83">
        <f>SUM(I3109)</f>
        <v>0</v>
      </c>
      <c r="J3108" s="86">
        <f>SUM(J3109)</f>
        <v>0</v>
      </c>
      <c r="K3108" s="87">
        <f t="shared" si="2810"/>
        <v>0</v>
      </c>
      <c r="L3108" s="83">
        <f>SUM(L3109)</f>
        <v>0</v>
      </c>
      <c r="M3108" s="86">
        <f>SUM(M3109)</f>
        <v>0</v>
      </c>
      <c r="N3108" s="88">
        <f>SUM(N3109)</f>
        <v>0</v>
      </c>
      <c r="O3108" s="83">
        <f>SUM(O3109)</f>
        <v>0</v>
      </c>
      <c r="P3108" s="88">
        <f>SUM(P3109)</f>
        <v>0</v>
      </c>
      <c r="Q3108" s="177">
        <f t="shared" si="2811"/>
        <v>0</v>
      </c>
      <c r="R3108" s="88">
        <f>SUM(R3109)</f>
        <v>0</v>
      </c>
      <c r="S3108" s="88">
        <f>SUM(S3109)</f>
        <v>0</v>
      </c>
      <c r="T3108" s="178">
        <f t="shared" si="2822"/>
        <v>0</v>
      </c>
      <c r="U3108" s="157"/>
      <c r="V3108" s="83">
        <f>SUM(V3109)</f>
        <v>0</v>
      </c>
      <c r="W3108" s="88">
        <f>SUM(W3109)</f>
        <v>0</v>
      </c>
      <c r="X3108" s="177">
        <f t="shared" si="2812"/>
        <v>0</v>
      </c>
      <c r="Y3108" s="88">
        <f>SUM(Y3109)</f>
        <v>0</v>
      </c>
      <c r="Z3108" s="88">
        <f>SUM(Z3109)</f>
        <v>0</v>
      </c>
      <c r="AA3108" s="178">
        <f t="shared" si="2823"/>
        <v>0</v>
      </c>
      <c r="AB3108" s="157"/>
      <c r="AC3108" s="83">
        <f>SUM(AC3109)</f>
        <v>0</v>
      </c>
      <c r="AD3108" s="88">
        <f>SUM(AD3109)</f>
        <v>0</v>
      </c>
      <c r="AE3108" s="177">
        <f t="shared" si="2813"/>
        <v>0</v>
      </c>
      <c r="AF3108" s="88">
        <f>SUM(AF3109)</f>
        <v>0</v>
      </c>
      <c r="AG3108" s="88">
        <f>SUM(AG3109)</f>
        <v>0</v>
      </c>
      <c r="AH3108" s="178">
        <f t="shared" si="2824"/>
        <v>0</v>
      </c>
      <c r="AJ3108" s="84">
        <f t="shared" ref="AJ3108:AU3108" si="2834">SUM(AJ3109)</f>
        <v>0</v>
      </c>
      <c r="AK3108" s="86">
        <f t="shared" si="2834"/>
        <v>0</v>
      </c>
      <c r="AL3108" s="88">
        <f t="shared" si="2834"/>
        <v>0</v>
      </c>
      <c r="AM3108" s="86">
        <f t="shared" si="2834"/>
        <v>0</v>
      </c>
      <c r="AN3108" s="88">
        <f t="shared" si="2834"/>
        <v>0</v>
      </c>
      <c r="AO3108" s="86">
        <f t="shared" si="2834"/>
        <v>0</v>
      </c>
      <c r="AP3108" s="88">
        <f t="shared" si="2834"/>
        <v>0</v>
      </c>
      <c r="AQ3108" s="86">
        <f t="shared" si="2834"/>
        <v>0</v>
      </c>
      <c r="AR3108" s="88">
        <f t="shared" si="2834"/>
        <v>0</v>
      </c>
      <c r="AS3108" s="86">
        <f t="shared" si="2834"/>
        <v>0</v>
      </c>
      <c r="AT3108" s="88">
        <f t="shared" si="2834"/>
        <v>0</v>
      </c>
      <c r="AU3108" s="86">
        <f t="shared" si="2834"/>
        <v>0</v>
      </c>
      <c r="AV3108" s="86">
        <f t="shared" si="2827"/>
        <v>0</v>
      </c>
      <c r="AW3108" s="93">
        <f t="shared" si="2815"/>
        <v>0</v>
      </c>
      <c r="AY3108" s="86">
        <f t="shared" si="2816"/>
        <v>0</v>
      </c>
      <c r="AZ3108" s="86">
        <f t="shared" si="2817"/>
        <v>0</v>
      </c>
      <c r="BA3108" s="86">
        <f t="shared" si="2818"/>
        <v>0</v>
      </c>
      <c r="BB3108" s="86">
        <f t="shared" si="2819"/>
        <v>0</v>
      </c>
      <c r="BC3108" s="86">
        <f t="shared" si="2820"/>
        <v>0</v>
      </c>
      <c r="BD3108" s="86">
        <f t="shared" si="2821"/>
        <v>0</v>
      </c>
    </row>
    <row r="3109" spans="2:56" x14ac:dyDescent="0.3">
      <c r="B3109" s="169" t="s">
        <v>80</v>
      </c>
      <c r="C3109" s="248">
        <v>0</v>
      </c>
      <c r="D3109" s="249">
        <v>0</v>
      </c>
      <c r="E3109" s="172">
        <f t="shared" si="2808"/>
        <v>0</v>
      </c>
      <c r="F3109" s="248">
        <v>0</v>
      </c>
      <c r="G3109" s="249">
        <v>0</v>
      </c>
      <c r="H3109" s="172">
        <f t="shared" si="2809"/>
        <v>0</v>
      </c>
      <c r="I3109" s="248"/>
      <c r="J3109" s="250"/>
      <c r="K3109" s="174">
        <f t="shared" si="2810"/>
        <v>0</v>
      </c>
      <c r="L3109" s="248"/>
      <c r="M3109" s="250">
        <v>0</v>
      </c>
      <c r="N3109" s="251">
        <v>0</v>
      </c>
      <c r="O3109" s="248"/>
      <c r="P3109" s="251"/>
      <c r="Q3109" s="166">
        <f t="shared" si="2811"/>
        <v>0</v>
      </c>
      <c r="R3109" s="251"/>
      <c r="S3109" s="251"/>
      <c r="T3109" s="167">
        <f t="shared" si="2822"/>
        <v>0</v>
      </c>
      <c r="U3109" s="157"/>
      <c r="V3109" s="248"/>
      <c r="W3109" s="251"/>
      <c r="X3109" s="166">
        <f t="shared" si="2812"/>
        <v>0</v>
      </c>
      <c r="Y3109" s="251"/>
      <c r="Z3109" s="251"/>
      <c r="AA3109" s="167">
        <f t="shared" si="2823"/>
        <v>0</v>
      </c>
      <c r="AB3109" s="157"/>
      <c r="AC3109" s="248"/>
      <c r="AD3109" s="251"/>
      <c r="AE3109" s="166">
        <f t="shared" si="2813"/>
        <v>0</v>
      </c>
      <c r="AF3109" s="251"/>
      <c r="AG3109" s="251"/>
      <c r="AH3109" s="167">
        <f t="shared" si="2824"/>
        <v>0</v>
      </c>
      <c r="AJ3109" s="252"/>
      <c r="AK3109" s="253"/>
      <c r="AL3109" s="254"/>
      <c r="AM3109" s="253"/>
      <c r="AN3109" s="254"/>
      <c r="AO3109" s="253"/>
      <c r="AP3109" s="254"/>
      <c r="AQ3109" s="253"/>
      <c r="AR3109" s="254"/>
      <c r="AS3109" s="253"/>
      <c r="AT3109" s="254"/>
      <c r="AU3109" s="253"/>
      <c r="AV3109" s="163">
        <f t="shared" si="2827"/>
        <v>0</v>
      </c>
      <c r="AW3109" s="168">
        <f t="shared" si="2815"/>
        <v>0</v>
      </c>
      <c r="AY3109" s="163">
        <f t="shared" si="2816"/>
        <v>0</v>
      </c>
      <c r="AZ3109" s="163">
        <f t="shared" si="2817"/>
        <v>0</v>
      </c>
      <c r="BA3109" s="163">
        <f t="shared" si="2818"/>
        <v>0</v>
      </c>
      <c r="BB3109" s="163">
        <f t="shared" si="2819"/>
        <v>0</v>
      </c>
      <c r="BC3109" s="163">
        <f t="shared" si="2820"/>
        <v>0</v>
      </c>
      <c r="BD3109" s="163">
        <f t="shared" si="2821"/>
        <v>0</v>
      </c>
    </row>
    <row r="3110" spans="2:56" x14ac:dyDescent="0.3">
      <c r="B3110" s="179" t="s">
        <v>81</v>
      </c>
      <c r="C3110" s="83">
        <f>SUM(C3111)</f>
        <v>25600</v>
      </c>
      <c r="D3110" s="84">
        <f>SUM(D3111)</f>
        <v>19330</v>
      </c>
      <c r="E3110" s="85">
        <f t="shared" si="2808"/>
        <v>0.75507812500000004</v>
      </c>
      <c r="F3110" s="83">
        <f>SUM(F3111)</f>
        <v>60800</v>
      </c>
      <c r="G3110" s="84">
        <f>SUM(G3111)</f>
        <v>86230.6</v>
      </c>
      <c r="H3110" s="85">
        <f t="shared" si="2809"/>
        <v>1.4182664473684212</v>
      </c>
      <c r="I3110" s="83">
        <f>SUM(I3111)</f>
        <v>47080</v>
      </c>
      <c r="J3110" s="86">
        <f>SUM(J3111)</f>
        <v>47080</v>
      </c>
      <c r="K3110" s="87">
        <f t="shared" si="2810"/>
        <v>1</v>
      </c>
      <c r="L3110" s="83">
        <f>SUM(L3111)</f>
        <v>63050</v>
      </c>
      <c r="M3110" s="86">
        <f>SUM(M3111)</f>
        <v>113050</v>
      </c>
      <c r="N3110" s="88">
        <f>SUM(N3111)</f>
        <v>0</v>
      </c>
      <c r="O3110" s="83">
        <f>SUM(O3111)</f>
        <v>12250</v>
      </c>
      <c r="P3110" s="88">
        <f>SUM(P3111)</f>
        <v>17300</v>
      </c>
      <c r="Q3110" s="177">
        <f t="shared" si="2811"/>
        <v>29550</v>
      </c>
      <c r="R3110" s="88">
        <f>SUM(R3111)</f>
        <v>0</v>
      </c>
      <c r="S3110" s="88">
        <f>SUM(S3111)</f>
        <v>0</v>
      </c>
      <c r="T3110" s="178">
        <f t="shared" si="2822"/>
        <v>29550</v>
      </c>
      <c r="U3110" s="157"/>
      <c r="V3110" s="83">
        <f>SUM(V3111)</f>
        <v>15750</v>
      </c>
      <c r="W3110" s="88">
        <f>SUM(W3111)</f>
        <v>0</v>
      </c>
      <c r="X3110" s="177">
        <f t="shared" si="2812"/>
        <v>15750</v>
      </c>
      <c r="Y3110" s="88">
        <f>SUM(Y3111)</f>
        <v>0</v>
      </c>
      <c r="Z3110" s="88">
        <f>SUM(Z3111)</f>
        <v>0</v>
      </c>
      <c r="AA3110" s="178">
        <f t="shared" si="2823"/>
        <v>15750</v>
      </c>
      <c r="AB3110" s="157"/>
      <c r="AC3110" s="83">
        <f>SUM(AC3111)</f>
        <v>15750</v>
      </c>
      <c r="AD3110" s="88">
        <f>SUM(AD3111)</f>
        <v>0</v>
      </c>
      <c r="AE3110" s="177">
        <f t="shared" si="2813"/>
        <v>15750</v>
      </c>
      <c r="AF3110" s="88">
        <f>SUM(AF3111)</f>
        <v>0</v>
      </c>
      <c r="AG3110" s="88">
        <f>SUM(AG3111)</f>
        <v>0</v>
      </c>
      <c r="AH3110" s="178">
        <f t="shared" si="2824"/>
        <v>15750</v>
      </c>
      <c r="AJ3110" s="84">
        <f t="shared" ref="AJ3110:AU3110" si="2835">SUM(AJ3111)</f>
        <v>0</v>
      </c>
      <c r="AK3110" s="86">
        <f t="shared" si="2835"/>
        <v>0</v>
      </c>
      <c r="AL3110" s="88">
        <f t="shared" si="2835"/>
        <v>0</v>
      </c>
      <c r="AM3110" s="86">
        <f t="shared" si="2835"/>
        <v>0</v>
      </c>
      <c r="AN3110" s="88">
        <f t="shared" si="2835"/>
        <v>0</v>
      </c>
      <c r="AO3110" s="86">
        <f t="shared" si="2835"/>
        <v>0</v>
      </c>
      <c r="AP3110" s="88">
        <f t="shared" si="2835"/>
        <v>29550</v>
      </c>
      <c r="AQ3110" s="86">
        <f t="shared" si="2835"/>
        <v>0</v>
      </c>
      <c r="AR3110" s="88">
        <f t="shared" si="2835"/>
        <v>0</v>
      </c>
      <c r="AS3110" s="86">
        <f t="shared" si="2835"/>
        <v>0</v>
      </c>
      <c r="AT3110" s="88">
        <f t="shared" si="2835"/>
        <v>0</v>
      </c>
      <c r="AU3110" s="86">
        <f t="shared" si="2835"/>
        <v>0</v>
      </c>
      <c r="AV3110" s="86">
        <f t="shared" si="2827"/>
        <v>29550</v>
      </c>
      <c r="AW3110" s="93">
        <f t="shared" si="2815"/>
        <v>0</v>
      </c>
      <c r="AY3110" s="86">
        <f t="shared" si="2816"/>
        <v>0</v>
      </c>
      <c r="AZ3110" s="86">
        <f t="shared" si="2817"/>
        <v>0</v>
      </c>
      <c r="BA3110" s="86">
        <f t="shared" si="2818"/>
        <v>29550</v>
      </c>
      <c r="BB3110" s="86">
        <f t="shared" si="2819"/>
        <v>0</v>
      </c>
      <c r="BC3110" s="86">
        <f t="shared" si="2820"/>
        <v>29550</v>
      </c>
      <c r="BD3110" s="86">
        <f t="shared" si="2821"/>
        <v>0</v>
      </c>
    </row>
    <row r="3111" spans="2:56" x14ac:dyDescent="0.3">
      <c r="B3111" s="169" t="s">
        <v>81</v>
      </c>
      <c r="C3111" s="248">
        <v>25600</v>
      </c>
      <c r="D3111" s="249">
        <v>19330</v>
      </c>
      <c r="E3111" s="172">
        <f t="shared" si="2808"/>
        <v>0.75507812500000004</v>
      </c>
      <c r="F3111" s="248">
        <v>60800</v>
      </c>
      <c r="G3111" s="249">
        <v>86230.6</v>
      </c>
      <c r="H3111" s="172">
        <f t="shared" si="2809"/>
        <v>1.4182664473684212</v>
      </c>
      <c r="I3111" s="248">
        <f>28680+18400</f>
        <v>47080</v>
      </c>
      <c r="J3111" s="250">
        <f>28680+18400</f>
        <v>47080</v>
      </c>
      <c r="K3111" s="174">
        <f t="shared" si="2810"/>
        <v>1</v>
      </c>
      <c r="L3111" s="248">
        <v>63050</v>
      </c>
      <c r="M3111" s="250">
        <v>113050</v>
      </c>
      <c r="N3111" s="251">
        <v>0</v>
      </c>
      <c r="O3111" s="248">
        <v>12250</v>
      </c>
      <c r="P3111" s="251">
        <f>29300-10000-2000</f>
        <v>17300</v>
      </c>
      <c r="Q3111" s="166">
        <f t="shared" si="2811"/>
        <v>29550</v>
      </c>
      <c r="R3111" s="251"/>
      <c r="S3111" s="251"/>
      <c r="T3111" s="167">
        <f t="shared" si="2822"/>
        <v>29550</v>
      </c>
      <c r="U3111" s="157"/>
      <c r="V3111" s="248">
        <v>15750</v>
      </c>
      <c r="W3111" s="251"/>
      <c r="X3111" s="166">
        <f t="shared" si="2812"/>
        <v>15750</v>
      </c>
      <c r="Y3111" s="251"/>
      <c r="Z3111" s="251"/>
      <c r="AA3111" s="167">
        <f t="shared" si="2823"/>
        <v>15750</v>
      </c>
      <c r="AB3111" s="157"/>
      <c r="AC3111" s="248">
        <v>15750</v>
      </c>
      <c r="AD3111" s="251"/>
      <c r="AE3111" s="166">
        <f t="shared" si="2813"/>
        <v>15750</v>
      </c>
      <c r="AF3111" s="251"/>
      <c r="AG3111" s="251"/>
      <c r="AH3111" s="167">
        <f t="shared" si="2824"/>
        <v>15750</v>
      </c>
      <c r="AJ3111" s="252"/>
      <c r="AK3111" s="253"/>
      <c r="AL3111" s="254"/>
      <c r="AM3111" s="253"/>
      <c r="AN3111" s="254"/>
      <c r="AO3111" s="253"/>
      <c r="AP3111" s="283">
        <v>29550</v>
      </c>
      <c r="AQ3111" s="253"/>
      <c r="AR3111" s="254"/>
      <c r="AS3111" s="284"/>
      <c r="AT3111" s="254"/>
      <c r="AU3111" s="253"/>
      <c r="AV3111" s="163">
        <f t="shared" si="2827"/>
        <v>29550</v>
      </c>
      <c r="AW3111" s="168">
        <f t="shared" si="2815"/>
        <v>0</v>
      </c>
      <c r="AY3111" s="163">
        <f t="shared" si="2816"/>
        <v>0</v>
      </c>
      <c r="AZ3111" s="163">
        <f t="shared" si="2817"/>
        <v>0</v>
      </c>
      <c r="BA3111" s="163">
        <f t="shared" si="2818"/>
        <v>29550</v>
      </c>
      <c r="BB3111" s="163">
        <f t="shared" si="2819"/>
        <v>0</v>
      </c>
      <c r="BC3111" s="163">
        <f t="shared" si="2820"/>
        <v>29550</v>
      </c>
      <c r="BD3111" s="163">
        <f t="shared" si="2821"/>
        <v>0</v>
      </c>
    </row>
    <row r="3112" spans="2:56" x14ac:dyDescent="0.3">
      <c r="B3112" s="179" t="s">
        <v>82</v>
      </c>
      <c r="C3112" s="83">
        <f>SUM(C3113:C3118)</f>
        <v>0</v>
      </c>
      <c r="D3112" s="84">
        <f>SUM(D3113:D3118)</f>
        <v>0</v>
      </c>
      <c r="E3112" s="85">
        <f t="shared" si="2808"/>
        <v>0</v>
      </c>
      <c r="F3112" s="83">
        <f>SUM(F3113:F3118)</f>
        <v>0</v>
      </c>
      <c r="G3112" s="84">
        <f>SUM(G3113:G3118)</f>
        <v>0</v>
      </c>
      <c r="H3112" s="85">
        <f t="shared" si="2809"/>
        <v>0</v>
      </c>
      <c r="I3112" s="83">
        <f>SUM(I3113:I3118)</f>
        <v>0</v>
      </c>
      <c r="J3112" s="86">
        <f>SUM(J3113:J3118)</f>
        <v>0</v>
      </c>
      <c r="K3112" s="87">
        <f t="shared" si="2810"/>
        <v>0</v>
      </c>
      <c r="L3112" s="83">
        <f>SUM(L3113:L3118)</f>
        <v>0</v>
      </c>
      <c r="M3112" s="86">
        <f>SUM(M3113:M3118)</f>
        <v>0</v>
      </c>
      <c r="N3112" s="88">
        <f>SUM(N3113:N3118)</f>
        <v>0</v>
      </c>
      <c r="O3112" s="83">
        <f>SUM(O3113:O3118)</f>
        <v>0</v>
      </c>
      <c r="P3112" s="88">
        <f>SUM(P3113:P3118)</f>
        <v>0</v>
      </c>
      <c r="Q3112" s="177">
        <f t="shared" si="2811"/>
        <v>0</v>
      </c>
      <c r="R3112" s="88">
        <f>SUM(R3113:R3118)</f>
        <v>0</v>
      </c>
      <c r="S3112" s="88">
        <f>SUM(S3113:S3118)</f>
        <v>0</v>
      </c>
      <c r="T3112" s="178">
        <f t="shared" si="2822"/>
        <v>0</v>
      </c>
      <c r="U3112" s="157"/>
      <c r="V3112" s="83">
        <f>SUM(V3113:V3118)</f>
        <v>0</v>
      </c>
      <c r="W3112" s="88">
        <f>SUM(W3113:W3118)</f>
        <v>0</v>
      </c>
      <c r="X3112" s="177">
        <f t="shared" si="2812"/>
        <v>0</v>
      </c>
      <c r="Y3112" s="88">
        <f>SUM(Y3113:Y3118)</f>
        <v>0</v>
      </c>
      <c r="Z3112" s="88">
        <f>SUM(Z3113:Z3118)</f>
        <v>0</v>
      </c>
      <c r="AA3112" s="178">
        <f t="shared" si="2823"/>
        <v>0</v>
      </c>
      <c r="AB3112" s="157"/>
      <c r="AC3112" s="83">
        <f>SUM(AC3113:AC3118)</f>
        <v>0</v>
      </c>
      <c r="AD3112" s="88">
        <f>SUM(AD3113:AD3118)</f>
        <v>0</v>
      </c>
      <c r="AE3112" s="177">
        <f t="shared" si="2813"/>
        <v>0</v>
      </c>
      <c r="AF3112" s="88">
        <f>SUM(AF3113:AF3118)</f>
        <v>0</v>
      </c>
      <c r="AG3112" s="88">
        <f>SUM(AG3113:AG3118)</f>
        <v>0</v>
      </c>
      <c r="AH3112" s="178">
        <f t="shared" si="2824"/>
        <v>0</v>
      </c>
      <c r="AJ3112" s="84">
        <f t="shared" ref="AJ3112:AU3112" si="2836">SUM(AJ3113:AJ3118)</f>
        <v>0</v>
      </c>
      <c r="AK3112" s="86">
        <f t="shared" si="2836"/>
        <v>0</v>
      </c>
      <c r="AL3112" s="88">
        <f t="shared" si="2836"/>
        <v>0</v>
      </c>
      <c r="AM3112" s="86">
        <f t="shared" si="2836"/>
        <v>0</v>
      </c>
      <c r="AN3112" s="88">
        <f t="shared" si="2836"/>
        <v>0</v>
      </c>
      <c r="AO3112" s="86">
        <f t="shared" si="2836"/>
        <v>0</v>
      </c>
      <c r="AP3112" s="88">
        <f t="shared" si="2836"/>
        <v>0</v>
      </c>
      <c r="AQ3112" s="86">
        <f t="shared" si="2836"/>
        <v>0</v>
      </c>
      <c r="AR3112" s="88">
        <f t="shared" si="2836"/>
        <v>0</v>
      </c>
      <c r="AS3112" s="86">
        <f t="shared" si="2836"/>
        <v>0</v>
      </c>
      <c r="AT3112" s="88">
        <f t="shared" si="2836"/>
        <v>0</v>
      </c>
      <c r="AU3112" s="86">
        <f t="shared" si="2836"/>
        <v>0</v>
      </c>
      <c r="AV3112" s="86">
        <f t="shared" si="2827"/>
        <v>0</v>
      </c>
      <c r="AW3112" s="93">
        <f t="shared" si="2815"/>
        <v>0</v>
      </c>
      <c r="AY3112" s="86">
        <f t="shared" si="2816"/>
        <v>0</v>
      </c>
      <c r="AZ3112" s="86">
        <f t="shared" si="2817"/>
        <v>0</v>
      </c>
      <c r="BA3112" s="86">
        <f t="shared" si="2818"/>
        <v>0</v>
      </c>
      <c r="BB3112" s="86">
        <f t="shared" si="2819"/>
        <v>0</v>
      </c>
      <c r="BC3112" s="86">
        <f t="shared" si="2820"/>
        <v>0</v>
      </c>
      <c r="BD3112" s="86">
        <f t="shared" si="2821"/>
        <v>0</v>
      </c>
    </row>
    <row r="3113" spans="2:56" x14ac:dyDescent="0.3">
      <c r="B3113" s="169" t="s">
        <v>83</v>
      </c>
      <c r="C3113" s="248">
        <v>0</v>
      </c>
      <c r="D3113" s="249">
        <v>0</v>
      </c>
      <c r="E3113" s="172">
        <f t="shared" si="2808"/>
        <v>0</v>
      </c>
      <c r="F3113" s="248">
        <v>0</v>
      </c>
      <c r="G3113" s="249">
        <v>0</v>
      </c>
      <c r="H3113" s="172">
        <f t="shared" si="2809"/>
        <v>0</v>
      </c>
      <c r="I3113" s="248"/>
      <c r="J3113" s="250"/>
      <c r="K3113" s="174">
        <f t="shared" si="2810"/>
        <v>0</v>
      </c>
      <c r="L3113" s="248"/>
      <c r="M3113" s="250">
        <v>0</v>
      </c>
      <c r="N3113" s="251">
        <v>0</v>
      </c>
      <c r="O3113" s="248"/>
      <c r="P3113" s="251"/>
      <c r="Q3113" s="166">
        <f t="shared" si="2811"/>
        <v>0</v>
      </c>
      <c r="R3113" s="251"/>
      <c r="S3113" s="251"/>
      <c r="T3113" s="167">
        <f t="shared" si="2822"/>
        <v>0</v>
      </c>
      <c r="U3113" s="157"/>
      <c r="V3113" s="248"/>
      <c r="W3113" s="251"/>
      <c r="X3113" s="166">
        <f t="shared" si="2812"/>
        <v>0</v>
      </c>
      <c r="Y3113" s="251"/>
      <c r="Z3113" s="251"/>
      <c r="AA3113" s="167">
        <f t="shared" si="2823"/>
        <v>0</v>
      </c>
      <c r="AB3113" s="157"/>
      <c r="AC3113" s="248"/>
      <c r="AD3113" s="251"/>
      <c r="AE3113" s="166">
        <f t="shared" si="2813"/>
        <v>0</v>
      </c>
      <c r="AF3113" s="251"/>
      <c r="AG3113" s="251"/>
      <c r="AH3113" s="167">
        <f t="shared" si="2824"/>
        <v>0</v>
      </c>
      <c r="AJ3113" s="252"/>
      <c r="AK3113" s="253"/>
      <c r="AL3113" s="254"/>
      <c r="AM3113" s="253"/>
      <c r="AN3113" s="254"/>
      <c r="AO3113" s="253"/>
      <c r="AP3113" s="254"/>
      <c r="AQ3113" s="253"/>
      <c r="AR3113" s="254"/>
      <c r="AS3113" s="253"/>
      <c r="AT3113" s="254"/>
      <c r="AU3113" s="253"/>
      <c r="AV3113" s="163">
        <f t="shared" si="2827"/>
        <v>0</v>
      </c>
      <c r="AW3113" s="168">
        <f t="shared" si="2815"/>
        <v>0</v>
      </c>
      <c r="AY3113" s="163">
        <f t="shared" si="2816"/>
        <v>0</v>
      </c>
      <c r="AZ3113" s="163">
        <f t="shared" si="2817"/>
        <v>0</v>
      </c>
      <c r="BA3113" s="163">
        <f t="shared" si="2818"/>
        <v>0</v>
      </c>
      <c r="BB3113" s="163">
        <f t="shared" si="2819"/>
        <v>0</v>
      </c>
      <c r="BC3113" s="163">
        <f t="shared" si="2820"/>
        <v>0</v>
      </c>
      <c r="BD3113" s="163">
        <f t="shared" si="2821"/>
        <v>0</v>
      </c>
    </row>
    <row r="3114" spans="2:56" x14ac:dyDescent="0.3">
      <c r="B3114" s="169" t="s">
        <v>84</v>
      </c>
      <c r="C3114" s="248">
        <v>0</v>
      </c>
      <c r="D3114" s="249">
        <v>0</v>
      </c>
      <c r="E3114" s="172">
        <f t="shared" si="2808"/>
        <v>0</v>
      </c>
      <c r="F3114" s="248">
        <v>0</v>
      </c>
      <c r="G3114" s="249">
        <v>0</v>
      </c>
      <c r="H3114" s="172">
        <f t="shared" si="2809"/>
        <v>0</v>
      </c>
      <c r="I3114" s="248"/>
      <c r="J3114" s="250"/>
      <c r="K3114" s="174">
        <f t="shared" si="2810"/>
        <v>0</v>
      </c>
      <c r="L3114" s="248"/>
      <c r="M3114" s="250">
        <v>0</v>
      </c>
      <c r="N3114" s="251">
        <v>0</v>
      </c>
      <c r="O3114" s="248"/>
      <c r="P3114" s="251"/>
      <c r="Q3114" s="166">
        <f t="shared" si="2811"/>
        <v>0</v>
      </c>
      <c r="R3114" s="251"/>
      <c r="S3114" s="251"/>
      <c r="T3114" s="167">
        <f t="shared" si="2822"/>
        <v>0</v>
      </c>
      <c r="U3114" s="157"/>
      <c r="V3114" s="248"/>
      <c r="W3114" s="251"/>
      <c r="X3114" s="166">
        <f t="shared" si="2812"/>
        <v>0</v>
      </c>
      <c r="Y3114" s="251"/>
      <c r="Z3114" s="251"/>
      <c r="AA3114" s="167">
        <f t="shared" si="2823"/>
        <v>0</v>
      </c>
      <c r="AB3114" s="157"/>
      <c r="AC3114" s="248"/>
      <c r="AD3114" s="251"/>
      <c r="AE3114" s="166">
        <f t="shared" si="2813"/>
        <v>0</v>
      </c>
      <c r="AF3114" s="251"/>
      <c r="AG3114" s="251"/>
      <c r="AH3114" s="167">
        <f t="shared" si="2824"/>
        <v>0</v>
      </c>
      <c r="AJ3114" s="252"/>
      <c r="AK3114" s="253"/>
      <c r="AL3114" s="254"/>
      <c r="AM3114" s="253"/>
      <c r="AN3114" s="254"/>
      <c r="AO3114" s="253"/>
      <c r="AP3114" s="254"/>
      <c r="AQ3114" s="253"/>
      <c r="AR3114" s="254"/>
      <c r="AS3114" s="253"/>
      <c r="AT3114" s="254"/>
      <c r="AU3114" s="253"/>
      <c r="AV3114" s="163">
        <f t="shared" si="2827"/>
        <v>0</v>
      </c>
      <c r="AW3114" s="168">
        <f t="shared" si="2815"/>
        <v>0</v>
      </c>
      <c r="AY3114" s="163">
        <f t="shared" si="2816"/>
        <v>0</v>
      </c>
      <c r="AZ3114" s="163">
        <f t="shared" si="2817"/>
        <v>0</v>
      </c>
      <c r="BA3114" s="163">
        <f t="shared" si="2818"/>
        <v>0</v>
      </c>
      <c r="BB3114" s="163">
        <f t="shared" si="2819"/>
        <v>0</v>
      </c>
      <c r="BC3114" s="163">
        <f t="shared" si="2820"/>
        <v>0</v>
      </c>
      <c r="BD3114" s="163">
        <f t="shared" si="2821"/>
        <v>0</v>
      </c>
    </row>
    <row r="3115" spans="2:56" x14ac:dyDescent="0.3">
      <c r="B3115" s="169" t="s">
        <v>85</v>
      </c>
      <c r="C3115" s="248">
        <v>0</v>
      </c>
      <c r="D3115" s="249">
        <v>0</v>
      </c>
      <c r="E3115" s="172">
        <f t="shared" si="2808"/>
        <v>0</v>
      </c>
      <c r="F3115" s="248">
        <v>0</v>
      </c>
      <c r="G3115" s="249">
        <v>0</v>
      </c>
      <c r="H3115" s="172">
        <f t="shared" si="2809"/>
        <v>0</v>
      </c>
      <c r="I3115" s="248"/>
      <c r="J3115" s="250"/>
      <c r="K3115" s="174">
        <f t="shared" si="2810"/>
        <v>0</v>
      </c>
      <c r="L3115" s="248"/>
      <c r="M3115" s="250">
        <v>0</v>
      </c>
      <c r="N3115" s="251">
        <v>0</v>
      </c>
      <c r="O3115" s="248"/>
      <c r="P3115" s="251"/>
      <c r="Q3115" s="166">
        <f t="shared" si="2811"/>
        <v>0</v>
      </c>
      <c r="R3115" s="251"/>
      <c r="S3115" s="251"/>
      <c r="T3115" s="167">
        <f t="shared" si="2822"/>
        <v>0</v>
      </c>
      <c r="U3115" s="157"/>
      <c r="V3115" s="248"/>
      <c r="W3115" s="251"/>
      <c r="X3115" s="166">
        <f t="shared" si="2812"/>
        <v>0</v>
      </c>
      <c r="Y3115" s="251"/>
      <c r="Z3115" s="251"/>
      <c r="AA3115" s="167">
        <f t="shared" si="2823"/>
        <v>0</v>
      </c>
      <c r="AB3115" s="157"/>
      <c r="AC3115" s="248"/>
      <c r="AD3115" s="251"/>
      <c r="AE3115" s="166">
        <f t="shared" si="2813"/>
        <v>0</v>
      </c>
      <c r="AF3115" s="251"/>
      <c r="AG3115" s="251"/>
      <c r="AH3115" s="167">
        <f t="shared" si="2824"/>
        <v>0</v>
      </c>
      <c r="AJ3115" s="252"/>
      <c r="AK3115" s="253"/>
      <c r="AL3115" s="254"/>
      <c r="AM3115" s="253"/>
      <c r="AN3115" s="254"/>
      <c r="AO3115" s="253"/>
      <c r="AP3115" s="254"/>
      <c r="AQ3115" s="253"/>
      <c r="AR3115" s="254"/>
      <c r="AS3115" s="253"/>
      <c r="AT3115" s="254"/>
      <c r="AU3115" s="253"/>
      <c r="AV3115" s="163">
        <f t="shared" si="2827"/>
        <v>0</v>
      </c>
      <c r="AW3115" s="168">
        <f t="shared" si="2815"/>
        <v>0</v>
      </c>
      <c r="AY3115" s="163">
        <f t="shared" si="2816"/>
        <v>0</v>
      </c>
      <c r="AZ3115" s="163">
        <f t="shared" si="2817"/>
        <v>0</v>
      </c>
      <c r="BA3115" s="163">
        <f t="shared" si="2818"/>
        <v>0</v>
      </c>
      <c r="BB3115" s="163">
        <f t="shared" si="2819"/>
        <v>0</v>
      </c>
      <c r="BC3115" s="163">
        <f t="shared" si="2820"/>
        <v>0</v>
      </c>
      <c r="BD3115" s="163">
        <f t="shared" si="2821"/>
        <v>0</v>
      </c>
    </row>
    <row r="3116" spans="2:56" x14ac:dyDescent="0.3">
      <c r="B3116" s="169" t="s">
        <v>86</v>
      </c>
      <c r="C3116" s="248">
        <v>0</v>
      </c>
      <c r="D3116" s="249">
        <v>0</v>
      </c>
      <c r="E3116" s="172">
        <f t="shared" si="2808"/>
        <v>0</v>
      </c>
      <c r="F3116" s="248">
        <v>0</v>
      </c>
      <c r="G3116" s="249">
        <v>0</v>
      </c>
      <c r="H3116" s="172">
        <f t="shared" si="2809"/>
        <v>0</v>
      </c>
      <c r="I3116" s="248"/>
      <c r="J3116" s="250"/>
      <c r="K3116" s="174">
        <f t="shared" si="2810"/>
        <v>0</v>
      </c>
      <c r="L3116" s="248"/>
      <c r="M3116" s="250">
        <v>0</v>
      </c>
      <c r="N3116" s="251">
        <v>0</v>
      </c>
      <c r="O3116" s="248"/>
      <c r="P3116" s="251"/>
      <c r="Q3116" s="166">
        <f t="shared" si="2811"/>
        <v>0</v>
      </c>
      <c r="R3116" s="251"/>
      <c r="S3116" s="251"/>
      <c r="T3116" s="167">
        <f t="shared" si="2822"/>
        <v>0</v>
      </c>
      <c r="U3116" s="157"/>
      <c r="V3116" s="248"/>
      <c r="W3116" s="251"/>
      <c r="X3116" s="166">
        <f t="shared" si="2812"/>
        <v>0</v>
      </c>
      <c r="Y3116" s="251"/>
      <c r="Z3116" s="251"/>
      <c r="AA3116" s="167">
        <f t="shared" si="2823"/>
        <v>0</v>
      </c>
      <c r="AB3116" s="157"/>
      <c r="AC3116" s="248"/>
      <c r="AD3116" s="251"/>
      <c r="AE3116" s="166">
        <f t="shared" si="2813"/>
        <v>0</v>
      </c>
      <c r="AF3116" s="251"/>
      <c r="AG3116" s="251"/>
      <c r="AH3116" s="167">
        <f t="shared" si="2824"/>
        <v>0</v>
      </c>
      <c r="AJ3116" s="252"/>
      <c r="AK3116" s="253"/>
      <c r="AL3116" s="254"/>
      <c r="AM3116" s="253"/>
      <c r="AN3116" s="254"/>
      <c r="AO3116" s="253"/>
      <c r="AP3116" s="254"/>
      <c r="AQ3116" s="253"/>
      <c r="AR3116" s="254"/>
      <c r="AS3116" s="253"/>
      <c r="AT3116" s="254"/>
      <c r="AU3116" s="253"/>
      <c r="AV3116" s="163">
        <f t="shared" si="2827"/>
        <v>0</v>
      </c>
      <c r="AW3116" s="168">
        <f t="shared" si="2815"/>
        <v>0</v>
      </c>
      <c r="AY3116" s="163">
        <f t="shared" si="2816"/>
        <v>0</v>
      </c>
      <c r="AZ3116" s="163">
        <f t="shared" si="2817"/>
        <v>0</v>
      </c>
      <c r="BA3116" s="163">
        <f t="shared" si="2818"/>
        <v>0</v>
      </c>
      <c r="BB3116" s="163">
        <f t="shared" si="2819"/>
        <v>0</v>
      </c>
      <c r="BC3116" s="163">
        <f t="shared" si="2820"/>
        <v>0</v>
      </c>
      <c r="BD3116" s="163">
        <f t="shared" si="2821"/>
        <v>0</v>
      </c>
    </row>
    <row r="3117" spans="2:56" x14ac:dyDescent="0.3">
      <c r="B3117" s="169" t="s">
        <v>87</v>
      </c>
      <c r="C3117" s="248">
        <v>0</v>
      </c>
      <c r="D3117" s="249">
        <v>0</v>
      </c>
      <c r="E3117" s="172">
        <f t="shared" si="2808"/>
        <v>0</v>
      </c>
      <c r="F3117" s="248">
        <v>0</v>
      </c>
      <c r="G3117" s="249">
        <v>0</v>
      </c>
      <c r="H3117" s="172">
        <f t="shared" si="2809"/>
        <v>0</v>
      </c>
      <c r="I3117" s="248"/>
      <c r="J3117" s="250"/>
      <c r="K3117" s="174">
        <f t="shared" si="2810"/>
        <v>0</v>
      </c>
      <c r="L3117" s="248"/>
      <c r="M3117" s="250">
        <v>0</v>
      </c>
      <c r="N3117" s="251">
        <v>0</v>
      </c>
      <c r="O3117" s="248"/>
      <c r="P3117" s="251"/>
      <c r="Q3117" s="166">
        <f t="shared" si="2811"/>
        <v>0</v>
      </c>
      <c r="R3117" s="251"/>
      <c r="S3117" s="251"/>
      <c r="T3117" s="167">
        <f t="shared" si="2822"/>
        <v>0</v>
      </c>
      <c r="U3117" s="157"/>
      <c r="V3117" s="248"/>
      <c r="W3117" s="251"/>
      <c r="X3117" s="166">
        <f t="shared" si="2812"/>
        <v>0</v>
      </c>
      <c r="Y3117" s="251"/>
      <c r="Z3117" s="251"/>
      <c r="AA3117" s="167">
        <f t="shared" si="2823"/>
        <v>0</v>
      </c>
      <c r="AB3117" s="157"/>
      <c r="AC3117" s="248"/>
      <c r="AD3117" s="251"/>
      <c r="AE3117" s="166">
        <f t="shared" si="2813"/>
        <v>0</v>
      </c>
      <c r="AF3117" s="251"/>
      <c r="AG3117" s="251"/>
      <c r="AH3117" s="167">
        <f t="shared" si="2824"/>
        <v>0</v>
      </c>
      <c r="AJ3117" s="252"/>
      <c r="AK3117" s="253"/>
      <c r="AL3117" s="254"/>
      <c r="AM3117" s="253"/>
      <c r="AN3117" s="254"/>
      <c r="AO3117" s="253"/>
      <c r="AP3117" s="254"/>
      <c r="AQ3117" s="253"/>
      <c r="AR3117" s="254"/>
      <c r="AS3117" s="253"/>
      <c r="AT3117" s="254"/>
      <c r="AU3117" s="253"/>
      <c r="AV3117" s="163">
        <f t="shared" si="2827"/>
        <v>0</v>
      </c>
      <c r="AW3117" s="168">
        <f t="shared" si="2815"/>
        <v>0</v>
      </c>
      <c r="AY3117" s="163">
        <f t="shared" si="2816"/>
        <v>0</v>
      </c>
      <c r="AZ3117" s="163">
        <f t="shared" si="2817"/>
        <v>0</v>
      </c>
      <c r="BA3117" s="163">
        <f t="shared" si="2818"/>
        <v>0</v>
      </c>
      <c r="BB3117" s="163">
        <f t="shared" si="2819"/>
        <v>0</v>
      </c>
      <c r="BC3117" s="163">
        <f t="shared" si="2820"/>
        <v>0</v>
      </c>
      <c r="BD3117" s="163">
        <f t="shared" si="2821"/>
        <v>0</v>
      </c>
    </row>
    <row r="3118" spans="2:56" x14ac:dyDescent="0.3">
      <c r="B3118" s="169" t="s">
        <v>88</v>
      </c>
      <c r="C3118" s="248">
        <v>0</v>
      </c>
      <c r="D3118" s="249">
        <v>0</v>
      </c>
      <c r="E3118" s="172">
        <f t="shared" si="2808"/>
        <v>0</v>
      </c>
      <c r="F3118" s="248">
        <v>0</v>
      </c>
      <c r="G3118" s="249">
        <v>0</v>
      </c>
      <c r="H3118" s="172">
        <f t="shared" si="2809"/>
        <v>0</v>
      </c>
      <c r="I3118" s="248"/>
      <c r="J3118" s="250"/>
      <c r="K3118" s="174">
        <f t="shared" si="2810"/>
        <v>0</v>
      </c>
      <c r="L3118" s="248"/>
      <c r="M3118" s="250">
        <v>0</v>
      </c>
      <c r="N3118" s="251">
        <v>0</v>
      </c>
      <c r="O3118" s="248"/>
      <c r="P3118" s="251"/>
      <c r="Q3118" s="166">
        <f t="shared" si="2811"/>
        <v>0</v>
      </c>
      <c r="R3118" s="251"/>
      <c r="S3118" s="251"/>
      <c r="T3118" s="167">
        <f t="shared" si="2822"/>
        <v>0</v>
      </c>
      <c r="U3118" s="157"/>
      <c r="V3118" s="248"/>
      <c r="W3118" s="251"/>
      <c r="X3118" s="166">
        <f t="shared" si="2812"/>
        <v>0</v>
      </c>
      <c r="Y3118" s="251"/>
      <c r="Z3118" s="251"/>
      <c r="AA3118" s="167">
        <f t="shared" si="2823"/>
        <v>0</v>
      </c>
      <c r="AB3118" s="157"/>
      <c r="AC3118" s="248"/>
      <c r="AD3118" s="251"/>
      <c r="AE3118" s="166">
        <f t="shared" si="2813"/>
        <v>0</v>
      </c>
      <c r="AF3118" s="251"/>
      <c r="AG3118" s="251"/>
      <c r="AH3118" s="167">
        <f t="shared" si="2824"/>
        <v>0</v>
      </c>
      <c r="AJ3118" s="252"/>
      <c r="AK3118" s="253"/>
      <c r="AL3118" s="254"/>
      <c r="AM3118" s="253"/>
      <c r="AN3118" s="254"/>
      <c r="AO3118" s="253"/>
      <c r="AP3118" s="254"/>
      <c r="AQ3118" s="253"/>
      <c r="AR3118" s="254"/>
      <c r="AS3118" s="253"/>
      <c r="AT3118" s="254"/>
      <c r="AU3118" s="253"/>
      <c r="AV3118" s="163">
        <f t="shared" si="2827"/>
        <v>0</v>
      </c>
      <c r="AW3118" s="168">
        <f t="shared" si="2815"/>
        <v>0</v>
      </c>
      <c r="AY3118" s="163">
        <f t="shared" si="2816"/>
        <v>0</v>
      </c>
      <c r="AZ3118" s="163">
        <f t="shared" si="2817"/>
        <v>0</v>
      </c>
      <c r="BA3118" s="163">
        <f t="shared" si="2818"/>
        <v>0</v>
      </c>
      <c r="BB3118" s="163">
        <f t="shared" si="2819"/>
        <v>0</v>
      </c>
      <c r="BC3118" s="163">
        <f t="shared" si="2820"/>
        <v>0</v>
      </c>
      <c r="BD3118" s="163">
        <f t="shared" si="2821"/>
        <v>0</v>
      </c>
    </row>
    <row r="3119" spans="2:56" x14ac:dyDescent="0.3">
      <c r="B3119" s="179" t="s">
        <v>89</v>
      </c>
      <c r="C3119" s="83">
        <f>SUM(C3120:C3125)</f>
        <v>0</v>
      </c>
      <c r="D3119" s="84">
        <f>SUM(D3120:D3125)</f>
        <v>0</v>
      </c>
      <c r="E3119" s="85">
        <f t="shared" si="2808"/>
        <v>0</v>
      </c>
      <c r="F3119" s="83">
        <f>SUM(F3120:F3125)</f>
        <v>0</v>
      </c>
      <c r="G3119" s="84">
        <f>SUM(G3120:G3125)</f>
        <v>0</v>
      </c>
      <c r="H3119" s="85">
        <f t="shared" si="2809"/>
        <v>0</v>
      </c>
      <c r="I3119" s="83">
        <f>SUM(I3120:I3125)</f>
        <v>0</v>
      </c>
      <c r="J3119" s="86">
        <f>SUM(J3120:J3125)</f>
        <v>0</v>
      </c>
      <c r="K3119" s="87">
        <f t="shared" si="2810"/>
        <v>0</v>
      </c>
      <c r="L3119" s="83">
        <f>SUM(L3120:L3125)</f>
        <v>0</v>
      </c>
      <c r="M3119" s="86">
        <f>SUM(M3120:M3125)</f>
        <v>0</v>
      </c>
      <c r="N3119" s="88">
        <f>SUM(N3120:N3125)</f>
        <v>0</v>
      </c>
      <c r="O3119" s="83">
        <f>SUM(O3120:O3125)</f>
        <v>0</v>
      </c>
      <c r="P3119" s="88">
        <f>SUM(P3120:P3125)</f>
        <v>0</v>
      </c>
      <c r="Q3119" s="177">
        <f t="shared" si="2811"/>
        <v>0</v>
      </c>
      <c r="R3119" s="88">
        <f>SUM(R3120:R3125)</f>
        <v>0</v>
      </c>
      <c r="S3119" s="88">
        <f>SUM(S3120:S3125)</f>
        <v>0</v>
      </c>
      <c r="T3119" s="178">
        <f t="shared" si="2822"/>
        <v>0</v>
      </c>
      <c r="U3119" s="157"/>
      <c r="V3119" s="83">
        <f>SUM(V3120:V3125)</f>
        <v>0</v>
      </c>
      <c r="W3119" s="88">
        <f>SUM(W3120:W3125)</f>
        <v>0</v>
      </c>
      <c r="X3119" s="177">
        <f t="shared" si="2812"/>
        <v>0</v>
      </c>
      <c r="Y3119" s="88">
        <f>SUM(Y3120:Y3125)</f>
        <v>0</v>
      </c>
      <c r="Z3119" s="88">
        <f>SUM(Z3120:Z3125)</f>
        <v>0</v>
      </c>
      <c r="AA3119" s="178">
        <f t="shared" si="2823"/>
        <v>0</v>
      </c>
      <c r="AB3119" s="157"/>
      <c r="AC3119" s="83">
        <f>SUM(AC3120:AC3125)</f>
        <v>0</v>
      </c>
      <c r="AD3119" s="88">
        <f>SUM(AD3120:AD3125)</f>
        <v>0</v>
      </c>
      <c r="AE3119" s="177">
        <f t="shared" si="2813"/>
        <v>0</v>
      </c>
      <c r="AF3119" s="88">
        <f>SUM(AF3120:AF3125)</f>
        <v>0</v>
      </c>
      <c r="AG3119" s="88">
        <f>SUM(AG3120:AG3125)</f>
        <v>0</v>
      </c>
      <c r="AH3119" s="178">
        <f t="shared" si="2824"/>
        <v>0</v>
      </c>
      <c r="AJ3119" s="84">
        <f t="shared" ref="AJ3119:AU3119" si="2837">SUM(AJ3120:AJ3125)</f>
        <v>0</v>
      </c>
      <c r="AK3119" s="86">
        <f t="shared" si="2837"/>
        <v>0</v>
      </c>
      <c r="AL3119" s="88">
        <f t="shared" si="2837"/>
        <v>0</v>
      </c>
      <c r="AM3119" s="86">
        <f t="shared" si="2837"/>
        <v>0</v>
      </c>
      <c r="AN3119" s="88">
        <f t="shared" si="2837"/>
        <v>0</v>
      </c>
      <c r="AO3119" s="86">
        <f t="shared" si="2837"/>
        <v>0</v>
      </c>
      <c r="AP3119" s="88">
        <f t="shared" si="2837"/>
        <v>0</v>
      </c>
      <c r="AQ3119" s="86">
        <f t="shared" si="2837"/>
        <v>0</v>
      </c>
      <c r="AR3119" s="88">
        <f t="shared" si="2837"/>
        <v>0</v>
      </c>
      <c r="AS3119" s="86">
        <f t="shared" si="2837"/>
        <v>0</v>
      </c>
      <c r="AT3119" s="88">
        <f t="shared" si="2837"/>
        <v>0</v>
      </c>
      <c r="AU3119" s="86">
        <f t="shared" si="2837"/>
        <v>0</v>
      </c>
      <c r="AV3119" s="86">
        <f t="shared" si="2827"/>
        <v>0</v>
      </c>
      <c r="AW3119" s="93">
        <f t="shared" si="2815"/>
        <v>0</v>
      </c>
      <c r="AY3119" s="86">
        <f t="shared" si="2816"/>
        <v>0</v>
      </c>
      <c r="AZ3119" s="86">
        <f t="shared" si="2817"/>
        <v>0</v>
      </c>
      <c r="BA3119" s="86">
        <f t="shared" si="2818"/>
        <v>0</v>
      </c>
      <c r="BB3119" s="86">
        <f t="shared" si="2819"/>
        <v>0</v>
      </c>
      <c r="BC3119" s="86">
        <f t="shared" si="2820"/>
        <v>0</v>
      </c>
      <c r="BD3119" s="86">
        <f t="shared" si="2821"/>
        <v>0</v>
      </c>
    </row>
    <row r="3120" spans="2:56" x14ac:dyDescent="0.3">
      <c r="B3120" s="169" t="s">
        <v>90</v>
      </c>
      <c r="C3120" s="248">
        <v>0</v>
      </c>
      <c r="D3120" s="249">
        <v>0</v>
      </c>
      <c r="E3120" s="172">
        <f t="shared" si="2808"/>
        <v>0</v>
      </c>
      <c r="F3120" s="248">
        <v>0</v>
      </c>
      <c r="G3120" s="249">
        <v>0</v>
      </c>
      <c r="H3120" s="172">
        <f t="shared" si="2809"/>
        <v>0</v>
      </c>
      <c r="I3120" s="248"/>
      <c r="J3120" s="250"/>
      <c r="K3120" s="174">
        <f t="shared" si="2810"/>
        <v>0</v>
      </c>
      <c r="L3120" s="248"/>
      <c r="M3120" s="250">
        <v>0</v>
      </c>
      <c r="N3120" s="251">
        <v>0</v>
      </c>
      <c r="O3120" s="248"/>
      <c r="P3120" s="251"/>
      <c r="Q3120" s="166">
        <f t="shared" si="2811"/>
        <v>0</v>
      </c>
      <c r="R3120" s="251"/>
      <c r="S3120" s="251"/>
      <c r="T3120" s="167">
        <f t="shared" si="2822"/>
        <v>0</v>
      </c>
      <c r="U3120" s="157"/>
      <c r="V3120" s="248"/>
      <c r="W3120" s="251"/>
      <c r="X3120" s="166">
        <f t="shared" si="2812"/>
        <v>0</v>
      </c>
      <c r="Y3120" s="251"/>
      <c r="Z3120" s="251"/>
      <c r="AA3120" s="167">
        <f t="shared" si="2823"/>
        <v>0</v>
      </c>
      <c r="AB3120" s="157"/>
      <c r="AC3120" s="248"/>
      <c r="AD3120" s="251"/>
      <c r="AE3120" s="166">
        <f t="shared" si="2813"/>
        <v>0</v>
      </c>
      <c r="AF3120" s="251"/>
      <c r="AG3120" s="251"/>
      <c r="AH3120" s="167">
        <f t="shared" si="2824"/>
        <v>0</v>
      </c>
      <c r="AJ3120" s="252"/>
      <c r="AK3120" s="253"/>
      <c r="AL3120" s="254"/>
      <c r="AM3120" s="253"/>
      <c r="AN3120" s="254"/>
      <c r="AO3120" s="253"/>
      <c r="AP3120" s="254"/>
      <c r="AQ3120" s="253"/>
      <c r="AR3120" s="254"/>
      <c r="AS3120" s="253"/>
      <c r="AT3120" s="254"/>
      <c r="AU3120" s="253"/>
      <c r="AV3120" s="163">
        <f t="shared" si="2827"/>
        <v>0</v>
      </c>
      <c r="AW3120" s="168">
        <f t="shared" si="2815"/>
        <v>0</v>
      </c>
      <c r="AY3120" s="163">
        <f t="shared" si="2816"/>
        <v>0</v>
      </c>
      <c r="AZ3120" s="163">
        <f t="shared" si="2817"/>
        <v>0</v>
      </c>
      <c r="BA3120" s="163">
        <f t="shared" si="2818"/>
        <v>0</v>
      </c>
      <c r="BB3120" s="163">
        <f t="shared" si="2819"/>
        <v>0</v>
      </c>
      <c r="BC3120" s="163">
        <f t="shared" si="2820"/>
        <v>0</v>
      </c>
      <c r="BD3120" s="163">
        <f t="shared" si="2821"/>
        <v>0</v>
      </c>
    </row>
    <row r="3121" spans="2:56" x14ac:dyDescent="0.3">
      <c r="B3121" s="169" t="s">
        <v>91</v>
      </c>
      <c r="C3121" s="248">
        <v>0</v>
      </c>
      <c r="D3121" s="249">
        <v>0</v>
      </c>
      <c r="E3121" s="172">
        <f t="shared" si="2808"/>
        <v>0</v>
      </c>
      <c r="F3121" s="248">
        <v>0</v>
      </c>
      <c r="G3121" s="249">
        <v>0</v>
      </c>
      <c r="H3121" s="172">
        <f t="shared" si="2809"/>
        <v>0</v>
      </c>
      <c r="I3121" s="248"/>
      <c r="J3121" s="250"/>
      <c r="K3121" s="174">
        <f t="shared" si="2810"/>
        <v>0</v>
      </c>
      <c r="L3121" s="248"/>
      <c r="M3121" s="250">
        <v>0</v>
      </c>
      <c r="N3121" s="251">
        <v>0</v>
      </c>
      <c r="O3121" s="248"/>
      <c r="P3121" s="251"/>
      <c r="Q3121" s="166">
        <f t="shared" si="2811"/>
        <v>0</v>
      </c>
      <c r="R3121" s="251"/>
      <c r="S3121" s="251"/>
      <c r="T3121" s="167">
        <f t="shared" si="2822"/>
        <v>0</v>
      </c>
      <c r="U3121" s="157"/>
      <c r="V3121" s="248"/>
      <c r="W3121" s="251"/>
      <c r="X3121" s="166">
        <f t="shared" si="2812"/>
        <v>0</v>
      </c>
      <c r="Y3121" s="251"/>
      <c r="Z3121" s="251"/>
      <c r="AA3121" s="167">
        <f t="shared" si="2823"/>
        <v>0</v>
      </c>
      <c r="AB3121" s="157"/>
      <c r="AC3121" s="248"/>
      <c r="AD3121" s="251"/>
      <c r="AE3121" s="166">
        <f t="shared" si="2813"/>
        <v>0</v>
      </c>
      <c r="AF3121" s="251"/>
      <c r="AG3121" s="251"/>
      <c r="AH3121" s="167">
        <f t="shared" si="2824"/>
        <v>0</v>
      </c>
      <c r="AJ3121" s="252"/>
      <c r="AK3121" s="253"/>
      <c r="AL3121" s="254"/>
      <c r="AM3121" s="253"/>
      <c r="AN3121" s="254"/>
      <c r="AO3121" s="253"/>
      <c r="AP3121" s="254"/>
      <c r="AQ3121" s="253"/>
      <c r="AR3121" s="254"/>
      <c r="AS3121" s="253"/>
      <c r="AT3121" s="254"/>
      <c r="AU3121" s="253"/>
      <c r="AV3121" s="163">
        <f t="shared" si="2827"/>
        <v>0</v>
      </c>
      <c r="AW3121" s="168">
        <f t="shared" si="2815"/>
        <v>0</v>
      </c>
      <c r="AY3121" s="163">
        <f t="shared" si="2816"/>
        <v>0</v>
      </c>
      <c r="AZ3121" s="163">
        <f t="shared" si="2817"/>
        <v>0</v>
      </c>
      <c r="BA3121" s="163">
        <f t="shared" si="2818"/>
        <v>0</v>
      </c>
      <c r="BB3121" s="163">
        <f t="shared" si="2819"/>
        <v>0</v>
      </c>
      <c r="BC3121" s="163">
        <f t="shared" si="2820"/>
        <v>0</v>
      </c>
      <c r="BD3121" s="163">
        <f t="shared" si="2821"/>
        <v>0</v>
      </c>
    </row>
    <row r="3122" spans="2:56" x14ac:dyDescent="0.3">
      <c r="B3122" s="169" t="s">
        <v>92</v>
      </c>
      <c r="C3122" s="248">
        <v>0</v>
      </c>
      <c r="D3122" s="249">
        <v>0</v>
      </c>
      <c r="E3122" s="172">
        <f t="shared" si="2808"/>
        <v>0</v>
      </c>
      <c r="F3122" s="248">
        <v>0</v>
      </c>
      <c r="G3122" s="249">
        <v>0</v>
      </c>
      <c r="H3122" s="172">
        <f t="shared" si="2809"/>
        <v>0</v>
      </c>
      <c r="I3122" s="248"/>
      <c r="J3122" s="250"/>
      <c r="K3122" s="174">
        <f t="shared" si="2810"/>
        <v>0</v>
      </c>
      <c r="L3122" s="248"/>
      <c r="M3122" s="250">
        <v>0</v>
      </c>
      <c r="N3122" s="251">
        <v>0</v>
      </c>
      <c r="O3122" s="248"/>
      <c r="P3122" s="251"/>
      <c r="Q3122" s="166">
        <f t="shared" si="2811"/>
        <v>0</v>
      </c>
      <c r="R3122" s="251"/>
      <c r="S3122" s="251"/>
      <c r="T3122" s="167">
        <f t="shared" si="2822"/>
        <v>0</v>
      </c>
      <c r="U3122" s="157"/>
      <c r="V3122" s="248"/>
      <c r="W3122" s="251"/>
      <c r="X3122" s="166">
        <f t="shared" si="2812"/>
        <v>0</v>
      </c>
      <c r="Y3122" s="251"/>
      <c r="Z3122" s="251"/>
      <c r="AA3122" s="167">
        <f t="shared" si="2823"/>
        <v>0</v>
      </c>
      <c r="AB3122" s="157"/>
      <c r="AC3122" s="248"/>
      <c r="AD3122" s="251"/>
      <c r="AE3122" s="166">
        <f t="shared" si="2813"/>
        <v>0</v>
      </c>
      <c r="AF3122" s="251"/>
      <c r="AG3122" s="251"/>
      <c r="AH3122" s="167">
        <f t="shared" si="2824"/>
        <v>0</v>
      </c>
      <c r="AJ3122" s="252"/>
      <c r="AK3122" s="253"/>
      <c r="AL3122" s="254"/>
      <c r="AM3122" s="253"/>
      <c r="AN3122" s="254"/>
      <c r="AO3122" s="253"/>
      <c r="AP3122" s="254"/>
      <c r="AQ3122" s="253"/>
      <c r="AR3122" s="254"/>
      <c r="AS3122" s="253"/>
      <c r="AT3122" s="254"/>
      <c r="AU3122" s="253"/>
      <c r="AV3122" s="163">
        <f t="shared" si="2827"/>
        <v>0</v>
      </c>
      <c r="AW3122" s="168">
        <f t="shared" si="2815"/>
        <v>0</v>
      </c>
      <c r="AY3122" s="163">
        <f t="shared" si="2816"/>
        <v>0</v>
      </c>
      <c r="AZ3122" s="163">
        <f t="shared" si="2817"/>
        <v>0</v>
      </c>
      <c r="BA3122" s="163">
        <f t="shared" si="2818"/>
        <v>0</v>
      </c>
      <c r="BB3122" s="163">
        <f t="shared" si="2819"/>
        <v>0</v>
      </c>
      <c r="BC3122" s="163">
        <f t="shared" si="2820"/>
        <v>0</v>
      </c>
      <c r="BD3122" s="163">
        <f t="shared" si="2821"/>
        <v>0</v>
      </c>
    </row>
    <row r="3123" spans="2:56" x14ac:dyDescent="0.3">
      <c r="B3123" s="169" t="s">
        <v>93</v>
      </c>
      <c r="C3123" s="248">
        <v>0</v>
      </c>
      <c r="D3123" s="249">
        <v>0</v>
      </c>
      <c r="E3123" s="172">
        <f t="shared" si="2808"/>
        <v>0</v>
      </c>
      <c r="F3123" s="248">
        <v>0</v>
      </c>
      <c r="G3123" s="249">
        <v>0</v>
      </c>
      <c r="H3123" s="172">
        <f t="shared" si="2809"/>
        <v>0</v>
      </c>
      <c r="I3123" s="248"/>
      <c r="J3123" s="250"/>
      <c r="K3123" s="174">
        <f t="shared" si="2810"/>
        <v>0</v>
      </c>
      <c r="L3123" s="248"/>
      <c r="M3123" s="250">
        <v>0</v>
      </c>
      <c r="N3123" s="251">
        <v>0</v>
      </c>
      <c r="O3123" s="248"/>
      <c r="P3123" s="251"/>
      <c r="Q3123" s="166">
        <f t="shared" si="2811"/>
        <v>0</v>
      </c>
      <c r="R3123" s="251"/>
      <c r="S3123" s="251"/>
      <c r="T3123" s="167">
        <f t="shared" si="2822"/>
        <v>0</v>
      </c>
      <c r="U3123" s="157"/>
      <c r="V3123" s="248"/>
      <c r="W3123" s="251"/>
      <c r="X3123" s="166">
        <f t="shared" si="2812"/>
        <v>0</v>
      </c>
      <c r="Y3123" s="251"/>
      <c r="Z3123" s="251"/>
      <c r="AA3123" s="167">
        <f t="shared" si="2823"/>
        <v>0</v>
      </c>
      <c r="AB3123" s="157"/>
      <c r="AC3123" s="248"/>
      <c r="AD3123" s="251"/>
      <c r="AE3123" s="166">
        <f t="shared" si="2813"/>
        <v>0</v>
      </c>
      <c r="AF3123" s="251"/>
      <c r="AG3123" s="251"/>
      <c r="AH3123" s="167">
        <f t="shared" si="2824"/>
        <v>0</v>
      </c>
      <c r="AJ3123" s="252"/>
      <c r="AK3123" s="253"/>
      <c r="AL3123" s="254"/>
      <c r="AM3123" s="253"/>
      <c r="AN3123" s="254"/>
      <c r="AO3123" s="253"/>
      <c r="AP3123" s="254"/>
      <c r="AQ3123" s="253"/>
      <c r="AR3123" s="254"/>
      <c r="AS3123" s="253"/>
      <c r="AT3123" s="254"/>
      <c r="AU3123" s="253"/>
      <c r="AV3123" s="163">
        <f t="shared" si="2827"/>
        <v>0</v>
      </c>
      <c r="AW3123" s="168">
        <f t="shared" si="2815"/>
        <v>0</v>
      </c>
      <c r="AY3123" s="163">
        <f t="shared" si="2816"/>
        <v>0</v>
      </c>
      <c r="AZ3123" s="163">
        <f t="shared" si="2817"/>
        <v>0</v>
      </c>
      <c r="BA3123" s="163">
        <f t="shared" si="2818"/>
        <v>0</v>
      </c>
      <c r="BB3123" s="163">
        <f t="shared" si="2819"/>
        <v>0</v>
      </c>
      <c r="BC3123" s="163">
        <f t="shared" si="2820"/>
        <v>0</v>
      </c>
      <c r="BD3123" s="163">
        <f t="shared" si="2821"/>
        <v>0</v>
      </c>
    </row>
    <row r="3124" spans="2:56" x14ac:dyDescent="0.3">
      <c r="B3124" s="169" t="s">
        <v>94</v>
      </c>
      <c r="C3124" s="248">
        <v>0</v>
      </c>
      <c r="D3124" s="249">
        <v>0</v>
      </c>
      <c r="E3124" s="172">
        <f t="shared" si="2808"/>
        <v>0</v>
      </c>
      <c r="F3124" s="248">
        <v>0</v>
      </c>
      <c r="G3124" s="249">
        <v>0</v>
      </c>
      <c r="H3124" s="172">
        <f t="shared" si="2809"/>
        <v>0</v>
      </c>
      <c r="I3124" s="248"/>
      <c r="J3124" s="250"/>
      <c r="K3124" s="174">
        <f t="shared" si="2810"/>
        <v>0</v>
      </c>
      <c r="L3124" s="248"/>
      <c r="M3124" s="250">
        <v>0</v>
      </c>
      <c r="N3124" s="251">
        <v>0</v>
      </c>
      <c r="O3124" s="248"/>
      <c r="P3124" s="251"/>
      <c r="Q3124" s="166">
        <f t="shared" si="2811"/>
        <v>0</v>
      </c>
      <c r="R3124" s="251"/>
      <c r="S3124" s="251"/>
      <c r="T3124" s="167">
        <f t="shared" si="2822"/>
        <v>0</v>
      </c>
      <c r="U3124" s="157"/>
      <c r="V3124" s="248"/>
      <c r="W3124" s="251"/>
      <c r="X3124" s="166">
        <f t="shared" si="2812"/>
        <v>0</v>
      </c>
      <c r="Y3124" s="251"/>
      <c r="Z3124" s="251"/>
      <c r="AA3124" s="167">
        <f t="shared" si="2823"/>
        <v>0</v>
      </c>
      <c r="AB3124" s="157"/>
      <c r="AC3124" s="248"/>
      <c r="AD3124" s="251"/>
      <c r="AE3124" s="166">
        <f t="shared" si="2813"/>
        <v>0</v>
      </c>
      <c r="AF3124" s="251"/>
      <c r="AG3124" s="251"/>
      <c r="AH3124" s="167">
        <f t="shared" si="2824"/>
        <v>0</v>
      </c>
      <c r="AJ3124" s="252"/>
      <c r="AK3124" s="253"/>
      <c r="AL3124" s="254"/>
      <c r="AM3124" s="253"/>
      <c r="AN3124" s="254"/>
      <c r="AO3124" s="253"/>
      <c r="AP3124" s="254"/>
      <c r="AQ3124" s="253"/>
      <c r="AR3124" s="254"/>
      <c r="AS3124" s="253"/>
      <c r="AT3124" s="254"/>
      <c r="AU3124" s="253"/>
      <c r="AV3124" s="163">
        <f t="shared" si="2827"/>
        <v>0</v>
      </c>
      <c r="AW3124" s="168">
        <f t="shared" si="2815"/>
        <v>0</v>
      </c>
      <c r="AY3124" s="163">
        <f t="shared" si="2816"/>
        <v>0</v>
      </c>
      <c r="AZ3124" s="163">
        <f t="shared" si="2817"/>
        <v>0</v>
      </c>
      <c r="BA3124" s="163">
        <f t="shared" si="2818"/>
        <v>0</v>
      </c>
      <c r="BB3124" s="163">
        <f t="shared" si="2819"/>
        <v>0</v>
      </c>
      <c r="BC3124" s="163">
        <f t="shared" si="2820"/>
        <v>0</v>
      </c>
      <c r="BD3124" s="163">
        <f t="shared" si="2821"/>
        <v>0</v>
      </c>
    </row>
    <row r="3125" spans="2:56" x14ac:dyDescent="0.3">
      <c r="B3125" s="169" t="s">
        <v>95</v>
      </c>
      <c r="C3125" s="248">
        <v>0</v>
      </c>
      <c r="D3125" s="249">
        <v>0</v>
      </c>
      <c r="E3125" s="172">
        <f t="shared" si="2808"/>
        <v>0</v>
      </c>
      <c r="F3125" s="248">
        <v>0</v>
      </c>
      <c r="G3125" s="249">
        <v>0</v>
      </c>
      <c r="H3125" s="172">
        <f t="shared" si="2809"/>
        <v>0</v>
      </c>
      <c r="I3125" s="248"/>
      <c r="J3125" s="250"/>
      <c r="K3125" s="174">
        <f t="shared" si="2810"/>
        <v>0</v>
      </c>
      <c r="L3125" s="248"/>
      <c r="M3125" s="250">
        <v>0</v>
      </c>
      <c r="N3125" s="251">
        <v>0</v>
      </c>
      <c r="O3125" s="248"/>
      <c r="P3125" s="251"/>
      <c r="Q3125" s="166">
        <f t="shared" si="2811"/>
        <v>0</v>
      </c>
      <c r="R3125" s="251"/>
      <c r="S3125" s="251"/>
      <c r="T3125" s="167">
        <f t="shared" si="2822"/>
        <v>0</v>
      </c>
      <c r="U3125" s="157"/>
      <c r="V3125" s="248"/>
      <c r="W3125" s="251"/>
      <c r="X3125" s="166">
        <f t="shared" si="2812"/>
        <v>0</v>
      </c>
      <c r="Y3125" s="251"/>
      <c r="Z3125" s="251"/>
      <c r="AA3125" s="167">
        <f t="shared" si="2823"/>
        <v>0</v>
      </c>
      <c r="AB3125" s="157"/>
      <c r="AC3125" s="248"/>
      <c r="AD3125" s="251"/>
      <c r="AE3125" s="166">
        <f t="shared" si="2813"/>
        <v>0</v>
      </c>
      <c r="AF3125" s="251"/>
      <c r="AG3125" s="251"/>
      <c r="AH3125" s="167">
        <f t="shared" si="2824"/>
        <v>0</v>
      </c>
      <c r="AJ3125" s="252"/>
      <c r="AK3125" s="253"/>
      <c r="AL3125" s="254"/>
      <c r="AM3125" s="253"/>
      <c r="AN3125" s="254"/>
      <c r="AO3125" s="253"/>
      <c r="AP3125" s="254"/>
      <c r="AQ3125" s="253"/>
      <c r="AR3125" s="254"/>
      <c r="AS3125" s="253"/>
      <c r="AT3125" s="254"/>
      <c r="AU3125" s="253"/>
      <c r="AV3125" s="163">
        <f t="shared" si="2827"/>
        <v>0</v>
      </c>
      <c r="AW3125" s="168">
        <f t="shared" si="2815"/>
        <v>0</v>
      </c>
      <c r="AY3125" s="163">
        <f t="shared" si="2816"/>
        <v>0</v>
      </c>
      <c r="AZ3125" s="163">
        <f t="shared" si="2817"/>
        <v>0</v>
      </c>
      <c r="BA3125" s="163">
        <f t="shared" si="2818"/>
        <v>0</v>
      </c>
      <c r="BB3125" s="163">
        <f t="shared" si="2819"/>
        <v>0</v>
      </c>
      <c r="BC3125" s="163">
        <f t="shared" si="2820"/>
        <v>0</v>
      </c>
      <c r="BD3125" s="163">
        <f t="shared" si="2821"/>
        <v>0</v>
      </c>
    </row>
    <row r="3126" spans="2:56" x14ac:dyDescent="0.3">
      <c r="B3126" s="179" t="s">
        <v>96</v>
      </c>
      <c r="C3126" s="83">
        <f>SUM(C3127:C3130)</f>
        <v>0</v>
      </c>
      <c r="D3126" s="84">
        <f>SUM(D3127:D3130)</f>
        <v>0</v>
      </c>
      <c r="E3126" s="85">
        <f t="shared" si="2808"/>
        <v>0</v>
      </c>
      <c r="F3126" s="83">
        <f>SUM(F3127:F3130)</f>
        <v>0</v>
      </c>
      <c r="G3126" s="84">
        <f>SUM(G3127:G3130)</f>
        <v>0</v>
      </c>
      <c r="H3126" s="85">
        <f t="shared" si="2809"/>
        <v>0</v>
      </c>
      <c r="I3126" s="83">
        <f>SUM(I3127:I3130)</f>
        <v>0</v>
      </c>
      <c r="J3126" s="86">
        <f>SUM(J3127:J3130)</f>
        <v>0</v>
      </c>
      <c r="K3126" s="87">
        <f t="shared" si="2810"/>
        <v>0</v>
      </c>
      <c r="L3126" s="83">
        <f>SUM(L3127:L3130)</f>
        <v>200000</v>
      </c>
      <c r="M3126" s="86">
        <f>SUM(M3127:M3130)</f>
        <v>0</v>
      </c>
      <c r="N3126" s="88">
        <f>SUM(N3127:N3130)</f>
        <v>0</v>
      </c>
      <c r="O3126" s="83">
        <f>SUM(O3127:O3130)</f>
        <v>0</v>
      </c>
      <c r="P3126" s="88">
        <f>SUM(P3127:P3130)</f>
        <v>0</v>
      </c>
      <c r="Q3126" s="177">
        <f t="shared" si="2811"/>
        <v>0</v>
      </c>
      <c r="R3126" s="88">
        <f>SUM(R3127:R3130)</f>
        <v>0</v>
      </c>
      <c r="S3126" s="88">
        <f>SUM(S3127:S3130)</f>
        <v>0</v>
      </c>
      <c r="T3126" s="178">
        <f t="shared" si="2822"/>
        <v>0</v>
      </c>
      <c r="U3126" s="157"/>
      <c r="V3126" s="83">
        <f>SUM(V3127:V3130)</f>
        <v>0</v>
      </c>
      <c r="W3126" s="88">
        <f>SUM(W3127:W3130)</f>
        <v>0</v>
      </c>
      <c r="X3126" s="177">
        <f t="shared" si="2812"/>
        <v>0</v>
      </c>
      <c r="Y3126" s="88">
        <f>SUM(Y3127:Y3130)</f>
        <v>0</v>
      </c>
      <c r="Z3126" s="88">
        <f>SUM(Z3127:Z3130)</f>
        <v>0</v>
      </c>
      <c r="AA3126" s="178">
        <f t="shared" si="2823"/>
        <v>0</v>
      </c>
      <c r="AB3126" s="157"/>
      <c r="AC3126" s="83">
        <f>SUM(AC3127:AC3130)</f>
        <v>0</v>
      </c>
      <c r="AD3126" s="88">
        <f>SUM(AD3127:AD3130)</f>
        <v>0</v>
      </c>
      <c r="AE3126" s="177">
        <f t="shared" si="2813"/>
        <v>0</v>
      </c>
      <c r="AF3126" s="88">
        <f>SUM(AF3127:AF3130)</f>
        <v>0</v>
      </c>
      <c r="AG3126" s="88">
        <f>SUM(AG3127:AG3130)</f>
        <v>0</v>
      </c>
      <c r="AH3126" s="178">
        <f t="shared" si="2824"/>
        <v>0</v>
      </c>
      <c r="AJ3126" s="84">
        <f t="shared" ref="AJ3126:AU3126" si="2838">SUM(AJ3127:AJ3130)</f>
        <v>0</v>
      </c>
      <c r="AK3126" s="86">
        <f t="shared" si="2838"/>
        <v>0</v>
      </c>
      <c r="AL3126" s="88">
        <f t="shared" si="2838"/>
        <v>0</v>
      </c>
      <c r="AM3126" s="86">
        <f t="shared" si="2838"/>
        <v>0</v>
      </c>
      <c r="AN3126" s="88">
        <f t="shared" si="2838"/>
        <v>0</v>
      </c>
      <c r="AO3126" s="86">
        <f t="shared" si="2838"/>
        <v>0</v>
      </c>
      <c r="AP3126" s="88">
        <f t="shared" si="2838"/>
        <v>0</v>
      </c>
      <c r="AQ3126" s="86">
        <f t="shared" si="2838"/>
        <v>0</v>
      </c>
      <c r="AR3126" s="88">
        <f t="shared" si="2838"/>
        <v>0</v>
      </c>
      <c r="AS3126" s="86">
        <f t="shared" si="2838"/>
        <v>0</v>
      </c>
      <c r="AT3126" s="88">
        <f t="shared" si="2838"/>
        <v>0</v>
      </c>
      <c r="AU3126" s="86">
        <f t="shared" si="2838"/>
        <v>0</v>
      </c>
      <c r="AV3126" s="86">
        <f t="shared" si="2827"/>
        <v>0</v>
      </c>
      <c r="AW3126" s="93">
        <f t="shared" si="2815"/>
        <v>0</v>
      </c>
      <c r="AY3126" s="86">
        <f t="shared" si="2816"/>
        <v>0</v>
      </c>
      <c r="AZ3126" s="86">
        <f t="shared" si="2817"/>
        <v>0</v>
      </c>
      <c r="BA3126" s="86">
        <f t="shared" si="2818"/>
        <v>0</v>
      </c>
      <c r="BB3126" s="86">
        <f t="shared" si="2819"/>
        <v>0</v>
      </c>
      <c r="BC3126" s="86">
        <f t="shared" si="2820"/>
        <v>0</v>
      </c>
      <c r="BD3126" s="86">
        <f t="shared" si="2821"/>
        <v>0</v>
      </c>
    </row>
    <row r="3127" spans="2:56" x14ac:dyDescent="0.3">
      <c r="B3127" s="169" t="s">
        <v>97</v>
      </c>
      <c r="C3127" s="248">
        <v>0</v>
      </c>
      <c r="D3127" s="249">
        <v>0</v>
      </c>
      <c r="E3127" s="172">
        <f t="shared" si="2808"/>
        <v>0</v>
      </c>
      <c r="F3127" s="248">
        <v>0</v>
      </c>
      <c r="G3127" s="249">
        <v>0</v>
      </c>
      <c r="H3127" s="172">
        <f t="shared" si="2809"/>
        <v>0</v>
      </c>
      <c r="I3127" s="248"/>
      <c r="J3127" s="250"/>
      <c r="K3127" s="174">
        <f t="shared" si="2810"/>
        <v>0</v>
      </c>
      <c r="L3127" s="248"/>
      <c r="M3127" s="250">
        <v>0</v>
      </c>
      <c r="N3127" s="251">
        <v>0</v>
      </c>
      <c r="O3127" s="248"/>
      <c r="P3127" s="251"/>
      <c r="Q3127" s="166">
        <f t="shared" si="2811"/>
        <v>0</v>
      </c>
      <c r="R3127" s="251"/>
      <c r="S3127" s="251"/>
      <c r="T3127" s="167">
        <f t="shared" si="2822"/>
        <v>0</v>
      </c>
      <c r="U3127" s="157"/>
      <c r="V3127" s="248"/>
      <c r="W3127" s="251"/>
      <c r="X3127" s="166">
        <f t="shared" si="2812"/>
        <v>0</v>
      </c>
      <c r="Y3127" s="251"/>
      <c r="Z3127" s="251"/>
      <c r="AA3127" s="167">
        <f t="shared" si="2823"/>
        <v>0</v>
      </c>
      <c r="AB3127" s="157"/>
      <c r="AC3127" s="248"/>
      <c r="AD3127" s="251"/>
      <c r="AE3127" s="166">
        <f t="shared" si="2813"/>
        <v>0</v>
      </c>
      <c r="AF3127" s="251"/>
      <c r="AG3127" s="251"/>
      <c r="AH3127" s="167">
        <f t="shared" si="2824"/>
        <v>0</v>
      </c>
      <c r="AJ3127" s="252"/>
      <c r="AK3127" s="253"/>
      <c r="AL3127" s="254"/>
      <c r="AM3127" s="253"/>
      <c r="AN3127" s="254"/>
      <c r="AO3127" s="253"/>
      <c r="AP3127" s="254"/>
      <c r="AQ3127" s="253"/>
      <c r="AR3127" s="254"/>
      <c r="AS3127" s="253"/>
      <c r="AT3127" s="254"/>
      <c r="AU3127" s="253"/>
      <c r="AV3127" s="163">
        <f t="shared" si="2827"/>
        <v>0</v>
      </c>
      <c r="AW3127" s="168">
        <f t="shared" si="2815"/>
        <v>0</v>
      </c>
      <c r="AY3127" s="163">
        <f t="shared" si="2816"/>
        <v>0</v>
      </c>
      <c r="AZ3127" s="163">
        <f t="shared" si="2817"/>
        <v>0</v>
      </c>
      <c r="BA3127" s="163">
        <f t="shared" si="2818"/>
        <v>0</v>
      </c>
      <c r="BB3127" s="163">
        <f t="shared" si="2819"/>
        <v>0</v>
      </c>
      <c r="BC3127" s="163">
        <f t="shared" si="2820"/>
        <v>0</v>
      </c>
      <c r="BD3127" s="163">
        <f t="shared" si="2821"/>
        <v>0</v>
      </c>
    </row>
    <row r="3128" spans="2:56" x14ac:dyDescent="0.3">
      <c r="B3128" s="169" t="s">
        <v>98</v>
      </c>
      <c r="C3128" s="248">
        <v>0</v>
      </c>
      <c r="D3128" s="249">
        <v>0</v>
      </c>
      <c r="E3128" s="172">
        <f t="shared" si="2808"/>
        <v>0</v>
      </c>
      <c r="F3128" s="248">
        <v>0</v>
      </c>
      <c r="G3128" s="249">
        <v>0</v>
      </c>
      <c r="H3128" s="172">
        <f t="shared" si="2809"/>
        <v>0</v>
      </c>
      <c r="I3128" s="248"/>
      <c r="J3128" s="250"/>
      <c r="K3128" s="174">
        <f t="shared" si="2810"/>
        <v>0</v>
      </c>
      <c r="L3128" s="248"/>
      <c r="M3128" s="250">
        <v>0</v>
      </c>
      <c r="N3128" s="251">
        <v>0</v>
      </c>
      <c r="O3128" s="248"/>
      <c r="P3128" s="251"/>
      <c r="Q3128" s="166">
        <f t="shared" si="2811"/>
        <v>0</v>
      </c>
      <c r="R3128" s="251"/>
      <c r="S3128" s="251"/>
      <c r="T3128" s="167">
        <f t="shared" si="2822"/>
        <v>0</v>
      </c>
      <c r="U3128" s="157"/>
      <c r="V3128" s="248"/>
      <c r="W3128" s="251"/>
      <c r="X3128" s="166">
        <f t="shared" si="2812"/>
        <v>0</v>
      </c>
      <c r="Y3128" s="251"/>
      <c r="Z3128" s="251"/>
      <c r="AA3128" s="167">
        <f t="shared" si="2823"/>
        <v>0</v>
      </c>
      <c r="AB3128" s="157"/>
      <c r="AC3128" s="248"/>
      <c r="AD3128" s="251"/>
      <c r="AE3128" s="166">
        <f t="shared" si="2813"/>
        <v>0</v>
      </c>
      <c r="AF3128" s="251"/>
      <c r="AG3128" s="251"/>
      <c r="AH3128" s="167">
        <f t="shared" si="2824"/>
        <v>0</v>
      </c>
      <c r="AJ3128" s="252"/>
      <c r="AK3128" s="253"/>
      <c r="AL3128" s="254"/>
      <c r="AM3128" s="253"/>
      <c r="AN3128" s="254"/>
      <c r="AO3128" s="253"/>
      <c r="AP3128" s="254"/>
      <c r="AQ3128" s="253"/>
      <c r="AR3128" s="254"/>
      <c r="AS3128" s="253"/>
      <c r="AT3128" s="254"/>
      <c r="AU3128" s="253"/>
      <c r="AV3128" s="163">
        <f t="shared" si="2827"/>
        <v>0</v>
      </c>
      <c r="AW3128" s="168">
        <f t="shared" si="2815"/>
        <v>0</v>
      </c>
      <c r="AY3128" s="163">
        <f t="shared" si="2816"/>
        <v>0</v>
      </c>
      <c r="AZ3128" s="163">
        <f t="shared" si="2817"/>
        <v>0</v>
      </c>
      <c r="BA3128" s="163">
        <f t="shared" si="2818"/>
        <v>0</v>
      </c>
      <c r="BB3128" s="163">
        <f t="shared" si="2819"/>
        <v>0</v>
      </c>
      <c r="BC3128" s="163">
        <f t="shared" si="2820"/>
        <v>0</v>
      </c>
      <c r="BD3128" s="163">
        <f t="shared" si="2821"/>
        <v>0</v>
      </c>
    </row>
    <row r="3129" spans="2:56" x14ac:dyDescent="0.3">
      <c r="B3129" s="169" t="s">
        <v>99</v>
      </c>
      <c r="C3129" s="248">
        <v>0</v>
      </c>
      <c r="D3129" s="249">
        <v>0</v>
      </c>
      <c r="E3129" s="172">
        <f t="shared" si="2808"/>
        <v>0</v>
      </c>
      <c r="F3129" s="248">
        <v>0</v>
      </c>
      <c r="G3129" s="249">
        <v>0</v>
      </c>
      <c r="H3129" s="172">
        <f t="shared" si="2809"/>
        <v>0</v>
      </c>
      <c r="I3129" s="248"/>
      <c r="J3129" s="250"/>
      <c r="K3129" s="174">
        <f t="shared" si="2810"/>
        <v>0</v>
      </c>
      <c r="L3129" s="248">
        <v>200000</v>
      </c>
      <c r="M3129" s="250">
        <v>0</v>
      </c>
      <c r="N3129" s="251">
        <v>0</v>
      </c>
      <c r="O3129" s="248"/>
      <c r="P3129" s="251"/>
      <c r="Q3129" s="166">
        <f t="shared" si="2811"/>
        <v>0</v>
      </c>
      <c r="R3129" s="251"/>
      <c r="S3129" s="251"/>
      <c r="T3129" s="167">
        <f t="shared" si="2822"/>
        <v>0</v>
      </c>
      <c r="U3129" s="157"/>
      <c r="V3129" s="248"/>
      <c r="W3129" s="251"/>
      <c r="X3129" s="166">
        <f t="shared" si="2812"/>
        <v>0</v>
      </c>
      <c r="Y3129" s="251"/>
      <c r="Z3129" s="251"/>
      <c r="AA3129" s="167">
        <f t="shared" si="2823"/>
        <v>0</v>
      </c>
      <c r="AB3129" s="157"/>
      <c r="AC3129" s="248"/>
      <c r="AD3129" s="251"/>
      <c r="AE3129" s="166">
        <f t="shared" si="2813"/>
        <v>0</v>
      </c>
      <c r="AF3129" s="251"/>
      <c r="AG3129" s="251"/>
      <c r="AH3129" s="167">
        <f t="shared" si="2824"/>
        <v>0</v>
      </c>
      <c r="AJ3129" s="252"/>
      <c r="AK3129" s="253"/>
      <c r="AL3129" s="254"/>
      <c r="AM3129" s="253"/>
      <c r="AN3129" s="254"/>
      <c r="AO3129" s="253"/>
      <c r="AP3129" s="254"/>
      <c r="AQ3129" s="253"/>
      <c r="AR3129" s="254"/>
      <c r="AS3129" s="253"/>
      <c r="AT3129" s="254"/>
      <c r="AU3129" s="253"/>
      <c r="AV3129" s="163">
        <f t="shared" si="2827"/>
        <v>0</v>
      </c>
      <c r="AW3129" s="168">
        <f t="shared" si="2815"/>
        <v>0</v>
      </c>
      <c r="AY3129" s="163">
        <f t="shared" si="2816"/>
        <v>0</v>
      </c>
      <c r="AZ3129" s="163">
        <f t="shared" si="2817"/>
        <v>0</v>
      </c>
      <c r="BA3129" s="163">
        <f t="shared" si="2818"/>
        <v>0</v>
      </c>
      <c r="BB3129" s="163">
        <f t="shared" si="2819"/>
        <v>0</v>
      </c>
      <c r="BC3129" s="163">
        <f t="shared" si="2820"/>
        <v>0</v>
      </c>
      <c r="BD3129" s="163">
        <f t="shared" si="2821"/>
        <v>0</v>
      </c>
    </row>
    <row r="3130" spans="2:56" x14ac:dyDescent="0.3">
      <c r="B3130" s="169" t="s">
        <v>100</v>
      </c>
      <c r="C3130" s="248">
        <v>0</v>
      </c>
      <c r="D3130" s="249">
        <v>0</v>
      </c>
      <c r="E3130" s="172">
        <f t="shared" si="2808"/>
        <v>0</v>
      </c>
      <c r="F3130" s="248">
        <v>0</v>
      </c>
      <c r="G3130" s="249">
        <v>0</v>
      </c>
      <c r="H3130" s="172">
        <f t="shared" si="2809"/>
        <v>0</v>
      </c>
      <c r="I3130" s="248"/>
      <c r="J3130" s="250"/>
      <c r="K3130" s="174">
        <f t="shared" si="2810"/>
        <v>0</v>
      </c>
      <c r="L3130" s="248"/>
      <c r="M3130" s="250">
        <v>0</v>
      </c>
      <c r="N3130" s="251">
        <v>0</v>
      </c>
      <c r="O3130" s="248"/>
      <c r="P3130" s="251"/>
      <c r="Q3130" s="166">
        <f t="shared" si="2811"/>
        <v>0</v>
      </c>
      <c r="R3130" s="251"/>
      <c r="S3130" s="251"/>
      <c r="T3130" s="167">
        <f t="shared" si="2822"/>
        <v>0</v>
      </c>
      <c r="U3130" s="157"/>
      <c r="V3130" s="248"/>
      <c r="W3130" s="251"/>
      <c r="X3130" s="166">
        <f t="shared" si="2812"/>
        <v>0</v>
      </c>
      <c r="Y3130" s="251"/>
      <c r="Z3130" s="251"/>
      <c r="AA3130" s="167">
        <f t="shared" si="2823"/>
        <v>0</v>
      </c>
      <c r="AB3130" s="157"/>
      <c r="AC3130" s="248"/>
      <c r="AD3130" s="251"/>
      <c r="AE3130" s="166">
        <f t="shared" si="2813"/>
        <v>0</v>
      </c>
      <c r="AF3130" s="251"/>
      <c r="AG3130" s="251"/>
      <c r="AH3130" s="167">
        <f t="shared" si="2824"/>
        <v>0</v>
      </c>
      <c r="AJ3130" s="252"/>
      <c r="AK3130" s="253"/>
      <c r="AL3130" s="254"/>
      <c r="AM3130" s="253"/>
      <c r="AN3130" s="254"/>
      <c r="AO3130" s="253"/>
      <c r="AP3130" s="254"/>
      <c r="AQ3130" s="253"/>
      <c r="AR3130" s="254"/>
      <c r="AS3130" s="253"/>
      <c r="AT3130" s="254"/>
      <c r="AU3130" s="253"/>
      <c r="AV3130" s="163">
        <f t="shared" si="2827"/>
        <v>0</v>
      </c>
      <c r="AW3130" s="168">
        <f t="shared" si="2815"/>
        <v>0</v>
      </c>
      <c r="AY3130" s="163">
        <f t="shared" si="2816"/>
        <v>0</v>
      </c>
      <c r="AZ3130" s="163">
        <f t="shared" si="2817"/>
        <v>0</v>
      </c>
      <c r="BA3130" s="163">
        <f t="shared" si="2818"/>
        <v>0</v>
      </c>
      <c r="BB3130" s="163">
        <f t="shared" si="2819"/>
        <v>0</v>
      </c>
      <c r="BC3130" s="163">
        <f t="shared" si="2820"/>
        <v>0</v>
      </c>
      <c r="BD3130" s="163">
        <f t="shared" si="2821"/>
        <v>0</v>
      </c>
    </row>
    <row r="3131" spans="2:56" x14ac:dyDescent="0.3">
      <c r="B3131" s="179" t="s">
        <v>101</v>
      </c>
      <c r="C3131" s="83">
        <f>SUM(C3132:C3133)</f>
        <v>0</v>
      </c>
      <c r="D3131" s="84">
        <f>SUM(D3132:D3133)</f>
        <v>0</v>
      </c>
      <c r="E3131" s="85">
        <f t="shared" si="2808"/>
        <v>0</v>
      </c>
      <c r="F3131" s="83">
        <f>SUM(F3132:F3133)</f>
        <v>0</v>
      </c>
      <c r="G3131" s="84">
        <f>SUM(G3132:G3133)</f>
        <v>0</v>
      </c>
      <c r="H3131" s="85">
        <f t="shared" si="2809"/>
        <v>0</v>
      </c>
      <c r="I3131" s="83">
        <f>SUM(I3132:I3133)</f>
        <v>0</v>
      </c>
      <c r="J3131" s="86">
        <f>SUM(J3132:J3133)</f>
        <v>0</v>
      </c>
      <c r="K3131" s="87">
        <f t="shared" si="2810"/>
        <v>0</v>
      </c>
      <c r="L3131" s="83">
        <f>SUM(L3132:L3133)</f>
        <v>0</v>
      </c>
      <c r="M3131" s="86">
        <f>SUM(M3132:M3133)</f>
        <v>0</v>
      </c>
      <c r="N3131" s="88">
        <f>SUM(N3132:N3133)</f>
        <v>0</v>
      </c>
      <c r="O3131" s="83">
        <f>SUM(O3132:O3133)</f>
        <v>0</v>
      </c>
      <c r="P3131" s="88">
        <f>SUM(P3132:P3133)</f>
        <v>0</v>
      </c>
      <c r="Q3131" s="177">
        <f t="shared" si="2811"/>
        <v>0</v>
      </c>
      <c r="R3131" s="88">
        <f>SUM(R3132:R3133)</f>
        <v>0</v>
      </c>
      <c r="S3131" s="88">
        <f>SUM(S3132:S3133)</f>
        <v>0</v>
      </c>
      <c r="T3131" s="178">
        <f t="shared" si="2822"/>
        <v>0</v>
      </c>
      <c r="U3131" s="157"/>
      <c r="V3131" s="83">
        <f>SUM(V3132:V3133)</f>
        <v>0</v>
      </c>
      <c r="W3131" s="88">
        <f>SUM(W3132:W3133)</f>
        <v>0</v>
      </c>
      <c r="X3131" s="177">
        <f t="shared" si="2812"/>
        <v>0</v>
      </c>
      <c r="Y3131" s="88">
        <f>SUM(Y3132:Y3133)</f>
        <v>0</v>
      </c>
      <c r="Z3131" s="88">
        <f>SUM(Z3132:Z3133)</f>
        <v>0</v>
      </c>
      <c r="AA3131" s="178">
        <f t="shared" si="2823"/>
        <v>0</v>
      </c>
      <c r="AB3131" s="157"/>
      <c r="AC3131" s="83">
        <f>SUM(AC3132:AC3133)</f>
        <v>0</v>
      </c>
      <c r="AD3131" s="88">
        <f>SUM(AD3132:AD3133)</f>
        <v>0</v>
      </c>
      <c r="AE3131" s="177">
        <f t="shared" si="2813"/>
        <v>0</v>
      </c>
      <c r="AF3131" s="88">
        <f>SUM(AF3132:AF3133)</f>
        <v>0</v>
      </c>
      <c r="AG3131" s="88">
        <f>SUM(AG3132:AG3133)</f>
        <v>0</v>
      </c>
      <c r="AH3131" s="178">
        <f t="shared" si="2824"/>
        <v>0</v>
      </c>
      <c r="AJ3131" s="84">
        <f t="shared" ref="AJ3131:AU3131" si="2839">SUM(AJ3132:AJ3133)</f>
        <v>0</v>
      </c>
      <c r="AK3131" s="86">
        <f t="shared" si="2839"/>
        <v>0</v>
      </c>
      <c r="AL3131" s="88">
        <f t="shared" si="2839"/>
        <v>0</v>
      </c>
      <c r="AM3131" s="86">
        <f t="shared" si="2839"/>
        <v>0</v>
      </c>
      <c r="AN3131" s="88">
        <f t="shared" si="2839"/>
        <v>0</v>
      </c>
      <c r="AO3131" s="86">
        <f t="shared" si="2839"/>
        <v>0</v>
      </c>
      <c r="AP3131" s="88">
        <f t="shared" si="2839"/>
        <v>0</v>
      </c>
      <c r="AQ3131" s="86">
        <f t="shared" si="2839"/>
        <v>0</v>
      </c>
      <c r="AR3131" s="88">
        <f t="shared" si="2839"/>
        <v>0</v>
      </c>
      <c r="AS3131" s="86">
        <f t="shared" si="2839"/>
        <v>0</v>
      </c>
      <c r="AT3131" s="88">
        <f t="shared" si="2839"/>
        <v>0</v>
      </c>
      <c r="AU3131" s="86">
        <f t="shared" si="2839"/>
        <v>0</v>
      </c>
      <c r="AV3131" s="86">
        <f t="shared" si="2827"/>
        <v>0</v>
      </c>
      <c r="AW3131" s="93">
        <f t="shared" si="2815"/>
        <v>0</v>
      </c>
      <c r="AY3131" s="86">
        <f t="shared" si="2816"/>
        <v>0</v>
      </c>
      <c r="AZ3131" s="86">
        <f t="shared" si="2817"/>
        <v>0</v>
      </c>
      <c r="BA3131" s="86">
        <f t="shared" si="2818"/>
        <v>0</v>
      </c>
      <c r="BB3131" s="86">
        <f t="shared" si="2819"/>
        <v>0</v>
      </c>
      <c r="BC3131" s="86">
        <f t="shared" si="2820"/>
        <v>0</v>
      </c>
      <c r="BD3131" s="86">
        <f t="shared" si="2821"/>
        <v>0</v>
      </c>
    </row>
    <row r="3132" spans="2:56" x14ac:dyDescent="0.3">
      <c r="B3132" s="169" t="s">
        <v>102</v>
      </c>
      <c r="C3132" s="248">
        <v>0</v>
      </c>
      <c r="D3132" s="249">
        <v>0</v>
      </c>
      <c r="E3132" s="172">
        <f t="shared" si="2808"/>
        <v>0</v>
      </c>
      <c r="F3132" s="248">
        <v>0</v>
      </c>
      <c r="G3132" s="249">
        <v>0</v>
      </c>
      <c r="H3132" s="172">
        <f t="shared" si="2809"/>
        <v>0</v>
      </c>
      <c r="I3132" s="248"/>
      <c r="J3132" s="250"/>
      <c r="K3132" s="174">
        <f t="shared" si="2810"/>
        <v>0</v>
      </c>
      <c r="L3132" s="248"/>
      <c r="M3132" s="250">
        <v>0</v>
      </c>
      <c r="N3132" s="251">
        <v>0</v>
      </c>
      <c r="O3132" s="248"/>
      <c r="P3132" s="251"/>
      <c r="Q3132" s="166">
        <f t="shared" si="2811"/>
        <v>0</v>
      </c>
      <c r="R3132" s="251"/>
      <c r="S3132" s="251"/>
      <c r="T3132" s="167">
        <f t="shared" si="2822"/>
        <v>0</v>
      </c>
      <c r="U3132" s="157"/>
      <c r="V3132" s="248"/>
      <c r="W3132" s="251"/>
      <c r="X3132" s="166">
        <f t="shared" si="2812"/>
        <v>0</v>
      </c>
      <c r="Y3132" s="251"/>
      <c r="Z3132" s="251"/>
      <c r="AA3132" s="167">
        <f t="shared" si="2823"/>
        <v>0</v>
      </c>
      <c r="AB3132" s="157"/>
      <c r="AC3132" s="248"/>
      <c r="AD3132" s="251"/>
      <c r="AE3132" s="166">
        <f t="shared" si="2813"/>
        <v>0</v>
      </c>
      <c r="AF3132" s="251"/>
      <c r="AG3132" s="251"/>
      <c r="AH3132" s="167">
        <f t="shared" si="2824"/>
        <v>0</v>
      </c>
      <c r="AJ3132" s="252"/>
      <c r="AK3132" s="253"/>
      <c r="AL3132" s="254"/>
      <c r="AM3132" s="253"/>
      <c r="AN3132" s="254"/>
      <c r="AO3132" s="253"/>
      <c r="AP3132" s="254"/>
      <c r="AQ3132" s="253"/>
      <c r="AR3132" s="254"/>
      <c r="AS3132" s="253"/>
      <c r="AT3132" s="254"/>
      <c r="AU3132" s="253"/>
      <c r="AV3132" s="163">
        <f t="shared" si="2827"/>
        <v>0</v>
      </c>
      <c r="AW3132" s="168">
        <f t="shared" si="2815"/>
        <v>0</v>
      </c>
      <c r="AY3132" s="163">
        <f t="shared" si="2816"/>
        <v>0</v>
      </c>
      <c r="AZ3132" s="163">
        <f t="shared" si="2817"/>
        <v>0</v>
      </c>
      <c r="BA3132" s="163">
        <f t="shared" si="2818"/>
        <v>0</v>
      </c>
      <c r="BB3132" s="163">
        <f t="shared" si="2819"/>
        <v>0</v>
      </c>
      <c r="BC3132" s="163">
        <f t="shared" si="2820"/>
        <v>0</v>
      </c>
      <c r="BD3132" s="163">
        <f t="shared" si="2821"/>
        <v>0</v>
      </c>
    </row>
    <row r="3133" spans="2:56" x14ac:dyDescent="0.3">
      <c r="B3133" s="169" t="s">
        <v>103</v>
      </c>
      <c r="C3133" s="248">
        <v>0</v>
      </c>
      <c r="D3133" s="249">
        <v>0</v>
      </c>
      <c r="E3133" s="172">
        <f t="shared" si="2808"/>
        <v>0</v>
      </c>
      <c r="F3133" s="248">
        <v>0</v>
      </c>
      <c r="G3133" s="249">
        <v>0</v>
      </c>
      <c r="H3133" s="172">
        <f t="shared" si="2809"/>
        <v>0</v>
      </c>
      <c r="I3133" s="248"/>
      <c r="J3133" s="250"/>
      <c r="K3133" s="174">
        <f t="shared" si="2810"/>
        <v>0</v>
      </c>
      <c r="L3133" s="248"/>
      <c r="M3133" s="250">
        <v>0</v>
      </c>
      <c r="N3133" s="251">
        <v>0</v>
      </c>
      <c r="O3133" s="248"/>
      <c r="P3133" s="251"/>
      <c r="Q3133" s="166">
        <f t="shared" si="2811"/>
        <v>0</v>
      </c>
      <c r="R3133" s="251"/>
      <c r="S3133" s="251"/>
      <c r="T3133" s="167">
        <f t="shared" si="2822"/>
        <v>0</v>
      </c>
      <c r="U3133" s="157"/>
      <c r="V3133" s="248"/>
      <c r="W3133" s="251"/>
      <c r="X3133" s="166">
        <f t="shared" si="2812"/>
        <v>0</v>
      </c>
      <c r="Y3133" s="251"/>
      <c r="Z3133" s="251"/>
      <c r="AA3133" s="167">
        <f t="shared" si="2823"/>
        <v>0</v>
      </c>
      <c r="AB3133" s="157"/>
      <c r="AC3133" s="248"/>
      <c r="AD3133" s="251"/>
      <c r="AE3133" s="166">
        <f t="shared" si="2813"/>
        <v>0</v>
      </c>
      <c r="AF3133" s="251"/>
      <c r="AG3133" s="251"/>
      <c r="AH3133" s="167">
        <f t="shared" si="2824"/>
        <v>0</v>
      </c>
      <c r="AJ3133" s="252"/>
      <c r="AK3133" s="253"/>
      <c r="AL3133" s="254"/>
      <c r="AM3133" s="253"/>
      <c r="AN3133" s="254"/>
      <c r="AO3133" s="253"/>
      <c r="AP3133" s="254"/>
      <c r="AQ3133" s="253"/>
      <c r="AR3133" s="254"/>
      <c r="AS3133" s="253"/>
      <c r="AT3133" s="254"/>
      <c r="AU3133" s="253"/>
      <c r="AV3133" s="163">
        <f t="shared" si="2827"/>
        <v>0</v>
      </c>
      <c r="AW3133" s="168">
        <f t="shared" si="2815"/>
        <v>0</v>
      </c>
      <c r="AY3133" s="163">
        <f t="shared" si="2816"/>
        <v>0</v>
      </c>
      <c r="AZ3133" s="163">
        <f t="shared" si="2817"/>
        <v>0</v>
      </c>
      <c r="BA3133" s="163">
        <f t="shared" si="2818"/>
        <v>0</v>
      </c>
      <c r="BB3133" s="163">
        <f t="shared" si="2819"/>
        <v>0</v>
      </c>
      <c r="BC3133" s="163">
        <f t="shared" si="2820"/>
        <v>0</v>
      </c>
      <c r="BD3133" s="163">
        <f t="shared" si="2821"/>
        <v>0</v>
      </c>
    </row>
    <row r="3134" spans="2:56" x14ac:dyDescent="0.3">
      <c r="B3134" s="179" t="s">
        <v>104</v>
      </c>
      <c r="C3134" s="83">
        <f>SUM(C3135)</f>
        <v>0</v>
      </c>
      <c r="D3134" s="84">
        <f>SUM(D3135)</f>
        <v>0</v>
      </c>
      <c r="E3134" s="85">
        <f t="shared" si="2808"/>
        <v>0</v>
      </c>
      <c r="F3134" s="83">
        <f>SUM(F3135)</f>
        <v>0</v>
      </c>
      <c r="G3134" s="84">
        <f>SUM(G3135)</f>
        <v>0</v>
      </c>
      <c r="H3134" s="85">
        <f t="shared" si="2809"/>
        <v>0</v>
      </c>
      <c r="I3134" s="83">
        <f>SUM(I3135)</f>
        <v>0</v>
      </c>
      <c r="J3134" s="86">
        <f>SUM(J3135)</f>
        <v>0</v>
      </c>
      <c r="K3134" s="87">
        <f t="shared" si="2810"/>
        <v>0</v>
      </c>
      <c r="L3134" s="83">
        <f>SUM(L3135)</f>
        <v>0</v>
      </c>
      <c r="M3134" s="86">
        <f>SUM(M3135)</f>
        <v>0</v>
      </c>
      <c r="N3134" s="88">
        <f>SUM(N3135)</f>
        <v>0</v>
      </c>
      <c r="O3134" s="83">
        <f>SUM(O3135)</f>
        <v>0</v>
      </c>
      <c r="P3134" s="88">
        <f>SUM(P3135)</f>
        <v>0</v>
      </c>
      <c r="Q3134" s="177">
        <f t="shared" si="2811"/>
        <v>0</v>
      </c>
      <c r="R3134" s="88">
        <f>SUM(R3135)</f>
        <v>0</v>
      </c>
      <c r="S3134" s="88">
        <f>SUM(S3135)</f>
        <v>0</v>
      </c>
      <c r="T3134" s="178">
        <f t="shared" si="2822"/>
        <v>0</v>
      </c>
      <c r="U3134" s="157"/>
      <c r="V3134" s="83">
        <f>SUM(V3135)</f>
        <v>0</v>
      </c>
      <c r="W3134" s="88">
        <f>SUM(W3135)</f>
        <v>0</v>
      </c>
      <c r="X3134" s="177">
        <f t="shared" si="2812"/>
        <v>0</v>
      </c>
      <c r="Y3134" s="88">
        <f>SUM(Y3135)</f>
        <v>0</v>
      </c>
      <c r="Z3134" s="88">
        <f>SUM(Z3135)</f>
        <v>0</v>
      </c>
      <c r="AA3134" s="178">
        <f t="shared" si="2823"/>
        <v>0</v>
      </c>
      <c r="AB3134" s="157"/>
      <c r="AC3134" s="83">
        <f>SUM(AC3135)</f>
        <v>0</v>
      </c>
      <c r="AD3134" s="88">
        <f>SUM(AD3135)</f>
        <v>0</v>
      </c>
      <c r="AE3134" s="177">
        <f t="shared" si="2813"/>
        <v>0</v>
      </c>
      <c r="AF3134" s="88">
        <f>SUM(AF3135)</f>
        <v>0</v>
      </c>
      <c r="AG3134" s="88">
        <f>SUM(AG3135)</f>
        <v>0</v>
      </c>
      <c r="AH3134" s="178">
        <f t="shared" si="2824"/>
        <v>0</v>
      </c>
      <c r="AJ3134" s="84">
        <f t="shared" ref="AJ3134:AU3134" si="2840">SUM(AJ3135)</f>
        <v>0</v>
      </c>
      <c r="AK3134" s="86">
        <f t="shared" si="2840"/>
        <v>0</v>
      </c>
      <c r="AL3134" s="88">
        <f t="shared" si="2840"/>
        <v>0</v>
      </c>
      <c r="AM3134" s="86">
        <f t="shared" si="2840"/>
        <v>0</v>
      </c>
      <c r="AN3134" s="88">
        <f t="shared" si="2840"/>
        <v>0</v>
      </c>
      <c r="AO3134" s="86">
        <f t="shared" si="2840"/>
        <v>0</v>
      </c>
      <c r="AP3134" s="88">
        <f t="shared" si="2840"/>
        <v>0</v>
      </c>
      <c r="AQ3134" s="86">
        <f t="shared" si="2840"/>
        <v>0</v>
      </c>
      <c r="AR3134" s="88">
        <f t="shared" si="2840"/>
        <v>0</v>
      </c>
      <c r="AS3134" s="86">
        <f t="shared" si="2840"/>
        <v>0</v>
      </c>
      <c r="AT3134" s="88">
        <f t="shared" si="2840"/>
        <v>0</v>
      </c>
      <c r="AU3134" s="86">
        <f t="shared" si="2840"/>
        <v>0</v>
      </c>
      <c r="AV3134" s="86">
        <f t="shared" si="2827"/>
        <v>0</v>
      </c>
      <c r="AW3134" s="93">
        <f t="shared" si="2815"/>
        <v>0</v>
      </c>
      <c r="AY3134" s="86">
        <f t="shared" si="2816"/>
        <v>0</v>
      </c>
      <c r="AZ3134" s="86">
        <f t="shared" si="2817"/>
        <v>0</v>
      </c>
      <c r="BA3134" s="86">
        <f t="shared" si="2818"/>
        <v>0</v>
      </c>
      <c r="BB3134" s="86">
        <f t="shared" si="2819"/>
        <v>0</v>
      </c>
      <c r="BC3134" s="86">
        <f t="shared" si="2820"/>
        <v>0</v>
      </c>
      <c r="BD3134" s="86">
        <f t="shared" si="2821"/>
        <v>0</v>
      </c>
    </row>
    <row r="3135" spans="2:56" x14ac:dyDescent="0.3">
      <c r="B3135" s="169" t="s">
        <v>105</v>
      </c>
      <c r="C3135" s="248">
        <v>0</v>
      </c>
      <c r="D3135" s="249">
        <v>0</v>
      </c>
      <c r="E3135" s="172">
        <f t="shared" si="2808"/>
        <v>0</v>
      </c>
      <c r="F3135" s="248">
        <v>0</v>
      </c>
      <c r="G3135" s="249">
        <v>0</v>
      </c>
      <c r="H3135" s="172">
        <f t="shared" si="2809"/>
        <v>0</v>
      </c>
      <c r="I3135" s="248"/>
      <c r="J3135" s="250"/>
      <c r="K3135" s="174">
        <f t="shared" si="2810"/>
        <v>0</v>
      </c>
      <c r="L3135" s="248"/>
      <c r="M3135" s="250">
        <v>0</v>
      </c>
      <c r="N3135" s="251">
        <v>0</v>
      </c>
      <c r="O3135" s="248"/>
      <c r="P3135" s="251"/>
      <c r="Q3135" s="166">
        <f t="shared" si="2811"/>
        <v>0</v>
      </c>
      <c r="R3135" s="251"/>
      <c r="S3135" s="251"/>
      <c r="T3135" s="167">
        <f t="shared" si="2822"/>
        <v>0</v>
      </c>
      <c r="U3135" s="157"/>
      <c r="V3135" s="248"/>
      <c r="W3135" s="251"/>
      <c r="X3135" s="166">
        <f t="shared" si="2812"/>
        <v>0</v>
      </c>
      <c r="Y3135" s="251"/>
      <c r="Z3135" s="251"/>
      <c r="AA3135" s="167">
        <f t="shared" si="2823"/>
        <v>0</v>
      </c>
      <c r="AB3135" s="157"/>
      <c r="AC3135" s="248"/>
      <c r="AD3135" s="251"/>
      <c r="AE3135" s="166">
        <f t="shared" si="2813"/>
        <v>0</v>
      </c>
      <c r="AF3135" s="251"/>
      <c r="AG3135" s="251"/>
      <c r="AH3135" s="167">
        <f t="shared" si="2824"/>
        <v>0</v>
      </c>
      <c r="AJ3135" s="252"/>
      <c r="AK3135" s="253"/>
      <c r="AL3135" s="254"/>
      <c r="AM3135" s="253"/>
      <c r="AN3135" s="254"/>
      <c r="AO3135" s="253"/>
      <c r="AP3135" s="254"/>
      <c r="AQ3135" s="253"/>
      <c r="AR3135" s="254"/>
      <c r="AS3135" s="253"/>
      <c r="AT3135" s="254"/>
      <c r="AU3135" s="253"/>
      <c r="AV3135" s="163">
        <f t="shared" si="2827"/>
        <v>0</v>
      </c>
      <c r="AW3135" s="168">
        <f t="shared" si="2815"/>
        <v>0</v>
      </c>
      <c r="AY3135" s="163">
        <f t="shared" si="2816"/>
        <v>0</v>
      </c>
      <c r="AZ3135" s="163">
        <f t="shared" si="2817"/>
        <v>0</v>
      </c>
      <c r="BA3135" s="163">
        <f t="shared" si="2818"/>
        <v>0</v>
      </c>
      <c r="BB3135" s="163">
        <f t="shared" si="2819"/>
        <v>0</v>
      </c>
      <c r="BC3135" s="163">
        <f t="shared" si="2820"/>
        <v>0</v>
      </c>
      <c r="BD3135" s="163">
        <f t="shared" si="2821"/>
        <v>0</v>
      </c>
    </row>
    <row r="3136" spans="2:56" x14ac:dyDescent="0.3">
      <c r="B3136" s="179" t="s">
        <v>106</v>
      </c>
      <c r="C3136" s="83">
        <f>SUM(C3137:C3138)</f>
        <v>0</v>
      </c>
      <c r="D3136" s="84">
        <f>SUM(D3137:D3138)</f>
        <v>0</v>
      </c>
      <c r="E3136" s="85">
        <f t="shared" si="2808"/>
        <v>0</v>
      </c>
      <c r="F3136" s="83">
        <f>SUM(F3137:F3138)</f>
        <v>0</v>
      </c>
      <c r="G3136" s="84">
        <f>SUM(G3137:G3138)</f>
        <v>0</v>
      </c>
      <c r="H3136" s="85">
        <f t="shared" si="2809"/>
        <v>0</v>
      </c>
      <c r="I3136" s="83">
        <f>SUM(I3137:I3138)</f>
        <v>0</v>
      </c>
      <c r="J3136" s="86">
        <f>SUM(J3137:J3138)</f>
        <v>0</v>
      </c>
      <c r="K3136" s="87">
        <f t="shared" si="2810"/>
        <v>0</v>
      </c>
      <c r="L3136" s="83">
        <f>SUM(L3137:L3138)</f>
        <v>0</v>
      </c>
      <c r="M3136" s="86">
        <f>SUM(M3137:M3138)</f>
        <v>0</v>
      </c>
      <c r="N3136" s="88">
        <f>SUM(N3137:N3138)</f>
        <v>0</v>
      </c>
      <c r="O3136" s="83">
        <f>SUM(O3137:O3138)</f>
        <v>0</v>
      </c>
      <c r="P3136" s="88">
        <f>SUM(P3137:P3138)</f>
        <v>0</v>
      </c>
      <c r="Q3136" s="177">
        <f t="shared" si="2811"/>
        <v>0</v>
      </c>
      <c r="R3136" s="88">
        <f>SUM(R3137:R3138)</f>
        <v>0</v>
      </c>
      <c r="S3136" s="88">
        <f>SUM(S3137:S3138)</f>
        <v>0</v>
      </c>
      <c r="T3136" s="178">
        <f t="shared" si="2822"/>
        <v>0</v>
      </c>
      <c r="U3136" s="157"/>
      <c r="V3136" s="83">
        <f>SUM(V3137:V3138)</f>
        <v>0</v>
      </c>
      <c r="W3136" s="88">
        <f>SUM(W3137:W3138)</f>
        <v>0</v>
      </c>
      <c r="X3136" s="177">
        <f t="shared" si="2812"/>
        <v>0</v>
      </c>
      <c r="Y3136" s="88">
        <f>SUM(Y3137:Y3138)</f>
        <v>0</v>
      </c>
      <c r="Z3136" s="88">
        <f>SUM(Z3137:Z3138)</f>
        <v>0</v>
      </c>
      <c r="AA3136" s="178">
        <f t="shared" si="2823"/>
        <v>0</v>
      </c>
      <c r="AB3136" s="157"/>
      <c r="AC3136" s="83">
        <f>SUM(AC3137:AC3138)</f>
        <v>0</v>
      </c>
      <c r="AD3136" s="88">
        <f>SUM(AD3137:AD3138)</f>
        <v>0</v>
      </c>
      <c r="AE3136" s="177">
        <f t="shared" si="2813"/>
        <v>0</v>
      </c>
      <c r="AF3136" s="88">
        <f>SUM(AF3137:AF3138)</f>
        <v>0</v>
      </c>
      <c r="AG3136" s="88">
        <f>SUM(AG3137:AG3138)</f>
        <v>0</v>
      </c>
      <c r="AH3136" s="178">
        <f t="shared" si="2824"/>
        <v>0</v>
      </c>
      <c r="AJ3136" s="84">
        <f t="shared" ref="AJ3136:AU3136" si="2841">SUM(AJ3137:AJ3138)</f>
        <v>0</v>
      </c>
      <c r="AK3136" s="86">
        <f t="shared" si="2841"/>
        <v>0</v>
      </c>
      <c r="AL3136" s="88">
        <f t="shared" si="2841"/>
        <v>0</v>
      </c>
      <c r="AM3136" s="86">
        <f t="shared" si="2841"/>
        <v>0</v>
      </c>
      <c r="AN3136" s="88">
        <f t="shared" si="2841"/>
        <v>0</v>
      </c>
      <c r="AO3136" s="86">
        <f t="shared" si="2841"/>
        <v>0</v>
      </c>
      <c r="AP3136" s="88">
        <f t="shared" si="2841"/>
        <v>0</v>
      </c>
      <c r="AQ3136" s="86">
        <f t="shared" si="2841"/>
        <v>0</v>
      </c>
      <c r="AR3136" s="88">
        <f t="shared" si="2841"/>
        <v>0</v>
      </c>
      <c r="AS3136" s="86">
        <f t="shared" si="2841"/>
        <v>0</v>
      </c>
      <c r="AT3136" s="88">
        <f t="shared" si="2841"/>
        <v>0</v>
      </c>
      <c r="AU3136" s="86">
        <f t="shared" si="2841"/>
        <v>0</v>
      </c>
      <c r="AV3136" s="86">
        <f t="shared" si="2827"/>
        <v>0</v>
      </c>
      <c r="AW3136" s="93">
        <f t="shared" si="2815"/>
        <v>0</v>
      </c>
      <c r="AY3136" s="86">
        <f t="shared" si="2816"/>
        <v>0</v>
      </c>
      <c r="AZ3136" s="86">
        <f t="shared" si="2817"/>
        <v>0</v>
      </c>
      <c r="BA3136" s="86">
        <f t="shared" si="2818"/>
        <v>0</v>
      </c>
      <c r="BB3136" s="86">
        <f t="shared" si="2819"/>
        <v>0</v>
      </c>
      <c r="BC3136" s="86">
        <f t="shared" si="2820"/>
        <v>0</v>
      </c>
      <c r="BD3136" s="86">
        <f t="shared" si="2821"/>
        <v>0</v>
      </c>
    </row>
    <row r="3137" spans="2:56" x14ac:dyDescent="0.3">
      <c r="B3137" s="169" t="s">
        <v>107</v>
      </c>
      <c r="C3137" s="248">
        <v>0</v>
      </c>
      <c r="D3137" s="249">
        <v>0</v>
      </c>
      <c r="E3137" s="172">
        <f t="shared" si="2808"/>
        <v>0</v>
      </c>
      <c r="F3137" s="248">
        <v>0</v>
      </c>
      <c r="G3137" s="249">
        <v>0</v>
      </c>
      <c r="H3137" s="172">
        <f t="shared" si="2809"/>
        <v>0</v>
      </c>
      <c r="I3137" s="248"/>
      <c r="J3137" s="250"/>
      <c r="K3137" s="174">
        <f t="shared" si="2810"/>
        <v>0</v>
      </c>
      <c r="L3137" s="248"/>
      <c r="M3137" s="250">
        <v>0</v>
      </c>
      <c r="N3137" s="251">
        <v>0</v>
      </c>
      <c r="O3137" s="248"/>
      <c r="P3137" s="251"/>
      <c r="Q3137" s="166">
        <f t="shared" si="2811"/>
        <v>0</v>
      </c>
      <c r="R3137" s="251"/>
      <c r="S3137" s="251"/>
      <c r="T3137" s="167">
        <f t="shared" si="2822"/>
        <v>0</v>
      </c>
      <c r="U3137" s="157"/>
      <c r="V3137" s="248"/>
      <c r="W3137" s="251"/>
      <c r="X3137" s="166">
        <f t="shared" si="2812"/>
        <v>0</v>
      </c>
      <c r="Y3137" s="251"/>
      <c r="Z3137" s="251"/>
      <c r="AA3137" s="167">
        <f t="shared" si="2823"/>
        <v>0</v>
      </c>
      <c r="AB3137" s="157"/>
      <c r="AC3137" s="248"/>
      <c r="AD3137" s="251"/>
      <c r="AE3137" s="166">
        <f t="shared" si="2813"/>
        <v>0</v>
      </c>
      <c r="AF3137" s="251"/>
      <c r="AG3137" s="251"/>
      <c r="AH3137" s="167">
        <f t="shared" si="2824"/>
        <v>0</v>
      </c>
      <c r="AJ3137" s="252"/>
      <c r="AK3137" s="253"/>
      <c r="AL3137" s="254"/>
      <c r="AM3137" s="253"/>
      <c r="AN3137" s="254"/>
      <c r="AO3137" s="253"/>
      <c r="AP3137" s="254"/>
      <c r="AQ3137" s="253"/>
      <c r="AR3137" s="254"/>
      <c r="AS3137" s="253"/>
      <c r="AT3137" s="254"/>
      <c r="AU3137" s="253"/>
      <c r="AV3137" s="163">
        <f t="shared" si="2827"/>
        <v>0</v>
      </c>
      <c r="AW3137" s="168">
        <f t="shared" si="2815"/>
        <v>0</v>
      </c>
      <c r="AY3137" s="163">
        <f t="shared" si="2816"/>
        <v>0</v>
      </c>
      <c r="AZ3137" s="163">
        <f t="shared" si="2817"/>
        <v>0</v>
      </c>
      <c r="BA3137" s="163">
        <f t="shared" si="2818"/>
        <v>0</v>
      </c>
      <c r="BB3137" s="163">
        <f t="shared" si="2819"/>
        <v>0</v>
      </c>
      <c r="BC3137" s="163">
        <f t="shared" si="2820"/>
        <v>0</v>
      </c>
      <c r="BD3137" s="163">
        <f t="shared" si="2821"/>
        <v>0</v>
      </c>
    </row>
    <row r="3138" spans="2:56" x14ac:dyDescent="0.3">
      <c r="B3138" s="169" t="s">
        <v>108</v>
      </c>
      <c r="C3138" s="248">
        <v>0</v>
      </c>
      <c r="D3138" s="249">
        <v>0</v>
      </c>
      <c r="E3138" s="172">
        <f t="shared" si="2808"/>
        <v>0</v>
      </c>
      <c r="F3138" s="248">
        <v>0</v>
      </c>
      <c r="G3138" s="249">
        <v>0</v>
      </c>
      <c r="H3138" s="172">
        <f t="shared" si="2809"/>
        <v>0</v>
      </c>
      <c r="I3138" s="248"/>
      <c r="J3138" s="250"/>
      <c r="K3138" s="174">
        <f t="shared" si="2810"/>
        <v>0</v>
      </c>
      <c r="L3138" s="248"/>
      <c r="M3138" s="250">
        <v>0</v>
      </c>
      <c r="N3138" s="251">
        <v>0</v>
      </c>
      <c r="O3138" s="248"/>
      <c r="P3138" s="251"/>
      <c r="Q3138" s="166">
        <f t="shared" si="2811"/>
        <v>0</v>
      </c>
      <c r="R3138" s="251"/>
      <c r="S3138" s="251"/>
      <c r="T3138" s="167">
        <f t="shared" si="2822"/>
        <v>0</v>
      </c>
      <c r="U3138" s="157"/>
      <c r="V3138" s="248"/>
      <c r="W3138" s="251"/>
      <c r="X3138" s="166">
        <f t="shared" si="2812"/>
        <v>0</v>
      </c>
      <c r="Y3138" s="251"/>
      <c r="Z3138" s="251"/>
      <c r="AA3138" s="167">
        <f t="shared" si="2823"/>
        <v>0</v>
      </c>
      <c r="AB3138" s="157"/>
      <c r="AC3138" s="248"/>
      <c r="AD3138" s="251"/>
      <c r="AE3138" s="166">
        <f t="shared" si="2813"/>
        <v>0</v>
      </c>
      <c r="AF3138" s="251"/>
      <c r="AG3138" s="251"/>
      <c r="AH3138" s="167">
        <f t="shared" si="2824"/>
        <v>0</v>
      </c>
      <c r="AJ3138" s="252"/>
      <c r="AK3138" s="253"/>
      <c r="AL3138" s="254"/>
      <c r="AM3138" s="253"/>
      <c r="AN3138" s="254"/>
      <c r="AO3138" s="253"/>
      <c r="AP3138" s="254"/>
      <c r="AQ3138" s="253"/>
      <c r="AR3138" s="254"/>
      <c r="AS3138" s="253"/>
      <c r="AT3138" s="254"/>
      <c r="AU3138" s="253"/>
      <c r="AV3138" s="163">
        <f t="shared" si="2827"/>
        <v>0</v>
      </c>
      <c r="AW3138" s="168">
        <f t="shared" si="2815"/>
        <v>0</v>
      </c>
      <c r="AY3138" s="163">
        <f t="shared" si="2816"/>
        <v>0</v>
      </c>
      <c r="AZ3138" s="163">
        <f t="shared" si="2817"/>
        <v>0</v>
      </c>
      <c r="BA3138" s="163">
        <f t="shared" si="2818"/>
        <v>0</v>
      </c>
      <c r="BB3138" s="163">
        <f t="shared" si="2819"/>
        <v>0</v>
      </c>
      <c r="BC3138" s="163">
        <f t="shared" si="2820"/>
        <v>0</v>
      </c>
      <c r="BD3138" s="163">
        <f t="shared" si="2821"/>
        <v>0</v>
      </c>
    </row>
    <row r="3139" spans="2:56" x14ac:dyDescent="0.3">
      <c r="B3139" s="179" t="s">
        <v>109</v>
      </c>
      <c r="C3139" s="83">
        <f>SUM(C3140)</f>
        <v>0</v>
      </c>
      <c r="D3139" s="84">
        <f>SUM(D3140)</f>
        <v>0</v>
      </c>
      <c r="E3139" s="85">
        <f t="shared" si="2808"/>
        <v>0</v>
      </c>
      <c r="F3139" s="83">
        <f>SUM(F3140)</f>
        <v>0</v>
      </c>
      <c r="G3139" s="84">
        <f>SUM(G3140)</f>
        <v>0</v>
      </c>
      <c r="H3139" s="85">
        <f t="shared" si="2809"/>
        <v>0</v>
      </c>
      <c r="I3139" s="83">
        <f>SUM(I3140)</f>
        <v>0</v>
      </c>
      <c r="J3139" s="86">
        <f>SUM(J3140)</f>
        <v>0</v>
      </c>
      <c r="K3139" s="87">
        <f t="shared" si="2810"/>
        <v>0</v>
      </c>
      <c r="L3139" s="83">
        <f>SUM(L3140)</f>
        <v>0</v>
      </c>
      <c r="M3139" s="86">
        <f>SUM(M3140)</f>
        <v>0</v>
      </c>
      <c r="N3139" s="88">
        <f>SUM(N3140)</f>
        <v>0</v>
      </c>
      <c r="O3139" s="83">
        <f>SUM(O3140)</f>
        <v>0</v>
      </c>
      <c r="P3139" s="88">
        <f>SUM(P3140)</f>
        <v>0</v>
      </c>
      <c r="Q3139" s="177">
        <f t="shared" si="2811"/>
        <v>0</v>
      </c>
      <c r="R3139" s="88">
        <f>SUM(R3140)</f>
        <v>0</v>
      </c>
      <c r="S3139" s="88">
        <f>SUM(S3140)</f>
        <v>0</v>
      </c>
      <c r="T3139" s="178">
        <f t="shared" si="2822"/>
        <v>0</v>
      </c>
      <c r="U3139" s="157"/>
      <c r="V3139" s="83">
        <f>SUM(V3140)</f>
        <v>0</v>
      </c>
      <c r="W3139" s="88">
        <f>SUM(W3140)</f>
        <v>0</v>
      </c>
      <c r="X3139" s="177">
        <f t="shared" si="2812"/>
        <v>0</v>
      </c>
      <c r="Y3139" s="88">
        <f>SUM(Y3140)</f>
        <v>0</v>
      </c>
      <c r="Z3139" s="88">
        <f>SUM(Z3140)</f>
        <v>0</v>
      </c>
      <c r="AA3139" s="178">
        <f t="shared" si="2823"/>
        <v>0</v>
      </c>
      <c r="AB3139" s="157"/>
      <c r="AC3139" s="83">
        <f>SUM(AC3140)</f>
        <v>0</v>
      </c>
      <c r="AD3139" s="88">
        <f>SUM(AD3140)</f>
        <v>0</v>
      </c>
      <c r="AE3139" s="177">
        <f t="shared" si="2813"/>
        <v>0</v>
      </c>
      <c r="AF3139" s="88">
        <f>SUM(AF3140)</f>
        <v>0</v>
      </c>
      <c r="AG3139" s="88">
        <f>SUM(AG3140)</f>
        <v>0</v>
      </c>
      <c r="AH3139" s="178">
        <f t="shared" si="2824"/>
        <v>0</v>
      </c>
      <c r="AJ3139" s="84">
        <f t="shared" ref="AJ3139:AU3139" si="2842">SUM(AJ3140)</f>
        <v>0</v>
      </c>
      <c r="AK3139" s="86">
        <f t="shared" si="2842"/>
        <v>0</v>
      </c>
      <c r="AL3139" s="88">
        <f t="shared" si="2842"/>
        <v>0</v>
      </c>
      <c r="AM3139" s="86">
        <f t="shared" si="2842"/>
        <v>0</v>
      </c>
      <c r="AN3139" s="88">
        <f t="shared" si="2842"/>
        <v>0</v>
      </c>
      <c r="AO3139" s="86">
        <f t="shared" si="2842"/>
        <v>0</v>
      </c>
      <c r="AP3139" s="88">
        <f t="shared" si="2842"/>
        <v>0</v>
      </c>
      <c r="AQ3139" s="86">
        <f t="shared" si="2842"/>
        <v>0</v>
      </c>
      <c r="AR3139" s="88">
        <f t="shared" si="2842"/>
        <v>0</v>
      </c>
      <c r="AS3139" s="86">
        <f t="shared" si="2842"/>
        <v>0</v>
      </c>
      <c r="AT3139" s="88">
        <f t="shared" si="2842"/>
        <v>0</v>
      </c>
      <c r="AU3139" s="86">
        <f t="shared" si="2842"/>
        <v>0</v>
      </c>
      <c r="AV3139" s="86">
        <f t="shared" si="2827"/>
        <v>0</v>
      </c>
      <c r="AW3139" s="93">
        <f t="shared" si="2815"/>
        <v>0</v>
      </c>
      <c r="AY3139" s="86">
        <f t="shared" si="2816"/>
        <v>0</v>
      </c>
      <c r="AZ3139" s="86">
        <f t="shared" si="2817"/>
        <v>0</v>
      </c>
      <c r="BA3139" s="86">
        <f t="shared" si="2818"/>
        <v>0</v>
      </c>
      <c r="BB3139" s="86">
        <f t="shared" si="2819"/>
        <v>0</v>
      </c>
      <c r="BC3139" s="86">
        <f t="shared" si="2820"/>
        <v>0</v>
      </c>
      <c r="BD3139" s="86">
        <f t="shared" si="2821"/>
        <v>0</v>
      </c>
    </row>
    <row r="3140" spans="2:56" x14ac:dyDescent="0.3">
      <c r="B3140" s="169" t="s">
        <v>110</v>
      </c>
      <c r="C3140" s="248">
        <v>0</v>
      </c>
      <c r="D3140" s="249">
        <v>0</v>
      </c>
      <c r="E3140" s="172">
        <f t="shared" si="2808"/>
        <v>0</v>
      </c>
      <c r="F3140" s="248">
        <v>0</v>
      </c>
      <c r="G3140" s="249">
        <v>0</v>
      </c>
      <c r="H3140" s="172">
        <f t="shared" si="2809"/>
        <v>0</v>
      </c>
      <c r="I3140" s="248"/>
      <c r="J3140" s="250"/>
      <c r="K3140" s="174">
        <f t="shared" si="2810"/>
        <v>0</v>
      </c>
      <c r="L3140" s="248"/>
      <c r="M3140" s="250">
        <v>0</v>
      </c>
      <c r="N3140" s="251">
        <v>0</v>
      </c>
      <c r="O3140" s="248"/>
      <c r="P3140" s="251"/>
      <c r="Q3140" s="166">
        <f t="shared" si="2811"/>
        <v>0</v>
      </c>
      <c r="R3140" s="251"/>
      <c r="S3140" s="251"/>
      <c r="T3140" s="167">
        <f t="shared" si="2822"/>
        <v>0</v>
      </c>
      <c r="U3140" s="157"/>
      <c r="V3140" s="248"/>
      <c r="W3140" s="251"/>
      <c r="X3140" s="166">
        <f t="shared" si="2812"/>
        <v>0</v>
      </c>
      <c r="Y3140" s="251"/>
      <c r="Z3140" s="251"/>
      <c r="AA3140" s="167">
        <f t="shared" si="2823"/>
        <v>0</v>
      </c>
      <c r="AB3140" s="157"/>
      <c r="AC3140" s="248"/>
      <c r="AD3140" s="251"/>
      <c r="AE3140" s="166">
        <f t="shared" si="2813"/>
        <v>0</v>
      </c>
      <c r="AF3140" s="251"/>
      <c r="AG3140" s="251"/>
      <c r="AH3140" s="167">
        <f t="shared" si="2824"/>
        <v>0</v>
      </c>
      <c r="AJ3140" s="252"/>
      <c r="AK3140" s="253"/>
      <c r="AL3140" s="254"/>
      <c r="AM3140" s="253"/>
      <c r="AN3140" s="254"/>
      <c r="AO3140" s="253"/>
      <c r="AP3140" s="254"/>
      <c r="AQ3140" s="253"/>
      <c r="AR3140" s="254"/>
      <c r="AS3140" s="253"/>
      <c r="AT3140" s="254"/>
      <c r="AU3140" s="253"/>
      <c r="AV3140" s="163">
        <f t="shared" si="2827"/>
        <v>0</v>
      </c>
      <c r="AW3140" s="168">
        <f t="shared" si="2815"/>
        <v>0</v>
      </c>
      <c r="AY3140" s="163">
        <f t="shared" si="2816"/>
        <v>0</v>
      </c>
      <c r="AZ3140" s="163">
        <f t="shared" si="2817"/>
        <v>0</v>
      </c>
      <c r="BA3140" s="163">
        <f t="shared" si="2818"/>
        <v>0</v>
      </c>
      <c r="BB3140" s="163">
        <f t="shared" si="2819"/>
        <v>0</v>
      </c>
      <c r="BC3140" s="163">
        <f t="shared" si="2820"/>
        <v>0</v>
      </c>
      <c r="BD3140" s="163">
        <f t="shared" si="2821"/>
        <v>0</v>
      </c>
    </row>
    <row r="3141" spans="2:56" x14ac:dyDescent="0.3">
      <c r="B3141" s="179" t="s">
        <v>111</v>
      </c>
      <c r="C3141" s="83">
        <f>SUM(C3142:C3144)</f>
        <v>0</v>
      </c>
      <c r="D3141" s="84">
        <f>SUM(D3142:D3144)</f>
        <v>0</v>
      </c>
      <c r="E3141" s="85">
        <f t="shared" ref="E3141:E3204" si="2843">IFERROR(D3141/C3141,0)</f>
        <v>0</v>
      </c>
      <c r="F3141" s="83">
        <f>SUM(F3142:F3144)</f>
        <v>13500</v>
      </c>
      <c r="G3141" s="84">
        <f>SUM(G3142:G3144)</f>
        <v>13500</v>
      </c>
      <c r="H3141" s="85">
        <f t="shared" ref="H3141:H3204" si="2844">IFERROR(G3141/F3141,0)</f>
        <v>1</v>
      </c>
      <c r="I3141" s="83">
        <f>SUM(I3142:I3144)</f>
        <v>0</v>
      </c>
      <c r="J3141" s="86">
        <f>SUM(J3142:J3144)</f>
        <v>0</v>
      </c>
      <c r="K3141" s="87">
        <f t="shared" ref="K3141:K3204" si="2845">IFERROR(J3141/I3141,0)</f>
        <v>0</v>
      </c>
      <c r="L3141" s="83">
        <f>SUM(L3142:L3144)</f>
        <v>0</v>
      </c>
      <c r="M3141" s="86">
        <f>SUM(M3142:M3144)</f>
        <v>0</v>
      </c>
      <c r="N3141" s="88">
        <f>SUM(N3142:N3144)</f>
        <v>0</v>
      </c>
      <c r="O3141" s="83">
        <f>SUM(O3142:O3144)</f>
        <v>0</v>
      </c>
      <c r="P3141" s="88">
        <f>SUM(P3142:P3144)</f>
        <v>0</v>
      </c>
      <c r="Q3141" s="177">
        <f t="shared" ref="Q3141:Q3204" si="2846">SUM(O3141:P3141)</f>
        <v>0</v>
      </c>
      <c r="R3141" s="88">
        <f>SUM(R3142:R3144)</f>
        <v>0</v>
      </c>
      <c r="S3141" s="88">
        <f>SUM(S3142:S3144)</f>
        <v>0</v>
      </c>
      <c r="T3141" s="178">
        <f t="shared" si="2822"/>
        <v>0</v>
      </c>
      <c r="U3141" s="157"/>
      <c r="V3141" s="83">
        <f>SUM(V3142:V3144)</f>
        <v>0</v>
      </c>
      <c r="W3141" s="88">
        <f>SUM(W3142:W3144)</f>
        <v>0</v>
      </c>
      <c r="X3141" s="177">
        <f t="shared" ref="X3141:X3204" si="2847">SUM(V3141:W3141)</f>
        <v>0</v>
      </c>
      <c r="Y3141" s="88">
        <f>SUM(Y3142:Y3144)</f>
        <v>0</v>
      </c>
      <c r="Z3141" s="88">
        <f>SUM(Z3142:Z3144)</f>
        <v>0</v>
      </c>
      <c r="AA3141" s="178">
        <f t="shared" si="2823"/>
        <v>0</v>
      </c>
      <c r="AB3141" s="157"/>
      <c r="AC3141" s="83">
        <f>SUM(AC3142:AC3144)</f>
        <v>0</v>
      </c>
      <c r="AD3141" s="88">
        <f>SUM(AD3142:AD3144)</f>
        <v>0</v>
      </c>
      <c r="AE3141" s="177">
        <f t="shared" ref="AE3141:AE3204" si="2848">SUM(AC3141:AD3141)</f>
        <v>0</v>
      </c>
      <c r="AF3141" s="88">
        <f>SUM(AF3142:AF3144)</f>
        <v>0</v>
      </c>
      <c r="AG3141" s="88">
        <f>SUM(AG3142:AG3144)</f>
        <v>0</v>
      </c>
      <c r="AH3141" s="178">
        <f t="shared" si="2824"/>
        <v>0</v>
      </c>
      <c r="AJ3141" s="84">
        <f t="shared" ref="AJ3141:AU3141" si="2849">SUM(AJ3142:AJ3144)</f>
        <v>0</v>
      </c>
      <c r="AK3141" s="86">
        <f t="shared" si="2849"/>
        <v>0</v>
      </c>
      <c r="AL3141" s="88">
        <f t="shared" si="2849"/>
        <v>0</v>
      </c>
      <c r="AM3141" s="86">
        <f t="shared" si="2849"/>
        <v>0</v>
      </c>
      <c r="AN3141" s="88">
        <f t="shared" si="2849"/>
        <v>0</v>
      </c>
      <c r="AO3141" s="86">
        <f t="shared" si="2849"/>
        <v>0</v>
      </c>
      <c r="AP3141" s="88">
        <f t="shared" si="2849"/>
        <v>0</v>
      </c>
      <c r="AQ3141" s="86">
        <f t="shared" si="2849"/>
        <v>0</v>
      </c>
      <c r="AR3141" s="88">
        <f t="shared" si="2849"/>
        <v>0</v>
      </c>
      <c r="AS3141" s="86">
        <f t="shared" si="2849"/>
        <v>0</v>
      </c>
      <c r="AT3141" s="88">
        <f t="shared" si="2849"/>
        <v>0</v>
      </c>
      <c r="AU3141" s="86">
        <f t="shared" si="2849"/>
        <v>0</v>
      </c>
      <c r="AV3141" s="86">
        <f t="shared" si="2827"/>
        <v>0</v>
      </c>
      <c r="AW3141" s="93">
        <f t="shared" ref="AW3141:AW3204" si="2850">T3141-AV3141</f>
        <v>0</v>
      </c>
      <c r="AY3141" s="86">
        <f t="shared" ref="AY3141:AY3204" si="2851">SUM(AJ3141:AL3141)</f>
        <v>0</v>
      </c>
      <c r="AZ3141" s="86">
        <f t="shared" ref="AZ3141:AZ3204" si="2852">SUM(AM3141:AO3141)</f>
        <v>0</v>
      </c>
      <c r="BA3141" s="86">
        <f t="shared" ref="BA3141:BA3204" si="2853">SUM(AP3141:AR3141)</f>
        <v>0</v>
      </c>
      <c r="BB3141" s="86">
        <f t="shared" ref="BB3141:BB3204" si="2854">SUM(AS3141:AU3141)</f>
        <v>0</v>
      </c>
      <c r="BC3141" s="86">
        <f t="shared" ref="BC3141:BC3204" si="2855">SUM(AY3141,AZ3141,BA3141,BB3141)</f>
        <v>0</v>
      </c>
      <c r="BD3141" s="86">
        <f t="shared" ref="BD3141:BD3204" si="2856">T3141-BC3141</f>
        <v>0</v>
      </c>
    </row>
    <row r="3142" spans="2:56" x14ac:dyDescent="0.3">
      <c r="B3142" s="169" t="s">
        <v>112</v>
      </c>
      <c r="C3142" s="248">
        <v>0</v>
      </c>
      <c r="D3142" s="249">
        <v>0</v>
      </c>
      <c r="E3142" s="172">
        <f t="shared" si="2843"/>
        <v>0</v>
      </c>
      <c r="F3142" s="248">
        <v>13500</v>
      </c>
      <c r="G3142" s="249">
        <v>13500</v>
      </c>
      <c r="H3142" s="172">
        <f t="shared" si="2844"/>
        <v>1</v>
      </c>
      <c r="I3142" s="248"/>
      <c r="J3142" s="250"/>
      <c r="K3142" s="174">
        <f t="shared" si="2845"/>
        <v>0</v>
      </c>
      <c r="L3142" s="248"/>
      <c r="M3142" s="250">
        <v>0</v>
      </c>
      <c r="N3142" s="251">
        <v>0</v>
      </c>
      <c r="O3142" s="248"/>
      <c r="P3142" s="251"/>
      <c r="Q3142" s="166">
        <f t="shared" si="2846"/>
        <v>0</v>
      </c>
      <c r="R3142" s="251"/>
      <c r="S3142" s="251"/>
      <c r="T3142" s="167">
        <f t="shared" ref="T3142:T3205" si="2857">SUM(Q3142:S3142)</f>
        <v>0</v>
      </c>
      <c r="U3142" s="157"/>
      <c r="V3142" s="248"/>
      <c r="W3142" s="251"/>
      <c r="X3142" s="166">
        <f t="shared" si="2847"/>
        <v>0</v>
      </c>
      <c r="Y3142" s="251"/>
      <c r="Z3142" s="251"/>
      <c r="AA3142" s="167">
        <f t="shared" ref="AA3142:AA3205" si="2858">SUM(X3142:Z3142)</f>
        <v>0</v>
      </c>
      <c r="AB3142" s="157"/>
      <c r="AC3142" s="248"/>
      <c r="AD3142" s="251"/>
      <c r="AE3142" s="166">
        <f t="shared" si="2848"/>
        <v>0</v>
      </c>
      <c r="AF3142" s="251"/>
      <c r="AG3142" s="251"/>
      <c r="AH3142" s="167">
        <f t="shared" ref="AH3142:AH3205" si="2859">SUM(AE3142:AG3142)</f>
        <v>0</v>
      </c>
      <c r="AJ3142" s="252"/>
      <c r="AK3142" s="253"/>
      <c r="AL3142" s="254"/>
      <c r="AM3142" s="253"/>
      <c r="AN3142" s="254"/>
      <c r="AO3142" s="253"/>
      <c r="AP3142" s="254"/>
      <c r="AQ3142" s="253"/>
      <c r="AR3142" s="254"/>
      <c r="AS3142" s="253"/>
      <c r="AT3142" s="254"/>
      <c r="AU3142" s="253"/>
      <c r="AV3142" s="163">
        <f t="shared" si="2827"/>
        <v>0</v>
      </c>
      <c r="AW3142" s="168">
        <f t="shared" si="2850"/>
        <v>0</v>
      </c>
      <c r="AY3142" s="163">
        <f t="shared" si="2851"/>
        <v>0</v>
      </c>
      <c r="AZ3142" s="163">
        <f t="shared" si="2852"/>
        <v>0</v>
      </c>
      <c r="BA3142" s="163">
        <f t="shared" si="2853"/>
        <v>0</v>
      </c>
      <c r="BB3142" s="163">
        <f t="shared" si="2854"/>
        <v>0</v>
      </c>
      <c r="BC3142" s="163">
        <f t="shared" si="2855"/>
        <v>0</v>
      </c>
      <c r="BD3142" s="163">
        <f t="shared" si="2856"/>
        <v>0</v>
      </c>
    </row>
    <row r="3143" spans="2:56" x14ac:dyDescent="0.3">
      <c r="B3143" s="169" t="s">
        <v>113</v>
      </c>
      <c r="C3143" s="248">
        <v>0</v>
      </c>
      <c r="D3143" s="249">
        <v>0</v>
      </c>
      <c r="E3143" s="172">
        <f t="shared" si="2843"/>
        <v>0</v>
      </c>
      <c r="F3143" s="248">
        <v>0</v>
      </c>
      <c r="G3143" s="249">
        <v>0</v>
      </c>
      <c r="H3143" s="172">
        <f t="shared" si="2844"/>
        <v>0</v>
      </c>
      <c r="I3143" s="248"/>
      <c r="J3143" s="250"/>
      <c r="K3143" s="174">
        <f t="shared" si="2845"/>
        <v>0</v>
      </c>
      <c r="L3143" s="248"/>
      <c r="M3143" s="250">
        <v>0</v>
      </c>
      <c r="N3143" s="251">
        <v>0</v>
      </c>
      <c r="O3143" s="248"/>
      <c r="P3143" s="251"/>
      <c r="Q3143" s="166">
        <f t="shared" si="2846"/>
        <v>0</v>
      </c>
      <c r="R3143" s="251"/>
      <c r="S3143" s="251"/>
      <c r="T3143" s="167">
        <f t="shared" si="2857"/>
        <v>0</v>
      </c>
      <c r="U3143" s="157"/>
      <c r="V3143" s="248"/>
      <c r="W3143" s="251"/>
      <c r="X3143" s="166">
        <f t="shared" si="2847"/>
        <v>0</v>
      </c>
      <c r="Y3143" s="251"/>
      <c r="Z3143" s="251"/>
      <c r="AA3143" s="167">
        <f t="shared" si="2858"/>
        <v>0</v>
      </c>
      <c r="AB3143" s="157"/>
      <c r="AC3143" s="248"/>
      <c r="AD3143" s="251"/>
      <c r="AE3143" s="166">
        <f t="shared" si="2848"/>
        <v>0</v>
      </c>
      <c r="AF3143" s="251"/>
      <c r="AG3143" s="251"/>
      <c r="AH3143" s="167">
        <f t="shared" si="2859"/>
        <v>0</v>
      </c>
      <c r="AJ3143" s="252"/>
      <c r="AK3143" s="253"/>
      <c r="AL3143" s="254"/>
      <c r="AM3143" s="253"/>
      <c r="AN3143" s="254"/>
      <c r="AO3143" s="253"/>
      <c r="AP3143" s="254"/>
      <c r="AQ3143" s="253"/>
      <c r="AR3143" s="254"/>
      <c r="AS3143" s="253"/>
      <c r="AT3143" s="254"/>
      <c r="AU3143" s="253"/>
      <c r="AV3143" s="163">
        <f t="shared" ref="AV3143:AV3206" si="2860">SUM(AJ3143:AU3143)</f>
        <v>0</v>
      </c>
      <c r="AW3143" s="168">
        <f t="shared" si="2850"/>
        <v>0</v>
      </c>
      <c r="AY3143" s="163">
        <f t="shared" si="2851"/>
        <v>0</v>
      </c>
      <c r="AZ3143" s="163">
        <f t="shared" si="2852"/>
        <v>0</v>
      </c>
      <c r="BA3143" s="163">
        <f t="shared" si="2853"/>
        <v>0</v>
      </c>
      <c r="BB3143" s="163">
        <f t="shared" si="2854"/>
        <v>0</v>
      </c>
      <c r="BC3143" s="163">
        <f t="shared" si="2855"/>
        <v>0</v>
      </c>
      <c r="BD3143" s="163">
        <f t="shared" si="2856"/>
        <v>0</v>
      </c>
    </row>
    <row r="3144" spans="2:56" x14ac:dyDescent="0.3">
      <c r="B3144" s="169" t="s">
        <v>114</v>
      </c>
      <c r="C3144" s="248">
        <v>0</v>
      </c>
      <c r="D3144" s="249">
        <v>0</v>
      </c>
      <c r="E3144" s="172">
        <f t="shared" si="2843"/>
        <v>0</v>
      </c>
      <c r="F3144" s="248">
        <v>0</v>
      </c>
      <c r="G3144" s="249">
        <v>0</v>
      </c>
      <c r="H3144" s="172">
        <f t="shared" si="2844"/>
        <v>0</v>
      </c>
      <c r="I3144" s="248"/>
      <c r="J3144" s="250"/>
      <c r="K3144" s="174">
        <f t="shared" si="2845"/>
        <v>0</v>
      </c>
      <c r="L3144" s="248"/>
      <c r="M3144" s="250">
        <v>0</v>
      </c>
      <c r="N3144" s="251">
        <v>0</v>
      </c>
      <c r="O3144" s="248"/>
      <c r="P3144" s="251"/>
      <c r="Q3144" s="166">
        <f t="shared" si="2846"/>
        <v>0</v>
      </c>
      <c r="R3144" s="251"/>
      <c r="S3144" s="251"/>
      <c r="T3144" s="167">
        <f t="shared" si="2857"/>
        <v>0</v>
      </c>
      <c r="U3144" s="157"/>
      <c r="V3144" s="248"/>
      <c r="W3144" s="251"/>
      <c r="X3144" s="166">
        <f t="shared" si="2847"/>
        <v>0</v>
      </c>
      <c r="Y3144" s="251"/>
      <c r="Z3144" s="251"/>
      <c r="AA3144" s="167">
        <f t="shared" si="2858"/>
        <v>0</v>
      </c>
      <c r="AB3144" s="157"/>
      <c r="AC3144" s="248"/>
      <c r="AD3144" s="251"/>
      <c r="AE3144" s="166">
        <f t="shared" si="2848"/>
        <v>0</v>
      </c>
      <c r="AF3144" s="251"/>
      <c r="AG3144" s="251"/>
      <c r="AH3144" s="167">
        <f t="shared" si="2859"/>
        <v>0</v>
      </c>
      <c r="AJ3144" s="252"/>
      <c r="AK3144" s="253"/>
      <c r="AL3144" s="254"/>
      <c r="AM3144" s="253"/>
      <c r="AN3144" s="254"/>
      <c r="AO3144" s="253"/>
      <c r="AP3144" s="254"/>
      <c r="AQ3144" s="253"/>
      <c r="AR3144" s="254"/>
      <c r="AS3144" s="253"/>
      <c r="AT3144" s="254"/>
      <c r="AU3144" s="253"/>
      <c r="AV3144" s="163">
        <f t="shared" si="2860"/>
        <v>0</v>
      </c>
      <c r="AW3144" s="168">
        <f t="shared" si="2850"/>
        <v>0</v>
      </c>
      <c r="AY3144" s="163">
        <f t="shared" si="2851"/>
        <v>0</v>
      </c>
      <c r="AZ3144" s="163">
        <f t="shared" si="2852"/>
        <v>0</v>
      </c>
      <c r="BA3144" s="163">
        <f t="shared" si="2853"/>
        <v>0</v>
      </c>
      <c r="BB3144" s="163">
        <f t="shared" si="2854"/>
        <v>0</v>
      </c>
      <c r="BC3144" s="163">
        <f t="shared" si="2855"/>
        <v>0</v>
      </c>
      <c r="BD3144" s="163">
        <f t="shared" si="2856"/>
        <v>0</v>
      </c>
    </row>
    <row r="3145" spans="2:56" x14ac:dyDescent="0.3">
      <c r="B3145" s="179" t="s">
        <v>115</v>
      </c>
      <c r="C3145" s="83">
        <f>SUM(C3146:C3148)</f>
        <v>0</v>
      </c>
      <c r="D3145" s="84">
        <f>SUM(D3146:D3148)</f>
        <v>0</v>
      </c>
      <c r="E3145" s="85">
        <f t="shared" si="2843"/>
        <v>0</v>
      </c>
      <c r="F3145" s="83">
        <f>SUM(F3146:F3148)</f>
        <v>0</v>
      </c>
      <c r="G3145" s="84">
        <f>SUM(G3146:G3148)</f>
        <v>0</v>
      </c>
      <c r="H3145" s="85">
        <f t="shared" si="2844"/>
        <v>0</v>
      </c>
      <c r="I3145" s="83">
        <f>SUM(I3146:I3148)</f>
        <v>0</v>
      </c>
      <c r="J3145" s="86">
        <f>SUM(J3146:J3148)</f>
        <v>0</v>
      </c>
      <c r="K3145" s="87">
        <f t="shared" si="2845"/>
        <v>0</v>
      </c>
      <c r="L3145" s="83">
        <f>SUM(L3146:L3148)</f>
        <v>0</v>
      </c>
      <c r="M3145" s="86">
        <f>SUM(M3146:M3148)</f>
        <v>0</v>
      </c>
      <c r="N3145" s="88">
        <f>SUM(N3146:N3148)</f>
        <v>0</v>
      </c>
      <c r="O3145" s="83">
        <f>SUM(O3146:O3148)</f>
        <v>0</v>
      </c>
      <c r="P3145" s="88">
        <f>SUM(P3146:P3148)</f>
        <v>0</v>
      </c>
      <c r="Q3145" s="177">
        <f t="shared" si="2846"/>
        <v>0</v>
      </c>
      <c r="R3145" s="88">
        <f>SUM(R3146:R3148)</f>
        <v>0</v>
      </c>
      <c r="S3145" s="88">
        <f>SUM(S3146:S3148)</f>
        <v>0</v>
      </c>
      <c r="T3145" s="178">
        <f t="shared" si="2857"/>
        <v>0</v>
      </c>
      <c r="U3145" s="157"/>
      <c r="V3145" s="83">
        <f>SUM(V3146:V3148)</f>
        <v>0</v>
      </c>
      <c r="W3145" s="88">
        <f>SUM(W3146:W3148)</f>
        <v>0</v>
      </c>
      <c r="X3145" s="177">
        <f t="shared" si="2847"/>
        <v>0</v>
      </c>
      <c r="Y3145" s="88">
        <f>SUM(Y3146:Y3148)</f>
        <v>0</v>
      </c>
      <c r="Z3145" s="88">
        <f>SUM(Z3146:Z3148)</f>
        <v>0</v>
      </c>
      <c r="AA3145" s="178">
        <f t="shared" si="2858"/>
        <v>0</v>
      </c>
      <c r="AB3145" s="157"/>
      <c r="AC3145" s="83">
        <f>SUM(AC3146:AC3148)</f>
        <v>0</v>
      </c>
      <c r="AD3145" s="88">
        <f>SUM(AD3146:AD3148)</f>
        <v>0</v>
      </c>
      <c r="AE3145" s="177">
        <f t="shared" si="2848"/>
        <v>0</v>
      </c>
      <c r="AF3145" s="88">
        <f>SUM(AF3146:AF3148)</f>
        <v>0</v>
      </c>
      <c r="AG3145" s="88">
        <f>SUM(AG3146:AG3148)</f>
        <v>0</v>
      </c>
      <c r="AH3145" s="178">
        <f t="shared" si="2859"/>
        <v>0</v>
      </c>
      <c r="AJ3145" s="84">
        <f t="shared" ref="AJ3145:AU3145" si="2861">SUM(AJ3146:AJ3148)</f>
        <v>0</v>
      </c>
      <c r="AK3145" s="86">
        <f t="shared" si="2861"/>
        <v>0</v>
      </c>
      <c r="AL3145" s="88">
        <f t="shared" si="2861"/>
        <v>0</v>
      </c>
      <c r="AM3145" s="86">
        <f t="shared" si="2861"/>
        <v>0</v>
      </c>
      <c r="AN3145" s="88">
        <f t="shared" si="2861"/>
        <v>0</v>
      </c>
      <c r="AO3145" s="86">
        <f t="shared" si="2861"/>
        <v>0</v>
      </c>
      <c r="AP3145" s="88">
        <f t="shared" si="2861"/>
        <v>0</v>
      </c>
      <c r="AQ3145" s="86">
        <f t="shared" si="2861"/>
        <v>0</v>
      </c>
      <c r="AR3145" s="88">
        <f t="shared" si="2861"/>
        <v>0</v>
      </c>
      <c r="AS3145" s="86">
        <f t="shared" si="2861"/>
        <v>0</v>
      </c>
      <c r="AT3145" s="88">
        <f t="shared" si="2861"/>
        <v>0</v>
      </c>
      <c r="AU3145" s="86">
        <f t="shared" si="2861"/>
        <v>0</v>
      </c>
      <c r="AV3145" s="86">
        <f t="shared" si="2860"/>
        <v>0</v>
      </c>
      <c r="AW3145" s="93">
        <f t="shared" si="2850"/>
        <v>0</v>
      </c>
      <c r="AY3145" s="86">
        <f t="shared" si="2851"/>
        <v>0</v>
      </c>
      <c r="AZ3145" s="86">
        <f t="shared" si="2852"/>
        <v>0</v>
      </c>
      <c r="BA3145" s="86">
        <f t="shared" si="2853"/>
        <v>0</v>
      </c>
      <c r="BB3145" s="86">
        <f t="shared" si="2854"/>
        <v>0</v>
      </c>
      <c r="BC3145" s="86">
        <f t="shared" si="2855"/>
        <v>0</v>
      </c>
      <c r="BD3145" s="86">
        <f t="shared" si="2856"/>
        <v>0</v>
      </c>
    </row>
    <row r="3146" spans="2:56" x14ac:dyDescent="0.3">
      <c r="B3146" s="169" t="s">
        <v>116</v>
      </c>
      <c r="C3146" s="248">
        <v>0</v>
      </c>
      <c r="D3146" s="249">
        <v>0</v>
      </c>
      <c r="E3146" s="172">
        <f t="shared" si="2843"/>
        <v>0</v>
      </c>
      <c r="F3146" s="248">
        <v>0</v>
      </c>
      <c r="G3146" s="249">
        <v>0</v>
      </c>
      <c r="H3146" s="172">
        <f t="shared" si="2844"/>
        <v>0</v>
      </c>
      <c r="I3146" s="248"/>
      <c r="J3146" s="250"/>
      <c r="K3146" s="174">
        <f t="shared" si="2845"/>
        <v>0</v>
      </c>
      <c r="L3146" s="248"/>
      <c r="M3146" s="250">
        <v>0</v>
      </c>
      <c r="N3146" s="251">
        <v>0</v>
      </c>
      <c r="O3146" s="248"/>
      <c r="P3146" s="251"/>
      <c r="Q3146" s="166">
        <f t="shared" si="2846"/>
        <v>0</v>
      </c>
      <c r="R3146" s="251"/>
      <c r="S3146" s="251"/>
      <c r="T3146" s="167">
        <f t="shared" si="2857"/>
        <v>0</v>
      </c>
      <c r="U3146" s="157"/>
      <c r="V3146" s="248"/>
      <c r="W3146" s="251"/>
      <c r="X3146" s="166">
        <f t="shared" si="2847"/>
        <v>0</v>
      </c>
      <c r="Y3146" s="251"/>
      <c r="Z3146" s="251"/>
      <c r="AA3146" s="167">
        <f t="shared" si="2858"/>
        <v>0</v>
      </c>
      <c r="AB3146" s="157"/>
      <c r="AC3146" s="248"/>
      <c r="AD3146" s="251"/>
      <c r="AE3146" s="166">
        <f t="shared" si="2848"/>
        <v>0</v>
      </c>
      <c r="AF3146" s="251"/>
      <c r="AG3146" s="251"/>
      <c r="AH3146" s="167">
        <f t="shared" si="2859"/>
        <v>0</v>
      </c>
      <c r="AJ3146" s="252"/>
      <c r="AK3146" s="253"/>
      <c r="AL3146" s="254"/>
      <c r="AM3146" s="253"/>
      <c r="AN3146" s="254"/>
      <c r="AO3146" s="253"/>
      <c r="AP3146" s="254"/>
      <c r="AQ3146" s="253"/>
      <c r="AR3146" s="254"/>
      <c r="AS3146" s="253"/>
      <c r="AT3146" s="254"/>
      <c r="AU3146" s="253"/>
      <c r="AV3146" s="163">
        <f t="shared" si="2860"/>
        <v>0</v>
      </c>
      <c r="AW3146" s="168">
        <f t="shared" si="2850"/>
        <v>0</v>
      </c>
      <c r="AY3146" s="163">
        <f t="shared" si="2851"/>
        <v>0</v>
      </c>
      <c r="AZ3146" s="163">
        <f t="shared" si="2852"/>
        <v>0</v>
      </c>
      <c r="BA3146" s="163">
        <f t="shared" si="2853"/>
        <v>0</v>
      </c>
      <c r="BB3146" s="163">
        <f t="shared" si="2854"/>
        <v>0</v>
      </c>
      <c r="BC3146" s="163">
        <f t="shared" si="2855"/>
        <v>0</v>
      </c>
      <c r="BD3146" s="163">
        <f t="shared" si="2856"/>
        <v>0</v>
      </c>
    </row>
    <row r="3147" spans="2:56" x14ac:dyDescent="0.3">
      <c r="B3147" s="169" t="s">
        <v>117</v>
      </c>
      <c r="C3147" s="248">
        <v>0</v>
      </c>
      <c r="D3147" s="249">
        <v>0</v>
      </c>
      <c r="E3147" s="172">
        <f t="shared" si="2843"/>
        <v>0</v>
      </c>
      <c r="F3147" s="248">
        <v>0</v>
      </c>
      <c r="G3147" s="249">
        <v>0</v>
      </c>
      <c r="H3147" s="172">
        <f t="shared" si="2844"/>
        <v>0</v>
      </c>
      <c r="I3147" s="248"/>
      <c r="J3147" s="250"/>
      <c r="K3147" s="174">
        <f t="shared" si="2845"/>
        <v>0</v>
      </c>
      <c r="L3147" s="248"/>
      <c r="M3147" s="250">
        <v>0</v>
      </c>
      <c r="N3147" s="251">
        <v>0</v>
      </c>
      <c r="O3147" s="248"/>
      <c r="P3147" s="251"/>
      <c r="Q3147" s="166">
        <f t="shared" si="2846"/>
        <v>0</v>
      </c>
      <c r="R3147" s="251"/>
      <c r="S3147" s="251"/>
      <c r="T3147" s="167">
        <f t="shared" si="2857"/>
        <v>0</v>
      </c>
      <c r="U3147" s="157"/>
      <c r="V3147" s="248"/>
      <c r="W3147" s="251"/>
      <c r="X3147" s="166">
        <f t="shared" si="2847"/>
        <v>0</v>
      </c>
      <c r="Y3147" s="251"/>
      <c r="Z3147" s="251"/>
      <c r="AA3147" s="167">
        <f t="shared" si="2858"/>
        <v>0</v>
      </c>
      <c r="AB3147" s="157"/>
      <c r="AC3147" s="248"/>
      <c r="AD3147" s="251"/>
      <c r="AE3147" s="166">
        <f t="shared" si="2848"/>
        <v>0</v>
      </c>
      <c r="AF3147" s="251"/>
      <c r="AG3147" s="251"/>
      <c r="AH3147" s="167">
        <f t="shared" si="2859"/>
        <v>0</v>
      </c>
      <c r="AJ3147" s="252"/>
      <c r="AK3147" s="253"/>
      <c r="AL3147" s="254"/>
      <c r="AM3147" s="253"/>
      <c r="AN3147" s="254"/>
      <c r="AO3147" s="253"/>
      <c r="AP3147" s="254"/>
      <c r="AQ3147" s="253"/>
      <c r="AR3147" s="254"/>
      <c r="AS3147" s="253"/>
      <c r="AT3147" s="254"/>
      <c r="AU3147" s="253"/>
      <c r="AV3147" s="163">
        <f t="shared" si="2860"/>
        <v>0</v>
      </c>
      <c r="AW3147" s="168">
        <f t="shared" si="2850"/>
        <v>0</v>
      </c>
      <c r="AY3147" s="163">
        <f t="shared" si="2851"/>
        <v>0</v>
      </c>
      <c r="AZ3147" s="163">
        <f t="shared" si="2852"/>
        <v>0</v>
      </c>
      <c r="BA3147" s="163">
        <f t="shared" si="2853"/>
        <v>0</v>
      </c>
      <c r="BB3147" s="163">
        <f t="shared" si="2854"/>
        <v>0</v>
      </c>
      <c r="BC3147" s="163">
        <f t="shared" si="2855"/>
        <v>0</v>
      </c>
      <c r="BD3147" s="163">
        <f t="shared" si="2856"/>
        <v>0</v>
      </c>
    </row>
    <row r="3148" spans="2:56" x14ac:dyDescent="0.3">
      <c r="B3148" s="169" t="s">
        <v>118</v>
      </c>
      <c r="C3148" s="248">
        <v>0</v>
      </c>
      <c r="D3148" s="249">
        <v>0</v>
      </c>
      <c r="E3148" s="172">
        <f t="shared" si="2843"/>
        <v>0</v>
      </c>
      <c r="F3148" s="248">
        <v>0</v>
      </c>
      <c r="G3148" s="249">
        <v>0</v>
      </c>
      <c r="H3148" s="172">
        <f t="shared" si="2844"/>
        <v>0</v>
      </c>
      <c r="I3148" s="248"/>
      <c r="J3148" s="250"/>
      <c r="K3148" s="174">
        <f t="shared" si="2845"/>
        <v>0</v>
      </c>
      <c r="L3148" s="248"/>
      <c r="M3148" s="250">
        <v>0</v>
      </c>
      <c r="N3148" s="251">
        <v>0</v>
      </c>
      <c r="O3148" s="248"/>
      <c r="P3148" s="251"/>
      <c r="Q3148" s="166">
        <f t="shared" si="2846"/>
        <v>0</v>
      </c>
      <c r="R3148" s="251"/>
      <c r="S3148" s="251"/>
      <c r="T3148" s="167">
        <f t="shared" si="2857"/>
        <v>0</v>
      </c>
      <c r="U3148" s="157"/>
      <c r="V3148" s="248"/>
      <c r="W3148" s="251"/>
      <c r="X3148" s="166">
        <f t="shared" si="2847"/>
        <v>0</v>
      </c>
      <c r="Y3148" s="251"/>
      <c r="Z3148" s="251"/>
      <c r="AA3148" s="167">
        <f t="shared" si="2858"/>
        <v>0</v>
      </c>
      <c r="AB3148" s="157"/>
      <c r="AC3148" s="248"/>
      <c r="AD3148" s="251"/>
      <c r="AE3148" s="166">
        <f t="shared" si="2848"/>
        <v>0</v>
      </c>
      <c r="AF3148" s="251"/>
      <c r="AG3148" s="251"/>
      <c r="AH3148" s="167">
        <f t="shared" si="2859"/>
        <v>0</v>
      </c>
      <c r="AJ3148" s="252"/>
      <c r="AK3148" s="253"/>
      <c r="AL3148" s="254"/>
      <c r="AM3148" s="253"/>
      <c r="AN3148" s="254"/>
      <c r="AO3148" s="253"/>
      <c r="AP3148" s="254"/>
      <c r="AQ3148" s="253"/>
      <c r="AR3148" s="254"/>
      <c r="AS3148" s="253"/>
      <c r="AT3148" s="254"/>
      <c r="AU3148" s="253"/>
      <c r="AV3148" s="163">
        <f t="shared" si="2860"/>
        <v>0</v>
      </c>
      <c r="AW3148" s="168">
        <f t="shared" si="2850"/>
        <v>0</v>
      </c>
      <c r="AY3148" s="163">
        <f t="shared" si="2851"/>
        <v>0</v>
      </c>
      <c r="AZ3148" s="163">
        <f t="shared" si="2852"/>
        <v>0</v>
      </c>
      <c r="BA3148" s="163">
        <f t="shared" si="2853"/>
        <v>0</v>
      </c>
      <c r="BB3148" s="163">
        <f t="shared" si="2854"/>
        <v>0</v>
      </c>
      <c r="BC3148" s="163">
        <f t="shared" si="2855"/>
        <v>0</v>
      </c>
      <c r="BD3148" s="163">
        <f t="shared" si="2856"/>
        <v>0</v>
      </c>
    </row>
    <row r="3149" spans="2:56" x14ac:dyDescent="0.3">
      <c r="B3149" s="179" t="s">
        <v>119</v>
      </c>
      <c r="C3149" s="83">
        <f>SUM(C3150)</f>
        <v>0</v>
      </c>
      <c r="D3149" s="84">
        <f>SUM(D3150)</f>
        <v>0</v>
      </c>
      <c r="E3149" s="85">
        <f t="shared" si="2843"/>
        <v>0</v>
      </c>
      <c r="F3149" s="83">
        <f>SUM(F3150)</f>
        <v>0</v>
      </c>
      <c r="G3149" s="84">
        <f>SUM(G3150)</f>
        <v>0</v>
      </c>
      <c r="H3149" s="85">
        <f t="shared" si="2844"/>
        <v>0</v>
      </c>
      <c r="I3149" s="83">
        <f>SUM(I3150)</f>
        <v>0</v>
      </c>
      <c r="J3149" s="86">
        <f>SUM(J3150)</f>
        <v>0</v>
      </c>
      <c r="K3149" s="87">
        <f t="shared" si="2845"/>
        <v>0</v>
      </c>
      <c r="L3149" s="83">
        <f>SUM(L3150)</f>
        <v>0</v>
      </c>
      <c r="M3149" s="86">
        <f>SUM(M3150)</f>
        <v>0</v>
      </c>
      <c r="N3149" s="88">
        <f>SUM(N3150)</f>
        <v>0</v>
      </c>
      <c r="O3149" s="83">
        <f>SUM(O3150)</f>
        <v>0</v>
      </c>
      <c r="P3149" s="88">
        <f>SUM(P3150)</f>
        <v>2000</v>
      </c>
      <c r="Q3149" s="177">
        <f t="shared" si="2846"/>
        <v>2000</v>
      </c>
      <c r="R3149" s="88">
        <f>SUM(R3150)</f>
        <v>0</v>
      </c>
      <c r="S3149" s="88">
        <f>SUM(S3150)</f>
        <v>0</v>
      </c>
      <c r="T3149" s="178">
        <f t="shared" si="2857"/>
        <v>2000</v>
      </c>
      <c r="U3149" s="157"/>
      <c r="V3149" s="83">
        <f>SUM(V3150)</f>
        <v>0</v>
      </c>
      <c r="W3149" s="88">
        <f>SUM(W3150)</f>
        <v>0</v>
      </c>
      <c r="X3149" s="177">
        <f t="shared" si="2847"/>
        <v>0</v>
      </c>
      <c r="Y3149" s="88">
        <f>SUM(Y3150)</f>
        <v>0</v>
      </c>
      <c r="Z3149" s="88">
        <f>SUM(Z3150)</f>
        <v>0</v>
      </c>
      <c r="AA3149" s="178">
        <f t="shared" si="2858"/>
        <v>0</v>
      </c>
      <c r="AB3149" s="157"/>
      <c r="AC3149" s="83">
        <f>SUM(AC3150)</f>
        <v>0</v>
      </c>
      <c r="AD3149" s="88">
        <f>SUM(AD3150)</f>
        <v>0</v>
      </c>
      <c r="AE3149" s="177">
        <f t="shared" si="2848"/>
        <v>0</v>
      </c>
      <c r="AF3149" s="88">
        <f>SUM(AF3150)</f>
        <v>0</v>
      </c>
      <c r="AG3149" s="88">
        <f>SUM(AG3150)</f>
        <v>0</v>
      </c>
      <c r="AH3149" s="178">
        <f t="shared" si="2859"/>
        <v>0</v>
      </c>
      <c r="AJ3149" s="84">
        <f t="shared" ref="AJ3149:AU3149" si="2862">SUM(AJ3150)</f>
        <v>0</v>
      </c>
      <c r="AK3149" s="86">
        <f t="shared" si="2862"/>
        <v>0</v>
      </c>
      <c r="AL3149" s="88">
        <f t="shared" si="2862"/>
        <v>0</v>
      </c>
      <c r="AM3149" s="86">
        <f t="shared" si="2862"/>
        <v>0</v>
      </c>
      <c r="AN3149" s="88">
        <f t="shared" si="2862"/>
        <v>2000</v>
      </c>
      <c r="AO3149" s="86">
        <f t="shared" si="2862"/>
        <v>0</v>
      </c>
      <c r="AP3149" s="88">
        <f t="shared" si="2862"/>
        <v>0</v>
      </c>
      <c r="AQ3149" s="86">
        <f t="shared" si="2862"/>
        <v>0</v>
      </c>
      <c r="AR3149" s="88">
        <f t="shared" si="2862"/>
        <v>0</v>
      </c>
      <c r="AS3149" s="86">
        <f t="shared" si="2862"/>
        <v>0</v>
      </c>
      <c r="AT3149" s="88">
        <f t="shared" si="2862"/>
        <v>0</v>
      </c>
      <c r="AU3149" s="86">
        <f t="shared" si="2862"/>
        <v>0</v>
      </c>
      <c r="AV3149" s="86">
        <f t="shared" si="2860"/>
        <v>2000</v>
      </c>
      <c r="AW3149" s="93">
        <f t="shared" si="2850"/>
        <v>0</v>
      </c>
      <c r="AY3149" s="86">
        <f t="shared" si="2851"/>
        <v>0</v>
      </c>
      <c r="AZ3149" s="86">
        <f t="shared" si="2852"/>
        <v>2000</v>
      </c>
      <c r="BA3149" s="86">
        <f t="shared" si="2853"/>
        <v>0</v>
      </c>
      <c r="BB3149" s="86">
        <f t="shared" si="2854"/>
        <v>0</v>
      </c>
      <c r="BC3149" s="86">
        <f t="shared" si="2855"/>
        <v>2000</v>
      </c>
      <c r="BD3149" s="86">
        <f t="shared" si="2856"/>
        <v>0</v>
      </c>
    </row>
    <row r="3150" spans="2:56" x14ac:dyDescent="0.3">
      <c r="B3150" s="169" t="s">
        <v>120</v>
      </c>
      <c r="C3150" s="248">
        <v>0</v>
      </c>
      <c r="D3150" s="249">
        <v>0</v>
      </c>
      <c r="E3150" s="172">
        <f t="shared" si="2843"/>
        <v>0</v>
      </c>
      <c r="F3150" s="248">
        <v>0</v>
      </c>
      <c r="G3150" s="249">
        <v>0</v>
      </c>
      <c r="H3150" s="172">
        <f t="shared" si="2844"/>
        <v>0</v>
      </c>
      <c r="I3150" s="248"/>
      <c r="J3150" s="250"/>
      <c r="K3150" s="174">
        <f t="shared" si="2845"/>
        <v>0</v>
      </c>
      <c r="L3150" s="248"/>
      <c r="M3150" s="250">
        <v>0</v>
      </c>
      <c r="N3150" s="251">
        <v>0</v>
      </c>
      <c r="O3150" s="248"/>
      <c r="P3150" s="251">
        <v>2000</v>
      </c>
      <c r="Q3150" s="166">
        <f t="shared" si="2846"/>
        <v>2000</v>
      </c>
      <c r="R3150" s="251"/>
      <c r="S3150" s="251"/>
      <c r="T3150" s="167">
        <f t="shared" si="2857"/>
        <v>2000</v>
      </c>
      <c r="U3150" s="157"/>
      <c r="V3150" s="248"/>
      <c r="W3150" s="251"/>
      <c r="X3150" s="166">
        <f t="shared" si="2847"/>
        <v>0</v>
      </c>
      <c r="Y3150" s="251"/>
      <c r="Z3150" s="251"/>
      <c r="AA3150" s="167">
        <f t="shared" si="2858"/>
        <v>0</v>
      </c>
      <c r="AB3150" s="157"/>
      <c r="AC3150" s="248"/>
      <c r="AD3150" s="251"/>
      <c r="AE3150" s="166">
        <f t="shared" si="2848"/>
        <v>0</v>
      </c>
      <c r="AF3150" s="251"/>
      <c r="AG3150" s="251"/>
      <c r="AH3150" s="167">
        <f t="shared" si="2859"/>
        <v>0</v>
      </c>
      <c r="AJ3150" s="252"/>
      <c r="AK3150" s="253"/>
      <c r="AL3150" s="254"/>
      <c r="AM3150" s="253"/>
      <c r="AN3150" s="254">
        <v>2000</v>
      </c>
      <c r="AO3150" s="253"/>
      <c r="AP3150" s="254"/>
      <c r="AQ3150" s="253"/>
      <c r="AR3150" s="254"/>
      <c r="AS3150" s="253"/>
      <c r="AT3150" s="254"/>
      <c r="AU3150" s="253"/>
      <c r="AV3150" s="163">
        <f t="shared" si="2860"/>
        <v>2000</v>
      </c>
      <c r="AW3150" s="168">
        <f t="shared" si="2850"/>
        <v>0</v>
      </c>
      <c r="AY3150" s="163">
        <f t="shared" si="2851"/>
        <v>0</v>
      </c>
      <c r="AZ3150" s="163">
        <f t="shared" si="2852"/>
        <v>2000</v>
      </c>
      <c r="BA3150" s="163">
        <f t="shared" si="2853"/>
        <v>0</v>
      </c>
      <c r="BB3150" s="163">
        <f t="shared" si="2854"/>
        <v>0</v>
      </c>
      <c r="BC3150" s="163">
        <f t="shared" si="2855"/>
        <v>2000</v>
      </c>
      <c r="BD3150" s="163">
        <f t="shared" si="2856"/>
        <v>0</v>
      </c>
    </row>
    <row r="3151" spans="2:56" x14ac:dyDescent="0.3">
      <c r="B3151" s="179" t="s">
        <v>121</v>
      </c>
      <c r="C3151" s="83">
        <f>SUM(C3152:C3156)</f>
        <v>0</v>
      </c>
      <c r="D3151" s="84">
        <f>SUM(D3152:D3156)</f>
        <v>0</v>
      </c>
      <c r="E3151" s="85">
        <f t="shared" si="2843"/>
        <v>0</v>
      </c>
      <c r="F3151" s="83">
        <f>SUM(F3152:F3156)</f>
        <v>0</v>
      </c>
      <c r="G3151" s="84">
        <f>SUM(G3152:G3156)</f>
        <v>0</v>
      </c>
      <c r="H3151" s="85">
        <f t="shared" si="2844"/>
        <v>0</v>
      </c>
      <c r="I3151" s="83">
        <f>SUM(I3152:I3156)</f>
        <v>0</v>
      </c>
      <c r="J3151" s="86">
        <f>SUM(J3152:J3156)</f>
        <v>0</v>
      </c>
      <c r="K3151" s="87">
        <f t="shared" si="2845"/>
        <v>0</v>
      </c>
      <c r="L3151" s="83">
        <f>SUM(L3152:L3156)</f>
        <v>0</v>
      </c>
      <c r="M3151" s="86">
        <f>SUM(M3152:M3156)</f>
        <v>0</v>
      </c>
      <c r="N3151" s="88">
        <f>SUM(N3152:N3156)</f>
        <v>0</v>
      </c>
      <c r="O3151" s="83">
        <f>SUM(O3152:O3156)</f>
        <v>0</v>
      </c>
      <c r="P3151" s="88">
        <f>SUM(P3152:P3156)</f>
        <v>0</v>
      </c>
      <c r="Q3151" s="177">
        <f t="shared" si="2846"/>
        <v>0</v>
      </c>
      <c r="R3151" s="88">
        <f>SUM(R3152:R3156)</f>
        <v>0</v>
      </c>
      <c r="S3151" s="88">
        <f>SUM(S3152:S3156)</f>
        <v>0</v>
      </c>
      <c r="T3151" s="178">
        <f t="shared" si="2857"/>
        <v>0</v>
      </c>
      <c r="U3151" s="157"/>
      <c r="V3151" s="83">
        <f>SUM(V3152:V3156)</f>
        <v>0</v>
      </c>
      <c r="W3151" s="88">
        <f>SUM(W3152:W3156)</f>
        <v>0</v>
      </c>
      <c r="X3151" s="177">
        <f t="shared" si="2847"/>
        <v>0</v>
      </c>
      <c r="Y3151" s="88">
        <f>SUM(Y3152:Y3156)</f>
        <v>0</v>
      </c>
      <c r="Z3151" s="88">
        <f>SUM(Z3152:Z3156)</f>
        <v>0</v>
      </c>
      <c r="AA3151" s="178">
        <f t="shared" si="2858"/>
        <v>0</v>
      </c>
      <c r="AB3151" s="157"/>
      <c r="AC3151" s="83">
        <f>SUM(AC3152:AC3156)</f>
        <v>0</v>
      </c>
      <c r="AD3151" s="88">
        <f>SUM(AD3152:AD3156)</f>
        <v>0</v>
      </c>
      <c r="AE3151" s="177">
        <f t="shared" si="2848"/>
        <v>0</v>
      </c>
      <c r="AF3151" s="88">
        <f>SUM(AF3152:AF3156)</f>
        <v>0</v>
      </c>
      <c r="AG3151" s="88">
        <f>SUM(AG3152:AG3156)</f>
        <v>0</v>
      </c>
      <c r="AH3151" s="178">
        <f t="shared" si="2859"/>
        <v>0</v>
      </c>
      <c r="AJ3151" s="84">
        <f t="shared" ref="AJ3151:AU3151" si="2863">SUM(AJ3152:AJ3156)</f>
        <v>0</v>
      </c>
      <c r="AK3151" s="86">
        <f t="shared" si="2863"/>
        <v>0</v>
      </c>
      <c r="AL3151" s="88">
        <f t="shared" si="2863"/>
        <v>0</v>
      </c>
      <c r="AM3151" s="86">
        <f t="shared" si="2863"/>
        <v>0</v>
      </c>
      <c r="AN3151" s="88">
        <f t="shared" si="2863"/>
        <v>0</v>
      </c>
      <c r="AO3151" s="86">
        <f t="shared" si="2863"/>
        <v>0</v>
      </c>
      <c r="AP3151" s="88">
        <f t="shared" si="2863"/>
        <v>0</v>
      </c>
      <c r="AQ3151" s="86">
        <f t="shared" si="2863"/>
        <v>0</v>
      </c>
      <c r="AR3151" s="88">
        <f t="shared" si="2863"/>
        <v>0</v>
      </c>
      <c r="AS3151" s="86">
        <f t="shared" si="2863"/>
        <v>0</v>
      </c>
      <c r="AT3151" s="88">
        <f t="shared" si="2863"/>
        <v>0</v>
      </c>
      <c r="AU3151" s="86">
        <f t="shared" si="2863"/>
        <v>0</v>
      </c>
      <c r="AV3151" s="86">
        <f t="shared" si="2860"/>
        <v>0</v>
      </c>
      <c r="AW3151" s="93">
        <f t="shared" si="2850"/>
        <v>0</v>
      </c>
      <c r="AY3151" s="86">
        <f t="shared" si="2851"/>
        <v>0</v>
      </c>
      <c r="AZ3151" s="86">
        <f t="shared" si="2852"/>
        <v>0</v>
      </c>
      <c r="BA3151" s="86">
        <f t="shared" si="2853"/>
        <v>0</v>
      </c>
      <c r="BB3151" s="86">
        <f t="shared" si="2854"/>
        <v>0</v>
      </c>
      <c r="BC3151" s="86">
        <f t="shared" si="2855"/>
        <v>0</v>
      </c>
      <c r="BD3151" s="86">
        <f t="shared" si="2856"/>
        <v>0</v>
      </c>
    </row>
    <row r="3152" spans="2:56" x14ac:dyDescent="0.3">
      <c r="B3152" s="169" t="s">
        <v>122</v>
      </c>
      <c r="C3152" s="248">
        <v>0</v>
      </c>
      <c r="D3152" s="249">
        <v>0</v>
      </c>
      <c r="E3152" s="172">
        <f t="shared" si="2843"/>
        <v>0</v>
      </c>
      <c r="F3152" s="248">
        <v>0</v>
      </c>
      <c r="G3152" s="249">
        <v>0</v>
      </c>
      <c r="H3152" s="172">
        <f t="shared" si="2844"/>
        <v>0</v>
      </c>
      <c r="I3152" s="248"/>
      <c r="J3152" s="250"/>
      <c r="K3152" s="174">
        <f t="shared" si="2845"/>
        <v>0</v>
      </c>
      <c r="L3152" s="248"/>
      <c r="M3152" s="250">
        <v>0</v>
      </c>
      <c r="N3152" s="251">
        <v>0</v>
      </c>
      <c r="O3152" s="248"/>
      <c r="P3152" s="251"/>
      <c r="Q3152" s="166">
        <f t="shared" si="2846"/>
        <v>0</v>
      </c>
      <c r="R3152" s="251"/>
      <c r="S3152" s="251"/>
      <c r="T3152" s="167">
        <f t="shared" si="2857"/>
        <v>0</v>
      </c>
      <c r="U3152" s="157"/>
      <c r="V3152" s="248"/>
      <c r="W3152" s="251"/>
      <c r="X3152" s="166">
        <f t="shared" si="2847"/>
        <v>0</v>
      </c>
      <c r="Y3152" s="251"/>
      <c r="Z3152" s="251"/>
      <c r="AA3152" s="167">
        <f t="shared" si="2858"/>
        <v>0</v>
      </c>
      <c r="AB3152" s="157"/>
      <c r="AC3152" s="248"/>
      <c r="AD3152" s="251"/>
      <c r="AE3152" s="166">
        <f t="shared" si="2848"/>
        <v>0</v>
      </c>
      <c r="AF3152" s="251"/>
      <c r="AG3152" s="251"/>
      <c r="AH3152" s="167">
        <f t="shared" si="2859"/>
        <v>0</v>
      </c>
      <c r="AJ3152" s="252"/>
      <c r="AK3152" s="253"/>
      <c r="AL3152" s="254"/>
      <c r="AM3152" s="253"/>
      <c r="AN3152" s="254"/>
      <c r="AO3152" s="253"/>
      <c r="AP3152" s="254"/>
      <c r="AQ3152" s="253"/>
      <c r="AR3152" s="254"/>
      <c r="AS3152" s="253"/>
      <c r="AT3152" s="254"/>
      <c r="AU3152" s="253"/>
      <c r="AV3152" s="163">
        <f t="shared" si="2860"/>
        <v>0</v>
      </c>
      <c r="AW3152" s="168">
        <f t="shared" si="2850"/>
        <v>0</v>
      </c>
      <c r="AY3152" s="163">
        <f t="shared" si="2851"/>
        <v>0</v>
      </c>
      <c r="AZ3152" s="163">
        <f t="shared" si="2852"/>
        <v>0</v>
      </c>
      <c r="BA3152" s="163">
        <f t="shared" si="2853"/>
        <v>0</v>
      </c>
      <c r="BB3152" s="163">
        <f t="shared" si="2854"/>
        <v>0</v>
      </c>
      <c r="BC3152" s="163">
        <f t="shared" si="2855"/>
        <v>0</v>
      </c>
      <c r="BD3152" s="163">
        <f t="shared" si="2856"/>
        <v>0</v>
      </c>
    </row>
    <row r="3153" spans="2:56" x14ac:dyDescent="0.3">
      <c r="B3153" s="169" t="s">
        <v>123</v>
      </c>
      <c r="C3153" s="248">
        <v>0</v>
      </c>
      <c r="D3153" s="249">
        <v>0</v>
      </c>
      <c r="E3153" s="172">
        <f t="shared" si="2843"/>
        <v>0</v>
      </c>
      <c r="F3153" s="248">
        <v>0</v>
      </c>
      <c r="G3153" s="249">
        <v>0</v>
      </c>
      <c r="H3153" s="172">
        <f t="shared" si="2844"/>
        <v>0</v>
      </c>
      <c r="I3153" s="248"/>
      <c r="J3153" s="250"/>
      <c r="K3153" s="174">
        <f t="shared" si="2845"/>
        <v>0</v>
      </c>
      <c r="L3153" s="248"/>
      <c r="M3153" s="250">
        <v>0</v>
      </c>
      <c r="N3153" s="251">
        <v>0</v>
      </c>
      <c r="O3153" s="248"/>
      <c r="P3153" s="251"/>
      <c r="Q3153" s="166">
        <f t="shared" si="2846"/>
        <v>0</v>
      </c>
      <c r="R3153" s="251"/>
      <c r="S3153" s="251"/>
      <c r="T3153" s="167">
        <f t="shared" si="2857"/>
        <v>0</v>
      </c>
      <c r="U3153" s="157"/>
      <c r="V3153" s="248"/>
      <c r="W3153" s="251"/>
      <c r="X3153" s="166">
        <f t="shared" si="2847"/>
        <v>0</v>
      </c>
      <c r="Y3153" s="251"/>
      <c r="Z3153" s="251"/>
      <c r="AA3153" s="167">
        <f t="shared" si="2858"/>
        <v>0</v>
      </c>
      <c r="AB3153" s="157"/>
      <c r="AC3153" s="248"/>
      <c r="AD3153" s="251"/>
      <c r="AE3153" s="166">
        <f t="shared" si="2848"/>
        <v>0</v>
      </c>
      <c r="AF3153" s="251"/>
      <c r="AG3153" s="251"/>
      <c r="AH3153" s="167">
        <f t="shared" si="2859"/>
        <v>0</v>
      </c>
      <c r="AJ3153" s="252"/>
      <c r="AK3153" s="253"/>
      <c r="AL3153" s="254"/>
      <c r="AM3153" s="253"/>
      <c r="AN3153" s="254"/>
      <c r="AO3153" s="253"/>
      <c r="AP3153" s="254"/>
      <c r="AQ3153" s="253"/>
      <c r="AR3153" s="254"/>
      <c r="AS3153" s="253"/>
      <c r="AT3153" s="254"/>
      <c r="AU3153" s="253"/>
      <c r="AV3153" s="163">
        <f t="shared" si="2860"/>
        <v>0</v>
      </c>
      <c r="AW3153" s="168">
        <f t="shared" si="2850"/>
        <v>0</v>
      </c>
      <c r="AY3153" s="163">
        <f t="shared" si="2851"/>
        <v>0</v>
      </c>
      <c r="AZ3153" s="163">
        <f t="shared" si="2852"/>
        <v>0</v>
      </c>
      <c r="BA3153" s="163">
        <f t="shared" si="2853"/>
        <v>0</v>
      </c>
      <c r="BB3153" s="163">
        <f t="shared" si="2854"/>
        <v>0</v>
      </c>
      <c r="BC3153" s="163">
        <f t="shared" si="2855"/>
        <v>0</v>
      </c>
      <c r="BD3153" s="163">
        <f t="shared" si="2856"/>
        <v>0</v>
      </c>
    </row>
    <row r="3154" spans="2:56" x14ac:dyDescent="0.3">
      <c r="B3154" s="169" t="s">
        <v>124</v>
      </c>
      <c r="C3154" s="248">
        <v>0</v>
      </c>
      <c r="D3154" s="249">
        <v>0</v>
      </c>
      <c r="E3154" s="172">
        <f t="shared" si="2843"/>
        <v>0</v>
      </c>
      <c r="F3154" s="248">
        <v>0</v>
      </c>
      <c r="G3154" s="249">
        <v>0</v>
      </c>
      <c r="H3154" s="172">
        <f t="shared" si="2844"/>
        <v>0</v>
      </c>
      <c r="I3154" s="248"/>
      <c r="J3154" s="250"/>
      <c r="K3154" s="174">
        <f t="shared" si="2845"/>
        <v>0</v>
      </c>
      <c r="L3154" s="248"/>
      <c r="M3154" s="250">
        <v>0</v>
      </c>
      <c r="N3154" s="251">
        <v>0</v>
      </c>
      <c r="O3154" s="248"/>
      <c r="P3154" s="251"/>
      <c r="Q3154" s="166">
        <f t="shared" si="2846"/>
        <v>0</v>
      </c>
      <c r="R3154" s="251"/>
      <c r="S3154" s="251"/>
      <c r="T3154" s="167">
        <f t="shared" si="2857"/>
        <v>0</v>
      </c>
      <c r="U3154" s="157"/>
      <c r="V3154" s="248"/>
      <c r="W3154" s="251"/>
      <c r="X3154" s="166">
        <f t="shared" si="2847"/>
        <v>0</v>
      </c>
      <c r="Y3154" s="251"/>
      <c r="Z3154" s="251"/>
      <c r="AA3154" s="167">
        <f t="shared" si="2858"/>
        <v>0</v>
      </c>
      <c r="AB3154" s="157"/>
      <c r="AC3154" s="248"/>
      <c r="AD3154" s="251"/>
      <c r="AE3154" s="166">
        <f t="shared" si="2848"/>
        <v>0</v>
      </c>
      <c r="AF3154" s="251"/>
      <c r="AG3154" s="251"/>
      <c r="AH3154" s="167">
        <f t="shared" si="2859"/>
        <v>0</v>
      </c>
      <c r="AJ3154" s="252"/>
      <c r="AK3154" s="253"/>
      <c r="AL3154" s="254"/>
      <c r="AM3154" s="253"/>
      <c r="AN3154" s="254"/>
      <c r="AO3154" s="253"/>
      <c r="AP3154" s="254"/>
      <c r="AQ3154" s="253"/>
      <c r="AR3154" s="254"/>
      <c r="AS3154" s="253"/>
      <c r="AT3154" s="254"/>
      <c r="AU3154" s="253"/>
      <c r="AV3154" s="163">
        <f t="shared" si="2860"/>
        <v>0</v>
      </c>
      <c r="AW3154" s="168">
        <f t="shared" si="2850"/>
        <v>0</v>
      </c>
      <c r="AY3154" s="163">
        <f t="shared" si="2851"/>
        <v>0</v>
      </c>
      <c r="AZ3154" s="163">
        <f t="shared" si="2852"/>
        <v>0</v>
      </c>
      <c r="BA3154" s="163">
        <f t="shared" si="2853"/>
        <v>0</v>
      </c>
      <c r="BB3154" s="163">
        <f t="shared" si="2854"/>
        <v>0</v>
      </c>
      <c r="BC3154" s="163">
        <f t="shared" si="2855"/>
        <v>0</v>
      </c>
      <c r="BD3154" s="163">
        <f t="shared" si="2856"/>
        <v>0</v>
      </c>
    </row>
    <row r="3155" spans="2:56" x14ac:dyDescent="0.3">
      <c r="B3155" s="169" t="s">
        <v>125</v>
      </c>
      <c r="C3155" s="248">
        <v>0</v>
      </c>
      <c r="D3155" s="249">
        <v>0</v>
      </c>
      <c r="E3155" s="172">
        <f t="shared" si="2843"/>
        <v>0</v>
      </c>
      <c r="F3155" s="248">
        <v>0</v>
      </c>
      <c r="G3155" s="249">
        <v>0</v>
      </c>
      <c r="H3155" s="172">
        <f t="shared" si="2844"/>
        <v>0</v>
      </c>
      <c r="I3155" s="248"/>
      <c r="J3155" s="250"/>
      <c r="K3155" s="174">
        <f t="shared" si="2845"/>
        <v>0</v>
      </c>
      <c r="L3155" s="248"/>
      <c r="M3155" s="250">
        <v>0</v>
      </c>
      <c r="N3155" s="251">
        <v>0</v>
      </c>
      <c r="O3155" s="248"/>
      <c r="P3155" s="251"/>
      <c r="Q3155" s="166">
        <f t="shared" si="2846"/>
        <v>0</v>
      </c>
      <c r="R3155" s="251"/>
      <c r="S3155" s="251"/>
      <c r="T3155" s="167">
        <f t="shared" si="2857"/>
        <v>0</v>
      </c>
      <c r="U3155" s="157"/>
      <c r="V3155" s="248"/>
      <c r="W3155" s="251"/>
      <c r="X3155" s="166">
        <f t="shared" si="2847"/>
        <v>0</v>
      </c>
      <c r="Y3155" s="251"/>
      <c r="Z3155" s="251"/>
      <c r="AA3155" s="167">
        <f t="shared" si="2858"/>
        <v>0</v>
      </c>
      <c r="AB3155" s="157"/>
      <c r="AC3155" s="248"/>
      <c r="AD3155" s="251"/>
      <c r="AE3155" s="166">
        <f t="shared" si="2848"/>
        <v>0</v>
      </c>
      <c r="AF3155" s="251"/>
      <c r="AG3155" s="251"/>
      <c r="AH3155" s="167">
        <f t="shared" si="2859"/>
        <v>0</v>
      </c>
      <c r="AJ3155" s="252"/>
      <c r="AK3155" s="253"/>
      <c r="AL3155" s="254"/>
      <c r="AM3155" s="253"/>
      <c r="AN3155" s="254"/>
      <c r="AO3155" s="253"/>
      <c r="AP3155" s="254"/>
      <c r="AQ3155" s="253"/>
      <c r="AR3155" s="254"/>
      <c r="AS3155" s="253"/>
      <c r="AT3155" s="254"/>
      <c r="AU3155" s="253"/>
      <c r="AV3155" s="163">
        <f t="shared" si="2860"/>
        <v>0</v>
      </c>
      <c r="AW3155" s="168">
        <f t="shared" si="2850"/>
        <v>0</v>
      </c>
      <c r="AY3155" s="163">
        <f t="shared" si="2851"/>
        <v>0</v>
      </c>
      <c r="AZ3155" s="163">
        <f t="shared" si="2852"/>
        <v>0</v>
      </c>
      <c r="BA3155" s="163">
        <f t="shared" si="2853"/>
        <v>0</v>
      </c>
      <c r="BB3155" s="163">
        <f t="shared" si="2854"/>
        <v>0</v>
      </c>
      <c r="BC3155" s="163">
        <f t="shared" si="2855"/>
        <v>0</v>
      </c>
      <c r="BD3155" s="163">
        <f t="shared" si="2856"/>
        <v>0</v>
      </c>
    </row>
    <row r="3156" spans="2:56" x14ac:dyDescent="0.3">
      <c r="B3156" s="169" t="s">
        <v>126</v>
      </c>
      <c r="C3156" s="248">
        <v>0</v>
      </c>
      <c r="D3156" s="249">
        <v>0</v>
      </c>
      <c r="E3156" s="172">
        <f t="shared" si="2843"/>
        <v>0</v>
      </c>
      <c r="F3156" s="248">
        <v>0</v>
      </c>
      <c r="G3156" s="249">
        <v>0</v>
      </c>
      <c r="H3156" s="172">
        <f t="shared" si="2844"/>
        <v>0</v>
      </c>
      <c r="I3156" s="248"/>
      <c r="J3156" s="250"/>
      <c r="K3156" s="174">
        <f t="shared" si="2845"/>
        <v>0</v>
      </c>
      <c r="L3156" s="248"/>
      <c r="M3156" s="250">
        <v>0</v>
      </c>
      <c r="N3156" s="251">
        <v>0</v>
      </c>
      <c r="O3156" s="248"/>
      <c r="P3156" s="251"/>
      <c r="Q3156" s="166">
        <f t="shared" si="2846"/>
        <v>0</v>
      </c>
      <c r="R3156" s="251"/>
      <c r="S3156" s="251"/>
      <c r="T3156" s="167">
        <f t="shared" si="2857"/>
        <v>0</v>
      </c>
      <c r="U3156" s="157"/>
      <c r="V3156" s="248"/>
      <c r="W3156" s="251"/>
      <c r="X3156" s="166">
        <f t="shared" si="2847"/>
        <v>0</v>
      </c>
      <c r="Y3156" s="251"/>
      <c r="Z3156" s="251"/>
      <c r="AA3156" s="167">
        <f t="shared" si="2858"/>
        <v>0</v>
      </c>
      <c r="AB3156" s="157"/>
      <c r="AC3156" s="248"/>
      <c r="AD3156" s="251"/>
      <c r="AE3156" s="166">
        <f t="shared" si="2848"/>
        <v>0</v>
      </c>
      <c r="AF3156" s="251"/>
      <c r="AG3156" s="251"/>
      <c r="AH3156" s="167">
        <f t="shared" si="2859"/>
        <v>0</v>
      </c>
      <c r="AJ3156" s="252"/>
      <c r="AK3156" s="253"/>
      <c r="AL3156" s="254"/>
      <c r="AM3156" s="253"/>
      <c r="AN3156" s="254"/>
      <c r="AO3156" s="253"/>
      <c r="AP3156" s="254"/>
      <c r="AQ3156" s="253"/>
      <c r="AR3156" s="254"/>
      <c r="AS3156" s="253"/>
      <c r="AT3156" s="254"/>
      <c r="AU3156" s="253"/>
      <c r="AV3156" s="163">
        <f t="shared" si="2860"/>
        <v>0</v>
      </c>
      <c r="AW3156" s="168">
        <f t="shared" si="2850"/>
        <v>0</v>
      </c>
      <c r="AY3156" s="163">
        <f t="shared" si="2851"/>
        <v>0</v>
      </c>
      <c r="AZ3156" s="163">
        <f t="shared" si="2852"/>
        <v>0</v>
      </c>
      <c r="BA3156" s="163">
        <f t="shared" si="2853"/>
        <v>0</v>
      </c>
      <c r="BB3156" s="163">
        <f t="shared" si="2854"/>
        <v>0</v>
      </c>
      <c r="BC3156" s="163">
        <f t="shared" si="2855"/>
        <v>0</v>
      </c>
      <c r="BD3156" s="163">
        <f t="shared" si="2856"/>
        <v>0</v>
      </c>
    </row>
    <row r="3157" spans="2:56" x14ac:dyDescent="0.3">
      <c r="B3157" s="179" t="s">
        <v>127</v>
      </c>
      <c r="C3157" s="83">
        <f>SUM(C3158)</f>
        <v>0</v>
      </c>
      <c r="D3157" s="84">
        <f>SUM(D3158)</f>
        <v>0</v>
      </c>
      <c r="E3157" s="85">
        <f t="shared" si="2843"/>
        <v>0</v>
      </c>
      <c r="F3157" s="83">
        <f>SUM(F3158)</f>
        <v>0</v>
      </c>
      <c r="G3157" s="84">
        <f>SUM(G3158)</f>
        <v>0</v>
      </c>
      <c r="H3157" s="85">
        <f t="shared" si="2844"/>
        <v>0</v>
      </c>
      <c r="I3157" s="83">
        <f>SUM(I3158)</f>
        <v>0</v>
      </c>
      <c r="J3157" s="86">
        <f>SUM(J3158)</f>
        <v>0</v>
      </c>
      <c r="K3157" s="87">
        <f t="shared" si="2845"/>
        <v>0</v>
      </c>
      <c r="L3157" s="83">
        <f>SUM(L3158)</f>
        <v>0</v>
      </c>
      <c r="M3157" s="86">
        <f>SUM(M3158)</f>
        <v>0</v>
      </c>
      <c r="N3157" s="88">
        <f>SUM(N3158)</f>
        <v>0</v>
      </c>
      <c r="O3157" s="83">
        <f>SUM(O3158)</f>
        <v>0</v>
      </c>
      <c r="P3157" s="88">
        <f>SUM(P3158)</f>
        <v>0</v>
      </c>
      <c r="Q3157" s="177">
        <f t="shared" si="2846"/>
        <v>0</v>
      </c>
      <c r="R3157" s="88">
        <f>SUM(R3158)</f>
        <v>0</v>
      </c>
      <c r="S3157" s="88">
        <f>SUM(S3158)</f>
        <v>0</v>
      </c>
      <c r="T3157" s="178">
        <f t="shared" si="2857"/>
        <v>0</v>
      </c>
      <c r="U3157" s="157"/>
      <c r="V3157" s="83">
        <f>SUM(V3158)</f>
        <v>0</v>
      </c>
      <c r="W3157" s="88">
        <f>SUM(W3158)</f>
        <v>0</v>
      </c>
      <c r="X3157" s="177">
        <f t="shared" si="2847"/>
        <v>0</v>
      </c>
      <c r="Y3157" s="88">
        <f>SUM(Y3158)</f>
        <v>0</v>
      </c>
      <c r="Z3157" s="88">
        <f>SUM(Z3158)</f>
        <v>0</v>
      </c>
      <c r="AA3157" s="178">
        <f t="shared" si="2858"/>
        <v>0</v>
      </c>
      <c r="AB3157" s="157"/>
      <c r="AC3157" s="83">
        <f>SUM(AC3158)</f>
        <v>0</v>
      </c>
      <c r="AD3157" s="88">
        <f>SUM(AD3158)</f>
        <v>0</v>
      </c>
      <c r="AE3157" s="177">
        <f t="shared" si="2848"/>
        <v>0</v>
      </c>
      <c r="AF3157" s="88">
        <f>SUM(AF3158)</f>
        <v>0</v>
      </c>
      <c r="AG3157" s="88">
        <f>SUM(AG3158)</f>
        <v>0</v>
      </c>
      <c r="AH3157" s="178">
        <f t="shared" si="2859"/>
        <v>0</v>
      </c>
      <c r="AJ3157" s="84">
        <f t="shared" ref="AJ3157:AU3157" si="2864">SUM(AJ3158)</f>
        <v>0</v>
      </c>
      <c r="AK3157" s="86">
        <f t="shared" si="2864"/>
        <v>0</v>
      </c>
      <c r="AL3157" s="88">
        <f t="shared" si="2864"/>
        <v>0</v>
      </c>
      <c r="AM3157" s="86">
        <f t="shared" si="2864"/>
        <v>0</v>
      </c>
      <c r="AN3157" s="88">
        <f t="shared" si="2864"/>
        <v>0</v>
      </c>
      <c r="AO3157" s="86">
        <f t="shared" si="2864"/>
        <v>0</v>
      </c>
      <c r="AP3157" s="88">
        <f t="shared" si="2864"/>
        <v>0</v>
      </c>
      <c r="AQ3157" s="86">
        <f t="shared" si="2864"/>
        <v>0</v>
      </c>
      <c r="AR3157" s="88">
        <f t="shared" si="2864"/>
        <v>0</v>
      </c>
      <c r="AS3157" s="86">
        <f t="shared" si="2864"/>
        <v>0</v>
      </c>
      <c r="AT3157" s="88">
        <f t="shared" si="2864"/>
        <v>0</v>
      </c>
      <c r="AU3157" s="86">
        <f t="shared" si="2864"/>
        <v>0</v>
      </c>
      <c r="AV3157" s="86">
        <f t="shared" si="2860"/>
        <v>0</v>
      </c>
      <c r="AW3157" s="93">
        <f t="shared" si="2850"/>
        <v>0</v>
      </c>
      <c r="AY3157" s="86">
        <f t="shared" si="2851"/>
        <v>0</v>
      </c>
      <c r="AZ3157" s="86">
        <f t="shared" si="2852"/>
        <v>0</v>
      </c>
      <c r="BA3157" s="86">
        <f t="shared" si="2853"/>
        <v>0</v>
      </c>
      <c r="BB3157" s="86">
        <f t="shared" si="2854"/>
        <v>0</v>
      </c>
      <c r="BC3157" s="86">
        <f t="shared" si="2855"/>
        <v>0</v>
      </c>
      <c r="BD3157" s="86">
        <f t="shared" si="2856"/>
        <v>0</v>
      </c>
    </row>
    <row r="3158" spans="2:56" x14ac:dyDescent="0.3">
      <c r="B3158" s="169" t="s">
        <v>105</v>
      </c>
      <c r="C3158" s="248">
        <v>0</v>
      </c>
      <c r="D3158" s="249">
        <v>0</v>
      </c>
      <c r="E3158" s="172">
        <f t="shared" si="2843"/>
        <v>0</v>
      </c>
      <c r="F3158" s="248">
        <v>0</v>
      </c>
      <c r="G3158" s="249">
        <v>0</v>
      </c>
      <c r="H3158" s="172">
        <f t="shared" si="2844"/>
        <v>0</v>
      </c>
      <c r="I3158" s="248"/>
      <c r="J3158" s="250"/>
      <c r="K3158" s="174">
        <f t="shared" si="2845"/>
        <v>0</v>
      </c>
      <c r="L3158" s="248"/>
      <c r="M3158" s="250">
        <v>0</v>
      </c>
      <c r="N3158" s="251">
        <v>0</v>
      </c>
      <c r="O3158" s="248"/>
      <c r="P3158" s="251"/>
      <c r="Q3158" s="166">
        <f t="shared" si="2846"/>
        <v>0</v>
      </c>
      <c r="R3158" s="251"/>
      <c r="S3158" s="251"/>
      <c r="T3158" s="167">
        <f t="shared" si="2857"/>
        <v>0</v>
      </c>
      <c r="U3158" s="157"/>
      <c r="V3158" s="248"/>
      <c r="W3158" s="251"/>
      <c r="X3158" s="166">
        <f t="shared" si="2847"/>
        <v>0</v>
      </c>
      <c r="Y3158" s="251"/>
      <c r="Z3158" s="251"/>
      <c r="AA3158" s="167">
        <f t="shared" si="2858"/>
        <v>0</v>
      </c>
      <c r="AB3158" s="157"/>
      <c r="AC3158" s="248"/>
      <c r="AD3158" s="251"/>
      <c r="AE3158" s="166">
        <f t="shared" si="2848"/>
        <v>0</v>
      </c>
      <c r="AF3158" s="251"/>
      <c r="AG3158" s="251"/>
      <c r="AH3158" s="167">
        <f t="shared" si="2859"/>
        <v>0</v>
      </c>
      <c r="AJ3158" s="252"/>
      <c r="AK3158" s="253"/>
      <c r="AL3158" s="254"/>
      <c r="AM3158" s="253"/>
      <c r="AN3158" s="254"/>
      <c r="AO3158" s="253"/>
      <c r="AP3158" s="254"/>
      <c r="AQ3158" s="253"/>
      <c r="AR3158" s="254"/>
      <c r="AS3158" s="253"/>
      <c r="AT3158" s="254"/>
      <c r="AU3158" s="253"/>
      <c r="AV3158" s="163">
        <f t="shared" si="2860"/>
        <v>0</v>
      </c>
      <c r="AW3158" s="168">
        <f t="shared" si="2850"/>
        <v>0</v>
      </c>
      <c r="AY3158" s="163">
        <f t="shared" si="2851"/>
        <v>0</v>
      </c>
      <c r="AZ3158" s="163">
        <f t="shared" si="2852"/>
        <v>0</v>
      </c>
      <c r="BA3158" s="163">
        <f t="shared" si="2853"/>
        <v>0</v>
      </c>
      <c r="BB3158" s="163">
        <f t="shared" si="2854"/>
        <v>0</v>
      </c>
      <c r="BC3158" s="163">
        <f t="shared" si="2855"/>
        <v>0</v>
      </c>
      <c r="BD3158" s="163">
        <f t="shared" si="2856"/>
        <v>0</v>
      </c>
    </row>
    <row r="3159" spans="2:56" x14ac:dyDescent="0.3">
      <c r="B3159" s="179" t="s">
        <v>128</v>
      </c>
      <c r="C3159" s="83">
        <f>SUM(C3160)</f>
        <v>0</v>
      </c>
      <c r="D3159" s="84">
        <f>SUM(D3160)</f>
        <v>0</v>
      </c>
      <c r="E3159" s="85">
        <f t="shared" si="2843"/>
        <v>0</v>
      </c>
      <c r="F3159" s="83">
        <f>SUM(F3160)</f>
        <v>0</v>
      </c>
      <c r="G3159" s="84">
        <f>SUM(G3160)</f>
        <v>0</v>
      </c>
      <c r="H3159" s="85">
        <f t="shared" si="2844"/>
        <v>0</v>
      </c>
      <c r="I3159" s="83">
        <f>SUM(I3160)</f>
        <v>0</v>
      </c>
      <c r="J3159" s="86">
        <f>SUM(J3160)</f>
        <v>0</v>
      </c>
      <c r="K3159" s="87">
        <f t="shared" si="2845"/>
        <v>0</v>
      </c>
      <c r="L3159" s="83">
        <f>SUM(L3160)</f>
        <v>0</v>
      </c>
      <c r="M3159" s="86">
        <f>SUM(M3160)</f>
        <v>0</v>
      </c>
      <c r="N3159" s="88">
        <f>SUM(N3160)</f>
        <v>0</v>
      </c>
      <c r="O3159" s="83">
        <f>SUM(O3160)</f>
        <v>0</v>
      </c>
      <c r="P3159" s="88">
        <f>SUM(P3160)</f>
        <v>0</v>
      </c>
      <c r="Q3159" s="177">
        <f t="shared" si="2846"/>
        <v>0</v>
      </c>
      <c r="R3159" s="88">
        <f>SUM(R3160)</f>
        <v>0</v>
      </c>
      <c r="S3159" s="88">
        <f>SUM(S3160)</f>
        <v>0</v>
      </c>
      <c r="T3159" s="178">
        <f t="shared" si="2857"/>
        <v>0</v>
      </c>
      <c r="U3159" s="157"/>
      <c r="V3159" s="83">
        <f>SUM(V3160)</f>
        <v>0</v>
      </c>
      <c r="W3159" s="88">
        <f>SUM(W3160)</f>
        <v>0</v>
      </c>
      <c r="X3159" s="177">
        <f t="shared" si="2847"/>
        <v>0</v>
      </c>
      <c r="Y3159" s="88">
        <f>SUM(Y3160)</f>
        <v>0</v>
      </c>
      <c r="Z3159" s="88">
        <f>SUM(Z3160)</f>
        <v>0</v>
      </c>
      <c r="AA3159" s="178">
        <f t="shared" si="2858"/>
        <v>0</v>
      </c>
      <c r="AB3159" s="157"/>
      <c r="AC3159" s="83">
        <f>SUM(AC3160)</f>
        <v>0</v>
      </c>
      <c r="AD3159" s="88">
        <f>SUM(AD3160)</f>
        <v>0</v>
      </c>
      <c r="AE3159" s="177">
        <f t="shared" si="2848"/>
        <v>0</v>
      </c>
      <c r="AF3159" s="88">
        <f>SUM(AF3160)</f>
        <v>0</v>
      </c>
      <c r="AG3159" s="88">
        <f>SUM(AG3160)</f>
        <v>0</v>
      </c>
      <c r="AH3159" s="178">
        <f t="shared" si="2859"/>
        <v>0</v>
      </c>
      <c r="AJ3159" s="84">
        <f t="shared" ref="AJ3159:AU3159" si="2865">SUM(AJ3160)</f>
        <v>0</v>
      </c>
      <c r="AK3159" s="86">
        <f t="shared" si="2865"/>
        <v>0</v>
      </c>
      <c r="AL3159" s="88">
        <f t="shared" si="2865"/>
        <v>0</v>
      </c>
      <c r="AM3159" s="86">
        <f t="shared" si="2865"/>
        <v>0</v>
      </c>
      <c r="AN3159" s="88">
        <f t="shared" si="2865"/>
        <v>0</v>
      </c>
      <c r="AO3159" s="86">
        <f t="shared" si="2865"/>
        <v>0</v>
      </c>
      <c r="AP3159" s="88">
        <f t="shared" si="2865"/>
        <v>0</v>
      </c>
      <c r="AQ3159" s="86">
        <f t="shared" si="2865"/>
        <v>0</v>
      </c>
      <c r="AR3159" s="88">
        <f t="shared" si="2865"/>
        <v>0</v>
      </c>
      <c r="AS3159" s="86">
        <f t="shared" si="2865"/>
        <v>0</v>
      </c>
      <c r="AT3159" s="88">
        <f t="shared" si="2865"/>
        <v>0</v>
      </c>
      <c r="AU3159" s="86">
        <f t="shared" si="2865"/>
        <v>0</v>
      </c>
      <c r="AV3159" s="86">
        <f t="shared" si="2860"/>
        <v>0</v>
      </c>
      <c r="AW3159" s="93">
        <f t="shared" si="2850"/>
        <v>0</v>
      </c>
      <c r="AY3159" s="86">
        <f t="shared" si="2851"/>
        <v>0</v>
      </c>
      <c r="AZ3159" s="86">
        <f t="shared" si="2852"/>
        <v>0</v>
      </c>
      <c r="BA3159" s="86">
        <f t="shared" si="2853"/>
        <v>0</v>
      </c>
      <c r="BB3159" s="86">
        <f t="shared" si="2854"/>
        <v>0</v>
      </c>
      <c r="BC3159" s="86">
        <f t="shared" si="2855"/>
        <v>0</v>
      </c>
      <c r="BD3159" s="86">
        <f t="shared" si="2856"/>
        <v>0</v>
      </c>
    </row>
    <row r="3160" spans="2:56" x14ac:dyDescent="0.3">
      <c r="B3160" s="169" t="s">
        <v>105</v>
      </c>
      <c r="C3160" s="248">
        <v>0</v>
      </c>
      <c r="D3160" s="249">
        <v>0</v>
      </c>
      <c r="E3160" s="172">
        <f t="shared" si="2843"/>
        <v>0</v>
      </c>
      <c r="F3160" s="248">
        <v>0</v>
      </c>
      <c r="G3160" s="249">
        <v>0</v>
      </c>
      <c r="H3160" s="172">
        <f t="shared" si="2844"/>
        <v>0</v>
      </c>
      <c r="I3160" s="248"/>
      <c r="J3160" s="250"/>
      <c r="K3160" s="174">
        <f t="shared" si="2845"/>
        <v>0</v>
      </c>
      <c r="L3160" s="248"/>
      <c r="M3160" s="250">
        <v>0</v>
      </c>
      <c r="N3160" s="251">
        <v>0</v>
      </c>
      <c r="O3160" s="248"/>
      <c r="P3160" s="251"/>
      <c r="Q3160" s="166">
        <f t="shared" si="2846"/>
        <v>0</v>
      </c>
      <c r="R3160" s="251"/>
      <c r="S3160" s="251"/>
      <c r="T3160" s="167">
        <f t="shared" si="2857"/>
        <v>0</v>
      </c>
      <c r="U3160" s="157"/>
      <c r="V3160" s="248"/>
      <c r="W3160" s="251"/>
      <c r="X3160" s="166">
        <f t="shared" si="2847"/>
        <v>0</v>
      </c>
      <c r="Y3160" s="251"/>
      <c r="Z3160" s="251"/>
      <c r="AA3160" s="167">
        <f t="shared" si="2858"/>
        <v>0</v>
      </c>
      <c r="AB3160" s="157"/>
      <c r="AC3160" s="248"/>
      <c r="AD3160" s="251"/>
      <c r="AE3160" s="166">
        <f t="shared" si="2848"/>
        <v>0</v>
      </c>
      <c r="AF3160" s="251"/>
      <c r="AG3160" s="251"/>
      <c r="AH3160" s="167">
        <f t="shared" si="2859"/>
        <v>0</v>
      </c>
      <c r="AJ3160" s="252"/>
      <c r="AK3160" s="253"/>
      <c r="AL3160" s="254"/>
      <c r="AM3160" s="253"/>
      <c r="AN3160" s="254"/>
      <c r="AO3160" s="253"/>
      <c r="AP3160" s="254"/>
      <c r="AQ3160" s="253"/>
      <c r="AR3160" s="254"/>
      <c r="AS3160" s="253"/>
      <c r="AT3160" s="254"/>
      <c r="AU3160" s="253"/>
      <c r="AV3160" s="163">
        <f t="shared" si="2860"/>
        <v>0</v>
      </c>
      <c r="AW3160" s="168">
        <f t="shared" si="2850"/>
        <v>0</v>
      </c>
      <c r="AY3160" s="163">
        <f t="shared" si="2851"/>
        <v>0</v>
      </c>
      <c r="AZ3160" s="163">
        <f t="shared" si="2852"/>
        <v>0</v>
      </c>
      <c r="BA3160" s="163">
        <f t="shared" si="2853"/>
        <v>0</v>
      </c>
      <c r="BB3160" s="163">
        <f t="shared" si="2854"/>
        <v>0</v>
      </c>
      <c r="BC3160" s="163">
        <f t="shared" si="2855"/>
        <v>0</v>
      </c>
      <c r="BD3160" s="163">
        <f t="shared" si="2856"/>
        <v>0</v>
      </c>
    </row>
    <row r="3161" spans="2:56" x14ac:dyDescent="0.3">
      <c r="B3161" s="179" t="s">
        <v>129</v>
      </c>
      <c r="C3161" s="83">
        <f>SUM(C3162)</f>
        <v>0</v>
      </c>
      <c r="D3161" s="84">
        <f>SUM(D3162)</f>
        <v>0</v>
      </c>
      <c r="E3161" s="85">
        <f t="shared" si="2843"/>
        <v>0</v>
      </c>
      <c r="F3161" s="83">
        <f>SUM(F3162)</f>
        <v>0</v>
      </c>
      <c r="G3161" s="84">
        <f>SUM(G3162)</f>
        <v>0</v>
      </c>
      <c r="H3161" s="85">
        <f t="shared" si="2844"/>
        <v>0</v>
      </c>
      <c r="I3161" s="83">
        <f>SUM(I3162)</f>
        <v>0</v>
      </c>
      <c r="J3161" s="86">
        <f>SUM(J3162)</f>
        <v>0</v>
      </c>
      <c r="K3161" s="87">
        <f t="shared" si="2845"/>
        <v>0</v>
      </c>
      <c r="L3161" s="83">
        <f>SUM(L3162)</f>
        <v>0</v>
      </c>
      <c r="M3161" s="86">
        <f>SUM(M3162)</f>
        <v>0</v>
      </c>
      <c r="N3161" s="88">
        <f>SUM(N3162)</f>
        <v>0</v>
      </c>
      <c r="O3161" s="83">
        <f>SUM(O3162)</f>
        <v>0</v>
      </c>
      <c r="P3161" s="88">
        <f>SUM(P3162)</f>
        <v>0</v>
      </c>
      <c r="Q3161" s="177">
        <f t="shared" si="2846"/>
        <v>0</v>
      </c>
      <c r="R3161" s="88">
        <f>SUM(R3162)</f>
        <v>0</v>
      </c>
      <c r="S3161" s="88">
        <f>SUM(S3162)</f>
        <v>0</v>
      </c>
      <c r="T3161" s="178">
        <f t="shared" si="2857"/>
        <v>0</v>
      </c>
      <c r="U3161" s="157"/>
      <c r="V3161" s="83">
        <f>SUM(V3162)</f>
        <v>0</v>
      </c>
      <c r="W3161" s="88">
        <f>SUM(W3162)</f>
        <v>0</v>
      </c>
      <c r="X3161" s="177">
        <f t="shared" si="2847"/>
        <v>0</v>
      </c>
      <c r="Y3161" s="88">
        <f>SUM(Y3162)</f>
        <v>0</v>
      </c>
      <c r="Z3161" s="88">
        <f>SUM(Z3162)</f>
        <v>0</v>
      </c>
      <c r="AA3161" s="178">
        <f t="shared" si="2858"/>
        <v>0</v>
      </c>
      <c r="AB3161" s="157"/>
      <c r="AC3161" s="83">
        <f>SUM(AC3162)</f>
        <v>0</v>
      </c>
      <c r="AD3161" s="88">
        <f>SUM(AD3162)</f>
        <v>0</v>
      </c>
      <c r="AE3161" s="177">
        <f t="shared" si="2848"/>
        <v>0</v>
      </c>
      <c r="AF3161" s="88">
        <f>SUM(AF3162)</f>
        <v>0</v>
      </c>
      <c r="AG3161" s="88">
        <f>SUM(AG3162)</f>
        <v>0</v>
      </c>
      <c r="AH3161" s="178">
        <f t="shared" si="2859"/>
        <v>0</v>
      </c>
      <c r="AJ3161" s="84">
        <f t="shared" ref="AJ3161:AU3161" si="2866">SUM(AJ3162)</f>
        <v>0</v>
      </c>
      <c r="AK3161" s="86">
        <f t="shared" si="2866"/>
        <v>0</v>
      </c>
      <c r="AL3161" s="88">
        <f t="shared" si="2866"/>
        <v>0</v>
      </c>
      <c r="AM3161" s="86">
        <f t="shared" si="2866"/>
        <v>0</v>
      </c>
      <c r="AN3161" s="88">
        <f t="shared" si="2866"/>
        <v>0</v>
      </c>
      <c r="AO3161" s="86">
        <f t="shared" si="2866"/>
        <v>0</v>
      </c>
      <c r="AP3161" s="88">
        <f t="shared" si="2866"/>
        <v>0</v>
      </c>
      <c r="AQ3161" s="86">
        <f t="shared" si="2866"/>
        <v>0</v>
      </c>
      <c r="AR3161" s="88">
        <f t="shared" si="2866"/>
        <v>0</v>
      </c>
      <c r="AS3161" s="86">
        <f t="shared" si="2866"/>
        <v>0</v>
      </c>
      <c r="AT3161" s="88">
        <f t="shared" si="2866"/>
        <v>0</v>
      </c>
      <c r="AU3161" s="86">
        <f t="shared" si="2866"/>
        <v>0</v>
      </c>
      <c r="AV3161" s="86">
        <f t="shared" si="2860"/>
        <v>0</v>
      </c>
      <c r="AW3161" s="93">
        <f t="shared" si="2850"/>
        <v>0</v>
      </c>
      <c r="AY3161" s="86">
        <f t="shared" si="2851"/>
        <v>0</v>
      </c>
      <c r="AZ3161" s="86">
        <f t="shared" si="2852"/>
        <v>0</v>
      </c>
      <c r="BA3161" s="86">
        <f t="shared" si="2853"/>
        <v>0</v>
      </c>
      <c r="BB3161" s="86">
        <f t="shared" si="2854"/>
        <v>0</v>
      </c>
      <c r="BC3161" s="86">
        <f t="shared" si="2855"/>
        <v>0</v>
      </c>
      <c r="BD3161" s="86">
        <f t="shared" si="2856"/>
        <v>0</v>
      </c>
    </row>
    <row r="3162" spans="2:56" x14ac:dyDescent="0.3">
      <c r="B3162" s="169" t="s">
        <v>105</v>
      </c>
      <c r="C3162" s="248">
        <v>0</v>
      </c>
      <c r="D3162" s="249">
        <v>0</v>
      </c>
      <c r="E3162" s="172">
        <f t="shared" si="2843"/>
        <v>0</v>
      </c>
      <c r="F3162" s="248">
        <v>0</v>
      </c>
      <c r="G3162" s="249">
        <v>0</v>
      </c>
      <c r="H3162" s="172">
        <f t="shared" si="2844"/>
        <v>0</v>
      </c>
      <c r="I3162" s="248"/>
      <c r="J3162" s="250"/>
      <c r="K3162" s="174">
        <f t="shared" si="2845"/>
        <v>0</v>
      </c>
      <c r="L3162" s="248"/>
      <c r="M3162" s="250">
        <v>0</v>
      </c>
      <c r="N3162" s="251">
        <v>0</v>
      </c>
      <c r="O3162" s="248"/>
      <c r="P3162" s="251"/>
      <c r="Q3162" s="166">
        <f t="shared" si="2846"/>
        <v>0</v>
      </c>
      <c r="R3162" s="251"/>
      <c r="S3162" s="251"/>
      <c r="T3162" s="167">
        <f t="shared" si="2857"/>
        <v>0</v>
      </c>
      <c r="U3162" s="157"/>
      <c r="V3162" s="248"/>
      <c r="W3162" s="251"/>
      <c r="X3162" s="166">
        <f t="shared" si="2847"/>
        <v>0</v>
      </c>
      <c r="Y3162" s="251"/>
      <c r="Z3162" s="251"/>
      <c r="AA3162" s="167">
        <f t="shared" si="2858"/>
        <v>0</v>
      </c>
      <c r="AB3162" s="157"/>
      <c r="AC3162" s="248"/>
      <c r="AD3162" s="251"/>
      <c r="AE3162" s="166">
        <f t="shared" si="2848"/>
        <v>0</v>
      </c>
      <c r="AF3162" s="251"/>
      <c r="AG3162" s="251"/>
      <c r="AH3162" s="167">
        <f t="shared" si="2859"/>
        <v>0</v>
      </c>
      <c r="AJ3162" s="252"/>
      <c r="AK3162" s="253"/>
      <c r="AL3162" s="254"/>
      <c r="AM3162" s="253"/>
      <c r="AN3162" s="254"/>
      <c r="AO3162" s="253"/>
      <c r="AP3162" s="254"/>
      <c r="AQ3162" s="253"/>
      <c r="AR3162" s="254"/>
      <c r="AS3162" s="253"/>
      <c r="AT3162" s="254"/>
      <c r="AU3162" s="253"/>
      <c r="AV3162" s="163">
        <f t="shared" si="2860"/>
        <v>0</v>
      </c>
      <c r="AW3162" s="168">
        <f t="shared" si="2850"/>
        <v>0</v>
      </c>
      <c r="AY3162" s="163">
        <f t="shared" si="2851"/>
        <v>0</v>
      </c>
      <c r="AZ3162" s="163">
        <f t="shared" si="2852"/>
        <v>0</v>
      </c>
      <c r="BA3162" s="163">
        <f t="shared" si="2853"/>
        <v>0</v>
      </c>
      <c r="BB3162" s="163">
        <f t="shared" si="2854"/>
        <v>0</v>
      </c>
      <c r="BC3162" s="163">
        <f t="shared" si="2855"/>
        <v>0</v>
      </c>
      <c r="BD3162" s="163">
        <f t="shared" si="2856"/>
        <v>0</v>
      </c>
    </row>
    <row r="3163" spans="2:56" x14ac:dyDescent="0.3">
      <c r="B3163" s="179" t="s">
        <v>130</v>
      </c>
      <c r="C3163" s="83">
        <f>SUM(C3164)</f>
        <v>0</v>
      </c>
      <c r="D3163" s="84">
        <f>SUM(D3164)</f>
        <v>0</v>
      </c>
      <c r="E3163" s="85">
        <f t="shared" si="2843"/>
        <v>0</v>
      </c>
      <c r="F3163" s="83">
        <f>SUM(F3164)</f>
        <v>0</v>
      </c>
      <c r="G3163" s="84">
        <f>SUM(G3164)</f>
        <v>0</v>
      </c>
      <c r="H3163" s="85">
        <f t="shared" si="2844"/>
        <v>0</v>
      </c>
      <c r="I3163" s="83">
        <f>SUM(I3164)</f>
        <v>0</v>
      </c>
      <c r="J3163" s="86">
        <f>SUM(J3164)</f>
        <v>0</v>
      </c>
      <c r="K3163" s="87">
        <f t="shared" si="2845"/>
        <v>0</v>
      </c>
      <c r="L3163" s="83">
        <f>SUM(L3164)</f>
        <v>0</v>
      </c>
      <c r="M3163" s="86">
        <f>SUM(M3164)</f>
        <v>0</v>
      </c>
      <c r="N3163" s="88">
        <f>SUM(N3164)</f>
        <v>0</v>
      </c>
      <c r="O3163" s="83">
        <f>SUM(O3164)</f>
        <v>0</v>
      </c>
      <c r="P3163" s="88">
        <f>SUM(P3164)</f>
        <v>0</v>
      </c>
      <c r="Q3163" s="177">
        <f t="shared" si="2846"/>
        <v>0</v>
      </c>
      <c r="R3163" s="88">
        <f>SUM(R3164)</f>
        <v>0</v>
      </c>
      <c r="S3163" s="88">
        <f>SUM(S3164)</f>
        <v>0</v>
      </c>
      <c r="T3163" s="178">
        <f t="shared" si="2857"/>
        <v>0</v>
      </c>
      <c r="U3163" s="157"/>
      <c r="V3163" s="83">
        <f>SUM(V3164)</f>
        <v>0</v>
      </c>
      <c r="W3163" s="88">
        <f>SUM(W3164)</f>
        <v>0</v>
      </c>
      <c r="X3163" s="177">
        <f t="shared" si="2847"/>
        <v>0</v>
      </c>
      <c r="Y3163" s="88">
        <f>SUM(Y3164)</f>
        <v>0</v>
      </c>
      <c r="Z3163" s="88">
        <f>SUM(Z3164)</f>
        <v>0</v>
      </c>
      <c r="AA3163" s="178">
        <f t="shared" si="2858"/>
        <v>0</v>
      </c>
      <c r="AB3163" s="157"/>
      <c r="AC3163" s="83">
        <f>SUM(AC3164)</f>
        <v>0</v>
      </c>
      <c r="AD3163" s="88">
        <f>SUM(AD3164)</f>
        <v>0</v>
      </c>
      <c r="AE3163" s="177">
        <f t="shared" si="2848"/>
        <v>0</v>
      </c>
      <c r="AF3163" s="88">
        <f>SUM(AF3164)</f>
        <v>0</v>
      </c>
      <c r="AG3163" s="88">
        <f>SUM(AG3164)</f>
        <v>0</v>
      </c>
      <c r="AH3163" s="178">
        <f t="shared" si="2859"/>
        <v>0</v>
      </c>
      <c r="AJ3163" s="84">
        <f t="shared" ref="AJ3163:AU3163" si="2867">SUM(AJ3164)</f>
        <v>0</v>
      </c>
      <c r="AK3163" s="86">
        <f t="shared" si="2867"/>
        <v>0</v>
      </c>
      <c r="AL3163" s="88">
        <f t="shared" si="2867"/>
        <v>0</v>
      </c>
      <c r="AM3163" s="86">
        <f t="shared" si="2867"/>
        <v>0</v>
      </c>
      <c r="AN3163" s="88">
        <f t="shared" si="2867"/>
        <v>0</v>
      </c>
      <c r="AO3163" s="86">
        <f t="shared" si="2867"/>
        <v>0</v>
      </c>
      <c r="AP3163" s="88">
        <f t="shared" si="2867"/>
        <v>0</v>
      </c>
      <c r="AQ3163" s="86">
        <f t="shared" si="2867"/>
        <v>0</v>
      </c>
      <c r="AR3163" s="88">
        <f t="shared" si="2867"/>
        <v>0</v>
      </c>
      <c r="AS3163" s="86">
        <f t="shared" si="2867"/>
        <v>0</v>
      </c>
      <c r="AT3163" s="88">
        <f t="shared" si="2867"/>
        <v>0</v>
      </c>
      <c r="AU3163" s="86">
        <f t="shared" si="2867"/>
        <v>0</v>
      </c>
      <c r="AV3163" s="86">
        <f t="shared" si="2860"/>
        <v>0</v>
      </c>
      <c r="AW3163" s="93">
        <f t="shared" si="2850"/>
        <v>0</v>
      </c>
      <c r="AY3163" s="86">
        <f t="shared" si="2851"/>
        <v>0</v>
      </c>
      <c r="AZ3163" s="86">
        <f t="shared" si="2852"/>
        <v>0</v>
      </c>
      <c r="BA3163" s="86">
        <f t="shared" si="2853"/>
        <v>0</v>
      </c>
      <c r="BB3163" s="86">
        <f t="shared" si="2854"/>
        <v>0</v>
      </c>
      <c r="BC3163" s="86">
        <f t="shared" si="2855"/>
        <v>0</v>
      </c>
      <c r="BD3163" s="86">
        <f t="shared" si="2856"/>
        <v>0</v>
      </c>
    </row>
    <row r="3164" spans="2:56" x14ac:dyDescent="0.3">
      <c r="B3164" s="169" t="s">
        <v>105</v>
      </c>
      <c r="C3164" s="248">
        <v>0</v>
      </c>
      <c r="D3164" s="249">
        <v>0</v>
      </c>
      <c r="E3164" s="172">
        <f t="shared" si="2843"/>
        <v>0</v>
      </c>
      <c r="F3164" s="248">
        <v>0</v>
      </c>
      <c r="G3164" s="249">
        <v>0</v>
      </c>
      <c r="H3164" s="172">
        <f t="shared" si="2844"/>
        <v>0</v>
      </c>
      <c r="I3164" s="248"/>
      <c r="J3164" s="250"/>
      <c r="K3164" s="174">
        <f t="shared" si="2845"/>
        <v>0</v>
      </c>
      <c r="L3164" s="248"/>
      <c r="M3164" s="250">
        <v>0</v>
      </c>
      <c r="N3164" s="251">
        <v>0</v>
      </c>
      <c r="O3164" s="248"/>
      <c r="P3164" s="251"/>
      <c r="Q3164" s="166">
        <f t="shared" si="2846"/>
        <v>0</v>
      </c>
      <c r="R3164" s="251"/>
      <c r="S3164" s="251"/>
      <c r="T3164" s="167">
        <f t="shared" si="2857"/>
        <v>0</v>
      </c>
      <c r="U3164" s="157"/>
      <c r="V3164" s="248"/>
      <c r="W3164" s="251"/>
      <c r="X3164" s="166">
        <f t="shared" si="2847"/>
        <v>0</v>
      </c>
      <c r="Y3164" s="251"/>
      <c r="Z3164" s="251"/>
      <c r="AA3164" s="167">
        <f t="shared" si="2858"/>
        <v>0</v>
      </c>
      <c r="AB3164" s="157"/>
      <c r="AC3164" s="248"/>
      <c r="AD3164" s="251"/>
      <c r="AE3164" s="166">
        <f t="shared" si="2848"/>
        <v>0</v>
      </c>
      <c r="AF3164" s="251"/>
      <c r="AG3164" s="251"/>
      <c r="AH3164" s="167">
        <f t="shared" si="2859"/>
        <v>0</v>
      </c>
      <c r="AJ3164" s="252"/>
      <c r="AK3164" s="253"/>
      <c r="AL3164" s="254"/>
      <c r="AM3164" s="253"/>
      <c r="AN3164" s="254"/>
      <c r="AO3164" s="253"/>
      <c r="AP3164" s="254"/>
      <c r="AQ3164" s="253"/>
      <c r="AR3164" s="254"/>
      <c r="AS3164" s="253"/>
      <c r="AT3164" s="254"/>
      <c r="AU3164" s="253"/>
      <c r="AV3164" s="163">
        <f t="shared" si="2860"/>
        <v>0</v>
      </c>
      <c r="AW3164" s="168">
        <f t="shared" si="2850"/>
        <v>0</v>
      </c>
      <c r="AY3164" s="163">
        <f t="shared" si="2851"/>
        <v>0</v>
      </c>
      <c r="AZ3164" s="163">
        <f t="shared" si="2852"/>
        <v>0</v>
      </c>
      <c r="BA3164" s="163">
        <f t="shared" si="2853"/>
        <v>0</v>
      </c>
      <c r="BB3164" s="163">
        <f t="shared" si="2854"/>
        <v>0</v>
      </c>
      <c r="BC3164" s="163">
        <f t="shared" si="2855"/>
        <v>0</v>
      </c>
      <c r="BD3164" s="163">
        <f t="shared" si="2856"/>
        <v>0</v>
      </c>
    </row>
    <row r="3165" spans="2:56" x14ac:dyDescent="0.3">
      <c r="B3165" s="179" t="s">
        <v>131</v>
      </c>
      <c r="C3165" s="83">
        <f>SUM(C3166)</f>
        <v>0</v>
      </c>
      <c r="D3165" s="84">
        <f>SUM(D3166)</f>
        <v>0</v>
      </c>
      <c r="E3165" s="85">
        <f t="shared" si="2843"/>
        <v>0</v>
      </c>
      <c r="F3165" s="83">
        <f>SUM(F3166)</f>
        <v>0</v>
      </c>
      <c r="G3165" s="84">
        <f>SUM(G3166)</f>
        <v>0</v>
      </c>
      <c r="H3165" s="85">
        <f t="shared" si="2844"/>
        <v>0</v>
      </c>
      <c r="I3165" s="83">
        <f>SUM(I3166)</f>
        <v>0</v>
      </c>
      <c r="J3165" s="86">
        <f>SUM(J3166)</f>
        <v>0</v>
      </c>
      <c r="K3165" s="87">
        <f t="shared" si="2845"/>
        <v>0</v>
      </c>
      <c r="L3165" s="83">
        <f>SUM(L3166)</f>
        <v>0</v>
      </c>
      <c r="M3165" s="86">
        <f>SUM(M3166)</f>
        <v>0</v>
      </c>
      <c r="N3165" s="88">
        <f>SUM(N3166)</f>
        <v>0</v>
      </c>
      <c r="O3165" s="83">
        <f>SUM(O3166)</f>
        <v>0</v>
      </c>
      <c r="P3165" s="88">
        <f>SUM(P3166)</f>
        <v>0</v>
      </c>
      <c r="Q3165" s="177">
        <f t="shared" si="2846"/>
        <v>0</v>
      </c>
      <c r="R3165" s="88">
        <f>SUM(R3166)</f>
        <v>0</v>
      </c>
      <c r="S3165" s="88">
        <f>SUM(S3166)</f>
        <v>0</v>
      </c>
      <c r="T3165" s="178">
        <f t="shared" si="2857"/>
        <v>0</v>
      </c>
      <c r="U3165" s="157"/>
      <c r="V3165" s="83">
        <f>SUM(V3166)</f>
        <v>0</v>
      </c>
      <c r="W3165" s="88">
        <f>SUM(W3166)</f>
        <v>0</v>
      </c>
      <c r="X3165" s="177">
        <f t="shared" si="2847"/>
        <v>0</v>
      </c>
      <c r="Y3165" s="88">
        <f>SUM(Y3166)</f>
        <v>0</v>
      </c>
      <c r="Z3165" s="88">
        <f>SUM(Z3166)</f>
        <v>0</v>
      </c>
      <c r="AA3165" s="178">
        <f t="shared" si="2858"/>
        <v>0</v>
      </c>
      <c r="AB3165" s="157"/>
      <c r="AC3165" s="83">
        <f>SUM(AC3166)</f>
        <v>0</v>
      </c>
      <c r="AD3165" s="88">
        <f>SUM(AD3166)</f>
        <v>0</v>
      </c>
      <c r="AE3165" s="177">
        <f t="shared" si="2848"/>
        <v>0</v>
      </c>
      <c r="AF3165" s="88">
        <f>SUM(AF3166)</f>
        <v>0</v>
      </c>
      <c r="AG3165" s="88">
        <f>SUM(AG3166)</f>
        <v>0</v>
      </c>
      <c r="AH3165" s="178">
        <f t="shared" si="2859"/>
        <v>0</v>
      </c>
      <c r="AJ3165" s="84">
        <f t="shared" ref="AJ3165:AU3165" si="2868">SUM(AJ3166)</f>
        <v>0</v>
      </c>
      <c r="AK3165" s="86">
        <f t="shared" si="2868"/>
        <v>0</v>
      </c>
      <c r="AL3165" s="88">
        <f t="shared" si="2868"/>
        <v>0</v>
      </c>
      <c r="AM3165" s="86">
        <f t="shared" si="2868"/>
        <v>0</v>
      </c>
      <c r="AN3165" s="88">
        <f t="shared" si="2868"/>
        <v>0</v>
      </c>
      <c r="AO3165" s="86">
        <f t="shared" si="2868"/>
        <v>0</v>
      </c>
      <c r="AP3165" s="88">
        <f t="shared" si="2868"/>
        <v>0</v>
      </c>
      <c r="AQ3165" s="86">
        <f t="shared" si="2868"/>
        <v>0</v>
      </c>
      <c r="AR3165" s="88">
        <f t="shared" si="2868"/>
        <v>0</v>
      </c>
      <c r="AS3165" s="86">
        <f t="shared" si="2868"/>
        <v>0</v>
      </c>
      <c r="AT3165" s="88">
        <f t="shared" si="2868"/>
        <v>0</v>
      </c>
      <c r="AU3165" s="86">
        <f t="shared" si="2868"/>
        <v>0</v>
      </c>
      <c r="AV3165" s="86">
        <f t="shared" si="2860"/>
        <v>0</v>
      </c>
      <c r="AW3165" s="93">
        <f t="shared" si="2850"/>
        <v>0</v>
      </c>
      <c r="AY3165" s="86">
        <f t="shared" si="2851"/>
        <v>0</v>
      </c>
      <c r="AZ3165" s="86">
        <f t="shared" si="2852"/>
        <v>0</v>
      </c>
      <c r="BA3165" s="86">
        <f t="shared" si="2853"/>
        <v>0</v>
      </c>
      <c r="BB3165" s="86">
        <f t="shared" si="2854"/>
        <v>0</v>
      </c>
      <c r="BC3165" s="86">
        <f t="shared" si="2855"/>
        <v>0</v>
      </c>
      <c r="BD3165" s="86">
        <f t="shared" si="2856"/>
        <v>0</v>
      </c>
    </row>
    <row r="3166" spans="2:56" x14ac:dyDescent="0.3">
      <c r="B3166" s="169" t="s">
        <v>105</v>
      </c>
      <c r="C3166" s="248">
        <v>0</v>
      </c>
      <c r="D3166" s="249">
        <v>0</v>
      </c>
      <c r="E3166" s="172">
        <f t="shared" si="2843"/>
        <v>0</v>
      </c>
      <c r="F3166" s="248">
        <v>0</v>
      </c>
      <c r="G3166" s="249">
        <v>0</v>
      </c>
      <c r="H3166" s="172">
        <f t="shared" si="2844"/>
        <v>0</v>
      </c>
      <c r="I3166" s="248"/>
      <c r="J3166" s="250"/>
      <c r="K3166" s="174">
        <f t="shared" si="2845"/>
        <v>0</v>
      </c>
      <c r="L3166" s="248"/>
      <c r="M3166" s="250">
        <v>0</v>
      </c>
      <c r="N3166" s="251">
        <v>0</v>
      </c>
      <c r="O3166" s="248"/>
      <c r="P3166" s="251"/>
      <c r="Q3166" s="166">
        <f t="shared" si="2846"/>
        <v>0</v>
      </c>
      <c r="R3166" s="251"/>
      <c r="S3166" s="251"/>
      <c r="T3166" s="167">
        <f t="shared" si="2857"/>
        <v>0</v>
      </c>
      <c r="U3166" s="157"/>
      <c r="V3166" s="248"/>
      <c r="W3166" s="251"/>
      <c r="X3166" s="166">
        <f t="shared" si="2847"/>
        <v>0</v>
      </c>
      <c r="Y3166" s="251"/>
      <c r="Z3166" s="251"/>
      <c r="AA3166" s="167">
        <f t="shared" si="2858"/>
        <v>0</v>
      </c>
      <c r="AB3166" s="157"/>
      <c r="AC3166" s="248"/>
      <c r="AD3166" s="251"/>
      <c r="AE3166" s="166">
        <f t="shared" si="2848"/>
        <v>0</v>
      </c>
      <c r="AF3166" s="251"/>
      <c r="AG3166" s="251"/>
      <c r="AH3166" s="167">
        <f t="shared" si="2859"/>
        <v>0</v>
      </c>
      <c r="AJ3166" s="252"/>
      <c r="AK3166" s="253"/>
      <c r="AL3166" s="254"/>
      <c r="AM3166" s="253"/>
      <c r="AN3166" s="254"/>
      <c r="AO3166" s="253"/>
      <c r="AP3166" s="254"/>
      <c r="AQ3166" s="253"/>
      <c r="AR3166" s="254"/>
      <c r="AS3166" s="253"/>
      <c r="AT3166" s="254"/>
      <c r="AU3166" s="253"/>
      <c r="AV3166" s="163">
        <f t="shared" si="2860"/>
        <v>0</v>
      </c>
      <c r="AW3166" s="168">
        <f t="shared" si="2850"/>
        <v>0</v>
      </c>
      <c r="AY3166" s="163">
        <f t="shared" si="2851"/>
        <v>0</v>
      </c>
      <c r="AZ3166" s="163">
        <f t="shared" si="2852"/>
        <v>0</v>
      </c>
      <c r="BA3166" s="163">
        <f t="shared" si="2853"/>
        <v>0</v>
      </c>
      <c r="BB3166" s="163">
        <f t="shared" si="2854"/>
        <v>0</v>
      </c>
      <c r="BC3166" s="163">
        <f t="shared" si="2855"/>
        <v>0</v>
      </c>
      <c r="BD3166" s="163">
        <f t="shared" si="2856"/>
        <v>0</v>
      </c>
    </row>
    <row r="3167" spans="2:56" x14ac:dyDescent="0.3">
      <c r="B3167" s="179" t="s">
        <v>132</v>
      </c>
      <c r="C3167" s="83">
        <f>SUM(C3168)</f>
        <v>0</v>
      </c>
      <c r="D3167" s="84">
        <f>SUM(D3168)</f>
        <v>0</v>
      </c>
      <c r="E3167" s="85">
        <f t="shared" si="2843"/>
        <v>0</v>
      </c>
      <c r="F3167" s="83">
        <f>SUM(F3168)</f>
        <v>0</v>
      </c>
      <c r="G3167" s="84">
        <f>SUM(G3168)</f>
        <v>0</v>
      </c>
      <c r="H3167" s="85">
        <f t="shared" si="2844"/>
        <v>0</v>
      </c>
      <c r="I3167" s="83">
        <f>SUM(I3168)</f>
        <v>0</v>
      </c>
      <c r="J3167" s="86">
        <f>SUM(J3168)</f>
        <v>0</v>
      </c>
      <c r="K3167" s="87">
        <f t="shared" si="2845"/>
        <v>0</v>
      </c>
      <c r="L3167" s="83">
        <f>SUM(L3168)</f>
        <v>0</v>
      </c>
      <c r="M3167" s="86">
        <f>SUM(M3168)</f>
        <v>0</v>
      </c>
      <c r="N3167" s="88">
        <f>SUM(N3168)</f>
        <v>0</v>
      </c>
      <c r="O3167" s="83">
        <f>SUM(O3168)</f>
        <v>0</v>
      </c>
      <c r="P3167" s="88">
        <f>SUM(P3168)</f>
        <v>0</v>
      </c>
      <c r="Q3167" s="177">
        <f t="shared" si="2846"/>
        <v>0</v>
      </c>
      <c r="R3167" s="88">
        <f>SUM(R3168)</f>
        <v>0</v>
      </c>
      <c r="S3167" s="88">
        <f>SUM(S3168)</f>
        <v>0</v>
      </c>
      <c r="T3167" s="178">
        <f t="shared" si="2857"/>
        <v>0</v>
      </c>
      <c r="U3167" s="157"/>
      <c r="V3167" s="83">
        <f>SUM(V3168)</f>
        <v>0</v>
      </c>
      <c r="W3167" s="88">
        <f>SUM(W3168)</f>
        <v>0</v>
      </c>
      <c r="X3167" s="177">
        <f t="shared" si="2847"/>
        <v>0</v>
      </c>
      <c r="Y3167" s="88">
        <f>SUM(Y3168)</f>
        <v>0</v>
      </c>
      <c r="Z3167" s="88">
        <f>SUM(Z3168)</f>
        <v>0</v>
      </c>
      <c r="AA3167" s="178">
        <f t="shared" si="2858"/>
        <v>0</v>
      </c>
      <c r="AB3167" s="157"/>
      <c r="AC3167" s="83">
        <f>SUM(AC3168)</f>
        <v>0</v>
      </c>
      <c r="AD3167" s="88">
        <f>SUM(AD3168)</f>
        <v>0</v>
      </c>
      <c r="AE3167" s="177">
        <f t="shared" si="2848"/>
        <v>0</v>
      </c>
      <c r="AF3167" s="88">
        <f>SUM(AF3168)</f>
        <v>0</v>
      </c>
      <c r="AG3167" s="88">
        <f>SUM(AG3168)</f>
        <v>0</v>
      </c>
      <c r="AH3167" s="178">
        <f t="shared" si="2859"/>
        <v>0</v>
      </c>
      <c r="AJ3167" s="84">
        <f t="shared" ref="AJ3167:AU3167" si="2869">SUM(AJ3168)</f>
        <v>0</v>
      </c>
      <c r="AK3167" s="86">
        <f t="shared" si="2869"/>
        <v>0</v>
      </c>
      <c r="AL3167" s="88">
        <f t="shared" si="2869"/>
        <v>0</v>
      </c>
      <c r="AM3167" s="86">
        <f t="shared" si="2869"/>
        <v>0</v>
      </c>
      <c r="AN3167" s="88">
        <f t="shared" si="2869"/>
        <v>0</v>
      </c>
      <c r="AO3167" s="86">
        <f t="shared" si="2869"/>
        <v>0</v>
      </c>
      <c r="AP3167" s="88">
        <f t="shared" si="2869"/>
        <v>0</v>
      </c>
      <c r="AQ3167" s="86">
        <f t="shared" si="2869"/>
        <v>0</v>
      </c>
      <c r="AR3167" s="88">
        <f t="shared" si="2869"/>
        <v>0</v>
      </c>
      <c r="AS3167" s="86">
        <f t="shared" si="2869"/>
        <v>0</v>
      </c>
      <c r="AT3167" s="88">
        <f t="shared" si="2869"/>
        <v>0</v>
      </c>
      <c r="AU3167" s="86">
        <f t="shared" si="2869"/>
        <v>0</v>
      </c>
      <c r="AV3167" s="86">
        <f t="shared" si="2860"/>
        <v>0</v>
      </c>
      <c r="AW3167" s="93">
        <f t="shared" si="2850"/>
        <v>0</v>
      </c>
      <c r="AY3167" s="86">
        <f t="shared" si="2851"/>
        <v>0</v>
      </c>
      <c r="AZ3167" s="86">
        <f t="shared" si="2852"/>
        <v>0</v>
      </c>
      <c r="BA3167" s="86">
        <f t="shared" si="2853"/>
        <v>0</v>
      </c>
      <c r="BB3167" s="86">
        <f t="shared" si="2854"/>
        <v>0</v>
      </c>
      <c r="BC3167" s="86">
        <f t="shared" si="2855"/>
        <v>0</v>
      </c>
      <c r="BD3167" s="86">
        <f t="shared" si="2856"/>
        <v>0</v>
      </c>
    </row>
    <row r="3168" spans="2:56" x14ac:dyDescent="0.3">
      <c r="B3168" s="169" t="s">
        <v>105</v>
      </c>
      <c r="C3168" s="248">
        <v>0</v>
      </c>
      <c r="D3168" s="249">
        <v>0</v>
      </c>
      <c r="E3168" s="172">
        <f t="shared" si="2843"/>
        <v>0</v>
      </c>
      <c r="F3168" s="248">
        <v>0</v>
      </c>
      <c r="G3168" s="249">
        <v>0</v>
      </c>
      <c r="H3168" s="172">
        <f t="shared" si="2844"/>
        <v>0</v>
      </c>
      <c r="I3168" s="248"/>
      <c r="J3168" s="250"/>
      <c r="K3168" s="174">
        <f t="shared" si="2845"/>
        <v>0</v>
      </c>
      <c r="L3168" s="248"/>
      <c r="M3168" s="250">
        <v>0</v>
      </c>
      <c r="N3168" s="251">
        <v>0</v>
      </c>
      <c r="O3168" s="248"/>
      <c r="P3168" s="251"/>
      <c r="Q3168" s="166">
        <f t="shared" si="2846"/>
        <v>0</v>
      </c>
      <c r="R3168" s="251"/>
      <c r="S3168" s="251"/>
      <c r="T3168" s="167">
        <f t="shared" si="2857"/>
        <v>0</v>
      </c>
      <c r="U3168" s="157"/>
      <c r="V3168" s="248"/>
      <c r="W3168" s="251"/>
      <c r="X3168" s="166">
        <f t="shared" si="2847"/>
        <v>0</v>
      </c>
      <c r="Y3168" s="251"/>
      <c r="Z3168" s="251"/>
      <c r="AA3168" s="167">
        <f t="shared" si="2858"/>
        <v>0</v>
      </c>
      <c r="AB3168" s="157"/>
      <c r="AC3168" s="248"/>
      <c r="AD3168" s="251"/>
      <c r="AE3168" s="166">
        <f t="shared" si="2848"/>
        <v>0</v>
      </c>
      <c r="AF3168" s="251"/>
      <c r="AG3168" s="251"/>
      <c r="AH3168" s="167">
        <f t="shared" si="2859"/>
        <v>0</v>
      </c>
      <c r="AJ3168" s="252"/>
      <c r="AK3168" s="253"/>
      <c r="AL3168" s="254"/>
      <c r="AM3168" s="253"/>
      <c r="AN3168" s="254"/>
      <c r="AO3168" s="253"/>
      <c r="AP3168" s="254"/>
      <c r="AQ3168" s="253"/>
      <c r="AR3168" s="254"/>
      <c r="AS3168" s="253"/>
      <c r="AT3168" s="254"/>
      <c r="AU3168" s="253"/>
      <c r="AV3168" s="163">
        <f t="shared" si="2860"/>
        <v>0</v>
      </c>
      <c r="AW3168" s="168">
        <f t="shared" si="2850"/>
        <v>0</v>
      </c>
      <c r="AY3168" s="163">
        <f t="shared" si="2851"/>
        <v>0</v>
      </c>
      <c r="AZ3168" s="163">
        <f t="shared" si="2852"/>
        <v>0</v>
      </c>
      <c r="BA3168" s="163">
        <f t="shared" si="2853"/>
        <v>0</v>
      </c>
      <c r="BB3168" s="163">
        <f t="shared" si="2854"/>
        <v>0</v>
      </c>
      <c r="BC3168" s="163">
        <f t="shared" si="2855"/>
        <v>0</v>
      </c>
      <c r="BD3168" s="163">
        <f t="shared" si="2856"/>
        <v>0</v>
      </c>
    </row>
    <row r="3169" spans="2:56" x14ac:dyDescent="0.3">
      <c r="B3169" s="179" t="s">
        <v>133</v>
      </c>
      <c r="C3169" s="83">
        <f>SUM(C3170)</f>
        <v>0</v>
      </c>
      <c r="D3169" s="84">
        <f>SUM(D3170)</f>
        <v>0</v>
      </c>
      <c r="E3169" s="85">
        <f t="shared" si="2843"/>
        <v>0</v>
      </c>
      <c r="F3169" s="83">
        <f>SUM(F3170)</f>
        <v>0</v>
      </c>
      <c r="G3169" s="84">
        <f>SUM(G3170)</f>
        <v>0</v>
      </c>
      <c r="H3169" s="85">
        <f t="shared" si="2844"/>
        <v>0</v>
      </c>
      <c r="I3169" s="83">
        <f>SUM(I3170)</f>
        <v>0</v>
      </c>
      <c r="J3169" s="86">
        <f>SUM(J3170)</f>
        <v>0</v>
      </c>
      <c r="K3169" s="87">
        <f t="shared" si="2845"/>
        <v>0</v>
      </c>
      <c r="L3169" s="83">
        <f>SUM(L3170)</f>
        <v>0</v>
      </c>
      <c r="M3169" s="86">
        <f>SUM(M3170)</f>
        <v>0</v>
      </c>
      <c r="N3169" s="88">
        <f>SUM(N3170)</f>
        <v>0</v>
      </c>
      <c r="O3169" s="83">
        <f>SUM(O3170)</f>
        <v>0</v>
      </c>
      <c r="P3169" s="88">
        <f>SUM(P3170)</f>
        <v>0</v>
      </c>
      <c r="Q3169" s="177">
        <f t="shared" si="2846"/>
        <v>0</v>
      </c>
      <c r="R3169" s="88">
        <f>SUM(R3170)</f>
        <v>0</v>
      </c>
      <c r="S3169" s="88">
        <f>SUM(S3170)</f>
        <v>0</v>
      </c>
      <c r="T3169" s="178">
        <f t="shared" si="2857"/>
        <v>0</v>
      </c>
      <c r="U3169" s="157"/>
      <c r="V3169" s="83">
        <f>SUM(V3170)</f>
        <v>0</v>
      </c>
      <c r="W3169" s="88">
        <f>SUM(W3170)</f>
        <v>0</v>
      </c>
      <c r="X3169" s="177">
        <f t="shared" si="2847"/>
        <v>0</v>
      </c>
      <c r="Y3169" s="88">
        <f>SUM(Y3170)</f>
        <v>0</v>
      </c>
      <c r="Z3169" s="88">
        <f>SUM(Z3170)</f>
        <v>0</v>
      </c>
      <c r="AA3169" s="178">
        <f t="shared" si="2858"/>
        <v>0</v>
      </c>
      <c r="AB3169" s="157"/>
      <c r="AC3169" s="83">
        <f>SUM(AC3170)</f>
        <v>0</v>
      </c>
      <c r="AD3169" s="88">
        <f>SUM(AD3170)</f>
        <v>0</v>
      </c>
      <c r="AE3169" s="177">
        <f t="shared" si="2848"/>
        <v>0</v>
      </c>
      <c r="AF3169" s="88">
        <f>SUM(AF3170)</f>
        <v>0</v>
      </c>
      <c r="AG3169" s="88">
        <f>SUM(AG3170)</f>
        <v>0</v>
      </c>
      <c r="AH3169" s="178">
        <f t="shared" si="2859"/>
        <v>0</v>
      </c>
      <c r="AJ3169" s="84">
        <f t="shared" ref="AJ3169:AU3169" si="2870">SUM(AJ3170)</f>
        <v>0</v>
      </c>
      <c r="AK3169" s="86">
        <f t="shared" si="2870"/>
        <v>0</v>
      </c>
      <c r="AL3169" s="88">
        <f t="shared" si="2870"/>
        <v>0</v>
      </c>
      <c r="AM3169" s="86">
        <f t="shared" si="2870"/>
        <v>0</v>
      </c>
      <c r="AN3169" s="88">
        <f t="shared" si="2870"/>
        <v>0</v>
      </c>
      <c r="AO3169" s="86">
        <f t="shared" si="2870"/>
        <v>0</v>
      </c>
      <c r="AP3169" s="88">
        <f t="shared" si="2870"/>
        <v>0</v>
      </c>
      <c r="AQ3169" s="86">
        <f t="shared" si="2870"/>
        <v>0</v>
      </c>
      <c r="AR3169" s="88">
        <f t="shared" si="2870"/>
        <v>0</v>
      </c>
      <c r="AS3169" s="86">
        <f t="shared" si="2870"/>
        <v>0</v>
      </c>
      <c r="AT3169" s="88">
        <f t="shared" si="2870"/>
        <v>0</v>
      </c>
      <c r="AU3169" s="86">
        <f t="shared" si="2870"/>
        <v>0</v>
      </c>
      <c r="AV3169" s="86">
        <f t="shared" si="2860"/>
        <v>0</v>
      </c>
      <c r="AW3169" s="93">
        <f t="shared" si="2850"/>
        <v>0</v>
      </c>
      <c r="AY3169" s="86">
        <f t="shared" si="2851"/>
        <v>0</v>
      </c>
      <c r="AZ3169" s="86">
        <f t="shared" si="2852"/>
        <v>0</v>
      </c>
      <c r="BA3169" s="86">
        <f t="shared" si="2853"/>
        <v>0</v>
      </c>
      <c r="BB3169" s="86">
        <f t="shared" si="2854"/>
        <v>0</v>
      </c>
      <c r="BC3169" s="86">
        <f t="shared" si="2855"/>
        <v>0</v>
      </c>
      <c r="BD3169" s="86">
        <f t="shared" si="2856"/>
        <v>0</v>
      </c>
    </row>
    <row r="3170" spans="2:56" x14ac:dyDescent="0.3">
      <c r="B3170" s="169" t="s">
        <v>105</v>
      </c>
      <c r="C3170" s="248">
        <v>0</v>
      </c>
      <c r="D3170" s="249">
        <v>0</v>
      </c>
      <c r="E3170" s="172">
        <f t="shared" si="2843"/>
        <v>0</v>
      </c>
      <c r="F3170" s="248">
        <v>0</v>
      </c>
      <c r="G3170" s="249">
        <v>0</v>
      </c>
      <c r="H3170" s="172">
        <f t="shared" si="2844"/>
        <v>0</v>
      </c>
      <c r="I3170" s="248"/>
      <c r="J3170" s="250"/>
      <c r="K3170" s="174">
        <f t="shared" si="2845"/>
        <v>0</v>
      </c>
      <c r="L3170" s="248"/>
      <c r="M3170" s="250">
        <v>0</v>
      </c>
      <c r="N3170" s="251">
        <v>0</v>
      </c>
      <c r="O3170" s="248"/>
      <c r="P3170" s="251"/>
      <c r="Q3170" s="166">
        <f t="shared" si="2846"/>
        <v>0</v>
      </c>
      <c r="R3170" s="251"/>
      <c r="S3170" s="251"/>
      <c r="T3170" s="167">
        <f t="shared" si="2857"/>
        <v>0</v>
      </c>
      <c r="U3170" s="157"/>
      <c r="V3170" s="248"/>
      <c r="W3170" s="251"/>
      <c r="X3170" s="166">
        <f t="shared" si="2847"/>
        <v>0</v>
      </c>
      <c r="Y3170" s="251"/>
      <c r="Z3170" s="251"/>
      <c r="AA3170" s="167">
        <f t="shared" si="2858"/>
        <v>0</v>
      </c>
      <c r="AB3170" s="157"/>
      <c r="AC3170" s="248"/>
      <c r="AD3170" s="251"/>
      <c r="AE3170" s="166">
        <f t="shared" si="2848"/>
        <v>0</v>
      </c>
      <c r="AF3170" s="251"/>
      <c r="AG3170" s="251"/>
      <c r="AH3170" s="167">
        <f t="shared" si="2859"/>
        <v>0</v>
      </c>
      <c r="AJ3170" s="252"/>
      <c r="AK3170" s="253"/>
      <c r="AL3170" s="254"/>
      <c r="AM3170" s="253"/>
      <c r="AN3170" s="254"/>
      <c r="AO3170" s="253"/>
      <c r="AP3170" s="254"/>
      <c r="AQ3170" s="253"/>
      <c r="AR3170" s="254"/>
      <c r="AS3170" s="253"/>
      <c r="AT3170" s="254"/>
      <c r="AU3170" s="253"/>
      <c r="AV3170" s="163">
        <f t="shared" si="2860"/>
        <v>0</v>
      </c>
      <c r="AW3170" s="168">
        <f t="shared" si="2850"/>
        <v>0</v>
      </c>
      <c r="AY3170" s="163">
        <f t="shared" si="2851"/>
        <v>0</v>
      </c>
      <c r="AZ3170" s="163">
        <f t="shared" si="2852"/>
        <v>0</v>
      </c>
      <c r="BA3170" s="163">
        <f t="shared" si="2853"/>
        <v>0</v>
      </c>
      <c r="BB3170" s="163">
        <f t="shared" si="2854"/>
        <v>0</v>
      </c>
      <c r="BC3170" s="163">
        <f t="shared" si="2855"/>
        <v>0</v>
      </c>
      <c r="BD3170" s="163">
        <f t="shared" si="2856"/>
        <v>0</v>
      </c>
    </row>
    <row r="3171" spans="2:56" x14ac:dyDescent="0.3">
      <c r="B3171" s="179" t="s">
        <v>134</v>
      </c>
      <c r="C3171" s="83">
        <f>SUM(C3172)</f>
        <v>0</v>
      </c>
      <c r="D3171" s="84">
        <f>SUM(D3172)</f>
        <v>0</v>
      </c>
      <c r="E3171" s="85">
        <f t="shared" si="2843"/>
        <v>0</v>
      </c>
      <c r="F3171" s="83">
        <f>SUM(F3172)</f>
        <v>0</v>
      </c>
      <c r="G3171" s="84">
        <f>SUM(G3172)</f>
        <v>0</v>
      </c>
      <c r="H3171" s="85">
        <f t="shared" si="2844"/>
        <v>0</v>
      </c>
      <c r="I3171" s="83">
        <f>SUM(I3172)</f>
        <v>0</v>
      </c>
      <c r="J3171" s="86">
        <f>SUM(J3172)</f>
        <v>0</v>
      </c>
      <c r="K3171" s="87">
        <f t="shared" si="2845"/>
        <v>0</v>
      </c>
      <c r="L3171" s="83">
        <f>SUM(L3172)</f>
        <v>0</v>
      </c>
      <c r="M3171" s="86">
        <f>SUM(M3172)</f>
        <v>0</v>
      </c>
      <c r="N3171" s="88">
        <f>SUM(N3172)</f>
        <v>0</v>
      </c>
      <c r="O3171" s="83">
        <f>SUM(O3172)</f>
        <v>0</v>
      </c>
      <c r="P3171" s="88">
        <f>SUM(P3172)</f>
        <v>0</v>
      </c>
      <c r="Q3171" s="177">
        <f t="shared" si="2846"/>
        <v>0</v>
      </c>
      <c r="R3171" s="88">
        <f>SUM(R3172)</f>
        <v>0</v>
      </c>
      <c r="S3171" s="88">
        <f>SUM(S3172)</f>
        <v>0</v>
      </c>
      <c r="T3171" s="178">
        <f t="shared" si="2857"/>
        <v>0</v>
      </c>
      <c r="U3171" s="157"/>
      <c r="V3171" s="83">
        <f>SUM(V3172)</f>
        <v>0</v>
      </c>
      <c r="W3171" s="88">
        <f>SUM(W3172)</f>
        <v>0</v>
      </c>
      <c r="X3171" s="177">
        <f t="shared" si="2847"/>
        <v>0</v>
      </c>
      <c r="Y3171" s="88">
        <f>SUM(Y3172)</f>
        <v>0</v>
      </c>
      <c r="Z3171" s="88">
        <f>SUM(Z3172)</f>
        <v>0</v>
      </c>
      <c r="AA3171" s="178">
        <f t="shared" si="2858"/>
        <v>0</v>
      </c>
      <c r="AB3171" s="157"/>
      <c r="AC3171" s="83">
        <f>SUM(AC3172)</f>
        <v>0</v>
      </c>
      <c r="AD3171" s="88">
        <f>SUM(AD3172)</f>
        <v>0</v>
      </c>
      <c r="AE3171" s="177">
        <f t="shared" si="2848"/>
        <v>0</v>
      </c>
      <c r="AF3171" s="88">
        <f>SUM(AF3172)</f>
        <v>0</v>
      </c>
      <c r="AG3171" s="88">
        <f>SUM(AG3172)</f>
        <v>0</v>
      </c>
      <c r="AH3171" s="178">
        <f t="shared" si="2859"/>
        <v>0</v>
      </c>
      <c r="AJ3171" s="84">
        <f t="shared" ref="AJ3171:AU3171" si="2871">SUM(AJ3172)</f>
        <v>0</v>
      </c>
      <c r="AK3171" s="86">
        <f t="shared" si="2871"/>
        <v>0</v>
      </c>
      <c r="AL3171" s="88">
        <f t="shared" si="2871"/>
        <v>0</v>
      </c>
      <c r="AM3171" s="86">
        <f t="shared" si="2871"/>
        <v>0</v>
      </c>
      <c r="AN3171" s="88">
        <f t="shared" si="2871"/>
        <v>0</v>
      </c>
      <c r="AO3171" s="86">
        <f t="shared" si="2871"/>
        <v>0</v>
      </c>
      <c r="AP3171" s="88">
        <f t="shared" si="2871"/>
        <v>0</v>
      </c>
      <c r="AQ3171" s="86">
        <f t="shared" si="2871"/>
        <v>0</v>
      </c>
      <c r="AR3171" s="88">
        <f t="shared" si="2871"/>
        <v>0</v>
      </c>
      <c r="AS3171" s="86">
        <f t="shared" si="2871"/>
        <v>0</v>
      </c>
      <c r="AT3171" s="88">
        <f t="shared" si="2871"/>
        <v>0</v>
      </c>
      <c r="AU3171" s="86">
        <f t="shared" si="2871"/>
        <v>0</v>
      </c>
      <c r="AV3171" s="86">
        <f t="shared" si="2860"/>
        <v>0</v>
      </c>
      <c r="AW3171" s="93">
        <f t="shared" si="2850"/>
        <v>0</v>
      </c>
      <c r="AY3171" s="86">
        <f t="shared" si="2851"/>
        <v>0</v>
      </c>
      <c r="AZ3171" s="86">
        <f t="shared" si="2852"/>
        <v>0</v>
      </c>
      <c r="BA3171" s="86">
        <f t="shared" si="2853"/>
        <v>0</v>
      </c>
      <c r="BB3171" s="86">
        <f t="shared" si="2854"/>
        <v>0</v>
      </c>
      <c r="BC3171" s="86">
        <f t="shared" si="2855"/>
        <v>0</v>
      </c>
      <c r="BD3171" s="86">
        <f t="shared" si="2856"/>
        <v>0</v>
      </c>
    </row>
    <row r="3172" spans="2:56" x14ac:dyDescent="0.3">
      <c r="B3172" s="169" t="s">
        <v>135</v>
      </c>
      <c r="C3172" s="248">
        <v>0</v>
      </c>
      <c r="D3172" s="249">
        <v>0</v>
      </c>
      <c r="E3172" s="172">
        <f t="shared" si="2843"/>
        <v>0</v>
      </c>
      <c r="F3172" s="248">
        <v>0</v>
      </c>
      <c r="G3172" s="249">
        <v>0</v>
      </c>
      <c r="H3172" s="172">
        <f t="shared" si="2844"/>
        <v>0</v>
      </c>
      <c r="I3172" s="248"/>
      <c r="J3172" s="250"/>
      <c r="K3172" s="174">
        <f t="shared" si="2845"/>
        <v>0</v>
      </c>
      <c r="L3172" s="248"/>
      <c r="M3172" s="250">
        <v>0</v>
      </c>
      <c r="N3172" s="251">
        <v>0</v>
      </c>
      <c r="O3172" s="248"/>
      <c r="P3172" s="251"/>
      <c r="Q3172" s="166">
        <f t="shared" si="2846"/>
        <v>0</v>
      </c>
      <c r="R3172" s="251"/>
      <c r="S3172" s="251"/>
      <c r="T3172" s="167">
        <f t="shared" si="2857"/>
        <v>0</v>
      </c>
      <c r="U3172" s="157"/>
      <c r="V3172" s="248"/>
      <c r="W3172" s="251"/>
      <c r="X3172" s="166">
        <f t="shared" si="2847"/>
        <v>0</v>
      </c>
      <c r="Y3172" s="251"/>
      <c r="Z3172" s="251"/>
      <c r="AA3172" s="167">
        <f t="shared" si="2858"/>
        <v>0</v>
      </c>
      <c r="AB3172" s="157"/>
      <c r="AC3172" s="248"/>
      <c r="AD3172" s="251"/>
      <c r="AE3172" s="166">
        <f t="shared" si="2848"/>
        <v>0</v>
      </c>
      <c r="AF3172" s="251"/>
      <c r="AG3172" s="251"/>
      <c r="AH3172" s="167">
        <f t="shared" si="2859"/>
        <v>0</v>
      </c>
      <c r="AJ3172" s="252"/>
      <c r="AK3172" s="253"/>
      <c r="AL3172" s="254"/>
      <c r="AM3172" s="253"/>
      <c r="AN3172" s="254"/>
      <c r="AO3172" s="253"/>
      <c r="AP3172" s="254"/>
      <c r="AQ3172" s="253"/>
      <c r="AR3172" s="254"/>
      <c r="AS3172" s="253"/>
      <c r="AT3172" s="254"/>
      <c r="AU3172" s="253"/>
      <c r="AV3172" s="163">
        <f t="shared" si="2860"/>
        <v>0</v>
      </c>
      <c r="AW3172" s="168">
        <f t="shared" si="2850"/>
        <v>0</v>
      </c>
      <c r="AY3172" s="163">
        <f t="shared" si="2851"/>
        <v>0</v>
      </c>
      <c r="AZ3172" s="163">
        <f t="shared" si="2852"/>
        <v>0</v>
      </c>
      <c r="BA3172" s="163">
        <f t="shared" si="2853"/>
        <v>0</v>
      </c>
      <c r="BB3172" s="163">
        <f t="shared" si="2854"/>
        <v>0</v>
      </c>
      <c r="BC3172" s="163">
        <f t="shared" si="2855"/>
        <v>0</v>
      </c>
      <c r="BD3172" s="163">
        <f t="shared" si="2856"/>
        <v>0</v>
      </c>
    </row>
    <row r="3173" spans="2:56" x14ac:dyDescent="0.3">
      <c r="B3173" s="179" t="s">
        <v>136</v>
      </c>
      <c r="C3173" s="83">
        <f>SUM(C3174)</f>
        <v>0</v>
      </c>
      <c r="D3173" s="84">
        <f>SUM(D3174)</f>
        <v>0</v>
      </c>
      <c r="E3173" s="85">
        <f t="shared" si="2843"/>
        <v>0</v>
      </c>
      <c r="F3173" s="83">
        <f>SUM(F3174)</f>
        <v>0</v>
      </c>
      <c r="G3173" s="84">
        <f>SUM(G3174)</f>
        <v>0</v>
      </c>
      <c r="H3173" s="85">
        <f t="shared" si="2844"/>
        <v>0</v>
      </c>
      <c r="I3173" s="83">
        <f>SUM(I3174)</f>
        <v>0</v>
      </c>
      <c r="J3173" s="86">
        <f>SUM(J3174)</f>
        <v>0</v>
      </c>
      <c r="K3173" s="87">
        <f t="shared" si="2845"/>
        <v>0</v>
      </c>
      <c r="L3173" s="83">
        <f>SUM(L3174)</f>
        <v>0</v>
      </c>
      <c r="M3173" s="86">
        <f>SUM(M3174)</f>
        <v>0</v>
      </c>
      <c r="N3173" s="88">
        <f>SUM(N3174)</f>
        <v>0</v>
      </c>
      <c r="O3173" s="83">
        <f>SUM(O3174)</f>
        <v>0</v>
      </c>
      <c r="P3173" s="88">
        <f>SUM(P3174)</f>
        <v>0</v>
      </c>
      <c r="Q3173" s="177">
        <f t="shared" si="2846"/>
        <v>0</v>
      </c>
      <c r="R3173" s="88">
        <f>SUM(R3174)</f>
        <v>0</v>
      </c>
      <c r="S3173" s="88">
        <f>SUM(S3174)</f>
        <v>0</v>
      </c>
      <c r="T3173" s="178">
        <f t="shared" si="2857"/>
        <v>0</v>
      </c>
      <c r="U3173" s="157"/>
      <c r="V3173" s="83">
        <f>SUM(V3174)</f>
        <v>0</v>
      </c>
      <c r="W3173" s="88">
        <f>SUM(W3174)</f>
        <v>0</v>
      </c>
      <c r="X3173" s="177">
        <f t="shared" si="2847"/>
        <v>0</v>
      </c>
      <c r="Y3173" s="88">
        <f>SUM(Y3174)</f>
        <v>0</v>
      </c>
      <c r="Z3173" s="88">
        <f>SUM(Z3174)</f>
        <v>0</v>
      </c>
      <c r="AA3173" s="178">
        <f t="shared" si="2858"/>
        <v>0</v>
      </c>
      <c r="AB3173" s="157"/>
      <c r="AC3173" s="83">
        <f>SUM(AC3174)</f>
        <v>0</v>
      </c>
      <c r="AD3173" s="88">
        <f>SUM(AD3174)</f>
        <v>0</v>
      </c>
      <c r="AE3173" s="177">
        <f t="shared" si="2848"/>
        <v>0</v>
      </c>
      <c r="AF3173" s="88">
        <f>SUM(AF3174)</f>
        <v>0</v>
      </c>
      <c r="AG3173" s="88">
        <f>SUM(AG3174)</f>
        <v>0</v>
      </c>
      <c r="AH3173" s="178">
        <f t="shared" si="2859"/>
        <v>0</v>
      </c>
      <c r="AJ3173" s="84">
        <f t="shared" ref="AJ3173:AU3173" si="2872">SUM(AJ3174)</f>
        <v>0</v>
      </c>
      <c r="AK3173" s="86">
        <f t="shared" si="2872"/>
        <v>0</v>
      </c>
      <c r="AL3173" s="88">
        <f t="shared" si="2872"/>
        <v>0</v>
      </c>
      <c r="AM3173" s="86">
        <f t="shared" si="2872"/>
        <v>0</v>
      </c>
      <c r="AN3173" s="88">
        <f t="shared" si="2872"/>
        <v>0</v>
      </c>
      <c r="AO3173" s="86">
        <f t="shared" si="2872"/>
        <v>0</v>
      </c>
      <c r="AP3173" s="88">
        <f t="shared" si="2872"/>
        <v>0</v>
      </c>
      <c r="AQ3173" s="86">
        <f t="shared" si="2872"/>
        <v>0</v>
      </c>
      <c r="AR3173" s="88">
        <f t="shared" si="2872"/>
        <v>0</v>
      </c>
      <c r="AS3173" s="86">
        <f t="shared" si="2872"/>
        <v>0</v>
      </c>
      <c r="AT3173" s="88">
        <f t="shared" si="2872"/>
        <v>0</v>
      </c>
      <c r="AU3173" s="86">
        <f t="shared" si="2872"/>
        <v>0</v>
      </c>
      <c r="AV3173" s="86">
        <f t="shared" si="2860"/>
        <v>0</v>
      </c>
      <c r="AW3173" s="93">
        <f t="shared" si="2850"/>
        <v>0</v>
      </c>
      <c r="AY3173" s="86">
        <f t="shared" si="2851"/>
        <v>0</v>
      </c>
      <c r="AZ3173" s="86">
        <f t="shared" si="2852"/>
        <v>0</v>
      </c>
      <c r="BA3173" s="86">
        <f t="shared" si="2853"/>
        <v>0</v>
      </c>
      <c r="BB3173" s="86">
        <f t="shared" si="2854"/>
        <v>0</v>
      </c>
      <c r="BC3173" s="86">
        <f t="shared" si="2855"/>
        <v>0</v>
      </c>
      <c r="BD3173" s="86">
        <f t="shared" si="2856"/>
        <v>0</v>
      </c>
    </row>
    <row r="3174" spans="2:56" x14ac:dyDescent="0.3">
      <c r="B3174" s="169" t="s">
        <v>105</v>
      </c>
      <c r="C3174" s="248">
        <v>0</v>
      </c>
      <c r="D3174" s="249">
        <v>0</v>
      </c>
      <c r="E3174" s="172">
        <f t="shared" si="2843"/>
        <v>0</v>
      </c>
      <c r="F3174" s="248">
        <v>0</v>
      </c>
      <c r="G3174" s="249">
        <v>0</v>
      </c>
      <c r="H3174" s="172">
        <f t="shared" si="2844"/>
        <v>0</v>
      </c>
      <c r="I3174" s="248"/>
      <c r="J3174" s="250"/>
      <c r="K3174" s="174">
        <f t="shared" si="2845"/>
        <v>0</v>
      </c>
      <c r="L3174" s="248"/>
      <c r="M3174" s="250">
        <v>0</v>
      </c>
      <c r="N3174" s="251">
        <v>0</v>
      </c>
      <c r="O3174" s="248"/>
      <c r="P3174" s="251"/>
      <c r="Q3174" s="166">
        <f t="shared" si="2846"/>
        <v>0</v>
      </c>
      <c r="R3174" s="251"/>
      <c r="S3174" s="251"/>
      <c r="T3174" s="167">
        <f t="shared" si="2857"/>
        <v>0</v>
      </c>
      <c r="U3174" s="157"/>
      <c r="V3174" s="248"/>
      <c r="W3174" s="251"/>
      <c r="X3174" s="166">
        <f t="shared" si="2847"/>
        <v>0</v>
      </c>
      <c r="Y3174" s="251"/>
      <c r="Z3174" s="251"/>
      <c r="AA3174" s="167">
        <f t="shared" si="2858"/>
        <v>0</v>
      </c>
      <c r="AB3174" s="157"/>
      <c r="AC3174" s="248"/>
      <c r="AD3174" s="251"/>
      <c r="AE3174" s="166">
        <f t="shared" si="2848"/>
        <v>0</v>
      </c>
      <c r="AF3174" s="251"/>
      <c r="AG3174" s="251"/>
      <c r="AH3174" s="167">
        <f t="shared" si="2859"/>
        <v>0</v>
      </c>
      <c r="AJ3174" s="252"/>
      <c r="AK3174" s="253"/>
      <c r="AL3174" s="254"/>
      <c r="AM3174" s="253"/>
      <c r="AN3174" s="254"/>
      <c r="AO3174" s="253"/>
      <c r="AP3174" s="254"/>
      <c r="AQ3174" s="253"/>
      <c r="AR3174" s="254"/>
      <c r="AS3174" s="253"/>
      <c r="AT3174" s="254"/>
      <c r="AU3174" s="253"/>
      <c r="AV3174" s="163">
        <f t="shared" si="2860"/>
        <v>0</v>
      </c>
      <c r="AW3174" s="168">
        <f t="shared" si="2850"/>
        <v>0</v>
      </c>
      <c r="AY3174" s="163">
        <f t="shared" si="2851"/>
        <v>0</v>
      </c>
      <c r="AZ3174" s="163">
        <f t="shared" si="2852"/>
        <v>0</v>
      </c>
      <c r="BA3174" s="163">
        <f t="shared" si="2853"/>
        <v>0</v>
      </c>
      <c r="BB3174" s="163">
        <f t="shared" si="2854"/>
        <v>0</v>
      </c>
      <c r="BC3174" s="163">
        <f t="shared" si="2855"/>
        <v>0</v>
      </c>
      <c r="BD3174" s="163">
        <f t="shared" si="2856"/>
        <v>0</v>
      </c>
    </row>
    <row r="3175" spans="2:56" x14ac:dyDescent="0.3">
      <c r="B3175" s="179" t="s">
        <v>137</v>
      </c>
      <c r="C3175" s="83">
        <f>SUM(C3176)</f>
        <v>0</v>
      </c>
      <c r="D3175" s="84">
        <f>SUM(D3176)</f>
        <v>0</v>
      </c>
      <c r="E3175" s="85">
        <f t="shared" si="2843"/>
        <v>0</v>
      </c>
      <c r="F3175" s="83">
        <f>SUM(F3176)</f>
        <v>0</v>
      </c>
      <c r="G3175" s="84">
        <f>SUM(G3176)</f>
        <v>0</v>
      </c>
      <c r="H3175" s="85">
        <f t="shared" si="2844"/>
        <v>0</v>
      </c>
      <c r="I3175" s="83">
        <f>SUM(I3176)</f>
        <v>0</v>
      </c>
      <c r="J3175" s="86">
        <f>SUM(J3176)</f>
        <v>0</v>
      </c>
      <c r="K3175" s="87">
        <f t="shared" si="2845"/>
        <v>0</v>
      </c>
      <c r="L3175" s="83">
        <f>SUM(L3176)</f>
        <v>0</v>
      </c>
      <c r="M3175" s="86">
        <f>SUM(M3176)</f>
        <v>0</v>
      </c>
      <c r="N3175" s="88">
        <f>SUM(N3176)</f>
        <v>0</v>
      </c>
      <c r="O3175" s="83">
        <f>SUM(O3176)</f>
        <v>0</v>
      </c>
      <c r="P3175" s="88">
        <f>SUM(P3176)</f>
        <v>0</v>
      </c>
      <c r="Q3175" s="177">
        <f t="shared" si="2846"/>
        <v>0</v>
      </c>
      <c r="R3175" s="88">
        <f>SUM(R3176)</f>
        <v>0</v>
      </c>
      <c r="S3175" s="88">
        <f>SUM(S3176)</f>
        <v>0</v>
      </c>
      <c r="T3175" s="178">
        <f t="shared" si="2857"/>
        <v>0</v>
      </c>
      <c r="U3175" s="157"/>
      <c r="V3175" s="83">
        <f>SUM(V3176)</f>
        <v>0</v>
      </c>
      <c r="W3175" s="88">
        <f>SUM(W3176)</f>
        <v>0</v>
      </c>
      <c r="X3175" s="177">
        <f t="shared" si="2847"/>
        <v>0</v>
      </c>
      <c r="Y3175" s="88">
        <f>SUM(Y3176)</f>
        <v>0</v>
      </c>
      <c r="Z3175" s="88">
        <f>SUM(Z3176)</f>
        <v>0</v>
      </c>
      <c r="AA3175" s="178">
        <f t="shared" si="2858"/>
        <v>0</v>
      </c>
      <c r="AB3175" s="157"/>
      <c r="AC3175" s="83">
        <f>SUM(AC3176)</f>
        <v>0</v>
      </c>
      <c r="AD3175" s="88">
        <f>SUM(AD3176)</f>
        <v>0</v>
      </c>
      <c r="AE3175" s="177">
        <f t="shared" si="2848"/>
        <v>0</v>
      </c>
      <c r="AF3175" s="88">
        <f>SUM(AF3176)</f>
        <v>0</v>
      </c>
      <c r="AG3175" s="88">
        <f>SUM(AG3176)</f>
        <v>0</v>
      </c>
      <c r="AH3175" s="178">
        <f t="shared" si="2859"/>
        <v>0</v>
      </c>
      <c r="AJ3175" s="84">
        <f t="shared" ref="AJ3175:AU3175" si="2873">SUM(AJ3176)</f>
        <v>0</v>
      </c>
      <c r="AK3175" s="86">
        <f t="shared" si="2873"/>
        <v>0</v>
      </c>
      <c r="AL3175" s="88">
        <f t="shared" si="2873"/>
        <v>0</v>
      </c>
      <c r="AM3175" s="86">
        <f t="shared" si="2873"/>
        <v>0</v>
      </c>
      <c r="AN3175" s="88">
        <f t="shared" si="2873"/>
        <v>0</v>
      </c>
      <c r="AO3175" s="86">
        <f t="shared" si="2873"/>
        <v>0</v>
      </c>
      <c r="AP3175" s="88">
        <f t="shared" si="2873"/>
        <v>0</v>
      </c>
      <c r="AQ3175" s="86">
        <f t="shared" si="2873"/>
        <v>0</v>
      </c>
      <c r="AR3175" s="88">
        <f t="shared" si="2873"/>
        <v>0</v>
      </c>
      <c r="AS3175" s="86">
        <f t="shared" si="2873"/>
        <v>0</v>
      </c>
      <c r="AT3175" s="88">
        <f t="shared" si="2873"/>
        <v>0</v>
      </c>
      <c r="AU3175" s="86">
        <f t="shared" si="2873"/>
        <v>0</v>
      </c>
      <c r="AV3175" s="86">
        <f t="shared" si="2860"/>
        <v>0</v>
      </c>
      <c r="AW3175" s="93">
        <f t="shared" si="2850"/>
        <v>0</v>
      </c>
      <c r="AY3175" s="86">
        <f t="shared" si="2851"/>
        <v>0</v>
      </c>
      <c r="AZ3175" s="86">
        <f t="shared" si="2852"/>
        <v>0</v>
      </c>
      <c r="BA3175" s="86">
        <f t="shared" si="2853"/>
        <v>0</v>
      </c>
      <c r="BB3175" s="86">
        <f t="shared" si="2854"/>
        <v>0</v>
      </c>
      <c r="BC3175" s="86">
        <f t="shared" si="2855"/>
        <v>0</v>
      </c>
      <c r="BD3175" s="86">
        <f t="shared" si="2856"/>
        <v>0</v>
      </c>
    </row>
    <row r="3176" spans="2:56" x14ac:dyDescent="0.3">
      <c r="B3176" s="169" t="s">
        <v>105</v>
      </c>
      <c r="C3176" s="248">
        <v>0</v>
      </c>
      <c r="D3176" s="249">
        <v>0</v>
      </c>
      <c r="E3176" s="172">
        <f t="shared" si="2843"/>
        <v>0</v>
      </c>
      <c r="F3176" s="248">
        <v>0</v>
      </c>
      <c r="G3176" s="249">
        <v>0</v>
      </c>
      <c r="H3176" s="172">
        <f t="shared" si="2844"/>
        <v>0</v>
      </c>
      <c r="I3176" s="248"/>
      <c r="J3176" s="250"/>
      <c r="K3176" s="174">
        <f t="shared" si="2845"/>
        <v>0</v>
      </c>
      <c r="L3176" s="248"/>
      <c r="M3176" s="250">
        <v>0</v>
      </c>
      <c r="N3176" s="251">
        <v>0</v>
      </c>
      <c r="O3176" s="248"/>
      <c r="P3176" s="251"/>
      <c r="Q3176" s="166">
        <f t="shared" si="2846"/>
        <v>0</v>
      </c>
      <c r="R3176" s="251"/>
      <c r="S3176" s="251"/>
      <c r="T3176" s="167">
        <f t="shared" si="2857"/>
        <v>0</v>
      </c>
      <c r="U3176" s="157"/>
      <c r="V3176" s="248"/>
      <c r="W3176" s="251"/>
      <c r="X3176" s="166">
        <f t="shared" si="2847"/>
        <v>0</v>
      </c>
      <c r="Y3176" s="251"/>
      <c r="Z3176" s="251"/>
      <c r="AA3176" s="167">
        <f t="shared" si="2858"/>
        <v>0</v>
      </c>
      <c r="AB3176" s="157"/>
      <c r="AC3176" s="248"/>
      <c r="AD3176" s="251"/>
      <c r="AE3176" s="166">
        <f t="shared" si="2848"/>
        <v>0</v>
      </c>
      <c r="AF3176" s="251"/>
      <c r="AG3176" s="251"/>
      <c r="AH3176" s="167">
        <f t="shared" si="2859"/>
        <v>0</v>
      </c>
      <c r="AJ3176" s="252"/>
      <c r="AK3176" s="253"/>
      <c r="AL3176" s="254"/>
      <c r="AM3176" s="253"/>
      <c r="AN3176" s="254"/>
      <c r="AO3176" s="253"/>
      <c r="AP3176" s="254"/>
      <c r="AQ3176" s="253"/>
      <c r="AR3176" s="254"/>
      <c r="AS3176" s="253"/>
      <c r="AT3176" s="254"/>
      <c r="AU3176" s="253"/>
      <c r="AV3176" s="163">
        <f t="shared" si="2860"/>
        <v>0</v>
      </c>
      <c r="AW3176" s="168">
        <f t="shared" si="2850"/>
        <v>0</v>
      </c>
      <c r="AY3176" s="163">
        <f t="shared" si="2851"/>
        <v>0</v>
      </c>
      <c r="AZ3176" s="163">
        <f t="shared" si="2852"/>
        <v>0</v>
      </c>
      <c r="BA3176" s="163">
        <f t="shared" si="2853"/>
        <v>0</v>
      </c>
      <c r="BB3176" s="163">
        <f t="shared" si="2854"/>
        <v>0</v>
      </c>
      <c r="BC3176" s="163">
        <f t="shared" si="2855"/>
        <v>0</v>
      </c>
      <c r="BD3176" s="163">
        <f t="shared" si="2856"/>
        <v>0</v>
      </c>
    </row>
    <row r="3177" spans="2:56" x14ac:dyDescent="0.3">
      <c r="B3177" s="179" t="s">
        <v>138</v>
      </c>
      <c r="C3177" s="83">
        <f>SUM(C3178)</f>
        <v>0</v>
      </c>
      <c r="D3177" s="84">
        <f>SUM(D3178)</f>
        <v>0</v>
      </c>
      <c r="E3177" s="85">
        <f t="shared" si="2843"/>
        <v>0</v>
      </c>
      <c r="F3177" s="83">
        <f>SUM(F3178)</f>
        <v>0</v>
      </c>
      <c r="G3177" s="84">
        <f>SUM(G3178)</f>
        <v>0</v>
      </c>
      <c r="H3177" s="85">
        <f t="shared" si="2844"/>
        <v>0</v>
      </c>
      <c r="I3177" s="83">
        <f>SUM(I3178)</f>
        <v>0</v>
      </c>
      <c r="J3177" s="86">
        <f>SUM(J3178)</f>
        <v>0</v>
      </c>
      <c r="K3177" s="87">
        <f t="shared" si="2845"/>
        <v>0</v>
      </c>
      <c r="L3177" s="83">
        <f>SUM(L3178)</f>
        <v>0</v>
      </c>
      <c r="M3177" s="86">
        <f>SUM(M3178)</f>
        <v>0</v>
      </c>
      <c r="N3177" s="88">
        <f>SUM(N3178)</f>
        <v>0</v>
      </c>
      <c r="O3177" s="83">
        <f>SUM(O3178)</f>
        <v>0</v>
      </c>
      <c r="P3177" s="88">
        <f>SUM(P3178)</f>
        <v>0</v>
      </c>
      <c r="Q3177" s="177">
        <f t="shared" si="2846"/>
        <v>0</v>
      </c>
      <c r="R3177" s="88">
        <f>SUM(R3178)</f>
        <v>0</v>
      </c>
      <c r="S3177" s="88">
        <f>SUM(S3178)</f>
        <v>0</v>
      </c>
      <c r="T3177" s="178">
        <f t="shared" si="2857"/>
        <v>0</v>
      </c>
      <c r="U3177" s="157"/>
      <c r="V3177" s="83">
        <f>SUM(V3178)</f>
        <v>0</v>
      </c>
      <c r="W3177" s="88">
        <f>SUM(W3178)</f>
        <v>0</v>
      </c>
      <c r="X3177" s="177">
        <f t="shared" si="2847"/>
        <v>0</v>
      </c>
      <c r="Y3177" s="88">
        <f>SUM(Y3178)</f>
        <v>0</v>
      </c>
      <c r="Z3177" s="88">
        <f>SUM(Z3178)</f>
        <v>0</v>
      </c>
      <c r="AA3177" s="178">
        <f t="shared" si="2858"/>
        <v>0</v>
      </c>
      <c r="AB3177" s="157"/>
      <c r="AC3177" s="83">
        <f>SUM(AC3178)</f>
        <v>0</v>
      </c>
      <c r="AD3177" s="88">
        <f>SUM(AD3178)</f>
        <v>0</v>
      </c>
      <c r="AE3177" s="177">
        <f t="shared" si="2848"/>
        <v>0</v>
      </c>
      <c r="AF3177" s="88">
        <f>SUM(AF3178)</f>
        <v>0</v>
      </c>
      <c r="AG3177" s="88">
        <f>SUM(AG3178)</f>
        <v>0</v>
      </c>
      <c r="AH3177" s="178">
        <f t="shared" si="2859"/>
        <v>0</v>
      </c>
      <c r="AJ3177" s="84">
        <f t="shared" ref="AJ3177:AU3177" si="2874">SUM(AJ3178)</f>
        <v>0</v>
      </c>
      <c r="AK3177" s="86">
        <f t="shared" si="2874"/>
        <v>0</v>
      </c>
      <c r="AL3177" s="88">
        <f t="shared" si="2874"/>
        <v>0</v>
      </c>
      <c r="AM3177" s="86">
        <f t="shared" si="2874"/>
        <v>0</v>
      </c>
      <c r="AN3177" s="88">
        <f t="shared" si="2874"/>
        <v>0</v>
      </c>
      <c r="AO3177" s="86">
        <f t="shared" si="2874"/>
        <v>0</v>
      </c>
      <c r="AP3177" s="88">
        <f t="shared" si="2874"/>
        <v>0</v>
      </c>
      <c r="AQ3177" s="86">
        <f t="shared" si="2874"/>
        <v>0</v>
      </c>
      <c r="AR3177" s="88">
        <f t="shared" si="2874"/>
        <v>0</v>
      </c>
      <c r="AS3177" s="86">
        <f t="shared" si="2874"/>
        <v>0</v>
      </c>
      <c r="AT3177" s="88">
        <f t="shared" si="2874"/>
        <v>0</v>
      </c>
      <c r="AU3177" s="86">
        <f t="shared" si="2874"/>
        <v>0</v>
      </c>
      <c r="AV3177" s="86">
        <f t="shared" si="2860"/>
        <v>0</v>
      </c>
      <c r="AW3177" s="93">
        <f t="shared" si="2850"/>
        <v>0</v>
      </c>
      <c r="AY3177" s="86">
        <f t="shared" si="2851"/>
        <v>0</v>
      </c>
      <c r="AZ3177" s="86">
        <f t="shared" si="2852"/>
        <v>0</v>
      </c>
      <c r="BA3177" s="86">
        <f t="shared" si="2853"/>
        <v>0</v>
      </c>
      <c r="BB3177" s="86">
        <f t="shared" si="2854"/>
        <v>0</v>
      </c>
      <c r="BC3177" s="86">
        <f t="shared" si="2855"/>
        <v>0</v>
      </c>
      <c r="BD3177" s="86">
        <f t="shared" si="2856"/>
        <v>0</v>
      </c>
    </row>
    <row r="3178" spans="2:56" x14ac:dyDescent="0.3">
      <c r="B3178" s="169" t="s">
        <v>139</v>
      </c>
      <c r="C3178" s="248">
        <v>0</v>
      </c>
      <c r="D3178" s="249">
        <v>0</v>
      </c>
      <c r="E3178" s="172">
        <f t="shared" si="2843"/>
        <v>0</v>
      </c>
      <c r="F3178" s="248">
        <v>0</v>
      </c>
      <c r="G3178" s="249">
        <v>0</v>
      </c>
      <c r="H3178" s="172">
        <f t="shared" si="2844"/>
        <v>0</v>
      </c>
      <c r="I3178" s="248"/>
      <c r="J3178" s="250"/>
      <c r="K3178" s="174">
        <f t="shared" si="2845"/>
        <v>0</v>
      </c>
      <c r="L3178" s="248"/>
      <c r="M3178" s="250">
        <v>0</v>
      </c>
      <c r="N3178" s="251">
        <v>0</v>
      </c>
      <c r="O3178" s="248"/>
      <c r="P3178" s="251"/>
      <c r="Q3178" s="166">
        <f t="shared" si="2846"/>
        <v>0</v>
      </c>
      <c r="R3178" s="251"/>
      <c r="S3178" s="251"/>
      <c r="T3178" s="167">
        <f t="shared" si="2857"/>
        <v>0</v>
      </c>
      <c r="U3178" s="157"/>
      <c r="V3178" s="248"/>
      <c r="W3178" s="251"/>
      <c r="X3178" s="166">
        <f t="shared" si="2847"/>
        <v>0</v>
      </c>
      <c r="Y3178" s="251"/>
      <c r="Z3178" s="251"/>
      <c r="AA3178" s="167">
        <f t="shared" si="2858"/>
        <v>0</v>
      </c>
      <c r="AB3178" s="157"/>
      <c r="AC3178" s="248"/>
      <c r="AD3178" s="251"/>
      <c r="AE3178" s="166">
        <f t="shared" si="2848"/>
        <v>0</v>
      </c>
      <c r="AF3178" s="251"/>
      <c r="AG3178" s="251"/>
      <c r="AH3178" s="167">
        <f t="shared" si="2859"/>
        <v>0</v>
      </c>
      <c r="AJ3178" s="252"/>
      <c r="AK3178" s="253"/>
      <c r="AL3178" s="254"/>
      <c r="AM3178" s="253"/>
      <c r="AN3178" s="254"/>
      <c r="AO3178" s="253"/>
      <c r="AP3178" s="254"/>
      <c r="AQ3178" s="253"/>
      <c r="AR3178" s="254"/>
      <c r="AS3178" s="253"/>
      <c r="AT3178" s="254"/>
      <c r="AU3178" s="253"/>
      <c r="AV3178" s="163">
        <f t="shared" si="2860"/>
        <v>0</v>
      </c>
      <c r="AW3178" s="168">
        <f t="shared" si="2850"/>
        <v>0</v>
      </c>
      <c r="AY3178" s="163">
        <f t="shared" si="2851"/>
        <v>0</v>
      </c>
      <c r="AZ3178" s="163">
        <f t="shared" si="2852"/>
        <v>0</v>
      </c>
      <c r="BA3178" s="163">
        <f t="shared" si="2853"/>
        <v>0</v>
      </c>
      <c r="BB3178" s="163">
        <f t="shared" si="2854"/>
        <v>0</v>
      </c>
      <c r="BC3178" s="163">
        <f t="shared" si="2855"/>
        <v>0</v>
      </c>
      <c r="BD3178" s="163">
        <f t="shared" si="2856"/>
        <v>0</v>
      </c>
    </row>
    <row r="3179" spans="2:56" x14ac:dyDescent="0.3">
      <c r="B3179" s="179" t="s">
        <v>140</v>
      </c>
      <c r="C3179" s="83">
        <f>SUM(C3180:C3188)</f>
        <v>0</v>
      </c>
      <c r="D3179" s="84">
        <f>SUM(D3180:D3188)</f>
        <v>0</v>
      </c>
      <c r="E3179" s="85">
        <f t="shared" si="2843"/>
        <v>0</v>
      </c>
      <c r="F3179" s="83">
        <f>SUM(F3180:F3188)</f>
        <v>0</v>
      </c>
      <c r="G3179" s="84">
        <f>SUM(G3180:G3188)</f>
        <v>0</v>
      </c>
      <c r="H3179" s="85">
        <f t="shared" si="2844"/>
        <v>0</v>
      </c>
      <c r="I3179" s="83">
        <f>SUM(I3180:I3188)</f>
        <v>0</v>
      </c>
      <c r="J3179" s="86">
        <f>SUM(J3180:J3188)</f>
        <v>0</v>
      </c>
      <c r="K3179" s="87">
        <f t="shared" si="2845"/>
        <v>0</v>
      </c>
      <c r="L3179" s="83">
        <f>SUM(L3180:L3188)</f>
        <v>0</v>
      </c>
      <c r="M3179" s="86">
        <f>SUM(M3180:M3188)</f>
        <v>0</v>
      </c>
      <c r="N3179" s="88">
        <f>SUM(N3180:N3188)</f>
        <v>0</v>
      </c>
      <c r="O3179" s="83">
        <f>SUM(O3180:O3188)</f>
        <v>0</v>
      </c>
      <c r="P3179" s="88">
        <f>SUM(P3180:P3188)</f>
        <v>0</v>
      </c>
      <c r="Q3179" s="177">
        <f t="shared" si="2846"/>
        <v>0</v>
      </c>
      <c r="R3179" s="88">
        <f>SUM(R3180:R3188)</f>
        <v>0</v>
      </c>
      <c r="S3179" s="88">
        <f>SUM(S3180:S3188)</f>
        <v>0</v>
      </c>
      <c r="T3179" s="178">
        <f t="shared" si="2857"/>
        <v>0</v>
      </c>
      <c r="U3179" s="157"/>
      <c r="V3179" s="83">
        <f>SUM(V3180:V3188)</f>
        <v>0</v>
      </c>
      <c r="W3179" s="88">
        <f>SUM(W3180:W3188)</f>
        <v>0</v>
      </c>
      <c r="X3179" s="177">
        <f t="shared" si="2847"/>
        <v>0</v>
      </c>
      <c r="Y3179" s="88">
        <f>SUM(Y3180:Y3188)</f>
        <v>0</v>
      </c>
      <c r="Z3179" s="88">
        <f>SUM(Z3180:Z3188)</f>
        <v>0</v>
      </c>
      <c r="AA3179" s="178">
        <f t="shared" si="2858"/>
        <v>0</v>
      </c>
      <c r="AB3179" s="157"/>
      <c r="AC3179" s="83">
        <f>SUM(AC3180:AC3188)</f>
        <v>0</v>
      </c>
      <c r="AD3179" s="88">
        <f>SUM(AD3180:AD3188)</f>
        <v>0</v>
      </c>
      <c r="AE3179" s="177">
        <f t="shared" si="2848"/>
        <v>0</v>
      </c>
      <c r="AF3179" s="88">
        <f>SUM(AF3180:AF3188)</f>
        <v>0</v>
      </c>
      <c r="AG3179" s="88">
        <f>SUM(AG3180:AG3188)</f>
        <v>0</v>
      </c>
      <c r="AH3179" s="178">
        <f t="shared" si="2859"/>
        <v>0</v>
      </c>
      <c r="AJ3179" s="84">
        <f t="shared" ref="AJ3179:AU3179" si="2875">SUM(AJ3180:AJ3188)</f>
        <v>0</v>
      </c>
      <c r="AK3179" s="86">
        <f t="shared" si="2875"/>
        <v>0</v>
      </c>
      <c r="AL3179" s="88">
        <f t="shared" si="2875"/>
        <v>0</v>
      </c>
      <c r="AM3179" s="86">
        <f t="shared" si="2875"/>
        <v>0</v>
      </c>
      <c r="AN3179" s="88">
        <f t="shared" si="2875"/>
        <v>0</v>
      </c>
      <c r="AO3179" s="86">
        <f t="shared" si="2875"/>
        <v>0</v>
      </c>
      <c r="AP3179" s="88">
        <f t="shared" si="2875"/>
        <v>0</v>
      </c>
      <c r="AQ3179" s="86">
        <f t="shared" si="2875"/>
        <v>0</v>
      </c>
      <c r="AR3179" s="88">
        <f t="shared" si="2875"/>
        <v>0</v>
      </c>
      <c r="AS3179" s="86">
        <f t="shared" si="2875"/>
        <v>0</v>
      </c>
      <c r="AT3179" s="88">
        <f t="shared" si="2875"/>
        <v>0</v>
      </c>
      <c r="AU3179" s="86">
        <f t="shared" si="2875"/>
        <v>0</v>
      </c>
      <c r="AV3179" s="86">
        <f t="shared" si="2860"/>
        <v>0</v>
      </c>
      <c r="AW3179" s="93">
        <f t="shared" si="2850"/>
        <v>0</v>
      </c>
      <c r="AY3179" s="86">
        <f t="shared" si="2851"/>
        <v>0</v>
      </c>
      <c r="AZ3179" s="86">
        <f t="shared" si="2852"/>
        <v>0</v>
      </c>
      <c r="BA3179" s="86">
        <f t="shared" si="2853"/>
        <v>0</v>
      </c>
      <c r="BB3179" s="86">
        <f t="shared" si="2854"/>
        <v>0</v>
      </c>
      <c r="BC3179" s="86">
        <f t="shared" si="2855"/>
        <v>0</v>
      </c>
      <c r="BD3179" s="86">
        <f t="shared" si="2856"/>
        <v>0</v>
      </c>
    </row>
    <row r="3180" spans="2:56" x14ac:dyDescent="0.3">
      <c r="B3180" s="169" t="s">
        <v>141</v>
      </c>
      <c r="C3180" s="248">
        <v>0</v>
      </c>
      <c r="D3180" s="249">
        <v>0</v>
      </c>
      <c r="E3180" s="172">
        <f t="shared" si="2843"/>
        <v>0</v>
      </c>
      <c r="F3180" s="248">
        <v>0</v>
      </c>
      <c r="G3180" s="249">
        <v>0</v>
      </c>
      <c r="H3180" s="172">
        <f t="shared" si="2844"/>
        <v>0</v>
      </c>
      <c r="I3180" s="248"/>
      <c r="J3180" s="250"/>
      <c r="K3180" s="174">
        <f t="shared" si="2845"/>
        <v>0</v>
      </c>
      <c r="L3180" s="248"/>
      <c r="M3180" s="250">
        <v>0</v>
      </c>
      <c r="N3180" s="251">
        <v>0</v>
      </c>
      <c r="O3180" s="248"/>
      <c r="P3180" s="251"/>
      <c r="Q3180" s="166">
        <f t="shared" si="2846"/>
        <v>0</v>
      </c>
      <c r="R3180" s="251"/>
      <c r="S3180" s="251"/>
      <c r="T3180" s="167">
        <f t="shared" si="2857"/>
        <v>0</v>
      </c>
      <c r="U3180" s="157"/>
      <c r="V3180" s="248"/>
      <c r="W3180" s="251"/>
      <c r="X3180" s="166">
        <f t="shared" si="2847"/>
        <v>0</v>
      </c>
      <c r="Y3180" s="251"/>
      <c r="Z3180" s="251"/>
      <c r="AA3180" s="167">
        <f t="shared" si="2858"/>
        <v>0</v>
      </c>
      <c r="AB3180" s="157"/>
      <c r="AC3180" s="248"/>
      <c r="AD3180" s="251"/>
      <c r="AE3180" s="166">
        <f t="shared" si="2848"/>
        <v>0</v>
      </c>
      <c r="AF3180" s="251"/>
      <c r="AG3180" s="251"/>
      <c r="AH3180" s="167">
        <f t="shared" si="2859"/>
        <v>0</v>
      </c>
      <c r="AJ3180" s="252"/>
      <c r="AK3180" s="253"/>
      <c r="AL3180" s="254"/>
      <c r="AM3180" s="253"/>
      <c r="AN3180" s="254"/>
      <c r="AO3180" s="253"/>
      <c r="AP3180" s="254"/>
      <c r="AQ3180" s="253"/>
      <c r="AR3180" s="254"/>
      <c r="AS3180" s="253"/>
      <c r="AT3180" s="254"/>
      <c r="AU3180" s="253"/>
      <c r="AV3180" s="163">
        <f t="shared" si="2860"/>
        <v>0</v>
      </c>
      <c r="AW3180" s="168">
        <f t="shared" si="2850"/>
        <v>0</v>
      </c>
      <c r="AY3180" s="163">
        <f t="shared" si="2851"/>
        <v>0</v>
      </c>
      <c r="AZ3180" s="163">
        <f t="shared" si="2852"/>
        <v>0</v>
      </c>
      <c r="BA3180" s="163">
        <f t="shared" si="2853"/>
        <v>0</v>
      </c>
      <c r="BB3180" s="163">
        <f t="shared" si="2854"/>
        <v>0</v>
      </c>
      <c r="BC3180" s="163">
        <f t="shared" si="2855"/>
        <v>0</v>
      </c>
      <c r="BD3180" s="163">
        <f t="shared" si="2856"/>
        <v>0</v>
      </c>
    </row>
    <row r="3181" spans="2:56" x14ac:dyDescent="0.3">
      <c r="B3181" s="169" t="s">
        <v>142</v>
      </c>
      <c r="C3181" s="248">
        <v>0</v>
      </c>
      <c r="D3181" s="249">
        <v>0</v>
      </c>
      <c r="E3181" s="172">
        <f t="shared" si="2843"/>
        <v>0</v>
      </c>
      <c r="F3181" s="248">
        <v>0</v>
      </c>
      <c r="G3181" s="249">
        <v>0</v>
      </c>
      <c r="H3181" s="172">
        <f t="shared" si="2844"/>
        <v>0</v>
      </c>
      <c r="I3181" s="248"/>
      <c r="J3181" s="250"/>
      <c r="K3181" s="174">
        <f t="shared" si="2845"/>
        <v>0</v>
      </c>
      <c r="L3181" s="248"/>
      <c r="M3181" s="250">
        <v>0</v>
      </c>
      <c r="N3181" s="251">
        <v>0</v>
      </c>
      <c r="O3181" s="248"/>
      <c r="P3181" s="251"/>
      <c r="Q3181" s="166">
        <f t="shared" si="2846"/>
        <v>0</v>
      </c>
      <c r="R3181" s="251"/>
      <c r="S3181" s="251"/>
      <c r="T3181" s="167">
        <f t="shared" si="2857"/>
        <v>0</v>
      </c>
      <c r="U3181" s="157"/>
      <c r="V3181" s="248"/>
      <c r="W3181" s="251"/>
      <c r="X3181" s="166">
        <f t="shared" si="2847"/>
        <v>0</v>
      </c>
      <c r="Y3181" s="251"/>
      <c r="Z3181" s="251"/>
      <c r="AA3181" s="167">
        <f t="shared" si="2858"/>
        <v>0</v>
      </c>
      <c r="AB3181" s="157"/>
      <c r="AC3181" s="248"/>
      <c r="AD3181" s="251"/>
      <c r="AE3181" s="166">
        <f t="shared" si="2848"/>
        <v>0</v>
      </c>
      <c r="AF3181" s="251"/>
      <c r="AG3181" s="251"/>
      <c r="AH3181" s="167">
        <f t="shared" si="2859"/>
        <v>0</v>
      </c>
      <c r="AJ3181" s="252"/>
      <c r="AK3181" s="253"/>
      <c r="AL3181" s="254"/>
      <c r="AM3181" s="253"/>
      <c r="AN3181" s="254"/>
      <c r="AO3181" s="253"/>
      <c r="AP3181" s="254"/>
      <c r="AQ3181" s="253"/>
      <c r="AR3181" s="254"/>
      <c r="AS3181" s="253"/>
      <c r="AT3181" s="254"/>
      <c r="AU3181" s="253"/>
      <c r="AV3181" s="163">
        <f t="shared" si="2860"/>
        <v>0</v>
      </c>
      <c r="AW3181" s="168">
        <f t="shared" si="2850"/>
        <v>0</v>
      </c>
      <c r="AY3181" s="163">
        <f t="shared" si="2851"/>
        <v>0</v>
      </c>
      <c r="AZ3181" s="163">
        <f t="shared" si="2852"/>
        <v>0</v>
      </c>
      <c r="BA3181" s="163">
        <f t="shared" si="2853"/>
        <v>0</v>
      </c>
      <c r="BB3181" s="163">
        <f t="shared" si="2854"/>
        <v>0</v>
      </c>
      <c r="BC3181" s="163">
        <f t="shared" si="2855"/>
        <v>0</v>
      </c>
      <c r="BD3181" s="163">
        <f t="shared" si="2856"/>
        <v>0</v>
      </c>
    </row>
    <row r="3182" spans="2:56" x14ac:dyDescent="0.3">
      <c r="B3182" s="169" t="s">
        <v>143</v>
      </c>
      <c r="C3182" s="248">
        <v>0</v>
      </c>
      <c r="D3182" s="249">
        <v>0</v>
      </c>
      <c r="E3182" s="172">
        <f t="shared" si="2843"/>
        <v>0</v>
      </c>
      <c r="F3182" s="248">
        <v>0</v>
      </c>
      <c r="G3182" s="249">
        <v>0</v>
      </c>
      <c r="H3182" s="172">
        <f t="shared" si="2844"/>
        <v>0</v>
      </c>
      <c r="I3182" s="248"/>
      <c r="J3182" s="250"/>
      <c r="K3182" s="174">
        <f t="shared" si="2845"/>
        <v>0</v>
      </c>
      <c r="L3182" s="248"/>
      <c r="M3182" s="250">
        <v>0</v>
      </c>
      <c r="N3182" s="251">
        <v>0</v>
      </c>
      <c r="O3182" s="248"/>
      <c r="P3182" s="251"/>
      <c r="Q3182" s="166">
        <f t="shared" si="2846"/>
        <v>0</v>
      </c>
      <c r="R3182" s="251"/>
      <c r="S3182" s="251"/>
      <c r="T3182" s="167">
        <f t="shared" si="2857"/>
        <v>0</v>
      </c>
      <c r="U3182" s="157"/>
      <c r="V3182" s="248"/>
      <c r="W3182" s="251"/>
      <c r="X3182" s="166">
        <f t="shared" si="2847"/>
        <v>0</v>
      </c>
      <c r="Y3182" s="251"/>
      <c r="Z3182" s="251"/>
      <c r="AA3182" s="167">
        <f t="shared" si="2858"/>
        <v>0</v>
      </c>
      <c r="AB3182" s="157"/>
      <c r="AC3182" s="248"/>
      <c r="AD3182" s="251"/>
      <c r="AE3182" s="166">
        <f t="shared" si="2848"/>
        <v>0</v>
      </c>
      <c r="AF3182" s="251"/>
      <c r="AG3182" s="251"/>
      <c r="AH3182" s="167">
        <f t="shared" si="2859"/>
        <v>0</v>
      </c>
      <c r="AJ3182" s="252"/>
      <c r="AK3182" s="253"/>
      <c r="AL3182" s="254"/>
      <c r="AM3182" s="253"/>
      <c r="AN3182" s="254"/>
      <c r="AO3182" s="253"/>
      <c r="AP3182" s="254"/>
      <c r="AQ3182" s="253"/>
      <c r="AR3182" s="254"/>
      <c r="AS3182" s="253"/>
      <c r="AT3182" s="254"/>
      <c r="AU3182" s="253"/>
      <c r="AV3182" s="163">
        <f t="shared" si="2860"/>
        <v>0</v>
      </c>
      <c r="AW3182" s="168">
        <f t="shared" si="2850"/>
        <v>0</v>
      </c>
      <c r="AY3182" s="163">
        <f t="shared" si="2851"/>
        <v>0</v>
      </c>
      <c r="AZ3182" s="163">
        <f t="shared" si="2852"/>
        <v>0</v>
      </c>
      <c r="BA3182" s="163">
        <f t="shared" si="2853"/>
        <v>0</v>
      </c>
      <c r="BB3182" s="163">
        <f t="shared" si="2854"/>
        <v>0</v>
      </c>
      <c r="BC3182" s="163">
        <f t="shared" si="2855"/>
        <v>0</v>
      </c>
      <c r="BD3182" s="163">
        <f t="shared" si="2856"/>
        <v>0</v>
      </c>
    </row>
    <row r="3183" spans="2:56" x14ac:dyDescent="0.3">
      <c r="B3183" s="169" t="s">
        <v>144</v>
      </c>
      <c r="C3183" s="248">
        <v>0</v>
      </c>
      <c r="D3183" s="249">
        <v>0</v>
      </c>
      <c r="E3183" s="172">
        <f t="shared" si="2843"/>
        <v>0</v>
      </c>
      <c r="F3183" s="248">
        <v>0</v>
      </c>
      <c r="G3183" s="249">
        <v>0</v>
      </c>
      <c r="H3183" s="172">
        <f t="shared" si="2844"/>
        <v>0</v>
      </c>
      <c r="I3183" s="248"/>
      <c r="J3183" s="250"/>
      <c r="K3183" s="174">
        <f t="shared" si="2845"/>
        <v>0</v>
      </c>
      <c r="L3183" s="248"/>
      <c r="M3183" s="250">
        <v>0</v>
      </c>
      <c r="N3183" s="251">
        <v>0</v>
      </c>
      <c r="O3183" s="248"/>
      <c r="P3183" s="251"/>
      <c r="Q3183" s="166">
        <f t="shared" si="2846"/>
        <v>0</v>
      </c>
      <c r="R3183" s="251"/>
      <c r="S3183" s="251"/>
      <c r="T3183" s="167">
        <f t="shared" si="2857"/>
        <v>0</v>
      </c>
      <c r="U3183" s="157"/>
      <c r="V3183" s="248"/>
      <c r="W3183" s="251"/>
      <c r="X3183" s="166">
        <f t="shared" si="2847"/>
        <v>0</v>
      </c>
      <c r="Y3183" s="251"/>
      <c r="Z3183" s="251"/>
      <c r="AA3183" s="167">
        <f t="shared" si="2858"/>
        <v>0</v>
      </c>
      <c r="AB3183" s="157"/>
      <c r="AC3183" s="248"/>
      <c r="AD3183" s="251"/>
      <c r="AE3183" s="166">
        <f t="shared" si="2848"/>
        <v>0</v>
      </c>
      <c r="AF3183" s="251"/>
      <c r="AG3183" s="251"/>
      <c r="AH3183" s="167">
        <f t="shared" si="2859"/>
        <v>0</v>
      </c>
      <c r="AJ3183" s="252"/>
      <c r="AK3183" s="253"/>
      <c r="AL3183" s="254"/>
      <c r="AM3183" s="253"/>
      <c r="AN3183" s="254"/>
      <c r="AO3183" s="253"/>
      <c r="AP3183" s="254"/>
      <c r="AQ3183" s="253"/>
      <c r="AR3183" s="254"/>
      <c r="AS3183" s="253"/>
      <c r="AT3183" s="254"/>
      <c r="AU3183" s="253"/>
      <c r="AV3183" s="163">
        <f t="shared" si="2860"/>
        <v>0</v>
      </c>
      <c r="AW3183" s="168">
        <f t="shared" si="2850"/>
        <v>0</v>
      </c>
      <c r="AY3183" s="163">
        <f t="shared" si="2851"/>
        <v>0</v>
      </c>
      <c r="AZ3183" s="163">
        <f t="shared" si="2852"/>
        <v>0</v>
      </c>
      <c r="BA3183" s="163">
        <f t="shared" si="2853"/>
        <v>0</v>
      </c>
      <c r="BB3183" s="163">
        <f t="shared" si="2854"/>
        <v>0</v>
      </c>
      <c r="BC3183" s="163">
        <f t="shared" si="2855"/>
        <v>0</v>
      </c>
      <c r="BD3183" s="163">
        <f t="shared" si="2856"/>
        <v>0</v>
      </c>
    </row>
    <row r="3184" spans="2:56" x14ac:dyDescent="0.3">
      <c r="B3184" s="169" t="s">
        <v>145</v>
      </c>
      <c r="C3184" s="248">
        <v>0</v>
      </c>
      <c r="D3184" s="249">
        <v>0</v>
      </c>
      <c r="E3184" s="172">
        <f t="shared" si="2843"/>
        <v>0</v>
      </c>
      <c r="F3184" s="248">
        <v>0</v>
      </c>
      <c r="G3184" s="249">
        <v>0</v>
      </c>
      <c r="H3184" s="172">
        <f t="shared" si="2844"/>
        <v>0</v>
      </c>
      <c r="I3184" s="248"/>
      <c r="J3184" s="250"/>
      <c r="K3184" s="174">
        <f t="shared" si="2845"/>
        <v>0</v>
      </c>
      <c r="L3184" s="248"/>
      <c r="M3184" s="250">
        <v>0</v>
      </c>
      <c r="N3184" s="251">
        <v>0</v>
      </c>
      <c r="O3184" s="248"/>
      <c r="P3184" s="251"/>
      <c r="Q3184" s="166">
        <f t="shared" si="2846"/>
        <v>0</v>
      </c>
      <c r="R3184" s="251"/>
      <c r="S3184" s="251"/>
      <c r="T3184" s="167">
        <f t="shared" si="2857"/>
        <v>0</v>
      </c>
      <c r="U3184" s="157"/>
      <c r="V3184" s="248"/>
      <c r="W3184" s="251"/>
      <c r="X3184" s="166">
        <f t="shared" si="2847"/>
        <v>0</v>
      </c>
      <c r="Y3184" s="251"/>
      <c r="Z3184" s="251"/>
      <c r="AA3184" s="167">
        <f t="shared" si="2858"/>
        <v>0</v>
      </c>
      <c r="AB3184" s="157"/>
      <c r="AC3184" s="248"/>
      <c r="AD3184" s="251"/>
      <c r="AE3184" s="166">
        <f t="shared" si="2848"/>
        <v>0</v>
      </c>
      <c r="AF3184" s="251"/>
      <c r="AG3184" s="251"/>
      <c r="AH3184" s="167">
        <f t="shared" si="2859"/>
        <v>0</v>
      </c>
      <c r="AJ3184" s="252"/>
      <c r="AK3184" s="253"/>
      <c r="AL3184" s="254"/>
      <c r="AM3184" s="253"/>
      <c r="AN3184" s="254"/>
      <c r="AO3184" s="253"/>
      <c r="AP3184" s="254"/>
      <c r="AQ3184" s="253"/>
      <c r="AR3184" s="254"/>
      <c r="AS3184" s="253"/>
      <c r="AT3184" s="254"/>
      <c r="AU3184" s="253"/>
      <c r="AV3184" s="163">
        <f t="shared" si="2860"/>
        <v>0</v>
      </c>
      <c r="AW3184" s="168">
        <f t="shared" si="2850"/>
        <v>0</v>
      </c>
      <c r="AY3184" s="163">
        <f t="shared" si="2851"/>
        <v>0</v>
      </c>
      <c r="AZ3184" s="163">
        <f t="shared" si="2852"/>
        <v>0</v>
      </c>
      <c r="BA3184" s="163">
        <f t="shared" si="2853"/>
        <v>0</v>
      </c>
      <c r="BB3184" s="163">
        <f t="shared" si="2854"/>
        <v>0</v>
      </c>
      <c r="BC3184" s="163">
        <f t="shared" si="2855"/>
        <v>0</v>
      </c>
      <c r="BD3184" s="163">
        <f t="shared" si="2856"/>
        <v>0</v>
      </c>
    </row>
    <row r="3185" spans="2:56" x14ac:dyDescent="0.3">
      <c r="B3185" s="169" t="s">
        <v>146</v>
      </c>
      <c r="C3185" s="248">
        <v>0</v>
      </c>
      <c r="D3185" s="249">
        <v>0</v>
      </c>
      <c r="E3185" s="172">
        <f t="shared" si="2843"/>
        <v>0</v>
      </c>
      <c r="F3185" s="248">
        <v>0</v>
      </c>
      <c r="G3185" s="249">
        <v>0</v>
      </c>
      <c r="H3185" s="172">
        <f t="shared" si="2844"/>
        <v>0</v>
      </c>
      <c r="I3185" s="248"/>
      <c r="J3185" s="250"/>
      <c r="K3185" s="174">
        <f t="shared" si="2845"/>
        <v>0</v>
      </c>
      <c r="L3185" s="248"/>
      <c r="M3185" s="250">
        <v>0</v>
      </c>
      <c r="N3185" s="251">
        <v>0</v>
      </c>
      <c r="O3185" s="248"/>
      <c r="P3185" s="251"/>
      <c r="Q3185" s="166">
        <f t="shared" si="2846"/>
        <v>0</v>
      </c>
      <c r="R3185" s="251"/>
      <c r="S3185" s="251"/>
      <c r="T3185" s="167">
        <f t="shared" si="2857"/>
        <v>0</v>
      </c>
      <c r="U3185" s="157"/>
      <c r="V3185" s="248"/>
      <c r="W3185" s="251"/>
      <c r="X3185" s="166">
        <f t="shared" si="2847"/>
        <v>0</v>
      </c>
      <c r="Y3185" s="251"/>
      <c r="Z3185" s="251"/>
      <c r="AA3185" s="167">
        <f t="shared" si="2858"/>
        <v>0</v>
      </c>
      <c r="AB3185" s="157"/>
      <c r="AC3185" s="248"/>
      <c r="AD3185" s="251"/>
      <c r="AE3185" s="166">
        <f t="shared" si="2848"/>
        <v>0</v>
      </c>
      <c r="AF3185" s="251"/>
      <c r="AG3185" s="251"/>
      <c r="AH3185" s="167">
        <f t="shared" si="2859"/>
        <v>0</v>
      </c>
      <c r="AJ3185" s="252"/>
      <c r="AK3185" s="253"/>
      <c r="AL3185" s="254"/>
      <c r="AM3185" s="253"/>
      <c r="AN3185" s="254"/>
      <c r="AO3185" s="253"/>
      <c r="AP3185" s="254"/>
      <c r="AQ3185" s="253"/>
      <c r="AR3185" s="254"/>
      <c r="AS3185" s="253"/>
      <c r="AT3185" s="254"/>
      <c r="AU3185" s="253"/>
      <c r="AV3185" s="163">
        <f t="shared" si="2860"/>
        <v>0</v>
      </c>
      <c r="AW3185" s="168">
        <f t="shared" si="2850"/>
        <v>0</v>
      </c>
      <c r="AY3185" s="163">
        <f t="shared" si="2851"/>
        <v>0</v>
      </c>
      <c r="AZ3185" s="163">
        <f t="shared" si="2852"/>
        <v>0</v>
      </c>
      <c r="BA3185" s="163">
        <f t="shared" si="2853"/>
        <v>0</v>
      </c>
      <c r="BB3185" s="163">
        <f t="shared" si="2854"/>
        <v>0</v>
      </c>
      <c r="BC3185" s="163">
        <f t="shared" si="2855"/>
        <v>0</v>
      </c>
      <c r="BD3185" s="163">
        <f t="shared" si="2856"/>
        <v>0</v>
      </c>
    </row>
    <row r="3186" spans="2:56" x14ac:dyDescent="0.3">
      <c r="B3186" s="169" t="s">
        <v>147</v>
      </c>
      <c r="C3186" s="248">
        <v>0</v>
      </c>
      <c r="D3186" s="249">
        <v>0</v>
      </c>
      <c r="E3186" s="172">
        <f t="shared" si="2843"/>
        <v>0</v>
      </c>
      <c r="F3186" s="248">
        <v>0</v>
      </c>
      <c r="G3186" s="249">
        <v>0</v>
      </c>
      <c r="H3186" s="172">
        <f t="shared" si="2844"/>
        <v>0</v>
      </c>
      <c r="I3186" s="248"/>
      <c r="J3186" s="250"/>
      <c r="K3186" s="174">
        <f t="shared" si="2845"/>
        <v>0</v>
      </c>
      <c r="L3186" s="248"/>
      <c r="M3186" s="250">
        <v>0</v>
      </c>
      <c r="N3186" s="251">
        <v>0</v>
      </c>
      <c r="O3186" s="248"/>
      <c r="P3186" s="251"/>
      <c r="Q3186" s="166">
        <f t="shared" si="2846"/>
        <v>0</v>
      </c>
      <c r="R3186" s="251"/>
      <c r="S3186" s="251"/>
      <c r="T3186" s="167">
        <f t="shared" si="2857"/>
        <v>0</v>
      </c>
      <c r="U3186" s="157"/>
      <c r="V3186" s="248"/>
      <c r="W3186" s="251"/>
      <c r="X3186" s="166">
        <f t="shared" si="2847"/>
        <v>0</v>
      </c>
      <c r="Y3186" s="251"/>
      <c r="Z3186" s="251"/>
      <c r="AA3186" s="167">
        <f t="shared" si="2858"/>
        <v>0</v>
      </c>
      <c r="AB3186" s="157"/>
      <c r="AC3186" s="248"/>
      <c r="AD3186" s="251"/>
      <c r="AE3186" s="166">
        <f t="shared" si="2848"/>
        <v>0</v>
      </c>
      <c r="AF3186" s="251"/>
      <c r="AG3186" s="251"/>
      <c r="AH3186" s="167">
        <f t="shared" si="2859"/>
        <v>0</v>
      </c>
      <c r="AJ3186" s="252"/>
      <c r="AK3186" s="253"/>
      <c r="AL3186" s="254"/>
      <c r="AM3186" s="253"/>
      <c r="AN3186" s="254"/>
      <c r="AO3186" s="253"/>
      <c r="AP3186" s="254"/>
      <c r="AQ3186" s="253"/>
      <c r="AR3186" s="254"/>
      <c r="AS3186" s="253"/>
      <c r="AT3186" s="254"/>
      <c r="AU3186" s="253"/>
      <c r="AV3186" s="163">
        <f t="shared" si="2860"/>
        <v>0</v>
      </c>
      <c r="AW3186" s="168">
        <f t="shared" si="2850"/>
        <v>0</v>
      </c>
      <c r="AY3186" s="163">
        <f t="shared" si="2851"/>
        <v>0</v>
      </c>
      <c r="AZ3186" s="163">
        <f t="shared" si="2852"/>
        <v>0</v>
      </c>
      <c r="BA3186" s="163">
        <f t="shared" si="2853"/>
        <v>0</v>
      </c>
      <c r="BB3186" s="163">
        <f t="shared" si="2854"/>
        <v>0</v>
      </c>
      <c r="BC3186" s="163">
        <f t="shared" si="2855"/>
        <v>0</v>
      </c>
      <c r="BD3186" s="163">
        <f t="shared" si="2856"/>
        <v>0</v>
      </c>
    </row>
    <row r="3187" spans="2:56" x14ac:dyDescent="0.3">
      <c r="B3187" s="169" t="s">
        <v>148</v>
      </c>
      <c r="C3187" s="248">
        <v>0</v>
      </c>
      <c r="D3187" s="249">
        <v>0</v>
      </c>
      <c r="E3187" s="172">
        <f t="shared" si="2843"/>
        <v>0</v>
      </c>
      <c r="F3187" s="248">
        <v>0</v>
      </c>
      <c r="G3187" s="249">
        <v>0</v>
      </c>
      <c r="H3187" s="172">
        <f t="shared" si="2844"/>
        <v>0</v>
      </c>
      <c r="I3187" s="248"/>
      <c r="J3187" s="250"/>
      <c r="K3187" s="174">
        <f t="shared" si="2845"/>
        <v>0</v>
      </c>
      <c r="L3187" s="248"/>
      <c r="M3187" s="250">
        <v>0</v>
      </c>
      <c r="N3187" s="251">
        <v>0</v>
      </c>
      <c r="O3187" s="248"/>
      <c r="P3187" s="251"/>
      <c r="Q3187" s="166">
        <f t="shared" si="2846"/>
        <v>0</v>
      </c>
      <c r="R3187" s="251"/>
      <c r="S3187" s="251"/>
      <c r="T3187" s="167">
        <f t="shared" si="2857"/>
        <v>0</v>
      </c>
      <c r="U3187" s="157"/>
      <c r="V3187" s="248"/>
      <c r="W3187" s="251"/>
      <c r="X3187" s="166">
        <f t="shared" si="2847"/>
        <v>0</v>
      </c>
      <c r="Y3187" s="251"/>
      <c r="Z3187" s="251"/>
      <c r="AA3187" s="167">
        <f t="shared" si="2858"/>
        <v>0</v>
      </c>
      <c r="AB3187" s="157"/>
      <c r="AC3187" s="248"/>
      <c r="AD3187" s="251"/>
      <c r="AE3187" s="166">
        <f t="shared" si="2848"/>
        <v>0</v>
      </c>
      <c r="AF3187" s="251"/>
      <c r="AG3187" s="251"/>
      <c r="AH3187" s="167">
        <f t="shared" si="2859"/>
        <v>0</v>
      </c>
      <c r="AJ3187" s="252"/>
      <c r="AK3187" s="253"/>
      <c r="AL3187" s="254"/>
      <c r="AM3187" s="253"/>
      <c r="AN3187" s="254"/>
      <c r="AO3187" s="253"/>
      <c r="AP3187" s="254"/>
      <c r="AQ3187" s="253"/>
      <c r="AR3187" s="254"/>
      <c r="AS3187" s="253"/>
      <c r="AT3187" s="254"/>
      <c r="AU3187" s="253"/>
      <c r="AV3187" s="163">
        <f t="shared" si="2860"/>
        <v>0</v>
      </c>
      <c r="AW3187" s="168">
        <f t="shared" si="2850"/>
        <v>0</v>
      </c>
      <c r="AY3187" s="163">
        <f t="shared" si="2851"/>
        <v>0</v>
      </c>
      <c r="AZ3187" s="163">
        <f t="shared" si="2852"/>
        <v>0</v>
      </c>
      <c r="BA3187" s="163">
        <f t="shared" si="2853"/>
        <v>0</v>
      </c>
      <c r="BB3187" s="163">
        <f t="shared" si="2854"/>
        <v>0</v>
      </c>
      <c r="BC3187" s="163">
        <f t="shared" si="2855"/>
        <v>0</v>
      </c>
      <c r="BD3187" s="163">
        <f t="shared" si="2856"/>
        <v>0</v>
      </c>
    </row>
    <row r="3188" spans="2:56" x14ac:dyDescent="0.3">
      <c r="B3188" s="169" t="s">
        <v>149</v>
      </c>
      <c r="C3188" s="248">
        <v>0</v>
      </c>
      <c r="D3188" s="249">
        <v>0</v>
      </c>
      <c r="E3188" s="172">
        <f t="shared" si="2843"/>
        <v>0</v>
      </c>
      <c r="F3188" s="248">
        <v>0</v>
      </c>
      <c r="G3188" s="249">
        <v>0</v>
      </c>
      <c r="H3188" s="172">
        <f t="shared" si="2844"/>
        <v>0</v>
      </c>
      <c r="I3188" s="248"/>
      <c r="J3188" s="250"/>
      <c r="K3188" s="174">
        <f t="shared" si="2845"/>
        <v>0</v>
      </c>
      <c r="L3188" s="248"/>
      <c r="M3188" s="250">
        <v>0</v>
      </c>
      <c r="N3188" s="251">
        <v>0</v>
      </c>
      <c r="O3188" s="248"/>
      <c r="P3188" s="251"/>
      <c r="Q3188" s="166">
        <f t="shared" si="2846"/>
        <v>0</v>
      </c>
      <c r="R3188" s="251"/>
      <c r="S3188" s="251"/>
      <c r="T3188" s="167">
        <f t="shared" si="2857"/>
        <v>0</v>
      </c>
      <c r="U3188" s="157"/>
      <c r="V3188" s="248"/>
      <c r="W3188" s="251"/>
      <c r="X3188" s="166">
        <f t="shared" si="2847"/>
        <v>0</v>
      </c>
      <c r="Y3188" s="251"/>
      <c r="Z3188" s="251"/>
      <c r="AA3188" s="167">
        <f t="shared" si="2858"/>
        <v>0</v>
      </c>
      <c r="AB3188" s="157"/>
      <c r="AC3188" s="248"/>
      <c r="AD3188" s="251"/>
      <c r="AE3188" s="166">
        <f t="shared" si="2848"/>
        <v>0</v>
      </c>
      <c r="AF3188" s="251"/>
      <c r="AG3188" s="251"/>
      <c r="AH3188" s="167">
        <f t="shared" si="2859"/>
        <v>0</v>
      </c>
      <c r="AJ3188" s="252"/>
      <c r="AK3188" s="253"/>
      <c r="AL3188" s="254"/>
      <c r="AM3188" s="253"/>
      <c r="AN3188" s="254"/>
      <c r="AO3188" s="253"/>
      <c r="AP3188" s="254"/>
      <c r="AQ3188" s="253"/>
      <c r="AR3188" s="254"/>
      <c r="AS3188" s="253"/>
      <c r="AT3188" s="254"/>
      <c r="AU3188" s="253"/>
      <c r="AV3188" s="163">
        <f t="shared" si="2860"/>
        <v>0</v>
      </c>
      <c r="AW3188" s="168">
        <f t="shared" si="2850"/>
        <v>0</v>
      </c>
      <c r="AY3188" s="163">
        <f t="shared" si="2851"/>
        <v>0</v>
      </c>
      <c r="AZ3188" s="163">
        <f t="shared" si="2852"/>
        <v>0</v>
      </c>
      <c r="BA3188" s="163">
        <f t="shared" si="2853"/>
        <v>0</v>
      </c>
      <c r="BB3188" s="163">
        <f t="shared" si="2854"/>
        <v>0</v>
      </c>
      <c r="BC3188" s="163">
        <f t="shared" si="2855"/>
        <v>0</v>
      </c>
      <c r="BD3188" s="163">
        <f t="shared" si="2856"/>
        <v>0</v>
      </c>
    </row>
    <row r="3189" spans="2:56" x14ac:dyDescent="0.3">
      <c r="B3189" s="179" t="s">
        <v>150</v>
      </c>
      <c r="C3189" s="83">
        <f>SUM(C3190:C3196)</f>
        <v>0</v>
      </c>
      <c r="D3189" s="84">
        <f>SUM(D3190:D3196)</f>
        <v>0</v>
      </c>
      <c r="E3189" s="85">
        <f t="shared" si="2843"/>
        <v>0</v>
      </c>
      <c r="F3189" s="83">
        <f>SUM(F3190:F3196)</f>
        <v>3000</v>
      </c>
      <c r="G3189" s="84">
        <f>SUM(G3190:G3196)</f>
        <v>2996.91</v>
      </c>
      <c r="H3189" s="85">
        <f t="shared" si="2844"/>
        <v>0.99896999999999991</v>
      </c>
      <c r="I3189" s="83">
        <f>SUM(I3190:I3196)</f>
        <v>0</v>
      </c>
      <c r="J3189" s="86">
        <f>SUM(J3190:J3196)</f>
        <v>0</v>
      </c>
      <c r="K3189" s="87">
        <f t="shared" si="2845"/>
        <v>0</v>
      </c>
      <c r="L3189" s="83">
        <f>SUM(L3190:L3196)</f>
        <v>6680</v>
      </c>
      <c r="M3189" s="86">
        <f>SUM(M3190:M3196)</f>
        <v>2680</v>
      </c>
      <c r="N3189" s="88">
        <f>SUM(N3190:N3196)</f>
        <v>0</v>
      </c>
      <c r="O3189" s="83">
        <f>SUM(O3190:O3196)</f>
        <v>300</v>
      </c>
      <c r="P3189" s="88">
        <f>SUM(P3190:P3196)</f>
        <v>6250</v>
      </c>
      <c r="Q3189" s="177">
        <f t="shared" si="2846"/>
        <v>6550</v>
      </c>
      <c r="R3189" s="88">
        <f>SUM(R3190:R3196)</f>
        <v>0</v>
      </c>
      <c r="S3189" s="88">
        <f>SUM(S3190:S3196)</f>
        <v>0</v>
      </c>
      <c r="T3189" s="178">
        <f t="shared" si="2857"/>
        <v>6550</v>
      </c>
      <c r="U3189" s="157"/>
      <c r="V3189" s="83">
        <f>SUM(V3190:V3196)</f>
        <v>2020</v>
      </c>
      <c r="W3189" s="88">
        <f>SUM(W3190:W3196)</f>
        <v>0</v>
      </c>
      <c r="X3189" s="177">
        <f t="shared" si="2847"/>
        <v>2020</v>
      </c>
      <c r="Y3189" s="88">
        <f>SUM(Y3190:Y3196)</f>
        <v>0</v>
      </c>
      <c r="Z3189" s="88">
        <f>SUM(Z3190:Z3196)</f>
        <v>0</v>
      </c>
      <c r="AA3189" s="178">
        <f t="shared" si="2858"/>
        <v>2020</v>
      </c>
      <c r="AB3189" s="157"/>
      <c r="AC3189" s="83">
        <f>SUM(AC3190:AC3196)</f>
        <v>3586</v>
      </c>
      <c r="AD3189" s="88">
        <f>SUM(AD3190:AD3196)</f>
        <v>0</v>
      </c>
      <c r="AE3189" s="177">
        <f t="shared" si="2848"/>
        <v>3586</v>
      </c>
      <c r="AF3189" s="88">
        <f>SUM(AF3190:AF3196)</f>
        <v>0</v>
      </c>
      <c r="AG3189" s="88">
        <f>SUM(AG3190:AG3196)</f>
        <v>0</v>
      </c>
      <c r="AH3189" s="178">
        <f t="shared" si="2859"/>
        <v>3586</v>
      </c>
      <c r="AJ3189" s="84">
        <f t="shared" ref="AJ3189:AU3189" si="2876">SUM(AJ3190:AJ3196)</f>
        <v>0</v>
      </c>
      <c r="AK3189" s="86">
        <f t="shared" si="2876"/>
        <v>0</v>
      </c>
      <c r="AL3189" s="88">
        <f t="shared" si="2876"/>
        <v>0</v>
      </c>
      <c r="AM3189" s="86">
        <f t="shared" si="2876"/>
        <v>0</v>
      </c>
      <c r="AN3189" s="88">
        <f t="shared" si="2876"/>
        <v>0</v>
      </c>
      <c r="AO3189" s="86">
        <f t="shared" si="2876"/>
        <v>0</v>
      </c>
      <c r="AP3189" s="88">
        <f t="shared" si="2876"/>
        <v>6550</v>
      </c>
      <c r="AQ3189" s="86">
        <f t="shared" si="2876"/>
        <v>0</v>
      </c>
      <c r="AR3189" s="88">
        <f t="shared" si="2876"/>
        <v>0</v>
      </c>
      <c r="AS3189" s="86">
        <f t="shared" si="2876"/>
        <v>0</v>
      </c>
      <c r="AT3189" s="88">
        <f t="shared" si="2876"/>
        <v>0</v>
      </c>
      <c r="AU3189" s="86">
        <f t="shared" si="2876"/>
        <v>0</v>
      </c>
      <c r="AV3189" s="86">
        <f t="shared" si="2860"/>
        <v>6550</v>
      </c>
      <c r="AW3189" s="93">
        <f t="shared" si="2850"/>
        <v>0</v>
      </c>
      <c r="AY3189" s="86">
        <f t="shared" si="2851"/>
        <v>0</v>
      </c>
      <c r="AZ3189" s="86">
        <f t="shared" si="2852"/>
        <v>0</v>
      </c>
      <c r="BA3189" s="86">
        <f t="shared" si="2853"/>
        <v>6550</v>
      </c>
      <c r="BB3189" s="86">
        <f t="shared" si="2854"/>
        <v>0</v>
      </c>
      <c r="BC3189" s="86">
        <f t="shared" si="2855"/>
        <v>6550</v>
      </c>
      <c r="BD3189" s="86">
        <f t="shared" si="2856"/>
        <v>0</v>
      </c>
    </row>
    <row r="3190" spans="2:56" x14ac:dyDescent="0.3">
      <c r="B3190" s="169" t="s">
        <v>151</v>
      </c>
      <c r="C3190" s="248">
        <v>0</v>
      </c>
      <c r="D3190" s="249">
        <v>0</v>
      </c>
      <c r="E3190" s="172">
        <f t="shared" si="2843"/>
        <v>0</v>
      </c>
      <c r="F3190" s="248">
        <v>0</v>
      </c>
      <c r="G3190" s="249">
        <v>0</v>
      </c>
      <c r="H3190" s="172">
        <f t="shared" si="2844"/>
        <v>0</v>
      </c>
      <c r="I3190" s="248"/>
      <c r="J3190" s="250"/>
      <c r="K3190" s="174">
        <f t="shared" si="2845"/>
        <v>0</v>
      </c>
      <c r="L3190" s="248"/>
      <c r="M3190" s="250">
        <v>0</v>
      </c>
      <c r="N3190" s="251">
        <v>0</v>
      </c>
      <c r="O3190" s="248"/>
      <c r="P3190" s="251"/>
      <c r="Q3190" s="166">
        <f t="shared" si="2846"/>
        <v>0</v>
      </c>
      <c r="R3190" s="251"/>
      <c r="S3190" s="251"/>
      <c r="T3190" s="167">
        <f t="shared" si="2857"/>
        <v>0</v>
      </c>
      <c r="U3190" s="157"/>
      <c r="V3190" s="248"/>
      <c r="W3190" s="251"/>
      <c r="X3190" s="166">
        <f t="shared" si="2847"/>
        <v>0</v>
      </c>
      <c r="Y3190" s="251"/>
      <c r="Z3190" s="251"/>
      <c r="AA3190" s="167">
        <f t="shared" si="2858"/>
        <v>0</v>
      </c>
      <c r="AB3190" s="157"/>
      <c r="AC3190" s="248"/>
      <c r="AD3190" s="251"/>
      <c r="AE3190" s="166">
        <f t="shared" si="2848"/>
        <v>0</v>
      </c>
      <c r="AF3190" s="251"/>
      <c r="AG3190" s="251"/>
      <c r="AH3190" s="167">
        <f t="shared" si="2859"/>
        <v>0</v>
      </c>
      <c r="AJ3190" s="252"/>
      <c r="AK3190" s="253"/>
      <c r="AL3190" s="254"/>
      <c r="AM3190" s="253"/>
      <c r="AN3190" s="254"/>
      <c r="AO3190" s="253"/>
      <c r="AP3190" s="254"/>
      <c r="AQ3190" s="253"/>
      <c r="AR3190" s="254"/>
      <c r="AS3190" s="253"/>
      <c r="AT3190" s="254"/>
      <c r="AU3190" s="253"/>
      <c r="AV3190" s="163">
        <f t="shared" si="2860"/>
        <v>0</v>
      </c>
      <c r="AW3190" s="168">
        <f t="shared" si="2850"/>
        <v>0</v>
      </c>
      <c r="AY3190" s="163">
        <f t="shared" si="2851"/>
        <v>0</v>
      </c>
      <c r="AZ3190" s="163">
        <f t="shared" si="2852"/>
        <v>0</v>
      </c>
      <c r="BA3190" s="163">
        <f t="shared" si="2853"/>
        <v>0</v>
      </c>
      <c r="BB3190" s="163">
        <f t="shared" si="2854"/>
        <v>0</v>
      </c>
      <c r="BC3190" s="163">
        <f t="shared" si="2855"/>
        <v>0</v>
      </c>
      <c r="BD3190" s="163">
        <f t="shared" si="2856"/>
        <v>0</v>
      </c>
    </row>
    <row r="3191" spans="2:56" x14ac:dyDescent="0.3">
      <c r="B3191" s="169" t="s">
        <v>152</v>
      </c>
      <c r="C3191" s="248">
        <v>0</v>
      </c>
      <c r="D3191" s="249">
        <v>0</v>
      </c>
      <c r="E3191" s="172">
        <f t="shared" si="2843"/>
        <v>0</v>
      </c>
      <c r="F3191" s="248">
        <v>0</v>
      </c>
      <c r="G3191" s="249">
        <v>0</v>
      </c>
      <c r="H3191" s="172">
        <f t="shared" si="2844"/>
        <v>0</v>
      </c>
      <c r="I3191" s="248"/>
      <c r="J3191" s="250"/>
      <c r="K3191" s="174">
        <f t="shared" si="2845"/>
        <v>0</v>
      </c>
      <c r="L3191" s="248"/>
      <c r="M3191" s="250">
        <v>0</v>
      </c>
      <c r="N3191" s="251">
        <v>0</v>
      </c>
      <c r="O3191" s="248"/>
      <c r="P3191" s="251"/>
      <c r="Q3191" s="166">
        <f t="shared" si="2846"/>
        <v>0</v>
      </c>
      <c r="R3191" s="251"/>
      <c r="S3191" s="251"/>
      <c r="T3191" s="167">
        <f t="shared" si="2857"/>
        <v>0</v>
      </c>
      <c r="U3191" s="157"/>
      <c r="V3191" s="248"/>
      <c r="W3191" s="251"/>
      <c r="X3191" s="166">
        <f t="shared" si="2847"/>
        <v>0</v>
      </c>
      <c r="Y3191" s="251"/>
      <c r="Z3191" s="251"/>
      <c r="AA3191" s="167">
        <f t="shared" si="2858"/>
        <v>0</v>
      </c>
      <c r="AB3191" s="157"/>
      <c r="AC3191" s="248"/>
      <c r="AD3191" s="251"/>
      <c r="AE3191" s="166">
        <f t="shared" si="2848"/>
        <v>0</v>
      </c>
      <c r="AF3191" s="251"/>
      <c r="AG3191" s="251"/>
      <c r="AH3191" s="167">
        <f t="shared" si="2859"/>
        <v>0</v>
      </c>
      <c r="AJ3191" s="252"/>
      <c r="AK3191" s="253"/>
      <c r="AL3191" s="254"/>
      <c r="AM3191" s="253"/>
      <c r="AN3191" s="254"/>
      <c r="AO3191" s="253"/>
      <c r="AP3191" s="254"/>
      <c r="AQ3191" s="253"/>
      <c r="AR3191" s="254"/>
      <c r="AS3191" s="253"/>
      <c r="AT3191" s="254"/>
      <c r="AU3191" s="253"/>
      <c r="AV3191" s="163">
        <f t="shared" si="2860"/>
        <v>0</v>
      </c>
      <c r="AW3191" s="168">
        <f t="shared" si="2850"/>
        <v>0</v>
      </c>
      <c r="AY3191" s="163">
        <f t="shared" si="2851"/>
        <v>0</v>
      </c>
      <c r="AZ3191" s="163">
        <f t="shared" si="2852"/>
        <v>0</v>
      </c>
      <c r="BA3191" s="163">
        <f t="shared" si="2853"/>
        <v>0</v>
      </c>
      <c r="BB3191" s="163">
        <f t="shared" si="2854"/>
        <v>0</v>
      </c>
      <c r="BC3191" s="163">
        <f t="shared" si="2855"/>
        <v>0</v>
      </c>
      <c r="BD3191" s="163">
        <f t="shared" si="2856"/>
        <v>0</v>
      </c>
    </row>
    <row r="3192" spans="2:56" x14ac:dyDescent="0.3">
      <c r="B3192" s="169" t="s">
        <v>153</v>
      </c>
      <c r="C3192" s="248">
        <v>0</v>
      </c>
      <c r="D3192" s="249">
        <v>0</v>
      </c>
      <c r="E3192" s="172">
        <f t="shared" si="2843"/>
        <v>0</v>
      </c>
      <c r="F3192" s="248">
        <v>3000</v>
      </c>
      <c r="G3192" s="249">
        <v>2996.91</v>
      </c>
      <c r="H3192" s="172">
        <f t="shared" si="2844"/>
        <v>0.99896999999999991</v>
      </c>
      <c r="I3192" s="248"/>
      <c r="J3192" s="250"/>
      <c r="K3192" s="174">
        <f t="shared" si="2845"/>
        <v>0</v>
      </c>
      <c r="L3192" s="248">
        <v>6680</v>
      </c>
      <c r="M3192" s="250">
        <v>2680</v>
      </c>
      <c r="N3192" s="251">
        <v>0</v>
      </c>
      <c r="O3192" s="248">
        <v>300</v>
      </c>
      <c r="P3192" s="251">
        <f>4700+1550</f>
        <v>6250</v>
      </c>
      <c r="Q3192" s="166">
        <f t="shared" si="2846"/>
        <v>6550</v>
      </c>
      <c r="R3192" s="251"/>
      <c r="S3192" s="251"/>
      <c r="T3192" s="167">
        <f t="shared" si="2857"/>
        <v>6550</v>
      </c>
      <c r="U3192" s="157"/>
      <c r="V3192" s="248">
        <v>2020</v>
      </c>
      <c r="W3192" s="251"/>
      <c r="X3192" s="166">
        <f t="shared" si="2847"/>
        <v>2020</v>
      </c>
      <c r="Y3192" s="251"/>
      <c r="Z3192" s="251"/>
      <c r="AA3192" s="167">
        <f t="shared" si="2858"/>
        <v>2020</v>
      </c>
      <c r="AB3192" s="157"/>
      <c r="AC3192" s="248">
        <v>3586</v>
      </c>
      <c r="AD3192" s="251"/>
      <c r="AE3192" s="166">
        <f t="shared" si="2848"/>
        <v>3586</v>
      </c>
      <c r="AF3192" s="251"/>
      <c r="AG3192" s="251"/>
      <c r="AH3192" s="167">
        <f t="shared" si="2859"/>
        <v>3586</v>
      </c>
      <c r="AJ3192" s="252"/>
      <c r="AK3192" s="253"/>
      <c r="AL3192" s="254"/>
      <c r="AM3192" s="253"/>
      <c r="AN3192" s="254"/>
      <c r="AO3192" s="253"/>
      <c r="AP3192" s="283">
        <v>6550</v>
      </c>
      <c r="AQ3192" s="253"/>
      <c r="AR3192" s="254"/>
      <c r="AS3192" s="253"/>
      <c r="AT3192" s="254"/>
      <c r="AU3192" s="253"/>
      <c r="AV3192" s="163">
        <f t="shared" si="2860"/>
        <v>6550</v>
      </c>
      <c r="AW3192" s="168">
        <f t="shared" si="2850"/>
        <v>0</v>
      </c>
      <c r="AY3192" s="163">
        <f t="shared" si="2851"/>
        <v>0</v>
      </c>
      <c r="AZ3192" s="163">
        <f t="shared" si="2852"/>
        <v>0</v>
      </c>
      <c r="BA3192" s="163">
        <f t="shared" si="2853"/>
        <v>6550</v>
      </c>
      <c r="BB3192" s="163">
        <f t="shared" si="2854"/>
        <v>0</v>
      </c>
      <c r="BC3192" s="163">
        <f t="shared" si="2855"/>
        <v>6550</v>
      </c>
      <c r="BD3192" s="163">
        <f t="shared" si="2856"/>
        <v>0</v>
      </c>
    </row>
    <row r="3193" spans="2:56" x14ac:dyDescent="0.3">
      <c r="B3193" s="169" t="s">
        <v>154</v>
      </c>
      <c r="C3193" s="248">
        <v>0</v>
      </c>
      <c r="D3193" s="249">
        <v>0</v>
      </c>
      <c r="E3193" s="172">
        <f t="shared" si="2843"/>
        <v>0</v>
      </c>
      <c r="F3193" s="248">
        <v>0</v>
      </c>
      <c r="G3193" s="249">
        <v>0</v>
      </c>
      <c r="H3193" s="172">
        <f t="shared" si="2844"/>
        <v>0</v>
      </c>
      <c r="I3193" s="248"/>
      <c r="J3193" s="250"/>
      <c r="K3193" s="174">
        <f t="shared" si="2845"/>
        <v>0</v>
      </c>
      <c r="L3193" s="248"/>
      <c r="M3193" s="250">
        <v>0</v>
      </c>
      <c r="N3193" s="251">
        <v>0</v>
      </c>
      <c r="O3193" s="248"/>
      <c r="P3193" s="251"/>
      <c r="Q3193" s="166">
        <f t="shared" si="2846"/>
        <v>0</v>
      </c>
      <c r="R3193" s="251"/>
      <c r="S3193" s="251"/>
      <c r="T3193" s="167">
        <f t="shared" si="2857"/>
        <v>0</v>
      </c>
      <c r="U3193" s="157"/>
      <c r="V3193" s="248"/>
      <c r="W3193" s="251"/>
      <c r="X3193" s="166">
        <f t="shared" si="2847"/>
        <v>0</v>
      </c>
      <c r="Y3193" s="251"/>
      <c r="Z3193" s="251"/>
      <c r="AA3193" s="167">
        <f t="shared" si="2858"/>
        <v>0</v>
      </c>
      <c r="AB3193" s="157"/>
      <c r="AC3193" s="248"/>
      <c r="AD3193" s="251"/>
      <c r="AE3193" s="166">
        <f t="shared" si="2848"/>
        <v>0</v>
      </c>
      <c r="AF3193" s="251"/>
      <c r="AG3193" s="251"/>
      <c r="AH3193" s="167">
        <f t="shared" si="2859"/>
        <v>0</v>
      </c>
      <c r="AJ3193" s="252"/>
      <c r="AK3193" s="253"/>
      <c r="AL3193" s="254"/>
      <c r="AM3193" s="253"/>
      <c r="AN3193" s="254"/>
      <c r="AO3193" s="253"/>
      <c r="AP3193" s="254"/>
      <c r="AQ3193" s="253"/>
      <c r="AR3193" s="254"/>
      <c r="AS3193" s="253"/>
      <c r="AT3193" s="254"/>
      <c r="AU3193" s="253"/>
      <c r="AV3193" s="163">
        <f t="shared" si="2860"/>
        <v>0</v>
      </c>
      <c r="AW3193" s="168">
        <f t="shared" si="2850"/>
        <v>0</v>
      </c>
      <c r="AY3193" s="163">
        <f t="shared" si="2851"/>
        <v>0</v>
      </c>
      <c r="AZ3193" s="163">
        <f t="shared" si="2852"/>
        <v>0</v>
      </c>
      <c r="BA3193" s="163">
        <f t="shared" si="2853"/>
        <v>0</v>
      </c>
      <c r="BB3193" s="163">
        <f t="shared" si="2854"/>
        <v>0</v>
      </c>
      <c r="BC3193" s="163">
        <f t="shared" si="2855"/>
        <v>0</v>
      </c>
      <c r="BD3193" s="163">
        <f t="shared" si="2856"/>
        <v>0</v>
      </c>
    </row>
    <row r="3194" spans="2:56" x14ac:dyDescent="0.3">
      <c r="B3194" s="169" t="s">
        <v>155</v>
      </c>
      <c r="C3194" s="248">
        <v>0</v>
      </c>
      <c r="D3194" s="249">
        <v>0</v>
      </c>
      <c r="E3194" s="172">
        <f t="shared" si="2843"/>
        <v>0</v>
      </c>
      <c r="F3194" s="248">
        <v>0</v>
      </c>
      <c r="G3194" s="249">
        <v>0</v>
      </c>
      <c r="H3194" s="172">
        <f t="shared" si="2844"/>
        <v>0</v>
      </c>
      <c r="I3194" s="248"/>
      <c r="J3194" s="250"/>
      <c r="K3194" s="174">
        <f t="shared" si="2845"/>
        <v>0</v>
      </c>
      <c r="L3194" s="248"/>
      <c r="M3194" s="250">
        <v>0</v>
      </c>
      <c r="N3194" s="251">
        <v>0</v>
      </c>
      <c r="O3194" s="248"/>
      <c r="P3194" s="251"/>
      <c r="Q3194" s="166">
        <f t="shared" si="2846"/>
        <v>0</v>
      </c>
      <c r="R3194" s="251"/>
      <c r="S3194" s="251"/>
      <c r="T3194" s="167">
        <f t="shared" si="2857"/>
        <v>0</v>
      </c>
      <c r="U3194" s="157"/>
      <c r="V3194" s="248"/>
      <c r="W3194" s="251"/>
      <c r="X3194" s="166">
        <f t="shared" si="2847"/>
        <v>0</v>
      </c>
      <c r="Y3194" s="251"/>
      <c r="Z3194" s="251"/>
      <c r="AA3194" s="167">
        <f t="shared" si="2858"/>
        <v>0</v>
      </c>
      <c r="AB3194" s="157"/>
      <c r="AC3194" s="248"/>
      <c r="AD3194" s="251"/>
      <c r="AE3194" s="166">
        <f t="shared" si="2848"/>
        <v>0</v>
      </c>
      <c r="AF3194" s="251"/>
      <c r="AG3194" s="251"/>
      <c r="AH3194" s="167">
        <f t="shared" si="2859"/>
        <v>0</v>
      </c>
      <c r="AJ3194" s="252"/>
      <c r="AK3194" s="253"/>
      <c r="AL3194" s="254"/>
      <c r="AM3194" s="253"/>
      <c r="AN3194" s="254"/>
      <c r="AO3194" s="253"/>
      <c r="AP3194" s="254"/>
      <c r="AQ3194" s="253"/>
      <c r="AR3194" s="254"/>
      <c r="AS3194" s="253"/>
      <c r="AT3194" s="254"/>
      <c r="AU3194" s="253"/>
      <c r="AV3194" s="163">
        <f t="shared" si="2860"/>
        <v>0</v>
      </c>
      <c r="AW3194" s="168">
        <f t="shared" si="2850"/>
        <v>0</v>
      </c>
      <c r="AY3194" s="163">
        <f t="shared" si="2851"/>
        <v>0</v>
      </c>
      <c r="AZ3194" s="163">
        <f t="shared" si="2852"/>
        <v>0</v>
      </c>
      <c r="BA3194" s="163">
        <f t="shared" si="2853"/>
        <v>0</v>
      </c>
      <c r="BB3194" s="163">
        <f t="shared" si="2854"/>
        <v>0</v>
      </c>
      <c r="BC3194" s="163">
        <f t="shared" si="2855"/>
        <v>0</v>
      </c>
      <c r="BD3194" s="163">
        <f t="shared" si="2856"/>
        <v>0</v>
      </c>
    </row>
    <row r="3195" spans="2:56" x14ac:dyDescent="0.3">
      <c r="B3195" s="169" t="s">
        <v>156</v>
      </c>
      <c r="C3195" s="248">
        <v>0</v>
      </c>
      <c r="D3195" s="249">
        <v>0</v>
      </c>
      <c r="E3195" s="172">
        <f t="shared" si="2843"/>
        <v>0</v>
      </c>
      <c r="F3195" s="248">
        <v>0</v>
      </c>
      <c r="G3195" s="249">
        <v>0</v>
      </c>
      <c r="H3195" s="172">
        <f t="shared" si="2844"/>
        <v>0</v>
      </c>
      <c r="I3195" s="248"/>
      <c r="J3195" s="250"/>
      <c r="K3195" s="174">
        <f t="shared" si="2845"/>
        <v>0</v>
      </c>
      <c r="L3195" s="248"/>
      <c r="M3195" s="250">
        <v>0</v>
      </c>
      <c r="N3195" s="251">
        <v>0</v>
      </c>
      <c r="O3195" s="248"/>
      <c r="P3195" s="251"/>
      <c r="Q3195" s="166">
        <f t="shared" si="2846"/>
        <v>0</v>
      </c>
      <c r="R3195" s="251"/>
      <c r="S3195" s="251"/>
      <c r="T3195" s="167">
        <f t="shared" si="2857"/>
        <v>0</v>
      </c>
      <c r="U3195" s="157"/>
      <c r="V3195" s="248"/>
      <c r="W3195" s="251"/>
      <c r="X3195" s="166">
        <f t="shared" si="2847"/>
        <v>0</v>
      </c>
      <c r="Y3195" s="251"/>
      <c r="Z3195" s="251"/>
      <c r="AA3195" s="167">
        <f t="shared" si="2858"/>
        <v>0</v>
      </c>
      <c r="AB3195" s="157"/>
      <c r="AC3195" s="248"/>
      <c r="AD3195" s="251"/>
      <c r="AE3195" s="166">
        <f t="shared" si="2848"/>
        <v>0</v>
      </c>
      <c r="AF3195" s="251"/>
      <c r="AG3195" s="251"/>
      <c r="AH3195" s="167">
        <f t="shared" si="2859"/>
        <v>0</v>
      </c>
      <c r="AJ3195" s="252"/>
      <c r="AK3195" s="253"/>
      <c r="AL3195" s="254"/>
      <c r="AM3195" s="253"/>
      <c r="AN3195" s="254"/>
      <c r="AO3195" s="253"/>
      <c r="AP3195" s="254"/>
      <c r="AQ3195" s="253"/>
      <c r="AR3195" s="254"/>
      <c r="AS3195" s="253"/>
      <c r="AT3195" s="254"/>
      <c r="AU3195" s="253"/>
      <c r="AV3195" s="163">
        <f t="shared" si="2860"/>
        <v>0</v>
      </c>
      <c r="AW3195" s="168">
        <f t="shared" si="2850"/>
        <v>0</v>
      </c>
      <c r="AY3195" s="163">
        <f t="shared" si="2851"/>
        <v>0</v>
      </c>
      <c r="AZ3195" s="163">
        <f t="shared" si="2852"/>
        <v>0</v>
      </c>
      <c r="BA3195" s="163">
        <f t="shared" si="2853"/>
        <v>0</v>
      </c>
      <c r="BB3195" s="163">
        <f t="shared" si="2854"/>
        <v>0</v>
      </c>
      <c r="BC3195" s="163">
        <f t="shared" si="2855"/>
        <v>0</v>
      </c>
      <c r="BD3195" s="163">
        <f t="shared" si="2856"/>
        <v>0</v>
      </c>
    </row>
    <row r="3196" spans="2:56" x14ac:dyDescent="0.3">
      <c r="B3196" s="169" t="s">
        <v>157</v>
      </c>
      <c r="C3196" s="248">
        <v>0</v>
      </c>
      <c r="D3196" s="249">
        <v>0</v>
      </c>
      <c r="E3196" s="172">
        <f t="shared" si="2843"/>
        <v>0</v>
      </c>
      <c r="F3196" s="248">
        <v>0</v>
      </c>
      <c r="G3196" s="249">
        <v>0</v>
      </c>
      <c r="H3196" s="172">
        <f t="shared" si="2844"/>
        <v>0</v>
      </c>
      <c r="I3196" s="248"/>
      <c r="J3196" s="250"/>
      <c r="K3196" s="174">
        <f t="shared" si="2845"/>
        <v>0</v>
      </c>
      <c r="L3196" s="248"/>
      <c r="M3196" s="250">
        <v>0</v>
      </c>
      <c r="N3196" s="251">
        <v>0</v>
      </c>
      <c r="O3196" s="248"/>
      <c r="P3196" s="251"/>
      <c r="Q3196" s="166">
        <f t="shared" si="2846"/>
        <v>0</v>
      </c>
      <c r="R3196" s="251"/>
      <c r="S3196" s="251"/>
      <c r="T3196" s="167">
        <f t="shared" si="2857"/>
        <v>0</v>
      </c>
      <c r="U3196" s="157"/>
      <c r="V3196" s="248"/>
      <c r="W3196" s="251"/>
      <c r="X3196" s="166">
        <f t="shared" si="2847"/>
        <v>0</v>
      </c>
      <c r="Y3196" s="251"/>
      <c r="Z3196" s="251"/>
      <c r="AA3196" s="167">
        <f t="shared" si="2858"/>
        <v>0</v>
      </c>
      <c r="AB3196" s="157"/>
      <c r="AC3196" s="248"/>
      <c r="AD3196" s="251"/>
      <c r="AE3196" s="166">
        <f t="shared" si="2848"/>
        <v>0</v>
      </c>
      <c r="AF3196" s="251"/>
      <c r="AG3196" s="251"/>
      <c r="AH3196" s="167">
        <f t="shared" si="2859"/>
        <v>0</v>
      </c>
      <c r="AJ3196" s="252"/>
      <c r="AK3196" s="253"/>
      <c r="AL3196" s="254"/>
      <c r="AM3196" s="253"/>
      <c r="AN3196" s="254"/>
      <c r="AO3196" s="253"/>
      <c r="AP3196" s="254"/>
      <c r="AQ3196" s="253"/>
      <c r="AR3196" s="254"/>
      <c r="AS3196" s="253"/>
      <c r="AT3196" s="254"/>
      <c r="AU3196" s="253"/>
      <c r="AV3196" s="163">
        <f t="shared" si="2860"/>
        <v>0</v>
      </c>
      <c r="AW3196" s="168">
        <f t="shared" si="2850"/>
        <v>0</v>
      </c>
      <c r="AY3196" s="163">
        <f t="shared" si="2851"/>
        <v>0</v>
      </c>
      <c r="AZ3196" s="163">
        <f t="shared" si="2852"/>
        <v>0</v>
      </c>
      <c r="BA3196" s="163">
        <f t="shared" si="2853"/>
        <v>0</v>
      </c>
      <c r="BB3196" s="163">
        <f t="shared" si="2854"/>
        <v>0</v>
      </c>
      <c r="BC3196" s="163">
        <f t="shared" si="2855"/>
        <v>0</v>
      </c>
      <c r="BD3196" s="163">
        <f t="shared" si="2856"/>
        <v>0</v>
      </c>
    </row>
    <row r="3197" spans="2:56" x14ac:dyDescent="0.3">
      <c r="B3197" s="179" t="s">
        <v>158</v>
      </c>
      <c r="C3197" s="83">
        <f>SUM(C3198)</f>
        <v>0</v>
      </c>
      <c r="D3197" s="84">
        <f>SUM(D3198)</f>
        <v>0</v>
      </c>
      <c r="E3197" s="85">
        <f t="shared" si="2843"/>
        <v>0</v>
      </c>
      <c r="F3197" s="83">
        <f>SUM(F3198)</f>
        <v>0</v>
      </c>
      <c r="G3197" s="84">
        <f>SUM(G3198)</f>
        <v>0</v>
      </c>
      <c r="H3197" s="85">
        <f t="shared" si="2844"/>
        <v>0</v>
      </c>
      <c r="I3197" s="83">
        <f>SUM(I3198)</f>
        <v>0</v>
      </c>
      <c r="J3197" s="86">
        <f>SUM(J3198)</f>
        <v>0</v>
      </c>
      <c r="K3197" s="87">
        <f t="shared" si="2845"/>
        <v>0</v>
      </c>
      <c r="L3197" s="83">
        <f>SUM(L3198)</f>
        <v>0</v>
      </c>
      <c r="M3197" s="86">
        <f>SUM(M3198)</f>
        <v>0</v>
      </c>
      <c r="N3197" s="88">
        <f>SUM(N3198)</f>
        <v>0</v>
      </c>
      <c r="O3197" s="83">
        <f>SUM(O3198)</f>
        <v>0</v>
      </c>
      <c r="P3197" s="88">
        <f>SUM(P3198)</f>
        <v>0</v>
      </c>
      <c r="Q3197" s="177">
        <f t="shared" si="2846"/>
        <v>0</v>
      </c>
      <c r="R3197" s="88">
        <f>SUM(R3198)</f>
        <v>0</v>
      </c>
      <c r="S3197" s="88">
        <f>SUM(S3198)</f>
        <v>0</v>
      </c>
      <c r="T3197" s="178">
        <f t="shared" si="2857"/>
        <v>0</v>
      </c>
      <c r="U3197" s="157"/>
      <c r="V3197" s="83">
        <f>SUM(V3198)</f>
        <v>0</v>
      </c>
      <c r="W3197" s="88">
        <f>SUM(W3198)</f>
        <v>0</v>
      </c>
      <c r="X3197" s="177">
        <f t="shared" si="2847"/>
        <v>0</v>
      </c>
      <c r="Y3197" s="88">
        <f>SUM(Y3198)</f>
        <v>0</v>
      </c>
      <c r="Z3197" s="88">
        <f>SUM(Z3198)</f>
        <v>0</v>
      </c>
      <c r="AA3197" s="178">
        <f t="shared" si="2858"/>
        <v>0</v>
      </c>
      <c r="AB3197" s="157"/>
      <c r="AC3197" s="83">
        <f>SUM(AC3198)</f>
        <v>0</v>
      </c>
      <c r="AD3197" s="88">
        <f>SUM(AD3198)</f>
        <v>0</v>
      </c>
      <c r="AE3197" s="177">
        <f t="shared" si="2848"/>
        <v>0</v>
      </c>
      <c r="AF3197" s="88">
        <f>SUM(AF3198)</f>
        <v>0</v>
      </c>
      <c r="AG3197" s="88">
        <f>SUM(AG3198)</f>
        <v>0</v>
      </c>
      <c r="AH3197" s="178">
        <f t="shared" si="2859"/>
        <v>0</v>
      </c>
      <c r="AJ3197" s="84">
        <f t="shared" ref="AJ3197:AU3197" si="2877">SUM(AJ3198)</f>
        <v>0</v>
      </c>
      <c r="AK3197" s="86">
        <f t="shared" si="2877"/>
        <v>0</v>
      </c>
      <c r="AL3197" s="88">
        <f t="shared" si="2877"/>
        <v>0</v>
      </c>
      <c r="AM3197" s="86">
        <f t="shared" si="2877"/>
        <v>0</v>
      </c>
      <c r="AN3197" s="88">
        <f t="shared" si="2877"/>
        <v>0</v>
      </c>
      <c r="AO3197" s="86">
        <f t="shared" si="2877"/>
        <v>0</v>
      </c>
      <c r="AP3197" s="88">
        <f t="shared" si="2877"/>
        <v>0</v>
      </c>
      <c r="AQ3197" s="86">
        <f t="shared" si="2877"/>
        <v>0</v>
      </c>
      <c r="AR3197" s="88">
        <f t="shared" si="2877"/>
        <v>0</v>
      </c>
      <c r="AS3197" s="86">
        <f t="shared" si="2877"/>
        <v>0</v>
      </c>
      <c r="AT3197" s="88">
        <f t="shared" si="2877"/>
        <v>0</v>
      </c>
      <c r="AU3197" s="86">
        <f t="shared" si="2877"/>
        <v>0</v>
      </c>
      <c r="AV3197" s="86">
        <f t="shared" si="2860"/>
        <v>0</v>
      </c>
      <c r="AW3197" s="93">
        <f t="shared" si="2850"/>
        <v>0</v>
      </c>
      <c r="AY3197" s="86">
        <f t="shared" si="2851"/>
        <v>0</v>
      </c>
      <c r="AZ3197" s="86">
        <f t="shared" si="2852"/>
        <v>0</v>
      </c>
      <c r="BA3197" s="86">
        <f t="shared" si="2853"/>
        <v>0</v>
      </c>
      <c r="BB3197" s="86">
        <f t="shared" si="2854"/>
        <v>0</v>
      </c>
      <c r="BC3197" s="86">
        <f t="shared" si="2855"/>
        <v>0</v>
      </c>
      <c r="BD3197" s="86">
        <f t="shared" si="2856"/>
        <v>0</v>
      </c>
    </row>
    <row r="3198" spans="2:56" x14ac:dyDescent="0.3">
      <c r="B3198" s="169" t="s">
        <v>159</v>
      </c>
      <c r="C3198" s="248">
        <v>0</v>
      </c>
      <c r="D3198" s="249">
        <v>0</v>
      </c>
      <c r="E3198" s="172">
        <f t="shared" si="2843"/>
        <v>0</v>
      </c>
      <c r="F3198" s="248">
        <v>0</v>
      </c>
      <c r="G3198" s="249">
        <v>0</v>
      </c>
      <c r="H3198" s="172">
        <f t="shared" si="2844"/>
        <v>0</v>
      </c>
      <c r="I3198" s="248"/>
      <c r="J3198" s="250"/>
      <c r="K3198" s="174">
        <f t="shared" si="2845"/>
        <v>0</v>
      </c>
      <c r="L3198" s="248"/>
      <c r="M3198" s="250">
        <v>0</v>
      </c>
      <c r="N3198" s="251">
        <v>0</v>
      </c>
      <c r="O3198" s="248"/>
      <c r="P3198" s="251"/>
      <c r="Q3198" s="166">
        <f t="shared" si="2846"/>
        <v>0</v>
      </c>
      <c r="R3198" s="251"/>
      <c r="S3198" s="251"/>
      <c r="T3198" s="167">
        <f t="shared" si="2857"/>
        <v>0</v>
      </c>
      <c r="U3198" s="157"/>
      <c r="V3198" s="248"/>
      <c r="W3198" s="251"/>
      <c r="X3198" s="166">
        <f t="shared" si="2847"/>
        <v>0</v>
      </c>
      <c r="Y3198" s="251"/>
      <c r="Z3198" s="251"/>
      <c r="AA3198" s="167">
        <f t="shared" si="2858"/>
        <v>0</v>
      </c>
      <c r="AB3198" s="157"/>
      <c r="AC3198" s="248"/>
      <c r="AD3198" s="251"/>
      <c r="AE3198" s="166">
        <f t="shared" si="2848"/>
        <v>0</v>
      </c>
      <c r="AF3198" s="251"/>
      <c r="AG3198" s="251"/>
      <c r="AH3198" s="167">
        <f t="shared" si="2859"/>
        <v>0</v>
      </c>
      <c r="AJ3198" s="252"/>
      <c r="AK3198" s="253"/>
      <c r="AL3198" s="254"/>
      <c r="AM3198" s="253"/>
      <c r="AN3198" s="254"/>
      <c r="AO3198" s="253"/>
      <c r="AP3198" s="254"/>
      <c r="AQ3198" s="253"/>
      <c r="AR3198" s="254"/>
      <c r="AS3198" s="253"/>
      <c r="AT3198" s="254"/>
      <c r="AU3198" s="253"/>
      <c r="AV3198" s="163">
        <f t="shared" si="2860"/>
        <v>0</v>
      </c>
      <c r="AW3198" s="168">
        <f t="shared" si="2850"/>
        <v>0</v>
      </c>
      <c r="AY3198" s="163">
        <f t="shared" si="2851"/>
        <v>0</v>
      </c>
      <c r="AZ3198" s="163">
        <f t="shared" si="2852"/>
        <v>0</v>
      </c>
      <c r="BA3198" s="163">
        <f t="shared" si="2853"/>
        <v>0</v>
      </c>
      <c r="BB3198" s="163">
        <f t="shared" si="2854"/>
        <v>0</v>
      </c>
      <c r="BC3198" s="163">
        <f t="shared" si="2855"/>
        <v>0</v>
      </c>
      <c r="BD3198" s="163">
        <f t="shared" si="2856"/>
        <v>0</v>
      </c>
    </row>
    <row r="3199" spans="2:56" x14ac:dyDescent="0.3">
      <c r="B3199" s="179" t="s">
        <v>160</v>
      </c>
      <c r="C3199" s="83">
        <f>SUM(C3200:C3203)</f>
        <v>0</v>
      </c>
      <c r="D3199" s="84">
        <f>SUM(D3200:D3203)</f>
        <v>0</v>
      </c>
      <c r="E3199" s="85">
        <f t="shared" si="2843"/>
        <v>0</v>
      </c>
      <c r="F3199" s="83">
        <f>SUM(F3200:F3203)</f>
        <v>0</v>
      </c>
      <c r="G3199" s="84">
        <f>SUM(G3200:G3203)</f>
        <v>0</v>
      </c>
      <c r="H3199" s="85">
        <f t="shared" si="2844"/>
        <v>0</v>
      </c>
      <c r="I3199" s="83">
        <f>SUM(I3200:I3203)</f>
        <v>0</v>
      </c>
      <c r="J3199" s="86">
        <f>SUM(J3200:J3203)</f>
        <v>0</v>
      </c>
      <c r="K3199" s="87">
        <f t="shared" si="2845"/>
        <v>0</v>
      </c>
      <c r="L3199" s="83">
        <f>SUM(L3200:L3203)</f>
        <v>0</v>
      </c>
      <c r="M3199" s="86">
        <f>SUM(M3200:M3203)</f>
        <v>0</v>
      </c>
      <c r="N3199" s="88">
        <f>SUM(N3200:N3203)</f>
        <v>0</v>
      </c>
      <c r="O3199" s="83">
        <f>SUM(O3200:O3203)</f>
        <v>0</v>
      </c>
      <c r="P3199" s="88">
        <f>SUM(P3200:P3203)</f>
        <v>0</v>
      </c>
      <c r="Q3199" s="177">
        <f t="shared" si="2846"/>
        <v>0</v>
      </c>
      <c r="R3199" s="88">
        <f>SUM(R3200:R3203)</f>
        <v>0</v>
      </c>
      <c r="S3199" s="88">
        <f>SUM(S3200:S3203)</f>
        <v>0</v>
      </c>
      <c r="T3199" s="178">
        <f t="shared" si="2857"/>
        <v>0</v>
      </c>
      <c r="U3199" s="157"/>
      <c r="V3199" s="83">
        <f>SUM(V3200:V3203)</f>
        <v>0</v>
      </c>
      <c r="W3199" s="88">
        <f>SUM(W3200:W3203)</f>
        <v>0</v>
      </c>
      <c r="X3199" s="177">
        <f t="shared" si="2847"/>
        <v>0</v>
      </c>
      <c r="Y3199" s="88">
        <f>SUM(Y3200:Y3203)</f>
        <v>0</v>
      </c>
      <c r="Z3199" s="88">
        <f>SUM(Z3200:Z3203)</f>
        <v>0</v>
      </c>
      <c r="AA3199" s="178">
        <f t="shared" si="2858"/>
        <v>0</v>
      </c>
      <c r="AB3199" s="157"/>
      <c r="AC3199" s="83">
        <f>SUM(AC3200:AC3203)</f>
        <v>0</v>
      </c>
      <c r="AD3199" s="88">
        <f>SUM(AD3200:AD3203)</f>
        <v>0</v>
      </c>
      <c r="AE3199" s="177">
        <f t="shared" si="2848"/>
        <v>0</v>
      </c>
      <c r="AF3199" s="88">
        <f>SUM(AF3200:AF3203)</f>
        <v>0</v>
      </c>
      <c r="AG3199" s="88">
        <f>SUM(AG3200:AG3203)</f>
        <v>0</v>
      </c>
      <c r="AH3199" s="178">
        <f t="shared" si="2859"/>
        <v>0</v>
      </c>
      <c r="AJ3199" s="84">
        <f t="shared" ref="AJ3199:AU3199" si="2878">SUM(AJ3200:AJ3203)</f>
        <v>0</v>
      </c>
      <c r="AK3199" s="86">
        <f t="shared" si="2878"/>
        <v>0</v>
      </c>
      <c r="AL3199" s="88">
        <f t="shared" si="2878"/>
        <v>0</v>
      </c>
      <c r="AM3199" s="86">
        <f t="shared" si="2878"/>
        <v>0</v>
      </c>
      <c r="AN3199" s="88">
        <f t="shared" si="2878"/>
        <v>0</v>
      </c>
      <c r="AO3199" s="86">
        <f t="shared" si="2878"/>
        <v>0</v>
      </c>
      <c r="AP3199" s="88">
        <f t="shared" si="2878"/>
        <v>0</v>
      </c>
      <c r="AQ3199" s="86">
        <f t="shared" si="2878"/>
        <v>0</v>
      </c>
      <c r="AR3199" s="88">
        <f t="shared" si="2878"/>
        <v>0</v>
      </c>
      <c r="AS3199" s="86">
        <f t="shared" si="2878"/>
        <v>0</v>
      </c>
      <c r="AT3199" s="88">
        <f t="shared" si="2878"/>
        <v>0</v>
      </c>
      <c r="AU3199" s="86">
        <f t="shared" si="2878"/>
        <v>0</v>
      </c>
      <c r="AV3199" s="86">
        <f t="shared" si="2860"/>
        <v>0</v>
      </c>
      <c r="AW3199" s="93">
        <f t="shared" si="2850"/>
        <v>0</v>
      </c>
      <c r="AY3199" s="86">
        <f t="shared" si="2851"/>
        <v>0</v>
      </c>
      <c r="AZ3199" s="86">
        <f t="shared" si="2852"/>
        <v>0</v>
      </c>
      <c r="BA3199" s="86">
        <f t="shared" si="2853"/>
        <v>0</v>
      </c>
      <c r="BB3199" s="86">
        <f t="shared" si="2854"/>
        <v>0</v>
      </c>
      <c r="BC3199" s="86">
        <f t="shared" si="2855"/>
        <v>0</v>
      </c>
      <c r="BD3199" s="86">
        <f t="shared" si="2856"/>
        <v>0</v>
      </c>
    </row>
    <row r="3200" spans="2:56" x14ac:dyDescent="0.3">
      <c r="B3200" s="169" t="s">
        <v>161</v>
      </c>
      <c r="C3200" s="248">
        <v>0</v>
      </c>
      <c r="D3200" s="249">
        <v>0</v>
      </c>
      <c r="E3200" s="172">
        <f t="shared" si="2843"/>
        <v>0</v>
      </c>
      <c r="F3200" s="248">
        <v>0</v>
      </c>
      <c r="G3200" s="249">
        <v>0</v>
      </c>
      <c r="H3200" s="172">
        <f t="shared" si="2844"/>
        <v>0</v>
      </c>
      <c r="I3200" s="248"/>
      <c r="J3200" s="250"/>
      <c r="K3200" s="174">
        <f t="shared" si="2845"/>
        <v>0</v>
      </c>
      <c r="L3200" s="248"/>
      <c r="M3200" s="250">
        <v>0</v>
      </c>
      <c r="N3200" s="251">
        <v>0</v>
      </c>
      <c r="O3200" s="248"/>
      <c r="P3200" s="251"/>
      <c r="Q3200" s="166">
        <f t="shared" si="2846"/>
        <v>0</v>
      </c>
      <c r="R3200" s="251"/>
      <c r="S3200" s="251"/>
      <c r="T3200" s="167">
        <f t="shared" si="2857"/>
        <v>0</v>
      </c>
      <c r="U3200" s="157"/>
      <c r="V3200" s="248"/>
      <c r="W3200" s="251"/>
      <c r="X3200" s="166">
        <f t="shared" si="2847"/>
        <v>0</v>
      </c>
      <c r="Y3200" s="251"/>
      <c r="Z3200" s="251"/>
      <c r="AA3200" s="167">
        <f t="shared" si="2858"/>
        <v>0</v>
      </c>
      <c r="AB3200" s="157"/>
      <c r="AC3200" s="248"/>
      <c r="AD3200" s="251"/>
      <c r="AE3200" s="166">
        <f t="shared" si="2848"/>
        <v>0</v>
      </c>
      <c r="AF3200" s="251"/>
      <c r="AG3200" s="251"/>
      <c r="AH3200" s="167">
        <f t="shared" si="2859"/>
        <v>0</v>
      </c>
      <c r="AJ3200" s="252"/>
      <c r="AK3200" s="253"/>
      <c r="AL3200" s="254"/>
      <c r="AM3200" s="253"/>
      <c r="AN3200" s="254"/>
      <c r="AO3200" s="253"/>
      <c r="AP3200" s="254"/>
      <c r="AQ3200" s="253"/>
      <c r="AR3200" s="254"/>
      <c r="AS3200" s="253"/>
      <c r="AT3200" s="254"/>
      <c r="AU3200" s="253"/>
      <c r="AV3200" s="163">
        <f t="shared" si="2860"/>
        <v>0</v>
      </c>
      <c r="AW3200" s="168">
        <f t="shared" si="2850"/>
        <v>0</v>
      </c>
      <c r="AY3200" s="163">
        <f t="shared" si="2851"/>
        <v>0</v>
      </c>
      <c r="AZ3200" s="163">
        <f t="shared" si="2852"/>
        <v>0</v>
      </c>
      <c r="BA3200" s="163">
        <f t="shared" si="2853"/>
        <v>0</v>
      </c>
      <c r="BB3200" s="163">
        <f t="shared" si="2854"/>
        <v>0</v>
      </c>
      <c r="BC3200" s="163">
        <f t="shared" si="2855"/>
        <v>0</v>
      </c>
      <c r="BD3200" s="163">
        <f t="shared" si="2856"/>
        <v>0</v>
      </c>
    </row>
    <row r="3201" spans="2:56" x14ac:dyDescent="0.3">
      <c r="B3201" s="169" t="s">
        <v>162</v>
      </c>
      <c r="C3201" s="248">
        <v>0</v>
      </c>
      <c r="D3201" s="249">
        <v>0</v>
      </c>
      <c r="E3201" s="172">
        <f t="shared" si="2843"/>
        <v>0</v>
      </c>
      <c r="F3201" s="248">
        <v>0</v>
      </c>
      <c r="G3201" s="249">
        <v>0</v>
      </c>
      <c r="H3201" s="172">
        <f t="shared" si="2844"/>
        <v>0</v>
      </c>
      <c r="I3201" s="248"/>
      <c r="J3201" s="250"/>
      <c r="K3201" s="174">
        <f t="shared" si="2845"/>
        <v>0</v>
      </c>
      <c r="L3201" s="248"/>
      <c r="M3201" s="250">
        <v>0</v>
      </c>
      <c r="N3201" s="251">
        <v>0</v>
      </c>
      <c r="O3201" s="248"/>
      <c r="P3201" s="251"/>
      <c r="Q3201" s="166">
        <f t="shared" si="2846"/>
        <v>0</v>
      </c>
      <c r="R3201" s="251"/>
      <c r="S3201" s="251"/>
      <c r="T3201" s="167">
        <f t="shared" si="2857"/>
        <v>0</v>
      </c>
      <c r="U3201" s="157"/>
      <c r="V3201" s="248"/>
      <c r="W3201" s="251"/>
      <c r="X3201" s="166">
        <f t="shared" si="2847"/>
        <v>0</v>
      </c>
      <c r="Y3201" s="251"/>
      <c r="Z3201" s="251"/>
      <c r="AA3201" s="167">
        <f t="shared" si="2858"/>
        <v>0</v>
      </c>
      <c r="AB3201" s="157"/>
      <c r="AC3201" s="248"/>
      <c r="AD3201" s="251"/>
      <c r="AE3201" s="166">
        <f t="shared" si="2848"/>
        <v>0</v>
      </c>
      <c r="AF3201" s="251"/>
      <c r="AG3201" s="251"/>
      <c r="AH3201" s="167">
        <f t="shared" si="2859"/>
        <v>0</v>
      </c>
      <c r="AJ3201" s="252"/>
      <c r="AK3201" s="253"/>
      <c r="AL3201" s="254"/>
      <c r="AM3201" s="253"/>
      <c r="AN3201" s="254"/>
      <c r="AO3201" s="253"/>
      <c r="AP3201" s="254"/>
      <c r="AQ3201" s="253"/>
      <c r="AR3201" s="254"/>
      <c r="AS3201" s="253"/>
      <c r="AT3201" s="254"/>
      <c r="AU3201" s="253"/>
      <c r="AV3201" s="163">
        <f t="shared" si="2860"/>
        <v>0</v>
      </c>
      <c r="AW3201" s="168">
        <f t="shared" si="2850"/>
        <v>0</v>
      </c>
      <c r="AY3201" s="163">
        <f t="shared" si="2851"/>
        <v>0</v>
      </c>
      <c r="AZ3201" s="163">
        <f t="shared" si="2852"/>
        <v>0</v>
      </c>
      <c r="BA3201" s="163">
        <f t="shared" si="2853"/>
        <v>0</v>
      </c>
      <c r="BB3201" s="163">
        <f t="shared" si="2854"/>
        <v>0</v>
      </c>
      <c r="BC3201" s="163">
        <f t="shared" si="2855"/>
        <v>0</v>
      </c>
      <c r="BD3201" s="163">
        <f t="shared" si="2856"/>
        <v>0</v>
      </c>
    </row>
    <row r="3202" spans="2:56" x14ac:dyDescent="0.3">
      <c r="B3202" s="169" t="s">
        <v>163</v>
      </c>
      <c r="C3202" s="248">
        <v>0</v>
      </c>
      <c r="D3202" s="249">
        <v>0</v>
      </c>
      <c r="E3202" s="172">
        <f t="shared" si="2843"/>
        <v>0</v>
      </c>
      <c r="F3202" s="248">
        <v>0</v>
      </c>
      <c r="G3202" s="249">
        <v>0</v>
      </c>
      <c r="H3202" s="172">
        <f t="shared" si="2844"/>
        <v>0</v>
      </c>
      <c r="I3202" s="248"/>
      <c r="J3202" s="250"/>
      <c r="K3202" s="174">
        <f t="shared" si="2845"/>
        <v>0</v>
      </c>
      <c r="L3202" s="248"/>
      <c r="M3202" s="250">
        <v>0</v>
      </c>
      <c r="N3202" s="251">
        <v>0</v>
      </c>
      <c r="O3202" s="248"/>
      <c r="P3202" s="251"/>
      <c r="Q3202" s="166">
        <f t="shared" si="2846"/>
        <v>0</v>
      </c>
      <c r="R3202" s="251"/>
      <c r="S3202" s="251"/>
      <c r="T3202" s="167">
        <f t="shared" si="2857"/>
        <v>0</v>
      </c>
      <c r="U3202" s="157"/>
      <c r="V3202" s="248"/>
      <c r="W3202" s="251"/>
      <c r="X3202" s="166">
        <f t="shared" si="2847"/>
        <v>0</v>
      </c>
      <c r="Y3202" s="251"/>
      <c r="Z3202" s="251"/>
      <c r="AA3202" s="167">
        <f t="shared" si="2858"/>
        <v>0</v>
      </c>
      <c r="AB3202" s="157"/>
      <c r="AC3202" s="248"/>
      <c r="AD3202" s="251"/>
      <c r="AE3202" s="166">
        <f t="shared" si="2848"/>
        <v>0</v>
      </c>
      <c r="AF3202" s="251"/>
      <c r="AG3202" s="251"/>
      <c r="AH3202" s="167">
        <f t="shared" si="2859"/>
        <v>0</v>
      </c>
      <c r="AJ3202" s="252"/>
      <c r="AK3202" s="253"/>
      <c r="AL3202" s="254"/>
      <c r="AM3202" s="253"/>
      <c r="AN3202" s="254"/>
      <c r="AO3202" s="253"/>
      <c r="AP3202" s="254"/>
      <c r="AQ3202" s="253"/>
      <c r="AR3202" s="254"/>
      <c r="AS3202" s="253"/>
      <c r="AT3202" s="254"/>
      <c r="AU3202" s="253"/>
      <c r="AV3202" s="163">
        <f t="shared" si="2860"/>
        <v>0</v>
      </c>
      <c r="AW3202" s="168">
        <f t="shared" si="2850"/>
        <v>0</v>
      </c>
      <c r="AY3202" s="163">
        <f t="shared" si="2851"/>
        <v>0</v>
      </c>
      <c r="AZ3202" s="163">
        <f t="shared" si="2852"/>
        <v>0</v>
      </c>
      <c r="BA3202" s="163">
        <f t="shared" si="2853"/>
        <v>0</v>
      </c>
      <c r="BB3202" s="163">
        <f t="shared" si="2854"/>
        <v>0</v>
      </c>
      <c r="BC3202" s="163">
        <f t="shared" si="2855"/>
        <v>0</v>
      </c>
      <c r="BD3202" s="163">
        <f t="shared" si="2856"/>
        <v>0</v>
      </c>
    </row>
    <row r="3203" spans="2:56" x14ac:dyDescent="0.3">
      <c r="B3203" s="169" t="s">
        <v>164</v>
      </c>
      <c r="C3203" s="248">
        <v>0</v>
      </c>
      <c r="D3203" s="249">
        <v>0</v>
      </c>
      <c r="E3203" s="172">
        <f t="shared" si="2843"/>
        <v>0</v>
      </c>
      <c r="F3203" s="248">
        <v>0</v>
      </c>
      <c r="G3203" s="249">
        <v>0</v>
      </c>
      <c r="H3203" s="172">
        <f t="shared" si="2844"/>
        <v>0</v>
      </c>
      <c r="I3203" s="248"/>
      <c r="J3203" s="250"/>
      <c r="K3203" s="174">
        <f t="shared" si="2845"/>
        <v>0</v>
      </c>
      <c r="L3203" s="248"/>
      <c r="M3203" s="250">
        <v>0</v>
      </c>
      <c r="N3203" s="251">
        <v>0</v>
      </c>
      <c r="O3203" s="248"/>
      <c r="P3203" s="251"/>
      <c r="Q3203" s="166">
        <f t="shared" si="2846"/>
        <v>0</v>
      </c>
      <c r="R3203" s="251"/>
      <c r="S3203" s="251"/>
      <c r="T3203" s="167">
        <f t="shared" si="2857"/>
        <v>0</v>
      </c>
      <c r="U3203" s="157"/>
      <c r="V3203" s="248"/>
      <c r="W3203" s="251"/>
      <c r="X3203" s="166">
        <f t="shared" si="2847"/>
        <v>0</v>
      </c>
      <c r="Y3203" s="251"/>
      <c r="Z3203" s="251"/>
      <c r="AA3203" s="167">
        <f t="shared" si="2858"/>
        <v>0</v>
      </c>
      <c r="AB3203" s="157"/>
      <c r="AC3203" s="248"/>
      <c r="AD3203" s="251"/>
      <c r="AE3203" s="166">
        <f t="shared" si="2848"/>
        <v>0</v>
      </c>
      <c r="AF3203" s="251"/>
      <c r="AG3203" s="251"/>
      <c r="AH3203" s="167">
        <f t="shared" si="2859"/>
        <v>0</v>
      </c>
      <c r="AJ3203" s="252"/>
      <c r="AK3203" s="253"/>
      <c r="AL3203" s="254"/>
      <c r="AM3203" s="253"/>
      <c r="AN3203" s="254"/>
      <c r="AO3203" s="253"/>
      <c r="AP3203" s="254"/>
      <c r="AQ3203" s="253"/>
      <c r="AR3203" s="254"/>
      <c r="AS3203" s="253"/>
      <c r="AT3203" s="254"/>
      <c r="AU3203" s="253"/>
      <c r="AV3203" s="163">
        <f t="shared" si="2860"/>
        <v>0</v>
      </c>
      <c r="AW3203" s="168">
        <f t="shared" si="2850"/>
        <v>0</v>
      </c>
      <c r="AY3203" s="163">
        <f t="shared" si="2851"/>
        <v>0</v>
      </c>
      <c r="AZ3203" s="163">
        <f t="shared" si="2852"/>
        <v>0</v>
      </c>
      <c r="BA3203" s="163">
        <f t="shared" si="2853"/>
        <v>0</v>
      </c>
      <c r="BB3203" s="163">
        <f t="shared" si="2854"/>
        <v>0</v>
      </c>
      <c r="BC3203" s="163">
        <f t="shared" si="2855"/>
        <v>0</v>
      </c>
      <c r="BD3203" s="163">
        <f t="shared" si="2856"/>
        <v>0</v>
      </c>
    </row>
    <row r="3204" spans="2:56" x14ac:dyDescent="0.3">
      <c r="B3204" s="179" t="s">
        <v>165</v>
      </c>
      <c r="C3204" s="83">
        <f>SUM(C3205)</f>
        <v>0</v>
      </c>
      <c r="D3204" s="84">
        <f>SUM(D3205)</f>
        <v>0</v>
      </c>
      <c r="E3204" s="85">
        <f t="shared" si="2843"/>
        <v>0</v>
      </c>
      <c r="F3204" s="83">
        <f>SUM(F3205)</f>
        <v>0</v>
      </c>
      <c r="G3204" s="84">
        <f>SUM(G3205)</f>
        <v>0</v>
      </c>
      <c r="H3204" s="85">
        <f t="shared" si="2844"/>
        <v>0</v>
      </c>
      <c r="I3204" s="83">
        <f>SUM(I3205)</f>
        <v>0</v>
      </c>
      <c r="J3204" s="86">
        <f>SUM(J3205)</f>
        <v>0</v>
      </c>
      <c r="K3204" s="87">
        <f t="shared" si="2845"/>
        <v>0</v>
      </c>
      <c r="L3204" s="83">
        <f>SUM(L3205)</f>
        <v>0</v>
      </c>
      <c r="M3204" s="86">
        <f>SUM(M3205)</f>
        <v>0</v>
      </c>
      <c r="N3204" s="88">
        <f>SUM(N3205)</f>
        <v>0</v>
      </c>
      <c r="O3204" s="83">
        <f>SUM(O3205)</f>
        <v>0</v>
      </c>
      <c r="P3204" s="88">
        <f>SUM(P3205)</f>
        <v>0</v>
      </c>
      <c r="Q3204" s="177">
        <f t="shared" si="2846"/>
        <v>0</v>
      </c>
      <c r="R3204" s="88">
        <f>SUM(R3205)</f>
        <v>0</v>
      </c>
      <c r="S3204" s="88">
        <f>SUM(S3205)</f>
        <v>0</v>
      </c>
      <c r="T3204" s="178">
        <f t="shared" si="2857"/>
        <v>0</v>
      </c>
      <c r="U3204" s="157"/>
      <c r="V3204" s="83">
        <f>SUM(V3205)</f>
        <v>0</v>
      </c>
      <c r="W3204" s="88">
        <f>SUM(W3205)</f>
        <v>0</v>
      </c>
      <c r="X3204" s="177">
        <f t="shared" si="2847"/>
        <v>0</v>
      </c>
      <c r="Y3204" s="88">
        <f>SUM(Y3205)</f>
        <v>0</v>
      </c>
      <c r="Z3204" s="88">
        <f>SUM(Z3205)</f>
        <v>0</v>
      </c>
      <c r="AA3204" s="178">
        <f t="shared" si="2858"/>
        <v>0</v>
      </c>
      <c r="AB3204" s="157"/>
      <c r="AC3204" s="83">
        <f>SUM(AC3205)</f>
        <v>0</v>
      </c>
      <c r="AD3204" s="88">
        <f>SUM(AD3205)</f>
        <v>0</v>
      </c>
      <c r="AE3204" s="177">
        <f t="shared" si="2848"/>
        <v>0</v>
      </c>
      <c r="AF3204" s="88">
        <f>SUM(AF3205)</f>
        <v>0</v>
      </c>
      <c r="AG3204" s="88">
        <f>SUM(AG3205)</f>
        <v>0</v>
      </c>
      <c r="AH3204" s="178">
        <f t="shared" si="2859"/>
        <v>0</v>
      </c>
      <c r="AJ3204" s="84">
        <f t="shared" ref="AJ3204:AU3204" si="2879">SUM(AJ3205)</f>
        <v>0</v>
      </c>
      <c r="AK3204" s="86">
        <f t="shared" si="2879"/>
        <v>0</v>
      </c>
      <c r="AL3204" s="88">
        <f t="shared" si="2879"/>
        <v>0</v>
      </c>
      <c r="AM3204" s="86">
        <f t="shared" si="2879"/>
        <v>0</v>
      </c>
      <c r="AN3204" s="88">
        <f t="shared" si="2879"/>
        <v>0</v>
      </c>
      <c r="AO3204" s="86">
        <f t="shared" si="2879"/>
        <v>0</v>
      </c>
      <c r="AP3204" s="88">
        <f t="shared" si="2879"/>
        <v>0</v>
      </c>
      <c r="AQ3204" s="86">
        <f t="shared" si="2879"/>
        <v>0</v>
      </c>
      <c r="AR3204" s="88">
        <f t="shared" si="2879"/>
        <v>0</v>
      </c>
      <c r="AS3204" s="86">
        <f t="shared" si="2879"/>
        <v>0</v>
      </c>
      <c r="AT3204" s="88">
        <f t="shared" si="2879"/>
        <v>0</v>
      </c>
      <c r="AU3204" s="86">
        <f t="shared" si="2879"/>
        <v>0</v>
      </c>
      <c r="AV3204" s="86">
        <f t="shared" si="2860"/>
        <v>0</v>
      </c>
      <c r="AW3204" s="93">
        <f t="shared" si="2850"/>
        <v>0</v>
      </c>
      <c r="AY3204" s="86">
        <f t="shared" si="2851"/>
        <v>0</v>
      </c>
      <c r="AZ3204" s="86">
        <f t="shared" si="2852"/>
        <v>0</v>
      </c>
      <c r="BA3204" s="86">
        <f t="shared" si="2853"/>
        <v>0</v>
      </c>
      <c r="BB3204" s="86">
        <f t="shared" si="2854"/>
        <v>0</v>
      </c>
      <c r="BC3204" s="86">
        <f t="shared" si="2855"/>
        <v>0</v>
      </c>
      <c r="BD3204" s="86">
        <f t="shared" si="2856"/>
        <v>0</v>
      </c>
    </row>
    <row r="3205" spans="2:56" x14ac:dyDescent="0.3">
      <c r="B3205" s="169" t="s">
        <v>166</v>
      </c>
      <c r="C3205" s="248">
        <v>0</v>
      </c>
      <c r="D3205" s="249">
        <v>0</v>
      </c>
      <c r="E3205" s="172">
        <f t="shared" ref="E3205:E3268" si="2880">IFERROR(D3205/C3205,0)</f>
        <v>0</v>
      </c>
      <c r="F3205" s="248">
        <v>0</v>
      </c>
      <c r="G3205" s="249">
        <v>0</v>
      </c>
      <c r="H3205" s="172">
        <f t="shared" ref="H3205:H3268" si="2881">IFERROR(G3205/F3205,0)</f>
        <v>0</v>
      </c>
      <c r="I3205" s="248"/>
      <c r="J3205" s="250"/>
      <c r="K3205" s="174">
        <f t="shared" ref="K3205:K3268" si="2882">IFERROR(J3205/I3205,0)</f>
        <v>0</v>
      </c>
      <c r="L3205" s="248"/>
      <c r="M3205" s="250">
        <v>0</v>
      </c>
      <c r="N3205" s="251">
        <v>0</v>
      </c>
      <c r="O3205" s="248"/>
      <c r="P3205" s="251"/>
      <c r="Q3205" s="166">
        <f t="shared" ref="Q3205:Q3268" si="2883">SUM(O3205:P3205)</f>
        <v>0</v>
      </c>
      <c r="R3205" s="251"/>
      <c r="S3205" s="251"/>
      <c r="T3205" s="167">
        <f t="shared" si="2857"/>
        <v>0</v>
      </c>
      <c r="U3205" s="157"/>
      <c r="V3205" s="248"/>
      <c r="W3205" s="251"/>
      <c r="X3205" s="166">
        <f t="shared" ref="X3205:X3268" si="2884">SUM(V3205:W3205)</f>
        <v>0</v>
      </c>
      <c r="Y3205" s="251"/>
      <c r="Z3205" s="251"/>
      <c r="AA3205" s="167">
        <f t="shared" si="2858"/>
        <v>0</v>
      </c>
      <c r="AB3205" s="157"/>
      <c r="AC3205" s="248"/>
      <c r="AD3205" s="251"/>
      <c r="AE3205" s="166">
        <f t="shared" ref="AE3205:AE3268" si="2885">SUM(AC3205:AD3205)</f>
        <v>0</v>
      </c>
      <c r="AF3205" s="251"/>
      <c r="AG3205" s="251"/>
      <c r="AH3205" s="167">
        <f t="shared" si="2859"/>
        <v>0</v>
      </c>
      <c r="AJ3205" s="252"/>
      <c r="AK3205" s="253"/>
      <c r="AL3205" s="254"/>
      <c r="AM3205" s="253"/>
      <c r="AN3205" s="254"/>
      <c r="AO3205" s="253"/>
      <c r="AP3205" s="254"/>
      <c r="AQ3205" s="253"/>
      <c r="AR3205" s="254"/>
      <c r="AS3205" s="253"/>
      <c r="AT3205" s="254"/>
      <c r="AU3205" s="253"/>
      <c r="AV3205" s="163">
        <f t="shared" si="2860"/>
        <v>0</v>
      </c>
      <c r="AW3205" s="168">
        <f t="shared" ref="AW3205:AW3268" si="2886">T3205-AV3205</f>
        <v>0</v>
      </c>
      <c r="AY3205" s="163">
        <f t="shared" ref="AY3205:AY3268" si="2887">SUM(AJ3205:AL3205)</f>
        <v>0</v>
      </c>
      <c r="AZ3205" s="163">
        <f t="shared" ref="AZ3205:AZ3268" si="2888">SUM(AM3205:AO3205)</f>
        <v>0</v>
      </c>
      <c r="BA3205" s="163">
        <f t="shared" ref="BA3205:BA3268" si="2889">SUM(AP3205:AR3205)</f>
        <v>0</v>
      </c>
      <c r="BB3205" s="163">
        <f t="shared" ref="BB3205:BB3268" si="2890">SUM(AS3205:AU3205)</f>
        <v>0</v>
      </c>
      <c r="BC3205" s="163">
        <f t="shared" ref="BC3205:BC3268" si="2891">SUM(AY3205,AZ3205,BA3205,BB3205)</f>
        <v>0</v>
      </c>
      <c r="BD3205" s="163">
        <f t="shared" ref="BD3205:BD3268" si="2892">T3205-BC3205</f>
        <v>0</v>
      </c>
    </row>
    <row r="3206" spans="2:56" x14ac:dyDescent="0.3">
      <c r="B3206" s="179" t="s">
        <v>167</v>
      </c>
      <c r="C3206" s="83">
        <f>SUM(C3207:C3212)</f>
        <v>168657</v>
      </c>
      <c r="D3206" s="84">
        <f>SUM(D3207:D3212)</f>
        <v>162195.70999999996</v>
      </c>
      <c r="E3206" s="85">
        <f t="shared" si="2880"/>
        <v>0.96168976087562308</v>
      </c>
      <c r="F3206" s="83">
        <f>SUM(F3207:F3212)</f>
        <v>340888</v>
      </c>
      <c r="G3206" s="84">
        <f>SUM(G3207:G3212)</f>
        <v>379224.15</v>
      </c>
      <c r="H3206" s="85">
        <f t="shared" si="2881"/>
        <v>1.1124596641712234</v>
      </c>
      <c r="I3206" s="83">
        <f>SUM(I3207:I3212)</f>
        <v>555990</v>
      </c>
      <c r="J3206" s="86">
        <f>SUM(J3207:J3212)</f>
        <v>555900.94999999995</v>
      </c>
      <c r="K3206" s="87">
        <f t="shared" si="2882"/>
        <v>0.99983983524883535</v>
      </c>
      <c r="L3206" s="83">
        <f>SUM(L3207:L3212)</f>
        <v>229650</v>
      </c>
      <c r="M3206" s="86">
        <f>SUM(M3207:M3212)</f>
        <v>286579</v>
      </c>
      <c r="N3206" s="88">
        <f>SUM(N3207:N3212)</f>
        <v>0</v>
      </c>
      <c r="O3206" s="83">
        <f>SUM(O3207:O3212)</f>
        <v>184450</v>
      </c>
      <c r="P3206" s="88">
        <f>SUM(P3207:P3212)</f>
        <v>131450</v>
      </c>
      <c r="Q3206" s="177">
        <f t="shared" si="2883"/>
        <v>315900</v>
      </c>
      <c r="R3206" s="88">
        <f>SUM(R3207:R3212)</f>
        <v>0</v>
      </c>
      <c r="S3206" s="88">
        <f>SUM(S3207:S3212)</f>
        <v>0</v>
      </c>
      <c r="T3206" s="178">
        <f t="shared" ref="T3206:T3269" si="2893">SUM(Q3206:S3206)</f>
        <v>315900</v>
      </c>
      <c r="U3206" s="157"/>
      <c r="V3206" s="83">
        <f>SUM(V3207:V3212)</f>
        <v>184450</v>
      </c>
      <c r="W3206" s="88">
        <f>SUM(W3207:W3212)</f>
        <v>0</v>
      </c>
      <c r="X3206" s="177">
        <f t="shared" si="2884"/>
        <v>184450</v>
      </c>
      <c r="Y3206" s="88">
        <f>SUM(Y3207:Y3212)</f>
        <v>0</v>
      </c>
      <c r="Z3206" s="88">
        <f>SUM(Z3207:Z3212)</f>
        <v>0</v>
      </c>
      <c r="AA3206" s="178">
        <f t="shared" ref="AA3206:AA3269" si="2894">SUM(X3206:Z3206)</f>
        <v>184450</v>
      </c>
      <c r="AB3206" s="157"/>
      <c r="AC3206" s="83">
        <f>SUM(AC3207:AC3212)</f>
        <v>184450</v>
      </c>
      <c r="AD3206" s="88">
        <f>SUM(AD3207:AD3212)</f>
        <v>0</v>
      </c>
      <c r="AE3206" s="177">
        <f t="shared" si="2885"/>
        <v>184450</v>
      </c>
      <c r="AF3206" s="88">
        <f>SUM(AF3207:AF3212)</f>
        <v>0</v>
      </c>
      <c r="AG3206" s="88">
        <f>SUM(AG3207:AG3212)</f>
        <v>0</v>
      </c>
      <c r="AH3206" s="178">
        <f t="shared" ref="AH3206:AH3269" si="2895">SUM(AE3206:AG3206)</f>
        <v>184450</v>
      </c>
      <c r="AJ3206" s="84">
        <f t="shared" ref="AJ3206:AU3206" si="2896">SUM(AJ3207:AJ3212)</f>
        <v>0</v>
      </c>
      <c r="AK3206" s="86">
        <f t="shared" si="2896"/>
        <v>97062.5</v>
      </c>
      <c r="AL3206" s="88">
        <f t="shared" si="2896"/>
        <v>87062.5</v>
      </c>
      <c r="AM3206" s="86">
        <f t="shared" si="2896"/>
        <v>0</v>
      </c>
      <c r="AN3206" s="88">
        <f t="shared" si="2896"/>
        <v>86662.5</v>
      </c>
      <c r="AO3206" s="86">
        <f t="shared" si="2896"/>
        <v>0</v>
      </c>
      <c r="AP3206" s="88">
        <f t="shared" si="2896"/>
        <v>45112.5</v>
      </c>
      <c r="AQ3206" s="86">
        <f t="shared" si="2896"/>
        <v>0</v>
      </c>
      <c r="AR3206" s="88">
        <f t="shared" si="2896"/>
        <v>0</v>
      </c>
      <c r="AS3206" s="86">
        <f t="shared" si="2896"/>
        <v>0</v>
      </c>
      <c r="AT3206" s="88">
        <f t="shared" si="2896"/>
        <v>0</v>
      </c>
      <c r="AU3206" s="86">
        <f t="shared" si="2896"/>
        <v>0</v>
      </c>
      <c r="AV3206" s="86">
        <f t="shared" si="2860"/>
        <v>315900</v>
      </c>
      <c r="AW3206" s="93">
        <f t="shared" si="2886"/>
        <v>0</v>
      </c>
      <c r="AY3206" s="86">
        <f t="shared" si="2887"/>
        <v>184125</v>
      </c>
      <c r="AZ3206" s="86">
        <f t="shared" si="2888"/>
        <v>86662.5</v>
      </c>
      <c r="BA3206" s="86">
        <f t="shared" si="2889"/>
        <v>45112.5</v>
      </c>
      <c r="BB3206" s="86">
        <f t="shared" si="2890"/>
        <v>0</v>
      </c>
      <c r="BC3206" s="86">
        <f t="shared" si="2891"/>
        <v>315900</v>
      </c>
      <c r="BD3206" s="86">
        <f t="shared" si="2892"/>
        <v>0</v>
      </c>
    </row>
    <row r="3207" spans="2:56" x14ac:dyDescent="0.3">
      <c r="B3207" s="169" t="s">
        <v>168</v>
      </c>
      <c r="C3207" s="248">
        <v>98357</v>
      </c>
      <c r="D3207" s="249">
        <v>91169.01999999999</v>
      </c>
      <c r="E3207" s="172">
        <f t="shared" si="2880"/>
        <v>0.92691948717427319</v>
      </c>
      <c r="F3207" s="248">
        <v>190409</v>
      </c>
      <c r="G3207" s="249">
        <v>188750.40000000002</v>
      </c>
      <c r="H3207" s="172">
        <f t="shared" si="2881"/>
        <v>0.99128927729256511</v>
      </c>
      <c r="I3207" s="248">
        <f>250478+81200</f>
        <v>331678</v>
      </c>
      <c r="J3207" s="250">
        <f>250400.32+81199.68</f>
        <v>331600</v>
      </c>
      <c r="K3207" s="174">
        <f t="shared" si="2882"/>
        <v>0.99976483215648915</v>
      </c>
      <c r="L3207" s="248">
        <v>119200</v>
      </c>
      <c r="M3207" s="250">
        <v>159200</v>
      </c>
      <c r="N3207" s="251">
        <v>0</v>
      </c>
      <c r="O3207" s="248">
        <v>107400</v>
      </c>
      <c r="P3207" s="251">
        <f>64800+20000</f>
        <v>84800</v>
      </c>
      <c r="Q3207" s="166">
        <f t="shared" si="2883"/>
        <v>192200</v>
      </c>
      <c r="R3207" s="251"/>
      <c r="S3207" s="251"/>
      <c r="T3207" s="167">
        <f t="shared" si="2893"/>
        <v>192200</v>
      </c>
      <c r="U3207" s="157"/>
      <c r="V3207" s="248">
        <v>107400</v>
      </c>
      <c r="W3207" s="251"/>
      <c r="X3207" s="166">
        <f t="shared" si="2884"/>
        <v>107400</v>
      </c>
      <c r="Y3207" s="251"/>
      <c r="Z3207" s="251"/>
      <c r="AA3207" s="167">
        <f t="shared" si="2894"/>
        <v>107400</v>
      </c>
      <c r="AB3207" s="157"/>
      <c r="AC3207" s="248">
        <v>107400</v>
      </c>
      <c r="AD3207" s="251"/>
      <c r="AE3207" s="166">
        <f t="shared" si="2885"/>
        <v>107400</v>
      </c>
      <c r="AF3207" s="251"/>
      <c r="AG3207" s="251"/>
      <c r="AH3207" s="167">
        <f t="shared" si="2895"/>
        <v>107400</v>
      </c>
      <c r="AJ3207" s="252"/>
      <c r="AK3207" s="253">
        <f>46650+10000</f>
        <v>56650</v>
      </c>
      <c r="AL3207" s="254">
        <f>46650</f>
        <v>46650</v>
      </c>
      <c r="AM3207" s="253"/>
      <c r="AN3207" s="283">
        <f>26850+12000+10000</f>
        <v>48850</v>
      </c>
      <c r="AO3207" s="284"/>
      <c r="AP3207" s="254">
        <f>26850+13200</f>
        <v>40050</v>
      </c>
      <c r="AQ3207" s="284"/>
      <c r="AR3207" s="283"/>
      <c r="AS3207" s="284"/>
      <c r="AT3207" s="254"/>
      <c r="AU3207" s="284"/>
      <c r="AV3207" s="163">
        <f t="shared" ref="AV3207:AV3270" si="2897">SUM(AJ3207:AU3207)</f>
        <v>192200</v>
      </c>
      <c r="AW3207" s="168">
        <f t="shared" si="2886"/>
        <v>0</v>
      </c>
      <c r="AY3207" s="163">
        <f t="shared" si="2887"/>
        <v>103300</v>
      </c>
      <c r="AZ3207" s="163">
        <f t="shared" si="2888"/>
        <v>48850</v>
      </c>
      <c r="BA3207" s="163">
        <f t="shared" si="2889"/>
        <v>40050</v>
      </c>
      <c r="BB3207" s="163">
        <f t="shared" si="2890"/>
        <v>0</v>
      </c>
      <c r="BC3207" s="163">
        <f t="shared" si="2891"/>
        <v>192200</v>
      </c>
      <c r="BD3207" s="163">
        <f t="shared" si="2892"/>
        <v>0</v>
      </c>
    </row>
    <row r="3208" spans="2:56" x14ac:dyDescent="0.3">
      <c r="B3208" s="169" t="s">
        <v>169</v>
      </c>
      <c r="C3208" s="248">
        <v>5095</v>
      </c>
      <c r="D3208" s="249">
        <v>3409.65</v>
      </c>
      <c r="E3208" s="172">
        <f t="shared" si="2880"/>
        <v>0.66921491658488719</v>
      </c>
      <c r="F3208" s="248">
        <v>-5722</v>
      </c>
      <c r="G3208" s="249">
        <v>21905.43</v>
      </c>
      <c r="H3208" s="172">
        <f t="shared" si="2881"/>
        <v>-3.8282820692065713</v>
      </c>
      <c r="I3208" s="248">
        <f>17702+7534</f>
        <v>25236</v>
      </c>
      <c r="J3208" s="250">
        <f>17701.03+7533.21</f>
        <v>25234.239999999998</v>
      </c>
      <c r="K3208" s="174">
        <f t="shared" si="2882"/>
        <v>0.99993025836107141</v>
      </c>
      <c r="L3208" s="248">
        <v>12640</v>
      </c>
      <c r="M3208" s="250">
        <v>10554</v>
      </c>
      <c r="N3208" s="251">
        <v>0</v>
      </c>
      <c r="O3208" s="248">
        <v>8050</v>
      </c>
      <c r="P3208" s="251">
        <f>6650+10000</f>
        <v>16650</v>
      </c>
      <c r="Q3208" s="166">
        <f t="shared" si="2883"/>
        <v>24700</v>
      </c>
      <c r="R3208" s="251"/>
      <c r="S3208" s="251"/>
      <c r="T3208" s="167">
        <f t="shared" si="2893"/>
        <v>24700</v>
      </c>
      <c r="U3208" s="157"/>
      <c r="V3208" s="248">
        <v>8050</v>
      </c>
      <c r="W3208" s="251"/>
      <c r="X3208" s="166">
        <f t="shared" si="2884"/>
        <v>8050</v>
      </c>
      <c r="Y3208" s="251"/>
      <c r="Z3208" s="251"/>
      <c r="AA3208" s="167">
        <f t="shared" si="2894"/>
        <v>8050</v>
      </c>
      <c r="AB3208" s="157"/>
      <c r="AC3208" s="248">
        <v>8050</v>
      </c>
      <c r="AD3208" s="251"/>
      <c r="AE3208" s="166">
        <f t="shared" si="2885"/>
        <v>8050</v>
      </c>
      <c r="AF3208" s="251"/>
      <c r="AG3208" s="251"/>
      <c r="AH3208" s="167">
        <f t="shared" si="2895"/>
        <v>8050</v>
      </c>
      <c r="AJ3208" s="252"/>
      <c r="AK3208" s="253">
        <f>2012.5+1400+3000</f>
        <v>6412.5</v>
      </c>
      <c r="AL3208" s="254">
        <f>2012.5+1400+3000</f>
        <v>6412.5</v>
      </c>
      <c r="AM3208" s="253"/>
      <c r="AN3208" s="254">
        <f>2012.5+2800+2000</f>
        <v>6812.5</v>
      </c>
      <c r="AO3208" s="253"/>
      <c r="AP3208" s="283">
        <f>2012.5+1050+2000</f>
        <v>5062.5</v>
      </c>
      <c r="AQ3208" s="253"/>
      <c r="AR3208" s="254"/>
      <c r="AS3208" s="253"/>
      <c r="AT3208" s="254"/>
      <c r="AU3208" s="253"/>
      <c r="AV3208" s="163">
        <f t="shared" si="2897"/>
        <v>24700</v>
      </c>
      <c r="AW3208" s="168">
        <f t="shared" si="2886"/>
        <v>0</v>
      </c>
      <c r="AY3208" s="163">
        <f t="shared" si="2887"/>
        <v>12825</v>
      </c>
      <c r="AZ3208" s="163">
        <f t="shared" si="2888"/>
        <v>6812.5</v>
      </c>
      <c r="BA3208" s="163">
        <f t="shared" si="2889"/>
        <v>5062.5</v>
      </c>
      <c r="BB3208" s="163">
        <f t="shared" si="2890"/>
        <v>0</v>
      </c>
      <c r="BC3208" s="163">
        <f t="shared" si="2891"/>
        <v>24700</v>
      </c>
      <c r="BD3208" s="163">
        <f t="shared" si="2892"/>
        <v>0</v>
      </c>
    </row>
    <row r="3209" spans="2:56" x14ac:dyDescent="0.3">
      <c r="B3209" s="169" t="s">
        <v>170</v>
      </c>
      <c r="C3209" s="248">
        <v>0</v>
      </c>
      <c r="D3209" s="249">
        <v>0</v>
      </c>
      <c r="E3209" s="172">
        <f t="shared" si="2880"/>
        <v>0</v>
      </c>
      <c r="F3209" s="248">
        <v>90841</v>
      </c>
      <c r="G3209" s="249">
        <v>51254.78</v>
      </c>
      <c r="H3209" s="172">
        <f t="shared" si="2881"/>
        <v>0.56422518466331284</v>
      </c>
      <c r="I3209" s="248">
        <v>2710</v>
      </c>
      <c r="J3209" s="250">
        <v>2709.99</v>
      </c>
      <c r="K3209" s="174">
        <f t="shared" si="2882"/>
        <v>0.99999630996309952</v>
      </c>
      <c r="L3209" s="248"/>
      <c r="M3209" s="250">
        <v>0</v>
      </c>
      <c r="N3209" s="251">
        <v>0</v>
      </c>
      <c r="O3209" s="248"/>
      <c r="P3209" s="251"/>
      <c r="Q3209" s="166">
        <f t="shared" si="2883"/>
        <v>0</v>
      </c>
      <c r="R3209" s="251"/>
      <c r="S3209" s="251"/>
      <c r="T3209" s="167">
        <f t="shared" si="2893"/>
        <v>0</v>
      </c>
      <c r="U3209" s="157"/>
      <c r="V3209" s="248"/>
      <c r="W3209" s="251"/>
      <c r="X3209" s="166">
        <f t="shared" si="2884"/>
        <v>0</v>
      </c>
      <c r="Y3209" s="251"/>
      <c r="Z3209" s="251"/>
      <c r="AA3209" s="167">
        <f t="shared" si="2894"/>
        <v>0</v>
      </c>
      <c r="AB3209" s="157"/>
      <c r="AC3209" s="248"/>
      <c r="AD3209" s="251"/>
      <c r="AE3209" s="166">
        <f t="shared" si="2885"/>
        <v>0</v>
      </c>
      <c r="AF3209" s="251"/>
      <c r="AG3209" s="251"/>
      <c r="AH3209" s="167">
        <f t="shared" si="2895"/>
        <v>0</v>
      </c>
      <c r="AJ3209" s="252"/>
      <c r="AK3209" s="253"/>
      <c r="AL3209" s="254"/>
      <c r="AM3209" s="253"/>
      <c r="AN3209" s="254"/>
      <c r="AO3209" s="253"/>
      <c r="AP3209" s="254"/>
      <c r="AQ3209" s="253"/>
      <c r="AR3209" s="254"/>
      <c r="AS3209" s="253"/>
      <c r="AT3209" s="254"/>
      <c r="AU3209" s="253"/>
      <c r="AV3209" s="163">
        <f t="shared" si="2897"/>
        <v>0</v>
      </c>
      <c r="AW3209" s="168">
        <f t="shared" si="2886"/>
        <v>0</v>
      </c>
      <c r="AY3209" s="163">
        <f t="shared" si="2887"/>
        <v>0</v>
      </c>
      <c r="AZ3209" s="163">
        <f t="shared" si="2888"/>
        <v>0</v>
      </c>
      <c r="BA3209" s="163">
        <f t="shared" si="2889"/>
        <v>0</v>
      </c>
      <c r="BB3209" s="163">
        <f t="shared" si="2890"/>
        <v>0</v>
      </c>
      <c r="BC3209" s="163">
        <f t="shared" si="2891"/>
        <v>0</v>
      </c>
      <c r="BD3209" s="163">
        <f t="shared" si="2892"/>
        <v>0</v>
      </c>
    </row>
    <row r="3210" spans="2:56" x14ac:dyDescent="0.3">
      <c r="B3210" s="169" t="s">
        <v>171</v>
      </c>
      <c r="C3210" s="248">
        <v>65205</v>
      </c>
      <c r="D3210" s="249">
        <v>67617.039999999994</v>
      </c>
      <c r="E3210" s="172">
        <f t="shared" si="2880"/>
        <v>1.0369916417452649</v>
      </c>
      <c r="F3210" s="248">
        <v>104360</v>
      </c>
      <c r="G3210" s="249">
        <v>112353.4</v>
      </c>
      <c r="H3210" s="172">
        <f t="shared" si="2881"/>
        <v>1.0765944806439247</v>
      </c>
      <c r="I3210" s="248">
        <f>125602+43872</f>
        <v>169474</v>
      </c>
      <c r="J3210" s="250">
        <f>125599.33+43870.64</f>
        <v>169469.97</v>
      </c>
      <c r="K3210" s="174">
        <f t="shared" si="2882"/>
        <v>0.99997622054120394</v>
      </c>
      <c r="L3210" s="248">
        <v>97810</v>
      </c>
      <c r="M3210" s="250">
        <v>116825</v>
      </c>
      <c r="N3210" s="251">
        <v>0</v>
      </c>
      <c r="O3210" s="248">
        <v>69000</v>
      </c>
      <c r="P3210" s="251">
        <f>20000+10000</f>
        <v>30000</v>
      </c>
      <c r="Q3210" s="166">
        <f t="shared" si="2883"/>
        <v>99000</v>
      </c>
      <c r="R3210" s="251"/>
      <c r="S3210" s="251"/>
      <c r="T3210" s="167">
        <f t="shared" si="2893"/>
        <v>99000</v>
      </c>
      <c r="U3210" s="157"/>
      <c r="V3210" s="248">
        <v>69000</v>
      </c>
      <c r="W3210" s="251"/>
      <c r="X3210" s="166">
        <f t="shared" si="2884"/>
        <v>69000</v>
      </c>
      <c r="Y3210" s="251"/>
      <c r="Z3210" s="251"/>
      <c r="AA3210" s="167">
        <f t="shared" si="2894"/>
        <v>69000</v>
      </c>
      <c r="AB3210" s="157"/>
      <c r="AC3210" s="248">
        <v>69000</v>
      </c>
      <c r="AD3210" s="251"/>
      <c r="AE3210" s="166">
        <f t="shared" si="2885"/>
        <v>69000</v>
      </c>
      <c r="AF3210" s="251"/>
      <c r="AG3210" s="251"/>
      <c r="AH3210" s="167">
        <f t="shared" si="2895"/>
        <v>69000</v>
      </c>
      <c r="AJ3210" s="252"/>
      <c r="AK3210" s="253">
        <f>23000+6000+5000</f>
        <v>34000</v>
      </c>
      <c r="AL3210" s="254">
        <f>23000+6000+5000</f>
        <v>34000</v>
      </c>
      <c r="AM3210" s="253"/>
      <c r="AN3210" s="254">
        <f>23000+8000</f>
        <v>31000</v>
      </c>
      <c r="AO3210" s="284"/>
      <c r="AP3210" s="254"/>
      <c r="AQ3210" s="284"/>
      <c r="AR3210" s="254"/>
      <c r="AS3210" s="284"/>
      <c r="AT3210" s="254"/>
      <c r="AU3210" s="253"/>
      <c r="AV3210" s="163">
        <f t="shared" si="2897"/>
        <v>99000</v>
      </c>
      <c r="AW3210" s="168">
        <f t="shared" si="2886"/>
        <v>0</v>
      </c>
      <c r="AY3210" s="163">
        <f t="shared" si="2887"/>
        <v>68000</v>
      </c>
      <c r="AZ3210" s="163">
        <f t="shared" si="2888"/>
        <v>31000</v>
      </c>
      <c r="BA3210" s="163">
        <f t="shared" si="2889"/>
        <v>0</v>
      </c>
      <c r="BB3210" s="163">
        <f t="shared" si="2890"/>
        <v>0</v>
      </c>
      <c r="BC3210" s="163">
        <f t="shared" si="2891"/>
        <v>99000</v>
      </c>
      <c r="BD3210" s="163">
        <f t="shared" si="2892"/>
        <v>0</v>
      </c>
    </row>
    <row r="3211" spans="2:56" x14ac:dyDescent="0.3">
      <c r="B3211" s="169" t="s">
        <v>172</v>
      </c>
      <c r="C3211" s="248">
        <v>0</v>
      </c>
      <c r="D3211" s="249">
        <v>0</v>
      </c>
      <c r="E3211" s="172">
        <f t="shared" si="2880"/>
        <v>0</v>
      </c>
      <c r="F3211" s="248">
        <v>-39000</v>
      </c>
      <c r="G3211" s="249">
        <v>0</v>
      </c>
      <c r="H3211" s="172">
        <f t="shared" si="2881"/>
        <v>0</v>
      </c>
      <c r="I3211" s="248">
        <v>26892</v>
      </c>
      <c r="J3211" s="250">
        <v>26886.75</v>
      </c>
      <c r="K3211" s="174">
        <f t="shared" si="2882"/>
        <v>0.99980477465417228</v>
      </c>
      <c r="L3211" s="248"/>
      <c r="M3211" s="250">
        <v>0</v>
      </c>
      <c r="N3211" s="251">
        <v>0</v>
      </c>
      <c r="O3211" s="248"/>
      <c r="P3211" s="251"/>
      <c r="Q3211" s="166">
        <f t="shared" si="2883"/>
        <v>0</v>
      </c>
      <c r="R3211" s="251"/>
      <c r="S3211" s="251"/>
      <c r="T3211" s="167">
        <f t="shared" si="2893"/>
        <v>0</v>
      </c>
      <c r="U3211" s="157"/>
      <c r="V3211" s="248"/>
      <c r="W3211" s="251"/>
      <c r="X3211" s="166">
        <f t="shared" si="2884"/>
        <v>0</v>
      </c>
      <c r="Y3211" s="251"/>
      <c r="Z3211" s="251"/>
      <c r="AA3211" s="167">
        <f t="shared" si="2894"/>
        <v>0</v>
      </c>
      <c r="AB3211" s="157"/>
      <c r="AC3211" s="248"/>
      <c r="AD3211" s="251"/>
      <c r="AE3211" s="166">
        <f t="shared" si="2885"/>
        <v>0</v>
      </c>
      <c r="AF3211" s="251"/>
      <c r="AG3211" s="251"/>
      <c r="AH3211" s="167">
        <f t="shared" si="2895"/>
        <v>0</v>
      </c>
      <c r="AJ3211" s="252"/>
      <c r="AK3211" s="253"/>
      <c r="AL3211" s="254"/>
      <c r="AM3211" s="253"/>
      <c r="AN3211" s="254"/>
      <c r="AO3211" s="253"/>
      <c r="AP3211" s="254"/>
      <c r="AQ3211" s="253"/>
      <c r="AR3211" s="254"/>
      <c r="AS3211" s="253"/>
      <c r="AT3211" s="254"/>
      <c r="AU3211" s="253"/>
      <c r="AV3211" s="163">
        <f t="shared" si="2897"/>
        <v>0</v>
      </c>
      <c r="AW3211" s="168">
        <f t="shared" si="2886"/>
        <v>0</v>
      </c>
      <c r="AY3211" s="163">
        <f t="shared" si="2887"/>
        <v>0</v>
      </c>
      <c r="AZ3211" s="163">
        <f t="shared" si="2888"/>
        <v>0</v>
      </c>
      <c r="BA3211" s="163">
        <f t="shared" si="2889"/>
        <v>0</v>
      </c>
      <c r="BB3211" s="163">
        <f t="shared" si="2890"/>
        <v>0</v>
      </c>
      <c r="BC3211" s="163">
        <f t="shared" si="2891"/>
        <v>0</v>
      </c>
      <c r="BD3211" s="163">
        <f t="shared" si="2892"/>
        <v>0</v>
      </c>
    </row>
    <row r="3212" spans="2:56" x14ac:dyDescent="0.3">
      <c r="B3212" s="169" t="s">
        <v>173</v>
      </c>
      <c r="C3212" s="248">
        <v>0</v>
      </c>
      <c r="D3212" s="249">
        <v>0</v>
      </c>
      <c r="E3212" s="172">
        <f t="shared" si="2880"/>
        <v>0</v>
      </c>
      <c r="F3212" s="248">
        <v>0</v>
      </c>
      <c r="G3212" s="249">
        <v>4960.1400000000003</v>
      </c>
      <c r="H3212" s="172">
        <f t="shared" si="2881"/>
        <v>0</v>
      </c>
      <c r="I3212" s="248"/>
      <c r="J3212" s="250"/>
      <c r="K3212" s="174">
        <f t="shared" si="2882"/>
        <v>0</v>
      </c>
      <c r="L3212" s="248"/>
      <c r="M3212" s="250">
        <v>0</v>
      </c>
      <c r="N3212" s="251">
        <v>0</v>
      </c>
      <c r="O3212" s="248"/>
      <c r="P3212" s="251"/>
      <c r="Q3212" s="166">
        <f t="shared" si="2883"/>
        <v>0</v>
      </c>
      <c r="R3212" s="251"/>
      <c r="S3212" s="251"/>
      <c r="T3212" s="167">
        <f t="shared" si="2893"/>
        <v>0</v>
      </c>
      <c r="U3212" s="157"/>
      <c r="V3212" s="248"/>
      <c r="W3212" s="251"/>
      <c r="X3212" s="166">
        <f t="shared" si="2884"/>
        <v>0</v>
      </c>
      <c r="Y3212" s="251"/>
      <c r="Z3212" s="251"/>
      <c r="AA3212" s="167">
        <f t="shared" si="2894"/>
        <v>0</v>
      </c>
      <c r="AB3212" s="157"/>
      <c r="AC3212" s="248"/>
      <c r="AD3212" s="251"/>
      <c r="AE3212" s="166">
        <f t="shared" si="2885"/>
        <v>0</v>
      </c>
      <c r="AF3212" s="251"/>
      <c r="AG3212" s="251"/>
      <c r="AH3212" s="167">
        <f t="shared" si="2895"/>
        <v>0</v>
      </c>
      <c r="AJ3212" s="252"/>
      <c r="AK3212" s="253"/>
      <c r="AL3212" s="254"/>
      <c r="AM3212" s="253"/>
      <c r="AN3212" s="254"/>
      <c r="AO3212" s="253"/>
      <c r="AP3212" s="254"/>
      <c r="AQ3212" s="253"/>
      <c r="AR3212" s="254"/>
      <c r="AS3212" s="253"/>
      <c r="AT3212" s="254"/>
      <c r="AU3212" s="253"/>
      <c r="AV3212" s="163">
        <f t="shared" si="2897"/>
        <v>0</v>
      </c>
      <c r="AW3212" s="168">
        <f t="shared" si="2886"/>
        <v>0</v>
      </c>
      <c r="AY3212" s="163">
        <f t="shared" si="2887"/>
        <v>0</v>
      </c>
      <c r="AZ3212" s="163">
        <f t="shared" si="2888"/>
        <v>0</v>
      </c>
      <c r="BA3212" s="163">
        <f t="shared" si="2889"/>
        <v>0</v>
      </c>
      <c r="BB3212" s="163">
        <f t="shared" si="2890"/>
        <v>0</v>
      </c>
      <c r="BC3212" s="163">
        <f t="shared" si="2891"/>
        <v>0</v>
      </c>
      <c r="BD3212" s="163">
        <f t="shared" si="2892"/>
        <v>0</v>
      </c>
    </row>
    <row r="3213" spans="2:56" x14ac:dyDescent="0.3">
      <c r="B3213" s="179" t="s">
        <v>174</v>
      </c>
      <c r="C3213" s="83">
        <f>SUM(C3214)</f>
        <v>0</v>
      </c>
      <c r="D3213" s="84">
        <f>SUM(D3214)</f>
        <v>0</v>
      </c>
      <c r="E3213" s="85">
        <f t="shared" si="2880"/>
        <v>0</v>
      </c>
      <c r="F3213" s="83">
        <f>SUM(F3214)</f>
        <v>0</v>
      </c>
      <c r="G3213" s="84">
        <f>SUM(G3214)</f>
        <v>0</v>
      </c>
      <c r="H3213" s="85">
        <f t="shared" si="2881"/>
        <v>0</v>
      </c>
      <c r="I3213" s="83">
        <f>SUM(I3214)</f>
        <v>0</v>
      </c>
      <c r="J3213" s="86">
        <f>SUM(J3214)</f>
        <v>0</v>
      </c>
      <c r="K3213" s="87">
        <f t="shared" si="2882"/>
        <v>0</v>
      </c>
      <c r="L3213" s="83">
        <f>SUM(L3214)</f>
        <v>0</v>
      </c>
      <c r="M3213" s="86">
        <f>SUM(M3214)</f>
        <v>0</v>
      </c>
      <c r="N3213" s="88">
        <f>SUM(N3214)</f>
        <v>0</v>
      </c>
      <c r="O3213" s="83">
        <f>SUM(O3214)</f>
        <v>0</v>
      </c>
      <c r="P3213" s="88">
        <f>SUM(P3214)</f>
        <v>0</v>
      </c>
      <c r="Q3213" s="177">
        <f t="shared" si="2883"/>
        <v>0</v>
      </c>
      <c r="R3213" s="88">
        <f>SUM(R3214)</f>
        <v>0</v>
      </c>
      <c r="S3213" s="88">
        <f>SUM(S3214)</f>
        <v>0</v>
      </c>
      <c r="T3213" s="178">
        <f t="shared" si="2893"/>
        <v>0</v>
      </c>
      <c r="U3213" s="157"/>
      <c r="V3213" s="83">
        <f>SUM(V3214)</f>
        <v>0</v>
      </c>
      <c r="W3213" s="88">
        <f>SUM(W3214)</f>
        <v>0</v>
      </c>
      <c r="X3213" s="177">
        <f t="shared" si="2884"/>
        <v>0</v>
      </c>
      <c r="Y3213" s="88">
        <f>SUM(Y3214)</f>
        <v>0</v>
      </c>
      <c r="Z3213" s="88">
        <f>SUM(Z3214)</f>
        <v>0</v>
      </c>
      <c r="AA3213" s="178">
        <f t="shared" si="2894"/>
        <v>0</v>
      </c>
      <c r="AB3213" s="157"/>
      <c r="AC3213" s="83">
        <f>SUM(AC3214)</f>
        <v>0</v>
      </c>
      <c r="AD3213" s="88">
        <f>SUM(AD3214)</f>
        <v>0</v>
      </c>
      <c r="AE3213" s="177">
        <f t="shared" si="2885"/>
        <v>0</v>
      </c>
      <c r="AF3213" s="88">
        <f>SUM(AF3214)</f>
        <v>0</v>
      </c>
      <c r="AG3213" s="88">
        <f>SUM(AG3214)</f>
        <v>0</v>
      </c>
      <c r="AH3213" s="178">
        <f t="shared" si="2895"/>
        <v>0</v>
      </c>
      <c r="AJ3213" s="84">
        <f t="shared" ref="AJ3213:AU3213" si="2898">SUM(AJ3214)</f>
        <v>0</v>
      </c>
      <c r="AK3213" s="86">
        <f t="shared" si="2898"/>
        <v>0</v>
      </c>
      <c r="AL3213" s="88">
        <f t="shared" si="2898"/>
        <v>0</v>
      </c>
      <c r="AM3213" s="86">
        <f t="shared" si="2898"/>
        <v>0</v>
      </c>
      <c r="AN3213" s="88">
        <f t="shared" si="2898"/>
        <v>0</v>
      </c>
      <c r="AO3213" s="86">
        <f t="shared" si="2898"/>
        <v>0</v>
      </c>
      <c r="AP3213" s="88">
        <f t="shared" si="2898"/>
        <v>0</v>
      </c>
      <c r="AQ3213" s="86">
        <f t="shared" si="2898"/>
        <v>0</v>
      </c>
      <c r="AR3213" s="88">
        <f t="shared" si="2898"/>
        <v>0</v>
      </c>
      <c r="AS3213" s="86">
        <f t="shared" si="2898"/>
        <v>0</v>
      </c>
      <c r="AT3213" s="88">
        <f t="shared" si="2898"/>
        <v>0</v>
      </c>
      <c r="AU3213" s="86">
        <f t="shared" si="2898"/>
        <v>0</v>
      </c>
      <c r="AV3213" s="86">
        <f t="shared" si="2897"/>
        <v>0</v>
      </c>
      <c r="AW3213" s="93">
        <f t="shared" si="2886"/>
        <v>0</v>
      </c>
      <c r="AY3213" s="86">
        <f t="shared" si="2887"/>
        <v>0</v>
      </c>
      <c r="AZ3213" s="86">
        <f t="shared" si="2888"/>
        <v>0</v>
      </c>
      <c r="BA3213" s="86">
        <f t="shared" si="2889"/>
        <v>0</v>
      </c>
      <c r="BB3213" s="86">
        <f t="shared" si="2890"/>
        <v>0</v>
      </c>
      <c r="BC3213" s="86">
        <f t="shared" si="2891"/>
        <v>0</v>
      </c>
      <c r="BD3213" s="86">
        <f t="shared" si="2892"/>
        <v>0</v>
      </c>
    </row>
    <row r="3214" spans="2:56" x14ac:dyDescent="0.3">
      <c r="B3214" s="169" t="s">
        <v>175</v>
      </c>
      <c r="C3214" s="248">
        <v>0</v>
      </c>
      <c r="D3214" s="249">
        <v>0</v>
      </c>
      <c r="E3214" s="172">
        <f t="shared" si="2880"/>
        <v>0</v>
      </c>
      <c r="F3214" s="248">
        <v>0</v>
      </c>
      <c r="G3214" s="249">
        <v>0</v>
      </c>
      <c r="H3214" s="172">
        <f t="shared" si="2881"/>
        <v>0</v>
      </c>
      <c r="I3214" s="248"/>
      <c r="J3214" s="250"/>
      <c r="K3214" s="174">
        <f t="shared" si="2882"/>
        <v>0</v>
      </c>
      <c r="L3214" s="248"/>
      <c r="M3214" s="250">
        <v>0</v>
      </c>
      <c r="N3214" s="251">
        <v>0</v>
      </c>
      <c r="O3214" s="248"/>
      <c r="P3214" s="251"/>
      <c r="Q3214" s="166">
        <f t="shared" si="2883"/>
        <v>0</v>
      </c>
      <c r="R3214" s="251"/>
      <c r="S3214" s="251"/>
      <c r="T3214" s="167">
        <f t="shared" si="2893"/>
        <v>0</v>
      </c>
      <c r="U3214" s="157"/>
      <c r="V3214" s="248"/>
      <c r="W3214" s="251"/>
      <c r="X3214" s="166">
        <f t="shared" si="2884"/>
        <v>0</v>
      </c>
      <c r="Y3214" s="251"/>
      <c r="Z3214" s="251"/>
      <c r="AA3214" s="167">
        <f t="shared" si="2894"/>
        <v>0</v>
      </c>
      <c r="AB3214" s="157"/>
      <c r="AC3214" s="248"/>
      <c r="AD3214" s="251"/>
      <c r="AE3214" s="166">
        <f t="shared" si="2885"/>
        <v>0</v>
      </c>
      <c r="AF3214" s="251"/>
      <c r="AG3214" s="251"/>
      <c r="AH3214" s="167">
        <f t="shared" si="2895"/>
        <v>0</v>
      </c>
      <c r="AJ3214" s="252"/>
      <c r="AK3214" s="253"/>
      <c r="AL3214" s="254"/>
      <c r="AM3214" s="253"/>
      <c r="AN3214" s="254"/>
      <c r="AO3214" s="253"/>
      <c r="AP3214" s="254"/>
      <c r="AQ3214" s="253"/>
      <c r="AR3214" s="254"/>
      <c r="AS3214" s="253"/>
      <c r="AT3214" s="254"/>
      <c r="AU3214" s="253"/>
      <c r="AV3214" s="163">
        <f t="shared" si="2897"/>
        <v>0</v>
      </c>
      <c r="AW3214" s="168">
        <f t="shared" si="2886"/>
        <v>0</v>
      </c>
      <c r="AY3214" s="163">
        <f t="shared" si="2887"/>
        <v>0</v>
      </c>
      <c r="AZ3214" s="163">
        <f t="shared" si="2888"/>
        <v>0</v>
      </c>
      <c r="BA3214" s="163">
        <f t="shared" si="2889"/>
        <v>0</v>
      </c>
      <c r="BB3214" s="163">
        <f t="shared" si="2890"/>
        <v>0</v>
      </c>
      <c r="BC3214" s="163">
        <f t="shared" si="2891"/>
        <v>0</v>
      </c>
      <c r="BD3214" s="163">
        <f t="shared" si="2892"/>
        <v>0</v>
      </c>
    </row>
    <row r="3215" spans="2:56" x14ac:dyDescent="0.3">
      <c r="B3215" s="179" t="s">
        <v>176</v>
      </c>
      <c r="C3215" s="83">
        <f>SUM(C3216:C3220)</f>
        <v>0</v>
      </c>
      <c r="D3215" s="84">
        <f>SUM(D3216:D3220)</f>
        <v>0</v>
      </c>
      <c r="E3215" s="85">
        <f t="shared" si="2880"/>
        <v>0</v>
      </c>
      <c r="F3215" s="83">
        <f>SUM(F3216:F3220)</f>
        <v>0</v>
      </c>
      <c r="G3215" s="84">
        <f>SUM(G3216:G3220)</f>
        <v>0</v>
      </c>
      <c r="H3215" s="85">
        <f t="shared" si="2881"/>
        <v>0</v>
      </c>
      <c r="I3215" s="83">
        <f>SUM(I3216:I3220)</f>
        <v>0</v>
      </c>
      <c r="J3215" s="86">
        <f>SUM(J3216:J3220)</f>
        <v>0</v>
      </c>
      <c r="K3215" s="87">
        <f t="shared" si="2882"/>
        <v>0</v>
      </c>
      <c r="L3215" s="83">
        <f>SUM(L3216:L3220)</f>
        <v>0</v>
      </c>
      <c r="M3215" s="86">
        <f>SUM(M3216:M3220)</f>
        <v>0</v>
      </c>
      <c r="N3215" s="88">
        <f>SUM(N3216:N3220)</f>
        <v>0</v>
      </c>
      <c r="O3215" s="83">
        <f>SUM(O3216:O3220)</f>
        <v>0</v>
      </c>
      <c r="P3215" s="88">
        <f>SUM(P3216:P3220)</f>
        <v>0</v>
      </c>
      <c r="Q3215" s="177">
        <f t="shared" si="2883"/>
        <v>0</v>
      </c>
      <c r="R3215" s="88">
        <f>SUM(R3216:R3220)</f>
        <v>0</v>
      </c>
      <c r="S3215" s="88">
        <f>SUM(S3216:S3220)</f>
        <v>0</v>
      </c>
      <c r="T3215" s="178">
        <f t="shared" si="2893"/>
        <v>0</v>
      </c>
      <c r="U3215" s="157"/>
      <c r="V3215" s="83">
        <f>SUM(V3216:V3220)</f>
        <v>0</v>
      </c>
      <c r="W3215" s="88">
        <f>SUM(W3216:W3220)</f>
        <v>0</v>
      </c>
      <c r="X3215" s="177">
        <f t="shared" si="2884"/>
        <v>0</v>
      </c>
      <c r="Y3215" s="88">
        <f>SUM(Y3216:Y3220)</f>
        <v>0</v>
      </c>
      <c r="Z3215" s="88">
        <f>SUM(Z3216:Z3220)</f>
        <v>0</v>
      </c>
      <c r="AA3215" s="178">
        <f t="shared" si="2894"/>
        <v>0</v>
      </c>
      <c r="AB3215" s="157"/>
      <c r="AC3215" s="83">
        <f>SUM(AC3216:AC3220)</f>
        <v>0</v>
      </c>
      <c r="AD3215" s="88">
        <f>SUM(AD3216:AD3220)</f>
        <v>0</v>
      </c>
      <c r="AE3215" s="177">
        <f t="shared" si="2885"/>
        <v>0</v>
      </c>
      <c r="AF3215" s="88">
        <f>SUM(AF3216:AF3220)</f>
        <v>0</v>
      </c>
      <c r="AG3215" s="88">
        <f>SUM(AG3216:AG3220)</f>
        <v>0</v>
      </c>
      <c r="AH3215" s="178">
        <f t="shared" si="2895"/>
        <v>0</v>
      </c>
      <c r="AJ3215" s="84">
        <f t="shared" ref="AJ3215:AU3215" si="2899">SUM(AJ3216:AJ3220)</f>
        <v>0</v>
      </c>
      <c r="AK3215" s="86">
        <f t="shared" si="2899"/>
        <v>0</v>
      </c>
      <c r="AL3215" s="88">
        <f t="shared" si="2899"/>
        <v>0</v>
      </c>
      <c r="AM3215" s="86">
        <f t="shared" si="2899"/>
        <v>0</v>
      </c>
      <c r="AN3215" s="88">
        <f t="shared" si="2899"/>
        <v>0</v>
      </c>
      <c r="AO3215" s="86">
        <f t="shared" si="2899"/>
        <v>0</v>
      </c>
      <c r="AP3215" s="88">
        <f t="shared" si="2899"/>
        <v>0</v>
      </c>
      <c r="AQ3215" s="86">
        <f t="shared" si="2899"/>
        <v>0</v>
      </c>
      <c r="AR3215" s="88">
        <f t="shared" si="2899"/>
        <v>0</v>
      </c>
      <c r="AS3215" s="86">
        <f t="shared" si="2899"/>
        <v>0</v>
      </c>
      <c r="AT3215" s="88">
        <f t="shared" si="2899"/>
        <v>0</v>
      </c>
      <c r="AU3215" s="86">
        <f t="shared" si="2899"/>
        <v>0</v>
      </c>
      <c r="AV3215" s="86">
        <f t="shared" si="2897"/>
        <v>0</v>
      </c>
      <c r="AW3215" s="93">
        <f t="shared" si="2886"/>
        <v>0</v>
      </c>
      <c r="AY3215" s="86">
        <f t="shared" si="2887"/>
        <v>0</v>
      </c>
      <c r="AZ3215" s="86">
        <f t="shared" si="2888"/>
        <v>0</v>
      </c>
      <c r="BA3215" s="86">
        <f t="shared" si="2889"/>
        <v>0</v>
      </c>
      <c r="BB3215" s="86">
        <f t="shared" si="2890"/>
        <v>0</v>
      </c>
      <c r="BC3215" s="86">
        <f t="shared" si="2891"/>
        <v>0</v>
      </c>
      <c r="BD3215" s="86">
        <f t="shared" si="2892"/>
        <v>0</v>
      </c>
    </row>
    <row r="3216" spans="2:56" x14ac:dyDescent="0.3">
      <c r="B3216" s="169" t="s">
        <v>177</v>
      </c>
      <c r="C3216" s="248">
        <v>0</v>
      </c>
      <c r="D3216" s="249">
        <v>0</v>
      </c>
      <c r="E3216" s="172">
        <f t="shared" si="2880"/>
        <v>0</v>
      </c>
      <c r="F3216" s="248">
        <v>0</v>
      </c>
      <c r="G3216" s="249">
        <v>0</v>
      </c>
      <c r="H3216" s="172">
        <f t="shared" si="2881"/>
        <v>0</v>
      </c>
      <c r="I3216" s="248"/>
      <c r="J3216" s="250"/>
      <c r="K3216" s="174">
        <f t="shared" si="2882"/>
        <v>0</v>
      </c>
      <c r="L3216" s="248"/>
      <c r="M3216" s="250">
        <v>0</v>
      </c>
      <c r="N3216" s="251">
        <v>0</v>
      </c>
      <c r="O3216" s="248"/>
      <c r="P3216" s="251"/>
      <c r="Q3216" s="166">
        <f t="shared" si="2883"/>
        <v>0</v>
      </c>
      <c r="R3216" s="251"/>
      <c r="S3216" s="251"/>
      <c r="T3216" s="167">
        <f t="shared" si="2893"/>
        <v>0</v>
      </c>
      <c r="U3216" s="157"/>
      <c r="V3216" s="248"/>
      <c r="W3216" s="251"/>
      <c r="X3216" s="166">
        <f t="shared" si="2884"/>
        <v>0</v>
      </c>
      <c r="Y3216" s="251"/>
      <c r="Z3216" s="251"/>
      <c r="AA3216" s="167">
        <f t="shared" si="2894"/>
        <v>0</v>
      </c>
      <c r="AB3216" s="157"/>
      <c r="AC3216" s="248"/>
      <c r="AD3216" s="251"/>
      <c r="AE3216" s="166">
        <f t="shared" si="2885"/>
        <v>0</v>
      </c>
      <c r="AF3216" s="251"/>
      <c r="AG3216" s="251"/>
      <c r="AH3216" s="167">
        <f t="shared" si="2895"/>
        <v>0</v>
      </c>
      <c r="AJ3216" s="252"/>
      <c r="AK3216" s="253"/>
      <c r="AL3216" s="254"/>
      <c r="AM3216" s="253"/>
      <c r="AN3216" s="254"/>
      <c r="AO3216" s="253"/>
      <c r="AP3216" s="254"/>
      <c r="AQ3216" s="253"/>
      <c r="AR3216" s="254"/>
      <c r="AS3216" s="253"/>
      <c r="AT3216" s="254"/>
      <c r="AU3216" s="253"/>
      <c r="AV3216" s="163">
        <f t="shared" si="2897"/>
        <v>0</v>
      </c>
      <c r="AW3216" s="168">
        <f t="shared" si="2886"/>
        <v>0</v>
      </c>
      <c r="AY3216" s="163">
        <f t="shared" si="2887"/>
        <v>0</v>
      </c>
      <c r="AZ3216" s="163">
        <f t="shared" si="2888"/>
        <v>0</v>
      </c>
      <c r="BA3216" s="163">
        <f t="shared" si="2889"/>
        <v>0</v>
      </c>
      <c r="BB3216" s="163">
        <f t="shared" si="2890"/>
        <v>0</v>
      </c>
      <c r="BC3216" s="163">
        <f t="shared" si="2891"/>
        <v>0</v>
      </c>
      <c r="BD3216" s="163">
        <f t="shared" si="2892"/>
        <v>0</v>
      </c>
    </row>
    <row r="3217" spans="2:56" x14ac:dyDescent="0.3">
      <c r="B3217" s="169" t="s">
        <v>178</v>
      </c>
      <c r="C3217" s="248">
        <v>0</v>
      </c>
      <c r="D3217" s="249">
        <v>0</v>
      </c>
      <c r="E3217" s="172">
        <f t="shared" si="2880"/>
        <v>0</v>
      </c>
      <c r="F3217" s="248">
        <v>0</v>
      </c>
      <c r="G3217" s="249">
        <v>0</v>
      </c>
      <c r="H3217" s="172">
        <f t="shared" si="2881"/>
        <v>0</v>
      </c>
      <c r="I3217" s="248"/>
      <c r="J3217" s="250"/>
      <c r="K3217" s="174">
        <f t="shared" si="2882"/>
        <v>0</v>
      </c>
      <c r="L3217" s="248"/>
      <c r="M3217" s="250">
        <v>0</v>
      </c>
      <c r="N3217" s="251">
        <v>0</v>
      </c>
      <c r="O3217" s="248"/>
      <c r="P3217" s="251"/>
      <c r="Q3217" s="166">
        <f t="shared" si="2883"/>
        <v>0</v>
      </c>
      <c r="R3217" s="251"/>
      <c r="S3217" s="251"/>
      <c r="T3217" s="167">
        <f t="shared" si="2893"/>
        <v>0</v>
      </c>
      <c r="U3217" s="157"/>
      <c r="V3217" s="248"/>
      <c r="W3217" s="251"/>
      <c r="X3217" s="166">
        <f t="shared" si="2884"/>
        <v>0</v>
      </c>
      <c r="Y3217" s="251"/>
      <c r="Z3217" s="251"/>
      <c r="AA3217" s="167">
        <f t="shared" si="2894"/>
        <v>0</v>
      </c>
      <c r="AB3217" s="157"/>
      <c r="AC3217" s="248"/>
      <c r="AD3217" s="251"/>
      <c r="AE3217" s="166">
        <f t="shared" si="2885"/>
        <v>0</v>
      </c>
      <c r="AF3217" s="251"/>
      <c r="AG3217" s="251"/>
      <c r="AH3217" s="167">
        <f t="shared" si="2895"/>
        <v>0</v>
      </c>
      <c r="AJ3217" s="252"/>
      <c r="AK3217" s="253"/>
      <c r="AL3217" s="254"/>
      <c r="AM3217" s="253"/>
      <c r="AN3217" s="254"/>
      <c r="AO3217" s="253"/>
      <c r="AP3217" s="254"/>
      <c r="AQ3217" s="253"/>
      <c r="AR3217" s="254"/>
      <c r="AS3217" s="253"/>
      <c r="AT3217" s="254"/>
      <c r="AU3217" s="253"/>
      <c r="AV3217" s="163">
        <f t="shared" si="2897"/>
        <v>0</v>
      </c>
      <c r="AW3217" s="168">
        <f t="shared" si="2886"/>
        <v>0</v>
      </c>
      <c r="AY3217" s="163">
        <f t="shared" si="2887"/>
        <v>0</v>
      </c>
      <c r="AZ3217" s="163">
        <f t="shared" si="2888"/>
        <v>0</v>
      </c>
      <c r="BA3217" s="163">
        <f t="shared" si="2889"/>
        <v>0</v>
      </c>
      <c r="BB3217" s="163">
        <f t="shared" si="2890"/>
        <v>0</v>
      </c>
      <c r="BC3217" s="163">
        <f t="shared" si="2891"/>
        <v>0</v>
      </c>
      <c r="BD3217" s="163">
        <f t="shared" si="2892"/>
        <v>0</v>
      </c>
    </row>
    <row r="3218" spans="2:56" x14ac:dyDescent="0.3">
      <c r="B3218" s="169" t="s">
        <v>179</v>
      </c>
      <c r="C3218" s="248">
        <v>0</v>
      </c>
      <c r="D3218" s="249">
        <v>0</v>
      </c>
      <c r="E3218" s="172">
        <f t="shared" si="2880"/>
        <v>0</v>
      </c>
      <c r="F3218" s="248">
        <v>0</v>
      </c>
      <c r="G3218" s="249">
        <v>0</v>
      </c>
      <c r="H3218" s="172">
        <f t="shared" si="2881"/>
        <v>0</v>
      </c>
      <c r="I3218" s="248"/>
      <c r="J3218" s="250"/>
      <c r="K3218" s="174">
        <f t="shared" si="2882"/>
        <v>0</v>
      </c>
      <c r="L3218" s="248"/>
      <c r="M3218" s="250">
        <v>0</v>
      </c>
      <c r="N3218" s="251">
        <v>0</v>
      </c>
      <c r="O3218" s="248"/>
      <c r="P3218" s="251"/>
      <c r="Q3218" s="166">
        <f t="shared" si="2883"/>
        <v>0</v>
      </c>
      <c r="R3218" s="251"/>
      <c r="S3218" s="251"/>
      <c r="T3218" s="167">
        <f t="shared" si="2893"/>
        <v>0</v>
      </c>
      <c r="U3218" s="157"/>
      <c r="V3218" s="248"/>
      <c r="W3218" s="251"/>
      <c r="X3218" s="166">
        <f t="shared" si="2884"/>
        <v>0</v>
      </c>
      <c r="Y3218" s="251"/>
      <c r="Z3218" s="251"/>
      <c r="AA3218" s="167">
        <f t="shared" si="2894"/>
        <v>0</v>
      </c>
      <c r="AB3218" s="157"/>
      <c r="AC3218" s="248"/>
      <c r="AD3218" s="251"/>
      <c r="AE3218" s="166">
        <f t="shared" si="2885"/>
        <v>0</v>
      </c>
      <c r="AF3218" s="251"/>
      <c r="AG3218" s="251"/>
      <c r="AH3218" s="167">
        <f t="shared" si="2895"/>
        <v>0</v>
      </c>
      <c r="AJ3218" s="252"/>
      <c r="AK3218" s="253"/>
      <c r="AL3218" s="254"/>
      <c r="AM3218" s="253"/>
      <c r="AN3218" s="254"/>
      <c r="AO3218" s="253"/>
      <c r="AP3218" s="254"/>
      <c r="AQ3218" s="253"/>
      <c r="AR3218" s="254"/>
      <c r="AS3218" s="253"/>
      <c r="AT3218" s="254"/>
      <c r="AU3218" s="253"/>
      <c r="AV3218" s="163">
        <f t="shared" si="2897"/>
        <v>0</v>
      </c>
      <c r="AW3218" s="168">
        <f t="shared" si="2886"/>
        <v>0</v>
      </c>
      <c r="AY3218" s="163">
        <f t="shared" si="2887"/>
        <v>0</v>
      </c>
      <c r="AZ3218" s="163">
        <f t="shared" si="2888"/>
        <v>0</v>
      </c>
      <c r="BA3218" s="163">
        <f t="shared" si="2889"/>
        <v>0</v>
      </c>
      <c r="BB3218" s="163">
        <f t="shared" si="2890"/>
        <v>0</v>
      </c>
      <c r="BC3218" s="163">
        <f t="shared" si="2891"/>
        <v>0</v>
      </c>
      <c r="BD3218" s="163">
        <f t="shared" si="2892"/>
        <v>0</v>
      </c>
    </row>
    <row r="3219" spans="2:56" x14ac:dyDescent="0.3">
      <c r="B3219" s="169" t="s">
        <v>180</v>
      </c>
      <c r="C3219" s="248">
        <v>0</v>
      </c>
      <c r="D3219" s="249">
        <v>0</v>
      </c>
      <c r="E3219" s="172">
        <f t="shared" si="2880"/>
        <v>0</v>
      </c>
      <c r="F3219" s="248">
        <v>0</v>
      </c>
      <c r="G3219" s="249">
        <v>0</v>
      </c>
      <c r="H3219" s="172">
        <f t="shared" si="2881"/>
        <v>0</v>
      </c>
      <c r="I3219" s="248"/>
      <c r="J3219" s="250"/>
      <c r="K3219" s="174">
        <f t="shared" si="2882"/>
        <v>0</v>
      </c>
      <c r="L3219" s="248"/>
      <c r="M3219" s="250">
        <v>0</v>
      </c>
      <c r="N3219" s="251">
        <v>0</v>
      </c>
      <c r="O3219" s="248"/>
      <c r="P3219" s="251"/>
      <c r="Q3219" s="166">
        <f t="shared" si="2883"/>
        <v>0</v>
      </c>
      <c r="R3219" s="251"/>
      <c r="S3219" s="251"/>
      <c r="T3219" s="167">
        <f t="shared" si="2893"/>
        <v>0</v>
      </c>
      <c r="U3219" s="157"/>
      <c r="V3219" s="248"/>
      <c r="W3219" s="251"/>
      <c r="X3219" s="166">
        <f t="shared" si="2884"/>
        <v>0</v>
      </c>
      <c r="Y3219" s="251"/>
      <c r="Z3219" s="251"/>
      <c r="AA3219" s="167">
        <f t="shared" si="2894"/>
        <v>0</v>
      </c>
      <c r="AB3219" s="157"/>
      <c r="AC3219" s="248"/>
      <c r="AD3219" s="251"/>
      <c r="AE3219" s="166">
        <f t="shared" si="2885"/>
        <v>0</v>
      </c>
      <c r="AF3219" s="251"/>
      <c r="AG3219" s="251"/>
      <c r="AH3219" s="167">
        <f t="shared" si="2895"/>
        <v>0</v>
      </c>
      <c r="AJ3219" s="252"/>
      <c r="AK3219" s="253"/>
      <c r="AL3219" s="254"/>
      <c r="AM3219" s="253"/>
      <c r="AN3219" s="254"/>
      <c r="AO3219" s="253"/>
      <c r="AP3219" s="254"/>
      <c r="AQ3219" s="253"/>
      <c r="AR3219" s="254"/>
      <c r="AS3219" s="253"/>
      <c r="AT3219" s="254"/>
      <c r="AU3219" s="253"/>
      <c r="AV3219" s="163">
        <f t="shared" si="2897"/>
        <v>0</v>
      </c>
      <c r="AW3219" s="168">
        <f t="shared" si="2886"/>
        <v>0</v>
      </c>
      <c r="AY3219" s="163">
        <f t="shared" si="2887"/>
        <v>0</v>
      </c>
      <c r="AZ3219" s="163">
        <f t="shared" si="2888"/>
        <v>0</v>
      </c>
      <c r="BA3219" s="163">
        <f t="shared" si="2889"/>
        <v>0</v>
      </c>
      <c r="BB3219" s="163">
        <f t="shared" si="2890"/>
        <v>0</v>
      </c>
      <c r="BC3219" s="163">
        <f t="shared" si="2891"/>
        <v>0</v>
      </c>
      <c r="BD3219" s="163">
        <f t="shared" si="2892"/>
        <v>0</v>
      </c>
    </row>
    <row r="3220" spans="2:56" x14ac:dyDescent="0.3">
      <c r="B3220" s="169" t="s">
        <v>181</v>
      </c>
      <c r="C3220" s="248">
        <v>0</v>
      </c>
      <c r="D3220" s="249">
        <v>0</v>
      </c>
      <c r="E3220" s="172">
        <f t="shared" si="2880"/>
        <v>0</v>
      </c>
      <c r="F3220" s="248">
        <v>0</v>
      </c>
      <c r="G3220" s="249">
        <v>0</v>
      </c>
      <c r="H3220" s="172">
        <f t="shared" si="2881"/>
        <v>0</v>
      </c>
      <c r="I3220" s="248"/>
      <c r="J3220" s="250"/>
      <c r="K3220" s="174">
        <f t="shared" si="2882"/>
        <v>0</v>
      </c>
      <c r="L3220" s="248"/>
      <c r="M3220" s="250">
        <v>0</v>
      </c>
      <c r="N3220" s="251">
        <v>0</v>
      </c>
      <c r="O3220" s="248"/>
      <c r="P3220" s="251"/>
      <c r="Q3220" s="166">
        <f t="shared" si="2883"/>
        <v>0</v>
      </c>
      <c r="R3220" s="251"/>
      <c r="S3220" s="251"/>
      <c r="T3220" s="167">
        <f t="shared" si="2893"/>
        <v>0</v>
      </c>
      <c r="U3220" s="157"/>
      <c r="V3220" s="248"/>
      <c r="W3220" s="251"/>
      <c r="X3220" s="166">
        <f t="shared" si="2884"/>
        <v>0</v>
      </c>
      <c r="Y3220" s="251"/>
      <c r="Z3220" s="251"/>
      <c r="AA3220" s="167">
        <f t="shared" si="2894"/>
        <v>0</v>
      </c>
      <c r="AB3220" s="157"/>
      <c r="AC3220" s="248"/>
      <c r="AD3220" s="251"/>
      <c r="AE3220" s="166">
        <f t="shared" si="2885"/>
        <v>0</v>
      </c>
      <c r="AF3220" s="251"/>
      <c r="AG3220" s="251"/>
      <c r="AH3220" s="167">
        <f t="shared" si="2895"/>
        <v>0</v>
      </c>
      <c r="AJ3220" s="252"/>
      <c r="AK3220" s="253"/>
      <c r="AL3220" s="254"/>
      <c r="AM3220" s="253"/>
      <c r="AN3220" s="254"/>
      <c r="AO3220" s="253"/>
      <c r="AP3220" s="254"/>
      <c r="AQ3220" s="253"/>
      <c r="AR3220" s="254"/>
      <c r="AS3220" s="253"/>
      <c r="AT3220" s="254"/>
      <c r="AU3220" s="253"/>
      <c r="AV3220" s="163">
        <f t="shared" si="2897"/>
        <v>0</v>
      </c>
      <c r="AW3220" s="168">
        <f t="shared" si="2886"/>
        <v>0</v>
      </c>
      <c r="AY3220" s="163">
        <f t="shared" si="2887"/>
        <v>0</v>
      </c>
      <c r="AZ3220" s="163">
        <f t="shared" si="2888"/>
        <v>0</v>
      </c>
      <c r="BA3220" s="163">
        <f t="shared" si="2889"/>
        <v>0</v>
      </c>
      <c r="BB3220" s="163">
        <f t="shared" si="2890"/>
        <v>0</v>
      </c>
      <c r="BC3220" s="163">
        <f t="shared" si="2891"/>
        <v>0</v>
      </c>
      <c r="BD3220" s="163">
        <f t="shared" si="2892"/>
        <v>0</v>
      </c>
    </row>
    <row r="3221" spans="2:56" x14ac:dyDescent="0.3">
      <c r="B3221" s="179" t="s">
        <v>182</v>
      </c>
      <c r="C3221" s="83">
        <f>SUM(C3222)</f>
        <v>91743</v>
      </c>
      <c r="D3221" s="84">
        <f>SUM(D3222)</f>
        <v>91741.6</v>
      </c>
      <c r="E3221" s="85">
        <f t="shared" si="2880"/>
        <v>0.99998473998016202</v>
      </c>
      <c r="F3221" s="83">
        <f>SUM(F3222)</f>
        <v>194834</v>
      </c>
      <c r="G3221" s="84">
        <f>SUM(G3222)</f>
        <v>189093.5</v>
      </c>
      <c r="H3221" s="85">
        <f t="shared" si="2881"/>
        <v>0.97053645667593946</v>
      </c>
      <c r="I3221" s="83">
        <f>SUM(I3222)</f>
        <v>288700</v>
      </c>
      <c r="J3221" s="86">
        <f>SUM(J3222)</f>
        <v>284614.5</v>
      </c>
      <c r="K3221" s="87">
        <f t="shared" si="2882"/>
        <v>0.98584863179771387</v>
      </c>
      <c r="L3221" s="83">
        <f>SUM(L3222)</f>
        <v>28500</v>
      </c>
      <c r="M3221" s="86">
        <f>SUM(M3222)</f>
        <v>225500</v>
      </c>
      <c r="N3221" s="88">
        <f>SUM(N3222)</f>
        <v>0</v>
      </c>
      <c r="O3221" s="83">
        <f>SUM(O3222)</f>
        <v>63000</v>
      </c>
      <c r="P3221" s="88">
        <f>SUM(P3222)</f>
        <v>97000</v>
      </c>
      <c r="Q3221" s="177">
        <f t="shared" si="2883"/>
        <v>160000</v>
      </c>
      <c r="R3221" s="88">
        <f>SUM(R3222)</f>
        <v>0</v>
      </c>
      <c r="S3221" s="88">
        <f>SUM(S3222)</f>
        <v>0</v>
      </c>
      <c r="T3221" s="178">
        <f t="shared" si="2893"/>
        <v>160000</v>
      </c>
      <c r="U3221" s="157"/>
      <c r="V3221" s="83">
        <f>SUM(V3222)</f>
        <v>66500</v>
      </c>
      <c r="W3221" s="88">
        <f>SUM(W3222)</f>
        <v>0</v>
      </c>
      <c r="X3221" s="177">
        <f t="shared" si="2884"/>
        <v>66500</v>
      </c>
      <c r="Y3221" s="88">
        <f>SUM(Y3222)</f>
        <v>0</v>
      </c>
      <c r="Z3221" s="88">
        <f>SUM(Z3222)</f>
        <v>0</v>
      </c>
      <c r="AA3221" s="178">
        <f t="shared" si="2894"/>
        <v>66500</v>
      </c>
      <c r="AB3221" s="157"/>
      <c r="AC3221" s="83">
        <f>SUM(AC3222)</f>
        <v>77000</v>
      </c>
      <c r="AD3221" s="88">
        <f>SUM(AD3222)</f>
        <v>0</v>
      </c>
      <c r="AE3221" s="177">
        <f t="shared" si="2885"/>
        <v>77000</v>
      </c>
      <c r="AF3221" s="88">
        <f>SUM(AF3222)</f>
        <v>0</v>
      </c>
      <c r="AG3221" s="88">
        <f>SUM(AG3222)</f>
        <v>0</v>
      </c>
      <c r="AH3221" s="178">
        <f t="shared" si="2895"/>
        <v>77000</v>
      </c>
      <c r="AJ3221" s="84">
        <f t="shared" ref="AJ3221:AU3221" si="2900">SUM(AJ3222)</f>
        <v>0</v>
      </c>
      <c r="AK3221" s="86">
        <f t="shared" si="2900"/>
        <v>0</v>
      </c>
      <c r="AL3221" s="88">
        <f t="shared" si="2900"/>
        <v>0</v>
      </c>
      <c r="AM3221" s="86">
        <f t="shared" si="2900"/>
        <v>0</v>
      </c>
      <c r="AN3221" s="88">
        <f t="shared" si="2900"/>
        <v>0</v>
      </c>
      <c r="AO3221" s="86">
        <f t="shared" si="2900"/>
        <v>0</v>
      </c>
      <c r="AP3221" s="88">
        <f t="shared" si="2900"/>
        <v>160000</v>
      </c>
      <c r="AQ3221" s="86">
        <f t="shared" si="2900"/>
        <v>0</v>
      </c>
      <c r="AR3221" s="88">
        <f t="shared" si="2900"/>
        <v>0</v>
      </c>
      <c r="AS3221" s="86">
        <f t="shared" si="2900"/>
        <v>0</v>
      </c>
      <c r="AT3221" s="88">
        <f t="shared" si="2900"/>
        <v>0</v>
      </c>
      <c r="AU3221" s="86">
        <f t="shared" si="2900"/>
        <v>0</v>
      </c>
      <c r="AV3221" s="86">
        <f t="shared" si="2897"/>
        <v>160000</v>
      </c>
      <c r="AW3221" s="93">
        <f t="shared" si="2886"/>
        <v>0</v>
      </c>
      <c r="AY3221" s="86">
        <f t="shared" si="2887"/>
        <v>0</v>
      </c>
      <c r="AZ3221" s="86">
        <f t="shared" si="2888"/>
        <v>0</v>
      </c>
      <c r="BA3221" s="86">
        <f t="shared" si="2889"/>
        <v>160000</v>
      </c>
      <c r="BB3221" s="86">
        <f t="shared" si="2890"/>
        <v>0</v>
      </c>
      <c r="BC3221" s="86">
        <f t="shared" si="2891"/>
        <v>160000</v>
      </c>
      <c r="BD3221" s="86">
        <f t="shared" si="2892"/>
        <v>0</v>
      </c>
    </row>
    <row r="3222" spans="2:56" x14ac:dyDescent="0.3">
      <c r="B3222" s="169" t="s">
        <v>182</v>
      </c>
      <c r="C3222" s="248">
        <v>91743</v>
      </c>
      <c r="D3222" s="249">
        <v>91741.6</v>
      </c>
      <c r="E3222" s="172">
        <f t="shared" si="2880"/>
        <v>0.99998473998016202</v>
      </c>
      <c r="F3222" s="248">
        <v>194834</v>
      </c>
      <c r="G3222" s="249">
        <v>189093.5</v>
      </c>
      <c r="H3222" s="172">
        <f t="shared" si="2881"/>
        <v>0.97053645667593946</v>
      </c>
      <c r="I3222" s="248">
        <v>288700</v>
      </c>
      <c r="J3222" s="250">
        <v>284614.5</v>
      </c>
      <c r="K3222" s="174">
        <f t="shared" si="2882"/>
        <v>0.98584863179771387</v>
      </c>
      <c r="L3222" s="248">
        <v>28500</v>
      </c>
      <c r="M3222" s="250">
        <v>225500</v>
      </c>
      <c r="N3222" s="251">
        <v>0</v>
      </c>
      <c r="O3222" s="248">
        <v>63000</v>
      </c>
      <c r="P3222" s="251">
        <f>70000+7000+20000</f>
        <v>97000</v>
      </c>
      <c r="Q3222" s="166">
        <f t="shared" si="2883"/>
        <v>160000</v>
      </c>
      <c r="R3222" s="251"/>
      <c r="S3222" s="251"/>
      <c r="T3222" s="167">
        <f t="shared" si="2893"/>
        <v>160000</v>
      </c>
      <c r="U3222" s="157"/>
      <c r="V3222" s="248">
        <v>66500</v>
      </c>
      <c r="W3222" s="251"/>
      <c r="X3222" s="166">
        <f t="shared" si="2884"/>
        <v>66500</v>
      </c>
      <c r="Y3222" s="251"/>
      <c r="Z3222" s="251"/>
      <c r="AA3222" s="167">
        <f t="shared" si="2894"/>
        <v>66500</v>
      </c>
      <c r="AB3222" s="157"/>
      <c r="AC3222" s="248">
        <v>77000</v>
      </c>
      <c r="AD3222" s="251"/>
      <c r="AE3222" s="166">
        <f t="shared" si="2885"/>
        <v>77000</v>
      </c>
      <c r="AF3222" s="251"/>
      <c r="AG3222" s="251"/>
      <c r="AH3222" s="167">
        <f t="shared" si="2895"/>
        <v>77000</v>
      </c>
      <c r="AJ3222" s="252"/>
      <c r="AK3222" s="253"/>
      <c r="AL3222" s="254"/>
      <c r="AM3222" s="253"/>
      <c r="AN3222" s="254"/>
      <c r="AO3222" s="253"/>
      <c r="AP3222" s="254">
        <f>140000+20000</f>
        <v>160000</v>
      </c>
      <c r="AQ3222" s="253"/>
      <c r="AR3222" s="254"/>
      <c r="AS3222" s="253"/>
      <c r="AT3222" s="254"/>
      <c r="AU3222" s="253"/>
      <c r="AV3222" s="163">
        <f t="shared" si="2897"/>
        <v>160000</v>
      </c>
      <c r="AW3222" s="168">
        <f t="shared" si="2886"/>
        <v>0</v>
      </c>
      <c r="AY3222" s="163">
        <f t="shared" si="2887"/>
        <v>0</v>
      </c>
      <c r="AZ3222" s="163">
        <f t="shared" si="2888"/>
        <v>0</v>
      </c>
      <c r="BA3222" s="163">
        <f t="shared" si="2889"/>
        <v>160000</v>
      </c>
      <c r="BB3222" s="163">
        <f t="shared" si="2890"/>
        <v>0</v>
      </c>
      <c r="BC3222" s="163">
        <f t="shared" si="2891"/>
        <v>160000</v>
      </c>
      <c r="BD3222" s="163">
        <f t="shared" si="2892"/>
        <v>0</v>
      </c>
    </row>
    <row r="3223" spans="2:56" x14ac:dyDescent="0.3">
      <c r="B3223" s="179" t="s">
        <v>183</v>
      </c>
      <c r="C3223" s="83">
        <f>SUM(C3224)</f>
        <v>0</v>
      </c>
      <c r="D3223" s="84">
        <f>SUM(D3224)</f>
        <v>0</v>
      </c>
      <c r="E3223" s="85">
        <f t="shared" si="2880"/>
        <v>0</v>
      </c>
      <c r="F3223" s="83">
        <f>SUM(F3224)</f>
        <v>0</v>
      </c>
      <c r="G3223" s="84">
        <f>SUM(G3224)</f>
        <v>0</v>
      </c>
      <c r="H3223" s="85">
        <f t="shared" si="2881"/>
        <v>0</v>
      </c>
      <c r="I3223" s="83">
        <f>SUM(I3224)</f>
        <v>0</v>
      </c>
      <c r="J3223" s="86">
        <f>SUM(J3224)</f>
        <v>0</v>
      </c>
      <c r="K3223" s="87">
        <f t="shared" si="2882"/>
        <v>0</v>
      </c>
      <c r="L3223" s="83">
        <f>SUM(L3224)</f>
        <v>0</v>
      </c>
      <c r="M3223" s="86">
        <f>SUM(M3224)</f>
        <v>0</v>
      </c>
      <c r="N3223" s="88">
        <f>SUM(N3224)</f>
        <v>0</v>
      </c>
      <c r="O3223" s="83">
        <f>SUM(O3224)</f>
        <v>0</v>
      </c>
      <c r="P3223" s="88">
        <f>SUM(P3224)</f>
        <v>0</v>
      </c>
      <c r="Q3223" s="177">
        <f t="shared" si="2883"/>
        <v>0</v>
      </c>
      <c r="R3223" s="88">
        <f>SUM(R3224)</f>
        <v>0</v>
      </c>
      <c r="S3223" s="88">
        <f>SUM(S3224)</f>
        <v>0</v>
      </c>
      <c r="T3223" s="178">
        <f t="shared" si="2893"/>
        <v>0</v>
      </c>
      <c r="U3223" s="157"/>
      <c r="V3223" s="83">
        <f>SUM(V3224)</f>
        <v>0</v>
      </c>
      <c r="W3223" s="88">
        <f>SUM(W3224)</f>
        <v>0</v>
      </c>
      <c r="X3223" s="177">
        <f t="shared" si="2884"/>
        <v>0</v>
      </c>
      <c r="Y3223" s="88">
        <f>SUM(Y3224)</f>
        <v>0</v>
      </c>
      <c r="Z3223" s="88">
        <f>SUM(Z3224)</f>
        <v>0</v>
      </c>
      <c r="AA3223" s="178">
        <f t="shared" si="2894"/>
        <v>0</v>
      </c>
      <c r="AB3223" s="157"/>
      <c r="AC3223" s="83">
        <f>SUM(AC3224)</f>
        <v>0</v>
      </c>
      <c r="AD3223" s="88">
        <f>SUM(AD3224)</f>
        <v>0</v>
      </c>
      <c r="AE3223" s="177">
        <f t="shared" si="2885"/>
        <v>0</v>
      </c>
      <c r="AF3223" s="88">
        <f>SUM(AF3224)</f>
        <v>0</v>
      </c>
      <c r="AG3223" s="88">
        <f>SUM(AG3224)</f>
        <v>0</v>
      </c>
      <c r="AH3223" s="178">
        <f t="shared" si="2895"/>
        <v>0</v>
      </c>
      <c r="AJ3223" s="84">
        <f t="shared" ref="AJ3223:AU3223" si="2901">SUM(AJ3224)</f>
        <v>0</v>
      </c>
      <c r="AK3223" s="86">
        <f t="shared" si="2901"/>
        <v>0</v>
      </c>
      <c r="AL3223" s="88">
        <f t="shared" si="2901"/>
        <v>0</v>
      </c>
      <c r="AM3223" s="86">
        <f t="shared" si="2901"/>
        <v>0</v>
      </c>
      <c r="AN3223" s="88">
        <f t="shared" si="2901"/>
        <v>0</v>
      </c>
      <c r="AO3223" s="86">
        <f t="shared" si="2901"/>
        <v>0</v>
      </c>
      <c r="AP3223" s="88">
        <f t="shared" si="2901"/>
        <v>0</v>
      </c>
      <c r="AQ3223" s="86">
        <f t="shared" si="2901"/>
        <v>0</v>
      </c>
      <c r="AR3223" s="88">
        <f t="shared" si="2901"/>
        <v>0</v>
      </c>
      <c r="AS3223" s="86">
        <f t="shared" si="2901"/>
        <v>0</v>
      </c>
      <c r="AT3223" s="88">
        <f t="shared" si="2901"/>
        <v>0</v>
      </c>
      <c r="AU3223" s="86">
        <f t="shared" si="2901"/>
        <v>0</v>
      </c>
      <c r="AV3223" s="86">
        <f t="shared" si="2897"/>
        <v>0</v>
      </c>
      <c r="AW3223" s="93">
        <f t="shared" si="2886"/>
        <v>0</v>
      </c>
      <c r="AY3223" s="86">
        <f t="shared" si="2887"/>
        <v>0</v>
      </c>
      <c r="AZ3223" s="86">
        <f t="shared" si="2888"/>
        <v>0</v>
      </c>
      <c r="BA3223" s="86">
        <f t="shared" si="2889"/>
        <v>0</v>
      </c>
      <c r="BB3223" s="86">
        <f t="shared" si="2890"/>
        <v>0</v>
      </c>
      <c r="BC3223" s="86">
        <f t="shared" si="2891"/>
        <v>0</v>
      </c>
      <c r="BD3223" s="86">
        <f t="shared" si="2892"/>
        <v>0</v>
      </c>
    </row>
    <row r="3224" spans="2:56" x14ac:dyDescent="0.3">
      <c r="B3224" s="169" t="s">
        <v>184</v>
      </c>
      <c r="C3224" s="248"/>
      <c r="D3224" s="249"/>
      <c r="E3224" s="172">
        <f t="shared" si="2880"/>
        <v>0</v>
      </c>
      <c r="F3224" s="248"/>
      <c r="G3224" s="249"/>
      <c r="H3224" s="172">
        <f t="shared" si="2881"/>
        <v>0</v>
      </c>
      <c r="I3224" s="248"/>
      <c r="J3224" s="250"/>
      <c r="K3224" s="174">
        <f t="shared" si="2882"/>
        <v>0</v>
      </c>
      <c r="L3224" s="248"/>
      <c r="M3224" s="250"/>
      <c r="N3224" s="251"/>
      <c r="O3224" s="248"/>
      <c r="P3224" s="251"/>
      <c r="Q3224" s="166">
        <f t="shared" si="2883"/>
        <v>0</v>
      </c>
      <c r="R3224" s="251"/>
      <c r="S3224" s="251"/>
      <c r="T3224" s="167">
        <f t="shared" si="2893"/>
        <v>0</v>
      </c>
      <c r="U3224" s="157"/>
      <c r="V3224" s="248"/>
      <c r="W3224" s="251"/>
      <c r="X3224" s="166">
        <f t="shared" si="2884"/>
        <v>0</v>
      </c>
      <c r="Y3224" s="251"/>
      <c r="Z3224" s="251"/>
      <c r="AA3224" s="167">
        <f t="shared" si="2894"/>
        <v>0</v>
      </c>
      <c r="AB3224" s="157"/>
      <c r="AC3224" s="248"/>
      <c r="AD3224" s="251"/>
      <c r="AE3224" s="166">
        <f t="shared" si="2885"/>
        <v>0</v>
      </c>
      <c r="AF3224" s="251"/>
      <c r="AG3224" s="251"/>
      <c r="AH3224" s="167">
        <f t="shared" si="2895"/>
        <v>0</v>
      </c>
      <c r="AJ3224" s="252"/>
      <c r="AK3224" s="253"/>
      <c r="AL3224" s="254"/>
      <c r="AM3224" s="253"/>
      <c r="AN3224" s="254"/>
      <c r="AO3224" s="253"/>
      <c r="AP3224" s="254"/>
      <c r="AQ3224" s="253"/>
      <c r="AR3224" s="254"/>
      <c r="AS3224" s="253"/>
      <c r="AT3224" s="254"/>
      <c r="AU3224" s="253"/>
      <c r="AV3224" s="163">
        <f t="shared" si="2897"/>
        <v>0</v>
      </c>
      <c r="AW3224" s="168">
        <f t="shared" si="2886"/>
        <v>0</v>
      </c>
      <c r="AY3224" s="163">
        <f t="shared" si="2887"/>
        <v>0</v>
      </c>
      <c r="AZ3224" s="163">
        <f t="shared" si="2888"/>
        <v>0</v>
      </c>
      <c r="BA3224" s="163">
        <f t="shared" si="2889"/>
        <v>0</v>
      </c>
      <c r="BB3224" s="163">
        <f t="shared" si="2890"/>
        <v>0</v>
      </c>
      <c r="BC3224" s="163">
        <f t="shared" si="2891"/>
        <v>0</v>
      </c>
      <c r="BD3224" s="163">
        <f t="shared" si="2892"/>
        <v>0</v>
      </c>
    </row>
    <row r="3225" spans="2:56" x14ac:dyDescent="0.3">
      <c r="B3225" s="176" t="s">
        <v>185</v>
      </c>
      <c r="C3225" s="83">
        <f>SUM(C3226:C3227)</f>
        <v>0</v>
      </c>
      <c r="D3225" s="84">
        <f>SUM(D3226:D3227)</f>
        <v>0</v>
      </c>
      <c r="E3225" s="85">
        <f t="shared" si="2880"/>
        <v>0</v>
      </c>
      <c r="F3225" s="83">
        <f>SUM(F3226:F3227)</f>
        <v>0</v>
      </c>
      <c r="G3225" s="84">
        <f>SUM(G3226:G3227)</f>
        <v>0</v>
      </c>
      <c r="H3225" s="85">
        <f t="shared" si="2881"/>
        <v>0</v>
      </c>
      <c r="I3225" s="83">
        <f>SUM(I3226:I3227)</f>
        <v>0</v>
      </c>
      <c r="J3225" s="86">
        <f>SUM(J3226:J3227)</f>
        <v>0</v>
      </c>
      <c r="K3225" s="87">
        <f t="shared" si="2882"/>
        <v>0</v>
      </c>
      <c r="L3225" s="83">
        <f>SUM(L3226:L3227)</f>
        <v>0</v>
      </c>
      <c r="M3225" s="86">
        <f>SUM(M3226:M3227)</f>
        <v>0</v>
      </c>
      <c r="N3225" s="88">
        <f>SUM(N3226:N3227)</f>
        <v>0</v>
      </c>
      <c r="O3225" s="83">
        <f>SUM(O3226:O3227)</f>
        <v>0</v>
      </c>
      <c r="P3225" s="88">
        <f>SUM(P3226:P3227)</f>
        <v>0</v>
      </c>
      <c r="Q3225" s="177">
        <f t="shared" si="2883"/>
        <v>0</v>
      </c>
      <c r="R3225" s="88">
        <f>SUM(R3226:R3227)</f>
        <v>0</v>
      </c>
      <c r="S3225" s="88">
        <f>SUM(S3226:S3227)</f>
        <v>0</v>
      </c>
      <c r="T3225" s="178">
        <f t="shared" si="2893"/>
        <v>0</v>
      </c>
      <c r="U3225" s="157"/>
      <c r="V3225" s="83">
        <f>SUM(V3226:V3227)</f>
        <v>0</v>
      </c>
      <c r="W3225" s="88">
        <f>SUM(W3226:W3227)</f>
        <v>0</v>
      </c>
      <c r="X3225" s="177">
        <f t="shared" si="2884"/>
        <v>0</v>
      </c>
      <c r="Y3225" s="88">
        <f>SUM(Y3226:Y3227)</f>
        <v>0</v>
      </c>
      <c r="Z3225" s="88">
        <f>SUM(Z3226:Z3227)</f>
        <v>0</v>
      </c>
      <c r="AA3225" s="178">
        <f t="shared" si="2894"/>
        <v>0</v>
      </c>
      <c r="AB3225" s="157"/>
      <c r="AC3225" s="83">
        <f>SUM(AC3226:AC3227)</f>
        <v>0</v>
      </c>
      <c r="AD3225" s="88">
        <f>SUM(AD3226:AD3227)</f>
        <v>0</v>
      </c>
      <c r="AE3225" s="177">
        <f t="shared" si="2885"/>
        <v>0</v>
      </c>
      <c r="AF3225" s="88">
        <f>SUM(AF3226:AF3227)</f>
        <v>0</v>
      </c>
      <c r="AG3225" s="88">
        <f>SUM(AG3226:AG3227)</f>
        <v>0</v>
      </c>
      <c r="AH3225" s="178">
        <f t="shared" si="2895"/>
        <v>0</v>
      </c>
      <c r="AJ3225" s="84">
        <f t="shared" ref="AJ3225:AU3225" si="2902">SUM(AJ3226:AJ3227)</f>
        <v>0</v>
      </c>
      <c r="AK3225" s="86">
        <f t="shared" si="2902"/>
        <v>0</v>
      </c>
      <c r="AL3225" s="88">
        <f t="shared" si="2902"/>
        <v>0</v>
      </c>
      <c r="AM3225" s="86">
        <f t="shared" si="2902"/>
        <v>0</v>
      </c>
      <c r="AN3225" s="88">
        <f t="shared" si="2902"/>
        <v>0</v>
      </c>
      <c r="AO3225" s="86">
        <f t="shared" si="2902"/>
        <v>0</v>
      </c>
      <c r="AP3225" s="88">
        <f t="shared" si="2902"/>
        <v>0</v>
      </c>
      <c r="AQ3225" s="86">
        <f t="shared" si="2902"/>
        <v>0</v>
      </c>
      <c r="AR3225" s="88">
        <f t="shared" si="2902"/>
        <v>0</v>
      </c>
      <c r="AS3225" s="86">
        <f t="shared" si="2902"/>
        <v>0</v>
      </c>
      <c r="AT3225" s="88">
        <f t="shared" si="2902"/>
        <v>0</v>
      </c>
      <c r="AU3225" s="86">
        <f t="shared" si="2902"/>
        <v>0</v>
      </c>
      <c r="AV3225" s="86">
        <f t="shared" si="2897"/>
        <v>0</v>
      </c>
      <c r="AW3225" s="93">
        <f t="shared" si="2886"/>
        <v>0</v>
      </c>
      <c r="AY3225" s="86">
        <f t="shared" si="2887"/>
        <v>0</v>
      </c>
      <c r="AZ3225" s="86">
        <f t="shared" si="2888"/>
        <v>0</v>
      </c>
      <c r="BA3225" s="86">
        <f t="shared" si="2889"/>
        <v>0</v>
      </c>
      <c r="BB3225" s="86">
        <f t="shared" si="2890"/>
        <v>0</v>
      </c>
      <c r="BC3225" s="86">
        <f t="shared" si="2891"/>
        <v>0</v>
      </c>
      <c r="BD3225" s="86">
        <f t="shared" si="2892"/>
        <v>0</v>
      </c>
    </row>
    <row r="3226" spans="2:56" x14ac:dyDescent="0.3">
      <c r="B3226" s="186" t="s">
        <v>186</v>
      </c>
      <c r="C3226" s="255"/>
      <c r="D3226" s="256"/>
      <c r="E3226" s="182">
        <f t="shared" si="2880"/>
        <v>0</v>
      </c>
      <c r="F3226" s="255"/>
      <c r="G3226" s="256"/>
      <c r="H3226" s="182">
        <f t="shared" si="2881"/>
        <v>0</v>
      </c>
      <c r="I3226" s="255"/>
      <c r="J3226" s="257"/>
      <c r="K3226" s="184">
        <f t="shared" si="2882"/>
        <v>0</v>
      </c>
      <c r="L3226" s="255"/>
      <c r="M3226" s="257"/>
      <c r="N3226" s="258"/>
      <c r="O3226" s="255"/>
      <c r="P3226" s="258"/>
      <c r="Q3226" s="177">
        <f t="shared" si="2883"/>
        <v>0</v>
      </c>
      <c r="R3226" s="258"/>
      <c r="S3226" s="258"/>
      <c r="T3226" s="178">
        <f t="shared" si="2893"/>
        <v>0</v>
      </c>
      <c r="U3226" s="157"/>
      <c r="V3226" s="255"/>
      <c r="W3226" s="258"/>
      <c r="X3226" s="177">
        <f t="shared" si="2884"/>
        <v>0</v>
      </c>
      <c r="Y3226" s="258"/>
      <c r="Z3226" s="258"/>
      <c r="AA3226" s="178">
        <f t="shared" si="2894"/>
        <v>0</v>
      </c>
      <c r="AB3226" s="157"/>
      <c r="AC3226" s="255"/>
      <c r="AD3226" s="258"/>
      <c r="AE3226" s="177">
        <f t="shared" si="2885"/>
        <v>0</v>
      </c>
      <c r="AF3226" s="258"/>
      <c r="AG3226" s="258"/>
      <c r="AH3226" s="178">
        <f t="shared" si="2895"/>
        <v>0</v>
      </c>
      <c r="AJ3226" s="252"/>
      <c r="AK3226" s="253"/>
      <c r="AL3226" s="254"/>
      <c r="AM3226" s="253"/>
      <c r="AN3226" s="254"/>
      <c r="AO3226" s="253"/>
      <c r="AP3226" s="254"/>
      <c r="AQ3226" s="253"/>
      <c r="AR3226" s="254"/>
      <c r="AS3226" s="253"/>
      <c r="AT3226" s="254"/>
      <c r="AU3226" s="253"/>
      <c r="AV3226" s="163">
        <f t="shared" si="2897"/>
        <v>0</v>
      </c>
      <c r="AW3226" s="93">
        <f t="shared" si="2886"/>
        <v>0</v>
      </c>
      <c r="AY3226" s="163">
        <f t="shared" si="2887"/>
        <v>0</v>
      </c>
      <c r="AZ3226" s="163">
        <f t="shared" si="2888"/>
        <v>0</v>
      </c>
      <c r="BA3226" s="163">
        <f t="shared" si="2889"/>
        <v>0</v>
      </c>
      <c r="BB3226" s="163">
        <f t="shared" si="2890"/>
        <v>0</v>
      </c>
      <c r="BC3226" s="163">
        <f t="shared" si="2891"/>
        <v>0</v>
      </c>
      <c r="BD3226" s="163">
        <f t="shared" si="2892"/>
        <v>0</v>
      </c>
    </row>
    <row r="3227" spans="2:56" x14ac:dyDescent="0.3">
      <c r="B3227" s="186" t="s">
        <v>187</v>
      </c>
      <c r="C3227" s="255"/>
      <c r="D3227" s="256"/>
      <c r="E3227" s="182">
        <f t="shared" si="2880"/>
        <v>0</v>
      </c>
      <c r="F3227" s="255"/>
      <c r="G3227" s="256"/>
      <c r="H3227" s="182">
        <f t="shared" si="2881"/>
        <v>0</v>
      </c>
      <c r="I3227" s="255"/>
      <c r="J3227" s="257"/>
      <c r="K3227" s="184">
        <f t="shared" si="2882"/>
        <v>0</v>
      </c>
      <c r="L3227" s="255"/>
      <c r="M3227" s="257"/>
      <c r="N3227" s="258"/>
      <c r="O3227" s="255"/>
      <c r="P3227" s="258"/>
      <c r="Q3227" s="177">
        <f t="shared" si="2883"/>
        <v>0</v>
      </c>
      <c r="R3227" s="258"/>
      <c r="S3227" s="258"/>
      <c r="T3227" s="178">
        <f t="shared" si="2893"/>
        <v>0</v>
      </c>
      <c r="U3227" s="157"/>
      <c r="V3227" s="255"/>
      <c r="W3227" s="258"/>
      <c r="X3227" s="177">
        <f t="shared" si="2884"/>
        <v>0</v>
      </c>
      <c r="Y3227" s="258"/>
      <c r="Z3227" s="258"/>
      <c r="AA3227" s="178">
        <f t="shared" si="2894"/>
        <v>0</v>
      </c>
      <c r="AB3227" s="157"/>
      <c r="AC3227" s="255"/>
      <c r="AD3227" s="258"/>
      <c r="AE3227" s="177">
        <f t="shared" si="2885"/>
        <v>0</v>
      </c>
      <c r="AF3227" s="258"/>
      <c r="AG3227" s="258"/>
      <c r="AH3227" s="178">
        <f t="shared" si="2895"/>
        <v>0</v>
      </c>
      <c r="AJ3227" s="252"/>
      <c r="AK3227" s="253"/>
      <c r="AL3227" s="254"/>
      <c r="AM3227" s="253"/>
      <c r="AN3227" s="254"/>
      <c r="AO3227" s="253"/>
      <c r="AP3227" s="254"/>
      <c r="AQ3227" s="253"/>
      <c r="AR3227" s="254"/>
      <c r="AS3227" s="253"/>
      <c r="AT3227" s="254"/>
      <c r="AU3227" s="253"/>
      <c r="AV3227" s="163">
        <f t="shared" si="2897"/>
        <v>0</v>
      </c>
      <c r="AW3227" s="93">
        <f t="shared" si="2886"/>
        <v>0</v>
      </c>
      <c r="AY3227" s="163">
        <f t="shared" si="2887"/>
        <v>0</v>
      </c>
      <c r="AZ3227" s="163">
        <f t="shared" si="2888"/>
        <v>0</v>
      </c>
      <c r="BA3227" s="163">
        <f t="shared" si="2889"/>
        <v>0</v>
      </c>
      <c r="BB3227" s="163">
        <f t="shared" si="2890"/>
        <v>0</v>
      </c>
      <c r="BC3227" s="163">
        <f t="shared" si="2891"/>
        <v>0</v>
      </c>
      <c r="BD3227" s="163">
        <f t="shared" si="2892"/>
        <v>0</v>
      </c>
    </row>
    <row r="3228" spans="2:56" s="124" customFormat="1" x14ac:dyDescent="0.3">
      <c r="B3228" s="187" t="s">
        <v>188</v>
      </c>
      <c r="C3228" s="188">
        <f>SUM(C3229,C3234,C3237,C3238,C3239,C3242,C3243)</f>
        <v>0</v>
      </c>
      <c r="D3228" s="189">
        <f>SUM(D3229,D3234,D3237,D3238,D3239,D3242,D3243)</f>
        <v>0</v>
      </c>
      <c r="E3228" s="190">
        <f t="shared" si="2880"/>
        <v>0</v>
      </c>
      <c r="F3228" s="188">
        <f>SUM(F3229,F3234,F3237,F3238,F3239,F3242,F3243)</f>
        <v>0</v>
      </c>
      <c r="G3228" s="189">
        <f>SUM(G3229,G3234,G3237,G3238,G3239,G3242,G3243)</f>
        <v>0</v>
      </c>
      <c r="H3228" s="190">
        <f t="shared" si="2881"/>
        <v>0</v>
      </c>
      <c r="I3228" s="188">
        <f>SUM(I3229,I3234,I3237,I3238,I3239,I3242,I3243)</f>
        <v>0</v>
      </c>
      <c r="J3228" s="191">
        <f>SUM(J3229,J3234,J3237,J3238,J3239,J3242,J3243)</f>
        <v>0</v>
      </c>
      <c r="K3228" s="192">
        <f t="shared" si="2882"/>
        <v>0</v>
      </c>
      <c r="L3228" s="188">
        <f>SUM(L3229,L3234,L3237,L3238,L3239,L3242,L3243)</f>
        <v>0</v>
      </c>
      <c r="M3228" s="191">
        <f>SUM(M3229,M3234,M3237,M3238,M3239,M3242,M3243)</f>
        <v>0</v>
      </c>
      <c r="N3228" s="193">
        <f>SUM(N3229,N3234,N3237,N3238,N3239,N3242,N3243)</f>
        <v>0</v>
      </c>
      <c r="O3228" s="188">
        <f>SUM(O3229,O3234,O3237,O3238,O3239,O3242,O3243)</f>
        <v>0</v>
      </c>
      <c r="P3228" s="193">
        <f>SUM(P3229,P3234,P3237,P3238,P3239,P3242,P3243)</f>
        <v>0</v>
      </c>
      <c r="Q3228" s="194">
        <f t="shared" si="2883"/>
        <v>0</v>
      </c>
      <c r="R3228" s="195">
        <f>SUM(R3229,R3234,R3237,R3238,R3239,R3242,R3243)</f>
        <v>0</v>
      </c>
      <c r="S3228" s="195">
        <f>SUM(S3229,S3234,S3237,S3238,S3239,S3242,S3243)</f>
        <v>0</v>
      </c>
      <c r="T3228" s="196">
        <f t="shared" si="2893"/>
        <v>0</v>
      </c>
      <c r="U3228" s="121"/>
      <c r="V3228" s="188">
        <f>SUM(V3229,V3234,V3237,V3238,V3239,V3242,V3243)</f>
        <v>0</v>
      </c>
      <c r="W3228" s="193">
        <f>SUM(W3229,W3234,W3237,W3238,W3239,W3242,W3243)</f>
        <v>0</v>
      </c>
      <c r="X3228" s="194">
        <f t="shared" si="2884"/>
        <v>0</v>
      </c>
      <c r="Y3228" s="195">
        <f>SUM(Y3229,Y3234,Y3237,Y3238,Y3239,Y3242,Y3243)</f>
        <v>0</v>
      </c>
      <c r="Z3228" s="195">
        <f>SUM(Z3229,Z3234,Z3237,Z3238,Z3239,Z3242,Z3243)</f>
        <v>0</v>
      </c>
      <c r="AA3228" s="196">
        <f t="shared" si="2894"/>
        <v>0</v>
      </c>
      <c r="AB3228" s="121"/>
      <c r="AC3228" s="188">
        <f>SUM(AC3229,AC3234,AC3237,AC3238,AC3239,AC3242,AC3243)</f>
        <v>0</v>
      </c>
      <c r="AD3228" s="193">
        <f>SUM(AD3229,AD3234,AD3237,AD3238,AD3239,AD3242,AD3243)</f>
        <v>0</v>
      </c>
      <c r="AE3228" s="194">
        <f t="shared" si="2885"/>
        <v>0</v>
      </c>
      <c r="AF3228" s="195">
        <f>SUM(AF3229,AF3234,AF3237,AF3238,AF3239,AF3242,AF3243)</f>
        <v>0</v>
      </c>
      <c r="AG3228" s="195">
        <f>SUM(AG3229,AG3234,AG3237,AG3238,AG3239,AG3242,AG3243)</f>
        <v>0</v>
      </c>
      <c r="AH3228" s="196">
        <f t="shared" si="2895"/>
        <v>0</v>
      </c>
      <c r="AJ3228" s="189">
        <f t="shared" ref="AJ3228:AU3228" si="2903">SUM(AJ3229,AJ3234,AJ3237,AJ3238,AJ3239,AJ3242,AJ3243)</f>
        <v>0</v>
      </c>
      <c r="AK3228" s="191">
        <f t="shared" si="2903"/>
        <v>0</v>
      </c>
      <c r="AL3228" s="193">
        <f t="shared" si="2903"/>
        <v>0</v>
      </c>
      <c r="AM3228" s="191">
        <f t="shared" si="2903"/>
        <v>0</v>
      </c>
      <c r="AN3228" s="193">
        <f t="shared" si="2903"/>
        <v>0</v>
      </c>
      <c r="AO3228" s="191">
        <f t="shared" si="2903"/>
        <v>0</v>
      </c>
      <c r="AP3228" s="193">
        <f t="shared" si="2903"/>
        <v>0</v>
      </c>
      <c r="AQ3228" s="191">
        <f t="shared" si="2903"/>
        <v>0</v>
      </c>
      <c r="AR3228" s="193">
        <f t="shared" si="2903"/>
        <v>0</v>
      </c>
      <c r="AS3228" s="191">
        <f t="shared" si="2903"/>
        <v>0</v>
      </c>
      <c r="AT3228" s="193">
        <f t="shared" si="2903"/>
        <v>0</v>
      </c>
      <c r="AU3228" s="191">
        <f t="shared" si="2903"/>
        <v>0</v>
      </c>
      <c r="AV3228" s="191">
        <f t="shared" si="2897"/>
        <v>0</v>
      </c>
      <c r="AW3228" s="197">
        <f t="shared" si="2886"/>
        <v>0</v>
      </c>
      <c r="AX3228" s="198"/>
      <c r="AY3228" s="191">
        <f t="shared" si="2887"/>
        <v>0</v>
      </c>
      <c r="AZ3228" s="191">
        <f t="shared" si="2888"/>
        <v>0</v>
      </c>
      <c r="BA3228" s="191">
        <f t="shared" si="2889"/>
        <v>0</v>
      </c>
      <c r="BB3228" s="191">
        <f t="shared" si="2890"/>
        <v>0</v>
      </c>
      <c r="BC3228" s="191">
        <f t="shared" si="2891"/>
        <v>0</v>
      </c>
      <c r="BD3228" s="191">
        <f t="shared" si="2892"/>
        <v>0</v>
      </c>
    </row>
    <row r="3229" spans="2:56" x14ac:dyDescent="0.3">
      <c r="B3229" s="176" t="s">
        <v>189</v>
      </c>
      <c r="C3229" s="83">
        <f>SUM(C3230,C3232)</f>
        <v>0</v>
      </c>
      <c r="D3229" s="84">
        <f>SUM(D3230,D3232)</f>
        <v>0</v>
      </c>
      <c r="E3229" s="85">
        <f t="shared" si="2880"/>
        <v>0</v>
      </c>
      <c r="F3229" s="83">
        <f>SUM(F3230,F3232)</f>
        <v>0</v>
      </c>
      <c r="G3229" s="84">
        <f>SUM(G3230,G3232)</f>
        <v>0</v>
      </c>
      <c r="H3229" s="85">
        <f t="shared" si="2881"/>
        <v>0</v>
      </c>
      <c r="I3229" s="83">
        <f>SUM(I3230,I3232)</f>
        <v>0</v>
      </c>
      <c r="J3229" s="86">
        <f>SUM(J3230,J3232)</f>
        <v>0</v>
      </c>
      <c r="K3229" s="87">
        <f t="shared" si="2882"/>
        <v>0</v>
      </c>
      <c r="L3229" s="83">
        <f>SUM(L3230,L3232)</f>
        <v>0</v>
      </c>
      <c r="M3229" s="86">
        <f>SUM(M3230,M3232)</f>
        <v>0</v>
      </c>
      <c r="N3229" s="88">
        <f>SUM(N3230,N3232)</f>
        <v>0</v>
      </c>
      <c r="O3229" s="83">
        <f>SUM(O3230,O3232)</f>
        <v>0</v>
      </c>
      <c r="P3229" s="88">
        <f>SUM(P3230,P3232)</f>
        <v>0</v>
      </c>
      <c r="Q3229" s="199">
        <f t="shared" si="2883"/>
        <v>0</v>
      </c>
      <c r="R3229" s="89">
        <f>SUM(R3230,R3232)</f>
        <v>0</v>
      </c>
      <c r="S3229" s="89">
        <f>SUM(S3230,S3232)</f>
        <v>0</v>
      </c>
      <c r="T3229" s="200">
        <f t="shared" si="2893"/>
        <v>0</v>
      </c>
      <c r="U3229" s="91"/>
      <c r="V3229" s="83">
        <f>SUM(V3230,V3232)</f>
        <v>0</v>
      </c>
      <c r="W3229" s="88">
        <f>SUM(W3230,W3232)</f>
        <v>0</v>
      </c>
      <c r="X3229" s="199">
        <f t="shared" si="2884"/>
        <v>0</v>
      </c>
      <c r="Y3229" s="89">
        <f>SUM(Y3230,Y3232)</f>
        <v>0</v>
      </c>
      <c r="Z3229" s="89">
        <f>SUM(Z3230,Z3232)</f>
        <v>0</v>
      </c>
      <c r="AA3229" s="200">
        <f t="shared" si="2894"/>
        <v>0</v>
      </c>
      <c r="AB3229" s="91"/>
      <c r="AC3229" s="83">
        <f>SUM(AC3230,AC3232)</f>
        <v>0</v>
      </c>
      <c r="AD3229" s="88">
        <f>SUM(AD3230,AD3232)</f>
        <v>0</v>
      </c>
      <c r="AE3229" s="199">
        <f t="shared" si="2885"/>
        <v>0</v>
      </c>
      <c r="AF3229" s="89">
        <f>SUM(AF3230,AF3232)</f>
        <v>0</v>
      </c>
      <c r="AG3229" s="89">
        <f>SUM(AG3230,AG3232)</f>
        <v>0</v>
      </c>
      <c r="AH3229" s="200">
        <f t="shared" si="2895"/>
        <v>0</v>
      </c>
      <c r="AJ3229" s="84">
        <f t="shared" ref="AJ3229:AU3229" si="2904">SUM(AJ3230,AJ3232)</f>
        <v>0</v>
      </c>
      <c r="AK3229" s="86">
        <f t="shared" si="2904"/>
        <v>0</v>
      </c>
      <c r="AL3229" s="88">
        <f t="shared" si="2904"/>
        <v>0</v>
      </c>
      <c r="AM3229" s="86">
        <f t="shared" si="2904"/>
        <v>0</v>
      </c>
      <c r="AN3229" s="88">
        <f t="shared" si="2904"/>
        <v>0</v>
      </c>
      <c r="AO3229" s="86">
        <f t="shared" si="2904"/>
        <v>0</v>
      </c>
      <c r="AP3229" s="88">
        <f t="shared" si="2904"/>
        <v>0</v>
      </c>
      <c r="AQ3229" s="86">
        <f t="shared" si="2904"/>
        <v>0</v>
      </c>
      <c r="AR3229" s="88">
        <f t="shared" si="2904"/>
        <v>0</v>
      </c>
      <c r="AS3229" s="86">
        <f t="shared" si="2904"/>
        <v>0</v>
      </c>
      <c r="AT3229" s="88">
        <f t="shared" si="2904"/>
        <v>0</v>
      </c>
      <c r="AU3229" s="86">
        <f t="shared" si="2904"/>
        <v>0</v>
      </c>
      <c r="AV3229" s="86">
        <f t="shared" si="2897"/>
        <v>0</v>
      </c>
      <c r="AW3229" s="93">
        <f t="shared" si="2886"/>
        <v>0</v>
      </c>
      <c r="AY3229" s="86">
        <f t="shared" si="2887"/>
        <v>0</v>
      </c>
      <c r="AZ3229" s="86">
        <f t="shared" si="2888"/>
        <v>0</v>
      </c>
      <c r="BA3229" s="86">
        <f t="shared" si="2889"/>
        <v>0</v>
      </c>
      <c r="BB3229" s="86">
        <f t="shared" si="2890"/>
        <v>0</v>
      </c>
      <c r="BC3229" s="86">
        <f t="shared" si="2891"/>
        <v>0</v>
      </c>
      <c r="BD3229" s="86">
        <f t="shared" si="2892"/>
        <v>0</v>
      </c>
    </row>
    <row r="3230" spans="2:56" x14ac:dyDescent="0.3">
      <c r="B3230" s="179" t="s">
        <v>190</v>
      </c>
      <c r="C3230" s="83">
        <f>SUM(C3231)</f>
        <v>0</v>
      </c>
      <c r="D3230" s="84">
        <f>SUM(D3231)</f>
        <v>0</v>
      </c>
      <c r="E3230" s="85">
        <f t="shared" si="2880"/>
        <v>0</v>
      </c>
      <c r="F3230" s="83">
        <f>SUM(F3231)</f>
        <v>0</v>
      </c>
      <c r="G3230" s="84">
        <f>SUM(G3231)</f>
        <v>0</v>
      </c>
      <c r="H3230" s="85">
        <f t="shared" si="2881"/>
        <v>0</v>
      </c>
      <c r="I3230" s="83">
        <f>SUM(I3231)</f>
        <v>0</v>
      </c>
      <c r="J3230" s="86">
        <f>SUM(J3231)</f>
        <v>0</v>
      </c>
      <c r="K3230" s="87">
        <f t="shared" si="2882"/>
        <v>0</v>
      </c>
      <c r="L3230" s="83">
        <f>SUM(L3231)</f>
        <v>0</v>
      </c>
      <c r="M3230" s="86">
        <f>SUM(M3231)</f>
        <v>0</v>
      </c>
      <c r="N3230" s="88">
        <f>SUM(N3231)</f>
        <v>0</v>
      </c>
      <c r="O3230" s="83">
        <f>SUM(O3231)</f>
        <v>0</v>
      </c>
      <c r="P3230" s="88">
        <f>SUM(P3231)</f>
        <v>0</v>
      </c>
      <c r="Q3230" s="199">
        <f t="shared" si="2883"/>
        <v>0</v>
      </c>
      <c r="R3230" s="89">
        <f>SUM(R3231)</f>
        <v>0</v>
      </c>
      <c r="S3230" s="89">
        <f>SUM(S3231)</f>
        <v>0</v>
      </c>
      <c r="T3230" s="200">
        <f t="shared" si="2893"/>
        <v>0</v>
      </c>
      <c r="U3230" s="91"/>
      <c r="V3230" s="83">
        <f>SUM(V3231)</f>
        <v>0</v>
      </c>
      <c r="W3230" s="88">
        <f>SUM(W3231)</f>
        <v>0</v>
      </c>
      <c r="X3230" s="199">
        <f t="shared" si="2884"/>
        <v>0</v>
      </c>
      <c r="Y3230" s="89">
        <f>SUM(Y3231)</f>
        <v>0</v>
      </c>
      <c r="Z3230" s="89">
        <f>SUM(Z3231)</f>
        <v>0</v>
      </c>
      <c r="AA3230" s="200">
        <f t="shared" si="2894"/>
        <v>0</v>
      </c>
      <c r="AB3230" s="91"/>
      <c r="AC3230" s="83">
        <f>SUM(AC3231)</f>
        <v>0</v>
      </c>
      <c r="AD3230" s="88">
        <f>SUM(AD3231)</f>
        <v>0</v>
      </c>
      <c r="AE3230" s="199">
        <f t="shared" si="2885"/>
        <v>0</v>
      </c>
      <c r="AF3230" s="89">
        <f>SUM(AF3231)</f>
        <v>0</v>
      </c>
      <c r="AG3230" s="89">
        <f>SUM(AG3231)</f>
        <v>0</v>
      </c>
      <c r="AH3230" s="200">
        <f t="shared" si="2895"/>
        <v>0</v>
      </c>
      <c r="AJ3230" s="84">
        <f t="shared" ref="AJ3230:AU3230" si="2905">SUM(AJ3231)</f>
        <v>0</v>
      </c>
      <c r="AK3230" s="86">
        <f t="shared" si="2905"/>
        <v>0</v>
      </c>
      <c r="AL3230" s="88">
        <f t="shared" si="2905"/>
        <v>0</v>
      </c>
      <c r="AM3230" s="86">
        <f t="shared" si="2905"/>
        <v>0</v>
      </c>
      <c r="AN3230" s="88">
        <f t="shared" si="2905"/>
        <v>0</v>
      </c>
      <c r="AO3230" s="86">
        <f t="shared" si="2905"/>
        <v>0</v>
      </c>
      <c r="AP3230" s="88">
        <f t="shared" si="2905"/>
        <v>0</v>
      </c>
      <c r="AQ3230" s="86">
        <f t="shared" si="2905"/>
        <v>0</v>
      </c>
      <c r="AR3230" s="88">
        <f t="shared" si="2905"/>
        <v>0</v>
      </c>
      <c r="AS3230" s="86">
        <f t="shared" si="2905"/>
        <v>0</v>
      </c>
      <c r="AT3230" s="88">
        <f t="shared" si="2905"/>
        <v>0</v>
      </c>
      <c r="AU3230" s="86">
        <f t="shared" si="2905"/>
        <v>0</v>
      </c>
      <c r="AV3230" s="86">
        <f t="shared" si="2897"/>
        <v>0</v>
      </c>
      <c r="AW3230" s="93">
        <f t="shared" si="2886"/>
        <v>0</v>
      </c>
      <c r="AY3230" s="86">
        <f t="shared" si="2887"/>
        <v>0</v>
      </c>
      <c r="AZ3230" s="86">
        <f t="shared" si="2888"/>
        <v>0</v>
      </c>
      <c r="BA3230" s="86">
        <f t="shared" si="2889"/>
        <v>0</v>
      </c>
      <c r="BB3230" s="86">
        <f t="shared" si="2890"/>
        <v>0</v>
      </c>
      <c r="BC3230" s="86">
        <f t="shared" si="2891"/>
        <v>0</v>
      </c>
      <c r="BD3230" s="86">
        <f t="shared" si="2892"/>
        <v>0</v>
      </c>
    </row>
    <row r="3231" spans="2:56" x14ac:dyDescent="0.3">
      <c r="B3231" s="186" t="s">
        <v>191</v>
      </c>
      <c r="C3231" s="255"/>
      <c r="D3231" s="256"/>
      <c r="E3231" s="182">
        <f t="shared" si="2880"/>
        <v>0</v>
      </c>
      <c r="F3231" s="255"/>
      <c r="G3231" s="256"/>
      <c r="H3231" s="182">
        <f t="shared" si="2881"/>
        <v>0</v>
      </c>
      <c r="I3231" s="255"/>
      <c r="J3231" s="257"/>
      <c r="K3231" s="184">
        <f t="shared" si="2882"/>
        <v>0</v>
      </c>
      <c r="L3231" s="255"/>
      <c r="M3231" s="257"/>
      <c r="N3231" s="258"/>
      <c r="O3231" s="255"/>
      <c r="P3231" s="258"/>
      <c r="Q3231" s="177">
        <f t="shared" si="2883"/>
        <v>0</v>
      </c>
      <c r="R3231" s="258"/>
      <c r="S3231" s="258"/>
      <c r="T3231" s="178">
        <f t="shared" si="2893"/>
        <v>0</v>
      </c>
      <c r="U3231" s="157"/>
      <c r="V3231" s="255"/>
      <c r="W3231" s="258"/>
      <c r="X3231" s="177">
        <f t="shared" si="2884"/>
        <v>0</v>
      </c>
      <c r="Y3231" s="258"/>
      <c r="Z3231" s="258"/>
      <c r="AA3231" s="178">
        <f t="shared" si="2894"/>
        <v>0</v>
      </c>
      <c r="AB3231" s="157"/>
      <c r="AC3231" s="255"/>
      <c r="AD3231" s="258"/>
      <c r="AE3231" s="177">
        <f t="shared" si="2885"/>
        <v>0</v>
      </c>
      <c r="AF3231" s="258"/>
      <c r="AG3231" s="258"/>
      <c r="AH3231" s="178">
        <f t="shared" si="2895"/>
        <v>0</v>
      </c>
      <c r="AJ3231" s="252"/>
      <c r="AK3231" s="253"/>
      <c r="AL3231" s="254"/>
      <c r="AM3231" s="253"/>
      <c r="AN3231" s="254"/>
      <c r="AO3231" s="253"/>
      <c r="AP3231" s="254"/>
      <c r="AQ3231" s="253"/>
      <c r="AR3231" s="254"/>
      <c r="AS3231" s="253"/>
      <c r="AT3231" s="254"/>
      <c r="AU3231" s="253"/>
      <c r="AV3231" s="163">
        <f t="shared" si="2897"/>
        <v>0</v>
      </c>
      <c r="AW3231" s="93">
        <f t="shared" si="2886"/>
        <v>0</v>
      </c>
      <c r="AY3231" s="163">
        <f t="shared" si="2887"/>
        <v>0</v>
      </c>
      <c r="AZ3231" s="163">
        <f t="shared" si="2888"/>
        <v>0</v>
      </c>
      <c r="BA3231" s="163">
        <f t="shared" si="2889"/>
        <v>0</v>
      </c>
      <c r="BB3231" s="163">
        <f t="shared" si="2890"/>
        <v>0</v>
      </c>
      <c r="BC3231" s="163">
        <f t="shared" si="2891"/>
        <v>0</v>
      </c>
      <c r="BD3231" s="163">
        <f t="shared" si="2892"/>
        <v>0</v>
      </c>
    </row>
    <row r="3232" spans="2:56" x14ac:dyDescent="0.3">
      <c r="B3232" s="179" t="s">
        <v>192</v>
      </c>
      <c r="C3232" s="83">
        <f>SUM(C3233)</f>
        <v>0</v>
      </c>
      <c r="D3232" s="84">
        <f>SUM(D3233)</f>
        <v>0</v>
      </c>
      <c r="E3232" s="85">
        <f t="shared" si="2880"/>
        <v>0</v>
      </c>
      <c r="F3232" s="83">
        <f>SUM(F3233)</f>
        <v>0</v>
      </c>
      <c r="G3232" s="84">
        <f>SUM(G3233)</f>
        <v>0</v>
      </c>
      <c r="H3232" s="85">
        <f t="shared" si="2881"/>
        <v>0</v>
      </c>
      <c r="I3232" s="83">
        <f>SUM(I3233)</f>
        <v>0</v>
      </c>
      <c r="J3232" s="86">
        <f>SUM(J3233)</f>
        <v>0</v>
      </c>
      <c r="K3232" s="87">
        <f t="shared" si="2882"/>
        <v>0</v>
      </c>
      <c r="L3232" s="83">
        <f>SUM(L3233)</f>
        <v>0</v>
      </c>
      <c r="M3232" s="86">
        <f>SUM(M3233)</f>
        <v>0</v>
      </c>
      <c r="N3232" s="88">
        <f>SUM(N3233)</f>
        <v>0</v>
      </c>
      <c r="O3232" s="83">
        <f>SUM(O3233)</f>
        <v>0</v>
      </c>
      <c r="P3232" s="88">
        <f>SUM(P3233)</f>
        <v>0</v>
      </c>
      <c r="Q3232" s="199">
        <f t="shared" si="2883"/>
        <v>0</v>
      </c>
      <c r="R3232" s="89">
        <f>SUM(R3233)</f>
        <v>0</v>
      </c>
      <c r="S3232" s="89">
        <f>SUM(S3233)</f>
        <v>0</v>
      </c>
      <c r="T3232" s="200">
        <f t="shared" si="2893"/>
        <v>0</v>
      </c>
      <c r="U3232" s="91"/>
      <c r="V3232" s="83">
        <f>SUM(V3233)</f>
        <v>0</v>
      </c>
      <c r="W3232" s="88">
        <f>SUM(W3233)</f>
        <v>0</v>
      </c>
      <c r="X3232" s="199">
        <f t="shared" si="2884"/>
        <v>0</v>
      </c>
      <c r="Y3232" s="89">
        <f>SUM(Y3233)</f>
        <v>0</v>
      </c>
      <c r="Z3232" s="89">
        <f>SUM(Z3233)</f>
        <v>0</v>
      </c>
      <c r="AA3232" s="200">
        <f t="shared" si="2894"/>
        <v>0</v>
      </c>
      <c r="AB3232" s="91"/>
      <c r="AC3232" s="83">
        <f>SUM(AC3233)</f>
        <v>0</v>
      </c>
      <c r="AD3232" s="88">
        <f>SUM(AD3233)</f>
        <v>0</v>
      </c>
      <c r="AE3232" s="199">
        <f t="shared" si="2885"/>
        <v>0</v>
      </c>
      <c r="AF3232" s="89">
        <f>SUM(AF3233)</f>
        <v>0</v>
      </c>
      <c r="AG3232" s="89">
        <f>SUM(AG3233)</f>
        <v>0</v>
      </c>
      <c r="AH3232" s="200">
        <f t="shared" si="2895"/>
        <v>0</v>
      </c>
      <c r="AJ3232" s="84">
        <f t="shared" ref="AJ3232:AU3232" si="2906">SUM(AJ3233)</f>
        <v>0</v>
      </c>
      <c r="AK3232" s="86">
        <f t="shared" si="2906"/>
        <v>0</v>
      </c>
      <c r="AL3232" s="88">
        <f t="shared" si="2906"/>
        <v>0</v>
      </c>
      <c r="AM3232" s="86">
        <f t="shared" si="2906"/>
        <v>0</v>
      </c>
      <c r="AN3232" s="88">
        <f t="shared" si="2906"/>
        <v>0</v>
      </c>
      <c r="AO3232" s="86">
        <f t="shared" si="2906"/>
        <v>0</v>
      </c>
      <c r="AP3232" s="88">
        <f t="shared" si="2906"/>
        <v>0</v>
      </c>
      <c r="AQ3232" s="86">
        <f t="shared" si="2906"/>
        <v>0</v>
      </c>
      <c r="AR3232" s="88">
        <f t="shared" si="2906"/>
        <v>0</v>
      </c>
      <c r="AS3232" s="86">
        <f t="shared" si="2906"/>
        <v>0</v>
      </c>
      <c r="AT3232" s="88">
        <f t="shared" si="2906"/>
        <v>0</v>
      </c>
      <c r="AU3232" s="86">
        <f t="shared" si="2906"/>
        <v>0</v>
      </c>
      <c r="AV3232" s="86">
        <f t="shared" si="2897"/>
        <v>0</v>
      </c>
      <c r="AW3232" s="93">
        <f t="shared" si="2886"/>
        <v>0</v>
      </c>
      <c r="AY3232" s="86">
        <f t="shared" si="2887"/>
        <v>0</v>
      </c>
      <c r="AZ3232" s="86">
        <f t="shared" si="2888"/>
        <v>0</v>
      </c>
      <c r="BA3232" s="86">
        <f t="shared" si="2889"/>
        <v>0</v>
      </c>
      <c r="BB3232" s="86">
        <f t="shared" si="2890"/>
        <v>0</v>
      </c>
      <c r="BC3232" s="86">
        <f t="shared" si="2891"/>
        <v>0</v>
      </c>
      <c r="BD3232" s="86">
        <f t="shared" si="2892"/>
        <v>0</v>
      </c>
    </row>
    <row r="3233" spans="2:56" x14ac:dyDescent="0.3">
      <c r="B3233" s="186" t="s">
        <v>191</v>
      </c>
      <c r="C3233" s="255"/>
      <c r="D3233" s="256"/>
      <c r="E3233" s="182">
        <f t="shared" si="2880"/>
        <v>0</v>
      </c>
      <c r="F3233" s="255"/>
      <c r="G3233" s="256"/>
      <c r="H3233" s="182">
        <f t="shared" si="2881"/>
        <v>0</v>
      </c>
      <c r="I3233" s="255"/>
      <c r="J3233" s="257"/>
      <c r="K3233" s="184">
        <f t="shared" si="2882"/>
        <v>0</v>
      </c>
      <c r="L3233" s="255"/>
      <c r="M3233" s="257"/>
      <c r="N3233" s="258"/>
      <c r="O3233" s="255"/>
      <c r="P3233" s="258"/>
      <c r="Q3233" s="177">
        <f t="shared" si="2883"/>
        <v>0</v>
      </c>
      <c r="R3233" s="258"/>
      <c r="S3233" s="258"/>
      <c r="T3233" s="178">
        <f t="shared" si="2893"/>
        <v>0</v>
      </c>
      <c r="U3233" s="157"/>
      <c r="V3233" s="255"/>
      <c r="W3233" s="258"/>
      <c r="X3233" s="177">
        <f t="shared" si="2884"/>
        <v>0</v>
      </c>
      <c r="Y3233" s="258"/>
      <c r="Z3233" s="258"/>
      <c r="AA3233" s="178">
        <f t="shared" si="2894"/>
        <v>0</v>
      </c>
      <c r="AB3233" s="157"/>
      <c r="AC3233" s="255"/>
      <c r="AD3233" s="258"/>
      <c r="AE3233" s="177">
        <f t="shared" si="2885"/>
        <v>0</v>
      </c>
      <c r="AF3233" s="258"/>
      <c r="AG3233" s="258"/>
      <c r="AH3233" s="178">
        <f t="shared" si="2895"/>
        <v>0</v>
      </c>
      <c r="AJ3233" s="252"/>
      <c r="AK3233" s="253"/>
      <c r="AL3233" s="254"/>
      <c r="AM3233" s="253"/>
      <c r="AN3233" s="254"/>
      <c r="AO3233" s="253"/>
      <c r="AP3233" s="254"/>
      <c r="AQ3233" s="253"/>
      <c r="AR3233" s="254"/>
      <c r="AS3233" s="253"/>
      <c r="AT3233" s="254"/>
      <c r="AU3233" s="253"/>
      <c r="AV3233" s="163">
        <f t="shared" si="2897"/>
        <v>0</v>
      </c>
      <c r="AW3233" s="93">
        <f t="shared" si="2886"/>
        <v>0</v>
      </c>
      <c r="AY3233" s="163">
        <f t="shared" si="2887"/>
        <v>0</v>
      </c>
      <c r="AZ3233" s="163">
        <f t="shared" si="2888"/>
        <v>0</v>
      </c>
      <c r="BA3233" s="163">
        <f t="shared" si="2889"/>
        <v>0</v>
      </c>
      <c r="BB3233" s="163">
        <f t="shared" si="2890"/>
        <v>0</v>
      </c>
      <c r="BC3233" s="163">
        <f t="shared" si="2891"/>
        <v>0</v>
      </c>
      <c r="BD3233" s="163">
        <f t="shared" si="2892"/>
        <v>0</v>
      </c>
    </row>
    <row r="3234" spans="2:56" x14ac:dyDescent="0.3">
      <c r="B3234" s="176" t="s">
        <v>193</v>
      </c>
      <c r="C3234" s="83">
        <f>SUM(C3235,C3236)</f>
        <v>0</v>
      </c>
      <c r="D3234" s="84">
        <f>SUM(D3235,D3236)</f>
        <v>0</v>
      </c>
      <c r="E3234" s="85">
        <f t="shared" si="2880"/>
        <v>0</v>
      </c>
      <c r="F3234" s="83">
        <f>SUM(F3235,F3236)</f>
        <v>0</v>
      </c>
      <c r="G3234" s="84">
        <f>SUM(G3235,G3236)</f>
        <v>0</v>
      </c>
      <c r="H3234" s="85">
        <f t="shared" si="2881"/>
        <v>0</v>
      </c>
      <c r="I3234" s="83">
        <f>SUM(I3235,I3236)</f>
        <v>0</v>
      </c>
      <c r="J3234" s="86">
        <f>SUM(J3235,J3236)</f>
        <v>0</v>
      </c>
      <c r="K3234" s="87">
        <f t="shared" si="2882"/>
        <v>0</v>
      </c>
      <c r="L3234" s="83">
        <f>SUM(L3235,L3236)</f>
        <v>0</v>
      </c>
      <c r="M3234" s="86">
        <f>SUM(M3235,M3236)</f>
        <v>0</v>
      </c>
      <c r="N3234" s="88">
        <f>SUM(N3235,N3236)</f>
        <v>0</v>
      </c>
      <c r="O3234" s="83">
        <f>SUM(O3235,O3236)</f>
        <v>0</v>
      </c>
      <c r="P3234" s="88">
        <f>SUM(P3235,P3236)</f>
        <v>0</v>
      </c>
      <c r="Q3234" s="199">
        <f t="shared" si="2883"/>
        <v>0</v>
      </c>
      <c r="R3234" s="89">
        <f>SUM(R3235,R3236)</f>
        <v>0</v>
      </c>
      <c r="S3234" s="89">
        <f>SUM(S3235,S3236)</f>
        <v>0</v>
      </c>
      <c r="T3234" s="200">
        <f t="shared" si="2893"/>
        <v>0</v>
      </c>
      <c r="U3234" s="91"/>
      <c r="V3234" s="83">
        <f>SUM(V3235,V3236)</f>
        <v>0</v>
      </c>
      <c r="W3234" s="88">
        <f>SUM(W3235,W3236)</f>
        <v>0</v>
      </c>
      <c r="X3234" s="199">
        <f t="shared" si="2884"/>
        <v>0</v>
      </c>
      <c r="Y3234" s="89">
        <f>SUM(Y3235,Y3236)</f>
        <v>0</v>
      </c>
      <c r="Z3234" s="89">
        <f>SUM(Z3235,Z3236)</f>
        <v>0</v>
      </c>
      <c r="AA3234" s="200">
        <f t="shared" si="2894"/>
        <v>0</v>
      </c>
      <c r="AB3234" s="91"/>
      <c r="AC3234" s="83">
        <f>SUM(AC3235,AC3236)</f>
        <v>0</v>
      </c>
      <c r="AD3234" s="88">
        <f>SUM(AD3235,AD3236)</f>
        <v>0</v>
      </c>
      <c r="AE3234" s="199">
        <f t="shared" si="2885"/>
        <v>0</v>
      </c>
      <c r="AF3234" s="89">
        <f>SUM(AF3235,AF3236)</f>
        <v>0</v>
      </c>
      <c r="AG3234" s="89">
        <f>SUM(AG3235,AG3236)</f>
        <v>0</v>
      </c>
      <c r="AH3234" s="200">
        <f t="shared" si="2895"/>
        <v>0</v>
      </c>
      <c r="AJ3234" s="84">
        <f t="shared" ref="AJ3234:AU3234" si="2907">SUM(AJ3235,AJ3236)</f>
        <v>0</v>
      </c>
      <c r="AK3234" s="86">
        <f t="shared" si="2907"/>
        <v>0</v>
      </c>
      <c r="AL3234" s="88">
        <f t="shared" si="2907"/>
        <v>0</v>
      </c>
      <c r="AM3234" s="86">
        <f t="shared" si="2907"/>
        <v>0</v>
      </c>
      <c r="AN3234" s="88">
        <f t="shared" si="2907"/>
        <v>0</v>
      </c>
      <c r="AO3234" s="86">
        <f t="shared" si="2907"/>
        <v>0</v>
      </c>
      <c r="AP3234" s="88">
        <f t="shared" si="2907"/>
        <v>0</v>
      </c>
      <c r="AQ3234" s="86">
        <f t="shared" si="2907"/>
        <v>0</v>
      </c>
      <c r="AR3234" s="88">
        <f t="shared" si="2907"/>
        <v>0</v>
      </c>
      <c r="AS3234" s="86">
        <f t="shared" si="2907"/>
        <v>0</v>
      </c>
      <c r="AT3234" s="88">
        <f t="shared" si="2907"/>
        <v>0</v>
      </c>
      <c r="AU3234" s="86">
        <f t="shared" si="2907"/>
        <v>0</v>
      </c>
      <c r="AV3234" s="86">
        <f t="shared" si="2897"/>
        <v>0</v>
      </c>
      <c r="AW3234" s="93">
        <f t="shared" si="2886"/>
        <v>0</v>
      </c>
      <c r="AY3234" s="86">
        <f t="shared" si="2887"/>
        <v>0</v>
      </c>
      <c r="AZ3234" s="86">
        <f t="shared" si="2888"/>
        <v>0</v>
      </c>
      <c r="BA3234" s="86">
        <f t="shared" si="2889"/>
        <v>0</v>
      </c>
      <c r="BB3234" s="86">
        <f t="shared" si="2890"/>
        <v>0</v>
      </c>
      <c r="BC3234" s="86">
        <f t="shared" si="2891"/>
        <v>0</v>
      </c>
      <c r="BD3234" s="86">
        <f t="shared" si="2892"/>
        <v>0</v>
      </c>
    </row>
    <row r="3235" spans="2:56" x14ac:dyDescent="0.3">
      <c r="B3235" s="179" t="s">
        <v>194</v>
      </c>
      <c r="C3235" s="95"/>
      <c r="D3235" s="96"/>
      <c r="E3235" s="85">
        <f t="shared" si="2880"/>
        <v>0</v>
      </c>
      <c r="F3235" s="95"/>
      <c r="G3235" s="96"/>
      <c r="H3235" s="85">
        <f t="shared" si="2881"/>
        <v>0</v>
      </c>
      <c r="I3235" s="95"/>
      <c r="J3235" s="97"/>
      <c r="K3235" s="87">
        <f t="shared" si="2882"/>
        <v>0</v>
      </c>
      <c r="L3235" s="95"/>
      <c r="M3235" s="97"/>
      <c r="N3235" s="98"/>
      <c r="O3235" s="95"/>
      <c r="P3235" s="98"/>
      <c r="Q3235" s="199">
        <f t="shared" si="2883"/>
        <v>0</v>
      </c>
      <c r="R3235" s="99"/>
      <c r="S3235" s="99"/>
      <c r="T3235" s="200">
        <f t="shared" si="2893"/>
        <v>0</v>
      </c>
      <c r="U3235" s="91"/>
      <c r="V3235" s="95"/>
      <c r="W3235" s="98"/>
      <c r="X3235" s="199">
        <f t="shared" si="2884"/>
        <v>0</v>
      </c>
      <c r="Y3235" s="99"/>
      <c r="Z3235" s="99"/>
      <c r="AA3235" s="200">
        <f t="shared" si="2894"/>
        <v>0</v>
      </c>
      <c r="AB3235" s="91"/>
      <c r="AC3235" s="95"/>
      <c r="AD3235" s="98"/>
      <c r="AE3235" s="199">
        <f t="shared" si="2885"/>
        <v>0</v>
      </c>
      <c r="AF3235" s="99"/>
      <c r="AG3235" s="99"/>
      <c r="AH3235" s="200">
        <f t="shared" si="2895"/>
        <v>0</v>
      </c>
      <c r="AJ3235" s="252"/>
      <c r="AK3235" s="253"/>
      <c r="AL3235" s="254"/>
      <c r="AM3235" s="253"/>
      <c r="AN3235" s="254"/>
      <c r="AO3235" s="253"/>
      <c r="AP3235" s="254"/>
      <c r="AQ3235" s="253"/>
      <c r="AR3235" s="254"/>
      <c r="AS3235" s="253"/>
      <c r="AT3235" s="254"/>
      <c r="AU3235" s="253"/>
      <c r="AV3235" s="163">
        <f t="shared" si="2897"/>
        <v>0</v>
      </c>
      <c r="AW3235" s="93">
        <f t="shared" si="2886"/>
        <v>0</v>
      </c>
      <c r="AY3235" s="163">
        <f t="shared" si="2887"/>
        <v>0</v>
      </c>
      <c r="AZ3235" s="163">
        <f t="shared" si="2888"/>
        <v>0</v>
      </c>
      <c r="BA3235" s="163">
        <f t="shared" si="2889"/>
        <v>0</v>
      </c>
      <c r="BB3235" s="163">
        <f t="shared" si="2890"/>
        <v>0</v>
      </c>
      <c r="BC3235" s="163">
        <f t="shared" si="2891"/>
        <v>0</v>
      </c>
      <c r="BD3235" s="163">
        <f t="shared" si="2892"/>
        <v>0</v>
      </c>
    </row>
    <row r="3236" spans="2:56" x14ac:dyDescent="0.3">
      <c r="B3236" s="179" t="s">
        <v>195</v>
      </c>
      <c r="C3236" s="95"/>
      <c r="D3236" s="96"/>
      <c r="E3236" s="85">
        <f t="shared" si="2880"/>
        <v>0</v>
      </c>
      <c r="F3236" s="95"/>
      <c r="G3236" s="96"/>
      <c r="H3236" s="85">
        <f t="shared" si="2881"/>
        <v>0</v>
      </c>
      <c r="I3236" s="95"/>
      <c r="J3236" s="97"/>
      <c r="K3236" s="87">
        <f t="shared" si="2882"/>
        <v>0</v>
      </c>
      <c r="L3236" s="95"/>
      <c r="M3236" s="97"/>
      <c r="N3236" s="98"/>
      <c r="O3236" s="95"/>
      <c r="P3236" s="98"/>
      <c r="Q3236" s="199">
        <f t="shared" si="2883"/>
        <v>0</v>
      </c>
      <c r="R3236" s="99"/>
      <c r="S3236" s="99"/>
      <c r="T3236" s="200">
        <f t="shared" si="2893"/>
        <v>0</v>
      </c>
      <c r="U3236" s="91"/>
      <c r="V3236" s="95"/>
      <c r="W3236" s="98"/>
      <c r="X3236" s="199">
        <f t="shared" si="2884"/>
        <v>0</v>
      </c>
      <c r="Y3236" s="99"/>
      <c r="Z3236" s="99"/>
      <c r="AA3236" s="200">
        <f t="shared" si="2894"/>
        <v>0</v>
      </c>
      <c r="AB3236" s="91"/>
      <c r="AC3236" s="95"/>
      <c r="AD3236" s="98"/>
      <c r="AE3236" s="199">
        <f t="shared" si="2885"/>
        <v>0</v>
      </c>
      <c r="AF3236" s="99"/>
      <c r="AG3236" s="99"/>
      <c r="AH3236" s="200">
        <f t="shared" si="2895"/>
        <v>0</v>
      </c>
      <c r="AJ3236" s="252"/>
      <c r="AK3236" s="253"/>
      <c r="AL3236" s="254"/>
      <c r="AM3236" s="253"/>
      <c r="AN3236" s="254"/>
      <c r="AO3236" s="253"/>
      <c r="AP3236" s="254"/>
      <c r="AQ3236" s="253"/>
      <c r="AR3236" s="254"/>
      <c r="AS3236" s="253"/>
      <c r="AT3236" s="254"/>
      <c r="AU3236" s="253"/>
      <c r="AV3236" s="163">
        <f t="shared" si="2897"/>
        <v>0</v>
      </c>
      <c r="AW3236" s="93">
        <f t="shared" si="2886"/>
        <v>0</v>
      </c>
      <c r="AY3236" s="163">
        <f t="shared" si="2887"/>
        <v>0</v>
      </c>
      <c r="AZ3236" s="163">
        <f t="shared" si="2888"/>
        <v>0</v>
      </c>
      <c r="BA3236" s="163">
        <f t="shared" si="2889"/>
        <v>0</v>
      </c>
      <c r="BB3236" s="163">
        <f t="shared" si="2890"/>
        <v>0</v>
      </c>
      <c r="BC3236" s="163">
        <f t="shared" si="2891"/>
        <v>0</v>
      </c>
      <c r="BD3236" s="163">
        <f t="shared" si="2892"/>
        <v>0</v>
      </c>
    </row>
    <row r="3237" spans="2:56" x14ac:dyDescent="0.3">
      <c r="B3237" s="176" t="s">
        <v>196</v>
      </c>
      <c r="C3237" s="95"/>
      <c r="D3237" s="96"/>
      <c r="E3237" s="85">
        <f t="shared" si="2880"/>
        <v>0</v>
      </c>
      <c r="F3237" s="95"/>
      <c r="G3237" s="96"/>
      <c r="H3237" s="85">
        <f t="shared" si="2881"/>
        <v>0</v>
      </c>
      <c r="I3237" s="95"/>
      <c r="J3237" s="97"/>
      <c r="K3237" s="87">
        <f t="shared" si="2882"/>
        <v>0</v>
      </c>
      <c r="L3237" s="95"/>
      <c r="M3237" s="97"/>
      <c r="N3237" s="98"/>
      <c r="O3237" s="95"/>
      <c r="P3237" s="98"/>
      <c r="Q3237" s="199">
        <f t="shared" si="2883"/>
        <v>0</v>
      </c>
      <c r="R3237" s="99"/>
      <c r="S3237" s="99"/>
      <c r="T3237" s="200">
        <f t="shared" si="2893"/>
        <v>0</v>
      </c>
      <c r="U3237" s="91"/>
      <c r="V3237" s="95"/>
      <c r="W3237" s="98"/>
      <c r="X3237" s="199">
        <f t="shared" si="2884"/>
        <v>0</v>
      </c>
      <c r="Y3237" s="99"/>
      <c r="Z3237" s="99"/>
      <c r="AA3237" s="200">
        <f t="shared" si="2894"/>
        <v>0</v>
      </c>
      <c r="AB3237" s="91"/>
      <c r="AC3237" s="95"/>
      <c r="AD3237" s="98"/>
      <c r="AE3237" s="199">
        <f t="shared" si="2885"/>
        <v>0</v>
      </c>
      <c r="AF3237" s="99"/>
      <c r="AG3237" s="99"/>
      <c r="AH3237" s="200">
        <f t="shared" si="2895"/>
        <v>0</v>
      </c>
      <c r="AJ3237" s="252"/>
      <c r="AK3237" s="253"/>
      <c r="AL3237" s="254"/>
      <c r="AM3237" s="253"/>
      <c r="AN3237" s="254"/>
      <c r="AO3237" s="253"/>
      <c r="AP3237" s="254"/>
      <c r="AQ3237" s="253"/>
      <c r="AR3237" s="254"/>
      <c r="AS3237" s="253"/>
      <c r="AT3237" s="254"/>
      <c r="AU3237" s="253"/>
      <c r="AV3237" s="163">
        <f t="shared" si="2897"/>
        <v>0</v>
      </c>
      <c r="AW3237" s="93">
        <f t="shared" si="2886"/>
        <v>0</v>
      </c>
      <c r="AY3237" s="163">
        <f t="shared" si="2887"/>
        <v>0</v>
      </c>
      <c r="AZ3237" s="163">
        <f t="shared" si="2888"/>
        <v>0</v>
      </c>
      <c r="BA3237" s="163">
        <f t="shared" si="2889"/>
        <v>0</v>
      </c>
      <c r="BB3237" s="163">
        <f t="shared" si="2890"/>
        <v>0</v>
      </c>
      <c r="BC3237" s="163">
        <f t="shared" si="2891"/>
        <v>0</v>
      </c>
      <c r="BD3237" s="163">
        <f t="shared" si="2892"/>
        <v>0</v>
      </c>
    </row>
    <row r="3238" spans="2:56" x14ac:dyDescent="0.3">
      <c r="B3238" s="176" t="s">
        <v>197</v>
      </c>
      <c r="C3238" s="95"/>
      <c r="D3238" s="96"/>
      <c r="E3238" s="85">
        <f t="shared" si="2880"/>
        <v>0</v>
      </c>
      <c r="F3238" s="95"/>
      <c r="G3238" s="96"/>
      <c r="H3238" s="85">
        <f t="shared" si="2881"/>
        <v>0</v>
      </c>
      <c r="I3238" s="95"/>
      <c r="J3238" s="97"/>
      <c r="K3238" s="87">
        <f t="shared" si="2882"/>
        <v>0</v>
      </c>
      <c r="L3238" s="95"/>
      <c r="M3238" s="97"/>
      <c r="N3238" s="98"/>
      <c r="O3238" s="95"/>
      <c r="P3238" s="98"/>
      <c r="Q3238" s="199">
        <f t="shared" si="2883"/>
        <v>0</v>
      </c>
      <c r="R3238" s="99"/>
      <c r="S3238" s="99"/>
      <c r="T3238" s="200">
        <f t="shared" si="2893"/>
        <v>0</v>
      </c>
      <c r="U3238" s="91"/>
      <c r="V3238" s="95"/>
      <c r="W3238" s="98"/>
      <c r="X3238" s="199">
        <f t="shared" si="2884"/>
        <v>0</v>
      </c>
      <c r="Y3238" s="99"/>
      <c r="Z3238" s="99"/>
      <c r="AA3238" s="200">
        <f t="shared" si="2894"/>
        <v>0</v>
      </c>
      <c r="AB3238" s="91"/>
      <c r="AC3238" s="95"/>
      <c r="AD3238" s="98"/>
      <c r="AE3238" s="199">
        <f t="shared" si="2885"/>
        <v>0</v>
      </c>
      <c r="AF3238" s="99"/>
      <c r="AG3238" s="99"/>
      <c r="AH3238" s="200">
        <f t="shared" si="2895"/>
        <v>0</v>
      </c>
      <c r="AJ3238" s="252"/>
      <c r="AK3238" s="253"/>
      <c r="AL3238" s="254"/>
      <c r="AM3238" s="253"/>
      <c r="AN3238" s="254"/>
      <c r="AO3238" s="253"/>
      <c r="AP3238" s="254"/>
      <c r="AQ3238" s="253"/>
      <c r="AR3238" s="254"/>
      <c r="AS3238" s="253"/>
      <c r="AT3238" s="254"/>
      <c r="AU3238" s="253"/>
      <c r="AV3238" s="163">
        <f t="shared" si="2897"/>
        <v>0</v>
      </c>
      <c r="AW3238" s="93">
        <f t="shared" si="2886"/>
        <v>0</v>
      </c>
      <c r="AY3238" s="163">
        <f t="shared" si="2887"/>
        <v>0</v>
      </c>
      <c r="AZ3238" s="163">
        <f t="shared" si="2888"/>
        <v>0</v>
      </c>
      <c r="BA3238" s="163">
        <f t="shared" si="2889"/>
        <v>0</v>
      </c>
      <c r="BB3238" s="163">
        <f t="shared" si="2890"/>
        <v>0</v>
      </c>
      <c r="BC3238" s="163">
        <f t="shared" si="2891"/>
        <v>0</v>
      </c>
      <c r="BD3238" s="163">
        <f t="shared" si="2892"/>
        <v>0</v>
      </c>
    </row>
    <row r="3239" spans="2:56" x14ac:dyDescent="0.3">
      <c r="B3239" s="176" t="s">
        <v>198</v>
      </c>
      <c r="C3239" s="83">
        <f>SUM(C3240,C3241)</f>
        <v>0</v>
      </c>
      <c r="D3239" s="84">
        <f>SUM(D3240,D3241)</f>
        <v>0</v>
      </c>
      <c r="E3239" s="85">
        <f t="shared" si="2880"/>
        <v>0</v>
      </c>
      <c r="F3239" s="83">
        <f>SUM(F3240,F3241)</f>
        <v>0</v>
      </c>
      <c r="G3239" s="84">
        <f>SUM(G3240,G3241)</f>
        <v>0</v>
      </c>
      <c r="H3239" s="85">
        <f t="shared" si="2881"/>
        <v>0</v>
      </c>
      <c r="I3239" s="83">
        <f>SUM(I3240,I3241)</f>
        <v>0</v>
      </c>
      <c r="J3239" s="86">
        <f>SUM(J3240,J3241)</f>
        <v>0</v>
      </c>
      <c r="K3239" s="87">
        <f t="shared" si="2882"/>
        <v>0</v>
      </c>
      <c r="L3239" s="83">
        <f>SUM(L3240,L3241)</f>
        <v>0</v>
      </c>
      <c r="M3239" s="86">
        <f>SUM(M3240,M3241)</f>
        <v>0</v>
      </c>
      <c r="N3239" s="88">
        <f>SUM(N3240,N3241)</f>
        <v>0</v>
      </c>
      <c r="O3239" s="83">
        <f>SUM(O3240,O3241)</f>
        <v>0</v>
      </c>
      <c r="P3239" s="88">
        <f>SUM(P3240,P3241)</f>
        <v>0</v>
      </c>
      <c r="Q3239" s="199">
        <f t="shared" si="2883"/>
        <v>0</v>
      </c>
      <c r="R3239" s="89">
        <f>SUM(R3240,R3241)</f>
        <v>0</v>
      </c>
      <c r="S3239" s="89">
        <f>SUM(S3240,S3241)</f>
        <v>0</v>
      </c>
      <c r="T3239" s="200">
        <f t="shared" si="2893"/>
        <v>0</v>
      </c>
      <c r="U3239" s="91"/>
      <c r="V3239" s="83">
        <f>SUM(V3240,V3241)</f>
        <v>0</v>
      </c>
      <c r="W3239" s="88">
        <f>SUM(W3240,W3241)</f>
        <v>0</v>
      </c>
      <c r="X3239" s="199">
        <f t="shared" si="2884"/>
        <v>0</v>
      </c>
      <c r="Y3239" s="89">
        <f>SUM(Y3240,Y3241)</f>
        <v>0</v>
      </c>
      <c r="Z3239" s="89">
        <f>SUM(Z3240,Z3241)</f>
        <v>0</v>
      </c>
      <c r="AA3239" s="200">
        <f t="shared" si="2894"/>
        <v>0</v>
      </c>
      <c r="AB3239" s="91"/>
      <c r="AC3239" s="83">
        <f>SUM(AC3240,AC3241)</f>
        <v>0</v>
      </c>
      <c r="AD3239" s="88">
        <f>SUM(AD3240,AD3241)</f>
        <v>0</v>
      </c>
      <c r="AE3239" s="199">
        <f t="shared" si="2885"/>
        <v>0</v>
      </c>
      <c r="AF3239" s="89">
        <f>SUM(AF3240,AF3241)</f>
        <v>0</v>
      </c>
      <c r="AG3239" s="89">
        <f>SUM(AG3240,AG3241)</f>
        <v>0</v>
      </c>
      <c r="AH3239" s="200">
        <f t="shared" si="2895"/>
        <v>0</v>
      </c>
      <c r="AJ3239" s="84">
        <f t="shared" ref="AJ3239:AU3239" si="2908">SUM(AJ3240,AJ3241)</f>
        <v>0</v>
      </c>
      <c r="AK3239" s="86">
        <f t="shared" si="2908"/>
        <v>0</v>
      </c>
      <c r="AL3239" s="88">
        <f t="shared" si="2908"/>
        <v>0</v>
      </c>
      <c r="AM3239" s="86">
        <f t="shared" si="2908"/>
        <v>0</v>
      </c>
      <c r="AN3239" s="88">
        <f t="shared" si="2908"/>
        <v>0</v>
      </c>
      <c r="AO3239" s="86">
        <f t="shared" si="2908"/>
        <v>0</v>
      </c>
      <c r="AP3239" s="88">
        <f t="shared" si="2908"/>
        <v>0</v>
      </c>
      <c r="AQ3239" s="86">
        <f t="shared" si="2908"/>
        <v>0</v>
      </c>
      <c r="AR3239" s="88">
        <f t="shared" si="2908"/>
        <v>0</v>
      </c>
      <c r="AS3239" s="86">
        <f t="shared" si="2908"/>
        <v>0</v>
      </c>
      <c r="AT3239" s="88">
        <f t="shared" si="2908"/>
        <v>0</v>
      </c>
      <c r="AU3239" s="86">
        <f t="shared" si="2908"/>
        <v>0</v>
      </c>
      <c r="AV3239" s="86">
        <f t="shared" si="2897"/>
        <v>0</v>
      </c>
      <c r="AW3239" s="93">
        <f t="shared" si="2886"/>
        <v>0</v>
      </c>
      <c r="AY3239" s="86">
        <f t="shared" si="2887"/>
        <v>0</v>
      </c>
      <c r="AZ3239" s="86">
        <f t="shared" si="2888"/>
        <v>0</v>
      </c>
      <c r="BA3239" s="86">
        <f t="shared" si="2889"/>
        <v>0</v>
      </c>
      <c r="BB3239" s="86">
        <f t="shared" si="2890"/>
        <v>0</v>
      </c>
      <c r="BC3239" s="86">
        <f t="shared" si="2891"/>
        <v>0</v>
      </c>
      <c r="BD3239" s="86">
        <f t="shared" si="2892"/>
        <v>0</v>
      </c>
    </row>
    <row r="3240" spans="2:56" x14ac:dyDescent="0.3">
      <c r="B3240" s="179" t="s">
        <v>199</v>
      </c>
      <c r="C3240" s="95"/>
      <c r="D3240" s="96"/>
      <c r="E3240" s="85">
        <f t="shared" si="2880"/>
        <v>0</v>
      </c>
      <c r="F3240" s="95"/>
      <c r="G3240" s="96"/>
      <c r="H3240" s="85">
        <f t="shared" si="2881"/>
        <v>0</v>
      </c>
      <c r="I3240" s="95"/>
      <c r="J3240" s="97"/>
      <c r="K3240" s="87">
        <f t="shared" si="2882"/>
        <v>0</v>
      </c>
      <c r="L3240" s="95"/>
      <c r="M3240" s="97"/>
      <c r="N3240" s="98"/>
      <c r="O3240" s="95"/>
      <c r="P3240" s="98"/>
      <c r="Q3240" s="199">
        <f t="shared" si="2883"/>
        <v>0</v>
      </c>
      <c r="R3240" s="99"/>
      <c r="S3240" s="99"/>
      <c r="T3240" s="200">
        <f t="shared" si="2893"/>
        <v>0</v>
      </c>
      <c r="U3240" s="91"/>
      <c r="V3240" s="95"/>
      <c r="W3240" s="98"/>
      <c r="X3240" s="199">
        <f t="shared" si="2884"/>
        <v>0</v>
      </c>
      <c r="Y3240" s="99"/>
      <c r="Z3240" s="99"/>
      <c r="AA3240" s="200">
        <f t="shared" si="2894"/>
        <v>0</v>
      </c>
      <c r="AB3240" s="91"/>
      <c r="AC3240" s="95"/>
      <c r="AD3240" s="98"/>
      <c r="AE3240" s="199">
        <f t="shared" si="2885"/>
        <v>0</v>
      </c>
      <c r="AF3240" s="99"/>
      <c r="AG3240" s="99"/>
      <c r="AH3240" s="200">
        <f t="shared" si="2895"/>
        <v>0</v>
      </c>
      <c r="AJ3240" s="252"/>
      <c r="AK3240" s="253"/>
      <c r="AL3240" s="254"/>
      <c r="AM3240" s="253"/>
      <c r="AN3240" s="254"/>
      <c r="AO3240" s="253"/>
      <c r="AP3240" s="254"/>
      <c r="AQ3240" s="253"/>
      <c r="AR3240" s="254"/>
      <c r="AS3240" s="253"/>
      <c r="AT3240" s="254"/>
      <c r="AU3240" s="253"/>
      <c r="AV3240" s="163">
        <f t="shared" si="2897"/>
        <v>0</v>
      </c>
      <c r="AW3240" s="93">
        <f t="shared" si="2886"/>
        <v>0</v>
      </c>
      <c r="AY3240" s="163">
        <f t="shared" si="2887"/>
        <v>0</v>
      </c>
      <c r="AZ3240" s="163">
        <f t="shared" si="2888"/>
        <v>0</v>
      </c>
      <c r="BA3240" s="163">
        <f t="shared" si="2889"/>
        <v>0</v>
      </c>
      <c r="BB3240" s="163">
        <f t="shared" si="2890"/>
        <v>0</v>
      </c>
      <c r="BC3240" s="163">
        <f t="shared" si="2891"/>
        <v>0</v>
      </c>
      <c r="BD3240" s="163">
        <f t="shared" si="2892"/>
        <v>0</v>
      </c>
    </row>
    <row r="3241" spans="2:56" x14ac:dyDescent="0.3">
      <c r="B3241" s="179" t="s">
        <v>200</v>
      </c>
      <c r="C3241" s="95"/>
      <c r="D3241" s="96"/>
      <c r="E3241" s="85">
        <f t="shared" si="2880"/>
        <v>0</v>
      </c>
      <c r="F3241" s="95"/>
      <c r="G3241" s="96"/>
      <c r="H3241" s="85">
        <f t="shared" si="2881"/>
        <v>0</v>
      </c>
      <c r="I3241" s="95"/>
      <c r="J3241" s="97"/>
      <c r="K3241" s="87">
        <f t="shared" si="2882"/>
        <v>0</v>
      </c>
      <c r="L3241" s="95"/>
      <c r="M3241" s="97"/>
      <c r="N3241" s="98"/>
      <c r="O3241" s="95"/>
      <c r="P3241" s="98"/>
      <c r="Q3241" s="199">
        <f t="shared" si="2883"/>
        <v>0</v>
      </c>
      <c r="R3241" s="99"/>
      <c r="S3241" s="99"/>
      <c r="T3241" s="200">
        <f t="shared" si="2893"/>
        <v>0</v>
      </c>
      <c r="U3241" s="91"/>
      <c r="V3241" s="95"/>
      <c r="W3241" s="98"/>
      <c r="X3241" s="199">
        <f t="shared" si="2884"/>
        <v>0</v>
      </c>
      <c r="Y3241" s="99"/>
      <c r="Z3241" s="99"/>
      <c r="AA3241" s="200">
        <f t="shared" si="2894"/>
        <v>0</v>
      </c>
      <c r="AB3241" s="91"/>
      <c r="AC3241" s="95"/>
      <c r="AD3241" s="98"/>
      <c r="AE3241" s="199">
        <f t="shared" si="2885"/>
        <v>0</v>
      </c>
      <c r="AF3241" s="99"/>
      <c r="AG3241" s="99"/>
      <c r="AH3241" s="200">
        <f t="shared" si="2895"/>
        <v>0</v>
      </c>
      <c r="AJ3241" s="252"/>
      <c r="AK3241" s="253"/>
      <c r="AL3241" s="254"/>
      <c r="AM3241" s="253"/>
      <c r="AN3241" s="254"/>
      <c r="AO3241" s="253"/>
      <c r="AP3241" s="254"/>
      <c r="AQ3241" s="253"/>
      <c r="AR3241" s="254"/>
      <c r="AS3241" s="253"/>
      <c r="AT3241" s="254"/>
      <c r="AU3241" s="253"/>
      <c r="AV3241" s="163">
        <f t="shared" si="2897"/>
        <v>0</v>
      </c>
      <c r="AW3241" s="93">
        <f t="shared" si="2886"/>
        <v>0</v>
      </c>
      <c r="AY3241" s="163">
        <f t="shared" si="2887"/>
        <v>0</v>
      </c>
      <c r="AZ3241" s="163">
        <f t="shared" si="2888"/>
        <v>0</v>
      </c>
      <c r="BA3241" s="163">
        <f t="shared" si="2889"/>
        <v>0</v>
      </c>
      <c r="BB3241" s="163">
        <f t="shared" si="2890"/>
        <v>0</v>
      </c>
      <c r="BC3241" s="163">
        <f t="shared" si="2891"/>
        <v>0</v>
      </c>
      <c r="BD3241" s="163">
        <f t="shared" si="2892"/>
        <v>0</v>
      </c>
    </row>
    <row r="3242" spans="2:56" x14ac:dyDescent="0.3">
      <c r="B3242" s="176" t="s">
        <v>201</v>
      </c>
      <c r="C3242" s="95"/>
      <c r="D3242" s="96"/>
      <c r="E3242" s="85">
        <f t="shared" si="2880"/>
        <v>0</v>
      </c>
      <c r="F3242" s="95"/>
      <c r="G3242" s="96"/>
      <c r="H3242" s="85">
        <f t="shared" si="2881"/>
        <v>0</v>
      </c>
      <c r="I3242" s="95"/>
      <c r="J3242" s="97"/>
      <c r="K3242" s="87">
        <f t="shared" si="2882"/>
        <v>0</v>
      </c>
      <c r="L3242" s="95"/>
      <c r="M3242" s="97"/>
      <c r="N3242" s="98"/>
      <c r="O3242" s="95"/>
      <c r="P3242" s="98"/>
      <c r="Q3242" s="199">
        <f t="shared" si="2883"/>
        <v>0</v>
      </c>
      <c r="R3242" s="99"/>
      <c r="S3242" s="99"/>
      <c r="T3242" s="200">
        <f t="shared" si="2893"/>
        <v>0</v>
      </c>
      <c r="U3242" s="91"/>
      <c r="V3242" s="95"/>
      <c r="W3242" s="98"/>
      <c r="X3242" s="199">
        <f t="shared" si="2884"/>
        <v>0</v>
      </c>
      <c r="Y3242" s="99"/>
      <c r="Z3242" s="99"/>
      <c r="AA3242" s="200">
        <f t="shared" si="2894"/>
        <v>0</v>
      </c>
      <c r="AB3242" s="91"/>
      <c r="AC3242" s="95"/>
      <c r="AD3242" s="98"/>
      <c r="AE3242" s="199">
        <f t="shared" si="2885"/>
        <v>0</v>
      </c>
      <c r="AF3242" s="99"/>
      <c r="AG3242" s="99"/>
      <c r="AH3242" s="200">
        <f t="shared" si="2895"/>
        <v>0</v>
      </c>
      <c r="AJ3242" s="252"/>
      <c r="AK3242" s="253"/>
      <c r="AL3242" s="254"/>
      <c r="AM3242" s="253"/>
      <c r="AN3242" s="254"/>
      <c r="AO3242" s="253"/>
      <c r="AP3242" s="254"/>
      <c r="AQ3242" s="253"/>
      <c r="AR3242" s="254"/>
      <c r="AS3242" s="253"/>
      <c r="AT3242" s="254"/>
      <c r="AU3242" s="253"/>
      <c r="AV3242" s="163">
        <f t="shared" si="2897"/>
        <v>0</v>
      </c>
      <c r="AW3242" s="93">
        <f t="shared" si="2886"/>
        <v>0</v>
      </c>
      <c r="AY3242" s="163">
        <f t="shared" si="2887"/>
        <v>0</v>
      </c>
      <c r="AZ3242" s="163">
        <f t="shared" si="2888"/>
        <v>0</v>
      </c>
      <c r="BA3242" s="163">
        <f t="shared" si="2889"/>
        <v>0</v>
      </c>
      <c r="BB3242" s="163">
        <f t="shared" si="2890"/>
        <v>0</v>
      </c>
      <c r="BC3242" s="163">
        <f t="shared" si="2891"/>
        <v>0</v>
      </c>
      <c r="BD3242" s="163">
        <f t="shared" si="2892"/>
        <v>0</v>
      </c>
    </row>
    <row r="3243" spans="2:56" x14ac:dyDescent="0.3">
      <c r="B3243" s="176" t="s">
        <v>202</v>
      </c>
      <c r="C3243" s="83">
        <f>SUM(C3244,C3248)</f>
        <v>0</v>
      </c>
      <c r="D3243" s="84">
        <f>SUM(D3244,D3248)</f>
        <v>0</v>
      </c>
      <c r="E3243" s="85">
        <f t="shared" si="2880"/>
        <v>0</v>
      </c>
      <c r="F3243" s="83">
        <f>SUM(F3244,F3248)</f>
        <v>0</v>
      </c>
      <c r="G3243" s="84">
        <f>SUM(G3244,G3248)</f>
        <v>0</v>
      </c>
      <c r="H3243" s="85">
        <f t="shared" si="2881"/>
        <v>0</v>
      </c>
      <c r="I3243" s="83">
        <f>SUM(I3244,I3248)</f>
        <v>0</v>
      </c>
      <c r="J3243" s="86">
        <f>SUM(J3244,J3248)</f>
        <v>0</v>
      </c>
      <c r="K3243" s="87">
        <f t="shared" si="2882"/>
        <v>0</v>
      </c>
      <c r="L3243" s="83">
        <f>SUM(L3244,L3248)</f>
        <v>0</v>
      </c>
      <c r="M3243" s="86">
        <f>SUM(M3244,M3248)</f>
        <v>0</v>
      </c>
      <c r="N3243" s="88">
        <f>SUM(N3244,N3248)</f>
        <v>0</v>
      </c>
      <c r="O3243" s="83">
        <f>SUM(O3244,O3248)</f>
        <v>0</v>
      </c>
      <c r="P3243" s="88">
        <f>SUM(P3244,P3248)</f>
        <v>0</v>
      </c>
      <c r="Q3243" s="199">
        <f t="shared" si="2883"/>
        <v>0</v>
      </c>
      <c r="R3243" s="89">
        <f>SUM(R3244,R3248)</f>
        <v>0</v>
      </c>
      <c r="S3243" s="89">
        <f>SUM(S3244,S3248)</f>
        <v>0</v>
      </c>
      <c r="T3243" s="200">
        <f t="shared" si="2893"/>
        <v>0</v>
      </c>
      <c r="U3243" s="91"/>
      <c r="V3243" s="83">
        <f>SUM(V3244,V3248)</f>
        <v>0</v>
      </c>
      <c r="W3243" s="88">
        <f>SUM(W3244,W3248)</f>
        <v>0</v>
      </c>
      <c r="X3243" s="199">
        <f t="shared" si="2884"/>
        <v>0</v>
      </c>
      <c r="Y3243" s="89">
        <f>SUM(Y3244,Y3248)</f>
        <v>0</v>
      </c>
      <c r="Z3243" s="89">
        <f>SUM(Z3244,Z3248)</f>
        <v>0</v>
      </c>
      <c r="AA3243" s="200">
        <f t="shared" si="2894"/>
        <v>0</v>
      </c>
      <c r="AB3243" s="91"/>
      <c r="AC3243" s="83">
        <f>SUM(AC3244,AC3248)</f>
        <v>0</v>
      </c>
      <c r="AD3243" s="88">
        <f>SUM(AD3244,AD3248)</f>
        <v>0</v>
      </c>
      <c r="AE3243" s="199">
        <f t="shared" si="2885"/>
        <v>0</v>
      </c>
      <c r="AF3243" s="89">
        <f>SUM(AF3244,AF3248)</f>
        <v>0</v>
      </c>
      <c r="AG3243" s="89">
        <f>SUM(AG3244,AG3248)</f>
        <v>0</v>
      </c>
      <c r="AH3243" s="200">
        <f t="shared" si="2895"/>
        <v>0</v>
      </c>
      <c r="AJ3243" s="84">
        <f t="shared" ref="AJ3243:AU3243" si="2909">SUM(AJ3244,AJ3248)</f>
        <v>0</v>
      </c>
      <c r="AK3243" s="86">
        <f t="shared" si="2909"/>
        <v>0</v>
      </c>
      <c r="AL3243" s="88">
        <f t="shared" si="2909"/>
        <v>0</v>
      </c>
      <c r="AM3243" s="86">
        <f t="shared" si="2909"/>
        <v>0</v>
      </c>
      <c r="AN3243" s="88">
        <f t="shared" si="2909"/>
        <v>0</v>
      </c>
      <c r="AO3243" s="86">
        <f t="shared" si="2909"/>
        <v>0</v>
      </c>
      <c r="AP3243" s="88">
        <f t="shared" si="2909"/>
        <v>0</v>
      </c>
      <c r="AQ3243" s="86">
        <f t="shared" si="2909"/>
        <v>0</v>
      </c>
      <c r="AR3243" s="88">
        <f t="shared" si="2909"/>
        <v>0</v>
      </c>
      <c r="AS3243" s="86">
        <f t="shared" si="2909"/>
        <v>0</v>
      </c>
      <c r="AT3243" s="88">
        <f t="shared" si="2909"/>
        <v>0</v>
      </c>
      <c r="AU3243" s="86">
        <f t="shared" si="2909"/>
        <v>0</v>
      </c>
      <c r="AV3243" s="86">
        <f t="shared" si="2897"/>
        <v>0</v>
      </c>
      <c r="AW3243" s="93">
        <f t="shared" si="2886"/>
        <v>0</v>
      </c>
      <c r="AY3243" s="86">
        <f t="shared" si="2887"/>
        <v>0</v>
      </c>
      <c r="AZ3243" s="86">
        <f t="shared" si="2888"/>
        <v>0</v>
      </c>
      <c r="BA3243" s="86">
        <f t="shared" si="2889"/>
        <v>0</v>
      </c>
      <c r="BB3243" s="86">
        <f t="shared" si="2890"/>
        <v>0</v>
      </c>
      <c r="BC3243" s="86">
        <f t="shared" si="2891"/>
        <v>0</v>
      </c>
      <c r="BD3243" s="86">
        <f t="shared" si="2892"/>
        <v>0</v>
      </c>
    </row>
    <row r="3244" spans="2:56" x14ac:dyDescent="0.3">
      <c r="B3244" s="179" t="s">
        <v>203</v>
      </c>
      <c r="C3244" s="83">
        <f>SUM(C3245:C3247)</f>
        <v>0</v>
      </c>
      <c r="D3244" s="84">
        <f>SUM(D3245:D3247)</f>
        <v>0</v>
      </c>
      <c r="E3244" s="85">
        <f t="shared" si="2880"/>
        <v>0</v>
      </c>
      <c r="F3244" s="83">
        <f>SUM(F3245:F3247)</f>
        <v>0</v>
      </c>
      <c r="G3244" s="84">
        <f>SUM(G3245:G3247)</f>
        <v>0</v>
      </c>
      <c r="H3244" s="85">
        <f t="shared" si="2881"/>
        <v>0</v>
      </c>
      <c r="I3244" s="83">
        <f>SUM(I3245:I3247)</f>
        <v>0</v>
      </c>
      <c r="J3244" s="86">
        <f>SUM(J3245:J3247)</f>
        <v>0</v>
      </c>
      <c r="K3244" s="87">
        <f t="shared" si="2882"/>
        <v>0</v>
      </c>
      <c r="L3244" s="83">
        <f>SUM(L3245:L3247)</f>
        <v>0</v>
      </c>
      <c r="M3244" s="86">
        <f>SUM(M3245:M3247)</f>
        <v>0</v>
      </c>
      <c r="N3244" s="88">
        <f>SUM(N3245:N3247)</f>
        <v>0</v>
      </c>
      <c r="O3244" s="83">
        <f>SUM(O3245:O3247)</f>
        <v>0</v>
      </c>
      <c r="P3244" s="88">
        <f>SUM(P3245:P3247)</f>
        <v>0</v>
      </c>
      <c r="Q3244" s="199">
        <f t="shared" si="2883"/>
        <v>0</v>
      </c>
      <c r="R3244" s="89">
        <f>SUM(R3245:R3247)</f>
        <v>0</v>
      </c>
      <c r="S3244" s="89">
        <f>SUM(S3245:S3247)</f>
        <v>0</v>
      </c>
      <c r="T3244" s="200">
        <f t="shared" si="2893"/>
        <v>0</v>
      </c>
      <c r="U3244" s="91"/>
      <c r="V3244" s="83">
        <f>SUM(V3245:V3247)</f>
        <v>0</v>
      </c>
      <c r="W3244" s="88">
        <f>SUM(W3245:W3247)</f>
        <v>0</v>
      </c>
      <c r="X3244" s="199">
        <f t="shared" si="2884"/>
        <v>0</v>
      </c>
      <c r="Y3244" s="89">
        <f>SUM(Y3245:Y3247)</f>
        <v>0</v>
      </c>
      <c r="Z3244" s="89">
        <f>SUM(Z3245:Z3247)</f>
        <v>0</v>
      </c>
      <c r="AA3244" s="200">
        <f t="shared" si="2894"/>
        <v>0</v>
      </c>
      <c r="AB3244" s="91"/>
      <c r="AC3244" s="83">
        <f>SUM(AC3245:AC3247)</f>
        <v>0</v>
      </c>
      <c r="AD3244" s="88">
        <f>SUM(AD3245:AD3247)</f>
        <v>0</v>
      </c>
      <c r="AE3244" s="199">
        <f t="shared" si="2885"/>
        <v>0</v>
      </c>
      <c r="AF3244" s="89">
        <f>SUM(AF3245:AF3247)</f>
        <v>0</v>
      </c>
      <c r="AG3244" s="89">
        <f>SUM(AG3245:AG3247)</f>
        <v>0</v>
      </c>
      <c r="AH3244" s="200">
        <f t="shared" si="2895"/>
        <v>0</v>
      </c>
      <c r="AJ3244" s="84">
        <f t="shared" ref="AJ3244:AU3244" si="2910">SUM(AJ3245:AJ3247)</f>
        <v>0</v>
      </c>
      <c r="AK3244" s="86">
        <f t="shared" si="2910"/>
        <v>0</v>
      </c>
      <c r="AL3244" s="88">
        <f t="shared" si="2910"/>
        <v>0</v>
      </c>
      <c r="AM3244" s="86">
        <f t="shared" si="2910"/>
        <v>0</v>
      </c>
      <c r="AN3244" s="88">
        <f t="shared" si="2910"/>
        <v>0</v>
      </c>
      <c r="AO3244" s="86">
        <f t="shared" si="2910"/>
        <v>0</v>
      </c>
      <c r="AP3244" s="88">
        <f t="shared" si="2910"/>
        <v>0</v>
      </c>
      <c r="AQ3244" s="86">
        <f t="shared" si="2910"/>
        <v>0</v>
      </c>
      <c r="AR3244" s="88">
        <f t="shared" si="2910"/>
        <v>0</v>
      </c>
      <c r="AS3244" s="86">
        <f t="shared" si="2910"/>
        <v>0</v>
      </c>
      <c r="AT3244" s="88">
        <f t="shared" si="2910"/>
        <v>0</v>
      </c>
      <c r="AU3244" s="86">
        <f t="shared" si="2910"/>
        <v>0</v>
      </c>
      <c r="AV3244" s="86">
        <f t="shared" si="2897"/>
        <v>0</v>
      </c>
      <c r="AW3244" s="93">
        <f t="shared" si="2886"/>
        <v>0</v>
      </c>
      <c r="AY3244" s="86">
        <f t="shared" si="2887"/>
        <v>0</v>
      </c>
      <c r="AZ3244" s="86">
        <f t="shared" si="2888"/>
        <v>0</v>
      </c>
      <c r="BA3244" s="86">
        <f t="shared" si="2889"/>
        <v>0</v>
      </c>
      <c r="BB3244" s="86">
        <f t="shared" si="2890"/>
        <v>0</v>
      </c>
      <c r="BC3244" s="86">
        <f t="shared" si="2891"/>
        <v>0</v>
      </c>
      <c r="BD3244" s="86">
        <f t="shared" si="2892"/>
        <v>0</v>
      </c>
    </row>
    <row r="3245" spans="2:56" x14ac:dyDescent="0.3">
      <c r="B3245" s="201" t="s">
        <v>204</v>
      </c>
      <c r="C3245" s="255"/>
      <c r="D3245" s="256"/>
      <c r="E3245" s="182">
        <f t="shared" si="2880"/>
        <v>0</v>
      </c>
      <c r="F3245" s="255"/>
      <c r="G3245" s="256"/>
      <c r="H3245" s="182">
        <f t="shared" si="2881"/>
        <v>0</v>
      </c>
      <c r="I3245" s="255"/>
      <c r="J3245" s="257"/>
      <c r="K3245" s="184">
        <f t="shared" si="2882"/>
        <v>0</v>
      </c>
      <c r="L3245" s="255"/>
      <c r="M3245" s="257"/>
      <c r="N3245" s="258"/>
      <c r="O3245" s="255"/>
      <c r="P3245" s="258"/>
      <c r="Q3245" s="177">
        <f t="shared" si="2883"/>
        <v>0</v>
      </c>
      <c r="R3245" s="258"/>
      <c r="S3245" s="258"/>
      <c r="T3245" s="178">
        <f t="shared" si="2893"/>
        <v>0</v>
      </c>
      <c r="U3245" s="157"/>
      <c r="V3245" s="255"/>
      <c r="W3245" s="258"/>
      <c r="X3245" s="177">
        <f t="shared" si="2884"/>
        <v>0</v>
      </c>
      <c r="Y3245" s="258"/>
      <c r="Z3245" s="258"/>
      <c r="AA3245" s="178">
        <f t="shared" si="2894"/>
        <v>0</v>
      </c>
      <c r="AB3245" s="157"/>
      <c r="AC3245" s="255"/>
      <c r="AD3245" s="258"/>
      <c r="AE3245" s="177">
        <f t="shared" si="2885"/>
        <v>0</v>
      </c>
      <c r="AF3245" s="258"/>
      <c r="AG3245" s="258"/>
      <c r="AH3245" s="178">
        <f t="shared" si="2895"/>
        <v>0</v>
      </c>
      <c r="AJ3245" s="252"/>
      <c r="AK3245" s="253"/>
      <c r="AL3245" s="254"/>
      <c r="AM3245" s="253"/>
      <c r="AN3245" s="254"/>
      <c r="AO3245" s="253"/>
      <c r="AP3245" s="254"/>
      <c r="AQ3245" s="253"/>
      <c r="AR3245" s="254"/>
      <c r="AS3245" s="253"/>
      <c r="AT3245" s="254"/>
      <c r="AU3245" s="253"/>
      <c r="AV3245" s="163">
        <f t="shared" si="2897"/>
        <v>0</v>
      </c>
      <c r="AW3245" s="93">
        <f t="shared" si="2886"/>
        <v>0</v>
      </c>
      <c r="AY3245" s="163">
        <f t="shared" si="2887"/>
        <v>0</v>
      </c>
      <c r="AZ3245" s="163">
        <f t="shared" si="2888"/>
        <v>0</v>
      </c>
      <c r="BA3245" s="163">
        <f t="shared" si="2889"/>
        <v>0</v>
      </c>
      <c r="BB3245" s="163">
        <f t="shared" si="2890"/>
        <v>0</v>
      </c>
      <c r="BC3245" s="163">
        <f t="shared" si="2891"/>
        <v>0</v>
      </c>
      <c r="BD3245" s="163">
        <f t="shared" si="2892"/>
        <v>0</v>
      </c>
    </row>
    <row r="3246" spans="2:56" x14ac:dyDescent="0.3">
      <c r="B3246" s="201" t="s">
        <v>205</v>
      </c>
      <c r="C3246" s="255"/>
      <c r="D3246" s="256"/>
      <c r="E3246" s="182">
        <f t="shared" si="2880"/>
        <v>0</v>
      </c>
      <c r="F3246" s="255"/>
      <c r="G3246" s="256"/>
      <c r="H3246" s="182">
        <f t="shared" si="2881"/>
        <v>0</v>
      </c>
      <c r="I3246" s="255"/>
      <c r="J3246" s="257"/>
      <c r="K3246" s="184">
        <f t="shared" si="2882"/>
        <v>0</v>
      </c>
      <c r="L3246" s="255"/>
      <c r="M3246" s="257"/>
      <c r="N3246" s="258"/>
      <c r="O3246" s="255"/>
      <c r="P3246" s="258"/>
      <c r="Q3246" s="177">
        <f t="shared" si="2883"/>
        <v>0</v>
      </c>
      <c r="R3246" s="258"/>
      <c r="S3246" s="258"/>
      <c r="T3246" s="178">
        <f t="shared" si="2893"/>
        <v>0</v>
      </c>
      <c r="U3246" s="157"/>
      <c r="V3246" s="255"/>
      <c r="W3246" s="258"/>
      <c r="X3246" s="177">
        <f t="shared" si="2884"/>
        <v>0</v>
      </c>
      <c r="Y3246" s="258"/>
      <c r="Z3246" s="258"/>
      <c r="AA3246" s="178">
        <f t="shared" si="2894"/>
        <v>0</v>
      </c>
      <c r="AB3246" s="157"/>
      <c r="AC3246" s="255"/>
      <c r="AD3246" s="258"/>
      <c r="AE3246" s="177">
        <f t="shared" si="2885"/>
        <v>0</v>
      </c>
      <c r="AF3246" s="258"/>
      <c r="AG3246" s="258"/>
      <c r="AH3246" s="178">
        <f t="shared" si="2895"/>
        <v>0</v>
      </c>
      <c r="AJ3246" s="252"/>
      <c r="AK3246" s="253"/>
      <c r="AL3246" s="254"/>
      <c r="AM3246" s="253"/>
      <c r="AN3246" s="254"/>
      <c r="AO3246" s="253"/>
      <c r="AP3246" s="254"/>
      <c r="AQ3246" s="253"/>
      <c r="AR3246" s="254"/>
      <c r="AS3246" s="253"/>
      <c r="AT3246" s="254"/>
      <c r="AU3246" s="253"/>
      <c r="AV3246" s="163">
        <f t="shared" si="2897"/>
        <v>0</v>
      </c>
      <c r="AW3246" s="93">
        <f t="shared" si="2886"/>
        <v>0</v>
      </c>
      <c r="AY3246" s="163">
        <f t="shared" si="2887"/>
        <v>0</v>
      </c>
      <c r="AZ3246" s="163">
        <f t="shared" si="2888"/>
        <v>0</v>
      </c>
      <c r="BA3246" s="163">
        <f t="shared" si="2889"/>
        <v>0</v>
      </c>
      <c r="BB3246" s="163">
        <f t="shared" si="2890"/>
        <v>0</v>
      </c>
      <c r="BC3246" s="163">
        <f t="shared" si="2891"/>
        <v>0</v>
      </c>
      <c r="BD3246" s="163">
        <f t="shared" si="2892"/>
        <v>0</v>
      </c>
    </row>
    <row r="3247" spans="2:56" x14ac:dyDescent="0.3">
      <c r="B3247" s="201" t="s">
        <v>206</v>
      </c>
      <c r="C3247" s="255"/>
      <c r="D3247" s="256"/>
      <c r="E3247" s="182">
        <f t="shared" si="2880"/>
        <v>0</v>
      </c>
      <c r="F3247" s="255"/>
      <c r="G3247" s="256"/>
      <c r="H3247" s="182">
        <f t="shared" si="2881"/>
        <v>0</v>
      </c>
      <c r="I3247" s="255"/>
      <c r="J3247" s="257"/>
      <c r="K3247" s="184">
        <f t="shared" si="2882"/>
        <v>0</v>
      </c>
      <c r="L3247" s="255"/>
      <c r="M3247" s="257"/>
      <c r="N3247" s="258"/>
      <c r="O3247" s="255"/>
      <c r="P3247" s="258"/>
      <c r="Q3247" s="177">
        <f t="shared" si="2883"/>
        <v>0</v>
      </c>
      <c r="R3247" s="258"/>
      <c r="S3247" s="258"/>
      <c r="T3247" s="178">
        <f t="shared" si="2893"/>
        <v>0</v>
      </c>
      <c r="U3247" s="157"/>
      <c r="V3247" s="255"/>
      <c r="W3247" s="258"/>
      <c r="X3247" s="177">
        <f t="shared" si="2884"/>
        <v>0</v>
      </c>
      <c r="Y3247" s="258"/>
      <c r="Z3247" s="258"/>
      <c r="AA3247" s="178">
        <f t="shared" si="2894"/>
        <v>0</v>
      </c>
      <c r="AB3247" s="157"/>
      <c r="AC3247" s="255"/>
      <c r="AD3247" s="258"/>
      <c r="AE3247" s="177">
        <f t="shared" si="2885"/>
        <v>0</v>
      </c>
      <c r="AF3247" s="258"/>
      <c r="AG3247" s="258"/>
      <c r="AH3247" s="178">
        <f t="shared" si="2895"/>
        <v>0</v>
      </c>
      <c r="AJ3247" s="252"/>
      <c r="AK3247" s="253"/>
      <c r="AL3247" s="254"/>
      <c r="AM3247" s="253"/>
      <c r="AN3247" s="254"/>
      <c r="AO3247" s="253"/>
      <c r="AP3247" s="254"/>
      <c r="AQ3247" s="253"/>
      <c r="AR3247" s="254"/>
      <c r="AS3247" s="253"/>
      <c r="AT3247" s="254"/>
      <c r="AU3247" s="253"/>
      <c r="AV3247" s="163">
        <f t="shared" si="2897"/>
        <v>0</v>
      </c>
      <c r="AW3247" s="93">
        <f t="shared" si="2886"/>
        <v>0</v>
      </c>
      <c r="AY3247" s="163">
        <f t="shared" si="2887"/>
        <v>0</v>
      </c>
      <c r="AZ3247" s="163">
        <f t="shared" si="2888"/>
        <v>0</v>
      </c>
      <c r="BA3247" s="163">
        <f t="shared" si="2889"/>
        <v>0</v>
      </c>
      <c r="BB3247" s="163">
        <f t="shared" si="2890"/>
        <v>0</v>
      </c>
      <c r="BC3247" s="163">
        <f t="shared" si="2891"/>
        <v>0</v>
      </c>
      <c r="BD3247" s="163">
        <f t="shared" si="2892"/>
        <v>0</v>
      </c>
    </row>
    <row r="3248" spans="2:56" x14ac:dyDescent="0.3">
      <c r="B3248" s="179" t="s">
        <v>207</v>
      </c>
      <c r="C3248" s="83">
        <f>SUM(C3249)</f>
        <v>0</v>
      </c>
      <c r="D3248" s="84">
        <f>SUM(D3249)</f>
        <v>0</v>
      </c>
      <c r="E3248" s="85">
        <f t="shared" si="2880"/>
        <v>0</v>
      </c>
      <c r="F3248" s="83">
        <f>SUM(F3249)</f>
        <v>0</v>
      </c>
      <c r="G3248" s="84">
        <f>SUM(G3249)</f>
        <v>0</v>
      </c>
      <c r="H3248" s="85">
        <f t="shared" si="2881"/>
        <v>0</v>
      </c>
      <c r="I3248" s="83">
        <f>SUM(I3249)</f>
        <v>0</v>
      </c>
      <c r="J3248" s="86">
        <f>SUM(J3249)</f>
        <v>0</v>
      </c>
      <c r="K3248" s="87">
        <f t="shared" si="2882"/>
        <v>0</v>
      </c>
      <c r="L3248" s="83">
        <f>SUM(L3249)</f>
        <v>0</v>
      </c>
      <c r="M3248" s="86">
        <f>SUM(M3249)</f>
        <v>0</v>
      </c>
      <c r="N3248" s="88">
        <f>SUM(N3249)</f>
        <v>0</v>
      </c>
      <c r="O3248" s="83">
        <f>SUM(O3249)</f>
        <v>0</v>
      </c>
      <c r="P3248" s="88">
        <f>SUM(P3249)</f>
        <v>0</v>
      </c>
      <c r="Q3248" s="199">
        <f t="shared" si="2883"/>
        <v>0</v>
      </c>
      <c r="R3248" s="89">
        <f>SUM(R3249)</f>
        <v>0</v>
      </c>
      <c r="S3248" s="89">
        <f>SUM(S3249)</f>
        <v>0</v>
      </c>
      <c r="T3248" s="200">
        <f t="shared" si="2893"/>
        <v>0</v>
      </c>
      <c r="U3248" s="91"/>
      <c r="V3248" s="83">
        <f>SUM(V3249)</f>
        <v>0</v>
      </c>
      <c r="W3248" s="88">
        <f>SUM(W3249)</f>
        <v>0</v>
      </c>
      <c r="X3248" s="199">
        <f t="shared" si="2884"/>
        <v>0</v>
      </c>
      <c r="Y3248" s="89">
        <f>SUM(Y3249)</f>
        <v>0</v>
      </c>
      <c r="Z3248" s="89">
        <f>SUM(Z3249)</f>
        <v>0</v>
      </c>
      <c r="AA3248" s="200">
        <f t="shared" si="2894"/>
        <v>0</v>
      </c>
      <c r="AB3248" s="91"/>
      <c r="AC3248" s="83">
        <f>SUM(AC3249)</f>
        <v>0</v>
      </c>
      <c r="AD3248" s="88">
        <f>SUM(AD3249)</f>
        <v>0</v>
      </c>
      <c r="AE3248" s="199">
        <f t="shared" si="2885"/>
        <v>0</v>
      </c>
      <c r="AF3248" s="89">
        <f>SUM(AF3249)</f>
        <v>0</v>
      </c>
      <c r="AG3248" s="89">
        <f>SUM(AG3249)</f>
        <v>0</v>
      </c>
      <c r="AH3248" s="200">
        <f t="shared" si="2895"/>
        <v>0</v>
      </c>
      <c r="AJ3248" s="84">
        <f t="shared" ref="AJ3248:AU3248" si="2911">SUM(AJ3249)</f>
        <v>0</v>
      </c>
      <c r="AK3248" s="86">
        <f t="shared" si="2911"/>
        <v>0</v>
      </c>
      <c r="AL3248" s="88">
        <f t="shared" si="2911"/>
        <v>0</v>
      </c>
      <c r="AM3248" s="86">
        <f t="shared" si="2911"/>
        <v>0</v>
      </c>
      <c r="AN3248" s="88">
        <f t="shared" si="2911"/>
        <v>0</v>
      </c>
      <c r="AO3248" s="86">
        <f t="shared" si="2911"/>
        <v>0</v>
      </c>
      <c r="AP3248" s="88">
        <f t="shared" si="2911"/>
        <v>0</v>
      </c>
      <c r="AQ3248" s="86">
        <f t="shared" si="2911"/>
        <v>0</v>
      </c>
      <c r="AR3248" s="88">
        <f t="shared" si="2911"/>
        <v>0</v>
      </c>
      <c r="AS3248" s="86">
        <f t="shared" si="2911"/>
        <v>0</v>
      </c>
      <c r="AT3248" s="88">
        <f t="shared" si="2911"/>
        <v>0</v>
      </c>
      <c r="AU3248" s="86">
        <f t="shared" si="2911"/>
        <v>0</v>
      </c>
      <c r="AV3248" s="86">
        <f t="shared" si="2897"/>
        <v>0</v>
      </c>
      <c r="AW3248" s="93">
        <f t="shared" si="2886"/>
        <v>0</v>
      </c>
      <c r="AY3248" s="86">
        <f t="shared" si="2887"/>
        <v>0</v>
      </c>
      <c r="AZ3248" s="86">
        <f t="shared" si="2888"/>
        <v>0</v>
      </c>
      <c r="BA3248" s="86">
        <f t="shared" si="2889"/>
        <v>0</v>
      </c>
      <c r="BB3248" s="86">
        <f t="shared" si="2890"/>
        <v>0</v>
      </c>
      <c r="BC3248" s="86">
        <f t="shared" si="2891"/>
        <v>0</v>
      </c>
      <c r="BD3248" s="86">
        <f t="shared" si="2892"/>
        <v>0</v>
      </c>
    </row>
    <row r="3249" spans="2:56" x14ac:dyDescent="0.3">
      <c r="B3249" s="201" t="s">
        <v>105</v>
      </c>
      <c r="C3249" s="255"/>
      <c r="D3249" s="256"/>
      <c r="E3249" s="182">
        <f t="shared" si="2880"/>
        <v>0</v>
      </c>
      <c r="F3249" s="255"/>
      <c r="G3249" s="256"/>
      <c r="H3249" s="182">
        <f t="shared" si="2881"/>
        <v>0</v>
      </c>
      <c r="I3249" s="255"/>
      <c r="J3249" s="257"/>
      <c r="K3249" s="184">
        <f t="shared" si="2882"/>
        <v>0</v>
      </c>
      <c r="L3249" s="255"/>
      <c r="M3249" s="257"/>
      <c r="N3249" s="258"/>
      <c r="O3249" s="255"/>
      <c r="P3249" s="258"/>
      <c r="Q3249" s="177">
        <f t="shared" si="2883"/>
        <v>0</v>
      </c>
      <c r="R3249" s="258"/>
      <c r="S3249" s="258"/>
      <c r="T3249" s="178">
        <f t="shared" si="2893"/>
        <v>0</v>
      </c>
      <c r="U3249" s="157"/>
      <c r="V3249" s="255"/>
      <c r="W3249" s="258"/>
      <c r="X3249" s="177">
        <f t="shared" si="2884"/>
        <v>0</v>
      </c>
      <c r="Y3249" s="258"/>
      <c r="Z3249" s="258"/>
      <c r="AA3249" s="178">
        <f t="shared" si="2894"/>
        <v>0</v>
      </c>
      <c r="AB3249" s="157"/>
      <c r="AC3249" s="255"/>
      <c r="AD3249" s="258"/>
      <c r="AE3249" s="177">
        <f t="shared" si="2885"/>
        <v>0</v>
      </c>
      <c r="AF3249" s="258"/>
      <c r="AG3249" s="258"/>
      <c r="AH3249" s="178">
        <f t="shared" si="2895"/>
        <v>0</v>
      </c>
      <c r="AJ3249" s="252"/>
      <c r="AK3249" s="253"/>
      <c r="AL3249" s="254"/>
      <c r="AM3249" s="253"/>
      <c r="AN3249" s="254"/>
      <c r="AO3249" s="253"/>
      <c r="AP3249" s="254"/>
      <c r="AQ3249" s="253"/>
      <c r="AR3249" s="254"/>
      <c r="AS3249" s="253"/>
      <c r="AT3249" s="254"/>
      <c r="AU3249" s="253"/>
      <c r="AV3249" s="163">
        <f t="shared" si="2897"/>
        <v>0</v>
      </c>
      <c r="AW3249" s="93">
        <f t="shared" si="2886"/>
        <v>0</v>
      </c>
      <c r="AY3249" s="163">
        <f t="shared" si="2887"/>
        <v>0</v>
      </c>
      <c r="AZ3249" s="163">
        <f t="shared" si="2888"/>
        <v>0</v>
      </c>
      <c r="BA3249" s="163">
        <f t="shared" si="2889"/>
        <v>0</v>
      </c>
      <c r="BB3249" s="163">
        <f t="shared" si="2890"/>
        <v>0</v>
      </c>
      <c r="BC3249" s="163">
        <f t="shared" si="2891"/>
        <v>0</v>
      </c>
      <c r="BD3249" s="163">
        <f t="shared" si="2892"/>
        <v>0</v>
      </c>
    </row>
    <row r="3250" spans="2:56" s="124" customFormat="1" x14ac:dyDescent="0.3">
      <c r="B3250" s="187" t="s">
        <v>208</v>
      </c>
      <c r="C3250" s="188">
        <f>SUM(C3251,C3257,C3270,C3271,C3272,C3273,C3274)</f>
        <v>0</v>
      </c>
      <c r="D3250" s="189">
        <f>SUM(D3251,D3257,D3270,D3271,D3272,D3273,D3274)</f>
        <v>0</v>
      </c>
      <c r="E3250" s="190">
        <f t="shared" si="2880"/>
        <v>0</v>
      </c>
      <c r="F3250" s="188">
        <f>SUM(F3251,F3257,F3270,F3271,F3272,F3273,F3274)</f>
        <v>0</v>
      </c>
      <c r="G3250" s="189">
        <f>SUM(G3251,G3257,G3270,G3271,G3272,G3273,G3274)</f>
        <v>0</v>
      </c>
      <c r="H3250" s="190">
        <f t="shared" si="2881"/>
        <v>0</v>
      </c>
      <c r="I3250" s="188">
        <f>SUM(I3251,I3257,I3270,I3271,I3272,I3273,I3274)</f>
        <v>0</v>
      </c>
      <c r="J3250" s="191">
        <f>SUM(J3251,J3257,J3270,J3271,J3272,J3273,J3274)</f>
        <v>0</v>
      </c>
      <c r="K3250" s="192">
        <f t="shared" si="2882"/>
        <v>0</v>
      </c>
      <c r="L3250" s="188">
        <f>SUM(L3251,L3257,L3270,L3271,L3272,L3273,L3274)</f>
        <v>0</v>
      </c>
      <c r="M3250" s="191">
        <f>SUM(M3251,M3257,M3270,M3271,M3272,M3273,M3274)</f>
        <v>0</v>
      </c>
      <c r="N3250" s="193">
        <f>SUM(N3251,N3257,N3270,N3271,N3272,N3273,N3274)</f>
        <v>0</v>
      </c>
      <c r="O3250" s="188">
        <f>SUM(O3251,O3257,O3270,O3271,O3272,O3273,O3274)</f>
        <v>0</v>
      </c>
      <c r="P3250" s="193">
        <f>SUM(P3251,P3257,P3270,P3271,P3272,P3273,P3274)</f>
        <v>0</v>
      </c>
      <c r="Q3250" s="194">
        <f t="shared" si="2883"/>
        <v>0</v>
      </c>
      <c r="R3250" s="195">
        <f>SUM(R3251,R3257,R3270,R3271,R3272,R3273,R3274)</f>
        <v>0</v>
      </c>
      <c r="S3250" s="195">
        <f>SUM(S3251,S3257,S3270,S3271,S3272,S3273,S3274)</f>
        <v>0</v>
      </c>
      <c r="T3250" s="196">
        <f t="shared" si="2893"/>
        <v>0</v>
      </c>
      <c r="U3250" s="121"/>
      <c r="V3250" s="188">
        <f>SUM(V3251,V3257,V3270,V3271,V3272,V3273,V3274)</f>
        <v>0</v>
      </c>
      <c r="W3250" s="193">
        <f>SUM(W3251,W3257,W3270,W3271,W3272,W3273,W3274)</f>
        <v>0</v>
      </c>
      <c r="X3250" s="194">
        <f t="shared" si="2884"/>
        <v>0</v>
      </c>
      <c r="Y3250" s="195">
        <f>SUM(Y3251,Y3257,Y3270,Y3271,Y3272,Y3273,Y3274)</f>
        <v>0</v>
      </c>
      <c r="Z3250" s="195">
        <f>SUM(Z3251,Z3257,Z3270,Z3271,Z3272,Z3273,Z3274)</f>
        <v>0</v>
      </c>
      <c r="AA3250" s="196">
        <f t="shared" si="2894"/>
        <v>0</v>
      </c>
      <c r="AB3250" s="121"/>
      <c r="AC3250" s="188">
        <f>SUM(AC3251,AC3257,AC3270,AC3271,AC3272,AC3273,AC3274)</f>
        <v>0</v>
      </c>
      <c r="AD3250" s="193">
        <f>SUM(AD3251,AD3257,AD3270,AD3271,AD3272,AD3273,AD3274)</f>
        <v>0</v>
      </c>
      <c r="AE3250" s="194">
        <f t="shared" si="2885"/>
        <v>0</v>
      </c>
      <c r="AF3250" s="195">
        <f>SUM(AF3251,AF3257,AF3270,AF3271,AF3272,AF3273,AF3274)</f>
        <v>0</v>
      </c>
      <c r="AG3250" s="195">
        <f>SUM(AG3251,AG3257,AG3270,AG3271,AG3272,AG3273,AG3274)</f>
        <v>0</v>
      </c>
      <c r="AH3250" s="196">
        <f t="shared" si="2895"/>
        <v>0</v>
      </c>
      <c r="AJ3250" s="189">
        <f t="shared" ref="AJ3250:AU3250" si="2912">SUM(AJ3251,AJ3257,AJ3270,AJ3271,AJ3272,AJ3273,AJ3274)</f>
        <v>0</v>
      </c>
      <c r="AK3250" s="191">
        <f t="shared" si="2912"/>
        <v>0</v>
      </c>
      <c r="AL3250" s="193">
        <f t="shared" si="2912"/>
        <v>0</v>
      </c>
      <c r="AM3250" s="191">
        <f t="shared" si="2912"/>
        <v>0</v>
      </c>
      <c r="AN3250" s="193">
        <f t="shared" si="2912"/>
        <v>0</v>
      </c>
      <c r="AO3250" s="191">
        <f t="shared" si="2912"/>
        <v>0</v>
      </c>
      <c r="AP3250" s="193">
        <f t="shared" si="2912"/>
        <v>0</v>
      </c>
      <c r="AQ3250" s="191">
        <f t="shared" si="2912"/>
        <v>0</v>
      </c>
      <c r="AR3250" s="193">
        <f t="shared" si="2912"/>
        <v>0</v>
      </c>
      <c r="AS3250" s="191">
        <f t="shared" si="2912"/>
        <v>0</v>
      </c>
      <c r="AT3250" s="193">
        <f t="shared" si="2912"/>
        <v>0</v>
      </c>
      <c r="AU3250" s="191">
        <f t="shared" si="2912"/>
        <v>0</v>
      </c>
      <c r="AV3250" s="191">
        <f t="shared" si="2897"/>
        <v>0</v>
      </c>
      <c r="AW3250" s="197">
        <f t="shared" si="2886"/>
        <v>0</v>
      </c>
      <c r="AX3250" s="198"/>
      <c r="AY3250" s="191">
        <f t="shared" si="2887"/>
        <v>0</v>
      </c>
      <c r="AZ3250" s="191">
        <f t="shared" si="2888"/>
        <v>0</v>
      </c>
      <c r="BA3250" s="191">
        <f t="shared" si="2889"/>
        <v>0</v>
      </c>
      <c r="BB3250" s="191">
        <f t="shared" si="2890"/>
        <v>0</v>
      </c>
      <c r="BC3250" s="191">
        <f t="shared" si="2891"/>
        <v>0</v>
      </c>
      <c r="BD3250" s="191">
        <f t="shared" si="2892"/>
        <v>0</v>
      </c>
    </row>
    <row r="3251" spans="2:56" x14ac:dyDescent="0.3">
      <c r="B3251" s="176" t="s">
        <v>209</v>
      </c>
      <c r="C3251" s="202">
        <f>SUM(C3252,C3255)</f>
        <v>0</v>
      </c>
      <c r="D3251" s="203">
        <f>SUM(D3252,D3255)</f>
        <v>0</v>
      </c>
      <c r="E3251" s="204">
        <f t="shared" si="2880"/>
        <v>0</v>
      </c>
      <c r="F3251" s="202">
        <f>SUM(F3252,F3255)</f>
        <v>0</v>
      </c>
      <c r="G3251" s="203">
        <f>SUM(G3252,G3255)</f>
        <v>0</v>
      </c>
      <c r="H3251" s="204">
        <f t="shared" si="2881"/>
        <v>0</v>
      </c>
      <c r="I3251" s="202">
        <f>SUM(I3252,I3255)</f>
        <v>0</v>
      </c>
      <c r="J3251" s="205">
        <f>SUM(J3252,J3255)</f>
        <v>0</v>
      </c>
      <c r="K3251" s="206">
        <f t="shared" si="2882"/>
        <v>0</v>
      </c>
      <c r="L3251" s="202">
        <f>SUM(L3252,L3255)</f>
        <v>0</v>
      </c>
      <c r="M3251" s="205">
        <f>SUM(M3252,M3255)</f>
        <v>0</v>
      </c>
      <c r="N3251" s="207">
        <f>SUM(N3252,N3255)</f>
        <v>0</v>
      </c>
      <c r="O3251" s="202">
        <f>SUM(O3252,O3255)</f>
        <v>0</v>
      </c>
      <c r="P3251" s="207">
        <f>SUM(P3252,P3255)</f>
        <v>0</v>
      </c>
      <c r="Q3251" s="208">
        <f t="shared" si="2883"/>
        <v>0</v>
      </c>
      <c r="R3251" s="209">
        <f>SUM(R3252,R3255)</f>
        <v>0</v>
      </c>
      <c r="S3251" s="209">
        <f>SUM(S3252,S3255)</f>
        <v>0</v>
      </c>
      <c r="T3251" s="210">
        <f t="shared" si="2893"/>
        <v>0</v>
      </c>
      <c r="U3251" s="91"/>
      <c r="V3251" s="202">
        <f>SUM(V3252,V3255)</f>
        <v>0</v>
      </c>
      <c r="W3251" s="207">
        <f>SUM(W3252,W3255)</f>
        <v>0</v>
      </c>
      <c r="X3251" s="208">
        <f t="shared" si="2884"/>
        <v>0</v>
      </c>
      <c r="Y3251" s="209">
        <f>SUM(Y3252,Y3255)</f>
        <v>0</v>
      </c>
      <c r="Z3251" s="209">
        <f>SUM(Z3252,Z3255)</f>
        <v>0</v>
      </c>
      <c r="AA3251" s="210">
        <f t="shared" si="2894"/>
        <v>0</v>
      </c>
      <c r="AB3251" s="91"/>
      <c r="AC3251" s="202">
        <f>SUM(AC3252,AC3255)</f>
        <v>0</v>
      </c>
      <c r="AD3251" s="207">
        <f>SUM(AD3252,AD3255)</f>
        <v>0</v>
      </c>
      <c r="AE3251" s="208">
        <f t="shared" si="2885"/>
        <v>0</v>
      </c>
      <c r="AF3251" s="209">
        <f>SUM(AF3252,AF3255)</f>
        <v>0</v>
      </c>
      <c r="AG3251" s="209">
        <f>SUM(AG3252,AG3255)</f>
        <v>0</v>
      </c>
      <c r="AH3251" s="210">
        <f t="shared" si="2895"/>
        <v>0</v>
      </c>
      <c r="AJ3251" s="203">
        <f t="shared" ref="AJ3251:AU3251" si="2913">SUM(AJ3252,AJ3255)</f>
        <v>0</v>
      </c>
      <c r="AK3251" s="205">
        <f t="shared" si="2913"/>
        <v>0</v>
      </c>
      <c r="AL3251" s="207">
        <f t="shared" si="2913"/>
        <v>0</v>
      </c>
      <c r="AM3251" s="205">
        <f t="shared" si="2913"/>
        <v>0</v>
      </c>
      <c r="AN3251" s="207">
        <f t="shared" si="2913"/>
        <v>0</v>
      </c>
      <c r="AO3251" s="205">
        <f t="shared" si="2913"/>
        <v>0</v>
      </c>
      <c r="AP3251" s="207">
        <f t="shared" si="2913"/>
        <v>0</v>
      </c>
      <c r="AQ3251" s="205">
        <f t="shared" si="2913"/>
        <v>0</v>
      </c>
      <c r="AR3251" s="207">
        <f t="shared" si="2913"/>
        <v>0</v>
      </c>
      <c r="AS3251" s="205">
        <f t="shared" si="2913"/>
        <v>0</v>
      </c>
      <c r="AT3251" s="207">
        <f t="shared" si="2913"/>
        <v>0</v>
      </c>
      <c r="AU3251" s="205">
        <f t="shared" si="2913"/>
        <v>0</v>
      </c>
      <c r="AV3251" s="205">
        <f t="shared" si="2897"/>
        <v>0</v>
      </c>
      <c r="AW3251" s="211">
        <f t="shared" si="2886"/>
        <v>0</v>
      </c>
      <c r="AY3251" s="205">
        <f t="shared" si="2887"/>
        <v>0</v>
      </c>
      <c r="AZ3251" s="205">
        <f t="shared" si="2888"/>
        <v>0</v>
      </c>
      <c r="BA3251" s="205">
        <f t="shared" si="2889"/>
        <v>0</v>
      </c>
      <c r="BB3251" s="205">
        <f t="shared" si="2890"/>
        <v>0</v>
      </c>
      <c r="BC3251" s="205">
        <f t="shared" si="2891"/>
        <v>0</v>
      </c>
      <c r="BD3251" s="205">
        <f t="shared" si="2892"/>
        <v>0</v>
      </c>
    </row>
    <row r="3252" spans="2:56" x14ac:dyDescent="0.3">
      <c r="B3252" s="179" t="s">
        <v>210</v>
      </c>
      <c r="C3252" s="202">
        <f>SUM(C3253:C3254)</f>
        <v>0</v>
      </c>
      <c r="D3252" s="203">
        <f>SUM(D3253:D3254)</f>
        <v>0</v>
      </c>
      <c r="E3252" s="204">
        <f t="shared" si="2880"/>
        <v>0</v>
      </c>
      <c r="F3252" s="202">
        <f>SUM(F3253:F3254)</f>
        <v>0</v>
      </c>
      <c r="G3252" s="203">
        <f>SUM(G3253:G3254)</f>
        <v>0</v>
      </c>
      <c r="H3252" s="204">
        <f t="shared" si="2881"/>
        <v>0</v>
      </c>
      <c r="I3252" s="202">
        <f>SUM(I3253:I3254)</f>
        <v>0</v>
      </c>
      <c r="J3252" s="205">
        <f>SUM(J3253:J3254)</f>
        <v>0</v>
      </c>
      <c r="K3252" s="206">
        <f t="shared" si="2882"/>
        <v>0</v>
      </c>
      <c r="L3252" s="202">
        <f>SUM(L3253:L3254)</f>
        <v>0</v>
      </c>
      <c r="M3252" s="205">
        <f>SUM(M3253:M3254)</f>
        <v>0</v>
      </c>
      <c r="N3252" s="207">
        <f>SUM(N3253:N3254)</f>
        <v>0</v>
      </c>
      <c r="O3252" s="202">
        <f>SUM(O3253:O3254)</f>
        <v>0</v>
      </c>
      <c r="P3252" s="207">
        <f>SUM(P3253:P3254)</f>
        <v>0</v>
      </c>
      <c r="Q3252" s="208">
        <f t="shared" si="2883"/>
        <v>0</v>
      </c>
      <c r="R3252" s="209">
        <f>SUM(R3253:R3254)</f>
        <v>0</v>
      </c>
      <c r="S3252" s="209">
        <f>SUM(S3253:S3254)</f>
        <v>0</v>
      </c>
      <c r="T3252" s="210">
        <f t="shared" si="2893"/>
        <v>0</v>
      </c>
      <c r="U3252" s="91"/>
      <c r="V3252" s="202">
        <f>SUM(V3253:V3254)</f>
        <v>0</v>
      </c>
      <c r="W3252" s="207">
        <f>SUM(W3253:W3254)</f>
        <v>0</v>
      </c>
      <c r="X3252" s="208">
        <f t="shared" si="2884"/>
        <v>0</v>
      </c>
      <c r="Y3252" s="209">
        <f>SUM(Y3253:Y3254)</f>
        <v>0</v>
      </c>
      <c r="Z3252" s="209">
        <f>SUM(Z3253:Z3254)</f>
        <v>0</v>
      </c>
      <c r="AA3252" s="210">
        <f t="shared" si="2894"/>
        <v>0</v>
      </c>
      <c r="AB3252" s="91"/>
      <c r="AC3252" s="202">
        <f>SUM(AC3253:AC3254)</f>
        <v>0</v>
      </c>
      <c r="AD3252" s="207">
        <f>SUM(AD3253:AD3254)</f>
        <v>0</v>
      </c>
      <c r="AE3252" s="208">
        <f t="shared" si="2885"/>
        <v>0</v>
      </c>
      <c r="AF3252" s="209">
        <f>SUM(AF3253:AF3254)</f>
        <v>0</v>
      </c>
      <c r="AG3252" s="209">
        <f>SUM(AG3253:AG3254)</f>
        <v>0</v>
      </c>
      <c r="AH3252" s="210">
        <f t="shared" si="2895"/>
        <v>0</v>
      </c>
      <c r="AJ3252" s="203">
        <f t="shared" ref="AJ3252:AU3252" si="2914">SUM(AJ3253:AJ3254)</f>
        <v>0</v>
      </c>
      <c r="AK3252" s="205">
        <f t="shared" si="2914"/>
        <v>0</v>
      </c>
      <c r="AL3252" s="207">
        <f t="shared" si="2914"/>
        <v>0</v>
      </c>
      <c r="AM3252" s="205">
        <f t="shared" si="2914"/>
        <v>0</v>
      </c>
      <c r="AN3252" s="207">
        <f t="shared" si="2914"/>
        <v>0</v>
      </c>
      <c r="AO3252" s="205">
        <f t="shared" si="2914"/>
        <v>0</v>
      </c>
      <c r="AP3252" s="207">
        <f t="shared" si="2914"/>
        <v>0</v>
      </c>
      <c r="AQ3252" s="205">
        <f t="shared" si="2914"/>
        <v>0</v>
      </c>
      <c r="AR3252" s="207">
        <f t="shared" si="2914"/>
        <v>0</v>
      </c>
      <c r="AS3252" s="205">
        <f t="shared" si="2914"/>
        <v>0</v>
      </c>
      <c r="AT3252" s="207">
        <f t="shared" si="2914"/>
        <v>0</v>
      </c>
      <c r="AU3252" s="205">
        <f t="shared" si="2914"/>
        <v>0</v>
      </c>
      <c r="AV3252" s="205">
        <f t="shared" si="2897"/>
        <v>0</v>
      </c>
      <c r="AW3252" s="211">
        <f t="shared" si="2886"/>
        <v>0</v>
      </c>
      <c r="AY3252" s="205">
        <f t="shared" si="2887"/>
        <v>0</v>
      </c>
      <c r="AZ3252" s="205">
        <f t="shared" si="2888"/>
        <v>0</v>
      </c>
      <c r="BA3252" s="205">
        <f t="shared" si="2889"/>
        <v>0</v>
      </c>
      <c r="BB3252" s="205">
        <f t="shared" si="2890"/>
        <v>0</v>
      </c>
      <c r="BC3252" s="205">
        <f t="shared" si="2891"/>
        <v>0</v>
      </c>
      <c r="BD3252" s="205">
        <f t="shared" si="2892"/>
        <v>0</v>
      </c>
    </row>
    <row r="3253" spans="2:56" x14ac:dyDescent="0.3">
      <c r="B3253" s="201" t="s">
        <v>211</v>
      </c>
      <c r="C3253" s="255"/>
      <c r="D3253" s="256"/>
      <c r="E3253" s="182">
        <f t="shared" si="2880"/>
        <v>0</v>
      </c>
      <c r="F3253" s="255"/>
      <c r="G3253" s="256"/>
      <c r="H3253" s="182">
        <f t="shared" si="2881"/>
        <v>0</v>
      </c>
      <c r="I3253" s="255"/>
      <c r="J3253" s="257"/>
      <c r="K3253" s="184">
        <f t="shared" si="2882"/>
        <v>0</v>
      </c>
      <c r="L3253" s="255"/>
      <c r="M3253" s="257"/>
      <c r="N3253" s="258"/>
      <c r="O3253" s="255"/>
      <c r="P3253" s="258"/>
      <c r="Q3253" s="177">
        <f t="shared" si="2883"/>
        <v>0</v>
      </c>
      <c r="R3253" s="258"/>
      <c r="S3253" s="258"/>
      <c r="T3253" s="178">
        <f t="shared" si="2893"/>
        <v>0</v>
      </c>
      <c r="U3253" s="157"/>
      <c r="V3253" s="255"/>
      <c r="W3253" s="258"/>
      <c r="X3253" s="177">
        <f t="shared" si="2884"/>
        <v>0</v>
      </c>
      <c r="Y3253" s="258"/>
      <c r="Z3253" s="258"/>
      <c r="AA3253" s="178">
        <f t="shared" si="2894"/>
        <v>0</v>
      </c>
      <c r="AB3253" s="157"/>
      <c r="AC3253" s="255"/>
      <c r="AD3253" s="258"/>
      <c r="AE3253" s="177">
        <f t="shared" si="2885"/>
        <v>0</v>
      </c>
      <c r="AF3253" s="258"/>
      <c r="AG3253" s="258"/>
      <c r="AH3253" s="178">
        <f t="shared" si="2895"/>
        <v>0</v>
      </c>
      <c r="AJ3253" s="252"/>
      <c r="AK3253" s="253"/>
      <c r="AL3253" s="254"/>
      <c r="AM3253" s="253"/>
      <c r="AN3253" s="254"/>
      <c r="AO3253" s="253"/>
      <c r="AP3253" s="254"/>
      <c r="AQ3253" s="253"/>
      <c r="AR3253" s="254"/>
      <c r="AS3253" s="253"/>
      <c r="AT3253" s="254"/>
      <c r="AU3253" s="253"/>
      <c r="AV3253" s="163">
        <f t="shared" si="2897"/>
        <v>0</v>
      </c>
      <c r="AW3253" s="93">
        <f t="shared" si="2886"/>
        <v>0</v>
      </c>
      <c r="AY3253" s="163">
        <f t="shared" si="2887"/>
        <v>0</v>
      </c>
      <c r="AZ3253" s="163">
        <f t="shared" si="2888"/>
        <v>0</v>
      </c>
      <c r="BA3253" s="163">
        <f t="shared" si="2889"/>
        <v>0</v>
      </c>
      <c r="BB3253" s="163">
        <f t="shared" si="2890"/>
        <v>0</v>
      </c>
      <c r="BC3253" s="163">
        <f t="shared" si="2891"/>
        <v>0</v>
      </c>
      <c r="BD3253" s="163">
        <f t="shared" si="2892"/>
        <v>0</v>
      </c>
    </row>
    <row r="3254" spans="2:56" x14ac:dyDescent="0.3">
      <c r="B3254" s="201" t="s">
        <v>212</v>
      </c>
      <c r="C3254" s="255"/>
      <c r="D3254" s="256"/>
      <c r="E3254" s="182">
        <f t="shared" si="2880"/>
        <v>0</v>
      </c>
      <c r="F3254" s="255"/>
      <c r="G3254" s="256"/>
      <c r="H3254" s="182">
        <f t="shared" si="2881"/>
        <v>0</v>
      </c>
      <c r="I3254" s="255"/>
      <c r="J3254" s="257"/>
      <c r="K3254" s="184">
        <f t="shared" si="2882"/>
        <v>0</v>
      </c>
      <c r="L3254" s="255"/>
      <c r="M3254" s="257"/>
      <c r="N3254" s="258"/>
      <c r="O3254" s="255"/>
      <c r="P3254" s="258"/>
      <c r="Q3254" s="177">
        <f t="shared" si="2883"/>
        <v>0</v>
      </c>
      <c r="R3254" s="258"/>
      <c r="S3254" s="258"/>
      <c r="T3254" s="178">
        <f t="shared" si="2893"/>
        <v>0</v>
      </c>
      <c r="U3254" s="157"/>
      <c r="V3254" s="255"/>
      <c r="W3254" s="258"/>
      <c r="X3254" s="177">
        <f t="shared" si="2884"/>
        <v>0</v>
      </c>
      <c r="Y3254" s="258"/>
      <c r="Z3254" s="258"/>
      <c r="AA3254" s="178">
        <f t="shared" si="2894"/>
        <v>0</v>
      </c>
      <c r="AB3254" s="157"/>
      <c r="AC3254" s="255"/>
      <c r="AD3254" s="258"/>
      <c r="AE3254" s="177">
        <f t="shared" si="2885"/>
        <v>0</v>
      </c>
      <c r="AF3254" s="258"/>
      <c r="AG3254" s="258"/>
      <c r="AH3254" s="178">
        <f t="shared" si="2895"/>
        <v>0</v>
      </c>
      <c r="AJ3254" s="252"/>
      <c r="AK3254" s="253"/>
      <c r="AL3254" s="254"/>
      <c r="AM3254" s="253"/>
      <c r="AN3254" s="254"/>
      <c r="AO3254" s="253"/>
      <c r="AP3254" s="254"/>
      <c r="AQ3254" s="253"/>
      <c r="AR3254" s="254"/>
      <c r="AS3254" s="253"/>
      <c r="AT3254" s="254"/>
      <c r="AU3254" s="253"/>
      <c r="AV3254" s="163">
        <f t="shared" si="2897"/>
        <v>0</v>
      </c>
      <c r="AW3254" s="93">
        <f t="shared" si="2886"/>
        <v>0</v>
      </c>
      <c r="AY3254" s="163">
        <f t="shared" si="2887"/>
        <v>0</v>
      </c>
      <c r="AZ3254" s="163">
        <f t="shared" si="2888"/>
        <v>0</v>
      </c>
      <c r="BA3254" s="163">
        <f t="shared" si="2889"/>
        <v>0</v>
      </c>
      <c r="BB3254" s="163">
        <f t="shared" si="2890"/>
        <v>0</v>
      </c>
      <c r="BC3254" s="163">
        <f t="shared" si="2891"/>
        <v>0</v>
      </c>
      <c r="BD3254" s="163">
        <f t="shared" si="2892"/>
        <v>0</v>
      </c>
    </row>
    <row r="3255" spans="2:56" x14ac:dyDescent="0.3">
      <c r="B3255" s="179" t="s">
        <v>213</v>
      </c>
      <c r="C3255" s="202">
        <f>SUM(C3256)</f>
        <v>0</v>
      </c>
      <c r="D3255" s="203">
        <f>SUM(D3256)</f>
        <v>0</v>
      </c>
      <c r="E3255" s="204">
        <f t="shared" si="2880"/>
        <v>0</v>
      </c>
      <c r="F3255" s="202">
        <f>SUM(F3256)</f>
        <v>0</v>
      </c>
      <c r="G3255" s="203">
        <f>SUM(G3256)</f>
        <v>0</v>
      </c>
      <c r="H3255" s="204">
        <f t="shared" si="2881"/>
        <v>0</v>
      </c>
      <c r="I3255" s="202">
        <f>SUM(I3256)</f>
        <v>0</v>
      </c>
      <c r="J3255" s="205">
        <f>SUM(J3256)</f>
        <v>0</v>
      </c>
      <c r="K3255" s="206">
        <f t="shared" si="2882"/>
        <v>0</v>
      </c>
      <c r="L3255" s="202">
        <f>SUM(L3256)</f>
        <v>0</v>
      </c>
      <c r="M3255" s="205">
        <f>SUM(M3256)</f>
        <v>0</v>
      </c>
      <c r="N3255" s="207">
        <f>SUM(N3256)</f>
        <v>0</v>
      </c>
      <c r="O3255" s="202">
        <f>SUM(O3256)</f>
        <v>0</v>
      </c>
      <c r="P3255" s="207">
        <f>SUM(P3256)</f>
        <v>0</v>
      </c>
      <c r="Q3255" s="208">
        <f t="shared" si="2883"/>
        <v>0</v>
      </c>
      <c r="R3255" s="209">
        <f>SUM(R3256)</f>
        <v>0</v>
      </c>
      <c r="S3255" s="209">
        <f>SUM(S3256)</f>
        <v>0</v>
      </c>
      <c r="T3255" s="210">
        <f t="shared" si="2893"/>
        <v>0</v>
      </c>
      <c r="U3255" s="91"/>
      <c r="V3255" s="202">
        <f>SUM(V3256)</f>
        <v>0</v>
      </c>
      <c r="W3255" s="207">
        <f>SUM(W3256)</f>
        <v>0</v>
      </c>
      <c r="X3255" s="208">
        <f t="shared" si="2884"/>
        <v>0</v>
      </c>
      <c r="Y3255" s="209">
        <f>SUM(Y3256)</f>
        <v>0</v>
      </c>
      <c r="Z3255" s="209">
        <f>SUM(Z3256)</f>
        <v>0</v>
      </c>
      <c r="AA3255" s="210">
        <f t="shared" si="2894"/>
        <v>0</v>
      </c>
      <c r="AB3255" s="91"/>
      <c r="AC3255" s="202">
        <f>SUM(AC3256)</f>
        <v>0</v>
      </c>
      <c r="AD3255" s="207">
        <f>SUM(AD3256)</f>
        <v>0</v>
      </c>
      <c r="AE3255" s="208">
        <f t="shared" si="2885"/>
        <v>0</v>
      </c>
      <c r="AF3255" s="209">
        <f>SUM(AF3256)</f>
        <v>0</v>
      </c>
      <c r="AG3255" s="209">
        <f>SUM(AG3256)</f>
        <v>0</v>
      </c>
      <c r="AH3255" s="210">
        <f t="shared" si="2895"/>
        <v>0</v>
      </c>
      <c r="AJ3255" s="203">
        <f t="shared" ref="AJ3255:AU3255" si="2915">SUM(AJ3256)</f>
        <v>0</v>
      </c>
      <c r="AK3255" s="205">
        <f t="shared" si="2915"/>
        <v>0</v>
      </c>
      <c r="AL3255" s="207">
        <f t="shared" si="2915"/>
        <v>0</v>
      </c>
      <c r="AM3255" s="205">
        <f t="shared" si="2915"/>
        <v>0</v>
      </c>
      <c r="AN3255" s="207">
        <f t="shared" si="2915"/>
        <v>0</v>
      </c>
      <c r="AO3255" s="205">
        <f t="shared" si="2915"/>
        <v>0</v>
      </c>
      <c r="AP3255" s="207">
        <f t="shared" si="2915"/>
        <v>0</v>
      </c>
      <c r="AQ3255" s="205">
        <f t="shared" si="2915"/>
        <v>0</v>
      </c>
      <c r="AR3255" s="207">
        <f t="shared" si="2915"/>
        <v>0</v>
      </c>
      <c r="AS3255" s="205">
        <f t="shared" si="2915"/>
        <v>0</v>
      </c>
      <c r="AT3255" s="207">
        <f t="shared" si="2915"/>
        <v>0</v>
      </c>
      <c r="AU3255" s="205">
        <f t="shared" si="2915"/>
        <v>0</v>
      </c>
      <c r="AV3255" s="205">
        <f t="shared" si="2897"/>
        <v>0</v>
      </c>
      <c r="AW3255" s="211">
        <f t="shared" si="2886"/>
        <v>0</v>
      </c>
      <c r="AY3255" s="205">
        <f t="shared" si="2887"/>
        <v>0</v>
      </c>
      <c r="AZ3255" s="205">
        <f t="shared" si="2888"/>
        <v>0</v>
      </c>
      <c r="BA3255" s="205">
        <f t="shared" si="2889"/>
        <v>0</v>
      </c>
      <c r="BB3255" s="205">
        <f t="shared" si="2890"/>
        <v>0</v>
      </c>
      <c r="BC3255" s="205">
        <f t="shared" si="2891"/>
        <v>0</v>
      </c>
      <c r="BD3255" s="205">
        <f t="shared" si="2892"/>
        <v>0</v>
      </c>
    </row>
    <row r="3256" spans="2:56" x14ac:dyDescent="0.3">
      <c r="B3256" s="201" t="s">
        <v>105</v>
      </c>
      <c r="C3256" s="255"/>
      <c r="D3256" s="256"/>
      <c r="E3256" s="182">
        <f t="shared" si="2880"/>
        <v>0</v>
      </c>
      <c r="F3256" s="255"/>
      <c r="G3256" s="256"/>
      <c r="H3256" s="182">
        <f t="shared" si="2881"/>
        <v>0</v>
      </c>
      <c r="I3256" s="255"/>
      <c r="J3256" s="257"/>
      <c r="K3256" s="184">
        <f t="shared" si="2882"/>
        <v>0</v>
      </c>
      <c r="L3256" s="255"/>
      <c r="M3256" s="257"/>
      <c r="N3256" s="258"/>
      <c r="O3256" s="255"/>
      <c r="P3256" s="258"/>
      <c r="Q3256" s="177">
        <f t="shared" si="2883"/>
        <v>0</v>
      </c>
      <c r="R3256" s="258"/>
      <c r="S3256" s="258"/>
      <c r="T3256" s="178">
        <f t="shared" si="2893"/>
        <v>0</v>
      </c>
      <c r="U3256" s="157"/>
      <c r="V3256" s="255"/>
      <c r="W3256" s="258"/>
      <c r="X3256" s="177">
        <f t="shared" si="2884"/>
        <v>0</v>
      </c>
      <c r="Y3256" s="258"/>
      <c r="Z3256" s="258"/>
      <c r="AA3256" s="178">
        <f t="shared" si="2894"/>
        <v>0</v>
      </c>
      <c r="AB3256" s="157"/>
      <c r="AC3256" s="255"/>
      <c r="AD3256" s="258"/>
      <c r="AE3256" s="177">
        <f t="shared" si="2885"/>
        <v>0</v>
      </c>
      <c r="AF3256" s="258"/>
      <c r="AG3256" s="258"/>
      <c r="AH3256" s="178">
        <f t="shared" si="2895"/>
        <v>0</v>
      </c>
      <c r="AJ3256" s="252"/>
      <c r="AK3256" s="253"/>
      <c r="AL3256" s="254"/>
      <c r="AM3256" s="253"/>
      <c r="AN3256" s="254"/>
      <c r="AO3256" s="253"/>
      <c r="AP3256" s="254"/>
      <c r="AQ3256" s="253"/>
      <c r="AR3256" s="254"/>
      <c r="AS3256" s="253"/>
      <c r="AT3256" s="254"/>
      <c r="AU3256" s="253"/>
      <c r="AV3256" s="163">
        <f t="shared" si="2897"/>
        <v>0</v>
      </c>
      <c r="AW3256" s="93">
        <f t="shared" si="2886"/>
        <v>0</v>
      </c>
      <c r="AY3256" s="163">
        <f t="shared" si="2887"/>
        <v>0</v>
      </c>
      <c r="AZ3256" s="163">
        <f t="shared" si="2888"/>
        <v>0</v>
      </c>
      <c r="BA3256" s="163">
        <f t="shared" si="2889"/>
        <v>0</v>
      </c>
      <c r="BB3256" s="163">
        <f t="shared" si="2890"/>
        <v>0</v>
      </c>
      <c r="BC3256" s="163">
        <f t="shared" si="2891"/>
        <v>0</v>
      </c>
      <c r="BD3256" s="163">
        <f t="shared" si="2892"/>
        <v>0</v>
      </c>
    </row>
    <row r="3257" spans="2:56" x14ac:dyDescent="0.3">
      <c r="B3257" s="176" t="s">
        <v>214</v>
      </c>
      <c r="C3257" s="202">
        <f>SUM(C3258,C3262)</f>
        <v>0</v>
      </c>
      <c r="D3257" s="203">
        <f>SUM(D3258,D3262)</f>
        <v>0</v>
      </c>
      <c r="E3257" s="204">
        <f t="shared" si="2880"/>
        <v>0</v>
      </c>
      <c r="F3257" s="202">
        <f>SUM(F3258,F3262)</f>
        <v>0</v>
      </c>
      <c r="G3257" s="203">
        <f>SUM(G3258,G3262)</f>
        <v>0</v>
      </c>
      <c r="H3257" s="204">
        <f t="shared" si="2881"/>
        <v>0</v>
      </c>
      <c r="I3257" s="202">
        <f>SUM(I3258,I3262)</f>
        <v>0</v>
      </c>
      <c r="J3257" s="205">
        <f>SUM(J3258,J3262)</f>
        <v>0</v>
      </c>
      <c r="K3257" s="206">
        <f t="shared" si="2882"/>
        <v>0</v>
      </c>
      <c r="L3257" s="202">
        <f>SUM(L3258,L3262)</f>
        <v>0</v>
      </c>
      <c r="M3257" s="205">
        <f>SUM(M3258,M3262)</f>
        <v>0</v>
      </c>
      <c r="N3257" s="207">
        <f>SUM(N3258,N3262)</f>
        <v>0</v>
      </c>
      <c r="O3257" s="202">
        <f>SUM(O3258,O3262)</f>
        <v>0</v>
      </c>
      <c r="P3257" s="207">
        <f>SUM(P3258,P3262)</f>
        <v>0</v>
      </c>
      <c r="Q3257" s="208">
        <f t="shared" si="2883"/>
        <v>0</v>
      </c>
      <c r="R3257" s="209">
        <f>SUM(R3258,R3262)</f>
        <v>0</v>
      </c>
      <c r="S3257" s="209">
        <f>SUM(S3258,S3262)</f>
        <v>0</v>
      </c>
      <c r="T3257" s="210">
        <f t="shared" si="2893"/>
        <v>0</v>
      </c>
      <c r="U3257" s="91"/>
      <c r="V3257" s="202">
        <f>SUM(V3258,V3262)</f>
        <v>0</v>
      </c>
      <c r="W3257" s="207">
        <f>SUM(W3258,W3262)</f>
        <v>0</v>
      </c>
      <c r="X3257" s="208">
        <f t="shared" si="2884"/>
        <v>0</v>
      </c>
      <c r="Y3257" s="209">
        <f>SUM(Y3258,Y3262)</f>
        <v>0</v>
      </c>
      <c r="Z3257" s="209">
        <f>SUM(Z3258,Z3262)</f>
        <v>0</v>
      </c>
      <c r="AA3257" s="210">
        <f t="shared" si="2894"/>
        <v>0</v>
      </c>
      <c r="AB3257" s="91"/>
      <c r="AC3257" s="202">
        <f>SUM(AC3258,AC3262)</f>
        <v>0</v>
      </c>
      <c r="AD3257" s="207">
        <f>SUM(AD3258,AD3262)</f>
        <v>0</v>
      </c>
      <c r="AE3257" s="208">
        <f t="shared" si="2885"/>
        <v>0</v>
      </c>
      <c r="AF3257" s="209">
        <f>SUM(AF3258,AF3262)</f>
        <v>0</v>
      </c>
      <c r="AG3257" s="209">
        <f>SUM(AG3258,AG3262)</f>
        <v>0</v>
      </c>
      <c r="AH3257" s="210">
        <f t="shared" si="2895"/>
        <v>0</v>
      </c>
      <c r="AJ3257" s="203">
        <f t="shared" ref="AJ3257:AU3257" si="2916">SUM(AJ3258,AJ3262)</f>
        <v>0</v>
      </c>
      <c r="AK3257" s="205">
        <f t="shared" si="2916"/>
        <v>0</v>
      </c>
      <c r="AL3257" s="207">
        <f t="shared" si="2916"/>
        <v>0</v>
      </c>
      <c r="AM3257" s="205">
        <f t="shared" si="2916"/>
        <v>0</v>
      </c>
      <c r="AN3257" s="207">
        <f t="shared" si="2916"/>
        <v>0</v>
      </c>
      <c r="AO3257" s="205">
        <f t="shared" si="2916"/>
        <v>0</v>
      </c>
      <c r="AP3257" s="207">
        <f t="shared" si="2916"/>
        <v>0</v>
      </c>
      <c r="AQ3257" s="205">
        <f t="shared" si="2916"/>
        <v>0</v>
      </c>
      <c r="AR3257" s="207">
        <f t="shared" si="2916"/>
        <v>0</v>
      </c>
      <c r="AS3257" s="205">
        <f t="shared" si="2916"/>
        <v>0</v>
      </c>
      <c r="AT3257" s="207">
        <f t="shared" si="2916"/>
        <v>0</v>
      </c>
      <c r="AU3257" s="205">
        <f t="shared" si="2916"/>
        <v>0</v>
      </c>
      <c r="AV3257" s="205">
        <f t="shared" si="2897"/>
        <v>0</v>
      </c>
      <c r="AW3257" s="211">
        <f t="shared" si="2886"/>
        <v>0</v>
      </c>
      <c r="AY3257" s="205">
        <f t="shared" si="2887"/>
        <v>0</v>
      </c>
      <c r="AZ3257" s="205">
        <f t="shared" si="2888"/>
        <v>0</v>
      </c>
      <c r="BA3257" s="205">
        <f t="shared" si="2889"/>
        <v>0</v>
      </c>
      <c r="BB3257" s="205">
        <f t="shared" si="2890"/>
        <v>0</v>
      </c>
      <c r="BC3257" s="205">
        <f t="shared" si="2891"/>
        <v>0</v>
      </c>
      <c r="BD3257" s="205">
        <f t="shared" si="2892"/>
        <v>0</v>
      </c>
    </row>
    <row r="3258" spans="2:56" x14ac:dyDescent="0.3">
      <c r="B3258" s="179" t="s">
        <v>215</v>
      </c>
      <c r="C3258" s="202">
        <f>SUM(C3259:C3261)</f>
        <v>0</v>
      </c>
      <c r="D3258" s="203">
        <f>SUM(D3259:D3261)</f>
        <v>0</v>
      </c>
      <c r="E3258" s="204">
        <f t="shared" si="2880"/>
        <v>0</v>
      </c>
      <c r="F3258" s="202">
        <f>SUM(F3259:F3261)</f>
        <v>0</v>
      </c>
      <c r="G3258" s="203">
        <f>SUM(G3259:G3261)</f>
        <v>0</v>
      </c>
      <c r="H3258" s="204">
        <f t="shared" si="2881"/>
        <v>0</v>
      </c>
      <c r="I3258" s="202">
        <f>SUM(I3259:I3261)</f>
        <v>0</v>
      </c>
      <c r="J3258" s="205">
        <f>SUM(J3259:J3261)</f>
        <v>0</v>
      </c>
      <c r="K3258" s="206">
        <f t="shared" si="2882"/>
        <v>0</v>
      </c>
      <c r="L3258" s="202">
        <f>SUM(L3259:L3261)</f>
        <v>0</v>
      </c>
      <c r="M3258" s="205">
        <f>SUM(M3259:M3261)</f>
        <v>0</v>
      </c>
      <c r="N3258" s="207">
        <f>SUM(N3259:N3261)</f>
        <v>0</v>
      </c>
      <c r="O3258" s="202">
        <f>SUM(O3259:O3261)</f>
        <v>0</v>
      </c>
      <c r="P3258" s="207">
        <f>SUM(P3259:P3261)</f>
        <v>0</v>
      </c>
      <c r="Q3258" s="208">
        <f t="shared" si="2883"/>
        <v>0</v>
      </c>
      <c r="R3258" s="209">
        <f>SUM(R3259:R3261)</f>
        <v>0</v>
      </c>
      <c r="S3258" s="209">
        <f>SUM(S3259:S3261)</f>
        <v>0</v>
      </c>
      <c r="T3258" s="210">
        <f t="shared" si="2893"/>
        <v>0</v>
      </c>
      <c r="U3258" s="91"/>
      <c r="V3258" s="202">
        <f>SUM(V3259:V3261)</f>
        <v>0</v>
      </c>
      <c r="W3258" s="207">
        <f>SUM(W3259:W3261)</f>
        <v>0</v>
      </c>
      <c r="X3258" s="208">
        <f t="shared" si="2884"/>
        <v>0</v>
      </c>
      <c r="Y3258" s="209">
        <f>SUM(Y3259:Y3261)</f>
        <v>0</v>
      </c>
      <c r="Z3258" s="209">
        <f>SUM(Z3259:Z3261)</f>
        <v>0</v>
      </c>
      <c r="AA3258" s="210">
        <f t="shared" si="2894"/>
        <v>0</v>
      </c>
      <c r="AB3258" s="91"/>
      <c r="AC3258" s="202">
        <f>SUM(AC3259:AC3261)</f>
        <v>0</v>
      </c>
      <c r="AD3258" s="207">
        <f>SUM(AD3259:AD3261)</f>
        <v>0</v>
      </c>
      <c r="AE3258" s="208">
        <f t="shared" si="2885"/>
        <v>0</v>
      </c>
      <c r="AF3258" s="209">
        <f>SUM(AF3259:AF3261)</f>
        <v>0</v>
      </c>
      <c r="AG3258" s="209">
        <f>SUM(AG3259:AG3261)</f>
        <v>0</v>
      </c>
      <c r="AH3258" s="210">
        <f t="shared" si="2895"/>
        <v>0</v>
      </c>
      <c r="AJ3258" s="203">
        <f t="shared" ref="AJ3258:AU3258" si="2917">SUM(AJ3259:AJ3261)</f>
        <v>0</v>
      </c>
      <c r="AK3258" s="205">
        <f t="shared" si="2917"/>
        <v>0</v>
      </c>
      <c r="AL3258" s="207">
        <f t="shared" si="2917"/>
        <v>0</v>
      </c>
      <c r="AM3258" s="205">
        <f t="shared" si="2917"/>
        <v>0</v>
      </c>
      <c r="AN3258" s="207">
        <f t="shared" si="2917"/>
        <v>0</v>
      </c>
      <c r="AO3258" s="205">
        <f t="shared" si="2917"/>
        <v>0</v>
      </c>
      <c r="AP3258" s="207">
        <f t="shared" si="2917"/>
        <v>0</v>
      </c>
      <c r="AQ3258" s="205">
        <f t="shared" si="2917"/>
        <v>0</v>
      </c>
      <c r="AR3258" s="207">
        <f t="shared" si="2917"/>
        <v>0</v>
      </c>
      <c r="AS3258" s="205">
        <f t="shared" si="2917"/>
        <v>0</v>
      </c>
      <c r="AT3258" s="207">
        <f t="shared" si="2917"/>
        <v>0</v>
      </c>
      <c r="AU3258" s="205">
        <f t="shared" si="2917"/>
        <v>0</v>
      </c>
      <c r="AV3258" s="205">
        <f t="shared" si="2897"/>
        <v>0</v>
      </c>
      <c r="AW3258" s="211">
        <f t="shared" si="2886"/>
        <v>0</v>
      </c>
      <c r="AY3258" s="205">
        <f t="shared" si="2887"/>
        <v>0</v>
      </c>
      <c r="AZ3258" s="205">
        <f t="shared" si="2888"/>
        <v>0</v>
      </c>
      <c r="BA3258" s="205">
        <f t="shared" si="2889"/>
        <v>0</v>
      </c>
      <c r="BB3258" s="205">
        <f t="shared" si="2890"/>
        <v>0</v>
      </c>
      <c r="BC3258" s="205">
        <f t="shared" si="2891"/>
        <v>0</v>
      </c>
      <c r="BD3258" s="205">
        <f t="shared" si="2892"/>
        <v>0</v>
      </c>
    </row>
    <row r="3259" spans="2:56" x14ac:dyDescent="0.3">
      <c r="B3259" s="201" t="s">
        <v>216</v>
      </c>
      <c r="C3259" s="255"/>
      <c r="D3259" s="256"/>
      <c r="E3259" s="182">
        <f t="shared" si="2880"/>
        <v>0</v>
      </c>
      <c r="F3259" s="255"/>
      <c r="G3259" s="256"/>
      <c r="H3259" s="182">
        <f t="shared" si="2881"/>
        <v>0</v>
      </c>
      <c r="I3259" s="255"/>
      <c r="J3259" s="257"/>
      <c r="K3259" s="184">
        <f t="shared" si="2882"/>
        <v>0</v>
      </c>
      <c r="L3259" s="255"/>
      <c r="M3259" s="257"/>
      <c r="N3259" s="258"/>
      <c r="O3259" s="255"/>
      <c r="P3259" s="258"/>
      <c r="Q3259" s="177">
        <f t="shared" si="2883"/>
        <v>0</v>
      </c>
      <c r="R3259" s="258"/>
      <c r="S3259" s="258"/>
      <c r="T3259" s="178">
        <f t="shared" si="2893"/>
        <v>0</v>
      </c>
      <c r="U3259" s="157"/>
      <c r="V3259" s="255"/>
      <c r="W3259" s="258"/>
      <c r="X3259" s="177">
        <f t="shared" si="2884"/>
        <v>0</v>
      </c>
      <c r="Y3259" s="258"/>
      <c r="Z3259" s="258"/>
      <c r="AA3259" s="178">
        <f t="shared" si="2894"/>
        <v>0</v>
      </c>
      <c r="AB3259" s="157"/>
      <c r="AC3259" s="255"/>
      <c r="AD3259" s="258"/>
      <c r="AE3259" s="177">
        <f t="shared" si="2885"/>
        <v>0</v>
      </c>
      <c r="AF3259" s="258"/>
      <c r="AG3259" s="258"/>
      <c r="AH3259" s="178">
        <f t="shared" si="2895"/>
        <v>0</v>
      </c>
      <c r="AJ3259" s="252"/>
      <c r="AK3259" s="253"/>
      <c r="AL3259" s="254"/>
      <c r="AM3259" s="253"/>
      <c r="AN3259" s="254"/>
      <c r="AO3259" s="253"/>
      <c r="AP3259" s="254"/>
      <c r="AQ3259" s="253"/>
      <c r="AR3259" s="254"/>
      <c r="AS3259" s="253"/>
      <c r="AT3259" s="254"/>
      <c r="AU3259" s="253"/>
      <c r="AV3259" s="163">
        <f t="shared" si="2897"/>
        <v>0</v>
      </c>
      <c r="AW3259" s="93">
        <f t="shared" si="2886"/>
        <v>0</v>
      </c>
      <c r="AY3259" s="163">
        <f t="shared" si="2887"/>
        <v>0</v>
      </c>
      <c r="AZ3259" s="163">
        <f t="shared" si="2888"/>
        <v>0</v>
      </c>
      <c r="BA3259" s="163">
        <f t="shared" si="2889"/>
        <v>0</v>
      </c>
      <c r="BB3259" s="163">
        <f t="shared" si="2890"/>
        <v>0</v>
      </c>
      <c r="BC3259" s="163">
        <f t="shared" si="2891"/>
        <v>0</v>
      </c>
      <c r="BD3259" s="163">
        <f t="shared" si="2892"/>
        <v>0</v>
      </c>
    </row>
    <row r="3260" spans="2:56" x14ac:dyDescent="0.3">
      <c r="B3260" s="201" t="s">
        <v>217</v>
      </c>
      <c r="C3260" s="255"/>
      <c r="D3260" s="256"/>
      <c r="E3260" s="182">
        <f t="shared" si="2880"/>
        <v>0</v>
      </c>
      <c r="F3260" s="255"/>
      <c r="G3260" s="256"/>
      <c r="H3260" s="182">
        <f t="shared" si="2881"/>
        <v>0</v>
      </c>
      <c r="I3260" s="255"/>
      <c r="J3260" s="257"/>
      <c r="K3260" s="184">
        <f t="shared" si="2882"/>
        <v>0</v>
      </c>
      <c r="L3260" s="255"/>
      <c r="M3260" s="257"/>
      <c r="N3260" s="258"/>
      <c r="O3260" s="255"/>
      <c r="P3260" s="258"/>
      <c r="Q3260" s="177">
        <f t="shared" si="2883"/>
        <v>0</v>
      </c>
      <c r="R3260" s="258"/>
      <c r="S3260" s="258"/>
      <c r="T3260" s="178">
        <f t="shared" si="2893"/>
        <v>0</v>
      </c>
      <c r="U3260" s="157"/>
      <c r="V3260" s="255"/>
      <c r="W3260" s="258"/>
      <c r="X3260" s="177">
        <f t="shared" si="2884"/>
        <v>0</v>
      </c>
      <c r="Y3260" s="258"/>
      <c r="Z3260" s="258"/>
      <c r="AA3260" s="178">
        <f t="shared" si="2894"/>
        <v>0</v>
      </c>
      <c r="AB3260" s="157"/>
      <c r="AC3260" s="255"/>
      <c r="AD3260" s="258"/>
      <c r="AE3260" s="177">
        <f t="shared" si="2885"/>
        <v>0</v>
      </c>
      <c r="AF3260" s="258"/>
      <c r="AG3260" s="258"/>
      <c r="AH3260" s="178">
        <f t="shared" si="2895"/>
        <v>0</v>
      </c>
      <c r="AJ3260" s="252"/>
      <c r="AK3260" s="253"/>
      <c r="AL3260" s="254"/>
      <c r="AM3260" s="253"/>
      <c r="AN3260" s="254"/>
      <c r="AO3260" s="253"/>
      <c r="AP3260" s="254"/>
      <c r="AQ3260" s="253"/>
      <c r="AR3260" s="254"/>
      <c r="AS3260" s="253"/>
      <c r="AT3260" s="254"/>
      <c r="AU3260" s="253"/>
      <c r="AV3260" s="163">
        <f t="shared" si="2897"/>
        <v>0</v>
      </c>
      <c r="AW3260" s="93">
        <f t="shared" si="2886"/>
        <v>0</v>
      </c>
      <c r="AY3260" s="163">
        <f t="shared" si="2887"/>
        <v>0</v>
      </c>
      <c r="AZ3260" s="163">
        <f t="shared" si="2888"/>
        <v>0</v>
      </c>
      <c r="BA3260" s="163">
        <f t="shared" si="2889"/>
        <v>0</v>
      </c>
      <c r="BB3260" s="163">
        <f t="shared" si="2890"/>
        <v>0</v>
      </c>
      <c r="BC3260" s="163">
        <f t="shared" si="2891"/>
        <v>0</v>
      </c>
      <c r="BD3260" s="163">
        <f t="shared" si="2892"/>
        <v>0</v>
      </c>
    </row>
    <row r="3261" spans="2:56" x14ac:dyDescent="0.3">
      <c r="B3261" s="201" t="s">
        <v>218</v>
      </c>
      <c r="C3261" s="255"/>
      <c r="D3261" s="256"/>
      <c r="E3261" s="182">
        <f t="shared" si="2880"/>
        <v>0</v>
      </c>
      <c r="F3261" s="255"/>
      <c r="G3261" s="256"/>
      <c r="H3261" s="182">
        <f t="shared" si="2881"/>
        <v>0</v>
      </c>
      <c r="I3261" s="255"/>
      <c r="J3261" s="257"/>
      <c r="K3261" s="184">
        <f t="shared" si="2882"/>
        <v>0</v>
      </c>
      <c r="L3261" s="255"/>
      <c r="M3261" s="257"/>
      <c r="N3261" s="258"/>
      <c r="O3261" s="255"/>
      <c r="P3261" s="258"/>
      <c r="Q3261" s="177">
        <f t="shared" si="2883"/>
        <v>0</v>
      </c>
      <c r="R3261" s="258"/>
      <c r="S3261" s="258"/>
      <c r="T3261" s="178">
        <f t="shared" si="2893"/>
        <v>0</v>
      </c>
      <c r="U3261" s="157"/>
      <c r="V3261" s="255"/>
      <c r="W3261" s="258"/>
      <c r="X3261" s="177">
        <f t="shared" si="2884"/>
        <v>0</v>
      </c>
      <c r="Y3261" s="258"/>
      <c r="Z3261" s="258"/>
      <c r="AA3261" s="178">
        <f t="shared" si="2894"/>
        <v>0</v>
      </c>
      <c r="AB3261" s="157"/>
      <c r="AC3261" s="255"/>
      <c r="AD3261" s="258"/>
      <c r="AE3261" s="177">
        <f t="shared" si="2885"/>
        <v>0</v>
      </c>
      <c r="AF3261" s="258"/>
      <c r="AG3261" s="258"/>
      <c r="AH3261" s="178">
        <f t="shared" si="2895"/>
        <v>0</v>
      </c>
      <c r="AJ3261" s="252"/>
      <c r="AK3261" s="253"/>
      <c r="AL3261" s="254"/>
      <c r="AM3261" s="253"/>
      <c r="AN3261" s="254"/>
      <c r="AO3261" s="253"/>
      <c r="AP3261" s="254"/>
      <c r="AQ3261" s="253"/>
      <c r="AR3261" s="254"/>
      <c r="AS3261" s="253"/>
      <c r="AT3261" s="254"/>
      <c r="AU3261" s="253"/>
      <c r="AV3261" s="163">
        <f t="shared" si="2897"/>
        <v>0</v>
      </c>
      <c r="AW3261" s="93">
        <f t="shared" si="2886"/>
        <v>0</v>
      </c>
      <c r="AY3261" s="163">
        <f t="shared" si="2887"/>
        <v>0</v>
      </c>
      <c r="AZ3261" s="163">
        <f t="shared" si="2888"/>
        <v>0</v>
      </c>
      <c r="BA3261" s="163">
        <f t="shared" si="2889"/>
        <v>0</v>
      </c>
      <c r="BB3261" s="163">
        <f t="shared" si="2890"/>
        <v>0</v>
      </c>
      <c r="BC3261" s="163">
        <f t="shared" si="2891"/>
        <v>0</v>
      </c>
      <c r="BD3261" s="163">
        <f t="shared" si="2892"/>
        <v>0</v>
      </c>
    </row>
    <row r="3262" spans="2:56" x14ac:dyDescent="0.3">
      <c r="B3262" s="179" t="s">
        <v>219</v>
      </c>
      <c r="C3262" s="202">
        <f>SUM(C3263:C3269)</f>
        <v>0</v>
      </c>
      <c r="D3262" s="203">
        <f>SUM(D3263:D3269)</f>
        <v>0</v>
      </c>
      <c r="E3262" s="204">
        <f t="shared" si="2880"/>
        <v>0</v>
      </c>
      <c r="F3262" s="202">
        <f>SUM(F3263:F3269)</f>
        <v>0</v>
      </c>
      <c r="G3262" s="203">
        <f>SUM(G3263:G3269)</f>
        <v>0</v>
      </c>
      <c r="H3262" s="204">
        <f t="shared" si="2881"/>
        <v>0</v>
      </c>
      <c r="I3262" s="202">
        <f>SUM(I3263:I3269)</f>
        <v>0</v>
      </c>
      <c r="J3262" s="205">
        <f>SUM(J3263:J3269)</f>
        <v>0</v>
      </c>
      <c r="K3262" s="206">
        <f t="shared" si="2882"/>
        <v>0</v>
      </c>
      <c r="L3262" s="202">
        <f>SUM(L3263:L3269)</f>
        <v>0</v>
      </c>
      <c r="M3262" s="205">
        <f>SUM(M3263:M3269)</f>
        <v>0</v>
      </c>
      <c r="N3262" s="207">
        <f>SUM(N3263:N3269)</f>
        <v>0</v>
      </c>
      <c r="O3262" s="202">
        <f>SUM(O3263:O3269)</f>
        <v>0</v>
      </c>
      <c r="P3262" s="207">
        <f>SUM(P3263:P3269)</f>
        <v>0</v>
      </c>
      <c r="Q3262" s="208">
        <f t="shared" si="2883"/>
        <v>0</v>
      </c>
      <c r="R3262" s="209">
        <f>SUM(R3263:R3269)</f>
        <v>0</v>
      </c>
      <c r="S3262" s="209">
        <f>SUM(S3263:S3269)</f>
        <v>0</v>
      </c>
      <c r="T3262" s="210">
        <f t="shared" si="2893"/>
        <v>0</v>
      </c>
      <c r="U3262" s="91"/>
      <c r="V3262" s="202">
        <f>SUM(V3263:V3269)</f>
        <v>0</v>
      </c>
      <c r="W3262" s="207">
        <f>SUM(W3263:W3269)</f>
        <v>0</v>
      </c>
      <c r="X3262" s="208">
        <f t="shared" si="2884"/>
        <v>0</v>
      </c>
      <c r="Y3262" s="209">
        <f>SUM(Y3263:Y3269)</f>
        <v>0</v>
      </c>
      <c r="Z3262" s="209">
        <f>SUM(Z3263:Z3269)</f>
        <v>0</v>
      </c>
      <c r="AA3262" s="210">
        <f t="shared" si="2894"/>
        <v>0</v>
      </c>
      <c r="AB3262" s="91"/>
      <c r="AC3262" s="202">
        <f>SUM(AC3263:AC3269)</f>
        <v>0</v>
      </c>
      <c r="AD3262" s="207">
        <f>SUM(AD3263:AD3269)</f>
        <v>0</v>
      </c>
      <c r="AE3262" s="208">
        <f t="shared" si="2885"/>
        <v>0</v>
      </c>
      <c r="AF3262" s="209">
        <f>SUM(AF3263:AF3269)</f>
        <v>0</v>
      </c>
      <c r="AG3262" s="209">
        <f>SUM(AG3263:AG3269)</f>
        <v>0</v>
      </c>
      <c r="AH3262" s="210">
        <f t="shared" si="2895"/>
        <v>0</v>
      </c>
      <c r="AJ3262" s="203">
        <f t="shared" ref="AJ3262:AU3262" si="2918">SUM(AJ3263:AJ3269)</f>
        <v>0</v>
      </c>
      <c r="AK3262" s="205">
        <f t="shared" si="2918"/>
        <v>0</v>
      </c>
      <c r="AL3262" s="207">
        <f t="shared" si="2918"/>
        <v>0</v>
      </c>
      <c r="AM3262" s="205">
        <f t="shared" si="2918"/>
        <v>0</v>
      </c>
      <c r="AN3262" s="207">
        <f t="shared" si="2918"/>
        <v>0</v>
      </c>
      <c r="AO3262" s="205">
        <f t="shared" si="2918"/>
        <v>0</v>
      </c>
      <c r="AP3262" s="207">
        <f t="shared" si="2918"/>
        <v>0</v>
      </c>
      <c r="AQ3262" s="205">
        <f t="shared" si="2918"/>
        <v>0</v>
      </c>
      <c r="AR3262" s="207">
        <f t="shared" si="2918"/>
        <v>0</v>
      </c>
      <c r="AS3262" s="205">
        <f t="shared" si="2918"/>
        <v>0</v>
      </c>
      <c r="AT3262" s="207">
        <f t="shared" si="2918"/>
        <v>0</v>
      </c>
      <c r="AU3262" s="205">
        <f t="shared" si="2918"/>
        <v>0</v>
      </c>
      <c r="AV3262" s="205">
        <f t="shared" si="2897"/>
        <v>0</v>
      </c>
      <c r="AW3262" s="211">
        <f t="shared" si="2886"/>
        <v>0</v>
      </c>
      <c r="AY3262" s="205">
        <f t="shared" si="2887"/>
        <v>0</v>
      </c>
      <c r="AZ3262" s="205">
        <f t="shared" si="2888"/>
        <v>0</v>
      </c>
      <c r="BA3262" s="205">
        <f t="shared" si="2889"/>
        <v>0</v>
      </c>
      <c r="BB3262" s="205">
        <f t="shared" si="2890"/>
        <v>0</v>
      </c>
      <c r="BC3262" s="205">
        <f t="shared" si="2891"/>
        <v>0</v>
      </c>
      <c r="BD3262" s="205">
        <f t="shared" si="2892"/>
        <v>0</v>
      </c>
    </row>
    <row r="3263" spans="2:56" x14ac:dyDescent="0.3">
      <c r="B3263" s="201" t="s">
        <v>220</v>
      </c>
      <c r="C3263" s="255"/>
      <c r="D3263" s="256"/>
      <c r="E3263" s="182">
        <f t="shared" si="2880"/>
        <v>0</v>
      </c>
      <c r="F3263" s="255"/>
      <c r="G3263" s="256"/>
      <c r="H3263" s="182">
        <f t="shared" si="2881"/>
        <v>0</v>
      </c>
      <c r="I3263" s="255"/>
      <c r="J3263" s="257"/>
      <c r="K3263" s="184">
        <f t="shared" si="2882"/>
        <v>0</v>
      </c>
      <c r="L3263" s="255"/>
      <c r="M3263" s="257"/>
      <c r="N3263" s="258"/>
      <c r="O3263" s="255"/>
      <c r="P3263" s="258"/>
      <c r="Q3263" s="177">
        <f t="shared" si="2883"/>
        <v>0</v>
      </c>
      <c r="R3263" s="258"/>
      <c r="S3263" s="258"/>
      <c r="T3263" s="178">
        <f t="shared" si="2893"/>
        <v>0</v>
      </c>
      <c r="U3263" s="157"/>
      <c r="V3263" s="255"/>
      <c r="W3263" s="258"/>
      <c r="X3263" s="177">
        <f t="shared" si="2884"/>
        <v>0</v>
      </c>
      <c r="Y3263" s="258"/>
      <c r="Z3263" s="258"/>
      <c r="AA3263" s="178">
        <f t="shared" si="2894"/>
        <v>0</v>
      </c>
      <c r="AB3263" s="157"/>
      <c r="AC3263" s="255"/>
      <c r="AD3263" s="258"/>
      <c r="AE3263" s="177">
        <f t="shared" si="2885"/>
        <v>0</v>
      </c>
      <c r="AF3263" s="258"/>
      <c r="AG3263" s="258"/>
      <c r="AH3263" s="178">
        <f t="shared" si="2895"/>
        <v>0</v>
      </c>
      <c r="AJ3263" s="252"/>
      <c r="AK3263" s="253"/>
      <c r="AL3263" s="254"/>
      <c r="AM3263" s="253"/>
      <c r="AN3263" s="254"/>
      <c r="AO3263" s="253"/>
      <c r="AP3263" s="254"/>
      <c r="AQ3263" s="253"/>
      <c r="AR3263" s="254"/>
      <c r="AS3263" s="253"/>
      <c r="AT3263" s="254"/>
      <c r="AU3263" s="253"/>
      <c r="AV3263" s="163">
        <f t="shared" si="2897"/>
        <v>0</v>
      </c>
      <c r="AW3263" s="93">
        <f t="shared" si="2886"/>
        <v>0</v>
      </c>
      <c r="AY3263" s="163">
        <f t="shared" si="2887"/>
        <v>0</v>
      </c>
      <c r="AZ3263" s="163">
        <f t="shared" si="2888"/>
        <v>0</v>
      </c>
      <c r="BA3263" s="163">
        <f t="shared" si="2889"/>
        <v>0</v>
      </c>
      <c r="BB3263" s="163">
        <f t="shared" si="2890"/>
        <v>0</v>
      </c>
      <c r="BC3263" s="163">
        <f t="shared" si="2891"/>
        <v>0</v>
      </c>
      <c r="BD3263" s="163">
        <f t="shared" si="2892"/>
        <v>0</v>
      </c>
    </row>
    <row r="3264" spans="2:56" x14ac:dyDescent="0.3">
      <c r="B3264" s="201" t="s">
        <v>221</v>
      </c>
      <c r="C3264" s="255"/>
      <c r="D3264" s="256"/>
      <c r="E3264" s="182">
        <f t="shared" si="2880"/>
        <v>0</v>
      </c>
      <c r="F3264" s="255"/>
      <c r="G3264" s="256"/>
      <c r="H3264" s="182">
        <f t="shared" si="2881"/>
        <v>0</v>
      </c>
      <c r="I3264" s="255"/>
      <c r="J3264" s="257"/>
      <c r="K3264" s="184">
        <f t="shared" si="2882"/>
        <v>0</v>
      </c>
      <c r="L3264" s="255"/>
      <c r="M3264" s="257"/>
      <c r="N3264" s="258"/>
      <c r="O3264" s="255"/>
      <c r="P3264" s="258"/>
      <c r="Q3264" s="177">
        <f t="shared" si="2883"/>
        <v>0</v>
      </c>
      <c r="R3264" s="258"/>
      <c r="S3264" s="258"/>
      <c r="T3264" s="178">
        <f t="shared" si="2893"/>
        <v>0</v>
      </c>
      <c r="U3264" s="157"/>
      <c r="V3264" s="255"/>
      <c r="W3264" s="258"/>
      <c r="X3264" s="177">
        <f t="shared" si="2884"/>
        <v>0</v>
      </c>
      <c r="Y3264" s="258"/>
      <c r="Z3264" s="258"/>
      <c r="AA3264" s="178">
        <f t="shared" si="2894"/>
        <v>0</v>
      </c>
      <c r="AB3264" s="157"/>
      <c r="AC3264" s="255"/>
      <c r="AD3264" s="258"/>
      <c r="AE3264" s="177">
        <f t="shared" si="2885"/>
        <v>0</v>
      </c>
      <c r="AF3264" s="258"/>
      <c r="AG3264" s="258"/>
      <c r="AH3264" s="178">
        <f t="shared" si="2895"/>
        <v>0</v>
      </c>
      <c r="AJ3264" s="252"/>
      <c r="AK3264" s="253"/>
      <c r="AL3264" s="254"/>
      <c r="AM3264" s="253"/>
      <c r="AN3264" s="254"/>
      <c r="AO3264" s="253"/>
      <c r="AP3264" s="254"/>
      <c r="AQ3264" s="253"/>
      <c r="AR3264" s="254"/>
      <c r="AS3264" s="253"/>
      <c r="AT3264" s="254"/>
      <c r="AU3264" s="253"/>
      <c r="AV3264" s="163">
        <f t="shared" si="2897"/>
        <v>0</v>
      </c>
      <c r="AW3264" s="93">
        <f t="shared" si="2886"/>
        <v>0</v>
      </c>
      <c r="AY3264" s="163">
        <f t="shared" si="2887"/>
        <v>0</v>
      </c>
      <c r="AZ3264" s="163">
        <f t="shared" si="2888"/>
        <v>0</v>
      </c>
      <c r="BA3264" s="163">
        <f t="shared" si="2889"/>
        <v>0</v>
      </c>
      <c r="BB3264" s="163">
        <f t="shared" si="2890"/>
        <v>0</v>
      </c>
      <c r="BC3264" s="163">
        <f t="shared" si="2891"/>
        <v>0</v>
      </c>
      <c r="BD3264" s="163">
        <f t="shared" si="2892"/>
        <v>0</v>
      </c>
    </row>
    <row r="3265" spans="2:56" x14ac:dyDescent="0.3">
      <c r="B3265" s="201" t="s">
        <v>222</v>
      </c>
      <c r="C3265" s="255"/>
      <c r="D3265" s="256"/>
      <c r="E3265" s="182">
        <f t="shared" si="2880"/>
        <v>0</v>
      </c>
      <c r="F3265" s="255"/>
      <c r="G3265" s="256"/>
      <c r="H3265" s="182">
        <f t="shared" si="2881"/>
        <v>0</v>
      </c>
      <c r="I3265" s="255"/>
      <c r="J3265" s="257"/>
      <c r="K3265" s="184">
        <f t="shared" si="2882"/>
        <v>0</v>
      </c>
      <c r="L3265" s="255"/>
      <c r="M3265" s="257"/>
      <c r="N3265" s="258"/>
      <c r="O3265" s="255"/>
      <c r="P3265" s="258"/>
      <c r="Q3265" s="177">
        <f t="shared" si="2883"/>
        <v>0</v>
      </c>
      <c r="R3265" s="258"/>
      <c r="S3265" s="258"/>
      <c r="T3265" s="178">
        <f t="shared" si="2893"/>
        <v>0</v>
      </c>
      <c r="U3265" s="157"/>
      <c r="V3265" s="255"/>
      <c r="W3265" s="258"/>
      <c r="X3265" s="177">
        <f t="shared" si="2884"/>
        <v>0</v>
      </c>
      <c r="Y3265" s="258"/>
      <c r="Z3265" s="258"/>
      <c r="AA3265" s="178">
        <f t="shared" si="2894"/>
        <v>0</v>
      </c>
      <c r="AB3265" s="157"/>
      <c r="AC3265" s="255"/>
      <c r="AD3265" s="258"/>
      <c r="AE3265" s="177">
        <f t="shared" si="2885"/>
        <v>0</v>
      </c>
      <c r="AF3265" s="258"/>
      <c r="AG3265" s="258"/>
      <c r="AH3265" s="178">
        <f t="shared" si="2895"/>
        <v>0</v>
      </c>
      <c r="AJ3265" s="252"/>
      <c r="AK3265" s="253"/>
      <c r="AL3265" s="254"/>
      <c r="AM3265" s="253"/>
      <c r="AN3265" s="254"/>
      <c r="AO3265" s="253"/>
      <c r="AP3265" s="254"/>
      <c r="AQ3265" s="253"/>
      <c r="AR3265" s="254"/>
      <c r="AS3265" s="253"/>
      <c r="AT3265" s="254"/>
      <c r="AU3265" s="253"/>
      <c r="AV3265" s="163">
        <f t="shared" si="2897"/>
        <v>0</v>
      </c>
      <c r="AW3265" s="93">
        <f t="shared" si="2886"/>
        <v>0</v>
      </c>
      <c r="AY3265" s="163">
        <f t="shared" si="2887"/>
        <v>0</v>
      </c>
      <c r="AZ3265" s="163">
        <f t="shared" si="2888"/>
        <v>0</v>
      </c>
      <c r="BA3265" s="163">
        <f t="shared" si="2889"/>
        <v>0</v>
      </c>
      <c r="BB3265" s="163">
        <f t="shared" si="2890"/>
        <v>0</v>
      </c>
      <c r="BC3265" s="163">
        <f t="shared" si="2891"/>
        <v>0</v>
      </c>
      <c r="BD3265" s="163">
        <f t="shared" si="2892"/>
        <v>0</v>
      </c>
    </row>
    <row r="3266" spans="2:56" x14ac:dyDescent="0.3">
      <c r="B3266" s="201" t="s">
        <v>223</v>
      </c>
      <c r="C3266" s="255"/>
      <c r="D3266" s="256"/>
      <c r="E3266" s="182">
        <f t="shared" si="2880"/>
        <v>0</v>
      </c>
      <c r="F3266" s="255"/>
      <c r="G3266" s="256"/>
      <c r="H3266" s="182">
        <f t="shared" si="2881"/>
        <v>0</v>
      </c>
      <c r="I3266" s="255"/>
      <c r="J3266" s="257"/>
      <c r="K3266" s="184">
        <f t="shared" si="2882"/>
        <v>0</v>
      </c>
      <c r="L3266" s="255"/>
      <c r="M3266" s="257"/>
      <c r="N3266" s="258"/>
      <c r="O3266" s="255"/>
      <c r="P3266" s="258"/>
      <c r="Q3266" s="177">
        <f t="shared" si="2883"/>
        <v>0</v>
      </c>
      <c r="R3266" s="258"/>
      <c r="S3266" s="258"/>
      <c r="T3266" s="178">
        <f t="shared" si="2893"/>
        <v>0</v>
      </c>
      <c r="U3266" s="157"/>
      <c r="V3266" s="255"/>
      <c r="W3266" s="258"/>
      <c r="X3266" s="177">
        <f t="shared" si="2884"/>
        <v>0</v>
      </c>
      <c r="Y3266" s="258"/>
      <c r="Z3266" s="258"/>
      <c r="AA3266" s="178">
        <f t="shared" si="2894"/>
        <v>0</v>
      </c>
      <c r="AB3266" s="157"/>
      <c r="AC3266" s="255"/>
      <c r="AD3266" s="258"/>
      <c r="AE3266" s="177">
        <f t="shared" si="2885"/>
        <v>0</v>
      </c>
      <c r="AF3266" s="258"/>
      <c r="AG3266" s="258"/>
      <c r="AH3266" s="178">
        <f t="shared" si="2895"/>
        <v>0</v>
      </c>
      <c r="AJ3266" s="252"/>
      <c r="AK3266" s="253"/>
      <c r="AL3266" s="254"/>
      <c r="AM3266" s="253"/>
      <c r="AN3266" s="254"/>
      <c r="AO3266" s="253"/>
      <c r="AP3266" s="254"/>
      <c r="AQ3266" s="253"/>
      <c r="AR3266" s="254"/>
      <c r="AS3266" s="253"/>
      <c r="AT3266" s="254"/>
      <c r="AU3266" s="253"/>
      <c r="AV3266" s="163">
        <f t="shared" si="2897"/>
        <v>0</v>
      </c>
      <c r="AW3266" s="93">
        <f t="shared" si="2886"/>
        <v>0</v>
      </c>
      <c r="AY3266" s="163">
        <f t="shared" si="2887"/>
        <v>0</v>
      </c>
      <c r="AZ3266" s="163">
        <f t="shared" si="2888"/>
        <v>0</v>
      </c>
      <c r="BA3266" s="163">
        <f t="shared" si="2889"/>
        <v>0</v>
      </c>
      <c r="BB3266" s="163">
        <f t="shared" si="2890"/>
        <v>0</v>
      </c>
      <c r="BC3266" s="163">
        <f t="shared" si="2891"/>
        <v>0</v>
      </c>
      <c r="BD3266" s="163">
        <f t="shared" si="2892"/>
        <v>0</v>
      </c>
    </row>
    <row r="3267" spans="2:56" x14ac:dyDescent="0.3">
      <c r="B3267" s="201" t="s">
        <v>224</v>
      </c>
      <c r="C3267" s="255"/>
      <c r="D3267" s="256"/>
      <c r="E3267" s="182">
        <f t="shared" si="2880"/>
        <v>0</v>
      </c>
      <c r="F3267" s="255"/>
      <c r="G3267" s="256"/>
      <c r="H3267" s="182">
        <f t="shared" si="2881"/>
        <v>0</v>
      </c>
      <c r="I3267" s="255"/>
      <c r="J3267" s="257"/>
      <c r="K3267" s="184">
        <f t="shared" si="2882"/>
        <v>0</v>
      </c>
      <c r="L3267" s="255"/>
      <c r="M3267" s="257"/>
      <c r="N3267" s="258"/>
      <c r="O3267" s="255"/>
      <c r="P3267" s="258"/>
      <c r="Q3267" s="177">
        <f t="shared" si="2883"/>
        <v>0</v>
      </c>
      <c r="R3267" s="258"/>
      <c r="S3267" s="258"/>
      <c r="T3267" s="178">
        <f t="shared" si="2893"/>
        <v>0</v>
      </c>
      <c r="U3267" s="157"/>
      <c r="V3267" s="255"/>
      <c r="W3267" s="258"/>
      <c r="X3267" s="177">
        <f t="shared" si="2884"/>
        <v>0</v>
      </c>
      <c r="Y3267" s="258"/>
      <c r="Z3267" s="258"/>
      <c r="AA3267" s="178">
        <f t="shared" si="2894"/>
        <v>0</v>
      </c>
      <c r="AB3267" s="157"/>
      <c r="AC3267" s="255"/>
      <c r="AD3267" s="258"/>
      <c r="AE3267" s="177">
        <f t="shared" si="2885"/>
        <v>0</v>
      </c>
      <c r="AF3267" s="258"/>
      <c r="AG3267" s="258"/>
      <c r="AH3267" s="178">
        <f t="shared" si="2895"/>
        <v>0</v>
      </c>
      <c r="AJ3267" s="252"/>
      <c r="AK3267" s="253"/>
      <c r="AL3267" s="254"/>
      <c r="AM3267" s="253"/>
      <c r="AN3267" s="254"/>
      <c r="AO3267" s="253"/>
      <c r="AP3267" s="254"/>
      <c r="AQ3267" s="253"/>
      <c r="AR3267" s="254"/>
      <c r="AS3267" s="253"/>
      <c r="AT3267" s="254"/>
      <c r="AU3267" s="253"/>
      <c r="AV3267" s="163">
        <f t="shared" si="2897"/>
        <v>0</v>
      </c>
      <c r="AW3267" s="93">
        <f t="shared" si="2886"/>
        <v>0</v>
      </c>
      <c r="AY3267" s="163">
        <f t="shared" si="2887"/>
        <v>0</v>
      </c>
      <c r="AZ3267" s="163">
        <f t="shared" si="2888"/>
        <v>0</v>
      </c>
      <c r="BA3267" s="163">
        <f t="shared" si="2889"/>
        <v>0</v>
      </c>
      <c r="BB3267" s="163">
        <f t="shared" si="2890"/>
        <v>0</v>
      </c>
      <c r="BC3267" s="163">
        <f t="shared" si="2891"/>
        <v>0</v>
      </c>
      <c r="BD3267" s="163">
        <f t="shared" si="2892"/>
        <v>0</v>
      </c>
    </row>
    <row r="3268" spans="2:56" x14ac:dyDescent="0.3">
      <c r="B3268" s="201" t="s">
        <v>225</v>
      </c>
      <c r="C3268" s="255"/>
      <c r="D3268" s="256"/>
      <c r="E3268" s="182">
        <f t="shared" si="2880"/>
        <v>0</v>
      </c>
      <c r="F3268" s="255"/>
      <c r="G3268" s="256"/>
      <c r="H3268" s="182">
        <f t="shared" si="2881"/>
        <v>0</v>
      </c>
      <c r="I3268" s="255"/>
      <c r="J3268" s="257"/>
      <c r="K3268" s="184">
        <f t="shared" si="2882"/>
        <v>0</v>
      </c>
      <c r="L3268" s="255"/>
      <c r="M3268" s="257"/>
      <c r="N3268" s="258"/>
      <c r="O3268" s="255"/>
      <c r="P3268" s="258"/>
      <c r="Q3268" s="177">
        <f t="shared" si="2883"/>
        <v>0</v>
      </c>
      <c r="R3268" s="258"/>
      <c r="S3268" s="258"/>
      <c r="T3268" s="178">
        <f t="shared" si="2893"/>
        <v>0</v>
      </c>
      <c r="U3268" s="157"/>
      <c r="V3268" s="255"/>
      <c r="W3268" s="258"/>
      <c r="X3268" s="177">
        <f t="shared" si="2884"/>
        <v>0</v>
      </c>
      <c r="Y3268" s="258"/>
      <c r="Z3268" s="258"/>
      <c r="AA3268" s="178">
        <f t="shared" si="2894"/>
        <v>0</v>
      </c>
      <c r="AB3268" s="157"/>
      <c r="AC3268" s="255"/>
      <c r="AD3268" s="258"/>
      <c r="AE3268" s="177">
        <f t="shared" si="2885"/>
        <v>0</v>
      </c>
      <c r="AF3268" s="258"/>
      <c r="AG3268" s="258"/>
      <c r="AH3268" s="178">
        <f t="shared" si="2895"/>
        <v>0</v>
      </c>
      <c r="AJ3268" s="252"/>
      <c r="AK3268" s="253"/>
      <c r="AL3268" s="254"/>
      <c r="AM3268" s="253"/>
      <c r="AN3268" s="254"/>
      <c r="AO3268" s="253"/>
      <c r="AP3268" s="254"/>
      <c r="AQ3268" s="253"/>
      <c r="AR3268" s="254"/>
      <c r="AS3268" s="253"/>
      <c r="AT3268" s="254"/>
      <c r="AU3268" s="253"/>
      <c r="AV3268" s="163">
        <f t="shared" si="2897"/>
        <v>0</v>
      </c>
      <c r="AW3268" s="93">
        <f t="shared" si="2886"/>
        <v>0</v>
      </c>
      <c r="AY3268" s="163">
        <f t="shared" si="2887"/>
        <v>0</v>
      </c>
      <c r="AZ3268" s="163">
        <f t="shared" si="2888"/>
        <v>0</v>
      </c>
      <c r="BA3268" s="163">
        <f t="shared" si="2889"/>
        <v>0</v>
      </c>
      <c r="BB3268" s="163">
        <f t="shared" si="2890"/>
        <v>0</v>
      </c>
      <c r="BC3268" s="163">
        <f t="shared" si="2891"/>
        <v>0</v>
      </c>
      <c r="BD3268" s="163">
        <f t="shared" si="2892"/>
        <v>0</v>
      </c>
    </row>
    <row r="3269" spans="2:56" x14ac:dyDescent="0.3">
      <c r="B3269" s="201" t="s">
        <v>226</v>
      </c>
      <c r="C3269" s="255"/>
      <c r="D3269" s="256"/>
      <c r="E3269" s="182">
        <f t="shared" ref="E3269:E3274" si="2919">IFERROR(D3269/C3269,0)</f>
        <v>0</v>
      </c>
      <c r="F3269" s="255"/>
      <c r="G3269" s="256"/>
      <c r="H3269" s="182">
        <f t="shared" ref="H3269:H3274" si="2920">IFERROR(G3269/F3269,0)</f>
        <v>0</v>
      </c>
      <c r="I3269" s="255"/>
      <c r="J3269" s="257"/>
      <c r="K3269" s="184">
        <f t="shared" ref="K3269:K3274" si="2921">IFERROR(J3269/I3269,0)</f>
        <v>0</v>
      </c>
      <c r="L3269" s="255"/>
      <c r="M3269" s="257"/>
      <c r="N3269" s="258"/>
      <c r="O3269" s="255"/>
      <c r="P3269" s="258"/>
      <c r="Q3269" s="177">
        <f t="shared" ref="Q3269:Q3279" si="2922">SUM(O3269:P3269)</f>
        <v>0</v>
      </c>
      <c r="R3269" s="258"/>
      <c r="S3269" s="258"/>
      <c r="T3269" s="178">
        <f t="shared" si="2893"/>
        <v>0</v>
      </c>
      <c r="U3269" s="157"/>
      <c r="V3269" s="255"/>
      <c r="W3269" s="258"/>
      <c r="X3269" s="177">
        <f t="shared" ref="X3269:X3279" si="2923">SUM(V3269:W3269)</f>
        <v>0</v>
      </c>
      <c r="Y3269" s="258"/>
      <c r="Z3269" s="258"/>
      <c r="AA3269" s="178">
        <f t="shared" si="2894"/>
        <v>0</v>
      </c>
      <c r="AB3269" s="157"/>
      <c r="AC3269" s="255"/>
      <c r="AD3269" s="258"/>
      <c r="AE3269" s="177">
        <f t="shared" ref="AE3269:AE3279" si="2924">SUM(AC3269:AD3269)</f>
        <v>0</v>
      </c>
      <c r="AF3269" s="258"/>
      <c r="AG3269" s="258"/>
      <c r="AH3269" s="178">
        <f t="shared" si="2895"/>
        <v>0</v>
      </c>
      <c r="AJ3269" s="252"/>
      <c r="AK3269" s="253"/>
      <c r="AL3269" s="254"/>
      <c r="AM3269" s="253"/>
      <c r="AN3269" s="254"/>
      <c r="AO3269" s="253"/>
      <c r="AP3269" s="254"/>
      <c r="AQ3269" s="253"/>
      <c r="AR3269" s="254"/>
      <c r="AS3269" s="253"/>
      <c r="AT3269" s="254"/>
      <c r="AU3269" s="253"/>
      <c r="AV3269" s="163">
        <f t="shared" si="2897"/>
        <v>0</v>
      </c>
      <c r="AW3269" s="93">
        <f t="shared" ref="AW3269:AW3274" si="2925">T3269-AV3269</f>
        <v>0</v>
      </c>
      <c r="AY3269" s="163">
        <f t="shared" ref="AY3269:AY3274" si="2926">SUM(AJ3269:AL3269)</f>
        <v>0</v>
      </c>
      <c r="AZ3269" s="163">
        <f t="shared" ref="AZ3269:AZ3274" si="2927">SUM(AM3269:AO3269)</f>
        <v>0</v>
      </c>
      <c r="BA3269" s="163">
        <f t="shared" ref="BA3269:BA3274" si="2928">SUM(AP3269:AR3269)</f>
        <v>0</v>
      </c>
      <c r="BB3269" s="163">
        <f t="shared" ref="BB3269:BB3274" si="2929">SUM(AS3269:AU3269)</f>
        <v>0</v>
      </c>
      <c r="BC3269" s="163">
        <f t="shared" ref="BC3269:BC3295" si="2930">SUM(AY3269,AZ3269,BA3269,BB3269)</f>
        <v>0</v>
      </c>
      <c r="BD3269" s="163">
        <f t="shared" ref="BD3269:BD3274" si="2931">T3269-BC3269</f>
        <v>0</v>
      </c>
    </row>
    <row r="3270" spans="2:56" x14ac:dyDescent="0.3">
      <c r="B3270" s="176" t="s">
        <v>227</v>
      </c>
      <c r="C3270" s="103"/>
      <c r="D3270" s="104"/>
      <c r="E3270" s="204">
        <f t="shared" si="2919"/>
        <v>0</v>
      </c>
      <c r="F3270" s="103"/>
      <c r="G3270" s="104"/>
      <c r="H3270" s="204">
        <f t="shared" si="2920"/>
        <v>0</v>
      </c>
      <c r="I3270" s="103"/>
      <c r="J3270" s="106"/>
      <c r="K3270" s="206">
        <f t="shared" si="2921"/>
        <v>0</v>
      </c>
      <c r="L3270" s="103"/>
      <c r="M3270" s="106"/>
      <c r="N3270" s="108"/>
      <c r="O3270" s="103"/>
      <c r="P3270" s="108"/>
      <c r="Q3270" s="208">
        <f t="shared" si="2922"/>
        <v>0</v>
      </c>
      <c r="R3270" s="109"/>
      <c r="S3270" s="109"/>
      <c r="T3270" s="210">
        <f t="shared" ref="T3270:T3279" si="2932">SUM(Q3270:S3270)</f>
        <v>0</v>
      </c>
      <c r="U3270" s="91"/>
      <c r="V3270" s="103"/>
      <c r="W3270" s="108"/>
      <c r="X3270" s="208">
        <f t="shared" si="2923"/>
        <v>0</v>
      </c>
      <c r="Y3270" s="109"/>
      <c r="Z3270" s="109"/>
      <c r="AA3270" s="210">
        <f t="shared" ref="AA3270:AA3279" si="2933">SUM(X3270:Z3270)</f>
        <v>0</v>
      </c>
      <c r="AB3270" s="91"/>
      <c r="AC3270" s="103"/>
      <c r="AD3270" s="108"/>
      <c r="AE3270" s="208">
        <f t="shared" si="2924"/>
        <v>0</v>
      </c>
      <c r="AF3270" s="109"/>
      <c r="AG3270" s="109"/>
      <c r="AH3270" s="210">
        <f t="shared" ref="AH3270:AH3279" si="2934">SUM(AE3270:AG3270)</f>
        <v>0</v>
      </c>
      <c r="AJ3270" s="252"/>
      <c r="AK3270" s="253"/>
      <c r="AL3270" s="254"/>
      <c r="AM3270" s="253"/>
      <c r="AN3270" s="254"/>
      <c r="AO3270" s="253"/>
      <c r="AP3270" s="254"/>
      <c r="AQ3270" s="253"/>
      <c r="AR3270" s="254"/>
      <c r="AS3270" s="253"/>
      <c r="AT3270" s="254"/>
      <c r="AU3270" s="253"/>
      <c r="AV3270" s="163">
        <f t="shared" si="2897"/>
        <v>0</v>
      </c>
      <c r="AW3270" s="211">
        <f t="shared" si="2925"/>
        <v>0</v>
      </c>
      <c r="AY3270" s="163">
        <f t="shared" si="2926"/>
        <v>0</v>
      </c>
      <c r="AZ3270" s="163">
        <f t="shared" si="2927"/>
        <v>0</v>
      </c>
      <c r="BA3270" s="163">
        <f t="shared" si="2928"/>
        <v>0</v>
      </c>
      <c r="BB3270" s="163">
        <f t="shared" si="2929"/>
        <v>0</v>
      </c>
      <c r="BC3270" s="163">
        <f t="shared" si="2930"/>
        <v>0</v>
      </c>
      <c r="BD3270" s="163">
        <f t="shared" si="2931"/>
        <v>0</v>
      </c>
    </row>
    <row r="3271" spans="2:56" x14ac:dyDescent="0.3">
      <c r="B3271" s="176" t="s">
        <v>228</v>
      </c>
      <c r="C3271" s="103"/>
      <c r="D3271" s="104"/>
      <c r="E3271" s="204">
        <f t="shared" si="2919"/>
        <v>0</v>
      </c>
      <c r="F3271" s="103"/>
      <c r="G3271" s="104"/>
      <c r="H3271" s="204">
        <f t="shared" si="2920"/>
        <v>0</v>
      </c>
      <c r="I3271" s="103"/>
      <c r="J3271" s="106"/>
      <c r="K3271" s="206">
        <f t="shared" si="2921"/>
        <v>0</v>
      </c>
      <c r="L3271" s="103"/>
      <c r="M3271" s="106"/>
      <c r="N3271" s="108"/>
      <c r="O3271" s="103"/>
      <c r="P3271" s="108"/>
      <c r="Q3271" s="208">
        <f t="shared" si="2922"/>
        <v>0</v>
      </c>
      <c r="R3271" s="109"/>
      <c r="S3271" s="109"/>
      <c r="T3271" s="210">
        <f t="shared" si="2932"/>
        <v>0</v>
      </c>
      <c r="U3271" s="91"/>
      <c r="V3271" s="103"/>
      <c r="W3271" s="108"/>
      <c r="X3271" s="208">
        <f t="shared" si="2923"/>
        <v>0</v>
      </c>
      <c r="Y3271" s="109"/>
      <c r="Z3271" s="109"/>
      <c r="AA3271" s="210">
        <f t="shared" si="2933"/>
        <v>0</v>
      </c>
      <c r="AB3271" s="91"/>
      <c r="AC3271" s="103"/>
      <c r="AD3271" s="108"/>
      <c r="AE3271" s="208">
        <f t="shared" si="2924"/>
        <v>0</v>
      </c>
      <c r="AF3271" s="109"/>
      <c r="AG3271" s="109"/>
      <c r="AH3271" s="210">
        <f t="shared" si="2934"/>
        <v>0</v>
      </c>
      <c r="AJ3271" s="252"/>
      <c r="AK3271" s="253"/>
      <c r="AL3271" s="254"/>
      <c r="AM3271" s="253"/>
      <c r="AN3271" s="254"/>
      <c r="AO3271" s="253"/>
      <c r="AP3271" s="254"/>
      <c r="AQ3271" s="253"/>
      <c r="AR3271" s="254"/>
      <c r="AS3271" s="253"/>
      <c r="AT3271" s="254"/>
      <c r="AU3271" s="253"/>
      <c r="AV3271" s="163">
        <f t="shared" ref="AV3271:AV3279" si="2935">SUM(AJ3271:AU3271)</f>
        <v>0</v>
      </c>
      <c r="AW3271" s="211">
        <f t="shared" si="2925"/>
        <v>0</v>
      </c>
      <c r="AY3271" s="163">
        <f t="shared" si="2926"/>
        <v>0</v>
      </c>
      <c r="AZ3271" s="163">
        <f t="shared" si="2927"/>
        <v>0</v>
      </c>
      <c r="BA3271" s="163">
        <f t="shared" si="2928"/>
        <v>0</v>
      </c>
      <c r="BB3271" s="163">
        <f t="shared" si="2929"/>
        <v>0</v>
      </c>
      <c r="BC3271" s="163">
        <f t="shared" si="2930"/>
        <v>0</v>
      </c>
      <c r="BD3271" s="163">
        <f t="shared" si="2931"/>
        <v>0</v>
      </c>
    </row>
    <row r="3272" spans="2:56" x14ac:dyDescent="0.3">
      <c r="B3272" s="176" t="s">
        <v>229</v>
      </c>
      <c r="C3272" s="103"/>
      <c r="D3272" s="104"/>
      <c r="E3272" s="204">
        <f t="shared" si="2919"/>
        <v>0</v>
      </c>
      <c r="F3272" s="103"/>
      <c r="G3272" s="104"/>
      <c r="H3272" s="204">
        <f t="shared" si="2920"/>
        <v>0</v>
      </c>
      <c r="I3272" s="103"/>
      <c r="J3272" s="106"/>
      <c r="K3272" s="206">
        <f t="shared" si="2921"/>
        <v>0</v>
      </c>
      <c r="L3272" s="103"/>
      <c r="M3272" s="106"/>
      <c r="N3272" s="108"/>
      <c r="O3272" s="103"/>
      <c r="P3272" s="108"/>
      <c r="Q3272" s="208">
        <f t="shared" si="2922"/>
        <v>0</v>
      </c>
      <c r="R3272" s="109"/>
      <c r="S3272" s="109"/>
      <c r="T3272" s="210">
        <f t="shared" si="2932"/>
        <v>0</v>
      </c>
      <c r="U3272" s="91"/>
      <c r="V3272" s="103"/>
      <c r="W3272" s="108"/>
      <c r="X3272" s="208">
        <f t="shared" si="2923"/>
        <v>0</v>
      </c>
      <c r="Y3272" s="109"/>
      <c r="Z3272" s="109"/>
      <c r="AA3272" s="210">
        <f t="shared" si="2933"/>
        <v>0</v>
      </c>
      <c r="AB3272" s="91"/>
      <c r="AC3272" s="103"/>
      <c r="AD3272" s="108"/>
      <c r="AE3272" s="208">
        <f t="shared" si="2924"/>
        <v>0</v>
      </c>
      <c r="AF3272" s="109"/>
      <c r="AG3272" s="109"/>
      <c r="AH3272" s="210">
        <f t="shared" si="2934"/>
        <v>0</v>
      </c>
      <c r="AJ3272" s="252"/>
      <c r="AK3272" s="253"/>
      <c r="AL3272" s="254"/>
      <c r="AM3272" s="253"/>
      <c r="AN3272" s="254"/>
      <c r="AO3272" s="253"/>
      <c r="AP3272" s="254"/>
      <c r="AQ3272" s="253"/>
      <c r="AR3272" s="254"/>
      <c r="AS3272" s="253"/>
      <c r="AT3272" s="254"/>
      <c r="AU3272" s="253"/>
      <c r="AV3272" s="163">
        <f t="shared" si="2935"/>
        <v>0</v>
      </c>
      <c r="AW3272" s="211">
        <f t="shared" si="2925"/>
        <v>0</v>
      </c>
      <c r="AY3272" s="163">
        <f t="shared" si="2926"/>
        <v>0</v>
      </c>
      <c r="AZ3272" s="163">
        <f t="shared" si="2927"/>
        <v>0</v>
      </c>
      <c r="BA3272" s="163">
        <f t="shared" si="2928"/>
        <v>0</v>
      </c>
      <c r="BB3272" s="163">
        <f t="shared" si="2929"/>
        <v>0</v>
      </c>
      <c r="BC3272" s="163">
        <f t="shared" si="2930"/>
        <v>0</v>
      </c>
      <c r="BD3272" s="163">
        <f t="shared" si="2931"/>
        <v>0</v>
      </c>
    </row>
    <row r="3273" spans="2:56" x14ac:dyDescent="0.3">
      <c r="B3273" s="176" t="s">
        <v>230</v>
      </c>
      <c r="C3273" s="103"/>
      <c r="D3273" s="104"/>
      <c r="E3273" s="204">
        <f t="shared" si="2919"/>
        <v>0</v>
      </c>
      <c r="F3273" s="103"/>
      <c r="G3273" s="104"/>
      <c r="H3273" s="204">
        <f t="shared" si="2920"/>
        <v>0</v>
      </c>
      <c r="I3273" s="103"/>
      <c r="J3273" s="106"/>
      <c r="K3273" s="206">
        <f t="shared" si="2921"/>
        <v>0</v>
      </c>
      <c r="L3273" s="103"/>
      <c r="M3273" s="106"/>
      <c r="N3273" s="108"/>
      <c r="O3273" s="103"/>
      <c r="P3273" s="108"/>
      <c r="Q3273" s="208">
        <f t="shared" si="2922"/>
        <v>0</v>
      </c>
      <c r="R3273" s="109"/>
      <c r="S3273" s="109"/>
      <c r="T3273" s="210">
        <f t="shared" si="2932"/>
        <v>0</v>
      </c>
      <c r="U3273" s="91"/>
      <c r="V3273" s="103"/>
      <c r="W3273" s="108"/>
      <c r="X3273" s="208">
        <f t="shared" si="2923"/>
        <v>0</v>
      </c>
      <c r="Y3273" s="109"/>
      <c r="Z3273" s="109"/>
      <c r="AA3273" s="210">
        <f t="shared" si="2933"/>
        <v>0</v>
      </c>
      <c r="AB3273" s="91"/>
      <c r="AC3273" s="103"/>
      <c r="AD3273" s="108"/>
      <c r="AE3273" s="208">
        <f t="shared" si="2924"/>
        <v>0</v>
      </c>
      <c r="AF3273" s="109"/>
      <c r="AG3273" s="109"/>
      <c r="AH3273" s="210">
        <f t="shared" si="2934"/>
        <v>0</v>
      </c>
      <c r="AJ3273" s="252"/>
      <c r="AK3273" s="253"/>
      <c r="AL3273" s="254"/>
      <c r="AM3273" s="253"/>
      <c r="AN3273" s="254"/>
      <c r="AO3273" s="253"/>
      <c r="AP3273" s="254"/>
      <c r="AQ3273" s="253"/>
      <c r="AR3273" s="254"/>
      <c r="AS3273" s="253"/>
      <c r="AT3273" s="254"/>
      <c r="AU3273" s="253"/>
      <c r="AV3273" s="163">
        <f t="shared" si="2935"/>
        <v>0</v>
      </c>
      <c r="AW3273" s="211">
        <f t="shared" si="2925"/>
        <v>0</v>
      </c>
      <c r="AY3273" s="163">
        <f t="shared" si="2926"/>
        <v>0</v>
      </c>
      <c r="AZ3273" s="163">
        <f t="shared" si="2927"/>
        <v>0</v>
      </c>
      <c r="BA3273" s="163">
        <f t="shared" si="2928"/>
        <v>0</v>
      </c>
      <c r="BB3273" s="163">
        <f t="shared" si="2929"/>
        <v>0</v>
      </c>
      <c r="BC3273" s="163">
        <f t="shared" si="2930"/>
        <v>0</v>
      </c>
      <c r="BD3273" s="163">
        <f t="shared" si="2931"/>
        <v>0</v>
      </c>
    </row>
    <row r="3274" spans="2:56" x14ac:dyDescent="0.3">
      <c r="B3274" s="176" t="s">
        <v>231</v>
      </c>
      <c r="C3274" s="103"/>
      <c r="D3274" s="104"/>
      <c r="E3274" s="204">
        <f t="shared" si="2919"/>
        <v>0</v>
      </c>
      <c r="F3274" s="103"/>
      <c r="G3274" s="104"/>
      <c r="H3274" s="204">
        <f t="shared" si="2920"/>
        <v>0</v>
      </c>
      <c r="I3274" s="103"/>
      <c r="J3274" s="106"/>
      <c r="K3274" s="206">
        <f t="shared" si="2921"/>
        <v>0</v>
      </c>
      <c r="L3274" s="103"/>
      <c r="M3274" s="106"/>
      <c r="N3274" s="108"/>
      <c r="O3274" s="103"/>
      <c r="P3274" s="108"/>
      <c r="Q3274" s="208">
        <f t="shared" si="2922"/>
        <v>0</v>
      </c>
      <c r="R3274" s="109"/>
      <c r="S3274" s="109"/>
      <c r="T3274" s="210">
        <f t="shared" si="2932"/>
        <v>0</v>
      </c>
      <c r="U3274" s="91"/>
      <c r="V3274" s="103"/>
      <c r="W3274" s="108"/>
      <c r="X3274" s="208">
        <f t="shared" si="2923"/>
        <v>0</v>
      </c>
      <c r="Y3274" s="109"/>
      <c r="Z3274" s="109"/>
      <c r="AA3274" s="210">
        <f t="shared" si="2933"/>
        <v>0</v>
      </c>
      <c r="AB3274" s="91"/>
      <c r="AC3274" s="103"/>
      <c r="AD3274" s="108"/>
      <c r="AE3274" s="208">
        <f t="shared" si="2924"/>
        <v>0</v>
      </c>
      <c r="AF3274" s="109"/>
      <c r="AG3274" s="109"/>
      <c r="AH3274" s="210">
        <f t="shared" si="2934"/>
        <v>0</v>
      </c>
      <c r="AJ3274" s="252"/>
      <c r="AK3274" s="253"/>
      <c r="AL3274" s="254"/>
      <c r="AM3274" s="253"/>
      <c r="AN3274" s="254"/>
      <c r="AO3274" s="253"/>
      <c r="AP3274" s="254"/>
      <c r="AQ3274" s="253"/>
      <c r="AR3274" s="254"/>
      <c r="AS3274" s="253"/>
      <c r="AT3274" s="254"/>
      <c r="AU3274" s="253"/>
      <c r="AV3274" s="163">
        <f t="shared" si="2935"/>
        <v>0</v>
      </c>
      <c r="AW3274" s="211">
        <f t="shared" si="2925"/>
        <v>0</v>
      </c>
      <c r="AY3274" s="163">
        <f t="shared" si="2926"/>
        <v>0</v>
      </c>
      <c r="AZ3274" s="163">
        <f t="shared" si="2927"/>
        <v>0</v>
      </c>
      <c r="BA3274" s="163">
        <f t="shared" si="2928"/>
        <v>0</v>
      </c>
      <c r="BB3274" s="163">
        <f t="shared" si="2929"/>
        <v>0</v>
      </c>
      <c r="BC3274" s="163">
        <f t="shared" si="2930"/>
        <v>0</v>
      </c>
      <c r="BD3274" s="163">
        <f t="shared" si="2931"/>
        <v>0</v>
      </c>
    </row>
    <row r="3275" spans="2:56" x14ac:dyDescent="0.3">
      <c r="B3275" s="212" t="s">
        <v>232</v>
      </c>
      <c r="C3275" s="103"/>
      <c r="D3275" s="104"/>
      <c r="E3275" s="105"/>
      <c r="F3275" s="103"/>
      <c r="G3275" s="104"/>
      <c r="H3275" s="105"/>
      <c r="I3275" s="103"/>
      <c r="J3275" s="106"/>
      <c r="K3275" s="107"/>
      <c r="L3275" s="103"/>
      <c r="M3275" s="106"/>
      <c r="N3275" s="108"/>
      <c r="O3275" s="103"/>
      <c r="P3275" s="108"/>
      <c r="Q3275" s="213"/>
      <c r="R3275" s="109"/>
      <c r="S3275" s="109"/>
      <c r="T3275" s="214"/>
      <c r="U3275" s="91"/>
      <c r="V3275" s="103"/>
      <c r="W3275" s="108"/>
      <c r="X3275" s="213"/>
      <c r="Y3275" s="109"/>
      <c r="Z3275" s="109"/>
      <c r="AA3275" s="214"/>
      <c r="AB3275" s="91"/>
      <c r="AC3275" s="103"/>
      <c r="AD3275" s="108"/>
      <c r="AE3275" s="213"/>
      <c r="AF3275" s="109"/>
      <c r="AG3275" s="109"/>
      <c r="AH3275" s="214"/>
      <c r="AJ3275" s="104"/>
      <c r="AK3275" s="106"/>
      <c r="AL3275" s="108"/>
      <c r="AM3275" s="106"/>
      <c r="AN3275" s="108"/>
      <c r="AO3275" s="106"/>
      <c r="AP3275" s="108"/>
      <c r="AQ3275" s="106"/>
      <c r="AR3275" s="108"/>
      <c r="AS3275" s="106"/>
      <c r="AT3275" s="108"/>
      <c r="AU3275" s="106"/>
      <c r="AV3275" s="106"/>
      <c r="AW3275" s="111"/>
      <c r="AY3275" s="106"/>
      <c r="AZ3275" s="106"/>
      <c r="BA3275" s="106"/>
      <c r="BB3275" s="106"/>
      <c r="BC3275" s="106"/>
      <c r="BD3275" s="106"/>
    </row>
    <row r="3276" spans="2:56" x14ac:dyDescent="0.3">
      <c r="B3276" s="215" t="s">
        <v>233</v>
      </c>
      <c r="C3276" s="103"/>
      <c r="D3276" s="104"/>
      <c r="E3276" s="204">
        <f>IFERROR(D3276/C3276,0)</f>
        <v>0</v>
      </c>
      <c r="F3276" s="103"/>
      <c r="G3276" s="104"/>
      <c r="H3276" s="204">
        <f>IFERROR(G3276/F3276,0)</f>
        <v>0</v>
      </c>
      <c r="I3276" s="103"/>
      <c r="J3276" s="106"/>
      <c r="K3276" s="206">
        <f>IFERROR(J3276/I3276,0)</f>
        <v>0</v>
      </c>
      <c r="L3276" s="103"/>
      <c r="M3276" s="106"/>
      <c r="N3276" s="108"/>
      <c r="O3276" s="103"/>
      <c r="P3276" s="108"/>
      <c r="Q3276" s="208">
        <f t="shared" si="2922"/>
        <v>0</v>
      </c>
      <c r="R3276" s="109"/>
      <c r="S3276" s="109"/>
      <c r="T3276" s="210">
        <f t="shared" si="2932"/>
        <v>0</v>
      </c>
      <c r="U3276" s="91"/>
      <c r="V3276" s="103"/>
      <c r="W3276" s="108"/>
      <c r="X3276" s="208">
        <f t="shared" si="2923"/>
        <v>0</v>
      </c>
      <c r="Y3276" s="109"/>
      <c r="Z3276" s="109"/>
      <c r="AA3276" s="210">
        <f t="shared" si="2933"/>
        <v>0</v>
      </c>
      <c r="AB3276" s="91"/>
      <c r="AC3276" s="103"/>
      <c r="AD3276" s="108"/>
      <c r="AE3276" s="208">
        <f t="shared" si="2924"/>
        <v>0</v>
      </c>
      <c r="AF3276" s="109"/>
      <c r="AG3276" s="109"/>
      <c r="AH3276" s="210">
        <f t="shared" si="2934"/>
        <v>0</v>
      </c>
      <c r="AJ3276" s="104"/>
      <c r="AK3276" s="106"/>
      <c r="AL3276" s="108"/>
      <c r="AM3276" s="106"/>
      <c r="AN3276" s="108"/>
      <c r="AO3276" s="106"/>
      <c r="AP3276" s="108"/>
      <c r="AQ3276" s="106"/>
      <c r="AR3276" s="108"/>
      <c r="AS3276" s="106"/>
      <c r="AT3276" s="108"/>
      <c r="AU3276" s="106"/>
      <c r="AV3276" s="205">
        <f t="shared" si="2935"/>
        <v>0</v>
      </c>
      <c r="AW3276" s="211">
        <f>T3276-AV3276</f>
        <v>0</v>
      </c>
      <c r="AY3276" s="205">
        <f>SUM(AJ3276:AL3276)</f>
        <v>0</v>
      </c>
      <c r="AZ3276" s="205">
        <f>SUM(AM3276:AO3276)</f>
        <v>0</v>
      </c>
      <c r="BA3276" s="205">
        <f>SUM(AP3276:AR3276)</f>
        <v>0</v>
      </c>
      <c r="BB3276" s="205">
        <f>SUM(AS3276:AU3276)</f>
        <v>0</v>
      </c>
      <c r="BC3276" s="205">
        <f t="shared" si="2930"/>
        <v>0</v>
      </c>
      <c r="BD3276" s="205">
        <f>T3276-BC3276</f>
        <v>0</v>
      </c>
    </row>
    <row r="3277" spans="2:56" x14ac:dyDescent="0.3">
      <c r="B3277" s="215" t="s">
        <v>234</v>
      </c>
      <c r="C3277" s="103"/>
      <c r="D3277" s="104"/>
      <c r="E3277" s="204">
        <f>IFERROR(D3277/C3277,0)</f>
        <v>0</v>
      </c>
      <c r="F3277" s="103"/>
      <c r="G3277" s="104"/>
      <c r="H3277" s="204">
        <f>IFERROR(G3277/F3277,0)</f>
        <v>0</v>
      </c>
      <c r="I3277" s="103"/>
      <c r="J3277" s="106"/>
      <c r="K3277" s="206">
        <f>IFERROR(J3277/I3277,0)</f>
        <v>0</v>
      </c>
      <c r="L3277" s="103"/>
      <c r="M3277" s="106"/>
      <c r="N3277" s="108"/>
      <c r="O3277" s="103"/>
      <c r="P3277" s="108"/>
      <c r="Q3277" s="208">
        <f t="shared" si="2922"/>
        <v>0</v>
      </c>
      <c r="R3277" s="109"/>
      <c r="S3277" s="109"/>
      <c r="T3277" s="210">
        <f t="shared" si="2932"/>
        <v>0</v>
      </c>
      <c r="U3277" s="91"/>
      <c r="V3277" s="103"/>
      <c r="W3277" s="108"/>
      <c r="X3277" s="208">
        <f t="shared" si="2923"/>
        <v>0</v>
      </c>
      <c r="Y3277" s="109"/>
      <c r="Z3277" s="109"/>
      <c r="AA3277" s="210">
        <f t="shared" si="2933"/>
        <v>0</v>
      </c>
      <c r="AB3277" s="91"/>
      <c r="AC3277" s="103"/>
      <c r="AD3277" s="108"/>
      <c r="AE3277" s="208">
        <f t="shared" si="2924"/>
        <v>0</v>
      </c>
      <c r="AF3277" s="109"/>
      <c r="AG3277" s="109"/>
      <c r="AH3277" s="210">
        <f t="shared" si="2934"/>
        <v>0</v>
      </c>
      <c r="AJ3277" s="104"/>
      <c r="AK3277" s="106"/>
      <c r="AL3277" s="108"/>
      <c r="AM3277" s="106"/>
      <c r="AN3277" s="108"/>
      <c r="AO3277" s="106"/>
      <c r="AP3277" s="108"/>
      <c r="AQ3277" s="106"/>
      <c r="AR3277" s="108"/>
      <c r="AS3277" s="106"/>
      <c r="AT3277" s="108"/>
      <c r="AU3277" s="106"/>
      <c r="AV3277" s="205">
        <f t="shared" si="2935"/>
        <v>0</v>
      </c>
      <c r="AW3277" s="211">
        <f>T3277-AV3277</f>
        <v>0</v>
      </c>
      <c r="AY3277" s="205">
        <f>SUM(AJ3277:AL3277)</f>
        <v>0</v>
      </c>
      <c r="AZ3277" s="205">
        <f>SUM(AM3277:AO3277)</f>
        <v>0</v>
      </c>
      <c r="BA3277" s="205">
        <f>SUM(AP3277:AR3277)</f>
        <v>0</v>
      </c>
      <c r="BB3277" s="205">
        <f>SUM(AS3277:AU3277)</f>
        <v>0</v>
      </c>
      <c r="BC3277" s="205">
        <f t="shared" si="2930"/>
        <v>0</v>
      </c>
      <c r="BD3277" s="205">
        <f>T3277-BC3277</f>
        <v>0</v>
      </c>
    </row>
    <row r="3278" spans="2:56" s="124" customFormat="1" ht="13.2" thickBot="1" x14ac:dyDescent="0.35">
      <c r="B3278" s="216" t="s">
        <v>235</v>
      </c>
      <c r="C3278" s="259"/>
      <c r="D3278" s="260"/>
      <c r="E3278" s="219">
        <f>IFERROR(D3278/C3278,0)</f>
        <v>0</v>
      </c>
      <c r="F3278" s="259"/>
      <c r="G3278" s="260"/>
      <c r="H3278" s="219">
        <f>IFERROR(G3278/F3278,0)</f>
        <v>0</v>
      </c>
      <c r="I3278" s="259"/>
      <c r="J3278" s="261"/>
      <c r="K3278" s="221">
        <f>IFERROR(J3278/I3278,0)</f>
        <v>0</v>
      </c>
      <c r="L3278" s="259"/>
      <c r="M3278" s="261"/>
      <c r="N3278" s="262"/>
      <c r="O3278" s="259"/>
      <c r="P3278" s="262"/>
      <c r="Q3278" s="223">
        <f t="shared" si="2922"/>
        <v>0</v>
      </c>
      <c r="R3278" s="263"/>
      <c r="S3278" s="263"/>
      <c r="T3278" s="225">
        <f t="shared" si="2932"/>
        <v>0</v>
      </c>
      <c r="U3278" s="121"/>
      <c r="V3278" s="259"/>
      <c r="W3278" s="262"/>
      <c r="X3278" s="223">
        <f t="shared" si="2923"/>
        <v>0</v>
      </c>
      <c r="Y3278" s="263"/>
      <c r="Z3278" s="263"/>
      <c r="AA3278" s="225">
        <f t="shared" si="2933"/>
        <v>0</v>
      </c>
      <c r="AB3278" s="121"/>
      <c r="AC3278" s="259"/>
      <c r="AD3278" s="262"/>
      <c r="AE3278" s="223">
        <f t="shared" si="2924"/>
        <v>0</v>
      </c>
      <c r="AF3278" s="263"/>
      <c r="AG3278" s="263"/>
      <c r="AH3278" s="225">
        <f t="shared" si="2934"/>
        <v>0</v>
      </c>
      <c r="AJ3278" s="264"/>
      <c r="AK3278" s="265"/>
      <c r="AL3278" s="266"/>
      <c r="AM3278" s="265"/>
      <c r="AN3278" s="266"/>
      <c r="AO3278" s="265"/>
      <c r="AP3278" s="266"/>
      <c r="AQ3278" s="265"/>
      <c r="AR3278" s="266"/>
      <c r="AS3278" s="265"/>
      <c r="AT3278" s="266"/>
      <c r="AU3278" s="265"/>
      <c r="AV3278" s="267">
        <f t="shared" si="2935"/>
        <v>0</v>
      </c>
      <c r="AW3278" s="226">
        <f>T3278-AV3278</f>
        <v>0</v>
      </c>
      <c r="AX3278" s="198"/>
      <c r="AY3278" s="267">
        <f>SUM(AJ3278:AL3278)</f>
        <v>0</v>
      </c>
      <c r="AZ3278" s="267">
        <f>SUM(AM3278:AO3278)</f>
        <v>0</v>
      </c>
      <c r="BA3278" s="267">
        <f>SUM(AP3278:AR3278)</f>
        <v>0</v>
      </c>
      <c r="BB3278" s="267">
        <f>SUM(AS3278:AU3278)</f>
        <v>0</v>
      </c>
      <c r="BC3278" s="267">
        <f t="shared" si="2930"/>
        <v>0</v>
      </c>
      <c r="BD3278" s="267">
        <f>T3278-BC3278</f>
        <v>0</v>
      </c>
    </row>
    <row r="3279" spans="2:56" ht="13.2" thickBot="1" x14ac:dyDescent="0.35">
      <c r="B3279" s="227" t="s">
        <v>236</v>
      </c>
      <c r="C3279" s="137">
        <f>SUM(C3077,C3228,C3250,C3278)</f>
        <v>7172917</v>
      </c>
      <c r="D3279" s="138">
        <f>SUM(D3077,D3228,D3250,D3278)</f>
        <v>6983497.5699999984</v>
      </c>
      <c r="E3279" s="139">
        <f>IFERROR(D3279/C3279,0)</f>
        <v>0.97359241296114241</v>
      </c>
      <c r="F3279" s="137">
        <f>SUM(F3077,F3228,F3250,F3278)</f>
        <v>8070028</v>
      </c>
      <c r="G3279" s="138">
        <f>SUM(G3077,G3228,G3250,G3278)</f>
        <v>7964529.5899999999</v>
      </c>
      <c r="H3279" s="139">
        <f>IFERROR(G3279/F3279,0)</f>
        <v>0.98692713209916993</v>
      </c>
      <c r="I3279" s="137">
        <f>SUM(I3077,I3228,I3250,I3278)</f>
        <v>8077036</v>
      </c>
      <c r="J3279" s="140">
        <f>SUM(J3077,J3228,J3250,J3278)</f>
        <v>7996118.9899999993</v>
      </c>
      <c r="K3279" s="141">
        <f>IFERROR(J3279/I3279,0)</f>
        <v>0.98998184358717722</v>
      </c>
      <c r="L3279" s="137">
        <f>SUM(L3077,L3228,L3250,L3278)</f>
        <v>8457432</v>
      </c>
      <c r="M3279" s="140">
        <f>SUM(M3077,M3228,M3250,M3278)</f>
        <v>8448761</v>
      </c>
      <c r="N3279" s="142">
        <f>SUM(N3077,N3228,N3250,N3278)</f>
        <v>0</v>
      </c>
      <c r="O3279" s="137">
        <f>SUM(O3077,O3228,O3250,O3278)</f>
        <v>10515064.567439206</v>
      </c>
      <c r="P3279" s="142">
        <f>SUM(P3077,P3228,P3250,P3278)</f>
        <v>254000</v>
      </c>
      <c r="Q3279" s="228">
        <f t="shared" si="2922"/>
        <v>10769064.567439206</v>
      </c>
      <c r="R3279" s="142">
        <f>SUM(R3077,R3228,R3250,R3278)</f>
        <v>0</v>
      </c>
      <c r="S3279" s="142">
        <f>SUM(S3077,S3228,S3250,S3278)</f>
        <v>0</v>
      </c>
      <c r="T3279" s="229">
        <f t="shared" si="2932"/>
        <v>10769064.567439206</v>
      </c>
      <c r="U3279" s="92"/>
      <c r="V3279" s="137">
        <f>SUM(V3077,V3228,V3250,V3278)</f>
        <v>268720</v>
      </c>
      <c r="W3279" s="142">
        <f>SUM(W3077,W3228,W3250,W3278)</f>
        <v>0</v>
      </c>
      <c r="X3279" s="228">
        <f t="shared" si="2923"/>
        <v>268720</v>
      </c>
      <c r="Y3279" s="142">
        <f>SUM(Y3077,Y3228,Y3250,Y3278)</f>
        <v>0</v>
      </c>
      <c r="Z3279" s="142">
        <f>SUM(Z3077,Z3228,Z3250,Z3278)</f>
        <v>0</v>
      </c>
      <c r="AA3279" s="229">
        <f t="shared" si="2933"/>
        <v>268720</v>
      </c>
      <c r="AB3279" s="92"/>
      <c r="AC3279" s="137">
        <f>SUM(AC3077,AC3228,AC3250,AC3278)</f>
        <v>280786</v>
      </c>
      <c r="AD3279" s="142">
        <f>SUM(AD3077,AD3228,AD3250,AD3278)</f>
        <v>0</v>
      </c>
      <c r="AE3279" s="228">
        <f t="shared" si="2924"/>
        <v>280786</v>
      </c>
      <c r="AF3279" s="142">
        <f>SUM(AF3077,AF3228,AF3250,AF3278)</f>
        <v>0</v>
      </c>
      <c r="AG3279" s="142">
        <f>SUM(AG3077,AG3228,AG3250,AG3278)</f>
        <v>0</v>
      </c>
      <c r="AH3279" s="229">
        <f t="shared" si="2934"/>
        <v>280786</v>
      </c>
      <c r="AJ3279" s="138">
        <f t="shared" ref="AJ3279:AU3279" si="2936">SUM(AJ3077,AJ3228,AJ3250,AJ3278)</f>
        <v>854588.71395326732</v>
      </c>
      <c r="AK3279" s="140">
        <f t="shared" si="2936"/>
        <v>845255.2139532672</v>
      </c>
      <c r="AL3279" s="142">
        <f t="shared" si="2936"/>
        <v>941651.21395326732</v>
      </c>
      <c r="AM3279" s="140">
        <f t="shared" si="2936"/>
        <v>854588.71395326732</v>
      </c>
      <c r="AN3279" s="142">
        <f t="shared" si="2936"/>
        <v>861186.2139532672</v>
      </c>
      <c r="AO3279" s="140">
        <f t="shared" si="2936"/>
        <v>763923.7139532672</v>
      </c>
      <c r="AP3279" s="142">
        <f t="shared" si="2936"/>
        <v>1095801.2139532673</v>
      </c>
      <c r="AQ3279" s="140">
        <f t="shared" si="2936"/>
        <v>854588.71395326732</v>
      </c>
      <c r="AR3279" s="142">
        <f t="shared" si="2936"/>
        <v>854588.71395326732</v>
      </c>
      <c r="AS3279" s="140">
        <f t="shared" si="2936"/>
        <v>854588.71395326732</v>
      </c>
      <c r="AT3279" s="142">
        <f t="shared" si="2936"/>
        <v>854588.71395326732</v>
      </c>
      <c r="AU3279" s="140">
        <f t="shared" si="2936"/>
        <v>1133714.7139532664</v>
      </c>
      <c r="AV3279" s="140">
        <f t="shared" si="2935"/>
        <v>10769064.567439208</v>
      </c>
      <c r="AW3279" s="146">
        <f>T3279-AV3279</f>
        <v>0</v>
      </c>
      <c r="AY3279" s="140">
        <f>SUM(AJ3279:AL3279)</f>
        <v>2641495.141859802</v>
      </c>
      <c r="AZ3279" s="140">
        <f>SUM(AM3279:AO3279)</f>
        <v>2479698.641859802</v>
      </c>
      <c r="BA3279" s="140">
        <f>SUM(AP3279:AR3279)</f>
        <v>2804978.641859802</v>
      </c>
      <c r="BB3279" s="140">
        <f>SUM(AS3279:AU3279)</f>
        <v>2842892.141859801</v>
      </c>
      <c r="BC3279" s="140">
        <f t="shared" si="2930"/>
        <v>10769064.567439208</v>
      </c>
      <c r="BD3279" s="140">
        <f>T3279-BC3279</f>
        <v>0</v>
      </c>
    </row>
    <row r="3280" spans="2:56" ht="15" thickBot="1" x14ac:dyDescent="0.35">
      <c r="B3280" s="282" t="s">
        <v>251</v>
      </c>
      <c r="C3280" s="273"/>
      <c r="D3280" s="274"/>
      <c r="E3280" s="275"/>
      <c r="F3280" s="273"/>
      <c r="G3280" s="274"/>
      <c r="H3280" s="275"/>
      <c r="I3280" s="273"/>
      <c r="J3280" s="276"/>
      <c r="K3280" s="277"/>
      <c r="L3280" s="273"/>
      <c r="M3280" s="276"/>
      <c r="N3280" s="278"/>
      <c r="O3280" s="273"/>
      <c r="P3280" s="279"/>
      <c r="Q3280" s="279"/>
      <c r="R3280" s="279"/>
      <c r="S3280" s="279"/>
      <c r="T3280" s="280"/>
      <c r="U3280" s="92"/>
      <c r="V3280" s="281"/>
      <c r="W3280" s="279"/>
      <c r="X3280" s="279"/>
      <c r="Y3280" s="279"/>
      <c r="Z3280" s="279"/>
      <c r="AA3280" s="280"/>
      <c r="AB3280" s="92"/>
      <c r="AC3280" s="281"/>
      <c r="AD3280" s="279"/>
      <c r="AE3280" s="279"/>
      <c r="AF3280" s="279"/>
      <c r="AG3280" s="279"/>
      <c r="AH3280" s="280"/>
      <c r="AJ3280" s="238"/>
      <c r="AK3280" s="238"/>
      <c r="AL3280" s="238"/>
      <c r="AM3280" s="238"/>
      <c r="AN3280" s="238"/>
      <c r="AO3280" s="238"/>
      <c r="AP3280" s="238"/>
      <c r="AQ3280" s="238"/>
      <c r="AR3280" s="238"/>
      <c r="AS3280" s="238"/>
      <c r="AT3280" s="238"/>
      <c r="AU3280" s="238"/>
      <c r="AV3280" s="238"/>
      <c r="AW3280" s="239"/>
      <c r="AY3280" s="238"/>
      <c r="AZ3280" s="238"/>
      <c r="BA3280" s="238"/>
      <c r="BB3280" s="238"/>
      <c r="BC3280" s="238"/>
      <c r="BD3280" s="238"/>
    </row>
    <row r="3281" spans="2:56" ht="13.2" thickBot="1" x14ac:dyDescent="0.35">
      <c r="B3281" s="136" t="s">
        <v>49</v>
      </c>
      <c r="C3281" s="137">
        <f>SUM(C3282,C3298,C3429)</f>
        <v>5436188</v>
      </c>
      <c r="D3281" s="138">
        <f>SUM(D3282,D3298,D3429)</f>
        <v>5373743.2499999991</v>
      </c>
      <c r="E3281" s="139">
        <f t="shared" ref="E3281:E3344" si="2937">IFERROR(D3281/C3281,0)</f>
        <v>0.988513136411029</v>
      </c>
      <c r="F3281" s="137">
        <f>SUM(F3282,F3298,F3429)</f>
        <v>5610903</v>
      </c>
      <c r="G3281" s="138">
        <f>SUM(G3282,G3298,G3429)</f>
        <v>5689765.1199999992</v>
      </c>
      <c r="H3281" s="139">
        <f t="shared" ref="H3281:H3344" si="2938">IFERROR(G3281/F3281,0)</f>
        <v>1.0140551565407563</v>
      </c>
      <c r="I3281" s="137">
        <f>SUM(I3282,I3298,I3429)</f>
        <v>5338049</v>
      </c>
      <c r="J3281" s="140">
        <f>SUM(J3282,J3298,J3429)</f>
        <v>5327866.04</v>
      </c>
      <c r="K3281" s="141">
        <f t="shared" ref="K3281:K3344" si="2939">IFERROR(J3281/I3281,0)</f>
        <v>0.99809238169226244</v>
      </c>
      <c r="L3281" s="137">
        <f>SUM(L3282,L3298,L3429)</f>
        <v>6256105</v>
      </c>
      <c r="M3281" s="140">
        <f>SUM(M3282,M3298,M3429)</f>
        <v>6325505</v>
      </c>
      <c r="N3281" s="142">
        <f>SUM(N3282,N3298,N3429)</f>
        <v>0</v>
      </c>
      <c r="O3281" s="137">
        <f>SUM(O3282,O3298,O3429)</f>
        <v>6095027.8599153664</v>
      </c>
      <c r="P3281" s="142">
        <f>SUM(P3282,P3298,P3429)</f>
        <v>320000</v>
      </c>
      <c r="Q3281" s="143">
        <f t="shared" ref="Q3281:Q3344" si="2940">SUM(O3281:P3281)</f>
        <v>6415027.8599153664</v>
      </c>
      <c r="R3281" s="144">
        <f>SUM(R3282,R3298,R3429)</f>
        <v>0</v>
      </c>
      <c r="S3281" s="144">
        <f>SUM(S3282,S3298,S3429)</f>
        <v>0</v>
      </c>
      <c r="T3281" s="145">
        <f>SUM(Q3281:S3281)</f>
        <v>6415027.8599153664</v>
      </c>
      <c r="U3281" s="91"/>
      <c r="V3281" s="137">
        <f>SUM(V3282,V3298,V3429)</f>
        <v>268720</v>
      </c>
      <c r="W3281" s="142">
        <f>SUM(W3282,W3298,W3429)</f>
        <v>0</v>
      </c>
      <c r="X3281" s="143">
        <f t="shared" ref="X3281:X3344" si="2941">SUM(V3281:W3281)</f>
        <v>268720</v>
      </c>
      <c r="Y3281" s="144">
        <f>SUM(Y3282,Y3298,Y3429)</f>
        <v>0</v>
      </c>
      <c r="Z3281" s="144">
        <f>SUM(Z3282,Z3298,Z3429)</f>
        <v>0</v>
      </c>
      <c r="AA3281" s="145">
        <f>SUM(X3281:Z3281)</f>
        <v>268720</v>
      </c>
      <c r="AB3281" s="91"/>
      <c r="AC3281" s="137">
        <f>SUM(AC3282,AC3298,AC3429)</f>
        <v>280786</v>
      </c>
      <c r="AD3281" s="142">
        <f>SUM(AD3282,AD3298,AD3429)</f>
        <v>0</v>
      </c>
      <c r="AE3281" s="143">
        <f t="shared" ref="AE3281:AE3344" si="2942">SUM(AC3281:AD3281)</f>
        <v>280786</v>
      </c>
      <c r="AF3281" s="142">
        <f>SUM(AF3282,AF3298,AF3429)</f>
        <v>0</v>
      </c>
      <c r="AG3281" s="142">
        <f>SUM(AG3282,AG3298,AG3429)</f>
        <v>0</v>
      </c>
      <c r="AH3281" s="145">
        <f>SUM(AE3281:AG3281)</f>
        <v>280786</v>
      </c>
      <c r="AJ3281" s="138">
        <f t="shared" ref="AJ3281:AU3281" si="2943">SUM(AJ3282,AJ3298,AJ3429)</f>
        <v>574987.32165961398</v>
      </c>
      <c r="AK3281" s="140">
        <f t="shared" si="2943"/>
        <v>553252.32165961398</v>
      </c>
      <c r="AL3281" s="142">
        <f t="shared" si="2943"/>
        <v>499782.32165961398</v>
      </c>
      <c r="AM3281" s="140">
        <f t="shared" si="2943"/>
        <v>568992.32165961398</v>
      </c>
      <c r="AN3281" s="142">
        <f t="shared" si="2943"/>
        <v>474372.32165961352</v>
      </c>
      <c r="AO3281" s="140">
        <f t="shared" si="2943"/>
        <v>486252.32165961398</v>
      </c>
      <c r="AP3281" s="142">
        <f t="shared" si="2943"/>
        <v>558492.32165961398</v>
      </c>
      <c r="AQ3281" s="140">
        <f t="shared" si="2943"/>
        <v>549782.32165961398</v>
      </c>
      <c r="AR3281" s="142">
        <f t="shared" si="2943"/>
        <v>486252.32165961398</v>
      </c>
      <c r="AS3281" s="140">
        <f t="shared" si="2943"/>
        <v>624988.32165961352</v>
      </c>
      <c r="AT3281" s="142">
        <f t="shared" si="2943"/>
        <v>536252.32165961398</v>
      </c>
      <c r="AU3281" s="140">
        <f t="shared" si="2943"/>
        <v>501621.3216596141</v>
      </c>
      <c r="AV3281" s="140">
        <f t="shared" ref="AV3281:AV3344" si="2944">SUM(AJ3281:AU3281)</f>
        <v>6415027.8599153673</v>
      </c>
      <c r="AW3281" s="146">
        <f t="shared" ref="AW3281:AW3344" si="2945">T3281-AV3281</f>
        <v>0</v>
      </c>
      <c r="AY3281" s="140">
        <f t="shared" ref="AY3281:AY3344" si="2946">SUM(AJ3281:AL3281)</f>
        <v>1628021.9649788421</v>
      </c>
      <c r="AZ3281" s="140">
        <f t="shared" ref="AZ3281:AZ3344" si="2947">SUM(AM3281:AO3281)</f>
        <v>1529616.9649788416</v>
      </c>
      <c r="BA3281" s="140">
        <f t="shared" ref="BA3281:BA3344" si="2948">SUM(AP3281:AR3281)</f>
        <v>1594526.9649788421</v>
      </c>
      <c r="BB3281" s="140">
        <f t="shared" ref="BB3281:BB3344" si="2949">SUM(AS3281:AU3281)</f>
        <v>1662861.9649788416</v>
      </c>
      <c r="BC3281" s="140">
        <f t="shared" ref="BC3281:BC3344" si="2950">SUM(AY3281,AZ3281,BA3281,BB3281)</f>
        <v>6415027.8599153683</v>
      </c>
      <c r="BD3281" s="140">
        <f t="shared" ref="BD3281:BD3344" si="2951">T3281-BC3281</f>
        <v>0</v>
      </c>
    </row>
    <row r="3282" spans="2:56" x14ac:dyDescent="0.3">
      <c r="B3282" s="148" t="s">
        <v>50</v>
      </c>
      <c r="C3282" s="149">
        <f>SUM(C3283,C3293)</f>
        <v>5122188</v>
      </c>
      <c r="D3282" s="150">
        <f>SUM(D3283,D3293)</f>
        <v>5093159.7399999993</v>
      </c>
      <c r="E3282" s="151">
        <f t="shared" si="2937"/>
        <v>0.99433283979424403</v>
      </c>
      <c r="F3282" s="149">
        <f>SUM(F3283,F3293)</f>
        <v>5125299</v>
      </c>
      <c r="G3282" s="150">
        <f>SUM(G3283,G3293)</f>
        <v>5152314.0599999996</v>
      </c>
      <c r="H3282" s="151">
        <f t="shared" si="2938"/>
        <v>1.0052709237061095</v>
      </c>
      <c r="I3282" s="149">
        <f>SUM(I3283,I3293)</f>
        <v>4795993</v>
      </c>
      <c r="J3282" s="152">
        <f>SUM(J3283,J3293)</f>
        <v>4787168.76</v>
      </c>
      <c r="K3282" s="153">
        <f t="shared" si="2939"/>
        <v>0.99816008071738216</v>
      </c>
      <c r="L3282" s="149">
        <f>SUM(L3283,L3293)</f>
        <v>5932163</v>
      </c>
      <c r="M3282" s="152">
        <f>SUM(M3283,M3293)</f>
        <v>5930063</v>
      </c>
      <c r="N3282" s="154">
        <f>SUM(N3283,N3293)</f>
        <v>0</v>
      </c>
      <c r="O3282" s="149">
        <f>SUM(O3283,O3293)</f>
        <v>5835027.8599153664</v>
      </c>
      <c r="P3282" s="154">
        <f>SUM(P3283,P3293)</f>
        <v>0</v>
      </c>
      <c r="Q3282" s="155">
        <f t="shared" si="2940"/>
        <v>5835027.8599153664</v>
      </c>
      <c r="R3282" s="154">
        <f>SUM(R3283,R3293)</f>
        <v>0</v>
      </c>
      <c r="S3282" s="154">
        <f>SUM(S3283,S3293)</f>
        <v>0</v>
      </c>
      <c r="T3282" s="156">
        <f t="shared" ref="T3282:T3345" si="2952">SUM(Q3282:S3282)</f>
        <v>5835027.8599153664</v>
      </c>
      <c r="U3282" s="157"/>
      <c r="V3282" s="149">
        <f>SUM(V3283,V3293)</f>
        <v>0</v>
      </c>
      <c r="W3282" s="154">
        <f>SUM(W3283,W3293)</f>
        <v>0</v>
      </c>
      <c r="X3282" s="155">
        <f t="shared" si="2941"/>
        <v>0</v>
      </c>
      <c r="Y3282" s="154">
        <f>SUM(Y3283,Y3293)</f>
        <v>0</v>
      </c>
      <c r="Z3282" s="154">
        <f>SUM(Z3283,Z3293)</f>
        <v>0</v>
      </c>
      <c r="AA3282" s="156">
        <f t="shared" ref="AA3282:AA3345" si="2953">SUM(X3282:Z3282)</f>
        <v>0</v>
      </c>
      <c r="AB3282" s="157"/>
      <c r="AC3282" s="149">
        <f>SUM(AC3283,AC3293)</f>
        <v>0</v>
      </c>
      <c r="AD3282" s="154">
        <f>SUM(AD3283,AD3293)</f>
        <v>0</v>
      </c>
      <c r="AE3282" s="155">
        <f t="shared" si="2942"/>
        <v>0</v>
      </c>
      <c r="AF3282" s="154">
        <f>SUM(AF3283,AF3293)</f>
        <v>0</v>
      </c>
      <c r="AG3282" s="154">
        <f>SUM(AG3283,AG3293)</f>
        <v>0</v>
      </c>
      <c r="AH3282" s="156">
        <f t="shared" ref="AH3282:AH3345" si="2954">SUM(AE3282:AG3282)</f>
        <v>0</v>
      </c>
      <c r="AJ3282" s="150">
        <f t="shared" ref="AJ3282:AU3282" si="2955">SUM(AJ3283,AJ3293)</f>
        <v>486252.32165961398</v>
      </c>
      <c r="AK3282" s="152">
        <f t="shared" si="2955"/>
        <v>486252.32165961398</v>
      </c>
      <c r="AL3282" s="154">
        <f t="shared" si="2955"/>
        <v>486252.32165961398</v>
      </c>
      <c r="AM3282" s="152">
        <f t="shared" si="2955"/>
        <v>486252.32165961398</v>
      </c>
      <c r="AN3282" s="154">
        <f t="shared" si="2955"/>
        <v>404187.32165961352</v>
      </c>
      <c r="AO3282" s="152">
        <f t="shared" si="2955"/>
        <v>486252.32165961398</v>
      </c>
      <c r="AP3282" s="154">
        <f t="shared" si="2955"/>
        <v>486252.32165961398</v>
      </c>
      <c r="AQ3282" s="152">
        <f t="shared" si="2955"/>
        <v>486252.32165961398</v>
      </c>
      <c r="AR3282" s="154">
        <f t="shared" si="2955"/>
        <v>486252.32165961398</v>
      </c>
      <c r="AS3282" s="152">
        <f t="shared" si="2955"/>
        <v>561698.32165961352</v>
      </c>
      <c r="AT3282" s="154">
        <f t="shared" si="2955"/>
        <v>486252.32165961398</v>
      </c>
      <c r="AU3282" s="152">
        <f t="shared" si="2955"/>
        <v>492871.3216596141</v>
      </c>
      <c r="AV3282" s="152">
        <f t="shared" si="2944"/>
        <v>5835027.8599153673</v>
      </c>
      <c r="AW3282" s="158">
        <f t="shared" si="2945"/>
        <v>0</v>
      </c>
      <c r="AY3282" s="152">
        <f t="shared" si="2946"/>
        <v>1458756.9649788421</v>
      </c>
      <c r="AZ3282" s="152">
        <f t="shared" si="2947"/>
        <v>1376691.9649788416</v>
      </c>
      <c r="BA3282" s="152">
        <f t="shared" si="2948"/>
        <v>1458756.9649788421</v>
      </c>
      <c r="BB3282" s="152">
        <f t="shared" si="2949"/>
        <v>1540821.9649788416</v>
      </c>
      <c r="BC3282" s="152">
        <f t="shared" si="2950"/>
        <v>5835027.8599153683</v>
      </c>
      <c r="BD3282" s="152">
        <f t="shared" si="2951"/>
        <v>0</v>
      </c>
    </row>
    <row r="3283" spans="2:56" x14ac:dyDescent="0.3">
      <c r="B3283" s="159" t="s">
        <v>51</v>
      </c>
      <c r="C3283" s="160">
        <f>SUM(C3284:C3292)</f>
        <v>4417593</v>
      </c>
      <c r="D3283" s="161">
        <f>SUM(D3284:D3292)</f>
        <v>4388133.18</v>
      </c>
      <c r="E3283" s="162">
        <f t="shared" si="2937"/>
        <v>0.9933312507512575</v>
      </c>
      <c r="F3283" s="160">
        <f>SUM(F3284:F3292)</f>
        <v>4439877</v>
      </c>
      <c r="G3283" s="161">
        <f>SUM(G3284:G3292)</f>
        <v>4452731.42</v>
      </c>
      <c r="H3283" s="162">
        <f t="shared" si="2938"/>
        <v>1.0028952198450543</v>
      </c>
      <c r="I3283" s="160">
        <f>SUM(I3284:I3292)</f>
        <v>4106525</v>
      </c>
      <c r="J3283" s="163">
        <f>SUM(J3284:J3292)</f>
        <v>4104569.0799999996</v>
      </c>
      <c r="K3283" s="164">
        <f t="shared" si="2939"/>
        <v>0.99952370434856708</v>
      </c>
      <c r="L3283" s="160">
        <f>SUM(L3284:L3292)</f>
        <v>5068599</v>
      </c>
      <c r="M3283" s="163">
        <f>SUM(M3284:M3292)</f>
        <v>5066999</v>
      </c>
      <c r="N3283" s="165">
        <f>SUM(N3284:N3292)</f>
        <v>0</v>
      </c>
      <c r="O3283" s="160">
        <f>SUM(O3284:O3292)</f>
        <v>4873067.79882921</v>
      </c>
      <c r="P3283" s="165">
        <f>SUM(P3284:P3292)</f>
        <v>0</v>
      </c>
      <c r="Q3283" s="166">
        <f t="shared" si="2940"/>
        <v>4873067.79882921</v>
      </c>
      <c r="R3283" s="165">
        <f>SUM(R3284:R3292)</f>
        <v>0</v>
      </c>
      <c r="S3283" s="165">
        <f>SUM(S3284:S3292)</f>
        <v>0</v>
      </c>
      <c r="T3283" s="167">
        <f t="shared" si="2952"/>
        <v>4873067.79882921</v>
      </c>
      <c r="U3283" s="157"/>
      <c r="V3283" s="160">
        <f>SUM(V3284:V3292)</f>
        <v>0</v>
      </c>
      <c r="W3283" s="165">
        <f>SUM(W3284:W3292)</f>
        <v>0</v>
      </c>
      <c r="X3283" s="166">
        <f t="shared" si="2941"/>
        <v>0</v>
      </c>
      <c r="Y3283" s="165">
        <f>SUM(Y3284:Y3292)</f>
        <v>0</v>
      </c>
      <c r="Z3283" s="165">
        <f>SUM(Z3284:Z3292)</f>
        <v>0</v>
      </c>
      <c r="AA3283" s="167">
        <f t="shared" si="2953"/>
        <v>0</v>
      </c>
      <c r="AB3283" s="157"/>
      <c r="AC3283" s="160">
        <f>SUM(AC3284:AC3292)</f>
        <v>0</v>
      </c>
      <c r="AD3283" s="165">
        <f>SUM(AD3284:AD3292)</f>
        <v>0</v>
      </c>
      <c r="AE3283" s="166">
        <f t="shared" si="2942"/>
        <v>0</v>
      </c>
      <c r="AF3283" s="165">
        <f>SUM(AF3284:AF3292)</f>
        <v>0</v>
      </c>
      <c r="AG3283" s="165">
        <f>SUM(AG3284:AG3292)</f>
        <v>0</v>
      </c>
      <c r="AH3283" s="167">
        <f t="shared" si="2954"/>
        <v>0</v>
      </c>
      <c r="AJ3283" s="161">
        <f t="shared" ref="AJ3283:AU3283" si="2956">SUM(AJ3284:AJ3292)</f>
        <v>406088.98323576758</v>
      </c>
      <c r="AK3283" s="163">
        <f t="shared" si="2956"/>
        <v>406088.98323576758</v>
      </c>
      <c r="AL3283" s="165">
        <f t="shared" si="2956"/>
        <v>406088.98323576758</v>
      </c>
      <c r="AM3283" s="163">
        <f t="shared" si="2956"/>
        <v>406088.98323576758</v>
      </c>
      <c r="AN3283" s="165">
        <f t="shared" si="2956"/>
        <v>324023.98323576711</v>
      </c>
      <c r="AO3283" s="163">
        <f t="shared" si="2956"/>
        <v>406088.98323576758</v>
      </c>
      <c r="AP3283" s="165">
        <f t="shared" si="2956"/>
        <v>406088.98323576758</v>
      </c>
      <c r="AQ3283" s="163">
        <f t="shared" si="2956"/>
        <v>406088.98323576758</v>
      </c>
      <c r="AR3283" s="165">
        <f t="shared" si="2956"/>
        <v>406088.98323576758</v>
      </c>
      <c r="AS3283" s="163">
        <f t="shared" si="2956"/>
        <v>481534.98323576711</v>
      </c>
      <c r="AT3283" s="165">
        <f t="shared" si="2956"/>
        <v>406088.98323576758</v>
      </c>
      <c r="AU3283" s="163">
        <f t="shared" si="2956"/>
        <v>412707.98323576775</v>
      </c>
      <c r="AV3283" s="163">
        <f t="shared" si="2944"/>
        <v>4873067.79882921</v>
      </c>
      <c r="AW3283" s="168">
        <f t="shared" si="2945"/>
        <v>0</v>
      </c>
      <c r="AY3283" s="163">
        <f t="shared" si="2946"/>
        <v>1218266.9497073027</v>
      </c>
      <c r="AZ3283" s="163">
        <f t="shared" si="2947"/>
        <v>1136201.9497073023</v>
      </c>
      <c r="BA3283" s="163">
        <f t="shared" si="2948"/>
        <v>1218266.9497073027</v>
      </c>
      <c r="BB3283" s="163">
        <f t="shared" si="2949"/>
        <v>1300331.9497073025</v>
      </c>
      <c r="BC3283" s="163">
        <f t="shared" si="2950"/>
        <v>4873067.79882921</v>
      </c>
      <c r="BD3283" s="163">
        <f t="shared" si="2951"/>
        <v>0</v>
      </c>
    </row>
    <row r="3284" spans="2:56" x14ac:dyDescent="0.3">
      <c r="B3284" s="169" t="s">
        <v>52</v>
      </c>
      <c r="C3284" s="248">
        <v>3524072</v>
      </c>
      <c r="D3284" s="249">
        <v>3517289.91</v>
      </c>
      <c r="E3284" s="172">
        <f t="shared" si="2937"/>
        <v>0.99807549618736513</v>
      </c>
      <c r="F3284" s="248">
        <v>3688220</v>
      </c>
      <c r="G3284" s="249">
        <v>3697343.66</v>
      </c>
      <c r="H3284" s="172">
        <f t="shared" si="2938"/>
        <v>1.0024737298751158</v>
      </c>
      <c r="I3284" s="248">
        <v>3423367</v>
      </c>
      <c r="J3284" s="250">
        <v>3422518.13</v>
      </c>
      <c r="K3284" s="174">
        <f t="shared" si="2939"/>
        <v>0.99975203651843347</v>
      </c>
      <c r="L3284" s="248">
        <v>4020733</v>
      </c>
      <c r="M3284" s="250">
        <v>4020733</v>
      </c>
      <c r="N3284" s="251"/>
      <c r="O3284" s="248">
        <v>4162925.7362431134</v>
      </c>
      <c r="P3284" s="251"/>
      <c r="Q3284" s="166">
        <f t="shared" si="2940"/>
        <v>4162925.7362431134</v>
      </c>
      <c r="R3284" s="251"/>
      <c r="S3284" s="251"/>
      <c r="T3284" s="167">
        <f t="shared" si="2952"/>
        <v>4162925.7362431134</v>
      </c>
      <c r="U3284" s="157"/>
      <c r="V3284" s="248"/>
      <c r="W3284" s="251"/>
      <c r="X3284" s="166">
        <f t="shared" si="2941"/>
        <v>0</v>
      </c>
      <c r="Y3284" s="251"/>
      <c r="Z3284" s="251"/>
      <c r="AA3284" s="167">
        <f t="shared" si="2953"/>
        <v>0</v>
      </c>
      <c r="AB3284" s="157"/>
      <c r="AC3284" s="248"/>
      <c r="AD3284" s="251"/>
      <c r="AE3284" s="166">
        <f t="shared" si="2942"/>
        <v>0</v>
      </c>
      <c r="AF3284" s="251"/>
      <c r="AG3284" s="251"/>
      <c r="AH3284" s="167">
        <f t="shared" si="2954"/>
        <v>0</v>
      </c>
      <c r="AJ3284" s="252">
        <f>T3284/12</f>
        <v>346910.47802025947</v>
      </c>
      <c r="AK3284" s="253">
        <v>346910.47802025947</v>
      </c>
      <c r="AL3284" s="254">
        <v>346910.47802025947</v>
      </c>
      <c r="AM3284" s="253">
        <v>346910.47802025947</v>
      </c>
      <c r="AN3284" s="254">
        <f>346910.478020259-82065</f>
        <v>264845.478020259</v>
      </c>
      <c r="AO3284" s="253">
        <v>346910.47802025947</v>
      </c>
      <c r="AP3284" s="254">
        <v>346910.47802025947</v>
      </c>
      <c r="AQ3284" s="253">
        <v>346910.47802025947</v>
      </c>
      <c r="AR3284" s="254">
        <v>346910.47802025947</v>
      </c>
      <c r="AS3284" s="253">
        <f>346910.478020259+75446</f>
        <v>422356.478020259</v>
      </c>
      <c r="AT3284" s="254">
        <v>346910.47802025947</v>
      </c>
      <c r="AU3284" s="253">
        <v>353529.47802025964</v>
      </c>
      <c r="AV3284" s="163">
        <f t="shared" si="2944"/>
        <v>4162925.7362431134</v>
      </c>
      <c r="AW3284" s="168">
        <f t="shared" si="2945"/>
        <v>0</v>
      </c>
      <c r="AY3284" s="163">
        <f t="shared" si="2946"/>
        <v>1040731.4340607785</v>
      </c>
      <c r="AZ3284" s="163">
        <f t="shared" si="2947"/>
        <v>958666.434060778</v>
      </c>
      <c r="BA3284" s="163">
        <f t="shared" si="2948"/>
        <v>1040731.4340607785</v>
      </c>
      <c r="BB3284" s="163">
        <f t="shared" si="2949"/>
        <v>1122796.434060778</v>
      </c>
      <c r="BC3284" s="163">
        <f t="shared" si="2950"/>
        <v>4162925.7362431129</v>
      </c>
      <c r="BD3284" s="163">
        <f t="shared" si="2951"/>
        <v>0</v>
      </c>
    </row>
    <row r="3285" spans="2:56" x14ac:dyDescent="0.3">
      <c r="B3285" s="169" t="s">
        <v>53</v>
      </c>
      <c r="C3285" s="248"/>
      <c r="D3285" s="249"/>
      <c r="E3285" s="172">
        <f t="shared" si="2937"/>
        <v>0</v>
      </c>
      <c r="F3285" s="248"/>
      <c r="G3285" s="249"/>
      <c r="H3285" s="172">
        <f t="shared" si="2938"/>
        <v>0</v>
      </c>
      <c r="I3285" s="248"/>
      <c r="J3285" s="250"/>
      <c r="K3285" s="174">
        <f t="shared" si="2939"/>
        <v>0</v>
      </c>
      <c r="L3285" s="248"/>
      <c r="M3285" s="250">
        <v>0</v>
      </c>
      <c r="N3285" s="251"/>
      <c r="O3285" s="248"/>
      <c r="P3285" s="251"/>
      <c r="Q3285" s="166">
        <f t="shared" si="2940"/>
        <v>0</v>
      </c>
      <c r="R3285" s="251"/>
      <c r="S3285" s="251"/>
      <c r="T3285" s="167">
        <f t="shared" si="2952"/>
        <v>0</v>
      </c>
      <c r="U3285" s="157"/>
      <c r="V3285" s="248"/>
      <c r="W3285" s="251"/>
      <c r="X3285" s="166">
        <f t="shared" si="2941"/>
        <v>0</v>
      </c>
      <c r="Y3285" s="251"/>
      <c r="Z3285" s="251"/>
      <c r="AA3285" s="167">
        <f t="shared" si="2953"/>
        <v>0</v>
      </c>
      <c r="AB3285" s="157"/>
      <c r="AC3285" s="248"/>
      <c r="AD3285" s="251"/>
      <c r="AE3285" s="166">
        <f t="shared" si="2942"/>
        <v>0</v>
      </c>
      <c r="AF3285" s="251"/>
      <c r="AG3285" s="251"/>
      <c r="AH3285" s="167">
        <f t="shared" si="2954"/>
        <v>0</v>
      </c>
      <c r="AJ3285" s="252"/>
      <c r="AK3285" s="253"/>
      <c r="AL3285" s="254"/>
      <c r="AM3285" s="253"/>
      <c r="AN3285" s="254"/>
      <c r="AO3285" s="253"/>
      <c r="AP3285" s="254"/>
      <c r="AQ3285" s="253"/>
      <c r="AR3285" s="254"/>
      <c r="AS3285" s="253"/>
      <c r="AT3285" s="254"/>
      <c r="AU3285" s="253"/>
      <c r="AV3285" s="163">
        <f t="shared" si="2944"/>
        <v>0</v>
      </c>
      <c r="AW3285" s="168">
        <f t="shared" si="2945"/>
        <v>0</v>
      </c>
      <c r="AY3285" s="163">
        <f t="shared" si="2946"/>
        <v>0</v>
      </c>
      <c r="AZ3285" s="163">
        <f t="shared" si="2947"/>
        <v>0</v>
      </c>
      <c r="BA3285" s="163">
        <f t="shared" si="2948"/>
        <v>0</v>
      </c>
      <c r="BB3285" s="163">
        <f t="shared" si="2949"/>
        <v>0</v>
      </c>
      <c r="BC3285" s="163">
        <f t="shared" si="2950"/>
        <v>0</v>
      </c>
      <c r="BD3285" s="163">
        <f t="shared" si="2951"/>
        <v>0</v>
      </c>
    </row>
    <row r="3286" spans="2:56" x14ac:dyDescent="0.3">
      <c r="B3286" s="169" t="s">
        <v>54</v>
      </c>
      <c r="C3286" s="248"/>
      <c r="D3286" s="249"/>
      <c r="E3286" s="172">
        <f t="shared" si="2937"/>
        <v>0</v>
      </c>
      <c r="F3286" s="248"/>
      <c r="G3286" s="249"/>
      <c r="H3286" s="172">
        <f t="shared" si="2938"/>
        <v>0</v>
      </c>
      <c r="I3286" s="248"/>
      <c r="J3286" s="250"/>
      <c r="K3286" s="174">
        <f t="shared" si="2939"/>
        <v>0</v>
      </c>
      <c r="L3286" s="248"/>
      <c r="M3286" s="250">
        <v>0</v>
      </c>
      <c r="N3286" s="251"/>
      <c r="O3286" s="248"/>
      <c r="P3286" s="251"/>
      <c r="Q3286" s="166">
        <f t="shared" si="2940"/>
        <v>0</v>
      </c>
      <c r="R3286" s="251"/>
      <c r="S3286" s="251"/>
      <c r="T3286" s="167">
        <f t="shared" si="2952"/>
        <v>0</v>
      </c>
      <c r="U3286" s="157"/>
      <c r="V3286" s="248"/>
      <c r="W3286" s="251"/>
      <c r="X3286" s="166">
        <f t="shared" si="2941"/>
        <v>0</v>
      </c>
      <c r="Y3286" s="251"/>
      <c r="Z3286" s="251"/>
      <c r="AA3286" s="167">
        <f t="shared" si="2953"/>
        <v>0</v>
      </c>
      <c r="AB3286" s="157"/>
      <c r="AC3286" s="248"/>
      <c r="AD3286" s="251"/>
      <c r="AE3286" s="166">
        <f t="shared" si="2942"/>
        <v>0</v>
      </c>
      <c r="AF3286" s="251"/>
      <c r="AG3286" s="251"/>
      <c r="AH3286" s="167">
        <f t="shared" si="2954"/>
        <v>0</v>
      </c>
      <c r="AJ3286" s="252"/>
      <c r="AK3286" s="253"/>
      <c r="AL3286" s="254"/>
      <c r="AM3286" s="253"/>
      <c r="AN3286" s="254"/>
      <c r="AO3286" s="253"/>
      <c r="AP3286" s="254"/>
      <c r="AQ3286" s="253"/>
      <c r="AR3286" s="254"/>
      <c r="AS3286" s="253"/>
      <c r="AT3286" s="254"/>
      <c r="AU3286" s="253"/>
      <c r="AV3286" s="163">
        <f t="shared" si="2944"/>
        <v>0</v>
      </c>
      <c r="AW3286" s="168">
        <f t="shared" si="2945"/>
        <v>0</v>
      </c>
      <c r="AY3286" s="163">
        <f t="shared" si="2946"/>
        <v>0</v>
      </c>
      <c r="AZ3286" s="163">
        <f t="shared" si="2947"/>
        <v>0</v>
      </c>
      <c r="BA3286" s="163">
        <f t="shared" si="2948"/>
        <v>0</v>
      </c>
      <c r="BB3286" s="163">
        <f t="shared" si="2949"/>
        <v>0</v>
      </c>
      <c r="BC3286" s="163">
        <f t="shared" si="2950"/>
        <v>0</v>
      </c>
      <c r="BD3286" s="163">
        <f t="shared" si="2951"/>
        <v>0</v>
      </c>
    </row>
    <row r="3287" spans="2:56" x14ac:dyDescent="0.3">
      <c r="B3287" s="169" t="s">
        <v>55</v>
      </c>
      <c r="C3287" s="248"/>
      <c r="D3287" s="249"/>
      <c r="E3287" s="172">
        <f t="shared" si="2937"/>
        <v>0</v>
      </c>
      <c r="F3287" s="248"/>
      <c r="G3287" s="249"/>
      <c r="H3287" s="172">
        <f t="shared" si="2938"/>
        <v>0</v>
      </c>
      <c r="I3287" s="248"/>
      <c r="J3287" s="250"/>
      <c r="K3287" s="174">
        <f t="shared" si="2939"/>
        <v>0</v>
      </c>
      <c r="L3287" s="248"/>
      <c r="M3287" s="250">
        <v>0</v>
      </c>
      <c r="N3287" s="251"/>
      <c r="O3287" s="248"/>
      <c r="P3287" s="251"/>
      <c r="Q3287" s="166">
        <f t="shared" si="2940"/>
        <v>0</v>
      </c>
      <c r="R3287" s="251"/>
      <c r="S3287" s="251"/>
      <c r="T3287" s="167">
        <f t="shared" si="2952"/>
        <v>0</v>
      </c>
      <c r="U3287" s="157"/>
      <c r="V3287" s="248"/>
      <c r="W3287" s="251"/>
      <c r="X3287" s="166">
        <f t="shared" si="2941"/>
        <v>0</v>
      </c>
      <c r="Y3287" s="251"/>
      <c r="Z3287" s="251"/>
      <c r="AA3287" s="167">
        <f t="shared" si="2953"/>
        <v>0</v>
      </c>
      <c r="AB3287" s="157"/>
      <c r="AC3287" s="248"/>
      <c r="AD3287" s="251"/>
      <c r="AE3287" s="166">
        <f t="shared" si="2942"/>
        <v>0</v>
      </c>
      <c r="AF3287" s="251"/>
      <c r="AG3287" s="251"/>
      <c r="AH3287" s="167">
        <f t="shared" si="2954"/>
        <v>0</v>
      </c>
      <c r="AJ3287" s="252"/>
      <c r="AK3287" s="253"/>
      <c r="AL3287" s="254"/>
      <c r="AM3287" s="253"/>
      <c r="AN3287" s="254"/>
      <c r="AO3287" s="253"/>
      <c r="AP3287" s="254"/>
      <c r="AQ3287" s="253"/>
      <c r="AR3287" s="254"/>
      <c r="AS3287" s="253"/>
      <c r="AT3287" s="254"/>
      <c r="AU3287" s="253"/>
      <c r="AV3287" s="163">
        <f t="shared" si="2944"/>
        <v>0</v>
      </c>
      <c r="AW3287" s="168">
        <f t="shared" si="2945"/>
        <v>0</v>
      </c>
      <c r="AY3287" s="163">
        <f t="shared" si="2946"/>
        <v>0</v>
      </c>
      <c r="AZ3287" s="163">
        <f t="shared" si="2947"/>
        <v>0</v>
      </c>
      <c r="BA3287" s="163">
        <f t="shared" si="2948"/>
        <v>0</v>
      </c>
      <c r="BB3287" s="163">
        <f t="shared" si="2949"/>
        <v>0</v>
      </c>
      <c r="BC3287" s="163">
        <f t="shared" si="2950"/>
        <v>0</v>
      </c>
      <c r="BD3287" s="163">
        <f t="shared" si="2951"/>
        <v>0</v>
      </c>
    </row>
    <row r="3288" spans="2:56" x14ac:dyDescent="0.3">
      <c r="B3288" s="169" t="s">
        <v>56</v>
      </c>
      <c r="C3288" s="248"/>
      <c r="D3288" s="249"/>
      <c r="E3288" s="172">
        <f t="shared" si="2937"/>
        <v>0</v>
      </c>
      <c r="F3288" s="248"/>
      <c r="G3288" s="249"/>
      <c r="H3288" s="172">
        <f t="shared" si="2938"/>
        <v>0</v>
      </c>
      <c r="I3288" s="248"/>
      <c r="J3288" s="250"/>
      <c r="K3288" s="174">
        <f t="shared" si="2939"/>
        <v>0</v>
      </c>
      <c r="L3288" s="248"/>
      <c r="M3288" s="250">
        <v>0</v>
      </c>
      <c r="N3288" s="251"/>
      <c r="O3288" s="248"/>
      <c r="P3288" s="251"/>
      <c r="Q3288" s="166">
        <f t="shared" si="2940"/>
        <v>0</v>
      </c>
      <c r="R3288" s="251"/>
      <c r="S3288" s="251"/>
      <c r="T3288" s="167">
        <f t="shared" si="2952"/>
        <v>0</v>
      </c>
      <c r="U3288" s="157"/>
      <c r="V3288" s="248"/>
      <c r="W3288" s="251"/>
      <c r="X3288" s="166">
        <f t="shared" si="2941"/>
        <v>0</v>
      </c>
      <c r="Y3288" s="251"/>
      <c r="Z3288" s="251"/>
      <c r="AA3288" s="167">
        <f t="shared" si="2953"/>
        <v>0</v>
      </c>
      <c r="AB3288" s="157"/>
      <c r="AC3288" s="248"/>
      <c r="AD3288" s="251"/>
      <c r="AE3288" s="166">
        <f t="shared" si="2942"/>
        <v>0</v>
      </c>
      <c r="AF3288" s="251"/>
      <c r="AG3288" s="251"/>
      <c r="AH3288" s="167">
        <f t="shared" si="2954"/>
        <v>0</v>
      </c>
      <c r="AJ3288" s="252"/>
      <c r="AK3288" s="253"/>
      <c r="AL3288" s="254"/>
      <c r="AM3288" s="253"/>
      <c r="AN3288" s="254"/>
      <c r="AO3288" s="253"/>
      <c r="AP3288" s="254"/>
      <c r="AQ3288" s="253"/>
      <c r="AR3288" s="254"/>
      <c r="AS3288" s="253"/>
      <c r="AT3288" s="254"/>
      <c r="AU3288" s="253"/>
      <c r="AV3288" s="163">
        <f t="shared" si="2944"/>
        <v>0</v>
      </c>
      <c r="AW3288" s="168">
        <f t="shared" si="2945"/>
        <v>0</v>
      </c>
      <c r="AY3288" s="163">
        <f t="shared" si="2946"/>
        <v>0</v>
      </c>
      <c r="AZ3288" s="163">
        <f t="shared" si="2947"/>
        <v>0</v>
      </c>
      <c r="BA3288" s="163">
        <f t="shared" si="2948"/>
        <v>0</v>
      </c>
      <c r="BB3288" s="163">
        <f t="shared" si="2949"/>
        <v>0</v>
      </c>
      <c r="BC3288" s="163">
        <f t="shared" si="2950"/>
        <v>0</v>
      </c>
      <c r="BD3288" s="163">
        <f t="shared" si="2951"/>
        <v>0</v>
      </c>
    </row>
    <row r="3289" spans="2:56" x14ac:dyDescent="0.3">
      <c r="B3289" s="169" t="s">
        <v>57</v>
      </c>
      <c r="C3289" s="248"/>
      <c r="D3289" s="249"/>
      <c r="E3289" s="172">
        <f t="shared" si="2937"/>
        <v>0</v>
      </c>
      <c r="F3289" s="248"/>
      <c r="G3289" s="249"/>
      <c r="H3289" s="172">
        <f t="shared" si="2938"/>
        <v>0</v>
      </c>
      <c r="I3289" s="248"/>
      <c r="J3289" s="250"/>
      <c r="K3289" s="174">
        <f t="shared" si="2939"/>
        <v>0</v>
      </c>
      <c r="L3289" s="248"/>
      <c r="M3289" s="250">
        <v>0</v>
      </c>
      <c r="N3289" s="251"/>
      <c r="O3289" s="248"/>
      <c r="P3289" s="251"/>
      <c r="Q3289" s="166">
        <f t="shared" si="2940"/>
        <v>0</v>
      </c>
      <c r="R3289" s="251"/>
      <c r="S3289" s="251"/>
      <c r="T3289" s="167">
        <f t="shared" si="2952"/>
        <v>0</v>
      </c>
      <c r="U3289" s="157"/>
      <c r="V3289" s="248"/>
      <c r="W3289" s="251"/>
      <c r="X3289" s="166">
        <f t="shared" si="2941"/>
        <v>0</v>
      </c>
      <c r="Y3289" s="251"/>
      <c r="Z3289" s="251"/>
      <c r="AA3289" s="167">
        <f t="shared" si="2953"/>
        <v>0</v>
      </c>
      <c r="AB3289" s="157"/>
      <c r="AC3289" s="248"/>
      <c r="AD3289" s="251"/>
      <c r="AE3289" s="166">
        <f t="shared" si="2942"/>
        <v>0</v>
      </c>
      <c r="AF3289" s="251"/>
      <c r="AG3289" s="251"/>
      <c r="AH3289" s="167">
        <f t="shared" si="2954"/>
        <v>0</v>
      </c>
      <c r="AJ3289" s="252"/>
      <c r="AK3289" s="253"/>
      <c r="AL3289" s="254"/>
      <c r="AM3289" s="253"/>
      <c r="AN3289" s="254"/>
      <c r="AO3289" s="253"/>
      <c r="AP3289" s="254"/>
      <c r="AQ3289" s="253"/>
      <c r="AR3289" s="254"/>
      <c r="AS3289" s="253"/>
      <c r="AT3289" s="254"/>
      <c r="AU3289" s="253"/>
      <c r="AV3289" s="163">
        <f t="shared" si="2944"/>
        <v>0</v>
      </c>
      <c r="AW3289" s="168">
        <f t="shared" si="2945"/>
        <v>0</v>
      </c>
      <c r="AY3289" s="163">
        <f t="shared" si="2946"/>
        <v>0</v>
      </c>
      <c r="AZ3289" s="163">
        <f t="shared" si="2947"/>
        <v>0</v>
      </c>
      <c r="BA3289" s="163">
        <f t="shared" si="2948"/>
        <v>0</v>
      </c>
      <c r="BB3289" s="163">
        <f t="shared" si="2949"/>
        <v>0</v>
      </c>
      <c r="BC3289" s="163">
        <f t="shared" si="2950"/>
        <v>0</v>
      </c>
      <c r="BD3289" s="163">
        <f t="shared" si="2951"/>
        <v>0</v>
      </c>
    </row>
    <row r="3290" spans="2:56" x14ac:dyDescent="0.3">
      <c r="B3290" s="169" t="s">
        <v>58</v>
      </c>
      <c r="C3290" s="248">
        <v>85919</v>
      </c>
      <c r="D3290" s="249">
        <v>85622.16</v>
      </c>
      <c r="E3290" s="172">
        <f t="shared" si="2937"/>
        <v>0.99654511807632773</v>
      </c>
      <c r="F3290" s="248">
        <v>72251</v>
      </c>
      <c r="G3290" s="249">
        <v>80707.86</v>
      </c>
      <c r="H3290" s="172">
        <f t="shared" si="2938"/>
        <v>1.1170483453516213</v>
      </c>
      <c r="I3290" s="248">
        <v>87240</v>
      </c>
      <c r="J3290" s="250">
        <v>87240.360000000015</v>
      </c>
      <c r="K3290" s="174">
        <f t="shared" si="2939"/>
        <v>1.0000041265474555</v>
      </c>
      <c r="L3290" s="248">
        <v>95304</v>
      </c>
      <c r="M3290" s="250">
        <v>94304</v>
      </c>
      <c r="N3290" s="251"/>
      <c r="O3290" s="248">
        <v>132353.60880000002</v>
      </c>
      <c r="P3290" s="251"/>
      <c r="Q3290" s="166">
        <f t="shared" si="2940"/>
        <v>132353.60880000002</v>
      </c>
      <c r="R3290" s="251"/>
      <c r="S3290" s="251"/>
      <c r="T3290" s="167">
        <f t="shared" si="2952"/>
        <v>132353.60880000002</v>
      </c>
      <c r="U3290" s="157"/>
      <c r="V3290" s="248"/>
      <c r="W3290" s="251"/>
      <c r="X3290" s="166">
        <f t="shared" si="2941"/>
        <v>0</v>
      </c>
      <c r="Y3290" s="251"/>
      <c r="Z3290" s="251"/>
      <c r="AA3290" s="167">
        <f t="shared" si="2953"/>
        <v>0</v>
      </c>
      <c r="AB3290" s="157"/>
      <c r="AC3290" s="248"/>
      <c r="AD3290" s="251"/>
      <c r="AE3290" s="166">
        <f t="shared" si="2942"/>
        <v>0</v>
      </c>
      <c r="AF3290" s="251"/>
      <c r="AG3290" s="251"/>
      <c r="AH3290" s="167">
        <f t="shared" si="2954"/>
        <v>0</v>
      </c>
      <c r="AJ3290" s="252">
        <f>T3290/12</f>
        <v>11029.467400000001</v>
      </c>
      <c r="AK3290" s="253">
        <v>11029.467400000001</v>
      </c>
      <c r="AL3290" s="254">
        <v>11029.467400000001</v>
      </c>
      <c r="AM3290" s="253">
        <v>11029.467400000001</v>
      </c>
      <c r="AN3290" s="254">
        <v>11029.467400000001</v>
      </c>
      <c r="AO3290" s="253">
        <v>11029.467400000001</v>
      </c>
      <c r="AP3290" s="254">
        <v>11029.467400000001</v>
      </c>
      <c r="AQ3290" s="253">
        <v>11029.467400000001</v>
      </c>
      <c r="AR3290" s="254">
        <v>11029.467400000001</v>
      </c>
      <c r="AS3290" s="253">
        <v>11029.467400000001</v>
      </c>
      <c r="AT3290" s="254">
        <v>11029.467400000001</v>
      </c>
      <c r="AU3290" s="253">
        <v>11029.467400000001</v>
      </c>
      <c r="AV3290" s="163">
        <f t="shared" si="2944"/>
        <v>132353.60879999999</v>
      </c>
      <c r="AW3290" s="168">
        <f t="shared" si="2945"/>
        <v>0</v>
      </c>
      <c r="AY3290" s="163">
        <f t="shared" si="2946"/>
        <v>33088.402200000004</v>
      </c>
      <c r="AZ3290" s="163">
        <f t="shared" si="2947"/>
        <v>33088.402200000004</v>
      </c>
      <c r="BA3290" s="163">
        <f t="shared" si="2948"/>
        <v>33088.402200000004</v>
      </c>
      <c r="BB3290" s="163">
        <f t="shared" si="2949"/>
        <v>33088.402200000004</v>
      </c>
      <c r="BC3290" s="163">
        <f t="shared" si="2950"/>
        <v>132353.60880000002</v>
      </c>
      <c r="BD3290" s="163">
        <f t="shared" si="2951"/>
        <v>0</v>
      </c>
    </row>
    <row r="3291" spans="2:56" x14ac:dyDescent="0.3">
      <c r="B3291" s="169" t="s">
        <v>59</v>
      </c>
      <c r="C3291" s="248">
        <v>514668</v>
      </c>
      <c r="D3291" s="249">
        <v>492632.07</v>
      </c>
      <c r="E3291" s="172">
        <f t="shared" si="2937"/>
        <v>0.95718418475599809</v>
      </c>
      <c r="F3291" s="248">
        <v>390185</v>
      </c>
      <c r="G3291" s="249">
        <v>390129.57</v>
      </c>
      <c r="H3291" s="172">
        <f t="shared" si="2938"/>
        <v>0.99985793918269539</v>
      </c>
      <c r="I3291" s="248">
        <v>313869</v>
      </c>
      <c r="J3291" s="250">
        <v>313143.25</v>
      </c>
      <c r="K3291" s="174">
        <f t="shared" si="2939"/>
        <v>0.99768772959419372</v>
      </c>
      <c r="L3291" s="248">
        <v>617501</v>
      </c>
      <c r="M3291" s="250">
        <v>616901</v>
      </c>
      <c r="N3291" s="251"/>
      <c r="O3291" s="248">
        <v>225044.64243250381</v>
      </c>
      <c r="P3291" s="251"/>
      <c r="Q3291" s="166">
        <f t="shared" si="2940"/>
        <v>225044.64243250381</v>
      </c>
      <c r="R3291" s="251"/>
      <c r="S3291" s="251"/>
      <c r="T3291" s="167">
        <f t="shared" si="2952"/>
        <v>225044.64243250381</v>
      </c>
      <c r="U3291" s="157"/>
      <c r="V3291" s="248"/>
      <c r="W3291" s="251"/>
      <c r="X3291" s="166">
        <f t="shared" si="2941"/>
        <v>0</v>
      </c>
      <c r="Y3291" s="251"/>
      <c r="Z3291" s="251"/>
      <c r="AA3291" s="167">
        <f t="shared" si="2953"/>
        <v>0</v>
      </c>
      <c r="AB3291" s="157"/>
      <c r="AC3291" s="248"/>
      <c r="AD3291" s="251"/>
      <c r="AE3291" s="166">
        <f t="shared" si="2942"/>
        <v>0</v>
      </c>
      <c r="AF3291" s="251"/>
      <c r="AG3291" s="251"/>
      <c r="AH3291" s="167">
        <f t="shared" si="2954"/>
        <v>0</v>
      </c>
      <c r="AJ3291" s="252">
        <f>T3291/12</f>
        <v>18753.72020270865</v>
      </c>
      <c r="AK3291" s="253">
        <v>18753.72020270865</v>
      </c>
      <c r="AL3291" s="254">
        <v>18753.72020270865</v>
      </c>
      <c r="AM3291" s="253">
        <v>18753.72020270865</v>
      </c>
      <c r="AN3291" s="254">
        <v>18753.72020270865</v>
      </c>
      <c r="AO3291" s="253">
        <v>18753.72020270865</v>
      </c>
      <c r="AP3291" s="254">
        <v>18753.72020270865</v>
      </c>
      <c r="AQ3291" s="253">
        <v>18753.72020270865</v>
      </c>
      <c r="AR3291" s="254">
        <v>18753.72020270865</v>
      </c>
      <c r="AS3291" s="253">
        <v>18753.72020270865</v>
      </c>
      <c r="AT3291" s="254">
        <v>18753.72020270865</v>
      </c>
      <c r="AU3291" s="253">
        <v>18753.72020270865</v>
      </c>
      <c r="AV3291" s="163">
        <f t="shared" si="2944"/>
        <v>225044.64243250378</v>
      </c>
      <c r="AW3291" s="168">
        <f t="shared" si="2945"/>
        <v>0</v>
      </c>
      <c r="AY3291" s="163">
        <f t="shared" si="2946"/>
        <v>56261.160608125952</v>
      </c>
      <c r="AZ3291" s="163">
        <f t="shared" si="2947"/>
        <v>56261.160608125952</v>
      </c>
      <c r="BA3291" s="163">
        <f t="shared" si="2948"/>
        <v>56261.160608125952</v>
      </c>
      <c r="BB3291" s="163">
        <f t="shared" si="2949"/>
        <v>56261.160608125952</v>
      </c>
      <c r="BC3291" s="163">
        <f t="shared" si="2950"/>
        <v>225044.64243250381</v>
      </c>
      <c r="BD3291" s="163">
        <f t="shared" si="2951"/>
        <v>0</v>
      </c>
    </row>
    <row r="3292" spans="2:56" x14ac:dyDescent="0.3">
      <c r="B3292" s="169" t="s">
        <v>60</v>
      </c>
      <c r="C3292" s="248">
        <v>292934</v>
      </c>
      <c r="D3292" s="249">
        <v>292589.03999999998</v>
      </c>
      <c r="E3292" s="172">
        <f t="shared" si="2937"/>
        <v>0.99882239685389873</v>
      </c>
      <c r="F3292" s="248">
        <v>289221</v>
      </c>
      <c r="G3292" s="249">
        <v>284550.33</v>
      </c>
      <c r="H3292" s="172">
        <f t="shared" si="2938"/>
        <v>0.98385086145196932</v>
      </c>
      <c r="I3292" s="248">
        <v>282049</v>
      </c>
      <c r="J3292" s="250">
        <v>281667.34000000003</v>
      </c>
      <c r="K3292" s="174">
        <f t="shared" si="2939"/>
        <v>0.99864683086981354</v>
      </c>
      <c r="L3292" s="248">
        <v>335061</v>
      </c>
      <c r="M3292" s="250">
        <v>335061</v>
      </c>
      <c r="N3292" s="251"/>
      <c r="O3292" s="248">
        <v>352743.81135359278</v>
      </c>
      <c r="P3292" s="251"/>
      <c r="Q3292" s="166">
        <f t="shared" si="2940"/>
        <v>352743.81135359278</v>
      </c>
      <c r="R3292" s="251"/>
      <c r="S3292" s="251"/>
      <c r="T3292" s="167">
        <f t="shared" si="2952"/>
        <v>352743.81135359278</v>
      </c>
      <c r="U3292" s="157"/>
      <c r="V3292" s="248"/>
      <c r="W3292" s="251"/>
      <c r="X3292" s="166">
        <f t="shared" si="2941"/>
        <v>0</v>
      </c>
      <c r="Y3292" s="251"/>
      <c r="Z3292" s="251"/>
      <c r="AA3292" s="167">
        <f t="shared" si="2953"/>
        <v>0</v>
      </c>
      <c r="AB3292" s="157"/>
      <c r="AC3292" s="248"/>
      <c r="AD3292" s="251"/>
      <c r="AE3292" s="166">
        <f t="shared" si="2942"/>
        <v>0</v>
      </c>
      <c r="AF3292" s="251"/>
      <c r="AG3292" s="251"/>
      <c r="AH3292" s="167">
        <f t="shared" si="2954"/>
        <v>0</v>
      </c>
      <c r="AJ3292" s="252">
        <f>T3292/12</f>
        <v>29395.317612799397</v>
      </c>
      <c r="AK3292" s="253">
        <v>29395.317612799397</v>
      </c>
      <c r="AL3292" s="254">
        <v>29395.317612799397</v>
      </c>
      <c r="AM3292" s="253">
        <v>29395.317612799397</v>
      </c>
      <c r="AN3292" s="254">
        <v>29395.317612799397</v>
      </c>
      <c r="AO3292" s="253">
        <v>29395.317612799397</v>
      </c>
      <c r="AP3292" s="254">
        <v>29395.317612799397</v>
      </c>
      <c r="AQ3292" s="253">
        <v>29395.317612799397</v>
      </c>
      <c r="AR3292" s="254">
        <v>29395.317612799397</v>
      </c>
      <c r="AS3292" s="253">
        <v>29395.317612799397</v>
      </c>
      <c r="AT3292" s="254">
        <v>29395.317612799397</v>
      </c>
      <c r="AU3292" s="253">
        <v>29395.317612799397</v>
      </c>
      <c r="AV3292" s="163">
        <f t="shared" si="2944"/>
        <v>352743.81135359284</v>
      </c>
      <c r="AW3292" s="168">
        <f t="shared" si="2945"/>
        <v>0</v>
      </c>
      <c r="AY3292" s="163">
        <f t="shared" si="2946"/>
        <v>88185.952838398196</v>
      </c>
      <c r="AZ3292" s="163">
        <f t="shared" si="2947"/>
        <v>88185.952838398196</v>
      </c>
      <c r="BA3292" s="163">
        <f t="shared" si="2948"/>
        <v>88185.952838398196</v>
      </c>
      <c r="BB3292" s="163">
        <f t="shared" si="2949"/>
        <v>88185.952838398196</v>
      </c>
      <c r="BC3292" s="163">
        <f t="shared" si="2950"/>
        <v>352743.81135359278</v>
      </c>
      <c r="BD3292" s="163">
        <f t="shared" si="2951"/>
        <v>0</v>
      </c>
    </row>
    <row r="3293" spans="2:56" x14ac:dyDescent="0.3">
      <c r="B3293" s="159" t="s">
        <v>61</v>
      </c>
      <c r="C3293" s="160">
        <f>SUM(C3294:C3297)</f>
        <v>704595</v>
      </c>
      <c r="D3293" s="161">
        <f>SUM(D3294:D3297)</f>
        <v>705026.55999999994</v>
      </c>
      <c r="E3293" s="162">
        <f t="shared" si="2937"/>
        <v>1.0006124937020557</v>
      </c>
      <c r="F3293" s="160">
        <f>SUM(F3294:F3297)</f>
        <v>685422</v>
      </c>
      <c r="G3293" s="161">
        <f>SUM(G3294:G3297)</f>
        <v>699582.64</v>
      </c>
      <c r="H3293" s="162">
        <f t="shared" si="2938"/>
        <v>1.0206597395473154</v>
      </c>
      <c r="I3293" s="160">
        <f>SUM(I3294:I3297)</f>
        <v>689468</v>
      </c>
      <c r="J3293" s="163">
        <f>SUM(J3294:J3297)</f>
        <v>682599.67999999993</v>
      </c>
      <c r="K3293" s="164">
        <f t="shared" si="2939"/>
        <v>0.99003823237626687</v>
      </c>
      <c r="L3293" s="160">
        <f>SUM(L3294:L3297)</f>
        <v>863564</v>
      </c>
      <c r="M3293" s="163">
        <f>SUM(M3294:M3297)</f>
        <v>863064</v>
      </c>
      <c r="N3293" s="165">
        <f>SUM(N3294:N3297)</f>
        <v>0</v>
      </c>
      <c r="O3293" s="160">
        <f>SUM(O3294:O3297)</f>
        <v>961960.06108615664</v>
      </c>
      <c r="P3293" s="165">
        <f>SUM(P3294:P3297)</f>
        <v>0</v>
      </c>
      <c r="Q3293" s="166">
        <f t="shared" si="2940"/>
        <v>961960.06108615664</v>
      </c>
      <c r="R3293" s="165">
        <f>SUM(R3294:R3297)</f>
        <v>0</v>
      </c>
      <c r="S3293" s="165">
        <f>SUM(S3294:S3297)</f>
        <v>0</v>
      </c>
      <c r="T3293" s="167">
        <f t="shared" si="2952"/>
        <v>961960.06108615664</v>
      </c>
      <c r="U3293" s="157"/>
      <c r="V3293" s="160">
        <f>SUM(V3294:V3297)</f>
        <v>0</v>
      </c>
      <c r="W3293" s="165">
        <f>SUM(W3294:W3297)</f>
        <v>0</v>
      </c>
      <c r="X3293" s="166">
        <f t="shared" si="2941"/>
        <v>0</v>
      </c>
      <c r="Y3293" s="165">
        <f>SUM(Y3294:Y3297)</f>
        <v>0</v>
      </c>
      <c r="Z3293" s="165">
        <f>SUM(Z3294:Z3297)</f>
        <v>0</v>
      </c>
      <c r="AA3293" s="167">
        <f t="shared" si="2953"/>
        <v>0</v>
      </c>
      <c r="AB3293" s="157"/>
      <c r="AC3293" s="160">
        <f>SUM(AC3294:AC3297)</f>
        <v>0</v>
      </c>
      <c r="AD3293" s="165">
        <f>SUM(AD3294:AD3297)</f>
        <v>0</v>
      </c>
      <c r="AE3293" s="166">
        <f t="shared" si="2942"/>
        <v>0</v>
      </c>
      <c r="AF3293" s="165">
        <f>SUM(AF3294:AF3297)</f>
        <v>0</v>
      </c>
      <c r="AG3293" s="165">
        <f>SUM(AG3294:AG3297)</f>
        <v>0</v>
      </c>
      <c r="AH3293" s="167">
        <f t="shared" si="2954"/>
        <v>0</v>
      </c>
      <c r="AJ3293" s="161">
        <f t="shared" ref="AJ3293:AU3293" si="2957">SUM(AJ3294:AJ3297)</f>
        <v>80163.338423846377</v>
      </c>
      <c r="AK3293" s="163">
        <f t="shared" si="2957"/>
        <v>80163.338423846377</v>
      </c>
      <c r="AL3293" s="165">
        <f t="shared" si="2957"/>
        <v>80163.338423846377</v>
      </c>
      <c r="AM3293" s="163">
        <f t="shared" si="2957"/>
        <v>80163.338423846377</v>
      </c>
      <c r="AN3293" s="165">
        <f t="shared" si="2957"/>
        <v>80163.338423846377</v>
      </c>
      <c r="AO3293" s="163">
        <f t="shared" si="2957"/>
        <v>80163.338423846377</v>
      </c>
      <c r="AP3293" s="165">
        <f t="shared" si="2957"/>
        <v>80163.338423846377</v>
      </c>
      <c r="AQ3293" s="163">
        <f t="shared" si="2957"/>
        <v>80163.338423846377</v>
      </c>
      <c r="AR3293" s="165">
        <f t="shared" si="2957"/>
        <v>80163.338423846377</v>
      </c>
      <c r="AS3293" s="163">
        <f t="shared" si="2957"/>
        <v>80163.338423846377</v>
      </c>
      <c r="AT3293" s="165">
        <f t="shared" si="2957"/>
        <v>80163.338423846377</v>
      </c>
      <c r="AU3293" s="163">
        <f t="shared" si="2957"/>
        <v>80163.338423846377</v>
      </c>
      <c r="AV3293" s="163">
        <f t="shared" si="2944"/>
        <v>961960.06108615675</v>
      </c>
      <c r="AW3293" s="168">
        <f t="shared" si="2945"/>
        <v>0</v>
      </c>
      <c r="AY3293" s="163">
        <f t="shared" si="2946"/>
        <v>240490.01527153913</v>
      </c>
      <c r="AZ3293" s="163">
        <f t="shared" si="2947"/>
        <v>240490.01527153913</v>
      </c>
      <c r="BA3293" s="163">
        <f t="shared" si="2948"/>
        <v>240490.01527153913</v>
      </c>
      <c r="BB3293" s="163">
        <f t="shared" si="2949"/>
        <v>240490.01527153913</v>
      </c>
      <c r="BC3293" s="163">
        <f t="shared" si="2950"/>
        <v>961960.06108615652</v>
      </c>
      <c r="BD3293" s="163">
        <f t="shared" si="2951"/>
        <v>0</v>
      </c>
    </row>
    <row r="3294" spans="2:56" x14ac:dyDescent="0.3">
      <c r="B3294" s="169" t="s">
        <v>62</v>
      </c>
      <c r="C3294" s="248">
        <v>878</v>
      </c>
      <c r="D3294" s="249">
        <v>800.52</v>
      </c>
      <c r="E3294" s="172">
        <f t="shared" si="2937"/>
        <v>0.91175398633257398</v>
      </c>
      <c r="F3294" s="248">
        <v>841</v>
      </c>
      <c r="G3294" s="249">
        <v>809.53</v>
      </c>
      <c r="H3294" s="172">
        <f t="shared" si="2938"/>
        <v>0.9625802615933412</v>
      </c>
      <c r="I3294" s="248">
        <v>817</v>
      </c>
      <c r="J3294" s="250">
        <v>795.72</v>
      </c>
      <c r="K3294" s="174">
        <f t="shared" si="2939"/>
        <v>0.97395348837209306</v>
      </c>
      <c r="L3294" s="248">
        <v>919</v>
      </c>
      <c r="M3294" s="250">
        <v>919</v>
      </c>
      <c r="N3294" s="251"/>
      <c r="O3294" s="248">
        <v>1004.4094720000001</v>
      </c>
      <c r="P3294" s="251"/>
      <c r="Q3294" s="166">
        <f t="shared" si="2940"/>
        <v>1004.4094720000001</v>
      </c>
      <c r="R3294" s="251"/>
      <c r="S3294" s="251"/>
      <c r="T3294" s="167">
        <f t="shared" si="2952"/>
        <v>1004.4094720000001</v>
      </c>
      <c r="U3294" s="157"/>
      <c r="V3294" s="248"/>
      <c r="W3294" s="251"/>
      <c r="X3294" s="166">
        <f t="shared" si="2941"/>
        <v>0</v>
      </c>
      <c r="Y3294" s="251"/>
      <c r="Z3294" s="251"/>
      <c r="AA3294" s="167">
        <f t="shared" si="2953"/>
        <v>0</v>
      </c>
      <c r="AB3294" s="157"/>
      <c r="AC3294" s="248"/>
      <c r="AD3294" s="251"/>
      <c r="AE3294" s="166">
        <f t="shared" si="2942"/>
        <v>0</v>
      </c>
      <c r="AF3294" s="251"/>
      <c r="AG3294" s="251"/>
      <c r="AH3294" s="167">
        <f t="shared" si="2954"/>
        <v>0</v>
      </c>
      <c r="AJ3294" s="252">
        <f>T3294/12</f>
        <v>83.700789333333333</v>
      </c>
      <c r="AK3294" s="253">
        <v>83.700789333333333</v>
      </c>
      <c r="AL3294" s="254">
        <v>83.700789333333333</v>
      </c>
      <c r="AM3294" s="253">
        <v>83.700789333333333</v>
      </c>
      <c r="AN3294" s="254">
        <v>83.700789333333333</v>
      </c>
      <c r="AO3294" s="253">
        <v>83.700789333333333</v>
      </c>
      <c r="AP3294" s="254">
        <v>83.700789333333333</v>
      </c>
      <c r="AQ3294" s="253">
        <v>83.700789333333333</v>
      </c>
      <c r="AR3294" s="254">
        <v>83.700789333333333</v>
      </c>
      <c r="AS3294" s="253">
        <v>83.700789333333333</v>
      </c>
      <c r="AT3294" s="254">
        <v>83.700789333333333</v>
      </c>
      <c r="AU3294" s="253">
        <v>83.700789333333333</v>
      </c>
      <c r="AV3294" s="163">
        <f t="shared" si="2944"/>
        <v>1004.4094719999999</v>
      </c>
      <c r="AW3294" s="168">
        <f t="shared" si="2945"/>
        <v>0</v>
      </c>
      <c r="AY3294" s="163">
        <f t="shared" si="2946"/>
        <v>251.10236800000001</v>
      </c>
      <c r="AZ3294" s="163">
        <f t="shared" si="2947"/>
        <v>251.10236800000001</v>
      </c>
      <c r="BA3294" s="163">
        <f t="shared" si="2948"/>
        <v>251.10236800000001</v>
      </c>
      <c r="BB3294" s="163">
        <f t="shared" si="2949"/>
        <v>251.10236800000001</v>
      </c>
      <c r="BC3294" s="163">
        <f t="shared" si="2950"/>
        <v>1004.4094720000001</v>
      </c>
      <c r="BD3294" s="163">
        <f t="shared" si="2951"/>
        <v>0</v>
      </c>
    </row>
    <row r="3295" spans="2:56" x14ac:dyDescent="0.3">
      <c r="B3295" s="169" t="s">
        <v>63</v>
      </c>
      <c r="C3295" s="248">
        <v>247018</v>
      </c>
      <c r="D3295" s="249">
        <v>246979.5</v>
      </c>
      <c r="E3295" s="172">
        <f t="shared" si="2937"/>
        <v>0.99984414091280793</v>
      </c>
      <c r="F3295" s="248">
        <v>212832</v>
      </c>
      <c r="G3295" s="249">
        <v>218119.75</v>
      </c>
      <c r="H3295" s="172">
        <f t="shared" si="2938"/>
        <v>1.0248447132010223</v>
      </c>
      <c r="I3295" s="248">
        <v>236900</v>
      </c>
      <c r="J3295" s="250">
        <v>236877.75</v>
      </c>
      <c r="K3295" s="174">
        <f t="shared" si="2939"/>
        <v>0.99990607851414104</v>
      </c>
      <c r="L3295" s="248">
        <v>244944</v>
      </c>
      <c r="M3295" s="250">
        <v>244444</v>
      </c>
      <c r="N3295" s="251"/>
      <c r="O3295" s="248">
        <v>323027.70040000003</v>
      </c>
      <c r="P3295" s="251"/>
      <c r="Q3295" s="166">
        <f t="shared" si="2940"/>
        <v>323027.70040000003</v>
      </c>
      <c r="R3295" s="251"/>
      <c r="S3295" s="251"/>
      <c r="T3295" s="167">
        <f t="shared" si="2952"/>
        <v>323027.70040000003</v>
      </c>
      <c r="U3295" s="157"/>
      <c r="V3295" s="248"/>
      <c r="W3295" s="251"/>
      <c r="X3295" s="166">
        <f t="shared" si="2941"/>
        <v>0</v>
      </c>
      <c r="Y3295" s="251"/>
      <c r="Z3295" s="251"/>
      <c r="AA3295" s="167">
        <f t="shared" si="2953"/>
        <v>0</v>
      </c>
      <c r="AB3295" s="157"/>
      <c r="AC3295" s="248"/>
      <c r="AD3295" s="251"/>
      <c r="AE3295" s="166">
        <f t="shared" si="2942"/>
        <v>0</v>
      </c>
      <c r="AF3295" s="251"/>
      <c r="AG3295" s="251"/>
      <c r="AH3295" s="167">
        <f t="shared" si="2954"/>
        <v>0</v>
      </c>
      <c r="AJ3295" s="252">
        <f>T3295/12</f>
        <v>26918.975033333336</v>
      </c>
      <c r="AK3295" s="253">
        <v>26918.975033333336</v>
      </c>
      <c r="AL3295" s="254">
        <v>26918.975033333336</v>
      </c>
      <c r="AM3295" s="253">
        <v>26918.975033333336</v>
      </c>
      <c r="AN3295" s="254">
        <v>26918.975033333336</v>
      </c>
      <c r="AO3295" s="253">
        <v>26918.975033333336</v>
      </c>
      <c r="AP3295" s="254">
        <v>26918.975033333336</v>
      </c>
      <c r="AQ3295" s="253">
        <v>26918.975033333336</v>
      </c>
      <c r="AR3295" s="254">
        <v>26918.975033333336</v>
      </c>
      <c r="AS3295" s="253">
        <v>26918.975033333336</v>
      </c>
      <c r="AT3295" s="254">
        <v>26918.975033333336</v>
      </c>
      <c r="AU3295" s="253">
        <v>26918.975033333336</v>
      </c>
      <c r="AV3295" s="163">
        <f t="shared" si="2944"/>
        <v>323027.70040000015</v>
      </c>
      <c r="AW3295" s="168">
        <f t="shared" si="2945"/>
        <v>0</v>
      </c>
      <c r="AY3295" s="163">
        <f t="shared" si="2946"/>
        <v>80756.925100000008</v>
      </c>
      <c r="AZ3295" s="163">
        <f t="shared" si="2947"/>
        <v>80756.925100000008</v>
      </c>
      <c r="BA3295" s="163">
        <f t="shared" si="2948"/>
        <v>80756.925100000008</v>
      </c>
      <c r="BB3295" s="163">
        <f t="shared" si="2949"/>
        <v>80756.925100000008</v>
      </c>
      <c r="BC3295" s="163">
        <f t="shared" si="2950"/>
        <v>323027.70040000003</v>
      </c>
      <c r="BD3295" s="163">
        <f t="shared" si="2951"/>
        <v>0</v>
      </c>
    </row>
    <row r="3296" spans="2:56" x14ac:dyDescent="0.3">
      <c r="B3296" s="169" t="s">
        <v>64</v>
      </c>
      <c r="C3296" s="248">
        <v>456699</v>
      </c>
      <c r="D3296" s="249">
        <v>457246.54</v>
      </c>
      <c r="E3296" s="172">
        <f t="shared" si="2937"/>
        <v>1.0011989078145562</v>
      </c>
      <c r="F3296" s="248">
        <v>471749</v>
      </c>
      <c r="G3296" s="249">
        <v>480653.36</v>
      </c>
      <c r="H3296" s="172">
        <f t="shared" si="2938"/>
        <v>1.018875206942675</v>
      </c>
      <c r="I3296" s="248">
        <v>451751</v>
      </c>
      <c r="J3296" s="250">
        <v>444926.20999999996</v>
      </c>
      <c r="K3296" s="174">
        <f t="shared" si="2939"/>
        <v>0.98489258463179929</v>
      </c>
      <c r="L3296" s="248">
        <v>617701</v>
      </c>
      <c r="M3296" s="250">
        <v>617701</v>
      </c>
      <c r="N3296" s="251"/>
      <c r="O3296" s="248">
        <v>637927.95121415658</v>
      </c>
      <c r="P3296" s="251"/>
      <c r="Q3296" s="166">
        <f t="shared" si="2940"/>
        <v>637927.95121415658</v>
      </c>
      <c r="R3296" s="251"/>
      <c r="S3296" s="251"/>
      <c r="T3296" s="167">
        <f t="shared" si="2952"/>
        <v>637927.95121415658</v>
      </c>
      <c r="U3296" s="157"/>
      <c r="V3296" s="248"/>
      <c r="W3296" s="251"/>
      <c r="X3296" s="166">
        <f t="shared" si="2941"/>
        <v>0</v>
      </c>
      <c r="Y3296" s="251"/>
      <c r="Z3296" s="251"/>
      <c r="AA3296" s="167">
        <f t="shared" si="2953"/>
        <v>0</v>
      </c>
      <c r="AB3296" s="157"/>
      <c r="AC3296" s="248"/>
      <c r="AD3296" s="251"/>
      <c r="AE3296" s="166">
        <f t="shared" si="2942"/>
        <v>0</v>
      </c>
      <c r="AF3296" s="251"/>
      <c r="AG3296" s="251"/>
      <c r="AH3296" s="167">
        <f t="shared" si="2954"/>
        <v>0</v>
      </c>
      <c r="AJ3296" s="252">
        <f>T3296/12</f>
        <v>53160.662601179713</v>
      </c>
      <c r="AK3296" s="253">
        <v>53160.662601179713</v>
      </c>
      <c r="AL3296" s="254">
        <v>53160.662601179713</v>
      </c>
      <c r="AM3296" s="253">
        <v>53160.662601179713</v>
      </c>
      <c r="AN3296" s="254">
        <v>53160.662601179713</v>
      </c>
      <c r="AO3296" s="253">
        <v>53160.662601179713</v>
      </c>
      <c r="AP3296" s="254">
        <v>53160.662601179713</v>
      </c>
      <c r="AQ3296" s="253">
        <v>53160.662601179713</v>
      </c>
      <c r="AR3296" s="254">
        <v>53160.662601179713</v>
      </c>
      <c r="AS3296" s="253">
        <v>53160.662601179713</v>
      </c>
      <c r="AT3296" s="254">
        <v>53160.662601179713</v>
      </c>
      <c r="AU3296" s="253">
        <v>53160.662601179713</v>
      </c>
      <c r="AV3296" s="163">
        <f t="shared" si="2944"/>
        <v>637927.95121415658</v>
      </c>
      <c r="AW3296" s="168">
        <f t="shared" si="2945"/>
        <v>0</v>
      </c>
      <c r="AY3296" s="163">
        <f t="shared" si="2946"/>
        <v>159481.98780353914</v>
      </c>
      <c r="AZ3296" s="163">
        <f t="shared" si="2947"/>
        <v>159481.98780353914</v>
      </c>
      <c r="BA3296" s="163">
        <f t="shared" si="2948"/>
        <v>159481.98780353914</v>
      </c>
      <c r="BB3296" s="163">
        <f t="shared" si="2949"/>
        <v>159481.98780353914</v>
      </c>
      <c r="BC3296" s="163">
        <f t="shared" si="2950"/>
        <v>637927.95121415658</v>
      </c>
      <c r="BD3296" s="163">
        <f t="shared" si="2951"/>
        <v>0</v>
      </c>
    </row>
    <row r="3297" spans="2:56" x14ac:dyDescent="0.3">
      <c r="B3297" s="169" t="s">
        <v>65</v>
      </c>
      <c r="C3297" s="248"/>
      <c r="D3297" s="249"/>
      <c r="E3297" s="172">
        <f t="shared" si="2937"/>
        <v>0</v>
      </c>
      <c r="F3297" s="248"/>
      <c r="G3297" s="249"/>
      <c r="H3297" s="172">
        <f t="shared" si="2938"/>
        <v>0</v>
      </c>
      <c r="I3297" s="248"/>
      <c r="J3297" s="250"/>
      <c r="K3297" s="174">
        <f t="shared" si="2939"/>
        <v>0</v>
      </c>
      <c r="L3297" s="248"/>
      <c r="M3297" s="250"/>
      <c r="N3297" s="251"/>
      <c r="O3297" s="248"/>
      <c r="P3297" s="251"/>
      <c r="Q3297" s="166">
        <f t="shared" si="2940"/>
        <v>0</v>
      </c>
      <c r="R3297" s="251"/>
      <c r="S3297" s="251"/>
      <c r="T3297" s="167">
        <f t="shared" si="2952"/>
        <v>0</v>
      </c>
      <c r="U3297" s="157"/>
      <c r="V3297" s="248"/>
      <c r="W3297" s="251"/>
      <c r="X3297" s="166">
        <f t="shared" si="2941"/>
        <v>0</v>
      </c>
      <c r="Y3297" s="251"/>
      <c r="Z3297" s="251"/>
      <c r="AA3297" s="167">
        <f t="shared" si="2953"/>
        <v>0</v>
      </c>
      <c r="AB3297" s="157"/>
      <c r="AC3297" s="248"/>
      <c r="AD3297" s="251"/>
      <c r="AE3297" s="166">
        <f t="shared" si="2942"/>
        <v>0</v>
      </c>
      <c r="AF3297" s="251"/>
      <c r="AG3297" s="251"/>
      <c r="AH3297" s="167">
        <f t="shared" si="2954"/>
        <v>0</v>
      </c>
      <c r="AJ3297" s="252"/>
      <c r="AK3297" s="253"/>
      <c r="AL3297" s="254"/>
      <c r="AM3297" s="253"/>
      <c r="AN3297" s="254"/>
      <c r="AO3297" s="253"/>
      <c r="AP3297" s="254"/>
      <c r="AQ3297" s="253"/>
      <c r="AR3297" s="254"/>
      <c r="AS3297" s="253"/>
      <c r="AT3297" s="254"/>
      <c r="AU3297" s="253"/>
      <c r="AV3297" s="163">
        <f t="shared" si="2944"/>
        <v>0</v>
      </c>
      <c r="AW3297" s="168">
        <f t="shared" si="2945"/>
        <v>0</v>
      </c>
      <c r="AY3297" s="163">
        <f t="shared" si="2946"/>
        <v>0</v>
      </c>
      <c r="AZ3297" s="163">
        <f t="shared" si="2947"/>
        <v>0</v>
      </c>
      <c r="BA3297" s="163">
        <f t="shared" si="2948"/>
        <v>0</v>
      </c>
      <c r="BB3297" s="163">
        <f t="shared" si="2949"/>
        <v>0</v>
      </c>
      <c r="BC3297" s="163">
        <f t="shared" si="2950"/>
        <v>0</v>
      </c>
      <c r="BD3297" s="163">
        <f t="shared" si="2951"/>
        <v>0</v>
      </c>
    </row>
    <row r="3298" spans="2:56" x14ac:dyDescent="0.3">
      <c r="B3298" s="176" t="s">
        <v>66</v>
      </c>
      <c r="C3298" s="83">
        <f>SUM(C3299,C3301,C3305,C3310,C3312,C3314,C3316,C3323,C3330,C3335,C3338,C3340,C3343,C3345,C3349,C3353,C3355,C3361,C3363,C3365,C3367,C3369,C3371,C3373,C3375,C3377,C3379,C3381,C3383,C3393,C3401,C3403,C3408,C3410,C3417,C3419,C3425,C3427)</f>
        <v>314000</v>
      </c>
      <c r="D3298" s="84">
        <f>SUM(D3299,D3301,D3305,D3310,D3312,D3314,D3316,D3323,D3330,D3335,D3338,D3340,D3343,D3345,D3349,D3353,D3355,D3361,D3363,D3365,D3367,D3369,D3371,D3373,D3375,D3377,D3379,D3381,D3383,D3393,D3401,D3403,D3408,D3410,D3417,D3419,D3425,D3427)</f>
        <v>280583.51</v>
      </c>
      <c r="E3298" s="85">
        <f t="shared" si="2937"/>
        <v>0.89357805732484075</v>
      </c>
      <c r="F3298" s="83">
        <f>SUM(F3299,F3301,F3305,F3310,F3312,F3314,F3316,F3323,F3330,F3335,F3338,F3340,F3343,F3345,F3349,F3353,F3355,F3361,F3363,F3365,F3367,F3369,F3371,F3373,F3375,F3377,F3379,F3381,F3383,F3393,F3401,F3403,F3408,F3410,F3417,F3419,F3425,F3427)</f>
        <v>485604</v>
      </c>
      <c r="G3298" s="84">
        <f>SUM(G3299,G3301,G3305,G3310,G3312,G3314,G3316,G3323,G3330,G3335,G3338,G3340,G3343,G3345,G3349,G3353,G3355,G3361,G3363,G3365,G3367,G3369,G3371,G3373,G3375,G3377,G3379,G3381,G3383,G3393,G3401,G3403,G3408,G3410,G3417,G3419,G3425,G3427)</f>
        <v>537451.05999999994</v>
      </c>
      <c r="H3298" s="85">
        <f t="shared" si="2938"/>
        <v>1.1067681897183712</v>
      </c>
      <c r="I3298" s="83">
        <f>SUM(I3299,I3301,I3305,I3310,I3312,I3314,I3316,I3323,I3330,I3335,I3338,I3340,I3343,I3345,I3349,I3353,I3355,I3361,I3363,I3365,I3367,I3369,I3371,I3373,I3375,I3377,I3379,I3381,I3383,I3393,I3401,I3403,I3408,I3410,I3417,I3419,I3425,I3427)</f>
        <v>542056</v>
      </c>
      <c r="J3298" s="86">
        <f>SUM(J3299,J3301,J3305,J3310,J3312,J3314,J3316,J3323,J3330,J3335,J3338,J3340,J3343,J3345,J3349,J3353,J3355,J3361,J3363,J3365,J3367,J3369,J3371,J3373,J3375,J3377,J3379,J3381,J3383,J3393,J3401,J3403,J3408,J3410,J3417,J3419,J3425,J3427)</f>
        <v>540697.28</v>
      </c>
      <c r="K3298" s="87">
        <f t="shared" si="2939"/>
        <v>0.99749339551633043</v>
      </c>
      <c r="L3298" s="83">
        <f>SUM(L3299,L3301,L3305,L3310,L3312,L3314,L3316,L3323,L3330,L3335,L3338,L3340,L3343,L3345,L3349,L3353,L3355,L3361,L3363,L3365,L3367,L3369,L3371,L3373,L3375,L3377,L3379,L3381,L3383,L3393,L3401,L3403,L3408,L3410,L3417,L3419,L3425,L3427)</f>
        <v>323942</v>
      </c>
      <c r="M3298" s="86">
        <f>SUM(M3299,M3301,M3305,M3310,M3312,M3314,M3316,M3323,M3330,M3335,M3338,M3340,M3343,M3345,M3349,M3353,M3355,M3361,M3363,M3365,M3367,M3369,M3371,M3373,M3375,M3377,M3379,M3381,M3383,M3393,M3401,M3403,M3408,M3410,M3417,M3419,M3425,M3427)</f>
        <v>395442</v>
      </c>
      <c r="N3298" s="88">
        <f>SUM(N3299,N3301,N3305,N3310,N3312,N3314,N3316,N3323,N3330,N3335,N3338,N3340,N3343,N3345,N3349,N3353,N3355,N3361,N3363,N3365,N3367,N3369,N3371,N3373,N3375,N3377,N3379,N3381,N3383,N3393,N3401,N3403,N3408,N3410,N3417,N3419,N3425,N3427)</f>
        <v>0</v>
      </c>
      <c r="O3298" s="83">
        <f>SUM(O3299,O3301,O3305,O3310,O3312,O3314,O3316,O3323,O3330,O3335,O3338,O3340,O3343,O3345,O3349,O3353,O3355,O3361,O3363,O3365,O3367,O3369,O3371,O3373,O3375,O3377,O3379,O3381,O3383,O3393,O3401,O3403,O3408,O3410,O3417,O3419,O3425,O3427)</f>
        <v>260000</v>
      </c>
      <c r="P3298" s="88">
        <f>SUM(P3299,P3301,P3305,P3310,P3312,P3314,P3316,P3323,P3330,P3335,P3338,P3340,P3343,P3345,P3349,P3353,P3355,P3361,P3363,P3365,P3367,P3369,P3371,P3373,P3375,P3377,P3379,P3381,P3383,P3393,P3401,P3403,P3408,P3410,P3417,P3419,P3425,P3427)</f>
        <v>320000</v>
      </c>
      <c r="Q3298" s="177">
        <f t="shared" si="2940"/>
        <v>580000</v>
      </c>
      <c r="R3298" s="88">
        <f>SUM(R3299,R3301,R3305,R3310,R3312,R3314,R3316,R3323,R3330,R3335,R3338,R3340,R3343,R3345,R3349,R3353,R3355,R3361,R3363,R3365,R3367,R3369,R3371,R3373,R3375,R3377,R3379,R3381,R3383,R3393,R3401,R3403,R3408,R3410,R3417,R3419,R3425,R3427)</f>
        <v>0</v>
      </c>
      <c r="S3298" s="88">
        <f>SUM(S3299,S3301,S3305,S3310,S3312,S3314,S3316,S3323,S3330,S3335,S3338,S3340,S3343,S3345,S3349,S3353,S3355,S3361,S3363,S3365,S3367,S3369,S3371,S3373,S3375,S3377,S3379,S3381,S3383,S3393,S3401,S3403,S3408,S3410,S3417,S3419,S3425,S3427)</f>
        <v>0</v>
      </c>
      <c r="T3298" s="178">
        <f t="shared" si="2952"/>
        <v>580000</v>
      </c>
      <c r="U3298" s="157"/>
      <c r="V3298" s="83">
        <f>SUM(V3299,V3301,V3305,V3310,V3312,V3314,V3316,V3323,V3330,V3335,V3338,V3340,V3343,V3345,V3349,V3353,V3355,V3361,V3363,V3365,V3367,V3369,V3371,V3373,V3375,V3377,V3379,V3381,V3383,V3393,V3401,V3403,V3408,V3410,V3417,V3419,V3425,V3427)</f>
        <v>268720</v>
      </c>
      <c r="W3298" s="88">
        <f>SUM(W3299,W3301,W3305,W3310,W3312,W3314,W3316,W3323,W3330,W3335,W3338,W3340,W3343,W3345,W3349,W3353,W3355,W3361,W3363,W3365,W3367,W3369,W3371,W3373,W3375,W3377,W3379,W3381,W3383,W3393,W3401,W3403,W3408,W3410,W3417,W3419,W3425,W3427)</f>
        <v>0</v>
      </c>
      <c r="X3298" s="177">
        <f t="shared" si="2941"/>
        <v>268720</v>
      </c>
      <c r="Y3298" s="88">
        <f>SUM(Y3299,Y3301,Y3305,Y3310,Y3312,Y3314,Y3316,Y3323,Y3330,Y3335,Y3338,Y3340,Y3343,Y3345,Y3349,Y3353,Y3355,Y3361,Y3363,Y3365,Y3367,Y3369,Y3371,Y3373,Y3375,Y3377,Y3379,Y3381,Y3383,Y3393,Y3401,Y3403,Y3408,Y3410,Y3417,Y3419,Y3425,Y3427)</f>
        <v>0</v>
      </c>
      <c r="Z3298" s="88">
        <f>SUM(Z3299,Z3301,Z3305,Z3310,Z3312,Z3314,Z3316,Z3323,Z3330,Z3335,Z3338,Z3340,Z3343,Z3345,Z3349,Z3353,Z3355,Z3361,Z3363,Z3365,Z3367,Z3369,Z3371,Z3373,Z3375,Z3377,Z3379,Z3381,Z3383,Z3393,Z3401,Z3403,Z3408,Z3410,Z3417,Z3419,Z3425,Z3427)</f>
        <v>0</v>
      </c>
      <c r="AA3298" s="178">
        <f t="shared" si="2953"/>
        <v>268720</v>
      </c>
      <c r="AB3298" s="157"/>
      <c r="AC3298" s="83">
        <f>SUM(AC3299,AC3301,AC3305,AC3310,AC3312,AC3314,AC3316,AC3323,AC3330,AC3335,AC3338,AC3340,AC3343,AC3345,AC3349,AC3353,AC3355,AC3361,AC3363,AC3365,AC3367,AC3369,AC3371,AC3373,AC3375,AC3377,AC3379,AC3381,AC3383,AC3393,AC3401,AC3403,AC3408,AC3410,AC3417,AC3419,AC3425,AC3427)</f>
        <v>280786</v>
      </c>
      <c r="AD3298" s="88">
        <f>SUM(AD3299,AD3301,AD3305,AD3310,AD3312,AD3314,AD3316,AD3323,AD3330,AD3335,AD3338,AD3340,AD3343,AD3345,AD3349,AD3353,AD3355,AD3361,AD3363,AD3365,AD3367,AD3369,AD3371,AD3373,AD3375,AD3377,AD3379,AD3381,AD3383,AD3393,AD3401,AD3403,AD3408,AD3410,AD3417,AD3419,AD3425,AD3427)</f>
        <v>0</v>
      </c>
      <c r="AE3298" s="177">
        <f t="shared" si="2942"/>
        <v>280786</v>
      </c>
      <c r="AF3298" s="88">
        <f>SUM(AF3299,AF3301,AF3305,AF3310,AF3312,AF3314,AF3316,AF3323,AF3330,AF3335,AF3338,AF3340,AF3343,AF3345,AF3349,AF3353,AF3355,AF3361,AF3363,AF3365,AF3367,AF3369,AF3371,AF3373,AF3375,AF3377,AF3379,AF3381,AF3383,AF3393,AF3401,AF3403,AF3408,AF3410,AF3417,AF3419,AF3425,AF3427)</f>
        <v>0</v>
      </c>
      <c r="AG3298" s="88">
        <f>SUM(AG3299,AG3301,AG3305,AG3310,AG3312,AG3314,AG3316,AG3323,AG3330,AG3335,AG3338,AG3340,AG3343,AG3345,AG3349,AG3353,AG3355,AG3361,AG3363,AG3365,AG3367,AG3369,AG3371,AG3373,AG3375,AG3377,AG3379,AG3381,AG3383,AG3393,AG3401,AG3403,AG3408,AG3410,AG3417,AG3419,AG3425,AG3427)</f>
        <v>0</v>
      </c>
      <c r="AH3298" s="178">
        <f t="shared" si="2954"/>
        <v>280786</v>
      </c>
      <c r="AJ3298" s="84">
        <f t="shared" ref="AJ3298:AU3298" si="2958">SUM(AJ3299,AJ3301,AJ3305,AJ3310,AJ3312,AJ3314,AJ3316,AJ3323,AJ3330,AJ3335,AJ3338,AJ3340,AJ3343,AJ3345,AJ3349,AJ3353,AJ3355,AJ3361,AJ3363,AJ3365,AJ3367,AJ3369,AJ3371,AJ3373,AJ3375,AJ3377,AJ3379,AJ3381,AJ3383,AJ3393,AJ3401,AJ3403,AJ3408,AJ3410,AJ3417,AJ3419,AJ3425,AJ3427)</f>
        <v>88735</v>
      </c>
      <c r="AK3298" s="86">
        <f t="shared" si="2958"/>
        <v>67000</v>
      </c>
      <c r="AL3298" s="88">
        <f t="shared" si="2958"/>
        <v>13530</v>
      </c>
      <c r="AM3298" s="86">
        <f t="shared" si="2958"/>
        <v>82740</v>
      </c>
      <c r="AN3298" s="88">
        <f t="shared" si="2958"/>
        <v>70185</v>
      </c>
      <c r="AO3298" s="86">
        <f t="shared" si="2958"/>
        <v>0</v>
      </c>
      <c r="AP3298" s="88">
        <f t="shared" si="2958"/>
        <v>72240</v>
      </c>
      <c r="AQ3298" s="86">
        <f t="shared" si="2958"/>
        <v>63530</v>
      </c>
      <c r="AR3298" s="88">
        <f t="shared" si="2958"/>
        <v>0</v>
      </c>
      <c r="AS3298" s="86">
        <f t="shared" si="2958"/>
        <v>63290</v>
      </c>
      <c r="AT3298" s="88">
        <f t="shared" si="2958"/>
        <v>50000</v>
      </c>
      <c r="AU3298" s="86">
        <f t="shared" si="2958"/>
        <v>8750</v>
      </c>
      <c r="AV3298" s="86">
        <f t="shared" si="2944"/>
        <v>580000</v>
      </c>
      <c r="AW3298" s="93">
        <f t="shared" si="2945"/>
        <v>0</v>
      </c>
      <c r="AY3298" s="86">
        <f t="shared" si="2946"/>
        <v>169265</v>
      </c>
      <c r="AZ3298" s="86">
        <f t="shared" si="2947"/>
        <v>152925</v>
      </c>
      <c r="BA3298" s="86">
        <f t="shared" si="2948"/>
        <v>135770</v>
      </c>
      <c r="BB3298" s="86">
        <f t="shared" si="2949"/>
        <v>122040</v>
      </c>
      <c r="BC3298" s="86">
        <f t="shared" si="2950"/>
        <v>580000</v>
      </c>
      <c r="BD3298" s="86">
        <f t="shared" si="2951"/>
        <v>0</v>
      </c>
    </row>
    <row r="3299" spans="2:56" x14ac:dyDescent="0.3">
      <c r="B3299" s="179" t="s">
        <v>67</v>
      </c>
      <c r="C3299" s="83">
        <f>SUM(C3300)</f>
        <v>0</v>
      </c>
      <c r="D3299" s="84">
        <f>SUM(D3300)</f>
        <v>0</v>
      </c>
      <c r="E3299" s="85">
        <f t="shared" si="2937"/>
        <v>0</v>
      </c>
      <c r="F3299" s="83">
        <f>SUM(F3300)</f>
        <v>0</v>
      </c>
      <c r="G3299" s="84">
        <f>SUM(G3300)</f>
        <v>0</v>
      </c>
      <c r="H3299" s="85">
        <f t="shared" si="2938"/>
        <v>0</v>
      </c>
      <c r="I3299" s="83">
        <f>SUM(I3300)</f>
        <v>0</v>
      </c>
      <c r="J3299" s="86">
        <f>SUM(J3300)</f>
        <v>0</v>
      </c>
      <c r="K3299" s="87">
        <f t="shared" si="2939"/>
        <v>0</v>
      </c>
      <c r="L3299" s="83">
        <f>SUM(L3300)</f>
        <v>0</v>
      </c>
      <c r="M3299" s="86">
        <f>SUM(M3300)</f>
        <v>0</v>
      </c>
      <c r="N3299" s="88">
        <f>SUM(N3300)</f>
        <v>0</v>
      </c>
      <c r="O3299" s="83">
        <f>SUM(O3300)</f>
        <v>0</v>
      </c>
      <c r="P3299" s="88">
        <f>SUM(P3300)</f>
        <v>0</v>
      </c>
      <c r="Q3299" s="177">
        <f t="shared" si="2940"/>
        <v>0</v>
      </c>
      <c r="R3299" s="88">
        <f>SUM(R3300)</f>
        <v>0</v>
      </c>
      <c r="S3299" s="88">
        <f>SUM(S3300)</f>
        <v>0</v>
      </c>
      <c r="T3299" s="178">
        <f t="shared" si="2952"/>
        <v>0</v>
      </c>
      <c r="U3299" s="157"/>
      <c r="V3299" s="83">
        <f>SUM(V3300)</f>
        <v>0</v>
      </c>
      <c r="W3299" s="88">
        <f>SUM(W3300)</f>
        <v>0</v>
      </c>
      <c r="X3299" s="177">
        <f t="shared" si="2941"/>
        <v>0</v>
      </c>
      <c r="Y3299" s="88">
        <f>SUM(Y3300)</f>
        <v>0</v>
      </c>
      <c r="Z3299" s="88">
        <f>SUM(Z3300)</f>
        <v>0</v>
      </c>
      <c r="AA3299" s="178">
        <f t="shared" si="2953"/>
        <v>0</v>
      </c>
      <c r="AB3299" s="157"/>
      <c r="AC3299" s="83">
        <f>SUM(AC3300)</f>
        <v>0</v>
      </c>
      <c r="AD3299" s="88">
        <f>SUM(AD3300)</f>
        <v>0</v>
      </c>
      <c r="AE3299" s="177">
        <f t="shared" si="2942"/>
        <v>0</v>
      </c>
      <c r="AF3299" s="88">
        <f>SUM(AF3300)</f>
        <v>0</v>
      </c>
      <c r="AG3299" s="88">
        <f>SUM(AG3300)</f>
        <v>0</v>
      </c>
      <c r="AH3299" s="178">
        <f t="shared" si="2954"/>
        <v>0</v>
      </c>
      <c r="AJ3299" s="84">
        <f t="shared" ref="AJ3299:AU3299" si="2959">SUM(AJ3300)</f>
        <v>0</v>
      </c>
      <c r="AK3299" s="86">
        <f t="shared" si="2959"/>
        <v>0</v>
      </c>
      <c r="AL3299" s="88">
        <f t="shared" si="2959"/>
        <v>0</v>
      </c>
      <c r="AM3299" s="86">
        <f t="shared" si="2959"/>
        <v>0</v>
      </c>
      <c r="AN3299" s="88">
        <f t="shared" si="2959"/>
        <v>0</v>
      </c>
      <c r="AO3299" s="86">
        <f t="shared" si="2959"/>
        <v>0</v>
      </c>
      <c r="AP3299" s="88">
        <f t="shared" si="2959"/>
        <v>0</v>
      </c>
      <c r="AQ3299" s="86">
        <f t="shared" si="2959"/>
        <v>0</v>
      </c>
      <c r="AR3299" s="88">
        <f t="shared" si="2959"/>
        <v>0</v>
      </c>
      <c r="AS3299" s="86">
        <f t="shared" si="2959"/>
        <v>0</v>
      </c>
      <c r="AT3299" s="88">
        <f t="shared" si="2959"/>
        <v>0</v>
      </c>
      <c r="AU3299" s="86">
        <f t="shared" si="2959"/>
        <v>0</v>
      </c>
      <c r="AV3299" s="86">
        <f t="shared" si="2944"/>
        <v>0</v>
      </c>
      <c r="AW3299" s="93">
        <f t="shared" si="2945"/>
        <v>0</v>
      </c>
      <c r="AY3299" s="86">
        <f t="shared" si="2946"/>
        <v>0</v>
      </c>
      <c r="AZ3299" s="86">
        <f t="shared" si="2947"/>
        <v>0</v>
      </c>
      <c r="BA3299" s="86">
        <f t="shared" si="2948"/>
        <v>0</v>
      </c>
      <c r="BB3299" s="86">
        <f t="shared" si="2949"/>
        <v>0</v>
      </c>
      <c r="BC3299" s="86">
        <f t="shared" si="2950"/>
        <v>0</v>
      </c>
      <c r="BD3299" s="86">
        <f t="shared" si="2951"/>
        <v>0</v>
      </c>
    </row>
    <row r="3300" spans="2:56" x14ac:dyDescent="0.3">
      <c r="B3300" s="169" t="s">
        <v>68</v>
      </c>
      <c r="C3300" s="248"/>
      <c r="D3300" s="249"/>
      <c r="E3300" s="172">
        <f t="shared" si="2937"/>
        <v>0</v>
      </c>
      <c r="F3300" s="248"/>
      <c r="G3300" s="249"/>
      <c r="H3300" s="172">
        <f t="shared" si="2938"/>
        <v>0</v>
      </c>
      <c r="I3300" s="248"/>
      <c r="J3300" s="250"/>
      <c r="K3300" s="174">
        <f t="shared" si="2939"/>
        <v>0</v>
      </c>
      <c r="L3300" s="248"/>
      <c r="M3300" s="250"/>
      <c r="N3300" s="251"/>
      <c r="O3300" s="248"/>
      <c r="P3300" s="251"/>
      <c r="Q3300" s="166">
        <f t="shared" si="2940"/>
        <v>0</v>
      </c>
      <c r="R3300" s="251"/>
      <c r="S3300" s="251"/>
      <c r="T3300" s="167">
        <f t="shared" si="2952"/>
        <v>0</v>
      </c>
      <c r="U3300" s="157"/>
      <c r="V3300" s="248"/>
      <c r="W3300" s="251"/>
      <c r="X3300" s="166">
        <f t="shared" si="2941"/>
        <v>0</v>
      </c>
      <c r="Y3300" s="251"/>
      <c r="Z3300" s="251"/>
      <c r="AA3300" s="167">
        <f t="shared" si="2953"/>
        <v>0</v>
      </c>
      <c r="AB3300" s="157"/>
      <c r="AC3300" s="248"/>
      <c r="AD3300" s="251"/>
      <c r="AE3300" s="166">
        <f t="shared" si="2942"/>
        <v>0</v>
      </c>
      <c r="AF3300" s="251"/>
      <c r="AG3300" s="251"/>
      <c r="AH3300" s="167">
        <f t="shared" si="2954"/>
        <v>0</v>
      </c>
      <c r="AJ3300" s="252"/>
      <c r="AK3300" s="253"/>
      <c r="AL3300" s="254"/>
      <c r="AM3300" s="253"/>
      <c r="AN3300" s="254"/>
      <c r="AO3300" s="253"/>
      <c r="AP3300" s="254"/>
      <c r="AQ3300" s="253"/>
      <c r="AR3300" s="254"/>
      <c r="AS3300" s="253"/>
      <c r="AT3300" s="254"/>
      <c r="AU3300" s="253"/>
      <c r="AV3300" s="163">
        <f t="shared" si="2944"/>
        <v>0</v>
      </c>
      <c r="AW3300" s="168">
        <f t="shared" si="2945"/>
        <v>0</v>
      </c>
      <c r="AY3300" s="163">
        <f t="shared" si="2946"/>
        <v>0</v>
      </c>
      <c r="AZ3300" s="163">
        <f t="shared" si="2947"/>
        <v>0</v>
      </c>
      <c r="BA3300" s="163">
        <f t="shared" si="2948"/>
        <v>0</v>
      </c>
      <c r="BB3300" s="163">
        <f t="shared" si="2949"/>
        <v>0</v>
      </c>
      <c r="BC3300" s="163">
        <f t="shared" si="2950"/>
        <v>0</v>
      </c>
      <c r="BD3300" s="163">
        <f t="shared" si="2951"/>
        <v>0</v>
      </c>
    </row>
    <row r="3301" spans="2:56" x14ac:dyDescent="0.3">
      <c r="B3301" s="179" t="s">
        <v>69</v>
      </c>
      <c r="C3301" s="83">
        <f>SUM(C3302:C3304)</f>
        <v>0</v>
      </c>
      <c r="D3301" s="84">
        <f>SUM(D3302:D3304)</f>
        <v>0</v>
      </c>
      <c r="E3301" s="85">
        <f t="shared" si="2937"/>
        <v>0</v>
      </c>
      <c r="F3301" s="83">
        <f>SUM(F3302:F3304)</f>
        <v>0</v>
      </c>
      <c r="G3301" s="84">
        <f>SUM(G3302:G3304)</f>
        <v>0</v>
      </c>
      <c r="H3301" s="85">
        <f t="shared" si="2938"/>
        <v>0</v>
      </c>
      <c r="I3301" s="83">
        <f>SUM(I3302:I3304)</f>
        <v>0</v>
      </c>
      <c r="J3301" s="86">
        <f>SUM(J3302:J3304)</f>
        <v>0</v>
      </c>
      <c r="K3301" s="87">
        <f t="shared" si="2939"/>
        <v>0</v>
      </c>
      <c r="L3301" s="83">
        <f>SUM(L3302:L3304)</f>
        <v>0</v>
      </c>
      <c r="M3301" s="86">
        <f>SUM(M3302:M3304)</f>
        <v>0</v>
      </c>
      <c r="N3301" s="88">
        <f>SUM(N3302:N3304)</f>
        <v>0</v>
      </c>
      <c r="O3301" s="83">
        <f>SUM(O3302:O3304)</f>
        <v>0</v>
      </c>
      <c r="P3301" s="88">
        <f>SUM(P3302:P3304)</f>
        <v>0</v>
      </c>
      <c r="Q3301" s="177">
        <f t="shared" si="2940"/>
        <v>0</v>
      </c>
      <c r="R3301" s="88">
        <f>SUM(R3302:R3304)</f>
        <v>0</v>
      </c>
      <c r="S3301" s="88">
        <f>SUM(S3302:S3304)</f>
        <v>0</v>
      </c>
      <c r="T3301" s="178">
        <f t="shared" si="2952"/>
        <v>0</v>
      </c>
      <c r="U3301" s="157"/>
      <c r="V3301" s="83">
        <f>SUM(V3302:V3304)</f>
        <v>0</v>
      </c>
      <c r="W3301" s="88">
        <f>SUM(W3302:W3304)</f>
        <v>0</v>
      </c>
      <c r="X3301" s="177">
        <f t="shared" si="2941"/>
        <v>0</v>
      </c>
      <c r="Y3301" s="88">
        <f>SUM(Y3302:Y3304)</f>
        <v>0</v>
      </c>
      <c r="Z3301" s="88">
        <f>SUM(Z3302:Z3304)</f>
        <v>0</v>
      </c>
      <c r="AA3301" s="178">
        <f t="shared" si="2953"/>
        <v>0</v>
      </c>
      <c r="AB3301" s="157"/>
      <c r="AC3301" s="83">
        <f>SUM(AC3302:AC3304)</f>
        <v>0</v>
      </c>
      <c r="AD3301" s="88">
        <f>SUM(AD3302:AD3304)</f>
        <v>0</v>
      </c>
      <c r="AE3301" s="177">
        <f t="shared" si="2942"/>
        <v>0</v>
      </c>
      <c r="AF3301" s="88">
        <f>SUM(AF3302:AF3304)</f>
        <v>0</v>
      </c>
      <c r="AG3301" s="88">
        <f>SUM(AG3302:AG3304)</f>
        <v>0</v>
      </c>
      <c r="AH3301" s="178">
        <f t="shared" si="2954"/>
        <v>0</v>
      </c>
      <c r="AJ3301" s="84">
        <f t="shared" ref="AJ3301:AU3301" si="2960">SUM(AJ3302:AJ3304)</f>
        <v>0</v>
      </c>
      <c r="AK3301" s="86">
        <f t="shared" si="2960"/>
        <v>0</v>
      </c>
      <c r="AL3301" s="88">
        <f t="shared" si="2960"/>
        <v>0</v>
      </c>
      <c r="AM3301" s="86">
        <f t="shared" si="2960"/>
        <v>0</v>
      </c>
      <c r="AN3301" s="88">
        <f t="shared" si="2960"/>
        <v>0</v>
      </c>
      <c r="AO3301" s="86">
        <f t="shared" si="2960"/>
        <v>0</v>
      </c>
      <c r="AP3301" s="88">
        <f t="shared" si="2960"/>
        <v>0</v>
      </c>
      <c r="AQ3301" s="86">
        <f t="shared" si="2960"/>
        <v>0</v>
      </c>
      <c r="AR3301" s="88">
        <f t="shared" si="2960"/>
        <v>0</v>
      </c>
      <c r="AS3301" s="86">
        <f t="shared" si="2960"/>
        <v>0</v>
      </c>
      <c r="AT3301" s="88">
        <f t="shared" si="2960"/>
        <v>0</v>
      </c>
      <c r="AU3301" s="86">
        <f t="shared" si="2960"/>
        <v>0</v>
      </c>
      <c r="AV3301" s="86">
        <f t="shared" si="2944"/>
        <v>0</v>
      </c>
      <c r="AW3301" s="93">
        <f t="shared" si="2945"/>
        <v>0</v>
      </c>
      <c r="AY3301" s="86">
        <f t="shared" si="2946"/>
        <v>0</v>
      </c>
      <c r="AZ3301" s="86">
        <f t="shared" si="2947"/>
        <v>0</v>
      </c>
      <c r="BA3301" s="86">
        <f t="shared" si="2948"/>
        <v>0</v>
      </c>
      <c r="BB3301" s="86">
        <f t="shared" si="2949"/>
        <v>0</v>
      </c>
      <c r="BC3301" s="86">
        <f t="shared" si="2950"/>
        <v>0</v>
      </c>
      <c r="BD3301" s="86">
        <f t="shared" si="2951"/>
        <v>0</v>
      </c>
    </row>
    <row r="3302" spans="2:56" x14ac:dyDescent="0.3">
      <c r="B3302" s="169" t="s">
        <v>70</v>
      </c>
      <c r="C3302" s="248"/>
      <c r="D3302" s="249"/>
      <c r="E3302" s="172">
        <f t="shared" si="2937"/>
        <v>0</v>
      </c>
      <c r="F3302" s="248"/>
      <c r="G3302" s="249"/>
      <c r="H3302" s="172">
        <f t="shared" si="2938"/>
        <v>0</v>
      </c>
      <c r="I3302" s="248"/>
      <c r="J3302" s="250"/>
      <c r="K3302" s="174">
        <f t="shared" si="2939"/>
        <v>0</v>
      </c>
      <c r="L3302" s="248"/>
      <c r="M3302" s="250"/>
      <c r="N3302" s="251"/>
      <c r="O3302" s="248"/>
      <c r="P3302" s="251"/>
      <c r="Q3302" s="166">
        <f t="shared" si="2940"/>
        <v>0</v>
      </c>
      <c r="R3302" s="251"/>
      <c r="S3302" s="251"/>
      <c r="T3302" s="167">
        <f t="shared" si="2952"/>
        <v>0</v>
      </c>
      <c r="U3302" s="157"/>
      <c r="V3302" s="248"/>
      <c r="W3302" s="251"/>
      <c r="X3302" s="166">
        <f t="shared" si="2941"/>
        <v>0</v>
      </c>
      <c r="Y3302" s="251"/>
      <c r="Z3302" s="251"/>
      <c r="AA3302" s="167">
        <f t="shared" si="2953"/>
        <v>0</v>
      </c>
      <c r="AB3302" s="157"/>
      <c r="AC3302" s="248"/>
      <c r="AD3302" s="251"/>
      <c r="AE3302" s="166">
        <f t="shared" si="2942"/>
        <v>0</v>
      </c>
      <c r="AF3302" s="251"/>
      <c r="AG3302" s="251"/>
      <c r="AH3302" s="167">
        <f t="shared" si="2954"/>
        <v>0</v>
      </c>
      <c r="AJ3302" s="252"/>
      <c r="AK3302" s="253"/>
      <c r="AL3302" s="254"/>
      <c r="AM3302" s="253"/>
      <c r="AN3302" s="254"/>
      <c r="AO3302" s="253"/>
      <c r="AP3302" s="254"/>
      <c r="AQ3302" s="253"/>
      <c r="AR3302" s="254"/>
      <c r="AS3302" s="253"/>
      <c r="AT3302" s="254"/>
      <c r="AU3302" s="253"/>
      <c r="AV3302" s="163">
        <f t="shared" si="2944"/>
        <v>0</v>
      </c>
      <c r="AW3302" s="168">
        <f t="shared" si="2945"/>
        <v>0</v>
      </c>
      <c r="AY3302" s="163">
        <f t="shared" si="2946"/>
        <v>0</v>
      </c>
      <c r="AZ3302" s="163">
        <f t="shared" si="2947"/>
        <v>0</v>
      </c>
      <c r="BA3302" s="163">
        <f t="shared" si="2948"/>
        <v>0</v>
      </c>
      <c r="BB3302" s="163">
        <f t="shared" si="2949"/>
        <v>0</v>
      </c>
      <c r="BC3302" s="163">
        <f t="shared" si="2950"/>
        <v>0</v>
      </c>
      <c r="BD3302" s="163">
        <f t="shared" si="2951"/>
        <v>0</v>
      </c>
    </row>
    <row r="3303" spans="2:56" x14ac:dyDescent="0.3">
      <c r="B3303" s="169" t="s">
        <v>71</v>
      </c>
      <c r="C3303" s="248"/>
      <c r="D3303" s="249"/>
      <c r="E3303" s="172">
        <f t="shared" si="2937"/>
        <v>0</v>
      </c>
      <c r="F3303" s="248"/>
      <c r="G3303" s="249"/>
      <c r="H3303" s="172">
        <f t="shared" si="2938"/>
        <v>0</v>
      </c>
      <c r="I3303" s="248"/>
      <c r="J3303" s="250"/>
      <c r="K3303" s="174">
        <f t="shared" si="2939"/>
        <v>0</v>
      </c>
      <c r="L3303" s="248"/>
      <c r="M3303" s="250"/>
      <c r="N3303" s="251"/>
      <c r="O3303" s="248"/>
      <c r="P3303" s="251"/>
      <c r="Q3303" s="166">
        <f t="shared" si="2940"/>
        <v>0</v>
      </c>
      <c r="R3303" s="251"/>
      <c r="S3303" s="251"/>
      <c r="T3303" s="167">
        <f t="shared" si="2952"/>
        <v>0</v>
      </c>
      <c r="U3303" s="157"/>
      <c r="V3303" s="248"/>
      <c r="W3303" s="251"/>
      <c r="X3303" s="166">
        <f t="shared" si="2941"/>
        <v>0</v>
      </c>
      <c r="Y3303" s="251"/>
      <c r="Z3303" s="251"/>
      <c r="AA3303" s="167">
        <f t="shared" si="2953"/>
        <v>0</v>
      </c>
      <c r="AB3303" s="157"/>
      <c r="AC3303" s="248"/>
      <c r="AD3303" s="251"/>
      <c r="AE3303" s="166">
        <f t="shared" si="2942"/>
        <v>0</v>
      </c>
      <c r="AF3303" s="251"/>
      <c r="AG3303" s="251"/>
      <c r="AH3303" s="167">
        <f t="shared" si="2954"/>
        <v>0</v>
      </c>
      <c r="AJ3303" s="252"/>
      <c r="AK3303" s="253"/>
      <c r="AL3303" s="254"/>
      <c r="AM3303" s="253"/>
      <c r="AN3303" s="254"/>
      <c r="AO3303" s="253"/>
      <c r="AP3303" s="254"/>
      <c r="AQ3303" s="253"/>
      <c r="AR3303" s="254"/>
      <c r="AS3303" s="253"/>
      <c r="AT3303" s="254"/>
      <c r="AU3303" s="253"/>
      <c r="AV3303" s="163">
        <f t="shared" si="2944"/>
        <v>0</v>
      </c>
      <c r="AW3303" s="168">
        <f t="shared" si="2945"/>
        <v>0</v>
      </c>
      <c r="AY3303" s="163">
        <f t="shared" si="2946"/>
        <v>0</v>
      </c>
      <c r="AZ3303" s="163">
        <f t="shared" si="2947"/>
        <v>0</v>
      </c>
      <c r="BA3303" s="163">
        <f t="shared" si="2948"/>
        <v>0</v>
      </c>
      <c r="BB3303" s="163">
        <f t="shared" si="2949"/>
        <v>0</v>
      </c>
      <c r="BC3303" s="163">
        <f t="shared" si="2950"/>
        <v>0</v>
      </c>
      <c r="BD3303" s="163">
        <f t="shared" si="2951"/>
        <v>0</v>
      </c>
    </row>
    <row r="3304" spans="2:56" x14ac:dyDescent="0.3">
      <c r="B3304" s="169" t="s">
        <v>72</v>
      </c>
      <c r="C3304" s="248"/>
      <c r="D3304" s="249"/>
      <c r="E3304" s="172">
        <f t="shared" si="2937"/>
        <v>0</v>
      </c>
      <c r="F3304" s="248"/>
      <c r="G3304" s="249"/>
      <c r="H3304" s="172">
        <f t="shared" si="2938"/>
        <v>0</v>
      </c>
      <c r="I3304" s="248"/>
      <c r="J3304" s="250"/>
      <c r="K3304" s="174">
        <f t="shared" si="2939"/>
        <v>0</v>
      </c>
      <c r="L3304" s="248"/>
      <c r="M3304" s="250"/>
      <c r="N3304" s="251"/>
      <c r="O3304" s="248"/>
      <c r="P3304" s="251"/>
      <c r="Q3304" s="166">
        <f t="shared" si="2940"/>
        <v>0</v>
      </c>
      <c r="R3304" s="251"/>
      <c r="S3304" s="251"/>
      <c r="T3304" s="167">
        <f t="shared" si="2952"/>
        <v>0</v>
      </c>
      <c r="U3304" s="157"/>
      <c r="V3304" s="248"/>
      <c r="W3304" s="251"/>
      <c r="X3304" s="166">
        <f t="shared" si="2941"/>
        <v>0</v>
      </c>
      <c r="Y3304" s="251"/>
      <c r="Z3304" s="251"/>
      <c r="AA3304" s="167">
        <f t="shared" si="2953"/>
        <v>0</v>
      </c>
      <c r="AB3304" s="157"/>
      <c r="AC3304" s="248"/>
      <c r="AD3304" s="251"/>
      <c r="AE3304" s="166">
        <f t="shared" si="2942"/>
        <v>0</v>
      </c>
      <c r="AF3304" s="251"/>
      <c r="AG3304" s="251"/>
      <c r="AH3304" s="167">
        <f t="shared" si="2954"/>
        <v>0</v>
      </c>
      <c r="AJ3304" s="252"/>
      <c r="AK3304" s="253"/>
      <c r="AL3304" s="254"/>
      <c r="AM3304" s="253"/>
      <c r="AN3304" s="254"/>
      <c r="AO3304" s="253"/>
      <c r="AP3304" s="254"/>
      <c r="AQ3304" s="253"/>
      <c r="AR3304" s="254"/>
      <c r="AS3304" s="253"/>
      <c r="AT3304" s="254"/>
      <c r="AU3304" s="253"/>
      <c r="AV3304" s="163">
        <f t="shared" si="2944"/>
        <v>0</v>
      </c>
      <c r="AW3304" s="168">
        <f t="shared" si="2945"/>
        <v>0</v>
      </c>
      <c r="AY3304" s="163">
        <f t="shared" si="2946"/>
        <v>0</v>
      </c>
      <c r="AZ3304" s="163">
        <f t="shared" si="2947"/>
        <v>0</v>
      </c>
      <c r="BA3304" s="163">
        <f t="shared" si="2948"/>
        <v>0</v>
      </c>
      <c r="BB3304" s="163">
        <f t="shared" si="2949"/>
        <v>0</v>
      </c>
      <c r="BC3304" s="163">
        <f t="shared" si="2950"/>
        <v>0</v>
      </c>
      <c r="BD3304" s="163">
        <f t="shared" si="2951"/>
        <v>0</v>
      </c>
    </row>
    <row r="3305" spans="2:56" x14ac:dyDescent="0.3">
      <c r="B3305" s="179" t="s">
        <v>73</v>
      </c>
      <c r="C3305" s="83">
        <f>SUM(C3306:C3309)</f>
        <v>0</v>
      </c>
      <c r="D3305" s="84">
        <f>SUM(D3306:D3309)</f>
        <v>0</v>
      </c>
      <c r="E3305" s="85">
        <f t="shared" si="2937"/>
        <v>0</v>
      </c>
      <c r="F3305" s="83">
        <f>SUM(F3306:F3309)</f>
        <v>0</v>
      </c>
      <c r="G3305" s="84">
        <f>SUM(G3306:G3309)</f>
        <v>0</v>
      </c>
      <c r="H3305" s="85">
        <f t="shared" si="2938"/>
        <v>0</v>
      </c>
      <c r="I3305" s="83">
        <f>SUM(I3306:I3309)</f>
        <v>0</v>
      </c>
      <c r="J3305" s="86">
        <f>SUM(J3306:J3309)</f>
        <v>0</v>
      </c>
      <c r="K3305" s="87">
        <f t="shared" si="2939"/>
        <v>0</v>
      </c>
      <c r="L3305" s="83">
        <f>SUM(L3306:L3309)</f>
        <v>0</v>
      </c>
      <c r="M3305" s="86">
        <f>SUM(M3306:M3309)</f>
        <v>0</v>
      </c>
      <c r="N3305" s="88">
        <f>SUM(N3306:N3309)</f>
        <v>0</v>
      </c>
      <c r="O3305" s="83">
        <f>SUM(O3306:O3309)</f>
        <v>0</v>
      </c>
      <c r="P3305" s="88">
        <f>SUM(P3306:P3309)</f>
        <v>0</v>
      </c>
      <c r="Q3305" s="177">
        <f t="shared" si="2940"/>
        <v>0</v>
      </c>
      <c r="R3305" s="88">
        <f>SUM(R3306:R3309)</f>
        <v>0</v>
      </c>
      <c r="S3305" s="88">
        <f>SUM(S3306:S3309)</f>
        <v>0</v>
      </c>
      <c r="T3305" s="178">
        <f t="shared" si="2952"/>
        <v>0</v>
      </c>
      <c r="U3305" s="157"/>
      <c r="V3305" s="83">
        <f>SUM(V3306:V3309)</f>
        <v>0</v>
      </c>
      <c r="W3305" s="88">
        <f>SUM(W3306:W3309)</f>
        <v>0</v>
      </c>
      <c r="X3305" s="177">
        <f t="shared" si="2941"/>
        <v>0</v>
      </c>
      <c r="Y3305" s="88">
        <f>SUM(Y3306:Y3309)</f>
        <v>0</v>
      </c>
      <c r="Z3305" s="88">
        <f>SUM(Z3306:Z3309)</f>
        <v>0</v>
      </c>
      <c r="AA3305" s="178">
        <f t="shared" si="2953"/>
        <v>0</v>
      </c>
      <c r="AB3305" s="157"/>
      <c r="AC3305" s="83">
        <f>SUM(AC3306:AC3309)</f>
        <v>0</v>
      </c>
      <c r="AD3305" s="88">
        <f>SUM(AD3306:AD3309)</f>
        <v>0</v>
      </c>
      <c r="AE3305" s="177">
        <f t="shared" si="2942"/>
        <v>0</v>
      </c>
      <c r="AF3305" s="88">
        <f>SUM(AF3306:AF3309)</f>
        <v>0</v>
      </c>
      <c r="AG3305" s="88">
        <f>SUM(AG3306:AG3309)</f>
        <v>0</v>
      </c>
      <c r="AH3305" s="178">
        <f t="shared" si="2954"/>
        <v>0</v>
      </c>
      <c r="AJ3305" s="84">
        <f t="shared" ref="AJ3305:AU3305" si="2961">SUM(AJ3306:AJ3309)</f>
        <v>0</v>
      </c>
      <c r="AK3305" s="86">
        <f t="shared" si="2961"/>
        <v>0</v>
      </c>
      <c r="AL3305" s="88">
        <f t="shared" si="2961"/>
        <v>0</v>
      </c>
      <c r="AM3305" s="86">
        <f t="shared" si="2961"/>
        <v>0</v>
      </c>
      <c r="AN3305" s="88">
        <f t="shared" si="2961"/>
        <v>0</v>
      </c>
      <c r="AO3305" s="86">
        <f t="shared" si="2961"/>
        <v>0</v>
      </c>
      <c r="AP3305" s="88">
        <f t="shared" si="2961"/>
        <v>0</v>
      </c>
      <c r="AQ3305" s="86">
        <f t="shared" si="2961"/>
        <v>0</v>
      </c>
      <c r="AR3305" s="88">
        <f t="shared" si="2961"/>
        <v>0</v>
      </c>
      <c r="AS3305" s="86">
        <f t="shared" si="2961"/>
        <v>0</v>
      </c>
      <c r="AT3305" s="88">
        <f t="shared" si="2961"/>
        <v>0</v>
      </c>
      <c r="AU3305" s="86">
        <f t="shared" si="2961"/>
        <v>0</v>
      </c>
      <c r="AV3305" s="86">
        <f t="shared" si="2944"/>
        <v>0</v>
      </c>
      <c r="AW3305" s="93">
        <f t="shared" si="2945"/>
        <v>0</v>
      </c>
      <c r="AY3305" s="86">
        <f t="shared" si="2946"/>
        <v>0</v>
      </c>
      <c r="AZ3305" s="86">
        <f t="shared" si="2947"/>
        <v>0</v>
      </c>
      <c r="BA3305" s="86">
        <f t="shared" si="2948"/>
        <v>0</v>
      </c>
      <c r="BB3305" s="86">
        <f t="shared" si="2949"/>
        <v>0</v>
      </c>
      <c r="BC3305" s="86">
        <f t="shared" si="2950"/>
        <v>0</v>
      </c>
      <c r="BD3305" s="86">
        <f t="shared" si="2951"/>
        <v>0</v>
      </c>
    </row>
    <row r="3306" spans="2:56" x14ac:dyDescent="0.3">
      <c r="B3306" s="169" t="s">
        <v>74</v>
      </c>
      <c r="C3306" s="248"/>
      <c r="D3306" s="249"/>
      <c r="E3306" s="172">
        <f t="shared" si="2937"/>
        <v>0</v>
      </c>
      <c r="F3306" s="248"/>
      <c r="G3306" s="249"/>
      <c r="H3306" s="172">
        <f t="shared" si="2938"/>
        <v>0</v>
      </c>
      <c r="I3306" s="248"/>
      <c r="J3306" s="250"/>
      <c r="K3306" s="174">
        <f t="shared" si="2939"/>
        <v>0</v>
      </c>
      <c r="L3306" s="248"/>
      <c r="M3306" s="250"/>
      <c r="N3306" s="251"/>
      <c r="O3306" s="248"/>
      <c r="P3306" s="251"/>
      <c r="Q3306" s="166">
        <f t="shared" si="2940"/>
        <v>0</v>
      </c>
      <c r="R3306" s="251"/>
      <c r="S3306" s="251"/>
      <c r="T3306" s="167">
        <f t="shared" si="2952"/>
        <v>0</v>
      </c>
      <c r="U3306" s="157"/>
      <c r="V3306" s="248"/>
      <c r="W3306" s="251"/>
      <c r="X3306" s="166">
        <f t="shared" si="2941"/>
        <v>0</v>
      </c>
      <c r="Y3306" s="251"/>
      <c r="Z3306" s="251"/>
      <c r="AA3306" s="167">
        <f t="shared" si="2953"/>
        <v>0</v>
      </c>
      <c r="AB3306" s="157"/>
      <c r="AC3306" s="248"/>
      <c r="AD3306" s="251"/>
      <c r="AE3306" s="166">
        <f t="shared" si="2942"/>
        <v>0</v>
      </c>
      <c r="AF3306" s="251"/>
      <c r="AG3306" s="251"/>
      <c r="AH3306" s="167">
        <f t="shared" si="2954"/>
        <v>0</v>
      </c>
      <c r="AJ3306" s="252"/>
      <c r="AK3306" s="253"/>
      <c r="AL3306" s="254"/>
      <c r="AM3306" s="253"/>
      <c r="AN3306" s="254"/>
      <c r="AO3306" s="253"/>
      <c r="AP3306" s="254"/>
      <c r="AQ3306" s="253"/>
      <c r="AR3306" s="254"/>
      <c r="AS3306" s="253"/>
      <c r="AT3306" s="254"/>
      <c r="AU3306" s="253"/>
      <c r="AV3306" s="163">
        <f t="shared" si="2944"/>
        <v>0</v>
      </c>
      <c r="AW3306" s="168">
        <f t="shared" si="2945"/>
        <v>0</v>
      </c>
      <c r="AY3306" s="163">
        <f t="shared" si="2946"/>
        <v>0</v>
      </c>
      <c r="AZ3306" s="163">
        <f t="shared" si="2947"/>
        <v>0</v>
      </c>
      <c r="BA3306" s="163">
        <f t="shared" si="2948"/>
        <v>0</v>
      </c>
      <c r="BB3306" s="163">
        <f t="shared" si="2949"/>
        <v>0</v>
      </c>
      <c r="BC3306" s="163">
        <f t="shared" si="2950"/>
        <v>0</v>
      </c>
      <c r="BD3306" s="163">
        <f t="shared" si="2951"/>
        <v>0</v>
      </c>
    </row>
    <row r="3307" spans="2:56" x14ac:dyDescent="0.3">
      <c r="B3307" s="169" t="s">
        <v>75</v>
      </c>
      <c r="C3307" s="248"/>
      <c r="D3307" s="249"/>
      <c r="E3307" s="172">
        <f t="shared" si="2937"/>
        <v>0</v>
      </c>
      <c r="F3307" s="248"/>
      <c r="G3307" s="249"/>
      <c r="H3307" s="172">
        <f t="shared" si="2938"/>
        <v>0</v>
      </c>
      <c r="I3307" s="248"/>
      <c r="J3307" s="250"/>
      <c r="K3307" s="174">
        <f t="shared" si="2939"/>
        <v>0</v>
      </c>
      <c r="L3307" s="248"/>
      <c r="M3307" s="250"/>
      <c r="N3307" s="251"/>
      <c r="O3307" s="248"/>
      <c r="P3307" s="251"/>
      <c r="Q3307" s="166">
        <f t="shared" si="2940"/>
        <v>0</v>
      </c>
      <c r="R3307" s="251"/>
      <c r="S3307" s="251"/>
      <c r="T3307" s="167">
        <f t="shared" si="2952"/>
        <v>0</v>
      </c>
      <c r="U3307" s="157"/>
      <c r="V3307" s="248"/>
      <c r="W3307" s="251"/>
      <c r="X3307" s="166">
        <f t="shared" si="2941"/>
        <v>0</v>
      </c>
      <c r="Y3307" s="251"/>
      <c r="Z3307" s="251"/>
      <c r="AA3307" s="167">
        <f t="shared" si="2953"/>
        <v>0</v>
      </c>
      <c r="AB3307" s="157"/>
      <c r="AC3307" s="248"/>
      <c r="AD3307" s="251"/>
      <c r="AE3307" s="166">
        <f t="shared" si="2942"/>
        <v>0</v>
      </c>
      <c r="AF3307" s="251"/>
      <c r="AG3307" s="251"/>
      <c r="AH3307" s="167">
        <f t="shared" si="2954"/>
        <v>0</v>
      </c>
      <c r="AJ3307" s="252"/>
      <c r="AK3307" s="253"/>
      <c r="AL3307" s="254"/>
      <c r="AM3307" s="253"/>
      <c r="AN3307" s="254"/>
      <c r="AO3307" s="253"/>
      <c r="AP3307" s="254"/>
      <c r="AQ3307" s="253"/>
      <c r="AR3307" s="254"/>
      <c r="AS3307" s="253"/>
      <c r="AT3307" s="254"/>
      <c r="AU3307" s="253"/>
      <c r="AV3307" s="163">
        <f t="shared" si="2944"/>
        <v>0</v>
      </c>
      <c r="AW3307" s="168">
        <f t="shared" si="2945"/>
        <v>0</v>
      </c>
      <c r="AY3307" s="163">
        <f t="shared" si="2946"/>
        <v>0</v>
      </c>
      <c r="AZ3307" s="163">
        <f t="shared" si="2947"/>
        <v>0</v>
      </c>
      <c r="BA3307" s="163">
        <f t="shared" si="2948"/>
        <v>0</v>
      </c>
      <c r="BB3307" s="163">
        <f t="shared" si="2949"/>
        <v>0</v>
      </c>
      <c r="BC3307" s="163">
        <f t="shared" si="2950"/>
        <v>0</v>
      </c>
      <c r="BD3307" s="163">
        <f t="shared" si="2951"/>
        <v>0</v>
      </c>
    </row>
    <row r="3308" spans="2:56" x14ac:dyDescent="0.3">
      <c r="B3308" s="169" t="s">
        <v>76</v>
      </c>
      <c r="C3308" s="248"/>
      <c r="D3308" s="249"/>
      <c r="E3308" s="172">
        <f t="shared" si="2937"/>
        <v>0</v>
      </c>
      <c r="F3308" s="248"/>
      <c r="G3308" s="249"/>
      <c r="H3308" s="172">
        <f t="shared" si="2938"/>
        <v>0</v>
      </c>
      <c r="I3308" s="248"/>
      <c r="J3308" s="250"/>
      <c r="K3308" s="174">
        <f t="shared" si="2939"/>
        <v>0</v>
      </c>
      <c r="L3308" s="248"/>
      <c r="M3308" s="250"/>
      <c r="N3308" s="251"/>
      <c r="O3308" s="248"/>
      <c r="P3308" s="251"/>
      <c r="Q3308" s="166">
        <f t="shared" si="2940"/>
        <v>0</v>
      </c>
      <c r="R3308" s="251"/>
      <c r="S3308" s="251"/>
      <c r="T3308" s="167">
        <f t="shared" si="2952"/>
        <v>0</v>
      </c>
      <c r="U3308" s="157"/>
      <c r="V3308" s="248"/>
      <c r="W3308" s="251"/>
      <c r="X3308" s="166">
        <f t="shared" si="2941"/>
        <v>0</v>
      </c>
      <c r="Y3308" s="251"/>
      <c r="Z3308" s="251"/>
      <c r="AA3308" s="167">
        <f t="shared" si="2953"/>
        <v>0</v>
      </c>
      <c r="AB3308" s="157"/>
      <c r="AC3308" s="248"/>
      <c r="AD3308" s="251"/>
      <c r="AE3308" s="166">
        <f t="shared" si="2942"/>
        <v>0</v>
      </c>
      <c r="AF3308" s="251"/>
      <c r="AG3308" s="251"/>
      <c r="AH3308" s="167">
        <f t="shared" si="2954"/>
        <v>0</v>
      </c>
      <c r="AJ3308" s="252"/>
      <c r="AK3308" s="253"/>
      <c r="AL3308" s="254"/>
      <c r="AM3308" s="253"/>
      <c r="AN3308" s="254"/>
      <c r="AO3308" s="253"/>
      <c r="AP3308" s="254"/>
      <c r="AQ3308" s="253"/>
      <c r="AR3308" s="254"/>
      <c r="AS3308" s="253"/>
      <c r="AT3308" s="254"/>
      <c r="AU3308" s="253"/>
      <c r="AV3308" s="163">
        <f t="shared" si="2944"/>
        <v>0</v>
      </c>
      <c r="AW3308" s="168">
        <f t="shared" si="2945"/>
        <v>0</v>
      </c>
      <c r="AY3308" s="163">
        <f t="shared" si="2946"/>
        <v>0</v>
      </c>
      <c r="AZ3308" s="163">
        <f t="shared" si="2947"/>
        <v>0</v>
      </c>
      <c r="BA3308" s="163">
        <f t="shared" si="2948"/>
        <v>0</v>
      </c>
      <c r="BB3308" s="163">
        <f t="shared" si="2949"/>
        <v>0</v>
      </c>
      <c r="BC3308" s="163">
        <f t="shared" si="2950"/>
        <v>0</v>
      </c>
      <c r="BD3308" s="163">
        <f t="shared" si="2951"/>
        <v>0</v>
      </c>
    </row>
    <row r="3309" spans="2:56" x14ac:dyDescent="0.3">
      <c r="B3309" s="169" t="s">
        <v>77</v>
      </c>
      <c r="C3309" s="248"/>
      <c r="D3309" s="249"/>
      <c r="E3309" s="172">
        <f t="shared" si="2937"/>
        <v>0</v>
      </c>
      <c r="F3309" s="248"/>
      <c r="G3309" s="249"/>
      <c r="H3309" s="172">
        <f t="shared" si="2938"/>
        <v>0</v>
      </c>
      <c r="I3309" s="248"/>
      <c r="J3309" s="250"/>
      <c r="K3309" s="174">
        <f t="shared" si="2939"/>
        <v>0</v>
      </c>
      <c r="L3309" s="248"/>
      <c r="M3309" s="250"/>
      <c r="N3309" s="251"/>
      <c r="O3309" s="248"/>
      <c r="P3309" s="251"/>
      <c r="Q3309" s="166">
        <f t="shared" si="2940"/>
        <v>0</v>
      </c>
      <c r="R3309" s="251"/>
      <c r="S3309" s="251"/>
      <c r="T3309" s="167">
        <f t="shared" si="2952"/>
        <v>0</v>
      </c>
      <c r="U3309" s="157"/>
      <c r="V3309" s="248"/>
      <c r="W3309" s="251"/>
      <c r="X3309" s="166">
        <f t="shared" si="2941"/>
        <v>0</v>
      </c>
      <c r="Y3309" s="251"/>
      <c r="Z3309" s="251"/>
      <c r="AA3309" s="167">
        <f t="shared" si="2953"/>
        <v>0</v>
      </c>
      <c r="AB3309" s="157"/>
      <c r="AC3309" s="248"/>
      <c r="AD3309" s="251"/>
      <c r="AE3309" s="166">
        <f t="shared" si="2942"/>
        <v>0</v>
      </c>
      <c r="AF3309" s="251"/>
      <c r="AG3309" s="251"/>
      <c r="AH3309" s="167">
        <f t="shared" si="2954"/>
        <v>0</v>
      </c>
      <c r="AJ3309" s="252"/>
      <c r="AK3309" s="253"/>
      <c r="AL3309" s="254"/>
      <c r="AM3309" s="253"/>
      <c r="AN3309" s="254"/>
      <c r="AO3309" s="253"/>
      <c r="AP3309" s="254"/>
      <c r="AQ3309" s="253"/>
      <c r="AR3309" s="254"/>
      <c r="AS3309" s="253"/>
      <c r="AT3309" s="254"/>
      <c r="AU3309" s="253"/>
      <c r="AV3309" s="163">
        <f t="shared" si="2944"/>
        <v>0</v>
      </c>
      <c r="AW3309" s="168">
        <f t="shared" si="2945"/>
        <v>0</v>
      </c>
      <c r="AY3309" s="163">
        <f t="shared" si="2946"/>
        <v>0</v>
      </c>
      <c r="AZ3309" s="163">
        <f t="shared" si="2947"/>
        <v>0</v>
      </c>
      <c r="BA3309" s="163">
        <f t="shared" si="2948"/>
        <v>0</v>
      </c>
      <c r="BB3309" s="163">
        <f t="shared" si="2949"/>
        <v>0</v>
      </c>
      <c r="BC3309" s="163">
        <f t="shared" si="2950"/>
        <v>0</v>
      </c>
      <c r="BD3309" s="163">
        <f t="shared" si="2951"/>
        <v>0</v>
      </c>
    </row>
    <row r="3310" spans="2:56" x14ac:dyDescent="0.3">
      <c r="B3310" s="179" t="s">
        <v>78</v>
      </c>
      <c r="C3310" s="83">
        <f>SUM(C3311)</f>
        <v>0</v>
      </c>
      <c r="D3310" s="84">
        <f>SUM(D3311)</f>
        <v>0</v>
      </c>
      <c r="E3310" s="85">
        <f t="shared" si="2937"/>
        <v>0</v>
      </c>
      <c r="F3310" s="83">
        <f>SUM(F3311)</f>
        <v>0</v>
      </c>
      <c r="G3310" s="84">
        <f>SUM(G3311)</f>
        <v>0</v>
      </c>
      <c r="H3310" s="85">
        <f t="shared" si="2938"/>
        <v>0</v>
      </c>
      <c r="I3310" s="83">
        <f>SUM(I3311)</f>
        <v>0</v>
      </c>
      <c r="J3310" s="86">
        <f>SUM(J3311)</f>
        <v>0</v>
      </c>
      <c r="K3310" s="87">
        <f t="shared" si="2939"/>
        <v>0</v>
      </c>
      <c r="L3310" s="83">
        <f>SUM(L3311)</f>
        <v>0</v>
      </c>
      <c r="M3310" s="86">
        <f>SUM(M3311)</f>
        <v>0</v>
      </c>
      <c r="N3310" s="88">
        <f>SUM(N3311)</f>
        <v>0</v>
      </c>
      <c r="O3310" s="83">
        <f>SUM(O3311)</f>
        <v>0</v>
      </c>
      <c r="P3310" s="88">
        <f>SUM(P3311)</f>
        <v>0</v>
      </c>
      <c r="Q3310" s="177">
        <f t="shared" si="2940"/>
        <v>0</v>
      </c>
      <c r="R3310" s="88">
        <f>SUM(R3311)</f>
        <v>0</v>
      </c>
      <c r="S3310" s="88">
        <f>SUM(S3311)</f>
        <v>0</v>
      </c>
      <c r="T3310" s="178">
        <f t="shared" si="2952"/>
        <v>0</v>
      </c>
      <c r="U3310" s="157"/>
      <c r="V3310" s="83">
        <f>SUM(V3311)</f>
        <v>0</v>
      </c>
      <c r="W3310" s="88">
        <f>SUM(W3311)</f>
        <v>0</v>
      </c>
      <c r="X3310" s="177">
        <f t="shared" si="2941"/>
        <v>0</v>
      </c>
      <c r="Y3310" s="88">
        <f>SUM(Y3311)</f>
        <v>0</v>
      </c>
      <c r="Z3310" s="88">
        <f>SUM(Z3311)</f>
        <v>0</v>
      </c>
      <c r="AA3310" s="178">
        <f t="shared" si="2953"/>
        <v>0</v>
      </c>
      <c r="AB3310" s="157"/>
      <c r="AC3310" s="83">
        <f>SUM(AC3311)</f>
        <v>0</v>
      </c>
      <c r="AD3310" s="88">
        <f>SUM(AD3311)</f>
        <v>0</v>
      </c>
      <c r="AE3310" s="177">
        <f t="shared" si="2942"/>
        <v>0</v>
      </c>
      <c r="AF3310" s="88">
        <f>SUM(AF3311)</f>
        <v>0</v>
      </c>
      <c r="AG3310" s="88">
        <f>SUM(AG3311)</f>
        <v>0</v>
      </c>
      <c r="AH3310" s="178">
        <f t="shared" si="2954"/>
        <v>0</v>
      </c>
      <c r="AJ3310" s="84">
        <f t="shared" ref="AJ3310:AU3310" si="2962">SUM(AJ3311)</f>
        <v>0</v>
      </c>
      <c r="AK3310" s="86">
        <f t="shared" si="2962"/>
        <v>0</v>
      </c>
      <c r="AL3310" s="88">
        <f t="shared" si="2962"/>
        <v>0</v>
      </c>
      <c r="AM3310" s="86">
        <f t="shared" si="2962"/>
        <v>0</v>
      </c>
      <c r="AN3310" s="88">
        <f t="shared" si="2962"/>
        <v>0</v>
      </c>
      <c r="AO3310" s="86">
        <f t="shared" si="2962"/>
        <v>0</v>
      </c>
      <c r="AP3310" s="88">
        <f t="shared" si="2962"/>
        <v>0</v>
      </c>
      <c r="AQ3310" s="86">
        <f t="shared" si="2962"/>
        <v>0</v>
      </c>
      <c r="AR3310" s="88">
        <f t="shared" si="2962"/>
        <v>0</v>
      </c>
      <c r="AS3310" s="86">
        <f t="shared" si="2962"/>
        <v>0</v>
      </c>
      <c r="AT3310" s="88">
        <f t="shared" si="2962"/>
        <v>0</v>
      </c>
      <c r="AU3310" s="86">
        <f t="shared" si="2962"/>
        <v>0</v>
      </c>
      <c r="AV3310" s="86">
        <f t="shared" si="2944"/>
        <v>0</v>
      </c>
      <c r="AW3310" s="93">
        <f t="shared" si="2945"/>
        <v>0</v>
      </c>
      <c r="AY3310" s="86">
        <f t="shared" si="2946"/>
        <v>0</v>
      </c>
      <c r="AZ3310" s="86">
        <f t="shared" si="2947"/>
        <v>0</v>
      </c>
      <c r="BA3310" s="86">
        <f t="shared" si="2948"/>
        <v>0</v>
      </c>
      <c r="BB3310" s="86">
        <f t="shared" si="2949"/>
        <v>0</v>
      </c>
      <c r="BC3310" s="86">
        <f t="shared" si="2950"/>
        <v>0</v>
      </c>
      <c r="BD3310" s="86">
        <f t="shared" si="2951"/>
        <v>0</v>
      </c>
    </row>
    <row r="3311" spans="2:56" x14ac:dyDescent="0.3">
      <c r="B3311" s="169" t="s">
        <v>79</v>
      </c>
      <c r="C3311" s="248"/>
      <c r="D3311" s="249"/>
      <c r="E3311" s="172">
        <f t="shared" si="2937"/>
        <v>0</v>
      </c>
      <c r="F3311" s="248"/>
      <c r="G3311" s="249"/>
      <c r="H3311" s="172">
        <f t="shared" si="2938"/>
        <v>0</v>
      </c>
      <c r="I3311" s="248"/>
      <c r="J3311" s="250"/>
      <c r="K3311" s="174">
        <f t="shared" si="2939"/>
        <v>0</v>
      </c>
      <c r="L3311" s="248"/>
      <c r="M3311" s="250"/>
      <c r="N3311" s="251"/>
      <c r="O3311" s="248"/>
      <c r="P3311" s="251"/>
      <c r="Q3311" s="166">
        <f t="shared" si="2940"/>
        <v>0</v>
      </c>
      <c r="R3311" s="251"/>
      <c r="S3311" s="251"/>
      <c r="T3311" s="167">
        <f t="shared" si="2952"/>
        <v>0</v>
      </c>
      <c r="U3311" s="157"/>
      <c r="V3311" s="248"/>
      <c r="W3311" s="251"/>
      <c r="X3311" s="166">
        <f t="shared" si="2941"/>
        <v>0</v>
      </c>
      <c r="Y3311" s="251"/>
      <c r="Z3311" s="251"/>
      <c r="AA3311" s="167">
        <f t="shared" si="2953"/>
        <v>0</v>
      </c>
      <c r="AB3311" s="157"/>
      <c r="AC3311" s="248"/>
      <c r="AD3311" s="251"/>
      <c r="AE3311" s="166">
        <f t="shared" si="2942"/>
        <v>0</v>
      </c>
      <c r="AF3311" s="251"/>
      <c r="AG3311" s="251"/>
      <c r="AH3311" s="167">
        <f t="shared" si="2954"/>
        <v>0</v>
      </c>
      <c r="AJ3311" s="252"/>
      <c r="AK3311" s="253"/>
      <c r="AL3311" s="254"/>
      <c r="AM3311" s="253"/>
      <c r="AN3311" s="254"/>
      <c r="AO3311" s="253"/>
      <c r="AP3311" s="254"/>
      <c r="AQ3311" s="253"/>
      <c r="AR3311" s="254"/>
      <c r="AS3311" s="253"/>
      <c r="AT3311" s="254"/>
      <c r="AU3311" s="253"/>
      <c r="AV3311" s="163">
        <f t="shared" si="2944"/>
        <v>0</v>
      </c>
      <c r="AW3311" s="168">
        <f t="shared" si="2945"/>
        <v>0</v>
      </c>
      <c r="AY3311" s="163">
        <f t="shared" si="2946"/>
        <v>0</v>
      </c>
      <c r="AZ3311" s="163">
        <f t="shared" si="2947"/>
        <v>0</v>
      </c>
      <c r="BA3311" s="163">
        <f t="shared" si="2948"/>
        <v>0</v>
      </c>
      <c r="BB3311" s="163">
        <f t="shared" si="2949"/>
        <v>0</v>
      </c>
      <c r="BC3311" s="163">
        <f t="shared" si="2950"/>
        <v>0</v>
      </c>
      <c r="BD3311" s="163">
        <f t="shared" si="2951"/>
        <v>0</v>
      </c>
    </row>
    <row r="3312" spans="2:56" x14ac:dyDescent="0.3">
      <c r="B3312" s="179" t="s">
        <v>80</v>
      </c>
      <c r="C3312" s="83">
        <f>SUM(C3313)</f>
        <v>0</v>
      </c>
      <c r="D3312" s="84">
        <f>SUM(D3313)</f>
        <v>0</v>
      </c>
      <c r="E3312" s="85">
        <f t="shared" si="2937"/>
        <v>0</v>
      </c>
      <c r="F3312" s="83">
        <f>SUM(F3313)</f>
        <v>0</v>
      </c>
      <c r="G3312" s="84">
        <f>SUM(G3313)</f>
        <v>0</v>
      </c>
      <c r="H3312" s="85">
        <f t="shared" si="2938"/>
        <v>0</v>
      </c>
      <c r="I3312" s="83">
        <f>SUM(I3313)</f>
        <v>0</v>
      </c>
      <c r="J3312" s="86">
        <f>SUM(J3313)</f>
        <v>0</v>
      </c>
      <c r="K3312" s="87">
        <f t="shared" si="2939"/>
        <v>0</v>
      </c>
      <c r="L3312" s="83">
        <f>SUM(L3313)</f>
        <v>0</v>
      </c>
      <c r="M3312" s="86">
        <f>SUM(M3313)</f>
        <v>0</v>
      </c>
      <c r="N3312" s="88">
        <f>SUM(N3313)</f>
        <v>0</v>
      </c>
      <c r="O3312" s="83">
        <f>SUM(O3313)</f>
        <v>0</v>
      </c>
      <c r="P3312" s="88">
        <f>SUM(P3313)</f>
        <v>0</v>
      </c>
      <c r="Q3312" s="177">
        <f t="shared" si="2940"/>
        <v>0</v>
      </c>
      <c r="R3312" s="88">
        <f>SUM(R3313)</f>
        <v>0</v>
      </c>
      <c r="S3312" s="88">
        <f>SUM(S3313)</f>
        <v>0</v>
      </c>
      <c r="T3312" s="178">
        <f t="shared" si="2952"/>
        <v>0</v>
      </c>
      <c r="U3312" s="157"/>
      <c r="V3312" s="83">
        <f>SUM(V3313)</f>
        <v>0</v>
      </c>
      <c r="W3312" s="88">
        <f>SUM(W3313)</f>
        <v>0</v>
      </c>
      <c r="X3312" s="177">
        <f t="shared" si="2941"/>
        <v>0</v>
      </c>
      <c r="Y3312" s="88">
        <f>SUM(Y3313)</f>
        <v>0</v>
      </c>
      <c r="Z3312" s="88">
        <f>SUM(Z3313)</f>
        <v>0</v>
      </c>
      <c r="AA3312" s="178">
        <f t="shared" si="2953"/>
        <v>0</v>
      </c>
      <c r="AB3312" s="157"/>
      <c r="AC3312" s="83">
        <f>SUM(AC3313)</f>
        <v>0</v>
      </c>
      <c r="AD3312" s="88">
        <f>SUM(AD3313)</f>
        <v>0</v>
      </c>
      <c r="AE3312" s="177">
        <f t="shared" si="2942"/>
        <v>0</v>
      </c>
      <c r="AF3312" s="88">
        <f>SUM(AF3313)</f>
        <v>0</v>
      </c>
      <c r="AG3312" s="88">
        <f>SUM(AG3313)</f>
        <v>0</v>
      </c>
      <c r="AH3312" s="178">
        <f t="shared" si="2954"/>
        <v>0</v>
      </c>
      <c r="AJ3312" s="84">
        <f t="shared" ref="AJ3312:AU3312" si="2963">SUM(AJ3313)</f>
        <v>0</v>
      </c>
      <c r="AK3312" s="86">
        <f t="shared" si="2963"/>
        <v>0</v>
      </c>
      <c r="AL3312" s="88">
        <f t="shared" si="2963"/>
        <v>0</v>
      </c>
      <c r="AM3312" s="86">
        <f t="shared" si="2963"/>
        <v>0</v>
      </c>
      <c r="AN3312" s="88">
        <f t="shared" si="2963"/>
        <v>0</v>
      </c>
      <c r="AO3312" s="86">
        <f t="shared" si="2963"/>
        <v>0</v>
      </c>
      <c r="AP3312" s="88">
        <f t="shared" si="2963"/>
        <v>0</v>
      </c>
      <c r="AQ3312" s="86">
        <f t="shared" si="2963"/>
        <v>0</v>
      </c>
      <c r="AR3312" s="88">
        <f t="shared" si="2963"/>
        <v>0</v>
      </c>
      <c r="AS3312" s="86">
        <f t="shared" si="2963"/>
        <v>0</v>
      </c>
      <c r="AT3312" s="88">
        <f t="shared" si="2963"/>
        <v>0</v>
      </c>
      <c r="AU3312" s="86">
        <f t="shared" si="2963"/>
        <v>0</v>
      </c>
      <c r="AV3312" s="86">
        <f t="shared" si="2944"/>
        <v>0</v>
      </c>
      <c r="AW3312" s="93">
        <f t="shared" si="2945"/>
        <v>0</v>
      </c>
      <c r="AY3312" s="86">
        <f t="shared" si="2946"/>
        <v>0</v>
      </c>
      <c r="AZ3312" s="86">
        <f t="shared" si="2947"/>
        <v>0</v>
      </c>
      <c r="BA3312" s="86">
        <f t="shared" si="2948"/>
        <v>0</v>
      </c>
      <c r="BB3312" s="86">
        <f t="shared" si="2949"/>
        <v>0</v>
      </c>
      <c r="BC3312" s="86">
        <f t="shared" si="2950"/>
        <v>0</v>
      </c>
      <c r="BD3312" s="86">
        <f t="shared" si="2951"/>
        <v>0</v>
      </c>
    </row>
    <row r="3313" spans="2:56" x14ac:dyDescent="0.3">
      <c r="B3313" s="169" t="s">
        <v>80</v>
      </c>
      <c r="C3313" s="248"/>
      <c r="D3313" s="249"/>
      <c r="E3313" s="172">
        <f t="shared" si="2937"/>
        <v>0</v>
      </c>
      <c r="F3313" s="248"/>
      <c r="G3313" s="249"/>
      <c r="H3313" s="172">
        <f t="shared" si="2938"/>
        <v>0</v>
      </c>
      <c r="I3313" s="248"/>
      <c r="J3313" s="250"/>
      <c r="K3313" s="174">
        <f t="shared" si="2939"/>
        <v>0</v>
      </c>
      <c r="L3313" s="248"/>
      <c r="M3313" s="250"/>
      <c r="N3313" s="251"/>
      <c r="O3313" s="248"/>
      <c r="P3313" s="251"/>
      <c r="Q3313" s="166">
        <f t="shared" si="2940"/>
        <v>0</v>
      </c>
      <c r="R3313" s="251"/>
      <c r="S3313" s="251"/>
      <c r="T3313" s="167">
        <f t="shared" si="2952"/>
        <v>0</v>
      </c>
      <c r="U3313" s="157"/>
      <c r="V3313" s="248"/>
      <c r="W3313" s="251"/>
      <c r="X3313" s="166">
        <f t="shared" si="2941"/>
        <v>0</v>
      </c>
      <c r="Y3313" s="251"/>
      <c r="Z3313" s="251"/>
      <c r="AA3313" s="167">
        <f t="shared" si="2953"/>
        <v>0</v>
      </c>
      <c r="AB3313" s="157"/>
      <c r="AC3313" s="248"/>
      <c r="AD3313" s="251"/>
      <c r="AE3313" s="166">
        <f t="shared" si="2942"/>
        <v>0</v>
      </c>
      <c r="AF3313" s="251"/>
      <c r="AG3313" s="251"/>
      <c r="AH3313" s="167">
        <f t="shared" si="2954"/>
        <v>0</v>
      </c>
      <c r="AJ3313" s="252"/>
      <c r="AK3313" s="253"/>
      <c r="AL3313" s="254"/>
      <c r="AM3313" s="253"/>
      <c r="AN3313" s="254"/>
      <c r="AO3313" s="253"/>
      <c r="AP3313" s="254"/>
      <c r="AQ3313" s="253"/>
      <c r="AR3313" s="254"/>
      <c r="AS3313" s="253"/>
      <c r="AT3313" s="254"/>
      <c r="AU3313" s="253"/>
      <c r="AV3313" s="163">
        <f t="shared" si="2944"/>
        <v>0</v>
      </c>
      <c r="AW3313" s="168">
        <f t="shared" si="2945"/>
        <v>0</v>
      </c>
      <c r="AY3313" s="163">
        <f t="shared" si="2946"/>
        <v>0</v>
      </c>
      <c r="AZ3313" s="163">
        <f t="shared" si="2947"/>
        <v>0</v>
      </c>
      <c r="BA3313" s="163">
        <f t="shared" si="2948"/>
        <v>0</v>
      </c>
      <c r="BB3313" s="163">
        <f t="shared" si="2949"/>
        <v>0</v>
      </c>
      <c r="BC3313" s="163">
        <f t="shared" si="2950"/>
        <v>0</v>
      </c>
      <c r="BD3313" s="163">
        <f t="shared" si="2951"/>
        <v>0</v>
      </c>
    </row>
    <row r="3314" spans="2:56" x14ac:dyDescent="0.3">
      <c r="B3314" s="179" t="s">
        <v>81</v>
      </c>
      <c r="C3314" s="83">
        <f>SUM(C3315)</f>
        <v>0</v>
      </c>
      <c r="D3314" s="84">
        <f>SUM(D3315)</f>
        <v>0</v>
      </c>
      <c r="E3314" s="85">
        <f t="shared" si="2937"/>
        <v>0</v>
      </c>
      <c r="F3314" s="83">
        <f>SUM(F3315)</f>
        <v>0</v>
      </c>
      <c r="G3314" s="84">
        <f>SUM(G3315)</f>
        <v>0</v>
      </c>
      <c r="H3314" s="85">
        <f t="shared" si="2938"/>
        <v>0</v>
      </c>
      <c r="I3314" s="83">
        <f>SUM(I3315)</f>
        <v>0</v>
      </c>
      <c r="J3314" s="86">
        <f>SUM(J3315)</f>
        <v>0</v>
      </c>
      <c r="K3314" s="87">
        <f t="shared" si="2939"/>
        <v>0</v>
      </c>
      <c r="L3314" s="83">
        <f>SUM(L3315)</f>
        <v>0</v>
      </c>
      <c r="M3314" s="86">
        <f>SUM(M3315)</f>
        <v>26000</v>
      </c>
      <c r="N3314" s="88">
        <f>SUM(N3315)</f>
        <v>0</v>
      </c>
      <c r="O3314" s="83">
        <f>SUM(O3315)</f>
        <v>6465</v>
      </c>
      <c r="P3314" s="88">
        <f>SUM(P3315)</f>
        <v>40000</v>
      </c>
      <c r="Q3314" s="177">
        <f t="shared" si="2940"/>
        <v>46465</v>
      </c>
      <c r="R3314" s="88">
        <f>SUM(R3315)</f>
        <v>0</v>
      </c>
      <c r="S3314" s="88">
        <f>SUM(S3315)</f>
        <v>0</v>
      </c>
      <c r="T3314" s="178">
        <f t="shared" si="2952"/>
        <v>46465</v>
      </c>
      <c r="U3314" s="157"/>
      <c r="V3314" s="83">
        <f>SUM(V3315)</f>
        <v>8251</v>
      </c>
      <c r="W3314" s="88">
        <f>SUM(W3315)</f>
        <v>0</v>
      </c>
      <c r="X3314" s="177">
        <f t="shared" si="2941"/>
        <v>8251</v>
      </c>
      <c r="Y3314" s="88">
        <f>SUM(Y3315)</f>
        <v>0</v>
      </c>
      <c r="Z3314" s="88">
        <f>SUM(Z3315)</f>
        <v>0</v>
      </c>
      <c r="AA3314" s="178">
        <f t="shared" si="2953"/>
        <v>8251</v>
      </c>
      <c r="AB3314" s="157"/>
      <c r="AC3314" s="83">
        <f>SUM(AC3315)</f>
        <v>8251</v>
      </c>
      <c r="AD3314" s="88">
        <f>SUM(AD3315)</f>
        <v>0</v>
      </c>
      <c r="AE3314" s="177">
        <f t="shared" si="2942"/>
        <v>8251</v>
      </c>
      <c r="AF3314" s="88">
        <f>SUM(AF3315)</f>
        <v>0</v>
      </c>
      <c r="AG3314" s="88">
        <f>SUM(AG3315)</f>
        <v>0</v>
      </c>
      <c r="AH3314" s="178">
        <f t="shared" si="2954"/>
        <v>8251</v>
      </c>
      <c r="AJ3314" s="84">
        <f t="shared" ref="AJ3314:AU3314" si="2964">SUM(AJ3315)</f>
        <v>11215</v>
      </c>
      <c r="AK3314" s="86">
        <f t="shared" si="2964"/>
        <v>10000</v>
      </c>
      <c r="AL3314" s="88">
        <f t="shared" si="2964"/>
        <v>0</v>
      </c>
      <c r="AM3314" s="86">
        <f t="shared" si="2964"/>
        <v>0</v>
      </c>
      <c r="AN3314" s="88">
        <f t="shared" si="2964"/>
        <v>10000</v>
      </c>
      <c r="AO3314" s="86">
        <f t="shared" si="2964"/>
        <v>0</v>
      </c>
      <c r="AP3314" s="88">
        <f t="shared" si="2964"/>
        <v>0</v>
      </c>
      <c r="AQ3314" s="86">
        <f t="shared" si="2964"/>
        <v>10000</v>
      </c>
      <c r="AR3314" s="88">
        <f t="shared" si="2964"/>
        <v>0</v>
      </c>
      <c r="AS3314" s="86">
        <f t="shared" si="2964"/>
        <v>0</v>
      </c>
      <c r="AT3314" s="88">
        <f t="shared" si="2964"/>
        <v>5000</v>
      </c>
      <c r="AU3314" s="86">
        <f t="shared" si="2964"/>
        <v>250</v>
      </c>
      <c r="AV3314" s="86">
        <f t="shared" si="2944"/>
        <v>46465</v>
      </c>
      <c r="AW3314" s="93">
        <f t="shared" si="2945"/>
        <v>0</v>
      </c>
      <c r="AY3314" s="86">
        <f t="shared" si="2946"/>
        <v>21215</v>
      </c>
      <c r="AZ3314" s="86">
        <f t="shared" si="2947"/>
        <v>10000</v>
      </c>
      <c r="BA3314" s="86">
        <f t="shared" si="2948"/>
        <v>10000</v>
      </c>
      <c r="BB3314" s="86">
        <f t="shared" si="2949"/>
        <v>5250</v>
      </c>
      <c r="BC3314" s="86">
        <f t="shared" si="2950"/>
        <v>46465</v>
      </c>
      <c r="BD3314" s="86">
        <f t="shared" si="2951"/>
        <v>0</v>
      </c>
    </row>
    <row r="3315" spans="2:56" x14ac:dyDescent="0.3">
      <c r="B3315" s="169" t="s">
        <v>81</v>
      </c>
      <c r="C3315" s="248"/>
      <c r="D3315" s="249"/>
      <c r="E3315" s="172">
        <f t="shared" si="2937"/>
        <v>0</v>
      </c>
      <c r="F3315" s="248"/>
      <c r="G3315" s="249"/>
      <c r="H3315" s="172">
        <f t="shared" si="2938"/>
        <v>0</v>
      </c>
      <c r="I3315" s="248"/>
      <c r="J3315" s="250"/>
      <c r="K3315" s="174">
        <f t="shared" si="2939"/>
        <v>0</v>
      </c>
      <c r="L3315" s="248"/>
      <c r="M3315" s="250">
        <v>26000</v>
      </c>
      <c r="N3315" s="251"/>
      <c r="O3315" s="248">
        <v>6465</v>
      </c>
      <c r="P3315" s="251">
        <f>20000+20000</f>
        <v>40000</v>
      </c>
      <c r="Q3315" s="166">
        <f t="shared" si="2940"/>
        <v>46465</v>
      </c>
      <c r="R3315" s="251"/>
      <c r="S3315" s="251"/>
      <c r="T3315" s="167">
        <f t="shared" si="2952"/>
        <v>46465</v>
      </c>
      <c r="U3315" s="157"/>
      <c r="V3315" s="248">
        <v>8251</v>
      </c>
      <c r="W3315" s="251"/>
      <c r="X3315" s="166">
        <f t="shared" si="2941"/>
        <v>8251</v>
      </c>
      <c r="Y3315" s="251"/>
      <c r="Z3315" s="251"/>
      <c r="AA3315" s="167">
        <f t="shared" si="2953"/>
        <v>8251</v>
      </c>
      <c r="AB3315" s="157"/>
      <c r="AC3315" s="248">
        <v>8251</v>
      </c>
      <c r="AD3315" s="251"/>
      <c r="AE3315" s="166">
        <f t="shared" si="2942"/>
        <v>8251</v>
      </c>
      <c r="AF3315" s="251"/>
      <c r="AG3315" s="251"/>
      <c r="AH3315" s="167">
        <f t="shared" si="2954"/>
        <v>8251</v>
      </c>
      <c r="AJ3315" s="252">
        <f>6465+5000-250</f>
        <v>11215</v>
      </c>
      <c r="AK3315" s="253">
        <f>5000+5000</f>
        <v>10000</v>
      </c>
      <c r="AL3315" s="254"/>
      <c r="AM3315" s="253"/>
      <c r="AN3315" s="254">
        <f>5000+5000</f>
        <v>10000</v>
      </c>
      <c r="AO3315" s="253"/>
      <c r="AP3315" s="254"/>
      <c r="AQ3315" s="253">
        <f>5000+5000</f>
        <v>10000</v>
      </c>
      <c r="AR3315" s="254"/>
      <c r="AS3315" s="253"/>
      <c r="AT3315" s="254">
        <v>5000</v>
      </c>
      <c r="AU3315" s="253">
        <v>250</v>
      </c>
      <c r="AV3315" s="163">
        <f t="shared" si="2944"/>
        <v>46465</v>
      </c>
      <c r="AW3315" s="168">
        <f t="shared" si="2945"/>
        <v>0</v>
      </c>
      <c r="AY3315" s="163">
        <f t="shared" si="2946"/>
        <v>21215</v>
      </c>
      <c r="AZ3315" s="163">
        <f t="shared" si="2947"/>
        <v>10000</v>
      </c>
      <c r="BA3315" s="163">
        <f t="shared" si="2948"/>
        <v>10000</v>
      </c>
      <c r="BB3315" s="163">
        <f t="shared" si="2949"/>
        <v>5250</v>
      </c>
      <c r="BC3315" s="163">
        <f t="shared" si="2950"/>
        <v>46465</v>
      </c>
      <c r="BD3315" s="163">
        <f t="shared" si="2951"/>
        <v>0</v>
      </c>
    </row>
    <row r="3316" spans="2:56" x14ac:dyDescent="0.3">
      <c r="B3316" s="179" t="s">
        <v>82</v>
      </c>
      <c r="C3316" s="83">
        <f>SUM(C3317:C3322)</f>
        <v>0</v>
      </c>
      <c r="D3316" s="84">
        <f>SUM(D3317:D3322)</f>
        <v>0</v>
      </c>
      <c r="E3316" s="85">
        <f t="shared" si="2937"/>
        <v>0</v>
      </c>
      <c r="F3316" s="83">
        <f>SUM(F3317:F3322)</f>
        <v>0</v>
      </c>
      <c r="G3316" s="84">
        <f>SUM(G3317:G3322)</f>
        <v>0</v>
      </c>
      <c r="H3316" s="85">
        <f t="shared" si="2938"/>
        <v>0</v>
      </c>
      <c r="I3316" s="83">
        <f>SUM(I3317:I3322)</f>
        <v>0</v>
      </c>
      <c r="J3316" s="86">
        <f>SUM(J3317:J3322)</f>
        <v>0</v>
      </c>
      <c r="K3316" s="87">
        <f t="shared" si="2939"/>
        <v>0</v>
      </c>
      <c r="L3316" s="83">
        <f>SUM(L3317:L3322)</f>
        <v>0</v>
      </c>
      <c r="M3316" s="86">
        <f>SUM(M3317:M3322)</f>
        <v>0</v>
      </c>
      <c r="N3316" s="88">
        <f>SUM(N3317:N3322)</f>
        <v>0</v>
      </c>
      <c r="O3316" s="83">
        <f>SUM(O3317:O3322)</f>
        <v>0</v>
      </c>
      <c r="P3316" s="88">
        <f>SUM(P3317:P3322)</f>
        <v>0</v>
      </c>
      <c r="Q3316" s="177">
        <f t="shared" si="2940"/>
        <v>0</v>
      </c>
      <c r="R3316" s="88">
        <f>SUM(R3317:R3322)</f>
        <v>0</v>
      </c>
      <c r="S3316" s="88">
        <f>SUM(S3317:S3322)</f>
        <v>0</v>
      </c>
      <c r="T3316" s="178">
        <f t="shared" si="2952"/>
        <v>0</v>
      </c>
      <c r="U3316" s="157"/>
      <c r="V3316" s="83">
        <f>SUM(V3317:V3322)</f>
        <v>0</v>
      </c>
      <c r="W3316" s="88">
        <f>SUM(W3317:W3322)</f>
        <v>0</v>
      </c>
      <c r="X3316" s="177">
        <f t="shared" si="2941"/>
        <v>0</v>
      </c>
      <c r="Y3316" s="88">
        <f>SUM(Y3317:Y3322)</f>
        <v>0</v>
      </c>
      <c r="Z3316" s="88">
        <f>SUM(Z3317:Z3322)</f>
        <v>0</v>
      </c>
      <c r="AA3316" s="178">
        <f t="shared" si="2953"/>
        <v>0</v>
      </c>
      <c r="AB3316" s="157"/>
      <c r="AC3316" s="83">
        <f>SUM(AC3317:AC3322)</f>
        <v>0</v>
      </c>
      <c r="AD3316" s="88">
        <f>SUM(AD3317:AD3322)</f>
        <v>0</v>
      </c>
      <c r="AE3316" s="177">
        <f t="shared" si="2942"/>
        <v>0</v>
      </c>
      <c r="AF3316" s="88">
        <f>SUM(AF3317:AF3322)</f>
        <v>0</v>
      </c>
      <c r="AG3316" s="88">
        <f>SUM(AG3317:AG3322)</f>
        <v>0</v>
      </c>
      <c r="AH3316" s="178">
        <f t="shared" si="2954"/>
        <v>0</v>
      </c>
      <c r="AJ3316" s="84">
        <f t="shared" ref="AJ3316:AU3316" si="2965">SUM(AJ3317:AJ3322)</f>
        <v>0</v>
      </c>
      <c r="AK3316" s="86">
        <f t="shared" si="2965"/>
        <v>0</v>
      </c>
      <c r="AL3316" s="88">
        <f t="shared" si="2965"/>
        <v>0</v>
      </c>
      <c r="AM3316" s="86">
        <f t="shared" si="2965"/>
        <v>0</v>
      </c>
      <c r="AN3316" s="88">
        <f t="shared" si="2965"/>
        <v>0</v>
      </c>
      <c r="AO3316" s="86">
        <f t="shared" si="2965"/>
        <v>0</v>
      </c>
      <c r="AP3316" s="88">
        <f t="shared" si="2965"/>
        <v>0</v>
      </c>
      <c r="AQ3316" s="86">
        <f t="shared" si="2965"/>
        <v>0</v>
      </c>
      <c r="AR3316" s="88">
        <f t="shared" si="2965"/>
        <v>0</v>
      </c>
      <c r="AS3316" s="86">
        <f t="shared" si="2965"/>
        <v>0</v>
      </c>
      <c r="AT3316" s="88">
        <f t="shared" si="2965"/>
        <v>0</v>
      </c>
      <c r="AU3316" s="86">
        <f t="shared" si="2965"/>
        <v>0</v>
      </c>
      <c r="AV3316" s="86">
        <f t="shared" si="2944"/>
        <v>0</v>
      </c>
      <c r="AW3316" s="93">
        <f t="shared" si="2945"/>
        <v>0</v>
      </c>
      <c r="AY3316" s="86">
        <f t="shared" si="2946"/>
        <v>0</v>
      </c>
      <c r="AZ3316" s="86">
        <f t="shared" si="2947"/>
        <v>0</v>
      </c>
      <c r="BA3316" s="86">
        <f t="shared" si="2948"/>
        <v>0</v>
      </c>
      <c r="BB3316" s="86">
        <f t="shared" si="2949"/>
        <v>0</v>
      </c>
      <c r="BC3316" s="86">
        <f t="shared" si="2950"/>
        <v>0</v>
      </c>
      <c r="BD3316" s="86">
        <f t="shared" si="2951"/>
        <v>0</v>
      </c>
    </row>
    <row r="3317" spans="2:56" x14ac:dyDescent="0.3">
      <c r="B3317" s="169" t="s">
        <v>83</v>
      </c>
      <c r="C3317" s="248"/>
      <c r="D3317" s="249"/>
      <c r="E3317" s="172">
        <f t="shared" si="2937"/>
        <v>0</v>
      </c>
      <c r="F3317" s="248"/>
      <c r="G3317" s="249"/>
      <c r="H3317" s="172">
        <f t="shared" si="2938"/>
        <v>0</v>
      </c>
      <c r="I3317" s="248"/>
      <c r="J3317" s="250"/>
      <c r="K3317" s="174">
        <f t="shared" si="2939"/>
        <v>0</v>
      </c>
      <c r="L3317" s="248"/>
      <c r="M3317" s="250"/>
      <c r="N3317" s="251"/>
      <c r="O3317" s="248"/>
      <c r="P3317" s="251"/>
      <c r="Q3317" s="166">
        <f t="shared" si="2940"/>
        <v>0</v>
      </c>
      <c r="R3317" s="251"/>
      <c r="S3317" s="251"/>
      <c r="T3317" s="167">
        <f t="shared" si="2952"/>
        <v>0</v>
      </c>
      <c r="U3317" s="157"/>
      <c r="V3317" s="248"/>
      <c r="W3317" s="251"/>
      <c r="X3317" s="166">
        <f t="shared" si="2941"/>
        <v>0</v>
      </c>
      <c r="Y3317" s="251"/>
      <c r="Z3317" s="251"/>
      <c r="AA3317" s="167">
        <f t="shared" si="2953"/>
        <v>0</v>
      </c>
      <c r="AB3317" s="157"/>
      <c r="AC3317" s="248"/>
      <c r="AD3317" s="251"/>
      <c r="AE3317" s="166">
        <f t="shared" si="2942"/>
        <v>0</v>
      </c>
      <c r="AF3317" s="251"/>
      <c r="AG3317" s="251"/>
      <c r="AH3317" s="167">
        <f t="shared" si="2954"/>
        <v>0</v>
      </c>
      <c r="AJ3317" s="252"/>
      <c r="AK3317" s="253"/>
      <c r="AL3317" s="254"/>
      <c r="AM3317" s="253"/>
      <c r="AN3317" s="254"/>
      <c r="AO3317" s="253"/>
      <c r="AP3317" s="254"/>
      <c r="AQ3317" s="253"/>
      <c r="AR3317" s="254"/>
      <c r="AS3317" s="253"/>
      <c r="AT3317" s="254"/>
      <c r="AU3317" s="253"/>
      <c r="AV3317" s="163">
        <f t="shared" si="2944"/>
        <v>0</v>
      </c>
      <c r="AW3317" s="168">
        <f t="shared" si="2945"/>
        <v>0</v>
      </c>
      <c r="AY3317" s="163">
        <f t="shared" si="2946"/>
        <v>0</v>
      </c>
      <c r="AZ3317" s="163">
        <f t="shared" si="2947"/>
        <v>0</v>
      </c>
      <c r="BA3317" s="163">
        <f t="shared" si="2948"/>
        <v>0</v>
      </c>
      <c r="BB3317" s="163">
        <f t="shared" si="2949"/>
        <v>0</v>
      </c>
      <c r="BC3317" s="163">
        <f t="shared" si="2950"/>
        <v>0</v>
      </c>
      <c r="BD3317" s="163">
        <f t="shared" si="2951"/>
        <v>0</v>
      </c>
    </row>
    <row r="3318" spans="2:56" x14ac:dyDescent="0.3">
      <c r="B3318" s="169" t="s">
        <v>84</v>
      </c>
      <c r="C3318" s="248"/>
      <c r="D3318" s="249"/>
      <c r="E3318" s="172">
        <f t="shared" si="2937"/>
        <v>0</v>
      </c>
      <c r="F3318" s="248"/>
      <c r="G3318" s="249"/>
      <c r="H3318" s="172">
        <f t="shared" si="2938"/>
        <v>0</v>
      </c>
      <c r="I3318" s="248"/>
      <c r="J3318" s="250"/>
      <c r="K3318" s="174">
        <f t="shared" si="2939"/>
        <v>0</v>
      </c>
      <c r="L3318" s="248"/>
      <c r="M3318" s="250"/>
      <c r="N3318" s="251"/>
      <c r="O3318" s="248"/>
      <c r="P3318" s="251"/>
      <c r="Q3318" s="166">
        <f t="shared" si="2940"/>
        <v>0</v>
      </c>
      <c r="R3318" s="251"/>
      <c r="S3318" s="251"/>
      <c r="T3318" s="167">
        <f t="shared" si="2952"/>
        <v>0</v>
      </c>
      <c r="U3318" s="157"/>
      <c r="V3318" s="248"/>
      <c r="W3318" s="251"/>
      <c r="X3318" s="166">
        <f t="shared" si="2941"/>
        <v>0</v>
      </c>
      <c r="Y3318" s="251"/>
      <c r="Z3318" s="251"/>
      <c r="AA3318" s="167">
        <f t="shared" si="2953"/>
        <v>0</v>
      </c>
      <c r="AB3318" s="157"/>
      <c r="AC3318" s="248"/>
      <c r="AD3318" s="251"/>
      <c r="AE3318" s="166">
        <f t="shared" si="2942"/>
        <v>0</v>
      </c>
      <c r="AF3318" s="251"/>
      <c r="AG3318" s="251"/>
      <c r="AH3318" s="167">
        <f t="shared" si="2954"/>
        <v>0</v>
      </c>
      <c r="AJ3318" s="252"/>
      <c r="AK3318" s="253"/>
      <c r="AL3318" s="254"/>
      <c r="AM3318" s="253"/>
      <c r="AN3318" s="254"/>
      <c r="AO3318" s="253"/>
      <c r="AP3318" s="254"/>
      <c r="AQ3318" s="253"/>
      <c r="AR3318" s="254"/>
      <c r="AS3318" s="253"/>
      <c r="AT3318" s="254"/>
      <c r="AU3318" s="253"/>
      <c r="AV3318" s="163">
        <f t="shared" si="2944"/>
        <v>0</v>
      </c>
      <c r="AW3318" s="168">
        <f t="shared" si="2945"/>
        <v>0</v>
      </c>
      <c r="AY3318" s="163">
        <f t="shared" si="2946"/>
        <v>0</v>
      </c>
      <c r="AZ3318" s="163">
        <f t="shared" si="2947"/>
        <v>0</v>
      </c>
      <c r="BA3318" s="163">
        <f t="shared" si="2948"/>
        <v>0</v>
      </c>
      <c r="BB3318" s="163">
        <f t="shared" si="2949"/>
        <v>0</v>
      </c>
      <c r="BC3318" s="163">
        <f t="shared" si="2950"/>
        <v>0</v>
      </c>
      <c r="BD3318" s="163">
        <f t="shared" si="2951"/>
        <v>0</v>
      </c>
    </row>
    <row r="3319" spans="2:56" x14ac:dyDescent="0.3">
      <c r="B3319" s="169" t="s">
        <v>85</v>
      </c>
      <c r="C3319" s="248"/>
      <c r="D3319" s="249"/>
      <c r="E3319" s="172">
        <f t="shared" si="2937"/>
        <v>0</v>
      </c>
      <c r="F3319" s="248"/>
      <c r="G3319" s="249"/>
      <c r="H3319" s="172">
        <f t="shared" si="2938"/>
        <v>0</v>
      </c>
      <c r="I3319" s="248"/>
      <c r="J3319" s="250"/>
      <c r="K3319" s="174">
        <f t="shared" si="2939"/>
        <v>0</v>
      </c>
      <c r="L3319" s="248"/>
      <c r="M3319" s="250"/>
      <c r="N3319" s="251"/>
      <c r="O3319" s="248"/>
      <c r="P3319" s="251"/>
      <c r="Q3319" s="166">
        <f t="shared" si="2940"/>
        <v>0</v>
      </c>
      <c r="R3319" s="251"/>
      <c r="S3319" s="251"/>
      <c r="T3319" s="167">
        <f t="shared" si="2952"/>
        <v>0</v>
      </c>
      <c r="U3319" s="157"/>
      <c r="V3319" s="248"/>
      <c r="W3319" s="251"/>
      <c r="X3319" s="166">
        <f t="shared" si="2941"/>
        <v>0</v>
      </c>
      <c r="Y3319" s="251"/>
      <c r="Z3319" s="251"/>
      <c r="AA3319" s="167">
        <f t="shared" si="2953"/>
        <v>0</v>
      </c>
      <c r="AB3319" s="157"/>
      <c r="AC3319" s="248"/>
      <c r="AD3319" s="251"/>
      <c r="AE3319" s="166">
        <f t="shared" si="2942"/>
        <v>0</v>
      </c>
      <c r="AF3319" s="251"/>
      <c r="AG3319" s="251"/>
      <c r="AH3319" s="167">
        <f t="shared" si="2954"/>
        <v>0</v>
      </c>
      <c r="AJ3319" s="252"/>
      <c r="AK3319" s="253"/>
      <c r="AL3319" s="254"/>
      <c r="AM3319" s="253"/>
      <c r="AN3319" s="254"/>
      <c r="AO3319" s="253"/>
      <c r="AP3319" s="254"/>
      <c r="AQ3319" s="253"/>
      <c r="AR3319" s="254"/>
      <c r="AS3319" s="253"/>
      <c r="AT3319" s="254"/>
      <c r="AU3319" s="253"/>
      <c r="AV3319" s="163">
        <f t="shared" si="2944"/>
        <v>0</v>
      </c>
      <c r="AW3319" s="168">
        <f t="shared" si="2945"/>
        <v>0</v>
      </c>
      <c r="AY3319" s="163">
        <f t="shared" si="2946"/>
        <v>0</v>
      </c>
      <c r="AZ3319" s="163">
        <f t="shared" si="2947"/>
        <v>0</v>
      </c>
      <c r="BA3319" s="163">
        <f t="shared" si="2948"/>
        <v>0</v>
      </c>
      <c r="BB3319" s="163">
        <f t="shared" si="2949"/>
        <v>0</v>
      </c>
      <c r="BC3319" s="163">
        <f t="shared" si="2950"/>
        <v>0</v>
      </c>
      <c r="BD3319" s="163">
        <f t="shared" si="2951"/>
        <v>0</v>
      </c>
    </row>
    <row r="3320" spans="2:56" x14ac:dyDescent="0.3">
      <c r="B3320" s="169" t="s">
        <v>86</v>
      </c>
      <c r="C3320" s="248"/>
      <c r="D3320" s="249"/>
      <c r="E3320" s="172">
        <f t="shared" si="2937"/>
        <v>0</v>
      </c>
      <c r="F3320" s="248"/>
      <c r="G3320" s="249"/>
      <c r="H3320" s="172">
        <f t="shared" si="2938"/>
        <v>0</v>
      </c>
      <c r="I3320" s="248"/>
      <c r="J3320" s="250"/>
      <c r="K3320" s="174">
        <f t="shared" si="2939"/>
        <v>0</v>
      </c>
      <c r="L3320" s="248"/>
      <c r="M3320" s="250"/>
      <c r="N3320" s="251"/>
      <c r="O3320" s="248"/>
      <c r="P3320" s="251"/>
      <c r="Q3320" s="166">
        <f t="shared" si="2940"/>
        <v>0</v>
      </c>
      <c r="R3320" s="251"/>
      <c r="S3320" s="251"/>
      <c r="T3320" s="167">
        <f t="shared" si="2952"/>
        <v>0</v>
      </c>
      <c r="U3320" s="157"/>
      <c r="V3320" s="248"/>
      <c r="W3320" s="251"/>
      <c r="X3320" s="166">
        <f t="shared" si="2941"/>
        <v>0</v>
      </c>
      <c r="Y3320" s="251"/>
      <c r="Z3320" s="251"/>
      <c r="AA3320" s="167">
        <f t="shared" si="2953"/>
        <v>0</v>
      </c>
      <c r="AB3320" s="157"/>
      <c r="AC3320" s="248"/>
      <c r="AD3320" s="251"/>
      <c r="AE3320" s="166">
        <f t="shared" si="2942"/>
        <v>0</v>
      </c>
      <c r="AF3320" s="251"/>
      <c r="AG3320" s="251"/>
      <c r="AH3320" s="167">
        <f t="shared" si="2954"/>
        <v>0</v>
      </c>
      <c r="AJ3320" s="252"/>
      <c r="AK3320" s="253"/>
      <c r="AL3320" s="254"/>
      <c r="AM3320" s="253"/>
      <c r="AN3320" s="254"/>
      <c r="AO3320" s="253"/>
      <c r="AP3320" s="254"/>
      <c r="AQ3320" s="253"/>
      <c r="AR3320" s="254"/>
      <c r="AS3320" s="253"/>
      <c r="AT3320" s="254"/>
      <c r="AU3320" s="253"/>
      <c r="AV3320" s="163">
        <f t="shared" si="2944"/>
        <v>0</v>
      </c>
      <c r="AW3320" s="168">
        <f t="shared" si="2945"/>
        <v>0</v>
      </c>
      <c r="AY3320" s="163">
        <f t="shared" si="2946"/>
        <v>0</v>
      </c>
      <c r="AZ3320" s="163">
        <f t="shared" si="2947"/>
        <v>0</v>
      </c>
      <c r="BA3320" s="163">
        <f t="shared" si="2948"/>
        <v>0</v>
      </c>
      <c r="BB3320" s="163">
        <f t="shared" si="2949"/>
        <v>0</v>
      </c>
      <c r="BC3320" s="163">
        <f t="shared" si="2950"/>
        <v>0</v>
      </c>
      <c r="BD3320" s="163">
        <f t="shared" si="2951"/>
        <v>0</v>
      </c>
    </row>
    <row r="3321" spans="2:56" x14ac:dyDescent="0.3">
      <c r="B3321" s="169" t="s">
        <v>87</v>
      </c>
      <c r="C3321" s="248"/>
      <c r="D3321" s="249"/>
      <c r="E3321" s="172">
        <f t="shared" si="2937"/>
        <v>0</v>
      </c>
      <c r="F3321" s="248"/>
      <c r="G3321" s="249"/>
      <c r="H3321" s="172">
        <f t="shared" si="2938"/>
        <v>0</v>
      </c>
      <c r="I3321" s="248"/>
      <c r="J3321" s="250"/>
      <c r="K3321" s="174">
        <f t="shared" si="2939"/>
        <v>0</v>
      </c>
      <c r="L3321" s="248"/>
      <c r="M3321" s="250"/>
      <c r="N3321" s="251"/>
      <c r="O3321" s="248"/>
      <c r="P3321" s="251"/>
      <c r="Q3321" s="166">
        <f t="shared" si="2940"/>
        <v>0</v>
      </c>
      <c r="R3321" s="251"/>
      <c r="S3321" s="251"/>
      <c r="T3321" s="167">
        <f t="shared" si="2952"/>
        <v>0</v>
      </c>
      <c r="U3321" s="157"/>
      <c r="V3321" s="248"/>
      <c r="W3321" s="251"/>
      <c r="X3321" s="166">
        <f t="shared" si="2941"/>
        <v>0</v>
      </c>
      <c r="Y3321" s="251"/>
      <c r="Z3321" s="251"/>
      <c r="AA3321" s="167">
        <f t="shared" si="2953"/>
        <v>0</v>
      </c>
      <c r="AB3321" s="157"/>
      <c r="AC3321" s="248"/>
      <c r="AD3321" s="251"/>
      <c r="AE3321" s="166">
        <f t="shared" si="2942"/>
        <v>0</v>
      </c>
      <c r="AF3321" s="251"/>
      <c r="AG3321" s="251"/>
      <c r="AH3321" s="167">
        <f t="shared" si="2954"/>
        <v>0</v>
      </c>
      <c r="AJ3321" s="252"/>
      <c r="AK3321" s="253"/>
      <c r="AL3321" s="254"/>
      <c r="AM3321" s="253"/>
      <c r="AN3321" s="254"/>
      <c r="AO3321" s="253"/>
      <c r="AP3321" s="254"/>
      <c r="AQ3321" s="253"/>
      <c r="AR3321" s="254"/>
      <c r="AS3321" s="253"/>
      <c r="AT3321" s="254"/>
      <c r="AU3321" s="253"/>
      <c r="AV3321" s="163">
        <f t="shared" si="2944"/>
        <v>0</v>
      </c>
      <c r="AW3321" s="168">
        <f t="shared" si="2945"/>
        <v>0</v>
      </c>
      <c r="AY3321" s="163">
        <f t="shared" si="2946"/>
        <v>0</v>
      </c>
      <c r="AZ3321" s="163">
        <f t="shared" si="2947"/>
        <v>0</v>
      </c>
      <c r="BA3321" s="163">
        <f t="shared" si="2948"/>
        <v>0</v>
      </c>
      <c r="BB3321" s="163">
        <f t="shared" si="2949"/>
        <v>0</v>
      </c>
      <c r="BC3321" s="163">
        <f t="shared" si="2950"/>
        <v>0</v>
      </c>
      <c r="BD3321" s="163">
        <f t="shared" si="2951"/>
        <v>0</v>
      </c>
    </row>
    <row r="3322" spans="2:56" x14ac:dyDescent="0.3">
      <c r="B3322" s="169" t="s">
        <v>88</v>
      </c>
      <c r="C3322" s="248"/>
      <c r="D3322" s="249"/>
      <c r="E3322" s="172">
        <f t="shared" si="2937"/>
        <v>0</v>
      </c>
      <c r="F3322" s="248"/>
      <c r="G3322" s="249"/>
      <c r="H3322" s="172">
        <f t="shared" si="2938"/>
        <v>0</v>
      </c>
      <c r="I3322" s="248"/>
      <c r="J3322" s="250"/>
      <c r="K3322" s="174">
        <f t="shared" si="2939"/>
        <v>0</v>
      </c>
      <c r="L3322" s="248"/>
      <c r="M3322" s="250"/>
      <c r="N3322" s="251"/>
      <c r="O3322" s="248"/>
      <c r="P3322" s="251"/>
      <c r="Q3322" s="166">
        <f t="shared" si="2940"/>
        <v>0</v>
      </c>
      <c r="R3322" s="251"/>
      <c r="S3322" s="251"/>
      <c r="T3322" s="167">
        <f t="shared" si="2952"/>
        <v>0</v>
      </c>
      <c r="U3322" s="157"/>
      <c r="V3322" s="248"/>
      <c r="W3322" s="251"/>
      <c r="X3322" s="166">
        <f t="shared" si="2941"/>
        <v>0</v>
      </c>
      <c r="Y3322" s="251"/>
      <c r="Z3322" s="251"/>
      <c r="AA3322" s="167">
        <f t="shared" si="2953"/>
        <v>0</v>
      </c>
      <c r="AB3322" s="157"/>
      <c r="AC3322" s="248"/>
      <c r="AD3322" s="251"/>
      <c r="AE3322" s="166">
        <f t="shared" si="2942"/>
        <v>0</v>
      </c>
      <c r="AF3322" s="251"/>
      <c r="AG3322" s="251"/>
      <c r="AH3322" s="167">
        <f t="shared" si="2954"/>
        <v>0</v>
      </c>
      <c r="AJ3322" s="252"/>
      <c r="AK3322" s="253"/>
      <c r="AL3322" s="254"/>
      <c r="AM3322" s="253"/>
      <c r="AN3322" s="254"/>
      <c r="AO3322" s="253"/>
      <c r="AP3322" s="254"/>
      <c r="AQ3322" s="253"/>
      <c r="AR3322" s="254"/>
      <c r="AS3322" s="253"/>
      <c r="AT3322" s="254"/>
      <c r="AU3322" s="253"/>
      <c r="AV3322" s="163">
        <f t="shared" si="2944"/>
        <v>0</v>
      </c>
      <c r="AW3322" s="168">
        <f t="shared" si="2945"/>
        <v>0</v>
      </c>
      <c r="AY3322" s="163">
        <f t="shared" si="2946"/>
        <v>0</v>
      </c>
      <c r="AZ3322" s="163">
        <f t="shared" si="2947"/>
        <v>0</v>
      </c>
      <c r="BA3322" s="163">
        <f t="shared" si="2948"/>
        <v>0</v>
      </c>
      <c r="BB3322" s="163">
        <f t="shared" si="2949"/>
        <v>0</v>
      </c>
      <c r="BC3322" s="163">
        <f t="shared" si="2950"/>
        <v>0</v>
      </c>
      <c r="BD3322" s="163">
        <f t="shared" si="2951"/>
        <v>0</v>
      </c>
    </row>
    <row r="3323" spans="2:56" x14ac:dyDescent="0.3">
      <c r="B3323" s="179" t="s">
        <v>89</v>
      </c>
      <c r="C3323" s="83">
        <f>SUM(C3324:C3329)</f>
        <v>0</v>
      </c>
      <c r="D3323" s="84">
        <f>SUM(D3324:D3329)</f>
        <v>0</v>
      </c>
      <c r="E3323" s="85">
        <f t="shared" si="2937"/>
        <v>0</v>
      </c>
      <c r="F3323" s="83">
        <f>SUM(F3324:F3329)</f>
        <v>0</v>
      </c>
      <c r="G3323" s="84">
        <f>SUM(G3324:G3329)</f>
        <v>0</v>
      </c>
      <c r="H3323" s="85">
        <f t="shared" si="2938"/>
        <v>0</v>
      </c>
      <c r="I3323" s="83">
        <f>SUM(I3324:I3329)</f>
        <v>0</v>
      </c>
      <c r="J3323" s="86">
        <f>SUM(J3324:J3329)</f>
        <v>0</v>
      </c>
      <c r="K3323" s="87">
        <f t="shared" si="2939"/>
        <v>0</v>
      </c>
      <c r="L3323" s="83">
        <f>SUM(L3324:L3329)</f>
        <v>0</v>
      </c>
      <c r="M3323" s="86">
        <f>SUM(M3324:M3329)</f>
        <v>0</v>
      </c>
      <c r="N3323" s="88">
        <f>SUM(N3324:N3329)</f>
        <v>0</v>
      </c>
      <c r="O3323" s="83">
        <f>SUM(O3324:O3329)</f>
        <v>0</v>
      </c>
      <c r="P3323" s="88">
        <f>SUM(P3324:P3329)</f>
        <v>0</v>
      </c>
      <c r="Q3323" s="177">
        <f t="shared" si="2940"/>
        <v>0</v>
      </c>
      <c r="R3323" s="88">
        <f>SUM(R3324:R3329)</f>
        <v>0</v>
      </c>
      <c r="S3323" s="88">
        <f>SUM(S3324:S3329)</f>
        <v>0</v>
      </c>
      <c r="T3323" s="178">
        <f t="shared" si="2952"/>
        <v>0</v>
      </c>
      <c r="U3323" s="157"/>
      <c r="V3323" s="83">
        <f>SUM(V3324:V3329)</f>
        <v>0</v>
      </c>
      <c r="W3323" s="88">
        <f>SUM(W3324:W3329)</f>
        <v>0</v>
      </c>
      <c r="X3323" s="177">
        <f t="shared" si="2941"/>
        <v>0</v>
      </c>
      <c r="Y3323" s="88">
        <f>SUM(Y3324:Y3329)</f>
        <v>0</v>
      </c>
      <c r="Z3323" s="88">
        <f>SUM(Z3324:Z3329)</f>
        <v>0</v>
      </c>
      <c r="AA3323" s="178">
        <f t="shared" si="2953"/>
        <v>0</v>
      </c>
      <c r="AB3323" s="157"/>
      <c r="AC3323" s="83">
        <f>SUM(AC3324:AC3329)</f>
        <v>0</v>
      </c>
      <c r="AD3323" s="88">
        <f>SUM(AD3324:AD3329)</f>
        <v>0</v>
      </c>
      <c r="AE3323" s="177">
        <f t="shared" si="2942"/>
        <v>0</v>
      </c>
      <c r="AF3323" s="88">
        <f>SUM(AF3324:AF3329)</f>
        <v>0</v>
      </c>
      <c r="AG3323" s="88">
        <f>SUM(AG3324:AG3329)</f>
        <v>0</v>
      </c>
      <c r="AH3323" s="178">
        <f t="shared" si="2954"/>
        <v>0</v>
      </c>
      <c r="AJ3323" s="84">
        <f t="shared" ref="AJ3323:AU3323" si="2966">SUM(AJ3324:AJ3329)</f>
        <v>0</v>
      </c>
      <c r="AK3323" s="86">
        <f t="shared" si="2966"/>
        <v>0</v>
      </c>
      <c r="AL3323" s="88">
        <f t="shared" si="2966"/>
        <v>0</v>
      </c>
      <c r="AM3323" s="86">
        <f t="shared" si="2966"/>
        <v>0</v>
      </c>
      <c r="AN3323" s="88">
        <f t="shared" si="2966"/>
        <v>0</v>
      </c>
      <c r="AO3323" s="86">
        <f t="shared" si="2966"/>
        <v>0</v>
      </c>
      <c r="AP3323" s="88">
        <f t="shared" si="2966"/>
        <v>0</v>
      </c>
      <c r="AQ3323" s="86">
        <f t="shared" si="2966"/>
        <v>0</v>
      </c>
      <c r="AR3323" s="88">
        <f t="shared" si="2966"/>
        <v>0</v>
      </c>
      <c r="AS3323" s="86">
        <f t="shared" si="2966"/>
        <v>0</v>
      </c>
      <c r="AT3323" s="88">
        <f t="shared" si="2966"/>
        <v>0</v>
      </c>
      <c r="AU3323" s="86">
        <f t="shared" si="2966"/>
        <v>0</v>
      </c>
      <c r="AV3323" s="86">
        <f t="shared" si="2944"/>
        <v>0</v>
      </c>
      <c r="AW3323" s="93">
        <f t="shared" si="2945"/>
        <v>0</v>
      </c>
      <c r="AY3323" s="86">
        <f t="shared" si="2946"/>
        <v>0</v>
      </c>
      <c r="AZ3323" s="86">
        <f t="shared" si="2947"/>
        <v>0</v>
      </c>
      <c r="BA3323" s="86">
        <f t="shared" si="2948"/>
        <v>0</v>
      </c>
      <c r="BB3323" s="86">
        <f t="shared" si="2949"/>
        <v>0</v>
      </c>
      <c r="BC3323" s="86">
        <f t="shared" si="2950"/>
        <v>0</v>
      </c>
      <c r="BD3323" s="86">
        <f t="shared" si="2951"/>
        <v>0</v>
      </c>
    </row>
    <row r="3324" spans="2:56" x14ac:dyDescent="0.3">
      <c r="B3324" s="169" t="s">
        <v>90</v>
      </c>
      <c r="C3324" s="248"/>
      <c r="D3324" s="249"/>
      <c r="E3324" s="172">
        <f t="shared" si="2937"/>
        <v>0</v>
      </c>
      <c r="F3324" s="248"/>
      <c r="G3324" s="249"/>
      <c r="H3324" s="172">
        <f t="shared" si="2938"/>
        <v>0</v>
      </c>
      <c r="I3324" s="248"/>
      <c r="J3324" s="250"/>
      <c r="K3324" s="174">
        <f t="shared" si="2939"/>
        <v>0</v>
      </c>
      <c r="L3324" s="248"/>
      <c r="M3324" s="250"/>
      <c r="N3324" s="251"/>
      <c r="O3324" s="248"/>
      <c r="P3324" s="251"/>
      <c r="Q3324" s="166">
        <f t="shared" si="2940"/>
        <v>0</v>
      </c>
      <c r="R3324" s="251"/>
      <c r="S3324" s="251"/>
      <c r="T3324" s="167">
        <f t="shared" si="2952"/>
        <v>0</v>
      </c>
      <c r="U3324" s="157"/>
      <c r="V3324" s="248"/>
      <c r="W3324" s="251"/>
      <c r="X3324" s="166">
        <f t="shared" si="2941"/>
        <v>0</v>
      </c>
      <c r="Y3324" s="251"/>
      <c r="Z3324" s="251"/>
      <c r="AA3324" s="167">
        <f t="shared" si="2953"/>
        <v>0</v>
      </c>
      <c r="AB3324" s="157"/>
      <c r="AC3324" s="248"/>
      <c r="AD3324" s="251"/>
      <c r="AE3324" s="166">
        <f t="shared" si="2942"/>
        <v>0</v>
      </c>
      <c r="AF3324" s="251"/>
      <c r="AG3324" s="251"/>
      <c r="AH3324" s="167">
        <f t="shared" si="2954"/>
        <v>0</v>
      </c>
      <c r="AJ3324" s="252"/>
      <c r="AK3324" s="253"/>
      <c r="AL3324" s="254"/>
      <c r="AM3324" s="253"/>
      <c r="AN3324" s="254"/>
      <c r="AO3324" s="253"/>
      <c r="AP3324" s="254"/>
      <c r="AQ3324" s="253"/>
      <c r="AR3324" s="254"/>
      <c r="AS3324" s="253"/>
      <c r="AT3324" s="254"/>
      <c r="AU3324" s="253"/>
      <c r="AV3324" s="163">
        <f t="shared" si="2944"/>
        <v>0</v>
      </c>
      <c r="AW3324" s="168">
        <f t="shared" si="2945"/>
        <v>0</v>
      </c>
      <c r="AY3324" s="163">
        <f t="shared" si="2946"/>
        <v>0</v>
      </c>
      <c r="AZ3324" s="163">
        <f t="shared" si="2947"/>
        <v>0</v>
      </c>
      <c r="BA3324" s="163">
        <f t="shared" si="2948"/>
        <v>0</v>
      </c>
      <c r="BB3324" s="163">
        <f t="shared" si="2949"/>
        <v>0</v>
      </c>
      <c r="BC3324" s="163">
        <f t="shared" si="2950"/>
        <v>0</v>
      </c>
      <c r="BD3324" s="163">
        <f t="shared" si="2951"/>
        <v>0</v>
      </c>
    </row>
    <row r="3325" spans="2:56" x14ac:dyDescent="0.3">
      <c r="B3325" s="169" t="s">
        <v>91</v>
      </c>
      <c r="C3325" s="248"/>
      <c r="D3325" s="249"/>
      <c r="E3325" s="172">
        <f t="shared" si="2937"/>
        <v>0</v>
      </c>
      <c r="F3325" s="248"/>
      <c r="G3325" s="249"/>
      <c r="H3325" s="172">
        <f t="shared" si="2938"/>
        <v>0</v>
      </c>
      <c r="I3325" s="248"/>
      <c r="J3325" s="250"/>
      <c r="K3325" s="174">
        <f t="shared" si="2939"/>
        <v>0</v>
      </c>
      <c r="L3325" s="248"/>
      <c r="M3325" s="250"/>
      <c r="N3325" s="251"/>
      <c r="O3325" s="248"/>
      <c r="P3325" s="251"/>
      <c r="Q3325" s="166">
        <f t="shared" si="2940"/>
        <v>0</v>
      </c>
      <c r="R3325" s="251"/>
      <c r="S3325" s="251"/>
      <c r="T3325" s="167">
        <f t="shared" si="2952"/>
        <v>0</v>
      </c>
      <c r="U3325" s="157"/>
      <c r="V3325" s="248"/>
      <c r="W3325" s="251"/>
      <c r="X3325" s="166">
        <f t="shared" si="2941"/>
        <v>0</v>
      </c>
      <c r="Y3325" s="251"/>
      <c r="Z3325" s="251"/>
      <c r="AA3325" s="167">
        <f t="shared" si="2953"/>
        <v>0</v>
      </c>
      <c r="AB3325" s="157"/>
      <c r="AC3325" s="248"/>
      <c r="AD3325" s="251"/>
      <c r="AE3325" s="166">
        <f t="shared" si="2942"/>
        <v>0</v>
      </c>
      <c r="AF3325" s="251"/>
      <c r="AG3325" s="251"/>
      <c r="AH3325" s="167">
        <f t="shared" si="2954"/>
        <v>0</v>
      </c>
      <c r="AJ3325" s="252"/>
      <c r="AK3325" s="253"/>
      <c r="AL3325" s="254"/>
      <c r="AM3325" s="253"/>
      <c r="AN3325" s="254"/>
      <c r="AO3325" s="253"/>
      <c r="AP3325" s="254"/>
      <c r="AQ3325" s="253"/>
      <c r="AR3325" s="254"/>
      <c r="AS3325" s="253"/>
      <c r="AT3325" s="254"/>
      <c r="AU3325" s="253"/>
      <c r="AV3325" s="163">
        <f t="shared" si="2944"/>
        <v>0</v>
      </c>
      <c r="AW3325" s="168">
        <f t="shared" si="2945"/>
        <v>0</v>
      </c>
      <c r="AY3325" s="163">
        <f t="shared" si="2946"/>
        <v>0</v>
      </c>
      <c r="AZ3325" s="163">
        <f t="shared" si="2947"/>
        <v>0</v>
      </c>
      <c r="BA3325" s="163">
        <f t="shared" si="2948"/>
        <v>0</v>
      </c>
      <c r="BB3325" s="163">
        <f t="shared" si="2949"/>
        <v>0</v>
      </c>
      <c r="BC3325" s="163">
        <f t="shared" si="2950"/>
        <v>0</v>
      </c>
      <c r="BD3325" s="163">
        <f t="shared" si="2951"/>
        <v>0</v>
      </c>
    </row>
    <row r="3326" spans="2:56" x14ac:dyDescent="0.3">
      <c r="B3326" s="169" t="s">
        <v>92</v>
      </c>
      <c r="C3326" s="248"/>
      <c r="D3326" s="249"/>
      <c r="E3326" s="172">
        <f t="shared" si="2937"/>
        <v>0</v>
      </c>
      <c r="F3326" s="248"/>
      <c r="G3326" s="249"/>
      <c r="H3326" s="172">
        <f t="shared" si="2938"/>
        <v>0</v>
      </c>
      <c r="I3326" s="248"/>
      <c r="J3326" s="250"/>
      <c r="K3326" s="174">
        <f t="shared" si="2939"/>
        <v>0</v>
      </c>
      <c r="L3326" s="248"/>
      <c r="M3326" s="250"/>
      <c r="N3326" s="251"/>
      <c r="O3326" s="248"/>
      <c r="P3326" s="251"/>
      <c r="Q3326" s="166">
        <f t="shared" si="2940"/>
        <v>0</v>
      </c>
      <c r="R3326" s="251"/>
      <c r="S3326" s="251"/>
      <c r="T3326" s="167">
        <f t="shared" si="2952"/>
        <v>0</v>
      </c>
      <c r="U3326" s="157"/>
      <c r="V3326" s="248"/>
      <c r="W3326" s="251"/>
      <c r="X3326" s="166">
        <f t="shared" si="2941"/>
        <v>0</v>
      </c>
      <c r="Y3326" s="251"/>
      <c r="Z3326" s="251"/>
      <c r="AA3326" s="167">
        <f t="shared" si="2953"/>
        <v>0</v>
      </c>
      <c r="AB3326" s="157"/>
      <c r="AC3326" s="248"/>
      <c r="AD3326" s="251"/>
      <c r="AE3326" s="166">
        <f t="shared" si="2942"/>
        <v>0</v>
      </c>
      <c r="AF3326" s="251"/>
      <c r="AG3326" s="251"/>
      <c r="AH3326" s="167">
        <f t="shared" si="2954"/>
        <v>0</v>
      </c>
      <c r="AJ3326" s="252"/>
      <c r="AK3326" s="253"/>
      <c r="AL3326" s="254"/>
      <c r="AM3326" s="253"/>
      <c r="AN3326" s="254"/>
      <c r="AO3326" s="253"/>
      <c r="AP3326" s="254"/>
      <c r="AQ3326" s="253"/>
      <c r="AR3326" s="254"/>
      <c r="AS3326" s="253"/>
      <c r="AT3326" s="254"/>
      <c r="AU3326" s="253"/>
      <c r="AV3326" s="163">
        <f t="shared" si="2944"/>
        <v>0</v>
      </c>
      <c r="AW3326" s="168">
        <f t="shared" si="2945"/>
        <v>0</v>
      </c>
      <c r="AY3326" s="163">
        <f t="shared" si="2946"/>
        <v>0</v>
      </c>
      <c r="AZ3326" s="163">
        <f t="shared" si="2947"/>
        <v>0</v>
      </c>
      <c r="BA3326" s="163">
        <f t="shared" si="2948"/>
        <v>0</v>
      </c>
      <c r="BB3326" s="163">
        <f t="shared" si="2949"/>
        <v>0</v>
      </c>
      <c r="BC3326" s="163">
        <f t="shared" si="2950"/>
        <v>0</v>
      </c>
      <c r="BD3326" s="163">
        <f t="shared" si="2951"/>
        <v>0</v>
      </c>
    </row>
    <row r="3327" spans="2:56" x14ac:dyDescent="0.3">
      <c r="B3327" s="169" t="s">
        <v>93</v>
      </c>
      <c r="C3327" s="248"/>
      <c r="D3327" s="249"/>
      <c r="E3327" s="172">
        <f t="shared" si="2937"/>
        <v>0</v>
      </c>
      <c r="F3327" s="248"/>
      <c r="G3327" s="249"/>
      <c r="H3327" s="172">
        <f t="shared" si="2938"/>
        <v>0</v>
      </c>
      <c r="I3327" s="248"/>
      <c r="J3327" s="250"/>
      <c r="K3327" s="174">
        <f t="shared" si="2939"/>
        <v>0</v>
      </c>
      <c r="L3327" s="248"/>
      <c r="M3327" s="250"/>
      <c r="N3327" s="251"/>
      <c r="O3327" s="248"/>
      <c r="P3327" s="251"/>
      <c r="Q3327" s="166">
        <f t="shared" si="2940"/>
        <v>0</v>
      </c>
      <c r="R3327" s="251"/>
      <c r="S3327" s="251"/>
      <c r="T3327" s="167">
        <f t="shared" si="2952"/>
        <v>0</v>
      </c>
      <c r="U3327" s="157"/>
      <c r="V3327" s="248"/>
      <c r="W3327" s="251"/>
      <c r="X3327" s="166">
        <f t="shared" si="2941"/>
        <v>0</v>
      </c>
      <c r="Y3327" s="251"/>
      <c r="Z3327" s="251"/>
      <c r="AA3327" s="167">
        <f t="shared" si="2953"/>
        <v>0</v>
      </c>
      <c r="AB3327" s="157"/>
      <c r="AC3327" s="248"/>
      <c r="AD3327" s="251"/>
      <c r="AE3327" s="166">
        <f t="shared" si="2942"/>
        <v>0</v>
      </c>
      <c r="AF3327" s="251"/>
      <c r="AG3327" s="251"/>
      <c r="AH3327" s="167">
        <f t="shared" si="2954"/>
        <v>0</v>
      </c>
      <c r="AJ3327" s="252"/>
      <c r="AK3327" s="253"/>
      <c r="AL3327" s="254"/>
      <c r="AM3327" s="253"/>
      <c r="AN3327" s="254"/>
      <c r="AO3327" s="253"/>
      <c r="AP3327" s="254"/>
      <c r="AQ3327" s="253"/>
      <c r="AR3327" s="254"/>
      <c r="AS3327" s="253"/>
      <c r="AT3327" s="254"/>
      <c r="AU3327" s="253"/>
      <c r="AV3327" s="163">
        <f t="shared" si="2944"/>
        <v>0</v>
      </c>
      <c r="AW3327" s="168">
        <f t="shared" si="2945"/>
        <v>0</v>
      </c>
      <c r="AY3327" s="163">
        <f t="shared" si="2946"/>
        <v>0</v>
      </c>
      <c r="AZ3327" s="163">
        <f t="shared" si="2947"/>
        <v>0</v>
      </c>
      <c r="BA3327" s="163">
        <f t="shared" si="2948"/>
        <v>0</v>
      </c>
      <c r="BB3327" s="163">
        <f t="shared" si="2949"/>
        <v>0</v>
      </c>
      <c r="BC3327" s="163">
        <f t="shared" si="2950"/>
        <v>0</v>
      </c>
      <c r="BD3327" s="163">
        <f t="shared" si="2951"/>
        <v>0</v>
      </c>
    </row>
    <row r="3328" spans="2:56" x14ac:dyDescent="0.3">
      <c r="B3328" s="169" t="s">
        <v>94</v>
      </c>
      <c r="C3328" s="248"/>
      <c r="D3328" s="249"/>
      <c r="E3328" s="172">
        <f t="shared" si="2937"/>
        <v>0</v>
      </c>
      <c r="F3328" s="248"/>
      <c r="G3328" s="249"/>
      <c r="H3328" s="172">
        <f t="shared" si="2938"/>
        <v>0</v>
      </c>
      <c r="I3328" s="248"/>
      <c r="J3328" s="250"/>
      <c r="K3328" s="174">
        <f t="shared" si="2939"/>
        <v>0</v>
      </c>
      <c r="L3328" s="248"/>
      <c r="M3328" s="250"/>
      <c r="N3328" s="251"/>
      <c r="O3328" s="248"/>
      <c r="P3328" s="251"/>
      <c r="Q3328" s="166">
        <f t="shared" si="2940"/>
        <v>0</v>
      </c>
      <c r="R3328" s="251"/>
      <c r="S3328" s="251"/>
      <c r="T3328" s="167">
        <f t="shared" si="2952"/>
        <v>0</v>
      </c>
      <c r="U3328" s="157"/>
      <c r="V3328" s="248"/>
      <c r="W3328" s="251"/>
      <c r="X3328" s="166">
        <f t="shared" si="2941"/>
        <v>0</v>
      </c>
      <c r="Y3328" s="251"/>
      <c r="Z3328" s="251"/>
      <c r="AA3328" s="167">
        <f t="shared" si="2953"/>
        <v>0</v>
      </c>
      <c r="AB3328" s="157"/>
      <c r="AC3328" s="248"/>
      <c r="AD3328" s="251"/>
      <c r="AE3328" s="166">
        <f t="shared" si="2942"/>
        <v>0</v>
      </c>
      <c r="AF3328" s="251"/>
      <c r="AG3328" s="251"/>
      <c r="AH3328" s="167">
        <f t="shared" si="2954"/>
        <v>0</v>
      </c>
      <c r="AJ3328" s="252"/>
      <c r="AK3328" s="253"/>
      <c r="AL3328" s="254"/>
      <c r="AM3328" s="253"/>
      <c r="AN3328" s="254"/>
      <c r="AO3328" s="253"/>
      <c r="AP3328" s="254"/>
      <c r="AQ3328" s="253"/>
      <c r="AR3328" s="254"/>
      <c r="AS3328" s="253"/>
      <c r="AT3328" s="254"/>
      <c r="AU3328" s="253"/>
      <c r="AV3328" s="163">
        <f t="shared" si="2944"/>
        <v>0</v>
      </c>
      <c r="AW3328" s="168">
        <f t="shared" si="2945"/>
        <v>0</v>
      </c>
      <c r="AY3328" s="163">
        <f t="shared" si="2946"/>
        <v>0</v>
      </c>
      <c r="AZ3328" s="163">
        <f t="shared" si="2947"/>
        <v>0</v>
      </c>
      <c r="BA3328" s="163">
        <f t="shared" si="2948"/>
        <v>0</v>
      </c>
      <c r="BB3328" s="163">
        <f t="shared" si="2949"/>
        <v>0</v>
      </c>
      <c r="BC3328" s="163">
        <f t="shared" si="2950"/>
        <v>0</v>
      </c>
      <c r="BD3328" s="163">
        <f t="shared" si="2951"/>
        <v>0</v>
      </c>
    </row>
    <row r="3329" spans="2:56" x14ac:dyDescent="0.3">
      <c r="B3329" s="169" t="s">
        <v>95</v>
      </c>
      <c r="C3329" s="248"/>
      <c r="D3329" s="249"/>
      <c r="E3329" s="172">
        <f t="shared" si="2937"/>
        <v>0</v>
      </c>
      <c r="F3329" s="248"/>
      <c r="G3329" s="249"/>
      <c r="H3329" s="172">
        <f t="shared" si="2938"/>
        <v>0</v>
      </c>
      <c r="I3329" s="248"/>
      <c r="J3329" s="250"/>
      <c r="K3329" s="174">
        <f t="shared" si="2939"/>
        <v>0</v>
      </c>
      <c r="L3329" s="248"/>
      <c r="M3329" s="250"/>
      <c r="N3329" s="251"/>
      <c r="O3329" s="248"/>
      <c r="P3329" s="251"/>
      <c r="Q3329" s="166">
        <f t="shared" si="2940"/>
        <v>0</v>
      </c>
      <c r="R3329" s="251"/>
      <c r="S3329" s="251"/>
      <c r="T3329" s="167">
        <f t="shared" si="2952"/>
        <v>0</v>
      </c>
      <c r="U3329" s="157"/>
      <c r="V3329" s="248"/>
      <c r="W3329" s="251"/>
      <c r="X3329" s="166">
        <f t="shared" si="2941"/>
        <v>0</v>
      </c>
      <c r="Y3329" s="251"/>
      <c r="Z3329" s="251"/>
      <c r="AA3329" s="167">
        <f t="shared" si="2953"/>
        <v>0</v>
      </c>
      <c r="AB3329" s="157"/>
      <c r="AC3329" s="248"/>
      <c r="AD3329" s="251"/>
      <c r="AE3329" s="166">
        <f t="shared" si="2942"/>
        <v>0</v>
      </c>
      <c r="AF3329" s="251"/>
      <c r="AG3329" s="251"/>
      <c r="AH3329" s="167">
        <f t="shared" si="2954"/>
        <v>0</v>
      </c>
      <c r="AJ3329" s="252"/>
      <c r="AK3329" s="253"/>
      <c r="AL3329" s="254"/>
      <c r="AM3329" s="253"/>
      <c r="AN3329" s="254"/>
      <c r="AO3329" s="253"/>
      <c r="AP3329" s="254"/>
      <c r="AQ3329" s="253"/>
      <c r="AR3329" s="254"/>
      <c r="AS3329" s="253"/>
      <c r="AT3329" s="254"/>
      <c r="AU3329" s="253"/>
      <c r="AV3329" s="163">
        <f t="shared" si="2944"/>
        <v>0</v>
      </c>
      <c r="AW3329" s="168">
        <f t="shared" si="2945"/>
        <v>0</v>
      </c>
      <c r="AY3329" s="163">
        <f t="shared" si="2946"/>
        <v>0</v>
      </c>
      <c r="AZ3329" s="163">
        <f t="shared" si="2947"/>
        <v>0</v>
      </c>
      <c r="BA3329" s="163">
        <f t="shared" si="2948"/>
        <v>0</v>
      </c>
      <c r="BB3329" s="163">
        <f t="shared" si="2949"/>
        <v>0</v>
      </c>
      <c r="BC3329" s="163">
        <f t="shared" si="2950"/>
        <v>0</v>
      </c>
      <c r="BD3329" s="163">
        <f t="shared" si="2951"/>
        <v>0</v>
      </c>
    </row>
    <row r="3330" spans="2:56" x14ac:dyDescent="0.3">
      <c r="B3330" s="179" t="s">
        <v>96</v>
      </c>
      <c r="C3330" s="83">
        <f>SUM(C3331:C3334)</f>
        <v>0</v>
      </c>
      <c r="D3330" s="84">
        <f>SUM(D3331:D3334)</f>
        <v>0</v>
      </c>
      <c r="E3330" s="85">
        <f t="shared" si="2937"/>
        <v>0</v>
      </c>
      <c r="F3330" s="83">
        <f>SUM(F3331:F3334)</f>
        <v>0</v>
      </c>
      <c r="G3330" s="84">
        <f>SUM(G3331:G3334)</f>
        <v>0</v>
      </c>
      <c r="H3330" s="85">
        <f t="shared" si="2938"/>
        <v>0</v>
      </c>
      <c r="I3330" s="83">
        <f>SUM(I3331:I3334)</f>
        <v>0</v>
      </c>
      <c r="J3330" s="86">
        <f>SUM(J3331:J3334)</f>
        <v>0</v>
      </c>
      <c r="K3330" s="87">
        <f t="shared" si="2939"/>
        <v>0</v>
      </c>
      <c r="L3330" s="83">
        <f>SUM(L3331:L3334)</f>
        <v>0</v>
      </c>
      <c r="M3330" s="86">
        <f>SUM(M3331:M3334)</f>
        <v>0</v>
      </c>
      <c r="N3330" s="88">
        <f>SUM(N3331:N3334)</f>
        <v>0</v>
      </c>
      <c r="O3330" s="83">
        <f>SUM(O3331:O3334)</f>
        <v>0</v>
      </c>
      <c r="P3330" s="88">
        <f>SUM(P3331:P3334)</f>
        <v>0</v>
      </c>
      <c r="Q3330" s="177">
        <f t="shared" si="2940"/>
        <v>0</v>
      </c>
      <c r="R3330" s="88">
        <f>SUM(R3331:R3334)</f>
        <v>0</v>
      </c>
      <c r="S3330" s="88">
        <f>SUM(S3331:S3334)</f>
        <v>0</v>
      </c>
      <c r="T3330" s="178">
        <f t="shared" si="2952"/>
        <v>0</v>
      </c>
      <c r="U3330" s="157"/>
      <c r="V3330" s="83">
        <f>SUM(V3331:V3334)</f>
        <v>0</v>
      </c>
      <c r="W3330" s="88">
        <f>SUM(W3331:W3334)</f>
        <v>0</v>
      </c>
      <c r="X3330" s="177">
        <f t="shared" si="2941"/>
        <v>0</v>
      </c>
      <c r="Y3330" s="88">
        <f>SUM(Y3331:Y3334)</f>
        <v>0</v>
      </c>
      <c r="Z3330" s="88">
        <f>SUM(Z3331:Z3334)</f>
        <v>0</v>
      </c>
      <c r="AA3330" s="178">
        <f t="shared" si="2953"/>
        <v>0</v>
      </c>
      <c r="AB3330" s="157"/>
      <c r="AC3330" s="83">
        <f>SUM(AC3331:AC3334)</f>
        <v>0</v>
      </c>
      <c r="AD3330" s="88">
        <f>SUM(AD3331:AD3334)</f>
        <v>0</v>
      </c>
      <c r="AE3330" s="177">
        <f t="shared" si="2942"/>
        <v>0</v>
      </c>
      <c r="AF3330" s="88">
        <f>SUM(AF3331:AF3334)</f>
        <v>0</v>
      </c>
      <c r="AG3330" s="88">
        <f>SUM(AG3331:AG3334)</f>
        <v>0</v>
      </c>
      <c r="AH3330" s="178">
        <f t="shared" si="2954"/>
        <v>0</v>
      </c>
      <c r="AJ3330" s="84">
        <f t="shared" ref="AJ3330:AU3330" si="2967">SUM(AJ3331:AJ3334)</f>
        <v>0</v>
      </c>
      <c r="AK3330" s="86">
        <f t="shared" si="2967"/>
        <v>0</v>
      </c>
      <c r="AL3330" s="88">
        <f t="shared" si="2967"/>
        <v>0</v>
      </c>
      <c r="AM3330" s="86">
        <f t="shared" si="2967"/>
        <v>0</v>
      </c>
      <c r="AN3330" s="88">
        <f t="shared" si="2967"/>
        <v>0</v>
      </c>
      <c r="AO3330" s="86">
        <f t="shared" si="2967"/>
        <v>0</v>
      </c>
      <c r="AP3330" s="88">
        <f t="shared" si="2967"/>
        <v>0</v>
      </c>
      <c r="AQ3330" s="86">
        <f t="shared" si="2967"/>
        <v>0</v>
      </c>
      <c r="AR3330" s="88">
        <f t="shared" si="2967"/>
        <v>0</v>
      </c>
      <c r="AS3330" s="86">
        <f t="shared" si="2967"/>
        <v>0</v>
      </c>
      <c r="AT3330" s="88">
        <f t="shared" si="2967"/>
        <v>0</v>
      </c>
      <c r="AU3330" s="86">
        <f t="shared" si="2967"/>
        <v>0</v>
      </c>
      <c r="AV3330" s="86">
        <f t="shared" si="2944"/>
        <v>0</v>
      </c>
      <c r="AW3330" s="93">
        <f t="shared" si="2945"/>
        <v>0</v>
      </c>
      <c r="AY3330" s="86">
        <f t="shared" si="2946"/>
        <v>0</v>
      </c>
      <c r="AZ3330" s="86">
        <f t="shared" si="2947"/>
        <v>0</v>
      </c>
      <c r="BA3330" s="86">
        <f t="shared" si="2948"/>
        <v>0</v>
      </c>
      <c r="BB3330" s="86">
        <f t="shared" si="2949"/>
        <v>0</v>
      </c>
      <c r="BC3330" s="86">
        <f t="shared" si="2950"/>
        <v>0</v>
      </c>
      <c r="BD3330" s="86">
        <f t="shared" si="2951"/>
        <v>0</v>
      </c>
    </row>
    <row r="3331" spans="2:56" x14ac:dyDescent="0.3">
      <c r="B3331" s="169" t="s">
        <v>97</v>
      </c>
      <c r="C3331" s="248"/>
      <c r="D3331" s="249"/>
      <c r="E3331" s="172">
        <f t="shared" si="2937"/>
        <v>0</v>
      </c>
      <c r="F3331" s="248"/>
      <c r="G3331" s="249"/>
      <c r="H3331" s="172">
        <f t="shared" si="2938"/>
        <v>0</v>
      </c>
      <c r="I3331" s="248"/>
      <c r="J3331" s="250"/>
      <c r="K3331" s="174">
        <f t="shared" si="2939"/>
        <v>0</v>
      </c>
      <c r="L3331" s="248"/>
      <c r="M3331" s="250"/>
      <c r="N3331" s="251"/>
      <c r="O3331" s="248"/>
      <c r="P3331" s="251"/>
      <c r="Q3331" s="166">
        <f t="shared" si="2940"/>
        <v>0</v>
      </c>
      <c r="R3331" s="251"/>
      <c r="S3331" s="251"/>
      <c r="T3331" s="167">
        <f t="shared" si="2952"/>
        <v>0</v>
      </c>
      <c r="U3331" s="157"/>
      <c r="V3331" s="248"/>
      <c r="W3331" s="251"/>
      <c r="X3331" s="166">
        <f t="shared" si="2941"/>
        <v>0</v>
      </c>
      <c r="Y3331" s="251"/>
      <c r="Z3331" s="251"/>
      <c r="AA3331" s="167">
        <f t="shared" si="2953"/>
        <v>0</v>
      </c>
      <c r="AB3331" s="157"/>
      <c r="AC3331" s="248"/>
      <c r="AD3331" s="251"/>
      <c r="AE3331" s="166">
        <f t="shared" si="2942"/>
        <v>0</v>
      </c>
      <c r="AF3331" s="251"/>
      <c r="AG3331" s="251"/>
      <c r="AH3331" s="167">
        <f t="shared" si="2954"/>
        <v>0</v>
      </c>
      <c r="AJ3331" s="252"/>
      <c r="AK3331" s="253"/>
      <c r="AL3331" s="254"/>
      <c r="AM3331" s="253"/>
      <c r="AN3331" s="254"/>
      <c r="AO3331" s="253"/>
      <c r="AP3331" s="254"/>
      <c r="AQ3331" s="253"/>
      <c r="AR3331" s="254"/>
      <c r="AS3331" s="253"/>
      <c r="AT3331" s="254"/>
      <c r="AU3331" s="253"/>
      <c r="AV3331" s="163">
        <f t="shared" si="2944"/>
        <v>0</v>
      </c>
      <c r="AW3331" s="168">
        <f t="shared" si="2945"/>
        <v>0</v>
      </c>
      <c r="AY3331" s="163">
        <f t="shared" si="2946"/>
        <v>0</v>
      </c>
      <c r="AZ3331" s="163">
        <f t="shared" si="2947"/>
        <v>0</v>
      </c>
      <c r="BA3331" s="163">
        <f t="shared" si="2948"/>
        <v>0</v>
      </c>
      <c r="BB3331" s="163">
        <f t="shared" si="2949"/>
        <v>0</v>
      </c>
      <c r="BC3331" s="163">
        <f t="shared" si="2950"/>
        <v>0</v>
      </c>
      <c r="BD3331" s="163">
        <f t="shared" si="2951"/>
        <v>0</v>
      </c>
    </row>
    <row r="3332" spans="2:56" x14ac:dyDescent="0.3">
      <c r="B3332" s="169" t="s">
        <v>98</v>
      </c>
      <c r="C3332" s="248"/>
      <c r="D3332" s="249"/>
      <c r="E3332" s="172">
        <f t="shared" si="2937"/>
        <v>0</v>
      </c>
      <c r="F3332" s="248"/>
      <c r="G3332" s="249"/>
      <c r="H3332" s="172">
        <f t="shared" si="2938"/>
        <v>0</v>
      </c>
      <c r="I3332" s="248"/>
      <c r="J3332" s="250"/>
      <c r="K3332" s="174">
        <f t="shared" si="2939"/>
        <v>0</v>
      </c>
      <c r="L3332" s="248"/>
      <c r="M3332" s="250"/>
      <c r="N3332" s="251"/>
      <c r="O3332" s="248"/>
      <c r="P3332" s="251"/>
      <c r="Q3332" s="166">
        <f t="shared" si="2940"/>
        <v>0</v>
      </c>
      <c r="R3332" s="251"/>
      <c r="S3332" s="251"/>
      <c r="T3332" s="167">
        <f t="shared" si="2952"/>
        <v>0</v>
      </c>
      <c r="U3332" s="157"/>
      <c r="V3332" s="248"/>
      <c r="W3332" s="251"/>
      <c r="X3332" s="166">
        <f t="shared" si="2941"/>
        <v>0</v>
      </c>
      <c r="Y3332" s="251"/>
      <c r="Z3332" s="251"/>
      <c r="AA3332" s="167">
        <f t="shared" si="2953"/>
        <v>0</v>
      </c>
      <c r="AB3332" s="157"/>
      <c r="AC3332" s="248"/>
      <c r="AD3332" s="251"/>
      <c r="AE3332" s="166">
        <f t="shared" si="2942"/>
        <v>0</v>
      </c>
      <c r="AF3332" s="251"/>
      <c r="AG3332" s="251"/>
      <c r="AH3332" s="167">
        <f t="shared" si="2954"/>
        <v>0</v>
      </c>
      <c r="AJ3332" s="252"/>
      <c r="AK3332" s="253"/>
      <c r="AL3332" s="254"/>
      <c r="AM3332" s="253"/>
      <c r="AN3332" s="254"/>
      <c r="AO3332" s="253"/>
      <c r="AP3332" s="254"/>
      <c r="AQ3332" s="253"/>
      <c r="AR3332" s="254"/>
      <c r="AS3332" s="253"/>
      <c r="AT3332" s="254"/>
      <c r="AU3332" s="253"/>
      <c r="AV3332" s="163">
        <f t="shared" si="2944"/>
        <v>0</v>
      </c>
      <c r="AW3332" s="168">
        <f t="shared" si="2945"/>
        <v>0</v>
      </c>
      <c r="AY3332" s="163">
        <f t="shared" si="2946"/>
        <v>0</v>
      </c>
      <c r="AZ3332" s="163">
        <f t="shared" si="2947"/>
        <v>0</v>
      </c>
      <c r="BA3332" s="163">
        <f t="shared" si="2948"/>
        <v>0</v>
      </c>
      <c r="BB3332" s="163">
        <f t="shared" si="2949"/>
        <v>0</v>
      </c>
      <c r="BC3332" s="163">
        <f t="shared" si="2950"/>
        <v>0</v>
      </c>
      <c r="BD3332" s="163">
        <f t="shared" si="2951"/>
        <v>0</v>
      </c>
    </row>
    <row r="3333" spans="2:56" x14ac:dyDescent="0.3">
      <c r="B3333" s="169" t="s">
        <v>99</v>
      </c>
      <c r="C3333" s="248"/>
      <c r="D3333" s="249"/>
      <c r="E3333" s="172">
        <f t="shared" si="2937"/>
        <v>0</v>
      </c>
      <c r="F3333" s="248"/>
      <c r="G3333" s="249"/>
      <c r="H3333" s="172">
        <f t="shared" si="2938"/>
        <v>0</v>
      </c>
      <c r="I3333" s="248"/>
      <c r="J3333" s="250"/>
      <c r="K3333" s="174">
        <f t="shared" si="2939"/>
        <v>0</v>
      </c>
      <c r="L3333" s="248"/>
      <c r="M3333" s="250"/>
      <c r="N3333" s="251"/>
      <c r="O3333" s="248"/>
      <c r="P3333" s="251"/>
      <c r="Q3333" s="166">
        <f t="shared" si="2940"/>
        <v>0</v>
      </c>
      <c r="R3333" s="251"/>
      <c r="S3333" s="251"/>
      <c r="T3333" s="167">
        <f t="shared" si="2952"/>
        <v>0</v>
      </c>
      <c r="U3333" s="157"/>
      <c r="V3333" s="248"/>
      <c r="W3333" s="251"/>
      <c r="X3333" s="166">
        <f t="shared" si="2941"/>
        <v>0</v>
      </c>
      <c r="Y3333" s="251"/>
      <c r="Z3333" s="251"/>
      <c r="AA3333" s="167">
        <f t="shared" si="2953"/>
        <v>0</v>
      </c>
      <c r="AB3333" s="157"/>
      <c r="AC3333" s="248"/>
      <c r="AD3333" s="251"/>
      <c r="AE3333" s="166">
        <f t="shared" si="2942"/>
        <v>0</v>
      </c>
      <c r="AF3333" s="251"/>
      <c r="AG3333" s="251"/>
      <c r="AH3333" s="167">
        <f t="shared" si="2954"/>
        <v>0</v>
      </c>
      <c r="AJ3333" s="252"/>
      <c r="AK3333" s="253"/>
      <c r="AL3333" s="254"/>
      <c r="AM3333" s="253"/>
      <c r="AN3333" s="254"/>
      <c r="AO3333" s="253"/>
      <c r="AP3333" s="254"/>
      <c r="AQ3333" s="253"/>
      <c r="AR3333" s="254"/>
      <c r="AS3333" s="253"/>
      <c r="AT3333" s="254"/>
      <c r="AU3333" s="253"/>
      <c r="AV3333" s="163">
        <f t="shared" si="2944"/>
        <v>0</v>
      </c>
      <c r="AW3333" s="168">
        <f t="shared" si="2945"/>
        <v>0</v>
      </c>
      <c r="AY3333" s="163">
        <f t="shared" si="2946"/>
        <v>0</v>
      </c>
      <c r="AZ3333" s="163">
        <f t="shared" si="2947"/>
        <v>0</v>
      </c>
      <c r="BA3333" s="163">
        <f t="shared" si="2948"/>
        <v>0</v>
      </c>
      <c r="BB3333" s="163">
        <f t="shared" si="2949"/>
        <v>0</v>
      </c>
      <c r="BC3333" s="163">
        <f t="shared" si="2950"/>
        <v>0</v>
      </c>
      <c r="BD3333" s="163">
        <f t="shared" si="2951"/>
        <v>0</v>
      </c>
    </row>
    <row r="3334" spans="2:56" x14ac:dyDescent="0.3">
      <c r="B3334" s="169" t="s">
        <v>100</v>
      </c>
      <c r="C3334" s="248"/>
      <c r="D3334" s="249"/>
      <c r="E3334" s="172">
        <f t="shared" si="2937"/>
        <v>0</v>
      </c>
      <c r="F3334" s="248"/>
      <c r="G3334" s="249"/>
      <c r="H3334" s="172">
        <f t="shared" si="2938"/>
        <v>0</v>
      </c>
      <c r="I3334" s="248"/>
      <c r="J3334" s="250"/>
      <c r="K3334" s="174">
        <f t="shared" si="2939"/>
        <v>0</v>
      </c>
      <c r="L3334" s="248"/>
      <c r="M3334" s="250"/>
      <c r="N3334" s="251"/>
      <c r="O3334" s="248"/>
      <c r="P3334" s="251"/>
      <c r="Q3334" s="166">
        <f t="shared" si="2940"/>
        <v>0</v>
      </c>
      <c r="R3334" s="251"/>
      <c r="S3334" s="251"/>
      <c r="T3334" s="167">
        <f t="shared" si="2952"/>
        <v>0</v>
      </c>
      <c r="U3334" s="157"/>
      <c r="V3334" s="248"/>
      <c r="W3334" s="251"/>
      <c r="X3334" s="166">
        <f t="shared" si="2941"/>
        <v>0</v>
      </c>
      <c r="Y3334" s="251"/>
      <c r="Z3334" s="251"/>
      <c r="AA3334" s="167">
        <f t="shared" si="2953"/>
        <v>0</v>
      </c>
      <c r="AB3334" s="157"/>
      <c r="AC3334" s="248"/>
      <c r="AD3334" s="251"/>
      <c r="AE3334" s="166">
        <f t="shared" si="2942"/>
        <v>0</v>
      </c>
      <c r="AF3334" s="251"/>
      <c r="AG3334" s="251"/>
      <c r="AH3334" s="167">
        <f t="shared" si="2954"/>
        <v>0</v>
      </c>
      <c r="AJ3334" s="252"/>
      <c r="AK3334" s="253"/>
      <c r="AL3334" s="254"/>
      <c r="AM3334" s="253"/>
      <c r="AN3334" s="254"/>
      <c r="AO3334" s="253"/>
      <c r="AP3334" s="254"/>
      <c r="AQ3334" s="253"/>
      <c r="AR3334" s="254"/>
      <c r="AS3334" s="253"/>
      <c r="AT3334" s="254"/>
      <c r="AU3334" s="253"/>
      <c r="AV3334" s="163">
        <f t="shared" si="2944"/>
        <v>0</v>
      </c>
      <c r="AW3334" s="168">
        <f t="shared" si="2945"/>
        <v>0</v>
      </c>
      <c r="AY3334" s="163">
        <f t="shared" si="2946"/>
        <v>0</v>
      </c>
      <c r="AZ3334" s="163">
        <f t="shared" si="2947"/>
        <v>0</v>
      </c>
      <c r="BA3334" s="163">
        <f t="shared" si="2948"/>
        <v>0</v>
      </c>
      <c r="BB3334" s="163">
        <f t="shared" si="2949"/>
        <v>0</v>
      </c>
      <c r="BC3334" s="163">
        <f t="shared" si="2950"/>
        <v>0</v>
      </c>
      <c r="BD3334" s="163">
        <f t="shared" si="2951"/>
        <v>0</v>
      </c>
    </row>
    <row r="3335" spans="2:56" x14ac:dyDescent="0.3">
      <c r="B3335" s="179" t="s">
        <v>101</v>
      </c>
      <c r="C3335" s="83">
        <f>SUM(C3336:C3337)</f>
        <v>0</v>
      </c>
      <c r="D3335" s="84">
        <f>SUM(D3336:D3337)</f>
        <v>0</v>
      </c>
      <c r="E3335" s="85">
        <f t="shared" si="2937"/>
        <v>0</v>
      </c>
      <c r="F3335" s="83">
        <f>SUM(F3336:F3337)</f>
        <v>0</v>
      </c>
      <c r="G3335" s="84">
        <f>SUM(G3336:G3337)</f>
        <v>0</v>
      </c>
      <c r="H3335" s="85">
        <f t="shared" si="2938"/>
        <v>0</v>
      </c>
      <c r="I3335" s="83">
        <f>SUM(I3336:I3337)</f>
        <v>0</v>
      </c>
      <c r="J3335" s="86">
        <f>SUM(J3336:J3337)</f>
        <v>0</v>
      </c>
      <c r="K3335" s="87">
        <f t="shared" si="2939"/>
        <v>0</v>
      </c>
      <c r="L3335" s="83">
        <f>SUM(L3336:L3337)</f>
        <v>0</v>
      </c>
      <c r="M3335" s="86">
        <f>SUM(M3336:M3337)</f>
        <v>0</v>
      </c>
      <c r="N3335" s="88">
        <f>SUM(N3336:N3337)</f>
        <v>0</v>
      </c>
      <c r="O3335" s="83">
        <f>SUM(O3336:O3337)</f>
        <v>0</v>
      </c>
      <c r="P3335" s="88">
        <f>SUM(P3336:P3337)</f>
        <v>0</v>
      </c>
      <c r="Q3335" s="177">
        <f t="shared" si="2940"/>
        <v>0</v>
      </c>
      <c r="R3335" s="88">
        <f>SUM(R3336:R3337)</f>
        <v>0</v>
      </c>
      <c r="S3335" s="88">
        <f>SUM(S3336:S3337)</f>
        <v>0</v>
      </c>
      <c r="T3335" s="178">
        <f t="shared" si="2952"/>
        <v>0</v>
      </c>
      <c r="U3335" s="157"/>
      <c r="V3335" s="83">
        <f>SUM(V3336:V3337)</f>
        <v>0</v>
      </c>
      <c r="W3335" s="88">
        <f>SUM(W3336:W3337)</f>
        <v>0</v>
      </c>
      <c r="X3335" s="177">
        <f t="shared" si="2941"/>
        <v>0</v>
      </c>
      <c r="Y3335" s="88">
        <f>SUM(Y3336:Y3337)</f>
        <v>0</v>
      </c>
      <c r="Z3335" s="88">
        <f>SUM(Z3336:Z3337)</f>
        <v>0</v>
      </c>
      <c r="AA3335" s="178">
        <f t="shared" si="2953"/>
        <v>0</v>
      </c>
      <c r="AB3335" s="157"/>
      <c r="AC3335" s="83">
        <f>SUM(AC3336:AC3337)</f>
        <v>0</v>
      </c>
      <c r="AD3335" s="88">
        <f>SUM(AD3336:AD3337)</f>
        <v>0</v>
      </c>
      <c r="AE3335" s="177">
        <f t="shared" si="2942"/>
        <v>0</v>
      </c>
      <c r="AF3335" s="88">
        <f>SUM(AF3336:AF3337)</f>
        <v>0</v>
      </c>
      <c r="AG3335" s="88">
        <f>SUM(AG3336:AG3337)</f>
        <v>0</v>
      </c>
      <c r="AH3335" s="178">
        <f t="shared" si="2954"/>
        <v>0</v>
      </c>
      <c r="AJ3335" s="84">
        <f t="shared" ref="AJ3335:AU3335" si="2968">SUM(AJ3336:AJ3337)</f>
        <v>0</v>
      </c>
      <c r="AK3335" s="86">
        <f t="shared" si="2968"/>
        <v>0</v>
      </c>
      <c r="AL3335" s="88">
        <f t="shared" si="2968"/>
        <v>0</v>
      </c>
      <c r="AM3335" s="86">
        <f t="shared" si="2968"/>
        <v>0</v>
      </c>
      <c r="AN3335" s="88">
        <f t="shared" si="2968"/>
        <v>0</v>
      </c>
      <c r="AO3335" s="86">
        <f t="shared" si="2968"/>
        <v>0</v>
      </c>
      <c r="AP3335" s="88">
        <f t="shared" si="2968"/>
        <v>0</v>
      </c>
      <c r="AQ3335" s="86">
        <f t="shared" si="2968"/>
        <v>0</v>
      </c>
      <c r="AR3335" s="88">
        <f t="shared" si="2968"/>
        <v>0</v>
      </c>
      <c r="AS3335" s="86">
        <f t="shared" si="2968"/>
        <v>0</v>
      </c>
      <c r="AT3335" s="88">
        <f t="shared" si="2968"/>
        <v>0</v>
      </c>
      <c r="AU3335" s="86">
        <f t="shared" si="2968"/>
        <v>0</v>
      </c>
      <c r="AV3335" s="86">
        <f t="shared" si="2944"/>
        <v>0</v>
      </c>
      <c r="AW3335" s="93">
        <f t="shared" si="2945"/>
        <v>0</v>
      </c>
      <c r="AY3335" s="86">
        <f t="shared" si="2946"/>
        <v>0</v>
      </c>
      <c r="AZ3335" s="86">
        <f t="shared" si="2947"/>
        <v>0</v>
      </c>
      <c r="BA3335" s="86">
        <f t="shared" si="2948"/>
        <v>0</v>
      </c>
      <c r="BB3335" s="86">
        <f t="shared" si="2949"/>
        <v>0</v>
      </c>
      <c r="BC3335" s="86">
        <f t="shared" si="2950"/>
        <v>0</v>
      </c>
      <c r="BD3335" s="86">
        <f t="shared" si="2951"/>
        <v>0</v>
      </c>
    </row>
    <row r="3336" spans="2:56" x14ac:dyDescent="0.3">
      <c r="B3336" s="169" t="s">
        <v>102</v>
      </c>
      <c r="C3336" s="248"/>
      <c r="D3336" s="249"/>
      <c r="E3336" s="172">
        <f t="shared" si="2937"/>
        <v>0</v>
      </c>
      <c r="F3336" s="248"/>
      <c r="G3336" s="249"/>
      <c r="H3336" s="172">
        <f t="shared" si="2938"/>
        <v>0</v>
      </c>
      <c r="I3336" s="248"/>
      <c r="J3336" s="250"/>
      <c r="K3336" s="174">
        <f t="shared" si="2939"/>
        <v>0</v>
      </c>
      <c r="L3336" s="248"/>
      <c r="M3336" s="250"/>
      <c r="N3336" s="251"/>
      <c r="O3336" s="248"/>
      <c r="P3336" s="251"/>
      <c r="Q3336" s="166">
        <f t="shared" si="2940"/>
        <v>0</v>
      </c>
      <c r="R3336" s="251"/>
      <c r="S3336" s="251"/>
      <c r="T3336" s="167">
        <f t="shared" si="2952"/>
        <v>0</v>
      </c>
      <c r="U3336" s="157"/>
      <c r="V3336" s="248"/>
      <c r="W3336" s="251"/>
      <c r="X3336" s="166">
        <f t="shared" si="2941"/>
        <v>0</v>
      </c>
      <c r="Y3336" s="251"/>
      <c r="Z3336" s="251"/>
      <c r="AA3336" s="167">
        <f t="shared" si="2953"/>
        <v>0</v>
      </c>
      <c r="AB3336" s="157"/>
      <c r="AC3336" s="248"/>
      <c r="AD3336" s="251"/>
      <c r="AE3336" s="166">
        <f t="shared" si="2942"/>
        <v>0</v>
      </c>
      <c r="AF3336" s="251"/>
      <c r="AG3336" s="251"/>
      <c r="AH3336" s="167">
        <f t="shared" si="2954"/>
        <v>0</v>
      </c>
      <c r="AJ3336" s="252"/>
      <c r="AK3336" s="253"/>
      <c r="AL3336" s="254"/>
      <c r="AM3336" s="253"/>
      <c r="AN3336" s="254"/>
      <c r="AO3336" s="253"/>
      <c r="AP3336" s="254"/>
      <c r="AQ3336" s="253"/>
      <c r="AR3336" s="254"/>
      <c r="AS3336" s="253"/>
      <c r="AT3336" s="254"/>
      <c r="AU3336" s="253"/>
      <c r="AV3336" s="163">
        <f t="shared" si="2944"/>
        <v>0</v>
      </c>
      <c r="AW3336" s="168">
        <f t="shared" si="2945"/>
        <v>0</v>
      </c>
      <c r="AY3336" s="163">
        <f t="shared" si="2946"/>
        <v>0</v>
      </c>
      <c r="AZ3336" s="163">
        <f t="shared" si="2947"/>
        <v>0</v>
      </c>
      <c r="BA3336" s="163">
        <f t="shared" si="2948"/>
        <v>0</v>
      </c>
      <c r="BB3336" s="163">
        <f t="shared" si="2949"/>
        <v>0</v>
      </c>
      <c r="BC3336" s="163">
        <f t="shared" si="2950"/>
        <v>0</v>
      </c>
      <c r="BD3336" s="163">
        <f t="shared" si="2951"/>
        <v>0</v>
      </c>
    </row>
    <row r="3337" spans="2:56" x14ac:dyDescent="0.3">
      <c r="B3337" s="169" t="s">
        <v>103</v>
      </c>
      <c r="C3337" s="248"/>
      <c r="D3337" s="249"/>
      <c r="E3337" s="172">
        <f t="shared" si="2937"/>
        <v>0</v>
      </c>
      <c r="F3337" s="248"/>
      <c r="G3337" s="249"/>
      <c r="H3337" s="172">
        <f t="shared" si="2938"/>
        <v>0</v>
      </c>
      <c r="I3337" s="248"/>
      <c r="J3337" s="250"/>
      <c r="K3337" s="174">
        <f t="shared" si="2939"/>
        <v>0</v>
      </c>
      <c r="L3337" s="248"/>
      <c r="M3337" s="250"/>
      <c r="N3337" s="251"/>
      <c r="O3337" s="248"/>
      <c r="P3337" s="251"/>
      <c r="Q3337" s="166">
        <f t="shared" si="2940"/>
        <v>0</v>
      </c>
      <c r="R3337" s="251"/>
      <c r="S3337" s="251"/>
      <c r="T3337" s="167">
        <f t="shared" si="2952"/>
        <v>0</v>
      </c>
      <c r="U3337" s="157"/>
      <c r="V3337" s="248"/>
      <c r="W3337" s="251"/>
      <c r="X3337" s="166">
        <f t="shared" si="2941"/>
        <v>0</v>
      </c>
      <c r="Y3337" s="251"/>
      <c r="Z3337" s="251"/>
      <c r="AA3337" s="167">
        <f t="shared" si="2953"/>
        <v>0</v>
      </c>
      <c r="AB3337" s="157"/>
      <c r="AC3337" s="248"/>
      <c r="AD3337" s="251"/>
      <c r="AE3337" s="166">
        <f t="shared" si="2942"/>
        <v>0</v>
      </c>
      <c r="AF3337" s="251"/>
      <c r="AG3337" s="251"/>
      <c r="AH3337" s="167">
        <f t="shared" si="2954"/>
        <v>0</v>
      </c>
      <c r="AJ3337" s="252"/>
      <c r="AK3337" s="253"/>
      <c r="AL3337" s="254"/>
      <c r="AM3337" s="253"/>
      <c r="AN3337" s="254"/>
      <c r="AO3337" s="253"/>
      <c r="AP3337" s="254"/>
      <c r="AQ3337" s="253"/>
      <c r="AR3337" s="254"/>
      <c r="AS3337" s="253"/>
      <c r="AT3337" s="254"/>
      <c r="AU3337" s="253"/>
      <c r="AV3337" s="163">
        <f t="shared" si="2944"/>
        <v>0</v>
      </c>
      <c r="AW3337" s="168">
        <f t="shared" si="2945"/>
        <v>0</v>
      </c>
      <c r="AY3337" s="163">
        <f t="shared" si="2946"/>
        <v>0</v>
      </c>
      <c r="AZ3337" s="163">
        <f t="shared" si="2947"/>
        <v>0</v>
      </c>
      <c r="BA3337" s="163">
        <f t="shared" si="2948"/>
        <v>0</v>
      </c>
      <c r="BB3337" s="163">
        <f t="shared" si="2949"/>
        <v>0</v>
      </c>
      <c r="BC3337" s="163">
        <f t="shared" si="2950"/>
        <v>0</v>
      </c>
      <c r="BD3337" s="163">
        <f t="shared" si="2951"/>
        <v>0</v>
      </c>
    </row>
    <row r="3338" spans="2:56" x14ac:dyDescent="0.3">
      <c r="B3338" s="179" t="s">
        <v>104</v>
      </c>
      <c r="C3338" s="83">
        <f>SUM(C3339)</f>
        <v>0</v>
      </c>
      <c r="D3338" s="84">
        <f>SUM(D3339)</f>
        <v>0</v>
      </c>
      <c r="E3338" s="85">
        <f t="shared" si="2937"/>
        <v>0</v>
      </c>
      <c r="F3338" s="83">
        <f>SUM(F3339)</f>
        <v>0</v>
      </c>
      <c r="G3338" s="84">
        <f>SUM(G3339)</f>
        <v>0</v>
      </c>
      <c r="H3338" s="85">
        <f t="shared" si="2938"/>
        <v>0</v>
      </c>
      <c r="I3338" s="83">
        <f>SUM(I3339)</f>
        <v>0</v>
      </c>
      <c r="J3338" s="86">
        <f>SUM(J3339)</f>
        <v>0</v>
      </c>
      <c r="K3338" s="87">
        <f t="shared" si="2939"/>
        <v>0</v>
      </c>
      <c r="L3338" s="83">
        <f>SUM(L3339)</f>
        <v>0</v>
      </c>
      <c r="M3338" s="86">
        <f>SUM(M3339)</f>
        <v>0</v>
      </c>
      <c r="N3338" s="88">
        <f>SUM(N3339)</f>
        <v>0</v>
      </c>
      <c r="O3338" s="83">
        <f>SUM(O3339)</f>
        <v>0</v>
      </c>
      <c r="P3338" s="88">
        <f>SUM(P3339)</f>
        <v>0</v>
      </c>
      <c r="Q3338" s="177">
        <f t="shared" si="2940"/>
        <v>0</v>
      </c>
      <c r="R3338" s="88">
        <f>SUM(R3339)</f>
        <v>0</v>
      </c>
      <c r="S3338" s="88">
        <f>SUM(S3339)</f>
        <v>0</v>
      </c>
      <c r="T3338" s="178">
        <f t="shared" si="2952"/>
        <v>0</v>
      </c>
      <c r="U3338" s="157"/>
      <c r="V3338" s="83">
        <f>SUM(V3339)</f>
        <v>0</v>
      </c>
      <c r="W3338" s="88">
        <f>SUM(W3339)</f>
        <v>0</v>
      </c>
      <c r="X3338" s="177">
        <f t="shared" si="2941"/>
        <v>0</v>
      </c>
      <c r="Y3338" s="88">
        <f>SUM(Y3339)</f>
        <v>0</v>
      </c>
      <c r="Z3338" s="88">
        <f>SUM(Z3339)</f>
        <v>0</v>
      </c>
      <c r="AA3338" s="178">
        <f t="shared" si="2953"/>
        <v>0</v>
      </c>
      <c r="AB3338" s="157"/>
      <c r="AC3338" s="83">
        <f>SUM(AC3339)</f>
        <v>0</v>
      </c>
      <c r="AD3338" s="88">
        <f>SUM(AD3339)</f>
        <v>0</v>
      </c>
      <c r="AE3338" s="177">
        <f t="shared" si="2942"/>
        <v>0</v>
      </c>
      <c r="AF3338" s="88">
        <f>SUM(AF3339)</f>
        <v>0</v>
      </c>
      <c r="AG3338" s="88">
        <f>SUM(AG3339)</f>
        <v>0</v>
      </c>
      <c r="AH3338" s="178">
        <f t="shared" si="2954"/>
        <v>0</v>
      </c>
      <c r="AJ3338" s="84">
        <f t="shared" ref="AJ3338:AU3338" si="2969">SUM(AJ3339)</f>
        <v>0</v>
      </c>
      <c r="AK3338" s="86">
        <f t="shared" si="2969"/>
        <v>0</v>
      </c>
      <c r="AL3338" s="88">
        <f t="shared" si="2969"/>
        <v>0</v>
      </c>
      <c r="AM3338" s="86">
        <f t="shared" si="2969"/>
        <v>0</v>
      </c>
      <c r="AN3338" s="88">
        <f t="shared" si="2969"/>
        <v>0</v>
      </c>
      <c r="AO3338" s="86">
        <f t="shared" si="2969"/>
        <v>0</v>
      </c>
      <c r="AP3338" s="88">
        <f t="shared" si="2969"/>
        <v>0</v>
      </c>
      <c r="AQ3338" s="86">
        <f t="shared" si="2969"/>
        <v>0</v>
      </c>
      <c r="AR3338" s="88">
        <f t="shared" si="2969"/>
        <v>0</v>
      </c>
      <c r="AS3338" s="86">
        <f t="shared" si="2969"/>
        <v>0</v>
      </c>
      <c r="AT3338" s="88">
        <f t="shared" si="2969"/>
        <v>0</v>
      </c>
      <c r="AU3338" s="86">
        <f t="shared" si="2969"/>
        <v>0</v>
      </c>
      <c r="AV3338" s="86">
        <f t="shared" si="2944"/>
        <v>0</v>
      </c>
      <c r="AW3338" s="93">
        <f t="shared" si="2945"/>
        <v>0</v>
      </c>
      <c r="AY3338" s="86">
        <f t="shared" si="2946"/>
        <v>0</v>
      </c>
      <c r="AZ3338" s="86">
        <f t="shared" si="2947"/>
        <v>0</v>
      </c>
      <c r="BA3338" s="86">
        <f t="shared" si="2948"/>
        <v>0</v>
      </c>
      <c r="BB3338" s="86">
        <f t="shared" si="2949"/>
        <v>0</v>
      </c>
      <c r="BC3338" s="86">
        <f t="shared" si="2950"/>
        <v>0</v>
      </c>
      <c r="BD3338" s="86">
        <f t="shared" si="2951"/>
        <v>0</v>
      </c>
    </row>
    <row r="3339" spans="2:56" x14ac:dyDescent="0.3">
      <c r="B3339" s="169" t="s">
        <v>105</v>
      </c>
      <c r="C3339" s="248"/>
      <c r="D3339" s="249"/>
      <c r="E3339" s="172">
        <f t="shared" si="2937"/>
        <v>0</v>
      </c>
      <c r="F3339" s="248"/>
      <c r="G3339" s="249"/>
      <c r="H3339" s="172">
        <f t="shared" si="2938"/>
        <v>0</v>
      </c>
      <c r="I3339" s="248"/>
      <c r="J3339" s="250"/>
      <c r="K3339" s="174">
        <f t="shared" si="2939"/>
        <v>0</v>
      </c>
      <c r="L3339" s="248"/>
      <c r="M3339" s="250"/>
      <c r="N3339" s="251"/>
      <c r="O3339" s="248"/>
      <c r="P3339" s="251"/>
      <c r="Q3339" s="166">
        <f t="shared" si="2940"/>
        <v>0</v>
      </c>
      <c r="R3339" s="251"/>
      <c r="S3339" s="251"/>
      <c r="T3339" s="167">
        <f t="shared" si="2952"/>
        <v>0</v>
      </c>
      <c r="U3339" s="157"/>
      <c r="V3339" s="248"/>
      <c r="W3339" s="251"/>
      <c r="X3339" s="166">
        <f t="shared" si="2941"/>
        <v>0</v>
      </c>
      <c r="Y3339" s="251"/>
      <c r="Z3339" s="251"/>
      <c r="AA3339" s="167">
        <f t="shared" si="2953"/>
        <v>0</v>
      </c>
      <c r="AB3339" s="157"/>
      <c r="AC3339" s="248"/>
      <c r="AD3339" s="251"/>
      <c r="AE3339" s="166">
        <f t="shared" si="2942"/>
        <v>0</v>
      </c>
      <c r="AF3339" s="251"/>
      <c r="AG3339" s="251"/>
      <c r="AH3339" s="167">
        <f t="shared" si="2954"/>
        <v>0</v>
      </c>
      <c r="AJ3339" s="252"/>
      <c r="AK3339" s="253"/>
      <c r="AL3339" s="254"/>
      <c r="AM3339" s="253"/>
      <c r="AN3339" s="254"/>
      <c r="AO3339" s="253"/>
      <c r="AP3339" s="254"/>
      <c r="AQ3339" s="253"/>
      <c r="AR3339" s="254"/>
      <c r="AS3339" s="253"/>
      <c r="AT3339" s="254"/>
      <c r="AU3339" s="253"/>
      <c r="AV3339" s="163">
        <f t="shared" si="2944"/>
        <v>0</v>
      </c>
      <c r="AW3339" s="168">
        <f t="shared" si="2945"/>
        <v>0</v>
      </c>
      <c r="AY3339" s="163">
        <f t="shared" si="2946"/>
        <v>0</v>
      </c>
      <c r="AZ3339" s="163">
        <f t="shared" si="2947"/>
        <v>0</v>
      </c>
      <c r="BA3339" s="163">
        <f t="shared" si="2948"/>
        <v>0</v>
      </c>
      <c r="BB3339" s="163">
        <f t="shared" si="2949"/>
        <v>0</v>
      </c>
      <c r="BC3339" s="163">
        <f t="shared" si="2950"/>
        <v>0</v>
      </c>
      <c r="BD3339" s="163">
        <f t="shared" si="2951"/>
        <v>0</v>
      </c>
    </row>
    <row r="3340" spans="2:56" x14ac:dyDescent="0.3">
      <c r="B3340" s="179" t="s">
        <v>106</v>
      </c>
      <c r="C3340" s="83">
        <f>SUM(C3341:C3342)</f>
        <v>0</v>
      </c>
      <c r="D3340" s="84">
        <f>SUM(D3341:D3342)</f>
        <v>0</v>
      </c>
      <c r="E3340" s="85">
        <f t="shared" si="2937"/>
        <v>0</v>
      </c>
      <c r="F3340" s="83">
        <f>SUM(F3341:F3342)</f>
        <v>0</v>
      </c>
      <c r="G3340" s="84">
        <f>SUM(G3341:G3342)</f>
        <v>0</v>
      </c>
      <c r="H3340" s="85">
        <f t="shared" si="2938"/>
        <v>0</v>
      </c>
      <c r="I3340" s="83">
        <f>SUM(I3341:I3342)</f>
        <v>0</v>
      </c>
      <c r="J3340" s="86">
        <f>SUM(J3341:J3342)</f>
        <v>0</v>
      </c>
      <c r="K3340" s="87">
        <f t="shared" si="2939"/>
        <v>0</v>
      </c>
      <c r="L3340" s="83">
        <f>SUM(L3341:L3342)</f>
        <v>0</v>
      </c>
      <c r="M3340" s="86">
        <f>SUM(M3341:M3342)</f>
        <v>0</v>
      </c>
      <c r="N3340" s="88">
        <f>SUM(N3341:N3342)</f>
        <v>0</v>
      </c>
      <c r="O3340" s="83">
        <f>SUM(O3341:O3342)</f>
        <v>0</v>
      </c>
      <c r="P3340" s="88">
        <f>SUM(P3341:P3342)</f>
        <v>0</v>
      </c>
      <c r="Q3340" s="177">
        <f t="shared" si="2940"/>
        <v>0</v>
      </c>
      <c r="R3340" s="88">
        <f>SUM(R3341:R3342)</f>
        <v>0</v>
      </c>
      <c r="S3340" s="88">
        <f>SUM(S3341:S3342)</f>
        <v>0</v>
      </c>
      <c r="T3340" s="178">
        <f t="shared" si="2952"/>
        <v>0</v>
      </c>
      <c r="U3340" s="157"/>
      <c r="V3340" s="83">
        <f>SUM(V3341:V3342)</f>
        <v>0</v>
      </c>
      <c r="W3340" s="88">
        <f>SUM(W3341:W3342)</f>
        <v>0</v>
      </c>
      <c r="X3340" s="177">
        <f t="shared" si="2941"/>
        <v>0</v>
      </c>
      <c r="Y3340" s="88">
        <f>SUM(Y3341:Y3342)</f>
        <v>0</v>
      </c>
      <c r="Z3340" s="88">
        <f>SUM(Z3341:Z3342)</f>
        <v>0</v>
      </c>
      <c r="AA3340" s="178">
        <f t="shared" si="2953"/>
        <v>0</v>
      </c>
      <c r="AB3340" s="157"/>
      <c r="AC3340" s="83">
        <f>SUM(AC3341:AC3342)</f>
        <v>0</v>
      </c>
      <c r="AD3340" s="88">
        <f>SUM(AD3341:AD3342)</f>
        <v>0</v>
      </c>
      <c r="AE3340" s="177">
        <f t="shared" si="2942"/>
        <v>0</v>
      </c>
      <c r="AF3340" s="88">
        <f>SUM(AF3341:AF3342)</f>
        <v>0</v>
      </c>
      <c r="AG3340" s="88">
        <f>SUM(AG3341:AG3342)</f>
        <v>0</v>
      </c>
      <c r="AH3340" s="178">
        <f t="shared" si="2954"/>
        <v>0</v>
      </c>
      <c r="AJ3340" s="84">
        <f t="shared" ref="AJ3340:AU3340" si="2970">SUM(AJ3341:AJ3342)</f>
        <v>0</v>
      </c>
      <c r="AK3340" s="86">
        <f t="shared" si="2970"/>
        <v>0</v>
      </c>
      <c r="AL3340" s="88">
        <f t="shared" si="2970"/>
        <v>0</v>
      </c>
      <c r="AM3340" s="86">
        <f t="shared" si="2970"/>
        <v>0</v>
      </c>
      <c r="AN3340" s="88">
        <f t="shared" si="2970"/>
        <v>0</v>
      </c>
      <c r="AO3340" s="86">
        <f t="shared" si="2970"/>
        <v>0</v>
      </c>
      <c r="AP3340" s="88">
        <f t="shared" si="2970"/>
        <v>0</v>
      </c>
      <c r="AQ3340" s="86">
        <f t="shared" si="2970"/>
        <v>0</v>
      </c>
      <c r="AR3340" s="88">
        <f t="shared" si="2970"/>
        <v>0</v>
      </c>
      <c r="AS3340" s="86">
        <f t="shared" si="2970"/>
        <v>0</v>
      </c>
      <c r="AT3340" s="88">
        <f t="shared" si="2970"/>
        <v>0</v>
      </c>
      <c r="AU3340" s="86">
        <f t="shared" si="2970"/>
        <v>0</v>
      </c>
      <c r="AV3340" s="86">
        <f t="shared" si="2944"/>
        <v>0</v>
      </c>
      <c r="AW3340" s="93">
        <f t="shared" si="2945"/>
        <v>0</v>
      </c>
      <c r="AY3340" s="86">
        <f t="shared" si="2946"/>
        <v>0</v>
      </c>
      <c r="AZ3340" s="86">
        <f t="shared" si="2947"/>
        <v>0</v>
      </c>
      <c r="BA3340" s="86">
        <f t="shared" si="2948"/>
        <v>0</v>
      </c>
      <c r="BB3340" s="86">
        <f t="shared" si="2949"/>
        <v>0</v>
      </c>
      <c r="BC3340" s="86">
        <f t="shared" si="2950"/>
        <v>0</v>
      </c>
      <c r="BD3340" s="86">
        <f t="shared" si="2951"/>
        <v>0</v>
      </c>
    </row>
    <row r="3341" spans="2:56" x14ac:dyDescent="0.3">
      <c r="B3341" s="169" t="s">
        <v>107</v>
      </c>
      <c r="C3341" s="248"/>
      <c r="D3341" s="249"/>
      <c r="E3341" s="172">
        <f t="shared" si="2937"/>
        <v>0</v>
      </c>
      <c r="F3341" s="248"/>
      <c r="G3341" s="249"/>
      <c r="H3341" s="172">
        <f t="shared" si="2938"/>
        <v>0</v>
      </c>
      <c r="I3341" s="248"/>
      <c r="J3341" s="250"/>
      <c r="K3341" s="174">
        <f t="shared" si="2939"/>
        <v>0</v>
      </c>
      <c r="L3341" s="248"/>
      <c r="M3341" s="250"/>
      <c r="N3341" s="251"/>
      <c r="O3341" s="248"/>
      <c r="P3341" s="251"/>
      <c r="Q3341" s="166">
        <f t="shared" si="2940"/>
        <v>0</v>
      </c>
      <c r="R3341" s="251"/>
      <c r="S3341" s="251"/>
      <c r="T3341" s="167">
        <f t="shared" si="2952"/>
        <v>0</v>
      </c>
      <c r="U3341" s="157"/>
      <c r="V3341" s="248"/>
      <c r="W3341" s="251"/>
      <c r="X3341" s="166">
        <f t="shared" si="2941"/>
        <v>0</v>
      </c>
      <c r="Y3341" s="251"/>
      <c r="Z3341" s="251"/>
      <c r="AA3341" s="167">
        <f t="shared" si="2953"/>
        <v>0</v>
      </c>
      <c r="AB3341" s="157"/>
      <c r="AC3341" s="248"/>
      <c r="AD3341" s="251"/>
      <c r="AE3341" s="166">
        <f t="shared" si="2942"/>
        <v>0</v>
      </c>
      <c r="AF3341" s="251"/>
      <c r="AG3341" s="251"/>
      <c r="AH3341" s="167">
        <f t="shared" si="2954"/>
        <v>0</v>
      </c>
      <c r="AJ3341" s="252"/>
      <c r="AK3341" s="253"/>
      <c r="AL3341" s="254"/>
      <c r="AM3341" s="253"/>
      <c r="AN3341" s="254"/>
      <c r="AO3341" s="253"/>
      <c r="AP3341" s="254"/>
      <c r="AQ3341" s="253"/>
      <c r="AR3341" s="254"/>
      <c r="AS3341" s="253"/>
      <c r="AT3341" s="254"/>
      <c r="AU3341" s="253"/>
      <c r="AV3341" s="163">
        <f t="shared" si="2944"/>
        <v>0</v>
      </c>
      <c r="AW3341" s="168">
        <f t="shared" si="2945"/>
        <v>0</v>
      </c>
      <c r="AY3341" s="163">
        <f t="shared" si="2946"/>
        <v>0</v>
      </c>
      <c r="AZ3341" s="163">
        <f t="shared" si="2947"/>
        <v>0</v>
      </c>
      <c r="BA3341" s="163">
        <f t="shared" si="2948"/>
        <v>0</v>
      </c>
      <c r="BB3341" s="163">
        <f t="shared" si="2949"/>
        <v>0</v>
      </c>
      <c r="BC3341" s="163">
        <f t="shared" si="2950"/>
        <v>0</v>
      </c>
      <c r="BD3341" s="163">
        <f t="shared" si="2951"/>
        <v>0</v>
      </c>
    </row>
    <row r="3342" spans="2:56" x14ac:dyDescent="0.3">
      <c r="B3342" s="169" t="s">
        <v>108</v>
      </c>
      <c r="C3342" s="248"/>
      <c r="D3342" s="249"/>
      <c r="E3342" s="172">
        <f t="shared" si="2937"/>
        <v>0</v>
      </c>
      <c r="F3342" s="248"/>
      <c r="G3342" s="249"/>
      <c r="H3342" s="172">
        <f t="shared" si="2938"/>
        <v>0</v>
      </c>
      <c r="I3342" s="248"/>
      <c r="J3342" s="250"/>
      <c r="K3342" s="174">
        <f t="shared" si="2939"/>
        <v>0</v>
      </c>
      <c r="L3342" s="248"/>
      <c r="M3342" s="250"/>
      <c r="N3342" s="251"/>
      <c r="O3342" s="248"/>
      <c r="P3342" s="251"/>
      <c r="Q3342" s="166">
        <f t="shared" si="2940"/>
        <v>0</v>
      </c>
      <c r="R3342" s="251"/>
      <c r="S3342" s="251"/>
      <c r="T3342" s="167">
        <f t="shared" si="2952"/>
        <v>0</v>
      </c>
      <c r="U3342" s="157"/>
      <c r="V3342" s="248"/>
      <c r="W3342" s="251"/>
      <c r="X3342" s="166">
        <f t="shared" si="2941"/>
        <v>0</v>
      </c>
      <c r="Y3342" s="251"/>
      <c r="Z3342" s="251"/>
      <c r="AA3342" s="167">
        <f t="shared" si="2953"/>
        <v>0</v>
      </c>
      <c r="AB3342" s="157"/>
      <c r="AC3342" s="248"/>
      <c r="AD3342" s="251"/>
      <c r="AE3342" s="166">
        <f t="shared" si="2942"/>
        <v>0</v>
      </c>
      <c r="AF3342" s="251"/>
      <c r="AG3342" s="251"/>
      <c r="AH3342" s="167">
        <f t="shared" si="2954"/>
        <v>0</v>
      </c>
      <c r="AJ3342" s="252"/>
      <c r="AK3342" s="253"/>
      <c r="AL3342" s="254"/>
      <c r="AM3342" s="253"/>
      <c r="AN3342" s="254"/>
      <c r="AO3342" s="253"/>
      <c r="AP3342" s="254"/>
      <c r="AQ3342" s="253"/>
      <c r="AR3342" s="254"/>
      <c r="AS3342" s="253"/>
      <c r="AT3342" s="254"/>
      <c r="AU3342" s="253"/>
      <c r="AV3342" s="163">
        <f t="shared" si="2944"/>
        <v>0</v>
      </c>
      <c r="AW3342" s="168">
        <f t="shared" si="2945"/>
        <v>0</v>
      </c>
      <c r="AY3342" s="163">
        <f t="shared" si="2946"/>
        <v>0</v>
      </c>
      <c r="AZ3342" s="163">
        <f t="shared" si="2947"/>
        <v>0</v>
      </c>
      <c r="BA3342" s="163">
        <f t="shared" si="2948"/>
        <v>0</v>
      </c>
      <c r="BB3342" s="163">
        <f t="shared" si="2949"/>
        <v>0</v>
      </c>
      <c r="BC3342" s="163">
        <f t="shared" si="2950"/>
        <v>0</v>
      </c>
      <c r="BD3342" s="163">
        <f t="shared" si="2951"/>
        <v>0</v>
      </c>
    </row>
    <row r="3343" spans="2:56" x14ac:dyDescent="0.3">
      <c r="B3343" s="179" t="s">
        <v>109</v>
      </c>
      <c r="C3343" s="83">
        <f>SUM(C3344)</f>
        <v>0</v>
      </c>
      <c r="D3343" s="84">
        <f>SUM(D3344)</f>
        <v>0</v>
      </c>
      <c r="E3343" s="85">
        <f t="shared" si="2937"/>
        <v>0</v>
      </c>
      <c r="F3343" s="83">
        <f>SUM(F3344)</f>
        <v>0</v>
      </c>
      <c r="G3343" s="84">
        <f>SUM(G3344)</f>
        <v>0</v>
      </c>
      <c r="H3343" s="85">
        <f t="shared" si="2938"/>
        <v>0</v>
      </c>
      <c r="I3343" s="83">
        <f>SUM(I3344)</f>
        <v>0</v>
      </c>
      <c r="J3343" s="86">
        <f>SUM(J3344)</f>
        <v>0</v>
      </c>
      <c r="K3343" s="87">
        <f t="shared" si="2939"/>
        <v>0</v>
      </c>
      <c r="L3343" s="83">
        <f>SUM(L3344)</f>
        <v>0</v>
      </c>
      <c r="M3343" s="86">
        <f>SUM(M3344)</f>
        <v>0</v>
      </c>
      <c r="N3343" s="88">
        <f>SUM(N3344)</f>
        <v>0</v>
      </c>
      <c r="O3343" s="83">
        <f>SUM(O3344)</f>
        <v>0</v>
      </c>
      <c r="P3343" s="88">
        <f>SUM(P3344)</f>
        <v>0</v>
      </c>
      <c r="Q3343" s="177">
        <f t="shared" si="2940"/>
        <v>0</v>
      </c>
      <c r="R3343" s="88">
        <f>SUM(R3344)</f>
        <v>0</v>
      </c>
      <c r="S3343" s="88">
        <f>SUM(S3344)</f>
        <v>0</v>
      </c>
      <c r="T3343" s="178">
        <f t="shared" si="2952"/>
        <v>0</v>
      </c>
      <c r="U3343" s="157"/>
      <c r="V3343" s="83">
        <f>SUM(V3344)</f>
        <v>0</v>
      </c>
      <c r="W3343" s="88">
        <f>SUM(W3344)</f>
        <v>0</v>
      </c>
      <c r="X3343" s="177">
        <f t="shared" si="2941"/>
        <v>0</v>
      </c>
      <c r="Y3343" s="88">
        <f>SUM(Y3344)</f>
        <v>0</v>
      </c>
      <c r="Z3343" s="88">
        <f>SUM(Z3344)</f>
        <v>0</v>
      </c>
      <c r="AA3343" s="178">
        <f t="shared" si="2953"/>
        <v>0</v>
      </c>
      <c r="AB3343" s="157"/>
      <c r="AC3343" s="83">
        <f>SUM(AC3344)</f>
        <v>0</v>
      </c>
      <c r="AD3343" s="88">
        <f>SUM(AD3344)</f>
        <v>0</v>
      </c>
      <c r="AE3343" s="177">
        <f t="shared" si="2942"/>
        <v>0</v>
      </c>
      <c r="AF3343" s="88">
        <f>SUM(AF3344)</f>
        <v>0</v>
      </c>
      <c r="AG3343" s="88">
        <f>SUM(AG3344)</f>
        <v>0</v>
      </c>
      <c r="AH3343" s="178">
        <f t="shared" si="2954"/>
        <v>0</v>
      </c>
      <c r="AJ3343" s="84">
        <f t="shared" ref="AJ3343:AU3343" si="2971">SUM(AJ3344)</f>
        <v>0</v>
      </c>
      <c r="AK3343" s="86">
        <f t="shared" si="2971"/>
        <v>0</v>
      </c>
      <c r="AL3343" s="88">
        <f t="shared" si="2971"/>
        <v>0</v>
      </c>
      <c r="AM3343" s="86">
        <f t="shared" si="2971"/>
        <v>0</v>
      </c>
      <c r="AN3343" s="88">
        <f t="shared" si="2971"/>
        <v>0</v>
      </c>
      <c r="AO3343" s="86">
        <f t="shared" si="2971"/>
        <v>0</v>
      </c>
      <c r="AP3343" s="88">
        <f t="shared" si="2971"/>
        <v>0</v>
      </c>
      <c r="AQ3343" s="86">
        <f t="shared" si="2971"/>
        <v>0</v>
      </c>
      <c r="AR3343" s="88">
        <f t="shared" si="2971"/>
        <v>0</v>
      </c>
      <c r="AS3343" s="86">
        <f t="shared" si="2971"/>
        <v>0</v>
      </c>
      <c r="AT3343" s="88">
        <f t="shared" si="2971"/>
        <v>0</v>
      </c>
      <c r="AU3343" s="86">
        <f t="shared" si="2971"/>
        <v>0</v>
      </c>
      <c r="AV3343" s="86">
        <f t="shared" si="2944"/>
        <v>0</v>
      </c>
      <c r="AW3343" s="93">
        <f t="shared" si="2945"/>
        <v>0</v>
      </c>
      <c r="AY3343" s="86">
        <f t="shared" si="2946"/>
        <v>0</v>
      </c>
      <c r="AZ3343" s="86">
        <f t="shared" si="2947"/>
        <v>0</v>
      </c>
      <c r="BA3343" s="86">
        <f t="shared" si="2948"/>
        <v>0</v>
      </c>
      <c r="BB3343" s="86">
        <f t="shared" si="2949"/>
        <v>0</v>
      </c>
      <c r="BC3343" s="86">
        <f t="shared" si="2950"/>
        <v>0</v>
      </c>
      <c r="BD3343" s="86">
        <f t="shared" si="2951"/>
        <v>0</v>
      </c>
    </row>
    <row r="3344" spans="2:56" x14ac:dyDescent="0.3">
      <c r="B3344" s="169" t="s">
        <v>110</v>
      </c>
      <c r="C3344" s="248"/>
      <c r="D3344" s="249"/>
      <c r="E3344" s="172">
        <f t="shared" si="2937"/>
        <v>0</v>
      </c>
      <c r="F3344" s="248"/>
      <c r="G3344" s="249"/>
      <c r="H3344" s="172">
        <f t="shared" si="2938"/>
        <v>0</v>
      </c>
      <c r="I3344" s="248"/>
      <c r="J3344" s="250"/>
      <c r="K3344" s="174">
        <f t="shared" si="2939"/>
        <v>0</v>
      </c>
      <c r="L3344" s="248"/>
      <c r="M3344" s="250"/>
      <c r="N3344" s="251"/>
      <c r="O3344" s="248"/>
      <c r="P3344" s="251"/>
      <c r="Q3344" s="166">
        <f t="shared" si="2940"/>
        <v>0</v>
      </c>
      <c r="R3344" s="251"/>
      <c r="S3344" s="251"/>
      <c r="T3344" s="167">
        <f t="shared" si="2952"/>
        <v>0</v>
      </c>
      <c r="U3344" s="157"/>
      <c r="V3344" s="248"/>
      <c r="W3344" s="251"/>
      <c r="X3344" s="166">
        <f t="shared" si="2941"/>
        <v>0</v>
      </c>
      <c r="Y3344" s="251"/>
      <c r="Z3344" s="251"/>
      <c r="AA3344" s="167">
        <f t="shared" si="2953"/>
        <v>0</v>
      </c>
      <c r="AB3344" s="157"/>
      <c r="AC3344" s="248"/>
      <c r="AD3344" s="251"/>
      <c r="AE3344" s="166">
        <f t="shared" si="2942"/>
        <v>0</v>
      </c>
      <c r="AF3344" s="251"/>
      <c r="AG3344" s="251"/>
      <c r="AH3344" s="167">
        <f t="shared" si="2954"/>
        <v>0</v>
      </c>
      <c r="AJ3344" s="252"/>
      <c r="AK3344" s="253"/>
      <c r="AL3344" s="254"/>
      <c r="AM3344" s="253"/>
      <c r="AN3344" s="254"/>
      <c r="AO3344" s="253"/>
      <c r="AP3344" s="254"/>
      <c r="AQ3344" s="253"/>
      <c r="AR3344" s="254"/>
      <c r="AS3344" s="253"/>
      <c r="AT3344" s="254"/>
      <c r="AU3344" s="253"/>
      <c r="AV3344" s="163">
        <f t="shared" si="2944"/>
        <v>0</v>
      </c>
      <c r="AW3344" s="168">
        <f t="shared" si="2945"/>
        <v>0</v>
      </c>
      <c r="AY3344" s="163">
        <f t="shared" si="2946"/>
        <v>0</v>
      </c>
      <c r="AZ3344" s="163">
        <f t="shared" si="2947"/>
        <v>0</v>
      </c>
      <c r="BA3344" s="163">
        <f t="shared" si="2948"/>
        <v>0</v>
      </c>
      <c r="BB3344" s="163">
        <f t="shared" si="2949"/>
        <v>0</v>
      </c>
      <c r="BC3344" s="163">
        <f t="shared" si="2950"/>
        <v>0</v>
      </c>
      <c r="BD3344" s="163">
        <f t="shared" si="2951"/>
        <v>0</v>
      </c>
    </row>
    <row r="3345" spans="2:56" x14ac:dyDescent="0.3">
      <c r="B3345" s="179" t="s">
        <v>111</v>
      </c>
      <c r="C3345" s="83">
        <f>SUM(C3346:C3348)</f>
        <v>0</v>
      </c>
      <c r="D3345" s="84">
        <f>SUM(D3346:D3348)</f>
        <v>0</v>
      </c>
      <c r="E3345" s="85">
        <f t="shared" ref="E3345:E3408" si="2972">IFERROR(D3345/C3345,0)</f>
        <v>0</v>
      </c>
      <c r="F3345" s="83">
        <f>SUM(F3346:F3348)</f>
        <v>0</v>
      </c>
      <c r="G3345" s="84">
        <f>SUM(G3346:G3348)</f>
        <v>0</v>
      </c>
      <c r="H3345" s="85">
        <f t="shared" ref="H3345:H3408" si="2973">IFERROR(G3345/F3345,0)</f>
        <v>0</v>
      </c>
      <c r="I3345" s="83">
        <f>SUM(I3346:I3348)</f>
        <v>0</v>
      </c>
      <c r="J3345" s="86">
        <f>SUM(J3346:J3348)</f>
        <v>0</v>
      </c>
      <c r="K3345" s="87">
        <f t="shared" ref="K3345:K3408" si="2974">IFERROR(J3345/I3345,0)</f>
        <v>0</v>
      </c>
      <c r="L3345" s="83">
        <f>SUM(L3346:L3348)</f>
        <v>0</v>
      </c>
      <c r="M3345" s="86">
        <f>SUM(M3346:M3348)</f>
        <v>0</v>
      </c>
      <c r="N3345" s="88">
        <f>SUM(N3346:N3348)</f>
        <v>0</v>
      </c>
      <c r="O3345" s="83">
        <f>SUM(O3346:O3348)</f>
        <v>0</v>
      </c>
      <c r="P3345" s="88">
        <f>SUM(P3346:P3348)</f>
        <v>0</v>
      </c>
      <c r="Q3345" s="177">
        <f t="shared" ref="Q3345:Q3408" si="2975">SUM(O3345:P3345)</f>
        <v>0</v>
      </c>
      <c r="R3345" s="88">
        <f>SUM(R3346:R3348)</f>
        <v>0</v>
      </c>
      <c r="S3345" s="88">
        <f>SUM(S3346:S3348)</f>
        <v>0</v>
      </c>
      <c r="T3345" s="178">
        <f t="shared" si="2952"/>
        <v>0</v>
      </c>
      <c r="U3345" s="157"/>
      <c r="V3345" s="83">
        <f>SUM(V3346:V3348)</f>
        <v>0</v>
      </c>
      <c r="W3345" s="88">
        <f>SUM(W3346:W3348)</f>
        <v>0</v>
      </c>
      <c r="X3345" s="177">
        <f t="shared" ref="X3345:X3408" si="2976">SUM(V3345:W3345)</f>
        <v>0</v>
      </c>
      <c r="Y3345" s="88">
        <f>SUM(Y3346:Y3348)</f>
        <v>0</v>
      </c>
      <c r="Z3345" s="88">
        <f>SUM(Z3346:Z3348)</f>
        <v>0</v>
      </c>
      <c r="AA3345" s="178">
        <f t="shared" si="2953"/>
        <v>0</v>
      </c>
      <c r="AB3345" s="157"/>
      <c r="AC3345" s="83">
        <f>SUM(AC3346:AC3348)</f>
        <v>0</v>
      </c>
      <c r="AD3345" s="88">
        <f>SUM(AD3346:AD3348)</f>
        <v>0</v>
      </c>
      <c r="AE3345" s="177">
        <f t="shared" ref="AE3345:AE3408" si="2977">SUM(AC3345:AD3345)</f>
        <v>0</v>
      </c>
      <c r="AF3345" s="88">
        <f>SUM(AF3346:AF3348)</f>
        <v>0</v>
      </c>
      <c r="AG3345" s="88">
        <f>SUM(AG3346:AG3348)</f>
        <v>0</v>
      </c>
      <c r="AH3345" s="178">
        <f t="shared" si="2954"/>
        <v>0</v>
      </c>
      <c r="AJ3345" s="84">
        <f t="shared" ref="AJ3345:AU3345" si="2978">SUM(AJ3346:AJ3348)</f>
        <v>0</v>
      </c>
      <c r="AK3345" s="86">
        <f t="shared" si="2978"/>
        <v>0</v>
      </c>
      <c r="AL3345" s="88">
        <f t="shared" si="2978"/>
        <v>0</v>
      </c>
      <c r="AM3345" s="86">
        <f t="shared" si="2978"/>
        <v>0</v>
      </c>
      <c r="AN3345" s="88">
        <f t="shared" si="2978"/>
        <v>0</v>
      </c>
      <c r="AO3345" s="86">
        <f t="shared" si="2978"/>
        <v>0</v>
      </c>
      <c r="AP3345" s="88">
        <f t="shared" si="2978"/>
        <v>0</v>
      </c>
      <c r="AQ3345" s="86">
        <f t="shared" si="2978"/>
        <v>0</v>
      </c>
      <c r="AR3345" s="88">
        <f t="shared" si="2978"/>
        <v>0</v>
      </c>
      <c r="AS3345" s="86">
        <f t="shared" si="2978"/>
        <v>0</v>
      </c>
      <c r="AT3345" s="88">
        <f t="shared" si="2978"/>
        <v>0</v>
      </c>
      <c r="AU3345" s="86">
        <f t="shared" si="2978"/>
        <v>0</v>
      </c>
      <c r="AV3345" s="86">
        <f t="shared" ref="AV3345:AV3408" si="2979">SUM(AJ3345:AU3345)</f>
        <v>0</v>
      </c>
      <c r="AW3345" s="93">
        <f t="shared" ref="AW3345:AW3408" si="2980">T3345-AV3345</f>
        <v>0</v>
      </c>
      <c r="AY3345" s="86">
        <f t="shared" ref="AY3345:AY3408" si="2981">SUM(AJ3345:AL3345)</f>
        <v>0</v>
      </c>
      <c r="AZ3345" s="86">
        <f t="shared" ref="AZ3345:AZ3408" si="2982">SUM(AM3345:AO3345)</f>
        <v>0</v>
      </c>
      <c r="BA3345" s="86">
        <f t="shared" ref="BA3345:BA3408" si="2983">SUM(AP3345:AR3345)</f>
        <v>0</v>
      </c>
      <c r="BB3345" s="86">
        <f t="shared" ref="BB3345:BB3408" si="2984">SUM(AS3345:AU3345)</f>
        <v>0</v>
      </c>
      <c r="BC3345" s="86">
        <f t="shared" ref="BC3345:BC3408" si="2985">SUM(AY3345,AZ3345,BA3345,BB3345)</f>
        <v>0</v>
      </c>
      <c r="BD3345" s="86">
        <f t="shared" ref="BD3345:BD3408" si="2986">T3345-BC3345</f>
        <v>0</v>
      </c>
    </row>
    <row r="3346" spans="2:56" x14ac:dyDescent="0.3">
      <c r="B3346" s="169" t="s">
        <v>112</v>
      </c>
      <c r="C3346" s="248"/>
      <c r="D3346" s="249"/>
      <c r="E3346" s="172">
        <f t="shared" si="2972"/>
        <v>0</v>
      </c>
      <c r="F3346" s="248"/>
      <c r="G3346" s="249"/>
      <c r="H3346" s="172">
        <f t="shared" si="2973"/>
        <v>0</v>
      </c>
      <c r="I3346" s="248"/>
      <c r="J3346" s="250"/>
      <c r="K3346" s="174">
        <f t="shared" si="2974"/>
        <v>0</v>
      </c>
      <c r="L3346" s="248"/>
      <c r="M3346" s="250"/>
      <c r="N3346" s="251"/>
      <c r="O3346" s="248"/>
      <c r="P3346" s="251"/>
      <c r="Q3346" s="166">
        <f t="shared" si="2975"/>
        <v>0</v>
      </c>
      <c r="R3346" s="251"/>
      <c r="S3346" s="251"/>
      <c r="T3346" s="167">
        <f t="shared" ref="T3346:T3409" si="2987">SUM(Q3346:S3346)</f>
        <v>0</v>
      </c>
      <c r="U3346" s="157"/>
      <c r="V3346" s="248"/>
      <c r="W3346" s="251"/>
      <c r="X3346" s="166">
        <f t="shared" si="2976"/>
        <v>0</v>
      </c>
      <c r="Y3346" s="251"/>
      <c r="Z3346" s="251"/>
      <c r="AA3346" s="167">
        <f t="shared" ref="AA3346:AA3409" si="2988">SUM(X3346:Z3346)</f>
        <v>0</v>
      </c>
      <c r="AB3346" s="157"/>
      <c r="AC3346" s="248"/>
      <c r="AD3346" s="251"/>
      <c r="AE3346" s="166">
        <f t="shared" si="2977"/>
        <v>0</v>
      </c>
      <c r="AF3346" s="251"/>
      <c r="AG3346" s="251"/>
      <c r="AH3346" s="167">
        <f t="shared" ref="AH3346:AH3409" si="2989">SUM(AE3346:AG3346)</f>
        <v>0</v>
      </c>
      <c r="AJ3346" s="252"/>
      <c r="AK3346" s="253"/>
      <c r="AL3346" s="254"/>
      <c r="AM3346" s="253"/>
      <c r="AN3346" s="254"/>
      <c r="AO3346" s="253"/>
      <c r="AP3346" s="254"/>
      <c r="AQ3346" s="253"/>
      <c r="AR3346" s="254"/>
      <c r="AS3346" s="253"/>
      <c r="AT3346" s="254"/>
      <c r="AU3346" s="253"/>
      <c r="AV3346" s="163">
        <f t="shared" si="2979"/>
        <v>0</v>
      </c>
      <c r="AW3346" s="168">
        <f t="shared" si="2980"/>
        <v>0</v>
      </c>
      <c r="AY3346" s="163">
        <f t="shared" si="2981"/>
        <v>0</v>
      </c>
      <c r="AZ3346" s="163">
        <f t="shared" si="2982"/>
        <v>0</v>
      </c>
      <c r="BA3346" s="163">
        <f t="shared" si="2983"/>
        <v>0</v>
      </c>
      <c r="BB3346" s="163">
        <f t="shared" si="2984"/>
        <v>0</v>
      </c>
      <c r="BC3346" s="163">
        <f t="shared" si="2985"/>
        <v>0</v>
      </c>
      <c r="BD3346" s="163">
        <f t="shared" si="2986"/>
        <v>0</v>
      </c>
    </row>
    <row r="3347" spans="2:56" x14ac:dyDescent="0.3">
      <c r="B3347" s="169" t="s">
        <v>113</v>
      </c>
      <c r="C3347" s="248"/>
      <c r="D3347" s="249"/>
      <c r="E3347" s="172">
        <f t="shared" si="2972"/>
        <v>0</v>
      </c>
      <c r="F3347" s="248"/>
      <c r="G3347" s="249"/>
      <c r="H3347" s="172">
        <f t="shared" si="2973"/>
        <v>0</v>
      </c>
      <c r="I3347" s="248"/>
      <c r="J3347" s="250"/>
      <c r="K3347" s="174">
        <f t="shared" si="2974"/>
        <v>0</v>
      </c>
      <c r="L3347" s="248"/>
      <c r="M3347" s="250"/>
      <c r="N3347" s="251"/>
      <c r="O3347" s="248"/>
      <c r="P3347" s="251"/>
      <c r="Q3347" s="166">
        <f t="shared" si="2975"/>
        <v>0</v>
      </c>
      <c r="R3347" s="251"/>
      <c r="S3347" s="251"/>
      <c r="T3347" s="167">
        <f t="shared" si="2987"/>
        <v>0</v>
      </c>
      <c r="U3347" s="157"/>
      <c r="V3347" s="248"/>
      <c r="W3347" s="251"/>
      <c r="X3347" s="166">
        <f t="shared" si="2976"/>
        <v>0</v>
      </c>
      <c r="Y3347" s="251"/>
      <c r="Z3347" s="251"/>
      <c r="AA3347" s="167">
        <f t="shared" si="2988"/>
        <v>0</v>
      </c>
      <c r="AB3347" s="157"/>
      <c r="AC3347" s="248"/>
      <c r="AD3347" s="251"/>
      <c r="AE3347" s="166">
        <f t="shared" si="2977"/>
        <v>0</v>
      </c>
      <c r="AF3347" s="251"/>
      <c r="AG3347" s="251"/>
      <c r="AH3347" s="167">
        <f t="shared" si="2989"/>
        <v>0</v>
      </c>
      <c r="AJ3347" s="252"/>
      <c r="AK3347" s="253"/>
      <c r="AL3347" s="254"/>
      <c r="AM3347" s="253"/>
      <c r="AN3347" s="254"/>
      <c r="AO3347" s="253"/>
      <c r="AP3347" s="254"/>
      <c r="AQ3347" s="253"/>
      <c r="AR3347" s="254"/>
      <c r="AS3347" s="253"/>
      <c r="AT3347" s="254"/>
      <c r="AU3347" s="253"/>
      <c r="AV3347" s="163">
        <f t="shared" si="2979"/>
        <v>0</v>
      </c>
      <c r="AW3347" s="168">
        <f t="shared" si="2980"/>
        <v>0</v>
      </c>
      <c r="AY3347" s="163">
        <f t="shared" si="2981"/>
        <v>0</v>
      </c>
      <c r="AZ3347" s="163">
        <f t="shared" si="2982"/>
        <v>0</v>
      </c>
      <c r="BA3347" s="163">
        <f t="shared" si="2983"/>
        <v>0</v>
      </c>
      <c r="BB3347" s="163">
        <f t="shared" si="2984"/>
        <v>0</v>
      </c>
      <c r="BC3347" s="163">
        <f t="shared" si="2985"/>
        <v>0</v>
      </c>
      <c r="BD3347" s="163">
        <f t="shared" si="2986"/>
        <v>0</v>
      </c>
    </row>
    <row r="3348" spans="2:56" x14ac:dyDescent="0.3">
      <c r="B3348" s="169" t="s">
        <v>114</v>
      </c>
      <c r="C3348" s="248"/>
      <c r="D3348" s="249"/>
      <c r="E3348" s="172">
        <f t="shared" si="2972"/>
        <v>0</v>
      </c>
      <c r="F3348" s="248"/>
      <c r="G3348" s="249"/>
      <c r="H3348" s="172">
        <f t="shared" si="2973"/>
        <v>0</v>
      </c>
      <c r="I3348" s="248"/>
      <c r="J3348" s="250"/>
      <c r="K3348" s="174">
        <f t="shared" si="2974"/>
        <v>0</v>
      </c>
      <c r="L3348" s="248"/>
      <c r="M3348" s="250"/>
      <c r="N3348" s="251"/>
      <c r="O3348" s="248"/>
      <c r="P3348" s="251"/>
      <c r="Q3348" s="166">
        <f t="shared" si="2975"/>
        <v>0</v>
      </c>
      <c r="R3348" s="251"/>
      <c r="S3348" s="251"/>
      <c r="T3348" s="167">
        <f t="shared" si="2987"/>
        <v>0</v>
      </c>
      <c r="U3348" s="157"/>
      <c r="V3348" s="248"/>
      <c r="W3348" s="251"/>
      <c r="X3348" s="166">
        <f t="shared" si="2976"/>
        <v>0</v>
      </c>
      <c r="Y3348" s="251"/>
      <c r="Z3348" s="251"/>
      <c r="AA3348" s="167">
        <f t="shared" si="2988"/>
        <v>0</v>
      </c>
      <c r="AB3348" s="157"/>
      <c r="AC3348" s="248"/>
      <c r="AD3348" s="251"/>
      <c r="AE3348" s="166">
        <f t="shared" si="2977"/>
        <v>0</v>
      </c>
      <c r="AF3348" s="251"/>
      <c r="AG3348" s="251"/>
      <c r="AH3348" s="167">
        <f t="shared" si="2989"/>
        <v>0</v>
      </c>
      <c r="AJ3348" s="252"/>
      <c r="AK3348" s="253"/>
      <c r="AL3348" s="254"/>
      <c r="AM3348" s="253"/>
      <c r="AN3348" s="254"/>
      <c r="AO3348" s="253"/>
      <c r="AP3348" s="254"/>
      <c r="AQ3348" s="253"/>
      <c r="AR3348" s="254"/>
      <c r="AS3348" s="253"/>
      <c r="AT3348" s="254"/>
      <c r="AU3348" s="253"/>
      <c r="AV3348" s="163">
        <f t="shared" si="2979"/>
        <v>0</v>
      </c>
      <c r="AW3348" s="168">
        <f t="shared" si="2980"/>
        <v>0</v>
      </c>
      <c r="AY3348" s="163">
        <f t="shared" si="2981"/>
        <v>0</v>
      </c>
      <c r="AZ3348" s="163">
        <f t="shared" si="2982"/>
        <v>0</v>
      </c>
      <c r="BA3348" s="163">
        <f t="shared" si="2983"/>
        <v>0</v>
      </c>
      <c r="BB3348" s="163">
        <f t="shared" si="2984"/>
        <v>0</v>
      </c>
      <c r="BC3348" s="163">
        <f t="shared" si="2985"/>
        <v>0</v>
      </c>
      <c r="BD3348" s="163">
        <f t="shared" si="2986"/>
        <v>0</v>
      </c>
    </row>
    <row r="3349" spans="2:56" x14ac:dyDescent="0.3">
      <c r="B3349" s="179" t="s">
        <v>115</v>
      </c>
      <c r="C3349" s="83">
        <f>SUM(C3350:C3352)</f>
        <v>0</v>
      </c>
      <c r="D3349" s="84">
        <f>SUM(D3350:D3352)</f>
        <v>0</v>
      </c>
      <c r="E3349" s="85">
        <f t="shared" si="2972"/>
        <v>0</v>
      </c>
      <c r="F3349" s="83">
        <f>SUM(F3350:F3352)</f>
        <v>0</v>
      </c>
      <c r="G3349" s="84">
        <f>SUM(G3350:G3352)</f>
        <v>0</v>
      </c>
      <c r="H3349" s="85">
        <f t="shared" si="2973"/>
        <v>0</v>
      </c>
      <c r="I3349" s="83">
        <f>SUM(I3350:I3352)</f>
        <v>0</v>
      </c>
      <c r="J3349" s="86">
        <f>SUM(J3350:J3352)</f>
        <v>0</v>
      </c>
      <c r="K3349" s="87">
        <f t="shared" si="2974"/>
        <v>0</v>
      </c>
      <c r="L3349" s="83">
        <f>SUM(L3350:L3352)</f>
        <v>0</v>
      </c>
      <c r="M3349" s="86">
        <f>SUM(M3350:M3352)</f>
        <v>0</v>
      </c>
      <c r="N3349" s="88">
        <f>SUM(N3350:N3352)</f>
        <v>0</v>
      </c>
      <c r="O3349" s="83">
        <f>SUM(O3350:O3352)</f>
        <v>0</v>
      </c>
      <c r="P3349" s="88">
        <f>SUM(P3350:P3352)</f>
        <v>0</v>
      </c>
      <c r="Q3349" s="177">
        <f t="shared" si="2975"/>
        <v>0</v>
      </c>
      <c r="R3349" s="88">
        <f>SUM(R3350:R3352)</f>
        <v>0</v>
      </c>
      <c r="S3349" s="88">
        <f>SUM(S3350:S3352)</f>
        <v>0</v>
      </c>
      <c r="T3349" s="178">
        <f t="shared" si="2987"/>
        <v>0</v>
      </c>
      <c r="U3349" s="157"/>
      <c r="V3349" s="83">
        <f>SUM(V3350:V3352)</f>
        <v>0</v>
      </c>
      <c r="W3349" s="88">
        <f>SUM(W3350:W3352)</f>
        <v>0</v>
      </c>
      <c r="X3349" s="177">
        <f t="shared" si="2976"/>
        <v>0</v>
      </c>
      <c r="Y3349" s="88">
        <f>SUM(Y3350:Y3352)</f>
        <v>0</v>
      </c>
      <c r="Z3349" s="88">
        <f>SUM(Z3350:Z3352)</f>
        <v>0</v>
      </c>
      <c r="AA3349" s="178">
        <f t="shared" si="2988"/>
        <v>0</v>
      </c>
      <c r="AB3349" s="157"/>
      <c r="AC3349" s="83">
        <f>SUM(AC3350:AC3352)</f>
        <v>0</v>
      </c>
      <c r="AD3349" s="88">
        <f>SUM(AD3350:AD3352)</f>
        <v>0</v>
      </c>
      <c r="AE3349" s="177">
        <f t="shared" si="2977"/>
        <v>0</v>
      </c>
      <c r="AF3349" s="88">
        <f>SUM(AF3350:AF3352)</f>
        <v>0</v>
      </c>
      <c r="AG3349" s="88">
        <f>SUM(AG3350:AG3352)</f>
        <v>0</v>
      </c>
      <c r="AH3349" s="178">
        <f t="shared" si="2989"/>
        <v>0</v>
      </c>
      <c r="AJ3349" s="84">
        <f t="shared" ref="AJ3349:AU3349" si="2990">SUM(AJ3350:AJ3352)</f>
        <v>0</v>
      </c>
      <c r="AK3349" s="86">
        <f t="shared" si="2990"/>
        <v>0</v>
      </c>
      <c r="AL3349" s="88">
        <f t="shared" si="2990"/>
        <v>0</v>
      </c>
      <c r="AM3349" s="86">
        <f t="shared" si="2990"/>
        <v>0</v>
      </c>
      <c r="AN3349" s="88">
        <f t="shared" si="2990"/>
        <v>0</v>
      </c>
      <c r="AO3349" s="86">
        <f t="shared" si="2990"/>
        <v>0</v>
      </c>
      <c r="AP3349" s="88">
        <f t="shared" si="2990"/>
        <v>0</v>
      </c>
      <c r="AQ3349" s="86">
        <f t="shared" si="2990"/>
        <v>0</v>
      </c>
      <c r="AR3349" s="88">
        <f t="shared" si="2990"/>
        <v>0</v>
      </c>
      <c r="AS3349" s="86">
        <f t="shared" si="2990"/>
        <v>0</v>
      </c>
      <c r="AT3349" s="88">
        <f t="shared" si="2990"/>
        <v>0</v>
      </c>
      <c r="AU3349" s="86">
        <f t="shared" si="2990"/>
        <v>0</v>
      </c>
      <c r="AV3349" s="86">
        <f t="shared" si="2979"/>
        <v>0</v>
      </c>
      <c r="AW3349" s="93">
        <f t="shared" si="2980"/>
        <v>0</v>
      </c>
      <c r="AY3349" s="86">
        <f t="shared" si="2981"/>
        <v>0</v>
      </c>
      <c r="AZ3349" s="86">
        <f t="shared" si="2982"/>
        <v>0</v>
      </c>
      <c r="BA3349" s="86">
        <f t="shared" si="2983"/>
        <v>0</v>
      </c>
      <c r="BB3349" s="86">
        <f t="shared" si="2984"/>
        <v>0</v>
      </c>
      <c r="BC3349" s="86">
        <f t="shared" si="2985"/>
        <v>0</v>
      </c>
      <c r="BD3349" s="86">
        <f t="shared" si="2986"/>
        <v>0</v>
      </c>
    </row>
    <row r="3350" spans="2:56" x14ac:dyDescent="0.3">
      <c r="B3350" s="169" t="s">
        <v>116</v>
      </c>
      <c r="C3350" s="248"/>
      <c r="D3350" s="249"/>
      <c r="E3350" s="172">
        <f t="shared" si="2972"/>
        <v>0</v>
      </c>
      <c r="F3350" s="248"/>
      <c r="G3350" s="249"/>
      <c r="H3350" s="172">
        <f t="shared" si="2973"/>
        <v>0</v>
      </c>
      <c r="I3350" s="248"/>
      <c r="J3350" s="250"/>
      <c r="K3350" s="174">
        <f t="shared" si="2974"/>
        <v>0</v>
      </c>
      <c r="L3350" s="248"/>
      <c r="M3350" s="250"/>
      <c r="N3350" s="251"/>
      <c r="O3350" s="248"/>
      <c r="P3350" s="251"/>
      <c r="Q3350" s="166">
        <f t="shared" si="2975"/>
        <v>0</v>
      </c>
      <c r="R3350" s="251"/>
      <c r="S3350" s="251"/>
      <c r="T3350" s="167">
        <f t="shared" si="2987"/>
        <v>0</v>
      </c>
      <c r="U3350" s="157"/>
      <c r="V3350" s="248"/>
      <c r="W3350" s="251"/>
      <c r="X3350" s="166">
        <f t="shared" si="2976"/>
        <v>0</v>
      </c>
      <c r="Y3350" s="251"/>
      <c r="Z3350" s="251"/>
      <c r="AA3350" s="167">
        <f t="shared" si="2988"/>
        <v>0</v>
      </c>
      <c r="AB3350" s="157"/>
      <c r="AC3350" s="248"/>
      <c r="AD3350" s="251"/>
      <c r="AE3350" s="166">
        <f t="shared" si="2977"/>
        <v>0</v>
      </c>
      <c r="AF3350" s="251"/>
      <c r="AG3350" s="251"/>
      <c r="AH3350" s="167">
        <f t="shared" si="2989"/>
        <v>0</v>
      </c>
      <c r="AJ3350" s="252"/>
      <c r="AK3350" s="253"/>
      <c r="AL3350" s="254"/>
      <c r="AM3350" s="253"/>
      <c r="AN3350" s="254"/>
      <c r="AO3350" s="253"/>
      <c r="AP3350" s="254"/>
      <c r="AQ3350" s="253"/>
      <c r="AR3350" s="254"/>
      <c r="AS3350" s="253"/>
      <c r="AT3350" s="254"/>
      <c r="AU3350" s="253"/>
      <c r="AV3350" s="163">
        <f t="shared" si="2979"/>
        <v>0</v>
      </c>
      <c r="AW3350" s="168">
        <f t="shared" si="2980"/>
        <v>0</v>
      </c>
      <c r="AY3350" s="163">
        <f t="shared" si="2981"/>
        <v>0</v>
      </c>
      <c r="AZ3350" s="163">
        <f t="shared" si="2982"/>
        <v>0</v>
      </c>
      <c r="BA3350" s="163">
        <f t="shared" si="2983"/>
        <v>0</v>
      </c>
      <c r="BB3350" s="163">
        <f t="shared" si="2984"/>
        <v>0</v>
      </c>
      <c r="BC3350" s="163">
        <f t="shared" si="2985"/>
        <v>0</v>
      </c>
      <c r="BD3350" s="163">
        <f t="shared" si="2986"/>
        <v>0</v>
      </c>
    </row>
    <row r="3351" spans="2:56" x14ac:dyDescent="0.3">
      <c r="B3351" s="169" t="s">
        <v>117</v>
      </c>
      <c r="C3351" s="248"/>
      <c r="D3351" s="249"/>
      <c r="E3351" s="172">
        <f t="shared" si="2972"/>
        <v>0</v>
      </c>
      <c r="F3351" s="248"/>
      <c r="G3351" s="249"/>
      <c r="H3351" s="172">
        <f t="shared" si="2973"/>
        <v>0</v>
      </c>
      <c r="I3351" s="248"/>
      <c r="J3351" s="250"/>
      <c r="K3351" s="174">
        <f t="shared" si="2974"/>
        <v>0</v>
      </c>
      <c r="L3351" s="248"/>
      <c r="M3351" s="250"/>
      <c r="N3351" s="251"/>
      <c r="O3351" s="248"/>
      <c r="P3351" s="251"/>
      <c r="Q3351" s="166">
        <f t="shared" si="2975"/>
        <v>0</v>
      </c>
      <c r="R3351" s="251"/>
      <c r="S3351" s="251"/>
      <c r="T3351" s="167">
        <f t="shared" si="2987"/>
        <v>0</v>
      </c>
      <c r="U3351" s="157"/>
      <c r="V3351" s="248"/>
      <c r="W3351" s="251"/>
      <c r="X3351" s="166">
        <f t="shared" si="2976"/>
        <v>0</v>
      </c>
      <c r="Y3351" s="251"/>
      <c r="Z3351" s="251"/>
      <c r="AA3351" s="167">
        <f t="shared" si="2988"/>
        <v>0</v>
      </c>
      <c r="AB3351" s="157"/>
      <c r="AC3351" s="248"/>
      <c r="AD3351" s="251"/>
      <c r="AE3351" s="166">
        <f t="shared" si="2977"/>
        <v>0</v>
      </c>
      <c r="AF3351" s="251"/>
      <c r="AG3351" s="251"/>
      <c r="AH3351" s="167">
        <f t="shared" si="2989"/>
        <v>0</v>
      </c>
      <c r="AJ3351" s="252"/>
      <c r="AK3351" s="253"/>
      <c r="AL3351" s="254"/>
      <c r="AM3351" s="253"/>
      <c r="AN3351" s="254"/>
      <c r="AO3351" s="253"/>
      <c r="AP3351" s="254"/>
      <c r="AQ3351" s="253"/>
      <c r="AR3351" s="254"/>
      <c r="AS3351" s="253"/>
      <c r="AT3351" s="254"/>
      <c r="AU3351" s="253"/>
      <c r="AV3351" s="163">
        <f t="shared" si="2979"/>
        <v>0</v>
      </c>
      <c r="AW3351" s="168">
        <f t="shared" si="2980"/>
        <v>0</v>
      </c>
      <c r="AY3351" s="163">
        <f t="shared" si="2981"/>
        <v>0</v>
      </c>
      <c r="AZ3351" s="163">
        <f t="shared" si="2982"/>
        <v>0</v>
      </c>
      <c r="BA3351" s="163">
        <f t="shared" si="2983"/>
        <v>0</v>
      </c>
      <c r="BB3351" s="163">
        <f t="shared" si="2984"/>
        <v>0</v>
      </c>
      <c r="BC3351" s="163">
        <f t="shared" si="2985"/>
        <v>0</v>
      </c>
      <c r="BD3351" s="163">
        <f t="shared" si="2986"/>
        <v>0</v>
      </c>
    </row>
    <row r="3352" spans="2:56" x14ac:dyDescent="0.3">
      <c r="B3352" s="169" t="s">
        <v>118</v>
      </c>
      <c r="C3352" s="248"/>
      <c r="D3352" s="249"/>
      <c r="E3352" s="172">
        <f t="shared" si="2972"/>
        <v>0</v>
      </c>
      <c r="F3352" s="248"/>
      <c r="G3352" s="249"/>
      <c r="H3352" s="172">
        <f t="shared" si="2973"/>
        <v>0</v>
      </c>
      <c r="I3352" s="248"/>
      <c r="J3352" s="250"/>
      <c r="K3352" s="174">
        <f t="shared" si="2974"/>
        <v>0</v>
      </c>
      <c r="L3352" s="248"/>
      <c r="M3352" s="250"/>
      <c r="N3352" s="251"/>
      <c r="O3352" s="248"/>
      <c r="P3352" s="251"/>
      <c r="Q3352" s="166">
        <f t="shared" si="2975"/>
        <v>0</v>
      </c>
      <c r="R3352" s="251"/>
      <c r="S3352" s="251"/>
      <c r="T3352" s="167">
        <f t="shared" si="2987"/>
        <v>0</v>
      </c>
      <c r="U3352" s="157"/>
      <c r="V3352" s="248"/>
      <c r="W3352" s="251"/>
      <c r="X3352" s="166">
        <f t="shared" si="2976"/>
        <v>0</v>
      </c>
      <c r="Y3352" s="251"/>
      <c r="Z3352" s="251"/>
      <c r="AA3352" s="167">
        <f t="shared" si="2988"/>
        <v>0</v>
      </c>
      <c r="AB3352" s="157"/>
      <c r="AC3352" s="248"/>
      <c r="AD3352" s="251"/>
      <c r="AE3352" s="166">
        <f t="shared" si="2977"/>
        <v>0</v>
      </c>
      <c r="AF3352" s="251"/>
      <c r="AG3352" s="251"/>
      <c r="AH3352" s="167">
        <f t="shared" si="2989"/>
        <v>0</v>
      </c>
      <c r="AJ3352" s="252"/>
      <c r="AK3352" s="253"/>
      <c r="AL3352" s="254"/>
      <c r="AM3352" s="253"/>
      <c r="AN3352" s="254"/>
      <c r="AO3352" s="253"/>
      <c r="AP3352" s="254"/>
      <c r="AQ3352" s="253"/>
      <c r="AR3352" s="254"/>
      <c r="AS3352" s="253"/>
      <c r="AT3352" s="254"/>
      <c r="AU3352" s="253"/>
      <c r="AV3352" s="163">
        <f t="shared" si="2979"/>
        <v>0</v>
      </c>
      <c r="AW3352" s="168">
        <f t="shared" si="2980"/>
        <v>0</v>
      </c>
      <c r="AY3352" s="163">
        <f t="shared" si="2981"/>
        <v>0</v>
      </c>
      <c r="AZ3352" s="163">
        <f t="shared" si="2982"/>
        <v>0</v>
      </c>
      <c r="BA3352" s="163">
        <f t="shared" si="2983"/>
        <v>0</v>
      </c>
      <c r="BB3352" s="163">
        <f t="shared" si="2984"/>
        <v>0</v>
      </c>
      <c r="BC3352" s="163">
        <f t="shared" si="2985"/>
        <v>0</v>
      </c>
      <c r="BD3352" s="163">
        <f t="shared" si="2986"/>
        <v>0</v>
      </c>
    </row>
    <row r="3353" spans="2:56" x14ac:dyDescent="0.3">
      <c r="B3353" s="179" t="s">
        <v>119</v>
      </c>
      <c r="C3353" s="83">
        <f>SUM(C3354)</f>
        <v>0</v>
      </c>
      <c r="D3353" s="84">
        <f>SUM(D3354)</f>
        <v>0</v>
      </c>
      <c r="E3353" s="85">
        <f t="shared" si="2972"/>
        <v>0</v>
      </c>
      <c r="F3353" s="83">
        <f>SUM(F3354)</f>
        <v>0</v>
      </c>
      <c r="G3353" s="84">
        <f>SUM(G3354)</f>
        <v>0</v>
      </c>
      <c r="H3353" s="85">
        <f t="shared" si="2973"/>
        <v>0</v>
      </c>
      <c r="I3353" s="83">
        <f>SUM(I3354)</f>
        <v>0</v>
      </c>
      <c r="J3353" s="86">
        <f>SUM(J3354)</f>
        <v>0</v>
      </c>
      <c r="K3353" s="87">
        <f t="shared" si="2974"/>
        <v>0</v>
      </c>
      <c r="L3353" s="83">
        <f>SUM(L3354)</f>
        <v>0</v>
      </c>
      <c r="M3353" s="86">
        <f>SUM(M3354)</f>
        <v>0</v>
      </c>
      <c r="N3353" s="88">
        <f>SUM(N3354)</f>
        <v>0</v>
      </c>
      <c r="O3353" s="83">
        <f>SUM(O3354)</f>
        <v>0</v>
      </c>
      <c r="P3353" s="88">
        <f>SUM(P3354)</f>
        <v>0</v>
      </c>
      <c r="Q3353" s="177">
        <f t="shared" si="2975"/>
        <v>0</v>
      </c>
      <c r="R3353" s="88">
        <f>SUM(R3354)</f>
        <v>0</v>
      </c>
      <c r="S3353" s="88">
        <f>SUM(S3354)</f>
        <v>0</v>
      </c>
      <c r="T3353" s="178">
        <f t="shared" si="2987"/>
        <v>0</v>
      </c>
      <c r="U3353" s="157"/>
      <c r="V3353" s="83">
        <f>SUM(V3354)</f>
        <v>0</v>
      </c>
      <c r="W3353" s="88">
        <f>SUM(W3354)</f>
        <v>0</v>
      </c>
      <c r="X3353" s="177">
        <f t="shared" si="2976"/>
        <v>0</v>
      </c>
      <c r="Y3353" s="88">
        <f>SUM(Y3354)</f>
        <v>0</v>
      </c>
      <c r="Z3353" s="88">
        <f>SUM(Z3354)</f>
        <v>0</v>
      </c>
      <c r="AA3353" s="178">
        <f t="shared" si="2988"/>
        <v>0</v>
      </c>
      <c r="AB3353" s="157"/>
      <c r="AC3353" s="83">
        <f>SUM(AC3354)</f>
        <v>0</v>
      </c>
      <c r="AD3353" s="88">
        <f>SUM(AD3354)</f>
        <v>0</v>
      </c>
      <c r="AE3353" s="177">
        <f t="shared" si="2977"/>
        <v>0</v>
      </c>
      <c r="AF3353" s="88">
        <f>SUM(AF3354)</f>
        <v>0</v>
      </c>
      <c r="AG3353" s="88">
        <f>SUM(AG3354)</f>
        <v>0</v>
      </c>
      <c r="AH3353" s="178">
        <f t="shared" si="2989"/>
        <v>0</v>
      </c>
      <c r="AJ3353" s="84">
        <f t="shared" ref="AJ3353:AU3353" si="2991">SUM(AJ3354)</f>
        <v>0</v>
      </c>
      <c r="AK3353" s="86">
        <f t="shared" si="2991"/>
        <v>0</v>
      </c>
      <c r="AL3353" s="88">
        <f t="shared" si="2991"/>
        <v>0</v>
      </c>
      <c r="AM3353" s="86">
        <f t="shared" si="2991"/>
        <v>0</v>
      </c>
      <c r="AN3353" s="88">
        <f t="shared" si="2991"/>
        <v>0</v>
      </c>
      <c r="AO3353" s="86">
        <f t="shared" si="2991"/>
        <v>0</v>
      </c>
      <c r="AP3353" s="88">
        <f t="shared" si="2991"/>
        <v>0</v>
      </c>
      <c r="AQ3353" s="86">
        <f t="shared" si="2991"/>
        <v>0</v>
      </c>
      <c r="AR3353" s="88">
        <f t="shared" si="2991"/>
        <v>0</v>
      </c>
      <c r="AS3353" s="86">
        <f t="shared" si="2991"/>
        <v>0</v>
      </c>
      <c r="AT3353" s="88">
        <f t="shared" si="2991"/>
        <v>0</v>
      </c>
      <c r="AU3353" s="86">
        <f t="shared" si="2991"/>
        <v>0</v>
      </c>
      <c r="AV3353" s="86">
        <f t="shared" si="2979"/>
        <v>0</v>
      </c>
      <c r="AW3353" s="93">
        <f t="shared" si="2980"/>
        <v>0</v>
      </c>
      <c r="AY3353" s="86">
        <f t="shared" si="2981"/>
        <v>0</v>
      </c>
      <c r="AZ3353" s="86">
        <f t="shared" si="2982"/>
        <v>0</v>
      </c>
      <c r="BA3353" s="86">
        <f t="shared" si="2983"/>
        <v>0</v>
      </c>
      <c r="BB3353" s="86">
        <f t="shared" si="2984"/>
        <v>0</v>
      </c>
      <c r="BC3353" s="86">
        <f t="shared" si="2985"/>
        <v>0</v>
      </c>
      <c r="BD3353" s="86">
        <f t="shared" si="2986"/>
        <v>0</v>
      </c>
    </row>
    <row r="3354" spans="2:56" x14ac:dyDescent="0.3">
      <c r="B3354" s="169" t="s">
        <v>120</v>
      </c>
      <c r="C3354" s="248"/>
      <c r="D3354" s="249"/>
      <c r="E3354" s="172">
        <f t="shared" si="2972"/>
        <v>0</v>
      </c>
      <c r="F3354" s="248"/>
      <c r="G3354" s="249"/>
      <c r="H3354" s="172">
        <f t="shared" si="2973"/>
        <v>0</v>
      </c>
      <c r="I3354" s="248"/>
      <c r="J3354" s="250"/>
      <c r="K3354" s="174">
        <f t="shared" si="2974"/>
        <v>0</v>
      </c>
      <c r="L3354" s="248"/>
      <c r="M3354" s="250"/>
      <c r="N3354" s="251"/>
      <c r="O3354" s="248"/>
      <c r="P3354" s="251"/>
      <c r="Q3354" s="166">
        <f t="shared" si="2975"/>
        <v>0</v>
      </c>
      <c r="R3354" s="251"/>
      <c r="S3354" s="251"/>
      <c r="T3354" s="167">
        <f t="shared" si="2987"/>
        <v>0</v>
      </c>
      <c r="U3354" s="157"/>
      <c r="V3354" s="248"/>
      <c r="W3354" s="251"/>
      <c r="X3354" s="166">
        <f t="shared" si="2976"/>
        <v>0</v>
      </c>
      <c r="Y3354" s="251"/>
      <c r="Z3354" s="251"/>
      <c r="AA3354" s="167">
        <f t="shared" si="2988"/>
        <v>0</v>
      </c>
      <c r="AB3354" s="157"/>
      <c r="AC3354" s="248"/>
      <c r="AD3354" s="251"/>
      <c r="AE3354" s="166">
        <f t="shared" si="2977"/>
        <v>0</v>
      </c>
      <c r="AF3354" s="251"/>
      <c r="AG3354" s="251"/>
      <c r="AH3354" s="167">
        <f t="shared" si="2989"/>
        <v>0</v>
      </c>
      <c r="AJ3354" s="252"/>
      <c r="AK3354" s="253"/>
      <c r="AL3354" s="254"/>
      <c r="AM3354" s="253"/>
      <c r="AN3354" s="254"/>
      <c r="AO3354" s="253"/>
      <c r="AP3354" s="254"/>
      <c r="AQ3354" s="253"/>
      <c r="AR3354" s="254"/>
      <c r="AS3354" s="253"/>
      <c r="AT3354" s="254"/>
      <c r="AU3354" s="253"/>
      <c r="AV3354" s="163">
        <f t="shared" si="2979"/>
        <v>0</v>
      </c>
      <c r="AW3354" s="168">
        <f t="shared" si="2980"/>
        <v>0</v>
      </c>
      <c r="AY3354" s="163">
        <f t="shared" si="2981"/>
        <v>0</v>
      </c>
      <c r="AZ3354" s="163">
        <f t="shared" si="2982"/>
        <v>0</v>
      </c>
      <c r="BA3354" s="163">
        <f t="shared" si="2983"/>
        <v>0</v>
      </c>
      <c r="BB3354" s="163">
        <f t="shared" si="2984"/>
        <v>0</v>
      </c>
      <c r="BC3354" s="163">
        <f t="shared" si="2985"/>
        <v>0</v>
      </c>
      <c r="BD3354" s="163">
        <f t="shared" si="2986"/>
        <v>0</v>
      </c>
    </row>
    <row r="3355" spans="2:56" x14ac:dyDescent="0.3">
      <c r="B3355" s="179" t="s">
        <v>121</v>
      </c>
      <c r="C3355" s="83">
        <f>SUM(C3356:C3360)</f>
        <v>0</v>
      </c>
      <c r="D3355" s="84">
        <f>SUM(D3356:D3360)</f>
        <v>0</v>
      </c>
      <c r="E3355" s="85">
        <f t="shared" si="2972"/>
        <v>0</v>
      </c>
      <c r="F3355" s="83">
        <f>SUM(F3356:F3360)</f>
        <v>0</v>
      </c>
      <c r="G3355" s="84">
        <f>SUM(G3356:G3360)</f>
        <v>0</v>
      </c>
      <c r="H3355" s="85">
        <f t="shared" si="2973"/>
        <v>0</v>
      </c>
      <c r="I3355" s="83">
        <f>SUM(I3356:I3360)</f>
        <v>0</v>
      </c>
      <c r="J3355" s="86">
        <f>SUM(J3356:J3360)</f>
        <v>0</v>
      </c>
      <c r="K3355" s="87">
        <f t="shared" si="2974"/>
        <v>0</v>
      </c>
      <c r="L3355" s="83">
        <f>SUM(L3356:L3360)</f>
        <v>0</v>
      </c>
      <c r="M3355" s="86">
        <f>SUM(M3356:M3360)</f>
        <v>0</v>
      </c>
      <c r="N3355" s="88">
        <f>SUM(N3356:N3360)</f>
        <v>0</v>
      </c>
      <c r="O3355" s="83">
        <f>SUM(O3356:O3360)</f>
        <v>0</v>
      </c>
      <c r="P3355" s="88">
        <f>SUM(P3356:P3360)</f>
        <v>0</v>
      </c>
      <c r="Q3355" s="177">
        <f t="shared" si="2975"/>
        <v>0</v>
      </c>
      <c r="R3355" s="88">
        <f>SUM(R3356:R3360)</f>
        <v>0</v>
      </c>
      <c r="S3355" s="88">
        <f>SUM(S3356:S3360)</f>
        <v>0</v>
      </c>
      <c r="T3355" s="178">
        <f t="shared" si="2987"/>
        <v>0</v>
      </c>
      <c r="U3355" s="157"/>
      <c r="V3355" s="83">
        <f>SUM(V3356:V3360)</f>
        <v>0</v>
      </c>
      <c r="W3355" s="88">
        <f>SUM(W3356:W3360)</f>
        <v>0</v>
      </c>
      <c r="X3355" s="177">
        <f t="shared" si="2976"/>
        <v>0</v>
      </c>
      <c r="Y3355" s="88">
        <f>SUM(Y3356:Y3360)</f>
        <v>0</v>
      </c>
      <c r="Z3355" s="88">
        <f>SUM(Z3356:Z3360)</f>
        <v>0</v>
      </c>
      <c r="AA3355" s="178">
        <f t="shared" si="2988"/>
        <v>0</v>
      </c>
      <c r="AB3355" s="157"/>
      <c r="AC3355" s="83">
        <f>SUM(AC3356:AC3360)</f>
        <v>0</v>
      </c>
      <c r="AD3355" s="88">
        <f>SUM(AD3356:AD3360)</f>
        <v>0</v>
      </c>
      <c r="AE3355" s="177">
        <f t="shared" si="2977"/>
        <v>0</v>
      </c>
      <c r="AF3355" s="88">
        <f>SUM(AF3356:AF3360)</f>
        <v>0</v>
      </c>
      <c r="AG3355" s="88">
        <f>SUM(AG3356:AG3360)</f>
        <v>0</v>
      </c>
      <c r="AH3355" s="178">
        <f t="shared" si="2989"/>
        <v>0</v>
      </c>
      <c r="AJ3355" s="84">
        <f t="shared" ref="AJ3355:AU3355" si="2992">SUM(AJ3356:AJ3360)</f>
        <v>0</v>
      </c>
      <c r="AK3355" s="86">
        <f t="shared" si="2992"/>
        <v>0</v>
      </c>
      <c r="AL3355" s="88">
        <f t="shared" si="2992"/>
        <v>0</v>
      </c>
      <c r="AM3355" s="86">
        <f t="shared" si="2992"/>
        <v>0</v>
      </c>
      <c r="AN3355" s="88">
        <f t="shared" si="2992"/>
        <v>0</v>
      </c>
      <c r="AO3355" s="86">
        <f t="shared" si="2992"/>
        <v>0</v>
      </c>
      <c r="AP3355" s="88">
        <f t="shared" si="2992"/>
        <v>0</v>
      </c>
      <c r="AQ3355" s="86">
        <f t="shared" si="2992"/>
        <v>0</v>
      </c>
      <c r="AR3355" s="88">
        <f t="shared" si="2992"/>
        <v>0</v>
      </c>
      <c r="AS3355" s="86">
        <f t="shared" si="2992"/>
        <v>0</v>
      </c>
      <c r="AT3355" s="88">
        <f t="shared" si="2992"/>
        <v>0</v>
      </c>
      <c r="AU3355" s="86">
        <f t="shared" si="2992"/>
        <v>0</v>
      </c>
      <c r="AV3355" s="86">
        <f t="shared" si="2979"/>
        <v>0</v>
      </c>
      <c r="AW3355" s="93">
        <f t="shared" si="2980"/>
        <v>0</v>
      </c>
      <c r="AY3355" s="86">
        <f t="shared" si="2981"/>
        <v>0</v>
      </c>
      <c r="AZ3355" s="86">
        <f t="shared" si="2982"/>
        <v>0</v>
      </c>
      <c r="BA3355" s="86">
        <f t="shared" si="2983"/>
        <v>0</v>
      </c>
      <c r="BB3355" s="86">
        <f t="shared" si="2984"/>
        <v>0</v>
      </c>
      <c r="BC3355" s="86">
        <f t="shared" si="2985"/>
        <v>0</v>
      </c>
      <c r="BD3355" s="86">
        <f t="shared" si="2986"/>
        <v>0</v>
      </c>
    </row>
    <row r="3356" spans="2:56" x14ac:dyDescent="0.3">
      <c r="B3356" s="169" t="s">
        <v>122</v>
      </c>
      <c r="C3356" s="248"/>
      <c r="D3356" s="249"/>
      <c r="E3356" s="172">
        <f t="shared" si="2972"/>
        <v>0</v>
      </c>
      <c r="F3356" s="248"/>
      <c r="G3356" s="249"/>
      <c r="H3356" s="172">
        <f t="shared" si="2973"/>
        <v>0</v>
      </c>
      <c r="I3356" s="248"/>
      <c r="J3356" s="250"/>
      <c r="K3356" s="174">
        <f t="shared" si="2974"/>
        <v>0</v>
      </c>
      <c r="L3356" s="248"/>
      <c r="M3356" s="250"/>
      <c r="N3356" s="251"/>
      <c r="O3356" s="248"/>
      <c r="P3356" s="251"/>
      <c r="Q3356" s="166">
        <f t="shared" si="2975"/>
        <v>0</v>
      </c>
      <c r="R3356" s="251"/>
      <c r="S3356" s="251"/>
      <c r="T3356" s="167">
        <f t="shared" si="2987"/>
        <v>0</v>
      </c>
      <c r="U3356" s="157"/>
      <c r="V3356" s="248"/>
      <c r="W3356" s="251"/>
      <c r="X3356" s="166">
        <f t="shared" si="2976"/>
        <v>0</v>
      </c>
      <c r="Y3356" s="251"/>
      <c r="Z3356" s="251"/>
      <c r="AA3356" s="167">
        <f t="shared" si="2988"/>
        <v>0</v>
      </c>
      <c r="AB3356" s="157"/>
      <c r="AC3356" s="248"/>
      <c r="AD3356" s="251"/>
      <c r="AE3356" s="166">
        <f t="shared" si="2977"/>
        <v>0</v>
      </c>
      <c r="AF3356" s="251"/>
      <c r="AG3356" s="251"/>
      <c r="AH3356" s="167">
        <f t="shared" si="2989"/>
        <v>0</v>
      </c>
      <c r="AJ3356" s="252"/>
      <c r="AK3356" s="253"/>
      <c r="AL3356" s="254"/>
      <c r="AM3356" s="253"/>
      <c r="AN3356" s="254"/>
      <c r="AO3356" s="253"/>
      <c r="AP3356" s="254"/>
      <c r="AQ3356" s="253"/>
      <c r="AR3356" s="254"/>
      <c r="AS3356" s="253"/>
      <c r="AT3356" s="254"/>
      <c r="AU3356" s="253"/>
      <c r="AV3356" s="163">
        <f t="shared" si="2979"/>
        <v>0</v>
      </c>
      <c r="AW3356" s="168">
        <f t="shared" si="2980"/>
        <v>0</v>
      </c>
      <c r="AY3356" s="163">
        <f t="shared" si="2981"/>
        <v>0</v>
      </c>
      <c r="AZ3356" s="163">
        <f t="shared" si="2982"/>
        <v>0</v>
      </c>
      <c r="BA3356" s="163">
        <f t="shared" si="2983"/>
        <v>0</v>
      </c>
      <c r="BB3356" s="163">
        <f t="shared" si="2984"/>
        <v>0</v>
      </c>
      <c r="BC3356" s="163">
        <f t="shared" si="2985"/>
        <v>0</v>
      </c>
      <c r="BD3356" s="163">
        <f t="shared" si="2986"/>
        <v>0</v>
      </c>
    </row>
    <row r="3357" spans="2:56" x14ac:dyDescent="0.3">
      <c r="B3357" s="169" t="s">
        <v>123</v>
      </c>
      <c r="C3357" s="248"/>
      <c r="D3357" s="249"/>
      <c r="E3357" s="172">
        <f t="shared" si="2972"/>
        <v>0</v>
      </c>
      <c r="F3357" s="248"/>
      <c r="G3357" s="249"/>
      <c r="H3357" s="172">
        <f t="shared" si="2973"/>
        <v>0</v>
      </c>
      <c r="I3357" s="248"/>
      <c r="J3357" s="250"/>
      <c r="K3357" s="174">
        <f t="shared" si="2974"/>
        <v>0</v>
      </c>
      <c r="L3357" s="248"/>
      <c r="M3357" s="250"/>
      <c r="N3357" s="251"/>
      <c r="O3357" s="248"/>
      <c r="P3357" s="251"/>
      <c r="Q3357" s="166">
        <f t="shared" si="2975"/>
        <v>0</v>
      </c>
      <c r="R3357" s="251"/>
      <c r="S3357" s="251"/>
      <c r="T3357" s="167">
        <f t="shared" si="2987"/>
        <v>0</v>
      </c>
      <c r="U3357" s="157"/>
      <c r="V3357" s="248"/>
      <c r="W3357" s="251"/>
      <c r="X3357" s="166">
        <f t="shared" si="2976"/>
        <v>0</v>
      </c>
      <c r="Y3357" s="251"/>
      <c r="Z3357" s="251"/>
      <c r="AA3357" s="167">
        <f t="shared" si="2988"/>
        <v>0</v>
      </c>
      <c r="AB3357" s="157"/>
      <c r="AC3357" s="248"/>
      <c r="AD3357" s="251"/>
      <c r="AE3357" s="166">
        <f t="shared" si="2977"/>
        <v>0</v>
      </c>
      <c r="AF3357" s="251"/>
      <c r="AG3357" s="251"/>
      <c r="AH3357" s="167">
        <f t="shared" si="2989"/>
        <v>0</v>
      </c>
      <c r="AJ3357" s="252"/>
      <c r="AK3357" s="253"/>
      <c r="AL3357" s="254"/>
      <c r="AM3357" s="253"/>
      <c r="AN3357" s="254"/>
      <c r="AO3357" s="253"/>
      <c r="AP3357" s="254"/>
      <c r="AQ3357" s="253"/>
      <c r="AR3357" s="254"/>
      <c r="AS3357" s="253"/>
      <c r="AT3357" s="254"/>
      <c r="AU3357" s="253"/>
      <c r="AV3357" s="163">
        <f t="shared" si="2979"/>
        <v>0</v>
      </c>
      <c r="AW3357" s="168">
        <f t="shared" si="2980"/>
        <v>0</v>
      </c>
      <c r="AY3357" s="163">
        <f t="shared" si="2981"/>
        <v>0</v>
      </c>
      <c r="AZ3357" s="163">
        <f t="shared" si="2982"/>
        <v>0</v>
      </c>
      <c r="BA3357" s="163">
        <f t="shared" si="2983"/>
        <v>0</v>
      </c>
      <c r="BB3357" s="163">
        <f t="shared" si="2984"/>
        <v>0</v>
      </c>
      <c r="BC3357" s="163">
        <f t="shared" si="2985"/>
        <v>0</v>
      </c>
      <c r="BD3357" s="163">
        <f t="shared" si="2986"/>
        <v>0</v>
      </c>
    </row>
    <row r="3358" spans="2:56" x14ac:dyDescent="0.3">
      <c r="B3358" s="169" t="s">
        <v>124</v>
      </c>
      <c r="C3358" s="248"/>
      <c r="D3358" s="249"/>
      <c r="E3358" s="172">
        <f t="shared" si="2972"/>
        <v>0</v>
      </c>
      <c r="F3358" s="248"/>
      <c r="G3358" s="249"/>
      <c r="H3358" s="172">
        <f t="shared" si="2973"/>
        <v>0</v>
      </c>
      <c r="I3358" s="248"/>
      <c r="J3358" s="250"/>
      <c r="K3358" s="174">
        <f t="shared" si="2974"/>
        <v>0</v>
      </c>
      <c r="L3358" s="248"/>
      <c r="M3358" s="250"/>
      <c r="N3358" s="251"/>
      <c r="O3358" s="248"/>
      <c r="P3358" s="251"/>
      <c r="Q3358" s="166">
        <f t="shared" si="2975"/>
        <v>0</v>
      </c>
      <c r="R3358" s="251"/>
      <c r="S3358" s="251"/>
      <c r="T3358" s="167">
        <f t="shared" si="2987"/>
        <v>0</v>
      </c>
      <c r="U3358" s="157"/>
      <c r="V3358" s="248"/>
      <c r="W3358" s="251"/>
      <c r="X3358" s="166">
        <f t="shared" si="2976"/>
        <v>0</v>
      </c>
      <c r="Y3358" s="251"/>
      <c r="Z3358" s="251"/>
      <c r="AA3358" s="167">
        <f t="shared" si="2988"/>
        <v>0</v>
      </c>
      <c r="AB3358" s="157"/>
      <c r="AC3358" s="248"/>
      <c r="AD3358" s="251"/>
      <c r="AE3358" s="166">
        <f t="shared" si="2977"/>
        <v>0</v>
      </c>
      <c r="AF3358" s="251"/>
      <c r="AG3358" s="251"/>
      <c r="AH3358" s="167">
        <f t="shared" si="2989"/>
        <v>0</v>
      </c>
      <c r="AJ3358" s="252"/>
      <c r="AK3358" s="253"/>
      <c r="AL3358" s="254"/>
      <c r="AM3358" s="253"/>
      <c r="AN3358" s="254"/>
      <c r="AO3358" s="253"/>
      <c r="AP3358" s="254"/>
      <c r="AQ3358" s="253"/>
      <c r="AR3358" s="254"/>
      <c r="AS3358" s="253"/>
      <c r="AT3358" s="254"/>
      <c r="AU3358" s="253"/>
      <c r="AV3358" s="163">
        <f t="shared" si="2979"/>
        <v>0</v>
      </c>
      <c r="AW3358" s="168">
        <f t="shared" si="2980"/>
        <v>0</v>
      </c>
      <c r="AY3358" s="163">
        <f t="shared" si="2981"/>
        <v>0</v>
      </c>
      <c r="AZ3358" s="163">
        <f t="shared" si="2982"/>
        <v>0</v>
      </c>
      <c r="BA3358" s="163">
        <f t="shared" si="2983"/>
        <v>0</v>
      </c>
      <c r="BB3358" s="163">
        <f t="shared" si="2984"/>
        <v>0</v>
      </c>
      <c r="BC3358" s="163">
        <f t="shared" si="2985"/>
        <v>0</v>
      </c>
      <c r="BD3358" s="163">
        <f t="shared" si="2986"/>
        <v>0</v>
      </c>
    </row>
    <row r="3359" spans="2:56" x14ac:dyDescent="0.3">
      <c r="B3359" s="169" t="s">
        <v>125</v>
      </c>
      <c r="C3359" s="248"/>
      <c r="D3359" s="249"/>
      <c r="E3359" s="172">
        <f t="shared" si="2972"/>
        <v>0</v>
      </c>
      <c r="F3359" s="248"/>
      <c r="G3359" s="249"/>
      <c r="H3359" s="172">
        <f t="shared" si="2973"/>
        <v>0</v>
      </c>
      <c r="I3359" s="248"/>
      <c r="J3359" s="250"/>
      <c r="K3359" s="174">
        <f t="shared" si="2974"/>
        <v>0</v>
      </c>
      <c r="L3359" s="248"/>
      <c r="M3359" s="250"/>
      <c r="N3359" s="251"/>
      <c r="O3359" s="248"/>
      <c r="P3359" s="251"/>
      <c r="Q3359" s="166">
        <f t="shared" si="2975"/>
        <v>0</v>
      </c>
      <c r="R3359" s="251"/>
      <c r="S3359" s="251"/>
      <c r="T3359" s="167">
        <f t="shared" si="2987"/>
        <v>0</v>
      </c>
      <c r="U3359" s="157"/>
      <c r="V3359" s="248"/>
      <c r="W3359" s="251"/>
      <c r="X3359" s="166">
        <f t="shared" si="2976"/>
        <v>0</v>
      </c>
      <c r="Y3359" s="251"/>
      <c r="Z3359" s="251"/>
      <c r="AA3359" s="167">
        <f t="shared" si="2988"/>
        <v>0</v>
      </c>
      <c r="AB3359" s="157"/>
      <c r="AC3359" s="248"/>
      <c r="AD3359" s="251"/>
      <c r="AE3359" s="166">
        <f t="shared" si="2977"/>
        <v>0</v>
      </c>
      <c r="AF3359" s="251"/>
      <c r="AG3359" s="251"/>
      <c r="AH3359" s="167">
        <f t="shared" si="2989"/>
        <v>0</v>
      </c>
      <c r="AJ3359" s="252"/>
      <c r="AK3359" s="253"/>
      <c r="AL3359" s="254"/>
      <c r="AM3359" s="253"/>
      <c r="AN3359" s="254"/>
      <c r="AO3359" s="253"/>
      <c r="AP3359" s="254"/>
      <c r="AQ3359" s="253"/>
      <c r="AR3359" s="254"/>
      <c r="AS3359" s="253"/>
      <c r="AT3359" s="254"/>
      <c r="AU3359" s="253"/>
      <c r="AV3359" s="163">
        <f t="shared" si="2979"/>
        <v>0</v>
      </c>
      <c r="AW3359" s="168">
        <f t="shared" si="2980"/>
        <v>0</v>
      </c>
      <c r="AY3359" s="163">
        <f t="shared" si="2981"/>
        <v>0</v>
      </c>
      <c r="AZ3359" s="163">
        <f t="shared" si="2982"/>
        <v>0</v>
      </c>
      <c r="BA3359" s="163">
        <f t="shared" si="2983"/>
        <v>0</v>
      </c>
      <c r="BB3359" s="163">
        <f t="shared" si="2984"/>
        <v>0</v>
      </c>
      <c r="BC3359" s="163">
        <f t="shared" si="2985"/>
        <v>0</v>
      </c>
      <c r="BD3359" s="163">
        <f t="shared" si="2986"/>
        <v>0</v>
      </c>
    </row>
    <row r="3360" spans="2:56" x14ac:dyDescent="0.3">
      <c r="B3360" s="169" t="s">
        <v>126</v>
      </c>
      <c r="C3360" s="248"/>
      <c r="D3360" s="249"/>
      <c r="E3360" s="172">
        <f t="shared" si="2972"/>
        <v>0</v>
      </c>
      <c r="F3360" s="248"/>
      <c r="G3360" s="249"/>
      <c r="H3360" s="172">
        <f t="shared" si="2973"/>
        <v>0</v>
      </c>
      <c r="I3360" s="248"/>
      <c r="J3360" s="250"/>
      <c r="K3360" s="174">
        <f t="shared" si="2974"/>
        <v>0</v>
      </c>
      <c r="L3360" s="248"/>
      <c r="M3360" s="250"/>
      <c r="N3360" s="251"/>
      <c r="O3360" s="248"/>
      <c r="P3360" s="251"/>
      <c r="Q3360" s="166">
        <f t="shared" si="2975"/>
        <v>0</v>
      </c>
      <c r="R3360" s="251"/>
      <c r="S3360" s="251"/>
      <c r="T3360" s="167">
        <f t="shared" si="2987"/>
        <v>0</v>
      </c>
      <c r="U3360" s="157"/>
      <c r="V3360" s="248"/>
      <c r="W3360" s="251"/>
      <c r="X3360" s="166">
        <f t="shared" si="2976"/>
        <v>0</v>
      </c>
      <c r="Y3360" s="251"/>
      <c r="Z3360" s="251"/>
      <c r="AA3360" s="167">
        <f t="shared" si="2988"/>
        <v>0</v>
      </c>
      <c r="AB3360" s="157"/>
      <c r="AC3360" s="248"/>
      <c r="AD3360" s="251"/>
      <c r="AE3360" s="166">
        <f t="shared" si="2977"/>
        <v>0</v>
      </c>
      <c r="AF3360" s="251"/>
      <c r="AG3360" s="251"/>
      <c r="AH3360" s="167">
        <f t="shared" si="2989"/>
        <v>0</v>
      </c>
      <c r="AJ3360" s="252"/>
      <c r="AK3360" s="253"/>
      <c r="AL3360" s="254"/>
      <c r="AM3360" s="253"/>
      <c r="AN3360" s="254"/>
      <c r="AO3360" s="253"/>
      <c r="AP3360" s="254"/>
      <c r="AQ3360" s="253"/>
      <c r="AR3360" s="254"/>
      <c r="AS3360" s="253"/>
      <c r="AT3360" s="254"/>
      <c r="AU3360" s="253"/>
      <c r="AV3360" s="163">
        <f t="shared" si="2979"/>
        <v>0</v>
      </c>
      <c r="AW3360" s="168">
        <f t="shared" si="2980"/>
        <v>0</v>
      </c>
      <c r="AY3360" s="163">
        <f t="shared" si="2981"/>
        <v>0</v>
      </c>
      <c r="AZ3360" s="163">
        <f t="shared" si="2982"/>
        <v>0</v>
      </c>
      <c r="BA3360" s="163">
        <f t="shared" si="2983"/>
        <v>0</v>
      </c>
      <c r="BB3360" s="163">
        <f t="shared" si="2984"/>
        <v>0</v>
      </c>
      <c r="BC3360" s="163">
        <f t="shared" si="2985"/>
        <v>0</v>
      </c>
      <c r="BD3360" s="163">
        <f t="shared" si="2986"/>
        <v>0</v>
      </c>
    </row>
    <row r="3361" spans="2:56" x14ac:dyDescent="0.3">
      <c r="B3361" s="179" t="s">
        <v>127</v>
      </c>
      <c r="C3361" s="83">
        <f>SUM(C3362)</f>
        <v>0</v>
      </c>
      <c r="D3361" s="84">
        <f>SUM(D3362)</f>
        <v>0</v>
      </c>
      <c r="E3361" s="85">
        <f t="shared" si="2972"/>
        <v>0</v>
      </c>
      <c r="F3361" s="83">
        <f>SUM(F3362)</f>
        <v>0</v>
      </c>
      <c r="G3361" s="84">
        <f>SUM(G3362)</f>
        <v>0</v>
      </c>
      <c r="H3361" s="85">
        <f t="shared" si="2973"/>
        <v>0</v>
      </c>
      <c r="I3361" s="83">
        <f>SUM(I3362)</f>
        <v>0</v>
      </c>
      <c r="J3361" s="86">
        <f>SUM(J3362)</f>
        <v>0</v>
      </c>
      <c r="K3361" s="87">
        <f t="shared" si="2974"/>
        <v>0</v>
      </c>
      <c r="L3361" s="83">
        <f>SUM(L3362)</f>
        <v>0</v>
      </c>
      <c r="M3361" s="86">
        <f>SUM(M3362)</f>
        <v>0</v>
      </c>
      <c r="N3361" s="88">
        <f>SUM(N3362)</f>
        <v>0</v>
      </c>
      <c r="O3361" s="83">
        <f>SUM(O3362)</f>
        <v>0</v>
      </c>
      <c r="P3361" s="88">
        <f>SUM(P3362)</f>
        <v>0</v>
      </c>
      <c r="Q3361" s="177">
        <f t="shared" si="2975"/>
        <v>0</v>
      </c>
      <c r="R3361" s="88">
        <f>SUM(R3362)</f>
        <v>0</v>
      </c>
      <c r="S3361" s="88">
        <f>SUM(S3362)</f>
        <v>0</v>
      </c>
      <c r="T3361" s="178">
        <f t="shared" si="2987"/>
        <v>0</v>
      </c>
      <c r="U3361" s="157"/>
      <c r="V3361" s="83">
        <f>SUM(V3362)</f>
        <v>0</v>
      </c>
      <c r="W3361" s="88">
        <f>SUM(W3362)</f>
        <v>0</v>
      </c>
      <c r="X3361" s="177">
        <f t="shared" si="2976"/>
        <v>0</v>
      </c>
      <c r="Y3361" s="88">
        <f>SUM(Y3362)</f>
        <v>0</v>
      </c>
      <c r="Z3361" s="88">
        <f>SUM(Z3362)</f>
        <v>0</v>
      </c>
      <c r="AA3361" s="178">
        <f t="shared" si="2988"/>
        <v>0</v>
      </c>
      <c r="AB3361" s="157"/>
      <c r="AC3361" s="83">
        <f>SUM(AC3362)</f>
        <v>0</v>
      </c>
      <c r="AD3361" s="88">
        <f>SUM(AD3362)</f>
        <v>0</v>
      </c>
      <c r="AE3361" s="177">
        <f t="shared" si="2977"/>
        <v>0</v>
      </c>
      <c r="AF3361" s="88">
        <f>SUM(AF3362)</f>
        <v>0</v>
      </c>
      <c r="AG3361" s="88">
        <f>SUM(AG3362)</f>
        <v>0</v>
      </c>
      <c r="AH3361" s="178">
        <f t="shared" si="2989"/>
        <v>0</v>
      </c>
      <c r="AJ3361" s="84">
        <f t="shared" ref="AJ3361:AU3361" si="2993">SUM(AJ3362)</f>
        <v>0</v>
      </c>
      <c r="AK3361" s="86">
        <f t="shared" si="2993"/>
        <v>0</v>
      </c>
      <c r="AL3361" s="88">
        <f t="shared" si="2993"/>
        <v>0</v>
      </c>
      <c r="AM3361" s="86">
        <f t="shared" si="2993"/>
        <v>0</v>
      </c>
      <c r="AN3361" s="88">
        <f t="shared" si="2993"/>
        <v>0</v>
      </c>
      <c r="AO3361" s="86">
        <f t="shared" si="2993"/>
        <v>0</v>
      </c>
      <c r="AP3361" s="88">
        <f t="shared" si="2993"/>
        <v>0</v>
      </c>
      <c r="AQ3361" s="86">
        <f t="shared" si="2993"/>
        <v>0</v>
      </c>
      <c r="AR3361" s="88">
        <f t="shared" si="2993"/>
        <v>0</v>
      </c>
      <c r="AS3361" s="86">
        <f t="shared" si="2993"/>
        <v>0</v>
      </c>
      <c r="AT3361" s="88">
        <f t="shared" si="2993"/>
        <v>0</v>
      </c>
      <c r="AU3361" s="86">
        <f t="shared" si="2993"/>
        <v>0</v>
      </c>
      <c r="AV3361" s="86">
        <f t="shared" si="2979"/>
        <v>0</v>
      </c>
      <c r="AW3361" s="93">
        <f t="shared" si="2980"/>
        <v>0</v>
      </c>
      <c r="AY3361" s="86">
        <f t="shared" si="2981"/>
        <v>0</v>
      </c>
      <c r="AZ3361" s="86">
        <f t="shared" si="2982"/>
        <v>0</v>
      </c>
      <c r="BA3361" s="86">
        <f t="shared" si="2983"/>
        <v>0</v>
      </c>
      <c r="BB3361" s="86">
        <f t="shared" si="2984"/>
        <v>0</v>
      </c>
      <c r="BC3361" s="86">
        <f t="shared" si="2985"/>
        <v>0</v>
      </c>
      <c r="BD3361" s="86">
        <f t="shared" si="2986"/>
        <v>0</v>
      </c>
    </row>
    <row r="3362" spans="2:56" x14ac:dyDescent="0.3">
      <c r="B3362" s="169" t="s">
        <v>105</v>
      </c>
      <c r="C3362" s="248"/>
      <c r="D3362" s="249"/>
      <c r="E3362" s="172">
        <f t="shared" si="2972"/>
        <v>0</v>
      </c>
      <c r="F3362" s="248"/>
      <c r="G3362" s="249"/>
      <c r="H3362" s="172">
        <f t="shared" si="2973"/>
        <v>0</v>
      </c>
      <c r="I3362" s="248"/>
      <c r="J3362" s="250"/>
      <c r="K3362" s="174">
        <f t="shared" si="2974"/>
        <v>0</v>
      </c>
      <c r="L3362" s="248"/>
      <c r="M3362" s="250"/>
      <c r="N3362" s="251"/>
      <c r="O3362" s="248"/>
      <c r="P3362" s="251"/>
      <c r="Q3362" s="166">
        <f t="shared" si="2975"/>
        <v>0</v>
      </c>
      <c r="R3362" s="251"/>
      <c r="S3362" s="251"/>
      <c r="T3362" s="167">
        <f t="shared" si="2987"/>
        <v>0</v>
      </c>
      <c r="U3362" s="157"/>
      <c r="V3362" s="248"/>
      <c r="W3362" s="251"/>
      <c r="X3362" s="166">
        <f t="shared" si="2976"/>
        <v>0</v>
      </c>
      <c r="Y3362" s="251"/>
      <c r="Z3362" s="251"/>
      <c r="AA3362" s="167">
        <f t="shared" si="2988"/>
        <v>0</v>
      </c>
      <c r="AB3362" s="157"/>
      <c r="AC3362" s="248"/>
      <c r="AD3362" s="251"/>
      <c r="AE3362" s="166">
        <f t="shared" si="2977"/>
        <v>0</v>
      </c>
      <c r="AF3362" s="251"/>
      <c r="AG3362" s="251"/>
      <c r="AH3362" s="167">
        <f t="shared" si="2989"/>
        <v>0</v>
      </c>
      <c r="AJ3362" s="252"/>
      <c r="AK3362" s="253"/>
      <c r="AL3362" s="254"/>
      <c r="AM3362" s="253"/>
      <c r="AN3362" s="254"/>
      <c r="AO3362" s="253"/>
      <c r="AP3362" s="254"/>
      <c r="AQ3362" s="253"/>
      <c r="AR3362" s="254"/>
      <c r="AS3362" s="253"/>
      <c r="AT3362" s="254"/>
      <c r="AU3362" s="253"/>
      <c r="AV3362" s="163">
        <f t="shared" si="2979"/>
        <v>0</v>
      </c>
      <c r="AW3362" s="168">
        <f t="shared" si="2980"/>
        <v>0</v>
      </c>
      <c r="AY3362" s="163">
        <f t="shared" si="2981"/>
        <v>0</v>
      </c>
      <c r="AZ3362" s="163">
        <f t="shared" si="2982"/>
        <v>0</v>
      </c>
      <c r="BA3362" s="163">
        <f t="shared" si="2983"/>
        <v>0</v>
      </c>
      <c r="BB3362" s="163">
        <f t="shared" si="2984"/>
        <v>0</v>
      </c>
      <c r="BC3362" s="163">
        <f t="shared" si="2985"/>
        <v>0</v>
      </c>
      <c r="BD3362" s="163">
        <f t="shared" si="2986"/>
        <v>0</v>
      </c>
    </row>
    <row r="3363" spans="2:56" x14ac:dyDescent="0.3">
      <c r="B3363" s="179" t="s">
        <v>128</v>
      </c>
      <c r="C3363" s="83">
        <f>SUM(C3364)</f>
        <v>0</v>
      </c>
      <c r="D3363" s="84">
        <f>SUM(D3364)</f>
        <v>0</v>
      </c>
      <c r="E3363" s="85">
        <f t="shared" si="2972"/>
        <v>0</v>
      </c>
      <c r="F3363" s="83">
        <f>SUM(F3364)</f>
        <v>0</v>
      </c>
      <c r="G3363" s="84">
        <f>SUM(G3364)</f>
        <v>0</v>
      </c>
      <c r="H3363" s="85">
        <f t="shared" si="2973"/>
        <v>0</v>
      </c>
      <c r="I3363" s="83">
        <f>SUM(I3364)</f>
        <v>0</v>
      </c>
      <c r="J3363" s="86">
        <f>SUM(J3364)</f>
        <v>0</v>
      </c>
      <c r="K3363" s="87">
        <f t="shared" si="2974"/>
        <v>0</v>
      </c>
      <c r="L3363" s="83">
        <f>SUM(L3364)</f>
        <v>0</v>
      </c>
      <c r="M3363" s="86">
        <f>SUM(M3364)</f>
        <v>0</v>
      </c>
      <c r="N3363" s="88">
        <f>SUM(N3364)</f>
        <v>0</v>
      </c>
      <c r="O3363" s="83">
        <f>SUM(O3364)</f>
        <v>0</v>
      </c>
      <c r="P3363" s="88">
        <f>SUM(P3364)</f>
        <v>0</v>
      </c>
      <c r="Q3363" s="177">
        <f t="shared" si="2975"/>
        <v>0</v>
      </c>
      <c r="R3363" s="88">
        <f>SUM(R3364)</f>
        <v>0</v>
      </c>
      <c r="S3363" s="88">
        <f>SUM(S3364)</f>
        <v>0</v>
      </c>
      <c r="T3363" s="178">
        <f t="shared" si="2987"/>
        <v>0</v>
      </c>
      <c r="U3363" s="157"/>
      <c r="V3363" s="83">
        <f>SUM(V3364)</f>
        <v>0</v>
      </c>
      <c r="W3363" s="88">
        <f>SUM(W3364)</f>
        <v>0</v>
      </c>
      <c r="X3363" s="177">
        <f t="shared" si="2976"/>
        <v>0</v>
      </c>
      <c r="Y3363" s="88">
        <f>SUM(Y3364)</f>
        <v>0</v>
      </c>
      <c r="Z3363" s="88">
        <f>SUM(Z3364)</f>
        <v>0</v>
      </c>
      <c r="AA3363" s="178">
        <f t="shared" si="2988"/>
        <v>0</v>
      </c>
      <c r="AB3363" s="157"/>
      <c r="AC3363" s="83">
        <f>SUM(AC3364)</f>
        <v>0</v>
      </c>
      <c r="AD3363" s="88">
        <f>SUM(AD3364)</f>
        <v>0</v>
      </c>
      <c r="AE3363" s="177">
        <f t="shared" si="2977"/>
        <v>0</v>
      </c>
      <c r="AF3363" s="88">
        <f>SUM(AF3364)</f>
        <v>0</v>
      </c>
      <c r="AG3363" s="88">
        <f>SUM(AG3364)</f>
        <v>0</v>
      </c>
      <c r="AH3363" s="178">
        <f t="shared" si="2989"/>
        <v>0</v>
      </c>
      <c r="AJ3363" s="84">
        <f t="shared" ref="AJ3363:AU3363" si="2994">SUM(AJ3364)</f>
        <v>0</v>
      </c>
      <c r="AK3363" s="86">
        <f t="shared" si="2994"/>
        <v>0</v>
      </c>
      <c r="AL3363" s="88">
        <f t="shared" si="2994"/>
        <v>0</v>
      </c>
      <c r="AM3363" s="86">
        <f t="shared" si="2994"/>
        <v>0</v>
      </c>
      <c r="AN3363" s="88">
        <f t="shared" si="2994"/>
        <v>0</v>
      </c>
      <c r="AO3363" s="86">
        <f t="shared" si="2994"/>
        <v>0</v>
      </c>
      <c r="AP3363" s="88">
        <f t="shared" si="2994"/>
        <v>0</v>
      </c>
      <c r="AQ3363" s="86">
        <f t="shared" si="2994"/>
        <v>0</v>
      </c>
      <c r="AR3363" s="88">
        <f t="shared" si="2994"/>
        <v>0</v>
      </c>
      <c r="AS3363" s="86">
        <f t="shared" si="2994"/>
        <v>0</v>
      </c>
      <c r="AT3363" s="88">
        <f t="shared" si="2994"/>
        <v>0</v>
      </c>
      <c r="AU3363" s="86">
        <f t="shared" si="2994"/>
        <v>0</v>
      </c>
      <c r="AV3363" s="86">
        <f t="shared" si="2979"/>
        <v>0</v>
      </c>
      <c r="AW3363" s="93">
        <f t="shared" si="2980"/>
        <v>0</v>
      </c>
      <c r="AY3363" s="86">
        <f t="shared" si="2981"/>
        <v>0</v>
      </c>
      <c r="AZ3363" s="86">
        <f t="shared" si="2982"/>
        <v>0</v>
      </c>
      <c r="BA3363" s="86">
        <f t="shared" si="2983"/>
        <v>0</v>
      </c>
      <c r="BB3363" s="86">
        <f t="shared" si="2984"/>
        <v>0</v>
      </c>
      <c r="BC3363" s="86">
        <f t="shared" si="2985"/>
        <v>0</v>
      </c>
      <c r="BD3363" s="86">
        <f t="shared" si="2986"/>
        <v>0</v>
      </c>
    </row>
    <row r="3364" spans="2:56" x14ac:dyDescent="0.3">
      <c r="B3364" s="169" t="s">
        <v>105</v>
      </c>
      <c r="C3364" s="248"/>
      <c r="D3364" s="249"/>
      <c r="E3364" s="172">
        <f t="shared" si="2972"/>
        <v>0</v>
      </c>
      <c r="F3364" s="248"/>
      <c r="G3364" s="249"/>
      <c r="H3364" s="172">
        <f t="shared" si="2973"/>
        <v>0</v>
      </c>
      <c r="I3364" s="248"/>
      <c r="J3364" s="250"/>
      <c r="K3364" s="174">
        <f t="shared" si="2974"/>
        <v>0</v>
      </c>
      <c r="L3364" s="248"/>
      <c r="M3364" s="250"/>
      <c r="N3364" s="251"/>
      <c r="O3364" s="248"/>
      <c r="P3364" s="251"/>
      <c r="Q3364" s="166">
        <f t="shared" si="2975"/>
        <v>0</v>
      </c>
      <c r="R3364" s="251"/>
      <c r="S3364" s="251"/>
      <c r="T3364" s="167">
        <f t="shared" si="2987"/>
        <v>0</v>
      </c>
      <c r="U3364" s="157"/>
      <c r="V3364" s="248"/>
      <c r="W3364" s="251"/>
      <c r="X3364" s="166">
        <f t="shared" si="2976"/>
        <v>0</v>
      </c>
      <c r="Y3364" s="251"/>
      <c r="Z3364" s="251"/>
      <c r="AA3364" s="167">
        <f t="shared" si="2988"/>
        <v>0</v>
      </c>
      <c r="AB3364" s="157"/>
      <c r="AC3364" s="248"/>
      <c r="AD3364" s="251"/>
      <c r="AE3364" s="166">
        <f t="shared" si="2977"/>
        <v>0</v>
      </c>
      <c r="AF3364" s="251"/>
      <c r="AG3364" s="251"/>
      <c r="AH3364" s="167">
        <f t="shared" si="2989"/>
        <v>0</v>
      </c>
      <c r="AJ3364" s="252"/>
      <c r="AK3364" s="253"/>
      <c r="AL3364" s="254"/>
      <c r="AM3364" s="253"/>
      <c r="AN3364" s="254"/>
      <c r="AO3364" s="253"/>
      <c r="AP3364" s="254"/>
      <c r="AQ3364" s="253"/>
      <c r="AR3364" s="254"/>
      <c r="AS3364" s="253"/>
      <c r="AT3364" s="254"/>
      <c r="AU3364" s="253"/>
      <c r="AV3364" s="163">
        <f t="shared" si="2979"/>
        <v>0</v>
      </c>
      <c r="AW3364" s="168">
        <f t="shared" si="2980"/>
        <v>0</v>
      </c>
      <c r="AY3364" s="163">
        <f t="shared" si="2981"/>
        <v>0</v>
      </c>
      <c r="AZ3364" s="163">
        <f t="shared" si="2982"/>
        <v>0</v>
      </c>
      <c r="BA3364" s="163">
        <f t="shared" si="2983"/>
        <v>0</v>
      </c>
      <c r="BB3364" s="163">
        <f t="shared" si="2984"/>
        <v>0</v>
      </c>
      <c r="BC3364" s="163">
        <f t="shared" si="2985"/>
        <v>0</v>
      </c>
      <c r="BD3364" s="163">
        <f t="shared" si="2986"/>
        <v>0</v>
      </c>
    </row>
    <row r="3365" spans="2:56" x14ac:dyDescent="0.3">
      <c r="B3365" s="179" t="s">
        <v>129</v>
      </c>
      <c r="C3365" s="83">
        <f>SUM(C3366)</f>
        <v>0</v>
      </c>
      <c r="D3365" s="84">
        <f>SUM(D3366)</f>
        <v>0</v>
      </c>
      <c r="E3365" s="85">
        <f t="shared" si="2972"/>
        <v>0</v>
      </c>
      <c r="F3365" s="83">
        <f>SUM(F3366)</f>
        <v>0</v>
      </c>
      <c r="G3365" s="84">
        <f>SUM(G3366)</f>
        <v>0</v>
      </c>
      <c r="H3365" s="85">
        <f t="shared" si="2973"/>
        <v>0</v>
      </c>
      <c r="I3365" s="83">
        <f>SUM(I3366)</f>
        <v>0</v>
      </c>
      <c r="J3365" s="86">
        <f>SUM(J3366)</f>
        <v>0</v>
      </c>
      <c r="K3365" s="87">
        <f t="shared" si="2974"/>
        <v>0</v>
      </c>
      <c r="L3365" s="83">
        <f>SUM(L3366)</f>
        <v>0</v>
      </c>
      <c r="M3365" s="86">
        <f>SUM(M3366)</f>
        <v>0</v>
      </c>
      <c r="N3365" s="88">
        <f>SUM(N3366)</f>
        <v>0</v>
      </c>
      <c r="O3365" s="83">
        <f>SUM(O3366)</f>
        <v>0</v>
      </c>
      <c r="P3365" s="88">
        <f>SUM(P3366)</f>
        <v>0</v>
      </c>
      <c r="Q3365" s="177">
        <f t="shared" si="2975"/>
        <v>0</v>
      </c>
      <c r="R3365" s="88">
        <f>SUM(R3366)</f>
        <v>0</v>
      </c>
      <c r="S3365" s="88">
        <f>SUM(S3366)</f>
        <v>0</v>
      </c>
      <c r="T3365" s="178">
        <f t="shared" si="2987"/>
        <v>0</v>
      </c>
      <c r="U3365" s="157"/>
      <c r="V3365" s="83">
        <f>SUM(V3366)</f>
        <v>0</v>
      </c>
      <c r="W3365" s="88">
        <f>SUM(W3366)</f>
        <v>0</v>
      </c>
      <c r="X3365" s="177">
        <f t="shared" si="2976"/>
        <v>0</v>
      </c>
      <c r="Y3365" s="88">
        <f>SUM(Y3366)</f>
        <v>0</v>
      </c>
      <c r="Z3365" s="88">
        <f>SUM(Z3366)</f>
        <v>0</v>
      </c>
      <c r="AA3365" s="178">
        <f t="shared" si="2988"/>
        <v>0</v>
      </c>
      <c r="AB3365" s="157"/>
      <c r="AC3365" s="83">
        <f>SUM(AC3366)</f>
        <v>0</v>
      </c>
      <c r="AD3365" s="88">
        <f>SUM(AD3366)</f>
        <v>0</v>
      </c>
      <c r="AE3365" s="177">
        <f t="shared" si="2977"/>
        <v>0</v>
      </c>
      <c r="AF3365" s="88">
        <f>SUM(AF3366)</f>
        <v>0</v>
      </c>
      <c r="AG3365" s="88">
        <f>SUM(AG3366)</f>
        <v>0</v>
      </c>
      <c r="AH3365" s="178">
        <f t="shared" si="2989"/>
        <v>0</v>
      </c>
      <c r="AJ3365" s="84">
        <f t="shared" ref="AJ3365:AU3365" si="2995">SUM(AJ3366)</f>
        <v>0</v>
      </c>
      <c r="AK3365" s="86">
        <f t="shared" si="2995"/>
        <v>0</v>
      </c>
      <c r="AL3365" s="88">
        <f t="shared" si="2995"/>
        <v>0</v>
      </c>
      <c r="AM3365" s="86">
        <f t="shared" si="2995"/>
        <v>0</v>
      </c>
      <c r="AN3365" s="88">
        <f t="shared" si="2995"/>
        <v>0</v>
      </c>
      <c r="AO3365" s="86">
        <f t="shared" si="2995"/>
        <v>0</v>
      </c>
      <c r="AP3365" s="88">
        <f t="shared" si="2995"/>
        <v>0</v>
      </c>
      <c r="AQ3365" s="86">
        <f t="shared" si="2995"/>
        <v>0</v>
      </c>
      <c r="AR3365" s="88">
        <f t="shared" si="2995"/>
        <v>0</v>
      </c>
      <c r="AS3365" s="86">
        <f t="shared" si="2995"/>
        <v>0</v>
      </c>
      <c r="AT3365" s="88">
        <f t="shared" si="2995"/>
        <v>0</v>
      </c>
      <c r="AU3365" s="86">
        <f t="shared" si="2995"/>
        <v>0</v>
      </c>
      <c r="AV3365" s="86">
        <f t="shared" si="2979"/>
        <v>0</v>
      </c>
      <c r="AW3365" s="93">
        <f t="shared" si="2980"/>
        <v>0</v>
      </c>
      <c r="AY3365" s="86">
        <f t="shared" si="2981"/>
        <v>0</v>
      </c>
      <c r="AZ3365" s="86">
        <f t="shared" si="2982"/>
        <v>0</v>
      </c>
      <c r="BA3365" s="86">
        <f t="shared" si="2983"/>
        <v>0</v>
      </c>
      <c r="BB3365" s="86">
        <f t="shared" si="2984"/>
        <v>0</v>
      </c>
      <c r="BC3365" s="86">
        <f t="shared" si="2985"/>
        <v>0</v>
      </c>
      <c r="BD3365" s="86">
        <f t="shared" si="2986"/>
        <v>0</v>
      </c>
    </row>
    <row r="3366" spans="2:56" x14ac:dyDescent="0.3">
      <c r="B3366" s="169" t="s">
        <v>105</v>
      </c>
      <c r="C3366" s="248"/>
      <c r="D3366" s="249"/>
      <c r="E3366" s="172">
        <f t="shared" si="2972"/>
        <v>0</v>
      </c>
      <c r="F3366" s="248"/>
      <c r="G3366" s="249"/>
      <c r="H3366" s="172">
        <f t="shared" si="2973"/>
        <v>0</v>
      </c>
      <c r="I3366" s="248"/>
      <c r="J3366" s="250"/>
      <c r="K3366" s="174">
        <f t="shared" si="2974"/>
        <v>0</v>
      </c>
      <c r="L3366" s="248"/>
      <c r="M3366" s="250"/>
      <c r="N3366" s="251"/>
      <c r="O3366" s="248"/>
      <c r="P3366" s="251"/>
      <c r="Q3366" s="166">
        <f t="shared" si="2975"/>
        <v>0</v>
      </c>
      <c r="R3366" s="251"/>
      <c r="S3366" s="251"/>
      <c r="T3366" s="167">
        <f t="shared" si="2987"/>
        <v>0</v>
      </c>
      <c r="U3366" s="157"/>
      <c r="V3366" s="248"/>
      <c r="W3366" s="251"/>
      <c r="X3366" s="166">
        <f t="shared" si="2976"/>
        <v>0</v>
      </c>
      <c r="Y3366" s="251"/>
      <c r="Z3366" s="251"/>
      <c r="AA3366" s="167">
        <f t="shared" si="2988"/>
        <v>0</v>
      </c>
      <c r="AB3366" s="157"/>
      <c r="AC3366" s="248"/>
      <c r="AD3366" s="251"/>
      <c r="AE3366" s="166">
        <f t="shared" si="2977"/>
        <v>0</v>
      </c>
      <c r="AF3366" s="251"/>
      <c r="AG3366" s="251"/>
      <c r="AH3366" s="167">
        <f t="shared" si="2989"/>
        <v>0</v>
      </c>
      <c r="AJ3366" s="252"/>
      <c r="AK3366" s="253"/>
      <c r="AL3366" s="254"/>
      <c r="AM3366" s="253"/>
      <c r="AN3366" s="254"/>
      <c r="AO3366" s="253"/>
      <c r="AP3366" s="254"/>
      <c r="AQ3366" s="253"/>
      <c r="AR3366" s="254"/>
      <c r="AS3366" s="253"/>
      <c r="AT3366" s="254"/>
      <c r="AU3366" s="253"/>
      <c r="AV3366" s="163">
        <f t="shared" si="2979"/>
        <v>0</v>
      </c>
      <c r="AW3366" s="168">
        <f t="shared" si="2980"/>
        <v>0</v>
      </c>
      <c r="AY3366" s="163">
        <f t="shared" si="2981"/>
        <v>0</v>
      </c>
      <c r="AZ3366" s="163">
        <f t="shared" si="2982"/>
        <v>0</v>
      </c>
      <c r="BA3366" s="163">
        <f t="shared" si="2983"/>
        <v>0</v>
      </c>
      <c r="BB3366" s="163">
        <f t="shared" si="2984"/>
        <v>0</v>
      </c>
      <c r="BC3366" s="163">
        <f t="shared" si="2985"/>
        <v>0</v>
      </c>
      <c r="BD3366" s="163">
        <f t="shared" si="2986"/>
        <v>0</v>
      </c>
    </row>
    <row r="3367" spans="2:56" x14ac:dyDescent="0.3">
      <c r="B3367" s="179" t="s">
        <v>130</v>
      </c>
      <c r="C3367" s="83">
        <f>SUM(C3368)</f>
        <v>0</v>
      </c>
      <c r="D3367" s="84">
        <f>SUM(D3368)</f>
        <v>0</v>
      </c>
      <c r="E3367" s="85">
        <f t="shared" si="2972"/>
        <v>0</v>
      </c>
      <c r="F3367" s="83">
        <f>SUM(F3368)</f>
        <v>0</v>
      </c>
      <c r="G3367" s="84">
        <f>SUM(G3368)</f>
        <v>0</v>
      </c>
      <c r="H3367" s="85">
        <f t="shared" si="2973"/>
        <v>0</v>
      </c>
      <c r="I3367" s="83">
        <f>SUM(I3368)</f>
        <v>0</v>
      </c>
      <c r="J3367" s="86">
        <f>SUM(J3368)</f>
        <v>0</v>
      </c>
      <c r="K3367" s="87">
        <f t="shared" si="2974"/>
        <v>0</v>
      </c>
      <c r="L3367" s="83">
        <f>SUM(L3368)</f>
        <v>0</v>
      </c>
      <c r="M3367" s="86">
        <f>SUM(M3368)</f>
        <v>0</v>
      </c>
      <c r="N3367" s="88">
        <f>SUM(N3368)</f>
        <v>0</v>
      </c>
      <c r="O3367" s="83">
        <f>SUM(O3368)</f>
        <v>0</v>
      </c>
      <c r="P3367" s="88">
        <f>SUM(P3368)</f>
        <v>0</v>
      </c>
      <c r="Q3367" s="177">
        <f t="shared" si="2975"/>
        <v>0</v>
      </c>
      <c r="R3367" s="88">
        <f>SUM(R3368)</f>
        <v>0</v>
      </c>
      <c r="S3367" s="88">
        <f>SUM(S3368)</f>
        <v>0</v>
      </c>
      <c r="T3367" s="178">
        <f t="shared" si="2987"/>
        <v>0</v>
      </c>
      <c r="U3367" s="157"/>
      <c r="V3367" s="83">
        <f>SUM(V3368)</f>
        <v>0</v>
      </c>
      <c r="W3367" s="88">
        <f>SUM(W3368)</f>
        <v>0</v>
      </c>
      <c r="X3367" s="177">
        <f t="shared" si="2976"/>
        <v>0</v>
      </c>
      <c r="Y3367" s="88">
        <f>SUM(Y3368)</f>
        <v>0</v>
      </c>
      <c r="Z3367" s="88">
        <f>SUM(Z3368)</f>
        <v>0</v>
      </c>
      <c r="AA3367" s="178">
        <f t="shared" si="2988"/>
        <v>0</v>
      </c>
      <c r="AB3367" s="157"/>
      <c r="AC3367" s="83">
        <f>SUM(AC3368)</f>
        <v>0</v>
      </c>
      <c r="AD3367" s="88">
        <f>SUM(AD3368)</f>
        <v>0</v>
      </c>
      <c r="AE3367" s="177">
        <f t="shared" si="2977"/>
        <v>0</v>
      </c>
      <c r="AF3367" s="88">
        <f>SUM(AF3368)</f>
        <v>0</v>
      </c>
      <c r="AG3367" s="88">
        <f>SUM(AG3368)</f>
        <v>0</v>
      </c>
      <c r="AH3367" s="178">
        <f t="shared" si="2989"/>
        <v>0</v>
      </c>
      <c r="AJ3367" s="84">
        <f t="shared" ref="AJ3367:AU3367" si="2996">SUM(AJ3368)</f>
        <v>0</v>
      </c>
      <c r="AK3367" s="86">
        <f t="shared" si="2996"/>
        <v>0</v>
      </c>
      <c r="AL3367" s="88">
        <f t="shared" si="2996"/>
        <v>0</v>
      </c>
      <c r="AM3367" s="86">
        <f t="shared" si="2996"/>
        <v>0</v>
      </c>
      <c r="AN3367" s="88">
        <f t="shared" si="2996"/>
        <v>0</v>
      </c>
      <c r="AO3367" s="86">
        <f t="shared" si="2996"/>
        <v>0</v>
      </c>
      <c r="AP3367" s="88">
        <f t="shared" si="2996"/>
        <v>0</v>
      </c>
      <c r="AQ3367" s="86">
        <f t="shared" si="2996"/>
        <v>0</v>
      </c>
      <c r="AR3367" s="88">
        <f t="shared" si="2996"/>
        <v>0</v>
      </c>
      <c r="AS3367" s="86">
        <f t="shared" si="2996"/>
        <v>0</v>
      </c>
      <c r="AT3367" s="88">
        <f t="shared" si="2996"/>
        <v>0</v>
      </c>
      <c r="AU3367" s="86">
        <f t="shared" si="2996"/>
        <v>0</v>
      </c>
      <c r="AV3367" s="86">
        <f t="shared" si="2979"/>
        <v>0</v>
      </c>
      <c r="AW3367" s="93">
        <f t="shared" si="2980"/>
        <v>0</v>
      </c>
      <c r="AY3367" s="86">
        <f t="shared" si="2981"/>
        <v>0</v>
      </c>
      <c r="AZ3367" s="86">
        <f t="shared" si="2982"/>
        <v>0</v>
      </c>
      <c r="BA3367" s="86">
        <f t="shared" si="2983"/>
        <v>0</v>
      </c>
      <c r="BB3367" s="86">
        <f t="shared" si="2984"/>
        <v>0</v>
      </c>
      <c r="BC3367" s="86">
        <f t="shared" si="2985"/>
        <v>0</v>
      </c>
      <c r="BD3367" s="86">
        <f t="shared" si="2986"/>
        <v>0</v>
      </c>
    </row>
    <row r="3368" spans="2:56" x14ac:dyDescent="0.3">
      <c r="B3368" s="169" t="s">
        <v>105</v>
      </c>
      <c r="C3368" s="248"/>
      <c r="D3368" s="249"/>
      <c r="E3368" s="172">
        <f t="shared" si="2972"/>
        <v>0</v>
      </c>
      <c r="F3368" s="248"/>
      <c r="G3368" s="249"/>
      <c r="H3368" s="172">
        <f t="shared" si="2973"/>
        <v>0</v>
      </c>
      <c r="I3368" s="248"/>
      <c r="J3368" s="250"/>
      <c r="K3368" s="174">
        <f t="shared" si="2974"/>
        <v>0</v>
      </c>
      <c r="L3368" s="248"/>
      <c r="M3368" s="250"/>
      <c r="N3368" s="251"/>
      <c r="O3368" s="248"/>
      <c r="P3368" s="251"/>
      <c r="Q3368" s="166">
        <f t="shared" si="2975"/>
        <v>0</v>
      </c>
      <c r="R3368" s="251"/>
      <c r="S3368" s="251"/>
      <c r="T3368" s="167">
        <f t="shared" si="2987"/>
        <v>0</v>
      </c>
      <c r="U3368" s="157"/>
      <c r="V3368" s="248"/>
      <c r="W3368" s="251"/>
      <c r="X3368" s="166">
        <f t="shared" si="2976"/>
        <v>0</v>
      </c>
      <c r="Y3368" s="251"/>
      <c r="Z3368" s="251"/>
      <c r="AA3368" s="167">
        <f t="shared" si="2988"/>
        <v>0</v>
      </c>
      <c r="AB3368" s="157"/>
      <c r="AC3368" s="248"/>
      <c r="AD3368" s="251"/>
      <c r="AE3368" s="166">
        <f t="shared" si="2977"/>
        <v>0</v>
      </c>
      <c r="AF3368" s="251"/>
      <c r="AG3368" s="251"/>
      <c r="AH3368" s="167">
        <f t="shared" si="2989"/>
        <v>0</v>
      </c>
      <c r="AJ3368" s="252"/>
      <c r="AK3368" s="253"/>
      <c r="AL3368" s="254"/>
      <c r="AM3368" s="253"/>
      <c r="AN3368" s="254"/>
      <c r="AO3368" s="253"/>
      <c r="AP3368" s="254"/>
      <c r="AQ3368" s="253"/>
      <c r="AR3368" s="254"/>
      <c r="AS3368" s="253"/>
      <c r="AT3368" s="254"/>
      <c r="AU3368" s="253"/>
      <c r="AV3368" s="163">
        <f t="shared" si="2979"/>
        <v>0</v>
      </c>
      <c r="AW3368" s="168">
        <f t="shared" si="2980"/>
        <v>0</v>
      </c>
      <c r="AY3368" s="163">
        <f t="shared" si="2981"/>
        <v>0</v>
      </c>
      <c r="AZ3368" s="163">
        <f t="shared" si="2982"/>
        <v>0</v>
      </c>
      <c r="BA3368" s="163">
        <f t="shared" si="2983"/>
        <v>0</v>
      </c>
      <c r="BB3368" s="163">
        <f t="shared" si="2984"/>
        <v>0</v>
      </c>
      <c r="BC3368" s="163">
        <f t="shared" si="2985"/>
        <v>0</v>
      </c>
      <c r="BD3368" s="163">
        <f t="shared" si="2986"/>
        <v>0</v>
      </c>
    </row>
    <row r="3369" spans="2:56" x14ac:dyDescent="0.3">
      <c r="B3369" s="179" t="s">
        <v>131</v>
      </c>
      <c r="C3369" s="83">
        <f>SUM(C3370)</f>
        <v>0</v>
      </c>
      <c r="D3369" s="84">
        <f>SUM(D3370)</f>
        <v>0</v>
      </c>
      <c r="E3369" s="85">
        <f t="shared" si="2972"/>
        <v>0</v>
      </c>
      <c r="F3369" s="83">
        <f>SUM(F3370)</f>
        <v>0</v>
      </c>
      <c r="G3369" s="84">
        <f>SUM(G3370)</f>
        <v>0</v>
      </c>
      <c r="H3369" s="85">
        <f t="shared" si="2973"/>
        <v>0</v>
      </c>
      <c r="I3369" s="83">
        <f>SUM(I3370)</f>
        <v>0</v>
      </c>
      <c r="J3369" s="86">
        <f>SUM(J3370)</f>
        <v>0</v>
      </c>
      <c r="K3369" s="87">
        <f t="shared" si="2974"/>
        <v>0</v>
      </c>
      <c r="L3369" s="83">
        <f>SUM(L3370)</f>
        <v>0</v>
      </c>
      <c r="M3369" s="86">
        <f>SUM(M3370)</f>
        <v>0</v>
      </c>
      <c r="N3369" s="88">
        <f>SUM(N3370)</f>
        <v>0</v>
      </c>
      <c r="O3369" s="83">
        <f>SUM(O3370)</f>
        <v>0</v>
      </c>
      <c r="P3369" s="88">
        <f>SUM(P3370)</f>
        <v>0</v>
      </c>
      <c r="Q3369" s="177">
        <f t="shared" si="2975"/>
        <v>0</v>
      </c>
      <c r="R3369" s="88">
        <f>SUM(R3370)</f>
        <v>0</v>
      </c>
      <c r="S3369" s="88">
        <f>SUM(S3370)</f>
        <v>0</v>
      </c>
      <c r="T3369" s="178">
        <f t="shared" si="2987"/>
        <v>0</v>
      </c>
      <c r="U3369" s="157"/>
      <c r="V3369" s="83">
        <f>SUM(V3370)</f>
        <v>0</v>
      </c>
      <c r="W3369" s="88">
        <f>SUM(W3370)</f>
        <v>0</v>
      </c>
      <c r="X3369" s="177">
        <f t="shared" si="2976"/>
        <v>0</v>
      </c>
      <c r="Y3369" s="88">
        <f>SUM(Y3370)</f>
        <v>0</v>
      </c>
      <c r="Z3369" s="88">
        <f>SUM(Z3370)</f>
        <v>0</v>
      </c>
      <c r="AA3369" s="178">
        <f t="shared" si="2988"/>
        <v>0</v>
      </c>
      <c r="AB3369" s="157"/>
      <c r="AC3369" s="83">
        <f>SUM(AC3370)</f>
        <v>0</v>
      </c>
      <c r="AD3369" s="88">
        <f>SUM(AD3370)</f>
        <v>0</v>
      </c>
      <c r="AE3369" s="177">
        <f t="shared" si="2977"/>
        <v>0</v>
      </c>
      <c r="AF3369" s="88">
        <f>SUM(AF3370)</f>
        <v>0</v>
      </c>
      <c r="AG3369" s="88">
        <f>SUM(AG3370)</f>
        <v>0</v>
      </c>
      <c r="AH3369" s="178">
        <f t="shared" si="2989"/>
        <v>0</v>
      </c>
      <c r="AJ3369" s="84">
        <f t="shared" ref="AJ3369:AU3369" si="2997">SUM(AJ3370)</f>
        <v>0</v>
      </c>
      <c r="AK3369" s="86">
        <f t="shared" si="2997"/>
        <v>0</v>
      </c>
      <c r="AL3369" s="88">
        <f t="shared" si="2997"/>
        <v>0</v>
      </c>
      <c r="AM3369" s="86">
        <f t="shared" si="2997"/>
        <v>0</v>
      </c>
      <c r="AN3369" s="88">
        <f t="shared" si="2997"/>
        <v>0</v>
      </c>
      <c r="AO3369" s="86">
        <f t="shared" si="2997"/>
        <v>0</v>
      </c>
      <c r="AP3369" s="88">
        <f t="shared" si="2997"/>
        <v>0</v>
      </c>
      <c r="AQ3369" s="86">
        <f t="shared" si="2997"/>
        <v>0</v>
      </c>
      <c r="AR3369" s="88">
        <f t="shared" si="2997"/>
        <v>0</v>
      </c>
      <c r="AS3369" s="86">
        <f t="shared" si="2997"/>
        <v>0</v>
      </c>
      <c r="AT3369" s="88">
        <f t="shared" si="2997"/>
        <v>0</v>
      </c>
      <c r="AU3369" s="86">
        <f t="shared" si="2997"/>
        <v>0</v>
      </c>
      <c r="AV3369" s="86">
        <f t="shared" si="2979"/>
        <v>0</v>
      </c>
      <c r="AW3369" s="93">
        <f t="shared" si="2980"/>
        <v>0</v>
      </c>
      <c r="AY3369" s="86">
        <f t="shared" si="2981"/>
        <v>0</v>
      </c>
      <c r="AZ3369" s="86">
        <f t="shared" si="2982"/>
        <v>0</v>
      </c>
      <c r="BA3369" s="86">
        <f t="shared" si="2983"/>
        <v>0</v>
      </c>
      <c r="BB3369" s="86">
        <f t="shared" si="2984"/>
        <v>0</v>
      </c>
      <c r="BC3369" s="86">
        <f t="shared" si="2985"/>
        <v>0</v>
      </c>
      <c r="BD3369" s="86">
        <f t="shared" si="2986"/>
        <v>0</v>
      </c>
    </row>
    <row r="3370" spans="2:56" x14ac:dyDescent="0.3">
      <c r="B3370" s="169" t="s">
        <v>105</v>
      </c>
      <c r="C3370" s="248"/>
      <c r="D3370" s="249"/>
      <c r="E3370" s="172">
        <f t="shared" si="2972"/>
        <v>0</v>
      </c>
      <c r="F3370" s="248"/>
      <c r="G3370" s="249"/>
      <c r="H3370" s="172">
        <f t="shared" si="2973"/>
        <v>0</v>
      </c>
      <c r="I3370" s="248"/>
      <c r="J3370" s="250"/>
      <c r="K3370" s="174">
        <f t="shared" si="2974"/>
        <v>0</v>
      </c>
      <c r="L3370" s="248"/>
      <c r="M3370" s="250"/>
      <c r="N3370" s="251"/>
      <c r="O3370" s="248"/>
      <c r="P3370" s="251"/>
      <c r="Q3370" s="166">
        <f t="shared" si="2975"/>
        <v>0</v>
      </c>
      <c r="R3370" s="251"/>
      <c r="S3370" s="251"/>
      <c r="T3370" s="167">
        <f t="shared" si="2987"/>
        <v>0</v>
      </c>
      <c r="U3370" s="157"/>
      <c r="V3370" s="248"/>
      <c r="W3370" s="251"/>
      <c r="X3370" s="166">
        <f t="shared" si="2976"/>
        <v>0</v>
      </c>
      <c r="Y3370" s="251"/>
      <c r="Z3370" s="251"/>
      <c r="AA3370" s="167">
        <f t="shared" si="2988"/>
        <v>0</v>
      </c>
      <c r="AB3370" s="157"/>
      <c r="AC3370" s="248"/>
      <c r="AD3370" s="251"/>
      <c r="AE3370" s="166">
        <f t="shared" si="2977"/>
        <v>0</v>
      </c>
      <c r="AF3370" s="251"/>
      <c r="AG3370" s="251"/>
      <c r="AH3370" s="167">
        <f t="shared" si="2989"/>
        <v>0</v>
      </c>
      <c r="AJ3370" s="252"/>
      <c r="AK3370" s="253"/>
      <c r="AL3370" s="254"/>
      <c r="AM3370" s="253"/>
      <c r="AN3370" s="254"/>
      <c r="AO3370" s="253"/>
      <c r="AP3370" s="254"/>
      <c r="AQ3370" s="253"/>
      <c r="AR3370" s="254"/>
      <c r="AS3370" s="253"/>
      <c r="AT3370" s="254"/>
      <c r="AU3370" s="253"/>
      <c r="AV3370" s="163">
        <f t="shared" si="2979"/>
        <v>0</v>
      </c>
      <c r="AW3370" s="168">
        <f t="shared" si="2980"/>
        <v>0</v>
      </c>
      <c r="AY3370" s="163">
        <f t="shared" si="2981"/>
        <v>0</v>
      </c>
      <c r="AZ3370" s="163">
        <f t="shared" si="2982"/>
        <v>0</v>
      </c>
      <c r="BA3370" s="163">
        <f t="shared" si="2983"/>
        <v>0</v>
      </c>
      <c r="BB3370" s="163">
        <f t="shared" si="2984"/>
        <v>0</v>
      </c>
      <c r="BC3370" s="163">
        <f t="shared" si="2985"/>
        <v>0</v>
      </c>
      <c r="BD3370" s="163">
        <f t="shared" si="2986"/>
        <v>0</v>
      </c>
    </row>
    <row r="3371" spans="2:56" x14ac:dyDescent="0.3">
      <c r="B3371" s="179" t="s">
        <v>132</v>
      </c>
      <c r="C3371" s="83">
        <f>SUM(C3372)</f>
        <v>0</v>
      </c>
      <c r="D3371" s="84">
        <f>SUM(D3372)</f>
        <v>0</v>
      </c>
      <c r="E3371" s="85">
        <f t="shared" si="2972"/>
        <v>0</v>
      </c>
      <c r="F3371" s="83">
        <f>SUM(F3372)</f>
        <v>0</v>
      </c>
      <c r="G3371" s="84">
        <f>SUM(G3372)</f>
        <v>0</v>
      </c>
      <c r="H3371" s="85">
        <f t="shared" si="2973"/>
        <v>0</v>
      </c>
      <c r="I3371" s="83">
        <f>SUM(I3372)</f>
        <v>0</v>
      </c>
      <c r="J3371" s="86">
        <f>SUM(J3372)</f>
        <v>0</v>
      </c>
      <c r="K3371" s="87">
        <f t="shared" si="2974"/>
        <v>0</v>
      </c>
      <c r="L3371" s="83">
        <f>SUM(L3372)</f>
        <v>0</v>
      </c>
      <c r="M3371" s="86">
        <f>SUM(M3372)</f>
        <v>0</v>
      </c>
      <c r="N3371" s="88">
        <f>SUM(N3372)</f>
        <v>0</v>
      </c>
      <c r="O3371" s="83">
        <f>SUM(O3372)</f>
        <v>0</v>
      </c>
      <c r="P3371" s="88">
        <f>SUM(P3372)</f>
        <v>0</v>
      </c>
      <c r="Q3371" s="177">
        <f t="shared" si="2975"/>
        <v>0</v>
      </c>
      <c r="R3371" s="88">
        <f>SUM(R3372)</f>
        <v>0</v>
      </c>
      <c r="S3371" s="88">
        <f>SUM(S3372)</f>
        <v>0</v>
      </c>
      <c r="T3371" s="178">
        <f t="shared" si="2987"/>
        <v>0</v>
      </c>
      <c r="U3371" s="157"/>
      <c r="V3371" s="83">
        <f>SUM(V3372)</f>
        <v>0</v>
      </c>
      <c r="W3371" s="88">
        <f>SUM(W3372)</f>
        <v>0</v>
      </c>
      <c r="X3371" s="177">
        <f t="shared" si="2976"/>
        <v>0</v>
      </c>
      <c r="Y3371" s="88">
        <f>SUM(Y3372)</f>
        <v>0</v>
      </c>
      <c r="Z3371" s="88">
        <f>SUM(Z3372)</f>
        <v>0</v>
      </c>
      <c r="AA3371" s="178">
        <f t="shared" si="2988"/>
        <v>0</v>
      </c>
      <c r="AB3371" s="157"/>
      <c r="AC3371" s="83">
        <f>SUM(AC3372)</f>
        <v>0</v>
      </c>
      <c r="AD3371" s="88">
        <f>SUM(AD3372)</f>
        <v>0</v>
      </c>
      <c r="AE3371" s="177">
        <f t="shared" si="2977"/>
        <v>0</v>
      </c>
      <c r="AF3371" s="88">
        <f>SUM(AF3372)</f>
        <v>0</v>
      </c>
      <c r="AG3371" s="88">
        <f>SUM(AG3372)</f>
        <v>0</v>
      </c>
      <c r="AH3371" s="178">
        <f t="shared" si="2989"/>
        <v>0</v>
      </c>
      <c r="AJ3371" s="84">
        <f t="shared" ref="AJ3371:AU3371" si="2998">SUM(AJ3372)</f>
        <v>0</v>
      </c>
      <c r="AK3371" s="86">
        <f t="shared" si="2998"/>
        <v>0</v>
      </c>
      <c r="AL3371" s="88">
        <f t="shared" si="2998"/>
        <v>0</v>
      </c>
      <c r="AM3371" s="86">
        <f t="shared" si="2998"/>
        <v>0</v>
      </c>
      <c r="AN3371" s="88">
        <f t="shared" si="2998"/>
        <v>0</v>
      </c>
      <c r="AO3371" s="86">
        <f t="shared" si="2998"/>
        <v>0</v>
      </c>
      <c r="AP3371" s="88">
        <f t="shared" si="2998"/>
        <v>0</v>
      </c>
      <c r="AQ3371" s="86">
        <f t="shared" si="2998"/>
        <v>0</v>
      </c>
      <c r="AR3371" s="88">
        <f t="shared" si="2998"/>
        <v>0</v>
      </c>
      <c r="AS3371" s="86">
        <f t="shared" si="2998"/>
        <v>0</v>
      </c>
      <c r="AT3371" s="88">
        <f t="shared" si="2998"/>
        <v>0</v>
      </c>
      <c r="AU3371" s="86">
        <f t="shared" si="2998"/>
        <v>0</v>
      </c>
      <c r="AV3371" s="86">
        <f t="shared" si="2979"/>
        <v>0</v>
      </c>
      <c r="AW3371" s="93">
        <f t="shared" si="2980"/>
        <v>0</v>
      </c>
      <c r="AY3371" s="86">
        <f t="shared" si="2981"/>
        <v>0</v>
      </c>
      <c r="AZ3371" s="86">
        <f t="shared" si="2982"/>
        <v>0</v>
      </c>
      <c r="BA3371" s="86">
        <f t="shared" si="2983"/>
        <v>0</v>
      </c>
      <c r="BB3371" s="86">
        <f t="shared" si="2984"/>
        <v>0</v>
      </c>
      <c r="BC3371" s="86">
        <f t="shared" si="2985"/>
        <v>0</v>
      </c>
      <c r="BD3371" s="86">
        <f t="shared" si="2986"/>
        <v>0</v>
      </c>
    </row>
    <row r="3372" spans="2:56" x14ac:dyDescent="0.3">
      <c r="B3372" s="169" t="s">
        <v>105</v>
      </c>
      <c r="C3372" s="248"/>
      <c r="D3372" s="249"/>
      <c r="E3372" s="172">
        <f t="shared" si="2972"/>
        <v>0</v>
      </c>
      <c r="F3372" s="248"/>
      <c r="G3372" s="249"/>
      <c r="H3372" s="172">
        <f t="shared" si="2973"/>
        <v>0</v>
      </c>
      <c r="I3372" s="248"/>
      <c r="J3372" s="250"/>
      <c r="K3372" s="174">
        <f t="shared" si="2974"/>
        <v>0</v>
      </c>
      <c r="L3372" s="248"/>
      <c r="M3372" s="250"/>
      <c r="N3372" s="251"/>
      <c r="O3372" s="248"/>
      <c r="P3372" s="251"/>
      <c r="Q3372" s="166">
        <f t="shared" si="2975"/>
        <v>0</v>
      </c>
      <c r="R3372" s="251"/>
      <c r="S3372" s="251"/>
      <c r="T3372" s="167">
        <f t="shared" si="2987"/>
        <v>0</v>
      </c>
      <c r="U3372" s="157"/>
      <c r="V3372" s="248"/>
      <c r="W3372" s="251"/>
      <c r="X3372" s="166">
        <f t="shared" si="2976"/>
        <v>0</v>
      </c>
      <c r="Y3372" s="251"/>
      <c r="Z3372" s="251"/>
      <c r="AA3372" s="167">
        <f t="shared" si="2988"/>
        <v>0</v>
      </c>
      <c r="AB3372" s="157"/>
      <c r="AC3372" s="248"/>
      <c r="AD3372" s="251"/>
      <c r="AE3372" s="166">
        <f t="shared" si="2977"/>
        <v>0</v>
      </c>
      <c r="AF3372" s="251"/>
      <c r="AG3372" s="251"/>
      <c r="AH3372" s="167">
        <f t="shared" si="2989"/>
        <v>0</v>
      </c>
      <c r="AJ3372" s="252"/>
      <c r="AK3372" s="253"/>
      <c r="AL3372" s="254"/>
      <c r="AM3372" s="253"/>
      <c r="AN3372" s="254"/>
      <c r="AO3372" s="253"/>
      <c r="AP3372" s="254"/>
      <c r="AQ3372" s="253"/>
      <c r="AR3372" s="254"/>
      <c r="AS3372" s="253"/>
      <c r="AT3372" s="254"/>
      <c r="AU3372" s="253"/>
      <c r="AV3372" s="163">
        <f t="shared" si="2979"/>
        <v>0</v>
      </c>
      <c r="AW3372" s="168">
        <f t="shared" si="2980"/>
        <v>0</v>
      </c>
      <c r="AY3372" s="163">
        <f t="shared" si="2981"/>
        <v>0</v>
      </c>
      <c r="AZ3372" s="163">
        <f t="shared" si="2982"/>
        <v>0</v>
      </c>
      <c r="BA3372" s="163">
        <f t="shared" si="2983"/>
        <v>0</v>
      </c>
      <c r="BB3372" s="163">
        <f t="shared" si="2984"/>
        <v>0</v>
      </c>
      <c r="BC3372" s="163">
        <f t="shared" si="2985"/>
        <v>0</v>
      </c>
      <c r="BD3372" s="163">
        <f t="shared" si="2986"/>
        <v>0</v>
      </c>
    </row>
    <row r="3373" spans="2:56" x14ac:dyDescent="0.3">
      <c r="B3373" s="179" t="s">
        <v>133</v>
      </c>
      <c r="C3373" s="83">
        <f>SUM(C3374)</f>
        <v>0</v>
      </c>
      <c r="D3373" s="84">
        <f>SUM(D3374)</f>
        <v>0</v>
      </c>
      <c r="E3373" s="85">
        <f t="shared" si="2972"/>
        <v>0</v>
      </c>
      <c r="F3373" s="83">
        <f>SUM(F3374)</f>
        <v>0</v>
      </c>
      <c r="G3373" s="84">
        <f>SUM(G3374)</f>
        <v>0</v>
      </c>
      <c r="H3373" s="85">
        <f t="shared" si="2973"/>
        <v>0</v>
      </c>
      <c r="I3373" s="83">
        <f>SUM(I3374)</f>
        <v>0</v>
      </c>
      <c r="J3373" s="86">
        <f>SUM(J3374)</f>
        <v>0</v>
      </c>
      <c r="K3373" s="87">
        <f t="shared" si="2974"/>
        <v>0</v>
      </c>
      <c r="L3373" s="83">
        <f>SUM(L3374)</f>
        <v>0</v>
      </c>
      <c r="M3373" s="86">
        <f>SUM(M3374)</f>
        <v>0</v>
      </c>
      <c r="N3373" s="88">
        <f>SUM(N3374)</f>
        <v>0</v>
      </c>
      <c r="O3373" s="83">
        <f>SUM(O3374)</f>
        <v>0</v>
      </c>
      <c r="P3373" s="88">
        <f>SUM(P3374)</f>
        <v>0</v>
      </c>
      <c r="Q3373" s="177">
        <f t="shared" si="2975"/>
        <v>0</v>
      </c>
      <c r="R3373" s="88">
        <f>SUM(R3374)</f>
        <v>0</v>
      </c>
      <c r="S3373" s="88">
        <f>SUM(S3374)</f>
        <v>0</v>
      </c>
      <c r="T3373" s="178">
        <f t="shared" si="2987"/>
        <v>0</v>
      </c>
      <c r="U3373" s="157"/>
      <c r="V3373" s="83">
        <f>SUM(V3374)</f>
        <v>0</v>
      </c>
      <c r="W3373" s="88">
        <f>SUM(W3374)</f>
        <v>0</v>
      </c>
      <c r="X3373" s="177">
        <f t="shared" si="2976"/>
        <v>0</v>
      </c>
      <c r="Y3373" s="88">
        <f>SUM(Y3374)</f>
        <v>0</v>
      </c>
      <c r="Z3373" s="88">
        <f>SUM(Z3374)</f>
        <v>0</v>
      </c>
      <c r="AA3373" s="178">
        <f t="shared" si="2988"/>
        <v>0</v>
      </c>
      <c r="AB3373" s="157"/>
      <c r="AC3373" s="83">
        <f>SUM(AC3374)</f>
        <v>0</v>
      </c>
      <c r="AD3373" s="88">
        <f>SUM(AD3374)</f>
        <v>0</v>
      </c>
      <c r="AE3373" s="177">
        <f t="shared" si="2977"/>
        <v>0</v>
      </c>
      <c r="AF3373" s="88">
        <f>SUM(AF3374)</f>
        <v>0</v>
      </c>
      <c r="AG3373" s="88">
        <f>SUM(AG3374)</f>
        <v>0</v>
      </c>
      <c r="AH3373" s="178">
        <f t="shared" si="2989"/>
        <v>0</v>
      </c>
      <c r="AJ3373" s="84">
        <f t="shared" ref="AJ3373:AU3373" si="2999">SUM(AJ3374)</f>
        <v>0</v>
      </c>
      <c r="AK3373" s="86">
        <f t="shared" si="2999"/>
        <v>0</v>
      </c>
      <c r="AL3373" s="88">
        <f t="shared" si="2999"/>
        <v>0</v>
      </c>
      <c r="AM3373" s="86">
        <f t="shared" si="2999"/>
        <v>0</v>
      </c>
      <c r="AN3373" s="88">
        <f t="shared" si="2999"/>
        <v>0</v>
      </c>
      <c r="AO3373" s="86">
        <f t="shared" si="2999"/>
        <v>0</v>
      </c>
      <c r="AP3373" s="88">
        <f t="shared" si="2999"/>
        <v>0</v>
      </c>
      <c r="AQ3373" s="86">
        <f t="shared" si="2999"/>
        <v>0</v>
      </c>
      <c r="AR3373" s="88">
        <f t="shared" si="2999"/>
        <v>0</v>
      </c>
      <c r="AS3373" s="86">
        <f t="shared" si="2999"/>
        <v>0</v>
      </c>
      <c r="AT3373" s="88">
        <f t="shared" si="2999"/>
        <v>0</v>
      </c>
      <c r="AU3373" s="86">
        <f t="shared" si="2999"/>
        <v>0</v>
      </c>
      <c r="AV3373" s="86">
        <f t="shared" si="2979"/>
        <v>0</v>
      </c>
      <c r="AW3373" s="93">
        <f t="shared" si="2980"/>
        <v>0</v>
      </c>
      <c r="AY3373" s="86">
        <f t="shared" si="2981"/>
        <v>0</v>
      </c>
      <c r="AZ3373" s="86">
        <f t="shared" si="2982"/>
        <v>0</v>
      </c>
      <c r="BA3373" s="86">
        <f t="shared" si="2983"/>
        <v>0</v>
      </c>
      <c r="BB3373" s="86">
        <f t="shared" si="2984"/>
        <v>0</v>
      </c>
      <c r="BC3373" s="86">
        <f t="shared" si="2985"/>
        <v>0</v>
      </c>
      <c r="BD3373" s="86">
        <f t="shared" si="2986"/>
        <v>0</v>
      </c>
    </row>
    <row r="3374" spans="2:56" x14ac:dyDescent="0.3">
      <c r="B3374" s="169" t="s">
        <v>105</v>
      </c>
      <c r="C3374" s="248"/>
      <c r="D3374" s="249"/>
      <c r="E3374" s="172">
        <f t="shared" si="2972"/>
        <v>0</v>
      </c>
      <c r="F3374" s="248"/>
      <c r="G3374" s="249"/>
      <c r="H3374" s="172">
        <f t="shared" si="2973"/>
        <v>0</v>
      </c>
      <c r="I3374" s="248"/>
      <c r="J3374" s="250"/>
      <c r="K3374" s="174">
        <f t="shared" si="2974"/>
        <v>0</v>
      </c>
      <c r="L3374" s="248"/>
      <c r="M3374" s="250"/>
      <c r="N3374" s="251"/>
      <c r="O3374" s="248"/>
      <c r="P3374" s="251"/>
      <c r="Q3374" s="166">
        <f t="shared" si="2975"/>
        <v>0</v>
      </c>
      <c r="R3374" s="251"/>
      <c r="S3374" s="251"/>
      <c r="T3374" s="167">
        <f t="shared" si="2987"/>
        <v>0</v>
      </c>
      <c r="U3374" s="157"/>
      <c r="V3374" s="248"/>
      <c r="W3374" s="251"/>
      <c r="X3374" s="166">
        <f t="shared" si="2976"/>
        <v>0</v>
      </c>
      <c r="Y3374" s="251"/>
      <c r="Z3374" s="251"/>
      <c r="AA3374" s="167">
        <f t="shared" si="2988"/>
        <v>0</v>
      </c>
      <c r="AB3374" s="157"/>
      <c r="AC3374" s="248"/>
      <c r="AD3374" s="251"/>
      <c r="AE3374" s="166">
        <f t="shared" si="2977"/>
        <v>0</v>
      </c>
      <c r="AF3374" s="251"/>
      <c r="AG3374" s="251"/>
      <c r="AH3374" s="167">
        <f t="shared" si="2989"/>
        <v>0</v>
      </c>
      <c r="AJ3374" s="252"/>
      <c r="AK3374" s="253"/>
      <c r="AL3374" s="254"/>
      <c r="AM3374" s="253"/>
      <c r="AN3374" s="254"/>
      <c r="AO3374" s="253"/>
      <c r="AP3374" s="254"/>
      <c r="AQ3374" s="253"/>
      <c r="AR3374" s="254"/>
      <c r="AS3374" s="253"/>
      <c r="AT3374" s="254"/>
      <c r="AU3374" s="253"/>
      <c r="AV3374" s="163">
        <f t="shared" si="2979"/>
        <v>0</v>
      </c>
      <c r="AW3374" s="168">
        <f t="shared" si="2980"/>
        <v>0</v>
      </c>
      <c r="AY3374" s="163">
        <f t="shared" si="2981"/>
        <v>0</v>
      </c>
      <c r="AZ3374" s="163">
        <f t="shared" si="2982"/>
        <v>0</v>
      </c>
      <c r="BA3374" s="163">
        <f t="shared" si="2983"/>
        <v>0</v>
      </c>
      <c r="BB3374" s="163">
        <f t="shared" si="2984"/>
        <v>0</v>
      </c>
      <c r="BC3374" s="163">
        <f t="shared" si="2985"/>
        <v>0</v>
      </c>
      <c r="BD3374" s="163">
        <f t="shared" si="2986"/>
        <v>0</v>
      </c>
    </row>
    <row r="3375" spans="2:56" x14ac:dyDescent="0.3">
      <c r="B3375" s="179" t="s">
        <v>134</v>
      </c>
      <c r="C3375" s="83">
        <f>SUM(C3376)</f>
        <v>0</v>
      </c>
      <c r="D3375" s="84">
        <f>SUM(D3376)</f>
        <v>0</v>
      </c>
      <c r="E3375" s="85">
        <f t="shared" si="2972"/>
        <v>0</v>
      </c>
      <c r="F3375" s="83">
        <f>SUM(F3376)</f>
        <v>0</v>
      </c>
      <c r="G3375" s="84">
        <f>SUM(G3376)</f>
        <v>0</v>
      </c>
      <c r="H3375" s="85">
        <f t="shared" si="2973"/>
        <v>0</v>
      </c>
      <c r="I3375" s="83">
        <f>SUM(I3376)</f>
        <v>0</v>
      </c>
      <c r="J3375" s="86">
        <f>SUM(J3376)</f>
        <v>0</v>
      </c>
      <c r="K3375" s="87">
        <f t="shared" si="2974"/>
        <v>0</v>
      </c>
      <c r="L3375" s="83">
        <f>SUM(L3376)</f>
        <v>0</v>
      </c>
      <c r="M3375" s="86">
        <f>SUM(M3376)</f>
        <v>0</v>
      </c>
      <c r="N3375" s="88">
        <f>SUM(N3376)</f>
        <v>0</v>
      </c>
      <c r="O3375" s="83">
        <f>SUM(O3376)</f>
        <v>0</v>
      </c>
      <c r="P3375" s="88">
        <f>SUM(P3376)</f>
        <v>0</v>
      </c>
      <c r="Q3375" s="177">
        <f t="shared" si="2975"/>
        <v>0</v>
      </c>
      <c r="R3375" s="88">
        <f>SUM(R3376)</f>
        <v>0</v>
      </c>
      <c r="S3375" s="88">
        <f>SUM(S3376)</f>
        <v>0</v>
      </c>
      <c r="T3375" s="178">
        <f t="shared" si="2987"/>
        <v>0</v>
      </c>
      <c r="U3375" s="157"/>
      <c r="V3375" s="83">
        <f>SUM(V3376)</f>
        <v>0</v>
      </c>
      <c r="W3375" s="88">
        <f>SUM(W3376)</f>
        <v>0</v>
      </c>
      <c r="X3375" s="177">
        <f t="shared" si="2976"/>
        <v>0</v>
      </c>
      <c r="Y3375" s="88">
        <f>SUM(Y3376)</f>
        <v>0</v>
      </c>
      <c r="Z3375" s="88">
        <f>SUM(Z3376)</f>
        <v>0</v>
      </c>
      <c r="AA3375" s="178">
        <f t="shared" si="2988"/>
        <v>0</v>
      </c>
      <c r="AB3375" s="157"/>
      <c r="AC3375" s="83">
        <f>SUM(AC3376)</f>
        <v>0</v>
      </c>
      <c r="AD3375" s="88">
        <f>SUM(AD3376)</f>
        <v>0</v>
      </c>
      <c r="AE3375" s="177">
        <f t="shared" si="2977"/>
        <v>0</v>
      </c>
      <c r="AF3375" s="88">
        <f>SUM(AF3376)</f>
        <v>0</v>
      </c>
      <c r="AG3375" s="88">
        <f>SUM(AG3376)</f>
        <v>0</v>
      </c>
      <c r="AH3375" s="178">
        <f t="shared" si="2989"/>
        <v>0</v>
      </c>
      <c r="AJ3375" s="84">
        <f t="shared" ref="AJ3375:AU3375" si="3000">SUM(AJ3376)</f>
        <v>0</v>
      </c>
      <c r="AK3375" s="86">
        <f t="shared" si="3000"/>
        <v>0</v>
      </c>
      <c r="AL3375" s="88">
        <f t="shared" si="3000"/>
        <v>0</v>
      </c>
      <c r="AM3375" s="86">
        <f t="shared" si="3000"/>
        <v>0</v>
      </c>
      <c r="AN3375" s="88">
        <f t="shared" si="3000"/>
        <v>0</v>
      </c>
      <c r="AO3375" s="86">
        <f t="shared" si="3000"/>
        <v>0</v>
      </c>
      <c r="AP3375" s="88">
        <f t="shared" si="3000"/>
        <v>0</v>
      </c>
      <c r="AQ3375" s="86">
        <f t="shared" si="3000"/>
        <v>0</v>
      </c>
      <c r="AR3375" s="88">
        <f t="shared" si="3000"/>
        <v>0</v>
      </c>
      <c r="AS3375" s="86">
        <f t="shared" si="3000"/>
        <v>0</v>
      </c>
      <c r="AT3375" s="88">
        <f t="shared" si="3000"/>
        <v>0</v>
      </c>
      <c r="AU3375" s="86">
        <f t="shared" si="3000"/>
        <v>0</v>
      </c>
      <c r="AV3375" s="86">
        <f t="shared" si="2979"/>
        <v>0</v>
      </c>
      <c r="AW3375" s="93">
        <f t="shared" si="2980"/>
        <v>0</v>
      </c>
      <c r="AY3375" s="86">
        <f t="shared" si="2981"/>
        <v>0</v>
      </c>
      <c r="AZ3375" s="86">
        <f t="shared" si="2982"/>
        <v>0</v>
      </c>
      <c r="BA3375" s="86">
        <f t="shared" si="2983"/>
        <v>0</v>
      </c>
      <c r="BB3375" s="86">
        <f t="shared" si="2984"/>
        <v>0</v>
      </c>
      <c r="BC3375" s="86">
        <f t="shared" si="2985"/>
        <v>0</v>
      </c>
      <c r="BD3375" s="86">
        <f t="shared" si="2986"/>
        <v>0</v>
      </c>
    </row>
    <row r="3376" spans="2:56" x14ac:dyDescent="0.3">
      <c r="B3376" s="169" t="s">
        <v>135</v>
      </c>
      <c r="C3376" s="248"/>
      <c r="D3376" s="249"/>
      <c r="E3376" s="172">
        <f t="shared" si="2972"/>
        <v>0</v>
      </c>
      <c r="F3376" s="248"/>
      <c r="G3376" s="249"/>
      <c r="H3376" s="172">
        <f t="shared" si="2973"/>
        <v>0</v>
      </c>
      <c r="I3376" s="248"/>
      <c r="J3376" s="250"/>
      <c r="K3376" s="174">
        <f t="shared" si="2974"/>
        <v>0</v>
      </c>
      <c r="L3376" s="248"/>
      <c r="M3376" s="250"/>
      <c r="N3376" s="251"/>
      <c r="O3376" s="248"/>
      <c r="P3376" s="251"/>
      <c r="Q3376" s="166">
        <f t="shared" si="2975"/>
        <v>0</v>
      </c>
      <c r="R3376" s="251"/>
      <c r="S3376" s="251"/>
      <c r="T3376" s="167">
        <f t="shared" si="2987"/>
        <v>0</v>
      </c>
      <c r="U3376" s="157"/>
      <c r="V3376" s="248"/>
      <c r="W3376" s="251"/>
      <c r="X3376" s="166">
        <f t="shared" si="2976"/>
        <v>0</v>
      </c>
      <c r="Y3376" s="251"/>
      <c r="Z3376" s="251"/>
      <c r="AA3376" s="167">
        <f t="shared" si="2988"/>
        <v>0</v>
      </c>
      <c r="AB3376" s="157"/>
      <c r="AC3376" s="248"/>
      <c r="AD3376" s="251"/>
      <c r="AE3376" s="166">
        <f t="shared" si="2977"/>
        <v>0</v>
      </c>
      <c r="AF3376" s="251"/>
      <c r="AG3376" s="251"/>
      <c r="AH3376" s="167">
        <f t="shared" si="2989"/>
        <v>0</v>
      </c>
      <c r="AJ3376" s="252"/>
      <c r="AK3376" s="253"/>
      <c r="AL3376" s="254"/>
      <c r="AM3376" s="253"/>
      <c r="AN3376" s="254"/>
      <c r="AO3376" s="253"/>
      <c r="AP3376" s="254"/>
      <c r="AQ3376" s="253"/>
      <c r="AR3376" s="254"/>
      <c r="AS3376" s="253"/>
      <c r="AT3376" s="254"/>
      <c r="AU3376" s="253"/>
      <c r="AV3376" s="163">
        <f t="shared" si="2979"/>
        <v>0</v>
      </c>
      <c r="AW3376" s="168">
        <f t="shared" si="2980"/>
        <v>0</v>
      </c>
      <c r="AY3376" s="163">
        <f t="shared" si="2981"/>
        <v>0</v>
      </c>
      <c r="AZ3376" s="163">
        <f t="shared" si="2982"/>
        <v>0</v>
      </c>
      <c r="BA3376" s="163">
        <f t="shared" si="2983"/>
        <v>0</v>
      </c>
      <c r="BB3376" s="163">
        <f t="shared" si="2984"/>
        <v>0</v>
      </c>
      <c r="BC3376" s="163">
        <f t="shared" si="2985"/>
        <v>0</v>
      </c>
      <c r="BD3376" s="163">
        <f t="shared" si="2986"/>
        <v>0</v>
      </c>
    </row>
    <row r="3377" spans="2:56" x14ac:dyDescent="0.3">
      <c r="B3377" s="179" t="s">
        <v>136</v>
      </c>
      <c r="C3377" s="83">
        <f>SUM(C3378)</f>
        <v>0</v>
      </c>
      <c r="D3377" s="84">
        <f>SUM(D3378)</f>
        <v>0</v>
      </c>
      <c r="E3377" s="85">
        <f t="shared" si="2972"/>
        <v>0</v>
      </c>
      <c r="F3377" s="83">
        <f>SUM(F3378)</f>
        <v>0</v>
      </c>
      <c r="G3377" s="84">
        <f>SUM(G3378)</f>
        <v>0</v>
      </c>
      <c r="H3377" s="85">
        <f t="shared" si="2973"/>
        <v>0</v>
      </c>
      <c r="I3377" s="83">
        <f>SUM(I3378)</f>
        <v>0</v>
      </c>
      <c r="J3377" s="86">
        <f>SUM(J3378)</f>
        <v>0</v>
      </c>
      <c r="K3377" s="87">
        <f t="shared" si="2974"/>
        <v>0</v>
      </c>
      <c r="L3377" s="83">
        <f>SUM(L3378)</f>
        <v>0</v>
      </c>
      <c r="M3377" s="86">
        <f>SUM(M3378)</f>
        <v>0</v>
      </c>
      <c r="N3377" s="88">
        <f>SUM(N3378)</f>
        <v>0</v>
      </c>
      <c r="O3377" s="83">
        <f>SUM(O3378)</f>
        <v>0</v>
      </c>
      <c r="P3377" s="88">
        <f>SUM(P3378)</f>
        <v>0</v>
      </c>
      <c r="Q3377" s="177">
        <f t="shared" si="2975"/>
        <v>0</v>
      </c>
      <c r="R3377" s="88">
        <f>SUM(R3378)</f>
        <v>0</v>
      </c>
      <c r="S3377" s="88">
        <f>SUM(S3378)</f>
        <v>0</v>
      </c>
      <c r="T3377" s="178">
        <f t="shared" si="2987"/>
        <v>0</v>
      </c>
      <c r="U3377" s="157"/>
      <c r="V3377" s="83">
        <f>SUM(V3378)</f>
        <v>0</v>
      </c>
      <c r="W3377" s="88">
        <f>SUM(W3378)</f>
        <v>0</v>
      </c>
      <c r="X3377" s="177">
        <f t="shared" si="2976"/>
        <v>0</v>
      </c>
      <c r="Y3377" s="88">
        <f>SUM(Y3378)</f>
        <v>0</v>
      </c>
      <c r="Z3377" s="88">
        <f>SUM(Z3378)</f>
        <v>0</v>
      </c>
      <c r="AA3377" s="178">
        <f t="shared" si="2988"/>
        <v>0</v>
      </c>
      <c r="AB3377" s="157"/>
      <c r="AC3377" s="83">
        <f>SUM(AC3378)</f>
        <v>0</v>
      </c>
      <c r="AD3377" s="88">
        <f>SUM(AD3378)</f>
        <v>0</v>
      </c>
      <c r="AE3377" s="177">
        <f t="shared" si="2977"/>
        <v>0</v>
      </c>
      <c r="AF3377" s="88">
        <f>SUM(AF3378)</f>
        <v>0</v>
      </c>
      <c r="AG3377" s="88">
        <f>SUM(AG3378)</f>
        <v>0</v>
      </c>
      <c r="AH3377" s="178">
        <f t="shared" si="2989"/>
        <v>0</v>
      </c>
      <c r="AJ3377" s="84">
        <f t="shared" ref="AJ3377:AU3377" si="3001">SUM(AJ3378)</f>
        <v>0</v>
      </c>
      <c r="AK3377" s="86">
        <f t="shared" si="3001"/>
        <v>0</v>
      </c>
      <c r="AL3377" s="88">
        <f t="shared" si="3001"/>
        <v>0</v>
      </c>
      <c r="AM3377" s="86">
        <f t="shared" si="3001"/>
        <v>0</v>
      </c>
      <c r="AN3377" s="88">
        <f t="shared" si="3001"/>
        <v>0</v>
      </c>
      <c r="AO3377" s="86">
        <f t="shared" si="3001"/>
        <v>0</v>
      </c>
      <c r="AP3377" s="88">
        <f t="shared" si="3001"/>
        <v>0</v>
      </c>
      <c r="AQ3377" s="86">
        <f t="shared" si="3001"/>
        <v>0</v>
      </c>
      <c r="AR3377" s="88">
        <f t="shared" si="3001"/>
        <v>0</v>
      </c>
      <c r="AS3377" s="86">
        <f t="shared" si="3001"/>
        <v>0</v>
      </c>
      <c r="AT3377" s="88">
        <f t="shared" si="3001"/>
        <v>0</v>
      </c>
      <c r="AU3377" s="86">
        <f t="shared" si="3001"/>
        <v>0</v>
      </c>
      <c r="AV3377" s="86">
        <f t="shared" si="2979"/>
        <v>0</v>
      </c>
      <c r="AW3377" s="93">
        <f t="shared" si="2980"/>
        <v>0</v>
      </c>
      <c r="AY3377" s="86">
        <f t="shared" si="2981"/>
        <v>0</v>
      </c>
      <c r="AZ3377" s="86">
        <f t="shared" si="2982"/>
        <v>0</v>
      </c>
      <c r="BA3377" s="86">
        <f t="shared" si="2983"/>
        <v>0</v>
      </c>
      <c r="BB3377" s="86">
        <f t="shared" si="2984"/>
        <v>0</v>
      </c>
      <c r="BC3377" s="86">
        <f t="shared" si="2985"/>
        <v>0</v>
      </c>
      <c r="BD3377" s="86">
        <f t="shared" si="2986"/>
        <v>0</v>
      </c>
    </row>
    <row r="3378" spans="2:56" x14ac:dyDescent="0.3">
      <c r="B3378" s="169" t="s">
        <v>105</v>
      </c>
      <c r="C3378" s="248"/>
      <c r="D3378" s="249"/>
      <c r="E3378" s="172">
        <f t="shared" si="2972"/>
        <v>0</v>
      </c>
      <c r="F3378" s="248"/>
      <c r="G3378" s="249"/>
      <c r="H3378" s="172">
        <f t="shared" si="2973"/>
        <v>0</v>
      </c>
      <c r="I3378" s="248"/>
      <c r="J3378" s="250"/>
      <c r="K3378" s="174">
        <f t="shared" si="2974"/>
        <v>0</v>
      </c>
      <c r="L3378" s="248"/>
      <c r="M3378" s="250"/>
      <c r="N3378" s="251"/>
      <c r="O3378" s="248"/>
      <c r="P3378" s="251"/>
      <c r="Q3378" s="166">
        <f t="shared" si="2975"/>
        <v>0</v>
      </c>
      <c r="R3378" s="251"/>
      <c r="S3378" s="251"/>
      <c r="T3378" s="167">
        <f t="shared" si="2987"/>
        <v>0</v>
      </c>
      <c r="U3378" s="157"/>
      <c r="V3378" s="248"/>
      <c r="W3378" s="251"/>
      <c r="X3378" s="166">
        <f t="shared" si="2976"/>
        <v>0</v>
      </c>
      <c r="Y3378" s="251"/>
      <c r="Z3378" s="251"/>
      <c r="AA3378" s="167">
        <f t="shared" si="2988"/>
        <v>0</v>
      </c>
      <c r="AB3378" s="157"/>
      <c r="AC3378" s="248"/>
      <c r="AD3378" s="251"/>
      <c r="AE3378" s="166">
        <f t="shared" si="2977"/>
        <v>0</v>
      </c>
      <c r="AF3378" s="251"/>
      <c r="AG3378" s="251"/>
      <c r="AH3378" s="167">
        <f t="shared" si="2989"/>
        <v>0</v>
      </c>
      <c r="AJ3378" s="252"/>
      <c r="AK3378" s="253"/>
      <c r="AL3378" s="254"/>
      <c r="AM3378" s="253"/>
      <c r="AN3378" s="254"/>
      <c r="AO3378" s="253"/>
      <c r="AP3378" s="254"/>
      <c r="AQ3378" s="253"/>
      <c r="AR3378" s="254"/>
      <c r="AS3378" s="253"/>
      <c r="AT3378" s="254"/>
      <c r="AU3378" s="253"/>
      <c r="AV3378" s="163">
        <f t="shared" si="2979"/>
        <v>0</v>
      </c>
      <c r="AW3378" s="168">
        <f t="shared" si="2980"/>
        <v>0</v>
      </c>
      <c r="AY3378" s="163">
        <f t="shared" si="2981"/>
        <v>0</v>
      </c>
      <c r="AZ3378" s="163">
        <f t="shared" si="2982"/>
        <v>0</v>
      </c>
      <c r="BA3378" s="163">
        <f t="shared" si="2983"/>
        <v>0</v>
      </c>
      <c r="BB3378" s="163">
        <f t="shared" si="2984"/>
        <v>0</v>
      </c>
      <c r="BC3378" s="163">
        <f t="shared" si="2985"/>
        <v>0</v>
      </c>
      <c r="BD3378" s="163">
        <f t="shared" si="2986"/>
        <v>0</v>
      </c>
    </row>
    <row r="3379" spans="2:56" x14ac:dyDescent="0.3">
      <c r="B3379" s="179" t="s">
        <v>137</v>
      </c>
      <c r="C3379" s="83">
        <f>SUM(C3380)</f>
        <v>0</v>
      </c>
      <c r="D3379" s="84">
        <f>SUM(D3380)</f>
        <v>0</v>
      </c>
      <c r="E3379" s="85">
        <f t="shared" si="2972"/>
        <v>0</v>
      </c>
      <c r="F3379" s="83">
        <f>SUM(F3380)</f>
        <v>0</v>
      </c>
      <c r="G3379" s="84">
        <f>SUM(G3380)</f>
        <v>0</v>
      </c>
      <c r="H3379" s="85">
        <f t="shared" si="2973"/>
        <v>0</v>
      </c>
      <c r="I3379" s="83">
        <f>SUM(I3380)</f>
        <v>0</v>
      </c>
      <c r="J3379" s="86">
        <f>SUM(J3380)</f>
        <v>0</v>
      </c>
      <c r="K3379" s="87">
        <f t="shared" si="2974"/>
        <v>0</v>
      </c>
      <c r="L3379" s="83">
        <f>SUM(L3380)</f>
        <v>0</v>
      </c>
      <c r="M3379" s="86">
        <f>SUM(M3380)</f>
        <v>0</v>
      </c>
      <c r="N3379" s="88">
        <f>SUM(N3380)</f>
        <v>0</v>
      </c>
      <c r="O3379" s="83">
        <f>SUM(O3380)</f>
        <v>0</v>
      </c>
      <c r="P3379" s="88">
        <f>SUM(P3380)</f>
        <v>0</v>
      </c>
      <c r="Q3379" s="177">
        <f t="shared" si="2975"/>
        <v>0</v>
      </c>
      <c r="R3379" s="88">
        <f>SUM(R3380)</f>
        <v>0</v>
      </c>
      <c r="S3379" s="88">
        <f>SUM(S3380)</f>
        <v>0</v>
      </c>
      <c r="T3379" s="178">
        <f t="shared" si="2987"/>
        <v>0</v>
      </c>
      <c r="U3379" s="157"/>
      <c r="V3379" s="83">
        <f>SUM(V3380)</f>
        <v>0</v>
      </c>
      <c r="W3379" s="88">
        <f>SUM(W3380)</f>
        <v>0</v>
      </c>
      <c r="X3379" s="177">
        <f t="shared" si="2976"/>
        <v>0</v>
      </c>
      <c r="Y3379" s="88">
        <f>SUM(Y3380)</f>
        <v>0</v>
      </c>
      <c r="Z3379" s="88">
        <f>SUM(Z3380)</f>
        <v>0</v>
      </c>
      <c r="AA3379" s="178">
        <f t="shared" si="2988"/>
        <v>0</v>
      </c>
      <c r="AB3379" s="157"/>
      <c r="AC3379" s="83">
        <f>SUM(AC3380)</f>
        <v>0</v>
      </c>
      <c r="AD3379" s="88">
        <f>SUM(AD3380)</f>
        <v>0</v>
      </c>
      <c r="AE3379" s="177">
        <f t="shared" si="2977"/>
        <v>0</v>
      </c>
      <c r="AF3379" s="88">
        <f>SUM(AF3380)</f>
        <v>0</v>
      </c>
      <c r="AG3379" s="88">
        <f>SUM(AG3380)</f>
        <v>0</v>
      </c>
      <c r="AH3379" s="178">
        <f t="shared" si="2989"/>
        <v>0</v>
      </c>
      <c r="AJ3379" s="84">
        <f t="shared" ref="AJ3379:AU3379" si="3002">SUM(AJ3380)</f>
        <v>0</v>
      </c>
      <c r="AK3379" s="86">
        <f t="shared" si="3002"/>
        <v>0</v>
      </c>
      <c r="AL3379" s="88">
        <f t="shared" si="3002"/>
        <v>0</v>
      </c>
      <c r="AM3379" s="86">
        <f t="shared" si="3002"/>
        <v>0</v>
      </c>
      <c r="AN3379" s="88">
        <f t="shared" si="3002"/>
        <v>0</v>
      </c>
      <c r="AO3379" s="86">
        <f t="shared" si="3002"/>
        <v>0</v>
      </c>
      <c r="AP3379" s="88">
        <f t="shared" si="3002"/>
        <v>0</v>
      </c>
      <c r="AQ3379" s="86">
        <f t="shared" si="3002"/>
        <v>0</v>
      </c>
      <c r="AR3379" s="88">
        <f t="shared" si="3002"/>
        <v>0</v>
      </c>
      <c r="AS3379" s="86">
        <f t="shared" si="3002"/>
        <v>0</v>
      </c>
      <c r="AT3379" s="88">
        <f t="shared" si="3002"/>
        <v>0</v>
      </c>
      <c r="AU3379" s="86">
        <f t="shared" si="3002"/>
        <v>0</v>
      </c>
      <c r="AV3379" s="86">
        <f t="shared" si="2979"/>
        <v>0</v>
      </c>
      <c r="AW3379" s="93">
        <f t="shared" si="2980"/>
        <v>0</v>
      </c>
      <c r="AY3379" s="86">
        <f t="shared" si="2981"/>
        <v>0</v>
      </c>
      <c r="AZ3379" s="86">
        <f t="shared" si="2982"/>
        <v>0</v>
      </c>
      <c r="BA3379" s="86">
        <f t="shared" si="2983"/>
        <v>0</v>
      </c>
      <c r="BB3379" s="86">
        <f t="shared" si="2984"/>
        <v>0</v>
      </c>
      <c r="BC3379" s="86">
        <f t="shared" si="2985"/>
        <v>0</v>
      </c>
      <c r="BD3379" s="86">
        <f t="shared" si="2986"/>
        <v>0</v>
      </c>
    </row>
    <row r="3380" spans="2:56" x14ac:dyDescent="0.3">
      <c r="B3380" s="169" t="s">
        <v>105</v>
      </c>
      <c r="C3380" s="248"/>
      <c r="D3380" s="249"/>
      <c r="E3380" s="172">
        <f t="shared" si="2972"/>
        <v>0</v>
      </c>
      <c r="F3380" s="248"/>
      <c r="G3380" s="249"/>
      <c r="H3380" s="172">
        <f t="shared" si="2973"/>
        <v>0</v>
      </c>
      <c r="I3380" s="248"/>
      <c r="J3380" s="250"/>
      <c r="K3380" s="174">
        <f t="shared" si="2974"/>
        <v>0</v>
      </c>
      <c r="L3380" s="248"/>
      <c r="M3380" s="250"/>
      <c r="N3380" s="251"/>
      <c r="O3380" s="248"/>
      <c r="P3380" s="251"/>
      <c r="Q3380" s="166">
        <f t="shared" si="2975"/>
        <v>0</v>
      </c>
      <c r="R3380" s="251"/>
      <c r="S3380" s="251"/>
      <c r="T3380" s="167">
        <f t="shared" si="2987"/>
        <v>0</v>
      </c>
      <c r="U3380" s="157"/>
      <c r="V3380" s="248"/>
      <c r="W3380" s="251"/>
      <c r="X3380" s="166">
        <f t="shared" si="2976"/>
        <v>0</v>
      </c>
      <c r="Y3380" s="251"/>
      <c r="Z3380" s="251"/>
      <c r="AA3380" s="167">
        <f t="shared" si="2988"/>
        <v>0</v>
      </c>
      <c r="AB3380" s="157"/>
      <c r="AC3380" s="248"/>
      <c r="AD3380" s="251"/>
      <c r="AE3380" s="166">
        <f t="shared" si="2977"/>
        <v>0</v>
      </c>
      <c r="AF3380" s="251"/>
      <c r="AG3380" s="251"/>
      <c r="AH3380" s="167">
        <f t="shared" si="2989"/>
        <v>0</v>
      </c>
      <c r="AJ3380" s="252"/>
      <c r="AK3380" s="253"/>
      <c r="AL3380" s="254"/>
      <c r="AM3380" s="253"/>
      <c r="AN3380" s="254"/>
      <c r="AO3380" s="253"/>
      <c r="AP3380" s="254"/>
      <c r="AQ3380" s="253"/>
      <c r="AR3380" s="254"/>
      <c r="AS3380" s="253"/>
      <c r="AT3380" s="254"/>
      <c r="AU3380" s="253"/>
      <c r="AV3380" s="163">
        <f t="shared" si="2979"/>
        <v>0</v>
      </c>
      <c r="AW3380" s="168">
        <f t="shared" si="2980"/>
        <v>0</v>
      </c>
      <c r="AY3380" s="163">
        <f t="shared" si="2981"/>
        <v>0</v>
      </c>
      <c r="AZ3380" s="163">
        <f t="shared" si="2982"/>
        <v>0</v>
      </c>
      <c r="BA3380" s="163">
        <f t="shared" si="2983"/>
        <v>0</v>
      </c>
      <c r="BB3380" s="163">
        <f t="shared" si="2984"/>
        <v>0</v>
      </c>
      <c r="BC3380" s="163">
        <f t="shared" si="2985"/>
        <v>0</v>
      </c>
      <c r="BD3380" s="163">
        <f t="shared" si="2986"/>
        <v>0</v>
      </c>
    </row>
    <row r="3381" spans="2:56" x14ac:dyDescent="0.3">
      <c r="B3381" s="179" t="s">
        <v>138</v>
      </c>
      <c r="C3381" s="83">
        <f>SUM(C3382)</f>
        <v>0</v>
      </c>
      <c r="D3381" s="84">
        <f>SUM(D3382)</f>
        <v>0</v>
      </c>
      <c r="E3381" s="85">
        <f t="shared" si="2972"/>
        <v>0</v>
      </c>
      <c r="F3381" s="83">
        <f>SUM(F3382)</f>
        <v>0</v>
      </c>
      <c r="G3381" s="84">
        <f>SUM(G3382)</f>
        <v>0</v>
      </c>
      <c r="H3381" s="85">
        <f t="shared" si="2973"/>
        <v>0</v>
      </c>
      <c r="I3381" s="83">
        <f>SUM(I3382)</f>
        <v>0</v>
      </c>
      <c r="J3381" s="86">
        <f>SUM(J3382)</f>
        <v>0</v>
      </c>
      <c r="K3381" s="87">
        <f t="shared" si="2974"/>
        <v>0</v>
      </c>
      <c r="L3381" s="83">
        <f>SUM(L3382)</f>
        <v>0</v>
      </c>
      <c r="M3381" s="86">
        <f>SUM(M3382)</f>
        <v>0</v>
      </c>
      <c r="N3381" s="88">
        <f>SUM(N3382)</f>
        <v>0</v>
      </c>
      <c r="O3381" s="83">
        <f>SUM(O3382)</f>
        <v>0</v>
      </c>
      <c r="P3381" s="88">
        <f>SUM(P3382)</f>
        <v>0</v>
      </c>
      <c r="Q3381" s="177">
        <f t="shared" si="2975"/>
        <v>0</v>
      </c>
      <c r="R3381" s="88">
        <f>SUM(R3382)</f>
        <v>0</v>
      </c>
      <c r="S3381" s="88">
        <f>SUM(S3382)</f>
        <v>0</v>
      </c>
      <c r="T3381" s="178">
        <f t="shared" si="2987"/>
        <v>0</v>
      </c>
      <c r="U3381" s="157"/>
      <c r="V3381" s="83">
        <f>SUM(V3382)</f>
        <v>0</v>
      </c>
      <c r="W3381" s="88">
        <f>SUM(W3382)</f>
        <v>0</v>
      </c>
      <c r="X3381" s="177">
        <f t="shared" si="2976"/>
        <v>0</v>
      </c>
      <c r="Y3381" s="88">
        <f>SUM(Y3382)</f>
        <v>0</v>
      </c>
      <c r="Z3381" s="88">
        <f>SUM(Z3382)</f>
        <v>0</v>
      </c>
      <c r="AA3381" s="178">
        <f t="shared" si="2988"/>
        <v>0</v>
      </c>
      <c r="AB3381" s="157"/>
      <c r="AC3381" s="83">
        <f>SUM(AC3382)</f>
        <v>0</v>
      </c>
      <c r="AD3381" s="88">
        <f>SUM(AD3382)</f>
        <v>0</v>
      </c>
      <c r="AE3381" s="177">
        <f t="shared" si="2977"/>
        <v>0</v>
      </c>
      <c r="AF3381" s="88">
        <f>SUM(AF3382)</f>
        <v>0</v>
      </c>
      <c r="AG3381" s="88">
        <f>SUM(AG3382)</f>
        <v>0</v>
      </c>
      <c r="AH3381" s="178">
        <f t="shared" si="2989"/>
        <v>0</v>
      </c>
      <c r="AJ3381" s="84">
        <f t="shared" ref="AJ3381:AU3381" si="3003">SUM(AJ3382)</f>
        <v>0</v>
      </c>
      <c r="AK3381" s="86">
        <f t="shared" si="3003"/>
        <v>0</v>
      </c>
      <c r="AL3381" s="88">
        <f t="shared" si="3003"/>
        <v>0</v>
      </c>
      <c r="AM3381" s="86">
        <f t="shared" si="3003"/>
        <v>0</v>
      </c>
      <c r="AN3381" s="88">
        <f t="shared" si="3003"/>
        <v>0</v>
      </c>
      <c r="AO3381" s="86">
        <f t="shared" si="3003"/>
        <v>0</v>
      </c>
      <c r="AP3381" s="88">
        <f t="shared" si="3003"/>
        <v>0</v>
      </c>
      <c r="AQ3381" s="86">
        <f t="shared" si="3003"/>
        <v>0</v>
      </c>
      <c r="AR3381" s="88">
        <f t="shared" si="3003"/>
        <v>0</v>
      </c>
      <c r="AS3381" s="86">
        <f t="shared" si="3003"/>
        <v>0</v>
      </c>
      <c r="AT3381" s="88">
        <f t="shared" si="3003"/>
        <v>0</v>
      </c>
      <c r="AU3381" s="86">
        <f t="shared" si="3003"/>
        <v>0</v>
      </c>
      <c r="AV3381" s="86">
        <f t="shared" si="2979"/>
        <v>0</v>
      </c>
      <c r="AW3381" s="93">
        <f t="shared" si="2980"/>
        <v>0</v>
      </c>
      <c r="AY3381" s="86">
        <f t="shared" si="2981"/>
        <v>0</v>
      </c>
      <c r="AZ3381" s="86">
        <f t="shared" si="2982"/>
        <v>0</v>
      </c>
      <c r="BA3381" s="86">
        <f t="shared" si="2983"/>
        <v>0</v>
      </c>
      <c r="BB3381" s="86">
        <f t="shared" si="2984"/>
        <v>0</v>
      </c>
      <c r="BC3381" s="86">
        <f t="shared" si="2985"/>
        <v>0</v>
      </c>
      <c r="BD3381" s="86">
        <f t="shared" si="2986"/>
        <v>0</v>
      </c>
    </row>
    <row r="3382" spans="2:56" x14ac:dyDescent="0.3">
      <c r="B3382" s="169" t="s">
        <v>139</v>
      </c>
      <c r="C3382" s="248"/>
      <c r="D3382" s="249"/>
      <c r="E3382" s="172">
        <f t="shared" si="2972"/>
        <v>0</v>
      </c>
      <c r="F3382" s="248"/>
      <c r="G3382" s="249"/>
      <c r="H3382" s="172">
        <f t="shared" si="2973"/>
        <v>0</v>
      </c>
      <c r="I3382" s="248"/>
      <c r="J3382" s="250"/>
      <c r="K3382" s="174">
        <f t="shared" si="2974"/>
        <v>0</v>
      </c>
      <c r="L3382" s="248"/>
      <c r="M3382" s="250"/>
      <c r="N3382" s="251"/>
      <c r="O3382" s="248"/>
      <c r="P3382" s="251"/>
      <c r="Q3382" s="166">
        <f t="shared" si="2975"/>
        <v>0</v>
      </c>
      <c r="R3382" s="251"/>
      <c r="S3382" s="251"/>
      <c r="T3382" s="167">
        <f t="shared" si="2987"/>
        <v>0</v>
      </c>
      <c r="U3382" s="157"/>
      <c r="V3382" s="248"/>
      <c r="W3382" s="251"/>
      <c r="X3382" s="166">
        <f t="shared" si="2976"/>
        <v>0</v>
      </c>
      <c r="Y3382" s="251"/>
      <c r="Z3382" s="251"/>
      <c r="AA3382" s="167">
        <f t="shared" si="2988"/>
        <v>0</v>
      </c>
      <c r="AB3382" s="157"/>
      <c r="AC3382" s="248"/>
      <c r="AD3382" s="251"/>
      <c r="AE3382" s="166">
        <f t="shared" si="2977"/>
        <v>0</v>
      </c>
      <c r="AF3382" s="251"/>
      <c r="AG3382" s="251"/>
      <c r="AH3382" s="167">
        <f t="shared" si="2989"/>
        <v>0</v>
      </c>
      <c r="AJ3382" s="252"/>
      <c r="AK3382" s="253"/>
      <c r="AL3382" s="254"/>
      <c r="AM3382" s="253"/>
      <c r="AN3382" s="254"/>
      <c r="AO3382" s="253"/>
      <c r="AP3382" s="254"/>
      <c r="AQ3382" s="253"/>
      <c r="AR3382" s="254"/>
      <c r="AS3382" s="253"/>
      <c r="AT3382" s="254"/>
      <c r="AU3382" s="253"/>
      <c r="AV3382" s="163">
        <f t="shared" si="2979"/>
        <v>0</v>
      </c>
      <c r="AW3382" s="168">
        <f t="shared" si="2980"/>
        <v>0</v>
      </c>
      <c r="AY3382" s="163">
        <f t="shared" si="2981"/>
        <v>0</v>
      </c>
      <c r="AZ3382" s="163">
        <f t="shared" si="2982"/>
        <v>0</v>
      </c>
      <c r="BA3382" s="163">
        <f t="shared" si="2983"/>
        <v>0</v>
      </c>
      <c r="BB3382" s="163">
        <f t="shared" si="2984"/>
        <v>0</v>
      </c>
      <c r="BC3382" s="163">
        <f t="shared" si="2985"/>
        <v>0</v>
      </c>
      <c r="BD3382" s="163">
        <f t="shared" si="2986"/>
        <v>0</v>
      </c>
    </row>
    <row r="3383" spans="2:56" x14ac:dyDescent="0.3">
      <c r="B3383" s="179" t="s">
        <v>140</v>
      </c>
      <c r="C3383" s="83">
        <f>SUM(C3384:C3392)</f>
        <v>0</v>
      </c>
      <c r="D3383" s="84">
        <f>SUM(D3384:D3392)</f>
        <v>0</v>
      </c>
      <c r="E3383" s="85">
        <f t="shared" si="2972"/>
        <v>0</v>
      </c>
      <c r="F3383" s="83">
        <f>SUM(F3384:F3392)</f>
        <v>0</v>
      </c>
      <c r="G3383" s="84">
        <f>SUM(G3384:G3392)</f>
        <v>0</v>
      </c>
      <c r="H3383" s="85">
        <f t="shared" si="2973"/>
        <v>0</v>
      </c>
      <c r="I3383" s="83">
        <f>SUM(I3384:I3392)</f>
        <v>0</v>
      </c>
      <c r="J3383" s="86">
        <f>SUM(J3384:J3392)</f>
        <v>0</v>
      </c>
      <c r="K3383" s="87">
        <f t="shared" si="2974"/>
        <v>0</v>
      </c>
      <c r="L3383" s="83">
        <f>SUM(L3384:L3392)</f>
        <v>0</v>
      </c>
      <c r="M3383" s="86">
        <f>SUM(M3384:M3392)</f>
        <v>0</v>
      </c>
      <c r="N3383" s="88">
        <f>SUM(N3384:N3392)</f>
        <v>0</v>
      </c>
      <c r="O3383" s="83">
        <f>SUM(O3384:O3392)</f>
        <v>0</v>
      </c>
      <c r="P3383" s="88">
        <f>SUM(P3384:P3392)</f>
        <v>0</v>
      </c>
      <c r="Q3383" s="177">
        <f t="shared" si="2975"/>
        <v>0</v>
      </c>
      <c r="R3383" s="88">
        <f>SUM(R3384:R3392)</f>
        <v>0</v>
      </c>
      <c r="S3383" s="88">
        <f>SUM(S3384:S3392)</f>
        <v>0</v>
      </c>
      <c r="T3383" s="178">
        <f t="shared" si="2987"/>
        <v>0</v>
      </c>
      <c r="U3383" s="157"/>
      <c r="V3383" s="83">
        <f>SUM(V3384:V3392)</f>
        <v>0</v>
      </c>
      <c r="W3383" s="88">
        <f>SUM(W3384:W3392)</f>
        <v>0</v>
      </c>
      <c r="X3383" s="177">
        <f t="shared" si="2976"/>
        <v>0</v>
      </c>
      <c r="Y3383" s="88">
        <f>SUM(Y3384:Y3392)</f>
        <v>0</v>
      </c>
      <c r="Z3383" s="88">
        <f>SUM(Z3384:Z3392)</f>
        <v>0</v>
      </c>
      <c r="AA3383" s="178">
        <f t="shared" si="2988"/>
        <v>0</v>
      </c>
      <c r="AB3383" s="157"/>
      <c r="AC3383" s="83">
        <f>SUM(AC3384:AC3392)</f>
        <v>0</v>
      </c>
      <c r="AD3383" s="88">
        <f>SUM(AD3384:AD3392)</f>
        <v>0</v>
      </c>
      <c r="AE3383" s="177">
        <f t="shared" si="2977"/>
        <v>0</v>
      </c>
      <c r="AF3383" s="88">
        <f>SUM(AF3384:AF3392)</f>
        <v>0</v>
      </c>
      <c r="AG3383" s="88">
        <f>SUM(AG3384:AG3392)</f>
        <v>0</v>
      </c>
      <c r="AH3383" s="178">
        <f t="shared" si="2989"/>
        <v>0</v>
      </c>
      <c r="AJ3383" s="84">
        <f t="shared" ref="AJ3383:AU3383" si="3004">SUM(AJ3384:AJ3392)</f>
        <v>0</v>
      </c>
      <c r="AK3383" s="86">
        <f t="shared" si="3004"/>
        <v>0</v>
      </c>
      <c r="AL3383" s="88">
        <f t="shared" si="3004"/>
        <v>0</v>
      </c>
      <c r="AM3383" s="86">
        <f t="shared" si="3004"/>
        <v>0</v>
      </c>
      <c r="AN3383" s="88">
        <f t="shared" si="3004"/>
        <v>0</v>
      </c>
      <c r="AO3383" s="86">
        <f t="shared" si="3004"/>
        <v>0</v>
      </c>
      <c r="AP3383" s="88">
        <f t="shared" si="3004"/>
        <v>0</v>
      </c>
      <c r="AQ3383" s="86">
        <f t="shared" si="3004"/>
        <v>0</v>
      </c>
      <c r="AR3383" s="88">
        <f t="shared" si="3004"/>
        <v>0</v>
      </c>
      <c r="AS3383" s="86">
        <f t="shared" si="3004"/>
        <v>0</v>
      </c>
      <c r="AT3383" s="88">
        <f t="shared" si="3004"/>
        <v>0</v>
      </c>
      <c r="AU3383" s="86">
        <f t="shared" si="3004"/>
        <v>0</v>
      </c>
      <c r="AV3383" s="86">
        <f t="shared" si="2979"/>
        <v>0</v>
      </c>
      <c r="AW3383" s="93">
        <f t="shared" si="2980"/>
        <v>0</v>
      </c>
      <c r="AY3383" s="86">
        <f t="shared" si="2981"/>
        <v>0</v>
      </c>
      <c r="AZ3383" s="86">
        <f t="shared" si="2982"/>
        <v>0</v>
      </c>
      <c r="BA3383" s="86">
        <f t="shared" si="2983"/>
        <v>0</v>
      </c>
      <c r="BB3383" s="86">
        <f t="shared" si="2984"/>
        <v>0</v>
      </c>
      <c r="BC3383" s="86">
        <f t="shared" si="2985"/>
        <v>0</v>
      </c>
      <c r="BD3383" s="86">
        <f t="shared" si="2986"/>
        <v>0</v>
      </c>
    </row>
    <row r="3384" spans="2:56" x14ac:dyDescent="0.3">
      <c r="B3384" s="169" t="s">
        <v>141</v>
      </c>
      <c r="C3384" s="248"/>
      <c r="D3384" s="249"/>
      <c r="E3384" s="172">
        <f t="shared" si="2972"/>
        <v>0</v>
      </c>
      <c r="F3384" s="248"/>
      <c r="G3384" s="249"/>
      <c r="H3384" s="172">
        <f t="shared" si="2973"/>
        <v>0</v>
      </c>
      <c r="I3384" s="248"/>
      <c r="J3384" s="250"/>
      <c r="K3384" s="174">
        <f t="shared" si="2974"/>
        <v>0</v>
      </c>
      <c r="L3384" s="248"/>
      <c r="M3384" s="250"/>
      <c r="N3384" s="251"/>
      <c r="O3384" s="248"/>
      <c r="P3384" s="251"/>
      <c r="Q3384" s="166">
        <f t="shared" si="2975"/>
        <v>0</v>
      </c>
      <c r="R3384" s="251"/>
      <c r="S3384" s="251"/>
      <c r="T3384" s="167">
        <f t="shared" si="2987"/>
        <v>0</v>
      </c>
      <c r="U3384" s="157"/>
      <c r="V3384" s="248"/>
      <c r="W3384" s="251"/>
      <c r="X3384" s="166">
        <f t="shared" si="2976"/>
        <v>0</v>
      </c>
      <c r="Y3384" s="251"/>
      <c r="Z3384" s="251"/>
      <c r="AA3384" s="167">
        <f t="shared" si="2988"/>
        <v>0</v>
      </c>
      <c r="AB3384" s="157"/>
      <c r="AC3384" s="248"/>
      <c r="AD3384" s="251"/>
      <c r="AE3384" s="166">
        <f t="shared" si="2977"/>
        <v>0</v>
      </c>
      <c r="AF3384" s="251"/>
      <c r="AG3384" s="251"/>
      <c r="AH3384" s="167">
        <f t="shared" si="2989"/>
        <v>0</v>
      </c>
      <c r="AJ3384" s="252"/>
      <c r="AK3384" s="253"/>
      <c r="AL3384" s="254"/>
      <c r="AM3384" s="253"/>
      <c r="AN3384" s="254"/>
      <c r="AO3384" s="253"/>
      <c r="AP3384" s="254"/>
      <c r="AQ3384" s="253"/>
      <c r="AR3384" s="254"/>
      <c r="AS3384" s="253"/>
      <c r="AT3384" s="254"/>
      <c r="AU3384" s="253"/>
      <c r="AV3384" s="163">
        <f t="shared" si="2979"/>
        <v>0</v>
      </c>
      <c r="AW3384" s="168">
        <f t="shared" si="2980"/>
        <v>0</v>
      </c>
      <c r="AY3384" s="163">
        <f t="shared" si="2981"/>
        <v>0</v>
      </c>
      <c r="AZ3384" s="163">
        <f t="shared" si="2982"/>
        <v>0</v>
      </c>
      <c r="BA3384" s="163">
        <f t="shared" si="2983"/>
        <v>0</v>
      </c>
      <c r="BB3384" s="163">
        <f t="shared" si="2984"/>
        <v>0</v>
      </c>
      <c r="BC3384" s="163">
        <f t="shared" si="2985"/>
        <v>0</v>
      </c>
      <c r="BD3384" s="163">
        <f t="shared" si="2986"/>
        <v>0</v>
      </c>
    </row>
    <row r="3385" spans="2:56" x14ac:dyDescent="0.3">
      <c r="B3385" s="169" t="s">
        <v>142</v>
      </c>
      <c r="C3385" s="248"/>
      <c r="D3385" s="249"/>
      <c r="E3385" s="172">
        <f t="shared" si="2972"/>
        <v>0</v>
      </c>
      <c r="F3385" s="248"/>
      <c r="G3385" s="249"/>
      <c r="H3385" s="172">
        <f t="shared" si="2973"/>
        <v>0</v>
      </c>
      <c r="I3385" s="248"/>
      <c r="J3385" s="250"/>
      <c r="K3385" s="174">
        <f t="shared" si="2974"/>
        <v>0</v>
      </c>
      <c r="L3385" s="248"/>
      <c r="M3385" s="250"/>
      <c r="N3385" s="251"/>
      <c r="O3385" s="248"/>
      <c r="P3385" s="251"/>
      <c r="Q3385" s="166">
        <f t="shared" si="2975"/>
        <v>0</v>
      </c>
      <c r="R3385" s="251"/>
      <c r="S3385" s="251"/>
      <c r="T3385" s="167">
        <f t="shared" si="2987"/>
        <v>0</v>
      </c>
      <c r="U3385" s="157"/>
      <c r="V3385" s="248"/>
      <c r="W3385" s="251"/>
      <c r="X3385" s="166">
        <f t="shared" si="2976"/>
        <v>0</v>
      </c>
      <c r="Y3385" s="251"/>
      <c r="Z3385" s="251"/>
      <c r="AA3385" s="167">
        <f t="shared" si="2988"/>
        <v>0</v>
      </c>
      <c r="AB3385" s="157"/>
      <c r="AC3385" s="248"/>
      <c r="AD3385" s="251"/>
      <c r="AE3385" s="166">
        <f t="shared" si="2977"/>
        <v>0</v>
      </c>
      <c r="AF3385" s="251"/>
      <c r="AG3385" s="251"/>
      <c r="AH3385" s="167">
        <f t="shared" si="2989"/>
        <v>0</v>
      </c>
      <c r="AJ3385" s="252"/>
      <c r="AK3385" s="253"/>
      <c r="AL3385" s="254"/>
      <c r="AM3385" s="253"/>
      <c r="AN3385" s="254"/>
      <c r="AO3385" s="253"/>
      <c r="AP3385" s="254"/>
      <c r="AQ3385" s="253"/>
      <c r="AR3385" s="254"/>
      <c r="AS3385" s="253"/>
      <c r="AT3385" s="254"/>
      <c r="AU3385" s="253"/>
      <c r="AV3385" s="163">
        <f t="shared" si="2979"/>
        <v>0</v>
      </c>
      <c r="AW3385" s="168">
        <f t="shared" si="2980"/>
        <v>0</v>
      </c>
      <c r="AY3385" s="163">
        <f t="shared" si="2981"/>
        <v>0</v>
      </c>
      <c r="AZ3385" s="163">
        <f t="shared" si="2982"/>
        <v>0</v>
      </c>
      <c r="BA3385" s="163">
        <f t="shared" si="2983"/>
        <v>0</v>
      </c>
      <c r="BB3385" s="163">
        <f t="shared" si="2984"/>
        <v>0</v>
      </c>
      <c r="BC3385" s="163">
        <f t="shared" si="2985"/>
        <v>0</v>
      </c>
      <c r="BD3385" s="163">
        <f t="shared" si="2986"/>
        <v>0</v>
      </c>
    </row>
    <row r="3386" spans="2:56" x14ac:dyDescent="0.3">
      <c r="B3386" s="169" t="s">
        <v>143</v>
      </c>
      <c r="C3386" s="248"/>
      <c r="D3386" s="249"/>
      <c r="E3386" s="172">
        <f t="shared" si="2972"/>
        <v>0</v>
      </c>
      <c r="F3386" s="248"/>
      <c r="G3386" s="249"/>
      <c r="H3386" s="172">
        <f t="shared" si="2973"/>
        <v>0</v>
      </c>
      <c r="I3386" s="248"/>
      <c r="J3386" s="250"/>
      <c r="K3386" s="174">
        <f t="shared" si="2974"/>
        <v>0</v>
      </c>
      <c r="L3386" s="248"/>
      <c r="M3386" s="250"/>
      <c r="N3386" s="251"/>
      <c r="O3386" s="248"/>
      <c r="P3386" s="251"/>
      <c r="Q3386" s="166">
        <f t="shared" si="2975"/>
        <v>0</v>
      </c>
      <c r="R3386" s="251"/>
      <c r="S3386" s="251"/>
      <c r="T3386" s="167">
        <f t="shared" si="2987"/>
        <v>0</v>
      </c>
      <c r="U3386" s="157"/>
      <c r="V3386" s="248"/>
      <c r="W3386" s="251"/>
      <c r="X3386" s="166">
        <f t="shared" si="2976"/>
        <v>0</v>
      </c>
      <c r="Y3386" s="251"/>
      <c r="Z3386" s="251"/>
      <c r="AA3386" s="167">
        <f t="shared" si="2988"/>
        <v>0</v>
      </c>
      <c r="AB3386" s="157"/>
      <c r="AC3386" s="248"/>
      <c r="AD3386" s="251"/>
      <c r="AE3386" s="166">
        <f t="shared" si="2977"/>
        <v>0</v>
      </c>
      <c r="AF3386" s="251"/>
      <c r="AG3386" s="251"/>
      <c r="AH3386" s="167">
        <f t="shared" si="2989"/>
        <v>0</v>
      </c>
      <c r="AJ3386" s="252"/>
      <c r="AK3386" s="253"/>
      <c r="AL3386" s="254"/>
      <c r="AM3386" s="253"/>
      <c r="AN3386" s="254"/>
      <c r="AO3386" s="253"/>
      <c r="AP3386" s="254"/>
      <c r="AQ3386" s="253"/>
      <c r="AR3386" s="254"/>
      <c r="AS3386" s="253"/>
      <c r="AT3386" s="254"/>
      <c r="AU3386" s="253"/>
      <c r="AV3386" s="163">
        <f t="shared" si="2979"/>
        <v>0</v>
      </c>
      <c r="AW3386" s="168">
        <f t="shared" si="2980"/>
        <v>0</v>
      </c>
      <c r="AY3386" s="163">
        <f t="shared" si="2981"/>
        <v>0</v>
      </c>
      <c r="AZ3386" s="163">
        <f t="shared" si="2982"/>
        <v>0</v>
      </c>
      <c r="BA3386" s="163">
        <f t="shared" si="2983"/>
        <v>0</v>
      </c>
      <c r="BB3386" s="163">
        <f t="shared" si="2984"/>
        <v>0</v>
      </c>
      <c r="BC3386" s="163">
        <f t="shared" si="2985"/>
        <v>0</v>
      </c>
      <c r="BD3386" s="163">
        <f t="shared" si="2986"/>
        <v>0</v>
      </c>
    </row>
    <row r="3387" spans="2:56" x14ac:dyDescent="0.3">
      <c r="B3387" s="169" t="s">
        <v>144</v>
      </c>
      <c r="C3387" s="248"/>
      <c r="D3387" s="249"/>
      <c r="E3387" s="172">
        <f t="shared" si="2972"/>
        <v>0</v>
      </c>
      <c r="F3387" s="248"/>
      <c r="G3387" s="249"/>
      <c r="H3387" s="172">
        <f t="shared" si="2973"/>
        <v>0</v>
      </c>
      <c r="I3387" s="248"/>
      <c r="J3387" s="250"/>
      <c r="K3387" s="174">
        <f t="shared" si="2974"/>
        <v>0</v>
      </c>
      <c r="L3387" s="248"/>
      <c r="M3387" s="250"/>
      <c r="N3387" s="251"/>
      <c r="O3387" s="248"/>
      <c r="P3387" s="251"/>
      <c r="Q3387" s="166">
        <f t="shared" si="2975"/>
        <v>0</v>
      </c>
      <c r="R3387" s="251"/>
      <c r="S3387" s="251"/>
      <c r="T3387" s="167">
        <f t="shared" si="2987"/>
        <v>0</v>
      </c>
      <c r="U3387" s="157"/>
      <c r="V3387" s="248"/>
      <c r="W3387" s="251"/>
      <c r="X3387" s="166">
        <f t="shared" si="2976"/>
        <v>0</v>
      </c>
      <c r="Y3387" s="251"/>
      <c r="Z3387" s="251"/>
      <c r="AA3387" s="167">
        <f t="shared" si="2988"/>
        <v>0</v>
      </c>
      <c r="AB3387" s="157"/>
      <c r="AC3387" s="248"/>
      <c r="AD3387" s="251"/>
      <c r="AE3387" s="166">
        <f t="shared" si="2977"/>
        <v>0</v>
      </c>
      <c r="AF3387" s="251"/>
      <c r="AG3387" s="251"/>
      <c r="AH3387" s="167">
        <f t="shared" si="2989"/>
        <v>0</v>
      </c>
      <c r="AJ3387" s="252"/>
      <c r="AK3387" s="253"/>
      <c r="AL3387" s="254"/>
      <c r="AM3387" s="253"/>
      <c r="AN3387" s="254"/>
      <c r="AO3387" s="253"/>
      <c r="AP3387" s="254"/>
      <c r="AQ3387" s="253"/>
      <c r="AR3387" s="254"/>
      <c r="AS3387" s="253"/>
      <c r="AT3387" s="254"/>
      <c r="AU3387" s="253"/>
      <c r="AV3387" s="163">
        <f t="shared" si="2979"/>
        <v>0</v>
      </c>
      <c r="AW3387" s="168">
        <f t="shared" si="2980"/>
        <v>0</v>
      </c>
      <c r="AY3387" s="163">
        <f t="shared" si="2981"/>
        <v>0</v>
      </c>
      <c r="AZ3387" s="163">
        <f t="shared" si="2982"/>
        <v>0</v>
      </c>
      <c r="BA3387" s="163">
        <f t="shared" si="2983"/>
        <v>0</v>
      </c>
      <c r="BB3387" s="163">
        <f t="shared" si="2984"/>
        <v>0</v>
      </c>
      <c r="BC3387" s="163">
        <f t="shared" si="2985"/>
        <v>0</v>
      </c>
      <c r="BD3387" s="163">
        <f t="shared" si="2986"/>
        <v>0</v>
      </c>
    </row>
    <row r="3388" spans="2:56" x14ac:dyDescent="0.3">
      <c r="B3388" s="169" t="s">
        <v>145</v>
      </c>
      <c r="C3388" s="248"/>
      <c r="D3388" s="249"/>
      <c r="E3388" s="172">
        <f t="shared" si="2972"/>
        <v>0</v>
      </c>
      <c r="F3388" s="248"/>
      <c r="G3388" s="249"/>
      <c r="H3388" s="172">
        <f t="shared" si="2973"/>
        <v>0</v>
      </c>
      <c r="I3388" s="248"/>
      <c r="J3388" s="250"/>
      <c r="K3388" s="174">
        <f t="shared" si="2974"/>
        <v>0</v>
      </c>
      <c r="L3388" s="248"/>
      <c r="M3388" s="250"/>
      <c r="N3388" s="251"/>
      <c r="O3388" s="248"/>
      <c r="P3388" s="251"/>
      <c r="Q3388" s="166">
        <f t="shared" si="2975"/>
        <v>0</v>
      </c>
      <c r="R3388" s="251"/>
      <c r="S3388" s="251"/>
      <c r="T3388" s="167">
        <f t="shared" si="2987"/>
        <v>0</v>
      </c>
      <c r="U3388" s="157"/>
      <c r="V3388" s="248"/>
      <c r="W3388" s="251"/>
      <c r="X3388" s="166">
        <f t="shared" si="2976"/>
        <v>0</v>
      </c>
      <c r="Y3388" s="251"/>
      <c r="Z3388" s="251"/>
      <c r="AA3388" s="167">
        <f t="shared" si="2988"/>
        <v>0</v>
      </c>
      <c r="AB3388" s="157"/>
      <c r="AC3388" s="248"/>
      <c r="AD3388" s="251"/>
      <c r="AE3388" s="166">
        <f t="shared" si="2977"/>
        <v>0</v>
      </c>
      <c r="AF3388" s="251"/>
      <c r="AG3388" s="251"/>
      <c r="AH3388" s="167">
        <f t="shared" si="2989"/>
        <v>0</v>
      </c>
      <c r="AJ3388" s="252"/>
      <c r="AK3388" s="253"/>
      <c r="AL3388" s="254"/>
      <c r="AM3388" s="253"/>
      <c r="AN3388" s="254"/>
      <c r="AO3388" s="253"/>
      <c r="AP3388" s="254"/>
      <c r="AQ3388" s="253"/>
      <c r="AR3388" s="254"/>
      <c r="AS3388" s="253"/>
      <c r="AT3388" s="254"/>
      <c r="AU3388" s="253"/>
      <c r="AV3388" s="163">
        <f t="shared" si="2979"/>
        <v>0</v>
      </c>
      <c r="AW3388" s="168">
        <f t="shared" si="2980"/>
        <v>0</v>
      </c>
      <c r="AY3388" s="163">
        <f t="shared" si="2981"/>
        <v>0</v>
      </c>
      <c r="AZ3388" s="163">
        <f t="shared" si="2982"/>
        <v>0</v>
      </c>
      <c r="BA3388" s="163">
        <f t="shared" si="2983"/>
        <v>0</v>
      </c>
      <c r="BB3388" s="163">
        <f t="shared" si="2984"/>
        <v>0</v>
      </c>
      <c r="BC3388" s="163">
        <f t="shared" si="2985"/>
        <v>0</v>
      </c>
      <c r="BD3388" s="163">
        <f t="shared" si="2986"/>
        <v>0</v>
      </c>
    </row>
    <row r="3389" spans="2:56" x14ac:dyDescent="0.3">
      <c r="B3389" s="169" t="s">
        <v>146</v>
      </c>
      <c r="C3389" s="248"/>
      <c r="D3389" s="249"/>
      <c r="E3389" s="172">
        <f t="shared" si="2972"/>
        <v>0</v>
      </c>
      <c r="F3389" s="248"/>
      <c r="G3389" s="249"/>
      <c r="H3389" s="172">
        <f t="shared" si="2973"/>
        <v>0</v>
      </c>
      <c r="I3389" s="248"/>
      <c r="J3389" s="250"/>
      <c r="K3389" s="174">
        <f t="shared" si="2974"/>
        <v>0</v>
      </c>
      <c r="L3389" s="248"/>
      <c r="M3389" s="250"/>
      <c r="N3389" s="251"/>
      <c r="O3389" s="248"/>
      <c r="P3389" s="251"/>
      <c r="Q3389" s="166">
        <f t="shared" si="2975"/>
        <v>0</v>
      </c>
      <c r="R3389" s="251"/>
      <c r="S3389" s="251"/>
      <c r="T3389" s="167">
        <f t="shared" si="2987"/>
        <v>0</v>
      </c>
      <c r="U3389" s="157"/>
      <c r="V3389" s="248"/>
      <c r="W3389" s="251"/>
      <c r="X3389" s="166">
        <f t="shared" si="2976"/>
        <v>0</v>
      </c>
      <c r="Y3389" s="251"/>
      <c r="Z3389" s="251"/>
      <c r="AA3389" s="167">
        <f t="shared" si="2988"/>
        <v>0</v>
      </c>
      <c r="AB3389" s="157"/>
      <c r="AC3389" s="248"/>
      <c r="AD3389" s="251"/>
      <c r="AE3389" s="166">
        <f t="shared" si="2977"/>
        <v>0</v>
      </c>
      <c r="AF3389" s="251"/>
      <c r="AG3389" s="251"/>
      <c r="AH3389" s="167">
        <f t="shared" si="2989"/>
        <v>0</v>
      </c>
      <c r="AJ3389" s="252"/>
      <c r="AK3389" s="253"/>
      <c r="AL3389" s="254"/>
      <c r="AM3389" s="253"/>
      <c r="AN3389" s="254"/>
      <c r="AO3389" s="253"/>
      <c r="AP3389" s="254"/>
      <c r="AQ3389" s="253"/>
      <c r="AR3389" s="254"/>
      <c r="AS3389" s="253"/>
      <c r="AT3389" s="254"/>
      <c r="AU3389" s="253"/>
      <c r="AV3389" s="163">
        <f t="shared" si="2979"/>
        <v>0</v>
      </c>
      <c r="AW3389" s="168">
        <f t="shared" si="2980"/>
        <v>0</v>
      </c>
      <c r="AY3389" s="163">
        <f t="shared" si="2981"/>
        <v>0</v>
      </c>
      <c r="AZ3389" s="163">
        <f t="shared" si="2982"/>
        <v>0</v>
      </c>
      <c r="BA3389" s="163">
        <f t="shared" si="2983"/>
        <v>0</v>
      </c>
      <c r="BB3389" s="163">
        <f t="shared" si="2984"/>
        <v>0</v>
      </c>
      <c r="BC3389" s="163">
        <f t="shared" si="2985"/>
        <v>0</v>
      </c>
      <c r="BD3389" s="163">
        <f t="shared" si="2986"/>
        <v>0</v>
      </c>
    </row>
    <row r="3390" spans="2:56" x14ac:dyDescent="0.3">
      <c r="B3390" s="169" t="s">
        <v>147</v>
      </c>
      <c r="C3390" s="248"/>
      <c r="D3390" s="249"/>
      <c r="E3390" s="172">
        <f t="shared" si="2972"/>
        <v>0</v>
      </c>
      <c r="F3390" s="248"/>
      <c r="G3390" s="249"/>
      <c r="H3390" s="172">
        <f t="shared" si="2973"/>
        <v>0</v>
      </c>
      <c r="I3390" s="248"/>
      <c r="J3390" s="250"/>
      <c r="K3390" s="174">
        <f t="shared" si="2974"/>
        <v>0</v>
      </c>
      <c r="L3390" s="248"/>
      <c r="M3390" s="250"/>
      <c r="N3390" s="251"/>
      <c r="O3390" s="248"/>
      <c r="P3390" s="251"/>
      <c r="Q3390" s="166">
        <f t="shared" si="2975"/>
        <v>0</v>
      </c>
      <c r="R3390" s="251"/>
      <c r="S3390" s="251"/>
      <c r="T3390" s="167">
        <f t="shared" si="2987"/>
        <v>0</v>
      </c>
      <c r="U3390" s="157"/>
      <c r="V3390" s="248"/>
      <c r="W3390" s="251"/>
      <c r="X3390" s="166">
        <f t="shared" si="2976"/>
        <v>0</v>
      </c>
      <c r="Y3390" s="251"/>
      <c r="Z3390" s="251"/>
      <c r="AA3390" s="167">
        <f t="shared" si="2988"/>
        <v>0</v>
      </c>
      <c r="AB3390" s="157"/>
      <c r="AC3390" s="248"/>
      <c r="AD3390" s="251"/>
      <c r="AE3390" s="166">
        <f t="shared" si="2977"/>
        <v>0</v>
      </c>
      <c r="AF3390" s="251"/>
      <c r="AG3390" s="251"/>
      <c r="AH3390" s="167">
        <f t="shared" si="2989"/>
        <v>0</v>
      </c>
      <c r="AJ3390" s="252"/>
      <c r="AK3390" s="253"/>
      <c r="AL3390" s="254"/>
      <c r="AM3390" s="253"/>
      <c r="AN3390" s="254"/>
      <c r="AO3390" s="253"/>
      <c r="AP3390" s="254"/>
      <c r="AQ3390" s="253"/>
      <c r="AR3390" s="254"/>
      <c r="AS3390" s="253"/>
      <c r="AT3390" s="254"/>
      <c r="AU3390" s="253"/>
      <c r="AV3390" s="163">
        <f t="shared" si="2979"/>
        <v>0</v>
      </c>
      <c r="AW3390" s="168">
        <f t="shared" si="2980"/>
        <v>0</v>
      </c>
      <c r="AY3390" s="163">
        <f t="shared" si="2981"/>
        <v>0</v>
      </c>
      <c r="AZ3390" s="163">
        <f t="shared" si="2982"/>
        <v>0</v>
      </c>
      <c r="BA3390" s="163">
        <f t="shared" si="2983"/>
        <v>0</v>
      </c>
      <c r="BB3390" s="163">
        <f t="shared" si="2984"/>
        <v>0</v>
      </c>
      <c r="BC3390" s="163">
        <f t="shared" si="2985"/>
        <v>0</v>
      </c>
      <c r="BD3390" s="163">
        <f t="shared" si="2986"/>
        <v>0</v>
      </c>
    </row>
    <row r="3391" spans="2:56" x14ac:dyDescent="0.3">
      <c r="B3391" s="169" t="s">
        <v>148</v>
      </c>
      <c r="C3391" s="248"/>
      <c r="D3391" s="249"/>
      <c r="E3391" s="172">
        <f t="shared" si="2972"/>
        <v>0</v>
      </c>
      <c r="F3391" s="248"/>
      <c r="G3391" s="249"/>
      <c r="H3391" s="172">
        <f t="shared" si="2973"/>
        <v>0</v>
      </c>
      <c r="I3391" s="248"/>
      <c r="J3391" s="250"/>
      <c r="K3391" s="174">
        <f t="shared" si="2974"/>
        <v>0</v>
      </c>
      <c r="L3391" s="248"/>
      <c r="M3391" s="250"/>
      <c r="N3391" s="251"/>
      <c r="O3391" s="248"/>
      <c r="P3391" s="251"/>
      <c r="Q3391" s="166">
        <f t="shared" si="2975"/>
        <v>0</v>
      </c>
      <c r="R3391" s="251"/>
      <c r="S3391" s="251"/>
      <c r="T3391" s="167">
        <f t="shared" si="2987"/>
        <v>0</v>
      </c>
      <c r="U3391" s="157"/>
      <c r="V3391" s="248"/>
      <c r="W3391" s="251"/>
      <c r="X3391" s="166">
        <f t="shared" si="2976"/>
        <v>0</v>
      </c>
      <c r="Y3391" s="251"/>
      <c r="Z3391" s="251"/>
      <c r="AA3391" s="167">
        <f t="shared" si="2988"/>
        <v>0</v>
      </c>
      <c r="AB3391" s="157"/>
      <c r="AC3391" s="248"/>
      <c r="AD3391" s="251"/>
      <c r="AE3391" s="166">
        <f t="shared" si="2977"/>
        <v>0</v>
      </c>
      <c r="AF3391" s="251"/>
      <c r="AG3391" s="251"/>
      <c r="AH3391" s="167">
        <f t="shared" si="2989"/>
        <v>0</v>
      </c>
      <c r="AJ3391" s="252"/>
      <c r="AK3391" s="253"/>
      <c r="AL3391" s="254"/>
      <c r="AM3391" s="253"/>
      <c r="AN3391" s="254"/>
      <c r="AO3391" s="253"/>
      <c r="AP3391" s="254"/>
      <c r="AQ3391" s="253"/>
      <c r="AR3391" s="254"/>
      <c r="AS3391" s="253"/>
      <c r="AT3391" s="254"/>
      <c r="AU3391" s="253"/>
      <c r="AV3391" s="163">
        <f t="shared" si="2979"/>
        <v>0</v>
      </c>
      <c r="AW3391" s="168">
        <f t="shared" si="2980"/>
        <v>0</v>
      </c>
      <c r="AY3391" s="163">
        <f t="shared" si="2981"/>
        <v>0</v>
      </c>
      <c r="AZ3391" s="163">
        <f t="shared" si="2982"/>
        <v>0</v>
      </c>
      <c r="BA3391" s="163">
        <f t="shared" si="2983"/>
        <v>0</v>
      </c>
      <c r="BB3391" s="163">
        <f t="shared" si="2984"/>
        <v>0</v>
      </c>
      <c r="BC3391" s="163">
        <f t="shared" si="2985"/>
        <v>0</v>
      </c>
      <c r="BD3391" s="163">
        <f t="shared" si="2986"/>
        <v>0</v>
      </c>
    </row>
    <row r="3392" spans="2:56" x14ac:dyDescent="0.3">
      <c r="B3392" s="169" t="s">
        <v>149</v>
      </c>
      <c r="C3392" s="248"/>
      <c r="D3392" s="249"/>
      <c r="E3392" s="172">
        <f t="shared" si="2972"/>
        <v>0</v>
      </c>
      <c r="F3392" s="248"/>
      <c r="G3392" s="249"/>
      <c r="H3392" s="172">
        <f t="shared" si="2973"/>
        <v>0</v>
      </c>
      <c r="I3392" s="248"/>
      <c r="J3392" s="250"/>
      <c r="K3392" s="174">
        <f t="shared" si="2974"/>
        <v>0</v>
      </c>
      <c r="L3392" s="248"/>
      <c r="M3392" s="250"/>
      <c r="N3392" s="251"/>
      <c r="O3392" s="248"/>
      <c r="P3392" s="251"/>
      <c r="Q3392" s="166">
        <f t="shared" si="2975"/>
        <v>0</v>
      </c>
      <c r="R3392" s="251"/>
      <c r="S3392" s="251"/>
      <c r="T3392" s="167">
        <f t="shared" si="2987"/>
        <v>0</v>
      </c>
      <c r="U3392" s="157"/>
      <c r="V3392" s="248"/>
      <c r="W3392" s="251"/>
      <c r="X3392" s="166">
        <f t="shared" si="2976"/>
        <v>0</v>
      </c>
      <c r="Y3392" s="251"/>
      <c r="Z3392" s="251"/>
      <c r="AA3392" s="167">
        <f t="shared" si="2988"/>
        <v>0</v>
      </c>
      <c r="AB3392" s="157"/>
      <c r="AC3392" s="248"/>
      <c r="AD3392" s="251"/>
      <c r="AE3392" s="166">
        <f t="shared" si="2977"/>
        <v>0</v>
      </c>
      <c r="AF3392" s="251"/>
      <c r="AG3392" s="251"/>
      <c r="AH3392" s="167">
        <f t="shared" si="2989"/>
        <v>0</v>
      </c>
      <c r="AJ3392" s="252"/>
      <c r="AK3392" s="253"/>
      <c r="AL3392" s="254"/>
      <c r="AM3392" s="253"/>
      <c r="AN3392" s="254"/>
      <c r="AO3392" s="253"/>
      <c r="AP3392" s="254"/>
      <c r="AQ3392" s="253"/>
      <c r="AR3392" s="254"/>
      <c r="AS3392" s="253"/>
      <c r="AT3392" s="254"/>
      <c r="AU3392" s="253"/>
      <c r="AV3392" s="163">
        <f t="shared" si="2979"/>
        <v>0</v>
      </c>
      <c r="AW3392" s="168">
        <f t="shared" si="2980"/>
        <v>0</v>
      </c>
      <c r="AY3392" s="163">
        <f t="shared" si="2981"/>
        <v>0</v>
      </c>
      <c r="AZ3392" s="163">
        <f t="shared" si="2982"/>
        <v>0</v>
      </c>
      <c r="BA3392" s="163">
        <f t="shared" si="2983"/>
        <v>0</v>
      </c>
      <c r="BB3392" s="163">
        <f t="shared" si="2984"/>
        <v>0</v>
      </c>
      <c r="BC3392" s="163">
        <f t="shared" si="2985"/>
        <v>0</v>
      </c>
      <c r="BD3392" s="163">
        <f t="shared" si="2986"/>
        <v>0</v>
      </c>
    </row>
    <row r="3393" spans="2:56" x14ac:dyDescent="0.3">
      <c r="B3393" s="179" t="s">
        <v>150</v>
      </c>
      <c r="C3393" s="83">
        <f>SUM(C3394:C3400)</f>
        <v>0</v>
      </c>
      <c r="D3393" s="84">
        <f>SUM(D3394:D3400)</f>
        <v>0</v>
      </c>
      <c r="E3393" s="85">
        <f t="shared" si="2972"/>
        <v>0</v>
      </c>
      <c r="F3393" s="83">
        <f>SUM(F3394:F3400)</f>
        <v>0</v>
      </c>
      <c r="G3393" s="84">
        <f>SUM(G3394:G3400)</f>
        <v>0</v>
      </c>
      <c r="H3393" s="85">
        <f t="shared" si="2973"/>
        <v>0</v>
      </c>
      <c r="I3393" s="83">
        <f>SUM(I3394:I3400)</f>
        <v>0</v>
      </c>
      <c r="J3393" s="86">
        <f>SUM(J3394:J3400)</f>
        <v>0</v>
      </c>
      <c r="K3393" s="87">
        <f t="shared" si="2974"/>
        <v>0</v>
      </c>
      <c r="L3393" s="83">
        <f>SUM(L3394:L3400)</f>
        <v>0</v>
      </c>
      <c r="M3393" s="86">
        <f>SUM(M3394:M3400)</f>
        <v>0</v>
      </c>
      <c r="N3393" s="88">
        <f>SUM(N3394:N3400)</f>
        <v>0</v>
      </c>
      <c r="O3393" s="83">
        <f>SUM(O3394:O3400)</f>
        <v>0</v>
      </c>
      <c r="P3393" s="88">
        <f>SUM(P3394:P3400)</f>
        <v>0</v>
      </c>
      <c r="Q3393" s="177">
        <f t="shared" si="2975"/>
        <v>0</v>
      </c>
      <c r="R3393" s="88">
        <f>SUM(R3394:R3400)</f>
        <v>0</v>
      </c>
      <c r="S3393" s="88">
        <f>SUM(S3394:S3400)</f>
        <v>0</v>
      </c>
      <c r="T3393" s="178">
        <f t="shared" si="2987"/>
        <v>0</v>
      </c>
      <c r="U3393" s="157"/>
      <c r="V3393" s="83">
        <f>SUM(V3394:V3400)</f>
        <v>0</v>
      </c>
      <c r="W3393" s="88">
        <f>SUM(W3394:W3400)</f>
        <v>0</v>
      </c>
      <c r="X3393" s="177">
        <f t="shared" si="2976"/>
        <v>0</v>
      </c>
      <c r="Y3393" s="88">
        <f>SUM(Y3394:Y3400)</f>
        <v>0</v>
      </c>
      <c r="Z3393" s="88">
        <f>SUM(Z3394:Z3400)</f>
        <v>0</v>
      </c>
      <c r="AA3393" s="178">
        <f t="shared" si="2988"/>
        <v>0</v>
      </c>
      <c r="AB3393" s="157"/>
      <c r="AC3393" s="83">
        <f>SUM(AC3394:AC3400)</f>
        <v>0</v>
      </c>
      <c r="AD3393" s="88">
        <f>SUM(AD3394:AD3400)</f>
        <v>0</v>
      </c>
      <c r="AE3393" s="177">
        <f t="shared" si="2977"/>
        <v>0</v>
      </c>
      <c r="AF3393" s="88">
        <f>SUM(AF3394:AF3400)</f>
        <v>0</v>
      </c>
      <c r="AG3393" s="88">
        <f>SUM(AG3394:AG3400)</f>
        <v>0</v>
      </c>
      <c r="AH3393" s="178">
        <f t="shared" si="2989"/>
        <v>0</v>
      </c>
      <c r="AJ3393" s="84">
        <f t="shared" ref="AJ3393:AU3393" si="3005">SUM(AJ3394:AJ3400)</f>
        <v>0</v>
      </c>
      <c r="AK3393" s="86">
        <f t="shared" si="3005"/>
        <v>0</v>
      </c>
      <c r="AL3393" s="88">
        <f t="shared" si="3005"/>
        <v>0</v>
      </c>
      <c r="AM3393" s="86">
        <f t="shared" si="3005"/>
        <v>0</v>
      </c>
      <c r="AN3393" s="88">
        <f t="shared" si="3005"/>
        <v>0</v>
      </c>
      <c r="AO3393" s="86">
        <f t="shared" si="3005"/>
        <v>0</v>
      </c>
      <c r="AP3393" s="88">
        <f t="shared" si="3005"/>
        <v>0</v>
      </c>
      <c r="AQ3393" s="86">
        <f t="shared" si="3005"/>
        <v>0</v>
      </c>
      <c r="AR3393" s="88">
        <f t="shared" si="3005"/>
        <v>0</v>
      </c>
      <c r="AS3393" s="86">
        <f t="shared" si="3005"/>
        <v>0</v>
      </c>
      <c r="AT3393" s="88">
        <f t="shared" si="3005"/>
        <v>0</v>
      </c>
      <c r="AU3393" s="86">
        <f t="shared" si="3005"/>
        <v>0</v>
      </c>
      <c r="AV3393" s="86">
        <f t="shared" si="2979"/>
        <v>0</v>
      </c>
      <c r="AW3393" s="93">
        <f t="shared" si="2980"/>
        <v>0</v>
      </c>
      <c r="AY3393" s="86">
        <f t="shared" si="2981"/>
        <v>0</v>
      </c>
      <c r="AZ3393" s="86">
        <f t="shared" si="2982"/>
        <v>0</v>
      </c>
      <c r="BA3393" s="86">
        <f t="shared" si="2983"/>
        <v>0</v>
      </c>
      <c r="BB3393" s="86">
        <f t="shared" si="2984"/>
        <v>0</v>
      </c>
      <c r="BC3393" s="86">
        <f t="shared" si="2985"/>
        <v>0</v>
      </c>
      <c r="BD3393" s="86">
        <f t="shared" si="2986"/>
        <v>0</v>
      </c>
    </row>
    <row r="3394" spans="2:56" x14ac:dyDescent="0.3">
      <c r="B3394" s="169" t="s">
        <v>151</v>
      </c>
      <c r="C3394" s="248"/>
      <c r="D3394" s="249"/>
      <c r="E3394" s="172">
        <f t="shared" si="2972"/>
        <v>0</v>
      </c>
      <c r="F3394" s="248"/>
      <c r="G3394" s="249"/>
      <c r="H3394" s="172">
        <f t="shared" si="2973"/>
        <v>0</v>
      </c>
      <c r="I3394" s="248"/>
      <c r="J3394" s="250"/>
      <c r="K3394" s="174">
        <f t="shared" si="2974"/>
        <v>0</v>
      </c>
      <c r="L3394" s="248"/>
      <c r="M3394" s="250"/>
      <c r="N3394" s="251"/>
      <c r="O3394" s="248"/>
      <c r="P3394" s="251"/>
      <c r="Q3394" s="166">
        <f t="shared" si="2975"/>
        <v>0</v>
      </c>
      <c r="R3394" s="251"/>
      <c r="S3394" s="251"/>
      <c r="T3394" s="167">
        <f t="shared" si="2987"/>
        <v>0</v>
      </c>
      <c r="U3394" s="157"/>
      <c r="V3394" s="248"/>
      <c r="W3394" s="251"/>
      <c r="X3394" s="166">
        <f t="shared" si="2976"/>
        <v>0</v>
      </c>
      <c r="Y3394" s="251"/>
      <c r="Z3394" s="251"/>
      <c r="AA3394" s="167">
        <f t="shared" si="2988"/>
        <v>0</v>
      </c>
      <c r="AB3394" s="157"/>
      <c r="AC3394" s="248"/>
      <c r="AD3394" s="251"/>
      <c r="AE3394" s="166">
        <f t="shared" si="2977"/>
        <v>0</v>
      </c>
      <c r="AF3394" s="251"/>
      <c r="AG3394" s="251"/>
      <c r="AH3394" s="167">
        <f t="shared" si="2989"/>
        <v>0</v>
      </c>
      <c r="AJ3394" s="252"/>
      <c r="AK3394" s="253"/>
      <c r="AL3394" s="254"/>
      <c r="AM3394" s="253"/>
      <c r="AN3394" s="254"/>
      <c r="AO3394" s="253"/>
      <c r="AP3394" s="254"/>
      <c r="AQ3394" s="253"/>
      <c r="AR3394" s="254"/>
      <c r="AS3394" s="253"/>
      <c r="AT3394" s="254"/>
      <c r="AU3394" s="253"/>
      <c r="AV3394" s="163">
        <f t="shared" si="2979"/>
        <v>0</v>
      </c>
      <c r="AW3394" s="168">
        <f t="shared" si="2980"/>
        <v>0</v>
      </c>
      <c r="AY3394" s="163">
        <f t="shared" si="2981"/>
        <v>0</v>
      </c>
      <c r="AZ3394" s="163">
        <f t="shared" si="2982"/>
        <v>0</v>
      </c>
      <c r="BA3394" s="163">
        <f t="shared" si="2983"/>
        <v>0</v>
      </c>
      <c r="BB3394" s="163">
        <f t="shared" si="2984"/>
        <v>0</v>
      </c>
      <c r="BC3394" s="163">
        <f t="shared" si="2985"/>
        <v>0</v>
      </c>
      <c r="BD3394" s="163">
        <f t="shared" si="2986"/>
        <v>0</v>
      </c>
    </row>
    <row r="3395" spans="2:56" x14ac:dyDescent="0.3">
      <c r="B3395" s="169" t="s">
        <v>152</v>
      </c>
      <c r="C3395" s="248"/>
      <c r="D3395" s="249"/>
      <c r="E3395" s="172">
        <f t="shared" si="2972"/>
        <v>0</v>
      </c>
      <c r="F3395" s="248"/>
      <c r="G3395" s="249"/>
      <c r="H3395" s="172">
        <f t="shared" si="2973"/>
        <v>0</v>
      </c>
      <c r="I3395" s="248"/>
      <c r="J3395" s="250"/>
      <c r="K3395" s="174">
        <f t="shared" si="2974"/>
        <v>0</v>
      </c>
      <c r="L3395" s="248"/>
      <c r="M3395" s="250"/>
      <c r="N3395" s="251"/>
      <c r="O3395" s="248"/>
      <c r="P3395" s="251"/>
      <c r="Q3395" s="166">
        <f t="shared" si="2975"/>
        <v>0</v>
      </c>
      <c r="R3395" s="251"/>
      <c r="S3395" s="251"/>
      <c r="T3395" s="167">
        <f t="shared" si="2987"/>
        <v>0</v>
      </c>
      <c r="U3395" s="157"/>
      <c r="V3395" s="248"/>
      <c r="W3395" s="251"/>
      <c r="X3395" s="166">
        <f t="shared" si="2976"/>
        <v>0</v>
      </c>
      <c r="Y3395" s="251"/>
      <c r="Z3395" s="251"/>
      <c r="AA3395" s="167">
        <f t="shared" si="2988"/>
        <v>0</v>
      </c>
      <c r="AB3395" s="157"/>
      <c r="AC3395" s="248"/>
      <c r="AD3395" s="251"/>
      <c r="AE3395" s="166">
        <f t="shared" si="2977"/>
        <v>0</v>
      </c>
      <c r="AF3395" s="251"/>
      <c r="AG3395" s="251"/>
      <c r="AH3395" s="167">
        <f t="shared" si="2989"/>
        <v>0</v>
      </c>
      <c r="AJ3395" s="252"/>
      <c r="AK3395" s="253"/>
      <c r="AL3395" s="254"/>
      <c r="AM3395" s="253"/>
      <c r="AN3395" s="254"/>
      <c r="AO3395" s="253"/>
      <c r="AP3395" s="254"/>
      <c r="AQ3395" s="253"/>
      <c r="AR3395" s="254"/>
      <c r="AS3395" s="253"/>
      <c r="AT3395" s="254"/>
      <c r="AU3395" s="253"/>
      <c r="AV3395" s="163">
        <f t="shared" si="2979"/>
        <v>0</v>
      </c>
      <c r="AW3395" s="168">
        <f t="shared" si="2980"/>
        <v>0</v>
      </c>
      <c r="AY3395" s="163">
        <f t="shared" si="2981"/>
        <v>0</v>
      </c>
      <c r="AZ3395" s="163">
        <f t="shared" si="2982"/>
        <v>0</v>
      </c>
      <c r="BA3395" s="163">
        <f t="shared" si="2983"/>
        <v>0</v>
      </c>
      <c r="BB3395" s="163">
        <f t="shared" si="2984"/>
        <v>0</v>
      </c>
      <c r="BC3395" s="163">
        <f t="shared" si="2985"/>
        <v>0</v>
      </c>
      <c r="BD3395" s="163">
        <f t="shared" si="2986"/>
        <v>0</v>
      </c>
    </row>
    <row r="3396" spans="2:56" x14ac:dyDescent="0.3">
      <c r="B3396" s="169" t="s">
        <v>153</v>
      </c>
      <c r="C3396" s="248"/>
      <c r="D3396" s="249"/>
      <c r="E3396" s="172">
        <f t="shared" si="2972"/>
        <v>0</v>
      </c>
      <c r="F3396" s="248"/>
      <c r="G3396" s="249"/>
      <c r="H3396" s="172">
        <f t="shared" si="2973"/>
        <v>0</v>
      </c>
      <c r="I3396" s="248"/>
      <c r="J3396" s="250"/>
      <c r="K3396" s="174">
        <f t="shared" si="2974"/>
        <v>0</v>
      </c>
      <c r="L3396" s="248"/>
      <c r="M3396" s="250"/>
      <c r="N3396" s="251"/>
      <c r="O3396" s="248"/>
      <c r="P3396" s="251"/>
      <c r="Q3396" s="166">
        <f t="shared" si="2975"/>
        <v>0</v>
      </c>
      <c r="R3396" s="251"/>
      <c r="S3396" s="251"/>
      <c r="T3396" s="167">
        <f t="shared" si="2987"/>
        <v>0</v>
      </c>
      <c r="U3396" s="157"/>
      <c r="V3396" s="248"/>
      <c r="W3396" s="251"/>
      <c r="X3396" s="166">
        <f t="shared" si="2976"/>
        <v>0</v>
      </c>
      <c r="Y3396" s="251"/>
      <c r="Z3396" s="251"/>
      <c r="AA3396" s="167">
        <f t="shared" si="2988"/>
        <v>0</v>
      </c>
      <c r="AB3396" s="157"/>
      <c r="AC3396" s="248"/>
      <c r="AD3396" s="251"/>
      <c r="AE3396" s="166">
        <f t="shared" si="2977"/>
        <v>0</v>
      </c>
      <c r="AF3396" s="251"/>
      <c r="AG3396" s="251"/>
      <c r="AH3396" s="167">
        <f t="shared" si="2989"/>
        <v>0</v>
      </c>
      <c r="AJ3396" s="252"/>
      <c r="AK3396" s="253"/>
      <c r="AL3396" s="254"/>
      <c r="AM3396" s="253"/>
      <c r="AN3396" s="254"/>
      <c r="AO3396" s="253"/>
      <c r="AP3396" s="254"/>
      <c r="AQ3396" s="253"/>
      <c r="AR3396" s="254"/>
      <c r="AS3396" s="253"/>
      <c r="AT3396" s="254"/>
      <c r="AU3396" s="253"/>
      <c r="AV3396" s="163">
        <f t="shared" si="2979"/>
        <v>0</v>
      </c>
      <c r="AW3396" s="168">
        <f t="shared" si="2980"/>
        <v>0</v>
      </c>
      <c r="AY3396" s="163">
        <f t="shared" si="2981"/>
        <v>0</v>
      </c>
      <c r="AZ3396" s="163">
        <f t="shared" si="2982"/>
        <v>0</v>
      </c>
      <c r="BA3396" s="163">
        <f t="shared" si="2983"/>
        <v>0</v>
      </c>
      <c r="BB3396" s="163">
        <f t="shared" si="2984"/>
        <v>0</v>
      </c>
      <c r="BC3396" s="163">
        <f t="shared" si="2985"/>
        <v>0</v>
      </c>
      <c r="BD3396" s="163">
        <f t="shared" si="2986"/>
        <v>0</v>
      </c>
    </row>
    <row r="3397" spans="2:56" x14ac:dyDescent="0.3">
      <c r="B3397" s="169" t="s">
        <v>154</v>
      </c>
      <c r="C3397" s="248"/>
      <c r="D3397" s="249"/>
      <c r="E3397" s="172">
        <f t="shared" si="2972"/>
        <v>0</v>
      </c>
      <c r="F3397" s="248"/>
      <c r="G3397" s="249"/>
      <c r="H3397" s="172">
        <f t="shared" si="2973"/>
        <v>0</v>
      </c>
      <c r="I3397" s="248"/>
      <c r="J3397" s="250"/>
      <c r="K3397" s="174">
        <f t="shared" si="2974"/>
        <v>0</v>
      </c>
      <c r="L3397" s="248"/>
      <c r="M3397" s="250"/>
      <c r="N3397" s="251"/>
      <c r="O3397" s="248"/>
      <c r="P3397" s="251"/>
      <c r="Q3397" s="166">
        <f t="shared" si="2975"/>
        <v>0</v>
      </c>
      <c r="R3397" s="251"/>
      <c r="S3397" s="251"/>
      <c r="T3397" s="167">
        <f t="shared" si="2987"/>
        <v>0</v>
      </c>
      <c r="U3397" s="157"/>
      <c r="V3397" s="248"/>
      <c r="W3397" s="251"/>
      <c r="X3397" s="166">
        <f t="shared" si="2976"/>
        <v>0</v>
      </c>
      <c r="Y3397" s="251"/>
      <c r="Z3397" s="251"/>
      <c r="AA3397" s="167">
        <f t="shared" si="2988"/>
        <v>0</v>
      </c>
      <c r="AB3397" s="157"/>
      <c r="AC3397" s="248"/>
      <c r="AD3397" s="251"/>
      <c r="AE3397" s="166">
        <f t="shared" si="2977"/>
        <v>0</v>
      </c>
      <c r="AF3397" s="251"/>
      <c r="AG3397" s="251"/>
      <c r="AH3397" s="167">
        <f t="shared" si="2989"/>
        <v>0</v>
      </c>
      <c r="AJ3397" s="252"/>
      <c r="AK3397" s="253"/>
      <c r="AL3397" s="254"/>
      <c r="AM3397" s="253"/>
      <c r="AN3397" s="254"/>
      <c r="AO3397" s="253"/>
      <c r="AP3397" s="254"/>
      <c r="AQ3397" s="253"/>
      <c r="AR3397" s="254"/>
      <c r="AS3397" s="253"/>
      <c r="AT3397" s="254"/>
      <c r="AU3397" s="253"/>
      <c r="AV3397" s="163">
        <f t="shared" si="2979"/>
        <v>0</v>
      </c>
      <c r="AW3397" s="168">
        <f t="shared" si="2980"/>
        <v>0</v>
      </c>
      <c r="AY3397" s="163">
        <f t="shared" si="2981"/>
        <v>0</v>
      </c>
      <c r="AZ3397" s="163">
        <f t="shared" si="2982"/>
        <v>0</v>
      </c>
      <c r="BA3397" s="163">
        <f t="shared" si="2983"/>
        <v>0</v>
      </c>
      <c r="BB3397" s="163">
        <f t="shared" si="2984"/>
        <v>0</v>
      </c>
      <c r="BC3397" s="163">
        <f t="shared" si="2985"/>
        <v>0</v>
      </c>
      <c r="BD3397" s="163">
        <f t="shared" si="2986"/>
        <v>0</v>
      </c>
    </row>
    <row r="3398" spans="2:56" x14ac:dyDescent="0.3">
      <c r="B3398" s="169" t="s">
        <v>155</v>
      </c>
      <c r="C3398" s="248"/>
      <c r="D3398" s="249"/>
      <c r="E3398" s="172">
        <f t="shared" si="2972"/>
        <v>0</v>
      </c>
      <c r="F3398" s="248"/>
      <c r="G3398" s="249"/>
      <c r="H3398" s="172">
        <f t="shared" si="2973"/>
        <v>0</v>
      </c>
      <c r="I3398" s="248"/>
      <c r="J3398" s="250"/>
      <c r="K3398" s="174">
        <f t="shared" si="2974"/>
        <v>0</v>
      </c>
      <c r="L3398" s="248"/>
      <c r="M3398" s="250"/>
      <c r="N3398" s="251"/>
      <c r="O3398" s="248"/>
      <c r="P3398" s="251"/>
      <c r="Q3398" s="166">
        <f t="shared" si="2975"/>
        <v>0</v>
      </c>
      <c r="R3398" s="251"/>
      <c r="S3398" s="251"/>
      <c r="T3398" s="167">
        <f t="shared" si="2987"/>
        <v>0</v>
      </c>
      <c r="U3398" s="157"/>
      <c r="V3398" s="248"/>
      <c r="W3398" s="251"/>
      <c r="X3398" s="166">
        <f t="shared" si="2976"/>
        <v>0</v>
      </c>
      <c r="Y3398" s="251"/>
      <c r="Z3398" s="251"/>
      <c r="AA3398" s="167">
        <f t="shared" si="2988"/>
        <v>0</v>
      </c>
      <c r="AB3398" s="157"/>
      <c r="AC3398" s="248"/>
      <c r="AD3398" s="251"/>
      <c r="AE3398" s="166">
        <f t="shared" si="2977"/>
        <v>0</v>
      </c>
      <c r="AF3398" s="251"/>
      <c r="AG3398" s="251"/>
      <c r="AH3398" s="167">
        <f t="shared" si="2989"/>
        <v>0</v>
      </c>
      <c r="AJ3398" s="252"/>
      <c r="AK3398" s="253"/>
      <c r="AL3398" s="254"/>
      <c r="AM3398" s="253"/>
      <c r="AN3398" s="254"/>
      <c r="AO3398" s="253"/>
      <c r="AP3398" s="254"/>
      <c r="AQ3398" s="253"/>
      <c r="AR3398" s="254"/>
      <c r="AS3398" s="253"/>
      <c r="AT3398" s="254"/>
      <c r="AU3398" s="253"/>
      <c r="AV3398" s="163">
        <f t="shared" si="2979"/>
        <v>0</v>
      </c>
      <c r="AW3398" s="168">
        <f t="shared" si="2980"/>
        <v>0</v>
      </c>
      <c r="AY3398" s="163">
        <f t="shared" si="2981"/>
        <v>0</v>
      </c>
      <c r="AZ3398" s="163">
        <f t="shared" si="2982"/>
        <v>0</v>
      </c>
      <c r="BA3398" s="163">
        <f t="shared" si="2983"/>
        <v>0</v>
      </c>
      <c r="BB3398" s="163">
        <f t="shared" si="2984"/>
        <v>0</v>
      </c>
      <c r="BC3398" s="163">
        <f t="shared" si="2985"/>
        <v>0</v>
      </c>
      <c r="BD3398" s="163">
        <f t="shared" si="2986"/>
        <v>0</v>
      </c>
    </row>
    <row r="3399" spans="2:56" x14ac:dyDescent="0.3">
      <c r="B3399" s="169" t="s">
        <v>156</v>
      </c>
      <c r="C3399" s="248"/>
      <c r="D3399" s="249"/>
      <c r="E3399" s="172">
        <f t="shared" si="2972"/>
        <v>0</v>
      </c>
      <c r="F3399" s="248"/>
      <c r="G3399" s="249"/>
      <c r="H3399" s="172">
        <f t="shared" si="2973"/>
        <v>0</v>
      </c>
      <c r="I3399" s="248"/>
      <c r="J3399" s="250"/>
      <c r="K3399" s="174">
        <f t="shared" si="2974"/>
        <v>0</v>
      </c>
      <c r="L3399" s="248"/>
      <c r="M3399" s="250"/>
      <c r="N3399" s="251"/>
      <c r="O3399" s="248"/>
      <c r="P3399" s="251"/>
      <c r="Q3399" s="166">
        <f t="shared" si="2975"/>
        <v>0</v>
      </c>
      <c r="R3399" s="251"/>
      <c r="S3399" s="251"/>
      <c r="T3399" s="167">
        <f t="shared" si="2987"/>
        <v>0</v>
      </c>
      <c r="U3399" s="157"/>
      <c r="V3399" s="248"/>
      <c r="W3399" s="251"/>
      <c r="X3399" s="166">
        <f t="shared" si="2976"/>
        <v>0</v>
      </c>
      <c r="Y3399" s="251"/>
      <c r="Z3399" s="251"/>
      <c r="AA3399" s="167">
        <f t="shared" si="2988"/>
        <v>0</v>
      </c>
      <c r="AB3399" s="157"/>
      <c r="AC3399" s="248"/>
      <c r="AD3399" s="251"/>
      <c r="AE3399" s="166">
        <f t="shared" si="2977"/>
        <v>0</v>
      </c>
      <c r="AF3399" s="251"/>
      <c r="AG3399" s="251"/>
      <c r="AH3399" s="167">
        <f t="shared" si="2989"/>
        <v>0</v>
      </c>
      <c r="AJ3399" s="252"/>
      <c r="AK3399" s="253"/>
      <c r="AL3399" s="254"/>
      <c r="AM3399" s="253"/>
      <c r="AN3399" s="254"/>
      <c r="AO3399" s="253"/>
      <c r="AP3399" s="254"/>
      <c r="AQ3399" s="253"/>
      <c r="AR3399" s="254"/>
      <c r="AS3399" s="253"/>
      <c r="AT3399" s="254"/>
      <c r="AU3399" s="253"/>
      <c r="AV3399" s="163">
        <f t="shared" si="2979"/>
        <v>0</v>
      </c>
      <c r="AW3399" s="168">
        <f t="shared" si="2980"/>
        <v>0</v>
      </c>
      <c r="AY3399" s="163">
        <f t="shared" si="2981"/>
        <v>0</v>
      </c>
      <c r="AZ3399" s="163">
        <f t="shared" si="2982"/>
        <v>0</v>
      </c>
      <c r="BA3399" s="163">
        <f t="shared" si="2983"/>
        <v>0</v>
      </c>
      <c r="BB3399" s="163">
        <f t="shared" si="2984"/>
        <v>0</v>
      </c>
      <c r="BC3399" s="163">
        <f t="shared" si="2985"/>
        <v>0</v>
      </c>
      <c r="BD3399" s="163">
        <f t="shared" si="2986"/>
        <v>0</v>
      </c>
    </row>
    <row r="3400" spans="2:56" x14ac:dyDescent="0.3">
      <c r="B3400" s="169" t="s">
        <v>157</v>
      </c>
      <c r="C3400" s="248"/>
      <c r="D3400" s="249"/>
      <c r="E3400" s="172">
        <f t="shared" si="2972"/>
        <v>0</v>
      </c>
      <c r="F3400" s="248"/>
      <c r="G3400" s="249"/>
      <c r="H3400" s="172">
        <f t="shared" si="2973"/>
        <v>0</v>
      </c>
      <c r="I3400" s="248"/>
      <c r="J3400" s="250"/>
      <c r="K3400" s="174">
        <f t="shared" si="2974"/>
        <v>0</v>
      </c>
      <c r="L3400" s="248"/>
      <c r="M3400" s="250"/>
      <c r="N3400" s="251"/>
      <c r="O3400" s="248"/>
      <c r="P3400" s="251"/>
      <c r="Q3400" s="166">
        <f t="shared" si="2975"/>
        <v>0</v>
      </c>
      <c r="R3400" s="251"/>
      <c r="S3400" s="251"/>
      <c r="T3400" s="167">
        <f t="shared" si="2987"/>
        <v>0</v>
      </c>
      <c r="U3400" s="157"/>
      <c r="V3400" s="248"/>
      <c r="W3400" s="251"/>
      <c r="X3400" s="166">
        <f t="shared" si="2976"/>
        <v>0</v>
      </c>
      <c r="Y3400" s="251"/>
      <c r="Z3400" s="251"/>
      <c r="AA3400" s="167">
        <f t="shared" si="2988"/>
        <v>0</v>
      </c>
      <c r="AB3400" s="157"/>
      <c r="AC3400" s="248"/>
      <c r="AD3400" s="251"/>
      <c r="AE3400" s="166">
        <f t="shared" si="2977"/>
        <v>0</v>
      </c>
      <c r="AF3400" s="251"/>
      <c r="AG3400" s="251"/>
      <c r="AH3400" s="167">
        <f t="shared" si="2989"/>
        <v>0</v>
      </c>
      <c r="AJ3400" s="252"/>
      <c r="AK3400" s="253"/>
      <c r="AL3400" s="254"/>
      <c r="AM3400" s="253"/>
      <c r="AN3400" s="254"/>
      <c r="AO3400" s="253"/>
      <c r="AP3400" s="254"/>
      <c r="AQ3400" s="253"/>
      <c r="AR3400" s="254"/>
      <c r="AS3400" s="253"/>
      <c r="AT3400" s="254"/>
      <c r="AU3400" s="253"/>
      <c r="AV3400" s="163">
        <f t="shared" si="2979"/>
        <v>0</v>
      </c>
      <c r="AW3400" s="168">
        <f t="shared" si="2980"/>
        <v>0</v>
      </c>
      <c r="AY3400" s="163">
        <f t="shared" si="2981"/>
        <v>0</v>
      </c>
      <c r="AZ3400" s="163">
        <f t="shared" si="2982"/>
        <v>0</v>
      </c>
      <c r="BA3400" s="163">
        <f t="shared" si="2983"/>
        <v>0</v>
      </c>
      <c r="BB3400" s="163">
        <f t="shared" si="2984"/>
        <v>0</v>
      </c>
      <c r="BC3400" s="163">
        <f t="shared" si="2985"/>
        <v>0</v>
      </c>
      <c r="BD3400" s="163">
        <f t="shared" si="2986"/>
        <v>0</v>
      </c>
    </row>
    <row r="3401" spans="2:56" x14ac:dyDescent="0.3">
      <c r="B3401" s="179" t="s">
        <v>158</v>
      </c>
      <c r="C3401" s="83">
        <f>SUM(C3402)</f>
        <v>0</v>
      </c>
      <c r="D3401" s="84">
        <f>SUM(D3402)</f>
        <v>0</v>
      </c>
      <c r="E3401" s="85">
        <f t="shared" si="2972"/>
        <v>0</v>
      </c>
      <c r="F3401" s="83">
        <f>SUM(F3402)</f>
        <v>0</v>
      </c>
      <c r="G3401" s="84">
        <f>SUM(G3402)</f>
        <v>0</v>
      </c>
      <c r="H3401" s="85">
        <f t="shared" si="2973"/>
        <v>0</v>
      </c>
      <c r="I3401" s="83">
        <f>SUM(I3402)</f>
        <v>0</v>
      </c>
      <c r="J3401" s="86">
        <f>SUM(J3402)</f>
        <v>0</v>
      </c>
      <c r="K3401" s="87">
        <f t="shared" si="2974"/>
        <v>0</v>
      </c>
      <c r="L3401" s="83">
        <f>SUM(L3402)</f>
        <v>0</v>
      </c>
      <c r="M3401" s="86">
        <f>SUM(M3402)</f>
        <v>0</v>
      </c>
      <c r="N3401" s="88">
        <f>SUM(N3402)</f>
        <v>0</v>
      </c>
      <c r="O3401" s="83">
        <f>SUM(O3402)</f>
        <v>0</v>
      </c>
      <c r="P3401" s="88">
        <f>SUM(P3402)</f>
        <v>0</v>
      </c>
      <c r="Q3401" s="177">
        <f t="shared" si="2975"/>
        <v>0</v>
      </c>
      <c r="R3401" s="88">
        <f>SUM(R3402)</f>
        <v>0</v>
      </c>
      <c r="S3401" s="88">
        <f>SUM(S3402)</f>
        <v>0</v>
      </c>
      <c r="T3401" s="178">
        <f t="shared" si="2987"/>
        <v>0</v>
      </c>
      <c r="U3401" s="157"/>
      <c r="V3401" s="83">
        <f>SUM(V3402)</f>
        <v>0</v>
      </c>
      <c r="W3401" s="88">
        <f>SUM(W3402)</f>
        <v>0</v>
      </c>
      <c r="X3401" s="177">
        <f t="shared" si="2976"/>
        <v>0</v>
      </c>
      <c r="Y3401" s="88">
        <f>SUM(Y3402)</f>
        <v>0</v>
      </c>
      <c r="Z3401" s="88">
        <f>SUM(Z3402)</f>
        <v>0</v>
      </c>
      <c r="AA3401" s="178">
        <f t="shared" si="2988"/>
        <v>0</v>
      </c>
      <c r="AB3401" s="157"/>
      <c r="AC3401" s="83">
        <f>SUM(AC3402)</f>
        <v>0</v>
      </c>
      <c r="AD3401" s="88">
        <f>SUM(AD3402)</f>
        <v>0</v>
      </c>
      <c r="AE3401" s="177">
        <f t="shared" si="2977"/>
        <v>0</v>
      </c>
      <c r="AF3401" s="88">
        <f>SUM(AF3402)</f>
        <v>0</v>
      </c>
      <c r="AG3401" s="88">
        <f>SUM(AG3402)</f>
        <v>0</v>
      </c>
      <c r="AH3401" s="178">
        <f t="shared" si="2989"/>
        <v>0</v>
      </c>
      <c r="AJ3401" s="84">
        <f t="shared" ref="AJ3401:AU3401" si="3006">SUM(AJ3402)</f>
        <v>0</v>
      </c>
      <c r="AK3401" s="86">
        <f t="shared" si="3006"/>
        <v>0</v>
      </c>
      <c r="AL3401" s="88">
        <f t="shared" si="3006"/>
        <v>0</v>
      </c>
      <c r="AM3401" s="86">
        <f t="shared" si="3006"/>
        <v>0</v>
      </c>
      <c r="AN3401" s="88">
        <f t="shared" si="3006"/>
        <v>0</v>
      </c>
      <c r="AO3401" s="86">
        <f t="shared" si="3006"/>
        <v>0</v>
      </c>
      <c r="AP3401" s="88">
        <f t="shared" si="3006"/>
        <v>0</v>
      </c>
      <c r="AQ3401" s="86">
        <f t="shared" si="3006"/>
        <v>0</v>
      </c>
      <c r="AR3401" s="88">
        <f t="shared" si="3006"/>
        <v>0</v>
      </c>
      <c r="AS3401" s="86">
        <f t="shared" si="3006"/>
        <v>0</v>
      </c>
      <c r="AT3401" s="88">
        <f t="shared" si="3006"/>
        <v>0</v>
      </c>
      <c r="AU3401" s="86">
        <f t="shared" si="3006"/>
        <v>0</v>
      </c>
      <c r="AV3401" s="86">
        <f t="shared" si="2979"/>
        <v>0</v>
      </c>
      <c r="AW3401" s="93">
        <f t="shared" si="2980"/>
        <v>0</v>
      </c>
      <c r="AY3401" s="86">
        <f t="shared" si="2981"/>
        <v>0</v>
      </c>
      <c r="AZ3401" s="86">
        <f t="shared" si="2982"/>
        <v>0</v>
      </c>
      <c r="BA3401" s="86">
        <f t="shared" si="2983"/>
        <v>0</v>
      </c>
      <c r="BB3401" s="86">
        <f t="shared" si="2984"/>
        <v>0</v>
      </c>
      <c r="BC3401" s="86">
        <f t="shared" si="2985"/>
        <v>0</v>
      </c>
      <c r="BD3401" s="86">
        <f t="shared" si="2986"/>
        <v>0</v>
      </c>
    </row>
    <row r="3402" spans="2:56" x14ac:dyDescent="0.3">
      <c r="B3402" s="169" t="s">
        <v>159</v>
      </c>
      <c r="C3402" s="248"/>
      <c r="D3402" s="249"/>
      <c r="E3402" s="172">
        <f t="shared" si="2972"/>
        <v>0</v>
      </c>
      <c r="F3402" s="248"/>
      <c r="G3402" s="249"/>
      <c r="H3402" s="172">
        <f t="shared" si="2973"/>
        <v>0</v>
      </c>
      <c r="I3402" s="248"/>
      <c r="J3402" s="250"/>
      <c r="K3402" s="174">
        <f t="shared" si="2974"/>
        <v>0</v>
      </c>
      <c r="L3402" s="248"/>
      <c r="M3402" s="250"/>
      <c r="N3402" s="251"/>
      <c r="O3402" s="248"/>
      <c r="P3402" s="251"/>
      <c r="Q3402" s="166">
        <f t="shared" si="2975"/>
        <v>0</v>
      </c>
      <c r="R3402" s="251"/>
      <c r="S3402" s="251"/>
      <c r="T3402" s="167">
        <f t="shared" si="2987"/>
        <v>0</v>
      </c>
      <c r="U3402" s="157"/>
      <c r="V3402" s="248"/>
      <c r="W3402" s="251"/>
      <c r="X3402" s="166">
        <f t="shared" si="2976"/>
        <v>0</v>
      </c>
      <c r="Y3402" s="251"/>
      <c r="Z3402" s="251"/>
      <c r="AA3402" s="167">
        <f t="shared" si="2988"/>
        <v>0</v>
      </c>
      <c r="AB3402" s="157"/>
      <c r="AC3402" s="248"/>
      <c r="AD3402" s="251"/>
      <c r="AE3402" s="166">
        <f t="shared" si="2977"/>
        <v>0</v>
      </c>
      <c r="AF3402" s="251"/>
      <c r="AG3402" s="251"/>
      <c r="AH3402" s="167">
        <f t="shared" si="2989"/>
        <v>0</v>
      </c>
      <c r="AJ3402" s="252"/>
      <c r="AK3402" s="253"/>
      <c r="AL3402" s="254"/>
      <c r="AM3402" s="253"/>
      <c r="AN3402" s="254"/>
      <c r="AO3402" s="253"/>
      <c r="AP3402" s="254"/>
      <c r="AQ3402" s="253"/>
      <c r="AR3402" s="254"/>
      <c r="AS3402" s="253"/>
      <c r="AT3402" s="254"/>
      <c r="AU3402" s="253"/>
      <c r="AV3402" s="163">
        <f t="shared" si="2979"/>
        <v>0</v>
      </c>
      <c r="AW3402" s="168">
        <f t="shared" si="2980"/>
        <v>0</v>
      </c>
      <c r="AY3402" s="163">
        <f t="shared" si="2981"/>
        <v>0</v>
      </c>
      <c r="AZ3402" s="163">
        <f t="shared" si="2982"/>
        <v>0</v>
      </c>
      <c r="BA3402" s="163">
        <f t="shared" si="2983"/>
        <v>0</v>
      </c>
      <c r="BB3402" s="163">
        <f t="shared" si="2984"/>
        <v>0</v>
      </c>
      <c r="BC3402" s="163">
        <f t="shared" si="2985"/>
        <v>0</v>
      </c>
      <c r="BD3402" s="163">
        <f t="shared" si="2986"/>
        <v>0</v>
      </c>
    </row>
    <row r="3403" spans="2:56" x14ac:dyDescent="0.3">
      <c r="B3403" s="179" t="s">
        <v>160</v>
      </c>
      <c r="C3403" s="83">
        <f>SUM(C3404:C3407)</f>
        <v>0</v>
      </c>
      <c r="D3403" s="84">
        <f>SUM(D3404:D3407)</f>
        <v>0</v>
      </c>
      <c r="E3403" s="85">
        <f t="shared" si="2972"/>
        <v>0</v>
      </c>
      <c r="F3403" s="83">
        <f>SUM(F3404:F3407)</f>
        <v>0</v>
      </c>
      <c r="G3403" s="84">
        <f>SUM(G3404:G3407)</f>
        <v>0</v>
      </c>
      <c r="H3403" s="85">
        <f t="shared" si="2973"/>
        <v>0</v>
      </c>
      <c r="I3403" s="83">
        <f>SUM(I3404:I3407)</f>
        <v>0</v>
      </c>
      <c r="J3403" s="86">
        <f>SUM(J3404:J3407)</f>
        <v>0</v>
      </c>
      <c r="K3403" s="87">
        <f t="shared" si="2974"/>
        <v>0</v>
      </c>
      <c r="L3403" s="83">
        <f>SUM(L3404:L3407)</f>
        <v>0</v>
      </c>
      <c r="M3403" s="86">
        <f>SUM(M3404:M3407)</f>
        <v>0</v>
      </c>
      <c r="N3403" s="88">
        <f>SUM(N3404:N3407)</f>
        <v>0</v>
      </c>
      <c r="O3403" s="83">
        <f>SUM(O3404:O3407)</f>
        <v>0</v>
      </c>
      <c r="P3403" s="88">
        <f>SUM(P3404:P3407)</f>
        <v>0</v>
      </c>
      <c r="Q3403" s="177">
        <f t="shared" si="2975"/>
        <v>0</v>
      </c>
      <c r="R3403" s="88">
        <f>SUM(R3404:R3407)</f>
        <v>0</v>
      </c>
      <c r="S3403" s="88">
        <f>SUM(S3404:S3407)</f>
        <v>0</v>
      </c>
      <c r="T3403" s="178">
        <f t="shared" si="2987"/>
        <v>0</v>
      </c>
      <c r="U3403" s="157"/>
      <c r="V3403" s="83">
        <f>SUM(V3404:V3407)</f>
        <v>0</v>
      </c>
      <c r="W3403" s="88">
        <f>SUM(W3404:W3407)</f>
        <v>0</v>
      </c>
      <c r="X3403" s="177">
        <f t="shared" si="2976"/>
        <v>0</v>
      </c>
      <c r="Y3403" s="88">
        <f>SUM(Y3404:Y3407)</f>
        <v>0</v>
      </c>
      <c r="Z3403" s="88">
        <f>SUM(Z3404:Z3407)</f>
        <v>0</v>
      </c>
      <c r="AA3403" s="178">
        <f t="shared" si="2988"/>
        <v>0</v>
      </c>
      <c r="AB3403" s="157"/>
      <c r="AC3403" s="83">
        <f>SUM(AC3404:AC3407)</f>
        <v>0</v>
      </c>
      <c r="AD3403" s="88">
        <f>SUM(AD3404:AD3407)</f>
        <v>0</v>
      </c>
      <c r="AE3403" s="177">
        <f t="shared" si="2977"/>
        <v>0</v>
      </c>
      <c r="AF3403" s="88">
        <f>SUM(AF3404:AF3407)</f>
        <v>0</v>
      </c>
      <c r="AG3403" s="88">
        <f>SUM(AG3404:AG3407)</f>
        <v>0</v>
      </c>
      <c r="AH3403" s="178">
        <f t="shared" si="2989"/>
        <v>0</v>
      </c>
      <c r="AJ3403" s="84">
        <f t="shared" ref="AJ3403:AU3403" si="3007">SUM(AJ3404:AJ3407)</f>
        <v>0</v>
      </c>
      <c r="AK3403" s="86">
        <f t="shared" si="3007"/>
        <v>0</v>
      </c>
      <c r="AL3403" s="88">
        <f t="shared" si="3007"/>
        <v>0</v>
      </c>
      <c r="AM3403" s="86">
        <f t="shared" si="3007"/>
        <v>0</v>
      </c>
      <c r="AN3403" s="88">
        <f t="shared" si="3007"/>
        <v>0</v>
      </c>
      <c r="AO3403" s="86">
        <f t="shared" si="3007"/>
        <v>0</v>
      </c>
      <c r="AP3403" s="88">
        <f t="shared" si="3007"/>
        <v>0</v>
      </c>
      <c r="AQ3403" s="86">
        <f t="shared" si="3007"/>
        <v>0</v>
      </c>
      <c r="AR3403" s="88">
        <f t="shared" si="3007"/>
        <v>0</v>
      </c>
      <c r="AS3403" s="86">
        <f t="shared" si="3007"/>
        <v>0</v>
      </c>
      <c r="AT3403" s="88">
        <f t="shared" si="3007"/>
        <v>0</v>
      </c>
      <c r="AU3403" s="86">
        <f t="shared" si="3007"/>
        <v>0</v>
      </c>
      <c r="AV3403" s="86">
        <f t="shared" si="2979"/>
        <v>0</v>
      </c>
      <c r="AW3403" s="93">
        <f t="shared" si="2980"/>
        <v>0</v>
      </c>
      <c r="AY3403" s="86">
        <f t="shared" si="2981"/>
        <v>0</v>
      </c>
      <c r="AZ3403" s="86">
        <f t="shared" si="2982"/>
        <v>0</v>
      </c>
      <c r="BA3403" s="86">
        <f t="shared" si="2983"/>
        <v>0</v>
      </c>
      <c r="BB3403" s="86">
        <f t="shared" si="2984"/>
        <v>0</v>
      </c>
      <c r="BC3403" s="86">
        <f t="shared" si="2985"/>
        <v>0</v>
      </c>
      <c r="BD3403" s="86">
        <f t="shared" si="2986"/>
        <v>0</v>
      </c>
    </row>
    <row r="3404" spans="2:56" x14ac:dyDescent="0.3">
      <c r="B3404" s="169" t="s">
        <v>161</v>
      </c>
      <c r="C3404" s="248"/>
      <c r="D3404" s="249"/>
      <c r="E3404" s="172">
        <f t="shared" si="2972"/>
        <v>0</v>
      </c>
      <c r="F3404" s="248"/>
      <c r="G3404" s="249"/>
      <c r="H3404" s="172">
        <f t="shared" si="2973"/>
        <v>0</v>
      </c>
      <c r="I3404" s="248"/>
      <c r="J3404" s="250"/>
      <c r="K3404" s="174">
        <f t="shared" si="2974"/>
        <v>0</v>
      </c>
      <c r="L3404" s="248"/>
      <c r="M3404" s="250"/>
      <c r="N3404" s="251"/>
      <c r="O3404" s="248"/>
      <c r="P3404" s="251"/>
      <c r="Q3404" s="166">
        <f t="shared" si="2975"/>
        <v>0</v>
      </c>
      <c r="R3404" s="251"/>
      <c r="S3404" s="251"/>
      <c r="T3404" s="167">
        <f t="shared" si="2987"/>
        <v>0</v>
      </c>
      <c r="U3404" s="157"/>
      <c r="V3404" s="248"/>
      <c r="W3404" s="251"/>
      <c r="X3404" s="166">
        <f t="shared" si="2976"/>
        <v>0</v>
      </c>
      <c r="Y3404" s="251"/>
      <c r="Z3404" s="251"/>
      <c r="AA3404" s="167">
        <f t="shared" si="2988"/>
        <v>0</v>
      </c>
      <c r="AB3404" s="157"/>
      <c r="AC3404" s="248"/>
      <c r="AD3404" s="251"/>
      <c r="AE3404" s="166">
        <f t="shared" si="2977"/>
        <v>0</v>
      </c>
      <c r="AF3404" s="251"/>
      <c r="AG3404" s="251"/>
      <c r="AH3404" s="167">
        <f t="shared" si="2989"/>
        <v>0</v>
      </c>
      <c r="AJ3404" s="252"/>
      <c r="AK3404" s="253"/>
      <c r="AL3404" s="254"/>
      <c r="AM3404" s="253"/>
      <c r="AN3404" s="254"/>
      <c r="AO3404" s="253"/>
      <c r="AP3404" s="254"/>
      <c r="AQ3404" s="253"/>
      <c r="AR3404" s="254"/>
      <c r="AS3404" s="253"/>
      <c r="AT3404" s="254"/>
      <c r="AU3404" s="253"/>
      <c r="AV3404" s="163">
        <f t="shared" si="2979"/>
        <v>0</v>
      </c>
      <c r="AW3404" s="168">
        <f t="shared" si="2980"/>
        <v>0</v>
      </c>
      <c r="AY3404" s="163">
        <f t="shared" si="2981"/>
        <v>0</v>
      </c>
      <c r="AZ3404" s="163">
        <f t="shared" si="2982"/>
        <v>0</v>
      </c>
      <c r="BA3404" s="163">
        <f t="shared" si="2983"/>
        <v>0</v>
      </c>
      <c r="BB3404" s="163">
        <f t="shared" si="2984"/>
        <v>0</v>
      </c>
      <c r="BC3404" s="163">
        <f t="shared" si="2985"/>
        <v>0</v>
      </c>
      <c r="BD3404" s="163">
        <f t="shared" si="2986"/>
        <v>0</v>
      </c>
    </row>
    <row r="3405" spans="2:56" x14ac:dyDescent="0.3">
      <c r="B3405" s="169" t="s">
        <v>162</v>
      </c>
      <c r="C3405" s="248"/>
      <c r="D3405" s="249"/>
      <c r="E3405" s="172">
        <f t="shared" si="2972"/>
        <v>0</v>
      </c>
      <c r="F3405" s="248"/>
      <c r="G3405" s="249"/>
      <c r="H3405" s="172">
        <f t="shared" si="2973"/>
        <v>0</v>
      </c>
      <c r="I3405" s="248"/>
      <c r="J3405" s="250"/>
      <c r="K3405" s="174">
        <f t="shared" si="2974"/>
        <v>0</v>
      </c>
      <c r="L3405" s="248"/>
      <c r="M3405" s="250"/>
      <c r="N3405" s="251"/>
      <c r="O3405" s="248"/>
      <c r="P3405" s="251"/>
      <c r="Q3405" s="166">
        <f t="shared" si="2975"/>
        <v>0</v>
      </c>
      <c r="R3405" s="251"/>
      <c r="S3405" s="251"/>
      <c r="T3405" s="167">
        <f t="shared" si="2987"/>
        <v>0</v>
      </c>
      <c r="U3405" s="157"/>
      <c r="V3405" s="248"/>
      <c r="W3405" s="251"/>
      <c r="X3405" s="166">
        <f t="shared" si="2976"/>
        <v>0</v>
      </c>
      <c r="Y3405" s="251"/>
      <c r="Z3405" s="251"/>
      <c r="AA3405" s="167">
        <f t="shared" si="2988"/>
        <v>0</v>
      </c>
      <c r="AB3405" s="157"/>
      <c r="AC3405" s="248"/>
      <c r="AD3405" s="251"/>
      <c r="AE3405" s="166">
        <f t="shared" si="2977"/>
        <v>0</v>
      </c>
      <c r="AF3405" s="251"/>
      <c r="AG3405" s="251"/>
      <c r="AH3405" s="167">
        <f t="shared" si="2989"/>
        <v>0</v>
      </c>
      <c r="AJ3405" s="252"/>
      <c r="AK3405" s="253"/>
      <c r="AL3405" s="254"/>
      <c r="AM3405" s="253"/>
      <c r="AN3405" s="254"/>
      <c r="AO3405" s="253"/>
      <c r="AP3405" s="254"/>
      <c r="AQ3405" s="253"/>
      <c r="AR3405" s="254"/>
      <c r="AS3405" s="253"/>
      <c r="AT3405" s="254"/>
      <c r="AU3405" s="253"/>
      <c r="AV3405" s="163">
        <f t="shared" si="2979"/>
        <v>0</v>
      </c>
      <c r="AW3405" s="168">
        <f t="shared" si="2980"/>
        <v>0</v>
      </c>
      <c r="AY3405" s="163">
        <f t="shared" si="2981"/>
        <v>0</v>
      </c>
      <c r="AZ3405" s="163">
        <f t="shared" si="2982"/>
        <v>0</v>
      </c>
      <c r="BA3405" s="163">
        <f t="shared" si="2983"/>
        <v>0</v>
      </c>
      <c r="BB3405" s="163">
        <f t="shared" si="2984"/>
        <v>0</v>
      </c>
      <c r="BC3405" s="163">
        <f t="shared" si="2985"/>
        <v>0</v>
      </c>
      <c r="BD3405" s="163">
        <f t="shared" si="2986"/>
        <v>0</v>
      </c>
    </row>
    <row r="3406" spans="2:56" x14ac:dyDescent="0.3">
      <c r="B3406" s="169" t="s">
        <v>163</v>
      </c>
      <c r="C3406" s="248"/>
      <c r="D3406" s="249"/>
      <c r="E3406" s="172">
        <f t="shared" si="2972"/>
        <v>0</v>
      </c>
      <c r="F3406" s="248"/>
      <c r="G3406" s="249"/>
      <c r="H3406" s="172">
        <f t="shared" si="2973"/>
        <v>0</v>
      </c>
      <c r="I3406" s="248"/>
      <c r="J3406" s="250"/>
      <c r="K3406" s="174">
        <f t="shared" si="2974"/>
        <v>0</v>
      </c>
      <c r="L3406" s="248"/>
      <c r="M3406" s="250"/>
      <c r="N3406" s="251"/>
      <c r="O3406" s="248"/>
      <c r="P3406" s="251"/>
      <c r="Q3406" s="166">
        <f t="shared" si="2975"/>
        <v>0</v>
      </c>
      <c r="R3406" s="251"/>
      <c r="S3406" s="251"/>
      <c r="T3406" s="167">
        <f t="shared" si="2987"/>
        <v>0</v>
      </c>
      <c r="U3406" s="157"/>
      <c r="V3406" s="248"/>
      <c r="W3406" s="251"/>
      <c r="X3406" s="166">
        <f t="shared" si="2976"/>
        <v>0</v>
      </c>
      <c r="Y3406" s="251"/>
      <c r="Z3406" s="251"/>
      <c r="AA3406" s="167">
        <f t="shared" si="2988"/>
        <v>0</v>
      </c>
      <c r="AB3406" s="157"/>
      <c r="AC3406" s="248"/>
      <c r="AD3406" s="251"/>
      <c r="AE3406" s="166">
        <f t="shared" si="2977"/>
        <v>0</v>
      </c>
      <c r="AF3406" s="251"/>
      <c r="AG3406" s="251"/>
      <c r="AH3406" s="167">
        <f t="shared" si="2989"/>
        <v>0</v>
      </c>
      <c r="AJ3406" s="252"/>
      <c r="AK3406" s="253"/>
      <c r="AL3406" s="254"/>
      <c r="AM3406" s="253"/>
      <c r="AN3406" s="254"/>
      <c r="AO3406" s="253"/>
      <c r="AP3406" s="254"/>
      <c r="AQ3406" s="253"/>
      <c r="AR3406" s="254"/>
      <c r="AS3406" s="253"/>
      <c r="AT3406" s="254"/>
      <c r="AU3406" s="253"/>
      <c r="AV3406" s="163">
        <f t="shared" si="2979"/>
        <v>0</v>
      </c>
      <c r="AW3406" s="168">
        <f t="shared" si="2980"/>
        <v>0</v>
      </c>
      <c r="AY3406" s="163">
        <f t="shared" si="2981"/>
        <v>0</v>
      </c>
      <c r="AZ3406" s="163">
        <f t="shared" si="2982"/>
        <v>0</v>
      </c>
      <c r="BA3406" s="163">
        <f t="shared" si="2983"/>
        <v>0</v>
      </c>
      <c r="BB3406" s="163">
        <f t="shared" si="2984"/>
        <v>0</v>
      </c>
      <c r="BC3406" s="163">
        <f t="shared" si="2985"/>
        <v>0</v>
      </c>
      <c r="BD3406" s="163">
        <f t="shared" si="2986"/>
        <v>0</v>
      </c>
    </row>
    <row r="3407" spans="2:56" x14ac:dyDescent="0.3">
      <c r="B3407" s="169" t="s">
        <v>164</v>
      </c>
      <c r="C3407" s="248"/>
      <c r="D3407" s="249"/>
      <c r="E3407" s="172">
        <f t="shared" si="2972"/>
        <v>0</v>
      </c>
      <c r="F3407" s="248"/>
      <c r="G3407" s="249"/>
      <c r="H3407" s="172">
        <f t="shared" si="2973"/>
        <v>0</v>
      </c>
      <c r="I3407" s="248"/>
      <c r="J3407" s="250"/>
      <c r="K3407" s="174">
        <f t="shared" si="2974"/>
        <v>0</v>
      </c>
      <c r="L3407" s="248"/>
      <c r="M3407" s="250"/>
      <c r="N3407" s="251"/>
      <c r="O3407" s="248"/>
      <c r="P3407" s="251"/>
      <c r="Q3407" s="166">
        <f t="shared" si="2975"/>
        <v>0</v>
      </c>
      <c r="R3407" s="251"/>
      <c r="S3407" s="251"/>
      <c r="T3407" s="167">
        <f t="shared" si="2987"/>
        <v>0</v>
      </c>
      <c r="U3407" s="157"/>
      <c r="V3407" s="248"/>
      <c r="W3407" s="251"/>
      <c r="X3407" s="166">
        <f t="shared" si="2976"/>
        <v>0</v>
      </c>
      <c r="Y3407" s="251"/>
      <c r="Z3407" s="251"/>
      <c r="AA3407" s="167">
        <f t="shared" si="2988"/>
        <v>0</v>
      </c>
      <c r="AB3407" s="157"/>
      <c r="AC3407" s="248"/>
      <c r="AD3407" s="251"/>
      <c r="AE3407" s="166">
        <f t="shared" si="2977"/>
        <v>0</v>
      </c>
      <c r="AF3407" s="251"/>
      <c r="AG3407" s="251"/>
      <c r="AH3407" s="167">
        <f t="shared" si="2989"/>
        <v>0</v>
      </c>
      <c r="AJ3407" s="252"/>
      <c r="AK3407" s="253"/>
      <c r="AL3407" s="254"/>
      <c r="AM3407" s="253"/>
      <c r="AN3407" s="254"/>
      <c r="AO3407" s="253"/>
      <c r="AP3407" s="254"/>
      <c r="AQ3407" s="253"/>
      <c r="AR3407" s="254"/>
      <c r="AS3407" s="253"/>
      <c r="AT3407" s="254"/>
      <c r="AU3407" s="253"/>
      <c r="AV3407" s="163">
        <f t="shared" si="2979"/>
        <v>0</v>
      </c>
      <c r="AW3407" s="168">
        <f t="shared" si="2980"/>
        <v>0</v>
      </c>
      <c r="AY3407" s="163">
        <f t="shared" si="2981"/>
        <v>0</v>
      </c>
      <c r="AZ3407" s="163">
        <f t="shared" si="2982"/>
        <v>0</v>
      </c>
      <c r="BA3407" s="163">
        <f t="shared" si="2983"/>
        <v>0</v>
      </c>
      <c r="BB3407" s="163">
        <f t="shared" si="2984"/>
        <v>0</v>
      </c>
      <c r="BC3407" s="163">
        <f t="shared" si="2985"/>
        <v>0</v>
      </c>
      <c r="BD3407" s="163">
        <f t="shared" si="2986"/>
        <v>0</v>
      </c>
    </row>
    <row r="3408" spans="2:56" x14ac:dyDescent="0.3">
      <c r="B3408" s="179" t="s">
        <v>165</v>
      </c>
      <c r="C3408" s="83">
        <f>SUM(C3409)</f>
        <v>0</v>
      </c>
      <c r="D3408" s="84">
        <f>SUM(D3409)</f>
        <v>0</v>
      </c>
      <c r="E3408" s="85">
        <f t="shared" si="2972"/>
        <v>0</v>
      </c>
      <c r="F3408" s="83">
        <f>SUM(F3409)</f>
        <v>0</v>
      </c>
      <c r="G3408" s="84">
        <f>SUM(G3409)</f>
        <v>0</v>
      </c>
      <c r="H3408" s="85">
        <f t="shared" si="2973"/>
        <v>0</v>
      </c>
      <c r="I3408" s="83">
        <f>SUM(I3409)</f>
        <v>0</v>
      </c>
      <c r="J3408" s="86">
        <f>SUM(J3409)</f>
        <v>0</v>
      </c>
      <c r="K3408" s="87">
        <f t="shared" si="2974"/>
        <v>0</v>
      </c>
      <c r="L3408" s="83">
        <f>SUM(L3409)</f>
        <v>0</v>
      </c>
      <c r="M3408" s="86">
        <f>SUM(M3409)</f>
        <v>0</v>
      </c>
      <c r="N3408" s="88">
        <f>SUM(N3409)</f>
        <v>0</v>
      </c>
      <c r="O3408" s="83">
        <f>SUM(O3409)</f>
        <v>0</v>
      </c>
      <c r="P3408" s="88">
        <f>SUM(P3409)</f>
        <v>0</v>
      </c>
      <c r="Q3408" s="177">
        <f t="shared" si="2975"/>
        <v>0</v>
      </c>
      <c r="R3408" s="88">
        <f>SUM(R3409)</f>
        <v>0</v>
      </c>
      <c r="S3408" s="88">
        <f>SUM(S3409)</f>
        <v>0</v>
      </c>
      <c r="T3408" s="178">
        <f t="shared" si="2987"/>
        <v>0</v>
      </c>
      <c r="U3408" s="157"/>
      <c r="V3408" s="83">
        <f>SUM(V3409)</f>
        <v>0</v>
      </c>
      <c r="W3408" s="88">
        <f>SUM(W3409)</f>
        <v>0</v>
      </c>
      <c r="X3408" s="177">
        <f t="shared" si="2976"/>
        <v>0</v>
      </c>
      <c r="Y3408" s="88">
        <f>SUM(Y3409)</f>
        <v>0</v>
      </c>
      <c r="Z3408" s="88">
        <f>SUM(Z3409)</f>
        <v>0</v>
      </c>
      <c r="AA3408" s="178">
        <f t="shared" si="2988"/>
        <v>0</v>
      </c>
      <c r="AB3408" s="157"/>
      <c r="AC3408" s="83">
        <f>SUM(AC3409)</f>
        <v>0</v>
      </c>
      <c r="AD3408" s="88">
        <f>SUM(AD3409)</f>
        <v>0</v>
      </c>
      <c r="AE3408" s="177">
        <f t="shared" si="2977"/>
        <v>0</v>
      </c>
      <c r="AF3408" s="88">
        <f>SUM(AF3409)</f>
        <v>0</v>
      </c>
      <c r="AG3408" s="88">
        <f>SUM(AG3409)</f>
        <v>0</v>
      </c>
      <c r="AH3408" s="178">
        <f t="shared" si="2989"/>
        <v>0</v>
      </c>
      <c r="AJ3408" s="84">
        <f t="shared" ref="AJ3408:AU3408" si="3008">SUM(AJ3409)</f>
        <v>0</v>
      </c>
      <c r="AK3408" s="86">
        <f t="shared" si="3008"/>
        <v>0</v>
      </c>
      <c r="AL3408" s="88">
        <f t="shared" si="3008"/>
        <v>0</v>
      </c>
      <c r="AM3408" s="86">
        <f t="shared" si="3008"/>
        <v>0</v>
      </c>
      <c r="AN3408" s="88">
        <f t="shared" si="3008"/>
        <v>0</v>
      </c>
      <c r="AO3408" s="86">
        <f t="shared" si="3008"/>
        <v>0</v>
      </c>
      <c r="AP3408" s="88">
        <f t="shared" si="3008"/>
        <v>0</v>
      </c>
      <c r="AQ3408" s="86">
        <f t="shared" si="3008"/>
        <v>0</v>
      </c>
      <c r="AR3408" s="88">
        <f t="shared" si="3008"/>
        <v>0</v>
      </c>
      <c r="AS3408" s="86">
        <f t="shared" si="3008"/>
        <v>0</v>
      </c>
      <c r="AT3408" s="88">
        <f t="shared" si="3008"/>
        <v>0</v>
      </c>
      <c r="AU3408" s="86">
        <f t="shared" si="3008"/>
        <v>0</v>
      </c>
      <c r="AV3408" s="86">
        <f t="shared" si="2979"/>
        <v>0</v>
      </c>
      <c r="AW3408" s="93">
        <f t="shared" si="2980"/>
        <v>0</v>
      </c>
      <c r="AY3408" s="86">
        <f t="shared" si="2981"/>
        <v>0</v>
      </c>
      <c r="AZ3408" s="86">
        <f t="shared" si="2982"/>
        <v>0</v>
      </c>
      <c r="BA3408" s="86">
        <f t="shared" si="2983"/>
        <v>0</v>
      </c>
      <c r="BB3408" s="86">
        <f t="shared" si="2984"/>
        <v>0</v>
      </c>
      <c r="BC3408" s="86">
        <f t="shared" si="2985"/>
        <v>0</v>
      </c>
      <c r="BD3408" s="86">
        <f t="shared" si="2986"/>
        <v>0</v>
      </c>
    </row>
    <row r="3409" spans="2:56" x14ac:dyDescent="0.3">
      <c r="B3409" s="169" t="s">
        <v>166</v>
      </c>
      <c r="C3409" s="248"/>
      <c r="D3409" s="249"/>
      <c r="E3409" s="172">
        <f t="shared" ref="E3409:E3472" si="3009">IFERROR(D3409/C3409,0)</f>
        <v>0</v>
      </c>
      <c r="F3409" s="248"/>
      <c r="G3409" s="249"/>
      <c r="H3409" s="172">
        <f t="shared" ref="H3409:H3472" si="3010">IFERROR(G3409/F3409,0)</f>
        <v>0</v>
      </c>
      <c r="I3409" s="248"/>
      <c r="J3409" s="250"/>
      <c r="K3409" s="174">
        <f t="shared" ref="K3409:K3472" si="3011">IFERROR(J3409/I3409,0)</f>
        <v>0</v>
      </c>
      <c r="L3409" s="248"/>
      <c r="M3409" s="250"/>
      <c r="N3409" s="251"/>
      <c r="O3409" s="248"/>
      <c r="P3409" s="251"/>
      <c r="Q3409" s="166">
        <f t="shared" ref="Q3409:Q3472" si="3012">SUM(O3409:P3409)</f>
        <v>0</v>
      </c>
      <c r="R3409" s="251"/>
      <c r="S3409" s="251"/>
      <c r="T3409" s="167">
        <f t="shared" si="2987"/>
        <v>0</v>
      </c>
      <c r="U3409" s="157"/>
      <c r="V3409" s="248"/>
      <c r="W3409" s="251"/>
      <c r="X3409" s="166">
        <f t="shared" ref="X3409:X3472" si="3013">SUM(V3409:W3409)</f>
        <v>0</v>
      </c>
      <c r="Y3409" s="251"/>
      <c r="Z3409" s="251"/>
      <c r="AA3409" s="167">
        <f t="shared" si="2988"/>
        <v>0</v>
      </c>
      <c r="AB3409" s="157"/>
      <c r="AC3409" s="248"/>
      <c r="AD3409" s="251"/>
      <c r="AE3409" s="166">
        <f t="shared" ref="AE3409:AE3472" si="3014">SUM(AC3409:AD3409)</f>
        <v>0</v>
      </c>
      <c r="AF3409" s="251"/>
      <c r="AG3409" s="251"/>
      <c r="AH3409" s="167">
        <f t="shared" si="2989"/>
        <v>0</v>
      </c>
      <c r="AJ3409" s="252"/>
      <c r="AK3409" s="253"/>
      <c r="AL3409" s="254"/>
      <c r="AM3409" s="253"/>
      <c r="AN3409" s="254"/>
      <c r="AO3409" s="253"/>
      <c r="AP3409" s="254"/>
      <c r="AQ3409" s="253"/>
      <c r="AR3409" s="254"/>
      <c r="AS3409" s="253"/>
      <c r="AT3409" s="254"/>
      <c r="AU3409" s="253"/>
      <c r="AV3409" s="163">
        <f t="shared" ref="AV3409:AV3472" si="3015">SUM(AJ3409:AU3409)</f>
        <v>0</v>
      </c>
      <c r="AW3409" s="168">
        <f t="shared" ref="AW3409:AW3472" si="3016">T3409-AV3409</f>
        <v>0</v>
      </c>
      <c r="AY3409" s="163">
        <f t="shared" ref="AY3409:AY3472" si="3017">SUM(AJ3409:AL3409)</f>
        <v>0</v>
      </c>
      <c r="AZ3409" s="163">
        <f t="shared" ref="AZ3409:AZ3472" si="3018">SUM(AM3409:AO3409)</f>
        <v>0</v>
      </c>
      <c r="BA3409" s="163">
        <f t="shared" ref="BA3409:BA3472" si="3019">SUM(AP3409:AR3409)</f>
        <v>0</v>
      </c>
      <c r="BB3409" s="163">
        <f t="shared" ref="BB3409:BB3472" si="3020">SUM(AS3409:AU3409)</f>
        <v>0</v>
      </c>
      <c r="BC3409" s="163">
        <f t="shared" ref="BC3409:BC3472" si="3021">SUM(AY3409,AZ3409,BA3409,BB3409)</f>
        <v>0</v>
      </c>
      <c r="BD3409" s="163">
        <f t="shared" ref="BD3409:BD3472" si="3022">T3409-BC3409</f>
        <v>0</v>
      </c>
    </row>
    <row r="3410" spans="2:56" x14ac:dyDescent="0.3">
      <c r="B3410" s="179" t="s">
        <v>167</v>
      </c>
      <c r="C3410" s="83">
        <f>SUM(C3411:C3416)</f>
        <v>269083</v>
      </c>
      <c r="D3410" s="84">
        <f>SUM(D3411:D3416)</f>
        <v>236936.11000000002</v>
      </c>
      <c r="E3410" s="85">
        <f t="shared" si="3009"/>
        <v>0.88053169468156667</v>
      </c>
      <c r="F3410" s="83">
        <f>SUM(F3411:F3416)</f>
        <v>322904</v>
      </c>
      <c r="G3410" s="84">
        <f>SUM(G3411:G3416)</f>
        <v>374826.25999999995</v>
      </c>
      <c r="H3410" s="85">
        <f t="shared" si="3010"/>
        <v>1.1607978222629634</v>
      </c>
      <c r="I3410" s="83">
        <f>SUM(I3411:I3416)</f>
        <v>335556</v>
      </c>
      <c r="J3410" s="86">
        <f>SUM(J3411:J3416)</f>
        <v>334259.58000000007</v>
      </c>
      <c r="K3410" s="87">
        <f t="shared" si="3011"/>
        <v>0.99613650180595814</v>
      </c>
      <c r="L3410" s="83">
        <f>SUM(L3411:L3416)</f>
        <v>123942</v>
      </c>
      <c r="M3410" s="86">
        <f>SUM(M3411:M3416)</f>
        <v>175442</v>
      </c>
      <c r="N3410" s="88">
        <f>SUM(N3411:N3416)</f>
        <v>0</v>
      </c>
      <c r="O3410" s="83">
        <f>SUM(O3411:O3416)</f>
        <v>53535</v>
      </c>
      <c r="P3410" s="88">
        <f>SUM(P3411:P3416)</f>
        <v>70000</v>
      </c>
      <c r="Q3410" s="177">
        <f t="shared" si="3012"/>
        <v>123535</v>
      </c>
      <c r="R3410" s="88">
        <f>SUM(R3411:R3416)</f>
        <v>0</v>
      </c>
      <c r="S3410" s="88">
        <f>SUM(S3411:S3416)</f>
        <v>0</v>
      </c>
      <c r="T3410" s="178">
        <f t="shared" ref="T3410:T3473" si="3023">SUM(Q3410:S3410)</f>
        <v>123535</v>
      </c>
      <c r="U3410" s="157"/>
      <c r="V3410" s="83">
        <f>SUM(V3411:V3416)</f>
        <v>53535</v>
      </c>
      <c r="W3410" s="88">
        <f>SUM(W3411:W3416)</f>
        <v>0</v>
      </c>
      <c r="X3410" s="177">
        <f t="shared" si="3013"/>
        <v>53535</v>
      </c>
      <c r="Y3410" s="88">
        <f>SUM(Y3411:Y3416)</f>
        <v>0</v>
      </c>
      <c r="Z3410" s="88">
        <f>SUM(Z3411:Z3416)</f>
        <v>0</v>
      </c>
      <c r="AA3410" s="178">
        <f t="shared" ref="AA3410:AA3473" si="3024">SUM(X3410:Z3410)</f>
        <v>53535</v>
      </c>
      <c r="AB3410" s="157"/>
      <c r="AC3410" s="83">
        <f>SUM(AC3411:AC3416)</f>
        <v>53535</v>
      </c>
      <c r="AD3410" s="88">
        <f>SUM(AD3411:AD3416)</f>
        <v>0</v>
      </c>
      <c r="AE3410" s="177">
        <f t="shared" si="3014"/>
        <v>53535</v>
      </c>
      <c r="AF3410" s="88">
        <f>SUM(AF3411:AF3416)</f>
        <v>0</v>
      </c>
      <c r="AG3410" s="88">
        <f>SUM(AG3411:AG3416)</f>
        <v>0</v>
      </c>
      <c r="AH3410" s="178">
        <f t="shared" ref="AH3410:AH3473" si="3025">SUM(AE3410:AG3410)</f>
        <v>53535</v>
      </c>
      <c r="AJ3410" s="84">
        <f t="shared" ref="AJ3410:AU3410" si="3026">SUM(AJ3411:AJ3416)</f>
        <v>17520</v>
      </c>
      <c r="AK3410" s="86">
        <f t="shared" si="3026"/>
        <v>4500</v>
      </c>
      <c r="AL3410" s="88">
        <f t="shared" si="3026"/>
        <v>13530</v>
      </c>
      <c r="AM3410" s="86">
        <f t="shared" si="3026"/>
        <v>22740</v>
      </c>
      <c r="AN3410" s="88">
        <f t="shared" si="3026"/>
        <v>7685</v>
      </c>
      <c r="AO3410" s="86">
        <f t="shared" si="3026"/>
        <v>0</v>
      </c>
      <c r="AP3410" s="88">
        <f t="shared" si="3026"/>
        <v>22240</v>
      </c>
      <c r="AQ3410" s="86">
        <f t="shared" si="3026"/>
        <v>11030</v>
      </c>
      <c r="AR3410" s="88">
        <f t="shared" si="3026"/>
        <v>0</v>
      </c>
      <c r="AS3410" s="86">
        <f t="shared" si="3026"/>
        <v>13290</v>
      </c>
      <c r="AT3410" s="88">
        <f t="shared" si="3026"/>
        <v>2500</v>
      </c>
      <c r="AU3410" s="86">
        <f t="shared" si="3026"/>
        <v>8500</v>
      </c>
      <c r="AV3410" s="86">
        <f t="shared" si="3015"/>
        <v>123535</v>
      </c>
      <c r="AW3410" s="93">
        <f t="shared" si="3016"/>
        <v>0</v>
      </c>
      <c r="AY3410" s="86">
        <f t="shared" si="3017"/>
        <v>35550</v>
      </c>
      <c r="AZ3410" s="86">
        <f t="shared" si="3018"/>
        <v>30425</v>
      </c>
      <c r="BA3410" s="86">
        <f t="shared" si="3019"/>
        <v>33270</v>
      </c>
      <c r="BB3410" s="86">
        <f t="shared" si="3020"/>
        <v>24290</v>
      </c>
      <c r="BC3410" s="86">
        <f t="shared" si="3021"/>
        <v>123535</v>
      </c>
      <c r="BD3410" s="86">
        <f t="shared" si="3022"/>
        <v>0</v>
      </c>
    </row>
    <row r="3411" spans="2:56" x14ac:dyDescent="0.3">
      <c r="B3411" s="169" t="s">
        <v>168</v>
      </c>
      <c r="C3411" s="248">
        <v>117784</v>
      </c>
      <c r="D3411" s="249">
        <v>112871.69</v>
      </c>
      <c r="E3411" s="172">
        <f t="shared" si="3009"/>
        <v>0.95829391088772675</v>
      </c>
      <c r="F3411" s="248">
        <v>141673</v>
      </c>
      <c r="G3411" s="249">
        <v>141672.07999999999</v>
      </c>
      <c r="H3411" s="172">
        <f t="shared" si="3010"/>
        <v>0.99999350617266514</v>
      </c>
      <c r="I3411" s="248">
        <v>116661</v>
      </c>
      <c r="J3411" s="250">
        <v>115368.84</v>
      </c>
      <c r="K3411" s="174">
        <f t="shared" si="3011"/>
        <v>0.98892380487052223</v>
      </c>
      <c r="L3411" s="248">
        <v>66000</v>
      </c>
      <c r="M3411" s="250">
        <v>100172</v>
      </c>
      <c r="N3411" s="251"/>
      <c r="O3411" s="248">
        <v>27450</v>
      </c>
      <c r="P3411" s="251">
        <f>20000+20000</f>
        <v>40000</v>
      </c>
      <c r="Q3411" s="166">
        <f t="shared" si="3012"/>
        <v>67450</v>
      </c>
      <c r="R3411" s="251"/>
      <c r="S3411" s="251"/>
      <c r="T3411" s="167">
        <f t="shared" si="3023"/>
        <v>67450</v>
      </c>
      <c r="U3411" s="157"/>
      <c r="V3411" s="248">
        <v>27450</v>
      </c>
      <c r="W3411" s="251"/>
      <c r="X3411" s="166">
        <f t="shared" si="3013"/>
        <v>27450</v>
      </c>
      <c r="Y3411" s="251"/>
      <c r="Z3411" s="251"/>
      <c r="AA3411" s="167">
        <f t="shared" si="3024"/>
        <v>27450</v>
      </c>
      <c r="AB3411" s="157"/>
      <c r="AC3411" s="248">
        <v>27450</v>
      </c>
      <c r="AD3411" s="251"/>
      <c r="AE3411" s="166">
        <f t="shared" si="3014"/>
        <v>27450</v>
      </c>
      <c r="AF3411" s="251"/>
      <c r="AG3411" s="251"/>
      <c r="AH3411" s="167">
        <f t="shared" si="3025"/>
        <v>27450</v>
      </c>
      <c r="AJ3411" s="252">
        <f>6120+5000</f>
        <v>11120</v>
      </c>
      <c r="AK3411" s="253"/>
      <c r="AL3411" s="254">
        <f>1530+5000</f>
        <v>6530</v>
      </c>
      <c r="AM3411" s="253">
        <f>6120+6120+5000</f>
        <v>17240</v>
      </c>
      <c r="AN3411" s="254"/>
      <c r="AO3411" s="253"/>
      <c r="AP3411" s="254">
        <f>6120+6120+5000</f>
        <v>17240</v>
      </c>
      <c r="AQ3411" s="253">
        <f>1530+5000</f>
        <v>6530</v>
      </c>
      <c r="AR3411" s="254"/>
      <c r="AS3411" s="253">
        <f>6030+2760</f>
        <v>8790</v>
      </c>
      <c r="AT3411" s="254"/>
      <c r="AU3411" s="253"/>
      <c r="AV3411" s="163">
        <f t="shared" si="3015"/>
        <v>67450</v>
      </c>
      <c r="AW3411" s="168">
        <f t="shared" si="3016"/>
        <v>0</v>
      </c>
      <c r="AY3411" s="163">
        <f t="shared" si="3017"/>
        <v>17650</v>
      </c>
      <c r="AZ3411" s="163">
        <f t="shared" si="3018"/>
        <v>17240</v>
      </c>
      <c r="BA3411" s="163">
        <f t="shared" si="3019"/>
        <v>23770</v>
      </c>
      <c r="BB3411" s="163">
        <f t="shared" si="3020"/>
        <v>8790</v>
      </c>
      <c r="BC3411" s="163">
        <f t="shared" si="3021"/>
        <v>67450</v>
      </c>
      <c r="BD3411" s="163">
        <f t="shared" si="3022"/>
        <v>0</v>
      </c>
    </row>
    <row r="3412" spans="2:56" x14ac:dyDescent="0.3">
      <c r="B3412" s="169" t="s">
        <v>169</v>
      </c>
      <c r="C3412" s="248">
        <v>5000</v>
      </c>
      <c r="D3412" s="249">
        <v>2618.75</v>
      </c>
      <c r="E3412" s="172">
        <f t="shared" si="3009"/>
        <v>0.52375000000000005</v>
      </c>
      <c r="F3412" s="248">
        <v>12200</v>
      </c>
      <c r="G3412" s="249">
        <v>12143.15</v>
      </c>
      <c r="H3412" s="172">
        <f t="shared" si="3010"/>
        <v>0.99534016393442615</v>
      </c>
      <c r="I3412" s="248">
        <v>7627</v>
      </c>
      <c r="J3412" s="250">
        <v>7626.94</v>
      </c>
      <c r="K3412" s="174">
        <f t="shared" si="3011"/>
        <v>0.99999213321096103</v>
      </c>
      <c r="L3412" s="248">
        <v>3300</v>
      </c>
      <c r="M3412" s="250">
        <v>6688</v>
      </c>
      <c r="N3412" s="251"/>
      <c r="O3412" s="248">
        <v>2685</v>
      </c>
      <c r="P3412" s="251">
        <v>10000</v>
      </c>
      <c r="Q3412" s="166">
        <f t="shared" si="3012"/>
        <v>12685</v>
      </c>
      <c r="R3412" s="251"/>
      <c r="S3412" s="251"/>
      <c r="T3412" s="167">
        <f t="shared" si="3023"/>
        <v>12685</v>
      </c>
      <c r="U3412" s="157"/>
      <c r="V3412" s="248">
        <v>2685</v>
      </c>
      <c r="W3412" s="251"/>
      <c r="X3412" s="166">
        <f t="shared" si="3013"/>
        <v>2685</v>
      </c>
      <c r="Y3412" s="251"/>
      <c r="Z3412" s="251"/>
      <c r="AA3412" s="167">
        <f t="shared" si="3024"/>
        <v>2685</v>
      </c>
      <c r="AB3412" s="157"/>
      <c r="AC3412" s="248">
        <v>2685</v>
      </c>
      <c r="AD3412" s="251"/>
      <c r="AE3412" s="166">
        <f t="shared" si="3014"/>
        <v>2685</v>
      </c>
      <c r="AF3412" s="251"/>
      <c r="AG3412" s="251"/>
      <c r="AH3412" s="167">
        <f t="shared" si="3025"/>
        <v>2685</v>
      </c>
      <c r="AJ3412" s="252"/>
      <c r="AK3412" s="253"/>
      <c r="AL3412" s="254"/>
      <c r="AM3412" s="253"/>
      <c r="AN3412" s="254">
        <f>2685+5000</f>
        <v>7685</v>
      </c>
      <c r="AO3412" s="253"/>
      <c r="AP3412" s="254"/>
      <c r="AQ3412" s="253"/>
      <c r="AR3412" s="254"/>
      <c r="AS3412" s="253"/>
      <c r="AT3412" s="254"/>
      <c r="AU3412" s="253">
        <v>5000</v>
      </c>
      <c r="AV3412" s="163">
        <f t="shared" si="3015"/>
        <v>12685</v>
      </c>
      <c r="AW3412" s="168">
        <f t="shared" si="3016"/>
        <v>0</v>
      </c>
      <c r="AY3412" s="163">
        <f t="shared" si="3017"/>
        <v>0</v>
      </c>
      <c r="AZ3412" s="163">
        <f t="shared" si="3018"/>
        <v>7685</v>
      </c>
      <c r="BA3412" s="163">
        <f t="shared" si="3019"/>
        <v>0</v>
      </c>
      <c r="BB3412" s="163">
        <f t="shared" si="3020"/>
        <v>5000</v>
      </c>
      <c r="BC3412" s="163">
        <f t="shared" si="3021"/>
        <v>12685</v>
      </c>
      <c r="BD3412" s="163">
        <f t="shared" si="3022"/>
        <v>0</v>
      </c>
    </row>
    <row r="3413" spans="2:56" x14ac:dyDescent="0.3">
      <c r="B3413" s="169" t="s">
        <v>170</v>
      </c>
      <c r="C3413" s="248">
        <v>2943</v>
      </c>
      <c r="D3413" s="249">
        <v>2942.72</v>
      </c>
      <c r="E3413" s="172">
        <f t="shared" si="3009"/>
        <v>0.99990485898742776</v>
      </c>
      <c r="F3413" s="248"/>
      <c r="G3413" s="249"/>
      <c r="H3413" s="172">
        <f t="shared" si="3010"/>
        <v>0</v>
      </c>
      <c r="I3413" s="248">
        <v>0</v>
      </c>
      <c r="J3413" s="250">
        <v>0</v>
      </c>
      <c r="K3413" s="174">
        <f t="shared" si="3011"/>
        <v>0</v>
      </c>
      <c r="L3413" s="248"/>
      <c r="M3413" s="250">
        <v>0</v>
      </c>
      <c r="N3413" s="251"/>
      <c r="O3413" s="248"/>
      <c r="P3413" s="251"/>
      <c r="Q3413" s="166">
        <f t="shared" si="3012"/>
        <v>0</v>
      </c>
      <c r="R3413" s="251"/>
      <c r="S3413" s="251"/>
      <c r="T3413" s="167">
        <f t="shared" si="3023"/>
        <v>0</v>
      </c>
      <c r="U3413" s="157"/>
      <c r="V3413" s="248"/>
      <c r="W3413" s="251"/>
      <c r="X3413" s="166">
        <f t="shared" si="3013"/>
        <v>0</v>
      </c>
      <c r="Y3413" s="251"/>
      <c r="Z3413" s="251"/>
      <c r="AA3413" s="167">
        <f t="shared" si="3024"/>
        <v>0</v>
      </c>
      <c r="AB3413" s="157"/>
      <c r="AC3413" s="248"/>
      <c r="AD3413" s="251"/>
      <c r="AE3413" s="166">
        <f t="shared" si="3014"/>
        <v>0</v>
      </c>
      <c r="AF3413" s="251"/>
      <c r="AG3413" s="251"/>
      <c r="AH3413" s="167">
        <f t="shared" si="3025"/>
        <v>0</v>
      </c>
      <c r="AJ3413" s="252"/>
      <c r="AK3413" s="253"/>
      <c r="AL3413" s="254"/>
      <c r="AM3413" s="253"/>
      <c r="AN3413" s="254"/>
      <c r="AO3413" s="253"/>
      <c r="AP3413" s="254"/>
      <c r="AQ3413" s="253"/>
      <c r="AR3413" s="254"/>
      <c r="AS3413" s="253"/>
      <c r="AT3413" s="254"/>
      <c r="AU3413" s="253"/>
      <c r="AV3413" s="163">
        <f t="shared" si="3015"/>
        <v>0</v>
      </c>
      <c r="AW3413" s="168">
        <f t="shared" si="3016"/>
        <v>0</v>
      </c>
      <c r="AY3413" s="163">
        <f t="shared" si="3017"/>
        <v>0</v>
      </c>
      <c r="AZ3413" s="163">
        <f t="shared" si="3018"/>
        <v>0</v>
      </c>
      <c r="BA3413" s="163">
        <f t="shared" si="3019"/>
        <v>0</v>
      </c>
      <c r="BB3413" s="163">
        <f t="shared" si="3020"/>
        <v>0</v>
      </c>
      <c r="BC3413" s="163">
        <f t="shared" si="3021"/>
        <v>0</v>
      </c>
      <c r="BD3413" s="163">
        <f t="shared" si="3022"/>
        <v>0</v>
      </c>
    </row>
    <row r="3414" spans="2:56" x14ac:dyDescent="0.3">
      <c r="B3414" s="169" t="s">
        <v>171</v>
      </c>
      <c r="C3414" s="248">
        <v>110511</v>
      </c>
      <c r="D3414" s="249">
        <v>96929.69</v>
      </c>
      <c r="E3414" s="172">
        <f t="shared" si="3009"/>
        <v>0.87710445114061042</v>
      </c>
      <c r="F3414" s="248">
        <v>154210</v>
      </c>
      <c r="G3414" s="249">
        <v>206190.98</v>
      </c>
      <c r="H3414" s="172">
        <f t="shared" si="3010"/>
        <v>1.337079177744634</v>
      </c>
      <c r="I3414" s="248">
        <v>211268</v>
      </c>
      <c r="J3414" s="250">
        <v>211263.80000000005</v>
      </c>
      <c r="K3414" s="174">
        <f t="shared" si="3011"/>
        <v>0.99998012003710945</v>
      </c>
      <c r="L3414" s="248">
        <v>54642</v>
      </c>
      <c r="M3414" s="250">
        <v>59582</v>
      </c>
      <c r="N3414" s="251"/>
      <c r="O3414" s="248">
        <v>23400</v>
      </c>
      <c r="P3414" s="251">
        <f>10000+10000</f>
        <v>20000</v>
      </c>
      <c r="Q3414" s="166">
        <f t="shared" si="3012"/>
        <v>43400</v>
      </c>
      <c r="R3414" s="251"/>
      <c r="S3414" s="251"/>
      <c r="T3414" s="167">
        <f t="shared" si="3023"/>
        <v>43400</v>
      </c>
      <c r="U3414" s="157"/>
      <c r="V3414" s="248">
        <v>23400</v>
      </c>
      <c r="W3414" s="251"/>
      <c r="X3414" s="166">
        <f t="shared" si="3013"/>
        <v>23400</v>
      </c>
      <c r="Y3414" s="251"/>
      <c r="Z3414" s="251"/>
      <c r="AA3414" s="167">
        <f t="shared" si="3024"/>
        <v>23400</v>
      </c>
      <c r="AB3414" s="157"/>
      <c r="AC3414" s="248">
        <v>23400</v>
      </c>
      <c r="AD3414" s="251"/>
      <c r="AE3414" s="166">
        <f t="shared" si="3014"/>
        <v>23400</v>
      </c>
      <c r="AF3414" s="251"/>
      <c r="AG3414" s="251"/>
      <c r="AH3414" s="167">
        <f t="shared" si="3025"/>
        <v>23400</v>
      </c>
      <c r="AJ3414" s="252">
        <f>4400+2000</f>
        <v>6400</v>
      </c>
      <c r="AK3414" s="253">
        <f>2500+2000</f>
        <v>4500</v>
      </c>
      <c r="AL3414" s="254">
        <f>2500+2500+2000</f>
        <v>7000</v>
      </c>
      <c r="AM3414" s="253">
        <f>3500+2000</f>
        <v>5500</v>
      </c>
      <c r="AN3414" s="254"/>
      <c r="AO3414" s="253"/>
      <c r="AP3414" s="254">
        <f>2500+2500</f>
        <v>5000</v>
      </c>
      <c r="AQ3414" s="253">
        <f>2500+2000</f>
        <v>4500</v>
      </c>
      <c r="AR3414" s="254"/>
      <c r="AS3414" s="253">
        <v>4500</v>
      </c>
      <c r="AT3414" s="254">
        <v>2500</v>
      </c>
      <c r="AU3414" s="253">
        <v>3500</v>
      </c>
      <c r="AV3414" s="163">
        <f t="shared" si="3015"/>
        <v>43400</v>
      </c>
      <c r="AW3414" s="168">
        <f t="shared" si="3016"/>
        <v>0</v>
      </c>
      <c r="AY3414" s="163">
        <f t="shared" si="3017"/>
        <v>17900</v>
      </c>
      <c r="AZ3414" s="163">
        <f t="shared" si="3018"/>
        <v>5500</v>
      </c>
      <c r="BA3414" s="163">
        <f t="shared" si="3019"/>
        <v>9500</v>
      </c>
      <c r="BB3414" s="163">
        <f t="shared" si="3020"/>
        <v>10500</v>
      </c>
      <c r="BC3414" s="163">
        <f t="shared" si="3021"/>
        <v>43400</v>
      </c>
      <c r="BD3414" s="163">
        <f t="shared" si="3022"/>
        <v>0</v>
      </c>
    </row>
    <row r="3415" spans="2:56" x14ac:dyDescent="0.3">
      <c r="B3415" s="169" t="s">
        <v>172</v>
      </c>
      <c r="C3415" s="248">
        <v>32845</v>
      </c>
      <c r="D3415" s="249">
        <v>21573.26</v>
      </c>
      <c r="E3415" s="172">
        <f t="shared" si="3009"/>
        <v>0.65682021616684427</v>
      </c>
      <c r="F3415" s="248">
        <v>11581</v>
      </c>
      <c r="G3415" s="249">
        <v>11580.05</v>
      </c>
      <c r="H3415" s="172">
        <f t="shared" si="3010"/>
        <v>0.99991796908729813</v>
      </c>
      <c r="I3415" s="248"/>
      <c r="J3415" s="250"/>
      <c r="K3415" s="174">
        <f t="shared" si="3011"/>
        <v>0</v>
      </c>
      <c r="L3415" s="248"/>
      <c r="M3415" s="250">
        <v>9000</v>
      </c>
      <c r="N3415" s="251"/>
      <c r="O3415" s="248"/>
      <c r="P3415" s="251"/>
      <c r="Q3415" s="166">
        <f t="shared" si="3012"/>
        <v>0</v>
      </c>
      <c r="R3415" s="251"/>
      <c r="S3415" s="251"/>
      <c r="T3415" s="167">
        <f t="shared" si="3023"/>
        <v>0</v>
      </c>
      <c r="U3415" s="157"/>
      <c r="V3415" s="248"/>
      <c r="W3415" s="251"/>
      <c r="X3415" s="166">
        <f t="shared" si="3013"/>
        <v>0</v>
      </c>
      <c r="Y3415" s="251"/>
      <c r="Z3415" s="251"/>
      <c r="AA3415" s="167">
        <f t="shared" si="3024"/>
        <v>0</v>
      </c>
      <c r="AB3415" s="157"/>
      <c r="AC3415" s="248"/>
      <c r="AD3415" s="251"/>
      <c r="AE3415" s="166">
        <f t="shared" si="3014"/>
        <v>0</v>
      </c>
      <c r="AF3415" s="251"/>
      <c r="AG3415" s="251"/>
      <c r="AH3415" s="167">
        <f t="shared" si="3025"/>
        <v>0</v>
      </c>
      <c r="AJ3415" s="252"/>
      <c r="AK3415" s="253"/>
      <c r="AL3415" s="254"/>
      <c r="AM3415" s="253"/>
      <c r="AN3415" s="254"/>
      <c r="AO3415" s="253"/>
      <c r="AP3415" s="254"/>
      <c r="AQ3415" s="253"/>
      <c r="AR3415" s="254"/>
      <c r="AS3415" s="253"/>
      <c r="AT3415" s="254"/>
      <c r="AU3415" s="253"/>
      <c r="AV3415" s="163">
        <f t="shared" si="3015"/>
        <v>0</v>
      </c>
      <c r="AW3415" s="168">
        <f t="shared" si="3016"/>
        <v>0</v>
      </c>
      <c r="AY3415" s="163">
        <f t="shared" si="3017"/>
        <v>0</v>
      </c>
      <c r="AZ3415" s="163">
        <f t="shared" si="3018"/>
        <v>0</v>
      </c>
      <c r="BA3415" s="163">
        <f t="shared" si="3019"/>
        <v>0</v>
      </c>
      <c r="BB3415" s="163">
        <f t="shared" si="3020"/>
        <v>0</v>
      </c>
      <c r="BC3415" s="163">
        <f t="shared" si="3021"/>
        <v>0</v>
      </c>
      <c r="BD3415" s="163">
        <f t="shared" si="3022"/>
        <v>0</v>
      </c>
    </row>
    <row r="3416" spans="2:56" x14ac:dyDescent="0.3">
      <c r="B3416" s="169" t="s">
        <v>173</v>
      </c>
      <c r="C3416" s="248"/>
      <c r="D3416" s="249"/>
      <c r="E3416" s="172">
        <f t="shared" si="3009"/>
        <v>0</v>
      </c>
      <c r="F3416" s="248">
        <v>3240</v>
      </c>
      <c r="G3416" s="249">
        <v>3240</v>
      </c>
      <c r="H3416" s="172">
        <f t="shared" si="3010"/>
        <v>1</v>
      </c>
      <c r="I3416" s="248"/>
      <c r="J3416" s="250"/>
      <c r="K3416" s="174">
        <f t="shared" si="3011"/>
        <v>0</v>
      </c>
      <c r="L3416" s="248"/>
      <c r="M3416" s="250"/>
      <c r="N3416" s="251"/>
      <c r="O3416" s="248"/>
      <c r="P3416" s="251"/>
      <c r="Q3416" s="166">
        <f t="shared" si="3012"/>
        <v>0</v>
      </c>
      <c r="R3416" s="251"/>
      <c r="S3416" s="251"/>
      <c r="T3416" s="167">
        <f t="shared" si="3023"/>
        <v>0</v>
      </c>
      <c r="U3416" s="157"/>
      <c r="V3416" s="248"/>
      <c r="W3416" s="251"/>
      <c r="X3416" s="166">
        <f t="shared" si="3013"/>
        <v>0</v>
      </c>
      <c r="Y3416" s="251"/>
      <c r="Z3416" s="251"/>
      <c r="AA3416" s="167">
        <f t="shared" si="3024"/>
        <v>0</v>
      </c>
      <c r="AB3416" s="157"/>
      <c r="AC3416" s="248"/>
      <c r="AD3416" s="251"/>
      <c r="AE3416" s="166">
        <f t="shared" si="3014"/>
        <v>0</v>
      </c>
      <c r="AF3416" s="251"/>
      <c r="AG3416" s="251"/>
      <c r="AH3416" s="167">
        <f t="shared" si="3025"/>
        <v>0</v>
      </c>
      <c r="AJ3416" s="252"/>
      <c r="AK3416" s="253"/>
      <c r="AL3416" s="254"/>
      <c r="AM3416" s="253"/>
      <c r="AN3416" s="254"/>
      <c r="AO3416" s="253"/>
      <c r="AP3416" s="254"/>
      <c r="AQ3416" s="253"/>
      <c r="AR3416" s="254"/>
      <c r="AS3416" s="253"/>
      <c r="AT3416" s="254"/>
      <c r="AU3416" s="253"/>
      <c r="AV3416" s="163">
        <f t="shared" si="3015"/>
        <v>0</v>
      </c>
      <c r="AW3416" s="168">
        <f t="shared" si="3016"/>
        <v>0</v>
      </c>
      <c r="AY3416" s="163">
        <f t="shared" si="3017"/>
        <v>0</v>
      </c>
      <c r="AZ3416" s="163">
        <f t="shared" si="3018"/>
        <v>0</v>
      </c>
      <c r="BA3416" s="163">
        <f t="shared" si="3019"/>
        <v>0</v>
      </c>
      <c r="BB3416" s="163">
        <f t="shared" si="3020"/>
        <v>0</v>
      </c>
      <c r="BC3416" s="163">
        <f t="shared" si="3021"/>
        <v>0</v>
      </c>
      <c r="BD3416" s="163">
        <f t="shared" si="3022"/>
        <v>0</v>
      </c>
    </row>
    <row r="3417" spans="2:56" x14ac:dyDescent="0.3">
      <c r="B3417" s="179" t="s">
        <v>174</v>
      </c>
      <c r="C3417" s="83">
        <f>SUM(C3418)</f>
        <v>0</v>
      </c>
      <c r="D3417" s="84">
        <f>SUM(D3418)</f>
        <v>0</v>
      </c>
      <c r="E3417" s="85">
        <f t="shared" si="3009"/>
        <v>0</v>
      </c>
      <c r="F3417" s="83">
        <f>SUM(F3418)</f>
        <v>0</v>
      </c>
      <c r="G3417" s="84">
        <f>SUM(G3418)</f>
        <v>0</v>
      </c>
      <c r="H3417" s="85">
        <f t="shared" si="3010"/>
        <v>0</v>
      </c>
      <c r="I3417" s="83">
        <f>SUM(I3418)</f>
        <v>0</v>
      </c>
      <c r="J3417" s="86">
        <f>SUM(J3418)</f>
        <v>0</v>
      </c>
      <c r="K3417" s="87">
        <f t="shared" si="3011"/>
        <v>0</v>
      </c>
      <c r="L3417" s="83">
        <f>SUM(L3418)</f>
        <v>0</v>
      </c>
      <c r="M3417" s="86">
        <f>SUM(M3418)</f>
        <v>0</v>
      </c>
      <c r="N3417" s="88">
        <f>SUM(N3418)</f>
        <v>0</v>
      </c>
      <c r="O3417" s="83">
        <f>SUM(O3418)</f>
        <v>0</v>
      </c>
      <c r="P3417" s="88">
        <f>SUM(P3418)</f>
        <v>0</v>
      </c>
      <c r="Q3417" s="177">
        <f t="shared" si="3012"/>
        <v>0</v>
      </c>
      <c r="R3417" s="88">
        <f>SUM(R3418)</f>
        <v>0</v>
      </c>
      <c r="S3417" s="88">
        <f>SUM(S3418)</f>
        <v>0</v>
      </c>
      <c r="T3417" s="178">
        <f t="shared" si="3023"/>
        <v>0</v>
      </c>
      <c r="U3417" s="157"/>
      <c r="V3417" s="83">
        <f>SUM(V3418)</f>
        <v>0</v>
      </c>
      <c r="W3417" s="88">
        <f>SUM(W3418)</f>
        <v>0</v>
      </c>
      <c r="X3417" s="177">
        <f t="shared" si="3013"/>
        <v>0</v>
      </c>
      <c r="Y3417" s="88">
        <f>SUM(Y3418)</f>
        <v>0</v>
      </c>
      <c r="Z3417" s="88">
        <f>SUM(Z3418)</f>
        <v>0</v>
      </c>
      <c r="AA3417" s="178">
        <f t="shared" si="3024"/>
        <v>0</v>
      </c>
      <c r="AB3417" s="157"/>
      <c r="AC3417" s="83">
        <f>SUM(AC3418)</f>
        <v>0</v>
      </c>
      <c r="AD3417" s="88">
        <f>SUM(AD3418)</f>
        <v>0</v>
      </c>
      <c r="AE3417" s="177">
        <f t="shared" si="3014"/>
        <v>0</v>
      </c>
      <c r="AF3417" s="88">
        <f>SUM(AF3418)</f>
        <v>0</v>
      </c>
      <c r="AG3417" s="88">
        <f>SUM(AG3418)</f>
        <v>0</v>
      </c>
      <c r="AH3417" s="178">
        <f t="shared" si="3025"/>
        <v>0</v>
      </c>
      <c r="AJ3417" s="84">
        <f t="shared" ref="AJ3417:AU3417" si="3027">SUM(AJ3418)</f>
        <v>0</v>
      </c>
      <c r="AK3417" s="86">
        <f t="shared" si="3027"/>
        <v>0</v>
      </c>
      <c r="AL3417" s="88">
        <f t="shared" si="3027"/>
        <v>0</v>
      </c>
      <c r="AM3417" s="86">
        <f t="shared" si="3027"/>
        <v>0</v>
      </c>
      <c r="AN3417" s="88">
        <f t="shared" si="3027"/>
        <v>0</v>
      </c>
      <c r="AO3417" s="86">
        <f t="shared" si="3027"/>
        <v>0</v>
      </c>
      <c r="AP3417" s="88">
        <f t="shared" si="3027"/>
        <v>0</v>
      </c>
      <c r="AQ3417" s="86">
        <f t="shared" si="3027"/>
        <v>0</v>
      </c>
      <c r="AR3417" s="88">
        <f t="shared" si="3027"/>
        <v>0</v>
      </c>
      <c r="AS3417" s="86">
        <f t="shared" si="3027"/>
        <v>0</v>
      </c>
      <c r="AT3417" s="88">
        <f t="shared" si="3027"/>
        <v>0</v>
      </c>
      <c r="AU3417" s="86">
        <f t="shared" si="3027"/>
        <v>0</v>
      </c>
      <c r="AV3417" s="86">
        <f t="shared" si="3015"/>
        <v>0</v>
      </c>
      <c r="AW3417" s="93">
        <f t="shared" si="3016"/>
        <v>0</v>
      </c>
      <c r="AY3417" s="86">
        <f t="shared" si="3017"/>
        <v>0</v>
      </c>
      <c r="AZ3417" s="86">
        <f t="shared" si="3018"/>
        <v>0</v>
      </c>
      <c r="BA3417" s="86">
        <f t="shared" si="3019"/>
        <v>0</v>
      </c>
      <c r="BB3417" s="86">
        <f t="shared" si="3020"/>
        <v>0</v>
      </c>
      <c r="BC3417" s="86">
        <f t="shared" si="3021"/>
        <v>0</v>
      </c>
      <c r="BD3417" s="86">
        <f t="shared" si="3022"/>
        <v>0</v>
      </c>
    </row>
    <row r="3418" spans="2:56" x14ac:dyDescent="0.3">
      <c r="B3418" s="169" t="s">
        <v>175</v>
      </c>
      <c r="C3418" s="248"/>
      <c r="D3418" s="249"/>
      <c r="E3418" s="172">
        <f t="shared" si="3009"/>
        <v>0</v>
      </c>
      <c r="F3418" s="248"/>
      <c r="G3418" s="249"/>
      <c r="H3418" s="172">
        <f t="shared" si="3010"/>
        <v>0</v>
      </c>
      <c r="I3418" s="248"/>
      <c r="J3418" s="250"/>
      <c r="K3418" s="174">
        <f t="shared" si="3011"/>
        <v>0</v>
      </c>
      <c r="L3418" s="248"/>
      <c r="M3418" s="250"/>
      <c r="N3418" s="251"/>
      <c r="O3418" s="248"/>
      <c r="P3418" s="251"/>
      <c r="Q3418" s="166">
        <f t="shared" si="3012"/>
        <v>0</v>
      </c>
      <c r="R3418" s="251"/>
      <c r="S3418" s="251"/>
      <c r="T3418" s="167">
        <f t="shared" si="3023"/>
        <v>0</v>
      </c>
      <c r="U3418" s="157"/>
      <c r="V3418" s="248"/>
      <c r="W3418" s="251"/>
      <c r="X3418" s="166">
        <f t="shared" si="3013"/>
        <v>0</v>
      </c>
      <c r="Y3418" s="251"/>
      <c r="Z3418" s="251"/>
      <c r="AA3418" s="167">
        <f t="shared" si="3024"/>
        <v>0</v>
      </c>
      <c r="AB3418" s="157"/>
      <c r="AC3418" s="248"/>
      <c r="AD3418" s="251"/>
      <c r="AE3418" s="166">
        <f t="shared" si="3014"/>
        <v>0</v>
      </c>
      <c r="AF3418" s="251"/>
      <c r="AG3418" s="251"/>
      <c r="AH3418" s="167">
        <f t="shared" si="3025"/>
        <v>0</v>
      </c>
      <c r="AJ3418" s="252"/>
      <c r="AK3418" s="253"/>
      <c r="AL3418" s="254"/>
      <c r="AM3418" s="253"/>
      <c r="AN3418" s="254"/>
      <c r="AO3418" s="253"/>
      <c r="AP3418" s="254"/>
      <c r="AQ3418" s="253"/>
      <c r="AR3418" s="254"/>
      <c r="AS3418" s="253"/>
      <c r="AT3418" s="254"/>
      <c r="AU3418" s="253"/>
      <c r="AV3418" s="163">
        <f t="shared" si="3015"/>
        <v>0</v>
      </c>
      <c r="AW3418" s="168">
        <f t="shared" si="3016"/>
        <v>0</v>
      </c>
      <c r="AY3418" s="163">
        <f t="shared" si="3017"/>
        <v>0</v>
      </c>
      <c r="AZ3418" s="163">
        <f t="shared" si="3018"/>
        <v>0</v>
      </c>
      <c r="BA3418" s="163">
        <f t="shared" si="3019"/>
        <v>0</v>
      </c>
      <c r="BB3418" s="163">
        <f t="shared" si="3020"/>
        <v>0</v>
      </c>
      <c r="BC3418" s="163">
        <f t="shared" si="3021"/>
        <v>0</v>
      </c>
      <c r="BD3418" s="163">
        <f t="shared" si="3022"/>
        <v>0</v>
      </c>
    </row>
    <row r="3419" spans="2:56" x14ac:dyDescent="0.3">
      <c r="B3419" s="179" t="s">
        <v>176</v>
      </c>
      <c r="C3419" s="83">
        <f>SUM(C3420:C3424)</f>
        <v>0</v>
      </c>
      <c r="D3419" s="84">
        <f>SUM(D3420:D3424)</f>
        <v>0</v>
      </c>
      <c r="E3419" s="85">
        <f t="shared" si="3009"/>
        <v>0</v>
      </c>
      <c r="F3419" s="83">
        <f>SUM(F3420:F3424)</f>
        <v>0</v>
      </c>
      <c r="G3419" s="84">
        <f>SUM(G3420:G3424)</f>
        <v>0</v>
      </c>
      <c r="H3419" s="85">
        <f t="shared" si="3010"/>
        <v>0</v>
      </c>
      <c r="I3419" s="83">
        <f>SUM(I3420:I3424)</f>
        <v>0</v>
      </c>
      <c r="J3419" s="86">
        <f>SUM(J3420:J3424)</f>
        <v>0</v>
      </c>
      <c r="K3419" s="87">
        <f t="shared" si="3011"/>
        <v>0</v>
      </c>
      <c r="L3419" s="83">
        <f>SUM(L3420:L3424)</f>
        <v>0</v>
      </c>
      <c r="M3419" s="86">
        <f>SUM(M3420:M3424)</f>
        <v>0</v>
      </c>
      <c r="N3419" s="88">
        <f>SUM(N3420:N3424)</f>
        <v>0</v>
      </c>
      <c r="O3419" s="83">
        <f>SUM(O3420:O3424)</f>
        <v>0</v>
      </c>
      <c r="P3419" s="88">
        <f>SUM(P3420:P3424)</f>
        <v>0</v>
      </c>
      <c r="Q3419" s="177">
        <f t="shared" si="3012"/>
        <v>0</v>
      </c>
      <c r="R3419" s="88">
        <f>SUM(R3420:R3424)</f>
        <v>0</v>
      </c>
      <c r="S3419" s="88">
        <f>SUM(S3420:S3424)</f>
        <v>0</v>
      </c>
      <c r="T3419" s="178">
        <f t="shared" si="3023"/>
        <v>0</v>
      </c>
      <c r="U3419" s="157"/>
      <c r="V3419" s="83">
        <f>SUM(V3420:V3424)</f>
        <v>0</v>
      </c>
      <c r="W3419" s="88">
        <f>SUM(W3420:W3424)</f>
        <v>0</v>
      </c>
      <c r="X3419" s="177">
        <f t="shared" si="3013"/>
        <v>0</v>
      </c>
      <c r="Y3419" s="88">
        <f>SUM(Y3420:Y3424)</f>
        <v>0</v>
      </c>
      <c r="Z3419" s="88">
        <f>SUM(Z3420:Z3424)</f>
        <v>0</v>
      </c>
      <c r="AA3419" s="178">
        <f t="shared" si="3024"/>
        <v>0</v>
      </c>
      <c r="AB3419" s="157"/>
      <c r="AC3419" s="83">
        <f>SUM(AC3420:AC3424)</f>
        <v>0</v>
      </c>
      <c r="AD3419" s="88">
        <f>SUM(AD3420:AD3424)</f>
        <v>0</v>
      </c>
      <c r="AE3419" s="177">
        <f t="shared" si="3014"/>
        <v>0</v>
      </c>
      <c r="AF3419" s="88">
        <f>SUM(AF3420:AF3424)</f>
        <v>0</v>
      </c>
      <c r="AG3419" s="88">
        <f>SUM(AG3420:AG3424)</f>
        <v>0</v>
      </c>
      <c r="AH3419" s="178">
        <f t="shared" si="3025"/>
        <v>0</v>
      </c>
      <c r="AJ3419" s="84">
        <f t="shared" ref="AJ3419:AU3419" si="3028">SUM(AJ3420:AJ3424)</f>
        <v>0</v>
      </c>
      <c r="AK3419" s="86">
        <f t="shared" si="3028"/>
        <v>0</v>
      </c>
      <c r="AL3419" s="88">
        <f t="shared" si="3028"/>
        <v>0</v>
      </c>
      <c r="AM3419" s="86">
        <f t="shared" si="3028"/>
        <v>0</v>
      </c>
      <c r="AN3419" s="88">
        <f t="shared" si="3028"/>
        <v>0</v>
      </c>
      <c r="AO3419" s="86">
        <f t="shared" si="3028"/>
        <v>0</v>
      </c>
      <c r="AP3419" s="88">
        <f t="shared" si="3028"/>
        <v>0</v>
      </c>
      <c r="AQ3419" s="86">
        <f t="shared" si="3028"/>
        <v>0</v>
      </c>
      <c r="AR3419" s="88">
        <f t="shared" si="3028"/>
        <v>0</v>
      </c>
      <c r="AS3419" s="86">
        <f t="shared" si="3028"/>
        <v>0</v>
      </c>
      <c r="AT3419" s="88">
        <f t="shared" si="3028"/>
        <v>0</v>
      </c>
      <c r="AU3419" s="86">
        <f t="shared" si="3028"/>
        <v>0</v>
      </c>
      <c r="AV3419" s="86">
        <f t="shared" si="3015"/>
        <v>0</v>
      </c>
      <c r="AW3419" s="93">
        <f t="shared" si="3016"/>
        <v>0</v>
      </c>
      <c r="AY3419" s="86">
        <f t="shared" si="3017"/>
        <v>0</v>
      </c>
      <c r="AZ3419" s="86">
        <f t="shared" si="3018"/>
        <v>0</v>
      </c>
      <c r="BA3419" s="86">
        <f t="shared" si="3019"/>
        <v>0</v>
      </c>
      <c r="BB3419" s="86">
        <f t="shared" si="3020"/>
        <v>0</v>
      </c>
      <c r="BC3419" s="86">
        <f t="shared" si="3021"/>
        <v>0</v>
      </c>
      <c r="BD3419" s="86">
        <f t="shared" si="3022"/>
        <v>0</v>
      </c>
    </row>
    <row r="3420" spans="2:56" x14ac:dyDescent="0.3">
      <c r="B3420" s="169" t="s">
        <v>177</v>
      </c>
      <c r="C3420" s="248"/>
      <c r="D3420" s="249"/>
      <c r="E3420" s="172">
        <f t="shared" si="3009"/>
        <v>0</v>
      </c>
      <c r="F3420" s="248"/>
      <c r="G3420" s="249"/>
      <c r="H3420" s="172">
        <f t="shared" si="3010"/>
        <v>0</v>
      </c>
      <c r="I3420" s="248"/>
      <c r="J3420" s="250"/>
      <c r="K3420" s="174">
        <f t="shared" si="3011"/>
        <v>0</v>
      </c>
      <c r="L3420" s="248"/>
      <c r="M3420" s="250"/>
      <c r="N3420" s="251"/>
      <c r="O3420" s="248"/>
      <c r="P3420" s="251"/>
      <c r="Q3420" s="166">
        <f t="shared" si="3012"/>
        <v>0</v>
      </c>
      <c r="R3420" s="251"/>
      <c r="S3420" s="251"/>
      <c r="T3420" s="167">
        <f t="shared" si="3023"/>
        <v>0</v>
      </c>
      <c r="U3420" s="157"/>
      <c r="V3420" s="248"/>
      <c r="W3420" s="251"/>
      <c r="X3420" s="166">
        <f t="shared" si="3013"/>
        <v>0</v>
      </c>
      <c r="Y3420" s="251"/>
      <c r="Z3420" s="251"/>
      <c r="AA3420" s="167">
        <f t="shared" si="3024"/>
        <v>0</v>
      </c>
      <c r="AB3420" s="157"/>
      <c r="AC3420" s="248"/>
      <c r="AD3420" s="251"/>
      <c r="AE3420" s="166">
        <f t="shared" si="3014"/>
        <v>0</v>
      </c>
      <c r="AF3420" s="251"/>
      <c r="AG3420" s="251"/>
      <c r="AH3420" s="167">
        <f t="shared" si="3025"/>
        <v>0</v>
      </c>
      <c r="AJ3420" s="252"/>
      <c r="AK3420" s="253"/>
      <c r="AL3420" s="254"/>
      <c r="AM3420" s="253"/>
      <c r="AN3420" s="254"/>
      <c r="AO3420" s="253"/>
      <c r="AP3420" s="254"/>
      <c r="AQ3420" s="253"/>
      <c r="AR3420" s="254"/>
      <c r="AS3420" s="253"/>
      <c r="AT3420" s="254"/>
      <c r="AU3420" s="253"/>
      <c r="AV3420" s="163">
        <f t="shared" si="3015"/>
        <v>0</v>
      </c>
      <c r="AW3420" s="168">
        <f t="shared" si="3016"/>
        <v>0</v>
      </c>
      <c r="AY3420" s="163">
        <f t="shared" si="3017"/>
        <v>0</v>
      </c>
      <c r="AZ3420" s="163">
        <f t="shared" si="3018"/>
        <v>0</v>
      </c>
      <c r="BA3420" s="163">
        <f t="shared" si="3019"/>
        <v>0</v>
      </c>
      <c r="BB3420" s="163">
        <f t="shared" si="3020"/>
        <v>0</v>
      </c>
      <c r="BC3420" s="163">
        <f t="shared" si="3021"/>
        <v>0</v>
      </c>
      <c r="BD3420" s="163">
        <f t="shared" si="3022"/>
        <v>0</v>
      </c>
    </row>
    <row r="3421" spans="2:56" x14ac:dyDescent="0.3">
      <c r="B3421" s="169" t="s">
        <v>178</v>
      </c>
      <c r="C3421" s="248"/>
      <c r="D3421" s="249"/>
      <c r="E3421" s="172">
        <f t="shared" si="3009"/>
        <v>0</v>
      </c>
      <c r="F3421" s="248"/>
      <c r="G3421" s="249"/>
      <c r="H3421" s="172">
        <f t="shared" si="3010"/>
        <v>0</v>
      </c>
      <c r="I3421" s="248"/>
      <c r="J3421" s="250"/>
      <c r="K3421" s="174">
        <f t="shared" si="3011"/>
        <v>0</v>
      </c>
      <c r="L3421" s="248"/>
      <c r="M3421" s="250"/>
      <c r="N3421" s="251"/>
      <c r="O3421" s="248"/>
      <c r="P3421" s="251"/>
      <c r="Q3421" s="166">
        <f t="shared" si="3012"/>
        <v>0</v>
      </c>
      <c r="R3421" s="251"/>
      <c r="S3421" s="251"/>
      <c r="T3421" s="167">
        <f t="shared" si="3023"/>
        <v>0</v>
      </c>
      <c r="U3421" s="157"/>
      <c r="V3421" s="248"/>
      <c r="W3421" s="251"/>
      <c r="X3421" s="166">
        <f t="shared" si="3013"/>
        <v>0</v>
      </c>
      <c r="Y3421" s="251"/>
      <c r="Z3421" s="251"/>
      <c r="AA3421" s="167">
        <f t="shared" si="3024"/>
        <v>0</v>
      </c>
      <c r="AB3421" s="157"/>
      <c r="AC3421" s="248"/>
      <c r="AD3421" s="251"/>
      <c r="AE3421" s="166">
        <f t="shared" si="3014"/>
        <v>0</v>
      </c>
      <c r="AF3421" s="251"/>
      <c r="AG3421" s="251"/>
      <c r="AH3421" s="167">
        <f t="shared" si="3025"/>
        <v>0</v>
      </c>
      <c r="AJ3421" s="252"/>
      <c r="AK3421" s="253"/>
      <c r="AL3421" s="254"/>
      <c r="AM3421" s="253"/>
      <c r="AN3421" s="254"/>
      <c r="AO3421" s="253"/>
      <c r="AP3421" s="254"/>
      <c r="AQ3421" s="253"/>
      <c r="AR3421" s="254"/>
      <c r="AS3421" s="253"/>
      <c r="AT3421" s="254"/>
      <c r="AU3421" s="253"/>
      <c r="AV3421" s="163">
        <f t="shared" si="3015"/>
        <v>0</v>
      </c>
      <c r="AW3421" s="168">
        <f t="shared" si="3016"/>
        <v>0</v>
      </c>
      <c r="AY3421" s="163">
        <f t="shared" si="3017"/>
        <v>0</v>
      </c>
      <c r="AZ3421" s="163">
        <f t="shared" si="3018"/>
        <v>0</v>
      </c>
      <c r="BA3421" s="163">
        <f t="shared" si="3019"/>
        <v>0</v>
      </c>
      <c r="BB3421" s="163">
        <f t="shared" si="3020"/>
        <v>0</v>
      </c>
      <c r="BC3421" s="163">
        <f t="shared" si="3021"/>
        <v>0</v>
      </c>
      <c r="BD3421" s="163">
        <f t="shared" si="3022"/>
        <v>0</v>
      </c>
    </row>
    <row r="3422" spans="2:56" x14ac:dyDescent="0.3">
      <c r="B3422" s="169" t="s">
        <v>179</v>
      </c>
      <c r="C3422" s="248"/>
      <c r="D3422" s="249"/>
      <c r="E3422" s="172">
        <f t="shared" si="3009"/>
        <v>0</v>
      </c>
      <c r="F3422" s="248"/>
      <c r="G3422" s="249"/>
      <c r="H3422" s="172">
        <f t="shared" si="3010"/>
        <v>0</v>
      </c>
      <c r="I3422" s="248"/>
      <c r="J3422" s="250"/>
      <c r="K3422" s="174">
        <f t="shared" si="3011"/>
        <v>0</v>
      </c>
      <c r="L3422" s="248"/>
      <c r="M3422" s="250"/>
      <c r="N3422" s="251"/>
      <c r="O3422" s="248"/>
      <c r="P3422" s="251"/>
      <c r="Q3422" s="166">
        <f t="shared" si="3012"/>
        <v>0</v>
      </c>
      <c r="R3422" s="251"/>
      <c r="S3422" s="251"/>
      <c r="T3422" s="167">
        <f t="shared" si="3023"/>
        <v>0</v>
      </c>
      <c r="U3422" s="157"/>
      <c r="V3422" s="248"/>
      <c r="W3422" s="251"/>
      <c r="X3422" s="166">
        <f t="shared" si="3013"/>
        <v>0</v>
      </c>
      <c r="Y3422" s="251"/>
      <c r="Z3422" s="251"/>
      <c r="AA3422" s="167">
        <f t="shared" si="3024"/>
        <v>0</v>
      </c>
      <c r="AB3422" s="157"/>
      <c r="AC3422" s="248"/>
      <c r="AD3422" s="251"/>
      <c r="AE3422" s="166">
        <f t="shared" si="3014"/>
        <v>0</v>
      </c>
      <c r="AF3422" s="251"/>
      <c r="AG3422" s="251"/>
      <c r="AH3422" s="167">
        <f t="shared" si="3025"/>
        <v>0</v>
      </c>
      <c r="AJ3422" s="252"/>
      <c r="AK3422" s="253"/>
      <c r="AL3422" s="254"/>
      <c r="AM3422" s="253"/>
      <c r="AN3422" s="254"/>
      <c r="AO3422" s="253"/>
      <c r="AP3422" s="254"/>
      <c r="AQ3422" s="253"/>
      <c r="AR3422" s="254"/>
      <c r="AS3422" s="253"/>
      <c r="AT3422" s="254"/>
      <c r="AU3422" s="253"/>
      <c r="AV3422" s="163">
        <f t="shared" si="3015"/>
        <v>0</v>
      </c>
      <c r="AW3422" s="168">
        <f t="shared" si="3016"/>
        <v>0</v>
      </c>
      <c r="AY3422" s="163">
        <f t="shared" si="3017"/>
        <v>0</v>
      </c>
      <c r="AZ3422" s="163">
        <f t="shared" si="3018"/>
        <v>0</v>
      </c>
      <c r="BA3422" s="163">
        <f t="shared" si="3019"/>
        <v>0</v>
      </c>
      <c r="BB3422" s="163">
        <f t="shared" si="3020"/>
        <v>0</v>
      </c>
      <c r="BC3422" s="163">
        <f t="shared" si="3021"/>
        <v>0</v>
      </c>
      <c r="BD3422" s="163">
        <f t="shared" si="3022"/>
        <v>0</v>
      </c>
    </row>
    <row r="3423" spans="2:56" x14ac:dyDescent="0.3">
      <c r="B3423" s="169" t="s">
        <v>180</v>
      </c>
      <c r="C3423" s="248"/>
      <c r="D3423" s="249"/>
      <c r="E3423" s="172">
        <f t="shared" si="3009"/>
        <v>0</v>
      </c>
      <c r="F3423" s="248"/>
      <c r="G3423" s="249"/>
      <c r="H3423" s="172">
        <f t="shared" si="3010"/>
        <v>0</v>
      </c>
      <c r="I3423" s="248"/>
      <c r="J3423" s="250"/>
      <c r="K3423" s="174">
        <f t="shared" si="3011"/>
        <v>0</v>
      </c>
      <c r="L3423" s="248"/>
      <c r="M3423" s="250"/>
      <c r="N3423" s="251"/>
      <c r="O3423" s="248"/>
      <c r="P3423" s="251"/>
      <c r="Q3423" s="166">
        <f t="shared" si="3012"/>
        <v>0</v>
      </c>
      <c r="R3423" s="251"/>
      <c r="S3423" s="251"/>
      <c r="T3423" s="167">
        <f t="shared" si="3023"/>
        <v>0</v>
      </c>
      <c r="U3423" s="157"/>
      <c r="V3423" s="248"/>
      <c r="W3423" s="251"/>
      <c r="X3423" s="166">
        <f t="shared" si="3013"/>
        <v>0</v>
      </c>
      <c r="Y3423" s="251"/>
      <c r="Z3423" s="251"/>
      <c r="AA3423" s="167">
        <f t="shared" si="3024"/>
        <v>0</v>
      </c>
      <c r="AB3423" s="157"/>
      <c r="AC3423" s="248"/>
      <c r="AD3423" s="251"/>
      <c r="AE3423" s="166">
        <f t="shared" si="3014"/>
        <v>0</v>
      </c>
      <c r="AF3423" s="251"/>
      <c r="AG3423" s="251"/>
      <c r="AH3423" s="167">
        <f t="shared" si="3025"/>
        <v>0</v>
      </c>
      <c r="AJ3423" s="252"/>
      <c r="AK3423" s="253"/>
      <c r="AL3423" s="254"/>
      <c r="AM3423" s="253"/>
      <c r="AN3423" s="254"/>
      <c r="AO3423" s="253"/>
      <c r="AP3423" s="254"/>
      <c r="AQ3423" s="253"/>
      <c r="AR3423" s="254"/>
      <c r="AS3423" s="253"/>
      <c r="AT3423" s="254"/>
      <c r="AU3423" s="253"/>
      <c r="AV3423" s="163">
        <f t="shared" si="3015"/>
        <v>0</v>
      </c>
      <c r="AW3423" s="168">
        <f t="shared" si="3016"/>
        <v>0</v>
      </c>
      <c r="AY3423" s="163">
        <f t="shared" si="3017"/>
        <v>0</v>
      </c>
      <c r="AZ3423" s="163">
        <f t="shared" si="3018"/>
        <v>0</v>
      </c>
      <c r="BA3423" s="163">
        <f t="shared" si="3019"/>
        <v>0</v>
      </c>
      <c r="BB3423" s="163">
        <f t="shared" si="3020"/>
        <v>0</v>
      </c>
      <c r="BC3423" s="163">
        <f t="shared" si="3021"/>
        <v>0</v>
      </c>
      <c r="BD3423" s="163">
        <f t="shared" si="3022"/>
        <v>0</v>
      </c>
    </row>
    <row r="3424" spans="2:56" x14ac:dyDescent="0.3">
      <c r="B3424" s="169" t="s">
        <v>181</v>
      </c>
      <c r="C3424" s="248"/>
      <c r="D3424" s="249"/>
      <c r="E3424" s="172">
        <f t="shared" si="3009"/>
        <v>0</v>
      </c>
      <c r="F3424" s="248"/>
      <c r="G3424" s="249"/>
      <c r="H3424" s="172">
        <f t="shared" si="3010"/>
        <v>0</v>
      </c>
      <c r="I3424" s="248"/>
      <c r="J3424" s="250"/>
      <c r="K3424" s="174">
        <f t="shared" si="3011"/>
        <v>0</v>
      </c>
      <c r="L3424" s="248"/>
      <c r="M3424" s="250"/>
      <c r="N3424" s="251"/>
      <c r="O3424" s="248"/>
      <c r="P3424" s="251"/>
      <c r="Q3424" s="166">
        <f t="shared" si="3012"/>
        <v>0</v>
      </c>
      <c r="R3424" s="251"/>
      <c r="S3424" s="251"/>
      <c r="T3424" s="167">
        <f t="shared" si="3023"/>
        <v>0</v>
      </c>
      <c r="U3424" s="157"/>
      <c r="V3424" s="248"/>
      <c r="W3424" s="251"/>
      <c r="X3424" s="166">
        <f t="shared" si="3013"/>
        <v>0</v>
      </c>
      <c r="Y3424" s="251"/>
      <c r="Z3424" s="251"/>
      <c r="AA3424" s="167">
        <f t="shared" si="3024"/>
        <v>0</v>
      </c>
      <c r="AB3424" s="157"/>
      <c r="AC3424" s="248"/>
      <c r="AD3424" s="251"/>
      <c r="AE3424" s="166">
        <f t="shared" si="3014"/>
        <v>0</v>
      </c>
      <c r="AF3424" s="251"/>
      <c r="AG3424" s="251"/>
      <c r="AH3424" s="167">
        <f t="shared" si="3025"/>
        <v>0</v>
      </c>
      <c r="AJ3424" s="252"/>
      <c r="AK3424" s="253"/>
      <c r="AL3424" s="254"/>
      <c r="AM3424" s="253"/>
      <c r="AN3424" s="254"/>
      <c r="AO3424" s="253"/>
      <c r="AP3424" s="254"/>
      <c r="AQ3424" s="253"/>
      <c r="AR3424" s="254"/>
      <c r="AS3424" s="253"/>
      <c r="AT3424" s="254"/>
      <c r="AU3424" s="253"/>
      <c r="AV3424" s="163">
        <f t="shared" si="3015"/>
        <v>0</v>
      </c>
      <c r="AW3424" s="168">
        <f t="shared" si="3016"/>
        <v>0</v>
      </c>
      <c r="AY3424" s="163">
        <f t="shared" si="3017"/>
        <v>0</v>
      </c>
      <c r="AZ3424" s="163">
        <f t="shared" si="3018"/>
        <v>0</v>
      </c>
      <c r="BA3424" s="163">
        <f t="shared" si="3019"/>
        <v>0</v>
      </c>
      <c r="BB3424" s="163">
        <f t="shared" si="3020"/>
        <v>0</v>
      </c>
      <c r="BC3424" s="163">
        <f t="shared" si="3021"/>
        <v>0</v>
      </c>
      <c r="BD3424" s="163">
        <f t="shared" si="3022"/>
        <v>0</v>
      </c>
    </row>
    <row r="3425" spans="2:56" x14ac:dyDescent="0.3">
      <c r="B3425" s="179" t="s">
        <v>182</v>
      </c>
      <c r="C3425" s="83">
        <f>SUM(C3426)</f>
        <v>44917</v>
      </c>
      <c r="D3425" s="84">
        <f>SUM(D3426)</f>
        <v>43647.4</v>
      </c>
      <c r="E3425" s="85">
        <f t="shared" si="3009"/>
        <v>0.97173453258231857</v>
      </c>
      <c r="F3425" s="83">
        <f>SUM(F3426)</f>
        <v>162700</v>
      </c>
      <c r="G3425" s="84">
        <f>SUM(G3426)</f>
        <v>162624.79999999999</v>
      </c>
      <c r="H3425" s="85">
        <f t="shared" si="3010"/>
        <v>0.99953779963122302</v>
      </c>
      <c r="I3425" s="83">
        <f>SUM(I3426)</f>
        <v>206500</v>
      </c>
      <c r="J3425" s="86">
        <f>SUM(J3426)</f>
        <v>206437.7</v>
      </c>
      <c r="K3425" s="87">
        <f t="shared" si="3011"/>
        <v>0.99969830508474578</v>
      </c>
      <c r="L3425" s="83">
        <f>SUM(L3426)</f>
        <v>200000</v>
      </c>
      <c r="M3425" s="86">
        <f>SUM(M3426)</f>
        <v>194000</v>
      </c>
      <c r="N3425" s="88">
        <f>SUM(N3426)</f>
        <v>0</v>
      </c>
      <c r="O3425" s="83">
        <f>SUM(O3426)</f>
        <v>200000</v>
      </c>
      <c r="P3425" s="88">
        <f>SUM(P3426)</f>
        <v>210000</v>
      </c>
      <c r="Q3425" s="177">
        <f t="shared" si="3012"/>
        <v>410000</v>
      </c>
      <c r="R3425" s="88">
        <f>SUM(R3426)</f>
        <v>0</v>
      </c>
      <c r="S3425" s="88">
        <f>SUM(S3426)</f>
        <v>0</v>
      </c>
      <c r="T3425" s="178">
        <f t="shared" si="3023"/>
        <v>410000</v>
      </c>
      <c r="U3425" s="157"/>
      <c r="V3425" s="83">
        <f>SUM(V3426)</f>
        <v>206934</v>
      </c>
      <c r="W3425" s="88">
        <f>SUM(W3426)</f>
        <v>0</v>
      </c>
      <c r="X3425" s="177">
        <f t="shared" si="3013"/>
        <v>206934</v>
      </c>
      <c r="Y3425" s="88">
        <f>SUM(Y3426)</f>
        <v>0</v>
      </c>
      <c r="Z3425" s="88">
        <f>SUM(Z3426)</f>
        <v>0</v>
      </c>
      <c r="AA3425" s="178">
        <f t="shared" si="3024"/>
        <v>206934</v>
      </c>
      <c r="AB3425" s="157"/>
      <c r="AC3425" s="83">
        <f>SUM(AC3426)</f>
        <v>219000</v>
      </c>
      <c r="AD3425" s="88">
        <f>SUM(AD3426)</f>
        <v>0</v>
      </c>
      <c r="AE3425" s="177">
        <f t="shared" si="3014"/>
        <v>219000</v>
      </c>
      <c r="AF3425" s="88">
        <f>SUM(AF3426)</f>
        <v>0</v>
      </c>
      <c r="AG3425" s="88">
        <f>SUM(AG3426)</f>
        <v>0</v>
      </c>
      <c r="AH3425" s="178">
        <f t="shared" si="3025"/>
        <v>219000</v>
      </c>
      <c r="AJ3425" s="84">
        <f t="shared" ref="AJ3425:AU3425" si="3029">SUM(AJ3426)</f>
        <v>60000</v>
      </c>
      <c r="AK3425" s="86">
        <f t="shared" si="3029"/>
        <v>52500</v>
      </c>
      <c r="AL3425" s="88">
        <f t="shared" si="3029"/>
        <v>0</v>
      </c>
      <c r="AM3425" s="86">
        <f t="shared" si="3029"/>
        <v>60000</v>
      </c>
      <c r="AN3425" s="88">
        <f t="shared" si="3029"/>
        <v>52500</v>
      </c>
      <c r="AO3425" s="86">
        <f t="shared" si="3029"/>
        <v>0</v>
      </c>
      <c r="AP3425" s="88">
        <f t="shared" si="3029"/>
        <v>50000</v>
      </c>
      <c r="AQ3425" s="86">
        <f t="shared" si="3029"/>
        <v>42500</v>
      </c>
      <c r="AR3425" s="88">
        <f t="shared" si="3029"/>
        <v>0</v>
      </c>
      <c r="AS3425" s="86">
        <f t="shared" si="3029"/>
        <v>50000</v>
      </c>
      <c r="AT3425" s="88">
        <f t="shared" si="3029"/>
        <v>42500</v>
      </c>
      <c r="AU3425" s="86">
        <f t="shared" si="3029"/>
        <v>0</v>
      </c>
      <c r="AV3425" s="86">
        <f t="shared" si="3015"/>
        <v>410000</v>
      </c>
      <c r="AW3425" s="93">
        <f t="shared" si="3016"/>
        <v>0</v>
      </c>
      <c r="AY3425" s="86">
        <f t="shared" si="3017"/>
        <v>112500</v>
      </c>
      <c r="AZ3425" s="86">
        <f t="shared" si="3018"/>
        <v>112500</v>
      </c>
      <c r="BA3425" s="86">
        <f t="shared" si="3019"/>
        <v>92500</v>
      </c>
      <c r="BB3425" s="86">
        <f t="shared" si="3020"/>
        <v>92500</v>
      </c>
      <c r="BC3425" s="86">
        <f t="shared" si="3021"/>
        <v>410000</v>
      </c>
      <c r="BD3425" s="86">
        <f t="shared" si="3022"/>
        <v>0</v>
      </c>
    </row>
    <row r="3426" spans="2:56" x14ac:dyDescent="0.3">
      <c r="B3426" s="169" t="s">
        <v>182</v>
      </c>
      <c r="C3426" s="248">
        <v>44917</v>
      </c>
      <c r="D3426" s="249">
        <v>43647.4</v>
      </c>
      <c r="E3426" s="172">
        <f t="shared" si="3009"/>
        <v>0.97173453258231857</v>
      </c>
      <c r="F3426" s="248">
        <v>162700</v>
      </c>
      <c r="G3426" s="249">
        <v>162624.79999999999</v>
      </c>
      <c r="H3426" s="172">
        <f t="shared" si="3010"/>
        <v>0.99953779963122302</v>
      </c>
      <c r="I3426" s="248">
        <v>206500</v>
      </c>
      <c r="J3426" s="250">
        <v>206437.7</v>
      </c>
      <c r="K3426" s="174">
        <f t="shared" si="3011"/>
        <v>0.99969830508474578</v>
      </c>
      <c r="L3426" s="248">
        <v>200000</v>
      </c>
      <c r="M3426" s="250">
        <v>194000</v>
      </c>
      <c r="N3426" s="251"/>
      <c r="O3426" s="248">
        <v>200000</v>
      </c>
      <c r="P3426" s="251">
        <f>170000+40000</f>
        <v>210000</v>
      </c>
      <c r="Q3426" s="166">
        <f t="shared" si="3012"/>
        <v>410000</v>
      </c>
      <c r="R3426" s="251"/>
      <c r="S3426" s="251"/>
      <c r="T3426" s="167">
        <f t="shared" si="3023"/>
        <v>410000</v>
      </c>
      <c r="U3426" s="157"/>
      <c r="V3426" s="248">
        <f>219000-12066</f>
        <v>206934</v>
      </c>
      <c r="W3426" s="251"/>
      <c r="X3426" s="166">
        <f t="shared" si="3013"/>
        <v>206934</v>
      </c>
      <c r="Y3426" s="251"/>
      <c r="Z3426" s="251"/>
      <c r="AA3426" s="167">
        <f t="shared" si="3024"/>
        <v>206934</v>
      </c>
      <c r="AB3426" s="157"/>
      <c r="AC3426" s="248">
        <v>219000</v>
      </c>
      <c r="AD3426" s="251"/>
      <c r="AE3426" s="166">
        <f t="shared" si="3014"/>
        <v>219000</v>
      </c>
      <c r="AF3426" s="251"/>
      <c r="AG3426" s="251"/>
      <c r="AH3426" s="167">
        <f t="shared" si="3025"/>
        <v>219000</v>
      </c>
      <c r="AJ3426" s="252">
        <f>50000+10000</f>
        <v>60000</v>
      </c>
      <c r="AK3426" s="253">
        <f>42500+10000</f>
        <v>52500</v>
      </c>
      <c r="AL3426" s="254"/>
      <c r="AM3426" s="253">
        <f>50000+10000</f>
        <v>60000</v>
      </c>
      <c r="AN3426" s="254">
        <f>42500+10000</f>
        <v>52500</v>
      </c>
      <c r="AO3426" s="253"/>
      <c r="AP3426" s="254">
        <v>50000</v>
      </c>
      <c r="AQ3426" s="253">
        <v>42500</v>
      </c>
      <c r="AR3426" s="254"/>
      <c r="AS3426" s="253">
        <v>50000</v>
      </c>
      <c r="AT3426" s="254">
        <v>42500</v>
      </c>
      <c r="AU3426" s="253"/>
      <c r="AV3426" s="163">
        <f t="shared" si="3015"/>
        <v>410000</v>
      </c>
      <c r="AW3426" s="168">
        <f t="shared" si="3016"/>
        <v>0</v>
      </c>
      <c r="AY3426" s="163">
        <f t="shared" si="3017"/>
        <v>112500</v>
      </c>
      <c r="AZ3426" s="163">
        <f t="shared" si="3018"/>
        <v>112500</v>
      </c>
      <c r="BA3426" s="163">
        <f t="shared" si="3019"/>
        <v>92500</v>
      </c>
      <c r="BB3426" s="163">
        <f t="shared" si="3020"/>
        <v>92500</v>
      </c>
      <c r="BC3426" s="163">
        <f t="shared" si="3021"/>
        <v>410000</v>
      </c>
      <c r="BD3426" s="163">
        <f t="shared" si="3022"/>
        <v>0</v>
      </c>
    </row>
    <row r="3427" spans="2:56" x14ac:dyDescent="0.3">
      <c r="B3427" s="179" t="s">
        <v>183</v>
      </c>
      <c r="C3427" s="83">
        <f>SUM(C3428)</f>
        <v>0</v>
      </c>
      <c r="D3427" s="84">
        <f>SUM(D3428)</f>
        <v>0</v>
      </c>
      <c r="E3427" s="85">
        <f t="shared" si="3009"/>
        <v>0</v>
      </c>
      <c r="F3427" s="83">
        <f>SUM(F3428)</f>
        <v>0</v>
      </c>
      <c r="G3427" s="84">
        <f>SUM(G3428)</f>
        <v>0</v>
      </c>
      <c r="H3427" s="85">
        <f t="shared" si="3010"/>
        <v>0</v>
      </c>
      <c r="I3427" s="83">
        <f>SUM(I3428)</f>
        <v>0</v>
      </c>
      <c r="J3427" s="86">
        <f>SUM(J3428)</f>
        <v>0</v>
      </c>
      <c r="K3427" s="87">
        <f t="shared" si="3011"/>
        <v>0</v>
      </c>
      <c r="L3427" s="83">
        <f>SUM(L3428)</f>
        <v>0</v>
      </c>
      <c r="M3427" s="86">
        <f>SUM(M3428)</f>
        <v>0</v>
      </c>
      <c r="N3427" s="88">
        <f>SUM(N3428)</f>
        <v>0</v>
      </c>
      <c r="O3427" s="83">
        <f>SUM(O3428)</f>
        <v>0</v>
      </c>
      <c r="P3427" s="88">
        <f>SUM(P3428)</f>
        <v>0</v>
      </c>
      <c r="Q3427" s="177">
        <f t="shared" si="3012"/>
        <v>0</v>
      </c>
      <c r="R3427" s="88">
        <f>SUM(R3428)</f>
        <v>0</v>
      </c>
      <c r="S3427" s="88">
        <f>SUM(S3428)</f>
        <v>0</v>
      </c>
      <c r="T3427" s="178">
        <f t="shared" si="3023"/>
        <v>0</v>
      </c>
      <c r="U3427" s="157"/>
      <c r="V3427" s="83">
        <f>SUM(V3428)</f>
        <v>0</v>
      </c>
      <c r="W3427" s="88">
        <f>SUM(W3428)</f>
        <v>0</v>
      </c>
      <c r="X3427" s="177">
        <f t="shared" si="3013"/>
        <v>0</v>
      </c>
      <c r="Y3427" s="88">
        <f>SUM(Y3428)</f>
        <v>0</v>
      </c>
      <c r="Z3427" s="88">
        <f>SUM(Z3428)</f>
        <v>0</v>
      </c>
      <c r="AA3427" s="178">
        <f t="shared" si="3024"/>
        <v>0</v>
      </c>
      <c r="AB3427" s="157"/>
      <c r="AC3427" s="83">
        <f>SUM(AC3428)</f>
        <v>0</v>
      </c>
      <c r="AD3427" s="88">
        <f>SUM(AD3428)</f>
        <v>0</v>
      </c>
      <c r="AE3427" s="177">
        <f t="shared" si="3014"/>
        <v>0</v>
      </c>
      <c r="AF3427" s="88">
        <f>SUM(AF3428)</f>
        <v>0</v>
      </c>
      <c r="AG3427" s="88">
        <f>SUM(AG3428)</f>
        <v>0</v>
      </c>
      <c r="AH3427" s="178">
        <f t="shared" si="3025"/>
        <v>0</v>
      </c>
      <c r="AJ3427" s="84">
        <f t="shared" ref="AJ3427:AU3427" si="3030">SUM(AJ3428)</f>
        <v>0</v>
      </c>
      <c r="AK3427" s="86">
        <f t="shared" si="3030"/>
        <v>0</v>
      </c>
      <c r="AL3427" s="88">
        <f t="shared" si="3030"/>
        <v>0</v>
      </c>
      <c r="AM3427" s="86">
        <f t="shared" si="3030"/>
        <v>0</v>
      </c>
      <c r="AN3427" s="88">
        <f t="shared" si="3030"/>
        <v>0</v>
      </c>
      <c r="AO3427" s="86">
        <f t="shared" si="3030"/>
        <v>0</v>
      </c>
      <c r="AP3427" s="88">
        <f t="shared" si="3030"/>
        <v>0</v>
      </c>
      <c r="AQ3427" s="86">
        <f t="shared" si="3030"/>
        <v>0</v>
      </c>
      <c r="AR3427" s="88">
        <f t="shared" si="3030"/>
        <v>0</v>
      </c>
      <c r="AS3427" s="86">
        <f t="shared" si="3030"/>
        <v>0</v>
      </c>
      <c r="AT3427" s="88">
        <f t="shared" si="3030"/>
        <v>0</v>
      </c>
      <c r="AU3427" s="86">
        <f t="shared" si="3030"/>
        <v>0</v>
      </c>
      <c r="AV3427" s="86">
        <f t="shared" si="3015"/>
        <v>0</v>
      </c>
      <c r="AW3427" s="93">
        <f t="shared" si="3016"/>
        <v>0</v>
      </c>
      <c r="AY3427" s="86">
        <f t="shared" si="3017"/>
        <v>0</v>
      </c>
      <c r="AZ3427" s="86">
        <f t="shared" si="3018"/>
        <v>0</v>
      </c>
      <c r="BA3427" s="86">
        <f t="shared" si="3019"/>
        <v>0</v>
      </c>
      <c r="BB3427" s="86">
        <f t="shared" si="3020"/>
        <v>0</v>
      </c>
      <c r="BC3427" s="86">
        <f t="shared" si="3021"/>
        <v>0</v>
      </c>
      <c r="BD3427" s="86">
        <f t="shared" si="3022"/>
        <v>0</v>
      </c>
    </row>
    <row r="3428" spans="2:56" x14ac:dyDescent="0.3">
      <c r="B3428" s="169" t="s">
        <v>184</v>
      </c>
      <c r="C3428" s="248"/>
      <c r="D3428" s="249"/>
      <c r="E3428" s="172">
        <f t="shared" si="3009"/>
        <v>0</v>
      </c>
      <c r="F3428" s="248"/>
      <c r="G3428" s="249"/>
      <c r="H3428" s="172">
        <f t="shared" si="3010"/>
        <v>0</v>
      </c>
      <c r="I3428" s="248"/>
      <c r="J3428" s="250"/>
      <c r="K3428" s="174">
        <f t="shared" si="3011"/>
        <v>0</v>
      </c>
      <c r="L3428" s="248"/>
      <c r="M3428" s="250"/>
      <c r="N3428" s="251"/>
      <c r="O3428" s="248"/>
      <c r="P3428" s="251"/>
      <c r="Q3428" s="166">
        <f t="shared" si="3012"/>
        <v>0</v>
      </c>
      <c r="R3428" s="251"/>
      <c r="S3428" s="251"/>
      <c r="T3428" s="167">
        <f t="shared" si="3023"/>
        <v>0</v>
      </c>
      <c r="U3428" s="157"/>
      <c r="V3428" s="248"/>
      <c r="W3428" s="251"/>
      <c r="X3428" s="166">
        <f t="shared" si="3013"/>
        <v>0</v>
      </c>
      <c r="Y3428" s="251"/>
      <c r="Z3428" s="251"/>
      <c r="AA3428" s="167">
        <f t="shared" si="3024"/>
        <v>0</v>
      </c>
      <c r="AB3428" s="157"/>
      <c r="AC3428" s="248"/>
      <c r="AD3428" s="251"/>
      <c r="AE3428" s="166">
        <f t="shared" si="3014"/>
        <v>0</v>
      </c>
      <c r="AF3428" s="251"/>
      <c r="AG3428" s="251"/>
      <c r="AH3428" s="167">
        <f t="shared" si="3025"/>
        <v>0</v>
      </c>
      <c r="AJ3428" s="252"/>
      <c r="AK3428" s="253"/>
      <c r="AL3428" s="254"/>
      <c r="AM3428" s="253"/>
      <c r="AN3428" s="254"/>
      <c r="AO3428" s="253"/>
      <c r="AP3428" s="254"/>
      <c r="AQ3428" s="253"/>
      <c r="AR3428" s="254"/>
      <c r="AS3428" s="253"/>
      <c r="AT3428" s="254"/>
      <c r="AU3428" s="253"/>
      <c r="AV3428" s="163">
        <f t="shared" si="3015"/>
        <v>0</v>
      </c>
      <c r="AW3428" s="168">
        <f t="shared" si="3016"/>
        <v>0</v>
      </c>
      <c r="AY3428" s="163">
        <f t="shared" si="3017"/>
        <v>0</v>
      </c>
      <c r="AZ3428" s="163">
        <f t="shared" si="3018"/>
        <v>0</v>
      </c>
      <c r="BA3428" s="163">
        <f t="shared" si="3019"/>
        <v>0</v>
      </c>
      <c r="BB3428" s="163">
        <f t="shared" si="3020"/>
        <v>0</v>
      </c>
      <c r="BC3428" s="163">
        <f t="shared" si="3021"/>
        <v>0</v>
      </c>
      <c r="BD3428" s="163">
        <f t="shared" si="3022"/>
        <v>0</v>
      </c>
    </row>
    <row r="3429" spans="2:56" x14ac:dyDescent="0.3">
      <c r="B3429" s="176" t="s">
        <v>185</v>
      </c>
      <c r="C3429" s="83">
        <f>SUM(C3430:C3431)</f>
        <v>0</v>
      </c>
      <c r="D3429" s="84">
        <f>SUM(D3430:D3431)</f>
        <v>0</v>
      </c>
      <c r="E3429" s="85">
        <f t="shared" si="3009"/>
        <v>0</v>
      </c>
      <c r="F3429" s="83">
        <f>SUM(F3430:F3431)</f>
        <v>0</v>
      </c>
      <c r="G3429" s="84">
        <f>SUM(G3430:G3431)</f>
        <v>0</v>
      </c>
      <c r="H3429" s="85">
        <f t="shared" si="3010"/>
        <v>0</v>
      </c>
      <c r="I3429" s="83">
        <f>SUM(I3430:I3431)</f>
        <v>0</v>
      </c>
      <c r="J3429" s="86">
        <f>SUM(J3430:J3431)</f>
        <v>0</v>
      </c>
      <c r="K3429" s="87">
        <f t="shared" si="3011"/>
        <v>0</v>
      </c>
      <c r="L3429" s="83">
        <f>SUM(L3430:L3431)</f>
        <v>0</v>
      </c>
      <c r="M3429" s="86">
        <f>SUM(M3430:M3431)</f>
        <v>0</v>
      </c>
      <c r="N3429" s="88">
        <f>SUM(N3430:N3431)</f>
        <v>0</v>
      </c>
      <c r="O3429" s="83">
        <f>SUM(O3430:O3431)</f>
        <v>0</v>
      </c>
      <c r="P3429" s="88">
        <f>SUM(P3430:P3431)</f>
        <v>0</v>
      </c>
      <c r="Q3429" s="177">
        <f t="shared" si="3012"/>
        <v>0</v>
      </c>
      <c r="R3429" s="88">
        <f>SUM(R3430:R3431)</f>
        <v>0</v>
      </c>
      <c r="S3429" s="88">
        <f>SUM(S3430:S3431)</f>
        <v>0</v>
      </c>
      <c r="T3429" s="178">
        <f t="shared" si="3023"/>
        <v>0</v>
      </c>
      <c r="U3429" s="157"/>
      <c r="V3429" s="83">
        <f>SUM(V3430:V3431)</f>
        <v>0</v>
      </c>
      <c r="W3429" s="88">
        <f>SUM(W3430:W3431)</f>
        <v>0</v>
      </c>
      <c r="X3429" s="177">
        <f t="shared" si="3013"/>
        <v>0</v>
      </c>
      <c r="Y3429" s="88">
        <f>SUM(Y3430:Y3431)</f>
        <v>0</v>
      </c>
      <c r="Z3429" s="88">
        <f>SUM(Z3430:Z3431)</f>
        <v>0</v>
      </c>
      <c r="AA3429" s="178">
        <f t="shared" si="3024"/>
        <v>0</v>
      </c>
      <c r="AB3429" s="157"/>
      <c r="AC3429" s="83">
        <f>SUM(AC3430:AC3431)</f>
        <v>0</v>
      </c>
      <c r="AD3429" s="88">
        <f>SUM(AD3430:AD3431)</f>
        <v>0</v>
      </c>
      <c r="AE3429" s="177">
        <f t="shared" si="3014"/>
        <v>0</v>
      </c>
      <c r="AF3429" s="88">
        <f>SUM(AF3430:AF3431)</f>
        <v>0</v>
      </c>
      <c r="AG3429" s="88">
        <f>SUM(AG3430:AG3431)</f>
        <v>0</v>
      </c>
      <c r="AH3429" s="178">
        <f t="shared" si="3025"/>
        <v>0</v>
      </c>
      <c r="AJ3429" s="84">
        <f t="shared" ref="AJ3429:AU3429" si="3031">SUM(AJ3430:AJ3431)</f>
        <v>0</v>
      </c>
      <c r="AK3429" s="86">
        <f t="shared" si="3031"/>
        <v>0</v>
      </c>
      <c r="AL3429" s="88">
        <f t="shared" si="3031"/>
        <v>0</v>
      </c>
      <c r="AM3429" s="86">
        <f t="shared" si="3031"/>
        <v>0</v>
      </c>
      <c r="AN3429" s="88">
        <f t="shared" si="3031"/>
        <v>0</v>
      </c>
      <c r="AO3429" s="86">
        <f t="shared" si="3031"/>
        <v>0</v>
      </c>
      <c r="AP3429" s="88">
        <f t="shared" si="3031"/>
        <v>0</v>
      </c>
      <c r="AQ3429" s="86">
        <f t="shared" si="3031"/>
        <v>0</v>
      </c>
      <c r="AR3429" s="88">
        <f t="shared" si="3031"/>
        <v>0</v>
      </c>
      <c r="AS3429" s="86">
        <f t="shared" si="3031"/>
        <v>0</v>
      </c>
      <c r="AT3429" s="88">
        <f t="shared" si="3031"/>
        <v>0</v>
      </c>
      <c r="AU3429" s="86">
        <f t="shared" si="3031"/>
        <v>0</v>
      </c>
      <c r="AV3429" s="86">
        <f t="shared" si="3015"/>
        <v>0</v>
      </c>
      <c r="AW3429" s="93">
        <f t="shared" si="3016"/>
        <v>0</v>
      </c>
      <c r="AY3429" s="86">
        <f t="shared" si="3017"/>
        <v>0</v>
      </c>
      <c r="AZ3429" s="86">
        <f t="shared" si="3018"/>
        <v>0</v>
      </c>
      <c r="BA3429" s="86">
        <f t="shared" si="3019"/>
        <v>0</v>
      </c>
      <c r="BB3429" s="86">
        <f t="shared" si="3020"/>
        <v>0</v>
      </c>
      <c r="BC3429" s="86">
        <f t="shared" si="3021"/>
        <v>0</v>
      </c>
      <c r="BD3429" s="86">
        <f t="shared" si="3022"/>
        <v>0</v>
      </c>
    </row>
    <row r="3430" spans="2:56" x14ac:dyDescent="0.3">
      <c r="B3430" s="186" t="s">
        <v>186</v>
      </c>
      <c r="C3430" s="255"/>
      <c r="D3430" s="256"/>
      <c r="E3430" s="182">
        <f t="shared" si="3009"/>
        <v>0</v>
      </c>
      <c r="F3430" s="255"/>
      <c r="G3430" s="256"/>
      <c r="H3430" s="182">
        <f t="shared" si="3010"/>
        <v>0</v>
      </c>
      <c r="I3430" s="255"/>
      <c r="J3430" s="257"/>
      <c r="K3430" s="184">
        <f t="shared" si="3011"/>
        <v>0</v>
      </c>
      <c r="L3430" s="255"/>
      <c r="M3430" s="257"/>
      <c r="N3430" s="258"/>
      <c r="O3430" s="255"/>
      <c r="P3430" s="258"/>
      <c r="Q3430" s="177">
        <f t="shared" si="3012"/>
        <v>0</v>
      </c>
      <c r="R3430" s="258"/>
      <c r="S3430" s="258"/>
      <c r="T3430" s="178">
        <f t="shared" si="3023"/>
        <v>0</v>
      </c>
      <c r="U3430" s="157"/>
      <c r="V3430" s="255"/>
      <c r="W3430" s="258"/>
      <c r="X3430" s="177">
        <f t="shared" si="3013"/>
        <v>0</v>
      </c>
      <c r="Y3430" s="258"/>
      <c r="Z3430" s="258"/>
      <c r="AA3430" s="178">
        <f t="shared" si="3024"/>
        <v>0</v>
      </c>
      <c r="AB3430" s="157"/>
      <c r="AC3430" s="255"/>
      <c r="AD3430" s="258"/>
      <c r="AE3430" s="177">
        <f t="shared" si="3014"/>
        <v>0</v>
      </c>
      <c r="AF3430" s="258"/>
      <c r="AG3430" s="258"/>
      <c r="AH3430" s="178">
        <f t="shared" si="3025"/>
        <v>0</v>
      </c>
      <c r="AJ3430" s="252"/>
      <c r="AK3430" s="253"/>
      <c r="AL3430" s="254"/>
      <c r="AM3430" s="253"/>
      <c r="AN3430" s="254"/>
      <c r="AO3430" s="253"/>
      <c r="AP3430" s="254"/>
      <c r="AQ3430" s="253"/>
      <c r="AR3430" s="254"/>
      <c r="AS3430" s="253"/>
      <c r="AT3430" s="254"/>
      <c r="AU3430" s="253"/>
      <c r="AV3430" s="163">
        <f t="shared" si="3015"/>
        <v>0</v>
      </c>
      <c r="AW3430" s="93">
        <f t="shared" si="3016"/>
        <v>0</v>
      </c>
      <c r="AY3430" s="163">
        <f t="shared" si="3017"/>
        <v>0</v>
      </c>
      <c r="AZ3430" s="163">
        <f t="shared" si="3018"/>
        <v>0</v>
      </c>
      <c r="BA3430" s="163">
        <f t="shared" si="3019"/>
        <v>0</v>
      </c>
      <c r="BB3430" s="163">
        <f t="shared" si="3020"/>
        <v>0</v>
      </c>
      <c r="BC3430" s="163">
        <f t="shared" si="3021"/>
        <v>0</v>
      </c>
      <c r="BD3430" s="163">
        <f t="shared" si="3022"/>
        <v>0</v>
      </c>
    </row>
    <row r="3431" spans="2:56" x14ac:dyDescent="0.3">
      <c r="B3431" s="186" t="s">
        <v>187</v>
      </c>
      <c r="C3431" s="255"/>
      <c r="D3431" s="256"/>
      <c r="E3431" s="182">
        <f t="shared" si="3009"/>
        <v>0</v>
      </c>
      <c r="F3431" s="255"/>
      <c r="G3431" s="256"/>
      <c r="H3431" s="182">
        <f t="shared" si="3010"/>
        <v>0</v>
      </c>
      <c r="I3431" s="255"/>
      <c r="J3431" s="257"/>
      <c r="K3431" s="184">
        <f t="shared" si="3011"/>
        <v>0</v>
      </c>
      <c r="L3431" s="255"/>
      <c r="M3431" s="257"/>
      <c r="N3431" s="258"/>
      <c r="O3431" s="255"/>
      <c r="P3431" s="258"/>
      <c r="Q3431" s="177">
        <f t="shared" si="3012"/>
        <v>0</v>
      </c>
      <c r="R3431" s="258"/>
      <c r="S3431" s="258"/>
      <c r="T3431" s="178">
        <f t="shared" si="3023"/>
        <v>0</v>
      </c>
      <c r="U3431" s="157"/>
      <c r="V3431" s="255"/>
      <c r="W3431" s="258"/>
      <c r="X3431" s="177">
        <f t="shared" si="3013"/>
        <v>0</v>
      </c>
      <c r="Y3431" s="258"/>
      <c r="Z3431" s="258"/>
      <c r="AA3431" s="178">
        <f t="shared" si="3024"/>
        <v>0</v>
      </c>
      <c r="AB3431" s="157"/>
      <c r="AC3431" s="255"/>
      <c r="AD3431" s="258"/>
      <c r="AE3431" s="177">
        <f t="shared" si="3014"/>
        <v>0</v>
      </c>
      <c r="AF3431" s="258"/>
      <c r="AG3431" s="258"/>
      <c r="AH3431" s="178">
        <f t="shared" si="3025"/>
        <v>0</v>
      </c>
      <c r="AJ3431" s="252"/>
      <c r="AK3431" s="253"/>
      <c r="AL3431" s="254"/>
      <c r="AM3431" s="253"/>
      <c r="AN3431" s="254"/>
      <c r="AO3431" s="253"/>
      <c r="AP3431" s="254"/>
      <c r="AQ3431" s="253"/>
      <c r="AR3431" s="254"/>
      <c r="AS3431" s="253"/>
      <c r="AT3431" s="254"/>
      <c r="AU3431" s="253"/>
      <c r="AV3431" s="163">
        <f t="shared" si="3015"/>
        <v>0</v>
      </c>
      <c r="AW3431" s="93">
        <f t="shared" si="3016"/>
        <v>0</v>
      </c>
      <c r="AY3431" s="163">
        <f t="shared" si="3017"/>
        <v>0</v>
      </c>
      <c r="AZ3431" s="163">
        <f t="shared" si="3018"/>
        <v>0</v>
      </c>
      <c r="BA3431" s="163">
        <f t="shared" si="3019"/>
        <v>0</v>
      </c>
      <c r="BB3431" s="163">
        <f t="shared" si="3020"/>
        <v>0</v>
      </c>
      <c r="BC3431" s="163">
        <f t="shared" si="3021"/>
        <v>0</v>
      </c>
      <c r="BD3431" s="163">
        <f t="shared" si="3022"/>
        <v>0</v>
      </c>
    </row>
    <row r="3432" spans="2:56" s="124" customFormat="1" x14ac:dyDescent="0.3">
      <c r="B3432" s="187" t="s">
        <v>188</v>
      </c>
      <c r="C3432" s="188">
        <f>SUM(C3433,C3438,C3441,C3442,C3443,C3446,C3447)</f>
        <v>0</v>
      </c>
      <c r="D3432" s="189">
        <f>SUM(D3433,D3438,D3441,D3442,D3443,D3446,D3447)</f>
        <v>0</v>
      </c>
      <c r="E3432" s="190">
        <f t="shared" si="3009"/>
        <v>0</v>
      </c>
      <c r="F3432" s="188">
        <f>SUM(F3433,F3438,F3441,F3442,F3443,F3446,F3447)</f>
        <v>0</v>
      </c>
      <c r="G3432" s="189">
        <f>SUM(G3433,G3438,G3441,G3442,G3443,G3446,G3447)</f>
        <v>0</v>
      </c>
      <c r="H3432" s="190">
        <f t="shared" si="3010"/>
        <v>0</v>
      </c>
      <c r="I3432" s="188">
        <f>SUM(I3433,I3438,I3441,I3442,I3443,I3446,I3447)</f>
        <v>0</v>
      </c>
      <c r="J3432" s="191">
        <f>SUM(J3433,J3438,J3441,J3442,J3443,J3446,J3447)</f>
        <v>0</v>
      </c>
      <c r="K3432" s="192">
        <f t="shared" si="3011"/>
        <v>0</v>
      </c>
      <c r="L3432" s="188">
        <f>SUM(L3433,L3438,L3441,L3442,L3443,L3446,L3447)</f>
        <v>0</v>
      </c>
      <c r="M3432" s="191">
        <f>SUM(M3433,M3438,M3441,M3442,M3443,M3446,M3447)</f>
        <v>0</v>
      </c>
      <c r="N3432" s="193">
        <f>SUM(N3433,N3438,N3441,N3442,N3443,N3446,N3447)</f>
        <v>0</v>
      </c>
      <c r="O3432" s="188">
        <f>SUM(O3433,O3438,O3441,O3442,O3443,O3446,O3447)</f>
        <v>0</v>
      </c>
      <c r="P3432" s="193">
        <f>SUM(P3433,P3438,P3441,P3442,P3443,P3446,P3447)</f>
        <v>0</v>
      </c>
      <c r="Q3432" s="194">
        <f t="shared" si="3012"/>
        <v>0</v>
      </c>
      <c r="R3432" s="195">
        <f>SUM(R3433,R3438,R3441,R3442,R3443,R3446,R3447)</f>
        <v>0</v>
      </c>
      <c r="S3432" s="195">
        <f>SUM(S3433,S3438,S3441,S3442,S3443,S3446,S3447)</f>
        <v>0</v>
      </c>
      <c r="T3432" s="196">
        <f t="shared" si="3023"/>
        <v>0</v>
      </c>
      <c r="U3432" s="121"/>
      <c r="V3432" s="188">
        <f>SUM(V3433,V3438,V3441,V3442,V3443,V3446,V3447)</f>
        <v>0</v>
      </c>
      <c r="W3432" s="193">
        <f>SUM(W3433,W3438,W3441,W3442,W3443,W3446,W3447)</f>
        <v>0</v>
      </c>
      <c r="X3432" s="194">
        <f t="shared" si="3013"/>
        <v>0</v>
      </c>
      <c r="Y3432" s="195">
        <f>SUM(Y3433,Y3438,Y3441,Y3442,Y3443,Y3446,Y3447)</f>
        <v>0</v>
      </c>
      <c r="Z3432" s="195">
        <f>SUM(Z3433,Z3438,Z3441,Z3442,Z3443,Z3446,Z3447)</f>
        <v>0</v>
      </c>
      <c r="AA3432" s="196">
        <f t="shared" si="3024"/>
        <v>0</v>
      </c>
      <c r="AB3432" s="121"/>
      <c r="AC3432" s="188">
        <f>SUM(AC3433,AC3438,AC3441,AC3442,AC3443,AC3446,AC3447)</f>
        <v>0</v>
      </c>
      <c r="AD3432" s="193">
        <f>SUM(AD3433,AD3438,AD3441,AD3442,AD3443,AD3446,AD3447)</f>
        <v>0</v>
      </c>
      <c r="AE3432" s="194">
        <f t="shared" si="3014"/>
        <v>0</v>
      </c>
      <c r="AF3432" s="195">
        <f>SUM(AF3433,AF3438,AF3441,AF3442,AF3443,AF3446,AF3447)</f>
        <v>0</v>
      </c>
      <c r="AG3432" s="195">
        <f>SUM(AG3433,AG3438,AG3441,AG3442,AG3443,AG3446,AG3447)</f>
        <v>0</v>
      </c>
      <c r="AH3432" s="196">
        <f t="shared" si="3025"/>
        <v>0</v>
      </c>
      <c r="AJ3432" s="189">
        <f t="shared" ref="AJ3432:AU3432" si="3032">SUM(AJ3433,AJ3438,AJ3441,AJ3442,AJ3443,AJ3446,AJ3447)</f>
        <v>0</v>
      </c>
      <c r="AK3432" s="191">
        <f t="shared" si="3032"/>
        <v>0</v>
      </c>
      <c r="AL3432" s="193">
        <f t="shared" si="3032"/>
        <v>0</v>
      </c>
      <c r="AM3432" s="191">
        <f t="shared" si="3032"/>
        <v>0</v>
      </c>
      <c r="AN3432" s="193">
        <f t="shared" si="3032"/>
        <v>0</v>
      </c>
      <c r="AO3432" s="191">
        <f t="shared" si="3032"/>
        <v>0</v>
      </c>
      <c r="AP3432" s="193">
        <f t="shared" si="3032"/>
        <v>0</v>
      </c>
      <c r="AQ3432" s="191">
        <f t="shared" si="3032"/>
        <v>0</v>
      </c>
      <c r="AR3432" s="193">
        <f t="shared" si="3032"/>
        <v>0</v>
      </c>
      <c r="AS3432" s="191">
        <f t="shared" si="3032"/>
        <v>0</v>
      </c>
      <c r="AT3432" s="193">
        <f t="shared" si="3032"/>
        <v>0</v>
      </c>
      <c r="AU3432" s="191">
        <f t="shared" si="3032"/>
        <v>0</v>
      </c>
      <c r="AV3432" s="191">
        <f t="shared" si="3015"/>
        <v>0</v>
      </c>
      <c r="AW3432" s="197">
        <f t="shared" si="3016"/>
        <v>0</v>
      </c>
      <c r="AX3432" s="198"/>
      <c r="AY3432" s="191">
        <f t="shared" si="3017"/>
        <v>0</v>
      </c>
      <c r="AZ3432" s="191">
        <f t="shared" si="3018"/>
        <v>0</v>
      </c>
      <c r="BA3432" s="191">
        <f t="shared" si="3019"/>
        <v>0</v>
      </c>
      <c r="BB3432" s="191">
        <f t="shared" si="3020"/>
        <v>0</v>
      </c>
      <c r="BC3432" s="191">
        <f t="shared" si="3021"/>
        <v>0</v>
      </c>
      <c r="BD3432" s="191">
        <f t="shared" si="3022"/>
        <v>0</v>
      </c>
    </row>
    <row r="3433" spans="2:56" x14ac:dyDescent="0.3">
      <c r="B3433" s="176" t="s">
        <v>189</v>
      </c>
      <c r="C3433" s="83">
        <f>SUM(C3434,C3436)</f>
        <v>0</v>
      </c>
      <c r="D3433" s="84">
        <f>SUM(D3434,D3436)</f>
        <v>0</v>
      </c>
      <c r="E3433" s="85">
        <f t="shared" si="3009"/>
        <v>0</v>
      </c>
      <c r="F3433" s="83">
        <f>SUM(F3434,F3436)</f>
        <v>0</v>
      </c>
      <c r="G3433" s="84">
        <f>SUM(G3434,G3436)</f>
        <v>0</v>
      </c>
      <c r="H3433" s="85">
        <f t="shared" si="3010"/>
        <v>0</v>
      </c>
      <c r="I3433" s="83">
        <f>SUM(I3434,I3436)</f>
        <v>0</v>
      </c>
      <c r="J3433" s="86">
        <f>SUM(J3434,J3436)</f>
        <v>0</v>
      </c>
      <c r="K3433" s="87">
        <f t="shared" si="3011"/>
        <v>0</v>
      </c>
      <c r="L3433" s="83">
        <f>SUM(L3434,L3436)</f>
        <v>0</v>
      </c>
      <c r="M3433" s="86">
        <f>SUM(M3434,M3436)</f>
        <v>0</v>
      </c>
      <c r="N3433" s="88">
        <f>SUM(N3434,N3436)</f>
        <v>0</v>
      </c>
      <c r="O3433" s="83">
        <f>SUM(O3434,O3436)</f>
        <v>0</v>
      </c>
      <c r="P3433" s="88">
        <f>SUM(P3434,P3436)</f>
        <v>0</v>
      </c>
      <c r="Q3433" s="199">
        <f t="shared" si="3012"/>
        <v>0</v>
      </c>
      <c r="R3433" s="89">
        <f>SUM(R3434,R3436)</f>
        <v>0</v>
      </c>
      <c r="S3433" s="89">
        <f>SUM(S3434,S3436)</f>
        <v>0</v>
      </c>
      <c r="T3433" s="200">
        <f t="shared" si="3023"/>
        <v>0</v>
      </c>
      <c r="U3433" s="91"/>
      <c r="V3433" s="83">
        <f>SUM(V3434,V3436)</f>
        <v>0</v>
      </c>
      <c r="W3433" s="88">
        <f>SUM(W3434,W3436)</f>
        <v>0</v>
      </c>
      <c r="X3433" s="199">
        <f t="shared" si="3013"/>
        <v>0</v>
      </c>
      <c r="Y3433" s="89">
        <f>SUM(Y3434,Y3436)</f>
        <v>0</v>
      </c>
      <c r="Z3433" s="89">
        <f>SUM(Z3434,Z3436)</f>
        <v>0</v>
      </c>
      <c r="AA3433" s="200">
        <f t="shared" si="3024"/>
        <v>0</v>
      </c>
      <c r="AB3433" s="91"/>
      <c r="AC3433" s="83">
        <f>SUM(AC3434,AC3436)</f>
        <v>0</v>
      </c>
      <c r="AD3433" s="88">
        <f>SUM(AD3434,AD3436)</f>
        <v>0</v>
      </c>
      <c r="AE3433" s="199">
        <f t="shared" si="3014"/>
        <v>0</v>
      </c>
      <c r="AF3433" s="89">
        <f>SUM(AF3434,AF3436)</f>
        <v>0</v>
      </c>
      <c r="AG3433" s="89">
        <f>SUM(AG3434,AG3436)</f>
        <v>0</v>
      </c>
      <c r="AH3433" s="200">
        <f t="shared" si="3025"/>
        <v>0</v>
      </c>
      <c r="AJ3433" s="84">
        <f t="shared" ref="AJ3433:AU3433" si="3033">SUM(AJ3434,AJ3436)</f>
        <v>0</v>
      </c>
      <c r="AK3433" s="86">
        <f t="shared" si="3033"/>
        <v>0</v>
      </c>
      <c r="AL3433" s="88">
        <f t="shared" si="3033"/>
        <v>0</v>
      </c>
      <c r="AM3433" s="86">
        <f t="shared" si="3033"/>
        <v>0</v>
      </c>
      <c r="AN3433" s="88">
        <f t="shared" si="3033"/>
        <v>0</v>
      </c>
      <c r="AO3433" s="86">
        <f t="shared" si="3033"/>
        <v>0</v>
      </c>
      <c r="AP3433" s="88">
        <f t="shared" si="3033"/>
        <v>0</v>
      </c>
      <c r="AQ3433" s="86">
        <f t="shared" si="3033"/>
        <v>0</v>
      </c>
      <c r="AR3433" s="88">
        <f t="shared" si="3033"/>
        <v>0</v>
      </c>
      <c r="AS3433" s="86">
        <f t="shared" si="3033"/>
        <v>0</v>
      </c>
      <c r="AT3433" s="88">
        <f t="shared" si="3033"/>
        <v>0</v>
      </c>
      <c r="AU3433" s="86">
        <f t="shared" si="3033"/>
        <v>0</v>
      </c>
      <c r="AV3433" s="86">
        <f t="shared" si="3015"/>
        <v>0</v>
      </c>
      <c r="AW3433" s="93">
        <f t="shared" si="3016"/>
        <v>0</v>
      </c>
      <c r="AY3433" s="86">
        <f t="shared" si="3017"/>
        <v>0</v>
      </c>
      <c r="AZ3433" s="86">
        <f t="shared" si="3018"/>
        <v>0</v>
      </c>
      <c r="BA3433" s="86">
        <f t="shared" si="3019"/>
        <v>0</v>
      </c>
      <c r="BB3433" s="86">
        <f t="shared" si="3020"/>
        <v>0</v>
      </c>
      <c r="BC3433" s="86">
        <f t="shared" si="3021"/>
        <v>0</v>
      </c>
      <c r="BD3433" s="86">
        <f t="shared" si="3022"/>
        <v>0</v>
      </c>
    </row>
    <row r="3434" spans="2:56" x14ac:dyDescent="0.3">
      <c r="B3434" s="179" t="s">
        <v>190</v>
      </c>
      <c r="C3434" s="83">
        <f>SUM(C3435)</f>
        <v>0</v>
      </c>
      <c r="D3434" s="84">
        <f>SUM(D3435)</f>
        <v>0</v>
      </c>
      <c r="E3434" s="85">
        <f t="shared" si="3009"/>
        <v>0</v>
      </c>
      <c r="F3434" s="83">
        <f>SUM(F3435)</f>
        <v>0</v>
      </c>
      <c r="G3434" s="84">
        <f>SUM(G3435)</f>
        <v>0</v>
      </c>
      <c r="H3434" s="85">
        <f t="shared" si="3010"/>
        <v>0</v>
      </c>
      <c r="I3434" s="83">
        <f>SUM(I3435)</f>
        <v>0</v>
      </c>
      <c r="J3434" s="86">
        <f>SUM(J3435)</f>
        <v>0</v>
      </c>
      <c r="K3434" s="87">
        <f t="shared" si="3011"/>
        <v>0</v>
      </c>
      <c r="L3434" s="83">
        <f>SUM(L3435)</f>
        <v>0</v>
      </c>
      <c r="M3434" s="86">
        <f>SUM(M3435)</f>
        <v>0</v>
      </c>
      <c r="N3434" s="88">
        <f>SUM(N3435)</f>
        <v>0</v>
      </c>
      <c r="O3434" s="83">
        <f>SUM(O3435)</f>
        <v>0</v>
      </c>
      <c r="P3434" s="88">
        <f>SUM(P3435)</f>
        <v>0</v>
      </c>
      <c r="Q3434" s="199">
        <f t="shared" si="3012"/>
        <v>0</v>
      </c>
      <c r="R3434" s="89">
        <f>SUM(R3435)</f>
        <v>0</v>
      </c>
      <c r="S3434" s="89">
        <f>SUM(S3435)</f>
        <v>0</v>
      </c>
      <c r="T3434" s="200">
        <f t="shared" si="3023"/>
        <v>0</v>
      </c>
      <c r="U3434" s="91"/>
      <c r="V3434" s="83">
        <f>SUM(V3435)</f>
        <v>0</v>
      </c>
      <c r="W3434" s="88">
        <f>SUM(W3435)</f>
        <v>0</v>
      </c>
      <c r="X3434" s="199">
        <f t="shared" si="3013"/>
        <v>0</v>
      </c>
      <c r="Y3434" s="89">
        <f>SUM(Y3435)</f>
        <v>0</v>
      </c>
      <c r="Z3434" s="89">
        <f>SUM(Z3435)</f>
        <v>0</v>
      </c>
      <c r="AA3434" s="200">
        <f t="shared" si="3024"/>
        <v>0</v>
      </c>
      <c r="AB3434" s="91"/>
      <c r="AC3434" s="83">
        <f>SUM(AC3435)</f>
        <v>0</v>
      </c>
      <c r="AD3434" s="88">
        <f>SUM(AD3435)</f>
        <v>0</v>
      </c>
      <c r="AE3434" s="199">
        <f t="shared" si="3014"/>
        <v>0</v>
      </c>
      <c r="AF3434" s="89">
        <f>SUM(AF3435)</f>
        <v>0</v>
      </c>
      <c r="AG3434" s="89">
        <f>SUM(AG3435)</f>
        <v>0</v>
      </c>
      <c r="AH3434" s="200">
        <f t="shared" si="3025"/>
        <v>0</v>
      </c>
      <c r="AJ3434" s="84">
        <f t="shared" ref="AJ3434:AU3434" si="3034">SUM(AJ3435)</f>
        <v>0</v>
      </c>
      <c r="AK3434" s="86">
        <f t="shared" si="3034"/>
        <v>0</v>
      </c>
      <c r="AL3434" s="88">
        <f t="shared" si="3034"/>
        <v>0</v>
      </c>
      <c r="AM3434" s="86">
        <f t="shared" si="3034"/>
        <v>0</v>
      </c>
      <c r="AN3434" s="88">
        <f t="shared" si="3034"/>
        <v>0</v>
      </c>
      <c r="AO3434" s="86">
        <f t="shared" si="3034"/>
        <v>0</v>
      </c>
      <c r="AP3434" s="88">
        <f t="shared" si="3034"/>
        <v>0</v>
      </c>
      <c r="AQ3434" s="86">
        <f t="shared" si="3034"/>
        <v>0</v>
      </c>
      <c r="AR3434" s="88">
        <f t="shared" si="3034"/>
        <v>0</v>
      </c>
      <c r="AS3434" s="86">
        <f t="shared" si="3034"/>
        <v>0</v>
      </c>
      <c r="AT3434" s="88">
        <f t="shared" si="3034"/>
        <v>0</v>
      </c>
      <c r="AU3434" s="86">
        <f t="shared" si="3034"/>
        <v>0</v>
      </c>
      <c r="AV3434" s="86">
        <f t="shared" si="3015"/>
        <v>0</v>
      </c>
      <c r="AW3434" s="93">
        <f t="shared" si="3016"/>
        <v>0</v>
      </c>
      <c r="AY3434" s="86">
        <f t="shared" si="3017"/>
        <v>0</v>
      </c>
      <c r="AZ3434" s="86">
        <f t="shared" si="3018"/>
        <v>0</v>
      </c>
      <c r="BA3434" s="86">
        <f t="shared" si="3019"/>
        <v>0</v>
      </c>
      <c r="BB3434" s="86">
        <f t="shared" si="3020"/>
        <v>0</v>
      </c>
      <c r="BC3434" s="86">
        <f t="shared" si="3021"/>
        <v>0</v>
      </c>
      <c r="BD3434" s="86">
        <f t="shared" si="3022"/>
        <v>0</v>
      </c>
    </row>
    <row r="3435" spans="2:56" x14ac:dyDescent="0.3">
      <c r="B3435" s="186" t="s">
        <v>191</v>
      </c>
      <c r="C3435" s="255"/>
      <c r="D3435" s="256"/>
      <c r="E3435" s="182">
        <f t="shared" si="3009"/>
        <v>0</v>
      </c>
      <c r="F3435" s="255"/>
      <c r="G3435" s="256"/>
      <c r="H3435" s="182">
        <f t="shared" si="3010"/>
        <v>0</v>
      </c>
      <c r="I3435" s="255"/>
      <c r="J3435" s="257"/>
      <c r="K3435" s="184">
        <f t="shared" si="3011"/>
        <v>0</v>
      </c>
      <c r="L3435" s="255"/>
      <c r="M3435" s="257"/>
      <c r="N3435" s="258"/>
      <c r="O3435" s="255"/>
      <c r="P3435" s="258"/>
      <c r="Q3435" s="177">
        <f t="shared" si="3012"/>
        <v>0</v>
      </c>
      <c r="R3435" s="258"/>
      <c r="S3435" s="258"/>
      <c r="T3435" s="178">
        <f t="shared" si="3023"/>
        <v>0</v>
      </c>
      <c r="U3435" s="157"/>
      <c r="V3435" s="255"/>
      <c r="W3435" s="258"/>
      <c r="X3435" s="177">
        <f t="shared" si="3013"/>
        <v>0</v>
      </c>
      <c r="Y3435" s="258"/>
      <c r="Z3435" s="258"/>
      <c r="AA3435" s="178">
        <f t="shared" si="3024"/>
        <v>0</v>
      </c>
      <c r="AB3435" s="157"/>
      <c r="AC3435" s="255"/>
      <c r="AD3435" s="258"/>
      <c r="AE3435" s="177">
        <f t="shared" si="3014"/>
        <v>0</v>
      </c>
      <c r="AF3435" s="258"/>
      <c r="AG3435" s="258"/>
      <c r="AH3435" s="178">
        <f t="shared" si="3025"/>
        <v>0</v>
      </c>
      <c r="AJ3435" s="252"/>
      <c r="AK3435" s="253"/>
      <c r="AL3435" s="254"/>
      <c r="AM3435" s="253"/>
      <c r="AN3435" s="254"/>
      <c r="AO3435" s="253"/>
      <c r="AP3435" s="254"/>
      <c r="AQ3435" s="253"/>
      <c r="AR3435" s="254"/>
      <c r="AS3435" s="253"/>
      <c r="AT3435" s="254"/>
      <c r="AU3435" s="253"/>
      <c r="AV3435" s="163">
        <f t="shared" si="3015"/>
        <v>0</v>
      </c>
      <c r="AW3435" s="93">
        <f t="shared" si="3016"/>
        <v>0</v>
      </c>
      <c r="AY3435" s="163">
        <f t="shared" si="3017"/>
        <v>0</v>
      </c>
      <c r="AZ3435" s="163">
        <f t="shared" si="3018"/>
        <v>0</v>
      </c>
      <c r="BA3435" s="163">
        <f t="shared" si="3019"/>
        <v>0</v>
      </c>
      <c r="BB3435" s="163">
        <f t="shared" si="3020"/>
        <v>0</v>
      </c>
      <c r="BC3435" s="163">
        <f t="shared" si="3021"/>
        <v>0</v>
      </c>
      <c r="BD3435" s="163">
        <f t="shared" si="3022"/>
        <v>0</v>
      </c>
    </row>
    <row r="3436" spans="2:56" x14ac:dyDescent="0.3">
      <c r="B3436" s="179" t="s">
        <v>192</v>
      </c>
      <c r="C3436" s="83">
        <f>SUM(C3437)</f>
        <v>0</v>
      </c>
      <c r="D3436" s="84">
        <f>SUM(D3437)</f>
        <v>0</v>
      </c>
      <c r="E3436" s="85">
        <f t="shared" si="3009"/>
        <v>0</v>
      </c>
      <c r="F3436" s="83">
        <f>SUM(F3437)</f>
        <v>0</v>
      </c>
      <c r="G3436" s="84">
        <f>SUM(G3437)</f>
        <v>0</v>
      </c>
      <c r="H3436" s="85">
        <f t="shared" si="3010"/>
        <v>0</v>
      </c>
      <c r="I3436" s="83">
        <f>SUM(I3437)</f>
        <v>0</v>
      </c>
      <c r="J3436" s="86">
        <f>SUM(J3437)</f>
        <v>0</v>
      </c>
      <c r="K3436" s="87">
        <f t="shared" si="3011"/>
        <v>0</v>
      </c>
      <c r="L3436" s="83">
        <f>SUM(L3437)</f>
        <v>0</v>
      </c>
      <c r="M3436" s="86">
        <f>SUM(M3437)</f>
        <v>0</v>
      </c>
      <c r="N3436" s="88">
        <f>SUM(N3437)</f>
        <v>0</v>
      </c>
      <c r="O3436" s="83">
        <f>SUM(O3437)</f>
        <v>0</v>
      </c>
      <c r="P3436" s="88">
        <f>SUM(P3437)</f>
        <v>0</v>
      </c>
      <c r="Q3436" s="199">
        <f t="shared" si="3012"/>
        <v>0</v>
      </c>
      <c r="R3436" s="89">
        <f>SUM(R3437)</f>
        <v>0</v>
      </c>
      <c r="S3436" s="89">
        <f>SUM(S3437)</f>
        <v>0</v>
      </c>
      <c r="T3436" s="200">
        <f t="shared" si="3023"/>
        <v>0</v>
      </c>
      <c r="U3436" s="91"/>
      <c r="V3436" s="83">
        <f>SUM(V3437)</f>
        <v>0</v>
      </c>
      <c r="W3436" s="88">
        <f>SUM(W3437)</f>
        <v>0</v>
      </c>
      <c r="X3436" s="199">
        <f t="shared" si="3013"/>
        <v>0</v>
      </c>
      <c r="Y3436" s="89">
        <f>SUM(Y3437)</f>
        <v>0</v>
      </c>
      <c r="Z3436" s="89">
        <f>SUM(Z3437)</f>
        <v>0</v>
      </c>
      <c r="AA3436" s="200">
        <f t="shared" si="3024"/>
        <v>0</v>
      </c>
      <c r="AB3436" s="91"/>
      <c r="AC3436" s="83">
        <f>SUM(AC3437)</f>
        <v>0</v>
      </c>
      <c r="AD3436" s="88">
        <f>SUM(AD3437)</f>
        <v>0</v>
      </c>
      <c r="AE3436" s="199">
        <f t="shared" si="3014"/>
        <v>0</v>
      </c>
      <c r="AF3436" s="89">
        <f>SUM(AF3437)</f>
        <v>0</v>
      </c>
      <c r="AG3436" s="89">
        <f>SUM(AG3437)</f>
        <v>0</v>
      </c>
      <c r="AH3436" s="200">
        <f t="shared" si="3025"/>
        <v>0</v>
      </c>
      <c r="AJ3436" s="84">
        <f t="shared" ref="AJ3436:AU3436" si="3035">SUM(AJ3437)</f>
        <v>0</v>
      </c>
      <c r="AK3436" s="86">
        <f t="shared" si="3035"/>
        <v>0</v>
      </c>
      <c r="AL3436" s="88">
        <f t="shared" si="3035"/>
        <v>0</v>
      </c>
      <c r="AM3436" s="86">
        <f t="shared" si="3035"/>
        <v>0</v>
      </c>
      <c r="AN3436" s="88">
        <f t="shared" si="3035"/>
        <v>0</v>
      </c>
      <c r="AO3436" s="86">
        <f t="shared" si="3035"/>
        <v>0</v>
      </c>
      <c r="AP3436" s="88">
        <f t="shared" si="3035"/>
        <v>0</v>
      </c>
      <c r="AQ3436" s="86">
        <f t="shared" si="3035"/>
        <v>0</v>
      </c>
      <c r="AR3436" s="88">
        <f t="shared" si="3035"/>
        <v>0</v>
      </c>
      <c r="AS3436" s="86">
        <f t="shared" si="3035"/>
        <v>0</v>
      </c>
      <c r="AT3436" s="88">
        <f t="shared" si="3035"/>
        <v>0</v>
      </c>
      <c r="AU3436" s="86">
        <f t="shared" si="3035"/>
        <v>0</v>
      </c>
      <c r="AV3436" s="86">
        <f t="shared" si="3015"/>
        <v>0</v>
      </c>
      <c r="AW3436" s="93">
        <f t="shared" si="3016"/>
        <v>0</v>
      </c>
      <c r="AY3436" s="86">
        <f t="shared" si="3017"/>
        <v>0</v>
      </c>
      <c r="AZ3436" s="86">
        <f t="shared" si="3018"/>
        <v>0</v>
      </c>
      <c r="BA3436" s="86">
        <f t="shared" si="3019"/>
        <v>0</v>
      </c>
      <c r="BB3436" s="86">
        <f t="shared" si="3020"/>
        <v>0</v>
      </c>
      <c r="BC3436" s="86">
        <f t="shared" si="3021"/>
        <v>0</v>
      </c>
      <c r="BD3436" s="86">
        <f t="shared" si="3022"/>
        <v>0</v>
      </c>
    </row>
    <row r="3437" spans="2:56" x14ac:dyDescent="0.3">
      <c r="B3437" s="186" t="s">
        <v>191</v>
      </c>
      <c r="C3437" s="255"/>
      <c r="D3437" s="256"/>
      <c r="E3437" s="182">
        <f t="shared" si="3009"/>
        <v>0</v>
      </c>
      <c r="F3437" s="255"/>
      <c r="G3437" s="256"/>
      <c r="H3437" s="182">
        <f t="shared" si="3010"/>
        <v>0</v>
      </c>
      <c r="I3437" s="255"/>
      <c r="J3437" s="257"/>
      <c r="K3437" s="184">
        <f t="shared" si="3011"/>
        <v>0</v>
      </c>
      <c r="L3437" s="255"/>
      <c r="M3437" s="257"/>
      <c r="N3437" s="258"/>
      <c r="O3437" s="255"/>
      <c r="P3437" s="258"/>
      <c r="Q3437" s="177">
        <f t="shared" si="3012"/>
        <v>0</v>
      </c>
      <c r="R3437" s="258"/>
      <c r="S3437" s="258"/>
      <c r="T3437" s="178">
        <f t="shared" si="3023"/>
        <v>0</v>
      </c>
      <c r="U3437" s="157"/>
      <c r="V3437" s="255"/>
      <c r="W3437" s="258"/>
      <c r="X3437" s="177">
        <f t="shared" si="3013"/>
        <v>0</v>
      </c>
      <c r="Y3437" s="258"/>
      <c r="Z3437" s="258"/>
      <c r="AA3437" s="178">
        <f t="shared" si="3024"/>
        <v>0</v>
      </c>
      <c r="AB3437" s="157"/>
      <c r="AC3437" s="255"/>
      <c r="AD3437" s="258"/>
      <c r="AE3437" s="177">
        <f t="shared" si="3014"/>
        <v>0</v>
      </c>
      <c r="AF3437" s="258"/>
      <c r="AG3437" s="258"/>
      <c r="AH3437" s="178">
        <f t="shared" si="3025"/>
        <v>0</v>
      </c>
      <c r="AJ3437" s="252"/>
      <c r="AK3437" s="253"/>
      <c r="AL3437" s="254"/>
      <c r="AM3437" s="253"/>
      <c r="AN3437" s="254"/>
      <c r="AO3437" s="253"/>
      <c r="AP3437" s="254"/>
      <c r="AQ3437" s="253"/>
      <c r="AR3437" s="254"/>
      <c r="AS3437" s="253"/>
      <c r="AT3437" s="254"/>
      <c r="AU3437" s="253"/>
      <c r="AV3437" s="163">
        <f t="shared" si="3015"/>
        <v>0</v>
      </c>
      <c r="AW3437" s="93">
        <f t="shared" si="3016"/>
        <v>0</v>
      </c>
      <c r="AY3437" s="163">
        <f t="shared" si="3017"/>
        <v>0</v>
      </c>
      <c r="AZ3437" s="163">
        <f t="shared" si="3018"/>
        <v>0</v>
      </c>
      <c r="BA3437" s="163">
        <f t="shared" si="3019"/>
        <v>0</v>
      </c>
      <c r="BB3437" s="163">
        <f t="shared" si="3020"/>
        <v>0</v>
      </c>
      <c r="BC3437" s="163">
        <f t="shared" si="3021"/>
        <v>0</v>
      </c>
      <c r="BD3437" s="163">
        <f t="shared" si="3022"/>
        <v>0</v>
      </c>
    </row>
    <row r="3438" spans="2:56" x14ac:dyDescent="0.3">
      <c r="B3438" s="176" t="s">
        <v>193</v>
      </c>
      <c r="C3438" s="83">
        <f>SUM(C3439,C3440)</f>
        <v>0</v>
      </c>
      <c r="D3438" s="84">
        <f>SUM(D3439,D3440)</f>
        <v>0</v>
      </c>
      <c r="E3438" s="85">
        <f t="shared" si="3009"/>
        <v>0</v>
      </c>
      <c r="F3438" s="83">
        <f>SUM(F3439,F3440)</f>
        <v>0</v>
      </c>
      <c r="G3438" s="84">
        <f>SUM(G3439,G3440)</f>
        <v>0</v>
      </c>
      <c r="H3438" s="85">
        <f t="shared" si="3010"/>
        <v>0</v>
      </c>
      <c r="I3438" s="83">
        <f>SUM(I3439,I3440)</f>
        <v>0</v>
      </c>
      <c r="J3438" s="86">
        <f>SUM(J3439,J3440)</f>
        <v>0</v>
      </c>
      <c r="K3438" s="87">
        <f t="shared" si="3011"/>
        <v>0</v>
      </c>
      <c r="L3438" s="83">
        <f>SUM(L3439,L3440)</f>
        <v>0</v>
      </c>
      <c r="M3438" s="86">
        <f>SUM(M3439,M3440)</f>
        <v>0</v>
      </c>
      <c r="N3438" s="88">
        <f>SUM(N3439,N3440)</f>
        <v>0</v>
      </c>
      <c r="O3438" s="83">
        <f>SUM(O3439,O3440)</f>
        <v>0</v>
      </c>
      <c r="P3438" s="88">
        <f>SUM(P3439,P3440)</f>
        <v>0</v>
      </c>
      <c r="Q3438" s="199">
        <f t="shared" si="3012"/>
        <v>0</v>
      </c>
      <c r="R3438" s="89">
        <f>SUM(R3439,R3440)</f>
        <v>0</v>
      </c>
      <c r="S3438" s="89">
        <f>SUM(S3439,S3440)</f>
        <v>0</v>
      </c>
      <c r="T3438" s="200">
        <f t="shared" si="3023"/>
        <v>0</v>
      </c>
      <c r="U3438" s="91"/>
      <c r="V3438" s="83">
        <f>SUM(V3439,V3440)</f>
        <v>0</v>
      </c>
      <c r="W3438" s="88">
        <f>SUM(W3439,W3440)</f>
        <v>0</v>
      </c>
      <c r="X3438" s="199">
        <f t="shared" si="3013"/>
        <v>0</v>
      </c>
      <c r="Y3438" s="89">
        <f>SUM(Y3439,Y3440)</f>
        <v>0</v>
      </c>
      <c r="Z3438" s="89">
        <f>SUM(Z3439,Z3440)</f>
        <v>0</v>
      </c>
      <c r="AA3438" s="200">
        <f t="shared" si="3024"/>
        <v>0</v>
      </c>
      <c r="AB3438" s="91"/>
      <c r="AC3438" s="83">
        <f>SUM(AC3439,AC3440)</f>
        <v>0</v>
      </c>
      <c r="AD3438" s="88">
        <f>SUM(AD3439,AD3440)</f>
        <v>0</v>
      </c>
      <c r="AE3438" s="199">
        <f t="shared" si="3014"/>
        <v>0</v>
      </c>
      <c r="AF3438" s="89">
        <f>SUM(AF3439,AF3440)</f>
        <v>0</v>
      </c>
      <c r="AG3438" s="89">
        <f>SUM(AG3439,AG3440)</f>
        <v>0</v>
      </c>
      <c r="AH3438" s="200">
        <f t="shared" si="3025"/>
        <v>0</v>
      </c>
      <c r="AJ3438" s="84">
        <f t="shared" ref="AJ3438:AU3438" si="3036">SUM(AJ3439,AJ3440)</f>
        <v>0</v>
      </c>
      <c r="AK3438" s="86">
        <f t="shared" si="3036"/>
        <v>0</v>
      </c>
      <c r="AL3438" s="88">
        <f t="shared" si="3036"/>
        <v>0</v>
      </c>
      <c r="AM3438" s="86">
        <f t="shared" si="3036"/>
        <v>0</v>
      </c>
      <c r="AN3438" s="88">
        <f t="shared" si="3036"/>
        <v>0</v>
      </c>
      <c r="AO3438" s="86">
        <f t="shared" si="3036"/>
        <v>0</v>
      </c>
      <c r="AP3438" s="88">
        <f t="shared" si="3036"/>
        <v>0</v>
      </c>
      <c r="AQ3438" s="86">
        <f t="shared" si="3036"/>
        <v>0</v>
      </c>
      <c r="AR3438" s="88">
        <f t="shared" si="3036"/>
        <v>0</v>
      </c>
      <c r="AS3438" s="86">
        <f t="shared" si="3036"/>
        <v>0</v>
      </c>
      <c r="AT3438" s="88">
        <f t="shared" si="3036"/>
        <v>0</v>
      </c>
      <c r="AU3438" s="86">
        <f t="shared" si="3036"/>
        <v>0</v>
      </c>
      <c r="AV3438" s="86">
        <f t="shared" si="3015"/>
        <v>0</v>
      </c>
      <c r="AW3438" s="93">
        <f t="shared" si="3016"/>
        <v>0</v>
      </c>
      <c r="AY3438" s="86">
        <f t="shared" si="3017"/>
        <v>0</v>
      </c>
      <c r="AZ3438" s="86">
        <f t="shared" si="3018"/>
        <v>0</v>
      </c>
      <c r="BA3438" s="86">
        <f t="shared" si="3019"/>
        <v>0</v>
      </c>
      <c r="BB3438" s="86">
        <f t="shared" si="3020"/>
        <v>0</v>
      </c>
      <c r="BC3438" s="86">
        <f t="shared" si="3021"/>
        <v>0</v>
      </c>
      <c r="BD3438" s="86">
        <f t="shared" si="3022"/>
        <v>0</v>
      </c>
    </row>
    <row r="3439" spans="2:56" x14ac:dyDescent="0.3">
      <c r="B3439" s="179" t="s">
        <v>194</v>
      </c>
      <c r="C3439" s="95"/>
      <c r="D3439" s="96"/>
      <c r="E3439" s="85">
        <f t="shared" si="3009"/>
        <v>0</v>
      </c>
      <c r="F3439" s="95"/>
      <c r="G3439" s="96"/>
      <c r="H3439" s="85">
        <f t="shared" si="3010"/>
        <v>0</v>
      </c>
      <c r="I3439" s="95"/>
      <c r="J3439" s="97"/>
      <c r="K3439" s="87">
        <f t="shared" si="3011"/>
        <v>0</v>
      </c>
      <c r="L3439" s="95"/>
      <c r="M3439" s="97"/>
      <c r="N3439" s="98"/>
      <c r="O3439" s="95"/>
      <c r="P3439" s="98"/>
      <c r="Q3439" s="199">
        <f t="shared" si="3012"/>
        <v>0</v>
      </c>
      <c r="R3439" s="99"/>
      <c r="S3439" s="99"/>
      <c r="T3439" s="200">
        <f t="shared" si="3023"/>
        <v>0</v>
      </c>
      <c r="U3439" s="91"/>
      <c r="V3439" s="95"/>
      <c r="W3439" s="98"/>
      <c r="X3439" s="199">
        <f t="shared" si="3013"/>
        <v>0</v>
      </c>
      <c r="Y3439" s="99"/>
      <c r="Z3439" s="99"/>
      <c r="AA3439" s="200">
        <f t="shared" si="3024"/>
        <v>0</v>
      </c>
      <c r="AB3439" s="91"/>
      <c r="AC3439" s="95"/>
      <c r="AD3439" s="98"/>
      <c r="AE3439" s="199">
        <f t="shared" si="3014"/>
        <v>0</v>
      </c>
      <c r="AF3439" s="99"/>
      <c r="AG3439" s="99"/>
      <c r="AH3439" s="200">
        <f t="shared" si="3025"/>
        <v>0</v>
      </c>
      <c r="AJ3439" s="252"/>
      <c r="AK3439" s="253"/>
      <c r="AL3439" s="254"/>
      <c r="AM3439" s="253"/>
      <c r="AN3439" s="254"/>
      <c r="AO3439" s="253"/>
      <c r="AP3439" s="254"/>
      <c r="AQ3439" s="253"/>
      <c r="AR3439" s="254"/>
      <c r="AS3439" s="253"/>
      <c r="AT3439" s="254"/>
      <c r="AU3439" s="253"/>
      <c r="AV3439" s="163">
        <f t="shared" si="3015"/>
        <v>0</v>
      </c>
      <c r="AW3439" s="93">
        <f t="shared" si="3016"/>
        <v>0</v>
      </c>
      <c r="AY3439" s="163">
        <f t="shared" si="3017"/>
        <v>0</v>
      </c>
      <c r="AZ3439" s="163">
        <f t="shared" si="3018"/>
        <v>0</v>
      </c>
      <c r="BA3439" s="163">
        <f t="shared" si="3019"/>
        <v>0</v>
      </c>
      <c r="BB3439" s="163">
        <f t="shared" si="3020"/>
        <v>0</v>
      </c>
      <c r="BC3439" s="163">
        <f t="shared" si="3021"/>
        <v>0</v>
      </c>
      <c r="BD3439" s="163">
        <f t="shared" si="3022"/>
        <v>0</v>
      </c>
    </row>
    <row r="3440" spans="2:56" x14ac:dyDescent="0.3">
      <c r="B3440" s="179" t="s">
        <v>195</v>
      </c>
      <c r="C3440" s="95"/>
      <c r="D3440" s="96"/>
      <c r="E3440" s="85">
        <f t="shared" si="3009"/>
        <v>0</v>
      </c>
      <c r="F3440" s="95"/>
      <c r="G3440" s="96"/>
      <c r="H3440" s="85">
        <f t="shared" si="3010"/>
        <v>0</v>
      </c>
      <c r="I3440" s="95"/>
      <c r="J3440" s="97"/>
      <c r="K3440" s="87">
        <f t="shared" si="3011"/>
        <v>0</v>
      </c>
      <c r="L3440" s="95"/>
      <c r="M3440" s="97"/>
      <c r="N3440" s="98"/>
      <c r="O3440" s="95"/>
      <c r="P3440" s="98"/>
      <c r="Q3440" s="199">
        <f t="shared" si="3012"/>
        <v>0</v>
      </c>
      <c r="R3440" s="99"/>
      <c r="S3440" s="99"/>
      <c r="T3440" s="200">
        <f t="shared" si="3023"/>
        <v>0</v>
      </c>
      <c r="U3440" s="91"/>
      <c r="V3440" s="95"/>
      <c r="W3440" s="98"/>
      <c r="X3440" s="199">
        <f t="shared" si="3013"/>
        <v>0</v>
      </c>
      <c r="Y3440" s="99"/>
      <c r="Z3440" s="99"/>
      <c r="AA3440" s="200">
        <f t="shared" si="3024"/>
        <v>0</v>
      </c>
      <c r="AB3440" s="91"/>
      <c r="AC3440" s="95"/>
      <c r="AD3440" s="98"/>
      <c r="AE3440" s="199">
        <f t="shared" si="3014"/>
        <v>0</v>
      </c>
      <c r="AF3440" s="99"/>
      <c r="AG3440" s="99"/>
      <c r="AH3440" s="200">
        <f t="shared" si="3025"/>
        <v>0</v>
      </c>
      <c r="AJ3440" s="252"/>
      <c r="AK3440" s="253"/>
      <c r="AL3440" s="254"/>
      <c r="AM3440" s="253"/>
      <c r="AN3440" s="254"/>
      <c r="AO3440" s="253"/>
      <c r="AP3440" s="254"/>
      <c r="AQ3440" s="253"/>
      <c r="AR3440" s="254"/>
      <c r="AS3440" s="253"/>
      <c r="AT3440" s="254"/>
      <c r="AU3440" s="253"/>
      <c r="AV3440" s="163">
        <f t="shared" si="3015"/>
        <v>0</v>
      </c>
      <c r="AW3440" s="93">
        <f t="shared" si="3016"/>
        <v>0</v>
      </c>
      <c r="AY3440" s="163">
        <f t="shared" si="3017"/>
        <v>0</v>
      </c>
      <c r="AZ3440" s="163">
        <f t="shared" si="3018"/>
        <v>0</v>
      </c>
      <c r="BA3440" s="163">
        <f t="shared" si="3019"/>
        <v>0</v>
      </c>
      <c r="BB3440" s="163">
        <f t="shared" si="3020"/>
        <v>0</v>
      </c>
      <c r="BC3440" s="163">
        <f t="shared" si="3021"/>
        <v>0</v>
      </c>
      <c r="BD3440" s="163">
        <f t="shared" si="3022"/>
        <v>0</v>
      </c>
    </row>
    <row r="3441" spans="2:56" x14ac:dyDescent="0.3">
      <c r="B3441" s="176" t="s">
        <v>196</v>
      </c>
      <c r="C3441" s="95"/>
      <c r="D3441" s="96"/>
      <c r="E3441" s="85">
        <f t="shared" si="3009"/>
        <v>0</v>
      </c>
      <c r="F3441" s="95"/>
      <c r="G3441" s="96"/>
      <c r="H3441" s="85">
        <f t="shared" si="3010"/>
        <v>0</v>
      </c>
      <c r="I3441" s="95"/>
      <c r="J3441" s="97"/>
      <c r="K3441" s="87">
        <f t="shared" si="3011"/>
        <v>0</v>
      </c>
      <c r="L3441" s="95"/>
      <c r="M3441" s="97"/>
      <c r="N3441" s="98"/>
      <c r="O3441" s="95"/>
      <c r="P3441" s="98"/>
      <c r="Q3441" s="199">
        <f t="shared" si="3012"/>
        <v>0</v>
      </c>
      <c r="R3441" s="99"/>
      <c r="S3441" s="99"/>
      <c r="T3441" s="200">
        <f t="shared" si="3023"/>
        <v>0</v>
      </c>
      <c r="U3441" s="91"/>
      <c r="V3441" s="95"/>
      <c r="W3441" s="98"/>
      <c r="X3441" s="199">
        <f t="shared" si="3013"/>
        <v>0</v>
      </c>
      <c r="Y3441" s="99"/>
      <c r="Z3441" s="99"/>
      <c r="AA3441" s="200">
        <f t="shared" si="3024"/>
        <v>0</v>
      </c>
      <c r="AB3441" s="91"/>
      <c r="AC3441" s="95"/>
      <c r="AD3441" s="98"/>
      <c r="AE3441" s="199">
        <f t="shared" si="3014"/>
        <v>0</v>
      </c>
      <c r="AF3441" s="99"/>
      <c r="AG3441" s="99"/>
      <c r="AH3441" s="200">
        <f t="shared" si="3025"/>
        <v>0</v>
      </c>
      <c r="AJ3441" s="252"/>
      <c r="AK3441" s="253"/>
      <c r="AL3441" s="254"/>
      <c r="AM3441" s="253"/>
      <c r="AN3441" s="254"/>
      <c r="AO3441" s="253"/>
      <c r="AP3441" s="254"/>
      <c r="AQ3441" s="253"/>
      <c r="AR3441" s="254"/>
      <c r="AS3441" s="253"/>
      <c r="AT3441" s="254"/>
      <c r="AU3441" s="253"/>
      <c r="AV3441" s="163">
        <f t="shared" si="3015"/>
        <v>0</v>
      </c>
      <c r="AW3441" s="93">
        <f t="shared" si="3016"/>
        <v>0</v>
      </c>
      <c r="AY3441" s="163">
        <f t="shared" si="3017"/>
        <v>0</v>
      </c>
      <c r="AZ3441" s="163">
        <f t="shared" si="3018"/>
        <v>0</v>
      </c>
      <c r="BA3441" s="163">
        <f t="shared" si="3019"/>
        <v>0</v>
      </c>
      <c r="BB3441" s="163">
        <f t="shared" si="3020"/>
        <v>0</v>
      </c>
      <c r="BC3441" s="163">
        <f t="shared" si="3021"/>
        <v>0</v>
      </c>
      <c r="BD3441" s="163">
        <f t="shared" si="3022"/>
        <v>0</v>
      </c>
    </row>
    <row r="3442" spans="2:56" x14ac:dyDescent="0.3">
      <c r="B3442" s="176" t="s">
        <v>197</v>
      </c>
      <c r="C3442" s="95"/>
      <c r="D3442" s="96"/>
      <c r="E3442" s="85">
        <f t="shared" si="3009"/>
        <v>0</v>
      </c>
      <c r="F3442" s="95"/>
      <c r="G3442" s="96"/>
      <c r="H3442" s="85">
        <f t="shared" si="3010"/>
        <v>0</v>
      </c>
      <c r="I3442" s="95"/>
      <c r="J3442" s="97"/>
      <c r="K3442" s="87">
        <f t="shared" si="3011"/>
        <v>0</v>
      </c>
      <c r="L3442" s="95"/>
      <c r="M3442" s="97"/>
      <c r="N3442" s="98"/>
      <c r="O3442" s="95"/>
      <c r="P3442" s="98"/>
      <c r="Q3442" s="199">
        <f t="shared" si="3012"/>
        <v>0</v>
      </c>
      <c r="R3442" s="99"/>
      <c r="S3442" s="99"/>
      <c r="T3442" s="200">
        <f t="shared" si="3023"/>
        <v>0</v>
      </c>
      <c r="U3442" s="91"/>
      <c r="V3442" s="95"/>
      <c r="W3442" s="98"/>
      <c r="X3442" s="199">
        <f t="shared" si="3013"/>
        <v>0</v>
      </c>
      <c r="Y3442" s="99"/>
      <c r="Z3442" s="99"/>
      <c r="AA3442" s="200">
        <f t="shared" si="3024"/>
        <v>0</v>
      </c>
      <c r="AB3442" s="91"/>
      <c r="AC3442" s="95"/>
      <c r="AD3442" s="98"/>
      <c r="AE3442" s="199">
        <f t="shared" si="3014"/>
        <v>0</v>
      </c>
      <c r="AF3442" s="99"/>
      <c r="AG3442" s="99"/>
      <c r="AH3442" s="200">
        <f t="shared" si="3025"/>
        <v>0</v>
      </c>
      <c r="AJ3442" s="252"/>
      <c r="AK3442" s="253"/>
      <c r="AL3442" s="254"/>
      <c r="AM3442" s="253"/>
      <c r="AN3442" s="254"/>
      <c r="AO3442" s="253"/>
      <c r="AP3442" s="254"/>
      <c r="AQ3442" s="253"/>
      <c r="AR3442" s="254"/>
      <c r="AS3442" s="253"/>
      <c r="AT3442" s="254"/>
      <c r="AU3442" s="253"/>
      <c r="AV3442" s="163">
        <f t="shared" si="3015"/>
        <v>0</v>
      </c>
      <c r="AW3442" s="93">
        <f t="shared" si="3016"/>
        <v>0</v>
      </c>
      <c r="AY3442" s="163">
        <f t="shared" si="3017"/>
        <v>0</v>
      </c>
      <c r="AZ3442" s="163">
        <f t="shared" si="3018"/>
        <v>0</v>
      </c>
      <c r="BA3442" s="163">
        <f t="shared" si="3019"/>
        <v>0</v>
      </c>
      <c r="BB3442" s="163">
        <f t="shared" si="3020"/>
        <v>0</v>
      </c>
      <c r="BC3442" s="163">
        <f t="shared" si="3021"/>
        <v>0</v>
      </c>
      <c r="BD3442" s="163">
        <f t="shared" si="3022"/>
        <v>0</v>
      </c>
    </row>
    <row r="3443" spans="2:56" x14ac:dyDescent="0.3">
      <c r="B3443" s="176" t="s">
        <v>198</v>
      </c>
      <c r="C3443" s="83">
        <f>SUM(C3444,C3445)</f>
        <v>0</v>
      </c>
      <c r="D3443" s="84">
        <f>SUM(D3444,D3445)</f>
        <v>0</v>
      </c>
      <c r="E3443" s="85">
        <f t="shared" si="3009"/>
        <v>0</v>
      </c>
      <c r="F3443" s="83">
        <f>SUM(F3444,F3445)</f>
        <v>0</v>
      </c>
      <c r="G3443" s="84">
        <f>SUM(G3444,G3445)</f>
        <v>0</v>
      </c>
      <c r="H3443" s="85">
        <f t="shared" si="3010"/>
        <v>0</v>
      </c>
      <c r="I3443" s="83">
        <f>SUM(I3444,I3445)</f>
        <v>0</v>
      </c>
      <c r="J3443" s="86">
        <f>SUM(J3444,J3445)</f>
        <v>0</v>
      </c>
      <c r="K3443" s="87">
        <f t="shared" si="3011"/>
        <v>0</v>
      </c>
      <c r="L3443" s="83">
        <f>SUM(L3444,L3445)</f>
        <v>0</v>
      </c>
      <c r="M3443" s="86">
        <f>SUM(M3444,M3445)</f>
        <v>0</v>
      </c>
      <c r="N3443" s="88">
        <f>SUM(N3444,N3445)</f>
        <v>0</v>
      </c>
      <c r="O3443" s="83">
        <f>SUM(O3444,O3445)</f>
        <v>0</v>
      </c>
      <c r="P3443" s="88">
        <f>SUM(P3444,P3445)</f>
        <v>0</v>
      </c>
      <c r="Q3443" s="199">
        <f t="shared" si="3012"/>
        <v>0</v>
      </c>
      <c r="R3443" s="89">
        <f>SUM(R3444,R3445)</f>
        <v>0</v>
      </c>
      <c r="S3443" s="89">
        <f>SUM(S3444,S3445)</f>
        <v>0</v>
      </c>
      <c r="T3443" s="200">
        <f t="shared" si="3023"/>
        <v>0</v>
      </c>
      <c r="U3443" s="91"/>
      <c r="V3443" s="83">
        <f>SUM(V3444,V3445)</f>
        <v>0</v>
      </c>
      <c r="W3443" s="88">
        <f>SUM(W3444,W3445)</f>
        <v>0</v>
      </c>
      <c r="X3443" s="199">
        <f t="shared" si="3013"/>
        <v>0</v>
      </c>
      <c r="Y3443" s="89">
        <f>SUM(Y3444,Y3445)</f>
        <v>0</v>
      </c>
      <c r="Z3443" s="89">
        <f>SUM(Z3444,Z3445)</f>
        <v>0</v>
      </c>
      <c r="AA3443" s="200">
        <f t="shared" si="3024"/>
        <v>0</v>
      </c>
      <c r="AB3443" s="91"/>
      <c r="AC3443" s="83">
        <f>SUM(AC3444,AC3445)</f>
        <v>0</v>
      </c>
      <c r="AD3443" s="88">
        <f>SUM(AD3444,AD3445)</f>
        <v>0</v>
      </c>
      <c r="AE3443" s="199">
        <f t="shared" si="3014"/>
        <v>0</v>
      </c>
      <c r="AF3443" s="89">
        <f>SUM(AF3444,AF3445)</f>
        <v>0</v>
      </c>
      <c r="AG3443" s="89">
        <f>SUM(AG3444,AG3445)</f>
        <v>0</v>
      </c>
      <c r="AH3443" s="200">
        <f t="shared" si="3025"/>
        <v>0</v>
      </c>
      <c r="AJ3443" s="84">
        <f t="shared" ref="AJ3443:AU3443" si="3037">SUM(AJ3444,AJ3445)</f>
        <v>0</v>
      </c>
      <c r="AK3443" s="86">
        <f t="shared" si="3037"/>
        <v>0</v>
      </c>
      <c r="AL3443" s="88">
        <f t="shared" si="3037"/>
        <v>0</v>
      </c>
      <c r="AM3443" s="86">
        <f t="shared" si="3037"/>
        <v>0</v>
      </c>
      <c r="AN3443" s="88">
        <f t="shared" si="3037"/>
        <v>0</v>
      </c>
      <c r="AO3443" s="86">
        <f t="shared" si="3037"/>
        <v>0</v>
      </c>
      <c r="AP3443" s="88">
        <f t="shared" si="3037"/>
        <v>0</v>
      </c>
      <c r="AQ3443" s="86">
        <f t="shared" si="3037"/>
        <v>0</v>
      </c>
      <c r="AR3443" s="88">
        <f t="shared" si="3037"/>
        <v>0</v>
      </c>
      <c r="AS3443" s="86">
        <f t="shared" si="3037"/>
        <v>0</v>
      </c>
      <c r="AT3443" s="88">
        <f t="shared" si="3037"/>
        <v>0</v>
      </c>
      <c r="AU3443" s="86">
        <f t="shared" si="3037"/>
        <v>0</v>
      </c>
      <c r="AV3443" s="86">
        <f t="shared" si="3015"/>
        <v>0</v>
      </c>
      <c r="AW3443" s="93">
        <f t="shared" si="3016"/>
        <v>0</v>
      </c>
      <c r="AY3443" s="86">
        <f t="shared" si="3017"/>
        <v>0</v>
      </c>
      <c r="AZ3443" s="86">
        <f t="shared" si="3018"/>
        <v>0</v>
      </c>
      <c r="BA3443" s="86">
        <f t="shared" si="3019"/>
        <v>0</v>
      </c>
      <c r="BB3443" s="86">
        <f t="shared" si="3020"/>
        <v>0</v>
      </c>
      <c r="BC3443" s="86">
        <f t="shared" si="3021"/>
        <v>0</v>
      </c>
      <c r="BD3443" s="86">
        <f t="shared" si="3022"/>
        <v>0</v>
      </c>
    </row>
    <row r="3444" spans="2:56" x14ac:dyDescent="0.3">
      <c r="B3444" s="179" t="s">
        <v>199</v>
      </c>
      <c r="C3444" s="95"/>
      <c r="D3444" s="96"/>
      <c r="E3444" s="85">
        <f t="shared" si="3009"/>
        <v>0</v>
      </c>
      <c r="F3444" s="95"/>
      <c r="G3444" s="96"/>
      <c r="H3444" s="85">
        <f t="shared" si="3010"/>
        <v>0</v>
      </c>
      <c r="I3444" s="95"/>
      <c r="J3444" s="97"/>
      <c r="K3444" s="87">
        <f t="shared" si="3011"/>
        <v>0</v>
      </c>
      <c r="L3444" s="95"/>
      <c r="M3444" s="97"/>
      <c r="N3444" s="98"/>
      <c r="O3444" s="95"/>
      <c r="P3444" s="98"/>
      <c r="Q3444" s="199">
        <f t="shared" si="3012"/>
        <v>0</v>
      </c>
      <c r="R3444" s="99"/>
      <c r="S3444" s="99"/>
      <c r="T3444" s="200">
        <f t="shared" si="3023"/>
        <v>0</v>
      </c>
      <c r="U3444" s="91"/>
      <c r="V3444" s="95"/>
      <c r="W3444" s="98"/>
      <c r="X3444" s="199">
        <f t="shared" si="3013"/>
        <v>0</v>
      </c>
      <c r="Y3444" s="99"/>
      <c r="Z3444" s="99"/>
      <c r="AA3444" s="200">
        <f t="shared" si="3024"/>
        <v>0</v>
      </c>
      <c r="AB3444" s="91"/>
      <c r="AC3444" s="95"/>
      <c r="AD3444" s="98"/>
      <c r="AE3444" s="199">
        <f t="shared" si="3014"/>
        <v>0</v>
      </c>
      <c r="AF3444" s="99"/>
      <c r="AG3444" s="99"/>
      <c r="AH3444" s="200">
        <f t="shared" si="3025"/>
        <v>0</v>
      </c>
      <c r="AJ3444" s="252"/>
      <c r="AK3444" s="253"/>
      <c r="AL3444" s="254"/>
      <c r="AM3444" s="253"/>
      <c r="AN3444" s="254"/>
      <c r="AO3444" s="253"/>
      <c r="AP3444" s="254"/>
      <c r="AQ3444" s="253"/>
      <c r="AR3444" s="254"/>
      <c r="AS3444" s="253"/>
      <c r="AT3444" s="254"/>
      <c r="AU3444" s="253"/>
      <c r="AV3444" s="163">
        <f t="shared" si="3015"/>
        <v>0</v>
      </c>
      <c r="AW3444" s="93">
        <f t="shared" si="3016"/>
        <v>0</v>
      </c>
      <c r="AY3444" s="163">
        <f t="shared" si="3017"/>
        <v>0</v>
      </c>
      <c r="AZ3444" s="163">
        <f t="shared" si="3018"/>
        <v>0</v>
      </c>
      <c r="BA3444" s="163">
        <f t="shared" si="3019"/>
        <v>0</v>
      </c>
      <c r="BB3444" s="163">
        <f t="shared" si="3020"/>
        <v>0</v>
      </c>
      <c r="BC3444" s="163">
        <f t="shared" si="3021"/>
        <v>0</v>
      </c>
      <c r="BD3444" s="163">
        <f t="shared" si="3022"/>
        <v>0</v>
      </c>
    </row>
    <row r="3445" spans="2:56" x14ac:dyDescent="0.3">
      <c r="B3445" s="179" t="s">
        <v>200</v>
      </c>
      <c r="C3445" s="95"/>
      <c r="D3445" s="96"/>
      <c r="E3445" s="85">
        <f t="shared" si="3009"/>
        <v>0</v>
      </c>
      <c r="F3445" s="95"/>
      <c r="G3445" s="96"/>
      <c r="H3445" s="85">
        <f t="shared" si="3010"/>
        <v>0</v>
      </c>
      <c r="I3445" s="95"/>
      <c r="J3445" s="97"/>
      <c r="K3445" s="87">
        <f t="shared" si="3011"/>
        <v>0</v>
      </c>
      <c r="L3445" s="95"/>
      <c r="M3445" s="97"/>
      <c r="N3445" s="98"/>
      <c r="O3445" s="95"/>
      <c r="P3445" s="98"/>
      <c r="Q3445" s="199">
        <f t="shared" si="3012"/>
        <v>0</v>
      </c>
      <c r="R3445" s="99"/>
      <c r="S3445" s="99"/>
      <c r="T3445" s="200">
        <f t="shared" si="3023"/>
        <v>0</v>
      </c>
      <c r="U3445" s="91"/>
      <c r="V3445" s="95"/>
      <c r="W3445" s="98"/>
      <c r="X3445" s="199">
        <f t="shared" si="3013"/>
        <v>0</v>
      </c>
      <c r="Y3445" s="99"/>
      <c r="Z3445" s="99"/>
      <c r="AA3445" s="200">
        <f t="shared" si="3024"/>
        <v>0</v>
      </c>
      <c r="AB3445" s="91"/>
      <c r="AC3445" s="95"/>
      <c r="AD3445" s="98"/>
      <c r="AE3445" s="199">
        <f t="shared" si="3014"/>
        <v>0</v>
      </c>
      <c r="AF3445" s="99"/>
      <c r="AG3445" s="99"/>
      <c r="AH3445" s="200">
        <f t="shared" si="3025"/>
        <v>0</v>
      </c>
      <c r="AJ3445" s="252"/>
      <c r="AK3445" s="253"/>
      <c r="AL3445" s="254"/>
      <c r="AM3445" s="253"/>
      <c r="AN3445" s="254"/>
      <c r="AO3445" s="253"/>
      <c r="AP3445" s="254"/>
      <c r="AQ3445" s="253"/>
      <c r="AR3445" s="254"/>
      <c r="AS3445" s="253"/>
      <c r="AT3445" s="254"/>
      <c r="AU3445" s="253"/>
      <c r="AV3445" s="163">
        <f t="shared" si="3015"/>
        <v>0</v>
      </c>
      <c r="AW3445" s="93">
        <f t="shared" si="3016"/>
        <v>0</v>
      </c>
      <c r="AY3445" s="163">
        <f t="shared" si="3017"/>
        <v>0</v>
      </c>
      <c r="AZ3445" s="163">
        <f t="shared" si="3018"/>
        <v>0</v>
      </c>
      <c r="BA3445" s="163">
        <f t="shared" si="3019"/>
        <v>0</v>
      </c>
      <c r="BB3445" s="163">
        <f t="shared" si="3020"/>
        <v>0</v>
      </c>
      <c r="BC3445" s="163">
        <f t="shared" si="3021"/>
        <v>0</v>
      </c>
      <c r="BD3445" s="163">
        <f t="shared" si="3022"/>
        <v>0</v>
      </c>
    </row>
    <row r="3446" spans="2:56" x14ac:dyDescent="0.3">
      <c r="B3446" s="176" t="s">
        <v>201</v>
      </c>
      <c r="C3446" s="95"/>
      <c r="D3446" s="96"/>
      <c r="E3446" s="85">
        <f t="shared" si="3009"/>
        <v>0</v>
      </c>
      <c r="F3446" s="95"/>
      <c r="G3446" s="96"/>
      <c r="H3446" s="85">
        <f t="shared" si="3010"/>
        <v>0</v>
      </c>
      <c r="I3446" s="95"/>
      <c r="J3446" s="97"/>
      <c r="K3446" s="87">
        <f t="shared" si="3011"/>
        <v>0</v>
      </c>
      <c r="L3446" s="95"/>
      <c r="M3446" s="97"/>
      <c r="N3446" s="98"/>
      <c r="O3446" s="95"/>
      <c r="P3446" s="98"/>
      <c r="Q3446" s="199">
        <f t="shared" si="3012"/>
        <v>0</v>
      </c>
      <c r="R3446" s="99"/>
      <c r="S3446" s="99"/>
      <c r="T3446" s="200">
        <f t="shared" si="3023"/>
        <v>0</v>
      </c>
      <c r="U3446" s="91"/>
      <c r="V3446" s="95"/>
      <c r="W3446" s="98"/>
      <c r="X3446" s="199">
        <f t="shared" si="3013"/>
        <v>0</v>
      </c>
      <c r="Y3446" s="99"/>
      <c r="Z3446" s="99"/>
      <c r="AA3446" s="200">
        <f t="shared" si="3024"/>
        <v>0</v>
      </c>
      <c r="AB3446" s="91"/>
      <c r="AC3446" s="95"/>
      <c r="AD3446" s="98"/>
      <c r="AE3446" s="199">
        <f t="shared" si="3014"/>
        <v>0</v>
      </c>
      <c r="AF3446" s="99"/>
      <c r="AG3446" s="99"/>
      <c r="AH3446" s="200">
        <f t="shared" si="3025"/>
        <v>0</v>
      </c>
      <c r="AJ3446" s="252"/>
      <c r="AK3446" s="253"/>
      <c r="AL3446" s="254"/>
      <c r="AM3446" s="253"/>
      <c r="AN3446" s="254"/>
      <c r="AO3446" s="253"/>
      <c r="AP3446" s="254"/>
      <c r="AQ3446" s="253"/>
      <c r="AR3446" s="254"/>
      <c r="AS3446" s="253"/>
      <c r="AT3446" s="254"/>
      <c r="AU3446" s="253"/>
      <c r="AV3446" s="163">
        <f t="shared" si="3015"/>
        <v>0</v>
      </c>
      <c r="AW3446" s="93">
        <f t="shared" si="3016"/>
        <v>0</v>
      </c>
      <c r="AY3446" s="163">
        <f t="shared" si="3017"/>
        <v>0</v>
      </c>
      <c r="AZ3446" s="163">
        <f t="shared" si="3018"/>
        <v>0</v>
      </c>
      <c r="BA3446" s="163">
        <f t="shared" si="3019"/>
        <v>0</v>
      </c>
      <c r="BB3446" s="163">
        <f t="shared" si="3020"/>
        <v>0</v>
      </c>
      <c r="BC3446" s="163">
        <f t="shared" si="3021"/>
        <v>0</v>
      </c>
      <c r="BD3446" s="163">
        <f t="shared" si="3022"/>
        <v>0</v>
      </c>
    </row>
    <row r="3447" spans="2:56" x14ac:dyDescent="0.3">
      <c r="B3447" s="176" t="s">
        <v>202</v>
      </c>
      <c r="C3447" s="83">
        <f>SUM(C3448,C3452)</f>
        <v>0</v>
      </c>
      <c r="D3447" s="84">
        <f>SUM(D3448,D3452)</f>
        <v>0</v>
      </c>
      <c r="E3447" s="85">
        <f t="shared" si="3009"/>
        <v>0</v>
      </c>
      <c r="F3447" s="83">
        <f>SUM(F3448,F3452)</f>
        <v>0</v>
      </c>
      <c r="G3447" s="84">
        <f>SUM(G3448,G3452)</f>
        <v>0</v>
      </c>
      <c r="H3447" s="85">
        <f t="shared" si="3010"/>
        <v>0</v>
      </c>
      <c r="I3447" s="83">
        <f>SUM(I3448,I3452)</f>
        <v>0</v>
      </c>
      <c r="J3447" s="86">
        <f>SUM(J3448,J3452)</f>
        <v>0</v>
      </c>
      <c r="K3447" s="87">
        <f t="shared" si="3011"/>
        <v>0</v>
      </c>
      <c r="L3447" s="83">
        <f>SUM(L3448,L3452)</f>
        <v>0</v>
      </c>
      <c r="M3447" s="86">
        <f>SUM(M3448,M3452)</f>
        <v>0</v>
      </c>
      <c r="N3447" s="88">
        <f>SUM(N3448,N3452)</f>
        <v>0</v>
      </c>
      <c r="O3447" s="83">
        <f>SUM(O3448,O3452)</f>
        <v>0</v>
      </c>
      <c r="P3447" s="88">
        <f>SUM(P3448,P3452)</f>
        <v>0</v>
      </c>
      <c r="Q3447" s="199">
        <f t="shared" si="3012"/>
        <v>0</v>
      </c>
      <c r="R3447" s="89">
        <f>SUM(R3448,R3452)</f>
        <v>0</v>
      </c>
      <c r="S3447" s="89">
        <f>SUM(S3448,S3452)</f>
        <v>0</v>
      </c>
      <c r="T3447" s="200">
        <f t="shared" si="3023"/>
        <v>0</v>
      </c>
      <c r="U3447" s="91"/>
      <c r="V3447" s="83">
        <f>SUM(V3448,V3452)</f>
        <v>0</v>
      </c>
      <c r="W3447" s="88">
        <f>SUM(W3448,W3452)</f>
        <v>0</v>
      </c>
      <c r="X3447" s="199">
        <f t="shared" si="3013"/>
        <v>0</v>
      </c>
      <c r="Y3447" s="89">
        <f>SUM(Y3448,Y3452)</f>
        <v>0</v>
      </c>
      <c r="Z3447" s="89">
        <f>SUM(Z3448,Z3452)</f>
        <v>0</v>
      </c>
      <c r="AA3447" s="200">
        <f t="shared" si="3024"/>
        <v>0</v>
      </c>
      <c r="AB3447" s="91"/>
      <c r="AC3447" s="83">
        <f>SUM(AC3448,AC3452)</f>
        <v>0</v>
      </c>
      <c r="AD3447" s="88">
        <f>SUM(AD3448,AD3452)</f>
        <v>0</v>
      </c>
      <c r="AE3447" s="199">
        <f t="shared" si="3014"/>
        <v>0</v>
      </c>
      <c r="AF3447" s="89">
        <f>SUM(AF3448,AF3452)</f>
        <v>0</v>
      </c>
      <c r="AG3447" s="89">
        <f>SUM(AG3448,AG3452)</f>
        <v>0</v>
      </c>
      <c r="AH3447" s="200">
        <f t="shared" si="3025"/>
        <v>0</v>
      </c>
      <c r="AJ3447" s="84">
        <f t="shared" ref="AJ3447:AU3447" si="3038">SUM(AJ3448,AJ3452)</f>
        <v>0</v>
      </c>
      <c r="AK3447" s="86">
        <f t="shared" si="3038"/>
        <v>0</v>
      </c>
      <c r="AL3447" s="88">
        <f t="shared" si="3038"/>
        <v>0</v>
      </c>
      <c r="AM3447" s="86">
        <f t="shared" si="3038"/>
        <v>0</v>
      </c>
      <c r="AN3447" s="88">
        <f t="shared" si="3038"/>
        <v>0</v>
      </c>
      <c r="AO3447" s="86">
        <f t="shared" si="3038"/>
        <v>0</v>
      </c>
      <c r="AP3447" s="88">
        <f t="shared" si="3038"/>
        <v>0</v>
      </c>
      <c r="AQ3447" s="86">
        <f t="shared" si="3038"/>
        <v>0</v>
      </c>
      <c r="AR3447" s="88">
        <f t="shared" si="3038"/>
        <v>0</v>
      </c>
      <c r="AS3447" s="86">
        <f t="shared" si="3038"/>
        <v>0</v>
      </c>
      <c r="AT3447" s="88">
        <f t="shared" si="3038"/>
        <v>0</v>
      </c>
      <c r="AU3447" s="86">
        <f t="shared" si="3038"/>
        <v>0</v>
      </c>
      <c r="AV3447" s="86">
        <f t="shared" si="3015"/>
        <v>0</v>
      </c>
      <c r="AW3447" s="93">
        <f t="shared" si="3016"/>
        <v>0</v>
      </c>
      <c r="AY3447" s="86">
        <f t="shared" si="3017"/>
        <v>0</v>
      </c>
      <c r="AZ3447" s="86">
        <f t="shared" si="3018"/>
        <v>0</v>
      </c>
      <c r="BA3447" s="86">
        <f t="shared" si="3019"/>
        <v>0</v>
      </c>
      <c r="BB3447" s="86">
        <f t="shared" si="3020"/>
        <v>0</v>
      </c>
      <c r="BC3447" s="86">
        <f t="shared" si="3021"/>
        <v>0</v>
      </c>
      <c r="BD3447" s="86">
        <f t="shared" si="3022"/>
        <v>0</v>
      </c>
    </row>
    <row r="3448" spans="2:56" x14ac:dyDescent="0.3">
      <c r="B3448" s="179" t="s">
        <v>203</v>
      </c>
      <c r="C3448" s="83">
        <f>SUM(C3449:C3451)</f>
        <v>0</v>
      </c>
      <c r="D3448" s="84">
        <f>SUM(D3449:D3451)</f>
        <v>0</v>
      </c>
      <c r="E3448" s="85">
        <f t="shared" si="3009"/>
        <v>0</v>
      </c>
      <c r="F3448" s="83">
        <f>SUM(F3449:F3451)</f>
        <v>0</v>
      </c>
      <c r="G3448" s="84">
        <f>SUM(G3449:G3451)</f>
        <v>0</v>
      </c>
      <c r="H3448" s="85">
        <f t="shared" si="3010"/>
        <v>0</v>
      </c>
      <c r="I3448" s="83">
        <f>SUM(I3449:I3451)</f>
        <v>0</v>
      </c>
      <c r="J3448" s="86">
        <f>SUM(J3449:J3451)</f>
        <v>0</v>
      </c>
      <c r="K3448" s="87">
        <f t="shared" si="3011"/>
        <v>0</v>
      </c>
      <c r="L3448" s="83">
        <f>SUM(L3449:L3451)</f>
        <v>0</v>
      </c>
      <c r="M3448" s="86">
        <f>SUM(M3449:M3451)</f>
        <v>0</v>
      </c>
      <c r="N3448" s="88">
        <f>SUM(N3449:N3451)</f>
        <v>0</v>
      </c>
      <c r="O3448" s="83">
        <f>SUM(O3449:O3451)</f>
        <v>0</v>
      </c>
      <c r="P3448" s="88">
        <f>SUM(P3449:P3451)</f>
        <v>0</v>
      </c>
      <c r="Q3448" s="199">
        <f t="shared" si="3012"/>
        <v>0</v>
      </c>
      <c r="R3448" s="89">
        <f>SUM(R3449:R3451)</f>
        <v>0</v>
      </c>
      <c r="S3448" s="89">
        <f>SUM(S3449:S3451)</f>
        <v>0</v>
      </c>
      <c r="T3448" s="200">
        <f t="shared" si="3023"/>
        <v>0</v>
      </c>
      <c r="U3448" s="91"/>
      <c r="V3448" s="83">
        <f>SUM(V3449:V3451)</f>
        <v>0</v>
      </c>
      <c r="W3448" s="88">
        <f>SUM(W3449:W3451)</f>
        <v>0</v>
      </c>
      <c r="X3448" s="199">
        <f t="shared" si="3013"/>
        <v>0</v>
      </c>
      <c r="Y3448" s="89">
        <f>SUM(Y3449:Y3451)</f>
        <v>0</v>
      </c>
      <c r="Z3448" s="89">
        <f>SUM(Z3449:Z3451)</f>
        <v>0</v>
      </c>
      <c r="AA3448" s="200">
        <f t="shared" si="3024"/>
        <v>0</v>
      </c>
      <c r="AB3448" s="91"/>
      <c r="AC3448" s="83">
        <f>SUM(AC3449:AC3451)</f>
        <v>0</v>
      </c>
      <c r="AD3448" s="88">
        <f>SUM(AD3449:AD3451)</f>
        <v>0</v>
      </c>
      <c r="AE3448" s="199">
        <f t="shared" si="3014"/>
        <v>0</v>
      </c>
      <c r="AF3448" s="89">
        <f>SUM(AF3449:AF3451)</f>
        <v>0</v>
      </c>
      <c r="AG3448" s="89">
        <f>SUM(AG3449:AG3451)</f>
        <v>0</v>
      </c>
      <c r="AH3448" s="200">
        <f t="shared" si="3025"/>
        <v>0</v>
      </c>
      <c r="AJ3448" s="84">
        <f t="shared" ref="AJ3448:AU3448" si="3039">SUM(AJ3449:AJ3451)</f>
        <v>0</v>
      </c>
      <c r="AK3448" s="86">
        <f t="shared" si="3039"/>
        <v>0</v>
      </c>
      <c r="AL3448" s="88">
        <f t="shared" si="3039"/>
        <v>0</v>
      </c>
      <c r="AM3448" s="86">
        <f t="shared" si="3039"/>
        <v>0</v>
      </c>
      <c r="AN3448" s="88">
        <f t="shared" si="3039"/>
        <v>0</v>
      </c>
      <c r="AO3448" s="86">
        <f t="shared" si="3039"/>
        <v>0</v>
      </c>
      <c r="AP3448" s="88">
        <f t="shared" si="3039"/>
        <v>0</v>
      </c>
      <c r="AQ3448" s="86">
        <f t="shared" si="3039"/>
        <v>0</v>
      </c>
      <c r="AR3448" s="88">
        <f t="shared" si="3039"/>
        <v>0</v>
      </c>
      <c r="AS3448" s="86">
        <f t="shared" si="3039"/>
        <v>0</v>
      </c>
      <c r="AT3448" s="88">
        <f t="shared" si="3039"/>
        <v>0</v>
      </c>
      <c r="AU3448" s="86">
        <f t="shared" si="3039"/>
        <v>0</v>
      </c>
      <c r="AV3448" s="86">
        <f t="shared" si="3015"/>
        <v>0</v>
      </c>
      <c r="AW3448" s="93">
        <f t="shared" si="3016"/>
        <v>0</v>
      </c>
      <c r="AY3448" s="86">
        <f t="shared" si="3017"/>
        <v>0</v>
      </c>
      <c r="AZ3448" s="86">
        <f t="shared" si="3018"/>
        <v>0</v>
      </c>
      <c r="BA3448" s="86">
        <f t="shared" si="3019"/>
        <v>0</v>
      </c>
      <c r="BB3448" s="86">
        <f t="shared" si="3020"/>
        <v>0</v>
      </c>
      <c r="BC3448" s="86">
        <f t="shared" si="3021"/>
        <v>0</v>
      </c>
      <c r="BD3448" s="86">
        <f t="shared" si="3022"/>
        <v>0</v>
      </c>
    </row>
    <row r="3449" spans="2:56" x14ac:dyDescent="0.3">
      <c r="B3449" s="201" t="s">
        <v>204</v>
      </c>
      <c r="C3449" s="255"/>
      <c r="D3449" s="256"/>
      <c r="E3449" s="182">
        <f t="shared" si="3009"/>
        <v>0</v>
      </c>
      <c r="F3449" s="255"/>
      <c r="G3449" s="256"/>
      <c r="H3449" s="182">
        <f t="shared" si="3010"/>
        <v>0</v>
      </c>
      <c r="I3449" s="255"/>
      <c r="J3449" s="257"/>
      <c r="K3449" s="184">
        <f t="shared" si="3011"/>
        <v>0</v>
      </c>
      <c r="L3449" s="255"/>
      <c r="M3449" s="257"/>
      <c r="N3449" s="258"/>
      <c r="O3449" s="255"/>
      <c r="P3449" s="258"/>
      <c r="Q3449" s="177">
        <f t="shared" si="3012"/>
        <v>0</v>
      </c>
      <c r="R3449" s="258"/>
      <c r="S3449" s="258"/>
      <c r="T3449" s="178">
        <f t="shared" si="3023"/>
        <v>0</v>
      </c>
      <c r="U3449" s="157"/>
      <c r="V3449" s="255"/>
      <c r="W3449" s="258"/>
      <c r="X3449" s="177">
        <f t="shared" si="3013"/>
        <v>0</v>
      </c>
      <c r="Y3449" s="258"/>
      <c r="Z3449" s="258"/>
      <c r="AA3449" s="178">
        <f t="shared" si="3024"/>
        <v>0</v>
      </c>
      <c r="AB3449" s="157"/>
      <c r="AC3449" s="255"/>
      <c r="AD3449" s="258"/>
      <c r="AE3449" s="177">
        <f t="shared" si="3014"/>
        <v>0</v>
      </c>
      <c r="AF3449" s="258"/>
      <c r="AG3449" s="258"/>
      <c r="AH3449" s="178">
        <f t="shared" si="3025"/>
        <v>0</v>
      </c>
      <c r="AJ3449" s="252"/>
      <c r="AK3449" s="253"/>
      <c r="AL3449" s="254"/>
      <c r="AM3449" s="253"/>
      <c r="AN3449" s="254"/>
      <c r="AO3449" s="253"/>
      <c r="AP3449" s="254"/>
      <c r="AQ3449" s="253"/>
      <c r="AR3449" s="254"/>
      <c r="AS3449" s="253"/>
      <c r="AT3449" s="254"/>
      <c r="AU3449" s="253"/>
      <c r="AV3449" s="163">
        <f t="shared" si="3015"/>
        <v>0</v>
      </c>
      <c r="AW3449" s="93">
        <f t="shared" si="3016"/>
        <v>0</v>
      </c>
      <c r="AY3449" s="163">
        <f t="shared" si="3017"/>
        <v>0</v>
      </c>
      <c r="AZ3449" s="163">
        <f t="shared" si="3018"/>
        <v>0</v>
      </c>
      <c r="BA3449" s="163">
        <f t="shared" si="3019"/>
        <v>0</v>
      </c>
      <c r="BB3449" s="163">
        <f t="shared" si="3020"/>
        <v>0</v>
      </c>
      <c r="BC3449" s="163">
        <f t="shared" si="3021"/>
        <v>0</v>
      </c>
      <c r="BD3449" s="163">
        <f t="shared" si="3022"/>
        <v>0</v>
      </c>
    </row>
    <row r="3450" spans="2:56" x14ac:dyDescent="0.3">
      <c r="B3450" s="201" t="s">
        <v>205</v>
      </c>
      <c r="C3450" s="255"/>
      <c r="D3450" s="256"/>
      <c r="E3450" s="182">
        <f t="shared" si="3009"/>
        <v>0</v>
      </c>
      <c r="F3450" s="255"/>
      <c r="G3450" s="256"/>
      <c r="H3450" s="182">
        <f t="shared" si="3010"/>
        <v>0</v>
      </c>
      <c r="I3450" s="255"/>
      <c r="J3450" s="257"/>
      <c r="K3450" s="184">
        <f t="shared" si="3011"/>
        <v>0</v>
      </c>
      <c r="L3450" s="255"/>
      <c r="M3450" s="257"/>
      <c r="N3450" s="258"/>
      <c r="O3450" s="255"/>
      <c r="P3450" s="258"/>
      <c r="Q3450" s="177">
        <f t="shared" si="3012"/>
        <v>0</v>
      </c>
      <c r="R3450" s="258"/>
      <c r="S3450" s="258"/>
      <c r="T3450" s="178">
        <f t="shared" si="3023"/>
        <v>0</v>
      </c>
      <c r="U3450" s="157"/>
      <c r="V3450" s="255"/>
      <c r="W3450" s="258"/>
      <c r="X3450" s="177">
        <f t="shared" si="3013"/>
        <v>0</v>
      </c>
      <c r="Y3450" s="258"/>
      <c r="Z3450" s="258"/>
      <c r="AA3450" s="178">
        <f t="shared" si="3024"/>
        <v>0</v>
      </c>
      <c r="AB3450" s="157"/>
      <c r="AC3450" s="255"/>
      <c r="AD3450" s="258"/>
      <c r="AE3450" s="177">
        <f t="shared" si="3014"/>
        <v>0</v>
      </c>
      <c r="AF3450" s="258"/>
      <c r="AG3450" s="258"/>
      <c r="AH3450" s="178">
        <f t="shared" si="3025"/>
        <v>0</v>
      </c>
      <c r="AJ3450" s="252"/>
      <c r="AK3450" s="253"/>
      <c r="AL3450" s="254"/>
      <c r="AM3450" s="253"/>
      <c r="AN3450" s="254"/>
      <c r="AO3450" s="253"/>
      <c r="AP3450" s="254"/>
      <c r="AQ3450" s="253"/>
      <c r="AR3450" s="254"/>
      <c r="AS3450" s="253"/>
      <c r="AT3450" s="254"/>
      <c r="AU3450" s="253"/>
      <c r="AV3450" s="163">
        <f t="shared" si="3015"/>
        <v>0</v>
      </c>
      <c r="AW3450" s="93">
        <f t="shared" si="3016"/>
        <v>0</v>
      </c>
      <c r="AY3450" s="163">
        <f t="shared" si="3017"/>
        <v>0</v>
      </c>
      <c r="AZ3450" s="163">
        <f t="shared" si="3018"/>
        <v>0</v>
      </c>
      <c r="BA3450" s="163">
        <f t="shared" si="3019"/>
        <v>0</v>
      </c>
      <c r="BB3450" s="163">
        <f t="shared" si="3020"/>
        <v>0</v>
      </c>
      <c r="BC3450" s="163">
        <f t="shared" si="3021"/>
        <v>0</v>
      </c>
      <c r="BD3450" s="163">
        <f t="shared" si="3022"/>
        <v>0</v>
      </c>
    </row>
    <row r="3451" spans="2:56" x14ac:dyDescent="0.3">
      <c r="B3451" s="201" t="s">
        <v>206</v>
      </c>
      <c r="C3451" s="255"/>
      <c r="D3451" s="256"/>
      <c r="E3451" s="182">
        <f t="shared" si="3009"/>
        <v>0</v>
      </c>
      <c r="F3451" s="255"/>
      <c r="G3451" s="256"/>
      <c r="H3451" s="182">
        <f t="shared" si="3010"/>
        <v>0</v>
      </c>
      <c r="I3451" s="255"/>
      <c r="J3451" s="257"/>
      <c r="K3451" s="184">
        <f t="shared" si="3011"/>
        <v>0</v>
      </c>
      <c r="L3451" s="255"/>
      <c r="M3451" s="257"/>
      <c r="N3451" s="258"/>
      <c r="O3451" s="255"/>
      <c r="P3451" s="258"/>
      <c r="Q3451" s="177">
        <f t="shared" si="3012"/>
        <v>0</v>
      </c>
      <c r="R3451" s="258"/>
      <c r="S3451" s="258"/>
      <c r="T3451" s="178">
        <f t="shared" si="3023"/>
        <v>0</v>
      </c>
      <c r="U3451" s="157"/>
      <c r="V3451" s="255"/>
      <c r="W3451" s="258"/>
      <c r="X3451" s="177">
        <f t="shared" si="3013"/>
        <v>0</v>
      </c>
      <c r="Y3451" s="258"/>
      <c r="Z3451" s="258"/>
      <c r="AA3451" s="178">
        <f t="shared" si="3024"/>
        <v>0</v>
      </c>
      <c r="AB3451" s="157"/>
      <c r="AC3451" s="255"/>
      <c r="AD3451" s="258"/>
      <c r="AE3451" s="177">
        <f t="shared" si="3014"/>
        <v>0</v>
      </c>
      <c r="AF3451" s="258"/>
      <c r="AG3451" s="258"/>
      <c r="AH3451" s="178">
        <f t="shared" si="3025"/>
        <v>0</v>
      </c>
      <c r="AJ3451" s="252"/>
      <c r="AK3451" s="253"/>
      <c r="AL3451" s="254"/>
      <c r="AM3451" s="253"/>
      <c r="AN3451" s="254"/>
      <c r="AO3451" s="253"/>
      <c r="AP3451" s="254"/>
      <c r="AQ3451" s="253"/>
      <c r="AR3451" s="254"/>
      <c r="AS3451" s="253"/>
      <c r="AT3451" s="254"/>
      <c r="AU3451" s="253"/>
      <c r="AV3451" s="163">
        <f t="shared" si="3015"/>
        <v>0</v>
      </c>
      <c r="AW3451" s="93">
        <f t="shared" si="3016"/>
        <v>0</v>
      </c>
      <c r="AY3451" s="163">
        <f t="shared" si="3017"/>
        <v>0</v>
      </c>
      <c r="AZ3451" s="163">
        <f t="shared" si="3018"/>
        <v>0</v>
      </c>
      <c r="BA3451" s="163">
        <f t="shared" si="3019"/>
        <v>0</v>
      </c>
      <c r="BB3451" s="163">
        <f t="shared" si="3020"/>
        <v>0</v>
      </c>
      <c r="BC3451" s="163">
        <f t="shared" si="3021"/>
        <v>0</v>
      </c>
      <c r="BD3451" s="163">
        <f t="shared" si="3022"/>
        <v>0</v>
      </c>
    </row>
    <row r="3452" spans="2:56" x14ac:dyDescent="0.3">
      <c r="B3452" s="179" t="s">
        <v>207</v>
      </c>
      <c r="C3452" s="83">
        <f>SUM(C3453)</f>
        <v>0</v>
      </c>
      <c r="D3452" s="84">
        <f>SUM(D3453)</f>
        <v>0</v>
      </c>
      <c r="E3452" s="85">
        <f t="shared" si="3009"/>
        <v>0</v>
      </c>
      <c r="F3452" s="83">
        <f>SUM(F3453)</f>
        <v>0</v>
      </c>
      <c r="G3452" s="84">
        <f>SUM(G3453)</f>
        <v>0</v>
      </c>
      <c r="H3452" s="85">
        <f t="shared" si="3010"/>
        <v>0</v>
      </c>
      <c r="I3452" s="83">
        <f>SUM(I3453)</f>
        <v>0</v>
      </c>
      <c r="J3452" s="86">
        <f>SUM(J3453)</f>
        <v>0</v>
      </c>
      <c r="K3452" s="87">
        <f t="shared" si="3011"/>
        <v>0</v>
      </c>
      <c r="L3452" s="83">
        <f>SUM(L3453)</f>
        <v>0</v>
      </c>
      <c r="M3452" s="86">
        <f>SUM(M3453)</f>
        <v>0</v>
      </c>
      <c r="N3452" s="88">
        <f>SUM(N3453)</f>
        <v>0</v>
      </c>
      <c r="O3452" s="83">
        <f>SUM(O3453)</f>
        <v>0</v>
      </c>
      <c r="P3452" s="88">
        <f>SUM(P3453)</f>
        <v>0</v>
      </c>
      <c r="Q3452" s="199">
        <f t="shared" si="3012"/>
        <v>0</v>
      </c>
      <c r="R3452" s="89">
        <f>SUM(R3453)</f>
        <v>0</v>
      </c>
      <c r="S3452" s="89">
        <f>SUM(S3453)</f>
        <v>0</v>
      </c>
      <c r="T3452" s="200">
        <f t="shared" si="3023"/>
        <v>0</v>
      </c>
      <c r="U3452" s="91"/>
      <c r="V3452" s="83">
        <f>SUM(V3453)</f>
        <v>0</v>
      </c>
      <c r="W3452" s="88">
        <f>SUM(W3453)</f>
        <v>0</v>
      </c>
      <c r="X3452" s="199">
        <f t="shared" si="3013"/>
        <v>0</v>
      </c>
      <c r="Y3452" s="89">
        <f>SUM(Y3453)</f>
        <v>0</v>
      </c>
      <c r="Z3452" s="89">
        <f>SUM(Z3453)</f>
        <v>0</v>
      </c>
      <c r="AA3452" s="200">
        <f t="shared" si="3024"/>
        <v>0</v>
      </c>
      <c r="AB3452" s="91"/>
      <c r="AC3452" s="83">
        <f>SUM(AC3453)</f>
        <v>0</v>
      </c>
      <c r="AD3452" s="88">
        <f>SUM(AD3453)</f>
        <v>0</v>
      </c>
      <c r="AE3452" s="199">
        <f t="shared" si="3014"/>
        <v>0</v>
      </c>
      <c r="AF3452" s="89">
        <f>SUM(AF3453)</f>
        <v>0</v>
      </c>
      <c r="AG3452" s="89">
        <f>SUM(AG3453)</f>
        <v>0</v>
      </c>
      <c r="AH3452" s="200">
        <f t="shared" si="3025"/>
        <v>0</v>
      </c>
      <c r="AJ3452" s="84">
        <f t="shared" ref="AJ3452:AU3452" si="3040">SUM(AJ3453)</f>
        <v>0</v>
      </c>
      <c r="AK3452" s="86">
        <f t="shared" si="3040"/>
        <v>0</v>
      </c>
      <c r="AL3452" s="88">
        <f t="shared" si="3040"/>
        <v>0</v>
      </c>
      <c r="AM3452" s="86">
        <f t="shared" si="3040"/>
        <v>0</v>
      </c>
      <c r="AN3452" s="88">
        <f t="shared" si="3040"/>
        <v>0</v>
      </c>
      <c r="AO3452" s="86">
        <f t="shared" si="3040"/>
        <v>0</v>
      </c>
      <c r="AP3452" s="88">
        <f t="shared" si="3040"/>
        <v>0</v>
      </c>
      <c r="AQ3452" s="86">
        <f t="shared" si="3040"/>
        <v>0</v>
      </c>
      <c r="AR3452" s="88">
        <f t="shared" si="3040"/>
        <v>0</v>
      </c>
      <c r="AS3452" s="86">
        <f t="shared" si="3040"/>
        <v>0</v>
      </c>
      <c r="AT3452" s="88">
        <f t="shared" si="3040"/>
        <v>0</v>
      </c>
      <c r="AU3452" s="86">
        <f t="shared" si="3040"/>
        <v>0</v>
      </c>
      <c r="AV3452" s="86">
        <f t="shared" si="3015"/>
        <v>0</v>
      </c>
      <c r="AW3452" s="93">
        <f t="shared" si="3016"/>
        <v>0</v>
      </c>
      <c r="AY3452" s="86">
        <f t="shared" si="3017"/>
        <v>0</v>
      </c>
      <c r="AZ3452" s="86">
        <f t="shared" si="3018"/>
        <v>0</v>
      </c>
      <c r="BA3452" s="86">
        <f t="shared" si="3019"/>
        <v>0</v>
      </c>
      <c r="BB3452" s="86">
        <f t="shared" si="3020"/>
        <v>0</v>
      </c>
      <c r="BC3452" s="86">
        <f t="shared" si="3021"/>
        <v>0</v>
      </c>
      <c r="BD3452" s="86">
        <f t="shared" si="3022"/>
        <v>0</v>
      </c>
    </row>
    <row r="3453" spans="2:56" x14ac:dyDescent="0.3">
      <c r="B3453" s="201" t="s">
        <v>105</v>
      </c>
      <c r="C3453" s="255"/>
      <c r="D3453" s="256"/>
      <c r="E3453" s="182">
        <f t="shared" si="3009"/>
        <v>0</v>
      </c>
      <c r="F3453" s="255"/>
      <c r="G3453" s="256"/>
      <c r="H3453" s="182">
        <f t="shared" si="3010"/>
        <v>0</v>
      </c>
      <c r="I3453" s="255"/>
      <c r="J3453" s="257"/>
      <c r="K3453" s="184">
        <f t="shared" si="3011"/>
        <v>0</v>
      </c>
      <c r="L3453" s="255"/>
      <c r="M3453" s="257"/>
      <c r="N3453" s="258"/>
      <c r="O3453" s="255"/>
      <c r="P3453" s="258"/>
      <c r="Q3453" s="177">
        <f t="shared" si="3012"/>
        <v>0</v>
      </c>
      <c r="R3453" s="258"/>
      <c r="S3453" s="258"/>
      <c r="T3453" s="178">
        <f t="shared" si="3023"/>
        <v>0</v>
      </c>
      <c r="U3453" s="157"/>
      <c r="V3453" s="255"/>
      <c r="W3453" s="258"/>
      <c r="X3453" s="177">
        <f t="shared" si="3013"/>
        <v>0</v>
      </c>
      <c r="Y3453" s="258"/>
      <c r="Z3453" s="258"/>
      <c r="AA3453" s="178">
        <f t="shared" si="3024"/>
        <v>0</v>
      </c>
      <c r="AB3453" s="157"/>
      <c r="AC3453" s="255"/>
      <c r="AD3453" s="258"/>
      <c r="AE3453" s="177">
        <f t="shared" si="3014"/>
        <v>0</v>
      </c>
      <c r="AF3453" s="258"/>
      <c r="AG3453" s="258"/>
      <c r="AH3453" s="178">
        <f t="shared" si="3025"/>
        <v>0</v>
      </c>
      <c r="AJ3453" s="252"/>
      <c r="AK3453" s="253"/>
      <c r="AL3453" s="254"/>
      <c r="AM3453" s="253"/>
      <c r="AN3453" s="254"/>
      <c r="AO3453" s="253"/>
      <c r="AP3453" s="254"/>
      <c r="AQ3453" s="253"/>
      <c r="AR3453" s="254"/>
      <c r="AS3453" s="253"/>
      <c r="AT3453" s="254"/>
      <c r="AU3453" s="253"/>
      <c r="AV3453" s="163">
        <f t="shared" si="3015"/>
        <v>0</v>
      </c>
      <c r="AW3453" s="93">
        <f t="shared" si="3016"/>
        <v>0</v>
      </c>
      <c r="AY3453" s="163">
        <f t="shared" si="3017"/>
        <v>0</v>
      </c>
      <c r="AZ3453" s="163">
        <f t="shared" si="3018"/>
        <v>0</v>
      </c>
      <c r="BA3453" s="163">
        <f t="shared" si="3019"/>
        <v>0</v>
      </c>
      <c r="BB3453" s="163">
        <f t="shared" si="3020"/>
        <v>0</v>
      </c>
      <c r="BC3453" s="163">
        <f t="shared" si="3021"/>
        <v>0</v>
      </c>
      <c r="BD3453" s="163">
        <f t="shared" si="3022"/>
        <v>0</v>
      </c>
    </row>
    <row r="3454" spans="2:56" s="124" customFormat="1" x14ac:dyDescent="0.3">
      <c r="B3454" s="187" t="s">
        <v>208</v>
      </c>
      <c r="C3454" s="188">
        <f>SUM(C3455,C3461,C3474,C3475,C3476,C3477,C3478)</f>
        <v>0</v>
      </c>
      <c r="D3454" s="189">
        <f>SUM(D3455,D3461,D3474,D3475,D3476,D3477,D3478)</f>
        <v>0</v>
      </c>
      <c r="E3454" s="190">
        <f t="shared" si="3009"/>
        <v>0</v>
      </c>
      <c r="F3454" s="188">
        <f>SUM(F3455,F3461,F3474,F3475,F3476,F3477,F3478)</f>
        <v>0</v>
      </c>
      <c r="G3454" s="189">
        <f>SUM(G3455,G3461,G3474,G3475,G3476,G3477,G3478)</f>
        <v>0</v>
      </c>
      <c r="H3454" s="190">
        <f t="shared" si="3010"/>
        <v>0</v>
      </c>
      <c r="I3454" s="188">
        <f>SUM(I3455,I3461,I3474,I3475,I3476,I3477,I3478)</f>
        <v>0</v>
      </c>
      <c r="J3454" s="191">
        <f>SUM(J3455,J3461,J3474,J3475,J3476,J3477,J3478)</f>
        <v>0</v>
      </c>
      <c r="K3454" s="192">
        <f t="shared" si="3011"/>
        <v>0</v>
      </c>
      <c r="L3454" s="188">
        <f>SUM(L3455,L3461,L3474,L3475,L3476,L3477,L3478)</f>
        <v>0</v>
      </c>
      <c r="M3454" s="191">
        <f>SUM(M3455,M3461,M3474,M3475,M3476,M3477,M3478)</f>
        <v>0</v>
      </c>
      <c r="N3454" s="193">
        <f>SUM(N3455,N3461,N3474,N3475,N3476,N3477,N3478)</f>
        <v>0</v>
      </c>
      <c r="O3454" s="188">
        <f>SUM(O3455,O3461,O3474,O3475,O3476,O3477,O3478)</f>
        <v>0</v>
      </c>
      <c r="P3454" s="193">
        <f>SUM(P3455,P3461,P3474,P3475,P3476,P3477,P3478)</f>
        <v>0</v>
      </c>
      <c r="Q3454" s="194">
        <f t="shared" si="3012"/>
        <v>0</v>
      </c>
      <c r="R3454" s="195">
        <f>SUM(R3455,R3461,R3474,R3475,R3476,R3477,R3478)</f>
        <v>0</v>
      </c>
      <c r="S3454" s="195">
        <f>SUM(S3455,S3461,S3474,S3475,S3476,S3477,S3478)</f>
        <v>0</v>
      </c>
      <c r="T3454" s="196">
        <f t="shared" si="3023"/>
        <v>0</v>
      </c>
      <c r="U3454" s="121"/>
      <c r="V3454" s="188">
        <f>SUM(V3455,V3461,V3474,V3475,V3476,V3477,V3478)</f>
        <v>0</v>
      </c>
      <c r="W3454" s="193">
        <f>SUM(W3455,W3461,W3474,W3475,W3476,W3477,W3478)</f>
        <v>0</v>
      </c>
      <c r="X3454" s="194">
        <f t="shared" si="3013"/>
        <v>0</v>
      </c>
      <c r="Y3454" s="195">
        <f>SUM(Y3455,Y3461,Y3474,Y3475,Y3476,Y3477,Y3478)</f>
        <v>0</v>
      </c>
      <c r="Z3454" s="195">
        <f>SUM(Z3455,Z3461,Z3474,Z3475,Z3476,Z3477,Z3478)</f>
        <v>0</v>
      </c>
      <c r="AA3454" s="196">
        <f t="shared" si="3024"/>
        <v>0</v>
      </c>
      <c r="AB3454" s="121"/>
      <c r="AC3454" s="188">
        <f>SUM(AC3455,AC3461,AC3474,AC3475,AC3476,AC3477,AC3478)</f>
        <v>0</v>
      </c>
      <c r="AD3454" s="193">
        <f>SUM(AD3455,AD3461,AD3474,AD3475,AD3476,AD3477,AD3478)</f>
        <v>0</v>
      </c>
      <c r="AE3454" s="194">
        <f t="shared" si="3014"/>
        <v>0</v>
      </c>
      <c r="AF3454" s="195">
        <f>SUM(AF3455,AF3461,AF3474,AF3475,AF3476,AF3477,AF3478)</f>
        <v>0</v>
      </c>
      <c r="AG3454" s="195">
        <f>SUM(AG3455,AG3461,AG3474,AG3475,AG3476,AG3477,AG3478)</f>
        <v>0</v>
      </c>
      <c r="AH3454" s="196">
        <f t="shared" si="3025"/>
        <v>0</v>
      </c>
      <c r="AJ3454" s="189">
        <f t="shared" ref="AJ3454:AU3454" si="3041">SUM(AJ3455,AJ3461,AJ3474,AJ3475,AJ3476,AJ3477,AJ3478)</f>
        <v>0</v>
      </c>
      <c r="AK3454" s="191">
        <f t="shared" si="3041"/>
        <v>0</v>
      </c>
      <c r="AL3454" s="193">
        <f t="shared" si="3041"/>
        <v>0</v>
      </c>
      <c r="AM3454" s="191">
        <f t="shared" si="3041"/>
        <v>0</v>
      </c>
      <c r="AN3454" s="193">
        <f t="shared" si="3041"/>
        <v>0</v>
      </c>
      <c r="AO3454" s="191">
        <f t="shared" si="3041"/>
        <v>0</v>
      </c>
      <c r="AP3454" s="193">
        <f t="shared" si="3041"/>
        <v>0</v>
      </c>
      <c r="AQ3454" s="191">
        <f t="shared" si="3041"/>
        <v>0</v>
      </c>
      <c r="AR3454" s="193">
        <f t="shared" si="3041"/>
        <v>0</v>
      </c>
      <c r="AS3454" s="191">
        <f t="shared" si="3041"/>
        <v>0</v>
      </c>
      <c r="AT3454" s="193">
        <f t="shared" si="3041"/>
        <v>0</v>
      </c>
      <c r="AU3454" s="191">
        <f t="shared" si="3041"/>
        <v>0</v>
      </c>
      <c r="AV3454" s="191">
        <f t="shared" si="3015"/>
        <v>0</v>
      </c>
      <c r="AW3454" s="197">
        <f t="shared" si="3016"/>
        <v>0</v>
      </c>
      <c r="AX3454" s="198"/>
      <c r="AY3454" s="191">
        <f t="shared" si="3017"/>
        <v>0</v>
      </c>
      <c r="AZ3454" s="191">
        <f t="shared" si="3018"/>
        <v>0</v>
      </c>
      <c r="BA3454" s="191">
        <f t="shared" si="3019"/>
        <v>0</v>
      </c>
      <c r="BB3454" s="191">
        <f t="shared" si="3020"/>
        <v>0</v>
      </c>
      <c r="BC3454" s="191">
        <f t="shared" si="3021"/>
        <v>0</v>
      </c>
      <c r="BD3454" s="191">
        <f t="shared" si="3022"/>
        <v>0</v>
      </c>
    </row>
    <row r="3455" spans="2:56" x14ac:dyDescent="0.3">
      <c r="B3455" s="176" t="s">
        <v>209</v>
      </c>
      <c r="C3455" s="202">
        <f>SUM(C3456,C3459)</f>
        <v>0</v>
      </c>
      <c r="D3455" s="203">
        <f>SUM(D3456,D3459)</f>
        <v>0</v>
      </c>
      <c r="E3455" s="204">
        <f t="shared" si="3009"/>
        <v>0</v>
      </c>
      <c r="F3455" s="202">
        <f>SUM(F3456,F3459)</f>
        <v>0</v>
      </c>
      <c r="G3455" s="203">
        <f>SUM(G3456,G3459)</f>
        <v>0</v>
      </c>
      <c r="H3455" s="204">
        <f t="shared" si="3010"/>
        <v>0</v>
      </c>
      <c r="I3455" s="202">
        <f>SUM(I3456,I3459)</f>
        <v>0</v>
      </c>
      <c r="J3455" s="205">
        <f>SUM(J3456,J3459)</f>
        <v>0</v>
      </c>
      <c r="K3455" s="206">
        <f t="shared" si="3011"/>
        <v>0</v>
      </c>
      <c r="L3455" s="202">
        <f>SUM(L3456,L3459)</f>
        <v>0</v>
      </c>
      <c r="M3455" s="205">
        <f>SUM(M3456,M3459)</f>
        <v>0</v>
      </c>
      <c r="N3455" s="207">
        <f>SUM(N3456,N3459)</f>
        <v>0</v>
      </c>
      <c r="O3455" s="202">
        <f>SUM(O3456,O3459)</f>
        <v>0</v>
      </c>
      <c r="P3455" s="207">
        <f>SUM(P3456,P3459)</f>
        <v>0</v>
      </c>
      <c r="Q3455" s="208">
        <f t="shared" si="3012"/>
        <v>0</v>
      </c>
      <c r="R3455" s="209">
        <f>SUM(R3456,R3459)</f>
        <v>0</v>
      </c>
      <c r="S3455" s="209">
        <f>SUM(S3456,S3459)</f>
        <v>0</v>
      </c>
      <c r="T3455" s="210">
        <f t="shared" si="3023"/>
        <v>0</v>
      </c>
      <c r="U3455" s="91"/>
      <c r="V3455" s="202">
        <f>SUM(V3456,V3459)</f>
        <v>0</v>
      </c>
      <c r="W3455" s="207">
        <f>SUM(W3456,W3459)</f>
        <v>0</v>
      </c>
      <c r="X3455" s="208">
        <f t="shared" si="3013"/>
        <v>0</v>
      </c>
      <c r="Y3455" s="209">
        <f>SUM(Y3456,Y3459)</f>
        <v>0</v>
      </c>
      <c r="Z3455" s="209">
        <f>SUM(Z3456,Z3459)</f>
        <v>0</v>
      </c>
      <c r="AA3455" s="210">
        <f t="shared" si="3024"/>
        <v>0</v>
      </c>
      <c r="AB3455" s="91"/>
      <c r="AC3455" s="202">
        <f>SUM(AC3456,AC3459)</f>
        <v>0</v>
      </c>
      <c r="AD3455" s="207">
        <f>SUM(AD3456,AD3459)</f>
        <v>0</v>
      </c>
      <c r="AE3455" s="208">
        <f t="shared" si="3014"/>
        <v>0</v>
      </c>
      <c r="AF3455" s="209">
        <f>SUM(AF3456,AF3459)</f>
        <v>0</v>
      </c>
      <c r="AG3455" s="209">
        <f>SUM(AG3456,AG3459)</f>
        <v>0</v>
      </c>
      <c r="AH3455" s="210">
        <f t="shared" si="3025"/>
        <v>0</v>
      </c>
      <c r="AJ3455" s="203">
        <f t="shared" ref="AJ3455:AU3455" si="3042">SUM(AJ3456,AJ3459)</f>
        <v>0</v>
      </c>
      <c r="AK3455" s="205">
        <f t="shared" si="3042"/>
        <v>0</v>
      </c>
      <c r="AL3455" s="207">
        <f t="shared" si="3042"/>
        <v>0</v>
      </c>
      <c r="AM3455" s="205">
        <f t="shared" si="3042"/>
        <v>0</v>
      </c>
      <c r="AN3455" s="207">
        <f t="shared" si="3042"/>
        <v>0</v>
      </c>
      <c r="AO3455" s="205">
        <f t="shared" si="3042"/>
        <v>0</v>
      </c>
      <c r="AP3455" s="207">
        <f t="shared" si="3042"/>
        <v>0</v>
      </c>
      <c r="AQ3455" s="205">
        <f t="shared" si="3042"/>
        <v>0</v>
      </c>
      <c r="AR3455" s="207">
        <f t="shared" si="3042"/>
        <v>0</v>
      </c>
      <c r="AS3455" s="205">
        <f t="shared" si="3042"/>
        <v>0</v>
      </c>
      <c r="AT3455" s="207">
        <f t="shared" si="3042"/>
        <v>0</v>
      </c>
      <c r="AU3455" s="205">
        <f t="shared" si="3042"/>
        <v>0</v>
      </c>
      <c r="AV3455" s="205">
        <f t="shared" si="3015"/>
        <v>0</v>
      </c>
      <c r="AW3455" s="211">
        <f t="shared" si="3016"/>
        <v>0</v>
      </c>
      <c r="AY3455" s="205">
        <f t="shared" si="3017"/>
        <v>0</v>
      </c>
      <c r="AZ3455" s="205">
        <f t="shared" si="3018"/>
        <v>0</v>
      </c>
      <c r="BA3455" s="205">
        <f t="shared" si="3019"/>
        <v>0</v>
      </c>
      <c r="BB3455" s="205">
        <f t="shared" si="3020"/>
        <v>0</v>
      </c>
      <c r="BC3455" s="205">
        <f t="shared" si="3021"/>
        <v>0</v>
      </c>
      <c r="BD3455" s="205">
        <f t="shared" si="3022"/>
        <v>0</v>
      </c>
    </row>
    <row r="3456" spans="2:56" x14ac:dyDescent="0.3">
      <c r="B3456" s="179" t="s">
        <v>210</v>
      </c>
      <c r="C3456" s="202">
        <f>SUM(C3457:C3458)</f>
        <v>0</v>
      </c>
      <c r="D3456" s="203">
        <f>SUM(D3457:D3458)</f>
        <v>0</v>
      </c>
      <c r="E3456" s="204">
        <f t="shared" si="3009"/>
        <v>0</v>
      </c>
      <c r="F3456" s="202">
        <f>SUM(F3457:F3458)</f>
        <v>0</v>
      </c>
      <c r="G3456" s="203">
        <f>SUM(G3457:G3458)</f>
        <v>0</v>
      </c>
      <c r="H3456" s="204">
        <f t="shared" si="3010"/>
        <v>0</v>
      </c>
      <c r="I3456" s="202">
        <f>SUM(I3457:I3458)</f>
        <v>0</v>
      </c>
      <c r="J3456" s="205">
        <f>SUM(J3457:J3458)</f>
        <v>0</v>
      </c>
      <c r="K3456" s="206">
        <f t="shared" si="3011"/>
        <v>0</v>
      </c>
      <c r="L3456" s="202">
        <f>SUM(L3457:L3458)</f>
        <v>0</v>
      </c>
      <c r="M3456" s="205">
        <f>SUM(M3457:M3458)</f>
        <v>0</v>
      </c>
      <c r="N3456" s="207">
        <f>SUM(N3457:N3458)</f>
        <v>0</v>
      </c>
      <c r="O3456" s="202">
        <f>SUM(O3457:O3458)</f>
        <v>0</v>
      </c>
      <c r="P3456" s="207">
        <f>SUM(P3457:P3458)</f>
        <v>0</v>
      </c>
      <c r="Q3456" s="208">
        <f t="shared" si="3012"/>
        <v>0</v>
      </c>
      <c r="R3456" s="209">
        <f>SUM(R3457:R3458)</f>
        <v>0</v>
      </c>
      <c r="S3456" s="209">
        <f>SUM(S3457:S3458)</f>
        <v>0</v>
      </c>
      <c r="T3456" s="210">
        <f t="shared" si="3023"/>
        <v>0</v>
      </c>
      <c r="U3456" s="91"/>
      <c r="V3456" s="202">
        <f>SUM(V3457:V3458)</f>
        <v>0</v>
      </c>
      <c r="W3456" s="207">
        <f>SUM(W3457:W3458)</f>
        <v>0</v>
      </c>
      <c r="X3456" s="208">
        <f t="shared" si="3013"/>
        <v>0</v>
      </c>
      <c r="Y3456" s="209">
        <f>SUM(Y3457:Y3458)</f>
        <v>0</v>
      </c>
      <c r="Z3456" s="209">
        <f>SUM(Z3457:Z3458)</f>
        <v>0</v>
      </c>
      <c r="AA3456" s="210">
        <f t="shared" si="3024"/>
        <v>0</v>
      </c>
      <c r="AB3456" s="91"/>
      <c r="AC3456" s="202">
        <f>SUM(AC3457:AC3458)</f>
        <v>0</v>
      </c>
      <c r="AD3456" s="207">
        <f>SUM(AD3457:AD3458)</f>
        <v>0</v>
      </c>
      <c r="AE3456" s="208">
        <f t="shared" si="3014"/>
        <v>0</v>
      </c>
      <c r="AF3456" s="209">
        <f>SUM(AF3457:AF3458)</f>
        <v>0</v>
      </c>
      <c r="AG3456" s="209">
        <f>SUM(AG3457:AG3458)</f>
        <v>0</v>
      </c>
      <c r="AH3456" s="210">
        <f t="shared" si="3025"/>
        <v>0</v>
      </c>
      <c r="AJ3456" s="203">
        <f t="shared" ref="AJ3456:AU3456" si="3043">SUM(AJ3457:AJ3458)</f>
        <v>0</v>
      </c>
      <c r="AK3456" s="205">
        <f t="shared" si="3043"/>
        <v>0</v>
      </c>
      <c r="AL3456" s="207">
        <f t="shared" si="3043"/>
        <v>0</v>
      </c>
      <c r="AM3456" s="205">
        <f t="shared" si="3043"/>
        <v>0</v>
      </c>
      <c r="AN3456" s="207">
        <f t="shared" si="3043"/>
        <v>0</v>
      </c>
      <c r="AO3456" s="205">
        <f t="shared" si="3043"/>
        <v>0</v>
      </c>
      <c r="AP3456" s="207">
        <f t="shared" si="3043"/>
        <v>0</v>
      </c>
      <c r="AQ3456" s="205">
        <f t="shared" si="3043"/>
        <v>0</v>
      </c>
      <c r="AR3456" s="207">
        <f t="shared" si="3043"/>
        <v>0</v>
      </c>
      <c r="AS3456" s="205">
        <f t="shared" si="3043"/>
        <v>0</v>
      </c>
      <c r="AT3456" s="207">
        <f t="shared" si="3043"/>
        <v>0</v>
      </c>
      <c r="AU3456" s="205">
        <f t="shared" si="3043"/>
        <v>0</v>
      </c>
      <c r="AV3456" s="205">
        <f t="shared" si="3015"/>
        <v>0</v>
      </c>
      <c r="AW3456" s="211">
        <f t="shared" si="3016"/>
        <v>0</v>
      </c>
      <c r="AY3456" s="205">
        <f t="shared" si="3017"/>
        <v>0</v>
      </c>
      <c r="AZ3456" s="205">
        <f t="shared" si="3018"/>
        <v>0</v>
      </c>
      <c r="BA3456" s="205">
        <f t="shared" si="3019"/>
        <v>0</v>
      </c>
      <c r="BB3456" s="205">
        <f t="shared" si="3020"/>
        <v>0</v>
      </c>
      <c r="BC3456" s="205">
        <f t="shared" si="3021"/>
        <v>0</v>
      </c>
      <c r="BD3456" s="205">
        <f t="shared" si="3022"/>
        <v>0</v>
      </c>
    </row>
    <row r="3457" spans="2:56" x14ac:dyDescent="0.3">
      <c r="B3457" s="201" t="s">
        <v>211</v>
      </c>
      <c r="C3457" s="255"/>
      <c r="D3457" s="256"/>
      <c r="E3457" s="182">
        <f t="shared" si="3009"/>
        <v>0</v>
      </c>
      <c r="F3457" s="255"/>
      <c r="G3457" s="256"/>
      <c r="H3457" s="182">
        <f t="shared" si="3010"/>
        <v>0</v>
      </c>
      <c r="I3457" s="255"/>
      <c r="J3457" s="257"/>
      <c r="K3457" s="184">
        <f t="shared" si="3011"/>
        <v>0</v>
      </c>
      <c r="L3457" s="255"/>
      <c r="M3457" s="257"/>
      <c r="N3457" s="258"/>
      <c r="O3457" s="255"/>
      <c r="P3457" s="258"/>
      <c r="Q3457" s="177">
        <f t="shared" si="3012"/>
        <v>0</v>
      </c>
      <c r="R3457" s="258"/>
      <c r="S3457" s="258"/>
      <c r="T3457" s="178">
        <f t="shared" si="3023"/>
        <v>0</v>
      </c>
      <c r="U3457" s="157"/>
      <c r="V3457" s="255"/>
      <c r="W3457" s="258"/>
      <c r="X3457" s="177">
        <f t="shared" si="3013"/>
        <v>0</v>
      </c>
      <c r="Y3457" s="258"/>
      <c r="Z3457" s="258"/>
      <c r="AA3457" s="178">
        <f t="shared" si="3024"/>
        <v>0</v>
      </c>
      <c r="AB3457" s="157"/>
      <c r="AC3457" s="255"/>
      <c r="AD3457" s="258"/>
      <c r="AE3457" s="177">
        <f t="shared" si="3014"/>
        <v>0</v>
      </c>
      <c r="AF3457" s="258"/>
      <c r="AG3457" s="258"/>
      <c r="AH3457" s="178">
        <f t="shared" si="3025"/>
        <v>0</v>
      </c>
      <c r="AJ3457" s="252"/>
      <c r="AK3457" s="253"/>
      <c r="AL3457" s="254"/>
      <c r="AM3457" s="253"/>
      <c r="AN3457" s="254"/>
      <c r="AO3457" s="253"/>
      <c r="AP3457" s="254"/>
      <c r="AQ3457" s="253"/>
      <c r="AR3457" s="254"/>
      <c r="AS3457" s="253"/>
      <c r="AT3457" s="254"/>
      <c r="AU3457" s="253"/>
      <c r="AV3457" s="163">
        <f t="shared" si="3015"/>
        <v>0</v>
      </c>
      <c r="AW3457" s="93">
        <f t="shared" si="3016"/>
        <v>0</v>
      </c>
      <c r="AY3457" s="163">
        <f t="shared" si="3017"/>
        <v>0</v>
      </c>
      <c r="AZ3457" s="163">
        <f t="shared" si="3018"/>
        <v>0</v>
      </c>
      <c r="BA3457" s="163">
        <f t="shared" si="3019"/>
        <v>0</v>
      </c>
      <c r="BB3457" s="163">
        <f t="shared" si="3020"/>
        <v>0</v>
      </c>
      <c r="BC3457" s="163">
        <f t="shared" si="3021"/>
        <v>0</v>
      </c>
      <c r="BD3457" s="163">
        <f t="shared" si="3022"/>
        <v>0</v>
      </c>
    </row>
    <row r="3458" spans="2:56" x14ac:dyDescent="0.3">
      <c r="B3458" s="201" t="s">
        <v>212</v>
      </c>
      <c r="C3458" s="255"/>
      <c r="D3458" s="256"/>
      <c r="E3458" s="182">
        <f t="shared" si="3009"/>
        <v>0</v>
      </c>
      <c r="F3458" s="255"/>
      <c r="G3458" s="256"/>
      <c r="H3458" s="182">
        <f t="shared" si="3010"/>
        <v>0</v>
      </c>
      <c r="I3458" s="255"/>
      <c r="J3458" s="257"/>
      <c r="K3458" s="184">
        <f t="shared" si="3011"/>
        <v>0</v>
      </c>
      <c r="L3458" s="255"/>
      <c r="M3458" s="257"/>
      <c r="N3458" s="258"/>
      <c r="O3458" s="255"/>
      <c r="P3458" s="258"/>
      <c r="Q3458" s="177">
        <f t="shared" si="3012"/>
        <v>0</v>
      </c>
      <c r="R3458" s="258"/>
      <c r="S3458" s="258"/>
      <c r="T3458" s="178">
        <f t="shared" si="3023"/>
        <v>0</v>
      </c>
      <c r="U3458" s="157"/>
      <c r="V3458" s="255"/>
      <c r="W3458" s="258"/>
      <c r="X3458" s="177">
        <f t="shared" si="3013"/>
        <v>0</v>
      </c>
      <c r="Y3458" s="258"/>
      <c r="Z3458" s="258"/>
      <c r="AA3458" s="178">
        <f t="shared" si="3024"/>
        <v>0</v>
      </c>
      <c r="AB3458" s="157"/>
      <c r="AC3458" s="255"/>
      <c r="AD3458" s="258"/>
      <c r="AE3458" s="177">
        <f t="shared" si="3014"/>
        <v>0</v>
      </c>
      <c r="AF3458" s="258"/>
      <c r="AG3458" s="258"/>
      <c r="AH3458" s="178">
        <f t="shared" si="3025"/>
        <v>0</v>
      </c>
      <c r="AJ3458" s="252"/>
      <c r="AK3458" s="253"/>
      <c r="AL3458" s="254"/>
      <c r="AM3458" s="253"/>
      <c r="AN3458" s="254"/>
      <c r="AO3458" s="253"/>
      <c r="AP3458" s="254"/>
      <c r="AQ3458" s="253"/>
      <c r="AR3458" s="254"/>
      <c r="AS3458" s="253"/>
      <c r="AT3458" s="254"/>
      <c r="AU3458" s="253"/>
      <c r="AV3458" s="163">
        <f t="shared" si="3015"/>
        <v>0</v>
      </c>
      <c r="AW3458" s="93">
        <f t="shared" si="3016"/>
        <v>0</v>
      </c>
      <c r="AY3458" s="163">
        <f t="shared" si="3017"/>
        <v>0</v>
      </c>
      <c r="AZ3458" s="163">
        <f t="shared" si="3018"/>
        <v>0</v>
      </c>
      <c r="BA3458" s="163">
        <f t="shared" si="3019"/>
        <v>0</v>
      </c>
      <c r="BB3458" s="163">
        <f t="shared" si="3020"/>
        <v>0</v>
      </c>
      <c r="BC3458" s="163">
        <f t="shared" si="3021"/>
        <v>0</v>
      </c>
      <c r="BD3458" s="163">
        <f t="shared" si="3022"/>
        <v>0</v>
      </c>
    </row>
    <row r="3459" spans="2:56" x14ac:dyDescent="0.3">
      <c r="B3459" s="179" t="s">
        <v>213</v>
      </c>
      <c r="C3459" s="202">
        <f>SUM(C3460)</f>
        <v>0</v>
      </c>
      <c r="D3459" s="203">
        <f>SUM(D3460)</f>
        <v>0</v>
      </c>
      <c r="E3459" s="204">
        <f t="shared" si="3009"/>
        <v>0</v>
      </c>
      <c r="F3459" s="202">
        <f>SUM(F3460)</f>
        <v>0</v>
      </c>
      <c r="G3459" s="203">
        <f>SUM(G3460)</f>
        <v>0</v>
      </c>
      <c r="H3459" s="204">
        <f t="shared" si="3010"/>
        <v>0</v>
      </c>
      <c r="I3459" s="202">
        <f>SUM(I3460)</f>
        <v>0</v>
      </c>
      <c r="J3459" s="205">
        <f>SUM(J3460)</f>
        <v>0</v>
      </c>
      <c r="K3459" s="206">
        <f t="shared" si="3011"/>
        <v>0</v>
      </c>
      <c r="L3459" s="202">
        <f>SUM(L3460)</f>
        <v>0</v>
      </c>
      <c r="M3459" s="205">
        <f>SUM(M3460)</f>
        <v>0</v>
      </c>
      <c r="N3459" s="207">
        <f>SUM(N3460)</f>
        <v>0</v>
      </c>
      <c r="O3459" s="202">
        <f>SUM(O3460)</f>
        <v>0</v>
      </c>
      <c r="P3459" s="207">
        <f>SUM(P3460)</f>
        <v>0</v>
      </c>
      <c r="Q3459" s="208">
        <f t="shared" si="3012"/>
        <v>0</v>
      </c>
      <c r="R3459" s="209">
        <f>SUM(R3460)</f>
        <v>0</v>
      </c>
      <c r="S3459" s="209">
        <f>SUM(S3460)</f>
        <v>0</v>
      </c>
      <c r="T3459" s="210">
        <f t="shared" si="3023"/>
        <v>0</v>
      </c>
      <c r="U3459" s="91"/>
      <c r="V3459" s="202">
        <f>SUM(V3460)</f>
        <v>0</v>
      </c>
      <c r="W3459" s="207">
        <f>SUM(W3460)</f>
        <v>0</v>
      </c>
      <c r="X3459" s="208">
        <f t="shared" si="3013"/>
        <v>0</v>
      </c>
      <c r="Y3459" s="209">
        <f>SUM(Y3460)</f>
        <v>0</v>
      </c>
      <c r="Z3459" s="209">
        <f>SUM(Z3460)</f>
        <v>0</v>
      </c>
      <c r="AA3459" s="210">
        <f t="shared" si="3024"/>
        <v>0</v>
      </c>
      <c r="AB3459" s="91"/>
      <c r="AC3459" s="202">
        <f>SUM(AC3460)</f>
        <v>0</v>
      </c>
      <c r="AD3459" s="207">
        <f>SUM(AD3460)</f>
        <v>0</v>
      </c>
      <c r="AE3459" s="208">
        <f t="shared" si="3014"/>
        <v>0</v>
      </c>
      <c r="AF3459" s="209">
        <f>SUM(AF3460)</f>
        <v>0</v>
      </c>
      <c r="AG3459" s="209">
        <f>SUM(AG3460)</f>
        <v>0</v>
      </c>
      <c r="AH3459" s="210">
        <f t="shared" si="3025"/>
        <v>0</v>
      </c>
      <c r="AJ3459" s="203">
        <f t="shared" ref="AJ3459:AU3459" si="3044">SUM(AJ3460)</f>
        <v>0</v>
      </c>
      <c r="AK3459" s="205">
        <f t="shared" si="3044"/>
        <v>0</v>
      </c>
      <c r="AL3459" s="207">
        <f t="shared" si="3044"/>
        <v>0</v>
      </c>
      <c r="AM3459" s="205">
        <f t="shared" si="3044"/>
        <v>0</v>
      </c>
      <c r="AN3459" s="207">
        <f t="shared" si="3044"/>
        <v>0</v>
      </c>
      <c r="AO3459" s="205">
        <f t="shared" si="3044"/>
        <v>0</v>
      </c>
      <c r="AP3459" s="207">
        <f t="shared" si="3044"/>
        <v>0</v>
      </c>
      <c r="AQ3459" s="205">
        <f t="shared" si="3044"/>
        <v>0</v>
      </c>
      <c r="AR3459" s="207">
        <f t="shared" si="3044"/>
        <v>0</v>
      </c>
      <c r="AS3459" s="205">
        <f t="shared" si="3044"/>
        <v>0</v>
      </c>
      <c r="AT3459" s="207">
        <f t="shared" si="3044"/>
        <v>0</v>
      </c>
      <c r="AU3459" s="205">
        <f t="shared" si="3044"/>
        <v>0</v>
      </c>
      <c r="AV3459" s="205">
        <f t="shared" si="3015"/>
        <v>0</v>
      </c>
      <c r="AW3459" s="211">
        <f t="shared" si="3016"/>
        <v>0</v>
      </c>
      <c r="AY3459" s="205">
        <f t="shared" si="3017"/>
        <v>0</v>
      </c>
      <c r="AZ3459" s="205">
        <f t="shared" si="3018"/>
        <v>0</v>
      </c>
      <c r="BA3459" s="205">
        <f t="shared" si="3019"/>
        <v>0</v>
      </c>
      <c r="BB3459" s="205">
        <f t="shared" si="3020"/>
        <v>0</v>
      </c>
      <c r="BC3459" s="205">
        <f t="shared" si="3021"/>
        <v>0</v>
      </c>
      <c r="BD3459" s="205">
        <f t="shared" si="3022"/>
        <v>0</v>
      </c>
    </row>
    <row r="3460" spans="2:56" x14ac:dyDescent="0.3">
      <c r="B3460" s="201" t="s">
        <v>105</v>
      </c>
      <c r="C3460" s="255"/>
      <c r="D3460" s="256"/>
      <c r="E3460" s="182">
        <f t="shared" si="3009"/>
        <v>0</v>
      </c>
      <c r="F3460" s="255"/>
      <c r="G3460" s="256"/>
      <c r="H3460" s="182">
        <f t="shared" si="3010"/>
        <v>0</v>
      </c>
      <c r="I3460" s="255"/>
      <c r="J3460" s="257"/>
      <c r="K3460" s="184">
        <f t="shared" si="3011"/>
        <v>0</v>
      </c>
      <c r="L3460" s="255"/>
      <c r="M3460" s="257"/>
      <c r="N3460" s="258"/>
      <c r="O3460" s="255"/>
      <c r="P3460" s="258"/>
      <c r="Q3460" s="177">
        <f t="shared" si="3012"/>
        <v>0</v>
      </c>
      <c r="R3460" s="258"/>
      <c r="S3460" s="258"/>
      <c r="T3460" s="178">
        <f t="shared" si="3023"/>
        <v>0</v>
      </c>
      <c r="U3460" s="157"/>
      <c r="V3460" s="255"/>
      <c r="W3460" s="258"/>
      <c r="X3460" s="177">
        <f t="shared" si="3013"/>
        <v>0</v>
      </c>
      <c r="Y3460" s="258"/>
      <c r="Z3460" s="258"/>
      <c r="AA3460" s="178">
        <f t="shared" si="3024"/>
        <v>0</v>
      </c>
      <c r="AB3460" s="157"/>
      <c r="AC3460" s="255"/>
      <c r="AD3460" s="258"/>
      <c r="AE3460" s="177">
        <f t="shared" si="3014"/>
        <v>0</v>
      </c>
      <c r="AF3460" s="258"/>
      <c r="AG3460" s="258"/>
      <c r="AH3460" s="178">
        <f t="shared" si="3025"/>
        <v>0</v>
      </c>
      <c r="AJ3460" s="252"/>
      <c r="AK3460" s="253"/>
      <c r="AL3460" s="254"/>
      <c r="AM3460" s="253"/>
      <c r="AN3460" s="254"/>
      <c r="AO3460" s="253"/>
      <c r="AP3460" s="254"/>
      <c r="AQ3460" s="253"/>
      <c r="AR3460" s="254"/>
      <c r="AS3460" s="253"/>
      <c r="AT3460" s="254"/>
      <c r="AU3460" s="253"/>
      <c r="AV3460" s="163">
        <f t="shared" si="3015"/>
        <v>0</v>
      </c>
      <c r="AW3460" s="93">
        <f t="shared" si="3016"/>
        <v>0</v>
      </c>
      <c r="AY3460" s="163">
        <f t="shared" si="3017"/>
        <v>0</v>
      </c>
      <c r="AZ3460" s="163">
        <f t="shared" si="3018"/>
        <v>0</v>
      </c>
      <c r="BA3460" s="163">
        <f t="shared" si="3019"/>
        <v>0</v>
      </c>
      <c r="BB3460" s="163">
        <f t="shared" si="3020"/>
        <v>0</v>
      </c>
      <c r="BC3460" s="163">
        <f t="shared" si="3021"/>
        <v>0</v>
      </c>
      <c r="BD3460" s="163">
        <f t="shared" si="3022"/>
        <v>0</v>
      </c>
    </row>
    <row r="3461" spans="2:56" x14ac:dyDescent="0.3">
      <c r="B3461" s="176" t="s">
        <v>214</v>
      </c>
      <c r="C3461" s="202">
        <f>SUM(C3462,C3466)</f>
        <v>0</v>
      </c>
      <c r="D3461" s="203">
        <f>SUM(D3462,D3466)</f>
        <v>0</v>
      </c>
      <c r="E3461" s="204">
        <f t="shared" si="3009"/>
        <v>0</v>
      </c>
      <c r="F3461" s="202">
        <f>SUM(F3462,F3466)</f>
        <v>0</v>
      </c>
      <c r="G3461" s="203">
        <f>SUM(G3462,G3466)</f>
        <v>0</v>
      </c>
      <c r="H3461" s="204">
        <f t="shared" si="3010"/>
        <v>0</v>
      </c>
      <c r="I3461" s="202">
        <f>SUM(I3462,I3466)</f>
        <v>0</v>
      </c>
      <c r="J3461" s="205">
        <f>SUM(J3462,J3466)</f>
        <v>0</v>
      </c>
      <c r="K3461" s="206">
        <f t="shared" si="3011"/>
        <v>0</v>
      </c>
      <c r="L3461" s="202">
        <f>SUM(L3462,L3466)</f>
        <v>0</v>
      </c>
      <c r="M3461" s="205">
        <f>SUM(M3462,M3466)</f>
        <v>0</v>
      </c>
      <c r="N3461" s="207">
        <f>SUM(N3462,N3466)</f>
        <v>0</v>
      </c>
      <c r="O3461" s="202">
        <f>SUM(O3462,O3466)</f>
        <v>0</v>
      </c>
      <c r="P3461" s="207">
        <f>SUM(P3462,P3466)</f>
        <v>0</v>
      </c>
      <c r="Q3461" s="208">
        <f t="shared" si="3012"/>
        <v>0</v>
      </c>
      <c r="R3461" s="209">
        <f>SUM(R3462,R3466)</f>
        <v>0</v>
      </c>
      <c r="S3461" s="209">
        <f>SUM(S3462,S3466)</f>
        <v>0</v>
      </c>
      <c r="T3461" s="210">
        <f t="shared" si="3023"/>
        <v>0</v>
      </c>
      <c r="U3461" s="91"/>
      <c r="V3461" s="202">
        <f>SUM(V3462,V3466)</f>
        <v>0</v>
      </c>
      <c r="W3461" s="207">
        <f>SUM(W3462,W3466)</f>
        <v>0</v>
      </c>
      <c r="X3461" s="208">
        <f t="shared" si="3013"/>
        <v>0</v>
      </c>
      <c r="Y3461" s="209">
        <f>SUM(Y3462,Y3466)</f>
        <v>0</v>
      </c>
      <c r="Z3461" s="209">
        <f>SUM(Z3462,Z3466)</f>
        <v>0</v>
      </c>
      <c r="AA3461" s="210">
        <f t="shared" si="3024"/>
        <v>0</v>
      </c>
      <c r="AB3461" s="91"/>
      <c r="AC3461" s="202">
        <f>SUM(AC3462,AC3466)</f>
        <v>0</v>
      </c>
      <c r="AD3461" s="207">
        <f>SUM(AD3462,AD3466)</f>
        <v>0</v>
      </c>
      <c r="AE3461" s="208">
        <f t="shared" si="3014"/>
        <v>0</v>
      </c>
      <c r="AF3461" s="209">
        <f>SUM(AF3462,AF3466)</f>
        <v>0</v>
      </c>
      <c r="AG3461" s="209">
        <f>SUM(AG3462,AG3466)</f>
        <v>0</v>
      </c>
      <c r="AH3461" s="210">
        <f t="shared" si="3025"/>
        <v>0</v>
      </c>
      <c r="AJ3461" s="203">
        <f t="shared" ref="AJ3461:AU3461" si="3045">SUM(AJ3462,AJ3466)</f>
        <v>0</v>
      </c>
      <c r="AK3461" s="205">
        <f t="shared" si="3045"/>
        <v>0</v>
      </c>
      <c r="AL3461" s="207">
        <f t="shared" si="3045"/>
        <v>0</v>
      </c>
      <c r="AM3461" s="205">
        <f t="shared" si="3045"/>
        <v>0</v>
      </c>
      <c r="AN3461" s="207">
        <f t="shared" si="3045"/>
        <v>0</v>
      </c>
      <c r="AO3461" s="205">
        <f t="shared" si="3045"/>
        <v>0</v>
      </c>
      <c r="AP3461" s="207">
        <f t="shared" si="3045"/>
        <v>0</v>
      </c>
      <c r="AQ3461" s="205">
        <f t="shared" si="3045"/>
        <v>0</v>
      </c>
      <c r="AR3461" s="207">
        <f t="shared" si="3045"/>
        <v>0</v>
      </c>
      <c r="AS3461" s="205">
        <f t="shared" si="3045"/>
        <v>0</v>
      </c>
      <c r="AT3461" s="207">
        <f t="shared" si="3045"/>
        <v>0</v>
      </c>
      <c r="AU3461" s="205">
        <f t="shared" si="3045"/>
        <v>0</v>
      </c>
      <c r="AV3461" s="205">
        <f t="shared" si="3015"/>
        <v>0</v>
      </c>
      <c r="AW3461" s="211">
        <f t="shared" si="3016"/>
        <v>0</v>
      </c>
      <c r="AY3461" s="205">
        <f t="shared" si="3017"/>
        <v>0</v>
      </c>
      <c r="AZ3461" s="205">
        <f t="shared" si="3018"/>
        <v>0</v>
      </c>
      <c r="BA3461" s="205">
        <f t="shared" si="3019"/>
        <v>0</v>
      </c>
      <c r="BB3461" s="205">
        <f t="shared" si="3020"/>
        <v>0</v>
      </c>
      <c r="BC3461" s="205">
        <f t="shared" si="3021"/>
        <v>0</v>
      </c>
      <c r="BD3461" s="205">
        <f t="shared" si="3022"/>
        <v>0</v>
      </c>
    </row>
    <row r="3462" spans="2:56" x14ac:dyDescent="0.3">
      <c r="B3462" s="179" t="s">
        <v>215</v>
      </c>
      <c r="C3462" s="202">
        <f>SUM(C3463:C3465)</f>
        <v>0</v>
      </c>
      <c r="D3462" s="203">
        <f>SUM(D3463:D3465)</f>
        <v>0</v>
      </c>
      <c r="E3462" s="204">
        <f t="shared" si="3009"/>
        <v>0</v>
      </c>
      <c r="F3462" s="202">
        <f>SUM(F3463:F3465)</f>
        <v>0</v>
      </c>
      <c r="G3462" s="203">
        <f>SUM(G3463:G3465)</f>
        <v>0</v>
      </c>
      <c r="H3462" s="204">
        <f t="shared" si="3010"/>
        <v>0</v>
      </c>
      <c r="I3462" s="202">
        <f>SUM(I3463:I3465)</f>
        <v>0</v>
      </c>
      <c r="J3462" s="205">
        <f>SUM(J3463:J3465)</f>
        <v>0</v>
      </c>
      <c r="K3462" s="206">
        <f t="shared" si="3011"/>
        <v>0</v>
      </c>
      <c r="L3462" s="202">
        <f>SUM(L3463:L3465)</f>
        <v>0</v>
      </c>
      <c r="M3462" s="205">
        <f>SUM(M3463:M3465)</f>
        <v>0</v>
      </c>
      <c r="N3462" s="207">
        <f>SUM(N3463:N3465)</f>
        <v>0</v>
      </c>
      <c r="O3462" s="202">
        <f>SUM(O3463:O3465)</f>
        <v>0</v>
      </c>
      <c r="P3462" s="207">
        <f>SUM(P3463:P3465)</f>
        <v>0</v>
      </c>
      <c r="Q3462" s="208">
        <f t="shared" si="3012"/>
        <v>0</v>
      </c>
      <c r="R3462" s="209">
        <f>SUM(R3463:R3465)</f>
        <v>0</v>
      </c>
      <c r="S3462" s="209">
        <f>SUM(S3463:S3465)</f>
        <v>0</v>
      </c>
      <c r="T3462" s="210">
        <f t="shared" si="3023"/>
        <v>0</v>
      </c>
      <c r="U3462" s="91"/>
      <c r="V3462" s="202">
        <f>SUM(V3463:V3465)</f>
        <v>0</v>
      </c>
      <c r="W3462" s="207">
        <f>SUM(W3463:W3465)</f>
        <v>0</v>
      </c>
      <c r="X3462" s="208">
        <f t="shared" si="3013"/>
        <v>0</v>
      </c>
      <c r="Y3462" s="209">
        <f>SUM(Y3463:Y3465)</f>
        <v>0</v>
      </c>
      <c r="Z3462" s="209">
        <f>SUM(Z3463:Z3465)</f>
        <v>0</v>
      </c>
      <c r="AA3462" s="210">
        <f t="shared" si="3024"/>
        <v>0</v>
      </c>
      <c r="AB3462" s="91"/>
      <c r="AC3462" s="202">
        <f>SUM(AC3463:AC3465)</f>
        <v>0</v>
      </c>
      <c r="AD3462" s="207">
        <f>SUM(AD3463:AD3465)</f>
        <v>0</v>
      </c>
      <c r="AE3462" s="208">
        <f t="shared" si="3014"/>
        <v>0</v>
      </c>
      <c r="AF3462" s="209">
        <f>SUM(AF3463:AF3465)</f>
        <v>0</v>
      </c>
      <c r="AG3462" s="209">
        <f>SUM(AG3463:AG3465)</f>
        <v>0</v>
      </c>
      <c r="AH3462" s="210">
        <f t="shared" si="3025"/>
        <v>0</v>
      </c>
      <c r="AJ3462" s="203">
        <f t="shared" ref="AJ3462:AU3462" si="3046">SUM(AJ3463:AJ3465)</f>
        <v>0</v>
      </c>
      <c r="AK3462" s="205">
        <f t="shared" si="3046"/>
        <v>0</v>
      </c>
      <c r="AL3462" s="207">
        <f t="shared" si="3046"/>
        <v>0</v>
      </c>
      <c r="AM3462" s="205">
        <f t="shared" si="3046"/>
        <v>0</v>
      </c>
      <c r="AN3462" s="207">
        <f t="shared" si="3046"/>
        <v>0</v>
      </c>
      <c r="AO3462" s="205">
        <f t="shared" si="3046"/>
        <v>0</v>
      </c>
      <c r="AP3462" s="207">
        <f t="shared" si="3046"/>
        <v>0</v>
      </c>
      <c r="AQ3462" s="205">
        <f t="shared" si="3046"/>
        <v>0</v>
      </c>
      <c r="AR3462" s="207">
        <f t="shared" si="3046"/>
        <v>0</v>
      </c>
      <c r="AS3462" s="205">
        <f t="shared" si="3046"/>
        <v>0</v>
      </c>
      <c r="AT3462" s="207">
        <f t="shared" si="3046"/>
        <v>0</v>
      </c>
      <c r="AU3462" s="205">
        <f t="shared" si="3046"/>
        <v>0</v>
      </c>
      <c r="AV3462" s="205">
        <f t="shared" si="3015"/>
        <v>0</v>
      </c>
      <c r="AW3462" s="211">
        <f t="shared" si="3016"/>
        <v>0</v>
      </c>
      <c r="AY3462" s="205">
        <f t="shared" si="3017"/>
        <v>0</v>
      </c>
      <c r="AZ3462" s="205">
        <f t="shared" si="3018"/>
        <v>0</v>
      </c>
      <c r="BA3462" s="205">
        <f t="shared" si="3019"/>
        <v>0</v>
      </c>
      <c r="BB3462" s="205">
        <f t="shared" si="3020"/>
        <v>0</v>
      </c>
      <c r="BC3462" s="205">
        <f t="shared" si="3021"/>
        <v>0</v>
      </c>
      <c r="BD3462" s="205">
        <f t="shared" si="3022"/>
        <v>0</v>
      </c>
    </row>
    <row r="3463" spans="2:56" x14ac:dyDescent="0.3">
      <c r="B3463" s="201" t="s">
        <v>216</v>
      </c>
      <c r="C3463" s="255"/>
      <c r="D3463" s="256"/>
      <c r="E3463" s="182">
        <f t="shared" si="3009"/>
        <v>0</v>
      </c>
      <c r="F3463" s="255"/>
      <c r="G3463" s="256"/>
      <c r="H3463" s="182">
        <f t="shared" si="3010"/>
        <v>0</v>
      </c>
      <c r="I3463" s="255"/>
      <c r="J3463" s="257"/>
      <c r="K3463" s="184">
        <f t="shared" si="3011"/>
        <v>0</v>
      </c>
      <c r="L3463" s="255"/>
      <c r="M3463" s="257"/>
      <c r="N3463" s="258"/>
      <c r="O3463" s="255"/>
      <c r="P3463" s="258"/>
      <c r="Q3463" s="177">
        <f t="shared" si="3012"/>
        <v>0</v>
      </c>
      <c r="R3463" s="258"/>
      <c r="S3463" s="258"/>
      <c r="T3463" s="178">
        <f t="shared" si="3023"/>
        <v>0</v>
      </c>
      <c r="U3463" s="157"/>
      <c r="V3463" s="255"/>
      <c r="W3463" s="258"/>
      <c r="X3463" s="177">
        <f t="shared" si="3013"/>
        <v>0</v>
      </c>
      <c r="Y3463" s="258"/>
      <c r="Z3463" s="258"/>
      <c r="AA3463" s="178">
        <f t="shared" si="3024"/>
        <v>0</v>
      </c>
      <c r="AB3463" s="157"/>
      <c r="AC3463" s="255"/>
      <c r="AD3463" s="258"/>
      <c r="AE3463" s="177">
        <f t="shared" si="3014"/>
        <v>0</v>
      </c>
      <c r="AF3463" s="258"/>
      <c r="AG3463" s="258"/>
      <c r="AH3463" s="178">
        <f t="shared" si="3025"/>
        <v>0</v>
      </c>
      <c r="AJ3463" s="252"/>
      <c r="AK3463" s="253"/>
      <c r="AL3463" s="254"/>
      <c r="AM3463" s="253"/>
      <c r="AN3463" s="254"/>
      <c r="AO3463" s="253"/>
      <c r="AP3463" s="254"/>
      <c r="AQ3463" s="253"/>
      <c r="AR3463" s="254"/>
      <c r="AS3463" s="253"/>
      <c r="AT3463" s="254"/>
      <c r="AU3463" s="253"/>
      <c r="AV3463" s="163">
        <f t="shared" si="3015"/>
        <v>0</v>
      </c>
      <c r="AW3463" s="93">
        <f t="shared" si="3016"/>
        <v>0</v>
      </c>
      <c r="AY3463" s="163">
        <f t="shared" si="3017"/>
        <v>0</v>
      </c>
      <c r="AZ3463" s="163">
        <f t="shared" si="3018"/>
        <v>0</v>
      </c>
      <c r="BA3463" s="163">
        <f t="shared" si="3019"/>
        <v>0</v>
      </c>
      <c r="BB3463" s="163">
        <f t="shared" si="3020"/>
        <v>0</v>
      </c>
      <c r="BC3463" s="163">
        <f t="shared" si="3021"/>
        <v>0</v>
      </c>
      <c r="BD3463" s="163">
        <f t="shared" si="3022"/>
        <v>0</v>
      </c>
    </row>
    <row r="3464" spans="2:56" x14ac:dyDescent="0.3">
      <c r="B3464" s="201" t="s">
        <v>217</v>
      </c>
      <c r="C3464" s="255"/>
      <c r="D3464" s="256"/>
      <c r="E3464" s="182">
        <f t="shared" si="3009"/>
        <v>0</v>
      </c>
      <c r="F3464" s="255"/>
      <c r="G3464" s="256"/>
      <c r="H3464" s="182">
        <f t="shared" si="3010"/>
        <v>0</v>
      </c>
      <c r="I3464" s="255"/>
      <c r="J3464" s="257"/>
      <c r="K3464" s="184">
        <f t="shared" si="3011"/>
        <v>0</v>
      </c>
      <c r="L3464" s="255"/>
      <c r="M3464" s="257"/>
      <c r="N3464" s="258"/>
      <c r="O3464" s="255"/>
      <c r="P3464" s="258"/>
      <c r="Q3464" s="177">
        <f t="shared" si="3012"/>
        <v>0</v>
      </c>
      <c r="R3464" s="258"/>
      <c r="S3464" s="258"/>
      <c r="T3464" s="178">
        <f t="shared" si="3023"/>
        <v>0</v>
      </c>
      <c r="U3464" s="157"/>
      <c r="V3464" s="255"/>
      <c r="W3464" s="258"/>
      <c r="X3464" s="177">
        <f t="shared" si="3013"/>
        <v>0</v>
      </c>
      <c r="Y3464" s="258"/>
      <c r="Z3464" s="258"/>
      <c r="AA3464" s="178">
        <f t="shared" si="3024"/>
        <v>0</v>
      </c>
      <c r="AB3464" s="157"/>
      <c r="AC3464" s="255"/>
      <c r="AD3464" s="258"/>
      <c r="AE3464" s="177">
        <f t="shared" si="3014"/>
        <v>0</v>
      </c>
      <c r="AF3464" s="258"/>
      <c r="AG3464" s="258"/>
      <c r="AH3464" s="178">
        <f t="shared" si="3025"/>
        <v>0</v>
      </c>
      <c r="AJ3464" s="252"/>
      <c r="AK3464" s="253"/>
      <c r="AL3464" s="254"/>
      <c r="AM3464" s="253"/>
      <c r="AN3464" s="254"/>
      <c r="AO3464" s="253"/>
      <c r="AP3464" s="254"/>
      <c r="AQ3464" s="253"/>
      <c r="AR3464" s="254"/>
      <c r="AS3464" s="253"/>
      <c r="AT3464" s="254"/>
      <c r="AU3464" s="253"/>
      <c r="AV3464" s="163">
        <f t="shared" si="3015"/>
        <v>0</v>
      </c>
      <c r="AW3464" s="93">
        <f t="shared" si="3016"/>
        <v>0</v>
      </c>
      <c r="AY3464" s="163">
        <f t="shared" si="3017"/>
        <v>0</v>
      </c>
      <c r="AZ3464" s="163">
        <f t="shared" si="3018"/>
        <v>0</v>
      </c>
      <c r="BA3464" s="163">
        <f t="shared" si="3019"/>
        <v>0</v>
      </c>
      <c r="BB3464" s="163">
        <f t="shared" si="3020"/>
        <v>0</v>
      </c>
      <c r="BC3464" s="163">
        <f t="shared" si="3021"/>
        <v>0</v>
      </c>
      <c r="BD3464" s="163">
        <f t="shared" si="3022"/>
        <v>0</v>
      </c>
    </row>
    <row r="3465" spans="2:56" x14ac:dyDescent="0.3">
      <c r="B3465" s="201" t="s">
        <v>218</v>
      </c>
      <c r="C3465" s="255"/>
      <c r="D3465" s="256"/>
      <c r="E3465" s="182">
        <f t="shared" si="3009"/>
        <v>0</v>
      </c>
      <c r="F3465" s="255"/>
      <c r="G3465" s="256"/>
      <c r="H3465" s="182">
        <f t="shared" si="3010"/>
        <v>0</v>
      </c>
      <c r="I3465" s="255"/>
      <c r="J3465" s="257"/>
      <c r="K3465" s="184">
        <f t="shared" si="3011"/>
        <v>0</v>
      </c>
      <c r="L3465" s="255"/>
      <c r="M3465" s="257"/>
      <c r="N3465" s="258"/>
      <c r="O3465" s="255"/>
      <c r="P3465" s="258"/>
      <c r="Q3465" s="177">
        <f t="shared" si="3012"/>
        <v>0</v>
      </c>
      <c r="R3465" s="258"/>
      <c r="S3465" s="258"/>
      <c r="T3465" s="178">
        <f t="shared" si="3023"/>
        <v>0</v>
      </c>
      <c r="U3465" s="157"/>
      <c r="V3465" s="255"/>
      <c r="W3465" s="258"/>
      <c r="X3465" s="177">
        <f t="shared" si="3013"/>
        <v>0</v>
      </c>
      <c r="Y3465" s="258"/>
      <c r="Z3465" s="258"/>
      <c r="AA3465" s="178">
        <f t="shared" si="3024"/>
        <v>0</v>
      </c>
      <c r="AB3465" s="157"/>
      <c r="AC3465" s="255"/>
      <c r="AD3465" s="258"/>
      <c r="AE3465" s="177">
        <f t="shared" si="3014"/>
        <v>0</v>
      </c>
      <c r="AF3465" s="258"/>
      <c r="AG3465" s="258"/>
      <c r="AH3465" s="178">
        <f t="shared" si="3025"/>
        <v>0</v>
      </c>
      <c r="AJ3465" s="252"/>
      <c r="AK3465" s="253"/>
      <c r="AL3465" s="254"/>
      <c r="AM3465" s="253"/>
      <c r="AN3465" s="254"/>
      <c r="AO3465" s="253"/>
      <c r="AP3465" s="254"/>
      <c r="AQ3465" s="253"/>
      <c r="AR3465" s="254"/>
      <c r="AS3465" s="253"/>
      <c r="AT3465" s="254"/>
      <c r="AU3465" s="253"/>
      <c r="AV3465" s="163">
        <f t="shared" si="3015"/>
        <v>0</v>
      </c>
      <c r="AW3465" s="93">
        <f t="shared" si="3016"/>
        <v>0</v>
      </c>
      <c r="AY3465" s="163">
        <f t="shared" si="3017"/>
        <v>0</v>
      </c>
      <c r="AZ3465" s="163">
        <f t="shared" si="3018"/>
        <v>0</v>
      </c>
      <c r="BA3465" s="163">
        <f t="shared" si="3019"/>
        <v>0</v>
      </c>
      <c r="BB3465" s="163">
        <f t="shared" si="3020"/>
        <v>0</v>
      </c>
      <c r="BC3465" s="163">
        <f t="shared" si="3021"/>
        <v>0</v>
      </c>
      <c r="BD3465" s="163">
        <f t="shared" si="3022"/>
        <v>0</v>
      </c>
    </row>
    <row r="3466" spans="2:56" x14ac:dyDescent="0.3">
      <c r="B3466" s="179" t="s">
        <v>219</v>
      </c>
      <c r="C3466" s="202">
        <f>SUM(C3467:C3473)</f>
        <v>0</v>
      </c>
      <c r="D3466" s="203">
        <f>SUM(D3467:D3473)</f>
        <v>0</v>
      </c>
      <c r="E3466" s="204">
        <f t="shared" si="3009"/>
        <v>0</v>
      </c>
      <c r="F3466" s="202">
        <f>SUM(F3467:F3473)</f>
        <v>0</v>
      </c>
      <c r="G3466" s="203">
        <f>SUM(G3467:G3473)</f>
        <v>0</v>
      </c>
      <c r="H3466" s="204">
        <f t="shared" si="3010"/>
        <v>0</v>
      </c>
      <c r="I3466" s="202">
        <f>SUM(I3467:I3473)</f>
        <v>0</v>
      </c>
      <c r="J3466" s="205">
        <f>SUM(J3467:J3473)</f>
        <v>0</v>
      </c>
      <c r="K3466" s="206">
        <f t="shared" si="3011"/>
        <v>0</v>
      </c>
      <c r="L3466" s="202">
        <f>SUM(L3467:L3473)</f>
        <v>0</v>
      </c>
      <c r="M3466" s="205">
        <f>SUM(M3467:M3473)</f>
        <v>0</v>
      </c>
      <c r="N3466" s="207">
        <f>SUM(N3467:N3473)</f>
        <v>0</v>
      </c>
      <c r="O3466" s="202">
        <f>SUM(O3467:O3473)</f>
        <v>0</v>
      </c>
      <c r="P3466" s="207">
        <f>SUM(P3467:P3473)</f>
        <v>0</v>
      </c>
      <c r="Q3466" s="208">
        <f t="shared" si="3012"/>
        <v>0</v>
      </c>
      <c r="R3466" s="209">
        <f>SUM(R3467:R3473)</f>
        <v>0</v>
      </c>
      <c r="S3466" s="209">
        <f>SUM(S3467:S3473)</f>
        <v>0</v>
      </c>
      <c r="T3466" s="210">
        <f t="shared" si="3023"/>
        <v>0</v>
      </c>
      <c r="U3466" s="91"/>
      <c r="V3466" s="202">
        <f>SUM(V3467:V3473)</f>
        <v>0</v>
      </c>
      <c r="W3466" s="207">
        <f>SUM(W3467:W3473)</f>
        <v>0</v>
      </c>
      <c r="X3466" s="208">
        <f t="shared" si="3013"/>
        <v>0</v>
      </c>
      <c r="Y3466" s="209">
        <f>SUM(Y3467:Y3473)</f>
        <v>0</v>
      </c>
      <c r="Z3466" s="209">
        <f>SUM(Z3467:Z3473)</f>
        <v>0</v>
      </c>
      <c r="AA3466" s="210">
        <f t="shared" si="3024"/>
        <v>0</v>
      </c>
      <c r="AB3466" s="91"/>
      <c r="AC3466" s="202">
        <f>SUM(AC3467:AC3473)</f>
        <v>0</v>
      </c>
      <c r="AD3466" s="207">
        <f>SUM(AD3467:AD3473)</f>
        <v>0</v>
      </c>
      <c r="AE3466" s="208">
        <f t="shared" si="3014"/>
        <v>0</v>
      </c>
      <c r="AF3466" s="209">
        <f>SUM(AF3467:AF3473)</f>
        <v>0</v>
      </c>
      <c r="AG3466" s="209">
        <f>SUM(AG3467:AG3473)</f>
        <v>0</v>
      </c>
      <c r="AH3466" s="210">
        <f t="shared" si="3025"/>
        <v>0</v>
      </c>
      <c r="AJ3466" s="203">
        <f t="shared" ref="AJ3466:AU3466" si="3047">SUM(AJ3467:AJ3473)</f>
        <v>0</v>
      </c>
      <c r="AK3466" s="205">
        <f t="shared" si="3047"/>
        <v>0</v>
      </c>
      <c r="AL3466" s="207">
        <f t="shared" si="3047"/>
        <v>0</v>
      </c>
      <c r="AM3466" s="205">
        <f t="shared" si="3047"/>
        <v>0</v>
      </c>
      <c r="AN3466" s="207">
        <f t="shared" si="3047"/>
        <v>0</v>
      </c>
      <c r="AO3466" s="205">
        <f t="shared" si="3047"/>
        <v>0</v>
      </c>
      <c r="AP3466" s="207">
        <f t="shared" si="3047"/>
        <v>0</v>
      </c>
      <c r="AQ3466" s="205">
        <f t="shared" si="3047"/>
        <v>0</v>
      </c>
      <c r="AR3466" s="207">
        <f t="shared" si="3047"/>
        <v>0</v>
      </c>
      <c r="AS3466" s="205">
        <f t="shared" si="3047"/>
        <v>0</v>
      </c>
      <c r="AT3466" s="207">
        <f t="shared" si="3047"/>
        <v>0</v>
      </c>
      <c r="AU3466" s="205">
        <f t="shared" si="3047"/>
        <v>0</v>
      </c>
      <c r="AV3466" s="205">
        <f t="shared" si="3015"/>
        <v>0</v>
      </c>
      <c r="AW3466" s="211">
        <f t="shared" si="3016"/>
        <v>0</v>
      </c>
      <c r="AY3466" s="205">
        <f t="shared" si="3017"/>
        <v>0</v>
      </c>
      <c r="AZ3466" s="205">
        <f t="shared" si="3018"/>
        <v>0</v>
      </c>
      <c r="BA3466" s="205">
        <f t="shared" si="3019"/>
        <v>0</v>
      </c>
      <c r="BB3466" s="205">
        <f t="shared" si="3020"/>
        <v>0</v>
      </c>
      <c r="BC3466" s="205">
        <f t="shared" si="3021"/>
        <v>0</v>
      </c>
      <c r="BD3466" s="205">
        <f t="shared" si="3022"/>
        <v>0</v>
      </c>
    </row>
    <row r="3467" spans="2:56" x14ac:dyDescent="0.3">
      <c r="B3467" s="201" t="s">
        <v>220</v>
      </c>
      <c r="C3467" s="255"/>
      <c r="D3467" s="256"/>
      <c r="E3467" s="182">
        <f t="shared" si="3009"/>
        <v>0</v>
      </c>
      <c r="F3467" s="255"/>
      <c r="G3467" s="256"/>
      <c r="H3467" s="182">
        <f t="shared" si="3010"/>
        <v>0</v>
      </c>
      <c r="I3467" s="255"/>
      <c r="J3467" s="257"/>
      <c r="K3467" s="184">
        <f t="shared" si="3011"/>
        <v>0</v>
      </c>
      <c r="L3467" s="255"/>
      <c r="M3467" s="257"/>
      <c r="N3467" s="258"/>
      <c r="O3467" s="255"/>
      <c r="P3467" s="258"/>
      <c r="Q3467" s="177">
        <f t="shared" si="3012"/>
        <v>0</v>
      </c>
      <c r="R3467" s="258"/>
      <c r="S3467" s="258"/>
      <c r="T3467" s="178">
        <f t="shared" si="3023"/>
        <v>0</v>
      </c>
      <c r="U3467" s="157"/>
      <c r="V3467" s="255"/>
      <c r="W3467" s="258"/>
      <c r="X3467" s="177">
        <f t="shared" si="3013"/>
        <v>0</v>
      </c>
      <c r="Y3467" s="258"/>
      <c r="Z3467" s="258"/>
      <c r="AA3467" s="178">
        <f t="shared" si="3024"/>
        <v>0</v>
      </c>
      <c r="AB3467" s="157"/>
      <c r="AC3467" s="255"/>
      <c r="AD3467" s="258"/>
      <c r="AE3467" s="177">
        <f t="shared" si="3014"/>
        <v>0</v>
      </c>
      <c r="AF3467" s="258"/>
      <c r="AG3467" s="258"/>
      <c r="AH3467" s="178">
        <f t="shared" si="3025"/>
        <v>0</v>
      </c>
      <c r="AJ3467" s="252"/>
      <c r="AK3467" s="253"/>
      <c r="AL3467" s="254"/>
      <c r="AM3467" s="253"/>
      <c r="AN3467" s="254"/>
      <c r="AO3467" s="253"/>
      <c r="AP3467" s="254"/>
      <c r="AQ3467" s="253"/>
      <c r="AR3467" s="254"/>
      <c r="AS3467" s="253"/>
      <c r="AT3467" s="254"/>
      <c r="AU3467" s="253"/>
      <c r="AV3467" s="163">
        <f t="shared" si="3015"/>
        <v>0</v>
      </c>
      <c r="AW3467" s="93">
        <f t="shared" si="3016"/>
        <v>0</v>
      </c>
      <c r="AY3467" s="163">
        <f t="shared" si="3017"/>
        <v>0</v>
      </c>
      <c r="AZ3467" s="163">
        <f t="shared" si="3018"/>
        <v>0</v>
      </c>
      <c r="BA3467" s="163">
        <f t="shared" si="3019"/>
        <v>0</v>
      </c>
      <c r="BB3467" s="163">
        <f t="shared" si="3020"/>
        <v>0</v>
      </c>
      <c r="BC3467" s="163">
        <f t="shared" si="3021"/>
        <v>0</v>
      </c>
      <c r="BD3467" s="163">
        <f t="shared" si="3022"/>
        <v>0</v>
      </c>
    </row>
    <row r="3468" spans="2:56" x14ac:dyDescent="0.3">
      <c r="B3468" s="201" t="s">
        <v>221</v>
      </c>
      <c r="C3468" s="255"/>
      <c r="D3468" s="256"/>
      <c r="E3468" s="182">
        <f t="shared" si="3009"/>
        <v>0</v>
      </c>
      <c r="F3468" s="255"/>
      <c r="G3468" s="256"/>
      <c r="H3468" s="182">
        <f t="shared" si="3010"/>
        <v>0</v>
      </c>
      <c r="I3468" s="255"/>
      <c r="J3468" s="257"/>
      <c r="K3468" s="184">
        <f t="shared" si="3011"/>
        <v>0</v>
      </c>
      <c r="L3468" s="255"/>
      <c r="M3468" s="257"/>
      <c r="N3468" s="258"/>
      <c r="O3468" s="255"/>
      <c r="P3468" s="258"/>
      <c r="Q3468" s="177">
        <f t="shared" si="3012"/>
        <v>0</v>
      </c>
      <c r="R3468" s="258"/>
      <c r="S3468" s="258"/>
      <c r="T3468" s="178">
        <f t="shared" si="3023"/>
        <v>0</v>
      </c>
      <c r="U3468" s="157"/>
      <c r="V3468" s="255"/>
      <c r="W3468" s="258"/>
      <c r="X3468" s="177">
        <f t="shared" si="3013"/>
        <v>0</v>
      </c>
      <c r="Y3468" s="258"/>
      <c r="Z3468" s="258"/>
      <c r="AA3468" s="178">
        <f t="shared" si="3024"/>
        <v>0</v>
      </c>
      <c r="AB3468" s="157"/>
      <c r="AC3468" s="255"/>
      <c r="AD3468" s="258"/>
      <c r="AE3468" s="177">
        <f t="shared" si="3014"/>
        <v>0</v>
      </c>
      <c r="AF3468" s="258"/>
      <c r="AG3468" s="258"/>
      <c r="AH3468" s="178">
        <f t="shared" si="3025"/>
        <v>0</v>
      </c>
      <c r="AJ3468" s="252"/>
      <c r="AK3468" s="253"/>
      <c r="AL3468" s="254"/>
      <c r="AM3468" s="253"/>
      <c r="AN3468" s="254"/>
      <c r="AO3468" s="253"/>
      <c r="AP3468" s="254"/>
      <c r="AQ3468" s="253"/>
      <c r="AR3468" s="254"/>
      <c r="AS3468" s="253"/>
      <c r="AT3468" s="254"/>
      <c r="AU3468" s="253"/>
      <c r="AV3468" s="163">
        <f t="shared" si="3015"/>
        <v>0</v>
      </c>
      <c r="AW3468" s="93">
        <f t="shared" si="3016"/>
        <v>0</v>
      </c>
      <c r="AY3468" s="163">
        <f t="shared" si="3017"/>
        <v>0</v>
      </c>
      <c r="AZ3468" s="163">
        <f t="shared" si="3018"/>
        <v>0</v>
      </c>
      <c r="BA3468" s="163">
        <f t="shared" si="3019"/>
        <v>0</v>
      </c>
      <c r="BB3468" s="163">
        <f t="shared" si="3020"/>
        <v>0</v>
      </c>
      <c r="BC3468" s="163">
        <f t="shared" si="3021"/>
        <v>0</v>
      </c>
      <c r="BD3468" s="163">
        <f t="shared" si="3022"/>
        <v>0</v>
      </c>
    </row>
    <row r="3469" spans="2:56" x14ac:dyDescent="0.3">
      <c r="B3469" s="201" t="s">
        <v>222</v>
      </c>
      <c r="C3469" s="255"/>
      <c r="D3469" s="256"/>
      <c r="E3469" s="182">
        <f t="shared" si="3009"/>
        <v>0</v>
      </c>
      <c r="F3469" s="255"/>
      <c r="G3469" s="256"/>
      <c r="H3469" s="182">
        <f t="shared" si="3010"/>
        <v>0</v>
      </c>
      <c r="I3469" s="255"/>
      <c r="J3469" s="257"/>
      <c r="K3469" s="184">
        <f t="shared" si="3011"/>
        <v>0</v>
      </c>
      <c r="L3469" s="255"/>
      <c r="M3469" s="257"/>
      <c r="N3469" s="258"/>
      <c r="O3469" s="255"/>
      <c r="P3469" s="258"/>
      <c r="Q3469" s="177">
        <f t="shared" si="3012"/>
        <v>0</v>
      </c>
      <c r="R3469" s="258"/>
      <c r="S3469" s="258"/>
      <c r="T3469" s="178">
        <f t="shared" si="3023"/>
        <v>0</v>
      </c>
      <c r="U3469" s="157"/>
      <c r="V3469" s="255"/>
      <c r="W3469" s="258"/>
      <c r="X3469" s="177">
        <f t="shared" si="3013"/>
        <v>0</v>
      </c>
      <c r="Y3469" s="258"/>
      <c r="Z3469" s="258"/>
      <c r="AA3469" s="178">
        <f t="shared" si="3024"/>
        <v>0</v>
      </c>
      <c r="AB3469" s="157"/>
      <c r="AC3469" s="255"/>
      <c r="AD3469" s="258"/>
      <c r="AE3469" s="177">
        <f t="shared" si="3014"/>
        <v>0</v>
      </c>
      <c r="AF3469" s="258"/>
      <c r="AG3469" s="258"/>
      <c r="AH3469" s="178">
        <f t="shared" si="3025"/>
        <v>0</v>
      </c>
      <c r="AJ3469" s="252"/>
      <c r="AK3469" s="253"/>
      <c r="AL3469" s="254"/>
      <c r="AM3469" s="253"/>
      <c r="AN3469" s="254"/>
      <c r="AO3469" s="253"/>
      <c r="AP3469" s="254"/>
      <c r="AQ3469" s="253"/>
      <c r="AR3469" s="254"/>
      <c r="AS3469" s="253"/>
      <c r="AT3469" s="254"/>
      <c r="AU3469" s="253"/>
      <c r="AV3469" s="163">
        <f t="shared" si="3015"/>
        <v>0</v>
      </c>
      <c r="AW3469" s="93">
        <f t="shared" si="3016"/>
        <v>0</v>
      </c>
      <c r="AY3469" s="163">
        <f t="shared" si="3017"/>
        <v>0</v>
      </c>
      <c r="AZ3469" s="163">
        <f t="shared" si="3018"/>
        <v>0</v>
      </c>
      <c r="BA3469" s="163">
        <f t="shared" si="3019"/>
        <v>0</v>
      </c>
      <c r="BB3469" s="163">
        <f t="shared" si="3020"/>
        <v>0</v>
      </c>
      <c r="BC3469" s="163">
        <f t="shared" si="3021"/>
        <v>0</v>
      </c>
      <c r="BD3469" s="163">
        <f t="shared" si="3022"/>
        <v>0</v>
      </c>
    </row>
    <row r="3470" spans="2:56" x14ac:dyDescent="0.3">
      <c r="B3470" s="201" t="s">
        <v>223</v>
      </c>
      <c r="C3470" s="255"/>
      <c r="D3470" s="256"/>
      <c r="E3470" s="182">
        <f t="shared" si="3009"/>
        <v>0</v>
      </c>
      <c r="F3470" s="255"/>
      <c r="G3470" s="256"/>
      <c r="H3470" s="182">
        <f t="shared" si="3010"/>
        <v>0</v>
      </c>
      <c r="I3470" s="255"/>
      <c r="J3470" s="257"/>
      <c r="K3470" s="184">
        <f t="shared" si="3011"/>
        <v>0</v>
      </c>
      <c r="L3470" s="255"/>
      <c r="M3470" s="257"/>
      <c r="N3470" s="258"/>
      <c r="O3470" s="255"/>
      <c r="P3470" s="258"/>
      <c r="Q3470" s="177">
        <f t="shared" si="3012"/>
        <v>0</v>
      </c>
      <c r="R3470" s="258"/>
      <c r="S3470" s="258"/>
      <c r="T3470" s="178">
        <f t="shared" si="3023"/>
        <v>0</v>
      </c>
      <c r="U3470" s="157"/>
      <c r="V3470" s="255"/>
      <c r="W3470" s="258"/>
      <c r="X3470" s="177">
        <f t="shared" si="3013"/>
        <v>0</v>
      </c>
      <c r="Y3470" s="258"/>
      <c r="Z3470" s="258"/>
      <c r="AA3470" s="178">
        <f t="shared" si="3024"/>
        <v>0</v>
      </c>
      <c r="AB3470" s="157"/>
      <c r="AC3470" s="255"/>
      <c r="AD3470" s="258"/>
      <c r="AE3470" s="177">
        <f t="shared" si="3014"/>
        <v>0</v>
      </c>
      <c r="AF3470" s="258"/>
      <c r="AG3470" s="258"/>
      <c r="AH3470" s="178">
        <f t="shared" si="3025"/>
        <v>0</v>
      </c>
      <c r="AJ3470" s="252"/>
      <c r="AK3470" s="253"/>
      <c r="AL3470" s="254"/>
      <c r="AM3470" s="253"/>
      <c r="AN3470" s="254"/>
      <c r="AO3470" s="253"/>
      <c r="AP3470" s="254"/>
      <c r="AQ3470" s="253"/>
      <c r="AR3470" s="254"/>
      <c r="AS3470" s="253"/>
      <c r="AT3470" s="254"/>
      <c r="AU3470" s="253"/>
      <c r="AV3470" s="163">
        <f t="shared" si="3015"/>
        <v>0</v>
      </c>
      <c r="AW3470" s="93">
        <f t="shared" si="3016"/>
        <v>0</v>
      </c>
      <c r="AY3470" s="163">
        <f t="shared" si="3017"/>
        <v>0</v>
      </c>
      <c r="AZ3470" s="163">
        <f t="shared" si="3018"/>
        <v>0</v>
      </c>
      <c r="BA3470" s="163">
        <f t="shared" si="3019"/>
        <v>0</v>
      </c>
      <c r="BB3470" s="163">
        <f t="shared" si="3020"/>
        <v>0</v>
      </c>
      <c r="BC3470" s="163">
        <f t="shared" si="3021"/>
        <v>0</v>
      </c>
      <c r="BD3470" s="163">
        <f t="shared" si="3022"/>
        <v>0</v>
      </c>
    </row>
    <row r="3471" spans="2:56" x14ac:dyDescent="0.3">
      <c r="B3471" s="201" t="s">
        <v>224</v>
      </c>
      <c r="C3471" s="255"/>
      <c r="D3471" s="256"/>
      <c r="E3471" s="182">
        <f t="shared" si="3009"/>
        <v>0</v>
      </c>
      <c r="F3471" s="255"/>
      <c r="G3471" s="256"/>
      <c r="H3471" s="182">
        <f t="shared" si="3010"/>
        <v>0</v>
      </c>
      <c r="I3471" s="255"/>
      <c r="J3471" s="257"/>
      <c r="K3471" s="184">
        <f t="shared" si="3011"/>
        <v>0</v>
      </c>
      <c r="L3471" s="255"/>
      <c r="M3471" s="257"/>
      <c r="N3471" s="258"/>
      <c r="O3471" s="255"/>
      <c r="P3471" s="258"/>
      <c r="Q3471" s="177">
        <f t="shared" si="3012"/>
        <v>0</v>
      </c>
      <c r="R3471" s="258"/>
      <c r="S3471" s="258"/>
      <c r="T3471" s="178">
        <f t="shared" si="3023"/>
        <v>0</v>
      </c>
      <c r="U3471" s="157"/>
      <c r="V3471" s="255"/>
      <c r="W3471" s="258"/>
      <c r="X3471" s="177">
        <f t="shared" si="3013"/>
        <v>0</v>
      </c>
      <c r="Y3471" s="258"/>
      <c r="Z3471" s="258"/>
      <c r="AA3471" s="178">
        <f t="shared" si="3024"/>
        <v>0</v>
      </c>
      <c r="AB3471" s="157"/>
      <c r="AC3471" s="255"/>
      <c r="AD3471" s="258"/>
      <c r="AE3471" s="177">
        <f t="shared" si="3014"/>
        <v>0</v>
      </c>
      <c r="AF3471" s="258"/>
      <c r="AG3471" s="258"/>
      <c r="AH3471" s="178">
        <f t="shared" si="3025"/>
        <v>0</v>
      </c>
      <c r="AJ3471" s="252"/>
      <c r="AK3471" s="253"/>
      <c r="AL3471" s="254"/>
      <c r="AM3471" s="253"/>
      <c r="AN3471" s="254"/>
      <c r="AO3471" s="253"/>
      <c r="AP3471" s="254"/>
      <c r="AQ3471" s="253"/>
      <c r="AR3471" s="254"/>
      <c r="AS3471" s="253"/>
      <c r="AT3471" s="254"/>
      <c r="AU3471" s="253"/>
      <c r="AV3471" s="163">
        <f t="shared" si="3015"/>
        <v>0</v>
      </c>
      <c r="AW3471" s="93">
        <f t="shared" si="3016"/>
        <v>0</v>
      </c>
      <c r="AY3471" s="163">
        <f t="shared" si="3017"/>
        <v>0</v>
      </c>
      <c r="AZ3471" s="163">
        <f t="shared" si="3018"/>
        <v>0</v>
      </c>
      <c r="BA3471" s="163">
        <f t="shared" si="3019"/>
        <v>0</v>
      </c>
      <c r="BB3471" s="163">
        <f t="shared" si="3020"/>
        <v>0</v>
      </c>
      <c r="BC3471" s="163">
        <f t="shared" si="3021"/>
        <v>0</v>
      </c>
      <c r="BD3471" s="163">
        <f t="shared" si="3022"/>
        <v>0</v>
      </c>
    </row>
    <row r="3472" spans="2:56" x14ac:dyDescent="0.3">
      <c r="B3472" s="201" t="s">
        <v>225</v>
      </c>
      <c r="C3472" s="255"/>
      <c r="D3472" s="256"/>
      <c r="E3472" s="182">
        <f t="shared" si="3009"/>
        <v>0</v>
      </c>
      <c r="F3472" s="255"/>
      <c r="G3472" s="256"/>
      <c r="H3472" s="182">
        <f t="shared" si="3010"/>
        <v>0</v>
      </c>
      <c r="I3472" s="255"/>
      <c r="J3472" s="257"/>
      <c r="K3472" s="184">
        <f t="shared" si="3011"/>
        <v>0</v>
      </c>
      <c r="L3472" s="255"/>
      <c r="M3472" s="257"/>
      <c r="N3472" s="258"/>
      <c r="O3472" s="255"/>
      <c r="P3472" s="258"/>
      <c r="Q3472" s="177">
        <f t="shared" si="3012"/>
        <v>0</v>
      </c>
      <c r="R3472" s="258"/>
      <c r="S3472" s="258"/>
      <c r="T3472" s="178">
        <f t="shared" si="3023"/>
        <v>0</v>
      </c>
      <c r="U3472" s="157"/>
      <c r="V3472" s="255"/>
      <c r="W3472" s="258"/>
      <c r="X3472" s="177">
        <f t="shared" si="3013"/>
        <v>0</v>
      </c>
      <c r="Y3472" s="258"/>
      <c r="Z3472" s="258"/>
      <c r="AA3472" s="178">
        <f t="shared" si="3024"/>
        <v>0</v>
      </c>
      <c r="AB3472" s="157"/>
      <c r="AC3472" s="255"/>
      <c r="AD3472" s="258"/>
      <c r="AE3472" s="177">
        <f t="shared" si="3014"/>
        <v>0</v>
      </c>
      <c r="AF3472" s="258"/>
      <c r="AG3472" s="258"/>
      <c r="AH3472" s="178">
        <f t="shared" si="3025"/>
        <v>0</v>
      </c>
      <c r="AJ3472" s="252"/>
      <c r="AK3472" s="253"/>
      <c r="AL3472" s="254"/>
      <c r="AM3472" s="253"/>
      <c r="AN3472" s="254"/>
      <c r="AO3472" s="253"/>
      <c r="AP3472" s="254"/>
      <c r="AQ3472" s="253"/>
      <c r="AR3472" s="254"/>
      <c r="AS3472" s="253"/>
      <c r="AT3472" s="254"/>
      <c r="AU3472" s="253"/>
      <c r="AV3472" s="163">
        <f t="shared" si="3015"/>
        <v>0</v>
      </c>
      <c r="AW3472" s="93">
        <f t="shared" si="3016"/>
        <v>0</v>
      </c>
      <c r="AY3472" s="163">
        <f t="shared" si="3017"/>
        <v>0</v>
      </c>
      <c r="AZ3472" s="163">
        <f t="shared" si="3018"/>
        <v>0</v>
      </c>
      <c r="BA3472" s="163">
        <f t="shared" si="3019"/>
        <v>0</v>
      </c>
      <c r="BB3472" s="163">
        <f t="shared" si="3020"/>
        <v>0</v>
      </c>
      <c r="BC3472" s="163">
        <f t="shared" si="3021"/>
        <v>0</v>
      </c>
      <c r="BD3472" s="163">
        <f t="shared" si="3022"/>
        <v>0</v>
      </c>
    </row>
    <row r="3473" spans="2:56" x14ac:dyDescent="0.3">
      <c r="B3473" s="201" t="s">
        <v>226</v>
      </c>
      <c r="C3473" s="255"/>
      <c r="D3473" s="256"/>
      <c r="E3473" s="182">
        <f t="shared" ref="E3473:E3478" si="3048">IFERROR(D3473/C3473,0)</f>
        <v>0</v>
      </c>
      <c r="F3473" s="255"/>
      <c r="G3473" s="256"/>
      <c r="H3473" s="182">
        <f t="shared" ref="H3473:H3478" si="3049">IFERROR(G3473/F3473,0)</f>
        <v>0</v>
      </c>
      <c r="I3473" s="255"/>
      <c r="J3473" s="257"/>
      <c r="K3473" s="184">
        <f t="shared" ref="K3473:K3478" si="3050">IFERROR(J3473/I3473,0)</f>
        <v>0</v>
      </c>
      <c r="L3473" s="255"/>
      <c r="M3473" s="257"/>
      <c r="N3473" s="258"/>
      <c r="O3473" s="255"/>
      <c r="P3473" s="258"/>
      <c r="Q3473" s="177">
        <f t="shared" ref="Q3473:Q3483" si="3051">SUM(O3473:P3473)</f>
        <v>0</v>
      </c>
      <c r="R3473" s="258"/>
      <c r="S3473" s="258"/>
      <c r="T3473" s="178">
        <f t="shared" si="3023"/>
        <v>0</v>
      </c>
      <c r="U3473" s="157"/>
      <c r="V3473" s="255"/>
      <c r="W3473" s="258"/>
      <c r="X3473" s="177">
        <f t="shared" ref="X3473:X3483" si="3052">SUM(V3473:W3473)</f>
        <v>0</v>
      </c>
      <c r="Y3473" s="258"/>
      <c r="Z3473" s="258"/>
      <c r="AA3473" s="178">
        <f t="shared" si="3024"/>
        <v>0</v>
      </c>
      <c r="AB3473" s="157"/>
      <c r="AC3473" s="255"/>
      <c r="AD3473" s="258"/>
      <c r="AE3473" s="177">
        <f t="shared" ref="AE3473:AE3483" si="3053">SUM(AC3473:AD3473)</f>
        <v>0</v>
      </c>
      <c r="AF3473" s="258"/>
      <c r="AG3473" s="258"/>
      <c r="AH3473" s="178">
        <f t="shared" si="3025"/>
        <v>0</v>
      </c>
      <c r="AJ3473" s="252"/>
      <c r="AK3473" s="253"/>
      <c r="AL3473" s="254"/>
      <c r="AM3473" s="253"/>
      <c r="AN3473" s="254"/>
      <c r="AO3473" s="253"/>
      <c r="AP3473" s="254"/>
      <c r="AQ3473" s="253"/>
      <c r="AR3473" s="254"/>
      <c r="AS3473" s="253"/>
      <c r="AT3473" s="254"/>
      <c r="AU3473" s="253"/>
      <c r="AV3473" s="163">
        <f t="shared" ref="AV3473:AV3478" si="3054">SUM(AJ3473:AU3473)</f>
        <v>0</v>
      </c>
      <c r="AW3473" s="93">
        <f t="shared" ref="AW3473:AW3478" si="3055">T3473-AV3473</f>
        <v>0</v>
      </c>
      <c r="AY3473" s="163">
        <f t="shared" ref="AY3473:AY3478" si="3056">SUM(AJ3473:AL3473)</f>
        <v>0</v>
      </c>
      <c r="AZ3473" s="163">
        <f t="shared" ref="AZ3473:AZ3478" si="3057">SUM(AM3473:AO3473)</f>
        <v>0</v>
      </c>
      <c r="BA3473" s="163">
        <f t="shared" ref="BA3473:BA3478" si="3058">SUM(AP3473:AR3473)</f>
        <v>0</v>
      </c>
      <c r="BB3473" s="163">
        <f t="shared" ref="BB3473:BB3478" si="3059">SUM(AS3473:AU3473)</f>
        <v>0</v>
      </c>
      <c r="BC3473" s="163">
        <f t="shared" ref="BC3473:BC3535" si="3060">SUM(AY3473,AZ3473,BA3473,BB3473)</f>
        <v>0</v>
      </c>
      <c r="BD3473" s="163">
        <f t="shared" ref="BD3473:BD3478" si="3061">T3473-BC3473</f>
        <v>0</v>
      </c>
    </row>
    <row r="3474" spans="2:56" x14ac:dyDescent="0.3">
      <c r="B3474" s="176" t="s">
        <v>227</v>
      </c>
      <c r="C3474" s="103"/>
      <c r="D3474" s="104"/>
      <c r="E3474" s="204">
        <f t="shared" si="3048"/>
        <v>0</v>
      </c>
      <c r="F3474" s="103"/>
      <c r="G3474" s="104"/>
      <c r="H3474" s="204">
        <f t="shared" si="3049"/>
        <v>0</v>
      </c>
      <c r="I3474" s="103"/>
      <c r="J3474" s="106"/>
      <c r="K3474" s="206">
        <f t="shared" si="3050"/>
        <v>0</v>
      </c>
      <c r="L3474" s="103"/>
      <c r="M3474" s="106"/>
      <c r="N3474" s="108"/>
      <c r="O3474" s="103"/>
      <c r="P3474" s="108"/>
      <c r="Q3474" s="208">
        <f t="shared" si="3051"/>
        <v>0</v>
      </c>
      <c r="R3474" s="109"/>
      <c r="S3474" s="109"/>
      <c r="T3474" s="210">
        <f t="shared" ref="T3474:T3483" si="3062">SUM(Q3474:S3474)</f>
        <v>0</v>
      </c>
      <c r="U3474" s="91"/>
      <c r="V3474" s="103"/>
      <c r="W3474" s="108"/>
      <c r="X3474" s="208">
        <f t="shared" si="3052"/>
        <v>0</v>
      </c>
      <c r="Y3474" s="109"/>
      <c r="Z3474" s="109"/>
      <c r="AA3474" s="210">
        <f t="shared" ref="AA3474:AA3483" si="3063">SUM(X3474:Z3474)</f>
        <v>0</v>
      </c>
      <c r="AB3474" s="91"/>
      <c r="AC3474" s="103"/>
      <c r="AD3474" s="108"/>
      <c r="AE3474" s="208">
        <f t="shared" si="3053"/>
        <v>0</v>
      </c>
      <c r="AF3474" s="109"/>
      <c r="AG3474" s="109"/>
      <c r="AH3474" s="210">
        <f t="shared" ref="AH3474:AH3483" si="3064">SUM(AE3474:AG3474)</f>
        <v>0</v>
      </c>
      <c r="AJ3474" s="252"/>
      <c r="AK3474" s="253"/>
      <c r="AL3474" s="254"/>
      <c r="AM3474" s="253"/>
      <c r="AN3474" s="254"/>
      <c r="AO3474" s="253"/>
      <c r="AP3474" s="254"/>
      <c r="AQ3474" s="253"/>
      <c r="AR3474" s="254"/>
      <c r="AS3474" s="253"/>
      <c r="AT3474" s="254"/>
      <c r="AU3474" s="253"/>
      <c r="AV3474" s="163">
        <f t="shared" si="3054"/>
        <v>0</v>
      </c>
      <c r="AW3474" s="211">
        <f t="shared" si="3055"/>
        <v>0</v>
      </c>
      <c r="AY3474" s="163">
        <f t="shared" si="3056"/>
        <v>0</v>
      </c>
      <c r="AZ3474" s="163">
        <f t="shared" si="3057"/>
        <v>0</v>
      </c>
      <c r="BA3474" s="163">
        <f t="shared" si="3058"/>
        <v>0</v>
      </c>
      <c r="BB3474" s="163">
        <f t="shared" si="3059"/>
        <v>0</v>
      </c>
      <c r="BC3474" s="163">
        <f t="shared" si="3060"/>
        <v>0</v>
      </c>
      <c r="BD3474" s="163">
        <f t="shared" si="3061"/>
        <v>0</v>
      </c>
    </row>
    <row r="3475" spans="2:56" x14ac:dyDescent="0.3">
      <c r="B3475" s="176" t="s">
        <v>228</v>
      </c>
      <c r="C3475" s="103"/>
      <c r="D3475" s="104"/>
      <c r="E3475" s="204">
        <f t="shared" si="3048"/>
        <v>0</v>
      </c>
      <c r="F3475" s="103"/>
      <c r="G3475" s="104"/>
      <c r="H3475" s="204">
        <f t="shared" si="3049"/>
        <v>0</v>
      </c>
      <c r="I3475" s="103"/>
      <c r="J3475" s="106"/>
      <c r="K3475" s="206">
        <f t="shared" si="3050"/>
        <v>0</v>
      </c>
      <c r="L3475" s="103"/>
      <c r="M3475" s="106"/>
      <c r="N3475" s="108"/>
      <c r="O3475" s="103"/>
      <c r="P3475" s="108"/>
      <c r="Q3475" s="208">
        <f t="shared" si="3051"/>
        <v>0</v>
      </c>
      <c r="R3475" s="109"/>
      <c r="S3475" s="109"/>
      <c r="T3475" s="210">
        <f t="shared" si="3062"/>
        <v>0</v>
      </c>
      <c r="U3475" s="91"/>
      <c r="V3475" s="103"/>
      <c r="W3475" s="108"/>
      <c r="X3475" s="208">
        <f t="shared" si="3052"/>
        <v>0</v>
      </c>
      <c r="Y3475" s="109"/>
      <c r="Z3475" s="109"/>
      <c r="AA3475" s="210">
        <f t="shared" si="3063"/>
        <v>0</v>
      </c>
      <c r="AB3475" s="91"/>
      <c r="AC3475" s="103"/>
      <c r="AD3475" s="108"/>
      <c r="AE3475" s="208">
        <f t="shared" si="3053"/>
        <v>0</v>
      </c>
      <c r="AF3475" s="109"/>
      <c r="AG3475" s="109"/>
      <c r="AH3475" s="210">
        <f t="shared" si="3064"/>
        <v>0</v>
      </c>
      <c r="AJ3475" s="252"/>
      <c r="AK3475" s="253"/>
      <c r="AL3475" s="254"/>
      <c r="AM3475" s="253"/>
      <c r="AN3475" s="254"/>
      <c r="AO3475" s="253"/>
      <c r="AP3475" s="254"/>
      <c r="AQ3475" s="253"/>
      <c r="AR3475" s="254"/>
      <c r="AS3475" s="253"/>
      <c r="AT3475" s="254"/>
      <c r="AU3475" s="253"/>
      <c r="AV3475" s="163">
        <f t="shared" si="3054"/>
        <v>0</v>
      </c>
      <c r="AW3475" s="211">
        <f t="shared" si="3055"/>
        <v>0</v>
      </c>
      <c r="AY3475" s="163">
        <f t="shared" si="3056"/>
        <v>0</v>
      </c>
      <c r="AZ3475" s="163">
        <f t="shared" si="3057"/>
        <v>0</v>
      </c>
      <c r="BA3475" s="163">
        <f t="shared" si="3058"/>
        <v>0</v>
      </c>
      <c r="BB3475" s="163">
        <f t="shared" si="3059"/>
        <v>0</v>
      </c>
      <c r="BC3475" s="163">
        <f t="shared" si="3060"/>
        <v>0</v>
      </c>
      <c r="BD3475" s="163">
        <f t="shared" si="3061"/>
        <v>0</v>
      </c>
    </row>
    <row r="3476" spans="2:56" x14ac:dyDescent="0.3">
      <c r="B3476" s="176" t="s">
        <v>229</v>
      </c>
      <c r="C3476" s="103"/>
      <c r="D3476" s="104"/>
      <c r="E3476" s="204">
        <f t="shared" si="3048"/>
        <v>0</v>
      </c>
      <c r="F3476" s="103"/>
      <c r="G3476" s="104"/>
      <c r="H3476" s="204">
        <f t="shared" si="3049"/>
        <v>0</v>
      </c>
      <c r="I3476" s="103"/>
      <c r="J3476" s="106"/>
      <c r="K3476" s="206">
        <f t="shared" si="3050"/>
        <v>0</v>
      </c>
      <c r="L3476" s="103"/>
      <c r="M3476" s="106"/>
      <c r="N3476" s="108"/>
      <c r="O3476" s="103"/>
      <c r="P3476" s="108"/>
      <c r="Q3476" s="208">
        <f t="shared" si="3051"/>
        <v>0</v>
      </c>
      <c r="R3476" s="109"/>
      <c r="S3476" s="109"/>
      <c r="T3476" s="210">
        <f t="shared" si="3062"/>
        <v>0</v>
      </c>
      <c r="U3476" s="91"/>
      <c r="V3476" s="103"/>
      <c r="W3476" s="108"/>
      <c r="X3476" s="208">
        <f t="shared" si="3052"/>
        <v>0</v>
      </c>
      <c r="Y3476" s="109"/>
      <c r="Z3476" s="109"/>
      <c r="AA3476" s="210">
        <f t="shared" si="3063"/>
        <v>0</v>
      </c>
      <c r="AB3476" s="91"/>
      <c r="AC3476" s="103"/>
      <c r="AD3476" s="108"/>
      <c r="AE3476" s="208">
        <f t="shared" si="3053"/>
        <v>0</v>
      </c>
      <c r="AF3476" s="109"/>
      <c r="AG3476" s="109"/>
      <c r="AH3476" s="210">
        <f t="shared" si="3064"/>
        <v>0</v>
      </c>
      <c r="AJ3476" s="252"/>
      <c r="AK3476" s="253"/>
      <c r="AL3476" s="254"/>
      <c r="AM3476" s="253"/>
      <c r="AN3476" s="254"/>
      <c r="AO3476" s="253"/>
      <c r="AP3476" s="254"/>
      <c r="AQ3476" s="253"/>
      <c r="AR3476" s="254"/>
      <c r="AS3476" s="253"/>
      <c r="AT3476" s="254"/>
      <c r="AU3476" s="253"/>
      <c r="AV3476" s="163">
        <f t="shared" si="3054"/>
        <v>0</v>
      </c>
      <c r="AW3476" s="211">
        <f t="shared" si="3055"/>
        <v>0</v>
      </c>
      <c r="AY3476" s="163">
        <f t="shared" si="3056"/>
        <v>0</v>
      </c>
      <c r="AZ3476" s="163">
        <f t="shared" si="3057"/>
        <v>0</v>
      </c>
      <c r="BA3476" s="163">
        <f t="shared" si="3058"/>
        <v>0</v>
      </c>
      <c r="BB3476" s="163">
        <f t="shared" si="3059"/>
        <v>0</v>
      </c>
      <c r="BC3476" s="163">
        <f t="shared" si="3060"/>
        <v>0</v>
      </c>
      <c r="BD3476" s="163">
        <f t="shared" si="3061"/>
        <v>0</v>
      </c>
    </row>
    <row r="3477" spans="2:56" x14ac:dyDescent="0.3">
      <c r="B3477" s="176" t="s">
        <v>230</v>
      </c>
      <c r="C3477" s="103"/>
      <c r="D3477" s="104"/>
      <c r="E3477" s="204">
        <f t="shared" si="3048"/>
        <v>0</v>
      </c>
      <c r="F3477" s="103"/>
      <c r="G3477" s="104"/>
      <c r="H3477" s="204">
        <f t="shared" si="3049"/>
        <v>0</v>
      </c>
      <c r="I3477" s="103"/>
      <c r="J3477" s="106"/>
      <c r="K3477" s="206">
        <f t="shared" si="3050"/>
        <v>0</v>
      </c>
      <c r="L3477" s="103"/>
      <c r="M3477" s="106"/>
      <c r="N3477" s="108"/>
      <c r="O3477" s="103"/>
      <c r="P3477" s="108"/>
      <c r="Q3477" s="208">
        <f t="shared" si="3051"/>
        <v>0</v>
      </c>
      <c r="R3477" s="109"/>
      <c r="S3477" s="109"/>
      <c r="T3477" s="210">
        <f t="shared" si="3062"/>
        <v>0</v>
      </c>
      <c r="U3477" s="91"/>
      <c r="V3477" s="103"/>
      <c r="W3477" s="108"/>
      <c r="X3477" s="208">
        <f t="shared" si="3052"/>
        <v>0</v>
      </c>
      <c r="Y3477" s="109"/>
      <c r="Z3477" s="109"/>
      <c r="AA3477" s="210">
        <f t="shared" si="3063"/>
        <v>0</v>
      </c>
      <c r="AB3477" s="91"/>
      <c r="AC3477" s="103"/>
      <c r="AD3477" s="108"/>
      <c r="AE3477" s="208">
        <f t="shared" si="3053"/>
        <v>0</v>
      </c>
      <c r="AF3477" s="109"/>
      <c r="AG3477" s="109"/>
      <c r="AH3477" s="210">
        <f t="shared" si="3064"/>
        <v>0</v>
      </c>
      <c r="AJ3477" s="252"/>
      <c r="AK3477" s="253"/>
      <c r="AL3477" s="254"/>
      <c r="AM3477" s="253"/>
      <c r="AN3477" s="254"/>
      <c r="AO3477" s="253"/>
      <c r="AP3477" s="254"/>
      <c r="AQ3477" s="253"/>
      <c r="AR3477" s="254"/>
      <c r="AS3477" s="253"/>
      <c r="AT3477" s="254"/>
      <c r="AU3477" s="253"/>
      <c r="AV3477" s="163">
        <f t="shared" si="3054"/>
        <v>0</v>
      </c>
      <c r="AW3477" s="211">
        <f t="shared" si="3055"/>
        <v>0</v>
      </c>
      <c r="AY3477" s="163">
        <f t="shared" si="3056"/>
        <v>0</v>
      </c>
      <c r="AZ3477" s="163">
        <f t="shared" si="3057"/>
        <v>0</v>
      </c>
      <c r="BA3477" s="163">
        <f t="shared" si="3058"/>
        <v>0</v>
      </c>
      <c r="BB3477" s="163">
        <f t="shared" si="3059"/>
        <v>0</v>
      </c>
      <c r="BC3477" s="163">
        <f t="shared" si="3060"/>
        <v>0</v>
      </c>
      <c r="BD3477" s="163">
        <f t="shared" si="3061"/>
        <v>0</v>
      </c>
    </row>
    <row r="3478" spans="2:56" x14ac:dyDescent="0.3">
      <c r="B3478" s="176" t="s">
        <v>231</v>
      </c>
      <c r="C3478" s="103"/>
      <c r="D3478" s="104"/>
      <c r="E3478" s="204">
        <f t="shared" si="3048"/>
        <v>0</v>
      </c>
      <c r="F3478" s="103"/>
      <c r="G3478" s="104"/>
      <c r="H3478" s="204">
        <f t="shared" si="3049"/>
        <v>0</v>
      </c>
      <c r="I3478" s="103"/>
      <c r="J3478" s="106"/>
      <c r="K3478" s="206">
        <f t="shared" si="3050"/>
        <v>0</v>
      </c>
      <c r="L3478" s="103"/>
      <c r="M3478" s="106"/>
      <c r="N3478" s="108"/>
      <c r="O3478" s="103"/>
      <c r="P3478" s="108"/>
      <c r="Q3478" s="208">
        <f t="shared" si="3051"/>
        <v>0</v>
      </c>
      <c r="R3478" s="109"/>
      <c r="S3478" s="109"/>
      <c r="T3478" s="210">
        <f t="shared" si="3062"/>
        <v>0</v>
      </c>
      <c r="U3478" s="91"/>
      <c r="V3478" s="103"/>
      <c r="W3478" s="108"/>
      <c r="X3478" s="208">
        <f t="shared" si="3052"/>
        <v>0</v>
      </c>
      <c r="Y3478" s="109"/>
      <c r="Z3478" s="109"/>
      <c r="AA3478" s="210">
        <f t="shared" si="3063"/>
        <v>0</v>
      </c>
      <c r="AB3478" s="91"/>
      <c r="AC3478" s="103"/>
      <c r="AD3478" s="108"/>
      <c r="AE3478" s="208">
        <f t="shared" si="3053"/>
        <v>0</v>
      </c>
      <c r="AF3478" s="109"/>
      <c r="AG3478" s="109"/>
      <c r="AH3478" s="210">
        <f t="shared" si="3064"/>
        <v>0</v>
      </c>
      <c r="AJ3478" s="252"/>
      <c r="AK3478" s="253"/>
      <c r="AL3478" s="254"/>
      <c r="AM3478" s="253"/>
      <c r="AN3478" s="254"/>
      <c r="AO3478" s="253"/>
      <c r="AP3478" s="254"/>
      <c r="AQ3478" s="253"/>
      <c r="AR3478" s="254"/>
      <c r="AS3478" s="253"/>
      <c r="AT3478" s="254"/>
      <c r="AU3478" s="253"/>
      <c r="AV3478" s="163">
        <f t="shared" si="3054"/>
        <v>0</v>
      </c>
      <c r="AW3478" s="211">
        <f t="shared" si="3055"/>
        <v>0</v>
      </c>
      <c r="AY3478" s="163">
        <f t="shared" si="3056"/>
        <v>0</v>
      </c>
      <c r="AZ3478" s="163">
        <f t="shared" si="3057"/>
        <v>0</v>
      </c>
      <c r="BA3478" s="163">
        <f t="shared" si="3058"/>
        <v>0</v>
      </c>
      <c r="BB3478" s="163">
        <f t="shared" si="3059"/>
        <v>0</v>
      </c>
      <c r="BC3478" s="163">
        <f t="shared" si="3060"/>
        <v>0</v>
      </c>
      <c r="BD3478" s="163">
        <f t="shared" si="3061"/>
        <v>0</v>
      </c>
    </row>
    <row r="3479" spans="2:56" x14ac:dyDescent="0.3">
      <c r="B3479" s="212" t="s">
        <v>232</v>
      </c>
      <c r="C3479" s="103"/>
      <c r="D3479" s="104"/>
      <c r="E3479" s="105"/>
      <c r="F3479" s="103"/>
      <c r="G3479" s="104"/>
      <c r="H3479" s="105"/>
      <c r="I3479" s="103"/>
      <c r="J3479" s="106"/>
      <c r="K3479" s="107"/>
      <c r="L3479" s="103"/>
      <c r="M3479" s="106"/>
      <c r="N3479" s="108"/>
      <c r="O3479" s="103"/>
      <c r="P3479" s="108"/>
      <c r="Q3479" s="213"/>
      <c r="R3479" s="109"/>
      <c r="S3479" s="109"/>
      <c r="T3479" s="214"/>
      <c r="U3479" s="91"/>
      <c r="V3479" s="103"/>
      <c r="W3479" s="108"/>
      <c r="X3479" s="213"/>
      <c r="Y3479" s="109"/>
      <c r="Z3479" s="109"/>
      <c r="AA3479" s="214"/>
      <c r="AB3479" s="91"/>
      <c r="AC3479" s="103"/>
      <c r="AD3479" s="108"/>
      <c r="AE3479" s="213"/>
      <c r="AF3479" s="109"/>
      <c r="AG3479" s="109"/>
      <c r="AH3479" s="214"/>
      <c r="AJ3479" s="104"/>
      <c r="AK3479" s="106"/>
      <c r="AL3479" s="108"/>
      <c r="AM3479" s="106"/>
      <c r="AN3479" s="108"/>
      <c r="AO3479" s="106"/>
      <c r="AP3479" s="108"/>
      <c r="AQ3479" s="106"/>
      <c r="AR3479" s="108"/>
      <c r="AS3479" s="106"/>
      <c r="AT3479" s="108"/>
      <c r="AU3479" s="106"/>
      <c r="AV3479" s="106"/>
      <c r="AW3479" s="111"/>
      <c r="AY3479" s="106"/>
      <c r="AZ3479" s="106"/>
      <c r="BA3479" s="106"/>
      <c r="BB3479" s="106"/>
      <c r="BC3479" s="106"/>
      <c r="BD3479" s="106"/>
    </row>
    <row r="3480" spans="2:56" x14ac:dyDescent="0.3">
      <c r="B3480" s="215" t="s">
        <v>233</v>
      </c>
      <c r="C3480" s="103"/>
      <c r="D3480" s="104"/>
      <c r="E3480" s="204">
        <f>IFERROR(D3480/C3480,0)</f>
        <v>0</v>
      </c>
      <c r="F3480" s="103"/>
      <c r="G3480" s="104"/>
      <c r="H3480" s="204">
        <f>IFERROR(G3480/F3480,0)</f>
        <v>0</v>
      </c>
      <c r="I3480" s="103"/>
      <c r="J3480" s="106"/>
      <c r="K3480" s="206">
        <f>IFERROR(J3480/I3480,0)</f>
        <v>0</v>
      </c>
      <c r="L3480" s="103"/>
      <c r="M3480" s="106"/>
      <c r="N3480" s="108"/>
      <c r="O3480" s="103"/>
      <c r="P3480" s="108"/>
      <c r="Q3480" s="208">
        <f t="shared" si="3051"/>
        <v>0</v>
      </c>
      <c r="R3480" s="109"/>
      <c r="S3480" s="109"/>
      <c r="T3480" s="210">
        <f t="shared" si="3062"/>
        <v>0</v>
      </c>
      <c r="U3480" s="91"/>
      <c r="V3480" s="103"/>
      <c r="W3480" s="108"/>
      <c r="X3480" s="208">
        <f t="shared" si="3052"/>
        <v>0</v>
      </c>
      <c r="Y3480" s="109"/>
      <c r="Z3480" s="109"/>
      <c r="AA3480" s="210">
        <f t="shared" si="3063"/>
        <v>0</v>
      </c>
      <c r="AB3480" s="91"/>
      <c r="AC3480" s="103"/>
      <c r="AD3480" s="108"/>
      <c r="AE3480" s="208">
        <f t="shared" si="3053"/>
        <v>0</v>
      </c>
      <c r="AF3480" s="109"/>
      <c r="AG3480" s="109"/>
      <c r="AH3480" s="210">
        <f t="shared" si="3064"/>
        <v>0</v>
      </c>
      <c r="AJ3480" s="104"/>
      <c r="AK3480" s="106"/>
      <c r="AL3480" s="108"/>
      <c r="AM3480" s="106"/>
      <c r="AN3480" s="108"/>
      <c r="AO3480" s="106"/>
      <c r="AP3480" s="108"/>
      <c r="AQ3480" s="106"/>
      <c r="AR3480" s="108"/>
      <c r="AS3480" s="106"/>
      <c r="AT3480" s="108"/>
      <c r="AU3480" s="106"/>
      <c r="AV3480" s="205">
        <f>SUM(AJ3480:AU3480)</f>
        <v>0</v>
      </c>
      <c r="AW3480" s="211">
        <f>T3480-AV3480</f>
        <v>0</v>
      </c>
      <c r="AY3480" s="205">
        <f>SUM(AJ3480:AL3480)</f>
        <v>0</v>
      </c>
      <c r="AZ3480" s="205">
        <f>SUM(AM3480:AO3480)</f>
        <v>0</v>
      </c>
      <c r="BA3480" s="205">
        <f>SUM(AP3480:AR3480)</f>
        <v>0</v>
      </c>
      <c r="BB3480" s="205">
        <f>SUM(AS3480:AU3480)</f>
        <v>0</v>
      </c>
      <c r="BC3480" s="205">
        <f t="shared" si="3060"/>
        <v>0</v>
      </c>
      <c r="BD3480" s="205">
        <f>T3480-BC3480</f>
        <v>0</v>
      </c>
    </row>
    <row r="3481" spans="2:56" x14ac:dyDescent="0.3">
      <c r="B3481" s="215" t="s">
        <v>234</v>
      </c>
      <c r="C3481" s="103"/>
      <c r="D3481" s="104"/>
      <c r="E3481" s="204">
        <f>IFERROR(D3481/C3481,0)</f>
        <v>0</v>
      </c>
      <c r="F3481" s="103"/>
      <c r="G3481" s="104"/>
      <c r="H3481" s="204">
        <f>IFERROR(G3481/F3481,0)</f>
        <v>0</v>
      </c>
      <c r="I3481" s="103"/>
      <c r="J3481" s="106"/>
      <c r="K3481" s="206">
        <f>IFERROR(J3481/I3481,0)</f>
        <v>0</v>
      </c>
      <c r="L3481" s="103"/>
      <c r="M3481" s="106"/>
      <c r="N3481" s="108"/>
      <c r="O3481" s="103"/>
      <c r="P3481" s="108"/>
      <c r="Q3481" s="208">
        <f t="shared" si="3051"/>
        <v>0</v>
      </c>
      <c r="R3481" s="109"/>
      <c r="S3481" s="109"/>
      <c r="T3481" s="210">
        <f t="shared" si="3062"/>
        <v>0</v>
      </c>
      <c r="U3481" s="91"/>
      <c r="V3481" s="103"/>
      <c r="W3481" s="108"/>
      <c r="X3481" s="208">
        <f t="shared" si="3052"/>
        <v>0</v>
      </c>
      <c r="Y3481" s="109"/>
      <c r="Z3481" s="109"/>
      <c r="AA3481" s="210">
        <f t="shared" si="3063"/>
        <v>0</v>
      </c>
      <c r="AB3481" s="91"/>
      <c r="AC3481" s="103"/>
      <c r="AD3481" s="108"/>
      <c r="AE3481" s="208">
        <f t="shared" si="3053"/>
        <v>0</v>
      </c>
      <c r="AF3481" s="109"/>
      <c r="AG3481" s="109"/>
      <c r="AH3481" s="210">
        <f t="shared" si="3064"/>
        <v>0</v>
      </c>
      <c r="AJ3481" s="104"/>
      <c r="AK3481" s="106"/>
      <c r="AL3481" s="108"/>
      <c r="AM3481" s="106"/>
      <c r="AN3481" s="108"/>
      <c r="AO3481" s="106"/>
      <c r="AP3481" s="108"/>
      <c r="AQ3481" s="106"/>
      <c r="AR3481" s="108"/>
      <c r="AS3481" s="106"/>
      <c r="AT3481" s="108"/>
      <c r="AU3481" s="106"/>
      <c r="AV3481" s="205">
        <f>SUM(AJ3481:AU3481)</f>
        <v>0</v>
      </c>
      <c r="AW3481" s="211">
        <f>T3481-AV3481</f>
        <v>0</v>
      </c>
      <c r="AY3481" s="205">
        <f>SUM(AJ3481:AL3481)</f>
        <v>0</v>
      </c>
      <c r="AZ3481" s="205">
        <f>SUM(AM3481:AO3481)</f>
        <v>0</v>
      </c>
      <c r="BA3481" s="205">
        <f>SUM(AP3481:AR3481)</f>
        <v>0</v>
      </c>
      <c r="BB3481" s="205">
        <f>SUM(AS3481:AU3481)</f>
        <v>0</v>
      </c>
      <c r="BC3481" s="205">
        <f t="shared" si="3060"/>
        <v>0</v>
      </c>
      <c r="BD3481" s="205">
        <f>T3481-BC3481</f>
        <v>0</v>
      </c>
    </row>
    <row r="3482" spans="2:56" s="124" customFormat="1" ht="13.2" thickBot="1" x14ac:dyDescent="0.35">
      <c r="B3482" s="216" t="s">
        <v>235</v>
      </c>
      <c r="C3482" s="259"/>
      <c r="D3482" s="260"/>
      <c r="E3482" s="219">
        <f>IFERROR(D3482/C3482,0)</f>
        <v>0</v>
      </c>
      <c r="F3482" s="259"/>
      <c r="G3482" s="260"/>
      <c r="H3482" s="219">
        <f>IFERROR(G3482/F3482,0)</f>
        <v>0</v>
      </c>
      <c r="I3482" s="259"/>
      <c r="J3482" s="261"/>
      <c r="K3482" s="221">
        <f>IFERROR(J3482/I3482,0)</f>
        <v>0</v>
      </c>
      <c r="L3482" s="259"/>
      <c r="M3482" s="261"/>
      <c r="N3482" s="262"/>
      <c r="O3482" s="259"/>
      <c r="P3482" s="262"/>
      <c r="Q3482" s="223">
        <f t="shared" si="3051"/>
        <v>0</v>
      </c>
      <c r="R3482" s="263"/>
      <c r="S3482" s="263"/>
      <c r="T3482" s="225">
        <f t="shared" si="3062"/>
        <v>0</v>
      </c>
      <c r="U3482" s="121"/>
      <c r="V3482" s="259"/>
      <c r="W3482" s="262"/>
      <c r="X3482" s="223">
        <f t="shared" si="3052"/>
        <v>0</v>
      </c>
      <c r="Y3482" s="263"/>
      <c r="Z3482" s="263"/>
      <c r="AA3482" s="225">
        <f t="shared" si="3063"/>
        <v>0</v>
      </c>
      <c r="AB3482" s="121"/>
      <c r="AC3482" s="259"/>
      <c r="AD3482" s="262"/>
      <c r="AE3482" s="223">
        <f t="shared" si="3053"/>
        <v>0</v>
      </c>
      <c r="AF3482" s="263"/>
      <c r="AG3482" s="263"/>
      <c r="AH3482" s="225">
        <f t="shared" si="3064"/>
        <v>0</v>
      </c>
      <c r="AJ3482" s="264"/>
      <c r="AK3482" s="265"/>
      <c r="AL3482" s="266"/>
      <c r="AM3482" s="265"/>
      <c r="AN3482" s="266"/>
      <c r="AO3482" s="265"/>
      <c r="AP3482" s="266"/>
      <c r="AQ3482" s="265"/>
      <c r="AR3482" s="266"/>
      <c r="AS3482" s="265"/>
      <c r="AT3482" s="266"/>
      <c r="AU3482" s="265"/>
      <c r="AV3482" s="267">
        <f>SUM(AJ3482:AU3482)</f>
        <v>0</v>
      </c>
      <c r="AW3482" s="226">
        <f>T3482-AV3482</f>
        <v>0</v>
      </c>
      <c r="AX3482" s="198"/>
      <c r="AY3482" s="267">
        <f>SUM(AJ3482:AL3482)</f>
        <v>0</v>
      </c>
      <c r="AZ3482" s="267">
        <f>SUM(AM3482:AO3482)</f>
        <v>0</v>
      </c>
      <c r="BA3482" s="267">
        <f>SUM(AP3482:AR3482)</f>
        <v>0</v>
      </c>
      <c r="BB3482" s="267">
        <f>SUM(AS3482:AU3482)</f>
        <v>0</v>
      </c>
      <c r="BC3482" s="267">
        <f t="shared" si="3060"/>
        <v>0</v>
      </c>
      <c r="BD3482" s="267">
        <f>T3482-BC3482</f>
        <v>0</v>
      </c>
    </row>
    <row r="3483" spans="2:56" ht="13.2" thickBot="1" x14ac:dyDescent="0.35">
      <c r="B3483" s="227" t="s">
        <v>236</v>
      </c>
      <c r="C3483" s="137">
        <f>SUM(C3281,C3432,C3454,C3482)</f>
        <v>5436188</v>
      </c>
      <c r="D3483" s="138">
        <f>SUM(D3281,D3432,D3454,D3482)</f>
        <v>5373743.2499999991</v>
      </c>
      <c r="E3483" s="139">
        <f>IFERROR(D3483/C3483,0)</f>
        <v>0.988513136411029</v>
      </c>
      <c r="F3483" s="137">
        <f>SUM(F3281,F3432,F3454,F3482)</f>
        <v>5610903</v>
      </c>
      <c r="G3483" s="138">
        <f>SUM(G3281,G3432,G3454,G3482)</f>
        <v>5689765.1199999992</v>
      </c>
      <c r="H3483" s="139">
        <f>IFERROR(G3483/F3483,0)</f>
        <v>1.0140551565407563</v>
      </c>
      <c r="I3483" s="137">
        <f>SUM(I3281,I3432,I3454,I3482)</f>
        <v>5338049</v>
      </c>
      <c r="J3483" s="140">
        <f>SUM(J3281,J3432,J3454,J3482)</f>
        <v>5327866.04</v>
      </c>
      <c r="K3483" s="141">
        <f>IFERROR(J3483/I3483,0)</f>
        <v>0.99809238169226244</v>
      </c>
      <c r="L3483" s="137">
        <f>SUM(L3281,L3432,L3454,L3482)</f>
        <v>6256105</v>
      </c>
      <c r="M3483" s="140">
        <f>SUM(M3281,M3432,M3454,M3482)</f>
        <v>6325505</v>
      </c>
      <c r="N3483" s="142">
        <f>SUM(N3281,N3432,N3454,N3482)</f>
        <v>0</v>
      </c>
      <c r="O3483" s="137">
        <f>SUM(O3281,O3432,O3454,O3482)</f>
        <v>6095027.8599153664</v>
      </c>
      <c r="P3483" s="142">
        <f>SUM(P3281,P3432,P3454,P3482)</f>
        <v>320000</v>
      </c>
      <c r="Q3483" s="228">
        <f t="shared" si="3051"/>
        <v>6415027.8599153664</v>
      </c>
      <c r="R3483" s="142">
        <f>SUM(R3281,R3432,R3454,R3482)</f>
        <v>0</v>
      </c>
      <c r="S3483" s="142">
        <f>SUM(S3281,S3432,S3454,S3482)</f>
        <v>0</v>
      </c>
      <c r="T3483" s="229">
        <f t="shared" si="3062"/>
        <v>6415027.8599153664</v>
      </c>
      <c r="U3483" s="92"/>
      <c r="V3483" s="137">
        <f>SUM(V3281,V3432,V3454,V3482)</f>
        <v>268720</v>
      </c>
      <c r="W3483" s="142">
        <f>SUM(W3281,W3432,W3454,W3482)</f>
        <v>0</v>
      </c>
      <c r="X3483" s="228">
        <f t="shared" si="3052"/>
        <v>268720</v>
      </c>
      <c r="Y3483" s="142">
        <f>SUM(Y3281,Y3432,Y3454,Y3482)</f>
        <v>0</v>
      </c>
      <c r="Z3483" s="142">
        <f>SUM(Z3281,Z3432,Z3454,Z3482)</f>
        <v>0</v>
      </c>
      <c r="AA3483" s="229">
        <f t="shared" si="3063"/>
        <v>268720</v>
      </c>
      <c r="AB3483" s="92"/>
      <c r="AC3483" s="137">
        <f>SUM(AC3281,AC3432,AC3454,AC3482)</f>
        <v>280786</v>
      </c>
      <c r="AD3483" s="142">
        <f>SUM(AD3281,AD3432,AD3454,AD3482)</f>
        <v>0</v>
      </c>
      <c r="AE3483" s="228">
        <f t="shared" si="3053"/>
        <v>280786</v>
      </c>
      <c r="AF3483" s="142">
        <f>SUM(AF3281,AF3432,AF3454,AF3482)</f>
        <v>0</v>
      </c>
      <c r="AG3483" s="142">
        <f>SUM(AG3281,AG3432,AG3454,AG3482)</f>
        <v>0</v>
      </c>
      <c r="AH3483" s="229">
        <f t="shared" si="3064"/>
        <v>280786</v>
      </c>
      <c r="AJ3483" s="138">
        <f t="shared" ref="AJ3483:AU3483" si="3065">SUM(AJ3281,AJ3432,AJ3454,AJ3482)</f>
        <v>574987.32165961398</v>
      </c>
      <c r="AK3483" s="140">
        <f t="shared" si="3065"/>
        <v>553252.32165961398</v>
      </c>
      <c r="AL3483" s="142">
        <f t="shared" si="3065"/>
        <v>499782.32165961398</v>
      </c>
      <c r="AM3483" s="140">
        <f t="shared" si="3065"/>
        <v>568992.32165961398</v>
      </c>
      <c r="AN3483" s="142">
        <f t="shared" si="3065"/>
        <v>474372.32165961352</v>
      </c>
      <c r="AO3483" s="140">
        <f t="shared" si="3065"/>
        <v>486252.32165961398</v>
      </c>
      <c r="AP3483" s="142">
        <f t="shared" si="3065"/>
        <v>558492.32165961398</v>
      </c>
      <c r="AQ3483" s="140">
        <f t="shared" si="3065"/>
        <v>549782.32165961398</v>
      </c>
      <c r="AR3483" s="142">
        <f t="shared" si="3065"/>
        <v>486252.32165961398</v>
      </c>
      <c r="AS3483" s="140">
        <f t="shared" si="3065"/>
        <v>624988.32165961352</v>
      </c>
      <c r="AT3483" s="142">
        <f t="shared" si="3065"/>
        <v>536252.32165961398</v>
      </c>
      <c r="AU3483" s="140">
        <f t="shared" si="3065"/>
        <v>501621.3216596141</v>
      </c>
      <c r="AV3483" s="140">
        <f>SUM(AJ3483:AU3483)</f>
        <v>6415027.8599153673</v>
      </c>
      <c r="AW3483" s="146">
        <f>T3483-AV3483</f>
        <v>0</v>
      </c>
      <c r="AY3483" s="140">
        <f>SUM(AJ3483:AL3483)</f>
        <v>1628021.9649788421</v>
      </c>
      <c r="AZ3483" s="140">
        <f>SUM(AM3483:AO3483)</f>
        <v>1529616.9649788416</v>
      </c>
      <c r="BA3483" s="140">
        <f>SUM(AP3483:AR3483)</f>
        <v>1594526.9649788421</v>
      </c>
      <c r="BB3483" s="140">
        <f>SUM(AS3483:AU3483)</f>
        <v>1662861.9649788416</v>
      </c>
      <c r="BC3483" s="140">
        <f t="shared" si="3060"/>
        <v>6415027.8599153683</v>
      </c>
      <c r="BD3483" s="140">
        <f>T3483-BC3483</f>
        <v>0</v>
      </c>
    </row>
    <row r="3484" spans="2:56" ht="15" thickBot="1" x14ac:dyDescent="0.35">
      <c r="B3484" s="282" t="s">
        <v>252</v>
      </c>
      <c r="C3484" s="273"/>
      <c r="D3484" s="274"/>
      <c r="E3484" s="275"/>
      <c r="F3484" s="273"/>
      <c r="G3484" s="274"/>
      <c r="H3484" s="275"/>
      <c r="I3484" s="273"/>
      <c r="J3484" s="276"/>
      <c r="K3484" s="277"/>
      <c r="L3484" s="273"/>
      <c r="M3484" s="276"/>
      <c r="N3484" s="278"/>
      <c r="O3484" s="273"/>
      <c r="P3484" s="279"/>
      <c r="Q3484" s="279"/>
      <c r="R3484" s="279"/>
      <c r="S3484" s="279"/>
      <c r="T3484" s="280"/>
      <c r="U3484" s="92"/>
      <c r="V3484" s="281"/>
      <c r="W3484" s="279"/>
      <c r="X3484" s="279"/>
      <c r="Y3484" s="279"/>
      <c r="Z3484" s="279"/>
      <c r="AA3484" s="280"/>
      <c r="AB3484" s="92"/>
      <c r="AC3484" s="281"/>
      <c r="AD3484" s="279"/>
      <c r="AE3484" s="279"/>
      <c r="AF3484" s="279"/>
      <c r="AG3484" s="279"/>
      <c r="AH3484" s="280"/>
      <c r="AJ3484" s="238"/>
      <c r="AK3484" s="238"/>
      <c r="AL3484" s="238"/>
      <c r="AM3484" s="238"/>
      <c r="AN3484" s="238"/>
      <c r="AO3484" s="238"/>
      <c r="AP3484" s="238"/>
      <c r="AQ3484" s="238"/>
      <c r="AR3484" s="238"/>
      <c r="AS3484" s="238"/>
      <c r="AT3484" s="238"/>
      <c r="AU3484" s="238"/>
      <c r="AV3484" s="238"/>
      <c r="AW3484" s="239"/>
      <c r="AY3484" s="238"/>
      <c r="AZ3484" s="238"/>
      <c r="BA3484" s="238"/>
      <c r="BB3484" s="238"/>
      <c r="BC3484" s="238"/>
      <c r="BD3484" s="238"/>
    </row>
    <row r="3485" spans="2:56" ht="13.2" thickBot="1" x14ac:dyDescent="0.35">
      <c r="B3485" s="136" t="s">
        <v>49</v>
      </c>
      <c r="C3485" s="137">
        <f>SUM(C3486,C3502,C3633)</f>
        <v>4828182</v>
      </c>
      <c r="D3485" s="138">
        <f>SUM(D3486,D3502,D3633)</f>
        <v>4698993.91</v>
      </c>
      <c r="E3485" s="139">
        <f t="shared" ref="E3485:E3548" si="3066">IFERROR(D3485/C3485,0)</f>
        <v>0.9732429121354581</v>
      </c>
      <c r="F3485" s="137">
        <f>SUM(F3486,F3502,F3633)</f>
        <v>5033405</v>
      </c>
      <c r="G3485" s="138">
        <f>SUM(G3486,G3502,G3633)</f>
        <v>4744138.12</v>
      </c>
      <c r="H3485" s="139">
        <f t="shared" ref="H3485:H3548" si="3067">IFERROR(G3485/F3485,0)</f>
        <v>0.94253057721363576</v>
      </c>
      <c r="I3485" s="137">
        <f>SUM(I3486,I3502,I3633)</f>
        <v>4664704</v>
      </c>
      <c r="J3485" s="140">
        <f>SUM(J3486,J3502,J3633)</f>
        <v>4637920.12</v>
      </c>
      <c r="K3485" s="141">
        <f t="shared" ref="K3485:K3548" si="3068">IFERROR(J3485/I3485,0)</f>
        <v>0.99425818229838381</v>
      </c>
      <c r="L3485" s="137">
        <f>SUM(L3486,L3502,L3633)</f>
        <v>5619647</v>
      </c>
      <c r="M3485" s="140">
        <f>SUM(M3486,M3502,M3633)</f>
        <v>5176244</v>
      </c>
      <c r="N3485" s="142">
        <f>SUM(N3486,N3502,N3633)</f>
        <v>0</v>
      </c>
      <c r="O3485" s="137">
        <f>SUM(O3486,O3502,O3633)</f>
        <v>5286575.8621272231</v>
      </c>
      <c r="P3485" s="142">
        <f>SUM(P3486,P3502,P3633)</f>
        <v>240625</v>
      </c>
      <c r="Q3485" s="143">
        <f t="shared" ref="Q3485:Q3548" si="3069">SUM(O3485:P3485)</f>
        <v>5527200.8621272231</v>
      </c>
      <c r="R3485" s="144">
        <f>SUM(R3486,R3502,R3633)</f>
        <v>0</v>
      </c>
      <c r="S3485" s="144">
        <f>SUM(S3486,S3502,S3633)</f>
        <v>0</v>
      </c>
      <c r="T3485" s="145">
        <f>SUM(Q3485:S3485)</f>
        <v>5527200.8621272231</v>
      </c>
      <c r="U3485" s="91"/>
      <c r="V3485" s="137">
        <f>SUM(V3486,V3502,V3633)</f>
        <v>478400</v>
      </c>
      <c r="W3485" s="142">
        <f>SUM(W3486,W3502,W3633)</f>
        <v>0</v>
      </c>
      <c r="X3485" s="143">
        <f t="shared" ref="X3485:X3548" si="3070">SUM(V3485:W3485)</f>
        <v>478400</v>
      </c>
      <c r="Y3485" s="144">
        <f>SUM(Y3486,Y3502,Y3633)</f>
        <v>0</v>
      </c>
      <c r="Z3485" s="144">
        <f>SUM(Z3486,Z3502,Z3633)</f>
        <v>0</v>
      </c>
      <c r="AA3485" s="145">
        <f>SUM(X3485:Z3485)</f>
        <v>478400</v>
      </c>
      <c r="AB3485" s="91"/>
      <c r="AC3485" s="137">
        <f>SUM(AC3486,AC3502,AC3633)</f>
        <v>499880</v>
      </c>
      <c r="AD3485" s="142">
        <f>SUM(AD3486,AD3502,AD3633)</f>
        <v>0</v>
      </c>
      <c r="AE3485" s="143">
        <f t="shared" ref="AE3485:AE3548" si="3071">SUM(AC3485:AD3485)</f>
        <v>499880</v>
      </c>
      <c r="AF3485" s="142">
        <f>SUM(AF3486,AF3502,AF3633)</f>
        <v>0</v>
      </c>
      <c r="AG3485" s="142">
        <f>SUM(AG3486,AG3502,AG3633)</f>
        <v>0</v>
      </c>
      <c r="AH3485" s="145">
        <f>SUM(AE3485:AG3485)</f>
        <v>499880</v>
      </c>
      <c r="AJ3485" s="138">
        <f t="shared" ref="AJ3485:AU3485" si="3072">SUM(AJ3486,AJ3502,AJ3633)</f>
        <v>504084.65517726861</v>
      </c>
      <c r="AK3485" s="140">
        <f t="shared" si="3072"/>
        <v>449214.65517726861</v>
      </c>
      <c r="AL3485" s="142">
        <f t="shared" si="3072"/>
        <v>493914.65517726861</v>
      </c>
      <c r="AM3485" s="140">
        <f t="shared" si="3072"/>
        <v>486349.65517726861</v>
      </c>
      <c r="AN3485" s="142">
        <f t="shared" si="3072"/>
        <v>347149.65517726878</v>
      </c>
      <c r="AO3485" s="140">
        <f t="shared" si="3072"/>
        <v>439114.65517726861</v>
      </c>
      <c r="AP3485" s="142">
        <f t="shared" si="3072"/>
        <v>430684.65517726861</v>
      </c>
      <c r="AQ3485" s="140">
        <f t="shared" si="3072"/>
        <v>473714.65517726861</v>
      </c>
      <c r="AR3485" s="142">
        <f t="shared" si="3072"/>
        <v>412214.65517726861</v>
      </c>
      <c r="AS3485" s="140">
        <f t="shared" si="3072"/>
        <v>428264.65517726861</v>
      </c>
      <c r="AT3485" s="142">
        <f t="shared" si="3072"/>
        <v>477614.65517726861</v>
      </c>
      <c r="AU3485" s="140">
        <f t="shared" si="3072"/>
        <v>584879.65517726785</v>
      </c>
      <c r="AV3485" s="140">
        <f t="shared" ref="AV3485:AV3548" si="3073">SUM(AJ3485:AU3485)</f>
        <v>5527200.8621272231</v>
      </c>
      <c r="AW3485" s="146">
        <f t="shared" ref="AW3485:AW3548" si="3074">T3485-AV3485</f>
        <v>0</v>
      </c>
      <c r="AY3485" s="140">
        <f t="shared" ref="AY3485:AY3548" si="3075">SUM(AJ3485:AL3485)</f>
        <v>1447213.9655318058</v>
      </c>
      <c r="AZ3485" s="140">
        <f t="shared" ref="AZ3485:AZ3548" si="3076">SUM(AM3485:AO3485)</f>
        <v>1272613.965531806</v>
      </c>
      <c r="BA3485" s="140">
        <f t="shared" ref="BA3485:BA3548" si="3077">SUM(AP3485:AR3485)</f>
        <v>1316613.9655318058</v>
      </c>
      <c r="BB3485" s="140">
        <f t="shared" ref="BB3485:BB3548" si="3078">SUM(AS3485:AU3485)</f>
        <v>1490758.9655318051</v>
      </c>
      <c r="BC3485" s="140">
        <f t="shared" ref="BC3485:BC3548" si="3079">SUM(AY3485,AZ3485,BA3485,BB3485)</f>
        <v>5527200.8621272221</v>
      </c>
      <c r="BD3485" s="140">
        <f t="shared" ref="BD3485:BD3548" si="3080">T3485-BC3485</f>
        <v>0</v>
      </c>
    </row>
    <row r="3486" spans="2:56" x14ac:dyDescent="0.3">
      <c r="B3486" s="148" t="s">
        <v>50</v>
      </c>
      <c r="C3486" s="149">
        <f>SUM(C3487,C3497)</f>
        <v>4190182</v>
      </c>
      <c r="D3486" s="150">
        <f>SUM(D3487,D3497)</f>
        <v>4145782.0100000002</v>
      </c>
      <c r="E3486" s="151">
        <f t="shared" si="3066"/>
        <v>0.98940380393978122</v>
      </c>
      <c r="F3486" s="149">
        <f>SUM(F3487,F3497)</f>
        <v>4164205</v>
      </c>
      <c r="G3486" s="150">
        <f>SUM(G3487,G3497)</f>
        <v>3855834.3</v>
      </c>
      <c r="H3486" s="151">
        <f t="shared" si="3067"/>
        <v>0.92594728165400109</v>
      </c>
      <c r="I3486" s="149">
        <f>SUM(I3487,I3497)</f>
        <v>3558191</v>
      </c>
      <c r="J3486" s="152">
        <f>SUM(J3487,J3497)</f>
        <v>3540536.33</v>
      </c>
      <c r="K3486" s="153">
        <f t="shared" si="3068"/>
        <v>0.99503830176626273</v>
      </c>
      <c r="L3486" s="149">
        <f>SUM(L3487,L3497)</f>
        <v>4641186</v>
      </c>
      <c r="M3486" s="152">
        <f>SUM(M3487,M3497)</f>
        <v>4225686</v>
      </c>
      <c r="N3486" s="154">
        <f>SUM(N3487,N3497)</f>
        <v>0</v>
      </c>
      <c r="O3486" s="149">
        <f>SUM(O3487,O3497)</f>
        <v>4826575.8621272231</v>
      </c>
      <c r="P3486" s="154">
        <f>SUM(P3487,P3497)</f>
        <v>0</v>
      </c>
      <c r="Q3486" s="155">
        <f t="shared" si="3069"/>
        <v>4826575.8621272231</v>
      </c>
      <c r="R3486" s="154">
        <f>SUM(R3487,R3497)</f>
        <v>0</v>
      </c>
      <c r="S3486" s="154">
        <f>SUM(S3487,S3497)</f>
        <v>0</v>
      </c>
      <c r="T3486" s="156">
        <f t="shared" ref="T3486:T3549" si="3081">SUM(Q3486:S3486)</f>
        <v>4826575.8621272231</v>
      </c>
      <c r="U3486" s="157"/>
      <c r="V3486" s="149">
        <f>SUM(V3487,V3497)</f>
        <v>0</v>
      </c>
      <c r="W3486" s="154">
        <f>SUM(W3487,W3497)</f>
        <v>0</v>
      </c>
      <c r="X3486" s="155">
        <f t="shared" si="3070"/>
        <v>0</v>
      </c>
      <c r="Y3486" s="154">
        <f>SUM(Y3487,Y3497)</f>
        <v>0</v>
      </c>
      <c r="Z3486" s="154">
        <f>SUM(Z3487,Z3497)</f>
        <v>0</v>
      </c>
      <c r="AA3486" s="156">
        <f t="shared" ref="AA3486:AA3549" si="3082">SUM(X3486:Z3486)</f>
        <v>0</v>
      </c>
      <c r="AB3486" s="157"/>
      <c r="AC3486" s="149">
        <f>SUM(AC3487,AC3497)</f>
        <v>0</v>
      </c>
      <c r="AD3486" s="154">
        <f>SUM(AD3487,AD3497)</f>
        <v>0</v>
      </c>
      <c r="AE3486" s="155">
        <f t="shared" si="3071"/>
        <v>0</v>
      </c>
      <c r="AF3486" s="154">
        <f>SUM(AF3487,AF3497)</f>
        <v>0</v>
      </c>
      <c r="AG3486" s="154">
        <f>SUM(AG3487,AG3497)</f>
        <v>0</v>
      </c>
      <c r="AH3486" s="156">
        <f t="shared" ref="AH3486:AH3549" si="3083">SUM(AE3486:AG3486)</f>
        <v>0</v>
      </c>
      <c r="AJ3486" s="150">
        <f t="shared" ref="AJ3486:AU3486" si="3084">SUM(AJ3487,AJ3497)</f>
        <v>402214.65517726861</v>
      </c>
      <c r="AK3486" s="152">
        <f t="shared" si="3084"/>
        <v>402214.65517726861</v>
      </c>
      <c r="AL3486" s="154">
        <f t="shared" si="3084"/>
        <v>402214.65517726861</v>
      </c>
      <c r="AM3486" s="152">
        <f t="shared" si="3084"/>
        <v>402214.65517726861</v>
      </c>
      <c r="AN3486" s="154">
        <f t="shared" si="3084"/>
        <v>320149.65517726878</v>
      </c>
      <c r="AO3486" s="152">
        <f t="shared" si="3084"/>
        <v>402214.65517726861</v>
      </c>
      <c r="AP3486" s="154">
        <f t="shared" si="3084"/>
        <v>402214.65517726861</v>
      </c>
      <c r="AQ3486" s="152">
        <f t="shared" si="3084"/>
        <v>402214.65517726861</v>
      </c>
      <c r="AR3486" s="154">
        <f t="shared" si="3084"/>
        <v>402214.65517726861</v>
      </c>
      <c r="AS3486" s="152">
        <f t="shared" si="3084"/>
        <v>402214.65517726861</v>
      </c>
      <c r="AT3486" s="154">
        <f t="shared" si="3084"/>
        <v>402214.65517726861</v>
      </c>
      <c r="AU3486" s="152">
        <f t="shared" si="3084"/>
        <v>484279.65517726785</v>
      </c>
      <c r="AV3486" s="152">
        <f t="shared" si="3073"/>
        <v>4826575.8621272231</v>
      </c>
      <c r="AW3486" s="158">
        <f t="shared" si="3074"/>
        <v>0</v>
      </c>
      <c r="AY3486" s="152">
        <f t="shared" si="3075"/>
        <v>1206643.9655318058</v>
      </c>
      <c r="AZ3486" s="152">
        <f t="shared" si="3076"/>
        <v>1124578.965531806</v>
      </c>
      <c r="BA3486" s="152">
        <f t="shared" si="3077"/>
        <v>1206643.9655318058</v>
      </c>
      <c r="BB3486" s="152">
        <f t="shared" si="3078"/>
        <v>1288708.9655318051</v>
      </c>
      <c r="BC3486" s="152">
        <f t="shared" si="3079"/>
        <v>4826575.8621272221</v>
      </c>
      <c r="BD3486" s="152">
        <f t="shared" si="3080"/>
        <v>0</v>
      </c>
    </row>
    <row r="3487" spans="2:56" x14ac:dyDescent="0.3">
      <c r="B3487" s="159" t="s">
        <v>51</v>
      </c>
      <c r="C3487" s="160">
        <f>SUM(C3488:C3496)</f>
        <v>3710520</v>
      </c>
      <c r="D3487" s="161">
        <f>SUM(D3488:D3496)</f>
        <v>3665839.4000000004</v>
      </c>
      <c r="E3487" s="162">
        <f t="shared" si="3066"/>
        <v>0.98795839936181462</v>
      </c>
      <c r="F3487" s="160">
        <f>SUM(F3488:F3496)</f>
        <v>3649663</v>
      </c>
      <c r="G3487" s="161">
        <f>SUM(G3488:G3496)</f>
        <v>3395566.7199999997</v>
      </c>
      <c r="H3487" s="162">
        <f t="shared" si="3067"/>
        <v>0.93037815272259372</v>
      </c>
      <c r="I3487" s="160">
        <f>SUM(I3488:I3496)</f>
        <v>3143697</v>
      </c>
      <c r="J3487" s="163">
        <f>SUM(J3488:J3496)</f>
        <v>3128081.55</v>
      </c>
      <c r="K3487" s="164">
        <f t="shared" si="3068"/>
        <v>0.99503277510523436</v>
      </c>
      <c r="L3487" s="160">
        <f>SUM(L3488:L3496)</f>
        <v>3990780</v>
      </c>
      <c r="M3487" s="163">
        <f>SUM(M3488:M3496)</f>
        <v>3700280</v>
      </c>
      <c r="N3487" s="165">
        <f>SUM(N3488:N3496)</f>
        <v>0</v>
      </c>
      <c r="O3487" s="160">
        <f>SUM(O3488:O3496)</f>
        <v>4131584.6149892062</v>
      </c>
      <c r="P3487" s="165">
        <f>SUM(P3488:P3496)</f>
        <v>0</v>
      </c>
      <c r="Q3487" s="166">
        <f t="shared" si="3069"/>
        <v>4131584.6149892062</v>
      </c>
      <c r="R3487" s="165">
        <f>SUM(R3488:R3496)</f>
        <v>0</v>
      </c>
      <c r="S3487" s="165">
        <f>SUM(S3488:S3496)</f>
        <v>0</v>
      </c>
      <c r="T3487" s="167">
        <f t="shared" si="3081"/>
        <v>4131584.6149892062</v>
      </c>
      <c r="U3487" s="157"/>
      <c r="V3487" s="160">
        <f>SUM(V3488:V3496)</f>
        <v>0</v>
      </c>
      <c r="W3487" s="165">
        <f>SUM(W3488:W3496)</f>
        <v>0</v>
      </c>
      <c r="X3487" s="166">
        <f t="shared" si="3070"/>
        <v>0</v>
      </c>
      <c r="Y3487" s="165">
        <f>SUM(Y3488:Y3496)</f>
        <v>0</v>
      </c>
      <c r="Z3487" s="165">
        <f>SUM(Z3488:Z3496)</f>
        <v>0</v>
      </c>
      <c r="AA3487" s="167">
        <f t="shared" si="3082"/>
        <v>0</v>
      </c>
      <c r="AB3487" s="157"/>
      <c r="AC3487" s="160">
        <f>SUM(AC3488:AC3496)</f>
        <v>0</v>
      </c>
      <c r="AD3487" s="165">
        <f>SUM(AD3488:AD3496)</f>
        <v>0</v>
      </c>
      <c r="AE3487" s="166">
        <f t="shared" si="3071"/>
        <v>0</v>
      </c>
      <c r="AF3487" s="165">
        <f>SUM(AF3488:AF3496)</f>
        <v>0</v>
      </c>
      <c r="AG3487" s="165">
        <f>SUM(AG3488:AG3496)</f>
        <v>0</v>
      </c>
      <c r="AH3487" s="167">
        <f t="shared" si="3083"/>
        <v>0</v>
      </c>
      <c r="AJ3487" s="161">
        <f t="shared" ref="AJ3487:AU3487" si="3085">SUM(AJ3488:AJ3496)</f>
        <v>344298.71791576722</v>
      </c>
      <c r="AK3487" s="163">
        <f t="shared" si="3085"/>
        <v>344298.71791576722</v>
      </c>
      <c r="AL3487" s="165">
        <f t="shared" si="3085"/>
        <v>344298.71791576722</v>
      </c>
      <c r="AM3487" s="163">
        <f t="shared" si="3085"/>
        <v>344298.71791576722</v>
      </c>
      <c r="AN3487" s="165">
        <f t="shared" si="3085"/>
        <v>262233.7179157674</v>
      </c>
      <c r="AO3487" s="163">
        <f t="shared" si="3085"/>
        <v>344298.71791576722</v>
      </c>
      <c r="AP3487" s="165">
        <f t="shared" si="3085"/>
        <v>344298.71791576722</v>
      </c>
      <c r="AQ3487" s="163">
        <f t="shared" si="3085"/>
        <v>344298.71791576722</v>
      </c>
      <c r="AR3487" s="165">
        <f t="shared" si="3085"/>
        <v>344298.71791576722</v>
      </c>
      <c r="AS3487" s="163">
        <f t="shared" si="3085"/>
        <v>344298.71791576722</v>
      </c>
      <c r="AT3487" s="165">
        <f t="shared" si="3085"/>
        <v>344298.71791576722</v>
      </c>
      <c r="AU3487" s="163">
        <f t="shared" si="3085"/>
        <v>426363.71791576647</v>
      </c>
      <c r="AV3487" s="163">
        <f t="shared" si="3073"/>
        <v>4131584.6149892067</v>
      </c>
      <c r="AW3487" s="168">
        <f t="shared" si="3074"/>
        <v>0</v>
      </c>
      <c r="AY3487" s="163">
        <f t="shared" si="3075"/>
        <v>1032896.1537473017</v>
      </c>
      <c r="AZ3487" s="163">
        <f t="shared" si="3076"/>
        <v>950831.1537473019</v>
      </c>
      <c r="BA3487" s="163">
        <f t="shared" si="3077"/>
        <v>1032896.1537473017</v>
      </c>
      <c r="BB3487" s="163">
        <f t="shared" si="3078"/>
        <v>1114961.1537473009</v>
      </c>
      <c r="BC3487" s="163">
        <f t="shared" si="3079"/>
        <v>4131584.6149892062</v>
      </c>
      <c r="BD3487" s="163">
        <f t="shared" si="3080"/>
        <v>0</v>
      </c>
    </row>
    <row r="3488" spans="2:56" x14ac:dyDescent="0.3">
      <c r="B3488" s="169" t="s">
        <v>52</v>
      </c>
      <c r="C3488" s="248">
        <v>2911133</v>
      </c>
      <c r="D3488" s="249">
        <v>2910380.43</v>
      </c>
      <c r="E3488" s="172">
        <f t="shared" si="3066"/>
        <v>0.99974148553157827</v>
      </c>
      <c r="F3488" s="248">
        <v>2968248</v>
      </c>
      <c r="G3488" s="249">
        <v>2776460.17</v>
      </c>
      <c r="H3488" s="172">
        <f t="shared" si="3067"/>
        <v>0.93538685783667674</v>
      </c>
      <c r="I3488" s="248">
        <f>2544664</f>
        <v>2544664</v>
      </c>
      <c r="J3488" s="250">
        <f>2544643.84</f>
        <v>2544643.84</v>
      </c>
      <c r="K3488" s="174">
        <f t="shared" si="3068"/>
        <v>0.99999207753951003</v>
      </c>
      <c r="L3488" s="248">
        <v>3218414</v>
      </c>
      <c r="M3488" s="250">
        <v>3217914</v>
      </c>
      <c r="N3488" s="251"/>
      <c r="O3488" s="248">
        <v>3485742.1403325698</v>
      </c>
      <c r="P3488" s="251"/>
      <c r="Q3488" s="166">
        <f t="shared" si="3069"/>
        <v>3485742.1403325698</v>
      </c>
      <c r="R3488" s="251"/>
      <c r="S3488" s="251"/>
      <c r="T3488" s="167">
        <f t="shared" si="3081"/>
        <v>3485742.1403325698</v>
      </c>
      <c r="U3488" s="157"/>
      <c r="V3488" s="248"/>
      <c r="W3488" s="251"/>
      <c r="X3488" s="166">
        <f t="shared" si="3070"/>
        <v>0</v>
      </c>
      <c r="Y3488" s="251"/>
      <c r="Z3488" s="251"/>
      <c r="AA3488" s="167">
        <f t="shared" si="3082"/>
        <v>0</v>
      </c>
      <c r="AB3488" s="157"/>
      <c r="AC3488" s="248"/>
      <c r="AD3488" s="251"/>
      <c r="AE3488" s="166">
        <f t="shared" si="3071"/>
        <v>0</v>
      </c>
      <c r="AF3488" s="251"/>
      <c r="AG3488" s="251"/>
      <c r="AH3488" s="167">
        <f t="shared" si="3083"/>
        <v>0</v>
      </c>
      <c r="AJ3488" s="252">
        <f>T3488/12</f>
        <v>290478.51169438084</v>
      </c>
      <c r="AK3488" s="253">
        <v>290478.51169438084</v>
      </c>
      <c r="AL3488" s="254">
        <v>290478.51169438084</v>
      </c>
      <c r="AM3488" s="253">
        <v>290478.51169438084</v>
      </c>
      <c r="AN3488" s="254">
        <f>290478.511694381-82065</f>
        <v>208413.51169438101</v>
      </c>
      <c r="AO3488" s="253">
        <v>290478.51169438084</v>
      </c>
      <c r="AP3488" s="254">
        <v>290478.51169438084</v>
      </c>
      <c r="AQ3488" s="253">
        <v>290478.51169438084</v>
      </c>
      <c r="AR3488" s="254">
        <v>290478.51169438084</v>
      </c>
      <c r="AS3488" s="253">
        <v>290478.51169438084</v>
      </c>
      <c r="AT3488" s="254">
        <v>290478.51169438084</v>
      </c>
      <c r="AU3488" s="253">
        <v>372543.51169438008</v>
      </c>
      <c r="AV3488" s="163">
        <f t="shared" si="3073"/>
        <v>3485742.1403325698</v>
      </c>
      <c r="AW3488" s="168">
        <f t="shared" si="3074"/>
        <v>0</v>
      </c>
      <c r="AY3488" s="163">
        <f t="shared" si="3075"/>
        <v>871435.53508314257</v>
      </c>
      <c r="AZ3488" s="163">
        <f t="shared" si="3076"/>
        <v>789370.53508314269</v>
      </c>
      <c r="BA3488" s="163">
        <f t="shared" si="3077"/>
        <v>871435.53508314257</v>
      </c>
      <c r="BB3488" s="163">
        <f t="shared" si="3078"/>
        <v>953500.53508314176</v>
      </c>
      <c r="BC3488" s="163">
        <f t="shared" si="3079"/>
        <v>3485742.1403325694</v>
      </c>
      <c r="BD3488" s="163">
        <f t="shared" si="3080"/>
        <v>0</v>
      </c>
    </row>
    <row r="3489" spans="2:56" x14ac:dyDescent="0.3">
      <c r="B3489" s="169" t="s">
        <v>53</v>
      </c>
      <c r="C3489" s="248">
        <v>10379</v>
      </c>
      <c r="D3489" s="249"/>
      <c r="E3489" s="172">
        <f t="shared" si="3066"/>
        <v>0</v>
      </c>
      <c r="F3489" s="248">
        <v>10429</v>
      </c>
      <c r="G3489" s="249"/>
      <c r="H3489" s="172">
        <f t="shared" si="3067"/>
        <v>0</v>
      </c>
      <c r="I3489" s="248"/>
      <c r="J3489" s="250"/>
      <c r="K3489" s="174">
        <f t="shared" si="3068"/>
        <v>0</v>
      </c>
      <c r="L3489" s="248"/>
      <c r="M3489" s="250">
        <v>0</v>
      </c>
      <c r="N3489" s="251"/>
      <c r="O3489" s="248"/>
      <c r="P3489" s="251"/>
      <c r="Q3489" s="166">
        <f t="shared" si="3069"/>
        <v>0</v>
      </c>
      <c r="R3489" s="251"/>
      <c r="S3489" s="251"/>
      <c r="T3489" s="167">
        <f t="shared" si="3081"/>
        <v>0</v>
      </c>
      <c r="U3489" s="157"/>
      <c r="V3489" s="248"/>
      <c r="W3489" s="251"/>
      <c r="X3489" s="166">
        <f t="shared" si="3070"/>
        <v>0</v>
      </c>
      <c r="Y3489" s="251"/>
      <c r="Z3489" s="251"/>
      <c r="AA3489" s="167">
        <f t="shared" si="3082"/>
        <v>0</v>
      </c>
      <c r="AB3489" s="157"/>
      <c r="AC3489" s="248"/>
      <c r="AD3489" s="251"/>
      <c r="AE3489" s="166">
        <f t="shared" si="3071"/>
        <v>0</v>
      </c>
      <c r="AF3489" s="251"/>
      <c r="AG3489" s="251"/>
      <c r="AH3489" s="167">
        <f t="shared" si="3083"/>
        <v>0</v>
      </c>
      <c r="AJ3489" s="252"/>
      <c r="AK3489" s="253"/>
      <c r="AL3489" s="254"/>
      <c r="AM3489" s="253"/>
      <c r="AN3489" s="254"/>
      <c r="AO3489" s="253"/>
      <c r="AP3489" s="254"/>
      <c r="AQ3489" s="253"/>
      <c r="AR3489" s="254"/>
      <c r="AS3489" s="253"/>
      <c r="AT3489" s="254"/>
      <c r="AU3489" s="253"/>
      <c r="AV3489" s="163">
        <f t="shared" si="3073"/>
        <v>0</v>
      </c>
      <c r="AW3489" s="168">
        <f t="shared" si="3074"/>
        <v>0</v>
      </c>
      <c r="AY3489" s="163">
        <f t="shared" si="3075"/>
        <v>0</v>
      </c>
      <c r="AZ3489" s="163">
        <f t="shared" si="3076"/>
        <v>0</v>
      </c>
      <c r="BA3489" s="163">
        <f t="shared" si="3077"/>
        <v>0</v>
      </c>
      <c r="BB3489" s="163">
        <f t="shared" si="3078"/>
        <v>0</v>
      </c>
      <c r="BC3489" s="163">
        <f t="shared" si="3079"/>
        <v>0</v>
      </c>
      <c r="BD3489" s="163">
        <f t="shared" si="3080"/>
        <v>0</v>
      </c>
    </row>
    <row r="3490" spans="2:56" x14ac:dyDescent="0.3">
      <c r="B3490" s="169" t="s">
        <v>54</v>
      </c>
      <c r="C3490" s="248">
        <v>22000</v>
      </c>
      <c r="D3490" s="249">
        <v>21797</v>
      </c>
      <c r="E3490" s="172">
        <f t="shared" si="3066"/>
        <v>0.99077272727272725</v>
      </c>
      <c r="F3490" s="248"/>
      <c r="G3490" s="249"/>
      <c r="H3490" s="172">
        <f t="shared" si="3067"/>
        <v>0</v>
      </c>
      <c r="I3490" s="248"/>
      <c r="J3490" s="250"/>
      <c r="K3490" s="174">
        <f t="shared" si="3068"/>
        <v>0</v>
      </c>
      <c r="L3490" s="248"/>
      <c r="M3490" s="250">
        <v>0</v>
      </c>
      <c r="N3490" s="251"/>
      <c r="O3490" s="248"/>
      <c r="P3490" s="251"/>
      <c r="Q3490" s="166">
        <f t="shared" si="3069"/>
        <v>0</v>
      </c>
      <c r="R3490" s="251"/>
      <c r="S3490" s="251"/>
      <c r="T3490" s="167">
        <f t="shared" si="3081"/>
        <v>0</v>
      </c>
      <c r="U3490" s="157"/>
      <c r="V3490" s="248"/>
      <c r="W3490" s="251"/>
      <c r="X3490" s="166">
        <f t="shared" si="3070"/>
        <v>0</v>
      </c>
      <c r="Y3490" s="251"/>
      <c r="Z3490" s="251"/>
      <c r="AA3490" s="167">
        <f t="shared" si="3082"/>
        <v>0</v>
      </c>
      <c r="AB3490" s="157"/>
      <c r="AC3490" s="248"/>
      <c r="AD3490" s="251"/>
      <c r="AE3490" s="166">
        <f t="shared" si="3071"/>
        <v>0</v>
      </c>
      <c r="AF3490" s="251"/>
      <c r="AG3490" s="251"/>
      <c r="AH3490" s="167">
        <f t="shared" si="3083"/>
        <v>0</v>
      </c>
      <c r="AJ3490" s="252"/>
      <c r="AK3490" s="253"/>
      <c r="AL3490" s="254"/>
      <c r="AM3490" s="253"/>
      <c r="AN3490" s="254"/>
      <c r="AO3490" s="253"/>
      <c r="AP3490" s="254"/>
      <c r="AQ3490" s="253"/>
      <c r="AR3490" s="254"/>
      <c r="AS3490" s="253"/>
      <c r="AT3490" s="254"/>
      <c r="AU3490" s="253"/>
      <c r="AV3490" s="163">
        <f t="shared" si="3073"/>
        <v>0</v>
      </c>
      <c r="AW3490" s="168">
        <f t="shared" si="3074"/>
        <v>0</v>
      </c>
      <c r="AY3490" s="163">
        <f t="shared" si="3075"/>
        <v>0</v>
      </c>
      <c r="AZ3490" s="163">
        <f t="shared" si="3076"/>
        <v>0</v>
      </c>
      <c r="BA3490" s="163">
        <f t="shared" si="3077"/>
        <v>0</v>
      </c>
      <c r="BB3490" s="163">
        <f t="shared" si="3078"/>
        <v>0</v>
      </c>
      <c r="BC3490" s="163">
        <f t="shared" si="3079"/>
        <v>0</v>
      </c>
      <c r="BD3490" s="163">
        <f t="shared" si="3080"/>
        <v>0</v>
      </c>
    </row>
    <row r="3491" spans="2:56" x14ac:dyDescent="0.3">
      <c r="B3491" s="169" t="s">
        <v>55</v>
      </c>
      <c r="C3491" s="248"/>
      <c r="D3491" s="249"/>
      <c r="E3491" s="172">
        <f t="shared" si="3066"/>
        <v>0</v>
      </c>
      <c r="F3491" s="248"/>
      <c r="G3491" s="249"/>
      <c r="H3491" s="172">
        <f t="shared" si="3067"/>
        <v>0</v>
      </c>
      <c r="I3491" s="248"/>
      <c r="J3491" s="250"/>
      <c r="K3491" s="174">
        <f t="shared" si="3068"/>
        <v>0</v>
      </c>
      <c r="L3491" s="248"/>
      <c r="M3491" s="250">
        <v>0</v>
      </c>
      <c r="N3491" s="251"/>
      <c r="O3491" s="248"/>
      <c r="P3491" s="251"/>
      <c r="Q3491" s="166">
        <f t="shared" si="3069"/>
        <v>0</v>
      </c>
      <c r="R3491" s="251"/>
      <c r="S3491" s="251"/>
      <c r="T3491" s="167">
        <f t="shared" si="3081"/>
        <v>0</v>
      </c>
      <c r="U3491" s="157"/>
      <c r="V3491" s="248"/>
      <c r="W3491" s="251"/>
      <c r="X3491" s="166">
        <f t="shared" si="3070"/>
        <v>0</v>
      </c>
      <c r="Y3491" s="251"/>
      <c r="Z3491" s="251"/>
      <c r="AA3491" s="167">
        <f t="shared" si="3082"/>
        <v>0</v>
      </c>
      <c r="AB3491" s="157"/>
      <c r="AC3491" s="248"/>
      <c r="AD3491" s="251"/>
      <c r="AE3491" s="166">
        <f t="shared" si="3071"/>
        <v>0</v>
      </c>
      <c r="AF3491" s="251"/>
      <c r="AG3491" s="251"/>
      <c r="AH3491" s="167">
        <f t="shared" si="3083"/>
        <v>0</v>
      </c>
      <c r="AJ3491" s="252"/>
      <c r="AK3491" s="253"/>
      <c r="AL3491" s="254"/>
      <c r="AM3491" s="253"/>
      <c r="AN3491" s="254"/>
      <c r="AO3491" s="253"/>
      <c r="AP3491" s="254"/>
      <c r="AQ3491" s="253"/>
      <c r="AR3491" s="254"/>
      <c r="AS3491" s="253"/>
      <c r="AT3491" s="254"/>
      <c r="AU3491" s="253"/>
      <c r="AV3491" s="163">
        <f t="shared" si="3073"/>
        <v>0</v>
      </c>
      <c r="AW3491" s="168">
        <f t="shared" si="3074"/>
        <v>0</v>
      </c>
      <c r="AY3491" s="163">
        <f t="shared" si="3075"/>
        <v>0</v>
      </c>
      <c r="AZ3491" s="163">
        <f t="shared" si="3076"/>
        <v>0</v>
      </c>
      <c r="BA3491" s="163">
        <f t="shared" si="3077"/>
        <v>0</v>
      </c>
      <c r="BB3491" s="163">
        <f t="shared" si="3078"/>
        <v>0</v>
      </c>
      <c r="BC3491" s="163">
        <f t="shared" si="3079"/>
        <v>0</v>
      </c>
      <c r="BD3491" s="163">
        <f t="shared" si="3080"/>
        <v>0</v>
      </c>
    </row>
    <row r="3492" spans="2:56" x14ac:dyDescent="0.3">
      <c r="B3492" s="169" t="s">
        <v>56</v>
      </c>
      <c r="C3492" s="248"/>
      <c r="D3492" s="249"/>
      <c r="E3492" s="172">
        <f t="shared" si="3066"/>
        <v>0</v>
      </c>
      <c r="F3492" s="248">
        <v>925</v>
      </c>
      <c r="G3492" s="249">
        <v>925.5</v>
      </c>
      <c r="H3492" s="172">
        <f t="shared" si="3067"/>
        <v>1.0005405405405405</v>
      </c>
      <c r="I3492" s="248"/>
      <c r="J3492" s="250"/>
      <c r="K3492" s="174">
        <f t="shared" si="3068"/>
        <v>0</v>
      </c>
      <c r="L3492" s="248"/>
      <c r="M3492" s="250">
        <v>0</v>
      </c>
      <c r="N3492" s="251"/>
      <c r="O3492" s="248"/>
      <c r="P3492" s="251"/>
      <c r="Q3492" s="166">
        <f t="shared" si="3069"/>
        <v>0</v>
      </c>
      <c r="R3492" s="251"/>
      <c r="S3492" s="251"/>
      <c r="T3492" s="167">
        <f t="shared" si="3081"/>
        <v>0</v>
      </c>
      <c r="U3492" s="157"/>
      <c r="V3492" s="248"/>
      <c r="W3492" s="251"/>
      <c r="X3492" s="166">
        <f t="shared" si="3070"/>
        <v>0</v>
      </c>
      <c r="Y3492" s="251"/>
      <c r="Z3492" s="251"/>
      <c r="AA3492" s="167">
        <f t="shared" si="3082"/>
        <v>0</v>
      </c>
      <c r="AB3492" s="157"/>
      <c r="AC3492" s="248"/>
      <c r="AD3492" s="251"/>
      <c r="AE3492" s="166">
        <f t="shared" si="3071"/>
        <v>0</v>
      </c>
      <c r="AF3492" s="251"/>
      <c r="AG3492" s="251"/>
      <c r="AH3492" s="167">
        <f t="shared" si="3083"/>
        <v>0</v>
      </c>
      <c r="AJ3492" s="252"/>
      <c r="AK3492" s="253"/>
      <c r="AL3492" s="254"/>
      <c r="AM3492" s="253"/>
      <c r="AN3492" s="254"/>
      <c r="AO3492" s="253"/>
      <c r="AP3492" s="254"/>
      <c r="AQ3492" s="253"/>
      <c r="AR3492" s="254"/>
      <c r="AS3492" s="253"/>
      <c r="AT3492" s="254"/>
      <c r="AU3492" s="253"/>
      <c r="AV3492" s="163">
        <f t="shared" si="3073"/>
        <v>0</v>
      </c>
      <c r="AW3492" s="168">
        <f t="shared" si="3074"/>
        <v>0</v>
      </c>
      <c r="AY3492" s="163">
        <f t="shared" si="3075"/>
        <v>0</v>
      </c>
      <c r="AZ3492" s="163">
        <f t="shared" si="3076"/>
        <v>0</v>
      </c>
      <c r="BA3492" s="163">
        <f t="shared" si="3077"/>
        <v>0</v>
      </c>
      <c r="BB3492" s="163">
        <f t="shared" si="3078"/>
        <v>0</v>
      </c>
      <c r="BC3492" s="163">
        <f t="shared" si="3079"/>
        <v>0</v>
      </c>
      <c r="BD3492" s="163">
        <f t="shared" si="3080"/>
        <v>0</v>
      </c>
    </row>
    <row r="3493" spans="2:56" x14ac:dyDescent="0.3">
      <c r="B3493" s="169" t="s">
        <v>57</v>
      </c>
      <c r="C3493" s="248"/>
      <c r="D3493" s="249"/>
      <c r="E3493" s="172">
        <f t="shared" si="3066"/>
        <v>0</v>
      </c>
      <c r="F3493" s="248"/>
      <c r="G3493" s="249"/>
      <c r="H3493" s="172">
        <f t="shared" si="3067"/>
        <v>0</v>
      </c>
      <c r="I3493" s="248"/>
      <c r="J3493" s="250"/>
      <c r="K3493" s="174">
        <f t="shared" si="3068"/>
        <v>0</v>
      </c>
      <c r="L3493" s="248"/>
      <c r="M3493" s="250">
        <v>0</v>
      </c>
      <c r="N3493" s="251"/>
      <c r="O3493" s="248"/>
      <c r="P3493" s="251"/>
      <c r="Q3493" s="166">
        <f t="shared" si="3069"/>
        <v>0</v>
      </c>
      <c r="R3493" s="251"/>
      <c r="S3493" s="251"/>
      <c r="T3493" s="167">
        <f t="shared" si="3081"/>
        <v>0</v>
      </c>
      <c r="U3493" s="157"/>
      <c r="V3493" s="248"/>
      <c r="W3493" s="251"/>
      <c r="X3493" s="166">
        <f t="shared" si="3070"/>
        <v>0</v>
      </c>
      <c r="Y3493" s="251"/>
      <c r="Z3493" s="251"/>
      <c r="AA3493" s="167">
        <f t="shared" si="3082"/>
        <v>0</v>
      </c>
      <c r="AB3493" s="157"/>
      <c r="AC3493" s="248"/>
      <c r="AD3493" s="251"/>
      <c r="AE3493" s="166">
        <f t="shared" si="3071"/>
        <v>0</v>
      </c>
      <c r="AF3493" s="251"/>
      <c r="AG3493" s="251"/>
      <c r="AH3493" s="167">
        <f t="shared" si="3083"/>
        <v>0</v>
      </c>
      <c r="AJ3493" s="252"/>
      <c r="AK3493" s="253"/>
      <c r="AL3493" s="254"/>
      <c r="AM3493" s="253"/>
      <c r="AN3493" s="254"/>
      <c r="AO3493" s="253"/>
      <c r="AP3493" s="254"/>
      <c r="AQ3493" s="253"/>
      <c r="AR3493" s="254"/>
      <c r="AS3493" s="253"/>
      <c r="AT3493" s="254"/>
      <c r="AU3493" s="253"/>
      <c r="AV3493" s="163">
        <f t="shared" si="3073"/>
        <v>0</v>
      </c>
      <c r="AW3493" s="168">
        <f t="shared" si="3074"/>
        <v>0</v>
      </c>
      <c r="AY3493" s="163">
        <f t="shared" si="3075"/>
        <v>0</v>
      </c>
      <c r="AZ3493" s="163">
        <f t="shared" si="3076"/>
        <v>0</v>
      </c>
      <c r="BA3493" s="163">
        <f t="shared" si="3077"/>
        <v>0</v>
      </c>
      <c r="BB3493" s="163">
        <f t="shared" si="3078"/>
        <v>0</v>
      </c>
      <c r="BC3493" s="163">
        <f t="shared" si="3079"/>
        <v>0</v>
      </c>
      <c r="BD3493" s="163">
        <f t="shared" si="3080"/>
        <v>0</v>
      </c>
    </row>
    <row r="3494" spans="2:56" x14ac:dyDescent="0.3">
      <c r="B3494" s="169" t="s">
        <v>58</v>
      </c>
      <c r="C3494" s="248">
        <v>75049</v>
      </c>
      <c r="D3494" s="249">
        <v>74822.16</v>
      </c>
      <c r="E3494" s="172">
        <f t="shared" si="3066"/>
        <v>0.99697744140494882</v>
      </c>
      <c r="F3494" s="248">
        <v>79830</v>
      </c>
      <c r="G3494" s="249">
        <v>62916.32</v>
      </c>
      <c r="H3494" s="172">
        <f t="shared" si="3067"/>
        <v>0.78812877364399347</v>
      </c>
      <c r="I3494" s="248">
        <f>41033</f>
        <v>41033</v>
      </c>
      <c r="J3494" s="250">
        <f>31562.88</f>
        <v>31562.880000000001</v>
      </c>
      <c r="K3494" s="174">
        <f t="shared" si="3068"/>
        <v>0.76920722345429293</v>
      </c>
      <c r="L3494" s="248">
        <v>66481</v>
      </c>
      <c r="M3494" s="250">
        <v>66481</v>
      </c>
      <c r="N3494" s="251"/>
      <c r="O3494" s="248">
        <v>86296.652400000006</v>
      </c>
      <c r="P3494" s="251"/>
      <c r="Q3494" s="166">
        <f t="shared" si="3069"/>
        <v>86296.652400000006</v>
      </c>
      <c r="R3494" s="251"/>
      <c r="S3494" s="251"/>
      <c r="T3494" s="167">
        <f t="shared" si="3081"/>
        <v>86296.652400000006</v>
      </c>
      <c r="U3494" s="157"/>
      <c r="V3494" s="248"/>
      <c r="W3494" s="251"/>
      <c r="X3494" s="166">
        <f t="shared" si="3070"/>
        <v>0</v>
      </c>
      <c r="Y3494" s="251"/>
      <c r="Z3494" s="251"/>
      <c r="AA3494" s="167">
        <f t="shared" si="3082"/>
        <v>0</v>
      </c>
      <c r="AB3494" s="157"/>
      <c r="AC3494" s="248"/>
      <c r="AD3494" s="251"/>
      <c r="AE3494" s="166">
        <f t="shared" si="3071"/>
        <v>0</v>
      </c>
      <c r="AF3494" s="251"/>
      <c r="AG3494" s="251"/>
      <c r="AH3494" s="167">
        <f t="shared" si="3083"/>
        <v>0</v>
      </c>
      <c r="AJ3494" s="252">
        <f>T3494/12</f>
        <v>7191.3877000000002</v>
      </c>
      <c r="AK3494" s="253">
        <v>7191.3877000000002</v>
      </c>
      <c r="AL3494" s="254">
        <v>7191.3877000000002</v>
      </c>
      <c r="AM3494" s="253">
        <v>7191.3877000000002</v>
      </c>
      <c r="AN3494" s="254">
        <v>7191.3877000000002</v>
      </c>
      <c r="AO3494" s="253">
        <v>7191.3877000000002</v>
      </c>
      <c r="AP3494" s="254">
        <v>7191.3877000000002</v>
      </c>
      <c r="AQ3494" s="253">
        <v>7191.3877000000002</v>
      </c>
      <c r="AR3494" s="254">
        <v>7191.3877000000002</v>
      </c>
      <c r="AS3494" s="253">
        <v>7191.3877000000002</v>
      </c>
      <c r="AT3494" s="254">
        <v>7191.3877000000002</v>
      </c>
      <c r="AU3494" s="253">
        <v>7191.3877000000002</v>
      </c>
      <c r="AV3494" s="163">
        <f t="shared" si="3073"/>
        <v>86296.652400000021</v>
      </c>
      <c r="AW3494" s="168">
        <f t="shared" si="3074"/>
        <v>0</v>
      </c>
      <c r="AY3494" s="163">
        <f t="shared" si="3075"/>
        <v>21574.163100000002</v>
      </c>
      <c r="AZ3494" s="163">
        <f t="shared" si="3076"/>
        <v>21574.163100000002</v>
      </c>
      <c r="BA3494" s="163">
        <f t="shared" si="3077"/>
        <v>21574.163100000002</v>
      </c>
      <c r="BB3494" s="163">
        <f t="shared" si="3078"/>
        <v>21574.163100000002</v>
      </c>
      <c r="BC3494" s="163">
        <f t="shared" si="3079"/>
        <v>86296.652400000006</v>
      </c>
      <c r="BD3494" s="163">
        <f t="shared" si="3080"/>
        <v>0</v>
      </c>
    </row>
    <row r="3495" spans="2:56" x14ac:dyDescent="0.3">
      <c r="B3495" s="169" t="s">
        <v>59</v>
      </c>
      <c r="C3495" s="248">
        <v>442759</v>
      </c>
      <c r="D3495" s="249">
        <v>416388.45</v>
      </c>
      <c r="E3495" s="172">
        <f t="shared" si="3066"/>
        <v>0.9404403975977903</v>
      </c>
      <c r="F3495" s="248">
        <v>329126</v>
      </c>
      <c r="G3495" s="249">
        <v>328905.87</v>
      </c>
      <c r="H3495" s="172">
        <f t="shared" si="3067"/>
        <v>0.99933116800252786</v>
      </c>
      <c r="I3495" s="248">
        <f>351034</f>
        <v>351034</v>
      </c>
      <c r="J3495" s="250">
        <f>350173.68</f>
        <v>350173.68</v>
      </c>
      <c r="K3495" s="174">
        <f t="shared" si="3068"/>
        <v>0.99754918326999664</v>
      </c>
      <c r="L3495" s="248">
        <v>437684</v>
      </c>
      <c r="M3495" s="250">
        <v>377684</v>
      </c>
      <c r="N3495" s="251"/>
      <c r="O3495" s="248">
        <v>263233.97722892254</v>
      </c>
      <c r="P3495" s="251"/>
      <c r="Q3495" s="166">
        <f t="shared" si="3069"/>
        <v>263233.97722892254</v>
      </c>
      <c r="R3495" s="251"/>
      <c r="S3495" s="251"/>
      <c r="T3495" s="167">
        <f t="shared" si="3081"/>
        <v>263233.97722892254</v>
      </c>
      <c r="U3495" s="157"/>
      <c r="V3495" s="248"/>
      <c r="W3495" s="251"/>
      <c r="X3495" s="166">
        <f t="shared" si="3070"/>
        <v>0</v>
      </c>
      <c r="Y3495" s="251"/>
      <c r="Z3495" s="251"/>
      <c r="AA3495" s="167">
        <f t="shared" si="3082"/>
        <v>0</v>
      </c>
      <c r="AB3495" s="157"/>
      <c r="AC3495" s="248"/>
      <c r="AD3495" s="251"/>
      <c r="AE3495" s="166">
        <f t="shared" si="3071"/>
        <v>0</v>
      </c>
      <c r="AF3495" s="251"/>
      <c r="AG3495" s="251"/>
      <c r="AH3495" s="167">
        <f t="shared" si="3083"/>
        <v>0</v>
      </c>
      <c r="AJ3495" s="252">
        <f>T3495/12</f>
        <v>21936.164769076877</v>
      </c>
      <c r="AK3495" s="253">
        <v>21936.164769076877</v>
      </c>
      <c r="AL3495" s="254">
        <v>21936.164769076877</v>
      </c>
      <c r="AM3495" s="253">
        <v>21936.164769076877</v>
      </c>
      <c r="AN3495" s="254">
        <v>21936.164769076877</v>
      </c>
      <c r="AO3495" s="253">
        <v>21936.164769076877</v>
      </c>
      <c r="AP3495" s="254">
        <v>21936.164769076877</v>
      </c>
      <c r="AQ3495" s="253">
        <v>21936.164769076877</v>
      </c>
      <c r="AR3495" s="254">
        <v>21936.164769076877</v>
      </c>
      <c r="AS3495" s="253">
        <v>21936.164769076877</v>
      </c>
      <c r="AT3495" s="254">
        <v>21936.164769076877</v>
      </c>
      <c r="AU3495" s="253">
        <v>21936.164769076877</v>
      </c>
      <c r="AV3495" s="163">
        <f t="shared" si="3073"/>
        <v>263233.97722892259</v>
      </c>
      <c r="AW3495" s="168">
        <f t="shared" si="3074"/>
        <v>0</v>
      </c>
      <c r="AY3495" s="163">
        <f t="shared" si="3075"/>
        <v>65808.494307230634</v>
      </c>
      <c r="AZ3495" s="163">
        <f t="shared" si="3076"/>
        <v>65808.494307230634</v>
      </c>
      <c r="BA3495" s="163">
        <f t="shared" si="3077"/>
        <v>65808.494307230634</v>
      </c>
      <c r="BB3495" s="163">
        <f t="shared" si="3078"/>
        <v>65808.494307230634</v>
      </c>
      <c r="BC3495" s="163">
        <f t="shared" si="3079"/>
        <v>263233.97722892254</v>
      </c>
      <c r="BD3495" s="163">
        <f t="shared" si="3080"/>
        <v>0</v>
      </c>
    </row>
    <row r="3496" spans="2:56" x14ac:dyDescent="0.3">
      <c r="B3496" s="169" t="s">
        <v>60</v>
      </c>
      <c r="C3496" s="248">
        <v>249200</v>
      </c>
      <c r="D3496" s="249">
        <v>242451.36</v>
      </c>
      <c r="E3496" s="172">
        <f t="shared" si="3066"/>
        <v>0.97291878009630817</v>
      </c>
      <c r="F3496" s="248">
        <v>261105</v>
      </c>
      <c r="G3496" s="249">
        <v>226358.86</v>
      </c>
      <c r="H3496" s="172">
        <f t="shared" si="3067"/>
        <v>0.86692656211102803</v>
      </c>
      <c r="I3496" s="248">
        <f>206966</f>
        <v>206966</v>
      </c>
      <c r="J3496" s="250">
        <f>201701.15</f>
        <v>201701.15</v>
      </c>
      <c r="K3496" s="174">
        <f t="shared" si="3068"/>
        <v>0.97456176376796189</v>
      </c>
      <c r="L3496" s="248">
        <v>268201</v>
      </c>
      <c r="M3496" s="250">
        <v>38201</v>
      </c>
      <c r="N3496" s="251"/>
      <c r="O3496" s="248">
        <v>296311.84502771415</v>
      </c>
      <c r="P3496" s="251"/>
      <c r="Q3496" s="166">
        <f t="shared" si="3069"/>
        <v>296311.84502771415</v>
      </c>
      <c r="R3496" s="251"/>
      <c r="S3496" s="251"/>
      <c r="T3496" s="167">
        <f t="shared" si="3081"/>
        <v>296311.84502771415</v>
      </c>
      <c r="U3496" s="157"/>
      <c r="V3496" s="248"/>
      <c r="W3496" s="251"/>
      <c r="X3496" s="166">
        <f t="shared" si="3070"/>
        <v>0</v>
      </c>
      <c r="Y3496" s="251"/>
      <c r="Z3496" s="251"/>
      <c r="AA3496" s="167">
        <f t="shared" si="3082"/>
        <v>0</v>
      </c>
      <c r="AB3496" s="157"/>
      <c r="AC3496" s="248"/>
      <c r="AD3496" s="251"/>
      <c r="AE3496" s="166">
        <f t="shared" si="3071"/>
        <v>0</v>
      </c>
      <c r="AF3496" s="251"/>
      <c r="AG3496" s="251"/>
      <c r="AH3496" s="167">
        <f t="shared" si="3083"/>
        <v>0</v>
      </c>
      <c r="AJ3496" s="252">
        <f>T3496/12</f>
        <v>24692.653752309514</v>
      </c>
      <c r="AK3496" s="253">
        <v>24692.653752309514</v>
      </c>
      <c r="AL3496" s="254">
        <v>24692.653752309514</v>
      </c>
      <c r="AM3496" s="253">
        <v>24692.653752309514</v>
      </c>
      <c r="AN3496" s="254">
        <v>24692.653752309514</v>
      </c>
      <c r="AO3496" s="253">
        <v>24692.653752309514</v>
      </c>
      <c r="AP3496" s="254">
        <v>24692.653752309514</v>
      </c>
      <c r="AQ3496" s="253">
        <v>24692.653752309514</v>
      </c>
      <c r="AR3496" s="254">
        <v>24692.653752309514</v>
      </c>
      <c r="AS3496" s="253">
        <v>24692.653752309514</v>
      </c>
      <c r="AT3496" s="254">
        <v>24692.653752309514</v>
      </c>
      <c r="AU3496" s="253">
        <v>24692.653752309514</v>
      </c>
      <c r="AV3496" s="163">
        <f t="shared" si="3073"/>
        <v>296311.84502771409</v>
      </c>
      <c r="AW3496" s="168">
        <f t="shared" si="3074"/>
        <v>0</v>
      </c>
      <c r="AY3496" s="163">
        <f t="shared" si="3075"/>
        <v>74077.961256928538</v>
      </c>
      <c r="AZ3496" s="163">
        <f t="shared" si="3076"/>
        <v>74077.961256928538</v>
      </c>
      <c r="BA3496" s="163">
        <f t="shared" si="3077"/>
        <v>74077.961256928538</v>
      </c>
      <c r="BB3496" s="163">
        <f t="shared" si="3078"/>
        <v>74077.961256928538</v>
      </c>
      <c r="BC3496" s="163">
        <f t="shared" si="3079"/>
        <v>296311.84502771415</v>
      </c>
      <c r="BD3496" s="163">
        <f t="shared" si="3080"/>
        <v>0</v>
      </c>
    </row>
    <row r="3497" spans="2:56" x14ac:dyDescent="0.3">
      <c r="B3497" s="159" t="s">
        <v>61</v>
      </c>
      <c r="C3497" s="160">
        <f>SUM(C3498:C3501)</f>
        <v>479662</v>
      </c>
      <c r="D3497" s="161">
        <f>SUM(D3498:D3501)</f>
        <v>479942.61</v>
      </c>
      <c r="E3497" s="162">
        <f t="shared" si="3066"/>
        <v>1.0005850161155145</v>
      </c>
      <c r="F3497" s="160">
        <f>SUM(F3498:F3501)</f>
        <v>514542</v>
      </c>
      <c r="G3497" s="161">
        <f>SUM(G3498:G3501)</f>
        <v>460267.58</v>
      </c>
      <c r="H3497" s="162">
        <f t="shared" si="3067"/>
        <v>0.89451897026870497</v>
      </c>
      <c r="I3497" s="160">
        <f>SUM(I3498:I3501)</f>
        <v>414494</v>
      </c>
      <c r="J3497" s="163">
        <f>SUM(J3498:J3501)</f>
        <v>412454.78</v>
      </c>
      <c r="K3497" s="164">
        <f t="shared" si="3068"/>
        <v>0.99508021829025273</v>
      </c>
      <c r="L3497" s="160">
        <f>SUM(L3498:L3501)</f>
        <v>650406</v>
      </c>
      <c r="M3497" s="163">
        <f>SUM(M3498:M3501)</f>
        <v>525406</v>
      </c>
      <c r="N3497" s="165">
        <f>SUM(N3498:N3501)</f>
        <v>0</v>
      </c>
      <c r="O3497" s="160">
        <f>SUM(O3498:O3501)</f>
        <v>694991.24713801674</v>
      </c>
      <c r="P3497" s="165">
        <f>SUM(P3498:P3501)</f>
        <v>0</v>
      </c>
      <c r="Q3497" s="166">
        <f t="shared" si="3069"/>
        <v>694991.24713801674</v>
      </c>
      <c r="R3497" s="165">
        <f>SUM(R3498:R3501)</f>
        <v>0</v>
      </c>
      <c r="S3497" s="165">
        <f>SUM(S3498:S3501)</f>
        <v>0</v>
      </c>
      <c r="T3497" s="167">
        <f t="shared" si="3081"/>
        <v>694991.24713801674</v>
      </c>
      <c r="U3497" s="157"/>
      <c r="V3497" s="160">
        <f>SUM(V3498:V3501)</f>
        <v>0</v>
      </c>
      <c r="W3497" s="165">
        <f>SUM(W3498:W3501)</f>
        <v>0</v>
      </c>
      <c r="X3497" s="166">
        <f t="shared" si="3070"/>
        <v>0</v>
      </c>
      <c r="Y3497" s="165">
        <f>SUM(Y3498:Y3501)</f>
        <v>0</v>
      </c>
      <c r="Z3497" s="165">
        <f>SUM(Z3498:Z3501)</f>
        <v>0</v>
      </c>
      <c r="AA3497" s="167">
        <f t="shared" si="3082"/>
        <v>0</v>
      </c>
      <c r="AB3497" s="157"/>
      <c r="AC3497" s="160">
        <f>SUM(AC3498:AC3501)</f>
        <v>0</v>
      </c>
      <c r="AD3497" s="165">
        <f>SUM(AD3498:AD3501)</f>
        <v>0</v>
      </c>
      <c r="AE3497" s="166">
        <f t="shared" si="3071"/>
        <v>0</v>
      </c>
      <c r="AF3497" s="165">
        <f>SUM(AF3498:AF3501)</f>
        <v>0</v>
      </c>
      <c r="AG3497" s="165">
        <f>SUM(AG3498:AG3501)</f>
        <v>0</v>
      </c>
      <c r="AH3497" s="167">
        <f t="shared" si="3083"/>
        <v>0</v>
      </c>
      <c r="AJ3497" s="161">
        <f t="shared" ref="AJ3497:AU3497" si="3086">SUM(AJ3498:AJ3501)</f>
        <v>57915.937261501393</v>
      </c>
      <c r="AK3497" s="163">
        <f t="shared" si="3086"/>
        <v>57915.937261501393</v>
      </c>
      <c r="AL3497" s="165">
        <f t="shared" si="3086"/>
        <v>57915.937261501393</v>
      </c>
      <c r="AM3497" s="163">
        <f t="shared" si="3086"/>
        <v>57915.937261501393</v>
      </c>
      <c r="AN3497" s="165">
        <f t="shared" si="3086"/>
        <v>57915.937261501393</v>
      </c>
      <c r="AO3497" s="163">
        <f t="shared" si="3086"/>
        <v>57915.937261501393</v>
      </c>
      <c r="AP3497" s="165">
        <f t="shared" si="3086"/>
        <v>57915.937261501393</v>
      </c>
      <c r="AQ3497" s="163">
        <f t="shared" si="3086"/>
        <v>57915.937261501393</v>
      </c>
      <c r="AR3497" s="165">
        <f t="shared" si="3086"/>
        <v>57915.937261501393</v>
      </c>
      <c r="AS3497" s="163">
        <f t="shared" si="3086"/>
        <v>57915.937261501393</v>
      </c>
      <c r="AT3497" s="165">
        <f t="shared" si="3086"/>
        <v>57915.937261501393</v>
      </c>
      <c r="AU3497" s="163">
        <f t="shared" si="3086"/>
        <v>57915.937261501393</v>
      </c>
      <c r="AV3497" s="163">
        <f t="shared" si="3073"/>
        <v>694991.24713801686</v>
      </c>
      <c r="AW3497" s="168">
        <f t="shared" si="3074"/>
        <v>0</v>
      </c>
      <c r="AY3497" s="163">
        <f t="shared" si="3075"/>
        <v>173747.81178450419</v>
      </c>
      <c r="AZ3497" s="163">
        <f t="shared" si="3076"/>
        <v>173747.81178450419</v>
      </c>
      <c r="BA3497" s="163">
        <f t="shared" si="3077"/>
        <v>173747.81178450419</v>
      </c>
      <c r="BB3497" s="163">
        <f t="shared" si="3078"/>
        <v>173747.81178450419</v>
      </c>
      <c r="BC3497" s="163">
        <f t="shared" si="3079"/>
        <v>694991.24713801674</v>
      </c>
      <c r="BD3497" s="163">
        <f t="shared" si="3080"/>
        <v>0</v>
      </c>
    </row>
    <row r="3498" spans="2:56" x14ac:dyDescent="0.3">
      <c r="B3498" s="169" t="s">
        <v>62</v>
      </c>
      <c r="C3498" s="248">
        <v>716</v>
      </c>
      <c r="D3498" s="249">
        <v>686.16</v>
      </c>
      <c r="E3498" s="172">
        <f t="shared" si="3066"/>
        <v>0.95832402234636871</v>
      </c>
      <c r="F3498" s="248">
        <v>727</v>
      </c>
      <c r="G3498" s="249">
        <v>620</v>
      </c>
      <c r="H3498" s="172">
        <f t="shared" si="3067"/>
        <v>0.8528198074277854</v>
      </c>
      <c r="I3498" s="248">
        <f>565</f>
        <v>565</v>
      </c>
      <c r="J3498" s="250">
        <f>524.28</f>
        <v>524.28</v>
      </c>
      <c r="K3498" s="174">
        <f t="shared" si="3068"/>
        <v>0.927929203539823</v>
      </c>
      <c r="L3498" s="248">
        <v>766</v>
      </c>
      <c r="M3498" s="250">
        <v>766</v>
      </c>
      <c r="N3498" s="251"/>
      <c r="O3498" s="248">
        <v>753.30710400000009</v>
      </c>
      <c r="P3498" s="251"/>
      <c r="Q3498" s="166">
        <f t="shared" si="3069"/>
        <v>753.30710400000009</v>
      </c>
      <c r="R3498" s="251"/>
      <c r="S3498" s="251"/>
      <c r="T3498" s="167">
        <f t="shared" si="3081"/>
        <v>753.30710400000009</v>
      </c>
      <c r="U3498" s="157"/>
      <c r="V3498" s="248"/>
      <c r="W3498" s="251"/>
      <c r="X3498" s="166">
        <f t="shared" si="3070"/>
        <v>0</v>
      </c>
      <c r="Y3498" s="251"/>
      <c r="Z3498" s="251"/>
      <c r="AA3498" s="167">
        <f t="shared" si="3082"/>
        <v>0</v>
      </c>
      <c r="AB3498" s="157"/>
      <c r="AC3498" s="248"/>
      <c r="AD3498" s="251"/>
      <c r="AE3498" s="166">
        <f t="shared" si="3071"/>
        <v>0</v>
      </c>
      <c r="AF3498" s="251"/>
      <c r="AG3498" s="251"/>
      <c r="AH3498" s="167">
        <f t="shared" si="3083"/>
        <v>0</v>
      </c>
      <c r="AJ3498" s="252">
        <f>T3498/12</f>
        <v>62.77559200000001</v>
      </c>
      <c r="AK3498" s="253">
        <v>62.77559200000001</v>
      </c>
      <c r="AL3498" s="254">
        <v>62.77559200000001</v>
      </c>
      <c r="AM3498" s="253">
        <v>62.77559200000001</v>
      </c>
      <c r="AN3498" s="254">
        <v>62.77559200000001</v>
      </c>
      <c r="AO3498" s="253">
        <v>62.77559200000001</v>
      </c>
      <c r="AP3498" s="254">
        <v>62.77559200000001</v>
      </c>
      <c r="AQ3498" s="253">
        <v>62.77559200000001</v>
      </c>
      <c r="AR3498" s="254">
        <v>62.77559200000001</v>
      </c>
      <c r="AS3498" s="253">
        <v>62.77559200000001</v>
      </c>
      <c r="AT3498" s="254">
        <v>62.77559200000001</v>
      </c>
      <c r="AU3498" s="253">
        <v>62.77559200000001</v>
      </c>
      <c r="AV3498" s="163">
        <f t="shared" si="3073"/>
        <v>753.30710399999998</v>
      </c>
      <c r="AW3498" s="168">
        <f t="shared" si="3074"/>
        <v>0</v>
      </c>
      <c r="AY3498" s="163">
        <f t="shared" si="3075"/>
        <v>188.32677600000002</v>
      </c>
      <c r="AZ3498" s="163">
        <f t="shared" si="3076"/>
        <v>188.32677600000002</v>
      </c>
      <c r="BA3498" s="163">
        <f t="shared" si="3077"/>
        <v>188.32677600000002</v>
      </c>
      <c r="BB3498" s="163">
        <f t="shared" si="3078"/>
        <v>188.32677600000002</v>
      </c>
      <c r="BC3498" s="163">
        <f t="shared" si="3079"/>
        <v>753.30710400000009</v>
      </c>
      <c r="BD3498" s="163">
        <f t="shared" si="3080"/>
        <v>0</v>
      </c>
    </row>
    <row r="3499" spans="2:56" x14ac:dyDescent="0.3">
      <c r="B3499" s="169" t="s">
        <v>63</v>
      </c>
      <c r="C3499" s="248">
        <v>101394</v>
      </c>
      <c r="D3499" s="249">
        <v>100908</v>
      </c>
      <c r="E3499" s="172">
        <f t="shared" si="3066"/>
        <v>0.99520681697141844</v>
      </c>
      <c r="F3499" s="248">
        <v>114540</v>
      </c>
      <c r="G3499" s="249">
        <v>98709</v>
      </c>
      <c r="H3499" s="172">
        <f t="shared" si="3067"/>
        <v>0.86178627553693032</v>
      </c>
      <c r="I3499" s="248">
        <v>81128</v>
      </c>
      <c r="J3499" s="250">
        <v>81127.5</v>
      </c>
      <c r="K3499" s="174">
        <f t="shared" si="3068"/>
        <v>0.99999383689971399</v>
      </c>
      <c r="L3499" s="248">
        <v>113922</v>
      </c>
      <c r="M3499" s="250">
        <v>113922</v>
      </c>
      <c r="N3499" s="251"/>
      <c r="O3499" s="248">
        <v>138757.17740000002</v>
      </c>
      <c r="P3499" s="251"/>
      <c r="Q3499" s="166">
        <f t="shared" si="3069"/>
        <v>138757.17740000002</v>
      </c>
      <c r="R3499" s="251"/>
      <c r="S3499" s="251"/>
      <c r="T3499" s="167">
        <f t="shared" si="3081"/>
        <v>138757.17740000002</v>
      </c>
      <c r="U3499" s="157"/>
      <c r="V3499" s="248"/>
      <c r="W3499" s="251"/>
      <c r="X3499" s="166">
        <f t="shared" si="3070"/>
        <v>0</v>
      </c>
      <c r="Y3499" s="251"/>
      <c r="Z3499" s="251"/>
      <c r="AA3499" s="167">
        <f t="shared" si="3082"/>
        <v>0</v>
      </c>
      <c r="AB3499" s="157"/>
      <c r="AC3499" s="248"/>
      <c r="AD3499" s="251"/>
      <c r="AE3499" s="166">
        <f t="shared" si="3071"/>
        <v>0</v>
      </c>
      <c r="AF3499" s="251"/>
      <c r="AG3499" s="251"/>
      <c r="AH3499" s="167">
        <f t="shared" si="3083"/>
        <v>0</v>
      </c>
      <c r="AJ3499" s="252">
        <f>T3499/12</f>
        <v>11563.098116666668</v>
      </c>
      <c r="AK3499" s="253">
        <v>11563.098116666668</v>
      </c>
      <c r="AL3499" s="254">
        <v>11563.098116666668</v>
      </c>
      <c r="AM3499" s="253">
        <v>11563.098116666668</v>
      </c>
      <c r="AN3499" s="254">
        <v>11563.098116666668</v>
      </c>
      <c r="AO3499" s="253">
        <v>11563.098116666668</v>
      </c>
      <c r="AP3499" s="254">
        <v>11563.098116666668</v>
      </c>
      <c r="AQ3499" s="253">
        <v>11563.098116666668</v>
      </c>
      <c r="AR3499" s="254">
        <v>11563.098116666668</v>
      </c>
      <c r="AS3499" s="253">
        <v>11563.098116666668</v>
      </c>
      <c r="AT3499" s="254">
        <v>11563.098116666668</v>
      </c>
      <c r="AU3499" s="253">
        <v>11563.098116666668</v>
      </c>
      <c r="AV3499" s="163">
        <f t="shared" si="3073"/>
        <v>138757.17739999999</v>
      </c>
      <c r="AW3499" s="168">
        <f t="shared" si="3074"/>
        <v>0</v>
      </c>
      <c r="AY3499" s="163">
        <f t="shared" si="3075"/>
        <v>34689.294350000004</v>
      </c>
      <c r="AZ3499" s="163">
        <f t="shared" si="3076"/>
        <v>34689.294350000004</v>
      </c>
      <c r="BA3499" s="163">
        <f t="shared" si="3077"/>
        <v>34689.294350000004</v>
      </c>
      <c r="BB3499" s="163">
        <f t="shared" si="3078"/>
        <v>34689.294350000004</v>
      </c>
      <c r="BC3499" s="163">
        <f t="shared" si="3079"/>
        <v>138757.17740000002</v>
      </c>
      <c r="BD3499" s="163">
        <f t="shared" si="3080"/>
        <v>0</v>
      </c>
    </row>
    <row r="3500" spans="2:56" x14ac:dyDescent="0.3">
      <c r="B3500" s="169" t="s">
        <v>64</v>
      </c>
      <c r="C3500" s="248">
        <v>377552</v>
      </c>
      <c r="D3500" s="249">
        <v>378348.45</v>
      </c>
      <c r="E3500" s="172">
        <f t="shared" si="3066"/>
        <v>1.002109510742891</v>
      </c>
      <c r="F3500" s="248">
        <v>399275</v>
      </c>
      <c r="G3500" s="249">
        <v>360938.58</v>
      </c>
      <c r="H3500" s="172">
        <f t="shared" si="3067"/>
        <v>0.90398492267234365</v>
      </c>
      <c r="I3500" s="248">
        <f>332801</f>
        <v>332801</v>
      </c>
      <c r="J3500" s="250">
        <f>330803</f>
        <v>330803</v>
      </c>
      <c r="K3500" s="174">
        <f t="shared" si="3068"/>
        <v>0.99399641227039581</v>
      </c>
      <c r="L3500" s="248">
        <v>535718</v>
      </c>
      <c r="M3500" s="250">
        <v>410718</v>
      </c>
      <c r="N3500" s="251"/>
      <c r="O3500" s="248">
        <v>555480.76263401669</v>
      </c>
      <c r="P3500" s="251"/>
      <c r="Q3500" s="166">
        <f t="shared" si="3069"/>
        <v>555480.76263401669</v>
      </c>
      <c r="R3500" s="251"/>
      <c r="S3500" s="251"/>
      <c r="T3500" s="167">
        <f t="shared" si="3081"/>
        <v>555480.76263401669</v>
      </c>
      <c r="U3500" s="157"/>
      <c r="V3500" s="248"/>
      <c r="W3500" s="251"/>
      <c r="X3500" s="166">
        <f t="shared" si="3070"/>
        <v>0</v>
      </c>
      <c r="Y3500" s="251"/>
      <c r="Z3500" s="251"/>
      <c r="AA3500" s="167">
        <f t="shared" si="3082"/>
        <v>0</v>
      </c>
      <c r="AB3500" s="157"/>
      <c r="AC3500" s="248"/>
      <c r="AD3500" s="251"/>
      <c r="AE3500" s="166">
        <f t="shared" si="3071"/>
        <v>0</v>
      </c>
      <c r="AF3500" s="251"/>
      <c r="AG3500" s="251"/>
      <c r="AH3500" s="167">
        <f t="shared" si="3083"/>
        <v>0</v>
      </c>
      <c r="AJ3500" s="252">
        <f>T3500/12</f>
        <v>46290.063552834727</v>
      </c>
      <c r="AK3500" s="253">
        <v>46290.063552834727</v>
      </c>
      <c r="AL3500" s="254">
        <v>46290.063552834727</v>
      </c>
      <c r="AM3500" s="253">
        <v>46290.063552834727</v>
      </c>
      <c r="AN3500" s="254">
        <v>46290.063552834727</v>
      </c>
      <c r="AO3500" s="253">
        <v>46290.063552834727</v>
      </c>
      <c r="AP3500" s="254">
        <v>46290.063552834727</v>
      </c>
      <c r="AQ3500" s="253">
        <v>46290.063552834727</v>
      </c>
      <c r="AR3500" s="254">
        <v>46290.063552834727</v>
      </c>
      <c r="AS3500" s="253">
        <v>46290.063552834727</v>
      </c>
      <c r="AT3500" s="254">
        <v>46290.063552834727</v>
      </c>
      <c r="AU3500" s="253">
        <v>46290.063552834727</v>
      </c>
      <c r="AV3500" s="163">
        <f t="shared" si="3073"/>
        <v>555480.76263401669</v>
      </c>
      <c r="AW3500" s="168">
        <f t="shared" si="3074"/>
        <v>0</v>
      </c>
      <c r="AY3500" s="163">
        <f t="shared" si="3075"/>
        <v>138870.19065850417</v>
      </c>
      <c r="AZ3500" s="163">
        <f t="shared" si="3076"/>
        <v>138870.19065850417</v>
      </c>
      <c r="BA3500" s="163">
        <f t="shared" si="3077"/>
        <v>138870.19065850417</v>
      </c>
      <c r="BB3500" s="163">
        <f t="shared" si="3078"/>
        <v>138870.19065850417</v>
      </c>
      <c r="BC3500" s="163">
        <f t="shared" si="3079"/>
        <v>555480.76263401669</v>
      </c>
      <c r="BD3500" s="163">
        <f t="shared" si="3080"/>
        <v>0</v>
      </c>
    </row>
    <row r="3501" spans="2:56" x14ac:dyDescent="0.3">
      <c r="B3501" s="169" t="s">
        <v>65</v>
      </c>
      <c r="C3501" s="248"/>
      <c r="D3501" s="249"/>
      <c r="E3501" s="172">
        <f t="shared" si="3066"/>
        <v>0</v>
      </c>
      <c r="F3501" s="248"/>
      <c r="G3501" s="249"/>
      <c r="H3501" s="172">
        <f t="shared" si="3067"/>
        <v>0</v>
      </c>
      <c r="I3501" s="248"/>
      <c r="J3501" s="250"/>
      <c r="K3501" s="174">
        <f t="shared" si="3068"/>
        <v>0</v>
      </c>
      <c r="L3501" s="248"/>
      <c r="M3501" s="250"/>
      <c r="N3501" s="251"/>
      <c r="O3501" s="248"/>
      <c r="P3501" s="251"/>
      <c r="Q3501" s="166">
        <f t="shared" si="3069"/>
        <v>0</v>
      </c>
      <c r="R3501" s="251"/>
      <c r="S3501" s="251"/>
      <c r="T3501" s="167">
        <f t="shared" si="3081"/>
        <v>0</v>
      </c>
      <c r="U3501" s="157"/>
      <c r="V3501" s="248"/>
      <c r="W3501" s="251"/>
      <c r="X3501" s="166">
        <f t="shared" si="3070"/>
        <v>0</v>
      </c>
      <c r="Y3501" s="251"/>
      <c r="Z3501" s="251"/>
      <c r="AA3501" s="167">
        <f t="shared" si="3082"/>
        <v>0</v>
      </c>
      <c r="AB3501" s="157"/>
      <c r="AC3501" s="248"/>
      <c r="AD3501" s="251"/>
      <c r="AE3501" s="166">
        <f t="shared" si="3071"/>
        <v>0</v>
      </c>
      <c r="AF3501" s="251"/>
      <c r="AG3501" s="251"/>
      <c r="AH3501" s="167">
        <f t="shared" si="3083"/>
        <v>0</v>
      </c>
      <c r="AJ3501" s="252"/>
      <c r="AK3501" s="253"/>
      <c r="AL3501" s="254"/>
      <c r="AM3501" s="253"/>
      <c r="AN3501" s="254"/>
      <c r="AO3501" s="253"/>
      <c r="AP3501" s="254"/>
      <c r="AQ3501" s="253"/>
      <c r="AR3501" s="254"/>
      <c r="AS3501" s="253"/>
      <c r="AT3501" s="254"/>
      <c r="AU3501" s="253"/>
      <c r="AV3501" s="163">
        <f t="shared" si="3073"/>
        <v>0</v>
      </c>
      <c r="AW3501" s="168">
        <f t="shared" si="3074"/>
        <v>0</v>
      </c>
      <c r="AY3501" s="163">
        <f t="shared" si="3075"/>
        <v>0</v>
      </c>
      <c r="AZ3501" s="163">
        <f t="shared" si="3076"/>
        <v>0</v>
      </c>
      <c r="BA3501" s="163">
        <f t="shared" si="3077"/>
        <v>0</v>
      </c>
      <c r="BB3501" s="163">
        <f t="shared" si="3078"/>
        <v>0</v>
      </c>
      <c r="BC3501" s="163">
        <f t="shared" si="3079"/>
        <v>0</v>
      </c>
      <c r="BD3501" s="163">
        <f t="shared" si="3080"/>
        <v>0</v>
      </c>
    </row>
    <row r="3502" spans="2:56" x14ac:dyDescent="0.3">
      <c r="B3502" s="176" t="s">
        <v>66</v>
      </c>
      <c r="C3502" s="83">
        <f>SUM(C3503,C3505,C3509,C3514,C3516,C3518,C3520,C3527,C3534,C3539,C3542,C3544,C3547,C3549,C3553,C3557,C3559,C3565,C3567,C3569,C3571,C3573,C3575,C3577,C3579,C3581,C3583,C3585,C3587,C3597,C3605,C3607,C3612,C3614,C3621,C3623,C3629,C3631)</f>
        <v>638000</v>
      </c>
      <c r="D3502" s="84">
        <f>SUM(D3503,D3505,D3509,D3514,D3516,D3518,D3520,D3527,D3534,D3539,D3542,D3544,D3547,D3549,D3553,D3557,D3559,D3565,D3567,D3569,D3571,D3573,D3575,D3577,D3579,D3581,D3583,D3585,D3587,D3597,D3605,D3607,D3612,D3614,D3621,D3623,D3629,D3631)</f>
        <v>553211.89999999991</v>
      </c>
      <c r="E3502" s="85">
        <f t="shared" si="3066"/>
        <v>0.86710329153605004</v>
      </c>
      <c r="F3502" s="83">
        <f>SUM(F3503,F3505,F3509,F3514,F3516,F3518,F3520,F3527,F3534,F3539,F3542,F3544,F3547,F3549,F3553,F3557,F3559,F3565,F3567,F3569,F3571,F3573,F3575,F3577,F3579,F3581,F3583,F3585,F3587,F3597,F3605,F3607,F3612,F3614,F3621,F3623,F3629,F3631)</f>
        <v>869200</v>
      </c>
      <c r="G3502" s="84">
        <f>SUM(G3503,G3505,G3509,G3514,G3516,G3518,G3520,G3527,G3534,G3539,G3542,G3544,G3547,G3549,G3553,G3557,G3559,G3565,G3567,G3569,G3571,G3573,G3575,G3577,G3579,G3581,G3583,G3585,G3587,G3597,G3605,G3607,G3612,G3614,G3621,G3623,G3629,G3631)</f>
        <v>888303.82000000007</v>
      </c>
      <c r="H3502" s="85">
        <f t="shared" si="3067"/>
        <v>1.0219786240220894</v>
      </c>
      <c r="I3502" s="83">
        <f>SUM(I3503,I3505,I3509,I3514,I3516,I3518,I3520,I3527,I3534,I3539,I3542,I3544,I3547,I3549,I3553,I3557,I3559,I3565,I3567,I3569,I3571,I3573,I3575,I3577,I3579,I3581,I3583,I3585,I3587,I3597,I3605,I3607,I3612,I3614,I3621,I3623,I3629,I3631)</f>
        <v>1106513</v>
      </c>
      <c r="J3502" s="86">
        <f>SUM(J3503,J3505,J3509,J3514,J3516,J3518,J3520,J3527,J3534,J3539,J3542,J3544,J3547,J3549,J3553,J3557,J3559,J3565,J3567,J3569,J3571,J3573,J3575,J3577,J3579,J3581,J3583,J3585,J3587,J3597,J3605,J3607,J3612,J3614,J3621,J3623,J3629,J3631)</f>
        <v>1097383.79</v>
      </c>
      <c r="K3502" s="87">
        <f t="shared" si="3068"/>
        <v>0.99174956823824034</v>
      </c>
      <c r="L3502" s="83">
        <f>SUM(L3503,L3505,L3509,L3514,L3516,L3518,L3520,L3527,L3534,L3539,L3542,L3544,L3547,L3549,L3553,L3557,L3559,L3565,L3567,L3569,L3571,L3573,L3575,L3577,L3579,L3581,L3583,L3585,L3587,L3597,L3605,L3607,L3612,L3614,L3621,L3623,L3629,L3631)</f>
        <v>978461</v>
      </c>
      <c r="M3502" s="86">
        <f>SUM(M3503,M3505,M3509,M3514,M3516,M3518,M3520,M3527,M3534,M3539,M3542,M3544,M3547,M3549,M3553,M3557,M3559,M3565,M3567,M3569,M3571,M3573,M3575,M3577,M3579,M3581,M3583,M3585,M3587,M3597,M3605,M3607,M3612,M3614,M3621,M3623,M3629,M3631)</f>
        <v>950558</v>
      </c>
      <c r="N3502" s="88">
        <f>SUM(N3503,N3505,N3509,N3514,N3516,N3518,N3520,N3527,N3534,N3539,N3542,N3544,N3547,N3549,N3553,N3557,N3559,N3565,N3567,N3569,N3571,N3573,N3575,N3577,N3579,N3581,N3583,N3585,N3587,N3597,N3605,N3607,N3612,N3614,N3621,N3623,N3629,N3631)</f>
        <v>0</v>
      </c>
      <c r="O3502" s="83">
        <f>SUM(O3503,O3505,O3509,O3514,O3516,O3518,O3520,O3527,O3534,O3539,O3542,O3544,O3547,O3549,O3553,O3557,O3559,O3565,O3567,O3569,O3571,O3573,O3575,O3577,O3579,O3581,O3583,O3585,O3587,O3597,O3605,O3607,O3612,O3614,O3621,O3623,O3629,O3631)</f>
        <v>460000</v>
      </c>
      <c r="P3502" s="88">
        <f>SUM(P3503,P3505,P3509,P3514,P3516,P3518,P3520,P3527,P3534,P3539,P3542,P3544,P3547,P3549,P3553,P3557,P3559,P3565,P3567,P3569,P3571,P3573,P3575,P3577,P3579,P3581,P3583,P3585,P3587,P3597,P3605,P3607,P3612,P3614,P3621,P3623,P3629,P3631)</f>
        <v>240625</v>
      </c>
      <c r="Q3502" s="177">
        <f t="shared" si="3069"/>
        <v>700625</v>
      </c>
      <c r="R3502" s="88">
        <f>SUM(R3503,R3505,R3509,R3514,R3516,R3518,R3520,R3527,R3534,R3539,R3542,R3544,R3547,R3549,R3553,R3557,R3559,R3565,R3567,R3569,R3571,R3573,R3575,R3577,R3579,R3581,R3583,R3585,R3587,R3597,R3605,R3607,R3612,R3614,R3621,R3623,R3629,R3631)</f>
        <v>0</v>
      </c>
      <c r="S3502" s="88">
        <f>SUM(S3503,S3505,S3509,S3514,S3516,S3518,S3520,S3527,S3534,S3539,S3542,S3544,S3547,S3549,S3553,S3557,S3559,S3565,S3567,S3569,S3571,S3573,S3575,S3577,S3579,S3581,S3583,S3585,S3587,S3597,S3605,S3607,S3612,S3614,S3621,S3623,S3629,S3631)</f>
        <v>0</v>
      </c>
      <c r="T3502" s="178">
        <f t="shared" si="3081"/>
        <v>700625</v>
      </c>
      <c r="U3502" s="157"/>
      <c r="V3502" s="83">
        <f>SUM(V3503,V3505,V3509,V3514,V3516,V3518,V3520,V3527,V3534,V3539,V3542,V3544,V3547,V3549,V3553,V3557,V3559,V3565,V3567,V3569,V3571,V3573,V3575,V3577,V3579,V3581,V3583,V3585,V3587,V3597,V3605,V3607,V3612,V3614,V3621,V3623,V3629,V3631)</f>
        <v>478400</v>
      </c>
      <c r="W3502" s="88">
        <f>SUM(W3503,W3505,W3509,W3514,W3516,W3518,W3520,W3527,W3534,W3539,W3542,W3544,W3547,W3549,W3553,W3557,W3559,W3565,W3567,W3569,W3571,W3573,W3575,W3577,W3579,W3581,W3583,W3585,W3587,W3597,W3605,W3607,W3612,W3614,W3621,W3623,W3629,W3631)</f>
        <v>0</v>
      </c>
      <c r="X3502" s="177">
        <f t="shared" si="3070"/>
        <v>478400</v>
      </c>
      <c r="Y3502" s="88">
        <f>SUM(Y3503,Y3505,Y3509,Y3514,Y3516,Y3518,Y3520,Y3527,Y3534,Y3539,Y3542,Y3544,Y3547,Y3549,Y3553,Y3557,Y3559,Y3565,Y3567,Y3569,Y3571,Y3573,Y3575,Y3577,Y3579,Y3581,Y3583,Y3585,Y3587,Y3597,Y3605,Y3607,Y3612,Y3614,Y3621,Y3623,Y3629,Y3631)</f>
        <v>0</v>
      </c>
      <c r="Z3502" s="88">
        <f>SUM(Z3503,Z3505,Z3509,Z3514,Z3516,Z3518,Z3520,Z3527,Z3534,Z3539,Z3542,Z3544,Z3547,Z3549,Z3553,Z3557,Z3559,Z3565,Z3567,Z3569,Z3571,Z3573,Z3575,Z3577,Z3579,Z3581,Z3583,Z3585,Z3587,Z3597,Z3605,Z3607,Z3612,Z3614,Z3621,Z3623,Z3629,Z3631)</f>
        <v>0</v>
      </c>
      <c r="AA3502" s="178">
        <f t="shared" si="3082"/>
        <v>478400</v>
      </c>
      <c r="AB3502" s="157"/>
      <c r="AC3502" s="83">
        <f>SUM(AC3503,AC3505,AC3509,AC3514,AC3516,AC3518,AC3520,AC3527,AC3534,AC3539,AC3542,AC3544,AC3547,AC3549,AC3553,AC3557,AC3559,AC3565,AC3567,AC3569,AC3571,AC3573,AC3575,AC3577,AC3579,AC3581,AC3583,AC3585,AC3587,AC3597,AC3605,AC3607,AC3612,AC3614,AC3621,AC3623,AC3629,AC3631)</f>
        <v>499880</v>
      </c>
      <c r="AD3502" s="88">
        <f>SUM(AD3503,AD3505,AD3509,AD3514,AD3516,AD3518,AD3520,AD3527,AD3534,AD3539,AD3542,AD3544,AD3547,AD3549,AD3553,AD3557,AD3559,AD3565,AD3567,AD3569,AD3571,AD3573,AD3575,AD3577,AD3579,AD3581,AD3583,AD3585,AD3587,AD3597,AD3605,AD3607,AD3612,AD3614,AD3621,AD3623,AD3629,AD3631)</f>
        <v>0</v>
      </c>
      <c r="AE3502" s="177">
        <f t="shared" si="3071"/>
        <v>499880</v>
      </c>
      <c r="AF3502" s="88">
        <f>SUM(AF3503,AF3505,AF3509,AF3514,AF3516,AF3518,AF3520,AF3527,AF3534,AF3539,AF3542,AF3544,AF3547,AF3549,AF3553,AF3557,AF3559,AF3565,AF3567,AF3569,AF3571,AF3573,AF3575,AF3577,AF3579,AF3581,AF3583,AF3585,AF3587,AF3597,AF3605,AF3607,AF3612,AF3614,AF3621,AF3623,AF3629,AF3631)</f>
        <v>0</v>
      </c>
      <c r="AG3502" s="88">
        <f>SUM(AG3503,AG3505,AG3509,AG3514,AG3516,AG3518,AG3520,AG3527,AG3534,AG3539,AG3542,AG3544,AG3547,AG3549,AG3553,AG3557,AG3559,AG3565,AG3567,AG3569,AG3571,AG3573,AG3575,AG3577,AG3579,AG3581,AG3583,AG3585,AG3587,AG3597,AG3605,AG3607,AG3612,AG3614,AG3621,AG3623,AG3629,AG3631)</f>
        <v>0</v>
      </c>
      <c r="AH3502" s="178">
        <f t="shared" si="3083"/>
        <v>499880</v>
      </c>
      <c r="AJ3502" s="84">
        <f t="shared" ref="AJ3502:AU3502" si="3087">SUM(AJ3503,AJ3505,AJ3509,AJ3514,AJ3516,AJ3518,AJ3520,AJ3527,AJ3534,AJ3539,AJ3542,AJ3544,AJ3547,AJ3549,AJ3553,AJ3557,AJ3559,AJ3565,AJ3567,AJ3569,AJ3571,AJ3573,AJ3575,AJ3577,AJ3579,AJ3581,AJ3583,AJ3585,AJ3587,AJ3597,AJ3605,AJ3607,AJ3612,AJ3614,AJ3621,AJ3623,AJ3629,AJ3631)</f>
        <v>101870</v>
      </c>
      <c r="AK3502" s="86">
        <f t="shared" si="3087"/>
        <v>47000</v>
      </c>
      <c r="AL3502" s="88">
        <f t="shared" si="3087"/>
        <v>91700</v>
      </c>
      <c r="AM3502" s="86">
        <f t="shared" si="3087"/>
        <v>84135</v>
      </c>
      <c r="AN3502" s="88">
        <f t="shared" si="3087"/>
        <v>27000</v>
      </c>
      <c r="AO3502" s="86">
        <f t="shared" si="3087"/>
        <v>36900</v>
      </c>
      <c r="AP3502" s="88">
        <f t="shared" si="3087"/>
        <v>28470</v>
      </c>
      <c r="AQ3502" s="86">
        <f t="shared" si="3087"/>
        <v>71500</v>
      </c>
      <c r="AR3502" s="88">
        <f t="shared" si="3087"/>
        <v>10000</v>
      </c>
      <c r="AS3502" s="86">
        <f t="shared" si="3087"/>
        <v>26050</v>
      </c>
      <c r="AT3502" s="88">
        <f t="shared" si="3087"/>
        <v>75400</v>
      </c>
      <c r="AU3502" s="86">
        <f t="shared" si="3087"/>
        <v>100600</v>
      </c>
      <c r="AV3502" s="86">
        <f t="shared" si="3073"/>
        <v>700625</v>
      </c>
      <c r="AW3502" s="93">
        <f t="shared" si="3074"/>
        <v>0</v>
      </c>
      <c r="AY3502" s="86">
        <f t="shared" si="3075"/>
        <v>240570</v>
      </c>
      <c r="AZ3502" s="86">
        <f t="shared" si="3076"/>
        <v>148035</v>
      </c>
      <c r="BA3502" s="86">
        <f t="shared" si="3077"/>
        <v>109970</v>
      </c>
      <c r="BB3502" s="86">
        <f t="shared" si="3078"/>
        <v>202050</v>
      </c>
      <c r="BC3502" s="86">
        <f t="shared" si="3079"/>
        <v>700625</v>
      </c>
      <c r="BD3502" s="86">
        <f t="shared" si="3080"/>
        <v>0</v>
      </c>
    </row>
    <row r="3503" spans="2:56" x14ac:dyDescent="0.3">
      <c r="B3503" s="179" t="s">
        <v>67</v>
      </c>
      <c r="C3503" s="83">
        <f>SUM(C3504)</f>
        <v>0</v>
      </c>
      <c r="D3503" s="84">
        <f>SUM(D3504)</f>
        <v>0</v>
      </c>
      <c r="E3503" s="85">
        <f t="shared" si="3066"/>
        <v>0</v>
      </c>
      <c r="F3503" s="83">
        <f>SUM(F3504)</f>
        <v>0</v>
      </c>
      <c r="G3503" s="84">
        <f>SUM(G3504)</f>
        <v>0</v>
      </c>
      <c r="H3503" s="85">
        <f t="shared" si="3067"/>
        <v>0</v>
      </c>
      <c r="I3503" s="83">
        <f>SUM(I3504)</f>
        <v>0</v>
      </c>
      <c r="J3503" s="86">
        <f>SUM(J3504)</f>
        <v>0</v>
      </c>
      <c r="K3503" s="87">
        <f t="shared" si="3068"/>
        <v>0</v>
      </c>
      <c r="L3503" s="83">
        <f>SUM(L3504)</f>
        <v>0</v>
      </c>
      <c r="M3503" s="86">
        <f>SUM(M3504)</f>
        <v>0</v>
      </c>
      <c r="N3503" s="88">
        <f>SUM(N3504)</f>
        <v>0</v>
      </c>
      <c r="O3503" s="83">
        <f>SUM(O3504)</f>
        <v>0</v>
      </c>
      <c r="P3503" s="88">
        <f>SUM(P3504)</f>
        <v>0</v>
      </c>
      <c r="Q3503" s="177">
        <f t="shared" si="3069"/>
        <v>0</v>
      </c>
      <c r="R3503" s="88">
        <f>SUM(R3504)</f>
        <v>0</v>
      </c>
      <c r="S3503" s="88">
        <f>SUM(S3504)</f>
        <v>0</v>
      </c>
      <c r="T3503" s="178">
        <f t="shared" si="3081"/>
        <v>0</v>
      </c>
      <c r="U3503" s="157"/>
      <c r="V3503" s="83">
        <f>SUM(V3504)</f>
        <v>0</v>
      </c>
      <c r="W3503" s="88">
        <f>SUM(W3504)</f>
        <v>0</v>
      </c>
      <c r="X3503" s="177">
        <f t="shared" si="3070"/>
        <v>0</v>
      </c>
      <c r="Y3503" s="88">
        <f>SUM(Y3504)</f>
        <v>0</v>
      </c>
      <c r="Z3503" s="88">
        <f>SUM(Z3504)</f>
        <v>0</v>
      </c>
      <c r="AA3503" s="178">
        <f t="shared" si="3082"/>
        <v>0</v>
      </c>
      <c r="AB3503" s="157"/>
      <c r="AC3503" s="83">
        <f>SUM(AC3504)</f>
        <v>0</v>
      </c>
      <c r="AD3503" s="88">
        <f>SUM(AD3504)</f>
        <v>0</v>
      </c>
      <c r="AE3503" s="177">
        <f t="shared" si="3071"/>
        <v>0</v>
      </c>
      <c r="AF3503" s="88">
        <f>SUM(AF3504)</f>
        <v>0</v>
      </c>
      <c r="AG3503" s="88">
        <f>SUM(AG3504)</f>
        <v>0</v>
      </c>
      <c r="AH3503" s="178">
        <f t="shared" si="3083"/>
        <v>0</v>
      </c>
      <c r="AJ3503" s="84">
        <f t="shared" ref="AJ3503:AU3503" si="3088">SUM(AJ3504)</f>
        <v>0</v>
      </c>
      <c r="AK3503" s="86">
        <f t="shared" si="3088"/>
        <v>0</v>
      </c>
      <c r="AL3503" s="88">
        <f t="shared" si="3088"/>
        <v>0</v>
      </c>
      <c r="AM3503" s="86">
        <f t="shared" si="3088"/>
        <v>0</v>
      </c>
      <c r="AN3503" s="88">
        <f t="shared" si="3088"/>
        <v>0</v>
      </c>
      <c r="AO3503" s="86">
        <f t="shared" si="3088"/>
        <v>0</v>
      </c>
      <c r="AP3503" s="88">
        <f t="shared" si="3088"/>
        <v>0</v>
      </c>
      <c r="AQ3503" s="86">
        <f t="shared" si="3088"/>
        <v>0</v>
      </c>
      <c r="AR3503" s="88">
        <f t="shared" si="3088"/>
        <v>0</v>
      </c>
      <c r="AS3503" s="86">
        <f t="shared" si="3088"/>
        <v>0</v>
      </c>
      <c r="AT3503" s="88">
        <f t="shared" si="3088"/>
        <v>0</v>
      </c>
      <c r="AU3503" s="86">
        <f t="shared" si="3088"/>
        <v>0</v>
      </c>
      <c r="AV3503" s="86">
        <f t="shared" si="3073"/>
        <v>0</v>
      </c>
      <c r="AW3503" s="93">
        <f t="shared" si="3074"/>
        <v>0</v>
      </c>
      <c r="AY3503" s="86">
        <f t="shared" si="3075"/>
        <v>0</v>
      </c>
      <c r="AZ3503" s="86">
        <f t="shared" si="3076"/>
        <v>0</v>
      </c>
      <c r="BA3503" s="86">
        <f t="shared" si="3077"/>
        <v>0</v>
      </c>
      <c r="BB3503" s="86">
        <f t="shared" si="3078"/>
        <v>0</v>
      </c>
      <c r="BC3503" s="86">
        <f t="shared" si="3079"/>
        <v>0</v>
      </c>
      <c r="BD3503" s="86">
        <f t="shared" si="3080"/>
        <v>0</v>
      </c>
    </row>
    <row r="3504" spans="2:56" x14ac:dyDescent="0.3">
      <c r="B3504" s="169" t="s">
        <v>68</v>
      </c>
      <c r="C3504" s="248"/>
      <c r="D3504" s="249"/>
      <c r="E3504" s="172">
        <f t="shared" si="3066"/>
        <v>0</v>
      </c>
      <c r="F3504" s="248"/>
      <c r="G3504" s="249"/>
      <c r="H3504" s="172">
        <f t="shared" si="3067"/>
        <v>0</v>
      </c>
      <c r="I3504" s="248"/>
      <c r="J3504" s="250"/>
      <c r="K3504" s="174">
        <f t="shared" si="3068"/>
        <v>0</v>
      </c>
      <c r="L3504" s="248"/>
      <c r="M3504" s="250"/>
      <c r="N3504" s="251"/>
      <c r="O3504" s="248"/>
      <c r="P3504" s="251"/>
      <c r="Q3504" s="166">
        <f t="shared" si="3069"/>
        <v>0</v>
      </c>
      <c r="R3504" s="251"/>
      <c r="S3504" s="251"/>
      <c r="T3504" s="167">
        <f t="shared" si="3081"/>
        <v>0</v>
      </c>
      <c r="U3504" s="157"/>
      <c r="V3504" s="248"/>
      <c r="W3504" s="251"/>
      <c r="X3504" s="166">
        <f t="shared" si="3070"/>
        <v>0</v>
      </c>
      <c r="Y3504" s="251"/>
      <c r="Z3504" s="251"/>
      <c r="AA3504" s="167">
        <f t="shared" si="3082"/>
        <v>0</v>
      </c>
      <c r="AB3504" s="157"/>
      <c r="AC3504" s="248"/>
      <c r="AD3504" s="251"/>
      <c r="AE3504" s="166">
        <f t="shared" si="3071"/>
        <v>0</v>
      </c>
      <c r="AF3504" s="251"/>
      <c r="AG3504" s="251"/>
      <c r="AH3504" s="167">
        <f t="shared" si="3083"/>
        <v>0</v>
      </c>
      <c r="AJ3504" s="252"/>
      <c r="AK3504" s="253"/>
      <c r="AL3504" s="254"/>
      <c r="AM3504" s="253"/>
      <c r="AN3504" s="254"/>
      <c r="AO3504" s="253"/>
      <c r="AP3504" s="254"/>
      <c r="AQ3504" s="253"/>
      <c r="AR3504" s="254"/>
      <c r="AS3504" s="253"/>
      <c r="AT3504" s="254"/>
      <c r="AU3504" s="253"/>
      <c r="AV3504" s="163">
        <f t="shared" si="3073"/>
        <v>0</v>
      </c>
      <c r="AW3504" s="168">
        <f t="shared" si="3074"/>
        <v>0</v>
      </c>
      <c r="AY3504" s="163">
        <f t="shared" si="3075"/>
        <v>0</v>
      </c>
      <c r="AZ3504" s="163">
        <f t="shared" si="3076"/>
        <v>0</v>
      </c>
      <c r="BA3504" s="163">
        <f t="shared" si="3077"/>
        <v>0</v>
      </c>
      <c r="BB3504" s="163">
        <f t="shared" si="3078"/>
        <v>0</v>
      </c>
      <c r="BC3504" s="163">
        <f t="shared" si="3079"/>
        <v>0</v>
      </c>
      <c r="BD3504" s="163">
        <f t="shared" si="3080"/>
        <v>0</v>
      </c>
    </row>
    <row r="3505" spans="2:56" x14ac:dyDescent="0.3">
      <c r="B3505" s="179" t="s">
        <v>69</v>
      </c>
      <c r="C3505" s="83">
        <f>SUM(C3506:C3508)</f>
        <v>0</v>
      </c>
      <c r="D3505" s="84">
        <f>SUM(D3506:D3508)</f>
        <v>0</v>
      </c>
      <c r="E3505" s="85">
        <f t="shared" si="3066"/>
        <v>0</v>
      </c>
      <c r="F3505" s="83">
        <f>SUM(F3506:F3508)</f>
        <v>130203</v>
      </c>
      <c r="G3505" s="84">
        <f>SUM(G3506:G3508)</f>
        <v>130203</v>
      </c>
      <c r="H3505" s="85">
        <f t="shared" si="3067"/>
        <v>1</v>
      </c>
      <c r="I3505" s="83">
        <f>SUM(I3506:I3508)</f>
        <v>257070</v>
      </c>
      <c r="J3505" s="86">
        <f>SUM(J3506:J3508)</f>
        <v>256369.5</v>
      </c>
      <c r="K3505" s="87">
        <f t="shared" si="3068"/>
        <v>0.9972750612673591</v>
      </c>
      <c r="L3505" s="83">
        <f>SUM(L3506:L3508)</f>
        <v>300000</v>
      </c>
      <c r="M3505" s="86">
        <f>SUM(M3506:M3508)</f>
        <v>64207</v>
      </c>
      <c r="N3505" s="88">
        <f>SUM(N3506:N3508)</f>
        <v>0</v>
      </c>
      <c r="O3505" s="83">
        <f>SUM(O3506:O3508)</f>
        <v>0</v>
      </c>
      <c r="P3505" s="88">
        <f>SUM(P3506:P3508)</f>
        <v>80000</v>
      </c>
      <c r="Q3505" s="177">
        <f t="shared" si="3069"/>
        <v>80000</v>
      </c>
      <c r="R3505" s="88">
        <f>SUM(R3506:R3508)</f>
        <v>0</v>
      </c>
      <c r="S3505" s="88">
        <f>SUM(S3506:S3508)</f>
        <v>0</v>
      </c>
      <c r="T3505" s="178">
        <f t="shared" si="3081"/>
        <v>80000</v>
      </c>
      <c r="U3505" s="157"/>
      <c r="V3505" s="83">
        <f>SUM(V3506:V3508)</f>
        <v>0</v>
      </c>
      <c r="W3505" s="88">
        <f>SUM(W3506:W3508)</f>
        <v>0</v>
      </c>
      <c r="X3505" s="177">
        <f t="shared" si="3070"/>
        <v>0</v>
      </c>
      <c r="Y3505" s="88">
        <f>SUM(Y3506:Y3508)</f>
        <v>0</v>
      </c>
      <c r="Z3505" s="88">
        <f>SUM(Z3506:Z3508)</f>
        <v>0</v>
      </c>
      <c r="AA3505" s="178">
        <f t="shared" si="3082"/>
        <v>0</v>
      </c>
      <c r="AB3505" s="157"/>
      <c r="AC3505" s="83">
        <f>SUM(AC3506:AC3508)</f>
        <v>0</v>
      </c>
      <c r="AD3505" s="88">
        <f>SUM(AD3506:AD3508)</f>
        <v>0</v>
      </c>
      <c r="AE3505" s="177">
        <f t="shared" si="3071"/>
        <v>0</v>
      </c>
      <c r="AF3505" s="88">
        <f>SUM(AF3506:AF3508)</f>
        <v>0</v>
      </c>
      <c r="AG3505" s="88">
        <f>SUM(AG3506:AG3508)</f>
        <v>0</v>
      </c>
      <c r="AH3505" s="178">
        <f t="shared" si="3083"/>
        <v>0</v>
      </c>
      <c r="AJ3505" s="84">
        <f t="shared" ref="AJ3505:AU3505" si="3089">SUM(AJ3506:AJ3508)</f>
        <v>0</v>
      </c>
      <c r="AK3505" s="86">
        <f t="shared" si="3089"/>
        <v>0</v>
      </c>
      <c r="AL3505" s="88">
        <f t="shared" si="3089"/>
        <v>40000</v>
      </c>
      <c r="AM3505" s="86">
        <f t="shared" si="3089"/>
        <v>0</v>
      </c>
      <c r="AN3505" s="88">
        <f t="shared" si="3089"/>
        <v>0</v>
      </c>
      <c r="AO3505" s="86">
        <f t="shared" si="3089"/>
        <v>0</v>
      </c>
      <c r="AP3505" s="88">
        <f t="shared" si="3089"/>
        <v>0</v>
      </c>
      <c r="AQ3505" s="86">
        <f t="shared" si="3089"/>
        <v>40000</v>
      </c>
      <c r="AR3505" s="88">
        <f t="shared" si="3089"/>
        <v>0</v>
      </c>
      <c r="AS3505" s="86">
        <f t="shared" si="3089"/>
        <v>0</v>
      </c>
      <c r="AT3505" s="88">
        <f t="shared" si="3089"/>
        <v>0</v>
      </c>
      <c r="AU3505" s="86">
        <f t="shared" si="3089"/>
        <v>0</v>
      </c>
      <c r="AV3505" s="86">
        <f t="shared" si="3073"/>
        <v>80000</v>
      </c>
      <c r="AW3505" s="93">
        <f t="shared" si="3074"/>
        <v>0</v>
      </c>
      <c r="AY3505" s="86">
        <f t="shared" si="3075"/>
        <v>40000</v>
      </c>
      <c r="AZ3505" s="86">
        <f t="shared" si="3076"/>
        <v>0</v>
      </c>
      <c r="BA3505" s="86">
        <f t="shared" si="3077"/>
        <v>40000</v>
      </c>
      <c r="BB3505" s="86">
        <f t="shared" si="3078"/>
        <v>0</v>
      </c>
      <c r="BC3505" s="86">
        <f t="shared" si="3079"/>
        <v>80000</v>
      </c>
      <c r="BD3505" s="86">
        <f t="shared" si="3080"/>
        <v>0</v>
      </c>
    </row>
    <row r="3506" spans="2:56" x14ac:dyDescent="0.3">
      <c r="B3506" s="169" t="s">
        <v>70</v>
      </c>
      <c r="C3506" s="248"/>
      <c r="D3506" s="249"/>
      <c r="E3506" s="172">
        <f t="shared" si="3066"/>
        <v>0</v>
      </c>
      <c r="F3506" s="248">
        <v>130203</v>
      </c>
      <c r="G3506" s="249">
        <v>130203</v>
      </c>
      <c r="H3506" s="172">
        <f t="shared" si="3067"/>
        <v>1</v>
      </c>
      <c r="I3506" s="248">
        <v>257070</v>
      </c>
      <c r="J3506" s="250">
        <v>256369.5</v>
      </c>
      <c r="K3506" s="174">
        <f t="shared" si="3068"/>
        <v>0.9972750612673591</v>
      </c>
      <c r="L3506" s="248">
        <v>300000</v>
      </c>
      <c r="M3506" s="250">
        <v>64207</v>
      </c>
      <c r="N3506" s="251"/>
      <c r="O3506" s="248"/>
      <c r="P3506" s="251">
        <f>60000+20000</f>
        <v>80000</v>
      </c>
      <c r="Q3506" s="166">
        <f t="shared" si="3069"/>
        <v>80000</v>
      </c>
      <c r="R3506" s="251"/>
      <c r="S3506" s="251"/>
      <c r="T3506" s="167">
        <f t="shared" si="3081"/>
        <v>80000</v>
      </c>
      <c r="U3506" s="157"/>
      <c r="V3506" s="248"/>
      <c r="W3506" s="251"/>
      <c r="X3506" s="166">
        <f t="shared" si="3070"/>
        <v>0</v>
      </c>
      <c r="Y3506" s="251"/>
      <c r="Z3506" s="251"/>
      <c r="AA3506" s="167">
        <f t="shared" si="3082"/>
        <v>0</v>
      </c>
      <c r="AB3506" s="157"/>
      <c r="AC3506" s="248"/>
      <c r="AD3506" s="251"/>
      <c r="AE3506" s="166">
        <f t="shared" si="3071"/>
        <v>0</v>
      </c>
      <c r="AF3506" s="251"/>
      <c r="AG3506" s="251"/>
      <c r="AH3506" s="167">
        <f t="shared" si="3083"/>
        <v>0</v>
      </c>
      <c r="AJ3506" s="252"/>
      <c r="AK3506" s="253"/>
      <c r="AL3506" s="254">
        <f>30000+10000</f>
        <v>40000</v>
      </c>
      <c r="AM3506" s="253"/>
      <c r="AN3506" s="254"/>
      <c r="AO3506" s="253"/>
      <c r="AP3506" s="254"/>
      <c r="AQ3506" s="253">
        <f>30000+10000</f>
        <v>40000</v>
      </c>
      <c r="AR3506" s="254"/>
      <c r="AS3506" s="253"/>
      <c r="AT3506" s="254"/>
      <c r="AU3506" s="253"/>
      <c r="AV3506" s="163">
        <f t="shared" si="3073"/>
        <v>80000</v>
      </c>
      <c r="AW3506" s="168">
        <f t="shared" si="3074"/>
        <v>0</v>
      </c>
      <c r="AY3506" s="163">
        <f t="shared" si="3075"/>
        <v>40000</v>
      </c>
      <c r="AZ3506" s="163">
        <f t="shared" si="3076"/>
        <v>0</v>
      </c>
      <c r="BA3506" s="163">
        <f t="shared" si="3077"/>
        <v>40000</v>
      </c>
      <c r="BB3506" s="163">
        <f t="shared" si="3078"/>
        <v>0</v>
      </c>
      <c r="BC3506" s="163">
        <f t="shared" si="3079"/>
        <v>80000</v>
      </c>
      <c r="BD3506" s="163">
        <f t="shared" si="3080"/>
        <v>0</v>
      </c>
    </row>
    <row r="3507" spans="2:56" x14ac:dyDescent="0.3">
      <c r="B3507" s="169" t="s">
        <v>71</v>
      </c>
      <c r="C3507" s="248"/>
      <c r="D3507" s="249"/>
      <c r="E3507" s="172">
        <f t="shared" si="3066"/>
        <v>0</v>
      </c>
      <c r="F3507" s="248"/>
      <c r="G3507" s="249"/>
      <c r="H3507" s="172">
        <f t="shared" si="3067"/>
        <v>0</v>
      </c>
      <c r="I3507" s="248"/>
      <c r="J3507" s="250"/>
      <c r="K3507" s="174">
        <f t="shared" si="3068"/>
        <v>0</v>
      </c>
      <c r="L3507" s="248"/>
      <c r="M3507" s="250"/>
      <c r="N3507" s="251"/>
      <c r="O3507" s="248"/>
      <c r="P3507" s="251"/>
      <c r="Q3507" s="166">
        <f t="shared" si="3069"/>
        <v>0</v>
      </c>
      <c r="R3507" s="251"/>
      <c r="S3507" s="251"/>
      <c r="T3507" s="167">
        <f t="shared" si="3081"/>
        <v>0</v>
      </c>
      <c r="U3507" s="157"/>
      <c r="V3507" s="248"/>
      <c r="W3507" s="251"/>
      <c r="X3507" s="166">
        <f t="shared" si="3070"/>
        <v>0</v>
      </c>
      <c r="Y3507" s="251"/>
      <c r="Z3507" s="251"/>
      <c r="AA3507" s="167">
        <f t="shared" si="3082"/>
        <v>0</v>
      </c>
      <c r="AB3507" s="157"/>
      <c r="AC3507" s="248"/>
      <c r="AD3507" s="251"/>
      <c r="AE3507" s="166">
        <f t="shared" si="3071"/>
        <v>0</v>
      </c>
      <c r="AF3507" s="251"/>
      <c r="AG3507" s="251"/>
      <c r="AH3507" s="167">
        <f t="shared" si="3083"/>
        <v>0</v>
      </c>
      <c r="AJ3507" s="252"/>
      <c r="AK3507" s="253"/>
      <c r="AL3507" s="254"/>
      <c r="AM3507" s="253"/>
      <c r="AN3507" s="254"/>
      <c r="AO3507" s="253"/>
      <c r="AP3507" s="254"/>
      <c r="AQ3507" s="253"/>
      <c r="AR3507" s="254"/>
      <c r="AS3507" s="253"/>
      <c r="AT3507" s="254"/>
      <c r="AU3507" s="253"/>
      <c r="AV3507" s="163">
        <f t="shared" si="3073"/>
        <v>0</v>
      </c>
      <c r="AW3507" s="168">
        <f t="shared" si="3074"/>
        <v>0</v>
      </c>
      <c r="AY3507" s="163">
        <f t="shared" si="3075"/>
        <v>0</v>
      </c>
      <c r="AZ3507" s="163">
        <f t="shared" si="3076"/>
        <v>0</v>
      </c>
      <c r="BA3507" s="163">
        <f t="shared" si="3077"/>
        <v>0</v>
      </c>
      <c r="BB3507" s="163">
        <f t="shared" si="3078"/>
        <v>0</v>
      </c>
      <c r="BC3507" s="163">
        <f t="shared" si="3079"/>
        <v>0</v>
      </c>
      <c r="BD3507" s="163">
        <f t="shared" si="3080"/>
        <v>0</v>
      </c>
    </row>
    <row r="3508" spans="2:56" x14ac:dyDescent="0.3">
      <c r="B3508" s="169" t="s">
        <v>72</v>
      </c>
      <c r="C3508" s="248"/>
      <c r="D3508" s="249"/>
      <c r="E3508" s="172">
        <f t="shared" si="3066"/>
        <v>0</v>
      </c>
      <c r="F3508" s="248"/>
      <c r="G3508" s="249"/>
      <c r="H3508" s="172">
        <f t="shared" si="3067"/>
        <v>0</v>
      </c>
      <c r="I3508" s="248"/>
      <c r="J3508" s="250"/>
      <c r="K3508" s="174">
        <f t="shared" si="3068"/>
        <v>0</v>
      </c>
      <c r="L3508" s="248"/>
      <c r="M3508" s="250"/>
      <c r="N3508" s="251"/>
      <c r="O3508" s="248"/>
      <c r="P3508" s="251"/>
      <c r="Q3508" s="166">
        <f t="shared" si="3069"/>
        <v>0</v>
      </c>
      <c r="R3508" s="251"/>
      <c r="S3508" s="251"/>
      <c r="T3508" s="167">
        <f t="shared" si="3081"/>
        <v>0</v>
      </c>
      <c r="U3508" s="157"/>
      <c r="V3508" s="248"/>
      <c r="W3508" s="251"/>
      <c r="X3508" s="166">
        <f t="shared" si="3070"/>
        <v>0</v>
      </c>
      <c r="Y3508" s="251"/>
      <c r="Z3508" s="251"/>
      <c r="AA3508" s="167">
        <f t="shared" si="3082"/>
        <v>0</v>
      </c>
      <c r="AB3508" s="157"/>
      <c r="AC3508" s="248"/>
      <c r="AD3508" s="251"/>
      <c r="AE3508" s="166">
        <f t="shared" si="3071"/>
        <v>0</v>
      </c>
      <c r="AF3508" s="251"/>
      <c r="AG3508" s="251"/>
      <c r="AH3508" s="167">
        <f t="shared" si="3083"/>
        <v>0</v>
      </c>
      <c r="AJ3508" s="252"/>
      <c r="AK3508" s="253"/>
      <c r="AL3508" s="254"/>
      <c r="AM3508" s="253"/>
      <c r="AN3508" s="254"/>
      <c r="AO3508" s="253"/>
      <c r="AP3508" s="254"/>
      <c r="AQ3508" s="253"/>
      <c r="AR3508" s="254"/>
      <c r="AS3508" s="253"/>
      <c r="AT3508" s="254"/>
      <c r="AU3508" s="253"/>
      <c r="AV3508" s="163">
        <f t="shared" si="3073"/>
        <v>0</v>
      </c>
      <c r="AW3508" s="168">
        <f t="shared" si="3074"/>
        <v>0</v>
      </c>
      <c r="AY3508" s="163">
        <f t="shared" si="3075"/>
        <v>0</v>
      </c>
      <c r="AZ3508" s="163">
        <f t="shared" si="3076"/>
        <v>0</v>
      </c>
      <c r="BA3508" s="163">
        <f t="shared" si="3077"/>
        <v>0</v>
      </c>
      <c r="BB3508" s="163">
        <f t="shared" si="3078"/>
        <v>0</v>
      </c>
      <c r="BC3508" s="163">
        <f t="shared" si="3079"/>
        <v>0</v>
      </c>
      <c r="BD3508" s="163">
        <f t="shared" si="3080"/>
        <v>0</v>
      </c>
    </row>
    <row r="3509" spans="2:56" x14ac:dyDescent="0.3">
      <c r="B3509" s="179" t="s">
        <v>73</v>
      </c>
      <c r="C3509" s="83">
        <f>SUM(C3510:C3513)</f>
        <v>0</v>
      </c>
      <c r="D3509" s="84">
        <f>SUM(D3510:D3513)</f>
        <v>0</v>
      </c>
      <c r="E3509" s="85">
        <f t="shared" si="3066"/>
        <v>0</v>
      </c>
      <c r="F3509" s="83">
        <f>SUM(F3510:F3513)</f>
        <v>7399</v>
      </c>
      <c r="G3509" s="84">
        <f>SUM(G3510:G3513)</f>
        <v>7399.8</v>
      </c>
      <c r="H3509" s="85">
        <f t="shared" si="3067"/>
        <v>1.0001081227192865</v>
      </c>
      <c r="I3509" s="83">
        <f>SUM(I3510:I3513)</f>
        <v>0</v>
      </c>
      <c r="J3509" s="86">
        <f>SUM(J3510:J3513)</f>
        <v>0</v>
      </c>
      <c r="K3509" s="87">
        <f t="shared" si="3068"/>
        <v>0</v>
      </c>
      <c r="L3509" s="83">
        <f>SUM(L3510:L3513)</f>
        <v>0</v>
      </c>
      <c r="M3509" s="86">
        <f>SUM(M3510:M3513)</f>
        <v>0</v>
      </c>
      <c r="N3509" s="88">
        <f>SUM(N3510:N3513)</f>
        <v>0</v>
      </c>
      <c r="O3509" s="83">
        <f>SUM(O3510:O3513)</f>
        <v>0</v>
      </c>
      <c r="P3509" s="88">
        <f>SUM(P3510:P3513)</f>
        <v>0</v>
      </c>
      <c r="Q3509" s="177">
        <f t="shared" si="3069"/>
        <v>0</v>
      </c>
      <c r="R3509" s="88">
        <f>SUM(R3510:R3513)</f>
        <v>0</v>
      </c>
      <c r="S3509" s="88">
        <f>SUM(S3510:S3513)</f>
        <v>0</v>
      </c>
      <c r="T3509" s="178">
        <f t="shared" si="3081"/>
        <v>0</v>
      </c>
      <c r="U3509" s="157"/>
      <c r="V3509" s="83">
        <f>SUM(V3510:V3513)</f>
        <v>0</v>
      </c>
      <c r="W3509" s="88">
        <f>SUM(W3510:W3513)</f>
        <v>0</v>
      </c>
      <c r="X3509" s="177">
        <f t="shared" si="3070"/>
        <v>0</v>
      </c>
      <c r="Y3509" s="88">
        <f>SUM(Y3510:Y3513)</f>
        <v>0</v>
      </c>
      <c r="Z3509" s="88">
        <f>SUM(Z3510:Z3513)</f>
        <v>0</v>
      </c>
      <c r="AA3509" s="178">
        <f t="shared" si="3082"/>
        <v>0</v>
      </c>
      <c r="AB3509" s="157"/>
      <c r="AC3509" s="83">
        <f>SUM(AC3510:AC3513)</f>
        <v>0</v>
      </c>
      <c r="AD3509" s="88">
        <f>SUM(AD3510:AD3513)</f>
        <v>0</v>
      </c>
      <c r="AE3509" s="177">
        <f t="shared" si="3071"/>
        <v>0</v>
      </c>
      <c r="AF3509" s="88">
        <f>SUM(AF3510:AF3513)</f>
        <v>0</v>
      </c>
      <c r="AG3509" s="88">
        <f>SUM(AG3510:AG3513)</f>
        <v>0</v>
      </c>
      <c r="AH3509" s="178">
        <f t="shared" si="3083"/>
        <v>0</v>
      </c>
      <c r="AJ3509" s="84">
        <f t="shared" ref="AJ3509:AU3509" si="3090">SUM(AJ3510:AJ3513)</f>
        <v>0</v>
      </c>
      <c r="AK3509" s="86">
        <f t="shared" si="3090"/>
        <v>0</v>
      </c>
      <c r="AL3509" s="88">
        <f t="shared" si="3090"/>
        <v>0</v>
      </c>
      <c r="AM3509" s="86">
        <f t="shared" si="3090"/>
        <v>0</v>
      </c>
      <c r="AN3509" s="88">
        <f t="shared" si="3090"/>
        <v>0</v>
      </c>
      <c r="AO3509" s="86">
        <f t="shared" si="3090"/>
        <v>0</v>
      </c>
      <c r="AP3509" s="88">
        <f t="shared" si="3090"/>
        <v>0</v>
      </c>
      <c r="AQ3509" s="86">
        <f t="shared" si="3090"/>
        <v>0</v>
      </c>
      <c r="AR3509" s="88">
        <f t="shared" si="3090"/>
        <v>0</v>
      </c>
      <c r="AS3509" s="86">
        <f t="shared" si="3090"/>
        <v>0</v>
      </c>
      <c r="AT3509" s="88">
        <f t="shared" si="3090"/>
        <v>0</v>
      </c>
      <c r="AU3509" s="86">
        <f t="shared" si="3090"/>
        <v>0</v>
      </c>
      <c r="AV3509" s="86">
        <f t="shared" si="3073"/>
        <v>0</v>
      </c>
      <c r="AW3509" s="93">
        <f t="shared" si="3074"/>
        <v>0</v>
      </c>
      <c r="AY3509" s="86">
        <f t="shared" si="3075"/>
        <v>0</v>
      </c>
      <c r="AZ3509" s="86">
        <f t="shared" si="3076"/>
        <v>0</v>
      </c>
      <c r="BA3509" s="86">
        <f t="shared" si="3077"/>
        <v>0</v>
      </c>
      <c r="BB3509" s="86">
        <f t="shared" si="3078"/>
        <v>0</v>
      </c>
      <c r="BC3509" s="86">
        <f t="shared" si="3079"/>
        <v>0</v>
      </c>
      <c r="BD3509" s="86">
        <f t="shared" si="3080"/>
        <v>0</v>
      </c>
    </row>
    <row r="3510" spans="2:56" x14ac:dyDescent="0.3">
      <c r="B3510" s="169" t="s">
        <v>74</v>
      </c>
      <c r="C3510" s="248"/>
      <c r="D3510" s="249"/>
      <c r="E3510" s="172">
        <f t="shared" si="3066"/>
        <v>0</v>
      </c>
      <c r="F3510" s="248">
        <v>7399</v>
      </c>
      <c r="G3510" s="249">
        <v>7399.8</v>
      </c>
      <c r="H3510" s="172">
        <f t="shared" si="3067"/>
        <v>1.0001081227192865</v>
      </c>
      <c r="I3510" s="248"/>
      <c r="J3510" s="250"/>
      <c r="K3510" s="174">
        <f t="shared" si="3068"/>
        <v>0</v>
      </c>
      <c r="L3510" s="248"/>
      <c r="M3510" s="250"/>
      <c r="N3510" s="251"/>
      <c r="O3510" s="248"/>
      <c r="P3510" s="251"/>
      <c r="Q3510" s="166">
        <f t="shared" si="3069"/>
        <v>0</v>
      </c>
      <c r="R3510" s="251"/>
      <c r="S3510" s="251"/>
      <c r="T3510" s="167">
        <f t="shared" si="3081"/>
        <v>0</v>
      </c>
      <c r="U3510" s="157"/>
      <c r="V3510" s="248"/>
      <c r="W3510" s="251"/>
      <c r="X3510" s="166">
        <f t="shared" si="3070"/>
        <v>0</v>
      </c>
      <c r="Y3510" s="251"/>
      <c r="Z3510" s="251"/>
      <c r="AA3510" s="167">
        <f t="shared" si="3082"/>
        <v>0</v>
      </c>
      <c r="AB3510" s="157"/>
      <c r="AC3510" s="248"/>
      <c r="AD3510" s="251"/>
      <c r="AE3510" s="166">
        <f t="shared" si="3071"/>
        <v>0</v>
      </c>
      <c r="AF3510" s="251"/>
      <c r="AG3510" s="251"/>
      <c r="AH3510" s="167">
        <f t="shared" si="3083"/>
        <v>0</v>
      </c>
      <c r="AJ3510" s="252"/>
      <c r="AK3510" s="253"/>
      <c r="AL3510" s="254"/>
      <c r="AM3510" s="253"/>
      <c r="AN3510" s="254"/>
      <c r="AO3510" s="253"/>
      <c r="AP3510" s="254"/>
      <c r="AQ3510" s="253"/>
      <c r="AR3510" s="254"/>
      <c r="AS3510" s="253"/>
      <c r="AT3510" s="254"/>
      <c r="AU3510" s="253"/>
      <c r="AV3510" s="163">
        <f t="shared" si="3073"/>
        <v>0</v>
      </c>
      <c r="AW3510" s="168">
        <f t="shared" si="3074"/>
        <v>0</v>
      </c>
      <c r="AY3510" s="163">
        <f t="shared" si="3075"/>
        <v>0</v>
      </c>
      <c r="AZ3510" s="163">
        <f t="shared" si="3076"/>
        <v>0</v>
      </c>
      <c r="BA3510" s="163">
        <f t="shared" si="3077"/>
        <v>0</v>
      </c>
      <c r="BB3510" s="163">
        <f t="shared" si="3078"/>
        <v>0</v>
      </c>
      <c r="BC3510" s="163">
        <f t="shared" si="3079"/>
        <v>0</v>
      </c>
      <c r="BD3510" s="163">
        <f t="shared" si="3080"/>
        <v>0</v>
      </c>
    </row>
    <row r="3511" spans="2:56" x14ac:dyDescent="0.3">
      <c r="B3511" s="169" t="s">
        <v>75</v>
      </c>
      <c r="C3511" s="248"/>
      <c r="D3511" s="249"/>
      <c r="E3511" s="172">
        <f t="shared" si="3066"/>
        <v>0</v>
      </c>
      <c r="F3511" s="248"/>
      <c r="G3511" s="249"/>
      <c r="H3511" s="172">
        <f t="shared" si="3067"/>
        <v>0</v>
      </c>
      <c r="I3511" s="248"/>
      <c r="J3511" s="250"/>
      <c r="K3511" s="174">
        <f t="shared" si="3068"/>
        <v>0</v>
      </c>
      <c r="L3511" s="248"/>
      <c r="M3511" s="250"/>
      <c r="N3511" s="251"/>
      <c r="O3511" s="248"/>
      <c r="P3511" s="251"/>
      <c r="Q3511" s="166">
        <f t="shared" si="3069"/>
        <v>0</v>
      </c>
      <c r="R3511" s="251"/>
      <c r="S3511" s="251"/>
      <c r="T3511" s="167">
        <f t="shared" si="3081"/>
        <v>0</v>
      </c>
      <c r="U3511" s="157"/>
      <c r="V3511" s="248"/>
      <c r="W3511" s="251"/>
      <c r="X3511" s="166">
        <f t="shared" si="3070"/>
        <v>0</v>
      </c>
      <c r="Y3511" s="251"/>
      <c r="Z3511" s="251"/>
      <c r="AA3511" s="167">
        <f t="shared" si="3082"/>
        <v>0</v>
      </c>
      <c r="AB3511" s="157"/>
      <c r="AC3511" s="248"/>
      <c r="AD3511" s="251"/>
      <c r="AE3511" s="166">
        <f t="shared" si="3071"/>
        <v>0</v>
      </c>
      <c r="AF3511" s="251"/>
      <c r="AG3511" s="251"/>
      <c r="AH3511" s="167">
        <f t="shared" si="3083"/>
        <v>0</v>
      </c>
      <c r="AJ3511" s="252"/>
      <c r="AK3511" s="253"/>
      <c r="AL3511" s="254"/>
      <c r="AM3511" s="253"/>
      <c r="AN3511" s="254"/>
      <c r="AO3511" s="253"/>
      <c r="AP3511" s="254"/>
      <c r="AQ3511" s="253"/>
      <c r="AR3511" s="254"/>
      <c r="AS3511" s="253"/>
      <c r="AT3511" s="254"/>
      <c r="AU3511" s="253"/>
      <c r="AV3511" s="163">
        <f t="shared" si="3073"/>
        <v>0</v>
      </c>
      <c r="AW3511" s="168">
        <f t="shared" si="3074"/>
        <v>0</v>
      </c>
      <c r="AY3511" s="163">
        <f t="shared" si="3075"/>
        <v>0</v>
      </c>
      <c r="AZ3511" s="163">
        <f t="shared" si="3076"/>
        <v>0</v>
      </c>
      <c r="BA3511" s="163">
        <f t="shared" si="3077"/>
        <v>0</v>
      </c>
      <c r="BB3511" s="163">
        <f t="shared" si="3078"/>
        <v>0</v>
      </c>
      <c r="BC3511" s="163">
        <f t="shared" si="3079"/>
        <v>0</v>
      </c>
      <c r="BD3511" s="163">
        <f t="shared" si="3080"/>
        <v>0</v>
      </c>
    </row>
    <row r="3512" spans="2:56" x14ac:dyDescent="0.3">
      <c r="B3512" s="169" t="s">
        <v>76</v>
      </c>
      <c r="C3512" s="248"/>
      <c r="D3512" s="249"/>
      <c r="E3512" s="172">
        <f t="shared" si="3066"/>
        <v>0</v>
      </c>
      <c r="F3512" s="248"/>
      <c r="G3512" s="249"/>
      <c r="H3512" s="172">
        <f t="shared" si="3067"/>
        <v>0</v>
      </c>
      <c r="I3512" s="248"/>
      <c r="J3512" s="250"/>
      <c r="K3512" s="174">
        <f t="shared" si="3068"/>
        <v>0</v>
      </c>
      <c r="L3512" s="248"/>
      <c r="M3512" s="250"/>
      <c r="N3512" s="251"/>
      <c r="O3512" s="248"/>
      <c r="P3512" s="251"/>
      <c r="Q3512" s="166">
        <f t="shared" si="3069"/>
        <v>0</v>
      </c>
      <c r="R3512" s="251"/>
      <c r="S3512" s="251"/>
      <c r="T3512" s="167">
        <f t="shared" si="3081"/>
        <v>0</v>
      </c>
      <c r="U3512" s="157"/>
      <c r="V3512" s="248"/>
      <c r="W3512" s="251"/>
      <c r="X3512" s="166">
        <f t="shared" si="3070"/>
        <v>0</v>
      </c>
      <c r="Y3512" s="251"/>
      <c r="Z3512" s="251"/>
      <c r="AA3512" s="167">
        <f t="shared" si="3082"/>
        <v>0</v>
      </c>
      <c r="AB3512" s="157"/>
      <c r="AC3512" s="248"/>
      <c r="AD3512" s="251"/>
      <c r="AE3512" s="166">
        <f t="shared" si="3071"/>
        <v>0</v>
      </c>
      <c r="AF3512" s="251"/>
      <c r="AG3512" s="251"/>
      <c r="AH3512" s="167">
        <f t="shared" si="3083"/>
        <v>0</v>
      </c>
      <c r="AJ3512" s="252"/>
      <c r="AK3512" s="253"/>
      <c r="AL3512" s="254"/>
      <c r="AM3512" s="253"/>
      <c r="AN3512" s="254"/>
      <c r="AO3512" s="253"/>
      <c r="AP3512" s="254"/>
      <c r="AQ3512" s="253"/>
      <c r="AR3512" s="254"/>
      <c r="AS3512" s="253"/>
      <c r="AT3512" s="254"/>
      <c r="AU3512" s="253"/>
      <c r="AV3512" s="163">
        <f t="shared" si="3073"/>
        <v>0</v>
      </c>
      <c r="AW3512" s="168">
        <f t="shared" si="3074"/>
        <v>0</v>
      </c>
      <c r="AY3512" s="163">
        <f t="shared" si="3075"/>
        <v>0</v>
      </c>
      <c r="AZ3512" s="163">
        <f t="shared" si="3076"/>
        <v>0</v>
      </c>
      <c r="BA3512" s="163">
        <f t="shared" si="3077"/>
        <v>0</v>
      </c>
      <c r="BB3512" s="163">
        <f t="shared" si="3078"/>
        <v>0</v>
      </c>
      <c r="BC3512" s="163">
        <f t="shared" si="3079"/>
        <v>0</v>
      </c>
      <c r="BD3512" s="163">
        <f t="shared" si="3080"/>
        <v>0</v>
      </c>
    </row>
    <row r="3513" spans="2:56" x14ac:dyDescent="0.3">
      <c r="B3513" s="169" t="s">
        <v>77</v>
      </c>
      <c r="C3513" s="248"/>
      <c r="D3513" s="249"/>
      <c r="E3513" s="172">
        <f t="shared" si="3066"/>
        <v>0</v>
      </c>
      <c r="F3513" s="248"/>
      <c r="G3513" s="249"/>
      <c r="H3513" s="172">
        <f t="shared" si="3067"/>
        <v>0</v>
      </c>
      <c r="I3513" s="248"/>
      <c r="J3513" s="250"/>
      <c r="K3513" s="174">
        <f t="shared" si="3068"/>
        <v>0</v>
      </c>
      <c r="L3513" s="248"/>
      <c r="M3513" s="250"/>
      <c r="N3513" s="251"/>
      <c r="O3513" s="248"/>
      <c r="P3513" s="251"/>
      <c r="Q3513" s="166">
        <f t="shared" si="3069"/>
        <v>0</v>
      </c>
      <c r="R3513" s="251"/>
      <c r="S3513" s="251"/>
      <c r="T3513" s="167">
        <f t="shared" si="3081"/>
        <v>0</v>
      </c>
      <c r="U3513" s="157"/>
      <c r="V3513" s="248"/>
      <c r="W3513" s="251"/>
      <c r="X3513" s="166">
        <f t="shared" si="3070"/>
        <v>0</v>
      </c>
      <c r="Y3513" s="251"/>
      <c r="Z3513" s="251"/>
      <c r="AA3513" s="167">
        <f t="shared" si="3082"/>
        <v>0</v>
      </c>
      <c r="AB3513" s="157"/>
      <c r="AC3513" s="248"/>
      <c r="AD3513" s="251"/>
      <c r="AE3513" s="166">
        <f t="shared" si="3071"/>
        <v>0</v>
      </c>
      <c r="AF3513" s="251"/>
      <c r="AG3513" s="251"/>
      <c r="AH3513" s="167">
        <f t="shared" si="3083"/>
        <v>0</v>
      </c>
      <c r="AJ3513" s="252"/>
      <c r="AK3513" s="253"/>
      <c r="AL3513" s="254"/>
      <c r="AM3513" s="253"/>
      <c r="AN3513" s="254"/>
      <c r="AO3513" s="253"/>
      <c r="AP3513" s="254"/>
      <c r="AQ3513" s="253"/>
      <c r="AR3513" s="254"/>
      <c r="AS3513" s="253"/>
      <c r="AT3513" s="254"/>
      <c r="AU3513" s="253"/>
      <c r="AV3513" s="163">
        <f t="shared" si="3073"/>
        <v>0</v>
      </c>
      <c r="AW3513" s="168">
        <f t="shared" si="3074"/>
        <v>0</v>
      </c>
      <c r="AY3513" s="163">
        <f t="shared" si="3075"/>
        <v>0</v>
      </c>
      <c r="AZ3513" s="163">
        <f t="shared" si="3076"/>
        <v>0</v>
      </c>
      <c r="BA3513" s="163">
        <f t="shared" si="3077"/>
        <v>0</v>
      </c>
      <c r="BB3513" s="163">
        <f t="shared" si="3078"/>
        <v>0</v>
      </c>
      <c r="BC3513" s="163">
        <f t="shared" si="3079"/>
        <v>0</v>
      </c>
      <c r="BD3513" s="163">
        <f t="shared" si="3080"/>
        <v>0</v>
      </c>
    </row>
    <row r="3514" spans="2:56" x14ac:dyDescent="0.3">
      <c r="B3514" s="179" t="s">
        <v>78</v>
      </c>
      <c r="C3514" s="83">
        <f>SUM(C3515)</f>
        <v>0</v>
      </c>
      <c r="D3514" s="84">
        <f>SUM(D3515)</f>
        <v>0</v>
      </c>
      <c r="E3514" s="85">
        <f t="shared" si="3066"/>
        <v>0</v>
      </c>
      <c r="F3514" s="83">
        <f>SUM(F3515)</f>
        <v>0</v>
      </c>
      <c r="G3514" s="84">
        <f>SUM(G3515)</f>
        <v>0</v>
      </c>
      <c r="H3514" s="85">
        <f t="shared" si="3067"/>
        <v>0</v>
      </c>
      <c r="I3514" s="83">
        <f>SUM(I3515)</f>
        <v>0</v>
      </c>
      <c r="J3514" s="86">
        <f>SUM(J3515)</f>
        <v>0</v>
      </c>
      <c r="K3514" s="87">
        <f t="shared" si="3068"/>
        <v>0</v>
      </c>
      <c r="L3514" s="83">
        <f>SUM(L3515)</f>
        <v>0</v>
      </c>
      <c r="M3514" s="86">
        <f>SUM(M3515)</f>
        <v>0</v>
      </c>
      <c r="N3514" s="88">
        <f>SUM(N3515)</f>
        <v>0</v>
      </c>
      <c r="O3514" s="83">
        <f>SUM(O3515)</f>
        <v>0</v>
      </c>
      <c r="P3514" s="88">
        <f>SUM(P3515)</f>
        <v>0</v>
      </c>
      <c r="Q3514" s="177">
        <f t="shared" si="3069"/>
        <v>0</v>
      </c>
      <c r="R3514" s="88">
        <f>SUM(R3515)</f>
        <v>0</v>
      </c>
      <c r="S3514" s="88">
        <f>SUM(S3515)</f>
        <v>0</v>
      </c>
      <c r="T3514" s="178">
        <f t="shared" si="3081"/>
        <v>0</v>
      </c>
      <c r="U3514" s="157"/>
      <c r="V3514" s="83">
        <f>SUM(V3515)</f>
        <v>0</v>
      </c>
      <c r="W3514" s="88">
        <f>SUM(W3515)</f>
        <v>0</v>
      </c>
      <c r="X3514" s="177">
        <f t="shared" si="3070"/>
        <v>0</v>
      </c>
      <c r="Y3514" s="88">
        <f>SUM(Y3515)</f>
        <v>0</v>
      </c>
      <c r="Z3514" s="88">
        <f>SUM(Z3515)</f>
        <v>0</v>
      </c>
      <c r="AA3514" s="178">
        <f t="shared" si="3082"/>
        <v>0</v>
      </c>
      <c r="AB3514" s="157"/>
      <c r="AC3514" s="83">
        <f>SUM(AC3515)</f>
        <v>0</v>
      </c>
      <c r="AD3514" s="88">
        <f>SUM(AD3515)</f>
        <v>0</v>
      </c>
      <c r="AE3514" s="177">
        <f t="shared" si="3071"/>
        <v>0</v>
      </c>
      <c r="AF3514" s="88">
        <f>SUM(AF3515)</f>
        <v>0</v>
      </c>
      <c r="AG3514" s="88">
        <f>SUM(AG3515)</f>
        <v>0</v>
      </c>
      <c r="AH3514" s="178">
        <f t="shared" si="3083"/>
        <v>0</v>
      </c>
      <c r="AJ3514" s="84">
        <f t="shared" ref="AJ3514:AU3514" si="3091">SUM(AJ3515)</f>
        <v>0</v>
      </c>
      <c r="AK3514" s="86">
        <f t="shared" si="3091"/>
        <v>0</v>
      </c>
      <c r="AL3514" s="88">
        <f t="shared" si="3091"/>
        <v>0</v>
      </c>
      <c r="AM3514" s="86">
        <f t="shared" si="3091"/>
        <v>0</v>
      </c>
      <c r="AN3514" s="88">
        <f t="shared" si="3091"/>
        <v>0</v>
      </c>
      <c r="AO3514" s="86">
        <f t="shared" si="3091"/>
        <v>0</v>
      </c>
      <c r="AP3514" s="88">
        <f t="shared" si="3091"/>
        <v>0</v>
      </c>
      <c r="AQ3514" s="86">
        <f t="shared" si="3091"/>
        <v>0</v>
      </c>
      <c r="AR3514" s="88">
        <f t="shared" si="3091"/>
        <v>0</v>
      </c>
      <c r="AS3514" s="86">
        <f t="shared" si="3091"/>
        <v>0</v>
      </c>
      <c r="AT3514" s="88">
        <f t="shared" si="3091"/>
        <v>0</v>
      </c>
      <c r="AU3514" s="86">
        <f t="shared" si="3091"/>
        <v>0</v>
      </c>
      <c r="AV3514" s="86">
        <f t="shared" si="3073"/>
        <v>0</v>
      </c>
      <c r="AW3514" s="93">
        <f t="shared" si="3074"/>
        <v>0</v>
      </c>
      <c r="AY3514" s="86">
        <f t="shared" si="3075"/>
        <v>0</v>
      </c>
      <c r="AZ3514" s="86">
        <f t="shared" si="3076"/>
        <v>0</v>
      </c>
      <c r="BA3514" s="86">
        <f t="shared" si="3077"/>
        <v>0</v>
      </c>
      <c r="BB3514" s="86">
        <f t="shared" si="3078"/>
        <v>0</v>
      </c>
      <c r="BC3514" s="86">
        <f t="shared" si="3079"/>
        <v>0</v>
      </c>
      <c r="BD3514" s="86">
        <f t="shared" si="3080"/>
        <v>0</v>
      </c>
    </row>
    <row r="3515" spans="2:56" x14ac:dyDescent="0.3">
      <c r="B3515" s="169" t="s">
        <v>79</v>
      </c>
      <c r="C3515" s="248"/>
      <c r="D3515" s="249"/>
      <c r="E3515" s="172">
        <f t="shared" si="3066"/>
        <v>0</v>
      </c>
      <c r="F3515" s="248"/>
      <c r="G3515" s="249"/>
      <c r="H3515" s="172">
        <f t="shared" si="3067"/>
        <v>0</v>
      </c>
      <c r="I3515" s="248"/>
      <c r="J3515" s="250"/>
      <c r="K3515" s="174">
        <f t="shared" si="3068"/>
        <v>0</v>
      </c>
      <c r="L3515" s="248"/>
      <c r="M3515" s="250"/>
      <c r="N3515" s="251"/>
      <c r="O3515" s="248"/>
      <c r="P3515" s="251"/>
      <c r="Q3515" s="166">
        <f t="shared" si="3069"/>
        <v>0</v>
      </c>
      <c r="R3515" s="251"/>
      <c r="S3515" s="251"/>
      <c r="T3515" s="167">
        <f t="shared" si="3081"/>
        <v>0</v>
      </c>
      <c r="U3515" s="157"/>
      <c r="V3515" s="248"/>
      <c r="W3515" s="251"/>
      <c r="X3515" s="166">
        <f t="shared" si="3070"/>
        <v>0</v>
      </c>
      <c r="Y3515" s="251"/>
      <c r="Z3515" s="251"/>
      <c r="AA3515" s="167">
        <f t="shared" si="3082"/>
        <v>0</v>
      </c>
      <c r="AB3515" s="157"/>
      <c r="AC3515" s="248"/>
      <c r="AD3515" s="251"/>
      <c r="AE3515" s="166">
        <f t="shared" si="3071"/>
        <v>0</v>
      </c>
      <c r="AF3515" s="251"/>
      <c r="AG3515" s="251"/>
      <c r="AH3515" s="167">
        <f t="shared" si="3083"/>
        <v>0</v>
      </c>
      <c r="AJ3515" s="252"/>
      <c r="AK3515" s="253"/>
      <c r="AL3515" s="254"/>
      <c r="AM3515" s="253"/>
      <c r="AN3515" s="254"/>
      <c r="AO3515" s="253"/>
      <c r="AP3515" s="254"/>
      <c r="AQ3515" s="253"/>
      <c r="AR3515" s="254"/>
      <c r="AS3515" s="253"/>
      <c r="AT3515" s="254"/>
      <c r="AU3515" s="253"/>
      <c r="AV3515" s="163">
        <f t="shared" si="3073"/>
        <v>0</v>
      </c>
      <c r="AW3515" s="168">
        <f t="shared" si="3074"/>
        <v>0</v>
      </c>
      <c r="AY3515" s="163">
        <f t="shared" si="3075"/>
        <v>0</v>
      </c>
      <c r="AZ3515" s="163">
        <f t="shared" si="3076"/>
        <v>0</v>
      </c>
      <c r="BA3515" s="163">
        <f t="shared" si="3077"/>
        <v>0</v>
      </c>
      <c r="BB3515" s="163">
        <f t="shared" si="3078"/>
        <v>0</v>
      </c>
      <c r="BC3515" s="163">
        <f t="shared" si="3079"/>
        <v>0</v>
      </c>
      <c r="BD3515" s="163">
        <f t="shared" si="3080"/>
        <v>0</v>
      </c>
    </row>
    <row r="3516" spans="2:56" x14ac:dyDescent="0.3">
      <c r="B3516" s="179" t="s">
        <v>80</v>
      </c>
      <c r="C3516" s="83">
        <f>SUM(C3517)</f>
        <v>0</v>
      </c>
      <c r="D3516" s="84">
        <f>SUM(D3517)</f>
        <v>0</v>
      </c>
      <c r="E3516" s="85">
        <f t="shared" si="3066"/>
        <v>0</v>
      </c>
      <c r="F3516" s="83">
        <f>SUM(F3517)</f>
        <v>0</v>
      </c>
      <c r="G3516" s="84">
        <f>SUM(G3517)</f>
        <v>0</v>
      </c>
      <c r="H3516" s="85">
        <f t="shared" si="3067"/>
        <v>0</v>
      </c>
      <c r="I3516" s="83">
        <f>SUM(I3517)</f>
        <v>0</v>
      </c>
      <c r="J3516" s="86">
        <f>SUM(J3517)</f>
        <v>0</v>
      </c>
      <c r="K3516" s="87">
        <f t="shared" si="3068"/>
        <v>0</v>
      </c>
      <c r="L3516" s="83">
        <f>SUM(L3517)</f>
        <v>0</v>
      </c>
      <c r="M3516" s="86">
        <f>SUM(M3517)</f>
        <v>0</v>
      </c>
      <c r="N3516" s="88">
        <f>SUM(N3517)</f>
        <v>0</v>
      </c>
      <c r="O3516" s="83">
        <f>SUM(O3517)</f>
        <v>0</v>
      </c>
      <c r="P3516" s="88">
        <f>SUM(P3517)</f>
        <v>0</v>
      </c>
      <c r="Q3516" s="177">
        <f t="shared" si="3069"/>
        <v>0</v>
      </c>
      <c r="R3516" s="88">
        <f>SUM(R3517)</f>
        <v>0</v>
      </c>
      <c r="S3516" s="88">
        <f>SUM(S3517)</f>
        <v>0</v>
      </c>
      <c r="T3516" s="178">
        <f t="shared" si="3081"/>
        <v>0</v>
      </c>
      <c r="U3516" s="157"/>
      <c r="V3516" s="83">
        <f>SUM(V3517)</f>
        <v>0</v>
      </c>
      <c r="W3516" s="88">
        <f>SUM(W3517)</f>
        <v>0</v>
      </c>
      <c r="X3516" s="177">
        <f t="shared" si="3070"/>
        <v>0</v>
      </c>
      <c r="Y3516" s="88">
        <f>SUM(Y3517)</f>
        <v>0</v>
      </c>
      <c r="Z3516" s="88">
        <f>SUM(Z3517)</f>
        <v>0</v>
      </c>
      <c r="AA3516" s="178">
        <f t="shared" si="3082"/>
        <v>0</v>
      </c>
      <c r="AB3516" s="157"/>
      <c r="AC3516" s="83">
        <f>SUM(AC3517)</f>
        <v>0</v>
      </c>
      <c r="AD3516" s="88">
        <f>SUM(AD3517)</f>
        <v>0</v>
      </c>
      <c r="AE3516" s="177">
        <f t="shared" si="3071"/>
        <v>0</v>
      </c>
      <c r="AF3516" s="88">
        <f>SUM(AF3517)</f>
        <v>0</v>
      </c>
      <c r="AG3516" s="88">
        <f>SUM(AG3517)</f>
        <v>0</v>
      </c>
      <c r="AH3516" s="178">
        <f t="shared" si="3083"/>
        <v>0</v>
      </c>
      <c r="AJ3516" s="84">
        <f t="shared" ref="AJ3516:AU3516" si="3092">SUM(AJ3517)</f>
        <v>0</v>
      </c>
      <c r="AK3516" s="86">
        <f t="shared" si="3092"/>
        <v>0</v>
      </c>
      <c r="AL3516" s="88">
        <f t="shared" si="3092"/>
        <v>0</v>
      </c>
      <c r="AM3516" s="86">
        <f t="shared" si="3092"/>
        <v>0</v>
      </c>
      <c r="AN3516" s="88">
        <f t="shared" si="3092"/>
        <v>0</v>
      </c>
      <c r="AO3516" s="86">
        <f t="shared" si="3092"/>
        <v>0</v>
      </c>
      <c r="AP3516" s="88">
        <f t="shared" si="3092"/>
        <v>0</v>
      </c>
      <c r="AQ3516" s="86">
        <f t="shared" si="3092"/>
        <v>0</v>
      </c>
      <c r="AR3516" s="88">
        <f t="shared" si="3092"/>
        <v>0</v>
      </c>
      <c r="AS3516" s="86">
        <f t="shared" si="3092"/>
        <v>0</v>
      </c>
      <c r="AT3516" s="88">
        <f t="shared" si="3092"/>
        <v>0</v>
      </c>
      <c r="AU3516" s="86">
        <f t="shared" si="3092"/>
        <v>0</v>
      </c>
      <c r="AV3516" s="86">
        <f t="shared" si="3073"/>
        <v>0</v>
      </c>
      <c r="AW3516" s="93">
        <f t="shared" si="3074"/>
        <v>0</v>
      </c>
      <c r="AY3516" s="86">
        <f t="shared" si="3075"/>
        <v>0</v>
      </c>
      <c r="AZ3516" s="86">
        <f t="shared" si="3076"/>
        <v>0</v>
      </c>
      <c r="BA3516" s="86">
        <f t="shared" si="3077"/>
        <v>0</v>
      </c>
      <c r="BB3516" s="86">
        <f t="shared" si="3078"/>
        <v>0</v>
      </c>
      <c r="BC3516" s="86">
        <f t="shared" si="3079"/>
        <v>0</v>
      </c>
      <c r="BD3516" s="86">
        <f t="shared" si="3080"/>
        <v>0</v>
      </c>
    </row>
    <row r="3517" spans="2:56" x14ac:dyDescent="0.3">
      <c r="B3517" s="169" t="s">
        <v>80</v>
      </c>
      <c r="C3517" s="248"/>
      <c r="D3517" s="249"/>
      <c r="E3517" s="172">
        <f t="shared" si="3066"/>
        <v>0</v>
      </c>
      <c r="F3517" s="248"/>
      <c r="G3517" s="249"/>
      <c r="H3517" s="172">
        <f t="shared" si="3067"/>
        <v>0</v>
      </c>
      <c r="I3517" s="248"/>
      <c r="J3517" s="250"/>
      <c r="K3517" s="174">
        <f t="shared" si="3068"/>
        <v>0</v>
      </c>
      <c r="L3517" s="248"/>
      <c r="M3517" s="250"/>
      <c r="N3517" s="251"/>
      <c r="O3517" s="248"/>
      <c r="P3517" s="251"/>
      <c r="Q3517" s="166">
        <f t="shared" si="3069"/>
        <v>0</v>
      </c>
      <c r="R3517" s="251"/>
      <c r="S3517" s="251"/>
      <c r="T3517" s="167">
        <f t="shared" si="3081"/>
        <v>0</v>
      </c>
      <c r="U3517" s="157"/>
      <c r="V3517" s="248"/>
      <c r="W3517" s="251"/>
      <c r="X3517" s="166">
        <f t="shared" si="3070"/>
        <v>0</v>
      </c>
      <c r="Y3517" s="251"/>
      <c r="Z3517" s="251"/>
      <c r="AA3517" s="167">
        <f t="shared" si="3082"/>
        <v>0</v>
      </c>
      <c r="AB3517" s="157"/>
      <c r="AC3517" s="248"/>
      <c r="AD3517" s="251"/>
      <c r="AE3517" s="166">
        <f t="shared" si="3071"/>
        <v>0</v>
      </c>
      <c r="AF3517" s="251"/>
      <c r="AG3517" s="251"/>
      <c r="AH3517" s="167">
        <f t="shared" si="3083"/>
        <v>0</v>
      </c>
      <c r="AJ3517" s="252"/>
      <c r="AK3517" s="253"/>
      <c r="AL3517" s="254"/>
      <c r="AM3517" s="253"/>
      <c r="AN3517" s="254"/>
      <c r="AO3517" s="253"/>
      <c r="AP3517" s="254"/>
      <c r="AQ3517" s="253"/>
      <c r="AR3517" s="254"/>
      <c r="AS3517" s="253"/>
      <c r="AT3517" s="254"/>
      <c r="AU3517" s="253"/>
      <c r="AV3517" s="163">
        <f t="shared" si="3073"/>
        <v>0</v>
      </c>
      <c r="AW3517" s="168">
        <f t="shared" si="3074"/>
        <v>0</v>
      </c>
      <c r="AY3517" s="163">
        <f t="shared" si="3075"/>
        <v>0</v>
      </c>
      <c r="AZ3517" s="163">
        <f t="shared" si="3076"/>
        <v>0</v>
      </c>
      <c r="BA3517" s="163">
        <f t="shared" si="3077"/>
        <v>0</v>
      </c>
      <c r="BB3517" s="163">
        <f t="shared" si="3078"/>
        <v>0</v>
      </c>
      <c r="BC3517" s="163">
        <f t="shared" si="3079"/>
        <v>0</v>
      </c>
      <c r="BD3517" s="163">
        <f t="shared" si="3080"/>
        <v>0</v>
      </c>
    </row>
    <row r="3518" spans="2:56" x14ac:dyDescent="0.3">
      <c r="B3518" s="179" t="s">
        <v>81</v>
      </c>
      <c r="C3518" s="83">
        <f>SUM(C3519)</f>
        <v>0</v>
      </c>
      <c r="D3518" s="84">
        <f>SUM(D3519)</f>
        <v>0</v>
      </c>
      <c r="E3518" s="85">
        <f t="shared" si="3066"/>
        <v>0</v>
      </c>
      <c r="F3518" s="83">
        <f>SUM(F3519)</f>
        <v>0</v>
      </c>
      <c r="G3518" s="84">
        <f>SUM(G3519)</f>
        <v>0</v>
      </c>
      <c r="H3518" s="85">
        <f t="shared" si="3067"/>
        <v>0</v>
      </c>
      <c r="I3518" s="83">
        <f>SUM(I3519)</f>
        <v>9105</v>
      </c>
      <c r="J3518" s="86">
        <f>SUM(J3519)</f>
        <v>9105</v>
      </c>
      <c r="K3518" s="87">
        <f t="shared" si="3068"/>
        <v>1</v>
      </c>
      <c r="L3518" s="83">
        <f>SUM(L3519)</f>
        <v>0</v>
      </c>
      <c r="M3518" s="86">
        <f>SUM(M3519)</f>
        <v>0</v>
      </c>
      <c r="N3518" s="88">
        <f>SUM(N3519)</f>
        <v>0</v>
      </c>
      <c r="O3518" s="83">
        <f>SUM(O3519)</f>
        <v>0</v>
      </c>
      <c r="P3518" s="88">
        <f>SUM(P3519)</f>
        <v>0</v>
      </c>
      <c r="Q3518" s="177">
        <f t="shared" si="3069"/>
        <v>0</v>
      </c>
      <c r="R3518" s="88">
        <f>SUM(R3519)</f>
        <v>0</v>
      </c>
      <c r="S3518" s="88">
        <f>SUM(S3519)</f>
        <v>0</v>
      </c>
      <c r="T3518" s="178">
        <f t="shared" si="3081"/>
        <v>0</v>
      </c>
      <c r="U3518" s="157"/>
      <c r="V3518" s="83">
        <f>SUM(V3519)</f>
        <v>0</v>
      </c>
      <c r="W3518" s="88">
        <f>SUM(W3519)</f>
        <v>0</v>
      </c>
      <c r="X3518" s="177">
        <f t="shared" si="3070"/>
        <v>0</v>
      </c>
      <c r="Y3518" s="88">
        <f>SUM(Y3519)</f>
        <v>0</v>
      </c>
      <c r="Z3518" s="88">
        <f>SUM(Z3519)</f>
        <v>0</v>
      </c>
      <c r="AA3518" s="178">
        <f t="shared" si="3082"/>
        <v>0</v>
      </c>
      <c r="AB3518" s="157"/>
      <c r="AC3518" s="83">
        <f>SUM(AC3519)</f>
        <v>0</v>
      </c>
      <c r="AD3518" s="88">
        <f>SUM(AD3519)</f>
        <v>0</v>
      </c>
      <c r="AE3518" s="177">
        <f t="shared" si="3071"/>
        <v>0</v>
      </c>
      <c r="AF3518" s="88">
        <f>SUM(AF3519)</f>
        <v>0</v>
      </c>
      <c r="AG3518" s="88">
        <f>SUM(AG3519)</f>
        <v>0</v>
      </c>
      <c r="AH3518" s="178">
        <f t="shared" si="3083"/>
        <v>0</v>
      </c>
      <c r="AJ3518" s="84">
        <f t="shared" ref="AJ3518:AU3518" si="3093">SUM(AJ3519)</f>
        <v>0</v>
      </c>
      <c r="AK3518" s="86">
        <f t="shared" si="3093"/>
        <v>0</v>
      </c>
      <c r="AL3518" s="88">
        <f t="shared" si="3093"/>
        <v>0</v>
      </c>
      <c r="AM3518" s="86">
        <f t="shared" si="3093"/>
        <v>0</v>
      </c>
      <c r="AN3518" s="88">
        <f t="shared" si="3093"/>
        <v>0</v>
      </c>
      <c r="AO3518" s="86">
        <f t="shared" si="3093"/>
        <v>0</v>
      </c>
      <c r="AP3518" s="88">
        <f t="shared" si="3093"/>
        <v>0</v>
      </c>
      <c r="AQ3518" s="86">
        <f t="shared" si="3093"/>
        <v>0</v>
      </c>
      <c r="AR3518" s="88">
        <f t="shared" si="3093"/>
        <v>0</v>
      </c>
      <c r="AS3518" s="86">
        <f t="shared" si="3093"/>
        <v>0</v>
      </c>
      <c r="AT3518" s="88">
        <f t="shared" si="3093"/>
        <v>0</v>
      </c>
      <c r="AU3518" s="86">
        <f t="shared" si="3093"/>
        <v>0</v>
      </c>
      <c r="AV3518" s="86">
        <f t="shared" si="3073"/>
        <v>0</v>
      </c>
      <c r="AW3518" s="93">
        <f t="shared" si="3074"/>
        <v>0</v>
      </c>
      <c r="AY3518" s="86">
        <f t="shared" si="3075"/>
        <v>0</v>
      </c>
      <c r="AZ3518" s="86">
        <f t="shared" si="3076"/>
        <v>0</v>
      </c>
      <c r="BA3518" s="86">
        <f t="shared" si="3077"/>
        <v>0</v>
      </c>
      <c r="BB3518" s="86">
        <f t="shared" si="3078"/>
        <v>0</v>
      </c>
      <c r="BC3518" s="86">
        <f t="shared" si="3079"/>
        <v>0</v>
      </c>
      <c r="BD3518" s="86">
        <f t="shared" si="3080"/>
        <v>0</v>
      </c>
    </row>
    <row r="3519" spans="2:56" x14ac:dyDescent="0.3">
      <c r="B3519" s="169" t="s">
        <v>81</v>
      </c>
      <c r="C3519" s="248"/>
      <c r="D3519" s="249"/>
      <c r="E3519" s="172">
        <f t="shared" si="3066"/>
        <v>0</v>
      </c>
      <c r="F3519" s="248"/>
      <c r="G3519" s="249"/>
      <c r="H3519" s="172">
        <f t="shared" si="3067"/>
        <v>0</v>
      </c>
      <c r="I3519" s="248">
        <v>9105</v>
      </c>
      <c r="J3519" s="250">
        <v>9105</v>
      </c>
      <c r="K3519" s="174">
        <f t="shared" si="3068"/>
        <v>1</v>
      </c>
      <c r="L3519" s="248"/>
      <c r="M3519" s="250"/>
      <c r="N3519" s="251"/>
      <c r="O3519" s="248"/>
      <c r="P3519" s="251"/>
      <c r="Q3519" s="166">
        <f t="shared" si="3069"/>
        <v>0</v>
      </c>
      <c r="R3519" s="251"/>
      <c r="S3519" s="251"/>
      <c r="T3519" s="167">
        <f t="shared" si="3081"/>
        <v>0</v>
      </c>
      <c r="U3519" s="157"/>
      <c r="V3519" s="248"/>
      <c r="W3519" s="251"/>
      <c r="X3519" s="166">
        <f t="shared" si="3070"/>
        <v>0</v>
      </c>
      <c r="Y3519" s="251"/>
      <c r="Z3519" s="251"/>
      <c r="AA3519" s="167">
        <f t="shared" si="3082"/>
        <v>0</v>
      </c>
      <c r="AB3519" s="157"/>
      <c r="AC3519" s="248"/>
      <c r="AD3519" s="251"/>
      <c r="AE3519" s="166">
        <f t="shared" si="3071"/>
        <v>0</v>
      </c>
      <c r="AF3519" s="251"/>
      <c r="AG3519" s="251"/>
      <c r="AH3519" s="167">
        <f t="shared" si="3083"/>
        <v>0</v>
      </c>
      <c r="AJ3519" s="252"/>
      <c r="AK3519" s="253"/>
      <c r="AL3519" s="254"/>
      <c r="AM3519" s="253"/>
      <c r="AN3519" s="254"/>
      <c r="AO3519" s="253"/>
      <c r="AP3519" s="254"/>
      <c r="AQ3519" s="253"/>
      <c r="AR3519" s="254"/>
      <c r="AS3519" s="253"/>
      <c r="AT3519" s="254"/>
      <c r="AU3519" s="253"/>
      <c r="AV3519" s="163">
        <f t="shared" si="3073"/>
        <v>0</v>
      </c>
      <c r="AW3519" s="168">
        <f t="shared" si="3074"/>
        <v>0</v>
      </c>
      <c r="AY3519" s="163">
        <f t="shared" si="3075"/>
        <v>0</v>
      </c>
      <c r="AZ3519" s="163">
        <f t="shared" si="3076"/>
        <v>0</v>
      </c>
      <c r="BA3519" s="163">
        <f t="shared" si="3077"/>
        <v>0</v>
      </c>
      <c r="BB3519" s="163">
        <f t="shared" si="3078"/>
        <v>0</v>
      </c>
      <c r="BC3519" s="163">
        <f t="shared" si="3079"/>
        <v>0</v>
      </c>
      <c r="BD3519" s="163">
        <f t="shared" si="3080"/>
        <v>0</v>
      </c>
    </row>
    <row r="3520" spans="2:56" x14ac:dyDescent="0.3">
      <c r="B3520" s="179" t="s">
        <v>82</v>
      </c>
      <c r="C3520" s="83">
        <f>SUM(C3521:C3526)</f>
        <v>0</v>
      </c>
      <c r="D3520" s="84">
        <f>SUM(D3521:D3526)</f>
        <v>0</v>
      </c>
      <c r="E3520" s="85">
        <f t="shared" si="3066"/>
        <v>0</v>
      </c>
      <c r="F3520" s="83">
        <f>SUM(F3521:F3526)</f>
        <v>0</v>
      </c>
      <c r="G3520" s="84">
        <f>SUM(G3521:G3526)</f>
        <v>0</v>
      </c>
      <c r="H3520" s="85">
        <f t="shared" si="3067"/>
        <v>0</v>
      </c>
      <c r="I3520" s="83">
        <f>SUM(I3521:I3526)</f>
        <v>0</v>
      </c>
      <c r="J3520" s="86">
        <f>SUM(J3521:J3526)</f>
        <v>0</v>
      </c>
      <c r="K3520" s="87">
        <f t="shared" si="3068"/>
        <v>0</v>
      </c>
      <c r="L3520" s="83">
        <f>SUM(L3521:L3526)</f>
        <v>0</v>
      </c>
      <c r="M3520" s="86">
        <f>SUM(M3521:M3526)</f>
        <v>0</v>
      </c>
      <c r="N3520" s="88">
        <f>SUM(N3521:N3526)</f>
        <v>0</v>
      </c>
      <c r="O3520" s="83">
        <f>SUM(O3521:O3526)</f>
        <v>0</v>
      </c>
      <c r="P3520" s="88">
        <f>SUM(P3521:P3526)</f>
        <v>0</v>
      </c>
      <c r="Q3520" s="177">
        <f t="shared" si="3069"/>
        <v>0</v>
      </c>
      <c r="R3520" s="88">
        <f>SUM(R3521:R3526)</f>
        <v>0</v>
      </c>
      <c r="S3520" s="88">
        <f>SUM(S3521:S3526)</f>
        <v>0</v>
      </c>
      <c r="T3520" s="178">
        <f t="shared" si="3081"/>
        <v>0</v>
      </c>
      <c r="U3520" s="157"/>
      <c r="V3520" s="83">
        <f>SUM(V3521:V3526)</f>
        <v>0</v>
      </c>
      <c r="W3520" s="88">
        <f>SUM(W3521:W3526)</f>
        <v>0</v>
      </c>
      <c r="X3520" s="177">
        <f t="shared" si="3070"/>
        <v>0</v>
      </c>
      <c r="Y3520" s="88">
        <f>SUM(Y3521:Y3526)</f>
        <v>0</v>
      </c>
      <c r="Z3520" s="88">
        <f>SUM(Z3521:Z3526)</f>
        <v>0</v>
      </c>
      <c r="AA3520" s="178">
        <f t="shared" si="3082"/>
        <v>0</v>
      </c>
      <c r="AB3520" s="157"/>
      <c r="AC3520" s="83">
        <f>SUM(AC3521:AC3526)</f>
        <v>0</v>
      </c>
      <c r="AD3520" s="88">
        <f>SUM(AD3521:AD3526)</f>
        <v>0</v>
      </c>
      <c r="AE3520" s="177">
        <f t="shared" si="3071"/>
        <v>0</v>
      </c>
      <c r="AF3520" s="88">
        <f>SUM(AF3521:AF3526)</f>
        <v>0</v>
      </c>
      <c r="AG3520" s="88">
        <f>SUM(AG3521:AG3526)</f>
        <v>0</v>
      </c>
      <c r="AH3520" s="178">
        <f t="shared" si="3083"/>
        <v>0</v>
      </c>
      <c r="AJ3520" s="84">
        <f t="shared" ref="AJ3520:AU3520" si="3094">SUM(AJ3521:AJ3526)</f>
        <v>0</v>
      </c>
      <c r="AK3520" s="86">
        <f t="shared" si="3094"/>
        <v>0</v>
      </c>
      <c r="AL3520" s="88">
        <f t="shared" si="3094"/>
        <v>0</v>
      </c>
      <c r="AM3520" s="86">
        <f t="shared" si="3094"/>
        <v>0</v>
      </c>
      <c r="AN3520" s="88">
        <f t="shared" si="3094"/>
        <v>0</v>
      </c>
      <c r="AO3520" s="86">
        <f t="shared" si="3094"/>
        <v>0</v>
      </c>
      <c r="AP3520" s="88">
        <f t="shared" si="3094"/>
        <v>0</v>
      </c>
      <c r="AQ3520" s="86">
        <f t="shared" si="3094"/>
        <v>0</v>
      </c>
      <c r="AR3520" s="88">
        <f t="shared" si="3094"/>
        <v>0</v>
      </c>
      <c r="AS3520" s="86">
        <f t="shared" si="3094"/>
        <v>0</v>
      </c>
      <c r="AT3520" s="88">
        <f t="shared" si="3094"/>
        <v>0</v>
      </c>
      <c r="AU3520" s="86">
        <f t="shared" si="3094"/>
        <v>0</v>
      </c>
      <c r="AV3520" s="86">
        <f t="shared" si="3073"/>
        <v>0</v>
      </c>
      <c r="AW3520" s="93">
        <f t="shared" si="3074"/>
        <v>0</v>
      </c>
      <c r="AY3520" s="86">
        <f t="shared" si="3075"/>
        <v>0</v>
      </c>
      <c r="AZ3520" s="86">
        <f t="shared" si="3076"/>
        <v>0</v>
      </c>
      <c r="BA3520" s="86">
        <f t="shared" si="3077"/>
        <v>0</v>
      </c>
      <c r="BB3520" s="86">
        <f t="shared" si="3078"/>
        <v>0</v>
      </c>
      <c r="BC3520" s="86">
        <f t="shared" si="3079"/>
        <v>0</v>
      </c>
      <c r="BD3520" s="86">
        <f t="shared" si="3080"/>
        <v>0</v>
      </c>
    </row>
    <row r="3521" spans="2:56" x14ac:dyDescent="0.3">
      <c r="B3521" s="169" t="s">
        <v>83</v>
      </c>
      <c r="C3521" s="248"/>
      <c r="D3521" s="249"/>
      <c r="E3521" s="172">
        <f t="shared" si="3066"/>
        <v>0</v>
      </c>
      <c r="F3521" s="248"/>
      <c r="G3521" s="249"/>
      <c r="H3521" s="172">
        <f t="shared" si="3067"/>
        <v>0</v>
      </c>
      <c r="I3521" s="248"/>
      <c r="J3521" s="250"/>
      <c r="K3521" s="174">
        <f t="shared" si="3068"/>
        <v>0</v>
      </c>
      <c r="L3521" s="248"/>
      <c r="M3521" s="250"/>
      <c r="N3521" s="251"/>
      <c r="O3521" s="248"/>
      <c r="P3521" s="251"/>
      <c r="Q3521" s="166">
        <f t="shared" si="3069"/>
        <v>0</v>
      </c>
      <c r="R3521" s="251"/>
      <c r="S3521" s="251"/>
      <c r="T3521" s="167">
        <f t="shared" si="3081"/>
        <v>0</v>
      </c>
      <c r="U3521" s="157"/>
      <c r="V3521" s="248"/>
      <c r="W3521" s="251"/>
      <c r="X3521" s="166">
        <f t="shared" si="3070"/>
        <v>0</v>
      </c>
      <c r="Y3521" s="251"/>
      <c r="Z3521" s="251"/>
      <c r="AA3521" s="167">
        <f t="shared" si="3082"/>
        <v>0</v>
      </c>
      <c r="AB3521" s="157"/>
      <c r="AC3521" s="248"/>
      <c r="AD3521" s="251"/>
      <c r="AE3521" s="166">
        <f t="shared" si="3071"/>
        <v>0</v>
      </c>
      <c r="AF3521" s="251"/>
      <c r="AG3521" s="251"/>
      <c r="AH3521" s="167">
        <f t="shared" si="3083"/>
        <v>0</v>
      </c>
      <c r="AJ3521" s="252"/>
      <c r="AK3521" s="253"/>
      <c r="AL3521" s="254"/>
      <c r="AM3521" s="253"/>
      <c r="AN3521" s="254"/>
      <c r="AO3521" s="253"/>
      <c r="AP3521" s="254"/>
      <c r="AQ3521" s="253"/>
      <c r="AR3521" s="254"/>
      <c r="AS3521" s="253"/>
      <c r="AT3521" s="254"/>
      <c r="AU3521" s="253"/>
      <c r="AV3521" s="163">
        <f t="shared" si="3073"/>
        <v>0</v>
      </c>
      <c r="AW3521" s="168">
        <f t="shared" si="3074"/>
        <v>0</v>
      </c>
      <c r="AY3521" s="163">
        <f t="shared" si="3075"/>
        <v>0</v>
      </c>
      <c r="AZ3521" s="163">
        <f t="shared" si="3076"/>
        <v>0</v>
      </c>
      <c r="BA3521" s="163">
        <f t="shared" si="3077"/>
        <v>0</v>
      </c>
      <c r="BB3521" s="163">
        <f t="shared" si="3078"/>
        <v>0</v>
      </c>
      <c r="BC3521" s="163">
        <f t="shared" si="3079"/>
        <v>0</v>
      </c>
      <c r="BD3521" s="163">
        <f t="shared" si="3080"/>
        <v>0</v>
      </c>
    </row>
    <row r="3522" spans="2:56" x14ac:dyDescent="0.3">
      <c r="B3522" s="169" t="s">
        <v>84</v>
      </c>
      <c r="C3522" s="248"/>
      <c r="D3522" s="249"/>
      <c r="E3522" s="172">
        <f t="shared" si="3066"/>
        <v>0</v>
      </c>
      <c r="F3522" s="248"/>
      <c r="G3522" s="249"/>
      <c r="H3522" s="172">
        <f t="shared" si="3067"/>
        <v>0</v>
      </c>
      <c r="I3522" s="248"/>
      <c r="J3522" s="250"/>
      <c r="K3522" s="174">
        <f t="shared" si="3068"/>
        <v>0</v>
      </c>
      <c r="L3522" s="248"/>
      <c r="M3522" s="250"/>
      <c r="N3522" s="251"/>
      <c r="O3522" s="248"/>
      <c r="P3522" s="251"/>
      <c r="Q3522" s="166">
        <f t="shared" si="3069"/>
        <v>0</v>
      </c>
      <c r="R3522" s="251"/>
      <c r="S3522" s="251"/>
      <c r="T3522" s="167">
        <f t="shared" si="3081"/>
        <v>0</v>
      </c>
      <c r="U3522" s="157"/>
      <c r="V3522" s="248"/>
      <c r="W3522" s="251"/>
      <c r="X3522" s="166">
        <f t="shared" si="3070"/>
        <v>0</v>
      </c>
      <c r="Y3522" s="251"/>
      <c r="Z3522" s="251"/>
      <c r="AA3522" s="167">
        <f t="shared" si="3082"/>
        <v>0</v>
      </c>
      <c r="AB3522" s="157"/>
      <c r="AC3522" s="248"/>
      <c r="AD3522" s="251"/>
      <c r="AE3522" s="166">
        <f t="shared" si="3071"/>
        <v>0</v>
      </c>
      <c r="AF3522" s="251"/>
      <c r="AG3522" s="251"/>
      <c r="AH3522" s="167">
        <f t="shared" si="3083"/>
        <v>0</v>
      </c>
      <c r="AJ3522" s="252"/>
      <c r="AK3522" s="253"/>
      <c r="AL3522" s="254"/>
      <c r="AM3522" s="253"/>
      <c r="AN3522" s="254"/>
      <c r="AO3522" s="253"/>
      <c r="AP3522" s="254"/>
      <c r="AQ3522" s="253"/>
      <c r="AR3522" s="254"/>
      <c r="AS3522" s="253"/>
      <c r="AT3522" s="254"/>
      <c r="AU3522" s="253"/>
      <c r="AV3522" s="163">
        <f t="shared" si="3073"/>
        <v>0</v>
      </c>
      <c r="AW3522" s="168">
        <f t="shared" si="3074"/>
        <v>0</v>
      </c>
      <c r="AY3522" s="163">
        <f t="shared" si="3075"/>
        <v>0</v>
      </c>
      <c r="AZ3522" s="163">
        <f t="shared" si="3076"/>
        <v>0</v>
      </c>
      <c r="BA3522" s="163">
        <f t="shared" si="3077"/>
        <v>0</v>
      </c>
      <c r="BB3522" s="163">
        <f t="shared" si="3078"/>
        <v>0</v>
      </c>
      <c r="BC3522" s="163">
        <f t="shared" si="3079"/>
        <v>0</v>
      </c>
      <c r="BD3522" s="163">
        <f t="shared" si="3080"/>
        <v>0</v>
      </c>
    </row>
    <row r="3523" spans="2:56" x14ac:dyDescent="0.3">
      <c r="B3523" s="169" t="s">
        <v>85</v>
      </c>
      <c r="C3523" s="248"/>
      <c r="D3523" s="249"/>
      <c r="E3523" s="172">
        <f t="shared" si="3066"/>
        <v>0</v>
      </c>
      <c r="F3523" s="248"/>
      <c r="G3523" s="249"/>
      <c r="H3523" s="172">
        <f t="shared" si="3067"/>
        <v>0</v>
      </c>
      <c r="I3523" s="248"/>
      <c r="J3523" s="250"/>
      <c r="K3523" s="174">
        <f t="shared" si="3068"/>
        <v>0</v>
      </c>
      <c r="L3523" s="248"/>
      <c r="M3523" s="250"/>
      <c r="N3523" s="251"/>
      <c r="O3523" s="248"/>
      <c r="P3523" s="251"/>
      <c r="Q3523" s="166">
        <f t="shared" si="3069"/>
        <v>0</v>
      </c>
      <c r="R3523" s="251"/>
      <c r="S3523" s="251"/>
      <c r="T3523" s="167">
        <f t="shared" si="3081"/>
        <v>0</v>
      </c>
      <c r="U3523" s="157"/>
      <c r="V3523" s="248"/>
      <c r="W3523" s="251"/>
      <c r="X3523" s="166">
        <f t="shared" si="3070"/>
        <v>0</v>
      </c>
      <c r="Y3523" s="251"/>
      <c r="Z3523" s="251"/>
      <c r="AA3523" s="167">
        <f t="shared" si="3082"/>
        <v>0</v>
      </c>
      <c r="AB3523" s="157"/>
      <c r="AC3523" s="248"/>
      <c r="AD3523" s="251"/>
      <c r="AE3523" s="166">
        <f t="shared" si="3071"/>
        <v>0</v>
      </c>
      <c r="AF3523" s="251"/>
      <c r="AG3523" s="251"/>
      <c r="AH3523" s="167">
        <f t="shared" si="3083"/>
        <v>0</v>
      </c>
      <c r="AJ3523" s="252"/>
      <c r="AK3523" s="253"/>
      <c r="AL3523" s="254"/>
      <c r="AM3523" s="253"/>
      <c r="AN3523" s="254"/>
      <c r="AO3523" s="253"/>
      <c r="AP3523" s="254"/>
      <c r="AQ3523" s="253"/>
      <c r="AR3523" s="254"/>
      <c r="AS3523" s="253"/>
      <c r="AT3523" s="254"/>
      <c r="AU3523" s="253"/>
      <c r="AV3523" s="163">
        <f t="shared" si="3073"/>
        <v>0</v>
      </c>
      <c r="AW3523" s="168">
        <f t="shared" si="3074"/>
        <v>0</v>
      </c>
      <c r="AY3523" s="163">
        <f t="shared" si="3075"/>
        <v>0</v>
      </c>
      <c r="AZ3523" s="163">
        <f t="shared" si="3076"/>
        <v>0</v>
      </c>
      <c r="BA3523" s="163">
        <f t="shared" si="3077"/>
        <v>0</v>
      </c>
      <c r="BB3523" s="163">
        <f t="shared" si="3078"/>
        <v>0</v>
      </c>
      <c r="BC3523" s="163">
        <f t="shared" si="3079"/>
        <v>0</v>
      </c>
      <c r="BD3523" s="163">
        <f t="shared" si="3080"/>
        <v>0</v>
      </c>
    </row>
    <row r="3524" spans="2:56" x14ac:dyDescent="0.3">
      <c r="B3524" s="169" t="s">
        <v>86</v>
      </c>
      <c r="C3524" s="248"/>
      <c r="D3524" s="249"/>
      <c r="E3524" s="172">
        <f t="shared" si="3066"/>
        <v>0</v>
      </c>
      <c r="F3524" s="248"/>
      <c r="G3524" s="249"/>
      <c r="H3524" s="172">
        <f t="shared" si="3067"/>
        <v>0</v>
      </c>
      <c r="I3524" s="248"/>
      <c r="J3524" s="250"/>
      <c r="K3524" s="174">
        <f t="shared" si="3068"/>
        <v>0</v>
      </c>
      <c r="L3524" s="248"/>
      <c r="M3524" s="250"/>
      <c r="N3524" s="251"/>
      <c r="O3524" s="248"/>
      <c r="P3524" s="251"/>
      <c r="Q3524" s="166">
        <f t="shared" si="3069"/>
        <v>0</v>
      </c>
      <c r="R3524" s="251"/>
      <c r="S3524" s="251"/>
      <c r="T3524" s="167">
        <f t="shared" si="3081"/>
        <v>0</v>
      </c>
      <c r="U3524" s="157"/>
      <c r="V3524" s="248"/>
      <c r="W3524" s="251"/>
      <c r="X3524" s="166">
        <f t="shared" si="3070"/>
        <v>0</v>
      </c>
      <c r="Y3524" s="251"/>
      <c r="Z3524" s="251"/>
      <c r="AA3524" s="167">
        <f t="shared" si="3082"/>
        <v>0</v>
      </c>
      <c r="AB3524" s="157"/>
      <c r="AC3524" s="248"/>
      <c r="AD3524" s="251"/>
      <c r="AE3524" s="166">
        <f t="shared" si="3071"/>
        <v>0</v>
      </c>
      <c r="AF3524" s="251"/>
      <c r="AG3524" s="251"/>
      <c r="AH3524" s="167">
        <f t="shared" si="3083"/>
        <v>0</v>
      </c>
      <c r="AJ3524" s="252"/>
      <c r="AK3524" s="253"/>
      <c r="AL3524" s="254"/>
      <c r="AM3524" s="253"/>
      <c r="AN3524" s="254"/>
      <c r="AO3524" s="253"/>
      <c r="AP3524" s="254"/>
      <c r="AQ3524" s="253"/>
      <c r="AR3524" s="254"/>
      <c r="AS3524" s="253"/>
      <c r="AT3524" s="254"/>
      <c r="AU3524" s="253"/>
      <c r="AV3524" s="163">
        <f t="shared" si="3073"/>
        <v>0</v>
      </c>
      <c r="AW3524" s="168">
        <f t="shared" si="3074"/>
        <v>0</v>
      </c>
      <c r="AY3524" s="163">
        <f t="shared" si="3075"/>
        <v>0</v>
      </c>
      <c r="AZ3524" s="163">
        <f t="shared" si="3076"/>
        <v>0</v>
      </c>
      <c r="BA3524" s="163">
        <f t="shared" si="3077"/>
        <v>0</v>
      </c>
      <c r="BB3524" s="163">
        <f t="shared" si="3078"/>
        <v>0</v>
      </c>
      <c r="BC3524" s="163">
        <f t="shared" si="3079"/>
        <v>0</v>
      </c>
      <c r="BD3524" s="163">
        <f t="shared" si="3080"/>
        <v>0</v>
      </c>
    </row>
    <row r="3525" spans="2:56" x14ac:dyDescent="0.3">
      <c r="B3525" s="169" t="s">
        <v>87</v>
      </c>
      <c r="C3525" s="248"/>
      <c r="D3525" s="249"/>
      <c r="E3525" s="172">
        <f t="shared" si="3066"/>
        <v>0</v>
      </c>
      <c r="F3525" s="248"/>
      <c r="G3525" s="249"/>
      <c r="H3525" s="172">
        <f t="shared" si="3067"/>
        <v>0</v>
      </c>
      <c r="I3525" s="248"/>
      <c r="J3525" s="250"/>
      <c r="K3525" s="174">
        <f t="shared" si="3068"/>
        <v>0</v>
      </c>
      <c r="L3525" s="248"/>
      <c r="M3525" s="250"/>
      <c r="N3525" s="251"/>
      <c r="O3525" s="248"/>
      <c r="P3525" s="251"/>
      <c r="Q3525" s="166">
        <f t="shared" si="3069"/>
        <v>0</v>
      </c>
      <c r="R3525" s="251"/>
      <c r="S3525" s="251"/>
      <c r="T3525" s="167">
        <f t="shared" si="3081"/>
        <v>0</v>
      </c>
      <c r="U3525" s="157"/>
      <c r="V3525" s="248"/>
      <c r="W3525" s="251"/>
      <c r="X3525" s="166">
        <f t="shared" si="3070"/>
        <v>0</v>
      </c>
      <c r="Y3525" s="251"/>
      <c r="Z3525" s="251"/>
      <c r="AA3525" s="167">
        <f t="shared" si="3082"/>
        <v>0</v>
      </c>
      <c r="AB3525" s="157"/>
      <c r="AC3525" s="248"/>
      <c r="AD3525" s="251"/>
      <c r="AE3525" s="166">
        <f t="shared" si="3071"/>
        <v>0</v>
      </c>
      <c r="AF3525" s="251"/>
      <c r="AG3525" s="251"/>
      <c r="AH3525" s="167">
        <f t="shared" si="3083"/>
        <v>0</v>
      </c>
      <c r="AJ3525" s="252"/>
      <c r="AK3525" s="253"/>
      <c r="AL3525" s="254"/>
      <c r="AM3525" s="253"/>
      <c r="AN3525" s="254"/>
      <c r="AO3525" s="253"/>
      <c r="AP3525" s="254"/>
      <c r="AQ3525" s="253"/>
      <c r="AR3525" s="254"/>
      <c r="AS3525" s="253"/>
      <c r="AT3525" s="254"/>
      <c r="AU3525" s="253"/>
      <c r="AV3525" s="163">
        <f t="shared" si="3073"/>
        <v>0</v>
      </c>
      <c r="AW3525" s="168">
        <f t="shared" si="3074"/>
        <v>0</v>
      </c>
      <c r="AY3525" s="163">
        <f t="shared" si="3075"/>
        <v>0</v>
      </c>
      <c r="AZ3525" s="163">
        <f t="shared" si="3076"/>
        <v>0</v>
      </c>
      <c r="BA3525" s="163">
        <f t="shared" si="3077"/>
        <v>0</v>
      </c>
      <c r="BB3525" s="163">
        <f t="shared" si="3078"/>
        <v>0</v>
      </c>
      <c r="BC3525" s="163">
        <f t="shared" si="3079"/>
        <v>0</v>
      </c>
      <c r="BD3525" s="163">
        <f t="shared" si="3080"/>
        <v>0</v>
      </c>
    </row>
    <row r="3526" spans="2:56" x14ac:dyDescent="0.3">
      <c r="B3526" s="169" t="s">
        <v>88</v>
      </c>
      <c r="C3526" s="248"/>
      <c r="D3526" s="249"/>
      <c r="E3526" s="172">
        <f t="shared" si="3066"/>
        <v>0</v>
      </c>
      <c r="F3526" s="248"/>
      <c r="G3526" s="249"/>
      <c r="H3526" s="172">
        <f t="shared" si="3067"/>
        <v>0</v>
      </c>
      <c r="I3526" s="248"/>
      <c r="J3526" s="250"/>
      <c r="K3526" s="174">
        <f t="shared" si="3068"/>
        <v>0</v>
      </c>
      <c r="L3526" s="248"/>
      <c r="M3526" s="250"/>
      <c r="N3526" s="251"/>
      <c r="O3526" s="248"/>
      <c r="P3526" s="251"/>
      <c r="Q3526" s="166">
        <f t="shared" si="3069"/>
        <v>0</v>
      </c>
      <c r="R3526" s="251"/>
      <c r="S3526" s="251"/>
      <c r="T3526" s="167">
        <f t="shared" si="3081"/>
        <v>0</v>
      </c>
      <c r="U3526" s="157"/>
      <c r="V3526" s="248"/>
      <c r="W3526" s="251"/>
      <c r="X3526" s="166">
        <f t="shared" si="3070"/>
        <v>0</v>
      </c>
      <c r="Y3526" s="251"/>
      <c r="Z3526" s="251"/>
      <c r="AA3526" s="167">
        <f t="shared" si="3082"/>
        <v>0</v>
      </c>
      <c r="AB3526" s="157"/>
      <c r="AC3526" s="248"/>
      <c r="AD3526" s="251"/>
      <c r="AE3526" s="166">
        <f t="shared" si="3071"/>
        <v>0</v>
      </c>
      <c r="AF3526" s="251"/>
      <c r="AG3526" s="251"/>
      <c r="AH3526" s="167">
        <f t="shared" si="3083"/>
        <v>0</v>
      </c>
      <c r="AJ3526" s="252"/>
      <c r="AK3526" s="253"/>
      <c r="AL3526" s="254"/>
      <c r="AM3526" s="253"/>
      <c r="AN3526" s="254"/>
      <c r="AO3526" s="253"/>
      <c r="AP3526" s="254"/>
      <c r="AQ3526" s="253"/>
      <c r="AR3526" s="254"/>
      <c r="AS3526" s="253"/>
      <c r="AT3526" s="254"/>
      <c r="AU3526" s="253"/>
      <c r="AV3526" s="163">
        <f t="shared" si="3073"/>
        <v>0</v>
      </c>
      <c r="AW3526" s="168">
        <f t="shared" si="3074"/>
        <v>0</v>
      </c>
      <c r="AY3526" s="163">
        <f t="shared" si="3075"/>
        <v>0</v>
      </c>
      <c r="AZ3526" s="163">
        <f t="shared" si="3076"/>
        <v>0</v>
      </c>
      <c r="BA3526" s="163">
        <f t="shared" si="3077"/>
        <v>0</v>
      </c>
      <c r="BB3526" s="163">
        <f t="shared" si="3078"/>
        <v>0</v>
      </c>
      <c r="BC3526" s="163">
        <f t="shared" si="3079"/>
        <v>0</v>
      </c>
      <c r="BD3526" s="163">
        <f t="shared" si="3080"/>
        <v>0</v>
      </c>
    </row>
    <row r="3527" spans="2:56" x14ac:dyDescent="0.3">
      <c r="B3527" s="179" t="s">
        <v>89</v>
      </c>
      <c r="C3527" s="83">
        <f>SUM(C3528:C3533)</f>
        <v>0</v>
      </c>
      <c r="D3527" s="84">
        <f>SUM(D3528:D3533)</f>
        <v>0</v>
      </c>
      <c r="E3527" s="85">
        <f t="shared" si="3066"/>
        <v>0</v>
      </c>
      <c r="F3527" s="83">
        <f>SUM(F3528:F3533)</f>
        <v>0</v>
      </c>
      <c r="G3527" s="84">
        <f>SUM(G3528:G3533)</f>
        <v>0</v>
      </c>
      <c r="H3527" s="85">
        <f t="shared" si="3067"/>
        <v>0</v>
      </c>
      <c r="I3527" s="83">
        <f>SUM(I3528:I3533)</f>
        <v>0</v>
      </c>
      <c r="J3527" s="86">
        <f>SUM(J3528:J3533)</f>
        <v>0</v>
      </c>
      <c r="K3527" s="87">
        <f t="shared" si="3068"/>
        <v>0</v>
      </c>
      <c r="L3527" s="83">
        <f>SUM(L3528:L3533)</f>
        <v>0</v>
      </c>
      <c r="M3527" s="86">
        <f>SUM(M3528:M3533)</f>
        <v>0</v>
      </c>
      <c r="N3527" s="88">
        <f>SUM(N3528:N3533)</f>
        <v>0</v>
      </c>
      <c r="O3527" s="83">
        <f>SUM(O3528:O3533)</f>
        <v>0</v>
      </c>
      <c r="P3527" s="88">
        <f>SUM(P3528:P3533)</f>
        <v>0</v>
      </c>
      <c r="Q3527" s="177">
        <f t="shared" si="3069"/>
        <v>0</v>
      </c>
      <c r="R3527" s="88">
        <f>SUM(R3528:R3533)</f>
        <v>0</v>
      </c>
      <c r="S3527" s="88">
        <f>SUM(S3528:S3533)</f>
        <v>0</v>
      </c>
      <c r="T3527" s="178">
        <f t="shared" si="3081"/>
        <v>0</v>
      </c>
      <c r="U3527" s="157"/>
      <c r="V3527" s="83">
        <f>SUM(V3528:V3533)</f>
        <v>0</v>
      </c>
      <c r="W3527" s="88">
        <f>SUM(W3528:W3533)</f>
        <v>0</v>
      </c>
      <c r="X3527" s="177">
        <f t="shared" si="3070"/>
        <v>0</v>
      </c>
      <c r="Y3527" s="88">
        <f>SUM(Y3528:Y3533)</f>
        <v>0</v>
      </c>
      <c r="Z3527" s="88">
        <f>SUM(Z3528:Z3533)</f>
        <v>0</v>
      </c>
      <c r="AA3527" s="178">
        <f t="shared" si="3082"/>
        <v>0</v>
      </c>
      <c r="AB3527" s="157"/>
      <c r="AC3527" s="83">
        <f>SUM(AC3528:AC3533)</f>
        <v>0</v>
      </c>
      <c r="AD3527" s="88">
        <f>SUM(AD3528:AD3533)</f>
        <v>0</v>
      </c>
      <c r="AE3527" s="177">
        <f t="shared" si="3071"/>
        <v>0</v>
      </c>
      <c r="AF3527" s="88">
        <f>SUM(AF3528:AF3533)</f>
        <v>0</v>
      </c>
      <c r="AG3527" s="88">
        <f>SUM(AG3528:AG3533)</f>
        <v>0</v>
      </c>
      <c r="AH3527" s="178">
        <f t="shared" si="3083"/>
        <v>0</v>
      </c>
      <c r="AJ3527" s="84">
        <f t="shared" ref="AJ3527:AU3527" si="3095">SUM(AJ3528:AJ3533)</f>
        <v>0</v>
      </c>
      <c r="AK3527" s="86">
        <f t="shared" si="3095"/>
        <v>0</v>
      </c>
      <c r="AL3527" s="88">
        <f t="shared" si="3095"/>
        <v>0</v>
      </c>
      <c r="AM3527" s="86">
        <f t="shared" si="3095"/>
        <v>0</v>
      </c>
      <c r="AN3527" s="88">
        <f t="shared" si="3095"/>
        <v>0</v>
      </c>
      <c r="AO3527" s="86">
        <f t="shared" si="3095"/>
        <v>0</v>
      </c>
      <c r="AP3527" s="88">
        <f t="shared" si="3095"/>
        <v>0</v>
      </c>
      <c r="AQ3527" s="86">
        <f t="shared" si="3095"/>
        <v>0</v>
      </c>
      <c r="AR3527" s="88">
        <f t="shared" si="3095"/>
        <v>0</v>
      </c>
      <c r="AS3527" s="86">
        <f t="shared" si="3095"/>
        <v>0</v>
      </c>
      <c r="AT3527" s="88">
        <f t="shared" si="3095"/>
        <v>0</v>
      </c>
      <c r="AU3527" s="86">
        <f t="shared" si="3095"/>
        <v>0</v>
      </c>
      <c r="AV3527" s="86">
        <f t="shared" si="3073"/>
        <v>0</v>
      </c>
      <c r="AW3527" s="93">
        <f t="shared" si="3074"/>
        <v>0</v>
      </c>
      <c r="AY3527" s="86">
        <f t="shared" si="3075"/>
        <v>0</v>
      </c>
      <c r="AZ3527" s="86">
        <f t="shared" si="3076"/>
        <v>0</v>
      </c>
      <c r="BA3527" s="86">
        <f t="shared" si="3077"/>
        <v>0</v>
      </c>
      <c r="BB3527" s="86">
        <f t="shared" si="3078"/>
        <v>0</v>
      </c>
      <c r="BC3527" s="86">
        <f t="shared" si="3079"/>
        <v>0</v>
      </c>
      <c r="BD3527" s="86">
        <f t="shared" si="3080"/>
        <v>0</v>
      </c>
    </row>
    <row r="3528" spans="2:56" x14ac:dyDescent="0.3">
      <c r="B3528" s="169" t="s">
        <v>90</v>
      </c>
      <c r="C3528" s="248"/>
      <c r="D3528" s="249"/>
      <c r="E3528" s="172">
        <f t="shared" si="3066"/>
        <v>0</v>
      </c>
      <c r="F3528" s="248"/>
      <c r="G3528" s="249"/>
      <c r="H3528" s="172">
        <f t="shared" si="3067"/>
        <v>0</v>
      </c>
      <c r="I3528" s="248"/>
      <c r="J3528" s="250"/>
      <c r="K3528" s="174">
        <f t="shared" si="3068"/>
        <v>0</v>
      </c>
      <c r="L3528" s="248"/>
      <c r="M3528" s="250"/>
      <c r="N3528" s="251"/>
      <c r="O3528" s="248"/>
      <c r="P3528" s="251"/>
      <c r="Q3528" s="166">
        <f t="shared" si="3069"/>
        <v>0</v>
      </c>
      <c r="R3528" s="251"/>
      <c r="S3528" s="251"/>
      <c r="T3528" s="167">
        <f t="shared" si="3081"/>
        <v>0</v>
      </c>
      <c r="U3528" s="157"/>
      <c r="V3528" s="248"/>
      <c r="W3528" s="251"/>
      <c r="X3528" s="166">
        <f t="shared" si="3070"/>
        <v>0</v>
      </c>
      <c r="Y3528" s="251"/>
      <c r="Z3528" s="251"/>
      <c r="AA3528" s="167">
        <f t="shared" si="3082"/>
        <v>0</v>
      </c>
      <c r="AB3528" s="157"/>
      <c r="AC3528" s="248"/>
      <c r="AD3528" s="251"/>
      <c r="AE3528" s="166">
        <f t="shared" si="3071"/>
        <v>0</v>
      </c>
      <c r="AF3528" s="251"/>
      <c r="AG3528" s="251"/>
      <c r="AH3528" s="167">
        <f t="shared" si="3083"/>
        <v>0</v>
      </c>
      <c r="AJ3528" s="252"/>
      <c r="AK3528" s="253"/>
      <c r="AL3528" s="254"/>
      <c r="AM3528" s="253"/>
      <c r="AN3528" s="254"/>
      <c r="AO3528" s="253"/>
      <c r="AP3528" s="254"/>
      <c r="AQ3528" s="253"/>
      <c r="AR3528" s="254"/>
      <c r="AS3528" s="253"/>
      <c r="AT3528" s="254"/>
      <c r="AU3528" s="253"/>
      <c r="AV3528" s="163">
        <f t="shared" si="3073"/>
        <v>0</v>
      </c>
      <c r="AW3528" s="168">
        <f t="shared" si="3074"/>
        <v>0</v>
      </c>
      <c r="AY3528" s="163">
        <f t="shared" si="3075"/>
        <v>0</v>
      </c>
      <c r="AZ3528" s="163">
        <f t="shared" si="3076"/>
        <v>0</v>
      </c>
      <c r="BA3528" s="163">
        <f t="shared" si="3077"/>
        <v>0</v>
      </c>
      <c r="BB3528" s="163">
        <f t="shared" si="3078"/>
        <v>0</v>
      </c>
      <c r="BC3528" s="163">
        <f t="shared" si="3079"/>
        <v>0</v>
      </c>
      <c r="BD3528" s="163">
        <f t="shared" si="3080"/>
        <v>0</v>
      </c>
    </row>
    <row r="3529" spans="2:56" x14ac:dyDescent="0.3">
      <c r="B3529" s="169" t="s">
        <v>91</v>
      </c>
      <c r="C3529" s="248"/>
      <c r="D3529" s="249"/>
      <c r="E3529" s="172">
        <f t="shared" si="3066"/>
        <v>0</v>
      </c>
      <c r="F3529" s="248"/>
      <c r="G3529" s="249"/>
      <c r="H3529" s="172">
        <f t="shared" si="3067"/>
        <v>0</v>
      </c>
      <c r="I3529" s="248"/>
      <c r="J3529" s="250"/>
      <c r="K3529" s="174">
        <f t="shared" si="3068"/>
        <v>0</v>
      </c>
      <c r="L3529" s="248"/>
      <c r="M3529" s="250"/>
      <c r="N3529" s="251"/>
      <c r="O3529" s="248"/>
      <c r="P3529" s="251"/>
      <c r="Q3529" s="166">
        <f t="shared" si="3069"/>
        <v>0</v>
      </c>
      <c r="R3529" s="251"/>
      <c r="S3529" s="251"/>
      <c r="T3529" s="167">
        <f t="shared" si="3081"/>
        <v>0</v>
      </c>
      <c r="U3529" s="157"/>
      <c r="V3529" s="248"/>
      <c r="W3529" s="251"/>
      <c r="X3529" s="166">
        <f t="shared" si="3070"/>
        <v>0</v>
      </c>
      <c r="Y3529" s="251"/>
      <c r="Z3529" s="251"/>
      <c r="AA3529" s="167">
        <f t="shared" si="3082"/>
        <v>0</v>
      </c>
      <c r="AB3529" s="157"/>
      <c r="AC3529" s="248"/>
      <c r="AD3529" s="251"/>
      <c r="AE3529" s="166">
        <f t="shared" si="3071"/>
        <v>0</v>
      </c>
      <c r="AF3529" s="251"/>
      <c r="AG3529" s="251"/>
      <c r="AH3529" s="167">
        <f t="shared" si="3083"/>
        <v>0</v>
      </c>
      <c r="AJ3529" s="252"/>
      <c r="AK3529" s="253"/>
      <c r="AL3529" s="254"/>
      <c r="AM3529" s="253"/>
      <c r="AN3529" s="254"/>
      <c r="AO3529" s="253"/>
      <c r="AP3529" s="254"/>
      <c r="AQ3529" s="253"/>
      <c r="AR3529" s="254"/>
      <c r="AS3529" s="253"/>
      <c r="AT3529" s="254"/>
      <c r="AU3529" s="253"/>
      <c r="AV3529" s="163">
        <f t="shared" si="3073"/>
        <v>0</v>
      </c>
      <c r="AW3529" s="168">
        <f t="shared" si="3074"/>
        <v>0</v>
      </c>
      <c r="AY3529" s="163">
        <f t="shared" si="3075"/>
        <v>0</v>
      </c>
      <c r="AZ3529" s="163">
        <f t="shared" si="3076"/>
        <v>0</v>
      </c>
      <c r="BA3529" s="163">
        <f t="shared" si="3077"/>
        <v>0</v>
      </c>
      <c r="BB3529" s="163">
        <f t="shared" si="3078"/>
        <v>0</v>
      </c>
      <c r="BC3529" s="163">
        <f t="shared" si="3079"/>
        <v>0</v>
      </c>
      <c r="BD3529" s="163">
        <f t="shared" si="3080"/>
        <v>0</v>
      </c>
    </row>
    <row r="3530" spans="2:56" x14ac:dyDescent="0.3">
      <c r="B3530" s="169" t="s">
        <v>92</v>
      </c>
      <c r="C3530" s="248"/>
      <c r="D3530" s="249"/>
      <c r="E3530" s="172">
        <f t="shared" si="3066"/>
        <v>0</v>
      </c>
      <c r="F3530" s="248"/>
      <c r="G3530" s="249"/>
      <c r="H3530" s="172">
        <f t="shared" si="3067"/>
        <v>0</v>
      </c>
      <c r="I3530" s="248"/>
      <c r="J3530" s="250"/>
      <c r="K3530" s="174">
        <f t="shared" si="3068"/>
        <v>0</v>
      </c>
      <c r="L3530" s="248"/>
      <c r="M3530" s="250"/>
      <c r="N3530" s="251"/>
      <c r="O3530" s="248"/>
      <c r="P3530" s="251"/>
      <c r="Q3530" s="166">
        <f t="shared" si="3069"/>
        <v>0</v>
      </c>
      <c r="R3530" s="251"/>
      <c r="S3530" s="251"/>
      <c r="T3530" s="167">
        <f t="shared" si="3081"/>
        <v>0</v>
      </c>
      <c r="U3530" s="157"/>
      <c r="V3530" s="248"/>
      <c r="W3530" s="251"/>
      <c r="X3530" s="166">
        <f t="shared" si="3070"/>
        <v>0</v>
      </c>
      <c r="Y3530" s="251"/>
      <c r="Z3530" s="251"/>
      <c r="AA3530" s="167">
        <f t="shared" si="3082"/>
        <v>0</v>
      </c>
      <c r="AB3530" s="157"/>
      <c r="AC3530" s="248"/>
      <c r="AD3530" s="251"/>
      <c r="AE3530" s="166">
        <f t="shared" si="3071"/>
        <v>0</v>
      </c>
      <c r="AF3530" s="251"/>
      <c r="AG3530" s="251"/>
      <c r="AH3530" s="167">
        <f t="shared" si="3083"/>
        <v>0</v>
      </c>
      <c r="AJ3530" s="252"/>
      <c r="AK3530" s="253"/>
      <c r="AL3530" s="254"/>
      <c r="AM3530" s="253"/>
      <c r="AN3530" s="254"/>
      <c r="AO3530" s="253"/>
      <c r="AP3530" s="254"/>
      <c r="AQ3530" s="253"/>
      <c r="AR3530" s="254"/>
      <c r="AS3530" s="253"/>
      <c r="AT3530" s="254"/>
      <c r="AU3530" s="253"/>
      <c r="AV3530" s="163">
        <f t="shared" si="3073"/>
        <v>0</v>
      </c>
      <c r="AW3530" s="168">
        <f t="shared" si="3074"/>
        <v>0</v>
      </c>
      <c r="AY3530" s="163">
        <f t="shared" si="3075"/>
        <v>0</v>
      </c>
      <c r="AZ3530" s="163">
        <f t="shared" si="3076"/>
        <v>0</v>
      </c>
      <c r="BA3530" s="163">
        <f t="shared" si="3077"/>
        <v>0</v>
      </c>
      <c r="BB3530" s="163">
        <f t="shared" si="3078"/>
        <v>0</v>
      </c>
      <c r="BC3530" s="163">
        <f t="shared" si="3079"/>
        <v>0</v>
      </c>
      <c r="BD3530" s="163">
        <f t="shared" si="3080"/>
        <v>0</v>
      </c>
    </row>
    <row r="3531" spans="2:56" x14ac:dyDescent="0.3">
      <c r="B3531" s="169" t="s">
        <v>93</v>
      </c>
      <c r="C3531" s="248"/>
      <c r="D3531" s="249"/>
      <c r="E3531" s="172">
        <f t="shared" si="3066"/>
        <v>0</v>
      </c>
      <c r="F3531" s="248"/>
      <c r="G3531" s="249"/>
      <c r="H3531" s="172">
        <f t="shared" si="3067"/>
        <v>0</v>
      </c>
      <c r="I3531" s="248"/>
      <c r="J3531" s="250"/>
      <c r="K3531" s="174">
        <f t="shared" si="3068"/>
        <v>0</v>
      </c>
      <c r="L3531" s="248"/>
      <c r="M3531" s="250"/>
      <c r="N3531" s="251"/>
      <c r="O3531" s="248"/>
      <c r="P3531" s="251"/>
      <c r="Q3531" s="166">
        <f t="shared" si="3069"/>
        <v>0</v>
      </c>
      <c r="R3531" s="251"/>
      <c r="S3531" s="251"/>
      <c r="T3531" s="167">
        <f t="shared" si="3081"/>
        <v>0</v>
      </c>
      <c r="U3531" s="157"/>
      <c r="V3531" s="248"/>
      <c r="W3531" s="251"/>
      <c r="X3531" s="166">
        <f t="shared" si="3070"/>
        <v>0</v>
      </c>
      <c r="Y3531" s="251"/>
      <c r="Z3531" s="251"/>
      <c r="AA3531" s="167">
        <f t="shared" si="3082"/>
        <v>0</v>
      </c>
      <c r="AB3531" s="157"/>
      <c r="AC3531" s="248"/>
      <c r="AD3531" s="251"/>
      <c r="AE3531" s="166">
        <f t="shared" si="3071"/>
        <v>0</v>
      </c>
      <c r="AF3531" s="251"/>
      <c r="AG3531" s="251"/>
      <c r="AH3531" s="167">
        <f t="shared" si="3083"/>
        <v>0</v>
      </c>
      <c r="AJ3531" s="252"/>
      <c r="AK3531" s="253"/>
      <c r="AL3531" s="254"/>
      <c r="AM3531" s="253"/>
      <c r="AN3531" s="254"/>
      <c r="AO3531" s="253"/>
      <c r="AP3531" s="254"/>
      <c r="AQ3531" s="253"/>
      <c r="AR3531" s="254"/>
      <c r="AS3531" s="253"/>
      <c r="AT3531" s="254"/>
      <c r="AU3531" s="253"/>
      <c r="AV3531" s="163">
        <f t="shared" si="3073"/>
        <v>0</v>
      </c>
      <c r="AW3531" s="168">
        <f t="shared" si="3074"/>
        <v>0</v>
      </c>
      <c r="AY3531" s="163">
        <f t="shared" si="3075"/>
        <v>0</v>
      </c>
      <c r="AZ3531" s="163">
        <f t="shared" si="3076"/>
        <v>0</v>
      </c>
      <c r="BA3531" s="163">
        <f t="shared" si="3077"/>
        <v>0</v>
      </c>
      <c r="BB3531" s="163">
        <f t="shared" si="3078"/>
        <v>0</v>
      </c>
      <c r="BC3531" s="163">
        <f t="shared" si="3079"/>
        <v>0</v>
      </c>
      <c r="BD3531" s="163">
        <f t="shared" si="3080"/>
        <v>0</v>
      </c>
    </row>
    <row r="3532" spans="2:56" x14ac:dyDescent="0.3">
      <c r="B3532" s="169" t="s">
        <v>94</v>
      </c>
      <c r="C3532" s="248"/>
      <c r="D3532" s="249"/>
      <c r="E3532" s="172">
        <f t="shared" si="3066"/>
        <v>0</v>
      </c>
      <c r="F3532" s="248"/>
      <c r="G3532" s="249"/>
      <c r="H3532" s="172">
        <f t="shared" si="3067"/>
        <v>0</v>
      </c>
      <c r="I3532" s="248"/>
      <c r="J3532" s="250"/>
      <c r="K3532" s="174">
        <f t="shared" si="3068"/>
        <v>0</v>
      </c>
      <c r="L3532" s="248"/>
      <c r="M3532" s="250"/>
      <c r="N3532" s="251"/>
      <c r="O3532" s="248"/>
      <c r="P3532" s="251"/>
      <c r="Q3532" s="166">
        <f t="shared" si="3069"/>
        <v>0</v>
      </c>
      <c r="R3532" s="251"/>
      <c r="S3532" s="251"/>
      <c r="T3532" s="167">
        <f t="shared" si="3081"/>
        <v>0</v>
      </c>
      <c r="U3532" s="157"/>
      <c r="V3532" s="248"/>
      <c r="W3532" s="251"/>
      <c r="X3532" s="166">
        <f t="shared" si="3070"/>
        <v>0</v>
      </c>
      <c r="Y3532" s="251"/>
      <c r="Z3532" s="251"/>
      <c r="AA3532" s="167">
        <f t="shared" si="3082"/>
        <v>0</v>
      </c>
      <c r="AB3532" s="157"/>
      <c r="AC3532" s="248"/>
      <c r="AD3532" s="251"/>
      <c r="AE3532" s="166">
        <f t="shared" si="3071"/>
        <v>0</v>
      </c>
      <c r="AF3532" s="251"/>
      <c r="AG3532" s="251"/>
      <c r="AH3532" s="167">
        <f t="shared" si="3083"/>
        <v>0</v>
      </c>
      <c r="AJ3532" s="252"/>
      <c r="AK3532" s="253"/>
      <c r="AL3532" s="254"/>
      <c r="AM3532" s="253"/>
      <c r="AN3532" s="254"/>
      <c r="AO3532" s="253"/>
      <c r="AP3532" s="254"/>
      <c r="AQ3532" s="253"/>
      <c r="AR3532" s="254"/>
      <c r="AS3532" s="253"/>
      <c r="AT3532" s="254"/>
      <c r="AU3532" s="253"/>
      <c r="AV3532" s="163">
        <f t="shared" si="3073"/>
        <v>0</v>
      </c>
      <c r="AW3532" s="168">
        <f t="shared" si="3074"/>
        <v>0</v>
      </c>
      <c r="AY3532" s="163">
        <f t="shared" si="3075"/>
        <v>0</v>
      </c>
      <c r="AZ3532" s="163">
        <f t="shared" si="3076"/>
        <v>0</v>
      </c>
      <c r="BA3532" s="163">
        <f t="shared" si="3077"/>
        <v>0</v>
      </c>
      <c r="BB3532" s="163">
        <f t="shared" si="3078"/>
        <v>0</v>
      </c>
      <c r="BC3532" s="163">
        <f t="shared" si="3079"/>
        <v>0</v>
      </c>
      <c r="BD3532" s="163">
        <f t="shared" si="3080"/>
        <v>0</v>
      </c>
    </row>
    <row r="3533" spans="2:56" x14ac:dyDescent="0.3">
      <c r="B3533" s="169" t="s">
        <v>95</v>
      </c>
      <c r="C3533" s="248"/>
      <c r="D3533" s="249"/>
      <c r="E3533" s="172">
        <f t="shared" si="3066"/>
        <v>0</v>
      </c>
      <c r="F3533" s="248"/>
      <c r="G3533" s="249"/>
      <c r="H3533" s="172">
        <f t="shared" si="3067"/>
        <v>0</v>
      </c>
      <c r="I3533" s="248"/>
      <c r="J3533" s="250"/>
      <c r="K3533" s="174">
        <f t="shared" si="3068"/>
        <v>0</v>
      </c>
      <c r="L3533" s="248"/>
      <c r="M3533" s="250"/>
      <c r="N3533" s="251"/>
      <c r="O3533" s="248"/>
      <c r="P3533" s="251"/>
      <c r="Q3533" s="166">
        <f t="shared" si="3069"/>
        <v>0</v>
      </c>
      <c r="R3533" s="251"/>
      <c r="S3533" s="251"/>
      <c r="T3533" s="167">
        <f t="shared" si="3081"/>
        <v>0</v>
      </c>
      <c r="U3533" s="157"/>
      <c r="V3533" s="248"/>
      <c r="W3533" s="251"/>
      <c r="X3533" s="166">
        <f t="shared" si="3070"/>
        <v>0</v>
      </c>
      <c r="Y3533" s="251"/>
      <c r="Z3533" s="251"/>
      <c r="AA3533" s="167">
        <f t="shared" si="3082"/>
        <v>0</v>
      </c>
      <c r="AB3533" s="157"/>
      <c r="AC3533" s="248"/>
      <c r="AD3533" s="251"/>
      <c r="AE3533" s="166">
        <f t="shared" si="3071"/>
        <v>0</v>
      </c>
      <c r="AF3533" s="251"/>
      <c r="AG3533" s="251"/>
      <c r="AH3533" s="167">
        <f t="shared" si="3083"/>
        <v>0</v>
      </c>
      <c r="AJ3533" s="252"/>
      <c r="AK3533" s="253"/>
      <c r="AL3533" s="254"/>
      <c r="AM3533" s="253"/>
      <c r="AN3533" s="254"/>
      <c r="AO3533" s="253"/>
      <c r="AP3533" s="254"/>
      <c r="AQ3533" s="253"/>
      <c r="AR3533" s="254"/>
      <c r="AS3533" s="253"/>
      <c r="AT3533" s="254"/>
      <c r="AU3533" s="253"/>
      <c r="AV3533" s="163">
        <f t="shared" si="3073"/>
        <v>0</v>
      </c>
      <c r="AW3533" s="168">
        <f t="shared" si="3074"/>
        <v>0</v>
      </c>
      <c r="AY3533" s="163">
        <f t="shared" si="3075"/>
        <v>0</v>
      </c>
      <c r="AZ3533" s="163">
        <f t="shared" si="3076"/>
        <v>0</v>
      </c>
      <c r="BA3533" s="163">
        <f t="shared" si="3077"/>
        <v>0</v>
      </c>
      <c r="BB3533" s="163">
        <f t="shared" si="3078"/>
        <v>0</v>
      </c>
      <c r="BC3533" s="163">
        <f t="shared" si="3079"/>
        <v>0</v>
      </c>
      <c r="BD3533" s="163">
        <f t="shared" si="3080"/>
        <v>0</v>
      </c>
    </row>
    <row r="3534" spans="2:56" x14ac:dyDescent="0.3">
      <c r="B3534" s="179" t="s">
        <v>96</v>
      </c>
      <c r="C3534" s="83">
        <f>SUM(C3535:C3538)</f>
        <v>0</v>
      </c>
      <c r="D3534" s="84">
        <f>SUM(D3535:D3538)</f>
        <v>0</v>
      </c>
      <c r="E3534" s="85">
        <f t="shared" si="3066"/>
        <v>0</v>
      </c>
      <c r="F3534" s="83">
        <f>SUM(F3535:F3538)</f>
        <v>0</v>
      </c>
      <c r="G3534" s="84">
        <f>SUM(G3535:G3538)</f>
        <v>0</v>
      </c>
      <c r="H3534" s="85">
        <f t="shared" si="3067"/>
        <v>0</v>
      </c>
      <c r="I3534" s="83">
        <f>SUM(I3535:I3538)</f>
        <v>0</v>
      </c>
      <c r="J3534" s="86">
        <f>SUM(J3535:J3538)</f>
        <v>0</v>
      </c>
      <c r="K3534" s="87">
        <f t="shared" si="3068"/>
        <v>0</v>
      </c>
      <c r="L3534" s="83">
        <f>SUM(L3535:L3538)</f>
        <v>0</v>
      </c>
      <c r="M3534" s="86">
        <f>SUM(M3535:M3538)</f>
        <v>0</v>
      </c>
      <c r="N3534" s="88">
        <f>SUM(N3535:N3538)</f>
        <v>0</v>
      </c>
      <c r="O3534" s="83">
        <f>SUM(O3535:O3538)</f>
        <v>0</v>
      </c>
      <c r="P3534" s="88">
        <f>SUM(P3535:P3538)</f>
        <v>0</v>
      </c>
      <c r="Q3534" s="177">
        <f t="shared" si="3069"/>
        <v>0</v>
      </c>
      <c r="R3534" s="88">
        <f>SUM(R3535:R3538)</f>
        <v>0</v>
      </c>
      <c r="S3534" s="88">
        <f>SUM(S3535:S3538)</f>
        <v>0</v>
      </c>
      <c r="T3534" s="178">
        <f t="shared" si="3081"/>
        <v>0</v>
      </c>
      <c r="U3534" s="157"/>
      <c r="V3534" s="83">
        <f>SUM(V3535:V3538)</f>
        <v>0</v>
      </c>
      <c r="W3534" s="88">
        <f>SUM(W3535:W3538)</f>
        <v>0</v>
      </c>
      <c r="X3534" s="177">
        <f t="shared" si="3070"/>
        <v>0</v>
      </c>
      <c r="Y3534" s="88">
        <f>SUM(Y3535:Y3538)</f>
        <v>0</v>
      </c>
      <c r="Z3534" s="88">
        <f>SUM(Z3535:Z3538)</f>
        <v>0</v>
      </c>
      <c r="AA3534" s="178">
        <f t="shared" si="3082"/>
        <v>0</v>
      </c>
      <c r="AB3534" s="157"/>
      <c r="AC3534" s="83">
        <f>SUM(AC3535:AC3538)</f>
        <v>0</v>
      </c>
      <c r="AD3534" s="88">
        <f>SUM(AD3535:AD3538)</f>
        <v>0</v>
      </c>
      <c r="AE3534" s="177">
        <f t="shared" si="3071"/>
        <v>0</v>
      </c>
      <c r="AF3534" s="88">
        <f>SUM(AF3535:AF3538)</f>
        <v>0</v>
      </c>
      <c r="AG3534" s="88">
        <f>SUM(AG3535:AG3538)</f>
        <v>0</v>
      </c>
      <c r="AH3534" s="178">
        <f t="shared" si="3083"/>
        <v>0</v>
      </c>
      <c r="AJ3534" s="84">
        <f t="shared" ref="AJ3534:AU3534" si="3096">SUM(AJ3535:AJ3538)</f>
        <v>0</v>
      </c>
      <c r="AK3534" s="86">
        <f t="shared" si="3096"/>
        <v>0</v>
      </c>
      <c r="AL3534" s="88">
        <f t="shared" si="3096"/>
        <v>0</v>
      </c>
      <c r="AM3534" s="86">
        <f t="shared" si="3096"/>
        <v>0</v>
      </c>
      <c r="AN3534" s="88">
        <f t="shared" si="3096"/>
        <v>0</v>
      </c>
      <c r="AO3534" s="86">
        <f t="shared" si="3096"/>
        <v>0</v>
      </c>
      <c r="AP3534" s="88">
        <f t="shared" si="3096"/>
        <v>0</v>
      </c>
      <c r="AQ3534" s="86">
        <f t="shared" si="3096"/>
        <v>0</v>
      </c>
      <c r="AR3534" s="88">
        <f t="shared" si="3096"/>
        <v>0</v>
      </c>
      <c r="AS3534" s="86">
        <f t="shared" si="3096"/>
        <v>0</v>
      </c>
      <c r="AT3534" s="88">
        <f t="shared" si="3096"/>
        <v>0</v>
      </c>
      <c r="AU3534" s="86">
        <f t="shared" si="3096"/>
        <v>0</v>
      </c>
      <c r="AV3534" s="86">
        <f t="shared" si="3073"/>
        <v>0</v>
      </c>
      <c r="AW3534" s="93">
        <f t="shared" si="3074"/>
        <v>0</v>
      </c>
      <c r="AY3534" s="86">
        <f t="shared" si="3075"/>
        <v>0</v>
      </c>
      <c r="AZ3534" s="86">
        <f t="shared" si="3076"/>
        <v>0</v>
      </c>
      <c r="BA3534" s="86">
        <f t="shared" si="3077"/>
        <v>0</v>
      </c>
      <c r="BB3534" s="86">
        <f t="shared" si="3078"/>
        <v>0</v>
      </c>
      <c r="BC3534" s="86">
        <f t="shared" si="3079"/>
        <v>0</v>
      </c>
      <c r="BD3534" s="86">
        <f t="shared" si="3080"/>
        <v>0</v>
      </c>
    </row>
    <row r="3535" spans="2:56" x14ac:dyDescent="0.3">
      <c r="B3535" s="169" t="s">
        <v>97</v>
      </c>
      <c r="C3535" s="248"/>
      <c r="D3535" s="249"/>
      <c r="E3535" s="172">
        <f t="shared" si="3066"/>
        <v>0</v>
      </c>
      <c r="F3535" s="248"/>
      <c r="G3535" s="249"/>
      <c r="H3535" s="172">
        <f t="shared" si="3067"/>
        <v>0</v>
      </c>
      <c r="I3535" s="248"/>
      <c r="J3535" s="250"/>
      <c r="K3535" s="174">
        <f t="shared" si="3068"/>
        <v>0</v>
      </c>
      <c r="L3535" s="248"/>
      <c r="M3535" s="250"/>
      <c r="N3535" s="251"/>
      <c r="O3535" s="248"/>
      <c r="P3535" s="251"/>
      <c r="Q3535" s="166">
        <f t="shared" si="3069"/>
        <v>0</v>
      </c>
      <c r="R3535" s="251"/>
      <c r="S3535" s="251"/>
      <c r="T3535" s="167">
        <f t="shared" si="3081"/>
        <v>0</v>
      </c>
      <c r="U3535" s="157"/>
      <c r="V3535" s="248"/>
      <c r="W3535" s="251"/>
      <c r="X3535" s="166">
        <f t="shared" si="3070"/>
        <v>0</v>
      </c>
      <c r="Y3535" s="251"/>
      <c r="Z3535" s="251"/>
      <c r="AA3535" s="167">
        <f t="shared" si="3082"/>
        <v>0</v>
      </c>
      <c r="AB3535" s="157"/>
      <c r="AC3535" s="248"/>
      <c r="AD3535" s="251"/>
      <c r="AE3535" s="166">
        <f t="shared" si="3071"/>
        <v>0</v>
      </c>
      <c r="AF3535" s="251"/>
      <c r="AG3535" s="251"/>
      <c r="AH3535" s="167">
        <f t="shared" si="3083"/>
        <v>0</v>
      </c>
      <c r="AJ3535" s="252"/>
      <c r="AK3535" s="253"/>
      <c r="AL3535" s="254"/>
      <c r="AM3535" s="253"/>
      <c r="AN3535" s="254"/>
      <c r="AO3535" s="253"/>
      <c r="AP3535" s="254"/>
      <c r="AQ3535" s="253"/>
      <c r="AR3535" s="254"/>
      <c r="AS3535" s="253"/>
      <c r="AT3535" s="254"/>
      <c r="AU3535" s="253"/>
      <c r="AV3535" s="163">
        <f t="shared" si="3073"/>
        <v>0</v>
      </c>
      <c r="AW3535" s="168">
        <f t="shared" si="3074"/>
        <v>0</v>
      </c>
      <c r="AY3535" s="163">
        <f t="shared" si="3075"/>
        <v>0</v>
      </c>
      <c r="AZ3535" s="163">
        <f t="shared" si="3076"/>
        <v>0</v>
      </c>
      <c r="BA3535" s="163">
        <f t="shared" si="3077"/>
        <v>0</v>
      </c>
      <c r="BB3535" s="163">
        <f t="shared" si="3078"/>
        <v>0</v>
      </c>
      <c r="BC3535" s="163">
        <f t="shared" si="3079"/>
        <v>0</v>
      </c>
      <c r="BD3535" s="163">
        <f t="shared" si="3080"/>
        <v>0</v>
      </c>
    </row>
    <row r="3536" spans="2:56" x14ac:dyDescent="0.3">
      <c r="B3536" s="169" t="s">
        <v>98</v>
      </c>
      <c r="C3536" s="248"/>
      <c r="D3536" s="249"/>
      <c r="E3536" s="172">
        <f t="shared" si="3066"/>
        <v>0</v>
      </c>
      <c r="F3536" s="248"/>
      <c r="G3536" s="249"/>
      <c r="H3536" s="172">
        <f t="shared" si="3067"/>
        <v>0</v>
      </c>
      <c r="I3536" s="248"/>
      <c r="J3536" s="250"/>
      <c r="K3536" s="174">
        <f t="shared" si="3068"/>
        <v>0</v>
      </c>
      <c r="L3536" s="248"/>
      <c r="M3536" s="250"/>
      <c r="N3536" s="251"/>
      <c r="O3536" s="248"/>
      <c r="P3536" s="251"/>
      <c r="Q3536" s="166">
        <f t="shared" si="3069"/>
        <v>0</v>
      </c>
      <c r="R3536" s="251"/>
      <c r="S3536" s="251"/>
      <c r="T3536" s="167">
        <f t="shared" si="3081"/>
        <v>0</v>
      </c>
      <c r="U3536" s="157"/>
      <c r="V3536" s="248"/>
      <c r="W3536" s="251"/>
      <c r="X3536" s="166">
        <f t="shared" si="3070"/>
        <v>0</v>
      </c>
      <c r="Y3536" s="251"/>
      <c r="Z3536" s="251"/>
      <c r="AA3536" s="167">
        <f t="shared" si="3082"/>
        <v>0</v>
      </c>
      <c r="AB3536" s="157"/>
      <c r="AC3536" s="248"/>
      <c r="AD3536" s="251"/>
      <c r="AE3536" s="166">
        <f t="shared" si="3071"/>
        <v>0</v>
      </c>
      <c r="AF3536" s="251"/>
      <c r="AG3536" s="251"/>
      <c r="AH3536" s="167">
        <f t="shared" si="3083"/>
        <v>0</v>
      </c>
      <c r="AJ3536" s="252"/>
      <c r="AK3536" s="253"/>
      <c r="AL3536" s="254"/>
      <c r="AM3536" s="253"/>
      <c r="AN3536" s="254"/>
      <c r="AO3536" s="253"/>
      <c r="AP3536" s="254"/>
      <c r="AQ3536" s="253"/>
      <c r="AR3536" s="254"/>
      <c r="AS3536" s="253"/>
      <c r="AT3536" s="254"/>
      <c r="AU3536" s="253"/>
      <c r="AV3536" s="163">
        <f t="shared" si="3073"/>
        <v>0</v>
      </c>
      <c r="AW3536" s="168">
        <f t="shared" si="3074"/>
        <v>0</v>
      </c>
      <c r="AY3536" s="163">
        <f t="shared" si="3075"/>
        <v>0</v>
      </c>
      <c r="AZ3536" s="163">
        <f t="shared" si="3076"/>
        <v>0</v>
      </c>
      <c r="BA3536" s="163">
        <f t="shared" si="3077"/>
        <v>0</v>
      </c>
      <c r="BB3536" s="163">
        <f t="shared" si="3078"/>
        <v>0</v>
      </c>
      <c r="BC3536" s="163">
        <f t="shared" si="3079"/>
        <v>0</v>
      </c>
      <c r="BD3536" s="163">
        <f t="shared" si="3080"/>
        <v>0</v>
      </c>
    </row>
    <row r="3537" spans="2:56" x14ac:dyDescent="0.3">
      <c r="B3537" s="169" t="s">
        <v>99</v>
      </c>
      <c r="C3537" s="248"/>
      <c r="D3537" s="249"/>
      <c r="E3537" s="172">
        <f t="shared" si="3066"/>
        <v>0</v>
      </c>
      <c r="F3537" s="248"/>
      <c r="G3537" s="249"/>
      <c r="H3537" s="172">
        <f t="shared" si="3067"/>
        <v>0</v>
      </c>
      <c r="I3537" s="248"/>
      <c r="J3537" s="250"/>
      <c r="K3537" s="174">
        <f t="shared" si="3068"/>
        <v>0</v>
      </c>
      <c r="L3537" s="248"/>
      <c r="M3537" s="250"/>
      <c r="N3537" s="251"/>
      <c r="O3537" s="248"/>
      <c r="P3537" s="251"/>
      <c r="Q3537" s="166">
        <f t="shared" si="3069"/>
        <v>0</v>
      </c>
      <c r="R3537" s="251"/>
      <c r="S3537" s="251"/>
      <c r="T3537" s="167">
        <f t="shared" si="3081"/>
        <v>0</v>
      </c>
      <c r="U3537" s="157"/>
      <c r="V3537" s="248"/>
      <c r="W3537" s="251"/>
      <c r="X3537" s="166">
        <f t="shared" si="3070"/>
        <v>0</v>
      </c>
      <c r="Y3537" s="251"/>
      <c r="Z3537" s="251"/>
      <c r="AA3537" s="167">
        <f t="shared" si="3082"/>
        <v>0</v>
      </c>
      <c r="AB3537" s="157"/>
      <c r="AC3537" s="248"/>
      <c r="AD3537" s="251"/>
      <c r="AE3537" s="166">
        <f t="shared" si="3071"/>
        <v>0</v>
      </c>
      <c r="AF3537" s="251"/>
      <c r="AG3537" s="251"/>
      <c r="AH3537" s="167">
        <f t="shared" si="3083"/>
        <v>0</v>
      </c>
      <c r="AJ3537" s="252"/>
      <c r="AK3537" s="253"/>
      <c r="AL3537" s="254"/>
      <c r="AM3537" s="253"/>
      <c r="AN3537" s="254"/>
      <c r="AO3537" s="253"/>
      <c r="AP3537" s="254"/>
      <c r="AQ3537" s="253"/>
      <c r="AR3537" s="254"/>
      <c r="AS3537" s="253"/>
      <c r="AT3537" s="254"/>
      <c r="AU3537" s="253"/>
      <c r="AV3537" s="163">
        <f t="shared" si="3073"/>
        <v>0</v>
      </c>
      <c r="AW3537" s="168">
        <f t="shared" si="3074"/>
        <v>0</v>
      </c>
      <c r="AY3537" s="163">
        <f t="shared" si="3075"/>
        <v>0</v>
      </c>
      <c r="AZ3537" s="163">
        <f t="shared" si="3076"/>
        <v>0</v>
      </c>
      <c r="BA3537" s="163">
        <f t="shared" si="3077"/>
        <v>0</v>
      </c>
      <c r="BB3537" s="163">
        <f t="shared" si="3078"/>
        <v>0</v>
      </c>
      <c r="BC3537" s="163">
        <f t="shared" si="3079"/>
        <v>0</v>
      </c>
      <c r="BD3537" s="163">
        <f t="shared" si="3080"/>
        <v>0</v>
      </c>
    </row>
    <row r="3538" spans="2:56" x14ac:dyDescent="0.3">
      <c r="B3538" s="169" t="s">
        <v>100</v>
      </c>
      <c r="C3538" s="248"/>
      <c r="D3538" s="249"/>
      <c r="E3538" s="172">
        <f t="shared" si="3066"/>
        <v>0</v>
      </c>
      <c r="F3538" s="248"/>
      <c r="G3538" s="249"/>
      <c r="H3538" s="172">
        <f t="shared" si="3067"/>
        <v>0</v>
      </c>
      <c r="I3538" s="248"/>
      <c r="J3538" s="250"/>
      <c r="K3538" s="174">
        <f t="shared" si="3068"/>
        <v>0</v>
      </c>
      <c r="L3538" s="248"/>
      <c r="M3538" s="250"/>
      <c r="N3538" s="251"/>
      <c r="O3538" s="248"/>
      <c r="P3538" s="251"/>
      <c r="Q3538" s="166">
        <f t="shared" si="3069"/>
        <v>0</v>
      </c>
      <c r="R3538" s="251"/>
      <c r="S3538" s="251"/>
      <c r="T3538" s="167">
        <f t="shared" si="3081"/>
        <v>0</v>
      </c>
      <c r="U3538" s="157"/>
      <c r="V3538" s="248"/>
      <c r="W3538" s="251"/>
      <c r="X3538" s="166">
        <f t="shared" si="3070"/>
        <v>0</v>
      </c>
      <c r="Y3538" s="251"/>
      <c r="Z3538" s="251"/>
      <c r="AA3538" s="167">
        <f t="shared" si="3082"/>
        <v>0</v>
      </c>
      <c r="AB3538" s="157"/>
      <c r="AC3538" s="248"/>
      <c r="AD3538" s="251"/>
      <c r="AE3538" s="166">
        <f t="shared" si="3071"/>
        <v>0</v>
      </c>
      <c r="AF3538" s="251"/>
      <c r="AG3538" s="251"/>
      <c r="AH3538" s="167">
        <f t="shared" si="3083"/>
        <v>0</v>
      </c>
      <c r="AJ3538" s="252"/>
      <c r="AK3538" s="253"/>
      <c r="AL3538" s="254"/>
      <c r="AM3538" s="253"/>
      <c r="AN3538" s="254"/>
      <c r="AO3538" s="253"/>
      <c r="AP3538" s="254"/>
      <c r="AQ3538" s="253"/>
      <c r="AR3538" s="254"/>
      <c r="AS3538" s="253"/>
      <c r="AT3538" s="254"/>
      <c r="AU3538" s="253"/>
      <c r="AV3538" s="163">
        <f t="shared" si="3073"/>
        <v>0</v>
      </c>
      <c r="AW3538" s="168">
        <f t="shared" si="3074"/>
        <v>0</v>
      </c>
      <c r="AY3538" s="163">
        <f t="shared" si="3075"/>
        <v>0</v>
      </c>
      <c r="AZ3538" s="163">
        <f t="shared" si="3076"/>
        <v>0</v>
      </c>
      <c r="BA3538" s="163">
        <f t="shared" si="3077"/>
        <v>0</v>
      </c>
      <c r="BB3538" s="163">
        <f t="shared" si="3078"/>
        <v>0</v>
      </c>
      <c r="BC3538" s="163">
        <f t="shared" si="3079"/>
        <v>0</v>
      </c>
      <c r="BD3538" s="163">
        <f t="shared" si="3080"/>
        <v>0</v>
      </c>
    </row>
    <row r="3539" spans="2:56" x14ac:dyDescent="0.3">
      <c r="B3539" s="179" t="s">
        <v>101</v>
      </c>
      <c r="C3539" s="83">
        <f>SUM(C3540:C3541)</f>
        <v>0</v>
      </c>
      <c r="D3539" s="84">
        <f>SUM(D3540:D3541)</f>
        <v>0</v>
      </c>
      <c r="E3539" s="85">
        <f t="shared" si="3066"/>
        <v>0</v>
      </c>
      <c r="F3539" s="83">
        <f>SUM(F3540:F3541)</f>
        <v>0</v>
      </c>
      <c r="G3539" s="84">
        <f>SUM(G3540:G3541)</f>
        <v>0</v>
      </c>
      <c r="H3539" s="85">
        <f t="shared" si="3067"/>
        <v>0</v>
      </c>
      <c r="I3539" s="83">
        <f>SUM(I3540:I3541)</f>
        <v>0</v>
      </c>
      <c r="J3539" s="86">
        <f>SUM(J3540:J3541)</f>
        <v>0</v>
      </c>
      <c r="K3539" s="87">
        <f t="shared" si="3068"/>
        <v>0</v>
      </c>
      <c r="L3539" s="83">
        <f>SUM(L3540:L3541)</f>
        <v>0</v>
      </c>
      <c r="M3539" s="86">
        <f>SUM(M3540:M3541)</f>
        <v>0</v>
      </c>
      <c r="N3539" s="88">
        <f>SUM(N3540:N3541)</f>
        <v>0</v>
      </c>
      <c r="O3539" s="83">
        <f>SUM(O3540:O3541)</f>
        <v>0</v>
      </c>
      <c r="P3539" s="88">
        <f>SUM(P3540:P3541)</f>
        <v>0</v>
      </c>
      <c r="Q3539" s="177">
        <f t="shared" si="3069"/>
        <v>0</v>
      </c>
      <c r="R3539" s="88">
        <f>SUM(R3540:R3541)</f>
        <v>0</v>
      </c>
      <c r="S3539" s="88">
        <f>SUM(S3540:S3541)</f>
        <v>0</v>
      </c>
      <c r="T3539" s="178">
        <f t="shared" si="3081"/>
        <v>0</v>
      </c>
      <c r="U3539" s="157"/>
      <c r="V3539" s="83">
        <f>SUM(V3540:V3541)</f>
        <v>0</v>
      </c>
      <c r="W3539" s="88">
        <f>SUM(W3540:W3541)</f>
        <v>0</v>
      </c>
      <c r="X3539" s="177">
        <f t="shared" si="3070"/>
        <v>0</v>
      </c>
      <c r="Y3539" s="88">
        <f>SUM(Y3540:Y3541)</f>
        <v>0</v>
      </c>
      <c r="Z3539" s="88">
        <f>SUM(Z3540:Z3541)</f>
        <v>0</v>
      </c>
      <c r="AA3539" s="178">
        <f t="shared" si="3082"/>
        <v>0</v>
      </c>
      <c r="AB3539" s="157"/>
      <c r="AC3539" s="83">
        <f>SUM(AC3540:AC3541)</f>
        <v>0</v>
      </c>
      <c r="AD3539" s="88">
        <f>SUM(AD3540:AD3541)</f>
        <v>0</v>
      </c>
      <c r="AE3539" s="177">
        <f t="shared" si="3071"/>
        <v>0</v>
      </c>
      <c r="AF3539" s="88">
        <f>SUM(AF3540:AF3541)</f>
        <v>0</v>
      </c>
      <c r="AG3539" s="88">
        <f>SUM(AG3540:AG3541)</f>
        <v>0</v>
      </c>
      <c r="AH3539" s="178">
        <f t="shared" si="3083"/>
        <v>0</v>
      </c>
      <c r="AJ3539" s="84">
        <f t="shared" ref="AJ3539:AU3539" si="3097">SUM(AJ3540:AJ3541)</f>
        <v>0</v>
      </c>
      <c r="AK3539" s="86">
        <f t="shared" si="3097"/>
        <v>0</v>
      </c>
      <c r="AL3539" s="88">
        <f t="shared" si="3097"/>
        <v>0</v>
      </c>
      <c r="AM3539" s="86">
        <f t="shared" si="3097"/>
        <v>0</v>
      </c>
      <c r="AN3539" s="88">
        <f t="shared" si="3097"/>
        <v>0</v>
      </c>
      <c r="AO3539" s="86">
        <f t="shared" si="3097"/>
        <v>0</v>
      </c>
      <c r="AP3539" s="88">
        <f t="shared" si="3097"/>
        <v>0</v>
      </c>
      <c r="AQ3539" s="86">
        <f t="shared" si="3097"/>
        <v>0</v>
      </c>
      <c r="AR3539" s="88">
        <f t="shared" si="3097"/>
        <v>0</v>
      </c>
      <c r="AS3539" s="86">
        <f t="shared" si="3097"/>
        <v>0</v>
      </c>
      <c r="AT3539" s="88">
        <f t="shared" si="3097"/>
        <v>0</v>
      </c>
      <c r="AU3539" s="86">
        <f t="shared" si="3097"/>
        <v>0</v>
      </c>
      <c r="AV3539" s="86">
        <f t="shared" si="3073"/>
        <v>0</v>
      </c>
      <c r="AW3539" s="93">
        <f t="shared" si="3074"/>
        <v>0</v>
      </c>
      <c r="AY3539" s="86">
        <f t="shared" si="3075"/>
        <v>0</v>
      </c>
      <c r="AZ3539" s="86">
        <f t="shared" si="3076"/>
        <v>0</v>
      </c>
      <c r="BA3539" s="86">
        <f t="shared" si="3077"/>
        <v>0</v>
      </c>
      <c r="BB3539" s="86">
        <f t="shared" si="3078"/>
        <v>0</v>
      </c>
      <c r="BC3539" s="86">
        <f t="shared" si="3079"/>
        <v>0</v>
      </c>
      <c r="BD3539" s="86">
        <f t="shared" si="3080"/>
        <v>0</v>
      </c>
    </row>
    <row r="3540" spans="2:56" x14ac:dyDescent="0.3">
      <c r="B3540" s="169" t="s">
        <v>102</v>
      </c>
      <c r="C3540" s="248"/>
      <c r="D3540" s="249"/>
      <c r="E3540" s="172">
        <f t="shared" si="3066"/>
        <v>0</v>
      </c>
      <c r="F3540" s="248"/>
      <c r="G3540" s="249"/>
      <c r="H3540" s="172">
        <f t="shared" si="3067"/>
        <v>0</v>
      </c>
      <c r="I3540" s="248"/>
      <c r="J3540" s="250"/>
      <c r="K3540" s="174">
        <f t="shared" si="3068"/>
        <v>0</v>
      </c>
      <c r="L3540" s="248"/>
      <c r="M3540" s="250"/>
      <c r="N3540" s="251"/>
      <c r="O3540" s="248"/>
      <c r="P3540" s="251"/>
      <c r="Q3540" s="166">
        <f t="shared" si="3069"/>
        <v>0</v>
      </c>
      <c r="R3540" s="251"/>
      <c r="S3540" s="251"/>
      <c r="T3540" s="167">
        <f t="shared" si="3081"/>
        <v>0</v>
      </c>
      <c r="U3540" s="157"/>
      <c r="V3540" s="248"/>
      <c r="W3540" s="251"/>
      <c r="X3540" s="166">
        <f t="shared" si="3070"/>
        <v>0</v>
      </c>
      <c r="Y3540" s="251"/>
      <c r="Z3540" s="251"/>
      <c r="AA3540" s="167">
        <f t="shared" si="3082"/>
        <v>0</v>
      </c>
      <c r="AB3540" s="157"/>
      <c r="AC3540" s="248"/>
      <c r="AD3540" s="251"/>
      <c r="AE3540" s="166">
        <f t="shared" si="3071"/>
        <v>0</v>
      </c>
      <c r="AF3540" s="251"/>
      <c r="AG3540" s="251"/>
      <c r="AH3540" s="167">
        <f t="shared" si="3083"/>
        <v>0</v>
      </c>
      <c r="AJ3540" s="252"/>
      <c r="AK3540" s="253"/>
      <c r="AL3540" s="254"/>
      <c r="AM3540" s="253"/>
      <c r="AN3540" s="254"/>
      <c r="AO3540" s="253"/>
      <c r="AP3540" s="254"/>
      <c r="AQ3540" s="253"/>
      <c r="AR3540" s="254"/>
      <c r="AS3540" s="253"/>
      <c r="AT3540" s="254"/>
      <c r="AU3540" s="253"/>
      <c r="AV3540" s="163">
        <f t="shared" si="3073"/>
        <v>0</v>
      </c>
      <c r="AW3540" s="168">
        <f t="shared" si="3074"/>
        <v>0</v>
      </c>
      <c r="AY3540" s="163">
        <f t="shared" si="3075"/>
        <v>0</v>
      </c>
      <c r="AZ3540" s="163">
        <f t="shared" si="3076"/>
        <v>0</v>
      </c>
      <c r="BA3540" s="163">
        <f t="shared" si="3077"/>
        <v>0</v>
      </c>
      <c r="BB3540" s="163">
        <f t="shared" si="3078"/>
        <v>0</v>
      </c>
      <c r="BC3540" s="163">
        <f t="shared" si="3079"/>
        <v>0</v>
      </c>
      <c r="BD3540" s="163">
        <f t="shared" si="3080"/>
        <v>0</v>
      </c>
    </row>
    <row r="3541" spans="2:56" x14ac:dyDescent="0.3">
      <c r="B3541" s="169" t="s">
        <v>103</v>
      </c>
      <c r="C3541" s="248"/>
      <c r="D3541" s="249"/>
      <c r="E3541" s="172">
        <f t="shared" si="3066"/>
        <v>0</v>
      </c>
      <c r="F3541" s="248"/>
      <c r="G3541" s="249"/>
      <c r="H3541" s="172">
        <f t="shared" si="3067"/>
        <v>0</v>
      </c>
      <c r="I3541" s="248"/>
      <c r="J3541" s="250"/>
      <c r="K3541" s="174">
        <f t="shared" si="3068"/>
        <v>0</v>
      </c>
      <c r="L3541" s="248"/>
      <c r="M3541" s="250"/>
      <c r="N3541" s="251"/>
      <c r="O3541" s="248"/>
      <c r="P3541" s="251"/>
      <c r="Q3541" s="166">
        <f t="shared" si="3069"/>
        <v>0</v>
      </c>
      <c r="R3541" s="251"/>
      <c r="S3541" s="251"/>
      <c r="T3541" s="167">
        <f t="shared" si="3081"/>
        <v>0</v>
      </c>
      <c r="U3541" s="157"/>
      <c r="V3541" s="248"/>
      <c r="W3541" s="251"/>
      <c r="X3541" s="166">
        <f t="shared" si="3070"/>
        <v>0</v>
      </c>
      <c r="Y3541" s="251"/>
      <c r="Z3541" s="251"/>
      <c r="AA3541" s="167">
        <f t="shared" si="3082"/>
        <v>0</v>
      </c>
      <c r="AB3541" s="157"/>
      <c r="AC3541" s="248"/>
      <c r="AD3541" s="251"/>
      <c r="AE3541" s="166">
        <f t="shared" si="3071"/>
        <v>0</v>
      </c>
      <c r="AF3541" s="251"/>
      <c r="AG3541" s="251"/>
      <c r="AH3541" s="167">
        <f t="shared" si="3083"/>
        <v>0</v>
      </c>
      <c r="AJ3541" s="252"/>
      <c r="AK3541" s="253"/>
      <c r="AL3541" s="254"/>
      <c r="AM3541" s="253"/>
      <c r="AN3541" s="254"/>
      <c r="AO3541" s="253"/>
      <c r="AP3541" s="254"/>
      <c r="AQ3541" s="253"/>
      <c r="AR3541" s="254"/>
      <c r="AS3541" s="253"/>
      <c r="AT3541" s="254"/>
      <c r="AU3541" s="253"/>
      <c r="AV3541" s="163">
        <f t="shared" si="3073"/>
        <v>0</v>
      </c>
      <c r="AW3541" s="168">
        <f t="shared" si="3074"/>
        <v>0</v>
      </c>
      <c r="AY3541" s="163">
        <f t="shared" si="3075"/>
        <v>0</v>
      </c>
      <c r="AZ3541" s="163">
        <f t="shared" si="3076"/>
        <v>0</v>
      </c>
      <c r="BA3541" s="163">
        <f t="shared" si="3077"/>
        <v>0</v>
      </c>
      <c r="BB3541" s="163">
        <f t="shared" si="3078"/>
        <v>0</v>
      </c>
      <c r="BC3541" s="163">
        <f t="shared" si="3079"/>
        <v>0</v>
      </c>
      <c r="BD3541" s="163">
        <f t="shared" si="3080"/>
        <v>0</v>
      </c>
    </row>
    <row r="3542" spans="2:56" x14ac:dyDescent="0.3">
      <c r="B3542" s="179" t="s">
        <v>104</v>
      </c>
      <c r="C3542" s="83">
        <f>SUM(C3543)</f>
        <v>0</v>
      </c>
      <c r="D3542" s="84">
        <f>SUM(D3543)</f>
        <v>0</v>
      </c>
      <c r="E3542" s="85">
        <f t="shared" si="3066"/>
        <v>0</v>
      </c>
      <c r="F3542" s="83">
        <f>SUM(F3543)</f>
        <v>0</v>
      </c>
      <c r="G3542" s="84">
        <f>SUM(G3543)</f>
        <v>0</v>
      </c>
      <c r="H3542" s="85">
        <f t="shared" si="3067"/>
        <v>0</v>
      </c>
      <c r="I3542" s="83">
        <f>SUM(I3543)</f>
        <v>0</v>
      </c>
      <c r="J3542" s="86">
        <f>SUM(J3543)</f>
        <v>0</v>
      </c>
      <c r="K3542" s="87">
        <f t="shared" si="3068"/>
        <v>0</v>
      </c>
      <c r="L3542" s="83">
        <f>SUM(L3543)</f>
        <v>0</v>
      </c>
      <c r="M3542" s="86">
        <f>SUM(M3543)</f>
        <v>0</v>
      </c>
      <c r="N3542" s="88">
        <f>SUM(N3543)</f>
        <v>0</v>
      </c>
      <c r="O3542" s="83">
        <f>SUM(O3543)</f>
        <v>0</v>
      </c>
      <c r="P3542" s="88">
        <f>SUM(P3543)</f>
        <v>0</v>
      </c>
      <c r="Q3542" s="177">
        <f t="shared" si="3069"/>
        <v>0</v>
      </c>
      <c r="R3542" s="88">
        <f>SUM(R3543)</f>
        <v>0</v>
      </c>
      <c r="S3542" s="88">
        <f>SUM(S3543)</f>
        <v>0</v>
      </c>
      <c r="T3542" s="178">
        <f t="shared" si="3081"/>
        <v>0</v>
      </c>
      <c r="U3542" s="157"/>
      <c r="V3542" s="83">
        <f>SUM(V3543)</f>
        <v>0</v>
      </c>
      <c r="W3542" s="88">
        <f>SUM(W3543)</f>
        <v>0</v>
      </c>
      <c r="X3542" s="177">
        <f t="shared" si="3070"/>
        <v>0</v>
      </c>
      <c r="Y3542" s="88">
        <f>SUM(Y3543)</f>
        <v>0</v>
      </c>
      <c r="Z3542" s="88">
        <f>SUM(Z3543)</f>
        <v>0</v>
      </c>
      <c r="AA3542" s="178">
        <f t="shared" si="3082"/>
        <v>0</v>
      </c>
      <c r="AB3542" s="157"/>
      <c r="AC3542" s="83">
        <f>SUM(AC3543)</f>
        <v>0</v>
      </c>
      <c r="AD3542" s="88">
        <f>SUM(AD3543)</f>
        <v>0</v>
      </c>
      <c r="AE3542" s="177">
        <f t="shared" si="3071"/>
        <v>0</v>
      </c>
      <c r="AF3542" s="88">
        <f>SUM(AF3543)</f>
        <v>0</v>
      </c>
      <c r="AG3542" s="88">
        <f>SUM(AG3543)</f>
        <v>0</v>
      </c>
      <c r="AH3542" s="178">
        <f t="shared" si="3083"/>
        <v>0</v>
      </c>
      <c r="AJ3542" s="84">
        <f t="shared" ref="AJ3542:AU3542" si="3098">SUM(AJ3543)</f>
        <v>0</v>
      </c>
      <c r="AK3542" s="86">
        <f t="shared" si="3098"/>
        <v>0</v>
      </c>
      <c r="AL3542" s="88">
        <f t="shared" si="3098"/>
        <v>0</v>
      </c>
      <c r="AM3542" s="86">
        <f t="shared" si="3098"/>
        <v>0</v>
      </c>
      <c r="AN3542" s="88">
        <f t="shared" si="3098"/>
        <v>0</v>
      </c>
      <c r="AO3542" s="86">
        <f t="shared" si="3098"/>
        <v>0</v>
      </c>
      <c r="AP3542" s="88">
        <f t="shared" si="3098"/>
        <v>0</v>
      </c>
      <c r="AQ3542" s="86">
        <f t="shared" si="3098"/>
        <v>0</v>
      </c>
      <c r="AR3542" s="88">
        <f t="shared" si="3098"/>
        <v>0</v>
      </c>
      <c r="AS3542" s="86">
        <f t="shared" si="3098"/>
        <v>0</v>
      </c>
      <c r="AT3542" s="88">
        <f t="shared" si="3098"/>
        <v>0</v>
      </c>
      <c r="AU3542" s="86">
        <f t="shared" si="3098"/>
        <v>0</v>
      </c>
      <c r="AV3542" s="86">
        <f t="shared" si="3073"/>
        <v>0</v>
      </c>
      <c r="AW3542" s="93">
        <f t="shared" si="3074"/>
        <v>0</v>
      </c>
      <c r="AY3542" s="86">
        <f t="shared" si="3075"/>
        <v>0</v>
      </c>
      <c r="AZ3542" s="86">
        <f t="shared" si="3076"/>
        <v>0</v>
      </c>
      <c r="BA3542" s="86">
        <f t="shared" si="3077"/>
        <v>0</v>
      </c>
      <c r="BB3542" s="86">
        <f t="shared" si="3078"/>
        <v>0</v>
      </c>
      <c r="BC3542" s="86">
        <f t="shared" si="3079"/>
        <v>0</v>
      </c>
      <c r="BD3542" s="86">
        <f t="shared" si="3080"/>
        <v>0</v>
      </c>
    </row>
    <row r="3543" spans="2:56" x14ac:dyDescent="0.3">
      <c r="B3543" s="169" t="s">
        <v>105</v>
      </c>
      <c r="C3543" s="248"/>
      <c r="D3543" s="249"/>
      <c r="E3543" s="172">
        <f t="shared" si="3066"/>
        <v>0</v>
      </c>
      <c r="F3543" s="248"/>
      <c r="G3543" s="249"/>
      <c r="H3543" s="172">
        <f t="shared" si="3067"/>
        <v>0</v>
      </c>
      <c r="I3543" s="248"/>
      <c r="J3543" s="250"/>
      <c r="K3543" s="174">
        <f t="shared" si="3068"/>
        <v>0</v>
      </c>
      <c r="L3543" s="248"/>
      <c r="M3543" s="250"/>
      <c r="N3543" s="251"/>
      <c r="O3543" s="248"/>
      <c r="P3543" s="251"/>
      <c r="Q3543" s="166">
        <f t="shared" si="3069"/>
        <v>0</v>
      </c>
      <c r="R3543" s="251"/>
      <c r="S3543" s="251"/>
      <c r="T3543" s="167">
        <f t="shared" si="3081"/>
        <v>0</v>
      </c>
      <c r="U3543" s="157"/>
      <c r="V3543" s="248"/>
      <c r="W3543" s="251"/>
      <c r="X3543" s="166">
        <f t="shared" si="3070"/>
        <v>0</v>
      </c>
      <c r="Y3543" s="251"/>
      <c r="Z3543" s="251"/>
      <c r="AA3543" s="167">
        <f t="shared" si="3082"/>
        <v>0</v>
      </c>
      <c r="AB3543" s="157"/>
      <c r="AC3543" s="248"/>
      <c r="AD3543" s="251"/>
      <c r="AE3543" s="166">
        <f t="shared" si="3071"/>
        <v>0</v>
      </c>
      <c r="AF3543" s="251"/>
      <c r="AG3543" s="251"/>
      <c r="AH3543" s="167">
        <f t="shared" si="3083"/>
        <v>0</v>
      </c>
      <c r="AJ3543" s="252"/>
      <c r="AK3543" s="253"/>
      <c r="AL3543" s="254"/>
      <c r="AM3543" s="253"/>
      <c r="AN3543" s="254"/>
      <c r="AO3543" s="253"/>
      <c r="AP3543" s="254"/>
      <c r="AQ3543" s="253"/>
      <c r="AR3543" s="254"/>
      <c r="AS3543" s="253"/>
      <c r="AT3543" s="254"/>
      <c r="AU3543" s="253"/>
      <c r="AV3543" s="163">
        <f t="shared" si="3073"/>
        <v>0</v>
      </c>
      <c r="AW3543" s="168">
        <f t="shared" si="3074"/>
        <v>0</v>
      </c>
      <c r="AY3543" s="163">
        <f t="shared" si="3075"/>
        <v>0</v>
      </c>
      <c r="AZ3543" s="163">
        <f t="shared" si="3076"/>
        <v>0</v>
      </c>
      <c r="BA3543" s="163">
        <f t="shared" si="3077"/>
        <v>0</v>
      </c>
      <c r="BB3543" s="163">
        <f t="shared" si="3078"/>
        <v>0</v>
      </c>
      <c r="BC3543" s="163">
        <f t="shared" si="3079"/>
        <v>0</v>
      </c>
      <c r="BD3543" s="163">
        <f t="shared" si="3080"/>
        <v>0</v>
      </c>
    </row>
    <row r="3544" spans="2:56" x14ac:dyDescent="0.3">
      <c r="B3544" s="179" t="s">
        <v>106</v>
      </c>
      <c r="C3544" s="83">
        <f>SUM(C3545:C3546)</f>
        <v>0</v>
      </c>
      <c r="D3544" s="84">
        <f>SUM(D3545:D3546)</f>
        <v>0</v>
      </c>
      <c r="E3544" s="85">
        <f t="shared" si="3066"/>
        <v>0</v>
      </c>
      <c r="F3544" s="83">
        <f>SUM(F3545:F3546)</f>
        <v>0</v>
      </c>
      <c r="G3544" s="84">
        <f>SUM(G3545:G3546)</f>
        <v>0</v>
      </c>
      <c r="H3544" s="85">
        <f t="shared" si="3067"/>
        <v>0</v>
      </c>
      <c r="I3544" s="83">
        <f>SUM(I3545:I3546)</f>
        <v>0</v>
      </c>
      <c r="J3544" s="86">
        <f>SUM(J3545:J3546)</f>
        <v>0</v>
      </c>
      <c r="K3544" s="87">
        <f t="shared" si="3068"/>
        <v>0</v>
      </c>
      <c r="L3544" s="83">
        <f>SUM(L3545:L3546)</f>
        <v>0</v>
      </c>
      <c r="M3544" s="86">
        <f>SUM(M3545:M3546)</f>
        <v>0</v>
      </c>
      <c r="N3544" s="88">
        <f>SUM(N3545:N3546)</f>
        <v>0</v>
      </c>
      <c r="O3544" s="83">
        <f>SUM(O3545:O3546)</f>
        <v>0</v>
      </c>
      <c r="P3544" s="88">
        <f>SUM(P3545:P3546)</f>
        <v>0</v>
      </c>
      <c r="Q3544" s="177">
        <f t="shared" si="3069"/>
        <v>0</v>
      </c>
      <c r="R3544" s="88">
        <f>SUM(R3545:R3546)</f>
        <v>0</v>
      </c>
      <c r="S3544" s="88">
        <f>SUM(S3545:S3546)</f>
        <v>0</v>
      </c>
      <c r="T3544" s="178">
        <f t="shared" si="3081"/>
        <v>0</v>
      </c>
      <c r="U3544" s="157"/>
      <c r="V3544" s="83">
        <f>SUM(V3545:V3546)</f>
        <v>0</v>
      </c>
      <c r="W3544" s="88">
        <f>SUM(W3545:W3546)</f>
        <v>0</v>
      </c>
      <c r="X3544" s="177">
        <f t="shared" si="3070"/>
        <v>0</v>
      </c>
      <c r="Y3544" s="88">
        <f>SUM(Y3545:Y3546)</f>
        <v>0</v>
      </c>
      <c r="Z3544" s="88">
        <f>SUM(Z3545:Z3546)</f>
        <v>0</v>
      </c>
      <c r="AA3544" s="178">
        <f t="shared" si="3082"/>
        <v>0</v>
      </c>
      <c r="AB3544" s="157"/>
      <c r="AC3544" s="83">
        <f>SUM(AC3545:AC3546)</f>
        <v>0</v>
      </c>
      <c r="AD3544" s="88">
        <f>SUM(AD3545:AD3546)</f>
        <v>0</v>
      </c>
      <c r="AE3544" s="177">
        <f t="shared" si="3071"/>
        <v>0</v>
      </c>
      <c r="AF3544" s="88">
        <f>SUM(AF3545:AF3546)</f>
        <v>0</v>
      </c>
      <c r="AG3544" s="88">
        <f>SUM(AG3545:AG3546)</f>
        <v>0</v>
      </c>
      <c r="AH3544" s="178">
        <f t="shared" si="3083"/>
        <v>0</v>
      </c>
      <c r="AJ3544" s="84">
        <f t="shared" ref="AJ3544:AU3544" si="3099">SUM(AJ3545:AJ3546)</f>
        <v>0</v>
      </c>
      <c r="AK3544" s="86">
        <f t="shared" si="3099"/>
        <v>0</v>
      </c>
      <c r="AL3544" s="88">
        <f t="shared" si="3099"/>
        <v>0</v>
      </c>
      <c r="AM3544" s="86">
        <f t="shared" si="3099"/>
        <v>0</v>
      </c>
      <c r="AN3544" s="88">
        <f t="shared" si="3099"/>
        <v>0</v>
      </c>
      <c r="AO3544" s="86">
        <f t="shared" si="3099"/>
        <v>0</v>
      </c>
      <c r="AP3544" s="88">
        <f t="shared" si="3099"/>
        <v>0</v>
      </c>
      <c r="AQ3544" s="86">
        <f t="shared" si="3099"/>
        <v>0</v>
      </c>
      <c r="AR3544" s="88">
        <f t="shared" si="3099"/>
        <v>0</v>
      </c>
      <c r="AS3544" s="86">
        <f t="shared" si="3099"/>
        <v>0</v>
      </c>
      <c r="AT3544" s="88">
        <f t="shared" si="3099"/>
        <v>0</v>
      </c>
      <c r="AU3544" s="86">
        <f t="shared" si="3099"/>
        <v>0</v>
      </c>
      <c r="AV3544" s="86">
        <f t="shared" si="3073"/>
        <v>0</v>
      </c>
      <c r="AW3544" s="93">
        <f t="shared" si="3074"/>
        <v>0</v>
      </c>
      <c r="AY3544" s="86">
        <f t="shared" si="3075"/>
        <v>0</v>
      </c>
      <c r="AZ3544" s="86">
        <f t="shared" si="3076"/>
        <v>0</v>
      </c>
      <c r="BA3544" s="86">
        <f t="shared" si="3077"/>
        <v>0</v>
      </c>
      <c r="BB3544" s="86">
        <f t="shared" si="3078"/>
        <v>0</v>
      </c>
      <c r="BC3544" s="86">
        <f t="shared" si="3079"/>
        <v>0</v>
      </c>
      <c r="BD3544" s="86">
        <f t="shared" si="3080"/>
        <v>0</v>
      </c>
    </row>
    <row r="3545" spans="2:56" x14ac:dyDescent="0.3">
      <c r="B3545" s="169" t="s">
        <v>107</v>
      </c>
      <c r="C3545" s="248"/>
      <c r="D3545" s="249"/>
      <c r="E3545" s="172">
        <f t="shared" si="3066"/>
        <v>0</v>
      </c>
      <c r="F3545" s="248"/>
      <c r="G3545" s="249"/>
      <c r="H3545" s="172">
        <f t="shared" si="3067"/>
        <v>0</v>
      </c>
      <c r="I3545" s="248"/>
      <c r="J3545" s="250"/>
      <c r="K3545" s="174">
        <f t="shared" si="3068"/>
        <v>0</v>
      </c>
      <c r="L3545" s="248"/>
      <c r="M3545" s="250"/>
      <c r="N3545" s="251"/>
      <c r="O3545" s="248"/>
      <c r="P3545" s="251"/>
      <c r="Q3545" s="166">
        <f t="shared" si="3069"/>
        <v>0</v>
      </c>
      <c r="R3545" s="251"/>
      <c r="S3545" s="251"/>
      <c r="T3545" s="167">
        <f t="shared" si="3081"/>
        <v>0</v>
      </c>
      <c r="U3545" s="157"/>
      <c r="V3545" s="248"/>
      <c r="W3545" s="251"/>
      <c r="X3545" s="166">
        <f t="shared" si="3070"/>
        <v>0</v>
      </c>
      <c r="Y3545" s="251"/>
      <c r="Z3545" s="251"/>
      <c r="AA3545" s="167">
        <f t="shared" si="3082"/>
        <v>0</v>
      </c>
      <c r="AB3545" s="157"/>
      <c r="AC3545" s="248"/>
      <c r="AD3545" s="251"/>
      <c r="AE3545" s="166">
        <f t="shared" si="3071"/>
        <v>0</v>
      </c>
      <c r="AF3545" s="251"/>
      <c r="AG3545" s="251"/>
      <c r="AH3545" s="167">
        <f t="shared" si="3083"/>
        <v>0</v>
      </c>
      <c r="AJ3545" s="252"/>
      <c r="AK3545" s="253"/>
      <c r="AL3545" s="254"/>
      <c r="AM3545" s="253"/>
      <c r="AN3545" s="254"/>
      <c r="AO3545" s="253"/>
      <c r="AP3545" s="254"/>
      <c r="AQ3545" s="253"/>
      <c r="AR3545" s="254"/>
      <c r="AS3545" s="253"/>
      <c r="AT3545" s="254"/>
      <c r="AU3545" s="253"/>
      <c r="AV3545" s="163">
        <f t="shared" si="3073"/>
        <v>0</v>
      </c>
      <c r="AW3545" s="168">
        <f t="shared" si="3074"/>
        <v>0</v>
      </c>
      <c r="AY3545" s="163">
        <f t="shared" si="3075"/>
        <v>0</v>
      </c>
      <c r="AZ3545" s="163">
        <f t="shared" si="3076"/>
        <v>0</v>
      </c>
      <c r="BA3545" s="163">
        <f t="shared" si="3077"/>
        <v>0</v>
      </c>
      <c r="BB3545" s="163">
        <f t="shared" si="3078"/>
        <v>0</v>
      </c>
      <c r="BC3545" s="163">
        <f t="shared" si="3079"/>
        <v>0</v>
      </c>
      <c r="BD3545" s="163">
        <f t="shared" si="3080"/>
        <v>0</v>
      </c>
    </row>
    <row r="3546" spans="2:56" x14ac:dyDescent="0.3">
      <c r="B3546" s="169" t="s">
        <v>108</v>
      </c>
      <c r="C3546" s="248"/>
      <c r="D3546" s="249"/>
      <c r="E3546" s="172">
        <f t="shared" si="3066"/>
        <v>0</v>
      </c>
      <c r="F3546" s="248"/>
      <c r="G3546" s="249"/>
      <c r="H3546" s="172">
        <f t="shared" si="3067"/>
        <v>0</v>
      </c>
      <c r="I3546" s="248"/>
      <c r="J3546" s="250"/>
      <c r="K3546" s="174">
        <f t="shared" si="3068"/>
        <v>0</v>
      </c>
      <c r="L3546" s="248"/>
      <c r="M3546" s="250"/>
      <c r="N3546" s="251"/>
      <c r="O3546" s="248"/>
      <c r="P3546" s="251"/>
      <c r="Q3546" s="166">
        <f t="shared" si="3069"/>
        <v>0</v>
      </c>
      <c r="R3546" s="251"/>
      <c r="S3546" s="251"/>
      <c r="T3546" s="167">
        <f t="shared" si="3081"/>
        <v>0</v>
      </c>
      <c r="U3546" s="157"/>
      <c r="V3546" s="248"/>
      <c r="W3546" s="251"/>
      <c r="X3546" s="166">
        <f t="shared" si="3070"/>
        <v>0</v>
      </c>
      <c r="Y3546" s="251"/>
      <c r="Z3546" s="251"/>
      <c r="AA3546" s="167">
        <f t="shared" si="3082"/>
        <v>0</v>
      </c>
      <c r="AB3546" s="157"/>
      <c r="AC3546" s="248"/>
      <c r="AD3546" s="251"/>
      <c r="AE3546" s="166">
        <f t="shared" si="3071"/>
        <v>0</v>
      </c>
      <c r="AF3546" s="251"/>
      <c r="AG3546" s="251"/>
      <c r="AH3546" s="167">
        <f t="shared" si="3083"/>
        <v>0</v>
      </c>
      <c r="AJ3546" s="252"/>
      <c r="AK3546" s="253"/>
      <c r="AL3546" s="254"/>
      <c r="AM3546" s="253"/>
      <c r="AN3546" s="254"/>
      <c r="AO3546" s="253"/>
      <c r="AP3546" s="254"/>
      <c r="AQ3546" s="253"/>
      <c r="AR3546" s="254"/>
      <c r="AS3546" s="253"/>
      <c r="AT3546" s="254"/>
      <c r="AU3546" s="253"/>
      <c r="AV3546" s="163">
        <f t="shared" si="3073"/>
        <v>0</v>
      </c>
      <c r="AW3546" s="168">
        <f t="shared" si="3074"/>
        <v>0</v>
      </c>
      <c r="AY3546" s="163">
        <f t="shared" si="3075"/>
        <v>0</v>
      </c>
      <c r="AZ3546" s="163">
        <f t="shared" si="3076"/>
        <v>0</v>
      </c>
      <c r="BA3546" s="163">
        <f t="shared" si="3077"/>
        <v>0</v>
      </c>
      <c r="BB3546" s="163">
        <f t="shared" si="3078"/>
        <v>0</v>
      </c>
      <c r="BC3546" s="163">
        <f t="shared" si="3079"/>
        <v>0</v>
      </c>
      <c r="BD3546" s="163">
        <f t="shared" si="3080"/>
        <v>0</v>
      </c>
    </row>
    <row r="3547" spans="2:56" x14ac:dyDescent="0.3">
      <c r="B3547" s="179" t="s">
        <v>109</v>
      </c>
      <c r="C3547" s="83">
        <f>SUM(C3548)</f>
        <v>0</v>
      </c>
      <c r="D3547" s="84">
        <f>SUM(D3548)</f>
        <v>0</v>
      </c>
      <c r="E3547" s="85">
        <f t="shared" si="3066"/>
        <v>0</v>
      </c>
      <c r="F3547" s="83">
        <f>SUM(F3548)</f>
        <v>0</v>
      </c>
      <c r="G3547" s="84">
        <f>SUM(G3548)</f>
        <v>0</v>
      </c>
      <c r="H3547" s="85">
        <f t="shared" si="3067"/>
        <v>0</v>
      </c>
      <c r="I3547" s="83">
        <f>SUM(I3548)</f>
        <v>0</v>
      </c>
      <c r="J3547" s="86">
        <f>SUM(J3548)</f>
        <v>0</v>
      </c>
      <c r="K3547" s="87">
        <f t="shared" si="3068"/>
        <v>0</v>
      </c>
      <c r="L3547" s="83">
        <f>SUM(L3548)</f>
        <v>0</v>
      </c>
      <c r="M3547" s="86">
        <f>SUM(M3548)</f>
        <v>0</v>
      </c>
      <c r="N3547" s="88">
        <f>SUM(N3548)</f>
        <v>0</v>
      </c>
      <c r="O3547" s="83">
        <f>SUM(O3548)</f>
        <v>0</v>
      </c>
      <c r="P3547" s="88">
        <f>SUM(P3548)</f>
        <v>0</v>
      </c>
      <c r="Q3547" s="177">
        <f t="shared" si="3069"/>
        <v>0</v>
      </c>
      <c r="R3547" s="88">
        <f>SUM(R3548)</f>
        <v>0</v>
      </c>
      <c r="S3547" s="88">
        <f>SUM(S3548)</f>
        <v>0</v>
      </c>
      <c r="T3547" s="178">
        <f t="shared" si="3081"/>
        <v>0</v>
      </c>
      <c r="U3547" s="157"/>
      <c r="V3547" s="83">
        <f>SUM(V3548)</f>
        <v>0</v>
      </c>
      <c r="W3547" s="88">
        <f>SUM(W3548)</f>
        <v>0</v>
      </c>
      <c r="X3547" s="177">
        <f t="shared" si="3070"/>
        <v>0</v>
      </c>
      <c r="Y3547" s="88">
        <f>SUM(Y3548)</f>
        <v>0</v>
      </c>
      <c r="Z3547" s="88">
        <f>SUM(Z3548)</f>
        <v>0</v>
      </c>
      <c r="AA3547" s="178">
        <f t="shared" si="3082"/>
        <v>0</v>
      </c>
      <c r="AB3547" s="157"/>
      <c r="AC3547" s="83">
        <f>SUM(AC3548)</f>
        <v>0</v>
      </c>
      <c r="AD3547" s="88">
        <f>SUM(AD3548)</f>
        <v>0</v>
      </c>
      <c r="AE3547" s="177">
        <f t="shared" si="3071"/>
        <v>0</v>
      </c>
      <c r="AF3547" s="88">
        <f>SUM(AF3548)</f>
        <v>0</v>
      </c>
      <c r="AG3547" s="88">
        <f>SUM(AG3548)</f>
        <v>0</v>
      </c>
      <c r="AH3547" s="178">
        <f t="shared" si="3083"/>
        <v>0</v>
      </c>
      <c r="AJ3547" s="84">
        <f t="shared" ref="AJ3547:AU3547" si="3100">SUM(AJ3548)</f>
        <v>0</v>
      </c>
      <c r="AK3547" s="86">
        <f t="shared" si="3100"/>
        <v>0</v>
      </c>
      <c r="AL3547" s="88">
        <f t="shared" si="3100"/>
        <v>0</v>
      </c>
      <c r="AM3547" s="86">
        <f t="shared" si="3100"/>
        <v>0</v>
      </c>
      <c r="AN3547" s="88">
        <f t="shared" si="3100"/>
        <v>0</v>
      </c>
      <c r="AO3547" s="86">
        <f t="shared" si="3100"/>
        <v>0</v>
      </c>
      <c r="AP3547" s="88">
        <f t="shared" si="3100"/>
        <v>0</v>
      </c>
      <c r="AQ3547" s="86">
        <f t="shared" si="3100"/>
        <v>0</v>
      </c>
      <c r="AR3547" s="88">
        <f t="shared" si="3100"/>
        <v>0</v>
      </c>
      <c r="AS3547" s="86">
        <f t="shared" si="3100"/>
        <v>0</v>
      </c>
      <c r="AT3547" s="88">
        <f t="shared" si="3100"/>
        <v>0</v>
      </c>
      <c r="AU3547" s="86">
        <f t="shared" si="3100"/>
        <v>0</v>
      </c>
      <c r="AV3547" s="86">
        <f t="shared" si="3073"/>
        <v>0</v>
      </c>
      <c r="AW3547" s="93">
        <f t="shared" si="3074"/>
        <v>0</v>
      </c>
      <c r="AY3547" s="86">
        <f t="shared" si="3075"/>
        <v>0</v>
      </c>
      <c r="AZ3547" s="86">
        <f t="shared" si="3076"/>
        <v>0</v>
      </c>
      <c r="BA3547" s="86">
        <f t="shared" si="3077"/>
        <v>0</v>
      </c>
      <c r="BB3547" s="86">
        <f t="shared" si="3078"/>
        <v>0</v>
      </c>
      <c r="BC3547" s="86">
        <f t="shared" si="3079"/>
        <v>0</v>
      </c>
      <c r="BD3547" s="86">
        <f t="shared" si="3080"/>
        <v>0</v>
      </c>
    </row>
    <row r="3548" spans="2:56" x14ac:dyDescent="0.3">
      <c r="B3548" s="169" t="s">
        <v>110</v>
      </c>
      <c r="C3548" s="248"/>
      <c r="D3548" s="249"/>
      <c r="E3548" s="172">
        <f t="shared" si="3066"/>
        <v>0</v>
      </c>
      <c r="F3548" s="248"/>
      <c r="G3548" s="249"/>
      <c r="H3548" s="172">
        <f t="shared" si="3067"/>
        <v>0</v>
      </c>
      <c r="I3548" s="248"/>
      <c r="J3548" s="250"/>
      <c r="K3548" s="174">
        <f t="shared" si="3068"/>
        <v>0</v>
      </c>
      <c r="L3548" s="248"/>
      <c r="M3548" s="250"/>
      <c r="N3548" s="251"/>
      <c r="O3548" s="248"/>
      <c r="P3548" s="251"/>
      <c r="Q3548" s="166">
        <f t="shared" si="3069"/>
        <v>0</v>
      </c>
      <c r="R3548" s="251"/>
      <c r="S3548" s="251"/>
      <c r="T3548" s="167">
        <f t="shared" si="3081"/>
        <v>0</v>
      </c>
      <c r="U3548" s="157"/>
      <c r="V3548" s="248"/>
      <c r="W3548" s="251"/>
      <c r="X3548" s="166">
        <f t="shared" si="3070"/>
        <v>0</v>
      </c>
      <c r="Y3548" s="251"/>
      <c r="Z3548" s="251"/>
      <c r="AA3548" s="167">
        <f t="shared" si="3082"/>
        <v>0</v>
      </c>
      <c r="AB3548" s="157"/>
      <c r="AC3548" s="248"/>
      <c r="AD3548" s="251"/>
      <c r="AE3548" s="166">
        <f t="shared" si="3071"/>
        <v>0</v>
      </c>
      <c r="AF3548" s="251"/>
      <c r="AG3548" s="251"/>
      <c r="AH3548" s="167">
        <f t="shared" si="3083"/>
        <v>0</v>
      </c>
      <c r="AJ3548" s="252"/>
      <c r="AK3548" s="253"/>
      <c r="AL3548" s="254"/>
      <c r="AM3548" s="253"/>
      <c r="AN3548" s="254"/>
      <c r="AO3548" s="253"/>
      <c r="AP3548" s="254"/>
      <c r="AQ3548" s="253"/>
      <c r="AR3548" s="254"/>
      <c r="AS3548" s="253"/>
      <c r="AT3548" s="254"/>
      <c r="AU3548" s="253"/>
      <c r="AV3548" s="163">
        <f t="shared" si="3073"/>
        <v>0</v>
      </c>
      <c r="AW3548" s="168">
        <f t="shared" si="3074"/>
        <v>0</v>
      </c>
      <c r="AY3548" s="163">
        <f t="shared" si="3075"/>
        <v>0</v>
      </c>
      <c r="AZ3548" s="163">
        <f t="shared" si="3076"/>
        <v>0</v>
      </c>
      <c r="BA3548" s="163">
        <f t="shared" si="3077"/>
        <v>0</v>
      </c>
      <c r="BB3548" s="163">
        <f t="shared" si="3078"/>
        <v>0</v>
      </c>
      <c r="BC3548" s="163">
        <f t="shared" si="3079"/>
        <v>0</v>
      </c>
      <c r="BD3548" s="163">
        <f t="shared" si="3080"/>
        <v>0</v>
      </c>
    </row>
    <row r="3549" spans="2:56" x14ac:dyDescent="0.3">
      <c r="B3549" s="179" t="s">
        <v>111</v>
      </c>
      <c r="C3549" s="83">
        <f>SUM(C3550:C3552)</f>
        <v>0</v>
      </c>
      <c r="D3549" s="84">
        <f>SUM(D3550:D3552)</f>
        <v>0</v>
      </c>
      <c r="E3549" s="85">
        <f t="shared" ref="E3549:E3612" si="3101">IFERROR(D3549/C3549,0)</f>
        <v>0</v>
      </c>
      <c r="F3549" s="83">
        <f>SUM(F3550:F3552)</f>
        <v>0</v>
      </c>
      <c r="G3549" s="84">
        <f>SUM(G3550:G3552)</f>
        <v>0</v>
      </c>
      <c r="H3549" s="85">
        <f t="shared" ref="H3549:H3612" si="3102">IFERROR(G3549/F3549,0)</f>
        <v>0</v>
      </c>
      <c r="I3549" s="83">
        <f>SUM(I3550:I3552)</f>
        <v>0</v>
      </c>
      <c r="J3549" s="86">
        <f>SUM(J3550:J3552)</f>
        <v>0</v>
      </c>
      <c r="K3549" s="87">
        <f t="shared" ref="K3549:K3612" si="3103">IFERROR(J3549/I3549,0)</f>
        <v>0</v>
      </c>
      <c r="L3549" s="83">
        <f>SUM(L3550:L3552)</f>
        <v>0</v>
      </c>
      <c r="M3549" s="86">
        <f>SUM(M3550:M3552)</f>
        <v>0</v>
      </c>
      <c r="N3549" s="88">
        <f>SUM(N3550:N3552)</f>
        <v>0</v>
      </c>
      <c r="O3549" s="83">
        <f>SUM(O3550:O3552)</f>
        <v>0</v>
      </c>
      <c r="P3549" s="88">
        <f>SUM(P3550:P3552)</f>
        <v>0</v>
      </c>
      <c r="Q3549" s="177">
        <f t="shared" ref="Q3549:Q3612" si="3104">SUM(O3549:P3549)</f>
        <v>0</v>
      </c>
      <c r="R3549" s="88">
        <f>SUM(R3550:R3552)</f>
        <v>0</v>
      </c>
      <c r="S3549" s="88">
        <f>SUM(S3550:S3552)</f>
        <v>0</v>
      </c>
      <c r="T3549" s="178">
        <f t="shared" si="3081"/>
        <v>0</v>
      </c>
      <c r="U3549" s="157"/>
      <c r="V3549" s="83">
        <f>SUM(V3550:V3552)</f>
        <v>0</v>
      </c>
      <c r="W3549" s="88">
        <f>SUM(W3550:W3552)</f>
        <v>0</v>
      </c>
      <c r="X3549" s="177">
        <f t="shared" ref="X3549:X3612" si="3105">SUM(V3549:W3549)</f>
        <v>0</v>
      </c>
      <c r="Y3549" s="88">
        <f>SUM(Y3550:Y3552)</f>
        <v>0</v>
      </c>
      <c r="Z3549" s="88">
        <f>SUM(Z3550:Z3552)</f>
        <v>0</v>
      </c>
      <c r="AA3549" s="178">
        <f t="shared" si="3082"/>
        <v>0</v>
      </c>
      <c r="AB3549" s="157"/>
      <c r="AC3549" s="83">
        <f>SUM(AC3550:AC3552)</f>
        <v>0</v>
      </c>
      <c r="AD3549" s="88">
        <f>SUM(AD3550:AD3552)</f>
        <v>0</v>
      </c>
      <c r="AE3549" s="177">
        <f t="shared" ref="AE3549:AE3612" si="3106">SUM(AC3549:AD3549)</f>
        <v>0</v>
      </c>
      <c r="AF3549" s="88">
        <f>SUM(AF3550:AF3552)</f>
        <v>0</v>
      </c>
      <c r="AG3549" s="88">
        <f>SUM(AG3550:AG3552)</f>
        <v>0</v>
      </c>
      <c r="AH3549" s="178">
        <f t="shared" si="3083"/>
        <v>0</v>
      </c>
      <c r="AJ3549" s="84">
        <f t="shared" ref="AJ3549:AU3549" si="3107">SUM(AJ3550:AJ3552)</f>
        <v>0</v>
      </c>
      <c r="AK3549" s="86">
        <f t="shared" si="3107"/>
        <v>0</v>
      </c>
      <c r="AL3549" s="88">
        <f t="shared" si="3107"/>
        <v>0</v>
      </c>
      <c r="AM3549" s="86">
        <f t="shared" si="3107"/>
        <v>0</v>
      </c>
      <c r="AN3549" s="88">
        <f t="shared" si="3107"/>
        <v>0</v>
      </c>
      <c r="AO3549" s="86">
        <f t="shared" si="3107"/>
        <v>0</v>
      </c>
      <c r="AP3549" s="88">
        <f t="shared" si="3107"/>
        <v>0</v>
      </c>
      <c r="AQ3549" s="86">
        <f t="shared" si="3107"/>
        <v>0</v>
      </c>
      <c r="AR3549" s="88">
        <f t="shared" si="3107"/>
        <v>0</v>
      </c>
      <c r="AS3549" s="86">
        <f t="shared" si="3107"/>
        <v>0</v>
      </c>
      <c r="AT3549" s="88">
        <f t="shared" si="3107"/>
        <v>0</v>
      </c>
      <c r="AU3549" s="86">
        <f t="shared" si="3107"/>
        <v>0</v>
      </c>
      <c r="AV3549" s="86">
        <f t="shared" ref="AV3549:AV3612" si="3108">SUM(AJ3549:AU3549)</f>
        <v>0</v>
      </c>
      <c r="AW3549" s="93">
        <f t="shared" ref="AW3549:AW3612" si="3109">T3549-AV3549</f>
        <v>0</v>
      </c>
      <c r="AY3549" s="86">
        <f t="shared" ref="AY3549:AY3612" si="3110">SUM(AJ3549:AL3549)</f>
        <v>0</v>
      </c>
      <c r="AZ3549" s="86">
        <f t="shared" ref="AZ3549:AZ3612" si="3111">SUM(AM3549:AO3549)</f>
        <v>0</v>
      </c>
      <c r="BA3549" s="86">
        <f t="shared" ref="BA3549:BA3612" si="3112">SUM(AP3549:AR3549)</f>
        <v>0</v>
      </c>
      <c r="BB3549" s="86">
        <f t="shared" ref="BB3549:BB3612" si="3113">SUM(AS3549:AU3549)</f>
        <v>0</v>
      </c>
      <c r="BC3549" s="86">
        <f t="shared" ref="BC3549:BC3612" si="3114">SUM(AY3549,AZ3549,BA3549,BB3549)</f>
        <v>0</v>
      </c>
      <c r="BD3549" s="86">
        <f t="shared" ref="BD3549:BD3612" si="3115">T3549-BC3549</f>
        <v>0</v>
      </c>
    </row>
    <row r="3550" spans="2:56" x14ac:dyDescent="0.3">
      <c r="B3550" s="169" t="s">
        <v>112</v>
      </c>
      <c r="C3550" s="248"/>
      <c r="D3550" s="249"/>
      <c r="E3550" s="172">
        <f t="shared" si="3101"/>
        <v>0</v>
      </c>
      <c r="F3550" s="248"/>
      <c r="G3550" s="249"/>
      <c r="H3550" s="172">
        <f t="shared" si="3102"/>
        <v>0</v>
      </c>
      <c r="I3550" s="248"/>
      <c r="J3550" s="250"/>
      <c r="K3550" s="174">
        <f t="shared" si="3103"/>
        <v>0</v>
      </c>
      <c r="L3550" s="248"/>
      <c r="M3550" s="250"/>
      <c r="N3550" s="251"/>
      <c r="O3550" s="248"/>
      <c r="P3550" s="251"/>
      <c r="Q3550" s="166">
        <f t="shared" si="3104"/>
        <v>0</v>
      </c>
      <c r="R3550" s="251"/>
      <c r="S3550" s="251"/>
      <c r="T3550" s="167">
        <f t="shared" ref="T3550:T3613" si="3116">SUM(Q3550:S3550)</f>
        <v>0</v>
      </c>
      <c r="U3550" s="157"/>
      <c r="V3550" s="248"/>
      <c r="W3550" s="251"/>
      <c r="X3550" s="166">
        <f t="shared" si="3105"/>
        <v>0</v>
      </c>
      <c r="Y3550" s="251"/>
      <c r="Z3550" s="251"/>
      <c r="AA3550" s="167">
        <f t="shared" ref="AA3550:AA3613" si="3117">SUM(X3550:Z3550)</f>
        <v>0</v>
      </c>
      <c r="AB3550" s="157"/>
      <c r="AC3550" s="248"/>
      <c r="AD3550" s="251"/>
      <c r="AE3550" s="166">
        <f t="shared" si="3106"/>
        <v>0</v>
      </c>
      <c r="AF3550" s="251"/>
      <c r="AG3550" s="251"/>
      <c r="AH3550" s="167">
        <f t="shared" ref="AH3550:AH3613" si="3118">SUM(AE3550:AG3550)</f>
        <v>0</v>
      </c>
      <c r="AJ3550" s="252"/>
      <c r="AK3550" s="253"/>
      <c r="AL3550" s="254"/>
      <c r="AM3550" s="253"/>
      <c r="AN3550" s="254"/>
      <c r="AO3550" s="253"/>
      <c r="AP3550" s="254"/>
      <c r="AQ3550" s="253"/>
      <c r="AR3550" s="254"/>
      <c r="AS3550" s="253"/>
      <c r="AT3550" s="254"/>
      <c r="AU3550" s="253"/>
      <c r="AV3550" s="163">
        <f t="shared" si="3108"/>
        <v>0</v>
      </c>
      <c r="AW3550" s="168">
        <f t="shared" si="3109"/>
        <v>0</v>
      </c>
      <c r="AY3550" s="163">
        <f t="shared" si="3110"/>
        <v>0</v>
      </c>
      <c r="AZ3550" s="163">
        <f t="shared" si="3111"/>
        <v>0</v>
      </c>
      <c r="BA3550" s="163">
        <f t="shared" si="3112"/>
        <v>0</v>
      </c>
      <c r="BB3550" s="163">
        <f t="shared" si="3113"/>
        <v>0</v>
      </c>
      <c r="BC3550" s="163">
        <f t="shared" si="3114"/>
        <v>0</v>
      </c>
      <c r="BD3550" s="163">
        <f t="shared" si="3115"/>
        <v>0</v>
      </c>
    </row>
    <row r="3551" spans="2:56" x14ac:dyDescent="0.3">
      <c r="B3551" s="169" t="s">
        <v>113</v>
      </c>
      <c r="C3551" s="248"/>
      <c r="D3551" s="249"/>
      <c r="E3551" s="172">
        <f t="shared" si="3101"/>
        <v>0</v>
      </c>
      <c r="F3551" s="248"/>
      <c r="G3551" s="249"/>
      <c r="H3551" s="172">
        <f t="shared" si="3102"/>
        <v>0</v>
      </c>
      <c r="I3551" s="248"/>
      <c r="J3551" s="250"/>
      <c r="K3551" s="174">
        <f t="shared" si="3103"/>
        <v>0</v>
      </c>
      <c r="L3551" s="248"/>
      <c r="M3551" s="250"/>
      <c r="N3551" s="251"/>
      <c r="O3551" s="248"/>
      <c r="P3551" s="251"/>
      <c r="Q3551" s="166">
        <f t="shared" si="3104"/>
        <v>0</v>
      </c>
      <c r="R3551" s="251"/>
      <c r="S3551" s="251"/>
      <c r="T3551" s="167">
        <f t="shared" si="3116"/>
        <v>0</v>
      </c>
      <c r="U3551" s="157"/>
      <c r="V3551" s="248"/>
      <c r="W3551" s="251"/>
      <c r="X3551" s="166">
        <f t="shared" si="3105"/>
        <v>0</v>
      </c>
      <c r="Y3551" s="251"/>
      <c r="Z3551" s="251"/>
      <c r="AA3551" s="167">
        <f t="shared" si="3117"/>
        <v>0</v>
      </c>
      <c r="AB3551" s="157"/>
      <c r="AC3551" s="248"/>
      <c r="AD3551" s="251"/>
      <c r="AE3551" s="166">
        <f t="shared" si="3106"/>
        <v>0</v>
      </c>
      <c r="AF3551" s="251"/>
      <c r="AG3551" s="251"/>
      <c r="AH3551" s="167">
        <f t="shared" si="3118"/>
        <v>0</v>
      </c>
      <c r="AJ3551" s="252"/>
      <c r="AK3551" s="253"/>
      <c r="AL3551" s="254"/>
      <c r="AM3551" s="253"/>
      <c r="AN3551" s="254"/>
      <c r="AO3551" s="253"/>
      <c r="AP3551" s="254"/>
      <c r="AQ3551" s="253"/>
      <c r="AR3551" s="254"/>
      <c r="AS3551" s="253"/>
      <c r="AT3551" s="254"/>
      <c r="AU3551" s="253"/>
      <c r="AV3551" s="163">
        <f t="shared" si="3108"/>
        <v>0</v>
      </c>
      <c r="AW3551" s="168">
        <f t="shared" si="3109"/>
        <v>0</v>
      </c>
      <c r="AY3551" s="163">
        <f t="shared" si="3110"/>
        <v>0</v>
      </c>
      <c r="AZ3551" s="163">
        <f t="shared" si="3111"/>
        <v>0</v>
      </c>
      <c r="BA3551" s="163">
        <f t="shared" si="3112"/>
        <v>0</v>
      </c>
      <c r="BB3551" s="163">
        <f t="shared" si="3113"/>
        <v>0</v>
      </c>
      <c r="BC3551" s="163">
        <f t="shared" si="3114"/>
        <v>0</v>
      </c>
      <c r="BD3551" s="163">
        <f t="shared" si="3115"/>
        <v>0</v>
      </c>
    </row>
    <row r="3552" spans="2:56" x14ac:dyDescent="0.3">
      <c r="B3552" s="169" t="s">
        <v>114</v>
      </c>
      <c r="C3552" s="248"/>
      <c r="D3552" s="249"/>
      <c r="E3552" s="172">
        <f t="shared" si="3101"/>
        <v>0</v>
      </c>
      <c r="F3552" s="248"/>
      <c r="G3552" s="249"/>
      <c r="H3552" s="172">
        <f t="shared" si="3102"/>
        <v>0</v>
      </c>
      <c r="I3552" s="248"/>
      <c r="J3552" s="250"/>
      <c r="K3552" s="174">
        <f t="shared" si="3103"/>
        <v>0</v>
      </c>
      <c r="L3552" s="248"/>
      <c r="M3552" s="250"/>
      <c r="N3552" s="251"/>
      <c r="O3552" s="248"/>
      <c r="P3552" s="251"/>
      <c r="Q3552" s="166">
        <f t="shared" si="3104"/>
        <v>0</v>
      </c>
      <c r="R3552" s="251"/>
      <c r="S3552" s="251"/>
      <c r="T3552" s="167">
        <f t="shared" si="3116"/>
        <v>0</v>
      </c>
      <c r="U3552" s="157"/>
      <c r="V3552" s="248"/>
      <c r="W3552" s="251"/>
      <c r="X3552" s="166">
        <f t="shared" si="3105"/>
        <v>0</v>
      </c>
      <c r="Y3552" s="251"/>
      <c r="Z3552" s="251"/>
      <c r="AA3552" s="167">
        <f t="shared" si="3117"/>
        <v>0</v>
      </c>
      <c r="AB3552" s="157"/>
      <c r="AC3552" s="248"/>
      <c r="AD3552" s="251"/>
      <c r="AE3552" s="166">
        <f t="shared" si="3106"/>
        <v>0</v>
      </c>
      <c r="AF3552" s="251"/>
      <c r="AG3552" s="251"/>
      <c r="AH3552" s="167">
        <f t="shared" si="3118"/>
        <v>0</v>
      </c>
      <c r="AJ3552" s="252"/>
      <c r="AK3552" s="253"/>
      <c r="AL3552" s="254"/>
      <c r="AM3552" s="253"/>
      <c r="AN3552" s="254"/>
      <c r="AO3552" s="253"/>
      <c r="AP3552" s="254"/>
      <c r="AQ3552" s="253"/>
      <c r="AR3552" s="254"/>
      <c r="AS3552" s="253"/>
      <c r="AT3552" s="254"/>
      <c r="AU3552" s="253"/>
      <c r="AV3552" s="163">
        <f t="shared" si="3108"/>
        <v>0</v>
      </c>
      <c r="AW3552" s="168">
        <f t="shared" si="3109"/>
        <v>0</v>
      </c>
      <c r="AY3552" s="163">
        <f t="shared" si="3110"/>
        <v>0</v>
      </c>
      <c r="AZ3552" s="163">
        <f t="shared" si="3111"/>
        <v>0</v>
      </c>
      <c r="BA3552" s="163">
        <f t="shared" si="3112"/>
        <v>0</v>
      </c>
      <c r="BB3552" s="163">
        <f t="shared" si="3113"/>
        <v>0</v>
      </c>
      <c r="BC3552" s="163">
        <f t="shared" si="3114"/>
        <v>0</v>
      </c>
      <c r="BD3552" s="163">
        <f t="shared" si="3115"/>
        <v>0</v>
      </c>
    </row>
    <row r="3553" spans="2:56" x14ac:dyDescent="0.3">
      <c r="B3553" s="179" t="s">
        <v>115</v>
      </c>
      <c r="C3553" s="83">
        <f>SUM(C3554:C3556)</f>
        <v>0</v>
      </c>
      <c r="D3553" s="84">
        <f>SUM(D3554:D3556)</f>
        <v>0</v>
      </c>
      <c r="E3553" s="85">
        <f t="shared" si="3101"/>
        <v>0</v>
      </c>
      <c r="F3553" s="83">
        <f>SUM(F3554:F3556)</f>
        <v>0</v>
      </c>
      <c r="G3553" s="84">
        <f>SUM(G3554:G3556)</f>
        <v>0</v>
      </c>
      <c r="H3553" s="85">
        <f t="shared" si="3102"/>
        <v>0</v>
      </c>
      <c r="I3553" s="83">
        <f>SUM(I3554:I3556)</f>
        <v>0</v>
      </c>
      <c r="J3553" s="86">
        <f>SUM(J3554:J3556)</f>
        <v>0</v>
      </c>
      <c r="K3553" s="87">
        <f t="shared" si="3103"/>
        <v>0</v>
      </c>
      <c r="L3553" s="83">
        <f>SUM(L3554:L3556)</f>
        <v>0</v>
      </c>
      <c r="M3553" s="86">
        <f>SUM(M3554:M3556)</f>
        <v>0</v>
      </c>
      <c r="N3553" s="88">
        <f>SUM(N3554:N3556)</f>
        <v>0</v>
      </c>
      <c r="O3553" s="83">
        <f>SUM(O3554:O3556)</f>
        <v>0</v>
      </c>
      <c r="P3553" s="88">
        <f>SUM(P3554:P3556)</f>
        <v>0</v>
      </c>
      <c r="Q3553" s="177">
        <f t="shared" si="3104"/>
        <v>0</v>
      </c>
      <c r="R3553" s="88">
        <f>SUM(R3554:R3556)</f>
        <v>0</v>
      </c>
      <c r="S3553" s="88">
        <f>SUM(S3554:S3556)</f>
        <v>0</v>
      </c>
      <c r="T3553" s="178">
        <f t="shared" si="3116"/>
        <v>0</v>
      </c>
      <c r="U3553" s="157"/>
      <c r="V3553" s="83">
        <f>SUM(V3554:V3556)</f>
        <v>0</v>
      </c>
      <c r="W3553" s="88">
        <f>SUM(W3554:W3556)</f>
        <v>0</v>
      </c>
      <c r="X3553" s="177">
        <f t="shared" si="3105"/>
        <v>0</v>
      </c>
      <c r="Y3553" s="88">
        <f>SUM(Y3554:Y3556)</f>
        <v>0</v>
      </c>
      <c r="Z3553" s="88">
        <f>SUM(Z3554:Z3556)</f>
        <v>0</v>
      </c>
      <c r="AA3553" s="178">
        <f t="shared" si="3117"/>
        <v>0</v>
      </c>
      <c r="AB3553" s="157"/>
      <c r="AC3553" s="83">
        <f>SUM(AC3554:AC3556)</f>
        <v>0</v>
      </c>
      <c r="AD3553" s="88">
        <f>SUM(AD3554:AD3556)</f>
        <v>0</v>
      </c>
      <c r="AE3553" s="177">
        <f t="shared" si="3106"/>
        <v>0</v>
      </c>
      <c r="AF3553" s="88">
        <f>SUM(AF3554:AF3556)</f>
        <v>0</v>
      </c>
      <c r="AG3553" s="88">
        <f>SUM(AG3554:AG3556)</f>
        <v>0</v>
      </c>
      <c r="AH3553" s="178">
        <f t="shared" si="3118"/>
        <v>0</v>
      </c>
      <c r="AJ3553" s="84">
        <f t="shared" ref="AJ3553:AU3553" si="3119">SUM(AJ3554:AJ3556)</f>
        <v>0</v>
      </c>
      <c r="AK3553" s="86">
        <f t="shared" si="3119"/>
        <v>0</v>
      </c>
      <c r="AL3553" s="88">
        <f t="shared" si="3119"/>
        <v>0</v>
      </c>
      <c r="AM3553" s="86">
        <f t="shared" si="3119"/>
        <v>0</v>
      </c>
      <c r="AN3553" s="88">
        <f t="shared" si="3119"/>
        <v>0</v>
      </c>
      <c r="AO3553" s="86">
        <f t="shared" si="3119"/>
        <v>0</v>
      </c>
      <c r="AP3553" s="88">
        <f t="shared" si="3119"/>
        <v>0</v>
      </c>
      <c r="AQ3553" s="86">
        <f t="shared" si="3119"/>
        <v>0</v>
      </c>
      <c r="AR3553" s="88">
        <f t="shared" si="3119"/>
        <v>0</v>
      </c>
      <c r="AS3553" s="86">
        <f t="shared" si="3119"/>
        <v>0</v>
      </c>
      <c r="AT3553" s="88">
        <f t="shared" si="3119"/>
        <v>0</v>
      </c>
      <c r="AU3553" s="86">
        <f t="shared" si="3119"/>
        <v>0</v>
      </c>
      <c r="AV3553" s="86">
        <f t="shared" si="3108"/>
        <v>0</v>
      </c>
      <c r="AW3553" s="93">
        <f t="shared" si="3109"/>
        <v>0</v>
      </c>
      <c r="AY3553" s="86">
        <f t="shared" si="3110"/>
        <v>0</v>
      </c>
      <c r="AZ3553" s="86">
        <f t="shared" si="3111"/>
        <v>0</v>
      </c>
      <c r="BA3553" s="86">
        <f t="shared" si="3112"/>
        <v>0</v>
      </c>
      <c r="BB3553" s="86">
        <f t="shared" si="3113"/>
        <v>0</v>
      </c>
      <c r="BC3553" s="86">
        <f t="shared" si="3114"/>
        <v>0</v>
      </c>
      <c r="BD3553" s="86">
        <f t="shared" si="3115"/>
        <v>0</v>
      </c>
    </row>
    <row r="3554" spans="2:56" x14ac:dyDescent="0.3">
      <c r="B3554" s="169" t="s">
        <v>116</v>
      </c>
      <c r="C3554" s="248"/>
      <c r="D3554" s="249"/>
      <c r="E3554" s="172">
        <f t="shared" si="3101"/>
        <v>0</v>
      </c>
      <c r="F3554" s="248"/>
      <c r="G3554" s="249"/>
      <c r="H3554" s="172">
        <f t="shared" si="3102"/>
        <v>0</v>
      </c>
      <c r="I3554" s="248"/>
      <c r="J3554" s="250"/>
      <c r="K3554" s="174">
        <f t="shared" si="3103"/>
        <v>0</v>
      </c>
      <c r="L3554" s="248"/>
      <c r="M3554" s="250"/>
      <c r="N3554" s="251"/>
      <c r="O3554" s="248"/>
      <c r="P3554" s="251"/>
      <c r="Q3554" s="166">
        <f t="shared" si="3104"/>
        <v>0</v>
      </c>
      <c r="R3554" s="251"/>
      <c r="S3554" s="251"/>
      <c r="T3554" s="167">
        <f t="shared" si="3116"/>
        <v>0</v>
      </c>
      <c r="U3554" s="157"/>
      <c r="V3554" s="248"/>
      <c r="W3554" s="251"/>
      <c r="X3554" s="166">
        <f t="shared" si="3105"/>
        <v>0</v>
      </c>
      <c r="Y3554" s="251"/>
      <c r="Z3554" s="251"/>
      <c r="AA3554" s="167">
        <f t="shared" si="3117"/>
        <v>0</v>
      </c>
      <c r="AB3554" s="157"/>
      <c r="AC3554" s="248"/>
      <c r="AD3554" s="251"/>
      <c r="AE3554" s="166">
        <f t="shared" si="3106"/>
        <v>0</v>
      </c>
      <c r="AF3554" s="251"/>
      <c r="AG3554" s="251"/>
      <c r="AH3554" s="167">
        <f t="shared" si="3118"/>
        <v>0</v>
      </c>
      <c r="AJ3554" s="252"/>
      <c r="AK3554" s="253"/>
      <c r="AL3554" s="254"/>
      <c r="AM3554" s="253"/>
      <c r="AN3554" s="254"/>
      <c r="AO3554" s="253"/>
      <c r="AP3554" s="254"/>
      <c r="AQ3554" s="253"/>
      <c r="AR3554" s="254"/>
      <c r="AS3554" s="253"/>
      <c r="AT3554" s="254"/>
      <c r="AU3554" s="253"/>
      <c r="AV3554" s="163">
        <f t="shared" si="3108"/>
        <v>0</v>
      </c>
      <c r="AW3554" s="168">
        <f t="shared" si="3109"/>
        <v>0</v>
      </c>
      <c r="AY3554" s="163">
        <f t="shared" si="3110"/>
        <v>0</v>
      </c>
      <c r="AZ3554" s="163">
        <f t="shared" si="3111"/>
        <v>0</v>
      </c>
      <c r="BA3554" s="163">
        <f t="shared" si="3112"/>
        <v>0</v>
      </c>
      <c r="BB3554" s="163">
        <f t="shared" si="3113"/>
        <v>0</v>
      </c>
      <c r="BC3554" s="163">
        <f t="shared" si="3114"/>
        <v>0</v>
      </c>
      <c r="BD3554" s="163">
        <f t="shared" si="3115"/>
        <v>0</v>
      </c>
    </row>
    <row r="3555" spans="2:56" x14ac:dyDescent="0.3">
      <c r="B3555" s="169" t="s">
        <v>117</v>
      </c>
      <c r="C3555" s="248"/>
      <c r="D3555" s="249"/>
      <c r="E3555" s="172">
        <f t="shared" si="3101"/>
        <v>0</v>
      </c>
      <c r="F3555" s="248"/>
      <c r="G3555" s="249"/>
      <c r="H3555" s="172">
        <f t="shared" si="3102"/>
        <v>0</v>
      </c>
      <c r="I3555" s="248"/>
      <c r="J3555" s="250"/>
      <c r="K3555" s="174">
        <f t="shared" si="3103"/>
        <v>0</v>
      </c>
      <c r="L3555" s="248"/>
      <c r="M3555" s="250"/>
      <c r="N3555" s="251"/>
      <c r="O3555" s="248"/>
      <c r="P3555" s="251"/>
      <c r="Q3555" s="166">
        <f t="shared" si="3104"/>
        <v>0</v>
      </c>
      <c r="R3555" s="251"/>
      <c r="S3555" s="251"/>
      <c r="T3555" s="167">
        <f t="shared" si="3116"/>
        <v>0</v>
      </c>
      <c r="U3555" s="157"/>
      <c r="V3555" s="248"/>
      <c r="W3555" s="251"/>
      <c r="X3555" s="166">
        <f t="shared" si="3105"/>
        <v>0</v>
      </c>
      <c r="Y3555" s="251"/>
      <c r="Z3555" s="251"/>
      <c r="AA3555" s="167">
        <f t="shared" si="3117"/>
        <v>0</v>
      </c>
      <c r="AB3555" s="157"/>
      <c r="AC3555" s="248"/>
      <c r="AD3555" s="251"/>
      <c r="AE3555" s="166">
        <f t="shared" si="3106"/>
        <v>0</v>
      </c>
      <c r="AF3555" s="251"/>
      <c r="AG3555" s="251"/>
      <c r="AH3555" s="167">
        <f t="shared" si="3118"/>
        <v>0</v>
      </c>
      <c r="AJ3555" s="252"/>
      <c r="AK3555" s="253"/>
      <c r="AL3555" s="254"/>
      <c r="AM3555" s="253"/>
      <c r="AN3555" s="254"/>
      <c r="AO3555" s="253"/>
      <c r="AP3555" s="254"/>
      <c r="AQ3555" s="253"/>
      <c r="AR3555" s="254"/>
      <c r="AS3555" s="253"/>
      <c r="AT3555" s="254"/>
      <c r="AU3555" s="253"/>
      <c r="AV3555" s="163">
        <f t="shared" si="3108"/>
        <v>0</v>
      </c>
      <c r="AW3555" s="168">
        <f t="shared" si="3109"/>
        <v>0</v>
      </c>
      <c r="AY3555" s="163">
        <f t="shared" si="3110"/>
        <v>0</v>
      </c>
      <c r="AZ3555" s="163">
        <f t="shared" si="3111"/>
        <v>0</v>
      </c>
      <c r="BA3555" s="163">
        <f t="shared" si="3112"/>
        <v>0</v>
      </c>
      <c r="BB3555" s="163">
        <f t="shared" si="3113"/>
        <v>0</v>
      </c>
      <c r="BC3555" s="163">
        <f t="shared" si="3114"/>
        <v>0</v>
      </c>
      <c r="BD3555" s="163">
        <f t="shared" si="3115"/>
        <v>0</v>
      </c>
    </row>
    <row r="3556" spans="2:56" x14ac:dyDescent="0.3">
      <c r="B3556" s="169" t="s">
        <v>118</v>
      </c>
      <c r="C3556" s="248"/>
      <c r="D3556" s="249"/>
      <c r="E3556" s="172">
        <f t="shared" si="3101"/>
        <v>0</v>
      </c>
      <c r="F3556" s="248"/>
      <c r="G3556" s="249"/>
      <c r="H3556" s="172">
        <f t="shared" si="3102"/>
        <v>0</v>
      </c>
      <c r="I3556" s="248"/>
      <c r="J3556" s="250"/>
      <c r="K3556" s="174">
        <f t="shared" si="3103"/>
        <v>0</v>
      </c>
      <c r="L3556" s="248"/>
      <c r="M3556" s="250"/>
      <c r="N3556" s="251"/>
      <c r="O3556" s="248"/>
      <c r="P3556" s="251"/>
      <c r="Q3556" s="166">
        <f t="shared" si="3104"/>
        <v>0</v>
      </c>
      <c r="R3556" s="251"/>
      <c r="S3556" s="251"/>
      <c r="T3556" s="167">
        <f t="shared" si="3116"/>
        <v>0</v>
      </c>
      <c r="U3556" s="157"/>
      <c r="V3556" s="248"/>
      <c r="W3556" s="251"/>
      <c r="X3556" s="166">
        <f t="shared" si="3105"/>
        <v>0</v>
      </c>
      <c r="Y3556" s="251"/>
      <c r="Z3556" s="251"/>
      <c r="AA3556" s="167">
        <f t="shared" si="3117"/>
        <v>0</v>
      </c>
      <c r="AB3556" s="157"/>
      <c r="AC3556" s="248"/>
      <c r="AD3556" s="251"/>
      <c r="AE3556" s="166">
        <f t="shared" si="3106"/>
        <v>0</v>
      </c>
      <c r="AF3556" s="251"/>
      <c r="AG3556" s="251"/>
      <c r="AH3556" s="167">
        <f t="shared" si="3118"/>
        <v>0</v>
      </c>
      <c r="AJ3556" s="252"/>
      <c r="AK3556" s="253"/>
      <c r="AL3556" s="254"/>
      <c r="AM3556" s="253"/>
      <c r="AN3556" s="254"/>
      <c r="AO3556" s="253"/>
      <c r="AP3556" s="254"/>
      <c r="AQ3556" s="253"/>
      <c r="AR3556" s="254"/>
      <c r="AS3556" s="253"/>
      <c r="AT3556" s="254"/>
      <c r="AU3556" s="253"/>
      <c r="AV3556" s="163">
        <f t="shared" si="3108"/>
        <v>0</v>
      </c>
      <c r="AW3556" s="168">
        <f t="shared" si="3109"/>
        <v>0</v>
      </c>
      <c r="AY3556" s="163">
        <f t="shared" si="3110"/>
        <v>0</v>
      </c>
      <c r="AZ3556" s="163">
        <f t="shared" si="3111"/>
        <v>0</v>
      </c>
      <c r="BA3556" s="163">
        <f t="shared" si="3112"/>
        <v>0</v>
      </c>
      <c r="BB3556" s="163">
        <f t="shared" si="3113"/>
        <v>0</v>
      </c>
      <c r="BC3556" s="163">
        <f t="shared" si="3114"/>
        <v>0</v>
      </c>
      <c r="BD3556" s="163">
        <f t="shared" si="3115"/>
        <v>0</v>
      </c>
    </row>
    <row r="3557" spans="2:56" x14ac:dyDescent="0.3">
      <c r="B3557" s="179" t="s">
        <v>119</v>
      </c>
      <c r="C3557" s="83">
        <f>SUM(C3558)</f>
        <v>0</v>
      </c>
      <c r="D3557" s="84">
        <f>SUM(D3558)</f>
        <v>0</v>
      </c>
      <c r="E3557" s="85">
        <f t="shared" si="3101"/>
        <v>0</v>
      </c>
      <c r="F3557" s="83">
        <f>SUM(F3558)</f>
        <v>1707</v>
      </c>
      <c r="G3557" s="84">
        <f>SUM(G3558)</f>
        <v>1707</v>
      </c>
      <c r="H3557" s="85">
        <f t="shared" si="3102"/>
        <v>1</v>
      </c>
      <c r="I3557" s="83">
        <f>SUM(I3558)</f>
        <v>2000</v>
      </c>
      <c r="J3557" s="86">
        <f>SUM(J3558)</f>
        <v>2000</v>
      </c>
      <c r="K3557" s="87">
        <f t="shared" si="3103"/>
        <v>1</v>
      </c>
      <c r="L3557" s="83">
        <f>SUM(L3558)</f>
        <v>2000</v>
      </c>
      <c r="M3557" s="86">
        <f>SUM(M3558)</f>
        <v>2000</v>
      </c>
      <c r="N3557" s="88">
        <f>SUM(N3558)</f>
        <v>0</v>
      </c>
      <c r="O3557" s="83">
        <f>SUM(O3558)</f>
        <v>2000</v>
      </c>
      <c r="P3557" s="88">
        <f>SUM(P3558)</f>
        <v>0</v>
      </c>
      <c r="Q3557" s="177">
        <f t="shared" si="3104"/>
        <v>2000</v>
      </c>
      <c r="R3557" s="88">
        <f>SUM(R3558)</f>
        <v>0</v>
      </c>
      <c r="S3557" s="88">
        <f>SUM(S3558)</f>
        <v>0</v>
      </c>
      <c r="T3557" s="178">
        <f t="shared" si="3116"/>
        <v>2000</v>
      </c>
      <c r="U3557" s="157"/>
      <c r="V3557" s="83">
        <f>SUM(V3558)</f>
        <v>2000</v>
      </c>
      <c r="W3557" s="88">
        <f>SUM(W3558)</f>
        <v>0</v>
      </c>
      <c r="X3557" s="177">
        <f t="shared" si="3105"/>
        <v>2000</v>
      </c>
      <c r="Y3557" s="88">
        <f>SUM(Y3558)</f>
        <v>0</v>
      </c>
      <c r="Z3557" s="88">
        <f>SUM(Z3558)</f>
        <v>0</v>
      </c>
      <c r="AA3557" s="178">
        <f t="shared" si="3117"/>
        <v>2000</v>
      </c>
      <c r="AB3557" s="157"/>
      <c r="AC3557" s="83">
        <f>SUM(AC3558)</f>
        <v>2000</v>
      </c>
      <c r="AD3557" s="88">
        <f>SUM(AD3558)</f>
        <v>0</v>
      </c>
      <c r="AE3557" s="177">
        <f t="shared" si="3106"/>
        <v>2000</v>
      </c>
      <c r="AF3557" s="88">
        <f>SUM(AF3558)</f>
        <v>0</v>
      </c>
      <c r="AG3557" s="88">
        <f>SUM(AG3558)</f>
        <v>0</v>
      </c>
      <c r="AH3557" s="178">
        <f t="shared" si="3118"/>
        <v>2000</v>
      </c>
      <c r="AJ3557" s="84">
        <f t="shared" ref="AJ3557:AU3557" si="3120">SUM(AJ3558)</f>
        <v>0</v>
      </c>
      <c r="AK3557" s="86">
        <f t="shared" si="3120"/>
        <v>0</v>
      </c>
      <c r="AL3557" s="88">
        <f t="shared" si="3120"/>
        <v>0</v>
      </c>
      <c r="AM3557" s="86">
        <f t="shared" si="3120"/>
        <v>0</v>
      </c>
      <c r="AN3557" s="88">
        <f t="shared" si="3120"/>
        <v>2000</v>
      </c>
      <c r="AO3557" s="86">
        <f t="shared" si="3120"/>
        <v>0</v>
      </c>
      <c r="AP3557" s="88">
        <f t="shared" si="3120"/>
        <v>0</v>
      </c>
      <c r="AQ3557" s="86">
        <f t="shared" si="3120"/>
        <v>0</v>
      </c>
      <c r="AR3557" s="88">
        <f t="shared" si="3120"/>
        <v>0</v>
      </c>
      <c r="AS3557" s="86">
        <f t="shared" si="3120"/>
        <v>0</v>
      </c>
      <c r="AT3557" s="88">
        <f t="shared" si="3120"/>
        <v>0</v>
      </c>
      <c r="AU3557" s="86">
        <f t="shared" si="3120"/>
        <v>0</v>
      </c>
      <c r="AV3557" s="86">
        <f t="shared" si="3108"/>
        <v>2000</v>
      </c>
      <c r="AW3557" s="93">
        <f t="shared" si="3109"/>
        <v>0</v>
      </c>
      <c r="AY3557" s="86">
        <f t="shared" si="3110"/>
        <v>0</v>
      </c>
      <c r="AZ3557" s="86">
        <f t="shared" si="3111"/>
        <v>2000</v>
      </c>
      <c r="BA3557" s="86">
        <f t="shared" si="3112"/>
        <v>0</v>
      </c>
      <c r="BB3557" s="86">
        <f t="shared" si="3113"/>
        <v>0</v>
      </c>
      <c r="BC3557" s="86">
        <f t="shared" si="3114"/>
        <v>2000</v>
      </c>
      <c r="BD3557" s="86">
        <f t="shared" si="3115"/>
        <v>0</v>
      </c>
    </row>
    <row r="3558" spans="2:56" x14ac:dyDescent="0.3">
      <c r="B3558" s="169" t="s">
        <v>120</v>
      </c>
      <c r="C3558" s="248"/>
      <c r="D3558" s="249"/>
      <c r="E3558" s="172">
        <f t="shared" si="3101"/>
        <v>0</v>
      </c>
      <c r="F3558" s="248">
        <v>1707</v>
      </c>
      <c r="G3558" s="249">
        <v>1707</v>
      </c>
      <c r="H3558" s="172">
        <f t="shared" si="3102"/>
        <v>1</v>
      </c>
      <c r="I3558" s="248">
        <v>2000</v>
      </c>
      <c r="J3558" s="250">
        <v>2000</v>
      </c>
      <c r="K3558" s="174">
        <f t="shared" si="3103"/>
        <v>1</v>
      </c>
      <c r="L3558" s="248">
        <v>2000</v>
      </c>
      <c r="M3558" s="250">
        <v>2000</v>
      </c>
      <c r="N3558" s="251"/>
      <c r="O3558" s="248">
        <v>2000</v>
      </c>
      <c r="P3558" s="251"/>
      <c r="Q3558" s="166">
        <f t="shared" si="3104"/>
        <v>2000</v>
      </c>
      <c r="R3558" s="251"/>
      <c r="S3558" s="251"/>
      <c r="T3558" s="167">
        <f t="shared" si="3116"/>
        <v>2000</v>
      </c>
      <c r="U3558" s="157"/>
      <c r="V3558" s="248">
        <v>2000</v>
      </c>
      <c r="W3558" s="251"/>
      <c r="X3558" s="166">
        <f t="shared" si="3105"/>
        <v>2000</v>
      </c>
      <c r="Y3558" s="251"/>
      <c r="Z3558" s="251"/>
      <c r="AA3558" s="167">
        <f t="shared" si="3117"/>
        <v>2000</v>
      </c>
      <c r="AB3558" s="157"/>
      <c r="AC3558" s="248">
        <v>2000</v>
      </c>
      <c r="AD3558" s="251"/>
      <c r="AE3558" s="166">
        <f t="shared" si="3106"/>
        <v>2000</v>
      </c>
      <c r="AF3558" s="251"/>
      <c r="AG3558" s="251"/>
      <c r="AH3558" s="167">
        <f t="shared" si="3118"/>
        <v>2000</v>
      </c>
      <c r="AJ3558" s="252"/>
      <c r="AK3558" s="253"/>
      <c r="AL3558" s="254"/>
      <c r="AM3558" s="253"/>
      <c r="AN3558" s="254">
        <v>2000</v>
      </c>
      <c r="AO3558" s="253"/>
      <c r="AP3558" s="254"/>
      <c r="AQ3558" s="253"/>
      <c r="AR3558" s="254"/>
      <c r="AS3558" s="253"/>
      <c r="AT3558" s="254"/>
      <c r="AU3558" s="253"/>
      <c r="AV3558" s="163">
        <f t="shared" si="3108"/>
        <v>2000</v>
      </c>
      <c r="AW3558" s="168">
        <f t="shared" si="3109"/>
        <v>0</v>
      </c>
      <c r="AY3558" s="163">
        <f t="shared" si="3110"/>
        <v>0</v>
      </c>
      <c r="AZ3558" s="163">
        <f t="shared" si="3111"/>
        <v>2000</v>
      </c>
      <c r="BA3558" s="163">
        <f t="shared" si="3112"/>
        <v>0</v>
      </c>
      <c r="BB3558" s="163">
        <f t="shared" si="3113"/>
        <v>0</v>
      </c>
      <c r="BC3558" s="163">
        <f t="shared" si="3114"/>
        <v>2000</v>
      </c>
      <c r="BD3558" s="163">
        <f t="shared" si="3115"/>
        <v>0</v>
      </c>
    </row>
    <row r="3559" spans="2:56" x14ac:dyDescent="0.3">
      <c r="B3559" s="179" t="s">
        <v>121</v>
      </c>
      <c r="C3559" s="83">
        <f>SUM(C3560:C3564)</f>
        <v>0</v>
      </c>
      <c r="D3559" s="84">
        <f>SUM(D3560:D3564)</f>
        <v>0</v>
      </c>
      <c r="E3559" s="85">
        <f t="shared" si="3101"/>
        <v>0</v>
      </c>
      <c r="F3559" s="83">
        <f>SUM(F3560:F3564)</f>
        <v>0</v>
      </c>
      <c r="G3559" s="84">
        <f>SUM(G3560:G3564)</f>
        <v>0</v>
      </c>
      <c r="H3559" s="85">
        <f t="shared" si="3102"/>
        <v>0</v>
      </c>
      <c r="I3559" s="83">
        <f>SUM(I3560:I3564)</f>
        <v>0</v>
      </c>
      <c r="J3559" s="86">
        <f>SUM(J3560:J3564)</f>
        <v>0</v>
      </c>
      <c r="K3559" s="87">
        <f t="shared" si="3103"/>
        <v>0</v>
      </c>
      <c r="L3559" s="83">
        <f>SUM(L3560:L3564)</f>
        <v>0</v>
      </c>
      <c r="M3559" s="86">
        <f>SUM(M3560:M3564)</f>
        <v>0</v>
      </c>
      <c r="N3559" s="88">
        <f>SUM(N3560:N3564)</f>
        <v>0</v>
      </c>
      <c r="O3559" s="83">
        <f>SUM(O3560:O3564)</f>
        <v>0</v>
      </c>
      <c r="P3559" s="88">
        <f>SUM(P3560:P3564)</f>
        <v>0</v>
      </c>
      <c r="Q3559" s="177">
        <f t="shared" si="3104"/>
        <v>0</v>
      </c>
      <c r="R3559" s="88">
        <f>SUM(R3560:R3564)</f>
        <v>0</v>
      </c>
      <c r="S3559" s="88">
        <f>SUM(S3560:S3564)</f>
        <v>0</v>
      </c>
      <c r="T3559" s="178">
        <f t="shared" si="3116"/>
        <v>0</v>
      </c>
      <c r="U3559" s="157"/>
      <c r="V3559" s="83">
        <f>SUM(V3560:V3564)</f>
        <v>0</v>
      </c>
      <c r="W3559" s="88">
        <f>SUM(W3560:W3564)</f>
        <v>0</v>
      </c>
      <c r="X3559" s="177">
        <f t="shared" si="3105"/>
        <v>0</v>
      </c>
      <c r="Y3559" s="88">
        <f>SUM(Y3560:Y3564)</f>
        <v>0</v>
      </c>
      <c r="Z3559" s="88">
        <f>SUM(Z3560:Z3564)</f>
        <v>0</v>
      </c>
      <c r="AA3559" s="178">
        <f t="shared" si="3117"/>
        <v>0</v>
      </c>
      <c r="AB3559" s="157"/>
      <c r="AC3559" s="83">
        <f>SUM(AC3560:AC3564)</f>
        <v>0</v>
      </c>
      <c r="AD3559" s="88">
        <f>SUM(AD3560:AD3564)</f>
        <v>0</v>
      </c>
      <c r="AE3559" s="177">
        <f t="shared" si="3106"/>
        <v>0</v>
      </c>
      <c r="AF3559" s="88">
        <f>SUM(AF3560:AF3564)</f>
        <v>0</v>
      </c>
      <c r="AG3559" s="88">
        <f>SUM(AG3560:AG3564)</f>
        <v>0</v>
      </c>
      <c r="AH3559" s="178">
        <f t="shared" si="3118"/>
        <v>0</v>
      </c>
      <c r="AJ3559" s="84">
        <f t="shared" ref="AJ3559:AU3559" si="3121">SUM(AJ3560:AJ3564)</f>
        <v>0</v>
      </c>
      <c r="AK3559" s="86">
        <f t="shared" si="3121"/>
        <v>0</v>
      </c>
      <c r="AL3559" s="88">
        <f t="shared" si="3121"/>
        <v>0</v>
      </c>
      <c r="AM3559" s="86">
        <f t="shared" si="3121"/>
        <v>0</v>
      </c>
      <c r="AN3559" s="88">
        <f t="shared" si="3121"/>
        <v>0</v>
      </c>
      <c r="AO3559" s="86">
        <f t="shared" si="3121"/>
        <v>0</v>
      </c>
      <c r="AP3559" s="88">
        <f t="shared" si="3121"/>
        <v>0</v>
      </c>
      <c r="AQ3559" s="86">
        <f t="shared" si="3121"/>
        <v>0</v>
      </c>
      <c r="AR3559" s="88">
        <f t="shared" si="3121"/>
        <v>0</v>
      </c>
      <c r="AS3559" s="86">
        <f t="shared" si="3121"/>
        <v>0</v>
      </c>
      <c r="AT3559" s="88">
        <f t="shared" si="3121"/>
        <v>0</v>
      </c>
      <c r="AU3559" s="86">
        <f t="shared" si="3121"/>
        <v>0</v>
      </c>
      <c r="AV3559" s="86">
        <f t="shared" si="3108"/>
        <v>0</v>
      </c>
      <c r="AW3559" s="93">
        <f t="shared" si="3109"/>
        <v>0</v>
      </c>
      <c r="AY3559" s="86">
        <f t="shared" si="3110"/>
        <v>0</v>
      </c>
      <c r="AZ3559" s="86">
        <f t="shared" si="3111"/>
        <v>0</v>
      </c>
      <c r="BA3559" s="86">
        <f t="shared" si="3112"/>
        <v>0</v>
      </c>
      <c r="BB3559" s="86">
        <f t="shared" si="3113"/>
        <v>0</v>
      </c>
      <c r="BC3559" s="86">
        <f t="shared" si="3114"/>
        <v>0</v>
      </c>
      <c r="BD3559" s="86">
        <f t="shared" si="3115"/>
        <v>0</v>
      </c>
    </row>
    <row r="3560" spans="2:56" x14ac:dyDescent="0.3">
      <c r="B3560" s="169" t="s">
        <v>122</v>
      </c>
      <c r="C3560" s="248"/>
      <c r="D3560" s="249"/>
      <c r="E3560" s="172">
        <f t="shared" si="3101"/>
        <v>0</v>
      </c>
      <c r="F3560" s="248"/>
      <c r="G3560" s="249"/>
      <c r="H3560" s="172">
        <f t="shared" si="3102"/>
        <v>0</v>
      </c>
      <c r="I3560" s="248"/>
      <c r="J3560" s="250"/>
      <c r="K3560" s="174">
        <f t="shared" si="3103"/>
        <v>0</v>
      </c>
      <c r="L3560" s="248"/>
      <c r="M3560" s="250"/>
      <c r="N3560" s="251"/>
      <c r="O3560" s="248"/>
      <c r="P3560" s="251"/>
      <c r="Q3560" s="166">
        <f t="shared" si="3104"/>
        <v>0</v>
      </c>
      <c r="R3560" s="251"/>
      <c r="S3560" s="251"/>
      <c r="T3560" s="167">
        <f t="shared" si="3116"/>
        <v>0</v>
      </c>
      <c r="U3560" s="157"/>
      <c r="V3560" s="248"/>
      <c r="W3560" s="251"/>
      <c r="X3560" s="166">
        <f t="shared" si="3105"/>
        <v>0</v>
      </c>
      <c r="Y3560" s="251"/>
      <c r="Z3560" s="251"/>
      <c r="AA3560" s="167">
        <f t="shared" si="3117"/>
        <v>0</v>
      </c>
      <c r="AB3560" s="157"/>
      <c r="AC3560" s="248"/>
      <c r="AD3560" s="251"/>
      <c r="AE3560" s="166">
        <f t="shared" si="3106"/>
        <v>0</v>
      </c>
      <c r="AF3560" s="251"/>
      <c r="AG3560" s="251"/>
      <c r="AH3560" s="167">
        <f t="shared" si="3118"/>
        <v>0</v>
      </c>
      <c r="AJ3560" s="252"/>
      <c r="AK3560" s="253"/>
      <c r="AL3560" s="254"/>
      <c r="AM3560" s="253"/>
      <c r="AN3560" s="254"/>
      <c r="AO3560" s="253"/>
      <c r="AP3560" s="254"/>
      <c r="AQ3560" s="253"/>
      <c r="AR3560" s="254"/>
      <c r="AS3560" s="253"/>
      <c r="AT3560" s="254"/>
      <c r="AU3560" s="253"/>
      <c r="AV3560" s="163">
        <f t="shared" si="3108"/>
        <v>0</v>
      </c>
      <c r="AW3560" s="168">
        <f t="shared" si="3109"/>
        <v>0</v>
      </c>
      <c r="AY3560" s="163">
        <f t="shared" si="3110"/>
        <v>0</v>
      </c>
      <c r="AZ3560" s="163">
        <f t="shared" si="3111"/>
        <v>0</v>
      </c>
      <c r="BA3560" s="163">
        <f t="shared" si="3112"/>
        <v>0</v>
      </c>
      <c r="BB3560" s="163">
        <f t="shared" si="3113"/>
        <v>0</v>
      </c>
      <c r="BC3560" s="163">
        <f t="shared" si="3114"/>
        <v>0</v>
      </c>
      <c r="BD3560" s="163">
        <f t="shared" si="3115"/>
        <v>0</v>
      </c>
    </row>
    <row r="3561" spans="2:56" x14ac:dyDescent="0.3">
      <c r="B3561" s="169" t="s">
        <v>123</v>
      </c>
      <c r="C3561" s="248"/>
      <c r="D3561" s="249"/>
      <c r="E3561" s="172">
        <f t="shared" si="3101"/>
        <v>0</v>
      </c>
      <c r="F3561" s="248"/>
      <c r="G3561" s="249"/>
      <c r="H3561" s="172">
        <f t="shared" si="3102"/>
        <v>0</v>
      </c>
      <c r="I3561" s="248"/>
      <c r="J3561" s="250"/>
      <c r="K3561" s="174">
        <f t="shared" si="3103"/>
        <v>0</v>
      </c>
      <c r="L3561" s="248"/>
      <c r="M3561" s="250"/>
      <c r="N3561" s="251"/>
      <c r="O3561" s="248"/>
      <c r="P3561" s="251"/>
      <c r="Q3561" s="166">
        <f t="shared" si="3104"/>
        <v>0</v>
      </c>
      <c r="R3561" s="251"/>
      <c r="S3561" s="251"/>
      <c r="T3561" s="167">
        <f t="shared" si="3116"/>
        <v>0</v>
      </c>
      <c r="U3561" s="157"/>
      <c r="V3561" s="248"/>
      <c r="W3561" s="251"/>
      <c r="X3561" s="166">
        <f t="shared" si="3105"/>
        <v>0</v>
      </c>
      <c r="Y3561" s="251"/>
      <c r="Z3561" s="251"/>
      <c r="AA3561" s="167">
        <f t="shared" si="3117"/>
        <v>0</v>
      </c>
      <c r="AB3561" s="157"/>
      <c r="AC3561" s="248"/>
      <c r="AD3561" s="251"/>
      <c r="AE3561" s="166">
        <f t="shared" si="3106"/>
        <v>0</v>
      </c>
      <c r="AF3561" s="251"/>
      <c r="AG3561" s="251"/>
      <c r="AH3561" s="167">
        <f t="shared" si="3118"/>
        <v>0</v>
      </c>
      <c r="AJ3561" s="252"/>
      <c r="AK3561" s="253"/>
      <c r="AL3561" s="254"/>
      <c r="AM3561" s="253"/>
      <c r="AN3561" s="254"/>
      <c r="AO3561" s="253"/>
      <c r="AP3561" s="254"/>
      <c r="AQ3561" s="253"/>
      <c r="AR3561" s="254"/>
      <c r="AS3561" s="253"/>
      <c r="AT3561" s="254"/>
      <c r="AU3561" s="253"/>
      <c r="AV3561" s="163">
        <f t="shared" si="3108"/>
        <v>0</v>
      </c>
      <c r="AW3561" s="168">
        <f t="shared" si="3109"/>
        <v>0</v>
      </c>
      <c r="AY3561" s="163">
        <f t="shared" si="3110"/>
        <v>0</v>
      </c>
      <c r="AZ3561" s="163">
        <f t="shared" si="3111"/>
        <v>0</v>
      </c>
      <c r="BA3561" s="163">
        <f t="shared" si="3112"/>
        <v>0</v>
      </c>
      <c r="BB3561" s="163">
        <f t="shared" si="3113"/>
        <v>0</v>
      </c>
      <c r="BC3561" s="163">
        <f t="shared" si="3114"/>
        <v>0</v>
      </c>
      <c r="BD3561" s="163">
        <f t="shared" si="3115"/>
        <v>0</v>
      </c>
    </row>
    <row r="3562" spans="2:56" x14ac:dyDescent="0.3">
      <c r="B3562" s="169" t="s">
        <v>124</v>
      </c>
      <c r="C3562" s="248"/>
      <c r="D3562" s="249"/>
      <c r="E3562" s="172">
        <f t="shared" si="3101"/>
        <v>0</v>
      </c>
      <c r="F3562" s="248"/>
      <c r="G3562" s="249"/>
      <c r="H3562" s="172">
        <f t="shared" si="3102"/>
        <v>0</v>
      </c>
      <c r="I3562" s="248"/>
      <c r="J3562" s="250"/>
      <c r="K3562" s="174">
        <f t="shared" si="3103"/>
        <v>0</v>
      </c>
      <c r="L3562" s="248"/>
      <c r="M3562" s="250"/>
      <c r="N3562" s="251"/>
      <c r="O3562" s="248"/>
      <c r="P3562" s="251"/>
      <c r="Q3562" s="166">
        <f t="shared" si="3104"/>
        <v>0</v>
      </c>
      <c r="R3562" s="251"/>
      <c r="S3562" s="251"/>
      <c r="T3562" s="167">
        <f t="shared" si="3116"/>
        <v>0</v>
      </c>
      <c r="U3562" s="157"/>
      <c r="V3562" s="248"/>
      <c r="W3562" s="251"/>
      <c r="X3562" s="166">
        <f t="shared" si="3105"/>
        <v>0</v>
      </c>
      <c r="Y3562" s="251"/>
      <c r="Z3562" s="251"/>
      <c r="AA3562" s="167">
        <f t="shared" si="3117"/>
        <v>0</v>
      </c>
      <c r="AB3562" s="157"/>
      <c r="AC3562" s="248"/>
      <c r="AD3562" s="251"/>
      <c r="AE3562" s="166">
        <f t="shared" si="3106"/>
        <v>0</v>
      </c>
      <c r="AF3562" s="251"/>
      <c r="AG3562" s="251"/>
      <c r="AH3562" s="167">
        <f t="shared" si="3118"/>
        <v>0</v>
      </c>
      <c r="AJ3562" s="252"/>
      <c r="AK3562" s="253"/>
      <c r="AL3562" s="254"/>
      <c r="AM3562" s="253"/>
      <c r="AN3562" s="254"/>
      <c r="AO3562" s="253"/>
      <c r="AP3562" s="254"/>
      <c r="AQ3562" s="253"/>
      <c r="AR3562" s="254"/>
      <c r="AS3562" s="253"/>
      <c r="AT3562" s="254"/>
      <c r="AU3562" s="253"/>
      <c r="AV3562" s="163">
        <f t="shared" si="3108"/>
        <v>0</v>
      </c>
      <c r="AW3562" s="168">
        <f t="shared" si="3109"/>
        <v>0</v>
      </c>
      <c r="AY3562" s="163">
        <f t="shared" si="3110"/>
        <v>0</v>
      </c>
      <c r="AZ3562" s="163">
        <f t="shared" si="3111"/>
        <v>0</v>
      </c>
      <c r="BA3562" s="163">
        <f t="shared" si="3112"/>
        <v>0</v>
      </c>
      <c r="BB3562" s="163">
        <f t="shared" si="3113"/>
        <v>0</v>
      </c>
      <c r="BC3562" s="163">
        <f t="shared" si="3114"/>
        <v>0</v>
      </c>
      <c r="BD3562" s="163">
        <f t="shared" si="3115"/>
        <v>0</v>
      </c>
    </row>
    <row r="3563" spans="2:56" x14ac:dyDescent="0.3">
      <c r="B3563" s="169" t="s">
        <v>125</v>
      </c>
      <c r="C3563" s="248"/>
      <c r="D3563" s="249"/>
      <c r="E3563" s="172">
        <f t="shared" si="3101"/>
        <v>0</v>
      </c>
      <c r="F3563" s="248"/>
      <c r="G3563" s="249"/>
      <c r="H3563" s="172">
        <f t="shared" si="3102"/>
        <v>0</v>
      </c>
      <c r="I3563" s="248"/>
      <c r="J3563" s="250"/>
      <c r="K3563" s="174">
        <f t="shared" si="3103"/>
        <v>0</v>
      </c>
      <c r="L3563" s="248"/>
      <c r="M3563" s="250"/>
      <c r="N3563" s="251"/>
      <c r="O3563" s="248"/>
      <c r="P3563" s="251"/>
      <c r="Q3563" s="166">
        <f t="shared" si="3104"/>
        <v>0</v>
      </c>
      <c r="R3563" s="251"/>
      <c r="S3563" s="251"/>
      <c r="T3563" s="167">
        <f t="shared" si="3116"/>
        <v>0</v>
      </c>
      <c r="U3563" s="157"/>
      <c r="V3563" s="248"/>
      <c r="W3563" s="251"/>
      <c r="X3563" s="166">
        <f t="shared" si="3105"/>
        <v>0</v>
      </c>
      <c r="Y3563" s="251"/>
      <c r="Z3563" s="251"/>
      <c r="AA3563" s="167">
        <f t="shared" si="3117"/>
        <v>0</v>
      </c>
      <c r="AB3563" s="157"/>
      <c r="AC3563" s="248"/>
      <c r="AD3563" s="251"/>
      <c r="AE3563" s="166">
        <f t="shared" si="3106"/>
        <v>0</v>
      </c>
      <c r="AF3563" s="251"/>
      <c r="AG3563" s="251"/>
      <c r="AH3563" s="167">
        <f t="shared" si="3118"/>
        <v>0</v>
      </c>
      <c r="AJ3563" s="252"/>
      <c r="AK3563" s="253"/>
      <c r="AL3563" s="254"/>
      <c r="AM3563" s="253"/>
      <c r="AN3563" s="254"/>
      <c r="AO3563" s="253"/>
      <c r="AP3563" s="254"/>
      <c r="AQ3563" s="253"/>
      <c r="AR3563" s="254"/>
      <c r="AS3563" s="253"/>
      <c r="AT3563" s="254"/>
      <c r="AU3563" s="253"/>
      <c r="AV3563" s="163">
        <f t="shared" si="3108"/>
        <v>0</v>
      </c>
      <c r="AW3563" s="168">
        <f t="shared" si="3109"/>
        <v>0</v>
      </c>
      <c r="AY3563" s="163">
        <f t="shared" si="3110"/>
        <v>0</v>
      </c>
      <c r="AZ3563" s="163">
        <f t="shared" si="3111"/>
        <v>0</v>
      </c>
      <c r="BA3563" s="163">
        <f t="shared" si="3112"/>
        <v>0</v>
      </c>
      <c r="BB3563" s="163">
        <f t="shared" si="3113"/>
        <v>0</v>
      </c>
      <c r="BC3563" s="163">
        <f t="shared" si="3114"/>
        <v>0</v>
      </c>
      <c r="BD3563" s="163">
        <f t="shared" si="3115"/>
        <v>0</v>
      </c>
    </row>
    <row r="3564" spans="2:56" x14ac:dyDescent="0.3">
      <c r="B3564" s="169" t="s">
        <v>126</v>
      </c>
      <c r="C3564" s="248"/>
      <c r="D3564" s="249"/>
      <c r="E3564" s="172">
        <f t="shared" si="3101"/>
        <v>0</v>
      </c>
      <c r="F3564" s="248"/>
      <c r="G3564" s="249"/>
      <c r="H3564" s="172">
        <f t="shared" si="3102"/>
        <v>0</v>
      </c>
      <c r="I3564" s="248"/>
      <c r="J3564" s="250"/>
      <c r="K3564" s="174">
        <f t="shared" si="3103"/>
        <v>0</v>
      </c>
      <c r="L3564" s="248"/>
      <c r="M3564" s="250"/>
      <c r="N3564" s="251"/>
      <c r="O3564" s="248"/>
      <c r="P3564" s="251"/>
      <c r="Q3564" s="166">
        <f t="shared" si="3104"/>
        <v>0</v>
      </c>
      <c r="R3564" s="251"/>
      <c r="S3564" s="251"/>
      <c r="T3564" s="167">
        <f t="shared" si="3116"/>
        <v>0</v>
      </c>
      <c r="U3564" s="157"/>
      <c r="V3564" s="248"/>
      <c r="W3564" s="251"/>
      <c r="X3564" s="166">
        <f t="shared" si="3105"/>
        <v>0</v>
      </c>
      <c r="Y3564" s="251"/>
      <c r="Z3564" s="251"/>
      <c r="AA3564" s="167">
        <f t="shared" si="3117"/>
        <v>0</v>
      </c>
      <c r="AB3564" s="157"/>
      <c r="AC3564" s="248"/>
      <c r="AD3564" s="251"/>
      <c r="AE3564" s="166">
        <f t="shared" si="3106"/>
        <v>0</v>
      </c>
      <c r="AF3564" s="251"/>
      <c r="AG3564" s="251"/>
      <c r="AH3564" s="167">
        <f t="shared" si="3118"/>
        <v>0</v>
      </c>
      <c r="AJ3564" s="252"/>
      <c r="AK3564" s="253"/>
      <c r="AL3564" s="254"/>
      <c r="AM3564" s="253"/>
      <c r="AN3564" s="254"/>
      <c r="AO3564" s="253"/>
      <c r="AP3564" s="254"/>
      <c r="AQ3564" s="253"/>
      <c r="AR3564" s="254"/>
      <c r="AS3564" s="253"/>
      <c r="AT3564" s="254"/>
      <c r="AU3564" s="253"/>
      <c r="AV3564" s="163">
        <f t="shared" si="3108"/>
        <v>0</v>
      </c>
      <c r="AW3564" s="168">
        <f t="shared" si="3109"/>
        <v>0</v>
      </c>
      <c r="AY3564" s="163">
        <f t="shared" si="3110"/>
        <v>0</v>
      </c>
      <c r="AZ3564" s="163">
        <f t="shared" si="3111"/>
        <v>0</v>
      </c>
      <c r="BA3564" s="163">
        <f t="shared" si="3112"/>
        <v>0</v>
      </c>
      <c r="BB3564" s="163">
        <f t="shared" si="3113"/>
        <v>0</v>
      </c>
      <c r="BC3564" s="163">
        <f t="shared" si="3114"/>
        <v>0</v>
      </c>
      <c r="BD3564" s="163">
        <f t="shared" si="3115"/>
        <v>0</v>
      </c>
    </row>
    <row r="3565" spans="2:56" x14ac:dyDescent="0.3">
      <c r="B3565" s="179" t="s">
        <v>127</v>
      </c>
      <c r="C3565" s="83">
        <f>SUM(C3566)</f>
        <v>0</v>
      </c>
      <c r="D3565" s="84">
        <f>SUM(D3566)</f>
        <v>0</v>
      </c>
      <c r="E3565" s="85">
        <f t="shared" si="3101"/>
        <v>0</v>
      </c>
      <c r="F3565" s="83">
        <f>SUM(F3566)</f>
        <v>0</v>
      </c>
      <c r="G3565" s="84">
        <f>SUM(G3566)</f>
        <v>0</v>
      </c>
      <c r="H3565" s="85">
        <f t="shared" si="3102"/>
        <v>0</v>
      </c>
      <c r="I3565" s="83">
        <f>SUM(I3566)</f>
        <v>0</v>
      </c>
      <c r="J3565" s="86">
        <f>SUM(J3566)</f>
        <v>0</v>
      </c>
      <c r="K3565" s="87">
        <f t="shared" si="3103"/>
        <v>0</v>
      </c>
      <c r="L3565" s="83">
        <f>SUM(L3566)</f>
        <v>0</v>
      </c>
      <c r="M3565" s="86">
        <f>SUM(M3566)</f>
        <v>0</v>
      </c>
      <c r="N3565" s="88">
        <f>SUM(N3566)</f>
        <v>0</v>
      </c>
      <c r="O3565" s="83">
        <f>SUM(O3566)</f>
        <v>0</v>
      </c>
      <c r="P3565" s="88">
        <f>SUM(P3566)</f>
        <v>0</v>
      </c>
      <c r="Q3565" s="177">
        <f t="shared" si="3104"/>
        <v>0</v>
      </c>
      <c r="R3565" s="88">
        <f>SUM(R3566)</f>
        <v>0</v>
      </c>
      <c r="S3565" s="88">
        <f>SUM(S3566)</f>
        <v>0</v>
      </c>
      <c r="T3565" s="178">
        <f t="shared" si="3116"/>
        <v>0</v>
      </c>
      <c r="U3565" s="157"/>
      <c r="V3565" s="83">
        <f>SUM(V3566)</f>
        <v>0</v>
      </c>
      <c r="W3565" s="88">
        <f>SUM(W3566)</f>
        <v>0</v>
      </c>
      <c r="X3565" s="177">
        <f t="shared" si="3105"/>
        <v>0</v>
      </c>
      <c r="Y3565" s="88">
        <f>SUM(Y3566)</f>
        <v>0</v>
      </c>
      <c r="Z3565" s="88">
        <f>SUM(Z3566)</f>
        <v>0</v>
      </c>
      <c r="AA3565" s="178">
        <f t="shared" si="3117"/>
        <v>0</v>
      </c>
      <c r="AB3565" s="157"/>
      <c r="AC3565" s="83">
        <f>SUM(AC3566)</f>
        <v>0</v>
      </c>
      <c r="AD3565" s="88">
        <f>SUM(AD3566)</f>
        <v>0</v>
      </c>
      <c r="AE3565" s="177">
        <f t="shared" si="3106"/>
        <v>0</v>
      </c>
      <c r="AF3565" s="88">
        <f>SUM(AF3566)</f>
        <v>0</v>
      </c>
      <c r="AG3565" s="88">
        <f>SUM(AG3566)</f>
        <v>0</v>
      </c>
      <c r="AH3565" s="178">
        <f t="shared" si="3118"/>
        <v>0</v>
      </c>
      <c r="AJ3565" s="84">
        <f t="shared" ref="AJ3565:AU3565" si="3122">SUM(AJ3566)</f>
        <v>0</v>
      </c>
      <c r="AK3565" s="86">
        <f t="shared" si="3122"/>
        <v>0</v>
      </c>
      <c r="AL3565" s="88">
        <f t="shared" si="3122"/>
        <v>0</v>
      </c>
      <c r="AM3565" s="86">
        <f t="shared" si="3122"/>
        <v>0</v>
      </c>
      <c r="AN3565" s="88">
        <f t="shared" si="3122"/>
        <v>0</v>
      </c>
      <c r="AO3565" s="86">
        <f t="shared" si="3122"/>
        <v>0</v>
      </c>
      <c r="AP3565" s="88">
        <f t="shared" si="3122"/>
        <v>0</v>
      </c>
      <c r="AQ3565" s="86">
        <f t="shared" si="3122"/>
        <v>0</v>
      </c>
      <c r="AR3565" s="88">
        <f t="shared" si="3122"/>
        <v>0</v>
      </c>
      <c r="AS3565" s="86">
        <f t="shared" si="3122"/>
        <v>0</v>
      </c>
      <c r="AT3565" s="88">
        <f t="shared" si="3122"/>
        <v>0</v>
      </c>
      <c r="AU3565" s="86">
        <f t="shared" si="3122"/>
        <v>0</v>
      </c>
      <c r="AV3565" s="86">
        <f t="shared" si="3108"/>
        <v>0</v>
      </c>
      <c r="AW3565" s="93">
        <f t="shared" si="3109"/>
        <v>0</v>
      </c>
      <c r="AY3565" s="86">
        <f t="shared" si="3110"/>
        <v>0</v>
      </c>
      <c r="AZ3565" s="86">
        <f t="shared" si="3111"/>
        <v>0</v>
      </c>
      <c r="BA3565" s="86">
        <f t="shared" si="3112"/>
        <v>0</v>
      </c>
      <c r="BB3565" s="86">
        <f t="shared" si="3113"/>
        <v>0</v>
      </c>
      <c r="BC3565" s="86">
        <f t="shared" si="3114"/>
        <v>0</v>
      </c>
      <c r="BD3565" s="86">
        <f t="shared" si="3115"/>
        <v>0</v>
      </c>
    </row>
    <row r="3566" spans="2:56" x14ac:dyDescent="0.3">
      <c r="B3566" s="169" t="s">
        <v>105</v>
      </c>
      <c r="C3566" s="248"/>
      <c r="D3566" s="249"/>
      <c r="E3566" s="172">
        <f t="shared" si="3101"/>
        <v>0</v>
      </c>
      <c r="F3566" s="248"/>
      <c r="G3566" s="249"/>
      <c r="H3566" s="172">
        <f t="shared" si="3102"/>
        <v>0</v>
      </c>
      <c r="I3566" s="248"/>
      <c r="J3566" s="250"/>
      <c r="K3566" s="174">
        <f t="shared" si="3103"/>
        <v>0</v>
      </c>
      <c r="L3566" s="248"/>
      <c r="M3566" s="250"/>
      <c r="N3566" s="251"/>
      <c r="O3566" s="248"/>
      <c r="P3566" s="251"/>
      <c r="Q3566" s="166">
        <f t="shared" si="3104"/>
        <v>0</v>
      </c>
      <c r="R3566" s="251"/>
      <c r="S3566" s="251"/>
      <c r="T3566" s="167">
        <f t="shared" si="3116"/>
        <v>0</v>
      </c>
      <c r="U3566" s="157"/>
      <c r="V3566" s="248"/>
      <c r="W3566" s="251"/>
      <c r="X3566" s="166">
        <f t="shared" si="3105"/>
        <v>0</v>
      </c>
      <c r="Y3566" s="251"/>
      <c r="Z3566" s="251"/>
      <c r="AA3566" s="167">
        <f t="shared" si="3117"/>
        <v>0</v>
      </c>
      <c r="AB3566" s="157"/>
      <c r="AC3566" s="248"/>
      <c r="AD3566" s="251"/>
      <c r="AE3566" s="166">
        <f t="shared" si="3106"/>
        <v>0</v>
      </c>
      <c r="AF3566" s="251"/>
      <c r="AG3566" s="251"/>
      <c r="AH3566" s="167">
        <f t="shared" si="3118"/>
        <v>0</v>
      </c>
      <c r="AJ3566" s="252"/>
      <c r="AK3566" s="253"/>
      <c r="AL3566" s="254"/>
      <c r="AM3566" s="253"/>
      <c r="AN3566" s="254"/>
      <c r="AO3566" s="253"/>
      <c r="AP3566" s="254"/>
      <c r="AQ3566" s="253"/>
      <c r="AR3566" s="254"/>
      <c r="AS3566" s="253"/>
      <c r="AT3566" s="254"/>
      <c r="AU3566" s="253"/>
      <c r="AV3566" s="163">
        <f t="shared" si="3108"/>
        <v>0</v>
      </c>
      <c r="AW3566" s="168">
        <f t="shared" si="3109"/>
        <v>0</v>
      </c>
      <c r="AY3566" s="163">
        <f t="shared" si="3110"/>
        <v>0</v>
      </c>
      <c r="AZ3566" s="163">
        <f t="shared" si="3111"/>
        <v>0</v>
      </c>
      <c r="BA3566" s="163">
        <f t="shared" si="3112"/>
        <v>0</v>
      </c>
      <c r="BB3566" s="163">
        <f t="shared" si="3113"/>
        <v>0</v>
      </c>
      <c r="BC3566" s="163">
        <f t="shared" si="3114"/>
        <v>0</v>
      </c>
      <c r="BD3566" s="163">
        <f t="shared" si="3115"/>
        <v>0</v>
      </c>
    </row>
    <row r="3567" spans="2:56" x14ac:dyDescent="0.3">
      <c r="B3567" s="179" t="s">
        <v>128</v>
      </c>
      <c r="C3567" s="83">
        <f>SUM(C3568)</f>
        <v>0</v>
      </c>
      <c r="D3567" s="84">
        <f>SUM(D3568)</f>
        <v>0</v>
      </c>
      <c r="E3567" s="85">
        <f t="shared" si="3101"/>
        <v>0</v>
      </c>
      <c r="F3567" s="83">
        <f>SUM(F3568)</f>
        <v>0</v>
      </c>
      <c r="G3567" s="84">
        <f>SUM(G3568)</f>
        <v>0</v>
      </c>
      <c r="H3567" s="85">
        <f t="shared" si="3102"/>
        <v>0</v>
      </c>
      <c r="I3567" s="83">
        <f>SUM(I3568)</f>
        <v>0</v>
      </c>
      <c r="J3567" s="86">
        <f>SUM(J3568)</f>
        <v>0</v>
      </c>
      <c r="K3567" s="87">
        <f t="shared" si="3103"/>
        <v>0</v>
      </c>
      <c r="L3567" s="83">
        <f>SUM(L3568)</f>
        <v>0</v>
      </c>
      <c r="M3567" s="86">
        <f>SUM(M3568)</f>
        <v>0</v>
      </c>
      <c r="N3567" s="88">
        <f>SUM(N3568)</f>
        <v>0</v>
      </c>
      <c r="O3567" s="83">
        <f>SUM(O3568)</f>
        <v>0</v>
      </c>
      <c r="P3567" s="88">
        <f>SUM(P3568)</f>
        <v>0</v>
      </c>
      <c r="Q3567" s="177">
        <f t="shared" si="3104"/>
        <v>0</v>
      </c>
      <c r="R3567" s="88">
        <f>SUM(R3568)</f>
        <v>0</v>
      </c>
      <c r="S3567" s="88">
        <f>SUM(S3568)</f>
        <v>0</v>
      </c>
      <c r="T3567" s="178">
        <f t="shared" si="3116"/>
        <v>0</v>
      </c>
      <c r="U3567" s="157"/>
      <c r="V3567" s="83">
        <f>SUM(V3568)</f>
        <v>0</v>
      </c>
      <c r="W3567" s="88">
        <f>SUM(W3568)</f>
        <v>0</v>
      </c>
      <c r="X3567" s="177">
        <f t="shared" si="3105"/>
        <v>0</v>
      </c>
      <c r="Y3567" s="88">
        <f>SUM(Y3568)</f>
        <v>0</v>
      </c>
      <c r="Z3567" s="88">
        <f>SUM(Z3568)</f>
        <v>0</v>
      </c>
      <c r="AA3567" s="178">
        <f t="shared" si="3117"/>
        <v>0</v>
      </c>
      <c r="AB3567" s="157"/>
      <c r="AC3567" s="83">
        <f>SUM(AC3568)</f>
        <v>0</v>
      </c>
      <c r="AD3567" s="88">
        <f>SUM(AD3568)</f>
        <v>0</v>
      </c>
      <c r="AE3567" s="177">
        <f t="shared" si="3106"/>
        <v>0</v>
      </c>
      <c r="AF3567" s="88">
        <f>SUM(AF3568)</f>
        <v>0</v>
      </c>
      <c r="AG3567" s="88">
        <f>SUM(AG3568)</f>
        <v>0</v>
      </c>
      <c r="AH3567" s="178">
        <f t="shared" si="3118"/>
        <v>0</v>
      </c>
      <c r="AJ3567" s="84">
        <f t="shared" ref="AJ3567:AU3567" si="3123">SUM(AJ3568)</f>
        <v>0</v>
      </c>
      <c r="AK3567" s="86">
        <f t="shared" si="3123"/>
        <v>0</v>
      </c>
      <c r="AL3567" s="88">
        <f t="shared" si="3123"/>
        <v>0</v>
      </c>
      <c r="AM3567" s="86">
        <f t="shared" si="3123"/>
        <v>0</v>
      </c>
      <c r="AN3567" s="88">
        <f t="shared" si="3123"/>
        <v>0</v>
      </c>
      <c r="AO3567" s="86">
        <f t="shared" si="3123"/>
        <v>0</v>
      </c>
      <c r="AP3567" s="88">
        <f t="shared" si="3123"/>
        <v>0</v>
      </c>
      <c r="AQ3567" s="86">
        <f t="shared" si="3123"/>
        <v>0</v>
      </c>
      <c r="AR3567" s="88">
        <f t="shared" si="3123"/>
        <v>0</v>
      </c>
      <c r="AS3567" s="86">
        <f t="shared" si="3123"/>
        <v>0</v>
      </c>
      <c r="AT3567" s="88">
        <f t="shared" si="3123"/>
        <v>0</v>
      </c>
      <c r="AU3567" s="86">
        <f t="shared" si="3123"/>
        <v>0</v>
      </c>
      <c r="AV3567" s="86">
        <f t="shared" si="3108"/>
        <v>0</v>
      </c>
      <c r="AW3567" s="93">
        <f t="shared" si="3109"/>
        <v>0</v>
      </c>
      <c r="AY3567" s="86">
        <f t="shared" si="3110"/>
        <v>0</v>
      </c>
      <c r="AZ3567" s="86">
        <f t="shared" si="3111"/>
        <v>0</v>
      </c>
      <c r="BA3567" s="86">
        <f t="shared" si="3112"/>
        <v>0</v>
      </c>
      <c r="BB3567" s="86">
        <f t="shared" si="3113"/>
        <v>0</v>
      </c>
      <c r="BC3567" s="86">
        <f t="shared" si="3114"/>
        <v>0</v>
      </c>
      <c r="BD3567" s="86">
        <f t="shared" si="3115"/>
        <v>0</v>
      </c>
    </row>
    <row r="3568" spans="2:56" x14ac:dyDescent="0.3">
      <c r="B3568" s="169" t="s">
        <v>105</v>
      </c>
      <c r="C3568" s="248"/>
      <c r="D3568" s="249"/>
      <c r="E3568" s="172">
        <f t="shared" si="3101"/>
        <v>0</v>
      </c>
      <c r="F3568" s="248"/>
      <c r="G3568" s="249"/>
      <c r="H3568" s="172">
        <f t="shared" si="3102"/>
        <v>0</v>
      </c>
      <c r="I3568" s="248"/>
      <c r="J3568" s="250"/>
      <c r="K3568" s="174">
        <f t="shared" si="3103"/>
        <v>0</v>
      </c>
      <c r="L3568" s="248"/>
      <c r="M3568" s="250"/>
      <c r="N3568" s="251"/>
      <c r="O3568" s="248"/>
      <c r="P3568" s="251"/>
      <c r="Q3568" s="166">
        <f t="shared" si="3104"/>
        <v>0</v>
      </c>
      <c r="R3568" s="251"/>
      <c r="S3568" s="251"/>
      <c r="T3568" s="167">
        <f t="shared" si="3116"/>
        <v>0</v>
      </c>
      <c r="U3568" s="157"/>
      <c r="V3568" s="248"/>
      <c r="W3568" s="251"/>
      <c r="X3568" s="166">
        <f t="shared" si="3105"/>
        <v>0</v>
      </c>
      <c r="Y3568" s="251"/>
      <c r="Z3568" s="251"/>
      <c r="AA3568" s="167">
        <f t="shared" si="3117"/>
        <v>0</v>
      </c>
      <c r="AB3568" s="157"/>
      <c r="AC3568" s="248"/>
      <c r="AD3568" s="251"/>
      <c r="AE3568" s="166">
        <f t="shared" si="3106"/>
        <v>0</v>
      </c>
      <c r="AF3568" s="251"/>
      <c r="AG3568" s="251"/>
      <c r="AH3568" s="167">
        <f t="shared" si="3118"/>
        <v>0</v>
      </c>
      <c r="AJ3568" s="252"/>
      <c r="AK3568" s="253"/>
      <c r="AL3568" s="254"/>
      <c r="AM3568" s="253"/>
      <c r="AN3568" s="254"/>
      <c r="AO3568" s="253"/>
      <c r="AP3568" s="254"/>
      <c r="AQ3568" s="253"/>
      <c r="AR3568" s="254"/>
      <c r="AS3568" s="253"/>
      <c r="AT3568" s="254"/>
      <c r="AU3568" s="253"/>
      <c r="AV3568" s="163">
        <f t="shared" si="3108"/>
        <v>0</v>
      </c>
      <c r="AW3568" s="168">
        <f t="shared" si="3109"/>
        <v>0</v>
      </c>
      <c r="AY3568" s="163">
        <f t="shared" si="3110"/>
        <v>0</v>
      </c>
      <c r="AZ3568" s="163">
        <f t="shared" si="3111"/>
        <v>0</v>
      </c>
      <c r="BA3568" s="163">
        <f t="shared" si="3112"/>
        <v>0</v>
      </c>
      <c r="BB3568" s="163">
        <f t="shared" si="3113"/>
        <v>0</v>
      </c>
      <c r="BC3568" s="163">
        <f t="shared" si="3114"/>
        <v>0</v>
      </c>
      <c r="BD3568" s="163">
        <f t="shared" si="3115"/>
        <v>0</v>
      </c>
    </row>
    <row r="3569" spans="2:56" x14ac:dyDescent="0.3">
      <c r="B3569" s="179" t="s">
        <v>129</v>
      </c>
      <c r="C3569" s="83">
        <f>SUM(C3570)</f>
        <v>0</v>
      </c>
      <c r="D3569" s="84">
        <f>SUM(D3570)</f>
        <v>0</v>
      </c>
      <c r="E3569" s="85">
        <f t="shared" si="3101"/>
        <v>0</v>
      </c>
      <c r="F3569" s="83">
        <f>SUM(F3570)</f>
        <v>0</v>
      </c>
      <c r="G3569" s="84">
        <f>SUM(G3570)</f>
        <v>0</v>
      </c>
      <c r="H3569" s="85">
        <f t="shared" si="3102"/>
        <v>0</v>
      </c>
      <c r="I3569" s="83">
        <f>SUM(I3570)</f>
        <v>0</v>
      </c>
      <c r="J3569" s="86">
        <f>SUM(J3570)</f>
        <v>0</v>
      </c>
      <c r="K3569" s="87">
        <f t="shared" si="3103"/>
        <v>0</v>
      </c>
      <c r="L3569" s="83">
        <f>SUM(L3570)</f>
        <v>0</v>
      </c>
      <c r="M3569" s="86">
        <f>SUM(M3570)</f>
        <v>0</v>
      </c>
      <c r="N3569" s="88">
        <f>SUM(N3570)</f>
        <v>0</v>
      </c>
      <c r="O3569" s="83">
        <f>SUM(O3570)</f>
        <v>0</v>
      </c>
      <c r="P3569" s="88">
        <f>SUM(P3570)</f>
        <v>0</v>
      </c>
      <c r="Q3569" s="177">
        <f t="shared" si="3104"/>
        <v>0</v>
      </c>
      <c r="R3569" s="88">
        <f>SUM(R3570)</f>
        <v>0</v>
      </c>
      <c r="S3569" s="88">
        <f>SUM(S3570)</f>
        <v>0</v>
      </c>
      <c r="T3569" s="178">
        <f t="shared" si="3116"/>
        <v>0</v>
      </c>
      <c r="U3569" s="157"/>
      <c r="V3569" s="83">
        <f>SUM(V3570)</f>
        <v>0</v>
      </c>
      <c r="W3569" s="88">
        <f>SUM(W3570)</f>
        <v>0</v>
      </c>
      <c r="X3569" s="177">
        <f t="shared" si="3105"/>
        <v>0</v>
      </c>
      <c r="Y3569" s="88">
        <f>SUM(Y3570)</f>
        <v>0</v>
      </c>
      <c r="Z3569" s="88">
        <f>SUM(Z3570)</f>
        <v>0</v>
      </c>
      <c r="AA3569" s="178">
        <f t="shared" si="3117"/>
        <v>0</v>
      </c>
      <c r="AB3569" s="157"/>
      <c r="AC3569" s="83">
        <f>SUM(AC3570)</f>
        <v>0</v>
      </c>
      <c r="AD3569" s="88">
        <f>SUM(AD3570)</f>
        <v>0</v>
      </c>
      <c r="AE3569" s="177">
        <f t="shared" si="3106"/>
        <v>0</v>
      </c>
      <c r="AF3569" s="88">
        <f>SUM(AF3570)</f>
        <v>0</v>
      </c>
      <c r="AG3569" s="88">
        <f>SUM(AG3570)</f>
        <v>0</v>
      </c>
      <c r="AH3569" s="178">
        <f t="shared" si="3118"/>
        <v>0</v>
      </c>
      <c r="AJ3569" s="84">
        <f t="shared" ref="AJ3569:AU3569" si="3124">SUM(AJ3570)</f>
        <v>0</v>
      </c>
      <c r="AK3569" s="86">
        <f t="shared" si="3124"/>
        <v>0</v>
      </c>
      <c r="AL3569" s="88">
        <f t="shared" si="3124"/>
        <v>0</v>
      </c>
      <c r="AM3569" s="86">
        <f t="shared" si="3124"/>
        <v>0</v>
      </c>
      <c r="AN3569" s="88">
        <f t="shared" si="3124"/>
        <v>0</v>
      </c>
      <c r="AO3569" s="86">
        <f t="shared" si="3124"/>
        <v>0</v>
      </c>
      <c r="AP3569" s="88">
        <f t="shared" si="3124"/>
        <v>0</v>
      </c>
      <c r="AQ3569" s="86">
        <f t="shared" si="3124"/>
        <v>0</v>
      </c>
      <c r="AR3569" s="88">
        <f t="shared" si="3124"/>
        <v>0</v>
      </c>
      <c r="AS3569" s="86">
        <f t="shared" si="3124"/>
        <v>0</v>
      </c>
      <c r="AT3569" s="88">
        <f t="shared" si="3124"/>
        <v>0</v>
      </c>
      <c r="AU3569" s="86">
        <f t="shared" si="3124"/>
        <v>0</v>
      </c>
      <c r="AV3569" s="86">
        <f t="shared" si="3108"/>
        <v>0</v>
      </c>
      <c r="AW3569" s="93">
        <f t="shared" si="3109"/>
        <v>0</v>
      </c>
      <c r="AY3569" s="86">
        <f t="shared" si="3110"/>
        <v>0</v>
      </c>
      <c r="AZ3569" s="86">
        <f t="shared" si="3111"/>
        <v>0</v>
      </c>
      <c r="BA3569" s="86">
        <f t="shared" si="3112"/>
        <v>0</v>
      </c>
      <c r="BB3569" s="86">
        <f t="shared" si="3113"/>
        <v>0</v>
      </c>
      <c r="BC3569" s="86">
        <f t="shared" si="3114"/>
        <v>0</v>
      </c>
      <c r="BD3569" s="86">
        <f t="shared" si="3115"/>
        <v>0</v>
      </c>
    </row>
    <row r="3570" spans="2:56" x14ac:dyDescent="0.3">
      <c r="B3570" s="169" t="s">
        <v>105</v>
      </c>
      <c r="C3570" s="248"/>
      <c r="D3570" s="249"/>
      <c r="E3570" s="172">
        <f t="shared" si="3101"/>
        <v>0</v>
      </c>
      <c r="F3570" s="248"/>
      <c r="G3570" s="249"/>
      <c r="H3570" s="172">
        <f t="shared" si="3102"/>
        <v>0</v>
      </c>
      <c r="I3570" s="248"/>
      <c r="J3570" s="250"/>
      <c r="K3570" s="174">
        <f t="shared" si="3103"/>
        <v>0</v>
      </c>
      <c r="L3570" s="248"/>
      <c r="M3570" s="250"/>
      <c r="N3570" s="251"/>
      <c r="O3570" s="248"/>
      <c r="P3570" s="251"/>
      <c r="Q3570" s="166">
        <f t="shared" si="3104"/>
        <v>0</v>
      </c>
      <c r="R3570" s="251"/>
      <c r="S3570" s="251"/>
      <c r="T3570" s="167">
        <f t="shared" si="3116"/>
        <v>0</v>
      </c>
      <c r="U3570" s="157"/>
      <c r="V3570" s="248"/>
      <c r="W3570" s="251"/>
      <c r="X3570" s="166">
        <f t="shared" si="3105"/>
        <v>0</v>
      </c>
      <c r="Y3570" s="251"/>
      <c r="Z3570" s="251"/>
      <c r="AA3570" s="167">
        <f t="shared" si="3117"/>
        <v>0</v>
      </c>
      <c r="AB3570" s="157"/>
      <c r="AC3570" s="248"/>
      <c r="AD3570" s="251"/>
      <c r="AE3570" s="166">
        <f t="shared" si="3106"/>
        <v>0</v>
      </c>
      <c r="AF3570" s="251"/>
      <c r="AG3570" s="251"/>
      <c r="AH3570" s="167">
        <f t="shared" si="3118"/>
        <v>0</v>
      </c>
      <c r="AJ3570" s="252"/>
      <c r="AK3570" s="253"/>
      <c r="AL3570" s="254"/>
      <c r="AM3570" s="253"/>
      <c r="AN3570" s="254"/>
      <c r="AO3570" s="253"/>
      <c r="AP3570" s="254"/>
      <c r="AQ3570" s="253"/>
      <c r="AR3570" s="254"/>
      <c r="AS3570" s="253"/>
      <c r="AT3570" s="254"/>
      <c r="AU3570" s="253"/>
      <c r="AV3570" s="163">
        <f t="shared" si="3108"/>
        <v>0</v>
      </c>
      <c r="AW3570" s="168">
        <f t="shared" si="3109"/>
        <v>0</v>
      </c>
      <c r="AY3570" s="163">
        <f t="shared" si="3110"/>
        <v>0</v>
      </c>
      <c r="AZ3570" s="163">
        <f t="shared" si="3111"/>
        <v>0</v>
      </c>
      <c r="BA3570" s="163">
        <f t="shared" si="3112"/>
        <v>0</v>
      </c>
      <c r="BB3570" s="163">
        <f t="shared" si="3113"/>
        <v>0</v>
      </c>
      <c r="BC3570" s="163">
        <f t="shared" si="3114"/>
        <v>0</v>
      </c>
      <c r="BD3570" s="163">
        <f t="shared" si="3115"/>
        <v>0</v>
      </c>
    </row>
    <row r="3571" spans="2:56" x14ac:dyDescent="0.3">
      <c r="B3571" s="179" t="s">
        <v>130</v>
      </c>
      <c r="C3571" s="83">
        <f>SUM(C3572)</f>
        <v>0</v>
      </c>
      <c r="D3571" s="84">
        <f>SUM(D3572)</f>
        <v>0</v>
      </c>
      <c r="E3571" s="85">
        <f t="shared" si="3101"/>
        <v>0</v>
      </c>
      <c r="F3571" s="83">
        <f>SUM(F3572)</f>
        <v>0</v>
      </c>
      <c r="G3571" s="84">
        <f>SUM(G3572)</f>
        <v>0</v>
      </c>
      <c r="H3571" s="85">
        <f t="shared" si="3102"/>
        <v>0</v>
      </c>
      <c r="I3571" s="83">
        <f>SUM(I3572)</f>
        <v>0</v>
      </c>
      <c r="J3571" s="86">
        <f>SUM(J3572)</f>
        <v>0</v>
      </c>
      <c r="K3571" s="87">
        <f t="shared" si="3103"/>
        <v>0</v>
      </c>
      <c r="L3571" s="83">
        <f>SUM(L3572)</f>
        <v>0</v>
      </c>
      <c r="M3571" s="86">
        <f>SUM(M3572)</f>
        <v>0</v>
      </c>
      <c r="N3571" s="88">
        <f>SUM(N3572)</f>
        <v>0</v>
      </c>
      <c r="O3571" s="83">
        <f>SUM(O3572)</f>
        <v>0</v>
      </c>
      <c r="P3571" s="88">
        <f>SUM(P3572)</f>
        <v>0</v>
      </c>
      <c r="Q3571" s="177">
        <f t="shared" si="3104"/>
        <v>0</v>
      </c>
      <c r="R3571" s="88">
        <f>SUM(R3572)</f>
        <v>0</v>
      </c>
      <c r="S3571" s="88">
        <f>SUM(S3572)</f>
        <v>0</v>
      </c>
      <c r="T3571" s="178">
        <f t="shared" si="3116"/>
        <v>0</v>
      </c>
      <c r="U3571" s="157"/>
      <c r="V3571" s="83">
        <f>SUM(V3572)</f>
        <v>0</v>
      </c>
      <c r="W3571" s="88">
        <f>SUM(W3572)</f>
        <v>0</v>
      </c>
      <c r="X3571" s="177">
        <f t="shared" si="3105"/>
        <v>0</v>
      </c>
      <c r="Y3571" s="88">
        <f>SUM(Y3572)</f>
        <v>0</v>
      </c>
      <c r="Z3571" s="88">
        <f>SUM(Z3572)</f>
        <v>0</v>
      </c>
      <c r="AA3571" s="178">
        <f t="shared" si="3117"/>
        <v>0</v>
      </c>
      <c r="AB3571" s="157"/>
      <c r="AC3571" s="83">
        <f>SUM(AC3572)</f>
        <v>0</v>
      </c>
      <c r="AD3571" s="88">
        <f>SUM(AD3572)</f>
        <v>0</v>
      </c>
      <c r="AE3571" s="177">
        <f t="shared" si="3106"/>
        <v>0</v>
      </c>
      <c r="AF3571" s="88">
        <f>SUM(AF3572)</f>
        <v>0</v>
      </c>
      <c r="AG3571" s="88">
        <f>SUM(AG3572)</f>
        <v>0</v>
      </c>
      <c r="AH3571" s="178">
        <f t="shared" si="3118"/>
        <v>0</v>
      </c>
      <c r="AJ3571" s="84">
        <f t="shared" ref="AJ3571:AU3571" si="3125">SUM(AJ3572)</f>
        <v>0</v>
      </c>
      <c r="AK3571" s="86">
        <f t="shared" si="3125"/>
        <v>0</v>
      </c>
      <c r="AL3571" s="88">
        <f t="shared" si="3125"/>
        <v>0</v>
      </c>
      <c r="AM3571" s="86">
        <f t="shared" si="3125"/>
        <v>0</v>
      </c>
      <c r="AN3571" s="88">
        <f t="shared" si="3125"/>
        <v>0</v>
      </c>
      <c r="AO3571" s="86">
        <f t="shared" si="3125"/>
        <v>0</v>
      </c>
      <c r="AP3571" s="88">
        <f t="shared" si="3125"/>
        <v>0</v>
      </c>
      <c r="AQ3571" s="86">
        <f t="shared" si="3125"/>
        <v>0</v>
      </c>
      <c r="AR3571" s="88">
        <f t="shared" si="3125"/>
        <v>0</v>
      </c>
      <c r="AS3571" s="86">
        <f t="shared" si="3125"/>
        <v>0</v>
      </c>
      <c r="AT3571" s="88">
        <f t="shared" si="3125"/>
        <v>0</v>
      </c>
      <c r="AU3571" s="86">
        <f t="shared" si="3125"/>
        <v>0</v>
      </c>
      <c r="AV3571" s="86">
        <f t="shared" si="3108"/>
        <v>0</v>
      </c>
      <c r="AW3571" s="93">
        <f t="shared" si="3109"/>
        <v>0</v>
      </c>
      <c r="AY3571" s="86">
        <f t="shared" si="3110"/>
        <v>0</v>
      </c>
      <c r="AZ3571" s="86">
        <f t="shared" si="3111"/>
        <v>0</v>
      </c>
      <c r="BA3571" s="86">
        <f t="shared" si="3112"/>
        <v>0</v>
      </c>
      <c r="BB3571" s="86">
        <f t="shared" si="3113"/>
        <v>0</v>
      </c>
      <c r="BC3571" s="86">
        <f t="shared" si="3114"/>
        <v>0</v>
      </c>
      <c r="BD3571" s="86">
        <f t="shared" si="3115"/>
        <v>0</v>
      </c>
    </row>
    <row r="3572" spans="2:56" x14ac:dyDescent="0.3">
      <c r="B3572" s="169" t="s">
        <v>105</v>
      </c>
      <c r="C3572" s="248"/>
      <c r="D3572" s="249"/>
      <c r="E3572" s="172">
        <f t="shared" si="3101"/>
        <v>0</v>
      </c>
      <c r="F3572" s="248"/>
      <c r="G3572" s="249"/>
      <c r="H3572" s="172">
        <f t="shared" si="3102"/>
        <v>0</v>
      </c>
      <c r="I3572" s="248"/>
      <c r="J3572" s="250"/>
      <c r="K3572" s="174">
        <f t="shared" si="3103"/>
        <v>0</v>
      </c>
      <c r="L3572" s="248"/>
      <c r="M3572" s="250"/>
      <c r="N3572" s="251"/>
      <c r="O3572" s="248"/>
      <c r="P3572" s="251"/>
      <c r="Q3572" s="166">
        <f t="shared" si="3104"/>
        <v>0</v>
      </c>
      <c r="R3572" s="251"/>
      <c r="S3572" s="251"/>
      <c r="T3572" s="167">
        <f t="shared" si="3116"/>
        <v>0</v>
      </c>
      <c r="U3572" s="157"/>
      <c r="V3572" s="248"/>
      <c r="W3572" s="251"/>
      <c r="X3572" s="166">
        <f t="shared" si="3105"/>
        <v>0</v>
      </c>
      <c r="Y3572" s="251"/>
      <c r="Z3572" s="251"/>
      <c r="AA3572" s="167">
        <f t="shared" si="3117"/>
        <v>0</v>
      </c>
      <c r="AB3572" s="157"/>
      <c r="AC3572" s="248"/>
      <c r="AD3572" s="251"/>
      <c r="AE3572" s="166">
        <f t="shared" si="3106"/>
        <v>0</v>
      </c>
      <c r="AF3572" s="251"/>
      <c r="AG3572" s="251"/>
      <c r="AH3572" s="167">
        <f t="shared" si="3118"/>
        <v>0</v>
      </c>
      <c r="AJ3572" s="252"/>
      <c r="AK3572" s="253"/>
      <c r="AL3572" s="254"/>
      <c r="AM3572" s="253"/>
      <c r="AN3572" s="254"/>
      <c r="AO3572" s="253"/>
      <c r="AP3572" s="254"/>
      <c r="AQ3572" s="253"/>
      <c r="AR3572" s="254"/>
      <c r="AS3572" s="253"/>
      <c r="AT3572" s="254"/>
      <c r="AU3572" s="253"/>
      <c r="AV3572" s="163">
        <f t="shared" si="3108"/>
        <v>0</v>
      </c>
      <c r="AW3572" s="168">
        <f t="shared" si="3109"/>
        <v>0</v>
      </c>
      <c r="AY3572" s="163">
        <f t="shared" si="3110"/>
        <v>0</v>
      </c>
      <c r="AZ3572" s="163">
        <f t="shared" si="3111"/>
        <v>0</v>
      </c>
      <c r="BA3572" s="163">
        <f t="shared" si="3112"/>
        <v>0</v>
      </c>
      <c r="BB3572" s="163">
        <f t="shared" si="3113"/>
        <v>0</v>
      </c>
      <c r="BC3572" s="163">
        <f t="shared" si="3114"/>
        <v>0</v>
      </c>
      <c r="BD3572" s="163">
        <f t="shared" si="3115"/>
        <v>0</v>
      </c>
    </row>
    <row r="3573" spans="2:56" x14ac:dyDescent="0.3">
      <c r="B3573" s="179" t="s">
        <v>131</v>
      </c>
      <c r="C3573" s="83">
        <f>SUM(C3574)</f>
        <v>0</v>
      </c>
      <c r="D3573" s="84">
        <f>SUM(D3574)</f>
        <v>0</v>
      </c>
      <c r="E3573" s="85">
        <f t="shared" si="3101"/>
        <v>0</v>
      </c>
      <c r="F3573" s="83">
        <f>SUM(F3574)</f>
        <v>0</v>
      </c>
      <c r="G3573" s="84">
        <f>SUM(G3574)</f>
        <v>0</v>
      </c>
      <c r="H3573" s="85">
        <f t="shared" si="3102"/>
        <v>0</v>
      </c>
      <c r="I3573" s="83">
        <f>SUM(I3574)</f>
        <v>0</v>
      </c>
      <c r="J3573" s="86">
        <f>SUM(J3574)</f>
        <v>0</v>
      </c>
      <c r="K3573" s="87">
        <f t="shared" si="3103"/>
        <v>0</v>
      </c>
      <c r="L3573" s="83">
        <f>SUM(L3574)</f>
        <v>0</v>
      </c>
      <c r="M3573" s="86">
        <f>SUM(M3574)</f>
        <v>0</v>
      </c>
      <c r="N3573" s="88">
        <f>SUM(N3574)</f>
        <v>0</v>
      </c>
      <c r="O3573" s="83">
        <f>SUM(O3574)</f>
        <v>0</v>
      </c>
      <c r="P3573" s="88">
        <f>SUM(P3574)</f>
        <v>0</v>
      </c>
      <c r="Q3573" s="177">
        <f t="shared" si="3104"/>
        <v>0</v>
      </c>
      <c r="R3573" s="88">
        <f>SUM(R3574)</f>
        <v>0</v>
      </c>
      <c r="S3573" s="88">
        <f>SUM(S3574)</f>
        <v>0</v>
      </c>
      <c r="T3573" s="178">
        <f t="shared" si="3116"/>
        <v>0</v>
      </c>
      <c r="U3573" s="157"/>
      <c r="V3573" s="83">
        <f>SUM(V3574)</f>
        <v>0</v>
      </c>
      <c r="W3573" s="88">
        <f>SUM(W3574)</f>
        <v>0</v>
      </c>
      <c r="X3573" s="177">
        <f t="shared" si="3105"/>
        <v>0</v>
      </c>
      <c r="Y3573" s="88">
        <f>SUM(Y3574)</f>
        <v>0</v>
      </c>
      <c r="Z3573" s="88">
        <f>SUM(Z3574)</f>
        <v>0</v>
      </c>
      <c r="AA3573" s="178">
        <f t="shared" si="3117"/>
        <v>0</v>
      </c>
      <c r="AB3573" s="157"/>
      <c r="AC3573" s="83">
        <f>SUM(AC3574)</f>
        <v>0</v>
      </c>
      <c r="AD3573" s="88">
        <f>SUM(AD3574)</f>
        <v>0</v>
      </c>
      <c r="AE3573" s="177">
        <f t="shared" si="3106"/>
        <v>0</v>
      </c>
      <c r="AF3573" s="88">
        <f>SUM(AF3574)</f>
        <v>0</v>
      </c>
      <c r="AG3573" s="88">
        <f>SUM(AG3574)</f>
        <v>0</v>
      </c>
      <c r="AH3573" s="178">
        <f t="shared" si="3118"/>
        <v>0</v>
      </c>
      <c r="AJ3573" s="84">
        <f t="shared" ref="AJ3573:AU3573" si="3126">SUM(AJ3574)</f>
        <v>0</v>
      </c>
      <c r="AK3573" s="86">
        <f t="shared" si="3126"/>
        <v>0</v>
      </c>
      <c r="AL3573" s="88">
        <f t="shared" si="3126"/>
        <v>0</v>
      </c>
      <c r="AM3573" s="86">
        <f t="shared" si="3126"/>
        <v>0</v>
      </c>
      <c r="AN3573" s="88">
        <f t="shared" si="3126"/>
        <v>0</v>
      </c>
      <c r="AO3573" s="86">
        <f t="shared" si="3126"/>
        <v>0</v>
      </c>
      <c r="AP3573" s="88">
        <f t="shared" si="3126"/>
        <v>0</v>
      </c>
      <c r="AQ3573" s="86">
        <f t="shared" si="3126"/>
        <v>0</v>
      </c>
      <c r="AR3573" s="88">
        <f t="shared" si="3126"/>
        <v>0</v>
      </c>
      <c r="AS3573" s="86">
        <f t="shared" si="3126"/>
        <v>0</v>
      </c>
      <c r="AT3573" s="88">
        <f t="shared" si="3126"/>
        <v>0</v>
      </c>
      <c r="AU3573" s="86">
        <f t="shared" si="3126"/>
        <v>0</v>
      </c>
      <c r="AV3573" s="86">
        <f t="shared" si="3108"/>
        <v>0</v>
      </c>
      <c r="AW3573" s="93">
        <f t="shared" si="3109"/>
        <v>0</v>
      </c>
      <c r="AY3573" s="86">
        <f t="shared" si="3110"/>
        <v>0</v>
      </c>
      <c r="AZ3573" s="86">
        <f t="shared" si="3111"/>
        <v>0</v>
      </c>
      <c r="BA3573" s="86">
        <f t="shared" si="3112"/>
        <v>0</v>
      </c>
      <c r="BB3573" s="86">
        <f t="shared" si="3113"/>
        <v>0</v>
      </c>
      <c r="BC3573" s="86">
        <f t="shared" si="3114"/>
        <v>0</v>
      </c>
      <c r="BD3573" s="86">
        <f t="shared" si="3115"/>
        <v>0</v>
      </c>
    </row>
    <row r="3574" spans="2:56" x14ac:dyDescent="0.3">
      <c r="B3574" s="169" t="s">
        <v>105</v>
      </c>
      <c r="C3574" s="248"/>
      <c r="D3574" s="249"/>
      <c r="E3574" s="172">
        <f t="shared" si="3101"/>
        <v>0</v>
      </c>
      <c r="F3574" s="248"/>
      <c r="G3574" s="249"/>
      <c r="H3574" s="172">
        <f t="shared" si="3102"/>
        <v>0</v>
      </c>
      <c r="I3574" s="248"/>
      <c r="J3574" s="250"/>
      <c r="K3574" s="174">
        <f t="shared" si="3103"/>
        <v>0</v>
      </c>
      <c r="L3574" s="248"/>
      <c r="M3574" s="250"/>
      <c r="N3574" s="251"/>
      <c r="O3574" s="248"/>
      <c r="P3574" s="251"/>
      <c r="Q3574" s="166">
        <f t="shared" si="3104"/>
        <v>0</v>
      </c>
      <c r="R3574" s="251"/>
      <c r="S3574" s="251"/>
      <c r="T3574" s="167">
        <f t="shared" si="3116"/>
        <v>0</v>
      </c>
      <c r="U3574" s="157"/>
      <c r="V3574" s="248"/>
      <c r="W3574" s="251"/>
      <c r="X3574" s="166">
        <f t="shared" si="3105"/>
        <v>0</v>
      </c>
      <c r="Y3574" s="251"/>
      <c r="Z3574" s="251"/>
      <c r="AA3574" s="167">
        <f t="shared" si="3117"/>
        <v>0</v>
      </c>
      <c r="AB3574" s="157"/>
      <c r="AC3574" s="248"/>
      <c r="AD3574" s="251"/>
      <c r="AE3574" s="166">
        <f t="shared" si="3106"/>
        <v>0</v>
      </c>
      <c r="AF3574" s="251"/>
      <c r="AG3574" s="251"/>
      <c r="AH3574" s="167">
        <f t="shared" si="3118"/>
        <v>0</v>
      </c>
      <c r="AJ3574" s="252"/>
      <c r="AK3574" s="253"/>
      <c r="AL3574" s="254"/>
      <c r="AM3574" s="253"/>
      <c r="AN3574" s="254"/>
      <c r="AO3574" s="253"/>
      <c r="AP3574" s="254"/>
      <c r="AQ3574" s="253"/>
      <c r="AR3574" s="254"/>
      <c r="AS3574" s="253"/>
      <c r="AT3574" s="254"/>
      <c r="AU3574" s="253"/>
      <c r="AV3574" s="163">
        <f t="shared" si="3108"/>
        <v>0</v>
      </c>
      <c r="AW3574" s="168">
        <f t="shared" si="3109"/>
        <v>0</v>
      </c>
      <c r="AY3574" s="163">
        <f t="shared" si="3110"/>
        <v>0</v>
      </c>
      <c r="AZ3574" s="163">
        <f t="shared" si="3111"/>
        <v>0</v>
      </c>
      <c r="BA3574" s="163">
        <f t="shared" si="3112"/>
        <v>0</v>
      </c>
      <c r="BB3574" s="163">
        <f t="shared" si="3113"/>
        <v>0</v>
      </c>
      <c r="BC3574" s="163">
        <f t="shared" si="3114"/>
        <v>0</v>
      </c>
      <c r="BD3574" s="163">
        <f t="shared" si="3115"/>
        <v>0</v>
      </c>
    </row>
    <row r="3575" spans="2:56" x14ac:dyDescent="0.3">
      <c r="B3575" s="179" t="s">
        <v>132</v>
      </c>
      <c r="C3575" s="83">
        <f>SUM(C3576)</f>
        <v>0</v>
      </c>
      <c r="D3575" s="84">
        <f>SUM(D3576)</f>
        <v>0</v>
      </c>
      <c r="E3575" s="85">
        <f t="shared" si="3101"/>
        <v>0</v>
      </c>
      <c r="F3575" s="83">
        <f>SUM(F3576)</f>
        <v>0</v>
      </c>
      <c r="G3575" s="84">
        <f>SUM(G3576)</f>
        <v>0</v>
      </c>
      <c r="H3575" s="85">
        <f t="shared" si="3102"/>
        <v>0</v>
      </c>
      <c r="I3575" s="83">
        <f>SUM(I3576)</f>
        <v>0</v>
      </c>
      <c r="J3575" s="86">
        <f>SUM(J3576)</f>
        <v>0</v>
      </c>
      <c r="K3575" s="87">
        <f t="shared" si="3103"/>
        <v>0</v>
      </c>
      <c r="L3575" s="83">
        <f>SUM(L3576)</f>
        <v>0</v>
      </c>
      <c r="M3575" s="86">
        <f>SUM(M3576)</f>
        <v>0</v>
      </c>
      <c r="N3575" s="88">
        <f>SUM(N3576)</f>
        <v>0</v>
      </c>
      <c r="O3575" s="83">
        <f>SUM(O3576)</f>
        <v>0</v>
      </c>
      <c r="P3575" s="88">
        <f>SUM(P3576)</f>
        <v>0</v>
      </c>
      <c r="Q3575" s="177">
        <f t="shared" si="3104"/>
        <v>0</v>
      </c>
      <c r="R3575" s="88">
        <f>SUM(R3576)</f>
        <v>0</v>
      </c>
      <c r="S3575" s="88">
        <f>SUM(S3576)</f>
        <v>0</v>
      </c>
      <c r="T3575" s="178">
        <f t="shared" si="3116"/>
        <v>0</v>
      </c>
      <c r="U3575" s="157"/>
      <c r="V3575" s="83">
        <f>SUM(V3576)</f>
        <v>0</v>
      </c>
      <c r="W3575" s="88">
        <f>SUM(W3576)</f>
        <v>0</v>
      </c>
      <c r="X3575" s="177">
        <f t="shared" si="3105"/>
        <v>0</v>
      </c>
      <c r="Y3575" s="88">
        <f>SUM(Y3576)</f>
        <v>0</v>
      </c>
      <c r="Z3575" s="88">
        <f>SUM(Z3576)</f>
        <v>0</v>
      </c>
      <c r="AA3575" s="178">
        <f t="shared" si="3117"/>
        <v>0</v>
      </c>
      <c r="AB3575" s="157"/>
      <c r="AC3575" s="83">
        <f>SUM(AC3576)</f>
        <v>0</v>
      </c>
      <c r="AD3575" s="88">
        <f>SUM(AD3576)</f>
        <v>0</v>
      </c>
      <c r="AE3575" s="177">
        <f t="shared" si="3106"/>
        <v>0</v>
      </c>
      <c r="AF3575" s="88">
        <f>SUM(AF3576)</f>
        <v>0</v>
      </c>
      <c r="AG3575" s="88">
        <f>SUM(AG3576)</f>
        <v>0</v>
      </c>
      <c r="AH3575" s="178">
        <f t="shared" si="3118"/>
        <v>0</v>
      </c>
      <c r="AJ3575" s="84">
        <f t="shared" ref="AJ3575:AU3575" si="3127">SUM(AJ3576)</f>
        <v>0</v>
      </c>
      <c r="AK3575" s="86">
        <f t="shared" si="3127"/>
        <v>0</v>
      </c>
      <c r="AL3575" s="88">
        <f t="shared" si="3127"/>
        <v>0</v>
      </c>
      <c r="AM3575" s="86">
        <f t="shared" si="3127"/>
        <v>0</v>
      </c>
      <c r="AN3575" s="88">
        <f t="shared" si="3127"/>
        <v>0</v>
      </c>
      <c r="AO3575" s="86">
        <f t="shared" si="3127"/>
        <v>0</v>
      </c>
      <c r="AP3575" s="88">
        <f t="shared" si="3127"/>
        <v>0</v>
      </c>
      <c r="AQ3575" s="86">
        <f t="shared" si="3127"/>
        <v>0</v>
      </c>
      <c r="AR3575" s="88">
        <f t="shared" si="3127"/>
        <v>0</v>
      </c>
      <c r="AS3575" s="86">
        <f t="shared" si="3127"/>
        <v>0</v>
      </c>
      <c r="AT3575" s="88">
        <f t="shared" si="3127"/>
        <v>0</v>
      </c>
      <c r="AU3575" s="86">
        <f t="shared" si="3127"/>
        <v>0</v>
      </c>
      <c r="AV3575" s="86">
        <f t="shared" si="3108"/>
        <v>0</v>
      </c>
      <c r="AW3575" s="93">
        <f t="shared" si="3109"/>
        <v>0</v>
      </c>
      <c r="AY3575" s="86">
        <f t="shared" si="3110"/>
        <v>0</v>
      </c>
      <c r="AZ3575" s="86">
        <f t="shared" si="3111"/>
        <v>0</v>
      </c>
      <c r="BA3575" s="86">
        <f t="shared" si="3112"/>
        <v>0</v>
      </c>
      <c r="BB3575" s="86">
        <f t="shared" si="3113"/>
        <v>0</v>
      </c>
      <c r="BC3575" s="86">
        <f t="shared" si="3114"/>
        <v>0</v>
      </c>
      <c r="BD3575" s="86">
        <f t="shared" si="3115"/>
        <v>0</v>
      </c>
    </row>
    <row r="3576" spans="2:56" x14ac:dyDescent="0.3">
      <c r="B3576" s="169" t="s">
        <v>105</v>
      </c>
      <c r="C3576" s="248"/>
      <c r="D3576" s="249"/>
      <c r="E3576" s="172">
        <f t="shared" si="3101"/>
        <v>0</v>
      </c>
      <c r="F3576" s="248"/>
      <c r="G3576" s="249"/>
      <c r="H3576" s="172">
        <f t="shared" si="3102"/>
        <v>0</v>
      </c>
      <c r="I3576" s="248"/>
      <c r="J3576" s="250"/>
      <c r="K3576" s="174">
        <f t="shared" si="3103"/>
        <v>0</v>
      </c>
      <c r="L3576" s="248"/>
      <c r="M3576" s="250"/>
      <c r="N3576" s="251"/>
      <c r="O3576" s="248"/>
      <c r="P3576" s="251"/>
      <c r="Q3576" s="166">
        <f t="shared" si="3104"/>
        <v>0</v>
      </c>
      <c r="R3576" s="251"/>
      <c r="S3576" s="251"/>
      <c r="T3576" s="167">
        <f t="shared" si="3116"/>
        <v>0</v>
      </c>
      <c r="U3576" s="157"/>
      <c r="V3576" s="248"/>
      <c r="W3576" s="251"/>
      <c r="X3576" s="166">
        <f t="shared" si="3105"/>
        <v>0</v>
      </c>
      <c r="Y3576" s="251"/>
      <c r="Z3576" s="251"/>
      <c r="AA3576" s="167">
        <f t="shared" si="3117"/>
        <v>0</v>
      </c>
      <c r="AB3576" s="157"/>
      <c r="AC3576" s="248"/>
      <c r="AD3576" s="251"/>
      <c r="AE3576" s="166">
        <f t="shared" si="3106"/>
        <v>0</v>
      </c>
      <c r="AF3576" s="251"/>
      <c r="AG3576" s="251"/>
      <c r="AH3576" s="167">
        <f t="shared" si="3118"/>
        <v>0</v>
      </c>
      <c r="AJ3576" s="252"/>
      <c r="AK3576" s="253"/>
      <c r="AL3576" s="254"/>
      <c r="AM3576" s="253"/>
      <c r="AN3576" s="254"/>
      <c r="AO3576" s="253"/>
      <c r="AP3576" s="254"/>
      <c r="AQ3576" s="253"/>
      <c r="AR3576" s="254"/>
      <c r="AS3576" s="253"/>
      <c r="AT3576" s="254"/>
      <c r="AU3576" s="253"/>
      <c r="AV3576" s="163">
        <f t="shared" si="3108"/>
        <v>0</v>
      </c>
      <c r="AW3576" s="168">
        <f t="shared" si="3109"/>
        <v>0</v>
      </c>
      <c r="AY3576" s="163">
        <f t="shared" si="3110"/>
        <v>0</v>
      </c>
      <c r="AZ3576" s="163">
        <f t="shared" si="3111"/>
        <v>0</v>
      </c>
      <c r="BA3576" s="163">
        <f t="shared" si="3112"/>
        <v>0</v>
      </c>
      <c r="BB3576" s="163">
        <f t="shared" si="3113"/>
        <v>0</v>
      </c>
      <c r="BC3576" s="163">
        <f t="shared" si="3114"/>
        <v>0</v>
      </c>
      <c r="BD3576" s="163">
        <f t="shared" si="3115"/>
        <v>0</v>
      </c>
    </row>
    <row r="3577" spans="2:56" x14ac:dyDescent="0.3">
      <c r="B3577" s="179" t="s">
        <v>133</v>
      </c>
      <c r="C3577" s="83">
        <f>SUM(C3578)</f>
        <v>0</v>
      </c>
      <c r="D3577" s="84">
        <f>SUM(D3578)</f>
        <v>0</v>
      </c>
      <c r="E3577" s="85">
        <f t="shared" si="3101"/>
        <v>0</v>
      </c>
      <c r="F3577" s="83">
        <f>SUM(F3578)</f>
        <v>0</v>
      </c>
      <c r="G3577" s="84">
        <f>SUM(G3578)</f>
        <v>0</v>
      </c>
      <c r="H3577" s="85">
        <f t="shared" si="3102"/>
        <v>0</v>
      </c>
      <c r="I3577" s="83">
        <f>SUM(I3578)</f>
        <v>0</v>
      </c>
      <c r="J3577" s="86">
        <f>SUM(J3578)</f>
        <v>0</v>
      </c>
      <c r="K3577" s="87">
        <f t="shared" si="3103"/>
        <v>0</v>
      </c>
      <c r="L3577" s="83">
        <f>SUM(L3578)</f>
        <v>0</v>
      </c>
      <c r="M3577" s="86">
        <f>SUM(M3578)</f>
        <v>0</v>
      </c>
      <c r="N3577" s="88">
        <f>SUM(N3578)</f>
        <v>0</v>
      </c>
      <c r="O3577" s="83">
        <f>SUM(O3578)</f>
        <v>0</v>
      </c>
      <c r="P3577" s="88">
        <f>SUM(P3578)</f>
        <v>0</v>
      </c>
      <c r="Q3577" s="177">
        <f t="shared" si="3104"/>
        <v>0</v>
      </c>
      <c r="R3577" s="88">
        <f>SUM(R3578)</f>
        <v>0</v>
      </c>
      <c r="S3577" s="88">
        <f>SUM(S3578)</f>
        <v>0</v>
      </c>
      <c r="T3577" s="178">
        <f t="shared" si="3116"/>
        <v>0</v>
      </c>
      <c r="U3577" s="157"/>
      <c r="V3577" s="83">
        <f>SUM(V3578)</f>
        <v>0</v>
      </c>
      <c r="W3577" s="88">
        <f>SUM(W3578)</f>
        <v>0</v>
      </c>
      <c r="X3577" s="177">
        <f t="shared" si="3105"/>
        <v>0</v>
      </c>
      <c r="Y3577" s="88">
        <f>SUM(Y3578)</f>
        <v>0</v>
      </c>
      <c r="Z3577" s="88">
        <f>SUM(Z3578)</f>
        <v>0</v>
      </c>
      <c r="AA3577" s="178">
        <f t="shared" si="3117"/>
        <v>0</v>
      </c>
      <c r="AB3577" s="157"/>
      <c r="AC3577" s="83">
        <f>SUM(AC3578)</f>
        <v>0</v>
      </c>
      <c r="AD3577" s="88">
        <f>SUM(AD3578)</f>
        <v>0</v>
      </c>
      <c r="AE3577" s="177">
        <f t="shared" si="3106"/>
        <v>0</v>
      </c>
      <c r="AF3577" s="88">
        <f>SUM(AF3578)</f>
        <v>0</v>
      </c>
      <c r="AG3577" s="88">
        <f>SUM(AG3578)</f>
        <v>0</v>
      </c>
      <c r="AH3577" s="178">
        <f t="shared" si="3118"/>
        <v>0</v>
      </c>
      <c r="AJ3577" s="84">
        <f t="shared" ref="AJ3577:AU3577" si="3128">SUM(AJ3578)</f>
        <v>0</v>
      </c>
      <c r="AK3577" s="86">
        <f t="shared" si="3128"/>
        <v>0</v>
      </c>
      <c r="AL3577" s="88">
        <f t="shared" si="3128"/>
        <v>0</v>
      </c>
      <c r="AM3577" s="86">
        <f t="shared" si="3128"/>
        <v>0</v>
      </c>
      <c r="AN3577" s="88">
        <f t="shared" si="3128"/>
        <v>0</v>
      </c>
      <c r="AO3577" s="86">
        <f t="shared" si="3128"/>
        <v>0</v>
      </c>
      <c r="AP3577" s="88">
        <f t="shared" si="3128"/>
        <v>0</v>
      </c>
      <c r="AQ3577" s="86">
        <f t="shared" si="3128"/>
        <v>0</v>
      </c>
      <c r="AR3577" s="88">
        <f t="shared" si="3128"/>
        <v>0</v>
      </c>
      <c r="AS3577" s="86">
        <f t="shared" si="3128"/>
        <v>0</v>
      </c>
      <c r="AT3577" s="88">
        <f t="shared" si="3128"/>
        <v>0</v>
      </c>
      <c r="AU3577" s="86">
        <f t="shared" si="3128"/>
        <v>0</v>
      </c>
      <c r="AV3577" s="86">
        <f t="shared" si="3108"/>
        <v>0</v>
      </c>
      <c r="AW3577" s="93">
        <f t="shared" si="3109"/>
        <v>0</v>
      </c>
      <c r="AY3577" s="86">
        <f t="shared" si="3110"/>
        <v>0</v>
      </c>
      <c r="AZ3577" s="86">
        <f t="shared" si="3111"/>
        <v>0</v>
      </c>
      <c r="BA3577" s="86">
        <f t="shared" si="3112"/>
        <v>0</v>
      </c>
      <c r="BB3577" s="86">
        <f t="shared" si="3113"/>
        <v>0</v>
      </c>
      <c r="BC3577" s="86">
        <f t="shared" si="3114"/>
        <v>0</v>
      </c>
      <c r="BD3577" s="86">
        <f t="shared" si="3115"/>
        <v>0</v>
      </c>
    </row>
    <row r="3578" spans="2:56" x14ac:dyDescent="0.3">
      <c r="B3578" s="169" t="s">
        <v>105</v>
      </c>
      <c r="C3578" s="248"/>
      <c r="D3578" s="249"/>
      <c r="E3578" s="172">
        <f t="shared" si="3101"/>
        <v>0</v>
      </c>
      <c r="F3578" s="248"/>
      <c r="G3578" s="249"/>
      <c r="H3578" s="172">
        <f t="shared" si="3102"/>
        <v>0</v>
      </c>
      <c r="I3578" s="248"/>
      <c r="J3578" s="250"/>
      <c r="K3578" s="174">
        <f t="shared" si="3103"/>
        <v>0</v>
      </c>
      <c r="L3578" s="248"/>
      <c r="M3578" s="250"/>
      <c r="N3578" s="251"/>
      <c r="O3578" s="248"/>
      <c r="P3578" s="251"/>
      <c r="Q3578" s="166">
        <f t="shared" si="3104"/>
        <v>0</v>
      </c>
      <c r="R3578" s="251"/>
      <c r="S3578" s="251"/>
      <c r="T3578" s="167">
        <f t="shared" si="3116"/>
        <v>0</v>
      </c>
      <c r="U3578" s="157"/>
      <c r="V3578" s="248"/>
      <c r="W3578" s="251"/>
      <c r="X3578" s="166">
        <f t="shared" si="3105"/>
        <v>0</v>
      </c>
      <c r="Y3578" s="251"/>
      <c r="Z3578" s="251"/>
      <c r="AA3578" s="167">
        <f t="shared" si="3117"/>
        <v>0</v>
      </c>
      <c r="AB3578" s="157"/>
      <c r="AC3578" s="248"/>
      <c r="AD3578" s="251"/>
      <c r="AE3578" s="166">
        <f t="shared" si="3106"/>
        <v>0</v>
      </c>
      <c r="AF3578" s="251"/>
      <c r="AG3578" s="251"/>
      <c r="AH3578" s="167">
        <f t="shared" si="3118"/>
        <v>0</v>
      </c>
      <c r="AJ3578" s="252"/>
      <c r="AK3578" s="253"/>
      <c r="AL3578" s="254"/>
      <c r="AM3578" s="253"/>
      <c r="AN3578" s="254"/>
      <c r="AO3578" s="253"/>
      <c r="AP3578" s="254"/>
      <c r="AQ3578" s="253"/>
      <c r="AR3578" s="254"/>
      <c r="AS3578" s="253"/>
      <c r="AT3578" s="254"/>
      <c r="AU3578" s="253"/>
      <c r="AV3578" s="163">
        <f t="shared" si="3108"/>
        <v>0</v>
      </c>
      <c r="AW3578" s="168">
        <f t="shared" si="3109"/>
        <v>0</v>
      </c>
      <c r="AY3578" s="163">
        <f t="shared" si="3110"/>
        <v>0</v>
      </c>
      <c r="AZ3578" s="163">
        <f t="shared" si="3111"/>
        <v>0</v>
      </c>
      <c r="BA3578" s="163">
        <f t="shared" si="3112"/>
        <v>0</v>
      </c>
      <c r="BB3578" s="163">
        <f t="shared" si="3113"/>
        <v>0</v>
      </c>
      <c r="BC3578" s="163">
        <f t="shared" si="3114"/>
        <v>0</v>
      </c>
      <c r="BD3578" s="163">
        <f t="shared" si="3115"/>
        <v>0</v>
      </c>
    </row>
    <row r="3579" spans="2:56" x14ac:dyDescent="0.3">
      <c r="B3579" s="179" t="s">
        <v>134</v>
      </c>
      <c r="C3579" s="83">
        <f>SUM(C3580)</f>
        <v>0</v>
      </c>
      <c r="D3579" s="84">
        <f>SUM(D3580)</f>
        <v>0</v>
      </c>
      <c r="E3579" s="85">
        <f t="shared" si="3101"/>
        <v>0</v>
      </c>
      <c r="F3579" s="83">
        <f>SUM(F3580)</f>
        <v>0</v>
      </c>
      <c r="G3579" s="84">
        <f>SUM(G3580)</f>
        <v>0</v>
      </c>
      <c r="H3579" s="85">
        <f t="shared" si="3102"/>
        <v>0</v>
      </c>
      <c r="I3579" s="83">
        <f>SUM(I3580)</f>
        <v>0</v>
      </c>
      <c r="J3579" s="86">
        <f>SUM(J3580)</f>
        <v>0</v>
      </c>
      <c r="K3579" s="87">
        <f t="shared" si="3103"/>
        <v>0</v>
      </c>
      <c r="L3579" s="83">
        <f>SUM(L3580)</f>
        <v>0</v>
      </c>
      <c r="M3579" s="86">
        <f>SUM(M3580)</f>
        <v>0</v>
      </c>
      <c r="N3579" s="88">
        <f>SUM(N3580)</f>
        <v>0</v>
      </c>
      <c r="O3579" s="83">
        <f>SUM(O3580)</f>
        <v>0</v>
      </c>
      <c r="P3579" s="88">
        <f>SUM(P3580)</f>
        <v>0</v>
      </c>
      <c r="Q3579" s="177">
        <f t="shared" si="3104"/>
        <v>0</v>
      </c>
      <c r="R3579" s="88">
        <f>SUM(R3580)</f>
        <v>0</v>
      </c>
      <c r="S3579" s="88">
        <f>SUM(S3580)</f>
        <v>0</v>
      </c>
      <c r="T3579" s="178">
        <f t="shared" si="3116"/>
        <v>0</v>
      </c>
      <c r="U3579" s="157"/>
      <c r="V3579" s="83">
        <f>SUM(V3580)</f>
        <v>0</v>
      </c>
      <c r="W3579" s="88">
        <f>SUM(W3580)</f>
        <v>0</v>
      </c>
      <c r="X3579" s="177">
        <f t="shared" si="3105"/>
        <v>0</v>
      </c>
      <c r="Y3579" s="88">
        <f>SUM(Y3580)</f>
        <v>0</v>
      </c>
      <c r="Z3579" s="88">
        <f>SUM(Z3580)</f>
        <v>0</v>
      </c>
      <c r="AA3579" s="178">
        <f t="shared" si="3117"/>
        <v>0</v>
      </c>
      <c r="AB3579" s="157"/>
      <c r="AC3579" s="83">
        <f>SUM(AC3580)</f>
        <v>0</v>
      </c>
      <c r="AD3579" s="88">
        <f>SUM(AD3580)</f>
        <v>0</v>
      </c>
      <c r="AE3579" s="177">
        <f t="shared" si="3106"/>
        <v>0</v>
      </c>
      <c r="AF3579" s="88">
        <f>SUM(AF3580)</f>
        <v>0</v>
      </c>
      <c r="AG3579" s="88">
        <f>SUM(AG3580)</f>
        <v>0</v>
      </c>
      <c r="AH3579" s="178">
        <f t="shared" si="3118"/>
        <v>0</v>
      </c>
      <c r="AJ3579" s="84">
        <f t="shared" ref="AJ3579:AU3579" si="3129">SUM(AJ3580)</f>
        <v>0</v>
      </c>
      <c r="AK3579" s="86">
        <f t="shared" si="3129"/>
        <v>0</v>
      </c>
      <c r="AL3579" s="88">
        <f t="shared" si="3129"/>
        <v>0</v>
      </c>
      <c r="AM3579" s="86">
        <f t="shared" si="3129"/>
        <v>0</v>
      </c>
      <c r="AN3579" s="88">
        <f t="shared" si="3129"/>
        <v>0</v>
      </c>
      <c r="AO3579" s="86">
        <f t="shared" si="3129"/>
        <v>0</v>
      </c>
      <c r="AP3579" s="88">
        <f t="shared" si="3129"/>
        <v>0</v>
      </c>
      <c r="AQ3579" s="86">
        <f t="shared" si="3129"/>
        <v>0</v>
      </c>
      <c r="AR3579" s="88">
        <f t="shared" si="3129"/>
        <v>0</v>
      </c>
      <c r="AS3579" s="86">
        <f t="shared" si="3129"/>
        <v>0</v>
      </c>
      <c r="AT3579" s="88">
        <f t="shared" si="3129"/>
        <v>0</v>
      </c>
      <c r="AU3579" s="86">
        <f t="shared" si="3129"/>
        <v>0</v>
      </c>
      <c r="AV3579" s="86">
        <f t="shared" si="3108"/>
        <v>0</v>
      </c>
      <c r="AW3579" s="93">
        <f t="shared" si="3109"/>
        <v>0</v>
      </c>
      <c r="AY3579" s="86">
        <f t="shared" si="3110"/>
        <v>0</v>
      </c>
      <c r="AZ3579" s="86">
        <f t="shared" si="3111"/>
        <v>0</v>
      </c>
      <c r="BA3579" s="86">
        <f t="shared" si="3112"/>
        <v>0</v>
      </c>
      <c r="BB3579" s="86">
        <f t="shared" si="3113"/>
        <v>0</v>
      </c>
      <c r="BC3579" s="86">
        <f t="shared" si="3114"/>
        <v>0</v>
      </c>
      <c r="BD3579" s="86">
        <f t="shared" si="3115"/>
        <v>0</v>
      </c>
    </row>
    <row r="3580" spans="2:56" x14ac:dyDescent="0.3">
      <c r="B3580" s="169" t="s">
        <v>135</v>
      </c>
      <c r="C3580" s="248"/>
      <c r="D3580" s="249"/>
      <c r="E3580" s="172">
        <f t="shared" si="3101"/>
        <v>0</v>
      </c>
      <c r="F3580" s="248"/>
      <c r="G3580" s="249"/>
      <c r="H3580" s="172">
        <f t="shared" si="3102"/>
        <v>0</v>
      </c>
      <c r="I3580" s="248"/>
      <c r="J3580" s="250"/>
      <c r="K3580" s="174">
        <f t="shared" si="3103"/>
        <v>0</v>
      </c>
      <c r="L3580" s="248"/>
      <c r="M3580" s="250"/>
      <c r="N3580" s="251"/>
      <c r="O3580" s="248"/>
      <c r="P3580" s="251"/>
      <c r="Q3580" s="166">
        <f t="shared" si="3104"/>
        <v>0</v>
      </c>
      <c r="R3580" s="251"/>
      <c r="S3580" s="251"/>
      <c r="T3580" s="167">
        <f t="shared" si="3116"/>
        <v>0</v>
      </c>
      <c r="U3580" s="157"/>
      <c r="V3580" s="248"/>
      <c r="W3580" s="251"/>
      <c r="X3580" s="166">
        <f t="shared" si="3105"/>
        <v>0</v>
      </c>
      <c r="Y3580" s="251"/>
      <c r="Z3580" s="251"/>
      <c r="AA3580" s="167">
        <f t="shared" si="3117"/>
        <v>0</v>
      </c>
      <c r="AB3580" s="157"/>
      <c r="AC3580" s="248"/>
      <c r="AD3580" s="251"/>
      <c r="AE3580" s="166">
        <f t="shared" si="3106"/>
        <v>0</v>
      </c>
      <c r="AF3580" s="251"/>
      <c r="AG3580" s="251"/>
      <c r="AH3580" s="167">
        <f t="shared" si="3118"/>
        <v>0</v>
      </c>
      <c r="AJ3580" s="252"/>
      <c r="AK3580" s="253"/>
      <c r="AL3580" s="254"/>
      <c r="AM3580" s="253"/>
      <c r="AN3580" s="254"/>
      <c r="AO3580" s="253"/>
      <c r="AP3580" s="254"/>
      <c r="AQ3580" s="253"/>
      <c r="AR3580" s="254"/>
      <c r="AS3580" s="253"/>
      <c r="AT3580" s="254"/>
      <c r="AU3580" s="253"/>
      <c r="AV3580" s="163">
        <f t="shared" si="3108"/>
        <v>0</v>
      </c>
      <c r="AW3580" s="168">
        <f t="shared" si="3109"/>
        <v>0</v>
      </c>
      <c r="AY3580" s="163">
        <f t="shared" si="3110"/>
        <v>0</v>
      </c>
      <c r="AZ3580" s="163">
        <f t="shared" si="3111"/>
        <v>0</v>
      </c>
      <c r="BA3580" s="163">
        <f t="shared" si="3112"/>
        <v>0</v>
      </c>
      <c r="BB3580" s="163">
        <f t="shared" si="3113"/>
        <v>0</v>
      </c>
      <c r="BC3580" s="163">
        <f t="shared" si="3114"/>
        <v>0</v>
      </c>
      <c r="BD3580" s="163">
        <f t="shared" si="3115"/>
        <v>0</v>
      </c>
    </row>
    <row r="3581" spans="2:56" x14ac:dyDescent="0.3">
      <c r="B3581" s="179" t="s">
        <v>136</v>
      </c>
      <c r="C3581" s="83">
        <f>SUM(C3582)</f>
        <v>0</v>
      </c>
      <c r="D3581" s="84">
        <f>SUM(D3582)</f>
        <v>0</v>
      </c>
      <c r="E3581" s="85">
        <f t="shared" si="3101"/>
        <v>0</v>
      </c>
      <c r="F3581" s="83">
        <f>SUM(F3582)</f>
        <v>0</v>
      </c>
      <c r="G3581" s="84">
        <f>SUM(G3582)</f>
        <v>0</v>
      </c>
      <c r="H3581" s="85">
        <f t="shared" si="3102"/>
        <v>0</v>
      </c>
      <c r="I3581" s="83">
        <f>SUM(I3582)</f>
        <v>0</v>
      </c>
      <c r="J3581" s="86">
        <f>SUM(J3582)</f>
        <v>0</v>
      </c>
      <c r="K3581" s="87">
        <f t="shared" si="3103"/>
        <v>0</v>
      </c>
      <c r="L3581" s="83">
        <f>SUM(L3582)</f>
        <v>0</v>
      </c>
      <c r="M3581" s="86">
        <f>SUM(M3582)</f>
        <v>0</v>
      </c>
      <c r="N3581" s="88">
        <f>SUM(N3582)</f>
        <v>0</v>
      </c>
      <c r="O3581" s="83">
        <f>SUM(O3582)</f>
        <v>0</v>
      </c>
      <c r="P3581" s="88">
        <f>SUM(P3582)</f>
        <v>0</v>
      </c>
      <c r="Q3581" s="177">
        <f t="shared" si="3104"/>
        <v>0</v>
      </c>
      <c r="R3581" s="88">
        <f>SUM(R3582)</f>
        <v>0</v>
      </c>
      <c r="S3581" s="88">
        <f>SUM(S3582)</f>
        <v>0</v>
      </c>
      <c r="T3581" s="178">
        <f t="shared" si="3116"/>
        <v>0</v>
      </c>
      <c r="U3581" s="157"/>
      <c r="V3581" s="83">
        <f>SUM(V3582)</f>
        <v>0</v>
      </c>
      <c r="W3581" s="88">
        <f>SUM(W3582)</f>
        <v>0</v>
      </c>
      <c r="X3581" s="177">
        <f t="shared" si="3105"/>
        <v>0</v>
      </c>
      <c r="Y3581" s="88">
        <f>SUM(Y3582)</f>
        <v>0</v>
      </c>
      <c r="Z3581" s="88">
        <f>SUM(Z3582)</f>
        <v>0</v>
      </c>
      <c r="AA3581" s="178">
        <f t="shared" si="3117"/>
        <v>0</v>
      </c>
      <c r="AB3581" s="157"/>
      <c r="AC3581" s="83">
        <f>SUM(AC3582)</f>
        <v>0</v>
      </c>
      <c r="AD3581" s="88">
        <f>SUM(AD3582)</f>
        <v>0</v>
      </c>
      <c r="AE3581" s="177">
        <f t="shared" si="3106"/>
        <v>0</v>
      </c>
      <c r="AF3581" s="88">
        <f>SUM(AF3582)</f>
        <v>0</v>
      </c>
      <c r="AG3581" s="88">
        <f>SUM(AG3582)</f>
        <v>0</v>
      </c>
      <c r="AH3581" s="178">
        <f t="shared" si="3118"/>
        <v>0</v>
      </c>
      <c r="AJ3581" s="84">
        <f t="shared" ref="AJ3581:AU3581" si="3130">SUM(AJ3582)</f>
        <v>0</v>
      </c>
      <c r="AK3581" s="86">
        <f t="shared" si="3130"/>
        <v>0</v>
      </c>
      <c r="AL3581" s="88">
        <f t="shared" si="3130"/>
        <v>0</v>
      </c>
      <c r="AM3581" s="86">
        <f t="shared" si="3130"/>
        <v>0</v>
      </c>
      <c r="AN3581" s="88">
        <f t="shared" si="3130"/>
        <v>0</v>
      </c>
      <c r="AO3581" s="86">
        <f t="shared" si="3130"/>
        <v>0</v>
      </c>
      <c r="AP3581" s="88">
        <f t="shared" si="3130"/>
        <v>0</v>
      </c>
      <c r="AQ3581" s="86">
        <f t="shared" si="3130"/>
        <v>0</v>
      </c>
      <c r="AR3581" s="88">
        <f t="shared" si="3130"/>
        <v>0</v>
      </c>
      <c r="AS3581" s="86">
        <f t="shared" si="3130"/>
        <v>0</v>
      </c>
      <c r="AT3581" s="88">
        <f t="shared" si="3130"/>
        <v>0</v>
      </c>
      <c r="AU3581" s="86">
        <f t="shared" si="3130"/>
        <v>0</v>
      </c>
      <c r="AV3581" s="86">
        <f t="shared" si="3108"/>
        <v>0</v>
      </c>
      <c r="AW3581" s="93">
        <f t="shared" si="3109"/>
        <v>0</v>
      </c>
      <c r="AY3581" s="86">
        <f t="shared" si="3110"/>
        <v>0</v>
      </c>
      <c r="AZ3581" s="86">
        <f t="shared" si="3111"/>
        <v>0</v>
      </c>
      <c r="BA3581" s="86">
        <f t="shared" si="3112"/>
        <v>0</v>
      </c>
      <c r="BB3581" s="86">
        <f t="shared" si="3113"/>
        <v>0</v>
      </c>
      <c r="BC3581" s="86">
        <f t="shared" si="3114"/>
        <v>0</v>
      </c>
      <c r="BD3581" s="86">
        <f t="shared" si="3115"/>
        <v>0</v>
      </c>
    </row>
    <row r="3582" spans="2:56" x14ac:dyDescent="0.3">
      <c r="B3582" s="169" t="s">
        <v>105</v>
      </c>
      <c r="C3582" s="248"/>
      <c r="D3582" s="249"/>
      <c r="E3582" s="172">
        <f t="shared" si="3101"/>
        <v>0</v>
      </c>
      <c r="F3582" s="248"/>
      <c r="G3582" s="249"/>
      <c r="H3582" s="172">
        <f t="shared" si="3102"/>
        <v>0</v>
      </c>
      <c r="I3582" s="248"/>
      <c r="J3582" s="250"/>
      <c r="K3582" s="174">
        <f t="shared" si="3103"/>
        <v>0</v>
      </c>
      <c r="L3582" s="248"/>
      <c r="M3582" s="250"/>
      <c r="N3582" s="251"/>
      <c r="O3582" s="248"/>
      <c r="P3582" s="251"/>
      <c r="Q3582" s="166">
        <f t="shared" si="3104"/>
        <v>0</v>
      </c>
      <c r="R3582" s="251"/>
      <c r="S3582" s="251"/>
      <c r="T3582" s="167">
        <f t="shared" si="3116"/>
        <v>0</v>
      </c>
      <c r="U3582" s="157"/>
      <c r="V3582" s="248"/>
      <c r="W3582" s="251"/>
      <c r="X3582" s="166">
        <f t="shared" si="3105"/>
        <v>0</v>
      </c>
      <c r="Y3582" s="251"/>
      <c r="Z3582" s="251"/>
      <c r="AA3582" s="167">
        <f t="shared" si="3117"/>
        <v>0</v>
      </c>
      <c r="AB3582" s="157"/>
      <c r="AC3582" s="248"/>
      <c r="AD3582" s="251"/>
      <c r="AE3582" s="166">
        <f t="shared" si="3106"/>
        <v>0</v>
      </c>
      <c r="AF3582" s="251"/>
      <c r="AG3582" s="251"/>
      <c r="AH3582" s="167">
        <f t="shared" si="3118"/>
        <v>0</v>
      </c>
      <c r="AJ3582" s="252"/>
      <c r="AK3582" s="253"/>
      <c r="AL3582" s="254"/>
      <c r="AM3582" s="253"/>
      <c r="AN3582" s="254"/>
      <c r="AO3582" s="253"/>
      <c r="AP3582" s="254"/>
      <c r="AQ3582" s="253"/>
      <c r="AR3582" s="254"/>
      <c r="AS3582" s="253"/>
      <c r="AT3582" s="254"/>
      <c r="AU3582" s="253"/>
      <c r="AV3582" s="163">
        <f t="shared" si="3108"/>
        <v>0</v>
      </c>
      <c r="AW3582" s="168">
        <f t="shared" si="3109"/>
        <v>0</v>
      </c>
      <c r="AY3582" s="163">
        <f t="shared" si="3110"/>
        <v>0</v>
      </c>
      <c r="AZ3582" s="163">
        <f t="shared" si="3111"/>
        <v>0</v>
      </c>
      <c r="BA3582" s="163">
        <f t="shared" si="3112"/>
        <v>0</v>
      </c>
      <c r="BB3582" s="163">
        <f t="shared" si="3113"/>
        <v>0</v>
      </c>
      <c r="BC3582" s="163">
        <f t="shared" si="3114"/>
        <v>0</v>
      </c>
      <c r="BD3582" s="163">
        <f t="shared" si="3115"/>
        <v>0</v>
      </c>
    </row>
    <row r="3583" spans="2:56" x14ac:dyDescent="0.3">
      <c r="B3583" s="179" t="s">
        <v>137</v>
      </c>
      <c r="C3583" s="83">
        <f>SUM(C3584)</f>
        <v>0</v>
      </c>
      <c r="D3583" s="84">
        <f>SUM(D3584)</f>
        <v>0</v>
      </c>
      <c r="E3583" s="85">
        <f t="shared" si="3101"/>
        <v>0</v>
      </c>
      <c r="F3583" s="83">
        <f>SUM(F3584)</f>
        <v>0</v>
      </c>
      <c r="G3583" s="84">
        <f>SUM(G3584)</f>
        <v>0</v>
      </c>
      <c r="H3583" s="85">
        <f t="shared" si="3102"/>
        <v>0</v>
      </c>
      <c r="I3583" s="83">
        <f>SUM(I3584)</f>
        <v>0</v>
      </c>
      <c r="J3583" s="86">
        <f>SUM(J3584)</f>
        <v>0</v>
      </c>
      <c r="K3583" s="87">
        <f t="shared" si="3103"/>
        <v>0</v>
      </c>
      <c r="L3583" s="83">
        <f>SUM(L3584)</f>
        <v>0</v>
      </c>
      <c r="M3583" s="86">
        <f>SUM(M3584)</f>
        <v>0</v>
      </c>
      <c r="N3583" s="88">
        <f>SUM(N3584)</f>
        <v>0</v>
      </c>
      <c r="O3583" s="83">
        <f>SUM(O3584)</f>
        <v>0</v>
      </c>
      <c r="P3583" s="88">
        <f>SUM(P3584)</f>
        <v>0</v>
      </c>
      <c r="Q3583" s="177">
        <f t="shared" si="3104"/>
        <v>0</v>
      </c>
      <c r="R3583" s="88">
        <f>SUM(R3584)</f>
        <v>0</v>
      </c>
      <c r="S3583" s="88">
        <f>SUM(S3584)</f>
        <v>0</v>
      </c>
      <c r="T3583" s="178">
        <f t="shared" si="3116"/>
        <v>0</v>
      </c>
      <c r="U3583" s="157"/>
      <c r="V3583" s="83">
        <f>SUM(V3584)</f>
        <v>0</v>
      </c>
      <c r="W3583" s="88">
        <f>SUM(W3584)</f>
        <v>0</v>
      </c>
      <c r="X3583" s="177">
        <f t="shared" si="3105"/>
        <v>0</v>
      </c>
      <c r="Y3583" s="88">
        <f>SUM(Y3584)</f>
        <v>0</v>
      </c>
      <c r="Z3583" s="88">
        <f>SUM(Z3584)</f>
        <v>0</v>
      </c>
      <c r="AA3583" s="178">
        <f t="shared" si="3117"/>
        <v>0</v>
      </c>
      <c r="AB3583" s="157"/>
      <c r="AC3583" s="83">
        <f>SUM(AC3584)</f>
        <v>0</v>
      </c>
      <c r="AD3583" s="88">
        <f>SUM(AD3584)</f>
        <v>0</v>
      </c>
      <c r="AE3583" s="177">
        <f t="shared" si="3106"/>
        <v>0</v>
      </c>
      <c r="AF3583" s="88">
        <f>SUM(AF3584)</f>
        <v>0</v>
      </c>
      <c r="AG3583" s="88">
        <f>SUM(AG3584)</f>
        <v>0</v>
      </c>
      <c r="AH3583" s="178">
        <f t="shared" si="3118"/>
        <v>0</v>
      </c>
      <c r="AJ3583" s="84">
        <f t="shared" ref="AJ3583:AU3583" si="3131">SUM(AJ3584)</f>
        <v>0</v>
      </c>
      <c r="AK3583" s="86">
        <f t="shared" si="3131"/>
        <v>0</v>
      </c>
      <c r="AL3583" s="88">
        <f t="shared" si="3131"/>
        <v>0</v>
      </c>
      <c r="AM3583" s="86">
        <f t="shared" si="3131"/>
        <v>0</v>
      </c>
      <c r="AN3583" s="88">
        <f t="shared" si="3131"/>
        <v>0</v>
      </c>
      <c r="AO3583" s="86">
        <f t="shared" si="3131"/>
        <v>0</v>
      </c>
      <c r="AP3583" s="88">
        <f t="shared" si="3131"/>
        <v>0</v>
      </c>
      <c r="AQ3583" s="86">
        <f t="shared" si="3131"/>
        <v>0</v>
      </c>
      <c r="AR3583" s="88">
        <f t="shared" si="3131"/>
        <v>0</v>
      </c>
      <c r="AS3583" s="86">
        <f t="shared" si="3131"/>
        <v>0</v>
      </c>
      <c r="AT3583" s="88">
        <f t="shared" si="3131"/>
        <v>0</v>
      </c>
      <c r="AU3583" s="86">
        <f t="shared" si="3131"/>
        <v>0</v>
      </c>
      <c r="AV3583" s="86">
        <f t="shared" si="3108"/>
        <v>0</v>
      </c>
      <c r="AW3583" s="93">
        <f t="shared" si="3109"/>
        <v>0</v>
      </c>
      <c r="AY3583" s="86">
        <f t="shared" si="3110"/>
        <v>0</v>
      </c>
      <c r="AZ3583" s="86">
        <f t="shared" si="3111"/>
        <v>0</v>
      </c>
      <c r="BA3583" s="86">
        <f t="shared" si="3112"/>
        <v>0</v>
      </c>
      <c r="BB3583" s="86">
        <f t="shared" si="3113"/>
        <v>0</v>
      </c>
      <c r="BC3583" s="86">
        <f t="shared" si="3114"/>
        <v>0</v>
      </c>
      <c r="BD3583" s="86">
        <f t="shared" si="3115"/>
        <v>0</v>
      </c>
    </row>
    <row r="3584" spans="2:56" x14ac:dyDescent="0.3">
      <c r="B3584" s="169" t="s">
        <v>105</v>
      </c>
      <c r="C3584" s="248"/>
      <c r="D3584" s="249"/>
      <c r="E3584" s="172">
        <f t="shared" si="3101"/>
        <v>0</v>
      </c>
      <c r="F3584" s="248"/>
      <c r="G3584" s="249"/>
      <c r="H3584" s="172">
        <f t="shared" si="3102"/>
        <v>0</v>
      </c>
      <c r="I3584" s="248"/>
      <c r="J3584" s="250"/>
      <c r="K3584" s="174">
        <f t="shared" si="3103"/>
        <v>0</v>
      </c>
      <c r="L3584" s="248"/>
      <c r="M3584" s="250"/>
      <c r="N3584" s="251"/>
      <c r="O3584" s="248"/>
      <c r="P3584" s="251"/>
      <c r="Q3584" s="166">
        <f t="shared" si="3104"/>
        <v>0</v>
      </c>
      <c r="R3584" s="251"/>
      <c r="S3584" s="251"/>
      <c r="T3584" s="167">
        <f t="shared" si="3116"/>
        <v>0</v>
      </c>
      <c r="U3584" s="157"/>
      <c r="V3584" s="248"/>
      <c r="W3584" s="251"/>
      <c r="X3584" s="166">
        <f t="shared" si="3105"/>
        <v>0</v>
      </c>
      <c r="Y3584" s="251"/>
      <c r="Z3584" s="251"/>
      <c r="AA3584" s="167">
        <f t="shared" si="3117"/>
        <v>0</v>
      </c>
      <c r="AB3584" s="157"/>
      <c r="AC3584" s="248"/>
      <c r="AD3584" s="251"/>
      <c r="AE3584" s="166">
        <f t="shared" si="3106"/>
        <v>0</v>
      </c>
      <c r="AF3584" s="251"/>
      <c r="AG3584" s="251"/>
      <c r="AH3584" s="167">
        <f t="shared" si="3118"/>
        <v>0</v>
      </c>
      <c r="AJ3584" s="252"/>
      <c r="AK3584" s="253"/>
      <c r="AL3584" s="254"/>
      <c r="AM3584" s="253"/>
      <c r="AN3584" s="254"/>
      <c r="AO3584" s="253"/>
      <c r="AP3584" s="254"/>
      <c r="AQ3584" s="253"/>
      <c r="AR3584" s="254"/>
      <c r="AS3584" s="253"/>
      <c r="AT3584" s="254"/>
      <c r="AU3584" s="253"/>
      <c r="AV3584" s="163">
        <f t="shared" si="3108"/>
        <v>0</v>
      </c>
      <c r="AW3584" s="168">
        <f t="shared" si="3109"/>
        <v>0</v>
      </c>
      <c r="AY3584" s="163">
        <f t="shared" si="3110"/>
        <v>0</v>
      </c>
      <c r="AZ3584" s="163">
        <f t="shared" si="3111"/>
        <v>0</v>
      </c>
      <c r="BA3584" s="163">
        <f t="shared" si="3112"/>
        <v>0</v>
      </c>
      <c r="BB3584" s="163">
        <f t="shared" si="3113"/>
        <v>0</v>
      </c>
      <c r="BC3584" s="163">
        <f t="shared" si="3114"/>
        <v>0</v>
      </c>
      <c r="BD3584" s="163">
        <f t="shared" si="3115"/>
        <v>0</v>
      </c>
    </row>
    <row r="3585" spans="2:56" x14ac:dyDescent="0.3">
      <c r="B3585" s="179" t="s">
        <v>138</v>
      </c>
      <c r="C3585" s="83">
        <f>SUM(C3586)</f>
        <v>0</v>
      </c>
      <c r="D3585" s="84">
        <f>SUM(D3586)</f>
        <v>0</v>
      </c>
      <c r="E3585" s="85">
        <f t="shared" si="3101"/>
        <v>0</v>
      </c>
      <c r="F3585" s="83">
        <f>SUM(F3586)</f>
        <v>0</v>
      </c>
      <c r="G3585" s="84">
        <f>SUM(G3586)</f>
        <v>0</v>
      </c>
      <c r="H3585" s="85">
        <f t="shared" si="3102"/>
        <v>0</v>
      </c>
      <c r="I3585" s="83">
        <f>SUM(I3586)</f>
        <v>0</v>
      </c>
      <c r="J3585" s="86">
        <f>SUM(J3586)</f>
        <v>0</v>
      </c>
      <c r="K3585" s="87">
        <f t="shared" si="3103"/>
        <v>0</v>
      </c>
      <c r="L3585" s="83">
        <f>SUM(L3586)</f>
        <v>0</v>
      </c>
      <c r="M3585" s="86">
        <f>SUM(M3586)</f>
        <v>0</v>
      </c>
      <c r="N3585" s="88">
        <f>SUM(N3586)</f>
        <v>0</v>
      </c>
      <c r="O3585" s="83">
        <f>SUM(O3586)</f>
        <v>0</v>
      </c>
      <c r="P3585" s="88">
        <f>SUM(P3586)</f>
        <v>0</v>
      </c>
      <c r="Q3585" s="177">
        <f t="shared" si="3104"/>
        <v>0</v>
      </c>
      <c r="R3585" s="88">
        <f>SUM(R3586)</f>
        <v>0</v>
      </c>
      <c r="S3585" s="88">
        <f>SUM(S3586)</f>
        <v>0</v>
      </c>
      <c r="T3585" s="178">
        <f t="shared" si="3116"/>
        <v>0</v>
      </c>
      <c r="U3585" s="157"/>
      <c r="V3585" s="83">
        <f>SUM(V3586)</f>
        <v>0</v>
      </c>
      <c r="W3585" s="88">
        <f>SUM(W3586)</f>
        <v>0</v>
      </c>
      <c r="X3585" s="177">
        <f t="shared" si="3105"/>
        <v>0</v>
      </c>
      <c r="Y3585" s="88">
        <f>SUM(Y3586)</f>
        <v>0</v>
      </c>
      <c r="Z3585" s="88">
        <f>SUM(Z3586)</f>
        <v>0</v>
      </c>
      <c r="AA3585" s="178">
        <f t="shared" si="3117"/>
        <v>0</v>
      </c>
      <c r="AB3585" s="157"/>
      <c r="AC3585" s="83">
        <f>SUM(AC3586)</f>
        <v>0</v>
      </c>
      <c r="AD3585" s="88">
        <f>SUM(AD3586)</f>
        <v>0</v>
      </c>
      <c r="AE3585" s="177">
        <f t="shared" si="3106"/>
        <v>0</v>
      </c>
      <c r="AF3585" s="88">
        <f>SUM(AF3586)</f>
        <v>0</v>
      </c>
      <c r="AG3585" s="88">
        <f>SUM(AG3586)</f>
        <v>0</v>
      </c>
      <c r="AH3585" s="178">
        <f t="shared" si="3118"/>
        <v>0</v>
      </c>
      <c r="AJ3585" s="84">
        <f t="shared" ref="AJ3585:AU3585" si="3132">SUM(AJ3586)</f>
        <v>0</v>
      </c>
      <c r="AK3585" s="86">
        <f t="shared" si="3132"/>
        <v>0</v>
      </c>
      <c r="AL3585" s="88">
        <f t="shared" si="3132"/>
        <v>0</v>
      </c>
      <c r="AM3585" s="86">
        <f t="shared" si="3132"/>
        <v>0</v>
      </c>
      <c r="AN3585" s="88">
        <f t="shared" si="3132"/>
        <v>0</v>
      </c>
      <c r="AO3585" s="86">
        <f t="shared" si="3132"/>
        <v>0</v>
      </c>
      <c r="AP3585" s="88">
        <f t="shared" si="3132"/>
        <v>0</v>
      </c>
      <c r="AQ3585" s="86">
        <f t="shared" si="3132"/>
        <v>0</v>
      </c>
      <c r="AR3585" s="88">
        <f t="shared" si="3132"/>
        <v>0</v>
      </c>
      <c r="AS3585" s="86">
        <f t="shared" si="3132"/>
        <v>0</v>
      </c>
      <c r="AT3585" s="88">
        <f t="shared" si="3132"/>
        <v>0</v>
      </c>
      <c r="AU3585" s="86">
        <f t="shared" si="3132"/>
        <v>0</v>
      </c>
      <c r="AV3585" s="86">
        <f t="shared" si="3108"/>
        <v>0</v>
      </c>
      <c r="AW3585" s="93">
        <f t="shared" si="3109"/>
        <v>0</v>
      </c>
      <c r="AY3585" s="86">
        <f t="shared" si="3110"/>
        <v>0</v>
      </c>
      <c r="AZ3585" s="86">
        <f t="shared" si="3111"/>
        <v>0</v>
      </c>
      <c r="BA3585" s="86">
        <f t="shared" si="3112"/>
        <v>0</v>
      </c>
      <c r="BB3585" s="86">
        <f t="shared" si="3113"/>
        <v>0</v>
      </c>
      <c r="BC3585" s="86">
        <f t="shared" si="3114"/>
        <v>0</v>
      </c>
      <c r="BD3585" s="86">
        <f t="shared" si="3115"/>
        <v>0</v>
      </c>
    </row>
    <row r="3586" spans="2:56" x14ac:dyDescent="0.3">
      <c r="B3586" s="169" t="s">
        <v>139</v>
      </c>
      <c r="C3586" s="248"/>
      <c r="D3586" s="249"/>
      <c r="E3586" s="172">
        <f t="shared" si="3101"/>
        <v>0</v>
      </c>
      <c r="F3586" s="248"/>
      <c r="G3586" s="249"/>
      <c r="H3586" s="172">
        <f t="shared" si="3102"/>
        <v>0</v>
      </c>
      <c r="I3586" s="248"/>
      <c r="J3586" s="250"/>
      <c r="K3586" s="174">
        <f t="shared" si="3103"/>
        <v>0</v>
      </c>
      <c r="L3586" s="248"/>
      <c r="M3586" s="250"/>
      <c r="N3586" s="251"/>
      <c r="O3586" s="248"/>
      <c r="P3586" s="251"/>
      <c r="Q3586" s="166">
        <f t="shared" si="3104"/>
        <v>0</v>
      </c>
      <c r="R3586" s="251"/>
      <c r="S3586" s="251"/>
      <c r="T3586" s="167">
        <f t="shared" si="3116"/>
        <v>0</v>
      </c>
      <c r="U3586" s="157"/>
      <c r="V3586" s="248"/>
      <c r="W3586" s="251"/>
      <c r="X3586" s="166">
        <f t="shared" si="3105"/>
        <v>0</v>
      </c>
      <c r="Y3586" s="251"/>
      <c r="Z3586" s="251"/>
      <c r="AA3586" s="167">
        <f t="shared" si="3117"/>
        <v>0</v>
      </c>
      <c r="AB3586" s="157"/>
      <c r="AC3586" s="248"/>
      <c r="AD3586" s="251"/>
      <c r="AE3586" s="166">
        <f t="shared" si="3106"/>
        <v>0</v>
      </c>
      <c r="AF3586" s="251"/>
      <c r="AG3586" s="251"/>
      <c r="AH3586" s="167">
        <f t="shared" si="3118"/>
        <v>0</v>
      </c>
      <c r="AJ3586" s="252"/>
      <c r="AK3586" s="253"/>
      <c r="AL3586" s="254"/>
      <c r="AM3586" s="253"/>
      <c r="AN3586" s="254"/>
      <c r="AO3586" s="253"/>
      <c r="AP3586" s="254"/>
      <c r="AQ3586" s="253"/>
      <c r="AR3586" s="254"/>
      <c r="AS3586" s="253"/>
      <c r="AT3586" s="254"/>
      <c r="AU3586" s="253"/>
      <c r="AV3586" s="163">
        <f t="shared" si="3108"/>
        <v>0</v>
      </c>
      <c r="AW3586" s="168">
        <f t="shared" si="3109"/>
        <v>0</v>
      </c>
      <c r="AY3586" s="163">
        <f t="shared" si="3110"/>
        <v>0</v>
      </c>
      <c r="AZ3586" s="163">
        <f t="shared" si="3111"/>
        <v>0</v>
      </c>
      <c r="BA3586" s="163">
        <f t="shared" si="3112"/>
        <v>0</v>
      </c>
      <c r="BB3586" s="163">
        <f t="shared" si="3113"/>
        <v>0</v>
      </c>
      <c r="BC3586" s="163">
        <f t="shared" si="3114"/>
        <v>0</v>
      </c>
      <c r="BD3586" s="163">
        <f t="shared" si="3115"/>
        <v>0</v>
      </c>
    </row>
    <row r="3587" spans="2:56" x14ac:dyDescent="0.3">
      <c r="B3587" s="179" t="s">
        <v>140</v>
      </c>
      <c r="C3587" s="83">
        <f>SUM(C3588:C3596)</f>
        <v>0</v>
      </c>
      <c r="D3587" s="84">
        <f>SUM(D3588:D3596)</f>
        <v>0</v>
      </c>
      <c r="E3587" s="85">
        <f t="shared" si="3101"/>
        <v>0</v>
      </c>
      <c r="F3587" s="83">
        <f>SUM(F3588:F3596)</f>
        <v>2599</v>
      </c>
      <c r="G3587" s="84">
        <f>SUM(G3588:G3596)</f>
        <v>2599.8000000000002</v>
      </c>
      <c r="H3587" s="85">
        <f t="shared" si="3102"/>
        <v>1.0003078106964218</v>
      </c>
      <c r="I3587" s="83">
        <f>SUM(I3588:I3596)</f>
        <v>0</v>
      </c>
      <c r="J3587" s="86">
        <f>SUM(J3588:J3596)</f>
        <v>0</v>
      </c>
      <c r="K3587" s="87">
        <f t="shared" si="3103"/>
        <v>0</v>
      </c>
      <c r="L3587" s="83">
        <f>SUM(L3588:L3596)</f>
        <v>0</v>
      </c>
      <c r="M3587" s="86">
        <f>SUM(M3588:M3596)</f>
        <v>0</v>
      </c>
      <c r="N3587" s="88">
        <f>SUM(N3588:N3596)</f>
        <v>0</v>
      </c>
      <c r="O3587" s="83">
        <f>SUM(O3588:O3596)</f>
        <v>0</v>
      </c>
      <c r="P3587" s="88">
        <f>SUM(P3588:P3596)</f>
        <v>0</v>
      </c>
      <c r="Q3587" s="177">
        <f t="shared" si="3104"/>
        <v>0</v>
      </c>
      <c r="R3587" s="88">
        <f>SUM(R3588:R3596)</f>
        <v>0</v>
      </c>
      <c r="S3587" s="88">
        <f>SUM(S3588:S3596)</f>
        <v>0</v>
      </c>
      <c r="T3587" s="178">
        <f t="shared" si="3116"/>
        <v>0</v>
      </c>
      <c r="U3587" s="157"/>
      <c r="V3587" s="83">
        <f>SUM(V3588:V3596)</f>
        <v>0</v>
      </c>
      <c r="W3587" s="88">
        <f>SUM(W3588:W3596)</f>
        <v>0</v>
      </c>
      <c r="X3587" s="177">
        <f t="shared" si="3105"/>
        <v>0</v>
      </c>
      <c r="Y3587" s="88">
        <f>SUM(Y3588:Y3596)</f>
        <v>0</v>
      </c>
      <c r="Z3587" s="88">
        <f>SUM(Z3588:Z3596)</f>
        <v>0</v>
      </c>
      <c r="AA3587" s="178">
        <f t="shared" si="3117"/>
        <v>0</v>
      </c>
      <c r="AB3587" s="157"/>
      <c r="AC3587" s="83">
        <f>SUM(AC3588:AC3596)</f>
        <v>0</v>
      </c>
      <c r="AD3587" s="88">
        <f>SUM(AD3588:AD3596)</f>
        <v>0</v>
      </c>
      <c r="AE3587" s="177">
        <f t="shared" si="3106"/>
        <v>0</v>
      </c>
      <c r="AF3587" s="88">
        <f>SUM(AF3588:AF3596)</f>
        <v>0</v>
      </c>
      <c r="AG3587" s="88">
        <f>SUM(AG3588:AG3596)</f>
        <v>0</v>
      </c>
      <c r="AH3587" s="178">
        <f t="shared" si="3118"/>
        <v>0</v>
      </c>
      <c r="AJ3587" s="84">
        <f t="shared" ref="AJ3587:AU3587" si="3133">SUM(AJ3588:AJ3596)</f>
        <v>0</v>
      </c>
      <c r="AK3587" s="86">
        <f t="shared" si="3133"/>
        <v>0</v>
      </c>
      <c r="AL3587" s="88">
        <f t="shared" si="3133"/>
        <v>0</v>
      </c>
      <c r="AM3587" s="86">
        <f t="shared" si="3133"/>
        <v>0</v>
      </c>
      <c r="AN3587" s="88">
        <f t="shared" si="3133"/>
        <v>0</v>
      </c>
      <c r="AO3587" s="86">
        <f t="shared" si="3133"/>
        <v>0</v>
      </c>
      <c r="AP3587" s="88">
        <f t="shared" si="3133"/>
        <v>0</v>
      </c>
      <c r="AQ3587" s="86">
        <f t="shared" si="3133"/>
        <v>0</v>
      </c>
      <c r="AR3587" s="88">
        <f t="shared" si="3133"/>
        <v>0</v>
      </c>
      <c r="AS3587" s="86">
        <f t="shared" si="3133"/>
        <v>0</v>
      </c>
      <c r="AT3587" s="88">
        <f t="shared" si="3133"/>
        <v>0</v>
      </c>
      <c r="AU3587" s="86">
        <f t="shared" si="3133"/>
        <v>0</v>
      </c>
      <c r="AV3587" s="86">
        <f t="shared" si="3108"/>
        <v>0</v>
      </c>
      <c r="AW3587" s="93">
        <f t="shared" si="3109"/>
        <v>0</v>
      </c>
      <c r="AY3587" s="86">
        <f t="shared" si="3110"/>
        <v>0</v>
      </c>
      <c r="AZ3587" s="86">
        <f t="shared" si="3111"/>
        <v>0</v>
      </c>
      <c r="BA3587" s="86">
        <f t="shared" si="3112"/>
        <v>0</v>
      </c>
      <c r="BB3587" s="86">
        <f t="shared" si="3113"/>
        <v>0</v>
      </c>
      <c r="BC3587" s="86">
        <f t="shared" si="3114"/>
        <v>0</v>
      </c>
      <c r="BD3587" s="86">
        <f t="shared" si="3115"/>
        <v>0</v>
      </c>
    </row>
    <row r="3588" spans="2:56" x14ac:dyDescent="0.3">
      <c r="B3588" s="169" t="s">
        <v>141</v>
      </c>
      <c r="C3588" s="248"/>
      <c r="D3588" s="249"/>
      <c r="E3588" s="172">
        <f t="shared" si="3101"/>
        <v>0</v>
      </c>
      <c r="F3588" s="248"/>
      <c r="G3588" s="249"/>
      <c r="H3588" s="172">
        <f t="shared" si="3102"/>
        <v>0</v>
      </c>
      <c r="I3588" s="248"/>
      <c r="J3588" s="250"/>
      <c r="K3588" s="174">
        <f t="shared" si="3103"/>
        <v>0</v>
      </c>
      <c r="L3588" s="248"/>
      <c r="M3588" s="250"/>
      <c r="N3588" s="251"/>
      <c r="O3588" s="248"/>
      <c r="P3588" s="251"/>
      <c r="Q3588" s="166">
        <f t="shared" si="3104"/>
        <v>0</v>
      </c>
      <c r="R3588" s="251"/>
      <c r="S3588" s="251"/>
      <c r="T3588" s="167">
        <f t="shared" si="3116"/>
        <v>0</v>
      </c>
      <c r="U3588" s="157"/>
      <c r="V3588" s="248"/>
      <c r="W3588" s="251"/>
      <c r="X3588" s="166">
        <f t="shared" si="3105"/>
        <v>0</v>
      </c>
      <c r="Y3588" s="251"/>
      <c r="Z3588" s="251"/>
      <c r="AA3588" s="167">
        <f t="shared" si="3117"/>
        <v>0</v>
      </c>
      <c r="AB3588" s="157"/>
      <c r="AC3588" s="248"/>
      <c r="AD3588" s="251"/>
      <c r="AE3588" s="166">
        <f t="shared" si="3106"/>
        <v>0</v>
      </c>
      <c r="AF3588" s="251"/>
      <c r="AG3588" s="251"/>
      <c r="AH3588" s="167">
        <f t="shared" si="3118"/>
        <v>0</v>
      </c>
      <c r="AJ3588" s="252"/>
      <c r="AK3588" s="253"/>
      <c r="AL3588" s="254"/>
      <c r="AM3588" s="253"/>
      <c r="AN3588" s="254"/>
      <c r="AO3588" s="253"/>
      <c r="AP3588" s="254"/>
      <c r="AQ3588" s="253"/>
      <c r="AR3588" s="254"/>
      <c r="AS3588" s="253"/>
      <c r="AT3588" s="254"/>
      <c r="AU3588" s="253"/>
      <c r="AV3588" s="163">
        <f t="shared" si="3108"/>
        <v>0</v>
      </c>
      <c r="AW3588" s="168">
        <f t="shared" si="3109"/>
        <v>0</v>
      </c>
      <c r="AY3588" s="163">
        <f t="shared" si="3110"/>
        <v>0</v>
      </c>
      <c r="AZ3588" s="163">
        <f t="shared" si="3111"/>
        <v>0</v>
      </c>
      <c r="BA3588" s="163">
        <f t="shared" si="3112"/>
        <v>0</v>
      </c>
      <c r="BB3588" s="163">
        <f t="shared" si="3113"/>
        <v>0</v>
      </c>
      <c r="BC3588" s="163">
        <f t="shared" si="3114"/>
        <v>0</v>
      </c>
      <c r="BD3588" s="163">
        <f t="shared" si="3115"/>
        <v>0</v>
      </c>
    </row>
    <row r="3589" spans="2:56" x14ac:dyDescent="0.3">
      <c r="B3589" s="169" t="s">
        <v>142</v>
      </c>
      <c r="C3589" s="248"/>
      <c r="D3589" s="249"/>
      <c r="E3589" s="172">
        <f t="shared" si="3101"/>
        <v>0</v>
      </c>
      <c r="F3589" s="248"/>
      <c r="G3589" s="249"/>
      <c r="H3589" s="172">
        <f t="shared" si="3102"/>
        <v>0</v>
      </c>
      <c r="I3589" s="248"/>
      <c r="J3589" s="250"/>
      <c r="K3589" s="174">
        <f t="shared" si="3103"/>
        <v>0</v>
      </c>
      <c r="L3589" s="248"/>
      <c r="M3589" s="250"/>
      <c r="N3589" s="251"/>
      <c r="O3589" s="248"/>
      <c r="P3589" s="251"/>
      <c r="Q3589" s="166">
        <f t="shared" si="3104"/>
        <v>0</v>
      </c>
      <c r="R3589" s="251"/>
      <c r="S3589" s="251"/>
      <c r="T3589" s="167">
        <f t="shared" si="3116"/>
        <v>0</v>
      </c>
      <c r="U3589" s="157"/>
      <c r="V3589" s="248"/>
      <c r="W3589" s="251"/>
      <c r="X3589" s="166">
        <f t="shared" si="3105"/>
        <v>0</v>
      </c>
      <c r="Y3589" s="251"/>
      <c r="Z3589" s="251"/>
      <c r="AA3589" s="167">
        <f t="shared" si="3117"/>
        <v>0</v>
      </c>
      <c r="AB3589" s="157"/>
      <c r="AC3589" s="248"/>
      <c r="AD3589" s="251"/>
      <c r="AE3589" s="166">
        <f t="shared" si="3106"/>
        <v>0</v>
      </c>
      <c r="AF3589" s="251"/>
      <c r="AG3589" s="251"/>
      <c r="AH3589" s="167">
        <f t="shared" si="3118"/>
        <v>0</v>
      </c>
      <c r="AJ3589" s="252"/>
      <c r="AK3589" s="253"/>
      <c r="AL3589" s="254"/>
      <c r="AM3589" s="253"/>
      <c r="AN3589" s="254"/>
      <c r="AO3589" s="253"/>
      <c r="AP3589" s="254"/>
      <c r="AQ3589" s="253"/>
      <c r="AR3589" s="254"/>
      <c r="AS3589" s="253"/>
      <c r="AT3589" s="254"/>
      <c r="AU3589" s="253"/>
      <c r="AV3589" s="163">
        <f t="shared" si="3108"/>
        <v>0</v>
      </c>
      <c r="AW3589" s="168">
        <f t="shared" si="3109"/>
        <v>0</v>
      </c>
      <c r="AY3589" s="163">
        <f t="shared" si="3110"/>
        <v>0</v>
      </c>
      <c r="AZ3589" s="163">
        <f t="shared" si="3111"/>
        <v>0</v>
      </c>
      <c r="BA3589" s="163">
        <f t="shared" si="3112"/>
        <v>0</v>
      </c>
      <c r="BB3589" s="163">
        <f t="shared" si="3113"/>
        <v>0</v>
      </c>
      <c r="BC3589" s="163">
        <f t="shared" si="3114"/>
        <v>0</v>
      </c>
      <c r="BD3589" s="163">
        <f t="shared" si="3115"/>
        <v>0</v>
      </c>
    </row>
    <row r="3590" spans="2:56" x14ac:dyDescent="0.3">
      <c r="B3590" s="169" t="s">
        <v>143</v>
      </c>
      <c r="C3590" s="248"/>
      <c r="D3590" s="249"/>
      <c r="E3590" s="172">
        <f t="shared" si="3101"/>
        <v>0</v>
      </c>
      <c r="F3590" s="248">
        <v>2599</v>
      </c>
      <c r="G3590" s="249">
        <v>2599.8000000000002</v>
      </c>
      <c r="H3590" s="172">
        <f t="shared" si="3102"/>
        <v>1.0003078106964218</v>
      </c>
      <c r="I3590" s="248"/>
      <c r="J3590" s="250"/>
      <c r="K3590" s="174">
        <f t="shared" si="3103"/>
        <v>0</v>
      </c>
      <c r="L3590" s="248"/>
      <c r="M3590" s="250"/>
      <c r="N3590" s="251"/>
      <c r="O3590" s="248"/>
      <c r="P3590" s="251"/>
      <c r="Q3590" s="166">
        <f t="shared" si="3104"/>
        <v>0</v>
      </c>
      <c r="R3590" s="251"/>
      <c r="S3590" s="251"/>
      <c r="T3590" s="167">
        <f t="shared" si="3116"/>
        <v>0</v>
      </c>
      <c r="U3590" s="157"/>
      <c r="V3590" s="248"/>
      <c r="W3590" s="251"/>
      <c r="X3590" s="166">
        <f t="shared" si="3105"/>
        <v>0</v>
      </c>
      <c r="Y3590" s="251"/>
      <c r="Z3590" s="251"/>
      <c r="AA3590" s="167">
        <f t="shared" si="3117"/>
        <v>0</v>
      </c>
      <c r="AB3590" s="157"/>
      <c r="AC3590" s="248"/>
      <c r="AD3590" s="251"/>
      <c r="AE3590" s="166">
        <f t="shared" si="3106"/>
        <v>0</v>
      </c>
      <c r="AF3590" s="251"/>
      <c r="AG3590" s="251"/>
      <c r="AH3590" s="167">
        <f t="shared" si="3118"/>
        <v>0</v>
      </c>
      <c r="AJ3590" s="252"/>
      <c r="AK3590" s="253"/>
      <c r="AL3590" s="254"/>
      <c r="AM3590" s="253"/>
      <c r="AN3590" s="254"/>
      <c r="AO3590" s="253"/>
      <c r="AP3590" s="254"/>
      <c r="AQ3590" s="253"/>
      <c r="AR3590" s="254"/>
      <c r="AS3590" s="253"/>
      <c r="AT3590" s="254"/>
      <c r="AU3590" s="253"/>
      <c r="AV3590" s="163">
        <f t="shared" si="3108"/>
        <v>0</v>
      </c>
      <c r="AW3590" s="168">
        <f t="shared" si="3109"/>
        <v>0</v>
      </c>
      <c r="AY3590" s="163">
        <f t="shared" si="3110"/>
        <v>0</v>
      </c>
      <c r="AZ3590" s="163">
        <f t="shared" si="3111"/>
        <v>0</v>
      </c>
      <c r="BA3590" s="163">
        <f t="shared" si="3112"/>
        <v>0</v>
      </c>
      <c r="BB3590" s="163">
        <f t="shared" si="3113"/>
        <v>0</v>
      </c>
      <c r="BC3590" s="163">
        <f t="shared" si="3114"/>
        <v>0</v>
      </c>
      <c r="BD3590" s="163">
        <f t="shared" si="3115"/>
        <v>0</v>
      </c>
    </row>
    <row r="3591" spans="2:56" x14ac:dyDescent="0.3">
      <c r="B3591" s="169" t="s">
        <v>144</v>
      </c>
      <c r="C3591" s="248"/>
      <c r="D3591" s="249"/>
      <c r="E3591" s="172">
        <f t="shared" si="3101"/>
        <v>0</v>
      </c>
      <c r="F3591" s="248"/>
      <c r="G3591" s="249"/>
      <c r="H3591" s="172">
        <f t="shared" si="3102"/>
        <v>0</v>
      </c>
      <c r="I3591" s="248"/>
      <c r="J3591" s="250"/>
      <c r="K3591" s="174">
        <f t="shared" si="3103"/>
        <v>0</v>
      </c>
      <c r="L3591" s="248"/>
      <c r="M3591" s="250"/>
      <c r="N3591" s="251"/>
      <c r="O3591" s="248"/>
      <c r="P3591" s="251"/>
      <c r="Q3591" s="166">
        <f t="shared" si="3104"/>
        <v>0</v>
      </c>
      <c r="R3591" s="251"/>
      <c r="S3591" s="251"/>
      <c r="T3591" s="167">
        <f t="shared" si="3116"/>
        <v>0</v>
      </c>
      <c r="U3591" s="157"/>
      <c r="V3591" s="248"/>
      <c r="W3591" s="251"/>
      <c r="X3591" s="166">
        <f t="shared" si="3105"/>
        <v>0</v>
      </c>
      <c r="Y3591" s="251"/>
      <c r="Z3591" s="251"/>
      <c r="AA3591" s="167">
        <f t="shared" si="3117"/>
        <v>0</v>
      </c>
      <c r="AB3591" s="157"/>
      <c r="AC3591" s="248"/>
      <c r="AD3591" s="251"/>
      <c r="AE3591" s="166">
        <f t="shared" si="3106"/>
        <v>0</v>
      </c>
      <c r="AF3591" s="251"/>
      <c r="AG3591" s="251"/>
      <c r="AH3591" s="167">
        <f t="shared" si="3118"/>
        <v>0</v>
      </c>
      <c r="AJ3591" s="252"/>
      <c r="AK3591" s="253"/>
      <c r="AL3591" s="254"/>
      <c r="AM3591" s="253"/>
      <c r="AN3591" s="254"/>
      <c r="AO3591" s="253"/>
      <c r="AP3591" s="254"/>
      <c r="AQ3591" s="253"/>
      <c r="AR3591" s="254"/>
      <c r="AS3591" s="253"/>
      <c r="AT3591" s="254"/>
      <c r="AU3591" s="253"/>
      <c r="AV3591" s="163">
        <f t="shared" si="3108"/>
        <v>0</v>
      </c>
      <c r="AW3591" s="168">
        <f t="shared" si="3109"/>
        <v>0</v>
      </c>
      <c r="AY3591" s="163">
        <f t="shared" si="3110"/>
        <v>0</v>
      </c>
      <c r="AZ3591" s="163">
        <f t="shared" si="3111"/>
        <v>0</v>
      </c>
      <c r="BA3591" s="163">
        <f t="shared" si="3112"/>
        <v>0</v>
      </c>
      <c r="BB3591" s="163">
        <f t="shared" si="3113"/>
        <v>0</v>
      </c>
      <c r="BC3591" s="163">
        <f t="shared" si="3114"/>
        <v>0</v>
      </c>
      <c r="BD3591" s="163">
        <f t="shared" si="3115"/>
        <v>0</v>
      </c>
    </row>
    <row r="3592" spans="2:56" x14ac:dyDescent="0.3">
      <c r="B3592" s="169" t="s">
        <v>145</v>
      </c>
      <c r="C3592" s="248"/>
      <c r="D3592" s="249"/>
      <c r="E3592" s="172">
        <f t="shared" si="3101"/>
        <v>0</v>
      </c>
      <c r="F3592" s="248"/>
      <c r="G3592" s="249"/>
      <c r="H3592" s="172">
        <f t="shared" si="3102"/>
        <v>0</v>
      </c>
      <c r="I3592" s="248"/>
      <c r="J3592" s="250"/>
      <c r="K3592" s="174">
        <f t="shared" si="3103"/>
        <v>0</v>
      </c>
      <c r="L3592" s="248"/>
      <c r="M3592" s="250"/>
      <c r="N3592" s="251"/>
      <c r="O3592" s="248"/>
      <c r="P3592" s="251"/>
      <c r="Q3592" s="166">
        <f t="shared" si="3104"/>
        <v>0</v>
      </c>
      <c r="R3592" s="251"/>
      <c r="S3592" s="251"/>
      <c r="T3592" s="167">
        <f t="shared" si="3116"/>
        <v>0</v>
      </c>
      <c r="U3592" s="157"/>
      <c r="V3592" s="248"/>
      <c r="W3592" s="251"/>
      <c r="X3592" s="166">
        <f t="shared" si="3105"/>
        <v>0</v>
      </c>
      <c r="Y3592" s="251"/>
      <c r="Z3592" s="251"/>
      <c r="AA3592" s="167">
        <f t="shared" si="3117"/>
        <v>0</v>
      </c>
      <c r="AB3592" s="157"/>
      <c r="AC3592" s="248"/>
      <c r="AD3592" s="251"/>
      <c r="AE3592" s="166">
        <f t="shared" si="3106"/>
        <v>0</v>
      </c>
      <c r="AF3592" s="251"/>
      <c r="AG3592" s="251"/>
      <c r="AH3592" s="167">
        <f t="shared" si="3118"/>
        <v>0</v>
      </c>
      <c r="AJ3592" s="252"/>
      <c r="AK3592" s="253"/>
      <c r="AL3592" s="254"/>
      <c r="AM3592" s="253"/>
      <c r="AN3592" s="254"/>
      <c r="AO3592" s="253"/>
      <c r="AP3592" s="254"/>
      <c r="AQ3592" s="253"/>
      <c r="AR3592" s="254"/>
      <c r="AS3592" s="253"/>
      <c r="AT3592" s="254"/>
      <c r="AU3592" s="253"/>
      <c r="AV3592" s="163">
        <f t="shared" si="3108"/>
        <v>0</v>
      </c>
      <c r="AW3592" s="168">
        <f t="shared" si="3109"/>
        <v>0</v>
      </c>
      <c r="AY3592" s="163">
        <f t="shared" si="3110"/>
        <v>0</v>
      </c>
      <c r="AZ3592" s="163">
        <f t="shared" si="3111"/>
        <v>0</v>
      </c>
      <c r="BA3592" s="163">
        <f t="shared" si="3112"/>
        <v>0</v>
      </c>
      <c r="BB3592" s="163">
        <f t="shared" si="3113"/>
        <v>0</v>
      </c>
      <c r="BC3592" s="163">
        <f t="shared" si="3114"/>
        <v>0</v>
      </c>
      <c r="BD3592" s="163">
        <f t="shared" si="3115"/>
        <v>0</v>
      </c>
    </row>
    <row r="3593" spans="2:56" x14ac:dyDescent="0.3">
      <c r="B3593" s="169" t="s">
        <v>146</v>
      </c>
      <c r="C3593" s="248"/>
      <c r="D3593" s="249"/>
      <c r="E3593" s="172">
        <f t="shared" si="3101"/>
        <v>0</v>
      </c>
      <c r="F3593" s="248"/>
      <c r="G3593" s="249"/>
      <c r="H3593" s="172">
        <f t="shared" si="3102"/>
        <v>0</v>
      </c>
      <c r="I3593" s="248"/>
      <c r="J3593" s="250"/>
      <c r="K3593" s="174">
        <f t="shared" si="3103"/>
        <v>0</v>
      </c>
      <c r="L3593" s="248"/>
      <c r="M3593" s="250"/>
      <c r="N3593" s="251"/>
      <c r="O3593" s="248"/>
      <c r="P3593" s="251"/>
      <c r="Q3593" s="166">
        <f t="shared" si="3104"/>
        <v>0</v>
      </c>
      <c r="R3593" s="251"/>
      <c r="S3593" s="251"/>
      <c r="T3593" s="167">
        <f t="shared" si="3116"/>
        <v>0</v>
      </c>
      <c r="U3593" s="157"/>
      <c r="V3593" s="248"/>
      <c r="W3593" s="251"/>
      <c r="X3593" s="166">
        <f t="shared" si="3105"/>
        <v>0</v>
      </c>
      <c r="Y3593" s="251"/>
      <c r="Z3593" s="251"/>
      <c r="AA3593" s="167">
        <f t="shared" si="3117"/>
        <v>0</v>
      </c>
      <c r="AB3593" s="157"/>
      <c r="AC3593" s="248"/>
      <c r="AD3593" s="251"/>
      <c r="AE3593" s="166">
        <f t="shared" si="3106"/>
        <v>0</v>
      </c>
      <c r="AF3593" s="251"/>
      <c r="AG3593" s="251"/>
      <c r="AH3593" s="167">
        <f t="shared" si="3118"/>
        <v>0</v>
      </c>
      <c r="AJ3593" s="252"/>
      <c r="AK3593" s="253"/>
      <c r="AL3593" s="254"/>
      <c r="AM3593" s="253"/>
      <c r="AN3593" s="254"/>
      <c r="AO3593" s="253"/>
      <c r="AP3593" s="254"/>
      <c r="AQ3593" s="253"/>
      <c r="AR3593" s="254"/>
      <c r="AS3593" s="253"/>
      <c r="AT3593" s="254"/>
      <c r="AU3593" s="253"/>
      <c r="AV3593" s="163">
        <f t="shared" si="3108"/>
        <v>0</v>
      </c>
      <c r="AW3593" s="168">
        <f t="shared" si="3109"/>
        <v>0</v>
      </c>
      <c r="AY3593" s="163">
        <f t="shared" si="3110"/>
        <v>0</v>
      </c>
      <c r="AZ3593" s="163">
        <f t="shared" si="3111"/>
        <v>0</v>
      </c>
      <c r="BA3593" s="163">
        <f t="shared" si="3112"/>
        <v>0</v>
      </c>
      <c r="BB3593" s="163">
        <f t="shared" si="3113"/>
        <v>0</v>
      </c>
      <c r="BC3593" s="163">
        <f t="shared" si="3114"/>
        <v>0</v>
      </c>
      <c r="BD3593" s="163">
        <f t="shared" si="3115"/>
        <v>0</v>
      </c>
    </row>
    <row r="3594" spans="2:56" x14ac:dyDescent="0.3">
      <c r="B3594" s="169" t="s">
        <v>147</v>
      </c>
      <c r="C3594" s="248"/>
      <c r="D3594" s="249"/>
      <c r="E3594" s="172">
        <f t="shared" si="3101"/>
        <v>0</v>
      </c>
      <c r="F3594" s="248"/>
      <c r="G3594" s="249"/>
      <c r="H3594" s="172">
        <f t="shared" si="3102"/>
        <v>0</v>
      </c>
      <c r="I3594" s="248"/>
      <c r="J3594" s="250"/>
      <c r="K3594" s="174">
        <f t="shared" si="3103"/>
        <v>0</v>
      </c>
      <c r="L3594" s="248"/>
      <c r="M3594" s="250"/>
      <c r="N3594" s="251"/>
      <c r="O3594" s="248"/>
      <c r="P3594" s="251"/>
      <c r="Q3594" s="166">
        <f t="shared" si="3104"/>
        <v>0</v>
      </c>
      <c r="R3594" s="251"/>
      <c r="S3594" s="251"/>
      <c r="T3594" s="167">
        <f t="shared" si="3116"/>
        <v>0</v>
      </c>
      <c r="U3594" s="157"/>
      <c r="V3594" s="248"/>
      <c r="W3594" s="251"/>
      <c r="X3594" s="166">
        <f t="shared" si="3105"/>
        <v>0</v>
      </c>
      <c r="Y3594" s="251"/>
      <c r="Z3594" s="251"/>
      <c r="AA3594" s="167">
        <f t="shared" si="3117"/>
        <v>0</v>
      </c>
      <c r="AB3594" s="157"/>
      <c r="AC3594" s="248"/>
      <c r="AD3594" s="251"/>
      <c r="AE3594" s="166">
        <f t="shared" si="3106"/>
        <v>0</v>
      </c>
      <c r="AF3594" s="251"/>
      <c r="AG3594" s="251"/>
      <c r="AH3594" s="167">
        <f t="shared" si="3118"/>
        <v>0</v>
      </c>
      <c r="AJ3594" s="252"/>
      <c r="AK3594" s="253"/>
      <c r="AL3594" s="254"/>
      <c r="AM3594" s="253"/>
      <c r="AN3594" s="254"/>
      <c r="AO3594" s="253"/>
      <c r="AP3594" s="254"/>
      <c r="AQ3594" s="253"/>
      <c r="AR3594" s="254"/>
      <c r="AS3594" s="253"/>
      <c r="AT3594" s="254"/>
      <c r="AU3594" s="253"/>
      <c r="AV3594" s="163">
        <f t="shared" si="3108"/>
        <v>0</v>
      </c>
      <c r="AW3594" s="168">
        <f t="shared" si="3109"/>
        <v>0</v>
      </c>
      <c r="AY3594" s="163">
        <f t="shared" si="3110"/>
        <v>0</v>
      </c>
      <c r="AZ3594" s="163">
        <f t="shared" si="3111"/>
        <v>0</v>
      </c>
      <c r="BA3594" s="163">
        <f t="shared" si="3112"/>
        <v>0</v>
      </c>
      <c r="BB3594" s="163">
        <f t="shared" si="3113"/>
        <v>0</v>
      </c>
      <c r="BC3594" s="163">
        <f t="shared" si="3114"/>
        <v>0</v>
      </c>
      <c r="BD3594" s="163">
        <f t="shared" si="3115"/>
        <v>0</v>
      </c>
    </row>
    <row r="3595" spans="2:56" x14ac:dyDescent="0.3">
      <c r="B3595" s="169" t="s">
        <v>148</v>
      </c>
      <c r="C3595" s="248"/>
      <c r="D3595" s="249"/>
      <c r="E3595" s="172">
        <f t="shared" si="3101"/>
        <v>0</v>
      </c>
      <c r="F3595" s="248"/>
      <c r="G3595" s="249"/>
      <c r="H3595" s="172">
        <f t="shared" si="3102"/>
        <v>0</v>
      </c>
      <c r="I3595" s="248"/>
      <c r="J3595" s="250"/>
      <c r="K3595" s="174">
        <f t="shared" si="3103"/>
        <v>0</v>
      </c>
      <c r="L3595" s="248"/>
      <c r="M3595" s="250"/>
      <c r="N3595" s="251"/>
      <c r="O3595" s="248"/>
      <c r="P3595" s="251"/>
      <c r="Q3595" s="166">
        <f t="shared" si="3104"/>
        <v>0</v>
      </c>
      <c r="R3595" s="251"/>
      <c r="S3595" s="251"/>
      <c r="T3595" s="167">
        <f t="shared" si="3116"/>
        <v>0</v>
      </c>
      <c r="U3595" s="157"/>
      <c r="V3595" s="248"/>
      <c r="W3595" s="251"/>
      <c r="X3595" s="166">
        <f t="shared" si="3105"/>
        <v>0</v>
      </c>
      <c r="Y3595" s="251"/>
      <c r="Z3595" s="251"/>
      <c r="AA3595" s="167">
        <f t="shared" si="3117"/>
        <v>0</v>
      </c>
      <c r="AB3595" s="157"/>
      <c r="AC3595" s="248"/>
      <c r="AD3595" s="251"/>
      <c r="AE3595" s="166">
        <f t="shared" si="3106"/>
        <v>0</v>
      </c>
      <c r="AF3595" s="251"/>
      <c r="AG3595" s="251"/>
      <c r="AH3595" s="167">
        <f t="shared" si="3118"/>
        <v>0</v>
      </c>
      <c r="AJ3595" s="252"/>
      <c r="AK3595" s="253"/>
      <c r="AL3595" s="254"/>
      <c r="AM3595" s="253"/>
      <c r="AN3595" s="254"/>
      <c r="AO3595" s="253"/>
      <c r="AP3595" s="254"/>
      <c r="AQ3595" s="253"/>
      <c r="AR3595" s="254"/>
      <c r="AS3595" s="253"/>
      <c r="AT3595" s="254"/>
      <c r="AU3595" s="253"/>
      <c r="AV3595" s="163">
        <f t="shared" si="3108"/>
        <v>0</v>
      </c>
      <c r="AW3595" s="168">
        <f t="shared" si="3109"/>
        <v>0</v>
      </c>
      <c r="AY3595" s="163">
        <f t="shared" si="3110"/>
        <v>0</v>
      </c>
      <c r="AZ3595" s="163">
        <f t="shared" si="3111"/>
        <v>0</v>
      </c>
      <c r="BA3595" s="163">
        <f t="shared" si="3112"/>
        <v>0</v>
      </c>
      <c r="BB3595" s="163">
        <f t="shared" si="3113"/>
        <v>0</v>
      </c>
      <c r="BC3595" s="163">
        <f t="shared" si="3114"/>
        <v>0</v>
      </c>
      <c r="BD3595" s="163">
        <f t="shared" si="3115"/>
        <v>0</v>
      </c>
    </row>
    <row r="3596" spans="2:56" x14ac:dyDescent="0.3">
      <c r="B3596" s="169" t="s">
        <v>149</v>
      </c>
      <c r="C3596" s="248"/>
      <c r="D3596" s="249"/>
      <c r="E3596" s="172">
        <f t="shared" si="3101"/>
        <v>0</v>
      </c>
      <c r="F3596" s="248"/>
      <c r="G3596" s="249"/>
      <c r="H3596" s="172">
        <f t="shared" si="3102"/>
        <v>0</v>
      </c>
      <c r="I3596" s="248"/>
      <c r="J3596" s="250"/>
      <c r="K3596" s="174">
        <f t="shared" si="3103"/>
        <v>0</v>
      </c>
      <c r="L3596" s="248"/>
      <c r="M3596" s="250"/>
      <c r="N3596" s="251"/>
      <c r="O3596" s="248"/>
      <c r="P3596" s="251"/>
      <c r="Q3596" s="166">
        <f t="shared" si="3104"/>
        <v>0</v>
      </c>
      <c r="R3596" s="251"/>
      <c r="S3596" s="251"/>
      <c r="T3596" s="167">
        <f t="shared" si="3116"/>
        <v>0</v>
      </c>
      <c r="U3596" s="157"/>
      <c r="V3596" s="248"/>
      <c r="W3596" s="251"/>
      <c r="X3596" s="166">
        <f t="shared" si="3105"/>
        <v>0</v>
      </c>
      <c r="Y3596" s="251"/>
      <c r="Z3596" s="251"/>
      <c r="AA3596" s="167">
        <f t="shared" si="3117"/>
        <v>0</v>
      </c>
      <c r="AB3596" s="157"/>
      <c r="AC3596" s="248"/>
      <c r="AD3596" s="251"/>
      <c r="AE3596" s="166">
        <f t="shared" si="3106"/>
        <v>0</v>
      </c>
      <c r="AF3596" s="251"/>
      <c r="AG3596" s="251"/>
      <c r="AH3596" s="167">
        <f t="shared" si="3118"/>
        <v>0</v>
      </c>
      <c r="AJ3596" s="252"/>
      <c r="AK3596" s="253"/>
      <c r="AL3596" s="254"/>
      <c r="AM3596" s="253"/>
      <c r="AN3596" s="254"/>
      <c r="AO3596" s="253"/>
      <c r="AP3596" s="254"/>
      <c r="AQ3596" s="253"/>
      <c r="AR3596" s="254"/>
      <c r="AS3596" s="253"/>
      <c r="AT3596" s="254"/>
      <c r="AU3596" s="253"/>
      <c r="AV3596" s="163">
        <f t="shared" si="3108"/>
        <v>0</v>
      </c>
      <c r="AW3596" s="168">
        <f t="shared" si="3109"/>
        <v>0</v>
      </c>
      <c r="AY3596" s="163">
        <f t="shared" si="3110"/>
        <v>0</v>
      </c>
      <c r="AZ3596" s="163">
        <f t="shared" si="3111"/>
        <v>0</v>
      </c>
      <c r="BA3596" s="163">
        <f t="shared" si="3112"/>
        <v>0</v>
      </c>
      <c r="BB3596" s="163">
        <f t="shared" si="3113"/>
        <v>0</v>
      </c>
      <c r="BC3596" s="163">
        <f t="shared" si="3114"/>
        <v>0</v>
      </c>
      <c r="BD3596" s="163">
        <f t="shared" si="3115"/>
        <v>0</v>
      </c>
    </row>
    <row r="3597" spans="2:56" x14ac:dyDescent="0.3">
      <c r="B3597" s="179" t="s">
        <v>150</v>
      </c>
      <c r="C3597" s="83">
        <f>SUM(C3598:C3604)</f>
        <v>0</v>
      </c>
      <c r="D3597" s="84">
        <f>SUM(D3598:D3604)</f>
        <v>0</v>
      </c>
      <c r="E3597" s="85">
        <f t="shared" si="3101"/>
        <v>0</v>
      </c>
      <c r="F3597" s="83">
        <f>SUM(F3598:F3604)</f>
        <v>0</v>
      </c>
      <c r="G3597" s="84">
        <f>SUM(G3598:G3604)</f>
        <v>829.9</v>
      </c>
      <c r="H3597" s="85">
        <f t="shared" si="3102"/>
        <v>0</v>
      </c>
      <c r="I3597" s="83">
        <f>SUM(I3598:I3604)</f>
        <v>0</v>
      </c>
      <c r="J3597" s="86">
        <f>SUM(J3598:J3604)</f>
        <v>0</v>
      </c>
      <c r="K3597" s="87">
        <f t="shared" si="3103"/>
        <v>0</v>
      </c>
      <c r="L3597" s="83">
        <f>SUM(L3598:L3604)</f>
        <v>6021</v>
      </c>
      <c r="M3597" s="86">
        <f>SUM(M3598:M3604)</f>
        <v>23925</v>
      </c>
      <c r="N3597" s="88">
        <f>SUM(N3598:N3604)</f>
        <v>0</v>
      </c>
      <c r="O3597" s="83">
        <f>SUM(O3598:O3604)</f>
        <v>6640</v>
      </c>
      <c r="P3597" s="88">
        <f>SUM(P3598:P3604)</f>
        <v>0</v>
      </c>
      <c r="Q3597" s="177">
        <f t="shared" si="3104"/>
        <v>6640</v>
      </c>
      <c r="R3597" s="88">
        <f>SUM(R3598:R3604)</f>
        <v>0</v>
      </c>
      <c r="S3597" s="88">
        <f>SUM(S3598:S3604)</f>
        <v>0</v>
      </c>
      <c r="T3597" s="178">
        <f t="shared" si="3116"/>
        <v>6640</v>
      </c>
      <c r="U3597" s="157"/>
      <c r="V3597" s="83">
        <f>SUM(V3598:V3604)</f>
        <v>7600</v>
      </c>
      <c r="W3597" s="88">
        <f>SUM(W3598:W3604)</f>
        <v>0</v>
      </c>
      <c r="X3597" s="177">
        <f t="shared" si="3105"/>
        <v>7600</v>
      </c>
      <c r="Y3597" s="88">
        <f>SUM(Y3598:Y3604)</f>
        <v>0</v>
      </c>
      <c r="Z3597" s="88">
        <f>SUM(Z3598:Z3604)</f>
        <v>0</v>
      </c>
      <c r="AA3597" s="178">
        <f t="shared" si="3117"/>
        <v>7600</v>
      </c>
      <c r="AB3597" s="157"/>
      <c r="AC3597" s="83">
        <f>SUM(AC3598:AC3604)</f>
        <v>8717</v>
      </c>
      <c r="AD3597" s="88">
        <f>SUM(AD3598:AD3604)</f>
        <v>0</v>
      </c>
      <c r="AE3597" s="177">
        <f t="shared" si="3106"/>
        <v>8717</v>
      </c>
      <c r="AF3597" s="88">
        <f>SUM(AF3598:AF3604)</f>
        <v>0</v>
      </c>
      <c r="AG3597" s="88">
        <f>SUM(AG3598:AG3604)</f>
        <v>0</v>
      </c>
      <c r="AH3597" s="178">
        <f t="shared" si="3118"/>
        <v>8717</v>
      </c>
      <c r="AJ3597" s="84">
        <f t="shared" ref="AJ3597:AU3597" si="3134">SUM(AJ3598:AJ3604)</f>
        <v>0</v>
      </c>
      <c r="AK3597" s="86">
        <f t="shared" si="3134"/>
        <v>0</v>
      </c>
      <c r="AL3597" s="88">
        <f t="shared" si="3134"/>
        <v>0</v>
      </c>
      <c r="AM3597" s="86">
        <f t="shared" si="3134"/>
        <v>6640</v>
      </c>
      <c r="AN3597" s="88">
        <f t="shared" si="3134"/>
        <v>0</v>
      </c>
      <c r="AO3597" s="86">
        <f t="shared" si="3134"/>
        <v>0</v>
      </c>
      <c r="AP3597" s="88">
        <f t="shared" si="3134"/>
        <v>0</v>
      </c>
      <c r="AQ3597" s="86">
        <f t="shared" si="3134"/>
        <v>0</v>
      </c>
      <c r="AR3597" s="88">
        <f t="shared" si="3134"/>
        <v>0</v>
      </c>
      <c r="AS3597" s="86">
        <f t="shared" si="3134"/>
        <v>0</v>
      </c>
      <c r="AT3597" s="88">
        <f t="shared" si="3134"/>
        <v>0</v>
      </c>
      <c r="AU3597" s="86">
        <f t="shared" si="3134"/>
        <v>0</v>
      </c>
      <c r="AV3597" s="86">
        <f t="shared" si="3108"/>
        <v>6640</v>
      </c>
      <c r="AW3597" s="93">
        <f t="shared" si="3109"/>
        <v>0</v>
      </c>
      <c r="AY3597" s="86">
        <f t="shared" si="3110"/>
        <v>0</v>
      </c>
      <c r="AZ3597" s="86">
        <f t="shared" si="3111"/>
        <v>6640</v>
      </c>
      <c r="BA3597" s="86">
        <f t="shared" si="3112"/>
        <v>0</v>
      </c>
      <c r="BB3597" s="86">
        <f t="shared" si="3113"/>
        <v>0</v>
      </c>
      <c r="BC3597" s="86">
        <f t="shared" si="3114"/>
        <v>6640</v>
      </c>
      <c r="BD3597" s="86">
        <f t="shared" si="3115"/>
        <v>0</v>
      </c>
    </row>
    <row r="3598" spans="2:56" x14ac:dyDescent="0.3">
      <c r="B3598" s="169" t="s">
        <v>151</v>
      </c>
      <c r="C3598" s="248"/>
      <c r="D3598" s="249"/>
      <c r="E3598" s="172">
        <f t="shared" si="3101"/>
        <v>0</v>
      </c>
      <c r="F3598" s="248"/>
      <c r="G3598" s="249">
        <v>829.9</v>
      </c>
      <c r="H3598" s="172">
        <f t="shared" si="3102"/>
        <v>0</v>
      </c>
      <c r="I3598" s="248"/>
      <c r="J3598" s="250"/>
      <c r="K3598" s="174">
        <f t="shared" si="3103"/>
        <v>0</v>
      </c>
      <c r="L3598" s="248"/>
      <c r="M3598" s="250"/>
      <c r="N3598" s="251"/>
      <c r="O3598" s="248"/>
      <c r="P3598" s="251"/>
      <c r="Q3598" s="166">
        <f t="shared" si="3104"/>
        <v>0</v>
      </c>
      <c r="R3598" s="251"/>
      <c r="S3598" s="251"/>
      <c r="T3598" s="167">
        <f t="shared" si="3116"/>
        <v>0</v>
      </c>
      <c r="U3598" s="157"/>
      <c r="V3598" s="248"/>
      <c r="W3598" s="251"/>
      <c r="X3598" s="166">
        <f t="shared" si="3105"/>
        <v>0</v>
      </c>
      <c r="Y3598" s="251"/>
      <c r="Z3598" s="251"/>
      <c r="AA3598" s="167">
        <f t="shared" si="3117"/>
        <v>0</v>
      </c>
      <c r="AB3598" s="157"/>
      <c r="AC3598" s="248"/>
      <c r="AD3598" s="251"/>
      <c r="AE3598" s="166">
        <f t="shared" si="3106"/>
        <v>0</v>
      </c>
      <c r="AF3598" s="251"/>
      <c r="AG3598" s="251"/>
      <c r="AH3598" s="167">
        <f t="shared" si="3118"/>
        <v>0</v>
      </c>
      <c r="AJ3598" s="252"/>
      <c r="AK3598" s="253"/>
      <c r="AL3598" s="254"/>
      <c r="AM3598" s="253"/>
      <c r="AN3598" s="254"/>
      <c r="AO3598" s="253"/>
      <c r="AP3598" s="254"/>
      <c r="AQ3598" s="253"/>
      <c r="AR3598" s="254"/>
      <c r="AS3598" s="253"/>
      <c r="AT3598" s="254"/>
      <c r="AU3598" s="253"/>
      <c r="AV3598" s="163">
        <f t="shared" si="3108"/>
        <v>0</v>
      </c>
      <c r="AW3598" s="168">
        <f t="shared" si="3109"/>
        <v>0</v>
      </c>
      <c r="AY3598" s="163">
        <f t="shared" si="3110"/>
        <v>0</v>
      </c>
      <c r="AZ3598" s="163">
        <f t="shared" si="3111"/>
        <v>0</v>
      </c>
      <c r="BA3598" s="163">
        <f t="shared" si="3112"/>
        <v>0</v>
      </c>
      <c r="BB3598" s="163">
        <f t="shared" si="3113"/>
        <v>0</v>
      </c>
      <c r="BC3598" s="163">
        <f t="shared" si="3114"/>
        <v>0</v>
      </c>
      <c r="BD3598" s="163">
        <f t="shared" si="3115"/>
        <v>0</v>
      </c>
    </row>
    <row r="3599" spans="2:56" x14ac:dyDescent="0.3">
      <c r="B3599" s="169" t="s">
        <v>152</v>
      </c>
      <c r="C3599" s="248"/>
      <c r="D3599" s="249"/>
      <c r="E3599" s="172">
        <f t="shared" si="3101"/>
        <v>0</v>
      </c>
      <c r="F3599" s="248"/>
      <c r="G3599" s="249"/>
      <c r="H3599" s="172">
        <f t="shared" si="3102"/>
        <v>0</v>
      </c>
      <c r="I3599" s="248"/>
      <c r="J3599" s="250"/>
      <c r="K3599" s="174">
        <f t="shared" si="3103"/>
        <v>0</v>
      </c>
      <c r="L3599" s="248"/>
      <c r="M3599" s="250">
        <v>20000</v>
      </c>
      <c r="N3599" s="251"/>
      <c r="O3599" s="248"/>
      <c r="P3599" s="251"/>
      <c r="Q3599" s="166">
        <f t="shared" si="3104"/>
        <v>0</v>
      </c>
      <c r="R3599" s="251"/>
      <c r="S3599" s="251"/>
      <c r="T3599" s="167">
        <f t="shared" si="3116"/>
        <v>0</v>
      </c>
      <c r="U3599" s="157"/>
      <c r="V3599" s="248"/>
      <c r="W3599" s="251"/>
      <c r="X3599" s="166">
        <f t="shared" si="3105"/>
        <v>0</v>
      </c>
      <c r="Y3599" s="251"/>
      <c r="Z3599" s="251"/>
      <c r="AA3599" s="167">
        <f t="shared" si="3117"/>
        <v>0</v>
      </c>
      <c r="AB3599" s="157"/>
      <c r="AC3599" s="248"/>
      <c r="AD3599" s="251"/>
      <c r="AE3599" s="166">
        <f t="shared" si="3106"/>
        <v>0</v>
      </c>
      <c r="AF3599" s="251"/>
      <c r="AG3599" s="251"/>
      <c r="AH3599" s="167">
        <f t="shared" si="3118"/>
        <v>0</v>
      </c>
      <c r="AJ3599" s="252"/>
      <c r="AK3599" s="253"/>
      <c r="AL3599" s="254"/>
      <c r="AM3599" s="253"/>
      <c r="AN3599" s="254"/>
      <c r="AO3599" s="253"/>
      <c r="AP3599" s="254"/>
      <c r="AQ3599" s="253"/>
      <c r="AR3599" s="254"/>
      <c r="AS3599" s="253"/>
      <c r="AT3599" s="254"/>
      <c r="AU3599" s="253"/>
      <c r="AV3599" s="163">
        <f t="shared" si="3108"/>
        <v>0</v>
      </c>
      <c r="AW3599" s="168">
        <f t="shared" si="3109"/>
        <v>0</v>
      </c>
      <c r="AY3599" s="163">
        <f t="shared" si="3110"/>
        <v>0</v>
      </c>
      <c r="AZ3599" s="163">
        <f t="shared" si="3111"/>
        <v>0</v>
      </c>
      <c r="BA3599" s="163">
        <f t="shared" si="3112"/>
        <v>0</v>
      </c>
      <c r="BB3599" s="163">
        <f t="shared" si="3113"/>
        <v>0</v>
      </c>
      <c r="BC3599" s="163">
        <f t="shared" si="3114"/>
        <v>0</v>
      </c>
      <c r="BD3599" s="163">
        <f t="shared" si="3115"/>
        <v>0</v>
      </c>
    </row>
    <row r="3600" spans="2:56" x14ac:dyDescent="0.3">
      <c r="B3600" s="169" t="s">
        <v>153</v>
      </c>
      <c r="C3600" s="248"/>
      <c r="D3600" s="249"/>
      <c r="E3600" s="172">
        <f t="shared" si="3101"/>
        <v>0</v>
      </c>
      <c r="F3600" s="248"/>
      <c r="G3600" s="249"/>
      <c r="H3600" s="172">
        <f t="shared" si="3102"/>
        <v>0</v>
      </c>
      <c r="I3600" s="248"/>
      <c r="J3600" s="250"/>
      <c r="K3600" s="174">
        <f t="shared" si="3103"/>
        <v>0</v>
      </c>
      <c r="L3600" s="248">
        <v>6021</v>
      </c>
      <c r="M3600" s="250">
        <v>3925</v>
      </c>
      <c r="N3600" s="251"/>
      <c r="O3600" s="248">
        <v>6640</v>
      </c>
      <c r="P3600" s="251"/>
      <c r="Q3600" s="166">
        <f t="shared" si="3104"/>
        <v>6640</v>
      </c>
      <c r="R3600" s="251"/>
      <c r="S3600" s="251"/>
      <c r="T3600" s="167">
        <f t="shared" si="3116"/>
        <v>6640</v>
      </c>
      <c r="U3600" s="157"/>
      <c r="V3600" s="248">
        <v>7600</v>
      </c>
      <c r="W3600" s="251"/>
      <c r="X3600" s="166">
        <f t="shared" si="3105"/>
        <v>7600</v>
      </c>
      <c r="Y3600" s="251"/>
      <c r="Z3600" s="251"/>
      <c r="AA3600" s="167">
        <f t="shared" si="3117"/>
        <v>7600</v>
      </c>
      <c r="AB3600" s="157"/>
      <c r="AC3600" s="248">
        <v>8717</v>
      </c>
      <c r="AD3600" s="251"/>
      <c r="AE3600" s="166">
        <f t="shared" si="3106"/>
        <v>8717</v>
      </c>
      <c r="AF3600" s="251"/>
      <c r="AG3600" s="251"/>
      <c r="AH3600" s="167">
        <f t="shared" si="3118"/>
        <v>8717</v>
      </c>
      <c r="AJ3600" s="252"/>
      <c r="AK3600" s="253"/>
      <c r="AL3600" s="254"/>
      <c r="AM3600" s="253">
        <v>6640</v>
      </c>
      <c r="AN3600" s="254"/>
      <c r="AO3600" s="253"/>
      <c r="AP3600" s="254"/>
      <c r="AQ3600" s="253"/>
      <c r="AR3600" s="254"/>
      <c r="AS3600" s="253"/>
      <c r="AT3600" s="254"/>
      <c r="AU3600" s="253"/>
      <c r="AV3600" s="163">
        <f t="shared" si="3108"/>
        <v>6640</v>
      </c>
      <c r="AW3600" s="168">
        <f t="shared" si="3109"/>
        <v>0</v>
      </c>
      <c r="AY3600" s="163">
        <f t="shared" si="3110"/>
        <v>0</v>
      </c>
      <c r="AZ3600" s="163">
        <f t="shared" si="3111"/>
        <v>6640</v>
      </c>
      <c r="BA3600" s="163">
        <f t="shared" si="3112"/>
        <v>0</v>
      </c>
      <c r="BB3600" s="163">
        <f t="shared" si="3113"/>
        <v>0</v>
      </c>
      <c r="BC3600" s="163">
        <f t="shared" si="3114"/>
        <v>6640</v>
      </c>
      <c r="BD3600" s="163">
        <f t="shared" si="3115"/>
        <v>0</v>
      </c>
    </row>
    <row r="3601" spans="2:56" x14ac:dyDescent="0.3">
      <c r="B3601" s="169" t="s">
        <v>154</v>
      </c>
      <c r="C3601" s="248"/>
      <c r="D3601" s="249"/>
      <c r="E3601" s="172">
        <f t="shared" si="3101"/>
        <v>0</v>
      </c>
      <c r="F3601" s="248"/>
      <c r="G3601" s="249"/>
      <c r="H3601" s="172">
        <f t="shared" si="3102"/>
        <v>0</v>
      </c>
      <c r="I3601" s="248"/>
      <c r="J3601" s="250"/>
      <c r="K3601" s="174">
        <f t="shared" si="3103"/>
        <v>0</v>
      </c>
      <c r="L3601" s="248"/>
      <c r="M3601" s="250"/>
      <c r="N3601" s="251"/>
      <c r="O3601" s="248"/>
      <c r="P3601" s="251"/>
      <c r="Q3601" s="166">
        <f t="shared" si="3104"/>
        <v>0</v>
      </c>
      <c r="R3601" s="251"/>
      <c r="S3601" s="251"/>
      <c r="T3601" s="167">
        <f t="shared" si="3116"/>
        <v>0</v>
      </c>
      <c r="U3601" s="157"/>
      <c r="V3601" s="248"/>
      <c r="W3601" s="251"/>
      <c r="X3601" s="166">
        <f t="shared" si="3105"/>
        <v>0</v>
      </c>
      <c r="Y3601" s="251"/>
      <c r="Z3601" s="251"/>
      <c r="AA3601" s="167">
        <f t="shared" si="3117"/>
        <v>0</v>
      </c>
      <c r="AB3601" s="157"/>
      <c r="AC3601" s="248"/>
      <c r="AD3601" s="251"/>
      <c r="AE3601" s="166">
        <f t="shared" si="3106"/>
        <v>0</v>
      </c>
      <c r="AF3601" s="251"/>
      <c r="AG3601" s="251"/>
      <c r="AH3601" s="167">
        <f t="shared" si="3118"/>
        <v>0</v>
      </c>
      <c r="AJ3601" s="252"/>
      <c r="AK3601" s="253"/>
      <c r="AL3601" s="254"/>
      <c r="AM3601" s="253"/>
      <c r="AN3601" s="254"/>
      <c r="AO3601" s="253"/>
      <c r="AP3601" s="254"/>
      <c r="AQ3601" s="253"/>
      <c r="AR3601" s="254"/>
      <c r="AS3601" s="253"/>
      <c r="AT3601" s="254"/>
      <c r="AU3601" s="253"/>
      <c r="AV3601" s="163">
        <f t="shared" si="3108"/>
        <v>0</v>
      </c>
      <c r="AW3601" s="168">
        <f t="shared" si="3109"/>
        <v>0</v>
      </c>
      <c r="AY3601" s="163">
        <f t="shared" si="3110"/>
        <v>0</v>
      </c>
      <c r="AZ3601" s="163">
        <f t="shared" si="3111"/>
        <v>0</v>
      </c>
      <c r="BA3601" s="163">
        <f t="shared" si="3112"/>
        <v>0</v>
      </c>
      <c r="BB3601" s="163">
        <f t="shared" si="3113"/>
        <v>0</v>
      </c>
      <c r="BC3601" s="163">
        <f t="shared" si="3114"/>
        <v>0</v>
      </c>
      <c r="BD3601" s="163">
        <f t="shared" si="3115"/>
        <v>0</v>
      </c>
    </row>
    <row r="3602" spans="2:56" x14ac:dyDescent="0.3">
      <c r="B3602" s="169" t="s">
        <v>155</v>
      </c>
      <c r="C3602" s="248"/>
      <c r="D3602" s="249"/>
      <c r="E3602" s="172">
        <f t="shared" si="3101"/>
        <v>0</v>
      </c>
      <c r="F3602" s="248"/>
      <c r="G3602" s="249"/>
      <c r="H3602" s="172">
        <f t="shared" si="3102"/>
        <v>0</v>
      </c>
      <c r="I3602" s="248"/>
      <c r="J3602" s="250"/>
      <c r="K3602" s="174">
        <f t="shared" si="3103"/>
        <v>0</v>
      </c>
      <c r="L3602" s="248"/>
      <c r="M3602" s="250"/>
      <c r="N3602" s="251"/>
      <c r="O3602" s="248"/>
      <c r="P3602" s="251"/>
      <c r="Q3602" s="166">
        <f t="shared" si="3104"/>
        <v>0</v>
      </c>
      <c r="R3602" s="251"/>
      <c r="S3602" s="251"/>
      <c r="T3602" s="167">
        <f t="shared" si="3116"/>
        <v>0</v>
      </c>
      <c r="U3602" s="157"/>
      <c r="V3602" s="248"/>
      <c r="W3602" s="251"/>
      <c r="X3602" s="166">
        <f t="shared" si="3105"/>
        <v>0</v>
      </c>
      <c r="Y3602" s="251"/>
      <c r="Z3602" s="251"/>
      <c r="AA3602" s="167">
        <f t="shared" si="3117"/>
        <v>0</v>
      </c>
      <c r="AB3602" s="157"/>
      <c r="AC3602" s="248"/>
      <c r="AD3602" s="251"/>
      <c r="AE3602" s="166">
        <f t="shared" si="3106"/>
        <v>0</v>
      </c>
      <c r="AF3602" s="251"/>
      <c r="AG3602" s="251"/>
      <c r="AH3602" s="167">
        <f t="shared" si="3118"/>
        <v>0</v>
      </c>
      <c r="AJ3602" s="252"/>
      <c r="AK3602" s="253"/>
      <c r="AL3602" s="254"/>
      <c r="AM3602" s="253"/>
      <c r="AN3602" s="254"/>
      <c r="AO3602" s="253"/>
      <c r="AP3602" s="254"/>
      <c r="AQ3602" s="253"/>
      <c r="AR3602" s="254"/>
      <c r="AS3602" s="253"/>
      <c r="AT3602" s="254"/>
      <c r="AU3602" s="253"/>
      <c r="AV3602" s="163">
        <f t="shared" si="3108"/>
        <v>0</v>
      </c>
      <c r="AW3602" s="168">
        <f t="shared" si="3109"/>
        <v>0</v>
      </c>
      <c r="AY3602" s="163">
        <f t="shared" si="3110"/>
        <v>0</v>
      </c>
      <c r="AZ3602" s="163">
        <f t="shared" si="3111"/>
        <v>0</v>
      </c>
      <c r="BA3602" s="163">
        <f t="shared" si="3112"/>
        <v>0</v>
      </c>
      <c r="BB3602" s="163">
        <f t="shared" si="3113"/>
        <v>0</v>
      </c>
      <c r="BC3602" s="163">
        <f t="shared" si="3114"/>
        <v>0</v>
      </c>
      <c r="BD3602" s="163">
        <f t="shared" si="3115"/>
        <v>0</v>
      </c>
    </row>
    <row r="3603" spans="2:56" x14ac:dyDescent="0.3">
      <c r="B3603" s="169" t="s">
        <v>156</v>
      </c>
      <c r="C3603" s="248"/>
      <c r="D3603" s="249"/>
      <c r="E3603" s="172">
        <f t="shared" si="3101"/>
        <v>0</v>
      </c>
      <c r="F3603" s="248"/>
      <c r="G3603" s="249"/>
      <c r="H3603" s="172">
        <f t="shared" si="3102"/>
        <v>0</v>
      </c>
      <c r="I3603" s="248"/>
      <c r="J3603" s="250"/>
      <c r="K3603" s="174">
        <f t="shared" si="3103"/>
        <v>0</v>
      </c>
      <c r="L3603" s="248"/>
      <c r="M3603" s="250"/>
      <c r="N3603" s="251"/>
      <c r="O3603" s="248"/>
      <c r="P3603" s="251"/>
      <c r="Q3603" s="166">
        <f t="shared" si="3104"/>
        <v>0</v>
      </c>
      <c r="R3603" s="251"/>
      <c r="S3603" s="251"/>
      <c r="T3603" s="167">
        <f t="shared" si="3116"/>
        <v>0</v>
      </c>
      <c r="U3603" s="157"/>
      <c r="V3603" s="248"/>
      <c r="W3603" s="251"/>
      <c r="X3603" s="166">
        <f t="shared" si="3105"/>
        <v>0</v>
      </c>
      <c r="Y3603" s="251"/>
      <c r="Z3603" s="251"/>
      <c r="AA3603" s="167">
        <f t="shared" si="3117"/>
        <v>0</v>
      </c>
      <c r="AB3603" s="157"/>
      <c r="AC3603" s="248"/>
      <c r="AD3603" s="251"/>
      <c r="AE3603" s="166">
        <f t="shared" si="3106"/>
        <v>0</v>
      </c>
      <c r="AF3603" s="251"/>
      <c r="AG3603" s="251"/>
      <c r="AH3603" s="167">
        <f t="shared" si="3118"/>
        <v>0</v>
      </c>
      <c r="AJ3603" s="252"/>
      <c r="AK3603" s="253"/>
      <c r="AL3603" s="254"/>
      <c r="AM3603" s="253"/>
      <c r="AN3603" s="254"/>
      <c r="AO3603" s="253"/>
      <c r="AP3603" s="254"/>
      <c r="AQ3603" s="253"/>
      <c r="AR3603" s="254"/>
      <c r="AS3603" s="253"/>
      <c r="AT3603" s="254"/>
      <c r="AU3603" s="253"/>
      <c r="AV3603" s="163">
        <f t="shared" si="3108"/>
        <v>0</v>
      </c>
      <c r="AW3603" s="168">
        <f t="shared" si="3109"/>
        <v>0</v>
      </c>
      <c r="AY3603" s="163">
        <f t="shared" si="3110"/>
        <v>0</v>
      </c>
      <c r="AZ3603" s="163">
        <f t="shared" si="3111"/>
        <v>0</v>
      </c>
      <c r="BA3603" s="163">
        <f t="shared" si="3112"/>
        <v>0</v>
      </c>
      <c r="BB3603" s="163">
        <f t="shared" si="3113"/>
        <v>0</v>
      </c>
      <c r="BC3603" s="163">
        <f t="shared" si="3114"/>
        <v>0</v>
      </c>
      <c r="BD3603" s="163">
        <f t="shared" si="3115"/>
        <v>0</v>
      </c>
    </row>
    <row r="3604" spans="2:56" x14ac:dyDescent="0.3">
      <c r="B3604" s="169" t="s">
        <v>157</v>
      </c>
      <c r="C3604" s="248"/>
      <c r="D3604" s="249"/>
      <c r="E3604" s="172">
        <f t="shared" si="3101"/>
        <v>0</v>
      </c>
      <c r="F3604" s="248"/>
      <c r="G3604" s="249"/>
      <c r="H3604" s="172">
        <f t="shared" si="3102"/>
        <v>0</v>
      </c>
      <c r="I3604" s="248"/>
      <c r="J3604" s="250"/>
      <c r="K3604" s="174">
        <f t="shared" si="3103"/>
        <v>0</v>
      </c>
      <c r="L3604" s="248"/>
      <c r="M3604" s="250"/>
      <c r="N3604" s="251"/>
      <c r="O3604" s="248"/>
      <c r="P3604" s="251"/>
      <c r="Q3604" s="166">
        <f t="shared" si="3104"/>
        <v>0</v>
      </c>
      <c r="R3604" s="251"/>
      <c r="S3604" s="251"/>
      <c r="T3604" s="167">
        <f t="shared" si="3116"/>
        <v>0</v>
      </c>
      <c r="U3604" s="157"/>
      <c r="V3604" s="248"/>
      <c r="W3604" s="251"/>
      <c r="X3604" s="166">
        <f t="shared" si="3105"/>
        <v>0</v>
      </c>
      <c r="Y3604" s="251"/>
      <c r="Z3604" s="251"/>
      <c r="AA3604" s="167">
        <f t="shared" si="3117"/>
        <v>0</v>
      </c>
      <c r="AB3604" s="157"/>
      <c r="AC3604" s="248"/>
      <c r="AD3604" s="251"/>
      <c r="AE3604" s="166">
        <f t="shared" si="3106"/>
        <v>0</v>
      </c>
      <c r="AF3604" s="251"/>
      <c r="AG3604" s="251"/>
      <c r="AH3604" s="167">
        <f t="shared" si="3118"/>
        <v>0</v>
      </c>
      <c r="AJ3604" s="252"/>
      <c r="AK3604" s="253"/>
      <c r="AL3604" s="254"/>
      <c r="AM3604" s="253"/>
      <c r="AN3604" s="254"/>
      <c r="AO3604" s="253"/>
      <c r="AP3604" s="254"/>
      <c r="AQ3604" s="253"/>
      <c r="AR3604" s="254"/>
      <c r="AS3604" s="253"/>
      <c r="AT3604" s="254"/>
      <c r="AU3604" s="253"/>
      <c r="AV3604" s="163">
        <f t="shared" si="3108"/>
        <v>0</v>
      </c>
      <c r="AW3604" s="168">
        <f t="shared" si="3109"/>
        <v>0</v>
      </c>
      <c r="AY3604" s="163">
        <f t="shared" si="3110"/>
        <v>0</v>
      </c>
      <c r="AZ3604" s="163">
        <f t="shared" si="3111"/>
        <v>0</v>
      </c>
      <c r="BA3604" s="163">
        <f t="shared" si="3112"/>
        <v>0</v>
      </c>
      <c r="BB3604" s="163">
        <f t="shared" si="3113"/>
        <v>0</v>
      </c>
      <c r="BC3604" s="163">
        <f t="shared" si="3114"/>
        <v>0</v>
      </c>
      <c r="BD3604" s="163">
        <f t="shared" si="3115"/>
        <v>0</v>
      </c>
    </row>
    <row r="3605" spans="2:56" x14ac:dyDescent="0.3">
      <c r="B3605" s="179" t="s">
        <v>158</v>
      </c>
      <c r="C3605" s="83">
        <f>SUM(C3606)</f>
        <v>0</v>
      </c>
      <c r="D3605" s="84">
        <f>SUM(D3606)</f>
        <v>0</v>
      </c>
      <c r="E3605" s="85">
        <f t="shared" si="3101"/>
        <v>0</v>
      </c>
      <c r="F3605" s="83">
        <f>SUM(F3606)</f>
        <v>0</v>
      </c>
      <c r="G3605" s="84">
        <f>SUM(G3606)</f>
        <v>0</v>
      </c>
      <c r="H3605" s="85">
        <f t="shared" si="3102"/>
        <v>0</v>
      </c>
      <c r="I3605" s="83">
        <f>SUM(I3606)</f>
        <v>0</v>
      </c>
      <c r="J3605" s="86">
        <f>SUM(J3606)</f>
        <v>0</v>
      </c>
      <c r="K3605" s="87">
        <f t="shared" si="3103"/>
        <v>0</v>
      </c>
      <c r="L3605" s="83">
        <f>SUM(L3606)</f>
        <v>0</v>
      </c>
      <c r="M3605" s="86">
        <f>SUM(M3606)</f>
        <v>0</v>
      </c>
      <c r="N3605" s="88">
        <f>SUM(N3606)</f>
        <v>0</v>
      </c>
      <c r="O3605" s="83">
        <f>SUM(O3606)</f>
        <v>0</v>
      </c>
      <c r="P3605" s="88">
        <f>SUM(P3606)</f>
        <v>0</v>
      </c>
      <c r="Q3605" s="177">
        <f t="shared" si="3104"/>
        <v>0</v>
      </c>
      <c r="R3605" s="88">
        <f>SUM(R3606)</f>
        <v>0</v>
      </c>
      <c r="S3605" s="88">
        <f>SUM(S3606)</f>
        <v>0</v>
      </c>
      <c r="T3605" s="178">
        <f t="shared" si="3116"/>
        <v>0</v>
      </c>
      <c r="U3605" s="157"/>
      <c r="V3605" s="83">
        <f>SUM(V3606)</f>
        <v>0</v>
      </c>
      <c r="W3605" s="88">
        <f>SUM(W3606)</f>
        <v>0</v>
      </c>
      <c r="X3605" s="177">
        <f t="shared" si="3105"/>
        <v>0</v>
      </c>
      <c r="Y3605" s="88">
        <f>SUM(Y3606)</f>
        <v>0</v>
      </c>
      <c r="Z3605" s="88">
        <f>SUM(Z3606)</f>
        <v>0</v>
      </c>
      <c r="AA3605" s="178">
        <f t="shared" si="3117"/>
        <v>0</v>
      </c>
      <c r="AB3605" s="157"/>
      <c r="AC3605" s="83">
        <f>SUM(AC3606)</f>
        <v>0</v>
      </c>
      <c r="AD3605" s="88">
        <f>SUM(AD3606)</f>
        <v>0</v>
      </c>
      <c r="AE3605" s="177">
        <f t="shared" si="3106"/>
        <v>0</v>
      </c>
      <c r="AF3605" s="88">
        <f>SUM(AF3606)</f>
        <v>0</v>
      </c>
      <c r="AG3605" s="88">
        <f>SUM(AG3606)</f>
        <v>0</v>
      </c>
      <c r="AH3605" s="178">
        <f t="shared" si="3118"/>
        <v>0</v>
      </c>
      <c r="AJ3605" s="84">
        <f t="shared" ref="AJ3605:AU3605" si="3135">SUM(AJ3606)</f>
        <v>0</v>
      </c>
      <c r="AK3605" s="86">
        <f t="shared" si="3135"/>
        <v>0</v>
      </c>
      <c r="AL3605" s="88">
        <f t="shared" si="3135"/>
        <v>0</v>
      </c>
      <c r="AM3605" s="86">
        <f t="shared" si="3135"/>
        <v>0</v>
      </c>
      <c r="AN3605" s="88">
        <f t="shared" si="3135"/>
        <v>0</v>
      </c>
      <c r="AO3605" s="86">
        <f t="shared" si="3135"/>
        <v>0</v>
      </c>
      <c r="AP3605" s="88">
        <f t="shared" si="3135"/>
        <v>0</v>
      </c>
      <c r="AQ3605" s="86">
        <f t="shared" si="3135"/>
        <v>0</v>
      </c>
      <c r="AR3605" s="88">
        <f t="shared" si="3135"/>
        <v>0</v>
      </c>
      <c r="AS3605" s="86">
        <f t="shared" si="3135"/>
        <v>0</v>
      </c>
      <c r="AT3605" s="88">
        <f t="shared" si="3135"/>
        <v>0</v>
      </c>
      <c r="AU3605" s="86">
        <f t="shared" si="3135"/>
        <v>0</v>
      </c>
      <c r="AV3605" s="86">
        <f t="shared" si="3108"/>
        <v>0</v>
      </c>
      <c r="AW3605" s="93">
        <f t="shared" si="3109"/>
        <v>0</v>
      </c>
      <c r="AY3605" s="86">
        <f t="shared" si="3110"/>
        <v>0</v>
      </c>
      <c r="AZ3605" s="86">
        <f t="shared" si="3111"/>
        <v>0</v>
      </c>
      <c r="BA3605" s="86">
        <f t="shared" si="3112"/>
        <v>0</v>
      </c>
      <c r="BB3605" s="86">
        <f t="shared" si="3113"/>
        <v>0</v>
      </c>
      <c r="BC3605" s="86">
        <f t="shared" si="3114"/>
        <v>0</v>
      </c>
      <c r="BD3605" s="86">
        <f t="shared" si="3115"/>
        <v>0</v>
      </c>
    </row>
    <row r="3606" spans="2:56" x14ac:dyDescent="0.3">
      <c r="B3606" s="169" t="s">
        <v>159</v>
      </c>
      <c r="C3606" s="248"/>
      <c r="D3606" s="249"/>
      <c r="E3606" s="172">
        <f t="shared" si="3101"/>
        <v>0</v>
      </c>
      <c r="F3606" s="248"/>
      <c r="G3606" s="249"/>
      <c r="H3606" s="172">
        <f t="shared" si="3102"/>
        <v>0</v>
      </c>
      <c r="I3606" s="248"/>
      <c r="J3606" s="250"/>
      <c r="K3606" s="174">
        <f t="shared" si="3103"/>
        <v>0</v>
      </c>
      <c r="L3606" s="248"/>
      <c r="M3606" s="250"/>
      <c r="N3606" s="251"/>
      <c r="O3606" s="248"/>
      <c r="P3606" s="251"/>
      <c r="Q3606" s="166">
        <f t="shared" si="3104"/>
        <v>0</v>
      </c>
      <c r="R3606" s="251"/>
      <c r="S3606" s="251"/>
      <c r="T3606" s="167">
        <f t="shared" si="3116"/>
        <v>0</v>
      </c>
      <c r="U3606" s="157"/>
      <c r="V3606" s="248"/>
      <c r="W3606" s="251"/>
      <c r="X3606" s="166">
        <f t="shared" si="3105"/>
        <v>0</v>
      </c>
      <c r="Y3606" s="251"/>
      <c r="Z3606" s="251"/>
      <c r="AA3606" s="167">
        <f t="shared" si="3117"/>
        <v>0</v>
      </c>
      <c r="AB3606" s="157"/>
      <c r="AC3606" s="248"/>
      <c r="AD3606" s="251"/>
      <c r="AE3606" s="166">
        <f t="shared" si="3106"/>
        <v>0</v>
      </c>
      <c r="AF3606" s="251"/>
      <c r="AG3606" s="251"/>
      <c r="AH3606" s="167">
        <f t="shared" si="3118"/>
        <v>0</v>
      </c>
      <c r="AJ3606" s="252"/>
      <c r="AK3606" s="253"/>
      <c r="AL3606" s="254"/>
      <c r="AM3606" s="253"/>
      <c r="AN3606" s="254"/>
      <c r="AO3606" s="253"/>
      <c r="AP3606" s="254"/>
      <c r="AQ3606" s="253"/>
      <c r="AR3606" s="254"/>
      <c r="AS3606" s="253"/>
      <c r="AT3606" s="254"/>
      <c r="AU3606" s="253"/>
      <c r="AV3606" s="163">
        <f t="shared" si="3108"/>
        <v>0</v>
      </c>
      <c r="AW3606" s="168">
        <f t="shared" si="3109"/>
        <v>0</v>
      </c>
      <c r="AY3606" s="163">
        <f t="shared" si="3110"/>
        <v>0</v>
      </c>
      <c r="AZ3606" s="163">
        <f t="shared" si="3111"/>
        <v>0</v>
      </c>
      <c r="BA3606" s="163">
        <f t="shared" si="3112"/>
        <v>0</v>
      </c>
      <c r="BB3606" s="163">
        <f t="shared" si="3113"/>
        <v>0</v>
      </c>
      <c r="BC3606" s="163">
        <f t="shared" si="3114"/>
        <v>0</v>
      </c>
      <c r="BD3606" s="163">
        <f t="shared" si="3115"/>
        <v>0</v>
      </c>
    </row>
    <row r="3607" spans="2:56" x14ac:dyDescent="0.3">
      <c r="B3607" s="179" t="s">
        <v>160</v>
      </c>
      <c r="C3607" s="83">
        <f>SUM(C3608:C3611)</f>
        <v>0</v>
      </c>
      <c r="D3607" s="84">
        <f>SUM(D3608:D3611)</f>
        <v>0</v>
      </c>
      <c r="E3607" s="85">
        <f t="shared" si="3101"/>
        <v>0</v>
      </c>
      <c r="F3607" s="83">
        <f>SUM(F3608:F3611)</f>
        <v>0</v>
      </c>
      <c r="G3607" s="84">
        <f>SUM(G3608:G3611)</f>
        <v>0</v>
      </c>
      <c r="H3607" s="85">
        <f t="shared" si="3102"/>
        <v>0</v>
      </c>
      <c r="I3607" s="83">
        <f>SUM(I3608:I3611)</f>
        <v>0</v>
      </c>
      <c r="J3607" s="86">
        <f>SUM(J3608:J3611)</f>
        <v>0</v>
      </c>
      <c r="K3607" s="87">
        <f t="shared" si="3103"/>
        <v>0</v>
      </c>
      <c r="L3607" s="83">
        <f>SUM(L3608:L3611)</f>
        <v>0</v>
      </c>
      <c r="M3607" s="86">
        <f>SUM(M3608:M3611)</f>
        <v>0</v>
      </c>
      <c r="N3607" s="88">
        <f>SUM(N3608:N3611)</f>
        <v>0</v>
      </c>
      <c r="O3607" s="83">
        <f>SUM(O3608:O3611)</f>
        <v>0</v>
      </c>
      <c r="P3607" s="88">
        <f>SUM(P3608:P3611)</f>
        <v>0</v>
      </c>
      <c r="Q3607" s="177">
        <f t="shared" si="3104"/>
        <v>0</v>
      </c>
      <c r="R3607" s="88">
        <f>SUM(R3608:R3611)</f>
        <v>0</v>
      </c>
      <c r="S3607" s="88">
        <f>SUM(S3608:S3611)</f>
        <v>0</v>
      </c>
      <c r="T3607" s="178">
        <f t="shared" si="3116"/>
        <v>0</v>
      </c>
      <c r="U3607" s="157"/>
      <c r="V3607" s="83">
        <f>SUM(V3608:V3611)</f>
        <v>0</v>
      </c>
      <c r="W3607" s="88">
        <f>SUM(W3608:W3611)</f>
        <v>0</v>
      </c>
      <c r="X3607" s="177">
        <f t="shared" si="3105"/>
        <v>0</v>
      </c>
      <c r="Y3607" s="88">
        <f>SUM(Y3608:Y3611)</f>
        <v>0</v>
      </c>
      <c r="Z3607" s="88">
        <f>SUM(Z3608:Z3611)</f>
        <v>0</v>
      </c>
      <c r="AA3607" s="178">
        <f t="shared" si="3117"/>
        <v>0</v>
      </c>
      <c r="AB3607" s="157"/>
      <c r="AC3607" s="83">
        <f>SUM(AC3608:AC3611)</f>
        <v>0</v>
      </c>
      <c r="AD3607" s="88">
        <f>SUM(AD3608:AD3611)</f>
        <v>0</v>
      </c>
      <c r="AE3607" s="177">
        <f t="shared" si="3106"/>
        <v>0</v>
      </c>
      <c r="AF3607" s="88">
        <f>SUM(AF3608:AF3611)</f>
        <v>0</v>
      </c>
      <c r="AG3607" s="88">
        <f>SUM(AG3608:AG3611)</f>
        <v>0</v>
      </c>
      <c r="AH3607" s="178">
        <f t="shared" si="3118"/>
        <v>0</v>
      </c>
      <c r="AJ3607" s="84">
        <f t="shared" ref="AJ3607:AU3607" si="3136">SUM(AJ3608:AJ3611)</f>
        <v>0</v>
      </c>
      <c r="AK3607" s="86">
        <f t="shared" si="3136"/>
        <v>0</v>
      </c>
      <c r="AL3607" s="88">
        <f t="shared" si="3136"/>
        <v>0</v>
      </c>
      <c r="AM3607" s="86">
        <f t="shared" si="3136"/>
        <v>0</v>
      </c>
      <c r="AN3607" s="88">
        <f t="shared" si="3136"/>
        <v>0</v>
      </c>
      <c r="AO3607" s="86">
        <f t="shared" si="3136"/>
        <v>0</v>
      </c>
      <c r="AP3607" s="88">
        <f t="shared" si="3136"/>
        <v>0</v>
      </c>
      <c r="AQ3607" s="86">
        <f t="shared" si="3136"/>
        <v>0</v>
      </c>
      <c r="AR3607" s="88">
        <f t="shared" si="3136"/>
        <v>0</v>
      </c>
      <c r="AS3607" s="86">
        <f t="shared" si="3136"/>
        <v>0</v>
      </c>
      <c r="AT3607" s="88">
        <f t="shared" si="3136"/>
        <v>0</v>
      </c>
      <c r="AU3607" s="86">
        <f t="shared" si="3136"/>
        <v>0</v>
      </c>
      <c r="AV3607" s="86">
        <f t="shared" si="3108"/>
        <v>0</v>
      </c>
      <c r="AW3607" s="93">
        <f t="shared" si="3109"/>
        <v>0</v>
      </c>
      <c r="AY3607" s="86">
        <f t="shared" si="3110"/>
        <v>0</v>
      </c>
      <c r="AZ3607" s="86">
        <f t="shared" si="3111"/>
        <v>0</v>
      </c>
      <c r="BA3607" s="86">
        <f t="shared" si="3112"/>
        <v>0</v>
      </c>
      <c r="BB3607" s="86">
        <f t="shared" si="3113"/>
        <v>0</v>
      </c>
      <c r="BC3607" s="86">
        <f t="shared" si="3114"/>
        <v>0</v>
      </c>
      <c r="BD3607" s="86">
        <f t="shared" si="3115"/>
        <v>0</v>
      </c>
    </row>
    <row r="3608" spans="2:56" x14ac:dyDescent="0.3">
      <c r="B3608" s="169" t="s">
        <v>161</v>
      </c>
      <c r="C3608" s="248"/>
      <c r="D3608" s="249"/>
      <c r="E3608" s="172">
        <f t="shared" si="3101"/>
        <v>0</v>
      </c>
      <c r="F3608" s="248"/>
      <c r="G3608" s="249"/>
      <c r="H3608" s="172">
        <f t="shared" si="3102"/>
        <v>0</v>
      </c>
      <c r="I3608" s="248"/>
      <c r="J3608" s="250"/>
      <c r="K3608" s="174">
        <f t="shared" si="3103"/>
        <v>0</v>
      </c>
      <c r="L3608" s="248"/>
      <c r="M3608" s="250"/>
      <c r="N3608" s="251"/>
      <c r="O3608" s="248"/>
      <c r="P3608" s="251"/>
      <c r="Q3608" s="166">
        <f t="shared" si="3104"/>
        <v>0</v>
      </c>
      <c r="R3608" s="251"/>
      <c r="S3608" s="251"/>
      <c r="T3608" s="167">
        <f t="shared" si="3116"/>
        <v>0</v>
      </c>
      <c r="U3608" s="157"/>
      <c r="V3608" s="248"/>
      <c r="W3608" s="251"/>
      <c r="X3608" s="166">
        <f t="shared" si="3105"/>
        <v>0</v>
      </c>
      <c r="Y3608" s="251"/>
      <c r="Z3608" s="251"/>
      <c r="AA3608" s="167">
        <f t="shared" si="3117"/>
        <v>0</v>
      </c>
      <c r="AB3608" s="157"/>
      <c r="AC3608" s="248"/>
      <c r="AD3608" s="251"/>
      <c r="AE3608" s="166">
        <f t="shared" si="3106"/>
        <v>0</v>
      </c>
      <c r="AF3608" s="251"/>
      <c r="AG3608" s="251"/>
      <c r="AH3608" s="167">
        <f t="shared" si="3118"/>
        <v>0</v>
      </c>
      <c r="AJ3608" s="252"/>
      <c r="AK3608" s="253"/>
      <c r="AL3608" s="254"/>
      <c r="AM3608" s="253"/>
      <c r="AN3608" s="254"/>
      <c r="AO3608" s="253"/>
      <c r="AP3608" s="254"/>
      <c r="AQ3608" s="253"/>
      <c r="AR3608" s="254"/>
      <c r="AS3608" s="253"/>
      <c r="AT3608" s="254"/>
      <c r="AU3608" s="253"/>
      <c r="AV3608" s="163">
        <f t="shared" si="3108"/>
        <v>0</v>
      </c>
      <c r="AW3608" s="168">
        <f t="shared" si="3109"/>
        <v>0</v>
      </c>
      <c r="AY3608" s="163">
        <f t="shared" si="3110"/>
        <v>0</v>
      </c>
      <c r="AZ3608" s="163">
        <f t="shared" si="3111"/>
        <v>0</v>
      </c>
      <c r="BA3608" s="163">
        <f t="shared" si="3112"/>
        <v>0</v>
      </c>
      <c r="BB3608" s="163">
        <f t="shared" si="3113"/>
        <v>0</v>
      </c>
      <c r="BC3608" s="163">
        <f t="shared" si="3114"/>
        <v>0</v>
      </c>
      <c r="BD3608" s="163">
        <f t="shared" si="3115"/>
        <v>0</v>
      </c>
    </row>
    <row r="3609" spans="2:56" x14ac:dyDescent="0.3">
      <c r="B3609" s="169" t="s">
        <v>162</v>
      </c>
      <c r="C3609" s="248"/>
      <c r="D3609" s="249"/>
      <c r="E3609" s="172">
        <f t="shared" si="3101"/>
        <v>0</v>
      </c>
      <c r="F3609" s="248"/>
      <c r="G3609" s="249"/>
      <c r="H3609" s="172">
        <f t="shared" si="3102"/>
        <v>0</v>
      </c>
      <c r="I3609" s="248"/>
      <c r="J3609" s="250"/>
      <c r="K3609" s="174">
        <f t="shared" si="3103"/>
        <v>0</v>
      </c>
      <c r="L3609" s="248"/>
      <c r="M3609" s="250"/>
      <c r="N3609" s="251"/>
      <c r="O3609" s="248"/>
      <c r="P3609" s="251"/>
      <c r="Q3609" s="166">
        <f t="shared" si="3104"/>
        <v>0</v>
      </c>
      <c r="R3609" s="251"/>
      <c r="S3609" s="251"/>
      <c r="T3609" s="167">
        <f t="shared" si="3116"/>
        <v>0</v>
      </c>
      <c r="U3609" s="157"/>
      <c r="V3609" s="248"/>
      <c r="W3609" s="251"/>
      <c r="X3609" s="166">
        <f t="shared" si="3105"/>
        <v>0</v>
      </c>
      <c r="Y3609" s="251"/>
      <c r="Z3609" s="251"/>
      <c r="AA3609" s="167">
        <f t="shared" si="3117"/>
        <v>0</v>
      </c>
      <c r="AB3609" s="157"/>
      <c r="AC3609" s="248"/>
      <c r="AD3609" s="251"/>
      <c r="AE3609" s="166">
        <f t="shared" si="3106"/>
        <v>0</v>
      </c>
      <c r="AF3609" s="251"/>
      <c r="AG3609" s="251"/>
      <c r="AH3609" s="167">
        <f t="shared" si="3118"/>
        <v>0</v>
      </c>
      <c r="AJ3609" s="252"/>
      <c r="AK3609" s="253"/>
      <c r="AL3609" s="254"/>
      <c r="AM3609" s="253"/>
      <c r="AN3609" s="254"/>
      <c r="AO3609" s="253"/>
      <c r="AP3609" s="254"/>
      <c r="AQ3609" s="253"/>
      <c r="AR3609" s="254"/>
      <c r="AS3609" s="253"/>
      <c r="AT3609" s="254"/>
      <c r="AU3609" s="253"/>
      <c r="AV3609" s="163">
        <f t="shared" si="3108"/>
        <v>0</v>
      </c>
      <c r="AW3609" s="168">
        <f t="shared" si="3109"/>
        <v>0</v>
      </c>
      <c r="AY3609" s="163">
        <f t="shared" si="3110"/>
        <v>0</v>
      </c>
      <c r="AZ3609" s="163">
        <f t="shared" si="3111"/>
        <v>0</v>
      </c>
      <c r="BA3609" s="163">
        <f t="shared" si="3112"/>
        <v>0</v>
      </c>
      <c r="BB3609" s="163">
        <f t="shared" si="3113"/>
        <v>0</v>
      </c>
      <c r="BC3609" s="163">
        <f t="shared" si="3114"/>
        <v>0</v>
      </c>
      <c r="BD3609" s="163">
        <f t="shared" si="3115"/>
        <v>0</v>
      </c>
    </row>
    <row r="3610" spans="2:56" x14ac:dyDescent="0.3">
      <c r="B3610" s="169" t="s">
        <v>163</v>
      </c>
      <c r="C3610" s="248"/>
      <c r="D3610" s="249"/>
      <c r="E3610" s="172">
        <f t="shared" si="3101"/>
        <v>0</v>
      </c>
      <c r="F3610" s="248"/>
      <c r="G3610" s="249"/>
      <c r="H3610" s="172">
        <f t="shared" si="3102"/>
        <v>0</v>
      </c>
      <c r="I3610" s="248"/>
      <c r="J3610" s="250"/>
      <c r="K3610" s="174">
        <f t="shared" si="3103"/>
        <v>0</v>
      </c>
      <c r="L3610" s="248"/>
      <c r="M3610" s="250"/>
      <c r="N3610" s="251"/>
      <c r="O3610" s="248"/>
      <c r="P3610" s="251"/>
      <c r="Q3610" s="166">
        <f t="shared" si="3104"/>
        <v>0</v>
      </c>
      <c r="R3610" s="251"/>
      <c r="S3610" s="251"/>
      <c r="T3610" s="167">
        <f t="shared" si="3116"/>
        <v>0</v>
      </c>
      <c r="U3610" s="157"/>
      <c r="V3610" s="248"/>
      <c r="W3610" s="251"/>
      <c r="X3610" s="166">
        <f t="shared" si="3105"/>
        <v>0</v>
      </c>
      <c r="Y3610" s="251"/>
      <c r="Z3610" s="251"/>
      <c r="AA3610" s="167">
        <f t="shared" si="3117"/>
        <v>0</v>
      </c>
      <c r="AB3610" s="157"/>
      <c r="AC3610" s="248"/>
      <c r="AD3610" s="251"/>
      <c r="AE3610" s="166">
        <f t="shared" si="3106"/>
        <v>0</v>
      </c>
      <c r="AF3610" s="251"/>
      <c r="AG3610" s="251"/>
      <c r="AH3610" s="167">
        <f t="shared" si="3118"/>
        <v>0</v>
      </c>
      <c r="AJ3610" s="252"/>
      <c r="AK3610" s="253"/>
      <c r="AL3610" s="254"/>
      <c r="AM3610" s="253"/>
      <c r="AN3610" s="254"/>
      <c r="AO3610" s="253"/>
      <c r="AP3610" s="254"/>
      <c r="AQ3610" s="253"/>
      <c r="AR3610" s="254"/>
      <c r="AS3610" s="253"/>
      <c r="AT3610" s="254"/>
      <c r="AU3610" s="253"/>
      <c r="AV3610" s="163">
        <f t="shared" si="3108"/>
        <v>0</v>
      </c>
      <c r="AW3610" s="168">
        <f t="shared" si="3109"/>
        <v>0</v>
      </c>
      <c r="AY3610" s="163">
        <f t="shared" si="3110"/>
        <v>0</v>
      </c>
      <c r="AZ3610" s="163">
        <f t="shared" si="3111"/>
        <v>0</v>
      </c>
      <c r="BA3610" s="163">
        <f t="shared" si="3112"/>
        <v>0</v>
      </c>
      <c r="BB3610" s="163">
        <f t="shared" si="3113"/>
        <v>0</v>
      </c>
      <c r="BC3610" s="163">
        <f t="shared" si="3114"/>
        <v>0</v>
      </c>
      <c r="BD3610" s="163">
        <f t="shared" si="3115"/>
        <v>0</v>
      </c>
    </row>
    <row r="3611" spans="2:56" x14ac:dyDescent="0.3">
      <c r="B3611" s="169" t="s">
        <v>164</v>
      </c>
      <c r="C3611" s="248"/>
      <c r="D3611" s="249"/>
      <c r="E3611" s="172">
        <f t="shared" si="3101"/>
        <v>0</v>
      </c>
      <c r="F3611" s="248"/>
      <c r="G3611" s="249"/>
      <c r="H3611" s="172">
        <f t="shared" si="3102"/>
        <v>0</v>
      </c>
      <c r="I3611" s="248"/>
      <c r="J3611" s="250"/>
      <c r="K3611" s="174">
        <f t="shared" si="3103"/>
        <v>0</v>
      </c>
      <c r="L3611" s="248"/>
      <c r="M3611" s="250"/>
      <c r="N3611" s="251"/>
      <c r="O3611" s="248"/>
      <c r="P3611" s="251"/>
      <c r="Q3611" s="166">
        <f t="shared" si="3104"/>
        <v>0</v>
      </c>
      <c r="R3611" s="251"/>
      <c r="S3611" s="251"/>
      <c r="T3611" s="167">
        <f t="shared" si="3116"/>
        <v>0</v>
      </c>
      <c r="U3611" s="157"/>
      <c r="V3611" s="248"/>
      <c r="W3611" s="251"/>
      <c r="X3611" s="166">
        <f t="shared" si="3105"/>
        <v>0</v>
      </c>
      <c r="Y3611" s="251"/>
      <c r="Z3611" s="251"/>
      <c r="AA3611" s="167">
        <f t="shared" si="3117"/>
        <v>0</v>
      </c>
      <c r="AB3611" s="157"/>
      <c r="AC3611" s="248"/>
      <c r="AD3611" s="251"/>
      <c r="AE3611" s="166">
        <f t="shared" si="3106"/>
        <v>0</v>
      </c>
      <c r="AF3611" s="251"/>
      <c r="AG3611" s="251"/>
      <c r="AH3611" s="167">
        <f t="shared" si="3118"/>
        <v>0</v>
      </c>
      <c r="AJ3611" s="252"/>
      <c r="AK3611" s="253"/>
      <c r="AL3611" s="254"/>
      <c r="AM3611" s="253"/>
      <c r="AN3611" s="254"/>
      <c r="AO3611" s="253"/>
      <c r="AP3611" s="254"/>
      <c r="AQ3611" s="253"/>
      <c r="AR3611" s="254"/>
      <c r="AS3611" s="253"/>
      <c r="AT3611" s="254"/>
      <c r="AU3611" s="253"/>
      <c r="AV3611" s="163">
        <f t="shared" si="3108"/>
        <v>0</v>
      </c>
      <c r="AW3611" s="168">
        <f t="shared" si="3109"/>
        <v>0</v>
      </c>
      <c r="AY3611" s="163">
        <f t="shared" si="3110"/>
        <v>0</v>
      </c>
      <c r="AZ3611" s="163">
        <f t="shared" si="3111"/>
        <v>0</v>
      </c>
      <c r="BA3611" s="163">
        <f t="shared" si="3112"/>
        <v>0</v>
      </c>
      <c r="BB3611" s="163">
        <f t="shared" si="3113"/>
        <v>0</v>
      </c>
      <c r="BC3611" s="163">
        <f t="shared" si="3114"/>
        <v>0</v>
      </c>
      <c r="BD3611" s="163">
        <f t="shared" si="3115"/>
        <v>0</v>
      </c>
    </row>
    <row r="3612" spans="2:56" x14ac:dyDescent="0.3">
      <c r="B3612" s="179" t="s">
        <v>165</v>
      </c>
      <c r="C3612" s="83">
        <f>SUM(C3613)</f>
        <v>0</v>
      </c>
      <c r="D3612" s="84">
        <f>SUM(D3613)</f>
        <v>0</v>
      </c>
      <c r="E3612" s="85">
        <f t="shared" si="3101"/>
        <v>0</v>
      </c>
      <c r="F3612" s="83">
        <f>SUM(F3613)</f>
        <v>0</v>
      </c>
      <c r="G3612" s="84">
        <f>SUM(G3613)</f>
        <v>0</v>
      </c>
      <c r="H3612" s="85">
        <f t="shared" si="3102"/>
        <v>0</v>
      </c>
      <c r="I3612" s="83">
        <f>SUM(I3613)</f>
        <v>0</v>
      </c>
      <c r="J3612" s="86">
        <f>SUM(J3613)</f>
        <v>0</v>
      </c>
      <c r="K3612" s="87">
        <f t="shared" si="3103"/>
        <v>0</v>
      </c>
      <c r="L3612" s="83">
        <f>SUM(L3613)</f>
        <v>0</v>
      </c>
      <c r="M3612" s="86">
        <f>SUM(M3613)</f>
        <v>0</v>
      </c>
      <c r="N3612" s="88">
        <f>SUM(N3613)</f>
        <v>0</v>
      </c>
      <c r="O3612" s="83">
        <f>SUM(O3613)</f>
        <v>0</v>
      </c>
      <c r="P3612" s="88">
        <f>SUM(P3613)</f>
        <v>0</v>
      </c>
      <c r="Q3612" s="177">
        <f t="shared" si="3104"/>
        <v>0</v>
      </c>
      <c r="R3612" s="88">
        <f>SUM(R3613)</f>
        <v>0</v>
      </c>
      <c r="S3612" s="88">
        <f>SUM(S3613)</f>
        <v>0</v>
      </c>
      <c r="T3612" s="178">
        <f t="shared" si="3116"/>
        <v>0</v>
      </c>
      <c r="U3612" s="157"/>
      <c r="V3612" s="83">
        <f>SUM(V3613)</f>
        <v>0</v>
      </c>
      <c r="W3612" s="88">
        <f>SUM(W3613)</f>
        <v>0</v>
      </c>
      <c r="X3612" s="177">
        <f t="shared" si="3105"/>
        <v>0</v>
      </c>
      <c r="Y3612" s="88">
        <f>SUM(Y3613)</f>
        <v>0</v>
      </c>
      <c r="Z3612" s="88">
        <f>SUM(Z3613)</f>
        <v>0</v>
      </c>
      <c r="AA3612" s="178">
        <f t="shared" si="3117"/>
        <v>0</v>
      </c>
      <c r="AB3612" s="157"/>
      <c r="AC3612" s="83">
        <f>SUM(AC3613)</f>
        <v>0</v>
      </c>
      <c r="AD3612" s="88">
        <f>SUM(AD3613)</f>
        <v>0</v>
      </c>
      <c r="AE3612" s="177">
        <f t="shared" si="3106"/>
        <v>0</v>
      </c>
      <c r="AF3612" s="88">
        <f>SUM(AF3613)</f>
        <v>0</v>
      </c>
      <c r="AG3612" s="88">
        <f>SUM(AG3613)</f>
        <v>0</v>
      </c>
      <c r="AH3612" s="178">
        <f t="shared" si="3118"/>
        <v>0</v>
      </c>
      <c r="AJ3612" s="84">
        <f t="shared" ref="AJ3612:AU3612" si="3137">SUM(AJ3613)</f>
        <v>0</v>
      </c>
      <c r="AK3612" s="86">
        <f t="shared" si="3137"/>
        <v>0</v>
      </c>
      <c r="AL3612" s="88">
        <f t="shared" si="3137"/>
        <v>0</v>
      </c>
      <c r="AM3612" s="86">
        <f t="shared" si="3137"/>
        <v>0</v>
      </c>
      <c r="AN3612" s="88">
        <f t="shared" si="3137"/>
        <v>0</v>
      </c>
      <c r="AO3612" s="86">
        <f t="shared" si="3137"/>
        <v>0</v>
      </c>
      <c r="AP3612" s="88">
        <f t="shared" si="3137"/>
        <v>0</v>
      </c>
      <c r="AQ3612" s="86">
        <f t="shared" si="3137"/>
        <v>0</v>
      </c>
      <c r="AR3612" s="88">
        <f t="shared" si="3137"/>
        <v>0</v>
      </c>
      <c r="AS3612" s="86">
        <f t="shared" si="3137"/>
        <v>0</v>
      </c>
      <c r="AT3612" s="88">
        <f t="shared" si="3137"/>
        <v>0</v>
      </c>
      <c r="AU3612" s="86">
        <f t="shared" si="3137"/>
        <v>0</v>
      </c>
      <c r="AV3612" s="86">
        <f t="shared" si="3108"/>
        <v>0</v>
      </c>
      <c r="AW3612" s="93">
        <f t="shared" si="3109"/>
        <v>0</v>
      </c>
      <c r="AY3612" s="86">
        <f t="shared" si="3110"/>
        <v>0</v>
      </c>
      <c r="AZ3612" s="86">
        <f t="shared" si="3111"/>
        <v>0</v>
      </c>
      <c r="BA3612" s="86">
        <f t="shared" si="3112"/>
        <v>0</v>
      </c>
      <c r="BB3612" s="86">
        <f t="shared" si="3113"/>
        <v>0</v>
      </c>
      <c r="BC3612" s="86">
        <f t="shared" si="3114"/>
        <v>0</v>
      </c>
      <c r="BD3612" s="86">
        <f t="shared" si="3115"/>
        <v>0</v>
      </c>
    </row>
    <row r="3613" spans="2:56" x14ac:dyDescent="0.3">
      <c r="B3613" s="169" t="s">
        <v>166</v>
      </c>
      <c r="C3613" s="248"/>
      <c r="D3613" s="249"/>
      <c r="E3613" s="172">
        <f t="shared" ref="E3613:E3676" si="3138">IFERROR(D3613/C3613,0)</f>
        <v>0</v>
      </c>
      <c r="F3613" s="248"/>
      <c r="G3613" s="249"/>
      <c r="H3613" s="172">
        <f t="shared" ref="H3613:H3676" si="3139">IFERROR(G3613/F3613,0)</f>
        <v>0</v>
      </c>
      <c r="I3613" s="248"/>
      <c r="J3613" s="250"/>
      <c r="K3613" s="174">
        <f t="shared" ref="K3613:K3676" si="3140">IFERROR(J3613/I3613,0)</f>
        <v>0</v>
      </c>
      <c r="L3613" s="248"/>
      <c r="M3613" s="250"/>
      <c r="N3613" s="251"/>
      <c r="O3613" s="248"/>
      <c r="P3613" s="251"/>
      <c r="Q3613" s="166">
        <f t="shared" ref="Q3613:Q3676" si="3141">SUM(O3613:P3613)</f>
        <v>0</v>
      </c>
      <c r="R3613" s="251"/>
      <c r="S3613" s="251"/>
      <c r="T3613" s="167">
        <f t="shared" si="3116"/>
        <v>0</v>
      </c>
      <c r="U3613" s="157"/>
      <c r="V3613" s="248"/>
      <c r="W3613" s="251"/>
      <c r="X3613" s="166">
        <f t="shared" ref="X3613:X3676" si="3142">SUM(V3613:W3613)</f>
        <v>0</v>
      </c>
      <c r="Y3613" s="251"/>
      <c r="Z3613" s="251"/>
      <c r="AA3613" s="167">
        <f t="shared" si="3117"/>
        <v>0</v>
      </c>
      <c r="AB3613" s="157"/>
      <c r="AC3613" s="248"/>
      <c r="AD3613" s="251"/>
      <c r="AE3613" s="166">
        <f t="shared" ref="AE3613:AE3676" si="3143">SUM(AC3613:AD3613)</f>
        <v>0</v>
      </c>
      <c r="AF3613" s="251"/>
      <c r="AG3613" s="251"/>
      <c r="AH3613" s="167">
        <f t="shared" si="3118"/>
        <v>0</v>
      </c>
      <c r="AJ3613" s="252"/>
      <c r="AK3613" s="253"/>
      <c r="AL3613" s="254"/>
      <c r="AM3613" s="253"/>
      <c r="AN3613" s="254"/>
      <c r="AO3613" s="253"/>
      <c r="AP3613" s="254"/>
      <c r="AQ3613" s="253"/>
      <c r="AR3613" s="254"/>
      <c r="AS3613" s="253"/>
      <c r="AT3613" s="254"/>
      <c r="AU3613" s="253"/>
      <c r="AV3613" s="163">
        <f t="shared" ref="AV3613:AV3676" si="3144">SUM(AJ3613:AU3613)</f>
        <v>0</v>
      </c>
      <c r="AW3613" s="168">
        <f t="shared" ref="AW3613:AW3676" si="3145">T3613-AV3613</f>
        <v>0</v>
      </c>
      <c r="AY3613" s="163">
        <f t="shared" ref="AY3613:AY3676" si="3146">SUM(AJ3613:AL3613)</f>
        <v>0</v>
      </c>
      <c r="AZ3613" s="163">
        <f t="shared" ref="AZ3613:AZ3676" si="3147">SUM(AM3613:AO3613)</f>
        <v>0</v>
      </c>
      <c r="BA3613" s="163">
        <f t="shared" ref="BA3613:BA3676" si="3148">SUM(AP3613:AR3613)</f>
        <v>0</v>
      </c>
      <c r="BB3613" s="163">
        <f t="shared" ref="BB3613:BB3676" si="3149">SUM(AS3613:AU3613)</f>
        <v>0</v>
      </c>
      <c r="BC3613" s="163">
        <f t="shared" ref="BC3613:BC3676" si="3150">SUM(AY3613,AZ3613,BA3613,BB3613)</f>
        <v>0</v>
      </c>
      <c r="BD3613" s="163">
        <f t="shared" ref="BD3613:BD3676" si="3151">T3613-BC3613</f>
        <v>0</v>
      </c>
    </row>
    <row r="3614" spans="2:56" x14ac:dyDescent="0.3">
      <c r="B3614" s="179" t="s">
        <v>167</v>
      </c>
      <c r="C3614" s="83">
        <f>SUM(C3615:C3620)</f>
        <v>219000</v>
      </c>
      <c r="D3614" s="84">
        <f>SUM(D3615:D3620)</f>
        <v>197093.72999999998</v>
      </c>
      <c r="E3614" s="85">
        <f t="shared" si="3138"/>
        <v>0.89997136986301363</v>
      </c>
      <c r="F3614" s="83">
        <f>SUM(F3615:F3620)</f>
        <v>300257</v>
      </c>
      <c r="G3614" s="84">
        <f>SUM(G3615:G3620)</f>
        <v>319341.79000000004</v>
      </c>
      <c r="H3614" s="85">
        <f t="shared" si="3139"/>
        <v>1.0635615156349396</v>
      </c>
      <c r="I3614" s="83">
        <f>SUM(I3615:I3620)</f>
        <v>348338</v>
      </c>
      <c r="J3614" s="86">
        <f>SUM(J3615:J3620)</f>
        <v>345524.35</v>
      </c>
      <c r="K3614" s="87">
        <f t="shared" si="3140"/>
        <v>0.99192264409854791</v>
      </c>
      <c r="L3614" s="83">
        <f>SUM(L3615:L3620)</f>
        <v>210440</v>
      </c>
      <c r="M3614" s="86">
        <f>SUM(M3615:M3620)</f>
        <v>345426</v>
      </c>
      <c r="N3614" s="88">
        <f>SUM(N3615:N3620)</f>
        <v>0</v>
      </c>
      <c r="O3614" s="83">
        <f>SUM(O3615:O3620)</f>
        <v>51360</v>
      </c>
      <c r="P3614" s="88">
        <f>SUM(P3615:P3620)</f>
        <v>119125</v>
      </c>
      <c r="Q3614" s="177">
        <f t="shared" si="3141"/>
        <v>170485</v>
      </c>
      <c r="R3614" s="88">
        <f>SUM(R3615:R3620)</f>
        <v>0</v>
      </c>
      <c r="S3614" s="88">
        <f>SUM(S3615:S3620)</f>
        <v>0</v>
      </c>
      <c r="T3614" s="178">
        <f t="shared" ref="T3614:T3677" si="3152">SUM(Q3614:S3614)</f>
        <v>170485</v>
      </c>
      <c r="U3614" s="157"/>
      <c r="V3614" s="83">
        <f>SUM(V3615:V3620)</f>
        <v>51360</v>
      </c>
      <c r="W3614" s="88">
        <f>SUM(W3615:W3620)</f>
        <v>0</v>
      </c>
      <c r="X3614" s="177">
        <f t="shared" si="3142"/>
        <v>51360</v>
      </c>
      <c r="Y3614" s="88">
        <f>SUM(Y3615:Y3620)</f>
        <v>0</v>
      </c>
      <c r="Z3614" s="88">
        <f>SUM(Z3615:Z3620)</f>
        <v>0</v>
      </c>
      <c r="AA3614" s="178">
        <f t="shared" ref="AA3614:AA3677" si="3153">SUM(X3614:Z3614)</f>
        <v>51360</v>
      </c>
      <c r="AB3614" s="157"/>
      <c r="AC3614" s="83">
        <f>SUM(AC3615:AC3620)</f>
        <v>52980</v>
      </c>
      <c r="AD3614" s="88">
        <f>SUM(AD3615:AD3620)</f>
        <v>0</v>
      </c>
      <c r="AE3614" s="177">
        <f t="shared" si="3143"/>
        <v>52980</v>
      </c>
      <c r="AF3614" s="88">
        <f>SUM(AF3615:AF3620)</f>
        <v>0</v>
      </c>
      <c r="AG3614" s="88">
        <f>SUM(AG3615:AG3620)</f>
        <v>0</v>
      </c>
      <c r="AH3614" s="178">
        <f t="shared" ref="AH3614:AH3677" si="3154">SUM(AE3614:AG3614)</f>
        <v>52980</v>
      </c>
      <c r="AJ3614" s="84">
        <f t="shared" ref="AJ3614:AU3614" si="3155">SUM(AJ3615:AJ3620)</f>
        <v>46870</v>
      </c>
      <c r="AK3614" s="86">
        <f t="shared" si="3155"/>
        <v>22000</v>
      </c>
      <c r="AL3614" s="88">
        <f t="shared" si="3155"/>
        <v>21700</v>
      </c>
      <c r="AM3614" s="86">
        <f t="shared" si="3155"/>
        <v>27495</v>
      </c>
      <c r="AN3614" s="88">
        <f t="shared" si="3155"/>
        <v>10000</v>
      </c>
      <c r="AO3614" s="86">
        <f t="shared" si="3155"/>
        <v>6400</v>
      </c>
      <c r="AP3614" s="88">
        <f t="shared" si="3155"/>
        <v>13470</v>
      </c>
      <c r="AQ3614" s="86">
        <f t="shared" si="3155"/>
        <v>11500</v>
      </c>
      <c r="AR3614" s="88">
        <f t="shared" si="3155"/>
        <v>0</v>
      </c>
      <c r="AS3614" s="86">
        <f t="shared" si="3155"/>
        <v>11050</v>
      </c>
      <c r="AT3614" s="88">
        <f t="shared" si="3155"/>
        <v>0</v>
      </c>
      <c r="AU3614" s="86">
        <f t="shared" si="3155"/>
        <v>0</v>
      </c>
      <c r="AV3614" s="86">
        <f t="shared" si="3144"/>
        <v>170485</v>
      </c>
      <c r="AW3614" s="93">
        <f t="shared" si="3145"/>
        <v>0</v>
      </c>
      <c r="AY3614" s="86">
        <f t="shared" si="3146"/>
        <v>90570</v>
      </c>
      <c r="AZ3614" s="86">
        <f t="shared" si="3147"/>
        <v>43895</v>
      </c>
      <c r="BA3614" s="86">
        <f t="shared" si="3148"/>
        <v>24970</v>
      </c>
      <c r="BB3614" s="86">
        <f t="shared" si="3149"/>
        <v>11050</v>
      </c>
      <c r="BC3614" s="86">
        <f t="shared" si="3150"/>
        <v>170485</v>
      </c>
      <c r="BD3614" s="86">
        <f t="shared" si="3151"/>
        <v>0</v>
      </c>
    </row>
    <row r="3615" spans="2:56" x14ac:dyDescent="0.3">
      <c r="B3615" s="169" t="s">
        <v>168</v>
      </c>
      <c r="C3615" s="248">
        <v>116380</v>
      </c>
      <c r="D3615" s="249">
        <v>112004</v>
      </c>
      <c r="E3615" s="172">
        <f t="shared" si="3138"/>
        <v>0.96239903763533252</v>
      </c>
      <c r="F3615" s="248">
        <v>147100</v>
      </c>
      <c r="G3615" s="249">
        <v>147008.44</v>
      </c>
      <c r="H3615" s="172">
        <f t="shared" si="3139"/>
        <v>0.99937756628144125</v>
      </c>
      <c r="I3615" s="248">
        <f>186000</f>
        <v>186000</v>
      </c>
      <c r="J3615" s="250">
        <f>185662.8</f>
        <v>185662.8</v>
      </c>
      <c r="K3615" s="174">
        <f t="shared" si="3140"/>
        <v>0.99818709677419348</v>
      </c>
      <c r="L3615" s="248">
        <v>105600</v>
      </c>
      <c r="M3615" s="250">
        <v>206186</v>
      </c>
      <c r="N3615" s="251"/>
      <c r="O3615" s="248">
        <v>29280</v>
      </c>
      <c r="P3615" s="251">
        <f>49500+10000</f>
        <v>59500</v>
      </c>
      <c r="Q3615" s="166">
        <f t="shared" si="3141"/>
        <v>88780</v>
      </c>
      <c r="R3615" s="251"/>
      <c r="S3615" s="251"/>
      <c r="T3615" s="167">
        <f t="shared" si="3152"/>
        <v>88780</v>
      </c>
      <c r="U3615" s="157"/>
      <c r="V3615" s="248">
        <v>29280</v>
      </c>
      <c r="W3615" s="251"/>
      <c r="X3615" s="166">
        <f t="shared" si="3142"/>
        <v>29280</v>
      </c>
      <c r="Y3615" s="251"/>
      <c r="Z3615" s="251"/>
      <c r="AA3615" s="167">
        <f t="shared" si="3153"/>
        <v>29280</v>
      </c>
      <c r="AB3615" s="157"/>
      <c r="AC3615" s="248">
        <v>29280</v>
      </c>
      <c r="AD3615" s="251"/>
      <c r="AE3615" s="166">
        <f t="shared" si="3143"/>
        <v>29280</v>
      </c>
      <c r="AF3615" s="251"/>
      <c r="AG3615" s="251"/>
      <c r="AH3615" s="167">
        <f t="shared" si="3154"/>
        <v>29280</v>
      </c>
      <c r="AJ3615" s="252">
        <f>7650+5000</f>
        <v>12650</v>
      </c>
      <c r="AK3615" s="253">
        <v>10000</v>
      </c>
      <c r="AL3615" s="254">
        <v>10000</v>
      </c>
      <c r="AM3615" s="253">
        <f>7650+10000</f>
        <v>17650</v>
      </c>
      <c r="AN3615" s="254">
        <v>10000</v>
      </c>
      <c r="AO3615" s="253">
        <v>4000</v>
      </c>
      <c r="AP3615" s="254">
        <f>7650+500</f>
        <v>8150</v>
      </c>
      <c r="AQ3615" s="253">
        <v>10000</v>
      </c>
      <c r="AR3615" s="254"/>
      <c r="AS3615" s="253">
        <v>6330</v>
      </c>
      <c r="AT3615" s="254"/>
      <c r="AU3615" s="253"/>
      <c r="AV3615" s="163">
        <f t="shared" si="3144"/>
        <v>88780</v>
      </c>
      <c r="AW3615" s="168">
        <f t="shared" si="3145"/>
        <v>0</v>
      </c>
      <c r="AY3615" s="163">
        <f t="shared" si="3146"/>
        <v>32650</v>
      </c>
      <c r="AZ3615" s="163">
        <f t="shared" si="3147"/>
        <v>31650</v>
      </c>
      <c r="BA3615" s="163">
        <f t="shared" si="3148"/>
        <v>18150</v>
      </c>
      <c r="BB3615" s="163">
        <f t="shared" si="3149"/>
        <v>6330</v>
      </c>
      <c r="BC3615" s="163">
        <f t="shared" si="3150"/>
        <v>88780</v>
      </c>
      <c r="BD3615" s="163">
        <f t="shared" si="3151"/>
        <v>0</v>
      </c>
    </row>
    <row r="3616" spans="2:56" x14ac:dyDescent="0.3">
      <c r="B3616" s="169" t="s">
        <v>169</v>
      </c>
      <c r="C3616" s="248">
        <v>6620</v>
      </c>
      <c r="D3616" s="249">
        <v>6261.5</v>
      </c>
      <c r="E3616" s="172">
        <f t="shared" si="3138"/>
        <v>0.94584592145015101</v>
      </c>
      <c r="F3616" s="248">
        <v>22710</v>
      </c>
      <c r="G3616" s="249">
        <v>18635.87</v>
      </c>
      <c r="H3616" s="172">
        <f t="shared" si="3139"/>
        <v>0.820601937472479</v>
      </c>
      <c r="I3616" s="248">
        <f>22338</f>
        <v>22338</v>
      </c>
      <c r="J3616" s="250">
        <f>20801.32</f>
        <v>20801.32</v>
      </c>
      <c r="K3616" s="174">
        <f t="shared" si="3140"/>
        <v>0.93120780732384278</v>
      </c>
      <c r="L3616" s="248">
        <v>9240</v>
      </c>
      <c r="M3616" s="250">
        <v>16030</v>
      </c>
      <c r="N3616" s="251"/>
      <c r="O3616" s="248">
        <v>2880</v>
      </c>
      <c r="P3616" s="251">
        <f>9625+10000</f>
        <v>19625</v>
      </c>
      <c r="Q3616" s="166">
        <f t="shared" si="3141"/>
        <v>22505</v>
      </c>
      <c r="R3616" s="251"/>
      <c r="S3616" s="251"/>
      <c r="T3616" s="167">
        <f t="shared" si="3152"/>
        <v>22505</v>
      </c>
      <c r="U3616" s="157"/>
      <c r="V3616" s="248">
        <v>2880</v>
      </c>
      <c r="W3616" s="251"/>
      <c r="X3616" s="166">
        <f t="shared" si="3142"/>
        <v>2880</v>
      </c>
      <c r="Y3616" s="251"/>
      <c r="Z3616" s="251"/>
      <c r="AA3616" s="167">
        <f t="shared" si="3153"/>
        <v>2880</v>
      </c>
      <c r="AB3616" s="157"/>
      <c r="AC3616" s="248">
        <v>4500</v>
      </c>
      <c r="AD3616" s="251"/>
      <c r="AE3616" s="166">
        <f t="shared" si="3143"/>
        <v>4500</v>
      </c>
      <c r="AF3616" s="251"/>
      <c r="AG3616" s="251"/>
      <c r="AH3616" s="167">
        <f t="shared" si="3154"/>
        <v>4500</v>
      </c>
      <c r="AJ3616" s="252">
        <f>720+3000+2000</f>
        <v>5720</v>
      </c>
      <c r="AK3616" s="253">
        <f>2000+2000</f>
        <v>4000</v>
      </c>
      <c r="AL3616" s="254">
        <f>2000+2000</f>
        <v>4000</v>
      </c>
      <c r="AM3616" s="253">
        <f>720+2625+2000</f>
        <v>5345</v>
      </c>
      <c r="AN3616" s="254"/>
      <c r="AO3616" s="253"/>
      <c r="AP3616" s="254">
        <f>720+1000</f>
        <v>1720</v>
      </c>
      <c r="AQ3616" s="253"/>
      <c r="AR3616" s="254"/>
      <c r="AS3616" s="253">
        <f>720+1000</f>
        <v>1720</v>
      </c>
      <c r="AT3616" s="254"/>
      <c r="AU3616" s="253"/>
      <c r="AV3616" s="163">
        <f t="shared" si="3144"/>
        <v>22505</v>
      </c>
      <c r="AW3616" s="168">
        <f t="shared" si="3145"/>
        <v>0</v>
      </c>
      <c r="AY3616" s="163">
        <f t="shared" si="3146"/>
        <v>13720</v>
      </c>
      <c r="AZ3616" s="163">
        <f t="shared" si="3147"/>
        <v>5345</v>
      </c>
      <c r="BA3616" s="163">
        <f t="shared" si="3148"/>
        <v>1720</v>
      </c>
      <c r="BB3616" s="163">
        <f t="shared" si="3149"/>
        <v>1720</v>
      </c>
      <c r="BC3616" s="163">
        <f t="shared" si="3150"/>
        <v>22505</v>
      </c>
      <c r="BD3616" s="163">
        <f t="shared" si="3151"/>
        <v>0</v>
      </c>
    </row>
    <row r="3617" spans="2:56" x14ac:dyDescent="0.3">
      <c r="B3617" s="169" t="s">
        <v>170</v>
      </c>
      <c r="C3617" s="248"/>
      <c r="D3617" s="249"/>
      <c r="E3617" s="172">
        <f t="shared" si="3138"/>
        <v>0</v>
      </c>
      <c r="F3617" s="248"/>
      <c r="G3617" s="249"/>
      <c r="H3617" s="172">
        <f t="shared" si="3139"/>
        <v>0</v>
      </c>
      <c r="I3617" s="248">
        <v>0</v>
      </c>
      <c r="J3617" s="250">
        <v>0</v>
      </c>
      <c r="K3617" s="174">
        <f t="shared" si="3140"/>
        <v>0</v>
      </c>
      <c r="L3617" s="248">
        <v>4000</v>
      </c>
      <c r="M3617" s="250">
        <v>1610</v>
      </c>
      <c r="N3617" s="251"/>
      <c r="O3617" s="248"/>
      <c r="P3617" s="251"/>
      <c r="Q3617" s="166">
        <f t="shared" si="3141"/>
        <v>0</v>
      </c>
      <c r="R3617" s="251"/>
      <c r="S3617" s="251"/>
      <c r="T3617" s="167">
        <f t="shared" si="3152"/>
        <v>0</v>
      </c>
      <c r="U3617" s="157"/>
      <c r="V3617" s="248"/>
      <c r="W3617" s="251"/>
      <c r="X3617" s="166">
        <f t="shared" si="3142"/>
        <v>0</v>
      </c>
      <c r="Y3617" s="251"/>
      <c r="Z3617" s="251"/>
      <c r="AA3617" s="167">
        <f t="shared" si="3153"/>
        <v>0</v>
      </c>
      <c r="AB3617" s="157"/>
      <c r="AC3617" s="248"/>
      <c r="AD3617" s="251"/>
      <c r="AE3617" s="166">
        <f t="shared" si="3143"/>
        <v>0</v>
      </c>
      <c r="AF3617" s="251"/>
      <c r="AG3617" s="251"/>
      <c r="AH3617" s="167">
        <f t="shared" si="3154"/>
        <v>0</v>
      </c>
      <c r="AJ3617" s="252"/>
      <c r="AK3617" s="253"/>
      <c r="AL3617" s="254"/>
      <c r="AM3617" s="253"/>
      <c r="AN3617" s="254"/>
      <c r="AO3617" s="253"/>
      <c r="AP3617" s="254"/>
      <c r="AQ3617" s="253"/>
      <c r="AR3617" s="254"/>
      <c r="AS3617" s="253"/>
      <c r="AT3617" s="254"/>
      <c r="AU3617" s="253"/>
      <c r="AV3617" s="163">
        <f t="shared" si="3144"/>
        <v>0</v>
      </c>
      <c r="AW3617" s="168">
        <f t="shared" si="3145"/>
        <v>0</v>
      </c>
      <c r="AY3617" s="163">
        <f t="shared" si="3146"/>
        <v>0</v>
      </c>
      <c r="AZ3617" s="163">
        <f t="shared" si="3147"/>
        <v>0</v>
      </c>
      <c r="BA3617" s="163">
        <f t="shared" si="3148"/>
        <v>0</v>
      </c>
      <c r="BB3617" s="163">
        <f t="shared" si="3149"/>
        <v>0</v>
      </c>
      <c r="BC3617" s="163">
        <f t="shared" si="3150"/>
        <v>0</v>
      </c>
      <c r="BD3617" s="163">
        <f t="shared" si="3151"/>
        <v>0</v>
      </c>
    </row>
    <row r="3618" spans="2:56" x14ac:dyDescent="0.3">
      <c r="B3618" s="169" t="s">
        <v>171</v>
      </c>
      <c r="C3618" s="248">
        <v>96000</v>
      </c>
      <c r="D3618" s="249">
        <v>78828.23</v>
      </c>
      <c r="E3618" s="172">
        <f t="shared" si="3138"/>
        <v>0.82112739583333327</v>
      </c>
      <c r="F3618" s="248">
        <v>130447</v>
      </c>
      <c r="G3618" s="249">
        <v>153697.48000000001</v>
      </c>
      <c r="H3618" s="172">
        <f t="shared" si="3139"/>
        <v>1.1782369851357257</v>
      </c>
      <c r="I3618" s="248">
        <f>140000</f>
        <v>140000</v>
      </c>
      <c r="J3618" s="250">
        <f>139060.23</f>
        <v>139060.23000000001</v>
      </c>
      <c r="K3618" s="174">
        <f t="shared" si="3140"/>
        <v>0.99328735714285721</v>
      </c>
      <c r="L3618" s="248">
        <v>81600</v>
      </c>
      <c r="M3618" s="250">
        <v>111600</v>
      </c>
      <c r="N3618" s="251"/>
      <c r="O3618" s="248">
        <v>19200</v>
      </c>
      <c r="P3618" s="251">
        <f>30000+10000</f>
        <v>40000</v>
      </c>
      <c r="Q3618" s="166">
        <f t="shared" si="3141"/>
        <v>59200</v>
      </c>
      <c r="R3618" s="251"/>
      <c r="S3618" s="251"/>
      <c r="T3618" s="167">
        <f t="shared" si="3152"/>
        <v>59200</v>
      </c>
      <c r="U3618" s="157"/>
      <c r="V3618" s="248">
        <v>19200</v>
      </c>
      <c r="W3618" s="251"/>
      <c r="X3618" s="166">
        <f t="shared" si="3142"/>
        <v>19200</v>
      </c>
      <c r="Y3618" s="251"/>
      <c r="Z3618" s="251"/>
      <c r="AA3618" s="167">
        <f t="shared" si="3153"/>
        <v>19200</v>
      </c>
      <c r="AB3618" s="157"/>
      <c r="AC3618" s="248">
        <v>19200</v>
      </c>
      <c r="AD3618" s="251"/>
      <c r="AE3618" s="166">
        <f t="shared" si="3143"/>
        <v>19200</v>
      </c>
      <c r="AF3618" s="251"/>
      <c r="AG3618" s="251"/>
      <c r="AH3618" s="167">
        <f t="shared" si="3154"/>
        <v>19200</v>
      </c>
      <c r="AJ3618" s="252">
        <f>3500+20000+5000</f>
        <v>28500</v>
      </c>
      <c r="AK3618" s="253">
        <f>1500+5000+1500</f>
        <v>8000</v>
      </c>
      <c r="AL3618" s="254">
        <f>1200+5000+1500</f>
        <v>7700</v>
      </c>
      <c r="AM3618" s="253">
        <f>3500+1000</f>
        <v>4500</v>
      </c>
      <c r="AN3618" s="254"/>
      <c r="AO3618" s="253">
        <f>1400+1000</f>
        <v>2400</v>
      </c>
      <c r="AP3618" s="254">
        <v>3600</v>
      </c>
      <c r="AQ3618" s="253">
        <v>1500</v>
      </c>
      <c r="AR3618" s="254"/>
      <c r="AS3618" s="253">
        <v>3000</v>
      </c>
      <c r="AT3618" s="254"/>
      <c r="AU3618" s="253"/>
      <c r="AV3618" s="163">
        <f t="shared" si="3144"/>
        <v>59200</v>
      </c>
      <c r="AW3618" s="168">
        <f t="shared" si="3145"/>
        <v>0</v>
      </c>
      <c r="AY3618" s="163">
        <f t="shared" si="3146"/>
        <v>44200</v>
      </c>
      <c r="AZ3618" s="163">
        <f t="shared" si="3147"/>
        <v>6900</v>
      </c>
      <c r="BA3618" s="163">
        <f t="shared" si="3148"/>
        <v>5100</v>
      </c>
      <c r="BB3618" s="163">
        <f t="shared" si="3149"/>
        <v>3000</v>
      </c>
      <c r="BC3618" s="163">
        <f t="shared" si="3150"/>
        <v>59200</v>
      </c>
      <c r="BD3618" s="163">
        <f t="shared" si="3151"/>
        <v>0</v>
      </c>
    </row>
    <row r="3619" spans="2:56" x14ac:dyDescent="0.3">
      <c r="B3619" s="169" t="s">
        <v>172</v>
      </c>
      <c r="C3619" s="248"/>
      <c r="D3619" s="249"/>
      <c r="E3619" s="172">
        <f t="shared" si="3138"/>
        <v>0</v>
      </c>
      <c r="F3619" s="248"/>
      <c r="G3619" s="249"/>
      <c r="H3619" s="172">
        <f t="shared" si="3139"/>
        <v>0</v>
      </c>
      <c r="I3619" s="248"/>
      <c r="J3619" s="250"/>
      <c r="K3619" s="174">
        <f t="shared" si="3140"/>
        <v>0</v>
      </c>
      <c r="L3619" s="248">
        <v>10000</v>
      </c>
      <c r="M3619" s="250">
        <v>10000</v>
      </c>
      <c r="N3619" s="251"/>
      <c r="O3619" s="248"/>
      <c r="P3619" s="251"/>
      <c r="Q3619" s="166">
        <f t="shared" si="3141"/>
        <v>0</v>
      </c>
      <c r="R3619" s="251"/>
      <c r="S3619" s="251"/>
      <c r="T3619" s="167">
        <f t="shared" si="3152"/>
        <v>0</v>
      </c>
      <c r="U3619" s="157"/>
      <c r="V3619" s="248"/>
      <c r="W3619" s="251"/>
      <c r="X3619" s="166">
        <f t="shared" si="3142"/>
        <v>0</v>
      </c>
      <c r="Y3619" s="251"/>
      <c r="Z3619" s="251"/>
      <c r="AA3619" s="167">
        <f t="shared" si="3153"/>
        <v>0</v>
      </c>
      <c r="AB3619" s="157"/>
      <c r="AC3619" s="248"/>
      <c r="AD3619" s="251"/>
      <c r="AE3619" s="166">
        <f t="shared" si="3143"/>
        <v>0</v>
      </c>
      <c r="AF3619" s="251"/>
      <c r="AG3619" s="251"/>
      <c r="AH3619" s="167">
        <f t="shared" si="3154"/>
        <v>0</v>
      </c>
      <c r="AJ3619" s="252"/>
      <c r="AK3619" s="253"/>
      <c r="AL3619" s="254"/>
      <c r="AM3619" s="253"/>
      <c r="AN3619" s="254"/>
      <c r="AO3619" s="253"/>
      <c r="AP3619" s="254"/>
      <c r="AQ3619" s="253"/>
      <c r="AR3619" s="254"/>
      <c r="AS3619" s="253"/>
      <c r="AT3619" s="254"/>
      <c r="AU3619" s="253"/>
      <c r="AV3619" s="163">
        <f t="shared" si="3144"/>
        <v>0</v>
      </c>
      <c r="AW3619" s="168">
        <f t="shared" si="3145"/>
        <v>0</v>
      </c>
      <c r="AY3619" s="163">
        <f t="shared" si="3146"/>
        <v>0</v>
      </c>
      <c r="AZ3619" s="163">
        <f t="shared" si="3147"/>
        <v>0</v>
      </c>
      <c r="BA3619" s="163">
        <f t="shared" si="3148"/>
        <v>0</v>
      </c>
      <c r="BB3619" s="163">
        <f t="shared" si="3149"/>
        <v>0</v>
      </c>
      <c r="BC3619" s="163">
        <f t="shared" si="3150"/>
        <v>0</v>
      </c>
      <c r="BD3619" s="163">
        <f t="shared" si="3151"/>
        <v>0</v>
      </c>
    </row>
    <row r="3620" spans="2:56" x14ac:dyDescent="0.3">
      <c r="B3620" s="169" t="s">
        <v>173</v>
      </c>
      <c r="C3620" s="248"/>
      <c r="D3620" s="249"/>
      <c r="E3620" s="172">
        <f t="shared" si="3138"/>
        <v>0</v>
      </c>
      <c r="F3620" s="248"/>
      <c r="G3620" s="249"/>
      <c r="H3620" s="172">
        <f t="shared" si="3139"/>
        <v>0</v>
      </c>
      <c r="I3620" s="248"/>
      <c r="J3620" s="250"/>
      <c r="K3620" s="174">
        <f t="shared" si="3140"/>
        <v>0</v>
      </c>
      <c r="L3620" s="248"/>
      <c r="M3620" s="250"/>
      <c r="N3620" s="251"/>
      <c r="O3620" s="248"/>
      <c r="P3620" s="251"/>
      <c r="Q3620" s="166">
        <f t="shared" si="3141"/>
        <v>0</v>
      </c>
      <c r="R3620" s="251"/>
      <c r="S3620" s="251"/>
      <c r="T3620" s="167">
        <f t="shared" si="3152"/>
        <v>0</v>
      </c>
      <c r="U3620" s="157"/>
      <c r="V3620" s="248"/>
      <c r="W3620" s="251"/>
      <c r="X3620" s="166">
        <f t="shared" si="3142"/>
        <v>0</v>
      </c>
      <c r="Y3620" s="251"/>
      <c r="Z3620" s="251"/>
      <c r="AA3620" s="167">
        <f t="shared" si="3153"/>
        <v>0</v>
      </c>
      <c r="AB3620" s="157"/>
      <c r="AC3620" s="248"/>
      <c r="AD3620" s="251"/>
      <c r="AE3620" s="166">
        <f t="shared" si="3143"/>
        <v>0</v>
      </c>
      <c r="AF3620" s="251"/>
      <c r="AG3620" s="251"/>
      <c r="AH3620" s="167">
        <f t="shared" si="3154"/>
        <v>0</v>
      </c>
      <c r="AJ3620" s="252"/>
      <c r="AK3620" s="253"/>
      <c r="AL3620" s="254"/>
      <c r="AM3620" s="253"/>
      <c r="AN3620" s="254"/>
      <c r="AO3620" s="253"/>
      <c r="AP3620" s="254"/>
      <c r="AQ3620" s="253"/>
      <c r="AR3620" s="254"/>
      <c r="AS3620" s="253"/>
      <c r="AT3620" s="254"/>
      <c r="AU3620" s="253"/>
      <c r="AV3620" s="163">
        <f t="shared" si="3144"/>
        <v>0</v>
      </c>
      <c r="AW3620" s="168">
        <f t="shared" si="3145"/>
        <v>0</v>
      </c>
      <c r="AY3620" s="163">
        <f t="shared" si="3146"/>
        <v>0</v>
      </c>
      <c r="AZ3620" s="163">
        <f t="shared" si="3147"/>
        <v>0</v>
      </c>
      <c r="BA3620" s="163">
        <f t="shared" si="3148"/>
        <v>0</v>
      </c>
      <c r="BB3620" s="163">
        <f t="shared" si="3149"/>
        <v>0</v>
      </c>
      <c r="BC3620" s="163">
        <f t="shared" si="3150"/>
        <v>0</v>
      </c>
      <c r="BD3620" s="163">
        <f t="shared" si="3151"/>
        <v>0</v>
      </c>
    </row>
    <row r="3621" spans="2:56" x14ac:dyDescent="0.3">
      <c r="B3621" s="179" t="s">
        <v>174</v>
      </c>
      <c r="C3621" s="83">
        <f>SUM(C3622)</f>
        <v>0</v>
      </c>
      <c r="D3621" s="84">
        <f>SUM(D3622)</f>
        <v>0</v>
      </c>
      <c r="E3621" s="85">
        <f t="shared" si="3138"/>
        <v>0</v>
      </c>
      <c r="F3621" s="83">
        <f>SUM(F3622)</f>
        <v>0</v>
      </c>
      <c r="G3621" s="84">
        <f>SUM(G3622)</f>
        <v>0</v>
      </c>
      <c r="H3621" s="85">
        <f t="shared" si="3139"/>
        <v>0</v>
      </c>
      <c r="I3621" s="83">
        <f>SUM(I3622)</f>
        <v>0</v>
      </c>
      <c r="J3621" s="86">
        <f>SUM(J3622)</f>
        <v>0</v>
      </c>
      <c r="K3621" s="87">
        <f t="shared" si="3140"/>
        <v>0</v>
      </c>
      <c r="L3621" s="83">
        <f>SUM(L3622)</f>
        <v>0</v>
      </c>
      <c r="M3621" s="86">
        <f>SUM(M3622)</f>
        <v>0</v>
      </c>
      <c r="N3621" s="88">
        <f>SUM(N3622)</f>
        <v>0</v>
      </c>
      <c r="O3621" s="83">
        <f>SUM(O3622)</f>
        <v>0</v>
      </c>
      <c r="P3621" s="88">
        <f>SUM(P3622)</f>
        <v>0</v>
      </c>
      <c r="Q3621" s="177">
        <f t="shared" si="3141"/>
        <v>0</v>
      </c>
      <c r="R3621" s="88">
        <f>SUM(R3622)</f>
        <v>0</v>
      </c>
      <c r="S3621" s="88">
        <f>SUM(S3622)</f>
        <v>0</v>
      </c>
      <c r="T3621" s="178">
        <f t="shared" si="3152"/>
        <v>0</v>
      </c>
      <c r="U3621" s="157"/>
      <c r="V3621" s="83">
        <f>SUM(V3622)</f>
        <v>0</v>
      </c>
      <c r="W3621" s="88">
        <f>SUM(W3622)</f>
        <v>0</v>
      </c>
      <c r="X3621" s="177">
        <f t="shared" si="3142"/>
        <v>0</v>
      </c>
      <c r="Y3621" s="88">
        <f>SUM(Y3622)</f>
        <v>0</v>
      </c>
      <c r="Z3621" s="88">
        <f>SUM(Z3622)</f>
        <v>0</v>
      </c>
      <c r="AA3621" s="178">
        <f t="shared" si="3153"/>
        <v>0</v>
      </c>
      <c r="AB3621" s="157"/>
      <c r="AC3621" s="83">
        <f>SUM(AC3622)</f>
        <v>0</v>
      </c>
      <c r="AD3621" s="88">
        <f>SUM(AD3622)</f>
        <v>0</v>
      </c>
      <c r="AE3621" s="177">
        <f t="shared" si="3143"/>
        <v>0</v>
      </c>
      <c r="AF3621" s="88">
        <f>SUM(AF3622)</f>
        <v>0</v>
      </c>
      <c r="AG3621" s="88">
        <f>SUM(AG3622)</f>
        <v>0</v>
      </c>
      <c r="AH3621" s="178">
        <f t="shared" si="3154"/>
        <v>0</v>
      </c>
      <c r="AJ3621" s="84">
        <f t="shared" ref="AJ3621:AU3621" si="3156">SUM(AJ3622)</f>
        <v>0</v>
      </c>
      <c r="AK3621" s="86">
        <f t="shared" si="3156"/>
        <v>0</v>
      </c>
      <c r="AL3621" s="88">
        <f t="shared" si="3156"/>
        <v>0</v>
      </c>
      <c r="AM3621" s="86">
        <f t="shared" si="3156"/>
        <v>0</v>
      </c>
      <c r="AN3621" s="88">
        <f t="shared" si="3156"/>
        <v>0</v>
      </c>
      <c r="AO3621" s="86">
        <f t="shared" si="3156"/>
        <v>0</v>
      </c>
      <c r="AP3621" s="88">
        <f t="shared" si="3156"/>
        <v>0</v>
      </c>
      <c r="AQ3621" s="86">
        <f t="shared" si="3156"/>
        <v>0</v>
      </c>
      <c r="AR3621" s="88">
        <f t="shared" si="3156"/>
        <v>0</v>
      </c>
      <c r="AS3621" s="86">
        <f t="shared" si="3156"/>
        <v>0</v>
      </c>
      <c r="AT3621" s="88">
        <f t="shared" si="3156"/>
        <v>0</v>
      </c>
      <c r="AU3621" s="86">
        <f t="shared" si="3156"/>
        <v>0</v>
      </c>
      <c r="AV3621" s="86">
        <f t="shared" si="3144"/>
        <v>0</v>
      </c>
      <c r="AW3621" s="93">
        <f t="shared" si="3145"/>
        <v>0</v>
      </c>
      <c r="AY3621" s="86">
        <f t="shared" si="3146"/>
        <v>0</v>
      </c>
      <c r="AZ3621" s="86">
        <f t="shared" si="3147"/>
        <v>0</v>
      </c>
      <c r="BA3621" s="86">
        <f t="shared" si="3148"/>
        <v>0</v>
      </c>
      <c r="BB3621" s="86">
        <f t="shared" si="3149"/>
        <v>0</v>
      </c>
      <c r="BC3621" s="86">
        <f t="shared" si="3150"/>
        <v>0</v>
      </c>
      <c r="BD3621" s="86">
        <f t="shared" si="3151"/>
        <v>0</v>
      </c>
    </row>
    <row r="3622" spans="2:56" x14ac:dyDescent="0.3">
      <c r="B3622" s="169" t="s">
        <v>175</v>
      </c>
      <c r="C3622" s="248"/>
      <c r="D3622" s="249"/>
      <c r="E3622" s="172">
        <f t="shared" si="3138"/>
        <v>0</v>
      </c>
      <c r="F3622" s="248"/>
      <c r="G3622" s="249"/>
      <c r="H3622" s="172">
        <f t="shared" si="3139"/>
        <v>0</v>
      </c>
      <c r="I3622" s="248"/>
      <c r="J3622" s="250"/>
      <c r="K3622" s="174">
        <f t="shared" si="3140"/>
        <v>0</v>
      </c>
      <c r="L3622" s="248"/>
      <c r="M3622" s="250"/>
      <c r="N3622" s="251"/>
      <c r="O3622" s="248"/>
      <c r="P3622" s="251"/>
      <c r="Q3622" s="166">
        <f t="shared" si="3141"/>
        <v>0</v>
      </c>
      <c r="R3622" s="251"/>
      <c r="S3622" s="251"/>
      <c r="T3622" s="167">
        <f t="shared" si="3152"/>
        <v>0</v>
      </c>
      <c r="U3622" s="157"/>
      <c r="V3622" s="248"/>
      <c r="W3622" s="251"/>
      <c r="X3622" s="166">
        <f t="shared" si="3142"/>
        <v>0</v>
      </c>
      <c r="Y3622" s="251"/>
      <c r="Z3622" s="251"/>
      <c r="AA3622" s="167">
        <f t="shared" si="3153"/>
        <v>0</v>
      </c>
      <c r="AB3622" s="157"/>
      <c r="AC3622" s="248"/>
      <c r="AD3622" s="251"/>
      <c r="AE3622" s="166">
        <f t="shared" si="3143"/>
        <v>0</v>
      </c>
      <c r="AF3622" s="251"/>
      <c r="AG3622" s="251"/>
      <c r="AH3622" s="167">
        <f t="shared" si="3154"/>
        <v>0</v>
      </c>
      <c r="AJ3622" s="252"/>
      <c r="AK3622" s="253"/>
      <c r="AL3622" s="254"/>
      <c r="AM3622" s="253"/>
      <c r="AN3622" s="254"/>
      <c r="AO3622" s="253"/>
      <c r="AP3622" s="254"/>
      <c r="AQ3622" s="253"/>
      <c r="AR3622" s="254"/>
      <c r="AS3622" s="253"/>
      <c r="AT3622" s="254"/>
      <c r="AU3622" s="253"/>
      <c r="AV3622" s="163">
        <f t="shared" si="3144"/>
        <v>0</v>
      </c>
      <c r="AW3622" s="168">
        <f t="shared" si="3145"/>
        <v>0</v>
      </c>
      <c r="AY3622" s="163">
        <f t="shared" si="3146"/>
        <v>0</v>
      </c>
      <c r="AZ3622" s="163">
        <f t="shared" si="3147"/>
        <v>0</v>
      </c>
      <c r="BA3622" s="163">
        <f t="shared" si="3148"/>
        <v>0</v>
      </c>
      <c r="BB3622" s="163">
        <f t="shared" si="3149"/>
        <v>0</v>
      </c>
      <c r="BC3622" s="163">
        <f t="shared" si="3150"/>
        <v>0</v>
      </c>
      <c r="BD3622" s="163">
        <f t="shared" si="3151"/>
        <v>0</v>
      </c>
    </row>
    <row r="3623" spans="2:56" x14ac:dyDescent="0.3">
      <c r="B3623" s="179" t="s">
        <v>176</v>
      </c>
      <c r="C3623" s="83">
        <f>SUM(C3624:C3628)</f>
        <v>389000</v>
      </c>
      <c r="D3623" s="84">
        <f>SUM(D3624:D3628)</f>
        <v>326917.17</v>
      </c>
      <c r="E3623" s="85">
        <f t="shared" si="3138"/>
        <v>0.84040403598971714</v>
      </c>
      <c r="F3623" s="83">
        <f>SUM(F3624:F3628)</f>
        <v>279820</v>
      </c>
      <c r="G3623" s="84">
        <f>SUM(G3624:G3628)</f>
        <v>279819.57</v>
      </c>
      <c r="H3623" s="85">
        <f t="shared" si="3139"/>
        <v>0.99999846329783437</v>
      </c>
      <c r="I3623" s="83">
        <f>SUM(I3624:I3628)</f>
        <v>358000</v>
      </c>
      <c r="J3623" s="86">
        <f>SUM(J3624:J3628)</f>
        <v>352384.94</v>
      </c>
      <c r="K3623" s="87">
        <f t="shared" si="3140"/>
        <v>0.98431547486033522</v>
      </c>
      <c r="L3623" s="83">
        <f>SUM(L3624:L3628)</f>
        <v>400000</v>
      </c>
      <c r="M3623" s="86">
        <f>SUM(M3624:M3628)</f>
        <v>430000</v>
      </c>
      <c r="N3623" s="88">
        <f>SUM(N3624:N3628)</f>
        <v>0</v>
      </c>
      <c r="O3623" s="83">
        <f>SUM(O3624:O3628)</f>
        <v>400000</v>
      </c>
      <c r="P3623" s="88">
        <f>SUM(P3624:P3628)</f>
        <v>41500</v>
      </c>
      <c r="Q3623" s="177">
        <f t="shared" si="3141"/>
        <v>441500</v>
      </c>
      <c r="R3623" s="88">
        <f>SUM(R3624:R3628)</f>
        <v>0</v>
      </c>
      <c r="S3623" s="88">
        <f>SUM(S3624:S3628)</f>
        <v>0</v>
      </c>
      <c r="T3623" s="178">
        <f t="shared" si="3152"/>
        <v>441500</v>
      </c>
      <c r="U3623" s="157"/>
      <c r="V3623" s="83">
        <f>SUM(V3624:V3628)</f>
        <v>417440</v>
      </c>
      <c r="W3623" s="88">
        <f>SUM(W3624:W3628)</f>
        <v>0</v>
      </c>
      <c r="X3623" s="177">
        <f t="shared" si="3142"/>
        <v>417440</v>
      </c>
      <c r="Y3623" s="88">
        <f>SUM(Y3624:Y3628)</f>
        <v>0</v>
      </c>
      <c r="Z3623" s="88">
        <f>SUM(Z3624:Z3628)</f>
        <v>0</v>
      </c>
      <c r="AA3623" s="178">
        <f t="shared" si="3153"/>
        <v>417440</v>
      </c>
      <c r="AB3623" s="157"/>
      <c r="AC3623" s="83">
        <f>SUM(AC3624:AC3628)</f>
        <v>436183</v>
      </c>
      <c r="AD3623" s="88">
        <f>SUM(AD3624:AD3628)</f>
        <v>0</v>
      </c>
      <c r="AE3623" s="177">
        <f t="shared" si="3143"/>
        <v>436183</v>
      </c>
      <c r="AF3623" s="88">
        <f>SUM(AF3624:AF3628)</f>
        <v>0</v>
      </c>
      <c r="AG3623" s="88">
        <f>SUM(AG3624:AG3628)</f>
        <v>0</v>
      </c>
      <c r="AH3623" s="178">
        <f t="shared" si="3154"/>
        <v>436183</v>
      </c>
      <c r="AJ3623" s="84">
        <f t="shared" ref="AJ3623:AU3623" si="3157">SUM(AJ3624:AJ3628)</f>
        <v>55000</v>
      </c>
      <c r="AK3623" s="86">
        <f t="shared" si="3157"/>
        <v>25000</v>
      </c>
      <c r="AL3623" s="88">
        <f t="shared" si="3157"/>
        <v>30000</v>
      </c>
      <c r="AM3623" s="86">
        <f t="shared" si="3157"/>
        <v>50000</v>
      </c>
      <c r="AN3623" s="88">
        <f t="shared" si="3157"/>
        <v>15000</v>
      </c>
      <c r="AO3623" s="86">
        <f t="shared" si="3157"/>
        <v>30500</v>
      </c>
      <c r="AP3623" s="88">
        <f t="shared" si="3157"/>
        <v>15000</v>
      </c>
      <c r="AQ3623" s="86">
        <f t="shared" si="3157"/>
        <v>20000</v>
      </c>
      <c r="AR3623" s="88">
        <f t="shared" si="3157"/>
        <v>10000</v>
      </c>
      <c r="AS3623" s="86">
        <f t="shared" si="3157"/>
        <v>15000</v>
      </c>
      <c r="AT3623" s="88">
        <f t="shared" si="3157"/>
        <v>75400</v>
      </c>
      <c r="AU3623" s="86">
        <f t="shared" si="3157"/>
        <v>100600</v>
      </c>
      <c r="AV3623" s="86">
        <f t="shared" si="3144"/>
        <v>441500</v>
      </c>
      <c r="AW3623" s="93">
        <f t="shared" si="3145"/>
        <v>0</v>
      </c>
      <c r="AY3623" s="86">
        <f t="shared" si="3146"/>
        <v>110000</v>
      </c>
      <c r="AZ3623" s="86">
        <f t="shared" si="3147"/>
        <v>95500</v>
      </c>
      <c r="BA3623" s="86">
        <f t="shared" si="3148"/>
        <v>45000</v>
      </c>
      <c r="BB3623" s="86">
        <f t="shared" si="3149"/>
        <v>191000</v>
      </c>
      <c r="BC3623" s="86">
        <f t="shared" si="3150"/>
        <v>441500</v>
      </c>
      <c r="BD3623" s="86">
        <f t="shared" si="3151"/>
        <v>0</v>
      </c>
    </row>
    <row r="3624" spans="2:56" x14ac:dyDescent="0.3">
      <c r="B3624" s="169" t="s">
        <v>177</v>
      </c>
      <c r="C3624" s="248"/>
      <c r="D3624" s="249"/>
      <c r="E3624" s="172">
        <f t="shared" si="3138"/>
        <v>0</v>
      </c>
      <c r="F3624" s="248"/>
      <c r="G3624" s="249"/>
      <c r="H3624" s="172">
        <f t="shared" si="3139"/>
        <v>0</v>
      </c>
      <c r="I3624" s="248"/>
      <c r="J3624" s="250"/>
      <c r="K3624" s="174">
        <f t="shared" si="3140"/>
        <v>0</v>
      </c>
      <c r="L3624" s="248"/>
      <c r="M3624" s="250"/>
      <c r="N3624" s="251"/>
      <c r="O3624" s="248"/>
      <c r="P3624" s="251"/>
      <c r="Q3624" s="166">
        <f t="shared" si="3141"/>
        <v>0</v>
      </c>
      <c r="R3624" s="251"/>
      <c r="S3624" s="251"/>
      <c r="T3624" s="167">
        <f t="shared" si="3152"/>
        <v>0</v>
      </c>
      <c r="U3624" s="157"/>
      <c r="V3624" s="248"/>
      <c r="W3624" s="251"/>
      <c r="X3624" s="166">
        <f t="shared" si="3142"/>
        <v>0</v>
      </c>
      <c r="Y3624" s="251"/>
      <c r="Z3624" s="251"/>
      <c r="AA3624" s="167">
        <f t="shared" si="3153"/>
        <v>0</v>
      </c>
      <c r="AB3624" s="157"/>
      <c r="AC3624" s="248"/>
      <c r="AD3624" s="251"/>
      <c r="AE3624" s="166">
        <f t="shared" si="3143"/>
        <v>0</v>
      </c>
      <c r="AF3624" s="251"/>
      <c r="AG3624" s="251"/>
      <c r="AH3624" s="167">
        <f t="shared" si="3154"/>
        <v>0</v>
      </c>
      <c r="AJ3624" s="252"/>
      <c r="AK3624" s="253"/>
      <c r="AL3624" s="254"/>
      <c r="AM3624" s="253"/>
      <c r="AN3624" s="254"/>
      <c r="AO3624" s="253"/>
      <c r="AP3624" s="254"/>
      <c r="AQ3624" s="253"/>
      <c r="AR3624" s="254"/>
      <c r="AS3624" s="253"/>
      <c r="AT3624" s="254"/>
      <c r="AU3624" s="253"/>
      <c r="AV3624" s="163">
        <f t="shared" si="3144"/>
        <v>0</v>
      </c>
      <c r="AW3624" s="168">
        <f t="shared" si="3145"/>
        <v>0</v>
      </c>
      <c r="AY3624" s="163">
        <f t="shared" si="3146"/>
        <v>0</v>
      </c>
      <c r="AZ3624" s="163">
        <f t="shared" si="3147"/>
        <v>0</v>
      </c>
      <c r="BA3624" s="163">
        <f t="shared" si="3148"/>
        <v>0</v>
      </c>
      <c r="BB3624" s="163">
        <f t="shared" si="3149"/>
        <v>0</v>
      </c>
      <c r="BC3624" s="163">
        <f t="shared" si="3150"/>
        <v>0</v>
      </c>
      <c r="BD3624" s="163">
        <f t="shared" si="3151"/>
        <v>0</v>
      </c>
    </row>
    <row r="3625" spans="2:56" x14ac:dyDescent="0.3">
      <c r="B3625" s="169" t="s">
        <v>178</v>
      </c>
      <c r="C3625" s="248">
        <v>389000</v>
      </c>
      <c r="D3625" s="249">
        <v>326917.17</v>
      </c>
      <c r="E3625" s="172">
        <f t="shared" si="3138"/>
        <v>0.84040403598971714</v>
      </c>
      <c r="F3625" s="248">
        <v>279820</v>
      </c>
      <c r="G3625" s="249">
        <v>279819.57</v>
      </c>
      <c r="H3625" s="172">
        <f t="shared" si="3139"/>
        <v>0.99999846329783437</v>
      </c>
      <c r="I3625" s="248">
        <v>358000</v>
      </c>
      <c r="J3625" s="250">
        <v>352384.94</v>
      </c>
      <c r="K3625" s="174">
        <f t="shared" si="3140"/>
        <v>0.98431547486033522</v>
      </c>
      <c r="L3625" s="248">
        <v>400000</v>
      </c>
      <c r="M3625" s="250">
        <v>430000</v>
      </c>
      <c r="N3625" s="251"/>
      <c r="O3625" s="248">
        <v>400000</v>
      </c>
      <c r="P3625" s="251">
        <f>31500+10000</f>
        <v>41500</v>
      </c>
      <c r="Q3625" s="166">
        <f t="shared" si="3141"/>
        <v>441500</v>
      </c>
      <c r="R3625" s="251"/>
      <c r="S3625" s="251"/>
      <c r="T3625" s="167">
        <f t="shared" si="3152"/>
        <v>441500</v>
      </c>
      <c r="U3625" s="157"/>
      <c r="V3625" s="248">
        <v>417440</v>
      </c>
      <c r="W3625" s="251"/>
      <c r="X3625" s="166">
        <f t="shared" si="3142"/>
        <v>417440</v>
      </c>
      <c r="Y3625" s="251"/>
      <c r="Z3625" s="251"/>
      <c r="AA3625" s="167">
        <f t="shared" si="3153"/>
        <v>417440</v>
      </c>
      <c r="AB3625" s="157"/>
      <c r="AC3625" s="248">
        <v>436183</v>
      </c>
      <c r="AD3625" s="251"/>
      <c r="AE3625" s="166">
        <f t="shared" si="3143"/>
        <v>436183</v>
      </c>
      <c r="AF3625" s="251"/>
      <c r="AG3625" s="251"/>
      <c r="AH3625" s="167">
        <f t="shared" si="3154"/>
        <v>436183</v>
      </c>
      <c r="AJ3625" s="252">
        <f>50000+5000</f>
        <v>55000</v>
      </c>
      <c r="AK3625" s="253">
        <f>20000+5000</f>
        <v>25000</v>
      </c>
      <c r="AL3625" s="254">
        <v>30000</v>
      </c>
      <c r="AM3625" s="253">
        <v>50000</v>
      </c>
      <c r="AN3625" s="254">
        <v>15000</v>
      </c>
      <c r="AO3625" s="253">
        <f>15000+15500</f>
        <v>30500</v>
      </c>
      <c r="AP3625" s="283">
        <v>15000</v>
      </c>
      <c r="AQ3625" s="284">
        <v>20000</v>
      </c>
      <c r="AR3625" s="283">
        <v>10000</v>
      </c>
      <c r="AS3625" s="253">
        <v>15000</v>
      </c>
      <c r="AT3625" s="283">
        <f>75000+400</f>
        <v>75400</v>
      </c>
      <c r="AU3625" s="253">
        <v>100600</v>
      </c>
      <c r="AV3625" s="163">
        <f t="shared" si="3144"/>
        <v>441500</v>
      </c>
      <c r="AW3625" s="168">
        <f t="shared" si="3145"/>
        <v>0</v>
      </c>
      <c r="AY3625" s="163">
        <f t="shared" si="3146"/>
        <v>110000</v>
      </c>
      <c r="AZ3625" s="163">
        <f t="shared" si="3147"/>
        <v>95500</v>
      </c>
      <c r="BA3625" s="163">
        <f t="shared" si="3148"/>
        <v>45000</v>
      </c>
      <c r="BB3625" s="163">
        <f t="shared" si="3149"/>
        <v>191000</v>
      </c>
      <c r="BC3625" s="163">
        <f t="shared" si="3150"/>
        <v>441500</v>
      </c>
      <c r="BD3625" s="163">
        <f t="shared" si="3151"/>
        <v>0</v>
      </c>
    </row>
    <row r="3626" spans="2:56" x14ac:dyDescent="0.3">
      <c r="B3626" s="169" t="s">
        <v>179</v>
      </c>
      <c r="C3626" s="248"/>
      <c r="D3626" s="249"/>
      <c r="E3626" s="172">
        <f t="shared" si="3138"/>
        <v>0</v>
      </c>
      <c r="F3626" s="248"/>
      <c r="G3626" s="249"/>
      <c r="H3626" s="172">
        <f t="shared" si="3139"/>
        <v>0</v>
      </c>
      <c r="I3626" s="248"/>
      <c r="J3626" s="250"/>
      <c r="K3626" s="174">
        <f t="shared" si="3140"/>
        <v>0</v>
      </c>
      <c r="L3626" s="248"/>
      <c r="M3626" s="250"/>
      <c r="N3626" s="251"/>
      <c r="O3626" s="248"/>
      <c r="P3626" s="251"/>
      <c r="Q3626" s="166">
        <f t="shared" si="3141"/>
        <v>0</v>
      </c>
      <c r="R3626" s="251"/>
      <c r="S3626" s="251"/>
      <c r="T3626" s="167">
        <f t="shared" si="3152"/>
        <v>0</v>
      </c>
      <c r="U3626" s="157"/>
      <c r="V3626" s="248"/>
      <c r="W3626" s="251"/>
      <c r="X3626" s="166">
        <f t="shared" si="3142"/>
        <v>0</v>
      </c>
      <c r="Y3626" s="251"/>
      <c r="Z3626" s="251"/>
      <c r="AA3626" s="167">
        <f t="shared" si="3153"/>
        <v>0</v>
      </c>
      <c r="AB3626" s="157"/>
      <c r="AC3626" s="248"/>
      <c r="AD3626" s="251"/>
      <c r="AE3626" s="166">
        <f t="shared" si="3143"/>
        <v>0</v>
      </c>
      <c r="AF3626" s="251"/>
      <c r="AG3626" s="251"/>
      <c r="AH3626" s="167">
        <f t="shared" si="3154"/>
        <v>0</v>
      </c>
      <c r="AJ3626" s="252"/>
      <c r="AK3626" s="253"/>
      <c r="AL3626" s="254"/>
      <c r="AM3626" s="253"/>
      <c r="AN3626" s="254"/>
      <c r="AO3626" s="253"/>
      <c r="AP3626" s="254"/>
      <c r="AQ3626" s="253"/>
      <c r="AR3626" s="254"/>
      <c r="AS3626" s="253"/>
      <c r="AT3626" s="254"/>
      <c r="AU3626" s="253"/>
      <c r="AV3626" s="163">
        <f t="shared" si="3144"/>
        <v>0</v>
      </c>
      <c r="AW3626" s="168">
        <f t="shared" si="3145"/>
        <v>0</v>
      </c>
      <c r="AY3626" s="163">
        <f t="shared" si="3146"/>
        <v>0</v>
      </c>
      <c r="AZ3626" s="163">
        <f t="shared" si="3147"/>
        <v>0</v>
      </c>
      <c r="BA3626" s="163">
        <f t="shared" si="3148"/>
        <v>0</v>
      </c>
      <c r="BB3626" s="163">
        <f t="shared" si="3149"/>
        <v>0</v>
      </c>
      <c r="BC3626" s="163">
        <f t="shared" si="3150"/>
        <v>0</v>
      </c>
      <c r="BD3626" s="163">
        <f t="shared" si="3151"/>
        <v>0</v>
      </c>
    </row>
    <row r="3627" spans="2:56" x14ac:dyDescent="0.3">
      <c r="B3627" s="169" t="s">
        <v>180</v>
      </c>
      <c r="C3627" s="248"/>
      <c r="D3627" s="249"/>
      <c r="E3627" s="172">
        <f t="shared" si="3138"/>
        <v>0</v>
      </c>
      <c r="F3627" s="248"/>
      <c r="G3627" s="249"/>
      <c r="H3627" s="172">
        <f t="shared" si="3139"/>
        <v>0</v>
      </c>
      <c r="I3627" s="248"/>
      <c r="J3627" s="250"/>
      <c r="K3627" s="174">
        <f t="shared" si="3140"/>
        <v>0</v>
      </c>
      <c r="L3627" s="248"/>
      <c r="M3627" s="250"/>
      <c r="N3627" s="251"/>
      <c r="O3627" s="248"/>
      <c r="P3627" s="251"/>
      <c r="Q3627" s="166">
        <f t="shared" si="3141"/>
        <v>0</v>
      </c>
      <c r="R3627" s="251"/>
      <c r="S3627" s="251"/>
      <c r="T3627" s="167">
        <f t="shared" si="3152"/>
        <v>0</v>
      </c>
      <c r="U3627" s="157"/>
      <c r="V3627" s="248"/>
      <c r="W3627" s="251"/>
      <c r="X3627" s="166">
        <f t="shared" si="3142"/>
        <v>0</v>
      </c>
      <c r="Y3627" s="251"/>
      <c r="Z3627" s="251"/>
      <c r="AA3627" s="167">
        <f t="shared" si="3153"/>
        <v>0</v>
      </c>
      <c r="AB3627" s="157"/>
      <c r="AC3627" s="248"/>
      <c r="AD3627" s="251"/>
      <c r="AE3627" s="166">
        <f t="shared" si="3143"/>
        <v>0</v>
      </c>
      <c r="AF3627" s="251"/>
      <c r="AG3627" s="251"/>
      <c r="AH3627" s="167">
        <f t="shared" si="3154"/>
        <v>0</v>
      </c>
      <c r="AJ3627" s="252"/>
      <c r="AK3627" s="253"/>
      <c r="AL3627" s="254"/>
      <c r="AM3627" s="253"/>
      <c r="AN3627" s="254"/>
      <c r="AO3627" s="253"/>
      <c r="AP3627" s="254"/>
      <c r="AQ3627" s="253"/>
      <c r="AR3627" s="254"/>
      <c r="AS3627" s="253"/>
      <c r="AT3627" s="254"/>
      <c r="AU3627" s="253"/>
      <c r="AV3627" s="163">
        <f t="shared" si="3144"/>
        <v>0</v>
      </c>
      <c r="AW3627" s="168">
        <f t="shared" si="3145"/>
        <v>0</v>
      </c>
      <c r="AY3627" s="163">
        <f t="shared" si="3146"/>
        <v>0</v>
      </c>
      <c r="AZ3627" s="163">
        <f t="shared" si="3147"/>
        <v>0</v>
      </c>
      <c r="BA3627" s="163">
        <f t="shared" si="3148"/>
        <v>0</v>
      </c>
      <c r="BB3627" s="163">
        <f t="shared" si="3149"/>
        <v>0</v>
      </c>
      <c r="BC3627" s="163">
        <f t="shared" si="3150"/>
        <v>0</v>
      </c>
      <c r="BD3627" s="163">
        <f t="shared" si="3151"/>
        <v>0</v>
      </c>
    </row>
    <row r="3628" spans="2:56" x14ac:dyDescent="0.3">
      <c r="B3628" s="169" t="s">
        <v>181</v>
      </c>
      <c r="C3628" s="248"/>
      <c r="D3628" s="249"/>
      <c r="E3628" s="172">
        <f t="shared" si="3138"/>
        <v>0</v>
      </c>
      <c r="F3628" s="248"/>
      <c r="G3628" s="249"/>
      <c r="H3628" s="172">
        <f t="shared" si="3139"/>
        <v>0</v>
      </c>
      <c r="I3628" s="248"/>
      <c r="J3628" s="250"/>
      <c r="K3628" s="174">
        <f t="shared" si="3140"/>
        <v>0</v>
      </c>
      <c r="L3628" s="248"/>
      <c r="M3628" s="250"/>
      <c r="N3628" s="251"/>
      <c r="O3628" s="248"/>
      <c r="P3628" s="251"/>
      <c r="Q3628" s="166">
        <f t="shared" si="3141"/>
        <v>0</v>
      </c>
      <c r="R3628" s="251"/>
      <c r="S3628" s="251"/>
      <c r="T3628" s="167">
        <f t="shared" si="3152"/>
        <v>0</v>
      </c>
      <c r="U3628" s="157"/>
      <c r="V3628" s="248"/>
      <c r="W3628" s="251"/>
      <c r="X3628" s="166">
        <f t="shared" si="3142"/>
        <v>0</v>
      </c>
      <c r="Y3628" s="251"/>
      <c r="Z3628" s="251"/>
      <c r="AA3628" s="167">
        <f t="shared" si="3153"/>
        <v>0</v>
      </c>
      <c r="AB3628" s="157"/>
      <c r="AC3628" s="248"/>
      <c r="AD3628" s="251"/>
      <c r="AE3628" s="166">
        <f t="shared" si="3143"/>
        <v>0</v>
      </c>
      <c r="AF3628" s="251"/>
      <c r="AG3628" s="251"/>
      <c r="AH3628" s="167">
        <f t="shared" si="3154"/>
        <v>0</v>
      </c>
      <c r="AJ3628" s="252"/>
      <c r="AK3628" s="253"/>
      <c r="AL3628" s="254"/>
      <c r="AM3628" s="253"/>
      <c r="AN3628" s="254"/>
      <c r="AO3628" s="253"/>
      <c r="AP3628" s="254"/>
      <c r="AQ3628" s="253"/>
      <c r="AR3628" s="254"/>
      <c r="AS3628" s="253"/>
      <c r="AT3628" s="254"/>
      <c r="AU3628" s="253"/>
      <c r="AV3628" s="163">
        <f t="shared" si="3144"/>
        <v>0</v>
      </c>
      <c r="AW3628" s="168">
        <f t="shared" si="3145"/>
        <v>0</v>
      </c>
      <c r="AY3628" s="163">
        <f t="shared" si="3146"/>
        <v>0</v>
      </c>
      <c r="AZ3628" s="163">
        <f t="shared" si="3147"/>
        <v>0</v>
      </c>
      <c r="BA3628" s="163">
        <f t="shared" si="3148"/>
        <v>0</v>
      </c>
      <c r="BB3628" s="163">
        <f t="shared" si="3149"/>
        <v>0</v>
      </c>
      <c r="BC3628" s="163">
        <f t="shared" si="3150"/>
        <v>0</v>
      </c>
      <c r="BD3628" s="163">
        <f t="shared" si="3151"/>
        <v>0</v>
      </c>
    </row>
    <row r="3629" spans="2:56" x14ac:dyDescent="0.3">
      <c r="B3629" s="179" t="s">
        <v>182</v>
      </c>
      <c r="C3629" s="83">
        <f>SUM(C3630)</f>
        <v>30000</v>
      </c>
      <c r="D3629" s="84">
        <f>SUM(D3630)</f>
        <v>29201</v>
      </c>
      <c r="E3629" s="85">
        <f t="shared" si="3138"/>
        <v>0.97336666666666671</v>
      </c>
      <c r="F3629" s="83">
        <f>SUM(F3630)</f>
        <v>147215</v>
      </c>
      <c r="G3629" s="84">
        <f>SUM(G3630)</f>
        <v>146402.96</v>
      </c>
      <c r="H3629" s="85">
        <f t="shared" si="3139"/>
        <v>0.99448398600686061</v>
      </c>
      <c r="I3629" s="83">
        <f>SUM(I3630)</f>
        <v>132000</v>
      </c>
      <c r="J3629" s="86">
        <f>SUM(J3630)</f>
        <v>132000</v>
      </c>
      <c r="K3629" s="87">
        <f t="shared" si="3140"/>
        <v>1</v>
      </c>
      <c r="L3629" s="83">
        <f>SUM(L3630)</f>
        <v>60000</v>
      </c>
      <c r="M3629" s="86">
        <f>SUM(M3630)</f>
        <v>85000</v>
      </c>
      <c r="N3629" s="88">
        <f>SUM(N3630)</f>
        <v>0</v>
      </c>
      <c r="O3629" s="83">
        <f>SUM(O3630)</f>
        <v>0</v>
      </c>
      <c r="P3629" s="88">
        <f>SUM(P3630)</f>
        <v>0</v>
      </c>
      <c r="Q3629" s="177">
        <f t="shared" si="3141"/>
        <v>0</v>
      </c>
      <c r="R3629" s="88">
        <f>SUM(R3630)</f>
        <v>0</v>
      </c>
      <c r="S3629" s="88">
        <f>SUM(S3630)</f>
        <v>0</v>
      </c>
      <c r="T3629" s="178">
        <f t="shared" si="3152"/>
        <v>0</v>
      </c>
      <c r="U3629" s="157"/>
      <c r="V3629" s="83">
        <f>SUM(V3630)</f>
        <v>0</v>
      </c>
      <c r="W3629" s="88">
        <f>SUM(W3630)</f>
        <v>0</v>
      </c>
      <c r="X3629" s="177">
        <f t="shared" si="3142"/>
        <v>0</v>
      </c>
      <c r="Y3629" s="88">
        <f>SUM(Y3630)</f>
        <v>0</v>
      </c>
      <c r="Z3629" s="88">
        <f>SUM(Z3630)</f>
        <v>0</v>
      </c>
      <c r="AA3629" s="178">
        <f t="shared" si="3153"/>
        <v>0</v>
      </c>
      <c r="AB3629" s="157"/>
      <c r="AC3629" s="83">
        <f>SUM(AC3630)</f>
        <v>0</v>
      </c>
      <c r="AD3629" s="88">
        <f>SUM(AD3630)</f>
        <v>0</v>
      </c>
      <c r="AE3629" s="177">
        <f t="shared" si="3143"/>
        <v>0</v>
      </c>
      <c r="AF3629" s="88">
        <f>SUM(AF3630)</f>
        <v>0</v>
      </c>
      <c r="AG3629" s="88">
        <f>SUM(AG3630)</f>
        <v>0</v>
      </c>
      <c r="AH3629" s="178">
        <f t="shared" si="3154"/>
        <v>0</v>
      </c>
      <c r="AJ3629" s="84">
        <f t="shared" ref="AJ3629:AU3629" si="3158">SUM(AJ3630)</f>
        <v>0</v>
      </c>
      <c r="AK3629" s="86">
        <f t="shared" si="3158"/>
        <v>0</v>
      </c>
      <c r="AL3629" s="88">
        <f t="shared" si="3158"/>
        <v>0</v>
      </c>
      <c r="AM3629" s="86">
        <f t="shared" si="3158"/>
        <v>0</v>
      </c>
      <c r="AN3629" s="88">
        <f t="shared" si="3158"/>
        <v>0</v>
      </c>
      <c r="AO3629" s="86">
        <f t="shared" si="3158"/>
        <v>0</v>
      </c>
      <c r="AP3629" s="88">
        <f t="shared" si="3158"/>
        <v>0</v>
      </c>
      <c r="AQ3629" s="86">
        <f t="shared" si="3158"/>
        <v>0</v>
      </c>
      <c r="AR3629" s="88">
        <f t="shared" si="3158"/>
        <v>0</v>
      </c>
      <c r="AS3629" s="86">
        <f t="shared" si="3158"/>
        <v>0</v>
      </c>
      <c r="AT3629" s="88">
        <f t="shared" si="3158"/>
        <v>0</v>
      </c>
      <c r="AU3629" s="86">
        <f t="shared" si="3158"/>
        <v>0</v>
      </c>
      <c r="AV3629" s="86">
        <f t="shared" si="3144"/>
        <v>0</v>
      </c>
      <c r="AW3629" s="93">
        <f t="shared" si="3145"/>
        <v>0</v>
      </c>
      <c r="AY3629" s="86">
        <f t="shared" si="3146"/>
        <v>0</v>
      </c>
      <c r="AZ3629" s="86">
        <f t="shared" si="3147"/>
        <v>0</v>
      </c>
      <c r="BA3629" s="86">
        <f t="shared" si="3148"/>
        <v>0</v>
      </c>
      <c r="BB3629" s="86">
        <f t="shared" si="3149"/>
        <v>0</v>
      </c>
      <c r="BC3629" s="86">
        <f t="shared" si="3150"/>
        <v>0</v>
      </c>
      <c r="BD3629" s="86">
        <f t="shared" si="3151"/>
        <v>0</v>
      </c>
    </row>
    <row r="3630" spans="2:56" x14ac:dyDescent="0.3">
      <c r="B3630" s="169" t="s">
        <v>182</v>
      </c>
      <c r="C3630" s="248">
        <v>30000</v>
      </c>
      <c r="D3630" s="249">
        <v>29201</v>
      </c>
      <c r="E3630" s="172">
        <f t="shared" si="3138"/>
        <v>0.97336666666666671</v>
      </c>
      <c r="F3630" s="248">
        <v>147215</v>
      </c>
      <c r="G3630" s="249">
        <v>146402.96</v>
      </c>
      <c r="H3630" s="172">
        <f t="shared" si="3139"/>
        <v>0.99448398600686061</v>
      </c>
      <c r="I3630" s="248">
        <v>132000</v>
      </c>
      <c r="J3630" s="250">
        <v>132000</v>
      </c>
      <c r="K3630" s="174">
        <f t="shared" si="3140"/>
        <v>1</v>
      </c>
      <c r="L3630" s="248">
        <v>60000</v>
      </c>
      <c r="M3630" s="250">
        <v>85000</v>
      </c>
      <c r="N3630" s="251"/>
      <c r="O3630" s="248"/>
      <c r="P3630" s="251"/>
      <c r="Q3630" s="166">
        <f t="shared" si="3141"/>
        <v>0</v>
      </c>
      <c r="R3630" s="251"/>
      <c r="S3630" s="251"/>
      <c r="T3630" s="167">
        <f t="shared" si="3152"/>
        <v>0</v>
      </c>
      <c r="U3630" s="157"/>
      <c r="V3630" s="248"/>
      <c r="W3630" s="251"/>
      <c r="X3630" s="166">
        <f t="shared" si="3142"/>
        <v>0</v>
      </c>
      <c r="Y3630" s="251"/>
      <c r="Z3630" s="251"/>
      <c r="AA3630" s="167">
        <f t="shared" si="3153"/>
        <v>0</v>
      </c>
      <c r="AB3630" s="157"/>
      <c r="AC3630" s="248"/>
      <c r="AD3630" s="251"/>
      <c r="AE3630" s="166">
        <f t="shared" si="3143"/>
        <v>0</v>
      </c>
      <c r="AF3630" s="251"/>
      <c r="AG3630" s="251"/>
      <c r="AH3630" s="167">
        <f t="shared" si="3154"/>
        <v>0</v>
      </c>
      <c r="AJ3630" s="252"/>
      <c r="AK3630" s="253"/>
      <c r="AL3630" s="254"/>
      <c r="AM3630" s="253"/>
      <c r="AN3630" s="254"/>
      <c r="AO3630" s="253"/>
      <c r="AP3630" s="254"/>
      <c r="AQ3630" s="253"/>
      <c r="AR3630" s="254"/>
      <c r="AS3630" s="253"/>
      <c r="AT3630" s="254"/>
      <c r="AU3630" s="253"/>
      <c r="AV3630" s="163">
        <f t="shared" si="3144"/>
        <v>0</v>
      </c>
      <c r="AW3630" s="168">
        <f t="shared" si="3145"/>
        <v>0</v>
      </c>
      <c r="AY3630" s="163">
        <f t="shared" si="3146"/>
        <v>0</v>
      </c>
      <c r="AZ3630" s="163">
        <f t="shared" si="3147"/>
        <v>0</v>
      </c>
      <c r="BA3630" s="163">
        <f t="shared" si="3148"/>
        <v>0</v>
      </c>
      <c r="BB3630" s="163">
        <f t="shared" si="3149"/>
        <v>0</v>
      </c>
      <c r="BC3630" s="163">
        <f t="shared" si="3150"/>
        <v>0</v>
      </c>
      <c r="BD3630" s="163">
        <f t="shared" si="3151"/>
        <v>0</v>
      </c>
    </row>
    <row r="3631" spans="2:56" x14ac:dyDescent="0.3">
      <c r="B3631" s="179" t="s">
        <v>183</v>
      </c>
      <c r="C3631" s="83">
        <f>SUM(C3632)</f>
        <v>0</v>
      </c>
      <c r="D3631" s="84">
        <f>SUM(D3632)</f>
        <v>0</v>
      </c>
      <c r="E3631" s="85">
        <f t="shared" si="3138"/>
        <v>0</v>
      </c>
      <c r="F3631" s="83">
        <f>SUM(F3632)</f>
        <v>0</v>
      </c>
      <c r="G3631" s="84">
        <f>SUM(G3632)</f>
        <v>0</v>
      </c>
      <c r="H3631" s="85">
        <f t="shared" si="3139"/>
        <v>0</v>
      </c>
      <c r="I3631" s="83">
        <f>SUM(I3632)</f>
        <v>0</v>
      </c>
      <c r="J3631" s="86">
        <f>SUM(J3632)</f>
        <v>0</v>
      </c>
      <c r="K3631" s="87">
        <f t="shared" si="3140"/>
        <v>0</v>
      </c>
      <c r="L3631" s="83">
        <f>SUM(L3632)</f>
        <v>0</v>
      </c>
      <c r="M3631" s="86">
        <f>SUM(M3632)</f>
        <v>0</v>
      </c>
      <c r="N3631" s="88">
        <f>SUM(N3632)</f>
        <v>0</v>
      </c>
      <c r="O3631" s="83">
        <f>SUM(O3632)</f>
        <v>0</v>
      </c>
      <c r="P3631" s="88">
        <f>SUM(P3632)</f>
        <v>0</v>
      </c>
      <c r="Q3631" s="177">
        <f t="shared" si="3141"/>
        <v>0</v>
      </c>
      <c r="R3631" s="88">
        <f>SUM(R3632)</f>
        <v>0</v>
      </c>
      <c r="S3631" s="88">
        <f>SUM(S3632)</f>
        <v>0</v>
      </c>
      <c r="T3631" s="178">
        <f t="shared" si="3152"/>
        <v>0</v>
      </c>
      <c r="U3631" s="157"/>
      <c r="V3631" s="83">
        <f>SUM(V3632)</f>
        <v>0</v>
      </c>
      <c r="W3631" s="88">
        <f>SUM(W3632)</f>
        <v>0</v>
      </c>
      <c r="X3631" s="177">
        <f t="shared" si="3142"/>
        <v>0</v>
      </c>
      <c r="Y3631" s="88">
        <f>SUM(Y3632)</f>
        <v>0</v>
      </c>
      <c r="Z3631" s="88">
        <f>SUM(Z3632)</f>
        <v>0</v>
      </c>
      <c r="AA3631" s="178">
        <f t="shared" si="3153"/>
        <v>0</v>
      </c>
      <c r="AB3631" s="157"/>
      <c r="AC3631" s="83">
        <f>SUM(AC3632)</f>
        <v>0</v>
      </c>
      <c r="AD3631" s="88">
        <f>SUM(AD3632)</f>
        <v>0</v>
      </c>
      <c r="AE3631" s="177">
        <f t="shared" si="3143"/>
        <v>0</v>
      </c>
      <c r="AF3631" s="88">
        <f>SUM(AF3632)</f>
        <v>0</v>
      </c>
      <c r="AG3631" s="88">
        <f>SUM(AG3632)</f>
        <v>0</v>
      </c>
      <c r="AH3631" s="178">
        <f t="shared" si="3154"/>
        <v>0</v>
      </c>
      <c r="AJ3631" s="84">
        <f t="shared" ref="AJ3631:AU3631" si="3159">SUM(AJ3632)</f>
        <v>0</v>
      </c>
      <c r="AK3631" s="86">
        <f t="shared" si="3159"/>
        <v>0</v>
      </c>
      <c r="AL3631" s="88">
        <f t="shared" si="3159"/>
        <v>0</v>
      </c>
      <c r="AM3631" s="86">
        <f t="shared" si="3159"/>
        <v>0</v>
      </c>
      <c r="AN3631" s="88">
        <f t="shared" si="3159"/>
        <v>0</v>
      </c>
      <c r="AO3631" s="86">
        <f t="shared" si="3159"/>
        <v>0</v>
      </c>
      <c r="AP3631" s="88">
        <f t="shared" si="3159"/>
        <v>0</v>
      </c>
      <c r="AQ3631" s="86">
        <f t="shared" si="3159"/>
        <v>0</v>
      </c>
      <c r="AR3631" s="88">
        <f t="shared" si="3159"/>
        <v>0</v>
      </c>
      <c r="AS3631" s="86">
        <f t="shared" si="3159"/>
        <v>0</v>
      </c>
      <c r="AT3631" s="88">
        <f t="shared" si="3159"/>
        <v>0</v>
      </c>
      <c r="AU3631" s="86">
        <f t="shared" si="3159"/>
        <v>0</v>
      </c>
      <c r="AV3631" s="86">
        <f t="shared" si="3144"/>
        <v>0</v>
      </c>
      <c r="AW3631" s="93">
        <f t="shared" si="3145"/>
        <v>0</v>
      </c>
      <c r="AY3631" s="86">
        <f t="shared" si="3146"/>
        <v>0</v>
      </c>
      <c r="AZ3631" s="86">
        <f t="shared" si="3147"/>
        <v>0</v>
      </c>
      <c r="BA3631" s="86">
        <f t="shared" si="3148"/>
        <v>0</v>
      </c>
      <c r="BB3631" s="86">
        <f t="shared" si="3149"/>
        <v>0</v>
      </c>
      <c r="BC3631" s="86">
        <f t="shared" si="3150"/>
        <v>0</v>
      </c>
      <c r="BD3631" s="86">
        <f t="shared" si="3151"/>
        <v>0</v>
      </c>
    </row>
    <row r="3632" spans="2:56" x14ac:dyDescent="0.3">
      <c r="B3632" s="169" t="s">
        <v>184</v>
      </c>
      <c r="C3632" s="248"/>
      <c r="D3632" s="249"/>
      <c r="E3632" s="172">
        <f t="shared" si="3138"/>
        <v>0</v>
      </c>
      <c r="F3632" s="248"/>
      <c r="G3632" s="249"/>
      <c r="H3632" s="172">
        <f t="shared" si="3139"/>
        <v>0</v>
      </c>
      <c r="I3632" s="248"/>
      <c r="J3632" s="250"/>
      <c r="K3632" s="174">
        <f t="shared" si="3140"/>
        <v>0</v>
      </c>
      <c r="L3632" s="248"/>
      <c r="M3632" s="250"/>
      <c r="N3632" s="251"/>
      <c r="O3632" s="248"/>
      <c r="P3632" s="251"/>
      <c r="Q3632" s="166">
        <f t="shared" si="3141"/>
        <v>0</v>
      </c>
      <c r="R3632" s="251"/>
      <c r="S3632" s="251"/>
      <c r="T3632" s="167">
        <f t="shared" si="3152"/>
        <v>0</v>
      </c>
      <c r="U3632" s="157"/>
      <c r="V3632" s="248"/>
      <c r="W3632" s="251"/>
      <c r="X3632" s="166">
        <f t="shared" si="3142"/>
        <v>0</v>
      </c>
      <c r="Y3632" s="251"/>
      <c r="Z3632" s="251"/>
      <c r="AA3632" s="167">
        <f t="shared" si="3153"/>
        <v>0</v>
      </c>
      <c r="AB3632" s="157"/>
      <c r="AC3632" s="248"/>
      <c r="AD3632" s="251"/>
      <c r="AE3632" s="166">
        <f t="shared" si="3143"/>
        <v>0</v>
      </c>
      <c r="AF3632" s="251"/>
      <c r="AG3632" s="251"/>
      <c r="AH3632" s="167">
        <f t="shared" si="3154"/>
        <v>0</v>
      </c>
      <c r="AJ3632" s="252"/>
      <c r="AK3632" s="253"/>
      <c r="AL3632" s="254"/>
      <c r="AM3632" s="253"/>
      <c r="AN3632" s="254"/>
      <c r="AO3632" s="253"/>
      <c r="AP3632" s="254"/>
      <c r="AQ3632" s="253"/>
      <c r="AR3632" s="254"/>
      <c r="AS3632" s="253"/>
      <c r="AT3632" s="254"/>
      <c r="AU3632" s="253"/>
      <c r="AV3632" s="163">
        <f t="shared" si="3144"/>
        <v>0</v>
      </c>
      <c r="AW3632" s="168">
        <f t="shared" si="3145"/>
        <v>0</v>
      </c>
      <c r="AY3632" s="163">
        <f t="shared" si="3146"/>
        <v>0</v>
      </c>
      <c r="AZ3632" s="163">
        <f t="shared" si="3147"/>
        <v>0</v>
      </c>
      <c r="BA3632" s="163">
        <f t="shared" si="3148"/>
        <v>0</v>
      </c>
      <c r="BB3632" s="163">
        <f t="shared" si="3149"/>
        <v>0</v>
      </c>
      <c r="BC3632" s="163">
        <f t="shared" si="3150"/>
        <v>0</v>
      </c>
      <c r="BD3632" s="163">
        <f t="shared" si="3151"/>
        <v>0</v>
      </c>
    </row>
    <row r="3633" spans="2:56" x14ac:dyDescent="0.3">
      <c r="B3633" s="176" t="s">
        <v>185</v>
      </c>
      <c r="C3633" s="83">
        <f>SUM(C3634:C3635)</f>
        <v>0</v>
      </c>
      <c r="D3633" s="84">
        <f>SUM(D3634:D3635)</f>
        <v>0</v>
      </c>
      <c r="E3633" s="85">
        <f t="shared" si="3138"/>
        <v>0</v>
      </c>
      <c r="F3633" s="83">
        <f>SUM(F3634:F3635)</f>
        <v>0</v>
      </c>
      <c r="G3633" s="84">
        <f>SUM(G3634:G3635)</f>
        <v>0</v>
      </c>
      <c r="H3633" s="85">
        <f t="shared" si="3139"/>
        <v>0</v>
      </c>
      <c r="I3633" s="83">
        <f>SUM(I3634:I3635)</f>
        <v>0</v>
      </c>
      <c r="J3633" s="86">
        <f>SUM(J3634:J3635)</f>
        <v>0</v>
      </c>
      <c r="K3633" s="87">
        <f t="shared" si="3140"/>
        <v>0</v>
      </c>
      <c r="L3633" s="83">
        <f>SUM(L3634:L3635)</f>
        <v>0</v>
      </c>
      <c r="M3633" s="86">
        <f>SUM(M3634:M3635)</f>
        <v>0</v>
      </c>
      <c r="N3633" s="88">
        <f>SUM(N3634:N3635)</f>
        <v>0</v>
      </c>
      <c r="O3633" s="83">
        <f>SUM(O3634:O3635)</f>
        <v>0</v>
      </c>
      <c r="P3633" s="88">
        <f>SUM(P3634:P3635)</f>
        <v>0</v>
      </c>
      <c r="Q3633" s="177">
        <f t="shared" si="3141"/>
        <v>0</v>
      </c>
      <c r="R3633" s="88">
        <f>SUM(R3634:R3635)</f>
        <v>0</v>
      </c>
      <c r="S3633" s="88">
        <f>SUM(S3634:S3635)</f>
        <v>0</v>
      </c>
      <c r="T3633" s="178">
        <f t="shared" si="3152"/>
        <v>0</v>
      </c>
      <c r="U3633" s="157"/>
      <c r="V3633" s="83">
        <f>SUM(V3634:V3635)</f>
        <v>0</v>
      </c>
      <c r="W3633" s="88">
        <f>SUM(W3634:W3635)</f>
        <v>0</v>
      </c>
      <c r="X3633" s="177">
        <f t="shared" si="3142"/>
        <v>0</v>
      </c>
      <c r="Y3633" s="88">
        <f>SUM(Y3634:Y3635)</f>
        <v>0</v>
      </c>
      <c r="Z3633" s="88">
        <f>SUM(Z3634:Z3635)</f>
        <v>0</v>
      </c>
      <c r="AA3633" s="178">
        <f t="shared" si="3153"/>
        <v>0</v>
      </c>
      <c r="AB3633" s="157"/>
      <c r="AC3633" s="83">
        <f>SUM(AC3634:AC3635)</f>
        <v>0</v>
      </c>
      <c r="AD3633" s="88">
        <f>SUM(AD3634:AD3635)</f>
        <v>0</v>
      </c>
      <c r="AE3633" s="177">
        <f t="shared" si="3143"/>
        <v>0</v>
      </c>
      <c r="AF3633" s="88">
        <f>SUM(AF3634:AF3635)</f>
        <v>0</v>
      </c>
      <c r="AG3633" s="88">
        <f>SUM(AG3634:AG3635)</f>
        <v>0</v>
      </c>
      <c r="AH3633" s="178">
        <f t="shared" si="3154"/>
        <v>0</v>
      </c>
      <c r="AJ3633" s="84">
        <f t="shared" ref="AJ3633:AU3633" si="3160">SUM(AJ3634:AJ3635)</f>
        <v>0</v>
      </c>
      <c r="AK3633" s="86">
        <f t="shared" si="3160"/>
        <v>0</v>
      </c>
      <c r="AL3633" s="88">
        <f t="shared" si="3160"/>
        <v>0</v>
      </c>
      <c r="AM3633" s="86">
        <f t="shared" si="3160"/>
        <v>0</v>
      </c>
      <c r="AN3633" s="88">
        <f t="shared" si="3160"/>
        <v>0</v>
      </c>
      <c r="AO3633" s="86">
        <f t="shared" si="3160"/>
        <v>0</v>
      </c>
      <c r="AP3633" s="88">
        <f t="shared" si="3160"/>
        <v>0</v>
      </c>
      <c r="AQ3633" s="86">
        <f t="shared" si="3160"/>
        <v>0</v>
      </c>
      <c r="AR3633" s="88">
        <f t="shared" si="3160"/>
        <v>0</v>
      </c>
      <c r="AS3633" s="86">
        <f t="shared" si="3160"/>
        <v>0</v>
      </c>
      <c r="AT3633" s="88">
        <f t="shared" si="3160"/>
        <v>0</v>
      </c>
      <c r="AU3633" s="86">
        <f t="shared" si="3160"/>
        <v>0</v>
      </c>
      <c r="AV3633" s="86">
        <f t="shared" si="3144"/>
        <v>0</v>
      </c>
      <c r="AW3633" s="93">
        <f t="shared" si="3145"/>
        <v>0</v>
      </c>
      <c r="AY3633" s="86">
        <f t="shared" si="3146"/>
        <v>0</v>
      </c>
      <c r="AZ3633" s="86">
        <f t="shared" si="3147"/>
        <v>0</v>
      </c>
      <c r="BA3633" s="86">
        <f t="shared" si="3148"/>
        <v>0</v>
      </c>
      <c r="BB3633" s="86">
        <f t="shared" si="3149"/>
        <v>0</v>
      </c>
      <c r="BC3633" s="86">
        <f t="shared" si="3150"/>
        <v>0</v>
      </c>
      <c r="BD3633" s="86">
        <f t="shared" si="3151"/>
        <v>0</v>
      </c>
    </row>
    <row r="3634" spans="2:56" x14ac:dyDescent="0.3">
      <c r="B3634" s="186" t="s">
        <v>186</v>
      </c>
      <c r="C3634" s="255"/>
      <c r="D3634" s="256"/>
      <c r="E3634" s="182">
        <f t="shared" si="3138"/>
        <v>0</v>
      </c>
      <c r="F3634" s="255"/>
      <c r="G3634" s="256"/>
      <c r="H3634" s="182">
        <f t="shared" si="3139"/>
        <v>0</v>
      </c>
      <c r="I3634" s="255"/>
      <c r="J3634" s="257"/>
      <c r="K3634" s="184">
        <f t="shared" si="3140"/>
        <v>0</v>
      </c>
      <c r="L3634" s="255"/>
      <c r="M3634" s="257"/>
      <c r="N3634" s="258"/>
      <c r="O3634" s="255"/>
      <c r="P3634" s="258"/>
      <c r="Q3634" s="177">
        <f t="shared" si="3141"/>
        <v>0</v>
      </c>
      <c r="R3634" s="258"/>
      <c r="S3634" s="258"/>
      <c r="T3634" s="178">
        <f t="shared" si="3152"/>
        <v>0</v>
      </c>
      <c r="U3634" s="157"/>
      <c r="V3634" s="255"/>
      <c r="W3634" s="258"/>
      <c r="X3634" s="177">
        <f t="shared" si="3142"/>
        <v>0</v>
      </c>
      <c r="Y3634" s="258"/>
      <c r="Z3634" s="258"/>
      <c r="AA3634" s="178">
        <f t="shared" si="3153"/>
        <v>0</v>
      </c>
      <c r="AB3634" s="157"/>
      <c r="AC3634" s="255"/>
      <c r="AD3634" s="258"/>
      <c r="AE3634" s="177">
        <f t="shared" si="3143"/>
        <v>0</v>
      </c>
      <c r="AF3634" s="258"/>
      <c r="AG3634" s="258"/>
      <c r="AH3634" s="178">
        <f t="shared" si="3154"/>
        <v>0</v>
      </c>
      <c r="AJ3634" s="252"/>
      <c r="AK3634" s="253"/>
      <c r="AL3634" s="254"/>
      <c r="AM3634" s="253"/>
      <c r="AN3634" s="254"/>
      <c r="AO3634" s="253"/>
      <c r="AP3634" s="254"/>
      <c r="AQ3634" s="253"/>
      <c r="AR3634" s="254"/>
      <c r="AS3634" s="253"/>
      <c r="AT3634" s="254"/>
      <c r="AU3634" s="253"/>
      <c r="AV3634" s="163">
        <f t="shared" si="3144"/>
        <v>0</v>
      </c>
      <c r="AW3634" s="93">
        <f t="shared" si="3145"/>
        <v>0</v>
      </c>
      <c r="AY3634" s="163">
        <f t="shared" si="3146"/>
        <v>0</v>
      </c>
      <c r="AZ3634" s="163">
        <f t="shared" si="3147"/>
        <v>0</v>
      </c>
      <c r="BA3634" s="163">
        <f t="shared" si="3148"/>
        <v>0</v>
      </c>
      <c r="BB3634" s="163">
        <f t="shared" si="3149"/>
        <v>0</v>
      </c>
      <c r="BC3634" s="163">
        <f t="shared" si="3150"/>
        <v>0</v>
      </c>
      <c r="BD3634" s="163">
        <f t="shared" si="3151"/>
        <v>0</v>
      </c>
    </row>
    <row r="3635" spans="2:56" x14ac:dyDescent="0.3">
      <c r="B3635" s="186" t="s">
        <v>187</v>
      </c>
      <c r="C3635" s="255"/>
      <c r="D3635" s="256"/>
      <c r="E3635" s="182">
        <f t="shared" si="3138"/>
        <v>0</v>
      </c>
      <c r="F3635" s="255"/>
      <c r="G3635" s="256"/>
      <c r="H3635" s="182">
        <f t="shared" si="3139"/>
        <v>0</v>
      </c>
      <c r="I3635" s="255"/>
      <c r="J3635" s="257"/>
      <c r="K3635" s="184">
        <f t="shared" si="3140"/>
        <v>0</v>
      </c>
      <c r="L3635" s="255"/>
      <c r="M3635" s="257"/>
      <c r="N3635" s="258"/>
      <c r="O3635" s="255"/>
      <c r="P3635" s="258"/>
      <c r="Q3635" s="177">
        <f t="shared" si="3141"/>
        <v>0</v>
      </c>
      <c r="R3635" s="258"/>
      <c r="S3635" s="258"/>
      <c r="T3635" s="178">
        <f t="shared" si="3152"/>
        <v>0</v>
      </c>
      <c r="U3635" s="157"/>
      <c r="V3635" s="255"/>
      <c r="W3635" s="258"/>
      <c r="X3635" s="177">
        <f t="shared" si="3142"/>
        <v>0</v>
      </c>
      <c r="Y3635" s="258"/>
      <c r="Z3635" s="258"/>
      <c r="AA3635" s="178">
        <f t="shared" si="3153"/>
        <v>0</v>
      </c>
      <c r="AB3635" s="157"/>
      <c r="AC3635" s="255"/>
      <c r="AD3635" s="258"/>
      <c r="AE3635" s="177">
        <f t="shared" si="3143"/>
        <v>0</v>
      </c>
      <c r="AF3635" s="258"/>
      <c r="AG3635" s="258"/>
      <c r="AH3635" s="178">
        <f t="shared" si="3154"/>
        <v>0</v>
      </c>
      <c r="AJ3635" s="252"/>
      <c r="AK3635" s="253"/>
      <c r="AL3635" s="254"/>
      <c r="AM3635" s="253"/>
      <c r="AN3635" s="254"/>
      <c r="AO3635" s="253"/>
      <c r="AP3635" s="254"/>
      <c r="AQ3635" s="253"/>
      <c r="AR3635" s="254"/>
      <c r="AS3635" s="253"/>
      <c r="AT3635" s="254"/>
      <c r="AU3635" s="253"/>
      <c r="AV3635" s="163">
        <f t="shared" si="3144"/>
        <v>0</v>
      </c>
      <c r="AW3635" s="93">
        <f t="shared" si="3145"/>
        <v>0</v>
      </c>
      <c r="AY3635" s="163">
        <f t="shared" si="3146"/>
        <v>0</v>
      </c>
      <c r="AZ3635" s="163">
        <f t="shared" si="3147"/>
        <v>0</v>
      </c>
      <c r="BA3635" s="163">
        <f t="shared" si="3148"/>
        <v>0</v>
      </c>
      <c r="BB3635" s="163">
        <f t="shared" si="3149"/>
        <v>0</v>
      </c>
      <c r="BC3635" s="163">
        <f t="shared" si="3150"/>
        <v>0</v>
      </c>
      <c r="BD3635" s="163">
        <f t="shared" si="3151"/>
        <v>0</v>
      </c>
    </row>
    <row r="3636" spans="2:56" s="124" customFormat="1" x14ac:dyDescent="0.3">
      <c r="B3636" s="187" t="s">
        <v>188</v>
      </c>
      <c r="C3636" s="188">
        <f>SUM(C3637,C3642,C3645,C3646,C3647,C3650,C3651)</f>
        <v>0</v>
      </c>
      <c r="D3636" s="189">
        <f>SUM(D3637,D3642,D3645,D3646,D3647,D3650,D3651)</f>
        <v>0</v>
      </c>
      <c r="E3636" s="190">
        <f t="shared" si="3138"/>
        <v>0</v>
      </c>
      <c r="F3636" s="188">
        <f>SUM(F3637,F3642,F3645,F3646,F3647,F3650,F3651)</f>
        <v>0</v>
      </c>
      <c r="G3636" s="189">
        <f>SUM(G3637,G3642,G3645,G3646,G3647,G3650,G3651)</f>
        <v>0</v>
      </c>
      <c r="H3636" s="190">
        <f t="shared" si="3139"/>
        <v>0</v>
      </c>
      <c r="I3636" s="188">
        <f>SUM(I3637,I3642,I3645,I3646,I3647,I3650,I3651)</f>
        <v>0</v>
      </c>
      <c r="J3636" s="191">
        <f>SUM(J3637,J3642,J3645,J3646,J3647,J3650,J3651)</f>
        <v>0</v>
      </c>
      <c r="K3636" s="192">
        <f t="shared" si="3140"/>
        <v>0</v>
      </c>
      <c r="L3636" s="188">
        <f>SUM(L3637,L3642,L3645,L3646,L3647,L3650,L3651)</f>
        <v>0</v>
      </c>
      <c r="M3636" s="191">
        <f>SUM(M3637,M3642,M3645,M3646,M3647,M3650,M3651)</f>
        <v>0</v>
      </c>
      <c r="N3636" s="193">
        <f>SUM(N3637,N3642,N3645,N3646,N3647,N3650,N3651)</f>
        <v>0</v>
      </c>
      <c r="O3636" s="188">
        <f>SUM(O3637,O3642,O3645,O3646,O3647,O3650,O3651)</f>
        <v>0</v>
      </c>
      <c r="P3636" s="193">
        <f>SUM(P3637,P3642,P3645,P3646,P3647,P3650,P3651)</f>
        <v>0</v>
      </c>
      <c r="Q3636" s="194">
        <f t="shared" si="3141"/>
        <v>0</v>
      </c>
      <c r="R3636" s="195">
        <f>SUM(R3637,R3642,R3645,R3646,R3647,R3650,R3651)</f>
        <v>0</v>
      </c>
      <c r="S3636" s="195">
        <f>SUM(S3637,S3642,S3645,S3646,S3647,S3650,S3651)</f>
        <v>0</v>
      </c>
      <c r="T3636" s="196">
        <f t="shared" si="3152"/>
        <v>0</v>
      </c>
      <c r="U3636" s="121"/>
      <c r="V3636" s="188">
        <f>SUM(V3637,V3642,V3645,V3646,V3647,V3650,V3651)</f>
        <v>0</v>
      </c>
      <c r="W3636" s="193">
        <f>SUM(W3637,W3642,W3645,W3646,W3647,W3650,W3651)</f>
        <v>0</v>
      </c>
      <c r="X3636" s="194">
        <f t="shared" si="3142"/>
        <v>0</v>
      </c>
      <c r="Y3636" s="195">
        <f>SUM(Y3637,Y3642,Y3645,Y3646,Y3647,Y3650,Y3651)</f>
        <v>0</v>
      </c>
      <c r="Z3636" s="195">
        <f>SUM(Z3637,Z3642,Z3645,Z3646,Z3647,Z3650,Z3651)</f>
        <v>0</v>
      </c>
      <c r="AA3636" s="196">
        <f t="shared" si="3153"/>
        <v>0</v>
      </c>
      <c r="AB3636" s="121"/>
      <c r="AC3636" s="188">
        <f>SUM(AC3637,AC3642,AC3645,AC3646,AC3647,AC3650,AC3651)</f>
        <v>0</v>
      </c>
      <c r="AD3636" s="193">
        <f>SUM(AD3637,AD3642,AD3645,AD3646,AD3647,AD3650,AD3651)</f>
        <v>0</v>
      </c>
      <c r="AE3636" s="194">
        <f t="shared" si="3143"/>
        <v>0</v>
      </c>
      <c r="AF3636" s="195">
        <f>SUM(AF3637,AF3642,AF3645,AF3646,AF3647,AF3650,AF3651)</f>
        <v>0</v>
      </c>
      <c r="AG3636" s="195">
        <f>SUM(AG3637,AG3642,AG3645,AG3646,AG3647,AG3650,AG3651)</f>
        <v>0</v>
      </c>
      <c r="AH3636" s="196">
        <f t="shared" si="3154"/>
        <v>0</v>
      </c>
      <c r="AJ3636" s="189">
        <f t="shared" ref="AJ3636:AU3636" si="3161">SUM(AJ3637,AJ3642,AJ3645,AJ3646,AJ3647,AJ3650,AJ3651)</f>
        <v>0</v>
      </c>
      <c r="AK3636" s="191">
        <f t="shared" si="3161"/>
        <v>0</v>
      </c>
      <c r="AL3636" s="193">
        <f t="shared" si="3161"/>
        <v>0</v>
      </c>
      <c r="AM3636" s="191">
        <f t="shared" si="3161"/>
        <v>0</v>
      </c>
      <c r="AN3636" s="193">
        <f t="shared" si="3161"/>
        <v>0</v>
      </c>
      <c r="AO3636" s="191">
        <f t="shared" si="3161"/>
        <v>0</v>
      </c>
      <c r="AP3636" s="193">
        <f t="shared" si="3161"/>
        <v>0</v>
      </c>
      <c r="AQ3636" s="191">
        <f t="shared" si="3161"/>
        <v>0</v>
      </c>
      <c r="AR3636" s="193">
        <f t="shared" si="3161"/>
        <v>0</v>
      </c>
      <c r="AS3636" s="191">
        <f t="shared" si="3161"/>
        <v>0</v>
      </c>
      <c r="AT3636" s="193">
        <f t="shared" si="3161"/>
        <v>0</v>
      </c>
      <c r="AU3636" s="191">
        <f t="shared" si="3161"/>
        <v>0</v>
      </c>
      <c r="AV3636" s="191">
        <f t="shared" si="3144"/>
        <v>0</v>
      </c>
      <c r="AW3636" s="197">
        <f t="shared" si="3145"/>
        <v>0</v>
      </c>
      <c r="AX3636" s="198"/>
      <c r="AY3636" s="191">
        <f t="shared" si="3146"/>
        <v>0</v>
      </c>
      <c r="AZ3636" s="191">
        <f t="shared" si="3147"/>
        <v>0</v>
      </c>
      <c r="BA3636" s="191">
        <f t="shared" si="3148"/>
        <v>0</v>
      </c>
      <c r="BB3636" s="191">
        <f t="shared" si="3149"/>
        <v>0</v>
      </c>
      <c r="BC3636" s="191">
        <f t="shared" si="3150"/>
        <v>0</v>
      </c>
      <c r="BD3636" s="191">
        <f t="shared" si="3151"/>
        <v>0</v>
      </c>
    </row>
    <row r="3637" spans="2:56" x14ac:dyDescent="0.3">
      <c r="B3637" s="176" t="s">
        <v>189</v>
      </c>
      <c r="C3637" s="83">
        <f>SUM(C3638,C3640)</f>
        <v>0</v>
      </c>
      <c r="D3637" s="84">
        <f>SUM(D3638,D3640)</f>
        <v>0</v>
      </c>
      <c r="E3637" s="85">
        <f t="shared" si="3138"/>
        <v>0</v>
      </c>
      <c r="F3637" s="83">
        <f>SUM(F3638,F3640)</f>
        <v>0</v>
      </c>
      <c r="G3637" s="84">
        <f>SUM(G3638,G3640)</f>
        <v>0</v>
      </c>
      <c r="H3637" s="85">
        <f t="shared" si="3139"/>
        <v>0</v>
      </c>
      <c r="I3637" s="83">
        <f>SUM(I3638,I3640)</f>
        <v>0</v>
      </c>
      <c r="J3637" s="86">
        <f>SUM(J3638,J3640)</f>
        <v>0</v>
      </c>
      <c r="K3637" s="87">
        <f t="shared" si="3140"/>
        <v>0</v>
      </c>
      <c r="L3637" s="83">
        <f>SUM(L3638,L3640)</f>
        <v>0</v>
      </c>
      <c r="M3637" s="86">
        <f>SUM(M3638,M3640)</f>
        <v>0</v>
      </c>
      <c r="N3637" s="88">
        <f>SUM(N3638,N3640)</f>
        <v>0</v>
      </c>
      <c r="O3637" s="83">
        <f>SUM(O3638,O3640)</f>
        <v>0</v>
      </c>
      <c r="P3637" s="88">
        <f>SUM(P3638,P3640)</f>
        <v>0</v>
      </c>
      <c r="Q3637" s="199">
        <f t="shared" si="3141"/>
        <v>0</v>
      </c>
      <c r="R3637" s="89">
        <f>SUM(R3638,R3640)</f>
        <v>0</v>
      </c>
      <c r="S3637" s="89">
        <f>SUM(S3638,S3640)</f>
        <v>0</v>
      </c>
      <c r="T3637" s="200">
        <f t="shared" si="3152"/>
        <v>0</v>
      </c>
      <c r="U3637" s="91"/>
      <c r="V3637" s="83">
        <f>SUM(V3638,V3640)</f>
        <v>0</v>
      </c>
      <c r="W3637" s="88">
        <f>SUM(W3638,W3640)</f>
        <v>0</v>
      </c>
      <c r="X3637" s="199">
        <f t="shared" si="3142"/>
        <v>0</v>
      </c>
      <c r="Y3637" s="89">
        <f>SUM(Y3638,Y3640)</f>
        <v>0</v>
      </c>
      <c r="Z3637" s="89">
        <f>SUM(Z3638,Z3640)</f>
        <v>0</v>
      </c>
      <c r="AA3637" s="200">
        <f t="shared" si="3153"/>
        <v>0</v>
      </c>
      <c r="AB3637" s="91"/>
      <c r="AC3637" s="83">
        <f>SUM(AC3638,AC3640)</f>
        <v>0</v>
      </c>
      <c r="AD3637" s="88">
        <f>SUM(AD3638,AD3640)</f>
        <v>0</v>
      </c>
      <c r="AE3637" s="199">
        <f t="shared" si="3143"/>
        <v>0</v>
      </c>
      <c r="AF3637" s="89">
        <f>SUM(AF3638,AF3640)</f>
        <v>0</v>
      </c>
      <c r="AG3637" s="89">
        <f>SUM(AG3638,AG3640)</f>
        <v>0</v>
      </c>
      <c r="AH3637" s="200">
        <f t="shared" si="3154"/>
        <v>0</v>
      </c>
      <c r="AJ3637" s="84">
        <f t="shared" ref="AJ3637:AU3637" si="3162">SUM(AJ3638,AJ3640)</f>
        <v>0</v>
      </c>
      <c r="AK3637" s="86">
        <f t="shared" si="3162"/>
        <v>0</v>
      </c>
      <c r="AL3637" s="88">
        <f t="shared" si="3162"/>
        <v>0</v>
      </c>
      <c r="AM3637" s="86">
        <f t="shared" si="3162"/>
        <v>0</v>
      </c>
      <c r="AN3637" s="88">
        <f t="shared" si="3162"/>
        <v>0</v>
      </c>
      <c r="AO3637" s="86">
        <f t="shared" si="3162"/>
        <v>0</v>
      </c>
      <c r="AP3637" s="88">
        <f t="shared" si="3162"/>
        <v>0</v>
      </c>
      <c r="AQ3637" s="86">
        <f t="shared" si="3162"/>
        <v>0</v>
      </c>
      <c r="AR3637" s="88">
        <f t="shared" si="3162"/>
        <v>0</v>
      </c>
      <c r="AS3637" s="86">
        <f t="shared" si="3162"/>
        <v>0</v>
      </c>
      <c r="AT3637" s="88">
        <f t="shared" si="3162"/>
        <v>0</v>
      </c>
      <c r="AU3637" s="86">
        <f t="shared" si="3162"/>
        <v>0</v>
      </c>
      <c r="AV3637" s="86">
        <f t="shared" si="3144"/>
        <v>0</v>
      </c>
      <c r="AW3637" s="93">
        <f t="shared" si="3145"/>
        <v>0</v>
      </c>
      <c r="AY3637" s="86">
        <f t="shared" si="3146"/>
        <v>0</v>
      </c>
      <c r="AZ3637" s="86">
        <f t="shared" si="3147"/>
        <v>0</v>
      </c>
      <c r="BA3637" s="86">
        <f t="shared" si="3148"/>
        <v>0</v>
      </c>
      <c r="BB3637" s="86">
        <f t="shared" si="3149"/>
        <v>0</v>
      </c>
      <c r="BC3637" s="86">
        <f t="shared" si="3150"/>
        <v>0</v>
      </c>
      <c r="BD3637" s="86">
        <f t="shared" si="3151"/>
        <v>0</v>
      </c>
    </row>
    <row r="3638" spans="2:56" x14ac:dyDescent="0.3">
      <c r="B3638" s="179" t="s">
        <v>190</v>
      </c>
      <c r="C3638" s="83">
        <f>SUM(C3639)</f>
        <v>0</v>
      </c>
      <c r="D3638" s="84">
        <f>SUM(D3639)</f>
        <v>0</v>
      </c>
      <c r="E3638" s="85">
        <f t="shared" si="3138"/>
        <v>0</v>
      </c>
      <c r="F3638" s="83">
        <f>SUM(F3639)</f>
        <v>0</v>
      </c>
      <c r="G3638" s="84">
        <f>SUM(G3639)</f>
        <v>0</v>
      </c>
      <c r="H3638" s="85">
        <f t="shared" si="3139"/>
        <v>0</v>
      </c>
      <c r="I3638" s="83">
        <f>SUM(I3639)</f>
        <v>0</v>
      </c>
      <c r="J3638" s="86">
        <f>SUM(J3639)</f>
        <v>0</v>
      </c>
      <c r="K3638" s="87">
        <f t="shared" si="3140"/>
        <v>0</v>
      </c>
      <c r="L3638" s="83">
        <f>SUM(L3639)</f>
        <v>0</v>
      </c>
      <c r="M3638" s="86">
        <f>SUM(M3639)</f>
        <v>0</v>
      </c>
      <c r="N3638" s="88">
        <f>SUM(N3639)</f>
        <v>0</v>
      </c>
      <c r="O3638" s="83">
        <f>SUM(O3639)</f>
        <v>0</v>
      </c>
      <c r="P3638" s="88">
        <f>SUM(P3639)</f>
        <v>0</v>
      </c>
      <c r="Q3638" s="199">
        <f t="shared" si="3141"/>
        <v>0</v>
      </c>
      <c r="R3638" s="89">
        <f>SUM(R3639)</f>
        <v>0</v>
      </c>
      <c r="S3638" s="89">
        <f>SUM(S3639)</f>
        <v>0</v>
      </c>
      <c r="T3638" s="200">
        <f t="shared" si="3152"/>
        <v>0</v>
      </c>
      <c r="U3638" s="91"/>
      <c r="V3638" s="83">
        <f>SUM(V3639)</f>
        <v>0</v>
      </c>
      <c r="W3638" s="88">
        <f>SUM(W3639)</f>
        <v>0</v>
      </c>
      <c r="X3638" s="199">
        <f t="shared" si="3142"/>
        <v>0</v>
      </c>
      <c r="Y3638" s="89">
        <f>SUM(Y3639)</f>
        <v>0</v>
      </c>
      <c r="Z3638" s="89">
        <f>SUM(Z3639)</f>
        <v>0</v>
      </c>
      <c r="AA3638" s="200">
        <f t="shared" si="3153"/>
        <v>0</v>
      </c>
      <c r="AB3638" s="91"/>
      <c r="AC3638" s="83">
        <f>SUM(AC3639)</f>
        <v>0</v>
      </c>
      <c r="AD3638" s="88">
        <f>SUM(AD3639)</f>
        <v>0</v>
      </c>
      <c r="AE3638" s="199">
        <f t="shared" si="3143"/>
        <v>0</v>
      </c>
      <c r="AF3638" s="89">
        <f>SUM(AF3639)</f>
        <v>0</v>
      </c>
      <c r="AG3638" s="89">
        <f>SUM(AG3639)</f>
        <v>0</v>
      </c>
      <c r="AH3638" s="200">
        <f t="shared" si="3154"/>
        <v>0</v>
      </c>
      <c r="AJ3638" s="84">
        <f t="shared" ref="AJ3638:AU3638" si="3163">SUM(AJ3639)</f>
        <v>0</v>
      </c>
      <c r="AK3638" s="86">
        <f t="shared" si="3163"/>
        <v>0</v>
      </c>
      <c r="AL3638" s="88">
        <f t="shared" si="3163"/>
        <v>0</v>
      </c>
      <c r="AM3638" s="86">
        <f t="shared" si="3163"/>
        <v>0</v>
      </c>
      <c r="AN3638" s="88">
        <f t="shared" si="3163"/>
        <v>0</v>
      </c>
      <c r="AO3638" s="86">
        <f t="shared" si="3163"/>
        <v>0</v>
      </c>
      <c r="AP3638" s="88">
        <f t="shared" si="3163"/>
        <v>0</v>
      </c>
      <c r="AQ3638" s="86">
        <f t="shared" si="3163"/>
        <v>0</v>
      </c>
      <c r="AR3638" s="88">
        <f t="shared" si="3163"/>
        <v>0</v>
      </c>
      <c r="AS3638" s="86">
        <f t="shared" si="3163"/>
        <v>0</v>
      </c>
      <c r="AT3638" s="88">
        <f t="shared" si="3163"/>
        <v>0</v>
      </c>
      <c r="AU3638" s="86">
        <f t="shared" si="3163"/>
        <v>0</v>
      </c>
      <c r="AV3638" s="86">
        <f t="shared" si="3144"/>
        <v>0</v>
      </c>
      <c r="AW3638" s="93">
        <f t="shared" si="3145"/>
        <v>0</v>
      </c>
      <c r="AY3638" s="86">
        <f t="shared" si="3146"/>
        <v>0</v>
      </c>
      <c r="AZ3638" s="86">
        <f t="shared" si="3147"/>
        <v>0</v>
      </c>
      <c r="BA3638" s="86">
        <f t="shared" si="3148"/>
        <v>0</v>
      </c>
      <c r="BB3638" s="86">
        <f t="shared" si="3149"/>
        <v>0</v>
      </c>
      <c r="BC3638" s="86">
        <f t="shared" si="3150"/>
        <v>0</v>
      </c>
      <c r="BD3638" s="86">
        <f t="shared" si="3151"/>
        <v>0</v>
      </c>
    </row>
    <row r="3639" spans="2:56" x14ac:dyDescent="0.3">
      <c r="B3639" s="186" t="s">
        <v>191</v>
      </c>
      <c r="C3639" s="255"/>
      <c r="D3639" s="256"/>
      <c r="E3639" s="182">
        <f t="shared" si="3138"/>
        <v>0</v>
      </c>
      <c r="F3639" s="255"/>
      <c r="G3639" s="256"/>
      <c r="H3639" s="182">
        <f t="shared" si="3139"/>
        <v>0</v>
      </c>
      <c r="I3639" s="255"/>
      <c r="J3639" s="257"/>
      <c r="K3639" s="184">
        <f t="shared" si="3140"/>
        <v>0</v>
      </c>
      <c r="L3639" s="255"/>
      <c r="M3639" s="257"/>
      <c r="N3639" s="258"/>
      <c r="O3639" s="255"/>
      <c r="P3639" s="258"/>
      <c r="Q3639" s="177">
        <f t="shared" si="3141"/>
        <v>0</v>
      </c>
      <c r="R3639" s="258"/>
      <c r="S3639" s="258"/>
      <c r="T3639" s="178">
        <f t="shared" si="3152"/>
        <v>0</v>
      </c>
      <c r="U3639" s="157"/>
      <c r="V3639" s="255"/>
      <c r="W3639" s="258"/>
      <c r="X3639" s="177">
        <f t="shared" si="3142"/>
        <v>0</v>
      </c>
      <c r="Y3639" s="258"/>
      <c r="Z3639" s="258"/>
      <c r="AA3639" s="178">
        <f t="shared" si="3153"/>
        <v>0</v>
      </c>
      <c r="AB3639" s="157"/>
      <c r="AC3639" s="255"/>
      <c r="AD3639" s="258"/>
      <c r="AE3639" s="177">
        <f t="shared" si="3143"/>
        <v>0</v>
      </c>
      <c r="AF3639" s="258"/>
      <c r="AG3639" s="258"/>
      <c r="AH3639" s="178">
        <f t="shared" si="3154"/>
        <v>0</v>
      </c>
      <c r="AJ3639" s="252"/>
      <c r="AK3639" s="253"/>
      <c r="AL3639" s="254"/>
      <c r="AM3639" s="253"/>
      <c r="AN3639" s="254"/>
      <c r="AO3639" s="253"/>
      <c r="AP3639" s="254"/>
      <c r="AQ3639" s="253"/>
      <c r="AR3639" s="254"/>
      <c r="AS3639" s="253"/>
      <c r="AT3639" s="254"/>
      <c r="AU3639" s="253"/>
      <c r="AV3639" s="163">
        <f t="shared" si="3144"/>
        <v>0</v>
      </c>
      <c r="AW3639" s="93">
        <f t="shared" si="3145"/>
        <v>0</v>
      </c>
      <c r="AY3639" s="163">
        <f t="shared" si="3146"/>
        <v>0</v>
      </c>
      <c r="AZ3639" s="163">
        <f t="shared" si="3147"/>
        <v>0</v>
      </c>
      <c r="BA3639" s="163">
        <f t="shared" si="3148"/>
        <v>0</v>
      </c>
      <c r="BB3639" s="163">
        <f t="shared" si="3149"/>
        <v>0</v>
      </c>
      <c r="BC3639" s="163">
        <f t="shared" si="3150"/>
        <v>0</v>
      </c>
      <c r="BD3639" s="163">
        <f t="shared" si="3151"/>
        <v>0</v>
      </c>
    </row>
    <row r="3640" spans="2:56" x14ac:dyDescent="0.3">
      <c r="B3640" s="179" t="s">
        <v>192</v>
      </c>
      <c r="C3640" s="83">
        <f>SUM(C3641)</f>
        <v>0</v>
      </c>
      <c r="D3640" s="84">
        <f>SUM(D3641)</f>
        <v>0</v>
      </c>
      <c r="E3640" s="85">
        <f t="shared" si="3138"/>
        <v>0</v>
      </c>
      <c r="F3640" s="83">
        <f>SUM(F3641)</f>
        <v>0</v>
      </c>
      <c r="G3640" s="84">
        <f>SUM(G3641)</f>
        <v>0</v>
      </c>
      <c r="H3640" s="85">
        <f t="shared" si="3139"/>
        <v>0</v>
      </c>
      <c r="I3640" s="83">
        <f>SUM(I3641)</f>
        <v>0</v>
      </c>
      <c r="J3640" s="86">
        <f>SUM(J3641)</f>
        <v>0</v>
      </c>
      <c r="K3640" s="87">
        <f t="shared" si="3140"/>
        <v>0</v>
      </c>
      <c r="L3640" s="83">
        <f>SUM(L3641)</f>
        <v>0</v>
      </c>
      <c r="M3640" s="86">
        <f>SUM(M3641)</f>
        <v>0</v>
      </c>
      <c r="N3640" s="88">
        <f>SUM(N3641)</f>
        <v>0</v>
      </c>
      <c r="O3640" s="83">
        <f>SUM(O3641)</f>
        <v>0</v>
      </c>
      <c r="P3640" s="88">
        <f>SUM(P3641)</f>
        <v>0</v>
      </c>
      <c r="Q3640" s="199">
        <f t="shared" si="3141"/>
        <v>0</v>
      </c>
      <c r="R3640" s="89">
        <f>SUM(R3641)</f>
        <v>0</v>
      </c>
      <c r="S3640" s="89">
        <f>SUM(S3641)</f>
        <v>0</v>
      </c>
      <c r="T3640" s="200">
        <f t="shared" si="3152"/>
        <v>0</v>
      </c>
      <c r="U3640" s="91"/>
      <c r="V3640" s="83">
        <f>SUM(V3641)</f>
        <v>0</v>
      </c>
      <c r="W3640" s="88">
        <f>SUM(W3641)</f>
        <v>0</v>
      </c>
      <c r="X3640" s="199">
        <f t="shared" si="3142"/>
        <v>0</v>
      </c>
      <c r="Y3640" s="89">
        <f>SUM(Y3641)</f>
        <v>0</v>
      </c>
      <c r="Z3640" s="89">
        <f>SUM(Z3641)</f>
        <v>0</v>
      </c>
      <c r="AA3640" s="200">
        <f t="shared" si="3153"/>
        <v>0</v>
      </c>
      <c r="AB3640" s="91"/>
      <c r="AC3640" s="83">
        <f>SUM(AC3641)</f>
        <v>0</v>
      </c>
      <c r="AD3640" s="88">
        <f>SUM(AD3641)</f>
        <v>0</v>
      </c>
      <c r="AE3640" s="199">
        <f t="shared" si="3143"/>
        <v>0</v>
      </c>
      <c r="AF3640" s="89">
        <f>SUM(AF3641)</f>
        <v>0</v>
      </c>
      <c r="AG3640" s="89">
        <f>SUM(AG3641)</f>
        <v>0</v>
      </c>
      <c r="AH3640" s="200">
        <f t="shared" si="3154"/>
        <v>0</v>
      </c>
      <c r="AJ3640" s="84">
        <f t="shared" ref="AJ3640:AU3640" si="3164">SUM(AJ3641)</f>
        <v>0</v>
      </c>
      <c r="AK3640" s="86">
        <f t="shared" si="3164"/>
        <v>0</v>
      </c>
      <c r="AL3640" s="88">
        <f t="shared" si="3164"/>
        <v>0</v>
      </c>
      <c r="AM3640" s="86">
        <f t="shared" si="3164"/>
        <v>0</v>
      </c>
      <c r="AN3640" s="88">
        <f t="shared" si="3164"/>
        <v>0</v>
      </c>
      <c r="AO3640" s="86">
        <f t="shared" si="3164"/>
        <v>0</v>
      </c>
      <c r="AP3640" s="88">
        <f t="shared" si="3164"/>
        <v>0</v>
      </c>
      <c r="AQ3640" s="86">
        <f t="shared" si="3164"/>
        <v>0</v>
      </c>
      <c r="AR3640" s="88">
        <f t="shared" si="3164"/>
        <v>0</v>
      </c>
      <c r="AS3640" s="86">
        <f t="shared" si="3164"/>
        <v>0</v>
      </c>
      <c r="AT3640" s="88">
        <f t="shared" si="3164"/>
        <v>0</v>
      </c>
      <c r="AU3640" s="86">
        <f t="shared" si="3164"/>
        <v>0</v>
      </c>
      <c r="AV3640" s="86">
        <f t="shared" si="3144"/>
        <v>0</v>
      </c>
      <c r="AW3640" s="93">
        <f t="shared" si="3145"/>
        <v>0</v>
      </c>
      <c r="AY3640" s="86">
        <f t="shared" si="3146"/>
        <v>0</v>
      </c>
      <c r="AZ3640" s="86">
        <f t="shared" si="3147"/>
        <v>0</v>
      </c>
      <c r="BA3640" s="86">
        <f t="shared" si="3148"/>
        <v>0</v>
      </c>
      <c r="BB3640" s="86">
        <f t="shared" si="3149"/>
        <v>0</v>
      </c>
      <c r="BC3640" s="86">
        <f t="shared" si="3150"/>
        <v>0</v>
      </c>
      <c r="BD3640" s="86">
        <f t="shared" si="3151"/>
        <v>0</v>
      </c>
    </row>
    <row r="3641" spans="2:56" x14ac:dyDescent="0.3">
      <c r="B3641" s="186" t="s">
        <v>191</v>
      </c>
      <c r="C3641" s="255"/>
      <c r="D3641" s="256"/>
      <c r="E3641" s="182">
        <f t="shared" si="3138"/>
        <v>0</v>
      </c>
      <c r="F3641" s="255"/>
      <c r="G3641" s="256"/>
      <c r="H3641" s="182">
        <f t="shared" si="3139"/>
        <v>0</v>
      </c>
      <c r="I3641" s="255"/>
      <c r="J3641" s="257"/>
      <c r="K3641" s="184">
        <f t="shared" si="3140"/>
        <v>0</v>
      </c>
      <c r="L3641" s="255"/>
      <c r="M3641" s="257"/>
      <c r="N3641" s="258"/>
      <c r="O3641" s="255"/>
      <c r="P3641" s="258"/>
      <c r="Q3641" s="177">
        <f t="shared" si="3141"/>
        <v>0</v>
      </c>
      <c r="R3641" s="258"/>
      <c r="S3641" s="258"/>
      <c r="T3641" s="178">
        <f t="shared" si="3152"/>
        <v>0</v>
      </c>
      <c r="U3641" s="157"/>
      <c r="V3641" s="255"/>
      <c r="W3641" s="258"/>
      <c r="X3641" s="177">
        <f t="shared" si="3142"/>
        <v>0</v>
      </c>
      <c r="Y3641" s="258"/>
      <c r="Z3641" s="258"/>
      <c r="AA3641" s="178">
        <f t="shared" si="3153"/>
        <v>0</v>
      </c>
      <c r="AB3641" s="157"/>
      <c r="AC3641" s="255"/>
      <c r="AD3641" s="258"/>
      <c r="AE3641" s="177">
        <f t="shared" si="3143"/>
        <v>0</v>
      </c>
      <c r="AF3641" s="258"/>
      <c r="AG3641" s="258"/>
      <c r="AH3641" s="178">
        <f t="shared" si="3154"/>
        <v>0</v>
      </c>
      <c r="AJ3641" s="252"/>
      <c r="AK3641" s="253"/>
      <c r="AL3641" s="254"/>
      <c r="AM3641" s="253"/>
      <c r="AN3641" s="254"/>
      <c r="AO3641" s="253"/>
      <c r="AP3641" s="254"/>
      <c r="AQ3641" s="253"/>
      <c r="AR3641" s="254"/>
      <c r="AS3641" s="253"/>
      <c r="AT3641" s="254"/>
      <c r="AU3641" s="253"/>
      <c r="AV3641" s="163">
        <f t="shared" si="3144"/>
        <v>0</v>
      </c>
      <c r="AW3641" s="93">
        <f t="shared" si="3145"/>
        <v>0</v>
      </c>
      <c r="AY3641" s="163">
        <f t="shared" si="3146"/>
        <v>0</v>
      </c>
      <c r="AZ3641" s="163">
        <f t="shared" si="3147"/>
        <v>0</v>
      </c>
      <c r="BA3641" s="163">
        <f t="shared" si="3148"/>
        <v>0</v>
      </c>
      <c r="BB3641" s="163">
        <f t="shared" si="3149"/>
        <v>0</v>
      </c>
      <c r="BC3641" s="163">
        <f t="shared" si="3150"/>
        <v>0</v>
      </c>
      <c r="BD3641" s="163">
        <f t="shared" si="3151"/>
        <v>0</v>
      </c>
    </row>
    <row r="3642" spans="2:56" x14ac:dyDescent="0.3">
      <c r="B3642" s="176" t="s">
        <v>193</v>
      </c>
      <c r="C3642" s="83">
        <f>SUM(C3643,C3644)</f>
        <v>0</v>
      </c>
      <c r="D3642" s="84">
        <f>SUM(D3643,D3644)</f>
        <v>0</v>
      </c>
      <c r="E3642" s="85">
        <f t="shared" si="3138"/>
        <v>0</v>
      </c>
      <c r="F3642" s="83">
        <f>SUM(F3643,F3644)</f>
        <v>0</v>
      </c>
      <c r="G3642" s="84">
        <f>SUM(G3643,G3644)</f>
        <v>0</v>
      </c>
      <c r="H3642" s="85">
        <f t="shared" si="3139"/>
        <v>0</v>
      </c>
      <c r="I3642" s="83">
        <f>SUM(I3643,I3644)</f>
        <v>0</v>
      </c>
      <c r="J3642" s="86">
        <f>SUM(J3643,J3644)</f>
        <v>0</v>
      </c>
      <c r="K3642" s="87">
        <f t="shared" si="3140"/>
        <v>0</v>
      </c>
      <c r="L3642" s="83">
        <f>SUM(L3643,L3644)</f>
        <v>0</v>
      </c>
      <c r="M3642" s="86">
        <f>SUM(M3643,M3644)</f>
        <v>0</v>
      </c>
      <c r="N3642" s="88">
        <f>SUM(N3643,N3644)</f>
        <v>0</v>
      </c>
      <c r="O3642" s="83">
        <f>SUM(O3643,O3644)</f>
        <v>0</v>
      </c>
      <c r="P3642" s="88">
        <f>SUM(P3643,P3644)</f>
        <v>0</v>
      </c>
      <c r="Q3642" s="199">
        <f t="shared" si="3141"/>
        <v>0</v>
      </c>
      <c r="R3642" s="89">
        <f>SUM(R3643,R3644)</f>
        <v>0</v>
      </c>
      <c r="S3642" s="89">
        <f>SUM(S3643,S3644)</f>
        <v>0</v>
      </c>
      <c r="T3642" s="200">
        <f t="shared" si="3152"/>
        <v>0</v>
      </c>
      <c r="U3642" s="91"/>
      <c r="V3642" s="83">
        <f>SUM(V3643,V3644)</f>
        <v>0</v>
      </c>
      <c r="W3642" s="88">
        <f>SUM(W3643,W3644)</f>
        <v>0</v>
      </c>
      <c r="X3642" s="199">
        <f t="shared" si="3142"/>
        <v>0</v>
      </c>
      <c r="Y3642" s="89">
        <f>SUM(Y3643,Y3644)</f>
        <v>0</v>
      </c>
      <c r="Z3642" s="89">
        <f>SUM(Z3643,Z3644)</f>
        <v>0</v>
      </c>
      <c r="AA3642" s="200">
        <f t="shared" si="3153"/>
        <v>0</v>
      </c>
      <c r="AB3642" s="91"/>
      <c r="AC3642" s="83">
        <f>SUM(AC3643,AC3644)</f>
        <v>0</v>
      </c>
      <c r="AD3642" s="88">
        <f>SUM(AD3643,AD3644)</f>
        <v>0</v>
      </c>
      <c r="AE3642" s="199">
        <f t="shared" si="3143"/>
        <v>0</v>
      </c>
      <c r="AF3642" s="89">
        <f>SUM(AF3643,AF3644)</f>
        <v>0</v>
      </c>
      <c r="AG3642" s="89">
        <f>SUM(AG3643,AG3644)</f>
        <v>0</v>
      </c>
      <c r="AH3642" s="200">
        <f t="shared" si="3154"/>
        <v>0</v>
      </c>
      <c r="AJ3642" s="84">
        <f t="shared" ref="AJ3642:AU3642" si="3165">SUM(AJ3643,AJ3644)</f>
        <v>0</v>
      </c>
      <c r="AK3642" s="86">
        <f t="shared" si="3165"/>
        <v>0</v>
      </c>
      <c r="AL3642" s="88">
        <f t="shared" si="3165"/>
        <v>0</v>
      </c>
      <c r="AM3642" s="86">
        <f t="shared" si="3165"/>
        <v>0</v>
      </c>
      <c r="AN3642" s="88">
        <f t="shared" si="3165"/>
        <v>0</v>
      </c>
      <c r="AO3642" s="86">
        <f t="shared" si="3165"/>
        <v>0</v>
      </c>
      <c r="AP3642" s="88">
        <f t="shared" si="3165"/>
        <v>0</v>
      </c>
      <c r="AQ3642" s="86">
        <f t="shared" si="3165"/>
        <v>0</v>
      </c>
      <c r="AR3642" s="88">
        <f t="shared" si="3165"/>
        <v>0</v>
      </c>
      <c r="AS3642" s="86">
        <f t="shared" si="3165"/>
        <v>0</v>
      </c>
      <c r="AT3642" s="88">
        <f t="shared" si="3165"/>
        <v>0</v>
      </c>
      <c r="AU3642" s="86">
        <f t="shared" si="3165"/>
        <v>0</v>
      </c>
      <c r="AV3642" s="86">
        <f t="shared" si="3144"/>
        <v>0</v>
      </c>
      <c r="AW3642" s="93">
        <f t="shared" si="3145"/>
        <v>0</v>
      </c>
      <c r="AY3642" s="86">
        <f t="shared" si="3146"/>
        <v>0</v>
      </c>
      <c r="AZ3642" s="86">
        <f t="shared" si="3147"/>
        <v>0</v>
      </c>
      <c r="BA3642" s="86">
        <f t="shared" si="3148"/>
        <v>0</v>
      </c>
      <c r="BB3642" s="86">
        <f t="shared" si="3149"/>
        <v>0</v>
      </c>
      <c r="BC3642" s="86">
        <f t="shared" si="3150"/>
        <v>0</v>
      </c>
      <c r="BD3642" s="86">
        <f t="shared" si="3151"/>
        <v>0</v>
      </c>
    </row>
    <row r="3643" spans="2:56" x14ac:dyDescent="0.3">
      <c r="B3643" s="179" t="s">
        <v>194</v>
      </c>
      <c r="C3643" s="95"/>
      <c r="D3643" s="96"/>
      <c r="E3643" s="85">
        <f t="shared" si="3138"/>
        <v>0</v>
      </c>
      <c r="F3643" s="95"/>
      <c r="G3643" s="96"/>
      <c r="H3643" s="85">
        <f t="shared" si="3139"/>
        <v>0</v>
      </c>
      <c r="I3643" s="95"/>
      <c r="J3643" s="97"/>
      <c r="K3643" s="87">
        <f t="shared" si="3140"/>
        <v>0</v>
      </c>
      <c r="L3643" s="95"/>
      <c r="M3643" s="97"/>
      <c r="N3643" s="98"/>
      <c r="O3643" s="95"/>
      <c r="P3643" s="98"/>
      <c r="Q3643" s="199">
        <f t="shared" si="3141"/>
        <v>0</v>
      </c>
      <c r="R3643" s="99"/>
      <c r="S3643" s="99"/>
      <c r="T3643" s="200">
        <f t="shared" si="3152"/>
        <v>0</v>
      </c>
      <c r="U3643" s="91"/>
      <c r="V3643" s="95"/>
      <c r="W3643" s="98"/>
      <c r="X3643" s="199">
        <f t="shared" si="3142"/>
        <v>0</v>
      </c>
      <c r="Y3643" s="99"/>
      <c r="Z3643" s="99"/>
      <c r="AA3643" s="200">
        <f t="shared" si="3153"/>
        <v>0</v>
      </c>
      <c r="AB3643" s="91"/>
      <c r="AC3643" s="95"/>
      <c r="AD3643" s="98"/>
      <c r="AE3643" s="199">
        <f t="shared" si="3143"/>
        <v>0</v>
      </c>
      <c r="AF3643" s="99"/>
      <c r="AG3643" s="99"/>
      <c r="AH3643" s="200">
        <f t="shared" si="3154"/>
        <v>0</v>
      </c>
      <c r="AJ3643" s="252"/>
      <c r="AK3643" s="253"/>
      <c r="AL3643" s="254"/>
      <c r="AM3643" s="253"/>
      <c r="AN3643" s="254"/>
      <c r="AO3643" s="253"/>
      <c r="AP3643" s="254"/>
      <c r="AQ3643" s="253"/>
      <c r="AR3643" s="254"/>
      <c r="AS3643" s="253"/>
      <c r="AT3643" s="254"/>
      <c r="AU3643" s="253"/>
      <c r="AV3643" s="163">
        <f t="shared" si="3144"/>
        <v>0</v>
      </c>
      <c r="AW3643" s="93">
        <f t="shared" si="3145"/>
        <v>0</v>
      </c>
      <c r="AY3643" s="163">
        <f t="shared" si="3146"/>
        <v>0</v>
      </c>
      <c r="AZ3643" s="163">
        <f t="shared" si="3147"/>
        <v>0</v>
      </c>
      <c r="BA3643" s="163">
        <f t="shared" si="3148"/>
        <v>0</v>
      </c>
      <c r="BB3643" s="163">
        <f t="shared" si="3149"/>
        <v>0</v>
      </c>
      <c r="BC3643" s="163">
        <f t="shared" si="3150"/>
        <v>0</v>
      </c>
      <c r="BD3643" s="163">
        <f t="shared" si="3151"/>
        <v>0</v>
      </c>
    </row>
    <row r="3644" spans="2:56" x14ac:dyDescent="0.3">
      <c r="B3644" s="179" t="s">
        <v>195</v>
      </c>
      <c r="C3644" s="95"/>
      <c r="D3644" s="96"/>
      <c r="E3644" s="85">
        <f t="shared" si="3138"/>
        <v>0</v>
      </c>
      <c r="F3644" s="95"/>
      <c r="G3644" s="96"/>
      <c r="H3644" s="85">
        <f t="shared" si="3139"/>
        <v>0</v>
      </c>
      <c r="I3644" s="95"/>
      <c r="J3644" s="97"/>
      <c r="K3644" s="87">
        <f t="shared" si="3140"/>
        <v>0</v>
      </c>
      <c r="L3644" s="95"/>
      <c r="M3644" s="97"/>
      <c r="N3644" s="98"/>
      <c r="O3644" s="95"/>
      <c r="P3644" s="98"/>
      <c r="Q3644" s="199">
        <f t="shared" si="3141"/>
        <v>0</v>
      </c>
      <c r="R3644" s="99"/>
      <c r="S3644" s="99"/>
      <c r="T3644" s="200">
        <f t="shared" si="3152"/>
        <v>0</v>
      </c>
      <c r="U3644" s="91"/>
      <c r="V3644" s="95"/>
      <c r="W3644" s="98"/>
      <c r="X3644" s="199">
        <f t="shared" si="3142"/>
        <v>0</v>
      </c>
      <c r="Y3644" s="99"/>
      <c r="Z3644" s="99"/>
      <c r="AA3644" s="200">
        <f t="shared" si="3153"/>
        <v>0</v>
      </c>
      <c r="AB3644" s="91"/>
      <c r="AC3644" s="95"/>
      <c r="AD3644" s="98"/>
      <c r="AE3644" s="199">
        <f t="shared" si="3143"/>
        <v>0</v>
      </c>
      <c r="AF3644" s="99"/>
      <c r="AG3644" s="99"/>
      <c r="AH3644" s="200">
        <f t="shared" si="3154"/>
        <v>0</v>
      </c>
      <c r="AJ3644" s="252"/>
      <c r="AK3644" s="253"/>
      <c r="AL3644" s="254"/>
      <c r="AM3644" s="253"/>
      <c r="AN3644" s="254"/>
      <c r="AO3644" s="253"/>
      <c r="AP3644" s="254"/>
      <c r="AQ3644" s="253"/>
      <c r="AR3644" s="254"/>
      <c r="AS3644" s="253"/>
      <c r="AT3644" s="254"/>
      <c r="AU3644" s="253"/>
      <c r="AV3644" s="163">
        <f t="shared" si="3144"/>
        <v>0</v>
      </c>
      <c r="AW3644" s="93">
        <f t="shared" si="3145"/>
        <v>0</v>
      </c>
      <c r="AY3644" s="163">
        <f t="shared" si="3146"/>
        <v>0</v>
      </c>
      <c r="AZ3644" s="163">
        <f t="shared" si="3147"/>
        <v>0</v>
      </c>
      <c r="BA3644" s="163">
        <f t="shared" si="3148"/>
        <v>0</v>
      </c>
      <c r="BB3644" s="163">
        <f t="shared" si="3149"/>
        <v>0</v>
      </c>
      <c r="BC3644" s="163">
        <f t="shared" si="3150"/>
        <v>0</v>
      </c>
      <c r="BD3644" s="163">
        <f t="shared" si="3151"/>
        <v>0</v>
      </c>
    </row>
    <row r="3645" spans="2:56" x14ac:dyDescent="0.3">
      <c r="B3645" s="176" t="s">
        <v>196</v>
      </c>
      <c r="C3645" s="95"/>
      <c r="D3645" s="96"/>
      <c r="E3645" s="85">
        <f t="shared" si="3138"/>
        <v>0</v>
      </c>
      <c r="F3645" s="95"/>
      <c r="G3645" s="96"/>
      <c r="H3645" s="85">
        <f t="shared" si="3139"/>
        <v>0</v>
      </c>
      <c r="I3645" s="95"/>
      <c r="J3645" s="97"/>
      <c r="K3645" s="87">
        <f t="shared" si="3140"/>
        <v>0</v>
      </c>
      <c r="L3645" s="95"/>
      <c r="M3645" s="97"/>
      <c r="N3645" s="98"/>
      <c r="O3645" s="95"/>
      <c r="P3645" s="98"/>
      <c r="Q3645" s="199">
        <f t="shared" si="3141"/>
        <v>0</v>
      </c>
      <c r="R3645" s="99"/>
      <c r="S3645" s="99"/>
      <c r="T3645" s="200">
        <f t="shared" si="3152"/>
        <v>0</v>
      </c>
      <c r="U3645" s="91"/>
      <c r="V3645" s="95"/>
      <c r="W3645" s="98"/>
      <c r="X3645" s="199">
        <f t="shared" si="3142"/>
        <v>0</v>
      </c>
      <c r="Y3645" s="99"/>
      <c r="Z3645" s="99"/>
      <c r="AA3645" s="200">
        <f t="shared" si="3153"/>
        <v>0</v>
      </c>
      <c r="AB3645" s="91"/>
      <c r="AC3645" s="95"/>
      <c r="AD3645" s="98"/>
      <c r="AE3645" s="199">
        <f t="shared" si="3143"/>
        <v>0</v>
      </c>
      <c r="AF3645" s="99"/>
      <c r="AG3645" s="99"/>
      <c r="AH3645" s="200">
        <f t="shared" si="3154"/>
        <v>0</v>
      </c>
      <c r="AJ3645" s="252"/>
      <c r="AK3645" s="253"/>
      <c r="AL3645" s="254"/>
      <c r="AM3645" s="253"/>
      <c r="AN3645" s="254"/>
      <c r="AO3645" s="253"/>
      <c r="AP3645" s="254"/>
      <c r="AQ3645" s="253"/>
      <c r="AR3645" s="254"/>
      <c r="AS3645" s="253"/>
      <c r="AT3645" s="254"/>
      <c r="AU3645" s="253"/>
      <c r="AV3645" s="163">
        <f t="shared" si="3144"/>
        <v>0</v>
      </c>
      <c r="AW3645" s="93">
        <f t="shared" si="3145"/>
        <v>0</v>
      </c>
      <c r="AY3645" s="163">
        <f t="shared" si="3146"/>
        <v>0</v>
      </c>
      <c r="AZ3645" s="163">
        <f t="shared" si="3147"/>
        <v>0</v>
      </c>
      <c r="BA3645" s="163">
        <f t="shared" si="3148"/>
        <v>0</v>
      </c>
      <c r="BB3645" s="163">
        <f t="shared" si="3149"/>
        <v>0</v>
      </c>
      <c r="BC3645" s="163">
        <f t="shared" si="3150"/>
        <v>0</v>
      </c>
      <c r="BD3645" s="163">
        <f t="shared" si="3151"/>
        <v>0</v>
      </c>
    </row>
    <row r="3646" spans="2:56" x14ac:dyDescent="0.3">
      <c r="B3646" s="176" t="s">
        <v>197</v>
      </c>
      <c r="C3646" s="95"/>
      <c r="D3646" s="96"/>
      <c r="E3646" s="85">
        <f t="shared" si="3138"/>
        <v>0</v>
      </c>
      <c r="F3646" s="95"/>
      <c r="G3646" s="96"/>
      <c r="H3646" s="85">
        <f t="shared" si="3139"/>
        <v>0</v>
      </c>
      <c r="I3646" s="95"/>
      <c r="J3646" s="97"/>
      <c r="K3646" s="87">
        <f t="shared" si="3140"/>
        <v>0</v>
      </c>
      <c r="L3646" s="95"/>
      <c r="M3646" s="97"/>
      <c r="N3646" s="98"/>
      <c r="O3646" s="95"/>
      <c r="P3646" s="98"/>
      <c r="Q3646" s="199">
        <f t="shared" si="3141"/>
        <v>0</v>
      </c>
      <c r="R3646" s="99"/>
      <c r="S3646" s="99"/>
      <c r="T3646" s="200">
        <f t="shared" si="3152"/>
        <v>0</v>
      </c>
      <c r="U3646" s="91"/>
      <c r="V3646" s="95"/>
      <c r="W3646" s="98"/>
      <c r="X3646" s="199">
        <f t="shared" si="3142"/>
        <v>0</v>
      </c>
      <c r="Y3646" s="99"/>
      <c r="Z3646" s="99"/>
      <c r="AA3646" s="200">
        <f t="shared" si="3153"/>
        <v>0</v>
      </c>
      <c r="AB3646" s="91"/>
      <c r="AC3646" s="95"/>
      <c r="AD3646" s="98"/>
      <c r="AE3646" s="199">
        <f t="shared" si="3143"/>
        <v>0</v>
      </c>
      <c r="AF3646" s="99"/>
      <c r="AG3646" s="99"/>
      <c r="AH3646" s="200">
        <f t="shared" si="3154"/>
        <v>0</v>
      </c>
      <c r="AJ3646" s="252"/>
      <c r="AK3646" s="253"/>
      <c r="AL3646" s="254"/>
      <c r="AM3646" s="253"/>
      <c r="AN3646" s="254"/>
      <c r="AO3646" s="253"/>
      <c r="AP3646" s="254"/>
      <c r="AQ3646" s="253"/>
      <c r="AR3646" s="254"/>
      <c r="AS3646" s="253"/>
      <c r="AT3646" s="254"/>
      <c r="AU3646" s="253"/>
      <c r="AV3646" s="163">
        <f t="shared" si="3144"/>
        <v>0</v>
      </c>
      <c r="AW3646" s="93">
        <f t="shared" si="3145"/>
        <v>0</v>
      </c>
      <c r="AY3646" s="163">
        <f t="shared" si="3146"/>
        <v>0</v>
      </c>
      <c r="AZ3646" s="163">
        <f t="shared" si="3147"/>
        <v>0</v>
      </c>
      <c r="BA3646" s="163">
        <f t="shared" si="3148"/>
        <v>0</v>
      </c>
      <c r="BB3646" s="163">
        <f t="shared" si="3149"/>
        <v>0</v>
      </c>
      <c r="BC3646" s="163">
        <f t="shared" si="3150"/>
        <v>0</v>
      </c>
      <c r="BD3646" s="163">
        <f t="shared" si="3151"/>
        <v>0</v>
      </c>
    </row>
    <row r="3647" spans="2:56" x14ac:dyDescent="0.3">
      <c r="B3647" s="176" t="s">
        <v>198</v>
      </c>
      <c r="C3647" s="83">
        <f>SUM(C3648,C3649)</f>
        <v>0</v>
      </c>
      <c r="D3647" s="84">
        <f>SUM(D3648,D3649)</f>
        <v>0</v>
      </c>
      <c r="E3647" s="85">
        <f t="shared" si="3138"/>
        <v>0</v>
      </c>
      <c r="F3647" s="83">
        <f>SUM(F3648,F3649)</f>
        <v>0</v>
      </c>
      <c r="G3647" s="84">
        <f>SUM(G3648,G3649)</f>
        <v>0</v>
      </c>
      <c r="H3647" s="85">
        <f t="shared" si="3139"/>
        <v>0</v>
      </c>
      <c r="I3647" s="83">
        <f>SUM(I3648,I3649)</f>
        <v>0</v>
      </c>
      <c r="J3647" s="86">
        <f>SUM(J3648,J3649)</f>
        <v>0</v>
      </c>
      <c r="K3647" s="87">
        <f t="shared" si="3140"/>
        <v>0</v>
      </c>
      <c r="L3647" s="83">
        <f>SUM(L3648,L3649)</f>
        <v>0</v>
      </c>
      <c r="M3647" s="86">
        <f>SUM(M3648,M3649)</f>
        <v>0</v>
      </c>
      <c r="N3647" s="88">
        <f>SUM(N3648,N3649)</f>
        <v>0</v>
      </c>
      <c r="O3647" s="83">
        <f>SUM(O3648,O3649)</f>
        <v>0</v>
      </c>
      <c r="P3647" s="88">
        <f>SUM(P3648,P3649)</f>
        <v>0</v>
      </c>
      <c r="Q3647" s="199">
        <f t="shared" si="3141"/>
        <v>0</v>
      </c>
      <c r="R3647" s="89">
        <f>SUM(R3648,R3649)</f>
        <v>0</v>
      </c>
      <c r="S3647" s="89">
        <f>SUM(S3648,S3649)</f>
        <v>0</v>
      </c>
      <c r="T3647" s="200">
        <f t="shared" si="3152"/>
        <v>0</v>
      </c>
      <c r="U3647" s="91"/>
      <c r="V3647" s="83">
        <f>SUM(V3648,V3649)</f>
        <v>0</v>
      </c>
      <c r="W3647" s="88">
        <f>SUM(W3648,W3649)</f>
        <v>0</v>
      </c>
      <c r="X3647" s="199">
        <f t="shared" si="3142"/>
        <v>0</v>
      </c>
      <c r="Y3647" s="89">
        <f>SUM(Y3648,Y3649)</f>
        <v>0</v>
      </c>
      <c r="Z3647" s="89">
        <f>SUM(Z3648,Z3649)</f>
        <v>0</v>
      </c>
      <c r="AA3647" s="200">
        <f t="shared" si="3153"/>
        <v>0</v>
      </c>
      <c r="AB3647" s="91"/>
      <c r="AC3647" s="83">
        <f>SUM(AC3648,AC3649)</f>
        <v>0</v>
      </c>
      <c r="AD3647" s="88">
        <f>SUM(AD3648,AD3649)</f>
        <v>0</v>
      </c>
      <c r="AE3647" s="199">
        <f t="shared" si="3143"/>
        <v>0</v>
      </c>
      <c r="AF3647" s="89">
        <f>SUM(AF3648,AF3649)</f>
        <v>0</v>
      </c>
      <c r="AG3647" s="89">
        <f>SUM(AG3648,AG3649)</f>
        <v>0</v>
      </c>
      <c r="AH3647" s="200">
        <f t="shared" si="3154"/>
        <v>0</v>
      </c>
      <c r="AJ3647" s="84">
        <f t="shared" ref="AJ3647:AU3647" si="3166">SUM(AJ3648,AJ3649)</f>
        <v>0</v>
      </c>
      <c r="AK3647" s="86">
        <f t="shared" si="3166"/>
        <v>0</v>
      </c>
      <c r="AL3647" s="88">
        <f t="shared" si="3166"/>
        <v>0</v>
      </c>
      <c r="AM3647" s="86">
        <f t="shared" si="3166"/>
        <v>0</v>
      </c>
      <c r="AN3647" s="88">
        <f t="shared" si="3166"/>
        <v>0</v>
      </c>
      <c r="AO3647" s="86">
        <f t="shared" si="3166"/>
        <v>0</v>
      </c>
      <c r="AP3647" s="88">
        <f t="shared" si="3166"/>
        <v>0</v>
      </c>
      <c r="AQ3647" s="86">
        <f t="shared" si="3166"/>
        <v>0</v>
      </c>
      <c r="AR3647" s="88">
        <f t="shared" si="3166"/>
        <v>0</v>
      </c>
      <c r="AS3647" s="86">
        <f t="shared" si="3166"/>
        <v>0</v>
      </c>
      <c r="AT3647" s="88">
        <f t="shared" si="3166"/>
        <v>0</v>
      </c>
      <c r="AU3647" s="86">
        <f t="shared" si="3166"/>
        <v>0</v>
      </c>
      <c r="AV3647" s="86">
        <f t="shared" si="3144"/>
        <v>0</v>
      </c>
      <c r="AW3647" s="93">
        <f t="shared" si="3145"/>
        <v>0</v>
      </c>
      <c r="AY3647" s="86">
        <f t="shared" si="3146"/>
        <v>0</v>
      </c>
      <c r="AZ3647" s="86">
        <f t="shared" si="3147"/>
        <v>0</v>
      </c>
      <c r="BA3647" s="86">
        <f t="shared" si="3148"/>
        <v>0</v>
      </c>
      <c r="BB3647" s="86">
        <f t="shared" si="3149"/>
        <v>0</v>
      </c>
      <c r="BC3647" s="86">
        <f t="shared" si="3150"/>
        <v>0</v>
      </c>
      <c r="BD3647" s="86">
        <f t="shared" si="3151"/>
        <v>0</v>
      </c>
    </row>
    <row r="3648" spans="2:56" x14ac:dyDescent="0.3">
      <c r="B3648" s="179" t="s">
        <v>199</v>
      </c>
      <c r="C3648" s="95"/>
      <c r="D3648" s="96"/>
      <c r="E3648" s="85">
        <f t="shared" si="3138"/>
        <v>0</v>
      </c>
      <c r="F3648" s="95"/>
      <c r="G3648" s="96"/>
      <c r="H3648" s="85">
        <f t="shared" si="3139"/>
        <v>0</v>
      </c>
      <c r="I3648" s="95"/>
      <c r="J3648" s="97"/>
      <c r="K3648" s="87">
        <f t="shared" si="3140"/>
        <v>0</v>
      </c>
      <c r="L3648" s="95"/>
      <c r="M3648" s="97"/>
      <c r="N3648" s="98"/>
      <c r="O3648" s="95"/>
      <c r="P3648" s="98"/>
      <c r="Q3648" s="199">
        <f t="shared" si="3141"/>
        <v>0</v>
      </c>
      <c r="R3648" s="99"/>
      <c r="S3648" s="99"/>
      <c r="T3648" s="200">
        <f t="shared" si="3152"/>
        <v>0</v>
      </c>
      <c r="U3648" s="91"/>
      <c r="V3648" s="95"/>
      <c r="W3648" s="98"/>
      <c r="X3648" s="199">
        <f t="shared" si="3142"/>
        <v>0</v>
      </c>
      <c r="Y3648" s="99"/>
      <c r="Z3648" s="99"/>
      <c r="AA3648" s="200">
        <f t="shared" si="3153"/>
        <v>0</v>
      </c>
      <c r="AB3648" s="91"/>
      <c r="AC3648" s="95"/>
      <c r="AD3648" s="98"/>
      <c r="AE3648" s="199">
        <f t="shared" si="3143"/>
        <v>0</v>
      </c>
      <c r="AF3648" s="99"/>
      <c r="AG3648" s="99"/>
      <c r="AH3648" s="200">
        <f t="shared" si="3154"/>
        <v>0</v>
      </c>
      <c r="AJ3648" s="252"/>
      <c r="AK3648" s="253"/>
      <c r="AL3648" s="254"/>
      <c r="AM3648" s="253"/>
      <c r="AN3648" s="254"/>
      <c r="AO3648" s="253"/>
      <c r="AP3648" s="254"/>
      <c r="AQ3648" s="253"/>
      <c r="AR3648" s="254"/>
      <c r="AS3648" s="253"/>
      <c r="AT3648" s="254"/>
      <c r="AU3648" s="253"/>
      <c r="AV3648" s="163">
        <f t="shared" si="3144"/>
        <v>0</v>
      </c>
      <c r="AW3648" s="93">
        <f t="shared" si="3145"/>
        <v>0</v>
      </c>
      <c r="AY3648" s="163">
        <f t="shared" si="3146"/>
        <v>0</v>
      </c>
      <c r="AZ3648" s="163">
        <f t="shared" si="3147"/>
        <v>0</v>
      </c>
      <c r="BA3648" s="163">
        <f t="shared" si="3148"/>
        <v>0</v>
      </c>
      <c r="BB3648" s="163">
        <f t="shared" si="3149"/>
        <v>0</v>
      </c>
      <c r="BC3648" s="163">
        <f t="shared" si="3150"/>
        <v>0</v>
      </c>
      <c r="BD3648" s="163">
        <f t="shared" si="3151"/>
        <v>0</v>
      </c>
    </row>
    <row r="3649" spans="2:56" x14ac:dyDescent="0.3">
      <c r="B3649" s="179" t="s">
        <v>200</v>
      </c>
      <c r="C3649" s="95"/>
      <c r="D3649" s="96"/>
      <c r="E3649" s="85">
        <f t="shared" si="3138"/>
        <v>0</v>
      </c>
      <c r="F3649" s="95"/>
      <c r="G3649" s="96"/>
      <c r="H3649" s="85">
        <f t="shared" si="3139"/>
        <v>0</v>
      </c>
      <c r="I3649" s="95"/>
      <c r="J3649" s="97"/>
      <c r="K3649" s="87">
        <f t="shared" si="3140"/>
        <v>0</v>
      </c>
      <c r="L3649" s="95"/>
      <c r="M3649" s="97"/>
      <c r="N3649" s="98"/>
      <c r="O3649" s="95"/>
      <c r="P3649" s="98"/>
      <c r="Q3649" s="199">
        <f t="shared" si="3141"/>
        <v>0</v>
      </c>
      <c r="R3649" s="99"/>
      <c r="S3649" s="99"/>
      <c r="T3649" s="200">
        <f t="shared" si="3152"/>
        <v>0</v>
      </c>
      <c r="U3649" s="91"/>
      <c r="V3649" s="95"/>
      <c r="W3649" s="98"/>
      <c r="X3649" s="199">
        <f t="shared" si="3142"/>
        <v>0</v>
      </c>
      <c r="Y3649" s="99"/>
      <c r="Z3649" s="99"/>
      <c r="AA3649" s="200">
        <f t="shared" si="3153"/>
        <v>0</v>
      </c>
      <c r="AB3649" s="91"/>
      <c r="AC3649" s="95"/>
      <c r="AD3649" s="98"/>
      <c r="AE3649" s="199">
        <f t="shared" si="3143"/>
        <v>0</v>
      </c>
      <c r="AF3649" s="99"/>
      <c r="AG3649" s="99"/>
      <c r="AH3649" s="200">
        <f t="shared" si="3154"/>
        <v>0</v>
      </c>
      <c r="AJ3649" s="252"/>
      <c r="AK3649" s="253"/>
      <c r="AL3649" s="254"/>
      <c r="AM3649" s="253"/>
      <c r="AN3649" s="254"/>
      <c r="AO3649" s="253"/>
      <c r="AP3649" s="254"/>
      <c r="AQ3649" s="253"/>
      <c r="AR3649" s="254"/>
      <c r="AS3649" s="253"/>
      <c r="AT3649" s="254"/>
      <c r="AU3649" s="253"/>
      <c r="AV3649" s="163">
        <f t="shared" si="3144"/>
        <v>0</v>
      </c>
      <c r="AW3649" s="93">
        <f t="shared" si="3145"/>
        <v>0</v>
      </c>
      <c r="AY3649" s="163">
        <f t="shared" si="3146"/>
        <v>0</v>
      </c>
      <c r="AZ3649" s="163">
        <f t="shared" si="3147"/>
        <v>0</v>
      </c>
      <c r="BA3649" s="163">
        <f t="shared" si="3148"/>
        <v>0</v>
      </c>
      <c r="BB3649" s="163">
        <f t="shared" si="3149"/>
        <v>0</v>
      </c>
      <c r="BC3649" s="163">
        <f t="shared" si="3150"/>
        <v>0</v>
      </c>
      <c r="BD3649" s="163">
        <f t="shared" si="3151"/>
        <v>0</v>
      </c>
    </row>
    <row r="3650" spans="2:56" x14ac:dyDescent="0.3">
      <c r="B3650" s="176" t="s">
        <v>201</v>
      </c>
      <c r="C3650" s="95"/>
      <c r="D3650" s="96"/>
      <c r="E3650" s="85">
        <f t="shared" si="3138"/>
        <v>0</v>
      </c>
      <c r="F3650" s="95"/>
      <c r="G3650" s="96"/>
      <c r="H3650" s="85">
        <f t="shared" si="3139"/>
        <v>0</v>
      </c>
      <c r="I3650" s="95"/>
      <c r="J3650" s="97"/>
      <c r="K3650" s="87">
        <f t="shared" si="3140"/>
        <v>0</v>
      </c>
      <c r="L3650" s="95"/>
      <c r="M3650" s="97"/>
      <c r="N3650" s="98"/>
      <c r="O3650" s="95"/>
      <c r="P3650" s="98"/>
      <c r="Q3650" s="199">
        <f t="shared" si="3141"/>
        <v>0</v>
      </c>
      <c r="R3650" s="99"/>
      <c r="S3650" s="99"/>
      <c r="T3650" s="200">
        <f t="shared" si="3152"/>
        <v>0</v>
      </c>
      <c r="U3650" s="91"/>
      <c r="V3650" s="95"/>
      <c r="W3650" s="98"/>
      <c r="X3650" s="199">
        <f t="shared" si="3142"/>
        <v>0</v>
      </c>
      <c r="Y3650" s="99"/>
      <c r="Z3650" s="99"/>
      <c r="AA3650" s="200">
        <f t="shared" si="3153"/>
        <v>0</v>
      </c>
      <c r="AB3650" s="91"/>
      <c r="AC3650" s="95"/>
      <c r="AD3650" s="98"/>
      <c r="AE3650" s="199">
        <f t="shared" si="3143"/>
        <v>0</v>
      </c>
      <c r="AF3650" s="99"/>
      <c r="AG3650" s="99"/>
      <c r="AH3650" s="200">
        <f t="shared" si="3154"/>
        <v>0</v>
      </c>
      <c r="AJ3650" s="252"/>
      <c r="AK3650" s="253"/>
      <c r="AL3650" s="254"/>
      <c r="AM3650" s="253"/>
      <c r="AN3650" s="254"/>
      <c r="AO3650" s="253"/>
      <c r="AP3650" s="254"/>
      <c r="AQ3650" s="253"/>
      <c r="AR3650" s="254"/>
      <c r="AS3650" s="253"/>
      <c r="AT3650" s="254"/>
      <c r="AU3650" s="253"/>
      <c r="AV3650" s="163">
        <f t="shared" si="3144"/>
        <v>0</v>
      </c>
      <c r="AW3650" s="93">
        <f t="shared" si="3145"/>
        <v>0</v>
      </c>
      <c r="AY3650" s="163">
        <f t="shared" si="3146"/>
        <v>0</v>
      </c>
      <c r="AZ3650" s="163">
        <f t="shared" si="3147"/>
        <v>0</v>
      </c>
      <c r="BA3650" s="163">
        <f t="shared" si="3148"/>
        <v>0</v>
      </c>
      <c r="BB3650" s="163">
        <f t="shared" si="3149"/>
        <v>0</v>
      </c>
      <c r="BC3650" s="163">
        <f t="shared" si="3150"/>
        <v>0</v>
      </c>
      <c r="BD3650" s="163">
        <f t="shared" si="3151"/>
        <v>0</v>
      </c>
    </row>
    <row r="3651" spans="2:56" x14ac:dyDescent="0.3">
      <c r="B3651" s="176" t="s">
        <v>202</v>
      </c>
      <c r="C3651" s="83">
        <f>SUM(C3652,C3656)</f>
        <v>0</v>
      </c>
      <c r="D3651" s="84">
        <f>SUM(D3652,D3656)</f>
        <v>0</v>
      </c>
      <c r="E3651" s="85">
        <f t="shared" si="3138"/>
        <v>0</v>
      </c>
      <c r="F3651" s="83">
        <f>SUM(F3652,F3656)</f>
        <v>0</v>
      </c>
      <c r="G3651" s="84">
        <f>SUM(G3652,G3656)</f>
        <v>0</v>
      </c>
      <c r="H3651" s="85">
        <f t="shared" si="3139"/>
        <v>0</v>
      </c>
      <c r="I3651" s="83">
        <f>SUM(I3652,I3656)</f>
        <v>0</v>
      </c>
      <c r="J3651" s="86">
        <f>SUM(J3652,J3656)</f>
        <v>0</v>
      </c>
      <c r="K3651" s="87">
        <f t="shared" si="3140"/>
        <v>0</v>
      </c>
      <c r="L3651" s="83">
        <f>SUM(L3652,L3656)</f>
        <v>0</v>
      </c>
      <c r="M3651" s="86">
        <f>SUM(M3652,M3656)</f>
        <v>0</v>
      </c>
      <c r="N3651" s="88">
        <f>SUM(N3652,N3656)</f>
        <v>0</v>
      </c>
      <c r="O3651" s="83">
        <f>SUM(O3652,O3656)</f>
        <v>0</v>
      </c>
      <c r="P3651" s="88">
        <f>SUM(P3652,P3656)</f>
        <v>0</v>
      </c>
      <c r="Q3651" s="199">
        <f t="shared" si="3141"/>
        <v>0</v>
      </c>
      <c r="R3651" s="89">
        <f>SUM(R3652,R3656)</f>
        <v>0</v>
      </c>
      <c r="S3651" s="89">
        <f>SUM(S3652,S3656)</f>
        <v>0</v>
      </c>
      <c r="T3651" s="200">
        <f t="shared" si="3152"/>
        <v>0</v>
      </c>
      <c r="U3651" s="91"/>
      <c r="V3651" s="83">
        <f>SUM(V3652,V3656)</f>
        <v>0</v>
      </c>
      <c r="W3651" s="88">
        <f>SUM(W3652,W3656)</f>
        <v>0</v>
      </c>
      <c r="X3651" s="199">
        <f t="shared" si="3142"/>
        <v>0</v>
      </c>
      <c r="Y3651" s="89">
        <f>SUM(Y3652,Y3656)</f>
        <v>0</v>
      </c>
      <c r="Z3651" s="89">
        <f>SUM(Z3652,Z3656)</f>
        <v>0</v>
      </c>
      <c r="AA3651" s="200">
        <f t="shared" si="3153"/>
        <v>0</v>
      </c>
      <c r="AB3651" s="91"/>
      <c r="AC3651" s="83">
        <f>SUM(AC3652,AC3656)</f>
        <v>0</v>
      </c>
      <c r="AD3651" s="88">
        <f>SUM(AD3652,AD3656)</f>
        <v>0</v>
      </c>
      <c r="AE3651" s="199">
        <f t="shared" si="3143"/>
        <v>0</v>
      </c>
      <c r="AF3651" s="89">
        <f>SUM(AF3652,AF3656)</f>
        <v>0</v>
      </c>
      <c r="AG3651" s="89">
        <f>SUM(AG3652,AG3656)</f>
        <v>0</v>
      </c>
      <c r="AH3651" s="200">
        <f t="shared" si="3154"/>
        <v>0</v>
      </c>
      <c r="AJ3651" s="84">
        <f t="shared" ref="AJ3651:AU3651" si="3167">SUM(AJ3652,AJ3656)</f>
        <v>0</v>
      </c>
      <c r="AK3651" s="86">
        <f t="shared" si="3167"/>
        <v>0</v>
      </c>
      <c r="AL3651" s="88">
        <f t="shared" si="3167"/>
        <v>0</v>
      </c>
      <c r="AM3651" s="86">
        <f t="shared" si="3167"/>
        <v>0</v>
      </c>
      <c r="AN3651" s="88">
        <f t="shared" si="3167"/>
        <v>0</v>
      </c>
      <c r="AO3651" s="86">
        <f t="shared" si="3167"/>
        <v>0</v>
      </c>
      <c r="AP3651" s="88">
        <f t="shared" si="3167"/>
        <v>0</v>
      </c>
      <c r="AQ3651" s="86">
        <f t="shared" si="3167"/>
        <v>0</v>
      </c>
      <c r="AR3651" s="88">
        <f t="shared" si="3167"/>
        <v>0</v>
      </c>
      <c r="AS3651" s="86">
        <f t="shared" si="3167"/>
        <v>0</v>
      </c>
      <c r="AT3651" s="88">
        <f t="shared" si="3167"/>
        <v>0</v>
      </c>
      <c r="AU3651" s="86">
        <f t="shared" si="3167"/>
        <v>0</v>
      </c>
      <c r="AV3651" s="86">
        <f t="shared" si="3144"/>
        <v>0</v>
      </c>
      <c r="AW3651" s="93">
        <f t="shared" si="3145"/>
        <v>0</v>
      </c>
      <c r="AY3651" s="86">
        <f t="shared" si="3146"/>
        <v>0</v>
      </c>
      <c r="AZ3651" s="86">
        <f t="shared" si="3147"/>
        <v>0</v>
      </c>
      <c r="BA3651" s="86">
        <f t="shared" si="3148"/>
        <v>0</v>
      </c>
      <c r="BB3651" s="86">
        <f t="shared" si="3149"/>
        <v>0</v>
      </c>
      <c r="BC3651" s="86">
        <f t="shared" si="3150"/>
        <v>0</v>
      </c>
      <c r="BD3651" s="86">
        <f t="shared" si="3151"/>
        <v>0</v>
      </c>
    </row>
    <row r="3652" spans="2:56" x14ac:dyDescent="0.3">
      <c r="B3652" s="179" t="s">
        <v>203</v>
      </c>
      <c r="C3652" s="83">
        <f>SUM(C3653:C3655)</f>
        <v>0</v>
      </c>
      <c r="D3652" s="84">
        <f>SUM(D3653:D3655)</f>
        <v>0</v>
      </c>
      <c r="E3652" s="85">
        <f t="shared" si="3138"/>
        <v>0</v>
      </c>
      <c r="F3652" s="83">
        <f>SUM(F3653:F3655)</f>
        <v>0</v>
      </c>
      <c r="G3652" s="84">
        <f>SUM(G3653:G3655)</f>
        <v>0</v>
      </c>
      <c r="H3652" s="85">
        <f t="shared" si="3139"/>
        <v>0</v>
      </c>
      <c r="I3652" s="83">
        <f>SUM(I3653:I3655)</f>
        <v>0</v>
      </c>
      <c r="J3652" s="86">
        <f>SUM(J3653:J3655)</f>
        <v>0</v>
      </c>
      <c r="K3652" s="87">
        <f t="shared" si="3140"/>
        <v>0</v>
      </c>
      <c r="L3652" s="83">
        <f>SUM(L3653:L3655)</f>
        <v>0</v>
      </c>
      <c r="M3652" s="86">
        <f>SUM(M3653:M3655)</f>
        <v>0</v>
      </c>
      <c r="N3652" s="88">
        <f>SUM(N3653:N3655)</f>
        <v>0</v>
      </c>
      <c r="O3652" s="83">
        <f>SUM(O3653:O3655)</f>
        <v>0</v>
      </c>
      <c r="P3652" s="88">
        <f>SUM(P3653:P3655)</f>
        <v>0</v>
      </c>
      <c r="Q3652" s="199">
        <f t="shared" si="3141"/>
        <v>0</v>
      </c>
      <c r="R3652" s="89">
        <f>SUM(R3653:R3655)</f>
        <v>0</v>
      </c>
      <c r="S3652" s="89">
        <f>SUM(S3653:S3655)</f>
        <v>0</v>
      </c>
      <c r="T3652" s="200">
        <f t="shared" si="3152"/>
        <v>0</v>
      </c>
      <c r="U3652" s="91"/>
      <c r="V3652" s="83">
        <f>SUM(V3653:V3655)</f>
        <v>0</v>
      </c>
      <c r="W3652" s="88">
        <f>SUM(W3653:W3655)</f>
        <v>0</v>
      </c>
      <c r="X3652" s="199">
        <f t="shared" si="3142"/>
        <v>0</v>
      </c>
      <c r="Y3652" s="89">
        <f>SUM(Y3653:Y3655)</f>
        <v>0</v>
      </c>
      <c r="Z3652" s="89">
        <f>SUM(Z3653:Z3655)</f>
        <v>0</v>
      </c>
      <c r="AA3652" s="200">
        <f t="shared" si="3153"/>
        <v>0</v>
      </c>
      <c r="AB3652" s="91"/>
      <c r="AC3652" s="83">
        <f>SUM(AC3653:AC3655)</f>
        <v>0</v>
      </c>
      <c r="AD3652" s="88">
        <f>SUM(AD3653:AD3655)</f>
        <v>0</v>
      </c>
      <c r="AE3652" s="199">
        <f t="shared" si="3143"/>
        <v>0</v>
      </c>
      <c r="AF3652" s="89">
        <f>SUM(AF3653:AF3655)</f>
        <v>0</v>
      </c>
      <c r="AG3652" s="89">
        <f>SUM(AG3653:AG3655)</f>
        <v>0</v>
      </c>
      <c r="AH3652" s="200">
        <f t="shared" si="3154"/>
        <v>0</v>
      </c>
      <c r="AJ3652" s="84">
        <f t="shared" ref="AJ3652:AU3652" si="3168">SUM(AJ3653:AJ3655)</f>
        <v>0</v>
      </c>
      <c r="AK3652" s="86">
        <f t="shared" si="3168"/>
        <v>0</v>
      </c>
      <c r="AL3652" s="88">
        <f t="shared" si="3168"/>
        <v>0</v>
      </c>
      <c r="AM3652" s="86">
        <f t="shared" si="3168"/>
        <v>0</v>
      </c>
      <c r="AN3652" s="88">
        <f t="shared" si="3168"/>
        <v>0</v>
      </c>
      <c r="AO3652" s="86">
        <f t="shared" si="3168"/>
        <v>0</v>
      </c>
      <c r="AP3652" s="88">
        <f t="shared" si="3168"/>
        <v>0</v>
      </c>
      <c r="AQ3652" s="86">
        <f t="shared" si="3168"/>
        <v>0</v>
      </c>
      <c r="AR3652" s="88">
        <f t="shared" si="3168"/>
        <v>0</v>
      </c>
      <c r="AS3652" s="86">
        <f t="shared" si="3168"/>
        <v>0</v>
      </c>
      <c r="AT3652" s="88">
        <f t="shared" si="3168"/>
        <v>0</v>
      </c>
      <c r="AU3652" s="86">
        <f t="shared" si="3168"/>
        <v>0</v>
      </c>
      <c r="AV3652" s="86">
        <f t="shared" si="3144"/>
        <v>0</v>
      </c>
      <c r="AW3652" s="93">
        <f t="shared" si="3145"/>
        <v>0</v>
      </c>
      <c r="AY3652" s="86">
        <f t="shared" si="3146"/>
        <v>0</v>
      </c>
      <c r="AZ3652" s="86">
        <f t="shared" si="3147"/>
        <v>0</v>
      </c>
      <c r="BA3652" s="86">
        <f t="shared" si="3148"/>
        <v>0</v>
      </c>
      <c r="BB3652" s="86">
        <f t="shared" si="3149"/>
        <v>0</v>
      </c>
      <c r="BC3652" s="86">
        <f t="shared" si="3150"/>
        <v>0</v>
      </c>
      <c r="BD3652" s="86">
        <f t="shared" si="3151"/>
        <v>0</v>
      </c>
    </row>
    <row r="3653" spans="2:56" x14ac:dyDescent="0.3">
      <c r="B3653" s="201" t="s">
        <v>204</v>
      </c>
      <c r="C3653" s="255"/>
      <c r="D3653" s="256"/>
      <c r="E3653" s="182">
        <f t="shared" si="3138"/>
        <v>0</v>
      </c>
      <c r="F3653" s="255"/>
      <c r="G3653" s="256"/>
      <c r="H3653" s="182">
        <f t="shared" si="3139"/>
        <v>0</v>
      </c>
      <c r="I3653" s="255"/>
      <c r="J3653" s="257"/>
      <c r="K3653" s="184">
        <f t="shared" si="3140"/>
        <v>0</v>
      </c>
      <c r="L3653" s="255"/>
      <c r="M3653" s="257"/>
      <c r="N3653" s="258"/>
      <c r="O3653" s="255"/>
      <c r="P3653" s="258"/>
      <c r="Q3653" s="177">
        <f t="shared" si="3141"/>
        <v>0</v>
      </c>
      <c r="R3653" s="258"/>
      <c r="S3653" s="258"/>
      <c r="T3653" s="178">
        <f t="shared" si="3152"/>
        <v>0</v>
      </c>
      <c r="U3653" s="157"/>
      <c r="V3653" s="255"/>
      <c r="W3653" s="258"/>
      <c r="X3653" s="177">
        <f t="shared" si="3142"/>
        <v>0</v>
      </c>
      <c r="Y3653" s="258"/>
      <c r="Z3653" s="258"/>
      <c r="AA3653" s="178">
        <f t="shared" si="3153"/>
        <v>0</v>
      </c>
      <c r="AB3653" s="157"/>
      <c r="AC3653" s="255"/>
      <c r="AD3653" s="258"/>
      <c r="AE3653" s="177">
        <f t="shared" si="3143"/>
        <v>0</v>
      </c>
      <c r="AF3653" s="258"/>
      <c r="AG3653" s="258"/>
      <c r="AH3653" s="178">
        <f t="shared" si="3154"/>
        <v>0</v>
      </c>
      <c r="AJ3653" s="252"/>
      <c r="AK3653" s="253"/>
      <c r="AL3653" s="254"/>
      <c r="AM3653" s="253"/>
      <c r="AN3653" s="254"/>
      <c r="AO3653" s="253"/>
      <c r="AP3653" s="254"/>
      <c r="AQ3653" s="253"/>
      <c r="AR3653" s="254"/>
      <c r="AS3653" s="253"/>
      <c r="AT3653" s="254"/>
      <c r="AU3653" s="253"/>
      <c r="AV3653" s="163">
        <f t="shared" si="3144"/>
        <v>0</v>
      </c>
      <c r="AW3653" s="93">
        <f t="shared" si="3145"/>
        <v>0</v>
      </c>
      <c r="AY3653" s="163">
        <f t="shared" si="3146"/>
        <v>0</v>
      </c>
      <c r="AZ3653" s="163">
        <f t="shared" si="3147"/>
        <v>0</v>
      </c>
      <c r="BA3653" s="163">
        <f t="shared" si="3148"/>
        <v>0</v>
      </c>
      <c r="BB3653" s="163">
        <f t="shared" si="3149"/>
        <v>0</v>
      </c>
      <c r="BC3653" s="163">
        <f t="shared" si="3150"/>
        <v>0</v>
      </c>
      <c r="BD3653" s="163">
        <f t="shared" si="3151"/>
        <v>0</v>
      </c>
    </row>
    <row r="3654" spans="2:56" x14ac:dyDescent="0.3">
      <c r="B3654" s="201" t="s">
        <v>205</v>
      </c>
      <c r="C3654" s="255"/>
      <c r="D3654" s="256"/>
      <c r="E3654" s="182">
        <f t="shared" si="3138"/>
        <v>0</v>
      </c>
      <c r="F3654" s="255"/>
      <c r="G3654" s="256"/>
      <c r="H3654" s="182">
        <f t="shared" si="3139"/>
        <v>0</v>
      </c>
      <c r="I3654" s="255"/>
      <c r="J3654" s="257"/>
      <c r="K3654" s="184">
        <f t="shared" si="3140"/>
        <v>0</v>
      </c>
      <c r="L3654" s="255"/>
      <c r="M3654" s="257"/>
      <c r="N3654" s="258"/>
      <c r="O3654" s="255"/>
      <c r="P3654" s="258"/>
      <c r="Q3654" s="177">
        <f t="shared" si="3141"/>
        <v>0</v>
      </c>
      <c r="R3654" s="258"/>
      <c r="S3654" s="258"/>
      <c r="T3654" s="178">
        <f t="shared" si="3152"/>
        <v>0</v>
      </c>
      <c r="U3654" s="157"/>
      <c r="V3654" s="255"/>
      <c r="W3654" s="258"/>
      <c r="X3654" s="177">
        <f t="shared" si="3142"/>
        <v>0</v>
      </c>
      <c r="Y3654" s="258"/>
      <c r="Z3654" s="258"/>
      <c r="AA3654" s="178">
        <f t="shared" si="3153"/>
        <v>0</v>
      </c>
      <c r="AB3654" s="157"/>
      <c r="AC3654" s="255"/>
      <c r="AD3654" s="258"/>
      <c r="AE3654" s="177">
        <f t="shared" si="3143"/>
        <v>0</v>
      </c>
      <c r="AF3654" s="258"/>
      <c r="AG3654" s="258"/>
      <c r="AH3654" s="178">
        <f t="shared" si="3154"/>
        <v>0</v>
      </c>
      <c r="AJ3654" s="252"/>
      <c r="AK3654" s="253"/>
      <c r="AL3654" s="254"/>
      <c r="AM3654" s="253"/>
      <c r="AN3654" s="254"/>
      <c r="AO3654" s="253"/>
      <c r="AP3654" s="254"/>
      <c r="AQ3654" s="253"/>
      <c r="AR3654" s="254"/>
      <c r="AS3654" s="253"/>
      <c r="AT3654" s="254"/>
      <c r="AU3654" s="253"/>
      <c r="AV3654" s="163">
        <f t="shared" si="3144"/>
        <v>0</v>
      </c>
      <c r="AW3654" s="93">
        <f t="shared" si="3145"/>
        <v>0</v>
      </c>
      <c r="AY3654" s="163">
        <f t="shared" si="3146"/>
        <v>0</v>
      </c>
      <c r="AZ3654" s="163">
        <f t="shared" si="3147"/>
        <v>0</v>
      </c>
      <c r="BA3654" s="163">
        <f t="shared" si="3148"/>
        <v>0</v>
      </c>
      <c r="BB3654" s="163">
        <f t="shared" si="3149"/>
        <v>0</v>
      </c>
      <c r="BC3654" s="163">
        <f t="shared" si="3150"/>
        <v>0</v>
      </c>
      <c r="BD3654" s="163">
        <f t="shared" si="3151"/>
        <v>0</v>
      </c>
    </row>
    <row r="3655" spans="2:56" x14ac:dyDescent="0.3">
      <c r="B3655" s="201" t="s">
        <v>206</v>
      </c>
      <c r="C3655" s="255"/>
      <c r="D3655" s="256"/>
      <c r="E3655" s="182">
        <f t="shared" si="3138"/>
        <v>0</v>
      </c>
      <c r="F3655" s="255"/>
      <c r="G3655" s="256"/>
      <c r="H3655" s="182">
        <f t="shared" si="3139"/>
        <v>0</v>
      </c>
      <c r="I3655" s="255"/>
      <c r="J3655" s="257"/>
      <c r="K3655" s="184">
        <f t="shared" si="3140"/>
        <v>0</v>
      </c>
      <c r="L3655" s="255"/>
      <c r="M3655" s="257"/>
      <c r="N3655" s="258"/>
      <c r="O3655" s="255"/>
      <c r="P3655" s="258"/>
      <c r="Q3655" s="177">
        <f t="shared" si="3141"/>
        <v>0</v>
      </c>
      <c r="R3655" s="258"/>
      <c r="S3655" s="258"/>
      <c r="T3655" s="178">
        <f t="shared" si="3152"/>
        <v>0</v>
      </c>
      <c r="U3655" s="157"/>
      <c r="V3655" s="255"/>
      <c r="W3655" s="258"/>
      <c r="X3655" s="177">
        <f t="shared" si="3142"/>
        <v>0</v>
      </c>
      <c r="Y3655" s="258"/>
      <c r="Z3655" s="258"/>
      <c r="AA3655" s="178">
        <f t="shared" si="3153"/>
        <v>0</v>
      </c>
      <c r="AB3655" s="157"/>
      <c r="AC3655" s="255"/>
      <c r="AD3655" s="258"/>
      <c r="AE3655" s="177">
        <f t="shared" si="3143"/>
        <v>0</v>
      </c>
      <c r="AF3655" s="258"/>
      <c r="AG3655" s="258"/>
      <c r="AH3655" s="178">
        <f t="shared" si="3154"/>
        <v>0</v>
      </c>
      <c r="AJ3655" s="252"/>
      <c r="AK3655" s="253"/>
      <c r="AL3655" s="254"/>
      <c r="AM3655" s="253"/>
      <c r="AN3655" s="254"/>
      <c r="AO3655" s="253"/>
      <c r="AP3655" s="254"/>
      <c r="AQ3655" s="253"/>
      <c r="AR3655" s="254"/>
      <c r="AS3655" s="253"/>
      <c r="AT3655" s="254"/>
      <c r="AU3655" s="253"/>
      <c r="AV3655" s="163">
        <f t="shared" si="3144"/>
        <v>0</v>
      </c>
      <c r="AW3655" s="93">
        <f t="shared" si="3145"/>
        <v>0</v>
      </c>
      <c r="AY3655" s="163">
        <f t="shared" si="3146"/>
        <v>0</v>
      </c>
      <c r="AZ3655" s="163">
        <f t="shared" si="3147"/>
        <v>0</v>
      </c>
      <c r="BA3655" s="163">
        <f t="shared" si="3148"/>
        <v>0</v>
      </c>
      <c r="BB3655" s="163">
        <f t="shared" si="3149"/>
        <v>0</v>
      </c>
      <c r="BC3655" s="163">
        <f t="shared" si="3150"/>
        <v>0</v>
      </c>
      <c r="BD3655" s="163">
        <f t="shared" si="3151"/>
        <v>0</v>
      </c>
    </row>
    <row r="3656" spans="2:56" x14ac:dyDescent="0.3">
      <c r="B3656" s="179" t="s">
        <v>207</v>
      </c>
      <c r="C3656" s="83">
        <f>SUM(C3657)</f>
        <v>0</v>
      </c>
      <c r="D3656" s="84">
        <f>SUM(D3657)</f>
        <v>0</v>
      </c>
      <c r="E3656" s="85">
        <f t="shared" si="3138"/>
        <v>0</v>
      </c>
      <c r="F3656" s="83">
        <f>SUM(F3657)</f>
        <v>0</v>
      </c>
      <c r="G3656" s="84">
        <f>SUM(G3657)</f>
        <v>0</v>
      </c>
      <c r="H3656" s="85">
        <f t="shared" si="3139"/>
        <v>0</v>
      </c>
      <c r="I3656" s="83">
        <f>SUM(I3657)</f>
        <v>0</v>
      </c>
      <c r="J3656" s="86">
        <f>SUM(J3657)</f>
        <v>0</v>
      </c>
      <c r="K3656" s="87">
        <f t="shared" si="3140"/>
        <v>0</v>
      </c>
      <c r="L3656" s="83">
        <f>SUM(L3657)</f>
        <v>0</v>
      </c>
      <c r="M3656" s="86">
        <f>SUM(M3657)</f>
        <v>0</v>
      </c>
      <c r="N3656" s="88">
        <f>SUM(N3657)</f>
        <v>0</v>
      </c>
      <c r="O3656" s="83">
        <f>SUM(O3657)</f>
        <v>0</v>
      </c>
      <c r="P3656" s="88">
        <f>SUM(P3657)</f>
        <v>0</v>
      </c>
      <c r="Q3656" s="199">
        <f t="shared" si="3141"/>
        <v>0</v>
      </c>
      <c r="R3656" s="89">
        <f>SUM(R3657)</f>
        <v>0</v>
      </c>
      <c r="S3656" s="89">
        <f>SUM(S3657)</f>
        <v>0</v>
      </c>
      <c r="T3656" s="200">
        <f t="shared" si="3152"/>
        <v>0</v>
      </c>
      <c r="U3656" s="91"/>
      <c r="V3656" s="83">
        <f>SUM(V3657)</f>
        <v>0</v>
      </c>
      <c r="W3656" s="88">
        <f>SUM(W3657)</f>
        <v>0</v>
      </c>
      <c r="X3656" s="199">
        <f t="shared" si="3142"/>
        <v>0</v>
      </c>
      <c r="Y3656" s="89">
        <f>SUM(Y3657)</f>
        <v>0</v>
      </c>
      <c r="Z3656" s="89">
        <f>SUM(Z3657)</f>
        <v>0</v>
      </c>
      <c r="AA3656" s="200">
        <f t="shared" si="3153"/>
        <v>0</v>
      </c>
      <c r="AB3656" s="91"/>
      <c r="AC3656" s="83">
        <f>SUM(AC3657)</f>
        <v>0</v>
      </c>
      <c r="AD3656" s="88">
        <f>SUM(AD3657)</f>
        <v>0</v>
      </c>
      <c r="AE3656" s="199">
        <f t="shared" si="3143"/>
        <v>0</v>
      </c>
      <c r="AF3656" s="89">
        <f>SUM(AF3657)</f>
        <v>0</v>
      </c>
      <c r="AG3656" s="89">
        <f>SUM(AG3657)</f>
        <v>0</v>
      </c>
      <c r="AH3656" s="200">
        <f t="shared" si="3154"/>
        <v>0</v>
      </c>
      <c r="AJ3656" s="84">
        <f t="shared" ref="AJ3656:AU3656" si="3169">SUM(AJ3657)</f>
        <v>0</v>
      </c>
      <c r="AK3656" s="86">
        <f t="shared" si="3169"/>
        <v>0</v>
      </c>
      <c r="AL3656" s="88">
        <f t="shared" si="3169"/>
        <v>0</v>
      </c>
      <c r="AM3656" s="86">
        <f t="shared" si="3169"/>
        <v>0</v>
      </c>
      <c r="AN3656" s="88">
        <f t="shared" si="3169"/>
        <v>0</v>
      </c>
      <c r="AO3656" s="86">
        <f t="shared" si="3169"/>
        <v>0</v>
      </c>
      <c r="AP3656" s="88">
        <f t="shared" si="3169"/>
        <v>0</v>
      </c>
      <c r="AQ3656" s="86">
        <f t="shared" si="3169"/>
        <v>0</v>
      </c>
      <c r="AR3656" s="88">
        <f t="shared" si="3169"/>
        <v>0</v>
      </c>
      <c r="AS3656" s="86">
        <f t="shared" si="3169"/>
        <v>0</v>
      </c>
      <c r="AT3656" s="88">
        <f t="shared" si="3169"/>
        <v>0</v>
      </c>
      <c r="AU3656" s="86">
        <f t="shared" si="3169"/>
        <v>0</v>
      </c>
      <c r="AV3656" s="86">
        <f t="shared" si="3144"/>
        <v>0</v>
      </c>
      <c r="AW3656" s="93">
        <f t="shared" si="3145"/>
        <v>0</v>
      </c>
      <c r="AY3656" s="86">
        <f t="shared" si="3146"/>
        <v>0</v>
      </c>
      <c r="AZ3656" s="86">
        <f t="shared" si="3147"/>
        <v>0</v>
      </c>
      <c r="BA3656" s="86">
        <f t="shared" si="3148"/>
        <v>0</v>
      </c>
      <c r="BB3656" s="86">
        <f t="shared" si="3149"/>
        <v>0</v>
      </c>
      <c r="BC3656" s="86">
        <f t="shared" si="3150"/>
        <v>0</v>
      </c>
      <c r="BD3656" s="86">
        <f t="shared" si="3151"/>
        <v>0</v>
      </c>
    </row>
    <row r="3657" spans="2:56" x14ac:dyDescent="0.3">
      <c r="B3657" s="201" t="s">
        <v>105</v>
      </c>
      <c r="C3657" s="255"/>
      <c r="D3657" s="256"/>
      <c r="E3657" s="182">
        <f t="shared" si="3138"/>
        <v>0</v>
      </c>
      <c r="F3657" s="255"/>
      <c r="G3657" s="256"/>
      <c r="H3657" s="182">
        <f t="shared" si="3139"/>
        <v>0</v>
      </c>
      <c r="I3657" s="255"/>
      <c r="J3657" s="257"/>
      <c r="K3657" s="184">
        <f t="shared" si="3140"/>
        <v>0</v>
      </c>
      <c r="L3657" s="255"/>
      <c r="M3657" s="257"/>
      <c r="N3657" s="258"/>
      <c r="O3657" s="255"/>
      <c r="P3657" s="258"/>
      <c r="Q3657" s="177">
        <f t="shared" si="3141"/>
        <v>0</v>
      </c>
      <c r="R3657" s="258"/>
      <c r="S3657" s="258"/>
      <c r="T3657" s="178">
        <f t="shared" si="3152"/>
        <v>0</v>
      </c>
      <c r="U3657" s="157"/>
      <c r="V3657" s="255"/>
      <c r="W3657" s="258"/>
      <c r="X3657" s="177">
        <f t="shared" si="3142"/>
        <v>0</v>
      </c>
      <c r="Y3657" s="258"/>
      <c r="Z3657" s="258"/>
      <c r="AA3657" s="178">
        <f t="shared" si="3153"/>
        <v>0</v>
      </c>
      <c r="AB3657" s="157"/>
      <c r="AC3657" s="255"/>
      <c r="AD3657" s="258"/>
      <c r="AE3657" s="177">
        <f t="shared" si="3143"/>
        <v>0</v>
      </c>
      <c r="AF3657" s="258"/>
      <c r="AG3657" s="258"/>
      <c r="AH3657" s="178">
        <f t="shared" si="3154"/>
        <v>0</v>
      </c>
      <c r="AJ3657" s="252"/>
      <c r="AK3657" s="253"/>
      <c r="AL3657" s="254"/>
      <c r="AM3657" s="253"/>
      <c r="AN3657" s="254"/>
      <c r="AO3657" s="253"/>
      <c r="AP3657" s="254"/>
      <c r="AQ3657" s="253"/>
      <c r="AR3657" s="254"/>
      <c r="AS3657" s="253"/>
      <c r="AT3657" s="254"/>
      <c r="AU3657" s="253"/>
      <c r="AV3657" s="163">
        <f t="shared" si="3144"/>
        <v>0</v>
      </c>
      <c r="AW3657" s="93">
        <f t="shared" si="3145"/>
        <v>0</v>
      </c>
      <c r="AY3657" s="163">
        <f t="shared" si="3146"/>
        <v>0</v>
      </c>
      <c r="AZ3657" s="163">
        <f t="shared" si="3147"/>
        <v>0</v>
      </c>
      <c r="BA3657" s="163">
        <f t="shared" si="3148"/>
        <v>0</v>
      </c>
      <c r="BB3657" s="163">
        <f t="shared" si="3149"/>
        <v>0</v>
      </c>
      <c r="BC3657" s="163">
        <f t="shared" si="3150"/>
        <v>0</v>
      </c>
      <c r="BD3657" s="163">
        <f t="shared" si="3151"/>
        <v>0</v>
      </c>
    </row>
    <row r="3658" spans="2:56" s="124" customFormat="1" x14ac:dyDescent="0.3">
      <c r="B3658" s="187" t="s">
        <v>208</v>
      </c>
      <c r="C3658" s="188">
        <f>SUM(C3659,C3665,C3678,C3679,C3680,C3681,C3682)</f>
        <v>0</v>
      </c>
      <c r="D3658" s="189">
        <f>SUM(D3659,D3665,D3678,D3679,D3680,D3681,D3682)</f>
        <v>0</v>
      </c>
      <c r="E3658" s="190">
        <f t="shared" si="3138"/>
        <v>0</v>
      </c>
      <c r="F3658" s="188">
        <f>SUM(F3659,F3665,F3678,F3679,F3680,F3681,F3682)</f>
        <v>37830</v>
      </c>
      <c r="G3658" s="189">
        <f>SUM(G3659,G3665,G3678,G3679,G3680,G3681,G3682)</f>
        <v>36999.699999999997</v>
      </c>
      <c r="H3658" s="190">
        <f t="shared" si="3139"/>
        <v>0.97805181073222303</v>
      </c>
      <c r="I3658" s="188">
        <f>SUM(I3659,I3665,I3678,I3679,I3680,I3681,I3682)</f>
        <v>0</v>
      </c>
      <c r="J3658" s="191">
        <f>SUM(J3659,J3665,J3678,J3679,J3680,J3681,J3682)</f>
        <v>0</v>
      </c>
      <c r="K3658" s="192">
        <f t="shared" si="3140"/>
        <v>0</v>
      </c>
      <c r="L3658" s="188">
        <f>SUM(L3659,L3665,L3678,L3679,L3680,L3681,L3682)</f>
        <v>0</v>
      </c>
      <c r="M3658" s="191">
        <f>SUM(M3659,M3665,M3678,M3679,M3680,M3681,M3682)</f>
        <v>0</v>
      </c>
      <c r="N3658" s="193">
        <f>SUM(N3659,N3665,N3678,N3679,N3680,N3681,N3682)</f>
        <v>0</v>
      </c>
      <c r="O3658" s="188">
        <f>SUM(O3659,O3665,O3678,O3679,O3680,O3681,O3682)</f>
        <v>0</v>
      </c>
      <c r="P3658" s="193">
        <f>SUM(P3659,P3665,P3678,P3679,P3680,P3681,P3682)</f>
        <v>0</v>
      </c>
      <c r="Q3658" s="194">
        <f t="shared" si="3141"/>
        <v>0</v>
      </c>
      <c r="R3658" s="195">
        <f>SUM(R3659,R3665,R3678,R3679,R3680,R3681,R3682)</f>
        <v>0</v>
      </c>
      <c r="S3658" s="195">
        <f>SUM(S3659,S3665,S3678,S3679,S3680,S3681,S3682)</f>
        <v>0</v>
      </c>
      <c r="T3658" s="196">
        <f t="shared" si="3152"/>
        <v>0</v>
      </c>
      <c r="U3658" s="121"/>
      <c r="V3658" s="188">
        <f>SUM(V3659,V3665,V3678,V3679,V3680,V3681,V3682)</f>
        <v>0</v>
      </c>
      <c r="W3658" s="193">
        <f>SUM(W3659,W3665,W3678,W3679,W3680,W3681,W3682)</f>
        <v>0</v>
      </c>
      <c r="X3658" s="194">
        <f t="shared" si="3142"/>
        <v>0</v>
      </c>
      <c r="Y3658" s="195">
        <f>SUM(Y3659,Y3665,Y3678,Y3679,Y3680,Y3681,Y3682)</f>
        <v>0</v>
      </c>
      <c r="Z3658" s="195">
        <f>SUM(Z3659,Z3665,Z3678,Z3679,Z3680,Z3681,Z3682)</f>
        <v>0</v>
      </c>
      <c r="AA3658" s="196">
        <f t="shared" si="3153"/>
        <v>0</v>
      </c>
      <c r="AB3658" s="121"/>
      <c r="AC3658" s="188">
        <f>SUM(AC3659,AC3665,AC3678,AC3679,AC3680,AC3681,AC3682)</f>
        <v>0</v>
      </c>
      <c r="AD3658" s="193">
        <f>SUM(AD3659,AD3665,AD3678,AD3679,AD3680,AD3681,AD3682)</f>
        <v>0</v>
      </c>
      <c r="AE3658" s="194">
        <f t="shared" si="3143"/>
        <v>0</v>
      </c>
      <c r="AF3658" s="195">
        <f>SUM(AF3659,AF3665,AF3678,AF3679,AF3680,AF3681,AF3682)</f>
        <v>0</v>
      </c>
      <c r="AG3658" s="195">
        <f>SUM(AG3659,AG3665,AG3678,AG3679,AG3680,AG3681,AG3682)</f>
        <v>0</v>
      </c>
      <c r="AH3658" s="196">
        <f t="shared" si="3154"/>
        <v>0</v>
      </c>
      <c r="AJ3658" s="189">
        <f t="shared" ref="AJ3658:AU3658" si="3170">SUM(AJ3659,AJ3665,AJ3678,AJ3679,AJ3680,AJ3681,AJ3682)</f>
        <v>0</v>
      </c>
      <c r="AK3658" s="191">
        <f t="shared" si="3170"/>
        <v>0</v>
      </c>
      <c r="AL3658" s="193">
        <f t="shared" si="3170"/>
        <v>0</v>
      </c>
      <c r="AM3658" s="191">
        <f t="shared" si="3170"/>
        <v>0</v>
      </c>
      <c r="AN3658" s="193">
        <f t="shared" si="3170"/>
        <v>0</v>
      </c>
      <c r="AO3658" s="191">
        <f t="shared" si="3170"/>
        <v>0</v>
      </c>
      <c r="AP3658" s="193">
        <f t="shared" si="3170"/>
        <v>0</v>
      </c>
      <c r="AQ3658" s="191">
        <f t="shared" si="3170"/>
        <v>0</v>
      </c>
      <c r="AR3658" s="193">
        <f t="shared" si="3170"/>
        <v>0</v>
      </c>
      <c r="AS3658" s="191">
        <f t="shared" si="3170"/>
        <v>0</v>
      </c>
      <c r="AT3658" s="193">
        <f t="shared" si="3170"/>
        <v>0</v>
      </c>
      <c r="AU3658" s="191">
        <f t="shared" si="3170"/>
        <v>0</v>
      </c>
      <c r="AV3658" s="191">
        <f t="shared" si="3144"/>
        <v>0</v>
      </c>
      <c r="AW3658" s="197">
        <f t="shared" si="3145"/>
        <v>0</v>
      </c>
      <c r="AX3658" s="198"/>
      <c r="AY3658" s="191">
        <f t="shared" si="3146"/>
        <v>0</v>
      </c>
      <c r="AZ3658" s="191">
        <f t="shared" si="3147"/>
        <v>0</v>
      </c>
      <c r="BA3658" s="191">
        <f t="shared" si="3148"/>
        <v>0</v>
      </c>
      <c r="BB3658" s="191">
        <f t="shared" si="3149"/>
        <v>0</v>
      </c>
      <c r="BC3658" s="191">
        <f t="shared" si="3150"/>
        <v>0</v>
      </c>
      <c r="BD3658" s="191">
        <f t="shared" si="3151"/>
        <v>0</v>
      </c>
    </row>
    <row r="3659" spans="2:56" x14ac:dyDescent="0.3">
      <c r="B3659" s="176" t="s">
        <v>209</v>
      </c>
      <c r="C3659" s="202">
        <f>SUM(C3660,C3663)</f>
        <v>0</v>
      </c>
      <c r="D3659" s="203">
        <f>SUM(D3660,D3663)</f>
        <v>0</v>
      </c>
      <c r="E3659" s="204">
        <f t="shared" si="3138"/>
        <v>0</v>
      </c>
      <c r="F3659" s="202">
        <f>SUM(F3660,F3663)</f>
        <v>0</v>
      </c>
      <c r="G3659" s="203">
        <f>SUM(G3660,G3663)</f>
        <v>0</v>
      </c>
      <c r="H3659" s="204">
        <f t="shared" si="3139"/>
        <v>0</v>
      </c>
      <c r="I3659" s="202">
        <f>SUM(I3660,I3663)</f>
        <v>0</v>
      </c>
      <c r="J3659" s="205">
        <f>SUM(J3660,J3663)</f>
        <v>0</v>
      </c>
      <c r="K3659" s="206">
        <f t="shared" si="3140"/>
        <v>0</v>
      </c>
      <c r="L3659" s="202">
        <f>SUM(L3660,L3663)</f>
        <v>0</v>
      </c>
      <c r="M3659" s="205">
        <f>SUM(M3660,M3663)</f>
        <v>0</v>
      </c>
      <c r="N3659" s="207">
        <f>SUM(N3660,N3663)</f>
        <v>0</v>
      </c>
      <c r="O3659" s="202">
        <f>SUM(O3660,O3663)</f>
        <v>0</v>
      </c>
      <c r="P3659" s="207">
        <f>SUM(P3660,P3663)</f>
        <v>0</v>
      </c>
      <c r="Q3659" s="208">
        <f t="shared" si="3141"/>
        <v>0</v>
      </c>
      <c r="R3659" s="209">
        <f>SUM(R3660,R3663)</f>
        <v>0</v>
      </c>
      <c r="S3659" s="209">
        <f>SUM(S3660,S3663)</f>
        <v>0</v>
      </c>
      <c r="T3659" s="210">
        <f t="shared" si="3152"/>
        <v>0</v>
      </c>
      <c r="U3659" s="91"/>
      <c r="V3659" s="202">
        <f>SUM(V3660,V3663)</f>
        <v>0</v>
      </c>
      <c r="W3659" s="207">
        <f>SUM(W3660,W3663)</f>
        <v>0</v>
      </c>
      <c r="X3659" s="208">
        <f t="shared" si="3142"/>
        <v>0</v>
      </c>
      <c r="Y3659" s="209">
        <f>SUM(Y3660,Y3663)</f>
        <v>0</v>
      </c>
      <c r="Z3659" s="209">
        <f>SUM(Z3660,Z3663)</f>
        <v>0</v>
      </c>
      <c r="AA3659" s="210">
        <f t="shared" si="3153"/>
        <v>0</v>
      </c>
      <c r="AB3659" s="91"/>
      <c r="AC3659" s="202">
        <f>SUM(AC3660,AC3663)</f>
        <v>0</v>
      </c>
      <c r="AD3659" s="207">
        <f>SUM(AD3660,AD3663)</f>
        <v>0</v>
      </c>
      <c r="AE3659" s="208">
        <f t="shared" si="3143"/>
        <v>0</v>
      </c>
      <c r="AF3659" s="209">
        <f>SUM(AF3660,AF3663)</f>
        <v>0</v>
      </c>
      <c r="AG3659" s="209">
        <f>SUM(AG3660,AG3663)</f>
        <v>0</v>
      </c>
      <c r="AH3659" s="210">
        <f t="shared" si="3154"/>
        <v>0</v>
      </c>
      <c r="AJ3659" s="203">
        <f t="shared" ref="AJ3659:AU3659" si="3171">SUM(AJ3660,AJ3663)</f>
        <v>0</v>
      </c>
      <c r="AK3659" s="205">
        <f t="shared" si="3171"/>
        <v>0</v>
      </c>
      <c r="AL3659" s="207">
        <f t="shared" si="3171"/>
        <v>0</v>
      </c>
      <c r="AM3659" s="205">
        <f t="shared" si="3171"/>
        <v>0</v>
      </c>
      <c r="AN3659" s="207">
        <f t="shared" si="3171"/>
        <v>0</v>
      </c>
      <c r="AO3659" s="205">
        <f t="shared" si="3171"/>
        <v>0</v>
      </c>
      <c r="AP3659" s="207">
        <f t="shared" si="3171"/>
        <v>0</v>
      </c>
      <c r="AQ3659" s="205">
        <f t="shared" si="3171"/>
        <v>0</v>
      </c>
      <c r="AR3659" s="207">
        <f t="shared" si="3171"/>
        <v>0</v>
      </c>
      <c r="AS3659" s="205">
        <f t="shared" si="3171"/>
        <v>0</v>
      </c>
      <c r="AT3659" s="207">
        <f t="shared" si="3171"/>
        <v>0</v>
      </c>
      <c r="AU3659" s="205">
        <f t="shared" si="3171"/>
        <v>0</v>
      </c>
      <c r="AV3659" s="205">
        <f t="shared" si="3144"/>
        <v>0</v>
      </c>
      <c r="AW3659" s="211">
        <f t="shared" si="3145"/>
        <v>0</v>
      </c>
      <c r="AY3659" s="205">
        <f t="shared" si="3146"/>
        <v>0</v>
      </c>
      <c r="AZ3659" s="205">
        <f t="shared" si="3147"/>
        <v>0</v>
      </c>
      <c r="BA3659" s="205">
        <f t="shared" si="3148"/>
        <v>0</v>
      </c>
      <c r="BB3659" s="205">
        <f t="shared" si="3149"/>
        <v>0</v>
      </c>
      <c r="BC3659" s="205">
        <f t="shared" si="3150"/>
        <v>0</v>
      </c>
      <c r="BD3659" s="205">
        <f t="shared" si="3151"/>
        <v>0</v>
      </c>
    </row>
    <row r="3660" spans="2:56" x14ac:dyDescent="0.3">
      <c r="B3660" s="179" t="s">
        <v>210</v>
      </c>
      <c r="C3660" s="202">
        <f>SUM(C3661:C3662)</f>
        <v>0</v>
      </c>
      <c r="D3660" s="203">
        <f>SUM(D3661:D3662)</f>
        <v>0</v>
      </c>
      <c r="E3660" s="204">
        <f t="shared" si="3138"/>
        <v>0</v>
      </c>
      <c r="F3660" s="202">
        <f>SUM(F3661:F3662)</f>
        <v>0</v>
      </c>
      <c r="G3660" s="203">
        <f>SUM(G3661:G3662)</f>
        <v>0</v>
      </c>
      <c r="H3660" s="204">
        <f t="shared" si="3139"/>
        <v>0</v>
      </c>
      <c r="I3660" s="202">
        <f>SUM(I3661:I3662)</f>
        <v>0</v>
      </c>
      <c r="J3660" s="205">
        <f>SUM(J3661:J3662)</f>
        <v>0</v>
      </c>
      <c r="K3660" s="206">
        <f t="shared" si="3140"/>
        <v>0</v>
      </c>
      <c r="L3660" s="202">
        <f>SUM(L3661:L3662)</f>
        <v>0</v>
      </c>
      <c r="M3660" s="205">
        <f>SUM(M3661:M3662)</f>
        <v>0</v>
      </c>
      <c r="N3660" s="207">
        <f>SUM(N3661:N3662)</f>
        <v>0</v>
      </c>
      <c r="O3660" s="202">
        <f>SUM(O3661:O3662)</f>
        <v>0</v>
      </c>
      <c r="P3660" s="207">
        <f>SUM(P3661:P3662)</f>
        <v>0</v>
      </c>
      <c r="Q3660" s="208">
        <f t="shared" si="3141"/>
        <v>0</v>
      </c>
      <c r="R3660" s="209">
        <f>SUM(R3661:R3662)</f>
        <v>0</v>
      </c>
      <c r="S3660" s="209">
        <f>SUM(S3661:S3662)</f>
        <v>0</v>
      </c>
      <c r="T3660" s="210">
        <f t="shared" si="3152"/>
        <v>0</v>
      </c>
      <c r="U3660" s="91"/>
      <c r="V3660" s="202">
        <f>SUM(V3661:V3662)</f>
        <v>0</v>
      </c>
      <c r="W3660" s="207">
        <f>SUM(W3661:W3662)</f>
        <v>0</v>
      </c>
      <c r="X3660" s="208">
        <f t="shared" si="3142"/>
        <v>0</v>
      </c>
      <c r="Y3660" s="209">
        <f>SUM(Y3661:Y3662)</f>
        <v>0</v>
      </c>
      <c r="Z3660" s="209">
        <f>SUM(Z3661:Z3662)</f>
        <v>0</v>
      </c>
      <c r="AA3660" s="210">
        <f t="shared" si="3153"/>
        <v>0</v>
      </c>
      <c r="AB3660" s="91"/>
      <c r="AC3660" s="202">
        <f>SUM(AC3661:AC3662)</f>
        <v>0</v>
      </c>
      <c r="AD3660" s="207">
        <f>SUM(AD3661:AD3662)</f>
        <v>0</v>
      </c>
      <c r="AE3660" s="208">
        <f t="shared" si="3143"/>
        <v>0</v>
      </c>
      <c r="AF3660" s="209">
        <f>SUM(AF3661:AF3662)</f>
        <v>0</v>
      </c>
      <c r="AG3660" s="209">
        <f>SUM(AG3661:AG3662)</f>
        <v>0</v>
      </c>
      <c r="AH3660" s="210">
        <f t="shared" si="3154"/>
        <v>0</v>
      </c>
      <c r="AJ3660" s="203">
        <f t="shared" ref="AJ3660:AU3660" si="3172">SUM(AJ3661:AJ3662)</f>
        <v>0</v>
      </c>
      <c r="AK3660" s="205">
        <f t="shared" si="3172"/>
        <v>0</v>
      </c>
      <c r="AL3660" s="207">
        <f t="shared" si="3172"/>
        <v>0</v>
      </c>
      <c r="AM3660" s="205">
        <f t="shared" si="3172"/>
        <v>0</v>
      </c>
      <c r="AN3660" s="207">
        <f t="shared" si="3172"/>
        <v>0</v>
      </c>
      <c r="AO3660" s="205">
        <f t="shared" si="3172"/>
        <v>0</v>
      </c>
      <c r="AP3660" s="207">
        <f t="shared" si="3172"/>
        <v>0</v>
      </c>
      <c r="AQ3660" s="205">
        <f t="shared" si="3172"/>
        <v>0</v>
      </c>
      <c r="AR3660" s="207">
        <f t="shared" si="3172"/>
        <v>0</v>
      </c>
      <c r="AS3660" s="205">
        <f t="shared" si="3172"/>
        <v>0</v>
      </c>
      <c r="AT3660" s="207">
        <f t="shared" si="3172"/>
        <v>0</v>
      </c>
      <c r="AU3660" s="205">
        <f t="shared" si="3172"/>
        <v>0</v>
      </c>
      <c r="AV3660" s="205">
        <f t="shared" si="3144"/>
        <v>0</v>
      </c>
      <c r="AW3660" s="211">
        <f t="shared" si="3145"/>
        <v>0</v>
      </c>
      <c r="AY3660" s="205">
        <f t="shared" si="3146"/>
        <v>0</v>
      </c>
      <c r="AZ3660" s="205">
        <f t="shared" si="3147"/>
        <v>0</v>
      </c>
      <c r="BA3660" s="205">
        <f t="shared" si="3148"/>
        <v>0</v>
      </c>
      <c r="BB3660" s="205">
        <f t="shared" si="3149"/>
        <v>0</v>
      </c>
      <c r="BC3660" s="205">
        <f t="shared" si="3150"/>
        <v>0</v>
      </c>
      <c r="BD3660" s="205">
        <f t="shared" si="3151"/>
        <v>0</v>
      </c>
    </row>
    <row r="3661" spans="2:56" x14ac:dyDescent="0.3">
      <c r="B3661" s="201" t="s">
        <v>211</v>
      </c>
      <c r="C3661" s="255"/>
      <c r="D3661" s="256"/>
      <c r="E3661" s="182">
        <f t="shared" si="3138"/>
        <v>0</v>
      </c>
      <c r="F3661" s="255"/>
      <c r="G3661" s="256"/>
      <c r="H3661" s="182">
        <f t="shared" si="3139"/>
        <v>0</v>
      </c>
      <c r="I3661" s="255"/>
      <c r="J3661" s="257"/>
      <c r="K3661" s="184">
        <f t="shared" si="3140"/>
        <v>0</v>
      </c>
      <c r="L3661" s="255"/>
      <c r="M3661" s="257"/>
      <c r="N3661" s="258"/>
      <c r="O3661" s="255"/>
      <c r="P3661" s="258"/>
      <c r="Q3661" s="177">
        <f t="shared" si="3141"/>
        <v>0</v>
      </c>
      <c r="R3661" s="258"/>
      <c r="S3661" s="258"/>
      <c r="T3661" s="178">
        <f t="shared" si="3152"/>
        <v>0</v>
      </c>
      <c r="U3661" s="157"/>
      <c r="V3661" s="255"/>
      <c r="W3661" s="258"/>
      <c r="X3661" s="177">
        <f t="shared" si="3142"/>
        <v>0</v>
      </c>
      <c r="Y3661" s="258"/>
      <c r="Z3661" s="258"/>
      <c r="AA3661" s="178">
        <f t="shared" si="3153"/>
        <v>0</v>
      </c>
      <c r="AB3661" s="157"/>
      <c r="AC3661" s="255"/>
      <c r="AD3661" s="258"/>
      <c r="AE3661" s="177">
        <f t="shared" si="3143"/>
        <v>0</v>
      </c>
      <c r="AF3661" s="258"/>
      <c r="AG3661" s="258"/>
      <c r="AH3661" s="178">
        <f t="shared" si="3154"/>
        <v>0</v>
      </c>
      <c r="AJ3661" s="252"/>
      <c r="AK3661" s="253"/>
      <c r="AL3661" s="254"/>
      <c r="AM3661" s="253"/>
      <c r="AN3661" s="254"/>
      <c r="AO3661" s="253"/>
      <c r="AP3661" s="254"/>
      <c r="AQ3661" s="253"/>
      <c r="AR3661" s="254"/>
      <c r="AS3661" s="253"/>
      <c r="AT3661" s="254"/>
      <c r="AU3661" s="253"/>
      <c r="AV3661" s="163">
        <f t="shared" si="3144"/>
        <v>0</v>
      </c>
      <c r="AW3661" s="93">
        <f t="shared" si="3145"/>
        <v>0</v>
      </c>
      <c r="AY3661" s="163">
        <f t="shared" si="3146"/>
        <v>0</v>
      </c>
      <c r="AZ3661" s="163">
        <f t="shared" si="3147"/>
        <v>0</v>
      </c>
      <c r="BA3661" s="163">
        <f t="shared" si="3148"/>
        <v>0</v>
      </c>
      <c r="BB3661" s="163">
        <f t="shared" si="3149"/>
        <v>0</v>
      </c>
      <c r="BC3661" s="163">
        <f t="shared" si="3150"/>
        <v>0</v>
      </c>
      <c r="BD3661" s="163">
        <f t="shared" si="3151"/>
        <v>0</v>
      </c>
    </row>
    <row r="3662" spans="2:56" x14ac:dyDescent="0.3">
      <c r="B3662" s="201" t="s">
        <v>212</v>
      </c>
      <c r="C3662" s="255"/>
      <c r="D3662" s="256"/>
      <c r="E3662" s="182">
        <f t="shared" si="3138"/>
        <v>0</v>
      </c>
      <c r="F3662" s="255"/>
      <c r="G3662" s="256"/>
      <c r="H3662" s="182">
        <f t="shared" si="3139"/>
        <v>0</v>
      </c>
      <c r="I3662" s="255"/>
      <c r="J3662" s="257"/>
      <c r="K3662" s="184">
        <f t="shared" si="3140"/>
        <v>0</v>
      </c>
      <c r="L3662" s="255"/>
      <c r="M3662" s="257"/>
      <c r="N3662" s="258"/>
      <c r="O3662" s="255"/>
      <c r="P3662" s="258"/>
      <c r="Q3662" s="177">
        <f t="shared" si="3141"/>
        <v>0</v>
      </c>
      <c r="R3662" s="258"/>
      <c r="S3662" s="258"/>
      <c r="T3662" s="178">
        <f t="shared" si="3152"/>
        <v>0</v>
      </c>
      <c r="U3662" s="157"/>
      <c r="V3662" s="255"/>
      <c r="W3662" s="258"/>
      <c r="X3662" s="177">
        <f t="shared" si="3142"/>
        <v>0</v>
      </c>
      <c r="Y3662" s="258"/>
      <c r="Z3662" s="258"/>
      <c r="AA3662" s="178">
        <f t="shared" si="3153"/>
        <v>0</v>
      </c>
      <c r="AB3662" s="157"/>
      <c r="AC3662" s="255"/>
      <c r="AD3662" s="258"/>
      <c r="AE3662" s="177">
        <f t="shared" si="3143"/>
        <v>0</v>
      </c>
      <c r="AF3662" s="258"/>
      <c r="AG3662" s="258"/>
      <c r="AH3662" s="178">
        <f t="shared" si="3154"/>
        <v>0</v>
      </c>
      <c r="AJ3662" s="252"/>
      <c r="AK3662" s="253"/>
      <c r="AL3662" s="254"/>
      <c r="AM3662" s="253"/>
      <c r="AN3662" s="254"/>
      <c r="AO3662" s="253"/>
      <c r="AP3662" s="254"/>
      <c r="AQ3662" s="253"/>
      <c r="AR3662" s="254"/>
      <c r="AS3662" s="253"/>
      <c r="AT3662" s="254"/>
      <c r="AU3662" s="253"/>
      <c r="AV3662" s="163">
        <f t="shared" si="3144"/>
        <v>0</v>
      </c>
      <c r="AW3662" s="93">
        <f t="shared" si="3145"/>
        <v>0</v>
      </c>
      <c r="AY3662" s="163">
        <f t="shared" si="3146"/>
        <v>0</v>
      </c>
      <c r="AZ3662" s="163">
        <f t="shared" si="3147"/>
        <v>0</v>
      </c>
      <c r="BA3662" s="163">
        <f t="shared" si="3148"/>
        <v>0</v>
      </c>
      <c r="BB3662" s="163">
        <f t="shared" si="3149"/>
        <v>0</v>
      </c>
      <c r="BC3662" s="163">
        <f t="shared" si="3150"/>
        <v>0</v>
      </c>
      <c r="BD3662" s="163">
        <f t="shared" si="3151"/>
        <v>0</v>
      </c>
    </row>
    <row r="3663" spans="2:56" x14ac:dyDescent="0.3">
      <c r="B3663" s="179" t="s">
        <v>213</v>
      </c>
      <c r="C3663" s="202">
        <f>SUM(C3664)</f>
        <v>0</v>
      </c>
      <c r="D3663" s="203">
        <f>SUM(D3664)</f>
        <v>0</v>
      </c>
      <c r="E3663" s="204">
        <f t="shared" si="3138"/>
        <v>0</v>
      </c>
      <c r="F3663" s="202">
        <f>SUM(F3664)</f>
        <v>0</v>
      </c>
      <c r="G3663" s="203">
        <f>SUM(G3664)</f>
        <v>0</v>
      </c>
      <c r="H3663" s="204">
        <f t="shared" si="3139"/>
        <v>0</v>
      </c>
      <c r="I3663" s="202">
        <f>SUM(I3664)</f>
        <v>0</v>
      </c>
      <c r="J3663" s="205">
        <f>SUM(J3664)</f>
        <v>0</v>
      </c>
      <c r="K3663" s="206">
        <f t="shared" si="3140"/>
        <v>0</v>
      </c>
      <c r="L3663" s="202">
        <f>SUM(L3664)</f>
        <v>0</v>
      </c>
      <c r="M3663" s="205">
        <f>SUM(M3664)</f>
        <v>0</v>
      </c>
      <c r="N3663" s="207">
        <f>SUM(N3664)</f>
        <v>0</v>
      </c>
      <c r="O3663" s="202">
        <f>SUM(O3664)</f>
        <v>0</v>
      </c>
      <c r="P3663" s="207">
        <f>SUM(P3664)</f>
        <v>0</v>
      </c>
      <c r="Q3663" s="208">
        <f t="shared" si="3141"/>
        <v>0</v>
      </c>
      <c r="R3663" s="209">
        <f>SUM(R3664)</f>
        <v>0</v>
      </c>
      <c r="S3663" s="209">
        <f>SUM(S3664)</f>
        <v>0</v>
      </c>
      <c r="T3663" s="210">
        <f t="shared" si="3152"/>
        <v>0</v>
      </c>
      <c r="U3663" s="91"/>
      <c r="V3663" s="202">
        <f>SUM(V3664)</f>
        <v>0</v>
      </c>
      <c r="W3663" s="207">
        <f>SUM(W3664)</f>
        <v>0</v>
      </c>
      <c r="X3663" s="208">
        <f t="shared" si="3142"/>
        <v>0</v>
      </c>
      <c r="Y3663" s="209">
        <f>SUM(Y3664)</f>
        <v>0</v>
      </c>
      <c r="Z3663" s="209">
        <f>SUM(Z3664)</f>
        <v>0</v>
      </c>
      <c r="AA3663" s="210">
        <f t="shared" si="3153"/>
        <v>0</v>
      </c>
      <c r="AB3663" s="91"/>
      <c r="AC3663" s="202">
        <f>SUM(AC3664)</f>
        <v>0</v>
      </c>
      <c r="AD3663" s="207">
        <f>SUM(AD3664)</f>
        <v>0</v>
      </c>
      <c r="AE3663" s="208">
        <f t="shared" si="3143"/>
        <v>0</v>
      </c>
      <c r="AF3663" s="209">
        <f>SUM(AF3664)</f>
        <v>0</v>
      </c>
      <c r="AG3663" s="209">
        <f>SUM(AG3664)</f>
        <v>0</v>
      </c>
      <c r="AH3663" s="210">
        <f t="shared" si="3154"/>
        <v>0</v>
      </c>
      <c r="AJ3663" s="203">
        <f t="shared" ref="AJ3663:AU3663" si="3173">SUM(AJ3664)</f>
        <v>0</v>
      </c>
      <c r="AK3663" s="205">
        <f t="shared" si="3173"/>
        <v>0</v>
      </c>
      <c r="AL3663" s="207">
        <f t="shared" si="3173"/>
        <v>0</v>
      </c>
      <c r="AM3663" s="205">
        <f t="shared" si="3173"/>
        <v>0</v>
      </c>
      <c r="AN3663" s="207">
        <f t="shared" si="3173"/>
        <v>0</v>
      </c>
      <c r="AO3663" s="205">
        <f t="shared" si="3173"/>
        <v>0</v>
      </c>
      <c r="AP3663" s="207">
        <f t="shared" si="3173"/>
        <v>0</v>
      </c>
      <c r="AQ3663" s="205">
        <f t="shared" si="3173"/>
        <v>0</v>
      </c>
      <c r="AR3663" s="207">
        <f t="shared" si="3173"/>
        <v>0</v>
      </c>
      <c r="AS3663" s="205">
        <f t="shared" si="3173"/>
        <v>0</v>
      </c>
      <c r="AT3663" s="207">
        <f t="shared" si="3173"/>
        <v>0</v>
      </c>
      <c r="AU3663" s="205">
        <f t="shared" si="3173"/>
        <v>0</v>
      </c>
      <c r="AV3663" s="205">
        <f t="shared" si="3144"/>
        <v>0</v>
      </c>
      <c r="AW3663" s="211">
        <f t="shared" si="3145"/>
        <v>0</v>
      </c>
      <c r="AY3663" s="205">
        <f t="shared" si="3146"/>
        <v>0</v>
      </c>
      <c r="AZ3663" s="205">
        <f t="shared" si="3147"/>
        <v>0</v>
      </c>
      <c r="BA3663" s="205">
        <f t="shared" si="3148"/>
        <v>0</v>
      </c>
      <c r="BB3663" s="205">
        <f t="shared" si="3149"/>
        <v>0</v>
      </c>
      <c r="BC3663" s="205">
        <f t="shared" si="3150"/>
        <v>0</v>
      </c>
      <c r="BD3663" s="205">
        <f t="shared" si="3151"/>
        <v>0</v>
      </c>
    </row>
    <row r="3664" spans="2:56" x14ac:dyDescent="0.3">
      <c r="B3664" s="201" t="s">
        <v>105</v>
      </c>
      <c r="C3664" s="255"/>
      <c r="D3664" s="256"/>
      <c r="E3664" s="182">
        <f t="shared" si="3138"/>
        <v>0</v>
      </c>
      <c r="F3664" s="255"/>
      <c r="G3664" s="256"/>
      <c r="H3664" s="182">
        <f t="shared" si="3139"/>
        <v>0</v>
      </c>
      <c r="I3664" s="255"/>
      <c r="J3664" s="257"/>
      <c r="K3664" s="184">
        <f t="shared" si="3140"/>
        <v>0</v>
      </c>
      <c r="L3664" s="255"/>
      <c r="M3664" s="257"/>
      <c r="N3664" s="258"/>
      <c r="O3664" s="255"/>
      <c r="P3664" s="258"/>
      <c r="Q3664" s="177">
        <f t="shared" si="3141"/>
        <v>0</v>
      </c>
      <c r="R3664" s="258"/>
      <c r="S3664" s="258"/>
      <c r="T3664" s="178">
        <f t="shared" si="3152"/>
        <v>0</v>
      </c>
      <c r="U3664" s="157"/>
      <c r="V3664" s="255"/>
      <c r="W3664" s="258"/>
      <c r="X3664" s="177">
        <f t="shared" si="3142"/>
        <v>0</v>
      </c>
      <c r="Y3664" s="258"/>
      <c r="Z3664" s="258"/>
      <c r="AA3664" s="178">
        <f t="shared" si="3153"/>
        <v>0</v>
      </c>
      <c r="AB3664" s="157"/>
      <c r="AC3664" s="255"/>
      <c r="AD3664" s="258"/>
      <c r="AE3664" s="177">
        <f t="shared" si="3143"/>
        <v>0</v>
      </c>
      <c r="AF3664" s="258"/>
      <c r="AG3664" s="258"/>
      <c r="AH3664" s="178">
        <f t="shared" si="3154"/>
        <v>0</v>
      </c>
      <c r="AJ3664" s="252"/>
      <c r="AK3664" s="253"/>
      <c r="AL3664" s="254"/>
      <c r="AM3664" s="253"/>
      <c r="AN3664" s="254"/>
      <c r="AO3664" s="253"/>
      <c r="AP3664" s="254"/>
      <c r="AQ3664" s="253"/>
      <c r="AR3664" s="254"/>
      <c r="AS3664" s="253"/>
      <c r="AT3664" s="254"/>
      <c r="AU3664" s="253"/>
      <c r="AV3664" s="163">
        <f t="shared" si="3144"/>
        <v>0</v>
      </c>
      <c r="AW3664" s="93">
        <f t="shared" si="3145"/>
        <v>0</v>
      </c>
      <c r="AY3664" s="163">
        <f t="shared" si="3146"/>
        <v>0</v>
      </c>
      <c r="AZ3664" s="163">
        <f t="shared" si="3147"/>
        <v>0</v>
      </c>
      <c r="BA3664" s="163">
        <f t="shared" si="3148"/>
        <v>0</v>
      </c>
      <c r="BB3664" s="163">
        <f t="shared" si="3149"/>
        <v>0</v>
      </c>
      <c r="BC3664" s="163">
        <f t="shared" si="3150"/>
        <v>0</v>
      </c>
      <c r="BD3664" s="163">
        <f t="shared" si="3151"/>
        <v>0</v>
      </c>
    </row>
    <row r="3665" spans="2:56" x14ac:dyDescent="0.3">
      <c r="B3665" s="176" t="s">
        <v>214</v>
      </c>
      <c r="C3665" s="202">
        <f>SUM(C3666,C3670)</f>
        <v>0</v>
      </c>
      <c r="D3665" s="203">
        <f>SUM(D3666,D3670)</f>
        <v>0</v>
      </c>
      <c r="E3665" s="204">
        <f t="shared" si="3138"/>
        <v>0</v>
      </c>
      <c r="F3665" s="202">
        <f>SUM(F3666,F3670)</f>
        <v>37830</v>
      </c>
      <c r="G3665" s="203">
        <f>SUM(G3666,G3670)</f>
        <v>36999.699999999997</v>
      </c>
      <c r="H3665" s="204">
        <f t="shared" si="3139"/>
        <v>0.97805181073222303</v>
      </c>
      <c r="I3665" s="202">
        <f>SUM(I3666,I3670)</f>
        <v>0</v>
      </c>
      <c r="J3665" s="205">
        <f>SUM(J3666,J3670)</f>
        <v>0</v>
      </c>
      <c r="K3665" s="206">
        <f t="shared" si="3140"/>
        <v>0</v>
      </c>
      <c r="L3665" s="202">
        <f>SUM(L3666,L3670)</f>
        <v>0</v>
      </c>
      <c r="M3665" s="205">
        <f>SUM(M3666,M3670)</f>
        <v>0</v>
      </c>
      <c r="N3665" s="207">
        <f>SUM(N3666,N3670)</f>
        <v>0</v>
      </c>
      <c r="O3665" s="202">
        <f>SUM(O3666,O3670)</f>
        <v>0</v>
      </c>
      <c r="P3665" s="207">
        <f>SUM(P3666,P3670)</f>
        <v>0</v>
      </c>
      <c r="Q3665" s="208">
        <f t="shared" si="3141"/>
        <v>0</v>
      </c>
      <c r="R3665" s="209">
        <f>SUM(R3666,R3670)</f>
        <v>0</v>
      </c>
      <c r="S3665" s="209">
        <f>SUM(S3666,S3670)</f>
        <v>0</v>
      </c>
      <c r="T3665" s="210">
        <f t="shared" si="3152"/>
        <v>0</v>
      </c>
      <c r="U3665" s="91"/>
      <c r="V3665" s="202">
        <f>SUM(V3666,V3670)</f>
        <v>0</v>
      </c>
      <c r="W3665" s="207">
        <f>SUM(W3666,W3670)</f>
        <v>0</v>
      </c>
      <c r="X3665" s="208">
        <f t="shared" si="3142"/>
        <v>0</v>
      </c>
      <c r="Y3665" s="209">
        <f>SUM(Y3666,Y3670)</f>
        <v>0</v>
      </c>
      <c r="Z3665" s="209">
        <f>SUM(Z3666,Z3670)</f>
        <v>0</v>
      </c>
      <c r="AA3665" s="210">
        <f t="shared" si="3153"/>
        <v>0</v>
      </c>
      <c r="AB3665" s="91"/>
      <c r="AC3665" s="202">
        <f>SUM(AC3666,AC3670)</f>
        <v>0</v>
      </c>
      <c r="AD3665" s="207">
        <f>SUM(AD3666,AD3670)</f>
        <v>0</v>
      </c>
      <c r="AE3665" s="208">
        <f t="shared" si="3143"/>
        <v>0</v>
      </c>
      <c r="AF3665" s="209">
        <f>SUM(AF3666,AF3670)</f>
        <v>0</v>
      </c>
      <c r="AG3665" s="209">
        <f>SUM(AG3666,AG3670)</f>
        <v>0</v>
      </c>
      <c r="AH3665" s="210">
        <f t="shared" si="3154"/>
        <v>0</v>
      </c>
      <c r="AJ3665" s="203">
        <f t="shared" ref="AJ3665:AU3665" si="3174">SUM(AJ3666,AJ3670)</f>
        <v>0</v>
      </c>
      <c r="AK3665" s="205">
        <f t="shared" si="3174"/>
        <v>0</v>
      </c>
      <c r="AL3665" s="207">
        <f t="shared" si="3174"/>
        <v>0</v>
      </c>
      <c r="AM3665" s="205">
        <f t="shared" si="3174"/>
        <v>0</v>
      </c>
      <c r="AN3665" s="207">
        <f t="shared" si="3174"/>
        <v>0</v>
      </c>
      <c r="AO3665" s="205">
        <f t="shared" si="3174"/>
        <v>0</v>
      </c>
      <c r="AP3665" s="207">
        <f t="shared" si="3174"/>
        <v>0</v>
      </c>
      <c r="AQ3665" s="205">
        <f t="shared" si="3174"/>
        <v>0</v>
      </c>
      <c r="AR3665" s="207">
        <f t="shared" si="3174"/>
        <v>0</v>
      </c>
      <c r="AS3665" s="205">
        <f t="shared" si="3174"/>
        <v>0</v>
      </c>
      <c r="AT3665" s="207">
        <f t="shared" si="3174"/>
        <v>0</v>
      </c>
      <c r="AU3665" s="205">
        <f t="shared" si="3174"/>
        <v>0</v>
      </c>
      <c r="AV3665" s="205">
        <f t="shared" si="3144"/>
        <v>0</v>
      </c>
      <c r="AW3665" s="211">
        <f t="shared" si="3145"/>
        <v>0</v>
      </c>
      <c r="AY3665" s="205">
        <f t="shared" si="3146"/>
        <v>0</v>
      </c>
      <c r="AZ3665" s="205">
        <f t="shared" si="3147"/>
        <v>0</v>
      </c>
      <c r="BA3665" s="205">
        <f t="shared" si="3148"/>
        <v>0</v>
      </c>
      <c r="BB3665" s="205">
        <f t="shared" si="3149"/>
        <v>0</v>
      </c>
      <c r="BC3665" s="205">
        <f t="shared" si="3150"/>
        <v>0</v>
      </c>
      <c r="BD3665" s="205">
        <f t="shared" si="3151"/>
        <v>0</v>
      </c>
    </row>
    <row r="3666" spans="2:56" x14ac:dyDescent="0.3">
      <c r="B3666" s="179" t="s">
        <v>215</v>
      </c>
      <c r="C3666" s="202">
        <f>SUM(C3667:C3669)</f>
        <v>0</v>
      </c>
      <c r="D3666" s="203">
        <f>SUM(D3667:D3669)</f>
        <v>0</v>
      </c>
      <c r="E3666" s="204">
        <f t="shared" si="3138"/>
        <v>0</v>
      </c>
      <c r="F3666" s="202">
        <f>SUM(F3667:F3669)</f>
        <v>0</v>
      </c>
      <c r="G3666" s="203">
        <f>SUM(G3667:G3669)</f>
        <v>0</v>
      </c>
      <c r="H3666" s="204">
        <f t="shared" si="3139"/>
        <v>0</v>
      </c>
      <c r="I3666" s="202">
        <f>SUM(I3667:I3669)</f>
        <v>0</v>
      </c>
      <c r="J3666" s="205">
        <f>SUM(J3667:J3669)</f>
        <v>0</v>
      </c>
      <c r="K3666" s="206">
        <f t="shared" si="3140"/>
        <v>0</v>
      </c>
      <c r="L3666" s="202">
        <f>SUM(L3667:L3669)</f>
        <v>0</v>
      </c>
      <c r="M3666" s="205">
        <f>SUM(M3667:M3669)</f>
        <v>0</v>
      </c>
      <c r="N3666" s="207">
        <f>SUM(N3667:N3669)</f>
        <v>0</v>
      </c>
      <c r="O3666" s="202">
        <f>SUM(O3667:O3669)</f>
        <v>0</v>
      </c>
      <c r="P3666" s="207">
        <f>SUM(P3667:P3669)</f>
        <v>0</v>
      </c>
      <c r="Q3666" s="208">
        <f t="shared" si="3141"/>
        <v>0</v>
      </c>
      <c r="R3666" s="209">
        <f>SUM(R3667:R3669)</f>
        <v>0</v>
      </c>
      <c r="S3666" s="209">
        <f>SUM(S3667:S3669)</f>
        <v>0</v>
      </c>
      <c r="T3666" s="210">
        <f t="shared" si="3152"/>
        <v>0</v>
      </c>
      <c r="U3666" s="91"/>
      <c r="V3666" s="202">
        <f>SUM(V3667:V3669)</f>
        <v>0</v>
      </c>
      <c r="W3666" s="207">
        <f>SUM(W3667:W3669)</f>
        <v>0</v>
      </c>
      <c r="X3666" s="208">
        <f t="shared" si="3142"/>
        <v>0</v>
      </c>
      <c r="Y3666" s="209">
        <f>SUM(Y3667:Y3669)</f>
        <v>0</v>
      </c>
      <c r="Z3666" s="209">
        <f>SUM(Z3667:Z3669)</f>
        <v>0</v>
      </c>
      <c r="AA3666" s="210">
        <f t="shared" si="3153"/>
        <v>0</v>
      </c>
      <c r="AB3666" s="91"/>
      <c r="AC3666" s="202">
        <f>SUM(AC3667:AC3669)</f>
        <v>0</v>
      </c>
      <c r="AD3666" s="207">
        <f>SUM(AD3667:AD3669)</f>
        <v>0</v>
      </c>
      <c r="AE3666" s="208">
        <f t="shared" si="3143"/>
        <v>0</v>
      </c>
      <c r="AF3666" s="209">
        <f>SUM(AF3667:AF3669)</f>
        <v>0</v>
      </c>
      <c r="AG3666" s="209">
        <f>SUM(AG3667:AG3669)</f>
        <v>0</v>
      </c>
      <c r="AH3666" s="210">
        <f t="shared" si="3154"/>
        <v>0</v>
      </c>
      <c r="AJ3666" s="203">
        <f t="shared" ref="AJ3666:AU3666" si="3175">SUM(AJ3667:AJ3669)</f>
        <v>0</v>
      </c>
      <c r="AK3666" s="205">
        <f t="shared" si="3175"/>
        <v>0</v>
      </c>
      <c r="AL3666" s="207">
        <f t="shared" si="3175"/>
        <v>0</v>
      </c>
      <c r="AM3666" s="205">
        <f t="shared" si="3175"/>
        <v>0</v>
      </c>
      <c r="AN3666" s="207">
        <f t="shared" si="3175"/>
        <v>0</v>
      </c>
      <c r="AO3666" s="205">
        <f t="shared" si="3175"/>
        <v>0</v>
      </c>
      <c r="AP3666" s="207">
        <f t="shared" si="3175"/>
        <v>0</v>
      </c>
      <c r="AQ3666" s="205">
        <f t="shared" si="3175"/>
        <v>0</v>
      </c>
      <c r="AR3666" s="207">
        <f t="shared" si="3175"/>
        <v>0</v>
      </c>
      <c r="AS3666" s="205">
        <f t="shared" si="3175"/>
        <v>0</v>
      </c>
      <c r="AT3666" s="207">
        <f t="shared" si="3175"/>
        <v>0</v>
      </c>
      <c r="AU3666" s="205">
        <f t="shared" si="3175"/>
        <v>0</v>
      </c>
      <c r="AV3666" s="205">
        <f t="shared" si="3144"/>
        <v>0</v>
      </c>
      <c r="AW3666" s="211">
        <f t="shared" si="3145"/>
        <v>0</v>
      </c>
      <c r="AY3666" s="205">
        <f t="shared" si="3146"/>
        <v>0</v>
      </c>
      <c r="AZ3666" s="205">
        <f t="shared" si="3147"/>
        <v>0</v>
      </c>
      <c r="BA3666" s="205">
        <f t="shared" si="3148"/>
        <v>0</v>
      </c>
      <c r="BB3666" s="205">
        <f t="shared" si="3149"/>
        <v>0</v>
      </c>
      <c r="BC3666" s="205">
        <f t="shared" si="3150"/>
        <v>0</v>
      </c>
      <c r="BD3666" s="205">
        <f t="shared" si="3151"/>
        <v>0</v>
      </c>
    </row>
    <row r="3667" spans="2:56" x14ac:dyDescent="0.3">
      <c r="B3667" s="201" t="s">
        <v>216</v>
      </c>
      <c r="C3667" s="255"/>
      <c r="D3667" s="256"/>
      <c r="E3667" s="182">
        <f t="shared" si="3138"/>
        <v>0</v>
      </c>
      <c r="F3667" s="255"/>
      <c r="G3667" s="256"/>
      <c r="H3667" s="182">
        <f t="shared" si="3139"/>
        <v>0</v>
      </c>
      <c r="I3667" s="255"/>
      <c r="J3667" s="257"/>
      <c r="K3667" s="184">
        <f t="shared" si="3140"/>
        <v>0</v>
      </c>
      <c r="L3667" s="255"/>
      <c r="M3667" s="257"/>
      <c r="N3667" s="258"/>
      <c r="O3667" s="255"/>
      <c r="P3667" s="258"/>
      <c r="Q3667" s="177">
        <f t="shared" si="3141"/>
        <v>0</v>
      </c>
      <c r="R3667" s="258"/>
      <c r="S3667" s="258"/>
      <c r="T3667" s="178">
        <f t="shared" si="3152"/>
        <v>0</v>
      </c>
      <c r="U3667" s="157"/>
      <c r="V3667" s="255"/>
      <c r="W3667" s="258"/>
      <c r="X3667" s="177">
        <f t="shared" si="3142"/>
        <v>0</v>
      </c>
      <c r="Y3667" s="258"/>
      <c r="Z3667" s="258"/>
      <c r="AA3667" s="178">
        <f t="shared" si="3153"/>
        <v>0</v>
      </c>
      <c r="AB3667" s="157"/>
      <c r="AC3667" s="255"/>
      <c r="AD3667" s="258"/>
      <c r="AE3667" s="177">
        <f t="shared" si="3143"/>
        <v>0</v>
      </c>
      <c r="AF3667" s="258"/>
      <c r="AG3667" s="258"/>
      <c r="AH3667" s="178">
        <f t="shared" si="3154"/>
        <v>0</v>
      </c>
      <c r="AJ3667" s="252"/>
      <c r="AK3667" s="253"/>
      <c r="AL3667" s="254"/>
      <c r="AM3667" s="253"/>
      <c r="AN3667" s="254"/>
      <c r="AO3667" s="253"/>
      <c r="AP3667" s="254"/>
      <c r="AQ3667" s="253"/>
      <c r="AR3667" s="254"/>
      <c r="AS3667" s="253"/>
      <c r="AT3667" s="254"/>
      <c r="AU3667" s="253"/>
      <c r="AV3667" s="163">
        <f t="shared" si="3144"/>
        <v>0</v>
      </c>
      <c r="AW3667" s="93">
        <f t="shared" si="3145"/>
        <v>0</v>
      </c>
      <c r="AY3667" s="163">
        <f t="shared" si="3146"/>
        <v>0</v>
      </c>
      <c r="AZ3667" s="163">
        <f t="shared" si="3147"/>
        <v>0</v>
      </c>
      <c r="BA3667" s="163">
        <f t="shared" si="3148"/>
        <v>0</v>
      </c>
      <c r="BB3667" s="163">
        <f t="shared" si="3149"/>
        <v>0</v>
      </c>
      <c r="BC3667" s="163">
        <f t="shared" si="3150"/>
        <v>0</v>
      </c>
      <c r="BD3667" s="163">
        <f t="shared" si="3151"/>
        <v>0</v>
      </c>
    </row>
    <row r="3668" spans="2:56" x14ac:dyDescent="0.3">
      <c r="B3668" s="201" t="s">
        <v>217</v>
      </c>
      <c r="C3668" s="255"/>
      <c r="D3668" s="256"/>
      <c r="E3668" s="182">
        <f t="shared" si="3138"/>
        <v>0</v>
      </c>
      <c r="F3668" s="255"/>
      <c r="G3668" s="256"/>
      <c r="H3668" s="182">
        <f t="shared" si="3139"/>
        <v>0</v>
      </c>
      <c r="I3668" s="255"/>
      <c r="J3668" s="257"/>
      <c r="K3668" s="184">
        <f t="shared" si="3140"/>
        <v>0</v>
      </c>
      <c r="L3668" s="255"/>
      <c r="M3668" s="257"/>
      <c r="N3668" s="258"/>
      <c r="O3668" s="255"/>
      <c r="P3668" s="258"/>
      <c r="Q3668" s="177">
        <f t="shared" si="3141"/>
        <v>0</v>
      </c>
      <c r="R3668" s="258"/>
      <c r="S3668" s="258"/>
      <c r="T3668" s="178">
        <f t="shared" si="3152"/>
        <v>0</v>
      </c>
      <c r="U3668" s="157"/>
      <c r="V3668" s="255"/>
      <c r="W3668" s="258"/>
      <c r="X3668" s="177">
        <f t="shared" si="3142"/>
        <v>0</v>
      </c>
      <c r="Y3668" s="258"/>
      <c r="Z3668" s="258"/>
      <c r="AA3668" s="178">
        <f t="shared" si="3153"/>
        <v>0</v>
      </c>
      <c r="AB3668" s="157"/>
      <c r="AC3668" s="255"/>
      <c r="AD3668" s="258"/>
      <c r="AE3668" s="177">
        <f t="shared" si="3143"/>
        <v>0</v>
      </c>
      <c r="AF3668" s="258"/>
      <c r="AG3668" s="258"/>
      <c r="AH3668" s="178">
        <f t="shared" si="3154"/>
        <v>0</v>
      </c>
      <c r="AJ3668" s="252"/>
      <c r="AK3668" s="253"/>
      <c r="AL3668" s="254"/>
      <c r="AM3668" s="253"/>
      <c r="AN3668" s="254"/>
      <c r="AO3668" s="253"/>
      <c r="AP3668" s="254"/>
      <c r="AQ3668" s="253"/>
      <c r="AR3668" s="254"/>
      <c r="AS3668" s="253"/>
      <c r="AT3668" s="254"/>
      <c r="AU3668" s="253"/>
      <c r="AV3668" s="163">
        <f t="shared" si="3144"/>
        <v>0</v>
      </c>
      <c r="AW3668" s="93">
        <f t="shared" si="3145"/>
        <v>0</v>
      </c>
      <c r="AY3668" s="163">
        <f t="shared" si="3146"/>
        <v>0</v>
      </c>
      <c r="AZ3668" s="163">
        <f t="shared" si="3147"/>
        <v>0</v>
      </c>
      <c r="BA3668" s="163">
        <f t="shared" si="3148"/>
        <v>0</v>
      </c>
      <c r="BB3668" s="163">
        <f t="shared" si="3149"/>
        <v>0</v>
      </c>
      <c r="BC3668" s="163">
        <f t="shared" si="3150"/>
        <v>0</v>
      </c>
      <c r="BD3668" s="163">
        <f t="shared" si="3151"/>
        <v>0</v>
      </c>
    </row>
    <row r="3669" spans="2:56" x14ac:dyDescent="0.3">
      <c r="B3669" s="201" t="s">
        <v>218</v>
      </c>
      <c r="C3669" s="255"/>
      <c r="D3669" s="256"/>
      <c r="E3669" s="182">
        <f t="shared" si="3138"/>
        <v>0</v>
      </c>
      <c r="F3669" s="255"/>
      <c r="G3669" s="256"/>
      <c r="H3669" s="182">
        <f t="shared" si="3139"/>
        <v>0</v>
      </c>
      <c r="I3669" s="255"/>
      <c r="J3669" s="257"/>
      <c r="K3669" s="184">
        <f t="shared" si="3140"/>
        <v>0</v>
      </c>
      <c r="L3669" s="255"/>
      <c r="M3669" s="257"/>
      <c r="N3669" s="258"/>
      <c r="O3669" s="255"/>
      <c r="P3669" s="258"/>
      <c r="Q3669" s="177">
        <f t="shared" si="3141"/>
        <v>0</v>
      </c>
      <c r="R3669" s="258"/>
      <c r="S3669" s="258"/>
      <c r="T3669" s="178">
        <f t="shared" si="3152"/>
        <v>0</v>
      </c>
      <c r="U3669" s="157"/>
      <c r="V3669" s="255"/>
      <c r="W3669" s="258"/>
      <c r="X3669" s="177">
        <f t="shared" si="3142"/>
        <v>0</v>
      </c>
      <c r="Y3669" s="258"/>
      <c r="Z3669" s="258"/>
      <c r="AA3669" s="178">
        <f t="shared" si="3153"/>
        <v>0</v>
      </c>
      <c r="AB3669" s="157"/>
      <c r="AC3669" s="255"/>
      <c r="AD3669" s="258"/>
      <c r="AE3669" s="177">
        <f t="shared" si="3143"/>
        <v>0</v>
      </c>
      <c r="AF3669" s="258"/>
      <c r="AG3669" s="258"/>
      <c r="AH3669" s="178">
        <f t="shared" si="3154"/>
        <v>0</v>
      </c>
      <c r="AJ3669" s="252"/>
      <c r="AK3669" s="253"/>
      <c r="AL3669" s="254"/>
      <c r="AM3669" s="253"/>
      <c r="AN3669" s="254"/>
      <c r="AO3669" s="253"/>
      <c r="AP3669" s="254"/>
      <c r="AQ3669" s="253"/>
      <c r="AR3669" s="254"/>
      <c r="AS3669" s="253"/>
      <c r="AT3669" s="254"/>
      <c r="AU3669" s="253"/>
      <c r="AV3669" s="163">
        <f t="shared" si="3144"/>
        <v>0</v>
      </c>
      <c r="AW3669" s="93">
        <f t="shared" si="3145"/>
        <v>0</v>
      </c>
      <c r="AY3669" s="163">
        <f t="shared" si="3146"/>
        <v>0</v>
      </c>
      <c r="AZ3669" s="163">
        <f t="shared" si="3147"/>
        <v>0</v>
      </c>
      <c r="BA3669" s="163">
        <f t="shared" si="3148"/>
        <v>0</v>
      </c>
      <c r="BB3669" s="163">
        <f t="shared" si="3149"/>
        <v>0</v>
      </c>
      <c r="BC3669" s="163">
        <f t="shared" si="3150"/>
        <v>0</v>
      </c>
      <c r="BD3669" s="163">
        <f t="shared" si="3151"/>
        <v>0</v>
      </c>
    </row>
    <row r="3670" spans="2:56" x14ac:dyDescent="0.3">
      <c r="B3670" s="179" t="s">
        <v>219</v>
      </c>
      <c r="C3670" s="202">
        <f>SUM(C3671:C3677)</f>
        <v>0</v>
      </c>
      <c r="D3670" s="203">
        <f>SUM(D3671:D3677)</f>
        <v>0</v>
      </c>
      <c r="E3670" s="204">
        <f t="shared" si="3138"/>
        <v>0</v>
      </c>
      <c r="F3670" s="202">
        <f>SUM(F3671:F3677)</f>
        <v>37830</v>
      </c>
      <c r="G3670" s="203">
        <f>SUM(G3671:G3677)</f>
        <v>36999.699999999997</v>
      </c>
      <c r="H3670" s="204">
        <f t="shared" si="3139"/>
        <v>0.97805181073222303</v>
      </c>
      <c r="I3670" s="202">
        <f>SUM(I3671:I3677)</f>
        <v>0</v>
      </c>
      <c r="J3670" s="205">
        <f>SUM(J3671:J3677)</f>
        <v>0</v>
      </c>
      <c r="K3670" s="206">
        <f t="shared" si="3140"/>
        <v>0</v>
      </c>
      <c r="L3670" s="202">
        <f>SUM(L3671:L3677)</f>
        <v>0</v>
      </c>
      <c r="M3670" s="205">
        <f>SUM(M3671:M3677)</f>
        <v>0</v>
      </c>
      <c r="N3670" s="207">
        <f>SUM(N3671:N3677)</f>
        <v>0</v>
      </c>
      <c r="O3670" s="202">
        <f>SUM(O3671:O3677)</f>
        <v>0</v>
      </c>
      <c r="P3670" s="207">
        <f>SUM(P3671:P3677)</f>
        <v>0</v>
      </c>
      <c r="Q3670" s="208">
        <f t="shared" si="3141"/>
        <v>0</v>
      </c>
      <c r="R3670" s="209">
        <f>SUM(R3671:R3677)</f>
        <v>0</v>
      </c>
      <c r="S3670" s="209">
        <f>SUM(S3671:S3677)</f>
        <v>0</v>
      </c>
      <c r="T3670" s="210">
        <f t="shared" si="3152"/>
        <v>0</v>
      </c>
      <c r="U3670" s="91"/>
      <c r="V3670" s="202">
        <f>SUM(V3671:V3677)</f>
        <v>0</v>
      </c>
      <c r="W3670" s="207">
        <f>SUM(W3671:W3677)</f>
        <v>0</v>
      </c>
      <c r="X3670" s="208">
        <f t="shared" si="3142"/>
        <v>0</v>
      </c>
      <c r="Y3670" s="209">
        <f>SUM(Y3671:Y3677)</f>
        <v>0</v>
      </c>
      <c r="Z3670" s="209">
        <f>SUM(Z3671:Z3677)</f>
        <v>0</v>
      </c>
      <c r="AA3670" s="210">
        <f t="shared" si="3153"/>
        <v>0</v>
      </c>
      <c r="AB3670" s="91"/>
      <c r="AC3670" s="202">
        <f>SUM(AC3671:AC3677)</f>
        <v>0</v>
      </c>
      <c r="AD3670" s="207">
        <f>SUM(AD3671:AD3677)</f>
        <v>0</v>
      </c>
      <c r="AE3670" s="208">
        <f t="shared" si="3143"/>
        <v>0</v>
      </c>
      <c r="AF3670" s="209">
        <f>SUM(AF3671:AF3677)</f>
        <v>0</v>
      </c>
      <c r="AG3670" s="209">
        <f>SUM(AG3671:AG3677)</f>
        <v>0</v>
      </c>
      <c r="AH3670" s="210">
        <f t="shared" si="3154"/>
        <v>0</v>
      </c>
      <c r="AJ3670" s="203">
        <f t="shared" ref="AJ3670:AU3670" si="3176">SUM(AJ3671:AJ3677)</f>
        <v>0</v>
      </c>
      <c r="AK3670" s="205">
        <f t="shared" si="3176"/>
        <v>0</v>
      </c>
      <c r="AL3670" s="207">
        <f t="shared" si="3176"/>
        <v>0</v>
      </c>
      <c r="AM3670" s="205">
        <f t="shared" si="3176"/>
        <v>0</v>
      </c>
      <c r="AN3670" s="207">
        <f t="shared" si="3176"/>
        <v>0</v>
      </c>
      <c r="AO3670" s="205">
        <f t="shared" si="3176"/>
        <v>0</v>
      </c>
      <c r="AP3670" s="207">
        <f t="shared" si="3176"/>
        <v>0</v>
      </c>
      <c r="AQ3670" s="205">
        <f t="shared" si="3176"/>
        <v>0</v>
      </c>
      <c r="AR3670" s="207">
        <f t="shared" si="3176"/>
        <v>0</v>
      </c>
      <c r="AS3670" s="205">
        <f t="shared" si="3176"/>
        <v>0</v>
      </c>
      <c r="AT3670" s="207">
        <f t="shared" si="3176"/>
        <v>0</v>
      </c>
      <c r="AU3670" s="205">
        <f t="shared" si="3176"/>
        <v>0</v>
      </c>
      <c r="AV3670" s="205">
        <f t="shared" si="3144"/>
        <v>0</v>
      </c>
      <c r="AW3670" s="211">
        <f t="shared" si="3145"/>
        <v>0</v>
      </c>
      <c r="AY3670" s="205">
        <f t="shared" si="3146"/>
        <v>0</v>
      </c>
      <c r="AZ3670" s="205">
        <f t="shared" si="3147"/>
        <v>0</v>
      </c>
      <c r="BA3670" s="205">
        <f t="shared" si="3148"/>
        <v>0</v>
      </c>
      <c r="BB3670" s="205">
        <f t="shared" si="3149"/>
        <v>0</v>
      </c>
      <c r="BC3670" s="205">
        <f t="shared" si="3150"/>
        <v>0</v>
      </c>
      <c r="BD3670" s="205">
        <f t="shared" si="3151"/>
        <v>0</v>
      </c>
    </row>
    <row r="3671" spans="2:56" x14ac:dyDescent="0.3">
      <c r="B3671" s="201" t="s">
        <v>220</v>
      </c>
      <c r="C3671" s="255"/>
      <c r="D3671" s="256"/>
      <c r="E3671" s="182">
        <f t="shared" si="3138"/>
        <v>0</v>
      </c>
      <c r="F3671" s="255">
        <v>37830</v>
      </c>
      <c r="G3671" s="256">
        <v>36999.699999999997</v>
      </c>
      <c r="H3671" s="182">
        <f t="shared" si="3139"/>
        <v>0.97805181073222303</v>
      </c>
      <c r="I3671" s="255"/>
      <c r="J3671" s="257"/>
      <c r="K3671" s="184">
        <f t="shared" si="3140"/>
        <v>0</v>
      </c>
      <c r="L3671" s="255"/>
      <c r="M3671" s="257"/>
      <c r="N3671" s="258"/>
      <c r="O3671" s="255"/>
      <c r="P3671" s="258"/>
      <c r="Q3671" s="177">
        <f t="shared" si="3141"/>
        <v>0</v>
      </c>
      <c r="R3671" s="258"/>
      <c r="S3671" s="258"/>
      <c r="T3671" s="178">
        <f t="shared" si="3152"/>
        <v>0</v>
      </c>
      <c r="U3671" s="157"/>
      <c r="V3671" s="255"/>
      <c r="W3671" s="258"/>
      <c r="X3671" s="177">
        <f t="shared" si="3142"/>
        <v>0</v>
      </c>
      <c r="Y3671" s="258"/>
      <c r="Z3671" s="258"/>
      <c r="AA3671" s="178">
        <f t="shared" si="3153"/>
        <v>0</v>
      </c>
      <c r="AB3671" s="157"/>
      <c r="AC3671" s="255"/>
      <c r="AD3671" s="258"/>
      <c r="AE3671" s="177">
        <f t="shared" si="3143"/>
        <v>0</v>
      </c>
      <c r="AF3671" s="258"/>
      <c r="AG3671" s="258"/>
      <c r="AH3671" s="178">
        <f t="shared" si="3154"/>
        <v>0</v>
      </c>
      <c r="AJ3671" s="252"/>
      <c r="AK3671" s="253"/>
      <c r="AL3671" s="254"/>
      <c r="AM3671" s="253"/>
      <c r="AN3671" s="254"/>
      <c r="AO3671" s="253"/>
      <c r="AP3671" s="254"/>
      <c r="AQ3671" s="253"/>
      <c r="AR3671" s="254"/>
      <c r="AS3671" s="253"/>
      <c r="AT3671" s="254"/>
      <c r="AU3671" s="253"/>
      <c r="AV3671" s="163">
        <f t="shared" si="3144"/>
        <v>0</v>
      </c>
      <c r="AW3671" s="93">
        <f t="shared" si="3145"/>
        <v>0</v>
      </c>
      <c r="AY3671" s="163">
        <f t="shared" si="3146"/>
        <v>0</v>
      </c>
      <c r="AZ3671" s="163">
        <f t="shared" si="3147"/>
        <v>0</v>
      </c>
      <c r="BA3671" s="163">
        <f t="shared" si="3148"/>
        <v>0</v>
      </c>
      <c r="BB3671" s="163">
        <f t="shared" si="3149"/>
        <v>0</v>
      </c>
      <c r="BC3671" s="163">
        <f t="shared" si="3150"/>
        <v>0</v>
      </c>
      <c r="BD3671" s="163">
        <f t="shared" si="3151"/>
        <v>0</v>
      </c>
    </row>
    <row r="3672" spans="2:56" x14ac:dyDescent="0.3">
      <c r="B3672" s="201" t="s">
        <v>221</v>
      </c>
      <c r="C3672" s="255"/>
      <c r="D3672" s="256"/>
      <c r="E3672" s="182">
        <f t="shared" si="3138"/>
        <v>0</v>
      </c>
      <c r="F3672" s="255"/>
      <c r="G3672" s="256"/>
      <c r="H3672" s="182">
        <f t="shared" si="3139"/>
        <v>0</v>
      </c>
      <c r="I3672" s="255"/>
      <c r="J3672" s="257"/>
      <c r="K3672" s="184">
        <f t="shared" si="3140"/>
        <v>0</v>
      </c>
      <c r="L3672" s="255"/>
      <c r="M3672" s="257"/>
      <c r="N3672" s="258"/>
      <c r="O3672" s="255"/>
      <c r="P3672" s="258"/>
      <c r="Q3672" s="177">
        <f t="shared" si="3141"/>
        <v>0</v>
      </c>
      <c r="R3672" s="258"/>
      <c r="S3672" s="258"/>
      <c r="T3672" s="178">
        <f t="shared" si="3152"/>
        <v>0</v>
      </c>
      <c r="U3672" s="157"/>
      <c r="V3672" s="255"/>
      <c r="W3672" s="258"/>
      <c r="X3672" s="177">
        <f t="shared" si="3142"/>
        <v>0</v>
      </c>
      <c r="Y3672" s="258"/>
      <c r="Z3672" s="258"/>
      <c r="AA3672" s="178">
        <f t="shared" si="3153"/>
        <v>0</v>
      </c>
      <c r="AB3672" s="157"/>
      <c r="AC3672" s="255"/>
      <c r="AD3672" s="258"/>
      <c r="AE3672" s="177">
        <f t="shared" si="3143"/>
        <v>0</v>
      </c>
      <c r="AF3672" s="258"/>
      <c r="AG3672" s="258"/>
      <c r="AH3672" s="178">
        <f t="shared" si="3154"/>
        <v>0</v>
      </c>
      <c r="AJ3672" s="252"/>
      <c r="AK3672" s="253"/>
      <c r="AL3672" s="254"/>
      <c r="AM3672" s="253"/>
      <c r="AN3672" s="254"/>
      <c r="AO3672" s="253"/>
      <c r="AP3672" s="254"/>
      <c r="AQ3672" s="253"/>
      <c r="AR3672" s="254"/>
      <c r="AS3672" s="253"/>
      <c r="AT3672" s="254"/>
      <c r="AU3672" s="253"/>
      <c r="AV3672" s="163">
        <f t="shared" si="3144"/>
        <v>0</v>
      </c>
      <c r="AW3672" s="93">
        <f t="shared" si="3145"/>
        <v>0</v>
      </c>
      <c r="AY3672" s="163">
        <f t="shared" si="3146"/>
        <v>0</v>
      </c>
      <c r="AZ3672" s="163">
        <f t="shared" si="3147"/>
        <v>0</v>
      </c>
      <c r="BA3672" s="163">
        <f t="shared" si="3148"/>
        <v>0</v>
      </c>
      <c r="BB3672" s="163">
        <f t="shared" si="3149"/>
        <v>0</v>
      </c>
      <c r="BC3672" s="163">
        <f t="shared" si="3150"/>
        <v>0</v>
      </c>
      <c r="BD3672" s="163">
        <f t="shared" si="3151"/>
        <v>0</v>
      </c>
    </row>
    <row r="3673" spans="2:56" x14ac:dyDescent="0.3">
      <c r="B3673" s="201" t="s">
        <v>222</v>
      </c>
      <c r="C3673" s="255"/>
      <c r="D3673" s="256"/>
      <c r="E3673" s="182">
        <f t="shared" si="3138"/>
        <v>0</v>
      </c>
      <c r="F3673" s="255"/>
      <c r="G3673" s="256"/>
      <c r="H3673" s="182">
        <f t="shared" si="3139"/>
        <v>0</v>
      </c>
      <c r="I3673" s="255"/>
      <c r="J3673" s="257"/>
      <c r="K3673" s="184">
        <f t="shared" si="3140"/>
        <v>0</v>
      </c>
      <c r="L3673" s="255"/>
      <c r="M3673" s="257"/>
      <c r="N3673" s="258"/>
      <c r="O3673" s="255"/>
      <c r="P3673" s="258"/>
      <c r="Q3673" s="177">
        <f t="shared" si="3141"/>
        <v>0</v>
      </c>
      <c r="R3673" s="258"/>
      <c r="S3673" s="258"/>
      <c r="T3673" s="178">
        <f t="shared" si="3152"/>
        <v>0</v>
      </c>
      <c r="U3673" s="157"/>
      <c r="V3673" s="255"/>
      <c r="W3673" s="258"/>
      <c r="X3673" s="177">
        <f t="shared" si="3142"/>
        <v>0</v>
      </c>
      <c r="Y3673" s="258"/>
      <c r="Z3673" s="258"/>
      <c r="AA3673" s="178">
        <f t="shared" si="3153"/>
        <v>0</v>
      </c>
      <c r="AB3673" s="157"/>
      <c r="AC3673" s="255"/>
      <c r="AD3673" s="258"/>
      <c r="AE3673" s="177">
        <f t="shared" si="3143"/>
        <v>0</v>
      </c>
      <c r="AF3673" s="258"/>
      <c r="AG3673" s="258"/>
      <c r="AH3673" s="178">
        <f t="shared" si="3154"/>
        <v>0</v>
      </c>
      <c r="AJ3673" s="252"/>
      <c r="AK3673" s="253"/>
      <c r="AL3673" s="254"/>
      <c r="AM3673" s="253"/>
      <c r="AN3673" s="254"/>
      <c r="AO3673" s="253"/>
      <c r="AP3673" s="254"/>
      <c r="AQ3673" s="253"/>
      <c r="AR3673" s="254"/>
      <c r="AS3673" s="253"/>
      <c r="AT3673" s="254"/>
      <c r="AU3673" s="253"/>
      <c r="AV3673" s="163">
        <f t="shared" si="3144"/>
        <v>0</v>
      </c>
      <c r="AW3673" s="93">
        <f t="shared" si="3145"/>
        <v>0</v>
      </c>
      <c r="AY3673" s="163">
        <f t="shared" si="3146"/>
        <v>0</v>
      </c>
      <c r="AZ3673" s="163">
        <f t="shared" si="3147"/>
        <v>0</v>
      </c>
      <c r="BA3673" s="163">
        <f t="shared" si="3148"/>
        <v>0</v>
      </c>
      <c r="BB3673" s="163">
        <f t="shared" si="3149"/>
        <v>0</v>
      </c>
      <c r="BC3673" s="163">
        <f t="shared" si="3150"/>
        <v>0</v>
      </c>
      <c r="BD3673" s="163">
        <f t="shared" si="3151"/>
        <v>0</v>
      </c>
    </row>
    <row r="3674" spans="2:56" x14ac:dyDescent="0.3">
      <c r="B3674" s="201" t="s">
        <v>223</v>
      </c>
      <c r="C3674" s="255"/>
      <c r="D3674" s="256"/>
      <c r="E3674" s="182">
        <f t="shared" si="3138"/>
        <v>0</v>
      </c>
      <c r="F3674" s="255"/>
      <c r="G3674" s="256"/>
      <c r="H3674" s="182">
        <f t="shared" si="3139"/>
        <v>0</v>
      </c>
      <c r="I3674" s="255"/>
      <c r="J3674" s="257"/>
      <c r="K3674" s="184">
        <f t="shared" si="3140"/>
        <v>0</v>
      </c>
      <c r="L3674" s="255"/>
      <c r="M3674" s="257"/>
      <c r="N3674" s="258"/>
      <c r="O3674" s="255"/>
      <c r="P3674" s="258"/>
      <c r="Q3674" s="177">
        <f t="shared" si="3141"/>
        <v>0</v>
      </c>
      <c r="R3674" s="258"/>
      <c r="S3674" s="258"/>
      <c r="T3674" s="178">
        <f t="shared" si="3152"/>
        <v>0</v>
      </c>
      <c r="U3674" s="157"/>
      <c r="V3674" s="255"/>
      <c r="W3674" s="258"/>
      <c r="X3674" s="177">
        <f t="shared" si="3142"/>
        <v>0</v>
      </c>
      <c r="Y3674" s="258"/>
      <c r="Z3674" s="258"/>
      <c r="AA3674" s="178">
        <f t="shared" si="3153"/>
        <v>0</v>
      </c>
      <c r="AB3674" s="157"/>
      <c r="AC3674" s="255"/>
      <c r="AD3674" s="258"/>
      <c r="AE3674" s="177">
        <f t="shared" si="3143"/>
        <v>0</v>
      </c>
      <c r="AF3674" s="258"/>
      <c r="AG3674" s="258"/>
      <c r="AH3674" s="178">
        <f t="shared" si="3154"/>
        <v>0</v>
      </c>
      <c r="AJ3674" s="252"/>
      <c r="AK3674" s="253"/>
      <c r="AL3674" s="254"/>
      <c r="AM3674" s="253"/>
      <c r="AN3674" s="254"/>
      <c r="AO3674" s="253"/>
      <c r="AP3674" s="254"/>
      <c r="AQ3674" s="253"/>
      <c r="AR3674" s="254"/>
      <c r="AS3674" s="253"/>
      <c r="AT3674" s="254"/>
      <c r="AU3674" s="253"/>
      <c r="AV3674" s="163">
        <f t="shared" si="3144"/>
        <v>0</v>
      </c>
      <c r="AW3674" s="93">
        <f t="shared" si="3145"/>
        <v>0</v>
      </c>
      <c r="AY3674" s="163">
        <f t="shared" si="3146"/>
        <v>0</v>
      </c>
      <c r="AZ3674" s="163">
        <f t="shared" si="3147"/>
        <v>0</v>
      </c>
      <c r="BA3674" s="163">
        <f t="shared" si="3148"/>
        <v>0</v>
      </c>
      <c r="BB3674" s="163">
        <f t="shared" si="3149"/>
        <v>0</v>
      </c>
      <c r="BC3674" s="163">
        <f t="shared" si="3150"/>
        <v>0</v>
      </c>
      <c r="BD3674" s="163">
        <f t="shared" si="3151"/>
        <v>0</v>
      </c>
    </row>
    <row r="3675" spans="2:56" x14ac:dyDescent="0.3">
      <c r="B3675" s="201" t="s">
        <v>224</v>
      </c>
      <c r="C3675" s="255"/>
      <c r="D3675" s="256"/>
      <c r="E3675" s="182">
        <f t="shared" si="3138"/>
        <v>0</v>
      </c>
      <c r="F3675" s="255"/>
      <c r="G3675" s="256"/>
      <c r="H3675" s="182">
        <f t="shared" si="3139"/>
        <v>0</v>
      </c>
      <c r="I3675" s="255"/>
      <c r="J3675" s="257"/>
      <c r="K3675" s="184">
        <f t="shared" si="3140"/>
        <v>0</v>
      </c>
      <c r="L3675" s="255"/>
      <c r="M3675" s="257"/>
      <c r="N3675" s="258"/>
      <c r="O3675" s="255"/>
      <c r="P3675" s="258"/>
      <c r="Q3675" s="177">
        <f t="shared" si="3141"/>
        <v>0</v>
      </c>
      <c r="R3675" s="258"/>
      <c r="S3675" s="258"/>
      <c r="T3675" s="178">
        <f t="shared" si="3152"/>
        <v>0</v>
      </c>
      <c r="U3675" s="157"/>
      <c r="V3675" s="255"/>
      <c r="W3675" s="258"/>
      <c r="X3675" s="177">
        <f t="shared" si="3142"/>
        <v>0</v>
      </c>
      <c r="Y3675" s="258"/>
      <c r="Z3675" s="258"/>
      <c r="AA3675" s="178">
        <f t="shared" si="3153"/>
        <v>0</v>
      </c>
      <c r="AB3675" s="157"/>
      <c r="AC3675" s="255"/>
      <c r="AD3675" s="258"/>
      <c r="AE3675" s="177">
        <f t="shared" si="3143"/>
        <v>0</v>
      </c>
      <c r="AF3675" s="258"/>
      <c r="AG3675" s="258"/>
      <c r="AH3675" s="178">
        <f t="shared" si="3154"/>
        <v>0</v>
      </c>
      <c r="AJ3675" s="252"/>
      <c r="AK3675" s="253"/>
      <c r="AL3675" s="254"/>
      <c r="AM3675" s="253"/>
      <c r="AN3675" s="254"/>
      <c r="AO3675" s="253"/>
      <c r="AP3675" s="254"/>
      <c r="AQ3675" s="253"/>
      <c r="AR3675" s="254"/>
      <c r="AS3675" s="253"/>
      <c r="AT3675" s="254"/>
      <c r="AU3675" s="253"/>
      <c r="AV3675" s="163">
        <f t="shared" si="3144"/>
        <v>0</v>
      </c>
      <c r="AW3675" s="93">
        <f t="shared" si="3145"/>
        <v>0</v>
      </c>
      <c r="AY3675" s="163">
        <f t="shared" si="3146"/>
        <v>0</v>
      </c>
      <c r="AZ3675" s="163">
        <f t="shared" si="3147"/>
        <v>0</v>
      </c>
      <c r="BA3675" s="163">
        <f t="shared" si="3148"/>
        <v>0</v>
      </c>
      <c r="BB3675" s="163">
        <f t="shared" si="3149"/>
        <v>0</v>
      </c>
      <c r="BC3675" s="163">
        <f t="shared" si="3150"/>
        <v>0</v>
      </c>
      <c r="BD3675" s="163">
        <f t="shared" si="3151"/>
        <v>0</v>
      </c>
    </row>
    <row r="3676" spans="2:56" x14ac:dyDescent="0.3">
      <c r="B3676" s="201" t="s">
        <v>225</v>
      </c>
      <c r="C3676" s="255"/>
      <c r="D3676" s="256"/>
      <c r="E3676" s="182">
        <f t="shared" si="3138"/>
        <v>0</v>
      </c>
      <c r="F3676" s="255"/>
      <c r="G3676" s="256"/>
      <c r="H3676" s="182">
        <f t="shared" si="3139"/>
        <v>0</v>
      </c>
      <c r="I3676" s="255"/>
      <c r="J3676" s="257"/>
      <c r="K3676" s="184">
        <f t="shared" si="3140"/>
        <v>0</v>
      </c>
      <c r="L3676" s="255"/>
      <c r="M3676" s="257"/>
      <c r="N3676" s="258"/>
      <c r="O3676" s="255"/>
      <c r="P3676" s="258"/>
      <c r="Q3676" s="177">
        <f t="shared" si="3141"/>
        <v>0</v>
      </c>
      <c r="R3676" s="258"/>
      <c r="S3676" s="258"/>
      <c r="T3676" s="178">
        <f t="shared" si="3152"/>
        <v>0</v>
      </c>
      <c r="U3676" s="157"/>
      <c r="V3676" s="255"/>
      <c r="W3676" s="258"/>
      <c r="X3676" s="177">
        <f t="shared" si="3142"/>
        <v>0</v>
      </c>
      <c r="Y3676" s="258"/>
      <c r="Z3676" s="258"/>
      <c r="AA3676" s="178">
        <f t="shared" si="3153"/>
        <v>0</v>
      </c>
      <c r="AB3676" s="157"/>
      <c r="AC3676" s="255"/>
      <c r="AD3676" s="258"/>
      <c r="AE3676" s="177">
        <f t="shared" si="3143"/>
        <v>0</v>
      </c>
      <c r="AF3676" s="258"/>
      <c r="AG3676" s="258"/>
      <c r="AH3676" s="178">
        <f t="shared" si="3154"/>
        <v>0</v>
      </c>
      <c r="AJ3676" s="252"/>
      <c r="AK3676" s="253"/>
      <c r="AL3676" s="254"/>
      <c r="AM3676" s="253"/>
      <c r="AN3676" s="254"/>
      <c r="AO3676" s="253"/>
      <c r="AP3676" s="254"/>
      <c r="AQ3676" s="253"/>
      <c r="AR3676" s="254"/>
      <c r="AS3676" s="253"/>
      <c r="AT3676" s="254"/>
      <c r="AU3676" s="253"/>
      <c r="AV3676" s="163">
        <f t="shared" si="3144"/>
        <v>0</v>
      </c>
      <c r="AW3676" s="93">
        <f t="shared" si="3145"/>
        <v>0</v>
      </c>
      <c r="AY3676" s="163">
        <f t="shared" si="3146"/>
        <v>0</v>
      </c>
      <c r="AZ3676" s="163">
        <f t="shared" si="3147"/>
        <v>0</v>
      </c>
      <c r="BA3676" s="163">
        <f t="shared" si="3148"/>
        <v>0</v>
      </c>
      <c r="BB3676" s="163">
        <f t="shared" si="3149"/>
        <v>0</v>
      </c>
      <c r="BC3676" s="163">
        <f t="shared" si="3150"/>
        <v>0</v>
      </c>
      <c r="BD3676" s="163">
        <f t="shared" si="3151"/>
        <v>0</v>
      </c>
    </row>
    <row r="3677" spans="2:56" x14ac:dyDescent="0.3">
      <c r="B3677" s="201" t="s">
        <v>226</v>
      </c>
      <c r="C3677" s="255"/>
      <c r="D3677" s="256"/>
      <c r="E3677" s="182">
        <f t="shared" ref="E3677:E3682" si="3177">IFERROR(D3677/C3677,0)</f>
        <v>0</v>
      </c>
      <c r="F3677" s="255"/>
      <c r="G3677" s="256"/>
      <c r="H3677" s="182">
        <f t="shared" ref="H3677:H3682" si="3178">IFERROR(G3677/F3677,0)</f>
        <v>0</v>
      </c>
      <c r="I3677" s="255"/>
      <c r="J3677" s="257"/>
      <c r="K3677" s="184">
        <f t="shared" ref="K3677:K3682" si="3179">IFERROR(J3677/I3677,0)</f>
        <v>0</v>
      </c>
      <c r="L3677" s="255"/>
      <c r="M3677" s="257"/>
      <c r="N3677" s="258"/>
      <c r="O3677" s="255"/>
      <c r="P3677" s="258"/>
      <c r="Q3677" s="177">
        <f t="shared" ref="Q3677:Q3687" si="3180">SUM(O3677:P3677)</f>
        <v>0</v>
      </c>
      <c r="R3677" s="258"/>
      <c r="S3677" s="258"/>
      <c r="T3677" s="178">
        <f t="shared" si="3152"/>
        <v>0</v>
      </c>
      <c r="U3677" s="157"/>
      <c r="V3677" s="255"/>
      <c r="W3677" s="258"/>
      <c r="X3677" s="177">
        <f t="shared" ref="X3677:X3687" si="3181">SUM(V3677:W3677)</f>
        <v>0</v>
      </c>
      <c r="Y3677" s="258"/>
      <c r="Z3677" s="258"/>
      <c r="AA3677" s="178">
        <f t="shared" si="3153"/>
        <v>0</v>
      </c>
      <c r="AB3677" s="157"/>
      <c r="AC3677" s="255"/>
      <c r="AD3677" s="258"/>
      <c r="AE3677" s="177">
        <f t="shared" ref="AE3677:AE3687" si="3182">SUM(AC3677:AD3677)</f>
        <v>0</v>
      </c>
      <c r="AF3677" s="258"/>
      <c r="AG3677" s="258"/>
      <c r="AH3677" s="178">
        <f t="shared" si="3154"/>
        <v>0</v>
      </c>
      <c r="AJ3677" s="252"/>
      <c r="AK3677" s="253"/>
      <c r="AL3677" s="254"/>
      <c r="AM3677" s="253"/>
      <c r="AN3677" s="254"/>
      <c r="AO3677" s="253"/>
      <c r="AP3677" s="254"/>
      <c r="AQ3677" s="253"/>
      <c r="AR3677" s="254"/>
      <c r="AS3677" s="253"/>
      <c r="AT3677" s="254"/>
      <c r="AU3677" s="253"/>
      <c r="AV3677" s="163">
        <f t="shared" ref="AV3677:AV3682" si="3183">SUM(AJ3677:AU3677)</f>
        <v>0</v>
      </c>
      <c r="AW3677" s="93">
        <f t="shared" ref="AW3677:AW3682" si="3184">T3677-AV3677</f>
        <v>0</v>
      </c>
      <c r="AY3677" s="163">
        <f t="shared" ref="AY3677:AY3682" si="3185">SUM(AJ3677:AL3677)</f>
        <v>0</v>
      </c>
      <c r="AZ3677" s="163">
        <f t="shared" ref="AZ3677:AZ3682" si="3186">SUM(AM3677:AO3677)</f>
        <v>0</v>
      </c>
      <c r="BA3677" s="163">
        <f t="shared" ref="BA3677:BA3682" si="3187">SUM(AP3677:AR3677)</f>
        <v>0</v>
      </c>
      <c r="BB3677" s="163">
        <f t="shared" ref="BB3677:BB3682" si="3188">SUM(AS3677:AU3677)</f>
        <v>0</v>
      </c>
      <c r="BC3677" s="163">
        <f t="shared" ref="BC3677:BC3727" si="3189">SUM(AY3677,AZ3677,BA3677,BB3677)</f>
        <v>0</v>
      </c>
      <c r="BD3677" s="163">
        <f t="shared" ref="BD3677:BD3682" si="3190">T3677-BC3677</f>
        <v>0</v>
      </c>
    </row>
    <row r="3678" spans="2:56" x14ac:dyDescent="0.3">
      <c r="B3678" s="176" t="s">
        <v>227</v>
      </c>
      <c r="C3678" s="103"/>
      <c r="D3678" s="104"/>
      <c r="E3678" s="204">
        <f t="shared" si="3177"/>
        <v>0</v>
      </c>
      <c r="F3678" s="103"/>
      <c r="G3678" s="104"/>
      <c r="H3678" s="204">
        <f t="shared" si="3178"/>
        <v>0</v>
      </c>
      <c r="I3678" s="103"/>
      <c r="J3678" s="106"/>
      <c r="K3678" s="206">
        <f t="shared" si="3179"/>
        <v>0</v>
      </c>
      <c r="L3678" s="103"/>
      <c r="M3678" s="106"/>
      <c r="N3678" s="108"/>
      <c r="O3678" s="103"/>
      <c r="P3678" s="108"/>
      <c r="Q3678" s="208">
        <f t="shared" si="3180"/>
        <v>0</v>
      </c>
      <c r="R3678" s="109"/>
      <c r="S3678" s="109"/>
      <c r="T3678" s="210">
        <f t="shared" ref="T3678:T3687" si="3191">SUM(Q3678:S3678)</f>
        <v>0</v>
      </c>
      <c r="U3678" s="91"/>
      <c r="V3678" s="103"/>
      <c r="W3678" s="108"/>
      <c r="X3678" s="208">
        <f t="shared" si="3181"/>
        <v>0</v>
      </c>
      <c r="Y3678" s="109"/>
      <c r="Z3678" s="109"/>
      <c r="AA3678" s="210">
        <f t="shared" ref="AA3678:AA3687" si="3192">SUM(X3678:Z3678)</f>
        <v>0</v>
      </c>
      <c r="AB3678" s="91"/>
      <c r="AC3678" s="103"/>
      <c r="AD3678" s="108"/>
      <c r="AE3678" s="208">
        <f t="shared" si="3182"/>
        <v>0</v>
      </c>
      <c r="AF3678" s="109"/>
      <c r="AG3678" s="109"/>
      <c r="AH3678" s="210">
        <f t="shared" ref="AH3678:AH3687" si="3193">SUM(AE3678:AG3678)</f>
        <v>0</v>
      </c>
      <c r="AJ3678" s="252"/>
      <c r="AK3678" s="253"/>
      <c r="AL3678" s="254"/>
      <c r="AM3678" s="253"/>
      <c r="AN3678" s="254"/>
      <c r="AO3678" s="253"/>
      <c r="AP3678" s="254"/>
      <c r="AQ3678" s="253"/>
      <c r="AR3678" s="254"/>
      <c r="AS3678" s="253"/>
      <c r="AT3678" s="254"/>
      <c r="AU3678" s="253"/>
      <c r="AV3678" s="163">
        <f t="shared" si="3183"/>
        <v>0</v>
      </c>
      <c r="AW3678" s="211">
        <f t="shared" si="3184"/>
        <v>0</v>
      </c>
      <c r="AY3678" s="163">
        <f t="shared" si="3185"/>
        <v>0</v>
      </c>
      <c r="AZ3678" s="163">
        <f t="shared" si="3186"/>
        <v>0</v>
      </c>
      <c r="BA3678" s="163">
        <f t="shared" si="3187"/>
        <v>0</v>
      </c>
      <c r="BB3678" s="163">
        <f t="shared" si="3188"/>
        <v>0</v>
      </c>
      <c r="BC3678" s="163">
        <f t="shared" si="3189"/>
        <v>0</v>
      </c>
      <c r="BD3678" s="163">
        <f t="shared" si="3190"/>
        <v>0</v>
      </c>
    </row>
    <row r="3679" spans="2:56" x14ac:dyDescent="0.3">
      <c r="B3679" s="176" t="s">
        <v>228</v>
      </c>
      <c r="C3679" s="103"/>
      <c r="D3679" s="104"/>
      <c r="E3679" s="204">
        <f t="shared" si="3177"/>
        <v>0</v>
      </c>
      <c r="F3679" s="103"/>
      <c r="G3679" s="104"/>
      <c r="H3679" s="204">
        <f t="shared" si="3178"/>
        <v>0</v>
      </c>
      <c r="I3679" s="103"/>
      <c r="J3679" s="106"/>
      <c r="K3679" s="206">
        <f t="shared" si="3179"/>
        <v>0</v>
      </c>
      <c r="L3679" s="103"/>
      <c r="M3679" s="106"/>
      <c r="N3679" s="108"/>
      <c r="O3679" s="103"/>
      <c r="P3679" s="108"/>
      <c r="Q3679" s="208">
        <f t="shared" si="3180"/>
        <v>0</v>
      </c>
      <c r="R3679" s="109"/>
      <c r="S3679" s="109"/>
      <c r="T3679" s="210">
        <f t="shared" si="3191"/>
        <v>0</v>
      </c>
      <c r="U3679" s="91"/>
      <c r="V3679" s="103"/>
      <c r="W3679" s="108"/>
      <c r="X3679" s="208">
        <f t="shared" si="3181"/>
        <v>0</v>
      </c>
      <c r="Y3679" s="109"/>
      <c r="Z3679" s="109"/>
      <c r="AA3679" s="210">
        <f t="shared" si="3192"/>
        <v>0</v>
      </c>
      <c r="AB3679" s="91"/>
      <c r="AC3679" s="103"/>
      <c r="AD3679" s="108"/>
      <c r="AE3679" s="208">
        <f t="shared" si="3182"/>
        <v>0</v>
      </c>
      <c r="AF3679" s="109"/>
      <c r="AG3679" s="109"/>
      <c r="AH3679" s="210">
        <f t="shared" si="3193"/>
        <v>0</v>
      </c>
      <c r="AJ3679" s="252"/>
      <c r="AK3679" s="253"/>
      <c r="AL3679" s="254"/>
      <c r="AM3679" s="253"/>
      <c r="AN3679" s="254"/>
      <c r="AO3679" s="253"/>
      <c r="AP3679" s="254"/>
      <c r="AQ3679" s="253"/>
      <c r="AR3679" s="254"/>
      <c r="AS3679" s="253"/>
      <c r="AT3679" s="254"/>
      <c r="AU3679" s="253"/>
      <c r="AV3679" s="163">
        <f t="shared" si="3183"/>
        <v>0</v>
      </c>
      <c r="AW3679" s="211">
        <f t="shared" si="3184"/>
        <v>0</v>
      </c>
      <c r="AY3679" s="163">
        <f t="shared" si="3185"/>
        <v>0</v>
      </c>
      <c r="AZ3679" s="163">
        <f t="shared" si="3186"/>
        <v>0</v>
      </c>
      <c r="BA3679" s="163">
        <f t="shared" si="3187"/>
        <v>0</v>
      </c>
      <c r="BB3679" s="163">
        <f t="shared" si="3188"/>
        <v>0</v>
      </c>
      <c r="BC3679" s="163">
        <f t="shared" si="3189"/>
        <v>0</v>
      </c>
      <c r="BD3679" s="163">
        <f t="shared" si="3190"/>
        <v>0</v>
      </c>
    </row>
    <row r="3680" spans="2:56" x14ac:dyDescent="0.3">
      <c r="B3680" s="176" t="s">
        <v>229</v>
      </c>
      <c r="C3680" s="103"/>
      <c r="D3680" s="104"/>
      <c r="E3680" s="204">
        <f t="shared" si="3177"/>
        <v>0</v>
      </c>
      <c r="F3680" s="103"/>
      <c r="G3680" s="104"/>
      <c r="H3680" s="204">
        <f t="shared" si="3178"/>
        <v>0</v>
      </c>
      <c r="I3680" s="103"/>
      <c r="J3680" s="106"/>
      <c r="K3680" s="206">
        <f t="shared" si="3179"/>
        <v>0</v>
      </c>
      <c r="L3680" s="103"/>
      <c r="M3680" s="106"/>
      <c r="N3680" s="108"/>
      <c r="O3680" s="103"/>
      <c r="P3680" s="108"/>
      <c r="Q3680" s="208">
        <f t="shared" si="3180"/>
        <v>0</v>
      </c>
      <c r="R3680" s="109"/>
      <c r="S3680" s="109"/>
      <c r="T3680" s="210">
        <f t="shared" si="3191"/>
        <v>0</v>
      </c>
      <c r="U3680" s="91"/>
      <c r="V3680" s="103"/>
      <c r="W3680" s="108"/>
      <c r="X3680" s="208">
        <f t="shared" si="3181"/>
        <v>0</v>
      </c>
      <c r="Y3680" s="109"/>
      <c r="Z3680" s="109"/>
      <c r="AA3680" s="210">
        <f t="shared" si="3192"/>
        <v>0</v>
      </c>
      <c r="AB3680" s="91"/>
      <c r="AC3680" s="103"/>
      <c r="AD3680" s="108"/>
      <c r="AE3680" s="208">
        <f t="shared" si="3182"/>
        <v>0</v>
      </c>
      <c r="AF3680" s="109"/>
      <c r="AG3680" s="109"/>
      <c r="AH3680" s="210">
        <f t="shared" si="3193"/>
        <v>0</v>
      </c>
      <c r="AJ3680" s="252"/>
      <c r="AK3680" s="253"/>
      <c r="AL3680" s="254"/>
      <c r="AM3680" s="253"/>
      <c r="AN3680" s="254"/>
      <c r="AO3680" s="253"/>
      <c r="AP3680" s="254"/>
      <c r="AQ3680" s="253"/>
      <c r="AR3680" s="254"/>
      <c r="AS3680" s="253"/>
      <c r="AT3680" s="254"/>
      <c r="AU3680" s="253"/>
      <c r="AV3680" s="163">
        <f t="shared" si="3183"/>
        <v>0</v>
      </c>
      <c r="AW3680" s="211">
        <f t="shared" si="3184"/>
        <v>0</v>
      </c>
      <c r="AY3680" s="163">
        <f t="shared" si="3185"/>
        <v>0</v>
      </c>
      <c r="AZ3680" s="163">
        <f t="shared" si="3186"/>
        <v>0</v>
      </c>
      <c r="BA3680" s="163">
        <f t="shared" si="3187"/>
        <v>0</v>
      </c>
      <c r="BB3680" s="163">
        <f t="shared" si="3188"/>
        <v>0</v>
      </c>
      <c r="BC3680" s="163">
        <f t="shared" si="3189"/>
        <v>0</v>
      </c>
      <c r="BD3680" s="163">
        <f t="shared" si="3190"/>
        <v>0</v>
      </c>
    </row>
    <row r="3681" spans="2:56" x14ac:dyDescent="0.3">
      <c r="B3681" s="176" t="s">
        <v>230</v>
      </c>
      <c r="C3681" s="103"/>
      <c r="D3681" s="104"/>
      <c r="E3681" s="204">
        <f t="shared" si="3177"/>
        <v>0</v>
      </c>
      <c r="F3681" s="103"/>
      <c r="G3681" s="104"/>
      <c r="H3681" s="204">
        <f t="shared" si="3178"/>
        <v>0</v>
      </c>
      <c r="I3681" s="103"/>
      <c r="J3681" s="106"/>
      <c r="K3681" s="206">
        <f t="shared" si="3179"/>
        <v>0</v>
      </c>
      <c r="L3681" s="103"/>
      <c r="M3681" s="106"/>
      <c r="N3681" s="108"/>
      <c r="O3681" s="103"/>
      <c r="P3681" s="108"/>
      <c r="Q3681" s="208">
        <f t="shared" si="3180"/>
        <v>0</v>
      </c>
      <c r="R3681" s="109"/>
      <c r="S3681" s="109"/>
      <c r="T3681" s="210">
        <f t="shared" si="3191"/>
        <v>0</v>
      </c>
      <c r="U3681" s="91"/>
      <c r="V3681" s="103"/>
      <c r="W3681" s="108"/>
      <c r="X3681" s="208">
        <f t="shared" si="3181"/>
        <v>0</v>
      </c>
      <c r="Y3681" s="109"/>
      <c r="Z3681" s="109"/>
      <c r="AA3681" s="210">
        <f t="shared" si="3192"/>
        <v>0</v>
      </c>
      <c r="AB3681" s="91"/>
      <c r="AC3681" s="103"/>
      <c r="AD3681" s="108"/>
      <c r="AE3681" s="208">
        <f t="shared" si="3182"/>
        <v>0</v>
      </c>
      <c r="AF3681" s="109"/>
      <c r="AG3681" s="109"/>
      <c r="AH3681" s="210">
        <f t="shared" si="3193"/>
        <v>0</v>
      </c>
      <c r="AJ3681" s="252"/>
      <c r="AK3681" s="253"/>
      <c r="AL3681" s="254"/>
      <c r="AM3681" s="253"/>
      <c r="AN3681" s="254"/>
      <c r="AO3681" s="253"/>
      <c r="AP3681" s="254"/>
      <c r="AQ3681" s="253"/>
      <c r="AR3681" s="254"/>
      <c r="AS3681" s="253"/>
      <c r="AT3681" s="254"/>
      <c r="AU3681" s="253"/>
      <c r="AV3681" s="163">
        <f t="shared" si="3183"/>
        <v>0</v>
      </c>
      <c r="AW3681" s="211">
        <f t="shared" si="3184"/>
        <v>0</v>
      </c>
      <c r="AY3681" s="163">
        <f t="shared" si="3185"/>
        <v>0</v>
      </c>
      <c r="AZ3681" s="163">
        <f t="shared" si="3186"/>
        <v>0</v>
      </c>
      <c r="BA3681" s="163">
        <f t="shared" si="3187"/>
        <v>0</v>
      </c>
      <c r="BB3681" s="163">
        <f t="shared" si="3188"/>
        <v>0</v>
      </c>
      <c r="BC3681" s="163">
        <f t="shared" si="3189"/>
        <v>0</v>
      </c>
      <c r="BD3681" s="163">
        <f t="shared" si="3190"/>
        <v>0</v>
      </c>
    </row>
    <row r="3682" spans="2:56" x14ac:dyDescent="0.3">
      <c r="B3682" s="176" t="s">
        <v>231</v>
      </c>
      <c r="C3682" s="103"/>
      <c r="D3682" s="104"/>
      <c r="E3682" s="204">
        <f t="shared" si="3177"/>
        <v>0</v>
      </c>
      <c r="F3682" s="103"/>
      <c r="G3682" s="104"/>
      <c r="H3682" s="204">
        <f t="shared" si="3178"/>
        <v>0</v>
      </c>
      <c r="I3682" s="103"/>
      <c r="J3682" s="106"/>
      <c r="K3682" s="206">
        <f t="shared" si="3179"/>
        <v>0</v>
      </c>
      <c r="L3682" s="103"/>
      <c r="M3682" s="106"/>
      <c r="N3682" s="108"/>
      <c r="O3682" s="103"/>
      <c r="P3682" s="108"/>
      <c r="Q3682" s="208">
        <f t="shared" si="3180"/>
        <v>0</v>
      </c>
      <c r="R3682" s="109"/>
      <c r="S3682" s="109"/>
      <c r="T3682" s="210">
        <f t="shared" si="3191"/>
        <v>0</v>
      </c>
      <c r="U3682" s="91"/>
      <c r="V3682" s="103"/>
      <c r="W3682" s="108"/>
      <c r="X3682" s="208">
        <f t="shared" si="3181"/>
        <v>0</v>
      </c>
      <c r="Y3682" s="109"/>
      <c r="Z3682" s="109"/>
      <c r="AA3682" s="210">
        <f t="shared" si="3192"/>
        <v>0</v>
      </c>
      <c r="AB3682" s="91"/>
      <c r="AC3682" s="103"/>
      <c r="AD3682" s="108"/>
      <c r="AE3682" s="208">
        <f t="shared" si="3182"/>
        <v>0</v>
      </c>
      <c r="AF3682" s="109"/>
      <c r="AG3682" s="109"/>
      <c r="AH3682" s="210">
        <f t="shared" si="3193"/>
        <v>0</v>
      </c>
      <c r="AJ3682" s="252"/>
      <c r="AK3682" s="253"/>
      <c r="AL3682" s="254"/>
      <c r="AM3682" s="253"/>
      <c r="AN3682" s="254"/>
      <c r="AO3682" s="253"/>
      <c r="AP3682" s="254"/>
      <c r="AQ3682" s="253"/>
      <c r="AR3682" s="254"/>
      <c r="AS3682" s="253"/>
      <c r="AT3682" s="254"/>
      <c r="AU3682" s="253"/>
      <c r="AV3682" s="163">
        <f t="shared" si="3183"/>
        <v>0</v>
      </c>
      <c r="AW3682" s="211">
        <f t="shared" si="3184"/>
        <v>0</v>
      </c>
      <c r="AY3682" s="163">
        <f t="shared" si="3185"/>
        <v>0</v>
      </c>
      <c r="AZ3682" s="163">
        <f t="shared" si="3186"/>
        <v>0</v>
      </c>
      <c r="BA3682" s="163">
        <f t="shared" si="3187"/>
        <v>0</v>
      </c>
      <c r="BB3682" s="163">
        <f t="shared" si="3188"/>
        <v>0</v>
      </c>
      <c r="BC3682" s="163">
        <f t="shared" si="3189"/>
        <v>0</v>
      </c>
      <c r="BD3682" s="163">
        <f t="shared" si="3190"/>
        <v>0</v>
      </c>
    </row>
    <row r="3683" spans="2:56" x14ac:dyDescent="0.3">
      <c r="B3683" s="212" t="s">
        <v>232</v>
      </c>
      <c r="C3683" s="103"/>
      <c r="D3683" s="104"/>
      <c r="E3683" s="105"/>
      <c r="F3683" s="103"/>
      <c r="G3683" s="104"/>
      <c r="H3683" s="105"/>
      <c r="I3683" s="103"/>
      <c r="J3683" s="106"/>
      <c r="K3683" s="107"/>
      <c r="L3683" s="103"/>
      <c r="M3683" s="106"/>
      <c r="N3683" s="108"/>
      <c r="O3683" s="103"/>
      <c r="P3683" s="108"/>
      <c r="Q3683" s="213"/>
      <c r="R3683" s="109"/>
      <c r="S3683" s="109"/>
      <c r="T3683" s="214"/>
      <c r="U3683" s="91"/>
      <c r="V3683" s="103"/>
      <c r="W3683" s="108"/>
      <c r="X3683" s="213"/>
      <c r="Y3683" s="109"/>
      <c r="Z3683" s="109"/>
      <c r="AA3683" s="214"/>
      <c r="AB3683" s="91"/>
      <c r="AC3683" s="103"/>
      <c r="AD3683" s="108"/>
      <c r="AE3683" s="213"/>
      <c r="AF3683" s="109"/>
      <c r="AG3683" s="109"/>
      <c r="AH3683" s="214"/>
      <c r="AJ3683" s="104"/>
      <c r="AK3683" s="106"/>
      <c r="AL3683" s="108"/>
      <c r="AM3683" s="106"/>
      <c r="AN3683" s="108"/>
      <c r="AO3683" s="106"/>
      <c r="AP3683" s="108"/>
      <c r="AQ3683" s="106"/>
      <c r="AR3683" s="108"/>
      <c r="AS3683" s="106"/>
      <c r="AT3683" s="108"/>
      <c r="AU3683" s="106"/>
      <c r="AV3683" s="106"/>
      <c r="AW3683" s="111"/>
      <c r="AY3683" s="106"/>
      <c r="AZ3683" s="106"/>
      <c r="BA3683" s="106"/>
      <c r="BB3683" s="106"/>
      <c r="BC3683" s="106"/>
      <c r="BD3683" s="106"/>
    </row>
    <row r="3684" spans="2:56" x14ac:dyDescent="0.3">
      <c r="B3684" s="215" t="s">
        <v>233</v>
      </c>
      <c r="C3684" s="103"/>
      <c r="D3684" s="104"/>
      <c r="E3684" s="204">
        <f>IFERROR(D3684/C3684,0)</f>
        <v>0</v>
      </c>
      <c r="F3684" s="103"/>
      <c r="G3684" s="104"/>
      <c r="H3684" s="204">
        <f>IFERROR(G3684/F3684,0)</f>
        <v>0</v>
      </c>
      <c r="I3684" s="103"/>
      <c r="J3684" s="106"/>
      <c r="K3684" s="206">
        <f>IFERROR(J3684/I3684,0)</f>
        <v>0</v>
      </c>
      <c r="L3684" s="103"/>
      <c r="M3684" s="106"/>
      <c r="N3684" s="108"/>
      <c r="O3684" s="103"/>
      <c r="P3684" s="108"/>
      <c r="Q3684" s="208">
        <f t="shared" si="3180"/>
        <v>0</v>
      </c>
      <c r="R3684" s="109"/>
      <c r="S3684" s="109"/>
      <c r="T3684" s="210">
        <f t="shared" si="3191"/>
        <v>0</v>
      </c>
      <c r="U3684" s="91"/>
      <c r="V3684" s="103"/>
      <c r="W3684" s="108"/>
      <c r="X3684" s="208">
        <f t="shared" si="3181"/>
        <v>0</v>
      </c>
      <c r="Y3684" s="109"/>
      <c r="Z3684" s="109"/>
      <c r="AA3684" s="210">
        <f t="shared" si="3192"/>
        <v>0</v>
      </c>
      <c r="AB3684" s="91"/>
      <c r="AC3684" s="103"/>
      <c r="AD3684" s="108"/>
      <c r="AE3684" s="208">
        <f t="shared" si="3182"/>
        <v>0</v>
      </c>
      <c r="AF3684" s="109"/>
      <c r="AG3684" s="109"/>
      <c r="AH3684" s="210">
        <f t="shared" si="3193"/>
        <v>0</v>
      </c>
      <c r="AJ3684" s="104"/>
      <c r="AK3684" s="106"/>
      <c r="AL3684" s="108"/>
      <c r="AM3684" s="106"/>
      <c r="AN3684" s="108"/>
      <c r="AO3684" s="106"/>
      <c r="AP3684" s="108"/>
      <c r="AQ3684" s="106"/>
      <c r="AR3684" s="108"/>
      <c r="AS3684" s="106"/>
      <c r="AT3684" s="108"/>
      <c r="AU3684" s="106"/>
      <c r="AV3684" s="205">
        <f>SUM(AJ3684:AU3684)</f>
        <v>0</v>
      </c>
      <c r="AW3684" s="211">
        <f>T3684-AV3684</f>
        <v>0</v>
      </c>
      <c r="AY3684" s="205">
        <f>SUM(AJ3684:AL3684)</f>
        <v>0</v>
      </c>
      <c r="AZ3684" s="205">
        <f>SUM(AM3684:AO3684)</f>
        <v>0</v>
      </c>
      <c r="BA3684" s="205">
        <f>SUM(AP3684:AR3684)</f>
        <v>0</v>
      </c>
      <c r="BB3684" s="205">
        <f>SUM(AS3684:AU3684)</f>
        <v>0</v>
      </c>
      <c r="BC3684" s="205">
        <f t="shared" si="3189"/>
        <v>0</v>
      </c>
      <c r="BD3684" s="205">
        <f>T3684-BC3684</f>
        <v>0</v>
      </c>
    </row>
    <row r="3685" spans="2:56" x14ac:dyDescent="0.3">
      <c r="B3685" s="215" t="s">
        <v>234</v>
      </c>
      <c r="C3685" s="103"/>
      <c r="D3685" s="104"/>
      <c r="E3685" s="204">
        <f>IFERROR(D3685/C3685,0)</f>
        <v>0</v>
      </c>
      <c r="F3685" s="103"/>
      <c r="G3685" s="104"/>
      <c r="H3685" s="204">
        <f>IFERROR(G3685/F3685,0)</f>
        <v>0</v>
      </c>
      <c r="I3685" s="103"/>
      <c r="J3685" s="106"/>
      <c r="K3685" s="206">
        <f>IFERROR(J3685/I3685,0)</f>
        <v>0</v>
      </c>
      <c r="L3685" s="103"/>
      <c r="M3685" s="106"/>
      <c r="N3685" s="108"/>
      <c r="O3685" s="103"/>
      <c r="P3685" s="108"/>
      <c r="Q3685" s="208">
        <f t="shared" si="3180"/>
        <v>0</v>
      </c>
      <c r="R3685" s="109"/>
      <c r="S3685" s="109"/>
      <c r="T3685" s="210">
        <f t="shared" si="3191"/>
        <v>0</v>
      </c>
      <c r="U3685" s="91"/>
      <c r="V3685" s="103"/>
      <c r="W3685" s="108"/>
      <c r="X3685" s="208">
        <f t="shared" si="3181"/>
        <v>0</v>
      </c>
      <c r="Y3685" s="109"/>
      <c r="Z3685" s="109"/>
      <c r="AA3685" s="210">
        <f t="shared" si="3192"/>
        <v>0</v>
      </c>
      <c r="AB3685" s="91"/>
      <c r="AC3685" s="103"/>
      <c r="AD3685" s="108"/>
      <c r="AE3685" s="208">
        <f t="shared" si="3182"/>
        <v>0</v>
      </c>
      <c r="AF3685" s="109"/>
      <c r="AG3685" s="109"/>
      <c r="AH3685" s="210">
        <f t="shared" si="3193"/>
        <v>0</v>
      </c>
      <c r="AJ3685" s="104"/>
      <c r="AK3685" s="106"/>
      <c r="AL3685" s="108"/>
      <c r="AM3685" s="106"/>
      <c r="AN3685" s="108"/>
      <c r="AO3685" s="106"/>
      <c r="AP3685" s="108"/>
      <c r="AQ3685" s="106"/>
      <c r="AR3685" s="108"/>
      <c r="AS3685" s="106"/>
      <c r="AT3685" s="108"/>
      <c r="AU3685" s="106"/>
      <c r="AV3685" s="205">
        <f>SUM(AJ3685:AU3685)</f>
        <v>0</v>
      </c>
      <c r="AW3685" s="211">
        <f>T3685-AV3685</f>
        <v>0</v>
      </c>
      <c r="AY3685" s="205">
        <f>SUM(AJ3685:AL3685)</f>
        <v>0</v>
      </c>
      <c r="AZ3685" s="205">
        <f>SUM(AM3685:AO3685)</f>
        <v>0</v>
      </c>
      <c r="BA3685" s="205">
        <f>SUM(AP3685:AR3685)</f>
        <v>0</v>
      </c>
      <c r="BB3685" s="205">
        <f>SUM(AS3685:AU3685)</f>
        <v>0</v>
      </c>
      <c r="BC3685" s="205">
        <f t="shared" si="3189"/>
        <v>0</v>
      </c>
      <c r="BD3685" s="205">
        <f>T3685-BC3685</f>
        <v>0</v>
      </c>
    </row>
    <row r="3686" spans="2:56" s="124" customFormat="1" ht="13.2" thickBot="1" x14ac:dyDescent="0.35">
      <c r="B3686" s="216" t="s">
        <v>235</v>
      </c>
      <c r="C3686" s="259"/>
      <c r="D3686" s="260"/>
      <c r="E3686" s="219">
        <f>IFERROR(D3686/C3686,0)</f>
        <v>0</v>
      </c>
      <c r="F3686" s="259"/>
      <c r="G3686" s="260"/>
      <c r="H3686" s="219">
        <f>IFERROR(G3686/F3686,0)</f>
        <v>0</v>
      </c>
      <c r="I3686" s="259"/>
      <c r="J3686" s="261"/>
      <c r="K3686" s="221">
        <f>IFERROR(J3686/I3686,0)</f>
        <v>0</v>
      </c>
      <c r="L3686" s="259"/>
      <c r="M3686" s="261"/>
      <c r="N3686" s="262"/>
      <c r="O3686" s="259"/>
      <c r="P3686" s="262"/>
      <c r="Q3686" s="223">
        <f t="shared" si="3180"/>
        <v>0</v>
      </c>
      <c r="R3686" s="263"/>
      <c r="S3686" s="263"/>
      <c r="T3686" s="225">
        <f t="shared" si="3191"/>
        <v>0</v>
      </c>
      <c r="U3686" s="121"/>
      <c r="V3686" s="259"/>
      <c r="W3686" s="262"/>
      <c r="X3686" s="223">
        <f t="shared" si="3181"/>
        <v>0</v>
      </c>
      <c r="Y3686" s="263"/>
      <c r="Z3686" s="263"/>
      <c r="AA3686" s="225">
        <f t="shared" si="3192"/>
        <v>0</v>
      </c>
      <c r="AB3686" s="121"/>
      <c r="AC3686" s="259"/>
      <c r="AD3686" s="262"/>
      <c r="AE3686" s="223">
        <f t="shared" si="3182"/>
        <v>0</v>
      </c>
      <c r="AF3686" s="263"/>
      <c r="AG3686" s="263"/>
      <c r="AH3686" s="225">
        <f t="shared" si="3193"/>
        <v>0</v>
      </c>
      <c r="AJ3686" s="264"/>
      <c r="AK3686" s="265"/>
      <c r="AL3686" s="266"/>
      <c r="AM3686" s="265"/>
      <c r="AN3686" s="266"/>
      <c r="AO3686" s="265"/>
      <c r="AP3686" s="266"/>
      <c r="AQ3686" s="265"/>
      <c r="AR3686" s="266"/>
      <c r="AS3686" s="265"/>
      <c r="AT3686" s="266"/>
      <c r="AU3686" s="265"/>
      <c r="AV3686" s="267">
        <f>SUM(AJ3686:AU3686)</f>
        <v>0</v>
      </c>
      <c r="AW3686" s="226">
        <f>T3686-AV3686</f>
        <v>0</v>
      </c>
      <c r="AX3686" s="198"/>
      <c r="AY3686" s="267">
        <f>SUM(AJ3686:AL3686)</f>
        <v>0</v>
      </c>
      <c r="AZ3686" s="267">
        <f>SUM(AM3686:AO3686)</f>
        <v>0</v>
      </c>
      <c r="BA3686" s="267">
        <f>SUM(AP3686:AR3686)</f>
        <v>0</v>
      </c>
      <c r="BB3686" s="267">
        <f>SUM(AS3686:AU3686)</f>
        <v>0</v>
      </c>
      <c r="BC3686" s="267">
        <f t="shared" si="3189"/>
        <v>0</v>
      </c>
      <c r="BD3686" s="267">
        <f>T3686-BC3686</f>
        <v>0</v>
      </c>
    </row>
    <row r="3687" spans="2:56" ht="13.2" thickBot="1" x14ac:dyDescent="0.35">
      <c r="B3687" s="227" t="s">
        <v>236</v>
      </c>
      <c r="C3687" s="137">
        <f>SUM(C3485,C3636,C3658,C3686)</f>
        <v>4828182</v>
      </c>
      <c r="D3687" s="138">
        <f>SUM(D3485,D3636,D3658,D3686)</f>
        <v>4698993.91</v>
      </c>
      <c r="E3687" s="139">
        <f>IFERROR(D3687/C3687,0)</f>
        <v>0.9732429121354581</v>
      </c>
      <c r="F3687" s="137">
        <f>SUM(F3485,F3636,F3658,F3686)</f>
        <v>5071235</v>
      </c>
      <c r="G3687" s="138">
        <f>SUM(G3485,G3636,G3658,G3686)</f>
        <v>4781137.82</v>
      </c>
      <c r="H3687" s="139">
        <f>IFERROR(G3687/F3687,0)</f>
        <v>0.94279555571769014</v>
      </c>
      <c r="I3687" s="137">
        <f>SUM(I3485,I3636,I3658,I3686)</f>
        <v>4664704</v>
      </c>
      <c r="J3687" s="140">
        <f>SUM(J3485,J3636,J3658,J3686)</f>
        <v>4637920.12</v>
      </c>
      <c r="K3687" s="141">
        <f>IFERROR(J3687/I3687,0)</f>
        <v>0.99425818229838381</v>
      </c>
      <c r="L3687" s="137">
        <f>SUM(L3485,L3636,L3658,L3686)</f>
        <v>5619647</v>
      </c>
      <c r="M3687" s="140">
        <f>SUM(M3485,M3636,M3658,M3686)</f>
        <v>5176244</v>
      </c>
      <c r="N3687" s="142">
        <f>SUM(N3485,N3636,N3658,N3686)</f>
        <v>0</v>
      </c>
      <c r="O3687" s="137">
        <f>SUM(O3485,O3636,O3658,O3686)</f>
        <v>5286575.8621272231</v>
      </c>
      <c r="P3687" s="142">
        <f>SUM(P3485,P3636,P3658,P3686)</f>
        <v>240625</v>
      </c>
      <c r="Q3687" s="228">
        <f t="shared" si="3180"/>
        <v>5527200.8621272231</v>
      </c>
      <c r="R3687" s="142">
        <f>SUM(R3485,R3636,R3658,R3686)</f>
        <v>0</v>
      </c>
      <c r="S3687" s="142">
        <f>SUM(S3485,S3636,S3658,S3686)</f>
        <v>0</v>
      </c>
      <c r="T3687" s="229">
        <f t="shared" si="3191"/>
        <v>5527200.8621272231</v>
      </c>
      <c r="U3687" s="92"/>
      <c r="V3687" s="137">
        <f>SUM(V3485,V3636,V3658,V3686)</f>
        <v>478400</v>
      </c>
      <c r="W3687" s="142">
        <f>SUM(W3485,W3636,W3658,W3686)</f>
        <v>0</v>
      </c>
      <c r="X3687" s="228">
        <f t="shared" si="3181"/>
        <v>478400</v>
      </c>
      <c r="Y3687" s="142">
        <f>SUM(Y3485,Y3636,Y3658,Y3686)</f>
        <v>0</v>
      </c>
      <c r="Z3687" s="142">
        <f>SUM(Z3485,Z3636,Z3658,Z3686)</f>
        <v>0</v>
      </c>
      <c r="AA3687" s="229">
        <f t="shared" si="3192"/>
        <v>478400</v>
      </c>
      <c r="AB3687" s="92"/>
      <c r="AC3687" s="137">
        <f>SUM(AC3485,AC3636,AC3658,AC3686)</f>
        <v>499880</v>
      </c>
      <c r="AD3687" s="142">
        <f>SUM(AD3485,AD3636,AD3658,AD3686)</f>
        <v>0</v>
      </c>
      <c r="AE3687" s="228">
        <f t="shared" si="3182"/>
        <v>499880</v>
      </c>
      <c r="AF3687" s="142">
        <f>SUM(AF3485,AF3636,AF3658,AF3686)</f>
        <v>0</v>
      </c>
      <c r="AG3687" s="142">
        <f>SUM(AG3485,AG3636,AG3658,AG3686)</f>
        <v>0</v>
      </c>
      <c r="AH3687" s="229">
        <f t="shared" si="3193"/>
        <v>499880</v>
      </c>
      <c r="AJ3687" s="138">
        <f t="shared" ref="AJ3687:AU3687" si="3194">SUM(AJ3485,AJ3636,AJ3658,AJ3686)</f>
        <v>504084.65517726861</v>
      </c>
      <c r="AK3687" s="140">
        <f t="shared" si="3194"/>
        <v>449214.65517726861</v>
      </c>
      <c r="AL3687" s="142">
        <f t="shared" si="3194"/>
        <v>493914.65517726861</v>
      </c>
      <c r="AM3687" s="140">
        <f t="shared" si="3194"/>
        <v>486349.65517726861</v>
      </c>
      <c r="AN3687" s="142">
        <f t="shared" si="3194"/>
        <v>347149.65517726878</v>
      </c>
      <c r="AO3687" s="140">
        <f t="shared" si="3194"/>
        <v>439114.65517726861</v>
      </c>
      <c r="AP3687" s="142">
        <f t="shared" si="3194"/>
        <v>430684.65517726861</v>
      </c>
      <c r="AQ3687" s="140">
        <f t="shared" si="3194"/>
        <v>473714.65517726861</v>
      </c>
      <c r="AR3687" s="142">
        <f t="shared" si="3194"/>
        <v>412214.65517726861</v>
      </c>
      <c r="AS3687" s="140">
        <f t="shared" si="3194"/>
        <v>428264.65517726861</v>
      </c>
      <c r="AT3687" s="142">
        <f t="shared" si="3194"/>
        <v>477614.65517726861</v>
      </c>
      <c r="AU3687" s="140">
        <f t="shared" si="3194"/>
        <v>584879.65517726785</v>
      </c>
      <c r="AV3687" s="140">
        <f>SUM(AJ3687:AU3687)</f>
        <v>5527200.8621272231</v>
      </c>
      <c r="AW3687" s="146">
        <f>T3687-AV3687</f>
        <v>0</v>
      </c>
      <c r="AY3687" s="140">
        <f>SUM(AJ3687:AL3687)</f>
        <v>1447213.9655318058</v>
      </c>
      <c r="AZ3687" s="140">
        <f>SUM(AM3687:AO3687)</f>
        <v>1272613.965531806</v>
      </c>
      <c r="BA3687" s="140">
        <f>SUM(AP3687:AR3687)</f>
        <v>1316613.9655318058</v>
      </c>
      <c r="BB3687" s="140">
        <f>SUM(AS3687:AU3687)</f>
        <v>1490758.9655318051</v>
      </c>
      <c r="BC3687" s="140">
        <f t="shared" si="3189"/>
        <v>5527200.8621272221</v>
      </c>
      <c r="BD3687" s="140">
        <f>T3687-BC3687</f>
        <v>0</v>
      </c>
    </row>
    <row r="3688" spans="2:56" ht="15" thickBot="1" x14ac:dyDescent="0.35">
      <c r="B3688" s="282" t="s">
        <v>253</v>
      </c>
      <c r="C3688" s="273"/>
      <c r="D3688" s="274"/>
      <c r="E3688" s="275"/>
      <c r="F3688" s="273"/>
      <c r="G3688" s="274"/>
      <c r="H3688" s="275"/>
      <c r="I3688" s="273"/>
      <c r="J3688" s="276"/>
      <c r="K3688" s="277"/>
      <c r="L3688" s="273"/>
      <c r="M3688" s="276"/>
      <c r="N3688" s="278"/>
      <c r="O3688" s="273"/>
      <c r="P3688" s="279"/>
      <c r="Q3688" s="279"/>
      <c r="R3688" s="279"/>
      <c r="S3688" s="279"/>
      <c r="T3688" s="280"/>
      <c r="U3688" s="92"/>
      <c r="V3688" s="281"/>
      <c r="W3688" s="279"/>
      <c r="X3688" s="279"/>
      <c r="Y3688" s="279"/>
      <c r="Z3688" s="279"/>
      <c r="AA3688" s="280"/>
      <c r="AB3688" s="92"/>
      <c r="AC3688" s="281"/>
      <c r="AD3688" s="279"/>
      <c r="AE3688" s="279"/>
      <c r="AF3688" s="279"/>
      <c r="AG3688" s="279"/>
      <c r="AH3688" s="280"/>
      <c r="AJ3688" s="238"/>
      <c r="AK3688" s="238"/>
      <c r="AL3688" s="238"/>
      <c r="AM3688" s="238"/>
      <c r="AN3688" s="238"/>
      <c r="AO3688" s="238"/>
      <c r="AP3688" s="238"/>
      <c r="AQ3688" s="238"/>
      <c r="AR3688" s="238"/>
      <c r="AS3688" s="238"/>
      <c r="AT3688" s="238"/>
      <c r="AU3688" s="238"/>
      <c r="AV3688" s="238"/>
      <c r="AW3688" s="239"/>
      <c r="AY3688" s="238"/>
      <c r="AZ3688" s="238"/>
      <c r="BA3688" s="238"/>
      <c r="BB3688" s="238"/>
      <c r="BC3688" s="238"/>
      <c r="BD3688" s="238"/>
    </row>
    <row r="3689" spans="2:56" ht="13.2" thickBot="1" x14ac:dyDescent="0.35">
      <c r="B3689" s="136" t="s">
        <v>49</v>
      </c>
      <c r="C3689" s="137">
        <f>SUM(C3690,C3706,C3837)</f>
        <v>17697764</v>
      </c>
      <c r="D3689" s="138">
        <f>SUM(D3690,D3706,D3837)</f>
        <v>16818492.740000002</v>
      </c>
      <c r="E3689" s="139">
        <f t="shared" ref="E3689:E3752" si="3195">IFERROR(D3689/C3689,0)</f>
        <v>0.95031738133698707</v>
      </c>
      <c r="F3689" s="137">
        <f>SUM(F3690,F3706,F3837)</f>
        <v>9790107</v>
      </c>
      <c r="G3689" s="138">
        <f>SUM(G3690,G3706,G3837)</f>
        <v>9801871.8300000001</v>
      </c>
      <c r="H3689" s="139">
        <f t="shared" ref="H3689:H3752" si="3196">IFERROR(G3689/F3689,0)</f>
        <v>1.0012017059670544</v>
      </c>
      <c r="I3689" s="137">
        <f>SUM(I3690,I3706,I3837)</f>
        <v>9451865</v>
      </c>
      <c r="J3689" s="140">
        <f>SUM(J3690,J3706,J3837)</f>
        <v>9363686.6099999994</v>
      </c>
      <c r="K3689" s="141">
        <f t="shared" ref="K3689:K3752" si="3197">IFERROR(J3689/I3689,0)</f>
        <v>0.9906707945997959</v>
      </c>
      <c r="L3689" s="137">
        <f>SUM(L3690,L3706,L3837)</f>
        <v>10653320</v>
      </c>
      <c r="M3689" s="140">
        <f>SUM(M3690,M3706,M3837)</f>
        <v>10052305</v>
      </c>
      <c r="N3689" s="142">
        <f>SUM(N3690,N3706,N3837)</f>
        <v>0</v>
      </c>
      <c r="O3689" s="137">
        <f>SUM(O3690,O3706,O3837)</f>
        <v>10992635.40858156</v>
      </c>
      <c r="P3689" s="142">
        <f>SUM(P3690,P3706,P3837)</f>
        <v>0</v>
      </c>
      <c r="Q3689" s="143">
        <f t="shared" ref="Q3689:Q3752" si="3198">SUM(O3689:P3689)</f>
        <v>10992635.40858156</v>
      </c>
      <c r="R3689" s="144">
        <f>SUM(R3690,R3706,R3837)</f>
        <v>0</v>
      </c>
      <c r="S3689" s="144">
        <f>SUM(S3690,S3706,S3837)</f>
        <v>0</v>
      </c>
      <c r="T3689" s="145">
        <f>SUM(Q3689:S3689)</f>
        <v>10992635.40858156</v>
      </c>
      <c r="U3689" s="91"/>
      <c r="V3689" s="137">
        <f>SUM(V3690,V3706,V3837)</f>
        <v>2116200</v>
      </c>
      <c r="W3689" s="142">
        <f>SUM(W3690,W3706,W3837)</f>
        <v>0</v>
      </c>
      <c r="X3689" s="143">
        <f t="shared" ref="X3689:X3752" si="3199">SUM(V3689:W3689)</f>
        <v>2116200</v>
      </c>
      <c r="Y3689" s="144">
        <f>SUM(Y3690,Y3706,Y3837)</f>
        <v>0</v>
      </c>
      <c r="Z3689" s="144">
        <f>SUM(Z3690,Z3706,Z3837)</f>
        <v>0</v>
      </c>
      <c r="AA3689" s="145">
        <f>SUM(X3689:Z3689)</f>
        <v>2116200</v>
      </c>
      <c r="AB3689" s="91"/>
      <c r="AC3689" s="137">
        <f>SUM(AC3690,AC3706,AC3837)</f>
        <v>2208825</v>
      </c>
      <c r="AD3689" s="142">
        <f>SUM(AD3690,AD3706,AD3837)</f>
        <v>0</v>
      </c>
      <c r="AE3689" s="143">
        <f t="shared" ref="AE3689:AE3752" si="3200">SUM(AC3689:AD3689)</f>
        <v>2208825</v>
      </c>
      <c r="AF3689" s="142">
        <f>SUM(AF3690,AF3706,AF3837)</f>
        <v>0</v>
      </c>
      <c r="AG3689" s="142">
        <f>SUM(AG3690,AG3706,AG3837)</f>
        <v>0</v>
      </c>
      <c r="AH3689" s="145">
        <f>SUM(AE3689:AG3689)</f>
        <v>2208825</v>
      </c>
      <c r="AJ3689" s="138">
        <f t="shared" ref="AJ3689:AU3689" si="3201">SUM(AJ3690,AJ3706,AJ3837)</f>
        <v>816351.78404846333</v>
      </c>
      <c r="AK3689" s="140">
        <f t="shared" si="3201"/>
        <v>872351.78404846333</v>
      </c>
      <c r="AL3689" s="142">
        <f t="shared" si="3201"/>
        <v>1169251.7840484632</v>
      </c>
      <c r="AM3689" s="140">
        <f t="shared" si="3201"/>
        <v>1295351.7840484632</v>
      </c>
      <c r="AN3689" s="142">
        <f t="shared" si="3201"/>
        <v>922536.78404846287</v>
      </c>
      <c r="AO3689" s="140">
        <f t="shared" si="3201"/>
        <v>802285.78404846333</v>
      </c>
      <c r="AP3689" s="142">
        <f t="shared" si="3201"/>
        <v>1011854.7840484633</v>
      </c>
      <c r="AQ3689" s="140">
        <f t="shared" si="3201"/>
        <v>834860.78404846333</v>
      </c>
      <c r="AR3689" s="142">
        <f t="shared" si="3201"/>
        <v>793360.78404846333</v>
      </c>
      <c r="AS3689" s="140">
        <f t="shared" si="3201"/>
        <v>793660.78404846333</v>
      </c>
      <c r="AT3689" s="142">
        <f t="shared" si="3201"/>
        <v>798660.78404846333</v>
      </c>
      <c r="AU3689" s="140">
        <f t="shared" si="3201"/>
        <v>882107.78404846345</v>
      </c>
      <c r="AV3689" s="140">
        <f t="shared" ref="AV3689:AV3752" si="3202">SUM(AJ3689:AU3689)</f>
        <v>10992635.408581562</v>
      </c>
      <c r="AW3689" s="146">
        <f t="shared" ref="AW3689:AW3752" si="3203">T3689-AV3689</f>
        <v>0</v>
      </c>
      <c r="AY3689" s="140">
        <f t="shared" ref="AY3689:AY3752" si="3204">SUM(AJ3689:AL3689)</f>
        <v>2857955.3521453897</v>
      </c>
      <c r="AZ3689" s="140">
        <f t="shared" ref="AZ3689:AZ3752" si="3205">SUM(AM3689:AO3689)</f>
        <v>3020174.3521453892</v>
      </c>
      <c r="BA3689" s="140">
        <f t="shared" ref="BA3689:BA3752" si="3206">SUM(AP3689:AR3689)</f>
        <v>2640076.3521453901</v>
      </c>
      <c r="BB3689" s="140">
        <f t="shared" ref="BB3689:BB3752" si="3207">SUM(AS3689:AU3689)</f>
        <v>2474429.3521453901</v>
      </c>
      <c r="BC3689" s="140">
        <f t="shared" ref="BC3689:BC3752" si="3208">SUM(AY3689,AZ3689,BA3689,BB3689)</f>
        <v>10992635.40858156</v>
      </c>
      <c r="BD3689" s="140">
        <f t="shared" ref="BD3689:BD3752" si="3209">T3689-BC3689</f>
        <v>0</v>
      </c>
    </row>
    <row r="3690" spans="2:56" x14ac:dyDescent="0.3">
      <c r="B3690" s="148" t="s">
        <v>50</v>
      </c>
      <c r="C3690" s="149">
        <f>SUM(C3691,C3701)</f>
        <v>7478767</v>
      </c>
      <c r="D3690" s="150">
        <f>SUM(D3691,D3701)</f>
        <v>7555082.040000001</v>
      </c>
      <c r="E3690" s="151">
        <f t="shared" si="3195"/>
        <v>1.0102042275150438</v>
      </c>
      <c r="F3690" s="149">
        <f>SUM(F3691,F3701)</f>
        <v>7202880</v>
      </c>
      <c r="G3690" s="150">
        <f>SUM(G3691,G3701)</f>
        <v>7179806.2599999998</v>
      </c>
      <c r="H3690" s="151">
        <f t="shared" si="3196"/>
        <v>0.99679659525078856</v>
      </c>
      <c r="I3690" s="149">
        <f>SUM(I3691,I3701)</f>
        <v>8050005</v>
      </c>
      <c r="J3690" s="152">
        <f>SUM(J3691,J3701)</f>
        <v>7962696.7599999998</v>
      </c>
      <c r="K3690" s="153">
        <f t="shared" si="3197"/>
        <v>0.98915426263710393</v>
      </c>
      <c r="L3690" s="149">
        <f>SUM(L3691,L3701)</f>
        <v>8675542</v>
      </c>
      <c r="M3690" s="152">
        <f>SUM(M3691,M3701)</f>
        <v>8063542</v>
      </c>
      <c r="N3690" s="154">
        <f>SUM(N3691,N3701)</f>
        <v>0</v>
      </c>
      <c r="O3690" s="149">
        <f>SUM(O3691,O3701)</f>
        <v>8666169.4085815605</v>
      </c>
      <c r="P3690" s="154">
        <f>SUM(P3691,P3701)</f>
        <v>0</v>
      </c>
      <c r="Q3690" s="155">
        <f t="shared" si="3198"/>
        <v>8666169.4085815605</v>
      </c>
      <c r="R3690" s="154">
        <f>SUM(R3691,R3701)</f>
        <v>0</v>
      </c>
      <c r="S3690" s="154">
        <f>SUM(S3691,S3701)</f>
        <v>0</v>
      </c>
      <c r="T3690" s="156">
        <f t="shared" ref="T3690:T3753" si="3210">SUM(Q3690:S3690)</f>
        <v>8666169.4085815605</v>
      </c>
      <c r="U3690" s="157"/>
      <c r="V3690" s="149">
        <f>SUM(V3691,V3701)</f>
        <v>0</v>
      </c>
      <c r="W3690" s="154">
        <f>SUM(W3691,W3701)</f>
        <v>0</v>
      </c>
      <c r="X3690" s="155">
        <f t="shared" si="3199"/>
        <v>0</v>
      </c>
      <c r="Y3690" s="154">
        <f>SUM(Y3691,Y3701)</f>
        <v>0</v>
      </c>
      <c r="Z3690" s="154">
        <f>SUM(Z3691,Z3701)</f>
        <v>0</v>
      </c>
      <c r="AA3690" s="156">
        <f t="shared" ref="AA3690:AA3753" si="3211">SUM(X3690:Z3690)</f>
        <v>0</v>
      </c>
      <c r="AB3690" s="157"/>
      <c r="AC3690" s="149">
        <f>SUM(AC3691,AC3701)</f>
        <v>0</v>
      </c>
      <c r="AD3690" s="154">
        <f>SUM(AD3691,AD3701)</f>
        <v>0</v>
      </c>
      <c r="AE3690" s="155">
        <f t="shared" si="3200"/>
        <v>0</v>
      </c>
      <c r="AF3690" s="154">
        <f>SUM(AF3691,AF3701)</f>
        <v>0</v>
      </c>
      <c r="AG3690" s="154">
        <f>SUM(AG3691,AG3701)</f>
        <v>0</v>
      </c>
      <c r="AH3690" s="156">
        <f t="shared" ref="AH3690:AH3753" si="3212">SUM(AE3690:AG3690)</f>
        <v>0</v>
      </c>
      <c r="AJ3690" s="150">
        <f t="shared" ref="AJ3690:AU3690" si="3213">SUM(AJ3691,AJ3701)</f>
        <v>722180.78404846333</v>
      </c>
      <c r="AK3690" s="152">
        <f t="shared" si="3213"/>
        <v>722180.78404846333</v>
      </c>
      <c r="AL3690" s="154">
        <f t="shared" si="3213"/>
        <v>722180.78404846333</v>
      </c>
      <c r="AM3690" s="152">
        <f t="shared" si="3213"/>
        <v>722180.78404846333</v>
      </c>
      <c r="AN3690" s="154">
        <f t="shared" si="3213"/>
        <v>640115.78404846287</v>
      </c>
      <c r="AO3690" s="152">
        <f t="shared" si="3213"/>
        <v>722180.78404846333</v>
      </c>
      <c r="AP3690" s="154">
        <f t="shared" si="3213"/>
        <v>722180.78404846333</v>
      </c>
      <c r="AQ3690" s="152">
        <f t="shared" si="3213"/>
        <v>722180.78404846333</v>
      </c>
      <c r="AR3690" s="154">
        <f t="shared" si="3213"/>
        <v>722180.78404846333</v>
      </c>
      <c r="AS3690" s="152">
        <f t="shared" si="3213"/>
        <v>722180.78404846333</v>
      </c>
      <c r="AT3690" s="154">
        <f t="shared" si="3213"/>
        <v>722180.78404846333</v>
      </c>
      <c r="AU3690" s="152">
        <f t="shared" si="3213"/>
        <v>804245.78404846345</v>
      </c>
      <c r="AV3690" s="152">
        <f t="shared" si="3202"/>
        <v>8666169.4085815586</v>
      </c>
      <c r="AW3690" s="158">
        <f t="shared" si="3203"/>
        <v>0</v>
      </c>
      <c r="AY3690" s="152">
        <f t="shared" si="3204"/>
        <v>2166542.3521453901</v>
      </c>
      <c r="AZ3690" s="152">
        <f t="shared" si="3205"/>
        <v>2084477.3521453897</v>
      </c>
      <c r="BA3690" s="152">
        <f t="shared" si="3206"/>
        <v>2166542.3521453901</v>
      </c>
      <c r="BB3690" s="152">
        <f t="shared" si="3207"/>
        <v>2248607.3521453901</v>
      </c>
      <c r="BC3690" s="152">
        <f t="shared" si="3208"/>
        <v>8666169.4085815605</v>
      </c>
      <c r="BD3690" s="152">
        <f t="shared" si="3209"/>
        <v>0</v>
      </c>
    </row>
    <row r="3691" spans="2:56" x14ac:dyDescent="0.3">
      <c r="B3691" s="159" t="s">
        <v>51</v>
      </c>
      <c r="C3691" s="160">
        <f>SUM(C3692:C3700)</f>
        <v>6610695</v>
      </c>
      <c r="D3691" s="161">
        <f>SUM(D3692:D3700)</f>
        <v>6732015.4300000006</v>
      </c>
      <c r="E3691" s="162">
        <f t="shared" si="3195"/>
        <v>1.0183521445173316</v>
      </c>
      <c r="F3691" s="160">
        <f>SUM(F3692:F3700)</f>
        <v>6348955</v>
      </c>
      <c r="G3691" s="161">
        <f>SUM(G3692:G3700)</f>
        <v>6325899.5999999996</v>
      </c>
      <c r="H3691" s="162">
        <f t="shared" si="3196"/>
        <v>0.9963686307431695</v>
      </c>
      <c r="I3691" s="160">
        <f>SUM(I3692:I3700)</f>
        <v>7053544</v>
      </c>
      <c r="J3691" s="163">
        <f>SUM(J3692:J3700)</f>
        <v>6992176.7599999998</v>
      </c>
      <c r="K3691" s="164">
        <f t="shared" si="3197"/>
        <v>0.99129980049745203</v>
      </c>
      <c r="L3691" s="160">
        <f>SUM(L3692:L3700)</f>
        <v>7454989</v>
      </c>
      <c r="M3691" s="163">
        <f>SUM(M3692:M3700)</f>
        <v>7042989</v>
      </c>
      <c r="N3691" s="165">
        <f>SUM(N3692:N3700)</f>
        <v>0</v>
      </c>
      <c r="O3691" s="160">
        <f>SUM(O3692:O3700)</f>
        <v>7414584.0847506104</v>
      </c>
      <c r="P3691" s="165">
        <f>SUM(P3692:P3700)</f>
        <v>0</v>
      </c>
      <c r="Q3691" s="166">
        <f t="shared" si="3198"/>
        <v>7414584.0847506104</v>
      </c>
      <c r="R3691" s="165">
        <f>SUM(R3692:R3700)</f>
        <v>0</v>
      </c>
      <c r="S3691" s="165">
        <f>SUM(S3692:S3700)</f>
        <v>0</v>
      </c>
      <c r="T3691" s="167">
        <f t="shared" si="3210"/>
        <v>7414584.0847506104</v>
      </c>
      <c r="U3691" s="157"/>
      <c r="V3691" s="160">
        <f>SUM(V3692:V3700)</f>
        <v>0</v>
      </c>
      <c r="W3691" s="165">
        <f>SUM(W3692:W3700)</f>
        <v>0</v>
      </c>
      <c r="X3691" s="166">
        <f t="shared" si="3199"/>
        <v>0</v>
      </c>
      <c r="Y3691" s="165">
        <f>SUM(Y3692:Y3700)</f>
        <v>0</v>
      </c>
      <c r="Z3691" s="165">
        <f>SUM(Z3692:Z3700)</f>
        <v>0</v>
      </c>
      <c r="AA3691" s="167">
        <f t="shared" si="3211"/>
        <v>0</v>
      </c>
      <c r="AB3691" s="157"/>
      <c r="AC3691" s="160">
        <f>SUM(AC3692:AC3700)</f>
        <v>0</v>
      </c>
      <c r="AD3691" s="165">
        <f>SUM(AD3692:AD3700)</f>
        <v>0</v>
      </c>
      <c r="AE3691" s="166">
        <f t="shared" si="3200"/>
        <v>0</v>
      </c>
      <c r="AF3691" s="165">
        <f>SUM(AF3692:AF3700)</f>
        <v>0</v>
      </c>
      <c r="AG3691" s="165">
        <f>SUM(AG3692:AG3700)</f>
        <v>0</v>
      </c>
      <c r="AH3691" s="167">
        <f t="shared" si="3212"/>
        <v>0</v>
      </c>
      <c r="AJ3691" s="161">
        <f t="shared" ref="AJ3691:AU3691" si="3214">SUM(AJ3692:AJ3700)</f>
        <v>617882.00706255087</v>
      </c>
      <c r="AK3691" s="163">
        <f t="shared" si="3214"/>
        <v>617882.00706255087</v>
      </c>
      <c r="AL3691" s="165">
        <f t="shared" si="3214"/>
        <v>617882.00706255087</v>
      </c>
      <c r="AM3691" s="163">
        <f t="shared" si="3214"/>
        <v>617882.00706255087</v>
      </c>
      <c r="AN3691" s="165">
        <f t="shared" si="3214"/>
        <v>535817.0070625504</v>
      </c>
      <c r="AO3691" s="163">
        <f t="shared" si="3214"/>
        <v>617882.00706255087</v>
      </c>
      <c r="AP3691" s="165">
        <f t="shared" si="3214"/>
        <v>617882.00706255087</v>
      </c>
      <c r="AQ3691" s="163">
        <f t="shared" si="3214"/>
        <v>617882.00706255087</v>
      </c>
      <c r="AR3691" s="165">
        <f t="shared" si="3214"/>
        <v>617882.00706255087</v>
      </c>
      <c r="AS3691" s="163">
        <f t="shared" si="3214"/>
        <v>617882.00706255087</v>
      </c>
      <c r="AT3691" s="165">
        <f t="shared" si="3214"/>
        <v>617882.00706255087</v>
      </c>
      <c r="AU3691" s="163">
        <f t="shared" si="3214"/>
        <v>699947.00706255098</v>
      </c>
      <c r="AV3691" s="163">
        <f t="shared" si="3202"/>
        <v>7414584.0847506085</v>
      </c>
      <c r="AW3691" s="168">
        <f t="shared" si="3203"/>
        <v>0</v>
      </c>
      <c r="AY3691" s="163">
        <f t="shared" si="3204"/>
        <v>1853646.0211876526</v>
      </c>
      <c r="AZ3691" s="163">
        <f t="shared" si="3205"/>
        <v>1771581.0211876521</v>
      </c>
      <c r="BA3691" s="163">
        <f t="shared" si="3206"/>
        <v>1853646.0211876526</v>
      </c>
      <c r="BB3691" s="163">
        <f t="shared" si="3207"/>
        <v>1935711.0211876528</v>
      </c>
      <c r="BC3691" s="163">
        <f t="shared" si="3208"/>
        <v>7414584.0847506104</v>
      </c>
      <c r="BD3691" s="163">
        <f t="shared" si="3209"/>
        <v>0</v>
      </c>
    </row>
    <row r="3692" spans="2:56" x14ac:dyDescent="0.3">
      <c r="B3692" s="169" t="s">
        <v>52</v>
      </c>
      <c r="C3692" s="248">
        <v>5208902</v>
      </c>
      <c r="D3692" s="249">
        <v>5453990.2400000002</v>
      </c>
      <c r="E3692" s="172">
        <f t="shared" si="3195"/>
        <v>1.0470518047757473</v>
      </c>
      <c r="F3692" s="248">
        <v>5317275</v>
      </c>
      <c r="G3692" s="249">
        <v>5316552.21</v>
      </c>
      <c r="H3692" s="172">
        <f t="shared" si="3196"/>
        <v>0.99986406759101232</v>
      </c>
      <c r="I3692" s="248">
        <v>5862753</v>
      </c>
      <c r="J3692" s="250">
        <v>5861849.9399999995</v>
      </c>
      <c r="K3692" s="174">
        <f t="shared" si="3197"/>
        <v>0.99984596656212521</v>
      </c>
      <c r="L3692" s="248">
        <v>6253998</v>
      </c>
      <c r="M3692" s="250">
        <v>6253998</v>
      </c>
      <c r="N3692" s="251"/>
      <c r="O3692" s="248">
        <v>6421243.4193480304</v>
      </c>
      <c r="P3692" s="251"/>
      <c r="Q3692" s="166">
        <f t="shared" si="3198"/>
        <v>6421243.4193480304</v>
      </c>
      <c r="R3692" s="251"/>
      <c r="S3692" s="251"/>
      <c r="T3692" s="167">
        <f t="shared" si="3210"/>
        <v>6421243.4193480304</v>
      </c>
      <c r="U3692" s="157"/>
      <c r="V3692" s="248"/>
      <c r="W3692" s="251"/>
      <c r="X3692" s="166">
        <f t="shared" si="3199"/>
        <v>0</v>
      </c>
      <c r="Y3692" s="251"/>
      <c r="Z3692" s="251"/>
      <c r="AA3692" s="167">
        <f t="shared" si="3211"/>
        <v>0</v>
      </c>
      <c r="AB3692" s="157"/>
      <c r="AC3692" s="248"/>
      <c r="AD3692" s="251"/>
      <c r="AE3692" s="166">
        <f t="shared" si="3200"/>
        <v>0</v>
      </c>
      <c r="AF3692" s="251"/>
      <c r="AG3692" s="251"/>
      <c r="AH3692" s="167">
        <f t="shared" si="3212"/>
        <v>0</v>
      </c>
      <c r="AJ3692" s="252">
        <f>T3692/12</f>
        <v>535103.61827900249</v>
      </c>
      <c r="AK3692" s="253">
        <v>535103.61827900249</v>
      </c>
      <c r="AL3692" s="254">
        <v>535103.61827900249</v>
      </c>
      <c r="AM3692" s="253">
        <v>535103.61827900249</v>
      </c>
      <c r="AN3692" s="254">
        <f>535103.618279002-82065</f>
        <v>453038.61827900202</v>
      </c>
      <c r="AO3692" s="253">
        <v>535103.61827900249</v>
      </c>
      <c r="AP3692" s="254">
        <v>535103.61827900249</v>
      </c>
      <c r="AQ3692" s="253">
        <v>535103.61827900249</v>
      </c>
      <c r="AR3692" s="254">
        <v>535103.61827900249</v>
      </c>
      <c r="AS3692" s="253">
        <v>535103.61827900249</v>
      </c>
      <c r="AT3692" s="254">
        <v>535103.61827900249</v>
      </c>
      <c r="AU3692" s="253">
        <v>617168.61827900261</v>
      </c>
      <c r="AV3692" s="163">
        <f t="shared" si="3202"/>
        <v>6421243.4193480304</v>
      </c>
      <c r="AW3692" s="168">
        <f t="shared" si="3203"/>
        <v>0</v>
      </c>
      <c r="AY3692" s="163">
        <f t="shared" si="3204"/>
        <v>1605310.8548370074</v>
      </c>
      <c r="AZ3692" s="163">
        <f t="shared" si="3205"/>
        <v>1523245.8548370069</v>
      </c>
      <c r="BA3692" s="163">
        <f t="shared" si="3206"/>
        <v>1605310.8548370074</v>
      </c>
      <c r="BB3692" s="163">
        <f t="shared" si="3207"/>
        <v>1687375.8548370076</v>
      </c>
      <c r="BC3692" s="163">
        <f t="shared" si="3208"/>
        <v>6421243.4193480294</v>
      </c>
      <c r="BD3692" s="163">
        <f t="shared" si="3209"/>
        <v>0</v>
      </c>
    </row>
    <row r="3693" spans="2:56" x14ac:dyDescent="0.3">
      <c r="B3693" s="169" t="s">
        <v>53</v>
      </c>
      <c r="C3693" s="248"/>
      <c r="D3693" s="249"/>
      <c r="E3693" s="172">
        <f t="shared" si="3195"/>
        <v>0</v>
      </c>
      <c r="F3693" s="248"/>
      <c r="G3693" s="249"/>
      <c r="H3693" s="172">
        <f t="shared" si="3196"/>
        <v>0</v>
      </c>
      <c r="I3693" s="248">
        <v>0</v>
      </c>
      <c r="J3693" s="250">
        <v>0</v>
      </c>
      <c r="K3693" s="174">
        <f t="shared" si="3197"/>
        <v>0</v>
      </c>
      <c r="L3693" s="248"/>
      <c r="M3693" s="250">
        <v>0</v>
      </c>
      <c r="N3693" s="251"/>
      <c r="O3693" s="248"/>
      <c r="P3693" s="251"/>
      <c r="Q3693" s="166">
        <f t="shared" si="3198"/>
        <v>0</v>
      </c>
      <c r="R3693" s="251"/>
      <c r="S3693" s="251"/>
      <c r="T3693" s="167">
        <f t="shared" si="3210"/>
        <v>0</v>
      </c>
      <c r="U3693" s="157"/>
      <c r="V3693" s="248"/>
      <c r="W3693" s="251"/>
      <c r="X3693" s="166">
        <f t="shared" si="3199"/>
        <v>0</v>
      </c>
      <c r="Y3693" s="251"/>
      <c r="Z3693" s="251"/>
      <c r="AA3693" s="167">
        <f t="shared" si="3211"/>
        <v>0</v>
      </c>
      <c r="AB3693" s="157"/>
      <c r="AC3693" s="248"/>
      <c r="AD3693" s="251"/>
      <c r="AE3693" s="166">
        <f t="shared" si="3200"/>
        <v>0</v>
      </c>
      <c r="AF3693" s="251"/>
      <c r="AG3693" s="251"/>
      <c r="AH3693" s="167">
        <f t="shared" si="3212"/>
        <v>0</v>
      </c>
      <c r="AJ3693" s="252"/>
      <c r="AK3693" s="253"/>
      <c r="AL3693" s="254"/>
      <c r="AM3693" s="253"/>
      <c r="AN3693" s="254"/>
      <c r="AO3693" s="253"/>
      <c r="AP3693" s="254"/>
      <c r="AQ3693" s="253"/>
      <c r="AR3693" s="254"/>
      <c r="AS3693" s="253"/>
      <c r="AT3693" s="254"/>
      <c r="AU3693" s="253"/>
      <c r="AV3693" s="163">
        <f t="shared" si="3202"/>
        <v>0</v>
      </c>
      <c r="AW3693" s="168">
        <f t="shared" si="3203"/>
        <v>0</v>
      </c>
      <c r="AY3693" s="163">
        <f t="shared" si="3204"/>
        <v>0</v>
      </c>
      <c r="AZ3693" s="163">
        <f t="shared" si="3205"/>
        <v>0</v>
      </c>
      <c r="BA3693" s="163">
        <f t="shared" si="3206"/>
        <v>0</v>
      </c>
      <c r="BB3693" s="163">
        <f t="shared" si="3207"/>
        <v>0</v>
      </c>
      <c r="BC3693" s="163">
        <f t="shared" si="3208"/>
        <v>0</v>
      </c>
      <c r="BD3693" s="163">
        <f t="shared" si="3209"/>
        <v>0</v>
      </c>
    </row>
    <row r="3694" spans="2:56" x14ac:dyDescent="0.3">
      <c r="B3694" s="169" t="s">
        <v>54</v>
      </c>
      <c r="C3694" s="248"/>
      <c r="D3694" s="249"/>
      <c r="E3694" s="172">
        <f t="shared" si="3195"/>
        <v>0</v>
      </c>
      <c r="F3694" s="248"/>
      <c r="G3694" s="249"/>
      <c r="H3694" s="172">
        <f t="shared" si="3196"/>
        <v>0</v>
      </c>
      <c r="I3694" s="248">
        <v>0</v>
      </c>
      <c r="J3694" s="250">
        <v>0</v>
      </c>
      <c r="K3694" s="174">
        <f t="shared" si="3197"/>
        <v>0</v>
      </c>
      <c r="L3694" s="248"/>
      <c r="M3694" s="250">
        <v>0</v>
      </c>
      <c r="N3694" s="251"/>
      <c r="O3694" s="248"/>
      <c r="P3694" s="251"/>
      <c r="Q3694" s="166">
        <f t="shared" si="3198"/>
        <v>0</v>
      </c>
      <c r="R3694" s="251"/>
      <c r="S3694" s="251"/>
      <c r="T3694" s="167">
        <f t="shared" si="3210"/>
        <v>0</v>
      </c>
      <c r="U3694" s="157"/>
      <c r="V3694" s="248"/>
      <c r="W3694" s="251"/>
      <c r="X3694" s="166">
        <f t="shared" si="3199"/>
        <v>0</v>
      </c>
      <c r="Y3694" s="251"/>
      <c r="Z3694" s="251"/>
      <c r="AA3694" s="167">
        <f t="shared" si="3211"/>
        <v>0</v>
      </c>
      <c r="AB3694" s="157"/>
      <c r="AC3694" s="248"/>
      <c r="AD3694" s="251"/>
      <c r="AE3694" s="166">
        <f t="shared" si="3200"/>
        <v>0</v>
      </c>
      <c r="AF3694" s="251"/>
      <c r="AG3694" s="251"/>
      <c r="AH3694" s="167">
        <f t="shared" si="3212"/>
        <v>0</v>
      </c>
      <c r="AJ3694" s="252"/>
      <c r="AK3694" s="253"/>
      <c r="AL3694" s="254"/>
      <c r="AM3694" s="253"/>
      <c r="AN3694" s="254"/>
      <c r="AO3694" s="253"/>
      <c r="AP3694" s="254"/>
      <c r="AQ3694" s="253"/>
      <c r="AR3694" s="254"/>
      <c r="AS3694" s="253"/>
      <c r="AT3694" s="254"/>
      <c r="AU3694" s="253"/>
      <c r="AV3694" s="163">
        <f t="shared" si="3202"/>
        <v>0</v>
      </c>
      <c r="AW3694" s="168">
        <f t="shared" si="3203"/>
        <v>0</v>
      </c>
      <c r="AY3694" s="163">
        <f t="shared" si="3204"/>
        <v>0</v>
      </c>
      <c r="AZ3694" s="163">
        <f t="shared" si="3205"/>
        <v>0</v>
      </c>
      <c r="BA3694" s="163">
        <f t="shared" si="3206"/>
        <v>0</v>
      </c>
      <c r="BB3694" s="163">
        <f t="shared" si="3207"/>
        <v>0</v>
      </c>
      <c r="BC3694" s="163">
        <f t="shared" si="3208"/>
        <v>0</v>
      </c>
      <c r="BD3694" s="163">
        <f t="shared" si="3209"/>
        <v>0</v>
      </c>
    </row>
    <row r="3695" spans="2:56" x14ac:dyDescent="0.3">
      <c r="B3695" s="169" t="s">
        <v>55</v>
      </c>
      <c r="C3695" s="248"/>
      <c r="D3695" s="249"/>
      <c r="E3695" s="172">
        <f t="shared" si="3195"/>
        <v>0</v>
      </c>
      <c r="F3695" s="248"/>
      <c r="G3695" s="249"/>
      <c r="H3695" s="172">
        <f t="shared" si="3196"/>
        <v>0</v>
      </c>
      <c r="I3695" s="248">
        <v>0</v>
      </c>
      <c r="J3695" s="250">
        <v>0</v>
      </c>
      <c r="K3695" s="174">
        <f t="shared" si="3197"/>
        <v>0</v>
      </c>
      <c r="L3695" s="248"/>
      <c r="M3695" s="250">
        <v>0</v>
      </c>
      <c r="N3695" s="251"/>
      <c r="O3695" s="248"/>
      <c r="P3695" s="251"/>
      <c r="Q3695" s="166">
        <f t="shared" si="3198"/>
        <v>0</v>
      </c>
      <c r="R3695" s="251"/>
      <c r="S3695" s="251"/>
      <c r="T3695" s="167">
        <f t="shared" si="3210"/>
        <v>0</v>
      </c>
      <c r="U3695" s="157"/>
      <c r="V3695" s="248"/>
      <c r="W3695" s="251"/>
      <c r="X3695" s="166">
        <f t="shared" si="3199"/>
        <v>0</v>
      </c>
      <c r="Y3695" s="251"/>
      <c r="Z3695" s="251"/>
      <c r="AA3695" s="167">
        <f t="shared" si="3211"/>
        <v>0</v>
      </c>
      <c r="AB3695" s="157"/>
      <c r="AC3695" s="248"/>
      <c r="AD3695" s="251"/>
      <c r="AE3695" s="166">
        <f t="shared" si="3200"/>
        <v>0</v>
      </c>
      <c r="AF3695" s="251"/>
      <c r="AG3695" s="251"/>
      <c r="AH3695" s="167">
        <f t="shared" si="3212"/>
        <v>0</v>
      </c>
      <c r="AJ3695" s="252"/>
      <c r="AK3695" s="253"/>
      <c r="AL3695" s="254"/>
      <c r="AM3695" s="253"/>
      <c r="AN3695" s="254"/>
      <c r="AO3695" s="253"/>
      <c r="AP3695" s="254"/>
      <c r="AQ3695" s="253"/>
      <c r="AR3695" s="254"/>
      <c r="AS3695" s="253"/>
      <c r="AT3695" s="254"/>
      <c r="AU3695" s="253"/>
      <c r="AV3695" s="163">
        <f t="shared" si="3202"/>
        <v>0</v>
      </c>
      <c r="AW3695" s="168">
        <f t="shared" si="3203"/>
        <v>0</v>
      </c>
      <c r="AY3695" s="163">
        <f t="shared" si="3204"/>
        <v>0</v>
      </c>
      <c r="AZ3695" s="163">
        <f t="shared" si="3205"/>
        <v>0</v>
      </c>
      <c r="BA3695" s="163">
        <f t="shared" si="3206"/>
        <v>0</v>
      </c>
      <c r="BB3695" s="163">
        <f t="shared" si="3207"/>
        <v>0</v>
      </c>
      <c r="BC3695" s="163">
        <f t="shared" si="3208"/>
        <v>0</v>
      </c>
      <c r="BD3695" s="163">
        <f t="shared" si="3209"/>
        <v>0</v>
      </c>
    </row>
    <row r="3696" spans="2:56" x14ac:dyDescent="0.3">
      <c r="B3696" s="169" t="s">
        <v>56</v>
      </c>
      <c r="C3696" s="248">
        <v>100000</v>
      </c>
      <c r="D3696" s="249">
        <v>115075.93</v>
      </c>
      <c r="E3696" s="172">
        <f t="shared" si="3195"/>
        <v>1.1507593</v>
      </c>
      <c r="F3696" s="248"/>
      <c r="G3696" s="249"/>
      <c r="H3696" s="172">
        <f t="shared" si="3196"/>
        <v>0</v>
      </c>
      <c r="I3696" s="248">
        <v>0</v>
      </c>
      <c r="J3696" s="250">
        <v>0</v>
      </c>
      <c r="K3696" s="174">
        <f t="shared" si="3197"/>
        <v>0</v>
      </c>
      <c r="L3696" s="248"/>
      <c r="M3696" s="250">
        <v>0</v>
      </c>
      <c r="N3696" s="251"/>
      <c r="O3696" s="248"/>
      <c r="P3696" s="251"/>
      <c r="Q3696" s="166">
        <f t="shared" si="3198"/>
        <v>0</v>
      </c>
      <c r="R3696" s="251"/>
      <c r="S3696" s="251"/>
      <c r="T3696" s="167">
        <f t="shared" si="3210"/>
        <v>0</v>
      </c>
      <c r="U3696" s="157"/>
      <c r="V3696" s="248"/>
      <c r="W3696" s="251"/>
      <c r="X3696" s="166">
        <f t="shared" si="3199"/>
        <v>0</v>
      </c>
      <c r="Y3696" s="251"/>
      <c r="Z3696" s="251"/>
      <c r="AA3696" s="167">
        <f t="shared" si="3211"/>
        <v>0</v>
      </c>
      <c r="AB3696" s="157"/>
      <c r="AC3696" s="248"/>
      <c r="AD3696" s="251"/>
      <c r="AE3696" s="166">
        <f t="shared" si="3200"/>
        <v>0</v>
      </c>
      <c r="AF3696" s="251"/>
      <c r="AG3696" s="251"/>
      <c r="AH3696" s="167">
        <f t="shared" si="3212"/>
        <v>0</v>
      </c>
      <c r="AJ3696" s="252"/>
      <c r="AK3696" s="253"/>
      <c r="AL3696" s="254"/>
      <c r="AM3696" s="253"/>
      <c r="AN3696" s="254"/>
      <c r="AO3696" s="253"/>
      <c r="AP3696" s="254"/>
      <c r="AQ3696" s="253"/>
      <c r="AR3696" s="254"/>
      <c r="AS3696" s="253"/>
      <c r="AT3696" s="254"/>
      <c r="AU3696" s="253"/>
      <c r="AV3696" s="163">
        <f t="shared" si="3202"/>
        <v>0</v>
      </c>
      <c r="AW3696" s="168">
        <f t="shared" si="3203"/>
        <v>0</v>
      </c>
      <c r="AY3696" s="163">
        <f t="shared" si="3204"/>
        <v>0</v>
      </c>
      <c r="AZ3696" s="163">
        <f t="shared" si="3205"/>
        <v>0</v>
      </c>
      <c r="BA3696" s="163">
        <f t="shared" si="3206"/>
        <v>0</v>
      </c>
      <c r="BB3696" s="163">
        <f t="shared" si="3207"/>
        <v>0</v>
      </c>
      <c r="BC3696" s="163">
        <f t="shared" si="3208"/>
        <v>0</v>
      </c>
      <c r="BD3696" s="163">
        <f t="shared" si="3209"/>
        <v>0</v>
      </c>
    </row>
    <row r="3697" spans="2:56" x14ac:dyDescent="0.3">
      <c r="B3697" s="169" t="s">
        <v>57</v>
      </c>
      <c r="C3697" s="248"/>
      <c r="D3697" s="249"/>
      <c r="E3697" s="172">
        <f t="shared" si="3195"/>
        <v>0</v>
      </c>
      <c r="F3697" s="248"/>
      <c r="G3697" s="249"/>
      <c r="H3697" s="172">
        <f t="shared" si="3196"/>
        <v>0</v>
      </c>
      <c r="I3697" s="248">
        <v>0</v>
      </c>
      <c r="J3697" s="250">
        <v>0</v>
      </c>
      <c r="K3697" s="174">
        <f t="shared" si="3197"/>
        <v>0</v>
      </c>
      <c r="L3697" s="248"/>
      <c r="M3697" s="250">
        <v>0</v>
      </c>
      <c r="N3697" s="251"/>
      <c r="O3697" s="248"/>
      <c r="P3697" s="251"/>
      <c r="Q3697" s="166">
        <f t="shared" si="3198"/>
        <v>0</v>
      </c>
      <c r="R3697" s="251"/>
      <c r="S3697" s="251"/>
      <c r="T3697" s="167">
        <f t="shared" si="3210"/>
        <v>0</v>
      </c>
      <c r="U3697" s="157"/>
      <c r="V3697" s="248"/>
      <c r="W3697" s="251"/>
      <c r="X3697" s="166">
        <f t="shared" si="3199"/>
        <v>0</v>
      </c>
      <c r="Y3697" s="251"/>
      <c r="Z3697" s="251"/>
      <c r="AA3697" s="167">
        <f t="shared" si="3211"/>
        <v>0</v>
      </c>
      <c r="AB3697" s="157"/>
      <c r="AC3697" s="248"/>
      <c r="AD3697" s="251"/>
      <c r="AE3697" s="166">
        <f t="shared" si="3200"/>
        <v>0</v>
      </c>
      <c r="AF3697" s="251"/>
      <c r="AG3697" s="251"/>
      <c r="AH3697" s="167">
        <f t="shared" si="3212"/>
        <v>0</v>
      </c>
      <c r="AJ3697" s="252"/>
      <c r="AK3697" s="253"/>
      <c r="AL3697" s="254"/>
      <c r="AM3697" s="253"/>
      <c r="AN3697" s="254"/>
      <c r="AO3697" s="253"/>
      <c r="AP3697" s="254"/>
      <c r="AQ3697" s="253"/>
      <c r="AR3697" s="254"/>
      <c r="AS3697" s="253"/>
      <c r="AT3697" s="254"/>
      <c r="AU3697" s="253"/>
      <c r="AV3697" s="163">
        <f t="shared" si="3202"/>
        <v>0</v>
      </c>
      <c r="AW3697" s="168">
        <f t="shared" si="3203"/>
        <v>0</v>
      </c>
      <c r="AY3697" s="163">
        <f t="shared" si="3204"/>
        <v>0</v>
      </c>
      <c r="AZ3697" s="163">
        <f t="shared" si="3205"/>
        <v>0</v>
      </c>
      <c r="BA3697" s="163">
        <f t="shared" si="3206"/>
        <v>0</v>
      </c>
      <c r="BB3697" s="163">
        <f t="shared" si="3207"/>
        <v>0</v>
      </c>
      <c r="BC3697" s="163">
        <f t="shared" si="3208"/>
        <v>0</v>
      </c>
      <c r="BD3697" s="163">
        <f t="shared" si="3209"/>
        <v>0</v>
      </c>
    </row>
    <row r="3698" spans="2:56" x14ac:dyDescent="0.3">
      <c r="B3698" s="169" t="s">
        <v>58</v>
      </c>
      <c r="C3698" s="248">
        <v>123643</v>
      </c>
      <c r="D3698" s="249">
        <v>93527.7</v>
      </c>
      <c r="E3698" s="172">
        <f t="shared" si="3195"/>
        <v>0.75643344144027558</v>
      </c>
      <c r="F3698" s="248">
        <v>101254</v>
      </c>
      <c r="G3698" s="249">
        <v>101253.01</v>
      </c>
      <c r="H3698" s="172">
        <f t="shared" si="3196"/>
        <v>0.99999022260848947</v>
      </c>
      <c r="I3698" s="248">
        <v>110411</v>
      </c>
      <c r="J3698" s="250">
        <v>105675.45</v>
      </c>
      <c r="K3698" s="174">
        <f t="shared" si="3197"/>
        <v>0.95710979884250658</v>
      </c>
      <c r="L3698" s="248">
        <v>142956</v>
      </c>
      <c r="M3698" s="250">
        <v>135956</v>
      </c>
      <c r="N3698" s="251"/>
      <c r="O3698" s="248">
        <v>147937.11840000001</v>
      </c>
      <c r="P3698" s="251"/>
      <c r="Q3698" s="166">
        <f t="shared" si="3198"/>
        <v>147937.11840000001</v>
      </c>
      <c r="R3698" s="251"/>
      <c r="S3698" s="251"/>
      <c r="T3698" s="167">
        <f t="shared" si="3210"/>
        <v>147937.11840000001</v>
      </c>
      <c r="U3698" s="157"/>
      <c r="V3698" s="248"/>
      <c r="W3698" s="251"/>
      <c r="X3698" s="166">
        <f t="shared" si="3199"/>
        <v>0</v>
      </c>
      <c r="Y3698" s="251"/>
      <c r="Z3698" s="251"/>
      <c r="AA3698" s="167">
        <f t="shared" si="3211"/>
        <v>0</v>
      </c>
      <c r="AB3698" s="157"/>
      <c r="AC3698" s="248"/>
      <c r="AD3698" s="251"/>
      <c r="AE3698" s="166">
        <f t="shared" si="3200"/>
        <v>0</v>
      </c>
      <c r="AF3698" s="251"/>
      <c r="AG3698" s="251"/>
      <c r="AH3698" s="167">
        <f t="shared" si="3212"/>
        <v>0</v>
      </c>
      <c r="AJ3698" s="252">
        <f>T3698/12</f>
        <v>12328.093200000001</v>
      </c>
      <c r="AK3698" s="253">
        <v>12328.093200000001</v>
      </c>
      <c r="AL3698" s="254">
        <v>12328.093200000001</v>
      </c>
      <c r="AM3698" s="253">
        <v>12328.093200000001</v>
      </c>
      <c r="AN3698" s="254">
        <v>12328.093200000001</v>
      </c>
      <c r="AO3698" s="253">
        <v>12328.093200000001</v>
      </c>
      <c r="AP3698" s="254">
        <v>12328.093200000001</v>
      </c>
      <c r="AQ3698" s="253">
        <v>12328.093200000001</v>
      </c>
      <c r="AR3698" s="254">
        <v>12328.093200000001</v>
      </c>
      <c r="AS3698" s="253">
        <v>12328.093200000001</v>
      </c>
      <c r="AT3698" s="254">
        <v>12328.093200000001</v>
      </c>
      <c r="AU3698" s="253">
        <v>12328.093200000001</v>
      </c>
      <c r="AV3698" s="163">
        <f t="shared" si="3202"/>
        <v>147937.11840000001</v>
      </c>
      <c r="AW3698" s="168">
        <f t="shared" si="3203"/>
        <v>0</v>
      </c>
      <c r="AY3698" s="163">
        <f t="shared" si="3204"/>
        <v>36984.279600000002</v>
      </c>
      <c r="AZ3698" s="163">
        <f t="shared" si="3205"/>
        <v>36984.279600000002</v>
      </c>
      <c r="BA3698" s="163">
        <f t="shared" si="3206"/>
        <v>36984.279600000002</v>
      </c>
      <c r="BB3698" s="163">
        <f t="shared" si="3207"/>
        <v>36984.279600000002</v>
      </c>
      <c r="BC3698" s="163">
        <f t="shared" si="3208"/>
        <v>147937.11840000001</v>
      </c>
      <c r="BD3698" s="163">
        <f t="shared" si="3209"/>
        <v>0</v>
      </c>
    </row>
    <row r="3699" spans="2:56" x14ac:dyDescent="0.3">
      <c r="B3699" s="169" t="s">
        <v>59</v>
      </c>
      <c r="C3699" s="248">
        <v>697677</v>
      </c>
      <c r="D3699" s="249">
        <v>587155.06999999995</v>
      </c>
      <c r="E3699" s="172">
        <f t="shared" si="3195"/>
        <v>0.84158581979913338</v>
      </c>
      <c r="F3699" s="248">
        <v>493709</v>
      </c>
      <c r="G3699" s="249">
        <v>472522.28</v>
      </c>
      <c r="H3699" s="172">
        <f t="shared" si="3196"/>
        <v>0.95708662390193422</v>
      </c>
      <c r="I3699" s="248">
        <v>583411</v>
      </c>
      <c r="J3699" s="250">
        <v>554689.35</v>
      </c>
      <c r="K3699" s="174">
        <f t="shared" si="3197"/>
        <v>0.95076944041164801</v>
      </c>
      <c r="L3699" s="248">
        <v>536868</v>
      </c>
      <c r="M3699" s="250">
        <v>451868</v>
      </c>
      <c r="N3699" s="251"/>
      <c r="O3699" s="248">
        <v>310299.92872357764</v>
      </c>
      <c r="P3699" s="251"/>
      <c r="Q3699" s="166">
        <f t="shared" si="3198"/>
        <v>310299.92872357764</v>
      </c>
      <c r="R3699" s="251"/>
      <c r="S3699" s="251"/>
      <c r="T3699" s="167">
        <f t="shared" si="3210"/>
        <v>310299.92872357764</v>
      </c>
      <c r="U3699" s="157"/>
      <c r="V3699" s="248"/>
      <c r="W3699" s="251"/>
      <c r="X3699" s="166">
        <f t="shared" si="3199"/>
        <v>0</v>
      </c>
      <c r="Y3699" s="251"/>
      <c r="Z3699" s="251"/>
      <c r="AA3699" s="167">
        <f t="shared" si="3211"/>
        <v>0</v>
      </c>
      <c r="AB3699" s="157"/>
      <c r="AC3699" s="248"/>
      <c r="AD3699" s="251"/>
      <c r="AE3699" s="166">
        <f t="shared" si="3200"/>
        <v>0</v>
      </c>
      <c r="AF3699" s="251"/>
      <c r="AG3699" s="251"/>
      <c r="AH3699" s="167">
        <f t="shared" si="3212"/>
        <v>0</v>
      </c>
      <c r="AJ3699" s="252">
        <f>T3699/12</f>
        <v>25858.327393631469</v>
      </c>
      <c r="AK3699" s="253">
        <v>25858.327393631469</v>
      </c>
      <c r="AL3699" s="254">
        <v>25858.327393631469</v>
      </c>
      <c r="AM3699" s="253">
        <v>25858.327393631469</v>
      </c>
      <c r="AN3699" s="254">
        <v>25858.327393631469</v>
      </c>
      <c r="AO3699" s="253">
        <v>25858.327393631469</v>
      </c>
      <c r="AP3699" s="254">
        <v>25858.327393631469</v>
      </c>
      <c r="AQ3699" s="253">
        <v>25858.327393631469</v>
      </c>
      <c r="AR3699" s="254">
        <v>25858.327393631469</v>
      </c>
      <c r="AS3699" s="253">
        <v>25858.327393631469</v>
      </c>
      <c r="AT3699" s="254">
        <v>25858.327393631469</v>
      </c>
      <c r="AU3699" s="253">
        <v>25858.327393631469</v>
      </c>
      <c r="AV3699" s="163">
        <f t="shared" si="3202"/>
        <v>310299.92872357764</v>
      </c>
      <c r="AW3699" s="168">
        <f t="shared" si="3203"/>
        <v>0</v>
      </c>
      <c r="AY3699" s="163">
        <f t="shared" si="3204"/>
        <v>77574.982180894411</v>
      </c>
      <c r="AZ3699" s="163">
        <f t="shared" si="3205"/>
        <v>77574.982180894411</v>
      </c>
      <c r="BA3699" s="163">
        <f t="shared" si="3206"/>
        <v>77574.982180894411</v>
      </c>
      <c r="BB3699" s="163">
        <f t="shared" si="3207"/>
        <v>77574.982180894411</v>
      </c>
      <c r="BC3699" s="163">
        <f t="shared" si="3208"/>
        <v>310299.92872357764</v>
      </c>
      <c r="BD3699" s="163">
        <f t="shared" si="3209"/>
        <v>0</v>
      </c>
    </row>
    <row r="3700" spans="2:56" x14ac:dyDescent="0.3">
      <c r="B3700" s="169" t="s">
        <v>60</v>
      </c>
      <c r="C3700" s="248">
        <v>480473</v>
      </c>
      <c r="D3700" s="249">
        <v>482266.49</v>
      </c>
      <c r="E3700" s="172">
        <f t="shared" si="3195"/>
        <v>1.0037327591768943</v>
      </c>
      <c r="F3700" s="248">
        <v>436717</v>
      </c>
      <c r="G3700" s="249">
        <v>435572.1</v>
      </c>
      <c r="H3700" s="172">
        <f t="shared" si="3196"/>
        <v>0.99737839378819693</v>
      </c>
      <c r="I3700" s="248">
        <v>496969</v>
      </c>
      <c r="J3700" s="250">
        <v>469962.02</v>
      </c>
      <c r="K3700" s="174">
        <f t="shared" si="3197"/>
        <v>0.9456566103720756</v>
      </c>
      <c r="L3700" s="248">
        <v>521167</v>
      </c>
      <c r="M3700" s="250">
        <v>201167</v>
      </c>
      <c r="N3700" s="251"/>
      <c r="O3700" s="248">
        <v>535103.61827900249</v>
      </c>
      <c r="P3700" s="251"/>
      <c r="Q3700" s="166">
        <f t="shared" si="3198"/>
        <v>535103.61827900249</v>
      </c>
      <c r="R3700" s="251"/>
      <c r="S3700" s="251"/>
      <c r="T3700" s="167">
        <f t="shared" si="3210"/>
        <v>535103.61827900249</v>
      </c>
      <c r="U3700" s="157"/>
      <c r="V3700" s="248"/>
      <c r="W3700" s="251"/>
      <c r="X3700" s="166">
        <f t="shared" si="3199"/>
        <v>0</v>
      </c>
      <c r="Y3700" s="251"/>
      <c r="Z3700" s="251"/>
      <c r="AA3700" s="167">
        <f t="shared" si="3211"/>
        <v>0</v>
      </c>
      <c r="AB3700" s="157"/>
      <c r="AC3700" s="248"/>
      <c r="AD3700" s="251"/>
      <c r="AE3700" s="166">
        <f t="shared" si="3200"/>
        <v>0</v>
      </c>
      <c r="AF3700" s="251"/>
      <c r="AG3700" s="251"/>
      <c r="AH3700" s="167">
        <f t="shared" si="3212"/>
        <v>0</v>
      </c>
      <c r="AJ3700" s="252">
        <f>T3700/12</f>
        <v>44591.968189916872</v>
      </c>
      <c r="AK3700" s="253">
        <v>44591.968189916872</v>
      </c>
      <c r="AL3700" s="254">
        <v>44591.968189916872</v>
      </c>
      <c r="AM3700" s="253">
        <v>44591.968189916872</v>
      </c>
      <c r="AN3700" s="254">
        <v>44591.968189916872</v>
      </c>
      <c r="AO3700" s="253">
        <v>44591.968189916872</v>
      </c>
      <c r="AP3700" s="254">
        <v>44591.968189916872</v>
      </c>
      <c r="AQ3700" s="253">
        <v>44591.968189916872</v>
      </c>
      <c r="AR3700" s="254">
        <v>44591.968189916872</v>
      </c>
      <c r="AS3700" s="253">
        <v>44591.968189916872</v>
      </c>
      <c r="AT3700" s="254">
        <v>44591.968189916872</v>
      </c>
      <c r="AU3700" s="253">
        <v>44591.968189916872</v>
      </c>
      <c r="AV3700" s="163">
        <f t="shared" si="3202"/>
        <v>535103.61827900249</v>
      </c>
      <c r="AW3700" s="168">
        <f t="shared" si="3203"/>
        <v>0</v>
      </c>
      <c r="AY3700" s="163">
        <f t="shared" si="3204"/>
        <v>133775.90456975062</v>
      </c>
      <c r="AZ3700" s="163">
        <f t="shared" si="3205"/>
        <v>133775.90456975062</v>
      </c>
      <c r="BA3700" s="163">
        <f t="shared" si="3206"/>
        <v>133775.90456975062</v>
      </c>
      <c r="BB3700" s="163">
        <f t="shared" si="3207"/>
        <v>133775.90456975062</v>
      </c>
      <c r="BC3700" s="163">
        <f t="shared" si="3208"/>
        <v>535103.61827900249</v>
      </c>
      <c r="BD3700" s="163">
        <f t="shared" si="3209"/>
        <v>0</v>
      </c>
    </row>
    <row r="3701" spans="2:56" x14ac:dyDescent="0.3">
      <c r="B3701" s="159" t="s">
        <v>61</v>
      </c>
      <c r="C3701" s="160">
        <f>SUM(C3702:C3705)</f>
        <v>868072</v>
      </c>
      <c r="D3701" s="161">
        <f>SUM(D3702:D3705)</f>
        <v>823066.61</v>
      </c>
      <c r="E3701" s="162">
        <f t="shared" si="3195"/>
        <v>0.9481547728759826</v>
      </c>
      <c r="F3701" s="160">
        <f>SUM(F3702:F3705)</f>
        <v>853925</v>
      </c>
      <c r="G3701" s="161">
        <f>SUM(G3702:G3705)</f>
        <v>853906.65999999992</v>
      </c>
      <c r="H3701" s="162">
        <f t="shared" si="3196"/>
        <v>0.99997852270398446</v>
      </c>
      <c r="I3701" s="160">
        <f>SUM(I3702:I3705)</f>
        <v>996461</v>
      </c>
      <c r="J3701" s="163">
        <f>SUM(J3702:J3705)</f>
        <v>970520</v>
      </c>
      <c r="K3701" s="164">
        <f t="shared" si="3197"/>
        <v>0.97396686874850091</v>
      </c>
      <c r="L3701" s="160">
        <f>SUM(L3702:L3705)</f>
        <v>1220553</v>
      </c>
      <c r="M3701" s="163">
        <f>SUM(M3702:M3705)</f>
        <v>1020553</v>
      </c>
      <c r="N3701" s="165">
        <f>SUM(N3702:N3705)</f>
        <v>0</v>
      </c>
      <c r="O3701" s="160">
        <f>SUM(O3702:O3705)</f>
        <v>1251585.3238309501</v>
      </c>
      <c r="P3701" s="165">
        <f>SUM(P3702:P3705)</f>
        <v>0</v>
      </c>
      <c r="Q3701" s="166">
        <f t="shared" si="3198"/>
        <v>1251585.3238309501</v>
      </c>
      <c r="R3701" s="165">
        <f>SUM(R3702:R3705)</f>
        <v>0</v>
      </c>
      <c r="S3701" s="165">
        <f>SUM(S3702:S3705)</f>
        <v>0</v>
      </c>
      <c r="T3701" s="167">
        <f t="shared" si="3210"/>
        <v>1251585.3238309501</v>
      </c>
      <c r="U3701" s="157"/>
      <c r="V3701" s="160">
        <f>SUM(V3702:V3705)</f>
        <v>0</v>
      </c>
      <c r="W3701" s="165">
        <f>SUM(W3702:W3705)</f>
        <v>0</v>
      </c>
      <c r="X3701" s="166">
        <f t="shared" si="3199"/>
        <v>0</v>
      </c>
      <c r="Y3701" s="165">
        <f>SUM(Y3702:Y3705)</f>
        <v>0</v>
      </c>
      <c r="Z3701" s="165">
        <f>SUM(Z3702:Z3705)</f>
        <v>0</v>
      </c>
      <c r="AA3701" s="167">
        <f t="shared" si="3211"/>
        <v>0</v>
      </c>
      <c r="AB3701" s="157"/>
      <c r="AC3701" s="160">
        <f>SUM(AC3702:AC3705)</f>
        <v>0</v>
      </c>
      <c r="AD3701" s="165">
        <f>SUM(AD3702:AD3705)</f>
        <v>0</v>
      </c>
      <c r="AE3701" s="166">
        <f t="shared" si="3200"/>
        <v>0</v>
      </c>
      <c r="AF3701" s="165">
        <f>SUM(AF3702:AF3705)</f>
        <v>0</v>
      </c>
      <c r="AG3701" s="165">
        <f>SUM(AG3702:AG3705)</f>
        <v>0</v>
      </c>
      <c r="AH3701" s="167">
        <f t="shared" si="3212"/>
        <v>0</v>
      </c>
      <c r="AJ3701" s="161">
        <f t="shared" ref="AJ3701:AU3701" si="3215">SUM(AJ3702:AJ3705)</f>
        <v>104298.7769859125</v>
      </c>
      <c r="AK3701" s="163">
        <f t="shared" si="3215"/>
        <v>104298.7769859125</v>
      </c>
      <c r="AL3701" s="165">
        <f t="shared" si="3215"/>
        <v>104298.7769859125</v>
      </c>
      <c r="AM3701" s="163">
        <f t="shared" si="3215"/>
        <v>104298.7769859125</v>
      </c>
      <c r="AN3701" s="165">
        <f t="shared" si="3215"/>
        <v>104298.7769859125</v>
      </c>
      <c r="AO3701" s="163">
        <f t="shared" si="3215"/>
        <v>104298.7769859125</v>
      </c>
      <c r="AP3701" s="165">
        <f t="shared" si="3215"/>
        <v>104298.7769859125</v>
      </c>
      <c r="AQ3701" s="163">
        <f t="shared" si="3215"/>
        <v>104298.7769859125</v>
      </c>
      <c r="AR3701" s="165">
        <f t="shared" si="3215"/>
        <v>104298.7769859125</v>
      </c>
      <c r="AS3701" s="163">
        <f t="shared" si="3215"/>
        <v>104298.7769859125</v>
      </c>
      <c r="AT3701" s="165">
        <f t="shared" si="3215"/>
        <v>104298.7769859125</v>
      </c>
      <c r="AU3701" s="163">
        <f t="shared" si="3215"/>
        <v>104298.7769859125</v>
      </c>
      <c r="AV3701" s="163">
        <f t="shared" si="3202"/>
        <v>1251585.3238309498</v>
      </c>
      <c r="AW3701" s="168">
        <f t="shared" si="3203"/>
        <v>0</v>
      </c>
      <c r="AY3701" s="163">
        <f t="shared" si="3204"/>
        <v>312896.33095773752</v>
      </c>
      <c r="AZ3701" s="163">
        <f t="shared" si="3205"/>
        <v>312896.33095773752</v>
      </c>
      <c r="BA3701" s="163">
        <f t="shared" si="3206"/>
        <v>312896.33095773752</v>
      </c>
      <c r="BB3701" s="163">
        <f t="shared" si="3207"/>
        <v>312896.33095773752</v>
      </c>
      <c r="BC3701" s="163">
        <f t="shared" si="3208"/>
        <v>1251585.3238309501</v>
      </c>
      <c r="BD3701" s="163">
        <f t="shared" si="3209"/>
        <v>0</v>
      </c>
    </row>
    <row r="3702" spans="2:56" x14ac:dyDescent="0.3">
      <c r="B3702" s="169" t="s">
        <v>62</v>
      </c>
      <c r="C3702" s="248">
        <v>1314</v>
      </c>
      <c r="D3702" s="249">
        <v>1286.4100000000001</v>
      </c>
      <c r="E3702" s="172">
        <f t="shared" si="3195"/>
        <v>0.97900304414003048</v>
      </c>
      <c r="F3702" s="248">
        <v>1253</v>
      </c>
      <c r="G3702" s="249">
        <v>1239.68</v>
      </c>
      <c r="H3702" s="172">
        <f t="shared" si="3196"/>
        <v>0.98936951316839594</v>
      </c>
      <c r="I3702" s="248">
        <v>1445</v>
      </c>
      <c r="J3702" s="250">
        <v>1382.04</v>
      </c>
      <c r="K3702" s="174">
        <f t="shared" si="3197"/>
        <v>0.9564290657439446</v>
      </c>
      <c r="L3702" s="248">
        <v>1532</v>
      </c>
      <c r="M3702" s="250">
        <v>1532</v>
      </c>
      <c r="N3702" s="251"/>
      <c r="O3702" s="248">
        <v>1506.6142080000004</v>
      </c>
      <c r="P3702" s="251"/>
      <c r="Q3702" s="166">
        <f t="shared" si="3198"/>
        <v>1506.6142080000004</v>
      </c>
      <c r="R3702" s="251"/>
      <c r="S3702" s="251"/>
      <c r="T3702" s="167">
        <f t="shared" si="3210"/>
        <v>1506.6142080000004</v>
      </c>
      <c r="U3702" s="157"/>
      <c r="V3702" s="248"/>
      <c r="W3702" s="251"/>
      <c r="X3702" s="166">
        <f t="shared" si="3199"/>
        <v>0</v>
      </c>
      <c r="Y3702" s="251"/>
      <c r="Z3702" s="251"/>
      <c r="AA3702" s="167">
        <f t="shared" si="3211"/>
        <v>0</v>
      </c>
      <c r="AB3702" s="157"/>
      <c r="AC3702" s="248"/>
      <c r="AD3702" s="251"/>
      <c r="AE3702" s="166">
        <f t="shared" si="3200"/>
        <v>0</v>
      </c>
      <c r="AF3702" s="251"/>
      <c r="AG3702" s="251"/>
      <c r="AH3702" s="167">
        <f t="shared" si="3212"/>
        <v>0</v>
      </c>
      <c r="AJ3702" s="252">
        <f>T3702/12</f>
        <v>125.55118400000003</v>
      </c>
      <c r="AK3702" s="253">
        <v>125.55118400000003</v>
      </c>
      <c r="AL3702" s="254">
        <v>125.55118400000003</v>
      </c>
      <c r="AM3702" s="253">
        <v>125.55118400000003</v>
      </c>
      <c r="AN3702" s="254">
        <v>125.55118400000003</v>
      </c>
      <c r="AO3702" s="253">
        <v>125.55118400000003</v>
      </c>
      <c r="AP3702" s="254">
        <v>125.55118400000003</v>
      </c>
      <c r="AQ3702" s="253">
        <v>125.55118400000003</v>
      </c>
      <c r="AR3702" s="254">
        <v>125.55118400000003</v>
      </c>
      <c r="AS3702" s="253">
        <v>125.55118400000003</v>
      </c>
      <c r="AT3702" s="254">
        <v>125.55118400000003</v>
      </c>
      <c r="AU3702" s="253">
        <v>125.55118400000003</v>
      </c>
      <c r="AV3702" s="163">
        <f t="shared" si="3202"/>
        <v>1506.614208</v>
      </c>
      <c r="AW3702" s="168">
        <f t="shared" si="3203"/>
        <v>0</v>
      </c>
      <c r="AY3702" s="163">
        <f t="shared" si="3204"/>
        <v>376.6535520000001</v>
      </c>
      <c r="AZ3702" s="163">
        <f t="shared" si="3205"/>
        <v>376.6535520000001</v>
      </c>
      <c r="BA3702" s="163">
        <f t="shared" si="3206"/>
        <v>376.6535520000001</v>
      </c>
      <c r="BB3702" s="163">
        <f t="shared" si="3207"/>
        <v>376.6535520000001</v>
      </c>
      <c r="BC3702" s="163">
        <f t="shared" si="3208"/>
        <v>1506.6142080000004</v>
      </c>
      <c r="BD3702" s="163">
        <f t="shared" si="3209"/>
        <v>0</v>
      </c>
    </row>
    <row r="3703" spans="2:56" x14ac:dyDescent="0.3">
      <c r="B3703" s="169" t="s">
        <v>63</v>
      </c>
      <c r="C3703" s="248">
        <v>117221</v>
      </c>
      <c r="D3703" s="249">
        <v>112763.25</v>
      </c>
      <c r="E3703" s="172">
        <f t="shared" si="3195"/>
        <v>0.96197140444118379</v>
      </c>
      <c r="F3703" s="248">
        <v>161522</v>
      </c>
      <c r="G3703" s="249">
        <v>161517</v>
      </c>
      <c r="H3703" s="172">
        <f t="shared" si="3196"/>
        <v>0.99996904446453116</v>
      </c>
      <c r="I3703" s="248">
        <v>207124</v>
      </c>
      <c r="J3703" s="250">
        <v>207099.5</v>
      </c>
      <c r="K3703" s="174">
        <f t="shared" si="3197"/>
        <v>0.99988171336976883</v>
      </c>
      <c r="L3703" s="248">
        <v>250980</v>
      </c>
      <c r="M3703" s="250">
        <v>250980</v>
      </c>
      <c r="N3703" s="251"/>
      <c r="O3703" s="248">
        <v>288407.39880000002</v>
      </c>
      <c r="P3703" s="251"/>
      <c r="Q3703" s="166">
        <f t="shared" si="3198"/>
        <v>288407.39880000002</v>
      </c>
      <c r="R3703" s="251"/>
      <c r="S3703" s="251"/>
      <c r="T3703" s="167">
        <f t="shared" si="3210"/>
        <v>288407.39880000002</v>
      </c>
      <c r="U3703" s="157"/>
      <c r="V3703" s="248"/>
      <c r="W3703" s="251"/>
      <c r="X3703" s="166">
        <f t="shared" si="3199"/>
        <v>0</v>
      </c>
      <c r="Y3703" s="251"/>
      <c r="Z3703" s="251"/>
      <c r="AA3703" s="167">
        <f t="shared" si="3211"/>
        <v>0</v>
      </c>
      <c r="AB3703" s="157"/>
      <c r="AC3703" s="248"/>
      <c r="AD3703" s="251"/>
      <c r="AE3703" s="166">
        <f t="shared" si="3200"/>
        <v>0</v>
      </c>
      <c r="AF3703" s="251"/>
      <c r="AG3703" s="251"/>
      <c r="AH3703" s="167">
        <f t="shared" si="3212"/>
        <v>0</v>
      </c>
      <c r="AJ3703" s="252">
        <f>T3703/12</f>
        <v>24033.949900000003</v>
      </c>
      <c r="AK3703" s="253">
        <v>24033.949900000003</v>
      </c>
      <c r="AL3703" s="254">
        <v>24033.949900000003</v>
      </c>
      <c r="AM3703" s="253">
        <v>24033.949900000003</v>
      </c>
      <c r="AN3703" s="254">
        <v>24033.949900000003</v>
      </c>
      <c r="AO3703" s="253">
        <v>24033.949900000003</v>
      </c>
      <c r="AP3703" s="254">
        <v>24033.949900000003</v>
      </c>
      <c r="AQ3703" s="253">
        <v>24033.949900000003</v>
      </c>
      <c r="AR3703" s="254">
        <v>24033.949900000003</v>
      </c>
      <c r="AS3703" s="253">
        <v>24033.949900000003</v>
      </c>
      <c r="AT3703" s="254">
        <v>24033.949900000003</v>
      </c>
      <c r="AU3703" s="253">
        <v>24033.949900000003</v>
      </c>
      <c r="AV3703" s="163">
        <f t="shared" si="3202"/>
        <v>288407.39880000002</v>
      </c>
      <c r="AW3703" s="168">
        <f t="shared" si="3203"/>
        <v>0</v>
      </c>
      <c r="AY3703" s="163">
        <f t="shared" si="3204"/>
        <v>72101.849700000006</v>
      </c>
      <c r="AZ3703" s="163">
        <f t="shared" si="3205"/>
        <v>72101.849700000006</v>
      </c>
      <c r="BA3703" s="163">
        <f t="shared" si="3206"/>
        <v>72101.849700000006</v>
      </c>
      <c r="BB3703" s="163">
        <f t="shared" si="3207"/>
        <v>72101.849700000006</v>
      </c>
      <c r="BC3703" s="163">
        <f t="shared" si="3208"/>
        <v>288407.39880000002</v>
      </c>
      <c r="BD3703" s="163">
        <f t="shared" si="3209"/>
        <v>0</v>
      </c>
    </row>
    <row r="3704" spans="2:56" x14ac:dyDescent="0.3">
      <c r="B3704" s="169" t="s">
        <v>64</v>
      </c>
      <c r="C3704" s="248">
        <v>749537</v>
      </c>
      <c r="D3704" s="249">
        <v>709016.95</v>
      </c>
      <c r="E3704" s="172">
        <f t="shared" si="3195"/>
        <v>0.9459398935609582</v>
      </c>
      <c r="F3704" s="248">
        <v>691150</v>
      </c>
      <c r="G3704" s="249">
        <v>691149.98</v>
      </c>
      <c r="H3704" s="172">
        <f t="shared" si="3196"/>
        <v>0.99999997106272154</v>
      </c>
      <c r="I3704" s="248">
        <v>787892</v>
      </c>
      <c r="J3704" s="250">
        <v>762038.46</v>
      </c>
      <c r="K3704" s="174">
        <f t="shared" si="3197"/>
        <v>0.96718644179659141</v>
      </c>
      <c r="L3704" s="248">
        <v>968041</v>
      </c>
      <c r="M3704" s="250">
        <v>768041</v>
      </c>
      <c r="N3704" s="251"/>
      <c r="O3704" s="248">
        <v>961671.31082294998</v>
      </c>
      <c r="P3704" s="251"/>
      <c r="Q3704" s="166">
        <f t="shared" si="3198"/>
        <v>961671.31082294998</v>
      </c>
      <c r="R3704" s="251"/>
      <c r="S3704" s="251"/>
      <c r="T3704" s="167">
        <f t="shared" si="3210"/>
        <v>961671.31082294998</v>
      </c>
      <c r="U3704" s="157"/>
      <c r="V3704" s="248"/>
      <c r="W3704" s="251"/>
      <c r="X3704" s="166">
        <f t="shared" si="3199"/>
        <v>0</v>
      </c>
      <c r="Y3704" s="251"/>
      <c r="Z3704" s="251"/>
      <c r="AA3704" s="167">
        <f t="shared" si="3211"/>
        <v>0</v>
      </c>
      <c r="AB3704" s="157"/>
      <c r="AC3704" s="248"/>
      <c r="AD3704" s="251"/>
      <c r="AE3704" s="166">
        <f t="shared" si="3200"/>
        <v>0</v>
      </c>
      <c r="AF3704" s="251"/>
      <c r="AG3704" s="251"/>
      <c r="AH3704" s="167">
        <f t="shared" si="3212"/>
        <v>0</v>
      </c>
      <c r="AJ3704" s="252">
        <f>T3704/12</f>
        <v>80139.275901912493</v>
      </c>
      <c r="AK3704" s="253">
        <v>80139.275901912493</v>
      </c>
      <c r="AL3704" s="254">
        <v>80139.275901912493</v>
      </c>
      <c r="AM3704" s="253">
        <v>80139.275901912493</v>
      </c>
      <c r="AN3704" s="254">
        <v>80139.275901912493</v>
      </c>
      <c r="AO3704" s="253">
        <v>80139.275901912493</v>
      </c>
      <c r="AP3704" s="254">
        <v>80139.275901912493</v>
      </c>
      <c r="AQ3704" s="253">
        <v>80139.275901912493</v>
      </c>
      <c r="AR3704" s="254">
        <v>80139.275901912493</v>
      </c>
      <c r="AS3704" s="253">
        <v>80139.275901912493</v>
      </c>
      <c r="AT3704" s="254">
        <v>80139.275901912493</v>
      </c>
      <c r="AU3704" s="253">
        <v>80139.275901912493</v>
      </c>
      <c r="AV3704" s="163">
        <f t="shared" si="3202"/>
        <v>961671.31082294986</v>
      </c>
      <c r="AW3704" s="168">
        <f t="shared" si="3203"/>
        <v>0</v>
      </c>
      <c r="AY3704" s="163">
        <f t="shared" si="3204"/>
        <v>240417.82770573749</v>
      </c>
      <c r="AZ3704" s="163">
        <f t="shared" si="3205"/>
        <v>240417.82770573749</v>
      </c>
      <c r="BA3704" s="163">
        <f t="shared" si="3206"/>
        <v>240417.82770573749</v>
      </c>
      <c r="BB3704" s="163">
        <f t="shared" si="3207"/>
        <v>240417.82770573749</v>
      </c>
      <c r="BC3704" s="163">
        <f t="shared" si="3208"/>
        <v>961671.31082294998</v>
      </c>
      <c r="BD3704" s="163">
        <f t="shared" si="3209"/>
        <v>0</v>
      </c>
    </row>
    <row r="3705" spans="2:56" x14ac:dyDescent="0.3">
      <c r="B3705" s="169" t="s">
        <v>65</v>
      </c>
      <c r="C3705" s="248"/>
      <c r="D3705" s="249"/>
      <c r="E3705" s="172">
        <f t="shared" si="3195"/>
        <v>0</v>
      </c>
      <c r="F3705" s="248"/>
      <c r="G3705" s="249"/>
      <c r="H3705" s="172">
        <f t="shared" si="3196"/>
        <v>0</v>
      </c>
      <c r="I3705" s="248"/>
      <c r="J3705" s="250"/>
      <c r="K3705" s="174">
        <f t="shared" si="3197"/>
        <v>0</v>
      </c>
      <c r="L3705" s="248"/>
      <c r="M3705" s="250"/>
      <c r="N3705" s="251"/>
      <c r="O3705" s="248"/>
      <c r="P3705" s="251"/>
      <c r="Q3705" s="166">
        <f t="shared" si="3198"/>
        <v>0</v>
      </c>
      <c r="R3705" s="251"/>
      <c r="S3705" s="251"/>
      <c r="T3705" s="167">
        <f t="shared" si="3210"/>
        <v>0</v>
      </c>
      <c r="U3705" s="157"/>
      <c r="V3705" s="248"/>
      <c r="W3705" s="251"/>
      <c r="X3705" s="166">
        <f t="shared" si="3199"/>
        <v>0</v>
      </c>
      <c r="Y3705" s="251"/>
      <c r="Z3705" s="251"/>
      <c r="AA3705" s="167">
        <f t="shared" si="3211"/>
        <v>0</v>
      </c>
      <c r="AB3705" s="157"/>
      <c r="AC3705" s="248"/>
      <c r="AD3705" s="251"/>
      <c r="AE3705" s="166">
        <f t="shared" si="3200"/>
        <v>0</v>
      </c>
      <c r="AF3705" s="251"/>
      <c r="AG3705" s="251"/>
      <c r="AH3705" s="167">
        <f t="shared" si="3212"/>
        <v>0</v>
      </c>
      <c r="AJ3705" s="252"/>
      <c r="AK3705" s="253"/>
      <c r="AL3705" s="254"/>
      <c r="AM3705" s="253"/>
      <c r="AN3705" s="254"/>
      <c r="AO3705" s="253"/>
      <c r="AP3705" s="254"/>
      <c r="AQ3705" s="253"/>
      <c r="AR3705" s="254"/>
      <c r="AS3705" s="253"/>
      <c r="AT3705" s="254"/>
      <c r="AU3705" s="253"/>
      <c r="AV3705" s="163">
        <f t="shared" si="3202"/>
        <v>0</v>
      </c>
      <c r="AW3705" s="168">
        <f t="shared" si="3203"/>
        <v>0</v>
      </c>
      <c r="AY3705" s="163">
        <f t="shared" si="3204"/>
        <v>0</v>
      </c>
      <c r="AZ3705" s="163">
        <f t="shared" si="3205"/>
        <v>0</v>
      </c>
      <c r="BA3705" s="163">
        <f t="shared" si="3206"/>
        <v>0</v>
      </c>
      <c r="BB3705" s="163">
        <f t="shared" si="3207"/>
        <v>0</v>
      </c>
      <c r="BC3705" s="163">
        <f t="shared" si="3208"/>
        <v>0</v>
      </c>
      <c r="BD3705" s="163">
        <f t="shared" si="3209"/>
        <v>0</v>
      </c>
    </row>
    <row r="3706" spans="2:56" x14ac:dyDescent="0.3">
      <c r="B3706" s="176" t="s">
        <v>66</v>
      </c>
      <c r="C3706" s="83">
        <f>SUM(C3707,C3709,C3713,C3718,C3720,C3722,C3724,C3731,C3738,C3743,C3746,C3748,C3751,C3753,C3757,C3761,C3763,C3769,C3771,C3773,C3775,C3777,C3779,C3781,C3783,C3785,C3787,C3789,C3791,C3801,C3809,C3811,C3816,C3818,C3825,C3827,C3833,C3835)</f>
        <v>10218997</v>
      </c>
      <c r="D3706" s="84">
        <f>SUM(D3707,D3709,D3713,D3718,D3720,D3722,D3724,D3731,D3738,D3743,D3746,D3748,D3751,D3753,D3757,D3761,D3763,D3769,D3771,D3773,D3775,D3777,D3779,D3781,D3783,D3785,D3787,D3789,D3791,D3801,D3809,D3811,D3816,D3818,D3825,D3827,D3833,D3835)</f>
        <v>9263410.6999999993</v>
      </c>
      <c r="E3706" s="85">
        <f t="shared" si="3195"/>
        <v>0.90648922785670638</v>
      </c>
      <c r="F3706" s="83">
        <f>SUM(F3707,F3709,F3713,F3718,F3720,F3722,F3724,F3731,F3738,F3743,F3746,F3748,F3751,F3753,F3757,F3761,F3763,F3769,F3771,F3773,F3775,F3777,F3779,F3781,F3783,F3785,F3787,F3789,F3791,F3801,F3809,F3811,F3816,F3818,F3825,F3827,F3833,F3835)</f>
        <v>2587227</v>
      </c>
      <c r="G3706" s="84">
        <f>SUM(G3707,G3709,G3713,G3718,G3720,G3722,G3724,G3731,G3738,G3743,G3746,G3748,G3751,G3753,G3757,G3761,G3763,G3769,G3771,G3773,G3775,G3777,G3779,G3781,G3783,G3785,G3787,G3789,G3791,G3801,G3809,G3811,G3816,G3818,G3825,G3827,G3833,G3835)</f>
        <v>2622065.5700000003</v>
      </c>
      <c r="H3706" s="85">
        <f t="shared" si="3196"/>
        <v>1.0134656023611381</v>
      </c>
      <c r="I3706" s="83">
        <f>SUM(I3707,I3709,I3713,I3718,I3720,I3722,I3724,I3731,I3738,I3743,I3746,I3748,I3751,I3753,I3757,I3761,I3763,I3769,I3771,I3773,I3775,I3777,I3779,I3781,I3783,I3785,I3787,I3789,I3791,I3801,I3809,I3811,I3816,I3818,I3825,I3827,I3833,I3835)</f>
        <v>1401860</v>
      </c>
      <c r="J3706" s="86">
        <f>SUM(J3707,J3709,J3713,J3718,J3720,J3722,J3724,J3731,J3738,J3743,J3746,J3748,J3751,J3753,J3757,J3761,J3763,J3769,J3771,J3773,J3775,J3777,J3779,J3781,J3783,J3785,J3787,J3789,J3791,J3801,J3809,J3811,J3816,J3818,J3825,J3827,J3833,J3835)</f>
        <v>1400989.8499999999</v>
      </c>
      <c r="K3706" s="87">
        <f t="shared" si="3197"/>
        <v>0.99937928894468764</v>
      </c>
      <c r="L3706" s="83">
        <f>SUM(L3707,L3709,L3713,L3718,L3720,L3722,L3724,L3731,L3738,L3743,L3746,L3748,L3751,L3753,L3757,L3761,L3763,L3769,L3771,L3773,L3775,L3777,L3779,L3781,L3783,L3785,L3787,L3789,L3791,L3801,L3809,L3811,L3816,L3818,L3825,L3827,L3833,L3835)</f>
        <v>1977778</v>
      </c>
      <c r="M3706" s="86">
        <f>SUM(M3707,M3709,M3713,M3718,M3720,M3722,M3724,M3731,M3738,M3743,M3746,M3748,M3751,M3753,M3757,M3761,M3763,M3769,M3771,M3773,M3775,M3777,M3779,M3781,M3783,M3785,M3787,M3789,M3791,M3801,M3809,M3811,M3816,M3818,M3825,M3827,M3833,M3835)</f>
        <v>1988763</v>
      </c>
      <c r="N3706" s="88">
        <f>SUM(N3707,N3709,N3713,N3718,N3720,N3722,N3724,N3731,N3738,N3743,N3746,N3748,N3751,N3753,N3757,N3761,N3763,N3769,N3771,N3773,N3775,N3777,N3779,N3781,N3783,N3785,N3787,N3789,N3791,N3801,N3809,N3811,N3816,N3818,N3825,N3827,N3833,N3835)</f>
        <v>0</v>
      </c>
      <c r="O3706" s="83">
        <f>SUM(O3707,O3709,O3713,O3718,O3720,O3722,O3724,O3731,O3738,O3743,O3746,O3748,O3751,O3753,O3757,O3761,O3763,O3769,O3771,O3773,O3775,O3777,O3779,O3781,O3783,O3785,O3787,O3789,O3791,O3801,O3809,O3811,O3816,O3818,O3825,O3827,O3833,O3835)</f>
        <v>2326466</v>
      </c>
      <c r="P3706" s="88">
        <f>SUM(P3707,P3709,P3713,P3718,P3720,P3722,P3724,P3731,P3738,P3743,P3746,P3748,P3751,P3753,P3757,P3761,P3763,P3769,P3771,P3773,P3775,P3777,P3779,P3781,P3783,P3785,P3787,P3789,P3791,P3801,P3809,P3811,P3816,P3818,P3825,P3827,P3833,P3835)</f>
        <v>0</v>
      </c>
      <c r="Q3706" s="177">
        <f t="shared" si="3198"/>
        <v>2326466</v>
      </c>
      <c r="R3706" s="88">
        <f>SUM(R3707,R3709,R3713,R3718,R3720,R3722,R3724,R3731,R3738,R3743,R3746,R3748,R3751,R3753,R3757,R3761,R3763,R3769,R3771,R3773,R3775,R3777,R3779,R3781,R3783,R3785,R3787,R3789,R3791,R3801,R3809,R3811,R3816,R3818,R3825,R3827,R3833,R3835)</f>
        <v>0</v>
      </c>
      <c r="S3706" s="88">
        <f>SUM(S3707,S3709,S3713,S3718,S3720,S3722,S3724,S3731,S3738,S3743,S3746,S3748,S3751,S3753,S3757,S3761,S3763,S3769,S3771,S3773,S3775,S3777,S3779,S3781,S3783,S3785,S3787,S3789,S3791,S3801,S3809,S3811,S3816,S3818,S3825,S3827,S3833,S3835)</f>
        <v>0</v>
      </c>
      <c r="T3706" s="178">
        <f t="shared" si="3210"/>
        <v>2326466</v>
      </c>
      <c r="U3706" s="157"/>
      <c r="V3706" s="83">
        <f>SUM(V3707,V3709,V3713,V3718,V3720,V3722,V3724,V3731,V3738,V3743,V3746,V3748,V3751,V3753,V3757,V3761,V3763,V3769,V3771,V3773,V3775,V3777,V3779,V3781,V3783,V3785,V3787,V3789,V3791,V3801,V3809,V3811,V3816,V3818,V3825,V3827,V3833,V3835)</f>
        <v>2116200</v>
      </c>
      <c r="W3706" s="88">
        <f>SUM(W3707,W3709,W3713,W3718,W3720,W3722,W3724,W3731,W3738,W3743,W3746,W3748,W3751,W3753,W3757,W3761,W3763,W3769,W3771,W3773,W3775,W3777,W3779,W3781,W3783,W3785,W3787,W3789,W3791,W3801,W3809,W3811,W3816,W3818,W3825,W3827,W3833,W3835)</f>
        <v>0</v>
      </c>
      <c r="X3706" s="177">
        <f t="shared" si="3199"/>
        <v>2116200</v>
      </c>
      <c r="Y3706" s="88">
        <f>SUM(Y3707,Y3709,Y3713,Y3718,Y3720,Y3722,Y3724,Y3731,Y3738,Y3743,Y3746,Y3748,Y3751,Y3753,Y3757,Y3761,Y3763,Y3769,Y3771,Y3773,Y3775,Y3777,Y3779,Y3781,Y3783,Y3785,Y3787,Y3789,Y3791,Y3801,Y3809,Y3811,Y3816,Y3818,Y3825,Y3827,Y3833,Y3835)</f>
        <v>0</v>
      </c>
      <c r="Z3706" s="88">
        <f>SUM(Z3707,Z3709,Z3713,Z3718,Z3720,Z3722,Z3724,Z3731,Z3738,Z3743,Z3746,Z3748,Z3751,Z3753,Z3757,Z3761,Z3763,Z3769,Z3771,Z3773,Z3775,Z3777,Z3779,Z3781,Z3783,Z3785,Z3787,Z3789,Z3791,Z3801,Z3809,Z3811,Z3816,Z3818,Z3825,Z3827,Z3833,Z3835)</f>
        <v>0</v>
      </c>
      <c r="AA3706" s="178">
        <f t="shared" si="3211"/>
        <v>2116200</v>
      </c>
      <c r="AB3706" s="157"/>
      <c r="AC3706" s="83">
        <f>SUM(AC3707,AC3709,AC3713,AC3718,AC3720,AC3722,AC3724,AC3731,AC3738,AC3743,AC3746,AC3748,AC3751,AC3753,AC3757,AC3761,AC3763,AC3769,AC3771,AC3773,AC3775,AC3777,AC3779,AC3781,AC3783,AC3785,AC3787,AC3789,AC3791,AC3801,AC3809,AC3811,AC3816,AC3818,AC3825,AC3827,AC3833,AC3835)</f>
        <v>2208825</v>
      </c>
      <c r="AD3706" s="88">
        <f>SUM(AD3707,AD3709,AD3713,AD3718,AD3720,AD3722,AD3724,AD3731,AD3738,AD3743,AD3746,AD3748,AD3751,AD3753,AD3757,AD3761,AD3763,AD3769,AD3771,AD3773,AD3775,AD3777,AD3779,AD3781,AD3783,AD3785,AD3787,AD3789,AD3791,AD3801,AD3809,AD3811,AD3816,AD3818,AD3825,AD3827,AD3833,AD3835)</f>
        <v>0</v>
      </c>
      <c r="AE3706" s="177">
        <f t="shared" si="3200"/>
        <v>2208825</v>
      </c>
      <c r="AF3706" s="88">
        <f>SUM(AF3707,AF3709,AF3713,AF3718,AF3720,AF3722,AF3724,AF3731,AF3738,AF3743,AF3746,AF3748,AF3751,AF3753,AF3757,AF3761,AF3763,AF3769,AF3771,AF3773,AF3775,AF3777,AF3779,AF3781,AF3783,AF3785,AF3787,AF3789,AF3791,AF3801,AF3809,AF3811,AF3816,AF3818,AF3825,AF3827,AF3833,AF3835)</f>
        <v>0</v>
      </c>
      <c r="AG3706" s="88">
        <f>SUM(AG3707,AG3709,AG3713,AG3718,AG3720,AG3722,AG3724,AG3731,AG3738,AG3743,AG3746,AG3748,AG3751,AG3753,AG3757,AG3761,AG3763,AG3769,AG3771,AG3773,AG3775,AG3777,AG3779,AG3781,AG3783,AG3785,AG3787,AG3789,AG3791,AG3801,AG3809,AG3811,AG3816,AG3818,AG3825,AG3827,AG3833,AG3835)</f>
        <v>0</v>
      </c>
      <c r="AH3706" s="178">
        <f t="shared" si="3212"/>
        <v>2208825</v>
      </c>
      <c r="AJ3706" s="84">
        <f t="shared" ref="AJ3706:AU3706" si="3216">SUM(AJ3707,AJ3709,AJ3713,AJ3718,AJ3720,AJ3722,AJ3724,AJ3731,AJ3738,AJ3743,AJ3746,AJ3748,AJ3751,AJ3753,AJ3757,AJ3761,AJ3763,AJ3769,AJ3771,AJ3773,AJ3775,AJ3777,AJ3779,AJ3781,AJ3783,AJ3785,AJ3787,AJ3789,AJ3791,AJ3801,AJ3809,AJ3811,AJ3816,AJ3818,AJ3825,AJ3827,AJ3833,AJ3835)</f>
        <v>94171</v>
      </c>
      <c r="AK3706" s="86">
        <f t="shared" si="3216"/>
        <v>150171</v>
      </c>
      <c r="AL3706" s="88">
        <f t="shared" si="3216"/>
        <v>447071</v>
      </c>
      <c r="AM3706" s="86">
        <f t="shared" si="3216"/>
        <v>573171</v>
      </c>
      <c r="AN3706" s="88">
        <f t="shared" si="3216"/>
        <v>282421</v>
      </c>
      <c r="AO3706" s="86">
        <f t="shared" si="3216"/>
        <v>80105</v>
      </c>
      <c r="AP3706" s="88">
        <f t="shared" si="3216"/>
        <v>289674</v>
      </c>
      <c r="AQ3706" s="86">
        <f t="shared" si="3216"/>
        <v>112680</v>
      </c>
      <c r="AR3706" s="88">
        <f t="shared" si="3216"/>
        <v>71180</v>
      </c>
      <c r="AS3706" s="86">
        <f t="shared" si="3216"/>
        <v>71480</v>
      </c>
      <c r="AT3706" s="88">
        <f t="shared" si="3216"/>
        <v>76480</v>
      </c>
      <c r="AU3706" s="86">
        <f t="shared" si="3216"/>
        <v>77862</v>
      </c>
      <c r="AV3706" s="86">
        <f t="shared" si="3202"/>
        <v>2326466</v>
      </c>
      <c r="AW3706" s="93">
        <f t="shared" si="3203"/>
        <v>0</v>
      </c>
      <c r="AY3706" s="86">
        <f t="shared" si="3204"/>
        <v>691413</v>
      </c>
      <c r="AZ3706" s="86">
        <f t="shared" si="3205"/>
        <v>935697</v>
      </c>
      <c r="BA3706" s="86">
        <f t="shared" si="3206"/>
        <v>473534</v>
      </c>
      <c r="BB3706" s="86">
        <f t="shared" si="3207"/>
        <v>225822</v>
      </c>
      <c r="BC3706" s="86">
        <f t="shared" si="3208"/>
        <v>2326466</v>
      </c>
      <c r="BD3706" s="86">
        <f t="shared" si="3209"/>
        <v>0</v>
      </c>
    </row>
    <row r="3707" spans="2:56" x14ac:dyDescent="0.3">
      <c r="B3707" s="179" t="s">
        <v>67</v>
      </c>
      <c r="C3707" s="83">
        <f>SUM(C3708)</f>
        <v>0</v>
      </c>
      <c r="D3707" s="84">
        <f>SUM(D3708)</f>
        <v>0</v>
      </c>
      <c r="E3707" s="85">
        <f t="shared" si="3195"/>
        <v>0</v>
      </c>
      <c r="F3707" s="83">
        <f>SUM(F3708)</f>
        <v>0</v>
      </c>
      <c r="G3707" s="84">
        <f>SUM(G3708)</f>
        <v>0</v>
      </c>
      <c r="H3707" s="85">
        <f t="shared" si="3196"/>
        <v>0</v>
      </c>
      <c r="I3707" s="83">
        <f>SUM(I3708)</f>
        <v>0</v>
      </c>
      <c r="J3707" s="86">
        <f>SUM(J3708)</f>
        <v>0</v>
      </c>
      <c r="K3707" s="87">
        <f t="shared" si="3197"/>
        <v>0</v>
      </c>
      <c r="L3707" s="83">
        <f>SUM(L3708)</f>
        <v>0</v>
      </c>
      <c r="M3707" s="86">
        <f>SUM(M3708)</f>
        <v>0</v>
      </c>
      <c r="N3707" s="88">
        <f>SUM(N3708)</f>
        <v>0</v>
      </c>
      <c r="O3707" s="83">
        <f>SUM(O3708)</f>
        <v>0</v>
      </c>
      <c r="P3707" s="88">
        <f>SUM(P3708)</f>
        <v>0</v>
      </c>
      <c r="Q3707" s="177">
        <f t="shared" si="3198"/>
        <v>0</v>
      </c>
      <c r="R3707" s="88">
        <f>SUM(R3708)</f>
        <v>0</v>
      </c>
      <c r="S3707" s="88">
        <f>SUM(S3708)</f>
        <v>0</v>
      </c>
      <c r="T3707" s="178">
        <f t="shared" si="3210"/>
        <v>0</v>
      </c>
      <c r="U3707" s="157"/>
      <c r="V3707" s="83">
        <f>SUM(V3708)</f>
        <v>0</v>
      </c>
      <c r="W3707" s="88">
        <f>SUM(W3708)</f>
        <v>0</v>
      </c>
      <c r="X3707" s="177">
        <f t="shared" si="3199"/>
        <v>0</v>
      </c>
      <c r="Y3707" s="88">
        <f>SUM(Y3708)</f>
        <v>0</v>
      </c>
      <c r="Z3707" s="88">
        <f>SUM(Z3708)</f>
        <v>0</v>
      </c>
      <c r="AA3707" s="178">
        <f t="shared" si="3211"/>
        <v>0</v>
      </c>
      <c r="AB3707" s="157"/>
      <c r="AC3707" s="83">
        <f>SUM(AC3708)</f>
        <v>0</v>
      </c>
      <c r="AD3707" s="88">
        <f>SUM(AD3708)</f>
        <v>0</v>
      </c>
      <c r="AE3707" s="177">
        <f t="shared" si="3200"/>
        <v>0</v>
      </c>
      <c r="AF3707" s="88">
        <f>SUM(AF3708)</f>
        <v>0</v>
      </c>
      <c r="AG3707" s="88">
        <f>SUM(AG3708)</f>
        <v>0</v>
      </c>
      <c r="AH3707" s="178">
        <f t="shared" si="3212"/>
        <v>0</v>
      </c>
      <c r="AJ3707" s="84">
        <f t="shared" ref="AJ3707:AU3707" si="3217">SUM(AJ3708)</f>
        <v>0</v>
      </c>
      <c r="AK3707" s="86">
        <f t="shared" si="3217"/>
        <v>0</v>
      </c>
      <c r="AL3707" s="88">
        <f t="shared" si="3217"/>
        <v>0</v>
      </c>
      <c r="AM3707" s="86">
        <f t="shared" si="3217"/>
        <v>0</v>
      </c>
      <c r="AN3707" s="88">
        <f t="shared" si="3217"/>
        <v>0</v>
      </c>
      <c r="AO3707" s="86">
        <f t="shared" si="3217"/>
        <v>0</v>
      </c>
      <c r="AP3707" s="88">
        <f t="shared" si="3217"/>
        <v>0</v>
      </c>
      <c r="AQ3707" s="86">
        <f t="shared" si="3217"/>
        <v>0</v>
      </c>
      <c r="AR3707" s="88">
        <f t="shared" si="3217"/>
        <v>0</v>
      </c>
      <c r="AS3707" s="86">
        <f t="shared" si="3217"/>
        <v>0</v>
      </c>
      <c r="AT3707" s="88">
        <f t="shared" si="3217"/>
        <v>0</v>
      </c>
      <c r="AU3707" s="86">
        <f t="shared" si="3217"/>
        <v>0</v>
      </c>
      <c r="AV3707" s="86">
        <f t="shared" si="3202"/>
        <v>0</v>
      </c>
      <c r="AW3707" s="93">
        <f t="shared" si="3203"/>
        <v>0</v>
      </c>
      <c r="AY3707" s="86">
        <f t="shared" si="3204"/>
        <v>0</v>
      </c>
      <c r="AZ3707" s="86">
        <f t="shared" si="3205"/>
        <v>0</v>
      </c>
      <c r="BA3707" s="86">
        <f t="shared" si="3206"/>
        <v>0</v>
      </c>
      <c r="BB3707" s="86">
        <f t="shared" si="3207"/>
        <v>0</v>
      </c>
      <c r="BC3707" s="86">
        <f t="shared" si="3208"/>
        <v>0</v>
      </c>
      <c r="BD3707" s="86">
        <f t="shared" si="3209"/>
        <v>0</v>
      </c>
    </row>
    <row r="3708" spans="2:56" x14ac:dyDescent="0.3">
      <c r="B3708" s="169" t="s">
        <v>68</v>
      </c>
      <c r="C3708" s="248"/>
      <c r="D3708" s="249"/>
      <c r="E3708" s="172">
        <f t="shared" si="3195"/>
        <v>0</v>
      </c>
      <c r="F3708" s="248"/>
      <c r="G3708" s="249"/>
      <c r="H3708" s="172">
        <f t="shared" si="3196"/>
        <v>0</v>
      </c>
      <c r="I3708" s="248"/>
      <c r="J3708" s="250"/>
      <c r="K3708" s="174">
        <f t="shared" si="3197"/>
        <v>0</v>
      </c>
      <c r="L3708" s="248"/>
      <c r="M3708" s="250"/>
      <c r="N3708" s="251"/>
      <c r="O3708" s="248"/>
      <c r="P3708" s="251"/>
      <c r="Q3708" s="166">
        <f t="shared" si="3198"/>
        <v>0</v>
      </c>
      <c r="R3708" s="251"/>
      <c r="S3708" s="251"/>
      <c r="T3708" s="167">
        <f t="shared" si="3210"/>
        <v>0</v>
      </c>
      <c r="U3708" s="157"/>
      <c r="V3708" s="248"/>
      <c r="W3708" s="251"/>
      <c r="X3708" s="166">
        <f t="shared" si="3199"/>
        <v>0</v>
      </c>
      <c r="Y3708" s="251"/>
      <c r="Z3708" s="251"/>
      <c r="AA3708" s="167">
        <f t="shared" si="3211"/>
        <v>0</v>
      </c>
      <c r="AB3708" s="157"/>
      <c r="AC3708" s="248"/>
      <c r="AD3708" s="251"/>
      <c r="AE3708" s="166">
        <f t="shared" si="3200"/>
        <v>0</v>
      </c>
      <c r="AF3708" s="251"/>
      <c r="AG3708" s="251"/>
      <c r="AH3708" s="167">
        <f t="shared" si="3212"/>
        <v>0</v>
      </c>
      <c r="AJ3708" s="252"/>
      <c r="AK3708" s="253"/>
      <c r="AL3708" s="254"/>
      <c r="AM3708" s="253"/>
      <c r="AN3708" s="254"/>
      <c r="AO3708" s="253"/>
      <c r="AP3708" s="254"/>
      <c r="AQ3708" s="253"/>
      <c r="AR3708" s="254"/>
      <c r="AS3708" s="253"/>
      <c r="AT3708" s="254"/>
      <c r="AU3708" s="253"/>
      <c r="AV3708" s="163">
        <f t="shared" si="3202"/>
        <v>0</v>
      </c>
      <c r="AW3708" s="168">
        <f t="shared" si="3203"/>
        <v>0</v>
      </c>
      <c r="AY3708" s="163">
        <f t="shared" si="3204"/>
        <v>0</v>
      </c>
      <c r="AZ3708" s="163">
        <f t="shared" si="3205"/>
        <v>0</v>
      </c>
      <c r="BA3708" s="163">
        <f t="shared" si="3206"/>
        <v>0</v>
      </c>
      <c r="BB3708" s="163">
        <f t="shared" si="3207"/>
        <v>0</v>
      </c>
      <c r="BC3708" s="163">
        <f t="shared" si="3208"/>
        <v>0</v>
      </c>
      <c r="BD3708" s="163">
        <f t="shared" si="3209"/>
        <v>0</v>
      </c>
    </row>
    <row r="3709" spans="2:56" x14ac:dyDescent="0.3">
      <c r="B3709" s="179" t="s">
        <v>69</v>
      </c>
      <c r="C3709" s="83">
        <f>SUM(C3710:C3712)</f>
        <v>0</v>
      </c>
      <c r="D3709" s="84">
        <f>SUM(D3710:D3712)</f>
        <v>0</v>
      </c>
      <c r="E3709" s="85">
        <f t="shared" si="3195"/>
        <v>0</v>
      </c>
      <c r="F3709" s="83">
        <f>SUM(F3710:F3712)</f>
        <v>0</v>
      </c>
      <c r="G3709" s="84">
        <f>SUM(G3710:G3712)</f>
        <v>0</v>
      </c>
      <c r="H3709" s="85">
        <f t="shared" si="3196"/>
        <v>0</v>
      </c>
      <c r="I3709" s="83">
        <f>SUM(I3710:I3712)</f>
        <v>0</v>
      </c>
      <c r="J3709" s="86">
        <f>SUM(J3710:J3712)</f>
        <v>0</v>
      </c>
      <c r="K3709" s="87">
        <f t="shared" si="3197"/>
        <v>0</v>
      </c>
      <c r="L3709" s="83">
        <f>SUM(L3710:L3712)</f>
        <v>0</v>
      </c>
      <c r="M3709" s="86">
        <f>SUM(M3710:M3712)</f>
        <v>0</v>
      </c>
      <c r="N3709" s="88">
        <f>SUM(N3710:N3712)</f>
        <v>0</v>
      </c>
      <c r="O3709" s="83">
        <f>SUM(O3710:O3712)</f>
        <v>0</v>
      </c>
      <c r="P3709" s="88">
        <f>SUM(P3710:P3712)</f>
        <v>0</v>
      </c>
      <c r="Q3709" s="177">
        <f t="shared" si="3198"/>
        <v>0</v>
      </c>
      <c r="R3709" s="88">
        <f>SUM(R3710:R3712)</f>
        <v>0</v>
      </c>
      <c r="S3709" s="88">
        <f>SUM(S3710:S3712)</f>
        <v>0</v>
      </c>
      <c r="T3709" s="178">
        <f t="shared" si="3210"/>
        <v>0</v>
      </c>
      <c r="U3709" s="157"/>
      <c r="V3709" s="83">
        <f>SUM(V3710:V3712)</f>
        <v>0</v>
      </c>
      <c r="W3709" s="88">
        <f>SUM(W3710:W3712)</f>
        <v>0</v>
      </c>
      <c r="X3709" s="177">
        <f t="shared" si="3199"/>
        <v>0</v>
      </c>
      <c r="Y3709" s="88">
        <f>SUM(Y3710:Y3712)</f>
        <v>0</v>
      </c>
      <c r="Z3709" s="88">
        <f>SUM(Z3710:Z3712)</f>
        <v>0</v>
      </c>
      <c r="AA3709" s="178">
        <f t="shared" si="3211"/>
        <v>0</v>
      </c>
      <c r="AB3709" s="157"/>
      <c r="AC3709" s="83">
        <f>SUM(AC3710:AC3712)</f>
        <v>0</v>
      </c>
      <c r="AD3709" s="88">
        <f>SUM(AD3710:AD3712)</f>
        <v>0</v>
      </c>
      <c r="AE3709" s="177">
        <f t="shared" si="3200"/>
        <v>0</v>
      </c>
      <c r="AF3709" s="88">
        <f>SUM(AF3710:AF3712)</f>
        <v>0</v>
      </c>
      <c r="AG3709" s="88">
        <f>SUM(AG3710:AG3712)</f>
        <v>0</v>
      </c>
      <c r="AH3709" s="178">
        <f t="shared" si="3212"/>
        <v>0</v>
      </c>
      <c r="AJ3709" s="84">
        <f t="shared" ref="AJ3709:AU3709" si="3218">SUM(AJ3710:AJ3712)</f>
        <v>0</v>
      </c>
      <c r="AK3709" s="86">
        <f t="shared" si="3218"/>
        <v>0</v>
      </c>
      <c r="AL3709" s="88">
        <f t="shared" si="3218"/>
        <v>0</v>
      </c>
      <c r="AM3709" s="86">
        <f t="shared" si="3218"/>
        <v>0</v>
      </c>
      <c r="AN3709" s="88">
        <f t="shared" si="3218"/>
        <v>0</v>
      </c>
      <c r="AO3709" s="86">
        <f t="shared" si="3218"/>
        <v>0</v>
      </c>
      <c r="AP3709" s="88">
        <f t="shared" si="3218"/>
        <v>0</v>
      </c>
      <c r="AQ3709" s="86">
        <f t="shared" si="3218"/>
        <v>0</v>
      </c>
      <c r="AR3709" s="88">
        <f t="shared" si="3218"/>
        <v>0</v>
      </c>
      <c r="AS3709" s="86">
        <f t="shared" si="3218"/>
        <v>0</v>
      </c>
      <c r="AT3709" s="88">
        <f t="shared" si="3218"/>
        <v>0</v>
      </c>
      <c r="AU3709" s="86">
        <f t="shared" si="3218"/>
        <v>0</v>
      </c>
      <c r="AV3709" s="86">
        <f t="shared" si="3202"/>
        <v>0</v>
      </c>
      <c r="AW3709" s="93">
        <f t="shared" si="3203"/>
        <v>0</v>
      </c>
      <c r="AY3709" s="86">
        <f t="shared" si="3204"/>
        <v>0</v>
      </c>
      <c r="AZ3709" s="86">
        <f t="shared" si="3205"/>
        <v>0</v>
      </c>
      <c r="BA3709" s="86">
        <f t="shared" si="3206"/>
        <v>0</v>
      </c>
      <c r="BB3709" s="86">
        <f t="shared" si="3207"/>
        <v>0</v>
      </c>
      <c r="BC3709" s="86">
        <f t="shared" si="3208"/>
        <v>0</v>
      </c>
      <c r="BD3709" s="86">
        <f t="shared" si="3209"/>
        <v>0</v>
      </c>
    </row>
    <row r="3710" spans="2:56" x14ac:dyDescent="0.3">
      <c r="B3710" s="169" t="s">
        <v>70</v>
      </c>
      <c r="C3710" s="248"/>
      <c r="D3710" s="249"/>
      <c r="E3710" s="172">
        <f t="shared" si="3195"/>
        <v>0</v>
      </c>
      <c r="F3710" s="248"/>
      <c r="G3710" s="249"/>
      <c r="H3710" s="172">
        <f t="shared" si="3196"/>
        <v>0</v>
      </c>
      <c r="I3710" s="248"/>
      <c r="J3710" s="250"/>
      <c r="K3710" s="174">
        <f t="shared" si="3197"/>
        <v>0</v>
      </c>
      <c r="L3710" s="248"/>
      <c r="M3710" s="250"/>
      <c r="N3710" s="251"/>
      <c r="O3710" s="248"/>
      <c r="P3710" s="251"/>
      <c r="Q3710" s="166">
        <f t="shared" si="3198"/>
        <v>0</v>
      </c>
      <c r="R3710" s="251"/>
      <c r="S3710" s="251"/>
      <c r="T3710" s="167">
        <f t="shared" si="3210"/>
        <v>0</v>
      </c>
      <c r="U3710" s="157"/>
      <c r="V3710" s="248"/>
      <c r="W3710" s="251"/>
      <c r="X3710" s="166">
        <f t="shared" si="3199"/>
        <v>0</v>
      </c>
      <c r="Y3710" s="251"/>
      <c r="Z3710" s="251"/>
      <c r="AA3710" s="167">
        <f t="shared" si="3211"/>
        <v>0</v>
      </c>
      <c r="AB3710" s="157"/>
      <c r="AC3710" s="248"/>
      <c r="AD3710" s="251"/>
      <c r="AE3710" s="166">
        <f t="shared" si="3200"/>
        <v>0</v>
      </c>
      <c r="AF3710" s="251"/>
      <c r="AG3710" s="251"/>
      <c r="AH3710" s="167">
        <f t="shared" si="3212"/>
        <v>0</v>
      </c>
      <c r="AJ3710" s="252"/>
      <c r="AK3710" s="253"/>
      <c r="AL3710" s="254"/>
      <c r="AM3710" s="253"/>
      <c r="AN3710" s="254"/>
      <c r="AO3710" s="253"/>
      <c r="AP3710" s="254"/>
      <c r="AQ3710" s="253"/>
      <c r="AR3710" s="254"/>
      <c r="AS3710" s="253"/>
      <c r="AT3710" s="254"/>
      <c r="AU3710" s="253"/>
      <c r="AV3710" s="163">
        <f t="shared" si="3202"/>
        <v>0</v>
      </c>
      <c r="AW3710" s="168">
        <f t="shared" si="3203"/>
        <v>0</v>
      </c>
      <c r="AY3710" s="163">
        <f t="shared" si="3204"/>
        <v>0</v>
      </c>
      <c r="AZ3710" s="163">
        <f t="shared" si="3205"/>
        <v>0</v>
      </c>
      <c r="BA3710" s="163">
        <f t="shared" si="3206"/>
        <v>0</v>
      </c>
      <c r="BB3710" s="163">
        <f t="shared" si="3207"/>
        <v>0</v>
      </c>
      <c r="BC3710" s="163">
        <f t="shared" si="3208"/>
        <v>0</v>
      </c>
      <c r="BD3710" s="163">
        <f t="shared" si="3209"/>
        <v>0</v>
      </c>
    </row>
    <row r="3711" spans="2:56" x14ac:dyDescent="0.3">
      <c r="B3711" s="169" t="s">
        <v>71</v>
      </c>
      <c r="C3711" s="248"/>
      <c r="D3711" s="249"/>
      <c r="E3711" s="172">
        <f t="shared" si="3195"/>
        <v>0</v>
      </c>
      <c r="F3711" s="248"/>
      <c r="G3711" s="249"/>
      <c r="H3711" s="172">
        <f t="shared" si="3196"/>
        <v>0</v>
      </c>
      <c r="I3711" s="248"/>
      <c r="J3711" s="250"/>
      <c r="K3711" s="174">
        <f t="shared" si="3197"/>
        <v>0</v>
      </c>
      <c r="L3711" s="248"/>
      <c r="M3711" s="250"/>
      <c r="N3711" s="251"/>
      <c r="O3711" s="248"/>
      <c r="P3711" s="251"/>
      <c r="Q3711" s="166">
        <f t="shared" si="3198"/>
        <v>0</v>
      </c>
      <c r="R3711" s="251"/>
      <c r="S3711" s="251"/>
      <c r="T3711" s="167">
        <f t="shared" si="3210"/>
        <v>0</v>
      </c>
      <c r="U3711" s="157"/>
      <c r="V3711" s="248"/>
      <c r="W3711" s="251"/>
      <c r="X3711" s="166">
        <f t="shared" si="3199"/>
        <v>0</v>
      </c>
      <c r="Y3711" s="251"/>
      <c r="Z3711" s="251"/>
      <c r="AA3711" s="167">
        <f t="shared" si="3211"/>
        <v>0</v>
      </c>
      <c r="AB3711" s="157"/>
      <c r="AC3711" s="248"/>
      <c r="AD3711" s="251"/>
      <c r="AE3711" s="166">
        <f t="shared" si="3200"/>
        <v>0</v>
      </c>
      <c r="AF3711" s="251"/>
      <c r="AG3711" s="251"/>
      <c r="AH3711" s="167">
        <f t="shared" si="3212"/>
        <v>0</v>
      </c>
      <c r="AJ3711" s="252"/>
      <c r="AK3711" s="253"/>
      <c r="AL3711" s="254"/>
      <c r="AM3711" s="253"/>
      <c r="AN3711" s="254"/>
      <c r="AO3711" s="253"/>
      <c r="AP3711" s="254"/>
      <c r="AQ3711" s="253"/>
      <c r="AR3711" s="254"/>
      <c r="AS3711" s="253"/>
      <c r="AT3711" s="254"/>
      <c r="AU3711" s="253"/>
      <c r="AV3711" s="163">
        <f t="shared" si="3202"/>
        <v>0</v>
      </c>
      <c r="AW3711" s="168">
        <f t="shared" si="3203"/>
        <v>0</v>
      </c>
      <c r="AY3711" s="163">
        <f t="shared" si="3204"/>
        <v>0</v>
      </c>
      <c r="AZ3711" s="163">
        <f t="shared" si="3205"/>
        <v>0</v>
      </c>
      <c r="BA3711" s="163">
        <f t="shared" si="3206"/>
        <v>0</v>
      </c>
      <c r="BB3711" s="163">
        <f t="shared" si="3207"/>
        <v>0</v>
      </c>
      <c r="BC3711" s="163">
        <f t="shared" si="3208"/>
        <v>0</v>
      </c>
      <c r="BD3711" s="163">
        <f t="shared" si="3209"/>
        <v>0</v>
      </c>
    </row>
    <row r="3712" spans="2:56" x14ac:dyDescent="0.3">
      <c r="B3712" s="169" t="s">
        <v>72</v>
      </c>
      <c r="C3712" s="248"/>
      <c r="D3712" s="249"/>
      <c r="E3712" s="172">
        <f t="shared" si="3195"/>
        <v>0</v>
      </c>
      <c r="F3712" s="248"/>
      <c r="G3712" s="249"/>
      <c r="H3712" s="172">
        <f t="shared" si="3196"/>
        <v>0</v>
      </c>
      <c r="I3712" s="248"/>
      <c r="J3712" s="250"/>
      <c r="K3712" s="174">
        <f t="shared" si="3197"/>
        <v>0</v>
      </c>
      <c r="L3712" s="248"/>
      <c r="M3712" s="250"/>
      <c r="N3712" s="251"/>
      <c r="O3712" s="248"/>
      <c r="P3712" s="251"/>
      <c r="Q3712" s="166">
        <f t="shared" si="3198"/>
        <v>0</v>
      </c>
      <c r="R3712" s="251"/>
      <c r="S3712" s="251"/>
      <c r="T3712" s="167">
        <f t="shared" si="3210"/>
        <v>0</v>
      </c>
      <c r="U3712" s="157"/>
      <c r="V3712" s="248"/>
      <c r="W3712" s="251"/>
      <c r="X3712" s="166">
        <f t="shared" si="3199"/>
        <v>0</v>
      </c>
      <c r="Y3712" s="251"/>
      <c r="Z3712" s="251"/>
      <c r="AA3712" s="167">
        <f t="shared" si="3211"/>
        <v>0</v>
      </c>
      <c r="AB3712" s="157"/>
      <c r="AC3712" s="248"/>
      <c r="AD3712" s="251"/>
      <c r="AE3712" s="166">
        <f t="shared" si="3200"/>
        <v>0</v>
      </c>
      <c r="AF3712" s="251"/>
      <c r="AG3712" s="251"/>
      <c r="AH3712" s="167">
        <f t="shared" si="3212"/>
        <v>0</v>
      </c>
      <c r="AJ3712" s="252"/>
      <c r="AK3712" s="253"/>
      <c r="AL3712" s="254"/>
      <c r="AM3712" s="253"/>
      <c r="AN3712" s="254"/>
      <c r="AO3712" s="253"/>
      <c r="AP3712" s="254"/>
      <c r="AQ3712" s="253"/>
      <c r="AR3712" s="254"/>
      <c r="AS3712" s="253"/>
      <c r="AT3712" s="254"/>
      <c r="AU3712" s="253"/>
      <c r="AV3712" s="163">
        <f t="shared" si="3202"/>
        <v>0</v>
      </c>
      <c r="AW3712" s="168">
        <f t="shared" si="3203"/>
        <v>0</v>
      </c>
      <c r="AY3712" s="163">
        <f t="shared" si="3204"/>
        <v>0</v>
      </c>
      <c r="AZ3712" s="163">
        <f t="shared" si="3205"/>
        <v>0</v>
      </c>
      <c r="BA3712" s="163">
        <f t="shared" si="3206"/>
        <v>0</v>
      </c>
      <c r="BB3712" s="163">
        <f t="shared" si="3207"/>
        <v>0</v>
      </c>
      <c r="BC3712" s="163">
        <f t="shared" si="3208"/>
        <v>0</v>
      </c>
      <c r="BD3712" s="163">
        <f t="shared" si="3209"/>
        <v>0</v>
      </c>
    </row>
    <row r="3713" spans="2:56" x14ac:dyDescent="0.3">
      <c r="B3713" s="179" t="s">
        <v>73</v>
      </c>
      <c r="C3713" s="83">
        <f>SUM(C3714:C3717)</f>
        <v>0</v>
      </c>
      <c r="D3713" s="84">
        <f>SUM(D3714:D3717)</f>
        <v>0</v>
      </c>
      <c r="E3713" s="85">
        <f t="shared" si="3195"/>
        <v>0</v>
      </c>
      <c r="F3713" s="83">
        <f>SUM(F3714:F3717)</f>
        <v>7237</v>
      </c>
      <c r="G3713" s="84">
        <f>SUM(G3714:G3717)</f>
        <v>0</v>
      </c>
      <c r="H3713" s="85">
        <f t="shared" si="3196"/>
        <v>0</v>
      </c>
      <c r="I3713" s="83">
        <f>SUM(I3714:I3717)</f>
        <v>12768</v>
      </c>
      <c r="J3713" s="86">
        <f>SUM(J3714:J3717)</f>
        <v>12767.619999999999</v>
      </c>
      <c r="K3713" s="87">
        <f t="shared" si="3197"/>
        <v>0.999970238095238</v>
      </c>
      <c r="L3713" s="83">
        <f>SUM(L3714:L3717)</f>
        <v>0</v>
      </c>
      <c r="M3713" s="86">
        <f>SUM(M3714:M3717)</f>
        <v>0</v>
      </c>
      <c r="N3713" s="88">
        <f>SUM(N3714:N3717)</f>
        <v>0</v>
      </c>
      <c r="O3713" s="83">
        <f>SUM(O3714:O3717)</f>
        <v>0</v>
      </c>
      <c r="P3713" s="88">
        <f>SUM(P3714:P3717)</f>
        <v>0</v>
      </c>
      <c r="Q3713" s="177">
        <f t="shared" si="3198"/>
        <v>0</v>
      </c>
      <c r="R3713" s="88">
        <f>SUM(R3714:R3717)</f>
        <v>0</v>
      </c>
      <c r="S3713" s="88">
        <f>SUM(S3714:S3717)</f>
        <v>0</v>
      </c>
      <c r="T3713" s="178">
        <f t="shared" si="3210"/>
        <v>0</v>
      </c>
      <c r="U3713" s="157"/>
      <c r="V3713" s="83">
        <f>SUM(V3714:V3717)</f>
        <v>0</v>
      </c>
      <c r="W3713" s="88">
        <f>SUM(W3714:W3717)</f>
        <v>0</v>
      </c>
      <c r="X3713" s="177">
        <f t="shared" si="3199"/>
        <v>0</v>
      </c>
      <c r="Y3713" s="88">
        <f>SUM(Y3714:Y3717)</f>
        <v>0</v>
      </c>
      <c r="Z3713" s="88">
        <f>SUM(Z3714:Z3717)</f>
        <v>0</v>
      </c>
      <c r="AA3713" s="178">
        <f t="shared" si="3211"/>
        <v>0</v>
      </c>
      <c r="AB3713" s="157"/>
      <c r="AC3713" s="83">
        <f>SUM(AC3714:AC3717)</f>
        <v>0</v>
      </c>
      <c r="AD3713" s="88">
        <f>SUM(AD3714:AD3717)</f>
        <v>0</v>
      </c>
      <c r="AE3713" s="177">
        <f t="shared" si="3200"/>
        <v>0</v>
      </c>
      <c r="AF3713" s="88">
        <f>SUM(AF3714:AF3717)</f>
        <v>0</v>
      </c>
      <c r="AG3713" s="88">
        <f>SUM(AG3714:AG3717)</f>
        <v>0</v>
      </c>
      <c r="AH3713" s="178">
        <f t="shared" si="3212"/>
        <v>0</v>
      </c>
      <c r="AJ3713" s="84">
        <f t="shared" ref="AJ3713:AU3713" si="3219">SUM(AJ3714:AJ3717)</f>
        <v>0</v>
      </c>
      <c r="AK3713" s="86">
        <f t="shared" si="3219"/>
        <v>0</v>
      </c>
      <c r="AL3713" s="88">
        <f t="shared" si="3219"/>
        <v>0</v>
      </c>
      <c r="AM3713" s="86">
        <f t="shared" si="3219"/>
        <v>0</v>
      </c>
      <c r="AN3713" s="88">
        <f t="shared" si="3219"/>
        <v>0</v>
      </c>
      <c r="AO3713" s="86">
        <f t="shared" si="3219"/>
        <v>0</v>
      </c>
      <c r="AP3713" s="88">
        <f t="shared" si="3219"/>
        <v>0</v>
      </c>
      <c r="AQ3713" s="86">
        <f t="shared" si="3219"/>
        <v>0</v>
      </c>
      <c r="AR3713" s="88">
        <f t="shared" si="3219"/>
        <v>0</v>
      </c>
      <c r="AS3713" s="86">
        <f t="shared" si="3219"/>
        <v>0</v>
      </c>
      <c r="AT3713" s="88">
        <f t="shared" si="3219"/>
        <v>0</v>
      </c>
      <c r="AU3713" s="86">
        <f t="shared" si="3219"/>
        <v>0</v>
      </c>
      <c r="AV3713" s="86">
        <f t="shared" si="3202"/>
        <v>0</v>
      </c>
      <c r="AW3713" s="93">
        <f t="shared" si="3203"/>
        <v>0</v>
      </c>
      <c r="AY3713" s="86">
        <f t="shared" si="3204"/>
        <v>0</v>
      </c>
      <c r="AZ3713" s="86">
        <f t="shared" si="3205"/>
        <v>0</v>
      </c>
      <c r="BA3713" s="86">
        <f t="shared" si="3206"/>
        <v>0</v>
      </c>
      <c r="BB3713" s="86">
        <f t="shared" si="3207"/>
        <v>0</v>
      </c>
      <c r="BC3713" s="86">
        <f t="shared" si="3208"/>
        <v>0</v>
      </c>
      <c r="BD3713" s="86">
        <f t="shared" si="3209"/>
        <v>0</v>
      </c>
    </row>
    <row r="3714" spans="2:56" x14ac:dyDescent="0.3">
      <c r="B3714" s="169" t="s">
        <v>74</v>
      </c>
      <c r="C3714" s="248"/>
      <c r="D3714" s="249"/>
      <c r="E3714" s="172">
        <f t="shared" si="3195"/>
        <v>0</v>
      </c>
      <c r="F3714" s="248"/>
      <c r="G3714" s="249"/>
      <c r="H3714" s="172">
        <f t="shared" si="3196"/>
        <v>0</v>
      </c>
      <c r="I3714" s="248">
        <v>0</v>
      </c>
      <c r="J3714" s="250">
        <v>5800</v>
      </c>
      <c r="K3714" s="174">
        <f t="shared" si="3197"/>
        <v>0</v>
      </c>
      <c r="L3714" s="248"/>
      <c r="M3714" s="250"/>
      <c r="N3714" s="251"/>
      <c r="O3714" s="248"/>
      <c r="P3714" s="251"/>
      <c r="Q3714" s="166">
        <f t="shared" si="3198"/>
        <v>0</v>
      </c>
      <c r="R3714" s="251"/>
      <c r="S3714" s="251"/>
      <c r="T3714" s="167">
        <f t="shared" si="3210"/>
        <v>0</v>
      </c>
      <c r="U3714" s="157"/>
      <c r="V3714" s="248"/>
      <c r="W3714" s="251"/>
      <c r="X3714" s="166">
        <f t="shared" si="3199"/>
        <v>0</v>
      </c>
      <c r="Y3714" s="251"/>
      <c r="Z3714" s="251"/>
      <c r="AA3714" s="167">
        <f t="shared" si="3211"/>
        <v>0</v>
      </c>
      <c r="AB3714" s="157"/>
      <c r="AC3714" s="248"/>
      <c r="AD3714" s="251"/>
      <c r="AE3714" s="166">
        <f t="shared" si="3200"/>
        <v>0</v>
      </c>
      <c r="AF3714" s="251"/>
      <c r="AG3714" s="251"/>
      <c r="AH3714" s="167">
        <f t="shared" si="3212"/>
        <v>0</v>
      </c>
      <c r="AJ3714" s="252"/>
      <c r="AK3714" s="253"/>
      <c r="AL3714" s="254"/>
      <c r="AM3714" s="253"/>
      <c r="AN3714" s="254"/>
      <c r="AO3714" s="253"/>
      <c r="AP3714" s="254"/>
      <c r="AQ3714" s="253"/>
      <c r="AR3714" s="254"/>
      <c r="AS3714" s="253"/>
      <c r="AT3714" s="254"/>
      <c r="AU3714" s="253"/>
      <c r="AV3714" s="163">
        <f t="shared" si="3202"/>
        <v>0</v>
      </c>
      <c r="AW3714" s="168">
        <f t="shared" si="3203"/>
        <v>0</v>
      </c>
      <c r="AY3714" s="163">
        <f t="shared" si="3204"/>
        <v>0</v>
      </c>
      <c r="AZ3714" s="163">
        <f t="shared" si="3205"/>
        <v>0</v>
      </c>
      <c r="BA3714" s="163">
        <f t="shared" si="3206"/>
        <v>0</v>
      </c>
      <c r="BB3714" s="163">
        <f t="shared" si="3207"/>
        <v>0</v>
      </c>
      <c r="BC3714" s="163">
        <f t="shared" si="3208"/>
        <v>0</v>
      </c>
      <c r="BD3714" s="163">
        <f t="shared" si="3209"/>
        <v>0</v>
      </c>
    </row>
    <row r="3715" spans="2:56" x14ac:dyDescent="0.3">
      <c r="B3715" s="169" t="s">
        <v>75</v>
      </c>
      <c r="C3715" s="248"/>
      <c r="D3715" s="249"/>
      <c r="E3715" s="172">
        <f t="shared" si="3195"/>
        <v>0</v>
      </c>
      <c r="F3715" s="248"/>
      <c r="G3715" s="249"/>
      <c r="H3715" s="172">
        <f t="shared" si="3196"/>
        <v>0</v>
      </c>
      <c r="I3715" s="248">
        <v>6968</v>
      </c>
      <c r="J3715" s="250">
        <v>0</v>
      </c>
      <c r="K3715" s="174">
        <f t="shared" si="3197"/>
        <v>0</v>
      </c>
      <c r="L3715" s="248"/>
      <c r="M3715" s="250"/>
      <c r="N3715" s="251"/>
      <c r="O3715" s="248"/>
      <c r="P3715" s="251"/>
      <c r="Q3715" s="166">
        <f t="shared" si="3198"/>
        <v>0</v>
      </c>
      <c r="R3715" s="251"/>
      <c r="S3715" s="251"/>
      <c r="T3715" s="167">
        <f t="shared" si="3210"/>
        <v>0</v>
      </c>
      <c r="U3715" s="157"/>
      <c r="V3715" s="248"/>
      <c r="W3715" s="251"/>
      <c r="X3715" s="166">
        <f t="shared" si="3199"/>
        <v>0</v>
      </c>
      <c r="Y3715" s="251"/>
      <c r="Z3715" s="251"/>
      <c r="AA3715" s="167">
        <f t="shared" si="3211"/>
        <v>0</v>
      </c>
      <c r="AB3715" s="157"/>
      <c r="AC3715" s="248"/>
      <c r="AD3715" s="251"/>
      <c r="AE3715" s="166">
        <f t="shared" si="3200"/>
        <v>0</v>
      </c>
      <c r="AF3715" s="251"/>
      <c r="AG3715" s="251"/>
      <c r="AH3715" s="167">
        <f t="shared" si="3212"/>
        <v>0</v>
      </c>
      <c r="AJ3715" s="252"/>
      <c r="AK3715" s="253"/>
      <c r="AL3715" s="254"/>
      <c r="AM3715" s="253"/>
      <c r="AN3715" s="254"/>
      <c r="AO3715" s="253"/>
      <c r="AP3715" s="254"/>
      <c r="AQ3715" s="253"/>
      <c r="AR3715" s="254"/>
      <c r="AS3715" s="253"/>
      <c r="AT3715" s="254"/>
      <c r="AU3715" s="253"/>
      <c r="AV3715" s="163">
        <f t="shared" si="3202"/>
        <v>0</v>
      </c>
      <c r="AW3715" s="168">
        <f t="shared" si="3203"/>
        <v>0</v>
      </c>
      <c r="AY3715" s="163">
        <f t="shared" si="3204"/>
        <v>0</v>
      </c>
      <c r="AZ3715" s="163">
        <f t="shared" si="3205"/>
        <v>0</v>
      </c>
      <c r="BA3715" s="163">
        <f t="shared" si="3206"/>
        <v>0</v>
      </c>
      <c r="BB3715" s="163">
        <f t="shared" si="3207"/>
        <v>0</v>
      </c>
      <c r="BC3715" s="163">
        <f t="shared" si="3208"/>
        <v>0</v>
      </c>
      <c r="BD3715" s="163">
        <f t="shared" si="3209"/>
        <v>0</v>
      </c>
    </row>
    <row r="3716" spans="2:56" x14ac:dyDescent="0.3">
      <c r="B3716" s="169" t="s">
        <v>76</v>
      </c>
      <c r="C3716" s="248"/>
      <c r="D3716" s="249"/>
      <c r="E3716" s="172">
        <f t="shared" si="3195"/>
        <v>0</v>
      </c>
      <c r="F3716" s="248">
        <v>7237</v>
      </c>
      <c r="G3716" s="249"/>
      <c r="H3716" s="172">
        <f t="shared" si="3196"/>
        <v>0</v>
      </c>
      <c r="I3716" s="248">
        <v>0</v>
      </c>
      <c r="J3716" s="250">
        <v>0</v>
      </c>
      <c r="K3716" s="174">
        <f t="shared" si="3197"/>
        <v>0</v>
      </c>
      <c r="L3716" s="248"/>
      <c r="M3716" s="250"/>
      <c r="N3716" s="251"/>
      <c r="O3716" s="248"/>
      <c r="P3716" s="251"/>
      <c r="Q3716" s="166">
        <f t="shared" si="3198"/>
        <v>0</v>
      </c>
      <c r="R3716" s="251"/>
      <c r="S3716" s="251"/>
      <c r="T3716" s="167">
        <f t="shared" si="3210"/>
        <v>0</v>
      </c>
      <c r="U3716" s="157"/>
      <c r="V3716" s="248"/>
      <c r="W3716" s="251"/>
      <c r="X3716" s="166">
        <f t="shared" si="3199"/>
        <v>0</v>
      </c>
      <c r="Y3716" s="251"/>
      <c r="Z3716" s="251"/>
      <c r="AA3716" s="167">
        <f t="shared" si="3211"/>
        <v>0</v>
      </c>
      <c r="AB3716" s="157"/>
      <c r="AC3716" s="248"/>
      <c r="AD3716" s="251"/>
      <c r="AE3716" s="166">
        <f t="shared" si="3200"/>
        <v>0</v>
      </c>
      <c r="AF3716" s="251"/>
      <c r="AG3716" s="251"/>
      <c r="AH3716" s="167">
        <f t="shared" si="3212"/>
        <v>0</v>
      </c>
      <c r="AJ3716" s="252"/>
      <c r="AK3716" s="253"/>
      <c r="AL3716" s="254"/>
      <c r="AM3716" s="253"/>
      <c r="AN3716" s="254"/>
      <c r="AO3716" s="253"/>
      <c r="AP3716" s="254"/>
      <c r="AQ3716" s="253"/>
      <c r="AR3716" s="254"/>
      <c r="AS3716" s="253"/>
      <c r="AT3716" s="254"/>
      <c r="AU3716" s="253"/>
      <c r="AV3716" s="163">
        <f t="shared" si="3202"/>
        <v>0</v>
      </c>
      <c r="AW3716" s="168">
        <f t="shared" si="3203"/>
        <v>0</v>
      </c>
      <c r="AY3716" s="163">
        <f t="shared" si="3204"/>
        <v>0</v>
      </c>
      <c r="AZ3716" s="163">
        <f t="shared" si="3205"/>
        <v>0</v>
      </c>
      <c r="BA3716" s="163">
        <f t="shared" si="3206"/>
        <v>0</v>
      </c>
      <c r="BB3716" s="163">
        <f t="shared" si="3207"/>
        <v>0</v>
      </c>
      <c r="BC3716" s="163">
        <f t="shared" si="3208"/>
        <v>0</v>
      </c>
      <c r="BD3716" s="163">
        <f t="shared" si="3209"/>
        <v>0</v>
      </c>
    </row>
    <row r="3717" spans="2:56" x14ac:dyDescent="0.3">
      <c r="B3717" s="169" t="s">
        <v>77</v>
      </c>
      <c r="C3717" s="248"/>
      <c r="D3717" s="249"/>
      <c r="E3717" s="172">
        <f t="shared" si="3195"/>
        <v>0</v>
      </c>
      <c r="F3717" s="248"/>
      <c r="G3717" s="249"/>
      <c r="H3717" s="172">
        <f t="shared" si="3196"/>
        <v>0</v>
      </c>
      <c r="I3717" s="248">
        <v>5800</v>
      </c>
      <c r="J3717" s="250">
        <v>6967.62</v>
      </c>
      <c r="K3717" s="174">
        <f t="shared" si="3197"/>
        <v>1.2013137931034483</v>
      </c>
      <c r="L3717" s="248"/>
      <c r="M3717" s="250"/>
      <c r="N3717" s="251"/>
      <c r="O3717" s="248"/>
      <c r="P3717" s="251"/>
      <c r="Q3717" s="166">
        <f t="shared" si="3198"/>
        <v>0</v>
      </c>
      <c r="R3717" s="251"/>
      <c r="S3717" s="251"/>
      <c r="T3717" s="167">
        <f t="shared" si="3210"/>
        <v>0</v>
      </c>
      <c r="U3717" s="157"/>
      <c r="V3717" s="248"/>
      <c r="W3717" s="251"/>
      <c r="X3717" s="166">
        <f t="shared" si="3199"/>
        <v>0</v>
      </c>
      <c r="Y3717" s="251"/>
      <c r="Z3717" s="251"/>
      <c r="AA3717" s="167">
        <f t="shared" si="3211"/>
        <v>0</v>
      </c>
      <c r="AB3717" s="157"/>
      <c r="AC3717" s="248"/>
      <c r="AD3717" s="251"/>
      <c r="AE3717" s="166">
        <f t="shared" si="3200"/>
        <v>0</v>
      </c>
      <c r="AF3717" s="251"/>
      <c r="AG3717" s="251"/>
      <c r="AH3717" s="167">
        <f t="shared" si="3212"/>
        <v>0</v>
      </c>
      <c r="AJ3717" s="252"/>
      <c r="AK3717" s="253"/>
      <c r="AL3717" s="254"/>
      <c r="AM3717" s="253"/>
      <c r="AN3717" s="254"/>
      <c r="AO3717" s="253"/>
      <c r="AP3717" s="254"/>
      <c r="AQ3717" s="253"/>
      <c r="AR3717" s="254"/>
      <c r="AS3717" s="253"/>
      <c r="AT3717" s="254"/>
      <c r="AU3717" s="253"/>
      <c r="AV3717" s="163">
        <f t="shared" si="3202"/>
        <v>0</v>
      </c>
      <c r="AW3717" s="168">
        <f t="shared" si="3203"/>
        <v>0</v>
      </c>
      <c r="AY3717" s="163">
        <f t="shared" si="3204"/>
        <v>0</v>
      </c>
      <c r="AZ3717" s="163">
        <f t="shared" si="3205"/>
        <v>0</v>
      </c>
      <c r="BA3717" s="163">
        <f t="shared" si="3206"/>
        <v>0</v>
      </c>
      <c r="BB3717" s="163">
        <f t="shared" si="3207"/>
        <v>0</v>
      </c>
      <c r="BC3717" s="163">
        <f t="shared" si="3208"/>
        <v>0</v>
      </c>
      <c r="BD3717" s="163">
        <f t="shared" si="3209"/>
        <v>0</v>
      </c>
    </row>
    <row r="3718" spans="2:56" x14ac:dyDescent="0.3">
      <c r="B3718" s="179" t="s">
        <v>78</v>
      </c>
      <c r="C3718" s="83">
        <f>SUM(C3719)</f>
        <v>0</v>
      </c>
      <c r="D3718" s="84">
        <f>SUM(D3719)</f>
        <v>0</v>
      </c>
      <c r="E3718" s="85">
        <f t="shared" si="3195"/>
        <v>0</v>
      </c>
      <c r="F3718" s="83">
        <f>SUM(F3719)</f>
        <v>0</v>
      </c>
      <c r="G3718" s="84">
        <f>SUM(G3719)</f>
        <v>0</v>
      </c>
      <c r="H3718" s="85">
        <f t="shared" si="3196"/>
        <v>0</v>
      </c>
      <c r="I3718" s="83">
        <f>SUM(I3719)</f>
        <v>0</v>
      </c>
      <c r="J3718" s="86">
        <f>SUM(J3719)</f>
        <v>0</v>
      </c>
      <c r="K3718" s="87">
        <f t="shared" si="3197"/>
        <v>0</v>
      </c>
      <c r="L3718" s="83">
        <f>SUM(L3719)</f>
        <v>0</v>
      </c>
      <c r="M3718" s="86">
        <f>SUM(M3719)</f>
        <v>0</v>
      </c>
      <c r="N3718" s="88">
        <f>SUM(N3719)</f>
        <v>0</v>
      </c>
      <c r="O3718" s="83">
        <f>SUM(O3719)</f>
        <v>0</v>
      </c>
      <c r="P3718" s="88">
        <f>SUM(P3719)</f>
        <v>0</v>
      </c>
      <c r="Q3718" s="177">
        <f t="shared" si="3198"/>
        <v>0</v>
      </c>
      <c r="R3718" s="88">
        <f>SUM(R3719)</f>
        <v>0</v>
      </c>
      <c r="S3718" s="88">
        <f>SUM(S3719)</f>
        <v>0</v>
      </c>
      <c r="T3718" s="178">
        <f t="shared" si="3210"/>
        <v>0</v>
      </c>
      <c r="U3718" s="157"/>
      <c r="V3718" s="83">
        <f>SUM(V3719)</f>
        <v>0</v>
      </c>
      <c r="W3718" s="88">
        <f>SUM(W3719)</f>
        <v>0</v>
      </c>
      <c r="X3718" s="177">
        <f t="shared" si="3199"/>
        <v>0</v>
      </c>
      <c r="Y3718" s="88">
        <f>SUM(Y3719)</f>
        <v>0</v>
      </c>
      <c r="Z3718" s="88">
        <f>SUM(Z3719)</f>
        <v>0</v>
      </c>
      <c r="AA3718" s="178">
        <f t="shared" si="3211"/>
        <v>0</v>
      </c>
      <c r="AB3718" s="157"/>
      <c r="AC3718" s="83">
        <f>SUM(AC3719)</f>
        <v>0</v>
      </c>
      <c r="AD3718" s="88">
        <f>SUM(AD3719)</f>
        <v>0</v>
      </c>
      <c r="AE3718" s="177">
        <f t="shared" si="3200"/>
        <v>0</v>
      </c>
      <c r="AF3718" s="88">
        <f>SUM(AF3719)</f>
        <v>0</v>
      </c>
      <c r="AG3718" s="88">
        <f>SUM(AG3719)</f>
        <v>0</v>
      </c>
      <c r="AH3718" s="178">
        <f t="shared" si="3212"/>
        <v>0</v>
      </c>
      <c r="AJ3718" s="84">
        <f t="shared" ref="AJ3718:AU3718" si="3220">SUM(AJ3719)</f>
        <v>0</v>
      </c>
      <c r="AK3718" s="86">
        <f t="shared" si="3220"/>
        <v>0</v>
      </c>
      <c r="AL3718" s="88">
        <f t="shared" si="3220"/>
        <v>0</v>
      </c>
      <c r="AM3718" s="86">
        <f t="shared" si="3220"/>
        <v>0</v>
      </c>
      <c r="AN3718" s="88">
        <f t="shared" si="3220"/>
        <v>0</v>
      </c>
      <c r="AO3718" s="86">
        <f t="shared" si="3220"/>
        <v>0</v>
      </c>
      <c r="AP3718" s="88">
        <f t="shared" si="3220"/>
        <v>0</v>
      </c>
      <c r="AQ3718" s="86">
        <f t="shared" si="3220"/>
        <v>0</v>
      </c>
      <c r="AR3718" s="88">
        <f t="shared" si="3220"/>
        <v>0</v>
      </c>
      <c r="AS3718" s="86">
        <f t="shared" si="3220"/>
        <v>0</v>
      </c>
      <c r="AT3718" s="88">
        <f t="shared" si="3220"/>
        <v>0</v>
      </c>
      <c r="AU3718" s="86">
        <f t="shared" si="3220"/>
        <v>0</v>
      </c>
      <c r="AV3718" s="86">
        <f t="shared" si="3202"/>
        <v>0</v>
      </c>
      <c r="AW3718" s="93">
        <f t="shared" si="3203"/>
        <v>0</v>
      </c>
      <c r="AY3718" s="86">
        <f t="shared" si="3204"/>
        <v>0</v>
      </c>
      <c r="AZ3718" s="86">
        <f t="shared" si="3205"/>
        <v>0</v>
      </c>
      <c r="BA3718" s="86">
        <f t="shared" si="3206"/>
        <v>0</v>
      </c>
      <c r="BB3718" s="86">
        <f t="shared" si="3207"/>
        <v>0</v>
      </c>
      <c r="BC3718" s="86">
        <f t="shared" si="3208"/>
        <v>0</v>
      </c>
      <c r="BD3718" s="86">
        <f t="shared" si="3209"/>
        <v>0</v>
      </c>
    </row>
    <row r="3719" spans="2:56" x14ac:dyDescent="0.3">
      <c r="B3719" s="169" t="s">
        <v>79</v>
      </c>
      <c r="C3719" s="248"/>
      <c r="D3719" s="249"/>
      <c r="E3719" s="172">
        <f t="shared" si="3195"/>
        <v>0</v>
      </c>
      <c r="F3719" s="248"/>
      <c r="G3719" s="249"/>
      <c r="H3719" s="172">
        <f t="shared" si="3196"/>
        <v>0</v>
      </c>
      <c r="I3719" s="248"/>
      <c r="J3719" s="250"/>
      <c r="K3719" s="174">
        <f t="shared" si="3197"/>
        <v>0</v>
      </c>
      <c r="L3719" s="248"/>
      <c r="M3719" s="250"/>
      <c r="N3719" s="251"/>
      <c r="O3719" s="248"/>
      <c r="P3719" s="251"/>
      <c r="Q3719" s="166">
        <f t="shared" si="3198"/>
        <v>0</v>
      </c>
      <c r="R3719" s="251"/>
      <c r="S3719" s="251"/>
      <c r="T3719" s="167">
        <f t="shared" si="3210"/>
        <v>0</v>
      </c>
      <c r="U3719" s="157"/>
      <c r="V3719" s="248"/>
      <c r="W3719" s="251"/>
      <c r="X3719" s="166">
        <f t="shared" si="3199"/>
        <v>0</v>
      </c>
      <c r="Y3719" s="251"/>
      <c r="Z3719" s="251"/>
      <c r="AA3719" s="167">
        <f t="shared" si="3211"/>
        <v>0</v>
      </c>
      <c r="AB3719" s="157"/>
      <c r="AC3719" s="248"/>
      <c r="AD3719" s="251"/>
      <c r="AE3719" s="166">
        <f t="shared" si="3200"/>
        <v>0</v>
      </c>
      <c r="AF3719" s="251"/>
      <c r="AG3719" s="251"/>
      <c r="AH3719" s="167">
        <f t="shared" si="3212"/>
        <v>0</v>
      </c>
      <c r="AJ3719" s="252"/>
      <c r="AK3719" s="253"/>
      <c r="AL3719" s="254"/>
      <c r="AM3719" s="253"/>
      <c r="AN3719" s="254"/>
      <c r="AO3719" s="253"/>
      <c r="AP3719" s="254"/>
      <c r="AQ3719" s="253"/>
      <c r="AR3719" s="254"/>
      <c r="AS3719" s="253"/>
      <c r="AT3719" s="254"/>
      <c r="AU3719" s="253"/>
      <c r="AV3719" s="163">
        <f t="shared" si="3202"/>
        <v>0</v>
      </c>
      <c r="AW3719" s="168">
        <f t="shared" si="3203"/>
        <v>0</v>
      </c>
      <c r="AY3719" s="163">
        <f t="shared" si="3204"/>
        <v>0</v>
      </c>
      <c r="AZ3719" s="163">
        <f t="shared" si="3205"/>
        <v>0</v>
      </c>
      <c r="BA3719" s="163">
        <f t="shared" si="3206"/>
        <v>0</v>
      </c>
      <c r="BB3719" s="163">
        <f t="shared" si="3207"/>
        <v>0</v>
      </c>
      <c r="BC3719" s="163">
        <f t="shared" si="3208"/>
        <v>0</v>
      </c>
      <c r="BD3719" s="163">
        <f t="shared" si="3209"/>
        <v>0</v>
      </c>
    </row>
    <row r="3720" spans="2:56" x14ac:dyDescent="0.3">
      <c r="B3720" s="179" t="s">
        <v>80</v>
      </c>
      <c r="C3720" s="83">
        <f>SUM(C3721)</f>
        <v>0</v>
      </c>
      <c r="D3720" s="84">
        <f>SUM(D3721)</f>
        <v>0</v>
      </c>
      <c r="E3720" s="85">
        <f t="shared" si="3195"/>
        <v>0</v>
      </c>
      <c r="F3720" s="83">
        <f>SUM(F3721)</f>
        <v>0</v>
      </c>
      <c r="G3720" s="84">
        <f>SUM(G3721)</f>
        <v>0</v>
      </c>
      <c r="H3720" s="85">
        <f t="shared" si="3196"/>
        <v>0</v>
      </c>
      <c r="I3720" s="83">
        <f>SUM(I3721)</f>
        <v>0</v>
      </c>
      <c r="J3720" s="86">
        <f>SUM(J3721)</f>
        <v>0</v>
      </c>
      <c r="K3720" s="87">
        <f t="shared" si="3197"/>
        <v>0</v>
      </c>
      <c r="L3720" s="83">
        <f>SUM(L3721)</f>
        <v>0</v>
      </c>
      <c r="M3720" s="86">
        <f>SUM(M3721)</f>
        <v>0</v>
      </c>
      <c r="N3720" s="88">
        <f>SUM(N3721)</f>
        <v>0</v>
      </c>
      <c r="O3720" s="83">
        <f>SUM(O3721)</f>
        <v>0</v>
      </c>
      <c r="P3720" s="88">
        <f>SUM(P3721)</f>
        <v>0</v>
      </c>
      <c r="Q3720" s="177">
        <f t="shared" si="3198"/>
        <v>0</v>
      </c>
      <c r="R3720" s="88">
        <f>SUM(R3721)</f>
        <v>0</v>
      </c>
      <c r="S3720" s="88">
        <f>SUM(S3721)</f>
        <v>0</v>
      </c>
      <c r="T3720" s="178">
        <f t="shared" si="3210"/>
        <v>0</v>
      </c>
      <c r="U3720" s="157"/>
      <c r="V3720" s="83">
        <f>SUM(V3721)</f>
        <v>0</v>
      </c>
      <c r="W3720" s="88">
        <f>SUM(W3721)</f>
        <v>0</v>
      </c>
      <c r="X3720" s="177">
        <f t="shared" si="3199"/>
        <v>0</v>
      </c>
      <c r="Y3720" s="88">
        <f>SUM(Y3721)</f>
        <v>0</v>
      </c>
      <c r="Z3720" s="88">
        <f>SUM(Z3721)</f>
        <v>0</v>
      </c>
      <c r="AA3720" s="178">
        <f t="shared" si="3211"/>
        <v>0</v>
      </c>
      <c r="AB3720" s="157"/>
      <c r="AC3720" s="83">
        <f>SUM(AC3721)</f>
        <v>0</v>
      </c>
      <c r="AD3720" s="88">
        <f>SUM(AD3721)</f>
        <v>0</v>
      </c>
      <c r="AE3720" s="177">
        <f t="shared" si="3200"/>
        <v>0</v>
      </c>
      <c r="AF3720" s="88">
        <f>SUM(AF3721)</f>
        <v>0</v>
      </c>
      <c r="AG3720" s="88">
        <f>SUM(AG3721)</f>
        <v>0</v>
      </c>
      <c r="AH3720" s="178">
        <f t="shared" si="3212"/>
        <v>0</v>
      </c>
      <c r="AJ3720" s="84">
        <f t="shared" ref="AJ3720:AU3720" si="3221">SUM(AJ3721)</f>
        <v>0</v>
      </c>
      <c r="AK3720" s="86">
        <f t="shared" si="3221"/>
        <v>0</v>
      </c>
      <c r="AL3720" s="88">
        <f t="shared" si="3221"/>
        <v>0</v>
      </c>
      <c r="AM3720" s="86">
        <f t="shared" si="3221"/>
        <v>0</v>
      </c>
      <c r="AN3720" s="88">
        <f t="shared" si="3221"/>
        <v>0</v>
      </c>
      <c r="AO3720" s="86">
        <f t="shared" si="3221"/>
        <v>0</v>
      </c>
      <c r="AP3720" s="88">
        <f t="shared" si="3221"/>
        <v>0</v>
      </c>
      <c r="AQ3720" s="86">
        <f t="shared" si="3221"/>
        <v>0</v>
      </c>
      <c r="AR3720" s="88">
        <f t="shared" si="3221"/>
        <v>0</v>
      </c>
      <c r="AS3720" s="86">
        <f t="shared" si="3221"/>
        <v>0</v>
      </c>
      <c r="AT3720" s="88">
        <f t="shared" si="3221"/>
        <v>0</v>
      </c>
      <c r="AU3720" s="86">
        <f t="shared" si="3221"/>
        <v>0</v>
      </c>
      <c r="AV3720" s="86">
        <f t="shared" si="3202"/>
        <v>0</v>
      </c>
      <c r="AW3720" s="93">
        <f t="shared" si="3203"/>
        <v>0</v>
      </c>
      <c r="AY3720" s="86">
        <f t="shared" si="3204"/>
        <v>0</v>
      </c>
      <c r="AZ3720" s="86">
        <f t="shared" si="3205"/>
        <v>0</v>
      </c>
      <c r="BA3720" s="86">
        <f t="shared" si="3206"/>
        <v>0</v>
      </c>
      <c r="BB3720" s="86">
        <f t="shared" si="3207"/>
        <v>0</v>
      </c>
      <c r="BC3720" s="86">
        <f t="shared" si="3208"/>
        <v>0</v>
      </c>
      <c r="BD3720" s="86">
        <f t="shared" si="3209"/>
        <v>0</v>
      </c>
    </row>
    <row r="3721" spans="2:56" x14ac:dyDescent="0.3">
      <c r="B3721" s="169" t="s">
        <v>80</v>
      </c>
      <c r="C3721" s="248"/>
      <c r="D3721" s="249"/>
      <c r="E3721" s="172">
        <f t="shared" si="3195"/>
        <v>0</v>
      </c>
      <c r="F3721" s="248"/>
      <c r="G3721" s="249"/>
      <c r="H3721" s="172">
        <f t="shared" si="3196"/>
        <v>0</v>
      </c>
      <c r="I3721" s="248"/>
      <c r="J3721" s="250"/>
      <c r="K3721" s="174">
        <f t="shared" si="3197"/>
        <v>0</v>
      </c>
      <c r="L3721" s="248"/>
      <c r="M3721" s="250"/>
      <c r="N3721" s="251"/>
      <c r="O3721" s="248"/>
      <c r="P3721" s="251"/>
      <c r="Q3721" s="166">
        <f t="shared" si="3198"/>
        <v>0</v>
      </c>
      <c r="R3721" s="251"/>
      <c r="S3721" s="251"/>
      <c r="T3721" s="167">
        <f t="shared" si="3210"/>
        <v>0</v>
      </c>
      <c r="U3721" s="157"/>
      <c r="V3721" s="248"/>
      <c r="W3721" s="251"/>
      <c r="X3721" s="166">
        <f t="shared" si="3199"/>
        <v>0</v>
      </c>
      <c r="Y3721" s="251"/>
      <c r="Z3721" s="251"/>
      <c r="AA3721" s="167">
        <f t="shared" si="3211"/>
        <v>0</v>
      </c>
      <c r="AB3721" s="157"/>
      <c r="AC3721" s="248"/>
      <c r="AD3721" s="251"/>
      <c r="AE3721" s="166">
        <f t="shared" si="3200"/>
        <v>0</v>
      </c>
      <c r="AF3721" s="251"/>
      <c r="AG3721" s="251"/>
      <c r="AH3721" s="167">
        <f t="shared" si="3212"/>
        <v>0</v>
      </c>
      <c r="AJ3721" s="252"/>
      <c r="AK3721" s="253"/>
      <c r="AL3721" s="254"/>
      <c r="AM3721" s="253"/>
      <c r="AN3721" s="254"/>
      <c r="AO3721" s="253"/>
      <c r="AP3721" s="254"/>
      <c r="AQ3721" s="253"/>
      <c r="AR3721" s="254"/>
      <c r="AS3721" s="253"/>
      <c r="AT3721" s="254"/>
      <c r="AU3721" s="253"/>
      <c r="AV3721" s="163">
        <f t="shared" si="3202"/>
        <v>0</v>
      </c>
      <c r="AW3721" s="168">
        <f t="shared" si="3203"/>
        <v>0</v>
      </c>
      <c r="AY3721" s="163">
        <f t="shared" si="3204"/>
        <v>0</v>
      </c>
      <c r="AZ3721" s="163">
        <f t="shared" si="3205"/>
        <v>0</v>
      </c>
      <c r="BA3721" s="163">
        <f t="shared" si="3206"/>
        <v>0</v>
      </c>
      <c r="BB3721" s="163">
        <f t="shared" si="3207"/>
        <v>0</v>
      </c>
      <c r="BC3721" s="163">
        <f t="shared" si="3208"/>
        <v>0</v>
      </c>
      <c r="BD3721" s="163">
        <f t="shared" si="3209"/>
        <v>0</v>
      </c>
    </row>
    <row r="3722" spans="2:56" x14ac:dyDescent="0.3">
      <c r="B3722" s="179" t="s">
        <v>81</v>
      </c>
      <c r="C3722" s="83">
        <f>SUM(C3723)</f>
        <v>0</v>
      </c>
      <c r="D3722" s="84">
        <f>SUM(D3723)</f>
        <v>0</v>
      </c>
      <c r="E3722" s="85">
        <f t="shared" si="3195"/>
        <v>0</v>
      </c>
      <c r="F3722" s="83">
        <f>SUM(F3723)</f>
        <v>0</v>
      </c>
      <c r="G3722" s="84">
        <f>SUM(G3723)</f>
        <v>0</v>
      </c>
      <c r="H3722" s="85">
        <f t="shared" si="3196"/>
        <v>0</v>
      </c>
      <c r="I3722" s="83">
        <f>SUM(I3723)</f>
        <v>0</v>
      </c>
      <c r="J3722" s="86">
        <f>SUM(J3723)</f>
        <v>0</v>
      </c>
      <c r="K3722" s="87">
        <f t="shared" si="3197"/>
        <v>0</v>
      </c>
      <c r="L3722" s="83">
        <f>SUM(L3723)</f>
        <v>0</v>
      </c>
      <c r="M3722" s="86">
        <f>SUM(M3723)</f>
        <v>0</v>
      </c>
      <c r="N3722" s="88">
        <f>SUM(N3723)</f>
        <v>0</v>
      </c>
      <c r="O3722" s="83">
        <f>SUM(O3723)</f>
        <v>0</v>
      </c>
      <c r="P3722" s="88">
        <f>SUM(P3723)</f>
        <v>0</v>
      </c>
      <c r="Q3722" s="177">
        <f t="shared" si="3198"/>
        <v>0</v>
      </c>
      <c r="R3722" s="88">
        <f>SUM(R3723)</f>
        <v>0</v>
      </c>
      <c r="S3722" s="88">
        <f>SUM(S3723)</f>
        <v>0</v>
      </c>
      <c r="T3722" s="178">
        <f t="shared" si="3210"/>
        <v>0</v>
      </c>
      <c r="U3722" s="157"/>
      <c r="V3722" s="83">
        <f>SUM(V3723)</f>
        <v>0</v>
      </c>
      <c r="W3722" s="88">
        <f>SUM(W3723)</f>
        <v>0</v>
      </c>
      <c r="X3722" s="177">
        <f t="shared" si="3199"/>
        <v>0</v>
      </c>
      <c r="Y3722" s="88">
        <f>SUM(Y3723)</f>
        <v>0</v>
      </c>
      <c r="Z3722" s="88">
        <f>SUM(Z3723)</f>
        <v>0</v>
      </c>
      <c r="AA3722" s="178">
        <f t="shared" si="3211"/>
        <v>0</v>
      </c>
      <c r="AB3722" s="157"/>
      <c r="AC3722" s="83">
        <f>SUM(AC3723)</f>
        <v>0</v>
      </c>
      <c r="AD3722" s="88">
        <f>SUM(AD3723)</f>
        <v>0</v>
      </c>
      <c r="AE3722" s="177">
        <f t="shared" si="3200"/>
        <v>0</v>
      </c>
      <c r="AF3722" s="88">
        <f>SUM(AF3723)</f>
        <v>0</v>
      </c>
      <c r="AG3722" s="88">
        <f>SUM(AG3723)</f>
        <v>0</v>
      </c>
      <c r="AH3722" s="178">
        <f t="shared" si="3212"/>
        <v>0</v>
      </c>
      <c r="AJ3722" s="84">
        <f t="shared" ref="AJ3722:AU3722" si="3222">SUM(AJ3723)</f>
        <v>0</v>
      </c>
      <c r="AK3722" s="86">
        <f t="shared" si="3222"/>
        <v>0</v>
      </c>
      <c r="AL3722" s="88">
        <f t="shared" si="3222"/>
        <v>0</v>
      </c>
      <c r="AM3722" s="86">
        <f t="shared" si="3222"/>
        <v>0</v>
      </c>
      <c r="AN3722" s="88">
        <f t="shared" si="3222"/>
        <v>0</v>
      </c>
      <c r="AO3722" s="86">
        <f t="shared" si="3222"/>
        <v>0</v>
      </c>
      <c r="AP3722" s="88">
        <f t="shared" si="3222"/>
        <v>0</v>
      </c>
      <c r="AQ3722" s="86">
        <f t="shared" si="3222"/>
        <v>0</v>
      </c>
      <c r="AR3722" s="88">
        <f t="shared" si="3222"/>
        <v>0</v>
      </c>
      <c r="AS3722" s="86">
        <f t="shared" si="3222"/>
        <v>0</v>
      </c>
      <c r="AT3722" s="88">
        <f t="shared" si="3222"/>
        <v>0</v>
      </c>
      <c r="AU3722" s="86">
        <f t="shared" si="3222"/>
        <v>0</v>
      </c>
      <c r="AV3722" s="86">
        <f t="shared" si="3202"/>
        <v>0</v>
      </c>
      <c r="AW3722" s="93">
        <f t="shared" si="3203"/>
        <v>0</v>
      </c>
      <c r="AY3722" s="86">
        <f t="shared" si="3204"/>
        <v>0</v>
      </c>
      <c r="AZ3722" s="86">
        <f t="shared" si="3205"/>
        <v>0</v>
      </c>
      <c r="BA3722" s="86">
        <f t="shared" si="3206"/>
        <v>0</v>
      </c>
      <c r="BB3722" s="86">
        <f t="shared" si="3207"/>
        <v>0</v>
      </c>
      <c r="BC3722" s="86">
        <f t="shared" si="3208"/>
        <v>0</v>
      </c>
      <c r="BD3722" s="86">
        <f t="shared" si="3209"/>
        <v>0</v>
      </c>
    </row>
    <row r="3723" spans="2:56" x14ac:dyDescent="0.3">
      <c r="B3723" s="169" t="s">
        <v>81</v>
      </c>
      <c r="C3723" s="248"/>
      <c r="D3723" s="249"/>
      <c r="E3723" s="172">
        <f t="shared" si="3195"/>
        <v>0</v>
      </c>
      <c r="F3723" s="248"/>
      <c r="G3723" s="249"/>
      <c r="H3723" s="172">
        <f t="shared" si="3196"/>
        <v>0</v>
      </c>
      <c r="I3723" s="248"/>
      <c r="J3723" s="250"/>
      <c r="K3723" s="174">
        <f t="shared" si="3197"/>
        <v>0</v>
      </c>
      <c r="L3723" s="248"/>
      <c r="M3723" s="250"/>
      <c r="N3723" s="251"/>
      <c r="O3723" s="248"/>
      <c r="P3723" s="251"/>
      <c r="Q3723" s="166">
        <f t="shared" si="3198"/>
        <v>0</v>
      </c>
      <c r="R3723" s="251"/>
      <c r="S3723" s="251"/>
      <c r="T3723" s="167">
        <f t="shared" si="3210"/>
        <v>0</v>
      </c>
      <c r="U3723" s="157"/>
      <c r="V3723" s="248"/>
      <c r="W3723" s="251"/>
      <c r="X3723" s="166">
        <f t="shared" si="3199"/>
        <v>0</v>
      </c>
      <c r="Y3723" s="251"/>
      <c r="Z3723" s="251"/>
      <c r="AA3723" s="167">
        <f t="shared" si="3211"/>
        <v>0</v>
      </c>
      <c r="AB3723" s="157"/>
      <c r="AC3723" s="248"/>
      <c r="AD3723" s="251"/>
      <c r="AE3723" s="166">
        <f t="shared" si="3200"/>
        <v>0</v>
      </c>
      <c r="AF3723" s="251"/>
      <c r="AG3723" s="251"/>
      <c r="AH3723" s="167">
        <f t="shared" si="3212"/>
        <v>0</v>
      </c>
      <c r="AJ3723" s="252"/>
      <c r="AK3723" s="253"/>
      <c r="AL3723" s="254"/>
      <c r="AM3723" s="253"/>
      <c r="AN3723" s="254"/>
      <c r="AO3723" s="253"/>
      <c r="AP3723" s="254"/>
      <c r="AQ3723" s="253"/>
      <c r="AR3723" s="254"/>
      <c r="AS3723" s="253"/>
      <c r="AT3723" s="254"/>
      <c r="AU3723" s="253"/>
      <c r="AV3723" s="163">
        <f t="shared" si="3202"/>
        <v>0</v>
      </c>
      <c r="AW3723" s="168">
        <f t="shared" si="3203"/>
        <v>0</v>
      </c>
      <c r="AY3723" s="163">
        <f t="shared" si="3204"/>
        <v>0</v>
      </c>
      <c r="AZ3723" s="163">
        <f t="shared" si="3205"/>
        <v>0</v>
      </c>
      <c r="BA3723" s="163">
        <f t="shared" si="3206"/>
        <v>0</v>
      </c>
      <c r="BB3723" s="163">
        <f t="shared" si="3207"/>
        <v>0</v>
      </c>
      <c r="BC3723" s="163">
        <f t="shared" si="3208"/>
        <v>0</v>
      </c>
      <c r="BD3723" s="163">
        <f t="shared" si="3209"/>
        <v>0</v>
      </c>
    </row>
    <row r="3724" spans="2:56" x14ac:dyDescent="0.3">
      <c r="B3724" s="179" t="s">
        <v>82</v>
      </c>
      <c r="C3724" s="83">
        <f>SUM(C3725:C3730)</f>
        <v>0</v>
      </c>
      <c r="D3724" s="84">
        <f>SUM(D3725:D3730)</f>
        <v>0</v>
      </c>
      <c r="E3724" s="85">
        <f t="shared" si="3195"/>
        <v>0</v>
      </c>
      <c r="F3724" s="83">
        <f>SUM(F3725:F3730)</f>
        <v>0</v>
      </c>
      <c r="G3724" s="84">
        <f>SUM(G3725:G3730)</f>
        <v>0</v>
      </c>
      <c r="H3724" s="85">
        <f t="shared" si="3196"/>
        <v>0</v>
      </c>
      <c r="I3724" s="83">
        <f>SUM(I3725:I3730)</f>
        <v>0</v>
      </c>
      <c r="J3724" s="86">
        <f>SUM(J3725:J3730)</f>
        <v>0</v>
      </c>
      <c r="K3724" s="87">
        <f t="shared" si="3197"/>
        <v>0</v>
      </c>
      <c r="L3724" s="83">
        <f>SUM(L3725:L3730)</f>
        <v>0</v>
      </c>
      <c r="M3724" s="86">
        <f>SUM(M3725:M3730)</f>
        <v>0</v>
      </c>
      <c r="N3724" s="88">
        <f>SUM(N3725:N3730)</f>
        <v>0</v>
      </c>
      <c r="O3724" s="83">
        <f>SUM(O3725:O3730)</f>
        <v>16000</v>
      </c>
      <c r="P3724" s="88">
        <f>SUM(P3725:P3730)</f>
        <v>0</v>
      </c>
      <c r="Q3724" s="177">
        <f t="shared" si="3198"/>
        <v>16000</v>
      </c>
      <c r="R3724" s="88">
        <f>SUM(R3725:R3730)</f>
        <v>0</v>
      </c>
      <c r="S3724" s="88">
        <f>SUM(S3725:S3730)</f>
        <v>0</v>
      </c>
      <c r="T3724" s="178">
        <f t="shared" si="3210"/>
        <v>16000</v>
      </c>
      <c r="U3724" s="157"/>
      <c r="V3724" s="83">
        <f>SUM(V3725:V3730)</f>
        <v>0</v>
      </c>
      <c r="W3724" s="88">
        <f>SUM(W3725:W3730)</f>
        <v>0</v>
      </c>
      <c r="X3724" s="177">
        <f t="shared" si="3199"/>
        <v>0</v>
      </c>
      <c r="Y3724" s="88">
        <f>SUM(Y3725:Y3730)</f>
        <v>0</v>
      </c>
      <c r="Z3724" s="88">
        <f>SUM(Z3725:Z3730)</f>
        <v>0</v>
      </c>
      <c r="AA3724" s="178">
        <f t="shared" si="3211"/>
        <v>0</v>
      </c>
      <c r="AB3724" s="157"/>
      <c r="AC3724" s="83">
        <f>SUM(AC3725:AC3730)</f>
        <v>0</v>
      </c>
      <c r="AD3724" s="88">
        <f>SUM(AD3725:AD3730)</f>
        <v>0</v>
      </c>
      <c r="AE3724" s="177">
        <f t="shared" si="3200"/>
        <v>0</v>
      </c>
      <c r="AF3724" s="88">
        <f>SUM(AF3725:AF3730)</f>
        <v>0</v>
      </c>
      <c r="AG3724" s="88">
        <f>SUM(AG3725:AG3730)</f>
        <v>0</v>
      </c>
      <c r="AH3724" s="178">
        <f t="shared" si="3212"/>
        <v>0</v>
      </c>
      <c r="AJ3724" s="84">
        <f t="shared" ref="AJ3724:AU3724" si="3223">SUM(AJ3725:AJ3730)</f>
        <v>0</v>
      </c>
      <c r="AK3724" s="86">
        <f t="shared" si="3223"/>
        <v>0</v>
      </c>
      <c r="AL3724" s="88">
        <f t="shared" si="3223"/>
        <v>0</v>
      </c>
      <c r="AM3724" s="86">
        <f t="shared" si="3223"/>
        <v>16000</v>
      </c>
      <c r="AN3724" s="88">
        <f t="shared" si="3223"/>
        <v>0</v>
      </c>
      <c r="AO3724" s="86">
        <f t="shared" si="3223"/>
        <v>0</v>
      </c>
      <c r="AP3724" s="88">
        <f t="shared" si="3223"/>
        <v>0</v>
      </c>
      <c r="AQ3724" s="86">
        <f t="shared" si="3223"/>
        <v>0</v>
      </c>
      <c r="AR3724" s="88">
        <f t="shared" si="3223"/>
        <v>0</v>
      </c>
      <c r="AS3724" s="86">
        <f t="shared" si="3223"/>
        <v>0</v>
      </c>
      <c r="AT3724" s="88">
        <f t="shared" si="3223"/>
        <v>0</v>
      </c>
      <c r="AU3724" s="86">
        <f t="shared" si="3223"/>
        <v>0</v>
      </c>
      <c r="AV3724" s="86">
        <f t="shared" si="3202"/>
        <v>16000</v>
      </c>
      <c r="AW3724" s="93">
        <f t="shared" si="3203"/>
        <v>0</v>
      </c>
      <c r="AY3724" s="86">
        <f t="shared" si="3204"/>
        <v>0</v>
      </c>
      <c r="AZ3724" s="86">
        <f t="shared" si="3205"/>
        <v>16000</v>
      </c>
      <c r="BA3724" s="86">
        <f t="shared" si="3206"/>
        <v>0</v>
      </c>
      <c r="BB3724" s="86">
        <f t="shared" si="3207"/>
        <v>0</v>
      </c>
      <c r="BC3724" s="86">
        <f t="shared" si="3208"/>
        <v>16000</v>
      </c>
      <c r="BD3724" s="86">
        <f t="shared" si="3209"/>
        <v>0</v>
      </c>
    </row>
    <row r="3725" spans="2:56" x14ac:dyDescent="0.3">
      <c r="B3725" s="169" t="s">
        <v>83</v>
      </c>
      <c r="C3725" s="248"/>
      <c r="D3725" s="249"/>
      <c r="E3725" s="172">
        <f t="shared" si="3195"/>
        <v>0</v>
      </c>
      <c r="F3725" s="248"/>
      <c r="G3725" s="249"/>
      <c r="H3725" s="172">
        <f t="shared" si="3196"/>
        <v>0</v>
      </c>
      <c r="I3725" s="248"/>
      <c r="J3725" s="250"/>
      <c r="K3725" s="174">
        <f t="shared" si="3197"/>
        <v>0</v>
      </c>
      <c r="L3725" s="248"/>
      <c r="M3725" s="250"/>
      <c r="N3725" s="251"/>
      <c r="O3725" s="248">
        <v>16000</v>
      </c>
      <c r="P3725" s="251"/>
      <c r="Q3725" s="166">
        <f t="shared" si="3198"/>
        <v>16000</v>
      </c>
      <c r="R3725" s="251"/>
      <c r="S3725" s="251"/>
      <c r="T3725" s="167">
        <f t="shared" si="3210"/>
        <v>16000</v>
      </c>
      <c r="U3725" s="157"/>
      <c r="V3725" s="248"/>
      <c r="W3725" s="251"/>
      <c r="X3725" s="166">
        <f t="shared" si="3199"/>
        <v>0</v>
      </c>
      <c r="Y3725" s="251"/>
      <c r="Z3725" s="251"/>
      <c r="AA3725" s="167">
        <f t="shared" si="3211"/>
        <v>0</v>
      </c>
      <c r="AB3725" s="157"/>
      <c r="AC3725" s="248"/>
      <c r="AD3725" s="251"/>
      <c r="AE3725" s="166">
        <f t="shared" si="3200"/>
        <v>0</v>
      </c>
      <c r="AF3725" s="251"/>
      <c r="AG3725" s="251"/>
      <c r="AH3725" s="167">
        <f t="shared" si="3212"/>
        <v>0</v>
      </c>
      <c r="AJ3725" s="252"/>
      <c r="AK3725" s="253"/>
      <c r="AL3725" s="254"/>
      <c r="AM3725" s="253">
        <v>16000</v>
      </c>
      <c r="AN3725" s="254"/>
      <c r="AO3725" s="253"/>
      <c r="AP3725" s="254"/>
      <c r="AQ3725" s="253"/>
      <c r="AR3725" s="254"/>
      <c r="AS3725" s="253"/>
      <c r="AT3725" s="254"/>
      <c r="AU3725" s="253"/>
      <c r="AV3725" s="163">
        <f t="shared" si="3202"/>
        <v>16000</v>
      </c>
      <c r="AW3725" s="168">
        <f t="shared" si="3203"/>
        <v>0</v>
      </c>
      <c r="AY3725" s="163">
        <f t="shared" si="3204"/>
        <v>0</v>
      </c>
      <c r="AZ3725" s="163">
        <f t="shared" si="3205"/>
        <v>16000</v>
      </c>
      <c r="BA3725" s="163">
        <f t="shared" si="3206"/>
        <v>0</v>
      </c>
      <c r="BB3725" s="163">
        <f t="shared" si="3207"/>
        <v>0</v>
      </c>
      <c r="BC3725" s="163">
        <f t="shared" si="3208"/>
        <v>16000</v>
      </c>
      <c r="BD3725" s="163">
        <f t="shared" si="3209"/>
        <v>0</v>
      </c>
    </row>
    <row r="3726" spans="2:56" x14ac:dyDescent="0.3">
      <c r="B3726" s="169" t="s">
        <v>84</v>
      </c>
      <c r="C3726" s="248"/>
      <c r="D3726" s="249"/>
      <c r="E3726" s="172">
        <f t="shared" si="3195"/>
        <v>0</v>
      </c>
      <c r="F3726" s="248"/>
      <c r="G3726" s="249"/>
      <c r="H3726" s="172">
        <f t="shared" si="3196"/>
        <v>0</v>
      </c>
      <c r="I3726" s="248"/>
      <c r="J3726" s="250"/>
      <c r="K3726" s="174">
        <f t="shared" si="3197"/>
        <v>0</v>
      </c>
      <c r="L3726" s="248"/>
      <c r="M3726" s="250"/>
      <c r="N3726" s="251"/>
      <c r="O3726" s="248"/>
      <c r="P3726" s="251"/>
      <c r="Q3726" s="166">
        <f t="shared" si="3198"/>
        <v>0</v>
      </c>
      <c r="R3726" s="251"/>
      <c r="S3726" s="251"/>
      <c r="T3726" s="167">
        <f t="shared" si="3210"/>
        <v>0</v>
      </c>
      <c r="U3726" s="157"/>
      <c r="V3726" s="248"/>
      <c r="W3726" s="251"/>
      <c r="X3726" s="166">
        <f t="shared" si="3199"/>
        <v>0</v>
      </c>
      <c r="Y3726" s="251"/>
      <c r="Z3726" s="251"/>
      <c r="AA3726" s="167">
        <f t="shared" si="3211"/>
        <v>0</v>
      </c>
      <c r="AB3726" s="157"/>
      <c r="AC3726" s="248"/>
      <c r="AD3726" s="251"/>
      <c r="AE3726" s="166">
        <f t="shared" si="3200"/>
        <v>0</v>
      </c>
      <c r="AF3726" s="251"/>
      <c r="AG3726" s="251"/>
      <c r="AH3726" s="167">
        <f t="shared" si="3212"/>
        <v>0</v>
      </c>
      <c r="AJ3726" s="252"/>
      <c r="AK3726" s="253"/>
      <c r="AL3726" s="254"/>
      <c r="AM3726" s="253"/>
      <c r="AN3726" s="254"/>
      <c r="AO3726" s="253"/>
      <c r="AP3726" s="254"/>
      <c r="AQ3726" s="253"/>
      <c r="AR3726" s="254"/>
      <c r="AS3726" s="253"/>
      <c r="AT3726" s="254"/>
      <c r="AU3726" s="253"/>
      <c r="AV3726" s="163">
        <f t="shared" si="3202"/>
        <v>0</v>
      </c>
      <c r="AW3726" s="168">
        <f t="shared" si="3203"/>
        <v>0</v>
      </c>
      <c r="AY3726" s="163">
        <f t="shared" si="3204"/>
        <v>0</v>
      </c>
      <c r="AZ3726" s="163">
        <f t="shared" si="3205"/>
        <v>0</v>
      </c>
      <c r="BA3726" s="163">
        <f t="shared" si="3206"/>
        <v>0</v>
      </c>
      <c r="BB3726" s="163">
        <f t="shared" si="3207"/>
        <v>0</v>
      </c>
      <c r="BC3726" s="163">
        <f t="shared" si="3208"/>
        <v>0</v>
      </c>
      <c r="BD3726" s="163">
        <f t="shared" si="3209"/>
        <v>0</v>
      </c>
    </row>
    <row r="3727" spans="2:56" x14ac:dyDescent="0.3">
      <c r="B3727" s="169" t="s">
        <v>85</v>
      </c>
      <c r="C3727" s="248"/>
      <c r="D3727" s="249"/>
      <c r="E3727" s="172">
        <f t="shared" si="3195"/>
        <v>0</v>
      </c>
      <c r="F3727" s="248"/>
      <c r="G3727" s="249"/>
      <c r="H3727" s="172">
        <f t="shared" si="3196"/>
        <v>0</v>
      </c>
      <c r="I3727" s="248"/>
      <c r="J3727" s="250"/>
      <c r="K3727" s="174">
        <f t="shared" si="3197"/>
        <v>0</v>
      </c>
      <c r="L3727" s="248"/>
      <c r="M3727" s="250"/>
      <c r="N3727" s="251"/>
      <c r="O3727" s="248"/>
      <c r="P3727" s="251"/>
      <c r="Q3727" s="166">
        <f t="shared" si="3198"/>
        <v>0</v>
      </c>
      <c r="R3727" s="251"/>
      <c r="S3727" s="251"/>
      <c r="T3727" s="167">
        <f t="shared" si="3210"/>
        <v>0</v>
      </c>
      <c r="U3727" s="157"/>
      <c r="V3727" s="248"/>
      <c r="W3727" s="251"/>
      <c r="X3727" s="166">
        <f t="shared" si="3199"/>
        <v>0</v>
      </c>
      <c r="Y3727" s="251"/>
      <c r="Z3727" s="251"/>
      <c r="AA3727" s="167">
        <f t="shared" si="3211"/>
        <v>0</v>
      </c>
      <c r="AB3727" s="157"/>
      <c r="AC3727" s="248"/>
      <c r="AD3727" s="251"/>
      <c r="AE3727" s="166">
        <f t="shared" si="3200"/>
        <v>0</v>
      </c>
      <c r="AF3727" s="251"/>
      <c r="AG3727" s="251"/>
      <c r="AH3727" s="167">
        <f t="shared" si="3212"/>
        <v>0</v>
      </c>
      <c r="AJ3727" s="252"/>
      <c r="AK3727" s="253"/>
      <c r="AL3727" s="254"/>
      <c r="AM3727" s="253"/>
      <c r="AN3727" s="254"/>
      <c r="AO3727" s="253"/>
      <c r="AP3727" s="254"/>
      <c r="AQ3727" s="253"/>
      <c r="AR3727" s="254"/>
      <c r="AS3727" s="253"/>
      <c r="AT3727" s="254"/>
      <c r="AU3727" s="253"/>
      <c r="AV3727" s="163">
        <f t="shared" si="3202"/>
        <v>0</v>
      </c>
      <c r="AW3727" s="168">
        <f t="shared" si="3203"/>
        <v>0</v>
      </c>
      <c r="AY3727" s="163">
        <f t="shared" si="3204"/>
        <v>0</v>
      </c>
      <c r="AZ3727" s="163">
        <f t="shared" si="3205"/>
        <v>0</v>
      </c>
      <c r="BA3727" s="163">
        <f t="shared" si="3206"/>
        <v>0</v>
      </c>
      <c r="BB3727" s="163">
        <f t="shared" si="3207"/>
        <v>0</v>
      </c>
      <c r="BC3727" s="163">
        <f t="shared" si="3208"/>
        <v>0</v>
      </c>
      <c r="BD3727" s="163">
        <f t="shared" si="3209"/>
        <v>0</v>
      </c>
    </row>
    <row r="3728" spans="2:56" x14ac:dyDescent="0.3">
      <c r="B3728" s="169" t="s">
        <v>86</v>
      </c>
      <c r="C3728" s="248"/>
      <c r="D3728" s="249"/>
      <c r="E3728" s="172">
        <f t="shared" si="3195"/>
        <v>0</v>
      </c>
      <c r="F3728" s="248"/>
      <c r="G3728" s="249"/>
      <c r="H3728" s="172">
        <f t="shared" si="3196"/>
        <v>0</v>
      </c>
      <c r="I3728" s="248"/>
      <c r="J3728" s="250"/>
      <c r="K3728" s="174">
        <f t="shared" si="3197"/>
        <v>0</v>
      </c>
      <c r="L3728" s="248"/>
      <c r="M3728" s="250"/>
      <c r="N3728" s="251"/>
      <c r="O3728" s="248"/>
      <c r="P3728" s="251"/>
      <c r="Q3728" s="166">
        <f t="shared" si="3198"/>
        <v>0</v>
      </c>
      <c r="R3728" s="251"/>
      <c r="S3728" s="251"/>
      <c r="T3728" s="167">
        <f t="shared" si="3210"/>
        <v>0</v>
      </c>
      <c r="U3728" s="157"/>
      <c r="V3728" s="248"/>
      <c r="W3728" s="251"/>
      <c r="X3728" s="166">
        <f t="shared" si="3199"/>
        <v>0</v>
      </c>
      <c r="Y3728" s="251"/>
      <c r="Z3728" s="251"/>
      <c r="AA3728" s="167">
        <f t="shared" si="3211"/>
        <v>0</v>
      </c>
      <c r="AB3728" s="157"/>
      <c r="AC3728" s="248"/>
      <c r="AD3728" s="251"/>
      <c r="AE3728" s="166">
        <f t="shared" si="3200"/>
        <v>0</v>
      </c>
      <c r="AF3728" s="251"/>
      <c r="AG3728" s="251"/>
      <c r="AH3728" s="167">
        <f t="shared" si="3212"/>
        <v>0</v>
      </c>
      <c r="AJ3728" s="252"/>
      <c r="AK3728" s="253"/>
      <c r="AL3728" s="254"/>
      <c r="AM3728" s="253"/>
      <c r="AN3728" s="254"/>
      <c r="AO3728" s="253"/>
      <c r="AP3728" s="254"/>
      <c r="AQ3728" s="253"/>
      <c r="AR3728" s="254"/>
      <c r="AS3728" s="253"/>
      <c r="AT3728" s="254"/>
      <c r="AU3728" s="253"/>
      <c r="AV3728" s="163">
        <f t="shared" si="3202"/>
        <v>0</v>
      </c>
      <c r="AW3728" s="168">
        <f t="shared" si="3203"/>
        <v>0</v>
      </c>
      <c r="AY3728" s="163">
        <f t="shared" si="3204"/>
        <v>0</v>
      </c>
      <c r="AZ3728" s="163">
        <f t="shared" si="3205"/>
        <v>0</v>
      </c>
      <c r="BA3728" s="163">
        <f t="shared" si="3206"/>
        <v>0</v>
      </c>
      <c r="BB3728" s="163">
        <f t="shared" si="3207"/>
        <v>0</v>
      </c>
      <c r="BC3728" s="163">
        <f t="shared" si="3208"/>
        <v>0</v>
      </c>
      <c r="BD3728" s="163">
        <f t="shared" si="3209"/>
        <v>0</v>
      </c>
    </row>
    <row r="3729" spans="2:56" x14ac:dyDescent="0.3">
      <c r="B3729" s="169" t="s">
        <v>87</v>
      </c>
      <c r="C3729" s="248"/>
      <c r="D3729" s="249"/>
      <c r="E3729" s="172">
        <f t="shared" si="3195"/>
        <v>0</v>
      </c>
      <c r="F3729" s="248"/>
      <c r="G3729" s="249"/>
      <c r="H3729" s="172">
        <f t="shared" si="3196"/>
        <v>0</v>
      </c>
      <c r="I3729" s="248"/>
      <c r="J3729" s="250"/>
      <c r="K3729" s="174">
        <f t="shared" si="3197"/>
        <v>0</v>
      </c>
      <c r="L3729" s="248"/>
      <c r="M3729" s="250"/>
      <c r="N3729" s="251"/>
      <c r="O3729" s="248"/>
      <c r="P3729" s="251"/>
      <c r="Q3729" s="166">
        <f t="shared" si="3198"/>
        <v>0</v>
      </c>
      <c r="R3729" s="251"/>
      <c r="S3729" s="251"/>
      <c r="T3729" s="167">
        <f t="shared" si="3210"/>
        <v>0</v>
      </c>
      <c r="U3729" s="157"/>
      <c r="V3729" s="248"/>
      <c r="W3729" s="251"/>
      <c r="X3729" s="166">
        <f t="shared" si="3199"/>
        <v>0</v>
      </c>
      <c r="Y3729" s="251"/>
      <c r="Z3729" s="251"/>
      <c r="AA3729" s="167">
        <f t="shared" si="3211"/>
        <v>0</v>
      </c>
      <c r="AB3729" s="157"/>
      <c r="AC3729" s="248"/>
      <c r="AD3729" s="251"/>
      <c r="AE3729" s="166">
        <f t="shared" si="3200"/>
        <v>0</v>
      </c>
      <c r="AF3729" s="251"/>
      <c r="AG3729" s="251"/>
      <c r="AH3729" s="167">
        <f t="shared" si="3212"/>
        <v>0</v>
      </c>
      <c r="AJ3729" s="252"/>
      <c r="AK3729" s="253"/>
      <c r="AL3729" s="254"/>
      <c r="AM3729" s="253"/>
      <c r="AN3729" s="254"/>
      <c r="AO3729" s="253"/>
      <c r="AP3729" s="254"/>
      <c r="AQ3729" s="253"/>
      <c r="AR3729" s="254"/>
      <c r="AS3729" s="253"/>
      <c r="AT3729" s="254"/>
      <c r="AU3729" s="253"/>
      <c r="AV3729" s="163">
        <f t="shared" si="3202"/>
        <v>0</v>
      </c>
      <c r="AW3729" s="168">
        <f t="shared" si="3203"/>
        <v>0</v>
      </c>
      <c r="AY3729" s="163">
        <f t="shared" si="3204"/>
        <v>0</v>
      </c>
      <c r="AZ3729" s="163">
        <f t="shared" si="3205"/>
        <v>0</v>
      </c>
      <c r="BA3729" s="163">
        <f t="shared" si="3206"/>
        <v>0</v>
      </c>
      <c r="BB3729" s="163">
        <f t="shared" si="3207"/>
        <v>0</v>
      </c>
      <c r="BC3729" s="163">
        <f t="shared" si="3208"/>
        <v>0</v>
      </c>
      <c r="BD3729" s="163">
        <f t="shared" si="3209"/>
        <v>0</v>
      </c>
    </row>
    <row r="3730" spans="2:56" x14ac:dyDescent="0.3">
      <c r="B3730" s="169" t="s">
        <v>88</v>
      </c>
      <c r="C3730" s="248"/>
      <c r="D3730" s="249"/>
      <c r="E3730" s="172">
        <f t="shared" si="3195"/>
        <v>0</v>
      </c>
      <c r="F3730" s="248"/>
      <c r="G3730" s="249"/>
      <c r="H3730" s="172">
        <f t="shared" si="3196"/>
        <v>0</v>
      </c>
      <c r="I3730" s="248"/>
      <c r="J3730" s="250"/>
      <c r="K3730" s="174">
        <f t="shared" si="3197"/>
        <v>0</v>
      </c>
      <c r="L3730" s="248"/>
      <c r="M3730" s="250"/>
      <c r="N3730" s="251"/>
      <c r="O3730" s="248"/>
      <c r="P3730" s="251"/>
      <c r="Q3730" s="166">
        <f t="shared" si="3198"/>
        <v>0</v>
      </c>
      <c r="R3730" s="251"/>
      <c r="S3730" s="251"/>
      <c r="T3730" s="167">
        <f t="shared" si="3210"/>
        <v>0</v>
      </c>
      <c r="U3730" s="157"/>
      <c r="V3730" s="248"/>
      <c r="W3730" s="251"/>
      <c r="X3730" s="166">
        <f t="shared" si="3199"/>
        <v>0</v>
      </c>
      <c r="Y3730" s="251"/>
      <c r="Z3730" s="251"/>
      <c r="AA3730" s="167">
        <f t="shared" si="3211"/>
        <v>0</v>
      </c>
      <c r="AB3730" s="157"/>
      <c r="AC3730" s="248"/>
      <c r="AD3730" s="251"/>
      <c r="AE3730" s="166">
        <f t="shared" si="3200"/>
        <v>0</v>
      </c>
      <c r="AF3730" s="251"/>
      <c r="AG3730" s="251"/>
      <c r="AH3730" s="167">
        <f t="shared" si="3212"/>
        <v>0</v>
      </c>
      <c r="AJ3730" s="252"/>
      <c r="AK3730" s="253"/>
      <c r="AL3730" s="254"/>
      <c r="AM3730" s="253"/>
      <c r="AN3730" s="254"/>
      <c r="AO3730" s="253"/>
      <c r="AP3730" s="254"/>
      <c r="AQ3730" s="253"/>
      <c r="AR3730" s="254"/>
      <c r="AS3730" s="253"/>
      <c r="AT3730" s="254"/>
      <c r="AU3730" s="253"/>
      <c r="AV3730" s="163">
        <f t="shared" si="3202"/>
        <v>0</v>
      </c>
      <c r="AW3730" s="168">
        <f t="shared" si="3203"/>
        <v>0</v>
      </c>
      <c r="AY3730" s="163">
        <f t="shared" si="3204"/>
        <v>0</v>
      </c>
      <c r="AZ3730" s="163">
        <f t="shared" si="3205"/>
        <v>0</v>
      </c>
      <c r="BA3730" s="163">
        <f t="shared" si="3206"/>
        <v>0</v>
      </c>
      <c r="BB3730" s="163">
        <f t="shared" si="3207"/>
        <v>0</v>
      </c>
      <c r="BC3730" s="163">
        <f t="shared" si="3208"/>
        <v>0</v>
      </c>
      <c r="BD3730" s="163">
        <f t="shared" si="3209"/>
        <v>0</v>
      </c>
    </row>
    <row r="3731" spans="2:56" x14ac:dyDescent="0.3">
      <c r="B3731" s="179" t="s">
        <v>89</v>
      </c>
      <c r="C3731" s="83">
        <f>SUM(C3732:C3737)</f>
        <v>9130679</v>
      </c>
      <c r="D3731" s="84">
        <f>SUM(D3732:D3737)</f>
        <v>8972707.2699999996</v>
      </c>
      <c r="E3731" s="85">
        <f t="shared" si="3195"/>
        <v>0.98269879709931751</v>
      </c>
      <c r="F3731" s="83">
        <f>SUM(F3732:F3737)</f>
        <v>1407526</v>
      </c>
      <c r="G3731" s="84">
        <f>SUM(G3732:G3737)</f>
        <v>1474236.9700000002</v>
      </c>
      <c r="H3731" s="85">
        <f t="shared" si="3196"/>
        <v>1.0473959060081308</v>
      </c>
      <c r="I3731" s="83">
        <f>SUM(I3732:I3737)</f>
        <v>916301</v>
      </c>
      <c r="J3731" s="86">
        <f>SUM(J3732:J3737)</f>
        <v>915888.0199999999</v>
      </c>
      <c r="K3731" s="87">
        <f t="shared" si="3197"/>
        <v>0.99954929657394231</v>
      </c>
      <c r="L3731" s="83">
        <f>SUM(L3732:L3737)</f>
        <v>1309584</v>
      </c>
      <c r="M3731" s="86">
        <f>SUM(M3732:M3737)</f>
        <v>1214584</v>
      </c>
      <c r="N3731" s="88">
        <f>SUM(N3732:N3737)</f>
        <v>0</v>
      </c>
      <c r="O3731" s="83">
        <f>SUM(O3732:O3737)</f>
        <v>1478272</v>
      </c>
      <c r="P3731" s="88">
        <f>SUM(P3732:P3737)</f>
        <v>0</v>
      </c>
      <c r="Q3731" s="177">
        <f t="shared" si="3198"/>
        <v>1478272</v>
      </c>
      <c r="R3731" s="88">
        <f>SUM(R3732:R3737)</f>
        <v>0</v>
      </c>
      <c r="S3731" s="88">
        <f>SUM(S3732:S3737)</f>
        <v>0</v>
      </c>
      <c r="T3731" s="178">
        <f t="shared" si="3210"/>
        <v>1478272</v>
      </c>
      <c r="U3731" s="157"/>
      <c r="V3731" s="83">
        <f>SUM(V3732:V3737)</f>
        <v>1264949</v>
      </c>
      <c r="W3731" s="88">
        <f>SUM(W3732:W3737)</f>
        <v>0</v>
      </c>
      <c r="X3731" s="177">
        <f t="shared" si="3199"/>
        <v>1264949</v>
      </c>
      <c r="Y3731" s="88">
        <f>SUM(Y3732:Y3737)</f>
        <v>0</v>
      </c>
      <c r="Z3731" s="88">
        <f>SUM(Z3732:Z3737)</f>
        <v>0</v>
      </c>
      <c r="AA3731" s="178">
        <f t="shared" si="3211"/>
        <v>1264949</v>
      </c>
      <c r="AB3731" s="157"/>
      <c r="AC3731" s="83">
        <f>SUM(AC3732:AC3737)</f>
        <v>1357574</v>
      </c>
      <c r="AD3731" s="88">
        <f>SUM(AD3732:AD3737)</f>
        <v>0</v>
      </c>
      <c r="AE3731" s="177">
        <f t="shared" si="3200"/>
        <v>1357574</v>
      </c>
      <c r="AF3731" s="88">
        <f>SUM(AF3732:AF3737)</f>
        <v>0</v>
      </c>
      <c r="AG3731" s="88">
        <f>SUM(AG3732:AG3737)</f>
        <v>0</v>
      </c>
      <c r="AH3731" s="178">
        <f t="shared" si="3212"/>
        <v>1357574</v>
      </c>
      <c r="AJ3731" s="84">
        <f t="shared" ref="AJ3731:AU3731" si="3224">SUM(AJ3732:AJ3737)</f>
        <v>94171</v>
      </c>
      <c r="AK3731" s="86">
        <f t="shared" si="3224"/>
        <v>94171</v>
      </c>
      <c r="AL3731" s="88">
        <f t="shared" si="3224"/>
        <v>447071</v>
      </c>
      <c r="AM3731" s="86">
        <f t="shared" si="3224"/>
        <v>94171</v>
      </c>
      <c r="AN3731" s="88">
        <f t="shared" si="3224"/>
        <v>240921</v>
      </c>
      <c r="AO3731" s="86">
        <f t="shared" si="3224"/>
        <v>78105</v>
      </c>
      <c r="AP3731" s="88">
        <f t="shared" si="3224"/>
        <v>71480</v>
      </c>
      <c r="AQ3731" s="86">
        <f t="shared" si="3224"/>
        <v>71180</v>
      </c>
      <c r="AR3731" s="88">
        <f t="shared" si="3224"/>
        <v>71180</v>
      </c>
      <c r="AS3731" s="86">
        <f t="shared" si="3224"/>
        <v>71480</v>
      </c>
      <c r="AT3731" s="88">
        <f t="shared" si="3224"/>
        <v>71480</v>
      </c>
      <c r="AU3731" s="86">
        <f t="shared" si="3224"/>
        <v>72862</v>
      </c>
      <c r="AV3731" s="86">
        <f t="shared" si="3202"/>
        <v>1478272</v>
      </c>
      <c r="AW3731" s="93">
        <f t="shared" si="3203"/>
        <v>0</v>
      </c>
      <c r="AY3731" s="86">
        <f t="shared" si="3204"/>
        <v>635413</v>
      </c>
      <c r="AZ3731" s="86">
        <f t="shared" si="3205"/>
        <v>413197</v>
      </c>
      <c r="BA3731" s="86">
        <f t="shared" si="3206"/>
        <v>213840</v>
      </c>
      <c r="BB3731" s="86">
        <f t="shared" si="3207"/>
        <v>215822</v>
      </c>
      <c r="BC3731" s="86">
        <f t="shared" si="3208"/>
        <v>1478272</v>
      </c>
      <c r="BD3731" s="86">
        <f t="shared" si="3209"/>
        <v>0</v>
      </c>
    </row>
    <row r="3732" spans="2:56" x14ac:dyDescent="0.3">
      <c r="B3732" s="169" t="s">
        <v>90</v>
      </c>
      <c r="C3732" s="248">
        <v>22188</v>
      </c>
      <c r="D3732" s="249">
        <v>22187.360000000001</v>
      </c>
      <c r="E3732" s="172">
        <f t="shared" si="3195"/>
        <v>0.9999711555795926</v>
      </c>
      <c r="F3732" s="248">
        <v>400587</v>
      </c>
      <c r="G3732" s="249">
        <v>400586.08</v>
      </c>
      <c r="H3732" s="172">
        <f t="shared" si="3196"/>
        <v>0.99999770337030414</v>
      </c>
      <c r="I3732" s="248"/>
      <c r="J3732" s="250"/>
      <c r="K3732" s="174">
        <f t="shared" si="3197"/>
        <v>0</v>
      </c>
      <c r="L3732" s="248"/>
      <c r="M3732" s="250">
        <v>149823</v>
      </c>
      <c r="N3732" s="251"/>
      <c r="O3732" s="248">
        <v>293250</v>
      </c>
      <c r="P3732" s="251"/>
      <c r="Q3732" s="166">
        <f t="shared" si="3198"/>
        <v>293250</v>
      </c>
      <c r="R3732" s="251"/>
      <c r="S3732" s="251"/>
      <c r="T3732" s="167">
        <f t="shared" si="3210"/>
        <v>293250</v>
      </c>
      <c r="U3732" s="157"/>
      <c r="V3732" s="248">
        <v>160000</v>
      </c>
      <c r="W3732" s="251"/>
      <c r="X3732" s="166">
        <f t="shared" si="3199"/>
        <v>160000</v>
      </c>
      <c r="Y3732" s="251"/>
      <c r="Z3732" s="251"/>
      <c r="AA3732" s="167">
        <f t="shared" si="3211"/>
        <v>160000</v>
      </c>
      <c r="AB3732" s="157"/>
      <c r="AC3732" s="248">
        <v>160000</v>
      </c>
      <c r="AD3732" s="251"/>
      <c r="AE3732" s="166">
        <f t="shared" si="3200"/>
        <v>160000</v>
      </c>
      <c r="AF3732" s="251"/>
      <c r="AG3732" s="251"/>
      <c r="AH3732" s="167">
        <f t="shared" si="3212"/>
        <v>160000</v>
      </c>
      <c r="AJ3732" s="252"/>
      <c r="AK3732" s="253"/>
      <c r="AL3732" s="254">
        <f>293250-250</f>
        <v>293000</v>
      </c>
      <c r="AM3732" s="253"/>
      <c r="AN3732" s="254"/>
      <c r="AO3732" s="253"/>
      <c r="AP3732" s="254"/>
      <c r="AQ3732" s="253"/>
      <c r="AR3732" s="254"/>
      <c r="AS3732" s="253"/>
      <c r="AT3732" s="254"/>
      <c r="AU3732" s="253">
        <v>250</v>
      </c>
      <c r="AV3732" s="163">
        <f t="shared" si="3202"/>
        <v>293250</v>
      </c>
      <c r="AW3732" s="168">
        <f t="shared" si="3203"/>
        <v>0</v>
      </c>
      <c r="AY3732" s="163">
        <f t="shared" si="3204"/>
        <v>293000</v>
      </c>
      <c r="AZ3732" s="163">
        <f t="shared" si="3205"/>
        <v>0</v>
      </c>
      <c r="BA3732" s="163">
        <f t="shared" si="3206"/>
        <v>0</v>
      </c>
      <c r="BB3732" s="163">
        <f t="shared" si="3207"/>
        <v>250</v>
      </c>
      <c r="BC3732" s="163">
        <f t="shared" si="3208"/>
        <v>293250</v>
      </c>
      <c r="BD3732" s="163">
        <f t="shared" si="3209"/>
        <v>0</v>
      </c>
    </row>
    <row r="3733" spans="2:56" x14ac:dyDescent="0.3">
      <c r="B3733" s="169" t="s">
        <v>91</v>
      </c>
      <c r="C3733" s="248">
        <f>480000+134999</f>
        <v>614999</v>
      </c>
      <c r="D3733" s="249">
        <v>478256.76</v>
      </c>
      <c r="E3733" s="172">
        <f t="shared" si="3195"/>
        <v>0.77765453277159802</v>
      </c>
      <c r="F3733" s="170">
        <v>79710</v>
      </c>
      <c r="G3733" s="249">
        <v>79709.460000000006</v>
      </c>
      <c r="H3733" s="172">
        <f t="shared" si="3196"/>
        <v>0.99999322544222813</v>
      </c>
      <c r="I3733" s="248">
        <v>248900</v>
      </c>
      <c r="J3733" s="250">
        <v>0</v>
      </c>
      <c r="K3733" s="174">
        <f t="shared" si="3197"/>
        <v>0</v>
      </c>
      <c r="L3733" s="248">
        <v>167823</v>
      </c>
      <c r="M3733" s="250">
        <v>0</v>
      </c>
      <c r="N3733" s="251"/>
      <c r="O3733" s="248">
        <f>120000+500</f>
        <v>120500</v>
      </c>
      <c r="P3733" s="251"/>
      <c r="Q3733" s="166">
        <f t="shared" si="3198"/>
        <v>120500</v>
      </c>
      <c r="R3733" s="251"/>
      <c r="S3733" s="251"/>
      <c r="T3733" s="167">
        <f t="shared" si="3210"/>
        <v>120500</v>
      </c>
      <c r="U3733" s="157"/>
      <c r="V3733" s="248"/>
      <c r="W3733" s="251"/>
      <c r="X3733" s="166">
        <f t="shared" si="3199"/>
        <v>0</v>
      </c>
      <c r="Y3733" s="251"/>
      <c r="Z3733" s="251"/>
      <c r="AA3733" s="167">
        <f t="shared" si="3211"/>
        <v>0</v>
      </c>
      <c r="AB3733" s="157"/>
      <c r="AC3733" s="248">
        <v>27574</v>
      </c>
      <c r="AD3733" s="251"/>
      <c r="AE3733" s="166">
        <f t="shared" si="3200"/>
        <v>27574</v>
      </c>
      <c r="AF3733" s="251"/>
      <c r="AG3733" s="251"/>
      <c r="AH3733" s="167">
        <f t="shared" si="3212"/>
        <v>27574</v>
      </c>
      <c r="AJ3733" s="252">
        <v>22691</v>
      </c>
      <c r="AK3733" s="253">
        <v>22691</v>
      </c>
      <c r="AL3733" s="254">
        <v>22691</v>
      </c>
      <c r="AM3733" s="253">
        <v>22691</v>
      </c>
      <c r="AN3733" s="254">
        <v>22691</v>
      </c>
      <c r="AO3733" s="253">
        <f>6545+500</f>
        <v>7045</v>
      </c>
      <c r="AP3733" s="254"/>
      <c r="AQ3733" s="253"/>
      <c r="AR3733" s="254"/>
      <c r="AS3733" s="253"/>
      <c r="AT3733" s="254"/>
      <c r="AU3733" s="253"/>
      <c r="AV3733" s="163">
        <f t="shared" si="3202"/>
        <v>120500</v>
      </c>
      <c r="AW3733" s="168">
        <f t="shared" si="3203"/>
        <v>0</v>
      </c>
      <c r="AY3733" s="163">
        <f t="shared" si="3204"/>
        <v>68073</v>
      </c>
      <c r="AZ3733" s="163">
        <f t="shared" si="3205"/>
        <v>52427</v>
      </c>
      <c r="BA3733" s="163">
        <f t="shared" si="3206"/>
        <v>0</v>
      </c>
      <c r="BB3733" s="163">
        <f t="shared" si="3207"/>
        <v>0</v>
      </c>
      <c r="BC3733" s="163">
        <f t="shared" si="3208"/>
        <v>120500</v>
      </c>
      <c r="BD3733" s="163">
        <f t="shared" si="3209"/>
        <v>0</v>
      </c>
    </row>
    <row r="3734" spans="2:56" x14ac:dyDescent="0.3">
      <c r="B3734" s="169" t="s">
        <v>92</v>
      </c>
      <c r="C3734" s="248">
        <v>324000</v>
      </c>
      <c r="D3734" s="249">
        <v>322104.71999999997</v>
      </c>
      <c r="E3734" s="172">
        <f t="shared" si="3195"/>
        <v>0.99415037037037024</v>
      </c>
      <c r="F3734" s="248">
        <v>343758</v>
      </c>
      <c r="G3734" s="249">
        <v>322333.44</v>
      </c>
      <c r="H3734" s="172">
        <f t="shared" si="3196"/>
        <v>0.93767545773480176</v>
      </c>
      <c r="I3734" s="248">
        <v>106086</v>
      </c>
      <c r="J3734" s="250">
        <v>354975.95999999996</v>
      </c>
      <c r="K3734" s="174">
        <f t="shared" si="3197"/>
        <v>3.3461150387421523</v>
      </c>
      <c r="L3734" s="248">
        <v>384144</v>
      </c>
      <c r="M3734" s="250">
        <v>384144</v>
      </c>
      <c r="N3734" s="251"/>
      <c r="O3734" s="248">
        <v>397087</v>
      </c>
      <c r="P3734" s="251"/>
      <c r="Q3734" s="166">
        <f t="shared" si="3198"/>
        <v>397087</v>
      </c>
      <c r="R3734" s="251"/>
      <c r="S3734" s="251"/>
      <c r="T3734" s="167">
        <f t="shared" si="3210"/>
        <v>397087</v>
      </c>
      <c r="U3734" s="157"/>
      <c r="V3734" s="248">
        <v>418927</v>
      </c>
      <c r="W3734" s="251"/>
      <c r="X3734" s="166">
        <f t="shared" si="3199"/>
        <v>418927</v>
      </c>
      <c r="Y3734" s="251"/>
      <c r="Z3734" s="251"/>
      <c r="AA3734" s="167">
        <f t="shared" si="3211"/>
        <v>418927</v>
      </c>
      <c r="AB3734" s="157"/>
      <c r="AC3734" s="248">
        <v>380000</v>
      </c>
      <c r="AD3734" s="251"/>
      <c r="AE3734" s="166">
        <f t="shared" si="3200"/>
        <v>380000</v>
      </c>
      <c r="AF3734" s="251"/>
      <c r="AG3734" s="251"/>
      <c r="AH3734" s="167">
        <f t="shared" si="3212"/>
        <v>380000</v>
      </c>
      <c r="AJ3734" s="252">
        <v>33090</v>
      </c>
      <c r="AK3734" s="253">
        <v>33090</v>
      </c>
      <c r="AL3734" s="254">
        <f>33090-100</f>
        <v>32990</v>
      </c>
      <c r="AM3734" s="253">
        <v>33090</v>
      </c>
      <c r="AN3734" s="254">
        <v>33090</v>
      </c>
      <c r="AO3734" s="253">
        <f>33090-120</f>
        <v>32970</v>
      </c>
      <c r="AP3734" s="254">
        <v>33090</v>
      </c>
      <c r="AQ3734" s="253">
        <f>33090-300</f>
        <v>32790</v>
      </c>
      <c r="AR3734" s="254">
        <v>33090</v>
      </c>
      <c r="AS3734" s="253">
        <v>33090</v>
      </c>
      <c r="AT3734" s="254">
        <v>33090</v>
      </c>
      <c r="AU3734" s="253">
        <v>33617</v>
      </c>
      <c r="AV3734" s="163">
        <f t="shared" si="3202"/>
        <v>397087</v>
      </c>
      <c r="AW3734" s="168">
        <f t="shared" si="3203"/>
        <v>0</v>
      </c>
      <c r="AY3734" s="163">
        <f t="shared" si="3204"/>
        <v>99170</v>
      </c>
      <c r="AZ3734" s="163">
        <f t="shared" si="3205"/>
        <v>99150</v>
      </c>
      <c r="BA3734" s="163">
        <f t="shared" si="3206"/>
        <v>98970</v>
      </c>
      <c r="BB3734" s="163">
        <f t="shared" si="3207"/>
        <v>99797</v>
      </c>
      <c r="BC3734" s="163">
        <f t="shared" si="3208"/>
        <v>397087</v>
      </c>
      <c r="BD3734" s="163">
        <f t="shared" si="3209"/>
        <v>0</v>
      </c>
    </row>
    <row r="3735" spans="2:56" x14ac:dyDescent="0.3">
      <c r="B3735" s="169" t="s">
        <v>93</v>
      </c>
      <c r="C3735" s="248">
        <v>312000</v>
      </c>
      <c r="D3735" s="249">
        <v>292674.87</v>
      </c>
      <c r="E3735" s="172">
        <f t="shared" si="3195"/>
        <v>0.93806048076923076</v>
      </c>
      <c r="F3735" s="248">
        <v>253804</v>
      </c>
      <c r="G3735" s="249">
        <v>301953.3</v>
      </c>
      <c r="H3735" s="172">
        <f t="shared" si="3196"/>
        <v>1.189710564057304</v>
      </c>
      <c r="I3735" s="248">
        <v>255246</v>
      </c>
      <c r="J3735" s="250">
        <v>255227</v>
      </c>
      <c r="K3735" s="174">
        <f t="shared" si="3197"/>
        <v>0.99992556200684835</v>
      </c>
      <c r="L3735" s="248">
        <v>299192</v>
      </c>
      <c r="M3735" s="250">
        <v>299192</v>
      </c>
      <c r="N3735" s="251"/>
      <c r="O3735" s="248">
        <v>332500</v>
      </c>
      <c r="P3735" s="251"/>
      <c r="Q3735" s="166">
        <f t="shared" si="3198"/>
        <v>332500</v>
      </c>
      <c r="R3735" s="251"/>
      <c r="S3735" s="251"/>
      <c r="T3735" s="167">
        <f t="shared" si="3210"/>
        <v>332500</v>
      </c>
      <c r="U3735" s="157"/>
      <c r="V3735" s="248">
        <v>350787</v>
      </c>
      <c r="W3735" s="251"/>
      <c r="X3735" s="166">
        <f t="shared" si="3199"/>
        <v>350787</v>
      </c>
      <c r="Y3735" s="251"/>
      <c r="Z3735" s="251"/>
      <c r="AA3735" s="167">
        <f t="shared" si="3211"/>
        <v>350787</v>
      </c>
      <c r="AB3735" s="157"/>
      <c r="AC3735" s="248">
        <v>140000</v>
      </c>
      <c r="AD3735" s="251"/>
      <c r="AE3735" s="166">
        <f t="shared" si="3200"/>
        <v>140000</v>
      </c>
      <c r="AF3735" s="251"/>
      <c r="AG3735" s="251"/>
      <c r="AH3735" s="167">
        <f t="shared" si="3212"/>
        <v>140000</v>
      </c>
      <c r="AJ3735" s="252">
        <v>27708</v>
      </c>
      <c r="AK3735" s="253">
        <v>27708</v>
      </c>
      <c r="AL3735" s="254">
        <v>27708</v>
      </c>
      <c r="AM3735" s="253">
        <v>27708</v>
      </c>
      <c r="AN3735" s="254">
        <v>27708</v>
      </c>
      <c r="AO3735" s="253">
        <f>27708-300</f>
        <v>27408</v>
      </c>
      <c r="AP3735" s="254">
        <v>27708</v>
      </c>
      <c r="AQ3735" s="253">
        <v>27708</v>
      </c>
      <c r="AR3735" s="254">
        <f>27708-300</f>
        <v>27408</v>
      </c>
      <c r="AS3735" s="253">
        <v>27708</v>
      </c>
      <c r="AT3735" s="254">
        <v>27708</v>
      </c>
      <c r="AU3735" s="253">
        <v>28312</v>
      </c>
      <c r="AV3735" s="163">
        <f t="shared" si="3202"/>
        <v>332500</v>
      </c>
      <c r="AW3735" s="168">
        <f t="shared" si="3203"/>
        <v>0</v>
      </c>
      <c r="AY3735" s="163">
        <f t="shared" si="3204"/>
        <v>83124</v>
      </c>
      <c r="AZ3735" s="163">
        <f t="shared" si="3205"/>
        <v>82824</v>
      </c>
      <c r="BA3735" s="163">
        <f t="shared" si="3206"/>
        <v>82824</v>
      </c>
      <c r="BB3735" s="163">
        <f t="shared" si="3207"/>
        <v>83728</v>
      </c>
      <c r="BC3735" s="163">
        <f t="shared" si="3208"/>
        <v>332500</v>
      </c>
      <c r="BD3735" s="163">
        <f t="shared" si="3209"/>
        <v>0</v>
      </c>
    </row>
    <row r="3736" spans="2:56" x14ac:dyDescent="0.3">
      <c r="B3736" s="169" t="s">
        <v>94</v>
      </c>
      <c r="C3736" s="248">
        <v>96000</v>
      </c>
      <c r="D3736" s="249">
        <v>95991.57</v>
      </c>
      <c r="E3736" s="172">
        <f t="shared" si="3195"/>
        <v>0.9999121875000001</v>
      </c>
      <c r="F3736" s="248">
        <v>135277</v>
      </c>
      <c r="G3736" s="249">
        <v>175265.59</v>
      </c>
      <c r="H3736" s="172">
        <f t="shared" si="3196"/>
        <v>1.2956052396194475</v>
      </c>
      <c r="I3736" s="248">
        <v>144757</v>
      </c>
      <c r="J3736" s="250">
        <v>144558.21</v>
      </c>
      <c r="K3736" s="174">
        <f t="shared" si="3197"/>
        <v>0.99862673307681138</v>
      </c>
      <c r="L3736" s="248">
        <v>130789</v>
      </c>
      <c r="M3736" s="250">
        <v>130789</v>
      </c>
      <c r="N3736" s="251"/>
      <c r="O3736" s="248">
        <v>128185</v>
      </c>
      <c r="P3736" s="251"/>
      <c r="Q3736" s="166">
        <f t="shared" si="3198"/>
        <v>128185</v>
      </c>
      <c r="R3736" s="251"/>
      <c r="S3736" s="251"/>
      <c r="T3736" s="167">
        <f t="shared" si="3210"/>
        <v>128185</v>
      </c>
      <c r="U3736" s="157"/>
      <c r="V3736" s="248">
        <v>135235</v>
      </c>
      <c r="W3736" s="251"/>
      <c r="X3736" s="166">
        <f t="shared" si="3199"/>
        <v>135235</v>
      </c>
      <c r="Y3736" s="251"/>
      <c r="Z3736" s="251"/>
      <c r="AA3736" s="167">
        <f t="shared" si="3211"/>
        <v>135235</v>
      </c>
      <c r="AB3736" s="157"/>
      <c r="AC3736" s="248">
        <v>450000</v>
      </c>
      <c r="AD3736" s="251"/>
      <c r="AE3736" s="166">
        <f t="shared" si="3200"/>
        <v>450000</v>
      </c>
      <c r="AF3736" s="251"/>
      <c r="AG3736" s="251"/>
      <c r="AH3736" s="167">
        <f t="shared" si="3212"/>
        <v>450000</v>
      </c>
      <c r="AJ3736" s="252">
        <v>10682</v>
      </c>
      <c r="AK3736" s="253">
        <v>10682</v>
      </c>
      <c r="AL3736" s="254">
        <v>10682</v>
      </c>
      <c r="AM3736" s="253">
        <v>10682</v>
      </c>
      <c r="AN3736" s="254">
        <v>10682</v>
      </c>
      <c r="AO3736" s="253">
        <v>10682</v>
      </c>
      <c r="AP3736" s="254">
        <v>10682</v>
      </c>
      <c r="AQ3736" s="253">
        <v>10682</v>
      </c>
      <c r="AR3736" s="254">
        <v>10682</v>
      </c>
      <c r="AS3736" s="253">
        <v>10682</v>
      </c>
      <c r="AT3736" s="254">
        <v>10682</v>
      </c>
      <c r="AU3736" s="253">
        <v>10683</v>
      </c>
      <c r="AV3736" s="163">
        <f t="shared" si="3202"/>
        <v>128185</v>
      </c>
      <c r="AW3736" s="168">
        <f t="shared" si="3203"/>
        <v>0</v>
      </c>
      <c r="AY3736" s="163">
        <f t="shared" si="3204"/>
        <v>32046</v>
      </c>
      <c r="AZ3736" s="163">
        <f t="shared" si="3205"/>
        <v>32046</v>
      </c>
      <c r="BA3736" s="163">
        <f t="shared" si="3206"/>
        <v>32046</v>
      </c>
      <c r="BB3736" s="163">
        <f t="shared" si="3207"/>
        <v>32047</v>
      </c>
      <c r="BC3736" s="163">
        <f t="shared" si="3208"/>
        <v>128185</v>
      </c>
      <c r="BD3736" s="163">
        <f t="shared" si="3209"/>
        <v>0</v>
      </c>
    </row>
    <row r="3737" spans="2:56" x14ac:dyDescent="0.3">
      <c r="B3737" s="169" t="s">
        <v>95</v>
      </c>
      <c r="C3737" s="248">
        <v>7761492</v>
      </c>
      <c r="D3737" s="249">
        <v>7761491.9900000002</v>
      </c>
      <c r="E3737" s="172">
        <f t="shared" si="3195"/>
        <v>0.99999999871158796</v>
      </c>
      <c r="F3737" s="248">
        <v>194390</v>
      </c>
      <c r="G3737" s="249">
        <v>194389.1</v>
      </c>
      <c r="H3737" s="172">
        <f t="shared" si="3196"/>
        <v>0.99999537013220852</v>
      </c>
      <c r="I3737" s="248">
        <v>161312</v>
      </c>
      <c r="J3737" s="250">
        <v>161126.85</v>
      </c>
      <c r="K3737" s="174">
        <f t="shared" si="3197"/>
        <v>0.99885222426105935</v>
      </c>
      <c r="L3737" s="248">
        <v>327636</v>
      </c>
      <c r="M3737" s="250">
        <v>250636</v>
      </c>
      <c r="N3737" s="251"/>
      <c r="O3737" s="248">
        <v>206750</v>
      </c>
      <c r="P3737" s="251"/>
      <c r="Q3737" s="166">
        <f t="shared" si="3198"/>
        <v>206750</v>
      </c>
      <c r="R3737" s="251"/>
      <c r="S3737" s="251"/>
      <c r="T3737" s="167">
        <f t="shared" si="3210"/>
        <v>206750</v>
      </c>
      <c r="U3737" s="157"/>
      <c r="V3737" s="248">
        <v>200000</v>
      </c>
      <c r="W3737" s="251"/>
      <c r="X3737" s="166">
        <f t="shared" si="3199"/>
        <v>200000</v>
      </c>
      <c r="Y3737" s="251"/>
      <c r="Z3737" s="251"/>
      <c r="AA3737" s="167">
        <f t="shared" si="3211"/>
        <v>200000</v>
      </c>
      <c r="AB3737" s="157"/>
      <c r="AC3737" s="248">
        <v>200000</v>
      </c>
      <c r="AD3737" s="251"/>
      <c r="AE3737" s="166">
        <f t="shared" si="3200"/>
        <v>200000</v>
      </c>
      <c r="AF3737" s="251"/>
      <c r="AG3737" s="251"/>
      <c r="AH3737" s="167">
        <f t="shared" si="3212"/>
        <v>200000</v>
      </c>
      <c r="AJ3737" s="252"/>
      <c r="AK3737" s="253"/>
      <c r="AL3737" s="254">
        <v>60000</v>
      </c>
      <c r="AM3737" s="253"/>
      <c r="AN3737" s="254">
        <v>146750</v>
      </c>
      <c r="AO3737" s="253"/>
      <c r="AP3737" s="251"/>
      <c r="AQ3737" s="253"/>
      <c r="AR3737" s="254"/>
      <c r="AS3737" s="253"/>
      <c r="AT3737" s="254"/>
      <c r="AU3737" s="253"/>
      <c r="AV3737" s="163">
        <f t="shared" si="3202"/>
        <v>206750</v>
      </c>
      <c r="AW3737" s="168">
        <f t="shared" si="3203"/>
        <v>0</v>
      </c>
      <c r="AY3737" s="163">
        <f t="shared" si="3204"/>
        <v>60000</v>
      </c>
      <c r="AZ3737" s="163">
        <f t="shared" si="3205"/>
        <v>146750</v>
      </c>
      <c r="BA3737" s="163">
        <f t="shared" si="3206"/>
        <v>0</v>
      </c>
      <c r="BB3737" s="163">
        <f t="shared" si="3207"/>
        <v>0</v>
      </c>
      <c r="BC3737" s="163">
        <f t="shared" si="3208"/>
        <v>206750</v>
      </c>
      <c r="BD3737" s="163">
        <f t="shared" si="3209"/>
        <v>0</v>
      </c>
    </row>
    <row r="3738" spans="2:56" x14ac:dyDescent="0.3">
      <c r="B3738" s="179" t="s">
        <v>96</v>
      </c>
      <c r="C3738" s="83">
        <f>SUM(C3739:C3742)</f>
        <v>0</v>
      </c>
      <c r="D3738" s="84">
        <f>SUM(D3739:D3742)</f>
        <v>0</v>
      </c>
      <c r="E3738" s="85">
        <f t="shared" si="3195"/>
        <v>0</v>
      </c>
      <c r="F3738" s="83">
        <f>SUM(F3739:F3742)</f>
        <v>45138</v>
      </c>
      <c r="G3738" s="84">
        <f>SUM(G3739:G3742)</f>
        <v>45160.5</v>
      </c>
      <c r="H3738" s="85">
        <f t="shared" si="3196"/>
        <v>1.0004984713545129</v>
      </c>
      <c r="I3738" s="83">
        <f>SUM(I3739:I3742)</f>
        <v>0</v>
      </c>
      <c r="J3738" s="86">
        <f>SUM(J3739:J3742)</f>
        <v>0</v>
      </c>
      <c r="K3738" s="87">
        <f t="shared" si="3197"/>
        <v>0</v>
      </c>
      <c r="L3738" s="83">
        <f>SUM(L3739:L3742)</f>
        <v>213194</v>
      </c>
      <c r="M3738" s="86">
        <f>SUM(M3739:M3742)</f>
        <v>96250</v>
      </c>
      <c r="N3738" s="88">
        <f>SUM(N3739:N3742)</f>
        <v>0</v>
      </c>
      <c r="O3738" s="83">
        <f>SUM(O3739:O3742)</f>
        <v>213194</v>
      </c>
      <c r="P3738" s="88">
        <f>SUM(P3739:P3742)</f>
        <v>0</v>
      </c>
      <c r="Q3738" s="177">
        <f t="shared" si="3198"/>
        <v>213194</v>
      </c>
      <c r="R3738" s="88">
        <f>SUM(R3739:R3742)</f>
        <v>0</v>
      </c>
      <c r="S3738" s="88">
        <f>SUM(S3739:S3742)</f>
        <v>0</v>
      </c>
      <c r="T3738" s="178">
        <f t="shared" si="3210"/>
        <v>213194</v>
      </c>
      <c r="U3738" s="157"/>
      <c r="V3738" s="83">
        <f>SUM(V3739:V3742)</f>
        <v>274694</v>
      </c>
      <c r="W3738" s="88">
        <f>SUM(W3739:W3742)</f>
        <v>0</v>
      </c>
      <c r="X3738" s="177">
        <f t="shared" si="3199"/>
        <v>274694</v>
      </c>
      <c r="Y3738" s="88">
        <f>SUM(Y3739:Y3742)</f>
        <v>0</v>
      </c>
      <c r="Z3738" s="88">
        <f>SUM(Z3739:Z3742)</f>
        <v>0</v>
      </c>
      <c r="AA3738" s="178">
        <f t="shared" si="3211"/>
        <v>274694</v>
      </c>
      <c r="AB3738" s="157"/>
      <c r="AC3738" s="83">
        <f>SUM(AC3739:AC3742)</f>
        <v>274694</v>
      </c>
      <c r="AD3738" s="88">
        <f>SUM(AD3739:AD3742)</f>
        <v>0</v>
      </c>
      <c r="AE3738" s="177">
        <f t="shared" si="3200"/>
        <v>274694</v>
      </c>
      <c r="AF3738" s="88">
        <f>SUM(AF3739:AF3742)</f>
        <v>0</v>
      </c>
      <c r="AG3738" s="88">
        <f>SUM(AG3739:AG3742)</f>
        <v>0</v>
      </c>
      <c r="AH3738" s="178">
        <f t="shared" si="3212"/>
        <v>274694</v>
      </c>
      <c r="AJ3738" s="84">
        <f t="shared" ref="AJ3738:AU3738" si="3225">SUM(AJ3739:AJ3742)</f>
        <v>0</v>
      </c>
      <c r="AK3738" s="86">
        <f t="shared" si="3225"/>
        <v>0</v>
      </c>
      <c r="AL3738" s="88">
        <f t="shared" si="3225"/>
        <v>0</v>
      </c>
      <c r="AM3738" s="86">
        <f t="shared" si="3225"/>
        <v>0</v>
      </c>
      <c r="AN3738" s="88">
        <f t="shared" si="3225"/>
        <v>0</v>
      </c>
      <c r="AO3738" s="86">
        <f t="shared" si="3225"/>
        <v>0</v>
      </c>
      <c r="AP3738" s="88">
        <f t="shared" si="3225"/>
        <v>213194</v>
      </c>
      <c r="AQ3738" s="86">
        <f t="shared" si="3225"/>
        <v>0</v>
      </c>
      <c r="AR3738" s="88">
        <f t="shared" si="3225"/>
        <v>0</v>
      </c>
      <c r="AS3738" s="86">
        <f t="shared" si="3225"/>
        <v>0</v>
      </c>
      <c r="AT3738" s="88">
        <f t="shared" si="3225"/>
        <v>0</v>
      </c>
      <c r="AU3738" s="86">
        <f t="shared" si="3225"/>
        <v>0</v>
      </c>
      <c r="AV3738" s="86">
        <f t="shared" si="3202"/>
        <v>213194</v>
      </c>
      <c r="AW3738" s="93">
        <f t="shared" si="3203"/>
        <v>0</v>
      </c>
      <c r="AY3738" s="86">
        <f t="shared" si="3204"/>
        <v>0</v>
      </c>
      <c r="AZ3738" s="86">
        <f t="shared" si="3205"/>
        <v>0</v>
      </c>
      <c r="BA3738" s="86">
        <f t="shared" si="3206"/>
        <v>213194</v>
      </c>
      <c r="BB3738" s="86">
        <f t="shared" si="3207"/>
        <v>0</v>
      </c>
      <c r="BC3738" s="86">
        <f t="shared" si="3208"/>
        <v>213194</v>
      </c>
      <c r="BD3738" s="86">
        <f t="shared" si="3209"/>
        <v>0</v>
      </c>
    </row>
    <row r="3739" spans="2:56" x14ac:dyDescent="0.3">
      <c r="B3739" s="169" t="s">
        <v>97</v>
      </c>
      <c r="C3739" s="248"/>
      <c r="D3739" s="249"/>
      <c r="E3739" s="172">
        <f t="shared" si="3195"/>
        <v>0</v>
      </c>
      <c r="F3739" s="248"/>
      <c r="G3739" s="249"/>
      <c r="H3739" s="172">
        <f t="shared" si="3196"/>
        <v>0</v>
      </c>
      <c r="I3739" s="248"/>
      <c r="J3739" s="250"/>
      <c r="K3739" s="174">
        <f t="shared" si="3197"/>
        <v>0</v>
      </c>
      <c r="L3739" s="248"/>
      <c r="M3739" s="250"/>
      <c r="N3739" s="251"/>
      <c r="O3739" s="248"/>
      <c r="P3739" s="251"/>
      <c r="Q3739" s="166">
        <f t="shared" si="3198"/>
        <v>0</v>
      </c>
      <c r="R3739" s="251"/>
      <c r="S3739" s="251"/>
      <c r="T3739" s="167">
        <f t="shared" si="3210"/>
        <v>0</v>
      </c>
      <c r="U3739" s="157"/>
      <c r="V3739" s="248"/>
      <c r="W3739" s="251"/>
      <c r="X3739" s="166">
        <f t="shared" si="3199"/>
        <v>0</v>
      </c>
      <c r="Y3739" s="251"/>
      <c r="Z3739" s="251"/>
      <c r="AA3739" s="167">
        <f t="shared" si="3211"/>
        <v>0</v>
      </c>
      <c r="AB3739" s="157"/>
      <c r="AC3739" s="248"/>
      <c r="AD3739" s="251"/>
      <c r="AE3739" s="166">
        <f t="shared" si="3200"/>
        <v>0</v>
      </c>
      <c r="AF3739" s="251"/>
      <c r="AG3739" s="251"/>
      <c r="AH3739" s="167">
        <f t="shared" si="3212"/>
        <v>0</v>
      </c>
      <c r="AJ3739" s="252"/>
      <c r="AK3739" s="253"/>
      <c r="AL3739" s="254"/>
      <c r="AM3739" s="253"/>
      <c r="AN3739" s="254"/>
      <c r="AO3739" s="253"/>
      <c r="AP3739" s="254"/>
      <c r="AQ3739" s="253"/>
      <c r="AR3739" s="254"/>
      <c r="AS3739" s="253"/>
      <c r="AT3739" s="254"/>
      <c r="AU3739" s="253"/>
      <c r="AV3739" s="163">
        <f t="shared" si="3202"/>
        <v>0</v>
      </c>
      <c r="AW3739" s="168">
        <f t="shared" si="3203"/>
        <v>0</v>
      </c>
      <c r="AY3739" s="163">
        <f t="shared" si="3204"/>
        <v>0</v>
      </c>
      <c r="AZ3739" s="163">
        <f t="shared" si="3205"/>
        <v>0</v>
      </c>
      <c r="BA3739" s="163">
        <f t="shared" si="3206"/>
        <v>0</v>
      </c>
      <c r="BB3739" s="163">
        <f t="shared" si="3207"/>
        <v>0</v>
      </c>
      <c r="BC3739" s="163">
        <f t="shared" si="3208"/>
        <v>0</v>
      </c>
      <c r="BD3739" s="163">
        <f t="shared" si="3209"/>
        <v>0</v>
      </c>
    </row>
    <row r="3740" spans="2:56" x14ac:dyDescent="0.3">
      <c r="B3740" s="169" t="s">
        <v>98</v>
      </c>
      <c r="C3740" s="248"/>
      <c r="D3740" s="249"/>
      <c r="E3740" s="172">
        <f t="shared" si="3195"/>
        <v>0</v>
      </c>
      <c r="F3740" s="248"/>
      <c r="G3740" s="249"/>
      <c r="H3740" s="172">
        <f t="shared" si="3196"/>
        <v>0</v>
      </c>
      <c r="I3740" s="248"/>
      <c r="J3740" s="250"/>
      <c r="K3740" s="174">
        <f t="shared" si="3197"/>
        <v>0</v>
      </c>
      <c r="L3740" s="248"/>
      <c r="M3740" s="250"/>
      <c r="N3740" s="251"/>
      <c r="O3740" s="248"/>
      <c r="P3740" s="251"/>
      <c r="Q3740" s="166">
        <f t="shared" si="3198"/>
        <v>0</v>
      </c>
      <c r="R3740" s="251"/>
      <c r="S3740" s="251"/>
      <c r="T3740" s="167">
        <f t="shared" si="3210"/>
        <v>0</v>
      </c>
      <c r="U3740" s="157"/>
      <c r="V3740" s="248"/>
      <c r="W3740" s="251"/>
      <c r="X3740" s="166">
        <f t="shared" si="3199"/>
        <v>0</v>
      </c>
      <c r="Y3740" s="251"/>
      <c r="Z3740" s="251"/>
      <c r="AA3740" s="167">
        <f t="shared" si="3211"/>
        <v>0</v>
      </c>
      <c r="AB3740" s="157"/>
      <c r="AC3740" s="248"/>
      <c r="AD3740" s="251"/>
      <c r="AE3740" s="166">
        <f t="shared" si="3200"/>
        <v>0</v>
      </c>
      <c r="AF3740" s="251"/>
      <c r="AG3740" s="251"/>
      <c r="AH3740" s="167">
        <f t="shared" si="3212"/>
        <v>0</v>
      </c>
      <c r="AJ3740" s="252"/>
      <c r="AK3740" s="253"/>
      <c r="AL3740" s="254"/>
      <c r="AM3740" s="253"/>
      <c r="AN3740" s="254"/>
      <c r="AO3740" s="253"/>
      <c r="AP3740" s="254"/>
      <c r="AQ3740" s="253"/>
      <c r="AR3740" s="254"/>
      <c r="AS3740" s="253"/>
      <c r="AT3740" s="254"/>
      <c r="AU3740" s="253"/>
      <c r="AV3740" s="163">
        <f t="shared" si="3202"/>
        <v>0</v>
      </c>
      <c r="AW3740" s="168">
        <f t="shared" si="3203"/>
        <v>0</v>
      </c>
      <c r="AY3740" s="163">
        <f t="shared" si="3204"/>
        <v>0</v>
      </c>
      <c r="AZ3740" s="163">
        <f t="shared" si="3205"/>
        <v>0</v>
      </c>
      <c r="BA3740" s="163">
        <f t="shared" si="3206"/>
        <v>0</v>
      </c>
      <c r="BB3740" s="163">
        <f t="shared" si="3207"/>
        <v>0</v>
      </c>
      <c r="BC3740" s="163">
        <f t="shared" si="3208"/>
        <v>0</v>
      </c>
      <c r="BD3740" s="163">
        <f t="shared" si="3209"/>
        <v>0</v>
      </c>
    </row>
    <row r="3741" spans="2:56" x14ac:dyDescent="0.3">
      <c r="B3741" s="169" t="s">
        <v>99</v>
      </c>
      <c r="C3741" s="248"/>
      <c r="D3741" s="249"/>
      <c r="E3741" s="172">
        <f t="shared" si="3195"/>
        <v>0</v>
      </c>
      <c r="F3741" s="248">
        <v>45138</v>
      </c>
      <c r="G3741" s="249">
        <v>45160.5</v>
      </c>
      <c r="H3741" s="172">
        <f t="shared" si="3196"/>
        <v>1.0004984713545129</v>
      </c>
      <c r="I3741" s="248"/>
      <c r="J3741" s="250"/>
      <c r="K3741" s="174">
        <f t="shared" si="3197"/>
        <v>0</v>
      </c>
      <c r="L3741" s="248">
        <v>213194</v>
      </c>
      <c r="M3741" s="250">
        <v>96250</v>
      </c>
      <c r="N3741" s="251"/>
      <c r="O3741" s="248">
        <v>213194</v>
      </c>
      <c r="P3741" s="251"/>
      <c r="Q3741" s="166">
        <f t="shared" si="3198"/>
        <v>213194</v>
      </c>
      <c r="R3741" s="251"/>
      <c r="S3741" s="251"/>
      <c r="T3741" s="167">
        <f t="shared" si="3210"/>
        <v>213194</v>
      </c>
      <c r="U3741" s="157"/>
      <c r="V3741" s="248">
        <v>274694</v>
      </c>
      <c r="W3741" s="251"/>
      <c r="X3741" s="166">
        <f t="shared" si="3199"/>
        <v>274694</v>
      </c>
      <c r="Y3741" s="251"/>
      <c r="Z3741" s="251"/>
      <c r="AA3741" s="167">
        <f t="shared" si="3211"/>
        <v>274694</v>
      </c>
      <c r="AB3741" s="157"/>
      <c r="AC3741" s="248">
        <v>274694</v>
      </c>
      <c r="AD3741" s="251"/>
      <c r="AE3741" s="166">
        <f t="shared" si="3200"/>
        <v>274694</v>
      </c>
      <c r="AF3741" s="251"/>
      <c r="AG3741" s="251"/>
      <c r="AH3741" s="167">
        <f t="shared" si="3212"/>
        <v>274694</v>
      </c>
      <c r="AJ3741" s="288"/>
      <c r="AK3741" s="289"/>
      <c r="AL3741" s="290"/>
      <c r="AM3741" s="289"/>
      <c r="AN3741" s="290"/>
      <c r="AO3741" s="289"/>
      <c r="AP3741" s="290">
        <v>213194</v>
      </c>
      <c r="AQ3741" s="289"/>
      <c r="AR3741" s="290"/>
      <c r="AS3741" s="289"/>
      <c r="AT3741" s="290"/>
      <c r="AU3741" s="289"/>
      <c r="AV3741" s="163">
        <f t="shared" si="3202"/>
        <v>213194</v>
      </c>
      <c r="AW3741" s="168">
        <f t="shared" si="3203"/>
        <v>0</v>
      </c>
      <c r="AY3741" s="163">
        <f t="shared" si="3204"/>
        <v>0</v>
      </c>
      <c r="AZ3741" s="163">
        <f t="shared" si="3205"/>
        <v>0</v>
      </c>
      <c r="BA3741" s="163">
        <f t="shared" si="3206"/>
        <v>213194</v>
      </c>
      <c r="BB3741" s="163">
        <f t="shared" si="3207"/>
        <v>0</v>
      </c>
      <c r="BC3741" s="163">
        <f t="shared" si="3208"/>
        <v>213194</v>
      </c>
      <c r="BD3741" s="163">
        <f t="shared" si="3209"/>
        <v>0</v>
      </c>
    </row>
    <row r="3742" spans="2:56" x14ac:dyDescent="0.3">
      <c r="B3742" s="169" t="s">
        <v>100</v>
      </c>
      <c r="C3742" s="248"/>
      <c r="D3742" s="249"/>
      <c r="E3742" s="172">
        <f t="shared" si="3195"/>
        <v>0</v>
      </c>
      <c r="F3742" s="248"/>
      <c r="G3742" s="249"/>
      <c r="H3742" s="172">
        <f t="shared" si="3196"/>
        <v>0</v>
      </c>
      <c r="I3742" s="248"/>
      <c r="J3742" s="250"/>
      <c r="K3742" s="174">
        <f t="shared" si="3197"/>
        <v>0</v>
      </c>
      <c r="L3742" s="248"/>
      <c r="M3742" s="250"/>
      <c r="N3742" s="251"/>
      <c r="O3742" s="248"/>
      <c r="P3742" s="251"/>
      <c r="Q3742" s="166">
        <f t="shared" si="3198"/>
        <v>0</v>
      </c>
      <c r="R3742" s="251"/>
      <c r="S3742" s="251"/>
      <c r="T3742" s="167">
        <f t="shared" si="3210"/>
        <v>0</v>
      </c>
      <c r="U3742" s="157"/>
      <c r="V3742" s="248"/>
      <c r="W3742" s="251"/>
      <c r="X3742" s="166">
        <f t="shared" si="3199"/>
        <v>0</v>
      </c>
      <c r="Y3742" s="251"/>
      <c r="Z3742" s="251"/>
      <c r="AA3742" s="167">
        <f t="shared" si="3211"/>
        <v>0</v>
      </c>
      <c r="AB3742" s="157"/>
      <c r="AC3742" s="248"/>
      <c r="AD3742" s="251"/>
      <c r="AE3742" s="166">
        <f t="shared" si="3200"/>
        <v>0</v>
      </c>
      <c r="AF3742" s="251"/>
      <c r="AG3742" s="251"/>
      <c r="AH3742" s="167">
        <f t="shared" si="3212"/>
        <v>0</v>
      </c>
      <c r="AJ3742" s="252"/>
      <c r="AK3742" s="253"/>
      <c r="AL3742" s="254"/>
      <c r="AM3742" s="253"/>
      <c r="AN3742" s="254"/>
      <c r="AO3742" s="253"/>
      <c r="AP3742" s="254"/>
      <c r="AQ3742" s="253"/>
      <c r="AR3742" s="254"/>
      <c r="AS3742" s="253"/>
      <c r="AT3742" s="254"/>
      <c r="AU3742" s="253"/>
      <c r="AV3742" s="163">
        <f t="shared" si="3202"/>
        <v>0</v>
      </c>
      <c r="AW3742" s="168">
        <f t="shared" si="3203"/>
        <v>0</v>
      </c>
      <c r="AY3742" s="163">
        <f t="shared" si="3204"/>
        <v>0</v>
      </c>
      <c r="AZ3742" s="163">
        <f t="shared" si="3205"/>
        <v>0</v>
      </c>
      <c r="BA3742" s="163">
        <f t="shared" si="3206"/>
        <v>0</v>
      </c>
      <c r="BB3742" s="163">
        <f t="shared" si="3207"/>
        <v>0</v>
      </c>
      <c r="BC3742" s="163">
        <f t="shared" si="3208"/>
        <v>0</v>
      </c>
      <c r="BD3742" s="163">
        <f t="shared" si="3209"/>
        <v>0</v>
      </c>
    </row>
    <row r="3743" spans="2:56" x14ac:dyDescent="0.3">
      <c r="B3743" s="179" t="s">
        <v>101</v>
      </c>
      <c r="C3743" s="83">
        <f>SUM(C3744:C3745)</f>
        <v>0</v>
      </c>
      <c r="D3743" s="84">
        <f>SUM(D3744:D3745)</f>
        <v>0</v>
      </c>
      <c r="E3743" s="85">
        <f t="shared" si="3195"/>
        <v>0</v>
      </c>
      <c r="F3743" s="83">
        <f>SUM(F3744:F3745)</f>
        <v>0</v>
      </c>
      <c r="G3743" s="84">
        <f>SUM(G3744:G3745)</f>
        <v>0</v>
      </c>
      <c r="H3743" s="85">
        <f t="shared" si="3196"/>
        <v>0</v>
      </c>
      <c r="I3743" s="83">
        <f>SUM(I3744:I3745)</f>
        <v>0</v>
      </c>
      <c r="J3743" s="86">
        <f>SUM(J3744:J3745)</f>
        <v>0</v>
      </c>
      <c r="K3743" s="87">
        <f t="shared" si="3197"/>
        <v>0</v>
      </c>
      <c r="L3743" s="83">
        <f>SUM(L3744:L3745)</f>
        <v>0</v>
      </c>
      <c r="M3743" s="86">
        <f>SUM(M3744:M3745)</f>
        <v>0</v>
      </c>
      <c r="N3743" s="88">
        <f>SUM(N3744:N3745)</f>
        <v>0</v>
      </c>
      <c r="O3743" s="83">
        <f>SUM(O3744:O3745)</f>
        <v>0</v>
      </c>
      <c r="P3743" s="88">
        <f>SUM(P3744:P3745)</f>
        <v>0</v>
      </c>
      <c r="Q3743" s="177">
        <f t="shared" si="3198"/>
        <v>0</v>
      </c>
      <c r="R3743" s="88">
        <f>SUM(R3744:R3745)</f>
        <v>0</v>
      </c>
      <c r="S3743" s="88">
        <f>SUM(S3744:S3745)</f>
        <v>0</v>
      </c>
      <c r="T3743" s="178">
        <f t="shared" si="3210"/>
        <v>0</v>
      </c>
      <c r="U3743" s="157"/>
      <c r="V3743" s="83">
        <f>SUM(V3744:V3745)</f>
        <v>0</v>
      </c>
      <c r="W3743" s="88">
        <f>SUM(W3744:W3745)</f>
        <v>0</v>
      </c>
      <c r="X3743" s="177">
        <f t="shared" si="3199"/>
        <v>0</v>
      </c>
      <c r="Y3743" s="88">
        <f>SUM(Y3744:Y3745)</f>
        <v>0</v>
      </c>
      <c r="Z3743" s="88">
        <f>SUM(Z3744:Z3745)</f>
        <v>0</v>
      </c>
      <c r="AA3743" s="178">
        <f t="shared" si="3211"/>
        <v>0</v>
      </c>
      <c r="AB3743" s="157"/>
      <c r="AC3743" s="83">
        <f>SUM(AC3744:AC3745)</f>
        <v>0</v>
      </c>
      <c r="AD3743" s="88">
        <f>SUM(AD3744:AD3745)</f>
        <v>0</v>
      </c>
      <c r="AE3743" s="177">
        <f t="shared" si="3200"/>
        <v>0</v>
      </c>
      <c r="AF3743" s="88">
        <f>SUM(AF3744:AF3745)</f>
        <v>0</v>
      </c>
      <c r="AG3743" s="88">
        <f>SUM(AG3744:AG3745)</f>
        <v>0</v>
      </c>
      <c r="AH3743" s="178">
        <f t="shared" si="3212"/>
        <v>0</v>
      </c>
      <c r="AJ3743" s="84">
        <f t="shared" ref="AJ3743:AU3743" si="3226">SUM(AJ3744:AJ3745)</f>
        <v>0</v>
      </c>
      <c r="AK3743" s="86">
        <f t="shared" si="3226"/>
        <v>0</v>
      </c>
      <c r="AL3743" s="88">
        <f t="shared" si="3226"/>
        <v>0</v>
      </c>
      <c r="AM3743" s="86">
        <f t="shared" si="3226"/>
        <v>0</v>
      </c>
      <c r="AN3743" s="88">
        <f t="shared" si="3226"/>
        <v>0</v>
      </c>
      <c r="AO3743" s="86">
        <f t="shared" si="3226"/>
        <v>0</v>
      </c>
      <c r="AP3743" s="88">
        <f t="shared" si="3226"/>
        <v>0</v>
      </c>
      <c r="AQ3743" s="86">
        <f t="shared" si="3226"/>
        <v>0</v>
      </c>
      <c r="AR3743" s="88">
        <f t="shared" si="3226"/>
        <v>0</v>
      </c>
      <c r="AS3743" s="86">
        <f t="shared" si="3226"/>
        <v>0</v>
      </c>
      <c r="AT3743" s="88">
        <f t="shared" si="3226"/>
        <v>0</v>
      </c>
      <c r="AU3743" s="86">
        <f t="shared" si="3226"/>
        <v>0</v>
      </c>
      <c r="AV3743" s="86">
        <f t="shared" si="3202"/>
        <v>0</v>
      </c>
      <c r="AW3743" s="93">
        <f t="shared" si="3203"/>
        <v>0</v>
      </c>
      <c r="AY3743" s="86">
        <f t="shared" si="3204"/>
        <v>0</v>
      </c>
      <c r="AZ3743" s="86">
        <f t="shared" si="3205"/>
        <v>0</v>
      </c>
      <c r="BA3743" s="86">
        <f t="shared" si="3206"/>
        <v>0</v>
      </c>
      <c r="BB3743" s="86">
        <f t="shared" si="3207"/>
        <v>0</v>
      </c>
      <c r="BC3743" s="86">
        <f t="shared" si="3208"/>
        <v>0</v>
      </c>
      <c r="BD3743" s="86">
        <f t="shared" si="3209"/>
        <v>0</v>
      </c>
    </row>
    <row r="3744" spans="2:56" x14ac:dyDescent="0.3">
      <c r="B3744" s="169" t="s">
        <v>102</v>
      </c>
      <c r="C3744" s="248"/>
      <c r="D3744" s="249"/>
      <c r="E3744" s="172">
        <f t="shared" si="3195"/>
        <v>0</v>
      </c>
      <c r="F3744" s="248"/>
      <c r="G3744" s="249"/>
      <c r="H3744" s="172">
        <f t="shared" si="3196"/>
        <v>0</v>
      </c>
      <c r="I3744" s="248"/>
      <c r="J3744" s="250"/>
      <c r="K3744" s="174">
        <f t="shared" si="3197"/>
        <v>0</v>
      </c>
      <c r="L3744" s="248"/>
      <c r="M3744" s="250"/>
      <c r="N3744" s="251"/>
      <c r="O3744" s="248"/>
      <c r="P3744" s="251"/>
      <c r="Q3744" s="166">
        <f t="shared" si="3198"/>
        <v>0</v>
      </c>
      <c r="R3744" s="251"/>
      <c r="S3744" s="251"/>
      <c r="T3744" s="167">
        <f t="shared" si="3210"/>
        <v>0</v>
      </c>
      <c r="U3744" s="157"/>
      <c r="V3744" s="248"/>
      <c r="W3744" s="251"/>
      <c r="X3744" s="166">
        <f t="shared" si="3199"/>
        <v>0</v>
      </c>
      <c r="Y3744" s="251"/>
      <c r="Z3744" s="251"/>
      <c r="AA3744" s="167">
        <f t="shared" si="3211"/>
        <v>0</v>
      </c>
      <c r="AB3744" s="157"/>
      <c r="AC3744" s="248"/>
      <c r="AD3744" s="251"/>
      <c r="AE3744" s="166">
        <f t="shared" si="3200"/>
        <v>0</v>
      </c>
      <c r="AF3744" s="251"/>
      <c r="AG3744" s="251"/>
      <c r="AH3744" s="167">
        <f t="shared" si="3212"/>
        <v>0</v>
      </c>
      <c r="AJ3744" s="252"/>
      <c r="AK3744" s="253"/>
      <c r="AL3744" s="254"/>
      <c r="AM3744" s="253"/>
      <c r="AN3744" s="254"/>
      <c r="AO3744" s="253"/>
      <c r="AP3744" s="254"/>
      <c r="AQ3744" s="253"/>
      <c r="AR3744" s="254"/>
      <c r="AS3744" s="253"/>
      <c r="AT3744" s="254"/>
      <c r="AU3744" s="253"/>
      <c r="AV3744" s="163">
        <f t="shared" si="3202"/>
        <v>0</v>
      </c>
      <c r="AW3744" s="168">
        <f t="shared" si="3203"/>
        <v>0</v>
      </c>
      <c r="AY3744" s="163">
        <f t="shared" si="3204"/>
        <v>0</v>
      </c>
      <c r="AZ3744" s="163">
        <f t="shared" si="3205"/>
        <v>0</v>
      </c>
      <c r="BA3744" s="163">
        <f t="shared" si="3206"/>
        <v>0</v>
      </c>
      <c r="BB3744" s="163">
        <f t="shared" si="3207"/>
        <v>0</v>
      </c>
      <c r="BC3744" s="163">
        <f t="shared" si="3208"/>
        <v>0</v>
      </c>
      <c r="BD3744" s="163">
        <f t="shared" si="3209"/>
        <v>0</v>
      </c>
    </row>
    <row r="3745" spans="2:56" x14ac:dyDescent="0.3">
      <c r="B3745" s="169" t="s">
        <v>103</v>
      </c>
      <c r="C3745" s="248"/>
      <c r="D3745" s="249"/>
      <c r="E3745" s="172">
        <f t="shared" si="3195"/>
        <v>0</v>
      </c>
      <c r="F3745" s="248"/>
      <c r="G3745" s="249"/>
      <c r="H3745" s="172">
        <f t="shared" si="3196"/>
        <v>0</v>
      </c>
      <c r="I3745" s="248"/>
      <c r="J3745" s="250"/>
      <c r="K3745" s="174">
        <f t="shared" si="3197"/>
        <v>0</v>
      </c>
      <c r="L3745" s="248"/>
      <c r="M3745" s="250"/>
      <c r="N3745" s="251"/>
      <c r="O3745" s="248"/>
      <c r="P3745" s="251"/>
      <c r="Q3745" s="166">
        <f t="shared" si="3198"/>
        <v>0</v>
      </c>
      <c r="R3745" s="251"/>
      <c r="S3745" s="251"/>
      <c r="T3745" s="167">
        <f t="shared" si="3210"/>
        <v>0</v>
      </c>
      <c r="U3745" s="157"/>
      <c r="V3745" s="248"/>
      <c r="W3745" s="251"/>
      <c r="X3745" s="166">
        <f t="shared" si="3199"/>
        <v>0</v>
      </c>
      <c r="Y3745" s="251"/>
      <c r="Z3745" s="251"/>
      <c r="AA3745" s="167">
        <f t="shared" si="3211"/>
        <v>0</v>
      </c>
      <c r="AB3745" s="157"/>
      <c r="AC3745" s="248"/>
      <c r="AD3745" s="251"/>
      <c r="AE3745" s="166">
        <f t="shared" si="3200"/>
        <v>0</v>
      </c>
      <c r="AF3745" s="251"/>
      <c r="AG3745" s="251"/>
      <c r="AH3745" s="167">
        <f t="shared" si="3212"/>
        <v>0</v>
      </c>
      <c r="AJ3745" s="252"/>
      <c r="AK3745" s="253"/>
      <c r="AL3745" s="254"/>
      <c r="AM3745" s="253"/>
      <c r="AN3745" s="254"/>
      <c r="AO3745" s="253"/>
      <c r="AP3745" s="254"/>
      <c r="AQ3745" s="253"/>
      <c r="AR3745" s="254"/>
      <c r="AS3745" s="253"/>
      <c r="AT3745" s="254"/>
      <c r="AU3745" s="253"/>
      <c r="AV3745" s="163">
        <f t="shared" si="3202"/>
        <v>0</v>
      </c>
      <c r="AW3745" s="168">
        <f t="shared" si="3203"/>
        <v>0</v>
      </c>
      <c r="AY3745" s="163">
        <f t="shared" si="3204"/>
        <v>0</v>
      </c>
      <c r="AZ3745" s="163">
        <f t="shared" si="3205"/>
        <v>0</v>
      </c>
      <c r="BA3745" s="163">
        <f t="shared" si="3206"/>
        <v>0</v>
      </c>
      <c r="BB3745" s="163">
        <f t="shared" si="3207"/>
        <v>0</v>
      </c>
      <c r="BC3745" s="163">
        <f t="shared" si="3208"/>
        <v>0</v>
      </c>
      <c r="BD3745" s="163">
        <f t="shared" si="3209"/>
        <v>0</v>
      </c>
    </row>
    <row r="3746" spans="2:56" x14ac:dyDescent="0.3">
      <c r="B3746" s="179" t="s">
        <v>104</v>
      </c>
      <c r="C3746" s="83">
        <f>SUM(C3747)</f>
        <v>0</v>
      </c>
      <c r="D3746" s="84">
        <f>SUM(D3747)</f>
        <v>0</v>
      </c>
      <c r="E3746" s="85">
        <f t="shared" si="3195"/>
        <v>0</v>
      </c>
      <c r="F3746" s="83">
        <f>SUM(F3747)</f>
        <v>0</v>
      </c>
      <c r="G3746" s="84">
        <f>SUM(G3747)</f>
        <v>0</v>
      </c>
      <c r="H3746" s="85">
        <f t="shared" si="3196"/>
        <v>0</v>
      </c>
      <c r="I3746" s="83">
        <f>SUM(I3747)</f>
        <v>0</v>
      </c>
      <c r="J3746" s="86">
        <f>SUM(J3747)</f>
        <v>0</v>
      </c>
      <c r="K3746" s="87">
        <f t="shared" si="3197"/>
        <v>0</v>
      </c>
      <c r="L3746" s="83">
        <f>SUM(L3747)</f>
        <v>0</v>
      </c>
      <c r="M3746" s="86">
        <f>SUM(M3747)</f>
        <v>0</v>
      </c>
      <c r="N3746" s="88">
        <f>SUM(N3747)</f>
        <v>0</v>
      </c>
      <c r="O3746" s="83">
        <f>SUM(O3747)</f>
        <v>0</v>
      </c>
      <c r="P3746" s="88">
        <f>SUM(P3747)</f>
        <v>0</v>
      </c>
      <c r="Q3746" s="177">
        <f t="shared" si="3198"/>
        <v>0</v>
      </c>
      <c r="R3746" s="88">
        <f>SUM(R3747)</f>
        <v>0</v>
      </c>
      <c r="S3746" s="88">
        <f>SUM(S3747)</f>
        <v>0</v>
      </c>
      <c r="T3746" s="178">
        <f t="shared" si="3210"/>
        <v>0</v>
      </c>
      <c r="U3746" s="157"/>
      <c r="V3746" s="83">
        <f>SUM(V3747)</f>
        <v>0</v>
      </c>
      <c r="W3746" s="88">
        <f>SUM(W3747)</f>
        <v>0</v>
      </c>
      <c r="X3746" s="177">
        <f t="shared" si="3199"/>
        <v>0</v>
      </c>
      <c r="Y3746" s="88">
        <f>SUM(Y3747)</f>
        <v>0</v>
      </c>
      <c r="Z3746" s="88">
        <f>SUM(Z3747)</f>
        <v>0</v>
      </c>
      <c r="AA3746" s="178">
        <f t="shared" si="3211"/>
        <v>0</v>
      </c>
      <c r="AB3746" s="157"/>
      <c r="AC3746" s="83">
        <f>SUM(AC3747)</f>
        <v>0</v>
      </c>
      <c r="AD3746" s="88">
        <f>SUM(AD3747)</f>
        <v>0</v>
      </c>
      <c r="AE3746" s="177">
        <f t="shared" si="3200"/>
        <v>0</v>
      </c>
      <c r="AF3746" s="88">
        <f>SUM(AF3747)</f>
        <v>0</v>
      </c>
      <c r="AG3746" s="88">
        <f>SUM(AG3747)</f>
        <v>0</v>
      </c>
      <c r="AH3746" s="178">
        <f t="shared" si="3212"/>
        <v>0</v>
      </c>
      <c r="AJ3746" s="84">
        <f t="shared" ref="AJ3746:AU3746" si="3227">SUM(AJ3747)</f>
        <v>0</v>
      </c>
      <c r="AK3746" s="86">
        <f t="shared" si="3227"/>
        <v>0</v>
      </c>
      <c r="AL3746" s="88">
        <f t="shared" si="3227"/>
        <v>0</v>
      </c>
      <c r="AM3746" s="86">
        <f t="shared" si="3227"/>
        <v>0</v>
      </c>
      <c r="AN3746" s="88">
        <f t="shared" si="3227"/>
        <v>0</v>
      </c>
      <c r="AO3746" s="86">
        <f t="shared" si="3227"/>
        <v>0</v>
      </c>
      <c r="AP3746" s="88">
        <f t="shared" si="3227"/>
        <v>0</v>
      </c>
      <c r="AQ3746" s="86">
        <f t="shared" si="3227"/>
        <v>0</v>
      </c>
      <c r="AR3746" s="88">
        <f t="shared" si="3227"/>
        <v>0</v>
      </c>
      <c r="AS3746" s="86">
        <f t="shared" si="3227"/>
        <v>0</v>
      </c>
      <c r="AT3746" s="88">
        <f t="shared" si="3227"/>
        <v>0</v>
      </c>
      <c r="AU3746" s="86">
        <f t="shared" si="3227"/>
        <v>0</v>
      </c>
      <c r="AV3746" s="86">
        <f t="shared" si="3202"/>
        <v>0</v>
      </c>
      <c r="AW3746" s="93">
        <f t="shared" si="3203"/>
        <v>0</v>
      </c>
      <c r="AY3746" s="86">
        <f t="shared" si="3204"/>
        <v>0</v>
      </c>
      <c r="AZ3746" s="86">
        <f t="shared" si="3205"/>
        <v>0</v>
      </c>
      <c r="BA3746" s="86">
        <f t="shared" si="3206"/>
        <v>0</v>
      </c>
      <c r="BB3746" s="86">
        <f t="shared" si="3207"/>
        <v>0</v>
      </c>
      <c r="BC3746" s="86">
        <f t="shared" si="3208"/>
        <v>0</v>
      </c>
      <c r="BD3746" s="86">
        <f t="shared" si="3209"/>
        <v>0</v>
      </c>
    </row>
    <row r="3747" spans="2:56" x14ac:dyDescent="0.3">
      <c r="B3747" s="169" t="s">
        <v>105</v>
      </c>
      <c r="C3747" s="248"/>
      <c r="D3747" s="249"/>
      <c r="E3747" s="172">
        <f t="shared" si="3195"/>
        <v>0</v>
      </c>
      <c r="F3747" s="248"/>
      <c r="G3747" s="249"/>
      <c r="H3747" s="172">
        <f t="shared" si="3196"/>
        <v>0</v>
      </c>
      <c r="I3747" s="248"/>
      <c r="J3747" s="250"/>
      <c r="K3747" s="174">
        <f t="shared" si="3197"/>
        <v>0</v>
      </c>
      <c r="L3747" s="248"/>
      <c r="M3747" s="250"/>
      <c r="N3747" s="251"/>
      <c r="O3747" s="248"/>
      <c r="P3747" s="251"/>
      <c r="Q3747" s="166">
        <f t="shared" si="3198"/>
        <v>0</v>
      </c>
      <c r="R3747" s="251"/>
      <c r="S3747" s="251"/>
      <c r="T3747" s="167">
        <f t="shared" si="3210"/>
        <v>0</v>
      </c>
      <c r="U3747" s="157"/>
      <c r="V3747" s="248"/>
      <c r="W3747" s="251"/>
      <c r="X3747" s="166">
        <f t="shared" si="3199"/>
        <v>0</v>
      </c>
      <c r="Y3747" s="251"/>
      <c r="Z3747" s="251"/>
      <c r="AA3747" s="167">
        <f t="shared" si="3211"/>
        <v>0</v>
      </c>
      <c r="AB3747" s="157"/>
      <c r="AC3747" s="248"/>
      <c r="AD3747" s="251"/>
      <c r="AE3747" s="166">
        <f t="shared" si="3200"/>
        <v>0</v>
      </c>
      <c r="AF3747" s="251"/>
      <c r="AG3747" s="251"/>
      <c r="AH3747" s="167">
        <f t="shared" si="3212"/>
        <v>0</v>
      </c>
      <c r="AJ3747" s="252"/>
      <c r="AK3747" s="253"/>
      <c r="AL3747" s="254"/>
      <c r="AM3747" s="253"/>
      <c r="AN3747" s="254"/>
      <c r="AO3747" s="253"/>
      <c r="AP3747" s="254"/>
      <c r="AQ3747" s="253"/>
      <c r="AR3747" s="254"/>
      <c r="AS3747" s="253"/>
      <c r="AT3747" s="254"/>
      <c r="AU3747" s="253"/>
      <c r="AV3747" s="163">
        <f t="shared" si="3202"/>
        <v>0</v>
      </c>
      <c r="AW3747" s="168">
        <f t="shared" si="3203"/>
        <v>0</v>
      </c>
      <c r="AY3747" s="163">
        <f t="shared" si="3204"/>
        <v>0</v>
      </c>
      <c r="AZ3747" s="163">
        <f t="shared" si="3205"/>
        <v>0</v>
      </c>
      <c r="BA3747" s="163">
        <f t="shared" si="3206"/>
        <v>0</v>
      </c>
      <c r="BB3747" s="163">
        <f t="shared" si="3207"/>
        <v>0</v>
      </c>
      <c r="BC3747" s="163">
        <f t="shared" si="3208"/>
        <v>0</v>
      </c>
      <c r="BD3747" s="163">
        <f t="shared" si="3209"/>
        <v>0</v>
      </c>
    </row>
    <row r="3748" spans="2:56" x14ac:dyDescent="0.3">
      <c r="B3748" s="179" t="s">
        <v>106</v>
      </c>
      <c r="C3748" s="83">
        <f>SUM(C3749:C3750)</f>
        <v>0</v>
      </c>
      <c r="D3748" s="84">
        <f>SUM(D3749:D3750)</f>
        <v>0</v>
      </c>
      <c r="E3748" s="85">
        <f t="shared" si="3195"/>
        <v>0</v>
      </c>
      <c r="F3748" s="83">
        <f>SUM(F3749:F3750)</f>
        <v>0</v>
      </c>
      <c r="G3748" s="84">
        <f>SUM(G3749:G3750)</f>
        <v>0</v>
      </c>
      <c r="H3748" s="85">
        <f t="shared" si="3196"/>
        <v>0</v>
      </c>
      <c r="I3748" s="83">
        <f>SUM(I3749:I3750)</f>
        <v>0</v>
      </c>
      <c r="J3748" s="86">
        <f>SUM(J3749:J3750)</f>
        <v>0</v>
      </c>
      <c r="K3748" s="87">
        <f t="shared" si="3197"/>
        <v>0</v>
      </c>
      <c r="L3748" s="83">
        <f>SUM(L3749:L3750)</f>
        <v>0</v>
      </c>
      <c r="M3748" s="86">
        <f>SUM(M3749:M3750)</f>
        <v>0</v>
      </c>
      <c r="N3748" s="88">
        <f>SUM(N3749:N3750)</f>
        <v>0</v>
      </c>
      <c r="O3748" s="83">
        <f>SUM(O3749:O3750)</f>
        <v>0</v>
      </c>
      <c r="P3748" s="88">
        <f>SUM(P3749:P3750)</f>
        <v>0</v>
      </c>
      <c r="Q3748" s="177">
        <f t="shared" si="3198"/>
        <v>0</v>
      </c>
      <c r="R3748" s="88">
        <f>SUM(R3749:R3750)</f>
        <v>0</v>
      </c>
      <c r="S3748" s="88">
        <f>SUM(S3749:S3750)</f>
        <v>0</v>
      </c>
      <c r="T3748" s="178">
        <f t="shared" si="3210"/>
        <v>0</v>
      </c>
      <c r="U3748" s="157"/>
      <c r="V3748" s="83">
        <f>SUM(V3749:V3750)</f>
        <v>0</v>
      </c>
      <c r="W3748" s="88">
        <f>SUM(W3749:W3750)</f>
        <v>0</v>
      </c>
      <c r="X3748" s="177">
        <f t="shared" si="3199"/>
        <v>0</v>
      </c>
      <c r="Y3748" s="88">
        <f>SUM(Y3749:Y3750)</f>
        <v>0</v>
      </c>
      <c r="Z3748" s="88">
        <f>SUM(Z3749:Z3750)</f>
        <v>0</v>
      </c>
      <c r="AA3748" s="178">
        <f t="shared" si="3211"/>
        <v>0</v>
      </c>
      <c r="AB3748" s="157"/>
      <c r="AC3748" s="83">
        <f>SUM(AC3749:AC3750)</f>
        <v>0</v>
      </c>
      <c r="AD3748" s="88">
        <f>SUM(AD3749:AD3750)</f>
        <v>0</v>
      </c>
      <c r="AE3748" s="177">
        <f t="shared" si="3200"/>
        <v>0</v>
      </c>
      <c r="AF3748" s="88">
        <f>SUM(AF3749:AF3750)</f>
        <v>0</v>
      </c>
      <c r="AG3748" s="88">
        <f>SUM(AG3749:AG3750)</f>
        <v>0</v>
      </c>
      <c r="AH3748" s="178">
        <f t="shared" si="3212"/>
        <v>0</v>
      </c>
      <c r="AJ3748" s="84">
        <f t="shared" ref="AJ3748:AU3748" si="3228">SUM(AJ3749:AJ3750)</f>
        <v>0</v>
      </c>
      <c r="AK3748" s="86">
        <f t="shared" si="3228"/>
        <v>0</v>
      </c>
      <c r="AL3748" s="88">
        <f t="shared" si="3228"/>
        <v>0</v>
      </c>
      <c r="AM3748" s="86">
        <f t="shared" si="3228"/>
        <v>0</v>
      </c>
      <c r="AN3748" s="88">
        <f t="shared" si="3228"/>
        <v>0</v>
      </c>
      <c r="AO3748" s="86">
        <f t="shared" si="3228"/>
        <v>0</v>
      </c>
      <c r="AP3748" s="88">
        <f t="shared" si="3228"/>
        <v>0</v>
      </c>
      <c r="AQ3748" s="86">
        <f t="shared" si="3228"/>
        <v>0</v>
      </c>
      <c r="AR3748" s="88">
        <f t="shared" si="3228"/>
        <v>0</v>
      </c>
      <c r="AS3748" s="86">
        <f t="shared" si="3228"/>
        <v>0</v>
      </c>
      <c r="AT3748" s="88">
        <f t="shared" si="3228"/>
        <v>0</v>
      </c>
      <c r="AU3748" s="86">
        <f t="shared" si="3228"/>
        <v>0</v>
      </c>
      <c r="AV3748" s="86">
        <f t="shared" si="3202"/>
        <v>0</v>
      </c>
      <c r="AW3748" s="93">
        <f t="shared" si="3203"/>
        <v>0</v>
      </c>
      <c r="AY3748" s="86">
        <f t="shared" si="3204"/>
        <v>0</v>
      </c>
      <c r="AZ3748" s="86">
        <f t="shared" si="3205"/>
        <v>0</v>
      </c>
      <c r="BA3748" s="86">
        <f t="shared" si="3206"/>
        <v>0</v>
      </c>
      <c r="BB3748" s="86">
        <f t="shared" si="3207"/>
        <v>0</v>
      </c>
      <c r="BC3748" s="86">
        <f t="shared" si="3208"/>
        <v>0</v>
      </c>
      <c r="BD3748" s="86">
        <f t="shared" si="3209"/>
        <v>0</v>
      </c>
    </row>
    <row r="3749" spans="2:56" x14ac:dyDescent="0.3">
      <c r="B3749" s="169" t="s">
        <v>107</v>
      </c>
      <c r="C3749" s="248"/>
      <c r="D3749" s="249"/>
      <c r="E3749" s="172">
        <f t="shared" si="3195"/>
        <v>0</v>
      </c>
      <c r="F3749" s="248"/>
      <c r="G3749" s="249"/>
      <c r="H3749" s="172">
        <f t="shared" si="3196"/>
        <v>0</v>
      </c>
      <c r="I3749" s="248"/>
      <c r="J3749" s="250"/>
      <c r="K3749" s="174">
        <f t="shared" si="3197"/>
        <v>0</v>
      </c>
      <c r="L3749" s="248"/>
      <c r="M3749" s="250"/>
      <c r="N3749" s="251"/>
      <c r="O3749" s="248"/>
      <c r="P3749" s="251"/>
      <c r="Q3749" s="166">
        <f t="shared" si="3198"/>
        <v>0</v>
      </c>
      <c r="R3749" s="251"/>
      <c r="S3749" s="251"/>
      <c r="T3749" s="167">
        <f t="shared" si="3210"/>
        <v>0</v>
      </c>
      <c r="U3749" s="157"/>
      <c r="V3749" s="248"/>
      <c r="W3749" s="251"/>
      <c r="X3749" s="166">
        <f t="shared" si="3199"/>
        <v>0</v>
      </c>
      <c r="Y3749" s="251"/>
      <c r="Z3749" s="251"/>
      <c r="AA3749" s="167">
        <f t="shared" si="3211"/>
        <v>0</v>
      </c>
      <c r="AB3749" s="157"/>
      <c r="AC3749" s="248"/>
      <c r="AD3749" s="251"/>
      <c r="AE3749" s="166">
        <f t="shared" si="3200"/>
        <v>0</v>
      </c>
      <c r="AF3749" s="251"/>
      <c r="AG3749" s="251"/>
      <c r="AH3749" s="167">
        <f t="shared" si="3212"/>
        <v>0</v>
      </c>
      <c r="AJ3749" s="252"/>
      <c r="AK3749" s="253"/>
      <c r="AL3749" s="254"/>
      <c r="AM3749" s="253"/>
      <c r="AN3749" s="254"/>
      <c r="AO3749" s="253"/>
      <c r="AP3749" s="254"/>
      <c r="AQ3749" s="253"/>
      <c r="AR3749" s="254"/>
      <c r="AS3749" s="253"/>
      <c r="AT3749" s="254"/>
      <c r="AU3749" s="253"/>
      <c r="AV3749" s="163">
        <f t="shared" si="3202"/>
        <v>0</v>
      </c>
      <c r="AW3749" s="168">
        <f t="shared" si="3203"/>
        <v>0</v>
      </c>
      <c r="AY3749" s="163">
        <f t="shared" si="3204"/>
        <v>0</v>
      </c>
      <c r="AZ3749" s="163">
        <f t="shared" si="3205"/>
        <v>0</v>
      </c>
      <c r="BA3749" s="163">
        <f t="shared" si="3206"/>
        <v>0</v>
      </c>
      <c r="BB3749" s="163">
        <f t="shared" si="3207"/>
        <v>0</v>
      </c>
      <c r="BC3749" s="163">
        <f t="shared" si="3208"/>
        <v>0</v>
      </c>
      <c r="BD3749" s="163">
        <f t="shared" si="3209"/>
        <v>0</v>
      </c>
    </row>
    <row r="3750" spans="2:56" x14ac:dyDescent="0.3">
      <c r="B3750" s="169" t="s">
        <v>108</v>
      </c>
      <c r="C3750" s="248"/>
      <c r="D3750" s="249"/>
      <c r="E3750" s="172">
        <f t="shared" si="3195"/>
        <v>0</v>
      </c>
      <c r="F3750" s="248"/>
      <c r="G3750" s="249"/>
      <c r="H3750" s="172">
        <f t="shared" si="3196"/>
        <v>0</v>
      </c>
      <c r="I3750" s="248"/>
      <c r="J3750" s="250"/>
      <c r="K3750" s="174">
        <f t="shared" si="3197"/>
        <v>0</v>
      </c>
      <c r="L3750" s="248"/>
      <c r="M3750" s="250"/>
      <c r="N3750" s="251"/>
      <c r="O3750" s="248"/>
      <c r="P3750" s="251"/>
      <c r="Q3750" s="166">
        <f t="shared" si="3198"/>
        <v>0</v>
      </c>
      <c r="R3750" s="251"/>
      <c r="S3750" s="251"/>
      <c r="T3750" s="167">
        <f t="shared" si="3210"/>
        <v>0</v>
      </c>
      <c r="U3750" s="157"/>
      <c r="V3750" s="248"/>
      <c r="W3750" s="251"/>
      <c r="X3750" s="166">
        <f t="shared" si="3199"/>
        <v>0</v>
      </c>
      <c r="Y3750" s="251"/>
      <c r="Z3750" s="251"/>
      <c r="AA3750" s="167">
        <f t="shared" si="3211"/>
        <v>0</v>
      </c>
      <c r="AB3750" s="157"/>
      <c r="AC3750" s="248"/>
      <c r="AD3750" s="251"/>
      <c r="AE3750" s="166">
        <f t="shared" si="3200"/>
        <v>0</v>
      </c>
      <c r="AF3750" s="251"/>
      <c r="AG3750" s="251"/>
      <c r="AH3750" s="167">
        <f t="shared" si="3212"/>
        <v>0</v>
      </c>
      <c r="AJ3750" s="252"/>
      <c r="AK3750" s="253"/>
      <c r="AL3750" s="254"/>
      <c r="AM3750" s="253"/>
      <c r="AN3750" s="254"/>
      <c r="AO3750" s="253"/>
      <c r="AP3750" s="254"/>
      <c r="AQ3750" s="253"/>
      <c r="AR3750" s="254"/>
      <c r="AS3750" s="253"/>
      <c r="AT3750" s="254"/>
      <c r="AU3750" s="253"/>
      <c r="AV3750" s="163">
        <f t="shared" si="3202"/>
        <v>0</v>
      </c>
      <c r="AW3750" s="168">
        <f t="shared" si="3203"/>
        <v>0</v>
      </c>
      <c r="AY3750" s="163">
        <f t="shared" si="3204"/>
        <v>0</v>
      </c>
      <c r="AZ3750" s="163">
        <f t="shared" si="3205"/>
        <v>0</v>
      </c>
      <c r="BA3750" s="163">
        <f t="shared" si="3206"/>
        <v>0</v>
      </c>
      <c r="BB3750" s="163">
        <f t="shared" si="3207"/>
        <v>0</v>
      </c>
      <c r="BC3750" s="163">
        <f t="shared" si="3208"/>
        <v>0</v>
      </c>
      <c r="BD3750" s="163">
        <f t="shared" si="3209"/>
        <v>0</v>
      </c>
    </row>
    <row r="3751" spans="2:56" x14ac:dyDescent="0.3">
      <c r="B3751" s="179" t="s">
        <v>109</v>
      </c>
      <c r="C3751" s="83">
        <f>SUM(C3752)</f>
        <v>0</v>
      </c>
      <c r="D3751" s="84">
        <f>SUM(D3752)</f>
        <v>0</v>
      </c>
      <c r="E3751" s="85">
        <f t="shared" si="3195"/>
        <v>0</v>
      </c>
      <c r="F3751" s="83">
        <f>SUM(F3752)</f>
        <v>0</v>
      </c>
      <c r="G3751" s="84">
        <f>SUM(G3752)</f>
        <v>0</v>
      </c>
      <c r="H3751" s="85">
        <f t="shared" si="3196"/>
        <v>0</v>
      </c>
      <c r="I3751" s="83">
        <f>SUM(I3752)</f>
        <v>0</v>
      </c>
      <c r="J3751" s="86">
        <f>SUM(J3752)</f>
        <v>0</v>
      </c>
      <c r="K3751" s="87">
        <f t="shared" si="3197"/>
        <v>0</v>
      </c>
      <c r="L3751" s="83">
        <f>SUM(L3752)</f>
        <v>0</v>
      </c>
      <c r="M3751" s="86">
        <f>SUM(M3752)</f>
        <v>0</v>
      </c>
      <c r="N3751" s="88">
        <f>SUM(N3752)</f>
        <v>0</v>
      </c>
      <c r="O3751" s="83">
        <f>SUM(O3752)</f>
        <v>0</v>
      </c>
      <c r="P3751" s="88">
        <f>SUM(P3752)</f>
        <v>0</v>
      </c>
      <c r="Q3751" s="177">
        <f t="shared" si="3198"/>
        <v>0</v>
      </c>
      <c r="R3751" s="88">
        <f>SUM(R3752)</f>
        <v>0</v>
      </c>
      <c r="S3751" s="88">
        <f>SUM(S3752)</f>
        <v>0</v>
      </c>
      <c r="T3751" s="178">
        <f t="shared" si="3210"/>
        <v>0</v>
      </c>
      <c r="U3751" s="157"/>
      <c r="V3751" s="83">
        <f>SUM(V3752)</f>
        <v>0</v>
      </c>
      <c r="W3751" s="88">
        <f>SUM(W3752)</f>
        <v>0</v>
      </c>
      <c r="X3751" s="177">
        <f t="shared" si="3199"/>
        <v>0</v>
      </c>
      <c r="Y3751" s="88">
        <f>SUM(Y3752)</f>
        <v>0</v>
      </c>
      <c r="Z3751" s="88">
        <f>SUM(Z3752)</f>
        <v>0</v>
      </c>
      <c r="AA3751" s="178">
        <f t="shared" si="3211"/>
        <v>0</v>
      </c>
      <c r="AB3751" s="157"/>
      <c r="AC3751" s="83">
        <f>SUM(AC3752)</f>
        <v>0</v>
      </c>
      <c r="AD3751" s="88">
        <f>SUM(AD3752)</f>
        <v>0</v>
      </c>
      <c r="AE3751" s="177">
        <f t="shared" si="3200"/>
        <v>0</v>
      </c>
      <c r="AF3751" s="88">
        <f>SUM(AF3752)</f>
        <v>0</v>
      </c>
      <c r="AG3751" s="88">
        <f>SUM(AG3752)</f>
        <v>0</v>
      </c>
      <c r="AH3751" s="178">
        <f t="shared" si="3212"/>
        <v>0</v>
      </c>
      <c r="AJ3751" s="84">
        <f t="shared" ref="AJ3751:AU3751" si="3229">SUM(AJ3752)</f>
        <v>0</v>
      </c>
      <c r="AK3751" s="86">
        <f t="shared" si="3229"/>
        <v>0</v>
      </c>
      <c r="AL3751" s="88">
        <f t="shared" si="3229"/>
        <v>0</v>
      </c>
      <c r="AM3751" s="86">
        <f t="shared" si="3229"/>
        <v>0</v>
      </c>
      <c r="AN3751" s="88">
        <f t="shared" si="3229"/>
        <v>0</v>
      </c>
      <c r="AO3751" s="86">
        <f t="shared" si="3229"/>
        <v>0</v>
      </c>
      <c r="AP3751" s="88">
        <f t="shared" si="3229"/>
        <v>0</v>
      </c>
      <c r="AQ3751" s="86">
        <f t="shared" si="3229"/>
        <v>0</v>
      </c>
      <c r="AR3751" s="88">
        <f t="shared" si="3229"/>
        <v>0</v>
      </c>
      <c r="AS3751" s="86">
        <f t="shared" si="3229"/>
        <v>0</v>
      </c>
      <c r="AT3751" s="88">
        <f t="shared" si="3229"/>
        <v>0</v>
      </c>
      <c r="AU3751" s="86">
        <f t="shared" si="3229"/>
        <v>0</v>
      </c>
      <c r="AV3751" s="86">
        <f t="shared" si="3202"/>
        <v>0</v>
      </c>
      <c r="AW3751" s="93">
        <f t="shared" si="3203"/>
        <v>0</v>
      </c>
      <c r="AY3751" s="86">
        <f t="shared" si="3204"/>
        <v>0</v>
      </c>
      <c r="AZ3751" s="86">
        <f t="shared" si="3205"/>
        <v>0</v>
      </c>
      <c r="BA3751" s="86">
        <f t="shared" si="3206"/>
        <v>0</v>
      </c>
      <c r="BB3751" s="86">
        <f t="shared" si="3207"/>
        <v>0</v>
      </c>
      <c r="BC3751" s="86">
        <f t="shared" si="3208"/>
        <v>0</v>
      </c>
      <c r="BD3751" s="86">
        <f t="shared" si="3209"/>
        <v>0</v>
      </c>
    </row>
    <row r="3752" spans="2:56" x14ac:dyDescent="0.3">
      <c r="B3752" s="169" t="s">
        <v>110</v>
      </c>
      <c r="C3752" s="248"/>
      <c r="D3752" s="249"/>
      <c r="E3752" s="172">
        <f t="shared" si="3195"/>
        <v>0</v>
      </c>
      <c r="F3752" s="248"/>
      <c r="G3752" s="249"/>
      <c r="H3752" s="172">
        <f t="shared" si="3196"/>
        <v>0</v>
      </c>
      <c r="I3752" s="248"/>
      <c r="J3752" s="250"/>
      <c r="K3752" s="174">
        <f t="shared" si="3197"/>
        <v>0</v>
      </c>
      <c r="L3752" s="248"/>
      <c r="M3752" s="250"/>
      <c r="N3752" s="251"/>
      <c r="O3752" s="248"/>
      <c r="P3752" s="251"/>
      <c r="Q3752" s="166">
        <f t="shared" si="3198"/>
        <v>0</v>
      </c>
      <c r="R3752" s="251"/>
      <c r="S3752" s="251"/>
      <c r="T3752" s="167">
        <f t="shared" si="3210"/>
        <v>0</v>
      </c>
      <c r="U3752" s="157"/>
      <c r="V3752" s="248"/>
      <c r="W3752" s="251"/>
      <c r="X3752" s="166">
        <f t="shared" si="3199"/>
        <v>0</v>
      </c>
      <c r="Y3752" s="251"/>
      <c r="Z3752" s="251"/>
      <c r="AA3752" s="167">
        <f t="shared" si="3211"/>
        <v>0</v>
      </c>
      <c r="AB3752" s="157"/>
      <c r="AC3752" s="248"/>
      <c r="AD3752" s="251"/>
      <c r="AE3752" s="166">
        <f t="shared" si="3200"/>
        <v>0</v>
      </c>
      <c r="AF3752" s="251"/>
      <c r="AG3752" s="251"/>
      <c r="AH3752" s="167">
        <f t="shared" si="3212"/>
        <v>0</v>
      </c>
      <c r="AJ3752" s="252"/>
      <c r="AK3752" s="253"/>
      <c r="AL3752" s="254"/>
      <c r="AM3752" s="253"/>
      <c r="AN3752" s="254"/>
      <c r="AO3752" s="253"/>
      <c r="AP3752" s="254"/>
      <c r="AQ3752" s="253"/>
      <c r="AR3752" s="254"/>
      <c r="AS3752" s="253"/>
      <c r="AT3752" s="254"/>
      <c r="AU3752" s="253"/>
      <c r="AV3752" s="163">
        <f t="shared" si="3202"/>
        <v>0</v>
      </c>
      <c r="AW3752" s="168">
        <f t="shared" si="3203"/>
        <v>0</v>
      </c>
      <c r="AY3752" s="163">
        <f t="shared" si="3204"/>
        <v>0</v>
      </c>
      <c r="AZ3752" s="163">
        <f t="shared" si="3205"/>
        <v>0</v>
      </c>
      <c r="BA3752" s="163">
        <f t="shared" si="3206"/>
        <v>0</v>
      </c>
      <c r="BB3752" s="163">
        <f t="shared" si="3207"/>
        <v>0</v>
      </c>
      <c r="BC3752" s="163">
        <f t="shared" si="3208"/>
        <v>0</v>
      </c>
      <c r="BD3752" s="163">
        <f t="shared" si="3209"/>
        <v>0</v>
      </c>
    </row>
    <row r="3753" spans="2:56" x14ac:dyDescent="0.3">
      <c r="B3753" s="179" t="s">
        <v>111</v>
      </c>
      <c r="C3753" s="83">
        <f>SUM(C3754:C3756)</f>
        <v>166861</v>
      </c>
      <c r="D3753" s="84">
        <f>SUM(D3754:D3756)</f>
        <v>74060</v>
      </c>
      <c r="E3753" s="85">
        <f t="shared" ref="E3753:E3816" si="3230">IFERROR(D3753/C3753,0)</f>
        <v>0.44384247966870627</v>
      </c>
      <c r="F3753" s="83">
        <f>SUM(F3754:F3756)</f>
        <v>95561</v>
      </c>
      <c r="G3753" s="84">
        <f>SUM(G3754:G3756)</f>
        <v>95560.4</v>
      </c>
      <c r="H3753" s="85">
        <f t="shared" ref="H3753:H3816" si="3231">IFERROR(G3753/F3753,0)</f>
        <v>0.99999372128797304</v>
      </c>
      <c r="I3753" s="83">
        <f>SUM(I3754:I3756)</f>
        <v>0</v>
      </c>
      <c r="J3753" s="86">
        <f>SUM(J3754:J3756)</f>
        <v>0</v>
      </c>
      <c r="K3753" s="87">
        <f t="shared" ref="K3753:K3816" si="3232">IFERROR(J3753/I3753,0)</f>
        <v>0</v>
      </c>
      <c r="L3753" s="83">
        <f>SUM(L3754:L3756)</f>
        <v>0</v>
      </c>
      <c r="M3753" s="86">
        <f>SUM(M3754:M3756)</f>
        <v>116944</v>
      </c>
      <c r="N3753" s="88">
        <f>SUM(N3754:N3756)</f>
        <v>0</v>
      </c>
      <c r="O3753" s="83">
        <f>SUM(O3754:O3756)</f>
        <v>0</v>
      </c>
      <c r="P3753" s="88">
        <f>SUM(P3754:P3756)</f>
        <v>0</v>
      </c>
      <c r="Q3753" s="177">
        <f t="shared" ref="Q3753:Q3816" si="3233">SUM(O3753:P3753)</f>
        <v>0</v>
      </c>
      <c r="R3753" s="88">
        <f>SUM(R3754:R3756)</f>
        <v>0</v>
      </c>
      <c r="S3753" s="88">
        <f>SUM(S3754:S3756)</f>
        <v>0</v>
      </c>
      <c r="T3753" s="178">
        <f t="shared" si="3210"/>
        <v>0</v>
      </c>
      <c r="U3753" s="157"/>
      <c r="V3753" s="83">
        <f>SUM(V3754:V3756)</f>
        <v>0</v>
      </c>
      <c r="W3753" s="88">
        <f>SUM(W3754:W3756)</f>
        <v>0</v>
      </c>
      <c r="X3753" s="177">
        <f t="shared" ref="X3753:X3816" si="3234">SUM(V3753:W3753)</f>
        <v>0</v>
      </c>
      <c r="Y3753" s="88">
        <f>SUM(Y3754:Y3756)</f>
        <v>0</v>
      </c>
      <c r="Z3753" s="88">
        <f>SUM(Z3754:Z3756)</f>
        <v>0</v>
      </c>
      <c r="AA3753" s="178">
        <f t="shared" si="3211"/>
        <v>0</v>
      </c>
      <c r="AB3753" s="157"/>
      <c r="AC3753" s="83">
        <f>SUM(AC3754:AC3756)</f>
        <v>0</v>
      </c>
      <c r="AD3753" s="88">
        <f>SUM(AD3754:AD3756)</f>
        <v>0</v>
      </c>
      <c r="AE3753" s="177">
        <f t="shared" ref="AE3753:AE3816" si="3235">SUM(AC3753:AD3753)</f>
        <v>0</v>
      </c>
      <c r="AF3753" s="88">
        <f>SUM(AF3754:AF3756)</f>
        <v>0</v>
      </c>
      <c r="AG3753" s="88">
        <f>SUM(AG3754:AG3756)</f>
        <v>0</v>
      </c>
      <c r="AH3753" s="178">
        <f t="shared" si="3212"/>
        <v>0</v>
      </c>
      <c r="AJ3753" s="84">
        <f t="shared" ref="AJ3753:AU3753" si="3236">SUM(AJ3754:AJ3756)</f>
        <v>0</v>
      </c>
      <c r="AK3753" s="86">
        <f t="shared" si="3236"/>
        <v>0</v>
      </c>
      <c r="AL3753" s="88">
        <f t="shared" si="3236"/>
        <v>0</v>
      </c>
      <c r="AM3753" s="86">
        <f t="shared" si="3236"/>
        <v>0</v>
      </c>
      <c r="AN3753" s="88">
        <f t="shared" si="3236"/>
        <v>0</v>
      </c>
      <c r="AO3753" s="86">
        <f t="shared" si="3236"/>
        <v>0</v>
      </c>
      <c r="AP3753" s="88">
        <f t="shared" si="3236"/>
        <v>0</v>
      </c>
      <c r="AQ3753" s="86">
        <f t="shared" si="3236"/>
        <v>0</v>
      </c>
      <c r="AR3753" s="88">
        <f t="shared" si="3236"/>
        <v>0</v>
      </c>
      <c r="AS3753" s="86">
        <f t="shared" si="3236"/>
        <v>0</v>
      </c>
      <c r="AT3753" s="88">
        <f t="shared" si="3236"/>
        <v>0</v>
      </c>
      <c r="AU3753" s="86">
        <f t="shared" si="3236"/>
        <v>0</v>
      </c>
      <c r="AV3753" s="86">
        <f t="shared" ref="AV3753:AV3816" si="3237">SUM(AJ3753:AU3753)</f>
        <v>0</v>
      </c>
      <c r="AW3753" s="93">
        <f t="shared" ref="AW3753:AW3816" si="3238">T3753-AV3753</f>
        <v>0</v>
      </c>
      <c r="AY3753" s="86">
        <f t="shared" ref="AY3753:AY3816" si="3239">SUM(AJ3753:AL3753)</f>
        <v>0</v>
      </c>
      <c r="AZ3753" s="86">
        <f t="shared" ref="AZ3753:AZ3816" si="3240">SUM(AM3753:AO3753)</f>
        <v>0</v>
      </c>
      <c r="BA3753" s="86">
        <f t="shared" ref="BA3753:BA3816" si="3241">SUM(AP3753:AR3753)</f>
        <v>0</v>
      </c>
      <c r="BB3753" s="86">
        <f t="shared" ref="BB3753:BB3816" si="3242">SUM(AS3753:AU3753)</f>
        <v>0</v>
      </c>
      <c r="BC3753" s="86">
        <f t="shared" ref="BC3753:BC3816" si="3243">SUM(AY3753,AZ3753,BA3753,BB3753)</f>
        <v>0</v>
      </c>
      <c r="BD3753" s="86">
        <f t="shared" ref="BD3753:BD3816" si="3244">T3753-BC3753</f>
        <v>0</v>
      </c>
    </row>
    <row r="3754" spans="2:56" x14ac:dyDescent="0.3">
      <c r="B3754" s="169" t="s">
        <v>112</v>
      </c>
      <c r="C3754" s="248"/>
      <c r="D3754" s="249"/>
      <c r="E3754" s="172">
        <f t="shared" si="3230"/>
        <v>0</v>
      </c>
      <c r="F3754" s="248"/>
      <c r="G3754" s="249"/>
      <c r="H3754" s="172">
        <f t="shared" si="3231"/>
        <v>0</v>
      </c>
      <c r="I3754" s="248"/>
      <c r="J3754" s="250"/>
      <c r="K3754" s="174">
        <f t="shared" si="3232"/>
        <v>0</v>
      </c>
      <c r="L3754" s="248"/>
      <c r="M3754" s="250"/>
      <c r="N3754" s="251"/>
      <c r="O3754" s="248"/>
      <c r="P3754" s="251"/>
      <c r="Q3754" s="166">
        <f t="shared" si="3233"/>
        <v>0</v>
      </c>
      <c r="R3754" s="251"/>
      <c r="S3754" s="251"/>
      <c r="T3754" s="167">
        <f t="shared" ref="T3754:T3817" si="3245">SUM(Q3754:S3754)</f>
        <v>0</v>
      </c>
      <c r="U3754" s="157"/>
      <c r="V3754" s="248"/>
      <c r="W3754" s="251"/>
      <c r="X3754" s="166">
        <f t="shared" si="3234"/>
        <v>0</v>
      </c>
      <c r="Y3754" s="251"/>
      <c r="Z3754" s="251"/>
      <c r="AA3754" s="167">
        <f t="shared" ref="AA3754:AA3817" si="3246">SUM(X3754:Z3754)</f>
        <v>0</v>
      </c>
      <c r="AB3754" s="157"/>
      <c r="AC3754" s="248"/>
      <c r="AD3754" s="251"/>
      <c r="AE3754" s="166">
        <f t="shared" si="3235"/>
        <v>0</v>
      </c>
      <c r="AF3754" s="251"/>
      <c r="AG3754" s="251"/>
      <c r="AH3754" s="167">
        <f t="shared" ref="AH3754:AH3817" si="3247">SUM(AE3754:AG3754)</f>
        <v>0</v>
      </c>
      <c r="AJ3754" s="252"/>
      <c r="AK3754" s="253"/>
      <c r="AL3754" s="254"/>
      <c r="AM3754" s="253"/>
      <c r="AN3754" s="254"/>
      <c r="AO3754" s="253"/>
      <c r="AP3754" s="254"/>
      <c r="AQ3754" s="253"/>
      <c r="AR3754" s="254"/>
      <c r="AS3754" s="253"/>
      <c r="AT3754" s="254"/>
      <c r="AU3754" s="253"/>
      <c r="AV3754" s="163">
        <f t="shared" si="3237"/>
        <v>0</v>
      </c>
      <c r="AW3754" s="168">
        <f t="shared" si="3238"/>
        <v>0</v>
      </c>
      <c r="AY3754" s="163">
        <f t="shared" si="3239"/>
        <v>0</v>
      </c>
      <c r="AZ3754" s="163">
        <f t="shared" si="3240"/>
        <v>0</v>
      </c>
      <c r="BA3754" s="163">
        <f t="shared" si="3241"/>
        <v>0</v>
      </c>
      <c r="BB3754" s="163">
        <f t="shared" si="3242"/>
        <v>0</v>
      </c>
      <c r="BC3754" s="163">
        <f t="shared" si="3243"/>
        <v>0</v>
      </c>
      <c r="BD3754" s="163">
        <f t="shared" si="3244"/>
        <v>0</v>
      </c>
    </row>
    <row r="3755" spans="2:56" x14ac:dyDescent="0.3">
      <c r="B3755" s="169" t="s">
        <v>113</v>
      </c>
      <c r="C3755" s="248"/>
      <c r="D3755" s="249"/>
      <c r="E3755" s="172">
        <f t="shared" si="3230"/>
        <v>0</v>
      </c>
      <c r="F3755" s="248"/>
      <c r="G3755" s="249"/>
      <c r="H3755" s="172">
        <f t="shared" si="3231"/>
        <v>0</v>
      </c>
      <c r="I3755" s="248"/>
      <c r="J3755" s="250"/>
      <c r="K3755" s="174">
        <f t="shared" si="3232"/>
        <v>0</v>
      </c>
      <c r="L3755" s="248"/>
      <c r="M3755" s="250"/>
      <c r="N3755" s="251"/>
      <c r="O3755" s="248"/>
      <c r="P3755" s="251"/>
      <c r="Q3755" s="166">
        <f t="shared" si="3233"/>
        <v>0</v>
      </c>
      <c r="R3755" s="251"/>
      <c r="S3755" s="251"/>
      <c r="T3755" s="167">
        <f t="shared" si="3245"/>
        <v>0</v>
      </c>
      <c r="U3755" s="157"/>
      <c r="V3755" s="248"/>
      <c r="W3755" s="251"/>
      <c r="X3755" s="166">
        <f t="shared" si="3234"/>
        <v>0</v>
      </c>
      <c r="Y3755" s="251"/>
      <c r="Z3755" s="251"/>
      <c r="AA3755" s="167">
        <f t="shared" si="3246"/>
        <v>0</v>
      </c>
      <c r="AB3755" s="157"/>
      <c r="AC3755" s="248"/>
      <c r="AD3755" s="251"/>
      <c r="AE3755" s="166">
        <f t="shared" si="3235"/>
        <v>0</v>
      </c>
      <c r="AF3755" s="251"/>
      <c r="AG3755" s="251"/>
      <c r="AH3755" s="167">
        <f t="shared" si="3247"/>
        <v>0</v>
      </c>
      <c r="AJ3755" s="252"/>
      <c r="AK3755" s="253"/>
      <c r="AL3755" s="254"/>
      <c r="AM3755" s="253"/>
      <c r="AN3755" s="254"/>
      <c r="AO3755" s="253"/>
      <c r="AP3755" s="254"/>
      <c r="AQ3755" s="253"/>
      <c r="AR3755" s="254"/>
      <c r="AS3755" s="253"/>
      <c r="AT3755" s="254"/>
      <c r="AU3755" s="253"/>
      <c r="AV3755" s="163">
        <f t="shared" si="3237"/>
        <v>0</v>
      </c>
      <c r="AW3755" s="168">
        <f t="shared" si="3238"/>
        <v>0</v>
      </c>
      <c r="AY3755" s="163">
        <f t="shared" si="3239"/>
        <v>0</v>
      </c>
      <c r="AZ3755" s="163">
        <f t="shared" si="3240"/>
        <v>0</v>
      </c>
      <c r="BA3755" s="163">
        <f t="shared" si="3241"/>
        <v>0</v>
      </c>
      <c r="BB3755" s="163">
        <f t="shared" si="3242"/>
        <v>0</v>
      </c>
      <c r="BC3755" s="163">
        <f t="shared" si="3243"/>
        <v>0</v>
      </c>
      <c r="BD3755" s="163">
        <f t="shared" si="3244"/>
        <v>0</v>
      </c>
    </row>
    <row r="3756" spans="2:56" x14ac:dyDescent="0.3">
      <c r="B3756" s="169" t="s">
        <v>114</v>
      </c>
      <c r="C3756" s="248">
        <v>166861</v>
      </c>
      <c r="D3756" s="249">
        <v>74060</v>
      </c>
      <c r="E3756" s="172">
        <f t="shared" si="3230"/>
        <v>0.44384247966870627</v>
      </c>
      <c r="F3756" s="248">
        <v>95561</v>
      </c>
      <c r="G3756" s="249">
        <v>95560.4</v>
      </c>
      <c r="H3756" s="172">
        <f t="shared" si="3231"/>
        <v>0.99999372128797304</v>
      </c>
      <c r="I3756" s="248"/>
      <c r="J3756" s="250"/>
      <c r="K3756" s="174">
        <f t="shared" si="3232"/>
        <v>0</v>
      </c>
      <c r="L3756" s="248"/>
      <c r="M3756" s="250">
        <v>116944</v>
      </c>
      <c r="N3756" s="251"/>
      <c r="O3756" s="248"/>
      <c r="P3756" s="251"/>
      <c r="Q3756" s="166">
        <f t="shared" si="3233"/>
        <v>0</v>
      </c>
      <c r="R3756" s="251"/>
      <c r="S3756" s="251"/>
      <c r="T3756" s="167">
        <f t="shared" si="3245"/>
        <v>0</v>
      </c>
      <c r="U3756" s="157"/>
      <c r="V3756" s="248"/>
      <c r="W3756" s="251"/>
      <c r="X3756" s="166">
        <f t="shared" si="3234"/>
        <v>0</v>
      </c>
      <c r="Y3756" s="251"/>
      <c r="Z3756" s="251"/>
      <c r="AA3756" s="167">
        <f t="shared" si="3246"/>
        <v>0</v>
      </c>
      <c r="AB3756" s="157"/>
      <c r="AC3756" s="248"/>
      <c r="AD3756" s="251"/>
      <c r="AE3756" s="166">
        <f t="shared" si="3235"/>
        <v>0</v>
      </c>
      <c r="AF3756" s="251"/>
      <c r="AG3756" s="251"/>
      <c r="AH3756" s="167">
        <f t="shared" si="3247"/>
        <v>0</v>
      </c>
      <c r="AJ3756" s="252"/>
      <c r="AK3756" s="253"/>
      <c r="AL3756" s="254"/>
      <c r="AM3756" s="253"/>
      <c r="AN3756" s="254"/>
      <c r="AO3756" s="253"/>
      <c r="AP3756" s="254"/>
      <c r="AQ3756" s="253"/>
      <c r="AR3756" s="254"/>
      <c r="AS3756" s="253"/>
      <c r="AT3756" s="254"/>
      <c r="AU3756" s="253"/>
      <c r="AV3756" s="163">
        <f t="shared" si="3237"/>
        <v>0</v>
      </c>
      <c r="AW3756" s="168">
        <f t="shared" si="3238"/>
        <v>0</v>
      </c>
      <c r="AY3756" s="163">
        <f t="shared" si="3239"/>
        <v>0</v>
      </c>
      <c r="AZ3756" s="163">
        <f t="shared" si="3240"/>
        <v>0</v>
      </c>
      <c r="BA3756" s="163">
        <f t="shared" si="3241"/>
        <v>0</v>
      </c>
      <c r="BB3756" s="163">
        <f t="shared" si="3242"/>
        <v>0</v>
      </c>
      <c r="BC3756" s="163">
        <f t="shared" si="3243"/>
        <v>0</v>
      </c>
      <c r="BD3756" s="163">
        <f t="shared" si="3244"/>
        <v>0</v>
      </c>
    </row>
    <row r="3757" spans="2:56" x14ac:dyDescent="0.3">
      <c r="B3757" s="179" t="s">
        <v>115</v>
      </c>
      <c r="C3757" s="83">
        <f>SUM(C3758:C3760)</f>
        <v>0</v>
      </c>
      <c r="D3757" s="84">
        <f>SUM(D3758:D3760)</f>
        <v>0</v>
      </c>
      <c r="E3757" s="85">
        <f t="shared" si="3230"/>
        <v>0</v>
      </c>
      <c r="F3757" s="83">
        <f>SUM(F3758:F3760)</f>
        <v>0</v>
      </c>
      <c r="G3757" s="84">
        <f>SUM(G3758:G3760)</f>
        <v>0</v>
      </c>
      <c r="H3757" s="85">
        <f t="shared" si="3231"/>
        <v>0</v>
      </c>
      <c r="I3757" s="83">
        <f>SUM(I3758:I3760)</f>
        <v>0</v>
      </c>
      <c r="J3757" s="86">
        <f>SUM(J3758:J3760)</f>
        <v>0</v>
      </c>
      <c r="K3757" s="87">
        <f t="shared" si="3232"/>
        <v>0</v>
      </c>
      <c r="L3757" s="83">
        <f>SUM(L3758:L3760)</f>
        <v>0</v>
      </c>
      <c r="M3757" s="86">
        <f>SUM(M3758:M3760)</f>
        <v>0</v>
      </c>
      <c r="N3757" s="88">
        <f>SUM(N3758:N3760)</f>
        <v>0</v>
      </c>
      <c r="O3757" s="83">
        <f>SUM(O3758:O3760)</f>
        <v>0</v>
      </c>
      <c r="P3757" s="88">
        <f>SUM(P3758:P3760)</f>
        <v>0</v>
      </c>
      <c r="Q3757" s="177">
        <f t="shared" si="3233"/>
        <v>0</v>
      </c>
      <c r="R3757" s="88">
        <f>SUM(R3758:R3760)</f>
        <v>0</v>
      </c>
      <c r="S3757" s="88">
        <f>SUM(S3758:S3760)</f>
        <v>0</v>
      </c>
      <c r="T3757" s="178">
        <f t="shared" si="3245"/>
        <v>0</v>
      </c>
      <c r="U3757" s="157"/>
      <c r="V3757" s="83">
        <f>SUM(V3758:V3760)</f>
        <v>0</v>
      </c>
      <c r="W3757" s="88">
        <f>SUM(W3758:W3760)</f>
        <v>0</v>
      </c>
      <c r="X3757" s="177">
        <f t="shared" si="3234"/>
        <v>0</v>
      </c>
      <c r="Y3757" s="88">
        <f>SUM(Y3758:Y3760)</f>
        <v>0</v>
      </c>
      <c r="Z3757" s="88">
        <f>SUM(Z3758:Z3760)</f>
        <v>0</v>
      </c>
      <c r="AA3757" s="178">
        <f t="shared" si="3246"/>
        <v>0</v>
      </c>
      <c r="AB3757" s="157"/>
      <c r="AC3757" s="83">
        <f>SUM(AC3758:AC3760)</f>
        <v>0</v>
      </c>
      <c r="AD3757" s="88">
        <f>SUM(AD3758:AD3760)</f>
        <v>0</v>
      </c>
      <c r="AE3757" s="177">
        <f t="shared" si="3235"/>
        <v>0</v>
      </c>
      <c r="AF3757" s="88">
        <f>SUM(AF3758:AF3760)</f>
        <v>0</v>
      </c>
      <c r="AG3757" s="88">
        <f>SUM(AG3758:AG3760)</f>
        <v>0</v>
      </c>
      <c r="AH3757" s="178">
        <f t="shared" si="3247"/>
        <v>0</v>
      </c>
      <c r="AJ3757" s="84">
        <f t="shared" ref="AJ3757:AU3757" si="3248">SUM(AJ3758:AJ3760)</f>
        <v>0</v>
      </c>
      <c r="AK3757" s="86">
        <f t="shared" si="3248"/>
        <v>0</v>
      </c>
      <c r="AL3757" s="88">
        <f t="shared" si="3248"/>
        <v>0</v>
      </c>
      <c r="AM3757" s="86">
        <f t="shared" si="3248"/>
        <v>0</v>
      </c>
      <c r="AN3757" s="88">
        <f t="shared" si="3248"/>
        <v>0</v>
      </c>
      <c r="AO3757" s="86">
        <f t="shared" si="3248"/>
        <v>0</v>
      </c>
      <c r="AP3757" s="88">
        <f t="shared" si="3248"/>
        <v>0</v>
      </c>
      <c r="AQ3757" s="86">
        <f t="shared" si="3248"/>
        <v>0</v>
      </c>
      <c r="AR3757" s="88">
        <f t="shared" si="3248"/>
        <v>0</v>
      </c>
      <c r="AS3757" s="86">
        <f t="shared" si="3248"/>
        <v>0</v>
      </c>
      <c r="AT3757" s="88">
        <f t="shared" si="3248"/>
        <v>0</v>
      </c>
      <c r="AU3757" s="86">
        <f t="shared" si="3248"/>
        <v>0</v>
      </c>
      <c r="AV3757" s="86">
        <f t="shared" si="3237"/>
        <v>0</v>
      </c>
      <c r="AW3757" s="93">
        <f t="shared" si="3238"/>
        <v>0</v>
      </c>
      <c r="AY3757" s="86">
        <f t="shared" si="3239"/>
        <v>0</v>
      </c>
      <c r="AZ3757" s="86">
        <f t="shared" si="3240"/>
        <v>0</v>
      </c>
      <c r="BA3757" s="86">
        <f t="shared" si="3241"/>
        <v>0</v>
      </c>
      <c r="BB3757" s="86">
        <f t="shared" si="3242"/>
        <v>0</v>
      </c>
      <c r="BC3757" s="86">
        <f t="shared" si="3243"/>
        <v>0</v>
      </c>
      <c r="BD3757" s="86">
        <f t="shared" si="3244"/>
        <v>0</v>
      </c>
    </row>
    <row r="3758" spans="2:56" x14ac:dyDescent="0.3">
      <c r="B3758" s="169" t="s">
        <v>116</v>
      </c>
      <c r="C3758" s="248"/>
      <c r="D3758" s="249"/>
      <c r="E3758" s="172">
        <f t="shared" si="3230"/>
        <v>0</v>
      </c>
      <c r="F3758" s="248"/>
      <c r="G3758" s="249"/>
      <c r="H3758" s="172">
        <f t="shared" si="3231"/>
        <v>0</v>
      </c>
      <c r="I3758" s="248"/>
      <c r="J3758" s="250"/>
      <c r="K3758" s="174">
        <f t="shared" si="3232"/>
        <v>0</v>
      </c>
      <c r="L3758" s="248"/>
      <c r="M3758" s="250"/>
      <c r="N3758" s="251"/>
      <c r="O3758" s="248"/>
      <c r="P3758" s="251"/>
      <c r="Q3758" s="166">
        <f t="shared" si="3233"/>
        <v>0</v>
      </c>
      <c r="R3758" s="251"/>
      <c r="S3758" s="251"/>
      <c r="T3758" s="167">
        <f t="shared" si="3245"/>
        <v>0</v>
      </c>
      <c r="U3758" s="157"/>
      <c r="V3758" s="248"/>
      <c r="W3758" s="251"/>
      <c r="X3758" s="166">
        <f t="shared" si="3234"/>
        <v>0</v>
      </c>
      <c r="Y3758" s="251"/>
      <c r="Z3758" s="251"/>
      <c r="AA3758" s="167">
        <f t="shared" si="3246"/>
        <v>0</v>
      </c>
      <c r="AB3758" s="157"/>
      <c r="AC3758" s="248"/>
      <c r="AD3758" s="251"/>
      <c r="AE3758" s="166">
        <f t="shared" si="3235"/>
        <v>0</v>
      </c>
      <c r="AF3758" s="251"/>
      <c r="AG3758" s="251"/>
      <c r="AH3758" s="167">
        <f t="shared" si="3247"/>
        <v>0</v>
      </c>
      <c r="AJ3758" s="252"/>
      <c r="AK3758" s="253"/>
      <c r="AL3758" s="254"/>
      <c r="AM3758" s="253"/>
      <c r="AN3758" s="254"/>
      <c r="AO3758" s="253"/>
      <c r="AP3758" s="254"/>
      <c r="AQ3758" s="253"/>
      <c r="AR3758" s="254"/>
      <c r="AS3758" s="253"/>
      <c r="AT3758" s="254"/>
      <c r="AU3758" s="253"/>
      <c r="AV3758" s="163">
        <f t="shared" si="3237"/>
        <v>0</v>
      </c>
      <c r="AW3758" s="168">
        <f t="shared" si="3238"/>
        <v>0</v>
      </c>
      <c r="AY3758" s="163">
        <f t="shared" si="3239"/>
        <v>0</v>
      </c>
      <c r="AZ3758" s="163">
        <f t="shared" si="3240"/>
        <v>0</v>
      </c>
      <c r="BA3758" s="163">
        <f t="shared" si="3241"/>
        <v>0</v>
      </c>
      <c r="BB3758" s="163">
        <f t="shared" si="3242"/>
        <v>0</v>
      </c>
      <c r="BC3758" s="163">
        <f t="shared" si="3243"/>
        <v>0</v>
      </c>
      <c r="BD3758" s="163">
        <f t="shared" si="3244"/>
        <v>0</v>
      </c>
    </row>
    <row r="3759" spans="2:56" x14ac:dyDescent="0.3">
      <c r="B3759" s="169" t="s">
        <v>117</v>
      </c>
      <c r="C3759" s="248"/>
      <c r="D3759" s="249"/>
      <c r="E3759" s="172">
        <f t="shared" si="3230"/>
        <v>0</v>
      </c>
      <c r="F3759" s="248"/>
      <c r="G3759" s="249"/>
      <c r="H3759" s="172">
        <f t="shared" si="3231"/>
        <v>0</v>
      </c>
      <c r="I3759" s="248"/>
      <c r="J3759" s="250"/>
      <c r="K3759" s="174">
        <f t="shared" si="3232"/>
        <v>0</v>
      </c>
      <c r="L3759" s="248"/>
      <c r="M3759" s="250"/>
      <c r="N3759" s="251"/>
      <c r="O3759" s="248"/>
      <c r="P3759" s="251"/>
      <c r="Q3759" s="166">
        <f t="shared" si="3233"/>
        <v>0</v>
      </c>
      <c r="R3759" s="251"/>
      <c r="S3759" s="251"/>
      <c r="T3759" s="167">
        <f t="shared" si="3245"/>
        <v>0</v>
      </c>
      <c r="U3759" s="157"/>
      <c r="V3759" s="248"/>
      <c r="W3759" s="251"/>
      <c r="X3759" s="166">
        <f t="shared" si="3234"/>
        <v>0</v>
      </c>
      <c r="Y3759" s="251"/>
      <c r="Z3759" s="251"/>
      <c r="AA3759" s="167">
        <f t="shared" si="3246"/>
        <v>0</v>
      </c>
      <c r="AB3759" s="157"/>
      <c r="AC3759" s="248"/>
      <c r="AD3759" s="251"/>
      <c r="AE3759" s="166">
        <f t="shared" si="3235"/>
        <v>0</v>
      </c>
      <c r="AF3759" s="251"/>
      <c r="AG3759" s="251"/>
      <c r="AH3759" s="167">
        <f t="shared" si="3247"/>
        <v>0</v>
      </c>
      <c r="AJ3759" s="252"/>
      <c r="AK3759" s="253"/>
      <c r="AL3759" s="254"/>
      <c r="AM3759" s="253"/>
      <c r="AN3759" s="254"/>
      <c r="AO3759" s="253"/>
      <c r="AP3759" s="254"/>
      <c r="AQ3759" s="253"/>
      <c r="AR3759" s="254"/>
      <c r="AS3759" s="253"/>
      <c r="AT3759" s="254"/>
      <c r="AU3759" s="253"/>
      <c r="AV3759" s="163">
        <f t="shared" si="3237"/>
        <v>0</v>
      </c>
      <c r="AW3759" s="168">
        <f t="shared" si="3238"/>
        <v>0</v>
      </c>
      <c r="AY3759" s="163">
        <f t="shared" si="3239"/>
        <v>0</v>
      </c>
      <c r="AZ3759" s="163">
        <f t="shared" si="3240"/>
        <v>0</v>
      </c>
      <c r="BA3759" s="163">
        <f t="shared" si="3241"/>
        <v>0</v>
      </c>
      <c r="BB3759" s="163">
        <f t="shared" si="3242"/>
        <v>0</v>
      </c>
      <c r="BC3759" s="163">
        <f t="shared" si="3243"/>
        <v>0</v>
      </c>
      <c r="BD3759" s="163">
        <f t="shared" si="3244"/>
        <v>0</v>
      </c>
    </row>
    <row r="3760" spans="2:56" x14ac:dyDescent="0.3">
      <c r="B3760" s="169" t="s">
        <v>118</v>
      </c>
      <c r="C3760" s="248"/>
      <c r="D3760" s="249"/>
      <c r="E3760" s="172">
        <f t="shared" si="3230"/>
        <v>0</v>
      </c>
      <c r="F3760" s="248"/>
      <c r="G3760" s="249"/>
      <c r="H3760" s="172">
        <f t="shared" si="3231"/>
        <v>0</v>
      </c>
      <c r="I3760" s="248"/>
      <c r="J3760" s="250"/>
      <c r="K3760" s="174">
        <f t="shared" si="3232"/>
        <v>0</v>
      </c>
      <c r="L3760" s="248"/>
      <c r="M3760" s="250"/>
      <c r="N3760" s="251"/>
      <c r="O3760" s="248"/>
      <c r="P3760" s="251"/>
      <c r="Q3760" s="166">
        <f t="shared" si="3233"/>
        <v>0</v>
      </c>
      <c r="R3760" s="251"/>
      <c r="S3760" s="251"/>
      <c r="T3760" s="167">
        <f t="shared" si="3245"/>
        <v>0</v>
      </c>
      <c r="U3760" s="157"/>
      <c r="V3760" s="248"/>
      <c r="W3760" s="251"/>
      <c r="X3760" s="166">
        <f t="shared" si="3234"/>
        <v>0</v>
      </c>
      <c r="Y3760" s="251"/>
      <c r="Z3760" s="251"/>
      <c r="AA3760" s="167">
        <f t="shared" si="3246"/>
        <v>0</v>
      </c>
      <c r="AB3760" s="157"/>
      <c r="AC3760" s="248"/>
      <c r="AD3760" s="251"/>
      <c r="AE3760" s="166">
        <f t="shared" si="3235"/>
        <v>0</v>
      </c>
      <c r="AF3760" s="251"/>
      <c r="AG3760" s="251"/>
      <c r="AH3760" s="167">
        <f t="shared" si="3247"/>
        <v>0</v>
      </c>
      <c r="AJ3760" s="252"/>
      <c r="AK3760" s="253"/>
      <c r="AL3760" s="254"/>
      <c r="AM3760" s="253"/>
      <c r="AN3760" s="254"/>
      <c r="AO3760" s="253"/>
      <c r="AP3760" s="254"/>
      <c r="AQ3760" s="253"/>
      <c r="AR3760" s="254"/>
      <c r="AS3760" s="253"/>
      <c r="AT3760" s="254"/>
      <c r="AU3760" s="253"/>
      <c r="AV3760" s="163">
        <f t="shared" si="3237"/>
        <v>0</v>
      </c>
      <c r="AW3760" s="168">
        <f t="shared" si="3238"/>
        <v>0</v>
      </c>
      <c r="AY3760" s="163">
        <f t="shared" si="3239"/>
        <v>0</v>
      </c>
      <c r="AZ3760" s="163">
        <f t="shared" si="3240"/>
        <v>0</v>
      </c>
      <c r="BA3760" s="163">
        <f t="shared" si="3241"/>
        <v>0</v>
      </c>
      <c r="BB3760" s="163">
        <f t="shared" si="3242"/>
        <v>0</v>
      </c>
      <c r="BC3760" s="163">
        <f t="shared" si="3243"/>
        <v>0</v>
      </c>
      <c r="BD3760" s="163">
        <f t="shared" si="3244"/>
        <v>0</v>
      </c>
    </row>
    <row r="3761" spans="2:56" x14ac:dyDescent="0.3">
      <c r="B3761" s="179" t="s">
        <v>119</v>
      </c>
      <c r="C3761" s="83">
        <f>SUM(C3762)</f>
        <v>0</v>
      </c>
      <c r="D3761" s="84">
        <f>SUM(D3762)</f>
        <v>0</v>
      </c>
      <c r="E3761" s="85">
        <f t="shared" si="3230"/>
        <v>0</v>
      </c>
      <c r="F3761" s="83">
        <f>SUM(F3762)</f>
        <v>0</v>
      </c>
      <c r="G3761" s="84">
        <f>SUM(G3762)</f>
        <v>0</v>
      </c>
      <c r="H3761" s="85">
        <f t="shared" si="3231"/>
        <v>0</v>
      </c>
      <c r="I3761" s="83">
        <f>SUM(I3762)</f>
        <v>2000</v>
      </c>
      <c r="J3761" s="86">
        <f>SUM(J3762)</f>
        <v>2000</v>
      </c>
      <c r="K3761" s="87">
        <f t="shared" si="3232"/>
        <v>1</v>
      </c>
      <c r="L3761" s="83">
        <f>SUM(L3762)</f>
        <v>0</v>
      </c>
      <c r="M3761" s="86">
        <f>SUM(M3762)</f>
        <v>0</v>
      </c>
      <c r="N3761" s="88">
        <f>SUM(N3762)</f>
        <v>0</v>
      </c>
      <c r="O3761" s="83">
        <f>SUM(O3762)</f>
        <v>2000</v>
      </c>
      <c r="P3761" s="88">
        <f>SUM(P3762)</f>
        <v>0</v>
      </c>
      <c r="Q3761" s="177">
        <f t="shared" si="3233"/>
        <v>2000</v>
      </c>
      <c r="R3761" s="88">
        <f>SUM(R3762)</f>
        <v>0</v>
      </c>
      <c r="S3761" s="88">
        <f>SUM(S3762)</f>
        <v>0</v>
      </c>
      <c r="T3761" s="178">
        <f t="shared" si="3245"/>
        <v>2000</v>
      </c>
      <c r="U3761" s="157"/>
      <c r="V3761" s="83">
        <f>SUM(V3762)</f>
        <v>2000</v>
      </c>
      <c r="W3761" s="88">
        <f>SUM(W3762)</f>
        <v>0</v>
      </c>
      <c r="X3761" s="177">
        <f t="shared" si="3234"/>
        <v>2000</v>
      </c>
      <c r="Y3761" s="88">
        <f>SUM(Y3762)</f>
        <v>0</v>
      </c>
      <c r="Z3761" s="88">
        <f>SUM(Z3762)</f>
        <v>0</v>
      </c>
      <c r="AA3761" s="178">
        <f t="shared" si="3246"/>
        <v>2000</v>
      </c>
      <c r="AB3761" s="157"/>
      <c r="AC3761" s="83">
        <f>SUM(AC3762)</f>
        <v>2000</v>
      </c>
      <c r="AD3761" s="88">
        <f>SUM(AD3762)</f>
        <v>0</v>
      </c>
      <c r="AE3761" s="177">
        <f t="shared" si="3235"/>
        <v>2000</v>
      </c>
      <c r="AF3761" s="88">
        <f>SUM(AF3762)</f>
        <v>0</v>
      </c>
      <c r="AG3761" s="88">
        <f>SUM(AG3762)</f>
        <v>0</v>
      </c>
      <c r="AH3761" s="178">
        <f t="shared" si="3247"/>
        <v>2000</v>
      </c>
      <c r="AJ3761" s="84">
        <f t="shared" ref="AJ3761:AU3761" si="3249">SUM(AJ3762)</f>
        <v>0</v>
      </c>
      <c r="AK3761" s="86">
        <f t="shared" si="3249"/>
        <v>0</v>
      </c>
      <c r="AL3761" s="88">
        <f t="shared" si="3249"/>
        <v>0</v>
      </c>
      <c r="AM3761" s="86">
        <f t="shared" si="3249"/>
        <v>0</v>
      </c>
      <c r="AN3761" s="88">
        <f t="shared" si="3249"/>
        <v>0</v>
      </c>
      <c r="AO3761" s="86">
        <f t="shared" si="3249"/>
        <v>2000</v>
      </c>
      <c r="AP3761" s="88">
        <f t="shared" si="3249"/>
        <v>0</v>
      </c>
      <c r="AQ3761" s="86">
        <f t="shared" si="3249"/>
        <v>0</v>
      </c>
      <c r="AR3761" s="88">
        <f t="shared" si="3249"/>
        <v>0</v>
      </c>
      <c r="AS3761" s="86">
        <f t="shared" si="3249"/>
        <v>0</v>
      </c>
      <c r="AT3761" s="88">
        <f t="shared" si="3249"/>
        <v>0</v>
      </c>
      <c r="AU3761" s="86">
        <f t="shared" si="3249"/>
        <v>0</v>
      </c>
      <c r="AV3761" s="86">
        <f t="shared" si="3237"/>
        <v>2000</v>
      </c>
      <c r="AW3761" s="93">
        <f t="shared" si="3238"/>
        <v>0</v>
      </c>
      <c r="AY3761" s="86">
        <f t="shared" si="3239"/>
        <v>0</v>
      </c>
      <c r="AZ3761" s="86">
        <f t="shared" si="3240"/>
        <v>2000</v>
      </c>
      <c r="BA3761" s="86">
        <f t="shared" si="3241"/>
        <v>0</v>
      </c>
      <c r="BB3761" s="86">
        <f t="shared" si="3242"/>
        <v>0</v>
      </c>
      <c r="BC3761" s="86">
        <f t="shared" si="3243"/>
        <v>2000</v>
      </c>
      <c r="BD3761" s="86">
        <f t="shared" si="3244"/>
        <v>0</v>
      </c>
    </row>
    <row r="3762" spans="2:56" x14ac:dyDescent="0.3">
      <c r="B3762" s="169" t="s">
        <v>120</v>
      </c>
      <c r="C3762" s="248"/>
      <c r="D3762" s="249"/>
      <c r="E3762" s="172">
        <f t="shared" si="3230"/>
        <v>0</v>
      </c>
      <c r="F3762" s="248"/>
      <c r="G3762" s="249"/>
      <c r="H3762" s="172">
        <f t="shared" si="3231"/>
        <v>0</v>
      </c>
      <c r="I3762" s="248">
        <v>2000</v>
      </c>
      <c r="J3762" s="250">
        <v>2000</v>
      </c>
      <c r="K3762" s="174">
        <f t="shared" si="3232"/>
        <v>1</v>
      </c>
      <c r="L3762" s="248"/>
      <c r="M3762" s="250"/>
      <c r="N3762" s="251"/>
      <c r="O3762" s="248">
        <v>2000</v>
      </c>
      <c r="P3762" s="251"/>
      <c r="Q3762" s="166">
        <f t="shared" si="3233"/>
        <v>2000</v>
      </c>
      <c r="R3762" s="251"/>
      <c r="S3762" s="251"/>
      <c r="T3762" s="167">
        <f t="shared" si="3245"/>
        <v>2000</v>
      </c>
      <c r="U3762" s="157"/>
      <c r="V3762" s="248">
        <v>2000</v>
      </c>
      <c r="W3762" s="251"/>
      <c r="X3762" s="166">
        <f t="shared" si="3234"/>
        <v>2000</v>
      </c>
      <c r="Y3762" s="251"/>
      <c r="Z3762" s="251"/>
      <c r="AA3762" s="167">
        <f t="shared" si="3246"/>
        <v>2000</v>
      </c>
      <c r="AB3762" s="157"/>
      <c r="AC3762" s="248">
        <v>2000</v>
      </c>
      <c r="AD3762" s="251"/>
      <c r="AE3762" s="166">
        <f t="shared" si="3235"/>
        <v>2000</v>
      </c>
      <c r="AF3762" s="251"/>
      <c r="AG3762" s="251"/>
      <c r="AH3762" s="167">
        <f t="shared" si="3247"/>
        <v>2000</v>
      </c>
      <c r="AJ3762" s="252"/>
      <c r="AK3762" s="253"/>
      <c r="AL3762" s="254"/>
      <c r="AM3762" s="253"/>
      <c r="AN3762" s="254"/>
      <c r="AO3762" s="253">
        <v>2000</v>
      </c>
      <c r="AP3762" s="254"/>
      <c r="AQ3762" s="253"/>
      <c r="AR3762" s="254"/>
      <c r="AS3762" s="253"/>
      <c r="AT3762" s="254"/>
      <c r="AU3762" s="253"/>
      <c r="AV3762" s="163">
        <f t="shared" si="3237"/>
        <v>2000</v>
      </c>
      <c r="AW3762" s="168">
        <f t="shared" si="3238"/>
        <v>0</v>
      </c>
      <c r="AY3762" s="163">
        <f t="shared" si="3239"/>
        <v>0</v>
      </c>
      <c r="AZ3762" s="163">
        <f t="shared" si="3240"/>
        <v>2000</v>
      </c>
      <c r="BA3762" s="163">
        <f t="shared" si="3241"/>
        <v>0</v>
      </c>
      <c r="BB3762" s="163">
        <f t="shared" si="3242"/>
        <v>0</v>
      </c>
      <c r="BC3762" s="163">
        <f t="shared" si="3243"/>
        <v>2000</v>
      </c>
      <c r="BD3762" s="163">
        <f t="shared" si="3244"/>
        <v>0</v>
      </c>
    </row>
    <row r="3763" spans="2:56" x14ac:dyDescent="0.3">
      <c r="B3763" s="179" t="s">
        <v>121</v>
      </c>
      <c r="C3763" s="83">
        <f>SUM(C3764:C3768)</f>
        <v>0</v>
      </c>
      <c r="D3763" s="84">
        <f>SUM(D3764:D3768)</f>
        <v>0</v>
      </c>
      <c r="E3763" s="85">
        <f t="shared" si="3230"/>
        <v>0</v>
      </c>
      <c r="F3763" s="83">
        <f>SUM(F3764:F3768)</f>
        <v>0</v>
      </c>
      <c r="G3763" s="84">
        <f>SUM(G3764:G3768)</f>
        <v>0</v>
      </c>
      <c r="H3763" s="85">
        <f t="shared" si="3231"/>
        <v>0</v>
      </c>
      <c r="I3763" s="83">
        <f>SUM(I3764:I3768)</f>
        <v>0</v>
      </c>
      <c r="J3763" s="86">
        <f>SUM(J3764:J3768)</f>
        <v>0</v>
      </c>
      <c r="K3763" s="87">
        <f t="shared" si="3232"/>
        <v>0</v>
      </c>
      <c r="L3763" s="83">
        <f>SUM(L3764:L3768)</f>
        <v>0</v>
      </c>
      <c r="M3763" s="86">
        <f>SUM(M3764:M3768)</f>
        <v>0</v>
      </c>
      <c r="N3763" s="88">
        <f>SUM(N3764:N3768)</f>
        <v>0</v>
      </c>
      <c r="O3763" s="83">
        <f>SUM(O3764:O3768)</f>
        <v>0</v>
      </c>
      <c r="P3763" s="88">
        <f>SUM(P3764:P3768)</f>
        <v>0</v>
      </c>
      <c r="Q3763" s="177">
        <f t="shared" si="3233"/>
        <v>0</v>
      </c>
      <c r="R3763" s="88">
        <f>SUM(R3764:R3768)</f>
        <v>0</v>
      </c>
      <c r="S3763" s="88">
        <f>SUM(S3764:S3768)</f>
        <v>0</v>
      </c>
      <c r="T3763" s="178">
        <f t="shared" si="3245"/>
        <v>0</v>
      </c>
      <c r="U3763" s="157"/>
      <c r="V3763" s="83">
        <f>SUM(V3764:V3768)</f>
        <v>0</v>
      </c>
      <c r="W3763" s="88">
        <f>SUM(W3764:W3768)</f>
        <v>0</v>
      </c>
      <c r="X3763" s="177">
        <f t="shared" si="3234"/>
        <v>0</v>
      </c>
      <c r="Y3763" s="88">
        <f>SUM(Y3764:Y3768)</f>
        <v>0</v>
      </c>
      <c r="Z3763" s="88">
        <f>SUM(Z3764:Z3768)</f>
        <v>0</v>
      </c>
      <c r="AA3763" s="178">
        <f t="shared" si="3246"/>
        <v>0</v>
      </c>
      <c r="AB3763" s="157"/>
      <c r="AC3763" s="83">
        <f>SUM(AC3764:AC3768)</f>
        <v>0</v>
      </c>
      <c r="AD3763" s="88">
        <f>SUM(AD3764:AD3768)</f>
        <v>0</v>
      </c>
      <c r="AE3763" s="177">
        <f t="shared" si="3235"/>
        <v>0</v>
      </c>
      <c r="AF3763" s="88">
        <f>SUM(AF3764:AF3768)</f>
        <v>0</v>
      </c>
      <c r="AG3763" s="88">
        <f>SUM(AG3764:AG3768)</f>
        <v>0</v>
      </c>
      <c r="AH3763" s="178">
        <f t="shared" si="3247"/>
        <v>0</v>
      </c>
      <c r="AJ3763" s="84">
        <f t="shared" ref="AJ3763:AU3763" si="3250">SUM(AJ3764:AJ3768)</f>
        <v>0</v>
      </c>
      <c r="AK3763" s="86">
        <f t="shared" si="3250"/>
        <v>0</v>
      </c>
      <c r="AL3763" s="88">
        <f t="shared" si="3250"/>
        <v>0</v>
      </c>
      <c r="AM3763" s="86">
        <f t="shared" si="3250"/>
        <v>0</v>
      </c>
      <c r="AN3763" s="88">
        <f t="shared" si="3250"/>
        <v>0</v>
      </c>
      <c r="AO3763" s="86">
        <f t="shared" si="3250"/>
        <v>0</v>
      </c>
      <c r="AP3763" s="88">
        <f t="shared" si="3250"/>
        <v>0</v>
      </c>
      <c r="AQ3763" s="86">
        <f t="shared" si="3250"/>
        <v>0</v>
      </c>
      <c r="AR3763" s="88">
        <f t="shared" si="3250"/>
        <v>0</v>
      </c>
      <c r="AS3763" s="86">
        <f t="shared" si="3250"/>
        <v>0</v>
      </c>
      <c r="AT3763" s="88">
        <f t="shared" si="3250"/>
        <v>0</v>
      </c>
      <c r="AU3763" s="86">
        <f t="shared" si="3250"/>
        <v>0</v>
      </c>
      <c r="AV3763" s="86">
        <f t="shared" si="3237"/>
        <v>0</v>
      </c>
      <c r="AW3763" s="93">
        <f t="shared" si="3238"/>
        <v>0</v>
      </c>
      <c r="AY3763" s="86">
        <f t="shared" si="3239"/>
        <v>0</v>
      </c>
      <c r="AZ3763" s="86">
        <f t="shared" si="3240"/>
        <v>0</v>
      </c>
      <c r="BA3763" s="86">
        <f t="shared" si="3241"/>
        <v>0</v>
      </c>
      <c r="BB3763" s="86">
        <f t="shared" si="3242"/>
        <v>0</v>
      </c>
      <c r="BC3763" s="86">
        <f t="shared" si="3243"/>
        <v>0</v>
      </c>
      <c r="BD3763" s="86">
        <f t="shared" si="3244"/>
        <v>0</v>
      </c>
    </row>
    <row r="3764" spans="2:56" x14ac:dyDescent="0.3">
      <c r="B3764" s="169" t="s">
        <v>122</v>
      </c>
      <c r="C3764" s="248"/>
      <c r="D3764" s="249"/>
      <c r="E3764" s="172">
        <f t="shared" si="3230"/>
        <v>0</v>
      </c>
      <c r="F3764" s="248"/>
      <c r="G3764" s="249"/>
      <c r="H3764" s="172">
        <f t="shared" si="3231"/>
        <v>0</v>
      </c>
      <c r="I3764" s="248"/>
      <c r="J3764" s="250"/>
      <c r="K3764" s="174">
        <f t="shared" si="3232"/>
        <v>0</v>
      </c>
      <c r="L3764" s="248"/>
      <c r="M3764" s="250"/>
      <c r="N3764" s="251"/>
      <c r="O3764" s="248"/>
      <c r="P3764" s="251"/>
      <c r="Q3764" s="166">
        <f t="shared" si="3233"/>
        <v>0</v>
      </c>
      <c r="R3764" s="251"/>
      <c r="S3764" s="251"/>
      <c r="T3764" s="167">
        <f t="shared" si="3245"/>
        <v>0</v>
      </c>
      <c r="U3764" s="157"/>
      <c r="V3764" s="248"/>
      <c r="W3764" s="251"/>
      <c r="X3764" s="166">
        <f t="shared" si="3234"/>
        <v>0</v>
      </c>
      <c r="Y3764" s="251"/>
      <c r="Z3764" s="251"/>
      <c r="AA3764" s="167">
        <f t="shared" si="3246"/>
        <v>0</v>
      </c>
      <c r="AB3764" s="157"/>
      <c r="AC3764" s="248"/>
      <c r="AD3764" s="251"/>
      <c r="AE3764" s="166">
        <f t="shared" si="3235"/>
        <v>0</v>
      </c>
      <c r="AF3764" s="251"/>
      <c r="AG3764" s="251"/>
      <c r="AH3764" s="167">
        <f t="shared" si="3247"/>
        <v>0</v>
      </c>
      <c r="AJ3764" s="252"/>
      <c r="AK3764" s="253"/>
      <c r="AL3764" s="254"/>
      <c r="AM3764" s="253"/>
      <c r="AN3764" s="254"/>
      <c r="AO3764" s="253"/>
      <c r="AP3764" s="254"/>
      <c r="AQ3764" s="253"/>
      <c r="AR3764" s="254"/>
      <c r="AS3764" s="253"/>
      <c r="AT3764" s="254"/>
      <c r="AU3764" s="253"/>
      <c r="AV3764" s="163">
        <f t="shared" si="3237"/>
        <v>0</v>
      </c>
      <c r="AW3764" s="168">
        <f t="shared" si="3238"/>
        <v>0</v>
      </c>
      <c r="AY3764" s="163">
        <f t="shared" si="3239"/>
        <v>0</v>
      </c>
      <c r="AZ3764" s="163">
        <f t="shared" si="3240"/>
        <v>0</v>
      </c>
      <c r="BA3764" s="163">
        <f t="shared" si="3241"/>
        <v>0</v>
      </c>
      <c r="BB3764" s="163">
        <f t="shared" si="3242"/>
        <v>0</v>
      </c>
      <c r="BC3764" s="163">
        <f t="shared" si="3243"/>
        <v>0</v>
      </c>
      <c r="BD3764" s="163">
        <f t="shared" si="3244"/>
        <v>0</v>
      </c>
    </row>
    <row r="3765" spans="2:56" x14ac:dyDescent="0.3">
      <c r="B3765" s="169" t="s">
        <v>123</v>
      </c>
      <c r="C3765" s="248"/>
      <c r="D3765" s="249"/>
      <c r="E3765" s="172">
        <f t="shared" si="3230"/>
        <v>0</v>
      </c>
      <c r="F3765" s="248"/>
      <c r="G3765" s="249"/>
      <c r="H3765" s="172">
        <f t="shared" si="3231"/>
        <v>0</v>
      </c>
      <c r="I3765" s="248"/>
      <c r="J3765" s="250"/>
      <c r="K3765" s="174">
        <f t="shared" si="3232"/>
        <v>0</v>
      </c>
      <c r="L3765" s="248"/>
      <c r="M3765" s="250"/>
      <c r="N3765" s="251"/>
      <c r="O3765" s="248"/>
      <c r="P3765" s="251"/>
      <c r="Q3765" s="166">
        <f t="shared" si="3233"/>
        <v>0</v>
      </c>
      <c r="R3765" s="251"/>
      <c r="S3765" s="251"/>
      <c r="T3765" s="167">
        <f t="shared" si="3245"/>
        <v>0</v>
      </c>
      <c r="U3765" s="157"/>
      <c r="V3765" s="248"/>
      <c r="W3765" s="251"/>
      <c r="X3765" s="166">
        <f t="shared" si="3234"/>
        <v>0</v>
      </c>
      <c r="Y3765" s="251"/>
      <c r="Z3765" s="251"/>
      <c r="AA3765" s="167">
        <f t="shared" si="3246"/>
        <v>0</v>
      </c>
      <c r="AB3765" s="157"/>
      <c r="AC3765" s="248"/>
      <c r="AD3765" s="251"/>
      <c r="AE3765" s="166">
        <f t="shared" si="3235"/>
        <v>0</v>
      </c>
      <c r="AF3765" s="251"/>
      <c r="AG3765" s="251"/>
      <c r="AH3765" s="167">
        <f t="shared" si="3247"/>
        <v>0</v>
      </c>
      <c r="AJ3765" s="252"/>
      <c r="AK3765" s="253"/>
      <c r="AL3765" s="254"/>
      <c r="AM3765" s="253"/>
      <c r="AN3765" s="254"/>
      <c r="AO3765" s="253"/>
      <c r="AP3765" s="254"/>
      <c r="AQ3765" s="253"/>
      <c r="AR3765" s="254"/>
      <c r="AS3765" s="253"/>
      <c r="AT3765" s="254"/>
      <c r="AU3765" s="253"/>
      <c r="AV3765" s="163">
        <f t="shared" si="3237"/>
        <v>0</v>
      </c>
      <c r="AW3765" s="168">
        <f t="shared" si="3238"/>
        <v>0</v>
      </c>
      <c r="AY3765" s="163">
        <f t="shared" si="3239"/>
        <v>0</v>
      </c>
      <c r="AZ3765" s="163">
        <f t="shared" si="3240"/>
        <v>0</v>
      </c>
      <c r="BA3765" s="163">
        <f t="shared" si="3241"/>
        <v>0</v>
      </c>
      <c r="BB3765" s="163">
        <f t="shared" si="3242"/>
        <v>0</v>
      </c>
      <c r="BC3765" s="163">
        <f t="shared" si="3243"/>
        <v>0</v>
      </c>
      <c r="BD3765" s="163">
        <f t="shared" si="3244"/>
        <v>0</v>
      </c>
    </row>
    <row r="3766" spans="2:56" x14ac:dyDescent="0.3">
      <c r="B3766" s="169" t="s">
        <v>124</v>
      </c>
      <c r="C3766" s="248"/>
      <c r="D3766" s="249"/>
      <c r="E3766" s="172">
        <f t="shared" si="3230"/>
        <v>0</v>
      </c>
      <c r="F3766" s="248"/>
      <c r="G3766" s="249"/>
      <c r="H3766" s="172">
        <f t="shared" si="3231"/>
        <v>0</v>
      </c>
      <c r="I3766" s="248"/>
      <c r="J3766" s="250"/>
      <c r="K3766" s="174">
        <f t="shared" si="3232"/>
        <v>0</v>
      </c>
      <c r="L3766" s="248"/>
      <c r="M3766" s="250"/>
      <c r="N3766" s="251"/>
      <c r="O3766" s="248"/>
      <c r="P3766" s="251"/>
      <c r="Q3766" s="166">
        <f t="shared" si="3233"/>
        <v>0</v>
      </c>
      <c r="R3766" s="251"/>
      <c r="S3766" s="251"/>
      <c r="T3766" s="167">
        <f t="shared" si="3245"/>
        <v>0</v>
      </c>
      <c r="U3766" s="157"/>
      <c r="V3766" s="248"/>
      <c r="W3766" s="251"/>
      <c r="X3766" s="166">
        <f t="shared" si="3234"/>
        <v>0</v>
      </c>
      <c r="Y3766" s="251"/>
      <c r="Z3766" s="251"/>
      <c r="AA3766" s="167">
        <f t="shared" si="3246"/>
        <v>0</v>
      </c>
      <c r="AB3766" s="157"/>
      <c r="AC3766" s="248"/>
      <c r="AD3766" s="251"/>
      <c r="AE3766" s="166">
        <f t="shared" si="3235"/>
        <v>0</v>
      </c>
      <c r="AF3766" s="251"/>
      <c r="AG3766" s="251"/>
      <c r="AH3766" s="167">
        <f t="shared" si="3247"/>
        <v>0</v>
      </c>
      <c r="AJ3766" s="252"/>
      <c r="AK3766" s="253"/>
      <c r="AL3766" s="254"/>
      <c r="AM3766" s="253"/>
      <c r="AN3766" s="254"/>
      <c r="AO3766" s="253"/>
      <c r="AP3766" s="254"/>
      <c r="AQ3766" s="253"/>
      <c r="AR3766" s="254"/>
      <c r="AS3766" s="253"/>
      <c r="AT3766" s="254"/>
      <c r="AU3766" s="253"/>
      <c r="AV3766" s="163">
        <f t="shared" si="3237"/>
        <v>0</v>
      </c>
      <c r="AW3766" s="168">
        <f t="shared" si="3238"/>
        <v>0</v>
      </c>
      <c r="AY3766" s="163">
        <f t="shared" si="3239"/>
        <v>0</v>
      </c>
      <c r="AZ3766" s="163">
        <f t="shared" si="3240"/>
        <v>0</v>
      </c>
      <c r="BA3766" s="163">
        <f t="shared" si="3241"/>
        <v>0</v>
      </c>
      <c r="BB3766" s="163">
        <f t="shared" si="3242"/>
        <v>0</v>
      </c>
      <c r="BC3766" s="163">
        <f t="shared" si="3243"/>
        <v>0</v>
      </c>
      <c r="BD3766" s="163">
        <f t="shared" si="3244"/>
        <v>0</v>
      </c>
    </row>
    <row r="3767" spans="2:56" x14ac:dyDescent="0.3">
      <c r="B3767" s="169" t="s">
        <v>125</v>
      </c>
      <c r="C3767" s="248"/>
      <c r="D3767" s="249"/>
      <c r="E3767" s="172">
        <f t="shared" si="3230"/>
        <v>0</v>
      </c>
      <c r="F3767" s="248"/>
      <c r="G3767" s="249"/>
      <c r="H3767" s="172">
        <f t="shared" si="3231"/>
        <v>0</v>
      </c>
      <c r="I3767" s="248"/>
      <c r="J3767" s="250"/>
      <c r="K3767" s="174">
        <f t="shared" si="3232"/>
        <v>0</v>
      </c>
      <c r="L3767" s="248"/>
      <c r="M3767" s="250"/>
      <c r="N3767" s="251"/>
      <c r="O3767" s="248"/>
      <c r="P3767" s="251"/>
      <c r="Q3767" s="166">
        <f t="shared" si="3233"/>
        <v>0</v>
      </c>
      <c r="R3767" s="251"/>
      <c r="S3767" s="251"/>
      <c r="T3767" s="167">
        <f t="shared" si="3245"/>
        <v>0</v>
      </c>
      <c r="U3767" s="157"/>
      <c r="V3767" s="248"/>
      <c r="W3767" s="251"/>
      <c r="X3767" s="166">
        <f t="shared" si="3234"/>
        <v>0</v>
      </c>
      <c r="Y3767" s="251"/>
      <c r="Z3767" s="251"/>
      <c r="AA3767" s="167">
        <f t="shared" si="3246"/>
        <v>0</v>
      </c>
      <c r="AB3767" s="157"/>
      <c r="AC3767" s="248"/>
      <c r="AD3767" s="251"/>
      <c r="AE3767" s="166">
        <f t="shared" si="3235"/>
        <v>0</v>
      </c>
      <c r="AF3767" s="251"/>
      <c r="AG3767" s="251"/>
      <c r="AH3767" s="167">
        <f t="shared" si="3247"/>
        <v>0</v>
      </c>
      <c r="AJ3767" s="252"/>
      <c r="AK3767" s="253"/>
      <c r="AL3767" s="254"/>
      <c r="AM3767" s="253"/>
      <c r="AN3767" s="254"/>
      <c r="AO3767" s="253"/>
      <c r="AP3767" s="254"/>
      <c r="AQ3767" s="253"/>
      <c r="AR3767" s="254"/>
      <c r="AS3767" s="253"/>
      <c r="AT3767" s="254"/>
      <c r="AU3767" s="253"/>
      <c r="AV3767" s="163">
        <f t="shared" si="3237"/>
        <v>0</v>
      </c>
      <c r="AW3767" s="168">
        <f t="shared" si="3238"/>
        <v>0</v>
      </c>
      <c r="AY3767" s="163">
        <f t="shared" si="3239"/>
        <v>0</v>
      </c>
      <c r="AZ3767" s="163">
        <f t="shared" si="3240"/>
        <v>0</v>
      </c>
      <c r="BA3767" s="163">
        <f t="shared" si="3241"/>
        <v>0</v>
      </c>
      <c r="BB3767" s="163">
        <f t="shared" si="3242"/>
        <v>0</v>
      </c>
      <c r="BC3767" s="163">
        <f t="shared" si="3243"/>
        <v>0</v>
      </c>
      <c r="BD3767" s="163">
        <f t="shared" si="3244"/>
        <v>0</v>
      </c>
    </row>
    <row r="3768" spans="2:56" x14ac:dyDescent="0.3">
      <c r="B3768" s="169" t="s">
        <v>126</v>
      </c>
      <c r="C3768" s="248"/>
      <c r="D3768" s="249"/>
      <c r="E3768" s="172">
        <f t="shared" si="3230"/>
        <v>0</v>
      </c>
      <c r="F3768" s="248"/>
      <c r="G3768" s="249"/>
      <c r="H3768" s="172">
        <f t="shared" si="3231"/>
        <v>0</v>
      </c>
      <c r="I3768" s="248"/>
      <c r="J3768" s="250"/>
      <c r="K3768" s="174">
        <f t="shared" si="3232"/>
        <v>0</v>
      </c>
      <c r="L3768" s="248"/>
      <c r="M3768" s="250"/>
      <c r="N3768" s="251"/>
      <c r="O3768" s="248"/>
      <c r="P3768" s="251"/>
      <c r="Q3768" s="166">
        <f t="shared" si="3233"/>
        <v>0</v>
      </c>
      <c r="R3768" s="251"/>
      <c r="S3768" s="251"/>
      <c r="T3768" s="167">
        <f t="shared" si="3245"/>
        <v>0</v>
      </c>
      <c r="U3768" s="157"/>
      <c r="V3768" s="248"/>
      <c r="W3768" s="251"/>
      <c r="X3768" s="166">
        <f t="shared" si="3234"/>
        <v>0</v>
      </c>
      <c r="Y3768" s="251"/>
      <c r="Z3768" s="251"/>
      <c r="AA3768" s="167">
        <f t="shared" si="3246"/>
        <v>0</v>
      </c>
      <c r="AB3768" s="157"/>
      <c r="AC3768" s="248"/>
      <c r="AD3768" s="251"/>
      <c r="AE3768" s="166">
        <f t="shared" si="3235"/>
        <v>0</v>
      </c>
      <c r="AF3768" s="251"/>
      <c r="AG3768" s="251"/>
      <c r="AH3768" s="167">
        <f t="shared" si="3247"/>
        <v>0</v>
      </c>
      <c r="AJ3768" s="252"/>
      <c r="AK3768" s="253"/>
      <c r="AL3768" s="254"/>
      <c r="AM3768" s="253"/>
      <c r="AN3768" s="254"/>
      <c r="AO3768" s="253"/>
      <c r="AP3768" s="254"/>
      <c r="AQ3768" s="253"/>
      <c r="AR3768" s="254"/>
      <c r="AS3768" s="253"/>
      <c r="AT3768" s="254"/>
      <c r="AU3768" s="253"/>
      <c r="AV3768" s="163">
        <f t="shared" si="3237"/>
        <v>0</v>
      </c>
      <c r="AW3768" s="168">
        <f t="shared" si="3238"/>
        <v>0</v>
      </c>
      <c r="AY3768" s="163">
        <f t="shared" si="3239"/>
        <v>0</v>
      </c>
      <c r="AZ3768" s="163">
        <f t="shared" si="3240"/>
        <v>0</v>
      </c>
      <c r="BA3768" s="163">
        <f t="shared" si="3241"/>
        <v>0</v>
      </c>
      <c r="BB3768" s="163">
        <f t="shared" si="3242"/>
        <v>0</v>
      </c>
      <c r="BC3768" s="163">
        <f t="shared" si="3243"/>
        <v>0</v>
      </c>
      <c r="BD3768" s="163">
        <f t="shared" si="3244"/>
        <v>0</v>
      </c>
    </row>
    <row r="3769" spans="2:56" x14ac:dyDescent="0.3">
      <c r="B3769" s="179" t="s">
        <v>127</v>
      </c>
      <c r="C3769" s="83">
        <f>SUM(C3770)</f>
        <v>0</v>
      </c>
      <c r="D3769" s="84">
        <f>SUM(D3770)</f>
        <v>0</v>
      </c>
      <c r="E3769" s="85">
        <f t="shared" si="3230"/>
        <v>0</v>
      </c>
      <c r="F3769" s="83">
        <f>SUM(F3770)</f>
        <v>0</v>
      </c>
      <c r="G3769" s="84">
        <f>SUM(G3770)</f>
        <v>0</v>
      </c>
      <c r="H3769" s="85">
        <f t="shared" si="3231"/>
        <v>0</v>
      </c>
      <c r="I3769" s="83">
        <f>SUM(I3770)</f>
        <v>0</v>
      </c>
      <c r="J3769" s="86">
        <f>SUM(J3770)</f>
        <v>0</v>
      </c>
      <c r="K3769" s="87">
        <f t="shared" si="3232"/>
        <v>0</v>
      </c>
      <c r="L3769" s="83">
        <f>SUM(L3770)</f>
        <v>0</v>
      </c>
      <c r="M3769" s="86">
        <f>SUM(M3770)</f>
        <v>0</v>
      </c>
      <c r="N3769" s="88">
        <f>SUM(N3770)</f>
        <v>0</v>
      </c>
      <c r="O3769" s="83">
        <f>SUM(O3770)</f>
        <v>0</v>
      </c>
      <c r="P3769" s="88">
        <f>SUM(P3770)</f>
        <v>0</v>
      </c>
      <c r="Q3769" s="177">
        <f t="shared" si="3233"/>
        <v>0</v>
      </c>
      <c r="R3769" s="88">
        <f>SUM(R3770)</f>
        <v>0</v>
      </c>
      <c r="S3769" s="88">
        <f>SUM(S3770)</f>
        <v>0</v>
      </c>
      <c r="T3769" s="178">
        <f t="shared" si="3245"/>
        <v>0</v>
      </c>
      <c r="U3769" s="157"/>
      <c r="V3769" s="83">
        <f>SUM(V3770)</f>
        <v>0</v>
      </c>
      <c r="W3769" s="88">
        <f>SUM(W3770)</f>
        <v>0</v>
      </c>
      <c r="X3769" s="177">
        <f t="shared" si="3234"/>
        <v>0</v>
      </c>
      <c r="Y3769" s="88">
        <f>SUM(Y3770)</f>
        <v>0</v>
      </c>
      <c r="Z3769" s="88">
        <f>SUM(Z3770)</f>
        <v>0</v>
      </c>
      <c r="AA3769" s="178">
        <f t="shared" si="3246"/>
        <v>0</v>
      </c>
      <c r="AB3769" s="157"/>
      <c r="AC3769" s="83">
        <f>SUM(AC3770)</f>
        <v>0</v>
      </c>
      <c r="AD3769" s="88">
        <f>SUM(AD3770)</f>
        <v>0</v>
      </c>
      <c r="AE3769" s="177">
        <f t="shared" si="3235"/>
        <v>0</v>
      </c>
      <c r="AF3769" s="88">
        <f>SUM(AF3770)</f>
        <v>0</v>
      </c>
      <c r="AG3769" s="88">
        <f>SUM(AG3770)</f>
        <v>0</v>
      </c>
      <c r="AH3769" s="178">
        <f t="shared" si="3247"/>
        <v>0</v>
      </c>
      <c r="AJ3769" s="84">
        <f t="shared" ref="AJ3769:AU3769" si="3251">SUM(AJ3770)</f>
        <v>0</v>
      </c>
      <c r="AK3769" s="86">
        <f t="shared" si="3251"/>
        <v>0</v>
      </c>
      <c r="AL3769" s="88">
        <f t="shared" si="3251"/>
        <v>0</v>
      </c>
      <c r="AM3769" s="86">
        <f t="shared" si="3251"/>
        <v>0</v>
      </c>
      <c r="AN3769" s="88">
        <f t="shared" si="3251"/>
        <v>0</v>
      </c>
      <c r="AO3769" s="86">
        <f t="shared" si="3251"/>
        <v>0</v>
      </c>
      <c r="AP3769" s="88">
        <f t="shared" si="3251"/>
        <v>0</v>
      </c>
      <c r="AQ3769" s="86">
        <f t="shared" si="3251"/>
        <v>0</v>
      </c>
      <c r="AR3769" s="88">
        <f t="shared" si="3251"/>
        <v>0</v>
      </c>
      <c r="AS3769" s="86">
        <f t="shared" si="3251"/>
        <v>0</v>
      </c>
      <c r="AT3769" s="88">
        <f t="shared" si="3251"/>
        <v>0</v>
      </c>
      <c r="AU3769" s="86">
        <f t="shared" si="3251"/>
        <v>0</v>
      </c>
      <c r="AV3769" s="86">
        <f t="shared" si="3237"/>
        <v>0</v>
      </c>
      <c r="AW3769" s="93">
        <f t="shared" si="3238"/>
        <v>0</v>
      </c>
      <c r="AY3769" s="86">
        <f t="shared" si="3239"/>
        <v>0</v>
      </c>
      <c r="AZ3769" s="86">
        <f t="shared" si="3240"/>
        <v>0</v>
      </c>
      <c r="BA3769" s="86">
        <f t="shared" si="3241"/>
        <v>0</v>
      </c>
      <c r="BB3769" s="86">
        <f t="shared" si="3242"/>
        <v>0</v>
      </c>
      <c r="BC3769" s="86">
        <f t="shared" si="3243"/>
        <v>0</v>
      </c>
      <c r="BD3769" s="86">
        <f t="shared" si="3244"/>
        <v>0</v>
      </c>
    </row>
    <row r="3770" spans="2:56" x14ac:dyDescent="0.3">
      <c r="B3770" s="169" t="s">
        <v>105</v>
      </c>
      <c r="C3770" s="248"/>
      <c r="D3770" s="249"/>
      <c r="E3770" s="172">
        <f t="shared" si="3230"/>
        <v>0</v>
      </c>
      <c r="F3770" s="248"/>
      <c r="G3770" s="249"/>
      <c r="H3770" s="172">
        <f t="shared" si="3231"/>
        <v>0</v>
      </c>
      <c r="I3770" s="248"/>
      <c r="J3770" s="250"/>
      <c r="K3770" s="174">
        <f t="shared" si="3232"/>
        <v>0</v>
      </c>
      <c r="L3770" s="248"/>
      <c r="M3770" s="250"/>
      <c r="N3770" s="251"/>
      <c r="O3770" s="248"/>
      <c r="P3770" s="251"/>
      <c r="Q3770" s="166">
        <f t="shared" si="3233"/>
        <v>0</v>
      </c>
      <c r="R3770" s="251"/>
      <c r="S3770" s="251"/>
      <c r="T3770" s="167">
        <f t="shared" si="3245"/>
        <v>0</v>
      </c>
      <c r="U3770" s="157"/>
      <c r="V3770" s="248"/>
      <c r="W3770" s="251"/>
      <c r="X3770" s="166">
        <f t="shared" si="3234"/>
        <v>0</v>
      </c>
      <c r="Y3770" s="251"/>
      <c r="Z3770" s="251"/>
      <c r="AA3770" s="167">
        <f t="shared" si="3246"/>
        <v>0</v>
      </c>
      <c r="AB3770" s="157"/>
      <c r="AC3770" s="248"/>
      <c r="AD3770" s="251"/>
      <c r="AE3770" s="166">
        <f t="shared" si="3235"/>
        <v>0</v>
      </c>
      <c r="AF3770" s="251"/>
      <c r="AG3770" s="251"/>
      <c r="AH3770" s="167">
        <f t="shared" si="3247"/>
        <v>0</v>
      </c>
      <c r="AJ3770" s="252"/>
      <c r="AK3770" s="253"/>
      <c r="AL3770" s="254"/>
      <c r="AM3770" s="253"/>
      <c r="AN3770" s="254"/>
      <c r="AO3770" s="253"/>
      <c r="AP3770" s="254"/>
      <c r="AQ3770" s="253"/>
      <c r="AR3770" s="254"/>
      <c r="AS3770" s="253"/>
      <c r="AT3770" s="254"/>
      <c r="AU3770" s="253"/>
      <c r="AV3770" s="163">
        <f t="shared" si="3237"/>
        <v>0</v>
      </c>
      <c r="AW3770" s="168">
        <f t="shared" si="3238"/>
        <v>0</v>
      </c>
      <c r="AY3770" s="163">
        <f t="shared" si="3239"/>
        <v>0</v>
      </c>
      <c r="AZ3770" s="163">
        <f t="shared" si="3240"/>
        <v>0</v>
      </c>
      <c r="BA3770" s="163">
        <f t="shared" si="3241"/>
        <v>0</v>
      </c>
      <c r="BB3770" s="163">
        <f t="shared" si="3242"/>
        <v>0</v>
      </c>
      <c r="BC3770" s="163">
        <f t="shared" si="3243"/>
        <v>0</v>
      </c>
      <c r="BD3770" s="163">
        <f t="shared" si="3244"/>
        <v>0</v>
      </c>
    </row>
    <row r="3771" spans="2:56" x14ac:dyDescent="0.3">
      <c r="B3771" s="179" t="s">
        <v>128</v>
      </c>
      <c r="C3771" s="83">
        <f>SUM(C3772)</f>
        <v>0</v>
      </c>
      <c r="D3771" s="84">
        <f>SUM(D3772)</f>
        <v>0</v>
      </c>
      <c r="E3771" s="85">
        <f t="shared" si="3230"/>
        <v>0</v>
      </c>
      <c r="F3771" s="83">
        <f>SUM(F3772)</f>
        <v>0</v>
      </c>
      <c r="G3771" s="84">
        <f>SUM(G3772)</f>
        <v>0</v>
      </c>
      <c r="H3771" s="85">
        <f t="shared" si="3231"/>
        <v>0</v>
      </c>
      <c r="I3771" s="83">
        <f>SUM(I3772)</f>
        <v>0</v>
      </c>
      <c r="J3771" s="86">
        <f>SUM(J3772)</f>
        <v>0</v>
      </c>
      <c r="K3771" s="87">
        <f t="shared" si="3232"/>
        <v>0</v>
      </c>
      <c r="L3771" s="83">
        <f>SUM(L3772)</f>
        <v>0</v>
      </c>
      <c r="M3771" s="86">
        <f>SUM(M3772)</f>
        <v>0</v>
      </c>
      <c r="N3771" s="88">
        <f>SUM(N3772)</f>
        <v>0</v>
      </c>
      <c r="O3771" s="83">
        <f>SUM(O3772)</f>
        <v>0</v>
      </c>
      <c r="P3771" s="88">
        <f>SUM(P3772)</f>
        <v>0</v>
      </c>
      <c r="Q3771" s="177">
        <f t="shared" si="3233"/>
        <v>0</v>
      </c>
      <c r="R3771" s="88">
        <f>SUM(R3772)</f>
        <v>0</v>
      </c>
      <c r="S3771" s="88">
        <f>SUM(S3772)</f>
        <v>0</v>
      </c>
      <c r="T3771" s="178">
        <f t="shared" si="3245"/>
        <v>0</v>
      </c>
      <c r="U3771" s="157"/>
      <c r="V3771" s="83">
        <f>SUM(V3772)</f>
        <v>0</v>
      </c>
      <c r="W3771" s="88">
        <f>SUM(W3772)</f>
        <v>0</v>
      </c>
      <c r="X3771" s="177">
        <f t="shared" si="3234"/>
        <v>0</v>
      </c>
      <c r="Y3771" s="88">
        <f>SUM(Y3772)</f>
        <v>0</v>
      </c>
      <c r="Z3771" s="88">
        <f>SUM(Z3772)</f>
        <v>0</v>
      </c>
      <c r="AA3771" s="178">
        <f t="shared" si="3246"/>
        <v>0</v>
      </c>
      <c r="AB3771" s="157"/>
      <c r="AC3771" s="83">
        <f>SUM(AC3772)</f>
        <v>0</v>
      </c>
      <c r="AD3771" s="88">
        <f>SUM(AD3772)</f>
        <v>0</v>
      </c>
      <c r="AE3771" s="177">
        <f t="shared" si="3235"/>
        <v>0</v>
      </c>
      <c r="AF3771" s="88">
        <f>SUM(AF3772)</f>
        <v>0</v>
      </c>
      <c r="AG3771" s="88">
        <f>SUM(AG3772)</f>
        <v>0</v>
      </c>
      <c r="AH3771" s="178">
        <f t="shared" si="3247"/>
        <v>0</v>
      </c>
      <c r="AJ3771" s="84">
        <f t="shared" ref="AJ3771:AU3771" si="3252">SUM(AJ3772)</f>
        <v>0</v>
      </c>
      <c r="AK3771" s="86">
        <f t="shared" si="3252"/>
        <v>0</v>
      </c>
      <c r="AL3771" s="88">
        <f t="shared" si="3252"/>
        <v>0</v>
      </c>
      <c r="AM3771" s="86">
        <f t="shared" si="3252"/>
        <v>0</v>
      </c>
      <c r="AN3771" s="88">
        <f t="shared" si="3252"/>
        <v>0</v>
      </c>
      <c r="AO3771" s="86">
        <f t="shared" si="3252"/>
        <v>0</v>
      </c>
      <c r="AP3771" s="88">
        <f t="shared" si="3252"/>
        <v>0</v>
      </c>
      <c r="AQ3771" s="86">
        <f t="shared" si="3252"/>
        <v>0</v>
      </c>
      <c r="AR3771" s="88">
        <f t="shared" si="3252"/>
        <v>0</v>
      </c>
      <c r="AS3771" s="86">
        <f t="shared" si="3252"/>
        <v>0</v>
      </c>
      <c r="AT3771" s="88">
        <f t="shared" si="3252"/>
        <v>0</v>
      </c>
      <c r="AU3771" s="86">
        <f t="shared" si="3252"/>
        <v>0</v>
      </c>
      <c r="AV3771" s="86">
        <f t="shared" si="3237"/>
        <v>0</v>
      </c>
      <c r="AW3771" s="93">
        <f t="shared" si="3238"/>
        <v>0</v>
      </c>
      <c r="AY3771" s="86">
        <f t="shared" si="3239"/>
        <v>0</v>
      </c>
      <c r="AZ3771" s="86">
        <f t="shared" si="3240"/>
        <v>0</v>
      </c>
      <c r="BA3771" s="86">
        <f t="shared" si="3241"/>
        <v>0</v>
      </c>
      <c r="BB3771" s="86">
        <f t="shared" si="3242"/>
        <v>0</v>
      </c>
      <c r="BC3771" s="86">
        <f t="shared" si="3243"/>
        <v>0</v>
      </c>
      <c r="BD3771" s="86">
        <f t="shared" si="3244"/>
        <v>0</v>
      </c>
    </row>
    <row r="3772" spans="2:56" x14ac:dyDescent="0.3">
      <c r="B3772" s="169" t="s">
        <v>105</v>
      </c>
      <c r="C3772" s="248"/>
      <c r="D3772" s="249"/>
      <c r="E3772" s="172">
        <f t="shared" si="3230"/>
        <v>0</v>
      </c>
      <c r="F3772" s="248"/>
      <c r="G3772" s="249"/>
      <c r="H3772" s="172">
        <f t="shared" si="3231"/>
        <v>0</v>
      </c>
      <c r="I3772" s="248"/>
      <c r="J3772" s="250"/>
      <c r="K3772" s="174">
        <f t="shared" si="3232"/>
        <v>0</v>
      </c>
      <c r="L3772" s="248"/>
      <c r="M3772" s="250"/>
      <c r="N3772" s="251"/>
      <c r="O3772" s="248"/>
      <c r="P3772" s="251"/>
      <c r="Q3772" s="166">
        <f t="shared" si="3233"/>
        <v>0</v>
      </c>
      <c r="R3772" s="251"/>
      <c r="S3772" s="251"/>
      <c r="T3772" s="167">
        <f t="shared" si="3245"/>
        <v>0</v>
      </c>
      <c r="U3772" s="157"/>
      <c r="V3772" s="248"/>
      <c r="W3772" s="251"/>
      <c r="X3772" s="166">
        <f t="shared" si="3234"/>
        <v>0</v>
      </c>
      <c r="Y3772" s="251"/>
      <c r="Z3772" s="251"/>
      <c r="AA3772" s="167">
        <f t="shared" si="3246"/>
        <v>0</v>
      </c>
      <c r="AB3772" s="157"/>
      <c r="AC3772" s="248"/>
      <c r="AD3772" s="251"/>
      <c r="AE3772" s="166">
        <f t="shared" si="3235"/>
        <v>0</v>
      </c>
      <c r="AF3772" s="251"/>
      <c r="AG3772" s="251"/>
      <c r="AH3772" s="167">
        <f t="shared" si="3247"/>
        <v>0</v>
      </c>
      <c r="AJ3772" s="252"/>
      <c r="AK3772" s="253"/>
      <c r="AL3772" s="254"/>
      <c r="AM3772" s="253"/>
      <c r="AN3772" s="254"/>
      <c r="AO3772" s="253"/>
      <c r="AP3772" s="254"/>
      <c r="AQ3772" s="253"/>
      <c r="AR3772" s="254"/>
      <c r="AS3772" s="253"/>
      <c r="AT3772" s="254"/>
      <c r="AU3772" s="253"/>
      <c r="AV3772" s="163">
        <f t="shared" si="3237"/>
        <v>0</v>
      </c>
      <c r="AW3772" s="168">
        <f t="shared" si="3238"/>
        <v>0</v>
      </c>
      <c r="AY3772" s="163">
        <f t="shared" si="3239"/>
        <v>0</v>
      </c>
      <c r="AZ3772" s="163">
        <f t="shared" si="3240"/>
        <v>0</v>
      </c>
      <c r="BA3772" s="163">
        <f t="shared" si="3241"/>
        <v>0</v>
      </c>
      <c r="BB3772" s="163">
        <f t="shared" si="3242"/>
        <v>0</v>
      </c>
      <c r="BC3772" s="163">
        <f t="shared" si="3243"/>
        <v>0</v>
      </c>
      <c r="BD3772" s="163">
        <f t="shared" si="3244"/>
        <v>0</v>
      </c>
    </row>
    <row r="3773" spans="2:56" x14ac:dyDescent="0.3">
      <c r="B3773" s="179" t="s">
        <v>129</v>
      </c>
      <c r="C3773" s="83">
        <f>SUM(C3774)</f>
        <v>0</v>
      </c>
      <c r="D3773" s="84">
        <f>SUM(D3774)</f>
        <v>0</v>
      </c>
      <c r="E3773" s="85">
        <f t="shared" si="3230"/>
        <v>0</v>
      </c>
      <c r="F3773" s="83">
        <f>SUM(F3774)</f>
        <v>0</v>
      </c>
      <c r="G3773" s="84">
        <f>SUM(G3774)</f>
        <v>0</v>
      </c>
      <c r="H3773" s="85">
        <f t="shared" si="3231"/>
        <v>0</v>
      </c>
      <c r="I3773" s="83">
        <f>SUM(I3774)</f>
        <v>0</v>
      </c>
      <c r="J3773" s="86">
        <f>SUM(J3774)</f>
        <v>0</v>
      </c>
      <c r="K3773" s="87">
        <f t="shared" si="3232"/>
        <v>0</v>
      </c>
      <c r="L3773" s="83">
        <f>SUM(L3774)</f>
        <v>0</v>
      </c>
      <c r="M3773" s="86">
        <f>SUM(M3774)</f>
        <v>0</v>
      </c>
      <c r="N3773" s="88">
        <f>SUM(N3774)</f>
        <v>0</v>
      </c>
      <c r="O3773" s="83">
        <f>SUM(O3774)</f>
        <v>0</v>
      </c>
      <c r="P3773" s="88">
        <f>SUM(P3774)</f>
        <v>0</v>
      </c>
      <c r="Q3773" s="177">
        <f t="shared" si="3233"/>
        <v>0</v>
      </c>
      <c r="R3773" s="88">
        <f>SUM(R3774)</f>
        <v>0</v>
      </c>
      <c r="S3773" s="88">
        <f>SUM(S3774)</f>
        <v>0</v>
      </c>
      <c r="T3773" s="178">
        <f t="shared" si="3245"/>
        <v>0</v>
      </c>
      <c r="U3773" s="157"/>
      <c r="V3773" s="83">
        <f>SUM(V3774)</f>
        <v>0</v>
      </c>
      <c r="W3773" s="88">
        <f>SUM(W3774)</f>
        <v>0</v>
      </c>
      <c r="X3773" s="177">
        <f t="shared" si="3234"/>
        <v>0</v>
      </c>
      <c r="Y3773" s="88">
        <f>SUM(Y3774)</f>
        <v>0</v>
      </c>
      <c r="Z3773" s="88">
        <f>SUM(Z3774)</f>
        <v>0</v>
      </c>
      <c r="AA3773" s="178">
        <f t="shared" si="3246"/>
        <v>0</v>
      </c>
      <c r="AB3773" s="157"/>
      <c r="AC3773" s="83">
        <f>SUM(AC3774)</f>
        <v>0</v>
      </c>
      <c r="AD3773" s="88">
        <f>SUM(AD3774)</f>
        <v>0</v>
      </c>
      <c r="AE3773" s="177">
        <f t="shared" si="3235"/>
        <v>0</v>
      </c>
      <c r="AF3773" s="88">
        <f>SUM(AF3774)</f>
        <v>0</v>
      </c>
      <c r="AG3773" s="88">
        <f>SUM(AG3774)</f>
        <v>0</v>
      </c>
      <c r="AH3773" s="178">
        <f t="shared" si="3247"/>
        <v>0</v>
      </c>
      <c r="AJ3773" s="84">
        <f t="shared" ref="AJ3773:AU3773" si="3253">SUM(AJ3774)</f>
        <v>0</v>
      </c>
      <c r="AK3773" s="86">
        <f t="shared" si="3253"/>
        <v>0</v>
      </c>
      <c r="AL3773" s="88">
        <f t="shared" si="3253"/>
        <v>0</v>
      </c>
      <c r="AM3773" s="86">
        <f t="shared" si="3253"/>
        <v>0</v>
      </c>
      <c r="AN3773" s="88">
        <f t="shared" si="3253"/>
        <v>0</v>
      </c>
      <c r="AO3773" s="86">
        <f t="shared" si="3253"/>
        <v>0</v>
      </c>
      <c r="AP3773" s="88">
        <f t="shared" si="3253"/>
        <v>0</v>
      </c>
      <c r="AQ3773" s="86">
        <f t="shared" si="3253"/>
        <v>0</v>
      </c>
      <c r="AR3773" s="88">
        <f t="shared" si="3253"/>
        <v>0</v>
      </c>
      <c r="AS3773" s="86">
        <f t="shared" si="3253"/>
        <v>0</v>
      </c>
      <c r="AT3773" s="88">
        <f t="shared" si="3253"/>
        <v>0</v>
      </c>
      <c r="AU3773" s="86">
        <f t="shared" si="3253"/>
        <v>0</v>
      </c>
      <c r="AV3773" s="86">
        <f t="shared" si="3237"/>
        <v>0</v>
      </c>
      <c r="AW3773" s="93">
        <f t="shared" si="3238"/>
        <v>0</v>
      </c>
      <c r="AY3773" s="86">
        <f t="shared" si="3239"/>
        <v>0</v>
      </c>
      <c r="AZ3773" s="86">
        <f t="shared" si="3240"/>
        <v>0</v>
      </c>
      <c r="BA3773" s="86">
        <f t="shared" si="3241"/>
        <v>0</v>
      </c>
      <c r="BB3773" s="86">
        <f t="shared" si="3242"/>
        <v>0</v>
      </c>
      <c r="BC3773" s="86">
        <f t="shared" si="3243"/>
        <v>0</v>
      </c>
      <c r="BD3773" s="86">
        <f t="shared" si="3244"/>
        <v>0</v>
      </c>
    </row>
    <row r="3774" spans="2:56" x14ac:dyDescent="0.3">
      <c r="B3774" s="169" t="s">
        <v>105</v>
      </c>
      <c r="C3774" s="248"/>
      <c r="D3774" s="249"/>
      <c r="E3774" s="172">
        <f t="shared" si="3230"/>
        <v>0</v>
      </c>
      <c r="F3774" s="248"/>
      <c r="G3774" s="249"/>
      <c r="H3774" s="172">
        <f t="shared" si="3231"/>
        <v>0</v>
      </c>
      <c r="I3774" s="248"/>
      <c r="J3774" s="250"/>
      <c r="K3774" s="174">
        <f t="shared" si="3232"/>
        <v>0</v>
      </c>
      <c r="L3774" s="248"/>
      <c r="M3774" s="250"/>
      <c r="N3774" s="251"/>
      <c r="O3774" s="248"/>
      <c r="P3774" s="251"/>
      <c r="Q3774" s="166">
        <f t="shared" si="3233"/>
        <v>0</v>
      </c>
      <c r="R3774" s="251"/>
      <c r="S3774" s="251"/>
      <c r="T3774" s="167">
        <f t="shared" si="3245"/>
        <v>0</v>
      </c>
      <c r="U3774" s="157"/>
      <c r="V3774" s="248"/>
      <c r="W3774" s="251"/>
      <c r="X3774" s="166">
        <f t="shared" si="3234"/>
        <v>0</v>
      </c>
      <c r="Y3774" s="251"/>
      <c r="Z3774" s="251"/>
      <c r="AA3774" s="167">
        <f t="shared" si="3246"/>
        <v>0</v>
      </c>
      <c r="AB3774" s="157"/>
      <c r="AC3774" s="248"/>
      <c r="AD3774" s="251"/>
      <c r="AE3774" s="166">
        <f t="shared" si="3235"/>
        <v>0</v>
      </c>
      <c r="AF3774" s="251"/>
      <c r="AG3774" s="251"/>
      <c r="AH3774" s="167">
        <f t="shared" si="3247"/>
        <v>0</v>
      </c>
      <c r="AJ3774" s="252"/>
      <c r="AK3774" s="253"/>
      <c r="AL3774" s="254"/>
      <c r="AM3774" s="253"/>
      <c r="AN3774" s="254"/>
      <c r="AO3774" s="253"/>
      <c r="AP3774" s="254"/>
      <c r="AQ3774" s="253"/>
      <c r="AR3774" s="254"/>
      <c r="AS3774" s="253"/>
      <c r="AT3774" s="254"/>
      <c r="AU3774" s="253"/>
      <c r="AV3774" s="163">
        <f t="shared" si="3237"/>
        <v>0</v>
      </c>
      <c r="AW3774" s="168">
        <f t="shared" si="3238"/>
        <v>0</v>
      </c>
      <c r="AY3774" s="163">
        <f t="shared" si="3239"/>
        <v>0</v>
      </c>
      <c r="AZ3774" s="163">
        <f t="shared" si="3240"/>
        <v>0</v>
      </c>
      <c r="BA3774" s="163">
        <f t="shared" si="3241"/>
        <v>0</v>
      </c>
      <c r="BB3774" s="163">
        <f t="shared" si="3242"/>
        <v>0</v>
      </c>
      <c r="BC3774" s="163">
        <f t="shared" si="3243"/>
        <v>0</v>
      </c>
      <c r="BD3774" s="163">
        <f t="shared" si="3244"/>
        <v>0</v>
      </c>
    </row>
    <row r="3775" spans="2:56" x14ac:dyDescent="0.3">
      <c r="B3775" s="179" t="s">
        <v>130</v>
      </c>
      <c r="C3775" s="83">
        <f>SUM(C3776)</f>
        <v>0</v>
      </c>
      <c r="D3775" s="84">
        <f>SUM(D3776)</f>
        <v>0</v>
      </c>
      <c r="E3775" s="85">
        <f t="shared" si="3230"/>
        <v>0</v>
      </c>
      <c r="F3775" s="83">
        <f>SUM(F3776)</f>
        <v>0</v>
      </c>
      <c r="G3775" s="84">
        <f>SUM(G3776)</f>
        <v>0</v>
      </c>
      <c r="H3775" s="85">
        <f t="shared" si="3231"/>
        <v>0</v>
      </c>
      <c r="I3775" s="83">
        <f>SUM(I3776)</f>
        <v>0</v>
      </c>
      <c r="J3775" s="86">
        <f>SUM(J3776)</f>
        <v>0</v>
      </c>
      <c r="K3775" s="87">
        <f t="shared" si="3232"/>
        <v>0</v>
      </c>
      <c r="L3775" s="83">
        <f>SUM(L3776)</f>
        <v>0</v>
      </c>
      <c r="M3775" s="86">
        <f>SUM(M3776)</f>
        <v>0</v>
      </c>
      <c r="N3775" s="88">
        <f>SUM(N3776)</f>
        <v>0</v>
      </c>
      <c r="O3775" s="83">
        <f>SUM(O3776)</f>
        <v>0</v>
      </c>
      <c r="P3775" s="88">
        <f>SUM(P3776)</f>
        <v>0</v>
      </c>
      <c r="Q3775" s="177">
        <f t="shared" si="3233"/>
        <v>0</v>
      </c>
      <c r="R3775" s="88">
        <f>SUM(R3776)</f>
        <v>0</v>
      </c>
      <c r="S3775" s="88">
        <f>SUM(S3776)</f>
        <v>0</v>
      </c>
      <c r="T3775" s="178">
        <f t="shared" si="3245"/>
        <v>0</v>
      </c>
      <c r="U3775" s="157"/>
      <c r="V3775" s="83">
        <f>SUM(V3776)</f>
        <v>0</v>
      </c>
      <c r="W3775" s="88">
        <f>SUM(W3776)</f>
        <v>0</v>
      </c>
      <c r="X3775" s="177">
        <f t="shared" si="3234"/>
        <v>0</v>
      </c>
      <c r="Y3775" s="88">
        <f>SUM(Y3776)</f>
        <v>0</v>
      </c>
      <c r="Z3775" s="88">
        <f>SUM(Z3776)</f>
        <v>0</v>
      </c>
      <c r="AA3775" s="178">
        <f t="shared" si="3246"/>
        <v>0</v>
      </c>
      <c r="AB3775" s="157"/>
      <c r="AC3775" s="83">
        <f>SUM(AC3776)</f>
        <v>0</v>
      </c>
      <c r="AD3775" s="88">
        <f>SUM(AD3776)</f>
        <v>0</v>
      </c>
      <c r="AE3775" s="177">
        <f t="shared" si="3235"/>
        <v>0</v>
      </c>
      <c r="AF3775" s="88">
        <f>SUM(AF3776)</f>
        <v>0</v>
      </c>
      <c r="AG3775" s="88">
        <f>SUM(AG3776)</f>
        <v>0</v>
      </c>
      <c r="AH3775" s="178">
        <f t="shared" si="3247"/>
        <v>0</v>
      </c>
      <c r="AJ3775" s="84">
        <f t="shared" ref="AJ3775:AU3775" si="3254">SUM(AJ3776)</f>
        <v>0</v>
      </c>
      <c r="AK3775" s="86">
        <f t="shared" si="3254"/>
        <v>0</v>
      </c>
      <c r="AL3775" s="88">
        <f t="shared" si="3254"/>
        <v>0</v>
      </c>
      <c r="AM3775" s="86">
        <f t="shared" si="3254"/>
        <v>0</v>
      </c>
      <c r="AN3775" s="88">
        <f t="shared" si="3254"/>
        <v>0</v>
      </c>
      <c r="AO3775" s="86">
        <f t="shared" si="3254"/>
        <v>0</v>
      </c>
      <c r="AP3775" s="88">
        <f t="shared" si="3254"/>
        <v>0</v>
      </c>
      <c r="AQ3775" s="86">
        <f t="shared" si="3254"/>
        <v>0</v>
      </c>
      <c r="AR3775" s="88">
        <f t="shared" si="3254"/>
        <v>0</v>
      </c>
      <c r="AS3775" s="86">
        <f t="shared" si="3254"/>
        <v>0</v>
      </c>
      <c r="AT3775" s="88">
        <f t="shared" si="3254"/>
        <v>0</v>
      </c>
      <c r="AU3775" s="86">
        <f t="shared" si="3254"/>
        <v>0</v>
      </c>
      <c r="AV3775" s="86">
        <f t="shared" si="3237"/>
        <v>0</v>
      </c>
      <c r="AW3775" s="93">
        <f t="shared" si="3238"/>
        <v>0</v>
      </c>
      <c r="AY3775" s="86">
        <f t="shared" si="3239"/>
        <v>0</v>
      </c>
      <c r="AZ3775" s="86">
        <f t="shared" si="3240"/>
        <v>0</v>
      </c>
      <c r="BA3775" s="86">
        <f t="shared" si="3241"/>
        <v>0</v>
      </c>
      <c r="BB3775" s="86">
        <f t="shared" si="3242"/>
        <v>0</v>
      </c>
      <c r="BC3775" s="86">
        <f t="shared" si="3243"/>
        <v>0</v>
      </c>
      <c r="BD3775" s="86">
        <f t="shared" si="3244"/>
        <v>0</v>
      </c>
    </row>
    <row r="3776" spans="2:56" x14ac:dyDescent="0.3">
      <c r="B3776" s="169" t="s">
        <v>105</v>
      </c>
      <c r="C3776" s="248"/>
      <c r="D3776" s="249"/>
      <c r="E3776" s="172">
        <f t="shared" si="3230"/>
        <v>0</v>
      </c>
      <c r="F3776" s="248"/>
      <c r="G3776" s="249"/>
      <c r="H3776" s="172">
        <f t="shared" si="3231"/>
        <v>0</v>
      </c>
      <c r="I3776" s="248"/>
      <c r="J3776" s="250"/>
      <c r="K3776" s="174">
        <f t="shared" si="3232"/>
        <v>0</v>
      </c>
      <c r="L3776" s="248"/>
      <c r="M3776" s="250"/>
      <c r="N3776" s="251"/>
      <c r="O3776" s="248"/>
      <c r="P3776" s="251"/>
      <c r="Q3776" s="166">
        <f t="shared" si="3233"/>
        <v>0</v>
      </c>
      <c r="R3776" s="251"/>
      <c r="S3776" s="251"/>
      <c r="T3776" s="167">
        <f t="shared" si="3245"/>
        <v>0</v>
      </c>
      <c r="U3776" s="157"/>
      <c r="V3776" s="248"/>
      <c r="W3776" s="251"/>
      <c r="X3776" s="166">
        <f t="shared" si="3234"/>
        <v>0</v>
      </c>
      <c r="Y3776" s="251"/>
      <c r="Z3776" s="251"/>
      <c r="AA3776" s="167">
        <f t="shared" si="3246"/>
        <v>0</v>
      </c>
      <c r="AB3776" s="157"/>
      <c r="AC3776" s="248"/>
      <c r="AD3776" s="251"/>
      <c r="AE3776" s="166">
        <f t="shared" si="3235"/>
        <v>0</v>
      </c>
      <c r="AF3776" s="251"/>
      <c r="AG3776" s="251"/>
      <c r="AH3776" s="167">
        <f t="shared" si="3247"/>
        <v>0</v>
      </c>
      <c r="AJ3776" s="252"/>
      <c r="AK3776" s="253"/>
      <c r="AL3776" s="254"/>
      <c r="AM3776" s="253"/>
      <c r="AN3776" s="254"/>
      <c r="AO3776" s="253"/>
      <c r="AP3776" s="254"/>
      <c r="AQ3776" s="253"/>
      <c r="AR3776" s="254"/>
      <c r="AS3776" s="253"/>
      <c r="AT3776" s="254"/>
      <c r="AU3776" s="253"/>
      <c r="AV3776" s="163">
        <f t="shared" si="3237"/>
        <v>0</v>
      </c>
      <c r="AW3776" s="168">
        <f t="shared" si="3238"/>
        <v>0</v>
      </c>
      <c r="AY3776" s="163">
        <f t="shared" si="3239"/>
        <v>0</v>
      </c>
      <c r="AZ3776" s="163">
        <f t="shared" si="3240"/>
        <v>0</v>
      </c>
      <c r="BA3776" s="163">
        <f t="shared" si="3241"/>
        <v>0</v>
      </c>
      <c r="BB3776" s="163">
        <f t="shared" si="3242"/>
        <v>0</v>
      </c>
      <c r="BC3776" s="163">
        <f t="shared" si="3243"/>
        <v>0</v>
      </c>
      <c r="BD3776" s="163">
        <f t="shared" si="3244"/>
        <v>0</v>
      </c>
    </row>
    <row r="3777" spans="2:56" x14ac:dyDescent="0.3">
      <c r="B3777" s="179" t="s">
        <v>131</v>
      </c>
      <c r="C3777" s="83">
        <f>SUM(C3778)</f>
        <v>0</v>
      </c>
      <c r="D3777" s="84">
        <f>SUM(D3778)</f>
        <v>0</v>
      </c>
      <c r="E3777" s="85">
        <f t="shared" si="3230"/>
        <v>0</v>
      </c>
      <c r="F3777" s="83">
        <f>SUM(F3778)</f>
        <v>0</v>
      </c>
      <c r="G3777" s="84">
        <f>SUM(G3778)</f>
        <v>0</v>
      </c>
      <c r="H3777" s="85">
        <f t="shared" si="3231"/>
        <v>0</v>
      </c>
      <c r="I3777" s="83">
        <f>SUM(I3778)</f>
        <v>0</v>
      </c>
      <c r="J3777" s="86">
        <f>SUM(J3778)</f>
        <v>0</v>
      </c>
      <c r="K3777" s="87">
        <f t="shared" si="3232"/>
        <v>0</v>
      </c>
      <c r="L3777" s="83">
        <f>SUM(L3778)</f>
        <v>0</v>
      </c>
      <c r="M3777" s="86">
        <f>SUM(M3778)</f>
        <v>0</v>
      </c>
      <c r="N3777" s="88">
        <f>SUM(N3778)</f>
        <v>0</v>
      </c>
      <c r="O3777" s="83">
        <f>SUM(O3778)</f>
        <v>0</v>
      </c>
      <c r="P3777" s="88">
        <f>SUM(P3778)</f>
        <v>0</v>
      </c>
      <c r="Q3777" s="177">
        <f t="shared" si="3233"/>
        <v>0</v>
      </c>
      <c r="R3777" s="88">
        <f>SUM(R3778)</f>
        <v>0</v>
      </c>
      <c r="S3777" s="88">
        <f>SUM(S3778)</f>
        <v>0</v>
      </c>
      <c r="T3777" s="178">
        <f t="shared" si="3245"/>
        <v>0</v>
      </c>
      <c r="U3777" s="157"/>
      <c r="V3777" s="83">
        <f>SUM(V3778)</f>
        <v>0</v>
      </c>
      <c r="W3777" s="88">
        <f>SUM(W3778)</f>
        <v>0</v>
      </c>
      <c r="X3777" s="177">
        <f t="shared" si="3234"/>
        <v>0</v>
      </c>
      <c r="Y3777" s="88">
        <f>SUM(Y3778)</f>
        <v>0</v>
      </c>
      <c r="Z3777" s="88">
        <f>SUM(Z3778)</f>
        <v>0</v>
      </c>
      <c r="AA3777" s="178">
        <f t="shared" si="3246"/>
        <v>0</v>
      </c>
      <c r="AB3777" s="157"/>
      <c r="AC3777" s="83">
        <f>SUM(AC3778)</f>
        <v>0</v>
      </c>
      <c r="AD3777" s="88">
        <f>SUM(AD3778)</f>
        <v>0</v>
      </c>
      <c r="AE3777" s="177">
        <f t="shared" si="3235"/>
        <v>0</v>
      </c>
      <c r="AF3777" s="88">
        <f>SUM(AF3778)</f>
        <v>0</v>
      </c>
      <c r="AG3777" s="88">
        <f>SUM(AG3778)</f>
        <v>0</v>
      </c>
      <c r="AH3777" s="178">
        <f t="shared" si="3247"/>
        <v>0</v>
      </c>
      <c r="AJ3777" s="84">
        <f t="shared" ref="AJ3777:AU3777" si="3255">SUM(AJ3778)</f>
        <v>0</v>
      </c>
      <c r="AK3777" s="86">
        <f t="shared" si="3255"/>
        <v>0</v>
      </c>
      <c r="AL3777" s="88">
        <f t="shared" si="3255"/>
        <v>0</v>
      </c>
      <c r="AM3777" s="86">
        <f t="shared" si="3255"/>
        <v>0</v>
      </c>
      <c r="AN3777" s="88">
        <f t="shared" si="3255"/>
        <v>0</v>
      </c>
      <c r="AO3777" s="86">
        <f t="shared" si="3255"/>
        <v>0</v>
      </c>
      <c r="AP3777" s="88">
        <f t="shared" si="3255"/>
        <v>0</v>
      </c>
      <c r="AQ3777" s="86">
        <f t="shared" si="3255"/>
        <v>0</v>
      </c>
      <c r="AR3777" s="88">
        <f t="shared" si="3255"/>
        <v>0</v>
      </c>
      <c r="AS3777" s="86">
        <f t="shared" si="3255"/>
        <v>0</v>
      </c>
      <c r="AT3777" s="88">
        <f t="shared" si="3255"/>
        <v>0</v>
      </c>
      <c r="AU3777" s="86">
        <f t="shared" si="3255"/>
        <v>0</v>
      </c>
      <c r="AV3777" s="86">
        <f t="shared" si="3237"/>
        <v>0</v>
      </c>
      <c r="AW3777" s="93">
        <f t="shared" si="3238"/>
        <v>0</v>
      </c>
      <c r="AY3777" s="86">
        <f t="shared" si="3239"/>
        <v>0</v>
      </c>
      <c r="AZ3777" s="86">
        <f t="shared" si="3240"/>
        <v>0</v>
      </c>
      <c r="BA3777" s="86">
        <f t="shared" si="3241"/>
        <v>0</v>
      </c>
      <c r="BB3777" s="86">
        <f t="shared" si="3242"/>
        <v>0</v>
      </c>
      <c r="BC3777" s="86">
        <f t="shared" si="3243"/>
        <v>0</v>
      </c>
      <c r="BD3777" s="86">
        <f t="shared" si="3244"/>
        <v>0</v>
      </c>
    </row>
    <row r="3778" spans="2:56" x14ac:dyDescent="0.3">
      <c r="B3778" s="169" t="s">
        <v>105</v>
      </c>
      <c r="C3778" s="248"/>
      <c r="D3778" s="249"/>
      <c r="E3778" s="172">
        <f t="shared" si="3230"/>
        <v>0</v>
      </c>
      <c r="F3778" s="248"/>
      <c r="G3778" s="249"/>
      <c r="H3778" s="172">
        <f t="shared" si="3231"/>
        <v>0</v>
      </c>
      <c r="I3778" s="248"/>
      <c r="J3778" s="250"/>
      <c r="K3778" s="174">
        <f t="shared" si="3232"/>
        <v>0</v>
      </c>
      <c r="L3778" s="248"/>
      <c r="M3778" s="250"/>
      <c r="N3778" s="251"/>
      <c r="O3778" s="248"/>
      <c r="P3778" s="251"/>
      <c r="Q3778" s="166">
        <f t="shared" si="3233"/>
        <v>0</v>
      </c>
      <c r="R3778" s="251"/>
      <c r="S3778" s="251"/>
      <c r="T3778" s="167">
        <f t="shared" si="3245"/>
        <v>0</v>
      </c>
      <c r="U3778" s="157"/>
      <c r="V3778" s="248"/>
      <c r="W3778" s="251"/>
      <c r="X3778" s="166">
        <f t="shared" si="3234"/>
        <v>0</v>
      </c>
      <c r="Y3778" s="251"/>
      <c r="Z3778" s="251"/>
      <c r="AA3778" s="167">
        <f t="shared" si="3246"/>
        <v>0</v>
      </c>
      <c r="AB3778" s="157"/>
      <c r="AC3778" s="248"/>
      <c r="AD3778" s="251"/>
      <c r="AE3778" s="166">
        <f t="shared" si="3235"/>
        <v>0</v>
      </c>
      <c r="AF3778" s="251"/>
      <c r="AG3778" s="251"/>
      <c r="AH3778" s="167">
        <f t="shared" si="3247"/>
        <v>0</v>
      </c>
      <c r="AJ3778" s="252"/>
      <c r="AK3778" s="253"/>
      <c r="AL3778" s="254"/>
      <c r="AM3778" s="253"/>
      <c r="AN3778" s="254"/>
      <c r="AO3778" s="253"/>
      <c r="AP3778" s="254"/>
      <c r="AQ3778" s="253"/>
      <c r="AR3778" s="254"/>
      <c r="AS3778" s="253"/>
      <c r="AT3778" s="254"/>
      <c r="AU3778" s="253"/>
      <c r="AV3778" s="163">
        <f t="shared" si="3237"/>
        <v>0</v>
      </c>
      <c r="AW3778" s="168">
        <f t="shared" si="3238"/>
        <v>0</v>
      </c>
      <c r="AY3778" s="163">
        <f t="shared" si="3239"/>
        <v>0</v>
      </c>
      <c r="AZ3778" s="163">
        <f t="shared" si="3240"/>
        <v>0</v>
      </c>
      <c r="BA3778" s="163">
        <f t="shared" si="3241"/>
        <v>0</v>
      </c>
      <c r="BB3778" s="163">
        <f t="shared" si="3242"/>
        <v>0</v>
      </c>
      <c r="BC3778" s="163">
        <f t="shared" si="3243"/>
        <v>0</v>
      </c>
      <c r="BD3778" s="163">
        <f t="shared" si="3244"/>
        <v>0</v>
      </c>
    </row>
    <row r="3779" spans="2:56" x14ac:dyDescent="0.3">
      <c r="B3779" s="179" t="s">
        <v>132</v>
      </c>
      <c r="C3779" s="83">
        <f>SUM(C3780)</f>
        <v>0</v>
      </c>
      <c r="D3779" s="84">
        <f>SUM(D3780)</f>
        <v>0</v>
      </c>
      <c r="E3779" s="85">
        <f t="shared" si="3230"/>
        <v>0</v>
      </c>
      <c r="F3779" s="83">
        <f>SUM(F3780)</f>
        <v>0</v>
      </c>
      <c r="G3779" s="84">
        <f>SUM(G3780)</f>
        <v>0</v>
      </c>
      <c r="H3779" s="85">
        <f t="shared" si="3231"/>
        <v>0</v>
      </c>
      <c r="I3779" s="83">
        <f>SUM(I3780)</f>
        <v>0</v>
      </c>
      <c r="J3779" s="86">
        <f>SUM(J3780)</f>
        <v>0</v>
      </c>
      <c r="K3779" s="87">
        <f t="shared" si="3232"/>
        <v>0</v>
      </c>
      <c r="L3779" s="83">
        <f>SUM(L3780)</f>
        <v>0</v>
      </c>
      <c r="M3779" s="86">
        <f>SUM(M3780)</f>
        <v>0</v>
      </c>
      <c r="N3779" s="88">
        <f>SUM(N3780)</f>
        <v>0</v>
      </c>
      <c r="O3779" s="83">
        <f>SUM(O3780)</f>
        <v>0</v>
      </c>
      <c r="P3779" s="88">
        <f>SUM(P3780)</f>
        <v>0</v>
      </c>
      <c r="Q3779" s="177">
        <f t="shared" si="3233"/>
        <v>0</v>
      </c>
      <c r="R3779" s="88">
        <f>SUM(R3780)</f>
        <v>0</v>
      </c>
      <c r="S3779" s="88">
        <f>SUM(S3780)</f>
        <v>0</v>
      </c>
      <c r="T3779" s="178">
        <f t="shared" si="3245"/>
        <v>0</v>
      </c>
      <c r="U3779" s="157"/>
      <c r="V3779" s="83">
        <f>SUM(V3780)</f>
        <v>0</v>
      </c>
      <c r="W3779" s="88">
        <f>SUM(W3780)</f>
        <v>0</v>
      </c>
      <c r="X3779" s="177">
        <f t="shared" si="3234"/>
        <v>0</v>
      </c>
      <c r="Y3779" s="88">
        <f>SUM(Y3780)</f>
        <v>0</v>
      </c>
      <c r="Z3779" s="88">
        <f>SUM(Z3780)</f>
        <v>0</v>
      </c>
      <c r="AA3779" s="178">
        <f t="shared" si="3246"/>
        <v>0</v>
      </c>
      <c r="AB3779" s="157"/>
      <c r="AC3779" s="83">
        <f>SUM(AC3780)</f>
        <v>0</v>
      </c>
      <c r="AD3779" s="88">
        <f>SUM(AD3780)</f>
        <v>0</v>
      </c>
      <c r="AE3779" s="177">
        <f t="shared" si="3235"/>
        <v>0</v>
      </c>
      <c r="AF3779" s="88">
        <f>SUM(AF3780)</f>
        <v>0</v>
      </c>
      <c r="AG3779" s="88">
        <f>SUM(AG3780)</f>
        <v>0</v>
      </c>
      <c r="AH3779" s="178">
        <f t="shared" si="3247"/>
        <v>0</v>
      </c>
      <c r="AJ3779" s="84">
        <f t="shared" ref="AJ3779:AU3779" si="3256">SUM(AJ3780)</f>
        <v>0</v>
      </c>
      <c r="AK3779" s="86">
        <f t="shared" si="3256"/>
        <v>0</v>
      </c>
      <c r="AL3779" s="88">
        <f t="shared" si="3256"/>
        <v>0</v>
      </c>
      <c r="AM3779" s="86">
        <f t="shared" si="3256"/>
        <v>0</v>
      </c>
      <c r="AN3779" s="88">
        <f t="shared" si="3256"/>
        <v>0</v>
      </c>
      <c r="AO3779" s="86">
        <f t="shared" si="3256"/>
        <v>0</v>
      </c>
      <c r="AP3779" s="88">
        <f t="shared" si="3256"/>
        <v>0</v>
      </c>
      <c r="AQ3779" s="86">
        <f t="shared" si="3256"/>
        <v>0</v>
      </c>
      <c r="AR3779" s="88">
        <f t="shared" si="3256"/>
        <v>0</v>
      </c>
      <c r="AS3779" s="86">
        <f t="shared" si="3256"/>
        <v>0</v>
      </c>
      <c r="AT3779" s="88">
        <f t="shared" si="3256"/>
        <v>0</v>
      </c>
      <c r="AU3779" s="86">
        <f t="shared" si="3256"/>
        <v>0</v>
      </c>
      <c r="AV3779" s="86">
        <f t="shared" si="3237"/>
        <v>0</v>
      </c>
      <c r="AW3779" s="93">
        <f t="shared" si="3238"/>
        <v>0</v>
      </c>
      <c r="AY3779" s="86">
        <f t="shared" si="3239"/>
        <v>0</v>
      </c>
      <c r="AZ3779" s="86">
        <f t="shared" si="3240"/>
        <v>0</v>
      </c>
      <c r="BA3779" s="86">
        <f t="shared" si="3241"/>
        <v>0</v>
      </c>
      <c r="BB3779" s="86">
        <f t="shared" si="3242"/>
        <v>0</v>
      </c>
      <c r="BC3779" s="86">
        <f t="shared" si="3243"/>
        <v>0</v>
      </c>
      <c r="BD3779" s="86">
        <f t="shared" si="3244"/>
        <v>0</v>
      </c>
    </row>
    <row r="3780" spans="2:56" x14ac:dyDescent="0.3">
      <c r="B3780" s="169" t="s">
        <v>105</v>
      </c>
      <c r="C3780" s="248"/>
      <c r="D3780" s="249"/>
      <c r="E3780" s="172">
        <f t="shared" si="3230"/>
        <v>0</v>
      </c>
      <c r="F3780" s="248"/>
      <c r="G3780" s="249"/>
      <c r="H3780" s="172">
        <f t="shared" si="3231"/>
        <v>0</v>
      </c>
      <c r="I3780" s="248"/>
      <c r="J3780" s="250"/>
      <c r="K3780" s="174">
        <f t="shared" si="3232"/>
        <v>0</v>
      </c>
      <c r="L3780" s="248"/>
      <c r="M3780" s="250"/>
      <c r="N3780" s="251"/>
      <c r="O3780" s="248"/>
      <c r="P3780" s="251"/>
      <c r="Q3780" s="166">
        <f t="shared" si="3233"/>
        <v>0</v>
      </c>
      <c r="R3780" s="251"/>
      <c r="S3780" s="251"/>
      <c r="T3780" s="167">
        <f t="shared" si="3245"/>
        <v>0</v>
      </c>
      <c r="U3780" s="157"/>
      <c r="V3780" s="248"/>
      <c r="W3780" s="251"/>
      <c r="X3780" s="166">
        <f t="shared" si="3234"/>
        <v>0</v>
      </c>
      <c r="Y3780" s="251"/>
      <c r="Z3780" s="251"/>
      <c r="AA3780" s="167">
        <f t="shared" si="3246"/>
        <v>0</v>
      </c>
      <c r="AB3780" s="157"/>
      <c r="AC3780" s="248"/>
      <c r="AD3780" s="251"/>
      <c r="AE3780" s="166">
        <f t="shared" si="3235"/>
        <v>0</v>
      </c>
      <c r="AF3780" s="251"/>
      <c r="AG3780" s="251"/>
      <c r="AH3780" s="167">
        <f t="shared" si="3247"/>
        <v>0</v>
      </c>
      <c r="AJ3780" s="252"/>
      <c r="AK3780" s="253"/>
      <c r="AL3780" s="254"/>
      <c r="AM3780" s="253"/>
      <c r="AN3780" s="254"/>
      <c r="AO3780" s="253"/>
      <c r="AP3780" s="254"/>
      <c r="AQ3780" s="253"/>
      <c r="AR3780" s="254"/>
      <c r="AS3780" s="253"/>
      <c r="AT3780" s="254"/>
      <c r="AU3780" s="253"/>
      <c r="AV3780" s="163">
        <f t="shared" si="3237"/>
        <v>0</v>
      </c>
      <c r="AW3780" s="168">
        <f t="shared" si="3238"/>
        <v>0</v>
      </c>
      <c r="AY3780" s="163">
        <f t="shared" si="3239"/>
        <v>0</v>
      </c>
      <c r="AZ3780" s="163">
        <f t="shared" si="3240"/>
        <v>0</v>
      </c>
      <c r="BA3780" s="163">
        <f t="shared" si="3241"/>
        <v>0</v>
      </c>
      <c r="BB3780" s="163">
        <f t="shared" si="3242"/>
        <v>0</v>
      </c>
      <c r="BC3780" s="163">
        <f t="shared" si="3243"/>
        <v>0</v>
      </c>
      <c r="BD3780" s="163">
        <f t="shared" si="3244"/>
        <v>0</v>
      </c>
    </row>
    <row r="3781" spans="2:56" x14ac:dyDescent="0.3">
      <c r="B3781" s="179" t="s">
        <v>133</v>
      </c>
      <c r="C3781" s="83">
        <f>SUM(C3782)</f>
        <v>0</v>
      </c>
      <c r="D3781" s="84">
        <f>SUM(D3782)</f>
        <v>0</v>
      </c>
      <c r="E3781" s="85">
        <f t="shared" si="3230"/>
        <v>0</v>
      </c>
      <c r="F3781" s="83">
        <f>SUM(F3782)</f>
        <v>0</v>
      </c>
      <c r="G3781" s="84">
        <f>SUM(G3782)</f>
        <v>0</v>
      </c>
      <c r="H3781" s="85">
        <f t="shared" si="3231"/>
        <v>0</v>
      </c>
      <c r="I3781" s="83">
        <f>SUM(I3782)</f>
        <v>0</v>
      </c>
      <c r="J3781" s="86">
        <f>SUM(J3782)</f>
        <v>0</v>
      </c>
      <c r="K3781" s="87">
        <f t="shared" si="3232"/>
        <v>0</v>
      </c>
      <c r="L3781" s="83">
        <f>SUM(L3782)</f>
        <v>0</v>
      </c>
      <c r="M3781" s="86">
        <f>SUM(M3782)</f>
        <v>0</v>
      </c>
      <c r="N3781" s="88">
        <f>SUM(N3782)</f>
        <v>0</v>
      </c>
      <c r="O3781" s="83">
        <f>SUM(O3782)</f>
        <v>0</v>
      </c>
      <c r="P3781" s="88">
        <f>SUM(P3782)</f>
        <v>0</v>
      </c>
      <c r="Q3781" s="177">
        <f t="shared" si="3233"/>
        <v>0</v>
      </c>
      <c r="R3781" s="88">
        <f>SUM(R3782)</f>
        <v>0</v>
      </c>
      <c r="S3781" s="88">
        <f>SUM(S3782)</f>
        <v>0</v>
      </c>
      <c r="T3781" s="178">
        <f t="shared" si="3245"/>
        <v>0</v>
      </c>
      <c r="U3781" s="157"/>
      <c r="V3781" s="83">
        <f>SUM(V3782)</f>
        <v>0</v>
      </c>
      <c r="W3781" s="88">
        <f>SUM(W3782)</f>
        <v>0</v>
      </c>
      <c r="X3781" s="177">
        <f t="shared" si="3234"/>
        <v>0</v>
      </c>
      <c r="Y3781" s="88">
        <f>SUM(Y3782)</f>
        <v>0</v>
      </c>
      <c r="Z3781" s="88">
        <f>SUM(Z3782)</f>
        <v>0</v>
      </c>
      <c r="AA3781" s="178">
        <f t="shared" si="3246"/>
        <v>0</v>
      </c>
      <c r="AB3781" s="157"/>
      <c r="AC3781" s="83">
        <f>SUM(AC3782)</f>
        <v>0</v>
      </c>
      <c r="AD3781" s="88">
        <f>SUM(AD3782)</f>
        <v>0</v>
      </c>
      <c r="AE3781" s="177">
        <f t="shared" si="3235"/>
        <v>0</v>
      </c>
      <c r="AF3781" s="88">
        <f>SUM(AF3782)</f>
        <v>0</v>
      </c>
      <c r="AG3781" s="88">
        <f>SUM(AG3782)</f>
        <v>0</v>
      </c>
      <c r="AH3781" s="178">
        <f t="shared" si="3247"/>
        <v>0</v>
      </c>
      <c r="AJ3781" s="84">
        <f t="shared" ref="AJ3781:AU3781" si="3257">SUM(AJ3782)</f>
        <v>0</v>
      </c>
      <c r="AK3781" s="86">
        <f t="shared" si="3257"/>
        <v>0</v>
      </c>
      <c r="AL3781" s="88">
        <f t="shared" si="3257"/>
        <v>0</v>
      </c>
      <c r="AM3781" s="86">
        <f t="shared" si="3257"/>
        <v>0</v>
      </c>
      <c r="AN3781" s="88">
        <f t="shared" si="3257"/>
        <v>0</v>
      </c>
      <c r="AO3781" s="86">
        <f t="shared" si="3257"/>
        <v>0</v>
      </c>
      <c r="AP3781" s="88">
        <f t="shared" si="3257"/>
        <v>0</v>
      </c>
      <c r="AQ3781" s="86">
        <f t="shared" si="3257"/>
        <v>0</v>
      </c>
      <c r="AR3781" s="88">
        <f t="shared" si="3257"/>
        <v>0</v>
      </c>
      <c r="AS3781" s="86">
        <f t="shared" si="3257"/>
        <v>0</v>
      </c>
      <c r="AT3781" s="88">
        <f t="shared" si="3257"/>
        <v>0</v>
      </c>
      <c r="AU3781" s="86">
        <f t="shared" si="3257"/>
        <v>0</v>
      </c>
      <c r="AV3781" s="86">
        <f t="shared" si="3237"/>
        <v>0</v>
      </c>
      <c r="AW3781" s="93">
        <f t="shared" si="3238"/>
        <v>0</v>
      </c>
      <c r="AY3781" s="86">
        <f t="shared" si="3239"/>
        <v>0</v>
      </c>
      <c r="AZ3781" s="86">
        <f t="shared" si="3240"/>
        <v>0</v>
      </c>
      <c r="BA3781" s="86">
        <f t="shared" si="3241"/>
        <v>0</v>
      </c>
      <c r="BB3781" s="86">
        <f t="shared" si="3242"/>
        <v>0</v>
      </c>
      <c r="BC3781" s="86">
        <f t="shared" si="3243"/>
        <v>0</v>
      </c>
      <c r="BD3781" s="86">
        <f t="shared" si="3244"/>
        <v>0</v>
      </c>
    </row>
    <row r="3782" spans="2:56" x14ac:dyDescent="0.3">
      <c r="B3782" s="169" t="s">
        <v>105</v>
      </c>
      <c r="C3782" s="248"/>
      <c r="D3782" s="249"/>
      <c r="E3782" s="172">
        <f t="shared" si="3230"/>
        <v>0</v>
      </c>
      <c r="F3782" s="248"/>
      <c r="G3782" s="249"/>
      <c r="H3782" s="172">
        <f t="shared" si="3231"/>
        <v>0</v>
      </c>
      <c r="I3782" s="248"/>
      <c r="J3782" s="250"/>
      <c r="K3782" s="174">
        <f t="shared" si="3232"/>
        <v>0</v>
      </c>
      <c r="L3782" s="248"/>
      <c r="M3782" s="250"/>
      <c r="N3782" s="251"/>
      <c r="O3782" s="248"/>
      <c r="P3782" s="251"/>
      <c r="Q3782" s="166">
        <f t="shared" si="3233"/>
        <v>0</v>
      </c>
      <c r="R3782" s="251"/>
      <c r="S3782" s="251"/>
      <c r="T3782" s="167">
        <f t="shared" si="3245"/>
        <v>0</v>
      </c>
      <c r="U3782" s="157"/>
      <c r="V3782" s="248"/>
      <c r="W3782" s="251"/>
      <c r="X3782" s="166">
        <f t="shared" si="3234"/>
        <v>0</v>
      </c>
      <c r="Y3782" s="251"/>
      <c r="Z3782" s="251"/>
      <c r="AA3782" s="167">
        <f t="shared" si="3246"/>
        <v>0</v>
      </c>
      <c r="AB3782" s="157"/>
      <c r="AC3782" s="248"/>
      <c r="AD3782" s="251"/>
      <c r="AE3782" s="166">
        <f t="shared" si="3235"/>
        <v>0</v>
      </c>
      <c r="AF3782" s="251"/>
      <c r="AG3782" s="251"/>
      <c r="AH3782" s="167">
        <f t="shared" si="3247"/>
        <v>0</v>
      </c>
      <c r="AJ3782" s="252"/>
      <c r="AK3782" s="253"/>
      <c r="AL3782" s="254"/>
      <c r="AM3782" s="253"/>
      <c r="AN3782" s="254"/>
      <c r="AO3782" s="253"/>
      <c r="AP3782" s="254"/>
      <c r="AQ3782" s="253"/>
      <c r="AR3782" s="254"/>
      <c r="AS3782" s="253"/>
      <c r="AT3782" s="254"/>
      <c r="AU3782" s="253"/>
      <c r="AV3782" s="163">
        <f t="shared" si="3237"/>
        <v>0</v>
      </c>
      <c r="AW3782" s="168">
        <f t="shared" si="3238"/>
        <v>0</v>
      </c>
      <c r="AY3782" s="163">
        <f t="shared" si="3239"/>
        <v>0</v>
      </c>
      <c r="AZ3782" s="163">
        <f t="shared" si="3240"/>
        <v>0</v>
      </c>
      <c r="BA3782" s="163">
        <f t="shared" si="3241"/>
        <v>0</v>
      </c>
      <c r="BB3782" s="163">
        <f t="shared" si="3242"/>
        <v>0</v>
      </c>
      <c r="BC3782" s="163">
        <f t="shared" si="3243"/>
        <v>0</v>
      </c>
      <c r="BD3782" s="163">
        <f t="shared" si="3244"/>
        <v>0</v>
      </c>
    </row>
    <row r="3783" spans="2:56" x14ac:dyDescent="0.3">
      <c r="B3783" s="179" t="s">
        <v>134</v>
      </c>
      <c r="C3783" s="83">
        <f>SUM(C3784)</f>
        <v>0</v>
      </c>
      <c r="D3783" s="84">
        <f>SUM(D3784)</f>
        <v>0</v>
      </c>
      <c r="E3783" s="85">
        <f t="shared" si="3230"/>
        <v>0</v>
      </c>
      <c r="F3783" s="83">
        <f>SUM(F3784)</f>
        <v>0</v>
      </c>
      <c r="G3783" s="84">
        <f>SUM(G3784)</f>
        <v>0</v>
      </c>
      <c r="H3783" s="85">
        <f t="shared" si="3231"/>
        <v>0</v>
      </c>
      <c r="I3783" s="83">
        <f>SUM(I3784)</f>
        <v>0</v>
      </c>
      <c r="J3783" s="86">
        <f>SUM(J3784)</f>
        <v>0</v>
      </c>
      <c r="K3783" s="87">
        <f t="shared" si="3232"/>
        <v>0</v>
      </c>
      <c r="L3783" s="83">
        <f>SUM(L3784)</f>
        <v>0</v>
      </c>
      <c r="M3783" s="86">
        <f>SUM(M3784)</f>
        <v>0</v>
      </c>
      <c r="N3783" s="88">
        <f>SUM(N3784)</f>
        <v>0</v>
      </c>
      <c r="O3783" s="83">
        <f>SUM(O3784)</f>
        <v>0</v>
      </c>
      <c r="P3783" s="88">
        <f>SUM(P3784)</f>
        <v>0</v>
      </c>
      <c r="Q3783" s="177">
        <f t="shared" si="3233"/>
        <v>0</v>
      </c>
      <c r="R3783" s="88">
        <f>SUM(R3784)</f>
        <v>0</v>
      </c>
      <c r="S3783" s="88">
        <f>SUM(S3784)</f>
        <v>0</v>
      </c>
      <c r="T3783" s="178">
        <f t="shared" si="3245"/>
        <v>0</v>
      </c>
      <c r="U3783" s="157"/>
      <c r="V3783" s="83">
        <f>SUM(V3784)</f>
        <v>0</v>
      </c>
      <c r="W3783" s="88">
        <f>SUM(W3784)</f>
        <v>0</v>
      </c>
      <c r="X3783" s="177">
        <f t="shared" si="3234"/>
        <v>0</v>
      </c>
      <c r="Y3783" s="88">
        <f>SUM(Y3784)</f>
        <v>0</v>
      </c>
      <c r="Z3783" s="88">
        <f>SUM(Z3784)</f>
        <v>0</v>
      </c>
      <c r="AA3783" s="178">
        <f t="shared" si="3246"/>
        <v>0</v>
      </c>
      <c r="AB3783" s="157"/>
      <c r="AC3783" s="83">
        <f>SUM(AC3784)</f>
        <v>0</v>
      </c>
      <c r="AD3783" s="88">
        <f>SUM(AD3784)</f>
        <v>0</v>
      </c>
      <c r="AE3783" s="177">
        <f t="shared" si="3235"/>
        <v>0</v>
      </c>
      <c r="AF3783" s="88">
        <f>SUM(AF3784)</f>
        <v>0</v>
      </c>
      <c r="AG3783" s="88">
        <f>SUM(AG3784)</f>
        <v>0</v>
      </c>
      <c r="AH3783" s="178">
        <f t="shared" si="3247"/>
        <v>0</v>
      </c>
      <c r="AJ3783" s="84">
        <f t="shared" ref="AJ3783:AU3783" si="3258">SUM(AJ3784)</f>
        <v>0</v>
      </c>
      <c r="AK3783" s="86">
        <f t="shared" si="3258"/>
        <v>0</v>
      </c>
      <c r="AL3783" s="88">
        <f t="shared" si="3258"/>
        <v>0</v>
      </c>
      <c r="AM3783" s="86">
        <f t="shared" si="3258"/>
        <v>0</v>
      </c>
      <c r="AN3783" s="88">
        <f t="shared" si="3258"/>
        <v>0</v>
      </c>
      <c r="AO3783" s="86">
        <f t="shared" si="3258"/>
        <v>0</v>
      </c>
      <c r="AP3783" s="88">
        <f t="shared" si="3258"/>
        <v>0</v>
      </c>
      <c r="AQ3783" s="86">
        <f t="shared" si="3258"/>
        <v>0</v>
      </c>
      <c r="AR3783" s="88">
        <f t="shared" si="3258"/>
        <v>0</v>
      </c>
      <c r="AS3783" s="86">
        <f t="shared" si="3258"/>
        <v>0</v>
      </c>
      <c r="AT3783" s="88">
        <f t="shared" si="3258"/>
        <v>0</v>
      </c>
      <c r="AU3783" s="86">
        <f t="shared" si="3258"/>
        <v>0</v>
      </c>
      <c r="AV3783" s="86">
        <f t="shared" si="3237"/>
        <v>0</v>
      </c>
      <c r="AW3783" s="93">
        <f t="shared" si="3238"/>
        <v>0</v>
      </c>
      <c r="AY3783" s="86">
        <f t="shared" si="3239"/>
        <v>0</v>
      </c>
      <c r="AZ3783" s="86">
        <f t="shared" si="3240"/>
        <v>0</v>
      </c>
      <c r="BA3783" s="86">
        <f t="shared" si="3241"/>
        <v>0</v>
      </c>
      <c r="BB3783" s="86">
        <f t="shared" si="3242"/>
        <v>0</v>
      </c>
      <c r="BC3783" s="86">
        <f t="shared" si="3243"/>
        <v>0</v>
      </c>
      <c r="BD3783" s="86">
        <f t="shared" si="3244"/>
        <v>0</v>
      </c>
    </row>
    <row r="3784" spans="2:56" x14ac:dyDescent="0.3">
      <c r="B3784" s="169" t="s">
        <v>135</v>
      </c>
      <c r="C3784" s="248"/>
      <c r="D3784" s="249"/>
      <c r="E3784" s="172">
        <f t="shared" si="3230"/>
        <v>0</v>
      </c>
      <c r="F3784" s="248"/>
      <c r="G3784" s="249"/>
      <c r="H3784" s="172">
        <f t="shared" si="3231"/>
        <v>0</v>
      </c>
      <c r="I3784" s="248"/>
      <c r="J3784" s="250"/>
      <c r="K3784" s="174">
        <f t="shared" si="3232"/>
        <v>0</v>
      </c>
      <c r="L3784" s="248"/>
      <c r="M3784" s="250"/>
      <c r="N3784" s="251"/>
      <c r="O3784" s="248"/>
      <c r="P3784" s="251"/>
      <c r="Q3784" s="166">
        <f t="shared" si="3233"/>
        <v>0</v>
      </c>
      <c r="R3784" s="251"/>
      <c r="S3784" s="251"/>
      <c r="T3784" s="167">
        <f t="shared" si="3245"/>
        <v>0</v>
      </c>
      <c r="U3784" s="157"/>
      <c r="V3784" s="248"/>
      <c r="W3784" s="251"/>
      <c r="X3784" s="166">
        <f t="shared" si="3234"/>
        <v>0</v>
      </c>
      <c r="Y3784" s="251"/>
      <c r="Z3784" s="251"/>
      <c r="AA3784" s="167">
        <f t="shared" si="3246"/>
        <v>0</v>
      </c>
      <c r="AB3784" s="157"/>
      <c r="AC3784" s="248"/>
      <c r="AD3784" s="251"/>
      <c r="AE3784" s="166">
        <f t="shared" si="3235"/>
        <v>0</v>
      </c>
      <c r="AF3784" s="251"/>
      <c r="AG3784" s="251"/>
      <c r="AH3784" s="167">
        <f t="shared" si="3247"/>
        <v>0</v>
      </c>
      <c r="AJ3784" s="252"/>
      <c r="AK3784" s="253"/>
      <c r="AL3784" s="254"/>
      <c r="AM3784" s="253"/>
      <c r="AN3784" s="254"/>
      <c r="AO3784" s="253"/>
      <c r="AP3784" s="254"/>
      <c r="AQ3784" s="253"/>
      <c r="AR3784" s="254"/>
      <c r="AS3784" s="253"/>
      <c r="AT3784" s="254"/>
      <c r="AU3784" s="253"/>
      <c r="AV3784" s="163">
        <f t="shared" si="3237"/>
        <v>0</v>
      </c>
      <c r="AW3784" s="168">
        <f t="shared" si="3238"/>
        <v>0</v>
      </c>
      <c r="AY3784" s="163">
        <f t="shared" si="3239"/>
        <v>0</v>
      </c>
      <c r="AZ3784" s="163">
        <f t="shared" si="3240"/>
        <v>0</v>
      </c>
      <c r="BA3784" s="163">
        <f t="shared" si="3241"/>
        <v>0</v>
      </c>
      <c r="BB3784" s="163">
        <f t="shared" si="3242"/>
        <v>0</v>
      </c>
      <c r="BC3784" s="163">
        <f t="shared" si="3243"/>
        <v>0</v>
      </c>
      <c r="BD3784" s="163">
        <f t="shared" si="3244"/>
        <v>0</v>
      </c>
    </row>
    <row r="3785" spans="2:56" x14ac:dyDescent="0.3">
      <c r="B3785" s="179" t="s">
        <v>136</v>
      </c>
      <c r="C3785" s="83">
        <f>SUM(C3786)</f>
        <v>0</v>
      </c>
      <c r="D3785" s="84">
        <f>SUM(D3786)</f>
        <v>0</v>
      </c>
      <c r="E3785" s="85">
        <f t="shared" si="3230"/>
        <v>0</v>
      </c>
      <c r="F3785" s="83">
        <f>SUM(F3786)</f>
        <v>0</v>
      </c>
      <c r="G3785" s="84">
        <f>SUM(G3786)</f>
        <v>0</v>
      </c>
      <c r="H3785" s="85">
        <f t="shared" si="3231"/>
        <v>0</v>
      </c>
      <c r="I3785" s="83">
        <f>SUM(I3786)</f>
        <v>0</v>
      </c>
      <c r="J3785" s="86">
        <f>SUM(J3786)</f>
        <v>0</v>
      </c>
      <c r="K3785" s="87">
        <f t="shared" si="3232"/>
        <v>0</v>
      </c>
      <c r="L3785" s="83">
        <f>SUM(L3786)</f>
        <v>0</v>
      </c>
      <c r="M3785" s="86">
        <f>SUM(M3786)</f>
        <v>0</v>
      </c>
      <c r="N3785" s="88">
        <f>SUM(N3786)</f>
        <v>0</v>
      </c>
      <c r="O3785" s="83">
        <f>SUM(O3786)</f>
        <v>0</v>
      </c>
      <c r="P3785" s="88">
        <f>SUM(P3786)</f>
        <v>0</v>
      </c>
      <c r="Q3785" s="177">
        <f t="shared" si="3233"/>
        <v>0</v>
      </c>
      <c r="R3785" s="88">
        <f>SUM(R3786)</f>
        <v>0</v>
      </c>
      <c r="S3785" s="88">
        <f>SUM(S3786)</f>
        <v>0</v>
      </c>
      <c r="T3785" s="178">
        <f t="shared" si="3245"/>
        <v>0</v>
      </c>
      <c r="U3785" s="157"/>
      <c r="V3785" s="83">
        <f>SUM(V3786)</f>
        <v>0</v>
      </c>
      <c r="W3785" s="88">
        <f>SUM(W3786)</f>
        <v>0</v>
      </c>
      <c r="X3785" s="177">
        <f t="shared" si="3234"/>
        <v>0</v>
      </c>
      <c r="Y3785" s="88">
        <f>SUM(Y3786)</f>
        <v>0</v>
      </c>
      <c r="Z3785" s="88">
        <f>SUM(Z3786)</f>
        <v>0</v>
      </c>
      <c r="AA3785" s="178">
        <f t="shared" si="3246"/>
        <v>0</v>
      </c>
      <c r="AB3785" s="157"/>
      <c r="AC3785" s="83">
        <f>SUM(AC3786)</f>
        <v>0</v>
      </c>
      <c r="AD3785" s="88">
        <f>SUM(AD3786)</f>
        <v>0</v>
      </c>
      <c r="AE3785" s="177">
        <f t="shared" si="3235"/>
        <v>0</v>
      </c>
      <c r="AF3785" s="88">
        <f>SUM(AF3786)</f>
        <v>0</v>
      </c>
      <c r="AG3785" s="88">
        <f>SUM(AG3786)</f>
        <v>0</v>
      </c>
      <c r="AH3785" s="178">
        <f t="shared" si="3247"/>
        <v>0</v>
      </c>
      <c r="AJ3785" s="84">
        <f t="shared" ref="AJ3785:AU3785" si="3259">SUM(AJ3786)</f>
        <v>0</v>
      </c>
      <c r="AK3785" s="86">
        <f t="shared" si="3259"/>
        <v>0</v>
      </c>
      <c r="AL3785" s="88">
        <f t="shared" si="3259"/>
        <v>0</v>
      </c>
      <c r="AM3785" s="86">
        <f t="shared" si="3259"/>
        <v>0</v>
      </c>
      <c r="AN3785" s="88">
        <f t="shared" si="3259"/>
        <v>0</v>
      </c>
      <c r="AO3785" s="86">
        <f t="shared" si="3259"/>
        <v>0</v>
      </c>
      <c r="AP3785" s="88">
        <f t="shared" si="3259"/>
        <v>0</v>
      </c>
      <c r="AQ3785" s="86">
        <f t="shared" si="3259"/>
        <v>0</v>
      </c>
      <c r="AR3785" s="88">
        <f t="shared" si="3259"/>
        <v>0</v>
      </c>
      <c r="AS3785" s="86">
        <f t="shared" si="3259"/>
        <v>0</v>
      </c>
      <c r="AT3785" s="88">
        <f t="shared" si="3259"/>
        <v>0</v>
      </c>
      <c r="AU3785" s="86">
        <f t="shared" si="3259"/>
        <v>0</v>
      </c>
      <c r="AV3785" s="86">
        <f t="shared" si="3237"/>
        <v>0</v>
      </c>
      <c r="AW3785" s="93">
        <f t="shared" si="3238"/>
        <v>0</v>
      </c>
      <c r="AY3785" s="86">
        <f t="shared" si="3239"/>
        <v>0</v>
      </c>
      <c r="AZ3785" s="86">
        <f t="shared" si="3240"/>
        <v>0</v>
      </c>
      <c r="BA3785" s="86">
        <f t="shared" si="3241"/>
        <v>0</v>
      </c>
      <c r="BB3785" s="86">
        <f t="shared" si="3242"/>
        <v>0</v>
      </c>
      <c r="BC3785" s="86">
        <f t="shared" si="3243"/>
        <v>0</v>
      </c>
      <c r="BD3785" s="86">
        <f t="shared" si="3244"/>
        <v>0</v>
      </c>
    </row>
    <row r="3786" spans="2:56" x14ac:dyDescent="0.3">
      <c r="B3786" s="169" t="s">
        <v>105</v>
      </c>
      <c r="C3786" s="248"/>
      <c r="D3786" s="249"/>
      <c r="E3786" s="172">
        <f t="shared" si="3230"/>
        <v>0</v>
      </c>
      <c r="F3786" s="248"/>
      <c r="G3786" s="249"/>
      <c r="H3786" s="172">
        <f t="shared" si="3231"/>
        <v>0</v>
      </c>
      <c r="I3786" s="248"/>
      <c r="J3786" s="250"/>
      <c r="K3786" s="174">
        <f t="shared" si="3232"/>
        <v>0</v>
      </c>
      <c r="L3786" s="248"/>
      <c r="M3786" s="250"/>
      <c r="N3786" s="251"/>
      <c r="O3786" s="248"/>
      <c r="P3786" s="251"/>
      <c r="Q3786" s="166">
        <f t="shared" si="3233"/>
        <v>0</v>
      </c>
      <c r="R3786" s="251"/>
      <c r="S3786" s="251"/>
      <c r="T3786" s="167">
        <f t="shared" si="3245"/>
        <v>0</v>
      </c>
      <c r="U3786" s="157"/>
      <c r="V3786" s="248"/>
      <c r="W3786" s="251"/>
      <c r="X3786" s="166">
        <f t="shared" si="3234"/>
        <v>0</v>
      </c>
      <c r="Y3786" s="251"/>
      <c r="Z3786" s="251"/>
      <c r="AA3786" s="167">
        <f t="shared" si="3246"/>
        <v>0</v>
      </c>
      <c r="AB3786" s="157"/>
      <c r="AC3786" s="248"/>
      <c r="AD3786" s="251"/>
      <c r="AE3786" s="166">
        <f t="shared" si="3235"/>
        <v>0</v>
      </c>
      <c r="AF3786" s="251"/>
      <c r="AG3786" s="251"/>
      <c r="AH3786" s="167">
        <f t="shared" si="3247"/>
        <v>0</v>
      </c>
      <c r="AJ3786" s="252"/>
      <c r="AK3786" s="253"/>
      <c r="AL3786" s="254"/>
      <c r="AM3786" s="253"/>
      <c r="AN3786" s="254"/>
      <c r="AO3786" s="253"/>
      <c r="AP3786" s="254"/>
      <c r="AQ3786" s="253"/>
      <c r="AR3786" s="254"/>
      <c r="AS3786" s="253"/>
      <c r="AT3786" s="254"/>
      <c r="AU3786" s="253"/>
      <c r="AV3786" s="163">
        <f t="shared" si="3237"/>
        <v>0</v>
      </c>
      <c r="AW3786" s="168">
        <f t="shared" si="3238"/>
        <v>0</v>
      </c>
      <c r="AY3786" s="163">
        <f t="shared" si="3239"/>
        <v>0</v>
      </c>
      <c r="AZ3786" s="163">
        <f t="shared" si="3240"/>
        <v>0</v>
      </c>
      <c r="BA3786" s="163">
        <f t="shared" si="3241"/>
        <v>0</v>
      </c>
      <c r="BB3786" s="163">
        <f t="shared" si="3242"/>
        <v>0</v>
      </c>
      <c r="BC3786" s="163">
        <f t="shared" si="3243"/>
        <v>0</v>
      </c>
      <c r="BD3786" s="163">
        <f t="shared" si="3244"/>
        <v>0</v>
      </c>
    </row>
    <row r="3787" spans="2:56" x14ac:dyDescent="0.3">
      <c r="B3787" s="179" t="s">
        <v>137</v>
      </c>
      <c r="C3787" s="83">
        <f>SUM(C3788)</f>
        <v>0</v>
      </c>
      <c r="D3787" s="84">
        <f>SUM(D3788)</f>
        <v>0</v>
      </c>
      <c r="E3787" s="85">
        <f t="shared" si="3230"/>
        <v>0</v>
      </c>
      <c r="F3787" s="83">
        <f>SUM(F3788)</f>
        <v>0</v>
      </c>
      <c r="G3787" s="84">
        <f>SUM(G3788)</f>
        <v>0</v>
      </c>
      <c r="H3787" s="85">
        <f t="shared" si="3231"/>
        <v>0</v>
      </c>
      <c r="I3787" s="83">
        <f>SUM(I3788)</f>
        <v>0</v>
      </c>
      <c r="J3787" s="86">
        <f>SUM(J3788)</f>
        <v>0</v>
      </c>
      <c r="K3787" s="87">
        <f t="shared" si="3232"/>
        <v>0</v>
      </c>
      <c r="L3787" s="83">
        <f>SUM(L3788)</f>
        <v>0</v>
      </c>
      <c r="M3787" s="86">
        <f>SUM(M3788)</f>
        <v>0</v>
      </c>
      <c r="N3787" s="88">
        <f>SUM(N3788)</f>
        <v>0</v>
      </c>
      <c r="O3787" s="83">
        <f>SUM(O3788)</f>
        <v>0</v>
      </c>
      <c r="P3787" s="88">
        <f>SUM(P3788)</f>
        <v>0</v>
      </c>
      <c r="Q3787" s="177">
        <f t="shared" si="3233"/>
        <v>0</v>
      </c>
      <c r="R3787" s="88">
        <f>SUM(R3788)</f>
        <v>0</v>
      </c>
      <c r="S3787" s="88">
        <f>SUM(S3788)</f>
        <v>0</v>
      </c>
      <c r="T3787" s="178">
        <f t="shared" si="3245"/>
        <v>0</v>
      </c>
      <c r="U3787" s="157"/>
      <c r="V3787" s="83">
        <f>SUM(V3788)</f>
        <v>0</v>
      </c>
      <c r="W3787" s="88">
        <f>SUM(W3788)</f>
        <v>0</v>
      </c>
      <c r="X3787" s="177">
        <f t="shared" si="3234"/>
        <v>0</v>
      </c>
      <c r="Y3787" s="88">
        <f>SUM(Y3788)</f>
        <v>0</v>
      </c>
      <c r="Z3787" s="88">
        <f>SUM(Z3788)</f>
        <v>0</v>
      </c>
      <c r="AA3787" s="178">
        <f t="shared" si="3246"/>
        <v>0</v>
      </c>
      <c r="AB3787" s="157"/>
      <c r="AC3787" s="83">
        <f>SUM(AC3788)</f>
        <v>0</v>
      </c>
      <c r="AD3787" s="88">
        <f>SUM(AD3788)</f>
        <v>0</v>
      </c>
      <c r="AE3787" s="177">
        <f t="shared" si="3235"/>
        <v>0</v>
      </c>
      <c r="AF3787" s="88">
        <f>SUM(AF3788)</f>
        <v>0</v>
      </c>
      <c r="AG3787" s="88">
        <f>SUM(AG3788)</f>
        <v>0</v>
      </c>
      <c r="AH3787" s="178">
        <f t="shared" si="3247"/>
        <v>0</v>
      </c>
      <c r="AJ3787" s="84">
        <f t="shared" ref="AJ3787:AU3787" si="3260">SUM(AJ3788)</f>
        <v>0</v>
      </c>
      <c r="AK3787" s="86">
        <f t="shared" si="3260"/>
        <v>0</v>
      </c>
      <c r="AL3787" s="88">
        <f t="shared" si="3260"/>
        <v>0</v>
      </c>
      <c r="AM3787" s="86">
        <f t="shared" si="3260"/>
        <v>0</v>
      </c>
      <c r="AN3787" s="88">
        <f t="shared" si="3260"/>
        <v>0</v>
      </c>
      <c r="AO3787" s="86">
        <f t="shared" si="3260"/>
        <v>0</v>
      </c>
      <c r="AP3787" s="88">
        <f t="shared" si="3260"/>
        <v>0</v>
      </c>
      <c r="AQ3787" s="86">
        <f t="shared" si="3260"/>
        <v>0</v>
      </c>
      <c r="AR3787" s="88">
        <f t="shared" si="3260"/>
        <v>0</v>
      </c>
      <c r="AS3787" s="86">
        <f t="shared" si="3260"/>
        <v>0</v>
      </c>
      <c r="AT3787" s="88">
        <f t="shared" si="3260"/>
        <v>0</v>
      </c>
      <c r="AU3787" s="86">
        <f t="shared" si="3260"/>
        <v>0</v>
      </c>
      <c r="AV3787" s="86">
        <f t="shared" si="3237"/>
        <v>0</v>
      </c>
      <c r="AW3787" s="93">
        <f t="shared" si="3238"/>
        <v>0</v>
      </c>
      <c r="AY3787" s="86">
        <f t="shared" si="3239"/>
        <v>0</v>
      </c>
      <c r="AZ3787" s="86">
        <f t="shared" si="3240"/>
        <v>0</v>
      </c>
      <c r="BA3787" s="86">
        <f t="shared" si="3241"/>
        <v>0</v>
      </c>
      <c r="BB3787" s="86">
        <f t="shared" si="3242"/>
        <v>0</v>
      </c>
      <c r="BC3787" s="86">
        <f t="shared" si="3243"/>
        <v>0</v>
      </c>
      <c r="BD3787" s="86">
        <f t="shared" si="3244"/>
        <v>0</v>
      </c>
    </row>
    <row r="3788" spans="2:56" x14ac:dyDescent="0.3">
      <c r="B3788" s="169" t="s">
        <v>105</v>
      </c>
      <c r="C3788" s="248"/>
      <c r="D3788" s="249"/>
      <c r="E3788" s="172">
        <f t="shared" si="3230"/>
        <v>0</v>
      </c>
      <c r="F3788" s="248"/>
      <c r="G3788" s="249"/>
      <c r="H3788" s="172">
        <f t="shared" si="3231"/>
        <v>0</v>
      </c>
      <c r="I3788" s="248"/>
      <c r="J3788" s="250"/>
      <c r="K3788" s="174">
        <f t="shared" si="3232"/>
        <v>0</v>
      </c>
      <c r="L3788" s="248"/>
      <c r="M3788" s="250"/>
      <c r="N3788" s="251"/>
      <c r="O3788" s="248"/>
      <c r="P3788" s="251"/>
      <c r="Q3788" s="166">
        <f t="shared" si="3233"/>
        <v>0</v>
      </c>
      <c r="R3788" s="251"/>
      <c r="S3788" s="251"/>
      <c r="T3788" s="167">
        <f t="shared" si="3245"/>
        <v>0</v>
      </c>
      <c r="U3788" s="157"/>
      <c r="V3788" s="248"/>
      <c r="W3788" s="251"/>
      <c r="X3788" s="166">
        <f t="shared" si="3234"/>
        <v>0</v>
      </c>
      <c r="Y3788" s="251"/>
      <c r="Z3788" s="251"/>
      <c r="AA3788" s="167">
        <f t="shared" si="3246"/>
        <v>0</v>
      </c>
      <c r="AB3788" s="157"/>
      <c r="AC3788" s="248"/>
      <c r="AD3788" s="251"/>
      <c r="AE3788" s="166">
        <f t="shared" si="3235"/>
        <v>0</v>
      </c>
      <c r="AF3788" s="251"/>
      <c r="AG3788" s="251"/>
      <c r="AH3788" s="167">
        <f t="shared" si="3247"/>
        <v>0</v>
      </c>
      <c r="AJ3788" s="252"/>
      <c r="AK3788" s="253"/>
      <c r="AL3788" s="254"/>
      <c r="AM3788" s="253"/>
      <c r="AN3788" s="254"/>
      <c r="AO3788" s="253"/>
      <c r="AP3788" s="254"/>
      <c r="AQ3788" s="253"/>
      <c r="AR3788" s="254"/>
      <c r="AS3788" s="253"/>
      <c r="AT3788" s="254"/>
      <c r="AU3788" s="253"/>
      <c r="AV3788" s="163">
        <f t="shared" si="3237"/>
        <v>0</v>
      </c>
      <c r="AW3788" s="168">
        <f t="shared" si="3238"/>
        <v>0</v>
      </c>
      <c r="AY3788" s="163">
        <f t="shared" si="3239"/>
        <v>0</v>
      </c>
      <c r="AZ3788" s="163">
        <f t="shared" si="3240"/>
        <v>0</v>
      </c>
      <c r="BA3788" s="163">
        <f t="shared" si="3241"/>
        <v>0</v>
      </c>
      <c r="BB3788" s="163">
        <f t="shared" si="3242"/>
        <v>0</v>
      </c>
      <c r="BC3788" s="163">
        <f t="shared" si="3243"/>
        <v>0</v>
      </c>
      <c r="BD3788" s="163">
        <f t="shared" si="3244"/>
        <v>0</v>
      </c>
    </row>
    <row r="3789" spans="2:56" x14ac:dyDescent="0.3">
      <c r="B3789" s="179" t="s">
        <v>138</v>
      </c>
      <c r="C3789" s="83">
        <f>SUM(C3790)</f>
        <v>0</v>
      </c>
      <c r="D3789" s="84">
        <f>SUM(D3790)</f>
        <v>0</v>
      </c>
      <c r="E3789" s="85">
        <f t="shared" si="3230"/>
        <v>0</v>
      </c>
      <c r="F3789" s="83">
        <f>SUM(F3790)</f>
        <v>0</v>
      </c>
      <c r="G3789" s="84">
        <f>SUM(G3790)</f>
        <v>0</v>
      </c>
      <c r="H3789" s="85">
        <f t="shared" si="3231"/>
        <v>0</v>
      </c>
      <c r="I3789" s="83">
        <f>SUM(I3790)</f>
        <v>0</v>
      </c>
      <c r="J3789" s="86">
        <f>SUM(J3790)</f>
        <v>0</v>
      </c>
      <c r="K3789" s="87">
        <f t="shared" si="3232"/>
        <v>0</v>
      </c>
      <c r="L3789" s="83">
        <f>SUM(L3790)</f>
        <v>0</v>
      </c>
      <c r="M3789" s="86">
        <f>SUM(M3790)</f>
        <v>0</v>
      </c>
      <c r="N3789" s="88">
        <f>SUM(N3790)</f>
        <v>0</v>
      </c>
      <c r="O3789" s="83">
        <f>SUM(O3790)</f>
        <v>0</v>
      </c>
      <c r="P3789" s="88">
        <f>SUM(P3790)</f>
        <v>0</v>
      </c>
      <c r="Q3789" s="177">
        <f t="shared" si="3233"/>
        <v>0</v>
      </c>
      <c r="R3789" s="88">
        <f>SUM(R3790)</f>
        <v>0</v>
      </c>
      <c r="S3789" s="88">
        <f>SUM(S3790)</f>
        <v>0</v>
      </c>
      <c r="T3789" s="178">
        <f t="shared" si="3245"/>
        <v>0</v>
      </c>
      <c r="U3789" s="157"/>
      <c r="V3789" s="83">
        <f>SUM(V3790)</f>
        <v>0</v>
      </c>
      <c r="W3789" s="88">
        <f>SUM(W3790)</f>
        <v>0</v>
      </c>
      <c r="X3789" s="177">
        <f t="shared" si="3234"/>
        <v>0</v>
      </c>
      <c r="Y3789" s="88">
        <f>SUM(Y3790)</f>
        <v>0</v>
      </c>
      <c r="Z3789" s="88">
        <f>SUM(Z3790)</f>
        <v>0</v>
      </c>
      <c r="AA3789" s="178">
        <f t="shared" si="3246"/>
        <v>0</v>
      </c>
      <c r="AB3789" s="157"/>
      <c r="AC3789" s="83">
        <f>SUM(AC3790)</f>
        <v>0</v>
      </c>
      <c r="AD3789" s="88">
        <f>SUM(AD3790)</f>
        <v>0</v>
      </c>
      <c r="AE3789" s="177">
        <f t="shared" si="3235"/>
        <v>0</v>
      </c>
      <c r="AF3789" s="88">
        <f>SUM(AF3790)</f>
        <v>0</v>
      </c>
      <c r="AG3789" s="88">
        <f>SUM(AG3790)</f>
        <v>0</v>
      </c>
      <c r="AH3789" s="178">
        <f t="shared" si="3247"/>
        <v>0</v>
      </c>
      <c r="AJ3789" s="84">
        <f t="shared" ref="AJ3789:AU3789" si="3261">SUM(AJ3790)</f>
        <v>0</v>
      </c>
      <c r="AK3789" s="86">
        <f t="shared" si="3261"/>
        <v>0</v>
      </c>
      <c r="AL3789" s="88">
        <f t="shared" si="3261"/>
        <v>0</v>
      </c>
      <c r="AM3789" s="86">
        <f t="shared" si="3261"/>
        <v>0</v>
      </c>
      <c r="AN3789" s="88">
        <f t="shared" si="3261"/>
        <v>0</v>
      </c>
      <c r="AO3789" s="86">
        <f t="shared" si="3261"/>
        <v>0</v>
      </c>
      <c r="AP3789" s="88">
        <f t="shared" si="3261"/>
        <v>0</v>
      </c>
      <c r="AQ3789" s="86">
        <f t="shared" si="3261"/>
        <v>0</v>
      </c>
      <c r="AR3789" s="88">
        <f t="shared" si="3261"/>
        <v>0</v>
      </c>
      <c r="AS3789" s="86">
        <f t="shared" si="3261"/>
        <v>0</v>
      </c>
      <c r="AT3789" s="88">
        <f t="shared" si="3261"/>
        <v>0</v>
      </c>
      <c r="AU3789" s="86">
        <f t="shared" si="3261"/>
        <v>0</v>
      </c>
      <c r="AV3789" s="86">
        <f t="shared" si="3237"/>
        <v>0</v>
      </c>
      <c r="AW3789" s="93">
        <f t="shared" si="3238"/>
        <v>0</v>
      </c>
      <c r="AY3789" s="86">
        <f t="shared" si="3239"/>
        <v>0</v>
      </c>
      <c r="AZ3789" s="86">
        <f t="shared" si="3240"/>
        <v>0</v>
      </c>
      <c r="BA3789" s="86">
        <f t="shared" si="3241"/>
        <v>0</v>
      </c>
      <c r="BB3789" s="86">
        <f t="shared" si="3242"/>
        <v>0</v>
      </c>
      <c r="BC3789" s="86">
        <f t="shared" si="3243"/>
        <v>0</v>
      </c>
      <c r="BD3789" s="86">
        <f t="shared" si="3244"/>
        <v>0</v>
      </c>
    </row>
    <row r="3790" spans="2:56" x14ac:dyDescent="0.3">
      <c r="B3790" s="169" t="s">
        <v>139</v>
      </c>
      <c r="C3790" s="248"/>
      <c r="D3790" s="249"/>
      <c r="E3790" s="172">
        <f t="shared" si="3230"/>
        <v>0</v>
      </c>
      <c r="F3790" s="248"/>
      <c r="G3790" s="249"/>
      <c r="H3790" s="172">
        <f t="shared" si="3231"/>
        <v>0</v>
      </c>
      <c r="I3790" s="248"/>
      <c r="J3790" s="250"/>
      <c r="K3790" s="174">
        <f t="shared" si="3232"/>
        <v>0</v>
      </c>
      <c r="L3790" s="248"/>
      <c r="M3790" s="250"/>
      <c r="N3790" s="251"/>
      <c r="O3790" s="248"/>
      <c r="P3790" s="251"/>
      <c r="Q3790" s="166">
        <f t="shared" si="3233"/>
        <v>0</v>
      </c>
      <c r="R3790" s="251"/>
      <c r="S3790" s="251"/>
      <c r="T3790" s="167">
        <f t="shared" si="3245"/>
        <v>0</v>
      </c>
      <c r="U3790" s="157"/>
      <c r="V3790" s="248"/>
      <c r="W3790" s="251"/>
      <c r="X3790" s="166">
        <f t="shared" si="3234"/>
        <v>0</v>
      </c>
      <c r="Y3790" s="251"/>
      <c r="Z3790" s="251"/>
      <c r="AA3790" s="167">
        <f t="shared" si="3246"/>
        <v>0</v>
      </c>
      <c r="AB3790" s="157"/>
      <c r="AC3790" s="248"/>
      <c r="AD3790" s="251"/>
      <c r="AE3790" s="166">
        <f t="shared" si="3235"/>
        <v>0</v>
      </c>
      <c r="AF3790" s="251"/>
      <c r="AG3790" s="251"/>
      <c r="AH3790" s="167">
        <f t="shared" si="3247"/>
        <v>0</v>
      </c>
      <c r="AJ3790" s="252"/>
      <c r="AK3790" s="253"/>
      <c r="AL3790" s="254"/>
      <c r="AM3790" s="253"/>
      <c r="AN3790" s="254"/>
      <c r="AO3790" s="253"/>
      <c r="AP3790" s="254"/>
      <c r="AQ3790" s="253"/>
      <c r="AR3790" s="254"/>
      <c r="AS3790" s="253"/>
      <c r="AT3790" s="254"/>
      <c r="AU3790" s="253"/>
      <c r="AV3790" s="163">
        <f t="shared" si="3237"/>
        <v>0</v>
      </c>
      <c r="AW3790" s="168">
        <f t="shared" si="3238"/>
        <v>0</v>
      </c>
      <c r="AY3790" s="163">
        <f t="shared" si="3239"/>
        <v>0</v>
      </c>
      <c r="AZ3790" s="163">
        <f t="shared" si="3240"/>
        <v>0</v>
      </c>
      <c r="BA3790" s="163">
        <f t="shared" si="3241"/>
        <v>0</v>
      </c>
      <c r="BB3790" s="163">
        <f t="shared" si="3242"/>
        <v>0</v>
      </c>
      <c r="BC3790" s="163">
        <f t="shared" si="3243"/>
        <v>0</v>
      </c>
      <c r="BD3790" s="163">
        <f t="shared" si="3244"/>
        <v>0</v>
      </c>
    </row>
    <row r="3791" spans="2:56" x14ac:dyDescent="0.3">
      <c r="B3791" s="179" t="s">
        <v>140</v>
      </c>
      <c r="C3791" s="83">
        <f>SUM(C3792:C3800)</f>
        <v>248952</v>
      </c>
      <c r="D3791" s="84">
        <f>SUM(D3792:D3800)</f>
        <v>38864.25</v>
      </c>
      <c r="E3791" s="85">
        <f t="shared" si="3230"/>
        <v>0.15611141906873613</v>
      </c>
      <c r="F3791" s="83">
        <f>SUM(F3792:F3800)</f>
        <v>231041</v>
      </c>
      <c r="G3791" s="84">
        <f>SUM(G3792:G3800)</f>
        <v>208390.35</v>
      </c>
      <c r="H3791" s="85">
        <f t="shared" si="3231"/>
        <v>0.90196263866586457</v>
      </c>
      <c r="I3791" s="83">
        <f>SUM(I3792:I3800)</f>
        <v>39610</v>
      </c>
      <c r="J3791" s="86">
        <f>SUM(J3792:J3800)</f>
        <v>39609.99</v>
      </c>
      <c r="K3791" s="87">
        <f t="shared" si="3232"/>
        <v>0.99999974753850029</v>
      </c>
      <c r="L3791" s="83">
        <f>SUM(L3792:L3800)</f>
        <v>0</v>
      </c>
      <c r="M3791" s="86">
        <f>SUM(M3792:M3800)</f>
        <v>12000</v>
      </c>
      <c r="N3791" s="88">
        <f>SUM(N3792:N3800)</f>
        <v>0</v>
      </c>
      <c r="O3791" s="83">
        <f>SUM(O3792:O3800)</f>
        <v>62000</v>
      </c>
      <c r="P3791" s="88">
        <f>SUM(P3792:P3800)</f>
        <v>0</v>
      </c>
      <c r="Q3791" s="177">
        <f t="shared" si="3233"/>
        <v>62000</v>
      </c>
      <c r="R3791" s="88">
        <f>SUM(R3792:R3800)</f>
        <v>0</v>
      </c>
      <c r="S3791" s="88">
        <f>SUM(S3792:S3800)</f>
        <v>0</v>
      </c>
      <c r="T3791" s="178">
        <f t="shared" si="3245"/>
        <v>62000</v>
      </c>
      <c r="U3791" s="157"/>
      <c r="V3791" s="83">
        <f>SUM(V3792:V3800)</f>
        <v>66057</v>
      </c>
      <c r="W3791" s="88">
        <f>SUM(W3792:W3800)</f>
        <v>0</v>
      </c>
      <c r="X3791" s="177">
        <f t="shared" si="3234"/>
        <v>66057</v>
      </c>
      <c r="Y3791" s="88">
        <f>SUM(Y3792:Y3800)</f>
        <v>0</v>
      </c>
      <c r="Z3791" s="88">
        <f>SUM(Z3792:Z3800)</f>
        <v>0</v>
      </c>
      <c r="AA3791" s="178">
        <f t="shared" si="3246"/>
        <v>66057</v>
      </c>
      <c r="AB3791" s="157"/>
      <c r="AC3791" s="83">
        <f>SUM(AC3792:AC3800)</f>
        <v>66057</v>
      </c>
      <c r="AD3791" s="88">
        <f>SUM(AD3792:AD3800)</f>
        <v>0</v>
      </c>
      <c r="AE3791" s="177">
        <f t="shared" si="3235"/>
        <v>66057</v>
      </c>
      <c r="AF3791" s="88">
        <f>SUM(AF3792:AF3800)</f>
        <v>0</v>
      </c>
      <c r="AG3791" s="88">
        <f>SUM(AG3792:AG3800)</f>
        <v>0</v>
      </c>
      <c r="AH3791" s="178">
        <f t="shared" si="3247"/>
        <v>66057</v>
      </c>
      <c r="AJ3791" s="84">
        <f t="shared" ref="AJ3791:AU3791" si="3262">SUM(AJ3792:AJ3800)</f>
        <v>0</v>
      </c>
      <c r="AK3791" s="86">
        <f t="shared" si="3262"/>
        <v>0</v>
      </c>
      <c r="AL3791" s="88">
        <f t="shared" si="3262"/>
        <v>0</v>
      </c>
      <c r="AM3791" s="86">
        <f t="shared" si="3262"/>
        <v>62000</v>
      </c>
      <c r="AN3791" s="88">
        <f t="shared" si="3262"/>
        <v>0</v>
      </c>
      <c r="AO3791" s="86">
        <f t="shared" si="3262"/>
        <v>0</v>
      </c>
      <c r="AP3791" s="88">
        <f t="shared" si="3262"/>
        <v>0</v>
      </c>
      <c r="AQ3791" s="86">
        <f t="shared" si="3262"/>
        <v>0</v>
      </c>
      <c r="AR3791" s="88">
        <f t="shared" si="3262"/>
        <v>0</v>
      </c>
      <c r="AS3791" s="86">
        <f t="shared" si="3262"/>
        <v>0</v>
      </c>
      <c r="AT3791" s="88">
        <f t="shared" si="3262"/>
        <v>0</v>
      </c>
      <c r="AU3791" s="86">
        <f t="shared" si="3262"/>
        <v>0</v>
      </c>
      <c r="AV3791" s="86">
        <f t="shared" si="3237"/>
        <v>62000</v>
      </c>
      <c r="AW3791" s="93">
        <f t="shared" si="3238"/>
        <v>0</v>
      </c>
      <c r="AY3791" s="86">
        <f t="shared" si="3239"/>
        <v>0</v>
      </c>
      <c r="AZ3791" s="86">
        <f t="shared" si="3240"/>
        <v>62000</v>
      </c>
      <c r="BA3791" s="86">
        <f t="shared" si="3241"/>
        <v>0</v>
      </c>
      <c r="BB3791" s="86">
        <f t="shared" si="3242"/>
        <v>0</v>
      </c>
      <c r="BC3791" s="86">
        <f t="shared" si="3243"/>
        <v>62000</v>
      </c>
      <c r="BD3791" s="86">
        <f t="shared" si="3244"/>
        <v>0</v>
      </c>
    </row>
    <row r="3792" spans="2:56" x14ac:dyDescent="0.3">
      <c r="B3792" s="169" t="s">
        <v>141</v>
      </c>
      <c r="C3792" s="248"/>
      <c r="D3792" s="249"/>
      <c r="E3792" s="172">
        <f t="shared" si="3230"/>
        <v>0</v>
      </c>
      <c r="F3792" s="248"/>
      <c r="G3792" s="249"/>
      <c r="H3792" s="172">
        <f t="shared" si="3231"/>
        <v>0</v>
      </c>
      <c r="I3792" s="248"/>
      <c r="J3792" s="250"/>
      <c r="K3792" s="174">
        <f t="shared" si="3232"/>
        <v>0</v>
      </c>
      <c r="L3792" s="248"/>
      <c r="M3792" s="250"/>
      <c r="N3792" s="251"/>
      <c r="O3792" s="248"/>
      <c r="P3792" s="251"/>
      <c r="Q3792" s="166">
        <f t="shared" si="3233"/>
        <v>0</v>
      </c>
      <c r="R3792" s="251"/>
      <c r="S3792" s="251"/>
      <c r="T3792" s="167">
        <f t="shared" si="3245"/>
        <v>0</v>
      </c>
      <c r="U3792" s="157"/>
      <c r="V3792" s="248"/>
      <c r="W3792" s="251"/>
      <c r="X3792" s="166">
        <f t="shared" si="3234"/>
        <v>0</v>
      </c>
      <c r="Y3792" s="251"/>
      <c r="Z3792" s="251"/>
      <c r="AA3792" s="167">
        <f t="shared" si="3246"/>
        <v>0</v>
      </c>
      <c r="AB3792" s="157"/>
      <c r="AC3792" s="248"/>
      <c r="AD3792" s="251"/>
      <c r="AE3792" s="166">
        <f t="shared" si="3235"/>
        <v>0</v>
      </c>
      <c r="AF3792" s="251"/>
      <c r="AG3792" s="251"/>
      <c r="AH3792" s="167">
        <f t="shared" si="3247"/>
        <v>0</v>
      </c>
      <c r="AJ3792" s="252"/>
      <c r="AK3792" s="253"/>
      <c r="AL3792" s="254"/>
      <c r="AM3792" s="253"/>
      <c r="AN3792" s="254"/>
      <c r="AO3792" s="253"/>
      <c r="AP3792" s="254"/>
      <c r="AQ3792" s="253"/>
      <c r="AR3792" s="254"/>
      <c r="AS3792" s="253"/>
      <c r="AT3792" s="254"/>
      <c r="AU3792" s="253"/>
      <c r="AV3792" s="163">
        <f t="shared" si="3237"/>
        <v>0</v>
      </c>
      <c r="AW3792" s="168">
        <f t="shared" si="3238"/>
        <v>0</v>
      </c>
      <c r="AY3792" s="163">
        <f t="shared" si="3239"/>
        <v>0</v>
      </c>
      <c r="AZ3792" s="163">
        <f t="shared" si="3240"/>
        <v>0</v>
      </c>
      <c r="BA3792" s="163">
        <f t="shared" si="3241"/>
        <v>0</v>
      </c>
      <c r="BB3792" s="163">
        <f t="shared" si="3242"/>
        <v>0</v>
      </c>
      <c r="BC3792" s="163">
        <f t="shared" si="3243"/>
        <v>0</v>
      </c>
      <c r="BD3792" s="163">
        <f t="shared" si="3244"/>
        <v>0</v>
      </c>
    </row>
    <row r="3793" spans="2:56" x14ac:dyDescent="0.3">
      <c r="B3793" s="169" t="s">
        <v>142</v>
      </c>
      <c r="C3793" s="248"/>
      <c r="D3793" s="249"/>
      <c r="E3793" s="172">
        <f t="shared" si="3230"/>
        <v>0</v>
      </c>
      <c r="F3793" s="248"/>
      <c r="G3793" s="249"/>
      <c r="H3793" s="172">
        <f t="shared" si="3231"/>
        <v>0</v>
      </c>
      <c r="I3793" s="248"/>
      <c r="J3793" s="250"/>
      <c r="K3793" s="174">
        <f t="shared" si="3232"/>
        <v>0</v>
      </c>
      <c r="L3793" s="248"/>
      <c r="M3793" s="250"/>
      <c r="N3793" s="251"/>
      <c r="O3793" s="248"/>
      <c r="P3793" s="251"/>
      <c r="Q3793" s="166">
        <f t="shared" si="3233"/>
        <v>0</v>
      </c>
      <c r="R3793" s="251"/>
      <c r="S3793" s="251"/>
      <c r="T3793" s="167">
        <f t="shared" si="3245"/>
        <v>0</v>
      </c>
      <c r="U3793" s="157"/>
      <c r="V3793" s="248"/>
      <c r="W3793" s="251"/>
      <c r="X3793" s="166">
        <f t="shared" si="3234"/>
        <v>0</v>
      </c>
      <c r="Y3793" s="251"/>
      <c r="Z3793" s="251"/>
      <c r="AA3793" s="167">
        <f t="shared" si="3246"/>
        <v>0</v>
      </c>
      <c r="AB3793" s="157"/>
      <c r="AC3793" s="248"/>
      <c r="AD3793" s="251"/>
      <c r="AE3793" s="166">
        <f t="shared" si="3235"/>
        <v>0</v>
      </c>
      <c r="AF3793" s="251"/>
      <c r="AG3793" s="251"/>
      <c r="AH3793" s="167">
        <f t="shared" si="3247"/>
        <v>0</v>
      </c>
      <c r="AJ3793" s="252"/>
      <c r="AK3793" s="253"/>
      <c r="AL3793" s="254"/>
      <c r="AM3793" s="253"/>
      <c r="AN3793" s="254"/>
      <c r="AO3793" s="253"/>
      <c r="AP3793" s="254"/>
      <c r="AQ3793" s="253"/>
      <c r="AR3793" s="254"/>
      <c r="AS3793" s="253"/>
      <c r="AT3793" s="254"/>
      <c r="AU3793" s="253"/>
      <c r="AV3793" s="163">
        <f t="shared" si="3237"/>
        <v>0</v>
      </c>
      <c r="AW3793" s="168">
        <f t="shared" si="3238"/>
        <v>0</v>
      </c>
      <c r="AY3793" s="163">
        <f t="shared" si="3239"/>
        <v>0</v>
      </c>
      <c r="AZ3793" s="163">
        <f t="shared" si="3240"/>
        <v>0</v>
      </c>
      <c r="BA3793" s="163">
        <f t="shared" si="3241"/>
        <v>0</v>
      </c>
      <c r="BB3793" s="163">
        <f t="shared" si="3242"/>
        <v>0</v>
      </c>
      <c r="BC3793" s="163">
        <f t="shared" si="3243"/>
        <v>0</v>
      </c>
      <c r="BD3793" s="163">
        <f t="shared" si="3244"/>
        <v>0</v>
      </c>
    </row>
    <row r="3794" spans="2:56" x14ac:dyDescent="0.3">
      <c r="B3794" s="169" t="s">
        <v>143</v>
      </c>
      <c r="C3794" s="248"/>
      <c r="D3794" s="249"/>
      <c r="E3794" s="172">
        <f t="shared" si="3230"/>
        <v>0</v>
      </c>
      <c r="F3794" s="248"/>
      <c r="G3794" s="249"/>
      <c r="H3794" s="172">
        <f t="shared" si="3231"/>
        <v>0</v>
      </c>
      <c r="I3794" s="248"/>
      <c r="J3794" s="250"/>
      <c r="K3794" s="174">
        <f t="shared" si="3232"/>
        <v>0</v>
      </c>
      <c r="L3794" s="248"/>
      <c r="M3794" s="250"/>
      <c r="N3794" s="251"/>
      <c r="O3794" s="248"/>
      <c r="P3794" s="251"/>
      <c r="Q3794" s="166">
        <f t="shared" si="3233"/>
        <v>0</v>
      </c>
      <c r="R3794" s="251"/>
      <c r="S3794" s="251"/>
      <c r="T3794" s="167">
        <f t="shared" si="3245"/>
        <v>0</v>
      </c>
      <c r="U3794" s="157"/>
      <c r="V3794" s="248"/>
      <c r="W3794" s="251"/>
      <c r="X3794" s="166">
        <f t="shared" si="3234"/>
        <v>0</v>
      </c>
      <c r="Y3794" s="251"/>
      <c r="Z3794" s="251"/>
      <c r="AA3794" s="167">
        <f t="shared" si="3246"/>
        <v>0</v>
      </c>
      <c r="AB3794" s="157"/>
      <c r="AC3794" s="248"/>
      <c r="AD3794" s="251"/>
      <c r="AE3794" s="166">
        <f t="shared" si="3235"/>
        <v>0</v>
      </c>
      <c r="AF3794" s="251"/>
      <c r="AG3794" s="251"/>
      <c r="AH3794" s="167">
        <f t="shared" si="3247"/>
        <v>0</v>
      </c>
      <c r="AJ3794" s="252"/>
      <c r="AK3794" s="253"/>
      <c r="AL3794" s="254"/>
      <c r="AM3794" s="253"/>
      <c r="AN3794" s="254"/>
      <c r="AO3794" s="253"/>
      <c r="AP3794" s="254"/>
      <c r="AQ3794" s="253"/>
      <c r="AR3794" s="254"/>
      <c r="AS3794" s="253"/>
      <c r="AT3794" s="254"/>
      <c r="AU3794" s="253"/>
      <c r="AV3794" s="163">
        <f t="shared" si="3237"/>
        <v>0</v>
      </c>
      <c r="AW3794" s="168">
        <f t="shared" si="3238"/>
        <v>0</v>
      </c>
      <c r="AY3794" s="163">
        <f t="shared" si="3239"/>
        <v>0</v>
      </c>
      <c r="AZ3794" s="163">
        <f t="shared" si="3240"/>
        <v>0</v>
      </c>
      <c r="BA3794" s="163">
        <f t="shared" si="3241"/>
        <v>0</v>
      </c>
      <c r="BB3794" s="163">
        <f t="shared" si="3242"/>
        <v>0</v>
      </c>
      <c r="BC3794" s="163">
        <f t="shared" si="3243"/>
        <v>0</v>
      </c>
      <c r="BD3794" s="163">
        <f t="shared" si="3244"/>
        <v>0</v>
      </c>
    </row>
    <row r="3795" spans="2:56" x14ac:dyDescent="0.3">
      <c r="B3795" s="169" t="s">
        <v>144</v>
      </c>
      <c r="C3795" s="248"/>
      <c r="D3795" s="249"/>
      <c r="E3795" s="172">
        <f t="shared" si="3230"/>
        <v>0</v>
      </c>
      <c r="F3795" s="248"/>
      <c r="G3795" s="249"/>
      <c r="H3795" s="172">
        <f t="shared" si="3231"/>
        <v>0</v>
      </c>
      <c r="I3795" s="248"/>
      <c r="J3795" s="250"/>
      <c r="K3795" s="174">
        <f t="shared" si="3232"/>
        <v>0</v>
      </c>
      <c r="L3795" s="248"/>
      <c r="M3795" s="250"/>
      <c r="N3795" s="251"/>
      <c r="O3795" s="248"/>
      <c r="P3795" s="251"/>
      <c r="Q3795" s="166">
        <f t="shared" si="3233"/>
        <v>0</v>
      </c>
      <c r="R3795" s="251"/>
      <c r="S3795" s="251"/>
      <c r="T3795" s="167">
        <f t="shared" si="3245"/>
        <v>0</v>
      </c>
      <c r="U3795" s="157"/>
      <c r="V3795" s="248"/>
      <c r="W3795" s="251"/>
      <c r="X3795" s="166">
        <f t="shared" si="3234"/>
        <v>0</v>
      </c>
      <c r="Y3795" s="251"/>
      <c r="Z3795" s="251"/>
      <c r="AA3795" s="167">
        <f t="shared" si="3246"/>
        <v>0</v>
      </c>
      <c r="AB3795" s="157"/>
      <c r="AC3795" s="248"/>
      <c r="AD3795" s="251"/>
      <c r="AE3795" s="166">
        <f t="shared" si="3235"/>
        <v>0</v>
      </c>
      <c r="AF3795" s="251"/>
      <c r="AG3795" s="251"/>
      <c r="AH3795" s="167">
        <f t="shared" si="3247"/>
        <v>0</v>
      </c>
      <c r="AJ3795" s="252"/>
      <c r="AK3795" s="253"/>
      <c r="AL3795" s="254"/>
      <c r="AM3795" s="253"/>
      <c r="AN3795" s="254"/>
      <c r="AO3795" s="253"/>
      <c r="AP3795" s="254"/>
      <c r="AQ3795" s="253"/>
      <c r="AR3795" s="254"/>
      <c r="AS3795" s="253"/>
      <c r="AT3795" s="254"/>
      <c r="AU3795" s="253"/>
      <c r="AV3795" s="163">
        <f t="shared" si="3237"/>
        <v>0</v>
      </c>
      <c r="AW3795" s="168">
        <f t="shared" si="3238"/>
        <v>0</v>
      </c>
      <c r="AY3795" s="163">
        <f t="shared" si="3239"/>
        <v>0</v>
      </c>
      <c r="AZ3795" s="163">
        <f t="shared" si="3240"/>
        <v>0</v>
      </c>
      <c r="BA3795" s="163">
        <f t="shared" si="3241"/>
        <v>0</v>
      </c>
      <c r="BB3795" s="163">
        <f t="shared" si="3242"/>
        <v>0</v>
      </c>
      <c r="BC3795" s="163">
        <f t="shared" si="3243"/>
        <v>0</v>
      </c>
      <c r="BD3795" s="163">
        <f t="shared" si="3244"/>
        <v>0</v>
      </c>
    </row>
    <row r="3796" spans="2:56" x14ac:dyDescent="0.3">
      <c r="B3796" s="169" t="s">
        <v>145</v>
      </c>
      <c r="C3796" s="248"/>
      <c r="D3796" s="249"/>
      <c r="E3796" s="172">
        <f t="shared" si="3230"/>
        <v>0</v>
      </c>
      <c r="F3796" s="248"/>
      <c r="G3796" s="249"/>
      <c r="H3796" s="172">
        <f t="shared" si="3231"/>
        <v>0</v>
      </c>
      <c r="I3796" s="248"/>
      <c r="J3796" s="250"/>
      <c r="K3796" s="174">
        <f t="shared" si="3232"/>
        <v>0</v>
      </c>
      <c r="L3796" s="248"/>
      <c r="M3796" s="250"/>
      <c r="N3796" s="251"/>
      <c r="O3796" s="248"/>
      <c r="P3796" s="251"/>
      <c r="Q3796" s="166">
        <f t="shared" si="3233"/>
        <v>0</v>
      </c>
      <c r="R3796" s="251"/>
      <c r="S3796" s="251"/>
      <c r="T3796" s="167">
        <f t="shared" si="3245"/>
        <v>0</v>
      </c>
      <c r="U3796" s="157"/>
      <c r="V3796" s="248"/>
      <c r="W3796" s="251"/>
      <c r="X3796" s="166">
        <f t="shared" si="3234"/>
        <v>0</v>
      </c>
      <c r="Y3796" s="251"/>
      <c r="Z3796" s="251"/>
      <c r="AA3796" s="167">
        <f t="shared" si="3246"/>
        <v>0</v>
      </c>
      <c r="AB3796" s="157"/>
      <c r="AC3796" s="248"/>
      <c r="AD3796" s="251"/>
      <c r="AE3796" s="166">
        <f t="shared" si="3235"/>
        <v>0</v>
      </c>
      <c r="AF3796" s="251"/>
      <c r="AG3796" s="251"/>
      <c r="AH3796" s="167">
        <f t="shared" si="3247"/>
        <v>0</v>
      </c>
      <c r="AJ3796" s="252"/>
      <c r="AK3796" s="253"/>
      <c r="AL3796" s="254"/>
      <c r="AM3796" s="253"/>
      <c r="AN3796" s="254"/>
      <c r="AO3796" s="253"/>
      <c r="AP3796" s="254"/>
      <c r="AQ3796" s="253"/>
      <c r="AR3796" s="254"/>
      <c r="AS3796" s="253"/>
      <c r="AT3796" s="254"/>
      <c r="AU3796" s="253"/>
      <c r="AV3796" s="163">
        <f t="shared" si="3237"/>
        <v>0</v>
      </c>
      <c r="AW3796" s="168">
        <f t="shared" si="3238"/>
        <v>0</v>
      </c>
      <c r="AY3796" s="163">
        <f t="shared" si="3239"/>
        <v>0</v>
      </c>
      <c r="AZ3796" s="163">
        <f t="shared" si="3240"/>
        <v>0</v>
      </c>
      <c r="BA3796" s="163">
        <f t="shared" si="3241"/>
        <v>0</v>
      </c>
      <c r="BB3796" s="163">
        <f t="shared" si="3242"/>
        <v>0</v>
      </c>
      <c r="BC3796" s="163">
        <f t="shared" si="3243"/>
        <v>0</v>
      </c>
      <c r="BD3796" s="163">
        <f t="shared" si="3244"/>
        <v>0</v>
      </c>
    </row>
    <row r="3797" spans="2:56" x14ac:dyDescent="0.3">
      <c r="B3797" s="169" t="s">
        <v>146</v>
      </c>
      <c r="C3797" s="248"/>
      <c r="D3797" s="249"/>
      <c r="E3797" s="172">
        <f t="shared" si="3230"/>
        <v>0</v>
      </c>
      <c r="F3797" s="248"/>
      <c r="G3797" s="249"/>
      <c r="H3797" s="172">
        <f t="shared" si="3231"/>
        <v>0</v>
      </c>
      <c r="I3797" s="248">
        <v>1880</v>
      </c>
      <c r="J3797" s="250">
        <v>1880</v>
      </c>
      <c r="K3797" s="174">
        <f t="shared" si="3232"/>
        <v>1</v>
      </c>
      <c r="L3797" s="248"/>
      <c r="M3797" s="250"/>
      <c r="N3797" s="251"/>
      <c r="O3797" s="248"/>
      <c r="P3797" s="251"/>
      <c r="Q3797" s="166">
        <f t="shared" si="3233"/>
        <v>0</v>
      </c>
      <c r="R3797" s="251"/>
      <c r="S3797" s="251"/>
      <c r="T3797" s="167">
        <f t="shared" si="3245"/>
        <v>0</v>
      </c>
      <c r="U3797" s="157"/>
      <c r="V3797" s="248"/>
      <c r="W3797" s="251"/>
      <c r="X3797" s="166">
        <f t="shared" si="3234"/>
        <v>0</v>
      </c>
      <c r="Y3797" s="251"/>
      <c r="Z3797" s="251"/>
      <c r="AA3797" s="167">
        <f t="shared" si="3246"/>
        <v>0</v>
      </c>
      <c r="AB3797" s="157"/>
      <c r="AC3797" s="248"/>
      <c r="AD3797" s="251"/>
      <c r="AE3797" s="166">
        <f t="shared" si="3235"/>
        <v>0</v>
      </c>
      <c r="AF3797" s="251"/>
      <c r="AG3797" s="251"/>
      <c r="AH3797" s="167">
        <f t="shared" si="3247"/>
        <v>0</v>
      </c>
      <c r="AJ3797" s="252"/>
      <c r="AK3797" s="253"/>
      <c r="AL3797" s="254"/>
      <c r="AM3797" s="253"/>
      <c r="AN3797" s="254"/>
      <c r="AO3797" s="253"/>
      <c r="AP3797" s="254"/>
      <c r="AQ3797" s="253"/>
      <c r="AR3797" s="254"/>
      <c r="AS3797" s="253"/>
      <c r="AT3797" s="254"/>
      <c r="AU3797" s="253"/>
      <c r="AV3797" s="163">
        <f t="shared" si="3237"/>
        <v>0</v>
      </c>
      <c r="AW3797" s="168">
        <f t="shared" si="3238"/>
        <v>0</v>
      </c>
      <c r="AY3797" s="163">
        <f t="shared" si="3239"/>
        <v>0</v>
      </c>
      <c r="AZ3797" s="163">
        <f t="shared" si="3240"/>
        <v>0</v>
      </c>
      <c r="BA3797" s="163">
        <f t="shared" si="3241"/>
        <v>0</v>
      </c>
      <c r="BB3797" s="163">
        <f t="shared" si="3242"/>
        <v>0</v>
      </c>
      <c r="BC3797" s="163">
        <f t="shared" si="3243"/>
        <v>0</v>
      </c>
      <c r="BD3797" s="163">
        <f t="shared" si="3244"/>
        <v>0</v>
      </c>
    </row>
    <row r="3798" spans="2:56" x14ac:dyDescent="0.3">
      <c r="B3798" s="169" t="s">
        <v>147</v>
      </c>
      <c r="C3798" s="248"/>
      <c r="D3798" s="249"/>
      <c r="E3798" s="172">
        <f t="shared" si="3230"/>
        <v>0</v>
      </c>
      <c r="F3798" s="248"/>
      <c r="G3798" s="249"/>
      <c r="H3798" s="172">
        <f t="shared" si="3231"/>
        <v>0</v>
      </c>
      <c r="I3798" s="248"/>
      <c r="J3798" s="250"/>
      <c r="K3798" s="174">
        <f t="shared" si="3232"/>
        <v>0</v>
      </c>
      <c r="L3798" s="248"/>
      <c r="M3798" s="250"/>
      <c r="N3798" s="251"/>
      <c r="O3798" s="248"/>
      <c r="P3798" s="251"/>
      <c r="Q3798" s="166">
        <f t="shared" si="3233"/>
        <v>0</v>
      </c>
      <c r="R3798" s="251"/>
      <c r="S3798" s="251"/>
      <c r="T3798" s="167">
        <f t="shared" si="3245"/>
        <v>0</v>
      </c>
      <c r="U3798" s="157"/>
      <c r="V3798" s="248"/>
      <c r="W3798" s="251"/>
      <c r="X3798" s="166">
        <f t="shared" si="3234"/>
        <v>0</v>
      </c>
      <c r="Y3798" s="251"/>
      <c r="Z3798" s="251"/>
      <c r="AA3798" s="167">
        <f t="shared" si="3246"/>
        <v>0</v>
      </c>
      <c r="AB3798" s="157"/>
      <c r="AC3798" s="248"/>
      <c r="AD3798" s="251"/>
      <c r="AE3798" s="166">
        <f t="shared" si="3235"/>
        <v>0</v>
      </c>
      <c r="AF3798" s="251"/>
      <c r="AG3798" s="251"/>
      <c r="AH3798" s="167">
        <f t="shared" si="3247"/>
        <v>0</v>
      </c>
      <c r="AJ3798" s="252"/>
      <c r="AK3798" s="253"/>
      <c r="AL3798" s="254"/>
      <c r="AM3798" s="253"/>
      <c r="AN3798" s="254"/>
      <c r="AO3798" s="253"/>
      <c r="AP3798" s="254"/>
      <c r="AQ3798" s="253"/>
      <c r="AR3798" s="254"/>
      <c r="AS3798" s="253"/>
      <c r="AT3798" s="254"/>
      <c r="AU3798" s="253"/>
      <c r="AV3798" s="163">
        <f t="shared" si="3237"/>
        <v>0</v>
      </c>
      <c r="AW3798" s="168">
        <f t="shared" si="3238"/>
        <v>0</v>
      </c>
      <c r="AY3798" s="163">
        <f t="shared" si="3239"/>
        <v>0</v>
      </c>
      <c r="AZ3798" s="163">
        <f t="shared" si="3240"/>
        <v>0</v>
      </c>
      <c r="BA3798" s="163">
        <f t="shared" si="3241"/>
        <v>0</v>
      </c>
      <c r="BB3798" s="163">
        <f t="shared" si="3242"/>
        <v>0</v>
      </c>
      <c r="BC3798" s="163">
        <f t="shared" si="3243"/>
        <v>0</v>
      </c>
      <c r="BD3798" s="163">
        <f t="shared" si="3244"/>
        <v>0</v>
      </c>
    </row>
    <row r="3799" spans="2:56" x14ac:dyDescent="0.3">
      <c r="B3799" s="169" t="s">
        <v>148</v>
      </c>
      <c r="C3799" s="248"/>
      <c r="D3799" s="249"/>
      <c r="E3799" s="172">
        <f t="shared" si="3230"/>
        <v>0</v>
      </c>
      <c r="F3799" s="248"/>
      <c r="G3799" s="249"/>
      <c r="H3799" s="172">
        <f t="shared" si="3231"/>
        <v>0</v>
      </c>
      <c r="I3799" s="248"/>
      <c r="J3799" s="250"/>
      <c r="K3799" s="174">
        <f t="shared" si="3232"/>
        <v>0</v>
      </c>
      <c r="L3799" s="248"/>
      <c r="M3799" s="250"/>
      <c r="N3799" s="251"/>
      <c r="O3799" s="248"/>
      <c r="P3799" s="251"/>
      <c r="Q3799" s="166">
        <f t="shared" si="3233"/>
        <v>0</v>
      </c>
      <c r="R3799" s="251"/>
      <c r="S3799" s="251"/>
      <c r="T3799" s="167">
        <f t="shared" si="3245"/>
        <v>0</v>
      </c>
      <c r="U3799" s="157"/>
      <c r="V3799" s="248"/>
      <c r="W3799" s="251"/>
      <c r="X3799" s="166">
        <f t="shared" si="3234"/>
        <v>0</v>
      </c>
      <c r="Y3799" s="251"/>
      <c r="Z3799" s="251"/>
      <c r="AA3799" s="167">
        <f t="shared" si="3246"/>
        <v>0</v>
      </c>
      <c r="AB3799" s="157"/>
      <c r="AC3799" s="248"/>
      <c r="AD3799" s="251"/>
      <c r="AE3799" s="166">
        <f t="shared" si="3235"/>
        <v>0</v>
      </c>
      <c r="AF3799" s="251"/>
      <c r="AG3799" s="251"/>
      <c r="AH3799" s="167">
        <f t="shared" si="3247"/>
        <v>0</v>
      </c>
      <c r="AJ3799" s="252"/>
      <c r="AK3799" s="253"/>
      <c r="AL3799" s="254"/>
      <c r="AM3799" s="253"/>
      <c r="AN3799" s="254"/>
      <c r="AO3799" s="253"/>
      <c r="AP3799" s="254"/>
      <c r="AQ3799" s="253"/>
      <c r="AR3799" s="254"/>
      <c r="AS3799" s="253"/>
      <c r="AT3799" s="254"/>
      <c r="AU3799" s="253"/>
      <c r="AV3799" s="163">
        <f t="shared" si="3237"/>
        <v>0</v>
      </c>
      <c r="AW3799" s="168">
        <f t="shared" si="3238"/>
        <v>0</v>
      </c>
      <c r="AY3799" s="163">
        <f t="shared" si="3239"/>
        <v>0</v>
      </c>
      <c r="AZ3799" s="163">
        <f t="shared" si="3240"/>
        <v>0</v>
      </c>
      <c r="BA3799" s="163">
        <f t="shared" si="3241"/>
        <v>0</v>
      </c>
      <c r="BB3799" s="163">
        <f t="shared" si="3242"/>
        <v>0</v>
      </c>
      <c r="BC3799" s="163">
        <f t="shared" si="3243"/>
        <v>0</v>
      </c>
      <c r="BD3799" s="163">
        <f t="shared" si="3244"/>
        <v>0</v>
      </c>
    </row>
    <row r="3800" spans="2:56" x14ac:dyDescent="0.3">
      <c r="B3800" s="169" t="s">
        <v>149</v>
      </c>
      <c r="C3800" s="248">
        <v>248952</v>
      </c>
      <c r="D3800" s="249">
        <v>38864.25</v>
      </c>
      <c r="E3800" s="172">
        <f t="shared" si="3230"/>
        <v>0.15611141906873613</v>
      </c>
      <c r="F3800" s="248">
        <v>231041</v>
      </c>
      <c r="G3800" s="249">
        <v>208390.35</v>
      </c>
      <c r="H3800" s="172">
        <f t="shared" si="3231"/>
        <v>0.90196263866586457</v>
      </c>
      <c r="I3800" s="248">
        <v>37730</v>
      </c>
      <c r="J3800" s="250">
        <v>37729.99</v>
      </c>
      <c r="K3800" s="174">
        <f t="shared" si="3232"/>
        <v>0.99999973495891858</v>
      </c>
      <c r="L3800" s="248"/>
      <c r="M3800" s="250">
        <v>12000</v>
      </c>
      <c r="N3800" s="251"/>
      <c r="O3800" s="248">
        <v>62000</v>
      </c>
      <c r="P3800" s="251"/>
      <c r="Q3800" s="166">
        <f t="shared" si="3233"/>
        <v>62000</v>
      </c>
      <c r="R3800" s="251"/>
      <c r="S3800" s="251"/>
      <c r="T3800" s="167">
        <f t="shared" si="3245"/>
        <v>62000</v>
      </c>
      <c r="U3800" s="157"/>
      <c r="V3800" s="248">
        <v>66057</v>
      </c>
      <c r="W3800" s="251"/>
      <c r="X3800" s="166">
        <f t="shared" si="3234"/>
        <v>66057</v>
      </c>
      <c r="Y3800" s="251"/>
      <c r="Z3800" s="251"/>
      <c r="AA3800" s="167">
        <f t="shared" si="3246"/>
        <v>66057</v>
      </c>
      <c r="AB3800" s="157"/>
      <c r="AC3800" s="248">
        <v>66057</v>
      </c>
      <c r="AD3800" s="251"/>
      <c r="AE3800" s="166">
        <f t="shared" si="3235"/>
        <v>66057</v>
      </c>
      <c r="AF3800" s="251"/>
      <c r="AG3800" s="251"/>
      <c r="AH3800" s="167">
        <f t="shared" si="3247"/>
        <v>66057</v>
      </c>
      <c r="AJ3800" s="252"/>
      <c r="AK3800" s="253"/>
      <c r="AL3800" s="254"/>
      <c r="AM3800" s="253">
        <v>62000</v>
      </c>
      <c r="AN3800" s="254"/>
      <c r="AO3800" s="253"/>
      <c r="AP3800" s="254"/>
      <c r="AQ3800" s="253"/>
      <c r="AR3800" s="254"/>
      <c r="AS3800" s="253"/>
      <c r="AT3800" s="254"/>
      <c r="AU3800" s="253"/>
      <c r="AV3800" s="163">
        <f t="shared" si="3237"/>
        <v>62000</v>
      </c>
      <c r="AW3800" s="168">
        <f t="shared" si="3238"/>
        <v>0</v>
      </c>
      <c r="AY3800" s="163">
        <f t="shared" si="3239"/>
        <v>0</v>
      </c>
      <c r="AZ3800" s="163">
        <f t="shared" si="3240"/>
        <v>62000</v>
      </c>
      <c r="BA3800" s="163">
        <f t="shared" si="3241"/>
        <v>0</v>
      </c>
      <c r="BB3800" s="163">
        <f t="shared" si="3242"/>
        <v>0</v>
      </c>
      <c r="BC3800" s="163">
        <f t="shared" si="3243"/>
        <v>62000</v>
      </c>
      <c r="BD3800" s="163">
        <f t="shared" si="3244"/>
        <v>0</v>
      </c>
    </row>
    <row r="3801" spans="2:56" x14ac:dyDescent="0.3">
      <c r="B3801" s="179" t="s">
        <v>150</v>
      </c>
      <c r="C3801" s="83">
        <f>SUM(C3802:C3808)</f>
        <v>0</v>
      </c>
      <c r="D3801" s="84">
        <f>SUM(D3802:D3808)</f>
        <v>0</v>
      </c>
      <c r="E3801" s="85">
        <f t="shared" si="3230"/>
        <v>0</v>
      </c>
      <c r="F3801" s="83">
        <f>SUM(F3802:F3808)</f>
        <v>0</v>
      </c>
      <c r="G3801" s="84">
        <f>SUM(G3802:G3808)</f>
        <v>0</v>
      </c>
      <c r="H3801" s="85">
        <f t="shared" si="3231"/>
        <v>0</v>
      </c>
      <c r="I3801" s="83">
        <f>SUM(I3802:I3808)</f>
        <v>876</v>
      </c>
      <c r="J3801" s="86">
        <f>SUM(J3802:J3808)</f>
        <v>875.58</v>
      </c>
      <c r="K3801" s="87">
        <f t="shared" si="3232"/>
        <v>0.99952054794520551</v>
      </c>
      <c r="L3801" s="83">
        <f>SUM(L3802:L3808)</f>
        <v>0</v>
      </c>
      <c r="M3801" s="86">
        <f>SUM(M3802:M3808)</f>
        <v>0</v>
      </c>
      <c r="N3801" s="88">
        <f>SUM(N3802:N3808)</f>
        <v>0</v>
      </c>
      <c r="O3801" s="83">
        <f>SUM(O3802:O3808)</f>
        <v>0</v>
      </c>
      <c r="P3801" s="88">
        <f>SUM(P3802:P3808)</f>
        <v>0</v>
      </c>
      <c r="Q3801" s="177">
        <f t="shared" si="3233"/>
        <v>0</v>
      </c>
      <c r="R3801" s="88">
        <f>SUM(R3802:R3808)</f>
        <v>0</v>
      </c>
      <c r="S3801" s="88">
        <f>SUM(S3802:S3808)</f>
        <v>0</v>
      </c>
      <c r="T3801" s="178">
        <f t="shared" si="3245"/>
        <v>0</v>
      </c>
      <c r="U3801" s="157"/>
      <c r="V3801" s="83">
        <f>SUM(V3802:V3808)</f>
        <v>0</v>
      </c>
      <c r="W3801" s="88">
        <f>SUM(W3802:W3808)</f>
        <v>0</v>
      </c>
      <c r="X3801" s="177">
        <f t="shared" si="3234"/>
        <v>0</v>
      </c>
      <c r="Y3801" s="88">
        <f>SUM(Y3802:Y3808)</f>
        <v>0</v>
      </c>
      <c r="Z3801" s="88">
        <f>SUM(Z3802:Z3808)</f>
        <v>0</v>
      </c>
      <c r="AA3801" s="178">
        <f t="shared" si="3246"/>
        <v>0</v>
      </c>
      <c r="AB3801" s="157"/>
      <c r="AC3801" s="83">
        <f>SUM(AC3802:AC3808)</f>
        <v>0</v>
      </c>
      <c r="AD3801" s="88">
        <f>SUM(AD3802:AD3808)</f>
        <v>0</v>
      </c>
      <c r="AE3801" s="177">
        <f t="shared" si="3235"/>
        <v>0</v>
      </c>
      <c r="AF3801" s="88">
        <f>SUM(AF3802:AF3808)</f>
        <v>0</v>
      </c>
      <c r="AG3801" s="88">
        <f>SUM(AG3802:AG3808)</f>
        <v>0</v>
      </c>
      <c r="AH3801" s="178">
        <f t="shared" si="3247"/>
        <v>0</v>
      </c>
      <c r="AJ3801" s="84">
        <f t="shared" ref="AJ3801:AU3801" si="3263">SUM(AJ3802:AJ3808)</f>
        <v>0</v>
      </c>
      <c r="AK3801" s="86">
        <f t="shared" si="3263"/>
        <v>0</v>
      </c>
      <c r="AL3801" s="88">
        <f t="shared" si="3263"/>
        <v>0</v>
      </c>
      <c r="AM3801" s="86">
        <f t="shared" si="3263"/>
        <v>0</v>
      </c>
      <c r="AN3801" s="88">
        <f t="shared" si="3263"/>
        <v>0</v>
      </c>
      <c r="AO3801" s="86">
        <f t="shared" si="3263"/>
        <v>0</v>
      </c>
      <c r="AP3801" s="88">
        <f t="shared" si="3263"/>
        <v>0</v>
      </c>
      <c r="AQ3801" s="86">
        <f t="shared" si="3263"/>
        <v>0</v>
      </c>
      <c r="AR3801" s="88">
        <f t="shared" si="3263"/>
        <v>0</v>
      </c>
      <c r="AS3801" s="86">
        <f t="shared" si="3263"/>
        <v>0</v>
      </c>
      <c r="AT3801" s="88">
        <f t="shared" si="3263"/>
        <v>0</v>
      </c>
      <c r="AU3801" s="86">
        <f t="shared" si="3263"/>
        <v>0</v>
      </c>
      <c r="AV3801" s="86">
        <f t="shared" si="3237"/>
        <v>0</v>
      </c>
      <c r="AW3801" s="93">
        <f t="shared" si="3238"/>
        <v>0</v>
      </c>
      <c r="AY3801" s="86">
        <f t="shared" si="3239"/>
        <v>0</v>
      </c>
      <c r="AZ3801" s="86">
        <f t="shared" si="3240"/>
        <v>0</v>
      </c>
      <c r="BA3801" s="86">
        <f t="shared" si="3241"/>
        <v>0</v>
      </c>
      <c r="BB3801" s="86">
        <f t="shared" si="3242"/>
        <v>0</v>
      </c>
      <c r="BC3801" s="86">
        <f t="shared" si="3243"/>
        <v>0</v>
      </c>
      <c r="BD3801" s="86">
        <f t="shared" si="3244"/>
        <v>0</v>
      </c>
    </row>
    <row r="3802" spans="2:56" x14ac:dyDescent="0.3">
      <c r="B3802" s="169" t="s">
        <v>151</v>
      </c>
      <c r="C3802" s="248"/>
      <c r="D3802" s="249"/>
      <c r="E3802" s="172">
        <f t="shared" si="3230"/>
        <v>0</v>
      </c>
      <c r="F3802" s="248"/>
      <c r="G3802" s="249"/>
      <c r="H3802" s="172">
        <f t="shared" si="3231"/>
        <v>0</v>
      </c>
      <c r="I3802" s="248"/>
      <c r="J3802" s="250"/>
      <c r="K3802" s="174">
        <f t="shared" si="3232"/>
        <v>0</v>
      </c>
      <c r="L3802" s="248"/>
      <c r="M3802" s="250"/>
      <c r="N3802" s="251"/>
      <c r="O3802" s="248"/>
      <c r="P3802" s="251"/>
      <c r="Q3802" s="166">
        <f t="shared" si="3233"/>
        <v>0</v>
      </c>
      <c r="R3802" s="251"/>
      <c r="S3802" s="251"/>
      <c r="T3802" s="167">
        <f t="shared" si="3245"/>
        <v>0</v>
      </c>
      <c r="U3802" s="157"/>
      <c r="V3802" s="248"/>
      <c r="W3802" s="251"/>
      <c r="X3802" s="166">
        <f t="shared" si="3234"/>
        <v>0</v>
      </c>
      <c r="Y3802" s="251"/>
      <c r="Z3802" s="251"/>
      <c r="AA3802" s="167">
        <f t="shared" si="3246"/>
        <v>0</v>
      </c>
      <c r="AB3802" s="157"/>
      <c r="AC3802" s="248"/>
      <c r="AD3802" s="251"/>
      <c r="AE3802" s="166">
        <f t="shared" si="3235"/>
        <v>0</v>
      </c>
      <c r="AF3802" s="251"/>
      <c r="AG3802" s="251"/>
      <c r="AH3802" s="167">
        <f t="shared" si="3247"/>
        <v>0</v>
      </c>
      <c r="AJ3802" s="252"/>
      <c r="AK3802" s="253"/>
      <c r="AL3802" s="254"/>
      <c r="AM3802" s="253"/>
      <c r="AN3802" s="254"/>
      <c r="AO3802" s="253"/>
      <c r="AP3802" s="254"/>
      <c r="AQ3802" s="253"/>
      <c r="AR3802" s="254"/>
      <c r="AS3802" s="253"/>
      <c r="AT3802" s="254"/>
      <c r="AU3802" s="253"/>
      <c r="AV3802" s="163">
        <f t="shared" si="3237"/>
        <v>0</v>
      </c>
      <c r="AW3802" s="168">
        <f t="shared" si="3238"/>
        <v>0</v>
      </c>
      <c r="AY3802" s="163">
        <f t="shared" si="3239"/>
        <v>0</v>
      </c>
      <c r="AZ3802" s="163">
        <f t="shared" si="3240"/>
        <v>0</v>
      </c>
      <c r="BA3802" s="163">
        <f t="shared" si="3241"/>
        <v>0</v>
      </c>
      <c r="BB3802" s="163">
        <f t="shared" si="3242"/>
        <v>0</v>
      </c>
      <c r="BC3802" s="163">
        <f t="shared" si="3243"/>
        <v>0</v>
      </c>
      <c r="BD3802" s="163">
        <f t="shared" si="3244"/>
        <v>0</v>
      </c>
    </row>
    <row r="3803" spans="2:56" x14ac:dyDescent="0.3">
      <c r="B3803" s="169" t="s">
        <v>152</v>
      </c>
      <c r="C3803" s="248"/>
      <c r="D3803" s="249"/>
      <c r="E3803" s="172">
        <f t="shared" si="3230"/>
        <v>0</v>
      </c>
      <c r="F3803" s="248"/>
      <c r="G3803" s="249"/>
      <c r="H3803" s="172">
        <f t="shared" si="3231"/>
        <v>0</v>
      </c>
      <c r="I3803" s="248"/>
      <c r="J3803" s="250"/>
      <c r="K3803" s="174">
        <f t="shared" si="3232"/>
        <v>0</v>
      </c>
      <c r="L3803" s="248"/>
      <c r="M3803" s="250"/>
      <c r="N3803" s="251"/>
      <c r="O3803" s="248"/>
      <c r="P3803" s="251"/>
      <c r="Q3803" s="166">
        <f t="shared" si="3233"/>
        <v>0</v>
      </c>
      <c r="R3803" s="251"/>
      <c r="S3803" s="251"/>
      <c r="T3803" s="167">
        <f t="shared" si="3245"/>
        <v>0</v>
      </c>
      <c r="U3803" s="157"/>
      <c r="V3803" s="248"/>
      <c r="W3803" s="251"/>
      <c r="X3803" s="166">
        <f t="shared" si="3234"/>
        <v>0</v>
      </c>
      <c r="Y3803" s="251"/>
      <c r="Z3803" s="251"/>
      <c r="AA3803" s="167">
        <f t="shared" si="3246"/>
        <v>0</v>
      </c>
      <c r="AB3803" s="157"/>
      <c r="AC3803" s="248"/>
      <c r="AD3803" s="251"/>
      <c r="AE3803" s="166">
        <f t="shared" si="3235"/>
        <v>0</v>
      </c>
      <c r="AF3803" s="251"/>
      <c r="AG3803" s="251"/>
      <c r="AH3803" s="167">
        <f t="shared" si="3247"/>
        <v>0</v>
      </c>
      <c r="AJ3803" s="252"/>
      <c r="AK3803" s="253"/>
      <c r="AL3803" s="254"/>
      <c r="AM3803" s="253"/>
      <c r="AN3803" s="254"/>
      <c r="AO3803" s="253"/>
      <c r="AP3803" s="254"/>
      <c r="AQ3803" s="253"/>
      <c r="AR3803" s="254"/>
      <c r="AS3803" s="253"/>
      <c r="AT3803" s="254"/>
      <c r="AU3803" s="253"/>
      <c r="AV3803" s="163">
        <f t="shared" si="3237"/>
        <v>0</v>
      </c>
      <c r="AW3803" s="168">
        <f t="shared" si="3238"/>
        <v>0</v>
      </c>
      <c r="AY3803" s="163">
        <f t="shared" si="3239"/>
        <v>0</v>
      </c>
      <c r="AZ3803" s="163">
        <f t="shared" si="3240"/>
        <v>0</v>
      </c>
      <c r="BA3803" s="163">
        <f t="shared" si="3241"/>
        <v>0</v>
      </c>
      <c r="BB3803" s="163">
        <f t="shared" si="3242"/>
        <v>0</v>
      </c>
      <c r="BC3803" s="163">
        <f t="shared" si="3243"/>
        <v>0</v>
      </c>
      <c r="BD3803" s="163">
        <f t="shared" si="3244"/>
        <v>0</v>
      </c>
    </row>
    <row r="3804" spans="2:56" x14ac:dyDescent="0.3">
      <c r="B3804" s="169" t="s">
        <v>153</v>
      </c>
      <c r="C3804" s="248"/>
      <c r="D3804" s="249"/>
      <c r="E3804" s="172">
        <f t="shared" si="3230"/>
        <v>0</v>
      </c>
      <c r="F3804" s="248"/>
      <c r="G3804" s="249"/>
      <c r="H3804" s="172">
        <f t="shared" si="3231"/>
        <v>0</v>
      </c>
      <c r="I3804" s="248">
        <v>876</v>
      </c>
      <c r="J3804" s="250">
        <v>875.58</v>
      </c>
      <c r="K3804" s="174">
        <f t="shared" si="3232"/>
        <v>0.99952054794520551</v>
      </c>
      <c r="L3804" s="248"/>
      <c r="M3804" s="250"/>
      <c r="N3804" s="251"/>
      <c r="O3804" s="248"/>
      <c r="P3804" s="251"/>
      <c r="Q3804" s="166">
        <f t="shared" si="3233"/>
        <v>0</v>
      </c>
      <c r="R3804" s="251"/>
      <c r="S3804" s="251"/>
      <c r="T3804" s="167">
        <f t="shared" si="3245"/>
        <v>0</v>
      </c>
      <c r="U3804" s="157"/>
      <c r="V3804" s="248"/>
      <c r="W3804" s="251"/>
      <c r="X3804" s="166">
        <f t="shared" si="3234"/>
        <v>0</v>
      </c>
      <c r="Y3804" s="251"/>
      <c r="Z3804" s="251"/>
      <c r="AA3804" s="167">
        <f t="shared" si="3246"/>
        <v>0</v>
      </c>
      <c r="AB3804" s="157"/>
      <c r="AC3804" s="248"/>
      <c r="AD3804" s="251"/>
      <c r="AE3804" s="166">
        <f t="shared" si="3235"/>
        <v>0</v>
      </c>
      <c r="AF3804" s="251"/>
      <c r="AG3804" s="251"/>
      <c r="AH3804" s="167">
        <f t="shared" si="3247"/>
        <v>0</v>
      </c>
      <c r="AJ3804" s="252"/>
      <c r="AK3804" s="253"/>
      <c r="AL3804" s="254"/>
      <c r="AM3804" s="253"/>
      <c r="AN3804" s="254"/>
      <c r="AO3804" s="253"/>
      <c r="AP3804" s="254"/>
      <c r="AQ3804" s="253"/>
      <c r="AR3804" s="254"/>
      <c r="AS3804" s="253"/>
      <c r="AT3804" s="254"/>
      <c r="AU3804" s="253"/>
      <c r="AV3804" s="163">
        <f t="shared" si="3237"/>
        <v>0</v>
      </c>
      <c r="AW3804" s="168">
        <f t="shared" si="3238"/>
        <v>0</v>
      </c>
      <c r="AY3804" s="163">
        <f t="shared" si="3239"/>
        <v>0</v>
      </c>
      <c r="AZ3804" s="163">
        <f t="shared" si="3240"/>
        <v>0</v>
      </c>
      <c r="BA3804" s="163">
        <f t="shared" si="3241"/>
        <v>0</v>
      </c>
      <c r="BB3804" s="163">
        <f t="shared" si="3242"/>
        <v>0</v>
      </c>
      <c r="BC3804" s="163">
        <f t="shared" si="3243"/>
        <v>0</v>
      </c>
      <c r="BD3804" s="163">
        <f t="shared" si="3244"/>
        <v>0</v>
      </c>
    </row>
    <row r="3805" spans="2:56" x14ac:dyDescent="0.3">
      <c r="B3805" s="169" t="s">
        <v>154</v>
      </c>
      <c r="C3805" s="248"/>
      <c r="D3805" s="249"/>
      <c r="E3805" s="172">
        <f t="shared" si="3230"/>
        <v>0</v>
      </c>
      <c r="F3805" s="248"/>
      <c r="G3805" s="249"/>
      <c r="H3805" s="172">
        <f t="shared" si="3231"/>
        <v>0</v>
      </c>
      <c r="I3805" s="248"/>
      <c r="J3805" s="250"/>
      <c r="K3805" s="174">
        <f t="shared" si="3232"/>
        <v>0</v>
      </c>
      <c r="L3805" s="248"/>
      <c r="M3805" s="250"/>
      <c r="N3805" s="251"/>
      <c r="O3805" s="248"/>
      <c r="P3805" s="251"/>
      <c r="Q3805" s="166">
        <f t="shared" si="3233"/>
        <v>0</v>
      </c>
      <c r="R3805" s="251"/>
      <c r="S3805" s="251"/>
      <c r="T3805" s="167">
        <f t="shared" si="3245"/>
        <v>0</v>
      </c>
      <c r="U3805" s="157"/>
      <c r="V3805" s="248"/>
      <c r="W3805" s="251"/>
      <c r="X3805" s="166">
        <f t="shared" si="3234"/>
        <v>0</v>
      </c>
      <c r="Y3805" s="251"/>
      <c r="Z3805" s="251"/>
      <c r="AA3805" s="167">
        <f t="shared" si="3246"/>
        <v>0</v>
      </c>
      <c r="AB3805" s="157"/>
      <c r="AC3805" s="248"/>
      <c r="AD3805" s="251"/>
      <c r="AE3805" s="166">
        <f t="shared" si="3235"/>
        <v>0</v>
      </c>
      <c r="AF3805" s="251"/>
      <c r="AG3805" s="251"/>
      <c r="AH3805" s="167">
        <f t="shared" si="3247"/>
        <v>0</v>
      </c>
      <c r="AJ3805" s="252"/>
      <c r="AK3805" s="253"/>
      <c r="AL3805" s="254"/>
      <c r="AM3805" s="253"/>
      <c r="AN3805" s="254"/>
      <c r="AO3805" s="253"/>
      <c r="AP3805" s="254"/>
      <c r="AQ3805" s="253"/>
      <c r="AR3805" s="254"/>
      <c r="AS3805" s="253"/>
      <c r="AT3805" s="254"/>
      <c r="AU3805" s="253"/>
      <c r="AV3805" s="163">
        <f t="shared" si="3237"/>
        <v>0</v>
      </c>
      <c r="AW3805" s="168">
        <f t="shared" si="3238"/>
        <v>0</v>
      </c>
      <c r="AY3805" s="163">
        <f t="shared" si="3239"/>
        <v>0</v>
      </c>
      <c r="AZ3805" s="163">
        <f t="shared" si="3240"/>
        <v>0</v>
      </c>
      <c r="BA3805" s="163">
        <f t="shared" si="3241"/>
        <v>0</v>
      </c>
      <c r="BB3805" s="163">
        <f t="shared" si="3242"/>
        <v>0</v>
      </c>
      <c r="BC3805" s="163">
        <f t="shared" si="3243"/>
        <v>0</v>
      </c>
      <c r="BD3805" s="163">
        <f t="shared" si="3244"/>
        <v>0</v>
      </c>
    </row>
    <row r="3806" spans="2:56" x14ac:dyDescent="0.3">
      <c r="B3806" s="169" t="s">
        <v>155</v>
      </c>
      <c r="C3806" s="248"/>
      <c r="D3806" s="249"/>
      <c r="E3806" s="172">
        <f t="shared" si="3230"/>
        <v>0</v>
      </c>
      <c r="F3806" s="248"/>
      <c r="G3806" s="249"/>
      <c r="H3806" s="172">
        <f t="shared" si="3231"/>
        <v>0</v>
      </c>
      <c r="I3806" s="248"/>
      <c r="J3806" s="250"/>
      <c r="K3806" s="174">
        <f t="shared" si="3232"/>
        <v>0</v>
      </c>
      <c r="L3806" s="248"/>
      <c r="M3806" s="250"/>
      <c r="N3806" s="251"/>
      <c r="O3806" s="248"/>
      <c r="P3806" s="251"/>
      <c r="Q3806" s="166">
        <f t="shared" si="3233"/>
        <v>0</v>
      </c>
      <c r="R3806" s="251"/>
      <c r="S3806" s="251"/>
      <c r="T3806" s="167">
        <f t="shared" si="3245"/>
        <v>0</v>
      </c>
      <c r="U3806" s="157"/>
      <c r="V3806" s="248"/>
      <c r="W3806" s="251"/>
      <c r="X3806" s="166">
        <f t="shared" si="3234"/>
        <v>0</v>
      </c>
      <c r="Y3806" s="251"/>
      <c r="Z3806" s="251"/>
      <c r="AA3806" s="167">
        <f t="shared" si="3246"/>
        <v>0</v>
      </c>
      <c r="AB3806" s="157"/>
      <c r="AC3806" s="248"/>
      <c r="AD3806" s="251"/>
      <c r="AE3806" s="166">
        <f t="shared" si="3235"/>
        <v>0</v>
      </c>
      <c r="AF3806" s="251"/>
      <c r="AG3806" s="251"/>
      <c r="AH3806" s="167">
        <f t="shared" si="3247"/>
        <v>0</v>
      </c>
      <c r="AJ3806" s="252"/>
      <c r="AK3806" s="253"/>
      <c r="AL3806" s="254"/>
      <c r="AM3806" s="253"/>
      <c r="AN3806" s="254"/>
      <c r="AO3806" s="253"/>
      <c r="AP3806" s="254"/>
      <c r="AQ3806" s="253"/>
      <c r="AR3806" s="254"/>
      <c r="AS3806" s="253"/>
      <c r="AT3806" s="254"/>
      <c r="AU3806" s="253"/>
      <c r="AV3806" s="163">
        <f t="shared" si="3237"/>
        <v>0</v>
      </c>
      <c r="AW3806" s="168">
        <f t="shared" si="3238"/>
        <v>0</v>
      </c>
      <c r="AY3806" s="163">
        <f t="shared" si="3239"/>
        <v>0</v>
      </c>
      <c r="AZ3806" s="163">
        <f t="shared" si="3240"/>
        <v>0</v>
      </c>
      <c r="BA3806" s="163">
        <f t="shared" si="3241"/>
        <v>0</v>
      </c>
      <c r="BB3806" s="163">
        <f t="shared" si="3242"/>
        <v>0</v>
      </c>
      <c r="BC3806" s="163">
        <f t="shared" si="3243"/>
        <v>0</v>
      </c>
      <c r="BD3806" s="163">
        <f t="shared" si="3244"/>
        <v>0</v>
      </c>
    </row>
    <row r="3807" spans="2:56" x14ac:dyDescent="0.3">
      <c r="B3807" s="169" t="s">
        <v>156</v>
      </c>
      <c r="C3807" s="248"/>
      <c r="D3807" s="249"/>
      <c r="E3807" s="172">
        <f t="shared" si="3230"/>
        <v>0</v>
      </c>
      <c r="F3807" s="248"/>
      <c r="G3807" s="249"/>
      <c r="H3807" s="172">
        <f t="shared" si="3231"/>
        <v>0</v>
      </c>
      <c r="I3807" s="248"/>
      <c r="J3807" s="250"/>
      <c r="K3807" s="174">
        <f t="shared" si="3232"/>
        <v>0</v>
      </c>
      <c r="L3807" s="248"/>
      <c r="M3807" s="250"/>
      <c r="N3807" s="251"/>
      <c r="O3807" s="248"/>
      <c r="P3807" s="251"/>
      <c r="Q3807" s="166">
        <f t="shared" si="3233"/>
        <v>0</v>
      </c>
      <c r="R3807" s="251"/>
      <c r="S3807" s="251"/>
      <c r="T3807" s="167">
        <f t="shared" si="3245"/>
        <v>0</v>
      </c>
      <c r="U3807" s="157"/>
      <c r="V3807" s="248"/>
      <c r="W3807" s="251"/>
      <c r="X3807" s="166">
        <f t="shared" si="3234"/>
        <v>0</v>
      </c>
      <c r="Y3807" s="251"/>
      <c r="Z3807" s="251"/>
      <c r="AA3807" s="167">
        <f t="shared" si="3246"/>
        <v>0</v>
      </c>
      <c r="AB3807" s="157"/>
      <c r="AC3807" s="248"/>
      <c r="AD3807" s="251"/>
      <c r="AE3807" s="166">
        <f t="shared" si="3235"/>
        <v>0</v>
      </c>
      <c r="AF3807" s="251"/>
      <c r="AG3807" s="251"/>
      <c r="AH3807" s="167">
        <f t="shared" si="3247"/>
        <v>0</v>
      </c>
      <c r="AJ3807" s="252"/>
      <c r="AK3807" s="253"/>
      <c r="AL3807" s="254"/>
      <c r="AM3807" s="253"/>
      <c r="AN3807" s="254"/>
      <c r="AO3807" s="253"/>
      <c r="AP3807" s="254"/>
      <c r="AQ3807" s="253"/>
      <c r="AR3807" s="254"/>
      <c r="AS3807" s="253"/>
      <c r="AT3807" s="254"/>
      <c r="AU3807" s="253"/>
      <c r="AV3807" s="163">
        <f t="shared" si="3237"/>
        <v>0</v>
      </c>
      <c r="AW3807" s="168">
        <f t="shared" si="3238"/>
        <v>0</v>
      </c>
      <c r="AY3807" s="163">
        <f t="shared" si="3239"/>
        <v>0</v>
      </c>
      <c r="AZ3807" s="163">
        <f t="shared" si="3240"/>
        <v>0</v>
      </c>
      <c r="BA3807" s="163">
        <f t="shared" si="3241"/>
        <v>0</v>
      </c>
      <c r="BB3807" s="163">
        <f t="shared" si="3242"/>
        <v>0</v>
      </c>
      <c r="BC3807" s="163">
        <f t="shared" si="3243"/>
        <v>0</v>
      </c>
      <c r="BD3807" s="163">
        <f t="shared" si="3244"/>
        <v>0</v>
      </c>
    </row>
    <row r="3808" spans="2:56" x14ac:dyDescent="0.3">
      <c r="B3808" s="169" t="s">
        <v>157</v>
      </c>
      <c r="C3808" s="248"/>
      <c r="D3808" s="249"/>
      <c r="E3808" s="172">
        <f t="shared" si="3230"/>
        <v>0</v>
      </c>
      <c r="F3808" s="248"/>
      <c r="G3808" s="249"/>
      <c r="H3808" s="172">
        <f t="shared" si="3231"/>
        <v>0</v>
      </c>
      <c r="I3808" s="248"/>
      <c r="J3808" s="250"/>
      <c r="K3808" s="174">
        <f t="shared" si="3232"/>
        <v>0</v>
      </c>
      <c r="L3808" s="248"/>
      <c r="M3808" s="250"/>
      <c r="N3808" s="251"/>
      <c r="O3808" s="248"/>
      <c r="P3808" s="251"/>
      <c r="Q3808" s="166">
        <f t="shared" si="3233"/>
        <v>0</v>
      </c>
      <c r="R3808" s="251"/>
      <c r="S3808" s="251"/>
      <c r="T3808" s="167">
        <f t="shared" si="3245"/>
        <v>0</v>
      </c>
      <c r="U3808" s="157"/>
      <c r="V3808" s="248"/>
      <c r="W3808" s="251"/>
      <c r="X3808" s="166">
        <f t="shared" si="3234"/>
        <v>0</v>
      </c>
      <c r="Y3808" s="251"/>
      <c r="Z3808" s="251"/>
      <c r="AA3808" s="167">
        <f t="shared" si="3246"/>
        <v>0</v>
      </c>
      <c r="AB3808" s="157"/>
      <c r="AC3808" s="248"/>
      <c r="AD3808" s="251"/>
      <c r="AE3808" s="166">
        <f t="shared" si="3235"/>
        <v>0</v>
      </c>
      <c r="AF3808" s="251"/>
      <c r="AG3808" s="251"/>
      <c r="AH3808" s="167">
        <f t="shared" si="3247"/>
        <v>0</v>
      </c>
      <c r="AJ3808" s="252"/>
      <c r="AK3808" s="253"/>
      <c r="AL3808" s="254"/>
      <c r="AM3808" s="253"/>
      <c r="AN3808" s="254"/>
      <c r="AO3808" s="253"/>
      <c r="AP3808" s="254"/>
      <c r="AQ3808" s="253"/>
      <c r="AR3808" s="254"/>
      <c r="AS3808" s="253"/>
      <c r="AT3808" s="254"/>
      <c r="AU3808" s="253"/>
      <c r="AV3808" s="163">
        <f t="shared" si="3237"/>
        <v>0</v>
      </c>
      <c r="AW3808" s="168">
        <f t="shared" si="3238"/>
        <v>0</v>
      </c>
      <c r="AY3808" s="163">
        <f t="shared" si="3239"/>
        <v>0</v>
      </c>
      <c r="AZ3808" s="163">
        <f t="shared" si="3240"/>
        <v>0</v>
      </c>
      <c r="BA3808" s="163">
        <f t="shared" si="3241"/>
        <v>0</v>
      </c>
      <c r="BB3808" s="163">
        <f t="shared" si="3242"/>
        <v>0</v>
      </c>
      <c r="BC3808" s="163">
        <f t="shared" si="3243"/>
        <v>0</v>
      </c>
      <c r="BD3808" s="163">
        <f t="shared" si="3244"/>
        <v>0</v>
      </c>
    </row>
    <row r="3809" spans="2:56" x14ac:dyDescent="0.3">
      <c r="B3809" s="179" t="s">
        <v>158</v>
      </c>
      <c r="C3809" s="83">
        <f>SUM(C3810)</f>
        <v>0</v>
      </c>
      <c r="D3809" s="84">
        <f>SUM(D3810)</f>
        <v>0</v>
      </c>
      <c r="E3809" s="85">
        <f t="shared" si="3230"/>
        <v>0</v>
      </c>
      <c r="F3809" s="83">
        <f>SUM(F3810)</f>
        <v>0</v>
      </c>
      <c r="G3809" s="84">
        <f>SUM(G3810)</f>
        <v>0</v>
      </c>
      <c r="H3809" s="85">
        <f t="shared" si="3231"/>
        <v>0</v>
      </c>
      <c r="I3809" s="83">
        <f>SUM(I3810)</f>
        <v>0</v>
      </c>
      <c r="J3809" s="86">
        <f>SUM(J3810)</f>
        <v>0</v>
      </c>
      <c r="K3809" s="87">
        <f t="shared" si="3232"/>
        <v>0</v>
      </c>
      <c r="L3809" s="83">
        <f>SUM(L3810)</f>
        <v>0</v>
      </c>
      <c r="M3809" s="86">
        <f>SUM(M3810)</f>
        <v>0</v>
      </c>
      <c r="N3809" s="88">
        <f>SUM(N3810)</f>
        <v>0</v>
      </c>
      <c r="O3809" s="83">
        <f>SUM(O3810)</f>
        <v>0</v>
      </c>
      <c r="P3809" s="88">
        <f>SUM(P3810)</f>
        <v>0</v>
      </c>
      <c r="Q3809" s="177">
        <f t="shared" si="3233"/>
        <v>0</v>
      </c>
      <c r="R3809" s="88">
        <f>SUM(R3810)</f>
        <v>0</v>
      </c>
      <c r="S3809" s="88">
        <f>SUM(S3810)</f>
        <v>0</v>
      </c>
      <c r="T3809" s="178">
        <f t="shared" si="3245"/>
        <v>0</v>
      </c>
      <c r="U3809" s="157"/>
      <c r="V3809" s="83">
        <f>SUM(V3810)</f>
        <v>0</v>
      </c>
      <c r="W3809" s="88">
        <f>SUM(W3810)</f>
        <v>0</v>
      </c>
      <c r="X3809" s="177">
        <f t="shared" si="3234"/>
        <v>0</v>
      </c>
      <c r="Y3809" s="88">
        <f>SUM(Y3810)</f>
        <v>0</v>
      </c>
      <c r="Z3809" s="88">
        <f>SUM(Z3810)</f>
        <v>0</v>
      </c>
      <c r="AA3809" s="178">
        <f t="shared" si="3246"/>
        <v>0</v>
      </c>
      <c r="AB3809" s="157"/>
      <c r="AC3809" s="83">
        <f>SUM(AC3810)</f>
        <v>0</v>
      </c>
      <c r="AD3809" s="88">
        <f>SUM(AD3810)</f>
        <v>0</v>
      </c>
      <c r="AE3809" s="177">
        <f t="shared" si="3235"/>
        <v>0</v>
      </c>
      <c r="AF3809" s="88">
        <f>SUM(AF3810)</f>
        <v>0</v>
      </c>
      <c r="AG3809" s="88">
        <f>SUM(AG3810)</f>
        <v>0</v>
      </c>
      <c r="AH3809" s="178">
        <f t="shared" si="3247"/>
        <v>0</v>
      </c>
      <c r="AJ3809" s="84">
        <f t="shared" ref="AJ3809:AU3809" si="3264">SUM(AJ3810)</f>
        <v>0</v>
      </c>
      <c r="AK3809" s="86">
        <f t="shared" si="3264"/>
        <v>0</v>
      </c>
      <c r="AL3809" s="88">
        <f t="shared" si="3264"/>
        <v>0</v>
      </c>
      <c r="AM3809" s="86">
        <f t="shared" si="3264"/>
        <v>0</v>
      </c>
      <c r="AN3809" s="88">
        <f t="shared" si="3264"/>
        <v>0</v>
      </c>
      <c r="AO3809" s="86">
        <f t="shared" si="3264"/>
        <v>0</v>
      </c>
      <c r="AP3809" s="88">
        <f t="shared" si="3264"/>
        <v>0</v>
      </c>
      <c r="AQ3809" s="86">
        <f t="shared" si="3264"/>
        <v>0</v>
      </c>
      <c r="AR3809" s="88">
        <f t="shared" si="3264"/>
        <v>0</v>
      </c>
      <c r="AS3809" s="86">
        <f t="shared" si="3264"/>
        <v>0</v>
      </c>
      <c r="AT3809" s="88">
        <f t="shared" si="3264"/>
        <v>0</v>
      </c>
      <c r="AU3809" s="86">
        <f t="shared" si="3264"/>
        <v>0</v>
      </c>
      <c r="AV3809" s="86">
        <f t="shared" si="3237"/>
        <v>0</v>
      </c>
      <c r="AW3809" s="93">
        <f t="shared" si="3238"/>
        <v>0</v>
      </c>
      <c r="AY3809" s="86">
        <f t="shared" si="3239"/>
        <v>0</v>
      </c>
      <c r="AZ3809" s="86">
        <f t="shared" si="3240"/>
        <v>0</v>
      </c>
      <c r="BA3809" s="86">
        <f t="shared" si="3241"/>
        <v>0</v>
      </c>
      <c r="BB3809" s="86">
        <f t="shared" si="3242"/>
        <v>0</v>
      </c>
      <c r="BC3809" s="86">
        <f t="shared" si="3243"/>
        <v>0</v>
      </c>
      <c r="BD3809" s="86">
        <f t="shared" si="3244"/>
        <v>0</v>
      </c>
    </row>
    <row r="3810" spans="2:56" x14ac:dyDescent="0.3">
      <c r="B3810" s="169" t="s">
        <v>159</v>
      </c>
      <c r="C3810" s="248"/>
      <c r="D3810" s="249"/>
      <c r="E3810" s="172">
        <f t="shared" si="3230"/>
        <v>0</v>
      </c>
      <c r="F3810" s="248"/>
      <c r="G3810" s="249"/>
      <c r="H3810" s="172">
        <f t="shared" si="3231"/>
        <v>0</v>
      </c>
      <c r="I3810" s="248"/>
      <c r="J3810" s="250"/>
      <c r="K3810" s="174">
        <f t="shared" si="3232"/>
        <v>0</v>
      </c>
      <c r="L3810" s="248"/>
      <c r="M3810" s="250"/>
      <c r="N3810" s="251"/>
      <c r="O3810" s="248"/>
      <c r="P3810" s="251"/>
      <c r="Q3810" s="166">
        <f t="shared" si="3233"/>
        <v>0</v>
      </c>
      <c r="R3810" s="251"/>
      <c r="S3810" s="251"/>
      <c r="T3810" s="167">
        <f t="shared" si="3245"/>
        <v>0</v>
      </c>
      <c r="U3810" s="157"/>
      <c r="V3810" s="248"/>
      <c r="W3810" s="251"/>
      <c r="X3810" s="166">
        <f t="shared" si="3234"/>
        <v>0</v>
      </c>
      <c r="Y3810" s="251"/>
      <c r="Z3810" s="251"/>
      <c r="AA3810" s="167">
        <f t="shared" si="3246"/>
        <v>0</v>
      </c>
      <c r="AB3810" s="157"/>
      <c r="AC3810" s="248"/>
      <c r="AD3810" s="251"/>
      <c r="AE3810" s="166">
        <f t="shared" si="3235"/>
        <v>0</v>
      </c>
      <c r="AF3810" s="251"/>
      <c r="AG3810" s="251"/>
      <c r="AH3810" s="167">
        <f t="shared" si="3247"/>
        <v>0</v>
      </c>
      <c r="AJ3810" s="252"/>
      <c r="AK3810" s="253"/>
      <c r="AL3810" s="254"/>
      <c r="AM3810" s="253"/>
      <c r="AN3810" s="254"/>
      <c r="AO3810" s="253"/>
      <c r="AP3810" s="254"/>
      <c r="AQ3810" s="253"/>
      <c r="AR3810" s="254"/>
      <c r="AS3810" s="253"/>
      <c r="AT3810" s="254"/>
      <c r="AU3810" s="253"/>
      <c r="AV3810" s="163">
        <f t="shared" si="3237"/>
        <v>0</v>
      </c>
      <c r="AW3810" s="168">
        <f t="shared" si="3238"/>
        <v>0</v>
      </c>
      <c r="AY3810" s="163">
        <f t="shared" si="3239"/>
        <v>0</v>
      </c>
      <c r="AZ3810" s="163">
        <f t="shared" si="3240"/>
        <v>0</v>
      </c>
      <c r="BA3810" s="163">
        <f t="shared" si="3241"/>
        <v>0</v>
      </c>
      <c r="BB3810" s="163">
        <f t="shared" si="3242"/>
        <v>0</v>
      </c>
      <c r="BC3810" s="163">
        <f t="shared" si="3243"/>
        <v>0</v>
      </c>
      <c r="BD3810" s="163">
        <f t="shared" si="3244"/>
        <v>0</v>
      </c>
    </row>
    <row r="3811" spans="2:56" x14ac:dyDescent="0.3">
      <c r="B3811" s="179" t="s">
        <v>160</v>
      </c>
      <c r="C3811" s="83">
        <f>SUM(C3812:C3815)</f>
        <v>0</v>
      </c>
      <c r="D3811" s="84">
        <f>SUM(D3812:D3815)</f>
        <v>0</v>
      </c>
      <c r="E3811" s="85">
        <f t="shared" si="3230"/>
        <v>0</v>
      </c>
      <c r="F3811" s="83">
        <f>SUM(F3812:F3815)</f>
        <v>0</v>
      </c>
      <c r="G3811" s="84">
        <f>SUM(G3812:G3815)</f>
        <v>0</v>
      </c>
      <c r="H3811" s="85">
        <f t="shared" si="3231"/>
        <v>0</v>
      </c>
      <c r="I3811" s="83">
        <f>SUM(I3812:I3815)</f>
        <v>0</v>
      </c>
      <c r="J3811" s="86">
        <f>SUM(J3812:J3815)</f>
        <v>0</v>
      </c>
      <c r="K3811" s="87">
        <f t="shared" si="3232"/>
        <v>0</v>
      </c>
      <c r="L3811" s="83">
        <f>SUM(L3812:L3815)</f>
        <v>0</v>
      </c>
      <c r="M3811" s="86">
        <f>SUM(M3812:M3815)</f>
        <v>0</v>
      </c>
      <c r="N3811" s="88">
        <f>SUM(N3812:N3815)</f>
        <v>0</v>
      </c>
      <c r="O3811" s="83">
        <f>SUM(O3812:O3815)</f>
        <v>0</v>
      </c>
      <c r="P3811" s="88">
        <f>SUM(P3812:P3815)</f>
        <v>0</v>
      </c>
      <c r="Q3811" s="177">
        <f t="shared" si="3233"/>
        <v>0</v>
      </c>
      <c r="R3811" s="88">
        <f>SUM(R3812:R3815)</f>
        <v>0</v>
      </c>
      <c r="S3811" s="88">
        <f>SUM(S3812:S3815)</f>
        <v>0</v>
      </c>
      <c r="T3811" s="178">
        <f t="shared" si="3245"/>
        <v>0</v>
      </c>
      <c r="U3811" s="157"/>
      <c r="V3811" s="83">
        <f>SUM(V3812:V3815)</f>
        <v>0</v>
      </c>
      <c r="W3811" s="88">
        <f>SUM(W3812:W3815)</f>
        <v>0</v>
      </c>
      <c r="X3811" s="177">
        <f t="shared" si="3234"/>
        <v>0</v>
      </c>
      <c r="Y3811" s="88">
        <f>SUM(Y3812:Y3815)</f>
        <v>0</v>
      </c>
      <c r="Z3811" s="88">
        <f>SUM(Z3812:Z3815)</f>
        <v>0</v>
      </c>
      <c r="AA3811" s="178">
        <f t="shared" si="3246"/>
        <v>0</v>
      </c>
      <c r="AB3811" s="157"/>
      <c r="AC3811" s="83">
        <f>SUM(AC3812:AC3815)</f>
        <v>0</v>
      </c>
      <c r="AD3811" s="88">
        <f>SUM(AD3812:AD3815)</f>
        <v>0</v>
      </c>
      <c r="AE3811" s="177">
        <f t="shared" si="3235"/>
        <v>0</v>
      </c>
      <c r="AF3811" s="88">
        <f>SUM(AF3812:AF3815)</f>
        <v>0</v>
      </c>
      <c r="AG3811" s="88">
        <f>SUM(AG3812:AG3815)</f>
        <v>0</v>
      </c>
      <c r="AH3811" s="178">
        <f t="shared" si="3247"/>
        <v>0</v>
      </c>
      <c r="AJ3811" s="84">
        <f t="shared" ref="AJ3811:AU3811" si="3265">SUM(AJ3812:AJ3815)</f>
        <v>0</v>
      </c>
      <c r="AK3811" s="86">
        <f t="shared" si="3265"/>
        <v>0</v>
      </c>
      <c r="AL3811" s="88">
        <f t="shared" si="3265"/>
        <v>0</v>
      </c>
      <c r="AM3811" s="86">
        <f t="shared" si="3265"/>
        <v>0</v>
      </c>
      <c r="AN3811" s="88">
        <f t="shared" si="3265"/>
        <v>0</v>
      </c>
      <c r="AO3811" s="86">
        <f t="shared" si="3265"/>
        <v>0</v>
      </c>
      <c r="AP3811" s="88">
        <f t="shared" si="3265"/>
        <v>0</v>
      </c>
      <c r="AQ3811" s="86">
        <f t="shared" si="3265"/>
        <v>0</v>
      </c>
      <c r="AR3811" s="88">
        <f t="shared" si="3265"/>
        <v>0</v>
      </c>
      <c r="AS3811" s="86">
        <f t="shared" si="3265"/>
        <v>0</v>
      </c>
      <c r="AT3811" s="88">
        <f t="shared" si="3265"/>
        <v>0</v>
      </c>
      <c r="AU3811" s="86">
        <f t="shared" si="3265"/>
        <v>0</v>
      </c>
      <c r="AV3811" s="86">
        <f t="shared" si="3237"/>
        <v>0</v>
      </c>
      <c r="AW3811" s="93">
        <f t="shared" si="3238"/>
        <v>0</v>
      </c>
      <c r="AY3811" s="86">
        <f t="shared" si="3239"/>
        <v>0</v>
      </c>
      <c r="AZ3811" s="86">
        <f t="shared" si="3240"/>
        <v>0</v>
      </c>
      <c r="BA3811" s="86">
        <f t="shared" si="3241"/>
        <v>0</v>
      </c>
      <c r="BB3811" s="86">
        <f t="shared" si="3242"/>
        <v>0</v>
      </c>
      <c r="BC3811" s="86">
        <f t="shared" si="3243"/>
        <v>0</v>
      </c>
      <c r="BD3811" s="86">
        <f t="shared" si="3244"/>
        <v>0</v>
      </c>
    </row>
    <row r="3812" spans="2:56" x14ac:dyDescent="0.3">
      <c r="B3812" s="169" t="s">
        <v>161</v>
      </c>
      <c r="C3812" s="248"/>
      <c r="D3812" s="249"/>
      <c r="E3812" s="172">
        <f t="shared" si="3230"/>
        <v>0</v>
      </c>
      <c r="F3812" s="248"/>
      <c r="G3812" s="249"/>
      <c r="H3812" s="172">
        <f t="shared" si="3231"/>
        <v>0</v>
      </c>
      <c r="I3812" s="248"/>
      <c r="J3812" s="250"/>
      <c r="K3812" s="174">
        <f t="shared" si="3232"/>
        <v>0</v>
      </c>
      <c r="L3812" s="248"/>
      <c r="M3812" s="250"/>
      <c r="N3812" s="251"/>
      <c r="O3812" s="248"/>
      <c r="P3812" s="251"/>
      <c r="Q3812" s="166">
        <f t="shared" si="3233"/>
        <v>0</v>
      </c>
      <c r="R3812" s="251"/>
      <c r="S3812" s="251"/>
      <c r="T3812" s="167">
        <f t="shared" si="3245"/>
        <v>0</v>
      </c>
      <c r="U3812" s="157"/>
      <c r="V3812" s="248"/>
      <c r="W3812" s="251"/>
      <c r="X3812" s="166">
        <f t="shared" si="3234"/>
        <v>0</v>
      </c>
      <c r="Y3812" s="251"/>
      <c r="Z3812" s="251"/>
      <c r="AA3812" s="167">
        <f t="shared" si="3246"/>
        <v>0</v>
      </c>
      <c r="AB3812" s="157"/>
      <c r="AC3812" s="248"/>
      <c r="AD3812" s="251"/>
      <c r="AE3812" s="166">
        <f t="shared" si="3235"/>
        <v>0</v>
      </c>
      <c r="AF3812" s="251"/>
      <c r="AG3812" s="251"/>
      <c r="AH3812" s="167">
        <f t="shared" si="3247"/>
        <v>0</v>
      </c>
      <c r="AJ3812" s="252"/>
      <c r="AK3812" s="253"/>
      <c r="AL3812" s="254"/>
      <c r="AM3812" s="253"/>
      <c r="AN3812" s="254"/>
      <c r="AO3812" s="253"/>
      <c r="AP3812" s="254"/>
      <c r="AQ3812" s="253"/>
      <c r="AR3812" s="254"/>
      <c r="AS3812" s="253"/>
      <c r="AT3812" s="254"/>
      <c r="AU3812" s="253"/>
      <c r="AV3812" s="163">
        <f t="shared" si="3237"/>
        <v>0</v>
      </c>
      <c r="AW3812" s="168">
        <f t="shared" si="3238"/>
        <v>0</v>
      </c>
      <c r="AY3812" s="163">
        <f t="shared" si="3239"/>
        <v>0</v>
      </c>
      <c r="AZ3812" s="163">
        <f t="shared" si="3240"/>
        <v>0</v>
      </c>
      <c r="BA3812" s="163">
        <f t="shared" si="3241"/>
        <v>0</v>
      </c>
      <c r="BB3812" s="163">
        <f t="shared" si="3242"/>
        <v>0</v>
      </c>
      <c r="BC3812" s="163">
        <f t="shared" si="3243"/>
        <v>0</v>
      </c>
      <c r="BD3812" s="163">
        <f t="shared" si="3244"/>
        <v>0</v>
      </c>
    </row>
    <row r="3813" spans="2:56" x14ac:dyDescent="0.3">
      <c r="B3813" s="169" t="s">
        <v>162</v>
      </c>
      <c r="C3813" s="248"/>
      <c r="D3813" s="249"/>
      <c r="E3813" s="172">
        <f t="shared" si="3230"/>
        <v>0</v>
      </c>
      <c r="F3813" s="248"/>
      <c r="G3813" s="249"/>
      <c r="H3813" s="172">
        <f t="shared" si="3231"/>
        <v>0</v>
      </c>
      <c r="I3813" s="248"/>
      <c r="J3813" s="250"/>
      <c r="K3813" s="174">
        <f t="shared" si="3232"/>
        <v>0</v>
      </c>
      <c r="L3813" s="248"/>
      <c r="M3813" s="250"/>
      <c r="N3813" s="251"/>
      <c r="O3813" s="248"/>
      <c r="P3813" s="251"/>
      <c r="Q3813" s="166">
        <f t="shared" si="3233"/>
        <v>0</v>
      </c>
      <c r="R3813" s="251"/>
      <c r="S3813" s="251"/>
      <c r="T3813" s="167">
        <f t="shared" si="3245"/>
        <v>0</v>
      </c>
      <c r="U3813" s="157"/>
      <c r="V3813" s="248"/>
      <c r="W3813" s="251"/>
      <c r="X3813" s="166">
        <f t="shared" si="3234"/>
        <v>0</v>
      </c>
      <c r="Y3813" s="251"/>
      <c r="Z3813" s="251"/>
      <c r="AA3813" s="167">
        <f t="shared" si="3246"/>
        <v>0</v>
      </c>
      <c r="AB3813" s="157"/>
      <c r="AC3813" s="248"/>
      <c r="AD3813" s="251"/>
      <c r="AE3813" s="166">
        <f t="shared" si="3235"/>
        <v>0</v>
      </c>
      <c r="AF3813" s="251"/>
      <c r="AG3813" s="251"/>
      <c r="AH3813" s="167">
        <f t="shared" si="3247"/>
        <v>0</v>
      </c>
      <c r="AJ3813" s="252"/>
      <c r="AK3813" s="253"/>
      <c r="AL3813" s="254"/>
      <c r="AM3813" s="253"/>
      <c r="AN3813" s="254"/>
      <c r="AO3813" s="253"/>
      <c r="AP3813" s="254"/>
      <c r="AQ3813" s="253"/>
      <c r="AR3813" s="254"/>
      <c r="AS3813" s="253"/>
      <c r="AT3813" s="254"/>
      <c r="AU3813" s="253"/>
      <c r="AV3813" s="163">
        <f t="shared" si="3237"/>
        <v>0</v>
      </c>
      <c r="AW3813" s="168">
        <f t="shared" si="3238"/>
        <v>0</v>
      </c>
      <c r="AY3813" s="163">
        <f t="shared" si="3239"/>
        <v>0</v>
      </c>
      <c r="AZ3813" s="163">
        <f t="shared" si="3240"/>
        <v>0</v>
      </c>
      <c r="BA3813" s="163">
        <f t="shared" si="3241"/>
        <v>0</v>
      </c>
      <c r="BB3813" s="163">
        <f t="shared" si="3242"/>
        <v>0</v>
      </c>
      <c r="BC3813" s="163">
        <f t="shared" si="3243"/>
        <v>0</v>
      </c>
      <c r="BD3813" s="163">
        <f t="shared" si="3244"/>
        <v>0</v>
      </c>
    </row>
    <row r="3814" spans="2:56" x14ac:dyDescent="0.3">
      <c r="B3814" s="169" t="s">
        <v>163</v>
      </c>
      <c r="C3814" s="248"/>
      <c r="D3814" s="249"/>
      <c r="E3814" s="172">
        <f t="shared" si="3230"/>
        <v>0</v>
      </c>
      <c r="F3814" s="248"/>
      <c r="G3814" s="249"/>
      <c r="H3814" s="172">
        <f t="shared" si="3231"/>
        <v>0</v>
      </c>
      <c r="I3814" s="248"/>
      <c r="J3814" s="250"/>
      <c r="K3814" s="174">
        <f t="shared" si="3232"/>
        <v>0</v>
      </c>
      <c r="L3814" s="248"/>
      <c r="M3814" s="250"/>
      <c r="N3814" s="251"/>
      <c r="O3814" s="248"/>
      <c r="P3814" s="251"/>
      <c r="Q3814" s="166">
        <f t="shared" si="3233"/>
        <v>0</v>
      </c>
      <c r="R3814" s="251"/>
      <c r="S3814" s="251"/>
      <c r="T3814" s="167">
        <f t="shared" si="3245"/>
        <v>0</v>
      </c>
      <c r="U3814" s="157"/>
      <c r="V3814" s="248"/>
      <c r="W3814" s="251"/>
      <c r="X3814" s="166">
        <f t="shared" si="3234"/>
        <v>0</v>
      </c>
      <c r="Y3814" s="251"/>
      <c r="Z3814" s="251"/>
      <c r="AA3814" s="167">
        <f t="shared" si="3246"/>
        <v>0</v>
      </c>
      <c r="AB3814" s="157"/>
      <c r="AC3814" s="248"/>
      <c r="AD3814" s="251"/>
      <c r="AE3814" s="166">
        <f t="shared" si="3235"/>
        <v>0</v>
      </c>
      <c r="AF3814" s="251"/>
      <c r="AG3814" s="251"/>
      <c r="AH3814" s="167">
        <f t="shared" si="3247"/>
        <v>0</v>
      </c>
      <c r="AJ3814" s="252"/>
      <c r="AK3814" s="253"/>
      <c r="AL3814" s="254"/>
      <c r="AM3814" s="253"/>
      <c r="AN3814" s="254"/>
      <c r="AO3814" s="253"/>
      <c r="AP3814" s="254"/>
      <c r="AQ3814" s="253"/>
      <c r="AR3814" s="254"/>
      <c r="AS3814" s="253"/>
      <c r="AT3814" s="254"/>
      <c r="AU3814" s="253"/>
      <c r="AV3814" s="163">
        <f t="shared" si="3237"/>
        <v>0</v>
      </c>
      <c r="AW3814" s="168">
        <f t="shared" si="3238"/>
        <v>0</v>
      </c>
      <c r="AY3814" s="163">
        <f t="shared" si="3239"/>
        <v>0</v>
      </c>
      <c r="AZ3814" s="163">
        <f t="shared" si="3240"/>
        <v>0</v>
      </c>
      <c r="BA3814" s="163">
        <f t="shared" si="3241"/>
        <v>0</v>
      </c>
      <c r="BB3814" s="163">
        <f t="shared" si="3242"/>
        <v>0</v>
      </c>
      <c r="BC3814" s="163">
        <f t="shared" si="3243"/>
        <v>0</v>
      </c>
      <c r="BD3814" s="163">
        <f t="shared" si="3244"/>
        <v>0</v>
      </c>
    </row>
    <row r="3815" spans="2:56" x14ac:dyDescent="0.3">
      <c r="B3815" s="169" t="s">
        <v>164</v>
      </c>
      <c r="C3815" s="248"/>
      <c r="D3815" s="249"/>
      <c r="E3815" s="172">
        <f t="shared" si="3230"/>
        <v>0</v>
      </c>
      <c r="F3815" s="248"/>
      <c r="G3815" s="249"/>
      <c r="H3815" s="172">
        <f t="shared" si="3231"/>
        <v>0</v>
      </c>
      <c r="I3815" s="248"/>
      <c r="J3815" s="250"/>
      <c r="K3815" s="174">
        <f t="shared" si="3232"/>
        <v>0</v>
      </c>
      <c r="L3815" s="248"/>
      <c r="M3815" s="250"/>
      <c r="N3815" s="251"/>
      <c r="O3815" s="248"/>
      <c r="P3815" s="251"/>
      <c r="Q3815" s="166">
        <f t="shared" si="3233"/>
        <v>0</v>
      </c>
      <c r="R3815" s="251"/>
      <c r="S3815" s="251"/>
      <c r="T3815" s="167">
        <f t="shared" si="3245"/>
        <v>0</v>
      </c>
      <c r="U3815" s="157"/>
      <c r="V3815" s="248"/>
      <c r="W3815" s="251"/>
      <c r="X3815" s="166">
        <f t="shared" si="3234"/>
        <v>0</v>
      </c>
      <c r="Y3815" s="251"/>
      <c r="Z3815" s="251"/>
      <c r="AA3815" s="167">
        <f t="shared" si="3246"/>
        <v>0</v>
      </c>
      <c r="AB3815" s="157"/>
      <c r="AC3815" s="248"/>
      <c r="AD3815" s="251"/>
      <c r="AE3815" s="166">
        <f t="shared" si="3235"/>
        <v>0</v>
      </c>
      <c r="AF3815" s="251"/>
      <c r="AG3815" s="251"/>
      <c r="AH3815" s="167">
        <f t="shared" si="3247"/>
        <v>0</v>
      </c>
      <c r="AJ3815" s="252"/>
      <c r="AK3815" s="253"/>
      <c r="AL3815" s="254"/>
      <c r="AM3815" s="253"/>
      <c r="AN3815" s="254"/>
      <c r="AO3815" s="253"/>
      <c r="AP3815" s="254"/>
      <c r="AQ3815" s="253"/>
      <c r="AR3815" s="254"/>
      <c r="AS3815" s="253"/>
      <c r="AT3815" s="254"/>
      <c r="AU3815" s="253"/>
      <c r="AV3815" s="163">
        <f t="shared" si="3237"/>
        <v>0</v>
      </c>
      <c r="AW3815" s="168">
        <f t="shared" si="3238"/>
        <v>0</v>
      </c>
      <c r="AY3815" s="163">
        <f t="shared" si="3239"/>
        <v>0</v>
      </c>
      <c r="AZ3815" s="163">
        <f t="shared" si="3240"/>
        <v>0</v>
      </c>
      <c r="BA3815" s="163">
        <f t="shared" si="3241"/>
        <v>0</v>
      </c>
      <c r="BB3815" s="163">
        <f t="shared" si="3242"/>
        <v>0</v>
      </c>
      <c r="BC3815" s="163">
        <f t="shared" si="3243"/>
        <v>0</v>
      </c>
      <c r="BD3815" s="163">
        <f t="shared" si="3244"/>
        <v>0</v>
      </c>
    </row>
    <row r="3816" spans="2:56" x14ac:dyDescent="0.3">
      <c r="B3816" s="179" t="s">
        <v>165</v>
      </c>
      <c r="C3816" s="83">
        <f>SUM(C3817)</f>
        <v>0</v>
      </c>
      <c r="D3816" s="84">
        <f>SUM(D3817)</f>
        <v>0</v>
      </c>
      <c r="E3816" s="85">
        <f t="shared" si="3230"/>
        <v>0</v>
      </c>
      <c r="F3816" s="83">
        <f>SUM(F3817)</f>
        <v>0</v>
      </c>
      <c r="G3816" s="84">
        <f>SUM(G3817)</f>
        <v>0</v>
      </c>
      <c r="H3816" s="85">
        <f t="shared" si="3231"/>
        <v>0</v>
      </c>
      <c r="I3816" s="83">
        <f>SUM(I3817)</f>
        <v>0</v>
      </c>
      <c r="J3816" s="86">
        <f>SUM(J3817)</f>
        <v>0</v>
      </c>
      <c r="K3816" s="87">
        <f t="shared" si="3232"/>
        <v>0</v>
      </c>
      <c r="L3816" s="83">
        <f>SUM(L3817)</f>
        <v>0</v>
      </c>
      <c r="M3816" s="86">
        <f>SUM(M3817)</f>
        <v>0</v>
      </c>
      <c r="N3816" s="88">
        <f>SUM(N3817)</f>
        <v>0</v>
      </c>
      <c r="O3816" s="83">
        <f>SUM(O3817)</f>
        <v>0</v>
      </c>
      <c r="P3816" s="88">
        <f>SUM(P3817)</f>
        <v>0</v>
      </c>
      <c r="Q3816" s="177">
        <f t="shared" si="3233"/>
        <v>0</v>
      </c>
      <c r="R3816" s="88">
        <f>SUM(R3817)</f>
        <v>0</v>
      </c>
      <c r="S3816" s="88">
        <f>SUM(S3817)</f>
        <v>0</v>
      </c>
      <c r="T3816" s="178">
        <f t="shared" si="3245"/>
        <v>0</v>
      </c>
      <c r="U3816" s="157"/>
      <c r="V3816" s="83">
        <f>SUM(V3817)</f>
        <v>0</v>
      </c>
      <c r="W3816" s="88">
        <f>SUM(W3817)</f>
        <v>0</v>
      </c>
      <c r="X3816" s="177">
        <f t="shared" si="3234"/>
        <v>0</v>
      </c>
      <c r="Y3816" s="88">
        <f>SUM(Y3817)</f>
        <v>0</v>
      </c>
      <c r="Z3816" s="88">
        <f>SUM(Z3817)</f>
        <v>0</v>
      </c>
      <c r="AA3816" s="178">
        <f t="shared" si="3246"/>
        <v>0</v>
      </c>
      <c r="AB3816" s="157"/>
      <c r="AC3816" s="83">
        <f>SUM(AC3817)</f>
        <v>0</v>
      </c>
      <c r="AD3816" s="88">
        <f>SUM(AD3817)</f>
        <v>0</v>
      </c>
      <c r="AE3816" s="177">
        <f t="shared" si="3235"/>
        <v>0</v>
      </c>
      <c r="AF3816" s="88">
        <f>SUM(AF3817)</f>
        <v>0</v>
      </c>
      <c r="AG3816" s="88">
        <f>SUM(AG3817)</f>
        <v>0</v>
      </c>
      <c r="AH3816" s="178">
        <f t="shared" si="3247"/>
        <v>0</v>
      </c>
      <c r="AJ3816" s="84">
        <f t="shared" ref="AJ3816:AU3816" si="3266">SUM(AJ3817)</f>
        <v>0</v>
      </c>
      <c r="AK3816" s="86">
        <f t="shared" si="3266"/>
        <v>0</v>
      </c>
      <c r="AL3816" s="88">
        <f t="shared" si="3266"/>
        <v>0</v>
      </c>
      <c r="AM3816" s="86">
        <f t="shared" si="3266"/>
        <v>0</v>
      </c>
      <c r="AN3816" s="88">
        <f t="shared" si="3266"/>
        <v>0</v>
      </c>
      <c r="AO3816" s="86">
        <f t="shared" si="3266"/>
        <v>0</v>
      </c>
      <c r="AP3816" s="88">
        <f t="shared" si="3266"/>
        <v>0</v>
      </c>
      <c r="AQ3816" s="86">
        <f t="shared" si="3266"/>
        <v>0</v>
      </c>
      <c r="AR3816" s="88">
        <f t="shared" si="3266"/>
        <v>0</v>
      </c>
      <c r="AS3816" s="86">
        <f t="shared" si="3266"/>
        <v>0</v>
      </c>
      <c r="AT3816" s="88">
        <f t="shared" si="3266"/>
        <v>0</v>
      </c>
      <c r="AU3816" s="86">
        <f t="shared" si="3266"/>
        <v>0</v>
      </c>
      <c r="AV3816" s="86">
        <f t="shared" si="3237"/>
        <v>0</v>
      </c>
      <c r="AW3816" s="93">
        <f t="shared" si="3238"/>
        <v>0</v>
      </c>
      <c r="AY3816" s="86">
        <f t="shared" si="3239"/>
        <v>0</v>
      </c>
      <c r="AZ3816" s="86">
        <f t="shared" si="3240"/>
        <v>0</v>
      </c>
      <c r="BA3816" s="86">
        <f t="shared" si="3241"/>
        <v>0</v>
      </c>
      <c r="BB3816" s="86">
        <f t="shared" si="3242"/>
        <v>0</v>
      </c>
      <c r="BC3816" s="86">
        <f t="shared" si="3243"/>
        <v>0</v>
      </c>
      <c r="BD3816" s="86">
        <f t="shared" si="3244"/>
        <v>0</v>
      </c>
    </row>
    <row r="3817" spans="2:56" x14ac:dyDescent="0.3">
      <c r="B3817" s="169" t="s">
        <v>166</v>
      </c>
      <c r="C3817" s="248"/>
      <c r="D3817" s="249"/>
      <c r="E3817" s="172">
        <f t="shared" ref="E3817:E3880" si="3267">IFERROR(D3817/C3817,0)</f>
        <v>0</v>
      </c>
      <c r="F3817" s="248"/>
      <c r="G3817" s="249"/>
      <c r="H3817" s="172">
        <f t="shared" ref="H3817:H3880" si="3268">IFERROR(G3817/F3817,0)</f>
        <v>0</v>
      </c>
      <c r="I3817" s="248"/>
      <c r="J3817" s="250"/>
      <c r="K3817" s="174">
        <f t="shared" ref="K3817:K3880" si="3269">IFERROR(J3817/I3817,0)</f>
        <v>0</v>
      </c>
      <c r="L3817" s="248"/>
      <c r="M3817" s="250"/>
      <c r="N3817" s="251"/>
      <c r="O3817" s="248"/>
      <c r="P3817" s="251"/>
      <c r="Q3817" s="166">
        <f t="shared" ref="Q3817:Q3880" si="3270">SUM(O3817:P3817)</f>
        <v>0</v>
      </c>
      <c r="R3817" s="251"/>
      <c r="S3817" s="251"/>
      <c r="T3817" s="167">
        <f t="shared" si="3245"/>
        <v>0</v>
      </c>
      <c r="U3817" s="157"/>
      <c r="V3817" s="248"/>
      <c r="W3817" s="251"/>
      <c r="X3817" s="166">
        <f t="shared" ref="X3817:X3880" si="3271">SUM(V3817:W3817)</f>
        <v>0</v>
      </c>
      <c r="Y3817" s="251"/>
      <c r="Z3817" s="251"/>
      <c r="AA3817" s="167">
        <f t="shared" si="3246"/>
        <v>0</v>
      </c>
      <c r="AB3817" s="157"/>
      <c r="AC3817" s="248"/>
      <c r="AD3817" s="251"/>
      <c r="AE3817" s="166">
        <f t="shared" ref="AE3817:AE3880" si="3272">SUM(AC3817:AD3817)</f>
        <v>0</v>
      </c>
      <c r="AF3817" s="251"/>
      <c r="AG3817" s="251"/>
      <c r="AH3817" s="167">
        <f t="shared" si="3247"/>
        <v>0</v>
      </c>
      <c r="AJ3817" s="252"/>
      <c r="AK3817" s="253"/>
      <c r="AL3817" s="254"/>
      <c r="AM3817" s="253"/>
      <c r="AN3817" s="254"/>
      <c r="AO3817" s="253"/>
      <c r="AP3817" s="254"/>
      <c r="AQ3817" s="253"/>
      <c r="AR3817" s="254"/>
      <c r="AS3817" s="253"/>
      <c r="AT3817" s="254"/>
      <c r="AU3817" s="253"/>
      <c r="AV3817" s="163">
        <f t="shared" ref="AV3817:AV3880" si="3273">SUM(AJ3817:AU3817)</f>
        <v>0</v>
      </c>
      <c r="AW3817" s="168">
        <f t="shared" ref="AW3817:AW3880" si="3274">T3817-AV3817</f>
        <v>0</v>
      </c>
      <c r="AY3817" s="163">
        <f t="shared" ref="AY3817:AY3880" si="3275">SUM(AJ3817:AL3817)</f>
        <v>0</v>
      </c>
      <c r="AZ3817" s="163">
        <f t="shared" ref="AZ3817:AZ3880" si="3276">SUM(AM3817:AO3817)</f>
        <v>0</v>
      </c>
      <c r="BA3817" s="163">
        <f t="shared" ref="BA3817:BA3880" si="3277">SUM(AP3817:AR3817)</f>
        <v>0</v>
      </c>
      <c r="BB3817" s="163">
        <f t="shared" ref="BB3817:BB3880" si="3278">SUM(AS3817:AU3817)</f>
        <v>0</v>
      </c>
      <c r="BC3817" s="163">
        <f t="shared" ref="BC3817:BC3880" si="3279">SUM(AY3817,AZ3817,BA3817,BB3817)</f>
        <v>0</v>
      </c>
      <c r="BD3817" s="163">
        <f t="shared" ref="BD3817:BD3880" si="3280">T3817-BC3817</f>
        <v>0</v>
      </c>
    </row>
    <row r="3818" spans="2:56" x14ac:dyDescent="0.3">
      <c r="B3818" s="179" t="s">
        <v>167</v>
      </c>
      <c r="C3818" s="83">
        <f>SUM(C3819:C3824)</f>
        <v>85305</v>
      </c>
      <c r="D3818" s="84">
        <f>SUM(D3819:D3824)</f>
        <v>73961.64</v>
      </c>
      <c r="E3818" s="85">
        <f t="shared" si="3267"/>
        <v>0.86702584842623531</v>
      </c>
      <c r="F3818" s="83">
        <f>SUM(F3819:F3824)</f>
        <v>257913</v>
      </c>
      <c r="G3818" s="84">
        <f>SUM(G3819:G3824)</f>
        <v>255907.28000000003</v>
      </c>
      <c r="H3818" s="85">
        <f t="shared" si="3268"/>
        <v>0.99222326908686276</v>
      </c>
      <c r="I3818" s="83">
        <f>SUM(I3819:I3824)</f>
        <v>243879</v>
      </c>
      <c r="J3818" s="86">
        <f>SUM(J3819:J3824)</f>
        <v>243458.66000000003</v>
      </c>
      <c r="K3818" s="87">
        <f t="shared" si="3269"/>
        <v>0.99827644036591934</v>
      </c>
      <c r="L3818" s="83">
        <f>SUM(L3819:L3824)</f>
        <v>60000</v>
      </c>
      <c r="M3818" s="86">
        <f>SUM(M3819:M3824)</f>
        <v>243985</v>
      </c>
      <c r="N3818" s="88">
        <f>SUM(N3819:N3824)</f>
        <v>0</v>
      </c>
      <c r="O3818" s="83">
        <f>SUM(O3819:O3824)</f>
        <v>160000</v>
      </c>
      <c r="P3818" s="88">
        <f>SUM(P3819:P3824)</f>
        <v>0</v>
      </c>
      <c r="Q3818" s="177">
        <f t="shared" si="3270"/>
        <v>160000</v>
      </c>
      <c r="R3818" s="88">
        <f>SUM(R3819:R3824)</f>
        <v>0</v>
      </c>
      <c r="S3818" s="88">
        <f>SUM(S3819:S3824)</f>
        <v>0</v>
      </c>
      <c r="T3818" s="178">
        <f t="shared" ref="T3818:T3881" si="3281">SUM(Q3818:S3818)</f>
        <v>160000</v>
      </c>
      <c r="U3818" s="157"/>
      <c r="V3818" s="83">
        <f>SUM(V3819:V3824)</f>
        <v>113500</v>
      </c>
      <c r="W3818" s="88">
        <f>SUM(W3819:W3824)</f>
        <v>0</v>
      </c>
      <c r="X3818" s="177">
        <f t="shared" si="3271"/>
        <v>113500</v>
      </c>
      <c r="Y3818" s="88">
        <f>SUM(Y3819:Y3824)</f>
        <v>0</v>
      </c>
      <c r="Z3818" s="88">
        <f>SUM(Z3819:Z3824)</f>
        <v>0</v>
      </c>
      <c r="AA3818" s="178">
        <f t="shared" ref="AA3818:AA3881" si="3282">SUM(X3818:Z3818)</f>
        <v>113500</v>
      </c>
      <c r="AB3818" s="157"/>
      <c r="AC3818" s="83">
        <f>SUM(AC3819:AC3824)</f>
        <v>113500</v>
      </c>
      <c r="AD3818" s="88">
        <f>SUM(AD3819:AD3824)</f>
        <v>0</v>
      </c>
      <c r="AE3818" s="177">
        <f t="shared" si="3272"/>
        <v>113500</v>
      </c>
      <c r="AF3818" s="88">
        <f>SUM(AF3819:AF3824)</f>
        <v>0</v>
      </c>
      <c r="AG3818" s="88">
        <f>SUM(AG3819:AG3824)</f>
        <v>0</v>
      </c>
      <c r="AH3818" s="178">
        <f t="shared" ref="AH3818:AH3881" si="3283">SUM(AE3818:AG3818)</f>
        <v>113500</v>
      </c>
      <c r="AJ3818" s="84">
        <f t="shared" ref="AJ3818:AU3818" si="3284">SUM(AJ3819:AJ3824)</f>
        <v>0</v>
      </c>
      <c r="AK3818" s="86">
        <f t="shared" si="3284"/>
        <v>56000</v>
      </c>
      <c r="AL3818" s="88">
        <f t="shared" si="3284"/>
        <v>0</v>
      </c>
      <c r="AM3818" s="86">
        <f t="shared" si="3284"/>
        <v>6000</v>
      </c>
      <c r="AN3818" s="88">
        <f t="shared" si="3284"/>
        <v>41500</v>
      </c>
      <c r="AO3818" s="86">
        <f t="shared" si="3284"/>
        <v>0</v>
      </c>
      <c r="AP3818" s="88">
        <f t="shared" si="3284"/>
        <v>5000</v>
      </c>
      <c r="AQ3818" s="86">
        <f t="shared" si="3284"/>
        <v>41500</v>
      </c>
      <c r="AR3818" s="88">
        <f t="shared" si="3284"/>
        <v>0</v>
      </c>
      <c r="AS3818" s="86">
        <f t="shared" si="3284"/>
        <v>0</v>
      </c>
      <c r="AT3818" s="88">
        <f t="shared" si="3284"/>
        <v>5000</v>
      </c>
      <c r="AU3818" s="86">
        <f t="shared" si="3284"/>
        <v>5000</v>
      </c>
      <c r="AV3818" s="86">
        <f t="shared" si="3273"/>
        <v>160000</v>
      </c>
      <c r="AW3818" s="93">
        <f t="shared" si="3274"/>
        <v>0</v>
      </c>
      <c r="AY3818" s="86">
        <f t="shared" si="3275"/>
        <v>56000</v>
      </c>
      <c r="AZ3818" s="86">
        <f t="shared" si="3276"/>
        <v>47500</v>
      </c>
      <c r="BA3818" s="86">
        <f t="shared" si="3277"/>
        <v>46500</v>
      </c>
      <c r="BB3818" s="86">
        <f t="shared" si="3278"/>
        <v>10000</v>
      </c>
      <c r="BC3818" s="86">
        <f t="shared" si="3279"/>
        <v>160000</v>
      </c>
      <c r="BD3818" s="86">
        <f t="shared" si="3280"/>
        <v>0</v>
      </c>
    </row>
    <row r="3819" spans="2:56" x14ac:dyDescent="0.3">
      <c r="B3819" s="169" t="s">
        <v>168</v>
      </c>
      <c r="C3819" s="248">
        <v>54398</v>
      </c>
      <c r="D3819" s="249">
        <v>53216.959999999999</v>
      </c>
      <c r="E3819" s="172">
        <f t="shared" si="3267"/>
        <v>0.97828890768042942</v>
      </c>
      <c r="F3819" s="248">
        <v>147686</v>
      </c>
      <c r="G3819" s="249">
        <v>147620.56</v>
      </c>
      <c r="H3819" s="172">
        <f t="shared" si="3268"/>
        <v>0.99955689774250778</v>
      </c>
      <c r="I3819" s="248">
        <v>135650</v>
      </c>
      <c r="J3819" s="250">
        <v>135333.33000000002</v>
      </c>
      <c r="K3819" s="174">
        <f t="shared" si="3269"/>
        <v>0.99766553630667165</v>
      </c>
      <c r="L3819" s="248">
        <v>39600</v>
      </c>
      <c r="M3819" s="250">
        <v>179600</v>
      </c>
      <c r="N3819" s="251"/>
      <c r="O3819" s="248">
        <v>99000</v>
      </c>
      <c r="P3819" s="251"/>
      <c r="Q3819" s="166">
        <f t="shared" si="3270"/>
        <v>99000</v>
      </c>
      <c r="R3819" s="251"/>
      <c r="S3819" s="251"/>
      <c r="T3819" s="167">
        <f t="shared" si="3281"/>
        <v>99000</v>
      </c>
      <c r="U3819" s="157"/>
      <c r="V3819" s="248">
        <v>49500</v>
      </c>
      <c r="W3819" s="251"/>
      <c r="X3819" s="166">
        <f t="shared" si="3271"/>
        <v>49500</v>
      </c>
      <c r="Y3819" s="251"/>
      <c r="Z3819" s="251"/>
      <c r="AA3819" s="167">
        <f t="shared" si="3282"/>
        <v>49500</v>
      </c>
      <c r="AB3819" s="157"/>
      <c r="AC3819" s="248">
        <v>49500</v>
      </c>
      <c r="AD3819" s="251"/>
      <c r="AE3819" s="166">
        <f t="shared" si="3272"/>
        <v>49500</v>
      </c>
      <c r="AF3819" s="251"/>
      <c r="AG3819" s="251"/>
      <c r="AH3819" s="167">
        <f t="shared" si="3283"/>
        <v>49500</v>
      </c>
      <c r="AJ3819" s="252"/>
      <c r="AK3819" s="253">
        <v>33000</v>
      </c>
      <c r="AL3819" s="254"/>
      <c r="AM3819" s="253"/>
      <c r="AN3819" s="254">
        <v>33000</v>
      </c>
      <c r="AO3819" s="253"/>
      <c r="AP3819" s="254"/>
      <c r="AQ3819" s="253">
        <v>33000</v>
      </c>
      <c r="AR3819" s="254"/>
      <c r="AS3819" s="253"/>
      <c r="AT3819" s="254"/>
      <c r="AU3819" s="253"/>
      <c r="AV3819" s="163">
        <f t="shared" si="3273"/>
        <v>99000</v>
      </c>
      <c r="AW3819" s="168">
        <f t="shared" si="3274"/>
        <v>0</v>
      </c>
      <c r="AY3819" s="163">
        <f t="shared" si="3275"/>
        <v>33000</v>
      </c>
      <c r="AZ3819" s="163">
        <f t="shared" si="3276"/>
        <v>33000</v>
      </c>
      <c r="BA3819" s="163">
        <f t="shared" si="3277"/>
        <v>33000</v>
      </c>
      <c r="BB3819" s="163">
        <f t="shared" si="3278"/>
        <v>0</v>
      </c>
      <c r="BC3819" s="163">
        <f t="shared" si="3279"/>
        <v>99000</v>
      </c>
      <c r="BD3819" s="163">
        <f t="shared" si="3280"/>
        <v>0</v>
      </c>
    </row>
    <row r="3820" spans="2:56" x14ac:dyDescent="0.3">
      <c r="B3820" s="169" t="s">
        <v>169</v>
      </c>
      <c r="C3820" s="248">
        <v>907</v>
      </c>
      <c r="D3820" s="249">
        <v>906.05</v>
      </c>
      <c r="E3820" s="172">
        <f t="shared" si="3267"/>
        <v>0.99895259095920608</v>
      </c>
      <c r="F3820" s="248">
        <v>18750</v>
      </c>
      <c r="G3820" s="249">
        <v>18281.330000000002</v>
      </c>
      <c r="H3820" s="172">
        <f t="shared" si="3268"/>
        <v>0.97500426666666673</v>
      </c>
      <c r="I3820" s="248">
        <v>10104</v>
      </c>
      <c r="J3820" s="250">
        <v>10103.08</v>
      </c>
      <c r="K3820" s="174">
        <f t="shared" si="3269"/>
        <v>0.99990894695170229</v>
      </c>
      <c r="L3820" s="248">
        <v>3630</v>
      </c>
      <c r="M3820" s="250">
        <v>17130</v>
      </c>
      <c r="N3820" s="251"/>
      <c r="O3820" s="248">
        <v>10500</v>
      </c>
      <c r="P3820" s="251"/>
      <c r="Q3820" s="166">
        <f t="shared" si="3270"/>
        <v>10500</v>
      </c>
      <c r="R3820" s="251"/>
      <c r="S3820" s="251"/>
      <c r="T3820" s="167">
        <f t="shared" si="3281"/>
        <v>10500</v>
      </c>
      <c r="U3820" s="157"/>
      <c r="V3820" s="248">
        <v>10500</v>
      </c>
      <c r="W3820" s="251"/>
      <c r="X3820" s="166">
        <f t="shared" si="3271"/>
        <v>10500</v>
      </c>
      <c r="Y3820" s="251"/>
      <c r="Z3820" s="251"/>
      <c r="AA3820" s="167">
        <f t="shared" si="3282"/>
        <v>10500</v>
      </c>
      <c r="AB3820" s="157"/>
      <c r="AC3820" s="248">
        <v>10500</v>
      </c>
      <c r="AD3820" s="251"/>
      <c r="AE3820" s="166">
        <f t="shared" si="3272"/>
        <v>10500</v>
      </c>
      <c r="AF3820" s="251"/>
      <c r="AG3820" s="251"/>
      <c r="AH3820" s="167">
        <f t="shared" si="3283"/>
        <v>10500</v>
      </c>
      <c r="AJ3820" s="252"/>
      <c r="AK3820" s="253">
        <v>3500</v>
      </c>
      <c r="AL3820" s="254"/>
      <c r="AM3820" s="253"/>
      <c r="AN3820" s="254">
        <v>3500</v>
      </c>
      <c r="AO3820" s="253"/>
      <c r="AP3820" s="254"/>
      <c r="AQ3820" s="253">
        <v>3500</v>
      </c>
      <c r="AR3820" s="254"/>
      <c r="AS3820" s="253"/>
      <c r="AT3820" s="254"/>
      <c r="AU3820" s="253"/>
      <c r="AV3820" s="163">
        <f t="shared" si="3273"/>
        <v>10500</v>
      </c>
      <c r="AW3820" s="168">
        <f t="shared" si="3274"/>
        <v>0</v>
      </c>
      <c r="AY3820" s="163">
        <f t="shared" si="3275"/>
        <v>3500</v>
      </c>
      <c r="AZ3820" s="163">
        <f t="shared" si="3276"/>
        <v>3500</v>
      </c>
      <c r="BA3820" s="163">
        <f t="shared" si="3277"/>
        <v>3500</v>
      </c>
      <c r="BB3820" s="163">
        <f t="shared" si="3278"/>
        <v>0</v>
      </c>
      <c r="BC3820" s="163">
        <f t="shared" si="3279"/>
        <v>10500</v>
      </c>
      <c r="BD3820" s="163">
        <f t="shared" si="3280"/>
        <v>0</v>
      </c>
    </row>
    <row r="3821" spans="2:56" x14ac:dyDescent="0.3">
      <c r="B3821" s="169" t="s">
        <v>170</v>
      </c>
      <c r="C3821" s="248"/>
      <c r="D3821" s="249"/>
      <c r="E3821" s="172">
        <f t="shared" si="3267"/>
        <v>0</v>
      </c>
      <c r="F3821" s="248"/>
      <c r="G3821" s="249"/>
      <c r="H3821" s="172">
        <f t="shared" si="3268"/>
        <v>0</v>
      </c>
      <c r="I3821" s="248">
        <v>10226</v>
      </c>
      <c r="J3821" s="250">
        <v>10132.42</v>
      </c>
      <c r="K3821" s="174">
        <f t="shared" si="3269"/>
        <v>0.99084881674163894</v>
      </c>
      <c r="L3821" s="248"/>
      <c r="M3821" s="250">
        <v>0</v>
      </c>
      <c r="N3821" s="251"/>
      <c r="O3821" s="248">
        <v>6300</v>
      </c>
      <c r="P3821" s="251"/>
      <c r="Q3821" s="166">
        <f t="shared" si="3270"/>
        <v>6300</v>
      </c>
      <c r="R3821" s="251"/>
      <c r="S3821" s="251"/>
      <c r="T3821" s="167">
        <f t="shared" si="3281"/>
        <v>6300</v>
      </c>
      <c r="U3821" s="157"/>
      <c r="V3821" s="248">
        <v>6300</v>
      </c>
      <c r="W3821" s="251"/>
      <c r="X3821" s="166">
        <f t="shared" si="3271"/>
        <v>6300</v>
      </c>
      <c r="Y3821" s="251"/>
      <c r="Z3821" s="251"/>
      <c r="AA3821" s="167">
        <f t="shared" si="3282"/>
        <v>6300</v>
      </c>
      <c r="AB3821" s="157"/>
      <c r="AC3821" s="248">
        <v>6300</v>
      </c>
      <c r="AD3821" s="251"/>
      <c r="AE3821" s="166">
        <f t="shared" si="3272"/>
        <v>6300</v>
      </c>
      <c r="AF3821" s="251"/>
      <c r="AG3821" s="251"/>
      <c r="AH3821" s="167">
        <f t="shared" si="3283"/>
        <v>6300</v>
      </c>
      <c r="AJ3821" s="252"/>
      <c r="AK3821" s="253">
        <v>6300</v>
      </c>
      <c r="AL3821" s="254"/>
      <c r="AM3821" s="253"/>
      <c r="AN3821" s="254"/>
      <c r="AO3821" s="253"/>
      <c r="AP3821" s="254"/>
      <c r="AQ3821" s="253"/>
      <c r="AR3821" s="254"/>
      <c r="AS3821" s="253"/>
      <c r="AT3821" s="254"/>
      <c r="AU3821" s="253"/>
      <c r="AV3821" s="163">
        <f t="shared" si="3273"/>
        <v>6300</v>
      </c>
      <c r="AW3821" s="168">
        <f t="shared" si="3274"/>
        <v>0</v>
      </c>
      <c r="AY3821" s="163">
        <f t="shared" si="3275"/>
        <v>6300</v>
      </c>
      <c r="AZ3821" s="163">
        <f t="shared" si="3276"/>
        <v>0</v>
      </c>
      <c r="BA3821" s="163">
        <f t="shared" si="3277"/>
        <v>0</v>
      </c>
      <c r="BB3821" s="163">
        <f t="shared" si="3278"/>
        <v>0</v>
      </c>
      <c r="BC3821" s="163">
        <f t="shared" si="3279"/>
        <v>6300</v>
      </c>
      <c r="BD3821" s="163">
        <f t="shared" si="3280"/>
        <v>0</v>
      </c>
    </row>
    <row r="3822" spans="2:56" x14ac:dyDescent="0.3">
      <c r="B3822" s="169" t="s">
        <v>171</v>
      </c>
      <c r="C3822" s="248">
        <v>30000</v>
      </c>
      <c r="D3822" s="249">
        <v>19838.63</v>
      </c>
      <c r="E3822" s="172">
        <f t="shared" si="3267"/>
        <v>0.66128766666666672</v>
      </c>
      <c r="F3822" s="248">
        <v>91477</v>
      </c>
      <c r="G3822" s="249">
        <v>90005.39</v>
      </c>
      <c r="H3822" s="172">
        <f t="shared" si="3268"/>
        <v>0.98391278682073091</v>
      </c>
      <c r="I3822" s="248">
        <v>54093</v>
      </c>
      <c r="J3822" s="250">
        <v>54084.06</v>
      </c>
      <c r="K3822" s="174">
        <f t="shared" si="3269"/>
        <v>0.99983472907769944</v>
      </c>
      <c r="L3822" s="248">
        <v>16770</v>
      </c>
      <c r="M3822" s="250">
        <v>47255</v>
      </c>
      <c r="N3822" s="251"/>
      <c r="O3822" s="248">
        <v>36000</v>
      </c>
      <c r="P3822" s="251"/>
      <c r="Q3822" s="166">
        <f t="shared" si="3270"/>
        <v>36000</v>
      </c>
      <c r="R3822" s="251"/>
      <c r="S3822" s="251"/>
      <c r="T3822" s="167">
        <f t="shared" si="3281"/>
        <v>36000</v>
      </c>
      <c r="U3822" s="157"/>
      <c r="V3822" s="248">
        <v>39000</v>
      </c>
      <c r="W3822" s="251"/>
      <c r="X3822" s="166">
        <f t="shared" si="3271"/>
        <v>39000</v>
      </c>
      <c r="Y3822" s="251"/>
      <c r="Z3822" s="251"/>
      <c r="AA3822" s="167">
        <f t="shared" si="3282"/>
        <v>39000</v>
      </c>
      <c r="AB3822" s="157"/>
      <c r="AC3822" s="248">
        <v>39000</v>
      </c>
      <c r="AD3822" s="251"/>
      <c r="AE3822" s="166">
        <f t="shared" si="3272"/>
        <v>39000</v>
      </c>
      <c r="AF3822" s="251"/>
      <c r="AG3822" s="251"/>
      <c r="AH3822" s="167">
        <f t="shared" si="3283"/>
        <v>39000</v>
      </c>
      <c r="AJ3822" s="252"/>
      <c r="AK3822" s="253">
        <v>5000</v>
      </c>
      <c r="AL3822" s="254"/>
      <c r="AM3822" s="253">
        <v>6000</v>
      </c>
      <c r="AN3822" s="254">
        <v>5000</v>
      </c>
      <c r="AO3822" s="253"/>
      <c r="AP3822" s="254">
        <v>5000</v>
      </c>
      <c r="AQ3822" s="253">
        <v>5000</v>
      </c>
      <c r="AR3822" s="254"/>
      <c r="AS3822" s="253"/>
      <c r="AT3822" s="254">
        <v>5000</v>
      </c>
      <c r="AU3822" s="253">
        <v>5000</v>
      </c>
      <c r="AV3822" s="163">
        <f t="shared" si="3273"/>
        <v>36000</v>
      </c>
      <c r="AW3822" s="168">
        <f t="shared" si="3274"/>
        <v>0</v>
      </c>
      <c r="AY3822" s="163">
        <f t="shared" si="3275"/>
        <v>5000</v>
      </c>
      <c r="AZ3822" s="163">
        <f t="shared" si="3276"/>
        <v>11000</v>
      </c>
      <c r="BA3822" s="163">
        <f t="shared" si="3277"/>
        <v>10000</v>
      </c>
      <c r="BB3822" s="163">
        <f t="shared" si="3278"/>
        <v>10000</v>
      </c>
      <c r="BC3822" s="163">
        <f t="shared" si="3279"/>
        <v>36000</v>
      </c>
      <c r="BD3822" s="163">
        <f t="shared" si="3280"/>
        <v>0</v>
      </c>
    </row>
    <row r="3823" spans="2:56" x14ac:dyDescent="0.3">
      <c r="B3823" s="169" t="s">
        <v>172</v>
      </c>
      <c r="C3823" s="248"/>
      <c r="D3823" s="249"/>
      <c r="E3823" s="172">
        <f t="shared" si="3267"/>
        <v>0</v>
      </c>
      <c r="F3823" s="248"/>
      <c r="G3823" s="249"/>
      <c r="H3823" s="172">
        <f t="shared" si="3268"/>
        <v>0</v>
      </c>
      <c r="I3823" s="248">
        <v>33806</v>
      </c>
      <c r="J3823" s="250">
        <v>33805.770000000004</v>
      </c>
      <c r="K3823" s="174">
        <f t="shared" si="3269"/>
        <v>0.99999319647399887</v>
      </c>
      <c r="L3823" s="248"/>
      <c r="M3823" s="250"/>
      <c r="N3823" s="251"/>
      <c r="O3823" s="248">
        <v>8200</v>
      </c>
      <c r="P3823" s="251"/>
      <c r="Q3823" s="166">
        <f t="shared" si="3270"/>
        <v>8200</v>
      </c>
      <c r="R3823" s="251"/>
      <c r="S3823" s="251"/>
      <c r="T3823" s="167">
        <f t="shared" si="3281"/>
        <v>8200</v>
      </c>
      <c r="U3823" s="157"/>
      <c r="V3823" s="248">
        <v>8200</v>
      </c>
      <c r="W3823" s="251"/>
      <c r="X3823" s="166">
        <f t="shared" si="3271"/>
        <v>8200</v>
      </c>
      <c r="Y3823" s="251"/>
      <c r="Z3823" s="251"/>
      <c r="AA3823" s="167">
        <f t="shared" si="3282"/>
        <v>8200</v>
      </c>
      <c r="AB3823" s="157"/>
      <c r="AC3823" s="248">
        <v>8200</v>
      </c>
      <c r="AD3823" s="251"/>
      <c r="AE3823" s="166">
        <f t="shared" si="3272"/>
        <v>8200</v>
      </c>
      <c r="AF3823" s="251"/>
      <c r="AG3823" s="251"/>
      <c r="AH3823" s="167">
        <f t="shared" si="3283"/>
        <v>8200</v>
      </c>
      <c r="AJ3823" s="252"/>
      <c r="AK3823" s="253">
        <v>8200</v>
      </c>
      <c r="AL3823" s="254"/>
      <c r="AM3823" s="253"/>
      <c r="AN3823" s="254"/>
      <c r="AO3823" s="253"/>
      <c r="AP3823" s="254"/>
      <c r="AQ3823" s="253"/>
      <c r="AR3823" s="254"/>
      <c r="AS3823" s="253"/>
      <c r="AT3823" s="254"/>
      <c r="AU3823" s="253"/>
      <c r="AV3823" s="163">
        <f t="shared" si="3273"/>
        <v>8200</v>
      </c>
      <c r="AW3823" s="168">
        <f t="shared" si="3274"/>
        <v>0</v>
      </c>
      <c r="AY3823" s="163">
        <f t="shared" si="3275"/>
        <v>8200</v>
      </c>
      <c r="AZ3823" s="163">
        <f t="shared" si="3276"/>
        <v>0</v>
      </c>
      <c r="BA3823" s="163">
        <f t="shared" si="3277"/>
        <v>0</v>
      </c>
      <c r="BB3823" s="163">
        <f t="shared" si="3278"/>
        <v>0</v>
      </c>
      <c r="BC3823" s="163">
        <f t="shared" si="3279"/>
        <v>8200</v>
      </c>
      <c r="BD3823" s="163">
        <f t="shared" si="3280"/>
        <v>0</v>
      </c>
    </row>
    <row r="3824" spans="2:56" x14ac:dyDescent="0.3">
      <c r="B3824" s="169" t="s">
        <v>173</v>
      </c>
      <c r="C3824" s="248"/>
      <c r="D3824" s="249"/>
      <c r="E3824" s="172">
        <f t="shared" si="3267"/>
        <v>0</v>
      </c>
      <c r="F3824" s="248"/>
      <c r="G3824" s="249"/>
      <c r="H3824" s="172">
        <f t="shared" si="3268"/>
        <v>0</v>
      </c>
      <c r="I3824" s="248"/>
      <c r="J3824" s="250"/>
      <c r="K3824" s="174">
        <f t="shared" si="3269"/>
        <v>0</v>
      </c>
      <c r="L3824" s="248"/>
      <c r="M3824" s="250"/>
      <c r="N3824" s="251"/>
      <c r="O3824" s="248"/>
      <c r="P3824" s="251"/>
      <c r="Q3824" s="166">
        <f t="shared" si="3270"/>
        <v>0</v>
      </c>
      <c r="R3824" s="251"/>
      <c r="S3824" s="251"/>
      <c r="T3824" s="167">
        <f t="shared" si="3281"/>
        <v>0</v>
      </c>
      <c r="U3824" s="157"/>
      <c r="V3824" s="248"/>
      <c r="W3824" s="251"/>
      <c r="X3824" s="166">
        <f t="shared" si="3271"/>
        <v>0</v>
      </c>
      <c r="Y3824" s="251"/>
      <c r="Z3824" s="251"/>
      <c r="AA3824" s="167">
        <f t="shared" si="3282"/>
        <v>0</v>
      </c>
      <c r="AB3824" s="157"/>
      <c r="AC3824" s="248"/>
      <c r="AD3824" s="251"/>
      <c r="AE3824" s="166">
        <f t="shared" si="3272"/>
        <v>0</v>
      </c>
      <c r="AF3824" s="251"/>
      <c r="AG3824" s="251"/>
      <c r="AH3824" s="167">
        <f t="shared" si="3283"/>
        <v>0</v>
      </c>
      <c r="AJ3824" s="252"/>
      <c r="AK3824" s="253"/>
      <c r="AL3824" s="254"/>
      <c r="AM3824" s="253"/>
      <c r="AN3824" s="254"/>
      <c r="AO3824" s="253"/>
      <c r="AP3824" s="254"/>
      <c r="AQ3824" s="253"/>
      <c r="AR3824" s="254"/>
      <c r="AS3824" s="253"/>
      <c r="AT3824" s="254"/>
      <c r="AU3824" s="253"/>
      <c r="AV3824" s="163">
        <f t="shared" si="3273"/>
        <v>0</v>
      </c>
      <c r="AW3824" s="168">
        <f t="shared" si="3274"/>
        <v>0</v>
      </c>
      <c r="AY3824" s="163">
        <f t="shared" si="3275"/>
        <v>0</v>
      </c>
      <c r="AZ3824" s="163">
        <f t="shared" si="3276"/>
        <v>0</v>
      </c>
      <c r="BA3824" s="163">
        <f t="shared" si="3277"/>
        <v>0</v>
      </c>
      <c r="BB3824" s="163">
        <f t="shared" si="3278"/>
        <v>0</v>
      </c>
      <c r="BC3824" s="163">
        <f t="shared" si="3279"/>
        <v>0</v>
      </c>
      <c r="BD3824" s="163">
        <f t="shared" si="3280"/>
        <v>0</v>
      </c>
    </row>
    <row r="3825" spans="2:56" x14ac:dyDescent="0.3">
      <c r="B3825" s="179" t="s">
        <v>174</v>
      </c>
      <c r="C3825" s="83">
        <f>SUM(C3826)</f>
        <v>0</v>
      </c>
      <c r="D3825" s="84">
        <f>SUM(D3826)</f>
        <v>0</v>
      </c>
      <c r="E3825" s="85">
        <f t="shared" si="3267"/>
        <v>0</v>
      </c>
      <c r="F3825" s="83">
        <f>SUM(F3826)</f>
        <v>0</v>
      </c>
      <c r="G3825" s="84">
        <f>SUM(G3826)</f>
        <v>0</v>
      </c>
      <c r="H3825" s="85">
        <f t="shared" si="3268"/>
        <v>0</v>
      </c>
      <c r="I3825" s="83">
        <f>SUM(I3826)</f>
        <v>0</v>
      </c>
      <c r="J3825" s="86">
        <f>SUM(J3826)</f>
        <v>0</v>
      </c>
      <c r="K3825" s="87">
        <f t="shared" si="3269"/>
        <v>0</v>
      </c>
      <c r="L3825" s="83">
        <f>SUM(L3826)</f>
        <v>0</v>
      </c>
      <c r="M3825" s="86">
        <f>SUM(M3826)</f>
        <v>0</v>
      </c>
      <c r="N3825" s="88">
        <f>SUM(N3826)</f>
        <v>0</v>
      </c>
      <c r="O3825" s="83">
        <f>SUM(O3826)</f>
        <v>0</v>
      </c>
      <c r="P3825" s="88">
        <f>SUM(P3826)</f>
        <v>0</v>
      </c>
      <c r="Q3825" s="177">
        <f t="shared" si="3270"/>
        <v>0</v>
      </c>
      <c r="R3825" s="88">
        <f>SUM(R3826)</f>
        <v>0</v>
      </c>
      <c r="S3825" s="88">
        <f>SUM(S3826)</f>
        <v>0</v>
      </c>
      <c r="T3825" s="178">
        <f t="shared" si="3281"/>
        <v>0</v>
      </c>
      <c r="U3825" s="157"/>
      <c r="V3825" s="83">
        <f>SUM(V3826)</f>
        <v>0</v>
      </c>
      <c r="W3825" s="88">
        <f>SUM(W3826)</f>
        <v>0</v>
      </c>
      <c r="X3825" s="177">
        <f t="shared" si="3271"/>
        <v>0</v>
      </c>
      <c r="Y3825" s="88">
        <f>SUM(Y3826)</f>
        <v>0</v>
      </c>
      <c r="Z3825" s="88">
        <f>SUM(Z3826)</f>
        <v>0</v>
      </c>
      <c r="AA3825" s="178">
        <f t="shared" si="3282"/>
        <v>0</v>
      </c>
      <c r="AB3825" s="157"/>
      <c r="AC3825" s="83">
        <f>SUM(AC3826)</f>
        <v>0</v>
      </c>
      <c r="AD3825" s="88">
        <f>SUM(AD3826)</f>
        <v>0</v>
      </c>
      <c r="AE3825" s="177">
        <f t="shared" si="3272"/>
        <v>0</v>
      </c>
      <c r="AF3825" s="88">
        <f>SUM(AF3826)</f>
        <v>0</v>
      </c>
      <c r="AG3825" s="88">
        <f>SUM(AG3826)</f>
        <v>0</v>
      </c>
      <c r="AH3825" s="178">
        <f t="shared" si="3283"/>
        <v>0</v>
      </c>
      <c r="AJ3825" s="84">
        <f t="shared" ref="AJ3825:AU3825" si="3285">SUM(AJ3826)</f>
        <v>0</v>
      </c>
      <c r="AK3825" s="86">
        <f t="shared" si="3285"/>
        <v>0</v>
      </c>
      <c r="AL3825" s="88">
        <f t="shared" si="3285"/>
        <v>0</v>
      </c>
      <c r="AM3825" s="86">
        <f t="shared" si="3285"/>
        <v>0</v>
      </c>
      <c r="AN3825" s="88">
        <f t="shared" si="3285"/>
        <v>0</v>
      </c>
      <c r="AO3825" s="86">
        <f t="shared" si="3285"/>
        <v>0</v>
      </c>
      <c r="AP3825" s="88">
        <f t="shared" si="3285"/>
        <v>0</v>
      </c>
      <c r="AQ3825" s="86">
        <f t="shared" si="3285"/>
        <v>0</v>
      </c>
      <c r="AR3825" s="88">
        <f t="shared" si="3285"/>
        <v>0</v>
      </c>
      <c r="AS3825" s="86">
        <f t="shared" si="3285"/>
        <v>0</v>
      </c>
      <c r="AT3825" s="88">
        <f t="shared" si="3285"/>
        <v>0</v>
      </c>
      <c r="AU3825" s="86">
        <f t="shared" si="3285"/>
        <v>0</v>
      </c>
      <c r="AV3825" s="86">
        <f t="shared" si="3273"/>
        <v>0</v>
      </c>
      <c r="AW3825" s="93">
        <f t="shared" si="3274"/>
        <v>0</v>
      </c>
      <c r="AY3825" s="86">
        <f t="shared" si="3275"/>
        <v>0</v>
      </c>
      <c r="AZ3825" s="86">
        <f t="shared" si="3276"/>
        <v>0</v>
      </c>
      <c r="BA3825" s="86">
        <f t="shared" si="3277"/>
        <v>0</v>
      </c>
      <c r="BB3825" s="86">
        <f t="shared" si="3278"/>
        <v>0</v>
      </c>
      <c r="BC3825" s="86">
        <f t="shared" si="3279"/>
        <v>0</v>
      </c>
      <c r="BD3825" s="86">
        <f t="shared" si="3280"/>
        <v>0</v>
      </c>
    </row>
    <row r="3826" spans="2:56" x14ac:dyDescent="0.3">
      <c r="B3826" s="169" t="s">
        <v>175</v>
      </c>
      <c r="C3826" s="248"/>
      <c r="D3826" s="249"/>
      <c r="E3826" s="172">
        <f t="shared" si="3267"/>
        <v>0</v>
      </c>
      <c r="F3826" s="248"/>
      <c r="G3826" s="249"/>
      <c r="H3826" s="172">
        <f t="shared" si="3268"/>
        <v>0</v>
      </c>
      <c r="I3826" s="248"/>
      <c r="J3826" s="250"/>
      <c r="K3826" s="174">
        <f t="shared" si="3269"/>
        <v>0</v>
      </c>
      <c r="L3826" s="248"/>
      <c r="M3826" s="250"/>
      <c r="N3826" s="251"/>
      <c r="O3826" s="248"/>
      <c r="P3826" s="251"/>
      <c r="Q3826" s="166">
        <f t="shared" si="3270"/>
        <v>0</v>
      </c>
      <c r="R3826" s="251"/>
      <c r="S3826" s="251"/>
      <c r="T3826" s="167">
        <f t="shared" si="3281"/>
        <v>0</v>
      </c>
      <c r="U3826" s="157"/>
      <c r="V3826" s="248"/>
      <c r="W3826" s="251"/>
      <c r="X3826" s="166">
        <f t="shared" si="3271"/>
        <v>0</v>
      </c>
      <c r="Y3826" s="251"/>
      <c r="Z3826" s="251"/>
      <c r="AA3826" s="167">
        <f t="shared" si="3282"/>
        <v>0</v>
      </c>
      <c r="AB3826" s="157"/>
      <c r="AC3826" s="248"/>
      <c r="AD3826" s="251"/>
      <c r="AE3826" s="166">
        <f t="shared" si="3272"/>
        <v>0</v>
      </c>
      <c r="AF3826" s="251"/>
      <c r="AG3826" s="251"/>
      <c r="AH3826" s="167">
        <f t="shared" si="3283"/>
        <v>0</v>
      </c>
      <c r="AJ3826" s="252"/>
      <c r="AK3826" s="253"/>
      <c r="AL3826" s="254"/>
      <c r="AM3826" s="253"/>
      <c r="AN3826" s="254"/>
      <c r="AO3826" s="253"/>
      <c r="AP3826" s="254"/>
      <c r="AQ3826" s="253"/>
      <c r="AR3826" s="254"/>
      <c r="AS3826" s="253"/>
      <c r="AT3826" s="254"/>
      <c r="AU3826" s="253"/>
      <c r="AV3826" s="163">
        <f t="shared" si="3273"/>
        <v>0</v>
      </c>
      <c r="AW3826" s="168">
        <f t="shared" si="3274"/>
        <v>0</v>
      </c>
      <c r="AY3826" s="163">
        <f t="shared" si="3275"/>
        <v>0</v>
      </c>
      <c r="AZ3826" s="163">
        <f t="shared" si="3276"/>
        <v>0</v>
      </c>
      <c r="BA3826" s="163">
        <f t="shared" si="3277"/>
        <v>0</v>
      </c>
      <c r="BB3826" s="163">
        <f t="shared" si="3278"/>
        <v>0</v>
      </c>
      <c r="BC3826" s="163">
        <f t="shared" si="3279"/>
        <v>0</v>
      </c>
      <c r="BD3826" s="163">
        <f t="shared" si="3280"/>
        <v>0</v>
      </c>
    </row>
    <row r="3827" spans="2:56" x14ac:dyDescent="0.3">
      <c r="B3827" s="179" t="s">
        <v>176</v>
      </c>
      <c r="C3827" s="83">
        <f>SUM(C3828:C3832)</f>
        <v>587200</v>
      </c>
      <c r="D3827" s="84">
        <f>SUM(D3828:D3832)</f>
        <v>103817.54</v>
      </c>
      <c r="E3827" s="85">
        <f t="shared" si="3267"/>
        <v>0.1768009877384196</v>
      </c>
      <c r="F3827" s="83">
        <f>SUM(F3828:F3832)</f>
        <v>542811</v>
      </c>
      <c r="G3827" s="84">
        <f>SUM(G3828:G3832)</f>
        <v>542810.06999999995</v>
      </c>
      <c r="H3827" s="85">
        <f t="shared" si="3268"/>
        <v>0.99999828669647439</v>
      </c>
      <c r="I3827" s="83">
        <f>SUM(I3828:I3832)</f>
        <v>186426</v>
      </c>
      <c r="J3827" s="86">
        <f>SUM(J3828:J3832)</f>
        <v>186389.98</v>
      </c>
      <c r="K3827" s="87">
        <f t="shared" si="3269"/>
        <v>0.99980678660701838</v>
      </c>
      <c r="L3827" s="83">
        <f>SUM(L3828:L3832)</f>
        <v>395000</v>
      </c>
      <c r="M3827" s="86">
        <f>SUM(M3828:M3832)</f>
        <v>305000</v>
      </c>
      <c r="N3827" s="88">
        <f>SUM(N3828:N3832)</f>
        <v>0</v>
      </c>
      <c r="O3827" s="83">
        <f>SUM(O3828:O3832)</f>
        <v>395000</v>
      </c>
      <c r="P3827" s="88">
        <f>SUM(P3828:P3832)</f>
        <v>0</v>
      </c>
      <c r="Q3827" s="177">
        <f t="shared" si="3270"/>
        <v>395000</v>
      </c>
      <c r="R3827" s="88">
        <f>SUM(R3828:R3832)</f>
        <v>0</v>
      </c>
      <c r="S3827" s="88">
        <f>SUM(S3828:S3832)</f>
        <v>0</v>
      </c>
      <c r="T3827" s="178">
        <f t="shared" si="3281"/>
        <v>395000</v>
      </c>
      <c r="U3827" s="157"/>
      <c r="V3827" s="83">
        <f>SUM(V3828:V3832)</f>
        <v>395000</v>
      </c>
      <c r="W3827" s="88">
        <f>SUM(W3828:W3832)</f>
        <v>0</v>
      </c>
      <c r="X3827" s="177">
        <f t="shared" si="3271"/>
        <v>395000</v>
      </c>
      <c r="Y3827" s="88">
        <f>SUM(Y3828:Y3832)</f>
        <v>0</v>
      </c>
      <c r="Z3827" s="88">
        <f>SUM(Z3828:Z3832)</f>
        <v>0</v>
      </c>
      <c r="AA3827" s="178">
        <f t="shared" si="3282"/>
        <v>395000</v>
      </c>
      <c r="AB3827" s="157"/>
      <c r="AC3827" s="83">
        <f>SUM(AC3828:AC3832)</f>
        <v>395000</v>
      </c>
      <c r="AD3827" s="88">
        <f>SUM(AD3828:AD3832)</f>
        <v>0</v>
      </c>
      <c r="AE3827" s="177">
        <f t="shared" si="3272"/>
        <v>395000</v>
      </c>
      <c r="AF3827" s="88">
        <f>SUM(AF3828:AF3832)</f>
        <v>0</v>
      </c>
      <c r="AG3827" s="88">
        <f>SUM(AG3828:AG3832)</f>
        <v>0</v>
      </c>
      <c r="AH3827" s="178">
        <f t="shared" si="3283"/>
        <v>395000</v>
      </c>
      <c r="AJ3827" s="84">
        <f t="shared" ref="AJ3827:AU3827" si="3286">SUM(AJ3828:AJ3832)</f>
        <v>0</v>
      </c>
      <c r="AK3827" s="86">
        <f t="shared" si="3286"/>
        <v>0</v>
      </c>
      <c r="AL3827" s="88">
        <f t="shared" si="3286"/>
        <v>0</v>
      </c>
      <c r="AM3827" s="86">
        <f t="shared" si="3286"/>
        <v>395000</v>
      </c>
      <c r="AN3827" s="88">
        <f t="shared" si="3286"/>
        <v>0</v>
      </c>
      <c r="AO3827" s="86">
        <f t="shared" si="3286"/>
        <v>0</v>
      </c>
      <c r="AP3827" s="88">
        <f t="shared" si="3286"/>
        <v>0</v>
      </c>
      <c r="AQ3827" s="86">
        <f t="shared" si="3286"/>
        <v>0</v>
      </c>
      <c r="AR3827" s="88">
        <f t="shared" si="3286"/>
        <v>0</v>
      </c>
      <c r="AS3827" s="86">
        <f t="shared" si="3286"/>
        <v>0</v>
      </c>
      <c r="AT3827" s="88">
        <f t="shared" si="3286"/>
        <v>0</v>
      </c>
      <c r="AU3827" s="86">
        <f t="shared" si="3286"/>
        <v>0</v>
      </c>
      <c r="AV3827" s="86">
        <f t="shared" si="3273"/>
        <v>395000</v>
      </c>
      <c r="AW3827" s="93">
        <f t="shared" si="3274"/>
        <v>0</v>
      </c>
      <c r="AY3827" s="86">
        <f t="shared" si="3275"/>
        <v>0</v>
      </c>
      <c r="AZ3827" s="86">
        <f t="shared" si="3276"/>
        <v>395000</v>
      </c>
      <c r="BA3827" s="86">
        <f t="shared" si="3277"/>
        <v>0</v>
      </c>
      <c r="BB3827" s="86">
        <f t="shared" si="3278"/>
        <v>0</v>
      </c>
      <c r="BC3827" s="86">
        <f t="shared" si="3279"/>
        <v>395000</v>
      </c>
      <c r="BD3827" s="86">
        <f t="shared" si="3280"/>
        <v>0</v>
      </c>
    </row>
    <row r="3828" spans="2:56" x14ac:dyDescent="0.3">
      <c r="B3828" s="169" t="s">
        <v>177</v>
      </c>
      <c r="C3828" s="248"/>
      <c r="D3828" s="249"/>
      <c r="E3828" s="172">
        <f t="shared" si="3267"/>
        <v>0</v>
      </c>
      <c r="F3828" s="248"/>
      <c r="G3828" s="249"/>
      <c r="H3828" s="172">
        <f t="shared" si="3268"/>
        <v>0</v>
      </c>
      <c r="I3828" s="248"/>
      <c r="J3828" s="250"/>
      <c r="K3828" s="174">
        <f t="shared" si="3269"/>
        <v>0</v>
      </c>
      <c r="L3828" s="248"/>
      <c r="M3828" s="250"/>
      <c r="N3828" s="251"/>
      <c r="O3828" s="248"/>
      <c r="P3828" s="251"/>
      <c r="Q3828" s="166">
        <f t="shared" si="3270"/>
        <v>0</v>
      </c>
      <c r="R3828" s="251"/>
      <c r="S3828" s="251"/>
      <c r="T3828" s="167">
        <f t="shared" si="3281"/>
        <v>0</v>
      </c>
      <c r="U3828" s="157"/>
      <c r="V3828" s="248"/>
      <c r="W3828" s="251"/>
      <c r="X3828" s="166">
        <f t="shared" si="3271"/>
        <v>0</v>
      </c>
      <c r="Y3828" s="251"/>
      <c r="Z3828" s="251"/>
      <c r="AA3828" s="167">
        <f t="shared" si="3282"/>
        <v>0</v>
      </c>
      <c r="AB3828" s="157"/>
      <c r="AC3828" s="248"/>
      <c r="AD3828" s="251"/>
      <c r="AE3828" s="166">
        <f t="shared" si="3272"/>
        <v>0</v>
      </c>
      <c r="AF3828" s="251"/>
      <c r="AG3828" s="251"/>
      <c r="AH3828" s="167">
        <f t="shared" si="3283"/>
        <v>0</v>
      </c>
      <c r="AJ3828" s="252"/>
      <c r="AK3828" s="253"/>
      <c r="AL3828" s="254"/>
      <c r="AM3828" s="253"/>
      <c r="AN3828" s="254"/>
      <c r="AO3828" s="253"/>
      <c r="AP3828" s="254"/>
      <c r="AQ3828" s="253"/>
      <c r="AR3828" s="254"/>
      <c r="AS3828" s="253"/>
      <c r="AT3828" s="254"/>
      <c r="AU3828" s="253"/>
      <c r="AV3828" s="163">
        <f t="shared" si="3273"/>
        <v>0</v>
      </c>
      <c r="AW3828" s="168">
        <f t="shared" si="3274"/>
        <v>0</v>
      </c>
      <c r="AY3828" s="163">
        <f t="shared" si="3275"/>
        <v>0</v>
      </c>
      <c r="AZ3828" s="163">
        <f t="shared" si="3276"/>
        <v>0</v>
      </c>
      <c r="BA3828" s="163">
        <f t="shared" si="3277"/>
        <v>0</v>
      </c>
      <c r="BB3828" s="163">
        <f t="shared" si="3278"/>
        <v>0</v>
      </c>
      <c r="BC3828" s="163">
        <f t="shared" si="3279"/>
        <v>0</v>
      </c>
      <c r="BD3828" s="163">
        <f t="shared" si="3280"/>
        <v>0</v>
      </c>
    </row>
    <row r="3829" spans="2:56" x14ac:dyDescent="0.3">
      <c r="B3829" s="169" t="s">
        <v>178</v>
      </c>
      <c r="C3829" s="248"/>
      <c r="D3829" s="249"/>
      <c r="E3829" s="172">
        <f t="shared" si="3267"/>
        <v>0</v>
      </c>
      <c r="F3829" s="248"/>
      <c r="G3829" s="249"/>
      <c r="H3829" s="172">
        <f t="shared" si="3268"/>
        <v>0</v>
      </c>
      <c r="I3829" s="248"/>
      <c r="J3829" s="250"/>
      <c r="K3829" s="174">
        <f t="shared" si="3269"/>
        <v>0</v>
      </c>
      <c r="L3829" s="248"/>
      <c r="M3829" s="250"/>
      <c r="N3829" s="251"/>
      <c r="O3829" s="248"/>
      <c r="P3829" s="251"/>
      <c r="Q3829" s="166">
        <f t="shared" si="3270"/>
        <v>0</v>
      </c>
      <c r="R3829" s="251"/>
      <c r="S3829" s="251"/>
      <c r="T3829" s="167">
        <f t="shared" si="3281"/>
        <v>0</v>
      </c>
      <c r="U3829" s="157"/>
      <c r="V3829" s="248"/>
      <c r="W3829" s="251"/>
      <c r="X3829" s="166">
        <f t="shared" si="3271"/>
        <v>0</v>
      </c>
      <c r="Y3829" s="251"/>
      <c r="Z3829" s="251"/>
      <c r="AA3829" s="167">
        <f t="shared" si="3282"/>
        <v>0</v>
      </c>
      <c r="AB3829" s="157"/>
      <c r="AC3829" s="248"/>
      <c r="AD3829" s="251"/>
      <c r="AE3829" s="166">
        <f t="shared" si="3272"/>
        <v>0</v>
      </c>
      <c r="AF3829" s="251"/>
      <c r="AG3829" s="251"/>
      <c r="AH3829" s="167">
        <f t="shared" si="3283"/>
        <v>0</v>
      </c>
      <c r="AJ3829" s="252"/>
      <c r="AK3829" s="253"/>
      <c r="AL3829" s="254"/>
      <c r="AM3829" s="253"/>
      <c r="AN3829" s="254"/>
      <c r="AO3829" s="253"/>
      <c r="AP3829" s="254"/>
      <c r="AQ3829" s="253"/>
      <c r="AR3829" s="254"/>
      <c r="AS3829" s="253"/>
      <c r="AT3829" s="254"/>
      <c r="AU3829" s="253"/>
      <c r="AV3829" s="163">
        <f t="shared" si="3273"/>
        <v>0</v>
      </c>
      <c r="AW3829" s="168">
        <f t="shared" si="3274"/>
        <v>0</v>
      </c>
      <c r="AY3829" s="163">
        <f t="shared" si="3275"/>
        <v>0</v>
      </c>
      <c r="AZ3829" s="163">
        <f t="shared" si="3276"/>
        <v>0</v>
      </c>
      <c r="BA3829" s="163">
        <f t="shared" si="3277"/>
        <v>0</v>
      </c>
      <c r="BB3829" s="163">
        <f t="shared" si="3278"/>
        <v>0</v>
      </c>
      <c r="BC3829" s="163">
        <f t="shared" si="3279"/>
        <v>0</v>
      </c>
      <c r="BD3829" s="163">
        <f t="shared" si="3280"/>
        <v>0</v>
      </c>
    </row>
    <row r="3830" spans="2:56" x14ac:dyDescent="0.3">
      <c r="B3830" s="169" t="s">
        <v>179</v>
      </c>
      <c r="C3830" s="248"/>
      <c r="D3830" s="249"/>
      <c r="E3830" s="172">
        <f t="shared" si="3267"/>
        <v>0</v>
      </c>
      <c r="F3830" s="248"/>
      <c r="G3830" s="249"/>
      <c r="H3830" s="172">
        <f t="shared" si="3268"/>
        <v>0</v>
      </c>
      <c r="I3830" s="248"/>
      <c r="J3830" s="250"/>
      <c r="K3830" s="174">
        <f t="shared" si="3269"/>
        <v>0</v>
      </c>
      <c r="L3830" s="248"/>
      <c r="M3830" s="250"/>
      <c r="N3830" s="251"/>
      <c r="O3830" s="248"/>
      <c r="P3830" s="251"/>
      <c r="Q3830" s="166">
        <f t="shared" si="3270"/>
        <v>0</v>
      </c>
      <c r="R3830" s="251"/>
      <c r="S3830" s="251"/>
      <c r="T3830" s="167">
        <f t="shared" si="3281"/>
        <v>0</v>
      </c>
      <c r="U3830" s="157"/>
      <c r="V3830" s="248"/>
      <c r="W3830" s="251"/>
      <c r="X3830" s="166">
        <f t="shared" si="3271"/>
        <v>0</v>
      </c>
      <c r="Y3830" s="251"/>
      <c r="Z3830" s="251"/>
      <c r="AA3830" s="167">
        <f t="shared" si="3282"/>
        <v>0</v>
      </c>
      <c r="AB3830" s="157"/>
      <c r="AC3830" s="248"/>
      <c r="AD3830" s="251"/>
      <c r="AE3830" s="166">
        <f t="shared" si="3272"/>
        <v>0</v>
      </c>
      <c r="AF3830" s="251"/>
      <c r="AG3830" s="251"/>
      <c r="AH3830" s="167">
        <f t="shared" si="3283"/>
        <v>0</v>
      </c>
      <c r="AJ3830" s="252"/>
      <c r="AK3830" s="253"/>
      <c r="AL3830" s="254"/>
      <c r="AM3830" s="253"/>
      <c r="AN3830" s="254"/>
      <c r="AO3830" s="253"/>
      <c r="AP3830" s="254"/>
      <c r="AQ3830" s="253"/>
      <c r="AR3830" s="254"/>
      <c r="AS3830" s="253"/>
      <c r="AT3830" s="254"/>
      <c r="AU3830" s="253"/>
      <c r="AV3830" s="163">
        <f t="shared" si="3273"/>
        <v>0</v>
      </c>
      <c r="AW3830" s="168">
        <f t="shared" si="3274"/>
        <v>0</v>
      </c>
      <c r="AY3830" s="163">
        <f t="shared" si="3275"/>
        <v>0</v>
      </c>
      <c r="AZ3830" s="163">
        <f t="shared" si="3276"/>
        <v>0</v>
      </c>
      <c r="BA3830" s="163">
        <f t="shared" si="3277"/>
        <v>0</v>
      </c>
      <c r="BB3830" s="163">
        <f t="shared" si="3278"/>
        <v>0</v>
      </c>
      <c r="BC3830" s="163">
        <f t="shared" si="3279"/>
        <v>0</v>
      </c>
      <c r="BD3830" s="163">
        <f t="shared" si="3280"/>
        <v>0</v>
      </c>
    </row>
    <row r="3831" spans="2:56" x14ac:dyDescent="0.3">
      <c r="B3831" s="169" t="s">
        <v>180</v>
      </c>
      <c r="C3831" s="248"/>
      <c r="D3831" s="249"/>
      <c r="E3831" s="172">
        <f t="shared" si="3267"/>
        <v>0</v>
      </c>
      <c r="F3831" s="248"/>
      <c r="G3831" s="249"/>
      <c r="H3831" s="172">
        <f t="shared" si="3268"/>
        <v>0</v>
      </c>
      <c r="I3831" s="248"/>
      <c r="J3831" s="250"/>
      <c r="K3831" s="174">
        <f t="shared" si="3269"/>
        <v>0</v>
      </c>
      <c r="L3831" s="248"/>
      <c r="M3831" s="250"/>
      <c r="N3831" s="251"/>
      <c r="O3831" s="248"/>
      <c r="P3831" s="251"/>
      <c r="Q3831" s="166">
        <f t="shared" si="3270"/>
        <v>0</v>
      </c>
      <c r="R3831" s="251"/>
      <c r="S3831" s="251"/>
      <c r="T3831" s="167">
        <f t="shared" si="3281"/>
        <v>0</v>
      </c>
      <c r="U3831" s="157"/>
      <c r="V3831" s="248"/>
      <c r="W3831" s="251"/>
      <c r="X3831" s="166">
        <f t="shared" si="3271"/>
        <v>0</v>
      </c>
      <c r="Y3831" s="251"/>
      <c r="Z3831" s="251"/>
      <c r="AA3831" s="167">
        <f t="shared" si="3282"/>
        <v>0</v>
      </c>
      <c r="AB3831" s="157"/>
      <c r="AC3831" s="248"/>
      <c r="AD3831" s="251"/>
      <c r="AE3831" s="166">
        <f t="shared" si="3272"/>
        <v>0</v>
      </c>
      <c r="AF3831" s="251"/>
      <c r="AG3831" s="251"/>
      <c r="AH3831" s="167">
        <f t="shared" si="3283"/>
        <v>0</v>
      </c>
      <c r="AJ3831" s="252"/>
      <c r="AK3831" s="253"/>
      <c r="AL3831" s="254"/>
      <c r="AM3831" s="253"/>
      <c r="AN3831" s="254"/>
      <c r="AO3831" s="253"/>
      <c r="AP3831" s="254"/>
      <c r="AQ3831" s="253"/>
      <c r="AR3831" s="254"/>
      <c r="AS3831" s="253"/>
      <c r="AT3831" s="254"/>
      <c r="AU3831" s="253"/>
      <c r="AV3831" s="163">
        <f t="shared" si="3273"/>
        <v>0</v>
      </c>
      <c r="AW3831" s="168">
        <f t="shared" si="3274"/>
        <v>0</v>
      </c>
      <c r="AY3831" s="163">
        <f t="shared" si="3275"/>
        <v>0</v>
      </c>
      <c r="AZ3831" s="163">
        <f t="shared" si="3276"/>
        <v>0</v>
      </c>
      <c r="BA3831" s="163">
        <f t="shared" si="3277"/>
        <v>0</v>
      </c>
      <c r="BB3831" s="163">
        <f t="shared" si="3278"/>
        <v>0</v>
      </c>
      <c r="BC3831" s="163">
        <f t="shared" si="3279"/>
        <v>0</v>
      </c>
      <c r="BD3831" s="163">
        <f t="shared" si="3280"/>
        <v>0</v>
      </c>
    </row>
    <row r="3832" spans="2:56" x14ac:dyDescent="0.3">
      <c r="B3832" s="169" t="s">
        <v>181</v>
      </c>
      <c r="C3832" s="248">
        <v>587200</v>
      </c>
      <c r="D3832" s="249">
        <v>103817.54</v>
      </c>
      <c r="E3832" s="172">
        <f t="shared" si="3267"/>
        <v>0.1768009877384196</v>
      </c>
      <c r="F3832" s="248">
        <v>542811</v>
      </c>
      <c r="G3832" s="249">
        <v>542810.06999999995</v>
      </c>
      <c r="H3832" s="172">
        <f t="shared" si="3268"/>
        <v>0.99999828669647439</v>
      </c>
      <c r="I3832" s="248">
        <v>186426</v>
      </c>
      <c r="J3832" s="250">
        <v>186389.98</v>
      </c>
      <c r="K3832" s="174">
        <f t="shared" si="3269"/>
        <v>0.99980678660701838</v>
      </c>
      <c r="L3832" s="248">
        <v>395000</v>
      </c>
      <c r="M3832" s="250">
        <v>305000</v>
      </c>
      <c r="N3832" s="251"/>
      <c r="O3832" s="248">
        <v>395000</v>
      </c>
      <c r="P3832" s="251"/>
      <c r="Q3832" s="166">
        <f t="shared" si="3270"/>
        <v>395000</v>
      </c>
      <c r="R3832" s="251"/>
      <c r="S3832" s="251"/>
      <c r="T3832" s="167">
        <f t="shared" si="3281"/>
        <v>395000</v>
      </c>
      <c r="U3832" s="157"/>
      <c r="V3832" s="248">
        <v>395000</v>
      </c>
      <c r="W3832" s="251"/>
      <c r="X3832" s="166">
        <f t="shared" si="3271"/>
        <v>395000</v>
      </c>
      <c r="Y3832" s="251"/>
      <c r="Z3832" s="251"/>
      <c r="AA3832" s="167">
        <f t="shared" si="3282"/>
        <v>395000</v>
      </c>
      <c r="AB3832" s="157"/>
      <c r="AC3832" s="248">
        <v>395000</v>
      </c>
      <c r="AD3832" s="251"/>
      <c r="AE3832" s="166">
        <f t="shared" si="3272"/>
        <v>395000</v>
      </c>
      <c r="AF3832" s="251"/>
      <c r="AG3832" s="251"/>
      <c r="AH3832" s="167">
        <f t="shared" si="3283"/>
        <v>395000</v>
      </c>
      <c r="AJ3832" s="252"/>
      <c r="AK3832" s="253"/>
      <c r="AL3832" s="254"/>
      <c r="AM3832" s="253">
        <v>395000</v>
      </c>
      <c r="AN3832" s="254"/>
      <c r="AO3832" s="253"/>
      <c r="AP3832" s="254"/>
      <c r="AQ3832" s="253"/>
      <c r="AR3832" s="254"/>
      <c r="AS3832" s="253"/>
      <c r="AT3832" s="254"/>
      <c r="AU3832" s="253"/>
      <c r="AV3832" s="163">
        <f t="shared" si="3273"/>
        <v>395000</v>
      </c>
      <c r="AW3832" s="168">
        <f t="shared" si="3274"/>
        <v>0</v>
      </c>
      <c r="AY3832" s="163">
        <f t="shared" si="3275"/>
        <v>0</v>
      </c>
      <c r="AZ3832" s="163">
        <f t="shared" si="3276"/>
        <v>395000</v>
      </c>
      <c r="BA3832" s="163">
        <f t="shared" si="3277"/>
        <v>0</v>
      </c>
      <c r="BB3832" s="163">
        <f t="shared" si="3278"/>
        <v>0</v>
      </c>
      <c r="BC3832" s="163">
        <f t="shared" si="3279"/>
        <v>395000</v>
      </c>
      <c r="BD3832" s="163">
        <f t="shared" si="3280"/>
        <v>0</v>
      </c>
    </row>
    <row r="3833" spans="2:56" x14ac:dyDescent="0.3">
      <c r="B3833" s="179" t="s">
        <v>182</v>
      </c>
      <c r="C3833" s="83">
        <f>SUM(C3834)</f>
        <v>0</v>
      </c>
      <c r="D3833" s="84">
        <f>SUM(D3834)</f>
        <v>0</v>
      </c>
      <c r="E3833" s="85">
        <f t="shared" si="3267"/>
        <v>0</v>
      </c>
      <c r="F3833" s="83">
        <f>SUM(F3834)</f>
        <v>0</v>
      </c>
      <c r="G3833" s="84">
        <f>SUM(G3834)</f>
        <v>0</v>
      </c>
      <c r="H3833" s="85">
        <f t="shared" si="3268"/>
        <v>0</v>
      </c>
      <c r="I3833" s="83">
        <f>SUM(I3834)</f>
        <v>0</v>
      </c>
      <c r="J3833" s="86">
        <f>SUM(J3834)</f>
        <v>0</v>
      </c>
      <c r="K3833" s="87">
        <f t="shared" si="3269"/>
        <v>0</v>
      </c>
      <c r="L3833" s="83">
        <f>SUM(L3834)</f>
        <v>0</v>
      </c>
      <c r="M3833" s="86">
        <f>SUM(M3834)</f>
        <v>0</v>
      </c>
      <c r="N3833" s="88">
        <f>SUM(N3834)</f>
        <v>0</v>
      </c>
      <c r="O3833" s="83">
        <f>SUM(O3834)</f>
        <v>0</v>
      </c>
      <c r="P3833" s="88">
        <f>SUM(P3834)</f>
        <v>0</v>
      </c>
      <c r="Q3833" s="177">
        <f t="shared" si="3270"/>
        <v>0</v>
      </c>
      <c r="R3833" s="88">
        <f>SUM(R3834)</f>
        <v>0</v>
      </c>
      <c r="S3833" s="88">
        <f>SUM(S3834)</f>
        <v>0</v>
      </c>
      <c r="T3833" s="178">
        <f t="shared" si="3281"/>
        <v>0</v>
      </c>
      <c r="U3833" s="157"/>
      <c r="V3833" s="83">
        <f>SUM(V3834)</f>
        <v>0</v>
      </c>
      <c r="W3833" s="88">
        <f>SUM(W3834)</f>
        <v>0</v>
      </c>
      <c r="X3833" s="177">
        <f t="shared" si="3271"/>
        <v>0</v>
      </c>
      <c r="Y3833" s="88">
        <f>SUM(Y3834)</f>
        <v>0</v>
      </c>
      <c r="Z3833" s="88">
        <f>SUM(Z3834)</f>
        <v>0</v>
      </c>
      <c r="AA3833" s="178">
        <f t="shared" si="3282"/>
        <v>0</v>
      </c>
      <c r="AB3833" s="157"/>
      <c r="AC3833" s="83">
        <f>SUM(AC3834)</f>
        <v>0</v>
      </c>
      <c r="AD3833" s="88">
        <f>SUM(AD3834)</f>
        <v>0</v>
      </c>
      <c r="AE3833" s="177">
        <f t="shared" si="3272"/>
        <v>0</v>
      </c>
      <c r="AF3833" s="88">
        <f>SUM(AF3834)</f>
        <v>0</v>
      </c>
      <c r="AG3833" s="88">
        <f>SUM(AG3834)</f>
        <v>0</v>
      </c>
      <c r="AH3833" s="178">
        <f t="shared" si="3283"/>
        <v>0</v>
      </c>
      <c r="AJ3833" s="84">
        <f t="shared" ref="AJ3833:AU3833" si="3287">SUM(AJ3834)</f>
        <v>0</v>
      </c>
      <c r="AK3833" s="86">
        <f t="shared" si="3287"/>
        <v>0</v>
      </c>
      <c r="AL3833" s="88">
        <f t="shared" si="3287"/>
        <v>0</v>
      </c>
      <c r="AM3833" s="86">
        <f t="shared" si="3287"/>
        <v>0</v>
      </c>
      <c r="AN3833" s="88">
        <f t="shared" si="3287"/>
        <v>0</v>
      </c>
      <c r="AO3833" s="86">
        <f t="shared" si="3287"/>
        <v>0</v>
      </c>
      <c r="AP3833" s="88">
        <f t="shared" si="3287"/>
        <v>0</v>
      </c>
      <c r="AQ3833" s="86">
        <f t="shared" si="3287"/>
        <v>0</v>
      </c>
      <c r="AR3833" s="88">
        <f t="shared" si="3287"/>
        <v>0</v>
      </c>
      <c r="AS3833" s="86">
        <f t="shared" si="3287"/>
        <v>0</v>
      </c>
      <c r="AT3833" s="88">
        <f t="shared" si="3287"/>
        <v>0</v>
      </c>
      <c r="AU3833" s="86">
        <f t="shared" si="3287"/>
        <v>0</v>
      </c>
      <c r="AV3833" s="86">
        <f t="shared" si="3273"/>
        <v>0</v>
      </c>
      <c r="AW3833" s="93">
        <f t="shared" si="3274"/>
        <v>0</v>
      </c>
      <c r="AY3833" s="86">
        <f t="shared" si="3275"/>
        <v>0</v>
      </c>
      <c r="AZ3833" s="86">
        <f t="shared" si="3276"/>
        <v>0</v>
      </c>
      <c r="BA3833" s="86">
        <f t="shared" si="3277"/>
        <v>0</v>
      </c>
      <c r="BB3833" s="86">
        <f t="shared" si="3278"/>
        <v>0</v>
      </c>
      <c r="BC3833" s="86">
        <f t="shared" si="3279"/>
        <v>0</v>
      </c>
      <c r="BD3833" s="86">
        <f t="shared" si="3280"/>
        <v>0</v>
      </c>
    </row>
    <row r="3834" spans="2:56" x14ac:dyDescent="0.3">
      <c r="B3834" s="169" t="s">
        <v>182</v>
      </c>
      <c r="C3834" s="248"/>
      <c r="D3834" s="249"/>
      <c r="E3834" s="172">
        <f t="shared" si="3267"/>
        <v>0</v>
      </c>
      <c r="F3834" s="248"/>
      <c r="G3834" s="249"/>
      <c r="H3834" s="172">
        <f t="shared" si="3268"/>
        <v>0</v>
      </c>
      <c r="I3834" s="248"/>
      <c r="J3834" s="250"/>
      <c r="K3834" s="174">
        <f t="shared" si="3269"/>
        <v>0</v>
      </c>
      <c r="L3834" s="248"/>
      <c r="M3834" s="250"/>
      <c r="N3834" s="251"/>
      <c r="O3834" s="248"/>
      <c r="P3834" s="251"/>
      <c r="Q3834" s="166">
        <f t="shared" si="3270"/>
        <v>0</v>
      </c>
      <c r="R3834" s="251"/>
      <c r="S3834" s="251"/>
      <c r="T3834" s="167">
        <f t="shared" si="3281"/>
        <v>0</v>
      </c>
      <c r="U3834" s="157"/>
      <c r="V3834" s="248"/>
      <c r="W3834" s="251"/>
      <c r="X3834" s="166">
        <f t="shared" si="3271"/>
        <v>0</v>
      </c>
      <c r="Y3834" s="251"/>
      <c r="Z3834" s="251"/>
      <c r="AA3834" s="167">
        <f t="shared" si="3282"/>
        <v>0</v>
      </c>
      <c r="AB3834" s="157"/>
      <c r="AC3834" s="248"/>
      <c r="AD3834" s="251"/>
      <c r="AE3834" s="166">
        <f t="shared" si="3272"/>
        <v>0</v>
      </c>
      <c r="AF3834" s="251"/>
      <c r="AG3834" s="251"/>
      <c r="AH3834" s="167">
        <f t="shared" si="3283"/>
        <v>0</v>
      </c>
      <c r="AJ3834" s="252"/>
      <c r="AK3834" s="253"/>
      <c r="AL3834" s="254"/>
      <c r="AM3834" s="253"/>
      <c r="AN3834" s="254"/>
      <c r="AO3834" s="253"/>
      <c r="AP3834" s="254"/>
      <c r="AQ3834" s="253"/>
      <c r="AR3834" s="254"/>
      <c r="AS3834" s="253"/>
      <c r="AT3834" s="254"/>
      <c r="AU3834" s="253"/>
      <c r="AV3834" s="163">
        <f t="shared" si="3273"/>
        <v>0</v>
      </c>
      <c r="AW3834" s="168">
        <f t="shared" si="3274"/>
        <v>0</v>
      </c>
      <c r="AY3834" s="163">
        <f t="shared" si="3275"/>
        <v>0</v>
      </c>
      <c r="AZ3834" s="163">
        <f t="shared" si="3276"/>
        <v>0</v>
      </c>
      <c r="BA3834" s="163">
        <f t="shared" si="3277"/>
        <v>0</v>
      </c>
      <c r="BB3834" s="163">
        <f t="shared" si="3278"/>
        <v>0</v>
      </c>
      <c r="BC3834" s="163">
        <f t="shared" si="3279"/>
        <v>0</v>
      </c>
      <c r="BD3834" s="163">
        <f t="shared" si="3280"/>
        <v>0</v>
      </c>
    </row>
    <row r="3835" spans="2:56" x14ac:dyDescent="0.3">
      <c r="B3835" s="179" t="s">
        <v>183</v>
      </c>
      <c r="C3835" s="83">
        <f>SUM(C3836)</f>
        <v>0</v>
      </c>
      <c r="D3835" s="84">
        <f>SUM(D3836)</f>
        <v>0</v>
      </c>
      <c r="E3835" s="85">
        <f t="shared" si="3267"/>
        <v>0</v>
      </c>
      <c r="F3835" s="83">
        <f>SUM(F3836)</f>
        <v>0</v>
      </c>
      <c r="G3835" s="84">
        <f>SUM(G3836)</f>
        <v>0</v>
      </c>
      <c r="H3835" s="85">
        <f t="shared" si="3268"/>
        <v>0</v>
      </c>
      <c r="I3835" s="83">
        <f>SUM(I3836)</f>
        <v>0</v>
      </c>
      <c r="J3835" s="86">
        <f>SUM(J3836)</f>
        <v>0</v>
      </c>
      <c r="K3835" s="87">
        <f t="shared" si="3269"/>
        <v>0</v>
      </c>
      <c r="L3835" s="83">
        <f>SUM(L3836)</f>
        <v>0</v>
      </c>
      <c r="M3835" s="86">
        <f>SUM(M3836)</f>
        <v>0</v>
      </c>
      <c r="N3835" s="88">
        <f>SUM(N3836)</f>
        <v>0</v>
      </c>
      <c r="O3835" s="83">
        <f>SUM(O3836)</f>
        <v>0</v>
      </c>
      <c r="P3835" s="88">
        <f>SUM(P3836)</f>
        <v>0</v>
      </c>
      <c r="Q3835" s="177">
        <f t="shared" si="3270"/>
        <v>0</v>
      </c>
      <c r="R3835" s="88">
        <f>SUM(R3836)</f>
        <v>0</v>
      </c>
      <c r="S3835" s="88">
        <f>SUM(S3836)</f>
        <v>0</v>
      </c>
      <c r="T3835" s="178">
        <f t="shared" si="3281"/>
        <v>0</v>
      </c>
      <c r="U3835" s="157"/>
      <c r="V3835" s="83">
        <f>SUM(V3836)</f>
        <v>0</v>
      </c>
      <c r="W3835" s="88">
        <f>SUM(W3836)</f>
        <v>0</v>
      </c>
      <c r="X3835" s="177">
        <f t="shared" si="3271"/>
        <v>0</v>
      </c>
      <c r="Y3835" s="88">
        <f>SUM(Y3836)</f>
        <v>0</v>
      </c>
      <c r="Z3835" s="88">
        <f>SUM(Z3836)</f>
        <v>0</v>
      </c>
      <c r="AA3835" s="178">
        <f t="shared" si="3282"/>
        <v>0</v>
      </c>
      <c r="AB3835" s="157"/>
      <c r="AC3835" s="83">
        <f>SUM(AC3836)</f>
        <v>0</v>
      </c>
      <c r="AD3835" s="88">
        <f>SUM(AD3836)</f>
        <v>0</v>
      </c>
      <c r="AE3835" s="177">
        <f t="shared" si="3272"/>
        <v>0</v>
      </c>
      <c r="AF3835" s="88">
        <f>SUM(AF3836)</f>
        <v>0</v>
      </c>
      <c r="AG3835" s="88">
        <f>SUM(AG3836)</f>
        <v>0</v>
      </c>
      <c r="AH3835" s="178">
        <f t="shared" si="3283"/>
        <v>0</v>
      </c>
      <c r="AJ3835" s="84">
        <f t="shared" ref="AJ3835:AU3835" si="3288">SUM(AJ3836)</f>
        <v>0</v>
      </c>
      <c r="AK3835" s="86">
        <f t="shared" si="3288"/>
        <v>0</v>
      </c>
      <c r="AL3835" s="88">
        <f t="shared" si="3288"/>
        <v>0</v>
      </c>
      <c r="AM3835" s="86">
        <f t="shared" si="3288"/>
        <v>0</v>
      </c>
      <c r="AN3835" s="88">
        <f t="shared" si="3288"/>
        <v>0</v>
      </c>
      <c r="AO3835" s="86">
        <f t="shared" si="3288"/>
        <v>0</v>
      </c>
      <c r="AP3835" s="88">
        <f t="shared" si="3288"/>
        <v>0</v>
      </c>
      <c r="AQ3835" s="86">
        <f t="shared" si="3288"/>
        <v>0</v>
      </c>
      <c r="AR3835" s="88">
        <f t="shared" si="3288"/>
        <v>0</v>
      </c>
      <c r="AS3835" s="86">
        <f t="shared" si="3288"/>
        <v>0</v>
      </c>
      <c r="AT3835" s="88">
        <f t="shared" si="3288"/>
        <v>0</v>
      </c>
      <c r="AU3835" s="86">
        <f t="shared" si="3288"/>
        <v>0</v>
      </c>
      <c r="AV3835" s="86">
        <f t="shared" si="3273"/>
        <v>0</v>
      </c>
      <c r="AW3835" s="93">
        <f t="shared" si="3274"/>
        <v>0</v>
      </c>
      <c r="AY3835" s="86">
        <f t="shared" si="3275"/>
        <v>0</v>
      </c>
      <c r="AZ3835" s="86">
        <f t="shared" si="3276"/>
        <v>0</v>
      </c>
      <c r="BA3835" s="86">
        <f t="shared" si="3277"/>
        <v>0</v>
      </c>
      <c r="BB3835" s="86">
        <f t="shared" si="3278"/>
        <v>0</v>
      </c>
      <c r="BC3835" s="86">
        <f t="shared" si="3279"/>
        <v>0</v>
      </c>
      <c r="BD3835" s="86">
        <f t="shared" si="3280"/>
        <v>0</v>
      </c>
    </row>
    <row r="3836" spans="2:56" x14ac:dyDescent="0.3">
      <c r="B3836" s="169" t="s">
        <v>184</v>
      </c>
      <c r="C3836" s="248"/>
      <c r="D3836" s="249"/>
      <c r="E3836" s="172">
        <f t="shared" si="3267"/>
        <v>0</v>
      </c>
      <c r="F3836" s="248"/>
      <c r="G3836" s="249"/>
      <c r="H3836" s="172">
        <f t="shared" si="3268"/>
        <v>0</v>
      </c>
      <c r="I3836" s="248"/>
      <c r="J3836" s="250"/>
      <c r="K3836" s="174">
        <f t="shared" si="3269"/>
        <v>0</v>
      </c>
      <c r="L3836" s="248"/>
      <c r="M3836" s="250"/>
      <c r="N3836" s="251"/>
      <c r="O3836" s="248"/>
      <c r="P3836" s="251"/>
      <c r="Q3836" s="166">
        <f t="shared" si="3270"/>
        <v>0</v>
      </c>
      <c r="R3836" s="251"/>
      <c r="S3836" s="251"/>
      <c r="T3836" s="167">
        <f t="shared" si="3281"/>
        <v>0</v>
      </c>
      <c r="U3836" s="157"/>
      <c r="V3836" s="248"/>
      <c r="W3836" s="251"/>
      <c r="X3836" s="166">
        <f t="shared" si="3271"/>
        <v>0</v>
      </c>
      <c r="Y3836" s="251"/>
      <c r="Z3836" s="251"/>
      <c r="AA3836" s="167">
        <f t="shared" si="3282"/>
        <v>0</v>
      </c>
      <c r="AB3836" s="157"/>
      <c r="AC3836" s="248"/>
      <c r="AD3836" s="251"/>
      <c r="AE3836" s="166">
        <f t="shared" si="3272"/>
        <v>0</v>
      </c>
      <c r="AF3836" s="251"/>
      <c r="AG3836" s="251"/>
      <c r="AH3836" s="167">
        <f t="shared" si="3283"/>
        <v>0</v>
      </c>
      <c r="AJ3836" s="252"/>
      <c r="AK3836" s="253"/>
      <c r="AL3836" s="254"/>
      <c r="AM3836" s="253"/>
      <c r="AN3836" s="254"/>
      <c r="AO3836" s="253"/>
      <c r="AP3836" s="254"/>
      <c r="AQ3836" s="253"/>
      <c r="AR3836" s="254"/>
      <c r="AS3836" s="253"/>
      <c r="AT3836" s="254"/>
      <c r="AU3836" s="253"/>
      <c r="AV3836" s="163">
        <f t="shared" si="3273"/>
        <v>0</v>
      </c>
      <c r="AW3836" s="168">
        <f t="shared" si="3274"/>
        <v>0</v>
      </c>
      <c r="AY3836" s="163">
        <f t="shared" si="3275"/>
        <v>0</v>
      </c>
      <c r="AZ3836" s="163">
        <f t="shared" si="3276"/>
        <v>0</v>
      </c>
      <c r="BA3836" s="163">
        <f t="shared" si="3277"/>
        <v>0</v>
      </c>
      <c r="BB3836" s="163">
        <f t="shared" si="3278"/>
        <v>0</v>
      </c>
      <c r="BC3836" s="163">
        <f t="shared" si="3279"/>
        <v>0</v>
      </c>
      <c r="BD3836" s="163">
        <f t="shared" si="3280"/>
        <v>0</v>
      </c>
    </row>
    <row r="3837" spans="2:56" x14ac:dyDescent="0.3">
      <c r="B3837" s="176" t="s">
        <v>185</v>
      </c>
      <c r="C3837" s="83">
        <f>SUM(C3838:C3839)</f>
        <v>0</v>
      </c>
      <c r="D3837" s="84">
        <f>SUM(D3838:D3839)</f>
        <v>0</v>
      </c>
      <c r="E3837" s="85">
        <f t="shared" si="3267"/>
        <v>0</v>
      </c>
      <c r="F3837" s="83">
        <f>SUM(F3838:F3839)</f>
        <v>0</v>
      </c>
      <c r="G3837" s="84">
        <f>SUM(G3838:G3839)</f>
        <v>0</v>
      </c>
      <c r="H3837" s="85">
        <f t="shared" si="3268"/>
        <v>0</v>
      </c>
      <c r="I3837" s="83">
        <f>SUM(I3838:I3839)</f>
        <v>0</v>
      </c>
      <c r="J3837" s="86">
        <f>SUM(J3838:J3839)</f>
        <v>0</v>
      </c>
      <c r="K3837" s="87">
        <f t="shared" si="3269"/>
        <v>0</v>
      </c>
      <c r="L3837" s="83">
        <f>SUM(L3838:L3839)</f>
        <v>0</v>
      </c>
      <c r="M3837" s="86">
        <f>SUM(M3838:M3839)</f>
        <v>0</v>
      </c>
      <c r="N3837" s="88">
        <f>SUM(N3838:N3839)</f>
        <v>0</v>
      </c>
      <c r="O3837" s="83">
        <f>SUM(O3838:O3839)</f>
        <v>0</v>
      </c>
      <c r="P3837" s="88">
        <f>SUM(P3838:P3839)</f>
        <v>0</v>
      </c>
      <c r="Q3837" s="177">
        <f t="shared" si="3270"/>
        <v>0</v>
      </c>
      <c r="R3837" s="88">
        <f>SUM(R3838:R3839)</f>
        <v>0</v>
      </c>
      <c r="S3837" s="88">
        <f>SUM(S3838:S3839)</f>
        <v>0</v>
      </c>
      <c r="T3837" s="178">
        <f t="shared" si="3281"/>
        <v>0</v>
      </c>
      <c r="U3837" s="157"/>
      <c r="V3837" s="83">
        <f>SUM(V3838:V3839)</f>
        <v>0</v>
      </c>
      <c r="W3837" s="88">
        <f>SUM(W3838:W3839)</f>
        <v>0</v>
      </c>
      <c r="X3837" s="177">
        <f t="shared" si="3271"/>
        <v>0</v>
      </c>
      <c r="Y3837" s="88">
        <f>SUM(Y3838:Y3839)</f>
        <v>0</v>
      </c>
      <c r="Z3837" s="88">
        <f>SUM(Z3838:Z3839)</f>
        <v>0</v>
      </c>
      <c r="AA3837" s="178">
        <f t="shared" si="3282"/>
        <v>0</v>
      </c>
      <c r="AB3837" s="157"/>
      <c r="AC3837" s="83">
        <f>SUM(AC3838:AC3839)</f>
        <v>0</v>
      </c>
      <c r="AD3837" s="88">
        <f>SUM(AD3838:AD3839)</f>
        <v>0</v>
      </c>
      <c r="AE3837" s="177">
        <f t="shared" si="3272"/>
        <v>0</v>
      </c>
      <c r="AF3837" s="88">
        <f>SUM(AF3838:AF3839)</f>
        <v>0</v>
      </c>
      <c r="AG3837" s="88">
        <f>SUM(AG3838:AG3839)</f>
        <v>0</v>
      </c>
      <c r="AH3837" s="178">
        <f t="shared" si="3283"/>
        <v>0</v>
      </c>
      <c r="AJ3837" s="84">
        <f t="shared" ref="AJ3837:AU3837" si="3289">SUM(AJ3838:AJ3839)</f>
        <v>0</v>
      </c>
      <c r="AK3837" s="86">
        <f t="shared" si="3289"/>
        <v>0</v>
      </c>
      <c r="AL3837" s="88">
        <f t="shared" si="3289"/>
        <v>0</v>
      </c>
      <c r="AM3837" s="86">
        <f t="shared" si="3289"/>
        <v>0</v>
      </c>
      <c r="AN3837" s="88">
        <f t="shared" si="3289"/>
        <v>0</v>
      </c>
      <c r="AO3837" s="86">
        <f t="shared" si="3289"/>
        <v>0</v>
      </c>
      <c r="AP3837" s="88">
        <f t="shared" si="3289"/>
        <v>0</v>
      </c>
      <c r="AQ3837" s="86">
        <f t="shared" si="3289"/>
        <v>0</v>
      </c>
      <c r="AR3837" s="88">
        <f t="shared" si="3289"/>
        <v>0</v>
      </c>
      <c r="AS3837" s="86">
        <f t="shared" si="3289"/>
        <v>0</v>
      </c>
      <c r="AT3837" s="88">
        <f t="shared" si="3289"/>
        <v>0</v>
      </c>
      <c r="AU3837" s="86">
        <f t="shared" si="3289"/>
        <v>0</v>
      </c>
      <c r="AV3837" s="86">
        <f t="shared" si="3273"/>
        <v>0</v>
      </c>
      <c r="AW3837" s="93">
        <f t="shared" si="3274"/>
        <v>0</v>
      </c>
      <c r="AY3837" s="86">
        <f t="shared" si="3275"/>
        <v>0</v>
      </c>
      <c r="AZ3837" s="86">
        <f t="shared" si="3276"/>
        <v>0</v>
      </c>
      <c r="BA3837" s="86">
        <f t="shared" si="3277"/>
        <v>0</v>
      </c>
      <c r="BB3837" s="86">
        <f t="shared" si="3278"/>
        <v>0</v>
      </c>
      <c r="BC3837" s="86">
        <f t="shared" si="3279"/>
        <v>0</v>
      </c>
      <c r="BD3837" s="86">
        <f t="shared" si="3280"/>
        <v>0</v>
      </c>
    </row>
    <row r="3838" spans="2:56" x14ac:dyDescent="0.3">
      <c r="B3838" s="186" t="s">
        <v>186</v>
      </c>
      <c r="C3838" s="255"/>
      <c r="D3838" s="256"/>
      <c r="E3838" s="182">
        <f t="shared" si="3267"/>
        <v>0</v>
      </c>
      <c r="F3838" s="255"/>
      <c r="G3838" s="256"/>
      <c r="H3838" s="182">
        <f t="shared" si="3268"/>
        <v>0</v>
      </c>
      <c r="I3838" s="255"/>
      <c r="J3838" s="257"/>
      <c r="K3838" s="184">
        <f t="shared" si="3269"/>
        <v>0</v>
      </c>
      <c r="L3838" s="255"/>
      <c r="M3838" s="257"/>
      <c r="N3838" s="258"/>
      <c r="O3838" s="255"/>
      <c r="P3838" s="258"/>
      <c r="Q3838" s="177">
        <f t="shared" si="3270"/>
        <v>0</v>
      </c>
      <c r="R3838" s="258"/>
      <c r="S3838" s="258"/>
      <c r="T3838" s="178">
        <f t="shared" si="3281"/>
        <v>0</v>
      </c>
      <c r="U3838" s="157"/>
      <c r="V3838" s="255"/>
      <c r="W3838" s="258"/>
      <c r="X3838" s="177">
        <f t="shared" si="3271"/>
        <v>0</v>
      </c>
      <c r="Y3838" s="258"/>
      <c r="Z3838" s="258"/>
      <c r="AA3838" s="178">
        <f t="shared" si="3282"/>
        <v>0</v>
      </c>
      <c r="AB3838" s="157"/>
      <c r="AC3838" s="255"/>
      <c r="AD3838" s="258"/>
      <c r="AE3838" s="177">
        <f t="shared" si="3272"/>
        <v>0</v>
      </c>
      <c r="AF3838" s="258"/>
      <c r="AG3838" s="258"/>
      <c r="AH3838" s="178">
        <f t="shared" si="3283"/>
        <v>0</v>
      </c>
      <c r="AJ3838" s="252"/>
      <c r="AK3838" s="253"/>
      <c r="AL3838" s="254"/>
      <c r="AM3838" s="253"/>
      <c r="AN3838" s="254"/>
      <c r="AO3838" s="253"/>
      <c r="AP3838" s="254"/>
      <c r="AQ3838" s="253"/>
      <c r="AR3838" s="254"/>
      <c r="AS3838" s="253"/>
      <c r="AT3838" s="254"/>
      <c r="AU3838" s="253"/>
      <c r="AV3838" s="163">
        <f t="shared" si="3273"/>
        <v>0</v>
      </c>
      <c r="AW3838" s="93">
        <f t="shared" si="3274"/>
        <v>0</v>
      </c>
      <c r="AY3838" s="163">
        <f t="shared" si="3275"/>
        <v>0</v>
      </c>
      <c r="AZ3838" s="163">
        <f t="shared" si="3276"/>
        <v>0</v>
      </c>
      <c r="BA3838" s="163">
        <f t="shared" si="3277"/>
        <v>0</v>
      </c>
      <c r="BB3838" s="163">
        <f t="shared" si="3278"/>
        <v>0</v>
      </c>
      <c r="BC3838" s="163">
        <f t="shared" si="3279"/>
        <v>0</v>
      </c>
      <c r="BD3838" s="163">
        <f t="shared" si="3280"/>
        <v>0</v>
      </c>
    </row>
    <row r="3839" spans="2:56" x14ac:dyDescent="0.3">
      <c r="B3839" s="186" t="s">
        <v>187</v>
      </c>
      <c r="C3839" s="255"/>
      <c r="D3839" s="256"/>
      <c r="E3839" s="182">
        <f t="shared" si="3267"/>
        <v>0</v>
      </c>
      <c r="F3839" s="255"/>
      <c r="G3839" s="256"/>
      <c r="H3839" s="182">
        <f t="shared" si="3268"/>
        <v>0</v>
      </c>
      <c r="I3839" s="255"/>
      <c r="J3839" s="257"/>
      <c r="K3839" s="184">
        <f t="shared" si="3269"/>
        <v>0</v>
      </c>
      <c r="L3839" s="255"/>
      <c r="M3839" s="257"/>
      <c r="N3839" s="258"/>
      <c r="O3839" s="255"/>
      <c r="P3839" s="258"/>
      <c r="Q3839" s="177">
        <f t="shared" si="3270"/>
        <v>0</v>
      </c>
      <c r="R3839" s="258"/>
      <c r="S3839" s="258"/>
      <c r="T3839" s="178">
        <f t="shared" si="3281"/>
        <v>0</v>
      </c>
      <c r="U3839" s="157"/>
      <c r="V3839" s="255"/>
      <c r="W3839" s="258"/>
      <c r="X3839" s="177">
        <f t="shared" si="3271"/>
        <v>0</v>
      </c>
      <c r="Y3839" s="258"/>
      <c r="Z3839" s="258"/>
      <c r="AA3839" s="178">
        <f t="shared" si="3282"/>
        <v>0</v>
      </c>
      <c r="AB3839" s="157"/>
      <c r="AC3839" s="255"/>
      <c r="AD3839" s="258"/>
      <c r="AE3839" s="177">
        <f t="shared" si="3272"/>
        <v>0</v>
      </c>
      <c r="AF3839" s="258"/>
      <c r="AG3839" s="258"/>
      <c r="AH3839" s="178">
        <f t="shared" si="3283"/>
        <v>0</v>
      </c>
      <c r="AJ3839" s="252"/>
      <c r="AK3839" s="253"/>
      <c r="AL3839" s="254"/>
      <c r="AM3839" s="253"/>
      <c r="AN3839" s="254"/>
      <c r="AO3839" s="253"/>
      <c r="AP3839" s="254"/>
      <c r="AQ3839" s="253"/>
      <c r="AR3839" s="254"/>
      <c r="AS3839" s="253"/>
      <c r="AT3839" s="254"/>
      <c r="AU3839" s="253"/>
      <c r="AV3839" s="163">
        <f t="shared" si="3273"/>
        <v>0</v>
      </c>
      <c r="AW3839" s="93">
        <f t="shared" si="3274"/>
        <v>0</v>
      </c>
      <c r="AY3839" s="163">
        <f t="shared" si="3275"/>
        <v>0</v>
      </c>
      <c r="AZ3839" s="163">
        <f t="shared" si="3276"/>
        <v>0</v>
      </c>
      <c r="BA3839" s="163">
        <f t="shared" si="3277"/>
        <v>0</v>
      </c>
      <c r="BB3839" s="163">
        <f t="shared" si="3278"/>
        <v>0</v>
      </c>
      <c r="BC3839" s="163">
        <f t="shared" si="3279"/>
        <v>0</v>
      </c>
      <c r="BD3839" s="163">
        <f t="shared" si="3280"/>
        <v>0</v>
      </c>
    </row>
    <row r="3840" spans="2:56" s="124" customFormat="1" x14ac:dyDescent="0.3">
      <c r="B3840" s="187" t="s">
        <v>188</v>
      </c>
      <c r="C3840" s="188">
        <f>SUM(C3841,C3846,C3849,C3850,C3851,C3854,C3855)</f>
        <v>0</v>
      </c>
      <c r="D3840" s="189">
        <f>SUM(D3841,D3846,D3849,D3850,D3851,D3854,D3855)</f>
        <v>0</v>
      </c>
      <c r="E3840" s="190">
        <f t="shared" si="3267"/>
        <v>0</v>
      </c>
      <c r="F3840" s="188">
        <f>SUM(F3841,F3846,F3849,F3850,F3851,F3854,F3855)</f>
        <v>0</v>
      </c>
      <c r="G3840" s="189">
        <f>SUM(G3841,G3846,G3849,G3850,G3851,G3854,G3855)</f>
        <v>0</v>
      </c>
      <c r="H3840" s="190">
        <f t="shared" si="3268"/>
        <v>0</v>
      </c>
      <c r="I3840" s="188">
        <f>SUM(I3841,I3846,I3849,I3850,I3851,I3854,I3855)</f>
        <v>0</v>
      </c>
      <c r="J3840" s="191">
        <f>SUM(J3841,J3846,J3849,J3850,J3851,J3854,J3855)</f>
        <v>0</v>
      </c>
      <c r="K3840" s="192">
        <f t="shared" si="3269"/>
        <v>0</v>
      </c>
      <c r="L3840" s="188">
        <f>SUM(L3841,L3846,L3849,L3850,L3851,L3854,L3855)</f>
        <v>0</v>
      </c>
      <c r="M3840" s="191">
        <f>SUM(M3841,M3846,M3849,M3850,M3851,M3854,M3855)</f>
        <v>0</v>
      </c>
      <c r="N3840" s="193">
        <f>SUM(N3841,N3846,N3849,N3850,N3851,N3854,N3855)</f>
        <v>0</v>
      </c>
      <c r="O3840" s="188">
        <f>SUM(O3841,O3846,O3849,O3850,O3851,O3854,O3855)</f>
        <v>0</v>
      </c>
      <c r="P3840" s="193">
        <f>SUM(P3841,P3846,P3849,P3850,P3851,P3854,P3855)</f>
        <v>0</v>
      </c>
      <c r="Q3840" s="194">
        <f t="shared" si="3270"/>
        <v>0</v>
      </c>
      <c r="R3840" s="195">
        <f>SUM(R3841,R3846,R3849,R3850,R3851,R3854,R3855)</f>
        <v>0</v>
      </c>
      <c r="S3840" s="195">
        <f>SUM(S3841,S3846,S3849,S3850,S3851,S3854,S3855)</f>
        <v>0</v>
      </c>
      <c r="T3840" s="196">
        <f t="shared" si="3281"/>
        <v>0</v>
      </c>
      <c r="U3840" s="121"/>
      <c r="V3840" s="188">
        <f>SUM(V3841,V3846,V3849,V3850,V3851,V3854,V3855)</f>
        <v>0</v>
      </c>
      <c r="W3840" s="193">
        <f>SUM(W3841,W3846,W3849,W3850,W3851,W3854,W3855)</f>
        <v>0</v>
      </c>
      <c r="X3840" s="194">
        <f t="shared" si="3271"/>
        <v>0</v>
      </c>
      <c r="Y3840" s="195">
        <f>SUM(Y3841,Y3846,Y3849,Y3850,Y3851,Y3854,Y3855)</f>
        <v>0</v>
      </c>
      <c r="Z3840" s="195">
        <f>SUM(Z3841,Z3846,Z3849,Z3850,Z3851,Z3854,Z3855)</f>
        <v>0</v>
      </c>
      <c r="AA3840" s="196">
        <f t="shared" si="3282"/>
        <v>0</v>
      </c>
      <c r="AB3840" s="121"/>
      <c r="AC3840" s="188">
        <f>SUM(AC3841,AC3846,AC3849,AC3850,AC3851,AC3854,AC3855)</f>
        <v>0</v>
      </c>
      <c r="AD3840" s="193">
        <f>SUM(AD3841,AD3846,AD3849,AD3850,AD3851,AD3854,AD3855)</f>
        <v>0</v>
      </c>
      <c r="AE3840" s="194">
        <f t="shared" si="3272"/>
        <v>0</v>
      </c>
      <c r="AF3840" s="195">
        <f>SUM(AF3841,AF3846,AF3849,AF3850,AF3851,AF3854,AF3855)</f>
        <v>0</v>
      </c>
      <c r="AG3840" s="195">
        <f>SUM(AG3841,AG3846,AG3849,AG3850,AG3851,AG3854,AG3855)</f>
        <v>0</v>
      </c>
      <c r="AH3840" s="196">
        <f t="shared" si="3283"/>
        <v>0</v>
      </c>
      <c r="AJ3840" s="189">
        <f t="shared" ref="AJ3840:AU3840" si="3290">SUM(AJ3841,AJ3846,AJ3849,AJ3850,AJ3851,AJ3854,AJ3855)</f>
        <v>0</v>
      </c>
      <c r="AK3840" s="191">
        <f t="shared" si="3290"/>
        <v>0</v>
      </c>
      <c r="AL3840" s="193">
        <f t="shared" si="3290"/>
        <v>0</v>
      </c>
      <c r="AM3840" s="191">
        <f t="shared" si="3290"/>
        <v>0</v>
      </c>
      <c r="AN3840" s="193">
        <f t="shared" si="3290"/>
        <v>0</v>
      </c>
      <c r="AO3840" s="191">
        <f t="shared" si="3290"/>
        <v>0</v>
      </c>
      <c r="AP3840" s="193">
        <f t="shared" si="3290"/>
        <v>0</v>
      </c>
      <c r="AQ3840" s="191">
        <f t="shared" si="3290"/>
        <v>0</v>
      </c>
      <c r="AR3840" s="193">
        <f t="shared" si="3290"/>
        <v>0</v>
      </c>
      <c r="AS3840" s="191">
        <f t="shared" si="3290"/>
        <v>0</v>
      </c>
      <c r="AT3840" s="193">
        <f t="shared" si="3290"/>
        <v>0</v>
      </c>
      <c r="AU3840" s="191">
        <f t="shared" si="3290"/>
        <v>0</v>
      </c>
      <c r="AV3840" s="191">
        <f t="shared" si="3273"/>
        <v>0</v>
      </c>
      <c r="AW3840" s="197">
        <f t="shared" si="3274"/>
        <v>0</v>
      </c>
      <c r="AX3840" s="198"/>
      <c r="AY3840" s="191">
        <f t="shared" si="3275"/>
        <v>0</v>
      </c>
      <c r="AZ3840" s="191">
        <f t="shared" si="3276"/>
        <v>0</v>
      </c>
      <c r="BA3840" s="191">
        <f t="shared" si="3277"/>
        <v>0</v>
      </c>
      <c r="BB3840" s="191">
        <f t="shared" si="3278"/>
        <v>0</v>
      </c>
      <c r="BC3840" s="191">
        <f t="shared" si="3279"/>
        <v>0</v>
      </c>
      <c r="BD3840" s="191">
        <f t="shared" si="3280"/>
        <v>0</v>
      </c>
    </row>
    <row r="3841" spans="2:56" x14ac:dyDescent="0.3">
      <c r="B3841" s="176" t="s">
        <v>189</v>
      </c>
      <c r="C3841" s="83">
        <f>SUM(C3842,C3844)</f>
        <v>0</v>
      </c>
      <c r="D3841" s="84">
        <f>SUM(D3842,D3844)</f>
        <v>0</v>
      </c>
      <c r="E3841" s="85">
        <f t="shared" si="3267"/>
        <v>0</v>
      </c>
      <c r="F3841" s="83">
        <f>SUM(F3842,F3844)</f>
        <v>0</v>
      </c>
      <c r="G3841" s="84">
        <f>SUM(G3842,G3844)</f>
        <v>0</v>
      </c>
      <c r="H3841" s="85">
        <f t="shared" si="3268"/>
        <v>0</v>
      </c>
      <c r="I3841" s="83">
        <f>SUM(I3842,I3844)</f>
        <v>0</v>
      </c>
      <c r="J3841" s="86">
        <f>SUM(J3842,J3844)</f>
        <v>0</v>
      </c>
      <c r="K3841" s="87">
        <f t="shared" si="3269"/>
        <v>0</v>
      </c>
      <c r="L3841" s="83">
        <f>SUM(L3842,L3844)</f>
        <v>0</v>
      </c>
      <c r="M3841" s="86">
        <f>SUM(M3842,M3844)</f>
        <v>0</v>
      </c>
      <c r="N3841" s="88">
        <f>SUM(N3842,N3844)</f>
        <v>0</v>
      </c>
      <c r="O3841" s="83">
        <f>SUM(O3842,O3844)</f>
        <v>0</v>
      </c>
      <c r="P3841" s="88">
        <f>SUM(P3842,P3844)</f>
        <v>0</v>
      </c>
      <c r="Q3841" s="199">
        <f t="shared" si="3270"/>
        <v>0</v>
      </c>
      <c r="R3841" s="89">
        <f>SUM(R3842,R3844)</f>
        <v>0</v>
      </c>
      <c r="S3841" s="89">
        <f>SUM(S3842,S3844)</f>
        <v>0</v>
      </c>
      <c r="T3841" s="200">
        <f t="shared" si="3281"/>
        <v>0</v>
      </c>
      <c r="U3841" s="91"/>
      <c r="V3841" s="83">
        <f>SUM(V3842,V3844)</f>
        <v>0</v>
      </c>
      <c r="W3841" s="88">
        <f>SUM(W3842,W3844)</f>
        <v>0</v>
      </c>
      <c r="X3841" s="199">
        <f t="shared" si="3271"/>
        <v>0</v>
      </c>
      <c r="Y3841" s="89">
        <f>SUM(Y3842,Y3844)</f>
        <v>0</v>
      </c>
      <c r="Z3841" s="89">
        <f>SUM(Z3842,Z3844)</f>
        <v>0</v>
      </c>
      <c r="AA3841" s="200">
        <f t="shared" si="3282"/>
        <v>0</v>
      </c>
      <c r="AB3841" s="91"/>
      <c r="AC3841" s="83">
        <f>SUM(AC3842,AC3844)</f>
        <v>0</v>
      </c>
      <c r="AD3841" s="88">
        <f>SUM(AD3842,AD3844)</f>
        <v>0</v>
      </c>
      <c r="AE3841" s="199">
        <f t="shared" si="3272"/>
        <v>0</v>
      </c>
      <c r="AF3841" s="89">
        <f>SUM(AF3842,AF3844)</f>
        <v>0</v>
      </c>
      <c r="AG3841" s="89">
        <f>SUM(AG3842,AG3844)</f>
        <v>0</v>
      </c>
      <c r="AH3841" s="200">
        <f t="shared" si="3283"/>
        <v>0</v>
      </c>
      <c r="AJ3841" s="84">
        <f t="shared" ref="AJ3841:AU3841" si="3291">SUM(AJ3842,AJ3844)</f>
        <v>0</v>
      </c>
      <c r="AK3841" s="86">
        <f t="shared" si="3291"/>
        <v>0</v>
      </c>
      <c r="AL3841" s="88">
        <f t="shared" si="3291"/>
        <v>0</v>
      </c>
      <c r="AM3841" s="86">
        <f t="shared" si="3291"/>
        <v>0</v>
      </c>
      <c r="AN3841" s="88">
        <f t="shared" si="3291"/>
        <v>0</v>
      </c>
      <c r="AO3841" s="86">
        <f t="shared" si="3291"/>
        <v>0</v>
      </c>
      <c r="AP3841" s="88">
        <f t="shared" si="3291"/>
        <v>0</v>
      </c>
      <c r="AQ3841" s="86">
        <f t="shared" si="3291"/>
        <v>0</v>
      </c>
      <c r="AR3841" s="88">
        <f t="shared" si="3291"/>
        <v>0</v>
      </c>
      <c r="AS3841" s="86">
        <f t="shared" si="3291"/>
        <v>0</v>
      </c>
      <c r="AT3841" s="88">
        <f t="shared" si="3291"/>
        <v>0</v>
      </c>
      <c r="AU3841" s="86">
        <f t="shared" si="3291"/>
        <v>0</v>
      </c>
      <c r="AV3841" s="86">
        <f t="shared" si="3273"/>
        <v>0</v>
      </c>
      <c r="AW3841" s="93">
        <f t="shared" si="3274"/>
        <v>0</v>
      </c>
      <c r="AY3841" s="86">
        <f t="shared" si="3275"/>
        <v>0</v>
      </c>
      <c r="AZ3841" s="86">
        <f t="shared" si="3276"/>
        <v>0</v>
      </c>
      <c r="BA3841" s="86">
        <f t="shared" si="3277"/>
        <v>0</v>
      </c>
      <c r="BB3841" s="86">
        <f t="shared" si="3278"/>
        <v>0</v>
      </c>
      <c r="BC3841" s="86">
        <f t="shared" si="3279"/>
        <v>0</v>
      </c>
      <c r="BD3841" s="86">
        <f t="shared" si="3280"/>
        <v>0</v>
      </c>
    </row>
    <row r="3842" spans="2:56" x14ac:dyDescent="0.3">
      <c r="B3842" s="179" t="s">
        <v>190</v>
      </c>
      <c r="C3842" s="83">
        <f>SUM(C3843)</f>
        <v>0</v>
      </c>
      <c r="D3842" s="84">
        <f>SUM(D3843)</f>
        <v>0</v>
      </c>
      <c r="E3842" s="85">
        <f t="shared" si="3267"/>
        <v>0</v>
      </c>
      <c r="F3842" s="83">
        <f>SUM(F3843)</f>
        <v>0</v>
      </c>
      <c r="G3842" s="84">
        <f>SUM(G3843)</f>
        <v>0</v>
      </c>
      <c r="H3842" s="85">
        <f t="shared" si="3268"/>
        <v>0</v>
      </c>
      <c r="I3842" s="83">
        <f>SUM(I3843)</f>
        <v>0</v>
      </c>
      <c r="J3842" s="86">
        <f>SUM(J3843)</f>
        <v>0</v>
      </c>
      <c r="K3842" s="87">
        <f t="shared" si="3269"/>
        <v>0</v>
      </c>
      <c r="L3842" s="83">
        <f>SUM(L3843)</f>
        <v>0</v>
      </c>
      <c r="M3842" s="86">
        <f>SUM(M3843)</f>
        <v>0</v>
      </c>
      <c r="N3842" s="88">
        <f>SUM(N3843)</f>
        <v>0</v>
      </c>
      <c r="O3842" s="83">
        <f>SUM(O3843)</f>
        <v>0</v>
      </c>
      <c r="P3842" s="88">
        <f>SUM(P3843)</f>
        <v>0</v>
      </c>
      <c r="Q3842" s="199">
        <f t="shared" si="3270"/>
        <v>0</v>
      </c>
      <c r="R3842" s="89">
        <f>SUM(R3843)</f>
        <v>0</v>
      </c>
      <c r="S3842" s="89">
        <f>SUM(S3843)</f>
        <v>0</v>
      </c>
      <c r="T3842" s="200">
        <f t="shared" si="3281"/>
        <v>0</v>
      </c>
      <c r="U3842" s="91"/>
      <c r="V3842" s="83">
        <f>SUM(V3843)</f>
        <v>0</v>
      </c>
      <c r="W3842" s="88">
        <f>SUM(W3843)</f>
        <v>0</v>
      </c>
      <c r="X3842" s="199">
        <f t="shared" si="3271"/>
        <v>0</v>
      </c>
      <c r="Y3842" s="89">
        <f>SUM(Y3843)</f>
        <v>0</v>
      </c>
      <c r="Z3842" s="89">
        <f>SUM(Z3843)</f>
        <v>0</v>
      </c>
      <c r="AA3842" s="200">
        <f t="shared" si="3282"/>
        <v>0</v>
      </c>
      <c r="AB3842" s="91"/>
      <c r="AC3842" s="83">
        <f>SUM(AC3843)</f>
        <v>0</v>
      </c>
      <c r="AD3842" s="88">
        <f>SUM(AD3843)</f>
        <v>0</v>
      </c>
      <c r="AE3842" s="199">
        <f t="shared" si="3272"/>
        <v>0</v>
      </c>
      <c r="AF3842" s="89">
        <f>SUM(AF3843)</f>
        <v>0</v>
      </c>
      <c r="AG3842" s="89">
        <f>SUM(AG3843)</f>
        <v>0</v>
      </c>
      <c r="AH3842" s="200">
        <f t="shared" si="3283"/>
        <v>0</v>
      </c>
      <c r="AJ3842" s="84">
        <f t="shared" ref="AJ3842:AU3842" si="3292">SUM(AJ3843)</f>
        <v>0</v>
      </c>
      <c r="AK3842" s="86">
        <f t="shared" si="3292"/>
        <v>0</v>
      </c>
      <c r="AL3842" s="88">
        <f t="shared" si="3292"/>
        <v>0</v>
      </c>
      <c r="AM3842" s="86">
        <f t="shared" si="3292"/>
        <v>0</v>
      </c>
      <c r="AN3842" s="88">
        <f t="shared" si="3292"/>
        <v>0</v>
      </c>
      <c r="AO3842" s="86">
        <f t="shared" si="3292"/>
        <v>0</v>
      </c>
      <c r="AP3842" s="88">
        <f t="shared" si="3292"/>
        <v>0</v>
      </c>
      <c r="AQ3842" s="86">
        <f t="shared" si="3292"/>
        <v>0</v>
      </c>
      <c r="AR3842" s="88">
        <f t="shared" si="3292"/>
        <v>0</v>
      </c>
      <c r="AS3842" s="86">
        <f t="shared" si="3292"/>
        <v>0</v>
      </c>
      <c r="AT3842" s="88">
        <f t="shared" si="3292"/>
        <v>0</v>
      </c>
      <c r="AU3842" s="86">
        <f t="shared" si="3292"/>
        <v>0</v>
      </c>
      <c r="AV3842" s="86">
        <f t="shared" si="3273"/>
        <v>0</v>
      </c>
      <c r="AW3842" s="93">
        <f t="shared" si="3274"/>
        <v>0</v>
      </c>
      <c r="AY3842" s="86">
        <f t="shared" si="3275"/>
        <v>0</v>
      </c>
      <c r="AZ3842" s="86">
        <f t="shared" si="3276"/>
        <v>0</v>
      </c>
      <c r="BA3842" s="86">
        <f t="shared" si="3277"/>
        <v>0</v>
      </c>
      <c r="BB3842" s="86">
        <f t="shared" si="3278"/>
        <v>0</v>
      </c>
      <c r="BC3842" s="86">
        <f t="shared" si="3279"/>
        <v>0</v>
      </c>
      <c r="BD3842" s="86">
        <f t="shared" si="3280"/>
        <v>0</v>
      </c>
    </row>
    <row r="3843" spans="2:56" x14ac:dyDescent="0.3">
      <c r="B3843" s="186" t="s">
        <v>191</v>
      </c>
      <c r="C3843" s="255"/>
      <c r="D3843" s="256"/>
      <c r="E3843" s="182">
        <f t="shared" si="3267"/>
        <v>0</v>
      </c>
      <c r="F3843" s="255"/>
      <c r="G3843" s="256"/>
      <c r="H3843" s="182">
        <f t="shared" si="3268"/>
        <v>0</v>
      </c>
      <c r="I3843" s="255"/>
      <c r="J3843" s="257"/>
      <c r="K3843" s="184">
        <f t="shared" si="3269"/>
        <v>0</v>
      </c>
      <c r="L3843" s="255"/>
      <c r="M3843" s="257"/>
      <c r="N3843" s="258"/>
      <c r="O3843" s="255"/>
      <c r="P3843" s="258"/>
      <c r="Q3843" s="177">
        <f t="shared" si="3270"/>
        <v>0</v>
      </c>
      <c r="R3843" s="258"/>
      <c r="S3843" s="258"/>
      <c r="T3843" s="178">
        <f t="shared" si="3281"/>
        <v>0</v>
      </c>
      <c r="U3843" s="157"/>
      <c r="V3843" s="255"/>
      <c r="W3843" s="258"/>
      <c r="X3843" s="177">
        <f t="shared" si="3271"/>
        <v>0</v>
      </c>
      <c r="Y3843" s="258"/>
      <c r="Z3843" s="258"/>
      <c r="AA3843" s="178">
        <f t="shared" si="3282"/>
        <v>0</v>
      </c>
      <c r="AB3843" s="157"/>
      <c r="AC3843" s="255"/>
      <c r="AD3843" s="258"/>
      <c r="AE3843" s="177">
        <f t="shared" si="3272"/>
        <v>0</v>
      </c>
      <c r="AF3843" s="258"/>
      <c r="AG3843" s="258"/>
      <c r="AH3843" s="178">
        <f t="shared" si="3283"/>
        <v>0</v>
      </c>
      <c r="AJ3843" s="252"/>
      <c r="AK3843" s="253"/>
      <c r="AL3843" s="254"/>
      <c r="AM3843" s="253"/>
      <c r="AN3843" s="254"/>
      <c r="AO3843" s="253"/>
      <c r="AP3843" s="254"/>
      <c r="AQ3843" s="253"/>
      <c r="AR3843" s="254"/>
      <c r="AS3843" s="253"/>
      <c r="AT3843" s="254"/>
      <c r="AU3843" s="253"/>
      <c r="AV3843" s="163">
        <f t="shared" si="3273"/>
        <v>0</v>
      </c>
      <c r="AW3843" s="93">
        <f t="shared" si="3274"/>
        <v>0</v>
      </c>
      <c r="AY3843" s="163">
        <f t="shared" si="3275"/>
        <v>0</v>
      </c>
      <c r="AZ3843" s="163">
        <f t="shared" si="3276"/>
        <v>0</v>
      </c>
      <c r="BA3843" s="163">
        <f t="shared" si="3277"/>
        <v>0</v>
      </c>
      <c r="BB3843" s="163">
        <f t="shared" si="3278"/>
        <v>0</v>
      </c>
      <c r="BC3843" s="163">
        <f t="shared" si="3279"/>
        <v>0</v>
      </c>
      <c r="BD3843" s="163">
        <f t="shared" si="3280"/>
        <v>0</v>
      </c>
    </row>
    <row r="3844" spans="2:56" x14ac:dyDescent="0.3">
      <c r="B3844" s="179" t="s">
        <v>192</v>
      </c>
      <c r="C3844" s="83">
        <f>SUM(C3845)</f>
        <v>0</v>
      </c>
      <c r="D3844" s="84">
        <f>SUM(D3845)</f>
        <v>0</v>
      </c>
      <c r="E3844" s="85">
        <f t="shared" si="3267"/>
        <v>0</v>
      </c>
      <c r="F3844" s="83">
        <f>SUM(F3845)</f>
        <v>0</v>
      </c>
      <c r="G3844" s="84">
        <f>SUM(G3845)</f>
        <v>0</v>
      </c>
      <c r="H3844" s="85">
        <f t="shared" si="3268"/>
        <v>0</v>
      </c>
      <c r="I3844" s="83">
        <f>SUM(I3845)</f>
        <v>0</v>
      </c>
      <c r="J3844" s="86">
        <f>SUM(J3845)</f>
        <v>0</v>
      </c>
      <c r="K3844" s="87">
        <f t="shared" si="3269"/>
        <v>0</v>
      </c>
      <c r="L3844" s="83">
        <f>SUM(L3845)</f>
        <v>0</v>
      </c>
      <c r="M3844" s="86">
        <f>SUM(M3845)</f>
        <v>0</v>
      </c>
      <c r="N3844" s="88">
        <f>SUM(N3845)</f>
        <v>0</v>
      </c>
      <c r="O3844" s="83">
        <f>SUM(O3845)</f>
        <v>0</v>
      </c>
      <c r="P3844" s="88">
        <f>SUM(P3845)</f>
        <v>0</v>
      </c>
      <c r="Q3844" s="199">
        <f t="shared" si="3270"/>
        <v>0</v>
      </c>
      <c r="R3844" s="89">
        <f>SUM(R3845)</f>
        <v>0</v>
      </c>
      <c r="S3844" s="89">
        <f>SUM(S3845)</f>
        <v>0</v>
      </c>
      <c r="T3844" s="200">
        <f t="shared" si="3281"/>
        <v>0</v>
      </c>
      <c r="U3844" s="91"/>
      <c r="V3844" s="83">
        <f>SUM(V3845)</f>
        <v>0</v>
      </c>
      <c r="W3844" s="88">
        <f>SUM(W3845)</f>
        <v>0</v>
      </c>
      <c r="X3844" s="199">
        <f t="shared" si="3271"/>
        <v>0</v>
      </c>
      <c r="Y3844" s="89">
        <f>SUM(Y3845)</f>
        <v>0</v>
      </c>
      <c r="Z3844" s="89">
        <f>SUM(Z3845)</f>
        <v>0</v>
      </c>
      <c r="AA3844" s="200">
        <f t="shared" si="3282"/>
        <v>0</v>
      </c>
      <c r="AB3844" s="91"/>
      <c r="AC3844" s="83">
        <f>SUM(AC3845)</f>
        <v>0</v>
      </c>
      <c r="AD3844" s="88">
        <f>SUM(AD3845)</f>
        <v>0</v>
      </c>
      <c r="AE3844" s="199">
        <f t="shared" si="3272"/>
        <v>0</v>
      </c>
      <c r="AF3844" s="89">
        <f>SUM(AF3845)</f>
        <v>0</v>
      </c>
      <c r="AG3844" s="89">
        <f>SUM(AG3845)</f>
        <v>0</v>
      </c>
      <c r="AH3844" s="200">
        <f t="shared" si="3283"/>
        <v>0</v>
      </c>
      <c r="AJ3844" s="84">
        <f t="shared" ref="AJ3844:AU3844" si="3293">SUM(AJ3845)</f>
        <v>0</v>
      </c>
      <c r="AK3844" s="86">
        <f t="shared" si="3293"/>
        <v>0</v>
      </c>
      <c r="AL3844" s="88">
        <f t="shared" si="3293"/>
        <v>0</v>
      </c>
      <c r="AM3844" s="86">
        <f t="shared" si="3293"/>
        <v>0</v>
      </c>
      <c r="AN3844" s="88">
        <f t="shared" si="3293"/>
        <v>0</v>
      </c>
      <c r="AO3844" s="86">
        <f t="shared" si="3293"/>
        <v>0</v>
      </c>
      <c r="AP3844" s="88">
        <f t="shared" si="3293"/>
        <v>0</v>
      </c>
      <c r="AQ3844" s="86">
        <f t="shared" si="3293"/>
        <v>0</v>
      </c>
      <c r="AR3844" s="88">
        <f t="shared" si="3293"/>
        <v>0</v>
      </c>
      <c r="AS3844" s="86">
        <f t="shared" si="3293"/>
        <v>0</v>
      </c>
      <c r="AT3844" s="88">
        <f t="shared" si="3293"/>
        <v>0</v>
      </c>
      <c r="AU3844" s="86">
        <f t="shared" si="3293"/>
        <v>0</v>
      </c>
      <c r="AV3844" s="86">
        <f t="shared" si="3273"/>
        <v>0</v>
      </c>
      <c r="AW3844" s="93">
        <f t="shared" si="3274"/>
        <v>0</v>
      </c>
      <c r="AY3844" s="86">
        <f t="shared" si="3275"/>
        <v>0</v>
      </c>
      <c r="AZ3844" s="86">
        <f t="shared" si="3276"/>
        <v>0</v>
      </c>
      <c r="BA3844" s="86">
        <f t="shared" si="3277"/>
        <v>0</v>
      </c>
      <c r="BB3844" s="86">
        <f t="shared" si="3278"/>
        <v>0</v>
      </c>
      <c r="BC3844" s="86">
        <f t="shared" si="3279"/>
        <v>0</v>
      </c>
      <c r="BD3844" s="86">
        <f t="shared" si="3280"/>
        <v>0</v>
      </c>
    </row>
    <row r="3845" spans="2:56" x14ac:dyDescent="0.3">
      <c r="B3845" s="186" t="s">
        <v>191</v>
      </c>
      <c r="C3845" s="255"/>
      <c r="D3845" s="256"/>
      <c r="E3845" s="182">
        <f t="shared" si="3267"/>
        <v>0</v>
      </c>
      <c r="F3845" s="255"/>
      <c r="G3845" s="256"/>
      <c r="H3845" s="182">
        <f t="shared" si="3268"/>
        <v>0</v>
      </c>
      <c r="I3845" s="255"/>
      <c r="J3845" s="257"/>
      <c r="K3845" s="184">
        <f t="shared" si="3269"/>
        <v>0</v>
      </c>
      <c r="L3845" s="255"/>
      <c r="M3845" s="257"/>
      <c r="N3845" s="258"/>
      <c r="O3845" s="255"/>
      <c r="P3845" s="258"/>
      <c r="Q3845" s="177">
        <f t="shared" si="3270"/>
        <v>0</v>
      </c>
      <c r="R3845" s="258"/>
      <c r="S3845" s="258"/>
      <c r="T3845" s="178">
        <f t="shared" si="3281"/>
        <v>0</v>
      </c>
      <c r="U3845" s="157"/>
      <c r="V3845" s="255"/>
      <c r="W3845" s="258"/>
      <c r="X3845" s="177">
        <f t="shared" si="3271"/>
        <v>0</v>
      </c>
      <c r="Y3845" s="258"/>
      <c r="Z3845" s="258"/>
      <c r="AA3845" s="178">
        <f t="shared" si="3282"/>
        <v>0</v>
      </c>
      <c r="AB3845" s="157"/>
      <c r="AC3845" s="255"/>
      <c r="AD3845" s="258"/>
      <c r="AE3845" s="177">
        <f t="shared" si="3272"/>
        <v>0</v>
      </c>
      <c r="AF3845" s="258"/>
      <c r="AG3845" s="258"/>
      <c r="AH3845" s="178">
        <f t="shared" si="3283"/>
        <v>0</v>
      </c>
      <c r="AJ3845" s="252"/>
      <c r="AK3845" s="253"/>
      <c r="AL3845" s="254"/>
      <c r="AM3845" s="253"/>
      <c r="AN3845" s="254"/>
      <c r="AO3845" s="253"/>
      <c r="AP3845" s="254"/>
      <c r="AQ3845" s="253"/>
      <c r="AR3845" s="254"/>
      <c r="AS3845" s="253"/>
      <c r="AT3845" s="254"/>
      <c r="AU3845" s="253"/>
      <c r="AV3845" s="163">
        <f t="shared" si="3273"/>
        <v>0</v>
      </c>
      <c r="AW3845" s="93">
        <f t="shared" si="3274"/>
        <v>0</v>
      </c>
      <c r="AY3845" s="163">
        <f t="shared" si="3275"/>
        <v>0</v>
      </c>
      <c r="AZ3845" s="163">
        <f t="shared" si="3276"/>
        <v>0</v>
      </c>
      <c r="BA3845" s="163">
        <f t="shared" si="3277"/>
        <v>0</v>
      </c>
      <c r="BB3845" s="163">
        <f t="shared" si="3278"/>
        <v>0</v>
      </c>
      <c r="BC3845" s="163">
        <f t="shared" si="3279"/>
        <v>0</v>
      </c>
      <c r="BD3845" s="163">
        <f t="shared" si="3280"/>
        <v>0</v>
      </c>
    </row>
    <row r="3846" spans="2:56" x14ac:dyDescent="0.3">
      <c r="B3846" s="176" t="s">
        <v>193</v>
      </c>
      <c r="C3846" s="83">
        <f>SUM(C3847,C3848)</f>
        <v>0</v>
      </c>
      <c r="D3846" s="84">
        <f>SUM(D3847,D3848)</f>
        <v>0</v>
      </c>
      <c r="E3846" s="85">
        <f t="shared" si="3267"/>
        <v>0</v>
      </c>
      <c r="F3846" s="83">
        <f>SUM(F3847,F3848)</f>
        <v>0</v>
      </c>
      <c r="G3846" s="84">
        <f>SUM(G3847,G3848)</f>
        <v>0</v>
      </c>
      <c r="H3846" s="85">
        <f t="shared" si="3268"/>
        <v>0</v>
      </c>
      <c r="I3846" s="83">
        <f>SUM(I3847,I3848)</f>
        <v>0</v>
      </c>
      <c r="J3846" s="86">
        <f>SUM(J3847,J3848)</f>
        <v>0</v>
      </c>
      <c r="K3846" s="87">
        <f t="shared" si="3269"/>
        <v>0</v>
      </c>
      <c r="L3846" s="83">
        <f>SUM(L3847,L3848)</f>
        <v>0</v>
      </c>
      <c r="M3846" s="86">
        <f>SUM(M3847,M3848)</f>
        <v>0</v>
      </c>
      <c r="N3846" s="88">
        <f>SUM(N3847,N3848)</f>
        <v>0</v>
      </c>
      <c r="O3846" s="83">
        <f>SUM(O3847,O3848)</f>
        <v>0</v>
      </c>
      <c r="P3846" s="88">
        <f>SUM(P3847,P3848)</f>
        <v>0</v>
      </c>
      <c r="Q3846" s="199">
        <f t="shared" si="3270"/>
        <v>0</v>
      </c>
      <c r="R3846" s="89">
        <f>SUM(R3847,R3848)</f>
        <v>0</v>
      </c>
      <c r="S3846" s="89">
        <f>SUM(S3847,S3848)</f>
        <v>0</v>
      </c>
      <c r="T3846" s="200">
        <f t="shared" si="3281"/>
        <v>0</v>
      </c>
      <c r="U3846" s="91"/>
      <c r="V3846" s="83">
        <f>SUM(V3847,V3848)</f>
        <v>0</v>
      </c>
      <c r="W3846" s="88">
        <f>SUM(W3847,W3848)</f>
        <v>0</v>
      </c>
      <c r="X3846" s="199">
        <f t="shared" si="3271"/>
        <v>0</v>
      </c>
      <c r="Y3846" s="89">
        <f>SUM(Y3847,Y3848)</f>
        <v>0</v>
      </c>
      <c r="Z3846" s="89">
        <f>SUM(Z3847,Z3848)</f>
        <v>0</v>
      </c>
      <c r="AA3846" s="200">
        <f t="shared" si="3282"/>
        <v>0</v>
      </c>
      <c r="AB3846" s="91"/>
      <c r="AC3846" s="83">
        <f>SUM(AC3847,AC3848)</f>
        <v>0</v>
      </c>
      <c r="AD3846" s="88">
        <f>SUM(AD3847,AD3848)</f>
        <v>0</v>
      </c>
      <c r="AE3846" s="199">
        <f t="shared" si="3272"/>
        <v>0</v>
      </c>
      <c r="AF3846" s="89">
        <f>SUM(AF3847,AF3848)</f>
        <v>0</v>
      </c>
      <c r="AG3846" s="89">
        <f>SUM(AG3847,AG3848)</f>
        <v>0</v>
      </c>
      <c r="AH3846" s="200">
        <f t="shared" si="3283"/>
        <v>0</v>
      </c>
      <c r="AJ3846" s="84">
        <f t="shared" ref="AJ3846:AU3846" si="3294">SUM(AJ3847,AJ3848)</f>
        <v>0</v>
      </c>
      <c r="AK3846" s="86">
        <f t="shared" si="3294"/>
        <v>0</v>
      </c>
      <c r="AL3846" s="88">
        <f t="shared" si="3294"/>
        <v>0</v>
      </c>
      <c r="AM3846" s="86">
        <f t="shared" si="3294"/>
        <v>0</v>
      </c>
      <c r="AN3846" s="88">
        <f t="shared" si="3294"/>
        <v>0</v>
      </c>
      <c r="AO3846" s="86">
        <f t="shared" si="3294"/>
        <v>0</v>
      </c>
      <c r="AP3846" s="88">
        <f t="shared" si="3294"/>
        <v>0</v>
      </c>
      <c r="AQ3846" s="86">
        <f t="shared" si="3294"/>
        <v>0</v>
      </c>
      <c r="AR3846" s="88">
        <f t="shared" si="3294"/>
        <v>0</v>
      </c>
      <c r="AS3846" s="86">
        <f t="shared" si="3294"/>
        <v>0</v>
      </c>
      <c r="AT3846" s="88">
        <f t="shared" si="3294"/>
        <v>0</v>
      </c>
      <c r="AU3846" s="86">
        <f t="shared" si="3294"/>
        <v>0</v>
      </c>
      <c r="AV3846" s="86">
        <f t="shared" si="3273"/>
        <v>0</v>
      </c>
      <c r="AW3846" s="93">
        <f t="shared" si="3274"/>
        <v>0</v>
      </c>
      <c r="AY3846" s="86">
        <f t="shared" si="3275"/>
        <v>0</v>
      </c>
      <c r="AZ3846" s="86">
        <f t="shared" si="3276"/>
        <v>0</v>
      </c>
      <c r="BA3846" s="86">
        <f t="shared" si="3277"/>
        <v>0</v>
      </c>
      <c r="BB3846" s="86">
        <f t="shared" si="3278"/>
        <v>0</v>
      </c>
      <c r="BC3846" s="86">
        <f t="shared" si="3279"/>
        <v>0</v>
      </c>
      <c r="BD3846" s="86">
        <f t="shared" si="3280"/>
        <v>0</v>
      </c>
    </row>
    <row r="3847" spans="2:56" x14ac:dyDescent="0.3">
      <c r="B3847" s="179" t="s">
        <v>194</v>
      </c>
      <c r="C3847" s="95"/>
      <c r="D3847" s="96"/>
      <c r="E3847" s="85">
        <f t="shared" si="3267"/>
        <v>0</v>
      </c>
      <c r="F3847" s="95"/>
      <c r="G3847" s="96"/>
      <c r="H3847" s="85">
        <f t="shared" si="3268"/>
        <v>0</v>
      </c>
      <c r="I3847" s="95"/>
      <c r="J3847" s="97"/>
      <c r="K3847" s="87">
        <f t="shared" si="3269"/>
        <v>0</v>
      </c>
      <c r="L3847" s="95"/>
      <c r="M3847" s="97"/>
      <c r="N3847" s="98"/>
      <c r="O3847" s="95"/>
      <c r="P3847" s="98"/>
      <c r="Q3847" s="199">
        <f t="shared" si="3270"/>
        <v>0</v>
      </c>
      <c r="R3847" s="99"/>
      <c r="S3847" s="99"/>
      <c r="T3847" s="200">
        <f t="shared" si="3281"/>
        <v>0</v>
      </c>
      <c r="U3847" s="91"/>
      <c r="V3847" s="95"/>
      <c r="W3847" s="98"/>
      <c r="X3847" s="199">
        <f t="shared" si="3271"/>
        <v>0</v>
      </c>
      <c r="Y3847" s="99"/>
      <c r="Z3847" s="99"/>
      <c r="AA3847" s="200">
        <f t="shared" si="3282"/>
        <v>0</v>
      </c>
      <c r="AB3847" s="91"/>
      <c r="AC3847" s="95"/>
      <c r="AD3847" s="98"/>
      <c r="AE3847" s="199">
        <f t="shared" si="3272"/>
        <v>0</v>
      </c>
      <c r="AF3847" s="99"/>
      <c r="AG3847" s="99"/>
      <c r="AH3847" s="200">
        <f t="shared" si="3283"/>
        <v>0</v>
      </c>
      <c r="AJ3847" s="252"/>
      <c r="AK3847" s="253"/>
      <c r="AL3847" s="254"/>
      <c r="AM3847" s="253"/>
      <c r="AN3847" s="254"/>
      <c r="AO3847" s="253"/>
      <c r="AP3847" s="254"/>
      <c r="AQ3847" s="253"/>
      <c r="AR3847" s="254"/>
      <c r="AS3847" s="253"/>
      <c r="AT3847" s="254"/>
      <c r="AU3847" s="253"/>
      <c r="AV3847" s="163">
        <f t="shared" si="3273"/>
        <v>0</v>
      </c>
      <c r="AW3847" s="93">
        <f t="shared" si="3274"/>
        <v>0</v>
      </c>
      <c r="AY3847" s="163">
        <f t="shared" si="3275"/>
        <v>0</v>
      </c>
      <c r="AZ3847" s="163">
        <f t="shared" si="3276"/>
        <v>0</v>
      </c>
      <c r="BA3847" s="163">
        <f t="shared" si="3277"/>
        <v>0</v>
      </c>
      <c r="BB3847" s="163">
        <f t="shared" si="3278"/>
        <v>0</v>
      </c>
      <c r="BC3847" s="163">
        <f t="shared" si="3279"/>
        <v>0</v>
      </c>
      <c r="BD3847" s="163">
        <f t="shared" si="3280"/>
        <v>0</v>
      </c>
    </row>
    <row r="3848" spans="2:56" x14ac:dyDescent="0.3">
      <c r="B3848" s="179" t="s">
        <v>195</v>
      </c>
      <c r="C3848" s="95"/>
      <c r="D3848" s="96"/>
      <c r="E3848" s="85">
        <f t="shared" si="3267"/>
        <v>0</v>
      </c>
      <c r="F3848" s="95"/>
      <c r="G3848" s="96"/>
      <c r="H3848" s="85">
        <f t="shared" si="3268"/>
        <v>0</v>
      </c>
      <c r="I3848" s="95"/>
      <c r="J3848" s="97"/>
      <c r="K3848" s="87">
        <f t="shared" si="3269"/>
        <v>0</v>
      </c>
      <c r="L3848" s="95"/>
      <c r="M3848" s="97"/>
      <c r="N3848" s="98"/>
      <c r="O3848" s="95"/>
      <c r="P3848" s="98"/>
      <c r="Q3848" s="199">
        <f t="shared" si="3270"/>
        <v>0</v>
      </c>
      <c r="R3848" s="99"/>
      <c r="S3848" s="99"/>
      <c r="T3848" s="200">
        <f t="shared" si="3281"/>
        <v>0</v>
      </c>
      <c r="U3848" s="91"/>
      <c r="V3848" s="95"/>
      <c r="W3848" s="98"/>
      <c r="X3848" s="199">
        <f t="shared" si="3271"/>
        <v>0</v>
      </c>
      <c r="Y3848" s="99"/>
      <c r="Z3848" s="99"/>
      <c r="AA3848" s="200">
        <f t="shared" si="3282"/>
        <v>0</v>
      </c>
      <c r="AB3848" s="91"/>
      <c r="AC3848" s="95"/>
      <c r="AD3848" s="98"/>
      <c r="AE3848" s="199">
        <f t="shared" si="3272"/>
        <v>0</v>
      </c>
      <c r="AF3848" s="99"/>
      <c r="AG3848" s="99"/>
      <c r="AH3848" s="200">
        <f t="shared" si="3283"/>
        <v>0</v>
      </c>
      <c r="AJ3848" s="252"/>
      <c r="AK3848" s="253"/>
      <c r="AL3848" s="254"/>
      <c r="AM3848" s="253"/>
      <c r="AN3848" s="254"/>
      <c r="AO3848" s="253"/>
      <c r="AP3848" s="254"/>
      <c r="AQ3848" s="253"/>
      <c r="AR3848" s="254"/>
      <c r="AS3848" s="253"/>
      <c r="AT3848" s="254"/>
      <c r="AU3848" s="253"/>
      <c r="AV3848" s="163">
        <f t="shared" si="3273"/>
        <v>0</v>
      </c>
      <c r="AW3848" s="93">
        <f t="shared" si="3274"/>
        <v>0</v>
      </c>
      <c r="AY3848" s="163">
        <f t="shared" si="3275"/>
        <v>0</v>
      </c>
      <c r="AZ3848" s="163">
        <f t="shared" si="3276"/>
        <v>0</v>
      </c>
      <c r="BA3848" s="163">
        <f t="shared" si="3277"/>
        <v>0</v>
      </c>
      <c r="BB3848" s="163">
        <f t="shared" si="3278"/>
        <v>0</v>
      </c>
      <c r="BC3848" s="163">
        <f t="shared" si="3279"/>
        <v>0</v>
      </c>
      <c r="BD3848" s="163">
        <f t="shared" si="3280"/>
        <v>0</v>
      </c>
    </row>
    <row r="3849" spans="2:56" x14ac:dyDescent="0.3">
      <c r="B3849" s="176" t="s">
        <v>196</v>
      </c>
      <c r="C3849" s="95"/>
      <c r="D3849" s="96"/>
      <c r="E3849" s="85">
        <f t="shared" si="3267"/>
        <v>0</v>
      </c>
      <c r="F3849" s="95"/>
      <c r="G3849" s="96"/>
      <c r="H3849" s="85">
        <f t="shared" si="3268"/>
        <v>0</v>
      </c>
      <c r="I3849" s="95"/>
      <c r="J3849" s="97"/>
      <c r="K3849" s="87">
        <f t="shared" si="3269"/>
        <v>0</v>
      </c>
      <c r="L3849" s="95"/>
      <c r="M3849" s="97"/>
      <c r="N3849" s="98"/>
      <c r="O3849" s="95"/>
      <c r="P3849" s="98"/>
      <c r="Q3849" s="199">
        <f t="shared" si="3270"/>
        <v>0</v>
      </c>
      <c r="R3849" s="99"/>
      <c r="S3849" s="99"/>
      <c r="T3849" s="200">
        <f t="shared" si="3281"/>
        <v>0</v>
      </c>
      <c r="U3849" s="91"/>
      <c r="V3849" s="95"/>
      <c r="W3849" s="98"/>
      <c r="X3849" s="199">
        <f t="shared" si="3271"/>
        <v>0</v>
      </c>
      <c r="Y3849" s="99"/>
      <c r="Z3849" s="99"/>
      <c r="AA3849" s="200">
        <f t="shared" si="3282"/>
        <v>0</v>
      </c>
      <c r="AB3849" s="91"/>
      <c r="AC3849" s="95"/>
      <c r="AD3849" s="98"/>
      <c r="AE3849" s="199">
        <f t="shared" si="3272"/>
        <v>0</v>
      </c>
      <c r="AF3849" s="99"/>
      <c r="AG3849" s="99"/>
      <c r="AH3849" s="200">
        <f t="shared" si="3283"/>
        <v>0</v>
      </c>
      <c r="AJ3849" s="252"/>
      <c r="AK3849" s="253"/>
      <c r="AL3849" s="254"/>
      <c r="AM3849" s="253"/>
      <c r="AN3849" s="254"/>
      <c r="AO3849" s="253"/>
      <c r="AP3849" s="254"/>
      <c r="AQ3849" s="253"/>
      <c r="AR3849" s="254"/>
      <c r="AS3849" s="253"/>
      <c r="AT3849" s="254"/>
      <c r="AU3849" s="253"/>
      <c r="AV3849" s="163">
        <f t="shared" si="3273"/>
        <v>0</v>
      </c>
      <c r="AW3849" s="93">
        <f t="shared" si="3274"/>
        <v>0</v>
      </c>
      <c r="AY3849" s="163">
        <f t="shared" si="3275"/>
        <v>0</v>
      </c>
      <c r="AZ3849" s="163">
        <f t="shared" si="3276"/>
        <v>0</v>
      </c>
      <c r="BA3849" s="163">
        <f t="shared" si="3277"/>
        <v>0</v>
      </c>
      <c r="BB3849" s="163">
        <f t="shared" si="3278"/>
        <v>0</v>
      </c>
      <c r="BC3849" s="163">
        <f t="shared" si="3279"/>
        <v>0</v>
      </c>
      <c r="BD3849" s="163">
        <f t="shared" si="3280"/>
        <v>0</v>
      </c>
    </row>
    <row r="3850" spans="2:56" x14ac:dyDescent="0.3">
      <c r="B3850" s="176" t="s">
        <v>197</v>
      </c>
      <c r="C3850" s="95"/>
      <c r="D3850" s="96"/>
      <c r="E3850" s="85">
        <f t="shared" si="3267"/>
        <v>0</v>
      </c>
      <c r="F3850" s="95"/>
      <c r="G3850" s="96"/>
      <c r="H3850" s="85">
        <f t="shared" si="3268"/>
        <v>0</v>
      </c>
      <c r="I3850" s="95"/>
      <c r="J3850" s="97"/>
      <c r="K3850" s="87">
        <f t="shared" si="3269"/>
        <v>0</v>
      </c>
      <c r="L3850" s="95"/>
      <c r="M3850" s="97"/>
      <c r="N3850" s="98"/>
      <c r="O3850" s="95"/>
      <c r="P3850" s="98"/>
      <c r="Q3850" s="199">
        <f t="shared" si="3270"/>
        <v>0</v>
      </c>
      <c r="R3850" s="99"/>
      <c r="S3850" s="99"/>
      <c r="T3850" s="200">
        <f t="shared" si="3281"/>
        <v>0</v>
      </c>
      <c r="U3850" s="91"/>
      <c r="V3850" s="95"/>
      <c r="W3850" s="98"/>
      <c r="X3850" s="199">
        <f t="shared" si="3271"/>
        <v>0</v>
      </c>
      <c r="Y3850" s="99"/>
      <c r="Z3850" s="99"/>
      <c r="AA3850" s="200">
        <f t="shared" si="3282"/>
        <v>0</v>
      </c>
      <c r="AB3850" s="91"/>
      <c r="AC3850" s="95"/>
      <c r="AD3850" s="98"/>
      <c r="AE3850" s="199">
        <f t="shared" si="3272"/>
        <v>0</v>
      </c>
      <c r="AF3850" s="99"/>
      <c r="AG3850" s="99"/>
      <c r="AH3850" s="200">
        <f t="shared" si="3283"/>
        <v>0</v>
      </c>
      <c r="AJ3850" s="252"/>
      <c r="AK3850" s="253"/>
      <c r="AL3850" s="254"/>
      <c r="AM3850" s="253"/>
      <c r="AN3850" s="254"/>
      <c r="AO3850" s="253"/>
      <c r="AP3850" s="254"/>
      <c r="AQ3850" s="253"/>
      <c r="AR3850" s="254"/>
      <c r="AS3850" s="253"/>
      <c r="AT3850" s="254"/>
      <c r="AU3850" s="253"/>
      <c r="AV3850" s="163">
        <f t="shared" si="3273"/>
        <v>0</v>
      </c>
      <c r="AW3850" s="93">
        <f t="shared" si="3274"/>
        <v>0</v>
      </c>
      <c r="AY3850" s="163">
        <f t="shared" si="3275"/>
        <v>0</v>
      </c>
      <c r="AZ3850" s="163">
        <f t="shared" si="3276"/>
        <v>0</v>
      </c>
      <c r="BA3850" s="163">
        <f t="shared" si="3277"/>
        <v>0</v>
      </c>
      <c r="BB3850" s="163">
        <f t="shared" si="3278"/>
        <v>0</v>
      </c>
      <c r="BC3850" s="163">
        <f t="shared" si="3279"/>
        <v>0</v>
      </c>
      <c r="BD3850" s="163">
        <f t="shared" si="3280"/>
        <v>0</v>
      </c>
    </row>
    <row r="3851" spans="2:56" x14ac:dyDescent="0.3">
      <c r="B3851" s="176" t="s">
        <v>198</v>
      </c>
      <c r="C3851" s="83">
        <f>SUM(C3852,C3853)</f>
        <v>0</v>
      </c>
      <c r="D3851" s="84">
        <f>SUM(D3852,D3853)</f>
        <v>0</v>
      </c>
      <c r="E3851" s="85">
        <f t="shared" si="3267"/>
        <v>0</v>
      </c>
      <c r="F3851" s="83">
        <f>SUM(F3852,F3853)</f>
        <v>0</v>
      </c>
      <c r="G3851" s="84">
        <f>SUM(G3852,G3853)</f>
        <v>0</v>
      </c>
      <c r="H3851" s="85">
        <f t="shared" si="3268"/>
        <v>0</v>
      </c>
      <c r="I3851" s="83">
        <f>SUM(I3852,I3853)</f>
        <v>0</v>
      </c>
      <c r="J3851" s="86">
        <f>SUM(J3852,J3853)</f>
        <v>0</v>
      </c>
      <c r="K3851" s="87">
        <f t="shared" si="3269"/>
        <v>0</v>
      </c>
      <c r="L3851" s="83">
        <f>SUM(L3852,L3853)</f>
        <v>0</v>
      </c>
      <c r="M3851" s="86">
        <f>SUM(M3852,M3853)</f>
        <v>0</v>
      </c>
      <c r="N3851" s="88">
        <f>SUM(N3852,N3853)</f>
        <v>0</v>
      </c>
      <c r="O3851" s="83">
        <f>SUM(O3852,O3853)</f>
        <v>0</v>
      </c>
      <c r="P3851" s="88">
        <f>SUM(P3852,P3853)</f>
        <v>0</v>
      </c>
      <c r="Q3851" s="199">
        <f t="shared" si="3270"/>
        <v>0</v>
      </c>
      <c r="R3851" s="89">
        <f>SUM(R3852,R3853)</f>
        <v>0</v>
      </c>
      <c r="S3851" s="89">
        <f>SUM(S3852,S3853)</f>
        <v>0</v>
      </c>
      <c r="T3851" s="200">
        <f t="shared" si="3281"/>
        <v>0</v>
      </c>
      <c r="U3851" s="91"/>
      <c r="V3851" s="83">
        <f>SUM(V3852,V3853)</f>
        <v>0</v>
      </c>
      <c r="W3851" s="88">
        <f>SUM(W3852,W3853)</f>
        <v>0</v>
      </c>
      <c r="X3851" s="199">
        <f t="shared" si="3271"/>
        <v>0</v>
      </c>
      <c r="Y3851" s="89">
        <f>SUM(Y3852,Y3853)</f>
        <v>0</v>
      </c>
      <c r="Z3851" s="89">
        <f>SUM(Z3852,Z3853)</f>
        <v>0</v>
      </c>
      <c r="AA3851" s="200">
        <f t="shared" si="3282"/>
        <v>0</v>
      </c>
      <c r="AB3851" s="91"/>
      <c r="AC3851" s="83">
        <f>SUM(AC3852,AC3853)</f>
        <v>0</v>
      </c>
      <c r="AD3851" s="88">
        <f>SUM(AD3852,AD3853)</f>
        <v>0</v>
      </c>
      <c r="AE3851" s="199">
        <f t="shared" si="3272"/>
        <v>0</v>
      </c>
      <c r="AF3851" s="89">
        <f>SUM(AF3852,AF3853)</f>
        <v>0</v>
      </c>
      <c r="AG3851" s="89">
        <f>SUM(AG3852,AG3853)</f>
        <v>0</v>
      </c>
      <c r="AH3851" s="200">
        <f t="shared" si="3283"/>
        <v>0</v>
      </c>
      <c r="AJ3851" s="84">
        <f t="shared" ref="AJ3851:AU3851" si="3295">SUM(AJ3852,AJ3853)</f>
        <v>0</v>
      </c>
      <c r="AK3851" s="86">
        <f t="shared" si="3295"/>
        <v>0</v>
      </c>
      <c r="AL3851" s="88">
        <f t="shared" si="3295"/>
        <v>0</v>
      </c>
      <c r="AM3851" s="86">
        <f t="shared" si="3295"/>
        <v>0</v>
      </c>
      <c r="AN3851" s="88">
        <f t="shared" si="3295"/>
        <v>0</v>
      </c>
      <c r="AO3851" s="86">
        <f t="shared" si="3295"/>
        <v>0</v>
      </c>
      <c r="AP3851" s="88">
        <f t="shared" si="3295"/>
        <v>0</v>
      </c>
      <c r="AQ3851" s="86">
        <f t="shared" si="3295"/>
        <v>0</v>
      </c>
      <c r="AR3851" s="88">
        <f t="shared" si="3295"/>
        <v>0</v>
      </c>
      <c r="AS3851" s="86">
        <f t="shared" si="3295"/>
        <v>0</v>
      </c>
      <c r="AT3851" s="88">
        <f t="shared" si="3295"/>
        <v>0</v>
      </c>
      <c r="AU3851" s="86">
        <f t="shared" si="3295"/>
        <v>0</v>
      </c>
      <c r="AV3851" s="86">
        <f t="shared" si="3273"/>
        <v>0</v>
      </c>
      <c r="AW3851" s="93">
        <f t="shared" si="3274"/>
        <v>0</v>
      </c>
      <c r="AY3851" s="86">
        <f t="shared" si="3275"/>
        <v>0</v>
      </c>
      <c r="AZ3851" s="86">
        <f t="shared" si="3276"/>
        <v>0</v>
      </c>
      <c r="BA3851" s="86">
        <f t="shared" si="3277"/>
        <v>0</v>
      </c>
      <c r="BB3851" s="86">
        <f t="shared" si="3278"/>
        <v>0</v>
      </c>
      <c r="BC3851" s="86">
        <f t="shared" si="3279"/>
        <v>0</v>
      </c>
      <c r="BD3851" s="86">
        <f t="shared" si="3280"/>
        <v>0</v>
      </c>
    </row>
    <row r="3852" spans="2:56" x14ac:dyDescent="0.3">
      <c r="B3852" s="179" t="s">
        <v>199</v>
      </c>
      <c r="C3852" s="95"/>
      <c r="D3852" s="96"/>
      <c r="E3852" s="85">
        <f t="shared" si="3267"/>
        <v>0</v>
      </c>
      <c r="F3852" s="95"/>
      <c r="G3852" s="96"/>
      <c r="H3852" s="85">
        <f t="shared" si="3268"/>
        <v>0</v>
      </c>
      <c r="I3852" s="95"/>
      <c r="J3852" s="97"/>
      <c r="K3852" s="87">
        <f t="shared" si="3269"/>
        <v>0</v>
      </c>
      <c r="L3852" s="95"/>
      <c r="M3852" s="97"/>
      <c r="N3852" s="98"/>
      <c r="O3852" s="95"/>
      <c r="P3852" s="98"/>
      <c r="Q3852" s="199">
        <f t="shared" si="3270"/>
        <v>0</v>
      </c>
      <c r="R3852" s="99"/>
      <c r="S3852" s="99"/>
      <c r="T3852" s="200">
        <f t="shared" si="3281"/>
        <v>0</v>
      </c>
      <c r="U3852" s="91"/>
      <c r="V3852" s="95"/>
      <c r="W3852" s="98"/>
      <c r="X3852" s="199">
        <f t="shared" si="3271"/>
        <v>0</v>
      </c>
      <c r="Y3852" s="99"/>
      <c r="Z3852" s="99"/>
      <c r="AA3852" s="200">
        <f t="shared" si="3282"/>
        <v>0</v>
      </c>
      <c r="AB3852" s="91"/>
      <c r="AC3852" s="95"/>
      <c r="AD3852" s="98"/>
      <c r="AE3852" s="199">
        <f t="shared" si="3272"/>
        <v>0</v>
      </c>
      <c r="AF3852" s="99"/>
      <c r="AG3852" s="99"/>
      <c r="AH3852" s="200">
        <f t="shared" si="3283"/>
        <v>0</v>
      </c>
      <c r="AJ3852" s="252"/>
      <c r="AK3852" s="253"/>
      <c r="AL3852" s="254"/>
      <c r="AM3852" s="253"/>
      <c r="AN3852" s="254"/>
      <c r="AO3852" s="253"/>
      <c r="AP3852" s="254"/>
      <c r="AQ3852" s="253"/>
      <c r="AR3852" s="254"/>
      <c r="AS3852" s="253"/>
      <c r="AT3852" s="254"/>
      <c r="AU3852" s="253"/>
      <c r="AV3852" s="163">
        <f t="shared" si="3273"/>
        <v>0</v>
      </c>
      <c r="AW3852" s="93">
        <f t="shared" si="3274"/>
        <v>0</v>
      </c>
      <c r="AY3852" s="163">
        <f t="shared" si="3275"/>
        <v>0</v>
      </c>
      <c r="AZ3852" s="163">
        <f t="shared" si="3276"/>
        <v>0</v>
      </c>
      <c r="BA3852" s="163">
        <f t="shared" si="3277"/>
        <v>0</v>
      </c>
      <c r="BB3852" s="163">
        <f t="shared" si="3278"/>
        <v>0</v>
      </c>
      <c r="BC3852" s="163">
        <f t="shared" si="3279"/>
        <v>0</v>
      </c>
      <c r="BD3852" s="163">
        <f t="shared" si="3280"/>
        <v>0</v>
      </c>
    </row>
    <row r="3853" spans="2:56" x14ac:dyDescent="0.3">
      <c r="B3853" s="179" t="s">
        <v>200</v>
      </c>
      <c r="C3853" s="95"/>
      <c r="D3853" s="96"/>
      <c r="E3853" s="85">
        <f t="shared" si="3267"/>
        <v>0</v>
      </c>
      <c r="F3853" s="95"/>
      <c r="G3853" s="96"/>
      <c r="H3853" s="85">
        <f t="shared" si="3268"/>
        <v>0</v>
      </c>
      <c r="I3853" s="95"/>
      <c r="J3853" s="97"/>
      <c r="K3853" s="87">
        <f t="shared" si="3269"/>
        <v>0</v>
      </c>
      <c r="L3853" s="95"/>
      <c r="M3853" s="97"/>
      <c r="N3853" s="98"/>
      <c r="O3853" s="95"/>
      <c r="P3853" s="98"/>
      <c r="Q3853" s="199">
        <f t="shared" si="3270"/>
        <v>0</v>
      </c>
      <c r="R3853" s="99"/>
      <c r="S3853" s="99"/>
      <c r="T3853" s="200">
        <f t="shared" si="3281"/>
        <v>0</v>
      </c>
      <c r="U3853" s="91"/>
      <c r="V3853" s="95"/>
      <c r="W3853" s="98"/>
      <c r="X3853" s="199">
        <f t="shared" si="3271"/>
        <v>0</v>
      </c>
      <c r="Y3853" s="99"/>
      <c r="Z3853" s="99"/>
      <c r="AA3853" s="200">
        <f t="shared" si="3282"/>
        <v>0</v>
      </c>
      <c r="AB3853" s="91"/>
      <c r="AC3853" s="95"/>
      <c r="AD3853" s="98"/>
      <c r="AE3853" s="199">
        <f t="shared" si="3272"/>
        <v>0</v>
      </c>
      <c r="AF3853" s="99"/>
      <c r="AG3853" s="99"/>
      <c r="AH3853" s="200">
        <f t="shared" si="3283"/>
        <v>0</v>
      </c>
      <c r="AJ3853" s="252"/>
      <c r="AK3853" s="253"/>
      <c r="AL3853" s="254"/>
      <c r="AM3853" s="253"/>
      <c r="AN3853" s="254"/>
      <c r="AO3853" s="253"/>
      <c r="AP3853" s="254"/>
      <c r="AQ3853" s="253"/>
      <c r="AR3853" s="254"/>
      <c r="AS3853" s="253"/>
      <c r="AT3853" s="254"/>
      <c r="AU3853" s="253"/>
      <c r="AV3853" s="163">
        <f t="shared" si="3273"/>
        <v>0</v>
      </c>
      <c r="AW3853" s="93">
        <f t="shared" si="3274"/>
        <v>0</v>
      </c>
      <c r="AY3853" s="163">
        <f t="shared" si="3275"/>
        <v>0</v>
      </c>
      <c r="AZ3853" s="163">
        <f t="shared" si="3276"/>
        <v>0</v>
      </c>
      <c r="BA3853" s="163">
        <f t="shared" si="3277"/>
        <v>0</v>
      </c>
      <c r="BB3853" s="163">
        <f t="shared" si="3278"/>
        <v>0</v>
      </c>
      <c r="BC3853" s="163">
        <f t="shared" si="3279"/>
        <v>0</v>
      </c>
      <c r="BD3853" s="163">
        <f t="shared" si="3280"/>
        <v>0</v>
      </c>
    </row>
    <row r="3854" spans="2:56" x14ac:dyDescent="0.3">
      <c r="B3854" s="176" t="s">
        <v>201</v>
      </c>
      <c r="C3854" s="95"/>
      <c r="D3854" s="96"/>
      <c r="E3854" s="85">
        <f t="shared" si="3267"/>
        <v>0</v>
      </c>
      <c r="F3854" s="95"/>
      <c r="G3854" s="96"/>
      <c r="H3854" s="85">
        <f t="shared" si="3268"/>
        <v>0</v>
      </c>
      <c r="I3854" s="95"/>
      <c r="J3854" s="97"/>
      <c r="K3854" s="87">
        <f t="shared" si="3269"/>
        <v>0</v>
      </c>
      <c r="L3854" s="95"/>
      <c r="M3854" s="97"/>
      <c r="N3854" s="98"/>
      <c r="O3854" s="95"/>
      <c r="P3854" s="98"/>
      <c r="Q3854" s="199">
        <f t="shared" si="3270"/>
        <v>0</v>
      </c>
      <c r="R3854" s="99"/>
      <c r="S3854" s="99"/>
      <c r="T3854" s="200">
        <f t="shared" si="3281"/>
        <v>0</v>
      </c>
      <c r="U3854" s="91"/>
      <c r="V3854" s="95"/>
      <c r="W3854" s="98"/>
      <c r="X3854" s="199">
        <f t="shared" si="3271"/>
        <v>0</v>
      </c>
      <c r="Y3854" s="99"/>
      <c r="Z3854" s="99"/>
      <c r="AA3854" s="200">
        <f t="shared" si="3282"/>
        <v>0</v>
      </c>
      <c r="AB3854" s="91"/>
      <c r="AC3854" s="95"/>
      <c r="AD3854" s="98"/>
      <c r="AE3854" s="199">
        <f t="shared" si="3272"/>
        <v>0</v>
      </c>
      <c r="AF3854" s="99"/>
      <c r="AG3854" s="99"/>
      <c r="AH3854" s="200">
        <f t="shared" si="3283"/>
        <v>0</v>
      </c>
      <c r="AJ3854" s="252"/>
      <c r="AK3854" s="253"/>
      <c r="AL3854" s="254"/>
      <c r="AM3854" s="253"/>
      <c r="AN3854" s="254"/>
      <c r="AO3854" s="253"/>
      <c r="AP3854" s="254"/>
      <c r="AQ3854" s="253"/>
      <c r="AR3854" s="254"/>
      <c r="AS3854" s="253"/>
      <c r="AT3854" s="254"/>
      <c r="AU3854" s="253"/>
      <c r="AV3854" s="163">
        <f t="shared" si="3273"/>
        <v>0</v>
      </c>
      <c r="AW3854" s="93">
        <f t="shared" si="3274"/>
        <v>0</v>
      </c>
      <c r="AY3854" s="163">
        <f t="shared" si="3275"/>
        <v>0</v>
      </c>
      <c r="AZ3854" s="163">
        <f t="shared" si="3276"/>
        <v>0</v>
      </c>
      <c r="BA3854" s="163">
        <f t="shared" si="3277"/>
        <v>0</v>
      </c>
      <c r="BB3854" s="163">
        <f t="shared" si="3278"/>
        <v>0</v>
      </c>
      <c r="BC3854" s="163">
        <f t="shared" si="3279"/>
        <v>0</v>
      </c>
      <c r="BD3854" s="163">
        <f t="shared" si="3280"/>
        <v>0</v>
      </c>
    </row>
    <row r="3855" spans="2:56" x14ac:dyDescent="0.3">
      <c r="B3855" s="176" t="s">
        <v>202</v>
      </c>
      <c r="C3855" s="83">
        <f>SUM(C3856,C3860)</f>
        <v>0</v>
      </c>
      <c r="D3855" s="84">
        <f>SUM(D3856,D3860)</f>
        <v>0</v>
      </c>
      <c r="E3855" s="85">
        <f t="shared" si="3267"/>
        <v>0</v>
      </c>
      <c r="F3855" s="83">
        <f>SUM(F3856,F3860)</f>
        <v>0</v>
      </c>
      <c r="G3855" s="84">
        <f>SUM(G3856,G3860)</f>
        <v>0</v>
      </c>
      <c r="H3855" s="85">
        <f t="shared" si="3268"/>
        <v>0</v>
      </c>
      <c r="I3855" s="83">
        <f>SUM(I3856,I3860)</f>
        <v>0</v>
      </c>
      <c r="J3855" s="86">
        <f>SUM(J3856,J3860)</f>
        <v>0</v>
      </c>
      <c r="K3855" s="87">
        <f t="shared" si="3269"/>
        <v>0</v>
      </c>
      <c r="L3855" s="83">
        <f>SUM(L3856,L3860)</f>
        <v>0</v>
      </c>
      <c r="M3855" s="86">
        <f>SUM(M3856,M3860)</f>
        <v>0</v>
      </c>
      <c r="N3855" s="88">
        <f>SUM(N3856,N3860)</f>
        <v>0</v>
      </c>
      <c r="O3855" s="83">
        <f>SUM(O3856,O3860)</f>
        <v>0</v>
      </c>
      <c r="P3855" s="88">
        <f>SUM(P3856,P3860)</f>
        <v>0</v>
      </c>
      <c r="Q3855" s="199">
        <f t="shared" si="3270"/>
        <v>0</v>
      </c>
      <c r="R3855" s="89">
        <f>SUM(R3856,R3860)</f>
        <v>0</v>
      </c>
      <c r="S3855" s="89">
        <f>SUM(S3856,S3860)</f>
        <v>0</v>
      </c>
      <c r="T3855" s="200">
        <f t="shared" si="3281"/>
        <v>0</v>
      </c>
      <c r="U3855" s="91"/>
      <c r="V3855" s="83">
        <f>SUM(V3856,V3860)</f>
        <v>0</v>
      </c>
      <c r="W3855" s="88">
        <f>SUM(W3856,W3860)</f>
        <v>0</v>
      </c>
      <c r="X3855" s="199">
        <f t="shared" si="3271"/>
        <v>0</v>
      </c>
      <c r="Y3855" s="89">
        <f>SUM(Y3856,Y3860)</f>
        <v>0</v>
      </c>
      <c r="Z3855" s="89">
        <f>SUM(Z3856,Z3860)</f>
        <v>0</v>
      </c>
      <c r="AA3855" s="200">
        <f t="shared" si="3282"/>
        <v>0</v>
      </c>
      <c r="AB3855" s="91"/>
      <c r="AC3855" s="83">
        <f>SUM(AC3856,AC3860)</f>
        <v>0</v>
      </c>
      <c r="AD3855" s="88">
        <f>SUM(AD3856,AD3860)</f>
        <v>0</v>
      </c>
      <c r="AE3855" s="199">
        <f t="shared" si="3272"/>
        <v>0</v>
      </c>
      <c r="AF3855" s="89">
        <f>SUM(AF3856,AF3860)</f>
        <v>0</v>
      </c>
      <c r="AG3855" s="89">
        <f>SUM(AG3856,AG3860)</f>
        <v>0</v>
      </c>
      <c r="AH3855" s="200">
        <f t="shared" si="3283"/>
        <v>0</v>
      </c>
      <c r="AJ3855" s="84">
        <f t="shared" ref="AJ3855:AU3855" si="3296">SUM(AJ3856,AJ3860)</f>
        <v>0</v>
      </c>
      <c r="AK3855" s="86">
        <f t="shared" si="3296"/>
        <v>0</v>
      </c>
      <c r="AL3855" s="88">
        <f t="shared" si="3296"/>
        <v>0</v>
      </c>
      <c r="AM3855" s="86">
        <f t="shared" si="3296"/>
        <v>0</v>
      </c>
      <c r="AN3855" s="88">
        <f t="shared" si="3296"/>
        <v>0</v>
      </c>
      <c r="AO3855" s="86">
        <f t="shared" si="3296"/>
        <v>0</v>
      </c>
      <c r="AP3855" s="88">
        <f t="shared" si="3296"/>
        <v>0</v>
      </c>
      <c r="AQ3855" s="86">
        <f t="shared" si="3296"/>
        <v>0</v>
      </c>
      <c r="AR3855" s="88">
        <f t="shared" si="3296"/>
        <v>0</v>
      </c>
      <c r="AS3855" s="86">
        <f t="shared" si="3296"/>
        <v>0</v>
      </c>
      <c r="AT3855" s="88">
        <f t="shared" si="3296"/>
        <v>0</v>
      </c>
      <c r="AU3855" s="86">
        <f t="shared" si="3296"/>
        <v>0</v>
      </c>
      <c r="AV3855" s="86">
        <f t="shared" si="3273"/>
        <v>0</v>
      </c>
      <c r="AW3855" s="93">
        <f t="shared" si="3274"/>
        <v>0</v>
      </c>
      <c r="AY3855" s="86">
        <f t="shared" si="3275"/>
        <v>0</v>
      </c>
      <c r="AZ3855" s="86">
        <f t="shared" si="3276"/>
        <v>0</v>
      </c>
      <c r="BA3855" s="86">
        <f t="shared" si="3277"/>
        <v>0</v>
      </c>
      <c r="BB3855" s="86">
        <f t="shared" si="3278"/>
        <v>0</v>
      </c>
      <c r="BC3855" s="86">
        <f t="shared" si="3279"/>
        <v>0</v>
      </c>
      <c r="BD3855" s="86">
        <f t="shared" si="3280"/>
        <v>0</v>
      </c>
    </row>
    <row r="3856" spans="2:56" x14ac:dyDescent="0.3">
      <c r="B3856" s="179" t="s">
        <v>203</v>
      </c>
      <c r="C3856" s="83">
        <f>SUM(C3857:C3859)</f>
        <v>0</v>
      </c>
      <c r="D3856" s="84">
        <f>SUM(D3857:D3859)</f>
        <v>0</v>
      </c>
      <c r="E3856" s="85">
        <f t="shared" si="3267"/>
        <v>0</v>
      </c>
      <c r="F3856" s="83">
        <f>SUM(F3857:F3859)</f>
        <v>0</v>
      </c>
      <c r="G3856" s="84">
        <f>SUM(G3857:G3859)</f>
        <v>0</v>
      </c>
      <c r="H3856" s="85">
        <f t="shared" si="3268"/>
        <v>0</v>
      </c>
      <c r="I3856" s="83">
        <f>SUM(I3857:I3859)</f>
        <v>0</v>
      </c>
      <c r="J3856" s="86">
        <f>SUM(J3857:J3859)</f>
        <v>0</v>
      </c>
      <c r="K3856" s="87">
        <f t="shared" si="3269"/>
        <v>0</v>
      </c>
      <c r="L3856" s="83">
        <f>SUM(L3857:L3859)</f>
        <v>0</v>
      </c>
      <c r="M3856" s="86">
        <f>SUM(M3857:M3859)</f>
        <v>0</v>
      </c>
      <c r="N3856" s="88">
        <f>SUM(N3857:N3859)</f>
        <v>0</v>
      </c>
      <c r="O3856" s="83">
        <f>SUM(O3857:O3859)</f>
        <v>0</v>
      </c>
      <c r="P3856" s="88">
        <f>SUM(P3857:P3859)</f>
        <v>0</v>
      </c>
      <c r="Q3856" s="199">
        <f t="shared" si="3270"/>
        <v>0</v>
      </c>
      <c r="R3856" s="89">
        <f>SUM(R3857:R3859)</f>
        <v>0</v>
      </c>
      <c r="S3856" s="89">
        <f>SUM(S3857:S3859)</f>
        <v>0</v>
      </c>
      <c r="T3856" s="200">
        <f t="shared" si="3281"/>
        <v>0</v>
      </c>
      <c r="U3856" s="91"/>
      <c r="V3856" s="83">
        <f>SUM(V3857:V3859)</f>
        <v>0</v>
      </c>
      <c r="W3856" s="88">
        <f>SUM(W3857:W3859)</f>
        <v>0</v>
      </c>
      <c r="X3856" s="199">
        <f t="shared" si="3271"/>
        <v>0</v>
      </c>
      <c r="Y3856" s="89">
        <f>SUM(Y3857:Y3859)</f>
        <v>0</v>
      </c>
      <c r="Z3856" s="89">
        <f>SUM(Z3857:Z3859)</f>
        <v>0</v>
      </c>
      <c r="AA3856" s="200">
        <f t="shared" si="3282"/>
        <v>0</v>
      </c>
      <c r="AB3856" s="91"/>
      <c r="AC3856" s="83">
        <f>SUM(AC3857:AC3859)</f>
        <v>0</v>
      </c>
      <c r="AD3856" s="88">
        <f>SUM(AD3857:AD3859)</f>
        <v>0</v>
      </c>
      <c r="AE3856" s="199">
        <f t="shared" si="3272"/>
        <v>0</v>
      </c>
      <c r="AF3856" s="89">
        <f>SUM(AF3857:AF3859)</f>
        <v>0</v>
      </c>
      <c r="AG3856" s="89">
        <f>SUM(AG3857:AG3859)</f>
        <v>0</v>
      </c>
      <c r="AH3856" s="200">
        <f t="shared" si="3283"/>
        <v>0</v>
      </c>
      <c r="AJ3856" s="84">
        <f t="shared" ref="AJ3856:AU3856" si="3297">SUM(AJ3857:AJ3859)</f>
        <v>0</v>
      </c>
      <c r="AK3856" s="86">
        <f t="shared" si="3297"/>
        <v>0</v>
      </c>
      <c r="AL3856" s="88">
        <f t="shared" si="3297"/>
        <v>0</v>
      </c>
      <c r="AM3856" s="86">
        <f t="shared" si="3297"/>
        <v>0</v>
      </c>
      <c r="AN3856" s="88">
        <f t="shared" si="3297"/>
        <v>0</v>
      </c>
      <c r="AO3856" s="86">
        <f t="shared" si="3297"/>
        <v>0</v>
      </c>
      <c r="AP3856" s="88">
        <f t="shared" si="3297"/>
        <v>0</v>
      </c>
      <c r="AQ3856" s="86">
        <f t="shared" si="3297"/>
        <v>0</v>
      </c>
      <c r="AR3856" s="88">
        <f t="shared" si="3297"/>
        <v>0</v>
      </c>
      <c r="AS3856" s="86">
        <f t="shared" si="3297"/>
        <v>0</v>
      </c>
      <c r="AT3856" s="88">
        <f t="shared" si="3297"/>
        <v>0</v>
      </c>
      <c r="AU3856" s="86">
        <f t="shared" si="3297"/>
        <v>0</v>
      </c>
      <c r="AV3856" s="86">
        <f t="shared" si="3273"/>
        <v>0</v>
      </c>
      <c r="AW3856" s="93">
        <f t="shared" si="3274"/>
        <v>0</v>
      </c>
      <c r="AY3856" s="86">
        <f t="shared" si="3275"/>
        <v>0</v>
      </c>
      <c r="AZ3856" s="86">
        <f t="shared" si="3276"/>
        <v>0</v>
      </c>
      <c r="BA3856" s="86">
        <f t="shared" si="3277"/>
        <v>0</v>
      </c>
      <c r="BB3856" s="86">
        <f t="shared" si="3278"/>
        <v>0</v>
      </c>
      <c r="BC3856" s="86">
        <f t="shared" si="3279"/>
        <v>0</v>
      </c>
      <c r="BD3856" s="86">
        <f t="shared" si="3280"/>
        <v>0</v>
      </c>
    </row>
    <row r="3857" spans="2:56" x14ac:dyDescent="0.3">
      <c r="B3857" s="201" t="s">
        <v>204</v>
      </c>
      <c r="C3857" s="255"/>
      <c r="D3857" s="256"/>
      <c r="E3857" s="182">
        <f t="shared" si="3267"/>
        <v>0</v>
      </c>
      <c r="F3857" s="255"/>
      <c r="G3857" s="256"/>
      <c r="H3857" s="182">
        <f t="shared" si="3268"/>
        <v>0</v>
      </c>
      <c r="I3857" s="255"/>
      <c r="J3857" s="257"/>
      <c r="K3857" s="184">
        <f t="shared" si="3269"/>
        <v>0</v>
      </c>
      <c r="L3857" s="255"/>
      <c r="M3857" s="257"/>
      <c r="N3857" s="258"/>
      <c r="O3857" s="255"/>
      <c r="P3857" s="258"/>
      <c r="Q3857" s="177">
        <f t="shared" si="3270"/>
        <v>0</v>
      </c>
      <c r="R3857" s="258"/>
      <c r="S3857" s="258"/>
      <c r="T3857" s="178">
        <f t="shared" si="3281"/>
        <v>0</v>
      </c>
      <c r="U3857" s="157"/>
      <c r="V3857" s="255"/>
      <c r="W3857" s="258"/>
      <c r="X3857" s="177">
        <f t="shared" si="3271"/>
        <v>0</v>
      </c>
      <c r="Y3857" s="258"/>
      <c r="Z3857" s="258"/>
      <c r="AA3857" s="178">
        <f t="shared" si="3282"/>
        <v>0</v>
      </c>
      <c r="AB3857" s="157"/>
      <c r="AC3857" s="255"/>
      <c r="AD3857" s="258"/>
      <c r="AE3857" s="177">
        <f t="shared" si="3272"/>
        <v>0</v>
      </c>
      <c r="AF3857" s="258"/>
      <c r="AG3857" s="258"/>
      <c r="AH3857" s="178">
        <f t="shared" si="3283"/>
        <v>0</v>
      </c>
      <c r="AJ3857" s="252"/>
      <c r="AK3857" s="253"/>
      <c r="AL3857" s="254"/>
      <c r="AM3857" s="253"/>
      <c r="AN3857" s="254"/>
      <c r="AO3857" s="253"/>
      <c r="AP3857" s="254"/>
      <c r="AQ3857" s="253"/>
      <c r="AR3857" s="254"/>
      <c r="AS3857" s="253"/>
      <c r="AT3857" s="254"/>
      <c r="AU3857" s="253"/>
      <c r="AV3857" s="163">
        <f t="shared" si="3273"/>
        <v>0</v>
      </c>
      <c r="AW3857" s="93">
        <f t="shared" si="3274"/>
        <v>0</v>
      </c>
      <c r="AY3857" s="163">
        <f t="shared" si="3275"/>
        <v>0</v>
      </c>
      <c r="AZ3857" s="163">
        <f t="shared" si="3276"/>
        <v>0</v>
      </c>
      <c r="BA3857" s="163">
        <f t="shared" si="3277"/>
        <v>0</v>
      </c>
      <c r="BB3857" s="163">
        <f t="shared" si="3278"/>
        <v>0</v>
      </c>
      <c r="BC3857" s="163">
        <f t="shared" si="3279"/>
        <v>0</v>
      </c>
      <c r="BD3857" s="163">
        <f t="shared" si="3280"/>
        <v>0</v>
      </c>
    </row>
    <row r="3858" spans="2:56" x14ac:dyDescent="0.3">
      <c r="B3858" s="201" t="s">
        <v>205</v>
      </c>
      <c r="C3858" s="255"/>
      <c r="D3858" s="256"/>
      <c r="E3858" s="182">
        <f t="shared" si="3267"/>
        <v>0</v>
      </c>
      <c r="F3858" s="255"/>
      <c r="G3858" s="256"/>
      <c r="H3858" s="182">
        <f t="shared" si="3268"/>
        <v>0</v>
      </c>
      <c r="I3858" s="255"/>
      <c r="J3858" s="257"/>
      <c r="K3858" s="184">
        <f t="shared" si="3269"/>
        <v>0</v>
      </c>
      <c r="L3858" s="255"/>
      <c r="M3858" s="257"/>
      <c r="N3858" s="258"/>
      <c r="O3858" s="255"/>
      <c r="P3858" s="258"/>
      <c r="Q3858" s="177">
        <f t="shared" si="3270"/>
        <v>0</v>
      </c>
      <c r="R3858" s="258"/>
      <c r="S3858" s="258"/>
      <c r="T3858" s="178">
        <f t="shared" si="3281"/>
        <v>0</v>
      </c>
      <c r="U3858" s="157"/>
      <c r="V3858" s="255"/>
      <c r="W3858" s="258"/>
      <c r="X3858" s="177">
        <f t="shared" si="3271"/>
        <v>0</v>
      </c>
      <c r="Y3858" s="258"/>
      <c r="Z3858" s="258"/>
      <c r="AA3858" s="178">
        <f t="shared" si="3282"/>
        <v>0</v>
      </c>
      <c r="AB3858" s="157"/>
      <c r="AC3858" s="255"/>
      <c r="AD3858" s="258"/>
      <c r="AE3858" s="177">
        <f t="shared" si="3272"/>
        <v>0</v>
      </c>
      <c r="AF3858" s="258"/>
      <c r="AG3858" s="258"/>
      <c r="AH3858" s="178">
        <f t="shared" si="3283"/>
        <v>0</v>
      </c>
      <c r="AJ3858" s="252"/>
      <c r="AK3858" s="253"/>
      <c r="AL3858" s="254"/>
      <c r="AM3858" s="253"/>
      <c r="AN3858" s="254"/>
      <c r="AO3858" s="253"/>
      <c r="AP3858" s="254"/>
      <c r="AQ3858" s="253"/>
      <c r="AR3858" s="254"/>
      <c r="AS3858" s="253"/>
      <c r="AT3858" s="254"/>
      <c r="AU3858" s="253"/>
      <c r="AV3858" s="163">
        <f t="shared" si="3273"/>
        <v>0</v>
      </c>
      <c r="AW3858" s="93">
        <f t="shared" si="3274"/>
        <v>0</v>
      </c>
      <c r="AY3858" s="163">
        <f t="shared" si="3275"/>
        <v>0</v>
      </c>
      <c r="AZ3858" s="163">
        <f t="shared" si="3276"/>
        <v>0</v>
      </c>
      <c r="BA3858" s="163">
        <f t="shared" si="3277"/>
        <v>0</v>
      </c>
      <c r="BB3858" s="163">
        <f t="shared" si="3278"/>
        <v>0</v>
      </c>
      <c r="BC3858" s="163">
        <f t="shared" si="3279"/>
        <v>0</v>
      </c>
      <c r="BD3858" s="163">
        <f t="shared" si="3280"/>
        <v>0</v>
      </c>
    </row>
    <row r="3859" spans="2:56" x14ac:dyDescent="0.3">
      <c r="B3859" s="201" t="s">
        <v>206</v>
      </c>
      <c r="C3859" s="255"/>
      <c r="D3859" s="256"/>
      <c r="E3859" s="182">
        <f t="shared" si="3267"/>
        <v>0</v>
      </c>
      <c r="F3859" s="255"/>
      <c r="G3859" s="256"/>
      <c r="H3859" s="182">
        <f t="shared" si="3268"/>
        <v>0</v>
      </c>
      <c r="I3859" s="255"/>
      <c r="J3859" s="257"/>
      <c r="K3859" s="184">
        <f t="shared" si="3269"/>
        <v>0</v>
      </c>
      <c r="L3859" s="255"/>
      <c r="M3859" s="257"/>
      <c r="N3859" s="258"/>
      <c r="O3859" s="255"/>
      <c r="P3859" s="258"/>
      <c r="Q3859" s="177">
        <f t="shared" si="3270"/>
        <v>0</v>
      </c>
      <c r="R3859" s="258"/>
      <c r="S3859" s="258"/>
      <c r="T3859" s="178">
        <f t="shared" si="3281"/>
        <v>0</v>
      </c>
      <c r="U3859" s="157"/>
      <c r="V3859" s="255"/>
      <c r="W3859" s="258"/>
      <c r="X3859" s="177">
        <f t="shared" si="3271"/>
        <v>0</v>
      </c>
      <c r="Y3859" s="258"/>
      <c r="Z3859" s="258"/>
      <c r="AA3859" s="178">
        <f t="shared" si="3282"/>
        <v>0</v>
      </c>
      <c r="AB3859" s="157"/>
      <c r="AC3859" s="255"/>
      <c r="AD3859" s="258"/>
      <c r="AE3859" s="177">
        <f t="shared" si="3272"/>
        <v>0</v>
      </c>
      <c r="AF3859" s="258"/>
      <c r="AG3859" s="258"/>
      <c r="AH3859" s="178">
        <f t="shared" si="3283"/>
        <v>0</v>
      </c>
      <c r="AJ3859" s="252"/>
      <c r="AK3859" s="253"/>
      <c r="AL3859" s="254"/>
      <c r="AM3859" s="253"/>
      <c r="AN3859" s="254"/>
      <c r="AO3859" s="253"/>
      <c r="AP3859" s="254"/>
      <c r="AQ3859" s="253"/>
      <c r="AR3859" s="254"/>
      <c r="AS3859" s="253"/>
      <c r="AT3859" s="254"/>
      <c r="AU3859" s="253"/>
      <c r="AV3859" s="163">
        <f t="shared" si="3273"/>
        <v>0</v>
      </c>
      <c r="AW3859" s="93">
        <f t="shared" si="3274"/>
        <v>0</v>
      </c>
      <c r="AY3859" s="163">
        <f t="shared" si="3275"/>
        <v>0</v>
      </c>
      <c r="AZ3859" s="163">
        <f t="shared" si="3276"/>
        <v>0</v>
      </c>
      <c r="BA3859" s="163">
        <f t="shared" si="3277"/>
        <v>0</v>
      </c>
      <c r="BB3859" s="163">
        <f t="shared" si="3278"/>
        <v>0</v>
      </c>
      <c r="BC3859" s="163">
        <f t="shared" si="3279"/>
        <v>0</v>
      </c>
      <c r="BD3859" s="163">
        <f t="shared" si="3280"/>
        <v>0</v>
      </c>
    </row>
    <row r="3860" spans="2:56" x14ac:dyDescent="0.3">
      <c r="B3860" s="179" t="s">
        <v>207</v>
      </c>
      <c r="C3860" s="83">
        <f>SUM(C3861)</f>
        <v>0</v>
      </c>
      <c r="D3860" s="84">
        <f>SUM(D3861)</f>
        <v>0</v>
      </c>
      <c r="E3860" s="85">
        <f t="shared" si="3267"/>
        <v>0</v>
      </c>
      <c r="F3860" s="83">
        <f>SUM(F3861)</f>
        <v>0</v>
      </c>
      <c r="G3860" s="84">
        <f>SUM(G3861)</f>
        <v>0</v>
      </c>
      <c r="H3860" s="85">
        <f t="shared" si="3268"/>
        <v>0</v>
      </c>
      <c r="I3860" s="83">
        <f>SUM(I3861)</f>
        <v>0</v>
      </c>
      <c r="J3860" s="86">
        <f>SUM(J3861)</f>
        <v>0</v>
      </c>
      <c r="K3860" s="87">
        <f t="shared" si="3269"/>
        <v>0</v>
      </c>
      <c r="L3860" s="83">
        <f>SUM(L3861)</f>
        <v>0</v>
      </c>
      <c r="M3860" s="86">
        <f>SUM(M3861)</f>
        <v>0</v>
      </c>
      <c r="N3860" s="88">
        <f>SUM(N3861)</f>
        <v>0</v>
      </c>
      <c r="O3860" s="83">
        <f>SUM(O3861)</f>
        <v>0</v>
      </c>
      <c r="P3860" s="88">
        <f>SUM(P3861)</f>
        <v>0</v>
      </c>
      <c r="Q3860" s="199">
        <f t="shared" si="3270"/>
        <v>0</v>
      </c>
      <c r="R3860" s="89">
        <f>SUM(R3861)</f>
        <v>0</v>
      </c>
      <c r="S3860" s="89">
        <f>SUM(S3861)</f>
        <v>0</v>
      </c>
      <c r="T3860" s="200">
        <f t="shared" si="3281"/>
        <v>0</v>
      </c>
      <c r="U3860" s="91"/>
      <c r="V3860" s="83">
        <f>SUM(V3861)</f>
        <v>0</v>
      </c>
      <c r="W3860" s="88">
        <f>SUM(W3861)</f>
        <v>0</v>
      </c>
      <c r="X3860" s="199">
        <f t="shared" si="3271"/>
        <v>0</v>
      </c>
      <c r="Y3860" s="89">
        <f>SUM(Y3861)</f>
        <v>0</v>
      </c>
      <c r="Z3860" s="89">
        <f>SUM(Z3861)</f>
        <v>0</v>
      </c>
      <c r="AA3860" s="200">
        <f t="shared" si="3282"/>
        <v>0</v>
      </c>
      <c r="AB3860" s="91"/>
      <c r="AC3860" s="83">
        <f>SUM(AC3861)</f>
        <v>0</v>
      </c>
      <c r="AD3860" s="88">
        <f>SUM(AD3861)</f>
        <v>0</v>
      </c>
      <c r="AE3860" s="199">
        <f t="shared" si="3272"/>
        <v>0</v>
      </c>
      <c r="AF3860" s="89">
        <f>SUM(AF3861)</f>
        <v>0</v>
      </c>
      <c r="AG3860" s="89">
        <f>SUM(AG3861)</f>
        <v>0</v>
      </c>
      <c r="AH3860" s="200">
        <f t="shared" si="3283"/>
        <v>0</v>
      </c>
      <c r="AJ3860" s="84">
        <f t="shared" ref="AJ3860:AU3860" si="3298">SUM(AJ3861)</f>
        <v>0</v>
      </c>
      <c r="AK3860" s="86">
        <f t="shared" si="3298"/>
        <v>0</v>
      </c>
      <c r="AL3860" s="88">
        <f t="shared" si="3298"/>
        <v>0</v>
      </c>
      <c r="AM3860" s="86">
        <f t="shared" si="3298"/>
        <v>0</v>
      </c>
      <c r="AN3860" s="88">
        <f t="shared" si="3298"/>
        <v>0</v>
      </c>
      <c r="AO3860" s="86">
        <f t="shared" si="3298"/>
        <v>0</v>
      </c>
      <c r="AP3860" s="88">
        <f t="shared" si="3298"/>
        <v>0</v>
      </c>
      <c r="AQ3860" s="86">
        <f t="shared" si="3298"/>
        <v>0</v>
      </c>
      <c r="AR3860" s="88">
        <f t="shared" si="3298"/>
        <v>0</v>
      </c>
      <c r="AS3860" s="86">
        <f t="shared" si="3298"/>
        <v>0</v>
      </c>
      <c r="AT3860" s="88">
        <f t="shared" si="3298"/>
        <v>0</v>
      </c>
      <c r="AU3860" s="86">
        <f t="shared" si="3298"/>
        <v>0</v>
      </c>
      <c r="AV3860" s="86">
        <f t="shared" si="3273"/>
        <v>0</v>
      </c>
      <c r="AW3860" s="93">
        <f t="shared" si="3274"/>
        <v>0</v>
      </c>
      <c r="AY3860" s="86">
        <f t="shared" si="3275"/>
        <v>0</v>
      </c>
      <c r="AZ3860" s="86">
        <f t="shared" si="3276"/>
        <v>0</v>
      </c>
      <c r="BA3860" s="86">
        <f t="shared" si="3277"/>
        <v>0</v>
      </c>
      <c r="BB3860" s="86">
        <f t="shared" si="3278"/>
        <v>0</v>
      </c>
      <c r="BC3860" s="86">
        <f t="shared" si="3279"/>
        <v>0</v>
      </c>
      <c r="BD3860" s="86">
        <f t="shared" si="3280"/>
        <v>0</v>
      </c>
    </row>
    <row r="3861" spans="2:56" x14ac:dyDescent="0.3">
      <c r="B3861" s="201" t="s">
        <v>105</v>
      </c>
      <c r="C3861" s="255"/>
      <c r="D3861" s="256"/>
      <c r="E3861" s="182">
        <f t="shared" si="3267"/>
        <v>0</v>
      </c>
      <c r="F3861" s="255"/>
      <c r="G3861" s="256"/>
      <c r="H3861" s="182">
        <f t="shared" si="3268"/>
        <v>0</v>
      </c>
      <c r="I3861" s="255"/>
      <c r="J3861" s="257"/>
      <c r="K3861" s="184">
        <f t="shared" si="3269"/>
        <v>0</v>
      </c>
      <c r="L3861" s="255"/>
      <c r="M3861" s="257"/>
      <c r="N3861" s="258"/>
      <c r="O3861" s="255"/>
      <c r="P3861" s="258"/>
      <c r="Q3861" s="177">
        <f t="shared" si="3270"/>
        <v>0</v>
      </c>
      <c r="R3861" s="258"/>
      <c r="S3861" s="258"/>
      <c r="T3861" s="178">
        <f t="shared" si="3281"/>
        <v>0</v>
      </c>
      <c r="U3861" s="157"/>
      <c r="V3861" s="255"/>
      <c r="W3861" s="258"/>
      <c r="X3861" s="177">
        <f t="shared" si="3271"/>
        <v>0</v>
      </c>
      <c r="Y3861" s="258"/>
      <c r="Z3861" s="258"/>
      <c r="AA3861" s="178">
        <f t="shared" si="3282"/>
        <v>0</v>
      </c>
      <c r="AB3861" s="157"/>
      <c r="AC3861" s="255"/>
      <c r="AD3861" s="258"/>
      <c r="AE3861" s="177">
        <f t="shared" si="3272"/>
        <v>0</v>
      </c>
      <c r="AF3861" s="258"/>
      <c r="AG3861" s="258"/>
      <c r="AH3861" s="178">
        <f t="shared" si="3283"/>
        <v>0</v>
      </c>
      <c r="AJ3861" s="252"/>
      <c r="AK3861" s="253"/>
      <c r="AL3861" s="254"/>
      <c r="AM3861" s="253"/>
      <c r="AN3861" s="254"/>
      <c r="AO3861" s="253"/>
      <c r="AP3861" s="254"/>
      <c r="AQ3861" s="253"/>
      <c r="AR3861" s="254"/>
      <c r="AS3861" s="253"/>
      <c r="AT3861" s="254"/>
      <c r="AU3861" s="253"/>
      <c r="AV3861" s="163">
        <f t="shared" si="3273"/>
        <v>0</v>
      </c>
      <c r="AW3861" s="93">
        <f t="shared" si="3274"/>
        <v>0</v>
      </c>
      <c r="AY3861" s="163">
        <f t="shared" si="3275"/>
        <v>0</v>
      </c>
      <c r="AZ3861" s="163">
        <f t="shared" si="3276"/>
        <v>0</v>
      </c>
      <c r="BA3861" s="163">
        <f t="shared" si="3277"/>
        <v>0</v>
      </c>
      <c r="BB3861" s="163">
        <f t="shared" si="3278"/>
        <v>0</v>
      </c>
      <c r="BC3861" s="163">
        <f t="shared" si="3279"/>
        <v>0</v>
      </c>
      <c r="BD3861" s="163">
        <f t="shared" si="3280"/>
        <v>0</v>
      </c>
    </row>
    <row r="3862" spans="2:56" s="124" customFormat="1" x14ac:dyDescent="0.3">
      <c r="B3862" s="187" t="s">
        <v>208</v>
      </c>
      <c r="C3862" s="188">
        <f>SUM(C3863,C3869,C3882,C3883,C3884,C3885,C3886)</f>
        <v>6089194</v>
      </c>
      <c r="D3862" s="189">
        <f>SUM(D3863,D3869,D3882,D3883,D3884,D3885,D3886)</f>
        <v>670781.65</v>
      </c>
      <c r="E3862" s="190">
        <f t="shared" si="3267"/>
        <v>0.11015934949682996</v>
      </c>
      <c r="F3862" s="188">
        <f>SUM(F3863,F3869,F3882,F3883,F3884,F3885,F3886)</f>
        <v>8331000</v>
      </c>
      <c r="G3862" s="189">
        <f>SUM(G3863,G3869,G3882,G3883,G3884,G3885,G3886)</f>
        <v>8279108.8999999994</v>
      </c>
      <c r="H3862" s="190">
        <f t="shared" si="3268"/>
        <v>0.99377132397071177</v>
      </c>
      <c r="I3862" s="188">
        <f>SUM(I3863,I3869,I3882,I3883,I3884,I3885,I3886)</f>
        <v>3494776</v>
      </c>
      <c r="J3862" s="191">
        <f>SUM(J3863,J3869,J3882,J3883,J3884,J3885,J3886)</f>
        <v>3487801.5100000007</v>
      </c>
      <c r="K3862" s="192">
        <f t="shared" si="3269"/>
        <v>0.99800430986134758</v>
      </c>
      <c r="L3862" s="188">
        <f>SUM(L3863,L3869,L3882,L3883,L3884,L3885,L3886)</f>
        <v>8757391</v>
      </c>
      <c r="M3862" s="191">
        <f>SUM(M3863,M3869,M3882,M3883,M3884,M3885,M3886)</f>
        <v>9567391</v>
      </c>
      <c r="N3862" s="193">
        <f>SUM(N3863,N3869,N3882,N3883,N3884,N3885,N3886)</f>
        <v>0</v>
      </c>
      <c r="O3862" s="188">
        <f>SUM(O3863,O3869,O3882,O3883,O3884,O3885,O3886)</f>
        <v>2895500</v>
      </c>
      <c r="P3862" s="193">
        <f>SUM(P3863,P3869,P3882,P3883,P3884,P3885,P3886)</f>
        <v>0</v>
      </c>
      <c r="Q3862" s="194">
        <f t="shared" si="3270"/>
        <v>2895500</v>
      </c>
      <c r="R3862" s="195">
        <f>SUM(R3863,R3869,R3882,R3883,R3884,R3885,R3886)</f>
        <v>0</v>
      </c>
      <c r="S3862" s="195">
        <f>SUM(S3863,S3869,S3882,S3883,S3884,S3885,S3886)</f>
        <v>0</v>
      </c>
      <c r="T3862" s="196">
        <f t="shared" si="3281"/>
        <v>2895500</v>
      </c>
      <c r="U3862" s="121"/>
      <c r="V3862" s="188">
        <f>SUM(V3863,V3869,V3882,V3883,V3884,V3885,V3886)</f>
        <v>5214216</v>
      </c>
      <c r="W3862" s="193">
        <f>SUM(W3863,W3869,W3882,W3883,W3884,W3885,W3886)</f>
        <v>0</v>
      </c>
      <c r="X3862" s="194">
        <f t="shared" si="3271"/>
        <v>5214216</v>
      </c>
      <c r="Y3862" s="195">
        <f>SUM(Y3863,Y3869,Y3882,Y3883,Y3884,Y3885,Y3886)</f>
        <v>0</v>
      </c>
      <c r="Z3862" s="195">
        <f>SUM(Z3863,Z3869,Z3882,Z3883,Z3884,Z3885,Z3886)</f>
        <v>0</v>
      </c>
      <c r="AA3862" s="196">
        <f t="shared" si="3282"/>
        <v>5214216</v>
      </c>
      <c r="AB3862" s="121"/>
      <c r="AC3862" s="188">
        <f>SUM(AC3863,AC3869,AC3882,AC3883,AC3884,AC3885,AC3886)</f>
        <v>5450727</v>
      </c>
      <c r="AD3862" s="193">
        <f>SUM(AD3863,AD3869,AD3882,AD3883,AD3884,AD3885,AD3886)</f>
        <v>0</v>
      </c>
      <c r="AE3862" s="194">
        <f t="shared" si="3272"/>
        <v>5450727</v>
      </c>
      <c r="AF3862" s="195">
        <f>SUM(AF3863,AF3869,AF3882,AF3883,AF3884,AF3885,AF3886)</f>
        <v>0</v>
      </c>
      <c r="AG3862" s="195">
        <f>SUM(AG3863,AG3869,AG3882,AG3883,AG3884,AG3885,AG3886)</f>
        <v>0</v>
      </c>
      <c r="AH3862" s="196">
        <f t="shared" si="3283"/>
        <v>5450727</v>
      </c>
      <c r="AJ3862" s="189">
        <f t="shared" ref="AJ3862:AU3862" si="3299">SUM(AJ3863,AJ3869,AJ3882,AJ3883,AJ3884,AJ3885,AJ3886)</f>
        <v>0</v>
      </c>
      <c r="AK3862" s="191">
        <f t="shared" si="3299"/>
        <v>0</v>
      </c>
      <c r="AL3862" s="193">
        <f t="shared" si="3299"/>
        <v>0</v>
      </c>
      <c r="AM3862" s="191">
        <f t="shared" si="3299"/>
        <v>0</v>
      </c>
      <c r="AN3862" s="193">
        <f t="shared" si="3299"/>
        <v>0</v>
      </c>
      <c r="AO3862" s="191">
        <f t="shared" si="3299"/>
        <v>1965500</v>
      </c>
      <c r="AP3862" s="193">
        <f t="shared" si="3299"/>
        <v>930000</v>
      </c>
      <c r="AQ3862" s="191">
        <f t="shared" si="3299"/>
        <v>0</v>
      </c>
      <c r="AR3862" s="193">
        <f t="shared" si="3299"/>
        <v>0</v>
      </c>
      <c r="AS3862" s="191">
        <f t="shared" si="3299"/>
        <v>0</v>
      </c>
      <c r="AT3862" s="193">
        <f t="shared" si="3299"/>
        <v>0</v>
      </c>
      <c r="AU3862" s="191">
        <f t="shared" si="3299"/>
        <v>0</v>
      </c>
      <c r="AV3862" s="191">
        <f t="shared" si="3273"/>
        <v>2895500</v>
      </c>
      <c r="AW3862" s="197">
        <f t="shared" si="3274"/>
        <v>0</v>
      </c>
      <c r="AX3862" s="198"/>
      <c r="AY3862" s="191">
        <f t="shared" si="3275"/>
        <v>0</v>
      </c>
      <c r="AZ3862" s="191">
        <f t="shared" si="3276"/>
        <v>1965500</v>
      </c>
      <c r="BA3862" s="191">
        <f t="shared" si="3277"/>
        <v>930000</v>
      </c>
      <c r="BB3862" s="191">
        <f t="shared" si="3278"/>
        <v>0</v>
      </c>
      <c r="BC3862" s="191">
        <f t="shared" si="3279"/>
        <v>2895500</v>
      </c>
      <c r="BD3862" s="191">
        <f t="shared" si="3280"/>
        <v>0</v>
      </c>
    </row>
    <row r="3863" spans="2:56" x14ac:dyDescent="0.3">
      <c r="B3863" s="176" t="s">
        <v>209</v>
      </c>
      <c r="C3863" s="202">
        <f>SUM(C3864,C3867)</f>
        <v>0</v>
      </c>
      <c r="D3863" s="203">
        <f>SUM(D3864,D3867)</f>
        <v>0</v>
      </c>
      <c r="E3863" s="204">
        <f t="shared" si="3267"/>
        <v>0</v>
      </c>
      <c r="F3863" s="202">
        <f>SUM(F3864,F3867)</f>
        <v>0</v>
      </c>
      <c r="G3863" s="203">
        <f>SUM(G3864,G3867)</f>
        <v>0</v>
      </c>
      <c r="H3863" s="204">
        <f t="shared" si="3268"/>
        <v>0</v>
      </c>
      <c r="I3863" s="202">
        <f>SUM(I3864,I3867)</f>
        <v>0</v>
      </c>
      <c r="J3863" s="205">
        <f>SUM(J3864,J3867)</f>
        <v>0</v>
      </c>
      <c r="K3863" s="206">
        <f t="shared" si="3269"/>
        <v>0</v>
      </c>
      <c r="L3863" s="202">
        <f>SUM(L3864,L3867)</f>
        <v>0</v>
      </c>
      <c r="M3863" s="205">
        <f>SUM(M3864,M3867)</f>
        <v>0</v>
      </c>
      <c r="N3863" s="207">
        <f>SUM(N3864,N3867)</f>
        <v>0</v>
      </c>
      <c r="O3863" s="202">
        <f>SUM(O3864,O3867)</f>
        <v>0</v>
      </c>
      <c r="P3863" s="207">
        <f>SUM(P3864,P3867)</f>
        <v>0</v>
      </c>
      <c r="Q3863" s="208">
        <f t="shared" si="3270"/>
        <v>0</v>
      </c>
      <c r="R3863" s="209">
        <f>SUM(R3864,R3867)</f>
        <v>0</v>
      </c>
      <c r="S3863" s="209">
        <f>SUM(S3864,S3867)</f>
        <v>0</v>
      </c>
      <c r="T3863" s="210">
        <f t="shared" si="3281"/>
        <v>0</v>
      </c>
      <c r="U3863" s="91"/>
      <c r="V3863" s="202">
        <f>SUM(V3864,V3867)</f>
        <v>0</v>
      </c>
      <c r="W3863" s="207">
        <f>SUM(W3864,W3867)</f>
        <v>0</v>
      </c>
      <c r="X3863" s="208">
        <f t="shared" si="3271"/>
        <v>0</v>
      </c>
      <c r="Y3863" s="209">
        <f>SUM(Y3864,Y3867)</f>
        <v>0</v>
      </c>
      <c r="Z3863" s="209">
        <f>SUM(Z3864,Z3867)</f>
        <v>0</v>
      </c>
      <c r="AA3863" s="210">
        <f t="shared" si="3282"/>
        <v>0</v>
      </c>
      <c r="AB3863" s="91"/>
      <c r="AC3863" s="202">
        <f>SUM(AC3864,AC3867)</f>
        <v>0</v>
      </c>
      <c r="AD3863" s="207">
        <f>SUM(AD3864,AD3867)</f>
        <v>0</v>
      </c>
      <c r="AE3863" s="208">
        <f t="shared" si="3272"/>
        <v>0</v>
      </c>
      <c r="AF3863" s="209">
        <f>SUM(AF3864,AF3867)</f>
        <v>0</v>
      </c>
      <c r="AG3863" s="209">
        <f>SUM(AG3864,AG3867)</f>
        <v>0</v>
      </c>
      <c r="AH3863" s="210">
        <f t="shared" si="3283"/>
        <v>0</v>
      </c>
      <c r="AJ3863" s="203">
        <f t="shared" ref="AJ3863:AU3863" si="3300">SUM(AJ3864,AJ3867)</f>
        <v>0</v>
      </c>
      <c r="AK3863" s="205">
        <f t="shared" si="3300"/>
        <v>0</v>
      </c>
      <c r="AL3863" s="207">
        <f t="shared" si="3300"/>
        <v>0</v>
      </c>
      <c r="AM3863" s="205">
        <f t="shared" si="3300"/>
        <v>0</v>
      </c>
      <c r="AN3863" s="207">
        <f t="shared" si="3300"/>
        <v>0</v>
      </c>
      <c r="AO3863" s="205">
        <f t="shared" si="3300"/>
        <v>0</v>
      </c>
      <c r="AP3863" s="207">
        <f t="shared" si="3300"/>
        <v>0</v>
      </c>
      <c r="AQ3863" s="205">
        <f t="shared" si="3300"/>
        <v>0</v>
      </c>
      <c r="AR3863" s="207">
        <f t="shared" si="3300"/>
        <v>0</v>
      </c>
      <c r="AS3863" s="205">
        <f t="shared" si="3300"/>
        <v>0</v>
      </c>
      <c r="AT3863" s="207">
        <f t="shared" si="3300"/>
        <v>0</v>
      </c>
      <c r="AU3863" s="205">
        <f t="shared" si="3300"/>
        <v>0</v>
      </c>
      <c r="AV3863" s="205">
        <f t="shared" si="3273"/>
        <v>0</v>
      </c>
      <c r="AW3863" s="211">
        <f t="shared" si="3274"/>
        <v>0</v>
      </c>
      <c r="AY3863" s="205">
        <f t="shared" si="3275"/>
        <v>0</v>
      </c>
      <c r="AZ3863" s="205">
        <f t="shared" si="3276"/>
        <v>0</v>
      </c>
      <c r="BA3863" s="205">
        <f t="shared" si="3277"/>
        <v>0</v>
      </c>
      <c r="BB3863" s="205">
        <f t="shared" si="3278"/>
        <v>0</v>
      </c>
      <c r="BC3863" s="205">
        <f t="shared" si="3279"/>
        <v>0</v>
      </c>
      <c r="BD3863" s="205">
        <f t="shared" si="3280"/>
        <v>0</v>
      </c>
    </row>
    <row r="3864" spans="2:56" x14ac:dyDescent="0.3">
      <c r="B3864" s="179" t="s">
        <v>210</v>
      </c>
      <c r="C3864" s="202">
        <f>SUM(C3865:C3866)</f>
        <v>0</v>
      </c>
      <c r="D3864" s="203">
        <f>SUM(D3865:D3866)</f>
        <v>0</v>
      </c>
      <c r="E3864" s="204">
        <f t="shared" si="3267"/>
        <v>0</v>
      </c>
      <c r="F3864" s="202">
        <f>SUM(F3865:F3866)</f>
        <v>0</v>
      </c>
      <c r="G3864" s="203">
        <f>SUM(G3865:G3866)</f>
        <v>0</v>
      </c>
      <c r="H3864" s="204">
        <f t="shared" si="3268"/>
        <v>0</v>
      </c>
      <c r="I3864" s="202">
        <f>SUM(I3865:I3866)</f>
        <v>0</v>
      </c>
      <c r="J3864" s="205">
        <f>SUM(J3865:J3866)</f>
        <v>0</v>
      </c>
      <c r="K3864" s="206">
        <f t="shared" si="3269"/>
        <v>0</v>
      </c>
      <c r="L3864" s="202">
        <f>SUM(L3865:L3866)</f>
        <v>0</v>
      </c>
      <c r="M3864" s="205">
        <f>SUM(M3865:M3866)</f>
        <v>0</v>
      </c>
      <c r="N3864" s="207">
        <f>SUM(N3865:N3866)</f>
        <v>0</v>
      </c>
      <c r="O3864" s="202">
        <f>SUM(O3865:O3866)</f>
        <v>0</v>
      </c>
      <c r="P3864" s="207">
        <f>SUM(P3865:P3866)</f>
        <v>0</v>
      </c>
      <c r="Q3864" s="208">
        <f t="shared" si="3270"/>
        <v>0</v>
      </c>
      <c r="R3864" s="209">
        <f>SUM(R3865:R3866)</f>
        <v>0</v>
      </c>
      <c r="S3864" s="209">
        <f>SUM(S3865:S3866)</f>
        <v>0</v>
      </c>
      <c r="T3864" s="210">
        <f t="shared" si="3281"/>
        <v>0</v>
      </c>
      <c r="U3864" s="91"/>
      <c r="V3864" s="202">
        <f>SUM(V3865:V3866)</f>
        <v>0</v>
      </c>
      <c r="W3864" s="207">
        <f>SUM(W3865:W3866)</f>
        <v>0</v>
      </c>
      <c r="X3864" s="208">
        <f t="shared" si="3271"/>
        <v>0</v>
      </c>
      <c r="Y3864" s="209">
        <f>SUM(Y3865:Y3866)</f>
        <v>0</v>
      </c>
      <c r="Z3864" s="209">
        <f>SUM(Z3865:Z3866)</f>
        <v>0</v>
      </c>
      <c r="AA3864" s="210">
        <f t="shared" si="3282"/>
        <v>0</v>
      </c>
      <c r="AB3864" s="91"/>
      <c r="AC3864" s="202">
        <f>SUM(AC3865:AC3866)</f>
        <v>0</v>
      </c>
      <c r="AD3864" s="207">
        <f>SUM(AD3865:AD3866)</f>
        <v>0</v>
      </c>
      <c r="AE3864" s="208">
        <f t="shared" si="3272"/>
        <v>0</v>
      </c>
      <c r="AF3864" s="209">
        <f>SUM(AF3865:AF3866)</f>
        <v>0</v>
      </c>
      <c r="AG3864" s="209">
        <f>SUM(AG3865:AG3866)</f>
        <v>0</v>
      </c>
      <c r="AH3864" s="210">
        <f t="shared" si="3283"/>
        <v>0</v>
      </c>
      <c r="AJ3864" s="203">
        <f t="shared" ref="AJ3864:AU3864" si="3301">SUM(AJ3865:AJ3866)</f>
        <v>0</v>
      </c>
      <c r="AK3864" s="205">
        <f t="shared" si="3301"/>
        <v>0</v>
      </c>
      <c r="AL3864" s="207">
        <f t="shared" si="3301"/>
        <v>0</v>
      </c>
      <c r="AM3864" s="205">
        <f t="shared" si="3301"/>
        <v>0</v>
      </c>
      <c r="AN3864" s="207">
        <f t="shared" si="3301"/>
        <v>0</v>
      </c>
      <c r="AO3864" s="205">
        <f t="shared" si="3301"/>
        <v>0</v>
      </c>
      <c r="AP3864" s="207">
        <f t="shared" si="3301"/>
        <v>0</v>
      </c>
      <c r="AQ3864" s="205">
        <f t="shared" si="3301"/>
        <v>0</v>
      </c>
      <c r="AR3864" s="207">
        <f t="shared" si="3301"/>
        <v>0</v>
      </c>
      <c r="AS3864" s="205">
        <f t="shared" si="3301"/>
        <v>0</v>
      </c>
      <c r="AT3864" s="207">
        <f t="shared" si="3301"/>
        <v>0</v>
      </c>
      <c r="AU3864" s="205">
        <f t="shared" si="3301"/>
        <v>0</v>
      </c>
      <c r="AV3864" s="205">
        <f t="shared" si="3273"/>
        <v>0</v>
      </c>
      <c r="AW3864" s="211">
        <f t="shared" si="3274"/>
        <v>0</v>
      </c>
      <c r="AY3864" s="205">
        <f t="shared" si="3275"/>
        <v>0</v>
      </c>
      <c r="AZ3864" s="205">
        <f t="shared" si="3276"/>
        <v>0</v>
      </c>
      <c r="BA3864" s="205">
        <f t="shared" si="3277"/>
        <v>0</v>
      </c>
      <c r="BB3864" s="205">
        <f t="shared" si="3278"/>
        <v>0</v>
      </c>
      <c r="BC3864" s="205">
        <f t="shared" si="3279"/>
        <v>0</v>
      </c>
      <c r="BD3864" s="205">
        <f t="shared" si="3280"/>
        <v>0</v>
      </c>
    </row>
    <row r="3865" spans="2:56" x14ac:dyDescent="0.3">
      <c r="B3865" s="201" t="s">
        <v>211</v>
      </c>
      <c r="C3865" s="255"/>
      <c r="D3865" s="256"/>
      <c r="E3865" s="182">
        <f t="shared" si="3267"/>
        <v>0</v>
      </c>
      <c r="F3865" s="255"/>
      <c r="G3865" s="256"/>
      <c r="H3865" s="182">
        <f t="shared" si="3268"/>
        <v>0</v>
      </c>
      <c r="I3865" s="255"/>
      <c r="J3865" s="257"/>
      <c r="K3865" s="184">
        <f t="shared" si="3269"/>
        <v>0</v>
      </c>
      <c r="L3865" s="255"/>
      <c r="M3865" s="257"/>
      <c r="N3865" s="258"/>
      <c r="O3865" s="255"/>
      <c r="P3865" s="258"/>
      <c r="Q3865" s="177">
        <f t="shared" si="3270"/>
        <v>0</v>
      </c>
      <c r="R3865" s="258"/>
      <c r="S3865" s="258"/>
      <c r="T3865" s="178">
        <f t="shared" si="3281"/>
        <v>0</v>
      </c>
      <c r="U3865" s="157"/>
      <c r="V3865" s="255"/>
      <c r="W3865" s="258"/>
      <c r="X3865" s="177">
        <f t="shared" si="3271"/>
        <v>0</v>
      </c>
      <c r="Y3865" s="258"/>
      <c r="Z3865" s="258"/>
      <c r="AA3865" s="178">
        <f t="shared" si="3282"/>
        <v>0</v>
      </c>
      <c r="AB3865" s="157"/>
      <c r="AC3865" s="255"/>
      <c r="AD3865" s="258"/>
      <c r="AE3865" s="177">
        <f t="shared" si="3272"/>
        <v>0</v>
      </c>
      <c r="AF3865" s="258"/>
      <c r="AG3865" s="258"/>
      <c r="AH3865" s="178">
        <f t="shared" si="3283"/>
        <v>0</v>
      </c>
      <c r="AJ3865" s="252"/>
      <c r="AK3865" s="253"/>
      <c r="AL3865" s="254"/>
      <c r="AM3865" s="253"/>
      <c r="AN3865" s="254"/>
      <c r="AO3865" s="253"/>
      <c r="AP3865" s="254"/>
      <c r="AQ3865" s="253"/>
      <c r="AR3865" s="254"/>
      <c r="AS3865" s="253"/>
      <c r="AT3865" s="254"/>
      <c r="AU3865" s="253"/>
      <c r="AV3865" s="163">
        <f t="shared" si="3273"/>
        <v>0</v>
      </c>
      <c r="AW3865" s="93">
        <f t="shared" si="3274"/>
        <v>0</v>
      </c>
      <c r="AY3865" s="163">
        <f t="shared" si="3275"/>
        <v>0</v>
      </c>
      <c r="AZ3865" s="163">
        <f t="shared" si="3276"/>
        <v>0</v>
      </c>
      <c r="BA3865" s="163">
        <f t="shared" si="3277"/>
        <v>0</v>
      </c>
      <c r="BB3865" s="163">
        <f t="shared" si="3278"/>
        <v>0</v>
      </c>
      <c r="BC3865" s="163">
        <f t="shared" si="3279"/>
        <v>0</v>
      </c>
      <c r="BD3865" s="163">
        <f t="shared" si="3280"/>
        <v>0</v>
      </c>
    </row>
    <row r="3866" spans="2:56" x14ac:dyDescent="0.3">
      <c r="B3866" s="201" t="s">
        <v>212</v>
      </c>
      <c r="C3866" s="255"/>
      <c r="D3866" s="256"/>
      <c r="E3866" s="182">
        <f t="shared" si="3267"/>
        <v>0</v>
      </c>
      <c r="F3866" s="255"/>
      <c r="G3866" s="256"/>
      <c r="H3866" s="182">
        <f t="shared" si="3268"/>
        <v>0</v>
      </c>
      <c r="I3866" s="255"/>
      <c r="J3866" s="257"/>
      <c r="K3866" s="184">
        <f t="shared" si="3269"/>
        <v>0</v>
      </c>
      <c r="L3866" s="255"/>
      <c r="M3866" s="257"/>
      <c r="N3866" s="258"/>
      <c r="O3866" s="255"/>
      <c r="P3866" s="258"/>
      <c r="Q3866" s="177">
        <f t="shared" si="3270"/>
        <v>0</v>
      </c>
      <c r="R3866" s="258"/>
      <c r="S3866" s="258"/>
      <c r="T3866" s="178">
        <f t="shared" si="3281"/>
        <v>0</v>
      </c>
      <c r="U3866" s="157"/>
      <c r="V3866" s="255"/>
      <c r="W3866" s="258"/>
      <c r="X3866" s="177">
        <f t="shared" si="3271"/>
        <v>0</v>
      </c>
      <c r="Y3866" s="258"/>
      <c r="Z3866" s="258"/>
      <c r="AA3866" s="178">
        <f t="shared" si="3282"/>
        <v>0</v>
      </c>
      <c r="AB3866" s="157"/>
      <c r="AC3866" s="255"/>
      <c r="AD3866" s="258"/>
      <c r="AE3866" s="177">
        <f t="shared" si="3272"/>
        <v>0</v>
      </c>
      <c r="AF3866" s="258"/>
      <c r="AG3866" s="258"/>
      <c r="AH3866" s="178">
        <f t="shared" si="3283"/>
        <v>0</v>
      </c>
      <c r="AJ3866" s="252"/>
      <c r="AK3866" s="253"/>
      <c r="AL3866" s="254"/>
      <c r="AM3866" s="253"/>
      <c r="AN3866" s="254"/>
      <c r="AO3866" s="253"/>
      <c r="AP3866" s="254"/>
      <c r="AQ3866" s="253"/>
      <c r="AR3866" s="254"/>
      <c r="AS3866" s="253"/>
      <c r="AT3866" s="254"/>
      <c r="AU3866" s="253"/>
      <c r="AV3866" s="163">
        <f t="shared" si="3273"/>
        <v>0</v>
      </c>
      <c r="AW3866" s="93">
        <f t="shared" si="3274"/>
        <v>0</v>
      </c>
      <c r="AY3866" s="163">
        <f t="shared" si="3275"/>
        <v>0</v>
      </c>
      <c r="AZ3866" s="163">
        <f t="shared" si="3276"/>
        <v>0</v>
      </c>
      <c r="BA3866" s="163">
        <f t="shared" si="3277"/>
        <v>0</v>
      </c>
      <c r="BB3866" s="163">
        <f t="shared" si="3278"/>
        <v>0</v>
      </c>
      <c r="BC3866" s="163">
        <f t="shared" si="3279"/>
        <v>0</v>
      </c>
      <c r="BD3866" s="163">
        <f t="shared" si="3280"/>
        <v>0</v>
      </c>
    </row>
    <row r="3867" spans="2:56" x14ac:dyDescent="0.3">
      <c r="B3867" s="179" t="s">
        <v>213</v>
      </c>
      <c r="C3867" s="202">
        <f>SUM(C3868)</f>
        <v>0</v>
      </c>
      <c r="D3867" s="203">
        <f>SUM(D3868)</f>
        <v>0</v>
      </c>
      <c r="E3867" s="204">
        <f t="shared" si="3267"/>
        <v>0</v>
      </c>
      <c r="F3867" s="202">
        <f>SUM(F3868)</f>
        <v>0</v>
      </c>
      <c r="G3867" s="203">
        <f>SUM(G3868)</f>
        <v>0</v>
      </c>
      <c r="H3867" s="204">
        <f t="shared" si="3268"/>
        <v>0</v>
      </c>
      <c r="I3867" s="202">
        <f>SUM(I3868)</f>
        <v>0</v>
      </c>
      <c r="J3867" s="205">
        <f>SUM(J3868)</f>
        <v>0</v>
      </c>
      <c r="K3867" s="206">
        <f t="shared" si="3269"/>
        <v>0</v>
      </c>
      <c r="L3867" s="202">
        <f>SUM(L3868)</f>
        <v>0</v>
      </c>
      <c r="M3867" s="205">
        <f>SUM(M3868)</f>
        <v>0</v>
      </c>
      <c r="N3867" s="207">
        <f>SUM(N3868)</f>
        <v>0</v>
      </c>
      <c r="O3867" s="202">
        <f>SUM(O3868)</f>
        <v>0</v>
      </c>
      <c r="P3867" s="207">
        <f>SUM(P3868)</f>
        <v>0</v>
      </c>
      <c r="Q3867" s="208">
        <f t="shared" si="3270"/>
        <v>0</v>
      </c>
      <c r="R3867" s="209">
        <f>SUM(R3868)</f>
        <v>0</v>
      </c>
      <c r="S3867" s="209">
        <f>SUM(S3868)</f>
        <v>0</v>
      </c>
      <c r="T3867" s="210">
        <f t="shared" si="3281"/>
        <v>0</v>
      </c>
      <c r="U3867" s="91"/>
      <c r="V3867" s="202">
        <f>SUM(V3868)</f>
        <v>0</v>
      </c>
      <c r="W3867" s="207">
        <f>SUM(W3868)</f>
        <v>0</v>
      </c>
      <c r="X3867" s="208">
        <f t="shared" si="3271"/>
        <v>0</v>
      </c>
      <c r="Y3867" s="209">
        <f>SUM(Y3868)</f>
        <v>0</v>
      </c>
      <c r="Z3867" s="209">
        <f>SUM(Z3868)</f>
        <v>0</v>
      </c>
      <c r="AA3867" s="210">
        <f t="shared" si="3282"/>
        <v>0</v>
      </c>
      <c r="AB3867" s="91"/>
      <c r="AC3867" s="202">
        <f>SUM(AC3868)</f>
        <v>0</v>
      </c>
      <c r="AD3867" s="207">
        <f>SUM(AD3868)</f>
        <v>0</v>
      </c>
      <c r="AE3867" s="208">
        <f t="shared" si="3272"/>
        <v>0</v>
      </c>
      <c r="AF3867" s="209">
        <f>SUM(AF3868)</f>
        <v>0</v>
      </c>
      <c r="AG3867" s="209">
        <f>SUM(AG3868)</f>
        <v>0</v>
      </c>
      <c r="AH3867" s="210">
        <f t="shared" si="3283"/>
        <v>0</v>
      </c>
      <c r="AJ3867" s="203">
        <f t="shared" ref="AJ3867:AU3867" si="3302">SUM(AJ3868)</f>
        <v>0</v>
      </c>
      <c r="AK3867" s="205">
        <f t="shared" si="3302"/>
        <v>0</v>
      </c>
      <c r="AL3867" s="207">
        <f t="shared" si="3302"/>
        <v>0</v>
      </c>
      <c r="AM3867" s="205">
        <f t="shared" si="3302"/>
        <v>0</v>
      </c>
      <c r="AN3867" s="207">
        <f t="shared" si="3302"/>
        <v>0</v>
      </c>
      <c r="AO3867" s="205">
        <f t="shared" si="3302"/>
        <v>0</v>
      </c>
      <c r="AP3867" s="207">
        <f t="shared" si="3302"/>
        <v>0</v>
      </c>
      <c r="AQ3867" s="205">
        <f t="shared" si="3302"/>
        <v>0</v>
      </c>
      <c r="AR3867" s="207">
        <f t="shared" si="3302"/>
        <v>0</v>
      </c>
      <c r="AS3867" s="205">
        <f t="shared" si="3302"/>
        <v>0</v>
      </c>
      <c r="AT3867" s="207">
        <f t="shared" si="3302"/>
        <v>0</v>
      </c>
      <c r="AU3867" s="205">
        <f t="shared" si="3302"/>
        <v>0</v>
      </c>
      <c r="AV3867" s="205">
        <f t="shared" si="3273"/>
        <v>0</v>
      </c>
      <c r="AW3867" s="211">
        <f t="shared" si="3274"/>
        <v>0</v>
      </c>
      <c r="AY3867" s="205">
        <f t="shared" si="3275"/>
        <v>0</v>
      </c>
      <c r="AZ3867" s="205">
        <f t="shared" si="3276"/>
        <v>0</v>
      </c>
      <c r="BA3867" s="205">
        <f t="shared" si="3277"/>
        <v>0</v>
      </c>
      <c r="BB3867" s="205">
        <f t="shared" si="3278"/>
        <v>0</v>
      </c>
      <c r="BC3867" s="205">
        <f t="shared" si="3279"/>
        <v>0</v>
      </c>
      <c r="BD3867" s="205">
        <f t="shared" si="3280"/>
        <v>0</v>
      </c>
    </row>
    <row r="3868" spans="2:56" x14ac:dyDescent="0.3">
      <c r="B3868" s="201" t="s">
        <v>105</v>
      </c>
      <c r="C3868" s="255"/>
      <c r="D3868" s="256"/>
      <c r="E3868" s="182">
        <f t="shared" si="3267"/>
        <v>0</v>
      </c>
      <c r="F3868" s="255"/>
      <c r="G3868" s="256"/>
      <c r="H3868" s="182">
        <f t="shared" si="3268"/>
        <v>0</v>
      </c>
      <c r="I3868" s="255"/>
      <c r="J3868" s="257"/>
      <c r="K3868" s="184">
        <f t="shared" si="3269"/>
        <v>0</v>
      </c>
      <c r="L3868" s="255"/>
      <c r="M3868" s="257"/>
      <c r="N3868" s="258"/>
      <c r="O3868" s="255"/>
      <c r="P3868" s="258"/>
      <c r="Q3868" s="177">
        <f t="shared" si="3270"/>
        <v>0</v>
      </c>
      <c r="R3868" s="258"/>
      <c r="S3868" s="258"/>
      <c r="T3868" s="178">
        <f t="shared" si="3281"/>
        <v>0</v>
      </c>
      <c r="U3868" s="157"/>
      <c r="V3868" s="255"/>
      <c r="W3868" s="258"/>
      <c r="X3868" s="177">
        <f t="shared" si="3271"/>
        <v>0</v>
      </c>
      <c r="Y3868" s="258"/>
      <c r="Z3868" s="258"/>
      <c r="AA3868" s="178">
        <f t="shared" si="3282"/>
        <v>0</v>
      </c>
      <c r="AB3868" s="157"/>
      <c r="AC3868" s="255"/>
      <c r="AD3868" s="258"/>
      <c r="AE3868" s="177">
        <f t="shared" si="3272"/>
        <v>0</v>
      </c>
      <c r="AF3868" s="258"/>
      <c r="AG3868" s="258"/>
      <c r="AH3868" s="178">
        <f t="shared" si="3283"/>
        <v>0</v>
      </c>
      <c r="AJ3868" s="252"/>
      <c r="AK3868" s="253"/>
      <c r="AL3868" s="254"/>
      <c r="AM3868" s="253"/>
      <c r="AN3868" s="254"/>
      <c r="AO3868" s="253"/>
      <c r="AP3868" s="254"/>
      <c r="AQ3868" s="253"/>
      <c r="AR3868" s="254"/>
      <c r="AS3868" s="253"/>
      <c r="AT3868" s="254"/>
      <c r="AU3868" s="253"/>
      <c r="AV3868" s="163">
        <f t="shared" si="3273"/>
        <v>0</v>
      </c>
      <c r="AW3868" s="93">
        <f t="shared" si="3274"/>
        <v>0</v>
      </c>
      <c r="AY3868" s="163">
        <f t="shared" si="3275"/>
        <v>0</v>
      </c>
      <c r="AZ3868" s="163">
        <f t="shared" si="3276"/>
        <v>0</v>
      </c>
      <c r="BA3868" s="163">
        <f t="shared" si="3277"/>
        <v>0</v>
      </c>
      <c r="BB3868" s="163">
        <f t="shared" si="3278"/>
        <v>0</v>
      </c>
      <c r="BC3868" s="163">
        <f t="shared" si="3279"/>
        <v>0</v>
      </c>
      <c r="BD3868" s="163">
        <f t="shared" si="3280"/>
        <v>0</v>
      </c>
    </row>
    <row r="3869" spans="2:56" x14ac:dyDescent="0.3">
      <c r="B3869" s="176" t="s">
        <v>214</v>
      </c>
      <c r="C3869" s="202">
        <f>SUM(C3870,C3874)</f>
        <v>6089194</v>
      </c>
      <c r="D3869" s="203">
        <f>SUM(D3870,D3874)</f>
        <v>670781.65</v>
      </c>
      <c r="E3869" s="204">
        <f t="shared" si="3267"/>
        <v>0.11015934949682996</v>
      </c>
      <c r="F3869" s="202">
        <f>SUM(F3870,F3874)</f>
        <v>8331000</v>
      </c>
      <c r="G3869" s="203">
        <f>SUM(G3870,G3874)</f>
        <v>8279108.8999999994</v>
      </c>
      <c r="H3869" s="204">
        <f t="shared" si="3268"/>
        <v>0.99377132397071177</v>
      </c>
      <c r="I3869" s="202">
        <f>SUM(I3870,I3874)</f>
        <v>3494776</v>
      </c>
      <c r="J3869" s="205">
        <f>SUM(J3870,J3874)</f>
        <v>3487801.5100000007</v>
      </c>
      <c r="K3869" s="206">
        <f t="shared" si="3269"/>
        <v>0.99800430986134758</v>
      </c>
      <c r="L3869" s="202">
        <f>SUM(L3870,L3874)</f>
        <v>8757391</v>
      </c>
      <c r="M3869" s="205">
        <f>SUM(M3870,M3874)</f>
        <v>9567391</v>
      </c>
      <c r="N3869" s="207">
        <f>SUM(N3870,N3874)</f>
        <v>0</v>
      </c>
      <c r="O3869" s="202">
        <f>SUM(O3870,O3874)</f>
        <v>2895500</v>
      </c>
      <c r="P3869" s="207">
        <f>SUM(P3870,P3874)</f>
        <v>0</v>
      </c>
      <c r="Q3869" s="208">
        <f t="shared" si="3270"/>
        <v>2895500</v>
      </c>
      <c r="R3869" s="209">
        <f>SUM(R3870,R3874)</f>
        <v>0</v>
      </c>
      <c r="S3869" s="209">
        <f>SUM(S3870,S3874)</f>
        <v>0</v>
      </c>
      <c r="T3869" s="210">
        <f t="shared" si="3281"/>
        <v>2895500</v>
      </c>
      <c r="U3869" s="91"/>
      <c r="V3869" s="202">
        <f>SUM(V3870,V3874)</f>
        <v>5214216</v>
      </c>
      <c r="W3869" s="207">
        <f>SUM(W3870,W3874)</f>
        <v>0</v>
      </c>
      <c r="X3869" s="208">
        <f t="shared" si="3271"/>
        <v>5214216</v>
      </c>
      <c r="Y3869" s="209">
        <f>SUM(Y3870,Y3874)</f>
        <v>0</v>
      </c>
      <c r="Z3869" s="209">
        <f>SUM(Z3870,Z3874)</f>
        <v>0</v>
      </c>
      <c r="AA3869" s="210">
        <f t="shared" si="3282"/>
        <v>5214216</v>
      </c>
      <c r="AB3869" s="91"/>
      <c r="AC3869" s="202">
        <f>SUM(AC3870,AC3874)</f>
        <v>5450727</v>
      </c>
      <c r="AD3869" s="207">
        <f>SUM(AD3870,AD3874)</f>
        <v>0</v>
      </c>
      <c r="AE3869" s="208">
        <f t="shared" si="3272"/>
        <v>5450727</v>
      </c>
      <c r="AF3869" s="209">
        <f>SUM(AF3870,AF3874)</f>
        <v>0</v>
      </c>
      <c r="AG3869" s="209">
        <f>SUM(AG3870,AG3874)</f>
        <v>0</v>
      </c>
      <c r="AH3869" s="210">
        <f t="shared" si="3283"/>
        <v>5450727</v>
      </c>
      <c r="AJ3869" s="203">
        <f t="shared" ref="AJ3869:AU3869" si="3303">SUM(AJ3870,AJ3874)</f>
        <v>0</v>
      </c>
      <c r="AK3869" s="205">
        <f t="shared" si="3303"/>
        <v>0</v>
      </c>
      <c r="AL3869" s="207">
        <f t="shared" si="3303"/>
        <v>0</v>
      </c>
      <c r="AM3869" s="205">
        <f t="shared" si="3303"/>
        <v>0</v>
      </c>
      <c r="AN3869" s="207">
        <f t="shared" si="3303"/>
        <v>0</v>
      </c>
      <c r="AO3869" s="205">
        <f t="shared" si="3303"/>
        <v>1965500</v>
      </c>
      <c r="AP3869" s="207">
        <f t="shared" si="3303"/>
        <v>930000</v>
      </c>
      <c r="AQ3869" s="205">
        <f t="shared" si="3303"/>
        <v>0</v>
      </c>
      <c r="AR3869" s="207">
        <f t="shared" si="3303"/>
        <v>0</v>
      </c>
      <c r="AS3869" s="205">
        <f t="shared" si="3303"/>
        <v>0</v>
      </c>
      <c r="AT3869" s="207">
        <f t="shared" si="3303"/>
        <v>0</v>
      </c>
      <c r="AU3869" s="205">
        <f t="shared" si="3303"/>
        <v>0</v>
      </c>
      <c r="AV3869" s="205">
        <f t="shared" si="3273"/>
        <v>2895500</v>
      </c>
      <c r="AW3869" s="211">
        <f t="shared" si="3274"/>
        <v>0</v>
      </c>
      <c r="AY3869" s="205">
        <f t="shared" si="3275"/>
        <v>0</v>
      </c>
      <c r="AZ3869" s="205">
        <f t="shared" si="3276"/>
        <v>1965500</v>
      </c>
      <c r="BA3869" s="205">
        <f t="shared" si="3277"/>
        <v>930000</v>
      </c>
      <c r="BB3869" s="205">
        <f t="shared" si="3278"/>
        <v>0</v>
      </c>
      <c r="BC3869" s="205">
        <f t="shared" si="3279"/>
        <v>2895500</v>
      </c>
      <c r="BD3869" s="205">
        <f t="shared" si="3280"/>
        <v>0</v>
      </c>
    </row>
    <row r="3870" spans="2:56" x14ac:dyDescent="0.3">
      <c r="B3870" s="179" t="s">
        <v>215</v>
      </c>
      <c r="C3870" s="202">
        <f>SUM(C3871:C3873)</f>
        <v>0</v>
      </c>
      <c r="D3870" s="203">
        <f>SUM(D3871:D3873)</f>
        <v>0</v>
      </c>
      <c r="E3870" s="204">
        <f t="shared" si="3267"/>
        <v>0</v>
      </c>
      <c r="F3870" s="202">
        <f>SUM(F3871:F3873)</f>
        <v>0</v>
      </c>
      <c r="G3870" s="203">
        <f>SUM(G3871:G3873)</f>
        <v>0</v>
      </c>
      <c r="H3870" s="204">
        <f t="shared" si="3268"/>
        <v>0</v>
      </c>
      <c r="I3870" s="202">
        <f>SUM(I3871:I3873)</f>
        <v>0</v>
      </c>
      <c r="J3870" s="205">
        <f>SUM(J3871:J3873)</f>
        <v>0</v>
      </c>
      <c r="K3870" s="206">
        <f t="shared" si="3269"/>
        <v>0</v>
      </c>
      <c r="L3870" s="202">
        <f>SUM(L3871:L3873)</f>
        <v>0</v>
      </c>
      <c r="M3870" s="205">
        <f>SUM(M3871:M3873)</f>
        <v>0</v>
      </c>
      <c r="N3870" s="207">
        <f>SUM(N3871:N3873)</f>
        <v>0</v>
      </c>
      <c r="O3870" s="202">
        <f>SUM(O3871:O3873)</f>
        <v>0</v>
      </c>
      <c r="P3870" s="207">
        <f>SUM(P3871:P3873)</f>
        <v>0</v>
      </c>
      <c r="Q3870" s="208">
        <f t="shared" si="3270"/>
        <v>0</v>
      </c>
      <c r="R3870" s="209">
        <f>SUM(R3871:R3873)</f>
        <v>0</v>
      </c>
      <c r="S3870" s="209">
        <f>SUM(S3871:S3873)</f>
        <v>0</v>
      </c>
      <c r="T3870" s="210">
        <f t="shared" si="3281"/>
        <v>0</v>
      </c>
      <c r="U3870" s="91"/>
      <c r="V3870" s="202">
        <f>SUM(V3871:V3873)</f>
        <v>0</v>
      </c>
      <c r="W3870" s="207">
        <f>SUM(W3871:W3873)</f>
        <v>0</v>
      </c>
      <c r="X3870" s="208">
        <f t="shared" si="3271"/>
        <v>0</v>
      </c>
      <c r="Y3870" s="209">
        <f>SUM(Y3871:Y3873)</f>
        <v>0</v>
      </c>
      <c r="Z3870" s="209">
        <f>SUM(Z3871:Z3873)</f>
        <v>0</v>
      </c>
      <c r="AA3870" s="210">
        <f t="shared" si="3282"/>
        <v>0</v>
      </c>
      <c r="AB3870" s="91"/>
      <c r="AC3870" s="202">
        <f>SUM(AC3871:AC3873)</f>
        <v>0</v>
      </c>
      <c r="AD3870" s="207">
        <f>SUM(AD3871:AD3873)</f>
        <v>0</v>
      </c>
      <c r="AE3870" s="208">
        <f t="shared" si="3272"/>
        <v>0</v>
      </c>
      <c r="AF3870" s="209">
        <f>SUM(AF3871:AF3873)</f>
        <v>0</v>
      </c>
      <c r="AG3870" s="209">
        <f>SUM(AG3871:AG3873)</f>
        <v>0</v>
      </c>
      <c r="AH3870" s="210">
        <f t="shared" si="3283"/>
        <v>0</v>
      </c>
      <c r="AJ3870" s="203">
        <f t="shared" ref="AJ3870:AU3870" si="3304">SUM(AJ3871:AJ3873)</f>
        <v>0</v>
      </c>
      <c r="AK3870" s="205">
        <f t="shared" si="3304"/>
        <v>0</v>
      </c>
      <c r="AL3870" s="207">
        <f t="shared" si="3304"/>
        <v>0</v>
      </c>
      <c r="AM3870" s="205">
        <f t="shared" si="3304"/>
        <v>0</v>
      </c>
      <c r="AN3870" s="207">
        <f t="shared" si="3304"/>
        <v>0</v>
      </c>
      <c r="AO3870" s="205">
        <f t="shared" si="3304"/>
        <v>0</v>
      </c>
      <c r="AP3870" s="207">
        <f t="shared" si="3304"/>
        <v>0</v>
      </c>
      <c r="AQ3870" s="205">
        <f t="shared" si="3304"/>
        <v>0</v>
      </c>
      <c r="AR3870" s="207">
        <f t="shared" si="3304"/>
        <v>0</v>
      </c>
      <c r="AS3870" s="205">
        <f t="shared" si="3304"/>
        <v>0</v>
      </c>
      <c r="AT3870" s="207">
        <f t="shared" si="3304"/>
        <v>0</v>
      </c>
      <c r="AU3870" s="205">
        <f t="shared" si="3304"/>
        <v>0</v>
      </c>
      <c r="AV3870" s="205">
        <f t="shared" si="3273"/>
        <v>0</v>
      </c>
      <c r="AW3870" s="211">
        <f t="shared" si="3274"/>
        <v>0</v>
      </c>
      <c r="AY3870" s="205">
        <f t="shared" si="3275"/>
        <v>0</v>
      </c>
      <c r="AZ3870" s="205">
        <f t="shared" si="3276"/>
        <v>0</v>
      </c>
      <c r="BA3870" s="205">
        <f t="shared" si="3277"/>
        <v>0</v>
      </c>
      <c r="BB3870" s="205">
        <f t="shared" si="3278"/>
        <v>0</v>
      </c>
      <c r="BC3870" s="205">
        <f t="shared" si="3279"/>
        <v>0</v>
      </c>
      <c r="BD3870" s="205">
        <f t="shared" si="3280"/>
        <v>0</v>
      </c>
    </row>
    <row r="3871" spans="2:56" x14ac:dyDescent="0.3">
      <c r="B3871" s="201" t="s">
        <v>216</v>
      </c>
      <c r="C3871" s="255"/>
      <c r="D3871" s="256"/>
      <c r="E3871" s="182">
        <f t="shared" si="3267"/>
        <v>0</v>
      </c>
      <c r="F3871" s="255"/>
      <c r="G3871" s="256"/>
      <c r="H3871" s="182">
        <f t="shared" si="3268"/>
        <v>0</v>
      </c>
      <c r="I3871" s="255"/>
      <c r="J3871" s="257"/>
      <c r="K3871" s="184">
        <f t="shared" si="3269"/>
        <v>0</v>
      </c>
      <c r="L3871" s="255"/>
      <c r="M3871" s="257"/>
      <c r="N3871" s="258"/>
      <c r="O3871" s="255"/>
      <c r="P3871" s="258"/>
      <c r="Q3871" s="177">
        <f t="shared" si="3270"/>
        <v>0</v>
      </c>
      <c r="R3871" s="258"/>
      <c r="S3871" s="258"/>
      <c r="T3871" s="178">
        <f t="shared" si="3281"/>
        <v>0</v>
      </c>
      <c r="U3871" s="157"/>
      <c r="V3871" s="255"/>
      <c r="W3871" s="258"/>
      <c r="X3871" s="177">
        <f t="shared" si="3271"/>
        <v>0</v>
      </c>
      <c r="Y3871" s="258"/>
      <c r="Z3871" s="258"/>
      <c r="AA3871" s="178">
        <f t="shared" si="3282"/>
        <v>0</v>
      </c>
      <c r="AB3871" s="157"/>
      <c r="AC3871" s="255"/>
      <c r="AD3871" s="258"/>
      <c r="AE3871" s="177">
        <f t="shared" si="3272"/>
        <v>0</v>
      </c>
      <c r="AF3871" s="258"/>
      <c r="AG3871" s="258"/>
      <c r="AH3871" s="178">
        <f t="shared" si="3283"/>
        <v>0</v>
      </c>
      <c r="AJ3871" s="252"/>
      <c r="AK3871" s="253"/>
      <c r="AL3871" s="254"/>
      <c r="AM3871" s="253"/>
      <c r="AN3871" s="254"/>
      <c r="AO3871" s="253"/>
      <c r="AP3871" s="254"/>
      <c r="AQ3871" s="253"/>
      <c r="AR3871" s="254"/>
      <c r="AS3871" s="253"/>
      <c r="AT3871" s="254"/>
      <c r="AU3871" s="253"/>
      <c r="AV3871" s="163">
        <f t="shared" si="3273"/>
        <v>0</v>
      </c>
      <c r="AW3871" s="93">
        <f t="shared" si="3274"/>
        <v>0</v>
      </c>
      <c r="AY3871" s="163">
        <f t="shared" si="3275"/>
        <v>0</v>
      </c>
      <c r="AZ3871" s="163">
        <f t="shared" si="3276"/>
        <v>0</v>
      </c>
      <c r="BA3871" s="163">
        <f t="shared" si="3277"/>
        <v>0</v>
      </c>
      <c r="BB3871" s="163">
        <f t="shared" si="3278"/>
        <v>0</v>
      </c>
      <c r="BC3871" s="163">
        <f t="shared" si="3279"/>
        <v>0</v>
      </c>
      <c r="BD3871" s="163">
        <f t="shared" si="3280"/>
        <v>0</v>
      </c>
    </row>
    <row r="3872" spans="2:56" x14ac:dyDescent="0.3">
      <c r="B3872" s="201" t="s">
        <v>217</v>
      </c>
      <c r="C3872" s="255"/>
      <c r="D3872" s="256"/>
      <c r="E3872" s="182">
        <f t="shared" si="3267"/>
        <v>0</v>
      </c>
      <c r="F3872" s="255"/>
      <c r="G3872" s="256"/>
      <c r="H3872" s="182">
        <f t="shared" si="3268"/>
        <v>0</v>
      </c>
      <c r="I3872" s="255"/>
      <c r="J3872" s="257"/>
      <c r="K3872" s="184">
        <f t="shared" si="3269"/>
        <v>0</v>
      </c>
      <c r="L3872" s="255"/>
      <c r="M3872" s="257"/>
      <c r="N3872" s="258"/>
      <c r="O3872" s="255"/>
      <c r="P3872" s="258"/>
      <c r="Q3872" s="177">
        <f t="shared" si="3270"/>
        <v>0</v>
      </c>
      <c r="R3872" s="258"/>
      <c r="S3872" s="258"/>
      <c r="T3872" s="178">
        <f t="shared" si="3281"/>
        <v>0</v>
      </c>
      <c r="U3872" s="157"/>
      <c r="V3872" s="255"/>
      <c r="W3872" s="258"/>
      <c r="X3872" s="177">
        <f t="shared" si="3271"/>
        <v>0</v>
      </c>
      <c r="Y3872" s="258"/>
      <c r="Z3872" s="258"/>
      <c r="AA3872" s="178">
        <f t="shared" si="3282"/>
        <v>0</v>
      </c>
      <c r="AB3872" s="157"/>
      <c r="AC3872" s="255"/>
      <c r="AD3872" s="258"/>
      <c r="AE3872" s="177">
        <f t="shared" si="3272"/>
        <v>0</v>
      </c>
      <c r="AF3872" s="258"/>
      <c r="AG3872" s="258"/>
      <c r="AH3872" s="178">
        <f t="shared" si="3283"/>
        <v>0</v>
      </c>
      <c r="AJ3872" s="252"/>
      <c r="AK3872" s="253"/>
      <c r="AL3872" s="254"/>
      <c r="AM3872" s="253"/>
      <c r="AN3872" s="254"/>
      <c r="AO3872" s="253"/>
      <c r="AP3872" s="254"/>
      <c r="AQ3872" s="253"/>
      <c r="AR3872" s="254"/>
      <c r="AS3872" s="253"/>
      <c r="AT3872" s="254"/>
      <c r="AU3872" s="253"/>
      <c r="AV3872" s="163">
        <f t="shared" si="3273"/>
        <v>0</v>
      </c>
      <c r="AW3872" s="93">
        <f t="shared" si="3274"/>
        <v>0</v>
      </c>
      <c r="AY3872" s="163">
        <f t="shared" si="3275"/>
        <v>0</v>
      </c>
      <c r="AZ3872" s="163">
        <f t="shared" si="3276"/>
        <v>0</v>
      </c>
      <c r="BA3872" s="163">
        <f t="shared" si="3277"/>
        <v>0</v>
      </c>
      <c r="BB3872" s="163">
        <f t="shared" si="3278"/>
        <v>0</v>
      </c>
      <c r="BC3872" s="163">
        <f t="shared" si="3279"/>
        <v>0</v>
      </c>
      <c r="BD3872" s="163">
        <f t="shared" si="3280"/>
        <v>0</v>
      </c>
    </row>
    <row r="3873" spans="2:56" x14ac:dyDescent="0.3">
      <c r="B3873" s="201" t="s">
        <v>218</v>
      </c>
      <c r="C3873" s="255"/>
      <c r="D3873" s="256"/>
      <c r="E3873" s="182">
        <f t="shared" si="3267"/>
        <v>0</v>
      </c>
      <c r="F3873" s="255"/>
      <c r="G3873" s="256"/>
      <c r="H3873" s="182">
        <f t="shared" si="3268"/>
        <v>0</v>
      </c>
      <c r="I3873" s="255"/>
      <c r="J3873" s="257"/>
      <c r="K3873" s="184">
        <f t="shared" si="3269"/>
        <v>0</v>
      </c>
      <c r="L3873" s="255"/>
      <c r="M3873" s="257"/>
      <c r="N3873" s="258"/>
      <c r="O3873" s="255"/>
      <c r="P3873" s="258"/>
      <c r="Q3873" s="177">
        <f t="shared" si="3270"/>
        <v>0</v>
      </c>
      <c r="R3873" s="258"/>
      <c r="S3873" s="258"/>
      <c r="T3873" s="178">
        <f t="shared" si="3281"/>
        <v>0</v>
      </c>
      <c r="U3873" s="157"/>
      <c r="V3873" s="255"/>
      <c r="W3873" s="258"/>
      <c r="X3873" s="177">
        <f t="shared" si="3271"/>
        <v>0</v>
      </c>
      <c r="Y3873" s="258"/>
      <c r="Z3873" s="258"/>
      <c r="AA3873" s="178">
        <f t="shared" si="3282"/>
        <v>0</v>
      </c>
      <c r="AB3873" s="157"/>
      <c r="AC3873" s="255"/>
      <c r="AD3873" s="258"/>
      <c r="AE3873" s="177">
        <f t="shared" si="3272"/>
        <v>0</v>
      </c>
      <c r="AF3873" s="258"/>
      <c r="AG3873" s="258"/>
      <c r="AH3873" s="178">
        <f t="shared" si="3283"/>
        <v>0</v>
      </c>
      <c r="AJ3873" s="252"/>
      <c r="AK3873" s="253"/>
      <c r="AL3873" s="254"/>
      <c r="AM3873" s="253"/>
      <c r="AN3873" s="254"/>
      <c r="AO3873" s="253"/>
      <c r="AP3873" s="254"/>
      <c r="AQ3873" s="253"/>
      <c r="AR3873" s="254"/>
      <c r="AS3873" s="253"/>
      <c r="AT3873" s="254"/>
      <c r="AU3873" s="253"/>
      <c r="AV3873" s="163">
        <f t="shared" si="3273"/>
        <v>0</v>
      </c>
      <c r="AW3873" s="93">
        <f t="shared" si="3274"/>
        <v>0</v>
      </c>
      <c r="AY3873" s="163">
        <f t="shared" si="3275"/>
        <v>0</v>
      </c>
      <c r="AZ3873" s="163">
        <f t="shared" si="3276"/>
        <v>0</v>
      </c>
      <c r="BA3873" s="163">
        <f t="shared" si="3277"/>
        <v>0</v>
      </c>
      <c r="BB3873" s="163">
        <f t="shared" si="3278"/>
        <v>0</v>
      </c>
      <c r="BC3873" s="163">
        <f t="shared" si="3279"/>
        <v>0</v>
      </c>
      <c r="BD3873" s="163">
        <f t="shared" si="3280"/>
        <v>0</v>
      </c>
    </row>
    <row r="3874" spans="2:56" x14ac:dyDescent="0.3">
      <c r="B3874" s="179" t="s">
        <v>219</v>
      </c>
      <c r="C3874" s="202">
        <f>SUM(C3875:C3881)</f>
        <v>6089194</v>
      </c>
      <c r="D3874" s="203">
        <f>SUM(D3875:D3881)</f>
        <v>670781.65</v>
      </c>
      <c r="E3874" s="204">
        <f t="shared" si="3267"/>
        <v>0.11015934949682996</v>
      </c>
      <c r="F3874" s="202">
        <f>SUM(F3875:F3881)</f>
        <v>8331000</v>
      </c>
      <c r="G3874" s="203">
        <f>SUM(G3875:G3881)</f>
        <v>8279108.8999999994</v>
      </c>
      <c r="H3874" s="204">
        <f t="shared" si="3268"/>
        <v>0.99377132397071177</v>
      </c>
      <c r="I3874" s="202">
        <f>SUM(I3875:I3881)</f>
        <v>3494776</v>
      </c>
      <c r="J3874" s="205">
        <f>SUM(J3875:J3881)</f>
        <v>3487801.5100000007</v>
      </c>
      <c r="K3874" s="206">
        <f t="shared" si="3269"/>
        <v>0.99800430986134758</v>
      </c>
      <c r="L3874" s="202">
        <f>SUM(L3875:L3881)</f>
        <v>8757391</v>
      </c>
      <c r="M3874" s="205">
        <f>SUM(M3875:M3881)</f>
        <v>9567391</v>
      </c>
      <c r="N3874" s="207">
        <f>SUM(N3875:N3881)</f>
        <v>0</v>
      </c>
      <c r="O3874" s="202">
        <f>SUM(O3875:O3881)</f>
        <v>2895500</v>
      </c>
      <c r="P3874" s="207">
        <f>SUM(P3875:P3881)</f>
        <v>0</v>
      </c>
      <c r="Q3874" s="208">
        <f t="shared" si="3270"/>
        <v>2895500</v>
      </c>
      <c r="R3874" s="209">
        <f>SUM(R3875:R3881)</f>
        <v>0</v>
      </c>
      <c r="S3874" s="209">
        <f>SUM(S3875:S3881)</f>
        <v>0</v>
      </c>
      <c r="T3874" s="210">
        <f t="shared" si="3281"/>
        <v>2895500</v>
      </c>
      <c r="U3874" s="91"/>
      <c r="V3874" s="202">
        <f>SUM(V3875:V3881)</f>
        <v>5214216</v>
      </c>
      <c r="W3874" s="207">
        <f>SUM(W3875:W3881)</f>
        <v>0</v>
      </c>
      <c r="X3874" s="208">
        <f t="shared" si="3271"/>
        <v>5214216</v>
      </c>
      <c r="Y3874" s="209">
        <f>SUM(Y3875:Y3881)</f>
        <v>0</v>
      </c>
      <c r="Z3874" s="209">
        <f>SUM(Z3875:Z3881)</f>
        <v>0</v>
      </c>
      <c r="AA3874" s="210">
        <f t="shared" si="3282"/>
        <v>5214216</v>
      </c>
      <c r="AB3874" s="91"/>
      <c r="AC3874" s="202">
        <f>SUM(AC3875:AC3881)</f>
        <v>5450727</v>
      </c>
      <c r="AD3874" s="207">
        <f>SUM(AD3875:AD3881)</f>
        <v>0</v>
      </c>
      <c r="AE3874" s="208">
        <f t="shared" si="3272"/>
        <v>5450727</v>
      </c>
      <c r="AF3874" s="209">
        <f>SUM(AF3875:AF3881)</f>
        <v>0</v>
      </c>
      <c r="AG3874" s="209">
        <f>SUM(AG3875:AG3881)</f>
        <v>0</v>
      </c>
      <c r="AH3874" s="210">
        <f t="shared" si="3283"/>
        <v>5450727</v>
      </c>
      <c r="AJ3874" s="203">
        <f t="shared" ref="AJ3874:AU3874" si="3305">SUM(AJ3875:AJ3881)</f>
        <v>0</v>
      </c>
      <c r="AK3874" s="205">
        <f t="shared" si="3305"/>
        <v>0</v>
      </c>
      <c r="AL3874" s="207">
        <f t="shared" si="3305"/>
        <v>0</v>
      </c>
      <c r="AM3874" s="205">
        <f t="shared" si="3305"/>
        <v>0</v>
      </c>
      <c r="AN3874" s="207">
        <f t="shared" si="3305"/>
        <v>0</v>
      </c>
      <c r="AO3874" s="205">
        <f t="shared" si="3305"/>
        <v>1965500</v>
      </c>
      <c r="AP3874" s="207">
        <f t="shared" si="3305"/>
        <v>930000</v>
      </c>
      <c r="AQ3874" s="205">
        <f t="shared" si="3305"/>
        <v>0</v>
      </c>
      <c r="AR3874" s="207">
        <f t="shared" si="3305"/>
        <v>0</v>
      </c>
      <c r="AS3874" s="205">
        <f t="shared" si="3305"/>
        <v>0</v>
      </c>
      <c r="AT3874" s="207">
        <f t="shared" si="3305"/>
        <v>0</v>
      </c>
      <c r="AU3874" s="205">
        <f t="shared" si="3305"/>
        <v>0</v>
      </c>
      <c r="AV3874" s="205">
        <f t="shared" si="3273"/>
        <v>2895500</v>
      </c>
      <c r="AW3874" s="211">
        <f t="shared" si="3274"/>
        <v>0</v>
      </c>
      <c r="AY3874" s="205">
        <f t="shared" si="3275"/>
        <v>0</v>
      </c>
      <c r="AZ3874" s="205">
        <f t="shared" si="3276"/>
        <v>1965500</v>
      </c>
      <c r="BA3874" s="205">
        <f t="shared" si="3277"/>
        <v>930000</v>
      </c>
      <c r="BB3874" s="205">
        <f t="shared" si="3278"/>
        <v>0</v>
      </c>
      <c r="BC3874" s="205">
        <f t="shared" si="3279"/>
        <v>2895500</v>
      </c>
      <c r="BD3874" s="205">
        <f t="shared" si="3280"/>
        <v>0</v>
      </c>
    </row>
    <row r="3875" spans="2:56" x14ac:dyDescent="0.3">
      <c r="B3875" s="201" t="s">
        <v>220</v>
      </c>
      <c r="C3875" s="255"/>
      <c r="D3875" s="256"/>
      <c r="E3875" s="182">
        <f t="shared" si="3267"/>
        <v>0</v>
      </c>
      <c r="F3875" s="255"/>
      <c r="G3875" s="256"/>
      <c r="H3875" s="182">
        <f t="shared" si="3268"/>
        <v>0</v>
      </c>
      <c r="I3875" s="255"/>
      <c r="J3875" s="257"/>
      <c r="K3875" s="184">
        <f t="shared" si="3269"/>
        <v>0</v>
      </c>
      <c r="L3875" s="255">
        <v>300000</v>
      </c>
      <c r="M3875" s="257">
        <v>300000</v>
      </c>
      <c r="N3875" s="258"/>
      <c r="O3875" s="255"/>
      <c r="P3875" s="258"/>
      <c r="Q3875" s="177">
        <f t="shared" si="3270"/>
        <v>0</v>
      </c>
      <c r="R3875" s="258"/>
      <c r="S3875" s="258"/>
      <c r="T3875" s="178">
        <f t="shared" si="3281"/>
        <v>0</v>
      </c>
      <c r="U3875" s="157"/>
      <c r="V3875" s="255">
        <v>450000</v>
      </c>
      <c r="W3875" s="258"/>
      <c r="X3875" s="177">
        <f t="shared" si="3271"/>
        <v>450000</v>
      </c>
      <c r="Y3875" s="258"/>
      <c r="Z3875" s="258"/>
      <c r="AA3875" s="178">
        <f t="shared" si="3282"/>
        <v>450000</v>
      </c>
      <c r="AB3875" s="157"/>
      <c r="AC3875" s="255"/>
      <c r="AD3875" s="258"/>
      <c r="AE3875" s="177">
        <f t="shared" si="3272"/>
        <v>0</v>
      </c>
      <c r="AF3875" s="258"/>
      <c r="AG3875" s="258"/>
      <c r="AH3875" s="178">
        <f t="shared" si="3283"/>
        <v>0</v>
      </c>
      <c r="AJ3875" s="252"/>
      <c r="AK3875" s="253"/>
      <c r="AL3875" s="254"/>
      <c r="AM3875" s="253"/>
      <c r="AN3875" s="254"/>
      <c r="AO3875" s="253"/>
      <c r="AP3875" s="254"/>
      <c r="AQ3875" s="253"/>
      <c r="AR3875" s="254"/>
      <c r="AS3875" s="253"/>
      <c r="AT3875" s="254"/>
      <c r="AU3875" s="253"/>
      <c r="AV3875" s="163">
        <f t="shared" si="3273"/>
        <v>0</v>
      </c>
      <c r="AW3875" s="93">
        <f t="shared" si="3274"/>
        <v>0</v>
      </c>
      <c r="AY3875" s="163">
        <f t="shared" si="3275"/>
        <v>0</v>
      </c>
      <c r="AZ3875" s="163">
        <f t="shared" si="3276"/>
        <v>0</v>
      </c>
      <c r="BA3875" s="163">
        <f t="shared" si="3277"/>
        <v>0</v>
      </c>
      <c r="BB3875" s="163">
        <f t="shared" si="3278"/>
        <v>0</v>
      </c>
      <c r="BC3875" s="163">
        <f t="shared" si="3279"/>
        <v>0</v>
      </c>
      <c r="BD3875" s="163">
        <f t="shared" si="3280"/>
        <v>0</v>
      </c>
    </row>
    <row r="3876" spans="2:56" x14ac:dyDescent="0.3">
      <c r="B3876" s="201" t="s">
        <v>221</v>
      </c>
      <c r="C3876" s="255">
        <v>291000</v>
      </c>
      <c r="D3876" s="256"/>
      <c r="E3876" s="182">
        <f t="shared" si="3267"/>
        <v>0</v>
      </c>
      <c r="F3876" s="255">
        <v>290213</v>
      </c>
      <c r="G3876" s="256">
        <v>290212.84999999998</v>
      </c>
      <c r="H3876" s="182">
        <f t="shared" si="3268"/>
        <v>0.9999994831382466</v>
      </c>
      <c r="I3876" s="255">
        <v>84344</v>
      </c>
      <c r="J3876" s="257">
        <v>77375.990000000005</v>
      </c>
      <c r="K3876" s="184">
        <f t="shared" si="3269"/>
        <v>0.91738582471782226</v>
      </c>
      <c r="L3876" s="255">
        <v>400000</v>
      </c>
      <c r="M3876" s="257">
        <v>510000</v>
      </c>
      <c r="N3876" s="258"/>
      <c r="O3876" s="255">
        <v>930000</v>
      </c>
      <c r="P3876" s="258"/>
      <c r="Q3876" s="177">
        <f t="shared" si="3270"/>
        <v>930000</v>
      </c>
      <c r="R3876" s="258"/>
      <c r="S3876" s="258"/>
      <c r="T3876" s="178">
        <f t="shared" si="3281"/>
        <v>930000</v>
      </c>
      <c r="U3876" s="157"/>
      <c r="V3876" s="255">
        <v>1680000</v>
      </c>
      <c r="W3876" s="258"/>
      <c r="X3876" s="177">
        <f t="shared" si="3271"/>
        <v>1680000</v>
      </c>
      <c r="Y3876" s="258"/>
      <c r="Z3876" s="258"/>
      <c r="AA3876" s="178">
        <f t="shared" si="3282"/>
        <v>1680000</v>
      </c>
      <c r="AB3876" s="157"/>
      <c r="AC3876" s="255">
        <v>800000</v>
      </c>
      <c r="AD3876" s="258"/>
      <c r="AE3876" s="177">
        <f t="shared" si="3272"/>
        <v>800000</v>
      </c>
      <c r="AF3876" s="258"/>
      <c r="AG3876" s="258"/>
      <c r="AH3876" s="178">
        <f t="shared" si="3283"/>
        <v>800000</v>
      </c>
      <c r="AJ3876" s="252"/>
      <c r="AK3876" s="253"/>
      <c r="AL3876" s="254"/>
      <c r="AM3876" s="253"/>
      <c r="AN3876" s="254"/>
      <c r="AO3876" s="253"/>
      <c r="AP3876" s="254">
        <v>930000</v>
      </c>
      <c r="AQ3876" s="253"/>
      <c r="AR3876" s="254"/>
      <c r="AS3876" s="253"/>
      <c r="AT3876" s="254"/>
      <c r="AU3876" s="253"/>
      <c r="AV3876" s="163">
        <f t="shared" si="3273"/>
        <v>930000</v>
      </c>
      <c r="AW3876" s="93">
        <f t="shared" si="3274"/>
        <v>0</v>
      </c>
      <c r="AY3876" s="163">
        <f t="shared" si="3275"/>
        <v>0</v>
      </c>
      <c r="AZ3876" s="163">
        <f t="shared" si="3276"/>
        <v>0</v>
      </c>
      <c r="BA3876" s="163">
        <f t="shared" si="3277"/>
        <v>930000</v>
      </c>
      <c r="BB3876" s="163">
        <f t="shared" si="3278"/>
        <v>0</v>
      </c>
      <c r="BC3876" s="163">
        <f t="shared" si="3279"/>
        <v>930000</v>
      </c>
      <c r="BD3876" s="163">
        <f t="shared" si="3280"/>
        <v>0</v>
      </c>
    </row>
    <row r="3877" spans="2:56" x14ac:dyDescent="0.3">
      <c r="B3877" s="201" t="s">
        <v>222</v>
      </c>
      <c r="C3877" s="255"/>
      <c r="D3877" s="256"/>
      <c r="E3877" s="182">
        <f t="shared" si="3267"/>
        <v>0</v>
      </c>
      <c r="F3877" s="255">
        <v>305047</v>
      </c>
      <c r="G3877" s="256">
        <v>305046.7</v>
      </c>
      <c r="H3877" s="182">
        <f t="shared" si="3268"/>
        <v>0.99999901654499146</v>
      </c>
      <c r="I3877" s="255"/>
      <c r="J3877" s="257"/>
      <c r="K3877" s="184">
        <f t="shared" si="3269"/>
        <v>0</v>
      </c>
      <c r="L3877" s="255"/>
      <c r="M3877" s="257"/>
      <c r="N3877" s="258"/>
      <c r="O3877" s="255"/>
      <c r="P3877" s="258"/>
      <c r="Q3877" s="177">
        <f t="shared" si="3270"/>
        <v>0</v>
      </c>
      <c r="R3877" s="258"/>
      <c r="S3877" s="258"/>
      <c r="T3877" s="178">
        <f t="shared" si="3281"/>
        <v>0</v>
      </c>
      <c r="U3877" s="157"/>
      <c r="V3877" s="255"/>
      <c r="W3877" s="258"/>
      <c r="X3877" s="177">
        <f t="shared" si="3271"/>
        <v>0</v>
      </c>
      <c r="Y3877" s="258"/>
      <c r="Z3877" s="258"/>
      <c r="AA3877" s="178">
        <f t="shared" si="3282"/>
        <v>0</v>
      </c>
      <c r="AB3877" s="157"/>
      <c r="AC3877" s="255"/>
      <c r="AD3877" s="258"/>
      <c r="AE3877" s="177">
        <f t="shared" si="3272"/>
        <v>0</v>
      </c>
      <c r="AF3877" s="258"/>
      <c r="AG3877" s="258"/>
      <c r="AH3877" s="178">
        <f t="shared" si="3283"/>
        <v>0</v>
      </c>
      <c r="AJ3877" s="252"/>
      <c r="AK3877" s="253"/>
      <c r="AL3877" s="254"/>
      <c r="AM3877" s="253"/>
      <c r="AN3877" s="254"/>
      <c r="AO3877" s="253"/>
      <c r="AP3877" s="254"/>
      <c r="AQ3877" s="253"/>
      <c r="AR3877" s="254"/>
      <c r="AS3877" s="253"/>
      <c r="AT3877" s="254"/>
      <c r="AU3877" s="253"/>
      <c r="AV3877" s="163">
        <f t="shared" si="3273"/>
        <v>0</v>
      </c>
      <c r="AW3877" s="93">
        <f t="shared" si="3274"/>
        <v>0</v>
      </c>
      <c r="AY3877" s="163">
        <f t="shared" si="3275"/>
        <v>0</v>
      </c>
      <c r="AZ3877" s="163">
        <f t="shared" si="3276"/>
        <v>0</v>
      </c>
      <c r="BA3877" s="163">
        <f t="shared" si="3277"/>
        <v>0</v>
      </c>
      <c r="BB3877" s="163">
        <f t="shared" si="3278"/>
        <v>0</v>
      </c>
      <c r="BC3877" s="163">
        <f t="shared" si="3279"/>
        <v>0</v>
      </c>
      <c r="BD3877" s="163">
        <f t="shared" si="3280"/>
        <v>0</v>
      </c>
    </row>
    <row r="3878" spans="2:56" x14ac:dyDescent="0.3">
      <c r="B3878" s="201" t="s">
        <v>223</v>
      </c>
      <c r="C3878" s="255"/>
      <c r="D3878" s="256"/>
      <c r="E3878" s="182">
        <f t="shared" si="3267"/>
        <v>0</v>
      </c>
      <c r="F3878" s="255"/>
      <c r="G3878" s="256"/>
      <c r="H3878" s="182">
        <f t="shared" si="3268"/>
        <v>0</v>
      </c>
      <c r="I3878" s="255"/>
      <c r="J3878" s="257"/>
      <c r="K3878" s="184">
        <f t="shared" si="3269"/>
        <v>0</v>
      </c>
      <c r="L3878" s="255"/>
      <c r="M3878" s="257"/>
      <c r="N3878" s="258"/>
      <c r="O3878" s="255"/>
      <c r="P3878" s="258"/>
      <c r="Q3878" s="177">
        <f t="shared" si="3270"/>
        <v>0</v>
      </c>
      <c r="R3878" s="258"/>
      <c r="S3878" s="258"/>
      <c r="T3878" s="178">
        <f t="shared" si="3281"/>
        <v>0</v>
      </c>
      <c r="U3878" s="157"/>
      <c r="V3878" s="255"/>
      <c r="W3878" s="258"/>
      <c r="X3878" s="177">
        <f t="shared" si="3271"/>
        <v>0</v>
      </c>
      <c r="Y3878" s="258"/>
      <c r="Z3878" s="258"/>
      <c r="AA3878" s="178">
        <f t="shared" si="3282"/>
        <v>0</v>
      </c>
      <c r="AB3878" s="157"/>
      <c r="AC3878" s="255"/>
      <c r="AD3878" s="258"/>
      <c r="AE3878" s="177">
        <f t="shared" si="3272"/>
        <v>0</v>
      </c>
      <c r="AF3878" s="258"/>
      <c r="AG3878" s="258"/>
      <c r="AH3878" s="178">
        <f t="shared" si="3283"/>
        <v>0</v>
      </c>
      <c r="AJ3878" s="252"/>
      <c r="AK3878" s="253"/>
      <c r="AL3878" s="254"/>
      <c r="AM3878" s="253"/>
      <c r="AN3878" s="254"/>
      <c r="AO3878" s="253"/>
      <c r="AP3878" s="254"/>
      <c r="AQ3878" s="253"/>
      <c r="AR3878" s="254"/>
      <c r="AS3878" s="253"/>
      <c r="AT3878" s="254"/>
      <c r="AU3878" s="253"/>
      <c r="AV3878" s="163">
        <f t="shared" si="3273"/>
        <v>0</v>
      </c>
      <c r="AW3878" s="93">
        <f t="shared" si="3274"/>
        <v>0</v>
      </c>
      <c r="AY3878" s="163">
        <f t="shared" si="3275"/>
        <v>0</v>
      </c>
      <c r="AZ3878" s="163">
        <f t="shared" si="3276"/>
        <v>0</v>
      </c>
      <c r="BA3878" s="163">
        <f t="shared" si="3277"/>
        <v>0</v>
      </c>
      <c r="BB3878" s="163">
        <f t="shared" si="3278"/>
        <v>0</v>
      </c>
      <c r="BC3878" s="163">
        <f t="shared" si="3279"/>
        <v>0</v>
      </c>
      <c r="BD3878" s="163">
        <f t="shared" si="3280"/>
        <v>0</v>
      </c>
    </row>
    <row r="3879" spans="2:56" x14ac:dyDescent="0.3">
      <c r="B3879" s="201" t="s">
        <v>224</v>
      </c>
      <c r="C3879" s="255"/>
      <c r="D3879" s="256"/>
      <c r="E3879" s="182">
        <f t="shared" si="3267"/>
        <v>0</v>
      </c>
      <c r="F3879" s="255"/>
      <c r="G3879" s="256"/>
      <c r="H3879" s="182">
        <f t="shared" si="3268"/>
        <v>0</v>
      </c>
      <c r="I3879" s="255"/>
      <c r="J3879" s="257"/>
      <c r="K3879" s="184">
        <f t="shared" si="3269"/>
        <v>0</v>
      </c>
      <c r="L3879" s="255"/>
      <c r="M3879" s="257"/>
      <c r="N3879" s="258"/>
      <c r="O3879" s="255"/>
      <c r="P3879" s="258"/>
      <c r="Q3879" s="177">
        <f t="shared" si="3270"/>
        <v>0</v>
      </c>
      <c r="R3879" s="258"/>
      <c r="S3879" s="258"/>
      <c r="T3879" s="178">
        <f t="shared" si="3281"/>
        <v>0</v>
      </c>
      <c r="U3879" s="157"/>
      <c r="V3879" s="255"/>
      <c r="W3879" s="258"/>
      <c r="X3879" s="177">
        <f t="shared" si="3271"/>
        <v>0</v>
      </c>
      <c r="Y3879" s="258"/>
      <c r="Z3879" s="258"/>
      <c r="AA3879" s="178">
        <f t="shared" si="3282"/>
        <v>0</v>
      </c>
      <c r="AB3879" s="157"/>
      <c r="AC3879" s="255"/>
      <c r="AD3879" s="258"/>
      <c r="AE3879" s="177">
        <f t="shared" si="3272"/>
        <v>0</v>
      </c>
      <c r="AF3879" s="258"/>
      <c r="AG3879" s="258"/>
      <c r="AH3879" s="178">
        <f t="shared" si="3283"/>
        <v>0</v>
      </c>
      <c r="AJ3879" s="252"/>
      <c r="AK3879" s="253"/>
      <c r="AL3879" s="254"/>
      <c r="AM3879" s="253"/>
      <c r="AN3879" s="254"/>
      <c r="AO3879" s="253"/>
      <c r="AP3879" s="254"/>
      <c r="AQ3879" s="253"/>
      <c r="AR3879" s="254"/>
      <c r="AS3879" s="253"/>
      <c r="AT3879" s="254"/>
      <c r="AU3879" s="253"/>
      <c r="AV3879" s="163">
        <f t="shared" si="3273"/>
        <v>0</v>
      </c>
      <c r="AW3879" s="93">
        <f t="shared" si="3274"/>
        <v>0</v>
      </c>
      <c r="AY3879" s="163">
        <f t="shared" si="3275"/>
        <v>0</v>
      </c>
      <c r="AZ3879" s="163">
        <f t="shared" si="3276"/>
        <v>0</v>
      </c>
      <c r="BA3879" s="163">
        <f t="shared" si="3277"/>
        <v>0</v>
      </c>
      <c r="BB3879" s="163">
        <f t="shared" si="3278"/>
        <v>0</v>
      </c>
      <c r="BC3879" s="163">
        <f t="shared" si="3279"/>
        <v>0</v>
      </c>
      <c r="BD3879" s="163">
        <f t="shared" si="3280"/>
        <v>0</v>
      </c>
    </row>
    <row r="3880" spans="2:56" x14ac:dyDescent="0.3">
      <c r="B3880" s="201" t="s">
        <v>225</v>
      </c>
      <c r="C3880" s="255"/>
      <c r="D3880" s="256"/>
      <c r="E3880" s="182">
        <f t="shared" si="3267"/>
        <v>0</v>
      </c>
      <c r="F3880" s="255"/>
      <c r="G3880" s="256"/>
      <c r="H3880" s="182">
        <f t="shared" si="3268"/>
        <v>0</v>
      </c>
      <c r="I3880" s="255">
        <v>24451</v>
      </c>
      <c r="J3880" s="257"/>
      <c r="K3880" s="184">
        <f t="shared" si="3269"/>
        <v>0</v>
      </c>
      <c r="L3880" s="255"/>
      <c r="M3880" s="257"/>
      <c r="N3880" s="258"/>
      <c r="O3880" s="255"/>
      <c r="P3880" s="258"/>
      <c r="Q3880" s="177">
        <f t="shared" si="3270"/>
        <v>0</v>
      </c>
      <c r="R3880" s="258"/>
      <c r="S3880" s="258"/>
      <c r="T3880" s="178">
        <f t="shared" si="3281"/>
        <v>0</v>
      </c>
      <c r="U3880" s="157"/>
      <c r="V3880" s="255"/>
      <c r="W3880" s="258"/>
      <c r="X3880" s="177">
        <f t="shared" si="3271"/>
        <v>0</v>
      </c>
      <c r="Y3880" s="258"/>
      <c r="Z3880" s="258"/>
      <c r="AA3880" s="178">
        <f t="shared" si="3282"/>
        <v>0</v>
      </c>
      <c r="AB3880" s="157"/>
      <c r="AC3880" s="255"/>
      <c r="AD3880" s="258"/>
      <c r="AE3880" s="177">
        <f t="shared" si="3272"/>
        <v>0</v>
      </c>
      <c r="AF3880" s="258"/>
      <c r="AG3880" s="258"/>
      <c r="AH3880" s="178">
        <f t="shared" si="3283"/>
        <v>0</v>
      </c>
      <c r="AJ3880" s="252"/>
      <c r="AK3880" s="253"/>
      <c r="AL3880" s="254"/>
      <c r="AM3880" s="253"/>
      <c r="AN3880" s="254"/>
      <c r="AO3880" s="253"/>
      <c r="AP3880" s="254"/>
      <c r="AQ3880" s="253"/>
      <c r="AR3880" s="254"/>
      <c r="AS3880" s="253"/>
      <c r="AT3880" s="254"/>
      <c r="AU3880" s="253"/>
      <c r="AV3880" s="163">
        <f t="shared" si="3273"/>
        <v>0</v>
      </c>
      <c r="AW3880" s="93">
        <f t="shared" si="3274"/>
        <v>0</v>
      </c>
      <c r="AY3880" s="163">
        <f t="shared" si="3275"/>
        <v>0</v>
      </c>
      <c r="AZ3880" s="163">
        <f t="shared" si="3276"/>
        <v>0</v>
      </c>
      <c r="BA3880" s="163">
        <f t="shared" si="3277"/>
        <v>0</v>
      </c>
      <c r="BB3880" s="163">
        <f t="shared" si="3278"/>
        <v>0</v>
      </c>
      <c r="BC3880" s="163">
        <f t="shared" si="3279"/>
        <v>0</v>
      </c>
      <c r="BD3880" s="163">
        <f t="shared" si="3280"/>
        <v>0</v>
      </c>
    </row>
    <row r="3881" spans="2:56" x14ac:dyDescent="0.3">
      <c r="B3881" s="201" t="s">
        <v>226</v>
      </c>
      <c r="C3881" s="255">
        <v>5798194</v>
      </c>
      <c r="D3881" s="256">
        <v>670781.65</v>
      </c>
      <c r="E3881" s="182">
        <f t="shared" ref="E3881:E3886" si="3306">IFERROR(D3881/C3881,0)</f>
        <v>0.1156880314801471</v>
      </c>
      <c r="F3881" s="255">
        <v>7735740</v>
      </c>
      <c r="G3881" s="256">
        <v>7683849.3499999996</v>
      </c>
      <c r="H3881" s="182">
        <f t="shared" ref="H3881:H3886" si="3307">IFERROR(G3881/F3881,0)</f>
        <v>0.99329208970311822</v>
      </c>
      <c r="I3881" s="255">
        <v>3385981</v>
      </c>
      <c r="J3881" s="257">
        <v>3410425.5200000005</v>
      </c>
      <c r="K3881" s="184">
        <f t="shared" ref="K3881:K3886" si="3308">IFERROR(J3881/I3881,0)</f>
        <v>1.0072193317091858</v>
      </c>
      <c r="L3881" s="255">
        <v>8057391</v>
      </c>
      <c r="M3881" s="257">
        <v>8757391</v>
      </c>
      <c r="N3881" s="258"/>
      <c r="O3881" s="255">
        <v>1965500</v>
      </c>
      <c r="P3881" s="258">
        <f>500000-500000</f>
        <v>0</v>
      </c>
      <c r="Q3881" s="177">
        <f t="shared" ref="Q3881:Q3891" si="3309">SUM(O3881:P3881)</f>
        <v>1965500</v>
      </c>
      <c r="R3881" s="258"/>
      <c r="S3881" s="258"/>
      <c r="T3881" s="178">
        <f t="shared" si="3281"/>
        <v>1965500</v>
      </c>
      <c r="U3881" s="157"/>
      <c r="V3881" s="255">
        <v>3084216</v>
      </c>
      <c r="W3881" s="258"/>
      <c r="X3881" s="177">
        <f t="shared" ref="X3881:X3891" si="3310">SUM(V3881:W3881)</f>
        <v>3084216</v>
      </c>
      <c r="Y3881" s="258"/>
      <c r="Z3881" s="258"/>
      <c r="AA3881" s="178">
        <f t="shared" si="3282"/>
        <v>3084216</v>
      </c>
      <c r="AB3881" s="157"/>
      <c r="AC3881" s="255">
        <v>4650727</v>
      </c>
      <c r="AD3881" s="258"/>
      <c r="AE3881" s="177">
        <f t="shared" ref="AE3881:AE3891" si="3311">SUM(AC3881:AD3881)</f>
        <v>4650727</v>
      </c>
      <c r="AF3881" s="258"/>
      <c r="AG3881" s="258"/>
      <c r="AH3881" s="178">
        <f t="shared" si="3283"/>
        <v>4650727</v>
      </c>
      <c r="AJ3881" s="252"/>
      <c r="AK3881" s="253"/>
      <c r="AL3881" s="254"/>
      <c r="AM3881" s="253"/>
      <c r="AN3881" s="254"/>
      <c r="AO3881" s="253">
        <v>1965500</v>
      </c>
      <c r="AP3881" s="254"/>
      <c r="AQ3881" s="253"/>
      <c r="AR3881" s="254"/>
      <c r="AS3881" s="253"/>
      <c r="AT3881" s="254"/>
      <c r="AU3881" s="253"/>
      <c r="AV3881" s="163">
        <f t="shared" ref="AV3881:AV3886" si="3312">SUM(AJ3881:AU3881)</f>
        <v>1965500</v>
      </c>
      <c r="AW3881" s="93">
        <f t="shared" ref="AW3881:AW3886" si="3313">T3881-AV3881</f>
        <v>0</v>
      </c>
      <c r="AY3881" s="163">
        <f t="shared" ref="AY3881:AY3886" si="3314">SUM(AJ3881:AL3881)</f>
        <v>0</v>
      </c>
      <c r="AZ3881" s="163">
        <f t="shared" ref="AZ3881:AZ3886" si="3315">SUM(AM3881:AO3881)</f>
        <v>1965500</v>
      </c>
      <c r="BA3881" s="163">
        <f t="shared" ref="BA3881:BA3886" si="3316">SUM(AP3881:AR3881)</f>
        <v>0</v>
      </c>
      <c r="BB3881" s="163">
        <f t="shared" ref="BB3881:BB3886" si="3317">SUM(AS3881:AU3881)</f>
        <v>0</v>
      </c>
      <c r="BC3881" s="163">
        <f t="shared" ref="BC3881:BC3923" si="3318">SUM(AY3881,AZ3881,BA3881,BB3881)</f>
        <v>1965500</v>
      </c>
      <c r="BD3881" s="163">
        <f t="shared" ref="BD3881:BD3886" si="3319">T3881-BC3881</f>
        <v>0</v>
      </c>
    </row>
    <row r="3882" spans="2:56" x14ac:dyDescent="0.3">
      <c r="B3882" s="176" t="s">
        <v>227</v>
      </c>
      <c r="C3882" s="103"/>
      <c r="D3882" s="104"/>
      <c r="E3882" s="204">
        <f t="shared" si="3306"/>
        <v>0</v>
      </c>
      <c r="F3882" s="103"/>
      <c r="G3882" s="104"/>
      <c r="H3882" s="204">
        <f t="shared" si="3307"/>
        <v>0</v>
      </c>
      <c r="I3882" s="103"/>
      <c r="J3882" s="106"/>
      <c r="K3882" s="206">
        <f t="shared" si="3308"/>
        <v>0</v>
      </c>
      <c r="L3882" s="103"/>
      <c r="M3882" s="106"/>
      <c r="N3882" s="108"/>
      <c r="O3882" s="103"/>
      <c r="P3882" s="108"/>
      <c r="Q3882" s="208">
        <f t="shared" si="3309"/>
        <v>0</v>
      </c>
      <c r="R3882" s="109"/>
      <c r="S3882" s="109"/>
      <c r="T3882" s="210">
        <f t="shared" ref="T3882:T3891" si="3320">SUM(Q3882:S3882)</f>
        <v>0</v>
      </c>
      <c r="U3882" s="91"/>
      <c r="V3882" s="103"/>
      <c r="W3882" s="108"/>
      <c r="X3882" s="208">
        <f t="shared" si="3310"/>
        <v>0</v>
      </c>
      <c r="Y3882" s="109"/>
      <c r="Z3882" s="109"/>
      <c r="AA3882" s="210">
        <f t="shared" ref="AA3882:AA3891" si="3321">SUM(X3882:Z3882)</f>
        <v>0</v>
      </c>
      <c r="AB3882" s="91"/>
      <c r="AC3882" s="103"/>
      <c r="AD3882" s="108"/>
      <c r="AE3882" s="208">
        <f t="shared" si="3311"/>
        <v>0</v>
      </c>
      <c r="AF3882" s="109"/>
      <c r="AG3882" s="109"/>
      <c r="AH3882" s="210">
        <f t="shared" ref="AH3882:AH3891" si="3322">SUM(AE3882:AG3882)</f>
        <v>0</v>
      </c>
      <c r="AJ3882" s="252"/>
      <c r="AK3882" s="253"/>
      <c r="AL3882" s="254"/>
      <c r="AM3882" s="253"/>
      <c r="AN3882" s="254"/>
      <c r="AO3882" s="253"/>
      <c r="AP3882" s="254"/>
      <c r="AQ3882" s="253"/>
      <c r="AR3882" s="254"/>
      <c r="AS3882" s="253"/>
      <c r="AT3882" s="254"/>
      <c r="AU3882" s="253"/>
      <c r="AV3882" s="163">
        <f t="shared" si="3312"/>
        <v>0</v>
      </c>
      <c r="AW3882" s="211">
        <f t="shared" si="3313"/>
        <v>0</v>
      </c>
      <c r="AY3882" s="163">
        <f t="shared" si="3314"/>
        <v>0</v>
      </c>
      <c r="AZ3882" s="163">
        <f t="shared" si="3315"/>
        <v>0</v>
      </c>
      <c r="BA3882" s="163">
        <f t="shared" si="3316"/>
        <v>0</v>
      </c>
      <c r="BB3882" s="163">
        <f t="shared" si="3317"/>
        <v>0</v>
      </c>
      <c r="BC3882" s="163">
        <f t="shared" si="3318"/>
        <v>0</v>
      </c>
      <c r="BD3882" s="163">
        <f t="shared" si="3319"/>
        <v>0</v>
      </c>
    </row>
    <row r="3883" spans="2:56" x14ac:dyDescent="0.3">
      <c r="B3883" s="176" t="s">
        <v>228</v>
      </c>
      <c r="C3883" s="103"/>
      <c r="D3883" s="104"/>
      <c r="E3883" s="204">
        <f t="shared" si="3306"/>
        <v>0</v>
      </c>
      <c r="F3883" s="103"/>
      <c r="G3883" s="104"/>
      <c r="H3883" s="204">
        <f t="shared" si="3307"/>
        <v>0</v>
      </c>
      <c r="I3883" s="103"/>
      <c r="J3883" s="106"/>
      <c r="K3883" s="206">
        <f t="shared" si="3308"/>
        <v>0</v>
      </c>
      <c r="L3883" s="103"/>
      <c r="M3883" s="106"/>
      <c r="N3883" s="108"/>
      <c r="O3883" s="103"/>
      <c r="P3883" s="108"/>
      <c r="Q3883" s="208">
        <f t="shared" si="3309"/>
        <v>0</v>
      </c>
      <c r="R3883" s="109"/>
      <c r="S3883" s="109"/>
      <c r="T3883" s="210">
        <f t="shared" si="3320"/>
        <v>0</v>
      </c>
      <c r="U3883" s="91"/>
      <c r="V3883" s="103"/>
      <c r="W3883" s="108"/>
      <c r="X3883" s="208">
        <f t="shared" si="3310"/>
        <v>0</v>
      </c>
      <c r="Y3883" s="109"/>
      <c r="Z3883" s="109"/>
      <c r="AA3883" s="210">
        <f t="shared" si="3321"/>
        <v>0</v>
      </c>
      <c r="AB3883" s="91"/>
      <c r="AC3883" s="103"/>
      <c r="AD3883" s="108"/>
      <c r="AE3883" s="208">
        <f t="shared" si="3311"/>
        <v>0</v>
      </c>
      <c r="AF3883" s="109"/>
      <c r="AG3883" s="109"/>
      <c r="AH3883" s="210">
        <f t="shared" si="3322"/>
        <v>0</v>
      </c>
      <c r="AJ3883" s="252"/>
      <c r="AK3883" s="253"/>
      <c r="AL3883" s="254"/>
      <c r="AM3883" s="253"/>
      <c r="AN3883" s="254"/>
      <c r="AO3883" s="253"/>
      <c r="AP3883" s="254"/>
      <c r="AQ3883" s="253"/>
      <c r="AR3883" s="254"/>
      <c r="AS3883" s="253"/>
      <c r="AT3883" s="254"/>
      <c r="AU3883" s="253"/>
      <c r="AV3883" s="163">
        <f t="shared" si="3312"/>
        <v>0</v>
      </c>
      <c r="AW3883" s="211">
        <f t="shared" si="3313"/>
        <v>0</v>
      </c>
      <c r="AY3883" s="163">
        <f t="shared" si="3314"/>
        <v>0</v>
      </c>
      <c r="AZ3883" s="163">
        <f t="shared" si="3315"/>
        <v>0</v>
      </c>
      <c r="BA3883" s="163">
        <f t="shared" si="3316"/>
        <v>0</v>
      </c>
      <c r="BB3883" s="163">
        <f t="shared" si="3317"/>
        <v>0</v>
      </c>
      <c r="BC3883" s="163">
        <f t="shared" si="3318"/>
        <v>0</v>
      </c>
      <c r="BD3883" s="163">
        <f t="shared" si="3319"/>
        <v>0</v>
      </c>
    </row>
    <row r="3884" spans="2:56" x14ac:dyDescent="0.3">
      <c r="B3884" s="176" t="s">
        <v>229</v>
      </c>
      <c r="C3884" s="103"/>
      <c r="D3884" s="104"/>
      <c r="E3884" s="204">
        <f t="shared" si="3306"/>
        <v>0</v>
      </c>
      <c r="F3884" s="103"/>
      <c r="G3884" s="104"/>
      <c r="H3884" s="204">
        <f t="shared" si="3307"/>
        <v>0</v>
      </c>
      <c r="I3884" s="103"/>
      <c r="J3884" s="106"/>
      <c r="K3884" s="206">
        <f t="shared" si="3308"/>
        <v>0</v>
      </c>
      <c r="L3884" s="103"/>
      <c r="M3884" s="106"/>
      <c r="N3884" s="108"/>
      <c r="O3884" s="103"/>
      <c r="P3884" s="108"/>
      <c r="Q3884" s="208">
        <f t="shared" si="3309"/>
        <v>0</v>
      </c>
      <c r="R3884" s="109"/>
      <c r="S3884" s="109"/>
      <c r="T3884" s="210">
        <f t="shared" si="3320"/>
        <v>0</v>
      </c>
      <c r="U3884" s="91"/>
      <c r="V3884" s="103"/>
      <c r="W3884" s="108"/>
      <c r="X3884" s="208">
        <f t="shared" si="3310"/>
        <v>0</v>
      </c>
      <c r="Y3884" s="109"/>
      <c r="Z3884" s="109"/>
      <c r="AA3884" s="210">
        <f t="shared" si="3321"/>
        <v>0</v>
      </c>
      <c r="AB3884" s="91"/>
      <c r="AC3884" s="103"/>
      <c r="AD3884" s="108"/>
      <c r="AE3884" s="208">
        <f t="shared" si="3311"/>
        <v>0</v>
      </c>
      <c r="AF3884" s="109"/>
      <c r="AG3884" s="109"/>
      <c r="AH3884" s="210">
        <f t="shared" si="3322"/>
        <v>0</v>
      </c>
      <c r="AJ3884" s="252"/>
      <c r="AK3884" s="253"/>
      <c r="AL3884" s="254"/>
      <c r="AM3884" s="253"/>
      <c r="AN3884" s="254"/>
      <c r="AO3884" s="253"/>
      <c r="AP3884" s="254"/>
      <c r="AQ3884" s="253"/>
      <c r="AR3884" s="254"/>
      <c r="AS3884" s="253"/>
      <c r="AT3884" s="254"/>
      <c r="AU3884" s="253"/>
      <c r="AV3884" s="163">
        <f t="shared" si="3312"/>
        <v>0</v>
      </c>
      <c r="AW3884" s="211">
        <f t="shared" si="3313"/>
        <v>0</v>
      </c>
      <c r="AY3884" s="163">
        <f t="shared" si="3314"/>
        <v>0</v>
      </c>
      <c r="AZ3884" s="163">
        <f t="shared" si="3315"/>
        <v>0</v>
      </c>
      <c r="BA3884" s="163">
        <f t="shared" si="3316"/>
        <v>0</v>
      </c>
      <c r="BB3884" s="163">
        <f t="shared" si="3317"/>
        <v>0</v>
      </c>
      <c r="BC3884" s="163">
        <f t="shared" si="3318"/>
        <v>0</v>
      </c>
      <c r="BD3884" s="163">
        <f t="shared" si="3319"/>
        <v>0</v>
      </c>
    </row>
    <row r="3885" spans="2:56" x14ac:dyDescent="0.3">
      <c r="B3885" s="176" t="s">
        <v>230</v>
      </c>
      <c r="C3885" s="103"/>
      <c r="D3885" s="104"/>
      <c r="E3885" s="204">
        <f t="shared" si="3306"/>
        <v>0</v>
      </c>
      <c r="F3885" s="103"/>
      <c r="G3885" s="104"/>
      <c r="H3885" s="204">
        <f t="shared" si="3307"/>
        <v>0</v>
      </c>
      <c r="I3885" s="103"/>
      <c r="J3885" s="106"/>
      <c r="K3885" s="206">
        <f t="shared" si="3308"/>
        <v>0</v>
      </c>
      <c r="L3885" s="103"/>
      <c r="M3885" s="106"/>
      <c r="N3885" s="108"/>
      <c r="O3885" s="103"/>
      <c r="P3885" s="108"/>
      <c r="Q3885" s="208">
        <f t="shared" si="3309"/>
        <v>0</v>
      </c>
      <c r="R3885" s="109"/>
      <c r="S3885" s="109"/>
      <c r="T3885" s="210">
        <f t="shared" si="3320"/>
        <v>0</v>
      </c>
      <c r="U3885" s="91"/>
      <c r="V3885" s="103"/>
      <c r="W3885" s="108"/>
      <c r="X3885" s="208">
        <f t="shared" si="3310"/>
        <v>0</v>
      </c>
      <c r="Y3885" s="109"/>
      <c r="Z3885" s="109"/>
      <c r="AA3885" s="210">
        <f t="shared" si="3321"/>
        <v>0</v>
      </c>
      <c r="AB3885" s="91"/>
      <c r="AC3885" s="103"/>
      <c r="AD3885" s="108"/>
      <c r="AE3885" s="208">
        <f t="shared" si="3311"/>
        <v>0</v>
      </c>
      <c r="AF3885" s="109"/>
      <c r="AG3885" s="109"/>
      <c r="AH3885" s="210">
        <f t="shared" si="3322"/>
        <v>0</v>
      </c>
      <c r="AJ3885" s="252"/>
      <c r="AK3885" s="253"/>
      <c r="AL3885" s="254"/>
      <c r="AM3885" s="253"/>
      <c r="AN3885" s="254"/>
      <c r="AO3885" s="253"/>
      <c r="AP3885" s="254"/>
      <c r="AQ3885" s="253"/>
      <c r="AR3885" s="254"/>
      <c r="AS3885" s="253"/>
      <c r="AT3885" s="254"/>
      <c r="AU3885" s="253"/>
      <c r="AV3885" s="163">
        <f t="shared" si="3312"/>
        <v>0</v>
      </c>
      <c r="AW3885" s="211">
        <f t="shared" si="3313"/>
        <v>0</v>
      </c>
      <c r="AY3885" s="163">
        <f t="shared" si="3314"/>
        <v>0</v>
      </c>
      <c r="AZ3885" s="163">
        <f t="shared" si="3315"/>
        <v>0</v>
      </c>
      <c r="BA3885" s="163">
        <f t="shared" si="3316"/>
        <v>0</v>
      </c>
      <c r="BB3885" s="163">
        <f t="shared" si="3317"/>
        <v>0</v>
      </c>
      <c r="BC3885" s="163">
        <f t="shared" si="3318"/>
        <v>0</v>
      </c>
      <c r="BD3885" s="163">
        <f t="shared" si="3319"/>
        <v>0</v>
      </c>
    </row>
    <row r="3886" spans="2:56" x14ac:dyDescent="0.3">
      <c r="B3886" s="176" t="s">
        <v>231</v>
      </c>
      <c r="C3886" s="103"/>
      <c r="D3886" s="104"/>
      <c r="E3886" s="204">
        <f t="shared" si="3306"/>
        <v>0</v>
      </c>
      <c r="F3886" s="103"/>
      <c r="G3886" s="104"/>
      <c r="H3886" s="204">
        <f t="shared" si="3307"/>
        <v>0</v>
      </c>
      <c r="I3886" s="103"/>
      <c r="J3886" s="106"/>
      <c r="K3886" s="206">
        <f t="shared" si="3308"/>
        <v>0</v>
      </c>
      <c r="L3886" s="103"/>
      <c r="M3886" s="106"/>
      <c r="N3886" s="108"/>
      <c r="O3886" s="103"/>
      <c r="P3886" s="108"/>
      <c r="Q3886" s="208">
        <f t="shared" si="3309"/>
        <v>0</v>
      </c>
      <c r="R3886" s="109"/>
      <c r="S3886" s="109"/>
      <c r="T3886" s="210">
        <f t="shared" si="3320"/>
        <v>0</v>
      </c>
      <c r="U3886" s="91"/>
      <c r="V3886" s="103"/>
      <c r="W3886" s="108"/>
      <c r="X3886" s="208">
        <f t="shared" si="3310"/>
        <v>0</v>
      </c>
      <c r="Y3886" s="109"/>
      <c r="Z3886" s="109"/>
      <c r="AA3886" s="210">
        <f t="shared" si="3321"/>
        <v>0</v>
      </c>
      <c r="AB3886" s="91"/>
      <c r="AC3886" s="103"/>
      <c r="AD3886" s="108"/>
      <c r="AE3886" s="208">
        <f t="shared" si="3311"/>
        <v>0</v>
      </c>
      <c r="AF3886" s="109"/>
      <c r="AG3886" s="109"/>
      <c r="AH3886" s="210">
        <f t="shared" si="3322"/>
        <v>0</v>
      </c>
      <c r="AJ3886" s="252"/>
      <c r="AK3886" s="253"/>
      <c r="AL3886" s="254"/>
      <c r="AM3886" s="253"/>
      <c r="AN3886" s="254"/>
      <c r="AO3886" s="253"/>
      <c r="AP3886" s="254"/>
      <c r="AQ3886" s="253"/>
      <c r="AR3886" s="254"/>
      <c r="AS3886" s="253"/>
      <c r="AT3886" s="254"/>
      <c r="AU3886" s="253"/>
      <c r="AV3886" s="163">
        <f t="shared" si="3312"/>
        <v>0</v>
      </c>
      <c r="AW3886" s="211">
        <f t="shared" si="3313"/>
        <v>0</v>
      </c>
      <c r="AY3886" s="163">
        <f t="shared" si="3314"/>
        <v>0</v>
      </c>
      <c r="AZ3886" s="163">
        <f t="shared" si="3315"/>
        <v>0</v>
      </c>
      <c r="BA3886" s="163">
        <f t="shared" si="3316"/>
        <v>0</v>
      </c>
      <c r="BB3886" s="163">
        <f t="shared" si="3317"/>
        <v>0</v>
      </c>
      <c r="BC3886" s="163">
        <f t="shared" si="3318"/>
        <v>0</v>
      </c>
      <c r="BD3886" s="163">
        <f t="shared" si="3319"/>
        <v>0</v>
      </c>
    </row>
    <row r="3887" spans="2:56" x14ac:dyDescent="0.3">
      <c r="B3887" s="212" t="s">
        <v>232</v>
      </c>
      <c r="C3887" s="103"/>
      <c r="D3887" s="104"/>
      <c r="E3887" s="105"/>
      <c r="F3887" s="103"/>
      <c r="G3887" s="104"/>
      <c r="H3887" s="105"/>
      <c r="I3887" s="103"/>
      <c r="J3887" s="106"/>
      <c r="K3887" s="107"/>
      <c r="L3887" s="103"/>
      <c r="M3887" s="106"/>
      <c r="N3887" s="108"/>
      <c r="O3887" s="103"/>
      <c r="P3887" s="108"/>
      <c r="Q3887" s="213"/>
      <c r="R3887" s="109"/>
      <c r="S3887" s="109"/>
      <c r="T3887" s="214"/>
      <c r="U3887" s="91"/>
      <c r="V3887" s="103"/>
      <c r="W3887" s="108"/>
      <c r="X3887" s="213"/>
      <c r="Y3887" s="109"/>
      <c r="Z3887" s="109"/>
      <c r="AA3887" s="214"/>
      <c r="AB3887" s="91"/>
      <c r="AC3887" s="103"/>
      <c r="AD3887" s="108"/>
      <c r="AE3887" s="213"/>
      <c r="AF3887" s="109"/>
      <c r="AG3887" s="109"/>
      <c r="AH3887" s="214"/>
      <c r="AJ3887" s="104"/>
      <c r="AK3887" s="106"/>
      <c r="AL3887" s="108"/>
      <c r="AM3887" s="106"/>
      <c r="AN3887" s="108"/>
      <c r="AO3887" s="106"/>
      <c r="AP3887" s="108"/>
      <c r="AQ3887" s="106"/>
      <c r="AR3887" s="108"/>
      <c r="AS3887" s="106"/>
      <c r="AT3887" s="108"/>
      <c r="AU3887" s="106"/>
      <c r="AV3887" s="106"/>
      <c r="AW3887" s="111"/>
      <c r="AY3887" s="106"/>
      <c r="AZ3887" s="106"/>
      <c r="BA3887" s="106"/>
      <c r="BB3887" s="106"/>
      <c r="BC3887" s="106"/>
      <c r="BD3887" s="106"/>
    </row>
    <row r="3888" spans="2:56" x14ac:dyDescent="0.3">
      <c r="B3888" s="215" t="s">
        <v>233</v>
      </c>
      <c r="C3888" s="103"/>
      <c r="D3888" s="104"/>
      <c r="E3888" s="204">
        <f>IFERROR(D3888/C3888,0)</f>
        <v>0</v>
      </c>
      <c r="F3888" s="103"/>
      <c r="G3888" s="104"/>
      <c r="H3888" s="204">
        <f>IFERROR(G3888/F3888,0)</f>
        <v>0</v>
      </c>
      <c r="I3888" s="103"/>
      <c r="J3888" s="106"/>
      <c r="K3888" s="206">
        <f>IFERROR(J3888/I3888,0)</f>
        <v>0</v>
      </c>
      <c r="L3888" s="103"/>
      <c r="M3888" s="106"/>
      <c r="N3888" s="108"/>
      <c r="O3888" s="103"/>
      <c r="P3888" s="108"/>
      <c r="Q3888" s="208">
        <f t="shared" si="3309"/>
        <v>0</v>
      </c>
      <c r="R3888" s="109"/>
      <c r="S3888" s="109"/>
      <c r="T3888" s="210">
        <f t="shared" si="3320"/>
        <v>0</v>
      </c>
      <c r="U3888" s="91"/>
      <c r="V3888" s="103"/>
      <c r="W3888" s="108"/>
      <c r="X3888" s="208">
        <f t="shared" si="3310"/>
        <v>0</v>
      </c>
      <c r="Y3888" s="109"/>
      <c r="Z3888" s="109"/>
      <c r="AA3888" s="210">
        <f t="shared" si="3321"/>
        <v>0</v>
      </c>
      <c r="AB3888" s="91"/>
      <c r="AC3888" s="103"/>
      <c r="AD3888" s="108"/>
      <c r="AE3888" s="208">
        <f t="shared" si="3311"/>
        <v>0</v>
      </c>
      <c r="AF3888" s="109"/>
      <c r="AG3888" s="109"/>
      <c r="AH3888" s="210">
        <f t="shared" si="3322"/>
        <v>0</v>
      </c>
      <c r="AJ3888" s="104"/>
      <c r="AK3888" s="106"/>
      <c r="AL3888" s="108"/>
      <c r="AM3888" s="106"/>
      <c r="AN3888" s="108"/>
      <c r="AO3888" s="106"/>
      <c r="AP3888" s="108"/>
      <c r="AQ3888" s="106"/>
      <c r="AR3888" s="108"/>
      <c r="AS3888" s="106"/>
      <c r="AT3888" s="108"/>
      <c r="AU3888" s="106"/>
      <c r="AV3888" s="205">
        <f>SUM(AJ3888:AU3888)</f>
        <v>0</v>
      </c>
      <c r="AW3888" s="211">
        <f>T3888-AV3888</f>
        <v>0</v>
      </c>
      <c r="AY3888" s="205">
        <f>SUM(AJ3888:AL3888)</f>
        <v>0</v>
      </c>
      <c r="AZ3888" s="205">
        <f>SUM(AM3888:AO3888)</f>
        <v>0</v>
      </c>
      <c r="BA3888" s="205">
        <f>SUM(AP3888:AR3888)</f>
        <v>0</v>
      </c>
      <c r="BB3888" s="205">
        <f>SUM(AS3888:AU3888)</f>
        <v>0</v>
      </c>
      <c r="BC3888" s="205">
        <f t="shared" si="3318"/>
        <v>0</v>
      </c>
      <c r="BD3888" s="205">
        <f>T3888-BC3888</f>
        <v>0</v>
      </c>
    </row>
    <row r="3889" spans="2:56" x14ac:dyDescent="0.3">
      <c r="B3889" s="215" t="s">
        <v>234</v>
      </c>
      <c r="C3889" s="103"/>
      <c r="D3889" s="104"/>
      <c r="E3889" s="204">
        <f>IFERROR(D3889/C3889,0)</f>
        <v>0</v>
      </c>
      <c r="F3889" s="103"/>
      <c r="G3889" s="104"/>
      <c r="H3889" s="204">
        <f>IFERROR(G3889/F3889,0)</f>
        <v>0</v>
      </c>
      <c r="I3889" s="103"/>
      <c r="J3889" s="106"/>
      <c r="K3889" s="206">
        <f>IFERROR(J3889/I3889,0)</f>
        <v>0</v>
      </c>
      <c r="L3889" s="103"/>
      <c r="M3889" s="106"/>
      <c r="N3889" s="108"/>
      <c r="O3889" s="103"/>
      <c r="P3889" s="108"/>
      <c r="Q3889" s="208">
        <f t="shared" si="3309"/>
        <v>0</v>
      </c>
      <c r="R3889" s="109"/>
      <c r="S3889" s="109"/>
      <c r="T3889" s="210">
        <f t="shared" si="3320"/>
        <v>0</v>
      </c>
      <c r="U3889" s="91"/>
      <c r="V3889" s="103"/>
      <c r="W3889" s="108"/>
      <c r="X3889" s="208">
        <f t="shared" si="3310"/>
        <v>0</v>
      </c>
      <c r="Y3889" s="109"/>
      <c r="Z3889" s="109"/>
      <c r="AA3889" s="210">
        <f t="shared" si="3321"/>
        <v>0</v>
      </c>
      <c r="AB3889" s="91"/>
      <c r="AC3889" s="103"/>
      <c r="AD3889" s="108"/>
      <c r="AE3889" s="208">
        <f t="shared" si="3311"/>
        <v>0</v>
      </c>
      <c r="AF3889" s="109"/>
      <c r="AG3889" s="109"/>
      <c r="AH3889" s="210">
        <f t="shared" si="3322"/>
        <v>0</v>
      </c>
      <c r="AJ3889" s="104"/>
      <c r="AK3889" s="106"/>
      <c r="AL3889" s="108"/>
      <c r="AM3889" s="106"/>
      <c r="AN3889" s="108"/>
      <c r="AO3889" s="106"/>
      <c r="AP3889" s="108"/>
      <c r="AQ3889" s="106"/>
      <c r="AR3889" s="108"/>
      <c r="AS3889" s="106"/>
      <c r="AT3889" s="108"/>
      <c r="AU3889" s="106"/>
      <c r="AV3889" s="205">
        <f>SUM(AJ3889:AU3889)</f>
        <v>0</v>
      </c>
      <c r="AW3889" s="211">
        <f>T3889-AV3889</f>
        <v>0</v>
      </c>
      <c r="AY3889" s="205">
        <f>SUM(AJ3889:AL3889)</f>
        <v>0</v>
      </c>
      <c r="AZ3889" s="205">
        <f>SUM(AM3889:AO3889)</f>
        <v>0</v>
      </c>
      <c r="BA3889" s="205">
        <f>SUM(AP3889:AR3889)</f>
        <v>0</v>
      </c>
      <c r="BB3889" s="205">
        <f>SUM(AS3889:AU3889)</f>
        <v>0</v>
      </c>
      <c r="BC3889" s="205">
        <f t="shared" si="3318"/>
        <v>0</v>
      </c>
      <c r="BD3889" s="205">
        <f>T3889-BC3889</f>
        <v>0</v>
      </c>
    </row>
    <row r="3890" spans="2:56" s="124" customFormat="1" ht="13.2" thickBot="1" x14ac:dyDescent="0.35">
      <c r="B3890" s="216" t="s">
        <v>235</v>
      </c>
      <c r="C3890" s="259"/>
      <c r="D3890" s="260"/>
      <c r="E3890" s="219">
        <f>IFERROR(D3890/C3890,0)</f>
        <v>0</v>
      </c>
      <c r="F3890" s="259"/>
      <c r="G3890" s="260"/>
      <c r="H3890" s="219">
        <f>IFERROR(G3890/F3890,0)</f>
        <v>0</v>
      </c>
      <c r="I3890" s="259"/>
      <c r="J3890" s="261"/>
      <c r="K3890" s="221">
        <f>IFERROR(J3890/I3890,0)</f>
        <v>0</v>
      </c>
      <c r="L3890" s="259"/>
      <c r="M3890" s="261"/>
      <c r="N3890" s="262"/>
      <c r="O3890" s="259"/>
      <c r="P3890" s="262"/>
      <c r="Q3890" s="223">
        <f t="shared" si="3309"/>
        <v>0</v>
      </c>
      <c r="R3890" s="263"/>
      <c r="S3890" s="263"/>
      <c r="T3890" s="225">
        <f t="shared" si="3320"/>
        <v>0</v>
      </c>
      <c r="U3890" s="121"/>
      <c r="V3890" s="259"/>
      <c r="W3890" s="262"/>
      <c r="X3890" s="223">
        <f t="shared" si="3310"/>
        <v>0</v>
      </c>
      <c r="Y3890" s="263"/>
      <c r="Z3890" s="263"/>
      <c r="AA3890" s="225">
        <f t="shared" si="3321"/>
        <v>0</v>
      </c>
      <c r="AB3890" s="121"/>
      <c r="AC3890" s="259"/>
      <c r="AD3890" s="262"/>
      <c r="AE3890" s="223">
        <f t="shared" si="3311"/>
        <v>0</v>
      </c>
      <c r="AF3890" s="263"/>
      <c r="AG3890" s="263"/>
      <c r="AH3890" s="225">
        <f t="shared" si="3322"/>
        <v>0</v>
      </c>
      <c r="AJ3890" s="264"/>
      <c r="AK3890" s="265"/>
      <c r="AL3890" s="266"/>
      <c r="AM3890" s="265"/>
      <c r="AN3890" s="266"/>
      <c r="AO3890" s="265"/>
      <c r="AP3890" s="266"/>
      <c r="AQ3890" s="265"/>
      <c r="AR3890" s="266"/>
      <c r="AS3890" s="265"/>
      <c r="AT3890" s="266"/>
      <c r="AU3890" s="265"/>
      <c r="AV3890" s="267">
        <f>SUM(AJ3890:AU3890)</f>
        <v>0</v>
      </c>
      <c r="AW3890" s="226">
        <f>T3890-AV3890</f>
        <v>0</v>
      </c>
      <c r="AX3890" s="198"/>
      <c r="AY3890" s="267">
        <f>SUM(AJ3890:AL3890)</f>
        <v>0</v>
      </c>
      <c r="AZ3890" s="267">
        <f>SUM(AM3890:AO3890)</f>
        <v>0</v>
      </c>
      <c r="BA3890" s="267">
        <f>SUM(AP3890:AR3890)</f>
        <v>0</v>
      </c>
      <c r="BB3890" s="267">
        <f>SUM(AS3890:AU3890)</f>
        <v>0</v>
      </c>
      <c r="BC3890" s="267">
        <f t="shared" si="3318"/>
        <v>0</v>
      </c>
      <c r="BD3890" s="267">
        <f>T3890-BC3890</f>
        <v>0</v>
      </c>
    </row>
    <row r="3891" spans="2:56" ht="13.2" thickBot="1" x14ac:dyDescent="0.35">
      <c r="B3891" s="227" t="s">
        <v>236</v>
      </c>
      <c r="C3891" s="137">
        <f>SUM(C3689,C3840,C3862,C3890)</f>
        <v>23786958</v>
      </c>
      <c r="D3891" s="138">
        <f>SUM(D3689,D3840,D3862,D3890)</f>
        <v>17489274.390000001</v>
      </c>
      <c r="E3891" s="139">
        <f>IFERROR(D3891/C3891,0)</f>
        <v>0.73524636441532376</v>
      </c>
      <c r="F3891" s="137">
        <f>SUM(F3689,F3840,F3862,F3890)</f>
        <v>18121107</v>
      </c>
      <c r="G3891" s="138">
        <f>SUM(G3689,G3840,G3862,G3890)</f>
        <v>18080980.73</v>
      </c>
      <c r="H3891" s="139">
        <f>IFERROR(G3891/F3891,0)</f>
        <v>0.99778566121815848</v>
      </c>
      <c r="I3891" s="137">
        <f>SUM(I3689,I3840,I3862,I3890)</f>
        <v>12946641</v>
      </c>
      <c r="J3891" s="140">
        <f>SUM(J3689,J3840,J3862,J3890)</f>
        <v>12851488.120000001</v>
      </c>
      <c r="K3891" s="141">
        <f>IFERROR(J3891/I3891,0)</f>
        <v>0.99265038089802604</v>
      </c>
      <c r="L3891" s="137">
        <f>SUM(L3689,L3840,L3862,L3890)</f>
        <v>19410711</v>
      </c>
      <c r="M3891" s="140">
        <f>SUM(M3689,M3840,M3862,M3890)</f>
        <v>19619696</v>
      </c>
      <c r="N3891" s="142">
        <f>SUM(N3689,N3840,N3862,N3890)</f>
        <v>0</v>
      </c>
      <c r="O3891" s="137">
        <f>SUM(O3689,O3840,O3862,O3890)</f>
        <v>13888135.40858156</v>
      </c>
      <c r="P3891" s="142">
        <f>SUM(P3689,P3840,P3862,P3890)</f>
        <v>0</v>
      </c>
      <c r="Q3891" s="228">
        <f t="shared" si="3309"/>
        <v>13888135.40858156</v>
      </c>
      <c r="R3891" s="142">
        <f>SUM(R3689,R3840,R3862,R3890)</f>
        <v>0</v>
      </c>
      <c r="S3891" s="142">
        <f>SUM(S3689,S3840,S3862,S3890)</f>
        <v>0</v>
      </c>
      <c r="T3891" s="229">
        <f t="shared" si="3320"/>
        <v>13888135.40858156</v>
      </c>
      <c r="U3891" s="92"/>
      <c r="V3891" s="137">
        <f>SUM(V3689,V3840,V3862,V3890)</f>
        <v>7330416</v>
      </c>
      <c r="W3891" s="142">
        <f>SUM(W3689,W3840,W3862,W3890)</f>
        <v>0</v>
      </c>
      <c r="X3891" s="228">
        <f t="shared" si="3310"/>
        <v>7330416</v>
      </c>
      <c r="Y3891" s="142">
        <f>SUM(Y3689,Y3840,Y3862,Y3890)</f>
        <v>0</v>
      </c>
      <c r="Z3891" s="142">
        <f>SUM(Z3689,Z3840,Z3862,Z3890)</f>
        <v>0</v>
      </c>
      <c r="AA3891" s="229">
        <f t="shared" si="3321"/>
        <v>7330416</v>
      </c>
      <c r="AB3891" s="92"/>
      <c r="AC3891" s="137">
        <f>SUM(AC3689,AC3840,AC3862,AC3890)</f>
        <v>7659552</v>
      </c>
      <c r="AD3891" s="142">
        <f>SUM(AD3689,AD3840,AD3862,AD3890)</f>
        <v>0</v>
      </c>
      <c r="AE3891" s="228">
        <f t="shared" si="3311"/>
        <v>7659552</v>
      </c>
      <c r="AF3891" s="142">
        <f>SUM(AF3689,AF3840,AF3862,AF3890)</f>
        <v>0</v>
      </c>
      <c r="AG3891" s="142">
        <f>SUM(AG3689,AG3840,AG3862,AG3890)</f>
        <v>0</v>
      </c>
      <c r="AH3891" s="229">
        <f t="shared" si="3322"/>
        <v>7659552</v>
      </c>
      <c r="AJ3891" s="138">
        <f t="shared" ref="AJ3891:AU3891" si="3323">SUM(AJ3689,AJ3840,AJ3862,AJ3890)</f>
        <v>816351.78404846333</v>
      </c>
      <c r="AK3891" s="140">
        <f t="shared" si="3323"/>
        <v>872351.78404846333</v>
      </c>
      <c r="AL3891" s="142">
        <f t="shared" si="3323"/>
        <v>1169251.7840484632</v>
      </c>
      <c r="AM3891" s="140">
        <f t="shared" si="3323"/>
        <v>1295351.7840484632</v>
      </c>
      <c r="AN3891" s="142">
        <f t="shared" si="3323"/>
        <v>922536.78404846287</v>
      </c>
      <c r="AO3891" s="140">
        <f t="shared" si="3323"/>
        <v>2767785.7840484632</v>
      </c>
      <c r="AP3891" s="142">
        <f t="shared" si="3323"/>
        <v>1941854.7840484632</v>
      </c>
      <c r="AQ3891" s="140">
        <f t="shared" si="3323"/>
        <v>834860.78404846333</v>
      </c>
      <c r="AR3891" s="142">
        <f t="shared" si="3323"/>
        <v>793360.78404846333</v>
      </c>
      <c r="AS3891" s="140">
        <f t="shared" si="3323"/>
        <v>793660.78404846333</v>
      </c>
      <c r="AT3891" s="142">
        <f t="shared" si="3323"/>
        <v>798660.78404846333</v>
      </c>
      <c r="AU3891" s="140">
        <f t="shared" si="3323"/>
        <v>882107.78404846345</v>
      </c>
      <c r="AV3891" s="140">
        <f>SUM(AJ3891:AU3891)</f>
        <v>13888135.408581562</v>
      </c>
      <c r="AW3891" s="146">
        <f>T3891-AV3891</f>
        <v>0</v>
      </c>
      <c r="AY3891" s="140">
        <f>SUM(AJ3891:AL3891)</f>
        <v>2857955.3521453897</v>
      </c>
      <c r="AZ3891" s="140">
        <f>SUM(AM3891:AO3891)</f>
        <v>4985674.3521453887</v>
      </c>
      <c r="BA3891" s="140">
        <f>SUM(AP3891:AR3891)</f>
        <v>3570076.3521453897</v>
      </c>
      <c r="BB3891" s="140">
        <f>SUM(AS3891:AU3891)</f>
        <v>2474429.3521453901</v>
      </c>
      <c r="BC3891" s="140">
        <f t="shared" si="3318"/>
        <v>13888135.408581559</v>
      </c>
      <c r="BD3891" s="140">
        <f>T3891-BC3891</f>
        <v>0</v>
      </c>
    </row>
    <row r="3892" spans="2:56" ht="15" thickBot="1" x14ac:dyDescent="0.35">
      <c r="B3892" s="282" t="s">
        <v>254</v>
      </c>
      <c r="C3892" s="273"/>
      <c r="D3892" s="274"/>
      <c r="E3892" s="275"/>
      <c r="F3892" s="273"/>
      <c r="G3892" s="274"/>
      <c r="H3892" s="275"/>
      <c r="I3892" s="273"/>
      <c r="J3892" s="276"/>
      <c r="K3892" s="277"/>
      <c r="L3892" s="273"/>
      <c r="M3892" s="276"/>
      <c r="N3892" s="278"/>
      <c r="O3892" s="273"/>
      <c r="P3892" s="279"/>
      <c r="Q3892" s="279"/>
      <c r="R3892" s="279"/>
      <c r="S3892" s="279"/>
      <c r="T3892" s="280"/>
      <c r="U3892" s="92"/>
      <c r="V3892" s="281"/>
      <c r="W3892" s="279"/>
      <c r="X3892" s="279"/>
      <c r="Y3892" s="279"/>
      <c r="Z3892" s="279"/>
      <c r="AA3892" s="280"/>
      <c r="AB3892" s="92"/>
      <c r="AC3892" s="281"/>
      <c r="AD3892" s="279"/>
      <c r="AE3892" s="279"/>
      <c r="AF3892" s="279"/>
      <c r="AG3892" s="279"/>
      <c r="AH3892" s="280"/>
      <c r="AJ3892" s="238"/>
      <c r="AK3892" s="238"/>
      <c r="AL3892" s="238"/>
      <c r="AM3892" s="238"/>
      <c r="AN3892" s="238"/>
      <c r="AO3892" s="238"/>
      <c r="AP3892" s="238"/>
      <c r="AQ3892" s="238"/>
      <c r="AR3892" s="238"/>
      <c r="AS3892" s="238"/>
      <c r="AT3892" s="238"/>
      <c r="AU3892" s="238"/>
      <c r="AV3892" s="238"/>
      <c r="AW3892" s="239"/>
      <c r="AY3892" s="238"/>
      <c r="AZ3892" s="238"/>
      <c r="BA3892" s="238"/>
      <c r="BB3892" s="238"/>
      <c r="BC3892" s="238"/>
      <c r="BD3892" s="238"/>
    </row>
    <row r="3893" spans="2:56" ht="13.2" thickBot="1" x14ac:dyDescent="0.35">
      <c r="B3893" s="136" t="s">
        <v>49</v>
      </c>
      <c r="C3893" s="137">
        <f>SUM(C3894,C3910,C4041)</f>
        <v>12642308</v>
      </c>
      <c r="D3893" s="138">
        <f>SUM(D3894,D3910,D4041)</f>
        <v>12692388.730000002</v>
      </c>
      <c r="E3893" s="139">
        <f t="shared" ref="E3893:E3956" si="3324">IFERROR(D3893/C3893,0)</f>
        <v>1.0039613597453885</v>
      </c>
      <c r="F3893" s="137">
        <f>SUM(F3894,F3910,F4041)</f>
        <v>7669899</v>
      </c>
      <c r="G3893" s="138">
        <f>SUM(G3894,G3910,G4041)</f>
        <v>7634956.6999999993</v>
      </c>
      <c r="H3893" s="139">
        <f t="shared" ref="H3893:H3956" si="3325">IFERROR(G3893/F3893,0)</f>
        <v>0.99544422944813216</v>
      </c>
      <c r="I3893" s="137">
        <f>SUM(I3894,I3910,I4041)</f>
        <v>5624669</v>
      </c>
      <c r="J3893" s="140">
        <f>SUM(J3894,J3910,J4041)</f>
        <v>5618641.79</v>
      </c>
      <c r="K3893" s="141">
        <f t="shared" ref="K3893:K3956" si="3326">IFERROR(J3893/I3893,0)</f>
        <v>0.99892843294423195</v>
      </c>
      <c r="L3893" s="137">
        <f>SUM(L3894,L3910,L4041)</f>
        <v>5607131</v>
      </c>
      <c r="M3893" s="140">
        <f>SUM(M3894,M3910,M4041)</f>
        <v>3112631</v>
      </c>
      <c r="N3893" s="142">
        <f>SUM(N3894,N3910,N4041)</f>
        <v>0</v>
      </c>
      <c r="O3893" s="137">
        <f>SUM(O3894,O3910,O4041)</f>
        <v>4464069.0735255713</v>
      </c>
      <c r="P3893" s="142">
        <f>SUM(P3894,P3910,P4041)</f>
        <v>20002</v>
      </c>
      <c r="Q3893" s="143">
        <f t="shared" ref="Q3893:Q3956" si="3327">SUM(O3893:P3893)</f>
        <v>4484071.0735255713</v>
      </c>
      <c r="R3893" s="144">
        <f>SUM(R3894,R3910,R4041)</f>
        <v>0</v>
      </c>
      <c r="S3893" s="144">
        <f>SUM(S3894,S3910,S4041)</f>
        <v>0</v>
      </c>
      <c r="T3893" s="145">
        <f>SUM(Q3893:S3893)</f>
        <v>4484071.0735255713</v>
      </c>
      <c r="U3893" s="91"/>
      <c r="V3893" s="137">
        <f>SUM(V3894,V3910,V4041)</f>
        <v>60000</v>
      </c>
      <c r="W3893" s="142">
        <f>SUM(W3894,W3910,W4041)</f>
        <v>0</v>
      </c>
      <c r="X3893" s="143">
        <f t="shared" ref="X3893:X3956" si="3328">SUM(V3893:W3893)</f>
        <v>60000</v>
      </c>
      <c r="Y3893" s="144">
        <f>SUM(Y3894,Y3910,Y4041)</f>
        <v>0</v>
      </c>
      <c r="Z3893" s="144">
        <f>SUM(Z3894,Z3910,Z4041)</f>
        <v>0</v>
      </c>
      <c r="AA3893" s="145">
        <f>SUM(X3893:Z3893)</f>
        <v>60000</v>
      </c>
      <c r="AB3893" s="91"/>
      <c r="AC3893" s="137">
        <f>SUM(AC3894,AC3910,AC4041)</f>
        <v>62694</v>
      </c>
      <c r="AD3893" s="142">
        <f>SUM(AD3894,AD3910,AD4041)</f>
        <v>0</v>
      </c>
      <c r="AE3893" s="143">
        <f t="shared" ref="AE3893:AE3956" si="3329">SUM(AC3893:AD3893)</f>
        <v>62694</v>
      </c>
      <c r="AF3893" s="142">
        <f>SUM(AF3894,AF3910,AF4041)</f>
        <v>0</v>
      </c>
      <c r="AG3893" s="142">
        <f>SUM(AG3894,AG3910,AG4041)</f>
        <v>0</v>
      </c>
      <c r="AH3893" s="145">
        <f>SUM(AE3893:AG3893)</f>
        <v>62694</v>
      </c>
      <c r="AJ3893" s="138">
        <f t="shared" ref="AJ3893:AU3893" si="3330">SUM(AJ3894,AJ3910,AJ4041)</f>
        <v>380855.75612713094</v>
      </c>
      <c r="AK3893" s="140">
        <f t="shared" si="3330"/>
        <v>370505.75612713094</v>
      </c>
      <c r="AL3893" s="142">
        <f t="shared" si="3330"/>
        <v>376363.75612713094</v>
      </c>
      <c r="AM3893" s="140">
        <f t="shared" si="3330"/>
        <v>381391.75612713094</v>
      </c>
      <c r="AN3893" s="142">
        <f t="shared" si="3330"/>
        <v>342940.75612713065</v>
      </c>
      <c r="AO3893" s="140">
        <f t="shared" si="3330"/>
        <v>372277.75612713094</v>
      </c>
      <c r="AP3893" s="142">
        <f t="shared" si="3330"/>
        <v>386433.75612713094</v>
      </c>
      <c r="AQ3893" s="140">
        <f t="shared" si="3330"/>
        <v>369305.75612713094</v>
      </c>
      <c r="AR3893" s="142">
        <f t="shared" si="3330"/>
        <v>367005.75612713094</v>
      </c>
      <c r="AS3893" s="140">
        <f t="shared" si="3330"/>
        <v>378913.75612713094</v>
      </c>
      <c r="AT3893" s="142">
        <f t="shared" si="3330"/>
        <v>367005.75612713094</v>
      </c>
      <c r="AU3893" s="140">
        <f t="shared" si="3330"/>
        <v>391070.75612713129</v>
      </c>
      <c r="AV3893" s="140">
        <f t="shared" ref="AV3893:AV3956" si="3331">SUM(AJ3893:AU3893)</f>
        <v>4484071.0735255722</v>
      </c>
      <c r="AW3893" s="146">
        <f t="shared" ref="AW3893:AW3956" si="3332">T3893-AV3893</f>
        <v>0</v>
      </c>
      <c r="AY3893" s="140">
        <f t="shared" ref="AY3893:AY3956" si="3333">SUM(AJ3893:AL3893)</f>
        <v>1127725.2683813928</v>
      </c>
      <c r="AZ3893" s="140">
        <f t="shared" ref="AZ3893:AZ3956" si="3334">SUM(AM3893:AO3893)</f>
        <v>1096610.2683813926</v>
      </c>
      <c r="BA3893" s="140">
        <f t="shared" ref="BA3893:BA3956" si="3335">SUM(AP3893:AR3893)</f>
        <v>1122745.2683813928</v>
      </c>
      <c r="BB3893" s="140">
        <f t="shared" ref="BB3893:BB3956" si="3336">SUM(AS3893:AU3893)</f>
        <v>1136990.268381393</v>
      </c>
      <c r="BC3893" s="140">
        <f t="shared" ref="BC3893:BC3956" si="3337">SUM(AY3893,AZ3893,BA3893,BB3893)</f>
        <v>4484071.0735255703</v>
      </c>
      <c r="BD3893" s="140">
        <f t="shared" ref="BD3893:BD3956" si="3338">T3893-BC3893</f>
        <v>0</v>
      </c>
    </row>
    <row r="3894" spans="2:56" x14ac:dyDescent="0.3">
      <c r="B3894" s="148" t="s">
        <v>50</v>
      </c>
      <c r="C3894" s="149">
        <f>SUM(C3895,C3905)</f>
        <v>12531948</v>
      </c>
      <c r="D3894" s="150">
        <f>SUM(D3895,D3905)</f>
        <v>12581850.920000002</v>
      </c>
      <c r="E3894" s="151">
        <f t="shared" si="3324"/>
        <v>1.0039820561017332</v>
      </c>
      <c r="F3894" s="149">
        <f>SUM(F3895,F3905)</f>
        <v>7448806</v>
      </c>
      <c r="G3894" s="150">
        <f>SUM(G3895,G3905)</f>
        <v>7444743.5199999996</v>
      </c>
      <c r="H3894" s="151">
        <f t="shared" si="3325"/>
        <v>0.99945461326285034</v>
      </c>
      <c r="I3894" s="149">
        <f>SUM(I3895,I3905)</f>
        <v>5532519</v>
      </c>
      <c r="J3894" s="152">
        <f>SUM(J3895,J3905)</f>
        <v>5526639.8499999996</v>
      </c>
      <c r="K3894" s="153">
        <f t="shared" si="3326"/>
        <v>0.9989373466227589</v>
      </c>
      <c r="L3894" s="149">
        <f>SUM(L3895,L3905)</f>
        <v>5554303</v>
      </c>
      <c r="M3894" s="152">
        <f>SUM(M3895,M3905)</f>
        <v>3018803</v>
      </c>
      <c r="N3894" s="154">
        <f>SUM(N3895,N3905)</f>
        <v>0</v>
      </c>
      <c r="O3894" s="149">
        <f>SUM(O3895,O3905)</f>
        <v>4404069.0735255713</v>
      </c>
      <c r="P3894" s="154">
        <f>SUM(P3895,P3905)</f>
        <v>0</v>
      </c>
      <c r="Q3894" s="155">
        <f t="shared" si="3327"/>
        <v>4404069.0735255713</v>
      </c>
      <c r="R3894" s="154">
        <f>SUM(R3895,R3905)</f>
        <v>0</v>
      </c>
      <c r="S3894" s="154">
        <f>SUM(S3895,S3905)</f>
        <v>0</v>
      </c>
      <c r="T3894" s="156">
        <f t="shared" ref="T3894:T3957" si="3339">SUM(Q3894:S3894)</f>
        <v>4404069.0735255713</v>
      </c>
      <c r="U3894" s="157"/>
      <c r="V3894" s="149">
        <f>SUM(V3895,V3905)</f>
        <v>0</v>
      </c>
      <c r="W3894" s="154">
        <f>SUM(W3895,W3905)</f>
        <v>0</v>
      </c>
      <c r="X3894" s="155">
        <f t="shared" si="3328"/>
        <v>0</v>
      </c>
      <c r="Y3894" s="154">
        <f>SUM(Y3895,Y3905)</f>
        <v>0</v>
      </c>
      <c r="Z3894" s="154">
        <f>SUM(Z3895,Z3905)</f>
        <v>0</v>
      </c>
      <c r="AA3894" s="156">
        <f t="shared" ref="AA3894:AA3957" si="3340">SUM(X3894:Z3894)</f>
        <v>0</v>
      </c>
      <c r="AB3894" s="157"/>
      <c r="AC3894" s="149">
        <f>SUM(AC3895,AC3905)</f>
        <v>0</v>
      </c>
      <c r="AD3894" s="154">
        <f>SUM(AD3895,AD3905)</f>
        <v>0</v>
      </c>
      <c r="AE3894" s="155">
        <f t="shared" si="3329"/>
        <v>0</v>
      </c>
      <c r="AF3894" s="154">
        <f>SUM(AF3895,AF3905)</f>
        <v>0</v>
      </c>
      <c r="AG3894" s="154">
        <f>SUM(AG3895,AG3905)</f>
        <v>0</v>
      </c>
      <c r="AH3894" s="156">
        <f t="shared" ref="AH3894:AH3957" si="3341">SUM(AE3894:AG3894)</f>
        <v>0</v>
      </c>
      <c r="AJ3894" s="150">
        <f t="shared" ref="AJ3894:AU3894" si="3342">SUM(AJ3895,AJ3905)</f>
        <v>367005.75612713094</v>
      </c>
      <c r="AK3894" s="152">
        <f t="shared" si="3342"/>
        <v>367005.75612713094</v>
      </c>
      <c r="AL3894" s="154">
        <f t="shared" si="3342"/>
        <v>367005.75612713094</v>
      </c>
      <c r="AM3894" s="152">
        <f t="shared" si="3342"/>
        <v>367005.75612713094</v>
      </c>
      <c r="AN3894" s="154">
        <f t="shared" si="3342"/>
        <v>342940.75612713065</v>
      </c>
      <c r="AO3894" s="152">
        <f t="shared" si="3342"/>
        <v>367005.75612713094</v>
      </c>
      <c r="AP3894" s="154">
        <f t="shared" si="3342"/>
        <v>367005.75612713094</v>
      </c>
      <c r="AQ3894" s="152">
        <f t="shared" si="3342"/>
        <v>367005.75612713094</v>
      </c>
      <c r="AR3894" s="154">
        <f t="shared" si="3342"/>
        <v>367005.75612713094</v>
      </c>
      <c r="AS3894" s="152">
        <f t="shared" si="3342"/>
        <v>367005.75612713094</v>
      </c>
      <c r="AT3894" s="154">
        <f t="shared" si="3342"/>
        <v>367005.75612713094</v>
      </c>
      <c r="AU3894" s="152">
        <f t="shared" si="3342"/>
        <v>391070.75612713129</v>
      </c>
      <c r="AV3894" s="152">
        <f t="shared" si="3331"/>
        <v>4404069.0735255722</v>
      </c>
      <c r="AW3894" s="158">
        <f t="shared" si="3332"/>
        <v>0</v>
      </c>
      <c r="AY3894" s="152">
        <f t="shared" si="3333"/>
        <v>1101017.2683813928</v>
      </c>
      <c r="AZ3894" s="152">
        <f t="shared" si="3334"/>
        <v>1076952.2683813926</v>
      </c>
      <c r="BA3894" s="152">
        <f t="shared" si="3335"/>
        <v>1101017.2683813928</v>
      </c>
      <c r="BB3894" s="152">
        <f t="shared" si="3336"/>
        <v>1125082.268381393</v>
      </c>
      <c r="BC3894" s="152">
        <f t="shared" si="3337"/>
        <v>4404069.0735255703</v>
      </c>
      <c r="BD3894" s="152">
        <f t="shared" si="3338"/>
        <v>0</v>
      </c>
    </row>
    <row r="3895" spans="2:56" x14ac:dyDescent="0.3">
      <c r="B3895" s="159" t="s">
        <v>51</v>
      </c>
      <c r="C3895" s="160">
        <f>SUM(C3896:C3904)</f>
        <v>10514757</v>
      </c>
      <c r="D3895" s="161">
        <f>SUM(D3896:D3904)</f>
        <v>10608005.850000001</v>
      </c>
      <c r="E3895" s="162">
        <f t="shared" si="3324"/>
        <v>1.0088683789839368</v>
      </c>
      <c r="F3895" s="160">
        <f>SUM(F3896:F3904)</f>
        <v>6311080</v>
      </c>
      <c r="G3895" s="161">
        <f>SUM(G3896:G3904)</f>
        <v>6310993.379999999</v>
      </c>
      <c r="H3895" s="162">
        <f t="shared" si="3325"/>
        <v>0.99998627493234105</v>
      </c>
      <c r="I3895" s="160">
        <f>SUM(I3896:I3904)</f>
        <v>4788365</v>
      </c>
      <c r="J3895" s="163">
        <f>SUM(J3896:J3904)</f>
        <v>4782568.34</v>
      </c>
      <c r="K3895" s="164">
        <f t="shared" si="3326"/>
        <v>0.99878942812421356</v>
      </c>
      <c r="L3895" s="160">
        <f>SUM(L3896:L3904)</f>
        <v>4637224</v>
      </c>
      <c r="M3895" s="163">
        <f>SUM(M3896:M3904)</f>
        <v>2531724</v>
      </c>
      <c r="N3895" s="165">
        <f>SUM(N3896:N3904)</f>
        <v>0</v>
      </c>
      <c r="O3895" s="160">
        <f>SUM(O3896:O3904)</f>
        <v>3702147.6403998327</v>
      </c>
      <c r="P3895" s="165">
        <f>SUM(P3896:P3904)</f>
        <v>0</v>
      </c>
      <c r="Q3895" s="166">
        <f t="shared" si="3327"/>
        <v>3702147.6403998327</v>
      </c>
      <c r="R3895" s="165">
        <f>SUM(R3896:R3904)</f>
        <v>0</v>
      </c>
      <c r="S3895" s="165">
        <f>SUM(S3896:S3904)</f>
        <v>0</v>
      </c>
      <c r="T3895" s="167">
        <f t="shared" si="3339"/>
        <v>3702147.6403998327</v>
      </c>
      <c r="U3895" s="157"/>
      <c r="V3895" s="160">
        <f>SUM(V3896:V3904)</f>
        <v>0</v>
      </c>
      <c r="W3895" s="165">
        <f>SUM(W3896:W3904)</f>
        <v>0</v>
      </c>
      <c r="X3895" s="166">
        <f t="shared" si="3328"/>
        <v>0</v>
      </c>
      <c r="Y3895" s="165">
        <f>SUM(Y3896:Y3904)</f>
        <v>0</v>
      </c>
      <c r="Z3895" s="165">
        <f>SUM(Z3896:Z3904)</f>
        <v>0</v>
      </c>
      <c r="AA3895" s="167">
        <f t="shared" si="3340"/>
        <v>0</v>
      </c>
      <c r="AB3895" s="157"/>
      <c r="AC3895" s="160">
        <f>SUM(AC3896:AC3904)</f>
        <v>0</v>
      </c>
      <c r="AD3895" s="165">
        <f>SUM(AD3896:AD3904)</f>
        <v>0</v>
      </c>
      <c r="AE3895" s="166">
        <f t="shared" si="3329"/>
        <v>0</v>
      </c>
      <c r="AF3895" s="165">
        <f>SUM(AF3896:AF3904)</f>
        <v>0</v>
      </c>
      <c r="AG3895" s="165">
        <f>SUM(AG3896:AG3904)</f>
        <v>0</v>
      </c>
      <c r="AH3895" s="167">
        <f t="shared" si="3341"/>
        <v>0</v>
      </c>
      <c r="AJ3895" s="161">
        <f t="shared" ref="AJ3895:AU3895" si="3343">SUM(AJ3896:AJ3904)</f>
        <v>308512.30336665275</v>
      </c>
      <c r="AK3895" s="163">
        <f t="shared" si="3343"/>
        <v>308512.30336665275</v>
      </c>
      <c r="AL3895" s="165">
        <f t="shared" si="3343"/>
        <v>308512.30336665275</v>
      </c>
      <c r="AM3895" s="163">
        <f t="shared" si="3343"/>
        <v>308512.30336665275</v>
      </c>
      <c r="AN3895" s="165">
        <f t="shared" si="3343"/>
        <v>284447.30336665246</v>
      </c>
      <c r="AO3895" s="163">
        <f t="shared" si="3343"/>
        <v>308512.30336665275</v>
      </c>
      <c r="AP3895" s="165">
        <f t="shared" si="3343"/>
        <v>308512.30336665275</v>
      </c>
      <c r="AQ3895" s="163">
        <f t="shared" si="3343"/>
        <v>308512.30336665275</v>
      </c>
      <c r="AR3895" s="165">
        <f t="shared" si="3343"/>
        <v>308512.30336665275</v>
      </c>
      <c r="AS3895" s="163">
        <f t="shared" si="3343"/>
        <v>308512.30336665275</v>
      </c>
      <c r="AT3895" s="165">
        <f t="shared" si="3343"/>
        <v>308512.30336665275</v>
      </c>
      <c r="AU3895" s="163">
        <f t="shared" si="3343"/>
        <v>332577.3033666531</v>
      </c>
      <c r="AV3895" s="163">
        <f t="shared" si="3331"/>
        <v>3702147.6403998327</v>
      </c>
      <c r="AW3895" s="168">
        <f t="shared" si="3332"/>
        <v>0</v>
      </c>
      <c r="AY3895" s="163">
        <f t="shared" si="3333"/>
        <v>925536.9100999583</v>
      </c>
      <c r="AZ3895" s="163">
        <f t="shared" si="3334"/>
        <v>901471.91009995784</v>
      </c>
      <c r="BA3895" s="163">
        <f t="shared" si="3335"/>
        <v>925536.9100999583</v>
      </c>
      <c r="BB3895" s="163">
        <f t="shared" si="3336"/>
        <v>949601.91009995854</v>
      </c>
      <c r="BC3895" s="163">
        <f t="shared" si="3337"/>
        <v>3702147.6403998327</v>
      </c>
      <c r="BD3895" s="163">
        <f t="shared" si="3338"/>
        <v>0</v>
      </c>
    </row>
    <row r="3896" spans="2:56" x14ac:dyDescent="0.3">
      <c r="B3896" s="169" t="s">
        <v>52</v>
      </c>
      <c r="C3896" s="248">
        <v>8111308</v>
      </c>
      <c r="D3896" s="249">
        <v>8110995.7800000003</v>
      </c>
      <c r="E3896" s="172">
        <f t="shared" si="3324"/>
        <v>0.99996150805764006</v>
      </c>
      <c r="F3896" s="248">
        <v>5085655</v>
      </c>
      <c r="G3896" s="249">
        <v>5085654.17</v>
      </c>
      <c r="H3896" s="172">
        <f t="shared" si="3325"/>
        <v>0.99999983679585025</v>
      </c>
      <c r="I3896" s="248">
        <v>3868344</v>
      </c>
      <c r="J3896" s="250">
        <v>3799236.71</v>
      </c>
      <c r="K3896" s="174">
        <f t="shared" si="3326"/>
        <v>0.98213517463803635</v>
      </c>
      <c r="L3896" s="248">
        <v>3830023</v>
      </c>
      <c r="M3896" s="250">
        <v>2019523</v>
      </c>
      <c r="N3896" s="251"/>
      <c r="O3896" s="248">
        <v>3130831.4347944995</v>
      </c>
      <c r="P3896" s="251"/>
      <c r="Q3896" s="166">
        <f t="shared" si="3327"/>
        <v>3130831.4347944995</v>
      </c>
      <c r="R3896" s="251"/>
      <c r="S3896" s="251"/>
      <c r="T3896" s="167">
        <f t="shared" si="3339"/>
        <v>3130831.4347944995</v>
      </c>
      <c r="U3896" s="157"/>
      <c r="V3896" s="248"/>
      <c r="W3896" s="251"/>
      <c r="X3896" s="166">
        <f t="shared" si="3328"/>
        <v>0</v>
      </c>
      <c r="Y3896" s="251"/>
      <c r="Z3896" s="251"/>
      <c r="AA3896" s="167">
        <f t="shared" si="3340"/>
        <v>0</v>
      </c>
      <c r="AB3896" s="157"/>
      <c r="AC3896" s="248"/>
      <c r="AD3896" s="251"/>
      <c r="AE3896" s="166">
        <f t="shared" si="3329"/>
        <v>0</v>
      </c>
      <c r="AF3896" s="251"/>
      <c r="AG3896" s="251"/>
      <c r="AH3896" s="167">
        <f t="shared" si="3341"/>
        <v>0</v>
      </c>
      <c r="AJ3896" s="252">
        <f>T3896/12</f>
        <v>260902.6195662083</v>
      </c>
      <c r="AK3896" s="253">
        <v>260902.6195662083</v>
      </c>
      <c r="AL3896" s="254">
        <v>260902.6195662083</v>
      </c>
      <c r="AM3896" s="253">
        <v>260902.6195662083</v>
      </c>
      <c r="AN3896" s="254">
        <f>260902.619566208-24065</f>
        <v>236837.61956620801</v>
      </c>
      <c r="AO3896" s="253">
        <v>260902.6195662083</v>
      </c>
      <c r="AP3896" s="254">
        <v>260902.6195662083</v>
      </c>
      <c r="AQ3896" s="253">
        <v>260902.6195662083</v>
      </c>
      <c r="AR3896" s="254">
        <v>260902.6195662083</v>
      </c>
      <c r="AS3896" s="253">
        <v>260902.6195662083</v>
      </c>
      <c r="AT3896" s="254">
        <v>260902.6195662083</v>
      </c>
      <c r="AU3896" s="253">
        <v>284967.61956620868</v>
      </c>
      <c r="AV3896" s="163">
        <f t="shared" si="3331"/>
        <v>3130831.4347944995</v>
      </c>
      <c r="AW3896" s="168">
        <f t="shared" si="3332"/>
        <v>0</v>
      </c>
      <c r="AY3896" s="163">
        <f t="shared" si="3333"/>
        <v>782707.85869862488</v>
      </c>
      <c r="AZ3896" s="163">
        <f t="shared" si="3334"/>
        <v>758642.85869862465</v>
      </c>
      <c r="BA3896" s="163">
        <f t="shared" si="3335"/>
        <v>782707.85869862488</v>
      </c>
      <c r="BB3896" s="163">
        <f t="shared" si="3336"/>
        <v>806772.85869862535</v>
      </c>
      <c r="BC3896" s="163">
        <f t="shared" si="3337"/>
        <v>3130831.4347944995</v>
      </c>
      <c r="BD3896" s="163">
        <f t="shared" si="3338"/>
        <v>0</v>
      </c>
    </row>
    <row r="3897" spans="2:56" x14ac:dyDescent="0.3">
      <c r="B3897" s="169" t="s">
        <v>53</v>
      </c>
      <c r="C3897" s="248">
        <v>29000</v>
      </c>
      <c r="D3897" s="249"/>
      <c r="E3897" s="172">
        <f t="shared" si="3324"/>
        <v>0</v>
      </c>
      <c r="F3897" s="248"/>
      <c r="G3897" s="249"/>
      <c r="H3897" s="172">
        <f t="shared" si="3325"/>
        <v>0</v>
      </c>
      <c r="I3897" s="248">
        <v>0</v>
      </c>
      <c r="J3897" s="250">
        <v>0</v>
      </c>
      <c r="K3897" s="174">
        <f t="shared" si="3326"/>
        <v>0</v>
      </c>
      <c r="L3897" s="248"/>
      <c r="M3897" s="250">
        <v>0</v>
      </c>
      <c r="N3897" s="251"/>
      <c r="O3897" s="248"/>
      <c r="P3897" s="251"/>
      <c r="Q3897" s="166">
        <f t="shared" si="3327"/>
        <v>0</v>
      </c>
      <c r="R3897" s="251"/>
      <c r="S3897" s="251"/>
      <c r="T3897" s="167">
        <f t="shared" si="3339"/>
        <v>0</v>
      </c>
      <c r="U3897" s="157"/>
      <c r="V3897" s="248"/>
      <c r="W3897" s="251"/>
      <c r="X3897" s="166">
        <f t="shared" si="3328"/>
        <v>0</v>
      </c>
      <c r="Y3897" s="251"/>
      <c r="Z3897" s="251"/>
      <c r="AA3897" s="167">
        <f t="shared" si="3340"/>
        <v>0</v>
      </c>
      <c r="AB3897" s="157"/>
      <c r="AC3897" s="248"/>
      <c r="AD3897" s="251"/>
      <c r="AE3897" s="166">
        <f t="shared" si="3329"/>
        <v>0</v>
      </c>
      <c r="AF3897" s="251"/>
      <c r="AG3897" s="251"/>
      <c r="AH3897" s="167">
        <f t="shared" si="3341"/>
        <v>0</v>
      </c>
      <c r="AJ3897" s="252"/>
      <c r="AK3897" s="253"/>
      <c r="AL3897" s="254"/>
      <c r="AM3897" s="253"/>
      <c r="AN3897" s="254"/>
      <c r="AO3897" s="253"/>
      <c r="AP3897" s="254"/>
      <c r="AQ3897" s="253"/>
      <c r="AR3897" s="254"/>
      <c r="AS3897" s="253"/>
      <c r="AT3897" s="254"/>
      <c r="AU3897" s="253"/>
      <c r="AV3897" s="163">
        <f t="shared" si="3331"/>
        <v>0</v>
      </c>
      <c r="AW3897" s="168">
        <f t="shared" si="3332"/>
        <v>0</v>
      </c>
      <c r="AY3897" s="163">
        <f t="shared" si="3333"/>
        <v>0</v>
      </c>
      <c r="AZ3897" s="163">
        <f t="shared" si="3334"/>
        <v>0</v>
      </c>
      <c r="BA3897" s="163">
        <f t="shared" si="3335"/>
        <v>0</v>
      </c>
      <c r="BB3897" s="163">
        <f t="shared" si="3336"/>
        <v>0</v>
      </c>
      <c r="BC3897" s="163">
        <f t="shared" si="3337"/>
        <v>0</v>
      </c>
      <c r="BD3897" s="163">
        <f t="shared" si="3338"/>
        <v>0</v>
      </c>
    </row>
    <row r="3898" spans="2:56" x14ac:dyDescent="0.3">
      <c r="B3898" s="169" t="s">
        <v>54</v>
      </c>
      <c r="C3898" s="248">
        <v>22000</v>
      </c>
      <c r="D3898" s="249">
        <v>50861</v>
      </c>
      <c r="E3898" s="172">
        <f t="shared" si="3324"/>
        <v>2.3118636363636362</v>
      </c>
      <c r="F3898" s="248">
        <v>29063</v>
      </c>
      <c r="G3898" s="249">
        <v>29064</v>
      </c>
      <c r="H3898" s="172">
        <f t="shared" si="3325"/>
        <v>1.0000344080101848</v>
      </c>
      <c r="I3898" s="248">
        <v>11000</v>
      </c>
      <c r="J3898" s="250">
        <v>10899</v>
      </c>
      <c r="K3898" s="174">
        <f t="shared" si="3326"/>
        <v>0.99081818181818182</v>
      </c>
      <c r="L3898" s="248"/>
      <c r="M3898" s="250">
        <v>0</v>
      </c>
      <c r="N3898" s="251"/>
      <c r="O3898" s="248"/>
      <c r="P3898" s="251"/>
      <c r="Q3898" s="166">
        <f t="shared" si="3327"/>
        <v>0</v>
      </c>
      <c r="R3898" s="251"/>
      <c r="S3898" s="251"/>
      <c r="T3898" s="167">
        <f t="shared" si="3339"/>
        <v>0</v>
      </c>
      <c r="U3898" s="157"/>
      <c r="V3898" s="248"/>
      <c r="W3898" s="251"/>
      <c r="X3898" s="166">
        <f t="shared" si="3328"/>
        <v>0</v>
      </c>
      <c r="Y3898" s="251"/>
      <c r="Z3898" s="251"/>
      <c r="AA3898" s="167">
        <f t="shared" si="3340"/>
        <v>0</v>
      </c>
      <c r="AB3898" s="157"/>
      <c r="AC3898" s="248"/>
      <c r="AD3898" s="251"/>
      <c r="AE3898" s="166">
        <f t="shared" si="3329"/>
        <v>0</v>
      </c>
      <c r="AF3898" s="251"/>
      <c r="AG3898" s="251"/>
      <c r="AH3898" s="167">
        <f t="shared" si="3341"/>
        <v>0</v>
      </c>
      <c r="AJ3898" s="252"/>
      <c r="AK3898" s="253"/>
      <c r="AL3898" s="254"/>
      <c r="AM3898" s="253"/>
      <c r="AN3898" s="254"/>
      <c r="AO3898" s="253"/>
      <c r="AP3898" s="254"/>
      <c r="AQ3898" s="253"/>
      <c r="AR3898" s="254"/>
      <c r="AS3898" s="253"/>
      <c r="AT3898" s="254"/>
      <c r="AU3898" s="253"/>
      <c r="AV3898" s="163">
        <f t="shared" si="3331"/>
        <v>0</v>
      </c>
      <c r="AW3898" s="168">
        <f t="shared" si="3332"/>
        <v>0</v>
      </c>
      <c r="AY3898" s="163">
        <f t="shared" si="3333"/>
        <v>0</v>
      </c>
      <c r="AZ3898" s="163">
        <f t="shared" si="3334"/>
        <v>0</v>
      </c>
      <c r="BA3898" s="163">
        <f t="shared" si="3335"/>
        <v>0</v>
      </c>
      <c r="BB3898" s="163">
        <f t="shared" si="3336"/>
        <v>0</v>
      </c>
      <c r="BC3898" s="163">
        <f t="shared" si="3337"/>
        <v>0</v>
      </c>
      <c r="BD3898" s="163">
        <f t="shared" si="3338"/>
        <v>0</v>
      </c>
    </row>
    <row r="3899" spans="2:56" x14ac:dyDescent="0.3">
      <c r="B3899" s="169" t="s">
        <v>55</v>
      </c>
      <c r="C3899" s="248"/>
      <c r="D3899" s="249"/>
      <c r="E3899" s="172">
        <f t="shared" si="3324"/>
        <v>0</v>
      </c>
      <c r="F3899" s="248"/>
      <c r="G3899" s="249"/>
      <c r="H3899" s="172">
        <f t="shared" si="3325"/>
        <v>0</v>
      </c>
      <c r="I3899" s="248">
        <v>0</v>
      </c>
      <c r="J3899" s="250">
        <v>0</v>
      </c>
      <c r="K3899" s="174">
        <f t="shared" si="3326"/>
        <v>0</v>
      </c>
      <c r="L3899" s="248"/>
      <c r="M3899" s="250">
        <v>0</v>
      </c>
      <c r="N3899" s="251"/>
      <c r="O3899" s="248"/>
      <c r="P3899" s="251"/>
      <c r="Q3899" s="166">
        <f t="shared" si="3327"/>
        <v>0</v>
      </c>
      <c r="R3899" s="251"/>
      <c r="S3899" s="251"/>
      <c r="T3899" s="167">
        <f t="shared" si="3339"/>
        <v>0</v>
      </c>
      <c r="U3899" s="157"/>
      <c r="V3899" s="248"/>
      <c r="W3899" s="251"/>
      <c r="X3899" s="166">
        <f t="shared" si="3328"/>
        <v>0</v>
      </c>
      <c r="Y3899" s="251"/>
      <c r="Z3899" s="251"/>
      <c r="AA3899" s="167">
        <f t="shared" si="3340"/>
        <v>0</v>
      </c>
      <c r="AB3899" s="157"/>
      <c r="AC3899" s="248"/>
      <c r="AD3899" s="251"/>
      <c r="AE3899" s="166">
        <f t="shared" si="3329"/>
        <v>0</v>
      </c>
      <c r="AF3899" s="251"/>
      <c r="AG3899" s="251"/>
      <c r="AH3899" s="167">
        <f t="shared" si="3341"/>
        <v>0</v>
      </c>
      <c r="AJ3899" s="252"/>
      <c r="AK3899" s="253"/>
      <c r="AL3899" s="254"/>
      <c r="AM3899" s="253"/>
      <c r="AN3899" s="254"/>
      <c r="AO3899" s="253"/>
      <c r="AP3899" s="254"/>
      <c r="AQ3899" s="253"/>
      <c r="AR3899" s="254"/>
      <c r="AS3899" s="253"/>
      <c r="AT3899" s="254"/>
      <c r="AU3899" s="253"/>
      <c r="AV3899" s="163">
        <f t="shared" si="3331"/>
        <v>0</v>
      </c>
      <c r="AW3899" s="168">
        <f t="shared" si="3332"/>
        <v>0</v>
      </c>
      <c r="AY3899" s="163">
        <f t="shared" si="3333"/>
        <v>0</v>
      </c>
      <c r="AZ3899" s="163">
        <f t="shared" si="3334"/>
        <v>0</v>
      </c>
      <c r="BA3899" s="163">
        <f t="shared" si="3335"/>
        <v>0</v>
      </c>
      <c r="BB3899" s="163">
        <f t="shared" si="3336"/>
        <v>0</v>
      </c>
      <c r="BC3899" s="163">
        <f t="shared" si="3337"/>
        <v>0</v>
      </c>
      <c r="BD3899" s="163">
        <f t="shared" si="3338"/>
        <v>0</v>
      </c>
    </row>
    <row r="3900" spans="2:56" x14ac:dyDescent="0.3">
      <c r="B3900" s="169" t="s">
        <v>56</v>
      </c>
      <c r="C3900" s="248">
        <v>180000</v>
      </c>
      <c r="D3900" s="249">
        <v>175234.5</v>
      </c>
      <c r="E3900" s="172">
        <f t="shared" si="3324"/>
        <v>0.97352499999999997</v>
      </c>
      <c r="F3900" s="248">
        <v>121973</v>
      </c>
      <c r="G3900" s="249">
        <v>121973.34</v>
      </c>
      <c r="H3900" s="172">
        <f t="shared" si="3325"/>
        <v>1.000002787502152</v>
      </c>
      <c r="I3900" s="248">
        <v>0</v>
      </c>
      <c r="J3900" s="250">
        <v>0</v>
      </c>
      <c r="K3900" s="174">
        <f t="shared" si="3326"/>
        <v>0</v>
      </c>
      <c r="L3900" s="248"/>
      <c r="M3900" s="250">
        <v>0</v>
      </c>
      <c r="N3900" s="251"/>
      <c r="O3900" s="248"/>
      <c r="P3900" s="251"/>
      <c r="Q3900" s="166">
        <f t="shared" si="3327"/>
        <v>0</v>
      </c>
      <c r="R3900" s="251"/>
      <c r="S3900" s="251"/>
      <c r="T3900" s="167">
        <f t="shared" si="3339"/>
        <v>0</v>
      </c>
      <c r="U3900" s="157"/>
      <c r="V3900" s="248"/>
      <c r="W3900" s="251"/>
      <c r="X3900" s="166">
        <f t="shared" si="3328"/>
        <v>0</v>
      </c>
      <c r="Y3900" s="251"/>
      <c r="Z3900" s="251"/>
      <c r="AA3900" s="167">
        <f t="shared" si="3340"/>
        <v>0</v>
      </c>
      <c r="AB3900" s="157"/>
      <c r="AC3900" s="248"/>
      <c r="AD3900" s="251"/>
      <c r="AE3900" s="166">
        <f t="shared" si="3329"/>
        <v>0</v>
      </c>
      <c r="AF3900" s="251"/>
      <c r="AG3900" s="251"/>
      <c r="AH3900" s="167">
        <f t="shared" si="3341"/>
        <v>0</v>
      </c>
      <c r="AJ3900" s="252"/>
      <c r="AK3900" s="253"/>
      <c r="AL3900" s="254"/>
      <c r="AM3900" s="253"/>
      <c r="AN3900" s="254"/>
      <c r="AO3900" s="253"/>
      <c r="AP3900" s="254"/>
      <c r="AQ3900" s="253"/>
      <c r="AR3900" s="254"/>
      <c r="AS3900" s="253"/>
      <c r="AT3900" s="254"/>
      <c r="AU3900" s="253"/>
      <c r="AV3900" s="163">
        <f t="shared" si="3331"/>
        <v>0</v>
      </c>
      <c r="AW3900" s="168">
        <f t="shared" si="3332"/>
        <v>0</v>
      </c>
      <c r="AY3900" s="163">
        <f t="shared" si="3333"/>
        <v>0</v>
      </c>
      <c r="AZ3900" s="163">
        <f t="shared" si="3334"/>
        <v>0</v>
      </c>
      <c r="BA3900" s="163">
        <f t="shared" si="3335"/>
        <v>0</v>
      </c>
      <c r="BB3900" s="163">
        <f t="shared" si="3336"/>
        <v>0</v>
      </c>
      <c r="BC3900" s="163">
        <f t="shared" si="3337"/>
        <v>0</v>
      </c>
      <c r="BD3900" s="163">
        <f t="shared" si="3338"/>
        <v>0</v>
      </c>
    </row>
    <row r="3901" spans="2:56" x14ac:dyDescent="0.3">
      <c r="B3901" s="169" t="s">
        <v>57</v>
      </c>
      <c r="C3901" s="248"/>
      <c r="D3901" s="249"/>
      <c r="E3901" s="172">
        <f t="shared" si="3324"/>
        <v>0</v>
      </c>
      <c r="F3901" s="248"/>
      <c r="G3901" s="249"/>
      <c r="H3901" s="172">
        <f t="shared" si="3325"/>
        <v>0</v>
      </c>
      <c r="I3901" s="248">
        <v>0</v>
      </c>
      <c r="J3901" s="250">
        <v>0</v>
      </c>
      <c r="K3901" s="174">
        <f t="shared" si="3326"/>
        <v>0</v>
      </c>
      <c r="L3901" s="248"/>
      <c r="M3901" s="250">
        <v>0</v>
      </c>
      <c r="N3901" s="251"/>
      <c r="O3901" s="248"/>
      <c r="P3901" s="251"/>
      <c r="Q3901" s="166">
        <f t="shared" si="3327"/>
        <v>0</v>
      </c>
      <c r="R3901" s="251"/>
      <c r="S3901" s="251"/>
      <c r="T3901" s="167">
        <f t="shared" si="3339"/>
        <v>0</v>
      </c>
      <c r="U3901" s="157"/>
      <c r="V3901" s="248"/>
      <c r="W3901" s="251"/>
      <c r="X3901" s="166">
        <f t="shared" si="3328"/>
        <v>0</v>
      </c>
      <c r="Y3901" s="251"/>
      <c r="Z3901" s="251"/>
      <c r="AA3901" s="167">
        <f t="shared" si="3340"/>
        <v>0</v>
      </c>
      <c r="AB3901" s="157"/>
      <c r="AC3901" s="248"/>
      <c r="AD3901" s="251"/>
      <c r="AE3901" s="166">
        <f t="shared" si="3329"/>
        <v>0</v>
      </c>
      <c r="AF3901" s="251"/>
      <c r="AG3901" s="251"/>
      <c r="AH3901" s="167">
        <f t="shared" si="3341"/>
        <v>0</v>
      </c>
      <c r="AJ3901" s="252"/>
      <c r="AK3901" s="253"/>
      <c r="AL3901" s="254"/>
      <c r="AM3901" s="253"/>
      <c r="AN3901" s="254"/>
      <c r="AO3901" s="253"/>
      <c r="AP3901" s="254"/>
      <c r="AQ3901" s="253"/>
      <c r="AR3901" s="254"/>
      <c r="AS3901" s="253"/>
      <c r="AT3901" s="254"/>
      <c r="AU3901" s="253"/>
      <c r="AV3901" s="163">
        <f t="shared" si="3331"/>
        <v>0</v>
      </c>
      <c r="AW3901" s="168">
        <f t="shared" si="3332"/>
        <v>0</v>
      </c>
      <c r="AY3901" s="163">
        <f t="shared" si="3333"/>
        <v>0</v>
      </c>
      <c r="AZ3901" s="163">
        <f t="shared" si="3334"/>
        <v>0</v>
      </c>
      <c r="BA3901" s="163">
        <f t="shared" si="3335"/>
        <v>0</v>
      </c>
      <c r="BB3901" s="163">
        <f t="shared" si="3336"/>
        <v>0</v>
      </c>
      <c r="BC3901" s="163">
        <f t="shared" si="3337"/>
        <v>0</v>
      </c>
      <c r="BD3901" s="163">
        <f t="shared" si="3338"/>
        <v>0</v>
      </c>
    </row>
    <row r="3902" spans="2:56" x14ac:dyDescent="0.3">
      <c r="B3902" s="169" t="s">
        <v>58</v>
      </c>
      <c r="C3902" s="248">
        <v>570404</v>
      </c>
      <c r="D3902" s="249">
        <v>550973.75</v>
      </c>
      <c r="E3902" s="172">
        <f t="shared" si="3324"/>
        <v>0.96593598572240025</v>
      </c>
      <c r="F3902" s="248">
        <v>257918</v>
      </c>
      <c r="G3902" s="249">
        <v>257914.77</v>
      </c>
      <c r="H3902" s="172">
        <f t="shared" si="3325"/>
        <v>0.99998747663986221</v>
      </c>
      <c r="I3902" s="248">
        <v>98746</v>
      </c>
      <c r="J3902" s="250">
        <v>93463.11</v>
      </c>
      <c r="K3902" s="174">
        <f t="shared" si="3326"/>
        <v>0.94650021266684226</v>
      </c>
      <c r="L3902" s="248">
        <v>142956</v>
      </c>
      <c r="M3902" s="250">
        <v>87956</v>
      </c>
      <c r="N3902" s="251"/>
      <c r="O3902" s="248">
        <v>80132.605800000005</v>
      </c>
      <c r="P3902" s="251"/>
      <c r="Q3902" s="166">
        <f t="shared" si="3327"/>
        <v>80132.605800000005</v>
      </c>
      <c r="R3902" s="251"/>
      <c r="S3902" s="251"/>
      <c r="T3902" s="167">
        <f t="shared" si="3339"/>
        <v>80132.605800000005</v>
      </c>
      <c r="U3902" s="157"/>
      <c r="V3902" s="248"/>
      <c r="W3902" s="251"/>
      <c r="X3902" s="166">
        <f t="shared" si="3328"/>
        <v>0</v>
      </c>
      <c r="Y3902" s="251"/>
      <c r="Z3902" s="251"/>
      <c r="AA3902" s="167">
        <f t="shared" si="3340"/>
        <v>0</v>
      </c>
      <c r="AB3902" s="157"/>
      <c r="AC3902" s="248"/>
      <c r="AD3902" s="251"/>
      <c r="AE3902" s="166">
        <f t="shared" si="3329"/>
        <v>0</v>
      </c>
      <c r="AF3902" s="251"/>
      <c r="AG3902" s="251"/>
      <c r="AH3902" s="167">
        <f t="shared" si="3341"/>
        <v>0</v>
      </c>
      <c r="AJ3902" s="252">
        <f>T3902/12</f>
        <v>6677.7171500000004</v>
      </c>
      <c r="AK3902" s="253">
        <v>6677.7171500000004</v>
      </c>
      <c r="AL3902" s="254">
        <v>6677.7171500000004</v>
      </c>
      <c r="AM3902" s="253">
        <v>6677.7171500000004</v>
      </c>
      <c r="AN3902" s="254">
        <v>6677.7171500000004</v>
      </c>
      <c r="AO3902" s="253">
        <v>6677.7171500000004</v>
      </c>
      <c r="AP3902" s="254">
        <v>6677.7171500000004</v>
      </c>
      <c r="AQ3902" s="253">
        <v>6677.7171500000004</v>
      </c>
      <c r="AR3902" s="254">
        <v>6677.7171500000004</v>
      </c>
      <c r="AS3902" s="253">
        <v>6677.7171500000004</v>
      </c>
      <c r="AT3902" s="254">
        <v>6677.7171500000004</v>
      </c>
      <c r="AU3902" s="253">
        <v>6677.7171500000004</v>
      </c>
      <c r="AV3902" s="163">
        <f t="shared" si="3331"/>
        <v>80132.605799999976</v>
      </c>
      <c r="AW3902" s="168">
        <f t="shared" si="3332"/>
        <v>0</v>
      </c>
      <c r="AY3902" s="163">
        <f t="shared" si="3333"/>
        <v>20033.151450000001</v>
      </c>
      <c r="AZ3902" s="163">
        <f t="shared" si="3334"/>
        <v>20033.151450000001</v>
      </c>
      <c r="BA3902" s="163">
        <f t="shared" si="3335"/>
        <v>20033.151450000001</v>
      </c>
      <c r="BB3902" s="163">
        <f t="shared" si="3336"/>
        <v>20033.151450000001</v>
      </c>
      <c r="BC3902" s="163">
        <f t="shared" si="3337"/>
        <v>80132.605800000005</v>
      </c>
      <c r="BD3902" s="163">
        <f t="shared" si="3338"/>
        <v>0</v>
      </c>
    </row>
    <row r="3903" spans="2:56" x14ac:dyDescent="0.3">
      <c r="B3903" s="169" t="s">
        <v>59</v>
      </c>
      <c r="C3903" s="248">
        <v>936658</v>
      </c>
      <c r="D3903" s="249">
        <v>1054824.24</v>
      </c>
      <c r="E3903" s="172">
        <f t="shared" si="3324"/>
        <v>1.1261572954055803</v>
      </c>
      <c r="F3903" s="248">
        <v>488961</v>
      </c>
      <c r="G3903" s="249">
        <v>488933.92</v>
      </c>
      <c r="H3903" s="172">
        <f t="shared" si="3325"/>
        <v>0.99994461725986328</v>
      </c>
      <c r="I3903" s="248">
        <v>577605</v>
      </c>
      <c r="J3903" s="250">
        <v>577567.44000000006</v>
      </c>
      <c r="K3903" s="174">
        <f t="shared" si="3326"/>
        <v>0.99993497286207711</v>
      </c>
      <c r="L3903" s="248">
        <v>345076</v>
      </c>
      <c r="M3903" s="250">
        <v>275076</v>
      </c>
      <c r="N3903" s="251"/>
      <c r="O3903" s="248">
        <v>230280.98023912506</v>
      </c>
      <c r="P3903" s="251"/>
      <c r="Q3903" s="166">
        <f t="shared" si="3327"/>
        <v>230280.98023912506</v>
      </c>
      <c r="R3903" s="251"/>
      <c r="S3903" s="251"/>
      <c r="T3903" s="167">
        <f t="shared" si="3339"/>
        <v>230280.98023912506</v>
      </c>
      <c r="U3903" s="157"/>
      <c r="V3903" s="248"/>
      <c r="W3903" s="251"/>
      <c r="X3903" s="166">
        <f t="shared" si="3328"/>
        <v>0</v>
      </c>
      <c r="Y3903" s="251"/>
      <c r="Z3903" s="251"/>
      <c r="AA3903" s="167">
        <f t="shared" si="3340"/>
        <v>0</v>
      </c>
      <c r="AB3903" s="157"/>
      <c r="AC3903" s="248"/>
      <c r="AD3903" s="251"/>
      <c r="AE3903" s="166">
        <f t="shared" si="3329"/>
        <v>0</v>
      </c>
      <c r="AF3903" s="251"/>
      <c r="AG3903" s="251"/>
      <c r="AH3903" s="167">
        <f t="shared" si="3341"/>
        <v>0</v>
      </c>
      <c r="AJ3903" s="252">
        <f>T3903/12</f>
        <v>19190.081686593756</v>
      </c>
      <c r="AK3903" s="253">
        <v>19190.081686593756</v>
      </c>
      <c r="AL3903" s="254">
        <v>19190.081686593756</v>
      </c>
      <c r="AM3903" s="253">
        <v>19190.081686593756</v>
      </c>
      <c r="AN3903" s="254">
        <v>19190.081686593756</v>
      </c>
      <c r="AO3903" s="253">
        <v>19190.081686593756</v>
      </c>
      <c r="AP3903" s="254">
        <v>19190.081686593756</v>
      </c>
      <c r="AQ3903" s="253">
        <v>19190.081686593756</v>
      </c>
      <c r="AR3903" s="254">
        <v>19190.081686593756</v>
      </c>
      <c r="AS3903" s="253">
        <v>19190.081686593756</v>
      </c>
      <c r="AT3903" s="254">
        <v>19190.081686593756</v>
      </c>
      <c r="AU3903" s="253">
        <v>19190.081686593756</v>
      </c>
      <c r="AV3903" s="163">
        <f t="shared" si="3331"/>
        <v>230280.98023912511</v>
      </c>
      <c r="AW3903" s="168">
        <f t="shared" si="3332"/>
        <v>0</v>
      </c>
      <c r="AY3903" s="163">
        <f t="shared" si="3333"/>
        <v>57570.245059781271</v>
      </c>
      <c r="AZ3903" s="163">
        <f t="shared" si="3334"/>
        <v>57570.245059781271</v>
      </c>
      <c r="BA3903" s="163">
        <f t="shared" si="3335"/>
        <v>57570.245059781271</v>
      </c>
      <c r="BB3903" s="163">
        <f t="shared" si="3336"/>
        <v>57570.245059781271</v>
      </c>
      <c r="BC3903" s="163">
        <f t="shared" si="3337"/>
        <v>230280.98023912509</v>
      </c>
      <c r="BD3903" s="163">
        <f t="shared" si="3338"/>
        <v>0</v>
      </c>
    </row>
    <row r="3904" spans="2:56" x14ac:dyDescent="0.3">
      <c r="B3904" s="169" t="s">
        <v>60</v>
      </c>
      <c r="C3904" s="248">
        <v>665387</v>
      </c>
      <c r="D3904" s="249">
        <v>665116.57999999996</v>
      </c>
      <c r="E3904" s="172">
        <f t="shared" si="3324"/>
        <v>0.99959358989580493</v>
      </c>
      <c r="F3904" s="248">
        <v>327510</v>
      </c>
      <c r="G3904" s="249">
        <v>327453.18</v>
      </c>
      <c r="H3904" s="172">
        <f t="shared" si="3325"/>
        <v>0.99982650911422555</v>
      </c>
      <c r="I3904" s="248">
        <v>232670</v>
      </c>
      <c r="J3904" s="250">
        <v>301402.08</v>
      </c>
      <c r="K3904" s="174">
        <f t="shared" si="3326"/>
        <v>1.2954058537843298</v>
      </c>
      <c r="L3904" s="248">
        <v>319169</v>
      </c>
      <c r="M3904" s="250">
        <v>149169</v>
      </c>
      <c r="N3904" s="251"/>
      <c r="O3904" s="248">
        <v>260902.6195662083</v>
      </c>
      <c r="P3904" s="251"/>
      <c r="Q3904" s="166">
        <f t="shared" si="3327"/>
        <v>260902.6195662083</v>
      </c>
      <c r="R3904" s="251"/>
      <c r="S3904" s="251"/>
      <c r="T3904" s="167">
        <f t="shared" si="3339"/>
        <v>260902.6195662083</v>
      </c>
      <c r="U3904" s="157"/>
      <c r="V3904" s="248"/>
      <c r="W3904" s="251"/>
      <c r="X3904" s="166">
        <f t="shared" si="3328"/>
        <v>0</v>
      </c>
      <c r="Y3904" s="251"/>
      <c r="Z3904" s="251"/>
      <c r="AA3904" s="167">
        <f t="shared" si="3340"/>
        <v>0</v>
      </c>
      <c r="AB3904" s="157"/>
      <c r="AC3904" s="248"/>
      <c r="AD3904" s="251"/>
      <c r="AE3904" s="166">
        <f t="shared" si="3329"/>
        <v>0</v>
      </c>
      <c r="AF3904" s="251"/>
      <c r="AG3904" s="251"/>
      <c r="AH3904" s="167">
        <f t="shared" si="3341"/>
        <v>0</v>
      </c>
      <c r="AJ3904" s="252">
        <f>T3904/12</f>
        <v>21741.884963850691</v>
      </c>
      <c r="AK3904" s="253">
        <v>21741.884963850691</v>
      </c>
      <c r="AL3904" s="254">
        <v>21741.884963850691</v>
      </c>
      <c r="AM3904" s="253">
        <v>21741.884963850691</v>
      </c>
      <c r="AN3904" s="254">
        <v>21741.884963850691</v>
      </c>
      <c r="AO3904" s="253">
        <v>21741.884963850691</v>
      </c>
      <c r="AP3904" s="254">
        <v>21741.884963850691</v>
      </c>
      <c r="AQ3904" s="253">
        <v>21741.884963850691</v>
      </c>
      <c r="AR3904" s="254">
        <v>21741.884963850691</v>
      </c>
      <c r="AS3904" s="253">
        <v>21741.884963850691</v>
      </c>
      <c r="AT3904" s="254">
        <v>21741.884963850691</v>
      </c>
      <c r="AU3904" s="253">
        <v>21741.884963850691</v>
      </c>
      <c r="AV3904" s="163">
        <f t="shared" si="3331"/>
        <v>260902.6195662083</v>
      </c>
      <c r="AW3904" s="168">
        <f t="shared" si="3332"/>
        <v>0</v>
      </c>
      <c r="AY3904" s="163">
        <f t="shared" si="3333"/>
        <v>65225.654891552069</v>
      </c>
      <c r="AZ3904" s="163">
        <f t="shared" si="3334"/>
        <v>65225.654891552069</v>
      </c>
      <c r="BA3904" s="163">
        <f t="shared" si="3335"/>
        <v>65225.654891552069</v>
      </c>
      <c r="BB3904" s="163">
        <f t="shared" si="3336"/>
        <v>65225.654891552069</v>
      </c>
      <c r="BC3904" s="163">
        <f t="shared" si="3337"/>
        <v>260902.61956620828</v>
      </c>
      <c r="BD3904" s="163">
        <f t="shared" si="3338"/>
        <v>0</v>
      </c>
    </row>
    <row r="3905" spans="2:56" x14ac:dyDescent="0.3">
      <c r="B3905" s="159" t="s">
        <v>61</v>
      </c>
      <c r="C3905" s="160">
        <f>SUM(C3906:C3909)</f>
        <v>2017191</v>
      </c>
      <c r="D3905" s="161">
        <f>SUM(D3906:D3909)</f>
        <v>1973845.0699999998</v>
      </c>
      <c r="E3905" s="162">
        <f t="shared" si="3324"/>
        <v>0.97851173736150909</v>
      </c>
      <c r="F3905" s="160">
        <f>SUM(F3906:F3909)</f>
        <v>1137726</v>
      </c>
      <c r="G3905" s="161">
        <f>SUM(G3906:G3909)</f>
        <v>1133750.1400000001</v>
      </c>
      <c r="H3905" s="162">
        <f t="shared" si="3325"/>
        <v>0.99650543276676473</v>
      </c>
      <c r="I3905" s="160">
        <f>SUM(I3906:I3909)</f>
        <v>744154</v>
      </c>
      <c r="J3905" s="163">
        <f>SUM(J3906:J3909)</f>
        <v>744071.51</v>
      </c>
      <c r="K3905" s="164">
        <f t="shared" si="3326"/>
        <v>0.99988914928899131</v>
      </c>
      <c r="L3905" s="160">
        <f>SUM(L3906:L3909)</f>
        <v>917079</v>
      </c>
      <c r="M3905" s="163">
        <f>SUM(M3906:M3909)</f>
        <v>487079</v>
      </c>
      <c r="N3905" s="165">
        <f>SUM(N3906:N3909)</f>
        <v>0</v>
      </c>
      <c r="O3905" s="160">
        <f>SUM(O3906:O3909)</f>
        <v>701921.43312573829</v>
      </c>
      <c r="P3905" s="165">
        <f>SUM(P3906:P3909)</f>
        <v>0</v>
      </c>
      <c r="Q3905" s="166">
        <f t="shared" si="3327"/>
        <v>701921.43312573829</v>
      </c>
      <c r="R3905" s="165">
        <f>SUM(R3906:R3909)</f>
        <v>0</v>
      </c>
      <c r="S3905" s="165">
        <f>SUM(S3906:S3909)</f>
        <v>0</v>
      </c>
      <c r="T3905" s="167">
        <f t="shared" si="3339"/>
        <v>701921.43312573829</v>
      </c>
      <c r="U3905" s="157"/>
      <c r="V3905" s="160">
        <f>SUM(V3906:V3909)</f>
        <v>0</v>
      </c>
      <c r="W3905" s="165">
        <f>SUM(W3906:W3909)</f>
        <v>0</v>
      </c>
      <c r="X3905" s="166">
        <f t="shared" si="3328"/>
        <v>0</v>
      </c>
      <c r="Y3905" s="165">
        <f>SUM(Y3906:Y3909)</f>
        <v>0</v>
      </c>
      <c r="Z3905" s="165">
        <f>SUM(Z3906:Z3909)</f>
        <v>0</v>
      </c>
      <c r="AA3905" s="167">
        <f t="shared" si="3340"/>
        <v>0</v>
      </c>
      <c r="AB3905" s="157"/>
      <c r="AC3905" s="160">
        <f>SUM(AC3906:AC3909)</f>
        <v>0</v>
      </c>
      <c r="AD3905" s="165">
        <f>SUM(AD3906:AD3909)</f>
        <v>0</v>
      </c>
      <c r="AE3905" s="166">
        <f t="shared" si="3329"/>
        <v>0</v>
      </c>
      <c r="AF3905" s="165">
        <f>SUM(AF3906:AF3909)</f>
        <v>0</v>
      </c>
      <c r="AG3905" s="165">
        <f>SUM(AG3906:AG3909)</f>
        <v>0</v>
      </c>
      <c r="AH3905" s="167">
        <f t="shared" si="3341"/>
        <v>0</v>
      </c>
      <c r="AJ3905" s="161">
        <f t="shared" ref="AJ3905:AU3905" si="3344">SUM(AJ3906:AJ3909)</f>
        <v>58493.452760478191</v>
      </c>
      <c r="AK3905" s="163">
        <f t="shared" si="3344"/>
        <v>58493.452760478191</v>
      </c>
      <c r="AL3905" s="165">
        <f t="shared" si="3344"/>
        <v>58493.452760478191</v>
      </c>
      <c r="AM3905" s="163">
        <f t="shared" si="3344"/>
        <v>58493.452760478191</v>
      </c>
      <c r="AN3905" s="165">
        <f t="shared" si="3344"/>
        <v>58493.452760478191</v>
      </c>
      <c r="AO3905" s="163">
        <f t="shared" si="3344"/>
        <v>58493.452760478191</v>
      </c>
      <c r="AP3905" s="165">
        <f t="shared" si="3344"/>
        <v>58493.452760478191</v>
      </c>
      <c r="AQ3905" s="163">
        <f t="shared" si="3344"/>
        <v>58493.452760478191</v>
      </c>
      <c r="AR3905" s="165">
        <f t="shared" si="3344"/>
        <v>58493.452760478191</v>
      </c>
      <c r="AS3905" s="163">
        <f t="shared" si="3344"/>
        <v>58493.452760478191</v>
      </c>
      <c r="AT3905" s="165">
        <f t="shared" si="3344"/>
        <v>58493.452760478191</v>
      </c>
      <c r="AU3905" s="163">
        <f t="shared" si="3344"/>
        <v>58493.452760478191</v>
      </c>
      <c r="AV3905" s="163">
        <f t="shared" si="3331"/>
        <v>701921.43312573852</v>
      </c>
      <c r="AW3905" s="168">
        <f t="shared" si="3332"/>
        <v>0</v>
      </c>
      <c r="AY3905" s="163">
        <f t="shared" si="3333"/>
        <v>175480.35828143457</v>
      </c>
      <c r="AZ3905" s="163">
        <f t="shared" si="3334"/>
        <v>175480.35828143457</v>
      </c>
      <c r="BA3905" s="163">
        <f t="shared" si="3335"/>
        <v>175480.35828143457</v>
      </c>
      <c r="BB3905" s="163">
        <f t="shared" si="3336"/>
        <v>175480.35828143457</v>
      </c>
      <c r="BC3905" s="163">
        <f t="shared" si="3337"/>
        <v>701921.43312573829</v>
      </c>
      <c r="BD3905" s="163">
        <f t="shared" si="3338"/>
        <v>0</v>
      </c>
    </row>
    <row r="3906" spans="2:56" x14ac:dyDescent="0.3">
      <c r="B3906" s="169" t="s">
        <v>62</v>
      </c>
      <c r="C3906" s="248">
        <v>3795</v>
      </c>
      <c r="D3906" s="249">
        <v>3725.61</v>
      </c>
      <c r="E3906" s="172">
        <f t="shared" si="3324"/>
        <v>0.98171541501976289</v>
      </c>
      <c r="F3906" s="248">
        <v>1870</v>
      </c>
      <c r="G3906" s="249">
        <v>1861.21</v>
      </c>
      <c r="H3906" s="172">
        <f t="shared" si="3325"/>
        <v>0.99529946524064172</v>
      </c>
      <c r="I3906" s="248">
        <v>974</v>
      </c>
      <c r="J3906" s="250">
        <v>931.82999999999993</v>
      </c>
      <c r="K3906" s="174">
        <f t="shared" si="3326"/>
        <v>0.95670431211498963</v>
      </c>
      <c r="L3906" s="248">
        <v>1105</v>
      </c>
      <c r="M3906" s="250">
        <v>1105</v>
      </c>
      <c r="N3906" s="251"/>
      <c r="O3906" s="248">
        <v>719.06587200000001</v>
      </c>
      <c r="P3906" s="251"/>
      <c r="Q3906" s="166">
        <f t="shared" si="3327"/>
        <v>719.06587200000001</v>
      </c>
      <c r="R3906" s="251"/>
      <c r="S3906" s="251"/>
      <c r="T3906" s="167">
        <f t="shared" si="3339"/>
        <v>719.06587200000001</v>
      </c>
      <c r="U3906" s="157"/>
      <c r="V3906" s="248"/>
      <c r="W3906" s="251"/>
      <c r="X3906" s="166">
        <f t="shared" si="3328"/>
        <v>0</v>
      </c>
      <c r="Y3906" s="251"/>
      <c r="Z3906" s="251"/>
      <c r="AA3906" s="167">
        <f t="shared" si="3340"/>
        <v>0</v>
      </c>
      <c r="AB3906" s="157"/>
      <c r="AC3906" s="248"/>
      <c r="AD3906" s="251"/>
      <c r="AE3906" s="166">
        <f t="shared" si="3329"/>
        <v>0</v>
      </c>
      <c r="AF3906" s="251"/>
      <c r="AG3906" s="251"/>
      <c r="AH3906" s="167">
        <f t="shared" si="3341"/>
        <v>0</v>
      </c>
      <c r="AJ3906" s="252">
        <f>T3906/12</f>
        <v>59.922156000000001</v>
      </c>
      <c r="AK3906" s="253">
        <v>59.922156000000001</v>
      </c>
      <c r="AL3906" s="254">
        <v>59.922156000000001</v>
      </c>
      <c r="AM3906" s="253">
        <v>59.922156000000001</v>
      </c>
      <c r="AN3906" s="254">
        <v>59.922156000000001</v>
      </c>
      <c r="AO3906" s="253">
        <v>59.922156000000001</v>
      </c>
      <c r="AP3906" s="254">
        <v>59.922156000000001</v>
      </c>
      <c r="AQ3906" s="253">
        <v>59.922156000000001</v>
      </c>
      <c r="AR3906" s="254">
        <v>59.922156000000001</v>
      </c>
      <c r="AS3906" s="253">
        <v>59.922156000000001</v>
      </c>
      <c r="AT3906" s="254">
        <v>59.922156000000001</v>
      </c>
      <c r="AU3906" s="253">
        <v>59.922156000000001</v>
      </c>
      <c r="AV3906" s="163">
        <f t="shared" si="3331"/>
        <v>719.06587199999979</v>
      </c>
      <c r="AW3906" s="168">
        <f t="shared" si="3332"/>
        <v>0</v>
      </c>
      <c r="AY3906" s="163">
        <f t="shared" si="3333"/>
        <v>179.766468</v>
      </c>
      <c r="AZ3906" s="163">
        <f t="shared" si="3334"/>
        <v>179.766468</v>
      </c>
      <c r="BA3906" s="163">
        <f t="shared" si="3335"/>
        <v>179.766468</v>
      </c>
      <c r="BB3906" s="163">
        <f t="shared" si="3336"/>
        <v>179.766468</v>
      </c>
      <c r="BC3906" s="163">
        <f t="shared" si="3337"/>
        <v>719.06587200000001</v>
      </c>
      <c r="BD3906" s="163">
        <f t="shared" si="3338"/>
        <v>0</v>
      </c>
    </row>
    <row r="3907" spans="2:56" x14ac:dyDescent="0.3">
      <c r="B3907" s="169" t="s">
        <v>63</v>
      </c>
      <c r="C3907" s="248">
        <v>920145</v>
      </c>
      <c r="D3907" s="249">
        <v>919990.75</v>
      </c>
      <c r="E3907" s="172">
        <f t="shared" si="3324"/>
        <v>0.99983236337751114</v>
      </c>
      <c r="F3907" s="248">
        <v>474469</v>
      </c>
      <c r="G3907" s="249">
        <v>470756.5</v>
      </c>
      <c r="H3907" s="172">
        <f t="shared" si="3325"/>
        <v>0.99217546351816455</v>
      </c>
      <c r="I3907" s="248">
        <v>249256</v>
      </c>
      <c r="J3907" s="250">
        <v>249240</v>
      </c>
      <c r="K3907" s="174">
        <f t="shared" si="3326"/>
        <v>0.99993580896748724</v>
      </c>
      <c r="L3907" s="248">
        <v>346824</v>
      </c>
      <c r="M3907" s="250">
        <v>196824</v>
      </c>
      <c r="N3907" s="251"/>
      <c r="O3907" s="248">
        <v>207337.0123</v>
      </c>
      <c r="P3907" s="251"/>
      <c r="Q3907" s="166">
        <f t="shared" si="3327"/>
        <v>207337.0123</v>
      </c>
      <c r="R3907" s="251"/>
      <c r="S3907" s="251"/>
      <c r="T3907" s="167">
        <f t="shared" si="3339"/>
        <v>207337.0123</v>
      </c>
      <c r="U3907" s="157"/>
      <c r="V3907" s="248"/>
      <c r="W3907" s="251"/>
      <c r="X3907" s="166">
        <f t="shared" si="3328"/>
        <v>0</v>
      </c>
      <c r="Y3907" s="251"/>
      <c r="Z3907" s="251"/>
      <c r="AA3907" s="167">
        <f t="shared" si="3340"/>
        <v>0</v>
      </c>
      <c r="AB3907" s="157"/>
      <c r="AC3907" s="248"/>
      <c r="AD3907" s="251"/>
      <c r="AE3907" s="166">
        <f t="shared" si="3329"/>
        <v>0</v>
      </c>
      <c r="AF3907" s="251"/>
      <c r="AG3907" s="251"/>
      <c r="AH3907" s="167">
        <f t="shared" si="3341"/>
        <v>0</v>
      </c>
      <c r="AJ3907" s="252">
        <f>T3907/12</f>
        <v>17278.084358333334</v>
      </c>
      <c r="AK3907" s="253">
        <v>17278.084358333334</v>
      </c>
      <c r="AL3907" s="254">
        <v>17278.084358333334</v>
      </c>
      <c r="AM3907" s="253">
        <v>17278.084358333334</v>
      </c>
      <c r="AN3907" s="254">
        <v>17278.084358333334</v>
      </c>
      <c r="AO3907" s="253">
        <v>17278.084358333334</v>
      </c>
      <c r="AP3907" s="254">
        <v>17278.084358333334</v>
      </c>
      <c r="AQ3907" s="253">
        <v>17278.084358333334</v>
      </c>
      <c r="AR3907" s="254">
        <v>17278.084358333334</v>
      </c>
      <c r="AS3907" s="253">
        <v>17278.084358333334</v>
      </c>
      <c r="AT3907" s="254">
        <v>17278.084358333334</v>
      </c>
      <c r="AU3907" s="253">
        <v>17278.084358333334</v>
      </c>
      <c r="AV3907" s="163">
        <f t="shared" si="3331"/>
        <v>207337.01229999994</v>
      </c>
      <c r="AW3907" s="168">
        <f t="shared" si="3332"/>
        <v>0</v>
      </c>
      <c r="AY3907" s="163">
        <f t="shared" si="3333"/>
        <v>51834.253075000001</v>
      </c>
      <c r="AZ3907" s="163">
        <f t="shared" si="3334"/>
        <v>51834.253075000001</v>
      </c>
      <c r="BA3907" s="163">
        <f t="shared" si="3335"/>
        <v>51834.253075000001</v>
      </c>
      <c r="BB3907" s="163">
        <f t="shared" si="3336"/>
        <v>51834.253075000001</v>
      </c>
      <c r="BC3907" s="163">
        <f t="shared" si="3337"/>
        <v>207337.0123</v>
      </c>
      <c r="BD3907" s="163">
        <f t="shared" si="3338"/>
        <v>0</v>
      </c>
    </row>
    <row r="3908" spans="2:56" x14ac:dyDescent="0.3">
      <c r="B3908" s="169" t="s">
        <v>64</v>
      </c>
      <c r="C3908" s="248">
        <v>1093251</v>
      </c>
      <c r="D3908" s="249">
        <v>1050128.71</v>
      </c>
      <c r="E3908" s="172">
        <f t="shared" si="3324"/>
        <v>0.96055591076523139</v>
      </c>
      <c r="F3908" s="248">
        <v>661387</v>
      </c>
      <c r="G3908" s="249">
        <v>661132.43000000005</v>
      </c>
      <c r="H3908" s="172">
        <f t="shared" si="3325"/>
        <v>0.99961509675878124</v>
      </c>
      <c r="I3908" s="248">
        <v>493924</v>
      </c>
      <c r="J3908" s="250">
        <v>493899.68</v>
      </c>
      <c r="K3908" s="174">
        <f t="shared" si="3326"/>
        <v>0.99995076165563934</v>
      </c>
      <c r="L3908" s="248">
        <v>569150</v>
      </c>
      <c r="M3908" s="250">
        <v>289150</v>
      </c>
      <c r="N3908" s="251"/>
      <c r="O3908" s="248">
        <v>493865.35495373828</v>
      </c>
      <c r="P3908" s="251"/>
      <c r="Q3908" s="166">
        <f t="shared" si="3327"/>
        <v>493865.35495373828</v>
      </c>
      <c r="R3908" s="251"/>
      <c r="S3908" s="251"/>
      <c r="T3908" s="167">
        <f t="shared" si="3339"/>
        <v>493865.35495373828</v>
      </c>
      <c r="U3908" s="157"/>
      <c r="V3908" s="248"/>
      <c r="W3908" s="251"/>
      <c r="X3908" s="166">
        <f t="shared" si="3328"/>
        <v>0</v>
      </c>
      <c r="Y3908" s="251"/>
      <c r="Z3908" s="251"/>
      <c r="AA3908" s="167">
        <f t="shared" si="3340"/>
        <v>0</v>
      </c>
      <c r="AB3908" s="157"/>
      <c r="AC3908" s="248"/>
      <c r="AD3908" s="251"/>
      <c r="AE3908" s="166">
        <f t="shared" si="3329"/>
        <v>0</v>
      </c>
      <c r="AF3908" s="251"/>
      <c r="AG3908" s="251"/>
      <c r="AH3908" s="167">
        <f t="shared" si="3341"/>
        <v>0</v>
      </c>
      <c r="AJ3908" s="252">
        <f>T3908/12</f>
        <v>41155.446246144857</v>
      </c>
      <c r="AK3908" s="253">
        <v>41155.446246144857</v>
      </c>
      <c r="AL3908" s="254">
        <v>41155.446246144857</v>
      </c>
      <c r="AM3908" s="253">
        <v>41155.446246144857</v>
      </c>
      <c r="AN3908" s="254">
        <v>41155.446246144857</v>
      </c>
      <c r="AO3908" s="253">
        <v>41155.446246144857</v>
      </c>
      <c r="AP3908" s="254">
        <v>41155.446246144857</v>
      </c>
      <c r="AQ3908" s="253">
        <v>41155.446246144857</v>
      </c>
      <c r="AR3908" s="254">
        <v>41155.446246144857</v>
      </c>
      <c r="AS3908" s="253">
        <v>41155.446246144857</v>
      </c>
      <c r="AT3908" s="254">
        <v>41155.446246144857</v>
      </c>
      <c r="AU3908" s="253">
        <v>41155.446246144857</v>
      </c>
      <c r="AV3908" s="163">
        <f t="shared" si="3331"/>
        <v>493865.35495373816</v>
      </c>
      <c r="AW3908" s="168">
        <f t="shared" si="3332"/>
        <v>0</v>
      </c>
      <c r="AY3908" s="163">
        <f t="shared" si="3333"/>
        <v>123466.33873843457</v>
      </c>
      <c r="AZ3908" s="163">
        <f t="shared" si="3334"/>
        <v>123466.33873843457</v>
      </c>
      <c r="BA3908" s="163">
        <f t="shared" si="3335"/>
        <v>123466.33873843457</v>
      </c>
      <c r="BB3908" s="163">
        <f t="shared" si="3336"/>
        <v>123466.33873843457</v>
      </c>
      <c r="BC3908" s="163">
        <f t="shared" si="3337"/>
        <v>493865.35495373828</v>
      </c>
      <c r="BD3908" s="163">
        <f t="shared" si="3338"/>
        <v>0</v>
      </c>
    </row>
    <row r="3909" spans="2:56" x14ac:dyDescent="0.3">
      <c r="B3909" s="169" t="s">
        <v>65</v>
      </c>
      <c r="C3909" s="248"/>
      <c r="D3909" s="249"/>
      <c r="E3909" s="172">
        <f t="shared" si="3324"/>
        <v>0</v>
      </c>
      <c r="F3909" s="248"/>
      <c r="G3909" s="249"/>
      <c r="H3909" s="172">
        <f t="shared" si="3325"/>
        <v>0</v>
      </c>
      <c r="I3909" s="248"/>
      <c r="J3909" s="250"/>
      <c r="K3909" s="174">
        <f t="shared" si="3326"/>
        <v>0</v>
      </c>
      <c r="L3909" s="248"/>
      <c r="M3909" s="250"/>
      <c r="N3909" s="251"/>
      <c r="O3909" s="248"/>
      <c r="P3909" s="251"/>
      <c r="Q3909" s="166">
        <f t="shared" si="3327"/>
        <v>0</v>
      </c>
      <c r="R3909" s="251"/>
      <c r="S3909" s="251"/>
      <c r="T3909" s="167">
        <f t="shared" si="3339"/>
        <v>0</v>
      </c>
      <c r="U3909" s="157"/>
      <c r="V3909" s="248"/>
      <c r="W3909" s="251"/>
      <c r="X3909" s="166">
        <f t="shared" si="3328"/>
        <v>0</v>
      </c>
      <c r="Y3909" s="251"/>
      <c r="Z3909" s="251"/>
      <c r="AA3909" s="167">
        <f t="shared" si="3340"/>
        <v>0</v>
      </c>
      <c r="AB3909" s="157"/>
      <c r="AC3909" s="248"/>
      <c r="AD3909" s="251"/>
      <c r="AE3909" s="166">
        <f t="shared" si="3329"/>
        <v>0</v>
      </c>
      <c r="AF3909" s="251"/>
      <c r="AG3909" s="251"/>
      <c r="AH3909" s="167">
        <f t="shared" si="3341"/>
        <v>0</v>
      </c>
      <c r="AJ3909" s="252"/>
      <c r="AK3909" s="253"/>
      <c r="AL3909" s="254"/>
      <c r="AM3909" s="253"/>
      <c r="AN3909" s="254"/>
      <c r="AO3909" s="253"/>
      <c r="AP3909" s="254"/>
      <c r="AQ3909" s="253"/>
      <c r="AR3909" s="254"/>
      <c r="AS3909" s="253"/>
      <c r="AT3909" s="254"/>
      <c r="AU3909" s="253"/>
      <c r="AV3909" s="163">
        <f t="shared" si="3331"/>
        <v>0</v>
      </c>
      <c r="AW3909" s="168">
        <f t="shared" si="3332"/>
        <v>0</v>
      </c>
      <c r="AY3909" s="163">
        <f t="shared" si="3333"/>
        <v>0</v>
      </c>
      <c r="AZ3909" s="163">
        <f t="shared" si="3334"/>
        <v>0</v>
      </c>
      <c r="BA3909" s="163">
        <f t="shared" si="3335"/>
        <v>0</v>
      </c>
      <c r="BB3909" s="163">
        <f t="shared" si="3336"/>
        <v>0</v>
      </c>
      <c r="BC3909" s="163">
        <f t="shared" si="3337"/>
        <v>0</v>
      </c>
      <c r="BD3909" s="163">
        <f t="shared" si="3338"/>
        <v>0</v>
      </c>
    </row>
    <row r="3910" spans="2:56" x14ac:dyDescent="0.3">
      <c r="B3910" s="176" t="s">
        <v>66</v>
      </c>
      <c r="C3910" s="83">
        <f>SUM(C3911,C3913,C3917,C3922,C3924,C3926,C3928,C3935,C3942,C3947,C3950,C3952,C3955,C3957,C3961,C3965,C3967,C3973,C3975,C3977,C3979,C3981,C3983,C3985,C3987,C3989,C3991,C3993,C3995,C4005,C4013,C4015,C4020,C4022,C4029,C4031,C4037,C4039)</f>
        <v>110360</v>
      </c>
      <c r="D3910" s="84">
        <f>SUM(D3911,D3913,D3917,D3922,D3924,D3926,D3928,D3935,D3942,D3947,D3950,D3952,D3955,D3957,D3961,D3965,D3967,D3973,D3975,D3977,D3979,D3981,D3983,D3985,D3987,D3989,D3991,D3993,D3995,D4005,D4013,D4015,D4020,D4022,D4029,D4031,D4037,D4039)</f>
        <v>110537.81</v>
      </c>
      <c r="E3910" s="85">
        <f t="shared" si="3324"/>
        <v>1.0016111815875317</v>
      </c>
      <c r="F3910" s="83">
        <f>SUM(F3911,F3913,F3917,F3922,F3924,F3926,F3928,F3935,F3942,F3947,F3950,F3952,F3955,F3957,F3961,F3965,F3967,F3973,F3975,F3977,F3979,F3981,F3983,F3985,F3987,F3989,F3991,F3993,F3995,F4005,F4013,F4015,F4020,F4022,F4029,F4031,F4037,F4039)</f>
        <v>221093</v>
      </c>
      <c r="G3910" s="84">
        <f>SUM(G3911,G3913,G3917,G3922,G3924,G3926,G3928,G3935,G3942,G3947,G3950,G3952,G3955,G3957,G3961,G3965,G3967,G3973,G3975,G3977,G3979,G3981,G3983,G3985,G3987,G3989,G3991,G3993,G3995,G4005,G4013,G4015,G4020,G4022,G4029,G4031,G4037,G4039)</f>
        <v>190213.18</v>
      </c>
      <c r="H3910" s="85">
        <f t="shared" si="3325"/>
        <v>0.86033108239519118</v>
      </c>
      <c r="I3910" s="83">
        <f>SUM(I3911,I3913,I3917,I3922,I3924,I3926,I3928,I3935,I3942,I3947,I3950,I3952,I3955,I3957,I3961,I3965,I3967,I3973,I3975,I3977,I3979,I3981,I3983,I3985,I3987,I3989,I3991,I3993,I3995,I4005,I4013,I4015,I4020,I4022,I4029,I4031,I4037,I4039)</f>
        <v>92150</v>
      </c>
      <c r="J3910" s="86">
        <f>SUM(J3911,J3913,J3917,J3922,J3924,J3926,J3928,J3935,J3942,J3947,J3950,J3952,J3955,J3957,J3961,J3965,J3967,J3973,J3975,J3977,J3979,J3981,J3983,J3985,J3987,J3989,J3991,J3993,J3995,J4005,J4013,J4015,J4020,J4022,J4029,J4031,J4037,J4039)</f>
        <v>92001.94</v>
      </c>
      <c r="K3910" s="87">
        <f t="shared" si="3326"/>
        <v>0.9983932718393923</v>
      </c>
      <c r="L3910" s="83">
        <f>SUM(L3911,L3913,L3917,L3922,L3924,L3926,L3928,L3935,L3942,L3947,L3950,L3952,L3955,L3957,L3961,L3965,L3967,L3973,L3975,L3977,L3979,L3981,L3983,L3985,L3987,L3989,L3991,L3993,L3995,L4005,L4013,L4015,L4020,L4022,L4029,L4031,L4037,L4039)</f>
        <v>52828</v>
      </c>
      <c r="M3910" s="86">
        <f>SUM(M3911,M3913,M3917,M3922,M3924,M3926,M3928,M3935,M3942,M3947,M3950,M3952,M3955,M3957,M3961,M3965,M3967,M3973,M3975,M3977,M3979,M3981,M3983,M3985,M3987,M3989,M3991,M3993,M3995,M4005,M4013,M4015,M4020,M4022,M4029,M4031,M4037,M4039)</f>
        <v>93828</v>
      </c>
      <c r="N3910" s="88">
        <f>SUM(N3911,N3913,N3917,N3922,N3924,N3926,N3928,N3935,N3942,N3947,N3950,N3952,N3955,N3957,N3961,N3965,N3967,N3973,N3975,N3977,N3979,N3981,N3983,N3985,N3987,N3989,N3991,N3993,N3995,N4005,N4013,N4015,N4020,N4022,N4029,N4031,N4037,N4039)</f>
        <v>0</v>
      </c>
      <c r="O3910" s="83">
        <f>SUM(O3911,O3913,O3917,O3922,O3924,O3926,O3928,O3935,O3942,O3947,O3950,O3952,O3955,O3957,O3961,O3965,O3967,O3973,O3975,O3977,O3979,O3981,O3983,O3985,O3987,O3989,O3991,O3993,O3995,O4005,O4013,O4015,O4020,O4022,O4029,O4031,O4037,O4039)</f>
        <v>60000</v>
      </c>
      <c r="P3910" s="88">
        <f>SUM(P3911,P3913,P3917,P3922,P3924,P3926,P3928,P3935,P3942,P3947,P3950,P3952,P3955,P3957,P3961,P3965,P3967,P3973,P3975,P3977,P3979,P3981,P3983,P3985,P3987,P3989,P3991,P3993,P3995,P4005,P4013,P4015,P4020,P4022,P4029,P4031,P4037,P4039)</f>
        <v>20002</v>
      </c>
      <c r="Q3910" s="177">
        <f t="shared" si="3327"/>
        <v>80002</v>
      </c>
      <c r="R3910" s="88">
        <f>SUM(R3911,R3913,R3917,R3922,R3924,R3926,R3928,R3935,R3942,R3947,R3950,R3952,R3955,R3957,R3961,R3965,R3967,R3973,R3975,R3977,R3979,R3981,R3983,R3985,R3987,R3989,R3991,R3993,R3995,R4005,R4013,R4015,R4020,R4022,R4029,R4031,R4037,R4039)</f>
        <v>0</v>
      </c>
      <c r="S3910" s="88">
        <f>SUM(S3911,S3913,S3917,S3922,S3924,S3926,S3928,S3935,S3942,S3947,S3950,S3952,S3955,S3957,S3961,S3965,S3967,S3973,S3975,S3977,S3979,S3981,S3983,S3985,S3987,S3989,S3991,S3993,S3995,S4005,S4013,S4015,S4020,S4022,S4029,S4031,S4037,S4039)</f>
        <v>0</v>
      </c>
      <c r="T3910" s="178">
        <f t="shared" si="3339"/>
        <v>80002</v>
      </c>
      <c r="U3910" s="157"/>
      <c r="V3910" s="83">
        <f>SUM(V3911,V3913,V3917,V3922,V3924,V3926,V3928,V3935,V3942,V3947,V3950,V3952,V3955,V3957,V3961,V3965,V3967,V3973,V3975,V3977,V3979,V3981,V3983,V3985,V3987,V3989,V3991,V3993,V3995,V4005,V4013,V4015,V4020,V4022,V4029,V4031,V4037,V4039)</f>
        <v>60000</v>
      </c>
      <c r="W3910" s="88">
        <f>SUM(W3911,W3913,W3917,W3922,W3924,W3926,W3928,W3935,W3942,W3947,W3950,W3952,W3955,W3957,W3961,W3965,W3967,W3973,W3975,W3977,W3979,W3981,W3983,W3985,W3987,W3989,W3991,W3993,W3995,W4005,W4013,W4015,W4020,W4022,W4029,W4031,W4037,W4039)</f>
        <v>0</v>
      </c>
      <c r="X3910" s="177">
        <f t="shared" si="3328"/>
        <v>60000</v>
      </c>
      <c r="Y3910" s="88">
        <f>SUM(Y3911,Y3913,Y3917,Y3922,Y3924,Y3926,Y3928,Y3935,Y3942,Y3947,Y3950,Y3952,Y3955,Y3957,Y3961,Y3965,Y3967,Y3973,Y3975,Y3977,Y3979,Y3981,Y3983,Y3985,Y3987,Y3989,Y3991,Y3993,Y3995,Y4005,Y4013,Y4015,Y4020,Y4022,Y4029,Y4031,Y4037,Y4039)</f>
        <v>0</v>
      </c>
      <c r="Z3910" s="88">
        <f>SUM(Z3911,Z3913,Z3917,Z3922,Z3924,Z3926,Z3928,Z3935,Z3942,Z3947,Z3950,Z3952,Z3955,Z3957,Z3961,Z3965,Z3967,Z3973,Z3975,Z3977,Z3979,Z3981,Z3983,Z3985,Z3987,Z3989,Z3991,Z3993,Z3995,Z4005,Z4013,Z4015,Z4020,Z4022,Z4029,Z4031,Z4037,Z4039)</f>
        <v>0</v>
      </c>
      <c r="AA3910" s="178">
        <f t="shared" si="3340"/>
        <v>60000</v>
      </c>
      <c r="AB3910" s="157"/>
      <c r="AC3910" s="83">
        <f>SUM(AC3911,AC3913,AC3917,AC3922,AC3924,AC3926,AC3928,AC3935,AC3942,AC3947,AC3950,AC3952,AC3955,AC3957,AC3961,AC3965,AC3967,AC3973,AC3975,AC3977,AC3979,AC3981,AC3983,AC3985,AC3987,AC3989,AC3991,AC3993,AC3995,AC4005,AC4013,AC4015,AC4020,AC4022,AC4029,AC4031,AC4037,AC4039)</f>
        <v>62694</v>
      </c>
      <c r="AD3910" s="88">
        <f>SUM(AD3911,AD3913,AD3917,AD3922,AD3924,AD3926,AD3928,AD3935,AD3942,AD3947,AD3950,AD3952,AD3955,AD3957,AD3961,AD3965,AD3967,AD3973,AD3975,AD3977,AD3979,AD3981,AD3983,AD3985,AD3987,AD3989,AD3991,AD3993,AD3995,AD4005,AD4013,AD4015,AD4020,AD4022,AD4029,AD4031,AD4037,AD4039)</f>
        <v>0</v>
      </c>
      <c r="AE3910" s="177">
        <f t="shared" si="3329"/>
        <v>62694</v>
      </c>
      <c r="AF3910" s="88">
        <f>SUM(AF3911,AF3913,AF3917,AF3922,AF3924,AF3926,AF3928,AF3935,AF3942,AF3947,AF3950,AF3952,AF3955,AF3957,AF3961,AF3965,AF3967,AF3973,AF3975,AF3977,AF3979,AF3981,AF3983,AF3985,AF3987,AF3989,AF3991,AF3993,AF3995,AF4005,AF4013,AF4015,AF4020,AF4022,AF4029,AF4031,AF4037,AF4039)</f>
        <v>0</v>
      </c>
      <c r="AG3910" s="88">
        <f>SUM(AG3911,AG3913,AG3917,AG3922,AG3924,AG3926,AG3928,AG3935,AG3942,AG3947,AG3950,AG3952,AG3955,AG3957,AG3961,AG3965,AG3967,AG3973,AG3975,AG3977,AG3979,AG3981,AG3983,AG3985,AG3987,AG3989,AG3991,AG3993,AG3995,AG4005,AG4013,AG4015,AG4020,AG4022,AG4029,AG4031,AG4037,AG4039)</f>
        <v>0</v>
      </c>
      <c r="AH3910" s="178">
        <f t="shared" si="3341"/>
        <v>62694</v>
      </c>
      <c r="AJ3910" s="84">
        <f t="shared" ref="AJ3910:AU3910" si="3345">SUM(AJ3911,AJ3913,AJ3917,AJ3922,AJ3924,AJ3926,AJ3928,AJ3935,AJ3942,AJ3947,AJ3950,AJ3952,AJ3955,AJ3957,AJ3961,AJ3965,AJ3967,AJ3973,AJ3975,AJ3977,AJ3979,AJ3981,AJ3983,AJ3985,AJ3987,AJ3989,AJ3991,AJ3993,AJ3995,AJ4005,AJ4013,AJ4015,AJ4020,AJ4022,AJ4029,AJ4031,AJ4037,AJ4039)</f>
        <v>13850</v>
      </c>
      <c r="AK3910" s="86">
        <f t="shared" si="3345"/>
        <v>3500</v>
      </c>
      <c r="AL3910" s="88">
        <f t="shared" si="3345"/>
        <v>9358</v>
      </c>
      <c r="AM3910" s="86">
        <f t="shared" si="3345"/>
        <v>14386</v>
      </c>
      <c r="AN3910" s="88">
        <f t="shared" si="3345"/>
        <v>0</v>
      </c>
      <c r="AO3910" s="86">
        <f t="shared" si="3345"/>
        <v>5272</v>
      </c>
      <c r="AP3910" s="88">
        <f t="shared" si="3345"/>
        <v>19428</v>
      </c>
      <c r="AQ3910" s="86">
        <f t="shared" si="3345"/>
        <v>2300</v>
      </c>
      <c r="AR3910" s="88">
        <f t="shared" si="3345"/>
        <v>0</v>
      </c>
      <c r="AS3910" s="86">
        <f t="shared" si="3345"/>
        <v>11908</v>
      </c>
      <c r="AT3910" s="88">
        <f t="shared" si="3345"/>
        <v>0</v>
      </c>
      <c r="AU3910" s="86">
        <f t="shared" si="3345"/>
        <v>0</v>
      </c>
      <c r="AV3910" s="86">
        <f t="shared" si="3331"/>
        <v>80002</v>
      </c>
      <c r="AW3910" s="93">
        <f t="shared" si="3332"/>
        <v>0</v>
      </c>
      <c r="AY3910" s="86">
        <f t="shared" si="3333"/>
        <v>26708</v>
      </c>
      <c r="AZ3910" s="86">
        <f t="shared" si="3334"/>
        <v>19658</v>
      </c>
      <c r="BA3910" s="86">
        <f t="shared" si="3335"/>
        <v>21728</v>
      </c>
      <c r="BB3910" s="86">
        <f t="shared" si="3336"/>
        <v>11908</v>
      </c>
      <c r="BC3910" s="86">
        <f t="shared" si="3337"/>
        <v>80002</v>
      </c>
      <c r="BD3910" s="86">
        <f t="shared" si="3338"/>
        <v>0</v>
      </c>
    </row>
    <row r="3911" spans="2:56" x14ac:dyDescent="0.3">
      <c r="B3911" s="179" t="s">
        <v>67</v>
      </c>
      <c r="C3911" s="83">
        <f>SUM(C3912)</f>
        <v>0</v>
      </c>
      <c r="D3911" s="84">
        <f>SUM(D3912)</f>
        <v>0</v>
      </c>
      <c r="E3911" s="85">
        <f t="shared" si="3324"/>
        <v>0</v>
      </c>
      <c r="F3911" s="83">
        <f>SUM(F3912)</f>
        <v>0</v>
      </c>
      <c r="G3911" s="84">
        <f>SUM(G3912)</f>
        <v>0</v>
      </c>
      <c r="H3911" s="85">
        <f t="shared" si="3325"/>
        <v>0</v>
      </c>
      <c r="I3911" s="83">
        <f>SUM(I3912)</f>
        <v>0</v>
      </c>
      <c r="J3911" s="86">
        <f>SUM(J3912)</f>
        <v>0</v>
      </c>
      <c r="K3911" s="87">
        <f t="shared" si="3326"/>
        <v>0</v>
      </c>
      <c r="L3911" s="83">
        <f>SUM(L3912)</f>
        <v>0</v>
      </c>
      <c r="M3911" s="86">
        <f>SUM(M3912)</f>
        <v>0</v>
      </c>
      <c r="N3911" s="88">
        <f>SUM(N3912)</f>
        <v>0</v>
      </c>
      <c r="O3911" s="83">
        <f>SUM(O3912)</f>
        <v>0</v>
      </c>
      <c r="P3911" s="88">
        <f>SUM(P3912)</f>
        <v>0</v>
      </c>
      <c r="Q3911" s="177">
        <f t="shared" si="3327"/>
        <v>0</v>
      </c>
      <c r="R3911" s="88">
        <f>SUM(R3912)</f>
        <v>0</v>
      </c>
      <c r="S3911" s="88">
        <f>SUM(S3912)</f>
        <v>0</v>
      </c>
      <c r="T3911" s="178">
        <f t="shared" si="3339"/>
        <v>0</v>
      </c>
      <c r="U3911" s="157"/>
      <c r="V3911" s="83">
        <f>SUM(V3912)</f>
        <v>0</v>
      </c>
      <c r="W3911" s="88">
        <f>SUM(W3912)</f>
        <v>0</v>
      </c>
      <c r="X3911" s="177">
        <f t="shared" si="3328"/>
        <v>0</v>
      </c>
      <c r="Y3911" s="88">
        <f>SUM(Y3912)</f>
        <v>0</v>
      </c>
      <c r="Z3911" s="88">
        <f>SUM(Z3912)</f>
        <v>0</v>
      </c>
      <c r="AA3911" s="178">
        <f t="shared" si="3340"/>
        <v>0</v>
      </c>
      <c r="AB3911" s="157"/>
      <c r="AC3911" s="83">
        <f>SUM(AC3912)</f>
        <v>0</v>
      </c>
      <c r="AD3911" s="88">
        <f>SUM(AD3912)</f>
        <v>0</v>
      </c>
      <c r="AE3911" s="177">
        <f t="shared" si="3329"/>
        <v>0</v>
      </c>
      <c r="AF3911" s="88">
        <f>SUM(AF3912)</f>
        <v>0</v>
      </c>
      <c r="AG3911" s="88">
        <f>SUM(AG3912)</f>
        <v>0</v>
      </c>
      <c r="AH3911" s="178">
        <f t="shared" si="3341"/>
        <v>0</v>
      </c>
      <c r="AJ3911" s="84">
        <f t="shared" ref="AJ3911:AU3911" si="3346">SUM(AJ3912)</f>
        <v>0</v>
      </c>
      <c r="AK3911" s="86">
        <f t="shared" si="3346"/>
        <v>0</v>
      </c>
      <c r="AL3911" s="88">
        <f t="shared" si="3346"/>
        <v>0</v>
      </c>
      <c r="AM3911" s="86">
        <f t="shared" si="3346"/>
        <v>0</v>
      </c>
      <c r="AN3911" s="88">
        <f t="shared" si="3346"/>
        <v>0</v>
      </c>
      <c r="AO3911" s="86">
        <f t="shared" si="3346"/>
        <v>0</v>
      </c>
      <c r="AP3911" s="88">
        <f t="shared" si="3346"/>
        <v>0</v>
      </c>
      <c r="AQ3911" s="86">
        <f t="shared" si="3346"/>
        <v>0</v>
      </c>
      <c r="AR3911" s="88">
        <f t="shared" si="3346"/>
        <v>0</v>
      </c>
      <c r="AS3911" s="86">
        <f t="shared" si="3346"/>
        <v>0</v>
      </c>
      <c r="AT3911" s="88">
        <f t="shared" si="3346"/>
        <v>0</v>
      </c>
      <c r="AU3911" s="86">
        <f t="shared" si="3346"/>
        <v>0</v>
      </c>
      <c r="AV3911" s="86">
        <f t="shared" si="3331"/>
        <v>0</v>
      </c>
      <c r="AW3911" s="93">
        <f t="shared" si="3332"/>
        <v>0</v>
      </c>
      <c r="AY3911" s="86">
        <f t="shared" si="3333"/>
        <v>0</v>
      </c>
      <c r="AZ3911" s="86">
        <f t="shared" si="3334"/>
        <v>0</v>
      </c>
      <c r="BA3911" s="86">
        <f t="shared" si="3335"/>
        <v>0</v>
      </c>
      <c r="BB3911" s="86">
        <f t="shared" si="3336"/>
        <v>0</v>
      </c>
      <c r="BC3911" s="86">
        <f t="shared" si="3337"/>
        <v>0</v>
      </c>
      <c r="BD3911" s="86">
        <f t="shared" si="3338"/>
        <v>0</v>
      </c>
    </row>
    <row r="3912" spans="2:56" x14ac:dyDescent="0.3">
      <c r="B3912" s="169" t="s">
        <v>68</v>
      </c>
      <c r="C3912" s="248"/>
      <c r="D3912" s="249"/>
      <c r="E3912" s="172">
        <f t="shared" si="3324"/>
        <v>0</v>
      </c>
      <c r="F3912" s="248"/>
      <c r="G3912" s="249"/>
      <c r="H3912" s="172">
        <f t="shared" si="3325"/>
        <v>0</v>
      </c>
      <c r="I3912" s="248"/>
      <c r="J3912" s="250"/>
      <c r="K3912" s="174">
        <f t="shared" si="3326"/>
        <v>0</v>
      </c>
      <c r="L3912" s="248"/>
      <c r="M3912" s="250"/>
      <c r="N3912" s="251"/>
      <c r="O3912" s="248"/>
      <c r="P3912" s="251"/>
      <c r="Q3912" s="166">
        <f t="shared" si="3327"/>
        <v>0</v>
      </c>
      <c r="R3912" s="251"/>
      <c r="S3912" s="251"/>
      <c r="T3912" s="167">
        <f t="shared" si="3339"/>
        <v>0</v>
      </c>
      <c r="U3912" s="157"/>
      <c r="V3912" s="248"/>
      <c r="W3912" s="251"/>
      <c r="X3912" s="166">
        <f t="shared" si="3328"/>
        <v>0</v>
      </c>
      <c r="Y3912" s="251"/>
      <c r="Z3912" s="251"/>
      <c r="AA3912" s="167">
        <f t="shared" si="3340"/>
        <v>0</v>
      </c>
      <c r="AB3912" s="157"/>
      <c r="AC3912" s="248"/>
      <c r="AD3912" s="251"/>
      <c r="AE3912" s="166">
        <f t="shared" si="3329"/>
        <v>0</v>
      </c>
      <c r="AF3912" s="251"/>
      <c r="AG3912" s="251"/>
      <c r="AH3912" s="167">
        <f t="shared" si="3341"/>
        <v>0</v>
      </c>
      <c r="AJ3912" s="252"/>
      <c r="AK3912" s="253"/>
      <c r="AL3912" s="254"/>
      <c r="AM3912" s="253"/>
      <c r="AN3912" s="254"/>
      <c r="AO3912" s="253"/>
      <c r="AP3912" s="254"/>
      <c r="AQ3912" s="253"/>
      <c r="AR3912" s="254"/>
      <c r="AS3912" s="253"/>
      <c r="AT3912" s="254"/>
      <c r="AU3912" s="253"/>
      <c r="AV3912" s="163">
        <f t="shared" si="3331"/>
        <v>0</v>
      </c>
      <c r="AW3912" s="168">
        <f t="shared" si="3332"/>
        <v>0</v>
      </c>
      <c r="AY3912" s="163">
        <f t="shared" si="3333"/>
        <v>0</v>
      </c>
      <c r="AZ3912" s="163">
        <f t="shared" si="3334"/>
        <v>0</v>
      </c>
      <c r="BA3912" s="163">
        <f t="shared" si="3335"/>
        <v>0</v>
      </c>
      <c r="BB3912" s="163">
        <f t="shared" si="3336"/>
        <v>0</v>
      </c>
      <c r="BC3912" s="163">
        <f t="shared" si="3337"/>
        <v>0</v>
      </c>
      <c r="BD3912" s="163">
        <f t="shared" si="3338"/>
        <v>0</v>
      </c>
    </row>
    <row r="3913" spans="2:56" x14ac:dyDescent="0.3">
      <c r="B3913" s="179" t="s">
        <v>69</v>
      </c>
      <c r="C3913" s="83">
        <f>SUM(C3914:C3916)</f>
        <v>0</v>
      </c>
      <c r="D3913" s="84">
        <f>SUM(D3914:D3916)</f>
        <v>0</v>
      </c>
      <c r="E3913" s="85">
        <f t="shared" si="3324"/>
        <v>0</v>
      </c>
      <c r="F3913" s="83">
        <f>SUM(F3914:F3916)</f>
        <v>0</v>
      </c>
      <c r="G3913" s="84">
        <f>SUM(G3914:G3916)</f>
        <v>0</v>
      </c>
      <c r="H3913" s="85">
        <f t="shared" si="3325"/>
        <v>0</v>
      </c>
      <c r="I3913" s="83">
        <f>SUM(I3914:I3916)</f>
        <v>0</v>
      </c>
      <c r="J3913" s="86">
        <f>SUM(J3914:J3916)</f>
        <v>0</v>
      </c>
      <c r="K3913" s="87">
        <f t="shared" si="3326"/>
        <v>0</v>
      </c>
      <c r="L3913" s="83">
        <f>SUM(L3914:L3916)</f>
        <v>0</v>
      </c>
      <c r="M3913" s="86">
        <f>SUM(M3914:M3916)</f>
        <v>0</v>
      </c>
      <c r="N3913" s="88">
        <f>SUM(N3914:N3916)</f>
        <v>0</v>
      </c>
      <c r="O3913" s="83">
        <f>SUM(O3914:O3916)</f>
        <v>0</v>
      </c>
      <c r="P3913" s="88">
        <f>SUM(P3914:P3916)</f>
        <v>0</v>
      </c>
      <c r="Q3913" s="177">
        <f t="shared" si="3327"/>
        <v>0</v>
      </c>
      <c r="R3913" s="88">
        <f>SUM(R3914:R3916)</f>
        <v>0</v>
      </c>
      <c r="S3913" s="88">
        <f>SUM(S3914:S3916)</f>
        <v>0</v>
      </c>
      <c r="T3913" s="178">
        <f t="shared" si="3339"/>
        <v>0</v>
      </c>
      <c r="U3913" s="157"/>
      <c r="V3913" s="83">
        <f>SUM(V3914:V3916)</f>
        <v>0</v>
      </c>
      <c r="W3913" s="88">
        <f>SUM(W3914:W3916)</f>
        <v>0</v>
      </c>
      <c r="X3913" s="177">
        <f t="shared" si="3328"/>
        <v>0</v>
      </c>
      <c r="Y3913" s="88">
        <f>SUM(Y3914:Y3916)</f>
        <v>0</v>
      </c>
      <c r="Z3913" s="88">
        <f>SUM(Z3914:Z3916)</f>
        <v>0</v>
      </c>
      <c r="AA3913" s="178">
        <f t="shared" si="3340"/>
        <v>0</v>
      </c>
      <c r="AB3913" s="157"/>
      <c r="AC3913" s="83">
        <f>SUM(AC3914:AC3916)</f>
        <v>0</v>
      </c>
      <c r="AD3913" s="88">
        <f>SUM(AD3914:AD3916)</f>
        <v>0</v>
      </c>
      <c r="AE3913" s="177">
        <f t="shared" si="3329"/>
        <v>0</v>
      </c>
      <c r="AF3913" s="88">
        <f>SUM(AF3914:AF3916)</f>
        <v>0</v>
      </c>
      <c r="AG3913" s="88">
        <f>SUM(AG3914:AG3916)</f>
        <v>0</v>
      </c>
      <c r="AH3913" s="178">
        <f t="shared" si="3341"/>
        <v>0</v>
      </c>
      <c r="AJ3913" s="84">
        <f t="shared" ref="AJ3913:AU3913" si="3347">SUM(AJ3914:AJ3916)</f>
        <v>0</v>
      </c>
      <c r="AK3913" s="86">
        <f t="shared" si="3347"/>
        <v>0</v>
      </c>
      <c r="AL3913" s="88">
        <f t="shared" si="3347"/>
        <v>0</v>
      </c>
      <c r="AM3913" s="86">
        <f t="shared" si="3347"/>
        <v>0</v>
      </c>
      <c r="AN3913" s="88">
        <f t="shared" si="3347"/>
        <v>0</v>
      </c>
      <c r="AO3913" s="86">
        <f t="shared" si="3347"/>
        <v>0</v>
      </c>
      <c r="AP3913" s="88">
        <f t="shared" si="3347"/>
        <v>0</v>
      </c>
      <c r="AQ3913" s="86">
        <f t="shared" si="3347"/>
        <v>0</v>
      </c>
      <c r="AR3913" s="88">
        <f t="shared" si="3347"/>
        <v>0</v>
      </c>
      <c r="AS3913" s="86">
        <f t="shared" si="3347"/>
        <v>0</v>
      </c>
      <c r="AT3913" s="88">
        <f t="shared" si="3347"/>
        <v>0</v>
      </c>
      <c r="AU3913" s="86">
        <f t="shared" si="3347"/>
        <v>0</v>
      </c>
      <c r="AV3913" s="86">
        <f t="shared" si="3331"/>
        <v>0</v>
      </c>
      <c r="AW3913" s="93">
        <f t="shared" si="3332"/>
        <v>0</v>
      </c>
      <c r="AY3913" s="86">
        <f t="shared" si="3333"/>
        <v>0</v>
      </c>
      <c r="AZ3913" s="86">
        <f t="shared" si="3334"/>
        <v>0</v>
      </c>
      <c r="BA3913" s="86">
        <f t="shared" si="3335"/>
        <v>0</v>
      </c>
      <c r="BB3913" s="86">
        <f t="shared" si="3336"/>
        <v>0</v>
      </c>
      <c r="BC3913" s="86">
        <f t="shared" si="3337"/>
        <v>0</v>
      </c>
      <c r="BD3913" s="86">
        <f t="shared" si="3338"/>
        <v>0</v>
      </c>
    </row>
    <row r="3914" spans="2:56" x14ac:dyDescent="0.3">
      <c r="B3914" s="169" t="s">
        <v>70</v>
      </c>
      <c r="C3914" s="248"/>
      <c r="D3914" s="249"/>
      <c r="E3914" s="172">
        <f t="shared" si="3324"/>
        <v>0</v>
      </c>
      <c r="F3914" s="248"/>
      <c r="G3914" s="249"/>
      <c r="H3914" s="172">
        <f t="shared" si="3325"/>
        <v>0</v>
      </c>
      <c r="I3914" s="248"/>
      <c r="J3914" s="250"/>
      <c r="K3914" s="174">
        <f t="shared" si="3326"/>
        <v>0</v>
      </c>
      <c r="L3914" s="248"/>
      <c r="M3914" s="250"/>
      <c r="N3914" s="251"/>
      <c r="O3914" s="248"/>
      <c r="P3914" s="251"/>
      <c r="Q3914" s="166">
        <f t="shared" si="3327"/>
        <v>0</v>
      </c>
      <c r="R3914" s="251"/>
      <c r="S3914" s="251"/>
      <c r="T3914" s="167">
        <f t="shared" si="3339"/>
        <v>0</v>
      </c>
      <c r="U3914" s="157"/>
      <c r="V3914" s="248"/>
      <c r="W3914" s="251"/>
      <c r="X3914" s="166">
        <f t="shared" si="3328"/>
        <v>0</v>
      </c>
      <c r="Y3914" s="251"/>
      <c r="Z3914" s="251"/>
      <c r="AA3914" s="167">
        <f t="shared" si="3340"/>
        <v>0</v>
      </c>
      <c r="AB3914" s="157"/>
      <c r="AC3914" s="248"/>
      <c r="AD3914" s="251"/>
      <c r="AE3914" s="166">
        <f t="shared" si="3329"/>
        <v>0</v>
      </c>
      <c r="AF3914" s="251"/>
      <c r="AG3914" s="251"/>
      <c r="AH3914" s="167">
        <f t="shared" si="3341"/>
        <v>0</v>
      </c>
      <c r="AJ3914" s="252"/>
      <c r="AK3914" s="253"/>
      <c r="AL3914" s="254"/>
      <c r="AM3914" s="253"/>
      <c r="AN3914" s="254"/>
      <c r="AO3914" s="253"/>
      <c r="AP3914" s="254"/>
      <c r="AQ3914" s="253"/>
      <c r="AR3914" s="254"/>
      <c r="AS3914" s="253"/>
      <c r="AT3914" s="254"/>
      <c r="AU3914" s="253"/>
      <c r="AV3914" s="163">
        <f t="shared" si="3331"/>
        <v>0</v>
      </c>
      <c r="AW3914" s="168">
        <f t="shared" si="3332"/>
        <v>0</v>
      </c>
      <c r="AY3914" s="163">
        <f t="shared" si="3333"/>
        <v>0</v>
      </c>
      <c r="AZ3914" s="163">
        <f t="shared" si="3334"/>
        <v>0</v>
      </c>
      <c r="BA3914" s="163">
        <f t="shared" si="3335"/>
        <v>0</v>
      </c>
      <c r="BB3914" s="163">
        <f t="shared" si="3336"/>
        <v>0</v>
      </c>
      <c r="BC3914" s="163">
        <f t="shared" si="3337"/>
        <v>0</v>
      </c>
      <c r="BD3914" s="163">
        <f t="shared" si="3338"/>
        <v>0</v>
      </c>
    </row>
    <row r="3915" spans="2:56" x14ac:dyDescent="0.3">
      <c r="B3915" s="169" t="s">
        <v>71</v>
      </c>
      <c r="C3915" s="248"/>
      <c r="D3915" s="249"/>
      <c r="E3915" s="172">
        <f t="shared" si="3324"/>
        <v>0</v>
      </c>
      <c r="F3915" s="248"/>
      <c r="G3915" s="249"/>
      <c r="H3915" s="172">
        <f t="shared" si="3325"/>
        <v>0</v>
      </c>
      <c r="I3915" s="248"/>
      <c r="J3915" s="250"/>
      <c r="K3915" s="174">
        <f t="shared" si="3326"/>
        <v>0</v>
      </c>
      <c r="L3915" s="248"/>
      <c r="M3915" s="250"/>
      <c r="N3915" s="251"/>
      <c r="O3915" s="248"/>
      <c r="P3915" s="251"/>
      <c r="Q3915" s="166">
        <f t="shared" si="3327"/>
        <v>0</v>
      </c>
      <c r="R3915" s="251"/>
      <c r="S3915" s="251"/>
      <c r="T3915" s="167">
        <f t="shared" si="3339"/>
        <v>0</v>
      </c>
      <c r="U3915" s="157"/>
      <c r="V3915" s="248"/>
      <c r="W3915" s="251"/>
      <c r="X3915" s="166">
        <f t="shared" si="3328"/>
        <v>0</v>
      </c>
      <c r="Y3915" s="251"/>
      <c r="Z3915" s="251"/>
      <c r="AA3915" s="167">
        <f t="shared" si="3340"/>
        <v>0</v>
      </c>
      <c r="AB3915" s="157"/>
      <c r="AC3915" s="248"/>
      <c r="AD3915" s="251"/>
      <c r="AE3915" s="166">
        <f t="shared" si="3329"/>
        <v>0</v>
      </c>
      <c r="AF3915" s="251"/>
      <c r="AG3915" s="251"/>
      <c r="AH3915" s="167">
        <f t="shared" si="3341"/>
        <v>0</v>
      </c>
      <c r="AJ3915" s="252"/>
      <c r="AK3915" s="253"/>
      <c r="AL3915" s="254"/>
      <c r="AM3915" s="253"/>
      <c r="AN3915" s="254"/>
      <c r="AO3915" s="253"/>
      <c r="AP3915" s="254"/>
      <c r="AQ3915" s="253"/>
      <c r="AR3915" s="254"/>
      <c r="AS3915" s="253"/>
      <c r="AT3915" s="254"/>
      <c r="AU3915" s="253"/>
      <c r="AV3915" s="163">
        <f t="shared" si="3331"/>
        <v>0</v>
      </c>
      <c r="AW3915" s="168">
        <f t="shared" si="3332"/>
        <v>0</v>
      </c>
      <c r="AY3915" s="163">
        <f t="shared" si="3333"/>
        <v>0</v>
      </c>
      <c r="AZ3915" s="163">
        <f t="shared" si="3334"/>
        <v>0</v>
      </c>
      <c r="BA3915" s="163">
        <f t="shared" si="3335"/>
        <v>0</v>
      </c>
      <c r="BB3915" s="163">
        <f t="shared" si="3336"/>
        <v>0</v>
      </c>
      <c r="BC3915" s="163">
        <f t="shared" si="3337"/>
        <v>0</v>
      </c>
      <c r="BD3915" s="163">
        <f t="shared" si="3338"/>
        <v>0</v>
      </c>
    </row>
    <row r="3916" spans="2:56" x14ac:dyDescent="0.3">
      <c r="B3916" s="169" t="s">
        <v>72</v>
      </c>
      <c r="C3916" s="248"/>
      <c r="D3916" s="249"/>
      <c r="E3916" s="172">
        <f t="shared" si="3324"/>
        <v>0</v>
      </c>
      <c r="F3916" s="248"/>
      <c r="G3916" s="249"/>
      <c r="H3916" s="172">
        <f t="shared" si="3325"/>
        <v>0</v>
      </c>
      <c r="I3916" s="248"/>
      <c r="J3916" s="250"/>
      <c r="K3916" s="174">
        <f t="shared" si="3326"/>
        <v>0</v>
      </c>
      <c r="L3916" s="248"/>
      <c r="M3916" s="250"/>
      <c r="N3916" s="251"/>
      <c r="O3916" s="248"/>
      <c r="P3916" s="251"/>
      <c r="Q3916" s="166">
        <f t="shared" si="3327"/>
        <v>0</v>
      </c>
      <c r="R3916" s="251"/>
      <c r="S3916" s="251"/>
      <c r="T3916" s="167">
        <f t="shared" si="3339"/>
        <v>0</v>
      </c>
      <c r="U3916" s="157"/>
      <c r="V3916" s="248"/>
      <c r="W3916" s="251"/>
      <c r="X3916" s="166">
        <f t="shared" si="3328"/>
        <v>0</v>
      </c>
      <c r="Y3916" s="251"/>
      <c r="Z3916" s="251"/>
      <c r="AA3916" s="167">
        <f t="shared" si="3340"/>
        <v>0</v>
      </c>
      <c r="AB3916" s="157"/>
      <c r="AC3916" s="248"/>
      <c r="AD3916" s="251"/>
      <c r="AE3916" s="166">
        <f t="shared" si="3329"/>
        <v>0</v>
      </c>
      <c r="AF3916" s="251"/>
      <c r="AG3916" s="251"/>
      <c r="AH3916" s="167">
        <f t="shared" si="3341"/>
        <v>0</v>
      </c>
      <c r="AJ3916" s="252"/>
      <c r="AK3916" s="253"/>
      <c r="AL3916" s="254"/>
      <c r="AM3916" s="253"/>
      <c r="AN3916" s="254"/>
      <c r="AO3916" s="253"/>
      <c r="AP3916" s="254"/>
      <c r="AQ3916" s="253"/>
      <c r="AR3916" s="254"/>
      <c r="AS3916" s="253"/>
      <c r="AT3916" s="254"/>
      <c r="AU3916" s="253"/>
      <c r="AV3916" s="163">
        <f t="shared" si="3331"/>
        <v>0</v>
      </c>
      <c r="AW3916" s="168">
        <f t="shared" si="3332"/>
        <v>0</v>
      </c>
      <c r="AY3916" s="163">
        <f t="shared" si="3333"/>
        <v>0</v>
      </c>
      <c r="AZ3916" s="163">
        <f t="shared" si="3334"/>
        <v>0</v>
      </c>
      <c r="BA3916" s="163">
        <f t="shared" si="3335"/>
        <v>0</v>
      </c>
      <c r="BB3916" s="163">
        <f t="shared" si="3336"/>
        <v>0</v>
      </c>
      <c r="BC3916" s="163">
        <f t="shared" si="3337"/>
        <v>0</v>
      </c>
      <c r="BD3916" s="163">
        <f t="shared" si="3338"/>
        <v>0</v>
      </c>
    </row>
    <row r="3917" spans="2:56" x14ac:dyDescent="0.3">
      <c r="B3917" s="179" t="s">
        <v>73</v>
      </c>
      <c r="C3917" s="83">
        <f>SUM(C3918:C3921)</f>
        <v>0</v>
      </c>
      <c r="D3917" s="84">
        <f>SUM(D3918:D3921)</f>
        <v>0</v>
      </c>
      <c r="E3917" s="85">
        <f t="shared" si="3324"/>
        <v>0</v>
      </c>
      <c r="F3917" s="83">
        <f>SUM(F3918:F3921)</f>
        <v>0</v>
      </c>
      <c r="G3917" s="84">
        <f>SUM(G3918:G3921)</f>
        <v>0</v>
      </c>
      <c r="H3917" s="85">
        <f t="shared" si="3325"/>
        <v>0</v>
      </c>
      <c r="I3917" s="83">
        <f>SUM(I3918:I3921)</f>
        <v>0</v>
      </c>
      <c r="J3917" s="86">
        <f>SUM(J3918:J3921)</f>
        <v>0</v>
      </c>
      <c r="K3917" s="87">
        <f t="shared" si="3326"/>
        <v>0</v>
      </c>
      <c r="L3917" s="83">
        <f>SUM(L3918:L3921)</f>
        <v>0</v>
      </c>
      <c r="M3917" s="86">
        <f>SUM(M3918:M3921)</f>
        <v>0</v>
      </c>
      <c r="N3917" s="88">
        <f>SUM(N3918:N3921)</f>
        <v>0</v>
      </c>
      <c r="O3917" s="83">
        <f>SUM(O3918:O3921)</f>
        <v>0</v>
      </c>
      <c r="P3917" s="88">
        <f>SUM(P3918:P3921)</f>
        <v>0</v>
      </c>
      <c r="Q3917" s="177">
        <f t="shared" si="3327"/>
        <v>0</v>
      </c>
      <c r="R3917" s="88">
        <f>SUM(R3918:R3921)</f>
        <v>0</v>
      </c>
      <c r="S3917" s="88">
        <f>SUM(S3918:S3921)</f>
        <v>0</v>
      </c>
      <c r="T3917" s="178">
        <f t="shared" si="3339"/>
        <v>0</v>
      </c>
      <c r="U3917" s="157"/>
      <c r="V3917" s="83">
        <f>SUM(V3918:V3921)</f>
        <v>0</v>
      </c>
      <c r="W3917" s="88">
        <f>SUM(W3918:W3921)</f>
        <v>0</v>
      </c>
      <c r="X3917" s="177">
        <f t="shared" si="3328"/>
        <v>0</v>
      </c>
      <c r="Y3917" s="88">
        <f>SUM(Y3918:Y3921)</f>
        <v>0</v>
      </c>
      <c r="Z3917" s="88">
        <f>SUM(Z3918:Z3921)</f>
        <v>0</v>
      </c>
      <c r="AA3917" s="178">
        <f t="shared" si="3340"/>
        <v>0</v>
      </c>
      <c r="AB3917" s="157"/>
      <c r="AC3917" s="83">
        <f>SUM(AC3918:AC3921)</f>
        <v>0</v>
      </c>
      <c r="AD3917" s="88">
        <f>SUM(AD3918:AD3921)</f>
        <v>0</v>
      </c>
      <c r="AE3917" s="177">
        <f t="shared" si="3329"/>
        <v>0</v>
      </c>
      <c r="AF3917" s="88">
        <f>SUM(AF3918:AF3921)</f>
        <v>0</v>
      </c>
      <c r="AG3917" s="88">
        <f>SUM(AG3918:AG3921)</f>
        <v>0</v>
      </c>
      <c r="AH3917" s="178">
        <f t="shared" si="3341"/>
        <v>0</v>
      </c>
      <c r="AJ3917" s="84">
        <f t="shared" ref="AJ3917:AU3917" si="3348">SUM(AJ3918:AJ3921)</f>
        <v>0</v>
      </c>
      <c r="AK3917" s="86">
        <f t="shared" si="3348"/>
        <v>0</v>
      </c>
      <c r="AL3917" s="88">
        <f t="shared" si="3348"/>
        <v>0</v>
      </c>
      <c r="AM3917" s="86">
        <f t="shared" si="3348"/>
        <v>0</v>
      </c>
      <c r="AN3917" s="88">
        <f t="shared" si="3348"/>
        <v>0</v>
      </c>
      <c r="AO3917" s="86">
        <f t="shared" si="3348"/>
        <v>0</v>
      </c>
      <c r="AP3917" s="88">
        <f t="shared" si="3348"/>
        <v>0</v>
      </c>
      <c r="AQ3917" s="86">
        <f t="shared" si="3348"/>
        <v>0</v>
      </c>
      <c r="AR3917" s="88">
        <f t="shared" si="3348"/>
        <v>0</v>
      </c>
      <c r="AS3917" s="86">
        <f t="shared" si="3348"/>
        <v>0</v>
      </c>
      <c r="AT3917" s="88">
        <f t="shared" si="3348"/>
        <v>0</v>
      </c>
      <c r="AU3917" s="86">
        <f t="shared" si="3348"/>
        <v>0</v>
      </c>
      <c r="AV3917" s="86">
        <f t="shared" si="3331"/>
        <v>0</v>
      </c>
      <c r="AW3917" s="93">
        <f t="shared" si="3332"/>
        <v>0</v>
      </c>
      <c r="AY3917" s="86">
        <f t="shared" si="3333"/>
        <v>0</v>
      </c>
      <c r="AZ3917" s="86">
        <f t="shared" si="3334"/>
        <v>0</v>
      </c>
      <c r="BA3917" s="86">
        <f t="shared" si="3335"/>
        <v>0</v>
      </c>
      <c r="BB3917" s="86">
        <f t="shared" si="3336"/>
        <v>0</v>
      </c>
      <c r="BC3917" s="86">
        <f t="shared" si="3337"/>
        <v>0</v>
      </c>
      <c r="BD3917" s="86">
        <f t="shared" si="3338"/>
        <v>0</v>
      </c>
    </row>
    <row r="3918" spans="2:56" x14ac:dyDescent="0.3">
      <c r="B3918" s="169" t="s">
        <v>74</v>
      </c>
      <c r="C3918" s="248"/>
      <c r="D3918" s="249"/>
      <c r="E3918" s="172">
        <f t="shared" si="3324"/>
        <v>0</v>
      </c>
      <c r="F3918" s="248"/>
      <c r="G3918" s="249"/>
      <c r="H3918" s="172">
        <f t="shared" si="3325"/>
        <v>0</v>
      </c>
      <c r="I3918" s="248"/>
      <c r="J3918" s="250"/>
      <c r="K3918" s="174">
        <f t="shared" si="3326"/>
        <v>0</v>
      </c>
      <c r="L3918" s="248"/>
      <c r="M3918" s="250"/>
      <c r="N3918" s="251"/>
      <c r="O3918" s="248"/>
      <c r="P3918" s="251"/>
      <c r="Q3918" s="166">
        <f t="shared" si="3327"/>
        <v>0</v>
      </c>
      <c r="R3918" s="251"/>
      <c r="S3918" s="251"/>
      <c r="T3918" s="167">
        <f t="shared" si="3339"/>
        <v>0</v>
      </c>
      <c r="U3918" s="157"/>
      <c r="V3918" s="248"/>
      <c r="W3918" s="251"/>
      <c r="X3918" s="166">
        <f t="shared" si="3328"/>
        <v>0</v>
      </c>
      <c r="Y3918" s="251"/>
      <c r="Z3918" s="251"/>
      <c r="AA3918" s="167">
        <f t="shared" si="3340"/>
        <v>0</v>
      </c>
      <c r="AB3918" s="157"/>
      <c r="AC3918" s="248"/>
      <c r="AD3918" s="251"/>
      <c r="AE3918" s="166">
        <f t="shared" si="3329"/>
        <v>0</v>
      </c>
      <c r="AF3918" s="251"/>
      <c r="AG3918" s="251"/>
      <c r="AH3918" s="167">
        <f t="shared" si="3341"/>
        <v>0</v>
      </c>
      <c r="AJ3918" s="252"/>
      <c r="AK3918" s="253"/>
      <c r="AL3918" s="254"/>
      <c r="AM3918" s="253"/>
      <c r="AN3918" s="254"/>
      <c r="AO3918" s="253"/>
      <c r="AP3918" s="254"/>
      <c r="AQ3918" s="253"/>
      <c r="AR3918" s="254"/>
      <c r="AS3918" s="253"/>
      <c r="AT3918" s="254"/>
      <c r="AU3918" s="253"/>
      <c r="AV3918" s="163">
        <f t="shared" si="3331"/>
        <v>0</v>
      </c>
      <c r="AW3918" s="168">
        <f t="shared" si="3332"/>
        <v>0</v>
      </c>
      <c r="AY3918" s="163">
        <f t="shared" si="3333"/>
        <v>0</v>
      </c>
      <c r="AZ3918" s="163">
        <f t="shared" si="3334"/>
        <v>0</v>
      </c>
      <c r="BA3918" s="163">
        <f t="shared" si="3335"/>
        <v>0</v>
      </c>
      <c r="BB3918" s="163">
        <f t="shared" si="3336"/>
        <v>0</v>
      </c>
      <c r="BC3918" s="163">
        <f t="shared" si="3337"/>
        <v>0</v>
      </c>
      <c r="BD3918" s="163">
        <f t="shared" si="3338"/>
        <v>0</v>
      </c>
    </row>
    <row r="3919" spans="2:56" x14ac:dyDescent="0.3">
      <c r="B3919" s="169" t="s">
        <v>75</v>
      </c>
      <c r="C3919" s="248"/>
      <c r="D3919" s="249"/>
      <c r="E3919" s="172">
        <f t="shared" si="3324"/>
        <v>0</v>
      </c>
      <c r="F3919" s="248"/>
      <c r="G3919" s="249"/>
      <c r="H3919" s="172">
        <f t="shared" si="3325"/>
        <v>0</v>
      </c>
      <c r="I3919" s="248"/>
      <c r="J3919" s="250"/>
      <c r="K3919" s="174">
        <f t="shared" si="3326"/>
        <v>0</v>
      </c>
      <c r="L3919" s="248"/>
      <c r="M3919" s="250"/>
      <c r="N3919" s="251"/>
      <c r="O3919" s="248"/>
      <c r="P3919" s="251"/>
      <c r="Q3919" s="166">
        <f t="shared" si="3327"/>
        <v>0</v>
      </c>
      <c r="R3919" s="251"/>
      <c r="S3919" s="251"/>
      <c r="T3919" s="167">
        <f t="shared" si="3339"/>
        <v>0</v>
      </c>
      <c r="U3919" s="157"/>
      <c r="V3919" s="248"/>
      <c r="W3919" s="251"/>
      <c r="X3919" s="166">
        <f t="shared" si="3328"/>
        <v>0</v>
      </c>
      <c r="Y3919" s="251"/>
      <c r="Z3919" s="251"/>
      <c r="AA3919" s="167">
        <f t="shared" si="3340"/>
        <v>0</v>
      </c>
      <c r="AB3919" s="157"/>
      <c r="AC3919" s="248"/>
      <c r="AD3919" s="251"/>
      <c r="AE3919" s="166">
        <f t="shared" si="3329"/>
        <v>0</v>
      </c>
      <c r="AF3919" s="251"/>
      <c r="AG3919" s="251"/>
      <c r="AH3919" s="167">
        <f t="shared" si="3341"/>
        <v>0</v>
      </c>
      <c r="AJ3919" s="252"/>
      <c r="AK3919" s="253"/>
      <c r="AL3919" s="254"/>
      <c r="AM3919" s="253"/>
      <c r="AN3919" s="254"/>
      <c r="AO3919" s="253"/>
      <c r="AP3919" s="254"/>
      <c r="AQ3919" s="253"/>
      <c r="AR3919" s="254"/>
      <c r="AS3919" s="253"/>
      <c r="AT3919" s="254"/>
      <c r="AU3919" s="253"/>
      <c r="AV3919" s="163">
        <f t="shared" si="3331"/>
        <v>0</v>
      </c>
      <c r="AW3919" s="168">
        <f t="shared" si="3332"/>
        <v>0</v>
      </c>
      <c r="AY3919" s="163">
        <f t="shared" si="3333"/>
        <v>0</v>
      </c>
      <c r="AZ3919" s="163">
        <f t="shared" si="3334"/>
        <v>0</v>
      </c>
      <c r="BA3919" s="163">
        <f t="shared" si="3335"/>
        <v>0</v>
      </c>
      <c r="BB3919" s="163">
        <f t="shared" si="3336"/>
        <v>0</v>
      </c>
      <c r="BC3919" s="163">
        <f t="shared" si="3337"/>
        <v>0</v>
      </c>
      <c r="BD3919" s="163">
        <f t="shared" si="3338"/>
        <v>0</v>
      </c>
    </row>
    <row r="3920" spans="2:56" x14ac:dyDescent="0.3">
      <c r="B3920" s="169" t="s">
        <v>76</v>
      </c>
      <c r="C3920" s="248"/>
      <c r="D3920" s="249"/>
      <c r="E3920" s="172">
        <f t="shared" si="3324"/>
        <v>0</v>
      </c>
      <c r="F3920" s="248"/>
      <c r="G3920" s="249"/>
      <c r="H3920" s="172">
        <f t="shared" si="3325"/>
        <v>0</v>
      </c>
      <c r="I3920" s="248"/>
      <c r="J3920" s="250"/>
      <c r="K3920" s="174">
        <f t="shared" si="3326"/>
        <v>0</v>
      </c>
      <c r="L3920" s="248"/>
      <c r="M3920" s="250"/>
      <c r="N3920" s="251"/>
      <c r="O3920" s="248"/>
      <c r="P3920" s="251"/>
      <c r="Q3920" s="166">
        <f t="shared" si="3327"/>
        <v>0</v>
      </c>
      <c r="R3920" s="251"/>
      <c r="S3920" s="251"/>
      <c r="T3920" s="167">
        <f t="shared" si="3339"/>
        <v>0</v>
      </c>
      <c r="U3920" s="157"/>
      <c r="V3920" s="248"/>
      <c r="W3920" s="251"/>
      <c r="X3920" s="166">
        <f t="shared" si="3328"/>
        <v>0</v>
      </c>
      <c r="Y3920" s="251"/>
      <c r="Z3920" s="251"/>
      <c r="AA3920" s="167">
        <f t="shared" si="3340"/>
        <v>0</v>
      </c>
      <c r="AB3920" s="157"/>
      <c r="AC3920" s="248"/>
      <c r="AD3920" s="251"/>
      <c r="AE3920" s="166">
        <f t="shared" si="3329"/>
        <v>0</v>
      </c>
      <c r="AF3920" s="251"/>
      <c r="AG3920" s="251"/>
      <c r="AH3920" s="167">
        <f t="shared" si="3341"/>
        <v>0</v>
      </c>
      <c r="AJ3920" s="252"/>
      <c r="AK3920" s="253"/>
      <c r="AL3920" s="254"/>
      <c r="AM3920" s="253"/>
      <c r="AN3920" s="254"/>
      <c r="AO3920" s="253"/>
      <c r="AP3920" s="254"/>
      <c r="AQ3920" s="253"/>
      <c r="AR3920" s="254"/>
      <c r="AS3920" s="253"/>
      <c r="AT3920" s="254"/>
      <c r="AU3920" s="253"/>
      <c r="AV3920" s="163">
        <f t="shared" si="3331"/>
        <v>0</v>
      </c>
      <c r="AW3920" s="168">
        <f t="shared" si="3332"/>
        <v>0</v>
      </c>
      <c r="AY3920" s="163">
        <f t="shared" si="3333"/>
        <v>0</v>
      </c>
      <c r="AZ3920" s="163">
        <f t="shared" si="3334"/>
        <v>0</v>
      </c>
      <c r="BA3920" s="163">
        <f t="shared" si="3335"/>
        <v>0</v>
      </c>
      <c r="BB3920" s="163">
        <f t="shared" si="3336"/>
        <v>0</v>
      </c>
      <c r="BC3920" s="163">
        <f t="shared" si="3337"/>
        <v>0</v>
      </c>
      <c r="BD3920" s="163">
        <f t="shared" si="3338"/>
        <v>0</v>
      </c>
    </row>
    <row r="3921" spans="2:56" x14ac:dyDescent="0.3">
      <c r="B3921" s="169" t="s">
        <v>77</v>
      </c>
      <c r="C3921" s="248"/>
      <c r="D3921" s="249"/>
      <c r="E3921" s="172">
        <f t="shared" si="3324"/>
        <v>0</v>
      </c>
      <c r="F3921" s="248"/>
      <c r="G3921" s="249"/>
      <c r="H3921" s="172">
        <f t="shared" si="3325"/>
        <v>0</v>
      </c>
      <c r="I3921" s="248"/>
      <c r="J3921" s="250"/>
      <c r="K3921" s="174">
        <f t="shared" si="3326"/>
        <v>0</v>
      </c>
      <c r="L3921" s="248"/>
      <c r="M3921" s="250"/>
      <c r="N3921" s="251"/>
      <c r="O3921" s="248"/>
      <c r="P3921" s="251"/>
      <c r="Q3921" s="166">
        <f t="shared" si="3327"/>
        <v>0</v>
      </c>
      <c r="R3921" s="251"/>
      <c r="S3921" s="251"/>
      <c r="T3921" s="167">
        <f t="shared" si="3339"/>
        <v>0</v>
      </c>
      <c r="U3921" s="157"/>
      <c r="V3921" s="248"/>
      <c r="W3921" s="251"/>
      <c r="X3921" s="166">
        <f t="shared" si="3328"/>
        <v>0</v>
      </c>
      <c r="Y3921" s="251"/>
      <c r="Z3921" s="251"/>
      <c r="AA3921" s="167">
        <f t="shared" si="3340"/>
        <v>0</v>
      </c>
      <c r="AB3921" s="157"/>
      <c r="AC3921" s="248"/>
      <c r="AD3921" s="251"/>
      <c r="AE3921" s="166">
        <f t="shared" si="3329"/>
        <v>0</v>
      </c>
      <c r="AF3921" s="251"/>
      <c r="AG3921" s="251"/>
      <c r="AH3921" s="167">
        <f t="shared" si="3341"/>
        <v>0</v>
      </c>
      <c r="AJ3921" s="252"/>
      <c r="AK3921" s="253"/>
      <c r="AL3921" s="254"/>
      <c r="AM3921" s="253"/>
      <c r="AN3921" s="254"/>
      <c r="AO3921" s="253"/>
      <c r="AP3921" s="254"/>
      <c r="AQ3921" s="253"/>
      <c r="AR3921" s="254"/>
      <c r="AS3921" s="253"/>
      <c r="AT3921" s="254"/>
      <c r="AU3921" s="253"/>
      <c r="AV3921" s="163">
        <f t="shared" si="3331"/>
        <v>0</v>
      </c>
      <c r="AW3921" s="168">
        <f t="shared" si="3332"/>
        <v>0</v>
      </c>
      <c r="AY3921" s="163">
        <f t="shared" si="3333"/>
        <v>0</v>
      </c>
      <c r="AZ3921" s="163">
        <f t="shared" si="3334"/>
        <v>0</v>
      </c>
      <c r="BA3921" s="163">
        <f t="shared" si="3335"/>
        <v>0</v>
      </c>
      <c r="BB3921" s="163">
        <f t="shared" si="3336"/>
        <v>0</v>
      </c>
      <c r="BC3921" s="163">
        <f t="shared" si="3337"/>
        <v>0</v>
      </c>
      <c r="BD3921" s="163">
        <f t="shared" si="3338"/>
        <v>0</v>
      </c>
    </row>
    <row r="3922" spans="2:56" x14ac:dyDescent="0.3">
      <c r="B3922" s="179" t="s">
        <v>78</v>
      </c>
      <c r="C3922" s="83">
        <f>SUM(C3923)</f>
        <v>0</v>
      </c>
      <c r="D3922" s="84">
        <f>SUM(D3923)</f>
        <v>0</v>
      </c>
      <c r="E3922" s="85">
        <f t="shared" si="3324"/>
        <v>0</v>
      </c>
      <c r="F3922" s="83">
        <f>SUM(F3923)</f>
        <v>0</v>
      </c>
      <c r="G3922" s="84">
        <f>SUM(G3923)</f>
        <v>0</v>
      </c>
      <c r="H3922" s="85">
        <f t="shared" si="3325"/>
        <v>0</v>
      </c>
      <c r="I3922" s="83">
        <f>SUM(I3923)</f>
        <v>0</v>
      </c>
      <c r="J3922" s="86">
        <f>SUM(J3923)</f>
        <v>0</v>
      </c>
      <c r="K3922" s="87">
        <f t="shared" si="3326"/>
        <v>0</v>
      </c>
      <c r="L3922" s="83">
        <f>SUM(L3923)</f>
        <v>0</v>
      </c>
      <c r="M3922" s="86">
        <f>SUM(M3923)</f>
        <v>0</v>
      </c>
      <c r="N3922" s="88">
        <f>SUM(N3923)</f>
        <v>0</v>
      </c>
      <c r="O3922" s="83">
        <f>SUM(O3923)</f>
        <v>0</v>
      </c>
      <c r="P3922" s="88">
        <f>SUM(P3923)</f>
        <v>0</v>
      </c>
      <c r="Q3922" s="177">
        <f t="shared" si="3327"/>
        <v>0</v>
      </c>
      <c r="R3922" s="88">
        <f>SUM(R3923)</f>
        <v>0</v>
      </c>
      <c r="S3922" s="88">
        <f>SUM(S3923)</f>
        <v>0</v>
      </c>
      <c r="T3922" s="178">
        <f t="shared" si="3339"/>
        <v>0</v>
      </c>
      <c r="U3922" s="157"/>
      <c r="V3922" s="83">
        <f>SUM(V3923)</f>
        <v>0</v>
      </c>
      <c r="W3922" s="88">
        <f>SUM(W3923)</f>
        <v>0</v>
      </c>
      <c r="X3922" s="177">
        <f t="shared" si="3328"/>
        <v>0</v>
      </c>
      <c r="Y3922" s="88">
        <f>SUM(Y3923)</f>
        <v>0</v>
      </c>
      <c r="Z3922" s="88">
        <f>SUM(Z3923)</f>
        <v>0</v>
      </c>
      <c r="AA3922" s="178">
        <f t="shared" si="3340"/>
        <v>0</v>
      </c>
      <c r="AB3922" s="157"/>
      <c r="AC3922" s="83">
        <f>SUM(AC3923)</f>
        <v>0</v>
      </c>
      <c r="AD3922" s="88">
        <f>SUM(AD3923)</f>
        <v>0</v>
      </c>
      <c r="AE3922" s="177">
        <f t="shared" si="3329"/>
        <v>0</v>
      </c>
      <c r="AF3922" s="88">
        <f>SUM(AF3923)</f>
        <v>0</v>
      </c>
      <c r="AG3922" s="88">
        <f>SUM(AG3923)</f>
        <v>0</v>
      </c>
      <c r="AH3922" s="178">
        <f t="shared" si="3341"/>
        <v>0</v>
      </c>
      <c r="AJ3922" s="84">
        <f t="shared" ref="AJ3922:AU3922" si="3349">SUM(AJ3923)</f>
        <v>0</v>
      </c>
      <c r="AK3922" s="86">
        <f t="shared" si="3349"/>
        <v>0</v>
      </c>
      <c r="AL3922" s="88">
        <f t="shared" si="3349"/>
        <v>0</v>
      </c>
      <c r="AM3922" s="86">
        <f t="shared" si="3349"/>
        <v>0</v>
      </c>
      <c r="AN3922" s="88">
        <f t="shared" si="3349"/>
        <v>0</v>
      </c>
      <c r="AO3922" s="86">
        <f t="shared" si="3349"/>
        <v>0</v>
      </c>
      <c r="AP3922" s="88">
        <f t="shared" si="3349"/>
        <v>0</v>
      </c>
      <c r="AQ3922" s="86">
        <f t="shared" si="3349"/>
        <v>0</v>
      </c>
      <c r="AR3922" s="88">
        <f t="shared" si="3349"/>
        <v>0</v>
      </c>
      <c r="AS3922" s="86">
        <f t="shared" si="3349"/>
        <v>0</v>
      </c>
      <c r="AT3922" s="88">
        <f t="shared" si="3349"/>
        <v>0</v>
      </c>
      <c r="AU3922" s="86">
        <f t="shared" si="3349"/>
        <v>0</v>
      </c>
      <c r="AV3922" s="86">
        <f t="shared" si="3331"/>
        <v>0</v>
      </c>
      <c r="AW3922" s="93">
        <f t="shared" si="3332"/>
        <v>0</v>
      </c>
      <c r="AY3922" s="86">
        <f t="shared" si="3333"/>
        <v>0</v>
      </c>
      <c r="AZ3922" s="86">
        <f t="shared" si="3334"/>
        <v>0</v>
      </c>
      <c r="BA3922" s="86">
        <f t="shared" si="3335"/>
        <v>0</v>
      </c>
      <c r="BB3922" s="86">
        <f t="shared" si="3336"/>
        <v>0</v>
      </c>
      <c r="BC3922" s="86">
        <f t="shared" si="3337"/>
        <v>0</v>
      </c>
      <c r="BD3922" s="86">
        <f t="shared" si="3338"/>
        <v>0</v>
      </c>
    </row>
    <row r="3923" spans="2:56" x14ac:dyDescent="0.3">
      <c r="B3923" s="169" t="s">
        <v>79</v>
      </c>
      <c r="C3923" s="248"/>
      <c r="D3923" s="249"/>
      <c r="E3923" s="172">
        <f t="shared" si="3324"/>
        <v>0</v>
      </c>
      <c r="F3923" s="248"/>
      <c r="G3923" s="249"/>
      <c r="H3923" s="172">
        <f t="shared" si="3325"/>
        <v>0</v>
      </c>
      <c r="I3923" s="248"/>
      <c r="J3923" s="250"/>
      <c r="K3923" s="174">
        <f t="shared" si="3326"/>
        <v>0</v>
      </c>
      <c r="L3923" s="248"/>
      <c r="M3923" s="250"/>
      <c r="N3923" s="251"/>
      <c r="O3923" s="248"/>
      <c r="P3923" s="251"/>
      <c r="Q3923" s="166">
        <f t="shared" si="3327"/>
        <v>0</v>
      </c>
      <c r="R3923" s="251"/>
      <c r="S3923" s="251"/>
      <c r="T3923" s="167">
        <f t="shared" si="3339"/>
        <v>0</v>
      </c>
      <c r="U3923" s="157"/>
      <c r="V3923" s="248"/>
      <c r="W3923" s="251"/>
      <c r="X3923" s="166">
        <f t="shared" si="3328"/>
        <v>0</v>
      </c>
      <c r="Y3923" s="251"/>
      <c r="Z3923" s="251"/>
      <c r="AA3923" s="167">
        <f t="shared" si="3340"/>
        <v>0</v>
      </c>
      <c r="AB3923" s="157"/>
      <c r="AC3923" s="248"/>
      <c r="AD3923" s="251"/>
      <c r="AE3923" s="166">
        <f t="shared" si="3329"/>
        <v>0</v>
      </c>
      <c r="AF3923" s="251"/>
      <c r="AG3923" s="251"/>
      <c r="AH3923" s="167">
        <f t="shared" si="3341"/>
        <v>0</v>
      </c>
      <c r="AJ3923" s="252"/>
      <c r="AK3923" s="253"/>
      <c r="AL3923" s="254"/>
      <c r="AM3923" s="253"/>
      <c r="AN3923" s="254"/>
      <c r="AO3923" s="253"/>
      <c r="AP3923" s="254"/>
      <c r="AQ3923" s="253"/>
      <c r="AR3923" s="254"/>
      <c r="AS3923" s="253"/>
      <c r="AT3923" s="254"/>
      <c r="AU3923" s="253"/>
      <c r="AV3923" s="163">
        <f t="shared" si="3331"/>
        <v>0</v>
      </c>
      <c r="AW3923" s="168">
        <f t="shared" si="3332"/>
        <v>0</v>
      </c>
      <c r="AY3923" s="163">
        <f t="shared" si="3333"/>
        <v>0</v>
      </c>
      <c r="AZ3923" s="163">
        <f t="shared" si="3334"/>
        <v>0</v>
      </c>
      <c r="BA3923" s="163">
        <f t="shared" si="3335"/>
        <v>0</v>
      </c>
      <c r="BB3923" s="163">
        <f t="shared" si="3336"/>
        <v>0</v>
      </c>
      <c r="BC3923" s="163">
        <f t="shared" si="3337"/>
        <v>0</v>
      </c>
      <c r="BD3923" s="163">
        <f t="shared" si="3338"/>
        <v>0</v>
      </c>
    </row>
    <row r="3924" spans="2:56" x14ac:dyDescent="0.3">
      <c r="B3924" s="179" t="s">
        <v>80</v>
      </c>
      <c r="C3924" s="83">
        <f>SUM(C3925)</f>
        <v>0</v>
      </c>
      <c r="D3924" s="84">
        <f>SUM(D3925)</f>
        <v>0</v>
      </c>
      <c r="E3924" s="85">
        <f t="shared" si="3324"/>
        <v>0</v>
      </c>
      <c r="F3924" s="83">
        <f>SUM(F3925)</f>
        <v>0</v>
      </c>
      <c r="G3924" s="84">
        <f>SUM(G3925)</f>
        <v>0</v>
      </c>
      <c r="H3924" s="85">
        <f t="shared" si="3325"/>
        <v>0</v>
      </c>
      <c r="I3924" s="83">
        <f>SUM(I3925)</f>
        <v>0</v>
      </c>
      <c r="J3924" s="86">
        <f>SUM(J3925)</f>
        <v>0</v>
      </c>
      <c r="K3924" s="87">
        <f t="shared" si="3326"/>
        <v>0</v>
      </c>
      <c r="L3924" s="83">
        <f>SUM(L3925)</f>
        <v>0</v>
      </c>
      <c r="M3924" s="86">
        <f>SUM(M3925)</f>
        <v>0</v>
      </c>
      <c r="N3924" s="88">
        <f>SUM(N3925)</f>
        <v>0</v>
      </c>
      <c r="O3924" s="83">
        <f>SUM(O3925)</f>
        <v>0</v>
      </c>
      <c r="P3924" s="88">
        <f>SUM(P3925)</f>
        <v>0</v>
      </c>
      <c r="Q3924" s="177">
        <f t="shared" si="3327"/>
        <v>0</v>
      </c>
      <c r="R3924" s="88">
        <f>SUM(R3925)</f>
        <v>0</v>
      </c>
      <c r="S3924" s="88">
        <f>SUM(S3925)</f>
        <v>0</v>
      </c>
      <c r="T3924" s="178">
        <f t="shared" si="3339"/>
        <v>0</v>
      </c>
      <c r="U3924" s="157"/>
      <c r="V3924" s="83">
        <f>SUM(V3925)</f>
        <v>0</v>
      </c>
      <c r="W3924" s="88">
        <f>SUM(W3925)</f>
        <v>0</v>
      </c>
      <c r="X3924" s="177">
        <f t="shared" si="3328"/>
        <v>0</v>
      </c>
      <c r="Y3924" s="88">
        <f>SUM(Y3925)</f>
        <v>0</v>
      </c>
      <c r="Z3924" s="88">
        <f>SUM(Z3925)</f>
        <v>0</v>
      </c>
      <c r="AA3924" s="178">
        <f t="shared" si="3340"/>
        <v>0</v>
      </c>
      <c r="AB3924" s="157"/>
      <c r="AC3924" s="83">
        <f>SUM(AC3925)</f>
        <v>0</v>
      </c>
      <c r="AD3924" s="88">
        <f>SUM(AD3925)</f>
        <v>0</v>
      </c>
      <c r="AE3924" s="177">
        <f t="shared" si="3329"/>
        <v>0</v>
      </c>
      <c r="AF3924" s="88">
        <f>SUM(AF3925)</f>
        <v>0</v>
      </c>
      <c r="AG3924" s="88">
        <f>SUM(AG3925)</f>
        <v>0</v>
      </c>
      <c r="AH3924" s="178">
        <f t="shared" si="3341"/>
        <v>0</v>
      </c>
      <c r="AJ3924" s="84">
        <f t="shared" ref="AJ3924:AU3924" si="3350">SUM(AJ3925)</f>
        <v>0</v>
      </c>
      <c r="AK3924" s="86">
        <f t="shared" si="3350"/>
        <v>0</v>
      </c>
      <c r="AL3924" s="88">
        <f t="shared" si="3350"/>
        <v>0</v>
      </c>
      <c r="AM3924" s="86">
        <f t="shared" si="3350"/>
        <v>0</v>
      </c>
      <c r="AN3924" s="88">
        <f t="shared" si="3350"/>
        <v>0</v>
      </c>
      <c r="AO3924" s="86">
        <f t="shared" si="3350"/>
        <v>0</v>
      </c>
      <c r="AP3924" s="88">
        <f t="shared" si="3350"/>
        <v>0</v>
      </c>
      <c r="AQ3924" s="86">
        <f t="shared" si="3350"/>
        <v>0</v>
      </c>
      <c r="AR3924" s="88">
        <f t="shared" si="3350"/>
        <v>0</v>
      </c>
      <c r="AS3924" s="86">
        <f t="shared" si="3350"/>
        <v>0</v>
      </c>
      <c r="AT3924" s="88">
        <f t="shared" si="3350"/>
        <v>0</v>
      </c>
      <c r="AU3924" s="86">
        <f t="shared" si="3350"/>
        <v>0</v>
      </c>
      <c r="AV3924" s="86">
        <f t="shared" si="3331"/>
        <v>0</v>
      </c>
      <c r="AW3924" s="93">
        <f t="shared" si="3332"/>
        <v>0</v>
      </c>
      <c r="AY3924" s="86">
        <f t="shared" si="3333"/>
        <v>0</v>
      </c>
      <c r="AZ3924" s="86">
        <f t="shared" si="3334"/>
        <v>0</v>
      </c>
      <c r="BA3924" s="86">
        <f t="shared" si="3335"/>
        <v>0</v>
      </c>
      <c r="BB3924" s="86">
        <f t="shared" si="3336"/>
        <v>0</v>
      </c>
      <c r="BC3924" s="86">
        <f t="shared" si="3337"/>
        <v>0</v>
      </c>
      <c r="BD3924" s="86">
        <f t="shared" si="3338"/>
        <v>0</v>
      </c>
    </row>
    <row r="3925" spans="2:56" x14ac:dyDescent="0.3">
      <c r="B3925" s="169" t="s">
        <v>80</v>
      </c>
      <c r="C3925" s="248"/>
      <c r="D3925" s="249"/>
      <c r="E3925" s="172">
        <f t="shared" si="3324"/>
        <v>0</v>
      </c>
      <c r="F3925" s="248"/>
      <c r="G3925" s="249"/>
      <c r="H3925" s="172">
        <f t="shared" si="3325"/>
        <v>0</v>
      </c>
      <c r="I3925" s="248"/>
      <c r="J3925" s="250"/>
      <c r="K3925" s="174">
        <f t="shared" si="3326"/>
        <v>0</v>
      </c>
      <c r="L3925" s="248"/>
      <c r="M3925" s="250"/>
      <c r="N3925" s="251"/>
      <c r="O3925" s="248"/>
      <c r="P3925" s="251"/>
      <c r="Q3925" s="166">
        <f t="shared" si="3327"/>
        <v>0</v>
      </c>
      <c r="R3925" s="251"/>
      <c r="S3925" s="251"/>
      <c r="T3925" s="167">
        <f t="shared" si="3339"/>
        <v>0</v>
      </c>
      <c r="U3925" s="157"/>
      <c r="V3925" s="248"/>
      <c r="W3925" s="251"/>
      <c r="X3925" s="166">
        <f t="shared" si="3328"/>
        <v>0</v>
      </c>
      <c r="Y3925" s="251"/>
      <c r="Z3925" s="251"/>
      <c r="AA3925" s="167">
        <f t="shared" si="3340"/>
        <v>0</v>
      </c>
      <c r="AB3925" s="157"/>
      <c r="AC3925" s="248"/>
      <c r="AD3925" s="251"/>
      <c r="AE3925" s="166">
        <f t="shared" si="3329"/>
        <v>0</v>
      </c>
      <c r="AF3925" s="251"/>
      <c r="AG3925" s="251"/>
      <c r="AH3925" s="167">
        <f t="shared" si="3341"/>
        <v>0</v>
      </c>
      <c r="AJ3925" s="252"/>
      <c r="AK3925" s="253"/>
      <c r="AL3925" s="254"/>
      <c r="AM3925" s="253"/>
      <c r="AN3925" s="254"/>
      <c r="AO3925" s="253"/>
      <c r="AP3925" s="254"/>
      <c r="AQ3925" s="253"/>
      <c r="AR3925" s="254"/>
      <c r="AS3925" s="253"/>
      <c r="AT3925" s="254"/>
      <c r="AU3925" s="253"/>
      <c r="AV3925" s="163">
        <f t="shared" si="3331"/>
        <v>0</v>
      </c>
      <c r="AW3925" s="168">
        <f t="shared" si="3332"/>
        <v>0</v>
      </c>
      <c r="AY3925" s="163">
        <f t="shared" si="3333"/>
        <v>0</v>
      </c>
      <c r="AZ3925" s="163">
        <f t="shared" si="3334"/>
        <v>0</v>
      </c>
      <c r="BA3925" s="163">
        <f t="shared" si="3335"/>
        <v>0</v>
      </c>
      <c r="BB3925" s="163">
        <f t="shared" si="3336"/>
        <v>0</v>
      </c>
      <c r="BC3925" s="163">
        <f t="shared" si="3337"/>
        <v>0</v>
      </c>
      <c r="BD3925" s="163">
        <f t="shared" si="3338"/>
        <v>0</v>
      </c>
    </row>
    <row r="3926" spans="2:56" x14ac:dyDescent="0.3">
      <c r="B3926" s="179" t="s">
        <v>81</v>
      </c>
      <c r="C3926" s="83">
        <f>SUM(C3927)</f>
        <v>0</v>
      </c>
      <c r="D3926" s="84">
        <f>SUM(D3927)</f>
        <v>0</v>
      </c>
      <c r="E3926" s="85">
        <f t="shared" si="3324"/>
        <v>0</v>
      </c>
      <c r="F3926" s="83">
        <f>SUM(F3927)</f>
        <v>25274</v>
      </c>
      <c r="G3926" s="84">
        <f>SUM(G3927)</f>
        <v>25274</v>
      </c>
      <c r="H3926" s="85">
        <f t="shared" si="3325"/>
        <v>1</v>
      </c>
      <c r="I3926" s="83">
        <f>SUM(I3927)</f>
        <v>0</v>
      </c>
      <c r="J3926" s="86">
        <f>SUM(J3927)</f>
        <v>0</v>
      </c>
      <c r="K3926" s="87">
        <f t="shared" si="3326"/>
        <v>0</v>
      </c>
      <c r="L3926" s="83">
        <f>SUM(L3927)</f>
        <v>5850</v>
      </c>
      <c r="M3926" s="86">
        <f>SUM(M3927)</f>
        <v>3400</v>
      </c>
      <c r="N3926" s="88">
        <f>SUM(N3927)</f>
        <v>0</v>
      </c>
      <c r="O3926" s="83">
        <f>SUM(O3927)</f>
        <v>0</v>
      </c>
      <c r="P3926" s="88">
        <f>SUM(P3927)</f>
        <v>0</v>
      </c>
      <c r="Q3926" s="177">
        <f t="shared" si="3327"/>
        <v>0</v>
      </c>
      <c r="R3926" s="88">
        <f>SUM(R3927)</f>
        <v>0</v>
      </c>
      <c r="S3926" s="88">
        <f>SUM(S3927)</f>
        <v>0</v>
      </c>
      <c r="T3926" s="178">
        <f t="shared" si="3339"/>
        <v>0</v>
      </c>
      <c r="U3926" s="157"/>
      <c r="V3926" s="83">
        <f>SUM(V3927)</f>
        <v>0</v>
      </c>
      <c r="W3926" s="88">
        <f>SUM(W3927)</f>
        <v>0</v>
      </c>
      <c r="X3926" s="177">
        <f t="shared" si="3328"/>
        <v>0</v>
      </c>
      <c r="Y3926" s="88">
        <f>SUM(Y3927)</f>
        <v>0</v>
      </c>
      <c r="Z3926" s="88">
        <f>SUM(Z3927)</f>
        <v>0</v>
      </c>
      <c r="AA3926" s="178">
        <f t="shared" si="3340"/>
        <v>0</v>
      </c>
      <c r="AB3926" s="157"/>
      <c r="AC3926" s="83">
        <f>SUM(AC3927)</f>
        <v>0</v>
      </c>
      <c r="AD3926" s="88">
        <f>SUM(AD3927)</f>
        <v>0</v>
      </c>
      <c r="AE3926" s="177">
        <f t="shared" si="3329"/>
        <v>0</v>
      </c>
      <c r="AF3926" s="88">
        <f>SUM(AF3927)</f>
        <v>0</v>
      </c>
      <c r="AG3926" s="88">
        <f>SUM(AG3927)</f>
        <v>0</v>
      </c>
      <c r="AH3926" s="178">
        <f t="shared" si="3341"/>
        <v>0</v>
      </c>
      <c r="AJ3926" s="84">
        <f t="shared" ref="AJ3926:AU3926" si="3351">SUM(AJ3927)</f>
        <v>0</v>
      </c>
      <c r="AK3926" s="86">
        <f t="shared" si="3351"/>
        <v>0</v>
      </c>
      <c r="AL3926" s="88">
        <f t="shared" si="3351"/>
        <v>0</v>
      </c>
      <c r="AM3926" s="86">
        <f t="shared" si="3351"/>
        <v>0</v>
      </c>
      <c r="AN3926" s="88">
        <f t="shared" si="3351"/>
        <v>0</v>
      </c>
      <c r="AO3926" s="86">
        <f t="shared" si="3351"/>
        <v>0</v>
      </c>
      <c r="AP3926" s="88">
        <f t="shared" si="3351"/>
        <v>0</v>
      </c>
      <c r="AQ3926" s="86">
        <f t="shared" si="3351"/>
        <v>0</v>
      </c>
      <c r="AR3926" s="88">
        <f t="shared" si="3351"/>
        <v>0</v>
      </c>
      <c r="AS3926" s="86">
        <f t="shared" si="3351"/>
        <v>0</v>
      </c>
      <c r="AT3926" s="88">
        <f t="shared" si="3351"/>
        <v>0</v>
      </c>
      <c r="AU3926" s="86">
        <f t="shared" si="3351"/>
        <v>0</v>
      </c>
      <c r="AV3926" s="86">
        <f t="shared" si="3331"/>
        <v>0</v>
      </c>
      <c r="AW3926" s="93">
        <f t="shared" si="3332"/>
        <v>0</v>
      </c>
      <c r="AY3926" s="86">
        <f t="shared" si="3333"/>
        <v>0</v>
      </c>
      <c r="AZ3926" s="86">
        <f t="shared" si="3334"/>
        <v>0</v>
      </c>
      <c r="BA3926" s="86">
        <f t="shared" si="3335"/>
        <v>0</v>
      </c>
      <c r="BB3926" s="86">
        <f t="shared" si="3336"/>
        <v>0</v>
      </c>
      <c r="BC3926" s="86">
        <f t="shared" si="3337"/>
        <v>0</v>
      </c>
      <c r="BD3926" s="86">
        <f t="shared" si="3338"/>
        <v>0</v>
      </c>
    </row>
    <row r="3927" spans="2:56" x14ac:dyDescent="0.3">
      <c r="B3927" s="169" t="s">
        <v>81</v>
      </c>
      <c r="C3927" s="248"/>
      <c r="D3927" s="249"/>
      <c r="E3927" s="172">
        <f t="shared" si="3324"/>
        <v>0</v>
      </c>
      <c r="F3927" s="248">
        <v>25274</v>
      </c>
      <c r="G3927" s="249">
        <v>25274</v>
      </c>
      <c r="H3927" s="172">
        <f t="shared" si="3325"/>
        <v>1</v>
      </c>
      <c r="I3927" s="248"/>
      <c r="J3927" s="250"/>
      <c r="K3927" s="174">
        <f t="shared" si="3326"/>
        <v>0</v>
      </c>
      <c r="L3927" s="248">
        <v>5850</v>
      </c>
      <c r="M3927" s="250">
        <v>3400</v>
      </c>
      <c r="N3927" s="251"/>
      <c r="O3927" s="248"/>
      <c r="P3927" s="251"/>
      <c r="Q3927" s="166">
        <f t="shared" si="3327"/>
        <v>0</v>
      </c>
      <c r="R3927" s="251"/>
      <c r="S3927" s="251"/>
      <c r="T3927" s="167">
        <f t="shared" si="3339"/>
        <v>0</v>
      </c>
      <c r="U3927" s="157"/>
      <c r="V3927" s="248"/>
      <c r="W3927" s="251"/>
      <c r="X3927" s="166">
        <f t="shared" si="3328"/>
        <v>0</v>
      </c>
      <c r="Y3927" s="251"/>
      <c r="Z3927" s="251"/>
      <c r="AA3927" s="167">
        <f t="shared" si="3340"/>
        <v>0</v>
      </c>
      <c r="AB3927" s="157"/>
      <c r="AC3927" s="248"/>
      <c r="AD3927" s="251"/>
      <c r="AE3927" s="166">
        <f t="shared" si="3329"/>
        <v>0</v>
      </c>
      <c r="AF3927" s="251"/>
      <c r="AG3927" s="251"/>
      <c r="AH3927" s="167">
        <f t="shared" si="3341"/>
        <v>0</v>
      </c>
      <c r="AJ3927" s="252"/>
      <c r="AK3927" s="253"/>
      <c r="AL3927" s="254"/>
      <c r="AM3927" s="253"/>
      <c r="AN3927" s="254"/>
      <c r="AO3927" s="253"/>
      <c r="AP3927" s="254"/>
      <c r="AQ3927" s="253"/>
      <c r="AR3927" s="254"/>
      <c r="AS3927" s="253"/>
      <c r="AT3927" s="254"/>
      <c r="AU3927" s="253"/>
      <c r="AV3927" s="163">
        <f t="shared" si="3331"/>
        <v>0</v>
      </c>
      <c r="AW3927" s="168">
        <f t="shared" si="3332"/>
        <v>0</v>
      </c>
      <c r="AY3927" s="163">
        <f t="shared" si="3333"/>
        <v>0</v>
      </c>
      <c r="AZ3927" s="163">
        <f t="shared" si="3334"/>
        <v>0</v>
      </c>
      <c r="BA3927" s="163">
        <f t="shared" si="3335"/>
        <v>0</v>
      </c>
      <c r="BB3927" s="163">
        <f t="shared" si="3336"/>
        <v>0</v>
      </c>
      <c r="BC3927" s="163">
        <f t="shared" si="3337"/>
        <v>0</v>
      </c>
      <c r="BD3927" s="163">
        <f t="shared" si="3338"/>
        <v>0</v>
      </c>
    </row>
    <row r="3928" spans="2:56" x14ac:dyDescent="0.3">
      <c r="B3928" s="179" t="s">
        <v>82</v>
      </c>
      <c r="C3928" s="83">
        <f>SUM(C3929:C3934)</f>
        <v>0</v>
      </c>
      <c r="D3928" s="84">
        <f>SUM(D3929:D3934)</f>
        <v>0</v>
      </c>
      <c r="E3928" s="85">
        <f t="shared" si="3324"/>
        <v>0</v>
      </c>
      <c r="F3928" s="83">
        <f>SUM(F3929:F3934)</f>
        <v>0</v>
      </c>
      <c r="G3928" s="84">
        <f>SUM(G3929:G3934)</f>
        <v>0</v>
      </c>
      <c r="H3928" s="85">
        <f t="shared" si="3325"/>
        <v>0</v>
      </c>
      <c r="I3928" s="83">
        <f>SUM(I3929:I3934)</f>
        <v>0</v>
      </c>
      <c r="J3928" s="86">
        <f>SUM(J3929:J3934)</f>
        <v>0</v>
      </c>
      <c r="K3928" s="87">
        <f t="shared" si="3326"/>
        <v>0</v>
      </c>
      <c r="L3928" s="83">
        <f>SUM(L3929:L3934)</f>
        <v>0</v>
      </c>
      <c r="M3928" s="86">
        <f>SUM(M3929:M3934)</f>
        <v>0</v>
      </c>
      <c r="N3928" s="88">
        <f>SUM(N3929:N3934)</f>
        <v>0</v>
      </c>
      <c r="O3928" s="83">
        <f>SUM(O3929:O3934)</f>
        <v>0</v>
      </c>
      <c r="P3928" s="88">
        <f>SUM(P3929:P3934)</f>
        <v>0</v>
      </c>
      <c r="Q3928" s="177">
        <f t="shared" si="3327"/>
        <v>0</v>
      </c>
      <c r="R3928" s="88">
        <f>SUM(R3929:R3934)</f>
        <v>0</v>
      </c>
      <c r="S3928" s="88">
        <f>SUM(S3929:S3934)</f>
        <v>0</v>
      </c>
      <c r="T3928" s="178">
        <f t="shared" si="3339"/>
        <v>0</v>
      </c>
      <c r="U3928" s="157"/>
      <c r="V3928" s="83">
        <f>SUM(V3929:V3934)</f>
        <v>0</v>
      </c>
      <c r="W3928" s="88">
        <f>SUM(W3929:W3934)</f>
        <v>0</v>
      </c>
      <c r="X3928" s="177">
        <f t="shared" si="3328"/>
        <v>0</v>
      </c>
      <c r="Y3928" s="88">
        <f>SUM(Y3929:Y3934)</f>
        <v>0</v>
      </c>
      <c r="Z3928" s="88">
        <f>SUM(Z3929:Z3934)</f>
        <v>0</v>
      </c>
      <c r="AA3928" s="178">
        <f t="shared" si="3340"/>
        <v>0</v>
      </c>
      <c r="AB3928" s="157"/>
      <c r="AC3928" s="83">
        <f>SUM(AC3929:AC3934)</f>
        <v>0</v>
      </c>
      <c r="AD3928" s="88">
        <f>SUM(AD3929:AD3934)</f>
        <v>0</v>
      </c>
      <c r="AE3928" s="177">
        <f t="shared" si="3329"/>
        <v>0</v>
      </c>
      <c r="AF3928" s="88">
        <f>SUM(AF3929:AF3934)</f>
        <v>0</v>
      </c>
      <c r="AG3928" s="88">
        <f>SUM(AG3929:AG3934)</f>
        <v>0</v>
      </c>
      <c r="AH3928" s="178">
        <f t="shared" si="3341"/>
        <v>0</v>
      </c>
      <c r="AJ3928" s="84">
        <f t="shared" ref="AJ3928:AU3928" si="3352">SUM(AJ3929:AJ3934)</f>
        <v>0</v>
      </c>
      <c r="AK3928" s="86">
        <f t="shared" si="3352"/>
        <v>0</v>
      </c>
      <c r="AL3928" s="88">
        <f t="shared" si="3352"/>
        <v>0</v>
      </c>
      <c r="AM3928" s="86">
        <f t="shared" si="3352"/>
        <v>0</v>
      </c>
      <c r="AN3928" s="88">
        <f t="shared" si="3352"/>
        <v>0</v>
      </c>
      <c r="AO3928" s="86">
        <f t="shared" si="3352"/>
        <v>0</v>
      </c>
      <c r="AP3928" s="88">
        <f t="shared" si="3352"/>
        <v>0</v>
      </c>
      <c r="AQ3928" s="86">
        <f t="shared" si="3352"/>
        <v>0</v>
      </c>
      <c r="AR3928" s="88">
        <f t="shared" si="3352"/>
        <v>0</v>
      </c>
      <c r="AS3928" s="86">
        <f t="shared" si="3352"/>
        <v>0</v>
      </c>
      <c r="AT3928" s="88">
        <f t="shared" si="3352"/>
        <v>0</v>
      </c>
      <c r="AU3928" s="86">
        <f t="shared" si="3352"/>
        <v>0</v>
      </c>
      <c r="AV3928" s="86">
        <f t="shared" si="3331"/>
        <v>0</v>
      </c>
      <c r="AW3928" s="93">
        <f t="shared" si="3332"/>
        <v>0</v>
      </c>
      <c r="AY3928" s="86">
        <f t="shared" si="3333"/>
        <v>0</v>
      </c>
      <c r="AZ3928" s="86">
        <f t="shared" si="3334"/>
        <v>0</v>
      </c>
      <c r="BA3928" s="86">
        <f t="shared" si="3335"/>
        <v>0</v>
      </c>
      <c r="BB3928" s="86">
        <f t="shared" si="3336"/>
        <v>0</v>
      </c>
      <c r="BC3928" s="86">
        <f t="shared" si="3337"/>
        <v>0</v>
      </c>
      <c r="BD3928" s="86">
        <f t="shared" si="3338"/>
        <v>0</v>
      </c>
    </row>
    <row r="3929" spans="2:56" x14ac:dyDescent="0.3">
      <c r="B3929" s="169" t="s">
        <v>83</v>
      </c>
      <c r="C3929" s="248"/>
      <c r="D3929" s="249"/>
      <c r="E3929" s="172">
        <f t="shared" si="3324"/>
        <v>0</v>
      </c>
      <c r="F3929" s="248"/>
      <c r="G3929" s="249"/>
      <c r="H3929" s="172">
        <f t="shared" si="3325"/>
        <v>0</v>
      </c>
      <c r="I3929" s="248"/>
      <c r="J3929" s="250"/>
      <c r="K3929" s="174">
        <f t="shared" si="3326"/>
        <v>0</v>
      </c>
      <c r="L3929" s="248"/>
      <c r="M3929" s="250"/>
      <c r="N3929" s="251"/>
      <c r="O3929" s="248"/>
      <c r="P3929" s="251"/>
      <c r="Q3929" s="166">
        <f t="shared" si="3327"/>
        <v>0</v>
      </c>
      <c r="R3929" s="251"/>
      <c r="S3929" s="251"/>
      <c r="T3929" s="167">
        <f t="shared" si="3339"/>
        <v>0</v>
      </c>
      <c r="U3929" s="157"/>
      <c r="V3929" s="248"/>
      <c r="W3929" s="251"/>
      <c r="X3929" s="166">
        <f t="shared" si="3328"/>
        <v>0</v>
      </c>
      <c r="Y3929" s="251"/>
      <c r="Z3929" s="251"/>
      <c r="AA3929" s="167">
        <f t="shared" si="3340"/>
        <v>0</v>
      </c>
      <c r="AB3929" s="157"/>
      <c r="AC3929" s="248"/>
      <c r="AD3929" s="251"/>
      <c r="AE3929" s="166">
        <f t="shared" si="3329"/>
        <v>0</v>
      </c>
      <c r="AF3929" s="251"/>
      <c r="AG3929" s="251"/>
      <c r="AH3929" s="167">
        <f t="shared" si="3341"/>
        <v>0</v>
      </c>
      <c r="AJ3929" s="252"/>
      <c r="AK3929" s="253"/>
      <c r="AL3929" s="254"/>
      <c r="AM3929" s="253"/>
      <c r="AN3929" s="254"/>
      <c r="AO3929" s="253"/>
      <c r="AP3929" s="254"/>
      <c r="AQ3929" s="253"/>
      <c r="AR3929" s="254"/>
      <c r="AS3929" s="253"/>
      <c r="AT3929" s="254"/>
      <c r="AU3929" s="253"/>
      <c r="AV3929" s="163">
        <f t="shared" si="3331"/>
        <v>0</v>
      </c>
      <c r="AW3929" s="168">
        <f t="shared" si="3332"/>
        <v>0</v>
      </c>
      <c r="AY3929" s="163">
        <f t="shared" si="3333"/>
        <v>0</v>
      </c>
      <c r="AZ3929" s="163">
        <f t="shared" si="3334"/>
        <v>0</v>
      </c>
      <c r="BA3929" s="163">
        <f t="shared" si="3335"/>
        <v>0</v>
      </c>
      <c r="BB3929" s="163">
        <f t="shared" si="3336"/>
        <v>0</v>
      </c>
      <c r="BC3929" s="163">
        <f t="shared" si="3337"/>
        <v>0</v>
      </c>
      <c r="BD3929" s="163">
        <f t="shared" si="3338"/>
        <v>0</v>
      </c>
    </row>
    <row r="3930" spans="2:56" x14ac:dyDescent="0.3">
      <c r="B3930" s="169" t="s">
        <v>84</v>
      </c>
      <c r="C3930" s="248"/>
      <c r="D3930" s="249"/>
      <c r="E3930" s="172">
        <f t="shared" si="3324"/>
        <v>0</v>
      </c>
      <c r="F3930" s="248"/>
      <c r="G3930" s="249"/>
      <c r="H3930" s="172">
        <f t="shared" si="3325"/>
        <v>0</v>
      </c>
      <c r="I3930" s="248"/>
      <c r="J3930" s="250"/>
      <c r="K3930" s="174">
        <f t="shared" si="3326"/>
        <v>0</v>
      </c>
      <c r="L3930" s="248"/>
      <c r="M3930" s="250"/>
      <c r="N3930" s="251"/>
      <c r="O3930" s="248"/>
      <c r="P3930" s="251"/>
      <c r="Q3930" s="166">
        <f t="shared" si="3327"/>
        <v>0</v>
      </c>
      <c r="R3930" s="251"/>
      <c r="S3930" s="251"/>
      <c r="T3930" s="167">
        <f t="shared" si="3339"/>
        <v>0</v>
      </c>
      <c r="U3930" s="157"/>
      <c r="V3930" s="248"/>
      <c r="W3930" s="251"/>
      <c r="X3930" s="166">
        <f t="shared" si="3328"/>
        <v>0</v>
      </c>
      <c r="Y3930" s="251"/>
      <c r="Z3930" s="251"/>
      <c r="AA3930" s="167">
        <f t="shared" si="3340"/>
        <v>0</v>
      </c>
      <c r="AB3930" s="157"/>
      <c r="AC3930" s="248"/>
      <c r="AD3930" s="251"/>
      <c r="AE3930" s="166">
        <f t="shared" si="3329"/>
        <v>0</v>
      </c>
      <c r="AF3930" s="251"/>
      <c r="AG3930" s="251"/>
      <c r="AH3930" s="167">
        <f t="shared" si="3341"/>
        <v>0</v>
      </c>
      <c r="AJ3930" s="252"/>
      <c r="AK3930" s="253"/>
      <c r="AL3930" s="254"/>
      <c r="AM3930" s="253"/>
      <c r="AN3930" s="254"/>
      <c r="AO3930" s="253"/>
      <c r="AP3930" s="254"/>
      <c r="AQ3930" s="253"/>
      <c r="AR3930" s="254"/>
      <c r="AS3930" s="253"/>
      <c r="AT3930" s="254"/>
      <c r="AU3930" s="253"/>
      <c r="AV3930" s="163">
        <f t="shared" si="3331"/>
        <v>0</v>
      </c>
      <c r="AW3930" s="168">
        <f t="shared" si="3332"/>
        <v>0</v>
      </c>
      <c r="AY3930" s="163">
        <f t="shared" si="3333"/>
        <v>0</v>
      </c>
      <c r="AZ3930" s="163">
        <f t="shared" si="3334"/>
        <v>0</v>
      </c>
      <c r="BA3930" s="163">
        <f t="shared" si="3335"/>
        <v>0</v>
      </c>
      <c r="BB3930" s="163">
        <f t="shared" si="3336"/>
        <v>0</v>
      </c>
      <c r="BC3930" s="163">
        <f t="shared" si="3337"/>
        <v>0</v>
      </c>
      <c r="BD3930" s="163">
        <f t="shared" si="3338"/>
        <v>0</v>
      </c>
    </row>
    <row r="3931" spans="2:56" x14ac:dyDescent="0.3">
      <c r="B3931" s="169" t="s">
        <v>85</v>
      </c>
      <c r="C3931" s="248"/>
      <c r="D3931" s="249"/>
      <c r="E3931" s="172">
        <f t="shared" si="3324"/>
        <v>0</v>
      </c>
      <c r="F3931" s="248"/>
      <c r="G3931" s="249"/>
      <c r="H3931" s="172">
        <f t="shared" si="3325"/>
        <v>0</v>
      </c>
      <c r="I3931" s="248"/>
      <c r="J3931" s="250"/>
      <c r="K3931" s="174">
        <f t="shared" si="3326"/>
        <v>0</v>
      </c>
      <c r="L3931" s="248"/>
      <c r="M3931" s="250"/>
      <c r="N3931" s="251"/>
      <c r="O3931" s="248"/>
      <c r="P3931" s="251"/>
      <c r="Q3931" s="166">
        <f t="shared" si="3327"/>
        <v>0</v>
      </c>
      <c r="R3931" s="251"/>
      <c r="S3931" s="251"/>
      <c r="T3931" s="167">
        <f t="shared" si="3339"/>
        <v>0</v>
      </c>
      <c r="U3931" s="157"/>
      <c r="V3931" s="248"/>
      <c r="W3931" s="251"/>
      <c r="X3931" s="166">
        <f t="shared" si="3328"/>
        <v>0</v>
      </c>
      <c r="Y3931" s="251"/>
      <c r="Z3931" s="251"/>
      <c r="AA3931" s="167">
        <f t="shared" si="3340"/>
        <v>0</v>
      </c>
      <c r="AB3931" s="157"/>
      <c r="AC3931" s="248"/>
      <c r="AD3931" s="251"/>
      <c r="AE3931" s="166">
        <f t="shared" si="3329"/>
        <v>0</v>
      </c>
      <c r="AF3931" s="251"/>
      <c r="AG3931" s="251"/>
      <c r="AH3931" s="167">
        <f t="shared" si="3341"/>
        <v>0</v>
      </c>
      <c r="AJ3931" s="252"/>
      <c r="AK3931" s="253"/>
      <c r="AL3931" s="254"/>
      <c r="AM3931" s="253"/>
      <c r="AN3931" s="254"/>
      <c r="AO3931" s="253"/>
      <c r="AP3931" s="254"/>
      <c r="AQ3931" s="253"/>
      <c r="AR3931" s="254"/>
      <c r="AS3931" s="253"/>
      <c r="AT3931" s="254"/>
      <c r="AU3931" s="253"/>
      <c r="AV3931" s="163">
        <f t="shared" si="3331"/>
        <v>0</v>
      </c>
      <c r="AW3931" s="168">
        <f t="shared" si="3332"/>
        <v>0</v>
      </c>
      <c r="AY3931" s="163">
        <f t="shared" si="3333"/>
        <v>0</v>
      </c>
      <c r="AZ3931" s="163">
        <f t="shared" si="3334"/>
        <v>0</v>
      </c>
      <c r="BA3931" s="163">
        <f t="shared" si="3335"/>
        <v>0</v>
      </c>
      <c r="BB3931" s="163">
        <f t="shared" si="3336"/>
        <v>0</v>
      </c>
      <c r="BC3931" s="163">
        <f t="shared" si="3337"/>
        <v>0</v>
      </c>
      <c r="BD3931" s="163">
        <f t="shared" si="3338"/>
        <v>0</v>
      </c>
    </row>
    <row r="3932" spans="2:56" x14ac:dyDescent="0.3">
      <c r="B3932" s="169" t="s">
        <v>86</v>
      </c>
      <c r="C3932" s="248"/>
      <c r="D3932" s="249"/>
      <c r="E3932" s="172">
        <f t="shared" si="3324"/>
        <v>0</v>
      </c>
      <c r="F3932" s="248"/>
      <c r="G3932" s="249"/>
      <c r="H3932" s="172">
        <f t="shared" si="3325"/>
        <v>0</v>
      </c>
      <c r="I3932" s="248"/>
      <c r="J3932" s="250"/>
      <c r="K3932" s="174">
        <f t="shared" si="3326"/>
        <v>0</v>
      </c>
      <c r="L3932" s="248"/>
      <c r="M3932" s="250"/>
      <c r="N3932" s="251"/>
      <c r="O3932" s="248"/>
      <c r="P3932" s="251"/>
      <c r="Q3932" s="166">
        <f t="shared" si="3327"/>
        <v>0</v>
      </c>
      <c r="R3932" s="251"/>
      <c r="S3932" s="251"/>
      <c r="T3932" s="167">
        <f t="shared" si="3339"/>
        <v>0</v>
      </c>
      <c r="U3932" s="157"/>
      <c r="V3932" s="248"/>
      <c r="W3932" s="251"/>
      <c r="X3932" s="166">
        <f t="shared" si="3328"/>
        <v>0</v>
      </c>
      <c r="Y3932" s="251"/>
      <c r="Z3932" s="251"/>
      <c r="AA3932" s="167">
        <f t="shared" si="3340"/>
        <v>0</v>
      </c>
      <c r="AB3932" s="157"/>
      <c r="AC3932" s="248"/>
      <c r="AD3932" s="251"/>
      <c r="AE3932" s="166">
        <f t="shared" si="3329"/>
        <v>0</v>
      </c>
      <c r="AF3932" s="251"/>
      <c r="AG3932" s="251"/>
      <c r="AH3932" s="167">
        <f t="shared" si="3341"/>
        <v>0</v>
      </c>
      <c r="AJ3932" s="252"/>
      <c r="AK3932" s="253"/>
      <c r="AL3932" s="254"/>
      <c r="AM3932" s="253"/>
      <c r="AN3932" s="254"/>
      <c r="AO3932" s="253"/>
      <c r="AP3932" s="254"/>
      <c r="AQ3932" s="253"/>
      <c r="AR3932" s="254"/>
      <c r="AS3932" s="253"/>
      <c r="AT3932" s="254"/>
      <c r="AU3932" s="253"/>
      <c r="AV3932" s="163">
        <f t="shared" si="3331"/>
        <v>0</v>
      </c>
      <c r="AW3932" s="168">
        <f t="shared" si="3332"/>
        <v>0</v>
      </c>
      <c r="AY3932" s="163">
        <f t="shared" si="3333"/>
        <v>0</v>
      </c>
      <c r="AZ3932" s="163">
        <f t="shared" si="3334"/>
        <v>0</v>
      </c>
      <c r="BA3932" s="163">
        <f t="shared" si="3335"/>
        <v>0</v>
      </c>
      <c r="BB3932" s="163">
        <f t="shared" si="3336"/>
        <v>0</v>
      </c>
      <c r="BC3932" s="163">
        <f t="shared" si="3337"/>
        <v>0</v>
      </c>
      <c r="BD3932" s="163">
        <f t="shared" si="3338"/>
        <v>0</v>
      </c>
    </row>
    <row r="3933" spans="2:56" x14ac:dyDescent="0.3">
      <c r="B3933" s="169" t="s">
        <v>87</v>
      </c>
      <c r="C3933" s="248"/>
      <c r="D3933" s="249"/>
      <c r="E3933" s="172">
        <f t="shared" si="3324"/>
        <v>0</v>
      </c>
      <c r="F3933" s="248"/>
      <c r="G3933" s="249"/>
      <c r="H3933" s="172">
        <f t="shared" si="3325"/>
        <v>0</v>
      </c>
      <c r="I3933" s="248"/>
      <c r="J3933" s="250"/>
      <c r="K3933" s="174">
        <f t="shared" si="3326"/>
        <v>0</v>
      </c>
      <c r="L3933" s="248"/>
      <c r="M3933" s="250"/>
      <c r="N3933" s="251"/>
      <c r="O3933" s="248"/>
      <c r="P3933" s="251"/>
      <c r="Q3933" s="166">
        <f t="shared" si="3327"/>
        <v>0</v>
      </c>
      <c r="R3933" s="251"/>
      <c r="S3933" s="251"/>
      <c r="T3933" s="167">
        <f t="shared" si="3339"/>
        <v>0</v>
      </c>
      <c r="U3933" s="157"/>
      <c r="V3933" s="248"/>
      <c r="W3933" s="251"/>
      <c r="X3933" s="166">
        <f t="shared" si="3328"/>
        <v>0</v>
      </c>
      <c r="Y3933" s="251"/>
      <c r="Z3933" s="251"/>
      <c r="AA3933" s="167">
        <f t="shared" si="3340"/>
        <v>0</v>
      </c>
      <c r="AB3933" s="157"/>
      <c r="AC3933" s="248"/>
      <c r="AD3933" s="251"/>
      <c r="AE3933" s="166">
        <f t="shared" si="3329"/>
        <v>0</v>
      </c>
      <c r="AF3933" s="251"/>
      <c r="AG3933" s="251"/>
      <c r="AH3933" s="167">
        <f t="shared" si="3341"/>
        <v>0</v>
      </c>
      <c r="AJ3933" s="252"/>
      <c r="AK3933" s="253"/>
      <c r="AL3933" s="254"/>
      <c r="AM3933" s="253"/>
      <c r="AN3933" s="254"/>
      <c r="AO3933" s="253"/>
      <c r="AP3933" s="254"/>
      <c r="AQ3933" s="253"/>
      <c r="AR3933" s="254"/>
      <c r="AS3933" s="253"/>
      <c r="AT3933" s="254"/>
      <c r="AU3933" s="253"/>
      <c r="AV3933" s="163">
        <f t="shared" si="3331"/>
        <v>0</v>
      </c>
      <c r="AW3933" s="168">
        <f t="shared" si="3332"/>
        <v>0</v>
      </c>
      <c r="AY3933" s="163">
        <f t="shared" si="3333"/>
        <v>0</v>
      </c>
      <c r="AZ3933" s="163">
        <f t="shared" si="3334"/>
        <v>0</v>
      </c>
      <c r="BA3933" s="163">
        <f t="shared" si="3335"/>
        <v>0</v>
      </c>
      <c r="BB3933" s="163">
        <f t="shared" si="3336"/>
        <v>0</v>
      </c>
      <c r="BC3933" s="163">
        <f t="shared" si="3337"/>
        <v>0</v>
      </c>
      <c r="BD3933" s="163">
        <f t="shared" si="3338"/>
        <v>0</v>
      </c>
    </row>
    <row r="3934" spans="2:56" x14ac:dyDescent="0.3">
      <c r="B3934" s="169" t="s">
        <v>88</v>
      </c>
      <c r="C3934" s="248"/>
      <c r="D3934" s="249"/>
      <c r="E3934" s="172">
        <f t="shared" si="3324"/>
        <v>0</v>
      </c>
      <c r="F3934" s="248"/>
      <c r="G3934" s="249"/>
      <c r="H3934" s="172">
        <f t="shared" si="3325"/>
        <v>0</v>
      </c>
      <c r="I3934" s="248"/>
      <c r="J3934" s="250"/>
      <c r="K3934" s="174">
        <f t="shared" si="3326"/>
        <v>0</v>
      </c>
      <c r="L3934" s="248"/>
      <c r="M3934" s="250"/>
      <c r="N3934" s="251"/>
      <c r="O3934" s="248"/>
      <c r="P3934" s="251"/>
      <c r="Q3934" s="166">
        <f t="shared" si="3327"/>
        <v>0</v>
      </c>
      <c r="R3934" s="251"/>
      <c r="S3934" s="251"/>
      <c r="T3934" s="167">
        <f t="shared" si="3339"/>
        <v>0</v>
      </c>
      <c r="U3934" s="157"/>
      <c r="V3934" s="248"/>
      <c r="W3934" s="251"/>
      <c r="X3934" s="166">
        <f t="shared" si="3328"/>
        <v>0</v>
      </c>
      <c r="Y3934" s="251"/>
      <c r="Z3934" s="251"/>
      <c r="AA3934" s="167">
        <f t="shared" si="3340"/>
        <v>0</v>
      </c>
      <c r="AB3934" s="157"/>
      <c r="AC3934" s="248"/>
      <c r="AD3934" s="251"/>
      <c r="AE3934" s="166">
        <f t="shared" si="3329"/>
        <v>0</v>
      </c>
      <c r="AF3934" s="251"/>
      <c r="AG3934" s="251"/>
      <c r="AH3934" s="167">
        <f t="shared" si="3341"/>
        <v>0</v>
      </c>
      <c r="AJ3934" s="252"/>
      <c r="AK3934" s="253"/>
      <c r="AL3934" s="254"/>
      <c r="AM3934" s="253"/>
      <c r="AN3934" s="254"/>
      <c r="AO3934" s="253"/>
      <c r="AP3934" s="254"/>
      <c r="AQ3934" s="253"/>
      <c r="AR3934" s="254"/>
      <c r="AS3934" s="253"/>
      <c r="AT3934" s="254"/>
      <c r="AU3934" s="253"/>
      <c r="AV3934" s="163">
        <f t="shared" si="3331"/>
        <v>0</v>
      </c>
      <c r="AW3934" s="168">
        <f t="shared" si="3332"/>
        <v>0</v>
      </c>
      <c r="AY3934" s="163">
        <f t="shared" si="3333"/>
        <v>0</v>
      </c>
      <c r="AZ3934" s="163">
        <f t="shared" si="3334"/>
        <v>0</v>
      </c>
      <c r="BA3934" s="163">
        <f t="shared" si="3335"/>
        <v>0</v>
      </c>
      <c r="BB3934" s="163">
        <f t="shared" si="3336"/>
        <v>0</v>
      </c>
      <c r="BC3934" s="163">
        <f t="shared" si="3337"/>
        <v>0</v>
      </c>
      <c r="BD3934" s="163">
        <f t="shared" si="3338"/>
        <v>0</v>
      </c>
    </row>
    <row r="3935" spans="2:56" x14ac:dyDescent="0.3">
      <c r="B3935" s="179" t="s">
        <v>89</v>
      </c>
      <c r="C3935" s="83">
        <f>SUM(C3936:C3941)</f>
        <v>0</v>
      </c>
      <c r="D3935" s="84">
        <f>SUM(D3936:D3941)</f>
        <v>0</v>
      </c>
      <c r="E3935" s="85">
        <f t="shared" si="3324"/>
        <v>0</v>
      </c>
      <c r="F3935" s="83">
        <f>SUM(F3936:F3941)</f>
        <v>0</v>
      </c>
      <c r="G3935" s="84">
        <f>SUM(G3936:G3941)</f>
        <v>0</v>
      </c>
      <c r="H3935" s="85">
        <f t="shared" si="3325"/>
        <v>0</v>
      </c>
      <c r="I3935" s="83">
        <f>SUM(I3936:I3941)</f>
        <v>0</v>
      </c>
      <c r="J3935" s="86">
        <f>SUM(J3936:J3941)</f>
        <v>0</v>
      </c>
      <c r="K3935" s="87">
        <f t="shared" si="3326"/>
        <v>0</v>
      </c>
      <c r="L3935" s="83">
        <f>SUM(L3936:L3941)</f>
        <v>0</v>
      </c>
      <c r="M3935" s="86">
        <f>SUM(M3936:M3941)</f>
        <v>0</v>
      </c>
      <c r="N3935" s="88">
        <f>SUM(N3936:N3941)</f>
        <v>0</v>
      </c>
      <c r="O3935" s="83">
        <f>SUM(O3936:O3941)</f>
        <v>0</v>
      </c>
      <c r="P3935" s="88">
        <f>SUM(P3936:P3941)</f>
        <v>0</v>
      </c>
      <c r="Q3935" s="177">
        <f t="shared" si="3327"/>
        <v>0</v>
      </c>
      <c r="R3935" s="88">
        <f>SUM(R3936:R3941)</f>
        <v>0</v>
      </c>
      <c r="S3935" s="88">
        <f>SUM(S3936:S3941)</f>
        <v>0</v>
      </c>
      <c r="T3935" s="178">
        <f t="shared" si="3339"/>
        <v>0</v>
      </c>
      <c r="U3935" s="157"/>
      <c r="V3935" s="83">
        <f>SUM(V3936:V3941)</f>
        <v>0</v>
      </c>
      <c r="W3935" s="88">
        <f>SUM(W3936:W3941)</f>
        <v>0</v>
      </c>
      <c r="X3935" s="177">
        <f t="shared" si="3328"/>
        <v>0</v>
      </c>
      <c r="Y3935" s="88">
        <f>SUM(Y3936:Y3941)</f>
        <v>0</v>
      </c>
      <c r="Z3935" s="88">
        <f>SUM(Z3936:Z3941)</f>
        <v>0</v>
      </c>
      <c r="AA3935" s="178">
        <f t="shared" si="3340"/>
        <v>0</v>
      </c>
      <c r="AB3935" s="157"/>
      <c r="AC3935" s="83">
        <f>SUM(AC3936:AC3941)</f>
        <v>0</v>
      </c>
      <c r="AD3935" s="88">
        <f>SUM(AD3936:AD3941)</f>
        <v>0</v>
      </c>
      <c r="AE3935" s="177">
        <f t="shared" si="3329"/>
        <v>0</v>
      </c>
      <c r="AF3935" s="88">
        <f>SUM(AF3936:AF3941)</f>
        <v>0</v>
      </c>
      <c r="AG3935" s="88">
        <f>SUM(AG3936:AG3941)</f>
        <v>0</v>
      </c>
      <c r="AH3935" s="178">
        <f t="shared" si="3341"/>
        <v>0</v>
      </c>
      <c r="AJ3935" s="84">
        <f t="shared" ref="AJ3935:AU3935" si="3353">SUM(AJ3936:AJ3941)</f>
        <v>0</v>
      </c>
      <c r="AK3935" s="86">
        <f t="shared" si="3353"/>
        <v>0</v>
      </c>
      <c r="AL3935" s="88">
        <f t="shared" si="3353"/>
        <v>0</v>
      </c>
      <c r="AM3935" s="86">
        <f t="shared" si="3353"/>
        <v>0</v>
      </c>
      <c r="AN3935" s="88">
        <f t="shared" si="3353"/>
        <v>0</v>
      </c>
      <c r="AO3935" s="86">
        <f t="shared" si="3353"/>
        <v>0</v>
      </c>
      <c r="AP3935" s="88">
        <f t="shared" si="3353"/>
        <v>0</v>
      </c>
      <c r="AQ3935" s="86">
        <f t="shared" si="3353"/>
        <v>0</v>
      </c>
      <c r="AR3935" s="88">
        <f t="shared" si="3353"/>
        <v>0</v>
      </c>
      <c r="AS3935" s="86">
        <f t="shared" si="3353"/>
        <v>0</v>
      </c>
      <c r="AT3935" s="88">
        <f t="shared" si="3353"/>
        <v>0</v>
      </c>
      <c r="AU3935" s="86">
        <f t="shared" si="3353"/>
        <v>0</v>
      </c>
      <c r="AV3935" s="86">
        <f t="shared" si="3331"/>
        <v>0</v>
      </c>
      <c r="AW3935" s="93">
        <f t="shared" si="3332"/>
        <v>0</v>
      </c>
      <c r="AY3935" s="86">
        <f t="shared" si="3333"/>
        <v>0</v>
      </c>
      <c r="AZ3935" s="86">
        <f t="shared" si="3334"/>
        <v>0</v>
      </c>
      <c r="BA3935" s="86">
        <f t="shared" si="3335"/>
        <v>0</v>
      </c>
      <c r="BB3935" s="86">
        <f t="shared" si="3336"/>
        <v>0</v>
      </c>
      <c r="BC3935" s="86">
        <f t="shared" si="3337"/>
        <v>0</v>
      </c>
      <c r="BD3935" s="86">
        <f t="shared" si="3338"/>
        <v>0</v>
      </c>
    </row>
    <row r="3936" spans="2:56" x14ac:dyDescent="0.3">
      <c r="B3936" s="169" t="s">
        <v>90</v>
      </c>
      <c r="C3936" s="248"/>
      <c r="D3936" s="249"/>
      <c r="E3936" s="172">
        <f t="shared" si="3324"/>
        <v>0</v>
      </c>
      <c r="F3936" s="248"/>
      <c r="G3936" s="249"/>
      <c r="H3936" s="172">
        <f t="shared" si="3325"/>
        <v>0</v>
      </c>
      <c r="I3936" s="248"/>
      <c r="J3936" s="250"/>
      <c r="K3936" s="174">
        <f t="shared" si="3326"/>
        <v>0</v>
      </c>
      <c r="L3936" s="248"/>
      <c r="M3936" s="250"/>
      <c r="N3936" s="251"/>
      <c r="O3936" s="248"/>
      <c r="P3936" s="251"/>
      <c r="Q3936" s="166">
        <f t="shared" si="3327"/>
        <v>0</v>
      </c>
      <c r="R3936" s="251"/>
      <c r="S3936" s="251"/>
      <c r="T3936" s="167">
        <f t="shared" si="3339"/>
        <v>0</v>
      </c>
      <c r="U3936" s="157"/>
      <c r="V3936" s="248"/>
      <c r="W3936" s="251"/>
      <c r="X3936" s="166">
        <f t="shared" si="3328"/>
        <v>0</v>
      </c>
      <c r="Y3936" s="251"/>
      <c r="Z3936" s="251"/>
      <c r="AA3936" s="167">
        <f t="shared" si="3340"/>
        <v>0</v>
      </c>
      <c r="AB3936" s="157"/>
      <c r="AC3936" s="248"/>
      <c r="AD3936" s="251"/>
      <c r="AE3936" s="166">
        <f t="shared" si="3329"/>
        <v>0</v>
      </c>
      <c r="AF3936" s="251"/>
      <c r="AG3936" s="251"/>
      <c r="AH3936" s="167">
        <f t="shared" si="3341"/>
        <v>0</v>
      </c>
      <c r="AJ3936" s="252"/>
      <c r="AK3936" s="253"/>
      <c r="AL3936" s="254"/>
      <c r="AM3936" s="253"/>
      <c r="AN3936" s="254"/>
      <c r="AO3936" s="253"/>
      <c r="AP3936" s="254"/>
      <c r="AQ3936" s="253"/>
      <c r="AR3936" s="254"/>
      <c r="AS3936" s="253"/>
      <c r="AT3936" s="254"/>
      <c r="AU3936" s="253"/>
      <c r="AV3936" s="163">
        <f t="shared" si="3331"/>
        <v>0</v>
      </c>
      <c r="AW3936" s="168">
        <f t="shared" si="3332"/>
        <v>0</v>
      </c>
      <c r="AY3936" s="163">
        <f t="shared" si="3333"/>
        <v>0</v>
      </c>
      <c r="AZ3936" s="163">
        <f t="shared" si="3334"/>
        <v>0</v>
      </c>
      <c r="BA3936" s="163">
        <f t="shared" si="3335"/>
        <v>0</v>
      </c>
      <c r="BB3936" s="163">
        <f t="shared" si="3336"/>
        <v>0</v>
      </c>
      <c r="BC3936" s="163">
        <f t="shared" si="3337"/>
        <v>0</v>
      </c>
      <c r="BD3936" s="163">
        <f t="shared" si="3338"/>
        <v>0</v>
      </c>
    </row>
    <row r="3937" spans="2:56" x14ac:dyDescent="0.3">
      <c r="B3937" s="169" t="s">
        <v>91</v>
      </c>
      <c r="C3937" s="248"/>
      <c r="D3937" s="249"/>
      <c r="E3937" s="172">
        <f t="shared" si="3324"/>
        <v>0</v>
      </c>
      <c r="F3937" s="248"/>
      <c r="G3937" s="249"/>
      <c r="H3937" s="172">
        <f t="shared" si="3325"/>
        <v>0</v>
      </c>
      <c r="I3937" s="248"/>
      <c r="J3937" s="250"/>
      <c r="K3937" s="174">
        <f t="shared" si="3326"/>
        <v>0</v>
      </c>
      <c r="L3937" s="248"/>
      <c r="M3937" s="250"/>
      <c r="N3937" s="251"/>
      <c r="O3937" s="248"/>
      <c r="P3937" s="251"/>
      <c r="Q3937" s="166">
        <f t="shared" si="3327"/>
        <v>0</v>
      </c>
      <c r="R3937" s="251"/>
      <c r="S3937" s="251"/>
      <c r="T3937" s="167">
        <f t="shared" si="3339"/>
        <v>0</v>
      </c>
      <c r="U3937" s="157"/>
      <c r="V3937" s="248"/>
      <c r="W3937" s="251"/>
      <c r="X3937" s="166">
        <f t="shared" si="3328"/>
        <v>0</v>
      </c>
      <c r="Y3937" s="251"/>
      <c r="Z3937" s="251"/>
      <c r="AA3937" s="167">
        <f t="shared" si="3340"/>
        <v>0</v>
      </c>
      <c r="AB3937" s="157"/>
      <c r="AC3937" s="248"/>
      <c r="AD3937" s="251"/>
      <c r="AE3937" s="166">
        <f t="shared" si="3329"/>
        <v>0</v>
      </c>
      <c r="AF3937" s="251"/>
      <c r="AG3937" s="251"/>
      <c r="AH3937" s="167">
        <f t="shared" si="3341"/>
        <v>0</v>
      </c>
      <c r="AJ3937" s="252"/>
      <c r="AK3937" s="253"/>
      <c r="AL3937" s="254"/>
      <c r="AM3937" s="253"/>
      <c r="AN3937" s="254"/>
      <c r="AO3937" s="253"/>
      <c r="AP3937" s="254"/>
      <c r="AQ3937" s="253"/>
      <c r="AR3937" s="254"/>
      <c r="AS3937" s="253"/>
      <c r="AT3937" s="254"/>
      <c r="AU3937" s="253"/>
      <c r="AV3937" s="163">
        <f t="shared" si="3331"/>
        <v>0</v>
      </c>
      <c r="AW3937" s="168">
        <f t="shared" si="3332"/>
        <v>0</v>
      </c>
      <c r="AY3937" s="163">
        <f t="shared" si="3333"/>
        <v>0</v>
      </c>
      <c r="AZ3937" s="163">
        <f t="shared" si="3334"/>
        <v>0</v>
      </c>
      <c r="BA3937" s="163">
        <f t="shared" si="3335"/>
        <v>0</v>
      </c>
      <c r="BB3937" s="163">
        <f t="shared" si="3336"/>
        <v>0</v>
      </c>
      <c r="BC3937" s="163">
        <f t="shared" si="3337"/>
        <v>0</v>
      </c>
      <c r="BD3937" s="163">
        <f t="shared" si="3338"/>
        <v>0</v>
      </c>
    </row>
    <row r="3938" spans="2:56" x14ac:dyDescent="0.3">
      <c r="B3938" s="169" t="s">
        <v>92</v>
      </c>
      <c r="C3938" s="248"/>
      <c r="D3938" s="249"/>
      <c r="E3938" s="172">
        <f t="shared" si="3324"/>
        <v>0</v>
      </c>
      <c r="F3938" s="248"/>
      <c r="G3938" s="249"/>
      <c r="H3938" s="172">
        <f t="shared" si="3325"/>
        <v>0</v>
      </c>
      <c r="I3938" s="248"/>
      <c r="J3938" s="250"/>
      <c r="K3938" s="174">
        <f t="shared" si="3326"/>
        <v>0</v>
      </c>
      <c r="L3938" s="248"/>
      <c r="M3938" s="250"/>
      <c r="N3938" s="251"/>
      <c r="O3938" s="248"/>
      <c r="P3938" s="251"/>
      <c r="Q3938" s="166">
        <f t="shared" si="3327"/>
        <v>0</v>
      </c>
      <c r="R3938" s="251"/>
      <c r="S3938" s="251"/>
      <c r="T3938" s="167">
        <f t="shared" si="3339"/>
        <v>0</v>
      </c>
      <c r="U3938" s="157"/>
      <c r="V3938" s="248"/>
      <c r="W3938" s="251"/>
      <c r="X3938" s="166">
        <f t="shared" si="3328"/>
        <v>0</v>
      </c>
      <c r="Y3938" s="251"/>
      <c r="Z3938" s="251"/>
      <c r="AA3938" s="167">
        <f t="shared" si="3340"/>
        <v>0</v>
      </c>
      <c r="AB3938" s="157"/>
      <c r="AC3938" s="248"/>
      <c r="AD3938" s="251"/>
      <c r="AE3938" s="166">
        <f t="shared" si="3329"/>
        <v>0</v>
      </c>
      <c r="AF3938" s="251"/>
      <c r="AG3938" s="251"/>
      <c r="AH3938" s="167">
        <f t="shared" si="3341"/>
        <v>0</v>
      </c>
      <c r="AJ3938" s="252"/>
      <c r="AK3938" s="253"/>
      <c r="AL3938" s="254"/>
      <c r="AM3938" s="253"/>
      <c r="AN3938" s="254"/>
      <c r="AO3938" s="253"/>
      <c r="AP3938" s="254"/>
      <c r="AQ3938" s="253"/>
      <c r="AR3938" s="254"/>
      <c r="AS3938" s="253"/>
      <c r="AT3938" s="254"/>
      <c r="AU3938" s="253"/>
      <c r="AV3938" s="163">
        <f t="shared" si="3331"/>
        <v>0</v>
      </c>
      <c r="AW3938" s="168">
        <f t="shared" si="3332"/>
        <v>0</v>
      </c>
      <c r="AY3938" s="163">
        <f t="shared" si="3333"/>
        <v>0</v>
      </c>
      <c r="AZ3938" s="163">
        <f t="shared" si="3334"/>
        <v>0</v>
      </c>
      <c r="BA3938" s="163">
        <f t="shared" si="3335"/>
        <v>0</v>
      </c>
      <c r="BB3938" s="163">
        <f t="shared" si="3336"/>
        <v>0</v>
      </c>
      <c r="BC3938" s="163">
        <f t="shared" si="3337"/>
        <v>0</v>
      </c>
      <c r="BD3938" s="163">
        <f t="shared" si="3338"/>
        <v>0</v>
      </c>
    </row>
    <row r="3939" spans="2:56" x14ac:dyDescent="0.3">
      <c r="B3939" s="169" t="s">
        <v>93</v>
      </c>
      <c r="C3939" s="248"/>
      <c r="D3939" s="249"/>
      <c r="E3939" s="172">
        <f t="shared" si="3324"/>
        <v>0</v>
      </c>
      <c r="F3939" s="248"/>
      <c r="G3939" s="249"/>
      <c r="H3939" s="172">
        <f t="shared" si="3325"/>
        <v>0</v>
      </c>
      <c r="I3939" s="248"/>
      <c r="J3939" s="250"/>
      <c r="K3939" s="174">
        <f t="shared" si="3326"/>
        <v>0</v>
      </c>
      <c r="L3939" s="248"/>
      <c r="M3939" s="250"/>
      <c r="N3939" s="251"/>
      <c r="O3939" s="248"/>
      <c r="P3939" s="251"/>
      <c r="Q3939" s="166">
        <f t="shared" si="3327"/>
        <v>0</v>
      </c>
      <c r="R3939" s="251"/>
      <c r="S3939" s="251"/>
      <c r="T3939" s="167">
        <f t="shared" si="3339"/>
        <v>0</v>
      </c>
      <c r="U3939" s="157"/>
      <c r="V3939" s="248"/>
      <c r="W3939" s="251"/>
      <c r="X3939" s="166">
        <f t="shared" si="3328"/>
        <v>0</v>
      </c>
      <c r="Y3939" s="251"/>
      <c r="Z3939" s="251"/>
      <c r="AA3939" s="167">
        <f t="shared" si="3340"/>
        <v>0</v>
      </c>
      <c r="AB3939" s="157"/>
      <c r="AC3939" s="248"/>
      <c r="AD3939" s="251"/>
      <c r="AE3939" s="166">
        <f t="shared" si="3329"/>
        <v>0</v>
      </c>
      <c r="AF3939" s="251"/>
      <c r="AG3939" s="251"/>
      <c r="AH3939" s="167">
        <f t="shared" si="3341"/>
        <v>0</v>
      </c>
      <c r="AJ3939" s="252"/>
      <c r="AK3939" s="253"/>
      <c r="AL3939" s="254"/>
      <c r="AM3939" s="253"/>
      <c r="AN3939" s="254"/>
      <c r="AO3939" s="253"/>
      <c r="AP3939" s="254"/>
      <c r="AQ3939" s="253"/>
      <c r="AR3939" s="254"/>
      <c r="AS3939" s="253"/>
      <c r="AT3939" s="254"/>
      <c r="AU3939" s="253"/>
      <c r="AV3939" s="163">
        <f t="shared" si="3331"/>
        <v>0</v>
      </c>
      <c r="AW3939" s="168">
        <f t="shared" si="3332"/>
        <v>0</v>
      </c>
      <c r="AY3939" s="163">
        <f t="shared" si="3333"/>
        <v>0</v>
      </c>
      <c r="AZ3939" s="163">
        <f t="shared" si="3334"/>
        <v>0</v>
      </c>
      <c r="BA3939" s="163">
        <f t="shared" si="3335"/>
        <v>0</v>
      </c>
      <c r="BB3939" s="163">
        <f t="shared" si="3336"/>
        <v>0</v>
      </c>
      <c r="BC3939" s="163">
        <f t="shared" si="3337"/>
        <v>0</v>
      </c>
      <c r="BD3939" s="163">
        <f t="shared" si="3338"/>
        <v>0</v>
      </c>
    </row>
    <row r="3940" spans="2:56" x14ac:dyDescent="0.3">
      <c r="B3940" s="169" t="s">
        <v>94</v>
      </c>
      <c r="C3940" s="248"/>
      <c r="D3940" s="249"/>
      <c r="E3940" s="172">
        <f t="shared" si="3324"/>
        <v>0</v>
      </c>
      <c r="F3940" s="248"/>
      <c r="G3940" s="249"/>
      <c r="H3940" s="172">
        <f t="shared" si="3325"/>
        <v>0</v>
      </c>
      <c r="I3940" s="248"/>
      <c r="J3940" s="250"/>
      <c r="K3940" s="174">
        <f t="shared" si="3326"/>
        <v>0</v>
      </c>
      <c r="L3940" s="248"/>
      <c r="M3940" s="250"/>
      <c r="N3940" s="251"/>
      <c r="O3940" s="248"/>
      <c r="P3940" s="251"/>
      <c r="Q3940" s="166">
        <f t="shared" si="3327"/>
        <v>0</v>
      </c>
      <c r="R3940" s="251"/>
      <c r="S3940" s="251"/>
      <c r="T3940" s="167">
        <f t="shared" si="3339"/>
        <v>0</v>
      </c>
      <c r="U3940" s="157"/>
      <c r="V3940" s="248"/>
      <c r="W3940" s="251"/>
      <c r="X3940" s="166">
        <f t="shared" si="3328"/>
        <v>0</v>
      </c>
      <c r="Y3940" s="251"/>
      <c r="Z3940" s="251"/>
      <c r="AA3940" s="167">
        <f t="shared" si="3340"/>
        <v>0</v>
      </c>
      <c r="AB3940" s="157"/>
      <c r="AC3940" s="248"/>
      <c r="AD3940" s="251"/>
      <c r="AE3940" s="166">
        <f t="shared" si="3329"/>
        <v>0</v>
      </c>
      <c r="AF3940" s="251"/>
      <c r="AG3940" s="251"/>
      <c r="AH3940" s="167">
        <f t="shared" si="3341"/>
        <v>0</v>
      </c>
      <c r="AJ3940" s="252"/>
      <c r="AK3940" s="253"/>
      <c r="AL3940" s="254"/>
      <c r="AM3940" s="253"/>
      <c r="AN3940" s="254"/>
      <c r="AO3940" s="253"/>
      <c r="AP3940" s="254"/>
      <c r="AQ3940" s="253"/>
      <c r="AR3940" s="254"/>
      <c r="AS3940" s="253"/>
      <c r="AT3940" s="254"/>
      <c r="AU3940" s="253"/>
      <c r="AV3940" s="163">
        <f t="shared" si="3331"/>
        <v>0</v>
      </c>
      <c r="AW3940" s="168">
        <f t="shared" si="3332"/>
        <v>0</v>
      </c>
      <c r="AY3940" s="163">
        <f t="shared" si="3333"/>
        <v>0</v>
      </c>
      <c r="AZ3940" s="163">
        <f t="shared" si="3334"/>
        <v>0</v>
      </c>
      <c r="BA3940" s="163">
        <f t="shared" si="3335"/>
        <v>0</v>
      </c>
      <c r="BB3940" s="163">
        <f t="shared" si="3336"/>
        <v>0</v>
      </c>
      <c r="BC3940" s="163">
        <f t="shared" si="3337"/>
        <v>0</v>
      </c>
      <c r="BD3940" s="163">
        <f t="shared" si="3338"/>
        <v>0</v>
      </c>
    </row>
    <row r="3941" spans="2:56" x14ac:dyDescent="0.3">
      <c r="B3941" s="169" t="s">
        <v>95</v>
      </c>
      <c r="C3941" s="248"/>
      <c r="D3941" s="249"/>
      <c r="E3941" s="172">
        <f t="shared" si="3324"/>
        <v>0</v>
      </c>
      <c r="F3941" s="248"/>
      <c r="G3941" s="249"/>
      <c r="H3941" s="172">
        <f t="shared" si="3325"/>
        <v>0</v>
      </c>
      <c r="I3941" s="248"/>
      <c r="J3941" s="250"/>
      <c r="K3941" s="174">
        <f t="shared" si="3326"/>
        <v>0</v>
      </c>
      <c r="L3941" s="248"/>
      <c r="M3941" s="250"/>
      <c r="N3941" s="251"/>
      <c r="O3941" s="248"/>
      <c r="P3941" s="251"/>
      <c r="Q3941" s="166">
        <f t="shared" si="3327"/>
        <v>0</v>
      </c>
      <c r="R3941" s="251"/>
      <c r="S3941" s="251"/>
      <c r="T3941" s="167">
        <f t="shared" si="3339"/>
        <v>0</v>
      </c>
      <c r="U3941" s="157"/>
      <c r="V3941" s="248"/>
      <c r="W3941" s="251"/>
      <c r="X3941" s="166">
        <f t="shared" si="3328"/>
        <v>0</v>
      </c>
      <c r="Y3941" s="251"/>
      <c r="Z3941" s="251"/>
      <c r="AA3941" s="167">
        <f t="shared" si="3340"/>
        <v>0</v>
      </c>
      <c r="AB3941" s="157"/>
      <c r="AC3941" s="248"/>
      <c r="AD3941" s="251"/>
      <c r="AE3941" s="166">
        <f t="shared" si="3329"/>
        <v>0</v>
      </c>
      <c r="AF3941" s="251"/>
      <c r="AG3941" s="251"/>
      <c r="AH3941" s="167">
        <f t="shared" si="3341"/>
        <v>0</v>
      </c>
      <c r="AJ3941" s="252"/>
      <c r="AK3941" s="253"/>
      <c r="AL3941" s="254"/>
      <c r="AM3941" s="253"/>
      <c r="AN3941" s="254"/>
      <c r="AO3941" s="253"/>
      <c r="AP3941" s="254"/>
      <c r="AQ3941" s="253"/>
      <c r="AR3941" s="254"/>
      <c r="AS3941" s="253"/>
      <c r="AT3941" s="254"/>
      <c r="AU3941" s="253"/>
      <c r="AV3941" s="163">
        <f t="shared" si="3331"/>
        <v>0</v>
      </c>
      <c r="AW3941" s="168">
        <f t="shared" si="3332"/>
        <v>0</v>
      </c>
      <c r="AY3941" s="163">
        <f t="shared" si="3333"/>
        <v>0</v>
      </c>
      <c r="AZ3941" s="163">
        <f t="shared" si="3334"/>
        <v>0</v>
      </c>
      <c r="BA3941" s="163">
        <f t="shared" si="3335"/>
        <v>0</v>
      </c>
      <c r="BB3941" s="163">
        <f t="shared" si="3336"/>
        <v>0</v>
      </c>
      <c r="BC3941" s="163">
        <f t="shared" si="3337"/>
        <v>0</v>
      </c>
      <c r="BD3941" s="163">
        <f t="shared" si="3338"/>
        <v>0</v>
      </c>
    </row>
    <row r="3942" spans="2:56" x14ac:dyDescent="0.3">
      <c r="B3942" s="179" t="s">
        <v>96</v>
      </c>
      <c r="C3942" s="83">
        <f>SUM(C3943:C3946)</f>
        <v>0</v>
      </c>
      <c r="D3942" s="84">
        <f>SUM(D3943:D3946)</f>
        <v>0</v>
      </c>
      <c r="E3942" s="85">
        <f t="shared" si="3324"/>
        <v>0</v>
      </c>
      <c r="F3942" s="83">
        <f>SUM(F3943:F3946)</f>
        <v>0</v>
      </c>
      <c r="G3942" s="84">
        <f>SUM(G3943:G3946)</f>
        <v>0</v>
      </c>
      <c r="H3942" s="85">
        <f t="shared" si="3325"/>
        <v>0</v>
      </c>
      <c r="I3942" s="83">
        <f>SUM(I3943:I3946)</f>
        <v>0</v>
      </c>
      <c r="J3942" s="86">
        <f>SUM(J3943:J3946)</f>
        <v>0</v>
      </c>
      <c r="K3942" s="87">
        <f t="shared" si="3326"/>
        <v>0</v>
      </c>
      <c r="L3942" s="83">
        <f>SUM(L3943:L3946)</f>
        <v>0</v>
      </c>
      <c r="M3942" s="86">
        <f>SUM(M3943:M3946)</f>
        <v>0</v>
      </c>
      <c r="N3942" s="88">
        <f>SUM(N3943:N3946)</f>
        <v>0</v>
      </c>
      <c r="O3942" s="83">
        <f>SUM(O3943:O3946)</f>
        <v>0</v>
      </c>
      <c r="P3942" s="88">
        <f>SUM(P3943:P3946)</f>
        <v>0</v>
      </c>
      <c r="Q3942" s="177">
        <f t="shared" si="3327"/>
        <v>0</v>
      </c>
      <c r="R3942" s="88">
        <f>SUM(R3943:R3946)</f>
        <v>0</v>
      </c>
      <c r="S3942" s="88">
        <f>SUM(S3943:S3946)</f>
        <v>0</v>
      </c>
      <c r="T3942" s="178">
        <f t="shared" si="3339"/>
        <v>0</v>
      </c>
      <c r="U3942" s="157"/>
      <c r="V3942" s="83">
        <f>SUM(V3943:V3946)</f>
        <v>0</v>
      </c>
      <c r="W3942" s="88">
        <f>SUM(W3943:W3946)</f>
        <v>0</v>
      </c>
      <c r="X3942" s="177">
        <f t="shared" si="3328"/>
        <v>0</v>
      </c>
      <c r="Y3942" s="88">
        <f>SUM(Y3943:Y3946)</f>
        <v>0</v>
      </c>
      <c r="Z3942" s="88">
        <f>SUM(Z3943:Z3946)</f>
        <v>0</v>
      </c>
      <c r="AA3942" s="178">
        <f t="shared" si="3340"/>
        <v>0</v>
      </c>
      <c r="AB3942" s="157"/>
      <c r="AC3942" s="83">
        <f>SUM(AC3943:AC3946)</f>
        <v>0</v>
      </c>
      <c r="AD3942" s="88">
        <f>SUM(AD3943:AD3946)</f>
        <v>0</v>
      </c>
      <c r="AE3942" s="177">
        <f t="shared" si="3329"/>
        <v>0</v>
      </c>
      <c r="AF3942" s="88">
        <f>SUM(AF3943:AF3946)</f>
        <v>0</v>
      </c>
      <c r="AG3942" s="88">
        <f>SUM(AG3943:AG3946)</f>
        <v>0</v>
      </c>
      <c r="AH3942" s="178">
        <f t="shared" si="3341"/>
        <v>0</v>
      </c>
      <c r="AJ3942" s="84">
        <f t="shared" ref="AJ3942:AU3942" si="3354">SUM(AJ3943:AJ3946)</f>
        <v>0</v>
      </c>
      <c r="AK3942" s="86">
        <f t="shared" si="3354"/>
        <v>0</v>
      </c>
      <c r="AL3942" s="88">
        <f t="shared" si="3354"/>
        <v>0</v>
      </c>
      <c r="AM3942" s="86">
        <f t="shared" si="3354"/>
        <v>0</v>
      </c>
      <c r="AN3942" s="88">
        <f t="shared" si="3354"/>
        <v>0</v>
      </c>
      <c r="AO3942" s="86">
        <f t="shared" si="3354"/>
        <v>0</v>
      </c>
      <c r="AP3942" s="88">
        <f t="shared" si="3354"/>
        <v>0</v>
      </c>
      <c r="AQ3942" s="86">
        <f t="shared" si="3354"/>
        <v>0</v>
      </c>
      <c r="AR3942" s="88">
        <f t="shared" si="3354"/>
        <v>0</v>
      </c>
      <c r="AS3942" s="86">
        <f t="shared" si="3354"/>
        <v>0</v>
      </c>
      <c r="AT3942" s="88">
        <f t="shared" si="3354"/>
        <v>0</v>
      </c>
      <c r="AU3942" s="86">
        <f t="shared" si="3354"/>
        <v>0</v>
      </c>
      <c r="AV3942" s="86">
        <f t="shared" si="3331"/>
        <v>0</v>
      </c>
      <c r="AW3942" s="93">
        <f t="shared" si="3332"/>
        <v>0</v>
      </c>
      <c r="AY3942" s="86">
        <f t="shared" si="3333"/>
        <v>0</v>
      </c>
      <c r="AZ3942" s="86">
        <f t="shared" si="3334"/>
        <v>0</v>
      </c>
      <c r="BA3942" s="86">
        <f t="shared" si="3335"/>
        <v>0</v>
      </c>
      <c r="BB3942" s="86">
        <f t="shared" si="3336"/>
        <v>0</v>
      </c>
      <c r="BC3942" s="86">
        <f t="shared" si="3337"/>
        <v>0</v>
      </c>
      <c r="BD3942" s="86">
        <f t="shared" si="3338"/>
        <v>0</v>
      </c>
    </row>
    <row r="3943" spans="2:56" x14ac:dyDescent="0.3">
      <c r="B3943" s="169" t="s">
        <v>97</v>
      </c>
      <c r="C3943" s="248"/>
      <c r="D3943" s="249"/>
      <c r="E3943" s="172">
        <f t="shared" si="3324"/>
        <v>0</v>
      </c>
      <c r="F3943" s="248"/>
      <c r="G3943" s="249"/>
      <c r="H3943" s="172">
        <f t="shared" si="3325"/>
        <v>0</v>
      </c>
      <c r="I3943" s="248"/>
      <c r="J3943" s="250"/>
      <c r="K3943" s="174">
        <f t="shared" si="3326"/>
        <v>0</v>
      </c>
      <c r="L3943" s="248"/>
      <c r="M3943" s="250"/>
      <c r="N3943" s="251"/>
      <c r="O3943" s="248"/>
      <c r="P3943" s="251"/>
      <c r="Q3943" s="166">
        <f t="shared" si="3327"/>
        <v>0</v>
      </c>
      <c r="R3943" s="251"/>
      <c r="S3943" s="251"/>
      <c r="T3943" s="167">
        <f t="shared" si="3339"/>
        <v>0</v>
      </c>
      <c r="U3943" s="157"/>
      <c r="V3943" s="248"/>
      <c r="W3943" s="251"/>
      <c r="X3943" s="166">
        <f t="shared" si="3328"/>
        <v>0</v>
      </c>
      <c r="Y3943" s="251"/>
      <c r="Z3943" s="251"/>
      <c r="AA3943" s="167">
        <f t="shared" si="3340"/>
        <v>0</v>
      </c>
      <c r="AB3943" s="157"/>
      <c r="AC3943" s="248"/>
      <c r="AD3943" s="251"/>
      <c r="AE3943" s="166">
        <f t="shared" si="3329"/>
        <v>0</v>
      </c>
      <c r="AF3943" s="251"/>
      <c r="AG3943" s="251"/>
      <c r="AH3943" s="167">
        <f t="shared" si="3341"/>
        <v>0</v>
      </c>
      <c r="AJ3943" s="252"/>
      <c r="AK3943" s="253"/>
      <c r="AL3943" s="254"/>
      <c r="AM3943" s="253"/>
      <c r="AN3943" s="254"/>
      <c r="AO3943" s="253"/>
      <c r="AP3943" s="254"/>
      <c r="AQ3943" s="253"/>
      <c r="AR3943" s="254"/>
      <c r="AS3943" s="253"/>
      <c r="AT3943" s="254"/>
      <c r="AU3943" s="253"/>
      <c r="AV3943" s="163">
        <f t="shared" si="3331"/>
        <v>0</v>
      </c>
      <c r="AW3943" s="168">
        <f t="shared" si="3332"/>
        <v>0</v>
      </c>
      <c r="AY3943" s="163">
        <f t="shared" si="3333"/>
        <v>0</v>
      </c>
      <c r="AZ3943" s="163">
        <f t="shared" si="3334"/>
        <v>0</v>
      </c>
      <c r="BA3943" s="163">
        <f t="shared" si="3335"/>
        <v>0</v>
      </c>
      <c r="BB3943" s="163">
        <f t="shared" si="3336"/>
        <v>0</v>
      </c>
      <c r="BC3943" s="163">
        <f t="shared" si="3337"/>
        <v>0</v>
      </c>
      <c r="BD3943" s="163">
        <f t="shared" si="3338"/>
        <v>0</v>
      </c>
    </row>
    <row r="3944" spans="2:56" x14ac:dyDescent="0.3">
      <c r="B3944" s="169" t="s">
        <v>98</v>
      </c>
      <c r="C3944" s="248"/>
      <c r="D3944" s="249"/>
      <c r="E3944" s="172">
        <f t="shared" si="3324"/>
        <v>0</v>
      </c>
      <c r="F3944" s="248"/>
      <c r="G3944" s="249"/>
      <c r="H3944" s="172">
        <f t="shared" si="3325"/>
        <v>0</v>
      </c>
      <c r="I3944" s="248"/>
      <c r="J3944" s="250"/>
      <c r="K3944" s="174">
        <f t="shared" si="3326"/>
        <v>0</v>
      </c>
      <c r="L3944" s="248"/>
      <c r="M3944" s="250"/>
      <c r="N3944" s="251"/>
      <c r="O3944" s="248"/>
      <c r="P3944" s="251"/>
      <c r="Q3944" s="166">
        <f t="shared" si="3327"/>
        <v>0</v>
      </c>
      <c r="R3944" s="251"/>
      <c r="S3944" s="251"/>
      <c r="T3944" s="167">
        <f t="shared" si="3339"/>
        <v>0</v>
      </c>
      <c r="U3944" s="157"/>
      <c r="V3944" s="248"/>
      <c r="W3944" s="251"/>
      <c r="X3944" s="166">
        <f t="shared" si="3328"/>
        <v>0</v>
      </c>
      <c r="Y3944" s="251"/>
      <c r="Z3944" s="251"/>
      <c r="AA3944" s="167">
        <f t="shared" si="3340"/>
        <v>0</v>
      </c>
      <c r="AB3944" s="157"/>
      <c r="AC3944" s="248"/>
      <c r="AD3944" s="251"/>
      <c r="AE3944" s="166">
        <f t="shared" si="3329"/>
        <v>0</v>
      </c>
      <c r="AF3944" s="251"/>
      <c r="AG3944" s="251"/>
      <c r="AH3944" s="167">
        <f t="shared" si="3341"/>
        <v>0</v>
      </c>
      <c r="AJ3944" s="252"/>
      <c r="AK3944" s="253"/>
      <c r="AL3944" s="254"/>
      <c r="AM3944" s="253"/>
      <c r="AN3944" s="254"/>
      <c r="AO3944" s="253"/>
      <c r="AP3944" s="254"/>
      <c r="AQ3944" s="253"/>
      <c r="AR3944" s="254"/>
      <c r="AS3944" s="253"/>
      <c r="AT3944" s="254"/>
      <c r="AU3944" s="253"/>
      <c r="AV3944" s="163">
        <f t="shared" si="3331"/>
        <v>0</v>
      </c>
      <c r="AW3944" s="168">
        <f t="shared" si="3332"/>
        <v>0</v>
      </c>
      <c r="AY3944" s="163">
        <f t="shared" si="3333"/>
        <v>0</v>
      </c>
      <c r="AZ3944" s="163">
        <f t="shared" si="3334"/>
        <v>0</v>
      </c>
      <c r="BA3944" s="163">
        <f t="shared" si="3335"/>
        <v>0</v>
      </c>
      <c r="BB3944" s="163">
        <f t="shared" si="3336"/>
        <v>0</v>
      </c>
      <c r="BC3944" s="163">
        <f t="shared" si="3337"/>
        <v>0</v>
      </c>
      <c r="BD3944" s="163">
        <f t="shared" si="3338"/>
        <v>0</v>
      </c>
    </row>
    <row r="3945" spans="2:56" x14ac:dyDescent="0.3">
      <c r="B3945" s="169" t="s">
        <v>99</v>
      </c>
      <c r="C3945" s="248"/>
      <c r="D3945" s="249"/>
      <c r="E3945" s="172">
        <f t="shared" si="3324"/>
        <v>0</v>
      </c>
      <c r="F3945" s="248"/>
      <c r="G3945" s="249"/>
      <c r="H3945" s="172">
        <f t="shared" si="3325"/>
        <v>0</v>
      </c>
      <c r="I3945" s="248"/>
      <c r="J3945" s="250"/>
      <c r="K3945" s="174">
        <f t="shared" si="3326"/>
        <v>0</v>
      </c>
      <c r="L3945" s="248"/>
      <c r="M3945" s="250"/>
      <c r="N3945" s="251"/>
      <c r="O3945" s="248"/>
      <c r="P3945" s="251"/>
      <c r="Q3945" s="166">
        <f t="shared" si="3327"/>
        <v>0</v>
      </c>
      <c r="R3945" s="251"/>
      <c r="S3945" s="251"/>
      <c r="T3945" s="167">
        <f t="shared" si="3339"/>
        <v>0</v>
      </c>
      <c r="U3945" s="157"/>
      <c r="V3945" s="248"/>
      <c r="W3945" s="251"/>
      <c r="X3945" s="166">
        <f t="shared" si="3328"/>
        <v>0</v>
      </c>
      <c r="Y3945" s="251"/>
      <c r="Z3945" s="251"/>
      <c r="AA3945" s="167">
        <f t="shared" si="3340"/>
        <v>0</v>
      </c>
      <c r="AB3945" s="157"/>
      <c r="AC3945" s="248"/>
      <c r="AD3945" s="251"/>
      <c r="AE3945" s="166">
        <f t="shared" si="3329"/>
        <v>0</v>
      </c>
      <c r="AF3945" s="251"/>
      <c r="AG3945" s="251"/>
      <c r="AH3945" s="167">
        <f t="shared" si="3341"/>
        <v>0</v>
      </c>
      <c r="AJ3945" s="252"/>
      <c r="AK3945" s="253"/>
      <c r="AL3945" s="254"/>
      <c r="AM3945" s="253"/>
      <c r="AN3945" s="254"/>
      <c r="AO3945" s="253"/>
      <c r="AP3945" s="254"/>
      <c r="AQ3945" s="253"/>
      <c r="AR3945" s="254"/>
      <c r="AS3945" s="253"/>
      <c r="AT3945" s="254"/>
      <c r="AU3945" s="253"/>
      <c r="AV3945" s="163">
        <f t="shared" si="3331"/>
        <v>0</v>
      </c>
      <c r="AW3945" s="168">
        <f t="shared" si="3332"/>
        <v>0</v>
      </c>
      <c r="AY3945" s="163">
        <f t="shared" si="3333"/>
        <v>0</v>
      </c>
      <c r="AZ3945" s="163">
        <f t="shared" si="3334"/>
        <v>0</v>
      </c>
      <c r="BA3945" s="163">
        <f t="shared" si="3335"/>
        <v>0</v>
      </c>
      <c r="BB3945" s="163">
        <f t="shared" si="3336"/>
        <v>0</v>
      </c>
      <c r="BC3945" s="163">
        <f t="shared" si="3337"/>
        <v>0</v>
      </c>
      <c r="BD3945" s="163">
        <f t="shared" si="3338"/>
        <v>0</v>
      </c>
    </row>
    <row r="3946" spans="2:56" x14ac:dyDescent="0.3">
      <c r="B3946" s="169" t="s">
        <v>100</v>
      </c>
      <c r="C3946" s="248"/>
      <c r="D3946" s="249"/>
      <c r="E3946" s="172">
        <f t="shared" si="3324"/>
        <v>0</v>
      </c>
      <c r="F3946" s="248"/>
      <c r="G3946" s="249"/>
      <c r="H3946" s="172">
        <f t="shared" si="3325"/>
        <v>0</v>
      </c>
      <c r="I3946" s="248"/>
      <c r="J3946" s="250"/>
      <c r="K3946" s="174">
        <f t="shared" si="3326"/>
        <v>0</v>
      </c>
      <c r="L3946" s="248"/>
      <c r="M3946" s="250"/>
      <c r="N3946" s="251"/>
      <c r="O3946" s="248"/>
      <c r="P3946" s="251"/>
      <c r="Q3946" s="166">
        <f t="shared" si="3327"/>
        <v>0</v>
      </c>
      <c r="R3946" s="251"/>
      <c r="S3946" s="251"/>
      <c r="T3946" s="167">
        <f t="shared" si="3339"/>
        <v>0</v>
      </c>
      <c r="U3946" s="157"/>
      <c r="V3946" s="248"/>
      <c r="W3946" s="251"/>
      <c r="X3946" s="166">
        <f t="shared" si="3328"/>
        <v>0</v>
      </c>
      <c r="Y3946" s="251"/>
      <c r="Z3946" s="251"/>
      <c r="AA3946" s="167">
        <f t="shared" si="3340"/>
        <v>0</v>
      </c>
      <c r="AB3946" s="157"/>
      <c r="AC3946" s="248"/>
      <c r="AD3946" s="251"/>
      <c r="AE3946" s="166">
        <f t="shared" si="3329"/>
        <v>0</v>
      </c>
      <c r="AF3946" s="251"/>
      <c r="AG3946" s="251"/>
      <c r="AH3946" s="167">
        <f t="shared" si="3341"/>
        <v>0</v>
      </c>
      <c r="AJ3946" s="252"/>
      <c r="AK3946" s="253"/>
      <c r="AL3946" s="254"/>
      <c r="AM3946" s="253"/>
      <c r="AN3946" s="254"/>
      <c r="AO3946" s="253"/>
      <c r="AP3946" s="254"/>
      <c r="AQ3946" s="253"/>
      <c r="AR3946" s="254"/>
      <c r="AS3946" s="253"/>
      <c r="AT3946" s="254"/>
      <c r="AU3946" s="253"/>
      <c r="AV3946" s="163">
        <f t="shared" si="3331"/>
        <v>0</v>
      </c>
      <c r="AW3946" s="168">
        <f t="shared" si="3332"/>
        <v>0</v>
      </c>
      <c r="AY3946" s="163">
        <f t="shared" si="3333"/>
        <v>0</v>
      </c>
      <c r="AZ3946" s="163">
        <f t="shared" si="3334"/>
        <v>0</v>
      </c>
      <c r="BA3946" s="163">
        <f t="shared" si="3335"/>
        <v>0</v>
      </c>
      <c r="BB3946" s="163">
        <f t="shared" si="3336"/>
        <v>0</v>
      </c>
      <c r="BC3946" s="163">
        <f t="shared" si="3337"/>
        <v>0</v>
      </c>
      <c r="BD3946" s="163">
        <f t="shared" si="3338"/>
        <v>0</v>
      </c>
    </row>
    <row r="3947" spans="2:56" x14ac:dyDescent="0.3">
      <c r="B3947" s="179" t="s">
        <v>101</v>
      </c>
      <c r="C3947" s="83">
        <f>SUM(C3948:C3949)</f>
        <v>0</v>
      </c>
      <c r="D3947" s="84">
        <f>SUM(D3948:D3949)</f>
        <v>0</v>
      </c>
      <c r="E3947" s="85">
        <f t="shared" si="3324"/>
        <v>0</v>
      </c>
      <c r="F3947" s="83">
        <f>SUM(F3948:F3949)</f>
        <v>0</v>
      </c>
      <c r="G3947" s="84">
        <f>SUM(G3948:G3949)</f>
        <v>0</v>
      </c>
      <c r="H3947" s="85">
        <f t="shared" si="3325"/>
        <v>0</v>
      </c>
      <c r="I3947" s="83">
        <f>SUM(I3948:I3949)</f>
        <v>0</v>
      </c>
      <c r="J3947" s="86">
        <f>SUM(J3948:J3949)</f>
        <v>0</v>
      </c>
      <c r="K3947" s="87">
        <f t="shared" si="3326"/>
        <v>0</v>
      </c>
      <c r="L3947" s="83">
        <f>SUM(L3948:L3949)</f>
        <v>0</v>
      </c>
      <c r="M3947" s="86">
        <f>SUM(M3948:M3949)</f>
        <v>0</v>
      </c>
      <c r="N3947" s="88">
        <f>SUM(N3948:N3949)</f>
        <v>0</v>
      </c>
      <c r="O3947" s="83">
        <f>SUM(O3948:O3949)</f>
        <v>0</v>
      </c>
      <c r="P3947" s="88">
        <f>SUM(P3948:P3949)</f>
        <v>0</v>
      </c>
      <c r="Q3947" s="177">
        <f t="shared" si="3327"/>
        <v>0</v>
      </c>
      <c r="R3947" s="88">
        <f>SUM(R3948:R3949)</f>
        <v>0</v>
      </c>
      <c r="S3947" s="88">
        <f>SUM(S3948:S3949)</f>
        <v>0</v>
      </c>
      <c r="T3947" s="178">
        <f t="shared" si="3339"/>
        <v>0</v>
      </c>
      <c r="U3947" s="157"/>
      <c r="V3947" s="83">
        <f>SUM(V3948:V3949)</f>
        <v>0</v>
      </c>
      <c r="W3947" s="88">
        <f>SUM(W3948:W3949)</f>
        <v>0</v>
      </c>
      <c r="X3947" s="177">
        <f t="shared" si="3328"/>
        <v>0</v>
      </c>
      <c r="Y3947" s="88">
        <f>SUM(Y3948:Y3949)</f>
        <v>0</v>
      </c>
      <c r="Z3947" s="88">
        <f>SUM(Z3948:Z3949)</f>
        <v>0</v>
      </c>
      <c r="AA3947" s="178">
        <f t="shared" si="3340"/>
        <v>0</v>
      </c>
      <c r="AB3947" s="157"/>
      <c r="AC3947" s="83">
        <f>SUM(AC3948:AC3949)</f>
        <v>0</v>
      </c>
      <c r="AD3947" s="88">
        <f>SUM(AD3948:AD3949)</f>
        <v>0</v>
      </c>
      <c r="AE3947" s="177">
        <f t="shared" si="3329"/>
        <v>0</v>
      </c>
      <c r="AF3947" s="88">
        <f>SUM(AF3948:AF3949)</f>
        <v>0</v>
      </c>
      <c r="AG3947" s="88">
        <f>SUM(AG3948:AG3949)</f>
        <v>0</v>
      </c>
      <c r="AH3947" s="178">
        <f t="shared" si="3341"/>
        <v>0</v>
      </c>
      <c r="AJ3947" s="84">
        <f t="shared" ref="AJ3947:AU3947" si="3355">SUM(AJ3948:AJ3949)</f>
        <v>0</v>
      </c>
      <c r="AK3947" s="86">
        <f t="shared" si="3355"/>
        <v>0</v>
      </c>
      <c r="AL3947" s="88">
        <f t="shared" si="3355"/>
        <v>0</v>
      </c>
      <c r="AM3947" s="86">
        <f t="shared" si="3355"/>
        <v>0</v>
      </c>
      <c r="AN3947" s="88">
        <f t="shared" si="3355"/>
        <v>0</v>
      </c>
      <c r="AO3947" s="86">
        <f t="shared" si="3355"/>
        <v>0</v>
      </c>
      <c r="AP3947" s="88">
        <f t="shared" si="3355"/>
        <v>0</v>
      </c>
      <c r="AQ3947" s="86">
        <f t="shared" si="3355"/>
        <v>0</v>
      </c>
      <c r="AR3947" s="88">
        <f t="shared" si="3355"/>
        <v>0</v>
      </c>
      <c r="AS3947" s="86">
        <f t="shared" si="3355"/>
        <v>0</v>
      </c>
      <c r="AT3947" s="88">
        <f t="shared" si="3355"/>
        <v>0</v>
      </c>
      <c r="AU3947" s="86">
        <f t="shared" si="3355"/>
        <v>0</v>
      </c>
      <c r="AV3947" s="86">
        <f t="shared" si="3331"/>
        <v>0</v>
      </c>
      <c r="AW3947" s="93">
        <f t="shared" si="3332"/>
        <v>0</v>
      </c>
      <c r="AY3947" s="86">
        <f t="shared" si="3333"/>
        <v>0</v>
      </c>
      <c r="AZ3947" s="86">
        <f t="shared" si="3334"/>
        <v>0</v>
      </c>
      <c r="BA3947" s="86">
        <f t="shared" si="3335"/>
        <v>0</v>
      </c>
      <c r="BB3947" s="86">
        <f t="shared" si="3336"/>
        <v>0</v>
      </c>
      <c r="BC3947" s="86">
        <f t="shared" si="3337"/>
        <v>0</v>
      </c>
      <c r="BD3947" s="86">
        <f t="shared" si="3338"/>
        <v>0</v>
      </c>
    </row>
    <row r="3948" spans="2:56" x14ac:dyDescent="0.3">
      <c r="B3948" s="169" t="s">
        <v>102</v>
      </c>
      <c r="C3948" s="248"/>
      <c r="D3948" s="249"/>
      <c r="E3948" s="172">
        <f t="shared" si="3324"/>
        <v>0</v>
      </c>
      <c r="F3948" s="248"/>
      <c r="G3948" s="249"/>
      <c r="H3948" s="172">
        <f t="shared" si="3325"/>
        <v>0</v>
      </c>
      <c r="I3948" s="248"/>
      <c r="J3948" s="250"/>
      <c r="K3948" s="174">
        <f t="shared" si="3326"/>
        <v>0</v>
      </c>
      <c r="L3948" s="248"/>
      <c r="M3948" s="250"/>
      <c r="N3948" s="251"/>
      <c r="O3948" s="248"/>
      <c r="P3948" s="251"/>
      <c r="Q3948" s="166">
        <f t="shared" si="3327"/>
        <v>0</v>
      </c>
      <c r="R3948" s="251"/>
      <c r="S3948" s="251"/>
      <c r="T3948" s="167">
        <f t="shared" si="3339"/>
        <v>0</v>
      </c>
      <c r="U3948" s="157"/>
      <c r="V3948" s="248"/>
      <c r="W3948" s="251"/>
      <c r="X3948" s="166">
        <f t="shared" si="3328"/>
        <v>0</v>
      </c>
      <c r="Y3948" s="251"/>
      <c r="Z3948" s="251"/>
      <c r="AA3948" s="167">
        <f t="shared" si="3340"/>
        <v>0</v>
      </c>
      <c r="AB3948" s="157"/>
      <c r="AC3948" s="248"/>
      <c r="AD3948" s="251"/>
      <c r="AE3948" s="166">
        <f t="shared" si="3329"/>
        <v>0</v>
      </c>
      <c r="AF3948" s="251"/>
      <c r="AG3948" s="251"/>
      <c r="AH3948" s="167">
        <f t="shared" si="3341"/>
        <v>0</v>
      </c>
      <c r="AJ3948" s="252"/>
      <c r="AK3948" s="253"/>
      <c r="AL3948" s="254"/>
      <c r="AM3948" s="253"/>
      <c r="AN3948" s="254"/>
      <c r="AO3948" s="253"/>
      <c r="AP3948" s="254"/>
      <c r="AQ3948" s="253"/>
      <c r="AR3948" s="254"/>
      <c r="AS3948" s="253"/>
      <c r="AT3948" s="254"/>
      <c r="AU3948" s="253"/>
      <c r="AV3948" s="163">
        <f t="shared" si="3331"/>
        <v>0</v>
      </c>
      <c r="AW3948" s="168">
        <f t="shared" si="3332"/>
        <v>0</v>
      </c>
      <c r="AY3948" s="163">
        <f t="shared" si="3333"/>
        <v>0</v>
      </c>
      <c r="AZ3948" s="163">
        <f t="shared" si="3334"/>
        <v>0</v>
      </c>
      <c r="BA3948" s="163">
        <f t="shared" si="3335"/>
        <v>0</v>
      </c>
      <c r="BB3948" s="163">
        <f t="shared" si="3336"/>
        <v>0</v>
      </c>
      <c r="BC3948" s="163">
        <f t="shared" si="3337"/>
        <v>0</v>
      </c>
      <c r="BD3948" s="163">
        <f t="shared" si="3338"/>
        <v>0</v>
      </c>
    </row>
    <row r="3949" spans="2:56" x14ac:dyDescent="0.3">
      <c r="B3949" s="169" t="s">
        <v>103</v>
      </c>
      <c r="C3949" s="248"/>
      <c r="D3949" s="249"/>
      <c r="E3949" s="172">
        <f t="shared" si="3324"/>
        <v>0</v>
      </c>
      <c r="F3949" s="248"/>
      <c r="G3949" s="249"/>
      <c r="H3949" s="172">
        <f t="shared" si="3325"/>
        <v>0</v>
      </c>
      <c r="I3949" s="248"/>
      <c r="J3949" s="250"/>
      <c r="K3949" s="174">
        <f t="shared" si="3326"/>
        <v>0</v>
      </c>
      <c r="L3949" s="248"/>
      <c r="M3949" s="250"/>
      <c r="N3949" s="251"/>
      <c r="O3949" s="248"/>
      <c r="P3949" s="251"/>
      <c r="Q3949" s="166">
        <f t="shared" si="3327"/>
        <v>0</v>
      </c>
      <c r="R3949" s="251"/>
      <c r="S3949" s="251"/>
      <c r="T3949" s="167">
        <f t="shared" si="3339"/>
        <v>0</v>
      </c>
      <c r="U3949" s="157"/>
      <c r="V3949" s="248"/>
      <c r="W3949" s="251"/>
      <c r="X3949" s="166">
        <f t="shared" si="3328"/>
        <v>0</v>
      </c>
      <c r="Y3949" s="251"/>
      <c r="Z3949" s="251"/>
      <c r="AA3949" s="167">
        <f t="shared" si="3340"/>
        <v>0</v>
      </c>
      <c r="AB3949" s="157"/>
      <c r="AC3949" s="248"/>
      <c r="AD3949" s="251"/>
      <c r="AE3949" s="166">
        <f t="shared" si="3329"/>
        <v>0</v>
      </c>
      <c r="AF3949" s="251"/>
      <c r="AG3949" s="251"/>
      <c r="AH3949" s="167">
        <f t="shared" si="3341"/>
        <v>0</v>
      </c>
      <c r="AJ3949" s="252"/>
      <c r="AK3949" s="253"/>
      <c r="AL3949" s="254"/>
      <c r="AM3949" s="253"/>
      <c r="AN3949" s="254"/>
      <c r="AO3949" s="253"/>
      <c r="AP3949" s="254"/>
      <c r="AQ3949" s="253"/>
      <c r="AR3949" s="254"/>
      <c r="AS3949" s="253"/>
      <c r="AT3949" s="254"/>
      <c r="AU3949" s="253"/>
      <c r="AV3949" s="163">
        <f t="shared" si="3331"/>
        <v>0</v>
      </c>
      <c r="AW3949" s="168">
        <f t="shared" si="3332"/>
        <v>0</v>
      </c>
      <c r="AY3949" s="163">
        <f t="shared" si="3333"/>
        <v>0</v>
      </c>
      <c r="AZ3949" s="163">
        <f t="shared" si="3334"/>
        <v>0</v>
      </c>
      <c r="BA3949" s="163">
        <f t="shared" si="3335"/>
        <v>0</v>
      </c>
      <c r="BB3949" s="163">
        <f t="shared" si="3336"/>
        <v>0</v>
      </c>
      <c r="BC3949" s="163">
        <f t="shared" si="3337"/>
        <v>0</v>
      </c>
      <c r="BD3949" s="163">
        <f t="shared" si="3338"/>
        <v>0</v>
      </c>
    </row>
    <row r="3950" spans="2:56" x14ac:dyDescent="0.3">
      <c r="B3950" s="179" t="s">
        <v>104</v>
      </c>
      <c r="C3950" s="83">
        <f>SUM(C3951)</f>
        <v>0</v>
      </c>
      <c r="D3950" s="84">
        <f>SUM(D3951)</f>
        <v>0</v>
      </c>
      <c r="E3950" s="85">
        <f t="shared" si="3324"/>
        <v>0</v>
      </c>
      <c r="F3950" s="83">
        <f>SUM(F3951)</f>
        <v>0</v>
      </c>
      <c r="G3950" s="84">
        <f>SUM(G3951)</f>
        <v>0</v>
      </c>
      <c r="H3950" s="85">
        <f t="shared" si="3325"/>
        <v>0</v>
      </c>
      <c r="I3950" s="83">
        <f>SUM(I3951)</f>
        <v>0</v>
      </c>
      <c r="J3950" s="86">
        <f>SUM(J3951)</f>
        <v>0</v>
      </c>
      <c r="K3950" s="87">
        <f t="shared" si="3326"/>
        <v>0</v>
      </c>
      <c r="L3950" s="83">
        <f>SUM(L3951)</f>
        <v>0</v>
      </c>
      <c r="M3950" s="86">
        <f>SUM(M3951)</f>
        <v>0</v>
      </c>
      <c r="N3950" s="88">
        <f>SUM(N3951)</f>
        <v>0</v>
      </c>
      <c r="O3950" s="83">
        <f>SUM(O3951)</f>
        <v>0</v>
      </c>
      <c r="P3950" s="88">
        <f>SUM(P3951)</f>
        <v>0</v>
      </c>
      <c r="Q3950" s="177">
        <f t="shared" si="3327"/>
        <v>0</v>
      </c>
      <c r="R3950" s="88">
        <f>SUM(R3951)</f>
        <v>0</v>
      </c>
      <c r="S3950" s="88">
        <f>SUM(S3951)</f>
        <v>0</v>
      </c>
      <c r="T3950" s="178">
        <f t="shared" si="3339"/>
        <v>0</v>
      </c>
      <c r="U3950" s="157"/>
      <c r="V3950" s="83">
        <f>SUM(V3951)</f>
        <v>0</v>
      </c>
      <c r="W3950" s="88">
        <f>SUM(W3951)</f>
        <v>0</v>
      </c>
      <c r="X3950" s="177">
        <f t="shared" si="3328"/>
        <v>0</v>
      </c>
      <c r="Y3950" s="88">
        <f>SUM(Y3951)</f>
        <v>0</v>
      </c>
      <c r="Z3950" s="88">
        <f>SUM(Z3951)</f>
        <v>0</v>
      </c>
      <c r="AA3950" s="178">
        <f t="shared" si="3340"/>
        <v>0</v>
      </c>
      <c r="AB3950" s="157"/>
      <c r="AC3950" s="83">
        <f>SUM(AC3951)</f>
        <v>0</v>
      </c>
      <c r="AD3950" s="88">
        <f>SUM(AD3951)</f>
        <v>0</v>
      </c>
      <c r="AE3950" s="177">
        <f t="shared" si="3329"/>
        <v>0</v>
      </c>
      <c r="AF3950" s="88">
        <f>SUM(AF3951)</f>
        <v>0</v>
      </c>
      <c r="AG3950" s="88">
        <f>SUM(AG3951)</f>
        <v>0</v>
      </c>
      <c r="AH3950" s="178">
        <f t="shared" si="3341"/>
        <v>0</v>
      </c>
      <c r="AJ3950" s="84">
        <f t="shared" ref="AJ3950:AU3950" si="3356">SUM(AJ3951)</f>
        <v>0</v>
      </c>
      <c r="AK3950" s="86">
        <f t="shared" si="3356"/>
        <v>0</v>
      </c>
      <c r="AL3950" s="88">
        <f t="shared" si="3356"/>
        <v>0</v>
      </c>
      <c r="AM3950" s="86">
        <f t="shared" si="3356"/>
        <v>0</v>
      </c>
      <c r="AN3950" s="88">
        <f t="shared" si="3356"/>
        <v>0</v>
      </c>
      <c r="AO3950" s="86">
        <f t="shared" si="3356"/>
        <v>0</v>
      </c>
      <c r="AP3950" s="88">
        <f t="shared" si="3356"/>
        <v>0</v>
      </c>
      <c r="AQ3950" s="86">
        <f t="shared" si="3356"/>
        <v>0</v>
      </c>
      <c r="AR3950" s="88">
        <f t="shared" si="3356"/>
        <v>0</v>
      </c>
      <c r="AS3950" s="86">
        <f t="shared" si="3356"/>
        <v>0</v>
      </c>
      <c r="AT3950" s="88">
        <f t="shared" si="3356"/>
        <v>0</v>
      </c>
      <c r="AU3950" s="86">
        <f t="shared" si="3356"/>
        <v>0</v>
      </c>
      <c r="AV3950" s="86">
        <f t="shared" si="3331"/>
        <v>0</v>
      </c>
      <c r="AW3950" s="93">
        <f t="shared" si="3332"/>
        <v>0</v>
      </c>
      <c r="AY3950" s="86">
        <f t="shared" si="3333"/>
        <v>0</v>
      </c>
      <c r="AZ3950" s="86">
        <f t="shared" si="3334"/>
        <v>0</v>
      </c>
      <c r="BA3950" s="86">
        <f t="shared" si="3335"/>
        <v>0</v>
      </c>
      <c r="BB3950" s="86">
        <f t="shared" si="3336"/>
        <v>0</v>
      </c>
      <c r="BC3950" s="86">
        <f t="shared" si="3337"/>
        <v>0</v>
      </c>
      <c r="BD3950" s="86">
        <f t="shared" si="3338"/>
        <v>0</v>
      </c>
    </row>
    <row r="3951" spans="2:56" x14ac:dyDescent="0.3">
      <c r="B3951" s="169" t="s">
        <v>105</v>
      </c>
      <c r="C3951" s="248"/>
      <c r="D3951" s="249"/>
      <c r="E3951" s="172">
        <f t="shared" si="3324"/>
        <v>0</v>
      </c>
      <c r="F3951" s="248"/>
      <c r="G3951" s="249"/>
      <c r="H3951" s="172">
        <f t="shared" si="3325"/>
        <v>0</v>
      </c>
      <c r="I3951" s="248"/>
      <c r="J3951" s="250"/>
      <c r="K3951" s="174">
        <f t="shared" si="3326"/>
        <v>0</v>
      </c>
      <c r="L3951" s="248"/>
      <c r="M3951" s="250"/>
      <c r="N3951" s="251"/>
      <c r="O3951" s="248"/>
      <c r="P3951" s="251"/>
      <c r="Q3951" s="166">
        <f t="shared" si="3327"/>
        <v>0</v>
      </c>
      <c r="R3951" s="251"/>
      <c r="S3951" s="251"/>
      <c r="T3951" s="167">
        <f t="shared" si="3339"/>
        <v>0</v>
      </c>
      <c r="U3951" s="157"/>
      <c r="V3951" s="248"/>
      <c r="W3951" s="251"/>
      <c r="X3951" s="166">
        <f t="shared" si="3328"/>
        <v>0</v>
      </c>
      <c r="Y3951" s="251"/>
      <c r="Z3951" s="251"/>
      <c r="AA3951" s="167">
        <f t="shared" si="3340"/>
        <v>0</v>
      </c>
      <c r="AB3951" s="157"/>
      <c r="AC3951" s="248"/>
      <c r="AD3951" s="251"/>
      <c r="AE3951" s="166">
        <f t="shared" si="3329"/>
        <v>0</v>
      </c>
      <c r="AF3951" s="251"/>
      <c r="AG3951" s="251"/>
      <c r="AH3951" s="167">
        <f t="shared" si="3341"/>
        <v>0</v>
      </c>
      <c r="AJ3951" s="252"/>
      <c r="AK3951" s="253"/>
      <c r="AL3951" s="254"/>
      <c r="AM3951" s="253"/>
      <c r="AN3951" s="254"/>
      <c r="AO3951" s="253"/>
      <c r="AP3951" s="254"/>
      <c r="AQ3951" s="253"/>
      <c r="AR3951" s="254"/>
      <c r="AS3951" s="253"/>
      <c r="AT3951" s="254"/>
      <c r="AU3951" s="253"/>
      <c r="AV3951" s="163">
        <f t="shared" si="3331"/>
        <v>0</v>
      </c>
      <c r="AW3951" s="168">
        <f t="shared" si="3332"/>
        <v>0</v>
      </c>
      <c r="AY3951" s="163">
        <f t="shared" si="3333"/>
        <v>0</v>
      </c>
      <c r="AZ3951" s="163">
        <f t="shared" si="3334"/>
        <v>0</v>
      </c>
      <c r="BA3951" s="163">
        <f t="shared" si="3335"/>
        <v>0</v>
      </c>
      <c r="BB3951" s="163">
        <f t="shared" si="3336"/>
        <v>0</v>
      </c>
      <c r="BC3951" s="163">
        <f t="shared" si="3337"/>
        <v>0</v>
      </c>
      <c r="BD3951" s="163">
        <f t="shared" si="3338"/>
        <v>0</v>
      </c>
    </row>
    <row r="3952" spans="2:56" x14ac:dyDescent="0.3">
      <c r="B3952" s="179" t="s">
        <v>106</v>
      </c>
      <c r="C3952" s="83">
        <f>SUM(C3953:C3954)</f>
        <v>0</v>
      </c>
      <c r="D3952" s="84">
        <f>SUM(D3953:D3954)</f>
        <v>0</v>
      </c>
      <c r="E3952" s="85">
        <f t="shared" si="3324"/>
        <v>0</v>
      </c>
      <c r="F3952" s="83">
        <f>SUM(F3953:F3954)</f>
        <v>0</v>
      </c>
      <c r="G3952" s="84">
        <f>SUM(G3953:G3954)</f>
        <v>0</v>
      </c>
      <c r="H3952" s="85">
        <f t="shared" si="3325"/>
        <v>0</v>
      </c>
      <c r="I3952" s="83">
        <f>SUM(I3953:I3954)</f>
        <v>0</v>
      </c>
      <c r="J3952" s="86">
        <f>SUM(J3953:J3954)</f>
        <v>0</v>
      </c>
      <c r="K3952" s="87">
        <f t="shared" si="3326"/>
        <v>0</v>
      </c>
      <c r="L3952" s="83">
        <f>SUM(L3953:L3954)</f>
        <v>0</v>
      </c>
      <c r="M3952" s="86">
        <f>SUM(M3953:M3954)</f>
        <v>0</v>
      </c>
      <c r="N3952" s="88">
        <f>SUM(N3953:N3954)</f>
        <v>0</v>
      </c>
      <c r="O3952" s="83">
        <f>SUM(O3953:O3954)</f>
        <v>0</v>
      </c>
      <c r="P3952" s="88">
        <f>SUM(P3953:P3954)</f>
        <v>0</v>
      </c>
      <c r="Q3952" s="177">
        <f t="shared" si="3327"/>
        <v>0</v>
      </c>
      <c r="R3952" s="88">
        <f>SUM(R3953:R3954)</f>
        <v>0</v>
      </c>
      <c r="S3952" s="88">
        <f>SUM(S3953:S3954)</f>
        <v>0</v>
      </c>
      <c r="T3952" s="178">
        <f t="shared" si="3339"/>
        <v>0</v>
      </c>
      <c r="U3952" s="157"/>
      <c r="V3952" s="83">
        <f>SUM(V3953:V3954)</f>
        <v>0</v>
      </c>
      <c r="W3952" s="88">
        <f>SUM(W3953:W3954)</f>
        <v>0</v>
      </c>
      <c r="X3952" s="177">
        <f t="shared" si="3328"/>
        <v>0</v>
      </c>
      <c r="Y3952" s="88">
        <f>SUM(Y3953:Y3954)</f>
        <v>0</v>
      </c>
      <c r="Z3952" s="88">
        <f>SUM(Z3953:Z3954)</f>
        <v>0</v>
      </c>
      <c r="AA3952" s="178">
        <f t="shared" si="3340"/>
        <v>0</v>
      </c>
      <c r="AB3952" s="157"/>
      <c r="AC3952" s="83">
        <f>SUM(AC3953:AC3954)</f>
        <v>0</v>
      </c>
      <c r="AD3952" s="88">
        <f>SUM(AD3953:AD3954)</f>
        <v>0</v>
      </c>
      <c r="AE3952" s="177">
        <f t="shared" si="3329"/>
        <v>0</v>
      </c>
      <c r="AF3952" s="88">
        <f>SUM(AF3953:AF3954)</f>
        <v>0</v>
      </c>
      <c r="AG3952" s="88">
        <f>SUM(AG3953:AG3954)</f>
        <v>0</v>
      </c>
      <c r="AH3952" s="178">
        <f t="shared" si="3341"/>
        <v>0</v>
      </c>
      <c r="AJ3952" s="84">
        <f t="shared" ref="AJ3952:AU3952" si="3357">SUM(AJ3953:AJ3954)</f>
        <v>0</v>
      </c>
      <c r="AK3952" s="86">
        <f t="shared" si="3357"/>
        <v>0</v>
      </c>
      <c r="AL3952" s="88">
        <f t="shared" si="3357"/>
        <v>0</v>
      </c>
      <c r="AM3952" s="86">
        <f t="shared" si="3357"/>
        <v>0</v>
      </c>
      <c r="AN3952" s="88">
        <f t="shared" si="3357"/>
        <v>0</v>
      </c>
      <c r="AO3952" s="86">
        <f t="shared" si="3357"/>
        <v>0</v>
      </c>
      <c r="AP3952" s="88">
        <f t="shared" si="3357"/>
        <v>0</v>
      </c>
      <c r="AQ3952" s="86">
        <f t="shared" si="3357"/>
        <v>0</v>
      </c>
      <c r="AR3952" s="88">
        <f t="shared" si="3357"/>
        <v>0</v>
      </c>
      <c r="AS3952" s="86">
        <f t="shared" si="3357"/>
        <v>0</v>
      </c>
      <c r="AT3952" s="88">
        <f t="shared" si="3357"/>
        <v>0</v>
      </c>
      <c r="AU3952" s="86">
        <f t="shared" si="3357"/>
        <v>0</v>
      </c>
      <c r="AV3952" s="86">
        <f t="shared" si="3331"/>
        <v>0</v>
      </c>
      <c r="AW3952" s="93">
        <f t="shared" si="3332"/>
        <v>0</v>
      </c>
      <c r="AY3952" s="86">
        <f t="shared" si="3333"/>
        <v>0</v>
      </c>
      <c r="AZ3952" s="86">
        <f t="shared" si="3334"/>
        <v>0</v>
      </c>
      <c r="BA3952" s="86">
        <f t="shared" si="3335"/>
        <v>0</v>
      </c>
      <c r="BB3952" s="86">
        <f t="shared" si="3336"/>
        <v>0</v>
      </c>
      <c r="BC3952" s="86">
        <f t="shared" si="3337"/>
        <v>0</v>
      </c>
      <c r="BD3952" s="86">
        <f t="shared" si="3338"/>
        <v>0</v>
      </c>
    </row>
    <row r="3953" spans="2:56" x14ac:dyDescent="0.3">
      <c r="B3953" s="169" t="s">
        <v>107</v>
      </c>
      <c r="C3953" s="248"/>
      <c r="D3953" s="249"/>
      <c r="E3953" s="172">
        <f t="shared" si="3324"/>
        <v>0</v>
      </c>
      <c r="F3953" s="248"/>
      <c r="G3953" s="249"/>
      <c r="H3953" s="172">
        <f t="shared" si="3325"/>
        <v>0</v>
      </c>
      <c r="I3953" s="248"/>
      <c r="J3953" s="250"/>
      <c r="K3953" s="174">
        <f t="shared" si="3326"/>
        <v>0</v>
      </c>
      <c r="L3953" s="248"/>
      <c r="M3953" s="250"/>
      <c r="N3953" s="251"/>
      <c r="O3953" s="248"/>
      <c r="P3953" s="251"/>
      <c r="Q3953" s="166">
        <f t="shared" si="3327"/>
        <v>0</v>
      </c>
      <c r="R3953" s="251"/>
      <c r="S3953" s="251"/>
      <c r="T3953" s="167">
        <f t="shared" si="3339"/>
        <v>0</v>
      </c>
      <c r="U3953" s="157"/>
      <c r="V3953" s="248"/>
      <c r="W3953" s="251"/>
      <c r="X3953" s="166">
        <f t="shared" si="3328"/>
        <v>0</v>
      </c>
      <c r="Y3953" s="251"/>
      <c r="Z3953" s="251"/>
      <c r="AA3953" s="167">
        <f t="shared" si="3340"/>
        <v>0</v>
      </c>
      <c r="AB3953" s="157"/>
      <c r="AC3953" s="248"/>
      <c r="AD3953" s="251"/>
      <c r="AE3953" s="166">
        <f t="shared" si="3329"/>
        <v>0</v>
      </c>
      <c r="AF3953" s="251"/>
      <c r="AG3953" s="251"/>
      <c r="AH3953" s="167">
        <f t="shared" si="3341"/>
        <v>0</v>
      </c>
      <c r="AJ3953" s="252"/>
      <c r="AK3953" s="253"/>
      <c r="AL3953" s="254"/>
      <c r="AM3953" s="253"/>
      <c r="AN3953" s="254"/>
      <c r="AO3953" s="253"/>
      <c r="AP3953" s="254"/>
      <c r="AQ3953" s="253"/>
      <c r="AR3953" s="254"/>
      <c r="AS3953" s="253"/>
      <c r="AT3953" s="254"/>
      <c r="AU3953" s="253"/>
      <c r="AV3953" s="163">
        <f t="shared" si="3331"/>
        <v>0</v>
      </c>
      <c r="AW3953" s="168">
        <f t="shared" si="3332"/>
        <v>0</v>
      </c>
      <c r="AY3953" s="163">
        <f t="shared" si="3333"/>
        <v>0</v>
      </c>
      <c r="AZ3953" s="163">
        <f t="shared" si="3334"/>
        <v>0</v>
      </c>
      <c r="BA3953" s="163">
        <f t="shared" si="3335"/>
        <v>0</v>
      </c>
      <c r="BB3953" s="163">
        <f t="shared" si="3336"/>
        <v>0</v>
      </c>
      <c r="BC3953" s="163">
        <f t="shared" si="3337"/>
        <v>0</v>
      </c>
      <c r="BD3953" s="163">
        <f t="shared" si="3338"/>
        <v>0</v>
      </c>
    </row>
    <row r="3954" spans="2:56" x14ac:dyDescent="0.3">
      <c r="B3954" s="169" t="s">
        <v>108</v>
      </c>
      <c r="C3954" s="248"/>
      <c r="D3954" s="249"/>
      <c r="E3954" s="172">
        <f t="shared" si="3324"/>
        <v>0</v>
      </c>
      <c r="F3954" s="248"/>
      <c r="G3954" s="249"/>
      <c r="H3954" s="172">
        <f t="shared" si="3325"/>
        <v>0</v>
      </c>
      <c r="I3954" s="248"/>
      <c r="J3954" s="250"/>
      <c r="K3954" s="174">
        <f t="shared" si="3326"/>
        <v>0</v>
      </c>
      <c r="L3954" s="248"/>
      <c r="M3954" s="250"/>
      <c r="N3954" s="251"/>
      <c r="O3954" s="248"/>
      <c r="P3954" s="251"/>
      <c r="Q3954" s="166">
        <f t="shared" si="3327"/>
        <v>0</v>
      </c>
      <c r="R3954" s="251"/>
      <c r="S3954" s="251"/>
      <c r="T3954" s="167">
        <f t="shared" si="3339"/>
        <v>0</v>
      </c>
      <c r="U3954" s="157"/>
      <c r="V3954" s="248"/>
      <c r="W3954" s="251"/>
      <c r="X3954" s="166">
        <f t="shared" si="3328"/>
        <v>0</v>
      </c>
      <c r="Y3954" s="251"/>
      <c r="Z3954" s="251"/>
      <c r="AA3954" s="167">
        <f t="shared" si="3340"/>
        <v>0</v>
      </c>
      <c r="AB3954" s="157"/>
      <c r="AC3954" s="248"/>
      <c r="AD3954" s="251"/>
      <c r="AE3954" s="166">
        <f t="shared" si="3329"/>
        <v>0</v>
      </c>
      <c r="AF3954" s="251"/>
      <c r="AG3954" s="251"/>
      <c r="AH3954" s="167">
        <f t="shared" si="3341"/>
        <v>0</v>
      </c>
      <c r="AJ3954" s="252"/>
      <c r="AK3954" s="253"/>
      <c r="AL3954" s="254"/>
      <c r="AM3954" s="253"/>
      <c r="AN3954" s="254"/>
      <c r="AO3954" s="253"/>
      <c r="AP3954" s="254"/>
      <c r="AQ3954" s="253"/>
      <c r="AR3954" s="254"/>
      <c r="AS3954" s="253"/>
      <c r="AT3954" s="254"/>
      <c r="AU3954" s="253"/>
      <c r="AV3954" s="163">
        <f t="shared" si="3331"/>
        <v>0</v>
      </c>
      <c r="AW3954" s="168">
        <f t="shared" si="3332"/>
        <v>0</v>
      </c>
      <c r="AY3954" s="163">
        <f t="shared" si="3333"/>
        <v>0</v>
      </c>
      <c r="AZ3954" s="163">
        <f t="shared" si="3334"/>
        <v>0</v>
      </c>
      <c r="BA3954" s="163">
        <f t="shared" si="3335"/>
        <v>0</v>
      </c>
      <c r="BB3954" s="163">
        <f t="shared" si="3336"/>
        <v>0</v>
      </c>
      <c r="BC3954" s="163">
        <f t="shared" si="3337"/>
        <v>0</v>
      </c>
      <c r="BD3954" s="163">
        <f t="shared" si="3338"/>
        <v>0</v>
      </c>
    </row>
    <row r="3955" spans="2:56" x14ac:dyDescent="0.3">
      <c r="B3955" s="179" t="s">
        <v>109</v>
      </c>
      <c r="C3955" s="83">
        <f>SUM(C3956)</f>
        <v>0</v>
      </c>
      <c r="D3955" s="84">
        <f>SUM(D3956)</f>
        <v>0</v>
      </c>
      <c r="E3955" s="85">
        <f t="shared" si="3324"/>
        <v>0</v>
      </c>
      <c r="F3955" s="83">
        <f>SUM(F3956)</f>
        <v>0</v>
      </c>
      <c r="G3955" s="84">
        <f>SUM(G3956)</f>
        <v>0</v>
      </c>
      <c r="H3955" s="85">
        <f t="shared" si="3325"/>
        <v>0</v>
      </c>
      <c r="I3955" s="83">
        <f>SUM(I3956)</f>
        <v>0</v>
      </c>
      <c r="J3955" s="86">
        <f>SUM(J3956)</f>
        <v>0</v>
      </c>
      <c r="K3955" s="87">
        <f t="shared" si="3326"/>
        <v>0</v>
      </c>
      <c r="L3955" s="83">
        <f>SUM(L3956)</f>
        <v>0</v>
      </c>
      <c r="M3955" s="86">
        <f>SUM(M3956)</f>
        <v>0</v>
      </c>
      <c r="N3955" s="88">
        <f>SUM(N3956)</f>
        <v>0</v>
      </c>
      <c r="O3955" s="83">
        <f>SUM(O3956)</f>
        <v>0</v>
      </c>
      <c r="P3955" s="88">
        <f>SUM(P3956)</f>
        <v>0</v>
      </c>
      <c r="Q3955" s="177">
        <f t="shared" si="3327"/>
        <v>0</v>
      </c>
      <c r="R3955" s="88">
        <f>SUM(R3956)</f>
        <v>0</v>
      </c>
      <c r="S3955" s="88">
        <f>SUM(S3956)</f>
        <v>0</v>
      </c>
      <c r="T3955" s="178">
        <f t="shared" si="3339"/>
        <v>0</v>
      </c>
      <c r="U3955" s="157"/>
      <c r="V3955" s="83">
        <f>SUM(V3956)</f>
        <v>0</v>
      </c>
      <c r="W3955" s="88">
        <f>SUM(W3956)</f>
        <v>0</v>
      </c>
      <c r="X3955" s="177">
        <f t="shared" si="3328"/>
        <v>0</v>
      </c>
      <c r="Y3955" s="88">
        <f>SUM(Y3956)</f>
        <v>0</v>
      </c>
      <c r="Z3955" s="88">
        <f>SUM(Z3956)</f>
        <v>0</v>
      </c>
      <c r="AA3955" s="178">
        <f t="shared" si="3340"/>
        <v>0</v>
      </c>
      <c r="AB3955" s="157"/>
      <c r="AC3955" s="83">
        <f>SUM(AC3956)</f>
        <v>0</v>
      </c>
      <c r="AD3955" s="88">
        <f>SUM(AD3956)</f>
        <v>0</v>
      </c>
      <c r="AE3955" s="177">
        <f t="shared" si="3329"/>
        <v>0</v>
      </c>
      <c r="AF3955" s="88">
        <f>SUM(AF3956)</f>
        <v>0</v>
      </c>
      <c r="AG3955" s="88">
        <f>SUM(AG3956)</f>
        <v>0</v>
      </c>
      <c r="AH3955" s="178">
        <f t="shared" si="3341"/>
        <v>0</v>
      </c>
      <c r="AJ3955" s="84">
        <f t="shared" ref="AJ3955:AU3955" si="3358">SUM(AJ3956)</f>
        <v>0</v>
      </c>
      <c r="AK3955" s="86">
        <f t="shared" si="3358"/>
        <v>0</v>
      </c>
      <c r="AL3955" s="88">
        <f t="shared" si="3358"/>
        <v>0</v>
      </c>
      <c r="AM3955" s="86">
        <f t="shared" si="3358"/>
        <v>0</v>
      </c>
      <c r="AN3955" s="88">
        <f t="shared" si="3358"/>
        <v>0</v>
      </c>
      <c r="AO3955" s="86">
        <f t="shared" si="3358"/>
        <v>0</v>
      </c>
      <c r="AP3955" s="88">
        <f t="shared" si="3358"/>
        <v>0</v>
      </c>
      <c r="AQ3955" s="86">
        <f t="shared" si="3358"/>
        <v>0</v>
      </c>
      <c r="AR3955" s="88">
        <f t="shared" si="3358"/>
        <v>0</v>
      </c>
      <c r="AS3955" s="86">
        <f t="shared" si="3358"/>
        <v>0</v>
      </c>
      <c r="AT3955" s="88">
        <f t="shared" si="3358"/>
        <v>0</v>
      </c>
      <c r="AU3955" s="86">
        <f t="shared" si="3358"/>
        <v>0</v>
      </c>
      <c r="AV3955" s="86">
        <f t="shared" si="3331"/>
        <v>0</v>
      </c>
      <c r="AW3955" s="93">
        <f t="shared" si="3332"/>
        <v>0</v>
      </c>
      <c r="AY3955" s="86">
        <f t="shared" si="3333"/>
        <v>0</v>
      </c>
      <c r="AZ3955" s="86">
        <f t="shared" si="3334"/>
        <v>0</v>
      </c>
      <c r="BA3955" s="86">
        <f t="shared" si="3335"/>
        <v>0</v>
      </c>
      <c r="BB3955" s="86">
        <f t="shared" si="3336"/>
        <v>0</v>
      </c>
      <c r="BC3955" s="86">
        <f t="shared" si="3337"/>
        <v>0</v>
      </c>
      <c r="BD3955" s="86">
        <f t="shared" si="3338"/>
        <v>0</v>
      </c>
    </row>
    <row r="3956" spans="2:56" x14ac:dyDescent="0.3">
      <c r="B3956" s="169" t="s">
        <v>110</v>
      </c>
      <c r="C3956" s="248"/>
      <c r="D3956" s="249"/>
      <c r="E3956" s="172">
        <f t="shared" si="3324"/>
        <v>0</v>
      </c>
      <c r="F3956" s="248"/>
      <c r="G3956" s="249"/>
      <c r="H3956" s="172">
        <f t="shared" si="3325"/>
        <v>0</v>
      </c>
      <c r="I3956" s="248"/>
      <c r="J3956" s="250"/>
      <c r="K3956" s="174">
        <f t="shared" si="3326"/>
        <v>0</v>
      </c>
      <c r="L3956" s="248"/>
      <c r="M3956" s="250"/>
      <c r="N3956" s="251"/>
      <c r="O3956" s="248"/>
      <c r="P3956" s="251"/>
      <c r="Q3956" s="166">
        <f t="shared" si="3327"/>
        <v>0</v>
      </c>
      <c r="R3956" s="251"/>
      <c r="S3956" s="251"/>
      <c r="T3956" s="167">
        <f t="shared" si="3339"/>
        <v>0</v>
      </c>
      <c r="U3956" s="157"/>
      <c r="V3956" s="248"/>
      <c r="W3956" s="251"/>
      <c r="X3956" s="166">
        <f t="shared" si="3328"/>
        <v>0</v>
      </c>
      <c r="Y3956" s="251"/>
      <c r="Z3956" s="251"/>
      <c r="AA3956" s="167">
        <f t="shared" si="3340"/>
        <v>0</v>
      </c>
      <c r="AB3956" s="157"/>
      <c r="AC3956" s="248"/>
      <c r="AD3956" s="251"/>
      <c r="AE3956" s="166">
        <f t="shared" si="3329"/>
        <v>0</v>
      </c>
      <c r="AF3956" s="251"/>
      <c r="AG3956" s="251"/>
      <c r="AH3956" s="167">
        <f t="shared" si="3341"/>
        <v>0</v>
      </c>
      <c r="AJ3956" s="252"/>
      <c r="AK3956" s="253"/>
      <c r="AL3956" s="254"/>
      <c r="AM3956" s="253"/>
      <c r="AN3956" s="254"/>
      <c r="AO3956" s="253"/>
      <c r="AP3956" s="254"/>
      <c r="AQ3956" s="253"/>
      <c r="AR3956" s="254"/>
      <c r="AS3956" s="253"/>
      <c r="AT3956" s="254"/>
      <c r="AU3956" s="253"/>
      <c r="AV3956" s="163">
        <f t="shared" si="3331"/>
        <v>0</v>
      </c>
      <c r="AW3956" s="168">
        <f t="shared" si="3332"/>
        <v>0</v>
      </c>
      <c r="AY3956" s="163">
        <f t="shared" si="3333"/>
        <v>0</v>
      </c>
      <c r="AZ3956" s="163">
        <f t="shared" si="3334"/>
        <v>0</v>
      </c>
      <c r="BA3956" s="163">
        <f t="shared" si="3335"/>
        <v>0</v>
      </c>
      <c r="BB3956" s="163">
        <f t="shared" si="3336"/>
        <v>0</v>
      </c>
      <c r="BC3956" s="163">
        <f t="shared" si="3337"/>
        <v>0</v>
      </c>
      <c r="BD3956" s="163">
        <f t="shared" si="3338"/>
        <v>0</v>
      </c>
    </row>
    <row r="3957" spans="2:56" x14ac:dyDescent="0.3">
      <c r="B3957" s="179" t="s">
        <v>111</v>
      </c>
      <c r="C3957" s="83">
        <f>SUM(C3958:C3960)</f>
        <v>0</v>
      </c>
      <c r="D3957" s="84">
        <f>SUM(D3958:D3960)</f>
        <v>0</v>
      </c>
      <c r="E3957" s="85">
        <f t="shared" ref="E3957:E4020" si="3359">IFERROR(D3957/C3957,0)</f>
        <v>0</v>
      </c>
      <c r="F3957" s="83">
        <f>SUM(F3958:F3960)</f>
        <v>0</v>
      </c>
      <c r="G3957" s="84">
        <f>SUM(G3958:G3960)</f>
        <v>0</v>
      </c>
      <c r="H3957" s="85">
        <f t="shared" ref="H3957:H4020" si="3360">IFERROR(G3957/F3957,0)</f>
        <v>0</v>
      </c>
      <c r="I3957" s="83">
        <f>SUM(I3958:I3960)</f>
        <v>0</v>
      </c>
      <c r="J3957" s="86">
        <f>SUM(J3958:J3960)</f>
        <v>0</v>
      </c>
      <c r="K3957" s="87">
        <f t="shared" ref="K3957:K4020" si="3361">IFERROR(J3957/I3957,0)</f>
        <v>0</v>
      </c>
      <c r="L3957" s="83">
        <f>SUM(L3958:L3960)</f>
        <v>0</v>
      </c>
      <c r="M3957" s="86">
        <f>SUM(M3958:M3960)</f>
        <v>0</v>
      </c>
      <c r="N3957" s="88">
        <f>SUM(N3958:N3960)</f>
        <v>0</v>
      </c>
      <c r="O3957" s="83">
        <f>SUM(O3958:O3960)</f>
        <v>0</v>
      </c>
      <c r="P3957" s="88">
        <f>SUM(P3958:P3960)</f>
        <v>0</v>
      </c>
      <c r="Q3957" s="177">
        <f t="shared" ref="Q3957:Q4020" si="3362">SUM(O3957:P3957)</f>
        <v>0</v>
      </c>
      <c r="R3957" s="88">
        <f>SUM(R3958:R3960)</f>
        <v>0</v>
      </c>
      <c r="S3957" s="88">
        <f>SUM(S3958:S3960)</f>
        <v>0</v>
      </c>
      <c r="T3957" s="178">
        <f t="shared" si="3339"/>
        <v>0</v>
      </c>
      <c r="U3957" s="157"/>
      <c r="V3957" s="83">
        <f>SUM(V3958:V3960)</f>
        <v>0</v>
      </c>
      <c r="W3957" s="88">
        <f>SUM(W3958:W3960)</f>
        <v>0</v>
      </c>
      <c r="X3957" s="177">
        <f t="shared" ref="X3957:X4020" si="3363">SUM(V3957:W3957)</f>
        <v>0</v>
      </c>
      <c r="Y3957" s="88">
        <f>SUM(Y3958:Y3960)</f>
        <v>0</v>
      </c>
      <c r="Z3957" s="88">
        <f>SUM(Z3958:Z3960)</f>
        <v>0</v>
      </c>
      <c r="AA3957" s="178">
        <f t="shared" si="3340"/>
        <v>0</v>
      </c>
      <c r="AB3957" s="157"/>
      <c r="AC3957" s="83">
        <f>SUM(AC3958:AC3960)</f>
        <v>0</v>
      </c>
      <c r="AD3957" s="88">
        <f>SUM(AD3958:AD3960)</f>
        <v>0</v>
      </c>
      <c r="AE3957" s="177">
        <f t="shared" ref="AE3957:AE4020" si="3364">SUM(AC3957:AD3957)</f>
        <v>0</v>
      </c>
      <c r="AF3957" s="88">
        <f>SUM(AF3958:AF3960)</f>
        <v>0</v>
      </c>
      <c r="AG3957" s="88">
        <f>SUM(AG3958:AG3960)</f>
        <v>0</v>
      </c>
      <c r="AH3957" s="178">
        <f t="shared" si="3341"/>
        <v>0</v>
      </c>
      <c r="AJ3957" s="84">
        <f t="shared" ref="AJ3957:AU3957" si="3365">SUM(AJ3958:AJ3960)</f>
        <v>0</v>
      </c>
      <c r="AK3957" s="86">
        <f t="shared" si="3365"/>
        <v>0</v>
      </c>
      <c r="AL3957" s="88">
        <f t="shared" si="3365"/>
        <v>0</v>
      </c>
      <c r="AM3957" s="86">
        <f t="shared" si="3365"/>
        <v>0</v>
      </c>
      <c r="AN3957" s="88">
        <f t="shared" si="3365"/>
        <v>0</v>
      </c>
      <c r="AO3957" s="86">
        <f t="shared" si="3365"/>
        <v>0</v>
      </c>
      <c r="AP3957" s="88">
        <f t="shared" si="3365"/>
        <v>0</v>
      </c>
      <c r="AQ3957" s="86">
        <f t="shared" si="3365"/>
        <v>0</v>
      </c>
      <c r="AR3957" s="88">
        <f t="shared" si="3365"/>
        <v>0</v>
      </c>
      <c r="AS3957" s="86">
        <f t="shared" si="3365"/>
        <v>0</v>
      </c>
      <c r="AT3957" s="88">
        <f t="shared" si="3365"/>
        <v>0</v>
      </c>
      <c r="AU3957" s="86">
        <f t="shared" si="3365"/>
        <v>0</v>
      </c>
      <c r="AV3957" s="86">
        <f t="shared" ref="AV3957:AV4020" si="3366">SUM(AJ3957:AU3957)</f>
        <v>0</v>
      </c>
      <c r="AW3957" s="93">
        <f t="shared" ref="AW3957:AW4020" si="3367">T3957-AV3957</f>
        <v>0</v>
      </c>
      <c r="AY3957" s="86">
        <f t="shared" ref="AY3957:AY4020" si="3368">SUM(AJ3957:AL3957)</f>
        <v>0</v>
      </c>
      <c r="AZ3957" s="86">
        <f t="shared" ref="AZ3957:AZ4020" si="3369">SUM(AM3957:AO3957)</f>
        <v>0</v>
      </c>
      <c r="BA3957" s="86">
        <f t="shared" ref="BA3957:BA4020" si="3370">SUM(AP3957:AR3957)</f>
        <v>0</v>
      </c>
      <c r="BB3957" s="86">
        <f t="shared" ref="BB3957:BB4020" si="3371">SUM(AS3957:AU3957)</f>
        <v>0</v>
      </c>
      <c r="BC3957" s="86">
        <f t="shared" ref="BC3957:BC4020" si="3372">SUM(AY3957,AZ3957,BA3957,BB3957)</f>
        <v>0</v>
      </c>
      <c r="BD3957" s="86">
        <f t="shared" ref="BD3957:BD4020" si="3373">T3957-BC3957</f>
        <v>0</v>
      </c>
    </row>
    <row r="3958" spans="2:56" x14ac:dyDescent="0.3">
      <c r="B3958" s="169" t="s">
        <v>112</v>
      </c>
      <c r="C3958" s="248"/>
      <c r="D3958" s="249"/>
      <c r="E3958" s="172">
        <f t="shared" si="3359"/>
        <v>0</v>
      </c>
      <c r="F3958" s="248"/>
      <c r="G3958" s="249"/>
      <c r="H3958" s="172">
        <f t="shared" si="3360"/>
        <v>0</v>
      </c>
      <c r="I3958" s="248"/>
      <c r="J3958" s="250"/>
      <c r="K3958" s="174">
        <f t="shared" si="3361"/>
        <v>0</v>
      </c>
      <c r="L3958" s="248"/>
      <c r="M3958" s="250"/>
      <c r="N3958" s="251"/>
      <c r="O3958" s="248"/>
      <c r="P3958" s="251"/>
      <c r="Q3958" s="166">
        <f t="shared" si="3362"/>
        <v>0</v>
      </c>
      <c r="R3958" s="251"/>
      <c r="S3958" s="251"/>
      <c r="T3958" s="167">
        <f t="shared" ref="T3958:T4021" si="3374">SUM(Q3958:S3958)</f>
        <v>0</v>
      </c>
      <c r="U3958" s="157"/>
      <c r="V3958" s="248"/>
      <c r="W3958" s="251"/>
      <c r="X3958" s="166">
        <f t="shared" si="3363"/>
        <v>0</v>
      </c>
      <c r="Y3958" s="251"/>
      <c r="Z3958" s="251"/>
      <c r="AA3958" s="167">
        <f t="shared" ref="AA3958:AA4021" si="3375">SUM(X3958:Z3958)</f>
        <v>0</v>
      </c>
      <c r="AB3958" s="157"/>
      <c r="AC3958" s="248"/>
      <c r="AD3958" s="251"/>
      <c r="AE3958" s="166">
        <f t="shared" si="3364"/>
        <v>0</v>
      </c>
      <c r="AF3958" s="251"/>
      <c r="AG3958" s="251"/>
      <c r="AH3958" s="167">
        <f t="shared" ref="AH3958:AH4021" si="3376">SUM(AE3958:AG3958)</f>
        <v>0</v>
      </c>
      <c r="AJ3958" s="252"/>
      <c r="AK3958" s="253"/>
      <c r="AL3958" s="254"/>
      <c r="AM3958" s="253"/>
      <c r="AN3958" s="254"/>
      <c r="AO3958" s="253"/>
      <c r="AP3958" s="254"/>
      <c r="AQ3958" s="253"/>
      <c r="AR3958" s="254"/>
      <c r="AS3958" s="253"/>
      <c r="AT3958" s="254"/>
      <c r="AU3958" s="253"/>
      <c r="AV3958" s="163">
        <f t="shared" si="3366"/>
        <v>0</v>
      </c>
      <c r="AW3958" s="168">
        <f t="shared" si="3367"/>
        <v>0</v>
      </c>
      <c r="AY3958" s="163">
        <f t="shared" si="3368"/>
        <v>0</v>
      </c>
      <c r="AZ3958" s="163">
        <f t="shared" si="3369"/>
        <v>0</v>
      </c>
      <c r="BA3958" s="163">
        <f t="shared" si="3370"/>
        <v>0</v>
      </c>
      <c r="BB3958" s="163">
        <f t="shared" si="3371"/>
        <v>0</v>
      </c>
      <c r="BC3958" s="163">
        <f t="shared" si="3372"/>
        <v>0</v>
      </c>
      <c r="BD3958" s="163">
        <f t="shared" si="3373"/>
        <v>0</v>
      </c>
    </row>
    <row r="3959" spans="2:56" x14ac:dyDescent="0.3">
      <c r="B3959" s="169" t="s">
        <v>113</v>
      </c>
      <c r="C3959" s="248"/>
      <c r="D3959" s="249"/>
      <c r="E3959" s="172">
        <f t="shared" si="3359"/>
        <v>0</v>
      </c>
      <c r="F3959" s="248"/>
      <c r="G3959" s="249"/>
      <c r="H3959" s="172">
        <f t="shared" si="3360"/>
        <v>0</v>
      </c>
      <c r="I3959" s="248"/>
      <c r="J3959" s="250"/>
      <c r="K3959" s="174">
        <f t="shared" si="3361"/>
        <v>0</v>
      </c>
      <c r="L3959" s="248"/>
      <c r="M3959" s="250"/>
      <c r="N3959" s="251"/>
      <c r="O3959" s="248"/>
      <c r="P3959" s="251"/>
      <c r="Q3959" s="166">
        <f t="shared" si="3362"/>
        <v>0</v>
      </c>
      <c r="R3959" s="251"/>
      <c r="S3959" s="251"/>
      <c r="T3959" s="167">
        <f t="shared" si="3374"/>
        <v>0</v>
      </c>
      <c r="U3959" s="157"/>
      <c r="V3959" s="248"/>
      <c r="W3959" s="251"/>
      <c r="X3959" s="166">
        <f t="shared" si="3363"/>
        <v>0</v>
      </c>
      <c r="Y3959" s="251"/>
      <c r="Z3959" s="251"/>
      <c r="AA3959" s="167">
        <f t="shared" si="3375"/>
        <v>0</v>
      </c>
      <c r="AB3959" s="157"/>
      <c r="AC3959" s="248"/>
      <c r="AD3959" s="251"/>
      <c r="AE3959" s="166">
        <f t="shared" si="3364"/>
        <v>0</v>
      </c>
      <c r="AF3959" s="251"/>
      <c r="AG3959" s="251"/>
      <c r="AH3959" s="167">
        <f t="shared" si="3376"/>
        <v>0</v>
      </c>
      <c r="AJ3959" s="252"/>
      <c r="AK3959" s="253"/>
      <c r="AL3959" s="254"/>
      <c r="AM3959" s="253"/>
      <c r="AN3959" s="254"/>
      <c r="AO3959" s="253"/>
      <c r="AP3959" s="254"/>
      <c r="AQ3959" s="253"/>
      <c r="AR3959" s="254"/>
      <c r="AS3959" s="253"/>
      <c r="AT3959" s="254"/>
      <c r="AU3959" s="253"/>
      <c r="AV3959" s="163">
        <f t="shared" si="3366"/>
        <v>0</v>
      </c>
      <c r="AW3959" s="168">
        <f t="shared" si="3367"/>
        <v>0</v>
      </c>
      <c r="AY3959" s="163">
        <f t="shared" si="3368"/>
        <v>0</v>
      </c>
      <c r="AZ3959" s="163">
        <f t="shared" si="3369"/>
        <v>0</v>
      </c>
      <c r="BA3959" s="163">
        <f t="shared" si="3370"/>
        <v>0</v>
      </c>
      <c r="BB3959" s="163">
        <f t="shared" si="3371"/>
        <v>0</v>
      </c>
      <c r="BC3959" s="163">
        <f t="shared" si="3372"/>
        <v>0</v>
      </c>
      <c r="BD3959" s="163">
        <f t="shared" si="3373"/>
        <v>0</v>
      </c>
    </row>
    <row r="3960" spans="2:56" x14ac:dyDescent="0.3">
      <c r="B3960" s="169" t="s">
        <v>114</v>
      </c>
      <c r="C3960" s="248"/>
      <c r="D3960" s="249"/>
      <c r="E3960" s="172">
        <f t="shared" si="3359"/>
        <v>0</v>
      </c>
      <c r="F3960" s="248"/>
      <c r="G3960" s="249"/>
      <c r="H3960" s="172">
        <f t="shared" si="3360"/>
        <v>0</v>
      </c>
      <c r="I3960" s="248"/>
      <c r="J3960" s="250"/>
      <c r="K3960" s="174">
        <f t="shared" si="3361"/>
        <v>0</v>
      </c>
      <c r="L3960" s="248"/>
      <c r="M3960" s="250"/>
      <c r="N3960" s="251"/>
      <c r="O3960" s="248"/>
      <c r="P3960" s="251"/>
      <c r="Q3960" s="166">
        <f t="shared" si="3362"/>
        <v>0</v>
      </c>
      <c r="R3960" s="251"/>
      <c r="S3960" s="251"/>
      <c r="T3960" s="167">
        <f t="shared" si="3374"/>
        <v>0</v>
      </c>
      <c r="U3960" s="157"/>
      <c r="V3960" s="248"/>
      <c r="W3960" s="251"/>
      <c r="X3960" s="166">
        <f t="shared" si="3363"/>
        <v>0</v>
      </c>
      <c r="Y3960" s="251"/>
      <c r="Z3960" s="251"/>
      <c r="AA3960" s="167">
        <f t="shared" si="3375"/>
        <v>0</v>
      </c>
      <c r="AB3960" s="157"/>
      <c r="AC3960" s="248"/>
      <c r="AD3960" s="251"/>
      <c r="AE3960" s="166">
        <f t="shared" si="3364"/>
        <v>0</v>
      </c>
      <c r="AF3960" s="251"/>
      <c r="AG3960" s="251"/>
      <c r="AH3960" s="167">
        <f t="shared" si="3376"/>
        <v>0</v>
      </c>
      <c r="AJ3960" s="252"/>
      <c r="AK3960" s="253"/>
      <c r="AL3960" s="254"/>
      <c r="AM3960" s="253"/>
      <c r="AN3960" s="254"/>
      <c r="AO3960" s="253"/>
      <c r="AP3960" s="254"/>
      <c r="AQ3960" s="253"/>
      <c r="AR3960" s="254"/>
      <c r="AS3960" s="253"/>
      <c r="AT3960" s="254"/>
      <c r="AU3960" s="253"/>
      <c r="AV3960" s="163">
        <f t="shared" si="3366"/>
        <v>0</v>
      </c>
      <c r="AW3960" s="168">
        <f t="shared" si="3367"/>
        <v>0</v>
      </c>
      <c r="AY3960" s="163">
        <f t="shared" si="3368"/>
        <v>0</v>
      </c>
      <c r="AZ3960" s="163">
        <f t="shared" si="3369"/>
        <v>0</v>
      </c>
      <c r="BA3960" s="163">
        <f t="shared" si="3370"/>
        <v>0</v>
      </c>
      <c r="BB3960" s="163">
        <f t="shared" si="3371"/>
        <v>0</v>
      </c>
      <c r="BC3960" s="163">
        <f t="shared" si="3372"/>
        <v>0</v>
      </c>
      <c r="BD3960" s="163">
        <f t="shared" si="3373"/>
        <v>0</v>
      </c>
    </row>
    <row r="3961" spans="2:56" x14ac:dyDescent="0.3">
      <c r="B3961" s="179" t="s">
        <v>115</v>
      </c>
      <c r="C3961" s="83">
        <f>SUM(C3962:C3964)</f>
        <v>0</v>
      </c>
      <c r="D3961" s="84">
        <f>SUM(D3962:D3964)</f>
        <v>0</v>
      </c>
      <c r="E3961" s="85">
        <f t="shared" si="3359"/>
        <v>0</v>
      </c>
      <c r="F3961" s="83">
        <f>SUM(F3962:F3964)</f>
        <v>0</v>
      </c>
      <c r="G3961" s="84">
        <f>SUM(G3962:G3964)</f>
        <v>0</v>
      </c>
      <c r="H3961" s="85">
        <f t="shared" si="3360"/>
        <v>0</v>
      </c>
      <c r="I3961" s="83">
        <f>SUM(I3962:I3964)</f>
        <v>0</v>
      </c>
      <c r="J3961" s="86">
        <f>SUM(J3962:J3964)</f>
        <v>0</v>
      </c>
      <c r="K3961" s="87">
        <f t="shared" si="3361"/>
        <v>0</v>
      </c>
      <c r="L3961" s="83">
        <f>SUM(L3962:L3964)</f>
        <v>0</v>
      </c>
      <c r="M3961" s="86">
        <f>SUM(M3962:M3964)</f>
        <v>0</v>
      </c>
      <c r="N3961" s="88">
        <f>SUM(N3962:N3964)</f>
        <v>0</v>
      </c>
      <c r="O3961" s="83">
        <f>SUM(O3962:O3964)</f>
        <v>0</v>
      </c>
      <c r="P3961" s="88">
        <f>SUM(P3962:P3964)</f>
        <v>0</v>
      </c>
      <c r="Q3961" s="177">
        <f t="shared" si="3362"/>
        <v>0</v>
      </c>
      <c r="R3961" s="88">
        <f>SUM(R3962:R3964)</f>
        <v>0</v>
      </c>
      <c r="S3961" s="88">
        <f>SUM(S3962:S3964)</f>
        <v>0</v>
      </c>
      <c r="T3961" s="178">
        <f t="shared" si="3374"/>
        <v>0</v>
      </c>
      <c r="U3961" s="157"/>
      <c r="V3961" s="83">
        <f>SUM(V3962:V3964)</f>
        <v>0</v>
      </c>
      <c r="W3961" s="88">
        <f>SUM(W3962:W3964)</f>
        <v>0</v>
      </c>
      <c r="X3961" s="177">
        <f t="shared" si="3363"/>
        <v>0</v>
      </c>
      <c r="Y3961" s="88">
        <f>SUM(Y3962:Y3964)</f>
        <v>0</v>
      </c>
      <c r="Z3961" s="88">
        <f>SUM(Z3962:Z3964)</f>
        <v>0</v>
      </c>
      <c r="AA3961" s="178">
        <f t="shared" si="3375"/>
        <v>0</v>
      </c>
      <c r="AB3961" s="157"/>
      <c r="AC3961" s="83">
        <f>SUM(AC3962:AC3964)</f>
        <v>0</v>
      </c>
      <c r="AD3961" s="88">
        <f>SUM(AD3962:AD3964)</f>
        <v>0</v>
      </c>
      <c r="AE3961" s="177">
        <f t="shared" si="3364"/>
        <v>0</v>
      </c>
      <c r="AF3961" s="88">
        <f>SUM(AF3962:AF3964)</f>
        <v>0</v>
      </c>
      <c r="AG3961" s="88">
        <f>SUM(AG3962:AG3964)</f>
        <v>0</v>
      </c>
      <c r="AH3961" s="178">
        <f t="shared" si="3376"/>
        <v>0</v>
      </c>
      <c r="AJ3961" s="84">
        <f t="shared" ref="AJ3961:AU3961" si="3377">SUM(AJ3962:AJ3964)</f>
        <v>0</v>
      </c>
      <c r="AK3961" s="86">
        <f t="shared" si="3377"/>
        <v>0</v>
      </c>
      <c r="AL3961" s="88">
        <f t="shared" si="3377"/>
        <v>0</v>
      </c>
      <c r="AM3961" s="86">
        <f t="shared" si="3377"/>
        <v>0</v>
      </c>
      <c r="AN3961" s="88">
        <f t="shared" si="3377"/>
        <v>0</v>
      </c>
      <c r="AO3961" s="86">
        <f t="shared" si="3377"/>
        <v>0</v>
      </c>
      <c r="AP3961" s="88">
        <f t="shared" si="3377"/>
        <v>0</v>
      </c>
      <c r="AQ3961" s="86">
        <f t="shared" si="3377"/>
        <v>0</v>
      </c>
      <c r="AR3961" s="88">
        <f t="shared" si="3377"/>
        <v>0</v>
      </c>
      <c r="AS3961" s="86">
        <f t="shared" si="3377"/>
        <v>0</v>
      </c>
      <c r="AT3961" s="88">
        <f t="shared" si="3377"/>
        <v>0</v>
      </c>
      <c r="AU3961" s="86">
        <f t="shared" si="3377"/>
        <v>0</v>
      </c>
      <c r="AV3961" s="86">
        <f t="shared" si="3366"/>
        <v>0</v>
      </c>
      <c r="AW3961" s="93">
        <f t="shared" si="3367"/>
        <v>0</v>
      </c>
      <c r="AY3961" s="86">
        <f t="shared" si="3368"/>
        <v>0</v>
      </c>
      <c r="AZ3961" s="86">
        <f t="shared" si="3369"/>
        <v>0</v>
      </c>
      <c r="BA3961" s="86">
        <f t="shared" si="3370"/>
        <v>0</v>
      </c>
      <c r="BB3961" s="86">
        <f t="shared" si="3371"/>
        <v>0</v>
      </c>
      <c r="BC3961" s="86">
        <f t="shared" si="3372"/>
        <v>0</v>
      </c>
      <c r="BD3961" s="86">
        <f t="shared" si="3373"/>
        <v>0</v>
      </c>
    </row>
    <row r="3962" spans="2:56" x14ac:dyDescent="0.3">
      <c r="B3962" s="169" t="s">
        <v>116</v>
      </c>
      <c r="C3962" s="248"/>
      <c r="D3962" s="249"/>
      <c r="E3962" s="172">
        <f t="shared" si="3359"/>
        <v>0</v>
      </c>
      <c r="F3962" s="248"/>
      <c r="G3962" s="249"/>
      <c r="H3962" s="172">
        <f t="shared" si="3360"/>
        <v>0</v>
      </c>
      <c r="I3962" s="248"/>
      <c r="J3962" s="250"/>
      <c r="K3962" s="174">
        <f t="shared" si="3361"/>
        <v>0</v>
      </c>
      <c r="L3962" s="248"/>
      <c r="M3962" s="250"/>
      <c r="N3962" s="251"/>
      <c r="O3962" s="248"/>
      <c r="P3962" s="251"/>
      <c r="Q3962" s="166">
        <f t="shared" si="3362"/>
        <v>0</v>
      </c>
      <c r="R3962" s="251"/>
      <c r="S3962" s="251"/>
      <c r="T3962" s="167">
        <f t="shared" si="3374"/>
        <v>0</v>
      </c>
      <c r="U3962" s="157"/>
      <c r="V3962" s="248"/>
      <c r="W3962" s="251"/>
      <c r="X3962" s="166">
        <f t="shared" si="3363"/>
        <v>0</v>
      </c>
      <c r="Y3962" s="251"/>
      <c r="Z3962" s="251"/>
      <c r="AA3962" s="167">
        <f t="shared" si="3375"/>
        <v>0</v>
      </c>
      <c r="AB3962" s="157"/>
      <c r="AC3962" s="248"/>
      <c r="AD3962" s="251"/>
      <c r="AE3962" s="166">
        <f t="shared" si="3364"/>
        <v>0</v>
      </c>
      <c r="AF3962" s="251"/>
      <c r="AG3962" s="251"/>
      <c r="AH3962" s="167">
        <f t="shared" si="3376"/>
        <v>0</v>
      </c>
      <c r="AJ3962" s="252"/>
      <c r="AK3962" s="253"/>
      <c r="AL3962" s="254"/>
      <c r="AM3962" s="253"/>
      <c r="AN3962" s="254"/>
      <c r="AO3962" s="253"/>
      <c r="AP3962" s="254"/>
      <c r="AQ3962" s="253"/>
      <c r="AR3962" s="254"/>
      <c r="AS3962" s="253"/>
      <c r="AT3962" s="254"/>
      <c r="AU3962" s="253"/>
      <c r="AV3962" s="163">
        <f t="shared" si="3366"/>
        <v>0</v>
      </c>
      <c r="AW3962" s="168">
        <f t="shared" si="3367"/>
        <v>0</v>
      </c>
      <c r="AY3962" s="163">
        <f t="shared" si="3368"/>
        <v>0</v>
      </c>
      <c r="AZ3962" s="163">
        <f t="shared" si="3369"/>
        <v>0</v>
      </c>
      <c r="BA3962" s="163">
        <f t="shared" si="3370"/>
        <v>0</v>
      </c>
      <c r="BB3962" s="163">
        <f t="shared" si="3371"/>
        <v>0</v>
      </c>
      <c r="BC3962" s="163">
        <f t="shared" si="3372"/>
        <v>0</v>
      </c>
      <c r="BD3962" s="163">
        <f t="shared" si="3373"/>
        <v>0</v>
      </c>
    </row>
    <row r="3963" spans="2:56" x14ac:dyDescent="0.3">
      <c r="B3963" s="169" t="s">
        <v>117</v>
      </c>
      <c r="C3963" s="248"/>
      <c r="D3963" s="249"/>
      <c r="E3963" s="172">
        <f t="shared" si="3359"/>
        <v>0</v>
      </c>
      <c r="F3963" s="248"/>
      <c r="G3963" s="249"/>
      <c r="H3963" s="172">
        <f t="shared" si="3360"/>
        <v>0</v>
      </c>
      <c r="I3963" s="248"/>
      <c r="J3963" s="250"/>
      <c r="K3963" s="174">
        <f t="shared" si="3361"/>
        <v>0</v>
      </c>
      <c r="L3963" s="248"/>
      <c r="M3963" s="250"/>
      <c r="N3963" s="251"/>
      <c r="O3963" s="248"/>
      <c r="P3963" s="251"/>
      <c r="Q3963" s="166">
        <f t="shared" si="3362"/>
        <v>0</v>
      </c>
      <c r="R3963" s="251"/>
      <c r="S3963" s="251"/>
      <c r="T3963" s="167">
        <f t="shared" si="3374"/>
        <v>0</v>
      </c>
      <c r="U3963" s="157"/>
      <c r="V3963" s="248"/>
      <c r="W3963" s="251"/>
      <c r="X3963" s="166">
        <f t="shared" si="3363"/>
        <v>0</v>
      </c>
      <c r="Y3963" s="251"/>
      <c r="Z3963" s="251"/>
      <c r="AA3963" s="167">
        <f t="shared" si="3375"/>
        <v>0</v>
      </c>
      <c r="AB3963" s="157"/>
      <c r="AC3963" s="248"/>
      <c r="AD3963" s="251"/>
      <c r="AE3963" s="166">
        <f t="shared" si="3364"/>
        <v>0</v>
      </c>
      <c r="AF3963" s="251"/>
      <c r="AG3963" s="251"/>
      <c r="AH3963" s="167">
        <f t="shared" si="3376"/>
        <v>0</v>
      </c>
      <c r="AJ3963" s="252"/>
      <c r="AK3963" s="253"/>
      <c r="AL3963" s="254"/>
      <c r="AM3963" s="253"/>
      <c r="AN3963" s="254"/>
      <c r="AO3963" s="253"/>
      <c r="AP3963" s="254"/>
      <c r="AQ3963" s="253"/>
      <c r="AR3963" s="254"/>
      <c r="AS3963" s="253"/>
      <c r="AT3963" s="254"/>
      <c r="AU3963" s="253"/>
      <c r="AV3963" s="163">
        <f t="shared" si="3366"/>
        <v>0</v>
      </c>
      <c r="AW3963" s="168">
        <f t="shared" si="3367"/>
        <v>0</v>
      </c>
      <c r="AY3963" s="163">
        <f t="shared" si="3368"/>
        <v>0</v>
      </c>
      <c r="AZ3963" s="163">
        <f t="shared" si="3369"/>
        <v>0</v>
      </c>
      <c r="BA3963" s="163">
        <f t="shared" si="3370"/>
        <v>0</v>
      </c>
      <c r="BB3963" s="163">
        <f t="shared" si="3371"/>
        <v>0</v>
      </c>
      <c r="BC3963" s="163">
        <f t="shared" si="3372"/>
        <v>0</v>
      </c>
      <c r="BD3963" s="163">
        <f t="shared" si="3373"/>
        <v>0</v>
      </c>
    </row>
    <row r="3964" spans="2:56" x14ac:dyDescent="0.3">
      <c r="B3964" s="169" t="s">
        <v>118</v>
      </c>
      <c r="C3964" s="248"/>
      <c r="D3964" s="249"/>
      <c r="E3964" s="172">
        <f t="shared" si="3359"/>
        <v>0</v>
      </c>
      <c r="F3964" s="248"/>
      <c r="G3964" s="249"/>
      <c r="H3964" s="172">
        <f t="shared" si="3360"/>
        <v>0</v>
      </c>
      <c r="I3964" s="248"/>
      <c r="J3964" s="250"/>
      <c r="K3964" s="174">
        <f t="shared" si="3361"/>
        <v>0</v>
      </c>
      <c r="L3964" s="248"/>
      <c r="M3964" s="250"/>
      <c r="N3964" s="251"/>
      <c r="O3964" s="248"/>
      <c r="P3964" s="251"/>
      <c r="Q3964" s="166">
        <f t="shared" si="3362"/>
        <v>0</v>
      </c>
      <c r="R3964" s="251"/>
      <c r="S3964" s="251"/>
      <c r="T3964" s="167">
        <f t="shared" si="3374"/>
        <v>0</v>
      </c>
      <c r="U3964" s="157"/>
      <c r="V3964" s="248"/>
      <c r="W3964" s="251"/>
      <c r="X3964" s="166">
        <f t="shared" si="3363"/>
        <v>0</v>
      </c>
      <c r="Y3964" s="251"/>
      <c r="Z3964" s="251"/>
      <c r="AA3964" s="167">
        <f t="shared" si="3375"/>
        <v>0</v>
      </c>
      <c r="AB3964" s="157"/>
      <c r="AC3964" s="248"/>
      <c r="AD3964" s="251"/>
      <c r="AE3964" s="166">
        <f t="shared" si="3364"/>
        <v>0</v>
      </c>
      <c r="AF3964" s="251"/>
      <c r="AG3964" s="251"/>
      <c r="AH3964" s="167">
        <f t="shared" si="3376"/>
        <v>0</v>
      </c>
      <c r="AJ3964" s="252"/>
      <c r="AK3964" s="253"/>
      <c r="AL3964" s="254"/>
      <c r="AM3964" s="253"/>
      <c r="AN3964" s="254"/>
      <c r="AO3964" s="253"/>
      <c r="AP3964" s="254"/>
      <c r="AQ3964" s="253"/>
      <c r="AR3964" s="254"/>
      <c r="AS3964" s="253"/>
      <c r="AT3964" s="254"/>
      <c r="AU3964" s="253"/>
      <c r="AV3964" s="163">
        <f t="shared" si="3366"/>
        <v>0</v>
      </c>
      <c r="AW3964" s="168">
        <f t="shared" si="3367"/>
        <v>0</v>
      </c>
      <c r="AY3964" s="163">
        <f t="shared" si="3368"/>
        <v>0</v>
      </c>
      <c r="AZ3964" s="163">
        <f t="shared" si="3369"/>
        <v>0</v>
      </c>
      <c r="BA3964" s="163">
        <f t="shared" si="3370"/>
        <v>0</v>
      </c>
      <c r="BB3964" s="163">
        <f t="shared" si="3371"/>
        <v>0</v>
      </c>
      <c r="BC3964" s="163">
        <f t="shared" si="3372"/>
        <v>0</v>
      </c>
      <c r="BD3964" s="163">
        <f t="shared" si="3373"/>
        <v>0</v>
      </c>
    </row>
    <row r="3965" spans="2:56" x14ac:dyDescent="0.3">
      <c r="B3965" s="179" t="s">
        <v>119</v>
      </c>
      <c r="C3965" s="83">
        <f>SUM(C3966)</f>
        <v>0</v>
      </c>
      <c r="D3965" s="84">
        <f>SUM(D3966)</f>
        <v>0</v>
      </c>
      <c r="E3965" s="85">
        <f t="shared" si="3359"/>
        <v>0</v>
      </c>
      <c r="F3965" s="83">
        <f>SUM(F3966)</f>
        <v>0</v>
      </c>
      <c r="G3965" s="84">
        <f>SUM(G3966)</f>
        <v>0</v>
      </c>
      <c r="H3965" s="85">
        <f t="shared" si="3360"/>
        <v>0</v>
      </c>
      <c r="I3965" s="83">
        <f>SUM(I3966)</f>
        <v>2000</v>
      </c>
      <c r="J3965" s="86">
        <f>SUM(J3966)</f>
        <v>2000</v>
      </c>
      <c r="K3965" s="87">
        <f t="shared" si="3361"/>
        <v>1</v>
      </c>
      <c r="L3965" s="83">
        <f>SUM(L3966)</f>
        <v>2000</v>
      </c>
      <c r="M3965" s="86">
        <f>SUM(M3966)</f>
        <v>2000</v>
      </c>
      <c r="N3965" s="88">
        <f>SUM(N3966)</f>
        <v>0</v>
      </c>
      <c r="O3965" s="83">
        <f>SUM(O3966)</f>
        <v>0</v>
      </c>
      <c r="P3965" s="88">
        <f>SUM(P3966)</f>
        <v>0</v>
      </c>
      <c r="Q3965" s="177">
        <f t="shared" si="3362"/>
        <v>0</v>
      </c>
      <c r="R3965" s="88">
        <f>SUM(R3966)</f>
        <v>0</v>
      </c>
      <c r="S3965" s="88">
        <f>SUM(S3966)</f>
        <v>0</v>
      </c>
      <c r="T3965" s="178">
        <f t="shared" si="3374"/>
        <v>0</v>
      </c>
      <c r="U3965" s="157"/>
      <c r="V3965" s="83">
        <f>SUM(V3966)</f>
        <v>0</v>
      </c>
      <c r="W3965" s="88">
        <f>SUM(W3966)</f>
        <v>0</v>
      </c>
      <c r="X3965" s="177">
        <f t="shared" si="3363"/>
        <v>0</v>
      </c>
      <c r="Y3965" s="88">
        <f>SUM(Y3966)</f>
        <v>0</v>
      </c>
      <c r="Z3965" s="88">
        <f>SUM(Z3966)</f>
        <v>0</v>
      </c>
      <c r="AA3965" s="178">
        <f t="shared" si="3375"/>
        <v>0</v>
      </c>
      <c r="AB3965" s="157"/>
      <c r="AC3965" s="83">
        <f>SUM(AC3966)</f>
        <v>2000</v>
      </c>
      <c r="AD3965" s="88">
        <f>SUM(AD3966)</f>
        <v>0</v>
      </c>
      <c r="AE3965" s="177">
        <f t="shared" si="3364"/>
        <v>2000</v>
      </c>
      <c r="AF3965" s="88">
        <f>SUM(AF3966)</f>
        <v>0</v>
      </c>
      <c r="AG3965" s="88">
        <f>SUM(AG3966)</f>
        <v>0</v>
      </c>
      <c r="AH3965" s="178">
        <f t="shared" si="3376"/>
        <v>2000</v>
      </c>
      <c r="AJ3965" s="84">
        <f t="shared" ref="AJ3965:AU3965" si="3378">SUM(AJ3966)</f>
        <v>0</v>
      </c>
      <c r="AK3965" s="86">
        <f t="shared" si="3378"/>
        <v>0</v>
      </c>
      <c r="AL3965" s="88">
        <f t="shared" si="3378"/>
        <v>0</v>
      </c>
      <c r="AM3965" s="86">
        <f t="shared" si="3378"/>
        <v>0</v>
      </c>
      <c r="AN3965" s="88">
        <f t="shared" si="3378"/>
        <v>0</v>
      </c>
      <c r="AO3965" s="86">
        <f t="shared" si="3378"/>
        <v>0</v>
      </c>
      <c r="AP3965" s="88">
        <f t="shared" si="3378"/>
        <v>0</v>
      </c>
      <c r="AQ3965" s="86">
        <f t="shared" si="3378"/>
        <v>0</v>
      </c>
      <c r="AR3965" s="88">
        <f t="shared" si="3378"/>
        <v>0</v>
      </c>
      <c r="AS3965" s="86">
        <f t="shared" si="3378"/>
        <v>0</v>
      </c>
      <c r="AT3965" s="88">
        <f t="shared" si="3378"/>
        <v>0</v>
      </c>
      <c r="AU3965" s="86">
        <f t="shared" si="3378"/>
        <v>0</v>
      </c>
      <c r="AV3965" s="86">
        <f t="shared" si="3366"/>
        <v>0</v>
      </c>
      <c r="AW3965" s="93">
        <f t="shared" si="3367"/>
        <v>0</v>
      </c>
      <c r="AY3965" s="86">
        <f t="shared" si="3368"/>
        <v>0</v>
      </c>
      <c r="AZ3965" s="86">
        <f t="shared" si="3369"/>
        <v>0</v>
      </c>
      <c r="BA3965" s="86">
        <f t="shared" si="3370"/>
        <v>0</v>
      </c>
      <c r="BB3965" s="86">
        <f t="shared" si="3371"/>
        <v>0</v>
      </c>
      <c r="BC3965" s="86">
        <f t="shared" si="3372"/>
        <v>0</v>
      </c>
      <c r="BD3965" s="86">
        <f t="shared" si="3373"/>
        <v>0</v>
      </c>
    </row>
    <row r="3966" spans="2:56" x14ac:dyDescent="0.3">
      <c r="B3966" s="169" t="s">
        <v>120</v>
      </c>
      <c r="C3966" s="248"/>
      <c r="D3966" s="249"/>
      <c r="E3966" s="172">
        <f t="shared" si="3359"/>
        <v>0</v>
      </c>
      <c r="F3966" s="248"/>
      <c r="G3966" s="249"/>
      <c r="H3966" s="172">
        <f t="shared" si="3360"/>
        <v>0</v>
      </c>
      <c r="I3966" s="248">
        <v>2000</v>
      </c>
      <c r="J3966" s="250">
        <v>2000</v>
      </c>
      <c r="K3966" s="174">
        <f t="shared" si="3361"/>
        <v>1</v>
      </c>
      <c r="L3966" s="248">
        <v>2000</v>
      </c>
      <c r="M3966" s="250">
        <v>2000</v>
      </c>
      <c r="N3966" s="251"/>
      <c r="O3966" s="248"/>
      <c r="P3966" s="251"/>
      <c r="Q3966" s="166">
        <f t="shared" si="3362"/>
        <v>0</v>
      </c>
      <c r="R3966" s="251"/>
      <c r="S3966" s="251"/>
      <c r="T3966" s="167">
        <f t="shared" si="3374"/>
        <v>0</v>
      </c>
      <c r="U3966" s="157"/>
      <c r="V3966" s="248"/>
      <c r="W3966" s="251"/>
      <c r="X3966" s="166">
        <f t="shared" si="3363"/>
        <v>0</v>
      </c>
      <c r="Y3966" s="251"/>
      <c r="Z3966" s="251"/>
      <c r="AA3966" s="167">
        <f t="shared" si="3375"/>
        <v>0</v>
      </c>
      <c r="AB3966" s="157"/>
      <c r="AC3966" s="248">
        <v>2000</v>
      </c>
      <c r="AD3966" s="251"/>
      <c r="AE3966" s="166">
        <f t="shared" si="3364"/>
        <v>2000</v>
      </c>
      <c r="AF3966" s="251"/>
      <c r="AG3966" s="251"/>
      <c r="AH3966" s="167">
        <f t="shared" si="3376"/>
        <v>2000</v>
      </c>
      <c r="AJ3966" s="252"/>
      <c r="AK3966" s="253"/>
      <c r="AL3966" s="254"/>
      <c r="AM3966" s="253"/>
      <c r="AN3966" s="254"/>
      <c r="AO3966" s="253"/>
      <c r="AP3966" s="254"/>
      <c r="AQ3966" s="253"/>
      <c r="AR3966" s="254"/>
      <c r="AS3966" s="253"/>
      <c r="AT3966" s="254"/>
      <c r="AU3966" s="253"/>
      <c r="AV3966" s="163">
        <f t="shared" si="3366"/>
        <v>0</v>
      </c>
      <c r="AW3966" s="168">
        <f t="shared" si="3367"/>
        <v>0</v>
      </c>
      <c r="AY3966" s="163">
        <f t="shared" si="3368"/>
        <v>0</v>
      </c>
      <c r="AZ3966" s="163">
        <f t="shared" si="3369"/>
        <v>0</v>
      </c>
      <c r="BA3966" s="163">
        <f t="shared" si="3370"/>
        <v>0</v>
      </c>
      <c r="BB3966" s="163">
        <f t="shared" si="3371"/>
        <v>0</v>
      </c>
      <c r="BC3966" s="163">
        <f t="shared" si="3372"/>
        <v>0</v>
      </c>
      <c r="BD3966" s="163">
        <f t="shared" si="3373"/>
        <v>0</v>
      </c>
    </row>
    <row r="3967" spans="2:56" x14ac:dyDescent="0.3">
      <c r="B3967" s="179" t="s">
        <v>121</v>
      </c>
      <c r="C3967" s="83">
        <f>SUM(C3968:C3972)</f>
        <v>0</v>
      </c>
      <c r="D3967" s="84">
        <f>SUM(D3968:D3972)</f>
        <v>0</v>
      </c>
      <c r="E3967" s="85">
        <f t="shared" si="3359"/>
        <v>0</v>
      </c>
      <c r="F3967" s="83">
        <f>SUM(F3968:F3972)</f>
        <v>0</v>
      </c>
      <c r="G3967" s="84">
        <f>SUM(G3968:G3972)</f>
        <v>0</v>
      </c>
      <c r="H3967" s="85">
        <f t="shared" si="3360"/>
        <v>0</v>
      </c>
      <c r="I3967" s="83">
        <f>SUM(I3968:I3972)</f>
        <v>0</v>
      </c>
      <c r="J3967" s="86">
        <f>SUM(J3968:J3972)</f>
        <v>0</v>
      </c>
      <c r="K3967" s="87">
        <f t="shared" si="3361"/>
        <v>0</v>
      </c>
      <c r="L3967" s="83">
        <f>SUM(L3968:L3972)</f>
        <v>0</v>
      </c>
      <c r="M3967" s="86">
        <f>SUM(M3968:M3972)</f>
        <v>0</v>
      </c>
      <c r="N3967" s="88">
        <f>SUM(N3968:N3972)</f>
        <v>0</v>
      </c>
      <c r="O3967" s="83">
        <f>SUM(O3968:O3972)</f>
        <v>0</v>
      </c>
      <c r="P3967" s="88">
        <f>SUM(P3968:P3972)</f>
        <v>0</v>
      </c>
      <c r="Q3967" s="177">
        <f t="shared" si="3362"/>
        <v>0</v>
      </c>
      <c r="R3967" s="88">
        <f>SUM(R3968:R3972)</f>
        <v>0</v>
      </c>
      <c r="S3967" s="88">
        <f>SUM(S3968:S3972)</f>
        <v>0</v>
      </c>
      <c r="T3967" s="178">
        <f t="shared" si="3374"/>
        <v>0</v>
      </c>
      <c r="U3967" s="157"/>
      <c r="V3967" s="83">
        <f>SUM(V3968:V3972)</f>
        <v>0</v>
      </c>
      <c r="W3967" s="88">
        <f>SUM(W3968:W3972)</f>
        <v>0</v>
      </c>
      <c r="X3967" s="177">
        <f t="shared" si="3363"/>
        <v>0</v>
      </c>
      <c r="Y3967" s="88">
        <f>SUM(Y3968:Y3972)</f>
        <v>0</v>
      </c>
      <c r="Z3967" s="88">
        <f>SUM(Z3968:Z3972)</f>
        <v>0</v>
      </c>
      <c r="AA3967" s="178">
        <f t="shared" si="3375"/>
        <v>0</v>
      </c>
      <c r="AB3967" s="157"/>
      <c r="AC3967" s="83">
        <f>SUM(AC3968:AC3972)</f>
        <v>0</v>
      </c>
      <c r="AD3967" s="88">
        <f>SUM(AD3968:AD3972)</f>
        <v>0</v>
      </c>
      <c r="AE3967" s="177">
        <f t="shared" si="3364"/>
        <v>0</v>
      </c>
      <c r="AF3967" s="88">
        <f>SUM(AF3968:AF3972)</f>
        <v>0</v>
      </c>
      <c r="AG3967" s="88">
        <f>SUM(AG3968:AG3972)</f>
        <v>0</v>
      </c>
      <c r="AH3967" s="178">
        <f t="shared" si="3376"/>
        <v>0</v>
      </c>
      <c r="AJ3967" s="84">
        <f t="shared" ref="AJ3967:AU3967" si="3379">SUM(AJ3968:AJ3972)</f>
        <v>0</v>
      </c>
      <c r="AK3967" s="86">
        <f t="shared" si="3379"/>
        <v>0</v>
      </c>
      <c r="AL3967" s="88">
        <f t="shared" si="3379"/>
        <v>0</v>
      </c>
      <c r="AM3967" s="86">
        <f t="shared" si="3379"/>
        <v>0</v>
      </c>
      <c r="AN3967" s="88">
        <f t="shared" si="3379"/>
        <v>0</v>
      </c>
      <c r="AO3967" s="86">
        <f t="shared" si="3379"/>
        <v>0</v>
      </c>
      <c r="AP3967" s="88">
        <f t="shared" si="3379"/>
        <v>0</v>
      </c>
      <c r="AQ3967" s="86">
        <f t="shared" si="3379"/>
        <v>0</v>
      </c>
      <c r="AR3967" s="88">
        <f t="shared" si="3379"/>
        <v>0</v>
      </c>
      <c r="AS3967" s="86">
        <f t="shared" si="3379"/>
        <v>0</v>
      </c>
      <c r="AT3967" s="88">
        <f t="shared" si="3379"/>
        <v>0</v>
      </c>
      <c r="AU3967" s="86">
        <f t="shared" si="3379"/>
        <v>0</v>
      </c>
      <c r="AV3967" s="86">
        <f t="shared" si="3366"/>
        <v>0</v>
      </c>
      <c r="AW3967" s="93">
        <f t="shared" si="3367"/>
        <v>0</v>
      </c>
      <c r="AY3967" s="86">
        <f t="shared" si="3368"/>
        <v>0</v>
      </c>
      <c r="AZ3967" s="86">
        <f t="shared" si="3369"/>
        <v>0</v>
      </c>
      <c r="BA3967" s="86">
        <f t="shared" si="3370"/>
        <v>0</v>
      </c>
      <c r="BB3967" s="86">
        <f t="shared" si="3371"/>
        <v>0</v>
      </c>
      <c r="BC3967" s="86">
        <f t="shared" si="3372"/>
        <v>0</v>
      </c>
      <c r="BD3967" s="86">
        <f t="shared" si="3373"/>
        <v>0</v>
      </c>
    </row>
    <row r="3968" spans="2:56" x14ac:dyDescent="0.3">
      <c r="B3968" s="169" t="s">
        <v>122</v>
      </c>
      <c r="C3968" s="248"/>
      <c r="D3968" s="249"/>
      <c r="E3968" s="172">
        <f t="shared" si="3359"/>
        <v>0</v>
      </c>
      <c r="F3968" s="248"/>
      <c r="G3968" s="249"/>
      <c r="H3968" s="172">
        <f t="shared" si="3360"/>
        <v>0</v>
      </c>
      <c r="I3968" s="248"/>
      <c r="J3968" s="250"/>
      <c r="K3968" s="174">
        <f t="shared" si="3361"/>
        <v>0</v>
      </c>
      <c r="L3968" s="248"/>
      <c r="M3968" s="250"/>
      <c r="N3968" s="251"/>
      <c r="O3968" s="248"/>
      <c r="P3968" s="251"/>
      <c r="Q3968" s="166">
        <f t="shared" si="3362"/>
        <v>0</v>
      </c>
      <c r="R3968" s="251"/>
      <c r="S3968" s="251"/>
      <c r="T3968" s="167">
        <f t="shared" si="3374"/>
        <v>0</v>
      </c>
      <c r="U3968" s="157"/>
      <c r="V3968" s="248"/>
      <c r="W3968" s="251"/>
      <c r="X3968" s="166">
        <f t="shared" si="3363"/>
        <v>0</v>
      </c>
      <c r="Y3968" s="251"/>
      <c r="Z3968" s="251"/>
      <c r="AA3968" s="167">
        <f t="shared" si="3375"/>
        <v>0</v>
      </c>
      <c r="AB3968" s="157"/>
      <c r="AC3968" s="248"/>
      <c r="AD3968" s="251"/>
      <c r="AE3968" s="166">
        <f t="shared" si="3364"/>
        <v>0</v>
      </c>
      <c r="AF3968" s="251"/>
      <c r="AG3968" s="251"/>
      <c r="AH3968" s="167">
        <f t="shared" si="3376"/>
        <v>0</v>
      </c>
      <c r="AJ3968" s="252"/>
      <c r="AK3968" s="253"/>
      <c r="AL3968" s="254"/>
      <c r="AM3968" s="253"/>
      <c r="AN3968" s="254"/>
      <c r="AO3968" s="253"/>
      <c r="AP3968" s="254"/>
      <c r="AQ3968" s="253"/>
      <c r="AR3968" s="254"/>
      <c r="AS3968" s="253"/>
      <c r="AT3968" s="254"/>
      <c r="AU3968" s="253"/>
      <c r="AV3968" s="163">
        <f t="shared" si="3366"/>
        <v>0</v>
      </c>
      <c r="AW3968" s="168">
        <f t="shared" si="3367"/>
        <v>0</v>
      </c>
      <c r="AY3968" s="163">
        <f t="shared" si="3368"/>
        <v>0</v>
      </c>
      <c r="AZ3968" s="163">
        <f t="shared" si="3369"/>
        <v>0</v>
      </c>
      <c r="BA3968" s="163">
        <f t="shared" si="3370"/>
        <v>0</v>
      </c>
      <c r="BB3968" s="163">
        <f t="shared" si="3371"/>
        <v>0</v>
      </c>
      <c r="BC3968" s="163">
        <f t="shared" si="3372"/>
        <v>0</v>
      </c>
      <c r="BD3968" s="163">
        <f t="shared" si="3373"/>
        <v>0</v>
      </c>
    </row>
    <row r="3969" spans="2:56" x14ac:dyDescent="0.3">
      <c r="B3969" s="169" t="s">
        <v>123</v>
      </c>
      <c r="C3969" s="248"/>
      <c r="D3969" s="249"/>
      <c r="E3969" s="172">
        <f t="shared" si="3359"/>
        <v>0</v>
      </c>
      <c r="F3969" s="248"/>
      <c r="G3969" s="249"/>
      <c r="H3969" s="172">
        <f t="shared" si="3360"/>
        <v>0</v>
      </c>
      <c r="I3969" s="248"/>
      <c r="J3969" s="250"/>
      <c r="K3969" s="174">
        <f t="shared" si="3361"/>
        <v>0</v>
      </c>
      <c r="L3969" s="248"/>
      <c r="M3969" s="250"/>
      <c r="N3969" s="251"/>
      <c r="O3969" s="248"/>
      <c r="P3969" s="251"/>
      <c r="Q3969" s="166">
        <f t="shared" si="3362"/>
        <v>0</v>
      </c>
      <c r="R3969" s="251"/>
      <c r="S3969" s="251"/>
      <c r="T3969" s="167">
        <f t="shared" si="3374"/>
        <v>0</v>
      </c>
      <c r="U3969" s="157"/>
      <c r="V3969" s="248"/>
      <c r="W3969" s="251"/>
      <c r="X3969" s="166">
        <f t="shared" si="3363"/>
        <v>0</v>
      </c>
      <c r="Y3969" s="251"/>
      <c r="Z3969" s="251"/>
      <c r="AA3969" s="167">
        <f t="shared" si="3375"/>
        <v>0</v>
      </c>
      <c r="AB3969" s="157"/>
      <c r="AC3969" s="248"/>
      <c r="AD3969" s="251"/>
      <c r="AE3969" s="166">
        <f t="shared" si="3364"/>
        <v>0</v>
      </c>
      <c r="AF3969" s="251"/>
      <c r="AG3969" s="251"/>
      <c r="AH3969" s="167">
        <f t="shared" si="3376"/>
        <v>0</v>
      </c>
      <c r="AJ3969" s="252"/>
      <c r="AK3969" s="253"/>
      <c r="AL3969" s="254"/>
      <c r="AM3969" s="253"/>
      <c r="AN3969" s="254"/>
      <c r="AO3969" s="253"/>
      <c r="AP3969" s="254"/>
      <c r="AQ3969" s="253"/>
      <c r="AR3969" s="254"/>
      <c r="AS3969" s="253"/>
      <c r="AT3969" s="254"/>
      <c r="AU3969" s="253"/>
      <c r="AV3969" s="163">
        <f t="shared" si="3366"/>
        <v>0</v>
      </c>
      <c r="AW3969" s="168">
        <f t="shared" si="3367"/>
        <v>0</v>
      </c>
      <c r="AY3969" s="163">
        <f t="shared" si="3368"/>
        <v>0</v>
      </c>
      <c r="AZ3969" s="163">
        <f t="shared" si="3369"/>
        <v>0</v>
      </c>
      <c r="BA3969" s="163">
        <f t="shared" si="3370"/>
        <v>0</v>
      </c>
      <c r="BB3969" s="163">
        <f t="shared" si="3371"/>
        <v>0</v>
      </c>
      <c r="BC3969" s="163">
        <f t="shared" si="3372"/>
        <v>0</v>
      </c>
      <c r="BD3969" s="163">
        <f t="shared" si="3373"/>
        <v>0</v>
      </c>
    </row>
    <row r="3970" spans="2:56" x14ac:dyDescent="0.3">
      <c r="B3970" s="169" t="s">
        <v>124</v>
      </c>
      <c r="C3970" s="248"/>
      <c r="D3970" s="249"/>
      <c r="E3970" s="172">
        <f t="shared" si="3359"/>
        <v>0</v>
      </c>
      <c r="F3970" s="248"/>
      <c r="G3970" s="249"/>
      <c r="H3970" s="172">
        <f t="shared" si="3360"/>
        <v>0</v>
      </c>
      <c r="I3970" s="248"/>
      <c r="J3970" s="250"/>
      <c r="K3970" s="174">
        <f t="shared" si="3361"/>
        <v>0</v>
      </c>
      <c r="L3970" s="248"/>
      <c r="M3970" s="250"/>
      <c r="N3970" s="251"/>
      <c r="O3970" s="248"/>
      <c r="P3970" s="251"/>
      <c r="Q3970" s="166">
        <f t="shared" si="3362"/>
        <v>0</v>
      </c>
      <c r="R3970" s="251"/>
      <c r="S3970" s="251"/>
      <c r="T3970" s="167">
        <f t="shared" si="3374"/>
        <v>0</v>
      </c>
      <c r="U3970" s="157"/>
      <c r="V3970" s="248"/>
      <c r="W3970" s="251"/>
      <c r="X3970" s="166">
        <f t="shared" si="3363"/>
        <v>0</v>
      </c>
      <c r="Y3970" s="251"/>
      <c r="Z3970" s="251"/>
      <c r="AA3970" s="167">
        <f t="shared" si="3375"/>
        <v>0</v>
      </c>
      <c r="AB3970" s="157"/>
      <c r="AC3970" s="248"/>
      <c r="AD3970" s="251"/>
      <c r="AE3970" s="166">
        <f t="shared" si="3364"/>
        <v>0</v>
      </c>
      <c r="AF3970" s="251"/>
      <c r="AG3970" s="251"/>
      <c r="AH3970" s="167">
        <f t="shared" si="3376"/>
        <v>0</v>
      </c>
      <c r="AJ3970" s="252"/>
      <c r="AK3970" s="253"/>
      <c r="AL3970" s="254"/>
      <c r="AM3970" s="253"/>
      <c r="AN3970" s="254"/>
      <c r="AO3970" s="253"/>
      <c r="AP3970" s="254"/>
      <c r="AQ3970" s="253"/>
      <c r="AR3970" s="254"/>
      <c r="AS3970" s="253"/>
      <c r="AT3970" s="254"/>
      <c r="AU3970" s="253"/>
      <c r="AV3970" s="163">
        <f t="shared" si="3366"/>
        <v>0</v>
      </c>
      <c r="AW3970" s="168">
        <f t="shared" si="3367"/>
        <v>0</v>
      </c>
      <c r="AY3970" s="163">
        <f t="shared" si="3368"/>
        <v>0</v>
      </c>
      <c r="AZ3970" s="163">
        <f t="shared" si="3369"/>
        <v>0</v>
      </c>
      <c r="BA3970" s="163">
        <f t="shared" si="3370"/>
        <v>0</v>
      </c>
      <c r="BB3970" s="163">
        <f t="shared" si="3371"/>
        <v>0</v>
      </c>
      <c r="BC3970" s="163">
        <f t="shared" si="3372"/>
        <v>0</v>
      </c>
      <c r="BD3970" s="163">
        <f t="shared" si="3373"/>
        <v>0</v>
      </c>
    </row>
    <row r="3971" spans="2:56" x14ac:dyDescent="0.3">
      <c r="B3971" s="169" t="s">
        <v>125</v>
      </c>
      <c r="C3971" s="248"/>
      <c r="D3971" s="249"/>
      <c r="E3971" s="172">
        <f t="shared" si="3359"/>
        <v>0</v>
      </c>
      <c r="F3971" s="248"/>
      <c r="G3971" s="249"/>
      <c r="H3971" s="172">
        <f t="shared" si="3360"/>
        <v>0</v>
      </c>
      <c r="I3971" s="248"/>
      <c r="J3971" s="250"/>
      <c r="K3971" s="174">
        <f t="shared" si="3361"/>
        <v>0</v>
      </c>
      <c r="L3971" s="248"/>
      <c r="M3971" s="250"/>
      <c r="N3971" s="251"/>
      <c r="O3971" s="248"/>
      <c r="P3971" s="251"/>
      <c r="Q3971" s="166">
        <f t="shared" si="3362"/>
        <v>0</v>
      </c>
      <c r="R3971" s="251"/>
      <c r="S3971" s="251"/>
      <c r="T3971" s="167">
        <f t="shared" si="3374"/>
        <v>0</v>
      </c>
      <c r="U3971" s="157"/>
      <c r="V3971" s="248"/>
      <c r="W3971" s="251"/>
      <c r="X3971" s="166">
        <f t="shared" si="3363"/>
        <v>0</v>
      </c>
      <c r="Y3971" s="251"/>
      <c r="Z3971" s="251"/>
      <c r="AA3971" s="167">
        <f t="shared" si="3375"/>
        <v>0</v>
      </c>
      <c r="AB3971" s="157"/>
      <c r="AC3971" s="248"/>
      <c r="AD3971" s="251"/>
      <c r="AE3971" s="166">
        <f t="shared" si="3364"/>
        <v>0</v>
      </c>
      <c r="AF3971" s="251"/>
      <c r="AG3971" s="251"/>
      <c r="AH3971" s="167">
        <f t="shared" si="3376"/>
        <v>0</v>
      </c>
      <c r="AJ3971" s="252"/>
      <c r="AK3971" s="253"/>
      <c r="AL3971" s="254"/>
      <c r="AM3971" s="253"/>
      <c r="AN3971" s="254"/>
      <c r="AO3971" s="253"/>
      <c r="AP3971" s="254"/>
      <c r="AQ3971" s="253"/>
      <c r="AR3971" s="254"/>
      <c r="AS3971" s="253"/>
      <c r="AT3971" s="254"/>
      <c r="AU3971" s="253"/>
      <c r="AV3971" s="163">
        <f t="shared" si="3366"/>
        <v>0</v>
      </c>
      <c r="AW3971" s="168">
        <f t="shared" si="3367"/>
        <v>0</v>
      </c>
      <c r="AY3971" s="163">
        <f t="shared" si="3368"/>
        <v>0</v>
      </c>
      <c r="AZ3971" s="163">
        <f t="shared" si="3369"/>
        <v>0</v>
      </c>
      <c r="BA3971" s="163">
        <f t="shared" si="3370"/>
        <v>0</v>
      </c>
      <c r="BB3971" s="163">
        <f t="shared" si="3371"/>
        <v>0</v>
      </c>
      <c r="BC3971" s="163">
        <f t="shared" si="3372"/>
        <v>0</v>
      </c>
      <c r="BD3971" s="163">
        <f t="shared" si="3373"/>
        <v>0</v>
      </c>
    </row>
    <row r="3972" spans="2:56" x14ac:dyDescent="0.3">
      <c r="B3972" s="169" t="s">
        <v>126</v>
      </c>
      <c r="C3972" s="248"/>
      <c r="D3972" s="249"/>
      <c r="E3972" s="172">
        <f t="shared" si="3359"/>
        <v>0</v>
      </c>
      <c r="F3972" s="248"/>
      <c r="G3972" s="249"/>
      <c r="H3972" s="172">
        <f t="shared" si="3360"/>
        <v>0</v>
      </c>
      <c r="I3972" s="248"/>
      <c r="J3972" s="250"/>
      <c r="K3972" s="174">
        <f t="shared" si="3361"/>
        <v>0</v>
      </c>
      <c r="L3972" s="248"/>
      <c r="M3972" s="250"/>
      <c r="N3972" s="251"/>
      <c r="O3972" s="248"/>
      <c r="P3972" s="251"/>
      <c r="Q3972" s="166">
        <f t="shared" si="3362"/>
        <v>0</v>
      </c>
      <c r="R3972" s="251"/>
      <c r="S3972" s="251"/>
      <c r="T3972" s="167">
        <f t="shared" si="3374"/>
        <v>0</v>
      </c>
      <c r="U3972" s="157"/>
      <c r="V3972" s="248"/>
      <c r="W3972" s="251"/>
      <c r="X3972" s="166">
        <f t="shared" si="3363"/>
        <v>0</v>
      </c>
      <c r="Y3972" s="251"/>
      <c r="Z3972" s="251"/>
      <c r="AA3972" s="167">
        <f t="shared" si="3375"/>
        <v>0</v>
      </c>
      <c r="AB3972" s="157"/>
      <c r="AC3972" s="248"/>
      <c r="AD3972" s="251"/>
      <c r="AE3972" s="166">
        <f t="shared" si="3364"/>
        <v>0</v>
      </c>
      <c r="AF3972" s="251"/>
      <c r="AG3972" s="251"/>
      <c r="AH3972" s="167">
        <f t="shared" si="3376"/>
        <v>0</v>
      </c>
      <c r="AJ3972" s="252"/>
      <c r="AK3972" s="253"/>
      <c r="AL3972" s="254"/>
      <c r="AM3972" s="253"/>
      <c r="AN3972" s="254"/>
      <c r="AO3972" s="253"/>
      <c r="AP3972" s="254"/>
      <c r="AQ3972" s="253"/>
      <c r="AR3972" s="254"/>
      <c r="AS3972" s="253"/>
      <c r="AT3972" s="254"/>
      <c r="AU3972" s="253"/>
      <c r="AV3972" s="163">
        <f t="shared" si="3366"/>
        <v>0</v>
      </c>
      <c r="AW3972" s="168">
        <f t="shared" si="3367"/>
        <v>0</v>
      </c>
      <c r="AY3972" s="163">
        <f t="shared" si="3368"/>
        <v>0</v>
      </c>
      <c r="AZ3972" s="163">
        <f t="shared" si="3369"/>
        <v>0</v>
      </c>
      <c r="BA3972" s="163">
        <f t="shared" si="3370"/>
        <v>0</v>
      </c>
      <c r="BB3972" s="163">
        <f t="shared" si="3371"/>
        <v>0</v>
      </c>
      <c r="BC3972" s="163">
        <f t="shared" si="3372"/>
        <v>0</v>
      </c>
      <c r="BD3972" s="163">
        <f t="shared" si="3373"/>
        <v>0</v>
      </c>
    </row>
    <row r="3973" spans="2:56" x14ac:dyDescent="0.3">
      <c r="B3973" s="179" t="s">
        <v>127</v>
      </c>
      <c r="C3973" s="83">
        <f>SUM(C3974)</f>
        <v>0</v>
      </c>
      <c r="D3973" s="84">
        <f>SUM(D3974)</f>
        <v>0</v>
      </c>
      <c r="E3973" s="85">
        <f t="shared" si="3359"/>
        <v>0</v>
      </c>
      <c r="F3973" s="83">
        <f>SUM(F3974)</f>
        <v>0</v>
      </c>
      <c r="G3973" s="84">
        <f>SUM(G3974)</f>
        <v>0</v>
      </c>
      <c r="H3973" s="85">
        <f t="shared" si="3360"/>
        <v>0</v>
      </c>
      <c r="I3973" s="83">
        <f>SUM(I3974)</f>
        <v>0</v>
      </c>
      <c r="J3973" s="86">
        <f>SUM(J3974)</f>
        <v>0</v>
      </c>
      <c r="K3973" s="87">
        <f t="shared" si="3361"/>
        <v>0</v>
      </c>
      <c r="L3973" s="83">
        <f>SUM(L3974)</f>
        <v>0</v>
      </c>
      <c r="M3973" s="86">
        <f>SUM(M3974)</f>
        <v>0</v>
      </c>
      <c r="N3973" s="88">
        <f>SUM(N3974)</f>
        <v>0</v>
      </c>
      <c r="O3973" s="83">
        <f>SUM(O3974)</f>
        <v>0</v>
      </c>
      <c r="P3973" s="88">
        <f>SUM(P3974)</f>
        <v>0</v>
      </c>
      <c r="Q3973" s="177">
        <f t="shared" si="3362"/>
        <v>0</v>
      </c>
      <c r="R3973" s="88">
        <f>SUM(R3974)</f>
        <v>0</v>
      </c>
      <c r="S3973" s="88">
        <f>SUM(S3974)</f>
        <v>0</v>
      </c>
      <c r="T3973" s="178">
        <f t="shared" si="3374"/>
        <v>0</v>
      </c>
      <c r="U3973" s="157"/>
      <c r="V3973" s="83">
        <f>SUM(V3974)</f>
        <v>0</v>
      </c>
      <c r="W3973" s="88">
        <f>SUM(W3974)</f>
        <v>0</v>
      </c>
      <c r="X3973" s="177">
        <f t="shared" si="3363"/>
        <v>0</v>
      </c>
      <c r="Y3973" s="88">
        <f>SUM(Y3974)</f>
        <v>0</v>
      </c>
      <c r="Z3973" s="88">
        <f>SUM(Z3974)</f>
        <v>0</v>
      </c>
      <c r="AA3973" s="178">
        <f t="shared" si="3375"/>
        <v>0</v>
      </c>
      <c r="AB3973" s="157"/>
      <c r="AC3973" s="83">
        <f>SUM(AC3974)</f>
        <v>0</v>
      </c>
      <c r="AD3973" s="88">
        <f>SUM(AD3974)</f>
        <v>0</v>
      </c>
      <c r="AE3973" s="177">
        <f t="shared" si="3364"/>
        <v>0</v>
      </c>
      <c r="AF3973" s="88">
        <f>SUM(AF3974)</f>
        <v>0</v>
      </c>
      <c r="AG3973" s="88">
        <f>SUM(AG3974)</f>
        <v>0</v>
      </c>
      <c r="AH3973" s="178">
        <f t="shared" si="3376"/>
        <v>0</v>
      </c>
      <c r="AJ3973" s="84">
        <f t="shared" ref="AJ3973:AU3973" si="3380">SUM(AJ3974)</f>
        <v>0</v>
      </c>
      <c r="AK3973" s="86">
        <f t="shared" si="3380"/>
        <v>0</v>
      </c>
      <c r="AL3973" s="88">
        <f t="shared" si="3380"/>
        <v>0</v>
      </c>
      <c r="AM3973" s="86">
        <f t="shared" si="3380"/>
        <v>0</v>
      </c>
      <c r="AN3973" s="88">
        <f t="shared" si="3380"/>
        <v>0</v>
      </c>
      <c r="AO3973" s="86">
        <f t="shared" si="3380"/>
        <v>0</v>
      </c>
      <c r="AP3973" s="88">
        <f t="shared" si="3380"/>
        <v>0</v>
      </c>
      <c r="AQ3973" s="86">
        <f t="shared" si="3380"/>
        <v>0</v>
      </c>
      <c r="AR3973" s="88">
        <f t="shared" si="3380"/>
        <v>0</v>
      </c>
      <c r="AS3973" s="86">
        <f t="shared" si="3380"/>
        <v>0</v>
      </c>
      <c r="AT3973" s="88">
        <f t="shared" si="3380"/>
        <v>0</v>
      </c>
      <c r="AU3973" s="86">
        <f t="shared" si="3380"/>
        <v>0</v>
      </c>
      <c r="AV3973" s="86">
        <f t="shared" si="3366"/>
        <v>0</v>
      </c>
      <c r="AW3973" s="93">
        <f t="shared" si="3367"/>
        <v>0</v>
      </c>
      <c r="AY3973" s="86">
        <f t="shared" si="3368"/>
        <v>0</v>
      </c>
      <c r="AZ3973" s="86">
        <f t="shared" si="3369"/>
        <v>0</v>
      </c>
      <c r="BA3973" s="86">
        <f t="shared" si="3370"/>
        <v>0</v>
      </c>
      <c r="BB3973" s="86">
        <f t="shared" si="3371"/>
        <v>0</v>
      </c>
      <c r="BC3973" s="86">
        <f t="shared" si="3372"/>
        <v>0</v>
      </c>
      <c r="BD3973" s="86">
        <f t="shared" si="3373"/>
        <v>0</v>
      </c>
    </row>
    <row r="3974" spans="2:56" x14ac:dyDescent="0.3">
      <c r="B3974" s="169" t="s">
        <v>105</v>
      </c>
      <c r="C3974" s="248"/>
      <c r="D3974" s="249"/>
      <c r="E3974" s="172">
        <f t="shared" si="3359"/>
        <v>0</v>
      </c>
      <c r="F3974" s="248"/>
      <c r="G3974" s="249"/>
      <c r="H3974" s="172">
        <f t="shared" si="3360"/>
        <v>0</v>
      </c>
      <c r="I3974" s="248"/>
      <c r="J3974" s="250"/>
      <c r="K3974" s="174">
        <f t="shared" si="3361"/>
        <v>0</v>
      </c>
      <c r="L3974" s="248"/>
      <c r="M3974" s="250"/>
      <c r="N3974" s="251"/>
      <c r="O3974" s="248"/>
      <c r="P3974" s="251"/>
      <c r="Q3974" s="166">
        <f t="shared" si="3362"/>
        <v>0</v>
      </c>
      <c r="R3974" s="251"/>
      <c r="S3974" s="251"/>
      <c r="T3974" s="167">
        <f t="shared" si="3374"/>
        <v>0</v>
      </c>
      <c r="U3974" s="157"/>
      <c r="V3974" s="248"/>
      <c r="W3974" s="251"/>
      <c r="X3974" s="166">
        <f t="shared" si="3363"/>
        <v>0</v>
      </c>
      <c r="Y3974" s="251"/>
      <c r="Z3974" s="251"/>
      <c r="AA3974" s="167">
        <f t="shared" si="3375"/>
        <v>0</v>
      </c>
      <c r="AB3974" s="157"/>
      <c r="AC3974" s="248"/>
      <c r="AD3974" s="251"/>
      <c r="AE3974" s="166">
        <f t="shared" si="3364"/>
        <v>0</v>
      </c>
      <c r="AF3974" s="251"/>
      <c r="AG3974" s="251"/>
      <c r="AH3974" s="167">
        <f t="shared" si="3376"/>
        <v>0</v>
      </c>
      <c r="AJ3974" s="252"/>
      <c r="AK3974" s="253"/>
      <c r="AL3974" s="254"/>
      <c r="AM3974" s="253"/>
      <c r="AN3974" s="254"/>
      <c r="AO3974" s="253"/>
      <c r="AP3974" s="254"/>
      <c r="AQ3974" s="253"/>
      <c r="AR3974" s="254"/>
      <c r="AS3974" s="253"/>
      <c r="AT3974" s="254"/>
      <c r="AU3974" s="253"/>
      <c r="AV3974" s="163">
        <f t="shared" si="3366"/>
        <v>0</v>
      </c>
      <c r="AW3974" s="168">
        <f t="shared" si="3367"/>
        <v>0</v>
      </c>
      <c r="AY3974" s="163">
        <f t="shared" si="3368"/>
        <v>0</v>
      </c>
      <c r="AZ3974" s="163">
        <f t="shared" si="3369"/>
        <v>0</v>
      </c>
      <c r="BA3974" s="163">
        <f t="shared" si="3370"/>
        <v>0</v>
      </c>
      <c r="BB3974" s="163">
        <f t="shared" si="3371"/>
        <v>0</v>
      </c>
      <c r="BC3974" s="163">
        <f t="shared" si="3372"/>
        <v>0</v>
      </c>
      <c r="BD3974" s="163">
        <f t="shared" si="3373"/>
        <v>0</v>
      </c>
    </row>
    <row r="3975" spans="2:56" x14ac:dyDescent="0.3">
      <c r="B3975" s="179" t="s">
        <v>128</v>
      </c>
      <c r="C3975" s="83">
        <f>SUM(C3976)</f>
        <v>0</v>
      </c>
      <c r="D3975" s="84">
        <f>SUM(D3976)</f>
        <v>0</v>
      </c>
      <c r="E3975" s="85">
        <f t="shared" si="3359"/>
        <v>0</v>
      </c>
      <c r="F3975" s="83">
        <f>SUM(F3976)</f>
        <v>0</v>
      </c>
      <c r="G3975" s="84">
        <f>SUM(G3976)</f>
        <v>0</v>
      </c>
      <c r="H3975" s="85">
        <f t="shared" si="3360"/>
        <v>0</v>
      </c>
      <c r="I3975" s="83">
        <f>SUM(I3976)</f>
        <v>0</v>
      </c>
      <c r="J3975" s="86">
        <f>SUM(J3976)</f>
        <v>0</v>
      </c>
      <c r="K3975" s="87">
        <f t="shared" si="3361"/>
        <v>0</v>
      </c>
      <c r="L3975" s="83">
        <f>SUM(L3976)</f>
        <v>0</v>
      </c>
      <c r="M3975" s="86">
        <f>SUM(M3976)</f>
        <v>0</v>
      </c>
      <c r="N3975" s="88">
        <f>SUM(N3976)</f>
        <v>0</v>
      </c>
      <c r="O3975" s="83">
        <f>SUM(O3976)</f>
        <v>0</v>
      </c>
      <c r="P3975" s="88">
        <f>SUM(P3976)</f>
        <v>0</v>
      </c>
      <c r="Q3975" s="177">
        <f t="shared" si="3362"/>
        <v>0</v>
      </c>
      <c r="R3975" s="88">
        <f>SUM(R3976)</f>
        <v>0</v>
      </c>
      <c r="S3975" s="88">
        <f>SUM(S3976)</f>
        <v>0</v>
      </c>
      <c r="T3975" s="178">
        <f t="shared" si="3374"/>
        <v>0</v>
      </c>
      <c r="U3975" s="157"/>
      <c r="V3975" s="83">
        <f>SUM(V3976)</f>
        <v>0</v>
      </c>
      <c r="W3975" s="88">
        <f>SUM(W3976)</f>
        <v>0</v>
      </c>
      <c r="X3975" s="177">
        <f t="shared" si="3363"/>
        <v>0</v>
      </c>
      <c r="Y3975" s="88">
        <f>SUM(Y3976)</f>
        <v>0</v>
      </c>
      <c r="Z3975" s="88">
        <f>SUM(Z3976)</f>
        <v>0</v>
      </c>
      <c r="AA3975" s="178">
        <f t="shared" si="3375"/>
        <v>0</v>
      </c>
      <c r="AB3975" s="157"/>
      <c r="AC3975" s="83">
        <f>SUM(AC3976)</f>
        <v>0</v>
      </c>
      <c r="AD3975" s="88">
        <f>SUM(AD3976)</f>
        <v>0</v>
      </c>
      <c r="AE3975" s="177">
        <f t="shared" si="3364"/>
        <v>0</v>
      </c>
      <c r="AF3975" s="88">
        <f>SUM(AF3976)</f>
        <v>0</v>
      </c>
      <c r="AG3975" s="88">
        <f>SUM(AG3976)</f>
        <v>0</v>
      </c>
      <c r="AH3975" s="178">
        <f t="shared" si="3376"/>
        <v>0</v>
      </c>
      <c r="AJ3975" s="84">
        <f t="shared" ref="AJ3975:AU3975" si="3381">SUM(AJ3976)</f>
        <v>0</v>
      </c>
      <c r="AK3975" s="86">
        <f t="shared" si="3381"/>
        <v>0</v>
      </c>
      <c r="AL3975" s="88">
        <f t="shared" si="3381"/>
        <v>0</v>
      </c>
      <c r="AM3975" s="86">
        <f t="shared" si="3381"/>
        <v>0</v>
      </c>
      <c r="AN3975" s="88">
        <f t="shared" si="3381"/>
        <v>0</v>
      </c>
      <c r="AO3975" s="86">
        <f t="shared" si="3381"/>
        <v>0</v>
      </c>
      <c r="AP3975" s="88">
        <f t="shared" si="3381"/>
        <v>0</v>
      </c>
      <c r="AQ3975" s="86">
        <f t="shared" si="3381"/>
        <v>0</v>
      </c>
      <c r="AR3975" s="88">
        <f t="shared" si="3381"/>
        <v>0</v>
      </c>
      <c r="AS3975" s="86">
        <f t="shared" si="3381"/>
        <v>0</v>
      </c>
      <c r="AT3975" s="88">
        <f t="shared" si="3381"/>
        <v>0</v>
      </c>
      <c r="AU3975" s="86">
        <f t="shared" si="3381"/>
        <v>0</v>
      </c>
      <c r="AV3975" s="86">
        <f t="shared" si="3366"/>
        <v>0</v>
      </c>
      <c r="AW3975" s="93">
        <f t="shared" si="3367"/>
        <v>0</v>
      </c>
      <c r="AY3975" s="86">
        <f t="shared" si="3368"/>
        <v>0</v>
      </c>
      <c r="AZ3975" s="86">
        <f t="shared" si="3369"/>
        <v>0</v>
      </c>
      <c r="BA3975" s="86">
        <f t="shared" si="3370"/>
        <v>0</v>
      </c>
      <c r="BB3975" s="86">
        <f t="shared" si="3371"/>
        <v>0</v>
      </c>
      <c r="BC3975" s="86">
        <f t="shared" si="3372"/>
        <v>0</v>
      </c>
      <c r="BD3975" s="86">
        <f t="shared" si="3373"/>
        <v>0</v>
      </c>
    </row>
    <row r="3976" spans="2:56" x14ac:dyDescent="0.3">
      <c r="B3976" s="169" t="s">
        <v>105</v>
      </c>
      <c r="C3976" s="248"/>
      <c r="D3976" s="249"/>
      <c r="E3976" s="172">
        <f t="shared" si="3359"/>
        <v>0</v>
      </c>
      <c r="F3976" s="248"/>
      <c r="G3976" s="249"/>
      <c r="H3976" s="172">
        <f t="shared" si="3360"/>
        <v>0</v>
      </c>
      <c r="I3976" s="248"/>
      <c r="J3976" s="250"/>
      <c r="K3976" s="174">
        <f t="shared" si="3361"/>
        <v>0</v>
      </c>
      <c r="L3976" s="248"/>
      <c r="M3976" s="250"/>
      <c r="N3976" s="251"/>
      <c r="O3976" s="248"/>
      <c r="P3976" s="251"/>
      <c r="Q3976" s="166">
        <f t="shared" si="3362"/>
        <v>0</v>
      </c>
      <c r="R3976" s="251"/>
      <c r="S3976" s="251"/>
      <c r="T3976" s="167">
        <f t="shared" si="3374"/>
        <v>0</v>
      </c>
      <c r="U3976" s="157"/>
      <c r="V3976" s="248"/>
      <c r="W3976" s="251"/>
      <c r="X3976" s="166">
        <f t="shared" si="3363"/>
        <v>0</v>
      </c>
      <c r="Y3976" s="251"/>
      <c r="Z3976" s="251"/>
      <c r="AA3976" s="167">
        <f t="shared" si="3375"/>
        <v>0</v>
      </c>
      <c r="AB3976" s="157"/>
      <c r="AC3976" s="248"/>
      <c r="AD3976" s="251"/>
      <c r="AE3976" s="166">
        <f t="shared" si="3364"/>
        <v>0</v>
      </c>
      <c r="AF3976" s="251"/>
      <c r="AG3976" s="251"/>
      <c r="AH3976" s="167">
        <f t="shared" si="3376"/>
        <v>0</v>
      </c>
      <c r="AJ3976" s="252"/>
      <c r="AK3976" s="253"/>
      <c r="AL3976" s="254"/>
      <c r="AM3976" s="253"/>
      <c r="AN3976" s="254"/>
      <c r="AO3976" s="253"/>
      <c r="AP3976" s="254"/>
      <c r="AQ3976" s="253"/>
      <c r="AR3976" s="254"/>
      <c r="AS3976" s="253"/>
      <c r="AT3976" s="254"/>
      <c r="AU3976" s="253"/>
      <c r="AV3976" s="163">
        <f t="shared" si="3366"/>
        <v>0</v>
      </c>
      <c r="AW3976" s="168">
        <f t="shared" si="3367"/>
        <v>0</v>
      </c>
      <c r="AY3976" s="163">
        <f t="shared" si="3368"/>
        <v>0</v>
      </c>
      <c r="AZ3976" s="163">
        <f t="shared" si="3369"/>
        <v>0</v>
      </c>
      <c r="BA3976" s="163">
        <f t="shared" si="3370"/>
        <v>0</v>
      </c>
      <c r="BB3976" s="163">
        <f t="shared" si="3371"/>
        <v>0</v>
      </c>
      <c r="BC3976" s="163">
        <f t="shared" si="3372"/>
        <v>0</v>
      </c>
      <c r="BD3976" s="163">
        <f t="shared" si="3373"/>
        <v>0</v>
      </c>
    </row>
    <row r="3977" spans="2:56" x14ac:dyDescent="0.3">
      <c r="B3977" s="179" t="s">
        <v>129</v>
      </c>
      <c r="C3977" s="83">
        <f>SUM(C3978)</f>
        <v>0</v>
      </c>
      <c r="D3977" s="84">
        <f>SUM(D3978)</f>
        <v>0</v>
      </c>
      <c r="E3977" s="85">
        <f t="shared" si="3359"/>
        <v>0</v>
      </c>
      <c r="F3977" s="83">
        <f>SUM(F3978)</f>
        <v>0</v>
      </c>
      <c r="G3977" s="84">
        <f>SUM(G3978)</f>
        <v>0</v>
      </c>
      <c r="H3977" s="85">
        <f t="shared" si="3360"/>
        <v>0</v>
      </c>
      <c r="I3977" s="83">
        <f>SUM(I3978)</f>
        <v>0</v>
      </c>
      <c r="J3977" s="86">
        <f>SUM(J3978)</f>
        <v>0</v>
      </c>
      <c r="K3977" s="87">
        <f t="shared" si="3361"/>
        <v>0</v>
      </c>
      <c r="L3977" s="83">
        <f>SUM(L3978)</f>
        <v>0</v>
      </c>
      <c r="M3977" s="86">
        <f>SUM(M3978)</f>
        <v>0</v>
      </c>
      <c r="N3977" s="88">
        <f>SUM(N3978)</f>
        <v>0</v>
      </c>
      <c r="O3977" s="83">
        <f>SUM(O3978)</f>
        <v>0</v>
      </c>
      <c r="P3977" s="88">
        <f>SUM(P3978)</f>
        <v>0</v>
      </c>
      <c r="Q3977" s="177">
        <f t="shared" si="3362"/>
        <v>0</v>
      </c>
      <c r="R3977" s="88">
        <f>SUM(R3978)</f>
        <v>0</v>
      </c>
      <c r="S3977" s="88">
        <f>SUM(S3978)</f>
        <v>0</v>
      </c>
      <c r="T3977" s="178">
        <f t="shared" si="3374"/>
        <v>0</v>
      </c>
      <c r="U3977" s="157"/>
      <c r="V3977" s="83">
        <f>SUM(V3978)</f>
        <v>0</v>
      </c>
      <c r="W3977" s="88">
        <f>SUM(W3978)</f>
        <v>0</v>
      </c>
      <c r="X3977" s="177">
        <f t="shared" si="3363"/>
        <v>0</v>
      </c>
      <c r="Y3977" s="88">
        <f>SUM(Y3978)</f>
        <v>0</v>
      </c>
      <c r="Z3977" s="88">
        <f>SUM(Z3978)</f>
        <v>0</v>
      </c>
      <c r="AA3977" s="178">
        <f t="shared" si="3375"/>
        <v>0</v>
      </c>
      <c r="AB3977" s="157"/>
      <c r="AC3977" s="83">
        <f>SUM(AC3978)</f>
        <v>0</v>
      </c>
      <c r="AD3977" s="88">
        <f>SUM(AD3978)</f>
        <v>0</v>
      </c>
      <c r="AE3977" s="177">
        <f t="shared" si="3364"/>
        <v>0</v>
      </c>
      <c r="AF3977" s="88">
        <f>SUM(AF3978)</f>
        <v>0</v>
      </c>
      <c r="AG3977" s="88">
        <f>SUM(AG3978)</f>
        <v>0</v>
      </c>
      <c r="AH3977" s="178">
        <f t="shared" si="3376"/>
        <v>0</v>
      </c>
      <c r="AJ3977" s="84">
        <f t="shared" ref="AJ3977:AU3977" si="3382">SUM(AJ3978)</f>
        <v>0</v>
      </c>
      <c r="AK3977" s="86">
        <f t="shared" si="3382"/>
        <v>0</v>
      </c>
      <c r="AL3977" s="88">
        <f t="shared" si="3382"/>
        <v>0</v>
      </c>
      <c r="AM3977" s="86">
        <f t="shared" si="3382"/>
        <v>0</v>
      </c>
      <c r="AN3977" s="88">
        <f t="shared" si="3382"/>
        <v>0</v>
      </c>
      <c r="AO3977" s="86">
        <f t="shared" si="3382"/>
        <v>0</v>
      </c>
      <c r="AP3977" s="88">
        <f t="shared" si="3382"/>
        <v>0</v>
      </c>
      <c r="AQ3977" s="86">
        <f t="shared" si="3382"/>
        <v>0</v>
      </c>
      <c r="AR3977" s="88">
        <f t="shared" si="3382"/>
        <v>0</v>
      </c>
      <c r="AS3977" s="86">
        <f t="shared" si="3382"/>
        <v>0</v>
      </c>
      <c r="AT3977" s="88">
        <f t="shared" si="3382"/>
        <v>0</v>
      </c>
      <c r="AU3977" s="86">
        <f t="shared" si="3382"/>
        <v>0</v>
      </c>
      <c r="AV3977" s="86">
        <f t="shared" si="3366"/>
        <v>0</v>
      </c>
      <c r="AW3977" s="93">
        <f t="shared" si="3367"/>
        <v>0</v>
      </c>
      <c r="AY3977" s="86">
        <f t="shared" si="3368"/>
        <v>0</v>
      </c>
      <c r="AZ3977" s="86">
        <f t="shared" si="3369"/>
        <v>0</v>
      </c>
      <c r="BA3977" s="86">
        <f t="shared" si="3370"/>
        <v>0</v>
      </c>
      <c r="BB3977" s="86">
        <f t="shared" si="3371"/>
        <v>0</v>
      </c>
      <c r="BC3977" s="86">
        <f t="shared" si="3372"/>
        <v>0</v>
      </c>
      <c r="BD3977" s="86">
        <f t="shared" si="3373"/>
        <v>0</v>
      </c>
    </row>
    <row r="3978" spans="2:56" x14ac:dyDescent="0.3">
      <c r="B3978" s="169" t="s">
        <v>105</v>
      </c>
      <c r="C3978" s="248"/>
      <c r="D3978" s="249"/>
      <c r="E3978" s="172">
        <f t="shared" si="3359"/>
        <v>0</v>
      </c>
      <c r="F3978" s="248"/>
      <c r="G3978" s="249"/>
      <c r="H3978" s="172">
        <f t="shared" si="3360"/>
        <v>0</v>
      </c>
      <c r="I3978" s="248"/>
      <c r="J3978" s="250"/>
      <c r="K3978" s="174">
        <f t="shared" si="3361"/>
        <v>0</v>
      </c>
      <c r="L3978" s="248"/>
      <c r="M3978" s="250"/>
      <c r="N3978" s="251"/>
      <c r="O3978" s="248"/>
      <c r="P3978" s="251"/>
      <c r="Q3978" s="166">
        <f t="shared" si="3362"/>
        <v>0</v>
      </c>
      <c r="R3978" s="251"/>
      <c r="S3978" s="251"/>
      <c r="T3978" s="167">
        <f t="shared" si="3374"/>
        <v>0</v>
      </c>
      <c r="U3978" s="157"/>
      <c r="V3978" s="248"/>
      <c r="W3978" s="251"/>
      <c r="X3978" s="166">
        <f t="shared" si="3363"/>
        <v>0</v>
      </c>
      <c r="Y3978" s="251"/>
      <c r="Z3978" s="251"/>
      <c r="AA3978" s="167">
        <f t="shared" si="3375"/>
        <v>0</v>
      </c>
      <c r="AB3978" s="157"/>
      <c r="AC3978" s="248"/>
      <c r="AD3978" s="251"/>
      <c r="AE3978" s="166">
        <f t="shared" si="3364"/>
        <v>0</v>
      </c>
      <c r="AF3978" s="251"/>
      <c r="AG3978" s="251"/>
      <c r="AH3978" s="167">
        <f t="shared" si="3376"/>
        <v>0</v>
      </c>
      <c r="AJ3978" s="252"/>
      <c r="AK3978" s="253"/>
      <c r="AL3978" s="254"/>
      <c r="AM3978" s="253"/>
      <c r="AN3978" s="254"/>
      <c r="AO3978" s="253"/>
      <c r="AP3978" s="254"/>
      <c r="AQ3978" s="253"/>
      <c r="AR3978" s="254"/>
      <c r="AS3978" s="253"/>
      <c r="AT3978" s="254"/>
      <c r="AU3978" s="253"/>
      <c r="AV3978" s="163">
        <f t="shared" si="3366"/>
        <v>0</v>
      </c>
      <c r="AW3978" s="168">
        <f t="shared" si="3367"/>
        <v>0</v>
      </c>
      <c r="AY3978" s="163">
        <f t="shared" si="3368"/>
        <v>0</v>
      </c>
      <c r="AZ3978" s="163">
        <f t="shared" si="3369"/>
        <v>0</v>
      </c>
      <c r="BA3978" s="163">
        <f t="shared" si="3370"/>
        <v>0</v>
      </c>
      <c r="BB3978" s="163">
        <f t="shared" si="3371"/>
        <v>0</v>
      </c>
      <c r="BC3978" s="163">
        <f t="shared" si="3372"/>
        <v>0</v>
      </c>
      <c r="BD3978" s="163">
        <f t="shared" si="3373"/>
        <v>0</v>
      </c>
    </row>
    <row r="3979" spans="2:56" x14ac:dyDescent="0.3">
      <c r="B3979" s="179" t="s">
        <v>130</v>
      </c>
      <c r="C3979" s="83">
        <f>SUM(C3980)</f>
        <v>0</v>
      </c>
      <c r="D3979" s="84">
        <f>SUM(D3980)</f>
        <v>0</v>
      </c>
      <c r="E3979" s="85">
        <f t="shared" si="3359"/>
        <v>0</v>
      </c>
      <c r="F3979" s="83">
        <f>SUM(F3980)</f>
        <v>0</v>
      </c>
      <c r="G3979" s="84">
        <f>SUM(G3980)</f>
        <v>0</v>
      </c>
      <c r="H3979" s="85">
        <f t="shared" si="3360"/>
        <v>0</v>
      </c>
      <c r="I3979" s="83">
        <f>SUM(I3980)</f>
        <v>0</v>
      </c>
      <c r="J3979" s="86">
        <f>SUM(J3980)</f>
        <v>0</v>
      </c>
      <c r="K3979" s="87">
        <f t="shared" si="3361"/>
        <v>0</v>
      </c>
      <c r="L3979" s="83">
        <f>SUM(L3980)</f>
        <v>0</v>
      </c>
      <c r="M3979" s="86">
        <f>SUM(M3980)</f>
        <v>0</v>
      </c>
      <c r="N3979" s="88">
        <f>SUM(N3980)</f>
        <v>0</v>
      </c>
      <c r="O3979" s="83">
        <f>SUM(O3980)</f>
        <v>0</v>
      </c>
      <c r="P3979" s="88">
        <f>SUM(P3980)</f>
        <v>0</v>
      </c>
      <c r="Q3979" s="177">
        <f t="shared" si="3362"/>
        <v>0</v>
      </c>
      <c r="R3979" s="88">
        <f>SUM(R3980)</f>
        <v>0</v>
      </c>
      <c r="S3979" s="88">
        <f>SUM(S3980)</f>
        <v>0</v>
      </c>
      <c r="T3979" s="178">
        <f t="shared" si="3374"/>
        <v>0</v>
      </c>
      <c r="U3979" s="157"/>
      <c r="V3979" s="83">
        <f>SUM(V3980)</f>
        <v>0</v>
      </c>
      <c r="W3979" s="88">
        <f>SUM(W3980)</f>
        <v>0</v>
      </c>
      <c r="X3979" s="177">
        <f t="shared" si="3363"/>
        <v>0</v>
      </c>
      <c r="Y3979" s="88">
        <f>SUM(Y3980)</f>
        <v>0</v>
      </c>
      <c r="Z3979" s="88">
        <f>SUM(Z3980)</f>
        <v>0</v>
      </c>
      <c r="AA3979" s="178">
        <f t="shared" si="3375"/>
        <v>0</v>
      </c>
      <c r="AB3979" s="157"/>
      <c r="AC3979" s="83">
        <f>SUM(AC3980)</f>
        <v>0</v>
      </c>
      <c r="AD3979" s="88">
        <f>SUM(AD3980)</f>
        <v>0</v>
      </c>
      <c r="AE3979" s="177">
        <f t="shared" si="3364"/>
        <v>0</v>
      </c>
      <c r="AF3979" s="88">
        <f>SUM(AF3980)</f>
        <v>0</v>
      </c>
      <c r="AG3979" s="88">
        <f>SUM(AG3980)</f>
        <v>0</v>
      </c>
      <c r="AH3979" s="178">
        <f t="shared" si="3376"/>
        <v>0</v>
      </c>
      <c r="AJ3979" s="84">
        <f t="shared" ref="AJ3979:AU3979" si="3383">SUM(AJ3980)</f>
        <v>0</v>
      </c>
      <c r="AK3979" s="86">
        <f t="shared" si="3383"/>
        <v>0</v>
      </c>
      <c r="AL3979" s="88">
        <f t="shared" si="3383"/>
        <v>0</v>
      </c>
      <c r="AM3979" s="86">
        <f t="shared" si="3383"/>
        <v>0</v>
      </c>
      <c r="AN3979" s="88">
        <f t="shared" si="3383"/>
        <v>0</v>
      </c>
      <c r="AO3979" s="86">
        <f t="shared" si="3383"/>
        <v>0</v>
      </c>
      <c r="AP3979" s="88">
        <f t="shared" si="3383"/>
        <v>0</v>
      </c>
      <c r="AQ3979" s="86">
        <f t="shared" si="3383"/>
        <v>0</v>
      </c>
      <c r="AR3979" s="88">
        <f t="shared" si="3383"/>
        <v>0</v>
      </c>
      <c r="AS3979" s="86">
        <f t="shared" si="3383"/>
        <v>0</v>
      </c>
      <c r="AT3979" s="88">
        <f t="shared" si="3383"/>
        <v>0</v>
      </c>
      <c r="AU3979" s="86">
        <f t="shared" si="3383"/>
        <v>0</v>
      </c>
      <c r="AV3979" s="86">
        <f t="shared" si="3366"/>
        <v>0</v>
      </c>
      <c r="AW3979" s="93">
        <f t="shared" si="3367"/>
        <v>0</v>
      </c>
      <c r="AY3979" s="86">
        <f t="shared" si="3368"/>
        <v>0</v>
      </c>
      <c r="AZ3979" s="86">
        <f t="shared" si="3369"/>
        <v>0</v>
      </c>
      <c r="BA3979" s="86">
        <f t="shared" si="3370"/>
        <v>0</v>
      </c>
      <c r="BB3979" s="86">
        <f t="shared" si="3371"/>
        <v>0</v>
      </c>
      <c r="BC3979" s="86">
        <f t="shared" si="3372"/>
        <v>0</v>
      </c>
      <c r="BD3979" s="86">
        <f t="shared" si="3373"/>
        <v>0</v>
      </c>
    </row>
    <row r="3980" spans="2:56" x14ac:dyDescent="0.3">
      <c r="B3980" s="169" t="s">
        <v>105</v>
      </c>
      <c r="C3980" s="248"/>
      <c r="D3980" s="249"/>
      <c r="E3980" s="172">
        <f t="shared" si="3359"/>
        <v>0</v>
      </c>
      <c r="F3980" s="248"/>
      <c r="G3980" s="249"/>
      <c r="H3980" s="172">
        <f t="shared" si="3360"/>
        <v>0</v>
      </c>
      <c r="I3980" s="248"/>
      <c r="J3980" s="250"/>
      <c r="K3980" s="174">
        <f t="shared" si="3361"/>
        <v>0</v>
      </c>
      <c r="L3980" s="248"/>
      <c r="M3980" s="250"/>
      <c r="N3980" s="251"/>
      <c r="O3980" s="248"/>
      <c r="P3980" s="251"/>
      <c r="Q3980" s="166">
        <f t="shared" si="3362"/>
        <v>0</v>
      </c>
      <c r="R3980" s="251"/>
      <c r="S3980" s="251"/>
      <c r="T3980" s="167">
        <f t="shared" si="3374"/>
        <v>0</v>
      </c>
      <c r="U3980" s="157"/>
      <c r="V3980" s="248"/>
      <c r="W3980" s="251"/>
      <c r="X3980" s="166">
        <f t="shared" si="3363"/>
        <v>0</v>
      </c>
      <c r="Y3980" s="251"/>
      <c r="Z3980" s="251"/>
      <c r="AA3980" s="167">
        <f t="shared" si="3375"/>
        <v>0</v>
      </c>
      <c r="AB3980" s="157"/>
      <c r="AC3980" s="248"/>
      <c r="AD3980" s="251"/>
      <c r="AE3980" s="166">
        <f t="shared" si="3364"/>
        <v>0</v>
      </c>
      <c r="AF3980" s="251"/>
      <c r="AG3980" s="251"/>
      <c r="AH3980" s="167">
        <f t="shared" si="3376"/>
        <v>0</v>
      </c>
      <c r="AJ3980" s="252"/>
      <c r="AK3980" s="253"/>
      <c r="AL3980" s="254"/>
      <c r="AM3980" s="253"/>
      <c r="AN3980" s="254"/>
      <c r="AO3980" s="253"/>
      <c r="AP3980" s="254"/>
      <c r="AQ3980" s="253"/>
      <c r="AR3980" s="254"/>
      <c r="AS3980" s="253"/>
      <c r="AT3980" s="254"/>
      <c r="AU3980" s="253"/>
      <c r="AV3980" s="163">
        <f t="shared" si="3366"/>
        <v>0</v>
      </c>
      <c r="AW3980" s="168">
        <f t="shared" si="3367"/>
        <v>0</v>
      </c>
      <c r="AY3980" s="163">
        <f t="shared" si="3368"/>
        <v>0</v>
      </c>
      <c r="AZ3980" s="163">
        <f t="shared" si="3369"/>
        <v>0</v>
      </c>
      <c r="BA3980" s="163">
        <f t="shared" si="3370"/>
        <v>0</v>
      </c>
      <c r="BB3980" s="163">
        <f t="shared" si="3371"/>
        <v>0</v>
      </c>
      <c r="BC3980" s="163">
        <f t="shared" si="3372"/>
        <v>0</v>
      </c>
      <c r="BD3980" s="163">
        <f t="shared" si="3373"/>
        <v>0</v>
      </c>
    </row>
    <row r="3981" spans="2:56" x14ac:dyDescent="0.3">
      <c r="B3981" s="179" t="s">
        <v>131</v>
      </c>
      <c r="C3981" s="83">
        <f>SUM(C3982)</f>
        <v>0</v>
      </c>
      <c r="D3981" s="84">
        <f>SUM(D3982)</f>
        <v>0</v>
      </c>
      <c r="E3981" s="85">
        <f t="shared" si="3359"/>
        <v>0</v>
      </c>
      <c r="F3981" s="83">
        <f>SUM(F3982)</f>
        <v>0</v>
      </c>
      <c r="G3981" s="84">
        <f>SUM(G3982)</f>
        <v>0</v>
      </c>
      <c r="H3981" s="85">
        <f t="shared" si="3360"/>
        <v>0</v>
      </c>
      <c r="I3981" s="83">
        <f>SUM(I3982)</f>
        <v>0</v>
      </c>
      <c r="J3981" s="86">
        <f>SUM(J3982)</f>
        <v>0</v>
      </c>
      <c r="K3981" s="87">
        <f t="shared" si="3361"/>
        <v>0</v>
      </c>
      <c r="L3981" s="83">
        <f>SUM(L3982)</f>
        <v>0</v>
      </c>
      <c r="M3981" s="86">
        <f>SUM(M3982)</f>
        <v>0</v>
      </c>
      <c r="N3981" s="88">
        <f>SUM(N3982)</f>
        <v>0</v>
      </c>
      <c r="O3981" s="83">
        <f>SUM(O3982)</f>
        <v>0</v>
      </c>
      <c r="P3981" s="88">
        <f>SUM(P3982)</f>
        <v>0</v>
      </c>
      <c r="Q3981" s="177">
        <f t="shared" si="3362"/>
        <v>0</v>
      </c>
      <c r="R3981" s="88">
        <f>SUM(R3982)</f>
        <v>0</v>
      </c>
      <c r="S3981" s="88">
        <f>SUM(S3982)</f>
        <v>0</v>
      </c>
      <c r="T3981" s="178">
        <f t="shared" si="3374"/>
        <v>0</v>
      </c>
      <c r="U3981" s="157"/>
      <c r="V3981" s="83">
        <f>SUM(V3982)</f>
        <v>0</v>
      </c>
      <c r="W3981" s="88">
        <f>SUM(W3982)</f>
        <v>0</v>
      </c>
      <c r="X3981" s="177">
        <f t="shared" si="3363"/>
        <v>0</v>
      </c>
      <c r="Y3981" s="88">
        <f>SUM(Y3982)</f>
        <v>0</v>
      </c>
      <c r="Z3981" s="88">
        <f>SUM(Z3982)</f>
        <v>0</v>
      </c>
      <c r="AA3981" s="178">
        <f t="shared" si="3375"/>
        <v>0</v>
      </c>
      <c r="AB3981" s="157"/>
      <c r="AC3981" s="83">
        <f>SUM(AC3982)</f>
        <v>0</v>
      </c>
      <c r="AD3981" s="88">
        <f>SUM(AD3982)</f>
        <v>0</v>
      </c>
      <c r="AE3981" s="177">
        <f t="shared" si="3364"/>
        <v>0</v>
      </c>
      <c r="AF3981" s="88">
        <f>SUM(AF3982)</f>
        <v>0</v>
      </c>
      <c r="AG3981" s="88">
        <f>SUM(AG3982)</f>
        <v>0</v>
      </c>
      <c r="AH3981" s="178">
        <f t="shared" si="3376"/>
        <v>0</v>
      </c>
      <c r="AJ3981" s="84">
        <f t="shared" ref="AJ3981:AU3981" si="3384">SUM(AJ3982)</f>
        <v>0</v>
      </c>
      <c r="AK3981" s="86">
        <f t="shared" si="3384"/>
        <v>0</v>
      </c>
      <c r="AL3981" s="88">
        <f t="shared" si="3384"/>
        <v>0</v>
      </c>
      <c r="AM3981" s="86">
        <f t="shared" si="3384"/>
        <v>0</v>
      </c>
      <c r="AN3981" s="88">
        <f t="shared" si="3384"/>
        <v>0</v>
      </c>
      <c r="AO3981" s="86">
        <f t="shared" si="3384"/>
        <v>0</v>
      </c>
      <c r="AP3981" s="88">
        <f t="shared" si="3384"/>
        <v>0</v>
      </c>
      <c r="AQ3981" s="86">
        <f t="shared" si="3384"/>
        <v>0</v>
      </c>
      <c r="AR3981" s="88">
        <f t="shared" si="3384"/>
        <v>0</v>
      </c>
      <c r="AS3981" s="86">
        <f t="shared" si="3384"/>
        <v>0</v>
      </c>
      <c r="AT3981" s="88">
        <f t="shared" si="3384"/>
        <v>0</v>
      </c>
      <c r="AU3981" s="86">
        <f t="shared" si="3384"/>
        <v>0</v>
      </c>
      <c r="AV3981" s="86">
        <f t="shared" si="3366"/>
        <v>0</v>
      </c>
      <c r="AW3981" s="93">
        <f t="shared" si="3367"/>
        <v>0</v>
      </c>
      <c r="AY3981" s="86">
        <f t="shared" si="3368"/>
        <v>0</v>
      </c>
      <c r="AZ3981" s="86">
        <f t="shared" si="3369"/>
        <v>0</v>
      </c>
      <c r="BA3981" s="86">
        <f t="shared" si="3370"/>
        <v>0</v>
      </c>
      <c r="BB3981" s="86">
        <f t="shared" si="3371"/>
        <v>0</v>
      </c>
      <c r="BC3981" s="86">
        <f t="shared" si="3372"/>
        <v>0</v>
      </c>
      <c r="BD3981" s="86">
        <f t="shared" si="3373"/>
        <v>0</v>
      </c>
    </row>
    <row r="3982" spans="2:56" x14ac:dyDescent="0.3">
      <c r="B3982" s="169" t="s">
        <v>105</v>
      </c>
      <c r="C3982" s="248"/>
      <c r="D3982" s="249"/>
      <c r="E3982" s="172">
        <f t="shared" si="3359"/>
        <v>0</v>
      </c>
      <c r="F3982" s="248"/>
      <c r="G3982" s="249"/>
      <c r="H3982" s="172">
        <f t="shared" si="3360"/>
        <v>0</v>
      </c>
      <c r="I3982" s="248"/>
      <c r="J3982" s="250"/>
      <c r="K3982" s="174">
        <f t="shared" si="3361"/>
        <v>0</v>
      </c>
      <c r="L3982" s="248"/>
      <c r="M3982" s="250"/>
      <c r="N3982" s="251"/>
      <c r="O3982" s="248"/>
      <c r="P3982" s="251"/>
      <c r="Q3982" s="166">
        <f t="shared" si="3362"/>
        <v>0</v>
      </c>
      <c r="R3982" s="251"/>
      <c r="S3982" s="251"/>
      <c r="T3982" s="167">
        <f t="shared" si="3374"/>
        <v>0</v>
      </c>
      <c r="U3982" s="157"/>
      <c r="V3982" s="248"/>
      <c r="W3982" s="251"/>
      <c r="X3982" s="166">
        <f t="shared" si="3363"/>
        <v>0</v>
      </c>
      <c r="Y3982" s="251"/>
      <c r="Z3982" s="251"/>
      <c r="AA3982" s="167">
        <f t="shared" si="3375"/>
        <v>0</v>
      </c>
      <c r="AB3982" s="157"/>
      <c r="AC3982" s="248"/>
      <c r="AD3982" s="251"/>
      <c r="AE3982" s="166">
        <f t="shared" si="3364"/>
        <v>0</v>
      </c>
      <c r="AF3982" s="251"/>
      <c r="AG3982" s="251"/>
      <c r="AH3982" s="167">
        <f t="shared" si="3376"/>
        <v>0</v>
      </c>
      <c r="AJ3982" s="252"/>
      <c r="AK3982" s="253"/>
      <c r="AL3982" s="254"/>
      <c r="AM3982" s="253"/>
      <c r="AN3982" s="254"/>
      <c r="AO3982" s="253"/>
      <c r="AP3982" s="254"/>
      <c r="AQ3982" s="253"/>
      <c r="AR3982" s="254"/>
      <c r="AS3982" s="253"/>
      <c r="AT3982" s="254"/>
      <c r="AU3982" s="253"/>
      <c r="AV3982" s="163">
        <f t="shared" si="3366"/>
        <v>0</v>
      </c>
      <c r="AW3982" s="168">
        <f t="shared" si="3367"/>
        <v>0</v>
      </c>
      <c r="AY3982" s="163">
        <f t="shared" si="3368"/>
        <v>0</v>
      </c>
      <c r="AZ3982" s="163">
        <f t="shared" si="3369"/>
        <v>0</v>
      </c>
      <c r="BA3982" s="163">
        <f t="shared" si="3370"/>
        <v>0</v>
      </c>
      <c r="BB3982" s="163">
        <f t="shared" si="3371"/>
        <v>0</v>
      </c>
      <c r="BC3982" s="163">
        <f t="shared" si="3372"/>
        <v>0</v>
      </c>
      <c r="BD3982" s="163">
        <f t="shared" si="3373"/>
        <v>0</v>
      </c>
    </row>
    <row r="3983" spans="2:56" x14ac:dyDescent="0.3">
      <c r="B3983" s="179" t="s">
        <v>132</v>
      </c>
      <c r="C3983" s="83">
        <f>SUM(C3984)</f>
        <v>0</v>
      </c>
      <c r="D3983" s="84">
        <f>SUM(D3984)</f>
        <v>0</v>
      </c>
      <c r="E3983" s="85">
        <f t="shared" si="3359"/>
        <v>0</v>
      </c>
      <c r="F3983" s="83">
        <f>SUM(F3984)</f>
        <v>0</v>
      </c>
      <c r="G3983" s="84">
        <f>SUM(G3984)</f>
        <v>0</v>
      </c>
      <c r="H3983" s="85">
        <f t="shared" si="3360"/>
        <v>0</v>
      </c>
      <c r="I3983" s="83">
        <f>SUM(I3984)</f>
        <v>0</v>
      </c>
      <c r="J3983" s="86">
        <f>SUM(J3984)</f>
        <v>0</v>
      </c>
      <c r="K3983" s="87">
        <f t="shared" si="3361"/>
        <v>0</v>
      </c>
      <c r="L3983" s="83">
        <f>SUM(L3984)</f>
        <v>0</v>
      </c>
      <c r="M3983" s="86">
        <f>SUM(M3984)</f>
        <v>0</v>
      </c>
      <c r="N3983" s="88">
        <f>SUM(N3984)</f>
        <v>0</v>
      </c>
      <c r="O3983" s="83">
        <f>SUM(O3984)</f>
        <v>0</v>
      </c>
      <c r="P3983" s="88">
        <f>SUM(P3984)</f>
        <v>0</v>
      </c>
      <c r="Q3983" s="177">
        <f t="shared" si="3362"/>
        <v>0</v>
      </c>
      <c r="R3983" s="88">
        <f>SUM(R3984)</f>
        <v>0</v>
      </c>
      <c r="S3983" s="88">
        <f>SUM(S3984)</f>
        <v>0</v>
      </c>
      <c r="T3983" s="178">
        <f t="shared" si="3374"/>
        <v>0</v>
      </c>
      <c r="U3983" s="157"/>
      <c r="V3983" s="83">
        <f>SUM(V3984)</f>
        <v>0</v>
      </c>
      <c r="W3983" s="88">
        <f>SUM(W3984)</f>
        <v>0</v>
      </c>
      <c r="X3983" s="177">
        <f t="shared" si="3363"/>
        <v>0</v>
      </c>
      <c r="Y3983" s="88">
        <f>SUM(Y3984)</f>
        <v>0</v>
      </c>
      <c r="Z3983" s="88">
        <f>SUM(Z3984)</f>
        <v>0</v>
      </c>
      <c r="AA3983" s="178">
        <f t="shared" si="3375"/>
        <v>0</v>
      </c>
      <c r="AB3983" s="157"/>
      <c r="AC3983" s="83">
        <f>SUM(AC3984)</f>
        <v>0</v>
      </c>
      <c r="AD3983" s="88">
        <f>SUM(AD3984)</f>
        <v>0</v>
      </c>
      <c r="AE3983" s="177">
        <f t="shared" si="3364"/>
        <v>0</v>
      </c>
      <c r="AF3983" s="88">
        <f>SUM(AF3984)</f>
        <v>0</v>
      </c>
      <c r="AG3983" s="88">
        <f>SUM(AG3984)</f>
        <v>0</v>
      </c>
      <c r="AH3983" s="178">
        <f t="shared" si="3376"/>
        <v>0</v>
      </c>
      <c r="AJ3983" s="84">
        <f t="shared" ref="AJ3983:AU3983" si="3385">SUM(AJ3984)</f>
        <v>0</v>
      </c>
      <c r="AK3983" s="86">
        <f t="shared" si="3385"/>
        <v>0</v>
      </c>
      <c r="AL3983" s="88">
        <f t="shared" si="3385"/>
        <v>0</v>
      </c>
      <c r="AM3983" s="86">
        <f t="shared" si="3385"/>
        <v>0</v>
      </c>
      <c r="AN3983" s="88">
        <f t="shared" si="3385"/>
        <v>0</v>
      </c>
      <c r="AO3983" s="86">
        <f t="shared" si="3385"/>
        <v>0</v>
      </c>
      <c r="AP3983" s="88">
        <f t="shared" si="3385"/>
        <v>0</v>
      </c>
      <c r="AQ3983" s="86">
        <f t="shared" si="3385"/>
        <v>0</v>
      </c>
      <c r="AR3983" s="88">
        <f t="shared" si="3385"/>
        <v>0</v>
      </c>
      <c r="AS3983" s="86">
        <f t="shared" si="3385"/>
        <v>0</v>
      </c>
      <c r="AT3983" s="88">
        <f t="shared" si="3385"/>
        <v>0</v>
      </c>
      <c r="AU3983" s="86">
        <f t="shared" si="3385"/>
        <v>0</v>
      </c>
      <c r="AV3983" s="86">
        <f t="shared" si="3366"/>
        <v>0</v>
      </c>
      <c r="AW3983" s="93">
        <f t="shared" si="3367"/>
        <v>0</v>
      </c>
      <c r="AY3983" s="86">
        <f t="shared" si="3368"/>
        <v>0</v>
      </c>
      <c r="AZ3983" s="86">
        <f t="shared" si="3369"/>
        <v>0</v>
      </c>
      <c r="BA3983" s="86">
        <f t="shared" si="3370"/>
        <v>0</v>
      </c>
      <c r="BB3983" s="86">
        <f t="shared" si="3371"/>
        <v>0</v>
      </c>
      <c r="BC3983" s="86">
        <f t="shared" si="3372"/>
        <v>0</v>
      </c>
      <c r="BD3983" s="86">
        <f t="shared" si="3373"/>
        <v>0</v>
      </c>
    </row>
    <row r="3984" spans="2:56" x14ac:dyDescent="0.3">
      <c r="B3984" s="169" t="s">
        <v>105</v>
      </c>
      <c r="C3984" s="248"/>
      <c r="D3984" s="249"/>
      <c r="E3984" s="172">
        <f t="shared" si="3359"/>
        <v>0</v>
      </c>
      <c r="F3984" s="248"/>
      <c r="G3984" s="249"/>
      <c r="H3984" s="172">
        <f t="shared" si="3360"/>
        <v>0</v>
      </c>
      <c r="I3984" s="248"/>
      <c r="J3984" s="250"/>
      <c r="K3984" s="174">
        <f t="shared" si="3361"/>
        <v>0</v>
      </c>
      <c r="L3984" s="248"/>
      <c r="M3984" s="250"/>
      <c r="N3984" s="251"/>
      <c r="O3984" s="248"/>
      <c r="P3984" s="251"/>
      <c r="Q3984" s="166">
        <f t="shared" si="3362"/>
        <v>0</v>
      </c>
      <c r="R3984" s="251"/>
      <c r="S3984" s="251"/>
      <c r="T3984" s="167">
        <f t="shared" si="3374"/>
        <v>0</v>
      </c>
      <c r="U3984" s="157"/>
      <c r="V3984" s="248"/>
      <c r="W3984" s="251"/>
      <c r="X3984" s="166">
        <f t="shared" si="3363"/>
        <v>0</v>
      </c>
      <c r="Y3984" s="251"/>
      <c r="Z3984" s="251"/>
      <c r="AA3984" s="167">
        <f t="shared" si="3375"/>
        <v>0</v>
      </c>
      <c r="AB3984" s="157"/>
      <c r="AC3984" s="248"/>
      <c r="AD3984" s="251"/>
      <c r="AE3984" s="166">
        <f t="shared" si="3364"/>
        <v>0</v>
      </c>
      <c r="AF3984" s="251"/>
      <c r="AG3984" s="251"/>
      <c r="AH3984" s="167">
        <f t="shared" si="3376"/>
        <v>0</v>
      </c>
      <c r="AJ3984" s="252"/>
      <c r="AK3984" s="253"/>
      <c r="AL3984" s="254"/>
      <c r="AM3984" s="253"/>
      <c r="AN3984" s="254"/>
      <c r="AO3984" s="253"/>
      <c r="AP3984" s="254"/>
      <c r="AQ3984" s="253"/>
      <c r="AR3984" s="254"/>
      <c r="AS3984" s="253"/>
      <c r="AT3984" s="254"/>
      <c r="AU3984" s="253"/>
      <c r="AV3984" s="163">
        <f t="shared" si="3366"/>
        <v>0</v>
      </c>
      <c r="AW3984" s="168">
        <f t="shared" si="3367"/>
        <v>0</v>
      </c>
      <c r="AY3984" s="163">
        <f t="shared" si="3368"/>
        <v>0</v>
      </c>
      <c r="AZ3984" s="163">
        <f t="shared" si="3369"/>
        <v>0</v>
      </c>
      <c r="BA3984" s="163">
        <f t="shared" si="3370"/>
        <v>0</v>
      </c>
      <c r="BB3984" s="163">
        <f t="shared" si="3371"/>
        <v>0</v>
      </c>
      <c r="BC3984" s="163">
        <f t="shared" si="3372"/>
        <v>0</v>
      </c>
      <c r="BD3984" s="163">
        <f t="shared" si="3373"/>
        <v>0</v>
      </c>
    </row>
    <row r="3985" spans="2:56" x14ac:dyDescent="0.3">
      <c r="B3985" s="179" t="s">
        <v>133</v>
      </c>
      <c r="C3985" s="83">
        <f>SUM(C3986)</f>
        <v>0</v>
      </c>
      <c r="D3985" s="84">
        <f>SUM(D3986)</f>
        <v>0</v>
      </c>
      <c r="E3985" s="85">
        <f t="shared" si="3359"/>
        <v>0</v>
      </c>
      <c r="F3985" s="83">
        <f>SUM(F3986)</f>
        <v>0</v>
      </c>
      <c r="G3985" s="84">
        <f>SUM(G3986)</f>
        <v>0</v>
      </c>
      <c r="H3985" s="85">
        <f t="shared" si="3360"/>
        <v>0</v>
      </c>
      <c r="I3985" s="83">
        <f>SUM(I3986)</f>
        <v>0</v>
      </c>
      <c r="J3985" s="86">
        <f>SUM(J3986)</f>
        <v>0</v>
      </c>
      <c r="K3985" s="87">
        <f t="shared" si="3361"/>
        <v>0</v>
      </c>
      <c r="L3985" s="83">
        <f>SUM(L3986)</f>
        <v>0</v>
      </c>
      <c r="M3985" s="86">
        <f>SUM(M3986)</f>
        <v>0</v>
      </c>
      <c r="N3985" s="88">
        <f>SUM(N3986)</f>
        <v>0</v>
      </c>
      <c r="O3985" s="83">
        <f>SUM(O3986)</f>
        <v>0</v>
      </c>
      <c r="P3985" s="88">
        <f>SUM(P3986)</f>
        <v>0</v>
      </c>
      <c r="Q3985" s="177">
        <f t="shared" si="3362"/>
        <v>0</v>
      </c>
      <c r="R3985" s="88">
        <f>SUM(R3986)</f>
        <v>0</v>
      </c>
      <c r="S3985" s="88">
        <f>SUM(S3986)</f>
        <v>0</v>
      </c>
      <c r="T3985" s="178">
        <f t="shared" si="3374"/>
        <v>0</v>
      </c>
      <c r="U3985" s="157"/>
      <c r="V3985" s="83">
        <f>SUM(V3986)</f>
        <v>0</v>
      </c>
      <c r="W3985" s="88">
        <f>SUM(W3986)</f>
        <v>0</v>
      </c>
      <c r="X3985" s="177">
        <f t="shared" si="3363"/>
        <v>0</v>
      </c>
      <c r="Y3985" s="88">
        <f>SUM(Y3986)</f>
        <v>0</v>
      </c>
      <c r="Z3985" s="88">
        <f>SUM(Z3986)</f>
        <v>0</v>
      </c>
      <c r="AA3985" s="178">
        <f t="shared" si="3375"/>
        <v>0</v>
      </c>
      <c r="AB3985" s="157"/>
      <c r="AC3985" s="83">
        <f>SUM(AC3986)</f>
        <v>0</v>
      </c>
      <c r="AD3985" s="88">
        <f>SUM(AD3986)</f>
        <v>0</v>
      </c>
      <c r="AE3985" s="177">
        <f t="shared" si="3364"/>
        <v>0</v>
      </c>
      <c r="AF3985" s="88">
        <f>SUM(AF3986)</f>
        <v>0</v>
      </c>
      <c r="AG3985" s="88">
        <f>SUM(AG3986)</f>
        <v>0</v>
      </c>
      <c r="AH3985" s="178">
        <f t="shared" si="3376"/>
        <v>0</v>
      </c>
      <c r="AJ3985" s="84">
        <f t="shared" ref="AJ3985:AU3985" si="3386">SUM(AJ3986)</f>
        <v>0</v>
      </c>
      <c r="AK3985" s="86">
        <f t="shared" si="3386"/>
        <v>0</v>
      </c>
      <c r="AL3985" s="88">
        <f t="shared" si="3386"/>
        <v>0</v>
      </c>
      <c r="AM3985" s="86">
        <f t="shared" si="3386"/>
        <v>0</v>
      </c>
      <c r="AN3985" s="88">
        <f t="shared" si="3386"/>
        <v>0</v>
      </c>
      <c r="AO3985" s="86">
        <f t="shared" si="3386"/>
        <v>0</v>
      </c>
      <c r="AP3985" s="88">
        <f t="shared" si="3386"/>
        <v>0</v>
      </c>
      <c r="AQ3985" s="86">
        <f t="shared" si="3386"/>
        <v>0</v>
      </c>
      <c r="AR3985" s="88">
        <f t="shared" si="3386"/>
        <v>0</v>
      </c>
      <c r="AS3985" s="86">
        <f t="shared" si="3386"/>
        <v>0</v>
      </c>
      <c r="AT3985" s="88">
        <f t="shared" si="3386"/>
        <v>0</v>
      </c>
      <c r="AU3985" s="86">
        <f t="shared" si="3386"/>
        <v>0</v>
      </c>
      <c r="AV3985" s="86">
        <f t="shared" si="3366"/>
        <v>0</v>
      </c>
      <c r="AW3985" s="93">
        <f t="shared" si="3367"/>
        <v>0</v>
      </c>
      <c r="AY3985" s="86">
        <f t="shared" si="3368"/>
        <v>0</v>
      </c>
      <c r="AZ3985" s="86">
        <f t="shared" si="3369"/>
        <v>0</v>
      </c>
      <c r="BA3985" s="86">
        <f t="shared" si="3370"/>
        <v>0</v>
      </c>
      <c r="BB3985" s="86">
        <f t="shared" si="3371"/>
        <v>0</v>
      </c>
      <c r="BC3985" s="86">
        <f t="shared" si="3372"/>
        <v>0</v>
      </c>
      <c r="BD3985" s="86">
        <f t="shared" si="3373"/>
        <v>0</v>
      </c>
    </row>
    <row r="3986" spans="2:56" x14ac:dyDescent="0.3">
      <c r="B3986" s="169" t="s">
        <v>105</v>
      </c>
      <c r="C3986" s="248"/>
      <c r="D3986" s="249"/>
      <c r="E3986" s="172">
        <f t="shared" si="3359"/>
        <v>0</v>
      </c>
      <c r="F3986" s="248"/>
      <c r="G3986" s="249"/>
      <c r="H3986" s="172">
        <f t="shared" si="3360"/>
        <v>0</v>
      </c>
      <c r="I3986" s="248"/>
      <c r="J3986" s="250"/>
      <c r="K3986" s="174">
        <f t="shared" si="3361"/>
        <v>0</v>
      </c>
      <c r="L3986" s="248"/>
      <c r="M3986" s="250"/>
      <c r="N3986" s="251"/>
      <c r="O3986" s="248"/>
      <c r="P3986" s="251"/>
      <c r="Q3986" s="166">
        <f t="shared" si="3362"/>
        <v>0</v>
      </c>
      <c r="R3986" s="251"/>
      <c r="S3986" s="251"/>
      <c r="T3986" s="167">
        <f t="shared" si="3374"/>
        <v>0</v>
      </c>
      <c r="U3986" s="157"/>
      <c r="V3986" s="248"/>
      <c r="W3986" s="251"/>
      <c r="X3986" s="166">
        <f t="shared" si="3363"/>
        <v>0</v>
      </c>
      <c r="Y3986" s="251"/>
      <c r="Z3986" s="251"/>
      <c r="AA3986" s="167">
        <f t="shared" si="3375"/>
        <v>0</v>
      </c>
      <c r="AB3986" s="157"/>
      <c r="AC3986" s="248"/>
      <c r="AD3986" s="251"/>
      <c r="AE3986" s="166">
        <f t="shared" si="3364"/>
        <v>0</v>
      </c>
      <c r="AF3986" s="251"/>
      <c r="AG3986" s="251"/>
      <c r="AH3986" s="167">
        <f t="shared" si="3376"/>
        <v>0</v>
      </c>
      <c r="AJ3986" s="252"/>
      <c r="AK3986" s="253"/>
      <c r="AL3986" s="254"/>
      <c r="AM3986" s="253"/>
      <c r="AN3986" s="254"/>
      <c r="AO3986" s="253"/>
      <c r="AP3986" s="254"/>
      <c r="AQ3986" s="253"/>
      <c r="AR3986" s="254"/>
      <c r="AS3986" s="253"/>
      <c r="AT3986" s="254"/>
      <c r="AU3986" s="253"/>
      <c r="AV3986" s="163">
        <f t="shared" si="3366"/>
        <v>0</v>
      </c>
      <c r="AW3986" s="168">
        <f t="shared" si="3367"/>
        <v>0</v>
      </c>
      <c r="AY3986" s="163">
        <f t="shared" si="3368"/>
        <v>0</v>
      </c>
      <c r="AZ3986" s="163">
        <f t="shared" si="3369"/>
        <v>0</v>
      </c>
      <c r="BA3986" s="163">
        <f t="shared" si="3370"/>
        <v>0</v>
      </c>
      <c r="BB3986" s="163">
        <f t="shared" si="3371"/>
        <v>0</v>
      </c>
      <c r="BC3986" s="163">
        <f t="shared" si="3372"/>
        <v>0</v>
      </c>
      <c r="BD3986" s="163">
        <f t="shared" si="3373"/>
        <v>0</v>
      </c>
    </row>
    <row r="3987" spans="2:56" x14ac:dyDescent="0.3">
      <c r="B3987" s="179" t="s">
        <v>134</v>
      </c>
      <c r="C3987" s="83">
        <f>SUM(C3988)</f>
        <v>0</v>
      </c>
      <c r="D3987" s="84">
        <f>SUM(D3988)</f>
        <v>0</v>
      </c>
      <c r="E3987" s="85">
        <f t="shared" si="3359"/>
        <v>0</v>
      </c>
      <c r="F3987" s="83">
        <f>SUM(F3988)</f>
        <v>0</v>
      </c>
      <c r="G3987" s="84">
        <f>SUM(G3988)</f>
        <v>0</v>
      </c>
      <c r="H3987" s="85">
        <f t="shared" si="3360"/>
        <v>0</v>
      </c>
      <c r="I3987" s="83">
        <f>SUM(I3988)</f>
        <v>0</v>
      </c>
      <c r="J3987" s="86">
        <f>SUM(J3988)</f>
        <v>0</v>
      </c>
      <c r="K3987" s="87">
        <f t="shared" si="3361"/>
        <v>0</v>
      </c>
      <c r="L3987" s="83">
        <f>SUM(L3988)</f>
        <v>0</v>
      </c>
      <c r="M3987" s="86">
        <f>SUM(M3988)</f>
        <v>0</v>
      </c>
      <c r="N3987" s="88">
        <f>SUM(N3988)</f>
        <v>0</v>
      </c>
      <c r="O3987" s="83">
        <f>SUM(O3988)</f>
        <v>0</v>
      </c>
      <c r="P3987" s="88">
        <f>SUM(P3988)</f>
        <v>0</v>
      </c>
      <c r="Q3987" s="177">
        <f t="shared" si="3362"/>
        <v>0</v>
      </c>
      <c r="R3987" s="88">
        <f>SUM(R3988)</f>
        <v>0</v>
      </c>
      <c r="S3987" s="88">
        <f>SUM(S3988)</f>
        <v>0</v>
      </c>
      <c r="T3987" s="178">
        <f t="shared" si="3374"/>
        <v>0</v>
      </c>
      <c r="U3987" s="157"/>
      <c r="V3987" s="83">
        <f>SUM(V3988)</f>
        <v>0</v>
      </c>
      <c r="W3987" s="88">
        <f>SUM(W3988)</f>
        <v>0</v>
      </c>
      <c r="X3987" s="177">
        <f t="shared" si="3363"/>
        <v>0</v>
      </c>
      <c r="Y3987" s="88">
        <f>SUM(Y3988)</f>
        <v>0</v>
      </c>
      <c r="Z3987" s="88">
        <f>SUM(Z3988)</f>
        <v>0</v>
      </c>
      <c r="AA3987" s="178">
        <f t="shared" si="3375"/>
        <v>0</v>
      </c>
      <c r="AB3987" s="157"/>
      <c r="AC3987" s="83">
        <f>SUM(AC3988)</f>
        <v>0</v>
      </c>
      <c r="AD3987" s="88">
        <f>SUM(AD3988)</f>
        <v>0</v>
      </c>
      <c r="AE3987" s="177">
        <f t="shared" si="3364"/>
        <v>0</v>
      </c>
      <c r="AF3987" s="88">
        <f>SUM(AF3988)</f>
        <v>0</v>
      </c>
      <c r="AG3987" s="88">
        <f>SUM(AG3988)</f>
        <v>0</v>
      </c>
      <c r="AH3987" s="178">
        <f t="shared" si="3376"/>
        <v>0</v>
      </c>
      <c r="AJ3987" s="84">
        <f t="shared" ref="AJ3987:AU3987" si="3387">SUM(AJ3988)</f>
        <v>0</v>
      </c>
      <c r="AK3987" s="86">
        <f t="shared" si="3387"/>
        <v>0</v>
      </c>
      <c r="AL3987" s="88">
        <f t="shared" si="3387"/>
        <v>0</v>
      </c>
      <c r="AM3987" s="86">
        <f t="shared" si="3387"/>
        <v>0</v>
      </c>
      <c r="AN3987" s="88">
        <f t="shared" si="3387"/>
        <v>0</v>
      </c>
      <c r="AO3987" s="86">
        <f t="shared" si="3387"/>
        <v>0</v>
      </c>
      <c r="AP3987" s="88">
        <f t="shared" si="3387"/>
        <v>0</v>
      </c>
      <c r="AQ3987" s="86">
        <f t="shared" si="3387"/>
        <v>0</v>
      </c>
      <c r="AR3987" s="88">
        <f t="shared" si="3387"/>
        <v>0</v>
      </c>
      <c r="AS3987" s="86">
        <f t="shared" si="3387"/>
        <v>0</v>
      </c>
      <c r="AT3987" s="88">
        <f t="shared" si="3387"/>
        <v>0</v>
      </c>
      <c r="AU3987" s="86">
        <f t="shared" si="3387"/>
        <v>0</v>
      </c>
      <c r="AV3987" s="86">
        <f t="shared" si="3366"/>
        <v>0</v>
      </c>
      <c r="AW3987" s="93">
        <f t="shared" si="3367"/>
        <v>0</v>
      </c>
      <c r="AY3987" s="86">
        <f t="shared" si="3368"/>
        <v>0</v>
      </c>
      <c r="AZ3987" s="86">
        <f t="shared" si="3369"/>
        <v>0</v>
      </c>
      <c r="BA3987" s="86">
        <f t="shared" si="3370"/>
        <v>0</v>
      </c>
      <c r="BB3987" s="86">
        <f t="shared" si="3371"/>
        <v>0</v>
      </c>
      <c r="BC3987" s="86">
        <f t="shared" si="3372"/>
        <v>0</v>
      </c>
      <c r="BD3987" s="86">
        <f t="shared" si="3373"/>
        <v>0</v>
      </c>
    </row>
    <row r="3988" spans="2:56" x14ac:dyDescent="0.3">
      <c r="B3988" s="169" t="s">
        <v>135</v>
      </c>
      <c r="C3988" s="248"/>
      <c r="D3988" s="249"/>
      <c r="E3988" s="172">
        <f t="shared" si="3359"/>
        <v>0</v>
      </c>
      <c r="F3988" s="248"/>
      <c r="G3988" s="249"/>
      <c r="H3988" s="172">
        <f t="shared" si="3360"/>
        <v>0</v>
      </c>
      <c r="I3988" s="248"/>
      <c r="J3988" s="250"/>
      <c r="K3988" s="174">
        <f t="shared" si="3361"/>
        <v>0</v>
      </c>
      <c r="L3988" s="248"/>
      <c r="M3988" s="250"/>
      <c r="N3988" s="251"/>
      <c r="O3988" s="248"/>
      <c r="P3988" s="251"/>
      <c r="Q3988" s="166">
        <f t="shared" si="3362"/>
        <v>0</v>
      </c>
      <c r="R3988" s="251"/>
      <c r="S3988" s="251"/>
      <c r="T3988" s="167">
        <f t="shared" si="3374"/>
        <v>0</v>
      </c>
      <c r="U3988" s="157"/>
      <c r="V3988" s="248"/>
      <c r="W3988" s="251"/>
      <c r="X3988" s="166">
        <f t="shared" si="3363"/>
        <v>0</v>
      </c>
      <c r="Y3988" s="251"/>
      <c r="Z3988" s="251"/>
      <c r="AA3988" s="167">
        <f t="shared" si="3375"/>
        <v>0</v>
      </c>
      <c r="AB3988" s="157"/>
      <c r="AC3988" s="248"/>
      <c r="AD3988" s="251"/>
      <c r="AE3988" s="166">
        <f t="shared" si="3364"/>
        <v>0</v>
      </c>
      <c r="AF3988" s="251"/>
      <c r="AG3988" s="251"/>
      <c r="AH3988" s="167">
        <f t="shared" si="3376"/>
        <v>0</v>
      </c>
      <c r="AJ3988" s="252"/>
      <c r="AK3988" s="253"/>
      <c r="AL3988" s="254"/>
      <c r="AM3988" s="253"/>
      <c r="AN3988" s="254"/>
      <c r="AO3988" s="253"/>
      <c r="AP3988" s="254"/>
      <c r="AQ3988" s="253"/>
      <c r="AR3988" s="254"/>
      <c r="AS3988" s="253"/>
      <c r="AT3988" s="254"/>
      <c r="AU3988" s="253"/>
      <c r="AV3988" s="163">
        <f t="shared" si="3366"/>
        <v>0</v>
      </c>
      <c r="AW3988" s="168">
        <f t="shared" si="3367"/>
        <v>0</v>
      </c>
      <c r="AY3988" s="163">
        <f t="shared" si="3368"/>
        <v>0</v>
      </c>
      <c r="AZ3988" s="163">
        <f t="shared" si="3369"/>
        <v>0</v>
      </c>
      <c r="BA3988" s="163">
        <f t="shared" si="3370"/>
        <v>0</v>
      </c>
      <c r="BB3988" s="163">
        <f t="shared" si="3371"/>
        <v>0</v>
      </c>
      <c r="BC3988" s="163">
        <f t="shared" si="3372"/>
        <v>0</v>
      </c>
      <c r="BD3988" s="163">
        <f t="shared" si="3373"/>
        <v>0</v>
      </c>
    </row>
    <row r="3989" spans="2:56" x14ac:dyDescent="0.3">
      <c r="B3989" s="179" t="s">
        <v>136</v>
      </c>
      <c r="C3989" s="83">
        <f>SUM(C3990)</f>
        <v>0</v>
      </c>
      <c r="D3989" s="84">
        <f>SUM(D3990)</f>
        <v>0</v>
      </c>
      <c r="E3989" s="85">
        <f t="shared" si="3359"/>
        <v>0</v>
      </c>
      <c r="F3989" s="83">
        <f>SUM(F3990)</f>
        <v>0</v>
      </c>
      <c r="G3989" s="84">
        <f>SUM(G3990)</f>
        <v>0</v>
      </c>
      <c r="H3989" s="85">
        <f t="shared" si="3360"/>
        <v>0</v>
      </c>
      <c r="I3989" s="83">
        <f>SUM(I3990)</f>
        <v>0</v>
      </c>
      <c r="J3989" s="86">
        <f>SUM(J3990)</f>
        <v>0</v>
      </c>
      <c r="K3989" s="87">
        <f t="shared" si="3361"/>
        <v>0</v>
      </c>
      <c r="L3989" s="83">
        <f>SUM(L3990)</f>
        <v>0</v>
      </c>
      <c r="M3989" s="86">
        <f>SUM(M3990)</f>
        <v>0</v>
      </c>
      <c r="N3989" s="88">
        <f>SUM(N3990)</f>
        <v>0</v>
      </c>
      <c r="O3989" s="83">
        <f>SUM(O3990)</f>
        <v>0</v>
      </c>
      <c r="P3989" s="88">
        <f>SUM(P3990)</f>
        <v>0</v>
      </c>
      <c r="Q3989" s="177">
        <f t="shared" si="3362"/>
        <v>0</v>
      </c>
      <c r="R3989" s="88">
        <f>SUM(R3990)</f>
        <v>0</v>
      </c>
      <c r="S3989" s="88">
        <f>SUM(S3990)</f>
        <v>0</v>
      </c>
      <c r="T3989" s="178">
        <f t="shared" si="3374"/>
        <v>0</v>
      </c>
      <c r="U3989" s="157"/>
      <c r="V3989" s="83">
        <f>SUM(V3990)</f>
        <v>0</v>
      </c>
      <c r="W3989" s="88">
        <f>SUM(W3990)</f>
        <v>0</v>
      </c>
      <c r="X3989" s="177">
        <f t="shared" si="3363"/>
        <v>0</v>
      </c>
      <c r="Y3989" s="88">
        <f>SUM(Y3990)</f>
        <v>0</v>
      </c>
      <c r="Z3989" s="88">
        <f>SUM(Z3990)</f>
        <v>0</v>
      </c>
      <c r="AA3989" s="178">
        <f t="shared" si="3375"/>
        <v>0</v>
      </c>
      <c r="AB3989" s="157"/>
      <c r="AC3989" s="83">
        <f>SUM(AC3990)</f>
        <v>0</v>
      </c>
      <c r="AD3989" s="88">
        <f>SUM(AD3990)</f>
        <v>0</v>
      </c>
      <c r="AE3989" s="177">
        <f t="shared" si="3364"/>
        <v>0</v>
      </c>
      <c r="AF3989" s="88">
        <f>SUM(AF3990)</f>
        <v>0</v>
      </c>
      <c r="AG3989" s="88">
        <f>SUM(AG3990)</f>
        <v>0</v>
      </c>
      <c r="AH3989" s="178">
        <f t="shared" si="3376"/>
        <v>0</v>
      </c>
      <c r="AJ3989" s="84">
        <f t="shared" ref="AJ3989:AU3989" si="3388">SUM(AJ3990)</f>
        <v>0</v>
      </c>
      <c r="AK3989" s="86">
        <f t="shared" si="3388"/>
        <v>0</v>
      </c>
      <c r="AL3989" s="88">
        <f t="shared" si="3388"/>
        <v>0</v>
      </c>
      <c r="AM3989" s="86">
        <f t="shared" si="3388"/>
        <v>0</v>
      </c>
      <c r="AN3989" s="88">
        <f t="shared" si="3388"/>
        <v>0</v>
      </c>
      <c r="AO3989" s="86">
        <f t="shared" si="3388"/>
        <v>0</v>
      </c>
      <c r="AP3989" s="88">
        <f t="shared" si="3388"/>
        <v>0</v>
      </c>
      <c r="AQ3989" s="86">
        <f t="shared" si="3388"/>
        <v>0</v>
      </c>
      <c r="AR3989" s="88">
        <f t="shared" si="3388"/>
        <v>0</v>
      </c>
      <c r="AS3989" s="86">
        <f t="shared" si="3388"/>
        <v>0</v>
      </c>
      <c r="AT3989" s="88">
        <f t="shared" si="3388"/>
        <v>0</v>
      </c>
      <c r="AU3989" s="86">
        <f t="shared" si="3388"/>
        <v>0</v>
      </c>
      <c r="AV3989" s="86">
        <f t="shared" si="3366"/>
        <v>0</v>
      </c>
      <c r="AW3989" s="93">
        <f t="shared" si="3367"/>
        <v>0</v>
      </c>
      <c r="AY3989" s="86">
        <f t="shared" si="3368"/>
        <v>0</v>
      </c>
      <c r="AZ3989" s="86">
        <f t="shared" si="3369"/>
        <v>0</v>
      </c>
      <c r="BA3989" s="86">
        <f t="shared" si="3370"/>
        <v>0</v>
      </c>
      <c r="BB3989" s="86">
        <f t="shared" si="3371"/>
        <v>0</v>
      </c>
      <c r="BC3989" s="86">
        <f t="shared" si="3372"/>
        <v>0</v>
      </c>
      <c r="BD3989" s="86">
        <f t="shared" si="3373"/>
        <v>0</v>
      </c>
    </row>
    <row r="3990" spans="2:56" x14ac:dyDescent="0.3">
      <c r="B3990" s="169" t="s">
        <v>105</v>
      </c>
      <c r="C3990" s="248"/>
      <c r="D3990" s="249"/>
      <c r="E3990" s="172">
        <f t="shared" si="3359"/>
        <v>0</v>
      </c>
      <c r="F3990" s="248"/>
      <c r="G3990" s="249"/>
      <c r="H3990" s="172">
        <f t="shared" si="3360"/>
        <v>0</v>
      </c>
      <c r="I3990" s="248"/>
      <c r="J3990" s="250"/>
      <c r="K3990" s="174">
        <f t="shared" si="3361"/>
        <v>0</v>
      </c>
      <c r="L3990" s="248"/>
      <c r="M3990" s="250"/>
      <c r="N3990" s="251"/>
      <c r="O3990" s="248"/>
      <c r="P3990" s="251"/>
      <c r="Q3990" s="166">
        <f t="shared" si="3362"/>
        <v>0</v>
      </c>
      <c r="R3990" s="251"/>
      <c r="S3990" s="251"/>
      <c r="T3990" s="167">
        <f t="shared" si="3374"/>
        <v>0</v>
      </c>
      <c r="U3990" s="157"/>
      <c r="V3990" s="248"/>
      <c r="W3990" s="251"/>
      <c r="X3990" s="166">
        <f t="shared" si="3363"/>
        <v>0</v>
      </c>
      <c r="Y3990" s="251"/>
      <c r="Z3990" s="251"/>
      <c r="AA3990" s="167">
        <f t="shared" si="3375"/>
        <v>0</v>
      </c>
      <c r="AB3990" s="157"/>
      <c r="AC3990" s="248"/>
      <c r="AD3990" s="251"/>
      <c r="AE3990" s="166">
        <f t="shared" si="3364"/>
        <v>0</v>
      </c>
      <c r="AF3990" s="251"/>
      <c r="AG3990" s="251"/>
      <c r="AH3990" s="167">
        <f t="shared" si="3376"/>
        <v>0</v>
      </c>
      <c r="AJ3990" s="252"/>
      <c r="AK3990" s="253"/>
      <c r="AL3990" s="254"/>
      <c r="AM3990" s="253"/>
      <c r="AN3990" s="254"/>
      <c r="AO3990" s="253"/>
      <c r="AP3990" s="254"/>
      <c r="AQ3990" s="253"/>
      <c r="AR3990" s="254"/>
      <c r="AS3990" s="253"/>
      <c r="AT3990" s="254"/>
      <c r="AU3990" s="253"/>
      <c r="AV3990" s="163">
        <f t="shared" si="3366"/>
        <v>0</v>
      </c>
      <c r="AW3990" s="168">
        <f t="shared" si="3367"/>
        <v>0</v>
      </c>
      <c r="AY3990" s="163">
        <f t="shared" si="3368"/>
        <v>0</v>
      </c>
      <c r="AZ3990" s="163">
        <f t="shared" si="3369"/>
        <v>0</v>
      </c>
      <c r="BA3990" s="163">
        <f t="shared" si="3370"/>
        <v>0</v>
      </c>
      <c r="BB3990" s="163">
        <f t="shared" si="3371"/>
        <v>0</v>
      </c>
      <c r="BC3990" s="163">
        <f t="shared" si="3372"/>
        <v>0</v>
      </c>
      <c r="BD3990" s="163">
        <f t="shared" si="3373"/>
        <v>0</v>
      </c>
    </row>
    <row r="3991" spans="2:56" x14ac:dyDescent="0.3">
      <c r="B3991" s="179" t="s">
        <v>137</v>
      </c>
      <c r="C3991" s="83">
        <f>SUM(C3992)</f>
        <v>0</v>
      </c>
      <c r="D3991" s="84">
        <f>SUM(D3992)</f>
        <v>0</v>
      </c>
      <c r="E3991" s="85">
        <f t="shared" si="3359"/>
        <v>0</v>
      </c>
      <c r="F3991" s="83">
        <f>SUM(F3992)</f>
        <v>0</v>
      </c>
      <c r="G3991" s="84">
        <f>SUM(G3992)</f>
        <v>0</v>
      </c>
      <c r="H3991" s="85">
        <f t="shared" si="3360"/>
        <v>0</v>
      </c>
      <c r="I3991" s="83">
        <f>SUM(I3992)</f>
        <v>0</v>
      </c>
      <c r="J3991" s="86">
        <f>SUM(J3992)</f>
        <v>0</v>
      </c>
      <c r="K3991" s="87">
        <f t="shared" si="3361"/>
        <v>0</v>
      </c>
      <c r="L3991" s="83">
        <f>SUM(L3992)</f>
        <v>0</v>
      </c>
      <c r="M3991" s="86">
        <f>SUM(M3992)</f>
        <v>0</v>
      </c>
      <c r="N3991" s="88">
        <f>SUM(N3992)</f>
        <v>0</v>
      </c>
      <c r="O3991" s="83">
        <f>SUM(O3992)</f>
        <v>0</v>
      </c>
      <c r="P3991" s="88">
        <f>SUM(P3992)</f>
        <v>0</v>
      </c>
      <c r="Q3991" s="177">
        <f t="shared" si="3362"/>
        <v>0</v>
      </c>
      <c r="R3991" s="88">
        <f>SUM(R3992)</f>
        <v>0</v>
      </c>
      <c r="S3991" s="88">
        <f>SUM(S3992)</f>
        <v>0</v>
      </c>
      <c r="T3991" s="178">
        <f t="shared" si="3374"/>
        <v>0</v>
      </c>
      <c r="U3991" s="157"/>
      <c r="V3991" s="83">
        <f>SUM(V3992)</f>
        <v>0</v>
      </c>
      <c r="W3991" s="88">
        <f>SUM(W3992)</f>
        <v>0</v>
      </c>
      <c r="X3991" s="177">
        <f t="shared" si="3363"/>
        <v>0</v>
      </c>
      <c r="Y3991" s="88">
        <f>SUM(Y3992)</f>
        <v>0</v>
      </c>
      <c r="Z3991" s="88">
        <f>SUM(Z3992)</f>
        <v>0</v>
      </c>
      <c r="AA3991" s="178">
        <f t="shared" si="3375"/>
        <v>0</v>
      </c>
      <c r="AB3991" s="157"/>
      <c r="AC3991" s="83">
        <f>SUM(AC3992)</f>
        <v>0</v>
      </c>
      <c r="AD3991" s="88">
        <f>SUM(AD3992)</f>
        <v>0</v>
      </c>
      <c r="AE3991" s="177">
        <f t="shared" si="3364"/>
        <v>0</v>
      </c>
      <c r="AF3991" s="88">
        <f>SUM(AF3992)</f>
        <v>0</v>
      </c>
      <c r="AG3991" s="88">
        <f>SUM(AG3992)</f>
        <v>0</v>
      </c>
      <c r="AH3991" s="178">
        <f t="shared" si="3376"/>
        <v>0</v>
      </c>
      <c r="AJ3991" s="84">
        <f t="shared" ref="AJ3991:AU3991" si="3389">SUM(AJ3992)</f>
        <v>0</v>
      </c>
      <c r="AK3991" s="86">
        <f t="shared" si="3389"/>
        <v>0</v>
      </c>
      <c r="AL3991" s="88">
        <f t="shared" si="3389"/>
        <v>0</v>
      </c>
      <c r="AM3991" s="86">
        <f t="shared" si="3389"/>
        <v>0</v>
      </c>
      <c r="AN3991" s="88">
        <f t="shared" si="3389"/>
        <v>0</v>
      </c>
      <c r="AO3991" s="86">
        <f t="shared" si="3389"/>
        <v>0</v>
      </c>
      <c r="AP3991" s="88">
        <f t="shared" si="3389"/>
        <v>0</v>
      </c>
      <c r="AQ3991" s="86">
        <f t="shared" si="3389"/>
        <v>0</v>
      </c>
      <c r="AR3991" s="88">
        <f t="shared" si="3389"/>
        <v>0</v>
      </c>
      <c r="AS3991" s="86">
        <f t="shared" si="3389"/>
        <v>0</v>
      </c>
      <c r="AT3991" s="88">
        <f t="shared" si="3389"/>
        <v>0</v>
      </c>
      <c r="AU3991" s="86">
        <f t="shared" si="3389"/>
        <v>0</v>
      </c>
      <c r="AV3991" s="86">
        <f t="shared" si="3366"/>
        <v>0</v>
      </c>
      <c r="AW3991" s="93">
        <f t="shared" si="3367"/>
        <v>0</v>
      </c>
      <c r="AY3991" s="86">
        <f t="shared" si="3368"/>
        <v>0</v>
      </c>
      <c r="AZ3991" s="86">
        <f t="shared" si="3369"/>
        <v>0</v>
      </c>
      <c r="BA3991" s="86">
        <f t="shared" si="3370"/>
        <v>0</v>
      </c>
      <c r="BB3991" s="86">
        <f t="shared" si="3371"/>
        <v>0</v>
      </c>
      <c r="BC3991" s="86">
        <f t="shared" si="3372"/>
        <v>0</v>
      </c>
      <c r="BD3991" s="86">
        <f t="shared" si="3373"/>
        <v>0</v>
      </c>
    </row>
    <row r="3992" spans="2:56" x14ac:dyDescent="0.3">
      <c r="B3992" s="169" t="s">
        <v>105</v>
      </c>
      <c r="C3992" s="248"/>
      <c r="D3992" s="249"/>
      <c r="E3992" s="172">
        <f t="shared" si="3359"/>
        <v>0</v>
      </c>
      <c r="F3992" s="248"/>
      <c r="G3992" s="249"/>
      <c r="H3992" s="172">
        <f t="shared" si="3360"/>
        <v>0</v>
      </c>
      <c r="I3992" s="248"/>
      <c r="J3992" s="250"/>
      <c r="K3992" s="174">
        <f t="shared" si="3361"/>
        <v>0</v>
      </c>
      <c r="L3992" s="248"/>
      <c r="M3992" s="250"/>
      <c r="N3992" s="251"/>
      <c r="O3992" s="248"/>
      <c r="P3992" s="251"/>
      <c r="Q3992" s="166">
        <f t="shared" si="3362"/>
        <v>0</v>
      </c>
      <c r="R3992" s="251"/>
      <c r="S3992" s="251"/>
      <c r="T3992" s="167">
        <f t="shared" si="3374"/>
        <v>0</v>
      </c>
      <c r="U3992" s="157"/>
      <c r="V3992" s="248"/>
      <c r="W3992" s="251"/>
      <c r="X3992" s="166">
        <f t="shared" si="3363"/>
        <v>0</v>
      </c>
      <c r="Y3992" s="251"/>
      <c r="Z3992" s="251"/>
      <c r="AA3992" s="167">
        <f t="shared" si="3375"/>
        <v>0</v>
      </c>
      <c r="AB3992" s="157"/>
      <c r="AC3992" s="248"/>
      <c r="AD3992" s="251"/>
      <c r="AE3992" s="166">
        <f t="shared" si="3364"/>
        <v>0</v>
      </c>
      <c r="AF3992" s="251"/>
      <c r="AG3992" s="251"/>
      <c r="AH3992" s="167">
        <f t="shared" si="3376"/>
        <v>0</v>
      </c>
      <c r="AJ3992" s="252"/>
      <c r="AK3992" s="253"/>
      <c r="AL3992" s="254"/>
      <c r="AM3992" s="253"/>
      <c r="AN3992" s="254"/>
      <c r="AO3992" s="253"/>
      <c r="AP3992" s="254"/>
      <c r="AQ3992" s="253"/>
      <c r="AR3992" s="254"/>
      <c r="AS3992" s="253"/>
      <c r="AT3992" s="254"/>
      <c r="AU3992" s="253"/>
      <c r="AV3992" s="163">
        <f t="shared" si="3366"/>
        <v>0</v>
      </c>
      <c r="AW3992" s="168">
        <f t="shared" si="3367"/>
        <v>0</v>
      </c>
      <c r="AY3992" s="163">
        <f t="shared" si="3368"/>
        <v>0</v>
      </c>
      <c r="AZ3992" s="163">
        <f t="shared" si="3369"/>
        <v>0</v>
      </c>
      <c r="BA3992" s="163">
        <f t="shared" si="3370"/>
        <v>0</v>
      </c>
      <c r="BB3992" s="163">
        <f t="shared" si="3371"/>
        <v>0</v>
      </c>
      <c r="BC3992" s="163">
        <f t="shared" si="3372"/>
        <v>0</v>
      </c>
      <c r="BD3992" s="163">
        <f t="shared" si="3373"/>
        <v>0</v>
      </c>
    </row>
    <row r="3993" spans="2:56" x14ac:dyDescent="0.3">
      <c r="B3993" s="179" t="s">
        <v>138</v>
      </c>
      <c r="C3993" s="83">
        <f>SUM(C3994)</f>
        <v>0</v>
      </c>
      <c r="D3993" s="84">
        <f>SUM(D3994)</f>
        <v>0</v>
      </c>
      <c r="E3993" s="85">
        <f t="shared" si="3359"/>
        <v>0</v>
      </c>
      <c r="F3993" s="83">
        <f>SUM(F3994)</f>
        <v>0</v>
      </c>
      <c r="G3993" s="84">
        <f>SUM(G3994)</f>
        <v>0</v>
      </c>
      <c r="H3993" s="85">
        <f t="shared" si="3360"/>
        <v>0</v>
      </c>
      <c r="I3993" s="83">
        <f>SUM(I3994)</f>
        <v>0</v>
      </c>
      <c r="J3993" s="86">
        <f>SUM(J3994)</f>
        <v>0</v>
      </c>
      <c r="K3993" s="87">
        <f t="shared" si="3361"/>
        <v>0</v>
      </c>
      <c r="L3993" s="83">
        <f>SUM(L3994)</f>
        <v>0</v>
      </c>
      <c r="M3993" s="86">
        <f>SUM(M3994)</f>
        <v>0</v>
      </c>
      <c r="N3993" s="88">
        <f>SUM(N3994)</f>
        <v>0</v>
      </c>
      <c r="O3993" s="83">
        <f>SUM(O3994)</f>
        <v>0</v>
      </c>
      <c r="P3993" s="88">
        <f>SUM(P3994)</f>
        <v>0</v>
      </c>
      <c r="Q3993" s="177">
        <f t="shared" si="3362"/>
        <v>0</v>
      </c>
      <c r="R3993" s="88">
        <f>SUM(R3994)</f>
        <v>0</v>
      </c>
      <c r="S3993" s="88">
        <f>SUM(S3994)</f>
        <v>0</v>
      </c>
      <c r="T3993" s="178">
        <f t="shared" si="3374"/>
        <v>0</v>
      </c>
      <c r="U3993" s="157"/>
      <c r="V3993" s="83">
        <f>SUM(V3994)</f>
        <v>0</v>
      </c>
      <c r="W3993" s="88">
        <f>SUM(W3994)</f>
        <v>0</v>
      </c>
      <c r="X3993" s="177">
        <f t="shared" si="3363"/>
        <v>0</v>
      </c>
      <c r="Y3993" s="88">
        <f>SUM(Y3994)</f>
        <v>0</v>
      </c>
      <c r="Z3993" s="88">
        <f>SUM(Z3994)</f>
        <v>0</v>
      </c>
      <c r="AA3993" s="178">
        <f t="shared" si="3375"/>
        <v>0</v>
      </c>
      <c r="AB3993" s="157"/>
      <c r="AC3993" s="83">
        <f>SUM(AC3994)</f>
        <v>0</v>
      </c>
      <c r="AD3993" s="88">
        <f>SUM(AD3994)</f>
        <v>0</v>
      </c>
      <c r="AE3993" s="177">
        <f t="shared" si="3364"/>
        <v>0</v>
      </c>
      <c r="AF3993" s="88">
        <f>SUM(AF3994)</f>
        <v>0</v>
      </c>
      <c r="AG3993" s="88">
        <f>SUM(AG3994)</f>
        <v>0</v>
      </c>
      <c r="AH3993" s="178">
        <f t="shared" si="3376"/>
        <v>0</v>
      </c>
      <c r="AJ3993" s="84">
        <f t="shared" ref="AJ3993:AU3993" si="3390">SUM(AJ3994)</f>
        <v>0</v>
      </c>
      <c r="AK3993" s="86">
        <f t="shared" si="3390"/>
        <v>0</v>
      </c>
      <c r="AL3993" s="88">
        <f t="shared" si="3390"/>
        <v>0</v>
      </c>
      <c r="AM3993" s="86">
        <f t="shared" si="3390"/>
        <v>0</v>
      </c>
      <c r="AN3993" s="88">
        <f t="shared" si="3390"/>
        <v>0</v>
      </c>
      <c r="AO3993" s="86">
        <f t="shared" si="3390"/>
        <v>0</v>
      </c>
      <c r="AP3993" s="88">
        <f t="shared" si="3390"/>
        <v>0</v>
      </c>
      <c r="AQ3993" s="86">
        <f t="shared" si="3390"/>
        <v>0</v>
      </c>
      <c r="AR3993" s="88">
        <f t="shared" si="3390"/>
        <v>0</v>
      </c>
      <c r="AS3993" s="86">
        <f t="shared" si="3390"/>
        <v>0</v>
      </c>
      <c r="AT3993" s="88">
        <f t="shared" si="3390"/>
        <v>0</v>
      </c>
      <c r="AU3993" s="86">
        <f t="shared" si="3390"/>
        <v>0</v>
      </c>
      <c r="AV3993" s="86">
        <f t="shared" si="3366"/>
        <v>0</v>
      </c>
      <c r="AW3993" s="93">
        <f t="shared" si="3367"/>
        <v>0</v>
      </c>
      <c r="AY3993" s="86">
        <f t="shared" si="3368"/>
        <v>0</v>
      </c>
      <c r="AZ3993" s="86">
        <f t="shared" si="3369"/>
        <v>0</v>
      </c>
      <c r="BA3993" s="86">
        <f t="shared" si="3370"/>
        <v>0</v>
      </c>
      <c r="BB3993" s="86">
        <f t="shared" si="3371"/>
        <v>0</v>
      </c>
      <c r="BC3993" s="86">
        <f t="shared" si="3372"/>
        <v>0</v>
      </c>
      <c r="BD3993" s="86">
        <f t="shared" si="3373"/>
        <v>0</v>
      </c>
    </row>
    <row r="3994" spans="2:56" x14ac:dyDescent="0.3">
      <c r="B3994" s="169" t="s">
        <v>139</v>
      </c>
      <c r="C3994" s="248"/>
      <c r="D3994" s="249"/>
      <c r="E3994" s="172">
        <f t="shared" si="3359"/>
        <v>0</v>
      </c>
      <c r="F3994" s="248"/>
      <c r="G3994" s="249"/>
      <c r="H3994" s="172">
        <f t="shared" si="3360"/>
        <v>0</v>
      </c>
      <c r="I3994" s="248"/>
      <c r="J3994" s="250"/>
      <c r="K3994" s="174">
        <f t="shared" si="3361"/>
        <v>0</v>
      </c>
      <c r="L3994" s="248"/>
      <c r="M3994" s="250"/>
      <c r="N3994" s="251"/>
      <c r="O3994" s="248"/>
      <c r="P3994" s="251"/>
      <c r="Q3994" s="166">
        <f t="shared" si="3362"/>
        <v>0</v>
      </c>
      <c r="R3994" s="251"/>
      <c r="S3994" s="251"/>
      <c r="T3994" s="167">
        <f t="shared" si="3374"/>
        <v>0</v>
      </c>
      <c r="U3994" s="157"/>
      <c r="V3994" s="248"/>
      <c r="W3994" s="251"/>
      <c r="X3994" s="166">
        <f t="shared" si="3363"/>
        <v>0</v>
      </c>
      <c r="Y3994" s="251"/>
      <c r="Z3994" s="251"/>
      <c r="AA3994" s="167">
        <f t="shared" si="3375"/>
        <v>0</v>
      </c>
      <c r="AB3994" s="157"/>
      <c r="AC3994" s="248"/>
      <c r="AD3994" s="251"/>
      <c r="AE3994" s="166">
        <f t="shared" si="3364"/>
        <v>0</v>
      </c>
      <c r="AF3994" s="251"/>
      <c r="AG3994" s="251"/>
      <c r="AH3994" s="167">
        <f t="shared" si="3376"/>
        <v>0</v>
      </c>
      <c r="AJ3994" s="252"/>
      <c r="AK3994" s="253"/>
      <c r="AL3994" s="254"/>
      <c r="AM3994" s="253"/>
      <c r="AN3994" s="254"/>
      <c r="AO3994" s="253"/>
      <c r="AP3994" s="254"/>
      <c r="AQ3994" s="253"/>
      <c r="AR3994" s="254"/>
      <c r="AS3994" s="253"/>
      <c r="AT3994" s="254"/>
      <c r="AU3994" s="253"/>
      <c r="AV3994" s="163">
        <f t="shared" si="3366"/>
        <v>0</v>
      </c>
      <c r="AW3994" s="168">
        <f t="shared" si="3367"/>
        <v>0</v>
      </c>
      <c r="AY3994" s="163">
        <f t="shared" si="3368"/>
        <v>0</v>
      </c>
      <c r="AZ3994" s="163">
        <f t="shared" si="3369"/>
        <v>0</v>
      </c>
      <c r="BA3994" s="163">
        <f t="shared" si="3370"/>
        <v>0</v>
      </c>
      <c r="BB3994" s="163">
        <f t="shared" si="3371"/>
        <v>0</v>
      </c>
      <c r="BC3994" s="163">
        <f t="shared" si="3372"/>
        <v>0</v>
      </c>
      <c r="BD3994" s="163">
        <f t="shared" si="3373"/>
        <v>0</v>
      </c>
    </row>
    <row r="3995" spans="2:56" x14ac:dyDescent="0.3">
      <c r="B3995" s="179" t="s">
        <v>140</v>
      </c>
      <c r="C3995" s="83">
        <f>SUM(C3996:C4004)</f>
        <v>0</v>
      </c>
      <c r="D3995" s="84">
        <f>SUM(D3996:D4004)</f>
        <v>0</v>
      </c>
      <c r="E3995" s="85">
        <f t="shared" si="3359"/>
        <v>0</v>
      </c>
      <c r="F3995" s="83">
        <f>SUM(F3996:F4004)</f>
        <v>0</v>
      </c>
      <c r="G3995" s="84">
        <f>SUM(G3996:G4004)</f>
        <v>0</v>
      </c>
      <c r="H3995" s="85">
        <f t="shared" si="3360"/>
        <v>0</v>
      </c>
      <c r="I3995" s="83">
        <f>SUM(I3996:I4004)</f>
        <v>0</v>
      </c>
      <c r="J3995" s="86">
        <f>SUM(J3996:J4004)</f>
        <v>0</v>
      </c>
      <c r="K3995" s="87">
        <f t="shared" si="3361"/>
        <v>0</v>
      </c>
      <c r="L3995" s="83">
        <f>SUM(L3996:L4004)</f>
        <v>0</v>
      </c>
      <c r="M3995" s="86">
        <f>SUM(M3996:M4004)</f>
        <v>0</v>
      </c>
      <c r="N3995" s="88">
        <f>SUM(N3996:N4004)</f>
        <v>0</v>
      </c>
      <c r="O3995" s="83">
        <f>SUM(O3996:O4004)</f>
        <v>0</v>
      </c>
      <c r="P3995" s="88">
        <f>SUM(P3996:P4004)</f>
        <v>0</v>
      </c>
      <c r="Q3995" s="177">
        <f t="shared" si="3362"/>
        <v>0</v>
      </c>
      <c r="R3995" s="88">
        <f>SUM(R3996:R4004)</f>
        <v>0</v>
      </c>
      <c r="S3995" s="88">
        <f>SUM(S3996:S4004)</f>
        <v>0</v>
      </c>
      <c r="T3995" s="178">
        <f t="shared" si="3374"/>
        <v>0</v>
      </c>
      <c r="U3995" s="157"/>
      <c r="V3995" s="83">
        <f>SUM(V3996:V4004)</f>
        <v>0</v>
      </c>
      <c r="W3995" s="88">
        <f>SUM(W3996:W4004)</f>
        <v>0</v>
      </c>
      <c r="X3995" s="177">
        <f t="shared" si="3363"/>
        <v>0</v>
      </c>
      <c r="Y3995" s="88">
        <f>SUM(Y3996:Y4004)</f>
        <v>0</v>
      </c>
      <c r="Z3995" s="88">
        <f>SUM(Z3996:Z4004)</f>
        <v>0</v>
      </c>
      <c r="AA3995" s="178">
        <f t="shared" si="3375"/>
        <v>0</v>
      </c>
      <c r="AB3995" s="157"/>
      <c r="AC3995" s="83">
        <f>SUM(AC3996:AC4004)</f>
        <v>0</v>
      </c>
      <c r="AD3995" s="88">
        <f>SUM(AD3996:AD4004)</f>
        <v>0</v>
      </c>
      <c r="AE3995" s="177">
        <f t="shared" si="3364"/>
        <v>0</v>
      </c>
      <c r="AF3995" s="88">
        <f>SUM(AF3996:AF4004)</f>
        <v>0</v>
      </c>
      <c r="AG3995" s="88">
        <f>SUM(AG3996:AG4004)</f>
        <v>0</v>
      </c>
      <c r="AH3995" s="178">
        <f t="shared" si="3376"/>
        <v>0</v>
      </c>
      <c r="AJ3995" s="84">
        <f t="shared" ref="AJ3995:AU3995" si="3391">SUM(AJ3996:AJ4004)</f>
        <v>0</v>
      </c>
      <c r="AK3995" s="86">
        <f t="shared" si="3391"/>
        <v>0</v>
      </c>
      <c r="AL3995" s="88">
        <f t="shared" si="3391"/>
        <v>0</v>
      </c>
      <c r="AM3995" s="86">
        <f t="shared" si="3391"/>
        <v>0</v>
      </c>
      <c r="AN3995" s="88">
        <f t="shared" si="3391"/>
        <v>0</v>
      </c>
      <c r="AO3995" s="86">
        <f t="shared" si="3391"/>
        <v>0</v>
      </c>
      <c r="AP3995" s="88">
        <f t="shared" si="3391"/>
        <v>0</v>
      </c>
      <c r="AQ3995" s="86">
        <f t="shared" si="3391"/>
        <v>0</v>
      </c>
      <c r="AR3995" s="88">
        <f t="shared" si="3391"/>
        <v>0</v>
      </c>
      <c r="AS3995" s="86">
        <f t="shared" si="3391"/>
        <v>0</v>
      </c>
      <c r="AT3995" s="88">
        <f t="shared" si="3391"/>
        <v>0</v>
      </c>
      <c r="AU3995" s="86">
        <f t="shared" si="3391"/>
        <v>0</v>
      </c>
      <c r="AV3995" s="86">
        <f t="shared" si="3366"/>
        <v>0</v>
      </c>
      <c r="AW3995" s="93">
        <f t="shared" si="3367"/>
        <v>0</v>
      </c>
      <c r="AY3995" s="86">
        <f t="shared" si="3368"/>
        <v>0</v>
      </c>
      <c r="AZ3995" s="86">
        <f t="shared" si="3369"/>
        <v>0</v>
      </c>
      <c r="BA3995" s="86">
        <f t="shared" si="3370"/>
        <v>0</v>
      </c>
      <c r="BB3995" s="86">
        <f t="shared" si="3371"/>
        <v>0</v>
      </c>
      <c r="BC3995" s="86">
        <f t="shared" si="3372"/>
        <v>0</v>
      </c>
      <c r="BD3995" s="86">
        <f t="shared" si="3373"/>
        <v>0</v>
      </c>
    </row>
    <row r="3996" spans="2:56" x14ac:dyDescent="0.3">
      <c r="B3996" s="169" t="s">
        <v>141</v>
      </c>
      <c r="C3996" s="248"/>
      <c r="D3996" s="249"/>
      <c r="E3996" s="172">
        <f t="shared" si="3359"/>
        <v>0</v>
      </c>
      <c r="F3996" s="248"/>
      <c r="G3996" s="249"/>
      <c r="H3996" s="172">
        <f t="shared" si="3360"/>
        <v>0</v>
      </c>
      <c r="I3996" s="248"/>
      <c r="J3996" s="250"/>
      <c r="K3996" s="174">
        <f t="shared" si="3361"/>
        <v>0</v>
      </c>
      <c r="L3996" s="248"/>
      <c r="M3996" s="250"/>
      <c r="N3996" s="251"/>
      <c r="O3996" s="248"/>
      <c r="P3996" s="251"/>
      <c r="Q3996" s="166">
        <f t="shared" si="3362"/>
        <v>0</v>
      </c>
      <c r="R3996" s="251"/>
      <c r="S3996" s="251"/>
      <c r="T3996" s="167">
        <f t="shared" si="3374"/>
        <v>0</v>
      </c>
      <c r="U3996" s="157"/>
      <c r="V3996" s="248"/>
      <c r="W3996" s="251"/>
      <c r="X3996" s="166">
        <f t="shared" si="3363"/>
        <v>0</v>
      </c>
      <c r="Y3996" s="251"/>
      <c r="Z3996" s="251"/>
      <c r="AA3996" s="167">
        <f t="shared" si="3375"/>
        <v>0</v>
      </c>
      <c r="AB3996" s="157"/>
      <c r="AC3996" s="248"/>
      <c r="AD3996" s="251"/>
      <c r="AE3996" s="166">
        <f t="shared" si="3364"/>
        <v>0</v>
      </c>
      <c r="AF3996" s="251"/>
      <c r="AG3996" s="251"/>
      <c r="AH3996" s="167">
        <f t="shared" si="3376"/>
        <v>0</v>
      </c>
      <c r="AJ3996" s="252"/>
      <c r="AK3996" s="253"/>
      <c r="AL3996" s="254"/>
      <c r="AM3996" s="253"/>
      <c r="AN3996" s="254"/>
      <c r="AO3996" s="253"/>
      <c r="AP3996" s="254"/>
      <c r="AQ3996" s="253"/>
      <c r="AR3996" s="254"/>
      <c r="AS3996" s="253"/>
      <c r="AT3996" s="254"/>
      <c r="AU3996" s="253"/>
      <c r="AV3996" s="163">
        <f t="shared" si="3366"/>
        <v>0</v>
      </c>
      <c r="AW3996" s="168">
        <f t="shared" si="3367"/>
        <v>0</v>
      </c>
      <c r="AY3996" s="163">
        <f t="shared" si="3368"/>
        <v>0</v>
      </c>
      <c r="AZ3996" s="163">
        <f t="shared" si="3369"/>
        <v>0</v>
      </c>
      <c r="BA3996" s="163">
        <f t="shared" si="3370"/>
        <v>0</v>
      </c>
      <c r="BB3996" s="163">
        <f t="shared" si="3371"/>
        <v>0</v>
      </c>
      <c r="BC3996" s="163">
        <f t="shared" si="3372"/>
        <v>0</v>
      </c>
      <c r="BD3996" s="163">
        <f t="shared" si="3373"/>
        <v>0</v>
      </c>
    </row>
    <row r="3997" spans="2:56" x14ac:dyDescent="0.3">
      <c r="B3997" s="169" t="s">
        <v>142</v>
      </c>
      <c r="C3997" s="248"/>
      <c r="D3997" s="249"/>
      <c r="E3997" s="172">
        <f t="shared" si="3359"/>
        <v>0</v>
      </c>
      <c r="F3997" s="248"/>
      <c r="G3997" s="249"/>
      <c r="H3997" s="172">
        <f t="shared" si="3360"/>
        <v>0</v>
      </c>
      <c r="I3997" s="248"/>
      <c r="J3997" s="250"/>
      <c r="K3997" s="174">
        <f t="shared" si="3361"/>
        <v>0</v>
      </c>
      <c r="L3997" s="248"/>
      <c r="M3997" s="250"/>
      <c r="N3997" s="251"/>
      <c r="O3997" s="248"/>
      <c r="P3997" s="251"/>
      <c r="Q3997" s="166">
        <f t="shared" si="3362"/>
        <v>0</v>
      </c>
      <c r="R3997" s="251"/>
      <c r="S3997" s="251"/>
      <c r="T3997" s="167">
        <f t="shared" si="3374"/>
        <v>0</v>
      </c>
      <c r="U3997" s="157"/>
      <c r="V3997" s="248"/>
      <c r="W3997" s="251"/>
      <c r="X3997" s="166">
        <f t="shared" si="3363"/>
        <v>0</v>
      </c>
      <c r="Y3997" s="251"/>
      <c r="Z3997" s="251"/>
      <c r="AA3997" s="167">
        <f t="shared" si="3375"/>
        <v>0</v>
      </c>
      <c r="AB3997" s="157"/>
      <c r="AC3997" s="248"/>
      <c r="AD3997" s="251"/>
      <c r="AE3997" s="166">
        <f t="shared" si="3364"/>
        <v>0</v>
      </c>
      <c r="AF3997" s="251"/>
      <c r="AG3997" s="251"/>
      <c r="AH3997" s="167">
        <f t="shared" si="3376"/>
        <v>0</v>
      </c>
      <c r="AJ3997" s="252"/>
      <c r="AK3997" s="253"/>
      <c r="AL3997" s="254"/>
      <c r="AM3997" s="253"/>
      <c r="AN3997" s="254"/>
      <c r="AO3997" s="253"/>
      <c r="AP3997" s="254"/>
      <c r="AQ3997" s="253"/>
      <c r="AR3997" s="254"/>
      <c r="AS3997" s="253"/>
      <c r="AT3997" s="254"/>
      <c r="AU3997" s="253"/>
      <c r="AV3997" s="163">
        <f t="shared" si="3366"/>
        <v>0</v>
      </c>
      <c r="AW3997" s="168">
        <f t="shared" si="3367"/>
        <v>0</v>
      </c>
      <c r="AY3997" s="163">
        <f t="shared" si="3368"/>
        <v>0</v>
      </c>
      <c r="AZ3997" s="163">
        <f t="shared" si="3369"/>
        <v>0</v>
      </c>
      <c r="BA3997" s="163">
        <f t="shared" si="3370"/>
        <v>0</v>
      </c>
      <c r="BB3997" s="163">
        <f t="shared" si="3371"/>
        <v>0</v>
      </c>
      <c r="BC3997" s="163">
        <f t="shared" si="3372"/>
        <v>0</v>
      </c>
      <c r="BD3997" s="163">
        <f t="shared" si="3373"/>
        <v>0</v>
      </c>
    </row>
    <row r="3998" spans="2:56" x14ac:dyDescent="0.3">
      <c r="B3998" s="169" t="s">
        <v>143</v>
      </c>
      <c r="C3998" s="248"/>
      <c r="D3998" s="249"/>
      <c r="E3998" s="172">
        <f t="shared" si="3359"/>
        <v>0</v>
      </c>
      <c r="F3998" s="248"/>
      <c r="G3998" s="249"/>
      <c r="H3998" s="172">
        <f t="shared" si="3360"/>
        <v>0</v>
      </c>
      <c r="I3998" s="248"/>
      <c r="J3998" s="250"/>
      <c r="K3998" s="174">
        <f t="shared" si="3361"/>
        <v>0</v>
      </c>
      <c r="L3998" s="248"/>
      <c r="M3998" s="250"/>
      <c r="N3998" s="251"/>
      <c r="O3998" s="248"/>
      <c r="P3998" s="251"/>
      <c r="Q3998" s="166">
        <f t="shared" si="3362"/>
        <v>0</v>
      </c>
      <c r="R3998" s="251"/>
      <c r="S3998" s="251"/>
      <c r="T3998" s="167">
        <f t="shared" si="3374"/>
        <v>0</v>
      </c>
      <c r="U3998" s="157"/>
      <c r="V3998" s="248"/>
      <c r="W3998" s="251"/>
      <c r="X3998" s="166">
        <f t="shared" si="3363"/>
        <v>0</v>
      </c>
      <c r="Y3998" s="251"/>
      <c r="Z3998" s="251"/>
      <c r="AA3998" s="167">
        <f t="shared" si="3375"/>
        <v>0</v>
      </c>
      <c r="AB3998" s="157"/>
      <c r="AC3998" s="248"/>
      <c r="AD3998" s="251"/>
      <c r="AE3998" s="166">
        <f t="shared" si="3364"/>
        <v>0</v>
      </c>
      <c r="AF3998" s="251"/>
      <c r="AG3998" s="251"/>
      <c r="AH3998" s="167">
        <f t="shared" si="3376"/>
        <v>0</v>
      </c>
      <c r="AJ3998" s="252"/>
      <c r="AK3998" s="253"/>
      <c r="AL3998" s="254"/>
      <c r="AM3998" s="253"/>
      <c r="AN3998" s="254"/>
      <c r="AO3998" s="253"/>
      <c r="AP3998" s="254"/>
      <c r="AQ3998" s="253"/>
      <c r="AR3998" s="254"/>
      <c r="AS3998" s="253"/>
      <c r="AT3998" s="254"/>
      <c r="AU3998" s="253"/>
      <c r="AV3998" s="163">
        <f t="shared" si="3366"/>
        <v>0</v>
      </c>
      <c r="AW3998" s="168">
        <f t="shared" si="3367"/>
        <v>0</v>
      </c>
      <c r="AY3998" s="163">
        <f t="shared" si="3368"/>
        <v>0</v>
      </c>
      <c r="AZ3998" s="163">
        <f t="shared" si="3369"/>
        <v>0</v>
      </c>
      <c r="BA3998" s="163">
        <f t="shared" si="3370"/>
        <v>0</v>
      </c>
      <c r="BB3998" s="163">
        <f t="shared" si="3371"/>
        <v>0</v>
      </c>
      <c r="BC3998" s="163">
        <f t="shared" si="3372"/>
        <v>0</v>
      </c>
      <c r="BD3998" s="163">
        <f t="shared" si="3373"/>
        <v>0</v>
      </c>
    </row>
    <row r="3999" spans="2:56" x14ac:dyDescent="0.3">
      <c r="B3999" s="169" t="s">
        <v>144</v>
      </c>
      <c r="C3999" s="248"/>
      <c r="D3999" s="249"/>
      <c r="E3999" s="172">
        <f t="shared" si="3359"/>
        <v>0</v>
      </c>
      <c r="F3999" s="248"/>
      <c r="G3999" s="249"/>
      <c r="H3999" s="172">
        <f t="shared" si="3360"/>
        <v>0</v>
      </c>
      <c r="I3999" s="248"/>
      <c r="J3999" s="250"/>
      <c r="K3999" s="174">
        <f t="shared" si="3361"/>
        <v>0</v>
      </c>
      <c r="L3999" s="248"/>
      <c r="M3999" s="250"/>
      <c r="N3999" s="251"/>
      <c r="O3999" s="248"/>
      <c r="P3999" s="251"/>
      <c r="Q3999" s="166">
        <f t="shared" si="3362"/>
        <v>0</v>
      </c>
      <c r="R3999" s="251"/>
      <c r="S3999" s="251"/>
      <c r="T3999" s="167">
        <f t="shared" si="3374"/>
        <v>0</v>
      </c>
      <c r="U3999" s="157"/>
      <c r="V3999" s="248"/>
      <c r="W3999" s="251"/>
      <c r="X3999" s="166">
        <f t="shared" si="3363"/>
        <v>0</v>
      </c>
      <c r="Y3999" s="251"/>
      <c r="Z3999" s="251"/>
      <c r="AA3999" s="167">
        <f t="shared" si="3375"/>
        <v>0</v>
      </c>
      <c r="AB3999" s="157"/>
      <c r="AC3999" s="248"/>
      <c r="AD3999" s="251"/>
      <c r="AE3999" s="166">
        <f t="shared" si="3364"/>
        <v>0</v>
      </c>
      <c r="AF3999" s="251"/>
      <c r="AG3999" s="251"/>
      <c r="AH3999" s="167">
        <f t="shared" si="3376"/>
        <v>0</v>
      </c>
      <c r="AJ3999" s="252"/>
      <c r="AK3999" s="253"/>
      <c r="AL3999" s="254"/>
      <c r="AM3999" s="253"/>
      <c r="AN3999" s="254"/>
      <c r="AO3999" s="253"/>
      <c r="AP3999" s="254"/>
      <c r="AQ3999" s="253"/>
      <c r="AR3999" s="254"/>
      <c r="AS3999" s="253"/>
      <c r="AT3999" s="254"/>
      <c r="AU3999" s="253"/>
      <c r="AV3999" s="163">
        <f t="shared" si="3366"/>
        <v>0</v>
      </c>
      <c r="AW3999" s="168">
        <f t="shared" si="3367"/>
        <v>0</v>
      </c>
      <c r="AY3999" s="163">
        <f t="shared" si="3368"/>
        <v>0</v>
      </c>
      <c r="AZ3999" s="163">
        <f t="shared" si="3369"/>
        <v>0</v>
      </c>
      <c r="BA3999" s="163">
        <f t="shared" si="3370"/>
        <v>0</v>
      </c>
      <c r="BB3999" s="163">
        <f t="shared" si="3371"/>
        <v>0</v>
      </c>
      <c r="BC3999" s="163">
        <f t="shared" si="3372"/>
        <v>0</v>
      </c>
      <c r="BD3999" s="163">
        <f t="shared" si="3373"/>
        <v>0</v>
      </c>
    </row>
    <row r="4000" spans="2:56" x14ac:dyDescent="0.3">
      <c r="B4000" s="169" t="s">
        <v>145</v>
      </c>
      <c r="C4000" s="248"/>
      <c r="D4000" s="249"/>
      <c r="E4000" s="172">
        <f t="shared" si="3359"/>
        <v>0</v>
      </c>
      <c r="F4000" s="248"/>
      <c r="G4000" s="249"/>
      <c r="H4000" s="172">
        <f t="shared" si="3360"/>
        <v>0</v>
      </c>
      <c r="I4000" s="248"/>
      <c r="J4000" s="250"/>
      <c r="K4000" s="174">
        <f t="shared" si="3361"/>
        <v>0</v>
      </c>
      <c r="L4000" s="248"/>
      <c r="M4000" s="250"/>
      <c r="N4000" s="251"/>
      <c r="O4000" s="248"/>
      <c r="P4000" s="251"/>
      <c r="Q4000" s="166">
        <f t="shared" si="3362"/>
        <v>0</v>
      </c>
      <c r="R4000" s="251"/>
      <c r="S4000" s="251"/>
      <c r="T4000" s="167">
        <f t="shared" si="3374"/>
        <v>0</v>
      </c>
      <c r="U4000" s="157"/>
      <c r="V4000" s="248"/>
      <c r="W4000" s="251"/>
      <c r="X4000" s="166">
        <f t="shared" si="3363"/>
        <v>0</v>
      </c>
      <c r="Y4000" s="251"/>
      <c r="Z4000" s="251"/>
      <c r="AA4000" s="167">
        <f t="shared" si="3375"/>
        <v>0</v>
      </c>
      <c r="AB4000" s="157"/>
      <c r="AC4000" s="248"/>
      <c r="AD4000" s="251"/>
      <c r="AE4000" s="166">
        <f t="shared" si="3364"/>
        <v>0</v>
      </c>
      <c r="AF4000" s="251"/>
      <c r="AG4000" s="251"/>
      <c r="AH4000" s="167">
        <f t="shared" si="3376"/>
        <v>0</v>
      </c>
      <c r="AJ4000" s="252"/>
      <c r="AK4000" s="253"/>
      <c r="AL4000" s="254"/>
      <c r="AM4000" s="253"/>
      <c r="AN4000" s="254"/>
      <c r="AO4000" s="253"/>
      <c r="AP4000" s="254"/>
      <c r="AQ4000" s="253"/>
      <c r="AR4000" s="254"/>
      <c r="AS4000" s="253"/>
      <c r="AT4000" s="254"/>
      <c r="AU4000" s="253"/>
      <c r="AV4000" s="163">
        <f t="shared" si="3366"/>
        <v>0</v>
      </c>
      <c r="AW4000" s="168">
        <f t="shared" si="3367"/>
        <v>0</v>
      </c>
      <c r="AY4000" s="163">
        <f t="shared" si="3368"/>
        <v>0</v>
      </c>
      <c r="AZ4000" s="163">
        <f t="shared" si="3369"/>
        <v>0</v>
      </c>
      <c r="BA4000" s="163">
        <f t="shared" si="3370"/>
        <v>0</v>
      </c>
      <c r="BB4000" s="163">
        <f t="shared" si="3371"/>
        <v>0</v>
      </c>
      <c r="BC4000" s="163">
        <f t="shared" si="3372"/>
        <v>0</v>
      </c>
      <c r="BD4000" s="163">
        <f t="shared" si="3373"/>
        <v>0</v>
      </c>
    </row>
    <row r="4001" spans="2:56" x14ac:dyDescent="0.3">
      <c r="B4001" s="169" t="s">
        <v>146</v>
      </c>
      <c r="C4001" s="248"/>
      <c r="D4001" s="249"/>
      <c r="E4001" s="172">
        <f t="shared" si="3359"/>
        <v>0</v>
      </c>
      <c r="F4001" s="248"/>
      <c r="G4001" s="249"/>
      <c r="H4001" s="172">
        <f t="shared" si="3360"/>
        <v>0</v>
      </c>
      <c r="I4001" s="248"/>
      <c r="J4001" s="250"/>
      <c r="K4001" s="174">
        <f t="shared" si="3361"/>
        <v>0</v>
      </c>
      <c r="L4001" s="248"/>
      <c r="M4001" s="250"/>
      <c r="N4001" s="251"/>
      <c r="O4001" s="248"/>
      <c r="P4001" s="251"/>
      <c r="Q4001" s="166">
        <f t="shared" si="3362"/>
        <v>0</v>
      </c>
      <c r="R4001" s="251"/>
      <c r="S4001" s="251"/>
      <c r="T4001" s="167">
        <f t="shared" si="3374"/>
        <v>0</v>
      </c>
      <c r="U4001" s="157"/>
      <c r="V4001" s="248"/>
      <c r="W4001" s="251"/>
      <c r="X4001" s="166">
        <f t="shared" si="3363"/>
        <v>0</v>
      </c>
      <c r="Y4001" s="251"/>
      <c r="Z4001" s="251"/>
      <c r="AA4001" s="167">
        <f t="shared" si="3375"/>
        <v>0</v>
      </c>
      <c r="AB4001" s="157"/>
      <c r="AC4001" s="248"/>
      <c r="AD4001" s="251"/>
      <c r="AE4001" s="166">
        <f t="shared" si="3364"/>
        <v>0</v>
      </c>
      <c r="AF4001" s="251"/>
      <c r="AG4001" s="251"/>
      <c r="AH4001" s="167">
        <f t="shared" si="3376"/>
        <v>0</v>
      </c>
      <c r="AJ4001" s="252"/>
      <c r="AK4001" s="253"/>
      <c r="AL4001" s="254"/>
      <c r="AM4001" s="253"/>
      <c r="AN4001" s="254"/>
      <c r="AO4001" s="253"/>
      <c r="AP4001" s="254"/>
      <c r="AQ4001" s="253"/>
      <c r="AR4001" s="254"/>
      <c r="AS4001" s="253"/>
      <c r="AT4001" s="254"/>
      <c r="AU4001" s="253"/>
      <c r="AV4001" s="163">
        <f t="shared" si="3366"/>
        <v>0</v>
      </c>
      <c r="AW4001" s="168">
        <f t="shared" si="3367"/>
        <v>0</v>
      </c>
      <c r="AY4001" s="163">
        <f t="shared" si="3368"/>
        <v>0</v>
      </c>
      <c r="AZ4001" s="163">
        <f t="shared" si="3369"/>
        <v>0</v>
      </c>
      <c r="BA4001" s="163">
        <f t="shared" si="3370"/>
        <v>0</v>
      </c>
      <c r="BB4001" s="163">
        <f t="shared" si="3371"/>
        <v>0</v>
      </c>
      <c r="BC4001" s="163">
        <f t="shared" si="3372"/>
        <v>0</v>
      </c>
      <c r="BD4001" s="163">
        <f t="shared" si="3373"/>
        <v>0</v>
      </c>
    </row>
    <row r="4002" spans="2:56" x14ac:dyDescent="0.3">
      <c r="B4002" s="169" t="s">
        <v>147</v>
      </c>
      <c r="C4002" s="248"/>
      <c r="D4002" s="249"/>
      <c r="E4002" s="172">
        <f t="shared" si="3359"/>
        <v>0</v>
      </c>
      <c r="F4002" s="248"/>
      <c r="G4002" s="249"/>
      <c r="H4002" s="172">
        <f t="shared" si="3360"/>
        <v>0</v>
      </c>
      <c r="I4002" s="248"/>
      <c r="J4002" s="250"/>
      <c r="K4002" s="174">
        <f t="shared" si="3361"/>
        <v>0</v>
      </c>
      <c r="L4002" s="248"/>
      <c r="M4002" s="250"/>
      <c r="N4002" s="251"/>
      <c r="O4002" s="248"/>
      <c r="P4002" s="251"/>
      <c r="Q4002" s="166">
        <f t="shared" si="3362"/>
        <v>0</v>
      </c>
      <c r="R4002" s="251"/>
      <c r="S4002" s="251"/>
      <c r="T4002" s="167">
        <f t="shared" si="3374"/>
        <v>0</v>
      </c>
      <c r="U4002" s="157"/>
      <c r="V4002" s="248"/>
      <c r="W4002" s="251"/>
      <c r="X4002" s="166">
        <f t="shared" si="3363"/>
        <v>0</v>
      </c>
      <c r="Y4002" s="251"/>
      <c r="Z4002" s="251"/>
      <c r="AA4002" s="167">
        <f t="shared" si="3375"/>
        <v>0</v>
      </c>
      <c r="AB4002" s="157"/>
      <c r="AC4002" s="248"/>
      <c r="AD4002" s="251"/>
      <c r="AE4002" s="166">
        <f t="shared" si="3364"/>
        <v>0</v>
      </c>
      <c r="AF4002" s="251"/>
      <c r="AG4002" s="251"/>
      <c r="AH4002" s="167">
        <f t="shared" si="3376"/>
        <v>0</v>
      </c>
      <c r="AJ4002" s="252"/>
      <c r="AK4002" s="253"/>
      <c r="AL4002" s="254"/>
      <c r="AM4002" s="253"/>
      <c r="AN4002" s="254"/>
      <c r="AO4002" s="253"/>
      <c r="AP4002" s="254"/>
      <c r="AQ4002" s="253"/>
      <c r="AR4002" s="254"/>
      <c r="AS4002" s="253"/>
      <c r="AT4002" s="254"/>
      <c r="AU4002" s="253"/>
      <c r="AV4002" s="163">
        <f t="shared" si="3366"/>
        <v>0</v>
      </c>
      <c r="AW4002" s="168">
        <f t="shared" si="3367"/>
        <v>0</v>
      </c>
      <c r="AY4002" s="163">
        <f t="shared" si="3368"/>
        <v>0</v>
      </c>
      <c r="AZ4002" s="163">
        <f t="shared" si="3369"/>
        <v>0</v>
      </c>
      <c r="BA4002" s="163">
        <f t="shared" si="3370"/>
        <v>0</v>
      </c>
      <c r="BB4002" s="163">
        <f t="shared" si="3371"/>
        <v>0</v>
      </c>
      <c r="BC4002" s="163">
        <f t="shared" si="3372"/>
        <v>0</v>
      </c>
      <c r="BD4002" s="163">
        <f t="shared" si="3373"/>
        <v>0</v>
      </c>
    </row>
    <row r="4003" spans="2:56" x14ac:dyDescent="0.3">
      <c r="B4003" s="169" t="s">
        <v>148</v>
      </c>
      <c r="C4003" s="248"/>
      <c r="D4003" s="249"/>
      <c r="E4003" s="172">
        <f t="shared" si="3359"/>
        <v>0</v>
      </c>
      <c r="F4003" s="248"/>
      <c r="G4003" s="249"/>
      <c r="H4003" s="172">
        <f t="shared" si="3360"/>
        <v>0</v>
      </c>
      <c r="I4003" s="248"/>
      <c r="J4003" s="250"/>
      <c r="K4003" s="174">
        <f t="shared" si="3361"/>
        <v>0</v>
      </c>
      <c r="L4003" s="248"/>
      <c r="M4003" s="250"/>
      <c r="N4003" s="251"/>
      <c r="O4003" s="248"/>
      <c r="P4003" s="251"/>
      <c r="Q4003" s="166">
        <f t="shared" si="3362"/>
        <v>0</v>
      </c>
      <c r="R4003" s="251"/>
      <c r="S4003" s="251"/>
      <c r="T4003" s="167">
        <f t="shared" si="3374"/>
        <v>0</v>
      </c>
      <c r="U4003" s="157"/>
      <c r="V4003" s="248"/>
      <c r="W4003" s="251"/>
      <c r="X4003" s="166">
        <f t="shared" si="3363"/>
        <v>0</v>
      </c>
      <c r="Y4003" s="251"/>
      <c r="Z4003" s="251"/>
      <c r="AA4003" s="167">
        <f t="shared" si="3375"/>
        <v>0</v>
      </c>
      <c r="AB4003" s="157"/>
      <c r="AC4003" s="248"/>
      <c r="AD4003" s="251"/>
      <c r="AE4003" s="166">
        <f t="shared" si="3364"/>
        <v>0</v>
      </c>
      <c r="AF4003" s="251"/>
      <c r="AG4003" s="251"/>
      <c r="AH4003" s="167">
        <f t="shared" si="3376"/>
        <v>0</v>
      </c>
      <c r="AJ4003" s="252"/>
      <c r="AK4003" s="253"/>
      <c r="AL4003" s="254"/>
      <c r="AM4003" s="253"/>
      <c r="AN4003" s="254"/>
      <c r="AO4003" s="253"/>
      <c r="AP4003" s="254"/>
      <c r="AQ4003" s="253"/>
      <c r="AR4003" s="254"/>
      <c r="AS4003" s="253"/>
      <c r="AT4003" s="254"/>
      <c r="AU4003" s="253"/>
      <c r="AV4003" s="163">
        <f t="shared" si="3366"/>
        <v>0</v>
      </c>
      <c r="AW4003" s="168">
        <f t="shared" si="3367"/>
        <v>0</v>
      </c>
      <c r="AY4003" s="163">
        <f t="shared" si="3368"/>
        <v>0</v>
      </c>
      <c r="AZ4003" s="163">
        <f t="shared" si="3369"/>
        <v>0</v>
      </c>
      <c r="BA4003" s="163">
        <f t="shared" si="3370"/>
        <v>0</v>
      </c>
      <c r="BB4003" s="163">
        <f t="shared" si="3371"/>
        <v>0</v>
      </c>
      <c r="BC4003" s="163">
        <f t="shared" si="3372"/>
        <v>0</v>
      </c>
      <c r="BD4003" s="163">
        <f t="shared" si="3373"/>
        <v>0</v>
      </c>
    </row>
    <row r="4004" spans="2:56" x14ac:dyDescent="0.3">
      <c r="B4004" s="169" t="s">
        <v>149</v>
      </c>
      <c r="C4004" s="248"/>
      <c r="D4004" s="249"/>
      <c r="E4004" s="172">
        <f t="shared" si="3359"/>
        <v>0</v>
      </c>
      <c r="F4004" s="248"/>
      <c r="G4004" s="249"/>
      <c r="H4004" s="172">
        <f t="shared" si="3360"/>
        <v>0</v>
      </c>
      <c r="I4004" s="248"/>
      <c r="J4004" s="250"/>
      <c r="K4004" s="174">
        <f t="shared" si="3361"/>
        <v>0</v>
      </c>
      <c r="L4004" s="248"/>
      <c r="M4004" s="250"/>
      <c r="N4004" s="251"/>
      <c r="O4004" s="248"/>
      <c r="P4004" s="251"/>
      <c r="Q4004" s="166">
        <f t="shared" si="3362"/>
        <v>0</v>
      </c>
      <c r="R4004" s="251"/>
      <c r="S4004" s="251"/>
      <c r="T4004" s="167">
        <f t="shared" si="3374"/>
        <v>0</v>
      </c>
      <c r="U4004" s="157"/>
      <c r="V4004" s="248"/>
      <c r="W4004" s="251"/>
      <c r="X4004" s="166">
        <f t="shared" si="3363"/>
        <v>0</v>
      </c>
      <c r="Y4004" s="251"/>
      <c r="Z4004" s="251"/>
      <c r="AA4004" s="167">
        <f t="shared" si="3375"/>
        <v>0</v>
      </c>
      <c r="AB4004" s="157"/>
      <c r="AC4004" s="248"/>
      <c r="AD4004" s="251"/>
      <c r="AE4004" s="166">
        <f t="shared" si="3364"/>
        <v>0</v>
      </c>
      <c r="AF4004" s="251"/>
      <c r="AG4004" s="251"/>
      <c r="AH4004" s="167">
        <f t="shared" si="3376"/>
        <v>0</v>
      </c>
      <c r="AJ4004" s="252"/>
      <c r="AK4004" s="253"/>
      <c r="AL4004" s="254"/>
      <c r="AM4004" s="253"/>
      <c r="AN4004" s="254"/>
      <c r="AO4004" s="253"/>
      <c r="AP4004" s="254"/>
      <c r="AQ4004" s="253"/>
      <c r="AR4004" s="254"/>
      <c r="AS4004" s="253"/>
      <c r="AT4004" s="254"/>
      <c r="AU4004" s="253"/>
      <c r="AV4004" s="163">
        <f t="shared" si="3366"/>
        <v>0</v>
      </c>
      <c r="AW4004" s="168">
        <f t="shared" si="3367"/>
        <v>0</v>
      </c>
      <c r="AY4004" s="163">
        <f t="shared" si="3368"/>
        <v>0</v>
      </c>
      <c r="AZ4004" s="163">
        <f t="shared" si="3369"/>
        <v>0</v>
      </c>
      <c r="BA4004" s="163">
        <f t="shared" si="3370"/>
        <v>0</v>
      </c>
      <c r="BB4004" s="163">
        <f t="shared" si="3371"/>
        <v>0</v>
      </c>
      <c r="BC4004" s="163">
        <f t="shared" si="3372"/>
        <v>0</v>
      </c>
      <c r="BD4004" s="163">
        <f t="shared" si="3373"/>
        <v>0</v>
      </c>
    </row>
    <row r="4005" spans="2:56" x14ac:dyDescent="0.3">
      <c r="B4005" s="179" t="s">
        <v>150</v>
      </c>
      <c r="C4005" s="83">
        <f>SUM(C4006:C4012)</f>
        <v>0</v>
      </c>
      <c r="D4005" s="84">
        <f>SUM(D4006:D4012)</f>
        <v>0</v>
      </c>
      <c r="E4005" s="85">
        <f t="shared" si="3359"/>
        <v>0</v>
      </c>
      <c r="F4005" s="83">
        <f>SUM(F4006:F4012)</f>
        <v>3954</v>
      </c>
      <c r="G4005" s="84">
        <f>SUM(G4006:G4012)</f>
        <v>3953.01</v>
      </c>
      <c r="H4005" s="85">
        <f t="shared" si="3360"/>
        <v>0.99974962063732931</v>
      </c>
      <c r="I4005" s="83">
        <f>SUM(I4006:I4012)</f>
        <v>0</v>
      </c>
      <c r="J4005" s="86">
        <f>SUM(J4006:J4012)</f>
        <v>0</v>
      </c>
      <c r="K4005" s="87">
        <f t="shared" si="3361"/>
        <v>0</v>
      </c>
      <c r="L4005" s="83">
        <f>SUM(L4006:L4012)</f>
        <v>743</v>
      </c>
      <c r="M4005" s="86">
        <f>SUM(M4006:M4012)</f>
        <v>0</v>
      </c>
      <c r="N4005" s="88">
        <f>SUM(N4006:N4012)</f>
        <v>0</v>
      </c>
      <c r="O4005" s="83">
        <f>SUM(O4006:O4012)</f>
        <v>536</v>
      </c>
      <c r="P4005" s="88">
        <f>SUM(P4006:P4012)</f>
        <v>0</v>
      </c>
      <c r="Q4005" s="177">
        <f t="shared" si="3362"/>
        <v>536</v>
      </c>
      <c r="R4005" s="88">
        <f>SUM(R4006:R4012)</f>
        <v>0</v>
      </c>
      <c r="S4005" s="88">
        <f>SUM(S4006:S4012)</f>
        <v>0</v>
      </c>
      <c r="T4005" s="178">
        <f t="shared" si="3374"/>
        <v>536</v>
      </c>
      <c r="U4005" s="157"/>
      <c r="V4005" s="83">
        <f>SUM(V4006:V4012)</f>
        <v>536</v>
      </c>
      <c r="W4005" s="88">
        <f>SUM(W4006:W4012)</f>
        <v>0</v>
      </c>
      <c r="X4005" s="177">
        <f t="shared" si="3363"/>
        <v>536</v>
      </c>
      <c r="Y4005" s="88">
        <f>SUM(Y4006:Y4012)</f>
        <v>0</v>
      </c>
      <c r="Z4005" s="88">
        <f>SUM(Z4006:Z4012)</f>
        <v>0</v>
      </c>
      <c r="AA4005" s="178">
        <f t="shared" si="3375"/>
        <v>536</v>
      </c>
      <c r="AB4005" s="157"/>
      <c r="AC4005" s="83">
        <f>SUM(AC4006:AC4012)</f>
        <v>1230</v>
      </c>
      <c r="AD4005" s="88">
        <f>SUM(AD4006:AD4012)</f>
        <v>0</v>
      </c>
      <c r="AE4005" s="177">
        <f t="shared" si="3364"/>
        <v>1230</v>
      </c>
      <c r="AF4005" s="88">
        <f>SUM(AF4006:AF4012)</f>
        <v>0</v>
      </c>
      <c r="AG4005" s="88">
        <f>SUM(AG4006:AG4012)</f>
        <v>0</v>
      </c>
      <c r="AH4005" s="178">
        <f t="shared" si="3376"/>
        <v>1230</v>
      </c>
      <c r="AJ4005" s="84">
        <f t="shared" ref="AJ4005:AU4005" si="3392">SUM(AJ4006:AJ4012)</f>
        <v>0</v>
      </c>
      <c r="AK4005" s="86">
        <f t="shared" si="3392"/>
        <v>0</v>
      </c>
      <c r="AL4005" s="88">
        <f t="shared" si="3392"/>
        <v>0</v>
      </c>
      <c r="AM4005" s="86">
        <f t="shared" si="3392"/>
        <v>536</v>
      </c>
      <c r="AN4005" s="88">
        <f t="shared" si="3392"/>
        <v>0</v>
      </c>
      <c r="AO4005" s="86">
        <f t="shared" si="3392"/>
        <v>0</v>
      </c>
      <c r="AP4005" s="88">
        <f t="shared" si="3392"/>
        <v>0</v>
      </c>
      <c r="AQ4005" s="86">
        <f t="shared" si="3392"/>
        <v>0</v>
      </c>
      <c r="AR4005" s="88">
        <f t="shared" si="3392"/>
        <v>0</v>
      </c>
      <c r="AS4005" s="86">
        <f t="shared" si="3392"/>
        <v>0</v>
      </c>
      <c r="AT4005" s="88">
        <f t="shared" si="3392"/>
        <v>0</v>
      </c>
      <c r="AU4005" s="86">
        <f t="shared" si="3392"/>
        <v>0</v>
      </c>
      <c r="AV4005" s="86">
        <f t="shared" si="3366"/>
        <v>536</v>
      </c>
      <c r="AW4005" s="93">
        <f t="shared" si="3367"/>
        <v>0</v>
      </c>
      <c r="AY4005" s="86">
        <f t="shared" si="3368"/>
        <v>0</v>
      </c>
      <c r="AZ4005" s="86">
        <f t="shared" si="3369"/>
        <v>536</v>
      </c>
      <c r="BA4005" s="86">
        <f t="shared" si="3370"/>
        <v>0</v>
      </c>
      <c r="BB4005" s="86">
        <f t="shared" si="3371"/>
        <v>0</v>
      </c>
      <c r="BC4005" s="86">
        <f t="shared" si="3372"/>
        <v>536</v>
      </c>
      <c r="BD4005" s="86">
        <f t="shared" si="3373"/>
        <v>0</v>
      </c>
    </row>
    <row r="4006" spans="2:56" x14ac:dyDescent="0.3">
      <c r="B4006" s="169" t="s">
        <v>151</v>
      </c>
      <c r="C4006" s="248"/>
      <c r="D4006" s="249"/>
      <c r="E4006" s="172">
        <f t="shared" si="3359"/>
        <v>0</v>
      </c>
      <c r="F4006" s="248"/>
      <c r="G4006" s="249"/>
      <c r="H4006" s="172">
        <f t="shared" si="3360"/>
        <v>0</v>
      </c>
      <c r="I4006" s="248"/>
      <c r="J4006" s="250"/>
      <c r="K4006" s="174">
        <f t="shared" si="3361"/>
        <v>0</v>
      </c>
      <c r="L4006" s="248"/>
      <c r="M4006" s="250"/>
      <c r="N4006" s="251"/>
      <c r="O4006" s="248"/>
      <c r="P4006" s="251"/>
      <c r="Q4006" s="166">
        <f t="shared" si="3362"/>
        <v>0</v>
      </c>
      <c r="R4006" s="251"/>
      <c r="S4006" s="251"/>
      <c r="T4006" s="167">
        <f t="shared" si="3374"/>
        <v>0</v>
      </c>
      <c r="U4006" s="157"/>
      <c r="V4006" s="248"/>
      <c r="W4006" s="251"/>
      <c r="X4006" s="166">
        <f t="shared" si="3363"/>
        <v>0</v>
      </c>
      <c r="Y4006" s="251"/>
      <c r="Z4006" s="251"/>
      <c r="AA4006" s="167">
        <f t="shared" si="3375"/>
        <v>0</v>
      </c>
      <c r="AB4006" s="157"/>
      <c r="AC4006" s="248"/>
      <c r="AD4006" s="251"/>
      <c r="AE4006" s="166">
        <f t="shared" si="3364"/>
        <v>0</v>
      </c>
      <c r="AF4006" s="251"/>
      <c r="AG4006" s="251"/>
      <c r="AH4006" s="167">
        <f t="shared" si="3376"/>
        <v>0</v>
      </c>
      <c r="AJ4006" s="252"/>
      <c r="AK4006" s="253"/>
      <c r="AL4006" s="254"/>
      <c r="AM4006" s="253"/>
      <c r="AN4006" s="254"/>
      <c r="AO4006" s="253"/>
      <c r="AP4006" s="254"/>
      <c r="AQ4006" s="253"/>
      <c r="AR4006" s="254"/>
      <c r="AS4006" s="253"/>
      <c r="AT4006" s="254"/>
      <c r="AU4006" s="253"/>
      <c r="AV4006" s="163">
        <f t="shared" si="3366"/>
        <v>0</v>
      </c>
      <c r="AW4006" s="168">
        <f t="shared" si="3367"/>
        <v>0</v>
      </c>
      <c r="AY4006" s="163">
        <f t="shared" si="3368"/>
        <v>0</v>
      </c>
      <c r="AZ4006" s="163">
        <f t="shared" si="3369"/>
        <v>0</v>
      </c>
      <c r="BA4006" s="163">
        <f t="shared" si="3370"/>
        <v>0</v>
      </c>
      <c r="BB4006" s="163">
        <f t="shared" si="3371"/>
        <v>0</v>
      </c>
      <c r="BC4006" s="163">
        <f t="shared" si="3372"/>
        <v>0</v>
      </c>
      <c r="BD4006" s="163">
        <f t="shared" si="3373"/>
        <v>0</v>
      </c>
    </row>
    <row r="4007" spans="2:56" x14ac:dyDescent="0.3">
      <c r="B4007" s="169" t="s">
        <v>152</v>
      </c>
      <c r="C4007" s="248"/>
      <c r="D4007" s="249"/>
      <c r="E4007" s="172">
        <f t="shared" si="3359"/>
        <v>0</v>
      </c>
      <c r="F4007" s="248"/>
      <c r="G4007" s="249"/>
      <c r="H4007" s="172">
        <f t="shared" si="3360"/>
        <v>0</v>
      </c>
      <c r="I4007" s="248"/>
      <c r="J4007" s="250"/>
      <c r="K4007" s="174">
        <f t="shared" si="3361"/>
        <v>0</v>
      </c>
      <c r="L4007" s="248"/>
      <c r="M4007" s="250"/>
      <c r="N4007" s="251"/>
      <c r="O4007" s="248"/>
      <c r="P4007" s="251"/>
      <c r="Q4007" s="166">
        <f t="shared" si="3362"/>
        <v>0</v>
      </c>
      <c r="R4007" s="251"/>
      <c r="S4007" s="251"/>
      <c r="T4007" s="167">
        <f t="shared" si="3374"/>
        <v>0</v>
      </c>
      <c r="U4007" s="157"/>
      <c r="V4007" s="248"/>
      <c r="W4007" s="251"/>
      <c r="X4007" s="166">
        <f t="shared" si="3363"/>
        <v>0</v>
      </c>
      <c r="Y4007" s="251"/>
      <c r="Z4007" s="251"/>
      <c r="AA4007" s="167">
        <f t="shared" si="3375"/>
        <v>0</v>
      </c>
      <c r="AB4007" s="157"/>
      <c r="AC4007" s="248"/>
      <c r="AD4007" s="251"/>
      <c r="AE4007" s="166">
        <f t="shared" si="3364"/>
        <v>0</v>
      </c>
      <c r="AF4007" s="251"/>
      <c r="AG4007" s="251"/>
      <c r="AH4007" s="167">
        <f t="shared" si="3376"/>
        <v>0</v>
      </c>
      <c r="AJ4007" s="252"/>
      <c r="AK4007" s="253"/>
      <c r="AL4007" s="254"/>
      <c r="AM4007" s="253"/>
      <c r="AN4007" s="254"/>
      <c r="AO4007" s="253"/>
      <c r="AP4007" s="254"/>
      <c r="AQ4007" s="253"/>
      <c r="AR4007" s="254"/>
      <c r="AS4007" s="253"/>
      <c r="AT4007" s="254"/>
      <c r="AU4007" s="253"/>
      <c r="AV4007" s="163">
        <f t="shared" si="3366"/>
        <v>0</v>
      </c>
      <c r="AW4007" s="168">
        <f t="shared" si="3367"/>
        <v>0</v>
      </c>
      <c r="AY4007" s="163">
        <f t="shared" si="3368"/>
        <v>0</v>
      </c>
      <c r="AZ4007" s="163">
        <f t="shared" si="3369"/>
        <v>0</v>
      </c>
      <c r="BA4007" s="163">
        <f t="shared" si="3370"/>
        <v>0</v>
      </c>
      <c r="BB4007" s="163">
        <f t="shared" si="3371"/>
        <v>0</v>
      </c>
      <c r="BC4007" s="163">
        <f t="shared" si="3372"/>
        <v>0</v>
      </c>
      <c r="BD4007" s="163">
        <f t="shared" si="3373"/>
        <v>0</v>
      </c>
    </row>
    <row r="4008" spans="2:56" x14ac:dyDescent="0.3">
      <c r="B4008" s="169" t="s">
        <v>153</v>
      </c>
      <c r="C4008" s="248"/>
      <c r="D4008" s="249"/>
      <c r="E4008" s="172">
        <f t="shared" si="3359"/>
        <v>0</v>
      </c>
      <c r="F4008" s="248">
        <v>3954</v>
      </c>
      <c r="G4008" s="249">
        <v>3953.01</v>
      </c>
      <c r="H4008" s="172">
        <f t="shared" si="3360"/>
        <v>0.99974962063732931</v>
      </c>
      <c r="I4008" s="248"/>
      <c r="J4008" s="250"/>
      <c r="K4008" s="174">
        <f t="shared" si="3361"/>
        <v>0</v>
      </c>
      <c r="L4008" s="248">
        <v>743</v>
      </c>
      <c r="M4008" s="250"/>
      <c r="N4008" s="251"/>
      <c r="O4008" s="248">
        <v>536</v>
      </c>
      <c r="P4008" s="251"/>
      <c r="Q4008" s="166">
        <f t="shared" si="3362"/>
        <v>536</v>
      </c>
      <c r="R4008" s="251"/>
      <c r="S4008" s="251"/>
      <c r="T4008" s="167">
        <f t="shared" si="3374"/>
        <v>536</v>
      </c>
      <c r="U4008" s="157"/>
      <c r="V4008" s="248">
        <v>536</v>
      </c>
      <c r="W4008" s="251"/>
      <c r="X4008" s="166">
        <f t="shared" si="3363"/>
        <v>536</v>
      </c>
      <c r="Y4008" s="251"/>
      <c r="Z4008" s="251"/>
      <c r="AA4008" s="167">
        <f t="shared" si="3375"/>
        <v>536</v>
      </c>
      <c r="AB4008" s="157"/>
      <c r="AC4008" s="248">
        <f>536+694</f>
        <v>1230</v>
      </c>
      <c r="AD4008" s="251"/>
      <c r="AE4008" s="166">
        <f t="shared" si="3364"/>
        <v>1230</v>
      </c>
      <c r="AF4008" s="251"/>
      <c r="AG4008" s="251"/>
      <c r="AH4008" s="167">
        <f t="shared" si="3376"/>
        <v>1230</v>
      </c>
      <c r="AJ4008" s="252"/>
      <c r="AK4008" s="253"/>
      <c r="AL4008" s="254"/>
      <c r="AM4008" s="253">
        <v>536</v>
      </c>
      <c r="AN4008" s="254"/>
      <c r="AO4008" s="253"/>
      <c r="AP4008" s="254"/>
      <c r="AQ4008" s="253"/>
      <c r="AR4008" s="254"/>
      <c r="AS4008" s="253"/>
      <c r="AT4008" s="254"/>
      <c r="AU4008" s="253"/>
      <c r="AV4008" s="163">
        <f t="shared" si="3366"/>
        <v>536</v>
      </c>
      <c r="AW4008" s="168">
        <f t="shared" si="3367"/>
        <v>0</v>
      </c>
      <c r="AY4008" s="163">
        <f t="shared" si="3368"/>
        <v>0</v>
      </c>
      <c r="AZ4008" s="163">
        <f t="shared" si="3369"/>
        <v>536</v>
      </c>
      <c r="BA4008" s="163">
        <f t="shared" si="3370"/>
        <v>0</v>
      </c>
      <c r="BB4008" s="163">
        <f t="shared" si="3371"/>
        <v>0</v>
      </c>
      <c r="BC4008" s="163">
        <f t="shared" si="3372"/>
        <v>536</v>
      </c>
      <c r="BD4008" s="163">
        <f t="shared" si="3373"/>
        <v>0</v>
      </c>
    </row>
    <row r="4009" spans="2:56" x14ac:dyDescent="0.3">
      <c r="B4009" s="169" t="s">
        <v>154</v>
      </c>
      <c r="C4009" s="248"/>
      <c r="D4009" s="249"/>
      <c r="E4009" s="172">
        <f t="shared" si="3359"/>
        <v>0</v>
      </c>
      <c r="F4009" s="248"/>
      <c r="G4009" s="249"/>
      <c r="H4009" s="172">
        <f t="shared" si="3360"/>
        <v>0</v>
      </c>
      <c r="I4009" s="248"/>
      <c r="J4009" s="250"/>
      <c r="K4009" s="174">
        <f t="shared" si="3361"/>
        <v>0</v>
      </c>
      <c r="L4009" s="248"/>
      <c r="M4009" s="250"/>
      <c r="N4009" s="251"/>
      <c r="O4009" s="248"/>
      <c r="P4009" s="251"/>
      <c r="Q4009" s="166">
        <f t="shared" si="3362"/>
        <v>0</v>
      </c>
      <c r="R4009" s="251"/>
      <c r="S4009" s="251"/>
      <c r="T4009" s="167">
        <f t="shared" si="3374"/>
        <v>0</v>
      </c>
      <c r="U4009" s="157"/>
      <c r="V4009" s="248"/>
      <c r="W4009" s="251"/>
      <c r="X4009" s="166">
        <f t="shared" si="3363"/>
        <v>0</v>
      </c>
      <c r="Y4009" s="251"/>
      <c r="Z4009" s="251"/>
      <c r="AA4009" s="167">
        <f t="shared" si="3375"/>
        <v>0</v>
      </c>
      <c r="AB4009" s="157"/>
      <c r="AC4009" s="248"/>
      <c r="AD4009" s="251"/>
      <c r="AE4009" s="166">
        <f t="shared" si="3364"/>
        <v>0</v>
      </c>
      <c r="AF4009" s="251"/>
      <c r="AG4009" s="251"/>
      <c r="AH4009" s="167">
        <f t="shared" si="3376"/>
        <v>0</v>
      </c>
      <c r="AJ4009" s="252"/>
      <c r="AK4009" s="253"/>
      <c r="AL4009" s="254"/>
      <c r="AM4009" s="253"/>
      <c r="AN4009" s="254"/>
      <c r="AO4009" s="253"/>
      <c r="AP4009" s="254"/>
      <c r="AQ4009" s="253"/>
      <c r="AR4009" s="254"/>
      <c r="AS4009" s="253"/>
      <c r="AT4009" s="254"/>
      <c r="AU4009" s="253"/>
      <c r="AV4009" s="163">
        <f t="shared" si="3366"/>
        <v>0</v>
      </c>
      <c r="AW4009" s="168">
        <f t="shared" si="3367"/>
        <v>0</v>
      </c>
      <c r="AY4009" s="163">
        <f t="shared" si="3368"/>
        <v>0</v>
      </c>
      <c r="AZ4009" s="163">
        <f t="shared" si="3369"/>
        <v>0</v>
      </c>
      <c r="BA4009" s="163">
        <f t="shared" si="3370"/>
        <v>0</v>
      </c>
      <c r="BB4009" s="163">
        <f t="shared" si="3371"/>
        <v>0</v>
      </c>
      <c r="BC4009" s="163">
        <f t="shared" si="3372"/>
        <v>0</v>
      </c>
      <c r="BD4009" s="163">
        <f t="shared" si="3373"/>
        <v>0</v>
      </c>
    </row>
    <row r="4010" spans="2:56" x14ac:dyDescent="0.3">
      <c r="B4010" s="169" t="s">
        <v>155</v>
      </c>
      <c r="C4010" s="248"/>
      <c r="D4010" s="249"/>
      <c r="E4010" s="172">
        <f t="shared" si="3359"/>
        <v>0</v>
      </c>
      <c r="F4010" s="248"/>
      <c r="G4010" s="249"/>
      <c r="H4010" s="172">
        <f t="shared" si="3360"/>
        <v>0</v>
      </c>
      <c r="I4010" s="248"/>
      <c r="J4010" s="250"/>
      <c r="K4010" s="174">
        <f t="shared" si="3361"/>
        <v>0</v>
      </c>
      <c r="L4010" s="248"/>
      <c r="M4010" s="250"/>
      <c r="N4010" s="251"/>
      <c r="O4010" s="248"/>
      <c r="P4010" s="251"/>
      <c r="Q4010" s="166">
        <f t="shared" si="3362"/>
        <v>0</v>
      </c>
      <c r="R4010" s="251"/>
      <c r="S4010" s="251"/>
      <c r="T4010" s="167">
        <f t="shared" si="3374"/>
        <v>0</v>
      </c>
      <c r="U4010" s="157"/>
      <c r="V4010" s="248"/>
      <c r="W4010" s="251"/>
      <c r="X4010" s="166">
        <f t="shared" si="3363"/>
        <v>0</v>
      </c>
      <c r="Y4010" s="251"/>
      <c r="Z4010" s="251"/>
      <c r="AA4010" s="167">
        <f t="shared" si="3375"/>
        <v>0</v>
      </c>
      <c r="AB4010" s="157"/>
      <c r="AC4010" s="248"/>
      <c r="AD4010" s="251"/>
      <c r="AE4010" s="166">
        <f t="shared" si="3364"/>
        <v>0</v>
      </c>
      <c r="AF4010" s="251"/>
      <c r="AG4010" s="251"/>
      <c r="AH4010" s="167">
        <f t="shared" si="3376"/>
        <v>0</v>
      </c>
      <c r="AJ4010" s="252"/>
      <c r="AK4010" s="253"/>
      <c r="AL4010" s="254"/>
      <c r="AM4010" s="253"/>
      <c r="AN4010" s="254"/>
      <c r="AO4010" s="253"/>
      <c r="AP4010" s="254"/>
      <c r="AQ4010" s="253"/>
      <c r="AR4010" s="254"/>
      <c r="AS4010" s="253"/>
      <c r="AT4010" s="254"/>
      <c r="AU4010" s="253"/>
      <c r="AV4010" s="163">
        <f t="shared" si="3366"/>
        <v>0</v>
      </c>
      <c r="AW4010" s="168">
        <f t="shared" si="3367"/>
        <v>0</v>
      </c>
      <c r="AY4010" s="163">
        <f t="shared" si="3368"/>
        <v>0</v>
      </c>
      <c r="AZ4010" s="163">
        <f t="shared" si="3369"/>
        <v>0</v>
      </c>
      <c r="BA4010" s="163">
        <f t="shared" si="3370"/>
        <v>0</v>
      </c>
      <c r="BB4010" s="163">
        <f t="shared" si="3371"/>
        <v>0</v>
      </c>
      <c r="BC4010" s="163">
        <f t="shared" si="3372"/>
        <v>0</v>
      </c>
      <c r="BD4010" s="163">
        <f t="shared" si="3373"/>
        <v>0</v>
      </c>
    </row>
    <row r="4011" spans="2:56" x14ac:dyDescent="0.3">
      <c r="B4011" s="169" t="s">
        <v>156</v>
      </c>
      <c r="C4011" s="248"/>
      <c r="D4011" s="249"/>
      <c r="E4011" s="172">
        <f t="shared" si="3359"/>
        <v>0</v>
      </c>
      <c r="F4011" s="248"/>
      <c r="G4011" s="249"/>
      <c r="H4011" s="172">
        <f t="shared" si="3360"/>
        <v>0</v>
      </c>
      <c r="I4011" s="248"/>
      <c r="J4011" s="250"/>
      <c r="K4011" s="174">
        <f t="shared" si="3361"/>
        <v>0</v>
      </c>
      <c r="L4011" s="248"/>
      <c r="M4011" s="250"/>
      <c r="N4011" s="251"/>
      <c r="O4011" s="248"/>
      <c r="P4011" s="251"/>
      <c r="Q4011" s="166">
        <f t="shared" si="3362"/>
        <v>0</v>
      </c>
      <c r="R4011" s="251"/>
      <c r="S4011" s="251"/>
      <c r="T4011" s="167">
        <f t="shared" si="3374"/>
        <v>0</v>
      </c>
      <c r="U4011" s="157"/>
      <c r="V4011" s="248"/>
      <c r="W4011" s="251"/>
      <c r="X4011" s="166">
        <f t="shared" si="3363"/>
        <v>0</v>
      </c>
      <c r="Y4011" s="251"/>
      <c r="Z4011" s="251"/>
      <c r="AA4011" s="167">
        <f t="shared" si="3375"/>
        <v>0</v>
      </c>
      <c r="AB4011" s="157"/>
      <c r="AC4011" s="248"/>
      <c r="AD4011" s="251"/>
      <c r="AE4011" s="166">
        <f t="shared" si="3364"/>
        <v>0</v>
      </c>
      <c r="AF4011" s="251"/>
      <c r="AG4011" s="251"/>
      <c r="AH4011" s="167">
        <f t="shared" si="3376"/>
        <v>0</v>
      </c>
      <c r="AJ4011" s="252"/>
      <c r="AK4011" s="253"/>
      <c r="AL4011" s="254"/>
      <c r="AM4011" s="253"/>
      <c r="AN4011" s="254"/>
      <c r="AO4011" s="253"/>
      <c r="AP4011" s="254"/>
      <c r="AQ4011" s="253"/>
      <c r="AR4011" s="254"/>
      <c r="AS4011" s="253"/>
      <c r="AT4011" s="254"/>
      <c r="AU4011" s="253"/>
      <c r="AV4011" s="163">
        <f t="shared" si="3366"/>
        <v>0</v>
      </c>
      <c r="AW4011" s="168">
        <f t="shared" si="3367"/>
        <v>0</v>
      </c>
      <c r="AY4011" s="163">
        <f t="shared" si="3368"/>
        <v>0</v>
      </c>
      <c r="AZ4011" s="163">
        <f t="shared" si="3369"/>
        <v>0</v>
      </c>
      <c r="BA4011" s="163">
        <f t="shared" si="3370"/>
        <v>0</v>
      </c>
      <c r="BB4011" s="163">
        <f t="shared" si="3371"/>
        <v>0</v>
      </c>
      <c r="BC4011" s="163">
        <f t="shared" si="3372"/>
        <v>0</v>
      </c>
      <c r="BD4011" s="163">
        <f t="shared" si="3373"/>
        <v>0</v>
      </c>
    </row>
    <row r="4012" spans="2:56" x14ac:dyDescent="0.3">
      <c r="B4012" s="169" t="s">
        <v>157</v>
      </c>
      <c r="C4012" s="248"/>
      <c r="D4012" s="249"/>
      <c r="E4012" s="172">
        <f t="shared" si="3359"/>
        <v>0</v>
      </c>
      <c r="F4012" s="248"/>
      <c r="G4012" s="249"/>
      <c r="H4012" s="172">
        <f t="shared" si="3360"/>
        <v>0</v>
      </c>
      <c r="I4012" s="248"/>
      <c r="J4012" s="250"/>
      <c r="K4012" s="174">
        <f t="shared" si="3361"/>
        <v>0</v>
      </c>
      <c r="L4012" s="248"/>
      <c r="M4012" s="250"/>
      <c r="N4012" s="251"/>
      <c r="O4012" s="248"/>
      <c r="P4012" s="251"/>
      <c r="Q4012" s="166">
        <f t="shared" si="3362"/>
        <v>0</v>
      </c>
      <c r="R4012" s="251"/>
      <c r="S4012" s="251"/>
      <c r="T4012" s="167">
        <f t="shared" si="3374"/>
        <v>0</v>
      </c>
      <c r="U4012" s="157"/>
      <c r="V4012" s="248"/>
      <c r="W4012" s="251"/>
      <c r="X4012" s="166">
        <f t="shared" si="3363"/>
        <v>0</v>
      </c>
      <c r="Y4012" s="251"/>
      <c r="Z4012" s="251"/>
      <c r="AA4012" s="167">
        <f t="shared" si="3375"/>
        <v>0</v>
      </c>
      <c r="AB4012" s="157"/>
      <c r="AC4012" s="248"/>
      <c r="AD4012" s="251"/>
      <c r="AE4012" s="166">
        <f t="shared" si="3364"/>
        <v>0</v>
      </c>
      <c r="AF4012" s="251"/>
      <c r="AG4012" s="251"/>
      <c r="AH4012" s="167">
        <f t="shared" si="3376"/>
        <v>0</v>
      </c>
      <c r="AJ4012" s="252"/>
      <c r="AK4012" s="253"/>
      <c r="AL4012" s="254"/>
      <c r="AM4012" s="253"/>
      <c r="AN4012" s="254"/>
      <c r="AO4012" s="253"/>
      <c r="AP4012" s="254"/>
      <c r="AQ4012" s="253"/>
      <c r="AR4012" s="254"/>
      <c r="AS4012" s="253"/>
      <c r="AT4012" s="254"/>
      <c r="AU4012" s="253"/>
      <c r="AV4012" s="163">
        <f t="shared" si="3366"/>
        <v>0</v>
      </c>
      <c r="AW4012" s="168">
        <f t="shared" si="3367"/>
        <v>0</v>
      </c>
      <c r="AY4012" s="163">
        <f t="shared" si="3368"/>
        <v>0</v>
      </c>
      <c r="AZ4012" s="163">
        <f t="shared" si="3369"/>
        <v>0</v>
      </c>
      <c r="BA4012" s="163">
        <f t="shared" si="3370"/>
        <v>0</v>
      </c>
      <c r="BB4012" s="163">
        <f t="shared" si="3371"/>
        <v>0</v>
      </c>
      <c r="BC4012" s="163">
        <f t="shared" si="3372"/>
        <v>0</v>
      </c>
      <c r="BD4012" s="163">
        <f t="shared" si="3373"/>
        <v>0</v>
      </c>
    </row>
    <row r="4013" spans="2:56" x14ac:dyDescent="0.3">
      <c r="B4013" s="179" t="s">
        <v>158</v>
      </c>
      <c r="C4013" s="83">
        <f>SUM(C4014)</f>
        <v>0</v>
      </c>
      <c r="D4013" s="84">
        <f>SUM(D4014)</f>
        <v>0</v>
      </c>
      <c r="E4013" s="85">
        <f t="shared" si="3359"/>
        <v>0</v>
      </c>
      <c r="F4013" s="83">
        <f>SUM(F4014)</f>
        <v>0</v>
      </c>
      <c r="G4013" s="84">
        <f>SUM(G4014)</f>
        <v>0</v>
      </c>
      <c r="H4013" s="85">
        <f t="shared" si="3360"/>
        <v>0</v>
      </c>
      <c r="I4013" s="83">
        <f>SUM(I4014)</f>
        <v>0</v>
      </c>
      <c r="J4013" s="86">
        <f>SUM(J4014)</f>
        <v>0</v>
      </c>
      <c r="K4013" s="87">
        <f t="shared" si="3361"/>
        <v>0</v>
      </c>
      <c r="L4013" s="83">
        <f>SUM(L4014)</f>
        <v>0</v>
      </c>
      <c r="M4013" s="86">
        <f>SUM(M4014)</f>
        <v>0</v>
      </c>
      <c r="N4013" s="88">
        <f>SUM(N4014)</f>
        <v>0</v>
      </c>
      <c r="O4013" s="83">
        <f>SUM(O4014)</f>
        <v>0</v>
      </c>
      <c r="P4013" s="88">
        <f>SUM(P4014)</f>
        <v>0</v>
      </c>
      <c r="Q4013" s="177">
        <f t="shared" si="3362"/>
        <v>0</v>
      </c>
      <c r="R4013" s="88">
        <f>SUM(R4014)</f>
        <v>0</v>
      </c>
      <c r="S4013" s="88">
        <f>SUM(S4014)</f>
        <v>0</v>
      </c>
      <c r="T4013" s="178">
        <f t="shared" si="3374"/>
        <v>0</v>
      </c>
      <c r="U4013" s="157"/>
      <c r="V4013" s="83">
        <f>SUM(V4014)</f>
        <v>0</v>
      </c>
      <c r="W4013" s="88">
        <f>SUM(W4014)</f>
        <v>0</v>
      </c>
      <c r="X4013" s="177">
        <f t="shared" si="3363"/>
        <v>0</v>
      </c>
      <c r="Y4013" s="88">
        <f>SUM(Y4014)</f>
        <v>0</v>
      </c>
      <c r="Z4013" s="88">
        <f>SUM(Z4014)</f>
        <v>0</v>
      </c>
      <c r="AA4013" s="178">
        <f t="shared" si="3375"/>
        <v>0</v>
      </c>
      <c r="AB4013" s="157"/>
      <c r="AC4013" s="83">
        <f>SUM(AC4014)</f>
        <v>0</v>
      </c>
      <c r="AD4013" s="88">
        <f>SUM(AD4014)</f>
        <v>0</v>
      </c>
      <c r="AE4013" s="177">
        <f t="shared" si="3364"/>
        <v>0</v>
      </c>
      <c r="AF4013" s="88">
        <f>SUM(AF4014)</f>
        <v>0</v>
      </c>
      <c r="AG4013" s="88">
        <f>SUM(AG4014)</f>
        <v>0</v>
      </c>
      <c r="AH4013" s="178">
        <f t="shared" si="3376"/>
        <v>0</v>
      </c>
      <c r="AJ4013" s="84">
        <f t="shared" ref="AJ4013:AU4013" si="3393">SUM(AJ4014)</f>
        <v>0</v>
      </c>
      <c r="AK4013" s="86">
        <f t="shared" si="3393"/>
        <v>0</v>
      </c>
      <c r="AL4013" s="88">
        <f t="shared" si="3393"/>
        <v>0</v>
      </c>
      <c r="AM4013" s="86">
        <f t="shared" si="3393"/>
        <v>0</v>
      </c>
      <c r="AN4013" s="88">
        <f t="shared" si="3393"/>
        <v>0</v>
      </c>
      <c r="AO4013" s="86">
        <f t="shared" si="3393"/>
        <v>0</v>
      </c>
      <c r="AP4013" s="88">
        <f t="shared" si="3393"/>
        <v>0</v>
      </c>
      <c r="AQ4013" s="86">
        <f t="shared" si="3393"/>
        <v>0</v>
      </c>
      <c r="AR4013" s="88">
        <f t="shared" si="3393"/>
        <v>0</v>
      </c>
      <c r="AS4013" s="86">
        <f t="shared" si="3393"/>
        <v>0</v>
      </c>
      <c r="AT4013" s="88">
        <f t="shared" si="3393"/>
        <v>0</v>
      </c>
      <c r="AU4013" s="86">
        <f t="shared" si="3393"/>
        <v>0</v>
      </c>
      <c r="AV4013" s="86">
        <f t="shared" si="3366"/>
        <v>0</v>
      </c>
      <c r="AW4013" s="93">
        <f t="shared" si="3367"/>
        <v>0</v>
      </c>
      <c r="AY4013" s="86">
        <f t="shared" si="3368"/>
        <v>0</v>
      </c>
      <c r="AZ4013" s="86">
        <f t="shared" si="3369"/>
        <v>0</v>
      </c>
      <c r="BA4013" s="86">
        <f t="shared" si="3370"/>
        <v>0</v>
      </c>
      <c r="BB4013" s="86">
        <f t="shared" si="3371"/>
        <v>0</v>
      </c>
      <c r="BC4013" s="86">
        <f t="shared" si="3372"/>
        <v>0</v>
      </c>
      <c r="BD4013" s="86">
        <f t="shared" si="3373"/>
        <v>0</v>
      </c>
    </row>
    <row r="4014" spans="2:56" x14ac:dyDescent="0.3">
      <c r="B4014" s="169" t="s">
        <v>159</v>
      </c>
      <c r="C4014" s="248"/>
      <c r="D4014" s="249"/>
      <c r="E4014" s="172">
        <f t="shared" si="3359"/>
        <v>0</v>
      </c>
      <c r="F4014" s="248"/>
      <c r="G4014" s="249"/>
      <c r="H4014" s="172">
        <f t="shared" si="3360"/>
        <v>0</v>
      </c>
      <c r="I4014" s="248"/>
      <c r="J4014" s="250"/>
      <c r="K4014" s="174">
        <f t="shared" si="3361"/>
        <v>0</v>
      </c>
      <c r="L4014" s="248"/>
      <c r="M4014" s="250"/>
      <c r="N4014" s="251"/>
      <c r="O4014" s="248"/>
      <c r="P4014" s="251"/>
      <c r="Q4014" s="166">
        <f t="shared" si="3362"/>
        <v>0</v>
      </c>
      <c r="R4014" s="251"/>
      <c r="S4014" s="251"/>
      <c r="T4014" s="167">
        <f t="shared" si="3374"/>
        <v>0</v>
      </c>
      <c r="U4014" s="157"/>
      <c r="V4014" s="248"/>
      <c r="W4014" s="251"/>
      <c r="X4014" s="166">
        <f t="shared" si="3363"/>
        <v>0</v>
      </c>
      <c r="Y4014" s="251"/>
      <c r="Z4014" s="251"/>
      <c r="AA4014" s="167">
        <f t="shared" si="3375"/>
        <v>0</v>
      </c>
      <c r="AB4014" s="157"/>
      <c r="AC4014" s="248"/>
      <c r="AD4014" s="251"/>
      <c r="AE4014" s="166">
        <f t="shared" si="3364"/>
        <v>0</v>
      </c>
      <c r="AF4014" s="251"/>
      <c r="AG4014" s="251"/>
      <c r="AH4014" s="167">
        <f t="shared" si="3376"/>
        <v>0</v>
      </c>
      <c r="AJ4014" s="252"/>
      <c r="AK4014" s="253"/>
      <c r="AL4014" s="254"/>
      <c r="AM4014" s="253"/>
      <c r="AN4014" s="254"/>
      <c r="AO4014" s="253"/>
      <c r="AP4014" s="254"/>
      <c r="AQ4014" s="253"/>
      <c r="AR4014" s="254"/>
      <c r="AS4014" s="253"/>
      <c r="AT4014" s="254"/>
      <c r="AU4014" s="253"/>
      <c r="AV4014" s="163">
        <f t="shared" si="3366"/>
        <v>0</v>
      </c>
      <c r="AW4014" s="168">
        <f t="shared" si="3367"/>
        <v>0</v>
      </c>
      <c r="AY4014" s="163">
        <f t="shared" si="3368"/>
        <v>0</v>
      </c>
      <c r="AZ4014" s="163">
        <f t="shared" si="3369"/>
        <v>0</v>
      </c>
      <c r="BA4014" s="163">
        <f t="shared" si="3370"/>
        <v>0</v>
      </c>
      <c r="BB4014" s="163">
        <f t="shared" si="3371"/>
        <v>0</v>
      </c>
      <c r="BC4014" s="163">
        <f t="shared" si="3372"/>
        <v>0</v>
      </c>
      <c r="BD4014" s="163">
        <f t="shared" si="3373"/>
        <v>0</v>
      </c>
    </row>
    <row r="4015" spans="2:56" x14ac:dyDescent="0.3">
      <c r="B4015" s="179" t="s">
        <v>160</v>
      </c>
      <c r="C4015" s="83">
        <f>SUM(C4016:C4019)</f>
        <v>0</v>
      </c>
      <c r="D4015" s="84">
        <f>SUM(D4016:D4019)</f>
        <v>0</v>
      </c>
      <c r="E4015" s="85">
        <f t="shared" si="3359"/>
        <v>0</v>
      </c>
      <c r="F4015" s="83">
        <f>SUM(F4016:F4019)</f>
        <v>0</v>
      </c>
      <c r="G4015" s="84">
        <f>SUM(G4016:G4019)</f>
        <v>0</v>
      </c>
      <c r="H4015" s="85">
        <f t="shared" si="3360"/>
        <v>0</v>
      </c>
      <c r="I4015" s="83">
        <f>SUM(I4016:I4019)</f>
        <v>0</v>
      </c>
      <c r="J4015" s="86">
        <f>SUM(J4016:J4019)</f>
        <v>0</v>
      </c>
      <c r="K4015" s="87">
        <f t="shared" si="3361"/>
        <v>0</v>
      </c>
      <c r="L4015" s="83">
        <f>SUM(L4016:L4019)</f>
        <v>0</v>
      </c>
      <c r="M4015" s="86">
        <f>SUM(M4016:M4019)</f>
        <v>0</v>
      </c>
      <c r="N4015" s="88">
        <f>SUM(N4016:N4019)</f>
        <v>0</v>
      </c>
      <c r="O4015" s="83">
        <f>SUM(O4016:O4019)</f>
        <v>0</v>
      </c>
      <c r="P4015" s="88">
        <f>SUM(P4016:P4019)</f>
        <v>0</v>
      </c>
      <c r="Q4015" s="177">
        <f t="shared" si="3362"/>
        <v>0</v>
      </c>
      <c r="R4015" s="88">
        <f>SUM(R4016:R4019)</f>
        <v>0</v>
      </c>
      <c r="S4015" s="88">
        <f>SUM(S4016:S4019)</f>
        <v>0</v>
      </c>
      <c r="T4015" s="178">
        <f t="shared" si="3374"/>
        <v>0</v>
      </c>
      <c r="U4015" s="157"/>
      <c r="V4015" s="83">
        <f>SUM(V4016:V4019)</f>
        <v>0</v>
      </c>
      <c r="W4015" s="88">
        <f>SUM(W4016:W4019)</f>
        <v>0</v>
      </c>
      <c r="X4015" s="177">
        <f t="shared" si="3363"/>
        <v>0</v>
      </c>
      <c r="Y4015" s="88">
        <f>SUM(Y4016:Y4019)</f>
        <v>0</v>
      </c>
      <c r="Z4015" s="88">
        <f>SUM(Z4016:Z4019)</f>
        <v>0</v>
      </c>
      <c r="AA4015" s="178">
        <f t="shared" si="3375"/>
        <v>0</v>
      </c>
      <c r="AB4015" s="157"/>
      <c r="AC4015" s="83">
        <f>SUM(AC4016:AC4019)</f>
        <v>0</v>
      </c>
      <c r="AD4015" s="88">
        <f>SUM(AD4016:AD4019)</f>
        <v>0</v>
      </c>
      <c r="AE4015" s="177">
        <f t="shared" si="3364"/>
        <v>0</v>
      </c>
      <c r="AF4015" s="88">
        <f>SUM(AF4016:AF4019)</f>
        <v>0</v>
      </c>
      <c r="AG4015" s="88">
        <f>SUM(AG4016:AG4019)</f>
        <v>0</v>
      </c>
      <c r="AH4015" s="178">
        <f t="shared" si="3376"/>
        <v>0</v>
      </c>
      <c r="AJ4015" s="84">
        <f t="shared" ref="AJ4015:AU4015" si="3394">SUM(AJ4016:AJ4019)</f>
        <v>0</v>
      </c>
      <c r="AK4015" s="86">
        <f t="shared" si="3394"/>
        <v>0</v>
      </c>
      <c r="AL4015" s="88">
        <f t="shared" si="3394"/>
        <v>0</v>
      </c>
      <c r="AM4015" s="86">
        <f t="shared" si="3394"/>
        <v>0</v>
      </c>
      <c r="AN4015" s="88">
        <f t="shared" si="3394"/>
        <v>0</v>
      </c>
      <c r="AO4015" s="86">
        <f t="shared" si="3394"/>
        <v>0</v>
      </c>
      <c r="AP4015" s="88">
        <f t="shared" si="3394"/>
        <v>0</v>
      </c>
      <c r="AQ4015" s="86">
        <f t="shared" si="3394"/>
        <v>0</v>
      </c>
      <c r="AR4015" s="88">
        <f t="shared" si="3394"/>
        <v>0</v>
      </c>
      <c r="AS4015" s="86">
        <f t="shared" si="3394"/>
        <v>0</v>
      </c>
      <c r="AT4015" s="88">
        <f t="shared" si="3394"/>
        <v>0</v>
      </c>
      <c r="AU4015" s="86">
        <f t="shared" si="3394"/>
        <v>0</v>
      </c>
      <c r="AV4015" s="86">
        <f t="shared" si="3366"/>
        <v>0</v>
      </c>
      <c r="AW4015" s="93">
        <f t="shared" si="3367"/>
        <v>0</v>
      </c>
      <c r="AY4015" s="86">
        <f t="shared" si="3368"/>
        <v>0</v>
      </c>
      <c r="AZ4015" s="86">
        <f t="shared" si="3369"/>
        <v>0</v>
      </c>
      <c r="BA4015" s="86">
        <f t="shared" si="3370"/>
        <v>0</v>
      </c>
      <c r="BB4015" s="86">
        <f t="shared" si="3371"/>
        <v>0</v>
      </c>
      <c r="BC4015" s="86">
        <f t="shared" si="3372"/>
        <v>0</v>
      </c>
      <c r="BD4015" s="86">
        <f t="shared" si="3373"/>
        <v>0</v>
      </c>
    </row>
    <row r="4016" spans="2:56" x14ac:dyDescent="0.3">
      <c r="B4016" s="169" t="s">
        <v>161</v>
      </c>
      <c r="C4016" s="248"/>
      <c r="D4016" s="249"/>
      <c r="E4016" s="172">
        <f t="shared" si="3359"/>
        <v>0</v>
      </c>
      <c r="F4016" s="248"/>
      <c r="G4016" s="249"/>
      <c r="H4016" s="172">
        <f t="shared" si="3360"/>
        <v>0</v>
      </c>
      <c r="I4016" s="248"/>
      <c r="J4016" s="250"/>
      <c r="K4016" s="174">
        <f t="shared" si="3361"/>
        <v>0</v>
      </c>
      <c r="L4016" s="248"/>
      <c r="M4016" s="250"/>
      <c r="N4016" s="251"/>
      <c r="O4016" s="248"/>
      <c r="P4016" s="251"/>
      <c r="Q4016" s="166">
        <f t="shared" si="3362"/>
        <v>0</v>
      </c>
      <c r="R4016" s="251"/>
      <c r="S4016" s="251"/>
      <c r="T4016" s="167">
        <f t="shared" si="3374"/>
        <v>0</v>
      </c>
      <c r="U4016" s="157"/>
      <c r="V4016" s="248"/>
      <c r="W4016" s="251"/>
      <c r="X4016" s="166">
        <f t="shared" si="3363"/>
        <v>0</v>
      </c>
      <c r="Y4016" s="251"/>
      <c r="Z4016" s="251"/>
      <c r="AA4016" s="167">
        <f t="shared" si="3375"/>
        <v>0</v>
      </c>
      <c r="AB4016" s="157"/>
      <c r="AC4016" s="248"/>
      <c r="AD4016" s="251"/>
      <c r="AE4016" s="166">
        <f t="shared" si="3364"/>
        <v>0</v>
      </c>
      <c r="AF4016" s="251"/>
      <c r="AG4016" s="251"/>
      <c r="AH4016" s="167">
        <f t="shared" si="3376"/>
        <v>0</v>
      </c>
      <c r="AJ4016" s="252"/>
      <c r="AK4016" s="253"/>
      <c r="AL4016" s="254"/>
      <c r="AM4016" s="253"/>
      <c r="AN4016" s="254"/>
      <c r="AO4016" s="253"/>
      <c r="AP4016" s="254"/>
      <c r="AQ4016" s="253"/>
      <c r="AR4016" s="254"/>
      <c r="AS4016" s="253"/>
      <c r="AT4016" s="254"/>
      <c r="AU4016" s="253"/>
      <c r="AV4016" s="163">
        <f t="shared" si="3366"/>
        <v>0</v>
      </c>
      <c r="AW4016" s="168">
        <f t="shared" si="3367"/>
        <v>0</v>
      </c>
      <c r="AY4016" s="163">
        <f t="shared" si="3368"/>
        <v>0</v>
      </c>
      <c r="AZ4016" s="163">
        <f t="shared" si="3369"/>
        <v>0</v>
      </c>
      <c r="BA4016" s="163">
        <f t="shared" si="3370"/>
        <v>0</v>
      </c>
      <c r="BB4016" s="163">
        <f t="shared" si="3371"/>
        <v>0</v>
      </c>
      <c r="BC4016" s="163">
        <f t="shared" si="3372"/>
        <v>0</v>
      </c>
      <c r="BD4016" s="163">
        <f t="shared" si="3373"/>
        <v>0</v>
      </c>
    </row>
    <row r="4017" spans="2:56" x14ac:dyDescent="0.3">
      <c r="B4017" s="169" t="s">
        <v>162</v>
      </c>
      <c r="C4017" s="248"/>
      <c r="D4017" s="249"/>
      <c r="E4017" s="172">
        <f t="shared" si="3359"/>
        <v>0</v>
      </c>
      <c r="F4017" s="248"/>
      <c r="G4017" s="249"/>
      <c r="H4017" s="172">
        <f t="shared" si="3360"/>
        <v>0</v>
      </c>
      <c r="I4017" s="248"/>
      <c r="J4017" s="250"/>
      <c r="K4017" s="174">
        <f t="shared" si="3361"/>
        <v>0</v>
      </c>
      <c r="L4017" s="248"/>
      <c r="M4017" s="250"/>
      <c r="N4017" s="251"/>
      <c r="O4017" s="248"/>
      <c r="P4017" s="251"/>
      <c r="Q4017" s="166">
        <f t="shared" si="3362"/>
        <v>0</v>
      </c>
      <c r="R4017" s="251"/>
      <c r="S4017" s="251"/>
      <c r="T4017" s="167">
        <f t="shared" si="3374"/>
        <v>0</v>
      </c>
      <c r="U4017" s="157"/>
      <c r="V4017" s="248"/>
      <c r="W4017" s="251"/>
      <c r="X4017" s="166">
        <f t="shared" si="3363"/>
        <v>0</v>
      </c>
      <c r="Y4017" s="251"/>
      <c r="Z4017" s="251"/>
      <c r="AA4017" s="167">
        <f t="shared" si="3375"/>
        <v>0</v>
      </c>
      <c r="AB4017" s="157"/>
      <c r="AC4017" s="248"/>
      <c r="AD4017" s="251"/>
      <c r="AE4017" s="166">
        <f t="shared" si="3364"/>
        <v>0</v>
      </c>
      <c r="AF4017" s="251"/>
      <c r="AG4017" s="251"/>
      <c r="AH4017" s="167">
        <f t="shared" si="3376"/>
        <v>0</v>
      </c>
      <c r="AJ4017" s="252"/>
      <c r="AK4017" s="253"/>
      <c r="AL4017" s="254"/>
      <c r="AM4017" s="253"/>
      <c r="AN4017" s="254"/>
      <c r="AO4017" s="253"/>
      <c r="AP4017" s="254"/>
      <c r="AQ4017" s="253"/>
      <c r="AR4017" s="254"/>
      <c r="AS4017" s="253"/>
      <c r="AT4017" s="254"/>
      <c r="AU4017" s="253"/>
      <c r="AV4017" s="163">
        <f t="shared" si="3366"/>
        <v>0</v>
      </c>
      <c r="AW4017" s="168">
        <f t="shared" si="3367"/>
        <v>0</v>
      </c>
      <c r="AY4017" s="163">
        <f t="shared" si="3368"/>
        <v>0</v>
      </c>
      <c r="AZ4017" s="163">
        <f t="shared" si="3369"/>
        <v>0</v>
      </c>
      <c r="BA4017" s="163">
        <f t="shared" si="3370"/>
        <v>0</v>
      </c>
      <c r="BB4017" s="163">
        <f t="shared" si="3371"/>
        <v>0</v>
      </c>
      <c r="BC4017" s="163">
        <f t="shared" si="3372"/>
        <v>0</v>
      </c>
      <c r="BD4017" s="163">
        <f t="shared" si="3373"/>
        <v>0</v>
      </c>
    </row>
    <row r="4018" spans="2:56" x14ac:dyDescent="0.3">
      <c r="B4018" s="169" t="s">
        <v>163</v>
      </c>
      <c r="C4018" s="248"/>
      <c r="D4018" s="249"/>
      <c r="E4018" s="172">
        <f t="shared" si="3359"/>
        <v>0</v>
      </c>
      <c r="F4018" s="248"/>
      <c r="G4018" s="249"/>
      <c r="H4018" s="172">
        <f t="shared" si="3360"/>
        <v>0</v>
      </c>
      <c r="I4018" s="248"/>
      <c r="J4018" s="250"/>
      <c r="K4018" s="174">
        <f t="shared" si="3361"/>
        <v>0</v>
      </c>
      <c r="L4018" s="248"/>
      <c r="M4018" s="250"/>
      <c r="N4018" s="251"/>
      <c r="O4018" s="248"/>
      <c r="P4018" s="251"/>
      <c r="Q4018" s="166">
        <f t="shared" si="3362"/>
        <v>0</v>
      </c>
      <c r="R4018" s="251"/>
      <c r="S4018" s="251"/>
      <c r="T4018" s="167">
        <f t="shared" si="3374"/>
        <v>0</v>
      </c>
      <c r="U4018" s="157"/>
      <c r="V4018" s="248"/>
      <c r="W4018" s="251"/>
      <c r="X4018" s="166">
        <f t="shared" si="3363"/>
        <v>0</v>
      </c>
      <c r="Y4018" s="251"/>
      <c r="Z4018" s="251"/>
      <c r="AA4018" s="167">
        <f t="shared" si="3375"/>
        <v>0</v>
      </c>
      <c r="AB4018" s="157"/>
      <c r="AC4018" s="248"/>
      <c r="AD4018" s="251"/>
      <c r="AE4018" s="166">
        <f t="shared" si="3364"/>
        <v>0</v>
      </c>
      <c r="AF4018" s="251"/>
      <c r="AG4018" s="251"/>
      <c r="AH4018" s="167">
        <f t="shared" si="3376"/>
        <v>0</v>
      </c>
      <c r="AJ4018" s="252"/>
      <c r="AK4018" s="253"/>
      <c r="AL4018" s="254"/>
      <c r="AM4018" s="253"/>
      <c r="AN4018" s="254"/>
      <c r="AO4018" s="253"/>
      <c r="AP4018" s="254"/>
      <c r="AQ4018" s="253"/>
      <c r="AR4018" s="254"/>
      <c r="AS4018" s="253"/>
      <c r="AT4018" s="254"/>
      <c r="AU4018" s="253"/>
      <c r="AV4018" s="163">
        <f t="shared" si="3366"/>
        <v>0</v>
      </c>
      <c r="AW4018" s="168">
        <f t="shared" si="3367"/>
        <v>0</v>
      </c>
      <c r="AY4018" s="163">
        <f t="shared" si="3368"/>
        <v>0</v>
      </c>
      <c r="AZ4018" s="163">
        <f t="shared" si="3369"/>
        <v>0</v>
      </c>
      <c r="BA4018" s="163">
        <f t="shared" si="3370"/>
        <v>0</v>
      </c>
      <c r="BB4018" s="163">
        <f t="shared" si="3371"/>
        <v>0</v>
      </c>
      <c r="BC4018" s="163">
        <f t="shared" si="3372"/>
        <v>0</v>
      </c>
      <c r="BD4018" s="163">
        <f t="shared" si="3373"/>
        <v>0</v>
      </c>
    </row>
    <row r="4019" spans="2:56" x14ac:dyDescent="0.3">
      <c r="B4019" s="169" t="s">
        <v>164</v>
      </c>
      <c r="C4019" s="248"/>
      <c r="D4019" s="249"/>
      <c r="E4019" s="172">
        <f t="shared" si="3359"/>
        <v>0</v>
      </c>
      <c r="F4019" s="248"/>
      <c r="G4019" s="249"/>
      <c r="H4019" s="172">
        <f t="shared" si="3360"/>
        <v>0</v>
      </c>
      <c r="I4019" s="248"/>
      <c r="J4019" s="250"/>
      <c r="K4019" s="174">
        <f t="shared" si="3361"/>
        <v>0</v>
      </c>
      <c r="L4019" s="248"/>
      <c r="M4019" s="250"/>
      <c r="N4019" s="251"/>
      <c r="O4019" s="248"/>
      <c r="P4019" s="251"/>
      <c r="Q4019" s="166">
        <f t="shared" si="3362"/>
        <v>0</v>
      </c>
      <c r="R4019" s="251"/>
      <c r="S4019" s="251"/>
      <c r="T4019" s="167">
        <f t="shared" si="3374"/>
        <v>0</v>
      </c>
      <c r="U4019" s="157"/>
      <c r="V4019" s="248"/>
      <c r="W4019" s="251"/>
      <c r="X4019" s="166">
        <f t="shared" si="3363"/>
        <v>0</v>
      </c>
      <c r="Y4019" s="251"/>
      <c r="Z4019" s="251"/>
      <c r="AA4019" s="167">
        <f t="shared" si="3375"/>
        <v>0</v>
      </c>
      <c r="AB4019" s="157"/>
      <c r="AC4019" s="248"/>
      <c r="AD4019" s="251"/>
      <c r="AE4019" s="166">
        <f t="shared" si="3364"/>
        <v>0</v>
      </c>
      <c r="AF4019" s="251"/>
      <c r="AG4019" s="251"/>
      <c r="AH4019" s="167">
        <f t="shared" si="3376"/>
        <v>0</v>
      </c>
      <c r="AJ4019" s="252"/>
      <c r="AK4019" s="253"/>
      <c r="AL4019" s="254"/>
      <c r="AM4019" s="253"/>
      <c r="AN4019" s="254"/>
      <c r="AO4019" s="253"/>
      <c r="AP4019" s="254"/>
      <c r="AQ4019" s="253"/>
      <c r="AR4019" s="254"/>
      <c r="AS4019" s="253"/>
      <c r="AT4019" s="254"/>
      <c r="AU4019" s="253"/>
      <c r="AV4019" s="163">
        <f t="shared" si="3366"/>
        <v>0</v>
      </c>
      <c r="AW4019" s="168">
        <f t="shared" si="3367"/>
        <v>0</v>
      </c>
      <c r="AY4019" s="163">
        <f t="shared" si="3368"/>
        <v>0</v>
      </c>
      <c r="AZ4019" s="163">
        <f t="shared" si="3369"/>
        <v>0</v>
      </c>
      <c r="BA4019" s="163">
        <f t="shared" si="3370"/>
        <v>0</v>
      </c>
      <c r="BB4019" s="163">
        <f t="shared" si="3371"/>
        <v>0</v>
      </c>
      <c r="BC4019" s="163">
        <f t="shared" si="3372"/>
        <v>0</v>
      </c>
      <c r="BD4019" s="163">
        <f t="shared" si="3373"/>
        <v>0</v>
      </c>
    </row>
    <row r="4020" spans="2:56" x14ac:dyDescent="0.3">
      <c r="B4020" s="179" t="s">
        <v>165</v>
      </c>
      <c r="C4020" s="83">
        <f>SUM(C4021)</f>
        <v>0</v>
      </c>
      <c r="D4020" s="84">
        <f>SUM(D4021)</f>
        <v>0</v>
      </c>
      <c r="E4020" s="85">
        <f t="shared" si="3359"/>
        <v>0</v>
      </c>
      <c r="F4020" s="83">
        <f>SUM(F4021)</f>
        <v>0</v>
      </c>
      <c r="G4020" s="84">
        <f>SUM(G4021)</f>
        <v>0</v>
      </c>
      <c r="H4020" s="85">
        <f t="shared" si="3360"/>
        <v>0</v>
      </c>
      <c r="I4020" s="83">
        <f>SUM(I4021)</f>
        <v>0</v>
      </c>
      <c r="J4020" s="86">
        <f>SUM(J4021)</f>
        <v>0</v>
      </c>
      <c r="K4020" s="87">
        <f t="shared" si="3361"/>
        <v>0</v>
      </c>
      <c r="L4020" s="83">
        <f>SUM(L4021)</f>
        <v>0</v>
      </c>
      <c r="M4020" s="86">
        <f>SUM(M4021)</f>
        <v>0</v>
      </c>
      <c r="N4020" s="88">
        <f>SUM(N4021)</f>
        <v>0</v>
      </c>
      <c r="O4020" s="83">
        <f>SUM(O4021)</f>
        <v>0</v>
      </c>
      <c r="P4020" s="88">
        <f>SUM(P4021)</f>
        <v>0</v>
      </c>
      <c r="Q4020" s="177">
        <f t="shared" si="3362"/>
        <v>0</v>
      </c>
      <c r="R4020" s="88">
        <f>SUM(R4021)</f>
        <v>0</v>
      </c>
      <c r="S4020" s="88">
        <f>SUM(S4021)</f>
        <v>0</v>
      </c>
      <c r="T4020" s="178">
        <f t="shared" si="3374"/>
        <v>0</v>
      </c>
      <c r="U4020" s="157"/>
      <c r="V4020" s="83">
        <f>SUM(V4021)</f>
        <v>0</v>
      </c>
      <c r="W4020" s="88">
        <f>SUM(W4021)</f>
        <v>0</v>
      </c>
      <c r="X4020" s="177">
        <f t="shared" si="3363"/>
        <v>0</v>
      </c>
      <c r="Y4020" s="88">
        <f>SUM(Y4021)</f>
        <v>0</v>
      </c>
      <c r="Z4020" s="88">
        <f>SUM(Z4021)</f>
        <v>0</v>
      </c>
      <c r="AA4020" s="178">
        <f t="shared" si="3375"/>
        <v>0</v>
      </c>
      <c r="AB4020" s="157"/>
      <c r="AC4020" s="83">
        <f>SUM(AC4021)</f>
        <v>0</v>
      </c>
      <c r="AD4020" s="88">
        <f>SUM(AD4021)</f>
        <v>0</v>
      </c>
      <c r="AE4020" s="177">
        <f t="shared" si="3364"/>
        <v>0</v>
      </c>
      <c r="AF4020" s="88">
        <f>SUM(AF4021)</f>
        <v>0</v>
      </c>
      <c r="AG4020" s="88">
        <f>SUM(AG4021)</f>
        <v>0</v>
      </c>
      <c r="AH4020" s="178">
        <f t="shared" si="3376"/>
        <v>0</v>
      </c>
      <c r="AJ4020" s="84">
        <f t="shared" ref="AJ4020:AU4020" si="3395">SUM(AJ4021)</f>
        <v>0</v>
      </c>
      <c r="AK4020" s="86">
        <f t="shared" si="3395"/>
        <v>0</v>
      </c>
      <c r="AL4020" s="88">
        <f t="shared" si="3395"/>
        <v>0</v>
      </c>
      <c r="AM4020" s="86">
        <f t="shared" si="3395"/>
        <v>0</v>
      </c>
      <c r="AN4020" s="88">
        <f t="shared" si="3395"/>
        <v>0</v>
      </c>
      <c r="AO4020" s="86">
        <f t="shared" si="3395"/>
        <v>0</v>
      </c>
      <c r="AP4020" s="88">
        <f t="shared" si="3395"/>
        <v>0</v>
      </c>
      <c r="AQ4020" s="86">
        <f t="shared" si="3395"/>
        <v>0</v>
      </c>
      <c r="AR4020" s="88">
        <f t="shared" si="3395"/>
        <v>0</v>
      </c>
      <c r="AS4020" s="86">
        <f t="shared" si="3395"/>
        <v>0</v>
      </c>
      <c r="AT4020" s="88">
        <f t="shared" si="3395"/>
        <v>0</v>
      </c>
      <c r="AU4020" s="86">
        <f t="shared" si="3395"/>
        <v>0</v>
      </c>
      <c r="AV4020" s="86">
        <f t="shared" si="3366"/>
        <v>0</v>
      </c>
      <c r="AW4020" s="93">
        <f t="shared" si="3367"/>
        <v>0</v>
      </c>
      <c r="AY4020" s="86">
        <f t="shared" si="3368"/>
        <v>0</v>
      </c>
      <c r="AZ4020" s="86">
        <f t="shared" si="3369"/>
        <v>0</v>
      </c>
      <c r="BA4020" s="86">
        <f t="shared" si="3370"/>
        <v>0</v>
      </c>
      <c r="BB4020" s="86">
        <f t="shared" si="3371"/>
        <v>0</v>
      </c>
      <c r="BC4020" s="86">
        <f t="shared" si="3372"/>
        <v>0</v>
      </c>
      <c r="BD4020" s="86">
        <f t="shared" si="3373"/>
        <v>0</v>
      </c>
    </row>
    <row r="4021" spans="2:56" x14ac:dyDescent="0.3">
      <c r="B4021" s="169" t="s">
        <v>166</v>
      </c>
      <c r="C4021" s="248"/>
      <c r="D4021" s="249"/>
      <c r="E4021" s="172">
        <f t="shared" ref="E4021:E4084" si="3396">IFERROR(D4021/C4021,0)</f>
        <v>0</v>
      </c>
      <c r="F4021" s="248"/>
      <c r="G4021" s="249"/>
      <c r="H4021" s="172">
        <f t="shared" ref="H4021:H4084" si="3397">IFERROR(G4021/F4021,0)</f>
        <v>0</v>
      </c>
      <c r="I4021" s="248"/>
      <c r="J4021" s="250"/>
      <c r="K4021" s="174">
        <f t="shared" ref="K4021:K4084" si="3398">IFERROR(J4021/I4021,0)</f>
        <v>0</v>
      </c>
      <c r="L4021" s="248"/>
      <c r="M4021" s="250"/>
      <c r="N4021" s="251"/>
      <c r="O4021" s="248"/>
      <c r="P4021" s="251"/>
      <c r="Q4021" s="166">
        <f t="shared" ref="Q4021:Q4084" si="3399">SUM(O4021:P4021)</f>
        <v>0</v>
      </c>
      <c r="R4021" s="251"/>
      <c r="S4021" s="251"/>
      <c r="T4021" s="167">
        <f t="shared" si="3374"/>
        <v>0</v>
      </c>
      <c r="U4021" s="157"/>
      <c r="V4021" s="248"/>
      <c r="W4021" s="251"/>
      <c r="X4021" s="166">
        <f t="shared" ref="X4021:X4084" si="3400">SUM(V4021:W4021)</f>
        <v>0</v>
      </c>
      <c r="Y4021" s="251"/>
      <c r="Z4021" s="251"/>
      <c r="AA4021" s="167">
        <f t="shared" si="3375"/>
        <v>0</v>
      </c>
      <c r="AB4021" s="157"/>
      <c r="AC4021" s="248"/>
      <c r="AD4021" s="251"/>
      <c r="AE4021" s="166">
        <f t="shared" ref="AE4021:AE4084" si="3401">SUM(AC4021:AD4021)</f>
        <v>0</v>
      </c>
      <c r="AF4021" s="251"/>
      <c r="AG4021" s="251"/>
      <c r="AH4021" s="167">
        <f t="shared" si="3376"/>
        <v>0</v>
      </c>
      <c r="AJ4021" s="252"/>
      <c r="AK4021" s="253"/>
      <c r="AL4021" s="254"/>
      <c r="AM4021" s="253"/>
      <c r="AN4021" s="254"/>
      <c r="AO4021" s="253"/>
      <c r="AP4021" s="254"/>
      <c r="AQ4021" s="253"/>
      <c r="AR4021" s="254"/>
      <c r="AS4021" s="253"/>
      <c r="AT4021" s="254"/>
      <c r="AU4021" s="253"/>
      <c r="AV4021" s="163">
        <f t="shared" ref="AV4021:AV4084" si="3402">SUM(AJ4021:AU4021)</f>
        <v>0</v>
      </c>
      <c r="AW4021" s="168">
        <f t="shared" ref="AW4021:AW4084" si="3403">T4021-AV4021</f>
        <v>0</v>
      </c>
      <c r="AY4021" s="163">
        <f t="shared" ref="AY4021:AY4084" si="3404">SUM(AJ4021:AL4021)</f>
        <v>0</v>
      </c>
      <c r="AZ4021" s="163">
        <f t="shared" ref="AZ4021:AZ4084" si="3405">SUM(AM4021:AO4021)</f>
        <v>0</v>
      </c>
      <c r="BA4021" s="163">
        <f t="shared" ref="BA4021:BA4084" si="3406">SUM(AP4021:AR4021)</f>
        <v>0</v>
      </c>
      <c r="BB4021" s="163">
        <f t="shared" ref="BB4021:BB4084" si="3407">SUM(AS4021:AU4021)</f>
        <v>0</v>
      </c>
      <c r="BC4021" s="163">
        <f t="shared" ref="BC4021:BC4084" si="3408">SUM(AY4021,AZ4021,BA4021,BB4021)</f>
        <v>0</v>
      </c>
      <c r="BD4021" s="163">
        <f t="shared" ref="BD4021:BD4084" si="3409">T4021-BC4021</f>
        <v>0</v>
      </c>
    </row>
    <row r="4022" spans="2:56" x14ac:dyDescent="0.3">
      <c r="B4022" s="179" t="s">
        <v>167</v>
      </c>
      <c r="C4022" s="83">
        <f>SUM(C4023:C4028)</f>
        <v>77560</v>
      </c>
      <c r="D4022" s="84">
        <f>SUM(D4023:D4028)</f>
        <v>78263.81</v>
      </c>
      <c r="E4022" s="85">
        <f t="shared" si="3396"/>
        <v>1.0090743940175348</v>
      </c>
      <c r="F4022" s="83">
        <f>SUM(F4023:F4028)</f>
        <v>130064</v>
      </c>
      <c r="G4022" s="84">
        <f>SUM(G4023:G4028)</f>
        <v>128773.76999999999</v>
      </c>
      <c r="H4022" s="85">
        <f t="shared" si="3397"/>
        <v>0.99008003751999007</v>
      </c>
      <c r="I4022" s="83">
        <f>SUM(I4023:I4028)</f>
        <v>53724</v>
      </c>
      <c r="J4022" s="86">
        <f>SUM(J4023:J4028)</f>
        <v>53539.74</v>
      </c>
      <c r="K4022" s="87">
        <f t="shared" si="3398"/>
        <v>0.99657024793388427</v>
      </c>
      <c r="L4022" s="83">
        <f>SUM(L4023:L4028)</f>
        <v>30435</v>
      </c>
      <c r="M4022" s="86">
        <f>SUM(M4023:M4028)</f>
        <v>78428</v>
      </c>
      <c r="N4022" s="88">
        <f>SUM(N4023:N4028)</f>
        <v>0</v>
      </c>
      <c r="O4022" s="83">
        <f>SUM(O4023:O4028)</f>
        <v>59464</v>
      </c>
      <c r="P4022" s="88">
        <f>SUM(P4023:P4028)</f>
        <v>20002</v>
      </c>
      <c r="Q4022" s="177">
        <f t="shared" si="3399"/>
        <v>79466</v>
      </c>
      <c r="R4022" s="88">
        <f>SUM(R4023:R4028)</f>
        <v>0</v>
      </c>
      <c r="S4022" s="88">
        <f>SUM(S4023:S4028)</f>
        <v>0</v>
      </c>
      <c r="T4022" s="178">
        <f t="shared" ref="T4022:T4085" si="3410">SUM(Q4022:S4022)</f>
        <v>79466</v>
      </c>
      <c r="U4022" s="157"/>
      <c r="V4022" s="83">
        <f>SUM(V4023:V4028)</f>
        <v>59464</v>
      </c>
      <c r="W4022" s="88">
        <f>SUM(W4023:W4028)</f>
        <v>0</v>
      </c>
      <c r="X4022" s="177">
        <f t="shared" si="3400"/>
        <v>59464</v>
      </c>
      <c r="Y4022" s="88">
        <f>SUM(Y4023:Y4028)</f>
        <v>0</v>
      </c>
      <c r="Z4022" s="88">
        <f>SUM(Z4023:Z4028)</f>
        <v>0</v>
      </c>
      <c r="AA4022" s="178">
        <f t="shared" ref="AA4022:AA4085" si="3411">SUM(X4022:Z4022)</f>
        <v>59464</v>
      </c>
      <c r="AB4022" s="157"/>
      <c r="AC4022" s="83">
        <f>SUM(AC4023:AC4028)</f>
        <v>59464</v>
      </c>
      <c r="AD4022" s="88">
        <f>SUM(AD4023:AD4028)</f>
        <v>0</v>
      </c>
      <c r="AE4022" s="177">
        <f t="shared" si="3401"/>
        <v>59464</v>
      </c>
      <c r="AF4022" s="88">
        <f>SUM(AF4023:AF4028)</f>
        <v>0</v>
      </c>
      <c r="AG4022" s="88">
        <f>SUM(AG4023:AG4028)</f>
        <v>0</v>
      </c>
      <c r="AH4022" s="178">
        <f t="shared" ref="AH4022:AH4085" si="3412">SUM(AE4022:AG4022)</f>
        <v>59464</v>
      </c>
      <c r="AJ4022" s="84">
        <f t="shared" ref="AJ4022:AU4022" si="3413">SUM(AJ4023:AJ4028)</f>
        <v>13850</v>
      </c>
      <c r="AK4022" s="86">
        <f t="shared" si="3413"/>
        <v>3500</v>
      </c>
      <c r="AL4022" s="88">
        <f t="shared" si="3413"/>
        <v>9358</v>
      </c>
      <c r="AM4022" s="86">
        <f t="shared" si="3413"/>
        <v>13850</v>
      </c>
      <c r="AN4022" s="88">
        <f t="shared" si="3413"/>
        <v>0</v>
      </c>
      <c r="AO4022" s="86">
        <f t="shared" si="3413"/>
        <v>5272</v>
      </c>
      <c r="AP4022" s="88">
        <f t="shared" si="3413"/>
        <v>19428</v>
      </c>
      <c r="AQ4022" s="86">
        <f t="shared" si="3413"/>
        <v>2300</v>
      </c>
      <c r="AR4022" s="88">
        <f t="shared" si="3413"/>
        <v>0</v>
      </c>
      <c r="AS4022" s="86">
        <f t="shared" si="3413"/>
        <v>11908</v>
      </c>
      <c r="AT4022" s="88">
        <f t="shared" si="3413"/>
        <v>0</v>
      </c>
      <c r="AU4022" s="86">
        <f t="shared" si="3413"/>
        <v>0</v>
      </c>
      <c r="AV4022" s="86">
        <f t="shared" si="3402"/>
        <v>79466</v>
      </c>
      <c r="AW4022" s="93">
        <f t="shared" si="3403"/>
        <v>0</v>
      </c>
      <c r="AY4022" s="86">
        <f t="shared" si="3404"/>
        <v>26708</v>
      </c>
      <c r="AZ4022" s="86">
        <f t="shared" si="3405"/>
        <v>19122</v>
      </c>
      <c r="BA4022" s="86">
        <f t="shared" si="3406"/>
        <v>21728</v>
      </c>
      <c r="BB4022" s="86">
        <f t="shared" si="3407"/>
        <v>11908</v>
      </c>
      <c r="BC4022" s="86">
        <f t="shared" si="3408"/>
        <v>79466</v>
      </c>
      <c r="BD4022" s="86">
        <f t="shared" si="3409"/>
        <v>0</v>
      </c>
    </row>
    <row r="4023" spans="2:56" x14ac:dyDescent="0.3">
      <c r="B4023" s="169" t="s">
        <v>168</v>
      </c>
      <c r="C4023" s="248">
        <v>50400</v>
      </c>
      <c r="D4023" s="249">
        <v>45561.45</v>
      </c>
      <c r="E4023" s="172">
        <f t="shared" si="3396"/>
        <v>0.90399702380952374</v>
      </c>
      <c r="F4023" s="248">
        <v>64540</v>
      </c>
      <c r="G4023" s="249">
        <v>64280.1</v>
      </c>
      <c r="H4023" s="172">
        <f t="shared" si="3397"/>
        <v>0.99597303997520914</v>
      </c>
      <c r="I4023" s="248">
        <v>26359</v>
      </c>
      <c r="J4023" s="250">
        <v>26178.400000000001</v>
      </c>
      <c r="K4023" s="174">
        <f t="shared" si="3398"/>
        <v>0.99314845024469822</v>
      </c>
      <c r="L4023" s="248">
        <v>21450</v>
      </c>
      <c r="M4023" s="250">
        <v>47993</v>
      </c>
      <c r="N4023" s="251"/>
      <c r="O4023" s="248">
        <v>36600</v>
      </c>
      <c r="P4023" s="251">
        <v>14640</v>
      </c>
      <c r="Q4023" s="166">
        <f t="shared" si="3399"/>
        <v>51240</v>
      </c>
      <c r="R4023" s="251"/>
      <c r="S4023" s="251"/>
      <c r="T4023" s="167">
        <f t="shared" si="3410"/>
        <v>51240</v>
      </c>
      <c r="U4023" s="157"/>
      <c r="V4023" s="248">
        <v>36600</v>
      </c>
      <c r="W4023" s="251"/>
      <c r="X4023" s="166">
        <f t="shared" si="3400"/>
        <v>36600</v>
      </c>
      <c r="Y4023" s="251"/>
      <c r="Z4023" s="251"/>
      <c r="AA4023" s="167">
        <f t="shared" si="3411"/>
        <v>36600</v>
      </c>
      <c r="AB4023" s="157"/>
      <c r="AC4023" s="248">
        <v>36600</v>
      </c>
      <c r="AD4023" s="251"/>
      <c r="AE4023" s="166">
        <f t="shared" si="3401"/>
        <v>36600</v>
      </c>
      <c r="AF4023" s="251"/>
      <c r="AG4023" s="251"/>
      <c r="AH4023" s="167">
        <f t="shared" si="3412"/>
        <v>36600</v>
      </c>
      <c r="AJ4023" s="252">
        <v>9150</v>
      </c>
      <c r="AK4023" s="253"/>
      <c r="AL4023" s="254">
        <v>7000</v>
      </c>
      <c r="AM4023" s="253">
        <v>9150</v>
      </c>
      <c r="AN4023" s="254"/>
      <c r="AO4023" s="253">
        <v>1850</v>
      </c>
      <c r="AP4023" s="254">
        <f>9150+5790</f>
        <v>14940</v>
      </c>
      <c r="AQ4023" s="253"/>
      <c r="AR4023" s="254"/>
      <c r="AS4023" s="253">
        <v>9150</v>
      </c>
      <c r="AT4023" s="254"/>
      <c r="AU4023" s="253"/>
      <c r="AV4023" s="163">
        <f t="shared" si="3402"/>
        <v>51240</v>
      </c>
      <c r="AW4023" s="168">
        <f t="shared" si="3403"/>
        <v>0</v>
      </c>
      <c r="AY4023" s="163">
        <f t="shared" si="3404"/>
        <v>16150</v>
      </c>
      <c r="AZ4023" s="163">
        <f t="shared" si="3405"/>
        <v>11000</v>
      </c>
      <c r="BA4023" s="163">
        <f t="shared" si="3406"/>
        <v>14940</v>
      </c>
      <c r="BB4023" s="163">
        <f t="shared" si="3407"/>
        <v>9150</v>
      </c>
      <c r="BC4023" s="163">
        <f t="shared" si="3408"/>
        <v>51240</v>
      </c>
      <c r="BD4023" s="163">
        <f t="shared" si="3409"/>
        <v>0</v>
      </c>
    </row>
    <row r="4024" spans="2:56" x14ac:dyDescent="0.3">
      <c r="B4024" s="169" t="s">
        <v>169</v>
      </c>
      <c r="C4024" s="248">
        <v>2160</v>
      </c>
      <c r="D4024" s="249">
        <v>3019.25</v>
      </c>
      <c r="E4024" s="172">
        <f t="shared" si="3396"/>
        <v>1.3978009259259259</v>
      </c>
      <c r="F4024" s="248">
        <v>4700</v>
      </c>
      <c r="G4024" s="249">
        <v>4635.46</v>
      </c>
      <c r="H4024" s="172">
        <f t="shared" si="3397"/>
        <v>0.98626808510638297</v>
      </c>
      <c r="I4024" s="248">
        <v>7911</v>
      </c>
      <c r="J4024" s="250">
        <v>7907.66</v>
      </c>
      <c r="K4024" s="174">
        <f t="shared" si="3398"/>
        <v>0.99957780305903166</v>
      </c>
      <c r="L4024" s="248">
        <v>1485</v>
      </c>
      <c r="M4024" s="250">
        <v>4935</v>
      </c>
      <c r="N4024" s="251"/>
      <c r="O4024" s="248">
        <v>2864</v>
      </c>
      <c r="P4024" s="251">
        <v>1432</v>
      </c>
      <c r="Q4024" s="166">
        <f t="shared" si="3399"/>
        <v>4296</v>
      </c>
      <c r="R4024" s="251"/>
      <c r="S4024" s="251"/>
      <c r="T4024" s="167">
        <f t="shared" si="3410"/>
        <v>4296</v>
      </c>
      <c r="U4024" s="157"/>
      <c r="V4024" s="248">
        <v>2864</v>
      </c>
      <c r="W4024" s="251"/>
      <c r="X4024" s="166">
        <f t="shared" si="3400"/>
        <v>2864</v>
      </c>
      <c r="Y4024" s="251"/>
      <c r="Z4024" s="251"/>
      <c r="AA4024" s="167">
        <f t="shared" si="3411"/>
        <v>2864</v>
      </c>
      <c r="AB4024" s="157"/>
      <c r="AC4024" s="248">
        <v>2864</v>
      </c>
      <c r="AD4024" s="251"/>
      <c r="AE4024" s="166">
        <f t="shared" si="3401"/>
        <v>2864</v>
      </c>
      <c r="AF4024" s="251"/>
      <c r="AG4024" s="251"/>
      <c r="AH4024" s="167">
        <f t="shared" si="3412"/>
        <v>2864</v>
      </c>
      <c r="AJ4024" s="252">
        <v>1200</v>
      </c>
      <c r="AK4024" s="253"/>
      <c r="AL4024" s="254">
        <v>358</v>
      </c>
      <c r="AM4024" s="253">
        <v>1200</v>
      </c>
      <c r="AN4024" s="254"/>
      <c r="AO4024" s="253">
        <f>464+358</f>
        <v>822</v>
      </c>
      <c r="AP4024" s="254">
        <v>358</v>
      </c>
      <c r="AQ4024" s="253"/>
      <c r="AR4024" s="254"/>
      <c r="AS4024" s="253">
        <v>358</v>
      </c>
      <c r="AT4024" s="254"/>
      <c r="AU4024" s="253"/>
      <c r="AV4024" s="163">
        <f t="shared" si="3402"/>
        <v>4296</v>
      </c>
      <c r="AW4024" s="168">
        <f t="shared" si="3403"/>
        <v>0</v>
      </c>
      <c r="AY4024" s="163">
        <f t="shared" si="3404"/>
        <v>1558</v>
      </c>
      <c r="AZ4024" s="163">
        <f t="shared" si="3405"/>
        <v>2022</v>
      </c>
      <c r="BA4024" s="163">
        <f t="shared" si="3406"/>
        <v>358</v>
      </c>
      <c r="BB4024" s="163">
        <f t="shared" si="3407"/>
        <v>358</v>
      </c>
      <c r="BC4024" s="163">
        <f t="shared" si="3408"/>
        <v>4296</v>
      </c>
      <c r="BD4024" s="163">
        <f t="shared" si="3409"/>
        <v>0</v>
      </c>
    </row>
    <row r="4025" spans="2:56" x14ac:dyDescent="0.3">
      <c r="B4025" s="169" t="s">
        <v>170</v>
      </c>
      <c r="C4025" s="248"/>
      <c r="D4025" s="249"/>
      <c r="E4025" s="172">
        <f t="shared" si="3396"/>
        <v>0</v>
      </c>
      <c r="F4025" s="248"/>
      <c r="G4025" s="249"/>
      <c r="H4025" s="172">
        <f t="shared" si="3397"/>
        <v>0</v>
      </c>
      <c r="I4025" s="248">
        <v>0</v>
      </c>
      <c r="J4025" s="250">
        <v>0</v>
      </c>
      <c r="K4025" s="174">
        <f t="shared" si="3398"/>
        <v>0</v>
      </c>
      <c r="L4025" s="248"/>
      <c r="M4025" s="250">
        <v>0</v>
      </c>
      <c r="N4025" s="251"/>
      <c r="O4025" s="248"/>
      <c r="P4025" s="251"/>
      <c r="Q4025" s="166">
        <f t="shared" si="3399"/>
        <v>0</v>
      </c>
      <c r="R4025" s="251"/>
      <c r="S4025" s="251"/>
      <c r="T4025" s="167">
        <f t="shared" si="3410"/>
        <v>0</v>
      </c>
      <c r="U4025" s="157"/>
      <c r="V4025" s="248"/>
      <c r="W4025" s="251"/>
      <c r="X4025" s="166">
        <f t="shared" si="3400"/>
        <v>0</v>
      </c>
      <c r="Y4025" s="251"/>
      <c r="Z4025" s="251"/>
      <c r="AA4025" s="167">
        <f t="shared" si="3411"/>
        <v>0</v>
      </c>
      <c r="AB4025" s="157"/>
      <c r="AC4025" s="248"/>
      <c r="AD4025" s="251"/>
      <c r="AE4025" s="166">
        <f t="shared" si="3401"/>
        <v>0</v>
      </c>
      <c r="AF4025" s="251"/>
      <c r="AG4025" s="251"/>
      <c r="AH4025" s="167">
        <f t="shared" si="3412"/>
        <v>0</v>
      </c>
      <c r="AJ4025" s="252"/>
      <c r="AK4025" s="253"/>
      <c r="AL4025" s="254"/>
      <c r="AM4025" s="253"/>
      <c r="AN4025" s="254"/>
      <c r="AO4025" s="253"/>
      <c r="AP4025" s="254"/>
      <c r="AQ4025" s="253"/>
      <c r="AR4025" s="254"/>
      <c r="AS4025" s="253"/>
      <c r="AT4025" s="254"/>
      <c r="AU4025" s="253"/>
      <c r="AV4025" s="163">
        <f t="shared" si="3402"/>
        <v>0</v>
      </c>
      <c r="AW4025" s="168">
        <f t="shared" si="3403"/>
        <v>0</v>
      </c>
      <c r="AY4025" s="163">
        <f t="shared" si="3404"/>
        <v>0</v>
      </c>
      <c r="AZ4025" s="163">
        <f t="shared" si="3405"/>
        <v>0</v>
      </c>
      <c r="BA4025" s="163">
        <f t="shared" si="3406"/>
        <v>0</v>
      </c>
      <c r="BB4025" s="163">
        <f t="shared" si="3407"/>
        <v>0</v>
      </c>
      <c r="BC4025" s="163">
        <f t="shared" si="3408"/>
        <v>0</v>
      </c>
      <c r="BD4025" s="163">
        <f t="shared" si="3409"/>
        <v>0</v>
      </c>
    </row>
    <row r="4026" spans="2:56" x14ac:dyDescent="0.3">
      <c r="B4026" s="169" t="s">
        <v>171</v>
      </c>
      <c r="C4026" s="248">
        <v>25000</v>
      </c>
      <c r="D4026" s="249">
        <v>29683.11</v>
      </c>
      <c r="E4026" s="172">
        <f t="shared" si="3396"/>
        <v>1.1873244000000001</v>
      </c>
      <c r="F4026" s="248">
        <v>60824</v>
      </c>
      <c r="G4026" s="249">
        <v>59858.21</v>
      </c>
      <c r="H4026" s="172">
        <f t="shared" si="3397"/>
        <v>0.98412156385637251</v>
      </c>
      <c r="I4026" s="248">
        <v>19454</v>
      </c>
      <c r="J4026" s="250">
        <v>19453.68</v>
      </c>
      <c r="K4026" s="174">
        <f t="shared" si="3398"/>
        <v>0.99998355094068059</v>
      </c>
      <c r="L4026" s="248">
        <v>7500</v>
      </c>
      <c r="M4026" s="250">
        <v>25500</v>
      </c>
      <c r="N4026" s="251"/>
      <c r="O4026" s="248">
        <v>20000</v>
      </c>
      <c r="P4026" s="251">
        <v>3930</v>
      </c>
      <c r="Q4026" s="166">
        <f t="shared" si="3399"/>
        <v>23930</v>
      </c>
      <c r="R4026" s="251"/>
      <c r="S4026" s="251"/>
      <c r="T4026" s="167">
        <f t="shared" si="3410"/>
        <v>23930</v>
      </c>
      <c r="U4026" s="157"/>
      <c r="V4026" s="248">
        <v>20000</v>
      </c>
      <c r="W4026" s="251"/>
      <c r="X4026" s="166">
        <f t="shared" si="3400"/>
        <v>20000</v>
      </c>
      <c r="Y4026" s="251"/>
      <c r="Z4026" s="251"/>
      <c r="AA4026" s="167">
        <f t="shared" si="3411"/>
        <v>20000</v>
      </c>
      <c r="AB4026" s="157"/>
      <c r="AC4026" s="248">
        <v>20000</v>
      </c>
      <c r="AD4026" s="251"/>
      <c r="AE4026" s="166">
        <f t="shared" si="3401"/>
        <v>20000</v>
      </c>
      <c r="AF4026" s="251"/>
      <c r="AG4026" s="251"/>
      <c r="AH4026" s="167">
        <f t="shared" si="3412"/>
        <v>20000</v>
      </c>
      <c r="AJ4026" s="252">
        <v>3500</v>
      </c>
      <c r="AK4026" s="253">
        <v>3500</v>
      </c>
      <c r="AL4026" s="254">
        <v>2000</v>
      </c>
      <c r="AM4026" s="253">
        <v>3500</v>
      </c>
      <c r="AN4026" s="254"/>
      <c r="AO4026" s="253">
        <v>2600</v>
      </c>
      <c r="AP4026" s="254">
        <f>2200+1930</f>
        <v>4130</v>
      </c>
      <c r="AQ4026" s="253">
        <v>2300</v>
      </c>
      <c r="AR4026" s="254"/>
      <c r="AS4026" s="253">
        <v>2400</v>
      </c>
      <c r="AT4026" s="254"/>
      <c r="AU4026" s="253"/>
      <c r="AV4026" s="163">
        <f t="shared" si="3402"/>
        <v>23930</v>
      </c>
      <c r="AW4026" s="168">
        <f t="shared" si="3403"/>
        <v>0</v>
      </c>
      <c r="AY4026" s="163">
        <f t="shared" si="3404"/>
        <v>9000</v>
      </c>
      <c r="AZ4026" s="163">
        <f t="shared" si="3405"/>
        <v>6100</v>
      </c>
      <c r="BA4026" s="163">
        <f t="shared" si="3406"/>
        <v>6430</v>
      </c>
      <c r="BB4026" s="163">
        <f t="shared" si="3407"/>
        <v>2400</v>
      </c>
      <c r="BC4026" s="163">
        <f t="shared" si="3408"/>
        <v>23930</v>
      </c>
      <c r="BD4026" s="163">
        <f t="shared" si="3409"/>
        <v>0</v>
      </c>
    </row>
    <row r="4027" spans="2:56" x14ac:dyDescent="0.3">
      <c r="B4027" s="169" t="s">
        <v>172</v>
      </c>
      <c r="C4027" s="248"/>
      <c r="D4027" s="249"/>
      <c r="E4027" s="172">
        <f t="shared" si="3396"/>
        <v>0</v>
      </c>
      <c r="F4027" s="248"/>
      <c r="G4027" s="249"/>
      <c r="H4027" s="172">
        <f t="shared" si="3397"/>
        <v>0</v>
      </c>
      <c r="I4027" s="248"/>
      <c r="J4027" s="250"/>
      <c r="K4027" s="174">
        <f t="shared" si="3398"/>
        <v>0</v>
      </c>
      <c r="L4027" s="248"/>
      <c r="M4027" s="250"/>
      <c r="N4027" s="251"/>
      <c r="O4027" s="248"/>
      <c r="P4027" s="251"/>
      <c r="Q4027" s="166">
        <f t="shared" si="3399"/>
        <v>0</v>
      </c>
      <c r="R4027" s="251"/>
      <c r="S4027" s="251"/>
      <c r="T4027" s="167">
        <f t="shared" si="3410"/>
        <v>0</v>
      </c>
      <c r="U4027" s="157"/>
      <c r="V4027" s="248"/>
      <c r="W4027" s="251"/>
      <c r="X4027" s="166">
        <f t="shared" si="3400"/>
        <v>0</v>
      </c>
      <c r="Y4027" s="251"/>
      <c r="Z4027" s="251"/>
      <c r="AA4027" s="167">
        <f t="shared" si="3411"/>
        <v>0</v>
      </c>
      <c r="AB4027" s="157"/>
      <c r="AC4027" s="248"/>
      <c r="AD4027" s="251"/>
      <c r="AE4027" s="166">
        <f t="shared" si="3401"/>
        <v>0</v>
      </c>
      <c r="AF4027" s="251"/>
      <c r="AG4027" s="251"/>
      <c r="AH4027" s="167">
        <f t="shared" si="3412"/>
        <v>0</v>
      </c>
      <c r="AJ4027" s="252"/>
      <c r="AK4027" s="253"/>
      <c r="AL4027" s="254"/>
      <c r="AM4027" s="253"/>
      <c r="AN4027" s="254"/>
      <c r="AO4027" s="253"/>
      <c r="AP4027" s="254"/>
      <c r="AQ4027" s="253"/>
      <c r="AR4027" s="254"/>
      <c r="AS4027" s="253"/>
      <c r="AT4027" s="254"/>
      <c r="AU4027" s="253"/>
      <c r="AV4027" s="163">
        <f t="shared" si="3402"/>
        <v>0</v>
      </c>
      <c r="AW4027" s="168">
        <f t="shared" si="3403"/>
        <v>0</v>
      </c>
      <c r="AY4027" s="163">
        <f t="shared" si="3404"/>
        <v>0</v>
      </c>
      <c r="AZ4027" s="163">
        <f t="shared" si="3405"/>
        <v>0</v>
      </c>
      <c r="BA4027" s="163">
        <f t="shared" si="3406"/>
        <v>0</v>
      </c>
      <c r="BB4027" s="163">
        <f t="shared" si="3407"/>
        <v>0</v>
      </c>
      <c r="BC4027" s="163">
        <f t="shared" si="3408"/>
        <v>0</v>
      </c>
      <c r="BD4027" s="163">
        <f t="shared" si="3409"/>
        <v>0</v>
      </c>
    </row>
    <row r="4028" spans="2:56" x14ac:dyDescent="0.3">
      <c r="B4028" s="169" t="s">
        <v>173</v>
      </c>
      <c r="C4028" s="248"/>
      <c r="D4028" s="249"/>
      <c r="E4028" s="172">
        <f t="shared" si="3396"/>
        <v>0</v>
      </c>
      <c r="F4028" s="248"/>
      <c r="G4028" s="249"/>
      <c r="H4028" s="172">
        <f t="shared" si="3397"/>
        <v>0</v>
      </c>
      <c r="I4028" s="248"/>
      <c r="J4028" s="250"/>
      <c r="K4028" s="174">
        <f t="shared" si="3398"/>
        <v>0</v>
      </c>
      <c r="L4028" s="248"/>
      <c r="M4028" s="250"/>
      <c r="N4028" s="251"/>
      <c r="O4028" s="248"/>
      <c r="P4028" s="251"/>
      <c r="Q4028" s="166">
        <f t="shared" si="3399"/>
        <v>0</v>
      </c>
      <c r="R4028" s="251"/>
      <c r="S4028" s="251"/>
      <c r="T4028" s="167">
        <f t="shared" si="3410"/>
        <v>0</v>
      </c>
      <c r="U4028" s="157"/>
      <c r="V4028" s="248"/>
      <c r="W4028" s="251"/>
      <c r="X4028" s="166">
        <f t="shared" si="3400"/>
        <v>0</v>
      </c>
      <c r="Y4028" s="251"/>
      <c r="Z4028" s="251"/>
      <c r="AA4028" s="167">
        <f t="shared" si="3411"/>
        <v>0</v>
      </c>
      <c r="AB4028" s="157"/>
      <c r="AC4028" s="248"/>
      <c r="AD4028" s="251"/>
      <c r="AE4028" s="166">
        <f t="shared" si="3401"/>
        <v>0</v>
      </c>
      <c r="AF4028" s="251"/>
      <c r="AG4028" s="251"/>
      <c r="AH4028" s="167">
        <f t="shared" si="3412"/>
        <v>0</v>
      </c>
      <c r="AJ4028" s="252"/>
      <c r="AK4028" s="253"/>
      <c r="AL4028" s="254"/>
      <c r="AM4028" s="253"/>
      <c r="AN4028" s="254"/>
      <c r="AO4028" s="253"/>
      <c r="AP4028" s="254"/>
      <c r="AQ4028" s="253"/>
      <c r="AR4028" s="254"/>
      <c r="AS4028" s="253"/>
      <c r="AT4028" s="254"/>
      <c r="AU4028" s="253"/>
      <c r="AV4028" s="163">
        <f t="shared" si="3402"/>
        <v>0</v>
      </c>
      <c r="AW4028" s="168">
        <f t="shared" si="3403"/>
        <v>0</v>
      </c>
      <c r="AY4028" s="163">
        <f t="shared" si="3404"/>
        <v>0</v>
      </c>
      <c r="AZ4028" s="163">
        <f t="shared" si="3405"/>
        <v>0</v>
      </c>
      <c r="BA4028" s="163">
        <f t="shared" si="3406"/>
        <v>0</v>
      </c>
      <c r="BB4028" s="163">
        <f t="shared" si="3407"/>
        <v>0</v>
      </c>
      <c r="BC4028" s="163">
        <f t="shared" si="3408"/>
        <v>0</v>
      </c>
      <c r="BD4028" s="163">
        <f t="shared" si="3409"/>
        <v>0</v>
      </c>
    </row>
    <row r="4029" spans="2:56" x14ac:dyDescent="0.3">
      <c r="B4029" s="179" t="s">
        <v>174</v>
      </c>
      <c r="C4029" s="83">
        <f>SUM(C4030)</f>
        <v>0</v>
      </c>
      <c r="D4029" s="84">
        <f>SUM(D4030)</f>
        <v>0</v>
      </c>
      <c r="E4029" s="85">
        <f t="shared" si="3396"/>
        <v>0</v>
      </c>
      <c r="F4029" s="83">
        <f>SUM(F4030)</f>
        <v>0</v>
      </c>
      <c r="G4029" s="84">
        <f>SUM(G4030)</f>
        <v>0</v>
      </c>
      <c r="H4029" s="85">
        <f t="shared" si="3397"/>
        <v>0</v>
      </c>
      <c r="I4029" s="83">
        <f>SUM(I4030)</f>
        <v>0</v>
      </c>
      <c r="J4029" s="86">
        <f>SUM(J4030)</f>
        <v>0</v>
      </c>
      <c r="K4029" s="87">
        <f t="shared" si="3398"/>
        <v>0</v>
      </c>
      <c r="L4029" s="83">
        <f>SUM(L4030)</f>
        <v>0</v>
      </c>
      <c r="M4029" s="86">
        <f>SUM(M4030)</f>
        <v>0</v>
      </c>
      <c r="N4029" s="88">
        <f>SUM(N4030)</f>
        <v>0</v>
      </c>
      <c r="O4029" s="83">
        <f>SUM(O4030)</f>
        <v>0</v>
      </c>
      <c r="P4029" s="88">
        <f>SUM(P4030)</f>
        <v>0</v>
      </c>
      <c r="Q4029" s="177">
        <f t="shared" si="3399"/>
        <v>0</v>
      </c>
      <c r="R4029" s="88">
        <f>SUM(R4030)</f>
        <v>0</v>
      </c>
      <c r="S4029" s="88">
        <f>SUM(S4030)</f>
        <v>0</v>
      </c>
      <c r="T4029" s="178">
        <f t="shared" si="3410"/>
        <v>0</v>
      </c>
      <c r="U4029" s="157"/>
      <c r="V4029" s="83">
        <f>SUM(V4030)</f>
        <v>0</v>
      </c>
      <c r="W4029" s="88">
        <f>SUM(W4030)</f>
        <v>0</v>
      </c>
      <c r="X4029" s="177">
        <f t="shared" si="3400"/>
        <v>0</v>
      </c>
      <c r="Y4029" s="88">
        <f>SUM(Y4030)</f>
        <v>0</v>
      </c>
      <c r="Z4029" s="88">
        <f>SUM(Z4030)</f>
        <v>0</v>
      </c>
      <c r="AA4029" s="178">
        <f t="shared" si="3411"/>
        <v>0</v>
      </c>
      <c r="AB4029" s="157"/>
      <c r="AC4029" s="83">
        <f>SUM(AC4030)</f>
        <v>0</v>
      </c>
      <c r="AD4029" s="88">
        <f>SUM(AD4030)</f>
        <v>0</v>
      </c>
      <c r="AE4029" s="177">
        <f t="shared" si="3401"/>
        <v>0</v>
      </c>
      <c r="AF4029" s="88">
        <f>SUM(AF4030)</f>
        <v>0</v>
      </c>
      <c r="AG4029" s="88">
        <f>SUM(AG4030)</f>
        <v>0</v>
      </c>
      <c r="AH4029" s="178">
        <f t="shared" si="3412"/>
        <v>0</v>
      </c>
      <c r="AJ4029" s="84">
        <f t="shared" ref="AJ4029:AU4029" si="3414">SUM(AJ4030)</f>
        <v>0</v>
      </c>
      <c r="AK4029" s="86">
        <f t="shared" si="3414"/>
        <v>0</v>
      </c>
      <c r="AL4029" s="88">
        <f t="shared" si="3414"/>
        <v>0</v>
      </c>
      <c r="AM4029" s="86">
        <f t="shared" si="3414"/>
        <v>0</v>
      </c>
      <c r="AN4029" s="88">
        <f t="shared" si="3414"/>
        <v>0</v>
      </c>
      <c r="AO4029" s="86">
        <f t="shared" si="3414"/>
        <v>0</v>
      </c>
      <c r="AP4029" s="88">
        <f t="shared" si="3414"/>
        <v>0</v>
      </c>
      <c r="AQ4029" s="86">
        <f t="shared" si="3414"/>
        <v>0</v>
      </c>
      <c r="AR4029" s="88">
        <f t="shared" si="3414"/>
        <v>0</v>
      </c>
      <c r="AS4029" s="86">
        <f t="shared" si="3414"/>
        <v>0</v>
      </c>
      <c r="AT4029" s="88">
        <f t="shared" si="3414"/>
        <v>0</v>
      </c>
      <c r="AU4029" s="86">
        <f t="shared" si="3414"/>
        <v>0</v>
      </c>
      <c r="AV4029" s="86">
        <f t="shared" si="3402"/>
        <v>0</v>
      </c>
      <c r="AW4029" s="93">
        <f t="shared" si="3403"/>
        <v>0</v>
      </c>
      <c r="AY4029" s="86">
        <f t="shared" si="3404"/>
        <v>0</v>
      </c>
      <c r="AZ4029" s="86">
        <f t="shared" si="3405"/>
        <v>0</v>
      </c>
      <c r="BA4029" s="86">
        <f t="shared" si="3406"/>
        <v>0</v>
      </c>
      <c r="BB4029" s="86">
        <f t="shared" si="3407"/>
        <v>0</v>
      </c>
      <c r="BC4029" s="86">
        <f t="shared" si="3408"/>
        <v>0</v>
      </c>
      <c r="BD4029" s="86">
        <f t="shared" si="3409"/>
        <v>0</v>
      </c>
    </row>
    <row r="4030" spans="2:56" x14ac:dyDescent="0.3">
      <c r="B4030" s="169" t="s">
        <v>175</v>
      </c>
      <c r="C4030" s="248"/>
      <c r="D4030" s="249"/>
      <c r="E4030" s="172">
        <f t="shared" si="3396"/>
        <v>0</v>
      </c>
      <c r="F4030" s="248"/>
      <c r="G4030" s="249"/>
      <c r="H4030" s="172">
        <f t="shared" si="3397"/>
        <v>0</v>
      </c>
      <c r="I4030" s="248"/>
      <c r="J4030" s="250"/>
      <c r="K4030" s="174">
        <f t="shared" si="3398"/>
        <v>0</v>
      </c>
      <c r="L4030" s="248"/>
      <c r="M4030" s="250"/>
      <c r="N4030" s="251"/>
      <c r="O4030" s="248"/>
      <c r="P4030" s="251"/>
      <c r="Q4030" s="166">
        <f t="shared" si="3399"/>
        <v>0</v>
      </c>
      <c r="R4030" s="251"/>
      <c r="S4030" s="251"/>
      <c r="T4030" s="167">
        <f t="shared" si="3410"/>
        <v>0</v>
      </c>
      <c r="U4030" s="157"/>
      <c r="V4030" s="248"/>
      <c r="W4030" s="251"/>
      <c r="X4030" s="166">
        <f t="shared" si="3400"/>
        <v>0</v>
      </c>
      <c r="Y4030" s="251"/>
      <c r="Z4030" s="251"/>
      <c r="AA4030" s="167">
        <f t="shared" si="3411"/>
        <v>0</v>
      </c>
      <c r="AB4030" s="157"/>
      <c r="AC4030" s="248"/>
      <c r="AD4030" s="251"/>
      <c r="AE4030" s="166">
        <f t="shared" si="3401"/>
        <v>0</v>
      </c>
      <c r="AF4030" s="251"/>
      <c r="AG4030" s="251"/>
      <c r="AH4030" s="167">
        <f t="shared" si="3412"/>
        <v>0</v>
      </c>
      <c r="AJ4030" s="252"/>
      <c r="AK4030" s="253"/>
      <c r="AL4030" s="254"/>
      <c r="AM4030" s="253"/>
      <c r="AN4030" s="254"/>
      <c r="AO4030" s="253"/>
      <c r="AP4030" s="254"/>
      <c r="AQ4030" s="253"/>
      <c r="AR4030" s="254"/>
      <c r="AS4030" s="253"/>
      <c r="AT4030" s="254"/>
      <c r="AU4030" s="253"/>
      <c r="AV4030" s="163">
        <f t="shared" si="3402"/>
        <v>0</v>
      </c>
      <c r="AW4030" s="168">
        <f t="shared" si="3403"/>
        <v>0</v>
      </c>
      <c r="AY4030" s="163">
        <f t="shared" si="3404"/>
        <v>0</v>
      </c>
      <c r="AZ4030" s="163">
        <f t="shared" si="3405"/>
        <v>0</v>
      </c>
      <c r="BA4030" s="163">
        <f t="shared" si="3406"/>
        <v>0</v>
      </c>
      <c r="BB4030" s="163">
        <f t="shared" si="3407"/>
        <v>0</v>
      </c>
      <c r="BC4030" s="163">
        <f t="shared" si="3408"/>
        <v>0</v>
      </c>
      <c r="BD4030" s="163">
        <f t="shared" si="3409"/>
        <v>0</v>
      </c>
    </row>
    <row r="4031" spans="2:56" x14ac:dyDescent="0.3">
      <c r="B4031" s="179" t="s">
        <v>176</v>
      </c>
      <c r="C4031" s="83">
        <f>SUM(C4032:C4036)</f>
        <v>0</v>
      </c>
      <c r="D4031" s="84">
        <f>SUM(D4032:D4036)</f>
        <v>0</v>
      </c>
      <c r="E4031" s="85">
        <f t="shared" si="3396"/>
        <v>0</v>
      </c>
      <c r="F4031" s="83">
        <f>SUM(F4032:F4036)</f>
        <v>29588</v>
      </c>
      <c r="G4031" s="84">
        <f>SUM(G4032:G4036)</f>
        <v>0</v>
      </c>
      <c r="H4031" s="85">
        <f t="shared" si="3397"/>
        <v>0</v>
      </c>
      <c r="I4031" s="83">
        <f>SUM(I4032:I4036)</f>
        <v>29551</v>
      </c>
      <c r="J4031" s="86">
        <f>SUM(J4032:J4036)</f>
        <v>29587.200000000001</v>
      </c>
      <c r="K4031" s="87">
        <f t="shared" si="3398"/>
        <v>1.0012250008459951</v>
      </c>
      <c r="L4031" s="83">
        <f>SUM(L4032:L4036)</f>
        <v>0</v>
      </c>
      <c r="M4031" s="86">
        <f>SUM(M4032:M4036)</f>
        <v>0</v>
      </c>
      <c r="N4031" s="88">
        <f>SUM(N4032:N4036)</f>
        <v>0</v>
      </c>
      <c r="O4031" s="83">
        <f>SUM(O4032:O4036)</f>
        <v>0</v>
      </c>
      <c r="P4031" s="88">
        <f>SUM(P4032:P4036)</f>
        <v>0</v>
      </c>
      <c r="Q4031" s="177">
        <f t="shared" si="3399"/>
        <v>0</v>
      </c>
      <c r="R4031" s="88">
        <f>SUM(R4032:R4036)</f>
        <v>0</v>
      </c>
      <c r="S4031" s="88">
        <f>SUM(S4032:S4036)</f>
        <v>0</v>
      </c>
      <c r="T4031" s="178">
        <f t="shared" si="3410"/>
        <v>0</v>
      </c>
      <c r="U4031" s="157"/>
      <c r="V4031" s="83">
        <f>SUM(V4032:V4036)</f>
        <v>0</v>
      </c>
      <c r="W4031" s="88">
        <f>SUM(W4032:W4036)</f>
        <v>0</v>
      </c>
      <c r="X4031" s="177">
        <f t="shared" si="3400"/>
        <v>0</v>
      </c>
      <c r="Y4031" s="88">
        <f>SUM(Y4032:Y4036)</f>
        <v>0</v>
      </c>
      <c r="Z4031" s="88">
        <f>SUM(Z4032:Z4036)</f>
        <v>0</v>
      </c>
      <c r="AA4031" s="178">
        <f t="shared" si="3411"/>
        <v>0</v>
      </c>
      <c r="AB4031" s="157"/>
      <c r="AC4031" s="83">
        <f>SUM(AC4032:AC4036)</f>
        <v>0</v>
      </c>
      <c r="AD4031" s="88">
        <f>SUM(AD4032:AD4036)</f>
        <v>0</v>
      </c>
      <c r="AE4031" s="177">
        <f t="shared" si="3401"/>
        <v>0</v>
      </c>
      <c r="AF4031" s="88">
        <f>SUM(AF4032:AF4036)</f>
        <v>0</v>
      </c>
      <c r="AG4031" s="88">
        <f>SUM(AG4032:AG4036)</f>
        <v>0</v>
      </c>
      <c r="AH4031" s="178">
        <f t="shared" si="3412"/>
        <v>0</v>
      </c>
      <c r="AJ4031" s="84">
        <f t="shared" ref="AJ4031:AU4031" si="3415">SUM(AJ4032:AJ4036)</f>
        <v>0</v>
      </c>
      <c r="AK4031" s="86">
        <f t="shared" si="3415"/>
        <v>0</v>
      </c>
      <c r="AL4031" s="88">
        <f t="shared" si="3415"/>
        <v>0</v>
      </c>
      <c r="AM4031" s="86">
        <f t="shared" si="3415"/>
        <v>0</v>
      </c>
      <c r="AN4031" s="88">
        <f t="shared" si="3415"/>
        <v>0</v>
      </c>
      <c r="AO4031" s="86">
        <f t="shared" si="3415"/>
        <v>0</v>
      </c>
      <c r="AP4031" s="88">
        <f t="shared" si="3415"/>
        <v>0</v>
      </c>
      <c r="AQ4031" s="86">
        <f t="shared" si="3415"/>
        <v>0</v>
      </c>
      <c r="AR4031" s="88">
        <f t="shared" si="3415"/>
        <v>0</v>
      </c>
      <c r="AS4031" s="86">
        <f t="shared" si="3415"/>
        <v>0</v>
      </c>
      <c r="AT4031" s="88">
        <f t="shared" si="3415"/>
        <v>0</v>
      </c>
      <c r="AU4031" s="86">
        <f t="shared" si="3415"/>
        <v>0</v>
      </c>
      <c r="AV4031" s="86">
        <f t="shared" si="3402"/>
        <v>0</v>
      </c>
      <c r="AW4031" s="93">
        <f t="shared" si="3403"/>
        <v>0</v>
      </c>
      <c r="AY4031" s="86">
        <f t="shared" si="3404"/>
        <v>0</v>
      </c>
      <c r="AZ4031" s="86">
        <f t="shared" si="3405"/>
        <v>0</v>
      </c>
      <c r="BA4031" s="86">
        <f t="shared" si="3406"/>
        <v>0</v>
      </c>
      <c r="BB4031" s="86">
        <f t="shared" si="3407"/>
        <v>0</v>
      </c>
      <c r="BC4031" s="86">
        <f t="shared" si="3408"/>
        <v>0</v>
      </c>
      <c r="BD4031" s="86">
        <f t="shared" si="3409"/>
        <v>0</v>
      </c>
    </row>
    <row r="4032" spans="2:56" x14ac:dyDescent="0.3">
      <c r="B4032" s="169" t="s">
        <v>177</v>
      </c>
      <c r="C4032" s="248"/>
      <c r="D4032" s="249"/>
      <c r="E4032" s="172">
        <f t="shared" si="3396"/>
        <v>0</v>
      </c>
      <c r="F4032" s="248"/>
      <c r="G4032" s="249"/>
      <c r="H4032" s="172">
        <f t="shared" si="3397"/>
        <v>0</v>
      </c>
      <c r="I4032" s="248"/>
      <c r="J4032" s="250"/>
      <c r="K4032" s="174">
        <f t="shared" si="3398"/>
        <v>0</v>
      </c>
      <c r="L4032" s="248"/>
      <c r="M4032" s="250"/>
      <c r="N4032" s="251"/>
      <c r="O4032" s="248"/>
      <c r="P4032" s="251"/>
      <c r="Q4032" s="166">
        <f t="shared" si="3399"/>
        <v>0</v>
      </c>
      <c r="R4032" s="251"/>
      <c r="S4032" s="251"/>
      <c r="T4032" s="167">
        <f t="shared" si="3410"/>
        <v>0</v>
      </c>
      <c r="U4032" s="157"/>
      <c r="V4032" s="248"/>
      <c r="W4032" s="251"/>
      <c r="X4032" s="166">
        <f t="shared" si="3400"/>
        <v>0</v>
      </c>
      <c r="Y4032" s="251"/>
      <c r="Z4032" s="251"/>
      <c r="AA4032" s="167">
        <f t="shared" si="3411"/>
        <v>0</v>
      </c>
      <c r="AB4032" s="157"/>
      <c r="AC4032" s="248"/>
      <c r="AD4032" s="251"/>
      <c r="AE4032" s="166">
        <f t="shared" si="3401"/>
        <v>0</v>
      </c>
      <c r="AF4032" s="251"/>
      <c r="AG4032" s="251"/>
      <c r="AH4032" s="167">
        <f t="shared" si="3412"/>
        <v>0</v>
      </c>
      <c r="AJ4032" s="252"/>
      <c r="AK4032" s="253"/>
      <c r="AL4032" s="254"/>
      <c r="AM4032" s="253"/>
      <c r="AN4032" s="254"/>
      <c r="AO4032" s="253"/>
      <c r="AP4032" s="254"/>
      <c r="AQ4032" s="253"/>
      <c r="AR4032" s="254"/>
      <c r="AS4032" s="253"/>
      <c r="AT4032" s="254"/>
      <c r="AU4032" s="253"/>
      <c r="AV4032" s="163">
        <f t="shared" si="3402"/>
        <v>0</v>
      </c>
      <c r="AW4032" s="168">
        <f t="shared" si="3403"/>
        <v>0</v>
      </c>
      <c r="AY4032" s="163">
        <f t="shared" si="3404"/>
        <v>0</v>
      </c>
      <c r="AZ4032" s="163">
        <f t="shared" si="3405"/>
        <v>0</v>
      </c>
      <c r="BA4032" s="163">
        <f t="shared" si="3406"/>
        <v>0</v>
      </c>
      <c r="BB4032" s="163">
        <f t="shared" si="3407"/>
        <v>0</v>
      </c>
      <c r="BC4032" s="163">
        <f t="shared" si="3408"/>
        <v>0</v>
      </c>
      <c r="BD4032" s="163">
        <f t="shared" si="3409"/>
        <v>0</v>
      </c>
    </row>
    <row r="4033" spans="2:56" x14ac:dyDescent="0.3">
      <c r="B4033" s="169" t="s">
        <v>178</v>
      </c>
      <c r="C4033" s="248"/>
      <c r="D4033" s="249"/>
      <c r="E4033" s="172">
        <f t="shared" si="3396"/>
        <v>0</v>
      </c>
      <c r="F4033" s="248">
        <v>29588</v>
      </c>
      <c r="G4033" s="249"/>
      <c r="H4033" s="172">
        <f t="shared" si="3397"/>
        <v>0</v>
      </c>
      <c r="I4033" s="248">
        <v>29551</v>
      </c>
      <c r="J4033" s="250">
        <v>29587.200000000001</v>
      </c>
      <c r="K4033" s="174">
        <f t="shared" si="3398"/>
        <v>1.0012250008459951</v>
      </c>
      <c r="L4033" s="248"/>
      <c r="M4033" s="250"/>
      <c r="N4033" s="251"/>
      <c r="O4033" s="248"/>
      <c r="P4033" s="251"/>
      <c r="Q4033" s="166">
        <f t="shared" si="3399"/>
        <v>0</v>
      </c>
      <c r="R4033" s="251"/>
      <c r="S4033" s="251"/>
      <c r="T4033" s="167">
        <f t="shared" si="3410"/>
        <v>0</v>
      </c>
      <c r="U4033" s="157"/>
      <c r="V4033" s="248"/>
      <c r="W4033" s="251"/>
      <c r="X4033" s="166">
        <f t="shared" si="3400"/>
        <v>0</v>
      </c>
      <c r="Y4033" s="251"/>
      <c r="Z4033" s="251"/>
      <c r="AA4033" s="167">
        <f t="shared" si="3411"/>
        <v>0</v>
      </c>
      <c r="AB4033" s="157"/>
      <c r="AC4033" s="248"/>
      <c r="AD4033" s="251"/>
      <c r="AE4033" s="166">
        <f t="shared" si="3401"/>
        <v>0</v>
      </c>
      <c r="AF4033" s="251"/>
      <c r="AG4033" s="251"/>
      <c r="AH4033" s="167">
        <f t="shared" si="3412"/>
        <v>0</v>
      </c>
      <c r="AJ4033" s="252"/>
      <c r="AK4033" s="253"/>
      <c r="AL4033" s="254"/>
      <c r="AM4033" s="253"/>
      <c r="AN4033" s="254"/>
      <c r="AO4033" s="253"/>
      <c r="AP4033" s="254"/>
      <c r="AQ4033" s="253"/>
      <c r="AR4033" s="254"/>
      <c r="AS4033" s="253"/>
      <c r="AT4033" s="254"/>
      <c r="AU4033" s="253"/>
      <c r="AV4033" s="163">
        <f t="shared" si="3402"/>
        <v>0</v>
      </c>
      <c r="AW4033" s="168">
        <f t="shared" si="3403"/>
        <v>0</v>
      </c>
      <c r="AY4033" s="163">
        <f t="shared" si="3404"/>
        <v>0</v>
      </c>
      <c r="AZ4033" s="163">
        <f t="shared" si="3405"/>
        <v>0</v>
      </c>
      <c r="BA4033" s="163">
        <f t="shared" si="3406"/>
        <v>0</v>
      </c>
      <c r="BB4033" s="163">
        <f t="shared" si="3407"/>
        <v>0</v>
      </c>
      <c r="BC4033" s="163">
        <f t="shared" si="3408"/>
        <v>0</v>
      </c>
      <c r="BD4033" s="163">
        <f t="shared" si="3409"/>
        <v>0</v>
      </c>
    </row>
    <row r="4034" spans="2:56" x14ac:dyDescent="0.3">
      <c r="B4034" s="169" t="s">
        <v>179</v>
      </c>
      <c r="C4034" s="248"/>
      <c r="D4034" s="249"/>
      <c r="E4034" s="172">
        <f t="shared" si="3396"/>
        <v>0</v>
      </c>
      <c r="F4034" s="248"/>
      <c r="G4034" s="249"/>
      <c r="H4034" s="172">
        <f t="shared" si="3397"/>
        <v>0</v>
      </c>
      <c r="I4034" s="248"/>
      <c r="J4034" s="250"/>
      <c r="K4034" s="174">
        <f t="shared" si="3398"/>
        <v>0</v>
      </c>
      <c r="L4034" s="248"/>
      <c r="M4034" s="250"/>
      <c r="N4034" s="251"/>
      <c r="O4034" s="248"/>
      <c r="P4034" s="251"/>
      <c r="Q4034" s="166">
        <f t="shared" si="3399"/>
        <v>0</v>
      </c>
      <c r="R4034" s="251"/>
      <c r="S4034" s="251"/>
      <c r="T4034" s="167">
        <f t="shared" si="3410"/>
        <v>0</v>
      </c>
      <c r="U4034" s="157"/>
      <c r="V4034" s="248"/>
      <c r="W4034" s="251"/>
      <c r="X4034" s="166">
        <f t="shared" si="3400"/>
        <v>0</v>
      </c>
      <c r="Y4034" s="251"/>
      <c r="Z4034" s="251"/>
      <c r="AA4034" s="167">
        <f t="shared" si="3411"/>
        <v>0</v>
      </c>
      <c r="AB4034" s="157"/>
      <c r="AC4034" s="248"/>
      <c r="AD4034" s="251"/>
      <c r="AE4034" s="166">
        <f t="shared" si="3401"/>
        <v>0</v>
      </c>
      <c r="AF4034" s="251"/>
      <c r="AG4034" s="251"/>
      <c r="AH4034" s="167">
        <f t="shared" si="3412"/>
        <v>0</v>
      </c>
      <c r="AJ4034" s="252"/>
      <c r="AK4034" s="253"/>
      <c r="AL4034" s="254"/>
      <c r="AM4034" s="253"/>
      <c r="AN4034" s="254"/>
      <c r="AO4034" s="253"/>
      <c r="AP4034" s="254"/>
      <c r="AQ4034" s="253"/>
      <c r="AR4034" s="254"/>
      <c r="AS4034" s="253"/>
      <c r="AT4034" s="254"/>
      <c r="AU4034" s="253"/>
      <c r="AV4034" s="163">
        <f t="shared" si="3402"/>
        <v>0</v>
      </c>
      <c r="AW4034" s="168">
        <f t="shared" si="3403"/>
        <v>0</v>
      </c>
      <c r="AY4034" s="163">
        <f t="shared" si="3404"/>
        <v>0</v>
      </c>
      <c r="AZ4034" s="163">
        <f t="shared" si="3405"/>
        <v>0</v>
      </c>
      <c r="BA4034" s="163">
        <f t="shared" si="3406"/>
        <v>0</v>
      </c>
      <c r="BB4034" s="163">
        <f t="shared" si="3407"/>
        <v>0</v>
      </c>
      <c r="BC4034" s="163">
        <f t="shared" si="3408"/>
        <v>0</v>
      </c>
      <c r="BD4034" s="163">
        <f t="shared" si="3409"/>
        <v>0</v>
      </c>
    </row>
    <row r="4035" spans="2:56" x14ac:dyDescent="0.3">
      <c r="B4035" s="169" t="s">
        <v>180</v>
      </c>
      <c r="C4035" s="248"/>
      <c r="D4035" s="249"/>
      <c r="E4035" s="172">
        <f t="shared" si="3396"/>
        <v>0</v>
      </c>
      <c r="F4035" s="248"/>
      <c r="G4035" s="249"/>
      <c r="H4035" s="172">
        <f t="shared" si="3397"/>
        <v>0</v>
      </c>
      <c r="I4035" s="248"/>
      <c r="J4035" s="250"/>
      <c r="K4035" s="174">
        <f t="shared" si="3398"/>
        <v>0</v>
      </c>
      <c r="L4035" s="248"/>
      <c r="M4035" s="250"/>
      <c r="N4035" s="251"/>
      <c r="O4035" s="248"/>
      <c r="P4035" s="251"/>
      <c r="Q4035" s="166">
        <f t="shared" si="3399"/>
        <v>0</v>
      </c>
      <c r="R4035" s="251"/>
      <c r="S4035" s="251"/>
      <c r="T4035" s="167">
        <f t="shared" si="3410"/>
        <v>0</v>
      </c>
      <c r="U4035" s="157"/>
      <c r="V4035" s="248"/>
      <c r="W4035" s="251"/>
      <c r="X4035" s="166">
        <f t="shared" si="3400"/>
        <v>0</v>
      </c>
      <c r="Y4035" s="251"/>
      <c r="Z4035" s="251"/>
      <c r="AA4035" s="167">
        <f t="shared" si="3411"/>
        <v>0</v>
      </c>
      <c r="AB4035" s="157"/>
      <c r="AC4035" s="248"/>
      <c r="AD4035" s="251"/>
      <c r="AE4035" s="166">
        <f t="shared" si="3401"/>
        <v>0</v>
      </c>
      <c r="AF4035" s="251"/>
      <c r="AG4035" s="251"/>
      <c r="AH4035" s="167">
        <f t="shared" si="3412"/>
        <v>0</v>
      </c>
      <c r="AJ4035" s="252"/>
      <c r="AK4035" s="253"/>
      <c r="AL4035" s="254"/>
      <c r="AM4035" s="253"/>
      <c r="AN4035" s="254"/>
      <c r="AO4035" s="253"/>
      <c r="AP4035" s="254"/>
      <c r="AQ4035" s="253"/>
      <c r="AR4035" s="254"/>
      <c r="AS4035" s="253"/>
      <c r="AT4035" s="254"/>
      <c r="AU4035" s="253"/>
      <c r="AV4035" s="163">
        <f t="shared" si="3402"/>
        <v>0</v>
      </c>
      <c r="AW4035" s="168">
        <f t="shared" si="3403"/>
        <v>0</v>
      </c>
      <c r="AY4035" s="163">
        <f t="shared" si="3404"/>
        <v>0</v>
      </c>
      <c r="AZ4035" s="163">
        <f t="shared" si="3405"/>
        <v>0</v>
      </c>
      <c r="BA4035" s="163">
        <f t="shared" si="3406"/>
        <v>0</v>
      </c>
      <c r="BB4035" s="163">
        <f t="shared" si="3407"/>
        <v>0</v>
      </c>
      <c r="BC4035" s="163">
        <f t="shared" si="3408"/>
        <v>0</v>
      </c>
      <c r="BD4035" s="163">
        <f t="shared" si="3409"/>
        <v>0</v>
      </c>
    </row>
    <row r="4036" spans="2:56" x14ac:dyDescent="0.3">
      <c r="B4036" s="169" t="s">
        <v>181</v>
      </c>
      <c r="C4036" s="248"/>
      <c r="D4036" s="249"/>
      <c r="E4036" s="172">
        <f t="shared" si="3396"/>
        <v>0</v>
      </c>
      <c r="F4036" s="248"/>
      <c r="G4036" s="249"/>
      <c r="H4036" s="172">
        <f t="shared" si="3397"/>
        <v>0</v>
      </c>
      <c r="I4036" s="248"/>
      <c r="J4036" s="250"/>
      <c r="K4036" s="174">
        <f t="shared" si="3398"/>
        <v>0</v>
      </c>
      <c r="L4036" s="248"/>
      <c r="M4036" s="250"/>
      <c r="N4036" s="251"/>
      <c r="O4036" s="248"/>
      <c r="P4036" s="251"/>
      <c r="Q4036" s="166">
        <f t="shared" si="3399"/>
        <v>0</v>
      </c>
      <c r="R4036" s="251"/>
      <c r="S4036" s="251"/>
      <c r="T4036" s="167">
        <f t="shared" si="3410"/>
        <v>0</v>
      </c>
      <c r="U4036" s="157"/>
      <c r="V4036" s="248"/>
      <c r="W4036" s="251"/>
      <c r="X4036" s="166">
        <f t="shared" si="3400"/>
        <v>0</v>
      </c>
      <c r="Y4036" s="251"/>
      <c r="Z4036" s="251"/>
      <c r="AA4036" s="167">
        <f t="shared" si="3411"/>
        <v>0</v>
      </c>
      <c r="AB4036" s="157"/>
      <c r="AC4036" s="248"/>
      <c r="AD4036" s="251"/>
      <c r="AE4036" s="166">
        <f t="shared" si="3401"/>
        <v>0</v>
      </c>
      <c r="AF4036" s="251"/>
      <c r="AG4036" s="251"/>
      <c r="AH4036" s="167">
        <f t="shared" si="3412"/>
        <v>0</v>
      </c>
      <c r="AJ4036" s="252"/>
      <c r="AK4036" s="253"/>
      <c r="AL4036" s="254"/>
      <c r="AM4036" s="253"/>
      <c r="AN4036" s="254"/>
      <c r="AO4036" s="253"/>
      <c r="AP4036" s="254"/>
      <c r="AQ4036" s="253"/>
      <c r="AR4036" s="254"/>
      <c r="AS4036" s="253"/>
      <c r="AT4036" s="254"/>
      <c r="AU4036" s="253"/>
      <c r="AV4036" s="163">
        <f t="shared" si="3402"/>
        <v>0</v>
      </c>
      <c r="AW4036" s="168">
        <f t="shared" si="3403"/>
        <v>0</v>
      </c>
      <c r="AY4036" s="163">
        <f t="shared" si="3404"/>
        <v>0</v>
      </c>
      <c r="AZ4036" s="163">
        <f t="shared" si="3405"/>
        <v>0</v>
      </c>
      <c r="BA4036" s="163">
        <f t="shared" si="3406"/>
        <v>0</v>
      </c>
      <c r="BB4036" s="163">
        <f t="shared" si="3407"/>
        <v>0</v>
      </c>
      <c r="BC4036" s="163">
        <f t="shared" si="3408"/>
        <v>0</v>
      </c>
      <c r="BD4036" s="163">
        <f t="shared" si="3409"/>
        <v>0</v>
      </c>
    </row>
    <row r="4037" spans="2:56" x14ac:dyDescent="0.3">
      <c r="B4037" s="179" t="s">
        <v>182</v>
      </c>
      <c r="C4037" s="83">
        <f>SUM(C4038)</f>
        <v>32800</v>
      </c>
      <c r="D4037" s="84">
        <f>SUM(D4038)</f>
        <v>32274</v>
      </c>
      <c r="E4037" s="85">
        <f t="shared" si="3396"/>
        <v>0.98396341463414638</v>
      </c>
      <c r="F4037" s="83">
        <f>SUM(F4038)</f>
        <v>32213</v>
      </c>
      <c r="G4037" s="84">
        <f>SUM(G4038)</f>
        <v>32212.400000000001</v>
      </c>
      <c r="H4037" s="85">
        <f t="shared" si="3397"/>
        <v>0.99998137397944931</v>
      </c>
      <c r="I4037" s="83">
        <f>SUM(I4038)</f>
        <v>6875</v>
      </c>
      <c r="J4037" s="86">
        <f>SUM(J4038)</f>
        <v>6875</v>
      </c>
      <c r="K4037" s="87">
        <f t="shared" si="3398"/>
        <v>1</v>
      </c>
      <c r="L4037" s="83">
        <f>SUM(L4038)</f>
        <v>13800</v>
      </c>
      <c r="M4037" s="86">
        <f>SUM(M4038)</f>
        <v>10000</v>
      </c>
      <c r="N4037" s="88">
        <f>SUM(N4038)</f>
        <v>0</v>
      </c>
      <c r="O4037" s="83">
        <f>SUM(O4038)</f>
        <v>0</v>
      </c>
      <c r="P4037" s="88">
        <f>SUM(P4038)</f>
        <v>0</v>
      </c>
      <c r="Q4037" s="177">
        <f t="shared" si="3399"/>
        <v>0</v>
      </c>
      <c r="R4037" s="88">
        <f>SUM(R4038)</f>
        <v>0</v>
      </c>
      <c r="S4037" s="88">
        <f>SUM(S4038)</f>
        <v>0</v>
      </c>
      <c r="T4037" s="178">
        <f t="shared" si="3410"/>
        <v>0</v>
      </c>
      <c r="U4037" s="157"/>
      <c r="V4037" s="83">
        <f>SUM(V4038)</f>
        <v>0</v>
      </c>
      <c r="W4037" s="88">
        <f>SUM(W4038)</f>
        <v>0</v>
      </c>
      <c r="X4037" s="177">
        <f t="shared" si="3400"/>
        <v>0</v>
      </c>
      <c r="Y4037" s="88">
        <f>SUM(Y4038)</f>
        <v>0</v>
      </c>
      <c r="Z4037" s="88">
        <f>SUM(Z4038)</f>
        <v>0</v>
      </c>
      <c r="AA4037" s="178">
        <f t="shared" si="3411"/>
        <v>0</v>
      </c>
      <c r="AB4037" s="157"/>
      <c r="AC4037" s="83">
        <f>SUM(AC4038)</f>
        <v>0</v>
      </c>
      <c r="AD4037" s="88">
        <f>SUM(AD4038)</f>
        <v>0</v>
      </c>
      <c r="AE4037" s="177">
        <f t="shared" si="3401"/>
        <v>0</v>
      </c>
      <c r="AF4037" s="88">
        <f>SUM(AF4038)</f>
        <v>0</v>
      </c>
      <c r="AG4037" s="88">
        <f>SUM(AG4038)</f>
        <v>0</v>
      </c>
      <c r="AH4037" s="178">
        <f t="shared" si="3412"/>
        <v>0</v>
      </c>
      <c r="AJ4037" s="84">
        <f t="shared" ref="AJ4037:AU4037" si="3416">SUM(AJ4038)</f>
        <v>0</v>
      </c>
      <c r="AK4037" s="86">
        <f t="shared" si="3416"/>
        <v>0</v>
      </c>
      <c r="AL4037" s="88">
        <f t="shared" si="3416"/>
        <v>0</v>
      </c>
      <c r="AM4037" s="86">
        <f t="shared" si="3416"/>
        <v>0</v>
      </c>
      <c r="AN4037" s="88">
        <f t="shared" si="3416"/>
        <v>0</v>
      </c>
      <c r="AO4037" s="86">
        <f t="shared" si="3416"/>
        <v>0</v>
      </c>
      <c r="AP4037" s="88">
        <f t="shared" si="3416"/>
        <v>0</v>
      </c>
      <c r="AQ4037" s="86">
        <f t="shared" si="3416"/>
        <v>0</v>
      </c>
      <c r="AR4037" s="88">
        <f t="shared" si="3416"/>
        <v>0</v>
      </c>
      <c r="AS4037" s="86">
        <f t="shared" si="3416"/>
        <v>0</v>
      </c>
      <c r="AT4037" s="88">
        <f t="shared" si="3416"/>
        <v>0</v>
      </c>
      <c r="AU4037" s="86">
        <f t="shared" si="3416"/>
        <v>0</v>
      </c>
      <c r="AV4037" s="86">
        <f t="shared" si="3402"/>
        <v>0</v>
      </c>
      <c r="AW4037" s="93">
        <f t="shared" si="3403"/>
        <v>0</v>
      </c>
      <c r="AY4037" s="86">
        <f t="shared" si="3404"/>
        <v>0</v>
      </c>
      <c r="AZ4037" s="86">
        <f t="shared" si="3405"/>
        <v>0</v>
      </c>
      <c r="BA4037" s="86">
        <f t="shared" si="3406"/>
        <v>0</v>
      </c>
      <c r="BB4037" s="86">
        <f t="shared" si="3407"/>
        <v>0</v>
      </c>
      <c r="BC4037" s="86">
        <f t="shared" si="3408"/>
        <v>0</v>
      </c>
      <c r="BD4037" s="86">
        <f t="shared" si="3409"/>
        <v>0</v>
      </c>
    </row>
    <row r="4038" spans="2:56" x14ac:dyDescent="0.3">
      <c r="B4038" s="169" t="s">
        <v>182</v>
      </c>
      <c r="C4038" s="248">
        <v>32800</v>
      </c>
      <c r="D4038" s="249">
        <v>32274</v>
      </c>
      <c r="E4038" s="172">
        <f t="shared" si="3396"/>
        <v>0.98396341463414638</v>
      </c>
      <c r="F4038" s="248">
        <v>32213</v>
      </c>
      <c r="G4038" s="249">
        <v>32212.400000000001</v>
      </c>
      <c r="H4038" s="172">
        <f t="shared" si="3397"/>
        <v>0.99998137397944931</v>
      </c>
      <c r="I4038" s="248">
        <v>6875</v>
      </c>
      <c r="J4038" s="250">
        <v>6875</v>
      </c>
      <c r="K4038" s="174">
        <f t="shared" si="3398"/>
        <v>1</v>
      </c>
      <c r="L4038" s="248">
        <v>13800</v>
      </c>
      <c r="M4038" s="250">
        <v>10000</v>
      </c>
      <c r="N4038" s="251"/>
      <c r="O4038" s="248"/>
      <c r="P4038" s="251"/>
      <c r="Q4038" s="166">
        <f t="shared" si="3399"/>
        <v>0</v>
      </c>
      <c r="R4038" s="251"/>
      <c r="S4038" s="251"/>
      <c r="T4038" s="167">
        <f t="shared" si="3410"/>
        <v>0</v>
      </c>
      <c r="U4038" s="157"/>
      <c r="V4038" s="248"/>
      <c r="W4038" s="251"/>
      <c r="X4038" s="166">
        <f t="shared" si="3400"/>
        <v>0</v>
      </c>
      <c r="Y4038" s="251"/>
      <c r="Z4038" s="251"/>
      <c r="AA4038" s="167">
        <f t="shared" si="3411"/>
        <v>0</v>
      </c>
      <c r="AB4038" s="157"/>
      <c r="AC4038" s="248"/>
      <c r="AD4038" s="251"/>
      <c r="AE4038" s="166">
        <f t="shared" si="3401"/>
        <v>0</v>
      </c>
      <c r="AF4038" s="251"/>
      <c r="AG4038" s="251"/>
      <c r="AH4038" s="167">
        <f t="shared" si="3412"/>
        <v>0</v>
      </c>
      <c r="AJ4038" s="252"/>
      <c r="AK4038" s="253"/>
      <c r="AL4038" s="254"/>
      <c r="AM4038" s="253"/>
      <c r="AN4038" s="254"/>
      <c r="AO4038" s="253"/>
      <c r="AP4038" s="254"/>
      <c r="AQ4038" s="253"/>
      <c r="AR4038" s="254"/>
      <c r="AS4038" s="253"/>
      <c r="AT4038" s="254"/>
      <c r="AU4038" s="253"/>
      <c r="AV4038" s="163">
        <f t="shared" si="3402"/>
        <v>0</v>
      </c>
      <c r="AW4038" s="168">
        <f t="shared" si="3403"/>
        <v>0</v>
      </c>
      <c r="AY4038" s="163">
        <f t="shared" si="3404"/>
        <v>0</v>
      </c>
      <c r="AZ4038" s="163">
        <f t="shared" si="3405"/>
        <v>0</v>
      </c>
      <c r="BA4038" s="163">
        <f t="shared" si="3406"/>
        <v>0</v>
      </c>
      <c r="BB4038" s="163">
        <f t="shared" si="3407"/>
        <v>0</v>
      </c>
      <c r="BC4038" s="163">
        <f t="shared" si="3408"/>
        <v>0</v>
      </c>
      <c r="BD4038" s="163">
        <f t="shared" si="3409"/>
        <v>0</v>
      </c>
    </row>
    <row r="4039" spans="2:56" x14ac:dyDescent="0.3">
      <c r="B4039" s="179" t="s">
        <v>183</v>
      </c>
      <c r="C4039" s="83">
        <f>SUM(C4040)</f>
        <v>0</v>
      </c>
      <c r="D4039" s="84">
        <f>SUM(D4040)</f>
        <v>0</v>
      </c>
      <c r="E4039" s="85">
        <f t="shared" si="3396"/>
        <v>0</v>
      </c>
      <c r="F4039" s="83">
        <f>SUM(F4040)</f>
        <v>0</v>
      </c>
      <c r="G4039" s="84">
        <f>SUM(G4040)</f>
        <v>0</v>
      </c>
      <c r="H4039" s="85">
        <f t="shared" si="3397"/>
        <v>0</v>
      </c>
      <c r="I4039" s="83">
        <f>SUM(I4040)</f>
        <v>0</v>
      </c>
      <c r="J4039" s="86">
        <f>SUM(J4040)</f>
        <v>0</v>
      </c>
      <c r="K4039" s="87">
        <f t="shared" si="3398"/>
        <v>0</v>
      </c>
      <c r="L4039" s="83">
        <f>SUM(L4040)</f>
        <v>0</v>
      </c>
      <c r="M4039" s="86">
        <f>SUM(M4040)</f>
        <v>0</v>
      </c>
      <c r="N4039" s="88">
        <f>SUM(N4040)</f>
        <v>0</v>
      </c>
      <c r="O4039" s="83">
        <f>SUM(O4040)</f>
        <v>0</v>
      </c>
      <c r="P4039" s="88">
        <f>SUM(P4040)</f>
        <v>0</v>
      </c>
      <c r="Q4039" s="177">
        <f t="shared" si="3399"/>
        <v>0</v>
      </c>
      <c r="R4039" s="88">
        <f>SUM(R4040)</f>
        <v>0</v>
      </c>
      <c r="S4039" s="88">
        <f>SUM(S4040)</f>
        <v>0</v>
      </c>
      <c r="T4039" s="178">
        <f t="shared" si="3410"/>
        <v>0</v>
      </c>
      <c r="U4039" s="157"/>
      <c r="V4039" s="83">
        <f>SUM(V4040)</f>
        <v>0</v>
      </c>
      <c r="W4039" s="88">
        <f>SUM(W4040)</f>
        <v>0</v>
      </c>
      <c r="X4039" s="177">
        <f t="shared" si="3400"/>
        <v>0</v>
      </c>
      <c r="Y4039" s="88">
        <f>SUM(Y4040)</f>
        <v>0</v>
      </c>
      <c r="Z4039" s="88">
        <f>SUM(Z4040)</f>
        <v>0</v>
      </c>
      <c r="AA4039" s="178">
        <f t="shared" si="3411"/>
        <v>0</v>
      </c>
      <c r="AB4039" s="157"/>
      <c r="AC4039" s="83">
        <f>SUM(AC4040)</f>
        <v>0</v>
      </c>
      <c r="AD4039" s="88">
        <f>SUM(AD4040)</f>
        <v>0</v>
      </c>
      <c r="AE4039" s="177">
        <f t="shared" si="3401"/>
        <v>0</v>
      </c>
      <c r="AF4039" s="88">
        <f>SUM(AF4040)</f>
        <v>0</v>
      </c>
      <c r="AG4039" s="88">
        <f>SUM(AG4040)</f>
        <v>0</v>
      </c>
      <c r="AH4039" s="178">
        <f t="shared" si="3412"/>
        <v>0</v>
      </c>
      <c r="AJ4039" s="84">
        <f t="shared" ref="AJ4039:AU4039" si="3417">SUM(AJ4040)</f>
        <v>0</v>
      </c>
      <c r="AK4039" s="86">
        <f t="shared" si="3417"/>
        <v>0</v>
      </c>
      <c r="AL4039" s="88">
        <f t="shared" si="3417"/>
        <v>0</v>
      </c>
      <c r="AM4039" s="86">
        <f t="shared" si="3417"/>
        <v>0</v>
      </c>
      <c r="AN4039" s="88">
        <f t="shared" si="3417"/>
        <v>0</v>
      </c>
      <c r="AO4039" s="86">
        <f t="shared" si="3417"/>
        <v>0</v>
      </c>
      <c r="AP4039" s="88">
        <f t="shared" si="3417"/>
        <v>0</v>
      </c>
      <c r="AQ4039" s="86">
        <f t="shared" si="3417"/>
        <v>0</v>
      </c>
      <c r="AR4039" s="88">
        <f t="shared" si="3417"/>
        <v>0</v>
      </c>
      <c r="AS4039" s="86">
        <f t="shared" si="3417"/>
        <v>0</v>
      </c>
      <c r="AT4039" s="88">
        <f t="shared" si="3417"/>
        <v>0</v>
      </c>
      <c r="AU4039" s="86">
        <f t="shared" si="3417"/>
        <v>0</v>
      </c>
      <c r="AV4039" s="86">
        <f t="shared" si="3402"/>
        <v>0</v>
      </c>
      <c r="AW4039" s="93">
        <f t="shared" si="3403"/>
        <v>0</v>
      </c>
      <c r="AY4039" s="86">
        <f t="shared" si="3404"/>
        <v>0</v>
      </c>
      <c r="AZ4039" s="86">
        <f t="shared" si="3405"/>
        <v>0</v>
      </c>
      <c r="BA4039" s="86">
        <f t="shared" si="3406"/>
        <v>0</v>
      </c>
      <c r="BB4039" s="86">
        <f t="shared" si="3407"/>
        <v>0</v>
      </c>
      <c r="BC4039" s="86">
        <f t="shared" si="3408"/>
        <v>0</v>
      </c>
      <c r="BD4039" s="86">
        <f t="shared" si="3409"/>
        <v>0</v>
      </c>
    </row>
    <row r="4040" spans="2:56" x14ac:dyDescent="0.3">
      <c r="B4040" s="169" t="s">
        <v>184</v>
      </c>
      <c r="C4040" s="248"/>
      <c r="D4040" s="249"/>
      <c r="E4040" s="172">
        <f t="shared" si="3396"/>
        <v>0</v>
      </c>
      <c r="F4040" s="248"/>
      <c r="G4040" s="249"/>
      <c r="H4040" s="172">
        <f t="shared" si="3397"/>
        <v>0</v>
      </c>
      <c r="I4040" s="248"/>
      <c r="J4040" s="250"/>
      <c r="K4040" s="174">
        <f t="shared" si="3398"/>
        <v>0</v>
      </c>
      <c r="L4040" s="248"/>
      <c r="M4040" s="250"/>
      <c r="N4040" s="251"/>
      <c r="O4040" s="248"/>
      <c r="P4040" s="251"/>
      <c r="Q4040" s="166">
        <f t="shared" si="3399"/>
        <v>0</v>
      </c>
      <c r="R4040" s="251"/>
      <c r="S4040" s="251"/>
      <c r="T4040" s="167">
        <f t="shared" si="3410"/>
        <v>0</v>
      </c>
      <c r="U4040" s="157"/>
      <c r="V4040" s="248"/>
      <c r="W4040" s="251"/>
      <c r="X4040" s="166">
        <f t="shared" si="3400"/>
        <v>0</v>
      </c>
      <c r="Y4040" s="251"/>
      <c r="Z4040" s="251"/>
      <c r="AA4040" s="167">
        <f t="shared" si="3411"/>
        <v>0</v>
      </c>
      <c r="AB4040" s="157"/>
      <c r="AC4040" s="248"/>
      <c r="AD4040" s="251"/>
      <c r="AE4040" s="166">
        <f t="shared" si="3401"/>
        <v>0</v>
      </c>
      <c r="AF4040" s="251"/>
      <c r="AG4040" s="251"/>
      <c r="AH4040" s="167">
        <f t="shared" si="3412"/>
        <v>0</v>
      </c>
      <c r="AJ4040" s="252"/>
      <c r="AK4040" s="253"/>
      <c r="AL4040" s="254"/>
      <c r="AM4040" s="253"/>
      <c r="AN4040" s="254"/>
      <c r="AO4040" s="253"/>
      <c r="AP4040" s="254"/>
      <c r="AQ4040" s="253"/>
      <c r="AR4040" s="254"/>
      <c r="AS4040" s="253"/>
      <c r="AT4040" s="254"/>
      <c r="AU4040" s="253"/>
      <c r="AV4040" s="163">
        <f t="shared" si="3402"/>
        <v>0</v>
      </c>
      <c r="AW4040" s="168">
        <f t="shared" si="3403"/>
        <v>0</v>
      </c>
      <c r="AY4040" s="163">
        <f t="shared" si="3404"/>
        <v>0</v>
      </c>
      <c r="AZ4040" s="163">
        <f t="shared" si="3405"/>
        <v>0</v>
      </c>
      <c r="BA4040" s="163">
        <f t="shared" si="3406"/>
        <v>0</v>
      </c>
      <c r="BB4040" s="163">
        <f t="shared" si="3407"/>
        <v>0</v>
      </c>
      <c r="BC4040" s="163">
        <f t="shared" si="3408"/>
        <v>0</v>
      </c>
      <c r="BD4040" s="163">
        <f t="shared" si="3409"/>
        <v>0</v>
      </c>
    </row>
    <row r="4041" spans="2:56" x14ac:dyDescent="0.3">
      <c r="B4041" s="176" t="s">
        <v>185</v>
      </c>
      <c r="C4041" s="83">
        <f>SUM(C4042:C4043)</f>
        <v>0</v>
      </c>
      <c r="D4041" s="84">
        <f>SUM(D4042:D4043)</f>
        <v>0</v>
      </c>
      <c r="E4041" s="85">
        <f t="shared" si="3396"/>
        <v>0</v>
      </c>
      <c r="F4041" s="83">
        <f>SUM(F4042:F4043)</f>
        <v>0</v>
      </c>
      <c r="G4041" s="84">
        <f>SUM(G4042:G4043)</f>
        <v>0</v>
      </c>
      <c r="H4041" s="85">
        <f t="shared" si="3397"/>
        <v>0</v>
      </c>
      <c r="I4041" s="83">
        <f>SUM(I4042:I4043)</f>
        <v>0</v>
      </c>
      <c r="J4041" s="86">
        <f>SUM(J4042:J4043)</f>
        <v>0</v>
      </c>
      <c r="K4041" s="87">
        <f t="shared" si="3398"/>
        <v>0</v>
      </c>
      <c r="L4041" s="83">
        <f>SUM(L4042:L4043)</f>
        <v>0</v>
      </c>
      <c r="M4041" s="86">
        <f>SUM(M4042:M4043)</f>
        <v>0</v>
      </c>
      <c r="N4041" s="88">
        <f>SUM(N4042:N4043)</f>
        <v>0</v>
      </c>
      <c r="O4041" s="83">
        <f>SUM(O4042:O4043)</f>
        <v>0</v>
      </c>
      <c r="P4041" s="88">
        <f>SUM(P4042:P4043)</f>
        <v>0</v>
      </c>
      <c r="Q4041" s="177">
        <f t="shared" si="3399"/>
        <v>0</v>
      </c>
      <c r="R4041" s="88">
        <f>SUM(R4042:R4043)</f>
        <v>0</v>
      </c>
      <c r="S4041" s="88">
        <f>SUM(S4042:S4043)</f>
        <v>0</v>
      </c>
      <c r="T4041" s="178">
        <f t="shared" si="3410"/>
        <v>0</v>
      </c>
      <c r="U4041" s="157"/>
      <c r="V4041" s="83">
        <f>SUM(V4042:V4043)</f>
        <v>0</v>
      </c>
      <c r="W4041" s="88">
        <f>SUM(W4042:W4043)</f>
        <v>0</v>
      </c>
      <c r="X4041" s="177">
        <f t="shared" si="3400"/>
        <v>0</v>
      </c>
      <c r="Y4041" s="88">
        <f>SUM(Y4042:Y4043)</f>
        <v>0</v>
      </c>
      <c r="Z4041" s="88">
        <f>SUM(Z4042:Z4043)</f>
        <v>0</v>
      </c>
      <c r="AA4041" s="178">
        <f t="shared" si="3411"/>
        <v>0</v>
      </c>
      <c r="AB4041" s="157"/>
      <c r="AC4041" s="83">
        <f>SUM(AC4042:AC4043)</f>
        <v>0</v>
      </c>
      <c r="AD4041" s="88">
        <f>SUM(AD4042:AD4043)</f>
        <v>0</v>
      </c>
      <c r="AE4041" s="177">
        <f t="shared" si="3401"/>
        <v>0</v>
      </c>
      <c r="AF4041" s="88">
        <f>SUM(AF4042:AF4043)</f>
        <v>0</v>
      </c>
      <c r="AG4041" s="88">
        <f>SUM(AG4042:AG4043)</f>
        <v>0</v>
      </c>
      <c r="AH4041" s="178">
        <f t="shared" si="3412"/>
        <v>0</v>
      </c>
      <c r="AJ4041" s="84">
        <f t="shared" ref="AJ4041:AU4041" si="3418">SUM(AJ4042:AJ4043)</f>
        <v>0</v>
      </c>
      <c r="AK4041" s="86">
        <f t="shared" si="3418"/>
        <v>0</v>
      </c>
      <c r="AL4041" s="88">
        <f t="shared" si="3418"/>
        <v>0</v>
      </c>
      <c r="AM4041" s="86">
        <f t="shared" si="3418"/>
        <v>0</v>
      </c>
      <c r="AN4041" s="88">
        <f t="shared" si="3418"/>
        <v>0</v>
      </c>
      <c r="AO4041" s="86">
        <f t="shared" si="3418"/>
        <v>0</v>
      </c>
      <c r="AP4041" s="88">
        <f t="shared" si="3418"/>
        <v>0</v>
      </c>
      <c r="AQ4041" s="86">
        <f t="shared" si="3418"/>
        <v>0</v>
      </c>
      <c r="AR4041" s="88">
        <f t="shared" si="3418"/>
        <v>0</v>
      </c>
      <c r="AS4041" s="86">
        <f t="shared" si="3418"/>
        <v>0</v>
      </c>
      <c r="AT4041" s="88">
        <f t="shared" si="3418"/>
        <v>0</v>
      </c>
      <c r="AU4041" s="86">
        <f t="shared" si="3418"/>
        <v>0</v>
      </c>
      <c r="AV4041" s="86">
        <f t="shared" si="3402"/>
        <v>0</v>
      </c>
      <c r="AW4041" s="93">
        <f t="shared" si="3403"/>
        <v>0</v>
      </c>
      <c r="AY4041" s="86">
        <f t="shared" si="3404"/>
        <v>0</v>
      </c>
      <c r="AZ4041" s="86">
        <f t="shared" si="3405"/>
        <v>0</v>
      </c>
      <c r="BA4041" s="86">
        <f t="shared" si="3406"/>
        <v>0</v>
      </c>
      <c r="BB4041" s="86">
        <f t="shared" si="3407"/>
        <v>0</v>
      </c>
      <c r="BC4041" s="86">
        <f t="shared" si="3408"/>
        <v>0</v>
      </c>
      <c r="BD4041" s="86">
        <f t="shared" si="3409"/>
        <v>0</v>
      </c>
    </row>
    <row r="4042" spans="2:56" x14ac:dyDescent="0.3">
      <c r="B4042" s="186" t="s">
        <v>186</v>
      </c>
      <c r="C4042" s="255"/>
      <c r="D4042" s="256"/>
      <c r="E4042" s="182">
        <f t="shared" si="3396"/>
        <v>0</v>
      </c>
      <c r="F4042" s="255"/>
      <c r="G4042" s="256"/>
      <c r="H4042" s="182">
        <f t="shared" si="3397"/>
        <v>0</v>
      </c>
      <c r="I4042" s="255"/>
      <c r="J4042" s="257"/>
      <c r="K4042" s="184">
        <f t="shared" si="3398"/>
        <v>0</v>
      </c>
      <c r="L4042" s="255"/>
      <c r="M4042" s="257"/>
      <c r="N4042" s="258"/>
      <c r="O4042" s="255"/>
      <c r="P4042" s="258"/>
      <c r="Q4042" s="177">
        <f t="shared" si="3399"/>
        <v>0</v>
      </c>
      <c r="R4042" s="258"/>
      <c r="S4042" s="258"/>
      <c r="T4042" s="178">
        <f t="shared" si="3410"/>
        <v>0</v>
      </c>
      <c r="U4042" s="157"/>
      <c r="V4042" s="255"/>
      <c r="W4042" s="258"/>
      <c r="X4042" s="177">
        <f t="shared" si="3400"/>
        <v>0</v>
      </c>
      <c r="Y4042" s="258"/>
      <c r="Z4042" s="258"/>
      <c r="AA4042" s="178">
        <f t="shared" si="3411"/>
        <v>0</v>
      </c>
      <c r="AB4042" s="157"/>
      <c r="AC4042" s="255"/>
      <c r="AD4042" s="258"/>
      <c r="AE4042" s="177">
        <f t="shared" si="3401"/>
        <v>0</v>
      </c>
      <c r="AF4042" s="258"/>
      <c r="AG4042" s="258"/>
      <c r="AH4042" s="178">
        <f t="shared" si="3412"/>
        <v>0</v>
      </c>
      <c r="AJ4042" s="252"/>
      <c r="AK4042" s="253"/>
      <c r="AL4042" s="254"/>
      <c r="AM4042" s="253"/>
      <c r="AN4042" s="254"/>
      <c r="AO4042" s="253"/>
      <c r="AP4042" s="254"/>
      <c r="AQ4042" s="253"/>
      <c r="AR4042" s="254"/>
      <c r="AS4042" s="253"/>
      <c r="AT4042" s="254"/>
      <c r="AU4042" s="253"/>
      <c r="AV4042" s="163">
        <f t="shared" si="3402"/>
        <v>0</v>
      </c>
      <c r="AW4042" s="93">
        <f t="shared" si="3403"/>
        <v>0</v>
      </c>
      <c r="AY4042" s="163">
        <f t="shared" si="3404"/>
        <v>0</v>
      </c>
      <c r="AZ4042" s="163">
        <f t="shared" si="3405"/>
        <v>0</v>
      </c>
      <c r="BA4042" s="163">
        <f t="shared" si="3406"/>
        <v>0</v>
      </c>
      <c r="BB4042" s="163">
        <f t="shared" si="3407"/>
        <v>0</v>
      </c>
      <c r="BC4042" s="163">
        <f t="shared" si="3408"/>
        <v>0</v>
      </c>
      <c r="BD4042" s="163">
        <f t="shared" si="3409"/>
        <v>0</v>
      </c>
    </row>
    <row r="4043" spans="2:56" x14ac:dyDescent="0.3">
      <c r="B4043" s="186" t="s">
        <v>187</v>
      </c>
      <c r="C4043" s="255"/>
      <c r="D4043" s="256"/>
      <c r="E4043" s="182">
        <f t="shared" si="3396"/>
        <v>0</v>
      </c>
      <c r="F4043" s="255"/>
      <c r="G4043" s="256"/>
      <c r="H4043" s="182">
        <f t="shared" si="3397"/>
        <v>0</v>
      </c>
      <c r="I4043" s="255"/>
      <c r="J4043" s="257"/>
      <c r="K4043" s="184">
        <f t="shared" si="3398"/>
        <v>0</v>
      </c>
      <c r="L4043" s="255"/>
      <c r="M4043" s="257"/>
      <c r="N4043" s="258"/>
      <c r="O4043" s="255"/>
      <c r="P4043" s="258"/>
      <c r="Q4043" s="177">
        <f t="shared" si="3399"/>
        <v>0</v>
      </c>
      <c r="R4043" s="258"/>
      <c r="S4043" s="258"/>
      <c r="T4043" s="178">
        <f t="shared" si="3410"/>
        <v>0</v>
      </c>
      <c r="U4043" s="157"/>
      <c r="V4043" s="255"/>
      <c r="W4043" s="258"/>
      <c r="X4043" s="177">
        <f t="shared" si="3400"/>
        <v>0</v>
      </c>
      <c r="Y4043" s="258"/>
      <c r="Z4043" s="258"/>
      <c r="AA4043" s="178">
        <f t="shared" si="3411"/>
        <v>0</v>
      </c>
      <c r="AB4043" s="157"/>
      <c r="AC4043" s="255"/>
      <c r="AD4043" s="258"/>
      <c r="AE4043" s="177">
        <f t="shared" si="3401"/>
        <v>0</v>
      </c>
      <c r="AF4043" s="258"/>
      <c r="AG4043" s="258"/>
      <c r="AH4043" s="178">
        <f t="shared" si="3412"/>
        <v>0</v>
      </c>
      <c r="AJ4043" s="252"/>
      <c r="AK4043" s="253"/>
      <c r="AL4043" s="254"/>
      <c r="AM4043" s="253"/>
      <c r="AN4043" s="254"/>
      <c r="AO4043" s="253"/>
      <c r="AP4043" s="254"/>
      <c r="AQ4043" s="253"/>
      <c r="AR4043" s="254"/>
      <c r="AS4043" s="253"/>
      <c r="AT4043" s="254"/>
      <c r="AU4043" s="253"/>
      <c r="AV4043" s="163">
        <f t="shared" si="3402"/>
        <v>0</v>
      </c>
      <c r="AW4043" s="93">
        <f t="shared" si="3403"/>
        <v>0</v>
      </c>
      <c r="AY4043" s="163">
        <f t="shared" si="3404"/>
        <v>0</v>
      </c>
      <c r="AZ4043" s="163">
        <f t="shared" si="3405"/>
        <v>0</v>
      </c>
      <c r="BA4043" s="163">
        <f t="shared" si="3406"/>
        <v>0</v>
      </c>
      <c r="BB4043" s="163">
        <f t="shared" si="3407"/>
        <v>0</v>
      </c>
      <c r="BC4043" s="163">
        <f t="shared" si="3408"/>
        <v>0</v>
      </c>
      <c r="BD4043" s="163">
        <f t="shared" si="3409"/>
        <v>0</v>
      </c>
    </row>
    <row r="4044" spans="2:56" s="124" customFormat="1" x14ac:dyDescent="0.3">
      <c r="B4044" s="187" t="s">
        <v>188</v>
      </c>
      <c r="C4044" s="188">
        <f>SUM(C4045,C4050,C4053,C4054,C4055,C4058,C4059)</f>
        <v>0</v>
      </c>
      <c r="D4044" s="189">
        <f>SUM(D4045,D4050,D4053,D4054,D4055,D4058,D4059)</f>
        <v>0</v>
      </c>
      <c r="E4044" s="190">
        <f t="shared" si="3396"/>
        <v>0</v>
      </c>
      <c r="F4044" s="188">
        <f>SUM(F4045,F4050,F4053,F4054,F4055,F4058,F4059)</f>
        <v>0</v>
      </c>
      <c r="G4044" s="189">
        <f>SUM(G4045,G4050,G4053,G4054,G4055,G4058,G4059)</f>
        <v>0</v>
      </c>
      <c r="H4044" s="190">
        <f t="shared" si="3397"/>
        <v>0</v>
      </c>
      <c r="I4044" s="188">
        <f>SUM(I4045,I4050,I4053,I4054,I4055,I4058,I4059)</f>
        <v>0</v>
      </c>
      <c r="J4044" s="191">
        <f>SUM(J4045,J4050,J4053,J4054,J4055,J4058,J4059)</f>
        <v>0</v>
      </c>
      <c r="K4044" s="192">
        <f t="shared" si="3398"/>
        <v>0</v>
      </c>
      <c r="L4044" s="188">
        <f>SUM(L4045,L4050,L4053,L4054,L4055,L4058,L4059)</f>
        <v>0</v>
      </c>
      <c r="M4044" s="191">
        <f>SUM(M4045,M4050,M4053,M4054,M4055,M4058,M4059)</f>
        <v>0</v>
      </c>
      <c r="N4044" s="193">
        <f>SUM(N4045,N4050,N4053,N4054,N4055,N4058,N4059)</f>
        <v>0</v>
      </c>
      <c r="O4044" s="188">
        <f>SUM(O4045,O4050,O4053,O4054,O4055,O4058,O4059)</f>
        <v>0</v>
      </c>
      <c r="P4044" s="193">
        <f>SUM(P4045,P4050,P4053,P4054,P4055,P4058,P4059)</f>
        <v>0</v>
      </c>
      <c r="Q4044" s="194">
        <f t="shared" si="3399"/>
        <v>0</v>
      </c>
      <c r="R4044" s="195">
        <f>SUM(R4045,R4050,R4053,R4054,R4055,R4058,R4059)</f>
        <v>0</v>
      </c>
      <c r="S4044" s="195">
        <f>SUM(S4045,S4050,S4053,S4054,S4055,S4058,S4059)</f>
        <v>0</v>
      </c>
      <c r="T4044" s="196">
        <f t="shared" si="3410"/>
        <v>0</v>
      </c>
      <c r="U4044" s="121"/>
      <c r="V4044" s="188">
        <f>SUM(V4045,V4050,V4053,V4054,V4055,V4058,V4059)</f>
        <v>0</v>
      </c>
      <c r="W4044" s="193">
        <f>SUM(W4045,W4050,W4053,W4054,W4055,W4058,W4059)</f>
        <v>0</v>
      </c>
      <c r="X4044" s="194">
        <f t="shared" si="3400"/>
        <v>0</v>
      </c>
      <c r="Y4044" s="195">
        <f>SUM(Y4045,Y4050,Y4053,Y4054,Y4055,Y4058,Y4059)</f>
        <v>0</v>
      </c>
      <c r="Z4044" s="195">
        <f>SUM(Z4045,Z4050,Z4053,Z4054,Z4055,Z4058,Z4059)</f>
        <v>0</v>
      </c>
      <c r="AA4044" s="196">
        <f t="shared" si="3411"/>
        <v>0</v>
      </c>
      <c r="AB4044" s="121"/>
      <c r="AC4044" s="188">
        <f>SUM(AC4045,AC4050,AC4053,AC4054,AC4055,AC4058,AC4059)</f>
        <v>0</v>
      </c>
      <c r="AD4044" s="193">
        <f>SUM(AD4045,AD4050,AD4053,AD4054,AD4055,AD4058,AD4059)</f>
        <v>0</v>
      </c>
      <c r="AE4044" s="194">
        <f t="shared" si="3401"/>
        <v>0</v>
      </c>
      <c r="AF4044" s="195">
        <f>SUM(AF4045,AF4050,AF4053,AF4054,AF4055,AF4058,AF4059)</f>
        <v>0</v>
      </c>
      <c r="AG4044" s="195">
        <f>SUM(AG4045,AG4050,AG4053,AG4054,AG4055,AG4058,AG4059)</f>
        <v>0</v>
      </c>
      <c r="AH4044" s="196">
        <f t="shared" si="3412"/>
        <v>0</v>
      </c>
      <c r="AJ4044" s="189">
        <f t="shared" ref="AJ4044:AU4044" si="3419">SUM(AJ4045,AJ4050,AJ4053,AJ4054,AJ4055,AJ4058,AJ4059)</f>
        <v>0</v>
      </c>
      <c r="AK4044" s="191">
        <f t="shared" si="3419"/>
        <v>0</v>
      </c>
      <c r="AL4044" s="193">
        <f t="shared" si="3419"/>
        <v>0</v>
      </c>
      <c r="AM4044" s="191">
        <f t="shared" si="3419"/>
        <v>0</v>
      </c>
      <c r="AN4044" s="193">
        <f t="shared" si="3419"/>
        <v>0</v>
      </c>
      <c r="AO4044" s="191">
        <f t="shared" si="3419"/>
        <v>0</v>
      </c>
      <c r="AP4044" s="193">
        <f t="shared" si="3419"/>
        <v>0</v>
      </c>
      <c r="AQ4044" s="191">
        <f t="shared" si="3419"/>
        <v>0</v>
      </c>
      <c r="AR4044" s="193">
        <f t="shared" si="3419"/>
        <v>0</v>
      </c>
      <c r="AS4044" s="191">
        <f t="shared" si="3419"/>
        <v>0</v>
      </c>
      <c r="AT4044" s="193">
        <f t="shared" si="3419"/>
        <v>0</v>
      </c>
      <c r="AU4044" s="191">
        <f t="shared" si="3419"/>
        <v>0</v>
      </c>
      <c r="AV4044" s="191">
        <f t="shared" si="3402"/>
        <v>0</v>
      </c>
      <c r="AW4044" s="197">
        <f t="shared" si="3403"/>
        <v>0</v>
      </c>
      <c r="AX4044" s="198"/>
      <c r="AY4044" s="191">
        <f t="shared" si="3404"/>
        <v>0</v>
      </c>
      <c r="AZ4044" s="191">
        <f t="shared" si="3405"/>
        <v>0</v>
      </c>
      <c r="BA4044" s="191">
        <f t="shared" si="3406"/>
        <v>0</v>
      </c>
      <c r="BB4044" s="191">
        <f t="shared" si="3407"/>
        <v>0</v>
      </c>
      <c r="BC4044" s="191">
        <f t="shared" si="3408"/>
        <v>0</v>
      </c>
      <c r="BD4044" s="191">
        <f t="shared" si="3409"/>
        <v>0</v>
      </c>
    </row>
    <row r="4045" spans="2:56" x14ac:dyDescent="0.3">
      <c r="B4045" s="176" t="s">
        <v>189</v>
      </c>
      <c r="C4045" s="83">
        <f>SUM(C4046,C4048)</f>
        <v>0</v>
      </c>
      <c r="D4045" s="84">
        <f>SUM(D4046,D4048)</f>
        <v>0</v>
      </c>
      <c r="E4045" s="85">
        <f t="shared" si="3396"/>
        <v>0</v>
      </c>
      <c r="F4045" s="83">
        <f>SUM(F4046,F4048)</f>
        <v>0</v>
      </c>
      <c r="G4045" s="84">
        <f>SUM(G4046,G4048)</f>
        <v>0</v>
      </c>
      <c r="H4045" s="85">
        <f t="shared" si="3397"/>
        <v>0</v>
      </c>
      <c r="I4045" s="83">
        <f>SUM(I4046,I4048)</f>
        <v>0</v>
      </c>
      <c r="J4045" s="86">
        <f>SUM(J4046,J4048)</f>
        <v>0</v>
      </c>
      <c r="K4045" s="87">
        <f t="shared" si="3398"/>
        <v>0</v>
      </c>
      <c r="L4045" s="83">
        <f>SUM(L4046,L4048)</f>
        <v>0</v>
      </c>
      <c r="M4045" s="86">
        <f>SUM(M4046,M4048)</f>
        <v>0</v>
      </c>
      <c r="N4045" s="88">
        <f>SUM(N4046,N4048)</f>
        <v>0</v>
      </c>
      <c r="O4045" s="83">
        <f>SUM(O4046,O4048)</f>
        <v>0</v>
      </c>
      <c r="P4045" s="88">
        <f>SUM(P4046,P4048)</f>
        <v>0</v>
      </c>
      <c r="Q4045" s="199">
        <f t="shared" si="3399"/>
        <v>0</v>
      </c>
      <c r="R4045" s="89">
        <f>SUM(R4046,R4048)</f>
        <v>0</v>
      </c>
      <c r="S4045" s="89">
        <f>SUM(S4046,S4048)</f>
        <v>0</v>
      </c>
      <c r="T4045" s="200">
        <f t="shared" si="3410"/>
        <v>0</v>
      </c>
      <c r="U4045" s="91"/>
      <c r="V4045" s="83">
        <f>SUM(V4046,V4048)</f>
        <v>0</v>
      </c>
      <c r="W4045" s="88">
        <f>SUM(W4046,W4048)</f>
        <v>0</v>
      </c>
      <c r="X4045" s="199">
        <f t="shared" si="3400"/>
        <v>0</v>
      </c>
      <c r="Y4045" s="89">
        <f>SUM(Y4046,Y4048)</f>
        <v>0</v>
      </c>
      <c r="Z4045" s="89">
        <f>SUM(Z4046,Z4048)</f>
        <v>0</v>
      </c>
      <c r="AA4045" s="200">
        <f t="shared" si="3411"/>
        <v>0</v>
      </c>
      <c r="AB4045" s="91"/>
      <c r="AC4045" s="83">
        <f>SUM(AC4046,AC4048)</f>
        <v>0</v>
      </c>
      <c r="AD4045" s="88">
        <f>SUM(AD4046,AD4048)</f>
        <v>0</v>
      </c>
      <c r="AE4045" s="199">
        <f t="shared" si="3401"/>
        <v>0</v>
      </c>
      <c r="AF4045" s="89">
        <f>SUM(AF4046,AF4048)</f>
        <v>0</v>
      </c>
      <c r="AG4045" s="89">
        <f>SUM(AG4046,AG4048)</f>
        <v>0</v>
      </c>
      <c r="AH4045" s="200">
        <f t="shared" si="3412"/>
        <v>0</v>
      </c>
      <c r="AJ4045" s="84">
        <f t="shared" ref="AJ4045:AU4045" si="3420">SUM(AJ4046,AJ4048)</f>
        <v>0</v>
      </c>
      <c r="AK4045" s="86">
        <f t="shared" si="3420"/>
        <v>0</v>
      </c>
      <c r="AL4045" s="88">
        <f t="shared" si="3420"/>
        <v>0</v>
      </c>
      <c r="AM4045" s="86">
        <f t="shared" si="3420"/>
        <v>0</v>
      </c>
      <c r="AN4045" s="88">
        <f t="shared" si="3420"/>
        <v>0</v>
      </c>
      <c r="AO4045" s="86">
        <f t="shared" si="3420"/>
        <v>0</v>
      </c>
      <c r="AP4045" s="88">
        <f t="shared" si="3420"/>
        <v>0</v>
      </c>
      <c r="AQ4045" s="86">
        <f t="shared" si="3420"/>
        <v>0</v>
      </c>
      <c r="AR4045" s="88">
        <f t="shared" si="3420"/>
        <v>0</v>
      </c>
      <c r="AS4045" s="86">
        <f t="shared" si="3420"/>
        <v>0</v>
      </c>
      <c r="AT4045" s="88">
        <f t="shared" si="3420"/>
        <v>0</v>
      </c>
      <c r="AU4045" s="86">
        <f t="shared" si="3420"/>
        <v>0</v>
      </c>
      <c r="AV4045" s="86">
        <f t="shared" si="3402"/>
        <v>0</v>
      </c>
      <c r="AW4045" s="93">
        <f t="shared" si="3403"/>
        <v>0</v>
      </c>
      <c r="AY4045" s="86">
        <f t="shared" si="3404"/>
        <v>0</v>
      </c>
      <c r="AZ4045" s="86">
        <f t="shared" si="3405"/>
        <v>0</v>
      </c>
      <c r="BA4045" s="86">
        <f t="shared" si="3406"/>
        <v>0</v>
      </c>
      <c r="BB4045" s="86">
        <f t="shared" si="3407"/>
        <v>0</v>
      </c>
      <c r="BC4045" s="86">
        <f t="shared" si="3408"/>
        <v>0</v>
      </c>
      <c r="BD4045" s="86">
        <f t="shared" si="3409"/>
        <v>0</v>
      </c>
    </row>
    <row r="4046" spans="2:56" x14ac:dyDescent="0.3">
      <c r="B4046" s="179" t="s">
        <v>190</v>
      </c>
      <c r="C4046" s="83">
        <f>SUM(C4047)</f>
        <v>0</v>
      </c>
      <c r="D4046" s="84">
        <f>SUM(D4047)</f>
        <v>0</v>
      </c>
      <c r="E4046" s="85">
        <f t="shared" si="3396"/>
        <v>0</v>
      </c>
      <c r="F4046" s="83">
        <f>SUM(F4047)</f>
        <v>0</v>
      </c>
      <c r="G4046" s="84">
        <f>SUM(G4047)</f>
        <v>0</v>
      </c>
      <c r="H4046" s="85">
        <f t="shared" si="3397"/>
        <v>0</v>
      </c>
      <c r="I4046" s="83">
        <f>SUM(I4047)</f>
        <v>0</v>
      </c>
      <c r="J4046" s="86">
        <f>SUM(J4047)</f>
        <v>0</v>
      </c>
      <c r="K4046" s="87">
        <f t="shared" si="3398"/>
        <v>0</v>
      </c>
      <c r="L4046" s="83">
        <f>SUM(L4047)</f>
        <v>0</v>
      </c>
      <c r="M4046" s="86">
        <f>SUM(M4047)</f>
        <v>0</v>
      </c>
      <c r="N4046" s="88">
        <f>SUM(N4047)</f>
        <v>0</v>
      </c>
      <c r="O4046" s="83">
        <f>SUM(O4047)</f>
        <v>0</v>
      </c>
      <c r="P4046" s="88">
        <f>SUM(P4047)</f>
        <v>0</v>
      </c>
      <c r="Q4046" s="199">
        <f t="shared" si="3399"/>
        <v>0</v>
      </c>
      <c r="R4046" s="89">
        <f>SUM(R4047)</f>
        <v>0</v>
      </c>
      <c r="S4046" s="89">
        <f>SUM(S4047)</f>
        <v>0</v>
      </c>
      <c r="T4046" s="200">
        <f t="shared" si="3410"/>
        <v>0</v>
      </c>
      <c r="U4046" s="91"/>
      <c r="V4046" s="83">
        <f>SUM(V4047)</f>
        <v>0</v>
      </c>
      <c r="W4046" s="88">
        <f>SUM(W4047)</f>
        <v>0</v>
      </c>
      <c r="X4046" s="199">
        <f t="shared" si="3400"/>
        <v>0</v>
      </c>
      <c r="Y4046" s="89">
        <f>SUM(Y4047)</f>
        <v>0</v>
      </c>
      <c r="Z4046" s="89">
        <f>SUM(Z4047)</f>
        <v>0</v>
      </c>
      <c r="AA4046" s="200">
        <f t="shared" si="3411"/>
        <v>0</v>
      </c>
      <c r="AB4046" s="91"/>
      <c r="AC4046" s="83">
        <f>SUM(AC4047)</f>
        <v>0</v>
      </c>
      <c r="AD4046" s="88">
        <f>SUM(AD4047)</f>
        <v>0</v>
      </c>
      <c r="AE4046" s="199">
        <f t="shared" si="3401"/>
        <v>0</v>
      </c>
      <c r="AF4046" s="89">
        <f>SUM(AF4047)</f>
        <v>0</v>
      </c>
      <c r="AG4046" s="89">
        <f>SUM(AG4047)</f>
        <v>0</v>
      </c>
      <c r="AH4046" s="200">
        <f t="shared" si="3412"/>
        <v>0</v>
      </c>
      <c r="AJ4046" s="84">
        <f t="shared" ref="AJ4046:AU4046" si="3421">SUM(AJ4047)</f>
        <v>0</v>
      </c>
      <c r="AK4046" s="86">
        <f t="shared" si="3421"/>
        <v>0</v>
      </c>
      <c r="AL4046" s="88">
        <f t="shared" si="3421"/>
        <v>0</v>
      </c>
      <c r="AM4046" s="86">
        <f t="shared" si="3421"/>
        <v>0</v>
      </c>
      <c r="AN4046" s="88">
        <f t="shared" si="3421"/>
        <v>0</v>
      </c>
      <c r="AO4046" s="86">
        <f t="shared" si="3421"/>
        <v>0</v>
      </c>
      <c r="AP4046" s="88">
        <f t="shared" si="3421"/>
        <v>0</v>
      </c>
      <c r="AQ4046" s="86">
        <f t="shared" si="3421"/>
        <v>0</v>
      </c>
      <c r="AR4046" s="88">
        <f t="shared" si="3421"/>
        <v>0</v>
      </c>
      <c r="AS4046" s="86">
        <f t="shared" si="3421"/>
        <v>0</v>
      </c>
      <c r="AT4046" s="88">
        <f t="shared" si="3421"/>
        <v>0</v>
      </c>
      <c r="AU4046" s="86">
        <f t="shared" si="3421"/>
        <v>0</v>
      </c>
      <c r="AV4046" s="86">
        <f t="shared" si="3402"/>
        <v>0</v>
      </c>
      <c r="AW4046" s="93">
        <f t="shared" si="3403"/>
        <v>0</v>
      </c>
      <c r="AY4046" s="86">
        <f t="shared" si="3404"/>
        <v>0</v>
      </c>
      <c r="AZ4046" s="86">
        <f t="shared" si="3405"/>
        <v>0</v>
      </c>
      <c r="BA4046" s="86">
        <f t="shared" si="3406"/>
        <v>0</v>
      </c>
      <c r="BB4046" s="86">
        <f t="shared" si="3407"/>
        <v>0</v>
      </c>
      <c r="BC4046" s="86">
        <f t="shared" si="3408"/>
        <v>0</v>
      </c>
      <c r="BD4046" s="86">
        <f t="shared" si="3409"/>
        <v>0</v>
      </c>
    </row>
    <row r="4047" spans="2:56" x14ac:dyDescent="0.3">
      <c r="B4047" s="186" t="s">
        <v>191</v>
      </c>
      <c r="C4047" s="255"/>
      <c r="D4047" s="256"/>
      <c r="E4047" s="182">
        <f t="shared" si="3396"/>
        <v>0</v>
      </c>
      <c r="F4047" s="255"/>
      <c r="G4047" s="256"/>
      <c r="H4047" s="182">
        <f t="shared" si="3397"/>
        <v>0</v>
      </c>
      <c r="I4047" s="255"/>
      <c r="J4047" s="257"/>
      <c r="K4047" s="184">
        <f t="shared" si="3398"/>
        <v>0</v>
      </c>
      <c r="L4047" s="255"/>
      <c r="M4047" s="257"/>
      <c r="N4047" s="258"/>
      <c r="O4047" s="255"/>
      <c r="P4047" s="258"/>
      <c r="Q4047" s="177">
        <f t="shared" si="3399"/>
        <v>0</v>
      </c>
      <c r="R4047" s="258"/>
      <c r="S4047" s="258"/>
      <c r="T4047" s="178">
        <f t="shared" si="3410"/>
        <v>0</v>
      </c>
      <c r="U4047" s="157"/>
      <c r="V4047" s="255"/>
      <c r="W4047" s="258"/>
      <c r="X4047" s="177">
        <f t="shared" si="3400"/>
        <v>0</v>
      </c>
      <c r="Y4047" s="258"/>
      <c r="Z4047" s="258"/>
      <c r="AA4047" s="178">
        <f t="shared" si="3411"/>
        <v>0</v>
      </c>
      <c r="AB4047" s="157"/>
      <c r="AC4047" s="255"/>
      <c r="AD4047" s="258"/>
      <c r="AE4047" s="177">
        <f t="shared" si="3401"/>
        <v>0</v>
      </c>
      <c r="AF4047" s="258"/>
      <c r="AG4047" s="258"/>
      <c r="AH4047" s="178">
        <f t="shared" si="3412"/>
        <v>0</v>
      </c>
      <c r="AJ4047" s="252"/>
      <c r="AK4047" s="253"/>
      <c r="AL4047" s="254"/>
      <c r="AM4047" s="253"/>
      <c r="AN4047" s="254"/>
      <c r="AO4047" s="253"/>
      <c r="AP4047" s="254"/>
      <c r="AQ4047" s="253"/>
      <c r="AR4047" s="254"/>
      <c r="AS4047" s="253"/>
      <c r="AT4047" s="254"/>
      <c r="AU4047" s="253"/>
      <c r="AV4047" s="163">
        <f t="shared" si="3402"/>
        <v>0</v>
      </c>
      <c r="AW4047" s="93">
        <f t="shared" si="3403"/>
        <v>0</v>
      </c>
      <c r="AY4047" s="163">
        <f t="shared" si="3404"/>
        <v>0</v>
      </c>
      <c r="AZ4047" s="163">
        <f t="shared" si="3405"/>
        <v>0</v>
      </c>
      <c r="BA4047" s="163">
        <f t="shared" si="3406"/>
        <v>0</v>
      </c>
      <c r="BB4047" s="163">
        <f t="shared" si="3407"/>
        <v>0</v>
      </c>
      <c r="BC4047" s="163">
        <f t="shared" si="3408"/>
        <v>0</v>
      </c>
      <c r="BD4047" s="163">
        <f t="shared" si="3409"/>
        <v>0</v>
      </c>
    </row>
    <row r="4048" spans="2:56" x14ac:dyDescent="0.3">
      <c r="B4048" s="179" t="s">
        <v>192</v>
      </c>
      <c r="C4048" s="83">
        <f>SUM(C4049)</f>
        <v>0</v>
      </c>
      <c r="D4048" s="84">
        <f>SUM(D4049)</f>
        <v>0</v>
      </c>
      <c r="E4048" s="85">
        <f t="shared" si="3396"/>
        <v>0</v>
      </c>
      <c r="F4048" s="83">
        <f>SUM(F4049)</f>
        <v>0</v>
      </c>
      <c r="G4048" s="84">
        <f>SUM(G4049)</f>
        <v>0</v>
      </c>
      <c r="H4048" s="85">
        <f t="shared" si="3397"/>
        <v>0</v>
      </c>
      <c r="I4048" s="83">
        <f>SUM(I4049)</f>
        <v>0</v>
      </c>
      <c r="J4048" s="86">
        <f>SUM(J4049)</f>
        <v>0</v>
      </c>
      <c r="K4048" s="87">
        <f t="shared" si="3398"/>
        <v>0</v>
      </c>
      <c r="L4048" s="83">
        <f>SUM(L4049)</f>
        <v>0</v>
      </c>
      <c r="M4048" s="86">
        <f>SUM(M4049)</f>
        <v>0</v>
      </c>
      <c r="N4048" s="88">
        <f>SUM(N4049)</f>
        <v>0</v>
      </c>
      <c r="O4048" s="83">
        <f>SUM(O4049)</f>
        <v>0</v>
      </c>
      <c r="P4048" s="88">
        <f>SUM(P4049)</f>
        <v>0</v>
      </c>
      <c r="Q4048" s="199">
        <f t="shared" si="3399"/>
        <v>0</v>
      </c>
      <c r="R4048" s="89">
        <f>SUM(R4049)</f>
        <v>0</v>
      </c>
      <c r="S4048" s="89">
        <f>SUM(S4049)</f>
        <v>0</v>
      </c>
      <c r="T4048" s="200">
        <f t="shared" si="3410"/>
        <v>0</v>
      </c>
      <c r="U4048" s="91"/>
      <c r="V4048" s="83">
        <f>SUM(V4049)</f>
        <v>0</v>
      </c>
      <c r="W4048" s="88">
        <f>SUM(W4049)</f>
        <v>0</v>
      </c>
      <c r="X4048" s="199">
        <f t="shared" si="3400"/>
        <v>0</v>
      </c>
      <c r="Y4048" s="89">
        <f>SUM(Y4049)</f>
        <v>0</v>
      </c>
      <c r="Z4048" s="89">
        <f>SUM(Z4049)</f>
        <v>0</v>
      </c>
      <c r="AA4048" s="200">
        <f t="shared" si="3411"/>
        <v>0</v>
      </c>
      <c r="AB4048" s="91"/>
      <c r="AC4048" s="83">
        <f>SUM(AC4049)</f>
        <v>0</v>
      </c>
      <c r="AD4048" s="88">
        <f>SUM(AD4049)</f>
        <v>0</v>
      </c>
      <c r="AE4048" s="199">
        <f t="shared" si="3401"/>
        <v>0</v>
      </c>
      <c r="AF4048" s="89">
        <f>SUM(AF4049)</f>
        <v>0</v>
      </c>
      <c r="AG4048" s="89">
        <f>SUM(AG4049)</f>
        <v>0</v>
      </c>
      <c r="AH4048" s="200">
        <f t="shared" si="3412"/>
        <v>0</v>
      </c>
      <c r="AJ4048" s="84">
        <f t="shared" ref="AJ4048:AU4048" si="3422">SUM(AJ4049)</f>
        <v>0</v>
      </c>
      <c r="AK4048" s="86">
        <f t="shared" si="3422"/>
        <v>0</v>
      </c>
      <c r="AL4048" s="88">
        <f t="shared" si="3422"/>
        <v>0</v>
      </c>
      <c r="AM4048" s="86">
        <f t="shared" si="3422"/>
        <v>0</v>
      </c>
      <c r="AN4048" s="88">
        <f t="shared" si="3422"/>
        <v>0</v>
      </c>
      <c r="AO4048" s="86">
        <f t="shared" si="3422"/>
        <v>0</v>
      </c>
      <c r="AP4048" s="88">
        <f t="shared" si="3422"/>
        <v>0</v>
      </c>
      <c r="AQ4048" s="86">
        <f t="shared" si="3422"/>
        <v>0</v>
      </c>
      <c r="AR4048" s="88">
        <f t="shared" si="3422"/>
        <v>0</v>
      </c>
      <c r="AS4048" s="86">
        <f t="shared" si="3422"/>
        <v>0</v>
      </c>
      <c r="AT4048" s="88">
        <f t="shared" si="3422"/>
        <v>0</v>
      </c>
      <c r="AU4048" s="86">
        <f t="shared" si="3422"/>
        <v>0</v>
      </c>
      <c r="AV4048" s="86">
        <f t="shared" si="3402"/>
        <v>0</v>
      </c>
      <c r="AW4048" s="93">
        <f t="shared" si="3403"/>
        <v>0</v>
      </c>
      <c r="AY4048" s="86">
        <f t="shared" si="3404"/>
        <v>0</v>
      </c>
      <c r="AZ4048" s="86">
        <f t="shared" si="3405"/>
        <v>0</v>
      </c>
      <c r="BA4048" s="86">
        <f t="shared" si="3406"/>
        <v>0</v>
      </c>
      <c r="BB4048" s="86">
        <f t="shared" si="3407"/>
        <v>0</v>
      </c>
      <c r="BC4048" s="86">
        <f t="shared" si="3408"/>
        <v>0</v>
      </c>
      <c r="BD4048" s="86">
        <f t="shared" si="3409"/>
        <v>0</v>
      </c>
    </row>
    <row r="4049" spans="2:56" x14ac:dyDescent="0.3">
      <c r="B4049" s="186" t="s">
        <v>191</v>
      </c>
      <c r="C4049" s="255"/>
      <c r="D4049" s="256"/>
      <c r="E4049" s="182">
        <f t="shared" si="3396"/>
        <v>0</v>
      </c>
      <c r="F4049" s="255"/>
      <c r="G4049" s="256"/>
      <c r="H4049" s="182">
        <f t="shared" si="3397"/>
        <v>0</v>
      </c>
      <c r="I4049" s="255"/>
      <c r="J4049" s="257"/>
      <c r="K4049" s="184">
        <f t="shared" si="3398"/>
        <v>0</v>
      </c>
      <c r="L4049" s="255"/>
      <c r="M4049" s="257"/>
      <c r="N4049" s="258"/>
      <c r="O4049" s="255"/>
      <c r="P4049" s="258"/>
      <c r="Q4049" s="177">
        <f t="shared" si="3399"/>
        <v>0</v>
      </c>
      <c r="R4049" s="258"/>
      <c r="S4049" s="258"/>
      <c r="T4049" s="178">
        <f t="shared" si="3410"/>
        <v>0</v>
      </c>
      <c r="U4049" s="157"/>
      <c r="V4049" s="255"/>
      <c r="W4049" s="258"/>
      <c r="X4049" s="177">
        <f t="shared" si="3400"/>
        <v>0</v>
      </c>
      <c r="Y4049" s="258"/>
      <c r="Z4049" s="258"/>
      <c r="AA4049" s="178">
        <f t="shared" si="3411"/>
        <v>0</v>
      </c>
      <c r="AB4049" s="157"/>
      <c r="AC4049" s="255"/>
      <c r="AD4049" s="258"/>
      <c r="AE4049" s="177">
        <f t="shared" si="3401"/>
        <v>0</v>
      </c>
      <c r="AF4049" s="258"/>
      <c r="AG4049" s="258"/>
      <c r="AH4049" s="178">
        <f t="shared" si="3412"/>
        <v>0</v>
      </c>
      <c r="AJ4049" s="252"/>
      <c r="AK4049" s="253"/>
      <c r="AL4049" s="254"/>
      <c r="AM4049" s="253"/>
      <c r="AN4049" s="254"/>
      <c r="AO4049" s="253"/>
      <c r="AP4049" s="254"/>
      <c r="AQ4049" s="253"/>
      <c r="AR4049" s="254"/>
      <c r="AS4049" s="253"/>
      <c r="AT4049" s="254"/>
      <c r="AU4049" s="253"/>
      <c r="AV4049" s="163">
        <f t="shared" si="3402"/>
        <v>0</v>
      </c>
      <c r="AW4049" s="93">
        <f t="shared" si="3403"/>
        <v>0</v>
      </c>
      <c r="AY4049" s="163">
        <f t="shared" si="3404"/>
        <v>0</v>
      </c>
      <c r="AZ4049" s="163">
        <f t="shared" si="3405"/>
        <v>0</v>
      </c>
      <c r="BA4049" s="163">
        <f t="shared" si="3406"/>
        <v>0</v>
      </c>
      <c r="BB4049" s="163">
        <f t="shared" si="3407"/>
        <v>0</v>
      </c>
      <c r="BC4049" s="163">
        <f t="shared" si="3408"/>
        <v>0</v>
      </c>
      <c r="BD4049" s="163">
        <f t="shared" si="3409"/>
        <v>0</v>
      </c>
    </row>
    <row r="4050" spans="2:56" x14ac:dyDescent="0.3">
      <c r="B4050" s="176" t="s">
        <v>193</v>
      </c>
      <c r="C4050" s="83">
        <f>SUM(C4051,C4052)</f>
        <v>0</v>
      </c>
      <c r="D4050" s="84">
        <f>SUM(D4051,D4052)</f>
        <v>0</v>
      </c>
      <c r="E4050" s="85">
        <f t="shared" si="3396"/>
        <v>0</v>
      </c>
      <c r="F4050" s="83">
        <f>SUM(F4051,F4052)</f>
        <v>0</v>
      </c>
      <c r="G4050" s="84">
        <f>SUM(G4051,G4052)</f>
        <v>0</v>
      </c>
      <c r="H4050" s="85">
        <f t="shared" si="3397"/>
        <v>0</v>
      </c>
      <c r="I4050" s="83">
        <f>SUM(I4051,I4052)</f>
        <v>0</v>
      </c>
      <c r="J4050" s="86">
        <f>SUM(J4051,J4052)</f>
        <v>0</v>
      </c>
      <c r="K4050" s="87">
        <f t="shared" si="3398"/>
        <v>0</v>
      </c>
      <c r="L4050" s="83">
        <f>SUM(L4051,L4052)</f>
        <v>0</v>
      </c>
      <c r="M4050" s="86">
        <f>SUM(M4051,M4052)</f>
        <v>0</v>
      </c>
      <c r="N4050" s="88">
        <f>SUM(N4051,N4052)</f>
        <v>0</v>
      </c>
      <c r="O4050" s="83">
        <f>SUM(O4051,O4052)</f>
        <v>0</v>
      </c>
      <c r="P4050" s="88">
        <f>SUM(P4051,P4052)</f>
        <v>0</v>
      </c>
      <c r="Q4050" s="199">
        <f t="shared" si="3399"/>
        <v>0</v>
      </c>
      <c r="R4050" s="89">
        <f>SUM(R4051,R4052)</f>
        <v>0</v>
      </c>
      <c r="S4050" s="89">
        <f>SUM(S4051,S4052)</f>
        <v>0</v>
      </c>
      <c r="T4050" s="200">
        <f t="shared" si="3410"/>
        <v>0</v>
      </c>
      <c r="U4050" s="91"/>
      <c r="V4050" s="83">
        <f>SUM(V4051,V4052)</f>
        <v>0</v>
      </c>
      <c r="W4050" s="88">
        <f>SUM(W4051,W4052)</f>
        <v>0</v>
      </c>
      <c r="X4050" s="199">
        <f t="shared" si="3400"/>
        <v>0</v>
      </c>
      <c r="Y4050" s="89">
        <f>SUM(Y4051,Y4052)</f>
        <v>0</v>
      </c>
      <c r="Z4050" s="89">
        <f>SUM(Z4051,Z4052)</f>
        <v>0</v>
      </c>
      <c r="AA4050" s="200">
        <f t="shared" si="3411"/>
        <v>0</v>
      </c>
      <c r="AB4050" s="91"/>
      <c r="AC4050" s="83">
        <f>SUM(AC4051,AC4052)</f>
        <v>0</v>
      </c>
      <c r="AD4050" s="88">
        <f>SUM(AD4051,AD4052)</f>
        <v>0</v>
      </c>
      <c r="AE4050" s="199">
        <f t="shared" si="3401"/>
        <v>0</v>
      </c>
      <c r="AF4050" s="89">
        <f>SUM(AF4051,AF4052)</f>
        <v>0</v>
      </c>
      <c r="AG4050" s="89">
        <f>SUM(AG4051,AG4052)</f>
        <v>0</v>
      </c>
      <c r="AH4050" s="200">
        <f t="shared" si="3412"/>
        <v>0</v>
      </c>
      <c r="AJ4050" s="84">
        <f t="shared" ref="AJ4050:AU4050" si="3423">SUM(AJ4051,AJ4052)</f>
        <v>0</v>
      </c>
      <c r="AK4050" s="86">
        <f t="shared" si="3423"/>
        <v>0</v>
      </c>
      <c r="AL4050" s="88">
        <f t="shared" si="3423"/>
        <v>0</v>
      </c>
      <c r="AM4050" s="86">
        <f t="shared" si="3423"/>
        <v>0</v>
      </c>
      <c r="AN4050" s="88">
        <f t="shared" si="3423"/>
        <v>0</v>
      </c>
      <c r="AO4050" s="86">
        <f t="shared" si="3423"/>
        <v>0</v>
      </c>
      <c r="AP4050" s="88">
        <f t="shared" si="3423"/>
        <v>0</v>
      </c>
      <c r="AQ4050" s="86">
        <f t="shared" si="3423"/>
        <v>0</v>
      </c>
      <c r="AR4050" s="88">
        <f t="shared" si="3423"/>
        <v>0</v>
      </c>
      <c r="AS4050" s="86">
        <f t="shared" si="3423"/>
        <v>0</v>
      </c>
      <c r="AT4050" s="88">
        <f t="shared" si="3423"/>
        <v>0</v>
      </c>
      <c r="AU4050" s="86">
        <f t="shared" si="3423"/>
        <v>0</v>
      </c>
      <c r="AV4050" s="86">
        <f t="shared" si="3402"/>
        <v>0</v>
      </c>
      <c r="AW4050" s="93">
        <f t="shared" si="3403"/>
        <v>0</v>
      </c>
      <c r="AY4050" s="86">
        <f t="shared" si="3404"/>
        <v>0</v>
      </c>
      <c r="AZ4050" s="86">
        <f t="shared" si="3405"/>
        <v>0</v>
      </c>
      <c r="BA4050" s="86">
        <f t="shared" si="3406"/>
        <v>0</v>
      </c>
      <c r="BB4050" s="86">
        <f t="shared" si="3407"/>
        <v>0</v>
      </c>
      <c r="BC4050" s="86">
        <f t="shared" si="3408"/>
        <v>0</v>
      </c>
      <c r="BD4050" s="86">
        <f t="shared" si="3409"/>
        <v>0</v>
      </c>
    </row>
    <row r="4051" spans="2:56" x14ac:dyDescent="0.3">
      <c r="B4051" s="179" t="s">
        <v>194</v>
      </c>
      <c r="C4051" s="95"/>
      <c r="D4051" s="96"/>
      <c r="E4051" s="85">
        <f t="shared" si="3396"/>
        <v>0</v>
      </c>
      <c r="F4051" s="95"/>
      <c r="G4051" s="96"/>
      <c r="H4051" s="85">
        <f t="shared" si="3397"/>
        <v>0</v>
      </c>
      <c r="I4051" s="95"/>
      <c r="J4051" s="97"/>
      <c r="K4051" s="87">
        <f t="shared" si="3398"/>
        <v>0</v>
      </c>
      <c r="L4051" s="95"/>
      <c r="M4051" s="97"/>
      <c r="N4051" s="98"/>
      <c r="O4051" s="95"/>
      <c r="P4051" s="98"/>
      <c r="Q4051" s="199">
        <f t="shared" si="3399"/>
        <v>0</v>
      </c>
      <c r="R4051" s="99"/>
      <c r="S4051" s="99"/>
      <c r="T4051" s="200">
        <f t="shared" si="3410"/>
        <v>0</v>
      </c>
      <c r="U4051" s="91"/>
      <c r="V4051" s="95"/>
      <c r="W4051" s="98"/>
      <c r="X4051" s="199">
        <f t="shared" si="3400"/>
        <v>0</v>
      </c>
      <c r="Y4051" s="99"/>
      <c r="Z4051" s="99"/>
      <c r="AA4051" s="200">
        <f t="shared" si="3411"/>
        <v>0</v>
      </c>
      <c r="AB4051" s="91"/>
      <c r="AC4051" s="95"/>
      <c r="AD4051" s="98"/>
      <c r="AE4051" s="199">
        <f t="shared" si="3401"/>
        <v>0</v>
      </c>
      <c r="AF4051" s="99"/>
      <c r="AG4051" s="99"/>
      <c r="AH4051" s="200">
        <f t="shared" si="3412"/>
        <v>0</v>
      </c>
      <c r="AJ4051" s="252"/>
      <c r="AK4051" s="253"/>
      <c r="AL4051" s="254"/>
      <c r="AM4051" s="253"/>
      <c r="AN4051" s="254"/>
      <c r="AO4051" s="253"/>
      <c r="AP4051" s="254"/>
      <c r="AQ4051" s="253"/>
      <c r="AR4051" s="254"/>
      <c r="AS4051" s="253"/>
      <c r="AT4051" s="254"/>
      <c r="AU4051" s="253"/>
      <c r="AV4051" s="163">
        <f t="shared" si="3402"/>
        <v>0</v>
      </c>
      <c r="AW4051" s="93">
        <f t="shared" si="3403"/>
        <v>0</v>
      </c>
      <c r="AY4051" s="163">
        <f t="shared" si="3404"/>
        <v>0</v>
      </c>
      <c r="AZ4051" s="163">
        <f t="shared" si="3405"/>
        <v>0</v>
      </c>
      <c r="BA4051" s="163">
        <f t="shared" si="3406"/>
        <v>0</v>
      </c>
      <c r="BB4051" s="163">
        <f t="shared" si="3407"/>
        <v>0</v>
      </c>
      <c r="BC4051" s="163">
        <f t="shared" si="3408"/>
        <v>0</v>
      </c>
      <c r="BD4051" s="163">
        <f t="shared" si="3409"/>
        <v>0</v>
      </c>
    </row>
    <row r="4052" spans="2:56" x14ac:dyDescent="0.3">
      <c r="B4052" s="179" t="s">
        <v>195</v>
      </c>
      <c r="C4052" s="95"/>
      <c r="D4052" s="96"/>
      <c r="E4052" s="85">
        <f t="shared" si="3396"/>
        <v>0</v>
      </c>
      <c r="F4052" s="95"/>
      <c r="G4052" s="96"/>
      <c r="H4052" s="85">
        <f t="shared" si="3397"/>
        <v>0</v>
      </c>
      <c r="I4052" s="95"/>
      <c r="J4052" s="97"/>
      <c r="K4052" s="87">
        <f t="shared" si="3398"/>
        <v>0</v>
      </c>
      <c r="L4052" s="95"/>
      <c r="M4052" s="97"/>
      <c r="N4052" s="98"/>
      <c r="O4052" s="95"/>
      <c r="P4052" s="98"/>
      <c r="Q4052" s="199">
        <f t="shared" si="3399"/>
        <v>0</v>
      </c>
      <c r="R4052" s="99"/>
      <c r="S4052" s="99"/>
      <c r="T4052" s="200">
        <f t="shared" si="3410"/>
        <v>0</v>
      </c>
      <c r="U4052" s="91"/>
      <c r="V4052" s="95"/>
      <c r="W4052" s="98"/>
      <c r="X4052" s="199">
        <f t="shared" si="3400"/>
        <v>0</v>
      </c>
      <c r="Y4052" s="99"/>
      <c r="Z4052" s="99"/>
      <c r="AA4052" s="200">
        <f t="shared" si="3411"/>
        <v>0</v>
      </c>
      <c r="AB4052" s="91"/>
      <c r="AC4052" s="95"/>
      <c r="AD4052" s="98"/>
      <c r="AE4052" s="199">
        <f t="shared" si="3401"/>
        <v>0</v>
      </c>
      <c r="AF4052" s="99"/>
      <c r="AG4052" s="99"/>
      <c r="AH4052" s="200">
        <f t="shared" si="3412"/>
        <v>0</v>
      </c>
      <c r="AJ4052" s="252"/>
      <c r="AK4052" s="253"/>
      <c r="AL4052" s="254"/>
      <c r="AM4052" s="253"/>
      <c r="AN4052" s="254"/>
      <c r="AO4052" s="253"/>
      <c r="AP4052" s="254"/>
      <c r="AQ4052" s="253"/>
      <c r="AR4052" s="254"/>
      <c r="AS4052" s="253"/>
      <c r="AT4052" s="254"/>
      <c r="AU4052" s="253"/>
      <c r="AV4052" s="163">
        <f t="shared" si="3402"/>
        <v>0</v>
      </c>
      <c r="AW4052" s="93">
        <f t="shared" si="3403"/>
        <v>0</v>
      </c>
      <c r="AY4052" s="163">
        <f t="shared" si="3404"/>
        <v>0</v>
      </c>
      <c r="AZ4052" s="163">
        <f t="shared" si="3405"/>
        <v>0</v>
      </c>
      <c r="BA4052" s="163">
        <f t="shared" si="3406"/>
        <v>0</v>
      </c>
      <c r="BB4052" s="163">
        <f t="shared" si="3407"/>
        <v>0</v>
      </c>
      <c r="BC4052" s="163">
        <f t="shared" si="3408"/>
        <v>0</v>
      </c>
      <c r="BD4052" s="163">
        <f t="shared" si="3409"/>
        <v>0</v>
      </c>
    </row>
    <row r="4053" spans="2:56" x14ac:dyDescent="0.3">
      <c r="B4053" s="176" t="s">
        <v>196</v>
      </c>
      <c r="C4053" s="95"/>
      <c r="D4053" s="96"/>
      <c r="E4053" s="85">
        <f t="shared" si="3396"/>
        <v>0</v>
      </c>
      <c r="F4053" s="95"/>
      <c r="G4053" s="96"/>
      <c r="H4053" s="85">
        <f t="shared" si="3397"/>
        <v>0</v>
      </c>
      <c r="I4053" s="95"/>
      <c r="J4053" s="97"/>
      <c r="K4053" s="87">
        <f t="shared" si="3398"/>
        <v>0</v>
      </c>
      <c r="L4053" s="95"/>
      <c r="M4053" s="97"/>
      <c r="N4053" s="98"/>
      <c r="O4053" s="95"/>
      <c r="P4053" s="98"/>
      <c r="Q4053" s="199">
        <f t="shared" si="3399"/>
        <v>0</v>
      </c>
      <c r="R4053" s="99"/>
      <c r="S4053" s="99"/>
      <c r="T4053" s="200">
        <f t="shared" si="3410"/>
        <v>0</v>
      </c>
      <c r="U4053" s="91"/>
      <c r="V4053" s="95"/>
      <c r="W4053" s="98"/>
      <c r="X4053" s="199">
        <f t="shared" si="3400"/>
        <v>0</v>
      </c>
      <c r="Y4053" s="99"/>
      <c r="Z4053" s="99"/>
      <c r="AA4053" s="200">
        <f t="shared" si="3411"/>
        <v>0</v>
      </c>
      <c r="AB4053" s="91"/>
      <c r="AC4053" s="95"/>
      <c r="AD4053" s="98"/>
      <c r="AE4053" s="199">
        <f t="shared" si="3401"/>
        <v>0</v>
      </c>
      <c r="AF4053" s="99"/>
      <c r="AG4053" s="99"/>
      <c r="AH4053" s="200">
        <f t="shared" si="3412"/>
        <v>0</v>
      </c>
      <c r="AJ4053" s="252"/>
      <c r="AK4053" s="253"/>
      <c r="AL4053" s="254"/>
      <c r="AM4053" s="253"/>
      <c r="AN4053" s="254"/>
      <c r="AO4053" s="253"/>
      <c r="AP4053" s="254"/>
      <c r="AQ4053" s="253"/>
      <c r="AR4053" s="254"/>
      <c r="AS4053" s="253"/>
      <c r="AT4053" s="254"/>
      <c r="AU4053" s="253"/>
      <c r="AV4053" s="163">
        <f t="shared" si="3402"/>
        <v>0</v>
      </c>
      <c r="AW4053" s="93">
        <f t="shared" si="3403"/>
        <v>0</v>
      </c>
      <c r="AY4053" s="163">
        <f t="shared" si="3404"/>
        <v>0</v>
      </c>
      <c r="AZ4053" s="163">
        <f t="shared" si="3405"/>
        <v>0</v>
      </c>
      <c r="BA4053" s="163">
        <f t="shared" si="3406"/>
        <v>0</v>
      </c>
      <c r="BB4053" s="163">
        <f t="shared" si="3407"/>
        <v>0</v>
      </c>
      <c r="BC4053" s="163">
        <f t="shared" si="3408"/>
        <v>0</v>
      </c>
      <c r="BD4053" s="163">
        <f t="shared" si="3409"/>
        <v>0</v>
      </c>
    </row>
    <row r="4054" spans="2:56" x14ac:dyDescent="0.3">
      <c r="B4054" s="176" t="s">
        <v>197</v>
      </c>
      <c r="C4054" s="95"/>
      <c r="D4054" s="96"/>
      <c r="E4054" s="85">
        <f t="shared" si="3396"/>
        <v>0</v>
      </c>
      <c r="F4054" s="95"/>
      <c r="G4054" s="96"/>
      <c r="H4054" s="85">
        <f t="shared" si="3397"/>
        <v>0</v>
      </c>
      <c r="I4054" s="95"/>
      <c r="J4054" s="97"/>
      <c r="K4054" s="87">
        <f t="shared" si="3398"/>
        <v>0</v>
      </c>
      <c r="L4054" s="95"/>
      <c r="M4054" s="97"/>
      <c r="N4054" s="98"/>
      <c r="O4054" s="95"/>
      <c r="P4054" s="98"/>
      <c r="Q4054" s="199">
        <f t="shared" si="3399"/>
        <v>0</v>
      </c>
      <c r="R4054" s="99"/>
      <c r="S4054" s="99"/>
      <c r="T4054" s="200">
        <f t="shared" si="3410"/>
        <v>0</v>
      </c>
      <c r="U4054" s="91"/>
      <c r="V4054" s="95"/>
      <c r="W4054" s="98"/>
      <c r="X4054" s="199">
        <f t="shared" si="3400"/>
        <v>0</v>
      </c>
      <c r="Y4054" s="99"/>
      <c r="Z4054" s="99"/>
      <c r="AA4054" s="200">
        <f t="shared" si="3411"/>
        <v>0</v>
      </c>
      <c r="AB4054" s="91"/>
      <c r="AC4054" s="95"/>
      <c r="AD4054" s="98"/>
      <c r="AE4054" s="199">
        <f t="shared" si="3401"/>
        <v>0</v>
      </c>
      <c r="AF4054" s="99"/>
      <c r="AG4054" s="99"/>
      <c r="AH4054" s="200">
        <f t="shared" si="3412"/>
        <v>0</v>
      </c>
      <c r="AJ4054" s="252"/>
      <c r="AK4054" s="253"/>
      <c r="AL4054" s="254"/>
      <c r="AM4054" s="253"/>
      <c r="AN4054" s="254"/>
      <c r="AO4054" s="253"/>
      <c r="AP4054" s="254"/>
      <c r="AQ4054" s="253"/>
      <c r="AR4054" s="254"/>
      <c r="AS4054" s="253"/>
      <c r="AT4054" s="254"/>
      <c r="AU4054" s="253"/>
      <c r="AV4054" s="163">
        <f t="shared" si="3402"/>
        <v>0</v>
      </c>
      <c r="AW4054" s="93">
        <f t="shared" si="3403"/>
        <v>0</v>
      </c>
      <c r="AY4054" s="163">
        <f t="shared" si="3404"/>
        <v>0</v>
      </c>
      <c r="AZ4054" s="163">
        <f t="shared" si="3405"/>
        <v>0</v>
      </c>
      <c r="BA4054" s="163">
        <f t="shared" si="3406"/>
        <v>0</v>
      </c>
      <c r="BB4054" s="163">
        <f t="shared" si="3407"/>
        <v>0</v>
      </c>
      <c r="BC4054" s="163">
        <f t="shared" si="3408"/>
        <v>0</v>
      </c>
      <c r="BD4054" s="163">
        <f t="shared" si="3409"/>
        <v>0</v>
      </c>
    </row>
    <row r="4055" spans="2:56" x14ac:dyDescent="0.3">
      <c r="B4055" s="176" t="s">
        <v>198</v>
      </c>
      <c r="C4055" s="83">
        <f>SUM(C4056,C4057)</f>
        <v>0</v>
      </c>
      <c r="D4055" s="84">
        <f>SUM(D4056,D4057)</f>
        <v>0</v>
      </c>
      <c r="E4055" s="85">
        <f t="shared" si="3396"/>
        <v>0</v>
      </c>
      <c r="F4055" s="83">
        <f>SUM(F4056,F4057)</f>
        <v>0</v>
      </c>
      <c r="G4055" s="84">
        <f>SUM(G4056,G4057)</f>
        <v>0</v>
      </c>
      <c r="H4055" s="85">
        <f t="shared" si="3397"/>
        <v>0</v>
      </c>
      <c r="I4055" s="83">
        <f>SUM(I4056,I4057)</f>
        <v>0</v>
      </c>
      <c r="J4055" s="86">
        <f>SUM(J4056,J4057)</f>
        <v>0</v>
      </c>
      <c r="K4055" s="87">
        <f t="shared" si="3398"/>
        <v>0</v>
      </c>
      <c r="L4055" s="83">
        <f>SUM(L4056,L4057)</f>
        <v>0</v>
      </c>
      <c r="M4055" s="86">
        <f>SUM(M4056,M4057)</f>
        <v>0</v>
      </c>
      <c r="N4055" s="88">
        <f>SUM(N4056,N4057)</f>
        <v>0</v>
      </c>
      <c r="O4055" s="83">
        <f>SUM(O4056,O4057)</f>
        <v>0</v>
      </c>
      <c r="P4055" s="88">
        <f>SUM(P4056,P4057)</f>
        <v>0</v>
      </c>
      <c r="Q4055" s="199">
        <f t="shared" si="3399"/>
        <v>0</v>
      </c>
      <c r="R4055" s="89">
        <f>SUM(R4056,R4057)</f>
        <v>0</v>
      </c>
      <c r="S4055" s="89">
        <f>SUM(S4056,S4057)</f>
        <v>0</v>
      </c>
      <c r="T4055" s="200">
        <f t="shared" si="3410"/>
        <v>0</v>
      </c>
      <c r="U4055" s="91"/>
      <c r="V4055" s="83">
        <f>SUM(V4056,V4057)</f>
        <v>0</v>
      </c>
      <c r="W4055" s="88">
        <f>SUM(W4056,W4057)</f>
        <v>0</v>
      </c>
      <c r="X4055" s="199">
        <f t="shared" si="3400"/>
        <v>0</v>
      </c>
      <c r="Y4055" s="89">
        <f>SUM(Y4056,Y4057)</f>
        <v>0</v>
      </c>
      <c r="Z4055" s="89">
        <f>SUM(Z4056,Z4057)</f>
        <v>0</v>
      </c>
      <c r="AA4055" s="200">
        <f t="shared" si="3411"/>
        <v>0</v>
      </c>
      <c r="AB4055" s="91"/>
      <c r="AC4055" s="83">
        <f>SUM(AC4056,AC4057)</f>
        <v>0</v>
      </c>
      <c r="AD4055" s="88">
        <f>SUM(AD4056,AD4057)</f>
        <v>0</v>
      </c>
      <c r="AE4055" s="199">
        <f t="shared" si="3401"/>
        <v>0</v>
      </c>
      <c r="AF4055" s="89">
        <f>SUM(AF4056,AF4057)</f>
        <v>0</v>
      </c>
      <c r="AG4055" s="89">
        <f>SUM(AG4056,AG4057)</f>
        <v>0</v>
      </c>
      <c r="AH4055" s="200">
        <f t="shared" si="3412"/>
        <v>0</v>
      </c>
      <c r="AJ4055" s="84">
        <f t="shared" ref="AJ4055:AU4055" si="3424">SUM(AJ4056,AJ4057)</f>
        <v>0</v>
      </c>
      <c r="AK4055" s="86">
        <f t="shared" si="3424"/>
        <v>0</v>
      </c>
      <c r="AL4055" s="88">
        <f t="shared" si="3424"/>
        <v>0</v>
      </c>
      <c r="AM4055" s="86">
        <f t="shared" si="3424"/>
        <v>0</v>
      </c>
      <c r="AN4055" s="88">
        <f t="shared" si="3424"/>
        <v>0</v>
      </c>
      <c r="AO4055" s="86">
        <f t="shared" si="3424"/>
        <v>0</v>
      </c>
      <c r="AP4055" s="88">
        <f t="shared" si="3424"/>
        <v>0</v>
      </c>
      <c r="AQ4055" s="86">
        <f t="shared" si="3424"/>
        <v>0</v>
      </c>
      <c r="AR4055" s="88">
        <f t="shared" si="3424"/>
        <v>0</v>
      </c>
      <c r="AS4055" s="86">
        <f t="shared" si="3424"/>
        <v>0</v>
      </c>
      <c r="AT4055" s="88">
        <f t="shared" si="3424"/>
        <v>0</v>
      </c>
      <c r="AU4055" s="86">
        <f t="shared" si="3424"/>
        <v>0</v>
      </c>
      <c r="AV4055" s="86">
        <f t="shared" si="3402"/>
        <v>0</v>
      </c>
      <c r="AW4055" s="93">
        <f t="shared" si="3403"/>
        <v>0</v>
      </c>
      <c r="AY4055" s="86">
        <f t="shared" si="3404"/>
        <v>0</v>
      </c>
      <c r="AZ4055" s="86">
        <f t="shared" si="3405"/>
        <v>0</v>
      </c>
      <c r="BA4055" s="86">
        <f t="shared" si="3406"/>
        <v>0</v>
      </c>
      <c r="BB4055" s="86">
        <f t="shared" si="3407"/>
        <v>0</v>
      </c>
      <c r="BC4055" s="86">
        <f t="shared" si="3408"/>
        <v>0</v>
      </c>
      <c r="BD4055" s="86">
        <f t="shared" si="3409"/>
        <v>0</v>
      </c>
    </row>
    <row r="4056" spans="2:56" x14ac:dyDescent="0.3">
      <c r="B4056" s="179" t="s">
        <v>199</v>
      </c>
      <c r="C4056" s="95"/>
      <c r="D4056" s="96"/>
      <c r="E4056" s="85">
        <f t="shared" si="3396"/>
        <v>0</v>
      </c>
      <c r="F4056" s="95"/>
      <c r="G4056" s="96"/>
      <c r="H4056" s="85">
        <f t="shared" si="3397"/>
        <v>0</v>
      </c>
      <c r="I4056" s="95"/>
      <c r="J4056" s="97"/>
      <c r="K4056" s="87">
        <f t="shared" si="3398"/>
        <v>0</v>
      </c>
      <c r="L4056" s="95"/>
      <c r="M4056" s="97"/>
      <c r="N4056" s="98"/>
      <c r="O4056" s="95"/>
      <c r="P4056" s="98"/>
      <c r="Q4056" s="199">
        <f t="shared" si="3399"/>
        <v>0</v>
      </c>
      <c r="R4056" s="99"/>
      <c r="S4056" s="99"/>
      <c r="T4056" s="200">
        <f t="shared" si="3410"/>
        <v>0</v>
      </c>
      <c r="U4056" s="91"/>
      <c r="V4056" s="95"/>
      <c r="W4056" s="98"/>
      <c r="X4056" s="199">
        <f t="shared" si="3400"/>
        <v>0</v>
      </c>
      <c r="Y4056" s="99"/>
      <c r="Z4056" s="99"/>
      <c r="AA4056" s="200">
        <f t="shared" si="3411"/>
        <v>0</v>
      </c>
      <c r="AB4056" s="91"/>
      <c r="AC4056" s="95"/>
      <c r="AD4056" s="98"/>
      <c r="AE4056" s="199">
        <f t="shared" si="3401"/>
        <v>0</v>
      </c>
      <c r="AF4056" s="99"/>
      <c r="AG4056" s="99"/>
      <c r="AH4056" s="200">
        <f t="shared" si="3412"/>
        <v>0</v>
      </c>
      <c r="AJ4056" s="252"/>
      <c r="AK4056" s="253"/>
      <c r="AL4056" s="254"/>
      <c r="AM4056" s="253"/>
      <c r="AN4056" s="254"/>
      <c r="AO4056" s="253"/>
      <c r="AP4056" s="254"/>
      <c r="AQ4056" s="253"/>
      <c r="AR4056" s="254"/>
      <c r="AS4056" s="253"/>
      <c r="AT4056" s="254"/>
      <c r="AU4056" s="253"/>
      <c r="AV4056" s="163">
        <f t="shared" si="3402"/>
        <v>0</v>
      </c>
      <c r="AW4056" s="93">
        <f t="shared" si="3403"/>
        <v>0</v>
      </c>
      <c r="AY4056" s="163">
        <f t="shared" si="3404"/>
        <v>0</v>
      </c>
      <c r="AZ4056" s="163">
        <f t="shared" si="3405"/>
        <v>0</v>
      </c>
      <c r="BA4056" s="163">
        <f t="shared" si="3406"/>
        <v>0</v>
      </c>
      <c r="BB4056" s="163">
        <f t="shared" si="3407"/>
        <v>0</v>
      </c>
      <c r="BC4056" s="163">
        <f t="shared" si="3408"/>
        <v>0</v>
      </c>
      <c r="BD4056" s="163">
        <f t="shared" si="3409"/>
        <v>0</v>
      </c>
    </row>
    <row r="4057" spans="2:56" x14ac:dyDescent="0.3">
      <c r="B4057" s="179" t="s">
        <v>200</v>
      </c>
      <c r="C4057" s="95"/>
      <c r="D4057" s="96"/>
      <c r="E4057" s="85">
        <f t="shared" si="3396"/>
        <v>0</v>
      </c>
      <c r="F4057" s="95"/>
      <c r="G4057" s="96"/>
      <c r="H4057" s="85">
        <f t="shared" si="3397"/>
        <v>0</v>
      </c>
      <c r="I4057" s="95"/>
      <c r="J4057" s="97"/>
      <c r="K4057" s="87">
        <f t="shared" si="3398"/>
        <v>0</v>
      </c>
      <c r="L4057" s="95"/>
      <c r="M4057" s="97"/>
      <c r="N4057" s="98"/>
      <c r="O4057" s="95"/>
      <c r="P4057" s="98"/>
      <c r="Q4057" s="199">
        <f t="shared" si="3399"/>
        <v>0</v>
      </c>
      <c r="R4057" s="99"/>
      <c r="S4057" s="99"/>
      <c r="T4057" s="200">
        <f t="shared" si="3410"/>
        <v>0</v>
      </c>
      <c r="U4057" s="91"/>
      <c r="V4057" s="95"/>
      <c r="W4057" s="98"/>
      <c r="X4057" s="199">
        <f t="shared" si="3400"/>
        <v>0</v>
      </c>
      <c r="Y4057" s="99"/>
      <c r="Z4057" s="99"/>
      <c r="AA4057" s="200">
        <f t="shared" si="3411"/>
        <v>0</v>
      </c>
      <c r="AB4057" s="91"/>
      <c r="AC4057" s="95"/>
      <c r="AD4057" s="98"/>
      <c r="AE4057" s="199">
        <f t="shared" si="3401"/>
        <v>0</v>
      </c>
      <c r="AF4057" s="99"/>
      <c r="AG4057" s="99"/>
      <c r="AH4057" s="200">
        <f t="shared" si="3412"/>
        <v>0</v>
      </c>
      <c r="AJ4057" s="252"/>
      <c r="AK4057" s="253"/>
      <c r="AL4057" s="254"/>
      <c r="AM4057" s="253"/>
      <c r="AN4057" s="254"/>
      <c r="AO4057" s="253"/>
      <c r="AP4057" s="254"/>
      <c r="AQ4057" s="253"/>
      <c r="AR4057" s="254"/>
      <c r="AS4057" s="253"/>
      <c r="AT4057" s="254"/>
      <c r="AU4057" s="253"/>
      <c r="AV4057" s="163">
        <f t="shared" si="3402"/>
        <v>0</v>
      </c>
      <c r="AW4057" s="93">
        <f t="shared" si="3403"/>
        <v>0</v>
      </c>
      <c r="AY4057" s="163">
        <f t="shared" si="3404"/>
        <v>0</v>
      </c>
      <c r="AZ4057" s="163">
        <f t="shared" si="3405"/>
        <v>0</v>
      </c>
      <c r="BA4057" s="163">
        <f t="shared" si="3406"/>
        <v>0</v>
      </c>
      <c r="BB4057" s="163">
        <f t="shared" si="3407"/>
        <v>0</v>
      </c>
      <c r="BC4057" s="163">
        <f t="shared" si="3408"/>
        <v>0</v>
      </c>
      <c r="BD4057" s="163">
        <f t="shared" si="3409"/>
        <v>0</v>
      </c>
    </row>
    <row r="4058" spans="2:56" x14ac:dyDescent="0.3">
      <c r="B4058" s="176" t="s">
        <v>201</v>
      </c>
      <c r="C4058" s="95"/>
      <c r="D4058" s="96"/>
      <c r="E4058" s="85">
        <f t="shared" si="3396"/>
        <v>0</v>
      </c>
      <c r="F4058" s="95"/>
      <c r="G4058" s="96"/>
      <c r="H4058" s="85">
        <f t="shared" si="3397"/>
        <v>0</v>
      </c>
      <c r="I4058" s="95"/>
      <c r="J4058" s="97"/>
      <c r="K4058" s="87">
        <f t="shared" si="3398"/>
        <v>0</v>
      </c>
      <c r="L4058" s="95"/>
      <c r="M4058" s="97"/>
      <c r="N4058" s="98"/>
      <c r="O4058" s="95"/>
      <c r="P4058" s="98"/>
      <c r="Q4058" s="199">
        <f t="shared" si="3399"/>
        <v>0</v>
      </c>
      <c r="R4058" s="99"/>
      <c r="S4058" s="99"/>
      <c r="T4058" s="200">
        <f t="shared" si="3410"/>
        <v>0</v>
      </c>
      <c r="U4058" s="91"/>
      <c r="V4058" s="95"/>
      <c r="W4058" s="98"/>
      <c r="X4058" s="199">
        <f t="shared" si="3400"/>
        <v>0</v>
      </c>
      <c r="Y4058" s="99"/>
      <c r="Z4058" s="99"/>
      <c r="AA4058" s="200">
        <f t="shared" si="3411"/>
        <v>0</v>
      </c>
      <c r="AB4058" s="91"/>
      <c r="AC4058" s="95"/>
      <c r="AD4058" s="98"/>
      <c r="AE4058" s="199">
        <f t="shared" si="3401"/>
        <v>0</v>
      </c>
      <c r="AF4058" s="99"/>
      <c r="AG4058" s="99"/>
      <c r="AH4058" s="200">
        <f t="shared" si="3412"/>
        <v>0</v>
      </c>
      <c r="AJ4058" s="252"/>
      <c r="AK4058" s="253"/>
      <c r="AL4058" s="254"/>
      <c r="AM4058" s="253"/>
      <c r="AN4058" s="254"/>
      <c r="AO4058" s="253"/>
      <c r="AP4058" s="254"/>
      <c r="AQ4058" s="253"/>
      <c r="AR4058" s="254"/>
      <c r="AS4058" s="253"/>
      <c r="AT4058" s="254"/>
      <c r="AU4058" s="253"/>
      <c r="AV4058" s="163">
        <f t="shared" si="3402"/>
        <v>0</v>
      </c>
      <c r="AW4058" s="93">
        <f t="shared" si="3403"/>
        <v>0</v>
      </c>
      <c r="AY4058" s="163">
        <f t="shared" si="3404"/>
        <v>0</v>
      </c>
      <c r="AZ4058" s="163">
        <f t="shared" si="3405"/>
        <v>0</v>
      </c>
      <c r="BA4058" s="163">
        <f t="shared" si="3406"/>
        <v>0</v>
      </c>
      <c r="BB4058" s="163">
        <f t="shared" si="3407"/>
        <v>0</v>
      </c>
      <c r="BC4058" s="163">
        <f t="shared" si="3408"/>
        <v>0</v>
      </c>
      <c r="BD4058" s="163">
        <f t="shared" si="3409"/>
        <v>0</v>
      </c>
    </row>
    <row r="4059" spans="2:56" x14ac:dyDescent="0.3">
      <c r="B4059" s="176" t="s">
        <v>202</v>
      </c>
      <c r="C4059" s="83">
        <f>SUM(C4060,C4064)</f>
        <v>0</v>
      </c>
      <c r="D4059" s="84">
        <f>SUM(D4060,D4064)</f>
        <v>0</v>
      </c>
      <c r="E4059" s="85">
        <f t="shared" si="3396"/>
        <v>0</v>
      </c>
      <c r="F4059" s="83">
        <f>SUM(F4060,F4064)</f>
        <v>0</v>
      </c>
      <c r="G4059" s="84">
        <f>SUM(G4060,G4064)</f>
        <v>0</v>
      </c>
      <c r="H4059" s="85">
        <f t="shared" si="3397"/>
        <v>0</v>
      </c>
      <c r="I4059" s="83">
        <f>SUM(I4060,I4064)</f>
        <v>0</v>
      </c>
      <c r="J4059" s="86">
        <f>SUM(J4060,J4064)</f>
        <v>0</v>
      </c>
      <c r="K4059" s="87">
        <f t="shared" si="3398"/>
        <v>0</v>
      </c>
      <c r="L4059" s="83">
        <f>SUM(L4060,L4064)</f>
        <v>0</v>
      </c>
      <c r="M4059" s="86">
        <f>SUM(M4060,M4064)</f>
        <v>0</v>
      </c>
      <c r="N4059" s="88">
        <f>SUM(N4060,N4064)</f>
        <v>0</v>
      </c>
      <c r="O4059" s="83">
        <f>SUM(O4060,O4064)</f>
        <v>0</v>
      </c>
      <c r="P4059" s="88">
        <f>SUM(P4060,P4064)</f>
        <v>0</v>
      </c>
      <c r="Q4059" s="199">
        <f t="shared" si="3399"/>
        <v>0</v>
      </c>
      <c r="R4059" s="89">
        <f>SUM(R4060,R4064)</f>
        <v>0</v>
      </c>
      <c r="S4059" s="89">
        <f>SUM(S4060,S4064)</f>
        <v>0</v>
      </c>
      <c r="T4059" s="200">
        <f t="shared" si="3410"/>
        <v>0</v>
      </c>
      <c r="U4059" s="91"/>
      <c r="V4059" s="83">
        <f>SUM(V4060,V4064)</f>
        <v>0</v>
      </c>
      <c r="W4059" s="88">
        <f>SUM(W4060,W4064)</f>
        <v>0</v>
      </c>
      <c r="X4059" s="199">
        <f t="shared" si="3400"/>
        <v>0</v>
      </c>
      <c r="Y4059" s="89">
        <f>SUM(Y4060,Y4064)</f>
        <v>0</v>
      </c>
      <c r="Z4059" s="89">
        <f>SUM(Z4060,Z4064)</f>
        <v>0</v>
      </c>
      <c r="AA4059" s="200">
        <f t="shared" si="3411"/>
        <v>0</v>
      </c>
      <c r="AB4059" s="91"/>
      <c r="AC4059" s="83">
        <f>SUM(AC4060,AC4064)</f>
        <v>0</v>
      </c>
      <c r="AD4059" s="88">
        <f>SUM(AD4060,AD4064)</f>
        <v>0</v>
      </c>
      <c r="AE4059" s="199">
        <f t="shared" si="3401"/>
        <v>0</v>
      </c>
      <c r="AF4059" s="89">
        <f>SUM(AF4060,AF4064)</f>
        <v>0</v>
      </c>
      <c r="AG4059" s="89">
        <f>SUM(AG4060,AG4064)</f>
        <v>0</v>
      </c>
      <c r="AH4059" s="200">
        <f t="shared" si="3412"/>
        <v>0</v>
      </c>
      <c r="AJ4059" s="84">
        <f t="shared" ref="AJ4059:AU4059" si="3425">SUM(AJ4060,AJ4064)</f>
        <v>0</v>
      </c>
      <c r="AK4059" s="86">
        <f t="shared" si="3425"/>
        <v>0</v>
      </c>
      <c r="AL4059" s="88">
        <f t="shared" si="3425"/>
        <v>0</v>
      </c>
      <c r="AM4059" s="86">
        <f t="shared" si="3425"/>
        <v>0</v>
      </c>
      <c r="AN4059" s="88">
        <f t="shared" si="3425"/>
        <v>0</v>
      </c>
      <c r="AO4059" s="86">
        <f t="shared" si="3425"/>
        <v>0</v>
      </c>
      <c r="AP4059" s="88">
        <f t="shared" si="3425"/>
        <v>0</v>
      </c>
      <c r="AQ4059" s="86">
        <f t="shared" si="3425"/>
        <v>0</v>
      </c>
      <c r="AR4059" s="88">
        <f t="shared" si="3425"/>
        <v>0</v>
      </c>
      <c r="AS4059" s="86">
        <f t="shared" si="3425"/>
        <v>0</v>
      </c>
      <c r="AT4059" s="88">
        <f t="shared" si="3425"/>
        <v>0</v>
      </c>
      <c r="AU4059" s="86">
        <f t="shared" si="3425"/>
        <v>0</v>
      </c>
      <c r="AV4059" s="86">
        <f t="shared" si="3402"/>
        <v>0</v>
      </c>
      <c r="AW4059" s="93">
        <f t="shared" si="3403"/>
        <v>0</v>
      </c>
      <c r="AY4059" s="86">
        <f t="shared" si="3404"/>
        <v>0</v>
      </c>
      <c r="AZ4059" s="86">
        <f t="shared" si="3405"/>
        <v>0</v>
      </c>
      <c r="BA4059" s="86">
        <f t="shared" si="3406"/>
        <v>0</v>
      </c>
      <c r="BB4059" s="86">
        <f t="shared" si="3407"/>
        <v>0</v>
      </c>
      <c r="BC4059" s="86">
        <f t="shared" si="3408"/>
        <v>0</v>
      </c>
      <c r="BD4059" s="86">
        <f t="shared" si="3409"/>
        <v>0</v>
      </c>
    </row>
    <row r="4060" spans="2:56" x14ac:dyDescent="0.3">
      <c r="B4060" s="179" t="s">
        <v>203</v>
      </c>
      <c r="C4060" s="83">
        <f>SUM(C4061:C4063)</f>
        <v>0</v>
      </c>
      <c r="D4060" s="84">
        <f>SUM(D4061:D4063)</f>
        <v>0</v>
      </c>
      <c r="E4060" s="85">
        <f t="shared" si="3396"/>
        <v>0</v>
      </c>
      <c r="F4060" s="83">
        <f>SUM(F4061:F4063)</f>
        <v>0</v>
      </c>
      <c r="G4060" s="84">
        <f>SUM(G4061:G4063)</f>
        <v>0</v>
      </c>
      <c r="H4060" s="85">
        <f t="shared" si="3397"/>
        <v>0</v>
      </c>
      <c r="I4060" s="83">
        <f>SUM(I4061:I4063)</f>
        <v>0</v>
      </c>
      <c r="J4060" s="86">
        <f>SUM(J4061:J4063)</f>
        <v>0</v>
      </c>
      <c r="K4060" s="87">
        <f t="shared" si="3398"/>
        <v>0</v>
      </c>
      <c r="L4060" s="83">
        <f>SUM(L4061:L4063)</f>
        <v>0</v>
      </c>
      <c r="M4060" s="86">
        <f>SUM(M4061:M4063)</f>
        <v>0</v>
      </c>
      <c r="N4060" s="88">
        <f>SUM(N4061:N4063)</f>
        <v>0</v>
      </c>
      <c r="O4060" s="83">
        <f>SUM(O4061:O4063)</f>
        <v>0</v>
      </c>
      <c r="P4060" s="88">
        <f>SUM(P4061:P4063)</f>
        <v>0</v>
      </c>
      <c r="Q4060" s="199">
        <f t="shared" si="3399"/>
        <v>0</v>
      </c>
      <c r="R4060" s="89">
        <f>SUM(R4061:R4063)</f>
        <v>0</v>
      </c>
      <c r="S4060" s="89">
        <f>SUM(S4061:S4063)</f>
        <v>0</v>
      </c>
      <c r="T4060" s="200">
        <f t="shared" si="3410"/>
        <v>0</v>
      </c>
      <c r="U4060" s="91"/>
      <c r="V4060" s="83">
        <f>SUM(V4061:V4063)</f>
        <v>0</v>
      </c>
      <c r="W4060" s="88">
        <f>SUM(W4061:W4063)</f>
        <v>0</v>
      </c>
      <c r="X4060" s="199">
        <f t="shared" si="3400"/>
        <v>0</v>
      </c>
      <c r="Y4060" s="89">
        <f>SUM(Y4061:Y4063)</f>
        <v>0</v>
      </c>
      <c r="Z4060" s="89">
        <f>SUM(Z4061:Z4063)</f>
        <v>0</v>
      </c>
      <c r="AA4060" s="200">
        <f t="shared" si="3411"/>
        <v>0</v>
      </c>
      <c r="AB4060" s="91"/>
      <c r="AC4060" s="83">
        <f>SUM(AC4061:AC4063)</f>
        <v>0</v>
      </c>
      <c r="AD4060" s="88">
        <f>SUM(AD4061:AD4063)</f>
        <v>0</v>
      </c>
      <c r="AE4060" s="199">
        <f t="shared" si="3401"/>
        <v>0</v>
      </c>
      <c r="AF4060" s="89">
        <f>SUM(AF4061:AF4063)</f>
        <v>0</v>
      </c>
      <c r="AG4060" s="89">
        <f>SUM(AG4061:AG4063)</f>
        <v>0</v>
      </c>
      <c r="AH4060" s="200">
        <f t="shared" si="3412"/>
        <v>0</v>
      </c>
      <c r="AJ4060" s="84">
        <f t="shared" ref="AJ4060:AU4060" si="3426">SUM(AJ4061:AJ4063)</f>
        <v>0</v>
      </c>
      <c r="AK4060" s="86">
        <f t="shared" si="3426"/>
        <v>0</v>
      </c>
      <c r="AL4060" s="88">
        <f t="shared" si="3426"/>
        <v>0</v>
      </c>
      <c r="AM4060" s="86">
        <f t="shared" si="3426"/>
        <v>0</v>
      </c>
      <c r="AN4060" s="88">
        <f t="shared" si="3426"/>
        <v>0</v>
      </c>
      <c r="AO4060" s="86">
        <f t="shared" si="3426"/>
        <v>0</v>
      </c>
      <c r="AP4060" s="88">
        <f t="shared" si="3426"/>
        <v>0</v>
      </c>
      <c r="AQ4060" s="86">
        <f t="shared" si="3426"/>
        <v>0</v>
      </c>
      <c r="AR4060" s="88">
        <f t="shared" si="3426"/>
        <v>0</v>
      </c>
      <c r="AS4060" s="86">
        <f t="shared" si="3426"/>
        <v>0</v>
      </c>
      <c r="AT4060" s="88">
        <f t="shared" si="3426"/>
        <v>0</v>
      </c>
      <c r="AU4060" s="86">
        <f t="shared" si="3426"/>
        <v>0</v>
      </c>
      <c r="AV4060" s="86">
        <f t="shared" si="3402"/>
        <v>0</v>
      </c>
      <c r="AW4060" s="93">
        <f t="shared" si="3403"/>
        <v>0</v>
      </c>
      <c r="AY4060" s="86">
        <f t="shared" si="3404"/>
        <v>0</v>
      </c>
      <c r="AZ4060" s="86">
        <f t="shared" si="3405"/>
        <v>0</v>
      </c>
      <c r="BA4060" s="86">
        <f t="shared" si="3406"/>
        <v>0</v>
      </c>
      <c r="BB4060" s="86">
        <f t="shared" si="3407"/>
        <v>0</v>
      </c>
      <c r="BC4060" s="86">
        <f t="shared" si="3408"/>
        <v>0</v>
      </c>
      <c r="BD4060" s="86">
        <f t="shared" si="3409"/>
        <v>0</v>
      </c>
    </row>
    <row r="4061" spans="2:56" x14ac:dyDescent="0.3">
      <c r="B4061" s="201" t="s">
        <v>204</v>
      </c>
      <c r="C4061" s="255"/>
      <c r="D4061" s="256"/>
      <c r="E4061" s="182">
        <f t="shared" si="3396"/>
        <v>0</v>
      </c>
      <c r="F4061" s="255"/>
      <c r="G4061" s="256"/>
      <c r="H4061" s="182">
        <f t="shared" si="3397"/>
        <v>0</v>
      </c>
      <c r="I4061" s="255"/>
      <c r="J4061" s="257"/>
      <c r="K4061" s="184">
        <f t="shared" si="3398"/>
        <v>0</v>
      </c>
      <c r="L4061" s="255"/>
      <c r="M4061" s="257"/>
      <c r="N4061" s="258"/>
      <c r="O4061" s="255"/>
      <c r="P4061" s="258"/>
      <c r="Q4061" s="177">
        <f t="shared" si="3399"/>
        <v>0</v>
      </c>
      <c r="R4061" s="258"/>
      <c r="S4061" s="258"/>
      <c r="T4061" s="178">
        <f t="shared" si="3410"/>
        <v>0</v>
      </c>
      <c r="U4061" s="157"/>
      <c r="V4061" s="255"/>
      <c r="W4061" s="258"/>
      <c r="X4061" s="177">
        <f t="shared" si="3400"/>
        <v>0</v>
      </c>
      <c r="Y4061" s="258"/>
      <c r="Z4061" s="258"/>
      <c r="AA4061" s="178">
        <f t="shared" si="3411"/>
        <v>0</v>
      </c>
      <c r="AB4061" s="157"/>
      <c r="AC4061" s="255"/>
      <c r="AD4061" s="258"/>
      <c r="AE4061" s="177">
        <f t="shared" si="3401"/>
        <v>0</v>
      </c>
      <c r="AF4061" s="258"/>
      <c r="AG4061" s="258"/>
      <c r="AH4061" s="178">
        <f t="shared" si="3412"/>
        <v>0</v>
      </c>
      <c r="AJ4061" s="252"/>
      <c r="AK4061" s="253"/>
      <c r="AL4061" s="254"/>
      <c r="AM4061" s="253"/>
      <c r="AN4061" s="254"/>
      <c r="AO4061" s="253"/>
      <c r="AP4061" s="254"/>
      <c r="AQ4061" s="253"/>
      <c r="AR4061" s="254"/>
      <c r="AS4061" s="253"/>
      <c r="AT4061" s="254"/>
      <c r="AU4061" s="253"/>
      <c r="AV4061" s="163">
        <f t="shared" si="3402"/>
        <v>0</v>
      </c>
      <c r="AW4061" s="93">
        <f t="shared" si="3403"/>
        <v>0</v>
      </c>
      <c r="AY4061" s="163">
        <f t="shared" si="3404"/>
        <v>0</v>
      </c>
      <c r="AZ4061" s="163">
        <f t="shared" si="3405"/>
        <v>0</v>
      </c>
      <c r="BA4061" s="163">
        <f t="shared" si="3406"/>
        <v>0</v>
      </c>
      <c r="BB4061" s="163">
        <f t="shared" si="3407"/>
        <v>0</v>
      </c>
      <c r="BC4061" s="163">
        <f t="shared" si="3408"/>
        <v>0</v>
      </c>
      <c r="BD4061" s="163">
        <f t="shared" si="3409"/>
        <v>0</v>
      </c>
    </row>
    <row r="4062" spans="2:56" x14ac:dyDescent="0.3">
      <c r="B4062" s="201" t="s">
        <v>205</v>
      </c>
      <c r="C4062" s="255"/>
      <c r="D4062" s="256"/>
      <c r="E4062" s="182">
        <f t="shared" si="3396"/>
        <v>0</v>
      </c>
      <c r="F4062" s="255"/>
      <c r="G4062" s="256"/>
      <c r="H4062" s="182">
        <f t="shared" si="3397"/>
        <v>0</v>
      </c>
      <c r="I4062" s="255"/>
      <c r="J4062" s="257"/>
      <c r="K4062" s="184">
        <f t="shared" si="3398"/>
        <v>0</v>
      </c>
      <c r="L4062" s="255"/>
      <c r="M4062" s="257"/>
      <c r="N4062" s="258"/>
      <c r="O4062" s="255"/>
      <c r="P4062" s="258"/>
      <c r="Q4062" s="177">
        <f t="shared" si="3399"/>
        <v>0</v>
      </c>
      <c r="R4062" s="258"/>
      <c r="S4062" s="258"/>
      <c r="T4062" s="178">
        <f t="shared" si="3410"/>
        <v>0</v>
      </c>
      <c r="U4062" s="157"/>
      <c r="V4062" s="255"/>
      <c r="W4062" s="258"/>
      <c r="X4062" s="177">
        <f t="shared" si="3400"/>
        <v>0</v>
      </c>
      <c r="Y4062" s="258"/>
      <c r="Z4062" s="258"/>
      <c r="AA4062" s="178">
        <f t="shared" si="3411"/>
        <v>0</v>
      </c>
      <c r="AB4062" s="157"/>
      <c r="AC4062" s="255"/>
      <c r="AD4062" s="258"/>
      <c r="AE4062" s="177">
        <f t="shared" si="3401"/>
        <v>0</v>
      </c>
      <c r="AF4062" s="258"/>
      <c r="AG4062" s="258"/>
      <c r="AH4062" s="178">
        <f t="shared" si="3412"/>
        <v>0</v>
      </c>
      <c r="AJ4062" s="252"/>
      <c r="AK4062" s="253"/>
      <c r="AL4062" s="254"/>
      <c r="AM4062" s="253"/>
      <c r="AN4062" s="254"/>
      <c r="AO4062" s="253"/>
      <c r="AP4062" s="254"/>
      <c r="AQ4062" s="253"/>
      <c r="AR4062" s="254"/>
      <c r="AS4062" s="253"/>
      <c r="AT4062" s="254"/>
      <c r="AU4062" s="253"/>
      <c r="AV4062" s="163">
        <f t="shared" si="3402"/>
        <v>0</v>
      </c>
      <c r="AW4062" s="93">
        <f t="shared" si="3403"/>
        <v>0</v>
      </c>
      <c r="AY4062" s="163">
        <f t="shared" si="3404"/>
        <v>0</v>
      </c>
      <c r="AZ4062" s="163">
        <f t="shared" si="3405"/>
        <v>0</v>
      </c>
      <c r="BA4062" s="163">
        <f t="shared" si="3406"/>
        <v>0</v>
      </c>
      <c r="BB4062" s="163">
        <f t="shared" si="3407"/>
        <v>0</v>
      </c>
      <c r="BC4062" s="163">
        <f t="shared" si="3408"/>
        <v>0</v>
      </c>
      <c r="BD4062" s="163">
        <f t="shared" si="3409"/>
        <v>0</v>
      </c>
    </row>
    <row r="4063" spans="2:56" x14ac:dyDescent="0.3">
      <c r="B4063" s="201" t="s">
        <v>206</v>
      </c>
      <c r="C4063" s="255"/>
      <c r="D4063" s="256"/>
      <c r="E4063" s="182">
        <f t="shared" si="3396"/>
        <v>0</v>
      </c>
      <c r="F4063" s="255"/>
      <c r="G4063" s="256"/>
      <c r="H4063" s="182">
        <f t="shared" si="3397"/>
        <v>0</v>
      </c>
      <c r="I4063" s="255"/>
      <c r="J4063" s="257"/>
      <c r="K4063" s="184">
        <f t="shared" si="3398"/>
        <v>0</v>
      </c>
      <c r="L4063" s="255"/>
      <c r="M4063" s="257"/>
      <c r="N4063" s="258"/>
      <c r="O4063" s="255"/>
      <c r="P4063" s="258"/>
      <c r="Q4063" s="177">
        <f t="shared" si="3399"/>
        <v>0</v>
      </c>
      <c r="R4063" s="258"/>
      <c r="S4063" s="258"/>
      <c r="T4063" s="178">
        <f t="shared" si="3410"/>
        <v>0</v>
      </c>
      <c r="U4063" s="157"/>
      <c r="V4063" s="255"/>
      <c r="W4063" s="258"/>
      <c r="X4063" s="177">
        <f t="shared" si="3400"/>
        <v>0</v>
      </c>
      <c r="Y4063" s="258"/>
      <c r="Z4063" s="258"/>
      <c r="AA4063" s="178">
        <f t="shared" si="3411"/>
        <v>0</v>
      </c>
      <c r="AB4063" s="157"/>
      <c r="AC4063" s="255"/>
      <c r="AD4063" s="258"/>
      <c r="AE4063" s="177">
        <f t="shared" si="3401"/>
        <v>0</v>
      </c>
      <c r="AF4063" s="258"/>
      <c r="AG4063" s="258"/>
      <c r="AH4063" s="178">
        <f t="shared" si="3412"/>
        <v>0</v>
      </c>
      <c r="AJ4063" s="252"/>
      <c r="AK4063" s="253"/>
      <c r="AL4063" s="254"/>
      <c r="AM4063" s="253"/>
      <c r="AN4063" s="254"/>
      <c r="AO4063" s="253"/>
      <c r="AP4063" s="254"/>
      <c r="AQ4063" s="253"/>
      <c r="AR4063" s="254"/>
      <c r="AS4063" s="253"/>
      <c r="AT4063" s="254"/>
      <c r="AU4063" s="253"/>
      <c r="AV4063" s="163">
        <f t="shared" si="3402"/>
        <v>0</v>
      </c>
      <c r="AW4063" s="93">
        <f t="shared" si="3403"/>
        <v>0</v>
      </c>
      <c r="AY4063" s="163">
        <f t="shared" si="3404"/>
        <v>0</v>
      </c>
      <c r="AZ4063" s="163">
        <f t="shared" si="3405"/>
        <v>0</v>
      </c>
      <c r="BA4063" s="163">
        <f t="shared" si="3406"/>
        <v>0</v>
      </c>
      <c r="BB4063" s="163">
        <f t="shared" si="3407"/>
        <v>0</v>
      </c>
      <c r="BC4063" s="163">
        <f t="shared" si="3408"/>
        <v>0</v>
      </c>
      <c r="BD4063" s="163">
        <f t="shared" si="3409"/>
        <v>0</v>
      </c>
    </row>
    <row r="4064" spans="2:56" x14ac:dyDescent="0.3">
      <c r="B4064" s="179" t="s">
        <v>207</v>
      </c>
      <c r="C4064" s="83">
        <f>SUM(C4065)</f>
        <v>0</v>
      </c>
      <c r="D4064" s="84">
        <f>SUM(D4065)</f>
        <v>0</v>
      </c>
      <c r="E4064" s="85">
        <f t="shared" si="3396"/>
        <v>0</v>
      </c>
      <c r="F4064" s="83">
        <f>SUM(F4065)</f>
        <v>0</v>
      </c>
      <c r="G4064" s="84">
        <f>SUM(G4065)</f>
        <v>0</v>
      </c>
      <c r="H4064" s="85">
        <f t="shared" si="3397"/>
        <v>0</v>
      </c>
      <c r="I4064" s="83">
        <f>SUM(I4065)</f>
        <v>0</v>
      </c>
      <c r="J4064" s="86">
        <f>SUM(J4065)</f>
        <v>0</v>
      </c>
      <c r="K4064" s="87">
        <f t="shared" si="3398"/>
        <v>0</v>
      </c>
      <c r="L4064" s="83">
        <f>SUM(L4065)</f>
        <v>0</v>
      </c>
      <c r="M4064" s="86">
        <f>SUM(M4065)</f>
        <v>0</v>
      </c>
      <c r="N4064" s="88">
        <f>SUM(N4065)</f>
        <v>0</v>
      </c>
      <c r="O4064" s="83">
        <f>SUM(O4065)</f>
        <v>0</v>
      </c>
      <c r="P4064" s="88">
        <f>SUM(P4065)</f>
        <v>0</v>
      </c>
      <c r="Q4064" s="199">
        <f t="shared" si="3399"/>
        <v>0</v>
      </c>
      <c r="R4064" s="89">
        <f>SUM(R4065)</f>
        <v>0</v>
      </c>
      <c r="S4064" s="89">
        <f>SUM(S4065)</f>
        <v>0</v>
      </c>
      <c r="T4064" s="200">
        <f t="shared" si="3410"/>
        <v>0</v>
      </c>
      <c r="U4064" s="91"/>
      <c r="V4064" s="83">
        <f>SUM(V4065)</f>
        <v>0</v>
      </c>
      <c r="W4064" s="88">
        <f>SUM(W4065)</f>
        <v>0</v>
      </c>
      <c r="X4064" s="199">
        <f t="shared" si="3400"/>
        <v>0</v>
      </c>
      <c r="Y4064" s="89">
        <f>SUM(Y4065)</f>
        <v>0</v>
      </c>
      <c r="Z4064" s="89">
        <f>SUM(Z4065)</f>
        <v>0</v>
      </c>
      <c r="AA4064" s="200">
        <f t="shared" si="3411"/>
        <v>0</v>
      </c>
      <c r="AB4064" s="91"/>
      <c r="AC4064" s="83">
        <f>SUM(AC4065)</f>
        <v>0</v>
      </c>
      <c r="AD4064" s="88">
        <f>SUM(AD4065)</f>
        <v>0</v>
      </c>
      <c r="AE4064" s="199">
        <f t="shared" si="3401"/>
        <v>0</v>
      </c>
      <c r="AF4064" s="89">
        <f>SUM(AF4065)</f>
        <v>0</v>
      </c>
      <c r="AG4064" s="89">
        <f>SUM(AG4065)</f>
        <v>0</v>
      </c>
      <c r="AH4064" s="200">
        <f t="shared" si="3412"/>
        <v>0</v>
      </c>
      <c r="AJ4064" s="84">
        <f t="shared" ref="AJ4064:AU4064" si="3427">SUM(AJ4065)</f>
        <v>0</v>
      </c>
      <c r="AK4064" s="86">
        <f t="shared" si="3427"/>
        <v>0</v>
      </c>
      <c r="AL4064" s="88">
        <f t="shared" si="3427"/>
        <v>0</v>
      </c>
      <c r="AM4064" s="86">
        <f t="shared" si="3427"/>
        <v>0</v>
      </c>
      <c r="AN4064" s="88">
        <f t="shared" si="3427"/>
        <v>0</v>
      </c>
      <c r="AO4064" s="86">
        <f t="shared" si="3427"/>
        <v>0</v>
      </c>
      <c r="AP4064" s="88">
        <f t="shared" si="3427"/>
        <v>0</v>
      </c>
      <c r="AQ4064" s="86">
        <f t="shared" si="3427"/>
        <v>0</v>
      </c>
      <c r="AR4064" s="88">
        <f t="shared" si="3427"/>
        <v>0</v>
      </c>
      <c r="AS4064" s="86">
        <f t="shared" si="3427"/>
        <v>0</v>
      </c>
      <c r="AT4064" s="88">
        <f t="shared" si="3427"/>
        <v>0</v>
      </c>
      <c r="AU4064" s="86">
        <f t="shared" si="3427"/>
        <v>0</v>
      </c>
      <c r="AV4064" s="86">
        <f t="shared" si="3402"/>
        <v>0</v>
      </c>
      <c r="AW4064" s="93">
        <f t="shared" si="3403"/>
        <v>0</v>
      </c>
      <c r="AY4064" s="86">
        <f t="shared" si="3404"/>
        <v>0</v>
      </c>
      <c r="AZ4064" s="86">
        <f t="shared" si="3405"/>
        <v>0</v>
      </c>
      <c r="BA4064" s="86">
        <f t="shared" si="3406"/>
        <v>0</v>
      </c>
      <c r="BB4064" s="86">
        <f t="shared" si="3407"/>
        <v>0</v>
      </c>
      <c r="BC4064" s="86">
        <f t="shared" si="3408"/>
        <v>0</v>
      </c>
      <c r="BD4064" s="86">
        <f t="shared" si="3409"/>
        <v>0</v>
      </c>
    </row>
    <row r="4065" spans="2:56" x14ac:dyDescent="0.3">
      <c r="B4065" s="201" t="s">
        <v>105</v>
      </c>
      <c r="C4065" s="255"/>
      <c r="D4065" s="256"/>
      <c r="E4065" s="182">
        <f t="shared" si="3396"/>
        <v>0</v>
      </c>
      <c r="F4065" s="255"/>
      <c r="G4065" s="256"/>
      <c r="H4065" s="182">
        <f t="shared" si="3397"/>
        <v>0</v>
      </c>
      <c r="I4065" s="255"/>
      <c r="J4065" s="257"/>
      <c r="K4065" s="184">
        <f t="shared" si="3398"/>
        <v>0</v>
      </c>
      <c r="L4065" s="255"/>
      <c r="M4065" s="257"/>
      <c r="N4065" s="258"/>
      <c r="O4065" s="255"/>
      <c r="P4065" s="258"/>
      <c r="Q4065" s="177">
        <f t="shared" si="3399"/>
        <v>0</v>
      </c>
      <c r="R4065" s="258"/>
      <c r="S4065" s="258"/>
      <c r="T4065" s="178">
        <f t="shared" si="3410"/>
        <v>0</v>
      </c>
      <c r="U4065" s="157"/>
      <c r="V4065" s="255"/>
      <c r="W4065" s="258"/>
      <c r="X4065" s="177">
        <f t="shared" si="3400"/>
        <v>0</v>
      </c>
      <c r="Y4065" s="258"/>
      <c r="Z4065" s="258"/>
      <c r="AA4065" s="178">
        <f t="shared" si="3411"/>
        <v>0</v>
      </c>
      <c r="AB4065" s="157"/>
      <c r="AC4065" s="255"/>
      <c r="AD4065" s="258"/>
      <c r="AE4065" s="177">
        <f t="shared" si="3401"/>
        <v>0</v>
      </c>
      <c r="AF4065" s="258"/>
      <c r="AG4065" s="258"/>
      <c r="AH4065" s="178">
        <f t="shared" si="3412"/>
        <v>0</v>
      </c>
      <c r="AJ4065" s="252"/>
      <c r="AK4065" s="253"/>
      <c r="AL4065" s="254"/>
      <c r="AM4065" s="253"/>
      <c r="AN4065" s="254"/>
      <c r="AO4065" s="253"/>
      <c r="AP4065" s="254"/>
      <c r="AQ4065" s="253"/>
      <c r="AR4065" s="254"/>
      <c r="AS4065" s="253"/>
      <c r="AT4065" s="254"/>
      <c r="AU4065" s="253"/>
      <c r="AV4065" s="163">
        <f t="shared" si="3402"/>
        <v>0</v>
      </c>
      <c r="AW4065" s="93">
        <f t="shared" si="3403"/>
        <v>0</v>
      </c>
      <c r="AY4065" s="163">
        <f t="shared" si="3404"/>
        <v>0</v>
      </c>
      <c r="AZ4065" s="163">
        <f t="shared" si="3405"/>
        <v>0</v>
      </c>
      <c r="BA4065" s="163">
        <f t="shared" si="3406"/>
        <v>0</v>
      </c>
      <c r="BB4065" s="163">
        <f t="shared" si="3407"/>
        <v>0</v>
      </c>
      <c r="BC4065" s="163">
        <f t="shared" si="3408"/>
        <v>0</v>
      </c>
      <c r="BD4065" s="163">
        <f t="shared" si="3409"/>
        <v>0</v>
      </c>
    </row>
    <row r="4066" spans="2:56" s="124" customFormat="1" x14ac:dyDescent="0.3">
      <c r="B4066" s="187" t="s">
        <v>208</v>
      </c>
      <c r="C4066" s="188">
        <f>SUM(C4067,C4073,C4086,C4087,C4088,C4089,C4090)</f>
        <v>0</v>
      </c>
      <c r="D4066" s="189">
        <f>SUM(D4067,D4073,D4086,D4087,D4088,D4089,D4090)</f>
        <v>0</v>
      </c>
      <c r="E4066" s="190">
        <f t="shared" si="3396"/>
        <v>0</v>
      </c>
      <c r="F4066" s="188">
        <f>SUM(F4067,F4073,F4086,F4087,F4088,F4089,F4090)</f>
        <v>0</v>
      </c>
      <c r="G4066" s="189">
        <f>SUM(G4067,G4073,G4086,G4087,G4088,G4089,G4090)</f>
        <v>0</v>
      </c>
      <c r="H4066" s="190">
        <f t="shared" si="3397"/>
        <v>0</v>
      </c>
      <c r="I4066" s="188">
        <f>SUM(I4067,I4073,I4086,I4087,I4088,I4089,I4090)</f>
        <v>0</v>
      </c>
      <c r="J4066" s="191">
        <f>SUM(J4067,J4073,J4086,J4087,J4088,J4089,J4090)</f>
        <v>0</v>
      </c>
      <c r="K4066" s="192">
        <f t="shared" si="3398"/>
        <v>0</v>
      </c>
      <c r="L4066" s="188">
        <f>SUM(L4067,L4073,L4086,L4087,L4088,L4089,L4090)</f>
        <v>0</v>
      </c>
      <c r="M4066" s="191">
        <f>SUM(M4067,M4073,M4086,M4087,M4088,M4089,M4090)</f>
        <v>0</v>
      </c>
      <c r="N4066" s="193">
        <f>SUM(N4067,N4073,N4086,N4087,N4088,N4089,N4090)</f>
        <v>0</v>
      </c>
      <c r="O4066" s="188">
        <f>SUM(O4067,O4073,O4086,O4087,O4088,O4089,O4090)</f>
        <v>0</v>
      </c>
      <c r="P4066" s="193">
        <f>SUM(P4067,P4073,P4086,P4087,P4088,P4089,P4090)</f>
        <v>0</v>
      </c>
      <c r="Q4066" s="194">
        <f t="shared" si="3399"/>
        <v>0</v>
      </c>
      <c r="R4066" s="195">
        <f>SUM(R4067,R4073,R4086,R4087,R4088,R4089,R4090)</f>
        <v>0</v>
      </c>
      <c r="S4066" s="195">
        <f>SUM(S4067,S4073,S4086,S4087,S4088,S4089,S4090)</f>
        <v>0</v>
      </c>
      <c r="T4066" s="196">
        <f t="shared" si="3410"/>
        <v>0</v>
      </c>
      <c r="U4066" s="121"/>
      <c r="V4066" s="188">
        <f>SUM(V4067,V4073,V4086,V4087,V4088,V4089,V4090)</f>
        <v>0</v>
      </c>
      <c r="W4066" s="193">
        <f>SUM(W4067,W4073,W4086,W4087,W4088,W4089,W4090)</f>
        <v>0</v>
      </c>
      <c r="X4066" s="194">
        <f t="shared" si="3400"/>
        <v>0</v>
      </c>
      <c r="Y4066" s="195">
        <f>SUM(Y4067,Y4073,Y4086,Y4087,Y4088,Y4089,Y4090)</f>
        <v>0</v>
      </c>
      <c r="Z4066" s="195">
        <f>SUM(Z4067,Z4073,Z4086,Z4087,Z4088,Z4089,Z4090)</f>
        <v>0</v>
      </c>
      <c r="AA4066" s="196">
        <f t="shared" si="3411"/>
        <v>0</v>
      </c>
      <c r="AB4066" s="121"/>
      <c r="AC4066" s="188">
        <f>SUM(AC4067,AC4073,AC4086,AC4087,AC4088,AC4089,AC4090)</f>
        <v>0</v>
      </c>
      <c r="AD4066" s="193">
        <f>SUM(AD4067,AD4073,AD4086,AD4087,AD4088,AD4089,AD4090)</f>
        <v>0</v>
      </c>
      <c r="AE4066" s="194">
        <f t="shared" si="3401"/>
        <v>0</v>
      </c>
      <c r="AF4066" s="195">
        <f>SUM(AF4067,AF4073,AF4086,AF4087,AF4088,AF4089,AF4090)</f>
        <v>0</v>
      </c>
      <c r="AG4066" s="195">
        <f>SUM(AG4067,AG4073,AG4086,AG4087,AG4088,AG4089,AG4090)</f>
        <v>0</v>
      </c>
      <c r="AH4066" s="196">
        <f t="shared" si="3412"/>
        <v>0</v>
      </c>
      <c r="AJ4066" s="189">
        <f t="shared" ref="AJ4066:AU4066" si="3428">SUM(AJ4067,AJ4073,AJ4086,AJ4087,AJ4088,AJ4089,AJ4090)</f>
        <v>0</v>
      </c>
      <c r="AK4066" s="191">
        <f t="shared" si="3428"/>
        <v>0</v>
      </c>
      <c r="AL4066" s="193">
        <f t="shared" si="3428"/>
        <v>0</v>
      </c>
      <c r="AM4066" s="191">
        <f t="shared" si="3428"/>
        <v>0</v>
      </c>
      <c r="AN4066" s="193">
        <f t="shared" si="3428"/>
        <v>0</v>
      </c>
      <c r="AO4066" s="191">
        <f t="shared" si="3428"/>
        <v>0</v>
      </c>
      <c r="AP4066" s="193">
        <f t="shared" si="3428"/>
        <v>0</v>
      </c>
      <c r="AQ4066" s="191">
        <f t="shared" si="3428"/>
        <v>0</v>
      </c>
      <c r="AR4066" s="193">
        <f t="shared" si="3428"/>
        <v>0</v>
      </c>
      <c r="AS4066" s="191">
        <f t="shared" si="3428"/>
        <v>0</v>
      </c>
      <c r="AT4066" s="193">
        <f t="shared" si="3428"/>
        <v>0</v>
      </c>
      <c r="AU4066" s="191">
        <f t="shared" si="3428"/>
        <v>0</v>
      </c>
      <c r="AV4066" s="191">
        <f t="shared" si="3402"/>
        <v>0</v>
      </c>
      <c r="AW4066" s="197">
        <f t="shared" si="3403"/>
        <v>0</v>
      </c>
      <c r="AX4066" s="198"/>
      <c r="AY4066" s="191">
        <f t="shared" si="3404"/>
        <v>0</v>
      </c>
      <c r="AZ4066" s="191">
        <f t="shared" si="3405"/>
        <v>0</v>
      </c>
      <c r="BA4066" s="191">
        <f t="shared" si="3406"/>
        <v>0</v>
      </c>
      <c r="BB4066" s="191">
        <f t="shared" si="3407"/>
        <v>0</v>
      </c>
      <c r="BC4066" s="191">
        <f t="shared" si="3408"/>
        <v>0</v>
      </c>
      <c r="BD4066" s="191">
        <f t="shared" si="3409"/>
        <v>0</v>
      </c>
    </row>
    <row r="4067" spans="2:56" x14ac:dyDescent="0.3">
      <c r="B4067" s="176" t="s">
        <v>209</v>
      </c>
      <c r="C4067" s="202">
        <f>SUM(C4068,C4071)</f>
        <v>0</v>
      </c>
      <c r="D4067" s="203">
        <f>SUM(D4068,D4071)</f>
        <v>0</v>
      </c>
      <c r="E4067" s="204">
        <f t="shared" si="3396"/>
        <v>0</v>
      </c>
      <c r="F4067" s="202">
        <f>SUM(F4068,F4071)</f>
        <v>0</v>
      </c>
      <c r="G4067" s="203">
        <f>SUM(G4068,G4071)</f>
        <v>0</v>
      </c>
      <c r="H4067" s="204">
        <f t="shared" si="3397"/>
        <v>0</v>
      </c>
      <c r="I4067" s="202">
        <f>SUM(I4068,I4071)</f>
        <v>0</v>
      </c>
      <c r="J4067" s="205">
        <f>SUM(J4068,J4071)</f>
        <v>0</v>
      </c>
      <c r="K4067" s="206">
        <f t="shared" si="3398"/>
        <v>0</v>
      </c>
      <c r="L4067" s="202">
        <f>SUM(L4068,L4071)</f>
        <v>0</v>
      </c>
      <c r="M4067" s="205">
        <f>SUM(M4068,M4071)</f>
        <v>0</v>
      </c>
      <c r="N4067" s="207">
        <f>SUM(N4068,N4071)</f>
        <v>0</v>
      </c>
      <c r="O4067" s="202">
        <f>SUM(O4068,O4071)</f>
        <v>0</v>
      </c>
      <c r="P4067" s="207">
        <f>SUM(P4068,P4071)</f>
        <v>0</v>
      </c>
      <c r="Q4067" s="208">
        <f t="shared" si="3399"/>
        <v>0</v>
      </c>
      <c r="R4067" s="209">
        <f>SUM(R4068,R4071)</f>
        <v>0</v>
      </c>
      <c r="S4067" s="209">
        <f>SUM(S4068,S4071)</f>
        <v>0</v>
      </c>
      <c r="T4067" s="210">
        <f t="shared" si="3410"/>
        <v>0</v>
      </c>
      <c r="U4067" s="91"/>
      <c r="V4067" s="202">
        <f>SUM(V4068,V4071)</f>
        <v>0</v>
      </c>
      <c r="W4067" s="207">
        <f>SUM(W4068,W4071)</f>
        <v>0</v>
      </c>
      <c r="X4067" s="208">
        <f t="shared" si="3400"/>
        <v>0</v>
      </c>
      <c r="Y4067" s="209">
        <f>SUM(Y4068,Y4071)</f>
        <v>0</v>
      </c>
      <c r="Z4067" s="209">
        <f>SUM(Z4068,Z4071)</f>
        <v>0</v>
      </c>
      <c r="AA4067" s="210">
        <f t="shared" si="3411"/>
        <v>0</v>
      </c>
      <c r="AB4067" s="91"/>
      <c r="AC4067" s="202">
        <f>SUM(AC4068,AC4071)</f>
        <v>0</v>
      </c>
      <c r="AD4067" s="207">
        <f>SUM(AD4068,AD4071)</f>
        <v>0</v>
      </c>
      <c r="AE4067" s="208">
        <f t="shared" si="3401"/>
        <v>0</v>
      </c>
      <c r="AF4067" s="209">
        <f>SUM(AF4068,AF4071)</f>
        <v>0</v>
      </c>
      <c r="AG4067" s="209">
        <f>SUM(AG4068,AG4071)</f>
        <v>0</v>
      </c>
      <c r="AH4067" s="210">
        <f t="shared" si="3412"/>
        <v>0</v>
      </c>
      <c r="AJ4067" s="203">
        <f t="shared" ref="AJ4067:AU4067" si="3429">SUM(AJ4068,AJ4071)</f>
        <v>0</v>
      </c>
      <c r="AK4067" s="205">
        <f t="shared" si="3429"/>
        <v>0</v>
      </c>
      <c r="AL4067" s="207">
        <f t="shared" si="3429"/>
        <v>0</v>
      </c>
      <c r="AM4067" s="205">
        <f t="shared" si="3429"/>
        <v>0</v>
      </c>
      <c r="AN4067" s="207">
        <f t="shared" si="3429"/>
        <v>0</v>
      </c>
      <c r="AO4067" s="205">
        <f t="shared" si="3429"/>
        <v>0</v>
      </c>
      <c r="AP4067" s="207">
        <f t="shared" si="3429"/>
        <v>0</v>
      </c>
      <c r="AQ4067" s="205">
        <f t="shared" si="3429"/>
        <v>0</v>
      </c>
      <c r="AR4067" s="207">
        <f t="shared" si="3429"/>
        <v>0</v>
      </c>
      <c r="AS4067" s="205">
        <f t="shared" si="3429"/>
        <v>0</v>
      </c>
      <c r="AT4067" s="207">
        <f t="shared" si="3429"/>
        <v>0</v>
      </c>
      <c r="AU4067" s="205">
        <f t="shared" si="3429"/>
        <v>0</v>
      </c>
      <c r="AV4067" s="205">
        <f t="shared" si="3402"/>
        <v>0</v>
      </c>
      <c r="AW4067" s="211">
        <f t="shared" si="3403"/>
        <v>0</v>
      </c>
      <c r="AY4067" s="205">
        <f t="shared" si="3404"/>
        <v>0</v>
      </c>
      <c r="AZ4067" s="205">
        <f t="shared" si="3405"/>
        <v>0</v>
      </c>
      <c r="BA4067" s="205">
        <f t="shared" si="3406"/>
        <v>0</v>
      </c>
      <c r="BB4067" s="205">
        <f t="shared" si="3407"/>
        <v>0</v>
      </c>
      <c r="BC4067" s="205">
        <f t="shared" si="3408"/>
        <v>0</v>
      </c>
      <c r="BD4067" s="205">
        <f t="shared" si="3409"/>
        <v>0</v>
      </c>
    </row>
    <row r="4068" spans="2:56" x14ac:dyDescent="0.3">
      <c r="B4068" s="179" t="s">
        <v>210</v>
      </c>
      <c r="C4068" s="202">
        <f>SUM(C4069:C4070)</f>
        <v>0</v>
      </c>
      <c r="D4068" s="203">
        <f>SUM(D4069:D4070)</f>
        <v>0</v>
      </c>
      <c r="E4068" s="204">
        <f t="shared" si="3396"/>
        <v>0</v>
      </c>
      <c r="F4068" s="202">
        <f>SUM(F4069:F4070)</f>
        <v>0</v>
      </c>
      <c r="G4068" s="203">
        <f>SUM(G4069:G4070)</f>
        <v>0</v>
      </c>
      <c r="H4068" s="204">
        <f t="shared" si="3397"/>
        <v>0</v>
      </c>
      <c r="I4068" s="202">
        <f>SUM(I4069:I4070)</f>
        <v>0</v>
      </c>
      <c r="J4068" s="205">
        <f>SUM(J4069:J4070)</f>
        <v>0</v>
      </c>
      <c r="K4068" s="206">
        <f t="shared" si="3398"/>
        <v>0</v>
      </c>
      <c r="L4068" s="202">
        <f>SUM(L4069:L4070)</f>
        <v>0</v>
      </c>
      <c r="M4068" s="205">
        <f>SUM(M4069:M4070)</f>
        <v>0</v>
      </c>
      <c r="N4068" s="207">
        <f>SUM(N4069:N4070)</f>
        <v>0</v>
      </c>
      <c r="O4068" s="202">
        <f>SUM(O4069:O4070)</f>
        <v>0</v>
      </c>
      <c r="P4068" s="207">
        <f>SUM(P4069:P4070)</f>
        <v>0</v>
      </c>
      <c r="Q4068" s="208">
        <f t="shared" si="3399"/>
        <v>0</v>
      </c>
      <c r="R4068" s="209">
        <f>SUM(R4069:R4070)</f>
        <v>0</v>
      </c>
      <c r="S4068" s="209">
        <f>SUM(S4069:S4070)</f>
        <v>0</v>
      </c>
      <c r="T4068" s="210">
        <f t="shared" si="3410"/>
        <v>0</v>
      </c>
      <c r="U4068" s="91"/>
      <c r="V4068" s="202">
        <f>SUM(V4069:V4070)</f>
        <v>0</v>
      </c>
      <c r="W4068" s="207">
        <f>SUM(W4069:W4070)</f>
        <v>0</v>
      </c>
      <c r="X4068" s="208">
        <f t="shared" si="3400"/>
        <v>0</v>
      </c>
      <c r="Y4068" s="209">
        <f>SUM(Y4069:Y4070)</f>
        <v>0</v>
      </c>
      <c r="Z4068" s="209">
        <f>SUM(Z4069:Z4070)</f>
        <v>0</v>
      </c>
      <c r="AA4068" s="210">
        <f t="shared" si="3411"/>
        <v>0</v>
      </c>
      <c r="AB4068" s="91"/>
      <c r="AC4068" s="202">
        <f>SUM(AC4069:AC4070)</f>
        <v>0</v>
      </c>
      <c r="AD4068" s="207">
        <f>SUM(AD4069:AD4070)</f>
        <v>0</v>
      </c>
      <c r="AE4068" s="208">
        <f t="shared" si="3401"/>
        <v>0</v>
      </c>
      <c r="AF4068" s="209">
        <f>SUM(AF4069:AF4070)</f>
        <v>0</v>
      </c>
      <c r="AG4068" s="209">
        <f>SUM(AG4069:AG4070)</f>
        <v>0</v>
      </c>
      <c r="AH4068" s="210">
        <f t="shared" si="3412"/>
        <v>0</v>
      </c>
      <c r="AJ4068" s="203">
        <f t="shared" ref="AJ4068:AU4068" si="3430">SUM(AJ4069:AJ4070)</f>
        <v>0</v>
      </c>
      <c r="AK4068" s="205">
        <f t="shared" si="3430"/>
        <v>0</v>
      </c>
      <c r="AL4068" s="207">
        <f t="shared" si="3430"/>
        <v>0</v>
      </c>
      <c r="AM4068" s="205">
        <f t="shared" si="3430"/>
        <v>0</v>
      </c>
      <c r="AN4068" s="207">
        <f t="shared" si="3430"/>
        <v>0</v>
      </c>
      <c r="AO4068" s="205">
        <f t="shared" si="3430"/>
        <v>0</v>
      </c>
      <c r="AP4068" s="207">
        <f t="shared" si="3430"/>
        <v>0</v>
      </c>
      <c r="AQ4068" s="205">
        <f t="shared" si="3430"/>
        <v>0</v>
      </c>
      <c r="AR4068" s="207">
        <f t="shared" si="3430"/>
        <v>0</v>
      </c>
      <c r="AS4068" s="205">
        <f t="shared" si="3430"/>
        <v>0</v>
      </c>
      <c r="AT4068" s="207">
        <f t="shared" si="3430"/>
        <v>0</v>
      </c>
      <c r="AU4068" s="205">
        <f t="shared" si="3430"/>
        <v>0</v>
      </c>
      <c r="AV4068" s="205">
        <f t="shared" si="3402"/>
        <v>0</v>
      </c>
      <c r="AW4068" s="211">
        <f t="shared" si="3403"/>
        <v>0</v>
      </c>
      <c r="AY4068" s="205">
        <f t="shared" si="3404"/>
        <v>0</v>
      </c>
      <c r="AZ4068" s="205">
        <f t="shared" si="3405"/>
        <v>0</v>
      </c>
      <c r="BA4068" s="205">
        <f t="shared" si="3406"/>
        <v>0</v>
      </c>
      <c r="BB4068" s="205">
        <f t="shared" si="3407"/>
        <v>0</v>
      </c>
      <c r="BC4068" s="205">
        <f t="shared" si="3408"/>
        <v>0</v>
      </c>
      <c r="BD4068" s="205">
        <f t="shared" si="3409"/>
        <v>0</v>
      </c>
    </row>
    <row r="4069" spans="2:56" x14ac:dyDescent="0.3">
      <c r="B4069" s="201" t="s">
        <v>211</v>
      </c>
      <c r="C4069" s="255"/>
      <c r="D4069" s="256"/>
      <c r="E4069" s="182">
        <f t="shared" si="3396"/>
        <v>0</v>
      </c>
      <c r="F4069" s="255"/>
      <c r="G4069" s="256"/>
      <c r="H4069" s="182">
        <f t="shared" si="3397"/>
        <v>0</v>
      </c>
      <c r="I4069" s="255"/>
      <c r="J4069" s="257"/>
      <c r="K4069" s="184">
        <f t="shared" si="3398"/>
        <v>0</v>
      </c>
      <c r="L4069" s="255"/>
      <c r="M4069" s="257"/>
      <c r="N4069" s="258"/>
      <c r="O4069" s="255"/>
      <c r="P4069" s="258"/>
      <c r="Q4069" s="177">
        <f t="shared" si="3399"/>
        <v>0</v>
      </c>
      <c r="R4069" s="258"/>
      <c r="S4069" s="258"/>
      <c r="T4069" s="178">
        <f t="shared" si="3410"/>
        <v>0</v>
      </c>
      <c r="U4069" s="157"/>
      <c r="V4069" s="255"/>
      <c r="W4069" s="258"/>
      <c r="X4069" s="177">
        <f t="shared" si="3400"/>
        <v>0</v>
      </c>
      <c r="Y4069" s="258"/>
      <c r="Z4069" s="258"/>
      <c r="AA4069" s="178">
        <f t="shared" si="3411"/>
        <v>0</v>
      </c>
      <c r="AB4069" s="157"/>
      <c r="AC4069" s="255"/>
      <c r="AD4069" s="258"/>
      <c r="AE4069" s="177">
        <f t="shared" si="3401"/>
        <v>0</v>
      </c>
      <c r="AF4069" s="258"/>
      <c r="AG4069" s="258"/>
      <c r="AH4069" s="178">
        <f t="shared" si="3412"/>
        <v>0</v>
      </c>
      <c r="AJ4069" s="252"/>
      <c r="AK4069" s="253"/>
      <c r="AL4069" s="254"/>
      <c r="AM4069" s="253"/>
      <c r="AN4069" s="254"/>
      <c r="AO4069" s="253"/>
      <c r="AP4069" s="254"/>
      <c r="AQ4069" s="253"/>
      <c r="AR4069" s="254"/>
      <c r="AS4069" s="253"/>
      <c r="AT4069" s="254"/>
      <c r="AU4069" s="253"/>
      <c r="AV4069" s="163">
        <f t="shared" si="3402"/>
        <v>0</v>
      </c>
      <c r="AW4069" s="93">
        <f t="shared" si="3403"/>
        <v>0</v>
      </c>
      <c r="AY4069" s="163">
        <f t="shared" si="3404"/>
        <v>0</v>
      </c>
      <c r="AZ4069" s="163">
        <f t="shared" si="3405"/>
        <v>0</v>
      </c>
      <c r="BA4069" s="163">
        <f t="shared" si="3406"/>
        <v>0</v>
      </c>
      <c r="BB4069" s="163">
        <f t="shared" si="3407"/>
        <v>0</v>
      </c>
      <c r="BC4069" s="163">
        <f t="shared" si="3408"/>
        <v>0</v>
      </c>
      <c r="BD4069" s="163">
        <f t="shared" si="3409"/>
        <v>0</v>
      </c>
    </row>
    <row r="4070" spans="2:56" x14ac:dyDescent="0.3">
      <c r="B4070" s="201" t="s">
        <v>212</v>
      </c>
      <c r="C4070" s="255"/>
      <c r="D4070" s="256"/>
      <c r="E4070" s="182">
        <f t="shared" si="3396"/>
        <v>0</v>
      </c>
      <c r="F4070" s="255"/>
      <c r="G4070" s="256"/>
      <c r="H4070" s="182">
        <f t="shared" si="3397"/>
        <v>0</v>
      </c>
      <c r="I4070" s="255"/>
      <c r="J4070" s="257"/>
      <c r="K4070" s="184">
        <f t="shared" si="3398"/>
        <v>0</v>
      </c>
      <c r="L4070" s="255"/>
      <c r="M4070" s="257"/>
      <c r="N4070" s="258"/>
      <c r="O4070" s="255"/>
      <c r="P4070" s="258"/>
      <c r="Q4070" s="177">
        <f t="shared" si="3399"/>
        <v>0</v>
      </c>
      <c r="R4070" s="258"/>
      <c r="S4070" s="258"/>
      <c r="T4070" s="178">
        <f t="shared" si="3410"/>
        <v>0</v>
      </c>
      <c r="U4070" s="157"/>
      <c r="V4070" s="255"/>
      <c r="W4070" s="258"/>
      <c r="X4070" s="177">
        <f t="shared" si="3400"/>
        <v>0</v>
      </c>
      <c r="Y4070" s="258"/>
      <c r="Z4070" s="258"/>
      <c r="AA4070" s="178">
        <f t="shared" si="3411"/>
        <v>0</v>
      </c>
      <c r="AB4070" s="157"/>
      <c r="AC4070" s="255"/>
      <c r="AD4070" s="258"/>
      <c r="AE4070" s="177">
        <f t="shared" si="3401"/>
        <v>0</v>
      </c>
      <c r="AF4070" s="258"/>
      <c r="AG4070" s="258"/>
      <c r="AH4070" s="178">
        <f t="shared" si="3412"/>
        <v>0</v>
      </c>
      <c r="AJ4070" s="252"/>
      <c r="AK4070" s="253"/>
      <c r="AL4070" s="254"/>
      <c r="AM4070" s="253"/>
      <c r="AN4070" s="254"/>
      <c r="AO4070" s="253"/>
      <c r="AP4070" s="254"/>
      <c r="AQ4070" s="253"/>
      <c r="AR4070" s="254"/>
      <c r="AS4070" s="253"/>
      <c r="AT4070" s="254"/>
      <c r="AU4070" s="253"/>
      <c r="AV4070" s="163">
        <f t="shared" si="3402"/>
        <v>0</v>
      </c>
      <c r="AW4070" s="93">
        <f t="shared" si="3403"/>
        <v>0</v>
      </c>
      <c r="AY4070" s="163">
        <f t="shared" si="3404"/>
        <v>0</v>
      </c>
      <c r="AZ4070" s="163">
        <f t="shared" si="3405"/>
        <v>0</v>
      </c>
      <c r="BA4070" s="163">
        <f t="shared" si="3406"/>
        <v>0</v>
      </c>
      <c r="BB4070" s="163">
        <f t="shared" si="3407"/>
        <v>0</v>
      </c>
      <c r="BC4070" s="163">
        <f t="shared" si="3408"/>
        <v>0</v>
      </c>
      <c r="BD4070" s="163">
        <f t="shared" si="3409"/>
        <v>0</v>
      </c>
    </row>
    <row r="4071" spans="2:56" x14ac:dyDescent="0.3">
      <c r="B4071" s="179" t="s">
        <v>213</v>
      </c>
      <c r="C4071" s="202">
        <f>SUM(C4072)</f>
        <v>0</v>
      </c>
      <c r="D4071" s="203">
        <f>SUM(D4072)</f>
        <v>0</v>
      </c>
      <c r="E4071" s="204">
        <f t="shared" si="3396"/>
        <v>0</v>
      </c>
      <c r="F4071" s="202">
        <f>SUM(F4072)</f>
        <v>0</v>
      </c>
      <c r="G4071" s="203">
        <f>SUM(G4072)</f>
        <v>0</v>
      </c>
      <c r="H4071" s="204">
        <f t="shared" si="3397"/>
        <v>0</v>
      </c>
      <c r="I4071" s="202">
        <f>SUM(I4072)</f>
        <v>0</v>
      </c>
      <c r="J4071" s="205">
        <f>SUM(J4072)</f>
        <v>0</v>
      </c>
      <c r="K4071" s="206">
        <f t="shared" si="3398"/>
        <v>0</v>
      </c>
      <c r="L4071" s="202">
        <f>SUM(L4072)</f>
        <v>0</v>
      </c>
      <c r="M4071" s="205">
        <f>SUM(M4072)</f>
        <v>0</v>
      </c>
      <c r="N4071" s="207">
        <f>SUM(N4072)</f>
        <v>0</v>
      </c>
      <c r="O4071" s="202">
        <f>SUM(O4072)</f>
        <v>0</v>
      </c>
      <c r="P4071" s="207">
        <f>SUM(P4072)</f>
        <v>0</v>
      </c>
      <c r="Q4071" s="208">
        <f t="shared" si="3399"/>
        <v>0</v>
      </c>
      <c r="R4071" s="209">
        <f>SUM(R4072)</f>
        <v>0</v>
      </c>
      <c r="S4071" s="209">
        <f>SUM(S4072)</f>
        <v>0</v>
      </c>
      <c r="T4071" s="210">
        <f t="shared" si="3410"/>
        <v>0</v>
      </c>
      <c r="U4071" s="91"/>
      <c r="V4071" s="202">
        <f>SUM(V4072)</f>
        <v>0</v>
      </c>
      <c r="W4071" s="207">
        <f>SUM(W4072)</f>
        <v>0</v>
      </c>
      <c r="X4071" s="208">
        <f t="shared" si="3400"/>
        <v>0</v>
      </c>
      <c r="Y4071" s="209">
        <f>SUM(Y4072)</f>
        <v>0</v>
      </c>
      <c r="Z4071" s="209">
        <f>SUM(Z4072)</f>
        <v>0</v>
      </c>
      <c r="AA4071" s="210">
        <f t="shared" si="3411"/>
        <v>0</v>
      </c>
      <c r="AB4071" s="91"/>
      <c r="AC4071" s="202">
        <f>SUM(AC4072)</f>
        <v>0</v>
      </c>
      <c r="AD4071" s="207">
        <f>SUM(AD4072)</f>
        <v>0</v>
      </c>
      <c r="AE4071" s="208">
        <f t="shared" si="3401"/>
        <v>0</v>
      </c>
      <c r="AF4071" s="209">
        <f>SUM(AF4072)</f>
        <v>0</v>
      </c>
      <c r="AG4071" s="209">
        <f>SUM(AG4072)</f>
        <v>0</v>
      </c>
      <c r="AH4071" s="210">
        <f t="shared" si="3412"/>
        <v>0</v>
      </c>
      <c r="AJ4071" s="203">
        <f t="shared" ref="AJ4071:AU4071" si="3431">SUM(AJ4072)</f>
        <v>0</v>
      </c>
      <c r="AK4071" s="205">
        <f t="shared" si="3431"/>
        <v>0</v>
      </c>
      <c r="AL4071" s="207">
        <f t="shared" si="3431"/>
        <v>0</v>
      </c>
      <c r="AM4071" s="205">
        <f t="shared" si="3431"/>
        <v>0</v>
      </c>
      <c r="AN4071" s="207">
        <f t="shared" si="3431"/>
        <v>0</v>
      </c>
      <c r="AO4071" s="205">
        <f t="shared" si="3431"/>
        <v>0</v>
      </c>
      <c r="AP4071" s="207">
        <f t="shared" si="3431"/>
        <v>0</v>
      </c>
      <c r="AQ4071" s="205">
        <f t="shared" si="3431"/>
        <v>0</v>
      </c>
      <c r="AR4071" s="207">
        <f t="shared" si="3431"/>
        <v>0</v>
      </c>
      <c r="AS4071" s="205">
        <f t="shared" si="3431"/>
        <v>0</v>
      </c>
      <c r="AT4071" s="207">
        <f t="shared" si="3431"/>
        <v>0</v>
      </c>
      <c r="AU4071" s="205">
        <f t="shared" si="3431"/>
        <v>0</v>
      </c>
      <c r="AV4071" s="205">
        <f t="shared" si="3402"/>
        <v>0</v>
      </c>
      <c r="AW4071" s="211">
        <f t="shared" si="3403"/>
        <v>0</v>
      </c>
      <c r="AY4071" s="205">
        <f t="shared" si="3404"/>
        <v>0</v>
      </c>
      <c r="AZ4071" s="205">
        <f t="shared" si="3405"/>
        <v>0</v>
      </c>
      <c r="BA4071" s="205">
        <f t="shared" si="3406"/>
        <v>0</v>
      </c>
      <c r="BB4071" s="205">
        <f t="shared" si="3407"/>
        <v>0</v>
      </c>
      <c r="BC4071" s="205">
        <f t="shared" si="3408"/>
        <v>0</v>
      </c>
      <c r="BD4071" s="205">
        <f t="shared" si="3409"/>
        <v>0</v>
      </c>
    </row>
    <row r="4072" spans="2:56" x14ac:dyDescent="0.3">
      <c r="B4072" s="201" t="s">
        <v>105</v>
      </c>
      <c r="C4072" s="255"/>
      <c r="D4072" s="256"/>
      <c r="E4072" s="182">
        <f t="shared" si="3396"/>
        <v>0</v>
      </c>
      <c r="F4072" s="255"/>
      <c r="G4072" s="256"/>
      <c r="H4072" s="182">
        <f t="shared" si="3397"/>
        <v>0</v>
      </c>
      <c r="I4072" s="255"/>
      <c r="J4072" s="257"/>
      <c r="K4072" s="184">
        <f t="shared" si="3398"/>
        <v>0</v>
      </c>
      <c r="L4072" s="255"/>
      <c r="M4072" s="257"/>
      <c r="N4072" s="258"/>
      <c r="O4072" s="255"/>
      <c r="P4072" s="258"/>
      <c r="Q4072" s="177">
        <f t="shared" si="3399"/>
        <v>0</v>
      </c>
      <c r="R4072" s="258"/>
      <c r="S4072" s="258"/>
      <c r="T4072" s="178">
        <f t="shared" si="3410"/>
        <v>0</v>
      </c>
      <c r="U4072" s="157"/>
      <c r="V4072" s="255"/>
      <c r="W4072" s="258"/>
      <c r="X4072" s="177">
        <f t="shared" si="3400"/>
        <v>0</v>
      </c>
      <c r="Y4072" s="258"/>
      <c r="Z4072" s="258"/>
      <c r="AA4072" s="178">
        <f t="shared" si="3411"/>
        <v>0</v>
      </c>
      <c r="AB4072" s="157"/>
      <c r="AC4072" s="255"/>
      <c r="AD4072" s="258"/>
      <c r="AE4072" s="177">
        <f t="shared" si="3401"/>
        <v>0</v>
      </c>
      <c r="AF4072" s="258"/>
      <c r="AG4072" s="258"/>
      <c r="AH4072" s="178">
        <f t="shared" si="3412"/>
        <v>0</v>
      </c>
      <c r="AJ4072" s="252"/>
      <c r="AK4072" s="253"/>
      <c r="AL4072" s="254"/>
      <c r="AM4072" s="253"/>
      <c r="AN4072" s="254"/>
      <c r="AO4072" s="253"/>
      <c r="AP4072" s="254"/>
      <c r="AQ4072" s="253"/>
      <c r="AR4072" s="254"/>
      <c r="AS4072" s="253"/>
      <c r="AT4072" s="254"/>
      <c r="AU4072" s="253"/>
      <c r="AV4072" s="163">
        <f t="shared" si="3402"/>
        <v>0</v>
      </c>
      <c r="AW4072" s="93">
        <f t="shared" si="3403"/>
        <v>0</v>
      </c>
      <c r="AY4072" s="163">
        <f t="shared" si="3404"/>
        <v>0</v>
      </c>
      <c r="AZ4072" s="163">
        <f t="shared" si="3405"/>
        <v>0</v>
      </c>
      <c r="BA4072" s="163">
        <f t="shared" si="3406"/>
        <v>0</v>
      </c>
      <c r="BB4072" s="163">
        <f t="shared" si="3407"/>
        <v>0</v>
      </c>
      <c r="BC4072" s="163">
        <f t="shared" si="3408"/>
        <v>0</v>
      </c>
      <c r="BD4072" s="163">
        <f t="shared" si="3409"/>
        <v>0</v>
      </c>
    </row>
    <row r="4073" spans="2:56" x14ac:dyDescent="0.3">
      <c r="B4073" s="176" t="s">
        <v>214</v>
      </c>
      <c r="C4073" s="202">
        <f>SUM(C4074,C4078)</f>
        <v>0</v>
      </c>
      <c r="D4073" s="203">
        <f>SUM(D4074,D4078)</f>
        <v>0</v>
      </c>
      <c r="E4073" s="204">
        <f t="shared" si="3396"/>
        <v>0</v>
      </c>
      <c r="F4073" s="202">
        <f>SUM(F4074,F4078)</f>
        <v>0</v>
      </c>
      <c r="G4073" s="203">
        <f>SUM(G4074,G4078)</f>
        <v>0</v>
      </c>
      <c r="H4073" s="204">
        <f t="shared" si="3397"/>
        <v>0</v>
      </c>
      <c r="I4073" s="202">
        <f>SUM(I4074,I4078)</f>
        <v>0</v>
      </c>
      <c r="J4073" s="205">
        <f>SUM(J4074,J4078)</f>
        <v>0</v>
      </c>
      <c r="K4073" s="206">
        <f t="shared" si="3398"/>
        <v>0</v>
      </c>
      <c r="L4073" s="202">
        <f>SUM(L4074,L4078)</f>
        <v>0</v>
      </c>
      <c r="M4073" s="205">
        <f>SUM(M4074,M4078)</f>
        <v>0</v>
      </c>
      <c r="N4073" s="207">
        <f>SUM(N4074,N4078)</f>
        <v>0</v>
      </c>
      <c r="O4073" s="202">
        <f>SUM(O4074,O4078)</f>
        <v>0</v>
      </c>
      <c r="P4073" s="207">
        <f>SUM(P4074,P4078)</f>
        <v>0</v>
      </c>
      <c r="Q4073" s="208">
        <f t="shared" si="3399"/>
        <v>0</v>
      </c>
      <c r="R4073" s="209">
        <f>SUM(R4074,R4078)</f>
        <v>0</v>
      </c>
      <c r="S4073" s="209">
        <f>SUM(S4074,S4078)</f>
        <v>0</v>
      </c>
      <c r="T4073" s="210">
        <f t="shared" si="3410"/>
        <v>0</v>
      </c>
      <c r="U4073" s="91"/>
      <c r="V4073" s="202">
        <f>SUM(V4074,V4078)</f>
        <v>0</v>
      </c>
      <c r="W4073" s="207">
        <f>SUM(W4074,W4078)</f>
        <v>0</v>
      </c>
      <c r="X4073" s="208">
        <f t="shared" si="3400"/>
        <v>0</v>
      </c>
      <c r="Y4073" s="209">
        <f>SUM(Y4074,Y4078)</f>
        <v>0</v>
      </c>
      <c r="Z4073" s="209">
        <f>SUM(Z4074,Z4078)</f>
        <v>0</v>
      </c>
      <c r="AA4073" s="210">
        <f t="shared" si="3411"/>
        <v>0</v>
      </c>
      <c r="AB4073" s="91"/>
      <c r="AC4073" s="202">
        <f>SUM(AC4074,AC4078)</f>
        <v>0</v>
      </c>
      <c r="AD4073" s="207">
        <f>SUM(AD4074,AD4078)</f>
        <v>0</v>
      </c>
      <c r="AE4073" s="208">
        <f t="shared" si="3401"/>
        <v>0</v>
      </c>
      <c r="AF4073" s="209">
        <f>SUM(AF4074,AF4078)</f>
        <v>0</v>
      </c>
      <c r="AG4073" s="209">
        <f>SUM(AG4074,AG4078)</f>
        <v>0</v>
      </c>
      <c r="AH4073" s="210">
        <f t="shared" si="3412"/>
        <v>0</v>
      </c>
      <c r="AJ4073" s="203">
        <f t="shared" ref="AJ4073:AU4073" si="3432">SUM(AJ4074,AJ4078)</f>
        <v>0</v>
      </c>
      <c r="AK4073" s="205">
        <f t="shared" si="3432"/>
        <v>0</v>
      </c>
      <c r="AL4073" s="207">
        <f t="shared" si="3432"/>
        <v>0</v>
      </c>
      <c r="AM4073" s="205">
        <f t="shared" si="3432"/>
        <v>0</v>
      </c>
      <c r="AN4073" s="207">
        <f t="shared" si="3432"/>
        <v>0</v>
      </c>
      <c r="AO4073" s="205">
        <f t="shared" si="3432"/>
        <v>0</v>
      </c>
      <c r="AP4073" s="207">
        <f t="shared" si="3432"/>
        <v>0</v>
      </c>
      <c r="AQ4073" s="205">
        <f t="shared" si="3432"/>
        <v>0</v>
      </c>
      <c r="AR4073" s="207">
        <f t="shared" si="3432"/>
        <v>0</v>
      </c>
      <c r="AS4073" s="205">
        <f t="shared" si="3432"/>
        <v>0</v>
      </c>
      <c r="AT4073" s="207">
        <f t="shared" si="3432"/>
        <v>0</v>
      </c>
      <c r="AU4073" s="205">
        <f t="shared" si="3432"/>
        <v>0</v>
      </c>
      <c r="AV4073" s="205">
        <f t="shared" si="3402"/>
        <v>0</v>
      </c>
      <c r="AW4073" s="211">
        <f t="shared" si="3403"/>
        <v>0</v>
      </c>
      <c r="AY4073" s="205">
        <f t="shared" si="3404"/>
        <v>0</v>
      </c>
      <c r="AZ4073" s="205">
        <f t="shared" si="3405"/>
        <v>0</v>
      </c>
      <c r="BA4073" s="205">
        <f t="shared" si="3406"/>
        <v>0</v>
      </c>
      <c r="BB4073" s="205">
        <f t="shared" si="3407"/>
        <v>0</v>
      </c>
      <c r="BC4073" s="205">
        <f t="shared" si="3408"/>
        <v>0</v>
      </c>
      <c r="BD4073" s="205">
        <f t="shared" si="3409"/>
        <v>0</v>
      </c>
    </row>
    <row r="4074" spans="2:56" x14ac:dyDescent="0.3">
      <c r="B4074" s="179" t="s">
        <v>215</v>
      </c>
      <c r="C4074" s="202">
        <f>SUM(C4075:C4077)</f>
        <v>0</v>
      </c>
      <c r="D4074" s="203">
        <f>SUM(D4075:D4077)</f>
        <v>0</v>
      </c>
      <c r="E4074" s="204">
        <f t="shared" si="3396"/>
        <v>0</v>
      </c>
      <c r="F4074" s="202">
        <f>SUM(F4075:F4077)</f>
        <v>0</v>
      </c>
      <c r="G4074" s="203">
        <f>SUM(G4075:G4077)</f>
        <v>0</v>
      </c>
      <c r="H4074" s="204">
        <f t="shared" si="3397"/>
        <v>0</v>
      </c>
      <c r="I4074" s="202">
        <f>SUM(I4075:I4077)</f>
        <v>0</v>
      </c>
      <c r="J4074" s="205">
        <f>SUM(J4075:J4077)</f>
        <v>0</v>
      </c>
      <c r="K4074" s="206">
        <f t="shared" si="3398"/>
        <v>0</v>
      </c>
      <c r="L4074" s="202">
        <f>SUM(L4075:L4077)</f>
        <v>0</v>
      </c>
      <c r="M4074" s="205">
        <f>SUM(M4075:M4077)</f>
        <v>0</v>
      </c>
      <c r="N4074" s="207">
        <f>SUM(N4075:N4077)</f>
        <v>0</v>
      </c>
      <c r="O4074" s="202">
        <f>SUM(O4075:O4077)</f>
        <v>0</v>
      </c>
      <c r="P4074" s="207">
        <f>SUM(P4075:P4077)</f>
        <v>0</v>
      </c>
      <c r="Q4074" s="208">
        <f t="shared" si="3399"/>
        <v>0</v>
      </c>
      <c r="R4074" s="209">
        <f>SUM(R4075:R4077)</f>
        <v>0</v>
      </c>
      <c r="S4074" s="209">
        <f>SUM(S4075:S4077)</f>
        <v>0</v>
      </c>
      <c r="T4074" s="210">
        <f t="shared" si="3410"/>
        <v>0</v>
      </c>
      <c r="U4074" s="91"/>
      <c r="V4074" s="202">
        <f>SUM(V4075:V4077)</f>
        <v>0</v>
      </c>
      <c r="W4074" s="207">
        <f>SUM(W4075:W4077)</f>
        <v>0</v>
      </c>
      <c r="X4074" s="208">
        <f t="shared" si="3400"/>
        <v>0</v>
      </c>
      <c r="Y4074" s="209">
        <f>SUM(Y4075:Y4077)</f>
        <v>0</v>
      </c>
      <c r="Z4074" s="209">
        <f>SUM(Z4075:Z4077)</f>
        <v>0</v>
      </c>
      <c r="AA4074" s="210">
        <f t="shared" si="3411"/>
        <v>0</v>
      </c>
      <c r="AB4074" s="91"/>
      <c r="AC4074" s="202">
        <f>SUM(AC4075:AC4077)</f>
        <v>0</v>
      </c>
      <c r="AD4074" s="207">
        <f>SUM(AD4075:AD4077)</f>
        <v>0</v>
      </c>
      <c r="AE4074" s="208">
        <f t="shared" si="3401"/>
        <v>0</v>
      </c>
      <c r="AF4074" s="209">
        <f>SUM(AF4075:AF4077)</f>
        <v>0</v>
      </c>
      <c r="AG4074" s="209">
        <f>SUM(AG4075:AG4077)</f>
        <v>0</v>
      </c>
      <c r="AH4074" s="210">
        <f t="shared" si="3412"/>
        <v>0</v>
      </c>
      <c r="AJ4074" s="203">
        <f t="shared" ref="AJ4074:AU4074" si="3433">SUM(AJ4075:AJ4077)</f>
        <v>0</v>
      </c>
      <c r="AK4074" s="205">
        <f t="shared" si="3433"/>
        <v>0</v>
      </c>
      <c r="AL4074" s="207">
        <f t="shared" si="3433"/>
        <v>0</v>
      </c>
      <c r="AM4074" s="205">
        <f t="shared" si="3433"/>
        <v>0</v>
      </c>
      <c r="AN4074" s="207">
        <f t="shared" si="3433"/>
        <v>0</v>
      </c>
      <c r="AO4074" s="205">
        <f t="shared" si="3433"/>
        <v>0</v>
      </c>
      <c r="AP4074" s="207">
        <f t="shared" si="3433"/>
        <v>0</v>
      </c>
      <c r="AQ4074" s="205">
        <f t="shared" si="3433"/>
        <v>0</v>
      </c>
      <c r="AR4074" s="207">
        <f t="shared" si="3433"/>
        <v>0</v>
      </c>
      <c r="AS4074" s="205">
        <f t="shared" si="3433"/>
        <v>0</v>
      </c>
      <c r="AT4074" s="207">
        <f t="shared" si="3433"/>
        <v>0</v>
      </c>
      <c r="AU4074" s="205">
        <f t="shared" si="3433"/>
        <v>0</v>
      </c>
      <c r="AV4074" s="205">
        <f t="shared" si="3402"/>
        <v>0</v>
      </c>
      <c r="AW4074" s="211">
        <f t="shared" si="3403"/>
        <v>0</v>
      </c>
      <c r="AY4074" s="205">
        <f t="shared" si="3404"/>
        <v>0</v>
      </c>
      <c r="AZ4074" s="205">
        <f t="shared" si="3405"/>
        <v>0</v>
      </c>
      <c r="BA4074" s="205">
        <f t="shared" si="3406"/>
        <v>0</v>
      </c>
      <c r="BB4074" s="205">
        <f t="shared" si="3407"/>
        <v>0</v>
      </c>
      <c r="BC4074" s="205">
        <f t="shared" si="3408"/>
        <v>0</v>
      </c>
      <c r="BD4074" s="205">
        <f t="shared" si="3409"/>
        <v>0</v>
      </c>
    </row>
    <row r="4075" spans="2:56" x14ac:dyDescent="0.3">
      <c r="B4075" s="201" t="s">
        <v>216</v>
      </c>
      <c r="C4075" s="255"/>
      <c r="D4075" s="256"/>
      <c r="E4075" s="182">
        <f t="shared" si="3396"/>
        <v>0</v>
      </c>
      <c r="F4075" s="255"/>
      <c r="G4075" s="256"/>
      <c r="H4075" s="182">
        <f t="shared" si="3397"/>
        <v>0</v>
      </c>
      <c r="I4075" s="255"/>
      <c r="J4075" s="257"/>
      <c r="K4075" s="184">
        <f t="shared" si="3398"/>
        <v>0</v>
      </c>
      <c r="L4075" s="255"/>
      <c r="M4075" s="257"/>
      <c r="N4075" s="258"/>
      <c r="O4075" s="255"/>
      <c r="P4075" s="258"/>
      <c r="Q4075" s="177">
        <f t="shared" si="3399"/>
        <v>0</v>
      </c>
      <c r="R4075" s="258"/>
      <c r="S4075" s="258"/>
      <c r="T4075" s="178">
        <f t="shared" si="3410"/>
        <v>0</v>
      </c>
      <c r="U4075" s="157"/>
      <c r="V4075" s="255"/>
      <c r="W4075" s="258"/>
      <c r="X4075" s="177">
        <f t="shared" si="3400"/>
        <v>0</v>
      </c>
      <c r="Y4075" s="258"/>
      <c r="Z4075" s="258"/>
      <c r="AA4075" s="178">
        <f t="shared" si="3411"/>
        <v>0</v>
      </c>
      <c r="AB4075" s="157"/>
      <c r="AC4075" s="255"/>
      <c r="AD4075" s="258"/>
      <c r="AE4075" s="177">
        <f t="shared" si="3401"/>
        <v>0</v>
      </c>
      <c r="AF4075" s="258"/>
      <c r="AG4075" s="258"/>
      <c r="AH4075" s="178">
        <f t="shared" si="3412"/>
        <v>0</v>
      </c>
      <c r="AJ4075" s="252"/>
      <c r="AK4075" s="253"/>
      <c r="AL4075" s="254"/>
      <c r="AM4075" s="253"/>
      <c r="AN4075" s="254"/>
      <c r="AO4075" s="253"/>
      <c r="AP4075" s="254"/>
      <c r="AQ4075" s="253"/>
      <c r="AR4075" s="254"/>
      <c r="AS4075" s="253"/>
      <c r="AT4075" s="254"/>
      <c r="AU4075" s="253"/>
      <c r="AV4075" s="163">
        <f t="shared" si="3402"/>
        <v>0</v>
      </c>
      <c r="AW4075" s="93">
        <f t="shared" si="3403"/>
        <v>0</v>
      </c>
      <c r="AY4075" s="163">
        <f t="shared" si="3404"/>
        <v>0</v>
      </c>
      <c r="AZ4075" s="163">
        <f t="shared" si="3405"/>
        <v>0</v>
      </c>
      <c r="BA4075" s="163">
        <f t="shared" si="3406"/>
        <v>0</v>
      </c>
      <c r="BB4075" s="163">
        <f t="shared" si="3407"/>
        <v>0</v>
      </c>
      <c r="BC4075" s="163">
        <f t="shared" si="3408"/>
        <v>0</v>
      </c>
      <c r="BD4075" s="163">
        <f t="shared" si="3409"/>
        <v>0</v>
      </c>
    </row>
    <row r="4076" spans="2:56" x14ac:dyDescent="0.3">
      <c r="B4076" s="201" t="s">
        <v>217</v>
      </c>
      <c r="C4076" s="255"/>
      <c r="D4076" s="256"/>
      <c r="E4076" s="182">
        <f t="shared" si="3396"/>
        <v>0</v>
      </c>
      <c r="F4076" s="255"/>
      <c r="G4076" s="256"/>
      <c r="H4076" s="182">
        <f t="shared" si="3397"/>
        <v>0</v>
      </c>
      <c r="I4076" s="255"/>
      <c r="J4076" s="257"/>
      <c r="K4076" s="184">
        <f t="shared" si="3398"/>
        <v>0</v>
      </c>
      <c r="L4076" s="255"/>
      <c r="M4076" s="257"/>
      <c r="N4076" s="258"/>
      <c r="O4076" s="255"/>
      <c r="P4076" s="258"/>
      <c r="Q4076" s="177">
        <f t="shared" si="3399"/>
        <v>0</v>
      </c>
      <c r="R4076" s="258"/>
      <c r="S4076" s="258"/>
      <c r="T4076" s="178">
        <f t="shared" si="3410"/>
        <v>0</v>
      </c>
      <c r="U4076" s="157"/>
      <c r="V4076" s="255"/>
      <c r="W4076" s="258"/>
      <c r="X4076" s="177">
        <f t="shared" si="3400"/>
        <v>0</v>
      </c>
      <c r="Y4076" s="258"/>
      <c r="Z4076" s="258"/>
      <c r="AA4076" s="178">
        <f t="shared" si="3411"/>
        <v>0</v>
      </c>
      <c r="AB4076" s="157"/>
      <c r="AC4076" s="255"/>
      <c r="AD4076" s="258"/>
      <c r="AE4076" s="177">
        <f t="shared" si="3401"/>
        <v>0</v>
      </c>
      <c r="AF4076" s="258"/>
      <c r="AG4076" s="258"/>
      <c r="AH4076" s="178">
        <f t="shared" si="3412"/>
        <v>0</v>
      </c>
      <c r="AJ4076" s="252"/>
      <c r="AK4076" s="253"/>
      <c r="AL4076" s="254"/>
      <c r="AM4076" s="253"/>
      <c r="AN4076" s="254"/>
      <c r="AO4076" s="253"/>
      <c r="AP4076" s="254"/>
      <c r="AQ4076" s="253"/>
      <c r="AR4076" s="254"/>
      <c r="AS4076" s="253"/>
      <c r="AT4076" s="254"/>
      <c r="AU4076" s="253"/>
      <c r="AV4076" s="163">
        <f t="shared" si="3402"/>
        <v>0</v>
      </c>
      <c r="AW4076" s="93">
        <f t="shared" si="3403"/>
        <v>0</v>
      </c>
      <c r="AY4076" s="163">
        <f t="shared" si="3404"/>
        <v>0</v>
      </c>
      <c r="AZ4076" s="163">
        <f t="shared" si="3405"/>
        <v>0</v>
      </c>
      <c r="BA4076" s="163">
        <f t="shared" si="3406"/>
        <v>0</v>
      </c>
      <c r="BB4076" s="163">
        <f t="shared" si="3407"/>
        <v>0</v>
      </c>
      <c r="BC4076" s="163">
        <f t="shared" si="3408"/>
        <v>0</v>
      </c>
      <c r="BD4076" s="163">
        <f t="shared" si="3409"/>
        <v>0</v>
      </c>
    </row>
    <row r="4077" spans="2:56" x14ac:dyDescent="0.3">
      <c r="B4077" s="201" t="s">
        <v>218</v>
      </c>
      <c r="C4077" s="255"/>
      <c r="D4077" s="256"/>
      <c r="E4077" s="182">
        <f t="shared" si="3396"/>
        <v>0</v>
      </c>
      <c r="F4077" s="255"/>
      <c r="G4077" s="256"/>
      <c r="H4077" s="182">
        <f t="shared" si="3397"/>
        <v>0</v>
      </c>
      <c r="I4077" s="255"/>
      <c r="J4077" s="257"/>
      <c r="K4077" s="184">
        <f t="shared" si="3398"/>
        <v>0</v>
      </c>
      <c r="L4077" s="255"/>
      <c r="M4077" s="257"/>
      <c r="N4077" s="258"/>
      <c r="O4077" s="255"/>
      <c r="P4077" s="258"/>
      <c r="Q4077" s="177">
        <f t="shared" si="3399"/>
        <v>0</v>
      </c>
      <c r="R4077" s="258"/>
      <c r="S4077" s="258"/>
      <c r="T4077" s="178">
        <f t="shared" si="3410"/>
        <v>0</v>
      </c>
      <c r="U4077" s="157"/>
      <c r="V4077" s="255"/>
      <c r="W4077" s="258"/>
      <c r="X4077" s="177">
        <f t="shared" si="3400"/>
        <v>0</v>
      </c>
      <c r="Y4077" s="258"/>
      <c r="Z4077" s="258"/>
      <c r="AA4077" s="178">
        <f t="shared" si="3411"/>
        <v>0</v>
      </c>
      <c r="AB4077" s="157"/>
      <c r="AC4077" s="255"/>
      <c r="AD4077" s="258"/>
      <c r="AE4077" s="177">
        <f t="shared" si="3401"/>
        <v>0</v>
      </c>
      <c r="AF4077" s="258"/>
      <c r="AG4077" s="258"/>
      <c r="AH4077" s="178">
        <f t="shared" si="3412"/>
        <v>0</v>
      </c>
      <c r="AJ4077" s="252"/>
      <c r="AK4077" s="253"/>
      <c r="AL4077" s="254"/>
      <c r="AM4077" s="253"/>
      <c r="AN4077" s="254"/>
      <c r="AO4077" s="253"/>
      <c r="AP4077" s="254"/>
      <c r="AQ4077" s="253"/>
      <c r="AR4077" s="254"/>
      <c r="AS4077" s="253"/>
      <c r="AT4077" s="254"/>
      <c r="AU4077" s="253"/>
      <c r="AV4077" s="163">
        <f t="shared" si="3402"/>
        <v>0</v>
      </c>
      <c r="AW4077" s="93">
        <f t="shared" si="3403"/>
        <v>0</v>
      </c>
      <c r="AY4077" s="163">
        <f t="shared" si="3404"/>
        <v>0</v>
      </c>
      <c r="AZ4077" s="163">
        <f t="shared" si="3405"/>
        <v>0</v>
      </c>
      <c r="BA4077" s="163">
        <f t="shared" si="3406"/>
        <v>0</v>
      </c>
      <c r="BB4077" s="163">
        <f t="shared" si="3407"/>
        <v>0</v>
      </c>
      <c r="BC4077" s="163">
        <f t="shared" si="3408"/>
        <v>0</v>
      </c>
      <c r="BD4077" s="163">
        <f t="shared" si="3409"/>
        <v>0</v>
      </c>
    </row>
    <row r="4078" spans="2:56" x14ac:dyDescent="0.3">
      <c r="B4078" s="179" t="s">
        <v>219</v>
      </c>
      <c r="C4078" s="202">
        <f>SUM(C4079:C4085)</f>
        <v>0</v>
      </c>
      <c r="D4078" s="203">
        <f>SUM(D4079:D4085)</f>
        <v>0</v>
      </c>
      <c r="E4078" s="204">
        <f t="shared" si="3396"/>
        <v>0</v>
      </c>
      <c r="F4078" s="202">
        <f>SUM(F4079:F4085)</f>
        <v>0</v>
      </c>
      <c r="G4078" s="203">
        <f>SUM(G4079:G4085)</f>
        <v>0</v>
      </c>
      <c r="H4078" s="204">
        <f t="shared" si="3397"/>
        <v>0</v>
      </c>
      <c r="I4078" s="202">
        <f>SUM(I4079:I4085)</f>
        <v>0</v>
      </c>
      <c r="J4078" s="205">
        <f>SUM(J4079:J4085)</f>
        <v>0</v>
      </c>
      <c r="K4078" s="206">
        <f t="shared" si="3398"/>
        <v>0</v>
      </c>
      <c r="L4078" s="202">
        <f>SUM(L4079:L4085)</f>
        <v>0</v>
      </c>
      <c r="M4078" s="205">
        <f>SUM(M4079:M4085)</f>
        <v>0</v>
      </c>
      <c r="N4078" s="207">
        <f>SUM(N4079:N4085)</f>
        <v>0</v>
      </c>
      <c r="O4078" s="202">
        <f>SUM(O4079:O4085)</f>
        <v>0</v>
      </c>
      <c r="P4078" s="207">
        <f>SUM(P4079:P4085)</f>
        <v>0</v>
      </c>
      <c r="Q4078" s="208">
        <f t="shared" si="3399"/>
        <v>0</v>
      </c>
      <c r="R4078" s="209">
        <f>SUM(R4079:R4085)</f>
        <v>0</v>
      </c>
      <c r="S4078" s="209">
        <f>SUM(S4079:S4085)</f>
        <v>0</v>
      </c>
      <c r="T4078" s="210">
        <f t="shared" si="3410"/>
        <v>0</v>
      </c>
      <c r="U4078" s="91"/>
      <c r="V4078" s="202">
        <f>SUM(V4079:V4085)</f>
        <v>0</v>
      </c>
      <c r="W4078" s="207">
        <f>SUM(W4079:W4085)</f>
        <v>0</v>
      </c>
      <c r="X4078" s="208">
        <f t="shared" si="3400"/>
        <v>0</v>
      </c>
      <c r="Y4078" s="209">
        <f>SUM(Y4079:Y4085)</f>
        <v>0</v>
      </c>
      <c r="Z4078" s="209">
        <f>SUM(Z4079:Z4085)</f>
        <v>0</v>
      </c>
      <c r="AA4078" s="210">
        <f t="shared" si="3411"/>
        <v>0</v>
      </c>
      <c r="AB4078" s="91"/>
      <c r="AC4078" s="202">
        <f>SUM(AC4079:AC4085)</f>
        <v>0</v>
      </c>
      <c r="AD4078" s="207">
        <f>SUM(AD4079:AD4085)</f>
        <v>0</v>
      </c>
      <c r="AE4078" s="208">
        <f t="shared" si="3401"/>
        <v>0</v>
      </c>
      <c r="AF4078" s="209">
        <f>SUM(AF4079:AF4085)</f>
        <v>0</v>
      </c>
      <c r="AG4078" s="209">
        <f>SUM(AG4079:AG4085)</f>
        <v>0</v>
      </c>
      <c r="AH4078" s="210">
        <f t="shared" si="3412"/>
        <v>0</v>
      </c>
      <c r="AJ4078" s="203">
        <f t="shared" ref="AJ4078:AU4078" si="3434">SUM(AJ4079:AJ4085)</f>
        <v>0</v>
      </c>
      <c r="AK4078" s="205">
        <f t="shared" si="3434"/>
        <v>0</v>
      </c>
      <c r="AL4078" s="207">
        <f t="shared" si="3434"/>
        <v>0</v>
      </c>
      <c r="AM4078" s="205">
        <f t="shared" si="3434"/>
        <v>0</v>
      </c>
      <c r="AN4078" s="207">
        <f t="shared" si="3434"/>
        <v>0</v>
      </c>
      <c r="AO4078" s="205">
        <f t="shared" si="3434"/>
        <v>0</v>
      </c>
      <c r="AP4078" s="207">
        <f t="shared" si="3434"/>
        <v>0</v>
      </c>
      <c r="AQ4078" s="205">
        <f t="shared" si="3434"/>
        <v>0</v>
      </c>
      <c r="AR4078" s="207">
        <f t="shared" si="3434"/>
        <v>0</v>
      </c>
      <c r="AS4078" s="205">
        <f t="shared" si="3434"/>
        <v>0</v>
      </c>
      <c r="AT4078" s="207">
        <f t="shared" si="3434"/>
        <v>0</v>
      </c>
      <c r="AU4078" s="205">
        <f t="shared" si="3434"/>
        <v>0</v>
      </c>
      <c r="AV4078" s="205">
        <f t="shared" si="3402"/>
        <v>0</v>
      </c>
      <c r="AW4078" s="211">
        <f t="shared" si="3403"/>
        <v>0</v>
      </c>
      <c r="AY4078" s="205">
        <f t="shared" si="3404"/>
        <v>0</v>
      </c>
      <c r="AZ4078" s="205">
        <f t="shared" si="3405"/>
        <v>0</v>
      </c>
      <c r="BA4078" s="205">
        <f t="shared" si="3406"/>
        <v>0</v>
      </c>
      <c r="BB4078" s="205">
        <f t="shared" si="3407"/>
        <v>0</v>
      </c>
      <c r="BC4078" s="205">
        <f t="shared" si="3408"/>
        <v>0</v>
      </c>
      <c r="BD4078" s="205">
        <f t="shared" si="3409"/>
        <v>0</v>
      </c>
    </row>
    <row r="4079" spans="2:56" x14ac:dyDescent="0.3">
      <c r="B4079" s="201" t="s">
        <v>220</v>
      </c>
      <c r="C4079" s="255"/>
      <c r="D4079" s="256"/>
      <c r="E4079" s="182">
        <f t="shared" si="3396"/>
        <v>0</v>
      </c>
      <c r="F4079" s="255"/>
      <c r="G4079" s="256"/>
      <c r="H4079" s="182">
        <f t="shared" si="3397"/>
        <v>0</v>
      </c>
      <c r="I4079" s="255"/>
      <c r="J4079" s="257"/>
      <c r="K4079" s="184">
        <f t="shared" si="3398"/>
        <v>0</v>
      </c>
      <c r="L4079" s="255"/>
      <c r="M4079" s="257"/>
      <c r="N4079" s="258"/>
      <c r="O4079" s="255"/>
      <c r="P4079" s="258"/>
      <c r="Q4079" s="177">
        <f t="shared" si="3399"/>
        <v>0</v>
      </c>
      <c r="R4079" s="258"/>
      <c r="S4079" s="258"/>
      <c r="T4079" s="178">
        <f t="shared" si="3410"/>
        <v>0</v>
      </c>
      <c r="U4079" s="157"/>
      <c r="V4079" s="255"/>
      <c r="W4079" s="258"/>
      <c r="X4079" s="177">
        <f t="shared" si="3400"/>
        <v>0</v>
      </c>
      <c r="Y4079" s="258"/>
      <c r="Z4079" s="258"/>
      <c r="AA4079" s="178">
        <f t="shared" si="3411"/>
        <v>0</v>
      </c>
      <c r="AB4079" s="157"/>
      <c r="AC4079" s="255"/>
      <c r="AD4079" s="258"/>
      <c r="AE4079" s="177">
        <f t="shared" si="3401"/>
        <v>0</v>
      </c>
      <c r="AF4079" s="258"/>
      <c r="AG4079" s="258"/>
      <c r="AH4079" s="178">
        <f t="shared" si="3412"/>
        <v>0</v>
      </c>
      <c r="AJ4079" s="252"/>
      <c r="AK4079" s="253"/>
      <c r="AL4079" s="254"/>
      <c r="AM4079" s="253"/>
      <c r="AN4079" s="254"/>
      <c r="AO4079" s="253"/>
      <c r="AP4079" s="254"/>
      <c r="AQ4079" s="253"/>
      <c r="AR4079" s="254"/>
      <c r="AS4079" s="253"/>
      <c r="AT4079" s="254"/>
      <c r="AU4079" s="253"/>
      <c r="AV4079" s="163">
        <f t="shared" si="3402"/>
        <v>0</v>
      </c>
      <c r="AW4079" s="93">
        <f t="shared" si="3403"/>
        <v>0</v>
      </c>
      <c r="AY4079" s="163">
        <f t="shared" si="3404"/>
        <v>0</v>
      </c>
      <c r="AZ4079" s="163">
        <f t="shared" si="3405"/>
        <v>0</v>
      </c>
      <c r="BA4079" s="163">
        <f t="shared" si="3406"/>
        <v>0</v>
      </c>
      <c r="BB4079" s="163">
        <f t="shared" si="3407"/>
        <v>0</v>
      </c>
      <c r="BC4079" s="163">
        <f t="shared" si="3408"/>
        <v>0</v>
      </c>
      <c r="BD4079" s="163">
        <f t="shared" si="3409"/>
        <v>0</v>
      </c>
    </row>
    <row r="4080" spans="2:56" x14ac:dyDescent="0.3">
      <c r="B4080" s="201" t="s">
        <v>221</v>
      </c>
      <c r="C4080" s="255"/>
      <c r="D4080" s="256"/>
      <c r="E4080" s="182">
        <f t="shared" si="3396"/>
        <v>0</v>
      </c>
      <c r="F4080" s="255"/>
      <c r="G4080" s="256"/>
      <c r="H4080" s="182">
        <f t="shared" si="3397"/>
        <v>0</v>
      </c>
      <c r="I4080" s="255"/>
      <c r="J4080" s="257"/>
      <c r="K4080" s="184">
        <f t="shared" si="3398"/>
        <v>0</v>
      </c>
      <c r="L4080" s="255"/>
      <c r="M4080" s="257"/>
      <c r="N4080" s="258"/>
      <c r="O4080" s="255"/>
      <c r="P4080" s="258"/>
      <c r="Q4080" s="177">
        <f t="shared" si="3399"/>
        <v>0</v>
      </c>
      <c r="R4080" s="258"/>
      <c r="S4080" s="258"/>
      <c r="T4080" s="178">
        <f t="shared" si="3410"/>
        <v>0</v>
      </c>
      <c r="U4080" s="157"/>
      <c r="V4080" s="255"/>
      <c r="W4080" s="258"/>
      <c r="X4080" s="177">
        <f t="shared" si="3400"/>
        <v>0</v>
      </c>
      <c r="Y4080" s="258"/>
      <c r="Z4080" s="258"/>
      <c r="AA4080" s="178">
        <f t="shared" si="3411"/>
        <v>0</v>
      </c>
      <c r="AB4080" s="157"/>
      <c r="AC4080" s="255"/>
      <c r="AD4080" s="258"/>
      <c r="AE4080" s="177">
        <f t="shared" si="3401"/>
        <v>0</v>
      </c>
      <c r="AF4080" s="258"/>
      <c r="AG4080" s="258"/>
      <c r="AH4080" s="178">
        <f t="shared" si="3412"/>
        <v>0</v>
      </c>
      <c r="AJ4080" s="252"/>
      <c r="AK4080" s="253"/>
      <c r="AL4080" s="254"/>
      <c r="AM4080" s="253"/>
      <c r="AN4080" s="254"/>
      <c r="AO4080" s="253"/>
      <c r="AP4080" s="254"/>
      <c r="AQ4080" s="253"/>
      <c r="AR4080" s="254"/>
      <c r="AS4080" s="253"/>
      <c r="AT4080" s="254"/>
      <c r="AU4080" s="253"/>
      <c r="AV4080" s="163">
        <f t="shared" si="3402"/>
        <v>0</v>
      </c>
      <c r="AW4080" s="93">
        <f t="shared" si="3403"/>
        <v>0</v>
      </c>
      <c r="AY4080" s="163">
        <f t="shared" si="3404"/>
        <v>0</v>
      </c>
      <c r="AZ4080" s="163">
        <f t="shared" si="3405"/>
        <v>0</v>
      </c>
      <c r="BA4080" s="163">
        <f t="shared" si="3406"/>
        <v>0</v>
      </c>
      <c r="BB4080" s="163">
        <f t="shared" si="3407"/>
        <v>0</v>
      </c>
      <c r="BC4080" s="163">
        <f t="shared" si="3408"/>
        <v>0</v>
      </c>
      <c r="BD4080" s="163">
        <f t="shared" si="3409"/>
        <v>0</v>
      </c>
    </row>
    <row r="4081" spans="2:56" x14ac:dyDescent="0.3">
      <c r="B4081" s="201" t="s">
        <v>222</v>
      </c>
      <c r="C4081" s="255"/>
      <c r="D4081" s="256"/>
      <c r="E4081" s="182">
        <f t="shared" si="3396"/>
        <v>0</v>
      </c>
      <c r="F4081" s="255"/>
      <c r="G4081" s="256"/>
      <c r="H4081" s="182">
        <f t="shared" si="3397"/>
        <v>0</v>
      </c>
      <c r="I4081" s="255"/>
      <c r="J4081" s="257"/>
      <c r="K4081" s="184">
        <f t="shared" si="3398"/>
        <v>0</v>
      </c>
      <c r="L4081" s="255"/>
      <c r="M4081" s="257"/>
      <c r="N4081" s="258"/>
      <c r="O4081" s="255"/>
      <c r="P4081" s="258"/>
      <c r="Q4081" s="177">
        <f t="shared" si="3399"/>
        <v>0</v>
      </c>
      <c r="R4081" s="258"/>
      <c r="S4081" s="258"/>
      <c r="T4081" s="178">
        <f t="shared" si="3410"/>
        <v>0</v>
      </c>
      <c r="U4081" s="157"/>
      <c r="V4081" s="255"/>
      <c r="W4081" s="258"/>
      <c r="X4081" s="177">
        <f t="shared" si="3400"/>
        <v>0</v>
      </c>
      <c r="Y4081" s="258"/>
      <c r="Z4081" s="258"/>
      <c r="AA4081" s="178">
        <f t="shared" si="3411"/>
        <v>0</v>
      </c>
      <c r="AB4081" s="157"/>
      <c r="AC4081" s="255"/>
      <c r="AD4081" s="258"/>
      <c r="AE4081" s="177">
        <f t="shared" si="3401"/>
        <v>0</v>
      </c>
      <c r="AF4081" s="258"/>
      <c r="AG4081" s="258"/>
      <c r="AH4081" s="178">
        <f t="shared" si="3412"/>
        <v>0</v>
      </c>
      <c r="AJ4081" s="252"/>
      <c r="AK4081" s="253"/>
      <c r="AL4081" s="254"/>
      <c r="AM4081" s="253"/>
      <c r="AN4081" s="254"/>
      <c r="AO4081" s="253"/>
      <c r="AP4081" s="254"/>
      <c r="AQ4081" s="253"/>
      <c r="AR4081" s="254"/>
      <c r="AS4081" s="253"/>
      <c r="AT4081" s="254"/>
      <c r="AU4081" s="253"/>
      <c r="AV4081" s="163">
        <f t="shared" si="3402"/>
        <v>0</v>
      </c>
      <c r="AW4081" s="93">
        <f t="shared" si="3403"/>
        <v>0</v>
      </c>
      <c r="AY4081" s="163">
        <f t="shared" si="3404"/>
        <v>0</v>
      </c>
      <c r="AZ4081" s="163">
        <f t="shared" si="3405"/>
        <v>0</v>
      </c>
      <c r="BA4081" s="163">
        <f t="shared" si="3406"/>
        <v>0</v>
      </c>
      <c r="BB4081" s="163">
        <f t="shared" si="3407"/>
        <v>0</v>
      </c>
      <c r="BC4081" s="163">
        <f t="shared" si="3408"/>
        <v>0</v>
      </c>
      <c r="BD4081" s="163">
        <f t="shared" si="3409"/>
        <v>0</v>
      </c>
    </row>
    <row r="4082" spans="2:56" x14ac:dyDescent="0.3">
      <c r="B4082" s="201" t="s">
        <v>223</v>
      </c>
      <c r="C4082" s="255"/>
      <c r="D4082" s="256"/>
      <c r="E4082" s="182">
        <f t="shared" si="3396"/>
        <v>0</v>
      </c>
      <c r="F4082" s="255"/>
      <c r="G4082" s="256"/>
      <c r="H4082" s="182">
        <f t="shared" si="3397"/>
        <v>0</v>
      </c>
      <c r="I4082" s="255"/>
      <c r="J4082" s="257"/>
      <c r="K4082" s="184">
        <f t="shared" si="3398"/>
        <v>0</v>
      </c>
      <c r="L4082" s="255"/>
      <c r="M4082" s="257"/>
      <c r="N4082" s="258"/>
      <c r="O4082" s="255"/>
      <c r="P4082" s="258"/>
      <c r="Q4082" s="177">
        <f t="shared" si="3399"/>
        <v>0</v>
      </c>
      <c r="R4082" s="258"/>
      <c r="S4082" s="258"/>
      <c r="T4082" s="178">
        <f t="shared" si="3410"/>
        <v>0</v>
      </c>
      <c r="U4082" s="157"/>
      <c r="V4082" s="255"/>
      <c r="W4082" s="258"/>
      <c r="X4082" s="177">
        <f t="shared" si="3400"/>
        <v>0</v>
      </c>
      <c r="Y4082" s="258"/>
      <c r="Z4082" s="258"/>
      <c r="AA4082" s="178">
        <f t="shared" si="3411"/>
        <v>0</v>
      </c>
      <c r="AB4082" s="157"/>
      <c r="AC4082" s="255"/>
      <c r="AD4082" s="258"/>
      <c r="AE4082" s="177">
        <f t="shared" si="3401"/>
        <v>0</v>
      </c>
      <c r="AF4082" s="258"/>
      <c r="AG4082" s="258"/>
      <c r="AH4082" s="178">
        <f t="shared" si="3412"/>
        <v>0</v>
      </c>
      <c r="AJ4082" s="252"/>
      <c r="AK4082" s="253"/>
      <c r="AL4082" s="254"/>
      <c r="AM4082" s="253"/>
      <c r="AN4082" s="254"/>
      <c r="AO4082" s="253"/>
      <c r="AP4082" s="254"/>
      <c r="AQ4082" s="253"/>
      <c r="AR4082" s="254"/>
      <c r="AS4082" s="253"/>
      <c r="AT4082" s="254"/>
      <c r="AU4082" s="253"/>
      <c r="AV4082" s="163">
        <f t="shared" si="3402"/>
        <v>0</v>
      </c>
      <c r="AW4082" s="93">
        <f t="shared" si="3403"/>
        <v>0</v>
      </c>
      <c r="AY4082" s="163">
        <f t="shared" si="3404"/>
        <v>0</v>
      </c>
      <c r="AZ4082" s="163">
        <f t="shared" si="3405"/>
        <v>0</v>
      </c>
      <c r="BA4082" s="163">
        <f t="shared" si="3406"/>
        <v>0</v>
      </c>
      <c r="BB4082" s="163">
        <f t="shared" si="3407"/>
        <v>0</v>
      </c>
      <c r="BC4082" s="163">
        <f t="shared" si="3408"/>
        <v>0</v>
      </c>
      <c r="BD4082" s="163">
        <f t="shared" si="3409"/>
        <v>0</v>
      </c>
    </row>
    <row r="4083" spans="2:56" x14ac:dyDescent="0.3">
      <c r="B4083" s="201" t="s">
        <v>224</v>
      </c>
      <c r="C4083" s="255"/>
      <c r="D4083" s="256"/>
      <c r="E4083" s="182">
        <f t="shared" si="3396"/>
        <v>0</v>
      </c>
      <c r="F4083" s="255"/>
      <c r="G4083" s="256"/>
      <c r="H4083" s="182">
        <f t="shared" si="3397"/>
        <v>0</v>
      </c>
      <c r="I4083" s="255"/>
      <c r="J4083" s="257"/>
      <c r="K4083" s="184">
        <f t="shared" si="3398"/>
        <v>0</v>
      </c>
      <c r="L4083" s="255"/>
      <c r="M4083" s="257"/>
      <c r="N4083" s="258"/>
      <c r="O4083" s="255"/>
      <c r="P4083" s="258"/>
      <c r="Q4083" s="177">
        <f t="shared" si="3399"/>
        <v>0</v>
      </c>
      <c r="R4083" s="258"/>
      <c r="S4083" s="258"/>
      <c r="T4083" s="178">
        <f t="shared" si="3410"/>
        <v>0</v>
      </c>
      <c r="U4083" s="157"/>
      <c r="V4083" s="255"/>
      <c r="W4083" s="258"/>
      <c r="X4083" s="177">
        <f t="shared" si="3400"/>
        <v>0</v>
      </c>
      <c r="Y4083" s="258"/>
      <c r="Z4083" s="258"/>
      <c r="AA4083" s="178">
        <f t="shared" si="3411"/>
        <v>0</v>
      </c>
      <c r="AB4083" s="157"/>
      <c r="AC4083" s="255"/>
      <c r="AD4083" s="258"/>
      <c r="AE4083" s="177">
        <f t="shared" si="3401"/>
        <v>0</v>
      </c>
      <c r="AF4083" s="258"/>
      <c r="AG4083" s="258"/>
      <c r="AH4083" s="178">
        <f t="shared" si="3412"/>
        <v>0</v>
      </c>
      <c r="AJ4083" s="252"/>
      <c r="AK4083" s="253"/>
      <c r="AL4083" s="254"/>
      <c r="AM4083" s="253"/>
      <c r="AN4083" s="254"/>
      <c r="AO4083" s="253"/>
      <c r="AP4083" s="254"/>
      <c r="AQ4083" s="253"/>
      <c r="AR4083" s="254"/>
      <c r="AS4083" s="253"/>
      <c r="AT4083" s="254"/>
      <c r="AU4083" s="253"/>
      <c r="AV4083" s="163">
        <f t="shared" si="3402"/>
        <v>0</v>
      </c>
      <c r="AW4083" s="93">
        <f t="shared" si="3403"/>
        <v>0</v>
      </c>
      <c r="AY4083" s="163">
        <f t="shared" si="3404"/>
        <v>0</v>
      </c>
      <c r="AZ4083" s="163">
        <f t="shared" si="3405"/>
        <v>0</v>
      </c>
      <c r="BA4083" s="163">
        <f t="shared" si="3406"/>
        <v>0</v>
      </c>
      <c r="BB4083" s="163">
        <f t="shared" si="3407"/>
        <v>0</v>
      </c>
      <c r="BC4083" s="163">
        <f t="shared" si="3408"/>
        <v>0</v>
      </c>
      <c r="BD4083" s="163">
        <f t="shared" si="3409"/>
        <v>0</v>
      </c>
    </row>
    <row r="4084" spans="2:56" x14ac:dyDescent="0.3">
      <c r="B4084" s="201" t="s">
        <v>225</v>
      </c>
      <c r="C4084" s="255"/>
      <c r="D4084" s="256"/>
      <c r="E4084" s="182">
        <f t="shared" si="3396"/>
        <v>0</v>
      </c>
      <c r="F4084" s="255"/>
      <c r="G4084" s="256"/>
      <c r="H4084" s="182">
        <f t="shared" si="3397"/>
        <v>0</v>
      </c>
      <c r="I4084" s="255"/>
      <c r="J4084" s="257"/>
      <c r="K4084" s="184">
        <f t="shared" si="3398"/>
        <v>0</v>
      </c>
      <c r="L4084" s="255"/>
      <c r="M4084" s="257"/>
      <c r="N4084" s="258"/>
      <c r="O4084" s="255"/>
      <c r="P4084" s="258"/>
      <c r="Q4084" s="177">
        <f t="shared" si="3399"/>
        <v>0</v>
      </c>
      <c r="R4084" s="258"/>
      <c r="S4084" s="258"/>
      <c r="T4084" s="178">
        <f t="shared" si="3410"/>
        <v>0</v>
      </c>
      <c r="U4084" s="157"/>
      <c r="V4084" s="255"/>
      <c r="W4084" s="258"/>
      <c r="X4084" s="177">
        <f t="shared" si="3400"/>
        <v>0</v>
      </c>
      <c r="Y4084" s="258"/>
      <c r="Z4084" s="258"/>
      <c r="AA4084" s="178">
        <f t="shared" si="3411"/>
        <v>0</v>
      </c>
      <c r="AB4084" s="157"/>
      <c r="AC4084" s="255"/>
      <c r="AD4084" s="258"/>
      <c r="AE4084" s="177">
        <f t="shared" si="3401"/>
        <v>0</v>
      </c>
      <c r="AF4084" s="258"/>
      <c r="AG4084" s="258"/>
      <c r="AH4084" s="178">
        <f t="shared" si="3412"/>
        <v>0</v>
      </c>
      <c r="AJ4084" s="252"/>
      <c r="AK4084" s="253"/>
      <c r="AL4084" s="254"/>
      <c r="AM4084" s="253"/>
      <c r="AN4084" s="254"/>
      <c r="AO4084" s="253"/>
      <c r="AP4084" s="254"/>
      <c r="AQ4084" s="253"/>
      <c r="AR4084" s="254"/>
      <c r="AS4084" s="253"/>
      <c r="AT4084" s="254"/>
      <c r="AU4084" s="253"/>
      <c r="AV4084" s="163">
        <f t="shared" si="3402"/>
        <v>0</v>
      </c>
      <c r="AW4084" s="93">
        <f t="shared" si="3403"/>
        <v>0</v>
      </c>
      <c r="AY4084" s="163">
        <f t="shared" si="3404"/>
        <v>0</v>
      </c>
      <c r="AZ4084" s="163">
        <f t="shared" si="3405"/>
        <v>0</v>
      </c>
      <c r="BA4084" s="163">
        <f t="shared" si="3406"/>
        <v>0</v>
      </c>
      <c r="BB4084" s="163">
        <f t="shared" si="3407"/>
        <v>0</v>
      </c>
      <c r="BC4084" s="163">
        <f t="shared" si="3408"/>
        <v>0</v>
      </c>
      <c r="BD4084" s="163">
        <f t="shared" si="3409"/>
        <v>0</v>
      </c>
    </row>
    <row r="4085" spans="2:56" x14ac:dyDescent="0.3">
      <c r="B4085" s="201" t="s">
        <v>226</v>
      </c>
      <c r="C4085" s="255"/>
      <c r="D4085" s="256"/>
      <c r="E4085" s="182">
        <f t="shared" ref="E4085:E4090" si="3435">IFERROR(D4085/C4085,0)</f>
        <v>0</v>
      </c>
      <c r="F4085" s="255"/>
      <c r="G4085" s="256"/>
      <c r="H4085" s="182">
        <f t="shared" ref="H4085:H4090" si="3436">IFERROR(G4085/F4085,0)</f>
        <v>0</v>
      </c>
      <c r="I4085" s="255"/>
      <c r="J4085" s="257"/>
      <c r="K4085" s="184">
        <f t="shared" ref="K4085:K4090" si="3437">IFERROR(J4085/I4085,0)</f>
        <v>0</v>
      </c>
      <c r="L4085" s="255"/>
      <c r="M4085" s="257"/>
      <c r="N4085" s="258"/>
      <c r="O4085" s="255"/>
      <c r="P4085" s="258"/>
      <c r="Q4085" s="177">
        <f t="shared" ref="Q4085:Q4095" si="3438">SUM(O4085:P4085)</f>
        <v>0</v>
      </c>
      <c r="R4085" s="258"/>
      <c r="S4085" s="258"/>
      <c r="T4085" s="178">
        <f t="shared" si="3410"/>
        <v>0</v>
      </c>
      <c r="U4085" s="157"/>
      <c r="V4085" s="255"/>
      <c r="W4085" s="258"/>
      <c r="X4085" s="177">
        <f t="shared" ref="X4085:X4095" si="3439">SUM(V4085:W4085)</f>
        <v>0</v>
      </c>
      <c r="Y4085" s="258"/>
      <c r="Z4085" s="258"/>
      <c r="AA4085" s="178">
        <f t="shared" si="3411"/>
        <v>0</v>
      </c>
      <c r="AB4085" s="157"/>
      <c r="AC4085" s="255"/>
      <c r="AD4085" s="258"/>
      <c r="AE4085" s="177">
        <f t="shared" ref="AE4085:AE4095" si="3440">SUM(AC4085:AD4085)</f>
        <v>0</v>
      </c>
      <c r="AF4085" s="258"/>
      <c r="AG4085" s="258"/>
      <c r="AH4085" s="178">
        <f t="shared" si="3412"/>
        <v>0</v>
      </c>
      <c r="AJ4085" s="252"/>
      <c r="AK4085" s="253"/>
      <c r="AL4085" s="254"/>
      <c r="AM4085" s="253"/>
      <c r="AN4085" s="254"/>
      <c r="AO4085" s="253"/>
      <c r="AP4085" s="254"/>
      <c r="AQ4085" s="253"/>
      <c r="AR4085" s="254"/>
      <c r="AS4085" s="253"/>
      <c r="AT4085" s="254"/>
      <c r="AU4085" s="253"/>
      <c r="AV4085" s="163">
        <f t="shared" ref="AV4085:AV4090" si="3441">SUM(AJ4085:AU4085)</f>
        <v>0</v>
      </c>
      <c r="AW4085" s="93">
        <f t="shared" ref="AW4085:AW4090" si="3442">T4085-AV4085</f>
        <v>0</v>
      </c>
      <c r="AY4085" s="163">
        <f t="shared" ref="AY4085:AY4090" si="3443">SUM(AJ4085:AL4085)</f>
        <v>0</v>
      </c>
      <c r="AZ4085" s="163">
        <f t="shared" ref="AZ4085:AZ4090" si="3444">SUM(AM4085:AO4085)</f>
        <v>0</v>
      </c>
      <c r="BA4085" s="163">
        <f t="shared" ref="BA4085:BA4090" si="3445">SUM(AP4085:AR4085)</f>
        <v>0</v>
      </c>
      <c r="BB4085" s="163">
        <f t="shared" ref="BB4085:BB4090" si="3446">SUM(AS4085:AU4085)</f>
        <v>0</v>
      </c>
      <c r="BC4085" s="163">
        <f t="shared" ref="BC4085:BC4148" si="3447">SUM(AY4085,AZ4085,BA4085,BB4085)</f>
        <v>0</v>
      </c>
      <c r="BD4085" s="163">
        <f t="shared" ref="BD4085:BD4090" si="3448">T4085-BC4085</f>
        <v>0</v>
      </c>
    </row>
    <row r="4086" spans="2:56" x14ac:dyDescent="0.3">
      <c r="B4086" s="176" t="s">
        <v>227</v>
      </c>
      <c r="C4086" s="103"/>
      <c r="D4086" s="104"/>
      <c r="E4086" s="204">
        <f t="shared" si="3435"/>
        <v>0</v>
      </c>
      <c r="F4086" s="103"/>
      <c r="G4086" s="104"/>
      <c r="H4086" s="204">
        <f t="shared" si="3436"/>
        <v>0</v>
      </c>
      <c r="I4086" s="103"/>
      <c r="J4086" s="106"/>
      <c r="K4086" s="206">
        <f t="shared" si="3437"/>
        <v>0</v>
      </c>
      <c r="L4086" s="103"/>
      <c r="M4086" s="106"/>
      <c r="N4086" s="108"/>
      <c r="O4086" s="103"/>
      <c r="P4086" s="108"/>
      <c r="Q4086" s="208">
        <f t="shared" si="3438"/>
        <v>0</v>
      </c>
      <c r="R4086" s="109"/>
      <c r="S4086" s="109"/>
      <c r="T4086" s="210">
        <f t="shared" ref="T4086:T4095" si="3449">SUM(Q4086:S4086)</f>
        <v>0</v>
      </c>
      <c r="U4086" s="91"/>
      <c r="V4086" s="103"/>
      <c r="W4086" s="108"/>
      <c r="X4086" s="208">
        <f t="shared" si="3439"/>
        <v>0</v>
      </c>
      <c r="Y4086" s="109"/>
      <c r="Z4086" s="109"/>
      <c r="AA4086" s="210">
        <f t="shared" ref="AA4086:AA4095" si="3450">SUM(X4086:Z4086)</f>
        <v>0</v>
      </c>
      <c r="AB4086" s="91"/>
      <c r="AC4086" s="103"/>
      <c r="AD4086" s="108"/>
      <c r="AE4086" s="208">
        <f t="shared" si="3440"/>
        <v>0</v>
      </c>
      <c r="AF4086" s="109"/>
      <c r="AG4086" s="109"/>
      <c r="AH4086" s="210">
        <f t="shared" ref="AH4086:AH4095" si="3451">SUM(AE4086:AG4086)</f>
        <v>0</v>
      </c>
      <c r="AJ4086" s="252"/>
      <c r="AK4086" s="253"/>
      <c r="AL4086" s="254"/>
      <c r="AM4086" s="253"/>
      <c r="AN4086" s="254"/>
      <c r="AO4086" s="253"/>
      <c r="AP4086" s="254"/>
      <c r="AQ4086" s="253"/>
      <c r="AR4086" s="254"/>
      <c r="AS4086" s="253"/>
      <c r="AT4086" s="254"/>
      <c r="AU4086" s="253"/>
      <c r="AV4086" s="163">
        <f t="shared" si="3441"/>
        <v>0</v>
      </c>
      <c r="AW4086" s="211">
        <f t="shared" si="3442"/>
        <v>0</v>
      </c>
      <c r="AY4086" s="163">
        <f t="shared" si="3443"/>
        <v>0</v>
      </c>
      <c r="AZ4086" s="163">
        <f t="shared" si="3444"/>
        <v>0</v>
      </c>
      <c r="BA4086" s="163">
        <f t="shared" si="3445"/>
        <v>0</v>
      </c>
      <c r="BB4086" s="163">
        <f t="shared" si="3446"/>
        <v>0</v>
      </c>
      <c r="BC4086" s="163">
        <f t="shared" si="3447"/>
        <v>0</v>
      </c>
      <c r="BD4086" s="163">
        <f t="shared" si="3448"/>
        <v>0</v>
      </c>
    </row>
    <row r="4087" spans="2:56" x14ac:dyDescent="0.3">
      <c r="B4087" s="176" t="s">
        <v>228</v>
      </c>
      <c r="C4087" s="103"/>
      <c r="D4087" s="104"/>
      <c r="E4087" s="204">
        <f t="shared" si="3435"/>
        <v>0</v>
      </c>
      <c r="F4087" s="103"/>
      <c r="G4087" s="104"/>
      <c r="H4087" s="204">
        <f t="shared" si="3436"/>
        <v>0</v>
      </c>
      <c r="I4087" s="103"/>
      <c r="J4087" s="106"/>
      <c r="K4087" s="206">
        <f t="shared" si="3437"/>
        <v>0</v>
      </c>
      <c r="L4087" s="103"/>
      <c r="M4087" s="106"/>
      <c r="N4087" s="108"/>
      <c r="O4087" s="103"/>
      <c r="P4087" s="108"/>
      <c r="Q4087" s="208">
        <f t="shared" si="3438"/>
        <v>0</v>
      </c>
      <c r="R4087" s="109"/>
      <c r="S4087" s="109"/>
      <c r="T4087" s="210">
        <f t="shared" si="3449"/>
        <v>0</v>
      </c>
      <c r="U4087" s="91"/>
      <c r="V4087" s="103"/>
      <c r="W4087" s="108"/>
      <c r="X4087" s="208">
        <f t="shared" si="3439"/>
        <v>0</v>
      </c>
      <c r="Y4087" s="109"/>
      <c r="Z4087" s="109"/>
      <c r="AA4087" s="210">
        <f t="shared" si="3450"/>
        <v>0</v>
      </c>
      <c r="AB4087" s="91"/>
      <c r="AC4087" s="103"/>
      <c r="AD4087" s="108"/>
      <c r="AE4087" s="208">
        <f t="shared" si="3440"/>
        <v>0</v>
      </c>
      <c r="AF4087" s="109"/>
      <c r="AG4087" s="109"/>
      <c r="AH4087" s="210">
        <f t="shared" si="3451"/>
        <v>0</v>
      </c>
      <c r="AJ4087" s="252"/>
      <c r="AK4087" s="253"/>
      <c r="AL4087" s="254"/>
      <c r="AM4087" s="253"/>
      <c r="AN4087" s="254"/>
      <c r="AO4087" s="253"/>
      <c r="AP4087" s="254"/>
      <c r="AQ4087" s="253"/>
      <c r="AR4087" s="254"/>
      <c r="AS4087" s="253"/>
      <c r="AT4087" s="254"/>
      <c r="AU4087" s="253"/>
      <c r="AV4087" s="163">
        <f t="shared" si="3441"/>
        <v>0</v>
      </c>
      <c r="AW4087" s="211">
        <f t="shared" si="3442"/>
        <v>0</v>
      </c>
      <c r="AY4087" s="163">
        <f t="shared" si="3443"/>
        <v>0</v>
      </c>
      <c r="AZ4087" s="163">
        <f t="shared" si="3444"/>
        <v>0</v>
      </c>
      <c r="BA4087" s="163">
        <f t="shared" si="3445"/>
        <v>0</v>
      </c>
      <c r="BB4087" s="163">
        <f t="shared" si="3446"/>
        <v>0</v>
      </c>
      <c r="BC4087" s="163">
        <f t="shared" si="3447"/>
        <v>0</v>
      </c>
      <c r="BD4087" s="163">
        <f t="shared" si="3448"/>
        <v>0</v>
      </c>
    </row>
    <row r="4088" spans="2:56" x14ac:dyDescent="0.3">
      <c r="B4088" s="176" t="s">
        <v>229</v>
      </c>
      <c r="C4088" s="103"/>
      <c r="D4088" s="104"/>
      <c r="E4088" s="204">
        <f t="shared" si="3435"/>
        <v>0</v>
      </c>
      <c r="F4088" s="103"/>
      <c r="G4088" s="104"/>
      <c r="H4088" s="204">
        <f t="shared" si="3436"/>
        <v>0</v>
      </c>
      <c r="I4088" s="103"/>
      <c r="J4088" s="106"/>
      <c r="K4088" s="206">
        <f t="shared" si="3437"/>
        <v>0</v>
      </c>
      <c r="L4088" s="103"/>
      <c r="M4088" s="106"/>
      <c r="N4088" s="108"/>
      <c r="O4088" s="103"/>
      <c r="P4088" s="108"/>
      <c r="Q4088" s="208">
        <f t="shared" si="3438"/>
        <v>0</v>
      </c>
      <c r="R4088" s="109"/>
      <c r="S4088" s="109"/>
      <c r="T4088" s="210">
        <f t="shared" si="3449"/>
        <v>0</v>
      </c>
      <c r="U4088" s="91"/>
      <c r="V4088" s="103"/>
      <c r="W4088" s="108"/>
      <c r="X4088" s="208">
        <f t="shared" si="3439"/>
        <v>0</v>
      </c>
      <c r="Y4088" s="109"/>
      <c r="Z4088" s="109"/>
      <c r="AA4088" s="210">
        <f t="shared" si="3450"/>
        <v>0</v>
      </c>
      <c r="AB4088" s="91"/>
      <c r="AC4088" s="103"/>
      <c r="AD4088" s="108"/>
      <c r="AE4088" s="208">
        <f t="shared" si="3440"/>
        <v>0</v>
      </c>
      <c r="AF4088" s="109"/>
      <c r="AG4088" s="109"/>
      <c r="AH4088" s="210">
        <f t="shared" si="3451"/>
        <v>0</v>
      </c>
      <c r="AJ4088" s="252"/>
      <c r="AK4088" s="253"/>
      <c r="AL4088" s="254"/>
      <c r="AM4088" s="253"/>
      <c r="AN4088" s="254"/>
      <c r="AO4088" s="253"/>
      <c r="AP4088" s="254"/>
      <c r="AQ4088" s="253"/>
      <c r="AR4088" s="254"/>
      <c r="AS4088" s="253"/>
      <c r="AT4088" s="254"/>
      <c r="AU4088" s="253"/>
      <c r="AV4088" s="163">
        <f t="shared" si="3441"/>
        <v>0</v>
      </c>
      <c r="AW4088" s="211">
        <f t="shared" si="3442"/>
        <v>0</v>
      </c>
      <c r="AY4088" s="163">
        <f t="shared" si="3443"/>
        <v>0</v>
      </c>
      <c r="AZ4088" s="163">
        <f t="shared" si="3444"/>
        <v>0</v>
      </c>
      <c r="BA4088" s="163">
        <f t="shared" si="3445"/>
        <v>0</v>
      </c>
      <c r="BB4088" s="163">
        <f t="shared" si="3446"/>
        <v>0</v>
      </c>
      <c r="BC4088" s="163">
        <f t="shared" si="3447"/>
        <v>0</v>
      </c>
      <c r="BD4088" s="163">
        <f t="shared" si="3448"/>
        <v>0</v>
      </c>
    </row>
    <row r="4089" spans="2:56" x14ac:dyDescent="0.3">
      <c r="B4089" s="176" t="s">
        <v>230</v>
      </c>
      <c r="C4089" s="103"/>
      <c r="D4089" s="104"/>
      <c r="E4089" s="204">
        <f t="shared" si="3435"/>
        <v>0</v>
      </c>
      <c r="F4089" s="103"/>
      <c r="G4089" s="104"/>
      <c r="H4089" s="204">
        <f t="shared" si="3436"/>
        <v>0</v>
      </c>
      <c r="I4089" s="103"/>
      <c r="J4089" s="106"/>
      <c r="K4089" s="206">
        <f t="shared" si="3437"/>
        <v>0</v>
      </c>
      <c r="L4089" s="103"/>
      <c r="M4089" s="106"/>
      <c r="N4089" s="108"/>
      <c r="O4089" s="103"/>
      <c r="P4089" s="108"/>
      <c r="Q4089" s="208">
        <f t="shared" si="3438"/>
        <v>0</v>
      </c>
      <c r="R4089" s="109"/>
      <c r="S4089" s="109"/>
      <c r="T4089" s="210">
        <f t="shared" si="3449"/>
        <v>0</v>
      </c>
      <c r="U4089" s="91"/>
      <c r="V4089" s="103"/>
      <c r="W4089" s="108"/>
      <c r="X4089" s="208">
        <f t="shared" si="3439"/>
        <v>0</v>
      </c>
      <c r="Y4089" s="109"/>
      <c r="Z4089" s="109"/>
      <c r="AA4089" s="210">
        <f t="shared" si="3450"/>
        <v>0</v>
      </c>
      <c r="AB4089" s="91"/>
      <c r="AC4089" s="103"/>
      <c r="AD4089" s="108"/>
      <c r="AE4089" s="208">
        <f t="shared" si="3440"/>
        <v>0</v>
      </c>
      <c r="AF4089" s="109"/>
      <c r="AG4089" s="109"/>
      <c r="AH4089" s="210">
        <f t="shared" si="3451"/>
        <v>0</v>
      </c>
      <c r="AJ4089" s="252"/>
      <c r="AK4089" s="253"/>
      <c r="AL4089" s="254"/>
      <c r="AM4089" s="253"/>
      <c r="AN4089" s="254"/>
      <c r="AO4089" s="253"/>
      <c r="AP4089" s="254"/>
      <c r="AQ4089" s="253"/>
      <c r="AR4089" s="254"/>
      <c r="AS4089" s="253"/>
      <c r="AT4089" s="254"/>
      <c r="AU4089" s="253"/>
      <c r="AV4089" s="163">
        <f t="shared" si="3441"/>
        <v>0</v>
      </c>
      <c r="AW4089" s="211">
        <f t="shared" si="3442"/>
        <v>0</v>
      </c>
      <c r="AY4089" s="163">
        <f t="shared" si="3443"/>
        <v>0</v>
      </c>
      <c r="AZ4089" s="163">
        <f t="shared" si="3444"/>
        <v>0</v>
      </c>
      <c r="BA4089" s="163">
        <f t="shared" si="3445"/>
        <v>0</v>
      </c>
      <c r="BB4089" s="163">
        <f t="shared" si="3446"/>
        <v>0</v>
      </c>
      <c r="BC4089" s="163">
        <f t="shared" si="3447"/>
        <v>0</v>
      </c>
      <c r="BD4089" s="163">
        <f t="shared" si="3448"/>
        <v>0</v>
      </c>
    </row>
    <row r="4090" spans="2:56" x14ac:dyDescent="0.3">
      <c r="B4090" s="176" t="s">
        <v>231</v>
      </c>
      <c r="C4090" s="103"/>
      <c r="D4090" s="104"/>
      <c r="E4090" s="204">
        <f t="shared" si="3435"/>
        <v>0</v>
      </c>
      <c r="F4090" s="103"/>
      <c r="G4090" s="104"/>
      <c r="H4090" s="204">
        <f t="shared" si="3436"/>
        <v>0</v>
      </c>
      <c r="I4090" s="103"/>
      <c r="J4090" s="106"/>
      <c r="K4090" s="206">
        <f t="shared" si="3437"/>
        <v>0</v>
      </c>
      <c r="L4090" s="103"/>
      <c r="M4090" s="106"/>
      <c r="N4090" s="108"/>
      <c r="O4090" s="103"/>
      <c r="P4090" s="108"/>
      <c r="Q4090" s="208">
        <f t="shared" si="3438"/>
        <v>0</v>
      </c>
      <c r="R4090" s="109"/>
      <c r="S4090" s="109"/>
      <c r="T4090" s="210">
        <f t="shared" si="3449"/>
        <v>0</v>
      </c>
      <c r="U4090" s="91"/>
      <c r="V4090" s="103"/>
      <c r="W4090" s="108"/>
      <c r="X4090" s="208">
        <f t="shared" si="3439"/>
        <v>0</v>
      </c>
      <c r="Y4090" s="109"/>
      <c r="Z4090" s="109"/>
      <c r="AA4090" s="210">
        <f t="shared" si="3450"/>
        <v>0</v>
      </c>
      <c r="AB4090" s="91"/>
      <c r="AC4090" s="103"/>
      <c r="AD4090" s="108"/>
      <c r="AE4090" s="208">
        <f t="shared" si="3440"/>
        <v>0</v>
      </c>
      <c r="AF4090" s="109"/>
      <c r="AG4090" s="109"/>
      <c r="AH4090" s="210">
        <f t="shared" si="3451"/>
        <v>0</v>
      </c>
      <c r="AJ4090" s="252"/>
      <c r="AK4090" s="253"/>
      <c r="AL4090" s="254"/>
      <c r="AM4090" s="253"/>
      <c r="AN4090" s="254"/>
      <c r="AO4090" s="253"/>
      <c r="AP4090" s="254"/>
      <c r="AQ4090" s="253"/>
      <c r="AR4090" s="254"/>
      <c r="AS4090" s="253"/>
      <c r="AT4090" s="254"/>
      <c r="AU4090" s="253"/>
      <c r="AV4090" s="163">
        <f t="shared" si="3441"/>
        <v>0</v>
      </c>
      <c r="AW4090" s="211">
        <f t="shared" si="3442"/>
        <v>0</v>
      </c>
      <c r="AY4090" s="163">
        <f t="shared" si="3443"/>
        <v>0</v>
      </c>
      <c r="AZ4090" s="163">
        <f t="shared" si="3444"/>
        <v>0</v>
      </c>
      <c r="BA4090" s="163">
        <f t="shared" si="3445"/>
        <v>0</v>
      </c>
      <c r="BB4090" s="163">
        <f t="shared" si="3446"/>
        <v>0</v>
      </c>
      <c r="BC4090" s="163">
        <f t="shared" si="3447"/>
        <v>0</v>
      </c>
      <c r="BD4090" s="163">
        <f t="shared" si="3448"/>
        <v>0</v>
      </c>
    </row>
    <row r="4091" spans="2:56" x14ac:dyDescent="0.3">
      <c r="B4091" s="212" t="s">
        <v>232</v>
      </c>
      <c r="C4091" s="103"/>
      <c r="D4091" s="104"/>
      <c r="E4091" s="105"/>
      <c r="F4091" s="103"/>
      <c r="G4091" s="104"/>
      <c r="H4091" s="105"/>
      <c r="I4091" s="103"/>
      <c r="J4091" s="106"/>
      <c r="K4091" s="107"/>
      <c r="L4091" s="103"/>
      <c r="M4091" s="106"/>
      <c r="N4091" s="108"/>
      <c r="O4091" s="103"/>
      <c r="P4091" s="108"/>
      <c r="Q4091" s="213"/>
      <c r="R4091" s="109"/>
      <c r="S4091" s="109"/>
      <c r="T4091" s="214"/>
      <c r="U4091" s="91"/>
      <c r="V4091" s="103"/>
      <c r="W4091" s="108"/>
      <c r="X4091" s="213"/>
      <c r="Y4091" s="109"/>
      <c r="Z4091" s="109"/>
      <c r="AA4091" s="214"/>
      <c r="AB4091" s="91"/>
      <c r="AC4091" s="103"/>
      <c r="AD4091" s="108"/>
      <c r="AE4091" s="213"/>
      <c r="AF4091" s="109"/>
      <c r="AG4091" s="109"/>
      <c r="AH4091" s="214"/>
      <c r="AJ4091" s="104"/>
      <c r="AK4091" s="106"/>
      <c r="AL4091" s="108"/>
      <c r="AM4091" s="106"/>
      <c r="AN4091" s="108"/>
      <c r="AO4091" s="106"/>
      <c r="AP4091" s="108"/>
      <c r="AQ4091" s="106"/>
      <c r="AR4091" s="108"/>
      <c r="AS4091" s="106"/>
      <c r="AT4091" s="108"/>
      <c r="AU4091" s="106"/>
      <c r="AV4091" s="106"/>
      <c r="AW4091" s="111"/>
      <c r="AY4091" s="106"/>
      <c r="AZ4091" s="106"/>
      <c r="BA4091" s="106"/>
      <c r="BB4091" s="106"/>
      <c r="BC4091" s="106"/>
      <c r="BD4091" s="106"/>
    </row>
    <row r="4092" spans="2:56" x14ac:dyDescent="0.3">
      <c r="B4092" s="215" t="s">
        <v>233</v>
      </c>
      <c r="C4092" s="103"/>
      <c r="D4092" s="104"/>
      <c r="E4092" s="204">
        <f>IFERROR(D4092/C4092,0)</f>
        <v>0</v>
      </c>
      <c r="F4092" s="103"/>
      <c r="G4092" s="104"/>
      <c r="H4092" s="204">
        <f>IFERROR(G4092/F4092,0)</f>
        <v>0</v>
      </c>
      <c r="I4092" s="103"/>
      <c r="J4092" s="106"/>
      <c r="K4092" s="206">
        <f>IFERROR(J4092/I4092,0)</f>
        <v>0</v>
      </c>
      <c r="L4092" s="103"/>
      <c r="M4092" s="106"/>
      <c r="N4092" s="108"/>
      <c r="O4092" s="103"/>
      <c r="P4092" s="108"/>
      <c r="Q4092" s="208">
        <f t="shared" si="3438"/>
        <v>0</v>
      </c>
      <c r="R4092" s="109"/>
      <c r="S4092" s="109"/>
      <c r="T4092" s="210">
        <f t="shared" si="3449"/>
        <v>0</v>
      </c>
      <c r="U4092" s="91"/>
      <c r="V4092" s="103"/>
      <c r="W4092" s="108"/>
      <c r="X4092" s="208">
        <f t="shared" si="3439"/>
        <v>0</v>
      </c>
      <c r="Y4092" s="109"/>
      <c r="Z4092" s="109"/>
      <c r="AA4092" s="210">
        <f t="shared" si="3450"/>
        <v>0</v>
      </c>
      <c r="AB4092" s="91"/>
      <c r="AC4092" s="103"/>
      <c r="AD4092" s="108"/>
      <c r="AE4092" s="208">
        <f t="shared" si="3440"/>
        <v>0</v>
      </c>
      <c r="AF4092" s="109"/>
      <c r="AG4092" s="109"/>
      <c r="AH4092" s="210">
        <f t="shared" si="3451"/>
        <v>0</v>
      </c>
      <c r="AJ4092" s="104"/>
      <c r="AK4092" s="106"/>
      <c r="AL4092" s="108"/>
      <c r="AM4092" s="106"/>
      <c r="AN4092" s="108"/>
      <c r="AO4092" s="106"/>
      <c r="AP4092" s="108"/>
      <c r="AQ4092" s="106"/>
      <c r="AR4092" s="108"/>
      <c r="AS4092" s="106"/>
      <c r="AT4092" s="108"/>
      <c r="AU4092" s="106"/>
      <c r="AV4092" s="205">
        <f>SUM(AJ4092:AU4092)</f>
        <v>0</v>
      </c>
      <c r="AW4092" s="211">
        <f>T4092-AV4092</f>
        <v>0</v>
      </c>
      <c r="AY4092" s="205">
        <f>SUM(AJ4092:AL4092)</f>
        <v>0</v>
      </c>
      <c r="AZ4092" s="205">
        <f>SUM(AM4092:AO4092)</f>
        <v>0</v>
      </c>
      <c r="BA4092" s="205">
        <f>SUM(AP4092:AR4092)</f>
        <v>0</v>
      </c>
      <c r="BB4092" s="205">
        <f>SUM(AS4092:AU4092)</f>
        <v>0</v>
      </c>
      <c r="BC4092" s="205">
        <f t="shared" si="3447"/>
        <v>0</v>
      </c>
      <c r="BD4092" s="205">
        <f>T4092-BC4092</f>
        <v>0</v>
      </c>
    </row>
    <row r="4093" spans="2:56" x14ac:dyDescent="0.3">
      <c r="B4093" s="215" t="s">
        <v>234</v>
      </c>
      <c r="C4093" s="103"/>
      <c r="D4093" s="104"/>
      <c r="E4093" s="204">
        <f>IFERROR(D4093/C4093,0)</f>
        <v>0</v>
      </c>
      <c r="F4093" s="103"/>
      <c r="G4093" s="104"/>
      <c r="H4093" s="204">
        <f>IFERROR(G4093/F4093,0)</f>
        <v>0</v>
      </c>
      <c r="I4093" s="103"/>
      <c r="J4093" s="106"/>
      <c r="K4093" s="206">
        <f>IFERROR(J4093/I4093,0)</f>
        <v>0</v>
      </c>
      <c r="L4093" s="103"/>
      <c r="M4093" s="106"/>
      <c r="N4093" s="108"/>
      <c r="O4093" s="103"/>
      <c r="P4093" s="108"/>
      <c r="Q4093" s="208">
        <f t="shared" si="3438"/>
        <v>0</v>
      </c>
      <c r="R4093" s="109"/>
      <c r="S4093" s="109"/>
      <c r="T4093" s="210">
        <f t="shared" si="3449"/>
        <v>0</v>
      </c>
      <c r="U4093" s="91"/>
      <c r="V4093" s="103"/>
      <c r="W4093" s="108"/>
      <c r="X4093" s="208">
        <f t="shared" si="3439"/>
        <v>0</v>
      </c>
      <c r="Y4093" s="109"/>
      <c r="Z4093" s="109"/>
      <c r="AA4093" s="210">
        <f t="shared" si="3450"/>
        <v>0</v>
      </c>
      <c r="AB4093" s="91"/>
      <c r="AC4093" s="103"/>
      <c r="AD4093" s="108"/>
      <c r="AE4093" s="208">
        <f t="shared" si="3440"/>
        <v>0</v>
      </c>
      <c r="AF4093" s="109"/>
      <c r="AG4093" s="109"/>
      <c r="AH4093" s="210">
        <f t="shared" si="3451"/>
        <v>0</v>
      </c>
      <c r="AJ4093" s="104"/>
      <c r="AK4093" s="106"/>
      <c r="AL4093" s="108"/>
      <c r="AM4093" s="106"/>
      <c r="AN4093" s="108"/>
      <c r="AO4093" s="106"/>
      <c r="AP4093" s="108"/>
      <c r="AQ4093" s="106"/>
      <c r="AR4093" s="108"/>
      <c r="AS4093" s="106"/>
      <c r="AT4093" s="108"/>
      <c r="AU4093" s="106"/>
      <c r="AV4093" s="205">
        <f>SUM(AJ4093:AU4093)</f>
        <v>0</v>
      </c>
      <c r="AW4093" s="211">
        <f>T4093-AV4093</f>
        <v>0</v>
      </c>
      <c r="AY4093" s="205">
        <f>SUM(AJ4093:AL4093)</f>
        <v>0</v>
      </c>
      <c r="AZ4093" s="205">
        <f>SUM(AM4093:AO4093)</f>
        <v>0</v>
      </c>
      <c r="BA4093" s="205">
        <f>SUM(AP4093:AR4093)</f>
        <v>0</v>
      </c>
      <c r="BB4093" s="205">
        <f>SUM(AS4093:AU4093)</f>
        <v>0</v>
      </c>
      <c r="BC4093" s="205">
        <f>SUM(AY4093,AZ4093,BA4093,BB4093)</f>
        <v>0</v>
      </c>
      <c r="BD4093" s="205">
        <f>T4093-BC4093</f>
        <v>0</v>
      </c>
    </row>
    <row r="4094" spans="2:56" s="124" customFormat="1" ht="13.2" thickBot="1" x14ac:dyDescent="0.35">
      <c r="B4094" s="216" t="s">
        <v>235</v>
      </c>
      <c r="C4094" s="259"/>
      <c r="D4094" s="260"/>
      <c r="E4094" s="219">
        <f>IFERROR(D4094/C4094,0)</f>
        <v>0</v>
      </c>
      <c r="F4094" s="259"/>
      <c r="G4094" s="260"/>
      <c r="H4094" s="219">
        <f>IFERROR(G4094/F4094,0)</f>
        <v>0</v>
      </c>
      <c r="I4094" s="259"/>
      <c r="J4094" s="261"/>
      <c r="K4094" s="221">
        <f>IFERROR(J4094/I4094,0)</f>
        <v>0</v>
      </c>
      <c r="L4094" s="259"/>
      <c r="M4094" s="261"/>
      <c r="N4094" s="262"/>
      <c r="O4094" s="259"/>
      <c r="P4094" s="262"/>
      <c r="Q4094" s="223">
        <f t="shared" si="3438"/>
        <v>0</v>
      </c>
      <c r="R4094" s="263"/>
      <c r="S4094" s="263"/>
      <c r="T4094" s="225">
        <f t="shared" si="3449"/>
        <v>0</v>
      </c>
      <c r="U4094" s="121"/>
      <c r="V4094" s="259"/>
      <c r="W4094" s="262"/>
      <c r="X4094" s="223">
        <f t="shared" si="3439"/>
        <v>0</v>
      </c>
      <c r="Y4094" s="263"/>
      <c r="Z4094" s="263"/>
      <c r="AA4094" s="225">
        <f t="shared" si="3450"/>
        <v>0</v>
      </c>
      <c r="AB4094" s="121"/>
      <c r="AC4094" s="259"/>
      <c r="AD4094" s="262"/>
      <c r="AE4094" s="223">
        <f t="shared" si="3440"/>
        <v>0</v>
      </c>
      <c r="AF4094" s="263"/>
      <c r="AG4094" s="263"/>
      <c r="AH4094" s="225">
        <f t="shared" si="3451"/>
        <v>0</v>
      </c>
      <c r="AJ4094" s="264"/>
      <c r="AK4094" s="265"/>
      <c r="AL4094" s="266"/>
      <c r="AM4094" s="265"/>
      <c r="AN4094" s="266"/>
      <c r="AO4094" s="265"/>
      <c r="AP4094" s="266"/>
      <c r="AQ4094" s="265"/>
      <c r="AR4094" s="266"/>
      <c r="AS4094" s="265"/>
      <c r="AT4094" s="266"/>
      <c r="AU4094" s="265"/>
      <c r="AV4094" s="267">
        <f>SUM(AJ4094:AU4094)</f>
        <v>0</v>
      </c>
      <c r="AW4094" s="226">
        <f>T4094-AV4094</f>
        <v>0</v>
      </c>
      <c r="AX4094" s="198"/>
      <c r="AY4094" s="267">
        <f>SUM(AJ4094:AL4094)</f>
        <v>0</v>
      </c>
      <c r="AZ4094" s="267">
        <f>SUM(AM4094:AO4094)</f>
        <v>0</v>
      </c>
      <c r="BA4094" s="267">
        <f>SUM(AP4094:AR4094)</f>
        <v>0</v>
      </c>
      <c r="BB4094" s="267">
        <f>SUM(AS4094:AU4094)</f>
        <v>0</v>
      </c>
      <c r="BC4094" s="267">
        <f>SUM(AY4094,AZ4094,BA4094,BB4094)</f>
        <v>0</v>
      </c>
      <c r="BD4094" s="267">
        <f>T4094-BC4094</f>
        <v>0</v>
      </c>
    </row>
    <row r="4095" spans="2:56" ht="13.2" thickBot="1" x14ac:dyDescent="0.35">
      <c r="B4095" s="227" t="s">
        <v>236</v>
      </c>
      <c r="C4095" s="137">
        <f>SUM(C3893,C4044,C4066,C4094)</f>
        <v>12642308</v>
      </c>
      <c r="D4095" s="138">
        <f>SUM(D3893,D4044,D4066,D4094)</f>
        <v>12692388.730000002</v>
      </c>
      <c r="E4095" s="139">
        <f>IFERROR(D4095/C4095,0)</f>
        <v>1.0039613597453885</v>
      </c>
      <c r="F4095" s="137">
        <f>SUM(F3893,F4044,F4066,F4094)</f>
        <v>7669899</v>
      </c>
      <c r="G4095" s="138">
        <f>SUM(G3893,G4044,G4066,G4094)</f>
        <v>7634956.6999999993</v>
      </c>
      <c r="H4095" s="139">
        <f>IFERROR(G4095/F4095,0)</f>
        <v>0.99544422944813216</v>
      </c>
      <c r="I4095" s="137">
        <f>SUM(I3893,I4044,I4066,I4094)</f>
        <v>5624669</v>
      </c>
      <c r="J4095" s="140">
        <f>SUM(J3893,J4044,J4066,J4094)</f>
        <v>5618641.79</v>
      </c>
      <c r="K4095" s="141">
        <f>IFERROR(J4095/I4095,0)</f>
        <v>0.99892843294423195</v>
      </c>
      <c r="L4095" s="137">
        <f>SUM(L3893,L4044,L4066,L4094)</f>
        <v>5607131</v>
      </c>
      <c r="M4095" s="140">
        <f>SUM(M3893,M4044,M4066,M4094)</f>
        <v>3112631</v>
      </c>
      <c r="N4095" s="142">
        <f>SUM(N3893,N4044,N4066,N4094)</f>
        <v>0</v>
      </c>
      <c r="O4095" s="137">
        <f>SUM(O3893,O4044,O4066,O4094)</f>
        <v>4464069.0735255713</v>
      </c>
      <c r="P4095" s="142">
        <f>SUM(P3893,P4044,P4066,P4094)</f>
        <v>20002</v>
      </c>
      <c r="Q4095" s="228">
        <f t="shared" si="3438"/>
        <v>4484071.0735255713</v>
      </c>
      <c r="R4095" s="142">
        <f>SUM(R3893,R4044,R4066,R4094)</f>
        <v>0</v>
      </c>
      <c r="S4095" s="142">
        <f>SUM(S3893,S4044,S4066,S4094)</f>
        <v>0</v>
      </c>
      <c r="T4095" s="229">
        <f t="shared" si="3449"/>
        <v>4484071.0735255713</v>
      </c>
      <c r="U4095" s="92"/>
      <c r="V4095" s="137">
        <f>SUM(V3893,V4044,V4066,V4094)</f>
        <v>60000</v>
      </c>
      <c r="W4095" s="142">
        <f>SUM(W3893,W4044,W4066,W4094)</f>
        <v>0</v>
      </c>
      <c r="X4095" s="228">
        <f t="shared" si="3439"/>
        <v>60000</v>
      </c>
      <c r="Y4095" s="142">
        <f>SUM(Y3893,Y4044,Y4066,Y4094)</f>
        <v>0</v>
      </c>
      <c r="Z4095" s="142">
        <f>SUM(Z3893,Z4044,Z4066,Z4094)</f>
        <v>0</v>
      </c>
      <c r="AA4095" s="229">
        <f t="shared" si="3450"/>
        <v>60000</v>
      </c>
      <c r="AB4095" s="92"/>
      <c r="AC4095" s="137">
        <f>SUM(AC3893,AC4044,AC4066,AC4094)</f>
        <v>62694</v>
      </c>
      <c r="AD4095" s="142">
        <f>SUM(AD3893,AD4044,AD4066,AD4094)</f>
        <v>0</v>
      </c>
      <c r="AE4095" s="228">
        <f t="shared" si="3440"/>
        <v>62694</v>
      </c>
      <c r="AF4095" s="142">
        <f>SUM(AF3893,AF4044,AF4066,AF4094)</f>
        <v>0</v>
      </c>
      <c r="AG4095" s="142">
        <f>SUM(AG3893,AG4044,AG4066,AG4094)</f>
        <v>0</v>
      </c>
      <c r="AH4095" s="229">
        <f t="shared" si="3451"/>
        <v>62694</v>
      </c>
      <c r="AJ4095" s="138">
        <f t="shared" ref="AJ4095:AU4095" si="3452">SUM(AJ3893,AJ4044,AJ4066,AJ4094)</f>
        <v>380855.75612713094</v>
      </c>
      <c r="AK4095" s="140">
        <f t="shared" si="3452"/>
        <v>370505.75612713094</v>
      </c>
      <c r="AL4095" s="142">
        <f t="shared" si="3452"/>
        <v>376363.75612713094</v>
      </c>
      <c r="AM4095" s="140">
        <f t="shared" si="3452"/>
        <v>381391.75612713094</v>
      </c>
      <c r="AN4095" s="142">
        <f t="shared" si="3452"/>
        <v>342940.75612713065</v>
      </c>
      <c r="AO4095" s="140">
        <f t="shared" si="3452"/>
        <v>372277.75612713094</v>
      </c>
      <c r="AP4095" s="142">
        <f t="shared" si="3452"/>
        <v>386433.75612713094</v>
      </c>
      <c r="AQ4095" s="140">
        <f t="shared" si="3452"/>
        <v>369305.75612713094</v>
      </c>
      <c r="AR4095" s="142">
        <f t="shared" si="3452"/>
        <v>367005.75612713094</v>
      </c>
      <c r="AS4095" s="140">
        <f t="shared" si="3452"/>
        <v>378913.75612713094</v>
      </c>
      <c r="AT4095" s="142">
        <f t="shared" si="3452"/>
        <v>367005.75612713094</v>
      </c>
      <c r="AU4095" s="140">
        <f t="shared" si="3452"/>
        <v>391070.75612713129</v>
      </c>
      <c r="AV4095" s="140">
        <f>SUM(AJ4095:AU4095)</f>
        <v>4484071.0735255722</v>
      </c>
      <c r="AW4095" s="146">
        <f>T4095-AV4095</f>
        <v>0</v>
      </c>
      <c r="AY4095" s="140">
        <f>SUM(AJ4095:AL4095)</f>
        <v>1127725.2683813928</v>
      </c>
      <c r="AZ4095" s="140">
        <f>SUM(AM4095:AO4095)</f>
        <v>1096610.2683813926</v>
      </c>
      <c r="BA4095" s="140">
        <f>SUM(AP4095:AR4095)</f>
        <v>1122745.2683813928</v>
      </c>
      <c r="BB4095" s="140">
        <f>SUM(AS4095:AU4095)</f>
        <v>1136990.268381393</v>
      </c>
      <c r="BC4095" s="140">
        <f>SUM(AY4095,AZ4095,BA4095,BB4095)</f>
        <v>4484071.0735255703</v>
      </c>
      <c r="BD4095" s="140">
        <f>T4095-BC4095</f>
        <v>0</v>
      </c>
    </row>
    <row r="4096" spans="2:56" ht="15" thickBot="1" x14ac:dyDescent="0.35">
      <c r="B4096" s="282" t="s">
        <v>255</v>
      </c>
      <c r="C4096" s="273"/>
      <c r="D4096" s="274"/>
      <c r="E4096" s="275"/>
      <c r="F4096" s="273"/>
      <c r="G4096" s="274"/>
      <c r="H4096" s="275"/>
      <c r="I4096" s="273"/>
      <c r="J4096" s="276"/>
      <c r="K4096" s="277"/>
      <c r="L4096" s="273"/>
      <c r="M4096" s="276"/>
      <c r="N4096" s="278"/>
      <c r="O4096" s="273"/>
      <c r="P4096" s="279"/>
      <c r="Q4096" s="279"/>
      <c r="R4096" s="279"/>
      <c r="S4096" s="279"/>
      <c r="T4096" s="280"/>
      <c r="U4096" s="92"/>
      <c r="V4096" s="281"/>
      <c r="W4096" s="279"/>
      <c r="X4096" s="279"/>
      <c r="Y4096" s="279"/>
      <c r="Z4096" s="279"/>
      <c r="AA4096" s="280"/>
      <c r="AB4096" s="92"/>
      <c r="AC4096" s="281"/>
      <c r="AD4096" s="279"/>
      <c r="AE4096" s="279"/>
      <c r="AF4096" s="279"/>
      <c r="AG4096" s="279"/>
      <c r="AH4096" s="280"/>
      <c r="AJ4096" s="238"/>
      <c r="AK4096" s="238"/>
      <c r="AL4096" s="238"/>
      <c r="AM4096" s="238"/>
      <c r="AN4096" s="238"/>
      <c r="AO4096" s="238"/>
      <c r="AP4096" s="238"/>
      <c r="AQ4096" s="238"/>
      <c r="AR4096" s="238"/>
      <c r="AS4096" s="238"/>
      <c r="AT4096" s="238"/>
      <c r="AU4096" s="238"/>
      <c r="AV4096" s="238"/>
      <c r="AW4096" s="239"/>
      <c r="AY4096" s="238"/>
      <c r="AZ4096" s="238"/>
      <c r="BA4096" s="238"/>
      <c r="BB4096" s="238"/>
      <c r="BC4096" s="238"/>
      <c r="BD4096" s="238"/>
    </row>
    <row r="4097" spans="2:56" ht="13.2" thickBot="1" x14ac:dyDescent="0.35">
      <c r="B4097" s="136" t="s">
        <v>49</v>
      </c>
      <c r="C4097" s="137">
        <f>SUM(C4098,C4114,C4245)</f>
        <v>1151255</v>
      </c>
      <c r="D4097" s="138">
        <f>SUM(D4098,D4114,D4245)</f>
        <v>1067306.0099999998</v>
      </c>
      <c r="E4097" s="139">
        <f t="shared" ref="E4097:E4160" si="3453">IFERROR(D4097/C4097,0)</f>
        <v>0.927080455676631</v>
      </c>
      <c r="F4097" s="137">
        <f>SUM(F4098,F4114,F4245)</f>
        <v>2242920</v>
      </c>
      <c r="G4097" s="138">
        <f>SUM(G4098,G4114,G4245)</f>
        <v>2231758.06</v>
      </c>
      <c r="H4097" s="139">
        <f t="shared" ref="H4097:H4160" si="3454">IFERROR(G4097/F4097,0)</f>
        <v>0.9950234783229005</v>
      </c>
      <c r="I4097" s="137">
        <f>SUM(I4098,I4114,I4245)</f>
        <v>2831215</v>
      </c>
      <c r="J4097" s="140">
        <f>SUM(J4098,J4114,J4245)</f>
        <v>2827835.33</v>
      </c>
      <c r="K4097" s="141">
        <f t="shared" ref="K4097:K4160" si="3455">IFERROR(J4097/I4097,0)</f>
        <v>0.99880628281497519</v>
      </c>
      <c r="L4097" s="137">
        <f>SUM(L4098,L4114,L4245)</f>
        <v>2906910</v>
      </c>
      <c r="M4097" s="140">
        <f>SUM(M4098,M4114,M4245)</f>
        <v>2341510</v>
      </c>
      <c r="N4097" s="142">
        <f>SUM(N4098,N4114,N4245)</f>
        <v>0</v>
      </c>
      <c r="O4097" s="137">
        <f>SUM(O4098,O4114,O4245)</f>
        <v>2046743.461694242</v>
      </c>
      <c r="P4097" s="142">
        <f>SUM(P4098,P4114,P4245)</f>
        <v>291000</v>
      </c>
      <c r="Q4097" s="143">
        <f t="shared" ref="Q4097:Q4160" si="3456">SUM(O4097:P4097)</f>
        <v>2337743.461694242</v>
      </c>
      <c r="R4097" s="144">
        <f>SUM(R4098,R4114,R4245)</f>
        <v>0</v>
      </c>
      <c r="S4097" s="144">
        <f>SUM(S4098,S4114,S4245)</f>
        <v>0</v>
      </c>
      <c r="T4097" s="145">
        <f>SUM(Q4097:S4097)</f>
        <v>2337743.461694242</v>
      </c>
      <c r="U4097" s="91"/>
      <c r="V4097" s="137">
        <f>SUM(V4098,V4114,V4245)</f>
        <v>80000</v>
      </c>
      <c r="W4097" s="142">
        <f>SUM(W4098,W4114,W4245)</f>
        <v>0</v>
      </c>
      <c r="X4097" s="143">
        <f t="shared" ref="X4097:X4160" si="3457">SUM(V4097:W4097)</f>
        <v>80000</v>
      </c>
      <c r="Y4097" s="144">
        <f>SUM(Y4098,Y4114,Y4245)</f>
        <v>0</v>
      </c>
      <c r="Z4097" s="144">
        <f>SUM(Z4098,Z4114,Z4245)</f>
        <v>0</v>
      </c>
      <c r="AA4097" s="145">
        <f>SUM(X4097:Z4097)</f>
        <v>80000</v>
      </c>
      <c r="AB4097" s="91"/>
      <c r="AC4097" s="137">
        <f>SUM(AC4098,AC4114,AC4245)</f>
        <v>83592</v>
      </c>
      <c r="AD4097" s="142">
        <f>SUM(AD4098,AD4114,AD4245)</f>
        <v>0</v>
      </c>
      <c r="AE4097" s="143">
        <f t="shared" ref="AE4097:AE4160" si="3458">SUM(AC4097:AD4097)</f>
        <v>83592</v>
      </c>
      <c r="AF4097" s="142">
        <f>SUM(AF4098,AF4114,AF4245)</f>
        <v>0</v>
      </c>
      <c r="AG4097" s="142">
        <f>SUM(AG4098,AG4114,AG4245)</f>
        <v>0</v>
      </c>
      <c r="AH4097" s="145">
        <f>SUM(AE4097:AG4097)</f>
        <v>83592</v>
      </c>
      <c r="AJ4097" s="138">
        <f t="shared" ref="AJ4097:AU4097" si="3459">SUM(AJ4098,AJ4114,AJ4245)</f>
        <v>399895.2884745202</v>
      </c>
      <c r="AK4097" s="140">
        <f t="shared" si="3459"/>
        <v>194295.28847452017</v>
      </c>
      <c r="AL4097" s="142">
        <f t="shared" si="3459"/>
        <v>169795.28847452017</v>
      </c>
      <c r="AM4097" s="140">
        <f t="shared" si="3459"/>
        <v>85730.288474519912</v>
      </c>
      <c r="AN4097" s="142">
        <f t="shared" si="3459"/>
        <v>189195.28847452017</v>
      </c>
      <c r="AO4097" s="140">
        <f t="shared" si="3459"/>
        <v>163895.28847452017</v>
      </c>
      <c r="AP4097" s="142">
        <f t="shared" si="3459"/>
        <v>175995.28847452017</v>
      </c>
      <c r="AQ4097" s="140">
        <f t="shared" si="3459"/>
        <v>193495.28847452017</v>
      </c>
      <c r="AR4097" s="142">
        <f t="shared" si="3459"/>
        <v>163895.28847452017</v>
      </c>
      <c r="AS4097" s="140">
        <f t="shared" si="3459"/>
        <v>175295.28847452017</v>
      </c>
      <c r="AT4097" s="142">
        <f t="shared" si="3459"/>
        <v>239841.28847451991</v>
      </c>
      <c r="AU4097" s="140">
        <f t="shared" si="3459"/>
        <v>186414.28847452055</v>
      </c>
      <c r="AV4097" s="140">
        <f t="shared" ref="AV4097:AV4160" si="3460">SUM(AJ4097:AU4097)</f>
        <v>2337743.4616942424</v>
      </c>
      <c r="AW4097" s="146">
        <f t="shared" ref="AW4097:AW4160" si="3461">T4097-AV4097</f>
        <v>0</v>
      </c>
      <c r="AY4097" s="140">
        <f t="shared" ref="AY4097:AY4160" si="3462">SUM(AJ4097:AL4097)</f>
        <v>763985.86542356061</v>
      </c>
      <c r="AZ4097" s="140">
        <f t="shared" ref="AZ4097:AZ4160" si="3463">SUM(AM4097:AO4097)</f>
        <v>438820.86542356026</v>
      </c>
      <c r="BA4097" s="140">
        <f t="shared" ref="BA4097:BA4160" si="3464">SUM(AP4097:AR4097)</f>
        <v>533385.86542356049</v>
      </c>
      <c r="BB4097" s="140">
        <f t="shared" ref="BB4097:BB4160" si="3465">SUM(AS4097:AU4097)</f>
        <v>601550.86542356061</v>
      </c>
      <c r="BC4097" s="140">
        <f t="shared" ref="BC4097:BC4160" si="3466">SUM(AY4097,AZ4097,BA4097,BB4097)</f>
        <v>2337743.461694242</v>
      </c>
      <c r="BD4097" s="140">
        <f t="shared" ref="BD4097:BD4160" si="3467">T4097-BC4097</f>
        <v>0</v>
      </c>
    </row>
    <row r="4098" spans="2:56" x14ac:dyDescent="0.3">
      <c r="B4098" s="148" t="s">
        <v>50</v>
      </c>
      <c r="C4098" s="149">
        <f>SUM(C4099,C4109)</f>
        <v>1010445</v>
      </c>
      <c r="D4098" s="150">
        <f>SUM(D4099,D4109)</f>
        <v>941073.82999999984</v>
      </c>
      <c r="E4098" s="151">
        <f t="shared" si="3453"/>
        <v>0.93134592184631504</v>
      </c>
      <c r="F4098" s="149">
        <f>SUM(F4099,F4109)</f>
        <v>1915858</v>
      </c>
      <c r="G4098" s="150">
        <f>SUM(G4099,G4109)</f>
        <v>1913856</v>
      </c>
      <c r="H4098" s="151">
        <f t="shared" si="3454"/>
        <v>0.99895503737750924</v>
      </c>
      <c r="I4098" s="149">
        <f>SUM(I4099,I4109)</f>
        <v>2670152</v>
      </c>
      <c r="J4098" s="152">
        <f>SUM(J4099,J4109)</f>
        <v>2667080.58</v>
      </c>
      <c r="K4098" s="153">
        <f t="shared" si="3455"/>
        <v>0.99884972091476443</v>
      </c>
      <c r="L4098" s="149">
        <f>SUM(L4099,L4109)</f>
        <v>2826910</v>
      </c>
      <c r="M4098" s="152">
        <f>SUM(M4099,M4109)</f>
        <v>2036910</v>
      </c>
      <c r="N4098" s="154">
        <f>SUM(N4099,N4109)</f>
        <v>0</v>
      </c>
      <c r="O4098" s="149">
        <f>SUM(O4099,O4109)</f>
        <v>1966743.461694242</v>
      </c>
      <c r="P4098" s="154">
        <f>SUM(P4099,P4109)</f>
        <v>0</v>
      </c>
      <c r="Q4098" s="155">
        <f t="shared" si="3456"/>
        <v>1966743.461694242</v>
      </c>
      <c r="R4098" s="154">
        <f>SUM(R4099,R4109)</f>
        <v>0</v>
      </c>
      <c r="S4098" s="154">
        <f>SUM(S4099,S4109)</f>
        <v>0</v>
      </c>
      <c r="T4098" s="156">
        <f t="shared" ref="T4098:T4161" si="3468">SUM(Q4098:S4098)</f>
        <v>1966743.461694242</v>
      </c>
      <c r="U4098" s="157"/>
      <c r="V4098" s="149">
        <f>SUM(V4099,V4109)</f>
        <v>0</v>
      </c>
      <c r="W4098" s="154">
        <f>SUM(W4099,W4109)</f>
        <v>0</v>
      </c>
      <c r="X4098" s="155">
        <f t="shared" si="3457"/>
        <v>0</v>
      </c>
      <c r="Y4098" s="154">
        <f>SUM(Y4099,Y4109)</f>
        <v>0</v>
      </c>
      <c r="Z4098" s="154">
        <f>SUM(Z4099,Z4109)</f>
        <v>0</v>
      </c>
      <c r="AA4098" s="156">
        <f t="shared" ref="AA4098:AA4161" si="3469">SUM(X4098:Z4098)</f>
        <v>0</v>
      </c>
      <c r="AB4098" s="157"/>
      <c r="AC4098" s="149">
        <f>SUM(AC4099,AC4109)</f>
        <v>0</v>
      </c>
      <c r="AD4098" s="154">
        <f>SUM(AD4099,AD4109)</f>
        <v>0</v>
      </c>
      <c r="AE4098" s="155">
        <f t="shared" si="3458"/>
        <v>0</v>
      </c>
      <c r="AF4098" s="154">
        <f>SUM(AF4099,AF4109)</f>
        <v>0</v>
      </c>
      <c r="AG4098" s="154">
        <f>SUM(AG4099,AG4109)</f>
        <v>0</v>
      </c>
      <c r="AH4098" s="156">
        <f t="shared" ref="AH4098:AH4161" si="3470">SUM(AE4098:AG4098)</f>
        <v>0</v>
      </c>
      <c r="AJ4098" s="150">
        <f t="shared" ref="AJ4098:AU4098" si="3471">SUM(AJ4099,AJ4109)</f>
        <v>163895.28847452017</v>
      </c>
      <c r="AK4098" s="152">
        <f t="shared" si="3471"/>
        <v>163895.28847452017</v>
      </c>
      <c r="AL4098" s="154">
        <f t="shared" si="3471"/>
        <v>163895.28847452017</v>
      </c>
      <c r="AM4098" s="152">
        <f t="shared" si="3471"/>
        <v>65430.288474519912</v>
      </c>
      <c r="AN4098" s="154">
        <f t="shared" si="3471"/>
        <v>163895.28847452017</v>
      </c>
      <c r="AO4098" s="152">
        <f t="shared" si="3471"/>
        <v>163895.28847452017</v>
      </c>
      <c r="AP4098" s="154">
        <f t="shared" si="3471"/>
        <v>163895.28847452017</v>
      </c>
      <c r="AQ4098" s="152">
        <f t="shared" si="3471"/>
        <v>163895.28847452017</v>
      </c>
      <c r="AR4098" s="154">
        <f t="shared" si="3471"/>
        <v>163895.28847452017</v>
      </c>
      <c r="AS4098" s="152">
        <f t="shared" si="3471"/>
        <v>163895.28847452017</v>
      </c>
      <c r="AT4098" s="154">
        <f t="shared" si="3471"/>
        <v>239841.28847451991</v>
      </c>
      <c r="AU4098" s="152">
        <f t="shared" si="3471"/>
        <v>186414.28847452055</v>
      </c>
      <c r="AV4098" s="152">
        <f t="shared" si="3460"/>
        <v>1966743.461694242</v>
      </c>
      <c r="AW4098" s="158">
        <f t="shared" si="3461"/>
        <v>0</v>
      </c>
      <c r="AY4098" s="152">
        <f t="shared" si="3462"/>
        <v>491685.86542356049</v>
      </c>
      <c r="AZ4098" s="152">
        <f t="shared" si="3463"/>
        <v>393220.86542356026</v>
      </c>
      <c r="BA4098" s="152">
        <f t="shared" si="3464"/>
        <v>491685.86542356049</v>
      </c>
      <c r="BB4098" s="152">
        <f t="shared" si="3465"/>
        <v>590150.86542356061</v>
      </c>
      <c r="BC4098" s="152">
        <f t="shared" si="3466"/>
        <v>1966743.461694242</v>
      </c>
      <c r="BD4098" s="152">
        <f t="shared" si="3467"/>
        <v>0</v>
      </c>
    </row>
    <row r="4099" spans="2:56" x14ac:dyDescent="0.3">
      <c r="B4099" s="159" t="s">
        <v>51</v>
      </c>
      <c r="C4099" s="160">
        <f>SUM(C4100:C4108)</f>
        <v>798683</v>
      </c>
      <c r="D4099" s="161">
        <f>SUM(D4100:D4108)</f>
        <v>759930.64999999991</v>
      </c>
      <c r="E4099" s="162">
        <f t="shared" si="3453"/>
        <v>0.95147968593296706</v>
      </c>
      <c r="F4099" s="160">
        <f>SUM(F4100:F4108)</f>
        <v>1626942</v>
      </c>
      <c r="G4099" s="161">
        <f>SUM(G4100:G4108)</f>
        <v>1623364.44</v>
      </c>
      <c r="H4099" s="162">
        <f t="shared" si="3454"/>
        <v>0.99780105252676488</v>
      </c>
      <c r="I4099" s="160">
        <f>SUM(I4100:I4108)</f>
        <v>2308965</v>
      </c>
      <c r="J4099" s="163">
        <f>SUM(J4100:J4108)</f>
        <v>2305902.36</v>
      </c>
      <c r="K4099" s="164">
        <f t="shared" si="3455"/>
        <v>0.99867358751648461</v>
      </c>
      <c r="L4099" s="160">
        <f>SUM(L4100:L4108)</f>
        <v>2366867</v>
      </c>
      <c r="M4099" s="163">
        <f>SUM(M4100:M4108)</f>
        <v>1776867</v>
      </c>
      <c r="N4099" s="165">
        <f>SUM(N4100:N4108)</f>
        <v>0</v>
      </c>
      <c r="O4099" s="160">
        <f>SUM(O4100:O4108)</f>
        <v>1686484.0318314608</v>
      </c>
      <c r="P4099" s="165">
        <f>SUM(P4100:P4108)</f>
        <v>0</v>
      </c>
      <c r="Q4099" s="166">
        <f t="shared" si="3456"/>
        <v>1686484.0318314608</v>
      </c>
      <c r="R4099" s="165">
        <f>SUM(R4100:R4108)</f>
        <v>0</v>
      </c>
      <c r="S4099" s="165">
        <f>SUM(S4100:S4108)</f>
        <v>0</v>
      </c>
      <c r="T4099" s="167">
        <f t="shared" si="3468"/>
        <v>1686484.0318314608</v>
      </c>
      <c r="U4099" s="157"/>
      <c r="V4099" s="160">
        <f>SUM(V4100:V4108)</f>
        <v>0</v>
      </c>
      <c r="W4099" s="165">
        <f>SUM(W4100:W4108)</f>
        <v>0</v>
      </c>
      <c r="X4099" s="166">
        <f t="shared" si="3457"/>
        <v>0</v>
      </c>
      <c r="Y4099" s="165">
        <f>SUM(Y4100:Y4108)</f>
        <v>0</v>
      </c>
      <c r="Z4099" s="165">
        <f>SUM(Z4100:Z4108)</f>
        <v>0</v>
      </c>
      <c r="AA4099" s="167">
        <f t="shared" si="3469"/>
        <v>0</v>
      </c>
      <c r="AB4099" s="157"/>
      <c r="AC4099" s="160">
        <f>SUM(AC4100:AC4108)</f>
        <v>0</v>
      </c>
      <c r="AD4099" s="165">
        <f>SUM(AD4100:AD4108)</f>
        <v>0</v>
      </c>
      <c r="AE4099" s="166">
        <f t="shared" si="3458"/>
        <v>0</v>
      </c>
      <c r="AF4099" s="165">
        <f>SUM(AF4100:AF4108)</f>
        <v>0</v>
      </c>
      <c r="AG4099" s="165">
        <f>SUM(AG4100:AG4108)</f>
        <v>0</v>
      </c>
      <c r="AH4099" s="167">
        <f t="shared" si="3470"/>
        <v>0</v>
      </c>
      <c r="AJ4099" s="161">
        <f t="shared" ref="AJ4099:AU4099" si="3472">SUM(AJ4100:AJ4108)</f>
        <v>140540.33598595508</v>
      </c>
      <c r="AK4099" s="163">
        <f t="shared" si="3472"/>
        <v>140540.33598595508</v>
      </c>
      <c r="AL4099" s="165">
        <f t="shared" si="3472"/>
        <v>140540.33598595508</v>
      </c>
      <c r="AM4099" s="163">
        <f t="shared" si="3472"/>
        <v>42075.335985954815</v>
      </c>
      <c r="AN4099" s="165">
        <f t="shared" si="3472"/>
        <v>140540.33598595508</v>
      </c>
      <c r="AO4099" s="163">
        <f t="shared" si="3472"/>
        <v>140540.33598595508</v>
      </c>
      <c r="AP4099" s="165">
        <f t="shared" si="3472"/>
        <v>140540.33598595508</v>
      </c>
      <c r="AQ4099" s="163">
        <f t="shared" si="3472"/>
        <v>140540.33598595508</v>
      </c>
      <c r="AR4099" s="165">
        <f t="shared" si="3472"/>
        <v>140540.33598595508</v>
      </c>
      <c r="AS4099" s="163">
        <f t="shared" si="3472"/>
        <v>140540.33598595508</v>
      </c>
      <c r="AT4099" s="165">
        <f t="shared" si="3472"/>
        <v>216486.33598595482</v>
      </c>
      <c r="AU4099" s="163">
        <f t="shared" si="3472"/>
        <v>163059.33598595546</v>
      </c>
      <c r="AV4099" s="163">
        <f t="shared" si="3460"/>
        <v>1686484.031831461</v>
      </c>
      <c r="AW4099" s="168">
        <f t="shared" si="3461"/>
        <v>0</v>
      </c>
      <c r="AY4099" s="163">
        <f t="shared" si="3462"/>
        <v>421621.00795786525</v>
      </c>
      <c r="AZ4099" s="163">
        <f t="shared" si="3463"/>
        <v>323156.00795786502</v>
      </c>
      <c r="BA4099" s="163">
        <f t="shared" si="3464"/>
        <v>421621.00795786525</v>
      </c>
      <c r="BB4099" s="163">
        <f t="shared" si="3465"/>
        <v>520086.00795786537</v>
      </c>
      <c r="BC4099" s="163">
        <f t="shared" si="3466"/>
        <v>1686484.031831461</v>
      </c>
      <c r="BD4099" s="163">
        <f t="shared" si="3467"/>
        <v>0</v>
      </c>
    </row>
    <row r="4100" spans="2:56" x14ac:dyDescent="0.3">
      <c r="B4100" s="169" t="s">
        <v>52</v>
      </c>
      <c r="C4100" s="248">
        <v>702982</v>
      </c>
      <c r="D4100" s="249">
        <v>667348.5</v>
      </c>
      <c r="E4100" s="172">
        <f t="shared" si="3453"/>
        <v>0.94931093541513156</v>
      </c>
      <c r="F4100" s="248">
        <v>1298186</v>
      </c>
      <c r="G4100" s="249">
        <v>1297697.19</v>
      </c>
      <c r="H4100" s="172">
        <f t="shared" si="3454"/>
        <v>0.99962346689919623</v>
      </c>
      <c r="I4100" s="248">
        <v>1719372</v>
      </c>
      <c r="J4100" s="250">
        <v>1716352.6500000001</v>
      </c>
      <c r="K4100" s="174">
        <f t="shared" si="3455"/>
        <v>0.99824392278110852</v>
      </c>
      <c r="L4100" s="248">
        <v>1823538</v>
      </c>
      <c r="M4100" s="250">
        <v>1243538</v>
      </c>
      <c r="N4100" s="251"/>
      <c r="O4100" s="248">
        <v>1232380.4515183831</v>
      </c>
      <c r="P4100" s="251"/>
      <c r="Q4100" s="166">
        <f t="shared" si="3456"/>
        <v>1232380.4515183831</v>
      </c>
      <c r="R4100" s="251"/>
      <c r="S4100" s="251"/>
      <c r="T4100" s="167">
        <f t="shared" si="3468"/>
        <v>1232380.4515183831</v>
      </c>
      <c r="U4100" s="157"/>
      <c r="V4100" s="248"/>
      <c r="W4100" s="251"/>
      <c r="X4100" s="166">
        <f t="shared" si="3457"/>
        <v>0</v>
      </c>
      <c r="Y4100" s="251"/>
      <c r="Z4100" s="251"/>
      <c r="AA4100" s="167">
        <f t="shared" si="3469"/>
        <v>0</v>
      </c>
      <c r="AB4100" s="157"/>
      <c r="AC4100" s="248"/>
      <c r="AD4100" s="251"/>
      <c r="AE4100" s="166">
        <f t="shared" si="3458"/>
        <v>0</v>
      </c>
      <c r="AF4100" s="251"/>
      <c r="AG4100" s="251"/>
      <c r="AH4100" s="167">
        <f t="shared" si="3470"/>
        <v>0</v>
      </c>
      <c r="AJ4100" s="252">
        <f>T4100/12</f>
        <v>102698.37095986526</v>
      </c>
      <c r="AK4100" s="253">
        <v>102698.37095986526</v>
      </c>
      <c r="AL4100" s="254">
        <v>102698.37095986526</v>
      </c>
      <c r="AM4100" s="253">
        <f>102698.370959865-98465</f>
        <v>4233.3709598650021</v>
      </c>
      <c r="AN4100" s="254">
        <v>102698.37095986526</v>
      </c>
      <c r="AO4100" s="253">
        <v>102698.37095986526</v>
      </c>
      <c r="AP4100" s="254">
        <v>102698.37095986526</v>
      </c>
      <c r="AQ4100" s="253">
        <v>102698.37095986526</v>
      </c>
      <c r="AR4100" s="254">
        <v>102698.37095986526</v>
      </c>
      <c r="AS4100" s="253">
        <v>102698.37095986526</v>
      </c>
      <c r="AT4100" s="254">
        <f>102698.370959865+75946</f>
        <v>178644.37095986499</v>
      </c>
      <c r="AU4100" s="253">
        <v>125217.37095986563</v>
      </c>
      <c r="AV4100" s="163">
        <f t="shared" si="3460"/>
        <v>1232380.4515183831</v>
      </c>
      <c r="AW4100" s="168">
        <f t="shared" si="3461"/>
        <v>0</v>
      </c>
      <c r="AY4100" s="163">
        <f t="shared" si="3462"/>
        <v>308095.11287959578</v>
      </c>
      <c r="AZ4100" s="163">
        <f t="shared" si="3463"/>
        <v>209630.11287959554</v>
      </c>
      <c r="BA4100" s="163">
        <f t="shared" si="3464"/>
        <v>308095.11287959578</v>
      </c>
      <c r="BB4100" s="163">
        <f t="shared" si="3465"/>
        <v>406560.11287959589</v>
      </c>
      <c r="BC4100" s="163">
        <f t="shared" si="3466"/>
        <v>1232380.4515183831</v>
      </c>
      <c r="BD4100" s="163">
        <f t="shared" si="3467"/>
        <v>0</v>
      </c>
    </row>
    <row r="4101" spans="2:56" x14ac:dyDescent="0.3">
      <c r="B4101" s="169" t="s">
        <v>53</v>
      </c>
      <c r="C4101" s="248">
        <v>793</v>
      </c>
      <c r="D4101" s="249">
        <v>0</v>
      </c>
      <c r="E4101" s="172">
        <f t="shared" si="3453"/>
        <v>0</v>
      </c>
      <c r="F4101" s="248"/>
      <c r="G4101" s="249"/>
      <c r="H4101" s="172">
        <f t="shared" si="3454"/>
        <v>0</v>
      </c>
      <c r="I4101" s="248"/>
      <c r="J4101" s="250"/>
      <c r="K4101" s="174">
        <f t="shared" si="3455"/>
        <v>0</v>
      </c>
      <c r="L4101" s="248"/>
      <c r="M4101" s="250">
        <v>0</v>
      </c>
      <c r="N4101" s="251"/>
      <c r="O4101" s="248"/>
      <c r="P4101" s="251"/>
      <c r="Q4101" s="166">
        <f t="shared" si="3456"/>
        <v>0</v>
      </c>
      <c r="R4101" s="251"/>
      <c r="S4101" s="251"/>
      <c r="T4101" s="167">
        <f t="shared" si="3468"/>
        <v>0</v>
      </c>
      <c r="U4101" s="157"/>
      <c r="V4101" s="248"/>
      <c r="W4101" s="251"/>
      <c r="X4101" s="166">
        <f t="shared" si="3457"/>
        <v>0</v>
      </c>
      <c r="Y4101" s="251"/>
      <c r="Z4101" s="251"/>
      <c r="AA4101" s="167">
        <f t="shared" si="3469"/>
        <v>0</v>
      </c>
      <c r="AB4101" s="157"/>
      <c r="AC4101" s="248"/>
      <c r="AD4101" s="251"/>
      <c r="AE4101" s="166">
        <f t="shared" si="3458"/>
        <v>0</v>
      </c>
      <c r="AF4101" s="251"/>
      <c r="AG4101" s="251"/>
      <c r="AH4101" s="167">
        <f t="shared" si="3470"/>
        <v>0</v>
      </c>
      <c r="AJ4101" s="252"/>
      <c r="AK4101" s="253"/>
      <c r="AL4101" s="254"/>
      <c r="AM4101" s="253"/>
      <c r="AN4101" s="254"/>
      <c r="AO4101" s="253"/>
      <c r="AP4101" s="254"/>
      <c r="AQ4101" s="253"/>
      <c r="AR4101" s="254"/>
      <c r="AS4101" s="253"/>
      <c r="AT4101" s="254"/>
      <c r="AU4101" s="253"/>
      <c r="AV4101" s="163">
        <f t="shared" si="3460"/>
        <v>0</v>
      </c>
      <c r="AW4101" s="168">
        <f t="shared" si="3461"/>
        <v>0</v>
      </c>
      <c r="AY4101" s="163">
        <f t="shared" si="3462"/>
        <v>0</v>
      </c>
      <c r="AZ4101" s="163">
        <f t="shared" si="3463"/>
        <v>0</v>
      </c>
      <c r="BA4101" s="163">
        <f t="shared" si="3464"/>
        <v>0</v>
      </c>
      <c r="BB4101" s="163">
        <f t="shared" si="3465"/>
        <v>0</v>
      </c>
      <c r="BC4101" s="163">
        <f t="shared" si="3466"/>
        <v>0</v>
      </c>
      <c r="BD4101" s="163">
        <f t="shared" si="3467"/>
        <v>0</v>
      </c>
    </row>
    <row r="4102" spans="2:56" x14ac:dyDescent="0.3">
      <c r="B4102" s="169" t="s">
        <v>54</v>
      </c>
      <c r="C4102" s="248"/>
      <c r="D4102" s="249"/>
      <c r="E4102" s="172">
        <f t="shared" si="3453"/>
        <v>0</v>
      </c>
      <c r="F4102" s="248"/>
      <c r="G4102" s="249"/>
      <c r="H4102" s="172">
        <f t="shared" si="3454"/>
        <v>0</v>
      </c>
      <c r="I4102" s="248"/>
      <c r="J4102" s="250"/>
      <c r="K4102" s="174">
        <f t="shared" si="3455"/>
        <v>0</v>
      </c>
      <c r="L4102" s="248"/>
      <c r="M4102" s="250">
        <v>0</v>
      </c>
      <c r="N4102" s="251"/>
      <c r="O4102" s="248"/>
      <c r="P4102" s="251"/>
      <c r="Q4102" s="166">
        <f t="shared" si="3456"/>
        <v>0</v>
      </c>
      <c r="R4102" s="251"/>
      <c r="S4102" s="251"/>
      <c r="T4102" s="167">
        <f t="shared" si="3468"/>
        <v>0</v>
      </c>
      <c r="U4102" s="157"/>
      <c r="V4102" s="248"/>
      <c r="W4102" s="251"/>
      <c r="X4102" s="166">
        <f t="shared" si="3457"/>
        <v>0</v>
      </c>
      <c r="Y4102" s="251"/>
      <c r="Z4102" s="251"/>
      <c r="AA4102" s="167">
        <f t="shared" si="3469"/>
        <v>0</v>
      </c>
      <c r="AB4102" s="157"/>
      <c r="AC4102" s="248"/>
      <c r="AD4102" s="251"/>
      <c r="AE4102" s="166">
        <f t="shared" si="3458"/>
        <v>0</v>
      </c>
      <c r="AF4102" s="251"/>
      <c r="AG4102" s="251"/>
      <c r="AH4102" s="167">
        <f t="shared" si="3470"/>
        <v>0</v>
      </c>
      <c r="AJ4102" s="252"/>
      <c r="AK4102" s="253"/>
      <c r="AL4102" s="254"/>
      <c r="AM4102" s="253"/>
      <c r="AN4102" s="254"/>
      <c r="AO4102" s="253"/>
      <c r="AP4102" s="254"/>
      <c r="AQ4102" s="253"/>
      <c r="AR4102" s="254"/>
      <c r="AS4102" s="253"/>
      <c r="AT4102" s="254"/>
      <c r="AU4102" s="253"/>
      <c r="AV4102" s="163">
        <f t="shared" si="3460"/>
        <v>0</v>
      </c>
      <c r="AW4102" s="168">
        <f t="shared" si="3461"/>
        <v>0</v>
      </c>
      <c r="AY4102" s="163">
        <f t="shared" si="3462"/>
        <v>0</v>
      </c>
      <c r="AZ4102" s="163">
        <f t="shared" si="3463"/>
        <v>0</v>
      </c>
      <c r="BA4102" s="163">
        <f t="shared" si="3464"/>
        <v>0</v>
      </c>
      <c r="BB4102" s="163">
        <f t="shared" si="3465"/>
        <v>0</v>
      </c>
      <c r="BC4102" s="163">
        <f t="shared" si="3466"/>
        <v>0</v>
      </c>
      <c r="BD4102" s="163">
        <f t="shared" si="3467"/>
        <v>0</v>
      </c>
    </row>
    <row r="4103" spans="2:56" x14ac:dyDescent="0.3">
      <c r="B4103" s="169" t="s">
        <v>55</v>
      </c>
      <c r="C4103" s="248"/>
      <c r="D4103" s="249"/>
      <c r="E4103" s="172">
        <f t="shared" si="3453"/>
        <v>0</v>
      </c>
      <c r="F4103" s="248"/>
      <c r="G4103" s="249"/>
      <c r="H4103" s="172">
        <f t="shared" si="3454"/>
        <v>0</v>
      </c>
      <c r="I4103" s="248"/>
      <c r="J4103" s="250"/>
      <c r="K4103" s="174">
        <f t="shared" si="3455"/>
        <v>0</v>
      </c>
      <c r="L4103" s="248"/>
      <c r="M4103" s="250">
        <v>0</v>
      </c>
      <c r="N4103" s="251"/>
      <c r="O4103" s="248"/>
      <c r="P4103" s="251"/>
      <c r="Q4103" s="166">
        <f t="shared" si="3456"/>
        <v>0</v>
      </c>
      <c r="R4103" s="251"/>
      <c r="S4103" s="251"/>
      <c r="T4103" s="167">
        <f t="shared" si="3468"/>
        <v>0</v>
      </c>
      <c r="U4103" s="157"/>
      <c r="V4103" s="248"/>
      <c r="W4103" s="251"/>
      <c r="X4103" s="166">
        <f t="shared" si="3457"/>
        <v>0</v>
      </c>
      <c r="Y4103" s="251"/>
      <c r="Z4103" s="251"/>
      <c r="AA4103" s="167">
        <f t="shared" si="3469"/>
        <v>0</v>
      </c>
      <c r="AB4103" s="157"/>
      <c r="AC4103" s="248"/>
      <c r="AD4103" s="251"/>
      <c r="AE4103" s="166">
        <f t="shared" si="3458"/>
        <v>0</v>
      </c>
      <c r="AF4103" s="251"/>
      <c r="AG4103" s="251"/>
      <c r="AH4103" s="167">
        <f t="shared" si="3470"/>
        <v>0</v>
      </c>
      <c r="AJ4103" s="252"/>
      <c r="AK4103" s="253"/>
      <c r="AL4103" s="254"/>
      <c r="AM4103" s="253"/>
      <c r="AN4103" s="254"/>
      <c r="AO4103" s="253"/>
      <c r="AP4103" s="254"/>
      <c r="AQ4103" s="253"/>
      <c r="AR4103" s="254"/>
      <c r="AS4103" s="253"/>
      <c r="AT4103" s="254"/>
      <c r="AU4103" s="253"/>
      <c r="AV4103" s="163">
        <f t="shared" si="3460"/>
        <v>0</v>
      </c>
      <c r="AW4103" s="168">
        <f t="shared" si="3461"/>
        <v>0</v>
      </c>
      <c r="AY4103" s="163">
        <f t="shared" si="3462"/>
        <v>0</v>
      </c>
      <c r="AZ4103" s="163">
        <f t="shared" si="3463"/>
        <v>0</v>
      </c>
      <c r="BA4103" s="163">
        <f t="shared" si="3464"/>
        <v>0</v>
      </c>
      <c r="BB4103" s="163">
        <f t="shared" si="3465"/>
        <v>0</v>
      </c>
      <c r="BC4103" s="163">
        <f t="shared" si="3466"/>
        <v>0</v>
      </c>
      <c r="BD4103" s="163">
        <f t="shared" si="3467"/>
        <v>0</v>
      </c>
    </row>
    <row r="4104" spans="2:56" x14ac:dyDescent="0.3">
      <c r="B4104" s="169" t="s">
        <v>56</v>
      </c>
      <c r="C4104" s="248"/>
      <c r="D4104" s="249"/>
      <c r="E4104" s="172">
        <f t="shared" si="3453"/>
        <v>0</v>
      </c>
      <c r="F4104" s="248"/>
      <c r="G4104" s="249"/>
      <c r="H4104" s="172">
        <f t="shared" si="3454"/>
        <v>0</v>
      </c>
      <c r="I4104" s="248"/>
      <c r="J4104" s="250"/>
      <c r="K4104" s="174">
        <f t="shared" si="3455"/>
        <v>0</v>
      </c>
      <c r="L4104" s="248"/>
      <c r="M4104" s="250">
        <v>0</v>
      </c>
      <c r="N4104" s="251"/>
      <c r="O4104" s="248"/>
      <c r="P4104" s="251"/>
      <c r="Q4104" s="166">
        <f t="shared" si="3456"/>
        <v>0</v>
      </c>
      <c r="R4104" s="251"/>
      <c r="S4104" s="251"/>
      <c r="T4104" s="167">
        <f t="shared" si="3468"/>
        <v>0</v>
      </c>
      <c r="U4104" s="157"/>
      <c r="V4104" s="248"/>
      <c r="W4104" s="251"/>
      <c r="X4104" s="166">
        <f t="shared" si="3457"/>
        <v>0</v>
      </c>
      <c r="Y4104" s="251"/>
      <c r="Z4104" s="251"/>
      <c r="AA4104" s="167">
        <f t="shared" si="3469"/>
        <v>0</v>
      </c>
      <c r="AB4104" s="157"/>
      <c r="AC4104" s="248"/>
      <c r="AD4104" s="251"/>
      <c r="AE4104" s="166">
        <f t="shared" si="3458"/>
        <v>0</v>
      </c>
      <c r="AF4104" s="251"/>
      <c r="AG4104" s="251"/>
      <c r="AH4104" s="167">
        <f t="shared" si="3470"/>
        <v>0</v>
      </c>
      <c r="AJ4104" s="252"/>
      <c r="AK4104" s="253"/>
      <c r="AL4104" s="254"/>
      <c r="AM4104" s="253"/>
      <c r="AN4104" s="254"/>
      <c r="AO4104" s="253"/>
      <c r="AP4104" s="254"/>
      <c r="AQ4104" s="253"/>
      <c r="AR4104" s="254"/>
      <c r="AS4104" s="253"/>
      <c r="AT4104" s="254"/>
      <c r="AU4104" s="253"/>
      <c r="AV4104" s="163">
        <f t="shared" si="3460"/>
        <v>0</v>
      </c>
      <c r="AW4104" s="168">
        <f t="shared" si="3461"/>
        <v>0</v>
      </c>
      <c r="AY4104" s="163">
        <f t="shared" si="3462"/>
        <v>0</v>
      </c>
      <c r="AZ4104" s="163">
        <f t="shared" si="3463"/>
        <v>0</v>
      </c>
      <c r="BA4104" s="163">
        <f t="shared" si="3464"/>
        <v>0</v>
      </c>
      <c r="BB4104" s="163">
        <f t="shared" si="3465"/>
        <v>0</v>
      </c>
      <c r="BC4104" s="163">
        <f t="shared" si="3466"/>
        <v>0</v>
      </c>
      <c r="BD4104" s="163">
        <f t="shared" si="3467"/>
        <v>0</v>
      </c>
    </row>
    <row r="4105" spans="2:56" x14ac:dyDescent="0.3">
      <c r="B4105" s="169" t="s">
        <v>57</v>
      </c>
      <c r="C4105" s="248"/>
      <c r="D4105" s="249"/>
      <c r="E4105" s="172">
        <f t="shared" si="3453"/>
        <v>0</v>
      </c>
      <c r="F4105" s="248"/>
      <c r="G4105" s="249"/>
      <c r="H4105" s="172">
        <f t="shared" si="3454"/>
        <v>0</v>
      </c>
      <c r="I4105" s="248"/>
      <c r="J4105" s="250"/>
      <c r="K4105" s="174">
        <f t="shared" si="3455"/>
        <v>0</v>
      </c>
      <c r="L4105" s="248"/>
      <c r="M4105" s="250">
        <v>0</v>
      </c>
      <c r="N4105" s="251"/>
      <c r="O4105" s="248"/>
      <c r="P4105" s="251"/>
      <c r="Q4105" s="166">
        <f t="shared" si="3456"/>
        <v>0</v>
      </c>
      <c r="R4105" s="251"/>
      <c r="S4105" s="251"/>
      <c r="T4105" s="167">
        <f t="shared" si="3468"/>
        <v>0</v>
      </c>
      <c r="U4105" s="157"/>
      <c r="V4105" s="248"/>
      <c r="W4105" s="251"/>
      <c r="X4105" s="166">
        <f t="shared" si="3457"/>
        <v>0</v>
      </c>
      <c r="Y4105" s="251"/>
      <c r="Z4105" s="251"/>
      <c r="AA4105" s="167">
        <f t="shared" si="3469"/>
        <v>0</v>
      </c>
      <c r="AB4105" s="157"/>
      <c r="AC4105" s="248"/>
      <c r="AD4105" s="251"/>
      <c r="AE4105" s="166">
        <f t="shared" si="3458"/>
        <v>0</v>
      </c>
      <c r="AF4105" s="251"/>
      <c r="AG4105" s="251"/>
      <c r="AH4105" s="167">
        <f t="shared" si="3470"/>
        <v>0</v>
      </c>
      <c r="AJ4105" s="252"/>
      <c r="AK4105" s="253"/>
      <c r="AL4105" s="254"/>
      <c r="AM4105" s="253"/>
      <c r="AN4105" s="254"/>
      <c r="AO4105" s="253"/>
      <c r="AP4105" s="254"/>
      <c r="AQ4105" s="253"/>
      <c r="AR4105" s="254"/>
      <c r="AS4105" s="253"/>
      <c r="AT4105" s="254"/>
      <c r="AU4105" s="253"/>
      <c r="AV4105" s="163">
        <f t="shared" si="3460"/>
        <v>0</v>
      </c>
      <c r="AW4105" s="168">
        <f t="shared" si="3461"/>
        <v>0</v>
      </c>
      <c r="AY4105" s="163">
        <f t="shared" si="3462"/>
        <v>0</v>
      </c>
      <c r="AZ4105" s="163">
        <f t="shared" si="3463"/>
        <v>0</v>
      </c>
      <c r="BA4105" s="163">
        <f t="shared" si="3464"/>
        <v>0</v>
      </c>
      <c r="BB4105" s="163">
        <f t="shared" si="3465"/>
        <v>0</v>
      </c>
      <c r="BC4105" s="163">
        <f t="shared" si="3466"/>
        <v>0</v>
      </c>
      <c r="BD4105" s="163">
        <f t="shared" si="3467"/>
        <v>0</v>
      </c>
    </row>
    <row r="4106" spans="2:56" x14ac:dyDescent="0.3">
      <c r="B4106" s="169" t="s">
        <v>58</v>
      </c>
      <c r="C4106" s="248">
        <v>13255</v>
      </c>
      <c r="D4106" s="249">
        <v>12626.96</v>
      </c>
      <c r="E4106" s="172">
        <f t="shared" si="3453"/>
        <v>0.95261863447755557</v>
      </c>
      <c r="F4106" s="248">
        <v>36989</v>
      </c>
      <c r="G4106" s="249">
        <v>36988.57</v>
      </c>
      <c r="H4106" s="172">
        <f t="shared" si="3454"/>
        <v>0.99998837492227421</v>
      </c>
      <c r="I4106" s="248">
        <v>48270</v>
      </c>
      <c r="J4106" s="250">
        <v>48270.180000000008</v>
      </c>
      <c r="K4106" s="174">
        <f t="shared" si="3455"/>
        <v>1.0000037290242387</v>
      </c>
      <c r="L4106" s="248">
        <v>53922</v>
      </c>
      <c r="M4106" s="250">
        <v>43922</v>
      </c>
      <c r="N4106" s="251"/>
      <c r="O4106" s="248">
        <v>14467.128800000002</v>
      </c>
      <c r="P4106" s="251"/>
      <c r="Q4106" s="166">
        <f t="shared" si="3456"/>
        <v>14467.128800000002</v>
      </c>
      <c r="R4106" s="251"/>
      <c r="S4106" s="251"/>
      <c r="T4106" s="167">
        <f t="shared" si="3468"/>
        <v>14467.128800000002</v>
      </c>
      <c r="U4106" s="157"/>
      <c r="V4106" s="248"/>
      <c r="W4106" s="251"/>
      <c r="X4106" s="166">
        <f t="shared" si="3457"/>
        <v>0</v>
      </c>
      <c r="Y4106" s="251"/>
      <c r="Z4106" s="251"/>
      <c r="AA4106" s="167">
        <f t="shared" si="3469"/>
        <v>0</v>
      </c>
      <c r="AB4106" s="157"/>
      <c r="AC4106" s="248"/>
      <c r="AD4106" s="251"/>
      <c r="AE4106" s="166">
        <f t="shared" si="3458"/>
        <v>0</v>
      </c>
      <c r="AF4106" s="251"/>
      <c r="AG4106" s="251"/>
      <c r="AH4106" s="167">
        <f t="shared" si="3470"/>
        <v>0</v>
      </c>
      <c r="AJ4106" s="252">
        <f>T4106/12</f>
        <v>1205.5940666666668</v>
      </c>
      <c r="AK4106" s="253">
        <v>1205.5940666666668</v>
      </c>
      <c r="AL4106" s="254">
        <v>1205.5940666666668</v>
      </c>
      <c r="AM4106" s="253">
        <v>1205.5940666666668</v>
      </c>
      <c r="AN4106" s="254">
        <v>1205.5940666666668</v>
      </c>
      <c r="AO4106" s="253">
        <v>1205.5940666666668</v>
      </c>
      <c r="AP4106" s="254">
        <v>1205.5940666666668</v>
      </c>
      <c r="AQ4106" s="253">
        <v>1205.5940666666668</v>
      </c>
      <c r="AR4106" s="254">
        <v>1205.5940666666668</v>
      </c>
      <c r="AS4106" s="253">
        <v>1205.5940666666668</v>
      </c>
      <c r="AT4106" s="254">
        <v>1205.5940666666668</v>
      </c>
      <c r="AU4106" s="253">
        <v>1205.5940666666668</v>
      </c>
      <c r="AV4106" s="163">
        <f t="shared" si="3460"/>
        <v>14467.1288</v>
      </c>
      <c r="AW4106" s="168">
        <f t="shared" si="3461"/>
        <v>0</v>
      </c>
      <c r="AY4106" s="163">
        <f t="shared" si="3462"/>
        <v>3616.7822000000006</v>
      </c>
      <c r="AZ4106" s="163">
        <f t="shared" si="3463"/>
        <v>3616.7822000000006</v>
      </c>
      <c r="BA4106" s="163">
        <f t="shared" si="3464"/>
        <v>3616.7822000000006</v>
      </c>
      <c r="BB4106" s="163">
        <f t="shared" si="3465"/>
        <v>3616.7822000000006</v>
      </c>
      <c r="BC4106" s="163">
        <f t="shared" si="3466"/>
        <v>14467.128800000002</v>
      </c>
      <c r="BD4106" s="163">
        <f t="shared" si="3467"/>
        <v>0</v>
      </c>
    </row>
    <row r="4107" spans="2:56" x14ac:dyDescent="0.3">
      <c r="B4107" s="169" t="s">
        <v>59</v>
      </c>
      <c r="C4107" s="248">
        <v>34468</v>
      </c>
      <c r="D4107" s="249">
        <v>33624</v>
      </c>
      <c r="E4107" s="172">
        <f t="shared" si="3453"/>
        <v>0.97551351978646861</v>
      </c>
      <c r="F4107" s="248">
        <v>220706</v>
      </c>
      <c r="G4107" s="249">
        <v>217983.93</v>
      </c>
      <c r="H4107" s="172">
        <f t="shared" si="3454"/>
        <v>0.98766653375984337</v>
      </c>
      <c r="I4107" s="248">
        <v>398562</v>
      </c>
      <c r="J4107" s="250">
        <v>398536.8</v>
      </c>
      <c r="K4107" s="174">
        <f t="shared" si="3455"/>
        <v>0.99993677269784875</v>
      </c>
      <c r="L4107" s="248">
        <v>337445</v>
      </c>
      <c r="M4107" s="250">
        <v>337445</v>
      </c>
      <c r="N4107" s="251"/>
      <c r="O4107" s="248">
        <v>336938.08055321249</v>
      </c>
      <c r="P4107" s="251"/>
      <c r="Q4107" s="166">
        <f t="shared" si="3456"/>
        <v>336938.08055321249</v>
      </c>
      <c r="R4107" s="251"/>
      <c r="S4107" s="251"/>
      <c r="T4107" s="167">
        <f t="shared" si="3468"/>
        <v>336938.08055321249</v>
      </c>
      <c r="U4107" s="157"/>
      <c r="V4107" s="248"/>
      <c r="W4107" s="251"/>
      <c r="X4107" s="166">
        <f t="shared" si="3457"/>
        <v>0</v>
      </c>
      <c r="Y4107" s="251"/>
      <c r="Z4107" s="251"/>
      <c r="AA4107" s="167">
        <f t="shared" si="3469"/>
        <v>0</v>
      </c>
      <c r="AB4107" s="157"/>
      <c r="AC4107" s="248"/>
      <c r="AD4107" s="251"/>
      <c r="AE4107" s="166">
        <f t="shared" si="3458"/>
        <v>0</v>
      </c>
      <c r="AF4107" s="251"/>
      <c r="AG4107" s="251"/>
      <c r="AH4107" s="167">
        <f t="shared" si="3470"/>
        <v>0</v>
      </c>
      <c r="AJ4107" s="252">
        <f>T4107/12</f>
        <v>28078.173379434375</v>
      </c>
      <c r="AK4107" s="253">
        <v>28078.173379434375</v>
      </c>
      <c r="AL4107" s="254">
        <v>28078.173379434375</v>
      </c>
      <c r="AM4107" s="253">
        <v>28078.173379434375</v>
      </c>
      <c r="AN4107" s="254">
        <v>28078.173379434375</v>
      </c>
      <c r="AO4107" s="253">
        <v>28078.173379434375</v>
      </c>
      <c r="AP4107" s="254">
        <v>28078.173379434375</v>
      </c>
      <c r="AQ4107" s="253">
        <v>28078.173379434375</v>
      </c>
      <c r="AR4107" s="254">
        <v>28078.173379434375</v>
      </c>
      <c r="AS4107" s="253">
        <v>28078.173379434375</v>
      </c>
      <c r="AT4107" s="254">
        <v>28078.173379434375</v>
      </c>
      <c r="AU4107" s="253">
        <v>28078.173379434375</v>
      </c>
      <c r="AV4107" s="163">
        <f t="shared" si="3460"/>
        <v>336938.08055321261</v>
      </c>
      <c r="AW4107" s="168">
        <f t="shared" si="3461"/>
        <v>0</v>
      </c>
      <c r="AY4107" s="163">
        <f t="shared" si="3462"/>
        <v>84234.520138303124</v>
      </c>
      <c r="AZ4107" s="163">
        <f t="shared" si="3463"/>
        <v>84234.520138303124</v>
      </c>
      <c r="BA4107" s="163">
        <f t="shared" si="3464"/>
        <v>84234.520138303124</v>
      </c>
      <c r="BB4107" s="163">
        <f t="shared" si="3465"/>
        <v>84234.520138303124</v>
      </c>
      <c r="BC4107" s="163">
        <f t="shared" si="3466"/>
        <v>336938.08055321249</v>
      </c>
      <c r="BD4107" s="163">
        <f t="shared" si="3467"/>
        <v>0</v>
      </c>
    </row>
    <row r="4108" spans="2:56" x14ac:dyDescent="0.3">
      <c r="B4108" s="169" t="s">
        <v>60</v>
      </c>
      <c r="C4108" s="248">
        <v>47185</v>
      </c>
      <c r="D4108" s="249">
        <v>46331.19</v>
      </c>
      <c r="E4108" s="172">
        <f t="shared" si="3453"/>
        <v>0.98190505457242772</v>
      </c>
      <c r="F4108" s="248">
        <v>71061</v>
      </c>
      <c r="G4108" s="249">
        <v>70694.75</v>
      </c>
      <c r="H4108" s="172">
        <f t="shared" si="3454"/>
        <v>0.99484597739969882</v>
      </c>
      <c r="I4108" s="248">
        <v>142761</v>
      </c>
      <c r="J4108" s="250">
        <v>142742.72999999998</v>
      </c>
      <c r="K4108" s="174">
        <f t="shared" si="3455"/>
        <v>0.99987202387206575</v>
      </c>
      <c r="L4108" s="248">
        <v>151962</v>
      </c>
      <c r="M4108" s="250">
        <v>151962</v>
      </c>
      <c r="N4108" s="251"/>
      <c r="O4108" s="248">
        <v>102698.37095986526</v>
      </c>
      <c r="P4108" s="251"/>
      <c r="Q4108" s="166">
        <f t="shared" si="3456"/>
        <v>102698.37095986526</v>
      </c>
      <c r="R4108" s="251"/>
      <c r="S4108" s="251"/>
      <c r="T4108" s="167">
        <f t="shared" si="3468"/>
        <v>102698.37095986526</v>
      </c>
      <c r="U4108" s="157"/>
      <c r="V4108" s="248"/>
      <c r="W4108" s="251"/>
      <c r="X4108" s="166">
        <f t="shared" si="3457"/>
        <v>0</v>
      </c>
      <c r="Y4108" s="251"/>
      <c r="Z4108" s="251"/>
      <c r="AA4108" s="167">
        <f t="shared" si="3469"/>
        <v>0</v>
      </c>
      <c r="AB4108" s="157"/>
      <c r="AC4108" s="248"/>
      <c r="AD4108" s="251"/>
      <c r="AE4108" s="166">
        <f t="shared" si="3458"/>
        <v>0</v>
      </c>
      <c r="AF4108" s="251"/>
      <c r="AG4108" s="251"/>
      <c r="AH4108" s="167">
        <f t="shared" si="3470"/>
        <v>0</v>
      </c>
      <c r="AJ4108" s="252">
        <f>T4108/12</f>
        <v>8558.1975799887714</v>
      </c>
      <c r="AK4108" s="253">
        <v>8558.1975799887714</v>
      </c>
      <c r="AL4108" s="254">
        <v>8558.1975799887714</v>
      </c>
      <c r="AM4108" s="253">
        <v>8558.1975799887714</v>
      </c>
      <c r="AN4108" s="254">
        <v>8558.1975799887714</v>
      </c>
      <c r="AO4108" s="253">
        <v>8558.1975799887714</v>
      </c>
      <c r="AP4108" s="254">
        <v>8558.1975799887714</v>
      </c>
      <c r="AQ4108" s="253">
        <v>8558.1975799887714</v>
      </c>
      <c r="AR4108" s="254">
        <v>8558.1975799887714</v>
      </c>
      <c r="AS4108" s="253">
        <v>8558.1975799887714</v>
      </c>
      <c r="AT4108" s="254">
        <v>8558.1975799887714</v>
      </c>
      <c r="AU4108" s="253">
        <v>8558.1975799887714</v>
      </c>
      <c r="AV4108" s="163">
        <f t="shared" si="3460"/>
        <v>102698.37095986526</v>
      </c>
      <c r="AW4108" s="168">
        <f t="shared" si="3461"/>
        <v>0</v>
      </c>
      <c r="AY4108" s="163">
        <f t="shared" si="3462"/>
        <v>25674.592739966312</v>
      </c>
      <c r="AZ4108" s="163">
        <f t="shared" si="3463"/>
        <v>25674.592739966312</v>
      </c>
      <c r="BA4108" s="163">
        <f t="shared" si="3464"/>
        <v>25674.592739966312</v>
      </c>
      <c r="BB4108" s="163">
        <f t="shared" si="3465"/>
        <v>25674.592739966312</v>
      </c>
      <c r="BC4108" s="163">
        <f t="shared" si="3466"/>
        <v>102698.37095986525</v>
      </c>
      <c r="BD4108" s="163">
        <f t="shared" si="3467"/>
        <v>0</v>
      </c>
    </row>
    <row r="4109" spans="2:56" x14ac:dyDescent="0.3">
      <c r="B4109" s="159" t="s">
        <v>61</v>
      </c>
      <c r="C4109" s="160">
        <f>SUM(C4110:C4113)</f>
        <v>211762</v>
      </c>
      <c r="D4109" s="161">
        <f>SUM(D4110:D4113)</f>
        <v>181143.18</v>
      </c>
      <c r="E4109" s="162">
        <f t="shared" si="3453"/>
        <v>0.85540928022969176</v>
      </c>
      <c r="F4109" s="160">
        <f>SUM(F4110:F4113)</f>
        <v>288916</v>
      </c>
      <c r="G4109" s="161">
        <f>SUM(G4110:G4113)</f>
        <v>290491.56</v>
      </c>
      <c r="H4109" s="162">
        <f t="shared" si="3454"/>
        <v>1.0054533497625608</v>
      </c>
      <c r="I4109" s="160">
        <f>SUM(I4110:I4113)</f>
        <v>361187</v>
      </c>
      <c r="J4109" s="163">
        <f>SUM(J4110:J4113)</f>
        <v>361178.22</v>
      </c>
      <c r="K4109" s="164">
        <f t="shared" si="3455"/>
        <v>0.99997569126242081</v>
      </c>
      <c r="L4109" s="160">
        <f>SUM(L4110:L4113)</f>
        <v>460043</v>
      </c>
      <c r="M4109" s="163">
        <f>SUM(M4110:M4113)</f>
        <v>260043</v>
      </c>
      <c r="N4109" s="165">
        <f>SUM(N4110:N4113)</f>
        <v>0</v>
      </c>
      <c r="O4109" s="160">
        <f>SUM(O4110:O4113)</f>
        <v>280259.42986278108</v>
      </c>
      <c r="P4109" s="165">
        <f>SUM(P4110:P4113)</f>
        <v>0</v>
      </c>
      <c r="Q4109" s="166">
        <f t="shared" si="3456"/>
        <v>280259.42986278108</v>
      </c>
      <c r="R4109" s="165">
        <f>SUM(R4110:R4113)</f>
        <v>0</v>
      </c>
      <c r="S4109" s="165">
        <f>SUM(S4110:S4113)</f>
        <v>0</v>
      </c>
      <c r="T4109" s="167">
        <f t="shared" si="3468"/>
        <v>280259.42986278108</v>
      </c>
      <c r="U4109" s="157"/>
      <c r="V4109" s="160">
        <f>SUM(V4110:V4113)</f>
        <v>0</v>
      </c>
      <c r="W4109" s="165">
        <f>SUM(W4110:W4113)</f>
        <v>0</v>
      </c>
      <c r="X4109" s="166">
        <f t="shared" si="3457"/>
        <v>0</v>
      </c>
      <c r="Y4109" s="165">
        <f>SUM(Y4110:Y4113)</f>
        <v>0</v>
      </c>
      <c r="Z4109" s="165">
        <f>SUM(Z4110:Z4113)</f>
        <v>0</v>
      </c>
      <c r="AA4109" s="167">
        <f t="shared" si="3469"/>
        <v>0</v>
      </c>
      <c r="AB4109" s="157"/>
      <c r="AC4109" s="160">
        <f>SUM(AC4110:AC4113)</f>
        <v>0</v>
      </c>
      <c r="AD4109" s="165">
        <f>SUM(AD4110:AD4113)</f>
        <v>0</v>
      </c>
      <c r="AE4109" s="166">
        <f t="shared" si="3458"/>
        <v>0</v>
      </c>
      <c r="AF4109" s="165">
        <f>SUM(AF4110:AF4113)</f>
        <v>0</v>
      </c>
      <c r="AG4109" s="165">
        <f>SUM(AG4110:AG4113)</f>
        <v>0</v>
      </c>
      <c r="AH4109" s="167">
        <f t="shared" si="3470"/>
        <v>0</v>
      </c>
      <c r="AJ4109" s="161">
        <f t="shared" ref="AJ4109:AU4109" si="3473">SUM(AJ4110:AJ4113)</f>
        <v>23354.952488565094</v>
      </c>
      <c r="AK4109" s="163">
        <f t="shared" si="3473"/>
        <v>23354.952488565094</v>
      </c>
      <c r="AL4109" s="165">
        <f t="shared" si="3473"/>
        <v>23354.952488565094</v>
      </c>
      <c r="AM4109" s="163">
        <f t="shared" si="3473"/>
        <v>23354.952488565094</v>
      </c>
      <c r="AN4109" s="165">
        <f t="shared" si="3473"/>
        <v>23354.952488565094</v>
      </c>
      <c r="AO4109" s="163">
        <f t="shared" si="3473"/>
        <v>23354.952488565094</v>
      </c>
      <c r="AP4109" s="165">
        <f t="shared" si="3473"/>
        <v>23354.952488565094</v>
      </c>
      <c r="AQ4109" s="163">
        <f t="shared" si="3473"/>
        <v>23354.952488565094</v>
      </c>
      <c r="AR4109" s="165">
        <f t="shared" si="3473"/>
        <v>23354.952488565094</v>
      </c>
      <c r="AS4109" s="163">
        <f t="shared" si="3473"/>
        <v>23354.952488565094</v>
      </c>
      <c r="AT4109" s="165">
        <f t="shared" si="3473"/>
        <v>23354.952488565094</v>
      </c>
      <c r="AU4109" s="163">
        <f t="shared" si="3473"/>
        <v>23354.952488565094</v>
      </c>
      <c r="AV4109" s="163">
        <f t="shared" si="3460"/>
        <v>280259.42986278114</v>
      </c>
      <c r="AW4109" s="168">
        <f t="shared" si="3461"/>
        <v>0</v>
      </c>
      <c r="AY4109" s="163">
        <f t="shared" si="3462"/>
        <v>70064.857465695284</v>
      </c>
      <c r="AZ4109" s="163">
        <f t="shared" si="3463"/>
        <v>70064.857465695284</v>
      </c>
      <c r="BA4109" s="163">
        <f t="shared" si="3464"/>
        <v>70064.857465695284</v>
      </c>
      <c r="BB4109" s="163">
        <f t="shared" si="3465"/>
        <v>70064.857465695284</v>
      </c>
      <c r="BC4109" s="163">
        <f t="shared" si="3466"/>
        <v>280259.42986278114</v>
      </c>
      <c r="BD4109" s="163">
        <f t="shared" si="3467"/>
        <v>0</v>
      </c>
    </row>
    <row r="4110" spans="2:56" x14ac:dyDescent="0.3">
      <c r="B4110" s="169" t="s">
        <v>62</v>
      </c>
      <c r="C4110" s="248">
        <v>333</v>
      </c>
      <c r="D4110" s="249">
        <v>228.17</v>
      </c>
      <c r="E4110" s="172">
        <f t="shared" si="3453"/>
        <v>0.68519519519519512</v>
      </c>
      <c r="F4110" s="248">
        <v>314</v>
      </c>
      <c r="G4110" s="249">
        <v>310</v>
      </c>
      <c r="H4110" s="172">
        <f t="shared" si="3454"/>
        <v>0.98726114649681529</v>
      </c>
      <c r="I4110" s="248">
        <v>377</v>
      </c>
      <c r="J4110" s="250">
        <v>376.92</v>
      </c>
      <c r="K4110" s="174">
        <f t="shared" si="3455"/>
        <v>0.99978779840848808</v>
      </c>
      <c r="L4110" s="248">
        <v>394</v>
      </c>
      <c r="M4110" s="250">
        <v>394</v>
      </c>
      <c r="N4110" s="251"/>
      <c r="O4110" s="248">
        <v>182.61990400000002</v>
      </c>
      <c r="P4110" s="251"/>
      <c r="Q4110" s="166">
        <f t="shared" si="3456"/>
        <v>182.61990400000002</v>
      </c>
      <c r="R4110" s="251"/>
      <c r="S4110" s="251"/>
      <c r="T4110" s="167">
        <f t="shared" si="3468"/>
        <v>182.61990400000002</v>
      </c>
      <c r="U4110" s="157"/>
      <c r="V4110" s="248"/>
      <c r="W4110" s="251"/>
      <c r="X4110" s="166">
        <f t="shared" si="3457"/>
        <v>0</v>
      </c>
      <c r="Y4110" s="251"/>
      <c r="Z4110" s="251"/>
      <c r="AA4110" s="167">
        <f t="shared" si="3469"/>
        <v>0</v>
      </c>
      <c r="AB4110" s="157"/>
      <c r="AC4110" s="248"/>
      <c r="AD4110" s="251"/>
      <c r="AE4110" s="166">
        <f t="shared" si="3458"/>
        <v>0</v>
      </c>
      <c r="AF4110" s="251"/>
      <c r="AG4110" s="251"/>
      <c r="AH4110" s="167">
        <f t="shared" si="3470"/>
        <v>0</v>
      </c>
      <c r="AJ4110" s="252">
        <f>T4110/12</f>
        <v>15.218325333333334</v>
      </c>
      <c r="AK4110" s="253">
        <v>15.218325333333334</v>
      </c>
      <c r="AL4110" s="254">
        <v>15.218325333333334</v>
      </c>
      <c r="AM4110" s="253">
        <v>15.218325333333334</v>
      </c>
      <c r="AN4110" s="254">
        <v>15.218325333333334</v>
      </c>
      <c r="AO4110" s="253">
        <v>15.218325333333334</v>
      </c>
      <c r="AP4110" s="254">
        <v>15.218325333333334</v>
      </c>
      <c r="AQ4110" s="253">
        <v>15.218325333333334</v>
      </c>
      <c r="AR4110" s="254">
        <v>15.218325333333334</v>
      </c>
      <c r="AS4110" s="253">
        <v>15.218325333333334</v>
      </c>
      <c r="AT4110" s="254">
        <v>15.218325333333334</v>
      </c>
      <c r="AU4110" s="253">
        <v>15.218325333333334</v>
      </c>
      <c r="AV4110" s="163">
        <f t="shared" si="3460"/>
        <v>182.61990399999999</v>
      </c>
      <c r="AW4110" s="168">
        <f t="shared" si="3461"/>
        <v>0</v>
      </c>
      <c r="AY4110" s="163">
        <f t="shared" si="3462"/>
        <v>45.654976000000005</v>
      </c>
      <c r="AZ4110" s="163">
        <f t="shared" si="3463"/>
        <v>45.654976000000005</v>
      </c>
      <c r="BA4110" s="163">
        <f t="shared" si="3464"/>
        <v>45.654976000000005</v>
      </c>
      <c r="BB4110" s="163">
        <f t="shared" si="3465"/>
        <v>45.654976000000005</v>
      </c>
      <c r="BC4110" s="163">
        <f t="shared" si="3466"/>
        <v>182.61990400000002</v>
      </c>
      <c r="BD4110" s="163">
        <f t="shared" si="3467"/>
        <v>0</v>
      </c>
    </row>
    <row r="4111" spans="2:56" x14ac:dyDescent="0.3">
      <c r="B4111" s="169" t="s">
        <v>63</v>
      </c>
      <c r="C4111" s="248">
        <v>94380</v>
      </c>
      <c r="D4111" s="249">
        <v>94160</v>
      </c>
      <c r="E4111" s="172">
        <f t="shared" si="3453"/>
        <v>0.99766899766899764</v>
      </c>
      <c r="F4111" s="248">
        <v>119500</v>
      </c>
      <c r="G4111" s="249">
        <v>121271.75</v>
      </c>
      <c r="H4111" s="172">
        <f t="shared" si="3454"/>
        <v>1.0148263598326359</v>
      </c>
      <c r="I4111" s="248">
        <v>137684</v>
      </c>
      <c r="J4111" s="250">
        <v>137676</v>
      </c>
      <c r="K4111" s="174">
        <f t="shared" si="3455"/>
        <v>0.99994189593562066</v>
      </c>
      <c r="L4111" s="248">
        <v>135984</v>
      </c>
      <c r="M4111" s="250">
        <v>75984</v>
      </c>
      <c r="N4111" s="251"/>
      <c r="O4111" s="248">
        <v>30079.103333333336</v>
      </c>
      <c r="P4111" s="251"/>
      <c r="Q4111" s="166">
        <f t="shared" si="3456"/>
        <v>30079.103333333336</v>
      </c>
      <c r="R4111" s="251"/>
      <c r="S4111" s="251"/>
      <c r="T4111" s="167">
        <f t="shared" si="3468"/>
        <v>30079.103333333336</v>
      </c>
      <c r="U4111" s="157"/>
      <c r="V4111" s="248"/>
      <c r="W4111" s="251"/>
      <c r="X4111" s="166">
        <f t="shared" si="3457"/>
        <v>0</v>
      </c>
      <c r="Y4111" s="251"/>
      <c r="Z4111" s="251"/>
      <c r="AA4111" s="167">
        <f t="shared" si="3469"/>
        <v>0</v>
      </c>
      <c r="AB4111" s="157"/>
      <c r="AC4111" s="248"/>
      <c r="AD4111" s="251"/>
      <c r="AE4111" s="166">
        <f t="shared" si="3458"/>
        <v>0</v>
      </c>
      <c r="AF4111" s="251"/>
      <c r="AG4111" s="251"/>
      <c r="AH4111" s="167">
        <f t="shared" si="3470"/>
        <v>0</v>
      </c>
      <c r="AJ4111" s="252">
        <f>T4111/12</f>
        <v>2506.5919444444448</v>
      </c>
      <c r="AK4111" s="253">
        <v>2506.5919444444448</v>
      </c>
      <c r="AL4111" s="254">
        <v>2506.5919444444448</v>
      </c>
      <c r="AM4111" s="253">
        <v>2506.5919444444448</v>
      </c>
      <c r="AN4111" s="254">
        <v>2506.5919444444448</v>
      </c>
      <c r="AO4111" s="253">
        <v>2506.5919444444448</v>
      </c>
      <c r="AP4111" s="254">
        <v>2506.5919444444448</v>
      </c>
      <c r="AQ4111" s="253">
        <v>2506.5919444444448</v>
      </c>
      <c r="AR4111" s="254">
        <v>2506.5919444444448</v>
      </c>
      <c r="AS4111" s="253">
        <v>2506.5919444444448</v>
      </c>
      <c r="AT4111" s="254">
        <v>2506.5919444444448</v>
      </c>
      <c r="AU4111" s="253">
        <v>2506.5919444444448</v>
      </c>
      <c r="AV4111" s="163">
        <f t="shared" si="3460"/>
        <v>30079.103333333336</v>
      </c>
      <c r="AW4111" s="168">
        <f t="shared" si="3461"/>
        <v>0</v>
      </c>
      <c r="AY4111" s="163">
        <f t="shared" si="3462"/>
        <v>7519.775833333335</v>
      </c>
      <c r="AZ4111" s="163">
        <f t="shared" si="3463"/>
        <v>7519.775833333335</v>
      </c>
      <c r="BA4111" s="163">
        <f t="shared" si="3464"/>
        <v>7519.775833333335</v>
      </c>
      <c r="BB4111" s="163">
        <f t="shared" si="3465"/>
        <v>7519.775833333335</v>
      </c>
      <c r="BC4111" s="163">
        <f t="shared" si="3466"/>
        <v>30079.10333333334</v>
      </c>
      <c r="BD4111" s="163">
        <f t="shared" si="3467"/>
        <v>0</v>
      </c>
    </row>
    <row r="4112" spans="2:56" x14ac:dyDescent="0.3">
      <c r="B4112" s="169" t="s">
        <v>64</v>
      </c>
      <c r="C4112" s="248">
        <v>117049</v>
      </c>
      <c r="D4112" s="249">
        <v>86755.01</v>
      </c>
      <c r="E4112" s="172">
        <f t="shared" si="3453"/>
        <v>0.74118540098591179</v>
      </c>
      <c r="F4112" s="248">
        <v>169102</v>
      </c>
      <c r="G4112" s="249">
        <v>168909.81</v>
      </c>
      <c r="H4112" s="172">
        <f t="shared" si="3454"/>
        <v>0.99886346701990514</v>
      </c>
      <c r="I4112" s="248">
        <v>223126</v>
      </c>
      <c r="J4112" s="250">
        <v>223125.3</v>
      </c>
      <c r="K4112" s="174">
        <f t="shared" si="3455"/>
        <v>0.99999686275915844</v>
      </c>
      <c r="L4112" s="248">
        <v>323665</v>
      </c>
      <c r="M4112" s="250">
        <v>183665</v>
      </c>
      <c r="N4112" s="251"/>
      <c r="O4112" s="248">
        <v>249997.70662544775</v>
      </c>
      <c r="P4112" s="251"/>
      <c r="Q4112" s="166">
        <f t="shared" si="3456"/>
        <v>249997.70662544775</v>
      </c>
      <c r="R4112" s="251"/>
      <c r="S4112" s="251"/>
      <c r="T4112" s="167">
        <f t="shared" si="3468"/>
        <v>249997.70662544775</v>
      </c>
      <c r="U4112" s="157"/>
      <c r="V4112" s="248"/>
      <c r="W4112" s="251"/>
      <c r="X4112" s="166">
        <f t="shared" si="3457"/>
        <v>0</v>
      </c>
      <c r="Y4112" s="251"/>
      <c r="Z4112" s="251"/>
      <c r="AA4112" s="167">
        <f t="shared" si="3469"/>
        <v>0</v>
      </c>
      <c r="AB4112" s="157"/>
      <c r="AC4112" s="248"/>
      <c r="AD4112" s="251"/>
      <c r="AE4112" s="166">
        <f t="shared" si="3458"/>
        <v>0</v>
      </c>
      <c r="AF4112" s="251"/>
      <c r="AG4112" s="251"/>
      <c r="AH4112" s="167">
        <f t="shared" si="3470"/>
        <v>0</v>
      </c>
      <c r="AJ4112" s="252">
        <f>T4112/12</f>
        <v>20833.142218787314</v>
      </c>
      <c r="AK4112" s="253">
        <v>20833.142218787314</v>
      </c>
      <c r="AL4112" s="254">
        <v>20833.142218787314</v>
      </c>
      <c r="AM4112" s="253">
        <v>20833.142218787314</v>
      </c>
      <c r="AN4112" s="254">
        <v>20833.142218787314</v>
      </c>
      <c r="AO4112" s="253">
        <v>20833.142218787314</v>
      </c>
      <c r="AP4112" s="254">
        <v>20833.142218787314</v>
      </c>
      <c r="AQ4112" s="253">
        <v>20833.142218787314</v>
      </c>
      <c r="AR4112" s="254">
        <v>20833.142218787314</v>
      </c>
      <c r="AS4112" s="253">
        <v>20833.142218787314</v>
      </c>
      <c r="AT4112" s="254">
        <v>20833.142218787314</v>
      </c>
      <c r="AU4112" s="253">
        <v>20833.142218787314</v>
      </c>
      <c r="AV4112" s="163">
        <f t="shared" si="3460"/>
        <v>249997.70662544775</v>
      </c>
      <c r="AW4112" s="168">
        <f t="shared" si="3461"/>
        <v>0</v>
      </c>
      <c r="AY4112" s="163">
        <f t="shared" si="3462"/>
        <v>62499.426656361946</v>
      </c>
      <c r="AZ4112" s="163">
        <f t="shared" si="3463"/>
        <v>62499.426656361946</v>
      </c>
      <c r="BA4112" s="163">
        <f t="shared" si="3464"/>
        <v>62499.426656361946</v>
      </c>
      <c r="BB4112" s="163">
        <f t="shared" si="3465"/>
        <v>62499.426656361946</v>
      </c>
      <c r="BC4112" s="163">
        <f t="shared" si="3466"/>
        <v>249997.70662544778</v>
      </c>
      <c r="BD4112" s="163">
        <f t="shared" si="3467"/>
        <v>0</v>
      </c>
    </row>
    <row r="4113" spans="2:56" x14ac:dyDescent="0.3">
      <c r="B4113" s="169" t="s">
        <v>65</v>
      </c>
      <c r="C4113" s="248"/>
      <c r="D4113" s="249"/>
      <c r="E4113" s="172">
        <f t="shared" si="3453"/>
        <v>0</v>
      </c>
      <c r="F4113" s="248"/>
      <c r="G4113" s="249"/>
      <c r="H4113" s="172">
        <f t="shared" si="3454"/>
        <v>0</v>
      </c>
      <c r="I4113" s="248"/>
      <c r="J4113" s="250"/>
      <c r="K4113" s="174">
        <f t="shared" si="3455"/>
        <v>0</v>
      </c>
      <c r="L4113" s="248"/>
      <c r="M4113" s="250"/>
      <c r="N4113" s="251"/>
      <c r="O4113" s="248"/>
      <c r="P4113" s="251"/>
      <c r="Q4113" s="166">
        <f t="shared" si="3456"/>
        <v>0</v>
      </c>
      <c r="R4113" s="251"/>
      <c r="S4113" s="251"/>
      <c r="T4113" s="167">
        <f t="shared" si="3468"/>
        <v>0</v>
      </c>
      <c r="U4113" s="157"/>
      <c r="V4113" s="248"/>
      <c r="W4113" s="251"/>
      <c r="X4113" s="166">
        <f t="shared" si="3457"/>
        <v>0</v>
      </c>
      <c r="Y4113" s="251"/>
      <c r="Z4113" s="251"/>
      <c r="AA4113" s="167">
        <f t="shared" si="3469"/>
        <v>0</v>
      </c>
      <c r="AB4113" s="157"/>
      <c r="AC4113" s="248"/>
      <c r="AD4113" s="251"/>
      <c r="AE4113" s="166">
        <f t="shared" si="3458"/>
        <v>0</v>
      </c>
      <c r="AF4113" s="251"/>
      <c r="AG4113" s="251"/>
      <c r="AH4113" s="167">
        <f t="shared" si="3470"/>
        <v>0</v>
      </c>
      <c r="AJ4113" s="252"/>
      <c r="AK4113" s="253"/>
      <c r="AL4113" s="254"/>
      <c r="AM4113" s="253"/>
      <c r="AN4113" s="254"/>
      <c r="AO4113" s="253"/>
      <c r="AP4113" s="254"/>
      <c r="AQ4113" s="253"/>
      <c r="AR4113" s="254"/>
      <c r="AS4113" s="253"/>
      <c r="AT4113" s="254"/>
      <c r="AU4113" s="253"/>
      <c r="AV4113" s="163">
        <f t="shared" si="3460"/>
        <v>0</v>
      </c>
      <c r="AW4113" s="168">
        <f t="shared" si="3461"/>
        <v>0</v>
      </c>
      <c r="AY4113" s="163">
        <f t="shared" si="3462"/>
        <v>0</v>
      </c>
      <c r="AZ4113" s="163">
        <f t="shared" si="3463"/>
        <v>0</v>
      </c>
      <c r="BA4113" s="163">
        <f t="shared" si="3464"/>
        <v>0</v>
      </c>
      <c r="BB4113" s="163">
        <f t="shared" si="3465"/>
        <v>0</v>
      </c>
      <c r="BC4113" s="163">
        <f t="shared" si="3466"/>
        <v>0</v>
      </c>
      <c r="BD4113" s="163">
        <f t="shared" si="3467"/>
        <v>0</v>
      </c>
    </row>
    <row r="4114" spans="2:56" x14ac:dyDescent="0.3">
      <c r="B4114" s="176" t="s">
        <v>66</v>
      </c>
      <c r="C4114" s="83">
        <f>SUM(C4115,C4117,C4121,C4126,C4128,C4130,C4132,C4139,C4146,C4151,C4154,C4156,C4159,C4161,C4165,C4169,C4171,C4177,C4179,C4181,C4183,C4185,C4187,C4189,C4191,C4193,C4195,C4197,C4199,C4209,C4217,C4219,C4224,C4226,C4233,C4235,C4241,C4243)</f>
        <v>140810</v>
      </c>
      <c r="D4114" s="84">
        <f>SUM(D4115,D4117,D4121,D4126,D4128,D4130,D4132,D4139,D4146,D4151,D4154,D4156,D4159,D4161,D4165,D4169,D4171,D4177,D4179,D4181,D4183,D4185,D4187,D4189,D4191,D4193,D4195,D4197,D4199,D4209,D4217,D4219,D4224,D4226,D4233,D4235,D4241,D4243)</f>
        <v>126232.18</v>
      </c>
      <c r="E4114" s="85">
        <f t="shared" si="3453"/>
        <v>0.89647169945316374</v>
      </c>
      <c r="F4114" s="83">
        <f>SUM(F4115,F4117,F4121,F4126,F4128,F4130,F4132,F4139,F4146,F4151,F4154,F4156,F4159,F4161,F4165,F4169,F4171,F4177,F4179,F4181,F4183,F4185,F4187,F4189,F4191,F4193,F4195,F4197,F4199,F4209,F4217,F4219,F4224,F4226,F4233,F4235,F4241,F4243)</f>
        <v>327062</v>
      </c>
      <c r="G4114" s="84">
        <f>SUM(G4115,G4117,G4121,G4126,G4128,G4130,G4132,G4139,G4146,G4151,G4154,G4156,G4159,G4161,G4165,G4169,G4171,G4177,G4179,G4181,G4183,G4185,G4187,G4189,G4191,G4193,G4195,G4197,G4199,G4209,G4217,G4219,G4224,G4226,G4233,G4235,G4241,G4243)</f>
        <v>313728.99</v>
      </c>
      <c r="H4114" s="85">
        <f t="shared" si="3454"/>
        <v>0.95923399844677759</v>
      </c>
      <c r="I4114" s="83">
        <f>SUM(I4115,I4117,I4121,I4126,I4128,I4130,I4132,I4139,I4146,I4151,I4154,I4156,I4159,I4161,I4165,I4169,I4171,I4177,I4179,I4181,I4183,I4185,I4187,I4189,I4191,I4193,I4195,I4197,I4199,I4209,I4217,I4219,I4224,I4226,I4233,I4235,I4241,I4243)</f>
        <v>161063</v>
      </c>
      <c r="J4114" s="86">
        <f>SUM(J4115,J4117,J4121,J4126,J4128,J4130,J4132,J4139,J4146,J4151,J4154,J4156,J4159,J4161,J4165,J4169,J4171,J4177,J4179,J4181,J4183,J4185,J4187,J4189,J4191,J4193,J4195,J4197,J4199,J4209,J4217,J4219,J4224,J4226,J4233,J4235,J4241,J4243)</f>
        <v>160754.74999999997</v>
      </c>
      <c r="K4114" s="87">
        <f t="shared" si="3455"/>
        <v>0.99808615262350742</v>
      </c>
      <c r="L4114" s="83">
        <f>SUM(L4115,L4117,L4121,L4126,L4128,L4130,L4132,L4139,L4146,L4151,L4154,L4156,L4159,L4161,L4165,L4169,L4171,L4177,L4179,L4181,L4183,L4185,L4187,L4189,L4191,L4193,L4195,L4197,L4199,L4209,L4217,L4219,L4224,L4226,L4233,L4235,L4241,L4243)</f>
        <v>80000</v>
      </c>
      <c r="M4114" s="86">
        <f>SUM(M4115,M4117,M4121,M4126,M4128,M4130,M4132,M4139,M4146,M4151,M4154,M4156,M4159,M4161,M4165,M4169,M4171,M4177,M4179,M4181,M4183,M4185,M4187,M4189,M4191,M4193,M4195,M4197,M4199,M4209,M4217,M4219,M4224,M4226,M4233,M4235,M4241,M4243)</f>
        <v>304600</v>
      </c>
      <c r="N4114" s="88">
        <f>SUM(N4115,N4117,N4121,N4126,N4128,N4130,N4132,N4139,N4146,N4151,N4154,N4156,N4159,N4161,N4165,N4169,N4171,N4177,N4179,N4181,N4183,N4185,N4187,N4189,N4191,N4193,N4195,N4197,N4199,N4209,N4217,N4219,N4224,N4226,N4233,N4235,N4241,N4243)</f>
        <v>0</v>
      </c>
      <c r="O4114" s="83">
        <f>SUM(O4115,O4117,O4121,O4126,O4128,O4130,O4132,O4139,O4146,O4151,O4154,O4156,O4159,O4161,O4165,O4169,O4171,O4177,O4179,O4181,O4183,O4185,O4187,O4189,O4191,O4193,O4195,O4197,O4199,O4209,O4217,O4219,O4224,O4226,O4233,O4235,O4241,O4243)</f>
        <v>80000</v>
      </c>
      <c r="P4114" s="88">
        <f>SUM(P4115,P4117,P4121,P4126,P4128,P4130,P4132,P4139,P4146,P4151,P4154,P4156,P4159,P4161,P4165,P4169,P4171,P4177,P4179,P4181,P4183,P4185,P4187,P4189,P4191,P4193,P4195,P4197,P4199,P4209,P4217,P4219,P4224,P4226,P4233,P4235,P4241,P4243)</f>
        <v>291000</v>
      </c>
      <c r="Q4114" s="177">
        <f t="shared" si="3456"/>
        <v>371000</v>
      </c>
      <c r="R4114" s="88">
        <f>SUM(R4115,R4117,R4121,R4126,R4128,R4130,R4132,R4139,R4146,R4151,R4154,R4156,R4159,R4161,R4165,R4169,R4171,R4177,R4179,R4181,R4183,R4185,R4187,R4189,R4191,R4193,R4195,R4197,R4199,R4209,R4217,R4219,R4224,R4226,R4233,R4235,R4241,R4243)</f>
        <v>0</v>
      </c>
      <c r="S4114" s="88">
        <f>SUM(S4115,S4117,S4121,S4126,S4128,S4130,S4132,S4139,S4146,S4151,S4154,S4156,S4159,S4161,S4165,S4169,S4171,S4177,S4179,S4181,S4183,S4185,S4187,S4189,S4191,S4193,S4195,S4197,S4199,S4209,S4217,S4219,S4224,S4226,S4233,S4235,S4241,S4243)</f>
        <v>0</v>
      </c>
      <c r="T4114" s="178">
        <f t="shared" si="3468"/>
        <v>371000</v>
      </c>
      <c r="U4114" s="157"/>
      <c r="V4114" s="83">
        <f>SUM(V4115,V4117,V4121,V4126,V4128,V4130,V4132,V4139,V4146,V4151,V4154,V4156,V4159,V4161,V4165,V4169,V4171,V4177,V4179,V4181,V4183,V4185,V4187,V4189,V4191,V4193,V4195,V4197,V4199,V4209,V4217,V4219,V4224,V4226,V4233,V4235,V4241,V4243)</f>
        <v>80000</v>
      </c>
      <c r="W4114" s="88">
        <f>SUM(W4115,W4117,W4121,W4126,W4128,W4130,W4132,W4139,W4146,W4151,W4154,W4156,W4159,W4161,W4165,W4169,W4171,W4177,W4179,W4181,W4183,W4185,W4187,W4189,W4191,W4193,W4195,W4197,W4199,W4209,W4217,W4219,W4224,W4226,W4233,W4235,W4241,W4243)</f>
        <v>0</v>
      </c>
      <c r="X4114" s="177">
        <f t="shared" si="3457"/>
        <v>80000</v>
      </c>
      <c r="Y4114" s="88">
        <f>SUM(Y4115,Y4117,Y4121,Y4126,Y4128,Y4130,Y4132,Y4139,Y4146,Y4151,Y4154,Y4156,Y4159,Y4161,Y4165,Y4169,Y4171,Y4177,Y4179,Y4181,Y4183,Y4185,Y4187,Y4189,Y4191,Y4193,Y4195,Y4197,Y4199,Y4209,Y4217,Y4219,Y4224,Y4226,Y4233,Y4235,Y4241,Y4243)</f>
        <v>0</v>
      </c>
      <c r="Z4114" s="88">
        <f>SUM(Z4115,Z4117,Z4121,Z4126,Z4128,Z4130,Z4132,Z4139,Z4146,Z4151,Z4154,Z4156,Z4159,Z4161,Z4165,Z4169,Z4171,Z4177,Z4179,Z4181,Z4183,Z4185,Z4187,Z4189,Z4191,Z4193,Z4195,Z4197,Z4199,Z4209,Z4217,Z4219,Z4224,Z4226,Z4233,Z4235,Z4241,Z4243)</f>
        <v>0</v>
      </c>
      <c r="AA4114" s="178">
        <f t="shared" si="3469"/>
        <v>80000</v>
      </c>
      <c r="AB4114" s="157"/>
      <c r="AC4114" s="83">
        <f>SUM(AC4115,AC4117,AC4121,AC4126,AC4128,AC4130,AC4132,AC4139,AC4146,AC4151,AC4154,AC4156,AC4159,AC4161,AC4165,AC4169,AC4171,AC4177,AC4179,AC4181,AC4183,AC4185,AC4187,AC4189,AC4191,AC4193,AC4195,AC4197,AC4199,AC4209,AC4217,AC4219,AC4224,AC4226,AC4233,AC4235,AC4241,AC4243)</f>
        <v>83592</v>
      </c>
      <c r="AD4114" s="88">
        <f>SUM(AD4115,AD4117,AD4121,AD4126,AD4128,AD4130,AD4132,AD4139,AD4146,AD4151,AD4154,AD4156,AD4159,AD4161,AD4165,AD4169,AD4171,AD4177,AD4179,AD4181,AD4183,AD4185,AD4187,AD4189,AD4191,AD4193,AD4195,AD4197,AD4199,AD4209,AD4217,AD4219,AD4224,AD4226,AD4233,AD4235,AD4241,AD4243)</f>
        <v>0</v>
      </c>
      <c r="AE4114" s="177">
        <f t="shared" si="3458"/>
        <v>83592</v>
      </c>
      <c r="AF4114" s="88">
        <f>SUM(AF4115,AF4117,AF4121,AF4126,AF4128,AF4130,AF4132,AF4139,AF4146,AF4151,AF4154,AF4156,AF4159,AF4161,AF4165,AF4169,AF4171,AF4177,AF4179,AF4181,AF4183,AF4185,AF4187,AF4189,AF4191,AF4193,AF4195,AF4197,AF4199,AF4209,AF4217,AF4219,AF4224,AF4226,AF4233,AF4235,AF4241,AF4243)</f>
        <v>0</v>
      </c>
      <c r="AG4114" s="88">
        <f>SUM(AG4115,AG4117,AG4121,AG4126,AG4128,AG4130,AG4132,AG4139,AG4146,AG4151,AG4154,AG4156,AG4159,AG4161,AG4165,AG4169,AG4171,AG4177,AG4179,AG4181,AG4183,AG4185,AG4187,AG4189,AG4191,AG4193,AG4195,AG4197,AG4199,AG4209,AG4217,AG4219,AG4224,AG4226,AG4233,AG4235,AG4241,AG4243)</f>
        <v>0</v>
      </c>
      <c r="AH4114" s="178">
        <f t="shared" si="3470"/>
        <v>83592</v>
      </c>
      <c r="AJ4114" s="84">
        <f t="shared" ref="AJ4114:AU4114" si="3474">SUM(AJ4115,AJ4117,AJ4121,AJ4126,AJ4128,AJ4130,AJ4132,AJ4139,AJ4146,AJ4151,AJ4154,AJ4156,AJ4159,AJ4161,AJ4165,AJ4169,AJ4171,AJ4177,AJ4179,AJ4181,AJ4183,AJ4185,AJ4187,AJ4189,AJ4191,AJ4193,AJ4195,AJ4197,AJ4199,AJ4209,AJ4217,AJ4219,AJ4224,AJ4226,AJ4233,AJ4235,AJ4241,AJ4243)</f>
        <v>236000</v>
      </c>
      <c r="AK4114" s="86">
        <f t="shared" si="3474"/>
        <v>30400</v>
      </c>
      <c r="AL4114" s="88">
        <f t="shared" si="3474"/>
        <v>5900</v>
      </c>
      <c r="AM4114" s="86">
        <f t="shared" si="3474"/>
        <v>20300</v>
      </c>
      <c r="AN4114" s="88">
        <f t="shared" si="3474"/>
        <v>25300</v>
      </c>
      <c r="AO4114" s="86">
        <f t="shared" si="3474"/>
        <v>0</v>
      </c>
      <c r="AP4114" s="88">
        <f t="shared" si="3474"/>
        <v>12100</v>
      </c>
      <c r="AQ4114" s="86">
        <f t="shared" si="3474"/>
        <v>29600</v>
      </c>
      <c r="AR4114" s="88">
        <f t="shared" si="3474"/>
        <v>0</v>
      </c>
      <c r="AS4114" s="86">
        <f t="shared" si="3474"/>
        <v>11400</v>
      </c>
      <c r="AT4114" s="88">
        <f t="shared" si="3474"/>
        <v>0</v>
      </c>
      <c r="AU4114" s="86">
        <f t="shared" si="3474"/>
        <v>0</v>
      </c>
      <c r="AV4114" s="86">
        <f t="shared" si="3460"/>
        <v>371000</v>
      </c>
      <c r="AW4114" s="93">
        <f t="shared" si="3461"/>
        <v>0</v>
      </c>
      <c r="AY4114" s="86">
        <f t="shared" si="3462"/>
        <v>272300</v>
      </c>
      <c r="AZ4114" s="86">
        <f t="shared" si="3463"/>
        <v>45600</v>
      </c>
      <c r="BA4114" s="86">
        <f t="shared" si="3464"/>
        <v>41700</v>
      </c>
      <c r="BB4114" s="86">
        <f t="shared" si="3465"/>
        <v>11400</v>
      </c>
      <c r="BC4114" s="86">
        <f t="shared" si="3466"/>
        <v>371000</v>
      </c>
      <c r="BD4114" s="86">
        <f t="shared" si="3467"/>
        <v>0</v>
      </c>
    </row>
    <row r="4115" spans="2:56" x14ac:dyDescent="0.3">
      <c r="B4115" s="179" t="s">
        <v>67</v>
      </c>
      <c r="C4115" s="83">
        <f>SUM(C4116)</f>
        <v>0</v>
      </c>
      <c r="D4115" s="84">
        <f>SUM(D4116)</f>
        <v>0</v>
      </c>
      <c r="E4115" s="85">
        <f t="shared" si="3453"/>
        <v>0</v>
      </c>
      <c r="F4115" s="83">
        <f>SUM(F4116)</f>
        <v>0</v>
      </c>
      <c r="G4115" s="84">
        <f>SUM(G4116)</f>
        <v>0</v>
      </c>
      <c r="H4115" s="85">
        <f t="shared" si="3454"/>
        <v>0</v>
      </c>
      <c r="I4115" s="83">
        <f>SUM(I4116)</f>
        <v>0</v>
      </c>
      <c r="J4115" s="86">
        <f>SUM(J4116)</f>
        <v>0</v>
      </c>
      <c r="K4115" s="87">
        <f t="shared" si="3455"/>
        <v>0</v>
      </c>
      <c r="L4115" s="83">
        <f>SUM(L4116)</f>
        <v>0</v>
      </c>
      <c r="M4115" s="86">
        <f>SUM(M4116)</f>
        <v>0</v>
      </c>
      <c r="N4115" s="88">
        <f>SUM(N4116)</f>
        <v>0</v>
      </c>
      <c r="O4115" s="83">
        <f>SUM(O4116)</f>
        <v>0</v>
      </c>
      <c r="P4115" s="88">
        <f>SUM(P4116)</f>
        <v>0</v>
      </c>
      <c r="Q4115" s="177">
        <f t="shared" si="3456"/>
        <v>0</v>
      </c>
      <c r="R4115" s="88">
        <f>SUM(R4116)</f>
        <v>0</v>
      </c>
      <c r="S4115" s="88">
        <f>SUM(S4116)</f>
        <v>0</v>
      </c>
      <c r="T4115" s="178">
        <f t="shared" si="3468"/>
        <v>0</v>
      </c>
      <c r="U4115" s="157"/>
      <c r="V4115" s="83">
        <f>SUM(V4116)</f>
        <v>0</v>
      </c>
      <c r="W4115" s="88">
        <f>SUM(W4116)</f>
        <v>0</v>
      </c>
      <c r="X4115" s="177">
        <f t="shared" si="3457"/>
        <v>0</v>
      </c>
      <c r="Y4115" s="88">
        <f>SUM(Y4116)</f>
        <v>0</v>
      </c>
      <c r="Z4115" s="88">
        <f>SUM(Z4116)</f>
        <v>0</v>
      </c>
      <c r="AA4115" s="178">
        <f t="shared" si="3469"/>
        <v>0</v>
      </c>
      <c r="AB4115" s="157"/>
      <c r="AC4115" s="83">
        <f>SUM(AC4116)</f>
        <v>0</v>
      </c>
      <c r="AD4115" s="88">
        <f>SUM(AD4116)</f>
        <v>0</v>
      </c>
      <c r="AE4115" s="177">
        <f t="shared" si="3458"/>
        <v>0</v>
      </c>
      <c r="AF4115" s="88">
        <f>SUM(AF4116)</f>
        <v>0</v>
      </c>
      <c r="AG4115" s="88">
        <f>SUM(AG4116)</f>
        <v>0</v>
      </c>
      <c r="AH4115" s="178">
        <f t="shared" si="3470"/>
        <v>0</v>
      </c>
      <c r="AJ4115" s="84">
        <f t="shared" ref="AJ4115:AU4115" si="3475">SUM(AJ4116)</f>
        <v>0</v>
      </c>
      <c r="AK4115" s="86">
        <f t="shared" si="3475"/>
        <v>0</v>
      </c>
      <c r="AL4115" s="88">
        <f t="shared" si="3475"/>
        <v>0</v>
      </c>
      <c r="AM4115" s="86">
        <f t="shared" si="3475"/>
        <v>0</v>
      </c>
      <c r="AN4115" s="88">
        <f t="shared" si="3475"/>
        <v>0</v>
      </c>
      <c r="AO4115" s="86">
        <f t="shared" si="3475"/>
        <v>0</v>
      </c>
      <c r="AP4115" s="88">
        <f t="shared" si="3475"/>
        <v>0</v>
      </c>
      <c r="AQ4115" s="86">
        <f t="shared" si="3475"/>
        <v>0</v>
      </c>
      <c r="AR4115" s="88">
        <f t="shared" si="3475"/>
        <v>0</v>
      </c>
      <c r="AS4115" s="86">
        <f t="shared" si="3475"/>
        <v>0</v>
      </c>
      <c r="AT4115" s="88">
        <f t="shared" si="3475"/>
        <v>0</v>
      </c>
      <c r="AU4115" s="86">
        <f t="shared" si="3475"/>
        <v>0</v>
      </c>
      <c r="AV4115" s="86">
        <f t="shared" si="3460"/>
        <v>0</v>
      </c>
      <c r="AW4115" s="93">
        <f t="shared" si="3461"/>
        <v>0</v>
      </c>
      <c r="AY4115" s="86">
        <f t="shared" si="3462"/>
        <v>0</v>
      </c>
      <c r="AZ4115" s="86">
        <f t="shared" si="3463"/>
        <v>0</v>
      </c>
      <c r="BA4115" s="86">
        <f t="shared" si="3464"/>
        <v>0</v>
      </c>
      <c r="BB4115" s="86">
        <f t="shared" si="3465"/>
        <v>0</v>
      </c>
      <c r="BC4115" s="86">
        <f t="shared" si="3466"/>
        <v>0</v>
      </c>
      <c r="BD4115" s="86">
        <f t="shared" si="3467"/>
        <v>0</v>
      </c>
    </row>
    <row r="4116" spans="2:56" x14ac:dyDescent="0.3">
      <c r="B4116" s="169" t="s">
        <v>68</v>
      </c>
      <c r="C4116" s="248"/>
      <c r="D4116" s="249"/>
      <c r="E4116" s="172">
        <f t="shared" si="3453"/>
        <v>0</v>
      </c>
      <c r="F4116" s="248"/>
      <c r="G4116" s="249"/>
      <c r="H4116" s="172">
        <f t="shared" si="3454"/>
        <v>0</v>
      </c>
      <c r="I4116" s="248"/>
      <c r="J4116" s="250"/>
      <c r="K4116" s="174">
        <f t="shared" si="3455"/>
        <v>0</v>
      </c>
      <c r="L4116" s="248"/>
      <c r="M4116" s="250"/>
      <c r="N4116" s="251"/>
      <c r="O4116" s="248"/>
      <c r="P4116" s="251"/>
      <c r="Q4116" s="166">
        <f t="shared" si="3456"/>
        <v>0</v>
      </c>
      <c r="R4116" s="251"/>
      <c r="S4116" s="251"/>
      <c r="T4116" s="167">
        <f t="shared" si="3468"/>
        <v>0</v>
      </c>
      <c r="U4116" s="157"/>
      <c r="V4116" s="248"/>
      <c r="W4116" s="251"/>
      <c r="X4116" s="166">
        <f t="shared" si="3457"/>
        <v>0</v>
      </c>
      <c r="Y4116" s="251"/>
      <c r="Z4116" s="251"/>
      <c r="AA4116" s="167">
        <f t="shared" si="3469"/>
        <v>0</v>
      </c>
      <c r="AB4116" s="157"/>
      <c r="AC4116" s="248"/>
      <c r="AD4116" s="251"/>
      <c r="AE4116" s="166">
        <f t="shared" si="3458"/>
        <v>0</v>
      </c>
      <c r="AF4116" s="251"/>
      <c r="AG4116" s="251"/>
      <c r="AH4116" s="167">
        <f t="shared" si="3470"/>
        <v>0</v>
      </c>
      <c r="AJ4116" s="252"/>
      <c r="AK4116" s="253"/>
      <c r="AL4116" s="254"/>
      <c r="AM4116" s="253"/>
      <c r="AN4116" s="254"/>
      <c r="AO4116" s="253"/>
      <c r="AP4116" s="254"/>
      <c r="AQ4116" s="253"/>
      <c r="AR4116" s="254"/>
      <c r="AS4116" s="253"/>
      <c r="AT4116" s="254"/>
      <c r="AU4116" s="253"/>
      <c r="AV4116" s="163">
        <f t="shared" si="3460"/>
        <v>0</v>
      </c>
      <c r="AW4116" s="168">
        <f t="shared" si="3461"/>
        <v>0</v>
      </c>
      <c r="AY4116" s="163">
        <f t="shared" si="3462"/>
        <v>0</v>
      </c>
      <c r="AZ4116" s="163">
        <f t="shared" si="3463"/>
        <v>0</v>
      </c>
      <c r="BA4116" s="163">
        <f t="shared" si="3464"/>
        <v>0</v>
      </c>
      <c r="BB4116" s="163">
        <f t="shared" si="3465"/>
        <v>0</v>
      </c>
      <c r="BC4116" s="163">
        <f t="shared" si="3466"/>
        <v>0</v>
      </c>
      <c r="BD4116" s="163">
        <f t="shared" si="3467"/>
        <v>0</v>
      </c>
    </row>
    <row r="4117" spans="2:56" x14ac:dyDescent="0.3">
      <c r="B4117" s="179" t="s">
        <v>69</v>
      </c>
      <c r="C4117" s="83">
        <f>SUM(C4118:C4120)</f>
        <v>0</v>
      </c>
      <c r="D4117" s="84">
        <f>SUM(D4118:D4120)</f>
        <v>0</v>
      </c>
      <c r="E4117" s="85">
        <f t="shared" si="3453"/>
        <v>0</v>
      </c>
      <c r="F4117" s="83">
        <f>SUM(F4118:F4120)</f>
        <v>0</v>
      </c>
      <c r="G4117" s="84">
        <f>SUM(G4118:G4120)</f>
        <v>0</v>
      </c>
      <c r="H4117" s="85">
        <f t="shared" si="3454"/>
        <v>0</v>
      </c>
      <c r="I4117" s="83">
        <f>SUM(I4118:I4120)</f>
        <v>0</v>
      </c>
      <c r="J4117" s="86">
        <f>SUM(J4118:J4120)</f>
        <v>0</v>
      </c>
      <c r="K4117" s="87">
        <f t="shared" si="3455"/>
        <v>0</v>
      </c>
      <c r="L4117" s="83">
        <f>SUM(L4118:L4120)</f>
        <v>0</v>
      </c>
      <c r="M4117" s="86">
        <f>SUM(M4118:M4120)</f>
        <v>0</v>
      </c>
      <c r="N4117" s="88">
        <f>SUM(N4118:N4120)</f>
        <v>0</v>
      </c>
      <c r="O4117" s="83">
        <f>SUM(O4118:O4120)</f>
        <v>0</v>
      </c>
      <c r="P4117" s="88">
        <f>SUM(P4118:P4120)</f>
        <v>0</v>
      </c>
      <c r="Q4117" s="177">
        <f t="shared" si="3456"/>
        <v>0</v>
      </c>
      <c r="R4117" s="88">
        <f>SUM(R4118:R4120)</f>
        <v>0</v>
      </c>
      <c r="S4117" s="88">
        <f>SUM(S4118:S4120)</f>
        <v>0</v>
      </c>
      <c r="T4117" s="178">
        <f t="shared" si="3468"/>
        <v>0</v>
      </c>
      <c r="U4117" s="157"/>
      <c r="V4117" s="83">
        <f>SUM(V4118:V4120)</f>
        <v>0</v>
      </c>
      <c r="W4117" s="88">
        <f>SUM(W4118:W4120)</f>
        <v>0</v>
      </c>
      <c r="X4117" s="177">
        <f t="shared" si="3457"/>
        <v>0</v>
      </c>
      <c r="Y4117" s="88">
        <f>SUM(Y4118:Y4120)</f>
        <v>0</v>
      </c>
      <c r="Z4117" s="88">
        <f>SUM(Z4118:Z4120)</f>
        <v>0</v>
      </c>
      <c r="AA4117" s="178">
        <f t="shared" si="3469"/>
        <v>0</v>
      </c>
      <c r="AB4117" s="157"/>
      <c r="AC4117" s="83">
        <f>SUM(AC4118:AC4120)</f>
        <v>0</v>
      </c>
      <c r="AD4117" s="88">
        <f>SUM(AD4118:AD4120)</f>
        <v>0</v>
      </c>
      <c r="AE4117" s="177">
        <f t="shared" si="3458"/>
        <v>0</v>
      </c>
      <c r="AF4117" s="88">
        <f>SUM(AF4118:AF4120)</f>
        <v>0</v>
      </c>
      <c r="AG4117" s="88">
        <f>SUM(AG4118:AG4120)</f>
        <v>0</v>
      </c>
      <c r="AH4117" s="178">
        <f t="shared" si="3470"/>
        <v>0</v>
      </c>
      <c r="AJ4117" s="84">
        <f t="shared" ref="AJ4117:AU4117" si="3476">SUM(AJ4118:AJ4120)</f>
        <v>0</v>
      </c>
      <c r="AK4117" s="86">
        <f t="shared" si="3476"/>
        <v>0</v>
      </c>
      <c r="AL4117" s="88">
        <f t="shared" si="3476"/>
        <v>0</v>
      </c>
      <c r="AM4117" s="86">
        <f t="shared" si="3476"/>
        <v>0</v>
      </c>
      <c r="AN4117" s="88">
        <f t="shared" si="3476"/>
        <v>0</v>
      </c>
      <c r="AO4117" s="86">
        <f t="shared" si="3476"/>
        <v>0</v>
      </c>
      <c r="AP4117" s="88">
        <f t="shared" si="3476"/>
        <v>0</v>
      </c>
      <c r="AQ4117" s="86">
        <f t="shared" si="3476"/>
        <v>0</v>
      </c>
      <c r="AR4117" s="88">
        <f t="shared" si="3476"/>
        <v>0</v>
      </c>
      <c r="AS4117" s="86">
        <f t="shared" si="3476"/>
        <v>0</v>
      </c>
      <c r="AT4117" s="88">
        <f t="shared" si="3476"/>
        <v>0</v>
      </c>
      <c r="AU4117" s="86">
        <f t="shared" si="3476"/>
        <v>0</v>
      </c>
      <c r="AV4117" s="86">
        <f t="shared" si="3460"/>
        <v>0</v>
      </c>
      <c r="AW4117" s="93">
        <f t="shared" si="3461"/>
        <v>0</v>
      </c>
      <c r="AY4117" s="86">
        <f t="shared" si="3462"/>
        <v>0</v>
      </c>
      <c r="AZ4117" s="86">
        <f t="shared" si="3463"/>
        <v>0</v>
      </c>
      <c r="BA4117" s="86">
        <f t="shared" si="3464"/>
        <v>0</v>
      </c>
      <c r="BB4117" s="86">
        <f t="shared" si="3465"/>
        <v>0</v>
      </c>
      <c r="BC4117" s="86">
        <f t="shared" si="3466"/>
        <v>0</v>
      </c>
      <c r="BD4117" s="86">
        <f t="shared" si="3467"/>
        <v>0</v>
      </c>
    </row>
    <row r="4118" spans="2:56" x14ac:dyDescent="0.3">
      <c r="B4118" s="169" t="s">
        <v>70</v>
      </c>
      <c r="C4118" s="248"/>
      <c r="D4118" s="249"/>
      <c r="E4118" s="172">
        <f t="shared" si="3453"/>
        <v>0</v>
      </c>
      <c r="F4118" s="248"/>
      <c r="G4118" s="249"/>
      <c r="H4118" s="172">
        <f t="shared" si="3454"/>
        <v>0</v>
      </c>
      <c r="I4118" s="248"/>
      <c r="J4118" s="250"/>
      <c r="K4118" s="174">
        <f t="shared" si="3455"/>
        <v>0</v>
      </c>
      <c r="L4118" s="248"/>
      <c r="M4118" s="250"/>
      <c r="N4118" s="251"/>
      <c r="O4118" s="248"/>
      <c r="P4118" s="251"/>
      <c r="Q4118" s="166">
        <f t="shared" si="3456"/>
        <v>0</v>
      </c>
      <c r="R4118" s="251"/>
      <c r="S4118" s="251"/>
      <c r="T4118" s="167">
        <f t="shared" si="3468"/>
        <v>0</v>
      </c>
      <c r="U4118" s="157"/>
      <c r="V4118" s="248"/>
      <c r="W4118" s="251"/>
      <c r="X4118" s="166">
        <f t="shared" si="3457"/>
        <v>0</v>
      </c>
      <c r="Y4118" s="251"/>
      <c r="Z4118" s="251"/>
      <c r="AA4118" s="167">
        <f t="shared" si="3469"/>
        <v>0</v>
      </c>
      <c r="AB4118" s="157"/>
      <c r="AC4118" s="248"/>
      <c r="AD4118" s="251"/>
      <c r="AE4118" s="166">
        <f t="shared" si="3458"/>
        <v>0</v>
      </c>
      <c r="AF4118" s="251"/>
      <c r="AG4118" s="251"/>
      <c r="AH4118" s="167">
        <f t="shared" si="3470"/>
        <v>0</v>
      </c>
      <c r="AJ4118" s="252"/>
      <c r="AK4118" s="253"/>
      <c r="AL4118" s="254"/>
      <c r="AM4118" s="253"/>
      <c r="AN4118" s="254"/>
      <c r="AO4118" s="253"/>
      <c r="AP4118" s="254"/>
      <c r="AQ4118" s="253"/>
      <c r="AR4118" s="254"/>
      <c r="AS4118" s="253"/>
      <c r="AT4118" s="254"/>
      <c r="AU4118" s="253"/>
      <c r="AV4118" s="163">
        <f t="shared" si="3460"/>
        <v>0</v>
      </c>
      <c r="AW4118" s="168">
        <f t="shared" si="3461"/>
        <v>0</v>
      </c>
      <c r="AY4118" s="163">
        <f t="shared" si="3462"/>
        <v>0</v>
      </c>
      <c r="AZ4118" s="163">
        <f t="shared" si="3463"/>
        <v>0</v>
      </c>
      <c r="BA4118" s="163">
        <f t="shared" si="3464"/>
        <v>0</v>
      </c>
      <c r="BB4118" s="163">
        <f t="shared" si="3465"/>
        <v>0</v>
      </c>
      <c r="BC4118" s="163">
        <f t="shared" si="3466"/>
        <v>0</v>
      </c>
      <c r="BD4118" s="163">
        <f t="shared" si="3467"/>
        <v>0</v>
      </c>
    </row>
    <row r="4119" spans="2:56" x14ac:dyDescent="0.3">
      <c r="B4119" s="169" t="s">
        <v>71</v>
      </c>
      <c r="C4119" s="248"/>
      <c r="D4119" s="249"/>
      <c r="E4119" s="172">
        <f t="shared" si="3453"/>
        <v>0</v>
      </c>
      <c r="F4119" s="248"/>
      <c r="G4119" s="249"/>
      <c r="H4119" s="172">
        <f t="shared" si="3454"/>
        <v>0</v>
      </c>
      <c r="I4119" s="248"/>
      <c r="J4119" s="250"/>
      <c r="K4119" s="174">
        <f t="shared" si="3455"/>
        <v>0</v>
      </c>
      <c r="L4119" s="248"/>
      <c r="M4119" s="250"/>
      <c r="N4119" s="251"/>
      <c r="O4119" s="248"/>
      <c r="P4119" s="251"/>
      <c r="Q4119" s="166">
        <f t="shared" si="3456"/>
        <v>0</v>
      </c>
      <c r="R4119" s="251"/>
      <c r="S4119" s="251"/>
      <c r="T4119" s="167">
        <f t="shared" si="3468"/>
        <v>0</v>
      </c>
      <c r="U4119" s="157"/>
      <c r="V4119" s="248"/>
      <c r="W4119" s="251"/>
      <c r="X4119" s="166">
        <f t="shared" si="3457"/>
        <v>0</v>
      </c>
      <c r="Y4119" s="251"/>
      <c r="Z4119" s="251"/>
      <c r="AA4119" s="167">
        <f t="shared" si="3469"/>
        <v>0</v>
      </c>
      <c r="AB4119" s="157"/>
      <c r="AC4119" s="248"/>
      <c r="AD4119" s="251"/>
      <c r="AE4119" s="166">
        <f t="shared" si="3458"/>
        <v>0</v>
      </c>
      <c r="AF4119" s="251"/>
      <c r="AG4119" s="251"/>
      <c r="AH4119" s="167">
        <f t="shared" si="3470"/>
        <v>0</v>
      </c>
      <c r="AJ4119" s="252"/>
      <c r="AK4119" s="253"/>
      <c r="AL4119" s="254"/>
      <c r="AM4119" s="253"/>
      <c r="AN4119" s="254"/>
      <c r="AO4119" s="253"/>
      <c r="AP4119" s="254"/>
      <c r="AQ4119" s="253"/>
      <c r="AR4119" s="254"/>
      <c r="AS4119" s="253"/>
      <c r="AT4119" s="254"/>
      <c r="AU4119" s="253"/>
      <c r="AV4119" s="163">
        <f t="shared" si="3460"/>
        <v>0</v>
      </c>
      <c r="AW4119" s="168">
        <f t="shared" si="3461"/>
        <v>0</v>
      </c>
      <c r="AY4119" s="163">
        <f t="shared" si="3462"/>
        <v>0</v>
      </c>
      <c r="AZ4119" s="163">
        <f t="shared" si="3463"/>
        <v>0</v>
      </c>
      <c r="BA4119" s="163">
        <f t="shared" si="3464"/>
        <v>0</v>
      </c>
      <c r="BB4119" s="163">
        <f t="shared" si="3465"/>
        <v>0</v>
      </c>
      <c r="BC4119" s="163">
        <f t="shared" si="3466"/>
        <v>0</v>
      </c>
      <c r="BD4119" s="163">
        <f t="shared" si="3467"/>
        <v>0</v>
      </c>
    </row>
    <row r="4120" spans="2:56" x14ac:dyDescent="0.3">
      <c r="B4120" s="169" t="s">
        <v>72</v>
      </c>
      <c r="C4120" s="248"/>
      <c r="D4120" s="249"/>
      <c r="E4120" s="172">
        <f t="shared" si="3453"/>
        <v>0</v>
      </c>
      <c r="F4120" s="248"/>
      <c r="G4120" s="249"/>
      <c r="H4120" s="172">
        <f t="shared" si="3454"/>
        <v>0</v>
      </c>
      <c r="I4120" s="248"/>
      <c r="J4120" s="250"/>
      <c r="K4120" s="174">
        <f t="shared" si="3455"/>
        <v>0</v>
      </c>
      <c r="L4120" s="248"/>
      <c r="M4120" s="250"/>
      <c r="N4120" s="251"/>
      <c r="O4120" s="248"/>
      <c r="P4120" s="251"/>
      <c r="Q4120" s="166">
        <f t="shared" si="3456"/>
        <v>0</v>
      </c>
      <c r="R4120" s="251"/>
      <c r="S4120" s="251"/>
      <c r="T4120" s="167">
        <f t="shared" si="3468"/>
        <v>0</v>
      </c>
      <c r="U4120" s="157"/>
      <c r="V4120" s="248"/>
      <c r="W4120" s="251"/>
      <c r="X4120" s="166">
        <f t="shared" si="3457"/>
        <v>0</v>
      </c>
      <c r="Y4120" s="251"/>
      <c r="Z4120" s="251"/>
      <c r="AA4120" s="167">
        <f t="shared" si="3469"/>
        <v>0</v>
      </c>
      <c r="AB4120" s="157"/>
      <c r="AC4120" s="248"/>
      <c r="AD4120" s="251"/>
      <c r="AE4120" s="166">
        <f t="shared" si="3458"/>
        <v>0</v>
      </c>
      <c r="AF4120" s="251"/>
      <c r="AG4120" s="251"/>
      <c r="AH4120" s="167">
        <f t="shared" si="3470"/>
        <v>0</v>
      </c>
      <c r="AJ4120" s="252"/>
      <c r="AK4120" s="253"/>
      <c r="AL4120" s="254"/>
      <c r="AM4120" s="253"/>
      <c r="AN4120" s="254"/>
      <c r="AO4120" s="253"/>
      <c r="AP4120" s="254"/>
      <c r="AQ4120" s="253"/>
      <c r="AR4120" s="254"/>
      <c r="AS4120" s="253"/>
      <c r="AT4120" s="254"/>
      <c r="AU4120" s="253"/>
      <c r="AV4120" s="163">
        <f t="shared" si="3460"/>
        <v>0</v>
      </c>
      <c r="AW4120" s="168">
        <f t="shared" si="3461"/>
        <v>0</v>
      </c>
      <c r="AY4120" s="163">
        <f t="shared" si="3462"/>
        <v>0</v>
      </c>
      <c r="AZ4120" s="163">
        <f t="shared" si="3463"/>
        <v>0</v>
      </c>
      <c r="BA4120" s="163">
        <f t="shared" si="3464"/>
        <v>0</v>
      </c>
      <c r="BB4120" s="163">
        <f t="shared" si="3465"/>
        <v>0</v>
      </c>
      <c r="BC4120" s="163">
        <f t="shared" si="3466"/>
        <v>0</v>
      </c>
      <c r="BD4120" s="163">
        <f t="shared" si="3467"/>
        <v>0</v>
      </c>
    </row>
    <row r="4121" spans="2:56" x14ac:dyDescent="0.3">
      <c r="B4121" s="179" t="s">
        <v>73</v>
      </c>
      <c r="C4121" s="83">
        <f>SUM(C4122:C4125)</f>
        <v>0</v>
      </c>
      <c r="D4121" s="84">
        <f>SUM(D4122:D4125)</f>
        <v>0</v>
      </c>
      <c r="E4121" s="85">
        <f t="shared" si="3453"/>
        <v>0</v>
      </c>
      <c r="F4121" s="83">
        <f>SUM(F4122:F4125)</f>
        <v>0</v>
      </c>
      <c r="G4121" s="84">
        <f>SUM(G4122:G4125)</f>
        <v>0</v>
      </c>
      <c r="H4121" s="85">
        <f t="shared" si="3454"/>
        <v>0</v>
      </c>
      <c r="I4121" s="83">
        <f>SUM(I4122:I4125)</f>
        <v>0</v>
      </c>
      <c r="J4121" s="86">
        <f>SUM(J4122:J4125)</f>
        <v>0</v>
      </c>
      <c r="K4121" s="87">
        <f t="shared" si="3455"/>
        <v>0</v>
      </c>
      <c r="L4121" s="83">
        <f>SUM(L4122:L4125)</f>
        <v>0</v>
      </c>
      <c r="M4121" s="86">
        <f>SUM(M4122:M4125)</f>
        <v>0</v>
      </c>
      <c r="N4121" s="88">
        <f>SUM(N4122:N4125)</f>
        <v>0</v>
      </c>
      <c r="O4121" s="83">
        <f>SUM(O4122:O4125)</f>
        <v>0</v>
      </c>
      <c r="P4121" s="88">
        <f>SUM(P4122:P4125)</f>
        <v>0</v>
      </c>
      <c r="Q4121" s="177">
        <f t="shared" si="3456"/>
        <v>0</v>
      </c>
      <c r="R4121" s="88">
        <f>SUM(R4122:R4125)</f>
        <v>0</v>
      </c>
      <c r="S4121" s="88">
        <f>SUM(S4122:S4125)</f>
        <v>0</v>
      </c>
      <c r="T4121" s="178">
        <f t="shared" si="3468"/>
        <v>0</v>
      </c>
      <c r="U4121" s="157"/>
      <c r="V4121" s="83">
        <f>SUM(V4122:V4125)</f>
        <v>0</v>
      </c>
      <c r="W4121" s="88">
        <f>SUM(W4122:W4125)</f>
        <v>0</v>
      </c>
      <c r="X4121" s="177">
        <f t="shared" si="3457"/>
        <v>0</v>
      </c>
      <c r="Y4121" s="88">
        <f>SUM(Y4122:Y4125)</f>
        <v>0</v>
      </c>
      <c r="Z4121" s="88">
        <f>SUM(Z4122:Z4125)</f>
        <v>0</v>
      </c>
      <c r="AA4121" s="178">
        <f t="shared" si="3469"/>
        <v>0</v>
      </c>
      <c r="AB4121" s="157"/>
      <c r="AC4121" s="83">
        <f>SUM(AC4122:AC4125)</f>
        <v>0</v>
      </c>
      <c r="AD4121" s="88">
        <f>SUM(AD4122:AD4125)</f>
        <v>0</v>
      </c>
      <c r="AE4121" s="177">
        <f t="shared" si="3458"/>
        <v>0</v>
      </c>
      <c r="AF4121" s="88">
        <f>SUM(AF4122:AF4125)</f>
        <v>0</v>
      </c>
      <c r="AG4121" s="88">
        <f>SUM(AG4122:AG4125)</f>
        <v>0</v>
      </c>
      <c r="AH4121" s="178">
        <f t="shared" si="3470"/>
        <v>0</v>
      </c>
      <c r="AJ4121" s="84">
        <f t="shared" ref="AJ4121:AU4121" si="3477">SUM(AJ4122:AJ4125)</f>
        <v>0</v>
      </c>
      <c r="AK4121" s="86">
        <f t="shared" si="3477"/>
        <v>0</v>
      </c>
      <c r="AL4121" s="88">
        <f t="shared" si="3477"/>
        <v>0</v>
      </c>
      <c r="AM4121" s="86">
        <f t="shared" si="3477"/>
        <v>0</v>
      </c>
      <c r="AN4121" s="88">
        <f t="shared" si="3477"/>
        <v>0</v>
      </c>
      <c r="AO4121" s="86">
        <f t="shared" si="3477"/>
        <v>0</v>
      </c>
      <c r="AP4121" s="88">
        <f t="shared" si="3477"/>
        <v>0</v>
      </c>
      <c r="AQ4121" s="86">
        <f t="shared" si="3477"/>
        <v>0</v>
      </c>
      <c r="AR4121" s="88">
        <f t="shared" si="3477"/>
        <v>0</v>
      </c>
      <c r="AS4121" s="86">
        <f t="shared" si="3477"/>
        <v>0</v>
      </c>
      <c r="AT4121" s="88">
        <f t="shared" si="3477"/>
        <v>0</v>
      </c>
      <c r="AU4121" s="86">
        <f t="shared" si="3477"/>
        <v>0</v>
      </c>
      <c r="AV4121" s="86">
        <f t="shared" si="3460"/>
        <v>0</v>
      </c>
      <c r="AW4121" s="93">
        <f t="shared" si="3461"/>
        <v>0</v>
      </c>
      <c r="AY4121" s="86">
        <f t="shared" si="3462"/>
        <v>0</v>
      </c>
      <c r="AZ4121" s="86">
        <f t="shared" si="3463"/>
        <v>0</v>
      </c>
      <c r="BA4121" s="86">
        <f t="shared" si="3464"/>
        <v>0</v>
      </c>
      <c r="BB4121" s="86">
        <f t="shared" si="3465"/>
        <v>0</v>
      </c>
      <c r="BC4121" s="86">
        <f t="shared" si="3466"/>
        <v>0</v>
      </c>
      <c r="BD4121" s="86">
        <f t="shared" si="3467"/>
        <v>0</v>
      </c>
    </row>
    <row r="4122" spans="2:56" x14ac:dyDescent="0.3">
      <c r="B4122" s="169" t="s">
        <v>74</v>
      </c>
      <c r="C4122" s="248"/>
      <c r="D4122" s="249"/>
      <c r="E4122" s="172">
        <f t="shared" si="3453"/>
        <v>0</v>
      </c>
      <c r="F4122" s="248"/>
      <c r="G4122" s="249"/>
      <c r="H4122" s="172">
        <f t="shared" si="3454"/>
        <v>0</v>
      </c>
      <c r="I4122" s="248"/>
      <c r="J4122" s="250"/>
      <c r="K4122" s="174">
        <f t="shared" si="3455"/>
        <v>0</v>
      </c>
      <c r="L4122" s="248"/>
      <c r="M4122" s="250"/>
      <c r="N4122" s="251"/>
      <c r="O4122" s="248"/>
      <c r="P4122" s="251"/>
      <c r="Q4122" s="166">
        <f t="shared" si="3456"/>
        <v>0</v>
      </c>
      <c r="R4122" s="251"/>
      <c r="S4122" s="251"/>
      <c r="T4122" s="167">
        <f t="shared" si="3468"/>
        <v>0</v>
      </c>
      <c r="U4122" s="157"/>
      <c r="V4122" s="248"/>
      <c r="W4122" s="251"/>
      <c r="X4122" s="166">
        <f t="shared" si="3457"/>
        <v>0</v>
      </c>
      <c r="Y4122" s="251"/>
      <c r="Z4122" s="251"/>
      <c r="AA4122" s="167">
        <f t="shared" si="3469"/>
        <v>0</v>
      </c>
      <c r="AB4122" s="157"/>
      <c r="AC4122" s="248"/>
      <c r="AD4122" s="251"/>
      <c r="AE4122" s="166">
        <f t="shared" si="3458"/>
        <v>0</v>
      </c>
      <c r="AF4122" s="251"/>
      <c r="AG4122" s="251"/>
      <c r="AH4122" s="167">
        <f t="shared" si="3470"/>
        <v>0</v>
      </c>
      <c r="AJ4122" s="252"/>
      <c r="AK4122" s="253"/>
      <c r="AL4122" s="254"/>
      <c r="AM4122" s="253"/>
      <c r="AN4122" s="254"/>
      <c r="AO4122" s="253"/>
      <c r="AP4122" s="254"/>
      <c r="AQ4122" s="253"/>
      <c r="AR4122" s="254"/>
      <c r="AS4122" s="253"/>
      <c r="AT4122" s="254"/>
      <c r="AU4122" s="253"/>
      <c r="AV4122" s="163">
        <f t="shared" si="3460"/>
        <v>0</v>
      </c>
      <c r="AW4122" s="168">
        <f t="shared" si="3461"/>
        <v>0</v>
      </c>
      <c r="AY4122" s="163">
        <f t="shared" si="3462"/>
        <v>0</v>
      </c>
      <c r="AZ4122" s="163">
        <f t="shared" si="3463"/>
        <v>0</v>
      </c>
      <c r="BA4122" s="163">
        <f t="shared" si="3464"/>
        <v>0</v>
      </c>
      <c r="BB4122" s="163">
        <f t="shared" si="3465"/>
        <v>0</v>
      </c>
      <c r="BC4122" s="163">
        <f t="shared" si="3466"/>
        <v>0</v>
      </c>
      <c r="BD4122" s="163">
        <f t="shared" si="3467"/>
        <v>0</v>
      </c>
    </row>
    <row r="4123" spans="2:56" x14ac:dyDescent="0.3">
      <c r="B4123" s="169" t="s">
        <v>75</v>
      </c>
      <c r="C4123" s="248"/>
      <c r="D4123" s="249"/>
      <c r="E4123" s="172">
        <f t="shared" si="3453"/>
        <v>0</v>
      </c>
      <c r="F4123" s="248"/>
      <c r="G4123" s="249"/>
      <c r="H4123" s="172">
        <f t="shared" si="3454"/>
        <v>0</v>
      </c>
      <c r="I4123" s="248"/>
      <c r="J4123" s="250"/>
      <c r="K4123" s="174">
        <f t="shared" si="3455"/>
        <v>0</v>
      </c>
      <c r="L4123" s="248"/>
      <c r="M4123" s="250"/>
      <c r="N4123" s="251"/>
      <c r="O4123" s="248"/>
      <c r="P4123" s="251"/>
      <c r="Q4123" s="166">
        <f t="shared" si="3456"/>
        <v>0</v>
      </c>
      <c r="R4123" s="251"/>
      <c r="S4123" s="251"/>
      <c r="T4123" s="167">
        <f t="shared" si="3468"/>
        <v>0</v>
      </c>
      <c r="U4123" s="157"/>
      <c r="V4123" s="248"/>
      <c r="W4123" s="251"/>
      <c r="X4123" s="166">
        <f t="shared" si="3457"/>
        <v>0</v>
      </c>
      <c r="Y4123" s="251"/>
      <c r="Z4123" s="251"/>
      <c r="AA4123" s="167">
        <f t="shared" si="3469"/>
        <v>0</v>
      </c>
      <c r="AB4123" s="157"/>
      <c r="AC4123" s="248"/>
      <c r="AD4123" s="251"/>
      <c r="AE4123" s="166">
        <f t="shared" si="3458"/>
        <v>0</v>
      </c>
      <c r="AF4123" s="251"/>
      <c r="AG4123" s="251"/>
      <c r="AH4123" s="167">
        <f t="shared" si="3470"/>
        <v>0</v>
      </c>
      <c r="AJ4123" s="252"/>
      <c r="AK4123" s="253"/>
      <c r="AL4123" s="254"/>
      <c r="AM4123" s="253"/>
      <c r="AN4123" s="254"/>
      <c r="AO4123" s="253"/>
      <c r="AP4123" s="254"/>
      <c r="AQ4123" s="253"/>
      <c r="AR4123" s="254"/>
      <c r="AS4123" s="253"/>
      <c r="AT4123" s="254"/>
      <c r="AU4123" s="253"/>
      <c r="AV4123" s="163">
        <f t="shared" si="3460"/>
        <v>0</v>
      </c>
      <c r="AW4123" s="168">
        <f t="shared" si="3461"/>
        <v>0</v>
      </c>
      <c r="AY4123" s="163">
        <f t="shared" si="3462"/>
        <v>0</v>
      </c>
      <c r="AZ4123" s="163">
        <f t="shared" si="3463"/>
        <v>0</v>
      </c>
      <c r="BA4123" s="163">
        <f t="shared" si="3464"/>
        <v>0</v>
      </c>
      <c r="BB4123" s="163">
        <f t="shared" si="3465"/>
        <v>0</v>
      </c>
      <c r="BC4123" s="163">
        <f t="shared" si="3466"/>
        <v>0</v>
      </c>
      <c r="BD4123" s="163">
        <f t="shared" si="3467"/>
        <v>0</v>
      </c>
    </row>
    <row r="4124" spans="2:56" x14ac:dyDescent="0.3">
      <c r="B4124" s="169" t="s">
        <v>76</v>
      </c>
      <c r="C4124" s="248"/>
      <c r="D4124" s="249"/>
      <c r="E4124" s="172">
        <f t="shared" si="3453"/>
        <v>0</v>
      </c>
      <c r="F4124" s="248"/>
      <c r="G4124" s="249"/>
      <c r="H4124" s="172">
        <f t="shared" si="3454"/>
        <v>0</v>
      </c>
      <c r="I4124" s="248"/>
      <c r="J4124" s="250"/>
      <c r="K4124" s="174">
        <f t="shared" si="3455"/>
        <v>0</v>
      </c>
      <c r="L4124" s="248"/>
      <c r="M4124" s="250"/>
      <c r="N4124" s="251"/>
      <c r="O4124" s="248"/>
      <c r="P4124" s="251"/>
      <c r="Q4124" s="166">
        <f t="shared" si="3456"/>
        <v>0</v>
      </c>
      <c r="R4124" s="251"/>
      <c r="S4124" s="251"/>
      <c r="T4124" s="167">
        <f t="shared" si="3468"/>
        <v>0</v>
      </c>
      <c r="U4124" s="157"/>
      <c r="V4124" s="248"/>
      <c r="W4124" s="251"/>
      <c r="X4124" s="166">
        <f t="shared" si="3457"/>
        <v>0</v>
      </c>
      <c r="Y4124" s="251"/>
      <c r="Z4124" s="251"/>
      <c r="AA4124" s="167">
        <f t="shared" si="3469"/>
        <v>0</v>
      </c>
      <c r="AB4124" s="157"/>
      <c r="AC4124" s="248"/>
      <c r="AD4124" s="251"/>
      <c r="AE4124" s="166">
        <f t="shared" si="3458"/>
        <v>0</v>
      </c>
      <c r="AF4124" s="251"/>
      <c r="AG4124" s="251"/>
      <c r="AH4124" s="167">
        <f t="shared" si="3470"/>
        <v>0</v>
      </c>
      <c r="AJ4124" s="252"/>
      <c r="AK4124" s="253"/>
      <c r="AL4124" s="254"/>
      <c r="AM4124" s="253"/>
      <c r="AN4124" s="254"/>
      <c r="AO4124" s="253"/>
      <c r="AP4124" s="254"/>
      <c r="AQ4124" s="253"/>
      <c r="AR4124" s="254"/>
      <c r="AS4124" s="253"/>
      <c r="AT4124" s="254"/>
      <c r="AU4124" s="253"/>
      <c r="AV4124" s="163">
        <f t="shared" si="3460"/>
        <v>0</v>
      </c>
      <c r="AW4124" s="168">
        <f t="shared" si="3461"/>
        <v>0</v>
      </c>
      <c r="AY4124" s="163">
        <f t="shared" si="3462"/>
        <v>0</v>
      </c>
      <c r="AZ4124" s="163">
        <f t="shared" si="3463"/>
        <v>0</v>
      </c>
      <c r="BA4124" s="163">
        <f t="shared" si="3464"/>
        <v>0</v>
      </c>
      <c r="BB4124" s="163">
        <f t="shared" si="3465"/>
        <v>0</v>
      </c>
      <c r="BC4124" s="163">
        <f t="shared" si="3466"/>
        <v>0</v>
      </c>
      <c r="BD4124" s="163">
        <f t="shared" si="3467"/>
        <v>0</v>
      </c>
    </row>
    <row r="4125" spans="2:56" x14ac:dyDescent="0.3">
      <c r="B4125" s="169" t="s">
        <v>77</v>
      </c>
      <c r="C4125" s="248"/>
      <c r="D4125" s="249"/>
      <c r="E4125" s="172">
        <f t="shared" si="3453"/>
        <v>0</v>
      </c>
      <c r="F4125" s="248"/>
      <c r="G4125" s="249"/>
      <c r="H4125" s="172">
        <f t="shared" si="3454"/>
        <v>0</v>
      </c>
      <c r="I4125" s="248"/>
      <c r="J4125" s="250"/>
      <c r="K4125" s="174">
        <f t="shared" si="3455"/>
        <v>0</v>
      </c>
      <c r="L4125" s="248"/>
      <c r="M4125" s="250"/>
      <c r="N4125" s="251"/>
      <c r="O4125" s="248"/>
      <c r="P4125" s="251"/>
      <c r="Q4125" s="166">
        <f t="shared" si="3456"/>
        <v>0</v>
      </c>
      <c r="R4125" s="251"/>
      <c r="S4125" s="251"/>
      <c r="T4125" s="167">
        <f t="shared" si="3468"/>
        <v>0</v>
      </c>
      <c r="U4125" s="157"/>
      <c r="V4125" s="248"/>
      <c r="W4125" s="251"/>
      <c r="X4125" s="166">
        <f t="shared" si="3457"/>
        <v>0</v>
      </c>
      <c r="Y4125" s="251"/>
      <c r="Z4125" s="251"/>
      <c r="AA4125" s="167">
        <f t="shared" si="3469"/>
        <v>0</v>
      </c>
      <c r="AB4125" s="157"/>
      <c r="AC4125" s="248"/>
      <c r="AD4125" s="251"/>
      <c r="AE4125" s="166">
        <f t="shared" si="3458"/>
        <v>0</v>
      </c>
      <c r="AF4125" s="251"/>
      <c r="AG4125" s="251"/>
      <c r="AH4125" s="167">
        <f t="shared" si="3470"/>
        <v>0</v>
      </c>
      <c r="AJ4125" s="252"/>
      <c r="AK4125" s="253"/>
      <c r="AL4125" s="254"/>
      <c r="AM4125" s="253"/>
      <c r="AN4125" s="254"/>
      <c r="AO4125" s="253"/>
      <c r="AP4125" s="254"/>
      <c r="AQ4125" s="253"/>
      <c r="AR4125" s="254"/>
      <c r="AS4125" s="253"/>
      <c r="AT4125" s="254"/>
      <c r="AU4125" s="253"/>
      <c r="AV4125" s="163">
        <f t="shared" si="3460"/>
        <v>0</v>
      </c>
      <c r="AW4125" s="168">
        <f t="shared" si="3461"/>
        <v>0</v>
      </c>
      <c r="AY4125" s="163">
        <f t="shared" si="3462"/>
        <v>0</v>
      </c>
      <c r="AZ4125" s="163">
        <f t="shared" si="3463"/>
        <v>0</v>
      </c>
      <c r="BA4125" s="163">
        <f t="shared" si="3464"/>
        <v>0</v>
      </c>
      <c r="BB4125" s="163">
        <f t="shared" si="3465"/>
        <v>0</v>
      </c>
      <c r="BC4125" s="163">
        <f t="shared" si="3466"/>
        <v>0</v>
      </c>
      <c r="BD4125" s="163">
        <f t="shared" si="3467"/>
        <v>0</v>
      </c>
    </row>
    <row r="4126" spans="2:56" x14ac:dyDescent="0.3">
      <c r="B4126" s="179" t="s">
        <v>78</v>
      </c>
      <c r="C4126" s="83">
        <f>SUM(C4127)</f>
        <v>0</v>
      </c>
      <c r="D4126" s="84">
        <f>SUM(D4127)</f>
        <v>0</v>
      </c>
      <c r="E4126" s="85">
        <f t="shared" si="3453"/>
        <v>0</v>
      </c>
      <c r="F4126" s="83">
        <f>SUM(F4127)</f>
        <v>0</v>
      </c>
      <c r="G4126" s="84">
        <f>SUM(G4127)</f>
        <v>0</v>
      </c>
      <c r="H4126" s="85">
        <f t="shared" si="3454"/>
        <v>0</v>
      </c>
      <c r="I4126" s="83">
        <f>SUM(I4127)</f>
        <v>0</v>
      </c>
      <c r="J4126" s="86">
        <f>SUM(J4127)</f>
        <v>0</v>
      </c>
      <c r="K4126" s="87">
        <f t="shared" si="3455"/>
        <v>0</v>
      </c>
      <c r="L4126" s="83">
        <f>SUM(L4127)</f>
        <v>0</v>
      </c>
      <c r="M4126" s="86">
        <f>SUM(M4127)</f>
        <v>0</v>
      </c>
      <c r="N4126" s="88">
        <f>SUM(N4127)</f>
        <v>0</v>
      </c>
      <c r="O4126" s="83">
        <f>SUM(O4127)</f>
        <v>0</v>
      </c>
      <c r="P4126" s="88">
        <f>SUM(P4127)</f>
        <v>0</v>
      </c>
      <c r="Q4126" s="177">
        <f t="shared" si="3456"/>
        <v>0</v>
      </c>
      <c r="R4126" s="88">
        <f>SUM(R4127)</f>
        <v>0</v>
      </c>
      <c r="S4126" s="88">
        <f>SUM(S4127)</f>
        <v>0</v>
      </c>
      <c r="T4126" s="178">
        <f t="shared" si="3468"/>
        <v>0</v>
      </c>
      <c r="U4126" s="157"/>
      <c r="V4126" s="83">
        <f>SUM(V4127)</f>
        <v>0</v>
      </c>
      <c r="W4126" s="88">
        <f>SUM(W4127)</f>
        <v>0</v>
      </c>
      <c r="X4126" s="177">
        <f t="shared" si="3457"/>
        <v>0</v>
      </c>
      <c r="Y4126" s="88">
        <f>SUM(Y4127)</f>
        <v>0</v>
      </c>
      <c r="Z4126" s="88">
        <f>SUM(Z4127)</f>
        <v>0</v>
      </c>
      <c r="AA4126" s="178">
        <f t="shared" si="3469"/>
        <v>0</v>
      </c>
      <c r="AB4126" s="157"/>
      <c r="AC4126" s="83">
        <f>SUM(AC4127)</f>
        <v>0</v>
      </c>
      <c r="AD4126" s="88">
        <f>SUM(AD4127)</f>
        <v>0</v>
      </c>
      <c r="AE4126" s="177">
        <f t="shared" si="3458"/>
        <v>0</v>
      </c>
      <c r="AF4126" s="88">
        <f>SUM(AF4127)</f>
        <v>0</v>
      </c>
      <c r="AG4126" s="88">
        <f>SUM(AG4127)</f>
        <v>0</v>
      </c>
      <c r="AH4126" s="178">
        <f t="shared" si="3470"/>
        <v>0</v>
      </c>
      <c r="AJ4126" s="84">
        <f t="shared" ref="AJ4126:AU4126" si="3478">SUM(AJ4127)</f>
        <v>0</v>
      </c>
      <c r="AK4126" s="86">
        <f t="shared" si="3478"/>
        <v>0</v>
      </c>
      <c r="AL4126" s="88">
        <f t="shared" si="3478"/>
        <v>0</v>
      </c>
      <c r="AM4126" s="86">
        <f t="shared" si="3478"/>
        <v>0</v>
      </c>
      <c r="AN4126" s="88">
        <f t="shared" si="3478"/>
        <v>0</v>
      </c>
      <c r="AO4126" s="86">
        <f t="shared" si="3478"/>
        <v>0</v>
      </c>
      <c r="AP4126" s="88">
        <f t="shared" si="3478"/>
        <v>0</v>
      </c>
      <c r="AQ4126" s="86">
        <f t="shared" si="3478"/>
        <v>0</v>
      </c>
      <c r="AR4126" s="88">
        <f t="shared" si="3478"/>
        <v>0</v>
      </c>
      <c r="AS4126" s="86">
        <f t="shared" si="3478"/>
        <v>0</v>
      </c>
      <c r="AT4126" s="88">
        <f t="shared" si="3478"/>
        <v>0</v>
      </c>
      <c r="AU4126" s="86">
        <f t="shared" si="3478"/>
        <v>0</v>
      </c>
      <c r="AV4126" s="86">
        <f t="shared" si="3460"/>
        <v>0</v>
      </c>
      <c r="AW4126" s="93">
        <f t="shared" si="3461"/>
        <v>0</v>
      </c>
      <c r="AY4126" s="86">
        <f t="shared" si="3462"/>
        <v>0</v>
      </c>
      <c r="AZ4126" s="86">
        <f t="shared" si="3463"/>
        <v>0</v>
      </c>
      <c r="BA4126" s="86">
        <f t="shared" si="3464"/>
        <v>0</v>
      </c>
      <c r="BB4126" s="86">
        <f t="shared" si="3465"/>
        <v>0</v>
      </c>
      <c r="BC4126" s="86">
        <f t="shared" si="3466"/>
        <v>0</v>
      </c>
      <c r="BD4126" s="86">
        <f t="shared" si="3467"/>
        <v>0</v>
      </c>
    </row>
    <row r="4127" spans="2:56" x14ac:dyDescent="0.3">
      <c r="B4127" s="169" t="s">
        <v>79</v>
      </c>
      <c r="C4127" s="248"/>
      <c r="D4127" s="249"/>
      <c r="E4127" s="172">
        <f t="shared" si="3453"/>
        <v>0</v>
      </c>
      <c r="F4127" s="248"/>
      <c r="G4127" s="249"/>
      <c r="H4127" s="172">
        <f t="shared" si="3454"/>
        <v>0</v>
      </c>
      <c r="I4127" s="248"/>
      <c r="J4127" s="250"/>
      <c r="K4127" s="174">
        <f t="shared" si="3455"/>
        <v>0</v>
      </c>
      <c r="L4127" s="248"/>
      <c r="M4127" s="250"/>
      <c r="N4127" s="251"/>
      <c r="O4127" s="248"/>
      <c r="P4127" s="251"/>
      <c r="Q4127" s="166">
        <f t="shared" si="3456"/>
        <v>0</v>
      </c>
      <c r="R4127" s="251"/>
      <c r="S4127" s="251"/>
      <c r="T4127" s="167">
        <f t="shared" si="3468"/>
        <v>0</v>
      </c>
      <c r="U4127" s="157"/>
      <c r="V4127" s="248"/>
      <c r="W4127" s="251"/>
      <c r="X4127" s="166">
        <f t="shared" si="3457"/>
        <v>0</v>
      </c>
      <c r="Y4127" s="251"/>
      <c r="Z4127" s="251"/>
      <c r="AA4127" s="167">
        <f t="shared" si="3469"/>
        <v>0</v>
      </c>
      <c r="AB4127" s="157"/>
      <c r="AC4127" s="248"/>
      <c r="AD4127" s="251"/>
      <c r="AE4127" s="166">
        <f t="shared" si="3458"/>
        <v>0</v>
      </c>
      <c r="AF4127" s="251"/>
      <c r="AG4127" s="251"/>
      <c r="AH4127" s="167">
        <f t="shared" si="3470"/>
        <v>0</v>
      </c>
      <c r="AJ4127" s="252"/>
      <c r="AK4127" s="253"/>
      <c r="AL4127" s="254"/>
      <c r="AM4127" s="253"/>
      <c r="AN4127" s="254"/>
      <c r="AO4127" s="253"/>
      <c r="AP4127" s="254"/>
      <c r="AQ4127" s="253"/>
      <c r="AR4127" s="254"/>
      <c r="AS4127" s="253"/>
      <c r="AT4127" s="254"/>
      <c r="AU4127" s="253"/>
      <c r="AV4127" s="163">
        <f t="shared" si="3460"/>
        <v>0</v>
      </c>
      <c r="AW4127" s="168">
        <f t="shared" si="3461"/>
        <v>0</v>
      </c>
      <c r="AY4127" s="163">
        <f t="shared" si="3462"/>
        <v>0</v>
      </c>
      <c r="AZ4127" s="163">
        <f t="shared" si="3463"/>
        <v>0</v>
      </c>
      <c r="BA4127" s="163">
        <f t="shared" si="3464"/>
        <v>0</v>
      </c>
      <c r="BB4127" s="163">
        <f t="shared" si="3465"/>
        <v>0</v>
      </c>
      <c r="BC4127" s="163">
        <f t="shared" si="3466"/>
        <v>0</v>
      </c>
      <c r="BD4127" s="163">
        <f t="shared" si="3467"/>
        <v>0</v>
      </c>
    </row>
    <row r="4128" spans="2:56" x14ac:dyDescent="0.3">
      <c r="B4128" s="179" t="s">
        <v>80</v>
      </c>
      <c r="C4128" s="83">
        <f>SUM(C4129)</f>
        <v>0</v>
      </c>
      <c r="D4128" s="84">
        <f>SUM(D4129)</f>
        <v>0</v>
      </c>
      <c r="E4128" s="85">
        <f t="shared" si="3453"/>
        <v>0</v>
      </c>
      <c r="F4128" s="83">
        <f>SUM(F4129)</f>
        <v>0</v>
      </c>
      <c r="G4128" s="84">
        <f>SUM(G4129)</f>
        <v>0</v>
      </c>
      <c r="H4128" s="85">
        <f t="shared" si="3454"/>
        <v>0</v>
      </c>
      <c r="I4128" s="83">
        <f>SUM(I4129)</f>
        <v>0</v>
      </c>
      <c r="J4128" s="86">
        <f>SUM(J4129)</f>
        <v>0</v>
      </c>
      <c r="K4128" s="87">
        <f t="shared" si="3455"/>
        <v>0</v>
      </c>
      <c r="L4128" s="83">
        <f>SUM(L4129)</f>
        <v>0</v>
      </c>
      <c r="M4128" s="86">
        <f>SUM(M4129)</f>
        <v>0</v>
      </c>
      <c r="N4128" s="88">
        <f>SUM(N4129)</f>
        <v>0</v>
      </c>
      <c r="O4128" s="83">
        <f>SUM(O4129)</f>
        <v>0</v>
      </c>
      <c r="P4128" s="88">
        <f>SUM(P4129)</f>
        <v>0</v>
      </c>
      <c r="Q4128" s="177">
        <f t="shared" si="3456"/>
        <v>0</v>
      </c>
      <c r="R4128" s="88">
        <f>SUM(R4129)</f>
        <v>0</v>
      </c>
      <c r="S4128" s="88">
        <f>SUM(S4129)</f>
        <v>0</v>
      </c>
      <c r="T4128" s="178">
        <f t="shared" si="3468"/>
        <v>0</v>
      </c>
      <c r="U4128" s="157"/>
      <c r="V4128" s="83">
        <f>SUM(V4129)</f>
        <v>0</v>
      </c>
      <c r="W4128" s="88">
        <f>SUM(W4129)</f>
        <v>0</v>
      </c>
      <c r="X4128" s="177">
        <f t="shared" si="3457"/>
        <v>0</v>
      </c>
      <c r="Y4128" s="88">
        <f>SUM(Y4129)</f>
        <v>0</v>
      </c>
      <c r="Z4128" s="88">
        <f>SUM(Z4129)</f>
        <v>0</v>
      </c>
      <c r="AA4128" s="178">
        <f t="shared" si="3469"/>
        <v>0</v>
      </c>
      <c r="AB4128" s="157"/>
      <c r="AC4128" s="83">
        <f>SUM(AC4129)</f>
        <v>0</v>
      </c>
      <c r="AD4128" s="88">
        <f>SUM(AD4129)</f>
        <v>0</v>
      </c>
      <c r="AE4128" s="177">
        <f t="shared" si="3458"/>
        <v>0</v>
      </c>
      <c r="AF4128" s="88">
        <f>SUM(AF4129)</f>
        <v>0</v>
      </c>
      <c r="AG4128" s="88">
        <f>SUM(AG4129)</f>
        <v>0</v>
      </c>
      <c r="AH4128" s="178">
        <f t="shared" si="3470"/>
        <v>0</v>
      </c>
      <c r="AJ4128" s="84">
        <f t="shared" ref="AJ4128:AU4128" si="3479">SUM(AJ4129)</f>
        <v>0</v>
      </c>
      <c r="AK4128" s="86">
        <f t="shared" si="3479"/>
        <v>0</v>
      </c>
      <c r="AL4128" s="88">
        <f t="shared" si="3479"/>
        <v>0</v>
      </c>
      <c r="AM4128" s="86">
        <f t="shared" si="3479"/>
        <v>0</v>
      </c>
      <c r="AN4128" s="88">
        <f t="shared" si="3479"/>
        <v>0</v>
      </c>
      <c r="AO4128" s="86">
        <f t="shared" si="3479"/>
        <v>0</v>
      </c>
      <c r="AP4128" s="88">
        <f t="shared" si="3479"/>
        <v>0</v>
      </c>
      <c r="AQ4128" s="86">
        <f t="shared" si="3479"/>
        <v>0</v>
      </c>
      <c r="AR4128" s="88">
        <f t="shared" si="3479"/>
        <v>0</v>
      </c>
      <c r="AS4128" s="86">
        <f t="shared" si="3479"/>
        <v>0</v>
      </c>
      <c r="AT4128" s="88">
        <f t="shared" si="3479"/>
        <v>0</v>
      </c>
      <c r="AU4128" s="86">
        <f t="shared" si="3479"/>
        <v>0</v>
      </c>
      <c r="AV4128" s="86">
        <f t="shared" si="3460"/>
        <v>0</v>
      </c>
      <c r="AW4128" s="93">
        <f t="shared" si="3461"/>
        <v>0</v>
      </c>
      <c r="AY4128" s="86">
        <f t="shared" si="3462"/>
        <v>0</v>
      </c>
      <c r="AZ4128" s="86">
        <f t="shared" si="3463"/>
        <v>0</v>
      </c>
      <c r="BA4128" s="86">
        <f t="shared" si="3464"/>
        <v>0</v>
      </c>
      <c r="BB4128" s="86">
        <f t="shared" si="3465"/>
        <v>0</v>
      </c>
      <c r="BC4128" s="86">
        <f t="shared" si="3466"/>
        <v>0</v>
      </c>
      <c r="BD4128" s="86">
        <f t="shared" si="3467"/>
        <v>0</v>
      </c>
    </row>
    <row r="4129" spans="2:56" x14ac:dyDescent="0.3">
      <c r="B4129" s="169" t="s">
        <v>80</v>
      </c>
      <c r="C4129" s="248"/>
      <c r="D4129" s="249"/>
      <c r="E4129" s="172">
        <f t="shared" si="3453"/>
        <v>0</v>
      </c>
      <c r="F4129" s="248"/>
      <c r="G4129" s="249"/>
      <c r="H4129" s="172">
        <f t="shared" si="3454"/>
        <v>0</v>
      </c>
      <c r="I4129" s="248"/>
      <c r="J4129" s="250"/>
      <c r="K4129" s="174">
        <f t="shared" si="3455"/>
        <v>0</v>
      </c>
      <c r="L4129" s="248"/>
      <c r="M4129" s="250"/>
      <c r="N4129" s="251"/>
      <c r="O4129" s="248"/>
      <c r="P4129" s="251"/>
      <c r="Q4129" s="166">
        <f t="shared" si="3456"/>
        <v>0</v>
      </c>
      <c r="R4129" s="251"/>
      <c r="S4129" s="251"/>
      <c r="T4129" s="167">
        <f t="shared" si="3468"/>
        <v>0</v>
      </c>
      <c r="U4129" s="157"/>
      <c r="V4129" s="248"/>
      <c r="W4129" s="251"/>
      <c r="X4129" s="166">
        <f t="shared" si="3457"/>
        <v>0</v>
      </c>
      <c r="Y4129" s="251"/>
      <c r="Z4129" s="251"/>
      <c r="AA4129" s="167">
        <f t="shared" si="3469"/>
        <v>0</v>
      </c>
      <c r="AB4129" s="157"/>
      <c r="AC4129" s="248"/>
      <c r="AD4129" s="251"/>
      <c r="AE4129" s="166">
        <f t="shared" si="3458"/>
        <v>0</v>
      </c>
      <c r="AF4129" s="251"/>
      <c r="AG4129" s="251"/>
      <c r="AH4129" s="167">
        <f t="shared" si="3470"/>
        <v>0</v>
      </c>
      <c r="AJ4129" s="252"/>
      <c r="AK4129" s="253"/>
      <c r="AL4129" s="254"/>
      <c r="AM4129" s="253"/>
      <c r="AN4129" s="254"/>
      <c r="AO4129" s="253"/>
      <c r="AP4129" s="254"/>
      <c r="AQ4129" s="253"/>
      <c r="AR4129" s="254"/>
      <c r="AS4129" s="253"/>
      <c r="AT4129" s="254"/>
      <c r="AU4129" s="253"/>
      <c r="AV4129" s="163">
        <f t="shared" si="3460"/>
        <v>0</v>
      </c>
      <c r="AW4129" s="168">
        <f t="shared" si="3461"/>
        <v>0</v>
      </c>
      <c r="AY4129" s="163">
        <f t="shared" si="3462"/>
        <v>0</v>
      </c>
      <c r="AZ4129" s="163">
        <f t="shared" si="3463"/>
        <v>0</v>
      </c>
      <c r="BA4129" s="163">
        <f t="shared" si="3464"/>
        <v>0</v>
      </c>
      <c r="BB4129" s="163">
        <f t="shared" si="3465"/>
        <v>0</v>
      </c>
      <c r="BC4129" s="163">
        <f t="shared" si="3466"/>
        <v>0</v>
      </c>
      <c r="BD4129" s="163">
        <f t="shared" si="3467"/>
        <v>0</v>
      </c>
    </row>
    <row r="4130" spans="2:56" x14ac:dyDescent="0.3">
      <c r="B4130" s="179" t="s">
        <v>81</v>
      </c>
      <c r="C4130" s="83">
        <f>SUM(C4131)</f>
        <v>78360</v>
      </c>
      <c r="D4130" s="84">
        <f>SUM(D4131)</f>
        <v>65878</v>
      </c>
      <c r="E4130" s="85">
        <f t="shared" si="3453"/>
        <v>0.84070954568657474</v>
      </c>
      <c r="F4130" s="83">
        <f>SUM(F4131)</f>
        <v>40135</v>
      </c>
      <c r="G4130" s="84">
        <f>SUM(G4131)</f>
        <v>40135</v>
      </c>
      <c r="H4130" s="85">
        <f t="shared" si="3454"/>
        <v>1</v>
      </c>
      <c r="I4130" s="83">
        <f>SUM(I4131)</f>
        <v>233</v>
      </c>
      <c r="J4130" s="86">
        <f>SUM(J4131)</f>
        <v>233</v>
      </c>
      <c r="K4130" s="87">
        <f t="shared" si="3455"/>
        <v>1</v>
      </c>
      <c r="L4130" s="83">
        <f>SUM(L4131)</f>
        <v>13050</v>
      </c>
      <c r="M4130" s="86">
        <f>SUM(M4131)</f>
        <v>23050</v>
      </c>
      <c r="N4130" s="88">
        <f>SUM(N4131)</f>
        <v>0</v>
      </c>
      <c r="O4130" s="83">
        <f>SUM(O4131)</f>
        <v>7800</v>
      </c>
      <c r="P4130" s="88">
        <f>SUM(P4131)</f>
        <v>0</v>
      </c>
      <c r="Q4130" s="177">
        <f t="shared" si="3456"/>
        <v>7800</v>
      </c>
      <c r="R4130" s="88">
        <f>SUM(R4131)</f>
        <v>0</v>
      </c>
      <c r="S4130" s="88">
        <f>SUM(S4131)</f>
        <v>0</v>
      </c>
      <c r="T4130" s="178">
        <f t="shared" si="3468"/>
        <v>7800</v>
      </c>
      <c r="U4130" s="157"/>
      <c r="V4130" s="83">
        <f>SUM(V4131)</f>
        <v>7800</v>
      </c>
      <c r="W4130" s="88">
        <f>SUM(W4131)</f>
        <v>0</v>
      </c>
      <c r="X4130" s="177">
        <f t="shared" si="3457"/>
        <v>7800</v>
      </c>
      <c r="Y4130" s="88">
        <f>SUM(Y4131)</f>
        <v>0</v>
      </c>
      <c r="Z4130" s="88">
        <f>SUM(Z4131)</f>
        <v>0</v>
      </c>
      <c r="AA4130" s="178">
        <f t="shared" si="3469"/>
        <v>7800</v>
      </c>
      <c r="AB4130" s="157"/>
      <c r="AC4130" s="83">
        <f>SUM(AC4131)</f>
        <v>10725</v>
      </c>
      <c r="AD4130" s="88">
        <f>SUM(AD4131)</f>
        <v>0</v>
      </c>
      <c r="AE4130" s="177">
        <f t="shared" si="3458"/>
        <v>10725</v>
      </c>
      <c r="AF4130" s="88">
        <f>SUM(AF4131)</f>
        <v>0</v>
      </c>
      <c r="AG4130" s="88">
        <f>SUM(AG4131)</f>
        <v>0</v>
      </c>
      <c r="AH4130" s="178">
        <f t="shared" si="3470"/>
        <v>10725</v>
      </c>
      <c r="AJ4130" s="84">
        <f t="shared" ref="AJ4130:AU4130" si="3480">SUM(AJ4131)</f>
        <v>0</v>
      </c>
      <c r="AK4130" s="86">
        <f t="shared" si="3480"/>
        <v>0</v>
      </c>
      <c r="AL4130" s="88">
        <f t="shared" si="3480"/>
        <v>3900</v>
      </c>
      <c r="AM4130" s="86">
        <f t="shared" si="3480"/>
        <v>0</v>
      </c>
      <c r="AN4130" s="88">
        <f t="shared" si="3480"/>
        <v>3900</v>
      </c>
      <c r="AO4130" s="86">
        <f t="shared" si="3480"/>
        <v>0</v>
      </c>
      <c r="AP4130" s="88">
        <f t="shared" si="3480"/>
        <v>0</v>
      </c>
      <c r="AQ4130" s="86">
        <f t="shared" si="3480"/>
        <v>0</v>
      </c>
      <c r="AR4130" s="88">
        <f t="shared" si="3480"/>
        <v>0</v>
      </c>
      <c r="AS4130" s="86">
        <f t="shared" si="3480"/>
        <v>0</v>
      </c>
      <c r="AT4130" s="88">
        <f t="shared" si="3480"/>
        <v>0</v>
      </c>
      <c r="AU4130" s="86">
        <f t="shared" si="3480"/>
        <v>0</v>
      </c>
      <c r="AV4130" s="86">
        <f t="shared" si="3460"/>
        <v>7800</v>
      </c>
      <c r="AW4130" s="93">
        <f t="shared" si="3461"/>
        <v>0</v>
      </c>
      <c r="AY4130" s="86">
        <f t="shared" si="3462"/>
        <v>3900</v>
      </c>
      <c r="AZ4130" s="86">
        <f t="shared" si="3463"/>
        <v>3900</v>
      </c>
      <c r="BA4130" s="86">
        <f t="shared" si="3464"/>
        <v>0</v>
      </c>
      <c r="BB4130" s="86">
        <f t="shared" si="3465"/>
        <v>0</v>
      </c>
      <c r="BC4130" s="86">
        <f t="shared" si="3466"/>
        <v>7800</v>
      </c>
      <c r="BD4130" s="86">
        <f t="shared" si="3467"/>
        <v>0</v>
      </c>
    </row>
    <row r="4131" spans="2:56" x14ac:dyDescent="0.3">
      <c r="B4131" s="169" t="s">
        <v>81</v>
      </c>
      <c r="C4131" s="248">
        <v>78360</v>
      </c>
      <c r="D4131" s="249">
        <v>65878</v>
      </c>
      <c r="E4131" s="172">
        <f t="shared" si="3453"/>
        <v>0.84070954568657474</v>
      </c>
      <c r="F4131" s="248">
        <v>40135</v>
      </c>
      <c r="G4131" s="249">
        <v>40135</v>
      </c>
      <c r="H4131" s="172">
        <f t="shared" si="3454"/>
        <v>1</v>
      </c>
      <c r="I4131" s="248">
        <v>233</v>
      </c>
      <c r="J4131" s="250">
        <v>233</v>
      </c>
      <c r="K4131" s="174">
        <f t="shared" si="3455"/>
        <v>1</v>
      </c>
      <c r="L4131" s="248">
        <v>13050</v>
      </c>
      <c r="M4131" s="250">
        <v>23050</v>
      </c>
      <c r="N4131" s="251"/>
      <c r="O4131" s="248">
        <v>7800</v>
      </c>
      <c r="P4131" s="251"/>
      <c r="Q4131" s="166">
        <f t="shared" si="3456"/>
        <v>7800</v>
      </c>
      <c r="R4131" s="251"/>
      <c r="S4131" s="251"/>
      <c r="T4131" s="167">
        <f t="shared" si="3468"/>
        <v>7800</v>
      </c>
      <c r="U4131" s="157"/>
      <c r="V4131" s="248">
        <v>7800</v>
      </c>
      <c r="W4131" s="251"/>
      <c r="X4131" s="166">
        <f t="shared" si="3457"/>
        <v>7800</v>
      </c>
      <c r="Y4131" s="251"/>
      <c r="Z4131" s="251"/>
      <c r="AA4131" s="167">
        <f t="shared" si="3469"/>
        <v>7800</v>
      </c>
      <c r="AB4131" s="157"/>
      <c r="AC4131" s="248">
        <v>10725</v>
      </c>
      <c r="AD4131" s="251"/>
      <c r="AE4131" s="166">
        <f t="shared" si="3458"/>
        <v>10725</v>
      </c>
      <c r="AF4131" s="251"/>
      <c r="AG4131" s="251"/>
      <c r="AH4131" s="167">
        <f t="shared" si="3470"/>
        <v>10725</v>
      </c>
      <c r="AJ4131" s="252"/>
      <c r="AK4131" s="253"/>
      <c r="AL4131" s="254">
        <v>3900</v>
      </c>
      <c r="AM4131" s="253"/>
      <c r="AN4131" s="254">
        <v>3900</v>
      </c>
      <c r="AO4131" s="253"/>
      <c r="AP4131" s="254"/>
      <c r="AQ4131" s="253"/>
      <c r="AR4131" s="254"/>
      <c r="AS4131" s="253"/>
      <c r="AT4131" s="254"/>
      <c r="AU4131" s="253"/>
      <c r="AV4131" s="163">
        <f t="shared" si="3460"/>
        <v>7800</v>
      </c>
      <c r="AW4131" s="168">
        <f t="shared" si="3461"/>
        <v>0</v>
      </c>
      <c r="AY4131" s="163">
        <f t="shared" si="3462"/>
        <v>3900</v>
      </c>
      <c r="AZ4131" s="163">
        <f t="shared" si="3463"/>
        <v>3900</v>
      </c>
      <c r="BA4131" s="163">
        <f t="shared" si="3464"/>
        <v>0</v>
      </c>
      <c r="BB4131" s="163">
        <f t="shared" si="3465"/>
        <v>0</v>
      </c>
      <c r="BC4131" s="163">
        <f t="shared" si="3466"/>
        <v>7800</v>
      </c>
      <c r="BD4131" s="163">
        <f t="shared" si="3467"/>
        <v>0</v>
      </c>
    </row>
    <row r="4132" spans="2:56" x14ac:dyDescent="0.3">
      <c r="B4132" s="179" t="s">
        <v>82</v>
      </c>
      <c r="C4132" s="83">
        <f>SUM(C4133:C4138)</f>
        <v>0</v>
      </c>
      <c r="D4132" s="84">
        <f>SUM(D4133:D4138)</f>
        <v>0</v>
      </c>
      <c r="E4132" s="85">
        <f t="shared" si="3453"/>
        <v>0</v>
      </c>
      <c r="F4132" s="83">
        <f>SUM(F4133:F4138)</f>
        <v>0</v>
      </c>
      <c r="G4132" s="84">
        <f>SUM(G4133:G4138)</f>
        <v>0</v>
      </c>
      <c r="H4132" s="85">
        <f t="shared" si="3454"/>
        <v>0</v>
      </c>
      <c r="I4132" s="83">
        <f>SUM(I4133:I4138)</f>
        <v>0</v>
      </c>
      <c r="J4132" s="86">
        <f>SUM(J4133:J4138)</f>
        <v>0</v>
      </c>
      <c r="K4132" s="87">
        <f t="shared" si="3455"/>
        <v>0</v>
      </c>
      <c r="L4132" s="83">
        <f>SUM(L4133:L4138)</f>
        <v>0</v>
      </c>
      <c r="M4132" s="86">
        <f>SUM(M4133:M4138)</f>
        <v>0</v>
      </c>
      <c r="N4132" s="88">
        <f>SUM(N4133:N4138)</f>
        <v>0</v>
      </c>
      <c r="O4132" s="83">
        <f>SUM(O4133:O4138)</f>
        <v>0</v>
      </c>
      <c r="P4132" s="88">
        <f>SUM(P4133:P4138)</f>
        <v>0</v>
      </c>
      <c r="Q4132" s="177">
        <f t="shared" si="3456"/>
        <v>0</v>
      </c>
      <c r="R4132" s="88">
        <f>SUM(R4133:R4138)</f>
        <v>0</v>
      </c>
      <c r="S4132" s="88">
        <f>SUM(S4133:S4138)</f>
        <v>0</v>
      </c>
      <c r="T4132" s="178">
        <f t="shared" si="3468"/>
        <v>0</v>
      </c>
      <c r="U4132" s="157"/>
      <c r="V4132" s="83">
        <f>SUM(V4133:V4138)</f>
        <v>0</v>
      </c>
      <c r="W4132" s="88">
        <f>SUM(W4133:W4138)</f>
        <v>0</v>
      </c>
      <c r="X4132" s="177">
        <f t="shared" si="3457"/>
        <v>0</v>
      </c>
      <c r="Y4132" s="88">
        <f>SUM(Y4133:Y4138)</f>
        <v>0</v>
      </c>
      <c r="Z4132" s="88">
        <f>SUM(Z4133:Z4138)</f>
        <v>0</v>
      </c>
      <c r="AA4132" s="178">
        <f t="shared" si="3469"/>
        <v>0</v>
      </c>
      <c r="AB4132" s="157"/>
      <c r="AC4132" s="83">
        <f>SUM(AC4133:AC4138)</f>
        <v>0</v>
      </c>
      <c r="AD4132" s="88">
        <f>SUM(AD4133:AD4138)</f>
        <v>0</v>
      </c>
      <c r="AE4132" s="177">
        <f t="shared" si="3458"/>
        <v>0</v>
      </c>
      <c r="AF4132" s="88">
        <f>SUM(AF4133:AF4138)</f>
        <v>0</v>
      </c>
      <c r="AG4132" s="88">
        <f>SUM(AG4133:AG4138)</f>
        <v>0</v>
      </c>
      <c r="AH4132" s="178">
        <f t="shared" si="3470"/>
        <v>0</v>
      </c>
      <c r="AJ4132" s="84">
        <f t="shared" ref="AJ4132:AU4132" si="3481">SUM(AJ4133:AJ4138)</f>
        <v>0</v>
      </c>
      <c r="AK4132" s="86">
        <f t="shared" si="3481"/>
        <v>0</v>
      </c>
      <c r="AL4132" s="88">
        <f t="shared" si="3481"/>
        <v>0</v>
      </c>
      <c r="AM4132" s="86">
        <f t="shared" si="3481"/>
        <v>0</v>
      </c>
      <c r="AN4132" s="88">
        <f t="shared" si="3481"/>
        <v>0</v>
      </c>
      <c r="AO4132" s="86">
        <f t="shared" si="3481"/>
        <v>0</v>
      </c>
      <c r="AP4132" s="88">
        <f t="shared" si="3481"/>
        <v>0</v>
      </c>
      <c r="AQ4132" s="86">
        <f t="shared" si="3481"/>
        <v>0</v>
      </c>
      <c r="AR4132" s="88">
        <f t="shared" si="3481"/>
        <v>0</v>
      </c>
      <c r="AS4132" s="86">
        <f t="shared" si="3481"/>
        <v>0</v>
      </c>
      <c r="AT4132" s="88">
        <f t="shared" si="3481"/>
        <v>0</v>
      </c>
      <c r="AU4132" s="86">
        <f t="shared" si="3481"/>
        <v>0</v>
      </c>
      <c r="AV4132" s="86">
        <f t="shared" si="3460"/>
        <v>0</v>
      </c>
      <c r="AW4132" s="93">
        <f t="shared" si="3461"/>
        <v>0</v>
      </c>
      <c r="AY4132" s="86">
        <f t="shared" si="3462"/>
        <v>0</v>
      </c>
      <c r="AZ4132" s="86">
        <f t="shared" si="3463"/>
        <v>0</v>
      </c>
      <c r="BA4132" s="86">
        <f t="shared" si="3464"/>
        <v>0</v>
      </c>
      <c r="BB4132" s="86">
        <f t="shared" si="3465"/>
        <v>0</v>
      </c>
      <c r="BC4132" s="86">
        <f t="shared" si="3466"/>
        <v>0</v>
      </c>
      <c r="BD4132" s="86">
        <f t="shared" si="3467"/>
        <v>0</v>
      </c>
    </row>
    <row r="4133" spans="2:56" x14ac:dyDescent="0.3">
      <c r="B4133" s="169" t="s">
        <v>83</v>
      </c>
      <c r="C4133" s="248"/>
      <c r="D4133" s="249"/>
      <c r="E4133" s="172">
        <f t="shared" si="3453"/>
        <v>0</v>
      </c>
      <c r="F4133" s="248"/>
      <c r="G4133" s="249"/>
      <c r="H4133" s="172">
        <f t="shared" si="3454"/>
        <v>0</v>
      </c>
      <c r="I4133" s="248"/>
      <c r="J4133" s="250"/>
      <c r="K4133" s="174">
        <f t="shared" si="3455"/>
        <v>0</v>
      </c>
      <c r="L4133" s="248"/>
      <c r="M4133" s="250"/>
      <c r="N4133" s="251"/>
      <c r="O4133" s="248"/>
      <c r="P4133" s="251"/>
      <c r="Q4133" s="166">
        <f t="shared" si="3456"/>
        <v>0</v>
      </c>
      <c r="R4133" s="251"/>
      <c r="S4133" s="251"/>
      <c r="T4133" s="167">
        <f t="shared" si="3468"/>
        <v>0</v>
      </c>
      <c r="U4133" s="157"/>
      <c r="V4133" s="248"/>
      <c r="W4133" s="251"/>
      <c r="X4133" s="166">
        <f t="shared" si="3457"/>
        <v>0</v>
      </c>
      <c r="Y4133" s="251"/>
      <c r="Z4133" s="251"/>
      <c r="AA4133" s="167">
        <f t="shared" si="3469"/>
        <v>0</v>
      </c>
      <c r="AB4133" s="157"/>
      <c r="AC4133" s="248"/>
      <c r="AD4133" s="251"/>
      <c r="AE4133" s="166">
        <f t="shared" si="3458"/>
        <v>0</v>
      </c>
      <c r="AF4133" s="251"/>
      <c r="AG4133" s="251"/>
      <c r="AH4133" s="167">
        <f t="shared" si="3470"/>
        <v>0</v>
      </c>
      <c r="AJ4133" s="252"/>
      <c r="AK4133" s="253"/>
      <c r="AL4133" s="254"/>
      <c r="AM4133" s="253"/>
      <c r="AN4133" s="254"/>
      <c r="AO4133" s="253"/>
      <c r="AP4133" s="254"/>
      <c r="AQ4133" s="253"/>
      <c r="AR4133" s="254"/>
      <c r="AS4133" s="253"/>
      <c r="AT4133" s="254"/>
      <c r="AU4133" s="253"/>
      <c r="AV4133" s="163">
        <f t="shared" si="3460"/>
        <v>0</v>
      </c>
      <c r="AW4133" s="168">
        <f t="shared" si="3461"/>
        <v>0</v>
      </c>
      <c r="AY4133" s="163">
        <f t="shared" si="3462"/>
        <v>0</v>
      </c>
      <c r="AZ4133" s="163">
        <f t="shared" si="3463"/>
        <v>0</v>
      </c>
      <c r="BA4133" s="163">
        <f t="shared" si="3464"/>
        <v>0</v>
      </c>
      <c r="BB4133" s="163">
        <f t="shared" si="3465"/>
        <v>0</v>
      </c>
      <c r="BC4133" s="163">
        <f t="shared" si="3466"/>
        <v>0</v>
      </c>
      <c r="BD4133" s="163">
        <f t="shared" si="3467"/>
        <v>0</v>
      </c>
    </row>
    <row r="4134" spans="2:56" x14ac:dyDescent="0.3">
      <c r="B4134" s="169" t="s">
        <v>84</v>
      </c>
      <c r="C4134" s="248"/>
      <c r="D4134" s="249"/>
      <c r="E4134" s="172">
        <f t="shared" si="3453"/>
        <v>0</v>
      </c>
      <c r="F4134" s="248"/>
      <c r="G4134" s="249"/>
      <c r="H4134" s="172">
        <f t="shared" si="3454"/>
        <v>0</v>
      </c>
      <c r="I4134" s="248"/>
      <c r="J4134" s="250"/>
      <c r="K4134" s="174">
        <f t="shared" si="3455"/>
        <v>0</v>
      </c>
      <c r="L4134" s="248"/>
      <c r="M4134" s="250"/>
      <c r="N4134" s="251"/>
      <c r="O4134" s="248"/>
      <c r="P4134" s="251"/>
      <c r="Q4134" s="166">
        <f t="shared" si="3456"/>
        <v>0</v>
      </c>
      <c r="R4134" s="251"/>
      <c r="S4134" s="251"/>
      <c r="T4134" s="167">
        <f t="shared" si="3468"/>
        <v>0</v>
      </c>
      <c r="U4134" s="157"/>
      <c r="V4134" s="248"/>
      <c r="W4134" s="251"/>
      <c r="X4134" s="166">
        <f t="shared" si="3457"/>
        <v>0</v>
      </c>
      <c r="Y4134" s="251"/>
      <c r="Z4134" s="251"/>
      <c r="AA4134" s="167">
        <f t="shared" si="3469"/>
        <v>0</v>
      </c>
      <c r="AB4134" s="157"/>
      <c r="AC4134" s="248"/>
      <c r="AD4134" s="251"/>
      <c r="AE4134" s="166">
        <f t="shared" si="3458"/>
        <v>0</v>
      </c>
      <c r="AF4134" s="251"/>
      <c r="AG4134" s="251"/>
      <c r="AH4134" s="167">
        <f t="shared" si="3470"/>
        <v>0</v>
      </c>
      <c r="AJ4134" s="252"/>
      <c r="AK4134" s="253"/>
      <c r="AL4134" s="254"/>
      <c r="AM4134" s="253"/>
      <c r="AN4134" s="254"/>
      <c r="AO4134" s="253"/>
      <c r="AP4134" s="254"/>
      <c r="AQ4134" s="253"/>
      <c r="AR4134" s="254"/>
      <c r="AS4134" s="253"/>
      <c r="AT4134" s="254"/>
      <c r="AU4134" s="253"/>
      <c r="AV4134" s="163">
        <f t="shared" si="3460"/>
        <v>0</v>
      </c>
      <c r="AW4134" s="168">
        <f t="shared" si="3461"/>
        <v>0</v>
      </c>
      <c r="AY4134" s="163">
        <f t="shared" si="3462"/>
        <v>0</v>
      </c>
      <c r="AZ4134" s="163">
        <f t="shared" si="3463"/>
        <v>0</v>
      </c>
      <c r="BA4134" s="163">
        <f t="shared" si="3464"/>
        <v>0</v>
      </c>
      <c r="BB4134" s="163">
        <f t="shared" si="3465"/>
        <v>0</v>
      </c>
      <c r="BC4134" s="163">
        <f t="shared" si="3466"/>
        <v>0</v>
      </c>
      <c r="BD4134" s="163">
        <f t="shared" si="3467"/>
        <v>0</v>
      </c>
    </row>
    <row r="4135" spans="2:56" x14ac:dyDescent="0.3">
      <c r="B4135" s="169" t="s">
        <v>85</v>
      </c>
      <c r="C4135" s="248"/>
      <c r="D4135" s="249"/>
      <c r="E4135" s="172">
        <f t="shared" si="3453"/>
        <v>0</v>
      </c>
      <c r="F4135" s="248"/>
      <c r="G4135" s="249"/>
      <c r="H4135" s="172">
        <f t="shared" si="3454"/>
        <v>0</v>
      </c>
      <c r="I4135" s="248"/>
      <c r="J4135" s="250"/>
      <c r="K4135" s="174">
        <f t="shared" si="3455"/>
        <v>0</v>
      </c>
      <c r="L4135" s="248"/>
      <c r="M4135" s="250"/>
      <c r="N4135" s="251"/>
      <c r="O4135" s="248"/>
      <c r="P4135" s="251"/>
      <c r="Q4135" s="166">
        <f t="shared" si="3456"/>
        <v>0</v>
      </c>
      <c r="R4135" s="251"/>
      <c r="S4135" s="251"/>
      <c r="T4135" s="167">
        <f t="shared" si="3468"/>
        <v>0</v>
      </c>
      <c r="U4135" s="157"/>
      <c r="V4135" s="248"/>
      <c r="W4135" s="251"/>
      <c r="X4135" s="166">
        <f t="shared" si="3457"/>
        <v>0</v>
      </c>
      <c r="Y4135" s="251"/>
      <c r="Z4135" s="251"/>
      <c r="AA4135" s="167">
        <f t="shared" si="3469"/>
        <v>0</v>
      </c>
      <c r="AB4135" s="157"/>
      <c r="AC4135" s="248"/>
      <c r="AD4135" s="251"/>
      <c r="AE4135" s="166">
        <f t="shared" si="3458"/>
        <v>0</v>
      </c>
      <c r="AF4135" s="251"/>
      <c r="AG4135" s="251"/>
      <c r="AH4135" s="167">
        <f t="shared" si="3470"/>
        <v>0</v>
      </c>
      <c r="AJ4135" s="252"/>
      <c r="AK4135" s="253"/>
      <c r="AL4135" s="254"/>
      <c r="AM4135" s="253"/>
      <c r="AN4135" s="254"/>
      <c r="AO4135" s="253"/>
      <c r="AP4135" s="254"/>
      <c r="AQ4135" s="253"/>
      <c r="AR4135" s="254"/>
      <c r="AS4135" s="253"/>
      <c r="AT4135" s="254"/>
      <c r="AU4135" s="253"/>
      <c r="AV4135" s="163">
        <f t="shared" si="3460"/>
        <v>0</v>
      </c>
      <c r="AW4135" s="168">
        <f t="shared" si="3461"/>
        <v>0</v>
      </c>
      <c r="AY4135" s="163">
        <f t="shared" si="3462"/>
        <v>0</v>
      </c>
      <c r="AZ4135" s="163">
        <f t="shared" si="3463"/>
        <v>0</v>
      </c>
      <c r="BA4135" s="163">
        <f t="shared" si="3464"/>
        <v>0</v>
      </c>
      <c r="BB4135" s="163">
        <f t="shared" si="3465"/>
        <v>0</v>
      </c>
      <c r="BC4135" s="163">
        <f t="shared" si="3466"/>
        <v>0</v>
      </c>
      <c r="BD4135" s="163">
        <f t="shared" si="3467"/>
        <v>0</v>
      </c>
    </row>
    <row r="4136" spans="2:56" x14ac:dyDescent="0.3">
      <c r="B4136" s="169" t="s">
        <v>86</v>
      </c>
      <c r="C4136" s="248"/>
      <c r="D4136" s="249"/>
      <c r="E4136" s="172">
        <f t="shared" si="3453"/>
        <v>0</v>
      </c>
      <c r="F4136" s="248"/>
      <c r="G4136" s="249"/>
      <c r="H4136" s="172">
        <f t="shared" si="3454"/>
        <v>0</v>
      </c>
      <c r="I4136" s="248"/>
      <c r="J4136" s="250"/>
      <c r="K4136" s="174">
        <f t="shared" si="3455"/>
        <v>0</v>
      </c>
      <c r="L4136" s="248"/>
      <c r="M4136" s="250"/>
      <c r="N4136" s="251"/>
      <c r="O4136" s="248"/>
      <c r="P4136" s="251"/>
      <c r="Q4136" s="166">
        <f t="shared" si="3456"/>
        <v>0</v>
      </c>
      <c r="R4136" s="251"/>
      <c r="S4136" s="251"/>
      <c r="T4136" s="167">
        <f t="shared" si="3468"/>
        <v>0</v>
      </c>
      <c r="U4136" s="157"/>
      <c r="V4136" s="248"/>
      <c r="W4136" s="251"/>
      <c r="X4136" s="166">
        <f t="shared" si="3457"/>
        <v>0</v>
      </c>
      <c r="Y4136" s="251"/>
      <c r="Z4136" s="251"/>
      <c r="AA4136" s="167">
        <f t="shared" si="3469"/>
        <v>0</v>
      </c>
      <c r="AB4136" s="157"/>
      <c r="AC4136" s="248"/>
      <c r="AD4136" s="251"/>
      <c r="AE4136" s="166">
        <f t="shared" si="3458"/>
        <v>0</v>
      </c>
      <c r="AF4136" s="251"/>
      <c r="AG4136" s="251"/>
      <c r="AH4136" s="167">
        <f t="shared" si="3470"/>
        <v>0</v>
      </c>
      <c r="AJ4136" s="252"/>
      <c r="AK4136" s="253"/>
      <c r="AL4136" s="254"/>
      <c r="AM4136" s="253"/>
      <c r="AN4136" s="254"/>
      <c r="AO4136" s="253"/>
      <c r="AP4136" s="254"/>
      <c r="AQ4136" s="253"/>
      <c r="AR4136" s="254"/>
      <c r="AS4136" s="253"/>
      <c r="AT4136" s="254"/>
      <c r="AU4136" s="253"/>
      <c r="AV4136" s="163">
        <f t="shared" si="3460"/>
        <v>0</v>
      </c>
      <c r="AW4136" s="168">
        <f t="shared" si="3461"/>
        <v>0</v>
      </c>
      <c r="AY4136" s="163">
        <f t="shared" si="3462"/>
        <v>0</v>
      </c>
      <c r="AZ4136" s="163">
        <f t="shared" si="3463"/>
        <v>0</v>
      </c>
      <c r="BA4136" s="163">
        <f t="shared" si="3464"/>
        <v>0</v>
      </c>
      <c r="BB4136" s="163">
        <f t="shared" si="3465"/>
        <v>0</v>
      </c>
      <c r="BC4136" s="163">
        <f t="shared" si="3466"/>
        <v>0</v>
      </c>
      <c r="BD4136" s="163">
        <f t="shared" si="3467"/>
        <v>0</v>
      </c>
    </row>
    <row r="4137" spans="2:56" x14ac:dyDescent="0.3">
      <c r="B4137" s="169" t="s">
        <v>87</v>
      </c>
      <c r="C4137" s="248"/>
      <c r="D4137" s="249"/>
      <c r="E4137" s="172">
        <f t="shared" si="3453"/>
        <v>0</v>
      </c>
      <c r="F4137" s="248"/>
      <c r="G4137" s="249"/>
      <c r="H4137" s="172">
        <f t="shared" si="3454"/>
        <v>0</v>
      </c>
      <c r="I4137" s="248"/>
      <c r="J4137" s="250"/>
      <c r="K4137" s="174">
        <f t="shared" si="3455"/>
        <v>0</v>
      </c>
      <c r="L4137" s="248"/>
      <c r="M4137" s="250"/>
      <c r="N4137" s="251"/>
      <c r="O4137" s="248"/>
      <c r="P4137" s="251"/>
      <c r="Q4137" s="166">
        <f t="shared" si="3456"/>
        <v>0</v>
      </c>
      <c r="R4137" s="251"/>
      <c r="S4137" s="251"/>
      <c r="T4137" s="167">
        <f t="shared" si="3468"/>
        <v>0</v>
      </c>
      <c r="U4137" s="157"/>
      <c r="V4137" s="248"/>
      <c r="W4137" s="251"/>
      <c r="X4137" s="166">
        <f t="shared" si="3457"/>
        <v>0</v>
      </c>
      <c r="Y4137" s="251"/>
      <c r="Z4137" s="251"/>
      <c r="AA4137" s="167">
        <f t="shared" si="3469"/>
        <v>0</v>
      </c>
      <c r="AB4137" s="157"/>
      <c r="AC4137" s="248"/>
      <c r="AD4137" s="251"/>
      <c r="AE4137" s="166">
        <f t="shared" si="3458"/>
        <v>0</v>
      </c>
      <c r="AF4137" s="251"/>
      <c r="AG4137" s="251"/>
      <c r="AH4137" s="167">
        <f t="shared" si="3470"/>
        <v>0</v>
      </c>
      <c r="AJ4137" s="252"/>
      <c r="AK4137" s="253"/>
      <c r="AL4137" s="254"/>
      <c r="AM4137" s="253"/>
      <c r="AN4137" s="254"/>
      <c r="AO4137" s="253"/>
      <c r="AP4137" s="254"/>
      <c r="AQ4137" s="253"/>
      <c r="AR4137" s="254"/>
      <c r="AS4137" s="253"/>
      <c r="AT4137" s="254"/>
      <c r="AU4137" s="253"/>
      <c r="AV4137" s="163">
        <f t="shared" si="3460"/>
        <v>0</v>
      </c>
      <c r="AW4137" s="168">
        <f t="shared" si="3461"/>
        <v>0</v>
      </c>
      <c r="AY4137" s="163">
        <f t="shared" si="3462"/>
        <v>0</v>
      </c>
      <c r="AZ4137" s="163">
        <f t="shared" si="3463"/>
        <v>0</v>
      </c>
      <c r="BA4137" s="163">
        <f t="shared" si="3464"/>
        <v>0</v>
      </c>
      <c r="BB4137" s="163">
        <f t="shared" si="3465"/>
        <v>0</v>
      </c>
      <c r="BC4137" s="163">
        <f t="shared" si="3466"/>
        <v>0</v>
      </c>
      <c r="BD4137" s="163">
        <f t="shared" si="3467"/>
        <v>0</v>
      </c>
    </row>
    <row r="4138" spans="2:56" x14ac:dyDescent="0.3">
      <c r="B4138" s="169" t="s">
        <v>88</v>
      </c>
      <c r="C4138" s="248"/>
      <c r="D4138" s="249"/>
      <c r="E4138" s="172">
        <f t="shared" si="3453"/>
        <v>0</v>
      </c>
      <c r="F4138" s="248"/>
      <c r="G4138" s="249"/>
      <c r="H4138" s="172">
        <f t="shared" si="3454"/>
        <v>0</v>
      </c>
      <c r="I4138" s="248"/>
      <c r="J4138" s="250"/>
      <c r="K4138" s="174">
        <f t="shared" si="3455"/>
        <v>0</v>
      </c>
      <c r="L4138" s="248"/>
      <c r="M4138" s="250"/>
      <c r="N4138" s="251"/>
      <c r="O4138" s="248"/>
      <c r="P4138" s="251"/>
      <c r="Q4138" s="166">
        <f t="shared" si="3456"/>
        <v>0</v>
      </c>
      <c r="R4138" s="251"/>
      <c r="S4138" s="251"/>
      <c r="T4138" s="167">
        <f t="shared" si="3468"/>
        <v>0</v>
      </c>
      <c r="U4138" s="157"/>
      <c r="V4138" s="248"/>
      <c r="W4138" s="251"/>
      <c r="X4138" s="166">
        <f t="shared" si="3457"/>
        <v>0</v>
      </c>
      <c r="Y4138" s="251"/>
      <c r="Z4138" s="251"/>
      <c r="AA4138" s="167">
        <f t="shared" si="3469"/>
        <v>0</v>
      </c>
      <c r="AB4138" s="157"/>
      <c r="AC4138" s="248"/>
      <c r="AD4138" s="251"/>
      <c r="AE4138" s="166">
        <f t="shared" si="3458"/>
        <v>0</v>
      </c>
      <c r="AF4138" s="251"/>
      <c r="AG4138" s="251"/>
      <c r="AH4138" s="167">
        <f t="shared" si="3470"/>
        <v>0</v>
      </c>
      <c r="AJ4138" s="252"/>
      <c r="AK4138" s="253"/>
      <c r="AL4138" s="254"/>
      <c r="AM4138" s="253"/>
      <c r="AN4138" s="254"/>
      <c r="AO4138" s="253"/>
      <c r="AP4138" s="254"/>
      <c r="AQ4138" s="253"/>
      <c r="AR4138" s="254"/>
      <c r="AS4138" s="253"/>
      <c r="AT4138" s="254"/>
      <c r="AU4138" s="253"/>
      <c r="AV4138" s="163">
        <f t="shared" si="3460"/>
        <v>0</v>
      </c>
      <c r="AW4138" s="168">
        <f t="shared" si="3461"/>
        <v>0</v>
      </c>
      <c r="AY4138" s="163">
        <f t="shared" si="3462"/>
        <v>0</v>
      </c>
      <c r="AZ4138" s="163">
        <f t="shared" si="3463"/>
        <v>0</v>
      </c>
      <c r="BA4138" s="163">
        <f t="shared" si="3464"/>
        <v>0</v>
      </c>
      <c r="BB4138" s="163">
        <f t="shared" si="3465"/>
        <v>0</v>
      </c>
      <c r="BC4138" s="163">
        <f t="shared" si="3466"/>
        <v>0</v>
      </c>
      <c r="BD4138" s="163">
        <f t="shared" si="3467"/>
        <v>0</v>
      </c>
    </row>
    <row r="4139" spans="2:56" x14ac:dyDescent="0.3">
      <c r="B4139" s="179" t="s">
        <v>89</v>
      </c>
      <c r="C4139" s="83">
        <f>SUM(C4140:C4145)</f>
        <v>0</v>
      </c>
      <c r="D4139" s="84">
        <f>SUM(D4140:D4145)</f>
        <v>0</v>
      </c>
      <c r="E4139" s="85">
        <f t="shared" si="3453"/>
        <v>0</v>
      </c>
      <c r="F4139" s="83">
        <f>SUM(F4140:F4145)</f>
        <v>0</v>
      </c>
      <c r="G4139" s="84">
        <f>SUM(G4140:G4145)</f>
        <v>0</v>
      </c>
      <c r="H4139" s="85">
        <f t="shared" si="3454"/>
        <v>0</v>
      </c>
      <c r="I4139" s="83">
        <f>SUM(I4140:I4145)</f>
        <v>0</v>
      </c>
      <c r="J4139" s="86">
        <f>SUM(J4140:J4145)</f>
        <v>0</v>
      </c>
      <c r="K4139" s="87">
        <f t="shared" si="3455"/>
        <v>0</v>
      </c>
      <c r="L4139" s="83">
        <f>SUM(L4140:L4145)</f>
        <v>0</v>
      </c>
      <c r="M4139" s="86">
        <f>SUM(M4140:M4145)</f>
        <v>0</v>
      </c>
      <c r="N4139" s="88">
        <f>SUM(N4140:N4145)</f>
        <v>0</v>
      </c>
      <c r="O4139" s="83">
        <f>SUM(O4140:O4145)</f>
        <v>0</v>
      </c>
      <c r="P4139" s="88">
        <f>SUM(P4140:P4145)</f>
        <v>0</v>
      </c>
      <c r="Q4139" s="177">
        <f t="shared" si="3456"/>
        <v>0</v>
      </c>
      <c r="R4139" s="88">
        <f>SUM(R4140:R4145)</f>
        <v>0</v>
      </c>
      <c r="S4139" s="88">
        <f>SUM(S4140:S4145)</f>
        <v>0</v>
      </c>
      <c r="T4139" s="178">
        <f t="shared" si="3468"/>
        <v>0</v>
      </c>
      <c r="U4139" s="157"/>
      <c r="V4139" s="83">
        <f>SUM(V4140:V4145)</f>
        <v>0</v>
      </c>
      <c r="W4139" s="88">
        <f>SUM(W4140:W4145)</f>
        <v>0</v>
      </c>
      <c r="X4139" s="177">
        <f t="shared" si="3457"/>
        <v>0</v>
      </c>
      <c r="Y4139" s="88">
        <f>SUM(Y4140:Y4145)</f>
        <v>0</v>
      </c>
      <c r="Z4139" s="88">
        <f>SUM(Z4140:Z4145)</f>
        <v>0</v>
      </c>
      <c r="AA4139" s="178">
        <f t="shared" si="3469"/>
        <v>0</v>
      </c>
      <c r="AB4139" s="157"/>
      <c r="AC4139" s="83">
        <f>SUM(AC4140:AC4145)</f>
        <v>0</v>
      </c>
      <c r="AD4139" s="88">
        <f>SUM(AD4140:AD4145)</f>
        <v>0</v>
      </c>
      <c r="AE4139" s="177">
        <f t="shared" si="3458"/>
        <v>0</v>
      </c>
      <c r="AF4139" s="88">
        <f>SUM(AF4140:AF4145)</f>
        <v>0</v>
      </c>
      <c r="AG4139" s="88">
        <f>SUM(AG4140:AG4145)</f>
        <v>0</v>
      </c>
      <c r="AH4139" s="178">
        <f t="shared" si="3470"/>
        <v>0</v>
      </c>
      <c r="AJ4139" s="84">
        <f t="shared" ref="AJ4139:AU4139" si="3482">SUM(AJ4140:AJ4145)</f>
        <v>0</v>
      </c>
      <c r="AK4139" s="86">
        <f t="shared" si="3482"/>
        <v>0</v>
      </c>
      <c r="AL4139" s="88">
        <f t="shared" si="3482"/>
        <v>0</v>
      </c>
      <c r="AM4139" s="86">
        <f t="shared" si="3482"/>
        <v>0</v>
      </c>
      <c r="AN4139" s="88">
        <f t="shared" si="3482"/>
        <v>0</v>
      </c>
      <c r="AO4139" s="86">
        <f t="shared" si="3482"/>
        <v>0</v>
      </c>
      <c r="AP4139" s="88">
        <f t="shared" si="3482"/>
        <v>0</v>
      </c>
      <c r="AQ4139" s="86">
        <f t="shared" si="3482"/>
        <v>0</v>
      </c>
      <c r="AR4139" s="88">
        <f t="shared" si="3482"/>
        <v>0</v>
      </c>
      <c r="AS4139" s="86">
        <f t="shared" si="3482"/>
        <v>0</v>
      </c>
      <c r="AT4139" s="88">
        <f t="shared" si="3482"/>
        <v>0</v>
      </c>
      <c r="AU4139" s="86">
        <f t="shared" si="3482"/>
        <v>0</v>
      </c>
      <c r="AV4139" s="86">
        <f t="shared" si="3460"/>
        <v>0</v>
      </c>
      <c r="AW4139" s="93">
        <f t="shared" si="3461"/>
        <v>0</v>
      </c>
      <c r="AY4139" s="86">
        <f t="shared" si="3462"/>
        <v>0</v>
      </c>
      <c r="AZ4139" s="86">
        <f t="shared" si="3463"/>
        <v>0</v>
      </c>
      <c r="BA4139" s="86">
        <f t="shared" si="3464"/>
        <v>0</v>
      </c>
      <c r="BB4139" s="86">
        <f t="shared" si="3465"/>
        <v>0</v>
      </c>
      <c r="BC4139" s="86">
        <f t="shared" si="3466"/>
        <v>0</v>
      </c>
      <c r="BD4139" s="86">
        <f t="shared" si="3467"/>
        <v>0</v>
      </c>
    </row>
    <row r="4140" spans="2:56" x14ac:dyDescent="0.3">
      <c r="B4140" s="169" t="s">
        <v>90</v>
      </c>
      <c r="C4140" s="248"/>
      <c r="D4140" s="249"/>
      <c r="E4140" s="172">
        <f t="shared" si="3453"/>
        <v>0</v>
      </c>
      <c r="F4140" s="248"/>
      <c r="G4140" s="249"/>
      <c r="H4140" s="172">
        <f t="shared" si="3454"/>
        <v>0</v>
      </c>
      <c r="I4140" s="248"/>
      <c r="J4140" s="250"/>
      <c r="K4140" s="174">
        <f t="shared" si="3455"/>
        <v>0</v>
      </c>
      <c r="L4140" s="248"/>
      <c r="M4140" s="250"/>
      <c r="N4140" s="251"/>
      <c r="O4140" s="248"/>
      <c r="P4140" s="251"/>
      <c r="Q4140" s="166">
        <f t="shared" si="3456"/>
        <v>0</v>
      </c>
      <c r="R4140" s="251"/>
      <c r="S4140" s="251"/>
      <c r="T4140" s="167">
        <f t="shared" si="3468"/>
        <v>0</v>
      </c>
      <c r="U4140" s="157"/>
      <c r="V4140" s="248"/>
      <c r="W4140" s="251"/>
      <c r="X4140" s="166">
        <f t="shared" si="3457"/>
        <v>0</v>
      </c>
      <c r="Y4140" s="251"/>
      <c r="Z4140" s="251"/>
      <c r="AA4140" s="167">
        <f t="shared" si="3469"/>
        <v>0</v>
      </c>
      <c r="AB4140" s="157"/>
      <c r="AC4140" s="248"/>
      <c r="AD4140" s="251"/>
      <c r="AE4140" s="166">
        <f t="shared" si="3458"/>
        <v>0</v>
      </c>
      <c r="AF4140" s="251"/>
      <c r="AG4140" s="251"/>
      <c r="AH4140" s="167">
        <f t="shared" si="3470"/>
        <v>0</v>
      </c>
      <c r="AJ4140" s="252"/>
      <c r="AK4140" s="253"/>
      <c r="AL4140" s="254"/>
      <c r="AM4140" s="253"/>
      <c r="AN4140" s="254"/>
      <c r="AO4140" s="253"/>
      <c r="AP4140" s="254"/>
      <c r="AQ4140" s="253"/>
      <c r="AR4140" s="254"/>
      <c r="AS4140" s="253"/>
      <c r="AT4140" s="254"/>
      <c r="AU4140" s="253"/>
      <c r="AV4140" s="163">
        <f t="shared" si="3460"/>
        <v>0</v>
      </c>
      <c r="AW4140" s="168">
        <f t="shared" si="3461"/>
        <v>0</v>
      </c>
      <c r="AY4140" s="163">
        <f t="shared" si="3462"/>
        <v>0</v>
      </c>
      <c r="AZ4140" s="163">
        <f t="shared" si="3463"/>
        <v>0</v>
      </c>
      <c r="BA4140" s="163">
        <f t="shared" si="3464"/>
        <v>0</v>
      </c>
      <c r="BB4140" s="163">
        <f t="shared" si="3465"/>
        <v>0</v>
      </c>
      <c r="BC4140" s="163">
        <f t="shared" si="3466"/>
        <v>0</v>
      </c>
      <c r="BD4140" s="163">
        <f t="shared" si="3467"/>
        <v>0</v>
      </c>
    </row>
    <row r="4141" spans="2:56" x14ac:dyDescent="0.3">
      <c r="B4141" s="169" t="s">
        <v>91</v>
      </c>
      <c r="C4141" s="248"/>
      <c r="D4141" s="249"/>
      <c r="E4141" s="172">
        <f t="shared" si="3453"/>
        <v>0</v>
      </c>
      <c r="F4141" s="248"/>
      <c r="G4141" s="249"/>
      <c r="H4141" s="172">
        <f t="shared" si="3454"/>
        <v>0</v>
      </c>
      <c r="I4141" s="248"/>
      <c r="J4141" s="250"/>
      <c r="K4141" s="174">
        <f t="shared" si="3455"/>
        <v>0</v>
      </c>
      <c r="L4141" s="248"/>
      <c r="M4141" s="250"/>
      <c r="N4141" s="251"/>
      <c r="O4141" s="248"/>
      <c r="P4141" s="251"/>
      <c r="Q4141" s="166">
        <f t="shared" si="3456"/>
        <v>0</v>
      </c>
      <c r="R4141" s="251"/>
      <c r="S4141" s="251"/>
      <c r="T4141" s="167">
        <f t="shared" si="3468"/>
        <v>0</v>
      </c>
      <c r="U4141" s="157"/>
      <c r="V4141" s="248"/>
      <c r="W4141" s="251"/>
      <c r="X4141" s="166">
        <f t="shared" si="3457"/>
        <v>0</v>
      </c>
      <c r="Y4141" s="251"/>
      <c r="Z4141" s="251"/>
      <c r="AA4141" s="167">
        <f t="shared" si="3469"/>
        <v>0</v>
      </c>
      <c r="AB4141" s="157"/>
      <c r="AC4141" s="248"/>
      <c r="AD4141" s="251"/>
      <c r="AE4141" s="166">
        <f t="shared" si="3458"/>
        <v>0</v>
      </c>
      <c r="AF4141" s="251"/>
      <c r="AG4141" s="251"/>
      <c r="AH4141" s="167">
        <f t="shared" si="3470"/>
        <v>0</v>
      </c>
      <c r="AJ4141" s="252"/>
      <c r="AK4141" s="253"/>
      <c r="AL4141" s="254"/>
      <c r="AM4141" s="253"/>
      <c r="AN4141" s="254"/>
      <c r="AO4141" s="253"/>
      <c r="AP4141" s="254"/>
      <c r="AQ4141" s="253"/>
      <c r="AR4141" s="254"/>
      <c r="AS4141" s="253"/>
      <c r="AT4141" s="254"/>
      <c r="AU4141" s="253"/>
      <c r="AV4141" s="163">
        <f t="shared" si="3460"/>
        <v>0</v>
      </c>
      <c r="AW4141" s="168">
        <f t="shared" si="3461"/>
        <v>0</v>
      </c>
      <c r="AY4141" s="163">
        <f t="shared" si="3462"/>
        <v>0</v>
      </c>
      <c r="AZ4141" s="163">
        <f t="shared" si="3463"/>
        <v>0</v>
      </c>
      <c r="BA4141" s="163">
        <f t="shared" si="3464"/>
        <v>0</v>
      </c>
      <c r="BB4141" s="163">
        <f t="shared" si="3465"/>
        <v>0</v>
      </c>
      <c r="BC4141" s="163">
        <f t="shared" si="3466"/>
        <v>0</v>
      </c>
      <c r="BD4141" s="163">
        <f t="shared" si="3467"/>
        <v>0</v>
      </c>
    </row>
    <row r="4142" spans="2:56" x14ac:dyDescent="0.3">
      <c r="B4142" s="169" t="s">
        <v>92</v>
      </c>
      <c r="C4142" s="248"/>
      <c r="D4142" s="249"/>
      <c r="E4142" s="172">
        <f t="shared" si="3453"/>
        <v>0</v>
      </c>
      <c r="F4142" s="248"/>
      <c r="G4142" s="249"/>
      <c r="H4142" s="172">
        <f t="shared" si="3454"/>
        <v>0</v>
      </c>
      <c r="I4142" s="248"/>
      <c r="J4142" s="250"/>
      <c r="K4142" s="174">
        <f t="shared" si="3455"/>
        <v>0</v>
      </c>
      <c r="L4142" s="248"/>
      <c r="M4142" s="250"/>
      <c r="N4142" s="251"/>
      <c r="O4142" s="248"/>
      <c r="P4142" s="251"/>
      <c r="Q4142" s="166">
        <f t="shared" si="3456"/>
        <v>0</v>
      </c>
      <c r="R4142" s="251"/>
      <c r="S4142" s="251"/>
      <c r="T4142" s="167">
        <f t="shared" si="3468"/>
        <v>0</v>
      </c>
      <c r="U4142" s="157"/>
      <c r="V4142" s="248"/>
      <c r="W4142" s="251"/>
      <c r="X4142" s="166">
        <f t="shared" si="3457"/>
        <v>0</v>
      </c>
      <c r="Y4142" s="251"/>
      <c r="Z4142" s="251"/>
      <c r="AA4142" s="167">
        <f t="shared" si="3469"/>
        <v>0</v>
      </c>
      <c r="AB4142" s="157"/>
      <c r="AC4142" s="248"/>
      <c r="AD4142" s="251"/>
      <c r="AE4142" s="166">
        <f t="shared" si="3458"/>
        <v>0</v>
      </c>
      <c r="AF4142" s="251"/>
      <c r="AG4142" s="251"/>
      <c r="AH4142" s="167">
        <f t="shared" si="3470"/>
        <v>0</v>
      </c>
      <c r="AJ4142" s="252"/>
      <c r="AK4142" s="253"/>
      <c r="AL4142" s="254"/>
      <c r="AM4142" s="253"/>
      <c r="AN4142" s="254"/>
      <c r="AO4142" s="253"/>
      <c r="AP4142" s="254"/>
      <c r="AQ4142" s="253"/>
      <c r="AR4142" s="254"/>
      <c r="AS4142" s="253"/>
      <c r="AT4142" s="254"/>
      <c r="AU4142" s="253"/>
      <c r="AV4142" s="163">
        <f t="shared" si="3460"/>
        <v>0</v>
      </c>
      <c r="AW4142" s="168">
        <f t="shared" si="3461"/>
        <v>0</v>
      </c>
      <c r="AY4142" s="163">
        <f t="shared" si="3462"/>
        <v>0</v>
      </c>
      <c r="AZ4142" s="163">
        <f t="shared" si="3463"/>
        <v>0</v>
      </c>
      <c r="BA4142" s="163">
        <f t="shared" si="3464"/>
        <v>0</v>
      </c>
      <c r="BB4142" s="163">
        <f t="shared" si="3465"/>
        <v>0</v>
      </c>
      <c r="BC4142" s="163">
        <f t="shared" si="3466"/>
        <v>0</v>
      </c>
      <c r="BD4142" s="163">
        <f t="shared" si="3467"/>
        <v>0</v>
      </c>
    </row>
    <row r="4143" spans="2:56" x14ac:dyDescent="0.3">
      <c r="B4143" s="169" t="s">
        <v>93</v>
      </c>
      <c r="C4143" s="248"/>
      <c r="D4143" s="249"/>
      <c r="E4143" s="172">
        <f t="shared" si="3453"/>
        <v>0</v>
      </c>
      <c r="F4143" s="248"/>
      <c r="G4143" s="249"/>
      <c r="H4143" s="172">
        <f t="shared" si="3454"/>
        <v>0</v>
      </c>
      <c r="I4143" s="248"/>
      <c r="J4143" s="250"/>
      <c r="K4143" s="174">
        <f t="shared" si="3455"/>
        <v>0</v>
      </c>
      <c r="L4143" s="248"/>
      <c r="M4143" s="250"/>
      <c r="N4143" s="251"/>
      <c r="O4143" s="248"/>
      <c r="P4143" s="251"/>
      <c r="Q4143" s="166">
        <f t="shared" si="3456"/>
        <v>0</v>
      </c>
      <c r="R4143" s="251"/>
      <c r="S4143" s="251"/>
      <c r="T4143" s="167">
        <f t="shared" si="3468"/>
        <v>0</v>
      </c>
      <c r="U4143" s="157"/>
      <c r="V4143" s="248"/>
      <c r="W4143" s="251"/>
      <c r="X4143" s="166">
        <f t="shared" si="3457"/>
        <v>0</v>
      </c>
      <c r="Y4143" s="251"/>
      <c r="Z4143" s="251"/>
      <c r="AA4143" s="167">
        <f t="shared" si="3469"/>
        <v>0</v>
      </c>
      <c r="AB4143" s="157"/>
      <c r="AC4143" s="248"/>
      <c r="AD4143" s="251"/>
      <c r="AE4143" s="166">
        <f t="shared" si="3458"/>
        <v>0</v>
      </c>
      <c r="AF4143" s="251"/>
      <c r="AG4143" s="251"/>
      <c r="AH4143" s="167">
        <f t="shared" si="3470"/>
        <v>0</v>
      </c>
      <c r="AJ4143" s="252"/>
      <c r="AK4143" s="253"/>
      <c r="AL4143" s="254"/>
      <c r="AM4143" s="253"/>
      <c r="AN4143" s="254"/>
      <c r="AO4143" s="253"/>
      <c r="AP4143" s="254"/>
      <c r="AQ4143" s="253"/>
      <c r="AR4143" s="254"/>
      <c r="AS4143" s="253"/>
      <c r="AT4143" s="254"/>
      <c r="AU4143" s="253"/>
      <c r="AV4143" s="163">
        <f t="shared" si="3460"/>
        <v>0</v>
      </c>
      <c r="AW4143" s="168">
        <f t="shared" si="3461"/>
        <v>0</v>
      </c>
      <c r="AY4143" s="163">
        <f t="shared" si="3462"/>
        <v>0</v>
      </c>
      <c r="AZ4143" s="163">
        <f t="shared" si="3463"/>
        <v>0</v>
      </c>
      <c r="BA4143" s="163">
        <f t="shared" si="3464"/>
        <v>0</v>
      </c>
      <c r="BB4143" s="163">
        <f t="shared" si="3465"/>
        <v>0</v>
      </c>
      <c r="BC4143" s="163">
        <f t="shared" si="3466"/>
        <v>0</v>
      </c>
      <c r="BD4143" s="163">
        <f t="shared" si="3467"/>
        <v>0</v>
      </c>
    </row>
    <row r="4144" spans="2:56" x14ac:dyDescent="0.3">
      <c r="B4144" s="169" t="s">
        <v>94</v>
      </c>
      <c r="C4144" s="248"/>
      <c r="D4144" s="249"/>
      <c r="E4144" s="172">
        <f t="shared" si="3453"/>
        <v>0</v>
      </c>
      <c r="F4144" s="248"/>
      <c r="G4144" s="249"/>
      <c r="H4144" s="172">
        <f t="shared" si="3454"/>
        <v>0</v>
      </c>
      <c r="I4144" s="248"/>
      <c r="J4144" s="250"/>
      <c r="K4144" s="174">
        <f t="shared" si="3455"/>
        <v>0</v>
      </c>
      <c r="L4144" s="248"/>
      <c r="M4144" s="250"/>
      <c r="N4144" s="251"/>
      <c r="O4144" s="248"/>
      <c r="P4144" s="251"/>
      <c r="Q4144" s="166">
        <f t="shared" si="3456"/>
        <v>0</v>
      </c>
      <c r="R4144" s="251"/>
      <c r="S4144" s="251"/>
      <c r="T4144" s="167">
        <f t="shared" si="3468"/>
        <v>0</v>
      </c>
      <c r="U4144" s="157"/>
      <c r="V4144" s="248"/>
      <c r="W4144" s="251"/>
      <c r="X4144" s="166">
        <f t="shared" si="3457"/>
        <v>0</v>
      </c>
      <c r="Y4144" s="251"/>
      <c r="Z4144" s="251"/>
      <c r="AA4144" s="167">
        <f t="shared" si="3469"/>
        <v>0</v>
      </c>
      <c r="AB4144" s="157"/>
      <c r="AC4144" s="248"/>
      <c r="AD4144" s="251"/>
      <c r="AE4144" s="166">
        <f t="shared" si="3458"/>
        <v>0</v>
      </c>
      <c r="AF4144" s="251"/>
      <c r="AG4144" s="251"/>
      <c r="AH4144" s="167">
        <f t="shared" si="3470"/>
        <v>0</v>
      </c>
      <c r="AJ4144" s="252"/>
      <c r="AK4144" s="253"/>
      <c r="AL4144" s="254"/>
      <c r="AM4144" s="253"/>
      <c r="AN4144" s="254"/>
      <c r="AO4144" s="253"/>
      <c r="AP4144" s="254"/>
      <c r="AQ4144" s="253"/>
      <c r="AR4144" s="254"/>
      <c r="AS4144" s="253"/>
      <c r="AT4144" s="254"/>
      <c r="AU4144" s="253"/>
      <c r="AV4144" s="163">
        <f t="shared" si="3460"/>
        <v>0</v>
      </c>
      <c r="AW4144" s="168">
        <f t="shared" si="3461"/>
        <v>0</v>
      </c>
      <c r="AY4144" s="163">
        <f t="shared" si="3462"/>
        <v>0</v>
      </c>
      <c r="AZ4144" s="163">
        <f t="shared" si="3463"/>
        <v>0</v>
      </c>
      <c r="BA4144" s="163">
        <f t="shared" si="3464"/>
        <v>0</v>
      </c>
      <c r="BB4144" s="163">
        <f t="shared" si="3465"/>
        <v>0</v>
      </c>
      <c r="BC4144" s="163">
        <f t="shared" si="3466"/>
        <v>0</v>
      </c>
      <c r="BD4144" s="163">
        <f t="shared" si="3467"/>
        <v>0</v>
      </c>
    </row>
    <row r="4145" spans="2:56" x14ac:dyDescent="0.3">
      <c r="B4145" s="169" t="s">
        <v>95</v>
      </c>
      <c r="C4145" s="248"/>
      <c r="D4145" s="249"/>
      <c r="E4145" s="172">
        <f t="shared" si="3453"/>
        <v>0</v>
      </c>
      <c r="F4145" s="248"/>
      <c r="G4145" s="249"/>
      <c r="H4145" s="172">
        <f t="shared" si="3454"/>
        <v>0</v>
      </c>
      <c r="I4145" s="248"/>
      <c r="J4145" s="250"/>
      <c r="K4145" s="174">
        <f t="shared" si="3455"/>
        <v>0</v>
      </c>
      <c r="L4145" s="248"/>
      <c r="M4145" s="250"/>
      <c r="N4145" s="251"/>
      <c r="O4145" s="248"/>
      <c r="P4145" s="251"/>
      <c r="Q4145" s="166">
        <f t="shared" si="3456"/>
        <v>0</v>
      </c>
      <c r="R4145" s="251"/>
      <c r="S4145" s="251"/>
      <c r="T4145" s="167">
        <f t="shared" si="3468"/>
        <v>0</v>
      </c>
      <c r="U4145" s="157"/>
      <c r="V4145" s="248"/>
      <c r="W4145" s="251"/>
      <c r="X4145" s="166">
        <f t="shared" si="3457"/>
        <v>0</v>
      </c>
      <c r="Y4145" s="251"/>
      <c r="Z4145" s="251"/>
      <c r="AA4145" s="167">
        <f t="shared" si="3469"/>
        <v>0</v>
      </c>
      <c r="AB4145" s="157"/>
      <c r="AC4145" s="248"/>
      <c r="AD4145" s="251"/>
      <c r="AE4145" s="166">
        <f t="shared" si="3458"/>
        <v>0</v>
      </c>
      <c r="AF4145" s="251"/>
      <c r="AG4145" s="251"/>
      <c r="AH4145" s="167">
        <f t="shared" si="3470"/>
        <v>0</v>
      </c>
      <c r="AJ4145" s="252"/>
      <c r="AK4145" s="253"/>
      <c r="AL4145" s="254"/>
      <c r="AM4145" s="253"/>
      <c r="AN4145" s="254"/>
      <c r="AO4145" s="253"/>
      <c r="AP4145" s="254"/>
      <c r="AQ4145" s="253"/>
      <c r="AR4145" s="254"/>
      <c r="AS4145" s="253"/>
      <c r="AT4145" s="254"/>
      <c r="AU4145" s="253"/>
      <c r="AV4145" s="163">
        <f t="shared" si="3460"/>
        <v>0</v>
      </c>
      <c r="AW4145" s="168">
        <f t="shared" si="3461"/>
        <v>0</v>
      </c>
      <c r="AY4145" s="163">
        <f t="shared" si="3462"/>
        <v>0</v>
      </c>
      <c r="AZ4145" s="163">
        <f t="shared" si="3463"/>
        <v>0</v>
      </c>
      <c r="BA4145" s="163">
        <f t="shared" si="3464"/>
        <v>0</v>
      </c>
      <c r="BB4145" s="163">
        <f t="shared" si="3465"/>
        <v>0</v>
      </c>
      <c r="BC4145" s="163">
        <f t="shared" si="3466"/>
        <v>0</v>
      </c>
      <c r="BD4145" s="163">
        <f t="shared" si="3467"/>
        <v>0</v>
      </c>
    </row>
    <row r="4146" spans="2:56" x14ac:dyDescent="0.3">
      <c r="B4146" s="179" t="s">
        <v>96</v>
      </c>
      <c r="C4146" s="83">
        <f>SUM(C4147:C4150)</f>
        <v>0</v>
      </c>
      <c r="D4146" s="84">
        <f>SUM(D4147:D4150)</f>
        <v>0</v>
      </c>
      <c r="E4146" s="85">
        <f t="shared" si="3453"/>
        <v>0</v>
      </c>
      <c r="F4146" s="83">
        <f>SUM(F4147:F4150)</f>
        <v>0</v>
      </c>
      <c r="G4146" s="84">
        <f>SUM(G4147:G4150)</f>
        <v>0</v>
      </c>
      <c r="H4146" s="85">
        <f t="shared" si="3454"/>
        <v>0</v>
      </c>
      <c r="I4146" s="83">
        <f>SUM(I4147:I4150)</f>
        <v>0</v>
      </c>
      <c r="J4146" s="86">
        <f>SUM(J4147:J4150)</f>
        <v>0</v>
      </c>
      <c r="K4146" s="87">
        <f t="shared" si="3455"/>
        <v>0</v>
      </c>
      <c r="L4146" s="83">
        <f>SUM(L4147:L4150)</f>
        <v>0</v>
      </c>
      <c r="M4146" s="86">
        <f>SUM(M4147:M4150)</f>
        <v>0</v>
      </c>
      <c r="N4146" s="88">
        <f>SUM(N4147:N4150)</f>
        <v>0</v>
      </c>
      <c r="O4146" s="83">
        <f>SUM(O4147:O4150)</f>
        <v>0</v>
      </c>
      <c r="P4146" s="88">
        <f>SUM(P4147:P4150)</f>
        <v>0</v>
      </c>
      <c r="Q4146" s="177">
        <f t="shared" si="3456"/>
        <v>0</v>
      </c>
      <c r="R4146" s="88">
        <f>SUM(R4147:R4150)</f>
        <v>0</v>
      </c>
      <c r="S4146" s="88">
        <f>SUM(S4147:S4150)</f>
        <v>0</v>
      </c>
      <c r="T4146" s="178">
        <f t="shared" si="3468"/>
        <v>0</v>
      </c>
      <c r="U4146" s="157"/>
      <c r="V4146" s="83">
        <f>SUM(V4147:V4150)</f>
        <v>0</v>
      </c>
      <c r="W4146" s="88">
        <f>SUM(W4147:W4150)</f>
        <v>0</v>
      </c>
      <c r="X4146" s="177">
        <f t="shared" si="3457"/>
        <v>0</v>
      </c>
      <c r="Y4146" s="88">
        <f>SUM(Y4147:Y4150)</f>
        <v>0</v>
      </c>
      <c r="Z4146" s="88">
        <f>SUM(Z4147:Z4150)</f>
        <v>0</v>
      </c>
      <c r="AA4146" s="178">
        <f t="shared" si="3469"/>
        <v>0</v>
      </c>
      <c r="AB4146" s="157"/>
      <c r="AC4146" s="83">
        <f>SUM(AC4147:AC4150)</f>
        <v>0</v>
      </c>
      <c r="AD4146" s="88">
        <f>SUM(AD4147:AD4150)</f>
        <v>0</v>
      </c>
      <c r="AE4146" s="177">
        <f t="shared" si="3458"/>
        <v>0</v>
      </c>
      <c r="AF4146" s="88">
        <f>SUM(AF4147:AF4150)</f>
        <v>0</v>
      </c>
      <c r="AG4146" s="88">
        <f>SUM(AG4147:AG4150)</f>
        <v>0</v>
      </c>
      <c r="AH4146" s="178">
        <f t="shared" si="3470"/>
        <v>0</v>
      </c>
      <c r="AJ4146" s="84">
        <f t="shared" ref="AJ4146:AU4146" si="3483">SUM(AJ4147:AJ4150)</f>
        <v>0</v>
      </c>
      <c r="AK4146" s="86">
        <f t="shared" si="3483"/>
        <v>0</v>
      </c>
      <c r="AL4146" s="88">
        <f t="shared" si="3483"/>
        <v>0</v>
      </c>
      <c r="AM4146" s="86">
        <f t="shared" si="3483"/>
        <v>0</v>
      </c>
      <c r="AN4146" s="88">
        <f t="shared" si="3483"/>
        <v>0</v>
      </c>
      <c r="AO4146" s="86">
        <f t="shared" si="3483"/>
        <v>0</v>
      </c>
      <c r="AP4146" s="88">
        <f t="shared" si="3483"/>
        <v>0</v>
      </c>
      <c r="AQ4146" s="86">
        <f t="shared" si="3483"/>
        <v>0</v>
      </c>
      <c r="AR4146" s="88">
        <f t="shared" si="3483"/>
        <v>0</v>
      </c>
      <c r="AS4146" s="86">
        <f t="shared" si="3483"/>
        <v>0</v>
      </c>
      <c r="AT4146" s="88">
        <f t="shared" si="3483"/>
        <v>0</v>
      </c>
      <c r="AU4146" s="86">
        <f t="shared" si="3483"/>
        <v>0</v>
      </c>
      <c r="AV4146" s="86">
        <f t="shared" si="3460"/>
        <v>0</v>
      </c>
      <c r="AW4146" s="93">
        <f t="shared" si="3461"/>
        <v>0</v>
      </c>
      <c r="AY4146" s="86">
        <f t="shared" si="3462"/>
        <v>0</v>
      </c>
      <c r="AZ4146" s="86">
        <f t="shared" si="3463"/>
        <v>0</v>
      </c>
      <c r="BA4146" s="86">
        <f t="shared" si="3464"/>
        <v>0</v>
      </c>
      <c r="BB4146" s="86">
        <f t="shared" si="3465"/>
        <v>0</v>
      </c>
      <c r="BC4146" s="86">
        <f t="shared" si="3466"/>
        <v>0</v>
      </c>
      <c r="BD4146" s="86">
        <f t="shared" si="3467"/>
        <v>0</v>
      </c>
    </row>
    <row r="4147" spans="2:56" x14ac:dyDescent="0.3">
      <c r="B4147" s="169" t="s">
        <v>97</v>
      </c>
      <c r="C4147" s="248"/>
      <c r="D4147" s="249"/>
      <c r="E4147" s="172">
        <f t="shared" si="3453"/>
        <v>0</v>
      </c>
      <c r="F4147" s="248"/>
      <c r="G4147" s="249"/>
      <c r="H4147" s="172">
        <f t="shared" si="3454"/>
        <v>0</v>
      </c>
      <c r="I4147" s="248"/>
      <c r="J4147" s="250"/>
      <c r="K4147" s="174">
        <f t="shared" si="3455"/>
        <v>0</v>
      </c>
      <c r="L4147" s="248"/>
      <c r="M4147" s="250"/>
      <c r="N4147" s="251"/>
      <c r="O4147" s="248"/>
      <c r="P4147" s="251"/>
      <c r="Q4147" s="166">
        <f t="shared" si="3456"/>
        <v>0</v>
      </c>
      <c r="R4147" s="251"/>
      <c r="S4147" s="251"/>
      <c r="T4147" s="167">
        <f t="shared" si="3468"/>
        <v>0</v>
      </c>
      <c r="U4147" s="157"/>
      <c r="V4147" s="248"/>
      <c r="W4147" s="251"/>
      <c r="X4147" s="166">
        <f t="shared" si="3457"/>
        <v>0</v>
      </c>
      <c r="Y4147" s="251"/>
      <c r="Z4147" s="251"/>
      <c r="AA4147" s="167">
        <f t="shared" si="3469"/>
        <v>0</v>
      </c>
      <c r="AB4147" s="157"/>
      <c r="AC4147" s="248"/>
      <c r="AD4147" s="251"/>
      <c r="AE4147" s="166">
        <f t="shared" si="3458"/>
        <v>0</v>
      </c>
      <c r="AF4147" s="251"/>
      <c r="AG4147" s="251"/>
      <c r="AH4147" s="167">
        <f t="shared" si="3470"/>
        <v>0</v>
      </c>
      <c r="AJ4147" s="252"/>
      <c r="AK4147" s="253"/>
      <c r="AL4147" s="254"/>
      <c r="AM4147" s="253"/>
      <c r="AN4147" s="254"/>
      <c r="AO4147" s="253"/>
      <c r="AP4147" s="254"/>
      <c r="AQ4147" s="253"/>
      <c r="AR4147" s="254"/>
      <c r="AS4147" s="253"/>
      <c r="AT4147" s="254"/>
      <c r="AU4147" s="253"/>
      <c r="AV4147" s="163">
        <f t="shared" si="3460"/>
        <v>0</v>
      </c>
      <c r="AW4147" s="168">
        <f t="shared" si="3461"/>
        <v>0</v>
      </c>
      <c r="AY4147" s="163">
        <f t="shared" si="3462"/>
        <v>0</v>
      </c>
      <c r="AZ4147" s="163">
        <f t="shared" si="3463"/>
        <v>0</v>
      </c>
      <c r="BA4147" s="163">
        <f t="shared" si="3464"/>
        <v>0</v>
      </c>
      <c r="BB4147" s="163">
        <f t="shared" si="3465"/>
        <v>0</v>
      </c>
      <c r="BC4147" s="163">
        <f t="shared" si="3466"/>
        <v>0</v>
      </c>
      <c r="BD4147" s="163">
        <f t="shared" si="3467"/>
        <v>0</v>
      </c>
    </row>
    <row r="4148" spans="2:56" x14ac:dyDescent="0.3">
      <c r="B4148" s="169" t="s">
        <v>98</v>
      </c>
      <c r="C4148" s="248"/>
      <c r="D4148" s="249"/>
      <c r="E4148" s="172">
        <f t="shared" si="3453"/>
        <v>0</v>
      </c>
      <c r="F4148" s="248"/>
      <c r="G4148" s="249"/>
      <c r="H4148" s="172">
        <f t="shared" si="3454"/>
        <v>0</v>
      </c>
      <c r="I4148" s="248"/>
      <c r="J4148" s="250"/>
      <c r="K4148" s="174">
        <f t="shared" si="3455"/>
        <v>0</v>
      </c>
      <c r="L4148" s="248"/>
      <c r="M4148" s="250"/>
      <c r="N4148" s="251"/>
      <c r="O4148" s="248"/>
      <c r="P4148" s="251"/>
      <c r="Q4148" s="166">
        <f t="shared" si="3456"/>
        <v>0</v>
      </c>
      <c r="R4148" s="251"/>
      <c r="S4148" s="251"/>
      <c r="T4148" s="167">
        <f t="shared" si="3468"/>
        <v>0</v>
      </c>
      <c r="U4148" s="157"/>
      <c r="V4148" s="248"/>
      <c r="W4148" s="251"/>
      <c r="X4148" s="166">
        <f t="shared" si="3457"/>
        <v>0</v>
      </c>
      <c r="Y4148" s="251"/>
      <c r="Z4148" s="251"/>
      <c r="AA4148" s="167">
        <f t="shared" si="3469"/>
        <v>0</v>
      </c>
      <c r="AB4148" s="157"/>
      <c r="AC4148" s="248"/>
      <c r="AD4148" s="251"/>
      <c r="AE4148" s="166">
        <f t="shared" si="3458"/>
        <v>0</v>
      </c>
      <c r="AF4148" s="251"/>
      <c r="AG4148" s="251"/>
      <c r="AH4148" s="167">
        <f t="shared" si="3470"/>
        <v>0</v>
      </c>
      <c r="AJ4148" s="252"/>
      <c r="AK4148" s="253"/>
      <c r="AL4148" s="254"/>
      <c r="AM4148" s="253"/>
      <c r="AN4148" s="254"/>
      <c r="AO4148" s="253"/>
      <c r="AP4148" s="254"/>
      <c r="AQ4148" s="253"/>
      <c r="AR4148" s="254"/>
      <c r="AS4148" s="253"/>
      <c r="AT4148" s="254"/>
      <c r="AU4148" s="253"/>
      <c r="AV4148" s="163">
        <f t="shared" si="3460"/>
        <v>0</v>
      </c>
      <c r="AW4148" s="168">
        <f t="shared" si="3461"/>
        <v>0</v>
      </c>
      <c r="AY4148" s="163">
        <f t="shared" si="3462"/>
        <v>0</v>
      </c>
      <c r="AZ4148" s="163">
        <f t="shared" si="3463"/>
        <v>0</v>
      </c>
      <c r="BA4148" s="163">
        <f t="shared" si="3464"/>
        <v>0</v>
      </c>
      <c r="BB4148" s="163">
        <f t="shared" si="3465"/>
        <v>0</v>
      </c>
      <c r="BC4148" s="163">
        <f t="shared" si="3466"/>
        <v>0</v>
      </c>
      <c r="BD4148" s="163">
        <f t="shared" si="3467"/>
        <v>0</v>
      </c>
    </row>
    <row r="4149" spans="2:56" x14ac:dyDescent="0.3">
      <c r="B4149" s="169" t="s">
        <v>99</v>
      </c>
      <c r="C4149" s="248"/>
      <c r="D4149" s="249"/>
      <c r="E4149" s="172">
        <f t="shared" si="3453"/>
        <v>0</v>
      </c>
      <c r="F4149" s="248"/>
      <c r="G4149" s="249"/>
      <c r="H4149" s="172">
        <f t="shared" si="3454"/>
        <v>0</v>
      </c>
      <c r="I4149" s="248"/>
      <c r="J4149" s="250"/>
      <c r="K4149" s="174">
        <f t="shared" si="3455"/>
        <v>0</v>
      </c>
      <c r="L4149" s="248"/>
      <c r="M4149" s="250"/>
      <c r="N4149" s="251"/>
      <c r="O4149" s="248"/>
      <c r="P4149" s="251"/>
      <c r="Q4149" s="166">
        <f t="shared" si="3456"/>
        <v>0</v>
      </c>
      <c r="R4149" s="251"/>
      <c r="S4149" s="251"/>
      <c r="T4149" s="167">
        <f t="shared" si="3468"/>
        <v>0</v>
      </c>
      <c r="U4149" s="157"/>
      <c r="V4149" s="248"/>
      <c r="W4149" s="251"/>
      <c r="X4149" s="166">
        <f t="shared" si="3457"/>
        <v>0</v>
      </c>
      <c r="Y4149" s="251"/>
      <c r="Z4149" s="251"/>
      <c r="AA4149" s="167">
        <f t="shared" si="3469"/>
        <v>0</v>
      </c>
      <c r="AB4149" s="157"/>
      <c r="AC4149" s="248"/>
      <c r="AD4149" s="251"/>
      <c r="AE4149" s="166">
        <f t="shared" si="3458"/>
        <v>0</v>
      </c>
      <c r="AF4149" s="251"/>
      <c r="AG4149" s="251"/>
      <c r="AH4149" s="167">
        <f t="shared" si="3470"/>
        <v>0</v>
      </c>
      <c r="AJ4149" s="252"/>
      <c r="AK4149" s="253"/>
      <c r="AL4149" s="254"/>
      <c r="AM4149" s="253"/>
      <c r="AN4149" s="254"/>
      <c r="AO4149" s="253"/>
      <c r="AP4149" s="254"/>
      <c r="AQ4149" s="253"/>
      <c r="AR4149" s="254"/>
      <c r="AS4149" s="253"/>
      <c r="AT4149" s="254"/>
      <c r="AU4149" s="253"/>
      <c r="AV4149" s="163">
        <f t="shared" si="3460"/>
        <v>0</v>
      </c>
      <c r="AW4149" s="168">
        <f t="shared" si="3461"/>
        <v>0</v>
      </c>
      <c r="AY4149" s="163">
        <f t="shared" si="3462"/>
        <v>0</v>
      </c>
      <c r="AZ4149" s="163">
        <f t="shared" si="3463"/>
        <v>0</v>
      </c>
      <c r="BA4149" s="163">
        <f t="shared" si="3464"/>
        <v>0</v>
      </c>
      <c r="BB4149" s="163">
        <f t="shared" si="3465"/>
        <v>0</v>
      </c>
      <c r="BC4149" s="163">
        <f t="shared" si="3466"/>
        <v>0</v>
      </c>
      <c r="BD4149" s="163">
        <f t="shared" si="3467"/>
        <v>0</v>
      </c>
    </row>
    <row r="4150" spans="2:56" x14ac:dyDescent="0.3">
      <c r="B4150" s="169" t="s">
        <v>100</v>
      </c>
      <c r="C4150" s="248"/>
      <c r="D4150" s="249"/>
      <c r="E4150" s="172">
        <f t="shared" si="3453"/>
        <v>0</v>
      </c>
      <c r="F4150" s="248"/>
      <c r="G4150" s="249"/>
      <c r="H4150" s="172">
        <f t="shared" si="3454"/>
        <v>0</v>
      </c>
      <c r="I4150" s="248"/>
      <c r="J4150" s="250"/>
      <c r="K4150" s="174">
        <f t="shared" si="3455"/>
        <v>0</v>
      </c>
      <c r="L4150" s="248"/>
      <c r="M4150" s="250"/>
      <c r="N4150" s="251"/>
      <c r="O4150" s="248"/>
      <c r="P4150" s="251"/>
      <c r="Q4150" s="166">
        <f t="shared" si="3456"/>
        <v>0</v>
      </c>
      <c r="R4150" s="251"/>
      <c r="S4150" s="251"/>
      <c r="T4150" s="167">
        <f t="shared" si="3468"/>
        <v>0</v>
      </c>
      <c r="U4150" s="157"/>
      <c r="V4150" s="248"/>
      <c r="W4150" s="251"/>
      <c r="X4150" s="166">
        <f t="shared" si="3457"/>
        <v>0</v>
      </c>
      <c r="Y4150" s="251"/>
      <c r="Z4150" s="251"/>
      <c r="AA4150" s="167">
        <f t="shared" si="3469"/>
        <v>0</v>
      </c>
      <c r="AB4150" s="157"/>
      <c r="AC4150" s="248"/>
      <c r="AD4150" s="251"/>
      <c r="AE4150" s="166">
        <f t="shared" si="3458"/>
        <v>0</v>
      </c>
      <c r="AF4150" s="251"/>
      <c r="AG4150" s="251"/>
      <c r="AH4150" s="167">
        <f t="shared" si="3470"/>
        <v>0</v>
      </c>
      <c r="AJ4150" s="252"/>
      <c r="AK4150" s="253"/>
      <c r="AL4150" s="254"/>
      <c r="AM4150" s="253"/>
      <c r="AN4150" s="254"/>
      <c r="AO4150" s="253"/>
      <c r="AP4150" s="254"/>
      <c r="AQ4150" s="253"/>
      <c r="AR4150" s="254"/>
      <c r="AS4150" s="253"/>
      <c r="AT4150" s="254"/>
      <c r="AU4150" s="253"/>
      <c r="AV4150" s="163">
        <f t="shared" si="3460"/>
        <v>0</v>
      </c>
      <c r="AW4150" s="168">
        <f t="shared" si="3461"/>
        <v>0</v>
      </c>
      <c r="AY4150" s="163">
        <f t="shared" si="3462"/>
        <v>0</v>
      </c>
      <c r="AZ4150" s="163">
        <f t="shared" si="3463"/>
        <v>0</v>
      </c>
      <c r="BA4150" s="163">
        <f t="shared" si="3464"/>
        <v>0</v>
      </c>
      <c r="BB4150" s="163">
        <f t="shared" si="3465"/>
        <v>0</v>
      </c>
      <c r="BC4150" s="163">
        <f t="shared" si="3466"/>
        <v>0</v>
      </c>
      <c r="BD4150" s="163">
        <f t="shared" si="3467"/>
        <v>0</v>
      </c>
    </row>
    <row r="4151" spans="2:56" x14ac:dyDescent="0.3">
      <c r="B4151" s="179" t="s">
        <v>101</v>
      </c>
      <c r="C4151" s="83">
        <f>SUM(C4152:C4153)</f>
        <v>0</v>
      </c>
      <c r="D4151" s="84">
        <f>SUM(D4152:D4153)</f>
        <v>0</v>
      </c>
      <c r="E4151" s="85">
        <f t="shared" si="3453"/>
        <v>0</v>
      </c>
      <c r="F4151" s="83">
        <f>SUM(F4152:F4153)</f>
        <v>0</v>
      </c>
      <c r="G4151" s="84">
        <f>SUM(G4152:G4153)</f>
        <v>0</v>
      </c>
      <c r="H4151" s="85">
        <f t="shared" si="3454"/>
        <v>0</v>
      </c>
      <c r="I4151" s="83">
        <f>SUM(I4152:I4153)</f>
        <v>0</v>
      </c>
      <c r="J4151" s="86">
        <f>SUM(J4152:J4153)</f>
        <v>0</v>
      </c>
      <c r="K4151" s="87">
        <f t="shared" si="3455"/>
        <v>0</v>
      </c>
      <c r="L4151" s="83">
        <f>SUM(L4152:L4153)</f>
        <v>0</v>
      </c>
      <c r="M4151" s="86">
        <f>SUM(M4152:M4153)</f>
        <v>0</v>
      </c>
      <c r="N4151" s="88">
        <f>SUM(N4152:N4153)</f>
        <v>0</v>
      </c>
      <c r="O4151" s="83">
        <f>SUM(O4152:O4153)</f>
        <v>0</v>
      </c>
      <c r="P4151" s="88">
        <f>SUM(P4152:P4153)</f>
        <v>0</v>
      </c>
      <c r="Q4151" s="177">
        <f t="shared" si="3456"/>
        <v>0</v>
      </c>
      <c r="R4151" s="88">
        <f>SUM(R4152:R4153)</f>
        <v>0</v>
      </c>
      <c r="S4151" s="88">
        <f>SUM(S4152:S4153)</f>
        <v>0</v>
      </c>
      <c r="T4151" s="178">
        <f t="shared" si="3468"/>
        <v>0</v>
      </c>
      <c r="U4151" s="157"/>
      <c r="V4151" s="83">
        <f>SUM(V4152:V4153)</f>
        <v>0</v>
      </c>
      <c r="W4151" s="88">
        <f>SUM(W4152:W4153)</f>
        <v>0</v>
      </c>
      <c r="X4151" s="177">
        <f t="shared" si="3457"/>
        <v>0</v>
      </c>
      <c r="Y4151" s="88">
        <f>SUM(Y4152:Y4153)</f>
        <v>0</v>
      </c>
      <c r="Z4151" s="88">
        <f>SUM(Z4152:Z4153)</f>
        <v>0</v>
      </c>
      <c r="AA4151" s="178">
        <f t="shared" si="3469"/>
        <v>0</v>
      </c>
      <c r="AB4151" s="157"/>
      <c r="AC4151" s="83">
        <f>SUM(AC4152:AC4153)</f>
        <v>0</v>
      </c>
      <c r="AD4151" s="88">
        <f>SUM(AD4152:AD4153)</f>
        <v>0</v>
      </c>
      <c r="AE4151" s="177">
        <f t="shared" si="3458"/>
        <v>0</v>
      </c>
      <c r="AF4151" s="88">
        <f>SUM(AF4152:AF4153)</f>
        <v>0</v>
      </c>
      <c r="AG4151" s="88">
        <f>SUM(AG4152:AG4153)</f>
        <v>0</v>
      </c>
      <c r="AH4151" s="178">
        <f t="shared" si="3470"/>
        <v>0</v>
      </c>
      <c r="AJ4151" s="84">
        <f t="shared" ref="AJ4151:AU4151" si="3484">SUM(AJ4152:AJ4153)</f>
        <v>0</v>
      </c>
      <c r="AK4151" s="86">
        <f t="shared" si="3484"/>
        <v>0</v>
      </c>
      <c r="AL4151" s="88">
        <f t="shared" si="3484"/>
        <v>0</v>
      </c>
      <c r="AM4151" s="86">
        <f t="shared" si="3484"/>
        <v>0</v>
      </c>
      <c r="AN4151" s="88">
        <f t="shared" si="3484"/>
        <v>0</v>
      </c>
      <c r="AO4151" s="86">
        <f t="shared" si="3484"/>
        <v>0</v>
      </c>
      <c r="AP4151" s="88">
        <f t="shared" si="3484"/>
        <v>0</v>
      </c>
      <c r="AQ4151" s="86">
        <f t="shared" si="3484"/>
        <v>0</v>
      </c>
      <c r="AR4151" s="88">
        <f t="shared" si="3484"/>
        <v>0</v>
      </c>
      <c r="AS4151" s="86">
        <f t="shared" si="3484"/>
        <v>0</v>
      </c>
      <c r="AT4151" s="88">
        <f t="shared" si="3484"/>
        <v>0</v>
      </c>
      <c r="AU4151" s="86">
        <f t="shared" si="3484"/>
        <v>0</v>
      </c>
      <c r="AV4151" s="86">
        <f t="shared" si="3460"/>
        <v>0</v>
      </c>
      <c r="AW4151" s="93">
        <f t="shared" si="3461"/>
        <v>0</v>
      </c>
      <c r="AY4151" s="86">
        <f t="shared" si="3462"/>
        <v>0</v>
      </c>
      <c r="AZ4151" s="86">
        <f t="shared" si="3463"/>
        <v>0</v>
      </c>
      <c r="BA4151" s="86">
        <f t="shared" si="3464"/>
        <v>0</v>
      </c>
      <c r="BB4151" s="86">
        <f t="shared" si="3465"/>
        <v>0</v>
      </c>
      <c r="BC4151" s="86">
        <f t="shared" si="3466"/>
        <v>0</v>
      </c>
      <c r="BD4151" s="86">
        <f t="shared" si="3467"/>
        <v>0</v>
      </c>
    </row>
    <row r="4152" spans="2:56" x14ac:dyDescent="0.3">
      <c r="B4152" s="169" t="s">
        <v>102</v>
      </c>
      <c r="C4152" s="248"/>
      <c r="D4152" s="249"/>
      <c r="E4152" s="172">
        <f t="shared" si="3453"/>
        <v>0</v>
      </c>
      <c r="F4152" s="248"/>
      <c r="G4152" s="249"/>
      <c r="H4152" s="172">
        <f t="shared" si="3454"/>
        <v>0</v>
      </c>
      <c r="I4152" s="248"/>
      <c r="J4152" s="250"/>
      <c r="K4152" s="174">
        <f t="shared" si="3455"/>
        <v>0</v>
      </c>
      <c r="L4152" s="248"/>
      <c r="M4152" s="250"/>
      <c r="N4152" s="251"/>
      <c r="O4152" s="248"/>
      <c r="P4152" s="251"/>
      <c r="Q4152" s="166">
        <f t="shared" si="3456"/>
        <v>0</v>
      </c>
      <c r="R4152" s="251"/>
      <c r="S4152" s="251"/>
      <c r="T4152" s="167">
        <f t="shared" si="3468"/>
        <v>0</v>
      </c>
      <c r="U4152" s="157"/>
      <c r="V4152" s="248"/>
      <c r="W4152" s="251"/>
      <c r="X4152" s="166">
        <f t="shared" si="3457"/>
        <v>0</v>
      </c>
      <c r="Y4152" s="251"/>
      <c r="Z4152" s="251"/>
      <c r="AA4152" s="167">
        <f t="shared" si="3469"/>
        <v>0</v>
      </c>
      <c r="AB4152" s="157"/>
      <c r="AC4152" s="248"/>
      <c r="AD4152" s="251"/>
      <c r="AE4152" s="166">
        <f t="shared" si="3458"/>
        <v>0</v>
      </c>
      <c r="AF4152" s="251"/>
      <c r="AG4152" s="251"/>
      <c r="AH4152" s="167">
        <f t="shared" si="3470"/>
        <v>0</v>
      </c>
      <c r="AJ4152" s="252"/>
      <c r="AK4152" s="253"/>
      <c r="AL4152" s="254"/>
      <c r="AM4152" s="253"/>
      <c r="AN4152" s="254"/>
      <c r="AO4152" s="253"/>
      <c r="AP4152" s="254"/>
      <c r="AQ4152" s="253"/>
      <c r="AR4152" s="254"/>
      <c r="AS4152" s="253"/>
      <c r="AT4152" s="254"/>
      <c r="AU4152" s="253"/>
      <c r="AV4152" s="163">
        <f t="shared" si="3460"/>
        <v>0</v>
      </c>
      <c r="AW4152" s="168">
        <f t="shared" si="3461"/>
        <v>0</v>
      </c>
      <c r="AY4152" s="163">
        <f t="shared" si="3462"/>
        <v>0</v>
      </c>
      <c r="AZ4152" s="163">
        <f t="shared" si="3463"/>
        <v>0</v>
      </c>
      <c r="BA4152" s="163">
        <f t="shared" si="3464"/>
        <v>0</v>
      </c>
      <c r="BB4152" s="163">
        <f t="shared" si="3465"/>
        <v>0</v>
      </c>
      <c r="BC4152" s="163">
        <f t="shared" si="3466"/>
        <v>0</v>
      </c>
      <c r="BD4152" s="163">
        <f t="shared" si="3467"/>
        <v>0</v>
      </c>
    </row>
    <row r="4153" spans="2:56" x14ac:dyDescent="0.3">
      <c r="B4153" s="169" t="s">
        <v>103</v>
      </c>
      <c r="C4153" s="248"/>
      <c r="D4153" s="249"/>
      <c r="E4153" s="172">
        <f t="shared" si="3453"/>
        <v>0</v>
      </c>
      <c r="F4153" s="248"/>
      <c r="G4153" s="249"/>
      <c r="H4153" s="172">
        <f t="shared" si="3454"/>
        <v>0</v>
      </c>
      <c r="I4153" s="248"/>
      <c r="J4153" s="250"/>
      <c r="K4153" s="174">
        <f t="shared" si="3455"/>
        <v>0</v>
      </c>
      <c r="L4153" s="248"/>
      <c r="M4153" s="250"/>
      <c r="N4153" s="251"/>
      <c r="O4153" s="248"/>
      <c r="P4153" s="251"/>
      <c r="Q4153" s="166">
        <f t="shared" si="3456"/>
        <v>0</v>
      </c>
      <c r="R4153" s="251"/>
      <c r="S4153" s="251"/>
      <c r="T4153" s="167">
        <f t="shared" si="3468"/>
        <v>0</v>
      </c>
      <c r="U4153" s="157"/>
      <c r="V4153" s="248"/>
      <c r="W4153" s="251"/>
      <c r="X4153" s="166">
        <f t="shared" si="3457"/>
        <v>0</v>
      </c>
      <c r="Y4153" s="251"/>
      <c r="Z4153" s="251"/>
      <c r="AA4153" s="167">
        <f t="shared" si="3469"/>
        <v>0</v>
      </c>
      <c r="AB4153" s="157"/>
      <c r="AC4153" s="248"/>
      <c r="AD4153" s="251"/>
      <c r="AE4153" s="166">
        <f t="shared" si="3458"/>
        <v>0</v>
      </c>
      <c r="AF4153" s="251"/>
      <c r="AG4153" s="251"/>
      <c r="AH4153" s="167">
        <f t="shared" si="3470"/>
        <v>0</v>
      </c>
      <c r="AJ4153" s="252"/>
      <c r="AK4153" s="253"/>
      <c r="AL4153" s="254"/>
      <c r="AM4153" s="253"/>
      <c r="AN4153" s="254"/>
      <c r="AO4153" s="253"/>
      <c r="AP4153" s="254"/>
      <c r="AQ4153" s="253"/>
      <c r="AR4153" s="254"/>
      <c r="AS4153" s="253"/>
      <c r="AT4153" s="254"/>
      <c r="AU4153" s="253"/>
      <c r="AV4153" s="163">
        <f t="shared" si="3460"/>
        <v>0</v>
      </c>
      <c r="AW4153" s="168">
        <f t="shared" si="3461"/>
        <v>0</v>
      </c>
      <c r="AY4153" s="163">
        <f t="shared" si="3462"/>
        <v>0</v>
      </c>
      <c r="AZ4153" s="163">
        <f t="shared" si="3463"/>
        <v>0</v>
      </c>
      <c r="BA4153" s="163">
        <f t="shared" si="3464"/>
        <v>0</v>
      </c>
      <c r="BB4153" s="163">
        <f t="shared" si="3465"/>
        <v>0</v>
      </c>
      <c r="BC4153" s="163">
        <f t="shared" si="3466"/>
        <v>0</v>
      </c>
      <c r="BD4153" s="163">
        <f t="shared" si="3467"/>
        <v>0</v>
      </c>
    </row>
    <row r="4154" spans="2:56" x14ac:dyDescent="0.3">
      <c r="B4154" s="179" t="s">
        <v>104</v>
      </c>
      <c r="C4154" s="83">
        <f>SUM(C4155)</f>
        <v>0</v>
      </c>
      <c r="D4154" s="84">
        <f>SUM(D4155)</f>
        <v>0</v>
      </c>
      <c r="E4154" s="85">
        <f t="shared" si="3453"/>
        <v>0</v>
      </c>
      <c r="F4154" s="83">
        <f>SUM(F4155)</f>
        <v>0</v>
      </c>
      <c r="G4154" s="84">
        <f>SUM(G4155)</f>
        <v>0</v>
      </c>
      <c r="H4154" s="85">
        <f t="shared" si="3454"/>
        <v>0</v>
      </c>
      <c r="I4154" s="83">
        <f>SUM(I4155)</f>
        <v>0</v>
      </c>
      <c r="J4154" s="86">
        <f>SUM(J4155)</f>
        <v>0</v>
      </c>
      <c r="K4154" s="87">
        <f t="shared" si="3455"/>
        <v>0</v>
      </c>
      <c r="L4154" s="83">
        <f>SUM(L4155)</f>
        <v>0</v>
      </c>
      <c r="M4154" s="86">
        <f>SUM(M4155)</f>
        <v>0</v>
      </c>
      <c r="N4154" s="88">
        <f>SUM(N4155)</f>
        <v>0</v>
      </c>
      <c r="O4154" s="83">
        <f>SUM(O4155)</f>
        <v>0</v>
      </c>
      <c r="P4154" s="88">
        <f>SUM(P4155)</f>
        <v>0</v>
      </c>
      <c r="Q4154" s="177">
        <f t="shared" si="3456"/>
        <v>0</v>
      </c>
      <c r="R4154" s="88">
        <f>SUM(R4155)</f>
        <v>0</v>
      </c>
      <c r="S4154" s="88">
        <f>SUM(S4155)</f>
        <v>0</v>
      </c>
      <c r="T4154" s="178">
        <f t="shared" si="3468"/>
        <v>0</v>
      </c>
      <c r="U4154" s="157"/>
      <c r="V4154" s="83">
        <f>SUM(V4155)</f>
        <v>0</v>
      </c>
      <c r="W4154" s="88">
        <f>SUM(W4155)</f>
        <v>0</v>
      </c>
      <c r="X4154" s="177">
        <f t="shared" si="3457"/>
        <v>0</v>
      </c>
      <c r="Y4154" s="88">
        <f>SUM(Y4155)</f>
        <v>0</v>
      </c>
      <c r="Z4154" s="88">
        <f>SUM(Z4155)</f>
        <v>0</v>
      </c>
      <c r="AA4154" s="178">
        <f t="shared" si="3469"/>
        <v>0</v>
      </c>
      <c r="AB4154" s="157"/>
      <c r="AC4154" s="83">
        <f>SUM(AC4155)</f>
        <v>0</v>
      </c>
      <c r="AD4154" s="88">
        <f>SUM(AD4155)</f>
        <v>0</v>
      </c>
      <c r="AE4154" s="177">
        <f t="shared" si="3458"/>
        <v>0</v>
      </c>
      <c r="AF4154" s="88">
        <f>SUM(AF4155)</f>
        <v>0</v>
      </c>
      <c r="AG4154" s="88">
        <f>SUM(AG4155)</f>
        <v>0</v>
      </c>
      <c r="AH4154" s="178">
        <f t="shared" si="3470"/>
        <v>0</v>
      </c>
      <c r="AJ4154" s="84">
        <f t="shared" ref="AJ4154:AU4154" si="3485">SUM(AJ4155)</f>
        <v>0</v>
      </c>
      <c r="AK4154" s="86">
        <f t="shared" si="3485"/>
        <v>0</v>
      </c>
      <c r="AL4154" s="88">
        <f t="shared" si="3485"/>
        <v>0</v>
      </c>
      <c r="AM4154" s="86">
        <f t="shared" si="3485"/>
        <v>0</v>
      </c>
      <c r="AN4154" s="88">
        <f t="shared" si="3485"/>
        <v>0</v>
      </c>
      <c r="AO4154" s="86">
        <f t="shared" si="3485"/>
        <v>0</v>
      </c>
      <c r="AP4154" s="88">
        <f t="shared" si="3485"/>
        <v>0</v>
      </c>
      <c r="AQ4154" s="86">
        <f t="shared" si="3485"/>
        <v>0</v>
      </c>
      <c r="AR4154" s="88">
        <f t="shared" si="3485"/>
        <v>0</v>
      </c>
      <c r="AS4154" s="86">
        <f t="shared" si="3485"/>
        <v>0</v>
      </c>
      <c r="AT4154" s="88">
        <f t="shared" si="3485"/>
        <v>0</v>
      </c>
      <c r="AU4154" s="86">
        <f t="shared" si="3485"/>
        <v>0</v>
      </c>
      <c r="AV4154" s="86">
        <f t="shared" si="3460"/>
        <v>0</v>
      </c>
      <c r="AW4154" s="93">
        <f t="shared" si="3461"/>
        <v>0</v>
      </c>
      <c r="AY4154" s="86">
        <f t="shared" si="3462"/>
        <v>0</v>
      </c>
      <c r="AZ4154" s="86">
        <f t="shared" si="3463"/>
        <v>0</v>
      </c>
      <c r="BA4154" s="86">
        <f t="shared" si="3464"/>
        <v>0</v>
      </c>
      <c r="BB4154" s="86">
        <f t="shared" si="3465"/>
        <v>0</v>
      </c>
      <c r="BC4154" s="86">
        <f t="shared" si="3466"/>
        <v>0</v>
      </c>
      <c r="BD4154" s="86">
        <f t="shared" si="3467"/>
        <v>0</v>
      </c>
    </row>
    <row r="4155" spans="2:56" x14ac:dyDescent="0.3">
      <c r="B4155" s="169" t="s">
        <v>105</v>
      </c>
      <c r="C4155" s="248"/>
      <c r="D4155" s="249"/>
      <c r="E4155" s="172">
        <f t="shared" si="3453"/>
        <v>0</v>
      </c>
      <c r="F4155" s="248"/>
      <c r="G4155" s="249"/>
      <c r="H4155" s="172">
        <f t="shared" si="3454"/>
        <v>0</v>
      </c>
      <c r="I4155" s="248"/>
      <c r="J4155" s="250"/>
      <c r="K4155" s="174">
        <f t="shared" si="3455"/>
        <v>0</v>
      </c>
      <c r="L4155" s="248"/>
      <c r="M4155" s="250"/>
      <c r="N4155" s="251"/>
      <c r="O4155" s="248"/>
      <c r="P4155" s="251"/>
      <c r="Q4155" s="166">
        <f t="shared" si="3456"/>
        <v>0</v>
      </c>
      <c r="R4155" s="251"/>
      <c r="S4155" s="251"/>
      <c r="T4155" s="167">
        <f t="shared" si="3468"/>
        <v>0</v>
      </c>
      <c r="U4155" s="157"/>
      <c r="V4155" s="248"/>
      <c r="W4155" s="251"/>
      <c r="X4155" s="166">
        <f t="shared" si="3457"/>
        <v>0</v>
      </c>
      <c r="Y4155" s="251"/>
      <c r="Z4155" s="251"/>
      <c r="AA4155" s="167">
        <f t="shared" si="3469"/>
        <v>0</v>
      </c>
      <c r="AB4155" s="157"/>
      <c r="AC4155" s="248"/>
      <c r="AD4155" s="251"/>
      <c r="AE4155" s="166">
        <f t="shared" si="3458"/>
        <v>0</v>
      </c>
      <c r="AF4155" s="251"/>
      <c r="AG4155" s="251"/>
      <c r="AH4155" s="167">
        <f t="shared" si="3470"/>
        <v>0</v>
      </c>
      <c r="AJ4155" s="252"/>
      <c r="AK4155" s="253"/>
      <c r="AL4155" s="254"/>
      <c r="AM4155" s="253"/>
      <c r="AN4155" s="254"/>
      <c r="AO4155" s="253"/>
      <c r="AP4155" s="254"/>
      <c r="AQ4155" s="253"/>
      <c r="AR4155" s="254"/>
      <c r="AS4155" s="253"/>
      <c r="AT4155" s="254"/>
      <c r="AU4155" s="253"/>
      <c r="AV4155" s="163">
        <f t="shared" si="3460"/>
        <v>0</v>
      </c>
      <c r="AW4155" s="168">
        <f t="shared" si="3461"/>
        <v>0</v>
      </c>
      <c r="AY4155" s="163">
        <f t="shared" si="3462"/>
        <v>0</v>
      </c>
      <c r="AZ4155" s="163">
        <f t="shared" si="3463"/>
        <v>0</v>
      </c>
      <c r="BA4155" s="163">
        <f t="shared" si="3464"/>
        <v>0</v>
      </c>
      <c r="BB4155" s="163">
        <f t="shared" si="3465"/>
        <v>0</v>
      </c>
      <c r="BC4155" s="163">
        <f t="shared" si="3466"/>
        <v>0</v>
      </c>
      <c r="BD4155" s="163">
        <f t="shared" si="3467"/>
        <v>0</v>
      </c>
    </row>
    <row r="4156" spans="2:56" x14ac:dyDescent="0.3">
      <c r="B4156" s="179" t="s">
        <v>106</v>
      </c>
      <c r="C4156" s="83">
        <f>SUM(C4157:C4158)</f>
        <v>0</v>
      </c>
      <c r="D4156" s="84">
        <f>SUM(D4157:D4158)</f>
        <v>0</v>
      </c>
      <c r="E4156" s="85">
        <f t="shared" si="3453"/>
        <v>0</v>
      </c>
      <c r="F4156" s="83">
        <f>SUM(F4157:F4158)</f>
        <v>0</v>
      </c>
      <c r="G4156" s="84">
        <f>SUM(G4157:G4158)</f>
        <v>0</v>
      </c>
      <c r="H4156" s="85">
        <f t="shared" si="3454"/>
        <v>0</v>
      </c>
      <c r="I4156" s="83">
        <f>SUM(I4157:I4158)</f>
        <v>0</v>
      </c>
      <c r="J4156" s="86">
        <f>SUM(J4157:J4158)</f>
        <v>0</v>
      </c>
      <c r="K4156" s="87">
        <f t="shared" si="3455"/>
        <v>0</v>
      </c>
      <c r="L4156" s="83">
        <f>SUM(L4157:L4158)</f>
        <v>0</v>
      </c>
      <c r="M4156" s="86">
        <f>SUM(M4157:M4158)</f>
        <v>0</v>
      </c>
      <c r="N4156" s="88">
        <f>SUM(N4157:N4158)</f>
        <v>0</v>
      </c>
      <c r="O4156" s="83">
        <f>SUM(O4157:O4158)</f>
        <v>0</v>
      </c>
      <c r="P4156" s="88">
        <f>SUM(P4157:P4158)</f>
        <v>0</v>
      </c>
      <c r="Q4156" s="177">
        <f t="shared" si="3456"/>
        <v>0</v>
      </c>
      <c r="R4156" s="88">
        <f>SUM(R4157:R4158)</f>
        <v>0</v>
      </c>
      <c r="S4156" s="88">
        <f>SUM(S4157:S4158)</f>
        <v>0</v>
      </c>
      <c r="T4156" s="178">
        <f t="shared" si="3468"/>
        <v>0</v>
      </c>
      <c r="U4156" s="157"/>
      <c r="V4156" s="83">
        <f>SUM(V4157:V4158)</f>
        <v>0</v>
      </c>
      <c r="W4156" s="88">
        <f>SUM(W4157:W4158)</f>
        <v>0</v>
      </c>
      <c r="X4156" s="177">
        <f t="shared" si="3457"/>
        <v>0</v>
      </c>
      <c r="Y4156" s="88">
        <f>SUM(Y4157:Y4158)</f>
        <v>0</v>
      </c>
      <c r="Z4156" s="88">
        <f>SUM(Z4157:Z4158)</f>
        <v>0</v>
      </c>
      <c r="AA4156" s="178">
        <f t="shared" si="3469"/>
        <v>0</v>
      </c>
      <c r="AB4156" s="157"/>
      <c r="AC4156" s="83">
        <f>SUM(AC4157:AC4158)</f>
        <v>0</v>
      </c>
      <c r="AD4156" s="88">
        <f>SUM(AD4157:AD4158)</f>
        <v>0</v>
      </c>
      <c r="AE4156" s="177">
        <f t="shared" si="3458"/>
        <v>0</v>
      </c>
      <c r="AF4156" s="88">
        <f>SUM(AF4157:AF4158)</f>
        <v>0</v>
      </c>
      <c r="AG4156" s="88">
        <f>SUM(AG4157:AG4158)</f>
        <v>0</v>
      </c>
      <c r="AH4156" s="178">
        <f t="shared" si="3470"/>
        <v>0</v>
      </c>
      <c r="AJ4156" s="84">
        <f t="shared" ref="AJ4156:AU4156" si="3486">SUM(AJ4157:AJ4158)</f>
        <v>0</v>
      </c>
      <c r="AK4156" s="86">
        <f t="shared" si="3486"/>
        <v>0</v>
      </c>
      <c r="AL4156" s="88">
        <f t="shared" si="3486"/>
        <v>0</v>
      </c>
      <c r="AM4156" s="86">
        <f t="shared" si="3486"/>
        <v>0</v>
      </c>
      <c r="AN4156" s="88">
        <f t="shared" si="3486"/>
        <v>0</v>
      </c>
      <c r="AO4156" s="86">
        <f t="shared" si="3486"/>
        <v>0</v>
      </c>
      <c r="AP4156" s="88">
        <f t="shared" si="3486"/>
        <v>0</v>
      </c>
      <c r="AQ4156" s="86">
        <f t="shared" si="3486"/>
        <v>0</v>
      </c>
      <c r="AR4156" s="88">
        <f t="shared" si="3486"/>
        <v>0</v>
      </c>
      <c r="AS4156" s="86">
        <f t="shared" si="3486"/>
        <v>0</v>
      </c>
      <c r="AT4156" s="88">
        <f t="shared" si="3486"/>
        <v>0</v>
      </c>
      <c r="AU4156" s="86">
        <f t="shared" si="3486"/>
        <v>0</v>
      </c>
      <c r="AV4156" s="86">
        <f t="shared" si="3460"/>
        <v>0</v>
      </c>
      <c r="AW4156" s="93">
        <f t="shared" si="3461"/>
        <v>0</v>
      </c>
      <c r="AY4156" s="86">
        <f t="shared" si="3462"/>
        <v>0</v>
      </c>
      <c r="AZ4156" s="86">
        <f t="shared" si="3463"/>
        <v>0</v>
      </c>
      <c r="BA4156" s="86">
        <f t="shared" si="3464"/>
        <v>0</v>
      </c>
      <c r="BB4156" s="86">
        <f t="shared" si="3465"/>
        <v>0</v>
      </c>
      <c r="BC4156" s="86">
        <f t="shared" si="3466"/>
        <v>0</v>
      </c>
      <c r="BD4156" s="86">
        <f t="shared" si="3467"/>
        <v>0</v>
      </c>
    </row>
    <row r="4157" spans="2:56" x14ac:dyDescent="0.3">
      <c r="B4157" s="169" t="s">
        <v>107</v>
      </c>
      <c r="C4157" s="248"/>
      <c r="D4157" s="249"/>
      <c r="E4157" s="172">
        <f t="shared" si="3453"/>
        <v>0</v>
      </c>
      <c r="F4157" s="248"/>
      <c r="G4157" s="249"/>
      <c r="H4157" s="172">
        <f t="shared" si="3454"/>
        <v>0</v>
      </c>
      <c r="I4157" s="248"/>
      <c r="J4157" s="250"/>
      <c r="K4157" s="174">
        <f t="shared" si="3455"/>
        <v>0</v>
      </c>
      <c r="L4157" s="248"/>
      <c r="M4157" s="250"/>
      <c r="N4157" s="251"/>
      <c r="O4157" s="248"/>
      <c r="P4157" s="251"/>
      <c r="Q4157" s="166">
        <f t="shared" si="3456"/>
        <v>0</v>
      </c>
      <c r="R4157" s="251"/>
      <c r="S4157" s="251"/>
      <c r="T4157" s="167">
        <f t="shared" si="3468"/>
        <v>0</v>
      </c>
      <c r="U4157" s="157"/>
      <c r="V4157" s="248"/>
      <c r="W4157" s="251"/>
      <c r="X4157" s="166">
        <f t="shared" si="3457"/>
        <v>0</v>
      </c>
      <c r="Y4157" s="251"/>
      <c r="Z4157" s="251"/>
      <c r="AA4157" s="167">
        <f t="shared" si="3469"/>
        <v>0</v>
      </c>
      <c r="AB4157" s="157"/>
      <c r="AC4157" s="248"/>
      <c r="AD4157" s="251"/>
      <c r="AE4157" s="166">
        <f t="shared" si="3458"/>
        <v>0</v>
      </c>
      <c r="AF4157" s="251"/>
      <c r="AG4157" s="251"/>
      <c r="AH4157" s="167">
        <f t="shared" si="3470"/>
        <v>0</v>
      </c>
      <c r="AJ4157" s="252"/>
      <c r="AK4157" s="253"/>
      <c r="AL4157" s="254"/>
      <c r="AM4157" s="253"/>
      <c r="AN4157" s="254"/>
      <c r="AO4157" s="253"/>
      <c r="AP4157" s="254"/>
      <c r="AQ4157" s="253"/>
      <c r="AR4157" s="254"/>
      <c r="AS4157" s="253"/>
      <c r="AT4157" s="254"/>
      <c r="AU4157" s="253"/>
      <c r="AV4157" s="163">
        <f t="shared" si="3460"/>
        <v>0</v>
      </c>
      <c r="AW4157" s="168">
        <f t="shared" si="3461"/>
        <v>0</v>
      </c>
      <c r="AY4157" s="163">
        <f t="shared" si="3462"/>
        <v>0</v>
      </c>
      <c r="AZ4157" s="163">
        <f t="shared" si="3463"/>
        <v>0</v>
      </c>
      <c r="BA4157" s="163">
        <f t="shared" si="3464"/>
        <v>0</v>
      </c>
      <c r="BB4157" s="163">
        <f t="shared" si="3465"/>
        <v>0</v>
      </c>
      <c r="BC4157" s="163">
        <f t="shared" si="3466"/>
        <v>0</v>
      </c>
      <c r="BD4157" s="163">
        <f t="shared" si="3467"/>
        <v>0</v>
      </c>
    </row>
    <row r="4158" spans="2:56" x14ac:dyDescent="0.3">
      <c r="B4158" s="169" t="s">
        <v>108</v>
      </c>
      <c r="C4158" s="248"/>
      <c r="D4158" s="249"/>
      <c r="E4158" s="172">
        <f t="shared" si="3453"/>
        <v>0</v>
      </c>
      <c r="F4158" s="248"/>
      <c r="G4158" s="249"/>
      <c r="H4158" s="172">
        <f t="shared" si="3454"/>
        <v>0</v>
      </c>
      <c r="I4158" s="248"/>
      <c r="J4158" s="250"/>
      <c r="K4158" s="174">
        <f t="shared" si="3455"/>
        <v>0</v>
      </c>
      <c r="L4158" s="248"/>
      <c r="M4158" s="250"/>
      <c r="N4158" s="251"/>
      <c r="O4158" s="248"/>
      <c r="P4158" s="251"/>
      <c r="Q4158" s="166">
        <f t="shared" si="3456"/>
        <v>0</v>
      </c>
      <c r="R4158" s="251"/>
      <c r="S4158" s="251"/>
      <c r="T4158" s="167">
        <f t="shared" si="3468"/>
        <v>0</v>
      </c>
      <c r="U4158" s="157"/>
      <c r="V4158" s="248"/>
      <c r="W4158" s="251"/>
      <c r="X4158" s="166">
        <f t="shared" si="3457"/>
        <v>0</v>
      </c>
      <c r="Y4158" s="251"/>
      <c r="Z4158" s="251"/>
      <c r="AA4158" s="167">
        <f t="shared" si="3469"/>
        <v>0</v>
      </c>
      <c r="AB4158" s="157"/>
      <c r="AC4158" s="248"/>
      <c r="AD4158" s="251"/>
      <c r="AE4158" s="166">
        <f t="shared" si="3458"/>
        <v>0</v>
      </c>
      <c r="AF4158" s="251"/>
      <c r="AG4158" s="251"/>
      <c r="AH4158" s="167">
        <f t="shared" si="3470"/>
        <v>0</v>
      </c>
      <c r="AJ4158" s="252"/>
      <c r="AK4158" s="253"/>
      <c r="AL4158" s="254"/>
      <c r="AM4158" s="253"/>
      <c r="AN4158" s="254"/>
      <c r="AO4158" s="253"/>
      <c r="AP4158" s="254"/>
      <c r="AQ4158" s="253"/>
      <c r="AR4158" s="254"/>
      <c r="AS4158" s="253"/>
      <c r="AT4158" s="254"/>
      <c r="AU4158" s="253"/>
      <c r="AV4158" s="163">
        <f t="shared" si="3460"/>
        <v>0</v>
      </c>
      <c r="AW4158" s="168">
        <f t="shared" si="3461"/>
        <v>0</v>
      </c>
      <c r="AY4158" s="163">
        <f t="shared" si="3462"/>
        <v>0</v>
      </c>
      <c r="AZ4158" s="163">
        <f t="shared" si="3463"/>
        <v>0</v>
      </c>
      <c r="BA4158" s="163">
        <f t="shared" si="3464"/>
        <v>0</v>
      </c>
      <c r="BB4158" s="163">
        <f t="shared" si="3465"/>
        <v>0</v>
      </c>
      <c r="BC4158" s="163">
        <f t="shared" si="3466"/>
        <v>0</v>
      </c>
      <c r="BD4158" s="163">
        <f t="shared" si="3467"/>
        <v>0</v>
      </c>
    </row>
    <row r="4159" spans="2:56" x14ac:dyDescent="0.3">
      <c r="B4159" s="179" t="s">
        <v>109</v>
      </c>
      <c r="C4159" s="83">
        <f>SUM(C4160)</f>
        <v>0</v>
      </c>
      <c r="D4159" s="84">
        <f>SUM(D4160)</f>
        <v>0</v>
      </c>
      <c r="E4159" s="85">
        <f t="shared" si="3453"/>
        <v>0</v>
      </c>
      <c r="F4159" s="83">
        <f>SUM(F4160)</f>
        <v>0</v>
      </c>
      <c r="G4159" s="84">
        <f>SUM(G4160)</f>
        <v>0</v>
      </c>
      <c r="H4159" s="85">
        <f t="shared" si="3454"/>
        <v>0</v>
      </c>
      <c r="I4159" s="83">
        <f>SUM(I4160)</f>
        <v>0</v>
      </c>
      <c r="J4159" s="86">
        <f>SUM(J4160)</f>
        <v>0</v>
      </c>
      <c r="K4159" s="87">
        <f t="shared" si="3455"/>
        <v>0</v>
      </c>
      <c r="L4159" s="83">
        <f>SUM(L4160)</f>
        <v>0</v>
      </c>
      <c r="M4159" s="86">
        <f>SUM(M4160)</f>
        <v>0</v>
      </c>
      <c r="N4159" s="88">
        <f>SUM(N4160)</f>
        <v>0</v>
      </c>
      <c r="O4159" s="83">
        <f>SUM(O4160)</f>
        <v>0</v>
      </c>
      <c r="P4159" s="88">
        <f>SUM(P4160)</f>
        <v>0</v>
      </c>
      <c r="Q4159" s="177">
        <f t="shared" si="3456"/>
        <v>0</v>
      </c>
      <c r="R4159" s="88">
        <f>SUM(R4160)</f>
        <v>0</v>
      </c>
      <c r="S4159" s="88">
        <f>SUM(S4160)</f>
        <v>0</v>
      </c>
      <c r="T4159" s="178">
        <f t="shared" si="3468"/>
        <v>0</v>
      </c>
      <c r="U4159" s="157"/>
      <c r="V4159" s="83">
        <f>SUM(V4160)</f>
        <v>0</v>
      </c>
      <c r="W4159" s="88">
        <f>SUM(W4160)</f>
        <v>0</v>
      </c>
      <c r="X4159" s="177">
        <f t="shared" si="3457"/>
        <v>0</v>
      </c>
      <c r="Y4159" s="88">
        <f>SUM(Y4160)</f>
        <v>0</v>
      </c>
      <c r="Z4159" s="88">
        <f>SUM(Z4160)</f>
        <v>0</v>
      </c>
      <c r="AA4159" s="178">
        <f t="shared" si="3469"/>
        <v>0</v>
      </c>
      <c r="AB4159" s="157"/>
      <c r="AC4159" s="83">
        <f>SUM(AC4160)</f>
        <v>0</v>
      </c>
      <c r="AD4159" s="88">
        <f>SUM(AD4160)</f>
        <v>0</v>
      </c>
      <c r="AE4159" s="177">
        <f t="shared" si="3458"/>
        <v>0</v>
      </c>
      <c r="AF4159" s="88">
        <f>SUM(AF4160)</f>
        <v>0</v>
      </c>
      <c r="AG4159" s="88">
        <f>SUM(AG4160)</f>
        <v>0</v>
      </c>
      <c r="AH4159" s="178">
        <f t="shared" si="3470"/>
        <v>0</v>
      </c>
      <c r="AJ4159" s="84">
        <f t="shared" ref="AJ4159:AU4159" si="3487">SUM(AJ4160)</f>
        <v>0</v>
      </c>
      <c r="AK4159" s="86">
        <f t="shared" si="3487"/>
        <v>0</v>
      </c>
      <c r="AL4159" s="88">
        <f t="shared" si="3487"/>
        <v>0</v>
      </c>
      <c r="AM4159" s="86">
        <f t="shared" si="3487"/>
        <v>0</v>
      </c>
      <c r="AN4159" s="88">
        <f t="shared" si="3487"/>
        <v>0</v>
      </c>
      <c r="AO4159" s="86">
        <f t="shared" si="3487"/>
        <v>0</v>
      </c>
      <c r="AP4159" s="88">
        <f t="shared" si="3487"/>
        <v>0</v>
      </c>
      <c r="AQ4159" s="86">
        <f t="shared" si="3487"/>
        <v>0</v>
      </c>
      <c r="AR4159" s="88">
        <f t="shared" si="3487"/>
        <v>0</v>
      </c>
      <c r="AS4159" s="86">
        <f t="shared" si="3487"/>
        <v>0</v>
      </c>
      <c r="AT4159" s="88">
        <f t="shared" si="3487"/>
        <v>0</v>
      </c>
      <c r="AU4159" s="86">
        <f t="shared" si="3487"/>
        <v>0</v>
      </c>
      <c r="AV4159" s="86">
        <f t="shared" si="3460"/>
        <v>0</v>
      </c>
      <c r="AW4159" s="93">
        <f t="shared" si="3461"/>
        <v>0</v>
      </c>
      <c r="AY4159" s="86">
        <f t="shared" si="3462"/>
        <v>0</v>
      </c>
      <c r="AZ4159" s="86">
        <f t="shared" si="3463"/>
        <v>0</v>
      </c>
      <c r="BA4159" s="86">
        <f t="shared" si="3464"/>
        <v>0</v>
      </c>
      <c r="BB4159" s="86">
        <f t="shared" si="3465"/>
        <v>0</v>
      </c>
      <c r="BC4159" s="86">
        <f t="shared" si="3466"/>
        <v>0</v>
      </c>
      <c r="BD4159" s="86">
        <f t="shared" si="3467"/>
        <v>0</v>
      </c>
    </row>
    <row r="4160" spans="2:56" x14ac:dyDescent="0.3">
      <c r="B4160" s="169" t="s">
        <v>110</v>
      </c>
      <c r="C4160" s="248"/>
      <c r="D4160" s="249"/>
      <c r="E4160" s="172">
        <f t="shared" si="3453"/>
        <v>0</v>
      </c>
      <c r="F4160" s="248"/>
      <c r="G4160" s="249"/>
      <c r="H4160" s="172">
        <f t="shared" si="3454"/>
        <v>0</v>
      </c>
      <c r="I4160" s="248"/>
      <c r="J4160" s="250"/>
      <c r="K4160" s="174">
        <f t="shared" si="3455"/>
        <v>0</v>
      </c>
      <c r="L4160" s="248"/>
      <c r="M4160" s="250"/>
      <c r="N4160" s="251"/>
      <c r="O4160" s="248"/>
      <c r="P4160" s="251"/>
      <c r="Q4160" s="166">
        <f t="shared" si="3456"/>
        <v>0</v>
      </c>
      <c r="R4160" s="251"/>
      <c r="S4160" s="251"/>
      <c r="T4160" s="167">
        <f t="shared" si="3468"/>
        <v>0</v>
      </c>
      <c r="U4160" s="157"/>
      <c r="V4160" s="248"/>
      <c r="W4160" s="251"/>
      <c r="X4160" s="166">
        <f t="shared" si="3457"/>
        <v>0</v>
      </c>
      <c r="Y4160" s="251"/>
      <c r="Z4160" s="251"/>
      <c r="AA4160" s="167">
        <f t="shared" si="3469"/>
        <v>0</v>
      </c>
      <c r="AB4160" s="157"/>
      <c r="AC4160" s="248"/>
      <c r="AD4160" s="251"/>
      <c r="AE4160" s="166">
        <f t="shared" si="3458"/>
        <v>0</v>
      </c>
      <c r="AF4160" s="251"/>
      <c r="AG4160" s="251"/>
      <c r="AH4160" s="167">
        <f t="shared" si="3470"/>
        <v>0</v>
      </c>
      <c r="AJ4160" s="252"/>
      <c r="AK4160" s="253"/>
      <c r="AL4160" s="254"/>
      <c r="AM4160" s="253"/>
      <c r="AN4160" s="254"/>
      <c r="AO4160" s="253"/>
      <c r="AP4160" s="254"/>
      <c r="AQ4160" s="253"/>
      <c r="AR4160" s="254"/>
      <c r="AS4160" s="253"/>
      <c r="AT4160" s="254"/>
      <c r="AU4160" s="253"/>
      <c r="AV4160" s="163">
        <f t="shared" si="3460"/>
        <v>0</v>
      </c>
      <c r="AW4160" s="168">
        <f t="shared" si="3461"/>
        <v>0</v>
      </c>
      <c r="AY4160" s="163">
        <f t="shared" si="3462"/>
        <v>0</v>
      </c>
      <c r="AZ4160" s="163">
        <f t="shared" si="3463"/>
        <v>0</v>
      </c>
      <c r="BA4160" s="163">
        <f t="shared" si="3464"/>
        <v>0</v>
      </c>
      <c r="BB4160" s="163">
        <f t="shared" si="3465"/>
        <v>0</v>
      </c>
      <c r="BC4160" s="163">
        <f t="shared" si="3466"/>
        <v>0</v>
      </c>
      <c r="BD4160" s="163">
        <f t="shared" si="3467"/>
        <v>0</v>
      </c>
    </row>
    <row r="4161" spans="2:56" x14ac:dyDescent="0.3">
      <c r="B4161" s="179" t="s">
        <v>111</v>
      </c>
      <c r="C4161" s="83">
        <f>SUM(C4162:C4164)</f>
        <v>0</v>
      </c>
      <c r="D4161" s="84">
        <f>SUM(D4162:D4164)</f>
        <v>0</v>
      </c>
      <c r="E4161" s="85">
        <f t="shared" ref="E4161:E4224" si="3488">IFERROR(D4161/C4161,0)</f>
        <v>0</v>
      </c>
      <c r="F4161" s="83">
        <f>SUM(F4162:F4164)</f>
        <v>0</v>
      </c>
      <c r="G4161" s="84">
        <f>SUM(G4162:G4164)</f>
        <v>0</v>
      </c>
      <c r="H4161" s="85">
        <f t="shared" ref="H4161:H4224" si="3489">IFERROR(G4161/F4161,0)</f>
        <v>0</v>
      </c>
      <c r="I4161" s="83">
        <f>SUM(I4162:I4164)</f>
        <v>0</v>
      </c>
      <c r="J4161" s="86">
        <f>SUM(J4162:J4164)</f>
        <v>0</v>
      </c>
      <c r="K4161" s="87">
        <f t="shared" ref="K4161:K4224" si="3490">IFERROR(J4161/I4161,0)</f>
        <v>0</v>
      </c>
      <c r="L4161" s="83">
        <f>SUM(L4162:L4164)</f>
        <v>0</v>
      </c>
      <c r="M4161" s="86">
        <f>SUM(M4162:M4164)</f>
        <v>0</v>
      </c>
      <c r="N4161" s="88">
        <f>SUM(N4162:N4164)</f>
        <v>0</v>
      </c>
      <c r="O4161" s="83">
        <f>SUM(O4162:O4164)</f>
        <v>0</v>
      </c>
      <c r="P4161" s="88">
        <f>SUM(P4162:P4164)</f>
        <v>0</v>
      </c>
      <c r="Q4161" s="177">
        <f t="shared" ref="Q4161:Q4224" si="3491">SUM(O4161:P4161)</f>
        <v>0</v>
      </c>
      <c r="R4161" s="88">
        <f>SUM(R4162:R4164)</f>
        <v>0</v>
      </c>
      <c r="S4161" s="88">
        <f>SUM(S4162:S4164)</f>
        <v>0</v>
      </c>
      <c r="T4161" s="178">
        <f t="shared" si="3468"/>
        <v>0</v>
      </c>
      <c r="U4161" s="157"/>
      <c r="V4161" s="83">
        <f>SUM(V4162:V4164)</f>
        <v>0</v>
      </c>
      <c r="W4161" s="88">
        <f>SUM(W4162:W4164)</f>
        <v>0</v>
      </c>
      <c r="X4161" s="177">
        <f t="shared" ref="X4161:X4224" si="3492">SUM(V4161:W4161)</f>
        <v>0</v>
      </c>
      <c r="Y4161" s="88">
        <f>SUM(Y4162:Y4164)</f>
        <v>0</v>
      </c>
      <c r="Z4161" s="88">
        <f>SUM(Z4162:Z4164)</f>
        <v>0</v>
      </c>
      <c r="AA4161" s="178">
        <f t="shared" si="3469"/>
        <v>0</v>
      </c>
      <c r="AB4161" s="157"/>
      <c r="AC4161" s="83">
        <f>SUM(AC4162:AC4164)</f>
        <v>0</v>
      </c>
      <c r="AD4161" s="88">
        <f>SUM(AD4162:AD4164)</f>
        <v>0</v>
      </c>
      <c r="AE4161" s="177">
        <f t="shared" ref="AE4161:AE4224" si="3493">SUM(AC4161:AD4161)</f>
        <v>0</v>
      </c>
      <c r="AF4161" s="88">
        <f>SUM(AF4162:AF4164)</f>
        <v>0</v>
      </c>
      <c r="AG4161" s="88">
        <f>SUM(AG4162:AG4164)</f>
        <v>0</v>
      </c>
      <c r="AH4161" s="178">
        <f t="shared" si="3470"/>
        <v>0</v>
      </c>
      <c r="AJ4161" s="84">
        <f t="shared" ref="AJ4161:AU4161" si="3494">SUM(AJ4162:AJ4164)</f>
        <v>0</v>
      </c>
      <c r="AK4161" s="86">
        <f t="shared" si="3494"/>
        <v>0</v>
      </c>
      <c r="AL4161" s="88">
        <f t="shared" si="3494"/>
        <v>0</v>
      </c>
      <c r="AM4161" s="86">
        <f t="shared" si="3494"/>
        <v>0</v>
      </c>
      <c r="AN4161" s="88">
        <f t="shared" si="3494"/>
        <v>0</v>
      </c>
      <c r="AO4161" s="86">
        <f t="shared" si="3494"/>
        <v>0</v>
      </c>
      <c r="AP4161" s="88">
        <f t="shared" si="3494"/>
        <v>0</v>
      </c>
      <c r="AQ4161" s="86">
        <f t="shared" si="3494"/>
        <v>0</v>
      </c>
      <c r="AR4161" s="88">
        <f t="shared" si="3494"/>
        <v>0</v>
      </c>
      <c r="AS4161" s="86">
        <f t="shared" si="3494"/>
        <v>0</v>
      </c>
      <c r="AT4161" s="88">
        <f t="shared" si="3494"/>
        <v>0</v>
      </c>
      <c r="AU4161" s="86">
        <f t="shared" si="3494"/>
        <v>0</v>
      </c>
      <c r="AV4161" s="86">
        <f t="shared" ref="AV4161:AV4224" si="3495">SUM(AJ4161:AU4161)</f>
        <v>0</v>
      </c>
      <c r="AW4161" s="93">
        <f t="shared" ref="AW4161:AW4224" si="3496">T4161-AV4161</f>
        <v>0</v>
      </c>
      <c r="AY4161" s="86">
        <f t="shared" ref="AY4161:AY4224" si="3497">SUM(AJ4161:AL4161)</f>
        <v>0</v>
      </c>
      <c r="AZ4161" s="86">
        <f t="shared" ref="AZ4161:AZ4224" si="3498">SUM(AM4161:AO4161)</f>
        <v>0</v>
      </c>
      <c r="BA4161" s="86">
        <f t="shared" ref="BA4161:BA4224" si="3499">SUM(AP4161:AR4161)</f>
        <v>0</v>
      </c>
      <c r="BB4161" s="86">
        <f t="shared" ref="BB4161:BB4224" si="3500">SUM(AS4161:AU4161)</f>
        <v>0</v>
      </c>
      <c r="BC4161" s="86">
        <f t="shared" ref="BC4161:BC4224" si="3501">SUM(AY4161,AZ4161,BA4161,BB4161)</f>
        <v>0</v>
      </c>
      <c r="BD4161" s="86">
        <f t="shared" ref="BD4161:BD4224" si="3502">T4161-BC4161</f>
        <v>0</v>
      </c>
    </row>
    <row r="4162" spans="2:56" x14ac:dyDescent="0.3">
      <c r="B4162" s="169" t="s">
        <v>112</v>
      </c>
      <c r="C4162" s="248"/>
      <c r="D4162" s="249"/>
      <c r="E4162" s="172">
        <f t="shared" si="3488"/>
        <v>0</v>
      </c>
      <c r="F4162" s="248"/>
      <c r="G4162" s="249"/>
      <c r="H4162" s="172">
        <f t="shared" si="3489"/>
        <v>0</v>
      </c>
      <c r="I4162" s="248"/>
      <c r="J4162" s="250"/>
      <c r="K4162" s="174">
        <f t="shared" si="3490"/>
        <v>0</v>
      </c>
      <c r="L4162" s="248"/>
      <c r="M4162" s="250"/>
      <c r="N4162" s="251"/>
      <c r="O4162" s="248"/>
      <c r="P4162" s="251"/>
      <c r="Q4162" s="166">
        <f t="shared" si="3491"/>
        <v>0</v>
      </c>
      <c r="R4162" s="251"/>
      <c r="S4162" s="251"/>
      <c r="T4162" s="167">
        <f t="shared" ref="T4162:T4225" si="3503">SUM(Q4162:S4162)</f>
        <v>0</v>
      </c>
      <c r="U4162" s="157"/>
      <c r="V4162" s="248"/>
      <c r="W4162" s="251"/>
      <c r="X4162" s="166">
        <f t="shared" si="3492"/>
        <v>0</v>
      </c>
      <c r="Y4162" s="251"/>
      <c r="Z4162" s="251"/>
      <c r="AA4162" s="167">
        <f t="shared" ref="AA4162:AA4225" si="3504">SUM(X4162:Z4162)</f>
        <v>0</v>
      </c>
      <c r="AB4162" s="157"/>
      <c r="AC4162" s="248"/>
      <c r="AD4162" s="251"/>
      <c r="AE4162" s="166">
        <f t="shared" si="3493"/>
        <v>0</v>
      </c>
      <c r="AF4162" s="251"/>
      <c r="AG4162" s="251"/>
      <c r="AH4162" s="167">
        <f t="shared" ref="AH4162:AH4225" si="3505">SUM(AE4162:AG4162)</f>
        <v>0</v>
      </c>
      <c r="AJ4162" s="252"/>
      <c r="AK4162" s="253"/>
      <c r="AL4162" s="254"/>
      <c r="AM4162" s="253"/>
      <c r="AN4162" s="254"/>
      <c r="AO4162" s="253"/>
      <c r="AP4162" s="254"/>
      <c r="AQ4162" s="253"/>
      <c r="AR4162" s="254"/>
      <c r="AS4162" s="253"/>
      <c r="AT4162" s="254"/>
      <c r="AU4162" s="253"/>
      <c r="AV4162" s="163">
        <f t="shared" si="3495"/>
        <v>0</v>
      </c>
      <c r="AW4162" s="168">
        <f t="shared" si="3496"/>
        <v>0</v>
      </c>
      <c r="AY4162" s="163">
        <f t="shared" si="3497"/>
        <v>0</v>
      </c>
      <c r="AZ4162" s="163">
        <f t="shared" si="3498"/>
        <v>0</v>
      </c>
      <c r="BA4162" s="163">
        <f t="shared" si="3499"/>
        <v>0</v>
      </c>
      <c r="BB4162" s="163">
        <f t="shared" si="3500"/>
        <v>0</v>
      </c>
      <c r="BC4162" s="163">
        <f t="shared" si="3501"/>
        <v>0</v>
      </c>
      <c r="BD4162" s="163">
        <f t="shared" si="3502"/>
        <v>0</v>
      </c>
    </row>
    <row r="4163" spans="2:56" x14ac:dyDescent="0.3">
      <c r="B4163" s="169" t="s">
        <v>113</v>
      </c>
      <c r="C4163" s="248"/>
      <c r="D4163" s="249"/>
      <c r="E4163" s="172">
        <f t="shared" si="3488"/>
        <v>0</v>
      </c>
      <c r="F4163" s="248"/>
      <c r="G4163" s="249"/>
      <c r="H4163" s="172">
        <f t="shared" si="3489"/>
        <v>0</v>
      </c>
      <c r="I4163" s="248"/>
      <c r="J4163" s="250"/>
      <c r="K4163" s="174">
        <f t="shared" si="3490"/>
        <v>0</v>
      </c>
      <c r="L4163" s="248"/>
      <c r="M4163" s="250"/>
      <c r="N4163" s="251"/>
      <c r="O4163" s="248"/>
      <c r="P4163" s="251"/>
      <c r="Q4163" s="166">
        <f t="shared" si="3491"/>
        <v>0</v>
      </c>
      <c r="R4163" s="251"/>
      <c r="S4163" s="251"/>
      <c r="T4163" s="167">
        <f t="shared" si="3503"/>
        <v>0</v>
      </c>
      <c r="U4163" s="157"/>
      <c r="V4163" s="248"/>
      <c r="W4163" s="251"/>
      <c r="X4163" s="166">
        <f t="shared" si="3492"/>
        <v>0</v>
      </c>
      <c r="Y4163" s="251"/>
      <c r="Z4163" s="251"/>
      <c r="AA4163" s="167">
        <f t="shared" si="3504"/>
        <v>0</v>
      </c>
      <c r="AB4163" s="157"/>
      <c r="AC4163" s="248"/>
      <c r="AD4163" s="251"/>
      <c r="AE4163" s="166">
        <f t="shared" si="3493"/>
        <v>0</v>
      </c>
      <c r="AF4163" s="251"/>
      <c r="AG4163" s="251"/>
      <c r="AH4163" s="167">
        <f t="shared" si="3505"/>
        <v>0</v>
      </c>
      <c r="AJ4163" s="252"/>
      <c r="AK4163" s="253"/>
      <c r="AL4163" s="254"/>
      <c r="AM4163" s="253"/>
      <c r="AN4163" s="254"/>
      <c r="AO4163" s="253"/>
      <c r="AP4163" s="254"/>
      <c r="AQ4163" s="253"/>
      <c r="AR4163" s="254"/>
      <c r="AS4163" s="253"/>
      <c r="AT4163" s="254"/>
      <c r="AU4163" s="253"/>
      <c r="AV4163" s="163">
        <f t="shared" si="3495"/>
        <v>0</v>
      </c>
      <c r="AW4163" s="168">
        <f t="shared" si="3496"/>
        <v>0</v>
      </c>
      <c r="AY4163" s="163">
        <f t="shared" si="3497"/>
        <v>0</v>
      </c>
      <c r="AZ4163" s="163">
        <f t="shared" si="3498"/>
        <v>0</v>
      </c>
      <c r="BA4163" s="163">
        <f t="shared" si="3499"/>
        <v>0</v>
      </c>
      <c r="BB4163" s="163">
        <f t="shared" si="3500"/>
        <v>0</v>
      </c>
      <c r="BC4163" s="163">
        <f t="shared" si="3501"/>
        <v>0</v>
      </c>
      <c r="BD4163" s="163">
        <f t="shared" si="3502"/>
        <v>0</v>
      </c>
    </row>
    <row r="4164" spans="2:56" x14ac:dyDescent="0.3">
      <c r="B4164" s="169" t="s">
        <v>114</v>
      </c>
      <c r="C4164" s="248"/>
      <c r="D4164" s="249"/>
      <c r="E4164" s="172">
        <f t="shared" si="3488"/>
        <v>0</v>
      </c>
      <c r="F4164" s="248"/>
      <c r="G4164" s="249"/>
      <c r="H4164" s="172">
        <f t="shared" si="3489"/>
        <v>0</v>
      </c>
      <c r="I4164" s="248"/>
      <c r="J4164" s="250"/>
      <c r="K4164" s="174">
        <f t="shared" si="3490"/>
        <v>0</v>
      </c>
      <c r="L4164" s="248"/>
      <c r="M4164" s="250"/>
      <c r="N4164" s="251"/>
      <c r="O4164" s="248"/>
      <c r="P4164" s="251"/>
      <c r="Q4164" s="166">
        <f t="shared" si="3491"/>
        <v>0</v>
      </c>
      <c r="R4164" s="251"/>
      <c r="S4164" s="251"/>
      <c r="T4164" s="167">
        <f t="shared" si="3503"/>
        <v>0</v>
      </c>
      <c r="U4164" s="157"/>
      <c r="V4164" s="248"/>
      <c r="W4164" s="251"/>
      <c r="X4164" s="166">
        <f t="shared" si="3492"/>
        <v>0</v>
      </c>
      <c r="Y4164" s="251"/>
      <c r="Z4164" s="251"/>
      <c r="AA4164" s="167">
        <f t="shared" si="3504"/>
        <v>0</v>
      </c>
      <c r="AB4164" s="157"/>
      <c r="AC4164" s="248"/>
      <c r="AD4164" s="251"/>
      <c r="AE4164" s="166">
        <f t="shared" si="3493"/>
        <v>0</v>
      </c>
      <c r="AF4164" s="251"/>
      <c r="AG4164" s="251"/>
      <c r="AH4164" s="167">
        <f t="shared" si="3505"/>
        <v>0</v>
      </c>
      <c r="AJ4164" s="252"/>
      <c r="AK4164" s="253"/>
      <c r="AL4164" s="254"/>
      <c r="AM4164" s="253"/>
      <c r="AN4164" s="254"/>
      <c r="AO4164" s="253"/>
      <c r="AP4164" s="254"/>
      <c r="AQ4164" s="253"/>
      <c r="AR4164" s="254"/>
      <c r="AS4164" s="253"/>
      <c r="AT4164" s="254"/>
      <c r="AU4164" s="253"/>
      <c r="AV4164" s="163">
        <f t="shared" si="3495"/>
        <v>0</v>
      </c>
      <c r="AW4164" s="168">
        <f t="shared" si="3496"/>
        <v>0</v>
      </c>
      <c r="AY4164" s="163">
        <f t="shared" si="3497"/>
        <v>0</v>
      </c>
      <c r="AZ4164" s="163">
        <f t="shared" si="3498"/>
        <v>0</v>
      </c>
      <c r="BA4164" s="163">
        <f t="shared" si="3499"/>
        <v>0</v>
      </c>
      <c r="BB4164" s="163">
        <f t="shared" si="3500"/>
        <v>0</v>
      </c>
      <c r="BC4164" s="163">
        <f t="shared" si="3501"/>
        <v>0</v>
      </c>
      <c r="BD4164" s="163">
        <f t="shared" si="3502"/>
        <v>0</v>
      </c>
    </row>
    <row r="4165" spans="2:56" x14ac:dyDescent="0.3">
      <c r="B4165" s="179" t="s">
        <v>115</v>
      </c>
      <c r="C4165" s="83">
        <f>SUM(C4166:C4168)</f>
        <v>0</v>
      </c>
      <c r="D4165" s="84">
        <f>SUM(D4166:D4168)</f>
        <v>0</v>
      </c>
      <c r="E4165" s="85">
        <f t="shared" si="3488"/>
        <v>0</v>
      </c>
      <c r="F4165" s="83">
        <f>SUM(F4166:F4168)</f>
        <v>0</v>
      </c>
      <c r="G4165" s="84">
        <f>SUM(G4166:G4168)</f>
        <v>0</v>
      </c>
      <c r="H4165" s="85">
        <f t="shared" si="3489"/>
        <v>0</v>
      </c>
      <c r="I4165" s="83">
        <f>SUM(I4166:I4168)</f>
        <v>0</v>
      </c>
      <c r="J4165" s="86">
        <f>SUM(J4166:J4168)</f>
        <v>0</v>
      </c>
      <c r="K4165" s="87">
        <f t="shared" si="3490"/>
        <v>0</v>
      </c>
      <c r="L4165" s="83">
        <f>SUM(L4166:L4168)</f>
        <v>0</v>
      </c>
      <c r="M4165" s="86">
        <f>SUM(M4166:M4168)</f>
        <v>0</v>
      </c>
      <c r="N4165" s="88">
        <f>SUM(N4166:N4168)</f>
        <v>0</v>
      </c>
      <c r="O4165" s="83">
        <f>SUM(O4166:O4168)</f>
        <v>0</v>
      </c>
      <c r="P4165" s="88">
        <f>SUM(P4166:P4168)</f>
        <v>0</v>
      </c>
      <c r="Q4165" s="177">
        <f t="shared" si="3491"/>
        <v>0</v>
      </c>
      <c r="R4165" s="88">
        <f>SUM(R4166:R4168)</f>
        <v>0</v>
      </c>
      <c r="S4165" s="88">
        <f>SUM(S4166:S4168)</f>
        <v>0</v>
      </c>
      <c r="T4165" s="178">
        <f t="shared" si="3503"/>
        <v>0</v>
      </c>
      <c r="U4165" s="157"/>
      <c r="V4165" s="83">
        <f>SUM(V4166:V4168)</f>
        <v>0</v>
      </c>
      <c r="W4165" s="88">
        <f>SUM(W4166:W4168)</f>
        <v>0</v>
      </c>
      <c r="X4165" s="177">
        <f t="shared" si="3492"/>
        <v>0</v>
      </c>
      <c r="Y4165" s="88">
        <f>SUM(Y4166:Y4168)</f>
        <v>0</v>
      </c>
      <c r="Z4165" s="88">
        <f>SUM(Z4166:Z4168)</f>
        <v>0</v>
      </c>
      <c r="AA4165" s="178">
        <f t="shared" si="3504"/>
        <v>0</v>
      </c>
      <c r="AB4165" s="157"/>
      <c r="AC4165" s="83">
        <f>SUM(AC4166:AC4168)</f>
        <v>0</v>
      </c>
      <c r="AD4165" s="88">
        <f>SUM(AD4166:AD4168)</f>
        <v>0</v>
      </c>
      <c r="AE4165" s="177">
        <f t="shared" si="3493"/>
        <v>0</v>
      </c>
      <c r="AF4165" s="88">
        <f>SUM(AF4166:AF4168)</f>
        <v>0</v>
      </c>
      <c r="AG4165" s="88">
        <f>SUM(AG4166:AG4168)</f>
        <v>0</v>
      </c>
      <c r="AH4165" s="178">
        <f t="shared" si="3505"/>
        <v>0</v>
      </c>
      <c r="AJ4165" s="84">
        <f t="shared" ref="AJ4165:AU4165" si="3506">SUM(AJ4166:AJ4168)</f>
        <v>0</v>
      </c>
      <c r="AK4165" s="86">
        <f t="shared" si="3506"/>
        <v>0</v>
      </c>
      <c r="AL4165" s="88">
        <f t="shared" si="3506"/>
        <v>0</v>
      </c>
      <c r="AM4165" s="86">
        <f t="shared" si="3506"/>
        <v>0</v>
      </c>
      <c r="AN4165" s="88">
        <f t="shared" si="3506"/>
        <v>0</v>
      </c>
      <c r="AO4165" s="86">
        <f t="shared" si="3506"/>
        <v>0</v>
      </c>
      <c r="AP4165" s="88">
        <f t="shared" si="3506"/>
        <v>0</v>
      </c>
      <c r="AQ4165" s="86">
        <f t="shared" si="3506"/>
        <v>0</v>
      </c>
      <c r="AR4165" s="88">
        <f t="shared" si="3506"/>
        <v>0</v>
      </c>
      <c r="AS4165" s="86">
        <f t="shared" si="3506"/>
        <v>0</v>
      </c>
      <c r="AT4165" s="88">
        <f t="shared" si="3506"/>
        <v>0</v>
      </c>
      <c r="AU4165" s="86">
        <f t="shared" si="3506"/>
        <v>0</v>
      </c>
      <c r="AV4165" s="86">
        <f t="shared" si="3495"/>
        <v>0</v>
      </c>
      <c r="AW4165" s="93">
        <f t="shared" si="3496"/>
        <v>0</v>
      </c>
      <c r="AY4165" s="86">
        <f t="shared" si="3497"/>
        <v>0</v>
      </c>
      <c r="AZ4165" s="86">
        <f t="shared" si="3498"/>
        <v>0</v>
      </c>
      <c r="BA4165" s="86">
        <f t="shared" si="3499"/>
        <v>0</v>
      </c>
      <c r="BB4165" s="86">
        <f t="shared" si="3500"/>
        <v>0</v>
      </c>
      <c r="BC4165" s="86">
        <f t="shared" si="3501"/>
        <v>0</v>
      </c>
      <c r="BD4165" s="86">
        <f t="shared" si="3502"/>
        <v>0</v>
      </c>
    </row>
    <row r="4166" spans="2:56" x14ac:dyDescent="0.3">
      <c r="B4166" s="169" t="s">
        <v>116</v>
      </c>
      <c r="C4166" s="248"/>
      <c r="D4166" s="249"/>
      <c r="E4166" s="172">
        <f t="shared" si="3488"/>
        <v>0</v>
      </c>
      <c r="F4166" s="248"/>
      <c r="G4166" s="249"/>
      <c r="H4166" s="172">
        <f t="shared" si="3489"/>
        <v>0</v>
      </c>
      <c r="I4166" s="248"/>
      <c r="J4166" s="250"/>
      <c r="K4166" s="174">
        <f t="shared" si="3490"/>
        <v>0</v>
      </c>
      <c r="L4166" s="248"/>
      <c r="M4166" s="250"/>
      <c r="N4166" s="251"/>
      <c r="O4166" s="248"/>
      <c r="P4166" s="251"/>
      <c r="Q4166" s="166">
        <f t="shared" si="3491"/>
        <v>0</v>
      </c>
      <c r="R4166" s="251"/>
      <c r="S4166" s="251"/>
      <c r="T4166" s="167">
        <f t="shared" si="3503"/>
        <v>0</v>
      </c>
      <c r="U4166" s="157"/>
      <c r="V4166" s="248"/>
      <c r="W4166" s="251"/>
      <c r="X4166" s="166">
        <f t="shared" si="3492"/>
        <v>0</v>
      </c>
      <c r="Y4166" s="251"/>
      <c r="Z4166" s="251"/>
      <c r="AA4166" s="167">
        <f t="shared" si="3504"/>
        <v>0</v>
      </c>
      <c r="AB4166" s="157"/>
      <c r="AC4166" s="248"/>
      <c r="AD4166" s="251"/>
      <c r="AE4166" s="166">
        <f t="shared" si="3493"/>
        <v>0</v>
      </c>
      <c r="AF4166" s="251"/>
      <c r="AG4166" s="251"/>
      <c r="AH4166" s="167">
        <f t="shared" si="3505"/>
        <v>0</v>
      </c>
      <c r="AJ4166" s="252"/>
      <c r="AK4166" s="253"/>
      <c r="AL4166" s="254"/>
      <c r="AM4166" s="253"/>
      <c r="AN4166" s="254"/>
      <c r="AO4166" s="253"/>
      <c r="AP4166" s="254"/>
      <c r="AQ4166" s="253"/>
      <c r="AR4166" s="254"/>
      <c r="AS4166" s="253"/>
      <c r="AT4166" s="254"/>
      <c r="AU4166" s="253"/>
      <c r="AV4166" s="163">
        <f t="shared" si="3495"/>
        <v>0</v>
      </c>
      <c r="AW4166" s="168">
        <f t="shared" si="3496"/>
        <v>0</v>
      </c>
      <c r="AY4166" s="163">
        <f t="shared" si="3497"/>
        <v>0</v>
      </c>
      <c r="AZ4166" s="163">
        <f t="shared" si="3498"/>
        <v>0</v>
      </c>
      <c r="BA4166" s="163">
        <f t="shared" si="3499"/>
        <v>0</v>
      </c>
      <c r="BB4166" s="163">
        <f t="shared" si="3500"/>
        <v>0</v>
      </c>
      <c r="BC4166" s="163">
        <f t="shared" si="3501"/>
        <v>0</v>
      </c>
      <c r="BD4166" s="163">
        <f t="shared" si="3502"/>
        <v>0</v>
      </c>
    </row>
    <row r="4167" spans="2:56" x14ac:dyDescent="0.3">
      <c r="B4167" s="169" t="s">
        <v>117</v>
      </c>
      <c r="C4167" s="248"/>
      <c r="D4167" s="249"/>
      <c r="E4167" s="172">
        <f t="shared" si="3488"/>
        <v>0</v>
      </c>
      <c r="F4167" s="248"/>
      <c r="G4167" s="249"/>
      <c r="H4167" s="172">
        <f t="shared" si="3489"/>
        <v>0</v>
      </c>
      <c r="I4167" s="248"/>
      <c r="J4167" s="250"/>
      <c r="K4167" s="174">
        <f t="shared" si="3490"/>
        <v>0</v>
      </c>
      <c r="L4167" s="248"/>
      <c r="M4167" s="250"/>
      <c r="N4167" s="251"/>
      <c r="O4167" s="248"/>
      <c r="P4167" s="251"/>
      <c r="Q4167" s="166">
        <f t="shared" si="3491"/>
        <v>0</v>
      </c>
      <c r="R4167" s="251"/>
      <c r="S4167" s="251"/>
      <c r="T4167" s="167">
        <f t="shared" si="3503"/>
        <v>0</v>
      </c>
      <c r="U4167" s="157"/>
      <c r="V4167" s="248"/>
      <c r="W4167" s="251"/>
      <c r="X4167" s="166">
        <f t="shared" si="3492"/>
        <v>0</v>
      </c>
      <c r="Y4167" s="251"/>
      <c r="Z4167" s="251"/>
      <c r="AA4167" s="167">
        <f t="shared" si="3504"/>
        <v>0</v>
      </c>
      <c r="AB4167" s="157"/>
      <c r="AC4167" s="248"/>
      <c r="AD4167" s="251"/>
      <c r="AE4167" s="166">
        <f t="shared" si="3493"/>
        <v>0</v>
      </c>
      <c r="AF4167" s="251"/>
      <c r="AG4167" s="251"/>
      <c r="AH4167" s="167">
        <f t="shared" si="3505"/>
        <v>0</v>
      </c>
      <c r="AJ4167" s="252"/>
      <c r="AK4167" s="253"/>
      <c r="AL4167" s="254"/>
      <c r="AM4167" s="253"/>
      <c r="AN4167" s="254"/>
      <c r="AO4167" s="253"/>
      <c r="AP4167" s="254"/>
      <c r="AQ4167" s="253"/>
      <c r="AR4167" s="254"/>
      <c r="AS4167" s="253"/>
      <c r="AT4167" s="254"/>
      <c r="AU4167" s="253"/>
      <c r="AV4167" s="163">
        <f t="shared" si="3495"/>
        <v>0</v>
      </c>
      <c r="AW4167" s="168">
        <f t="shared" si="3496"/>
        <v>0</v>
      </c>
      <c r="AY4167" s="163">
        <f t="shared" si="3497"/>
        <v>0</v>
      </c>
      <c r="AZ4167" s="163">
        <f t="shared" si="3498"/>
        <v>0</v>
      </c>
      <c r="BA4167" s="163">
        <f t="shared" si="3499"/>
        <v>0</v>
      </c>
      <c r="BB4167" s="163">
        <f t="shared" si="3500"/>
        <v>0</v>
      </c>
      <c r="BC4167" s="163">
        <f t="shared" si="3501"/>
        <v>0</v>
      </c>
      <c r="BD4167" s="163">
        <f t="shared" si="3502"/>
        <v>0</v>
      </c>
    </row>
    <row r="4168" spans="2:56" x14ac:dyDescent="0.3">
      <c r="B4168" s="169" t="s">
        <v>118</v>
      </c>
      <c r="C4168" s="248"/>
      <c r="D4168" s="249"/>
      <c r="E4168" s="172">
        <f t="shared" si="3488"/>
        <v>0</v>
      </c>
      <c r="F4168" s="248"/>
      <c r="G4168" s="249"/>
      <c r="H4168" s="172">
        <f t="shared" si="3489"/>
        <v>0</v>
      </c>
      <c r="I4168" s="248"/>
      <c r="J4168" s="250"/>
      <c r="K4168" s="174">
        <f t="shared" si="3490"/>
        <v>0</v>
      </c>
      <c r="L4168" s="248"/>
      <c r="M4168" s="250"/>
      <c r="N4168" s="251"/>
      <c r="O4168" s="248"/>
      <c r="P4168" s="251"/>
      <c r="Q4168" s="166">
        <f t="shared" si="3491"/>
        <v>0</v>
      </c>
      <c r="R4168" s="251"/>
      <c r="S4168" s="251"/>
      <c r="T4168" s="167">
        <f t="shared" si="3503"/>
        <v>0</v>
      </c>
      <c r="U4168" s="157"/>
      <c r="V4168" s="248"/>
      <c r="W4168" s="251"/>
      <c r="X4168" s="166">
        <f t="shared" si="3492"/>
        <v>0</v>
      </c>
      <c r="Y4168" s="251"/>
      <c r="Z4168" s="251"/>
      <c r="AA4168" s="167">
        <f t="shared" si="3504"/>
        <v>0</v>
      </c>
      <c r="AB4168" s="157"/>
      <c r="AC4168" s="248"/>
      <c r="AD4168" s="251"/>
      <c r="AE4168" s="166">
        <f t="shared" si="3493"/>
        <v>0</v>
      </c>
      <c r="AF4168" s="251"/>
      <c r="AG4168" s="251"/>
      <c r="AH4168" s="167">
        <f t="shared" si="3505"/>
        <v>0</v>
      </c>
      <c r="AJ4168" s="252"/>
      <c r="AK4168" s="253"/>
      <c r="AL4168" s="254"/>
      <c r="AM4168" s="253"/>
      <c r="AN4168" s="254"/>
      <c r="AO4168" s="253"/>
      <c r="AP4168" s="254"/>
      <c r="AQ4168" s="253"/>
      <c r="AR4168" s="254"/>
      <c r="AS4168" s="253"/>
      <c r="AT4168" s="254"/>
      <c r="AU4168" s="253"/>
      <c r="AV4168" s="163">
        <f t="shared" si="3495"/>
        <v>0</v>
      </c>
      <c r="AW4168" s="168">
        <f t="shared" si="3496"/>
        <v>0</v>
      </c>
      <c r="AY4168" s="163">
        <f t="shared" si="3497"/>
        <v>0</v>
      </c>
      <c r="AZ4168" s="163">
        <f t="shared" si="3498"/>
        <v>0</v>
      </c>
      <c r="BA4168" s="163">
        <f t="shared" si="3499"/>
        <v>0</v>
      </c>
      <c r="BB4168" s="163">
        <f t="shared" si="3500"/>
        <v>0</v>
      </c>
      <c r="BC4168" s="163">
        <f t="shared" si="3501"/>
        <v>0</v>
      </c>
      <c r="BD4168" s="163">
        <f t="shared" si="3502"/>
        <v>0</v>
      </c>
    </row>
    <row r="4169" spans="2:56" x14ac:dyDescent="0.3">
      <c r="B4169" s="179" t="s">
        <v>119</v>
      </c>
      <c r="C4169" s="83">
        <f>SUM(C4170)</f>
        <v>1000</v>
      </c>
      <c r="D4169" s="84">
        <f>SUM(D4170)</f>
        <v>0</v>
      </c>
      <c r="E4169" s="85">
        <f t="shared" si="3488"/>
        <v>0</v>
      </c>
      <c r="F4169" s="83">
        <f>SUM(F4170)</f>
        <v>1817</v>
      </c>
      <c r="G4169" s="84">
        <f>SUM(G4170)</f>
        <v>1817</v>
      </c>
      <c r="H4169" s="85">
        <f t="shared" si="3489"/>
        <v>1</v>
      </c>
      <c r="I4169" s="83">
        <f>SUM(I4170)</f>
        <v>2000</v>
      </c>
      <c r="J4169" s="86">
        <f>SUM(J4170)</f>
        <v>2000</v>
      </c>
      <c r="K4169" s="87">
        <f t="shared" si="3490"/>
        <v>1</v>
      </c>
      <c r="L4169" s="83">
        <f>SUM(L4170)</f>
        <v>2000</v>
      </c>
      <c r="M4169" s="86">
        <f>SUM(M4170)</f>
        <v>2000</v>
      </c>
      <c r="N4169" s="88">
        <f>SUM(N4170)</f>
        <v>0</v>
      </c>
      <c r="O4169" s="83">
        <f>SUM(O4170)</f>
        <v>2000</v>
      </c>
      <c r="P4169" s="88">
        <f>SUM(P4170)</f>
        <v>0</v>
      </c>
      <c r="Q4169" s="177">
        <f t="shared" si="3491"/>
        <v>2000</v>
      </c>
      <c r="R4169" s="88">
        <f>SUM(R4170)</f>
        <v>0</v>
      </c>
      <c r="S4169" s="88">
        <f>SUM(S4170)</f>
        <v>0</v>
      </c>
      <c r="T4169" s="178">
        <f t="shared" si="3503"/>
        <v>2000</v>
      </c>
      <c r="U4169" s="157"/>
      <c r="V4169" s="83">
        <f>SUM(V4170)</f>
        <v>2000</v>
      </c>
      <c r="W4169" s="88">
        <f>SUM(W4170)</f>
        <v>0</v>
      </c>
      <c r="X4169" s="177">
        <f t="shared" si="3492"/>
        <v>2000</v>
      </c>
      <c r="Y4169" s="88">
        <f>SUM(Y4170)</f>
        <v>0</v>
      </c>
      <c r="Z4169" s="88">
        <f>SUM(Z4170)</f>
        <v>0</v>
      </c>
      <c r="AA4169" s="178">
        <f t="shared" si="3504"/>
        <v>2000</v>
      </c>
      <c r="AB4169" s="157"/>
      <c r="AC4169" s="83">
        <f>SUM(AC4170)</f>
        <v>2000</v>
      </c>
      <c r="AD4169" s="88">
        <f>SUM(AD4170)</f>
        <v>0</v>
      </c>
      <c r="AE4169" s="177">
        <f t="shared" si="3493"/>
        <v>2000</v>
      </c>
      <c r="AF4169" s="88">
        <f>SUM(AF4170)</f>
        <v>0</v>
      </c>
      <c r="AG4169" s="88">
        <f>SUM(AG4170)</f>
        <v>0</v>
      </c>
      <c r="AH4169" s="178">
        <f t="shared" si="3505"/>
        <v>2000</v>
      </c>
      <c r="AJ4169" s="84">
        <f t="shared" ref="AJ4169:AU4169" si="3507">SUM(AJ4170)</f>
        <v>0</v>
      </c>
      <c r="AK4169" s="86">
        <f t="shared" si="3507"/>
        <v>0</v>
      </c>
      <c r="AL4169" s="88">
        <f t="shared" si="3507"/>
        <v>2000</v>
      </c>
      <c r="AM4169" s="86">
        <f t="shared" si="3507"/>
        <v>0</v>
      </c>
      <c r="AN4169" s="88">
        <f t="shared" si="3507"/>
        <v>0</v>
      </c>
      <c r="AO4169" s="86">
        <f t="shared" si="3507"/>
        <v>0</v>
      </c>
      <c r="AP4169" s="88">
        <f t="shared" si="3507"/>
        <v>0</v>
      </c>
      <c r="AQ4169" s="86">
        <f t="shared" si="3507"/>
        <v>0</v>
      </c>
      <c r="AR4169" s="88">
        <f t="shared" si="3507"/>
        <v>0</v>
      </c>
      <c r="AS4169" s="86">
        <f t="shared" si="3507"/>
        <v>0</v>
      </c>
      <c r="AT4169" s="88">
        <f t="shared" si="3507"/>
        <v>0</v>
      </c>
      <c r="AU4169" s="86">
        <f t="shared" si="3507"/>
        <v>0</v>
      </c>
      <c r="AV4169" s="86">
        <f t="shared" si="3495"/>
        <v>2000</v>
      </c>
      <c r="AW4169" s="93">
        <f t="shared" si="3496"/>
        <v>0</v>
      </c>
      <c r="AY4169" s="86">
        <f t="shared" si="3497"/>
        <v>2000</v>
      </c>
      <c r="AZ4169" s="86">
        <f t="shared" si="3498"/>
        <v>0</v>
      </c>
      <c r="BA4169" s="86">
        <f t="shared" si="3499"/>
        <v>0</v>
      </c>
      <c r="BB4169" s="86">
        <f t="shared" si="3500"/>
        <v>0</v>
      </c>
      <c r="BC4169" s="86">
        <f t="shared" si="3501"/>
        <v>2000</v>
      </c>
      <c r="BD4169" s="86">
        <f t="shared" si="3502"/>
        <v>0</v>
      </c>
    </row>
    <row r="4170" spans="2:56" x14ac:dyDescent="0.3">
      <c r="B4170" s="169" t="s">
        <v>120</v>
      </c>
      <c r="C4170" s="248">
        <v>1000</v>
      </c>
      <c r="D4170" s="249"/>
      <c r="E4170" s="172">
        <f t="shared" si="3488"/>
        <v>0</v>
      </c>
      <c r="F4170" s="248">
        <v>1817</v>
      </c>
      <c r="G4170" s="249">
        <v>1817</v>
      </c>
      <c r="H4170" s="172">
        <f t="shared" si="3489"/>
        <v>1</v>
      </c>
      <c r="I4170" s="248">
        <v>2000</v>
      </c>
      <c r="J4170" s="250">
        <v>2000</v>
      </c>
      <c r="K4170" s="174">
        <f t="shared" si="3490"/>
        <v>1</v>
      </c>
      <c r="L4170" s="248">
        <v>2000</v>
      </c>
      <c r="M4170" s="250">
        <v>2000</v>
      </c>
      <c r="N4170" s="251"/>
      <c r="O4170" s="248">
        <v>2000</v>
      </c>
      <c r="P4170" s="251"/>
      <c r="Q4170" s="166">
        <f t="shared" si="3491"/>
        <v>2000</v>
      </c>
      <c r="R4170" s="251"/>
      <c r="S4170" s="251"/>
      <c r="T4170" s="167">
        <f t="shared" si="3503"/>
        <v>2000</v>
      </c>
      <c r="U4170" s="157"/>
      <c r="V4170" s="248">
        <v>2000</v>
      </c>
      <c r="W4170" s="251"/>
      <c r="X4170" s="166">
        <f t="shared" si="3492"/>
        <v>2000</v>
      </c>
      <c r="Y4170" s="251"/>
      <c r="Z4170" s="251"/>
      <c r="AA4170" s="167">
        <f t="shared" si="3504"/>
        <v>2000</v>
      </c>
      <c r="AB4170" s="157"/>
      <c r="AC4170" s="248">
        <v>2000</v>
      </c>
      <c r="AD4170" s="251"/>
      <c r="AE4170" s="166">
        <f t="shared" si="3493"/>
        <v>2000</v>
      </c>
      <c r="AF4170" s="251"/>
      <c r="AG4170" s="251"/>
      <c r="AH4170" s="167">
        <f t="shared" si="3505"/>
        <v>2000</v>
      </c>
      <c r="AJ4170" s="252"/>
      <c r="AK4170" s="253"/>
      <c r="AL4170" s="254">
        <v>2000</v>
      </c>
      <c r="AM4170" s="253"/>
      <c r="AN4170" s="254"/>
      <c r="AO4170" s="253"/>
      <c r="AP4170" s="254"/>
      <c r="AQ4170" s="253"/>
      <c r="AR4170" s="254"/>
      <c r="AS4170" s="253"/>
      <c r="AT4170" s="254"/>
      <c r="AU4170" s="253"/>
      <c r="AV4170" s="163">
        <f t="shared" si="3495"/>
        <v>2000</v>
      </c>
      <c r="AW4170" s="168">
        <f t="shared" si="3496"/>
        <v>0</v>
      </c>
      <c r="AY4170" s="163">
        <f t="shared" si="3497"/>
        <v>2000</v>
      </c>
      <c r="AZ4170" s="163">
        <f t="shared" si="3498"/>
        <v>0</v>
      </c>
      <c r="BA4170" s="163">
        <f t="shared" si="3499"/>
        <v>0</v>
      </c>
      <c r="BB4170" s="163">
        <f t="shared" si="3500"/>
        <v>0</v>
      </c>
      <c r="BC4170" s="163">
        <f t="shared" si="3501"/>
        <v>2000</v>
      </c>
      <c r="BD4170" s="163">
        <f t="shared" si="3502"/>
        <v>0</v>
      </c>
    </row>
    <row r="4171" spans="2:56" x14ac:dyDescent="0.3">
      <c r="B4171" s="179" t="s">
        <v>121</v>
      </c>
      <c r="C4171" s="83">
        <f>SUM(C4172:C4176)</f>
        <v>0</v>
      </c>
      <c r="D4171" s="84">
        <f>SUM(D4172:D4176)</f>
        <v>0</v>
      </c>
      <c r="E4171" s="85">
        <f t="shared" si="3488"/>
        <v>0</v>
      </c>
      <c r="F4171" s="83">
        <f>SUM(F4172:F4176)</f>
        <v>0</v>
      </c>
      <c r="G4171" s="84">
        <f>SUM(G4172:G4176)</f>
        <v>0</v>
      </c>
      <c r="H4171" s="85">
        <f t="shared" si="3489"/>
        <v>0</v>
      </c>
      <c r="I4171" s="83">
        <f>SUM(I4172:I4176)</f>
        <v>0</v>
      </c>
      <c r="J4171" s="86">
        <f>SUM(J4172:J4176)</f>
        <v>0</v>
      </c>
      <c r="K4171" s="87">
        <f t="shared" si="3490"/>
        <v>0</v>
      </c>
      <c r="L4171" s="83">
        <f>SUM(L4172:L4176)</f>
        <v>0</v>
      </c>
      <c r="M4171" s="86">
        <f>SUM(M4172:M4176)</f>
        <v>0</v>
      </c>
      <c r="N4171" s="88">
        <f>SUM(N4172:N4176)</f>
        <v>0</v>
      </c>
      <c r="O4171" s="83">
        <f>SUM(O4172:O4176)</f>
        <v>0</v>
      </c>
      <c r="P4171" s="88">
        <f>SUM(P4172:P4176)</f>
        <v>0</v>
      </c>
      <c r="Q4171" s="177">
        <f t="shared" si="3491"/>
        <v>0</v>
      </c>
      <c r="R4171" s="88">
        <f>SUM(R4172:R4176)</f>
        <v>0</v>
      </c>
      <c r="S4171" s="88">
        <f>SUM(S4172:S4176)</f>
        <v>0</v>
      </c>
      <c r="T4171" s="178">
        <f t="shared" si="3503"/>
        <v>0</v>
      </c>
      <c r="U4171" s="157"/>
      <c r="V4171" s="83">
        <f>SUM(V4172:V4176)</f>
        <v>0</v>
      </c>
      <c r="W4171" s="88">
        <f>SUM(W4172:W4176)</f>
        <v>0</v>
      </c>
      <c r="X4171" s="177">
        <f t="shared" si="3492"/>
        <v>0</v>
      </c>
      <c r="Y4171" s="88">
        <f>SUM(Y4172:Y4176)</f>
        <v>0</v>
      </c>
      <c r="Z4171" s="88">
        <f>SUM(Z4172:Z4176)</f>
        <v>0</v>
      </c>
      <c r="AA4171" s="178">
        <f t="shared" si="3504"/>
        <v>0</v>
      </c>
      <c r="AB4171" s="157"/>
      <c r="AC4171" s="83">
        <f>SUM(AC4172:AC4176)</f>
        <v>0</v>
      </c>
      <c r="AD4171" s="88">
        <f>SUM(AD4172:AD4176)</f>
        <v>0</v>
      </c>
      <c r="AE4171" s="177">
        <f t="shared" si="3493"/>
        <v>0</v>
      </c>
      <c r="AF4171" s="88">
        <f>SUM(AF4172:AF4176)</f>
        <v>0</v>
      </c>
      <c r="AG4171" s="88">
        <f>SUM(AG4172:AG4176)</f>
        <v>0</v>
      </c>
      <c r="AH4171" s="178">
        <f t="shared" si="3505"/>
        <v>0</v>
      </c>
      <c r="AJ4171" s="84">
        <f t="shared" ref="AJ4171:AU4171" si="3508">SUM(AJ4172:AJ4176)</f>
        <v>0</v>
      </c>
      <c r="AK4171" s="86">
        <f t="shared" si="3508"/>
        <v>0</v>
      </c>
      <c r="AL4171" s="88">
        <f t="shared" si="3508"/>
        <v>0</v>
      </c>
      <c r="AM4171" s="86">
        <f t="shared" si="3508"/>
        <v>0</v>
      </c>
      <c r="AN4171" s="88">
        <f t="shared" si="3508"/>
        <v>0</v>
      </c>
      <c r="AO4171" s="86">
        <f t="shared" si="3508"/>
        <v>0</v>
      </c>
      <c r="AP4171" s="88">
        <f t="shared" si="3508"/>
        <v>0</v>
      </c>
      <c r="AQ4171" s="86">
        <f t="shared" si="3508"/>
        <v>0</v>
      </c>
      <c r="AR4171" s="88">
        <f t="shared" si="3508"/>
        <v>0</v>
      </c>
      <c r="AS4171" s="86">
        <f t="shared" si="3508"/>
        <v>0</v>
      </c>
      <c r="AT4171" s="88">
        <f t="shared" si="3508"/>
        <v>0</v>
      </c>
      <c r="AU4171" s="86">
        <f t="shared" si="3508"/>
        <v>0</v>
      </c>
      <c r="AV4171" s="86">
        <f t="shared" si="3495"/>
        <v>0</v>
      </c>
      <c r="AW4171" s="93">
        <f t="shared" si="3496"/>
        <v>0</v>
      </c>
      <c r="AY4171" s="86">
        <f t="shared" si="3497"/>
        <v>0</v>
      </c>
      <c r="AZ4171" s="86">
        <f t="shared" si="3498"/>
        <v>0</v>
      </c>
      <c r="BA4171" s="86">
        <f t="shared" si="3499"/>
        <v>0</v>
      </c>
      <c r="BB4171" s="86">
        <f t="shared" si="3500"/>
        <v>0</v>
      </c>
      <c r="BC4171" s="86">
        <f t="shared" si="3501"/>
        <v>0</v>
      </c>
      <c r="BD4171" s="86">
        <f t="shared" si="3502"/>
        <v>0</v>
      </c>
    </row>
    <row r="4172" spans="2:56" x14ac:dyDescent="0.3">
      <c r="B4172" s="169" t="s">
        <v>122</v>
      </c>
      <c r="C4172" s="248"/>
      <c r="D4172" s="249"/>
      <c r="E4172" s="172">
        <f t="shared" si="3488"/>
        <v>0</v>
      </c>
      <c r="F4172" s="248"/>
      <c r="G4172" s="249"/>
      <c r="H4172" s="172">
        <f t="shared" si="3489"/>
        <v>0</v>
      </c>
      <c r="I4172" s="248"/>
      <c r="J4172" s="250"/>
      <c r="K4172" s="174">
        <f t="shared" si="3490"/>
        <v>0</v>
      </c>
      <c r="L4172" s="248"/>
      <c r="M4172" s="250"/>
      <c r="N4172" s="251"/>
      <c r="O4172" s="248"/>
      <c r="P4172" s="251"/>
      <c r="Q4172" s="166">
        <f t="shared" si="3491"/>
        <v>0</v>
      </c>
      <c r="R4172" s="251"/>
      <c r="S4172" s="251"/>
      <c r="T4172" s="167">
        <f t="shared" si="3503"/>
        <v>0</v>
      </c>
      <c r="U4172" s="157"/>
      <c r="V4172" s="248"/>
      <c r="W4172" s="251"/>
      <c r="X4172" s="166">
        <f t="shared" si="3492"/>
        <v>0</v>
      </c>
      <c r="Y4172" s="251"/>
      <c r="Z4172" s="251"/>
      <c r="AA4172" s="167">
        <f t="shared" si="3504"/>
        <v>0</v>
      </c>
      <c r="AB4172" s="157"/>
      <c r="AC4172" s="248"/>
      <c r="AD4172" s="251"/>
      <c r="AE4172" s="166">
        <f t="shared" si="3493"/>
        <v>0</v>
      </c>
      <c r="AF4172" s="251"/>
      <c r="AG4172" s="251"/>
      <c r="AH4172" s="167">
        <f t="shared" si="3505"/>
        <v>0</v>
      </c>
      <c r="AJ4172" s="252"/>
      <c r="AK4172" s="253"/>
      <c r="AL4172" s="254"/>
      <c r="AM4172" s="253"/>
      <c r="AN4172" s="254"/>
      <c r="AO4172" s="253"/>
      <c r="AP4172" s="254"/>
      <c r="AQ4172" s="253"/>
      <c r="AR4172" s="254"/>
      <c r="AS4172" s="253"/>
      <c r="AT4172" s="254"/>
      <c r="AU4172" s="253"/>
      <c r="AV4172" s="163">
        <f t="shared" si="3495"/>
        <v>0</v>
      </c>
      <c r="AW4172" s="168">
        <f t="shared" si="3496"/>
        <v>0</v>
      </c>
      <c r="AY4172" s="163">
        <f t="shared" si="3497"/>
        <v>0</v>
      </c>
      <c r="AZ4172" s="163">
        <f t="shared" si="3498"/>
        <v>0</v>
      </c>
      <c r="BA4172" s="163">
        <f t="shared" si="3499"/>
        <v>0</v>
      </c>
      <c r="BB4172" s="163">
        <f t="shared" si="3500"/>
        <v>0</v>
      </c>
      <c r="BC4172" s="163">
        <f t="shared" si="3501"/>
        <v>0</v>
      </c>
      <c r="BD4172" s="163">
        <f t="shared" si="3502"/>
        <v>0</v>
      </c>
    </row>
    <row r="4173" spans="2:56" x14ac:dyDescent="0.3">
      <c r="B4173" s="169" t="s">
        <v>123</v>
      </c>
      <c r="C4173" s="248"/>
      <c r="D4173" s="249"/>
      <c r="E4173" s="172">
        <f t="shared" si="3488"/>
        <v>0</v>
      </c>
      <c r="F4173" s="248"/>
      <c r="G4173" s="249"/>
      <c r="H4173" s="172">
        <f t="shared" si="3489"/>
        <v>0</v>
      </c>
      <c r="I4173" s="248"/>
      <c r="J4173" s="250"/>
      <c r="K4173" s="174">
        <f t="shared" si="3490"/>
        <v>0</v>
      </c>
      <c r="L4173" s="248"/>
      <c r="M4173" s="250"/>
      <c r="N4173" s="251"/>
      <c r="O4173" s="248"/>
      <c r="P4173" s="251"/>
      <c r="Q4173" s="166">
        <f t="shared" si="3491"/>
        <v>0</v>
      </c>
      <c r="R4173" s="251"/>
      <c r="S4173" s="251"/>
      <c r="T4173" s="167">
        <f t="shared" si="3503"/>
        <v>0</v>
      </c>
      <c r="U4173" s="157"/>
      <c r="V4173" s="248"/>
      <c r="W4173" s="251"/>
      <c r="X4173" s="166">
        <f t="shared" si="3492"/>
        <v>0</v>
      </c>
      <c r="Y4173" s="251"/>
      <c r="Z4173" s="251"/>
      <c r="AA4173" s="167">
        <f t="shared" si="3504"/>
        <v>0</v>
      </c>
      <c r="AB4173" s="157"/>
      <c r="AC4173" s="248"/>
      <c r="AD4173" s="251"/>
      <c r="AE4173" s="166">
        <f t="shared" si="3493"/>
        <v>0</v>
      </c>
      <c r="AF4173" s="251"/>
      <c r="AG4173" s="251"/>
      <c r="AH4173" s="167">
        <f t="shared" si="3505"/>
        <v>0</v>
      </c>
      <c r="AJ4173" s="252"/>
      <c r="AK4173" s="253"/>
      <c r="AL4173" s="254"/>
      <c r="AM4173" s="253"/>
      <c r="AN4173" s="254"/>
      <c r="AO4173" s="253"/>
      <c r="AP4173" s="254"/>
      <c r="AQ4173" s="253"/>
      <c r="AR4173" s="254"/>
      <c r="AS4173" s="253"/>
      <c r="AT4173" s="254"/>
      <c r="AU4173" s="253"/>
      <c r="AV4173" s="163">
        <f t="shared" si="3495"/>
        <v>0</v>
      </c>
      <c r="AW4173" s="168">
        <f t="shared" si="3496"/>
        <v>0</v>
      </c>
      <c r="AY4173" s="163">
        <f t="shared" si="3497"/>
        <v>0</v>
      </c>
      <c r="AZ4173" s="163">
        <f t="shared" si="3498"/>
        <v>0</v>
      </c>
      <c r="BA4173" s="163">
        <f t="shared" si="3499"/>
        <v>0</v>
      </c>
      <c r="BB4173" s="163">
        <f t="shared" si="3500"/>
        <v>0</v>
      </c>
      <c r="BC4173" s="163">
        <f t="shared" si="3501"/>
        <v>0</v>
      </c>
      <c r="BD4173" s="163">
        <f t="shared" si="3502"/>
        <v>0</v>
      </c>
    </row>
    <row r="4174" spans="2:56" x14ac:dyDescent="0.3">
      <c r="B4174" s="169" t="s">
        <v>124</v>
      </c>
      <c r="C4174" s="248"/>
      <c r="D4174" s="249"/>
      <c r="E4174" s="172">
        <f t="shared" si="3488"/>
        <v>0</v>
      </c>
      <c r="F4174" s="248"/>
      <c r="G4174" s="249"/>
      <c r="H4174" s="172">
        <f t="shared" si="3489"/>
        <v>0</v>
      </c>
      <c r="I4174" s="248"/>
      <c r="J4174" s="250"/>
      <c r="K4174" s="174">
        <f t="shared" si="3490"/>
        <v>0</v>
      </c>
      <c r="L4174" s="248"/>
      <c r="M4174" s="250"/>
      <c r="N4174" s="251"/>
      <c r="O4174" s="248"/>
      <c r="P4174" s="251"/>
      <c r="Q4174" s="166">
        <f t="shared" si="3491"/>
        <v>0</v>
      </c>
      <c r="R4174" s="251"/>
      <c r="S4174" s="251"/>
      <c r="T4174" s="167">
        <f t="shared" si="3503"/>
        <v>0</v>
      </c>
      <c r="U4174" s="157"/>
      <c r="V4174" s="248"/>
      <c r="W4174" s="251"/>
      <c r="X4174" s="166">
        <f t="shared" si="3492"/>
        <v>0</v>
      </c>
      <c r="Y4174" s="251"/>
      <c r="Z4174" s="251"/>
      <c r="AA4174" s="167">
        <f t="shared" si="3504"/>
        <v>0</v>
      </c>
      <c r="AB4174" s="157"/>
      <c r="AC4174" s="248"/>
      <c r="AD4174" s="251"/>
      <c r="AE4174" s="166">
        <f t="shared" si="3493"/>
        <v>0</v>
      </c>
      <c r="AF4174" s="251"/>
      <c r="AG4174" s="251"/>
      <c r="AH4174" s="167">
        <f t="shared" si="3505"/>
        <v>0</v>
      </c>
      <c r="AJ4174" s="252"/>
      <c r="AK4174" s="253"/>
      <c r="AL4174" s="254"/>
      <c r="AM4174" s="253"/>
      <c r="AN4174" s="254"/>
      <c r="AO4174" s="253"/>
      <c r="AP4174" s="254"/>
      <c r="AQ4174" s="253"/>
      <c r="AR4174" s="254"/>
      <c r="AS4174" s="253"/>
      <c r="AT4174" s="254"/>
      <c r="AU4174" s="253"/>
      <c r="AV4174" s="163">
        <f t="shared" si="3495"/>
        <v>0</v>
      </c>
      <c r="AW4174" s="168">
        <f t="shared" si="3496"/>
        <v>0</v>
      </c>
      <c r="AY4174" s="163">
        <f t="shared" si="3497"/>
        <v>0</v>
      </c>
      <c r="AZ4174" s="163">
        <f t="shared" si="3498"/>
        <v>0</v>
      </c>
      <c r="BA4174" s="163">
        <f t="shared" si="3499"/>
        <v>0</v>
      </c>
      <c r="BB4174" s="163">
        <f t="shared" si="3500"/>
        <v>0</v>
      </c>
      <c r="BC4174" s="163">
        <f t="shared" si="3501"/>
        <v>0</v>
      </c>
      <c r="BD4174" s="163">
        <f t="shared" si="3502"/>
        <v>0</v>
      </c>
    </row>
    <row r="4175" spans="2:56" x14ac:dyDescent="0.3">
      <c r="B4175" s="169" t="s">
        <v>125</v>
      </c>
      <c r="C4175" s="248"/>
      <c r="D4175" s="249"/>
      <c r="E4175" s="172">
        <f t="shared" si="3488"/>
        <v>0</v>
      </c>
      <c r="F4175" s="248"/>
      <c r="G4175" s="249"/>
      <c r="H4175" s="172">
        <f t="shared" si="3489"/>
        <v>0</v>
      </c>
      <c r="I4175" s="248"/>
      <c r="J4175" s="250"/>
      <c r="K4175" s="174">
        <f t="shared" si="3490"/>
        <v>0</v>
      </c>
      <c r="L4175" s="248"/>
      <c r="M4175" s="250"/>
      <c r="N4175" s="251"/>
      <c r="O4175" s="248"/>
      <c r="P4175" s="251"/>
      <c r="Q4175" s="166">
        <f t="shared" si="3491"/>
        <v>0</v>
      </c>
      <c r="R4175" s="251"/>
      <c r="S4175" s="251"/>
      <c r="T4175" s="167">
        <f t="shared" si="3503"/>
        <v>0</v>
      </c>
      <c r="U4175" s="157"/>
      <c r="V4175" s="248"/>
      <c r="W4175" s="251"/>
      <c r="X4175" s="166">
        <f t="shared" si="3492"/>
        <v>0</v>
      </c>
      <c r="Y4175" s="251"/>
      <c r="Z4175" s="251"/>
      <c r="AA4175" s="167">
        <f t="shared" si="3504"/>
        <v>0</v>
      </c>
      <c r="AB4175" s="157"/>
      <c r="AC4175" s="248"/>
      <c r="AD4175" s="251"/>
      <c r="AE4175" s="166">
        <f t="shared" si="3493"/>
        <v>0</v>
      </c>
      <c r="AF4175" s="251"/>
      <c r="AG4175" s="251"/>
      <c r="AH4175" s="167">
        <f t="shared" si="3505"/>
        <v>0</v>
      </c>
      <c r="AJ4175" s="252"/>
      <c r="AK4175" s="253"/>
      <c r="AL4175" s="254"/>
      <c r="AM4175" s="253"/>
      <c r="AN4175" s="254"/>
      <c r="AO4175" s="253"/>
      <c r="AP4175" s="254"/>
      <c r="AQ4175" s="253"/>
      <c r="AR4175" s="254"/>
      <c r="AS4175" s="253"/>
      <c r="AT4175" s="254"/>
      <c r="AU4175" s="253"/>
      <c r="AV4175" s="163">
        <f t="shared" si="3495"/>
        <v>0</v>
      </c>
      <c r="AW4175" s="168">
        <f t="shared" si="3496"/>
        <v>0</v>
      </c>
      <c r="AY4175" s="163">
        <f t="shared" si="3497"/>
        <v>0</v>
      </c>
      <c r="AZ4175" s="163">
        <f t="shared" si="3498"/>
        <v>0</v>
      </c>
      <c r="BA4175" s="163">
        <f t="shared" si="3499"/>
        <v>0</v>
      </c>
      <c r="BB4175" s="163">
        <f t="shared" si="3500"/>
        <v>0</v>
      </c>
      <c r="BC4175" s="163">
        <f t="shared" si="3501"/>
        <v>0</v>
      </c>
      <c r="BD4175" s="163">
        <f t="shared" si="3502"/>
        <v>0</v>
      </c>
    </row>
    <row r="4176" spans="2:56" x14ac:dyDescent="0.3">
      <c r="B4176" s="169" t="s">
        <v>126</v>
      </c>
      <c r="C4176" s="248"/>
      <c r="D4176" s="249"/>
      <c r="E4176" s="172">
        <f t="shared" si="3488"/>
        <v>0</v>
      </c>
      <c r="F4176" s="248"/>
      <c r="G4176" s="249"/>
      <c r="H4176" s="172">
        <f t="shared" si="3489"/>
        <v>0</v>
      </c>
      <c r="I4176" s="248"/>
      <c r="J4176" s="250"/>
      <c r="K4176" s="174">
        <f t="shared" si="3490"/>
        <v>0</v>
      </c>
      <c r="L4176" s="248"/>
      <c r="M4176" s="250"/>
      <c r="N4176" s="251"/>
      <c r="O4176" s="248"/>
      <c r="P4176" s="251"/>
      <c r="Q4176" s="166">
        <f t="shared" si="3491"/>
        <v>0</v>
      </c>
      <c r="R4176" s="251"/>
      <c r="S4176" s="251"/>
      <c r="T4176" s="167">
        <f t="shared" si="3503"/>
        <v>0</v>
      </c>
      <c r="U4176" s="157"/>
      <c r="V4176" s="248"/>
      <c r="W4176" s="251"/>
      <c r="X4176" s="166">
        <f t="shared" si="3492"/>
        <v>0</v>
      </c>
      <c r="Y4176" s="251"/>
      <c r="Z4176" s="251"/>
      <c r="AA4176" s="167">
        <f t="shared" si="3504"/>
        <v>0</v>
      </c>
      <c r="AB4176" s="157"/>
      <c r="AC4176" s="248"/>
      <c r="AD4176" s="251"/>
      <c r="AE4176" s="166">
        <f t="shared" si="3493"/>
        <v>0</v>
      </c>
      <c r="AF4176" s="251"/>
      <c r="AG4176" s="251"/>
      <c r="AH4176" s="167">
        <f t="shared" si="3505"/>
        <v>0</v>
      </c>
      <c r="AJ4176" s="252"/>
      <c r="AK4176" s="253"/>
      <c r="AL4176" s="254"/>
      <c r="AM4176" s="253"/>
      <c r="AN4176" s="254"/>
      <c r="AO4176" s="253"/>
      <c r="AP4176" s="254"/>
      <c r="AQ4176" s="253"/>
      <c r="AR4176" s="254"/>
      <c r="AS4176" s="253"/>
      <c r="AT4176" s="254"/>
      <c r="AU4176" s="253"/>
      <c r="AV4176" s="163">
        <f t="shared" si="3495"/>
        <v>0</v>
      </c>
      <c r="AW4176" s="168">
        <f t="shared" si="3496"/>
        <v>0</v>
      </c>
      <c r="AY4176" s="163">
        <f t="shared" si="3497"/>
        <v>0</v>
      </c>
      <c r="AZ4176" s="163">
        <f t="shared" si="3498"/>
        <v>0</v>
      </c>
      <c r="BA4176" s="163">
        <f t="shared" si="3499"/>
        <v>0</v>
      </c>
      <c r="BB4176" s="163">
        <f t="shared" si="3500"/>
        <v>0</v>
      </c>
      <c r="BC4176" s="163">
        <f t="shared" si="3501"/>
        <v>0</v>
      </c>
      <c r="BD4176" s="163">
        <f t="shared" si="3502"/>
        <v>0</v>
      </c>
    </row>
    <row r="4177" spans="2:56" x14ac:dyDescent="0.3">
      <c r="B4177" s="179" t="s">
        <v>127</v>
      </c>
      <c r="C4177" s="83">
        <f>SUM(C4178)</f>
        <v>0</v>
      </c>
      <c r="D4177" s="84">
        <f>SUM(D4178)</f>
        <v>0</v>
      </c>
      <c r="E4177" s="85">
        <f t="shared" si="3488"/>
        <v>0</v>
      </c>
      <c r="F4177" s="83">
        <f>SUM(F4178)</f>
        <v>0</v>
      </c>
      <c r="G4177" s="84">
        <f>SUM(G4178)</f>
        <v>0</v>
      </c>
      <c r="H4177" s="85">
        <f t="shared" si="3489"/>
        <v>0</v>
      </c>
      <c r="I4177" s="83">
        <f>SUM(I4178)</f>
        <v>0</v>
      </c>
      <c r="J4177" s="86">
        <f>SUM(J4178)</f>
        <v>0</v>
      </c>
      <c r="K4177" s="87">
        <f t="shared" si="3490"/>
        <v>0</v>
      </c>
      <c r="L4177" s="83">
        <f>SUM(L4178)</f>
        <v>0</v>
      </c>
      <c r="M4177" s="86">
        <f>SUM(M4178)</f>
        <v>0</v>
      </c>
      <c r="N4177" s="88">
        <f>SUM(N4178)</f>
        <v>0</v>
      </c>
      <c r="O4177" s="83">
        <f>SUM(O4178)</f>
        <v>0</v>
      </c>
      <c r="P4177" s="88">
        <f>SUM(P4178)</f>
        <v>0</v>
      </c>
      <c r="Q4177" s="177">
        <f t="shared" si="3491"/>
        <v>0</v>
      </c>
      <c r="R4177" s="88">
        <f>SUM(R4178)</f>
        <v>0</v>
      </c>
      <c r="S4177" s="88">
        <f>SUM(S4178)</f>
        <v>0</v>
      </c>
      <c r="T4177" s="178">
        <f t="shared" si="3503"/>
        <v>0</v>
      </c>
      <c r="U4177" s="157"/>
      <c r="V4177" s="83">
        <f>SUM(V4178)</f>
        <v>0</v>
      </c>
      <c r="W4177" s="88">
        <f>SUM(W4178)</f>
        <v>0</v>
      </c>
      <c r="X4177" s="177">
        <f t="shared" si="3492"/>
        <v>0</v>
      </c>
      <c r="Y4177" s="88">
        <f>SUM(Y4178)</f>
        <v>0</v>
      </c>
      <c r="Z4177" s="88">
        <f>SUM(Z4178)</f>
        <v>0</v>
      </c>
      <c r="AA4177" s="178">
        <f t="shared" si="3504"/>
        <v>0</v>
      </c>
      <c r="AB4177" s="157"/>
      <c r="AC4177" s="83">
        <f>SUM(AC4178)</f>
        <v>0</v>
      </c>
      <c r="AD4177" s="88">
        <f>SUM(AD4178)</f>
        <v>0</v>
      </c>
      <c r="AE4177" s="177">
        <f t="shared" si="3493"/>
        <v>0</v>
      </c>
      <c r="AF4177" s="88">
        <f>SUM(AF4178)</f>
        <v>0</v>
      </c>
      <c r="AG4177" s="88">
        <f>SUM(AG4178)</f>
        <v>0</v>
      </c>
      <c r="AH4177" s="178">
        <f t="shared" si="3505"/>
        <v>0</v>
      </c>
      <c r="AJ4177" s="84">
        <f t="shared" ref="AJ4177:AU4177" si="3509">SUM(AJ4178)</f>
        <v>0</v>
      </c>
      <c r="AK4177" s="86">
        <f t="shared" si="3509"/>
        <v>0</v>
      </c>
      <c r="AL4177" s="88">
        <f t="shared" si="3509"/>
        <v>0</v>
      </c>
      <c r="AM4177" s="86">
        <f t="shared" si="3509"/>
        <v>0</v>
      </c>
      <c r="AN4177" s="88">
        <f t="shared" si="3509"/>
        <v>0</v>
      </c>
      <c r="AO4177" s="86">
        <f t="shared" si="3509"/>
        <v>0</v>
      </c>
      <c r="AP4177" s="88">
        <f t="shared" si="3509"/>
        <v>0</v>
      </c>
      <c r="AQ4177" s="86">
        <f t="shared" si="3509"/>
        <v>0</v>
      </c>
      <c r="AR4177" s="88">
        <f t="shared" si="3509"/>
        <v>0</v>
      </c>
      <c r="AS4177" s="86">
        <f t="shared" si="3509"/>
        <v>0</v>
      </c>
      <c r="AT4177" s="88">
        <f t="shared" si="3509"/>
        <v>0</v>
      </c>
      <c r="AU4177" s="86">
        <f t="shared" si="3509"/>
        <v>0</v>
      </c>
      <c r="AV4177" s="86">
        <f t="shared" si="3495"/>
        <v>0</v>
      </c>
      <c r="AW4177" s="93">
        <f t="shared" si="3496"/>
        <v>0</v>
      </c>
      <c r="AY4177" s="86">
        <f t="shared" si="3497"/>
        <v>0</v>
      </c>
      <c r="AZ4177" s="86">
        <f t="shared" si="3498"/>
        <v>0</v>
      </c>
      <c r="BA4177" s="86">
        <f t="shared" si="3499"/>
        <v>0</v>
      </c>
      <c r="BB4177" s="86">
        <f t="shared" si="3500"/>
        <v>0</v>
      </c>
      <c r="BC4177" s="86">
        <f t="shared" si="3501"/>
        <v>0</v>
      </c>
      <c r="BD4177" s="86">
        <f t="shared" si="3502"/>
        <v>0</v>
      </c>
    </row>
    <row r="4178" spans="2:56" x14ac:dyDescent="0.3">
      <c r="B4178" s="169" t="s">
        <v>105</v>
      </c>
      <c r="C4178" s="248"/>
      <c r="D4178" s="249"/>
      <c r="E4178" s="172">
        <f t="shared" si="3488"/>
        <v>0</v>
      </c>
      <c r="F4178" s="248"/>
      <c r="G4178" s="249"/>
      <c r="H4178" s="172">
        <f t="shared" si="3489"/>
        <v>0</v>
      </c>
      <c r="I4178" s="248"/>
      <c r="J4178" s="250"/>
      <c r="K4178" s="174">
        <f t="shared" si="3490"/>
        <v>0</v>
      </c>
      <c r="L4178" s="248"/>
      <c r="M4178" s="250"/>
      <c r="N4178" s="251"/>
      <c r="O4178" s="248"/>
      <c r="P4178" s="251"/>
      <c r="Q4178" s="166">
        <f t="shared" si="3491"/>
        <v>0</v>
      </c>
      <c r="R4178" s="251"/>
      <c r="S4178" s="251"/>
      <c r="T4178" s="167">
        <f t="shared" si="3503"/>
        <v>0</v>
      </c>
      <c r="U4178" s="157"/>
      <c r="V4178" s="248"/>
      <c r="W4178" s="251"/>
      <c r="X4178" s="166">
        <f t="shared" si="3492"/>
        <v>0</v>
      </c>
      <c r="Y4178" s="251"/>
      <c r="Z4178" s="251"/>
      <c r="AA4178" s="167">
        <f t="shared" si="3504"/>
        <v>0</v>
      </c>
      <c r="AB4178" s="157"/>
      <c r="AC4178" s="248"/>
      <c r="AD4178" s="251"/>
      <c r="AE4178" s="166">
        <f t="shared" si="3493"/>
        <v>0</v>
      </c>
      <c r="AF4178" s="251"/>
      <c r="AG4178" s="251"/>
      <c r="AH4178" s="167">
        <f t="shared" si="3505"/>
        <v>0</v>
      </c>
      <c r="AJ4178" s="252"/>
      <c r="AK4178" s="253"/>
      <c r="AL4178" s="254"/>
      <c r="AM4178" s="253"/>
      <c r="AN4178" s="254"/>
      <c r="AO4178" s="253"/>
      <c r="AP4178" s="254"/>
      <c r="AQ4178" s="253"/>
      <c r="AR4178" s="254"/>
      <c r="AS4178" s="253"/>
      <c r="AT4178" s="254"/>
      <c r="AU4178" s="253"/>
      <c r="AV4178" s="163">
        <f t="shared" si="3495"/>
        <v>0</v>
      </c>
      <c r="AW4178" s="168">
        <f t="shared" si="3496"/>
        <v>0</v>
      </c>
      <c r="AY4178" s="163">
        <f t="shared" si="3497"/>
        <v>0</v>
      </c>
      <c r="AZ4178" s="163">
        <f t="shared" si="3498"/>
        <v>0</v>
      </c>
      <c r="BA4178" s="163">
        <f t="shared" si="3499"/>
        <v>0</v>
      </c>
      <c r="BB4178" s="163">
        <f t="shared" si="3500"/>
        <v>0</v>
      </c>
      <c r="BC4178" s="163">
        <f t="shared" si="3501"/>
        <v>0</v>
      </c>
      <c r="BD4178" s="163">
        <f t="shared" si="3502"/>
        <v>0</v>
      </c>
    </row>
    <row r="4179" spans="2:56" x14ac:dyDescent="0.3">
      <c r="B4179" s="179" t="s">
        <v>128</v>
      </c>
      <c r="C4179" s="83">
        <f>SUM(C4180)</f>
        <v>0</v>
      </c>
      <c r="D4179" s="84">
        <f>SUM(D4180)</f>
        <v>0</v>
      </c>
      <c r="E4179" s="85">
        <f t="shared" si="3488"/>
        <v>0</v>
      </c>
      <c r="F4179" s="83">
        <f>SUM(F4180)</f>
        <v>0</v>
      </c>
      <c r="G4179" s="84">
        <f>SUM(G4180)</f>
        <v>0</v>
      </c>
      <c r="H4179" s="85">
        <f t="shared" si="3489"/>
        <v>0</v>
      </c>
      <c r="I4179" s="83">
        <f>SUM(I4180)</f>
        <v>0</v>
      </c>
      <c r="J4179" s="86">
        <f>SUM(J4180)</f>
        <v>0</v>
      </c>
      <c r="K4179" s="87">
        <f t="shared" si="3490"/>
        <v>0</v>
      </c>
      <c r="L4179" s="83">
        <f>SUM(L4180)</f>
        <v>0</v>
      </c>
      <c r="M4179" s="86">
        <f>SUM(M4180)</f>
        <v>0</v>
      </c>
      <c r="N4179" s="88">
        <f>SUM(N4180)</f>
        <v>0</v>
      </c>
      <c r="O4179" s="83">
        <f>SUM(O4180)</f>
        <v>0</v>
      </c>
      <c r="P4179" s="88">
        <f>SUM(P4180)</f>
        <v>0</v>
      </c>
      <c r="Q4179" s="177">
        <f t="shared" si="3491"/>
        <v>0</v>
      </c>
      <c r="R4179" s="88">
        <f>SUM(R4180)</f>
        <v>0</v>
      </c>
      <c r="S4179" s="88">
        <f>SUM(S4180)</f>
        <v>0</v>
      </c>
      <c r="T4179" s="178">
        <f t="shared" si="3503"/>
        <v>0</v>
      </c>
      <c r="U4179" s="157"/>
      <c r="V4179" s="83">
        <f>SUM(V4180)</f>
        <v>0</v>
      </c>
      <c r="W4179" s="88">
        <f>SUM(W4180)</f>
        <v>0</v>
      </c>
      <c r="X4179" s="177">
        <f t="shared" si="3492"/>
        <v>0</v>
      </c>
      <c r="Y4179" s="88">
        <f>SUM(Y4180)</f>
        <v>0</v>
      </c>
      <c r="Z4179" s="88">
        <f>SUM(Z4180)</f>
        <v>0</v>
      </c>
      <c r="AA4179" s="178">
        <f t="shared" si="3504"/>
        <v>0</v>
      </c>
      <c r="AB4179" s="157"/>
      <c r="AC4179" s="83">
        <f>SUM(AC4180)</f>
        <v>0</v>
      </c>
      <c r="AD4179" s="88">
        <f>SUM(AD4180)</f>
        <v>0</v>
      </c>
      <c r="AE4179" s="177">
        <f t="shared" si="3493"/>
        <v>0</v>
      </c>
      <c r="AF4179" s="88">
        <f>SUM(AF4180)</f>
        <v>0</v>
      </c>
      <c r="AG4179" s="88">
        <f>SUM(AG4180)</f>
        <v>0</v>
      </c>
      <c r="AH4179" s="178">
        <f t="shared" si="3505"/>
        <v>0</v>
      </c>
      <c r="AJ4179" s="84">
        <f t="shared" ref="AJ4179:AU4179" si="3510">SUM(AJ4180)</f>
        <v>0</v>
      </c>
      <c r="AK4179" s="86">
        <f t="shared" si="3510"/>
        <v>0</v>
      </c>
      <c r="AL4179" s="88">
        <f t="shared" si="3510"/>
        <v>0</v>
      </c>
      <c r="AM4179" s="86">
        <f t="shared" si="3510"/>
        <v>0</v>
      </c>
      <c r="AN4179" s="88">
        <f t="shared" si="3510"/>
        <v>0</v>
      </c>
      <c r="AO4179" s="86">
        <f t="shared" si="3510"/>
        <v>0</v>
      </c>
      <c r="AP4179" s="88">
        <f t="shared" si="3510"/>
        <v>0</v>
      </c>
      <c r="AQ4179" s="86">
        <f t="shared" si="3510"/>
        <v>0</v>
      </c>
      <c r="AR4179" s="88">
        <f t="shared" si="3510"/>
        <v>0</v>
      </c>
      <c r="AS4179" s="86">
        <f t="shared" si="3510"/>
        <v>0</v>
      </c>
      <c r="AT4179" s="88">
        <f t="shared" si="3510"/>
        <v>0</v>
      </c>
      <c r="AU4179" s="86">
        <f t="shared" si="3510"/>
        <v>0</v>
      </c>
      <c r="AV4179" s="86">
        <f t="shared" si="3495"/>
        <v>0</v>
      </c>
      <c r="AW4179" s="93">
        <f t="shared" si="3496"/>
        <v>0</v>
      </c>
      <c r="AY4179" s="86">
        <f t="shared" si="3497"/>
        <v>0</v>
      </c>
      <c r="AZ4179" s="86">
        <f t="shared" si="3498"/>
        <v>0</v>
      </c>
      <c r="BA4179" s="86">
        <f t="shared" si="3499"/>
        <v>0</v>
      </c>
      <c r="BB4179" s="86">
        <f t="shared" si="3500"/>
        <v>0</v>
      </c>
      <c r="BC4179" s="86">
        <f t="shared" si="3501"/>
        <v>0</v>
      </c>
      <c r="BD4179" s="86">
        <f t="shared" si="3502"/>
        <v>0</v>
      </c>
    </row>
    <row r="4180" spans="2:56" x14ac:dyDescent="0.3">
      <c r="B4180" s="169" t="s">
        <v>105</v>
      </c>
      <c r="C4180" s="248"/>
      <c r="D4180" s="249"/>
      <c r="E4180" s="172">
        <f t="shared" si="3488"/>
        <v>0</v>
      </c>
      <c r="F4180" s="248"/>
      <c r="G4180" s="249"/>
      <c r="H4180" s="172">
        <f t="shared" si="3489"/>
        <v>0</v>
      </c>
      <c r="I4180" s="248"/>
      <c r="J4180" s="250"/>
      <c r="K4180" s="174">
        <f t="shared" si="3490"/>
        <v>0</v>
      </c>
      <c r="L4180" s="248"/>
      <c r="M4180" s="250"/>
      <c r="N4180" s="251"/>
      <c r="O4180" s="248"/>
      <c r="P4180" s="251"/>
      <c r="Q4180" s="166">
        <f t="shared" si="3491"/>
        <v>0</v>
      </c>
      <c r="R4180" s="251"/>
      <c r="S4180" s="251"/>
      <c r="T4180" s="167">
        <f t="shared" si="3503"/>
        <v>0</v>
      </c>
      <c r="U4180" s="157"/>
      <c r="V4180" s="248"/>
      <c r="W4180" s="251"/>
      <c r="X4180" s="166">
        <f t="shared" si="3492"/>
        <v>0</v>
      </c>
      <c r="Y4180" s="251"/>
      <c r="Z4180" s="251"/>
      <c r="AA4180" s="167">
        <f t="shared" si="3504"/>
        <v>0</v>
      </c>
      <c r="AB4180" s="157"/>
      <c r="AC4180" s="248"/>
      <c r="AD4180" s="251"/>
      <c r="AE4180" s="166">
        <f t="shared" si="3493"/>
        <v>0</v>
      </c>
      <c r="AF4180" s="251"/>
      <c r="AG4180" s="251"/>
      <c r="AH4180" s="167">
        <f t="shared" si="3505"/>
        <v>0</v>
      </c>
      <c r="AJ4180" s="252"/>
      <c r="AK4180" s="253"/>
      <c r="AL4180" s="254"/>
      <c r="AM4180" s="253"/>
      <c r="AN4180" s="254"/>
      <c r="AO4180" s="253"/>
      <c r="AP4180" s="254"/>
      <c r="AQ4180" s="253"/>
      <c r="AR4180" s="254"/>
      <c r="AS4180" s="253"/>
      <c r="AT4180" s="254"/>
      <c r="AU4180" s="253"/>
      <c r="AV4180" s="163">
        <f t="shared" si="3495"/>
        <v>0</v>
      </c>
      <c r="AW4180" s="168">
        <f t="shared" si="3496"/>
        <v>0</v>
      </c>
      <c r="AY4180" s="163">
        <f t="shared" si="3497"/>
        <v>0</v>
      </c>
      <c r="AZ4180" s="163">
        <f t="shared" si="3498"/>
        <v>0</v>
      </c>
      <c r="BA4180" s="163">
        <f t="shared" si="3499"/>
        <v>0</v>
      </c>
      <c r="BB4180" s="163">
        <f t="shared" si="3500"/>
        <v>0</v>
      </c>
      <c r="BC4180" s="163">
        <f t="shared" si="3501"/>
        <v>0</v>
      </c>
      <c r="BD4180" s="163">
        <f t="shared" si="3502"/>
        <v>0</v>
      </c>
    </row>
    <row r="4181" spans="2:56" x14ac:dyDescent="0.3">
      <c r="B4181" s="179" t="s">
        <v>129</v>
      </c>
      <c r="C4181" s="83">
        <f>SUM(C4182)</f>
        <v>0</v>
      </c>
      <c r="D4181" s="84">
        <f>SUM(D4182)</f>
        <v>0</v>
      </c>
      <c r="E4181" s="85">
        <f t="shared" si="3488"/>
        <v>0</v>
      </c>
      <c r="F4181" s="83">
        <f>SUM(F4182)</f>
        <v>0</v>
      </c>
      <c r="G4181" s="84">
        <f>SUM(G4182)</f>
        <v>0</v>
      </c>
      <c r="H4181" s="85">
        <f t="shared" si="3489"/>
        <v>0</v>
      </c>
      <c r="I4181" s="83">
        <f>SUM(I4182)</f>
        <v>0</v>
      </c>
      <c r="J4181" s="86">
        <f>SUM(J4182)</f>
        <v>0</v>
      </c>
      <c r="K4181" s="87">
        <f t="shared" si="3490"/>
        <v>0</v>
      </c>
      <c r="L4181" s="83">
        <f>SUM(L4182)</f>
        <v>0</v>
      </c>
      <c r="M4181" s="86">
        <f>SUM(M4182)</f>
        <v>0</v>
      </c>
      <c r="N4181" s="88">
        <f>SUM(N4182)</f>
        <v>0</v>
      </c>
      <c r="O4181" s="83">
        <f>SUM(O4182)</f>
        <v>0</v>
      </c>
      <c r="P4181" s="88">
        <f>SUM(P4182)</f>
        <v>0</v>
      </c>
      <c r="Q4181" s="177">
        <f t="shared" si="3491"/>
        <v>0</v>
      </c>
      <c r="R4181" s="88">
        <f>SUM(R4182)</f>
        <v>0</v>
      </c>
      <c r="S4181" s="88">
        <f>SUM(S4182)</f>
        <v>0</v>
      </c>
      <c r="T4181" s="178">
        <f t="shared" si="3503"/>
        <v>0</v>
      </c>
      <c r="U4181" s="157"/>
      <c r="V4181" s="83">
        <f>SUM(V4182)</f>
        <v>0</v>
      </c>
      <c r="W4181" s="88">
        <f>SUM(W4182)</f>
        <v>0</v>
      </c>
      <c r="X4181" s="177">
        <f t="shared" si="3492"/>
        <v>0</v>
      </c>
      <c r="Y4181" s="88">
        <f>SUM(Y4182)</f>
        <v>0</v>
      </c>
      <c r="Z4181" s="88">
        <f>SUM(Z4182)</f>
        <v>0</v>
      </c>
      <c r="AA4181" s="178">
        <f t="shared" si="3504"/>
        <v>0</v>
      </c>
      <c r="AB4181" s="157"/>
      <c r="AC4181" s="83">
        <f>SUM(AC4182)</f>
        <v>0</v>
      </c>
      <c r="AD4181" s="88">
        <f>SUM(AD4182)</f>
        <v>0</v>
      </c>
      <c r="AE4181" s="177">
        <f t="shared" si="3493"/>
        <v>0</v>
      </c>
      <c r="AF4181" s="88">
        <f>SUM(AF4182)</f>
        <v>0</v>
      </c>
      <c r="AG4181" s="88">
        <f>SUM(AG4182)</f>
        <v>0</v>
      </c>
      <c r="AH4181" s="178">
        <f t="shared" si="3505"/>
        <v>0</v>
      </c>
      <c r="AJ4181" s="84">
        <f t="shared" ref="AJ4181:AU4181" si="3511">SUM(AJ4182)</f>
        <v>0</v>
      </c>
      <c r="AK4181" s="86">
        <f t="shared" si="3511"/>
        <v>0</v>
      </c>
      <c r="AL4181" s="88">
        <f t="shared" si="3511"/>
        <v>0</v>
      </c>
      <c r="AM4181" s="86">
        <f t="shared" si="3511"/>
        <v>0</v>
      </c>
      <c r="AN4181" s="88">
        <f t="shared" si="3511"/>
        <v>0</v>
      </c>
      <c r="AO4181" s="86">
        <f t="shared" si="3511"/>
        <v>0</v>
      </c>
      <c r="AP4181" s="88">
        <f t="shared" si="3511"/>
        <v>0</v>
      </c>
      <c r="AQ4181" s="86">
        <f t="shared" si="3511"/>
        <v>0</v>
      </c>
      <c r="AR4181" s="88">
        <f t="shared" si="3511"/>
        <v>0</v>
      </c>
      <c r="AS4181" s="86">
        <f t="shared" si="3511"/>
        <v>0</v>
      </c>
      <c r="AT4181" s="88">
        <f t="shared" si="3511"/>
        <v>0</v>
      </c>
      <c r="AU4181" s="86">
        <f t="shared" si="3511"/>
        <v>0</v>
      </c>
      <c r="AV4181" s="86">
        <f t="shared" si="3495"/>
        <v>0</v>
      </c>
      <c r="AW4181" s="93">
        <f t="shared" si="3496"/>
        <v>0</v>
      </c>
      <c r="AY4181" s="86">
        <f t="shared" si="3497"/>
        <v>0</v>
      </c>
      <c r="AZ4181" s="86">
        <f t="shared" si="3498"/>
        <v>0</v>
      </c>
      <c r="BA4181" s="86">
        <f t="shared" si="3499"/>
        <v>0</v>
      </c>
      <c r="BB4181" s="86">
        <f t="shared" si="3500"/>
        <v>0</v>
      </c>
      <c r="BC4181" s="86">
        <f t="shared" si="3501"/>
        <v>0</v>
      </c>
      <c r="BD4181" s="86">
        <f t="shared" si="3502"/>
        <v>0</v>
      </c>
    </row>
    <row r="4182" spans="2:56" x14ac:dyDescent="0.3">
      <c r="B4182" s="169" t="s">
        <v>105</v>
      </c>
      <c r="C4182" s="248"/>
      <c r="D4182" s="249"/>
      <c r="E4182" s="172">
        <f t="shared" si="3488"/>
        <v>0</v>
      </c>
      <c r="F4182" s="248"/>
      <c r="G4182" s="249"/>
      <c r="H4182" s="172">
        <f t="shared" si="3489"/>
        <v>0</v>
      </c>
      <c r="I4182" s="248"/>
      <c r="J4182" s="250"/>
      <c r="K4182" s="174">
        <f t="shared" si="3490"/>
        <v>0</v>
      </c>
      <c r="L4182" s="248"/>
      <c r="M4182" s="250"/>
      <c r="N4182" s="251"/>
      <c r="O4182" s="248"/>
      <c r="P4182" s="251"/>
      <c r="Q4182" s="166">
        <f t="shared" si="3491"/>
        <v>0</v>
      </c>
      <c r="R4182" s="251"/>
      <c r="S4182" s="251"/>
      <c r="T4182" s="167">
        <f t="shared" si="3503"/>
        <v>0</v>
      </c>
      <c r="U4182" s="157"/>
      <c r="V4182" s="248"/>
      <c r="W4182" s="251"/>
      <c r="X4182" s="166">
        <f t="shared" si="3492"/>
        <v>0</v>
      </c>
      <c r="Y4182" s="251"/>
      <c r="Z4182" s="251"/>
      <c r="AA4182" s="167">
        <f t="shared" si="3504"/>
        <v>0</v>
      </c>
      <c r="AB4182" s="157"/>
      <c r="AC4182" s="248"/>
      <c r="AD4182" s="251"/>
      <c r="AE4182" s="166">
        <f t="shared" si="3493"/>
        <v>0</v>
      </c>
      <c r="AF4182" s="251"/>
      <c r="AG4182" s="251"/>
      <c r="AH4182" s="167">
        <f t="shared" si="3505"/>
        <v>0</v>
      </c>
      <c r="AJ4182" s="252"/>
      <c r="AK4182" s="253"/>
      <c r="AL4182" s="254"/>
      <c r="AM4182" s="253"/>
      <c r="AN4182" s="254"/>
      <c r="AO4182" s="253"/>
      <c r="AP4182" s="254"/>
      <c r="AQ4182" s="253"/>
      <c r="AR4182" s="254"/>
      <c r="AS4182" s="253"/>
      <c r="AT4182" s="254"/>
      <c r="AU4182" s="253"/>
      <c r="AV4182" s="163">
        <f t="shared" si="3495"/>
        <v>0</v>
      </c>
      <c r="AW4182" s="168">
        <f t="shared" si="3496"/>
        <v>0</v>
      </c>
      <c r="AY4182" s="163">
        <f t="shared" si="3497"/>
        <v>0</v>
      </c>
      <c r="AZ4182" s="163">
        <f t="shared" si="3498"/>
        <v>0</v>
      </c>
      <c r="BA4182" s="163">
        <f t="shared" si="3499"/>
        <v>0</v>
      </c>
      <c r="BB4182" s="163">
        <f t="shared" si="3500"/>
        <v>0</v>
      </c>
      <c r="BC4182" s="163">
        <f t="shared" si="3501"/>
        <v>0</v>
      </c>
      <c r="BD4182" s="163">
        <f t="shared" si="3502"/>
        <v>0</v>
      </c>
    </row>
    <row r="4183" spans="2:56" x14ac:dyDescent="0.3">
      <c r="B4183" s="179" t="s">
        <v>130</v>
      </c>
      <c r="C4183" s="83">
        <f>SUM(C4184)</f>
        <v>0</v>
      </c>
      <c r="D4183" s="84">
        <f>SUM(D4184)</f>
        <v>0</v>
      </c>
      <c r="E4183" s="85">
        <f t="shared" si="3488"/>
        <v>0</v>
      </c>
      <c r="F4183" s="83">
        <f>SUM(F4184)</f>
        <v>0</v>
      </c>
      <c r="G4183" s="84">
        <f>SUM(G4184)</f>
        <v>0</v>
      </c>
      <c r="H4183" s="85">
        <f t="shared" si="3489"/>
        <v>0</v>
      </c>
      <c r="I4183" s="83">
        <f>SUM(I4184)</f>
        <v>0</v>
      </c>
      <c r="J4183" s="86">
        <f>SUM(J4184)</f>
        <v>0</v>
      </c>
      <c r="K4183" s="87">
        <f t="shared" si="3490"/>
        <v>0</v>
      </c>
      <c r="L4183" s="83">
        <f>SUM(L4184)</f>
        <v>0</v>
      </c>
      <c r="M4183" s="86">
        <f>SUM(M4184)</f>
        <v>0</v>
      </c>
      <c r="N4183" s="88">
        <f>SUM(N4184)</f>
        <v>0</v>
      </c>
      <c r="O4183" s="83">
        <f>SUM(O4184)</f>
        <v>0</v>
      </c>
      <c r="P4183" s="88">
        <f>SUM(P4184)</f>
        <v>0</v>
      </c>
      <c r="Q4183" s="177">
        <f t="shared" si="3491"/>
        <v>0</v>
      </c>
      <c r="R4183" s="88">
        <f>SUM(R4184)</f>
        <v>0</v>
      </c>
      <c r="S4183" s="88">
        <f>SUM(S4184)</f>
        <v>0</v>
      </c>
      <c r="T4183" s="178">
        <f t="shared" si="3503"/>
        <v>0</v>
      </c>
      <c r="U4183" s="157"/>
      <c r="V4183" s="83">
        <f>SUM(V4184)</f>
        <v>0</v>
      </c>
      <c r="W4183" s="88">
        <f>SUM(W4184)</f>
        <v>0</v>
      </c>
      <c r="X4183" s="177">
        <f t="shared" si="3492"/>
        <v>0</v>
      </c>
      <c r="Y4183" s="88">
        <f>SUM(Y4184)</f>
        <v>0</v>
      </c>
      <c r="Z4183" s="88">
        <f>SUM(Z4184)</f>
        <v>0</v>
      </c>
      <c r="AA4183" s="178">
        <f t="shared" si="3504"/>
        <v>0</v>
      </c>
      <c r="AB4183" s="157"/>
      <c r="AC4183" s="83">
        <f>SUM(AC4184)</f>
        <v>0</v>
      </c>
      <c r="AD4183" s="88">
        <f>SUM(AD4184)</f>
        <v>0</v>
      </c>
      <c r="AE4183" s="177">
        <f t="shared" si="3493"/>
        <v>0</v>
      </c>
      <c r="AF4183" s="88">
        <f>SUM(AF4184)</f>
        <v>0</v>
      </c>
      <c r="AG4183" s="88">
        <f>SUM(AG4184)</f>
        <v>0</v>
      </c>
      <c r="AH4183" s="178">
        <f t="shared" si="3505"/>
        <v>0</v>
      </c>
      <c r="AJ4183" s="84">
        <f t="shared" ref="AJ4183:AU4183" si="3512">SUM(AJ4184)</f>
        <v>0</v>
      </c>
      <c r="AK4183" s="86">
        <f t="shared" si="3512"/>
        <v>0</v>
      </c>
      <c r="AL4183" s="88">
        <f t="shared" si="3512"/>
        <v>0</v>
      </c>
      <c r="AM4183" s="86">
        <f t="shared" si="3512"/>
        <v>0</v>
      </c>
      <c r="AN4183" s="88">
        <f t="shared" si="3512"/>
        <v>0</v>
      </c>
      <c r="AO4183" s="86">
        <f t="shared" si="3512"/>
        <v>0</v>
      </c>
      <c r="AP4183" s="88">
        <f t="shared" si="3512"/>
        <v>0</v>
      </c>
      <c r="AQ4183" s="86">
        <f t="shared" si="3512"/>
        <v>0</v>
      </c>
      <c r="AR4183" s="88">
        <f t="shared" si="3512"/>
        <v>0</v>
      </c>
      <c r="AS4183" s="86">
        <f t="shared" si="3512"/>
        <v>0</v>
      </c>
      <c r="AT4183" s="88">
        <f t="shared" si="3512"/>
        <v>0</v>
      </c>
      <c r="AU4183" s="86">
        <f t="shared" si="3512"/>
        <v>0</v>
      </c>
      <c r="AV4183" s="86">
        <f t="shared" si="3495"/>
        <v>0</v>
      </c>
      <c r="AW4183" s="93">
        <f t="shared" si="3496"/>
        <v>0</v>
      </c>
      <c r="AY4183" s="86">
        <f t="shared" si="3497"/>
        <v>0</v>
      </c>
      <c r="AZ4183" s="86">
        <f t="shared" si="3498"/>
        <v>0</v>
      </c>
      <c r="BA4183" s="86">
        <f t="shared" si="3499"/>
        <v>0</v>
      </c>
      <c r="BB4183" s="86">
        <f t="shared" si="3500"/>
        <v>0</v>
      </c>
      <c r="BC4183" s="86">
        <f t="shared" si="3501"/>
        <v>0</v>
      </c>
      <c r="BD4183" s="86">
        <f t="shared" si="3502"/>
        <v>0</v>
      </c>
    </row>
    <row r="4184" spans="2:56" x14ac:dyDescent="0.3">
      <c r="B4184" s="169" t="s">
        <v>105</v>
      </c>
      <c r="C4184" s="248"/>
      <c r="D4184" s="249"/>
      <c r="E4184" s="172">
        <f t="shared" si="3488"/>
        <v>0</v>
      </c>
      <c r="F4184" s="248"/>
      <c r="G4184" s="249"/>
      <c r="H4184" s="172">
        <f t="shared" si="3489"/>
        <v>0</v>
      </c>
      <c r="I4184" s="248"/>
      <c r="J4184" s="250"/>
      <c r="K4184" s="174">
        <f t="shared" si="3490"/>
        <v>0</v>
      </c>
      <c r="L4184" s="248"/>
      <c r="M4184" s="250"/>
      <c r="N4184" s="251"/>
      <c r="O4184" s="248"/>
      <c r="P4184" s="251"/>
      <c r="Q4184" s="166">
        <f t="shared" si="3491"/>
        <v>0</v>
      </c>
      <c r="R4184" s="251"/>
      <c r="S4184" s="251"/>
      <c r="T4184" s="167">
        <f t="shared" si="3503"/>
        <v>0</v>
      </c>
      <c r="U4184" s="157"/>
      <c r="V4184" s="248"/>
      <c r="W4184" s="251"/>
      <c r="X4184" s="166">
        <f t="shared" si="3492"/>
        <v>0</v>
      </c>
      <c r="Y4184" s="251"/>
      <c r="Z4184" s="251"/>
      <c r="AA4184" s="167">
        <f t="shared" si="3504"/>
        <v>0</v>
      </c>
      <c r="AB4184" s="157"/>
      <c r="AC4184" s="248"/>
      <c r="AD4184" s="251"/>
      <c r="AE4184" s="166">
        <f t="shared" si="3493"/>
        <v>0</v>
      </c>
      <c r="AF4184" s="251"/>
      <c r="AG4184" s="251"/>
      <c r="AH4184" s="167">
        <f t="shared" si="3505"/>
        <v>0</v>
      </c>
      <c r="AJ4184" s="252"/>
      <c r="AK4184" s="253"/>
      <c r="AL4184" s="254"/>
      <c r="AM4184" s="253"/>
      <c r="AN4184" s="254"/>
      <c r="AO4184" s="253"/>
      <c r="AP4184" s="254"/>
      <c r="AQ4184" s="253"/>
      <c r="AR4184" s="254"/>
      <c r="AS4184" s="253"/>
      <c r="AT4184" s="254"/>
      <c r="AU4184" s="253"/>
      <c r="AV4184" s="163">
        <f t="shared" si="3495"/>
        <v>0</v>
      </c>
      <c r="AW4184" s="168">
        <f t="shared" si="3496"/>
        <v>0</v>
      </c>
      <c r="AY4184" s="163">
        <f t="shared" si="3497"/>
        <v>0</v>
      </c>
      <c r="AZ4184" s="163">
        <f t="shared" si="3498"/>
        <v>0</v>
      </c>
      <c r="BA4184" s="163">
        <f t="shared" si="3499"/>
        <v>0</v>
      </c>
      <c r="BB4184" s="163">
        <f t="shared" si="3500"/>
        <v>0</v>
      </c>
      <c r="BC4184" s="163">
        <f t="shared" si="3501"/>
        <v>0</v>
      </c>
      <c r="BD4184" s="163">
        <f t="shared" si="3502"/>
        <v>0</v>
      </c>
    </row>
    <row r="4185" spans="2:56" x14ac:dyDescent="0.3">
      <c r="B4185" s="179" t="s">
        <v>131</v>
      </c>
      <c r="C4185" s="83">
        <f>SUM(C4186)</f>
        <v>0</v>
      </c>
      <c r="D4185" s="84">
        <f>SUM(D4186)</f>
        <v>0</v>
      </c>
      <c r="E4185" s="85">
        <f t="shared" si="3488"/>
        <v>0</v>
      </c>
      <c r="F4185" s="83">
        <f>SUM(F4186)</f>
        <v>0</v>
      </c>
      <c r="G4185" s="84">
        <f>SUM(G4186)</f>
        <v>0</v>
      </c>
      <c r="H4185" s="85">
        <f t="shared" si="3489"/>
        <v>0</v>
      </c>
      <c r="I4185" s="83">
        <f>SUM(I4186)</f>
        <v>0</v>
      </c>
      <c r="J4185" s="86">
        <f>SUM(J4186)</f>
        <v>0</v>
      </c>
      <c r="K4185" s="87">
        <f t="shared" si="3490"/>
        <v>0</v>
      </c>
      <c r="L4185" s="83">
        <f>SUM(L4186)</f>
        <v>0</v>
      </c>
      <c r="M4185" s="86">
        <f>SUM(M4186)</f>
        <v>0</v>
      </c>
      <c r="N4185" s="88">
        <f>SUM(N4186)</f>
        <v>0</v>
      </c>
      <c r="O4185" s="83">
        <f>SUM(O4186)</f>
        <v>0</v>
      </c>
      <c r="P4185" s="88">
        <f>SUM(P4186)</f>
        <v>0</v>
      </c>
      <c r="Q4185" s="177">
        <f t="shared" si="3491"/>
        <v>0</v>
      </c>
      <c r="R4185" s="88">
        <f>SUM(R4186)</f>
        <v>0</v>
      </c>
      <c r="S4185" s="88">
        <f>SUM(S4186)</f>
        <v>0</v>
      </c>
      <c r="T4185" s="178">
        <f t="shared" si="3503"/>
        <v>0</v>
      </c>
      <c r="U4185" s="157"/>
      <c r="V4185" s="83">
        <f>SUM(V4186)</f>
        <v>0</v>
      </c>
      <c r="W4185" s="88">
        <f>SUM(W4186)</f>
        <v>0</v>
      </c>
      <c r="X4185" s="177">
        <f t="shared" si="3492"/>
        <v>0</v>
      </c>
      <c r="Y4185" s="88">
        <f>SUM(Y4186)</f>
        <v>0</v>
      </c>
      <c r="Z4185" s="88">
        <f>SUM(Z4186)</f>
        <v>0</v>
      </c>
      <c r="AA4185" s="178">
        <f t="shared" si="3504"/>
        <v>0</v>
      </c>
      <c r="AB4185" s="157"/>
      <c r="AC4185" s="83">
        <f>SUM(AC4186)</f>
        <v>0</v>
      </c>
      <c r="AD4185" s="88">
        <f>SUM(AD4186)</f>
        <v>0</v>
      </c>
      <c r="AE4185" s="177">
        <f t="shared" si="3493"/>
        <v>0</v>
      </c>
      <c r="AF4185" s="88">
        <f>SUM(AF4186)</f>
        <v>0</v>
      </c>
      <c r="AG4185" s="88">
        <f>SUM(AG4186)</f>
        <v>0</v>
      </c>
      <c r="AH4185" s="178">
        <f t="shared" si="3505"/>
        <v>0</v>
      </c>
      <c r="AJ4185" s="84">
        <f t="shared" ref="AJ4185:AU4185" si="3513">SUM(AJ4186)</f>
        <v>0</v>
      </c>
      <c r="AK4185" s="86">
        <f t="shared" si="3513"/>
        <v>0</v>
      </c>
      <c r="AL4185" s="88">
        <f t="shared" si="3513"/>
        <v>0</v>
      </c>
      <c r="AM4185" s="86">
        <f t="shared" si="3513"/>
        <v>0</v>
      </c>
      <c r="AN4185" s="88">
        <f t="shared" si="3513"/>
        <v>0</v>
      </c>
      <c r="AO4185" s="86">
        <f t="shared" si="3513"/>
        <v>0</v>
      </c>
      <c r="AP4185" s="88">
        <f t="shared" si="3513"/>
        <v>0</v>
      </c>
      <c r="AQ4185" s="86">
        <f t="shared" si="3513"/>
        <v>0</v>
      </c>
      <c r="AR4185" s="88">
        <f t="shared" si="3513"/>
        <v>0</v>
      </c>
      <c r="AS4185" s="86">
        <f t="shared" si="3513"/>
        <v>0</v>
      </c>
      <c r="AT4185" s="88">
        <f t="shared" si="3513"/>
        <v>0</v>
      </c>
      <c r="AU4185" s="86">
        <f t="shared" si="3513"/>
        <v>0</v>
      </c>
      <c r="AV4185" s="86">
        <f t="shared" si="3495"/>
        <v>0</v>
      </c>
      <c r="AW4185" s="93">
        <f t="shared" si="3496"/>
        <v>0</v>
      </c>
      <c r="AY4185" s="86">
        <f t="shared" si="3497"/>
        <v>0</v>
      </c>
      <c r="AZ4185" s="86">
        <f t="shared" si="3498"/>
        <v>0</v>
      </c>
      <c r="BA4185" s="86">
        <f t="shared" si="3499"/>
        <v>0</v>
      </c>
      <c r="BB4185" s="86">
        <f t="shared" si="3500"/>
        <v>0</v>
      </c>
      <c r="BC4185" s="86">
        <f t="shared" si="3501"/>
        <v>0</v>
      </c>
      <c r="BD4185" s="86">
        <f t="shared" si="3502"/>
        <v>0</v>
      </c>
    </row>
    <row r="4186" spans="2:56" x14ac:dyDescent="0.3">
      <c r="B4186" s="169" t="s">
        <v>105</v>
      </c>
      <c r="C4186" s="248"/>
      <c r="D4186" s="249"/>
      <c r="E4186" s="172">
        <f t="shared" si="3488"/>
        <v>0</v>
      </c>
      <c r="F4186" s="248"/>
      <c r="G4186" s="249"/>
      <c r="H4186" s="172">
        <f t="shared" si="3489"/>
        <v>0</v>
      </c>
      <c r="I4186" s="248"/>
      <c r="J4186" s="250"/>
      <c r="K4186" s="174">
        <f t="shared" si="3490"/>
        <v>0</v>
      </c>
      <c r="L4186" s="248"/>
      <c r="M4186" s="250"/>
      <c r="N4186" s="251"/>
      <c r="O4186" s="248"/>
      <c r="P4186" s="251"/>
      <c r="Q4186" s="166">
        <f t="shared" si="3491"/>
        <v>0</v>
      </c>
      <c r="R4186" s="251"/>
      <c r="S4186" s="251"/>
      <c r="T4186" s="167">
        <f t="shared" si="3503"/>
        <v>0</v>
      </c>
      <c r="U4186" s="157"/>
      <c r="V4186" s="248"/>
      <c r="W4186" s="251"/>
      <c r="X4186" s="166">
        <f t="shared" si="3492"/>
        <v>0</v>
      </c>
      <c r="Y4186" s="251"/>
      <c r="Z4186" s="251"/>
      <c r="AA4186" s="167">
        <f t="shared" si="3504"/>
        <v>0</v>
      </c>
      <c r="AB4186" s="157"/>
      <c r="AC4186" s="248"/>
      <c r="AD4186" s="251"/>
      <c r="AE4186" s="166">
        <f t="shared" si="3493"/>
        <v>0</v>
      </c>
      <c r="AF4186" s="251"/>
      <c r="AG4186" s="251"/>
      <c r="AH4186" s="167">
        <f t="shared" si="3505"/>
        <v>0</v>
      </c>
      <c r="AJ4186" s="252"/>
      <c r="AK4186" s="253"/>
      <c r="AL4186" s="254"/>
      <c r="AM4186" s="253"/>
      <c r="AN4186" s="254"/>
      <c r="AO4186" s="253"/>
      <c r="AP4186" s="254"/>
      <c r="AQ4186" s="253"/>
      <c r="AR4186" s="254"/>
      <c r="AS4186" s="253"/>
      <c r="AT4186" s="254"/>
      <c r="AU4186" s="253"/>
      <c r="AV4186" s="163">
        <f t="shared" si="3495"/>
        <v>0</v>
      </c>
      <c r="AW4186" s="168">
        <f t="shared" si="3496"/>
        <v>0</v>
      </c>
      <c r="AY4186" s="163">
        <f t="shared" si="3497"/>
        <v>0</v>
      </c>
      <c r="AZ4186" s="163">
        <f t="shared" si="3498"/>
        <v>0</v>
      </c>
      <c r="BA4186" s="163">
        <f t="shared" si="3499"/>
        <v>0</v>
      </c>
      <c r="BB4186" s="163">
        <f t="shared" si="3500"/>
        <v>0</v>
      </c>
      <c r="BC4186" s="163">
        <f t="shared" si="3501"/>
        <v>0</v>
      </c>
      <c r="BD4186" s="163">
        <f t="shared" si="3502"/>
        <v>0</v>
      </c>
    </row>
    <row r="4187" spans="2:56" x14ac:dyDescent="0.3">
      <c r="B4187" s="179" t="s">
        <v>132</v>
      </c>
      <c r="C4187" s="83">
        <f>SUM(C4188)</f>
        <v>0</v>
      </c>
      <c r="D4187" s="84">
        <f>SUM(D4188)</f>
        <v>0</v>
      </c>
      <c r="E4187" s="85">
        <f t="shared" si="3488"/>
        <v>0</v>
      </c>
      <c r="F4187" s="83">
        <f>SUM(F4188)</f>
        <v>0</v>
      </c>
      <c r="G4187" s="84">
        <f>SUM(G4188)</f>
        <v>0</v>
      </c>
      <c r="H4187" s="85">
        <f t="shared" si="3489"/>
        <v>0</v>
      </c>
      <c r="I4187" s="83">
        <f>SUM(I4188)</f>
        <v>0</v>
      </c>
      <c r="J4187" s="86">
        <f>SUM(J4188)</f>
        <v>0</v>
      </c>
      <c r="K4187" s="87">
        <f t="shared" si="3490"/>
        <v>0</v>
      </c>
      <c r="L4187" s="83">
        <f>SUM(L4188)</f>
        <v>0</v>
      </c>
      <c r="M4187" s="86">
        <f>SUM(M4188)</f>
        <v>0</v>
      </c>
      <c r="N4187" s="88">
        <f>SUM(N4188)</f>
        <v>0</v>
      </c>
      <c r="O4187" s="83">
        <f>SUM(O4188)</f>
        <v>0</v>
      </c>
      <c r="P4187" s="88">
        <f>SUM(P4188)</f>
        <v>0</v>
      </c>
      <c r="Q4187" s="177">
        <f t="shared" si="3491"/>
        <v>0</v>
      </c>
      <c r="R4187" s="88">
        <f>SUM(R4188)</f>
        <v>0</v>
      </c>
      <c r="S4187" s="88">
        <f>SUM(S4188)</f>
        <v>0</v>
      </c>
      <c r="T4187" s="178">
        <f t="shared" si="3503"/>
        <v>0</v>
      </c>
      <c r="U4187" s="157"/>
      <c r="V4187" s="83">
        <f>SUM(V4188)</f>
        <v>0</v>
      </c>
      <c r="W4187" s="88">
        <f>SUM(W4188)</f>
        <v>0</v>
      </c>
      <c r="X4187" s="177">
        <f t="shared" si="3492"/>
        <v>0</v>
      </c>
      <c r="Y4187" s="88">
        <f>SUM(Y4188)</f>
        <v>0</v>
      </c>
      <c r="Z4187" s="88">
        <f>SUM(Z4188)</f>
        <v>0</v>
      </c>
      <c r="AA4187" s="178">
        <f t="shared" si="3504"/>
        <v>0</v>
      </c>
      <c r="AB4187" s="157"/>
      <c r="AC4187" s="83">
        <f>SUM(AC4188)</f>
        <v>0</v>
      </c>
      <c r="AD4187" s="88">
        <f>SUM(AD4188)</f>
        <v>0</v>
      </c>
      <c r="AE4187" s="177">
        <f t="shared" si="3493"/>
        <v>0</v>
      </c>
      <c r="AF4187" s="88">
        <f>SUM(AF4188)</f>
        <v>0</v>
      </c>
      <c r="AG4187" s="88">
        <f>SUM(AG4188)</f>
        <v>0</v>
      </c>
      <c r="AH4187" s="178">
        <f t="shared" si="3505"/>
        <v>0</v>
      </c>
      <c r="AJ4187" s="84">
        <f t="shared" ref="AJ4187:AU4187" si="3514">SUM(AJ4188)</f>
        <v>0</v>
      </c>
      <c r="AK4187" s="86">
        <f t="shared" si="3514"/>
        <v>0</v>
      </c>
      <c r="AL4187" s="88">
        <f t="shared" si="3514"/>
        <v>0</v>
      </c>
      <c r="AM4187" s="86">
        <f t="shared" si="3514"/>
        <v>0</v>
      </c>
      <c r="AN4187" s="88">
        <f t="shared" si="3514"/>
        <v>0</v>
      </c>
      <c r="AO4187" s="86">
        <f t="shared" si="3514"/>
        <v>0</v>
      </c>
      <c r="AP4187" s="88">
        <f t="shared" si="3514"/>
        <v>0</v>
      </c>
      <c r="AQ4187" s="86">
        <f t="shared" si="3514"/>
        <v>0</v>
      </c>
      <c r="AR4187" s="88">
        <f t="shared" si="3514"/>
        <v>0</v>
      </c>
      <c r="AS4187" s="86">
        <f t="shared" si="3514"/>
        <v>0</v>
      </c>
      <c r="AT4187" s="88">
        <f t="shared" si="3514"/>
        <v>0</v>
      </c>
      <c r="AU4187" s="86">
        <f t="shared" si="3514"/>
        <v>0</v>
      </c>
      <c r="AV4187" s="86">
        <f t="shared" si="3495"/>
        <v>0</v>
      </c>
      <c r="AW4187" s="93">
        <f t="shared" si="3496"/>
        <v>0</v>
      </c>
      <c r="AY4187" s="86">
        <f t="shared" si="3497"/>
        <v>0</v>
      </c>
      <c r="AZ4187" s="86">
        <f t="shared" si="3498"/>
        <v>0</v>
      </c>
      <c r="BA4187" s="86">
        <f t="shared" si="3499"/>
        <v>0</v>
      </c>
      <c r="BB4187" s="86">
        <f t="shared" si="3500"/>
        <v>0</v>
      </c>
      <c r="BC4187" s="86">
        <f t="shared" si="3501"/>
        <v>0</v>
      </c>
      <c r="BD4187" s="86">
        <f t="shared" si="3502"/>
        <v>0</v>
      </c>
    </row>
    <row r="4188" spans="2:56" x14ac:dyDescent="0.3">
      <c r="B4188" s="169" t="s">
        <v>105</v>
      </c>
      <c r="C4188" s="248"/>
      <c r="D4188" s="249"/>
      <c r="E4188" s="172">
        <f t="shared" si="3488"/>
        <v>0</v>
      </c>
      <c r="F4188" s="248"/>
      <c r="G4188" s="249"/>
      <c r="H4188" s="172">
        <f t="shared" si="3489"/>
        <v>0</v>
      </c>
      <c r="I4188" s="248"/>
      <c r="J4188" s="250"/>
      <c r="K4188" s="174">
        <f t="shared" si="3490"/>
        <v>0</v>
      </c>
      <c r="L4188" s="248"/>
      <c r="M4188" s="250"/>
      <c r="N4188" s="251"/>
      <c r="O4188" s="248"/>
      <c r="P4188" s="251"/>
      <c r="Q4188" s="166">
        <f t="shared" si="3491"/>
        <v>0</v>
      </c>
      <c r="R4188" s="251"/>
      <c r="S4188" s="251"/>
      <c r="T4188" s="167">
        <f t="shared" si="3503"/>
        <v>0</v>
      </c>
      <c r="U4188" s="157"/>
      <c r="V4188" s="248"/>
      <c r="W4188" s="251"/>
      <c r="X4188" s="166">
        <f t="shared" si="3492"/>
        <v>0</v>
      </c>
      <c r="Y4188" s="251"/>
      <c r="Z4188" s="251"/>
      <c r="AA4188" s="167">
        <f t="shared" si="3504"/>
        <v>0</v>
      </c>
      <c r="AB4188" s="157"/>
      <c r="AC4188" s="248"/>
      <c r="AD4188" s="251"/>
      <c r="AE4188" s="166">
        <f t="shared" si="3493"/>
        <v>0</v>
      </c>
      <c r="AF4188" s="251"/>
      <c r="AG4188" s="251"/>
      <c r="AH4188" s="167">
        <f t="shared" si="3505"/>
        <v>0</v>
      </c>
      <c r="AJ4188" s="252"/>
      <c r="AK4188" s="253"/>
      <c r="AL4188" s="254"/>
      <c r="AM4188" s="253"/>
      <c r="AN4188" s="254"/>
      <c r="AO4188" s="253"/>
      <c r="AP4188" s="254"/>
      <c r="AQ4188" s="253"/>
      <c r="AR4188" s="254"/>
      <c r="AS4188" s="253"/>
      <c r="AT4188" s="254"/>
      <c r="AU4188" s="253"/>
      <c r="AV4188" s="163">
        <f t="shared" si="3495"/>
        <v>0</v>
      </c>
      <c r="AW4188" s="168">
        <f t="shared" si="3496"/>
        <v>0</v>
      </c>
      <c r="AY4188" s="163">
        <f t="shared" si="3497"/>
        <v>0</v>
      </c>
      <c r="AZ4188" s="163">
        <f t="shared" si="3498"/>
        <v>0</v>
      </c>
      <c r="BA4188" s="163">
        <f t="shared" si="3499"/>
        <v>0</v>
      </c>
      <c r="BB4188" s="163">
        <f t="shared" si="3500"/>
        <v>0</v>
      </c>
      <c r="BC4188" s="163">
        <f t="shared" si="3501"/>
        <v>0</v>
      </c>
      <c r="BD4188" s="163">
        <f t="shared" si="3502"/>
        <v>0</v>
      </c>
    </row>
    <row r="4189" spans="2:56" x14ac:dyDescent="0.3">
      <c r="B4189" s="179" t="s">
        <v>133</v>
      </c>
      <c r="C4189" s="83">
        <f>SUM(C4190)</f>
        <v>0</v>
      </c>
      <c r="D4189" s="84">
        <f>SUM(D4190)</f>
        <v>0</v>
      </c>
      <c r="E4189" s="85">
        <f t="shared" si="3488"/>
        <v>0</v>
      </c>
      <c r="F4189" s="83">
        <f>SUM(F4190)</f>
        <v>0</v>
      </c>
      <c r="G4189" s="84">
        <f>SUM(G4190)</f>
        <v>0</v>
      </c>
      <c r="H4189" s="85">
        <f t="shared" si="3489"/>
        <v>0</v>
      </c>
      <c r="I4189" s="83">
        <f>SUM(I4190)</f>
        <v>0</v>
      </c>
      <c r="J4189" s="86">
        <f>SUM(J4190)</f>
        <v>0</v>
      </c>
      <c r="K4189" s="87">
        <f t="shared" si="3490"/>
        <v>0</v>
      </c>
      <c r="L4189" s="83">
        <f>SUM(L4190)</f>
        <v>0</v>
      </c>
      <c r="M4189" s="86">
        <f>SUM(M4190)</f>
        <v>0</v>
      </c>
      <c r="N4189" s="88">
        <f>SUM(N4190)</f>
        <v>0</v>
      </c>
      <c r="O4189" s="83">
        <f>SUM(O4190)</f>
        <v>0</v>
      </c>
      <c r="P4189" s="88">
        <f>SUM(P4190)</f>
        <v>0</v>
      </c>
      <c r="Q4189" s="177">
        <f t="shared" si="3491"/>
        <v>0</v>
      </c>
      <c r="R4189" s="88">
        <f>SUM(R4190)</f>
        <v>0</v>
      </c>
      <c r="S4189" s="88">
        <f>SUM(S4190)</f>
        <v>0</v>
      </c>
      <c r="T4189" s="178">
        <f t="shared" si="3503"/>
        <v>0</v>
      </c>
      <c r="U4189" s="157"/>
      <c r="V4189" s="83">
        <f>SUM(V4190)</f>
        <v>0</v>
      </c>
      <c r="W4189" s="88">
        <f>SUM(W4190)</f>
        <v>0</v>
      </c>
      <c r="X4189" s="177">
        <f t="shared" si="3492"/>
        <v>0</v>
      </c>
      <c r="Y4189" s="88">
        <f>SUM(Y4190)</f>
        <v>0</v>
      </c>
      <c r="Z4189" s="88">
        <f>SUM(Z4190)</f>
        <v>0</v>
      </c>
      <c r="AA4189" s="178">
        <f t="shared" si="3504"/>
        <v>0</v>
      </c>
      <c r="AB4189" s="157"/>
      <c r="AC4189" s="83">
        <f>SUM(AC4190)</f>
        <v>0</v>
      </c>
      <c r="AD4189" s="88">
        <f>SUM(AD4190)</f>
        <v>0</v>
      </c>
      <c r="AE4189" s="177">
        <f t="shared" si="3493"/>
        <v>0</v>
      </c>
      <c r="AF4189" s="88">
        <f>SUM(AF4190)</f>
        <v>0</v>
      </c>
      <c r="AG4189" s="88">
        <f>SUM(AG4190)</f>
        <v>0</v>
      </c>
      <c r="AH4189" s="178">
        <f t="shared" si="3505"/>
        <v>0</v>
      </c>
      <c r="AJ4189" s="84">
        <f t="shared" ref="AJ4189:AU4189" si="3515">SUM(AJ4190)</f>
        <v>0</v>
      </c>
      <c r="AK4189" s="86">
        <f t="shared" si="3515"/>
        <v>0</v>
      </c>
      <c r="AL4189" s="88">
        <f t="shared" si="3515"/>
        <v>0</v>
      </c>
      <c r="AM4189" s="86">
        <f t="shared" si="3515"/>
        <v>0</v>
      </c>
      <c r="AN4189" s="88">
        <f t="shared" si="3515"/>
        <v>0</v>
      </c>
      <c r="AO4189" s="86">
        <f t="shared" si="3515"/>
        <v>0</v>
      </c>
      <c r="AP4189" s="88">
        <f t="shared" si="3515"/>
        <v>0</v>
      </c>
      <c r="AQ4189" s="86">
        <f t="shared" si="3515"/>
        <v>0</v>
      </c>
      <c r="AR4189" s="88">
        <f t="shared" si="3515"/>
        <v>0</v>
      </c>
      <c r="AS4189" s="86">
        <f t="shared" si="3515"/>
        <v>0</v>
      </c>
      <c r="AT4189" s="88">
        <f t="shared" si="3515"/>
        <v>0</v>
      </c>
      <c r="AU4189" s="86">
        <f t="shared" si="3515"/>
        <v>0</v>
      </c>
      <c r="AV4189" s="86">
        <f t="shared" si="3495"/>
        <v>0</v>
      </c>
      <c r="AW4189" s="93">
        <f t="shared" si="3496"/>
        <v>0</v>
      </c>
      <c r="AY4189" s="86">
        <f t="shared" si="3497"/>
        <v>0</v>
      </c>
      <c r="AZ4189" s="86">
        <f t="shared" si="3498"/>
        <v>0</v>
      </c>
      <c r="BA4189" s="86">
        <f t="shared" si="3499"/>
        <v>0</v>
      </c>
      <c r="BB4189" s="86">
        <f t="shared" si="3500"/>
        <v>0</v>
      </c>
      <c r="BC4189" s="86">
        <f t="shared" si="3501"/>
        <v>0</v>
      </c>
      <c r="BD4189" s="86">
        <f t="shared" si="3502"/>
        <v>0</v>
      </c>
    </row>
    <row r="4190" spans="2:56" x14ac:dyDescent="0.3">
      <c r="B4190" s="169" t="s">
        <v>105</v>
      </c>
      <c r="C4190" s="248"/>
      <c r="D4190" s="249"/>
      <c r="E4190" s="172">
        <f t="shared" si="3488"/>
        <v>0</v>
      </c>
      <c r="F4190" s="248"/>
      <c r="G4190" s="249"/>
      <c r="H4190" s="172">
        <f t="shared" si="3489"/>
        <v>0</v>
      </c>
      <c r="I4190" s="248"/>
      <c r="J4190" s="250"/>
      <c r="K4190" s="174">
        <f t="shared" si="3490"/>
        <v>0</v>
      </c>
      <c r="L4190" s="248"/>
      <c r="M4190" s="250"/>
      <c r="N4190" s="251"/>
      <c r="O4190" s="248"/>
      <c r="P4190" s="251"/>
      <c r="Q4190" s="166">
        <f t="shared" si="3491"/>
        <v>0</v>
      </c>
      <c r="R4190" s="251"/>
      <c r="S4190" s="251"/>
      <c r="T4190" s="167">
        <f t="shared" si="3503"/>
        <v>0</v>
      </c>
      <c r="U4190" s="157"/>
      <c r="V4190" s="248"/>
      <c r="W4190" s="251"/>
      <c r="X4190" s="166">
        <f t="shared" si="3492"/>
        <v>0</v>
      </c>
      <c r="Y4190" s="251"/>
      <c r="Z4190" s="251"/>
      <c r="AA4190" s="167">
        <f t="shared" si="3504"/>
        <v>0</v>
      </c>
      <c r="AB4190" s="157"/>
      <c r="AC4190" s="248"/>
      <c r="AD4190" s="251"/>
      <c r="AE4190" s="166">
        <f t="shared" si="3493"/>
        <v>0</v>
      </c>
      <c r="AF4190" s="251"/>
      <c r="AG4190" s="251"/>
      <c r="AH4190" s="167">
        <f t="shared" si="3505"/>
        <v>0</v>
      </c>
      <c r="AJ4190" s="252"/>
      <c r="AK4190" s="253"/>
      <c r="AL4190" s="254"/>
      <c r="AM4190" s="253"/>
      <c r="AN4190" s="254"/>
      <c r="AO4190" s="253"/>
      <c r="AP4190" s="254"/>
      <c r="AQ4190" s="253"/>
      <c r="AR4190" s="254"/>
      <c r="AS4190" s="253"/>
      <c r="AT4190" s="254"/>
      <c r="AU4190" s="253"/>
      <c r="AV4190" s="163">
        <f t="shared" si="3495"/>
        <v>0</v>
      </c>
      <c r="AW4190" s="168">
        <f t="shared" si="3496"/>
        <v>0</v>
      </c>
      <c r="AY4190" s="163">
        <f t="shared" si="3497"/>
        <v>0</v>
      </c>
      <c r="AZ4190" s="163">
        <f t="shared" si="3498"/>
        <v>0</v>
      </c>
      <c r="BA4190" s="163">
        <f t="shared" si="3499"/>
        <v>0</v>
      </c>
      <c r="BB4190" s="163">
        <f t="shared" si="3500"/>
        <v>0</v>
      </c>
      <c r="BC4190" s="163">
        <f t="shared" si="3501"/>
        <v>0</v>
      </c>
      <c r="BD4190" s="163">
        <f t="shared" si="3502"/>
        <v>0</v>
      </c>
    </row>
    <row r="4191" spans="2:56" x14ac:dyDescent="0.3">
      <c r="B4191" s="179" t="s">
        <v>134</v>
      </c>
      <c r="C4191" s="83">
        <f>SUM(C4192)</f>
        <v>0</v>
      </c>
      <c r="D4191" s="84">
        <f>SUM(D4192)</f>
        <v>0</v>
      </c>
      <c r="E4191" s="85">
        <f t="shared" si="3488"/>
        <v>0</v>
      </c>
      <c r="F4191" s="83">
        <f>SUM(F4192)</f>
        <v>0</v>
      </c>
      <c r="G4191" s="84">
        <f>SUM(G4192)</f>
        <v>0</v>
      </c>
      <c r="H4191" s="85">
        <f t="shared" si="3489"/>
        <v>0</v>
      </c>
      <c r="I4191" s="83">
        <f>SUM(I4192)</f>
        <v>0</v>
      </c>
      <c r="J4191" s="86">
        <f>SUM(J4192)</f>
        <v>0</v>
      </c>
      <c r="K4191" s="87">
        <f t="shared" si="3490"/>
        <v>0</v>
      </c>
      <c r="L4191" s="83">
        <f>SUM(L4192)</f>
        <v>0</v>
      </c>
      <c r="M4191" s="86">
        <f>SUM(M4192)</f>
        <v>0</v>
      </c>
      <c r="N4191" s="88">
        <f>SUM(N4192)</f>
        <v>0</v>
      </c>
      <c r="O4191" s="83">
        <f>SUM(O4192)</f>
        <v>0</v>
      </c>
      <c r="P4191" s="88">
        <f>SUM(P4192)</f>
        <v>0</v>
      </c>
      <c r="Q4191" s="177">
        <f t="shared" si="3491"/>
        <v>0</v>
      </c>
      <c r="R4191" s="88">
        <f>SUM(R4192)</f>
        <v>0</v>
      </c>
      <c r="S4191" s="88">
        <f>SUM(S4192)</f>
        <v>0</v>
      </c>
      <c r="T4191" s="178">
        <f t="shared" si="3503"/>
        <v>0</v>
      </c>
      <c r="U4191" s="157"/>
      <c r="V4191" s="83">
        <f>SUM(V4192)</f>
        <v>0</v>
      </c>
      <c r="W4191" s="88">
        <f>SUM(W4192)</f>
        <v>0</v>
      </c>
      <c r="X4191" s="177">
        <f t="shared" si="3492"/>
        <v>0</v>
      </c>
      <c r="Y4191" s="88">
        <f>SUM(Y4192)</f>
        <v>0</v>
      </c>
      <c r="Z4191" s="88">
        <f>SUM(Z4192)</f>
        <v>0</v>
      </c>
      <c r="AA4191" s="178">
        <f t="shared" si="3504"/>
        <v>0</v>
      </c>
      <c r="AB4191" s="157"/>
      <c r="AC4191" s="83">
        <f>SUM(AC4192)</f>
        <v>0</v>
      </c>
      <c r="AD4191" s="88">
        <f>SUM(AD4192)</f>
        <v>0</v>
      </c>
      <c r="AE4191" s="177">
        <f t="shared" si="3493"/>
        <v>0</v>
      </c>
      <c r="AF4191" s="88">
        <f>SUM(AF4192)</f>
        <v>0</v>
      </c>
      <c r="AG4191" s="88">
        <f>SUM(AG4192)</f>
        <v>0</v>
      </c>
      <c r="AH4191" s="178">
        <f t="shared" si="3505"/>
        <v>0</v>
      </c>
      <c r="AJ4191" s="84">
        <f t="shared" ref="AJ4191:AU4191" si="3516">SUM(AJ4192)</f>
        <v>0</v>
      </c>
      <c r="AK4191" s="86">
        <f t="shared" si="3516"/>
        <v>0</v>
      </c>
      <c r="AL4191" s="88">
        <f t="shared" si="3516"/>
        <v>0</v>
      </c>
      <c r="AM4191" s="86">
        <f t="shared" si="3516"/>
        <v>0</v>
      </c>
      <c r="AN4191" s="88">
        <f t="shared" si="3516"/>
        <v>0</v>
      </c>
      <c r="AO4191" s="86">
        <f t="shared" si="3516"/>
        <v>0</v>
      </c>
      <c r="AP4191" s="88">
        <f t="shared" si="3516"/>
        <v>0</v>
      </c>
      <c r="AQ4191" s="86">
        <f t="shared" si="3516"/>
        <v>0</v>
      </c>
      <c r="AR4191" s="88">
        <f t="shared" si="3516"/>
        <v>0</v>
      </c>
      <c r="AS4191" s="86">
        <f t="shared" si="3516"/>
        <v>0</v>
      </c>
      <c r="AT4191" s="88">
        <f t="shared" si="3516"/>
        <v>0</v>
      </c>
      <c r="AU4191" s="86">
        <f t="shared" si="3516"/>
        <v>0</v>
      </c>
      <c r="AV4191" s="86">
        <f t="shared" si="3495"/>
        <v>0</v>
      </c>
      <c r="AW4191" s="93">
        <f t="shared" si="3496"/>
        <v>0</v>
      </c>
      <c r="AY4191" s="86">
        <f t="shared" si="3497"/>
        <v>0</v>
      </c>
      <c r="AZ4191" s="86">
        <f t="shared" si="3498"/>
        <v>0</v>
      </c>
      <c r="BA4191" s="86">
        <f t="shared" si="3499"/>
        <v>0</v>
      </c>
      <c r="BB4191" s="86">
        <f t="shared" si="3500"/>
        <v>0</v>
      </c>
      <c r="BC4191" s="86">
        <f t="shared" si="3501"/>
        <v>0</v>
      </c>
      <c r="BD4191" s="86">
        <f t="shared" si="3502"/>
        <v>0</v>
      </c>
    </row>
    <row r="4192" spans="2:56" x14ac:dyDescent="0.3">
      <c r="B4192" s="169" t="s">
        <v>135</v>
      </c>
      <c r="C4192" s="248"/>
      <c r="D4192" s="249"/>
      <c r="E4192" s="172">
        <f t="shared" si="3488"/>
        <v>0</v>
      </c>
      <c r="F4192" s="248"/>
      <c r="G4192" s="249"/>
      <c r="H4192" s="172">
        <f t="shared" si="3489"/>
        <v>0</v>
      </c>
      <c r="I4192" s="248"/>
      <c r="J4192" s="250"/>
      <c r="K4192" s="174">
        <f t="shared" si="3490"/>
        <v>0</v>
      </c>
      <c r="L4192" s="248"/>
      <c r="M4192" s="250"/>
      <c r="N4192" s="251"/>
      <c r="O4192" s="248"/>
      <c r="P4192" s="251"/>
      <c r="Q4192" s="166">
        <f t="shared" si="3491"/>
        <v>0</v>
      </c>
      <c r="R4192" s="251"/>
      <c r="S4192" s="251"/>
      <c r="T4192" s="167">
        <f t="shared" si="3503"/>
        <v>0</v>
      </c>
      <c r="U4192" s="157"/>
      <c r="V4192" s="248"/>
      <c r="W4192" s="251"/>
      <c r="X4192" s="166">
        <f t="shared" si="3492"/>
        <v>0</v>
      </c>
      <c r="Y4192" s="251"/>
      <c r="Z4192" s="251"/>
      <c r="AA4192" s="167">
        <f t="shared" si="3504"/>
        <v>0</v>
      </c>
      <c r="AB4192" s="157"/>
      <c r="AC4192" s="248"/>
      <c r="AD4192" s="251"/>
      <c r="AE4192" s="166">
        <f t="shared" si="3493"/>
        <v>0</v>
      </c>
      <c r="AF4192" s="251"/>
      <c r="AG4192" s="251"/>
      <c r="AH4192" s="167">
        <f t="shared" si="3505"/>
        <v>0</v>
      </c>
      <c r="AJ4192" s="252"/>
      <c r="AK4192" s="253"/>
      <c r="AL4192" s="254"/>
      <c r="AM4192" s="253"/>
      <c r="AN4192" s="254"/>
      <c r="AO4192" s="253"/>
      <c r="AP4192" s="254"/>
      <c r="AQ4192" s="253"/>
      <c r="AR4192" s="254"/>
      <c r="AS4192" s="253"/>
      <c r="AT4192" s="254"/>
      <c r="AU4192" s="253"/>
      <c r="AV4192" s="163">
        <f t="shared" si="3495"/>
        <v>0</v>
      </c>
      <c r="AW4192" s="168">
        <f t="shared" si="3496"/>
        <v>0</v>
      </c>
      <c r="AY4192" s="163">
        <f t="shared" si="3497"/>
        <v>0</v>
      </c>
      <c r="AZ4192" s="163">
        <f t="shared" si="3498"/>
        <v>0</v>
      </c>
      <c r="BA4192" s="163">
        <f t="shared" si="3499"/>
        <v>0</v>
      </c>
      <c r="BB4192" s="163">
        <f t="shared" si="3500"/>
        <v>0</v>
      </c>
      <c r="BC4192" s="163">
        <f t="shared" si="3501"/>
        <v>0</v>
      </c>
      <c r="BD4192" s="163">
        <f t="shared" si="3502"/>
        <v>0</v>
      </c>
    </row>
    <row r="4193" spans="2:56" x14ac:dyDescent="0.3">
      <c r="B4193" s="179" t="s">
        <v>136</v>
      </c>
      <c r="C4193" s="83">
        <f>SUM(C4194)</f>
        <v>0</v>
      </c>
      <c r="D4193" s="84">
        <f>SUM(D4194)</f>
        <v>0</v>
      </c>
      <c r="E4193" s="85">
        <f t="shared" si="3488"/>
        <v>0</v>
      </c>
      <c r="F4193" s="83">
        <f>SUM(F4194)</f>
        <v>0</v>
      </c>
      <c r="G4193" s="84">
        <f>SUM(G4194)</f>
        <v>0</v>
      </c>
      <c r="H4193" s="85">
        <f t="shared" si="3489"/>
        <v>0</v>
      </c>
      <c r="I4193" s="83">
        <f>SUM(I4194)</f>
        <v>0</v>
      </c>
      <c r="J4193" s="86">
        <f>SUM(J4194)</f>
        <v>0</v>
      </c>
      <c r="K4193" s="87">
        <f t="shared" si="3490"/>
        <v>0</v>
      </c>
      <c r="L4193" s="83">
        <f>SUM(L4194)</f>
        <v>0</v>
      </c>
      <c r="M4193" s="86">
        <f>SUM(M4194)</f>
        <v>0</v>
      </c>
      <c r="N4193" s="88">
        <f>SUM(N4194)</f>
        <v>0</v>
      </c>
      <c r="O4193" s="83">
        <f>SUM(O4194)</f>
        <v>0</v>
      </c>
      <c r="P4193" s="88">
        <f>SUM(P4194)</f>
        <v>0</v>
      </c>
      <c r="Q4193" s="177">
        <f t="shared" si="3491"/>
        <v>0</v>
      </c>
      <c r="R4193" s="88">
        <f>SUM(R4194)</f>
        <v>0</v>
      </c>
      <c r="S4193" s="88">
        <f>SUM(S4194)</f>
        <v>0</v>
      </c>
      <c r="T4193" s="178">
        <f t="shared" si="3503"/>
        <v>0</v>
      </c>
      <c r="U4193" s="157"/>
      <c r="V4193" s="83">
        <f>SUM(V4194)</f>
        <v>0</v>
      </c>
      <c r="W4193" s="88">
        <f>SUM(W4194)</f>
        <v>0</v>
      </c>
      <c r="X4193" s="177">
        <f t="shared" si="3492"/>
        <v>0</v>
      </c>
      <c r="Y4193" s="88">
        <f>SUM(Y4194)</f>
        <v>0</v>
      </c>
      <c r="Z4193" s="88">
        <f>SUM(Z4194)</f>
        <v>0</v>
      </c>
      <c r="AA4193" s="178">
        <f t="shared" si="3504"/>
        <v>0</v>
      </c>
      <c r="AB4193" s="157"/>
      <c r="AC4193" s="83">
        <f>SUM(AC4194)</f>
        <v>0</v>
      </c>
      <c r="AD4193" s="88">
        <f>SUM(AD4194)</f>
        <v>0</v>
      </c>
      <c r="AE4193" s="177">
        <f t="shared" si="3493"/>
        <v>0</v>
      </c>
      <c r="AF4193" s="88">
        <f>SUM(AF4194)</f>
        <v>0</v>
      </c>
      <c r="AG4193" s="88">
        <f>SUM(AG4194)</f>
        <v>0</v>
      </c>
      <c r="AH4193" s="178">
        <f t="shared" si="3505"/>
        <v>0</v>
      </c>
      <c r="AJ4193" s="84">
        <f t="shared" ref="AJ4193:AU4193" si="3517">SUM(AJ4194)</f>
        <v>0</v>
      </c>
      <c r="AK4193" s="86">
        <f t="shared" si="3517"/>
        <v>0</v>
      </c>
      <c r="AL4193" s="88">
        <f t="shared" si="3517"/>
        <v>0</v>
      </c>
      <c r="AM4193" s="86">
        <f t="shared" si="3517"/>
        <v>0</v>
      </c>
      <c r="AN4193" s="88">
        <f t="shared" si="3517"/>
        <v>0</v>
      </c>
      <c r="AO4193" s="86">
        <f t="shared" si="3517"/>
        <v>0</v>
      </c>
      <c r="AP4193" s="88">
        <f t="shared" si="3517"/>
        <v>0</v>
      </c>
      <c r="AQ4193" s="86">
        <f t="shared" si="3517"/>
        <v>0</v>
      </c>
      <c r="AR4193" s="88">
        <f t="shared" si="3517"/>
        <v>0</v>
      </c>
      <c r="AS4193" s="86">
        <f t="shared" si="3517"/>
        <v>0</v>
      </c>
      <c r="AT4193" s="88">
        <f t="shared" si="3517"/>
        <v>0</v>
      </c>
      <c r="AU4193" s="86">
        <f t="shared" si="3517"/>
        <v>0</v>
      </c>
      <c r="AV4193" s="86">
        <f t="shared" si="3495"/>
        <v>0</v>
      </c>
      <c r="AW4193" s="93">
        <f t="shared" si="3496"/>
        <v>0</v>
      </c>
      <c r="AY4193" s="86">
        <f t="shared" si="3497"/>
        <v>0</v>
      </c>
      <c r="AZ4193" s="86">
        <f t="shared" si="3498"/>
        <v>0</v>
      </c>
      <c r="BA4193" s="86">
        <f t="shared" si="3499"/>
        <v>0</v>
      </c>
      <c r="BB4193" s="86">
        <f t="shared" si="3500"/>
        <v>0</v>
      </c>
      <c r="BC4193" s="86">
        <f t="shared" si="3501"/>
        <v>0</v>
      </c>
      <c r="BD4193" s="86">
        <f t="shared" si="3502"/>
        <v>0</v>
      </c>
    </row>
    <row r="4194" spans="2:56" x14ac:dyDescent="0.3">
      <c r="B4194" s="169" t="s">
        <v>105</v>
      </c>
      <c r="C4194" s="248"/>
      <c r="D4194" s="249"/>
      <c r="E4194" s="172">
        <f t="shared" si="3488"/>
        <v>0</v>
      </c>
      <c r="F4194" s="248"/>
      <c r="G4194" s="249"/>
      <c r="H4194" s="172">
        <f t="shared" si="3489"/>
        <v>0</v>
      </c>
      <c r="I4194" s="248"/>
      <c r="J4194" s="250"/>
      <c r="K4194" s="174">
        <f t="shared" si="3490"/>
        <v>0</v>
      </c>
      <c r="L4194" s="248"/>
      <c r="M4194" s="250"/>
      <c r="N4194" s="251"/>
      <c r="O4194" s="248"/>
      <c r="P4194" s="251"/>
      <c r="Q4194" s="166">
        <f t="shared" si="3491"/>
        <v>0</v>
      </c>
      <c r="R4194" s="251"/>
      <c r="S4194" s="251"/>
      <c r="T4194" s="167">
        <f t="shared" si="3503"/>
        <v>0</v>
      </c>
      <c r="U4194" s="157"/>
      <c r="V4194" s="248"/>
      <c r="W4194" s="251"/>
      <c r="X4194" s="166">
        <f t="shared" si="3492"/>
        <v>0</v>
      </c>
      <c r="Y4194" s="251"/>
      <c r="Z4194" s="251"/>
      <c r="AA4194" s="167">
        <f t="shared" si="3504"/>
        <v>0</v>
      </c>
      <c r="AB4194" s="157"/>
      <c r="AC4194" s="248"/>
      <c r="AD4194" s="251"/>
      <c r="AE4194" s="166">
        <f t="shared" si="3493"/>
        <v>0</v>
      </c>
      <c r="AF4194" s="251"/>
      <c r="AG4194" s="251"/>
      <c r="AH4194" s="167">
        <f t="shared" si="3505"/>
        <v>0</v>
      </c>
      <c r="AJ4194" s="252"/>
      <c r="AK4194" s="253"/>
      <c r="AL4194" s="254"/>
      <c r="AM4194" s="253"/>
      <c r="AN4194" s="254"/>
      <c r="AO4194" s="253"/>
      <c r="AP4194" s="254"/>
      <c r="AQ4194" s="253"/>
      <c r="AR4194" s="254"/>
      <c r="AS4194" s="253"/>
      <c r="AT4194" s="254"/>
      <c r="AU4194" s="253"/>
      <c r="AV4194" s="163">
        <f t="shared" si="3495"/>
        <v>0</v>
      </c>
      <c r="AW4194" s="168">
        <f t="shared" si="3496"/>
        <v>0</v>
      </c>
      <c r="AY4194" s="163">
        <f t="shared" si="3497"/>
        <v>0</v>
      </c>
      <c r="AZ4194" s="163">
        <f t="shared" si="3498"/>
        <v>0</v>
      </c>
      <c r="BA4194" s="163">
        <f t="shared" si="3499"/>
        <v>0</v>
      </c>
      <c r="BB4194" s="163">
        <f t="shared" si="3500"/>
        <v>0</v>
      </c>
      <c r="BC4194" s="163">
        <f t="shared" si="3501"/>
        <v>0</v>
      </c>
      <c r="BD4194" s="163">
        <f t="shared" si="3502"/>
        <v>0</v>
      </c>
    </row>
    <row r="4195" spans="2:56" x14ac:dyDescent="0.3">
      <c r="B4195" s="179" t="s">
        <v>137</v>
      </c>
      <c r="C4195" s="83">
        <f>SUM(C4196)</f>
        <v>0</v>
      </c>
      <c r="D4195" s="84">
        <f>SUM(D4196)</f>
        <v>0</v>
      </c>
      <c r="E4195" s="85">
        <f t="shared" si="3488"/>
        <v>0</v>
      </c>
      <c r="F4195" s="83">
        <f>SUM(F4196)</f>
        <v>0</v>
      </c>
      <c r="G4195" s="84">
        <f>SUM(G4196)</f>
        <v>0</v>
      </c>
      <c r="H4195" s="85">
        <f t="shared" si="3489"/>
        <v>0</v>
      </c>
      <c r="I4195" s="83">
        <f>SUM(I4196)</f>
        <v>0</v>
      </c>
      <c r="J4195" s="86">
        <f>SUM(J4196)</f>
        <v>0</v>
      </c>
      <c r="K4195" s="87">
        <f t="shared" si="3490"/>
        <v>0</v>
      </c>
      <c r="L4195" s="83">
        <f>SUM(L4196)</f>
        <v>0</v>
      </c>
      <c r="M4195" s="86">
        <f>SUM(M4196)</f>
        <v>0</v>
      </c>
      <c r="N4195" s="88">
        <f>SUM(N4196)</f>
        <v>0</v>
      </c>
      <c r="O4195" s="83">
        <f>SUM(O4196)</f>
        <v>0</v>
      </c>
      <c r="P4195" s="88">
        <f>SUM(P4196)</f>
        <v>0</v>
      </c>
      <c r="Q4195" s="177">
        <f t="shared" si="3491"/>
        <v>0</v>
      </c>
      <c r="R4195" s="88">
        <f>SUM(R4196)</f>
        <v>0</v>
      </c>
      <c r="S4195" s="88">
        <f>SUM(S4196)</f>
        <v>0</v>
      </c>
      <c r="T4195" s="178">
        <f t="shared" si="3503"/>
        <v>0</v>
      </c>
      <c r="U4195" s="157"/>
      <c r="V4195" s="83">
        <f>SUM(V4196)</f>
        <v>0</v>
      </c>
      <c r="W4195" s="88">
        <f>SUM(W4196)</f>
        <v>0</v>
      </c>
      <c r="X4195" s="177">
        <f t="shared" si="3492"/>
        <v>0</v>
      </c>
      <c r="Y4195" s="88">
        <f>SUM(Y4196)</f>
        <v>0</v>
      </c>
      <c r="Z4195" s="88">
        <f>SUM(Z4196)</f>
        <v>0</v>
      </c>
      <c r="AA4195" s="178">
        <f t="shared" si="3504"/>
        <v>0</v>
      </c>
      <c r="AB4195" s="157"/>
      <c r="AC4195" s="83">
        <f>SUM(AC4196)</f>
        <v>0</v>
      </c>
      <c r="AD4195" s="88">
        <f>SUM(AD4196)</f>
        <v>0</v>
      </c>
      <c r="AE4195" s="177">
        <f t="shared" si="3493"/>
        <v>0</v>
      </c>
      <c r="AF4195" s="88">
        <f>SUM(AF4196)</f>
        <v>0</v>
      </c>
      <c r="AG4195" s="88">
        <f>SUM(AG4196)</f>
        <v>0</v>
      </c>
      <c r="AH4195" s="178">
        <f t="shared" si="3505"/>
        <v>0</v>
      </c>
      <c r="AJ4195" s="84">
        <f t="shared" ref="AJ4195:AU4195" si="3518">SUM(AJ4196)</f>
        <v>0</v>
      </c>
      <c r="AK4195" s="86">
        <f t="shared" si="3518"/>
        <v>0</v>
      </c>
      <c r="AL4195" s="88">
        <f t="shared" si="3518"/>
        <v>0</v>
      </c>
      <c r="AM4195" s="86">
        <f t="shared" si="3518"/>
        <v>0</v>
      </c>
      <c r="AN4195" s="88">
        <f t="shared" si="3518"/>
        <v>0</v>
      </c>
      <c r="AO4195" s="86">
        <f t="shared" si="3518"/>
        <v>0</v>
      </c>
      <c r="AP4195" s="88">
        <f t="shared" si="3518"/>
        <v>0</v>
      </c>
      <c r="AQ4195" s="86">
        <f t="shared" si="3518"/>
        <v>0</v>
      </c>
      <c r="AR4195" s="88">
        <f t="shared" si="3518"/>
        <v>0</v>
      </c>
      <c r="AS4195" s="86">
        <f t="shared" si="3518"/>
        <v>0</v>
      </c>
      <c r="AT4195" s="88">
        <f t="shared" si="3518"/>
        <v>0</v>
      </c>
      <c r="AU4195" s="86">
        <f t="shared" si="3518"/>
        <v>0</v>
      </c>
      <c r="AV4195" s="86">
        <f t="shared" si="3495"/>
        <v>0</v>
      </c>
      <c r="AW4195" s="93">
        <f t="shared" si="3496"/>
        <v>0</v>
      </c>
      <c r="AY4195" s="86">
        <f t="shared" si="3497"/>
        <v>0</v>
      </c>
      <c r="AZ4195" s="86">
        <f t="shared" si="3498"/>
        <v>0</v>
      </c>
      <c r="BA4195" s="86">
        <f t="shared" si="3499"/>
        <v>0</v>
      </c>
      <c r="BB4195" s="86">
        <f t="shared" si="3500"/>
        <v>0</v>
      </c>
      <c r="BC4195" s="86">
        <f t="shared" si="3501"/>
        <v>0</v>
      </c>
      <c r="BD4195" s="86">
        <f t="shared" si="3502"/>
        <v>0</v>
      </c>
    </row>
    <row r="4196" spans="2:56" x14ac:dyDescent="0.3">
      <c r="B4196" s="169" t="s">
        <v>105</v>
      </c>
      <c r="C4196" s="248"/>
      <c r="D4196" s="249"/>
      <c r="E4196" s="172">
        <f t="shared" si="3488"/>
        <v>0</v>
      </c>
      <c r="F4196" s="248"/>
      <c r="G4196" s="249"/>
      <c r="H4196" s="172">
        <f t="shared" si="3489"/>
        <v>0</v>
      </c>
      <c r="I4196" s="248"/>
      <c r="J4196" s="250"/>
      <c r="K4196" s="174">
        <f t="shared" si="3490"/>
        <v>0</v>
      </c>
      <c r="L4196" s="248"/>
      <c r="M4196" s="250"/>
      <c r="N4196" s="251"/>
      <c r="O4196" s="248"/>
      <c r="P4196" s="251"/>
      <c r="Q4196" s="166">
        <f t="shared" si="3491"/>
        <v>0</v>
      </c>
      <c r="R4196" s="251"/>
      <c r="S4196" s="251"/>
      <c r="T4196" s="167">
        <f t="shared" si="3503"/>
        <v>0</v>
      </c>
      <c r="U4196" s="157"/>
      <c r="V4196" s="248"/>
      <c r="W4196" s="251"/>
      <c r="X4196" s="166">
        <f t="shared" si="3492"/>
        <v>0</v>
      </c>
      <c r="Y4196" s="251"/>
      <c r="Z4196" s="251"/>
      <c r="AA4196" s="167">
        <f t="shared" si="3504"/>
        <v>0</v>
      </c>
      <c r="AB4196" s="157"/>
      <c r="AC4196" s="248"/>
      <c r="AD4196" s="251"/>
      <c r="AE4196" s="166">
        <f t="shared" si="3493"/>
        <v>0</v>
      </c>
      <c r="AF4196" s="251"/>
      <c r="AG4196" s="251"/>
      <c r="AH4196" s="167">
        <f t="shared" si="3505"/>
        <v>0</v>
      </c>
      <c r="AJ4196" s="252"/>
      <c r="AK4196" s="253"/>
      <c r="AL4196" s="254"/>
      <c r="AM4196" s="253"/>
      <c r="AN4196" s="254"/>
      <c r="AO4196" s="253"/>
      <c r="AP4196" s="254"/>
      <c r="AQ4196" s="253"/>
      <c r="AR4196" s="254"/>
      <c r="AS4196" s="253"/>
      <c r="AT4196" s="254"/>
      <c r="AU4196" s="253"/>
      <c r="AV4196" s="163">
        <f t="shared" si="3495"/>
        <v>0</v>
      </c>
      <c r="AW4196" s="168">
        <f t="shared" si="3496"/>
        <v>0</v>
      </c>
      <c r="AY4196" s="163">
        <f t="shared" si="3497"/>
        <v>0</v>
      </c>
      <c r="AZ4196" s="163">
        <f t="shared" si="3498"/>
        <v>0</v>
      </c>
      <c r="BA4196" s="163">
        <f t="shared" si="3499"/>
        <v>0</v>
      </c>
      <c r="BB4196" s="163">
        <f t="shared" si="3500"/>
        <v>0</v>
      </c>
      <c r="BC4196" s="163">
        <f t="shared" si="3501"/>
        <v>0</v>
      </c>
      <c r="BD4196" s="163">
        <f t="shared" si="3502"/>
        <v>0</v>
      </c>
    </row>
    <row r="4197" spans="2:56" x14ac:dyDescent="0.3">
      <c r="B4197" s="179" t="s">
        <v>138</v>
      </c>
      <c r="C4197" s="83">
        <f>SUM(C4198)</f>
        <v>0</v>
      </c>
      <c r="D4197" s="84">
        <f>SUM(D4198)</f>
        <v>0</v>
      </c>
      <c r="E4197" s="85">
        <f t="shared" si="3488"/>
        <v>0</v>
      </c>
      <c r="F4197" s="83">
        <f>SUM(F4198)</f>
        <v>0</v>
      </c>
      <c r="G4197" s="84">
        <f>SUM(G4198)</f>
        <v>0</v>
      </c>
      <c r="H4197" s="85">
        <f t="shared" si="3489"/>
        <v>0</v>
      </c>
      <c r="I4197" s="83">
        <f>SUM(I4198)</f>
        <v>0</v>
      </c>
      <c r="J4197" s="86">
        <f>SUM(J4198)</f>
        <v>0</v>
      </c>
      <c r="K4197" s="87">
        <f t="shared" si="3490"/>
        <v>0</v>
      </c>
      <c r="L4197" s="83">
        <f>SUM(L4198)</f>
        <v>0</v>
      </c>
      <c r="M4197" s="86">
        <f>SUM(M4198)</f>
        <v>0</v>
      </c>
      <c r="N4197" s="88">
        <f>SUM(N4198)</f>
        <v>0</v>
      </c>
      <c r="O4197" s="83">
        <f>SUM(O4198)</f>
        <v>0</v>
      </c>
      <c r="P4197" s="88">
        <f>SUM(P4198)</f>
        <v>0</v>
      </c>
      <c r="Q4197" s="177">
        <f t="shared" si="3491"/>
        <v>0</v>
      </c>
      <c r="R4197" s="88">
        <f>SUM(R4198)</f>
        <v>0</v>
      </c>
      <c r="S4197" s="88">
        <f>SUM(S4198)</f>
        <v>0</v>
      </c>
      <c r="T4197" s="178">
        <f t="shared" si="3503"/>
        <v>0</v>
      </c>
      <c r="U4197" s="157"/>
      <c r="V4197" s="83">
        <f>SUM(V4198)</f>
        <v>0</v>
      </c>
      <c r="W4197" s="88">
        <f>SUM(W4198)</f>
        <v>0</v>
      </c>
      <c r="X4197" s="177">
        <f t="shared" si="3492"/>
        <v>0</v>
      </c>
      <c r="Y4197" s="88">
        <f>SUM(Y4198)</f>
        <v>0</v>
      </c>
      <c r="Z4197" s="88">
        <f>SUM(Z4198)</f>
        <v>0</v>
      </c>
      <c r="AA4197" s="178">
        <f t="shared" si="3504"/>
        <v>0</v>
      </c>
      <c r="AB4197" s="157"/>
      <c r="AC4197" s="83">
        <f>SUM(AC4198)</f>
        <v>0</v>
      </c>
      <c r="AD4197" s="88">
        <f>SUM(AD4198)</f>
        <v>0</v>
      </c>
      <c r="AE4197" s="177">
        <f t="shared" si="3493"/>
        <v>0</v>
      </c>
      <c r="AF4197" s="88">
        <f>SUM(AF4198)</f>
        <v>0</v>
      </c>
      <c r="AG4197" s="88">
        <f>SUM(AG4198)</f>
        <v>0</v>
      </c>
      <c r="AH4197" s="178">
        <f t="shared" si="3505"/>
        <v>0</v>
      </c>
      <c r="AJ4197" s="84">
        <f t="shared" ref="AJ4197:AU4197" si="3519">SUM(AJ4198)</f>
        <v>0</v>
      </c>
      <c r="AK4197" s="86">
        <f t="shared" si="3519"/>
        <v>0</v>
      </c>
      <c r="AL4197" s="88">
        <f t="shared" si="3519"/>
        <v>0</v>
      </c>
      <c r="AM4197" s="86">
        <f t="shared" si="3519"/>
        <v>0</v>
      </c>
      <c r="AN4197" s="88">
        <f t="shared" si="3519"/>
        <v>0</v>
      </c>
      <c r="AO4197" s="86">
        <f t="shared" si="3519"/>
        <v>0</v>
      </c>
      <c r="AP4197" s="88">
        <f t="shared" si="3519"/>
        <v>0</v>
      </c>
      <c r="AQ4197" s="86">
        <f t="shared" si="3519"/>
        <v>0</v>
      </c>
      <c r="AR4197" s="88">
        <f t="shared" si="3519"/>
        <v>0</v>
      </c>
      <c r="AS4197" s="86">
        <f t="shared" si="3519"/>
        <v>0</v>
      </c>
      <c r="AT4197" s="88">
        <f t="shared" si="3519"/>
        <v>0</v>
      </c>
      <c r="AU4197" s="86">
        <f t="shared" si="3519"/>
        <v>0</v>
      </c>
      <c r="AV4197" s="86">
        <f t="shared" si="3495"/>
        <v>0</v>
      </c>
      <c r="AW4197" s="93">
        <f t="shared" si="3496"/>
        <v>0</v>
      </c>
      <c r="AY4197" s="86">
        <f t="shared" si="3497"/>
        <v>0</v>
      </c>
      <c r="AZ4197" s="86">
        <f t="shared" si="3498"/>
        <v>0</v>
      </c>
      <c r="BA4197" s="86">
        <f t="shared" si="3499"/>
        <v>0</v>
      </c>
      <c r="BB4197" s="86">
        <f t="shared" si="3500"/>
        <v>0</v>
      </c>
      <c r="BC4197" s="86">
        <f t="shared" si="3501"/>
        <v>0</v>
      </c>
      <c r="BD4197" s="86">
        <f t="shared" si="3502"/>
        <v>0</v>
      </c>
    </row>
    <row r="4198" spans="2:56" x14ac:dyDescent="0.3">
      <c r="B4198" s="169" t="s">
        <v>139</v>
      </c>
      <c r="C4198" s="248"/>
      <c r="D4198" s="249"/>
      <c r="E4198" s="172">
        <f t="shared" si="3488"/>
        <v>0</v>
      </c>
      <c r="F4198" s="248"/>
      <c r="G4198" s="249"/>
      <c r="H4198" s="172">
        <f t="shared" si="3489"/>
        <v>0</v>
      </c>
      <c r="I4198" s="248"/>
      <c r="J4198" s="250"/>
      <c r="K4198" s="174">
        <f t="shared" si="3490"/>
        <v>0</v>
      </c>
      <c r="L4198" s="248"/>
      <c r="M4198" s="250"/>
      <c r="N4198" s="251"/>
      <c r="O4198" s="248"/>
      <c r="P4198" s="251"/>
      <c r="Q4198" s="166">
        <f t="shared" si="3491"/>
        <v>0</v>
      </c>
      <c r="R4198" s="251"/>
      <c r="S4198" s="251"/>
      <c r="T4198" s="167">
        <f t="shared" si="3503"/>
        <v>0</v>
      </c>
      <c r="U4198" s="157"/>
      <c r="V4198" s="248"/>
      <c r="W4198" s="251"/>
      <c r="X4198" s="166">
        <f t="shared" si="3492"/>
        <v>0</v>
      </c>
      <c r="Y4198" s="251"/>
      <c r="Z4198" s="251"/>
      <c r="AA4198" s="167">
        <f t="shared" si="3504"/>
        <v>0</v>
      </c>
      <c r="AB4198" s="157"/>
      <c r="AC4198" s="248"/>
      <c r="AD4198" s="251"/>
      <c r="AE4198" s="166">
        <f t="shared" si="3493"/>
        <v>0</v>
      </c>
      <c r="AF4198" s="251"/>
      <c r="AG4198" s="251"/>
      <c r="AH4198" s="167">
        <f t="shared" si="3505"/>
        <v>0</v>
      </c>
      <c r="AJ4198" s="252"/>
      <c r="AK4198" s="253"/>
      <c r="AL4198" s="254"/>
      <c r="AM4198" s="253"/>
      <c r="AN4198" s="254"/>
      <c r="AO4198" s="253"/>
      <c r="AP4198" s="254"/>
      <c r="AQ4198" s="253"/>
      <c r="AR4198" s="254"/>
      <c r="AS4198" s="253"/>
      <c r="AT4198" s="254"/>
      <c r="AU4198" s="253"/>
      <c r="AV4198" s="163">
        <f t="shared" si="3495"/>
        <v>0</v>
      </c>
      <c r="AW4198" s="168">
        <f t="shared" si="3496"/>
        <v>0</v>
      </c>
      <c r="AY4198" s="163">
        <f t="shared" si="3497"/>
        <v>0</v>
      </c>
      <c r="AZ4198" s="163">
        <f t="shared" si="3498"/>
        <v>0</v>
      </c>
      <c r="BA4198" s="163">
        <f t="shared" si="3499"/>
        <v>0</v>
      </c>
      <c r="BB4198" s="163">
        <f t="shared" si="3500"/>
        <v>0</v>
      </c>
      <c r="BC4198" s="163">
        <f t="shared" si="3501"/>
        <v>0</v>
      </c>
      <c r="BD4198" s="163">
        <f t="shared" si="3502"/>
        <v>0</v>
      </c>
    </row>
    <row r="4199" spans="2:56" x14ac:dyDescent="0.3">
      <c r="B4199" s="179" t="s">
        <v>140</v>
      </c>
      <c r="C4199" s="83">
        <f>SUM(C4200:C4208)</f>
        <v>0</v>
      </c>
      <c r="D4199" s="84">
        <f>SUM(D4200:D4208)</f>
        <v>0</v>
      </c>
      <c r="E4199" s="85">
        <f t="shared" si="3488"/>
        <v>0</v>
      </c>
      <c r="F4199" s="83">
        <f>SUM(F4200:F4208)</f>
        <v>0</v>
      </c>
      <c r="G4199" s="84">
        <f>SUM(G4200:G4208)</f>
        <v>0</v>
      </c>
      <c r="H4199" s="85">
        <f t="shared" si="3489"/>
        <v>0</v>
      </c>
      <c r="I4199" s="83">
        <f>SUM(I4200:I4208)</f>
        <v>0</v>
      </c>
      <c r="J4199" s="86">
        <f>SUM(J4200:J4208)</f>
        <v>0</v>
      </c>
      <c r="K4199" s="87">
        <f t="shared" si="3490"/>
        <v>0</v>
      </c>
      <c r="L4199" s="83">
        <f>SUM(L4200:L4208)</f>
        <v>0</v>
      </c>
      <c r="M4199" s="86">
        <f>SUM(M4200:M4208)</f>
        <v>0</v>
      </c>
      <c r="N4199" s="88">
        <f>SUM(N4200:N4208)</f>
        <v>0</v>
      </c>
      <c r="O4199" s="83">
        <f>SUM(O4200:O4208)</f>
        <v>0</v>
      </c>
      <c r="P4199" s="88">
        <f>SUM(P4200:P4208)</f>
        <v>41000</v>
      </c>
      <c r="Q4199" s="177">
        <f t="shared" si="3491"/>
        <v>41000</v>
      </c>
      <c r="R4199" s="88">
        <f>SUM(R4200:R4208)</f>
        <v>0</v>
      </c>
      <c r="S4199" s="88">
        <f>SUM(S4200:S4208)</f>
        <v>0</v>
      </c>
      <c r="T4199" s="178">
        <f t="shared" si="3503"/>
        <v>41000</v>
      </c>
      <c r="U4199" s="157"/>
      <c r="V4199" s="83">
        <f>SUM(V4200:V4208)</f>
        <v>0</v>
      </c>
      <c r="W4199" s="88">
        <f>SUM(W4200:W4208)</f>
        <v>0</v>
      </c>
      <c r="X4199" s="177">
        <f t="shared" si="3492"/>
        <v>0</v>
      </c>
      <c r="Y4199" s="88">
        <f>SUM(Y4200:Y4208)</f>
        <v>0</v>
      </c>
      <c r="Z4199" s="88">
        <f>SUM(Z4200:Z4208)</f>
        <v>0</v>
      </c>
      <c r="AA4199" s="178">
        <f t="shared" si="3504"/>
        <v>0</v>
      </c>
      <c r="AB4199" s="157"/>
      <c r="AC4199" s="83">
        <f>SUM(AC4200:AC4208)</f>
        <v>0</v>
      </c>
      <c r="AD4199" s="88">
        <f>SUM(AD4200:AD4208)</f>
        <v>0</v>
      </c>
      <c r="AE4199" s="177">
        <f t="shared" si="3493"/>
        <v>0</v>
      </c>
      <c r="AF4199" s="88">
        <f>SUM(AF4200:AF4208)</f>
        <v>0</v>
      </c>
      <c r="AG4199" s="88">
        <f>SUM(AG4200:AG4208)</f>
        <v>0</v>
      </c>
      <c r="AH4199" s="178">
        <f t="shared" si="3505"/>
        <v>0</v>
      </c>
      <c r="AJ4199" s="84">
        <f t="shared" ref="AJ4199:AU4199" si="3520">SUM(AJ4200:AJ4208)</f>
        <v>41000</v>
      </c>
      <c r="AK4199" s="86">
        <f t="shared" si="3520"/>
        <v>0</v>
      </c>
      <c r="AL4199" s="88">
        <f t="shared" si="3520"/>
        <v>0</v>
      </c>
      <c r="AM4199" s="86">
        <f t="shared" si="3520"/>
        <v>0</v>
      </c>
      <c r="AN4199" s="88">
        <f t="shared" si="3520"/>
        <v>0</v>
      </c>
      <c r="AO4199" s="86">
        <f t="shared" si="3520"/>
        <v>0</v>
      </c>
      <c r="AP4199" s="88">
        <f t="shared" si="3520"/>
        <v>0</v>
      </c>
      <c r="AQ4199" s="86">
        <f t="shared" si="3520"/>
        <v>0</v>
      </c>
      <c r="AR4199" s="88">
        <f t="shared" si="3520"/>
        <v>0</v>
      </c>
      <c r="AS4199" s="86">
        <f t="shared" si="3520"/>
        <v>0</v>
      </c>
      <c r="AT4199" s="88">
        <f t="shared" si="3520"/>
        <v>0</v>
      </c>
      <c r="AU4199" s="86">
        <f t="shared" si="3520"/>
        <v>0</v>
      </c>
      <c r="AV4199" s="86">
        <f t="shared" si="3495"/>
        <v>41000</v>
      </c>
      <c r="AW4199" s="93">
        <f t="shared" si="3496"/>
        <v>0</v>
      </c>
      <c r="AY4199" s="86">
        <f t="shared" si="3497"/>
        <v>41000</v>
      </c>
      <c r="AZ4199" s="86">
        <f t="shared" si="3498"/>
        <v>0</v>
      </c>
      <c r="BA4199" s="86">
        <f t="shared" si="3499"/>
        <v>0</v>
      </c>
      <c r="BB4199" s="86">
        <f t="shared" si="3500"/>
        <v>0</v>
      </c>
      <c r="BC4199" s="86">
        <f t="shared" si="3501"/>
        <v>41000</v>
      </c>
      <c r="BD4199" s="86">
        <f t="shared" si="3502"/>
        <v>0</v>
      </c>
    </row>
    <row r="4200" spans="2:56" x14ac:dyDescent="0.3">
      <c r="B4200" s="169" t="s">
        <v>141</v>
      </c>
      <c r="C4200" s="248"/>
      <c r="D4200" s="249"/>
      <c r="E4200" s="172">
        <f t="shared" si="3488"/>
        <v>0</v>
      </c>
      <c r="F4200" s="248"/>
      <c r="G4200" s="249"/>
      <c r="H4200" s="172">
        <f t="shared" si="3489"/>
        <v>0</v>
      </c>
      <c r="I4200" s="248"/>
      <c r="J4200" s="250"/>
      <c r="K4200" s="174">
        <f t="shared" si="3490"/>
        <v>0</v>
      </c>
      <c r="L4200" s="248"/>
      <c r="M4200" s="250"/>
      <c r="N4200" s="251"/>
      <c r="O4200" s="248"/>
      <c r="P4200" s="251">
        <v>41000</v>
      </c>
      <c r="Q4200" s="166">
        <f t="shared" si="3491"/>
        <v>41000</v>
      </c>
      <c r="R4200" s="251"/>
      <c r="S4200" s="251"/>
      <c r="T4200" s="167">
        <f t="shared" si="3503"/>
        <v>41000</v>
      </c>
      <c r="U4200" s="157"/>
      <c r="V4200" s="248"/>
      <c r="W4200" s="251"/>
      <c r="X4200" s="166">
        <f t="shared" si="3492"/>
        <v>0</v>
      </c>
      <c r="Y4200" s="251"/>
      <c r="Z4200" s="251"/>
      <c r="AA4200" s="167">
        <f t="shared" si="3504"/>
        <v>0</v>
      </c>
      <c r="AB4200" s="157"/>
      <c r="AC4200" s="248"/>
      <c r="AD4200" s="251"/>
      <c r="AE4200" s="166">
        <f t="shared" si="3493"/>
        <v>0</v>
      </c>
      <c r="AF4200" s="251"/>
      <c r="AG4200" s="251"/>
      <c r="AH4200" s="167">
        <f t="shared" si="3505"/>
        <v>0</v>
      </c>
      <c r="AJ4200" s="252">
        <v>41000</v>
      </c>
      <c r="AK4200" s="253"/>
      <c r="AL4200" s="254"/>
      <c r="AM4200" s="253"/>
      <c r="AN4200" s="254"/>
      <c r="AO4200" s="253"/>
      <c r="AP4200" s="254"/>
      <c r="AQ4200" s="253"/>
      <c r="AR4200" s="254"/>
      <c r="AS4200" s="253"/>
      <c r="AT4200" s="254"/>
      <c r="AU4200" s="253"/>
      <c r="AV4200" s="163">
        <f t="shared" si="3495"/>
        <v>41000</v>
      </c>
      <c r="AW4200" s="168">
        <f t="shared" si="3496"/>
        <v>0</v>
      </c>
      <c r="AY4200" s="163">
        <f t="shared" si="3497"/>
        <v>41000</v>
      </c>
      <c r="AZ4200" s="163">
        <f t="shared" si="3498"/>
        <v>0</v>
      </c>
      <c r="BA4200" s="163">
        <f t="shared" si="3499"/>
        <v>0</v>
      </c>
      <c r="BB4200" s="163">
        <f t="shared" si="3500"/>
        <v>0</v>
      </c>
      <c r="BC4200" s="163">
        <f t="shared" si="3501"/>
        <v>41000</v>
      </c>
      <c r="BD4200" s="163">
        <f t="shared" si="3502"/>
        <v>0</v>
      </c>
    </row>
    <row r="4201" spans="2:56" x14ac:dyDescent="0.3">
      <c r="B4201" s="169" t="s">
        <v>142</v>
      </c>
      <c r="C4201" s="248"/>
      <c r="D4201" s="249"/>
      <c r="E4201" s="172">
        <f t="shared" si="3488"/>
        <v>0</v>
      </c>
      <c r="F4201" s="248"/>
      <c r="G4201" s="249"/>
      <c r="H4201" s="172">
        <f t="shared" si="3489"/>
        <v>0</v>
      </c>
      <c r="I4201" s="248"/>
      <c r="J4201" s="250"/>
      <c r="K4201" s="174">
        <f t="shared" si="3490"/>
        <v>0</v>
      </c>
      <c r="L4201" s="248"/>
      <c r="M4201" s="250"/>
      <c r="N4201" s="251"/>
      <c r="O4201" s="248"/>
      <c r="P4201" s="251"/>
      <c r="Q4201" s="166">
        <f t="shared" si="3491"/>
        <v>0</v>
      </c>
      <c r="R4201" s="251"/>
      <c r="S4201" s="251"/>
      <c r="T4201" s="167">
        <f t="shared" si="3503"/>
        <v>0</v>
      </c>
      <c r="U4201" s="157"/>
      <c r="V4201" s="248"/>
      <c r="W4201" s="251"/>
      <c r="X4201" s="166">
        <f t="shared" si="3492"/>
        <v>0</v>
      </c>
      <c r="Y4201" s="251"/>
      <c r="Z4201" s="251"/>
      <c r="AA4201" s="167">
        <f t="shared" si="3504"/>
        <v>0</v>
      </c>
      <c r="AB4201" s="157"/>
      <c r="AC4201" s="248"/>
      <c r="AD4201" s="251"/>
      <c r="AE4201" s="166">
        <f t="shared" si="3493"/>
        <v>0</v>
      </c>
      <c r="AF4201" s="251"/>
      <c r="AG4201" s="251"/>
      <c r="AH4201" s="167">
        <f t="shared" si="3505"/>
        <v>0</v>
      </c>
      <c r="AJ4201" s="252"/>
      <c r="AK4201" s="253"/>
      <c r="AL4201" s="254"/>
      <c r="AM4201" s="253"/>
      <c r="AN4201" s="254"/>
      <c r="AO4201" s="253"/>
      <c r="AP4201" s="254"/>
      <c r="AQ4201" s="253"/>
      <c r="AR4201" s="254"/>
      <c r="AS4201" s="253"/>
      <c r="AT4201" s="254"/>
      <c r="AU4201" s="253"/>
      <c r="AV4201" s="163">
        <f t="shared" si="3495"/>
        <v>0</v>
      </c>
      <c r="AW4201" s="168">
        <f t="shared" si="3496"/>
        <v>0</v>
      </c>
      <c r="AY4201" s="163">
        <f t="shared" si="3497"/>
        <v>0</v>
      </c>
      <c r="AZ4201" s="163">
        <f t="shared" si="3498"/>
        <v>0</v>
      </c>
      <c r="BA4201" s="163">
        <f t="shared" si="3499"/>
        <v>0</v>
      </c>
      <c r="BB4201" s="163">
        <f t="shared" si="3500"/>
        <v>0</v>
      </c>
      <c r="BC4201" s="163">
        <f t="shared" si="3501"/>
        <v>0</v>
      </c>
      <c r="BD4201" s="163">
        <f t="shared" si="3502"/>
        <v>0</v>
      </c>
    </row>
    <row r="4202" spans="2:56" x14ac:dyDescent="0.3">
      <c r="B4202" s="169" t="s">
        <v>143</v>
      </c>
      <c r="C4202" s="248"/>
      <c r="D4202" s="249"/>
      <c r="E4202" s="172">
        <f t="shared" si="3488"/>
        <v>0</v>
      </c>
      <c r="F4202" s="248"/>
      <c r="G4202" s="249"/>
      <c r="H4202" s="172">
        <f t="shared" si="3489"/>
        <v>0</v>
      </c>
      <c r="I4202" s="248"/>
      <c r="J4202" s="250"/>
      <c r="K4202" s="174">
        <f t="shared" si="3490"/>
        <v>0</v>
      </c>
      <c r="L4202" s="248"/>
      <c r="M4202" s="250"/>
      <c r="N4202" s="251"/>
      <c r="O4202" s="248"/>
      <c r="P4202" s="251"/>
      <c r="Q4202" s="166">
        <f t="shared" si="3491"/>
        <v>0</v>
      </c>
      <c r="R4202" s="251"/>
      <c r="S4202" s="251"/>
      <c r="T4202" s="167">
        <f t="shared" si="3503"/>
        <v>0</v>
      </c>
      <c r="U4202" s="157"/>
      <c r="V4202" s="248"/>
      <c r="W4202" s="251"/>
      <c r="X4202" s="166">
        <f t="shared" si="3492"/>
        <v>0</v>
      </c>
      <c r="Y4202" s="251"/>
      <c r="Z4202" s="251"/>
      <c r="AA4202" s="167">
        <f t="shared" si="3504"/>
        <v>0</v>
      </c>
      <c r="AB4202" s="157"/>
      <c r="AC4202" s="248"/>
      <c r="AD4202" s="251"/>
      <c r="AE4202" s="166">
        <f t="shared" si="3493"/>
        <v>0</v>
      </c>
      <c r="AF4202" s="251"/>
      <c r="AG4202" s="251"/>
      <c r="AH4202" s="167">
        <f t="shared" si="3505"/>
        <v>0</v>
      </c>
      <c r="AJ4202" s="252"/>
      <c r="AK4202" s="253"/>
      <c r="AL4202" s="254"/>
      <c r="AM4202" s="253"/>
      <c r="AN4202" s="254"/>
      <c r="AO4202" s="253"/>
      <c r="AP4202" s="254"/>
      <c r="AQ4202" s="253"/>
      <c r="AR4202" s="254"/>
      <c r="AS4202" s="253"/>
      <c r="AT4202" s="254"/>
      <c r="AU4202" s="253"/>
      <c r="AV4202" s="163">
        <f t="shared" si="3495"/>
        <v>0</v>
      </c>
      <c r="AW4202" s="168">
        <f t="shared" si="3496"/>
        <v>0</v>
      </c>
      <c r="AY4202" s="163">
        <f t="shared" si="3497"/>
        <v>0</v>
      </c>
      <c r="AZ4202" s="163">
        <f t="shared" si="3498"/>
        <v>0</v>
      </c>
      <c r="BA4202" s="163">
        <f t="shared" si="3499"/>
        <v>0</v>
      </c>
      <c r="BB4202" s="163">
        <f t="shared" si="3500"/>
        <v>0</v>
      </c>
      <c r="BC4202" s="163">
        <f t="shared" si="3501"/>
        <v>0</v>
      </c>
      <c r="BD4202" s="163">
        <f t="shared" si="3502"/>
        <v>0</v>
      </c>
    </row>
    <row r="4203" spans="2:56" x14ac:dyDescent="0.3">
      <c r="B4203" s="169" t="s">
        <v>144</v>
      </c>
      <c r="C4203" s="248"/>
      <c r="D4203" s="249"/>
      <c r="E4203" s="172">
        <f t="shared" si="3488"/>
        <v>0</v>
      </c>
      <c r="F4203" s="248"/>
      <c r="G4203" s="249"/>
      <c r="H4203" s="172">
        <f t="shared" si="3489"/>
        <v>0</v>
      </c>
      <c r="I4203" s="248"/>
      <c r="J4203" s="250"/>
      <c r="K4203" s="174">
        <f t="shared" si="3490"/>
        <v>0</v>
      </c>
      <c r="L4203" s="248"/>
      <c r="M4203" s="250"/>
      <c r="N4203" s="251"/>
      <c r="O4203" s="248"/>
      <c r="P4203" s="251"/>
      <c r="Q4203" s="166">
        <f t="shared" si="3491"/>
        <v>0</v>
      </c>
      <c r="R4203" s="251"/>
      <c r="S4203" s="251"/>
      <c r="T4203" s="167">
        <f t="shared" si="3503"/>
        <v>0</v>
      </c>
      <c r="U4203" s="157"/>
      <c r="V4203" s="248"/>
      <c r="W4203" s="251"/>
      <c r="X4203" s="166">
        <f t="shared" si="3492"/>
        <v>0</v>
      </c>
      <c r="Y4203" s="251"/>
      <c r="Z4203" s="251"/>
      <c r="AA4203" s="167">
        <f t="shared" si="3504"/>
        <v>0</v>
      </c>
      <c r="AB4203" s="157"/>
      <c r="AC4203" s="248"/>
      <c r="AD4203" s="251"/>
      <c r="AE4203" s="166">
        <f t="shared" si="3493"/>
        <v>0</v>
      </c>
      <c r="AF4203" s="251"/>
      <c r="AG4203" s="251"/>
      <c r="AH4203" s="167">
        <f t="shared" si="3505"/>
        <v>0</v>
      </c>
      <c r="AJ4203" s="252"/>
      <c r="AK4203" s="253"/>
      <c r="AL4203" s="254"/>
      <c r="AM4203" s="253"/>
      <c r="AN4203" s="254"/>
      <c r="AO4203" s="253"/>
      <c r="AP4203" s="254"/>
      <c r="AQ4203" s="253"/>
      <c r="AR4203" s="254"/>
      <c r="AS4203" s="253"/>
      <c r="AT4203" s="254"/>
      <c r="AU4203" s="253"/>
      <c r="AV4203" s="163">
        <f t="shared" si="3495"/>
        <v>0</v>
      </c>
      <c r="AW4203" s="168">
        <f t="shared" si="3496"/>
        <v>0</v>
      </c>
      <c r="AY4203" s="163">
        <f t="shared" si="3497"/>
        <v>0</v>
      </c>
      <c r="AZ4203" s="163">
        <f t="shared" si="3498"/>
        <v>0</v>
      </c>
      <c r="BA4203" s="163">
        <f t="shared" si="3499"/>
        <v>0</v>
      </c>
      <c r="BB4203" s="163">
        <f t="shared" si="3500"/>
        <v>0</v>
      </c>
      <c r="BC4203" s="163">
        <f t="shared" si="3501"/>
        <v>0</v>
      </c>
      <c r="BD4203" s="163">
        <f t="shared" si="3502"/>
        <v>0</v>
      </c>
    </row>
    <row r="4204" spans="2:56" x14ac:dyDescent="0.3">
      <c r="B4204" s="169" t="s">
        <v>145</v>
      </c>
      <c r="C4204" s="248"/>
      <c r="D4204" s="249"/>
      <c r="E4204" s="172">
        <f t="shared" si="3488"/>
        <v>0</v>
      </c>
      <c r="F4204" s="248"/>
      <c r="G4204" s="249"/>
      <c r="H4204" s="172">
        <f t="shared" si="3489"/>
        <v>0</v>
      </c>
      <c r="I4204" s="248"/>
      <c r="J4204" s="250"/>
      <c r="K4204" s="174">
        <f t="shared" si="3490"/>
        <v>0</v>
      </c>
      <c r="L4204" s="248"/>
      <c r="M4204" s="250"/>
      <c r="N4204" s="251"/>
      <c r="O4204" s="248"/>
      <c r="P4204" s="251"/>
      <c r="Q4204" s="166">
        <f t="shared" si="3491"/>
        <v>0</v>
      </c>
      <c r="R4204" s="251"/>
      <c r="S4204" s="251"/>
      <c r="T4204" s="167">
        <f t="shared" si="3503"/>
        <v>0</v>
      </c>
      <c r="U4204" s="157"/>
      <c r="V4204" s="248"/>
      <c r="W4204" s="251"/>
      <c r="X4204" s="166">
        <f t="shared" si="3492"/>
        <v>0</v>
      </c>
      <c r="Y4204" s="251"/>
      <c r="Z4204" s="251"/>
      <c r="AA4204" s="167">
        <f t="shared" si="3504"/>
        <v>0</v>
      </c>
      <c r="AB4204" s="157"/>
      <c r="AC4204" s="248"/>
      <c r="AD4204" s="251"/>
      <c r="AE4204" s="166">
        <f t="shared" si="3493"/>
        <v>0</v>
      </c>
      <c r="AF4204" s="251"/>
      <c r="AG4204" s="251"/>
      <c r="AH4204" s="167">
        <f t="shared" si="3505"/>
        <v>0</v>
      </c>
      <c r="AJ4204" s="252"/>
      <c r="AK4204" s="253"/>
      <c r="AL4204" s="254"/>
      <c r="AM4204" s="253"/>
      <c r="AN4204" s="254"/>
      <c r="AO4204" s="253"/>
      <c r="AP4204" s="254"/>
      <c r="AQ4204" s="253"/>
      <c r="AR4204" s="254"/>
      <c r="AS4204" s="253"/>
      <c r="AT4204" s="254"/>
      <c r="AU4204" s="253"/>
      <c r="AV4204" s="163">
        <f t="shared" si="3495"/>
        <v>0</v>
      </c>
      <c r="AW4204" s="168">
        <f t="shared" si="3496"/>
        <v>0</v>
      </c>
      <c r="AY4204" s="163">
        <f t="shared" si="3497"/>
        <v>0</v>
      </c>
      <c r="AZ4204" s="163">
        <f t="shared" si="3498"/>
        <v>0</v>
      </c>
      <c r="BA4204" s="163">
        <f t="shared" si="3499"/>
        <v>0</v>
      </c>
      <c r="BB4204" s="163">
        <f t="shared" si="3500"/>
        <v>0</v>
      </c>
      <c r="BC4204" s="163">
        <f t="shared" si="3501"/>
        <v>0</v>
      </c>
      <c r="BD4204" s="163">
        <f t="shared" si="3502"/>
        <v>0</v>
      </c>
    </row>
    <row r="4205" spans="2:56" x14ac:dyDescent="0.3">
      <c r="B4205" s="169" t="s">
        <v>146</v>
      </c>
      <c r="C4205" s="248"/>
      <c r="D4205" s="249"/>
      <c r="E4205" s="172">
        <f t="shared" si="3488"/>
        <v>0</v>
      </c>
      <c r="F4205" s="248"/>
      <c r="G4205" s="249"/>
      <c r="H4205" s="172">
        <f t="shared" si="3489"/>
        <v>0</v>
      </c>
      <c r="I4205" s="248"/>
      <c r="J4205" s="250"/>
      <c r="K4205" s="174">
        <f t="shared" si="3490"/>
        <v>0</v>
      </c>
      <c r="L4205" s="248"/>
      <c r="M4205" s="250"/>
      <c r="N4205" s="251"/>
      <c r="O4205" s="248"/>
      <c r="P4205" s="251"/>
      <c r="Q4205" s="166">
        <f t="shared" si="3491"/>
        <v>0</v>
      </c>
      <c r="R4205" s="251"/>
      <c r="S4205" s="251"/>
      <c r="T4205" s="167">
        <f t="shared" si="3503"/>
        <v>0</v>
      </c>
      <c r="U4205" s="157"/>
      <c r="V4205" s="248"/>
      <c r="W4205" s="251"/>
      <c r="X4205" s="166">
        <f t="shared" si="3492"/>
        <v>0</v>
      </c>
      <c r="Y4205" s="251"/>
      <c r="Z4205" s="251"/>
      <c r="AA4205" s="167">
        <f t="shared" si="3504"/>
        <v>0</v>
      </c>
      <c r="AB4205" s="157"/>
      <c r="AC4205" s="248"/>
      <c r="AD4205" s="251"/>
      <c r="AE4205" s="166">
        <f t="shared" si="3493"/>
        <v>0</v>
      </c>
      <c r="AF4205" s="251"/>
      <c r="AG4205" s="251"/>
      <c r="AH4205" s="167">
        <f t="shared" si="3505"/>
        <v>0</v>
      </c>
      <c r="AJ4205" s="252"/>
      <c r="AK4205" s="253"/>
      <c r="AL4205" s="254"/>
      <c r="AM4205" s="253"/>
      <c r="AN4205" s="254"/>
      <c r="AO4205" s="253"/>
      <c r="AP4205" s="254"/>
      <c r="AQ4205" s="253"/>
      <c r="AR4205" s="254"/>
      <c r="AS4205" s="253"/>
      <c r="AT4205" s="254"/>
      <c r="AU4205" s="253"/>
      <c r="AV4205" s="163">
        <f t="shared" si="3495"/>
        <v>0</v>
      </c>
      <c r="AW4205" s="168">
        <f t="shared" si="3496"/>
        <v>0</v>
      </c>
      <c r="AY4205" s="163">
        <f t="shared" si="3497"/>
        <v>0</v>
      </c>
      <c r="AZ4205" s="163">
        <f t="shared" si="3498"/>
        <v>0</v>
      </c>
      <c r="BA4205" s="163">
        <f t="shared" si="3499"/>
        <v>0</v>
      </c>
      <c r="BB4205" s="163">
        <f t="shared" si="3500"/>
        <v>0</v>
      </c>
      <c r="BC4205" s="163">
        <f t="shared" si="3501"/>
        <v>0</v>
      </c>
      <c r="BD4205" s="163">
        <f t="shared" si="3502"/>
        <v>0</v>
      </c>
    </row>
    <row r="4206" spans="2:56" x14ac:dyDescent="0.3">
      <c r="B4206" s="169" t="s">
        <v>147</v>
      </c>
      <c r="C4206" s="248"/>
      <c r="D4206" s="249"/>
      <c r="E4206" s="172">
        <f t="shared" si="3488"/>
        <v>0</v>
      </c>
      <c r="F4206" s="248"/>
      <c r="G4206" s="249"/>
      <c r="H4206" s="172">
        <f t="shared" si="3489"/>
        <v>0</v>
      </c>
      <c r="I4206" s="248"/>
      <c r="J4206" s="250"/>
      <c r="K4206" s="174">
        <f t="shared" si="3490"/>
        <v>0</v>
      </c>
      <c r="L4206" s="248"/>
      <c r="M4206" s="250"/>
      <c r="N4206" s="251"/>
      <c r="O4206" s="248"/>
      <c r="P4206" s="251"/>
      <c r="Q4206" s="166">
        <f t="shared" si="3491"/>
        <v>0</v>
      </c>
      <c r="R4206" s="251"/>
      <c r="S4206" s="251"/>
      <c r="T4206" s="167">
        <f t="shared" si="3503"/>
        <v>0</v>
      </c>
      <c r="U4206" s="157"/>
      <c r="V4206" s="248"/>
      <c r="W4206" s="251"/>
      <c r="X4206" s="166">
        <f t="shared" si="3492"/>
        <v>0</v>
      </c>
      <c r="Y4206" s="251"/>
      <c r="Z4206" s="251"/>
      <c r="AA4206" s="167">
        <f t="shared" si="3504"/>
        <v>0</v>
      </c>
      <c r="AB4206" s="157"/>
      <c r="AC4206" s="248"/>
      <c r="AD4206" s="251"/>
      <c r="AE4206" s="166">
        <f t="shared" si="3493"/>
        <v>0</v>
      </c>
      <c r="AF4206" s="251"/>
      <c r="AG4206" s="251"/>
      <c r="AH4206" s="167">
        <f t="shared" si="3505"/>
        <v>0</v>
      </c>
      <c r="AJ4206" s="252"/>
      <c r="AK4206" s="253"/>
      <c r="AL4206" s="254"/>
      <c r="AM4206" s="253"/>
      <c r="AN4206" s="254"/>
      <c r="AO4206" s="253"/>
      <c r="AP4206" s="254"/>
      <c r="AQ4206" s="253"/>
      <c r="AR4206" s="254"/>
      <c r="AS4206" s="253"/>
      <c r="AT4206" s="254"/>
      <c r="AU4206" s="253"/>
      <c r="AV4206" s="163">
        <f t="shared" si="3495"/>
        <v>0</v>
      </c>
      <c r="AW4206" s="168">
        <f t="shared" si="3496"/>
        <v>0</v>
      </c>
      <c r="AY4206" s="163">
        <f t="shared" si="3497"/>
        <v>0</v>
      </c>
      <c r="AZ4206" s="163">
        <f t="shared" si="3498"/>
        <v>0</v>
      </c>
      <c r="BA4206" s="163">
        <f t="shared" si="3499"/>
        <v>0</v>
      </c>
      <c r="BB4206" s="163">
        <f t="shared" si="3500"/>
        <v>0</v>
      </c>
      <c r="BC4206" s="163">
        <f t="shared" si="3501"/>
        <v>0</v>
      </c>
      <c r="BD4206" s="163">
        <f t="shared" si="3502"/>
        <v>0</v>
      </c>
    </row>
    <row r="4207" spans="2:56" x14ac:dyDescent="0.3">
      <c r="B4207" s="169" t="s">
        <v>148</v>
      </c>
      <c r="C4207" s="248"/>
      <c r="D4207" s="249"/>
      <c r="E4207" s="172">
        <f t="shared" si="3488"/>
        <v>0</v>
      </c>
      <c r="F4207" s="248"/>
      <c r="G4207" s="249"/>
      <c r="H4207" s="172">
        <f t="shared" si="3489"/>
        <v>0</v>
      </c>
      <c r="I4207" s="248"/>
      <c r="J4207" s="250"/>
      <c r="K4207" s="174">
        <f t="shared" si="3490"/>
        <v>0</v>
      </c>
      <c r="L4207" s="248"/>
      <c r="M4207" s="250"/>
      <c r="N4207" s="251"/>
      <c r="O4207" s="248"/>
      <c r="P4207" s="251"/>
      <c r="Q4207" s="166">
        <f t="shared" si="3491"/>
        <v>0</v>
      </c>
      <c r="R4207" s="251"/>
      <c r="S4207" s="251"/>
      <c r="T4207" s="167">
        <f t="shared" si="3503"/>
        <v>0</v>
      </c>
      <c r="U4207" s="157"/>
      <c r="V4207" s="248"/>
      <c r="W4207" s="251"/>
      <c r="X4207" s="166">
        <f t="shared" si="3492"/>
        <v>0</v>
      </c>
      <c r="Y4207" s="251"/>
      <c r="Z4207" s="251"/>
      <c r="AA4207" s="167">
        <f t="shared" si="3504"/>
        <v>0</v>
      </c>
      <c r="AB4207" s="157"/>
      <c r="AC4207" s="248"/>
      <c r="AD4207" s="251"/>
      <c r="AE4207" s="166">
        <f t="shared" si="3493"/>
        <v>0</v>
      </c>
      <c r="AF4207" s="251"/>
      <c r="AG4207" s="251"/>
      <c r="AH4207" s="167">
        <f t="shared" si="3505"/>
        <v>0</v>
      </c>
      <c r="AJ4207" s="252"/>
      <c r="AK4207" s="253"/>
      <c r="AL4207" s="254"/>
      <c r="AM4207" s="253"/>
      <c r="AN4207" s="254"/>
      <c r="AO4207" s="253"/>
      <c r="AP4207" s="254"/>
      <c r="AQ4207" s="253"/>
      <c r="AR4207" s="254"/>
      <c r="AS4207" s="253"/>
      <c r="AT4207" s="254"/>
      <c r="AU4207" s="253"/>
      <c r="AV4207" s="163">
        <f t="shared" si="3495"/>
        <v>0</v>
      </c>
      <c r="AW4207" s="168">
        <f t="shared" si="3496"/>
        <v>0</v>
      </c>
      <c r="AY4207" s="163">
        <f t="shared" si="3497"/>
        <v>0</v>
      </c>
      <c r="AZ4207" s="163">
        <f t="shared" si="3498"/>
        <v>0</v>
      </c>
      <c r="BA4207" s="163">
        <f t="shared" si="3499"/>
        <v>0</v>
      </c>
      <c r="BB4207" s="163">
        <f t="shared" si="3500"/>
        <v>0</v>
      </c>
      <c r="BC4207" s="163">
        <f t="shared" si="3501"/>
        <v>0</v>
      </c>
      <c r="BD4207" s="163">
        <f t="shared" si="3502"/>
        <v>0</v>
      </c>
    </row>
    <row r="4208" spans="2:56" x14ac:dyDescent="0.3">
      <c r="B4208" s="169" t="s">
        <v>149</v>
      </c>
      <c r="C4208" s="248"/>
      <c r="D4208" s="249"/>
      <c r="E4208" s="172">
        <f t="shared" si="3488"/>
        <v>0</v>
      </c>
      <c r="F4208" s="248"/>
      <c r="G4208" s="249"/>
      <c r="H4208" s="172">
        <f t="shared" si="3489"/>
        <v>0</v>
      </c>
      <c r="I4208" s="248"/>
      <c r="J4208" s="250"/>
      <c r="K4208" s="174">
        <f t="shared" si="3490"/>
        <v>0</v>
      </c>
      <c r="L4208" s="248"/>
      <c r="M4208" s="250"/>
      <c r="N4208" s="251"/>
      <c r="O4208" s="248"/>
      <c r="P4208" s="251"/>
      <c r="Q4208" s="166">
        <f t="shared" si="3491"/>
        <v>0</v>
      </c>
      <c r="R4208" s="251"/>
      <c r="S4208" s="251"/>
      <c r="T4208" s="167">
        <f t="shared" si="3503"/>
        <v>0</v>
      </c>
      <c r="U4208" s="157"/>
      <c r="V4208" s="248"/>
      <c r="W4208" s="251"/>
      <c r="X4208" s="166">
        <f t="shared" si="3492"/>
        <v>0</v>
      </c>
      <c r="Y4208" s="251"/>
      <c r="Z4208" s="251"/>
      <c r="AA4208" s="167">
        <f t="shared" si="3504"/>
        <v>0</v>
      </c>
      <c r="AB4208" s="157"/>
      <c r="AC4208" s="248"/>
      <c r="AD4208" s="251"/>
      <c r="AE4208" s="166">
        <f t="shared" si="3493"/>
        <v>0</v>
      </c>
      <c r="AF4208" s="251"/>
      <c r="AG4208" s="251"/>
      <c r="AH4208" s="167">
        <f t="shared" si="3505"/>
        <v>0</v>
      </c>
      <c r="AJ4208" s="252"/>
      <c r="AK4208" s="253"/>
      <c r="AL4208" s="254"/>
      <c r="AM4208" s="253"/>
      <c r="AN4208" s="254"/>
      <c r="AO4208" s="253"/>
      <c r="AP4208" s="254"/>
      <c r="AQ4208" s="253"/>
      <c r="AR4208" s="254"/>
      <c r="AS4208" s="253"/>
      <c r="AT4208" s="254"/>
      <c r="AU4208" s="253"/>
      <c r="AV4208" s="163">
        <f t="shared" si="3495"/>
        <v>0</v>
      </c>
      <c r="AW4208" s="168">
        <f t="shared" si="3496"/>
        <v>0</v>
      </c>
      <c r="AY4208" s="163">
        <f t="shared" si="3497"/>
        <v>0</v>
      </c>
      <c r="AZ4208" s="163">
        <f t="shared" si="3498"/>
        <v>0</v>
      </c>
      <c r="BA4208" s="163">
        <f t="shared" si="3499"/>
        <v>0</v>
      </c>
      <c r="BB4208" s="163">
        <f t="shared" si="3500"/>
        <v>0</v>
      </c>
      <c r="BC4208" s="163">
        <f t="shared" si="3501"/>
        <v>0</v>
      </c>
      <c r="BD4208" s="163">
        <f t="shared" si="3502"/>
        <v>0</v>
      </c>
    </row>
    <row r="4209" spans="2:56" x14ac:dyDescent="0.3">
      <c r="B4209" s="179" t="s">
        <v>150</v>
      </c>
      <c r="C4209" s="83">
        <f>SUM(C4210:C4216)</f>
        <v>1500</v>
      </c>
      <c r="D4209" s="84">
        <f>SUM(D4210:D4216)</f>
        <v>1343.9</v>
      </c>
      <c r="E4209" s="85">
        <f t="shared" si="3488"/>
        <v>0.89593333333333336</v>
      </c>
      <c r="F4209" s="83">
        <f>SUM(F4210:F4216)</f>
        <v>3036</v>
      </c>
      <c r="G4209" s="84">
        <f>SUM(G4210:G4216)</f>
        <v>3008.43</v>
      </c>
      <c r="H4209" s="85">
        <f t="shared" si="3489"/>
        <v>0.99091897233201576</v>
      </c>
      <c r="I4209" s="83">
        <f>SUM(I4210:I4216)</f>
        <v>4330</v>
      </c>
      <c r="J4209" s="86">
        <f>SUM(J4210:J4216)</f>
        <v>4325.7700000000004</v>
      </c>
      <c r="K4209" s="87">
        <f t="shared" si="3490"/>
        <v>0.99902309468822181</v>
      </c>
      <c r="L4209" s="83">
        <f>SUM(L4210:L4216)</f>
        <v>4326</v>
      </c>
      <c r="M4209" s="86">
        <f>SUM(M4210:M4216)</f>
        <v>4326</v>
      </c>
      <c r="N4209" s="88">
        <f>SUM(N4210:N4216)</f>
        <v>0</v>
      </c>
      <c r="O4209" s="83">
        <f>SUM(O4210:O4216)</f>
        <v>4001</v>
      </c>
      <c r="P4209" s="88">
        <f>SUM(P4210:P4216)</f>
        <v>0</v>
      </c>
      <c r="Q4209" s="177">
        <f t="shared" si="3491"/>
        <v>4001</v>
      </c>
      <c r="R4209" s="88">
        <f>SUM(R4210:R4216)</f>
        <v>0</v>
      </c>
      <c r="S4209" s="88">
        <f>SUM(S4210:S4216)</f>
        <v>0</v>
      </c>
      <c r="T4209" s="178">
        <f t="shared" si="3503"/>
        <v>4001</v>
      </c>
      <c r="U4209" s="157"/>
      <c r="V4209" s="83">
        <f>SUM(V4210:V4216)</f>
        <v>4001</v>
      </c>
      <c r="W4209" s="88">
        <f>SUM(W4210:W4216)</f>
        <v>0</v>
      </c>
      <c r="X4209" s="177">
        <f t="shared" si="3492"/>
        <v>4001</v>
      </c>
      <c r="Y4209" s="88">
        <f>SUM(Y4210:Y4216)</f>
        <v>0</v>
      </c>
      <c r="Z4209" s="88">
        <f>SUM(Z4210:Z4216)</f>
        <v>0</v>
      </c>
      <c r="AA4209" s="178">
        <f t="shared" si="3504"/>
        <v>4001</v>
      </c>
      <c r="AB4209" s="157"/>
      <c r="AC4209" s="83">
        <f>SUM(AC4210:AC4216)</f>
        <v>4143</v>
      </c>
      <c r="AD4209" s="88">
        <f>SUM(AD4210:AD4216)</f>
        <v>0</v>
      </c>
      <c r="AE4209" s="177">
        <f t="shared" si="3493"/>
        <v>4143</v>
      </c>
      <c r="AF4209" s="88">
        <f>SUM(AF4210:AF4216)</f>
        <v>0</v>
      </c>
      <c r="AG4209" s="88">
        <f>SUM(AG4210:AG4216)</f>
        <v>0</v>
      </c>
      <c r="AH4209" s="178">
        <f t="shared" si="3505"/>
        <v>4143</v>
      </c>
      <c r="AJ4209" s="84">
        <f t="shared" ref="AJ4209:AU4209" si="3521">SUM(AJ4210:AJ4216)</f>
        <v>0</v>
      </c>
      <c r="AK4209" s="86">
        <f t="shared" si="3521"/>
        <v>4001</v>
      </c>
      <c r="AL4209" s="88">
        <f t="shared" si="3521"/>
        <v>0</v>
      </c>
      <c r="AM4209" s="86">
        <f t="shared" si="3521"/>
        <v>0</v>
      </c>
      <c r="AN4209" s="88">
        <f t="shared" si="3521"/>
        <v>0</v>
      </c>
      <c r="AO4209" s="86">
        <f t="shared" si="3521"/>
        <v>0</v>
      </c>
      <c r="AP4209" s="88">
        <f t="shared" si="3521"/>
        <v>0</v>
      </c>
      <c r="AQ4209" s="86">
        <f t="shared" si="3521"/>
        <v>0</v>
      </c>
      <c r="AR4209" s="88">
        <f t="shared" si="3521"/>
        <v>0</v>
      </c>
      <c r="AS4209" s="86">
        <f t="shared" si="3521"/>
        <v>0</v>
      </c>
      <c r="AT4209" s="88">
        <f t="shared" si="3521"/>
        <v>0</v>
      </c>
      <c r="AU4209" s="86">
        <f t="shared" si="3521"/>
        <v>0</v>
      </c>
      <c r="AV4209" s="86">
        <f t="shared" si="3495"/>
        <v>4001</v>
      </c>
      <c r="AW4209" s="93">
        <f t="shared" si="3496"/>
        <v>0</v>
      </c>
      <c r="AY4209" s="86">
        <f t="shared" si="3497"/>
        <v>4001</v>
      </c>
      <c r="AZ4209" s="86">
        <f t="shared" si="3498"/>
        <v>0</v>
      </c>
      <c r="BA4209" s="86">
        <f t="shared" si="3499"/>
        <v>0</v>
      </c>
      <c r="BB4209" s="86">
        <f t="shared" si="3500"/>
        <v>0</v>
      </c>
      <c r="BC4209" s="86">
        <f t="shared" si="3501"/>
        <v>4001</v>
      </c>
      <c r="BD4209" s="86">
        <f t="shared" si="3502"/>
        <v>0</v>
      </c>
    </row>
    <row r="4210" spans="2:56" x14ac:dyDescent="0.3">
      <c r="B4210" s="169" t="s">
        <v>151</v>
      </c>
      <c r="C4210" s="248"/>
      <c r="D4210" s="249"/>
      <c r="E4210" s="172">
        <f t="shared" si="3488"/>
        <v>0</v>
      </c>
      <c r="F4210" s="248"/>
      <c r="G4210" s="249"/>
      <c r="H4210" s="172">
        <f t="shared" si="3489"/>
        <v>0</v>
      </c>
      <c r="I4210" s="248"/>
      <c r="J4210" s="250"/>
      <c r="K4210" s="174">
        <f t="shared" si="3490"/>
        <v>0</v>
      </c>
      <c r="L4210" s="248"/>
      <c r="M4210" s="250"/>
      <c r="N4210" s="251"/>
      <c r="O4210" s="248"/>
      <c r="P4210" s="251"/>
      <c r="Q4210" s="166">
        <f t="shared" si="3491"/>
        <v>0</v>
      </c>
      <c r="R4210" s="251"/>
      <c r="S4210" s="251"/>
      <c r="T4210" s="167">
        <f t="shared" si="3503"/>
        <v>0</v>
      </c>
      <c r="U4210" s="157"/>
      <c r="V4210" s="248"/>
      <c r="W4210" s="251"/>
      <c r="X4210" s="166">
        <f t="shared" si="3492"/>
        <v>0</v>
      </c>
      <c r="Y4210" s="251"/>
      <c r="Z4210" s="251"/>
      <c r="AA4210" s="167">
        <f t="shared" si="3504"/>
        <v>0</v>
      </c>
      <c r="AB4210" s="157"/>
      <c r="AC4210" s="248"/>
      <c r="AD4210" s="251"/>
      <c r="AE4210" s="166">
        <f t="shared" si="3493"/>
        <v>0</v>
      </c>
      <c r="AF4210" s="251"/>
      <c r="AG4210" s="251"/>
      <c r="AH4210" s="167">
        <f t="shared" si="3505"/>
        <v>0</v>
      </c>
      <c r="AJ4210" s="252"/>
      <c r="AK4210" s="253"/>
      <c r="AL4210" s="254"/>
      <c r="AM4210" s="253"/>
      <c r="AN4210" s="254"/>
      <c r="AO4210" s="253"/>
      <c r="AP4210" s="254"/>
      <c r="AQ4210" s="253"/>
      <c r="AR4210" s="254"/>
      <c r="AS4210" s="253"/>
      <c r="AT4210" s="254"/>
      <c r="AU4210" s="253"/>
      <c r="AV4210" s="163">
        <f t="shared" si="3495"/>
        <v>0</v>
      </c>
      <c r="AW4210" s="168">
        <f t="shared" si="3496"/>
        <v>0</v>
      </c>
      <c r="AY4210" s="163">
        <f t="shared" si="3497"/>
        <v>0</v>
      </c>
      <c r="AZ4210" s="163">
        <f t="shared" si="3498"/>
        <v>0</v>
      </c>
      <c r="BA4210" s="163">
        <f t="shared" si="3499"/>
        <v>0</v>
      </c>
      <c r="BB4210" s="163">
        <f t="shared" si="3500"/>
        <v>0</v>
      </c>
      <c r="BC4210" s="163">
        <f t="shared" si="3501"/>
        <v>0</v>
      </c>
      <c r="BD4210" s="163">
        <f t="shared" si="3502"/>
        <v>0</v>
      </c>
    </row>
    <row r="4211" spans="2:56" x14ac:dyDescent="0.3">
      <c r="B4211" s="169" t="s">
        <v>152</v>
      </c>
      <c r="C4211" s="248"/>
      <c r="D4211" s="249"/>
      <c r="E4211" s="172">
        <f t="shared" si="3488"/>
        <v>0</v>
      </c>
      <c r="F4211" s="248"/>
      <c r="G4211" s="249"/>
      <c r="H4211" s="172">
        <f t="shared" si="3489"/>
        <v>0</v>
      </c>
      <c r="I4211" s="248"/>
      <c r="J4211" s="250"/>
      <c r="K4211" s="174">
        <f t="shared" si="3490"/>
        <v>0</v>
      </c>
      <c r="L4211" s="248"/>
      <c r="M4211" s="250"/>
      <c r="N4211" s="251"/>
      <c r="O4211" s="248"/>
      <c r="P4211" s="251"/>
      <c r="Q4211" s="166">
        <f t="shared" si="3491"/>
        <v>0</v>
      </c>
      <c r="R4211" s="251"/>
      <c r="S4211" s="251"/>
      <c r="T4211" s="167">
        <f t="shared" si="3503"/>
        <v>0</v>
      </c>
      <c r="U4211" s="157"/>
      <c r="V4211" s="248"/>
      <c r="W4211" s="251"/>
      <c r="X4211" s="166">
        <f t="shared" si="3492"/>
        <v>0</v>
      </c>
      <c r="Y4211" s="251"/>
      <c r="Z4211" s="251"/>
      <c r="AA4211" s="167">
        <f t="shared" si="3504"/>
        <v>0</v>
      </c>
      <c r="AB4211" s="157"/>
      <c r="AC4211" s="248"/>
      <c r="AD4211" s="251"/>
      <c r="AE4211" s="166">
        <f t="shared" si="3493"/>
        <v>0</v>
      </c>
      <c r="AF4211" s="251"/>
      <c r="AG4211" s="251"/>
      <c r="AH4211" s="167">
        <f t="shared" si="3505"/>
        <v>0</v>
      </c>
      <c r="AJ4211" s="252"/>
      <c r="AK4211" s="253"/>
      <c r="AL4211" s="254"/>
      <c r="AM4211" s="253"/>
      <c r="AN4211" s="254"/>
      <c r="AO4211" s="253"/>
      <c r="AP4211" s="254"/>
      <c r="AQ4211" s="253"/>
      <c r="AR4211" s="254"/>
      <c r="AS4211" s="253"/>
      <c r="AT4211" s="254"/>
      <c r="AU4211" s="253"/>
      <c r="AV4211" s="163">
        <f t="shared" si="3495"/>
        <v>0</v>
      </c>
      <c r="AW4211" s="168">
        <f t="shared" si="3496"/>
        <v>0</v>
      </c>
      <c r="AY4211" s="163">
        <f t="shared" si="3497"/>
        <v>0</v>
      </c>
      <c r="AZ4211" s="163">
        <f t="shared" si="3498"/>
        <v>0</v>
      </c>
      <c r="BA4211" s="163">
        <f t="shared" si="3499"/>
        <v>0</v>
      </c>
      <c r="BB4211" s="163">
        <f t="shared" si="3500"/>
        <v>0</v>
      </c>
      <c r="BC4211" s="163">
        <f t="shared" si="3501"/>
        <v>0</v>
      </c>
      <c r="BD4211" s="163">
        <f t="shared" si="3502"/>
        <v>0</v>
      </c>
    </row>
    <row r="4212" spans="2:56" x14ac:dyDescent="0.3">
      <c r="B4212" s="169" t="s">
        <v>153</v>
      </c>
      <c r="C4212" s="248">
        <v>1500</v>
      </c>
      <c r="D4212" s="249">
        <v>1343.9</v>
      </c>
      <c r="E4212" s="172">
        <f t="shared" si="3488"/>
        <v>0.89593333333333336</v>
      </c>
      <c r="F4212" s="248">
        <v>3036</v>
      </c>
      <c r="G4212" s="249">
        <v>3008.43</v>
      </c>
      <c r="H4212" s="172">
        <f t="shared" si="3489"/>
        <v>0.99091897233201576</v>
      </c>
      <c r="I4212" s="248">
        <v>4330</v>
      </c>
      <c r="J4212" s="250">
        <v>4325.7700000000004</v>
      </c>
      <c r="K4212" s="174">
        <f t="shared" si="3490"/>
        <v>0.99902309468822181</v>
      </c>
      <c r="L4212" s="248">
        <v>4326</v>
      </c>
      <c r="M4212" s="250">
        <v>4326</v>
      </c>
      <c r="N4212" s="251"/>
      <c r="O4212" s="248">
        <v>4001</v>
      </c>
      <c r="P4212" s="251"/>
      <c r="Q4212" s="166">
        <f t="shared" si="3491"/>
        <v>4001</v>
      </c>
      <c r="R4212" s="251"/>
      <c r="S4212" s="251"/>
      <c r="T4212" s="167">
        <f t="shared" si="3503"/>
        <v>4001</v>
      </c>
      <c r="U4212" s="157"/>
      <c r="V4212" s="248">
        <v>4001</v>
      </c>
      <c r="W4212" s="251"/>
      <c r="X4212" s="166">
        <f t="shared" si="3492"/>
        <v>4001</v>
      </c>
      <c r="Y4212" s="251"/>
      <c r="Z4212" s="251"/>
      <c r="AA4212" s="167">
        <f t="shared" si="3504"/>
        <v>4001</v>
      </c>
      <c r="AB4212" s="157"/>
      <c r="AC4212" s="248">
        <v>4143</v>
      </c>
      <c r="AD4212" s="251"/>
      <c r="AE4212" s="166">
        <f t="shared" si="3493"/>
        <v>4143</v>
      </c>
      <c r="AF4212" s="251"/>
      <c r="AG4212" s="251"/>
      <c r="AH4212" s="167">
        <f t="shared" si="3505"/>
        <v>4143</v>
      </c>
      <c r="AJ4212" s="252"/>
      <c r="AK4212" s="253">
        <v>4001</v>
      </c>
      <c r="AL4212" s="254"/>
      <c r="AM4212" s="253"/>
      <c r="AN4212" s="254"/>
      <c r="AO4212" s="253"/>
      <c r="AP4212" s="254"/>
      <c r="AQ4212" s="253"/>
      <c r="AR4212" s="254"/>
      <c r="AS4212" s="253"/>
      <c r="AT4212" s="254"/>
      <c r="AU4212" s="253"/>
      <c r="AV4212" s="163">
        <f t="shared" si="3495"/>
        <v>4001</v>
      </c>
      <c r="AW4212" s="168">
        <f t="shared" si="3496"/>
        <v>0</v>
      </c>
      <c r="AY4212" s="163">
        <f t="shared" si="3497"/>
        <v>4001</v>
      </c>
      <c r="AZ4212" s="163">
        <f t="shared" si="3498"/>
        <v>0</v>
      </c>
      <c r="BA4212" s="163">
        <f t="shared" si="3499"/>
        <v>0</v>
      </c>
      <c r="BB4212" s="163">
        <f t="shared" si="3500"/>
        <v>0</v>
      </c>
      <c r="BC4212" s="163">
        <f t="shared" si="3501"/>
        <v>4001</v>
      </c>
      <c r="BD4212" s="163">
        <f t="shared" si="3502"/>
        <v>0</v>
      </c>
    </row>
    <row r="4213" spans="2:56" x14ac:dyDescent="0.3">
      <c r="B4213" s="169" t="s">
        <v>154</v>
      </c>
      <c r="C4213" s="248"/>
      <c r="D4213" s="249"/>
      <c r="E4213" s="172">
        <f t="shared" si="3488"/>
        <v>0</v>
      </c>
      <c r="F4213" s="248"/>
      <c r="G4213" s="249"/>
      <c r="H4213" s="172">
        <f t="shared" si="3489"/>
        <v>0</v>
      </c>
      <c r="I4213" s="248"/>
      <c r="J4213" s="250"/>
      <c r="K4213" s="174">
        <f t="shared" si="3490"/>
        <v>0</v>
      </c>
      <c r="L4213" s="248"/>
      <c r="M4213" s="250"/>
      <c r="N4213" s="251"/>
      <c r="O4213" s="248"/>
      <c r="P4213" s="251"/>
      <c r="Q4213" s="166">
        <f t="shared" si="3491"/>
        <v>0</v>
      </c>
      <c r="R4213" s="251"/>
      <c r="S4213" s="251"/>
      <c r="T4213" s="167">
        <f t="shared" si="3503"/>
        <v>0</v>
      </c>
      <c r="U4213" s="157"/>
      <c r="V4213" s="248"/>
      <c r="W4213" s="251"/>
      <c r="X4213" s="166">
        <f t="shared" si="3492"/>
        <v>0</v>
      </c>
      <c r="Y4213" s="251"/>
      <c r="Z4213" s="251"/>
      <c r="AA4213" s="167">
        <f t="shared" si="3504"/>
        <v>0</v>
      </c>
      <c r="AB4213" s="157"/>
      <c r="AC4213" s="248"/>
      <c r="AD4213" s="251"/>
      <c r="AE4213" s="166">
        <f t="shared" si="3493"/>
        <v>0</v>
      </c>
      <c r="AF4213" s="251"/>
      <c r="AG4213" s="251"/>
      <c r="AH4213" s="167">
        <f t="shared" si="3505"/>
        <v>0</v>
      </c>
      <c r="AJ4213" s="252"/>
      <c r="AK4213" s="253"/>
      <c r="AL4213" s="254"/>
      <c r="AM4213" s="253"/>
      <c r="AN4213" s="254"/>
      <c r="AO4213" s="253"/>
      <c r="AP4213" s="254"/>
      <c r="AQ4213" s="253"/>
      <c r="AR4213" s="254"/>
      <c r="AS4213" s="253"/>
      <c r="AT4213" s="254"/>
      <c r="AU4213" s="253"/>
      <c r="AV4213" s="163">
        <f t="shared" si="3495"/>
        <v>0</v>
      </c>
      <c r="AW4213" s="168">
        <f t="shared" si="3496"/>
        <v>0</v>
      </c>
      <c r="AY4213" s="163">
        <f t="shared" si="3497"/>
        <v>0</v>
      </c>
      <c r="AZ4213" s="163">
        <f t="shared" si="3498"/>
        <v>0</v>
      </c>
      <c r="BA4213" s="163">
        <f t="shared" si="3499"/>
        <v>0</v>
      </c>
      <c r="BB4213" s="163">
        <f t="shared" si="3500"/>
        <v>0</v>
      </c>
      <c r="BC4213" s="163">
        <f t="shared" si="3501"/>
        <v>0</v>
      </c>
      <c r="BD4213" s="163">
        <f t="shared" si="3502"/>
        <v>0</v>
      </c>
    </row>
    <row r="4214" spans="2:56" x14ac:dyDescent="0.3">
      <c r="B4214" s="169" t="s">
        <v>155</v>
      </c>
      <c r="C4214" s="248"/>
      <c r="D4214" s="249"/>
      <c r="E4214" s="172">
        <f t="shared" si="3488"/>
        <v>0</v>
      </c>
      <c r="F4214" s="248"/>
      <c r="G4214" s="249"/>
      <c r="H4214" s="172">
        <f t="shared" si="3489"/>
        <v>0</v>
      </c>
      <c r="I4214" s="248"/>
      <c r="J4214" s="250"/>
      <c r="K4214" s="174">
        <f t="shared" si="3490"/>
        <v>0</v>
      </c>
      <c r="L4214" s="248"/>
      <c r="M4214" s="250"/>
      <c r="N4214" s="251"/>
      <c r="O4214" s="248"/>
      <c r="P4214" s="251"/>
      <c r="Q4214" s="166">
        <f t="shared" si="3491"/>
        <v>0</v>
      </c>
      <c r="R4214" s="251"/>
      <c r="S4214" s="251"/>
      <c r="T4214" s="167">
        <f t="shared" si="3503"/>
        <v>0</v>
      </c>
      <c r="U4214" s="157"/>
      <c r="V4214" s="248"/>
      <c r="W4214" s="251"/>
      <c r="X4214" s="166">
        <f t="shared" si="3492"/>
        <v>0</v>
      </c>
      <c r="Y4214" s="251"/>
      <c r="Z4214" s="251"/>
      <c r="AA4214" s="167">
        <f t="shared" si="3504"/>
        <v>0</v>
      </c>
      <c r="AB4214" s="157"/>
      <c r="AC4214" s="248"/>
      <c r="AD4214" s="251"/>
      <c r="AE4214" s="166">
        <f t="shared" si="3493"/>
        <v>0</v>
      </c>
      <c r="AF4214" s="251"/>
      <c r="AG4214" s="251"/>
      <c r="AH4214" s="167">
        <f t="shared" si="3505"/>
        <v>0</v>
      </c>
      <c r="AJ4214" s="252"/>
      <c r="AK4214" s="253"/>
      <c r="AL4214" s="254"/>
      <c r="AM4214" s="253"/>
      <c r="AN4214" s="254"/>
      <c r="AO4214" s="253"/>
      <c r="AP4214" s="254"/>
      <c r="AQ4214" s="253"/>
      <c r="AR4214" s="254"/>
      <c r="AS4214" s="253"/>
      <c r="AT4214" s="254"/>
      <c r="AU4214" s="253"/>
      <c r="AV4214" s="163">
        <f t="shared" si="3495"/>
        <v>0</v>
      </c>
      <c r="AW4214" s="168">
        <f t="shared" si="3496"/>
        <v>0</v>
      </c>
      <c r="AY4214" s="163">
        <f t="shared" si="3497"/>
        <v>0</v>
      </c>
      <c r="AZ4214" s="163">
        <f t="shared" si="3498"/>
        <v>0</v>
      </c>
      <c r="BA4214" s="163">
        <f t="shared" si="3499"/>
        <v>0</v>
      </c>
      <c r="BB4214" s="163">
        <f t="shared" si="3500"/>
        <v>0</v>
      </c>
      <c r="BC4214" s="163">
        <f t="shared" si="3501"/>
        <v>0</v>
      </c>
      <c r="BD4214" s="163">
        <f t="shared" si="3502"/>
        <v>0</v>
      </c>
    </row>
    <row r="4215" spans="2:56" x14ac:dyDescent="0.3">
      <c r="B4215" s="169" t="s">
        <v>156</v>
      </c>
      <c r="C4215" s="248"/>
      <c r="D4215" s="249"/>
      <c r="E4215" s="172">
        <f t="shared" si="3488"/>
        <v>0</v>
      </c>
      <c r="F4215" s="248"/>
      <c r="G4215" s="249"/>
      <c r="H4215" s="172">
        <f t="shared" si="3489"/>
        <v>0</v>
      </c>
      <c r="I4215" s="248"/>
      <c r="J4215" s="250"/>
      <c r="K4215" s="174">
        <f t="shared" si="3490"/>
        <v>0</v>
      </c>
      <c r="L4215" s="248"/>
      <c r="M4215" s="250"/>
      <c r="N4215" s="251"/>
      <c r="O4215" s="248"/>
      <c r="P4215" s="251"/>
      <c r="Q4215" s="166">
        <f t="shared" si="3491"/>
        <v>0</v>
      </c>
      <c r="R4215" s="251"/>
      <c r="S4215" s="251"/>
      <c r="T4215" s="167">
        <f t="shared" si="3503"/>
        <v>0</v>
      </c>
      <c r="U4215" s="157"/>
      <c r="V4215" s="248"/>
      <c r="W4215" s="251"/>
      <c r="X4215" s="166">
        <f t="shared" si="3492"/>
        <v>0</v>
      </c>
      <c r="Y4215" s="251"/>
      <c r="Z4215" s="251"/>
      <c r="AA4215" s="167">
        <f t="shared" si="3504"/>
        <v>0</v>
      </c>
      <c r="AB4215" s="157"/>
      <c r="AC4215" s="248"/>
      <c r="AD4215" s="251"/>
      <c r="AE4215" s="166">
        <f t="shared" si="3493"/>
        <v>0</v>
      </c>
      <c r="AF4215" s="251"/>
      <c r="AG4215" s="251"/>
      <c r="AH4215" s="167">
        <f t="shared" si="3505"/>
        <v>0</v>
      </c>
      <c r="AJ4215" s="252"/>
      <c r="AK4215" s="253"/>
      <c r="AL4215" s="254"/>
      <c r="AM4215" s="253"/>
      <c r="AN4215" s="254"/>
      <c r="AO4215" s="253"/>
      <c r="AP4215" s="254"/>
      <c r="AQ4215" s="253"/>
      <c r="AR4215" s="254"/>
      <c r="AS4215" s="253"/>
      <c r="AT4215" s="254"/>
      <c r="AU4215" s="253"/>
      <c r="AV4215" s="163">
        <f t="shared" si="3495"/>
        <v>0</v>
      </c>
      <c r="AW4215" s="168">
        <f t="shared" si="3496"/>
        <v>0</v>
      </c>
      <c r="AY4215" s="163">
        <f t="shared" si="3497"/>
        <v>0</v>
      </c>
      <c r="AZ4215" s="163">
        <f t="shared" si="3498"/>
        <v>0</v>
      </c>
      <c r="BA4215" s="163">
        <f t="shared" si="3499"/>
        <v>0</v>
      </c>
      <c r="BB4215" s="163">
        <f t="shared" si="3500"/>
        <v>0</v>
      </c>
      <c r="BC4215" s="163">
        <f t="shared" si="3501"/>
        <v>0</v>
      </c>
      <c r="BD4215" s="163">
        <f t="shared" si="3502"/>
        <v>0</v>
      </c>
    </row>
    <row r="4216" spans="2:56" x14ac:dyDescent="0.3">
      <c r="B4216" s="169" t="s">
        <v>157</v>
      </c>
      <c r="C4216" s="248"/>
      <c r="D4216" s="249"/>
      <c r="E4216" s="172">
        <f t="shared" si="3488"/>
        <v>0</v>
      </c>
      <c r="F4216" s="248"/>
      <c r="G4216" s="249"/>
      <c r="H4216" s="172">
        <f t="shared" si="3489"/>
        <v>0</v>
      </c>
      <c r="I4216" s="248"/>
      <c r="J4216" s="250"/>
      <c r="K4216" s="174">
        <f t="shared" si="3490"/>
        <v>0</v>
      </c>
      <c r="L4216" s="248"/>
      <c r="M4216" s="250"/>
      <c r="N4216" s="251"/>
      <c r="O4216" s="248"/>
      <c r="P4216" s="251"/>
      <c r="Q4216" s="166">
        <f t="shared" si="3491"/>
        <v>0</v>
      </c>
      <c r="R4216" s="251"/>
      <c r="S4216" s="251"/>
      <c r="T4216" s="167">
        <f t="shared" si="3503"/>
        <v>0</v>
      </c>
      <c r="U4216" s="157"/>
      <c r="V4216" s="248"/>
      <c r="W4216" s="251"/>
      <c r="X4216" s="166">
        <f t="shared" si="3492"/>
        <v>0</v>
      </c>
      <c r="Y4216" s="251"/>
      <c r="Z4216" s="251"/>
      <c r="AA4216" s="167">
        <f t="shared" si="3504"/>
        <v>0</v>
      </c>
      <c r="AB4216" s="157"/>
      <c r="AC4216" s="248"/>
      <c r="AD4216" s="251"/>
      <c r="AE4216" s="166">
        <f t="shared" si="3493"/>
        <v>0</v>
      </c>
      <c r="AF4216" s="251"/>
      <c r="AG4216" s="251"/>
      <c r="AH4216" s="167">
        <f t="shared" si="3505"/>
        <v>0</v>
      </c>
      <c r="AJ4216" s="252"/>
      <c r="AK4216" s="253"/>
      <c r="AL4216" s="254"/>
      <c r="AM4216" s="253"/>
      <c r="AN4216" s="254"/>
      <c r="AO4216" s="253"/>
      <c r="AP4216" s="254"/>
      <c r="AQ4216" s="253"/>
      <c r="AR4216" s="254"/>
      <c r="AS4216" s="253"/>
      <c r="AT4216" s="254"/>
      <c r="AU4216" s="253"/>
      <c r="AV4216" s="163">
        <f t="shared" si="3495"/>
        <v>0</v>
      </c>
      <c r="AW4216" s="168">
        <f t="shared" si="3496"/>
        <v>0</v>
      </c>
      <c r="AY4216" s="163">
        <f t="shared" si="3497"/>
        <v>0</v>
      </c>
      <c r="AZ4216" s="163">
        <f t="shared" si="3498"/>
        <v>0</v>
      </c>
      <c r="BA4216" s="163">
        <f t="shared" si="3499"/>
        <v>0</v>
      </c>
      <c r="BB4216" s="163">
        <f t="shared" si="3500"/>
        <v>0</v>
      </c>
      <c r="BC4216" s="163">
        <f t="shared" si="3501"/>
        <v>0</v>
      </c>
      <c r="BD4216" s="163">
        <f t="shared" si="3502"/>
        <v>0</v>
      </c>
    </row>
    <row r="4217" spans="2:56" x14ac:dyDescent="0.3">
      <c r="B4217" s="179" t="s">
        <v>158</v>
      </c>
      <c r="C4217" s="83">
        <f>SUM(C4218)</f>
        <v>0</v>
      </c>
      <c r="D4217" s="84">
        <f>SUM(D4218)</f>
        <v>0</v>
      </c>
      <c r="E4217" s="85">
        <f t="shared" si="3488"/>
        <v>0</v>
      </c>
      <c r="F4217" s="83">
        <f>SUM(F4218)</f>
        <v>0</v>
      </c>
      <c r="G4217" s="84">
        <f>SUM(G4218)</f>
        <v>0</v>
      </c>
      <c r="H4217" s="85">
        <f t="shared" si="3489"/>
        <v>0</v>
      </c>
      <c r="I4217" s="83">
        <f>SUM(I4218)</f>
        <v>0</v>
      </c>
      <c r="J4217" s="86">
        <f>SUM(J4218)</f>
        <v>0</v>
      </c>
      <c r="K4217" s="87">
        <f t="shared" si="3490"/>
        <v>0</v>
      </c>
      <c r="L4217" s="83">
        <f>SUM(L4218)</f>
        <v>0</v>
      </c>
      <c r="M4217" s="86">
        <f>SUM(M4218)</f>
        <v>0</v>
      </c>
      <c r="N4217" s="88">
        <f>SUM(N4218)</f>
        <v>0</v>
      </c>
      <c r="O4217" s="83">
        <f>SUM(O4218)</f>
        <v>0</v>
      </c>
      <c r="P4217" s="88">
        <f>SUM(P4218)</f>
        <v>0</v>
      </c>
      <c r="Q4217" s="177">
        <f t="shared" si="3491"/>
        <v>0</v>
      </c>
      <c r="R4217" s="88">
        <f>SUM(R4218)</f>
        <v>0</v>
      </c>
      <c r="S4217" s="88">
        <f>SUM(S4218)</f>
        <v>0</v>
      </c>
      <c r="T4217" s="178">
        <f t="shared" si="3503"/>
        <v>0</v>
      </c>
      <c r="U4217" s="157"/>
      <c r="V4217" s="83">
        <f>SUM(V4218)</f>
        <v>0</v>
      </c>
      <c r="W4217" s="88">
        <f>SUM(W4218)</f>
        <v>0</v>
      </c>
      <c r="X4217" s="177">
        <f t="shared" si="3492"/>
        <v>0</v>
      </c>
      <c r="Y4217" s="88">
        <f>SUM(Y4218)</f>
        <v>0</v>
      </c>
      <c r="Z4217" s="88">
        <f>SUM(Z4218)</f>
        <v>0</v>
      </c>
      <c r="AA4217" s="178">
        <f t="shared" si="3504"/>
        <v>0</v>
      </c>
      <c r="AB4217" s="157"/>
      <c r="AC4217" s="83">
        <f>SUM(AC4218)</f>
        <v>0</v>
      </c>
      <c r="AD4217" s="88">
        <f>SUM(AD4218)</f>
        <v>0</v>
      </c>
      <c r="AE4217" s="177">
        <f t="shared" si="3493"/>
        <v>0</v>
      </c>
      <c r="AF4217" s="88">
        <f>SUM(AF4218)</f>
        <v>0</v>
      </c>
      <c r="AG4217" s="88">
        <f>SUM(AG4218)</f>
        <v>0</v>
      </c>
      <c r="AH4217" s="178">
        <f t="shared" si="3505"/>
        <v>0</v>
      </c>
      <c r="AJ4217" s="84">
        <f t="shared" ref="AJ4217:AU4217" si="3522">SUM(AJ4218)</f>
        <v>0</v>
      </c>
      <c r="AK4217" s="86">
        <f t="shared" si="3522"/>
        <v>0</v>
      </c>
      <c r="AL4217" s="88">
        <f t="shared" si="3522"/>
        <v>0</v>
      </c>
      <c r="AM4217" s="86">
        <f t="shared" si="3522"/>
        <v>0</v>
      </c>
      <c r="AN4217" s="88">
        <f t="shared" si="3522"/>
        <v>0</v>
      </c>
      <c r="AO4217" s="86">
        <f t="shared" si="3522"/>
        <v>0</v>
      </c>
      <c r="AP4217" s="88">
        <f t="shared" si="3522"/>
        <v>0</v>
      </c>
      <c r="AQ4217" s="86">
        <f t="shared" si="3522"/>
        <v>0</v>
      </c>
      <c r="AR4217" s="88">
        <f t="shared" si="3522"/>
        <v>0</v>
      </c>
      <c r="AS4217" s="86">
        <f t="shared" si="3522"/>
        <v>0</v>
      </c>
      <c r="AT4217" s="88">
        <f t="shared" si="3522"/>
        <v>0</v>
      </c>
      <c r="AU4217" s="86">
        <f t="shared" si="3522"/>
        <v>0</v>
      </c>
      <c r="AV4217" s="86">
        <f t="shared" si="3495"/>
        <v>0</v>
      </c>
      <c r="AW4217" s="93">
        <f t="shared" si="3496"/>
        <v>0</v>
      </c>
      <c r="AY4217" s="86">
        <f t="shared" si="3497"/>
        <v>0</v>
      </c>
      <c r="AZ4217" s="86">
        <f t="shared" si="3498"/>
        <v>0</v>
      </c>
      <c r="BA4217" s="86">
        <f t="shared" si="3499"/>
        <v>0</v>
      </c>
      <c r="BB4217" s="86">
        <f t="shared" si="3500"/>
        <v>0</v>
      </c>
      <c r="BC4217" s="86">
        <f t="shared" si="3501"/>
        <v>0</v>
      </c>
      <c r="BD4217" s="86">
        <f t="shared" si="3502"/>
        <v>0</v>
      </c>
    </row>
    <row r="4218" spans="2:56" x14ac:dyDescent="0.3">
      <c r="B4218" s="169" t="s">
        <v>159</v>
      </c>
      <c r="C4218" s="248"/>
      <c r="D4218" s="249"/>
      <c r="E4218" s="172">
        <f t="shared" si="3488"/>
        <v>0</v>
      </c>
      <c r="F4218" s="248"/>
      <c r="G4218" s="249"/>
      <c r="H4218" s="172">
        <f t="shared" si="3489"/>
        <v>0</v>
      </c>
      <c r="I4218" s="248"/>
      <c r="J4218" s="250"/>
      <c r="K4218" s="174">
        <f t="shared" si="3490"/>
        <v>0</v>
      </c>
      <c r="L4218" s="248"/>
      <c r="M4218" s="250"/>
      <c r="N4218" s="251"/>
      <c r="O4218" s="248"/>
      <c r="P4218" s="251"/>
      <c r="Q4218" s="166">
        <f t="shared" si="3491"/>
        <v>0</v>
      </c>
      <c r="R4218" s="251"/>
      <c r="S4218" s="251"/>
      <c r="T4218" s="167">
        <f t="shared" si="3503"/>
        <v>0</v>
      </c>
      <c r="U4218" s="157"/>
      <c r="V4218" s="248"/>
      <c r="W4218" s="251"/>
      <c r="X4218" s="166">
        <f t="shared" si="3492"/>
        <v>0</v>
      </c>
      <c r="Y4218" s="251"/>
      <c r="Z4218" s="251"/>
      <c r="AA4218" s="167">
        <f t="shared" si="3504"/>
        <v>0</v>
      </c>
      <c r="AB4218" s="157"/>
      <c r="AC4218" s="248"/>
      <c r="AD4218" s="251"/>
      <c r="AE4218" s="166">
        <f t="shared" si="3493"/>
        <v>0</v>
      </c>
      <c r="AF4218" s="251"/>
      <c r="AG4218" s="251"/>
      <c r="AH4218" s="167">
        <f t="shared" si="3505"/>
        <v>0</v>
      </c>
      <c r="AJ4218" s="252"/>
      <c r="AK4218" s="253"/>
      <c r="AL4218" s="254"/>
      <c r="AM4218" s="253"/>
      <c r="AN4218" s="254"/>
      <c r="AO4218" s="253"/>
      <c r="AP4218" s="254"/>
      <c r="AQ4218" s="253"/>
      <c r="AR4218" s="254"/>
      <c r="AS4218" s="253"/>
      <c r="AT4218" s="254"/>
      <c r="AU4218" s="253"/>
      <c r="AV4218" s="163">
        <f t="shared" si="3495"/>
        <v>0</v>
      </c>
      <c r="AW4218" s="168">
        <f t="shared" si="3496"/>
        <v>0</v>
      </c>
      <c r="AY4218" s="163">
        <f t="shared" si="3497"/>
        <v>0</v>
      </c>
      <c r="AZ4218" s="163">
        <f t="shared" si="3498"/>
        <v>0</v>
      </c>
      <c r="BA4218" s="163">
        <f t="shared" si="3499"/>
        <v>0</v>
      </c>
      <c r="BB4218" s="163">
        <f t="shared" si="3500"/>
        <v>0</v>
      </c>
      <c r="BC4218" s="163">
        <f t="shared" si="3501"/>
        <v>0</v>
      </c>
      <c r="BD4218" s="163">
        <f t="shared" si="3502"/>
        <v>0</v>
      </c>
    </row>
    <row r="4219" spans="2:56" x14ac:dyDescent="0.3">
      <c r="B4219" s="179" t="s">
        <v>160</v>
      </c>
      <c r="C4219" s="83">
        <f>SUM(C4220:C4223)</f>
        <v>0</v>
      </c>
      <c r="D4219" s="84">
        <f>SUM(D4220:D4223)</f>
        <v>0</v>
      </c>
      <c r="E4219" s="85">
        <f t="shared" si="3488"/>
        <v>0</v>
      </c>
      <c r="F4219" s="83">
        <f>SUM(F4220:F4223)</f>
        <v>0</v>
      </c>
      <c r="G4219" s="84">
        <f>SUM(G4220:G4223)</f>
        <v>0</v>
      </c>
      <c r="H4219" s="85">
        <f t="shared" si="3489"/>
        <v>0</v>
      </c>
      <c r="I4219" s="83">
        <f>SUM(I4220:I4223)</f>
        <v>0</v>
      </c>
      <c r="J4219" s="86">
        <f>SUM(J4220:J4223)</f>
        <v>0</v>
      </c>
      <c r="K4219" s="87">
        <f t="shared" si="3490"/>
        <v>0</v>
      </c>
      <c r="L4219" s="83">
        <f>SUM(L4220:L4223)</f>
        <v>0</v>
      </c>
      <c r="M4219" s="86">
        <f>SUM(M4220:M4223)</f>
        <v>0</v>
      </c>
      <c r="N4219" s="88">
        <f>SUM(N4220:N4223)</f>
        <v>0</v>
      </c>
      <c r="O4219" s="83">
        <f>SUM(O4220:O4223)</f>
        <v>0</v>
      </c>
      <c r="P4219" s="88">
        <f>SUM(P4220:P4223)</f>
        <v>0</v>
      </c>
      <c r="Q4219" s="177">
        <f t="shared" si="3491"/>
        <v>0</v>
      </c>
      <c r="R4219" s="88">
        <f>SUM(R4220:R4223)</f>
        <v>0</v>
      </c>
      <c r="S4219" s="88">
        <f>SUM(S4220:S4223)</f>
        <v>0</v>
      </c>
      <c r="T4219" s="178">
        <f t="shared" si="3503"/>
        <v>0</v>
      </c>
      <c r="U4219" s="157"/>
      <c r="V4219" s="83">
        <f>SUM(V4220:V4223)</f>
        <v>0</v>
      </c>
      <c r="W4219" s="88">
        <f>SUM(W4220:W4223)</f>
        <v>0</v>
      </c>
      <c r="X4219" s="177">
        <f t="shared" si="3492"/>
        <v>0</v>
      </c>
      <c r="Y4219" s="88">
        <f>SUM(Y4220:Y4223)</f>
        <v>0</v>
      </c>
      <c r="Z4219" s="88">
        <f>SUM(Z4220:Z4223)</f>
        <v>0</v>
      </c>
      <c r="AA4219" s="178">
        <f t="shared" si="3504"/>
        <v>0</v>
      </c>
      <c r="AB4219" s="157"/>
      <c r="AC4219" s="83">
        <f>SUM(AC4220:AC4223)</f>
        <v>0</v>
      </c>
      <c r="AD4219" s="88">
        <f>SUM(AD4220:AD4223)</f>
        <v>0</v>
      </c>
      <c r="AE4219" s="177">
        <f t="shared" si="3493"/>
        <v>0</v>
      </c>
      <c r="AF4219" s="88">
        <f>SUM(AF4220:AF4223)</f>
        <v>0</v>
      </c>
      <c r="AG4219" s="88">
        <f>SUM(AG4220:AG4223)</f>
        <v>0</v>
      </c>
      <c r="AH4219" s="178">
        <f t="shared" si="3505"/>
        <v>0</v>
      </c>
      <c r="AJ4219" s="84">
        <f t="shared" ref="AJ4219:AU4219" si="3523">SUM(AJ4220:AJ4223)</f>
        <v>0</v>
      </c>
      <c r="AK4219" s="86">
        <f t="shared" si="3523"/>
        <v>0</v>
      </c>
      <c r="AL4219" s="88">
        <f t="shared" si="3523"/>
        <v>0</v>
      </c>
      <c r="AM4219" s="86">
        <f t="shared" si="3523"/>
        <v>0</v>
      </c>
      <c r="AN4219" s="88">
        <f t="shared" si="3523"/>
        <v>0</v>
      </c>
      <c r="AO4219" s="86">
        <f t="shared" si="3523"/>
        <v>0</v>
      </c>
      <c r="AP4219" s="88">
        <f t="shared" si="3523"/>
        <v>0</v>
      </c>
      <c r="AQ4219" s="86">
        <f t="shared" si="3523"/>
        <v>0</v>
      </c>
      <c r="AR4219" s="88">
        <f t="shared" si="3523"/>
        <v>0</v>
      </c>
      <c r="AS4219" s="86">
        <f t="shared" si="3523"/>
        <v>0</v>
      </c>
      <c r="AT4219" s="88">
        <f t="shared" si="3523"/>
        <v>0</v>
      </c>
      <c r="AU4219" s="86">
        <f t="shared" si="3523"/>
        <v>0</v>
      </c>
      <c r="AV4219" s="86">
        <f t="shared" si="3495"/>
        <v>0</v>
      </c>
      <c r="AW4219" s="93">
        <f t="shared" si="3496"/>
        <v>0</v>
      </c>
      <c r="AY4219" s="86">
        <f t="shared" si="3497"/>
        <v>0</v>
      </c>
      <c r="AZ4219" s="86">
        <f t="shared" si="3498"/>
        <v>0</v>
      </c>
      <c r="BA4219" s="86">
        <f t="shared" si="3499"/>
        <v>0</v>
      </c>
      <c r="BB4219" s="86">
        <f t="shared" si="3500"/>
        <v>0</v>
      </c>
      <c r="BC4219" s="86">
        <f t="shared" si="3501"/>
        <v>0</v>
      </c>
      <c r="BD4219" s="86">
        <f t="shared" si="3502"/>
        <v>0</v>
      </c>
    </row>
    <row r="4220" spans="2:56" x14ac:dyDescent="0.3">
      <c r="B4220" s="169" t="s">
        <v>161</v>
      </c>
      <c r="C4220" s="248"/>
      <c r="D4220" s="249"/>
      <c r="E4220" s="172">
        <f t="shared" si="3488"/>
        <v>0</v>
      </c>
      <c r="F4220" s="248"/>
      <c r="G4220" s="249"/>
      <c r="H4220" s="172">
        <f t="shared" si="3489"/>
        <v>0</v>
      </c>
      <c r="I4220" s="248"/>
      <c r="J4220" s="250"/>
      <c r="K4220" s="174">
        <f t="shared" si="3490"/>
        <v>0</v>
      </c>
      <c r="L4220" s="248"/>
      <c r="M4220" s="250"/>
      <c r="N4220" s="251"/>
      <c r="O4220" s="248"/>
      <c r="P4220" s="251"/>
      <c r="Q4220" s="166">
        <f t="shared" si="3491"/>
        <v>0</v>
      </c>
      <c r="R4220" s="251"/>
      <c r="S4220" s="251"/>
      <c r="T4220" s="167">
        <f t="shared" si="3503"/>
        <v>0</v>
      </c>
      <c r="U4220" s="157"/>
      <c r="V4220" s="248"/>
      <c r="W4220" s="251"/>
      <c r="X4220" s="166">
        <f t="shared" si="3492"/>
        <v>0</v>
      </c>
      <c r="Y4220" s="251"/>
      <c r="Z4220" s="251"/>
      <c r="AA4220" s="167">
        <f t="shared" si="3504"/>
        <v>0</v>
      </c>
      <c r="AB4220" s="157"/>
      <c r="AC4220" s="248"/>
      <c r="AD4220" s="251"/>
      <c r="AE4220" s="166">
        <f t="shared" si="3493"/>
        <v>0</v>
      </c>
      <c r="AF4220" s="251"/>
      <c r="AG4220" s="251"/>
      <c r="AH4220" s="167">
        <f t="shared" si="3505"/>
        <v>0</v>
      </c>
      <c r="AJ4220" s="252"/>
      <c r="AK4220" s="253"/>
      <c r="AL4220" s="254"/>
      <c r="AM4220" s="253"/>
      <c r="AN4220" s="254"/>
      <c r="AO4220" s="253"/>
      <c r="AP4220" s="254"/>
      <c r="AQ4220" s="253"/>
      <c r="AR4220" s="254"/>
      <c r="AS4220" s="253"/>
      <c r="AT4220" s="254"/>
      <c r="AU4220" s="253"/>
      <c r="AV4220" s="163">
        <f t="shared" si="3495"/>
        <v>0</v>
      </c>
      <c r="AW4220" s="168">
        <f t="shared" si="3496"/>
        <v>0</v>
      </c>
      <c r="AY4220" s="163">
        <f t="shared" si="3497"/>
        <v>0</v>
      </c>
      <c r="AZ4220" s="163">
        <f t="shared" si="3498"/>
        <v>0</v>
      </c>
      <c r="BA4220" s="163">
        <f t="shared" si="3499"/>
        <v>0</v>
      </c>
      <c r="BB4220" s="163">
        <f t="shared" si="3500"/>
        <v>0</v>
      </c>
      <c r="BC4220" s="163">
        <f t="shared" si="3501"/>
        <v>0</v>
      </c>
      <c r="BD4220" s="163">
        <f t="shared" si="3502"/>
        <v>0</v>
      </c>
    </row>
    <row r="4221" spans="2:56" x14ac:dyDescent="0.3">
      <c r="B4221" s="169" t="s">
        <v>162</v>
      </c>
      <c r="C4221" s="248"/>
      <c r="D4221" s="249"/>
      <c r="E4221" s="172">
        <f t="shared" si="3488"/>
        <v>0</v>
      </c>
      <c r="F4221" s="248"/>
      <c r="G4221" s="249"/>
      <c r="H4221" s="172">
        <f t="shared" si="3489"/>
        <v>0</v>
      </c>
      <c r="I4221" s="248"/>
      <c r="J4221" s="250"/>
      <c r="K4221" s="174">
        <f t="shared" si="3490"/>
        <v>0</v>
      </c>
      <c r="L4221" s="248"/>
      <c r="M4221" s="250"/>
      <c r="N4221" s="251"/>
      <c r="O4221" s="248"/>
      <c r="P4221" s="251"/>
      <c r="Q4221" s="166">
        <f t="shared" si="3491"/>
        <v>0</v>
      </c>
      <c r="R4221" s="251"/>
      <c r="S4221" s="251"/>
      <c r="T4221" s="167">
        <f t="shared" si="3503"/>
        <v>0</v>
      </c>
      <c r="U4221" s="157"/>
      <c r="V4221" s="248"/>
      <c r="W4221" s="251"/>
      <c r="X4221" s="166">
        <f t="shared" si="3492"/>
        <v>0</v>
      </c>
      <c r="Y4221" s="251"/>
      <c r="Z4221" s="251"/>
      <c r="AA4221" s="167">
        <f t="shared" si="3504"/>
        <v>0</v>
      </c>
      <c r="AB4221" s="157"/>
      <c r="AC4221" s="248"/>
      <c r="AD4221" s="251"/>
      <c r="AE4221" s="166">
        <f t="shared" si="3493"/>
        <v>0</v>
      </c>
      <c r="AF4221" s="251"/>
      <c r="AG4221" s="251"/>
      <c r="AH4221" s="167">
        <f t="shared" si="3505"/>
        <v>0</v>
      </c>
      <c r="AJ4221" s="252"/>
      <c r="AK4221" s="253"/>
      <c r="AL4221" s="254"/>
      <c r="AM4221" s="253"/>
      <c r="AN4221" s="254"/>
      <c r="AO4221" s="253"/>
      <c r="AP4221" s="254"/>
      <c r="AQ4221" s="253"/>
      <c r="AR4221" s="254"/>
      <c r="AS4221" s="253"/>
      <c r="AT4221" s="254"/>
      <c r="AU4221" s="253"/>
      <c r="AV4221" s="163">
        <f t="shared" si="3495"/>
        <v>0</v>
      </c>
      <c r="AW4221" s="168">
        <f t="shared" si="3496"/>
        <v>0</v>
      </c>
      <c r="AY4221" s="163">
        <f t="shared" si="3497"/>
        <v>0</v>
      </c>
      <c r="AZ4221" s="163">
        <f t="shared" si="3498"/>
        <v>0</v>
      </c>
      <c r="BA4221" s="163">
        <f t="shared" si="3499"/>
        <v>0</v>
      </c>
      <c r="BB4221" s="163">
        <f t="shared" si="3500"/>
        <v>0</v>
      </c>
      <c r="BC4221" s="163">
        <f t="shared" si="3501"/>
        <v>0</v>
      </c>
      <c r="BD4221" s="163">
        <f t="shared" si="3502"/>
        <v>0</v>
      </c>
    </row>
    <row r="4222" spans="2:56" x14ac:dyDescent="0.3">
      <c r="B4222" s="169" t="s">
        <v>163</v>
      </c>
      <c r="C4222" s="248"/>
      <c r="D4222" s="249"/>
      <c r="E4222" s="172">
        <f t="shared" si="3488"/>
        <v>0</v>
      </c>
      <c r="F4222" s="248"/>
      <c r="G4222" s="249"/>
      <c r="H4222" s="172">
        <f t="shared" si="3489"/>
        <v>0</v>
      </c>
      <c r="I4222" s="248"/>
      <c r="J4222" s="250"/>
      <c r="K4222" s="174">
        <f t="shared" si="3490"/>
        <v>0</v>
      </c>
      <c r="L4222" s="248"/>
      <c r="M4222" s="250"/>
      <c r="N4222" s="251"/>
      <c r="O4222" s="248"/>
      <c r="P4222" s="251"/>
      <c r="Q4222" s="166">
        <f t="shared" si="3491"/>
        <v>0</v>
      </c>
      <c r="R4222" s="251"/>
      <c r="S4222" s="251"/>
      <c r="T4222" s="167">
        <f t="shared" si="3503"/>
        <v>0</v>
      </c>
      <c r="U4222" s="157"/>
      <c r="V4222" s="248"/>
      <c r="W4222" s="251"/>
      <c r="X4222" s="166">
        <f t="shared" si="3492"/>
        <v>0</v>
      </c>
      <c r="Y4222" s="251"/>
      <c r="Z4222" s="251"/>
      <c r="AA4222" s="167">
        <f t="shared" si="3504"/>
        <v>0</v>
      </c>
      <c r="AB4222" s="157"/>
      <c r="AC4222" s="248"/>
      <c r="AD4222" s="251"/>
      <c r="AE4222" s="166">
        <f t="shared" si="3493"/>
        <v>0</v>
      </c>
      <c r="AF4222" s="251"/>
      <c r="AG4222" s="251"/>
      <c r="AH4222" s="167">
        <f t="shared" si="3505"/>
        <v>0</v>
      </c>
      <c r="AJ4222" s="252"/>
      <c r="AK4222" s="253"/>
      <c r="AL4222" s="254"/>
      <c r="AM4222" s="253"/>
      <c r="AN4222" s="254"/>
      <c r="AO4222" s="253"/>
      <c r="AP4222" s="254"/>
      <c r="AQ4222" s="253"/>
      <c r="AR4222" s="254"/>
      <c r="AS4222" s="253"/>
      <c r="AT4222" s="254"/>
      <c r="AU4222" s="253"/>
      <c r="AV4222" s="163">
        <f t="shared" si="3495"/>
        <v>0</v>
      </c>
      <c r="AW4222" s="168">
        <f t="shared" si="3496"/>
        <v>0</v>
      </c>
      <c r="AY4222" s="163">
        <f t="shared" si="3497"/>
        <v>0</v>
      </c>
      <c r="AZ4222" s="163">
        <f t="shared" si="3498"/>
        <v>0</v>
      </c>
      <c r="BA4222" s="163">
        <f t="shared" si="3499"/>
        <v>0</v>
      </c>
      <c r="BB4222" s="163">
        <f t="shared" si="3500"/>
        <v>0</v>
      </c>
      <c r="BC4222" s="163">
        <f t="shared" si="3501"/>
        <v>0</v>
      </c>
      <c r="BD4222" s="163">
        <f t="shared" si="3502"/>
        <v>0</v>
      </c>
    </row>
    <row r="4223" spans="2:56" x14ac:dyDescent="0.3">
      <c r="B4223" s="169" t="s">
        <v>164</v>
      </c>
      <c r="C4223" s="248"/>
      <c r="D4223" s="249"/>
      <c r="E4223" s="172">
        <f t="shared" si="3488"/>
        <v>0</v>
      </c>
      <c r="F4223" s="248"/>
      <c r="G4223" s="249"/>
      <c r="H4223" s="172">
        <f t="shared" si="3489"/>
        <v>0</v>
      </c>
      <c r="I4223" s="248"/>
      <c r="J4223" s="250"/>
      <c r="K4223" s="174">
        <f t="shared" si="3490"/>
        <v>0</v>
      </c>
      <c r="L4223" s="248"/>
      <c r="M4223" s="250"/>
      <c r="N4223" s="251"/>
      <c r="O4223" s="248"/>
      <c r="P4223" s="251"/>
      <c r="Q4223" s="166">
        <f t="shared" si="3491"/>
        <v>0</v>
      </c>
      <c r="R4223" s="251"/>
      <c r="S4223" s="251"/>
      <c r="T4223" s="167">
        <f t="shared" si="3503"/>
        <v>0</v>
      </c>
      <c r="U4223" s="157"/>
      <c r="V4223" s="248"/>
      <c r="W4223" s="251"/>
      <c r="X4223" s="166">
        <f t="shared" si="3492"/>
        <v>0</v>
      </c>
      <c r="Y4223" s="251"/>
      <c r="Z4223" s="251"/>
      <c r="AA4223" s="167">
        <f t="shared" si="3504"/>
        <v>0</v>
      </c>
      <c r="AB4223" s="157"/>
      <c r="AC4223" s="248"/>
      <c r="AD4223" s="251"/>
      <c r="AE4223" s="166">
        <f t="shared" si="3493"/>
        <v>0</v>
      </c>
      <c r="AF4223" s="251"/>
      <c r="AG4223" s="251"/>
      <c r="AH4223" s="167">
        <f t="shared" si="3505"/>
        <v>0</v>
      </c>
      <c r="AJ4223" s="252"/>
      <c r="AK4223" s="253"/>
      <c r="AL4223" s="254"/>
      <c r="AM4223" s="253"/>
      <c r="AN4223" s="254"/>
      <c r="AO4223" s="253"/>
      <c r="AP4223" s="254"/>
      <c r="AQ4223" s="253"/>
      <c r="AR4223" s="254"/>
      <c r="AS4223" s="253"/>
      <c r="AT4223" s="254"/>
      <c r="AU4223" s="253"/>
      <c r="AV4223" s="163">
        <f t="shared" si="3495"/>
        <v>0</v>
      </c>
      <c r="AW4223" s="168">
        <f t="shared" si="3496"/>
        <v>0</v>
      </c>
      <c r="AY4223" s="163">
        <f t="shared" si="3497"/>
        <v>0</v>
      </c>
      <c r="AZ4223" s="163">
        <f t="shared" si="3498"/>
        <v>0</v>
      </c>
      <c r="BA4223" s="163">
        <f t="shared" si="3499"/>
        <v>0</v>
      </c>
      <c r="BB4223" s="163">
        <f t="shared" si="3500"/>
        <v>0</v>
      </c>
      <c r="BC4223" s="163">
        <f t="shared" si="3501"/>
        <v>0</v>
      </c>
      <c r="BD4223" s="163">
        <f t="shared" si="3502"/>
        <v>0</v>
      </c>
    </row>
    <row r="4224" spans="2:56" x14ac:dyDescent="0.3">
      <c r="B4224" s="179" t="s">
        <v>165</v>
      </c>
      <c r="C4224" s="83">
        <f>SUM(C4225)</f>
        <v>0</v>
      </c>
      <c r="D4224" s="84">
        <f>SUM(D4225)</f>
        <v>0</v>
      </c>
      <c r="E4224" s="85">
        <f t="shared" si="3488"/>
        <v>0</v>
      </c>
      <c r="F4224" s="83">
        <f>SUM(F4225)</f>
        <v>0</v>
      </c>
      <c r="G4224" s="84">
        <f>SUM(G4225)</f>
        <v>0</v>
      </c>
      <c r="H4224" s="85">
        <f t="shared" si="3489"/>
        <v>0</v>
      </c>
      <c r="I4224" s="83">
        <f>SUM(I4225)</f>
        <v>0</v>
      </c>
      <c r="J4224" s="86">
        <f>SUM(J4225)</f>
        <v>0</v>
      </c>
      <c r="K4224" s="87">
        <f t="shared" si="3490"/>
        <v>0</v>
      </c>
      <c r="L4224" s="83">
        <f>SUM(L4225)</f>
        <v>0</v>
      </c>
      <c r="M4224" s="86">
        <f>SUM(M4225)</f>
        <v>0</v>
      </c>
      <c r="N4224" s="88">
        <f>SUM(N4225)</f>
        <v>0</v>
      </c>
      <c r="O4224" s="83">
        <f>SUM(O4225)</f>
        <v>0</v>
      </c>
      <c r="P4224" s="88">
        <f>SUM(P4225)</f>
        <v>0</v>
      </c>
      <c r="Q4224" s="177">
        <f t="shared" si="3491"/>
        <v>0</v>
      </c>
      <c r="R4224" s="88">
        <f>SUM(R4225)</f>
        <v>0</v>
      </c>
      <c r="S4224" s="88">
        <f>SUM(S4225)</f>
        <v>0</v>
      </c>
      <c r="T4224" s="178">
        <f t="shared" si="3503"/>
        <v>0</v>
      </c>
      <c r="U4224" s="157"/>
      <c r="V4224" s="83">
        <f>SUM(V4225)</f>
        <v>0</v>
      </c>
      <c r="W4224" s="88">
        <f>SUM(W4225)</f>
        <v>0</v>
      </c>
      <c r="X4224" s="177">
        <f t="shared" si="3492"/>
        <v>0</v>
      </c>
      <c r="Y4224" s="88">
        <f>SUM(Y4225)</f>
        <v>0</v>
      </c>
      <c r="Z4224" s="88">
        <f>SUM(Z4225)</f>
        <v>0</v>
      </c>
      <c r="AA4224" s="178">
        <f t="shared" si="3504"/>
        <v>0</v>
      </c>
      <c r="AB4224" s="157"/>
      <c r="AC4224" s="83">
        <f>SUM(AC4225)</f>
        <v>0</v>
      </c>
      <c r="AD4224" s="88">
        <f>SUM(AD4225)</f>
        <v>0</v>
      </c>
      <c r="AE4224" s="177">
        <f t="shared" si="3493"/>
        <v>0</v>
      </c>
      <c r="AF4224" s="88">
        <f>SUM(AF4225)</f>
        <v>0</v>
      </c>
      <c r="AG4224" s="88">
        <f>SUM(AG4225)</f>
        <v>0</v>
      </c>
      <c r="AH4224" s="178">
        <f t="shared" si="3505"/>
        <v>0</v>
      </c>
      <c r="AJ4224" s="84">
        <f t="shared" ref="AJ4224:AU4224" si="3524">SUM(AJ4225)</f>
        <v>0</v>
      </c>
      <c r="AK4224" s="86">
        <f t="shared" si="3524"/>
        <v>0</v>
      </c>
      <c r="AL4224" s="88">
        <f t="shared" si="3524"/>
        <v>0</v>
      </c>
      <c r="AM4224" s="86">
        <f t="shared" si="3524"/>
        <v>0</v>
      </c>
      <c r="AN4224" s="88">
        <f t="shared" si="3524"/>
        <v>0</v>
      </c>
      <c r="AO4224" s="86">
        <f t="shared" si="3524"/>
        <v>0</v>
      </c>
      <c r="AP4224" s="88">
        <f t="shared" si="3524"/>
        <v>0</v>
      </c>
      <c r="AQ4224" s="86">
        <f t="shared" si="3524"/>
        <v>0</v>
      </c>
      <c r="AR4224" s="88">
        <f t="shared" si="3524"/>
        <v>0</v>
      </c>
      <c r="AS4224" s="86">
        <f t="shared" si="3524"/>
        <v>0</v>
      </c>
      <c r="AT4224" s="88">
        <f t="shared" si="3524"/>
        <v>0</v>
      </c>
      <c r="AU4224" s="86">
        <f t="shared" si="3524"/>
        <v>0</v>
      </c>
      <c r="AV4224" s="86">
        <f t="shared" si="3495"/>
        <v>0</v>
      </c>
      <c r="AW4224" s="93">
        <f t="shared" si="3496"/>
        <v>0</v>
      </c>
      <c r="AY4224" s="86">
        <f t="shared" si="3497"/>
        <v>0</v>
      </c>
      <c r="AZ4224" s="86">
        <f t="shared" si="3498"/>
        <v>0</v>
      </c>
      <c r="BA4224" s="86">
        <f t="shared" si="3499"/>
        <v>0</v>
      </c>
      <c r="BB4224" s="86">
        <f t="shared" si="3500"/>
        <v>0</v>
      </c>
      <c r="BC4224" s="86">
        <f t="shared" si="3501"/>
        <v>0</v>
      </c>
      <c r="BD4224" s="86">
        <f t="shared" si="3502"/>
        <v>0</v>
      </c>
    </row>
    <row r="4225" spans="2:56" x14ac:dyDescent="0.3">
      <c r="B4225" s="169" t="s">
        <v>166</v>
      </c>
      <c r="C4225" s="248"/>
      <c r="D4225" s="249"/>
      <c r="E4225" s="172">
        <f t="shared" ref="E4225:E4288" si="3525">IFERROR(D4225/C4225,0)</f>
        <v>0</v>
      </c>
      <c r="F4225" s="248"/>
      <c r="G4225" s="249"/>
      <c r="H4225" s="172">
        <f t="shared" ref="H4225:H4288" si="3526">IFERROR(G4225/F4225,0)</f>
        <v>0</v>
      </c>
      <c r="I4225" s="248"/>
      <c r="J4225" s="250"/>
      <c r="K4225" s="174">
        <f t="shared" ref="K4225:K4288" si="3527">IFERROR(J4225/I4225,0)</f>
        <v>0</v>
      </c>
      <c r="L4225" s="248"/>
      <c r="M4225" s="250"/>
      <c r="N4225" s="251"/>
      <c r="O4225" s="248"/>
      <c r="P4225" s="251"/>
      <c r="Q4225" s="166">
        <f t="shared" ref="Q4225:Q4288" si="3528">SUM(O4225:P4225)</f>
        <v>0</v>
      </c>
      <c r="R4225" s="251"/>
      <c r="S4225" s="251"/>
      <c r="T4225" s="167">
        <f t="shared" si="3503"/>
        <v>0</v>
      </c>
      <c r="U4225" s="157"/>
      <c r="V4225" s="248"/>
      <c r="W4225" s="251"/>
      <c r="X4225" s="166">
        <f t="shared" ref="X4225:X4288" si="3529">SUM(V4225:W4225)</f>
        <v>0</v>
      </c>
      <c r="Y4225" s="251"/>
      <c r="Z4225" s="251"/>
      <c r="AA4225" s="167">
        <f t="shared" si="3504"/>
        <v>0</v>
      </c>
      <c r="AB4225" s="157"/>
      <c r="AC4225" s="248"/>
      <c r="AD4225" s="251"/>
      <c r="AE4225" s="166">
        <f t="shared" ref="AE4225:AE4288" si="3530">SUM(AC4225:AD4225)</f>
        <v>0</v>
      </c>
      <c r="AF4225" s="251"/>
      <c r="AG4225" s="251"/>
      <c r="AH4225" s="167">
        <f t="shared" si="3505"/>
        <v>0</v>
      </c>
      <c r="AJ4225" s="252"/>
      <c r="AK4225" s="253"/>
      <c r="AL4225" s="254"/>
      <c r="AM4225" s="253"/>
      <c r="AN4225" s="254"/>
      <c r="AO4225" s="253"/>
      <c r="AP4225" s="254"/>
      <c r="AQ4225" s="253"/>
      <c r="AR4225" s="254"/>
      <c r="AS4225" s="253"/>
      <c r="AT4225" s="254"/>
      <c r="AU4225" s="253"/>
      <c r="AV4225" s="163">
        <f t="shared" ref="AV4225:AV4288" si="3531">SUM(AJ4225:AU4225)</f>
        <v>0</v>
      </c>
      <c r="AW4225" s="168">
        <f t="shared" ref="AW4225:AW4288" si="3532">T4225-AV4225</f>
        <v>0</v>
      </c>
      <c r="AY4225" s="163">
        <f t="shared" ref="AY4225:AY4288" si="3533">SUM(AJ4225:AL4225)</f>
        <v>0</v>
      </c>
      <c r="AZ4225" s="163">
        <f t="shared" ref="AZ4225:AZ4288" si="3534">SUM(AM4225:AO4225)</f>
        <v>0</v>
      </c>
      <c r="BA4225" s="163">
        <f t="shared" ref="BA4225:BA4288" si="3535">SUM(AP4225:AR4225)</f>
        <v>0</v>
      </c>
      <c r="BB4225" s="163">
        <f t="shared" ref="BB4225:BB4288" si="3536">SUM(AS4225:AU4225)</f>
        <v>0</v>
      </c>
      <c r="BC4225" s="163">
        <f t="shared" ref="BC4225:BC4288" si="3537">SUM(AY4225,AZ4225,BA4225,BB4225)</f>
        <v>0</v>
      </c>
      <c r="BD4225" s="163">
        <f t="shared" ref="BD4225:BD4288" si="3538">T4225-BC4225</f>
        <v>0</v>
      </c>
    </row>
    <row r="4226" spans="2:56" x14ac:dyDescent="0.3">
      <c r="B4226" s="179" t="s">
        <v>167</v>
      </c>
      <c r="C4226" s="83">
        <f>SUM(C4227:C4232)</f>
        <v>7950</v>
      </c>
      <c r="D4226" s="84">
        <f>SUM(D4227:D4232)</f>
        <v>7266.64</v>
      </c>
      <c r="E4226" s="85">
        <f t="shared" si="3525"/>
        <v>0.91404276729559752</v>
      </c>
      <c r="F4226" s="83">
        <f>SUM(F4227:F4232)</f>
        <v>111505</v>
      </c>
      <c r="G4226" s="84">
        <f>SUM(G4227:G4232)</f>
        <v>98199.760000000009</v>
      </c>
      <c r="H4226" s="85">
        <f t="shared" si="3526"/>
        <v>0.88067584413255018</v>
      </c>
      <c r="I4226" s="83">
        <f>SUM(I4227:I4232)</f>
        <v>154500</v>
      </c>
      <c r="J4226" s="86">
        <f>SUM(J4227:J4232)</f>
        <v>154195.97999999998</v>
      </c>
      <c r="K4226" s="87">
        <f t="shared" si="3527"/>
        <v>0.99803223300970867</v>
      </c>
      <c r="L4226" s="83">
        <f>SUM(L4227:L4232)</f>
        <v>60624</v>
      </c>
      <c r="M4226" s="86">
        <f>SUM(M4227:M4232)</f>
        <v>219224</v>
      </c>
      <c r="N4226" s="88">
        <f>SUM(N4227:N4232)</f>
        <v>0</v>
      </c>
      <c r="O4226" s="83">
        <f>SUM(O4227:O4232)</f>
        <v>31199</v>
      </c>
      <c r="P4226" s="88">
        <f>SUM(P4227:P4232)</f>
        <v>100000</v>
      </c>
      <c r="Q4226" s="177">
        <f t="shared" si="3528"/>
        <v>131199</v>
      </c>
      <c r="R4226" s="88">
        <f>SUM(R4227:R4232)</f>
        <v>0</v>
      </c>
      <c r="S4226" s="88">
        <f>SUM(S4227:S4232)</f>
        <v>0</v>
      </c>
      <c r="T4226" s="178">
        <f t="shared" ref="T4226:T4289" si="3539">SUM(Q4226:S4226)</f>
        <v>131199</v>
      </c>
      <c r="U4226" s="157"/>
      <c r="V4226" s="83">
        <f>SUM(V4227:V4232)</f>
        <v>31199</v>
      </c>
      <c r="W4226" s="88">
        <f>SUM(W4227:W4232)</f>
        <v>0</v>
      </c>
      <c r="X4226" s="177">
        <f t="shared" si="3529"/>
        <v>31199</v>
      </c>
      <c r="Y4226" s="88">
        <f>SUM(Y4227:Y4232)</f>
        <v>0</v>
      </c>
      <c r="Z4226" s="88">
        <f>SUM(Z4227:Z4232)</f>
        <v>0</v>
      </c>
      <c r="AA4226" s="178">
        <f t="shared" ref="AA4226:AA4289" si="3540">SUM(X4226:Z4226)</f>
        <v>31199</v>
      </c>
      <c r="AB4226" s="157"/>
      <c r="AC4226" s="83">
        <f>SUM(AC4227:AC4232)</f>
        <v>31724</v>
      </c>
      <c r="AD4226" s="88">
        <f>SUM(AD4227:AD4232)</f>
        <v>0</v>
      </c>
      <c r="AE4226" s="177">
        <f t="shared" si="3530"/>
        <v>31724</v>
      </c>
      <c r="AF4226" s="88">
        <f>SUM(AF4227:AF4232)</f>
        <v>0</v>
      </c>
      <c r="AG4226" s="88">
        <f>SUM(AG4227:AG4232)</f>
        <v>0</v>
      </c>
      <c r="AH4226" s="178">
        <f t="shared" ref="AH4226:AH4289" si="3541">SUM(AE4226:AG4226)</f>
        <v>31724</v>
      </c>
      <c r="AJ4226" s="84">
        <f t="shared" ref="AJ4226:AU4226" si="3542">SUM(AJ4227:AJ4232)</f>
        <v>45000</v>
      </c>
      <c r="AK4226" s="86">
        <f t="shared" si="3542"/>
        <v>17649</v>
      </c>
      <c r="AL4226" s="88">
        <f t="shared" si="3542"/>
        <v>0</v>
      </c>
      <c r="AM4226" s="86">
        <f t="shared" si="3542"/>
        <v>20300</v>
      </c>
      <c r="AN4226" s="88">
        <f t="shared" si="3542"/>
        <v>12650</v>
      </c>
      <c r="AO4226" s="86">
        <f t="shared" si="3542"/>
        <v>0</v>
      </c>
      <c r="AP4226" s="88">
        <f t="shared" si="3542"/>
        <v>12100</v>
      </c>
      <c r="AQ4226" s="86">
        <f t="shared" si="3542"/>
        <v>20850</v>
      </c>
      <c r="AR4226" s="88">
        <f t="shared" si="3542"/>
        <v>0</v>
      </c>
      <c r="AS4226" s="86">
        <f t="shared" si="3542"/>
        <v>2650</v>
      </c>
      <c r="AT4226" s="88">
        <f t="shared" si="3542"/>
        <v>0</v>
      </c>
      <c r="AU4226" s="86">
        <f t="shared" si="3542"/>
        <v>0</v>
      </c>
      <c r="AV4226" s="86">
        <f t="shared" si="3531"/>
        <v>131199</v>
      </c>
      <c r="AW4226" s="93">
        <f t="shared" si="3532"/>
        <v>0</v>
      </c>
      <c r="AY4226" s="86">
        <f t="shared" si="3533"/>
        <v>62649</v>
      </c>
      <c r="AZ4226" s="86">
        <f t="shared" si="3534"/>
        <v>32950</v>
      </c>
      <c r="BA4226" s="86">
        <f t="shared" si="3535"/>
        <v>32950</v>
      </c>
      <c r="BB4226" s="86">
        <f t="shared" si="3536"/>
        <v>2650</v>
      </c>
      <c r="BC4226" s="86">
        <f t="shared" si="3537"/>
        <v>131199</v>
      </c>
      <c r="BD4226" s="86">
        <f t="shared" si="3538"/>
        <v>0</v>
      </c>
    </row>
    <row r="4227" spans="2:56" x14ac:dyDescent="0.3">
      <c r="B4227" s="169" t="s">
        <v>168</v>
      </c>
      <c r="C4227" s="248">
        <v>7800</v>
      </c>
      <c r="D4227" s="249">
        <v>7266.64</v>
      </c>
      <c r="E4227" s="172">
        <f t="shared" si="3525"/>
        <v>0.93162051282051284</v>
      </c>
      <c r="F4227" s="248">
        <v>62800</v>
      </c>
      <c r="G4227" s="249">
        <v>50349.760000000002</v>
      </c>
      <c r="H4227" s="172">
        <f t="shared" si="3526"/>
        <v>0.80174777070063696</v>
      </c>
      <c r="I4227" s="248">
        <v>64200</v>
      </c>
      <c r="J4227" s="250">
        <v>63987.24</v>
      </c>
      <c r="K4227" s="174">
        <f t="shared" si="3527"/>
        <v>0.99668598130841113</v>
      </c>
      <c r="L4227" s="248">
        <v>19800</v>
      </c>
      <c r="M4227" s="250">
        <v>72800</v>
      </c>
      <c r="N4227" s="251"/>
      <c r="O4227" s="248">
        <v>6600</v>
      </c>
      <c r="P4227" s="251">
        <v>30000</v>
      </c>
      <c r="Q4227" s="166">
        <f t="shared" si="3528"/>
        <v>36600</v>
      </c>
      <c r="R4227" s="251"/>
      <c r="S4227" s="251"/>
      <c r="T4227" s="167">
        <f t="shared" si="3539"/>
        <v>36600</v>
      </c>
      <c r="U4227" s="157"/>
      <c r="V4227" s="248">
        <v>6600</v>
      </c>
      <c r="W4227" s="251"/>
      <c r="X4227" s="166">
        <f t="shared" si="3529"/>
        <v>6600</v>
      </c>
      <c r="Y4227" s="251"/>
      <c r="Z4227" s="251"/>
      <c r="AA4227" s="167">
        <f t="shared" si="3540"/>
        <v>6600</v>
      </c>
      <c r="AB4227" s="157"/>
      <c r="AC4227" s="248">
        <v>6600</v>
      </c>
      <c r="AD4227" s="251"/>
      <c r="AE4227" s="166">
        <f t="shared" si="3530"/>
        <v>6600</v>
      </c>
      <c r="AF4227" s="251"/>
      <c r="AG4227" s="251"/>
      <c r="AH4227" s="167">
        <f t="shared" si="3541"/>
        <v>6600</v>
      </c>
      <c r="AJ4227" s="252">
        <v>30000</v>
      </c>
      <c r="AK4227" s="253">
        <v>1650</v>
      </c>
      <c r="AL4227" s="254"/>
      <c r="AM4227" s="253"/>
      <c r="AN4227" s="254">
        <v>1650</v>
      </c>
      <c r="AO4227" s="253"/>
      <c r="AP4227" s="254"/>
      <c r="AQ4227" s="253">
        <v>1650</v>
      </c>
      <c r="AR4227" s="254"/>
      <c r="AS4227" s="253">
        <v>1650</v>
      </c>
      <c r="AT4227" s="254"/>
      <c r="AU4227" s="253"/>
      <c r="AV4227" s="163">
        <f t="shared" si="3531"/>
        <v>36600</v>
      </c>
      <c r="AW4227" s="168">
        <f t="shared" si="3532"/>
        <v>0</v>
      </c>
      <c r="AY4227" s="163">
        <f t="shared" si="3533"/>
        <v>31650</v>
      </c>
      <c r="AZ4227" s="163">
        <f t="shared" si="3534"/>
        <v>1650</v>
      </c>
      <c r="BA4227" s="163">
        <f t="shared" si="3535"/>
        <v>1650</v>
      </c>
      <c r="BB4227" s="163">
        <f t="shared" si="3536"/>
        <v>1650</v>
      </c>
      <c r="BC4227" s="163">
        <f t="shared" si="3537"/>
        <v>36600</v>
      </c>
      <c r="BD4227" s="163">
        <f t="shared" si="3538"/>
        <v>0</v>
      </c>
    </row>
    <row r="4228" spans="2:56" x14ac:dyDescent="0.3">
      <c r="B4228" s="169" t="s">
        <v>169</v>
      </c>
      <c r="C4228" s="248">
        <v>150</v>
      </c>
      <c r="D4228" s="249"/>
      <c r="E4228" s="172">
        <f t="shared" si="3525"/>
        <v>0</v>
      </c>
      <c r="F4228" s="248">
        <v>5305</v>
      </c>
      <c r="G4228" s="249">
        <v>4460.8900000000003</v>
      </c>
      <c r="H4228" s="172">
        <f t="shared" si="3526"/>
        <v>0.84088407163053724</v>
      </c>
      <c r="I4228" s="248">
        <v>14400</v>
      </c>
      <c r="J4228" s="250">
        <v>14373.599999999999</v>
      </c>
      <c r="K4228" s="174">
        <f t="shared" si="3527"/>
        <v>0.99816666666666654</v>
      </c>
      <c r="L4228" s="248">
        <v>4950</v>
      </c>
      <c r="M4228" s="250">
        <v>18550</v>
      </c>
      <c r="N4228" s="251"/>
      <c r="O4228" s="248">
        <v>1575</v>
      </c>
      <c r="P4228" s="251">
        <v>10000</v>
      </c>
      <c r="Q4228" s="166">
        <f t="shared" si="3528"/>
        <v>11575</v>
      </c>
      <c r="R4228" s="251"/>
      <c r="S4228" s="251"/>
      <c r="T4228" s="167">
        <f t="shared" si="3539"/>
        <v>11575</v>
      </c>
      <c r="U4228" s="157"/>
      <c r="V4228" s="248">
        <v>1575</v>
      </c>
      <c r="W4228" s="251"/>
      <c r="X4228" s="166">
        <f t="shared" si="3529"/>
        <v>1575</v>
      </c>
      <c r="Y4228" s="251"/>
      <c r="Z4228" s="251"/>
      <c r="AA4228" s="167">
        <f t="shared" si="3540"/>
        <v>1575</v>
      </c>
      <c r="AB4228" s="157"/>
      <c r="AC4228" s="248">
        <v>2100</v>
      </c>
      <c r="AD4228" s="251"/>
      <c r="AE4228" s="166">
        <f t="shared" si="3530"/>
        <v>2100</v>
      </c>
      <c r="AF4228" s="251"/>
      <c r="AG4228" s="251"/>
      <c r="AH4228" s="167">
        <f t="shared" si="3541"/>
        <v>2100</v>
      </c>
      <c r="AJ4228" s="252">
        <v>5000</v>
      </c>
      <c r="AK4228" s="253">
        <f>393+5000</f>
        <v>5393</v>
      </c>
      <c r="AL4228" s="254"/>
      <c r="AM4228" s="253"/>
      <c r="AN4228" s="254">
        <v>394</v>
      </c>
      <c r="AO4228" s="253"/>
      <c r="AP4228" s="254"/>
      <c r="AQ4228" s="253">
        <v>394</v>
      </c>
      <c r="AR4228" s="254"/>
      <c r="AS4228" s="253">
        <v>394</v>
      </c>
      <c r="AT4228" s="254"/>
      <c r="AU4228" s="253"/>
      <c r="AV4228" s="163">
        <f t="shared" si="3531"/>
        <v>11575</v>
      </c>
      <c r="AW4228" s="168">
        <f t="shared" si="3532"/>
        <v>0</v>
      </c>
      <c r="AY4228" s="163">
        <f t="shared" si="3533"/>
        <v>10393</v>
      </c>
      <c r="AZ4228" s="163">
        <f t="shared" si="3534"/>
        <v>394</v>
      </c>
      <c r="BA4228" s="163">
        <f t="shared" si="3535"/>
        <v>394</v>
      </c>
      <c r="BB4228" s="163">
        <f t="shared" si="3536"/>
        <v>394</v>
      </c>
      <c r="BC4228" s="163">
        <f t="shared" si="3537"/>
        <v>11575</v>
      </c>
      <c r="BD4228" s="163">
        <f t="shared" si="3538"/>
        <v>0</v>
      </c>
    </row>
    <row r="4229" spans="2:56" x14ac:dyDescent="0.3">
      <c r="B4229" s="169" t="s">
        <v>170</v>
      </c>
      <c r="C4229" s="248"/>
      <c r="D4229" s="249"/>
      <c r="E4229" s="172">
        <f t="shared" si="3525"/>
        <v>0</v>
      </c>
      <c r="F4229" s="248"/>
      <c r="G4229" s="249"/>
      <c r="H4229" s="172">
        <f t="shared" si="3526"/>
        <v>0</v>
      </c>
      <c r="I4229" s="248">
        <v>0</v>
      </c>
      <c r="J4229" s="250">
        <v>0</v>
      </c>
      <c r="K4229" s="174">
        <f t="shared" si="3527"/>
        <v>0</v>
      </c>
      <c r="L4229" s="248"/>
      <c r="M4229" s="250">
        <v>0</v>
      </c>
      <c r="N4229" s="251"/>
      <c r="O4229" s="248">
        <v>4200</v>
      </c>
      <c r="P4229" s="251">
        <v>20000</v>
      </c>
      <c r="Q4229" s="166">
        <f t="shared" si="3528"/>
        <v>24200</v>
      </c>
      <c r="R4229" s="251"/>
      <c r="S4229" s="251"/>
      <c r="T4229" s="167">
        <f t="shared" si="3539"/>
        <v>24200</v>
      </c>
      <c r="U4229" s="157"/>
      <c r="V4229" s="248">
        <v>4200</v>
      </c>
      <c r="W4229" s="251"/>
      <c r="X4229" s="166">
        <f t="shared" si="3529"/>
        <v>4200</v>
      </c>
      <c r="Y4229" s="251"/>
      <c r="Z4229" s="251"/>
      <c r="AA4229" s="167">
        <f t="shared" si="3540"/>
        <v>4200</v>
      </c>
      <c r="AB4229" s="157"/>
      <c r="AC4229" s="248">
        <v>4200</v>
      </c>
      <c r="AD4229" s="251"/>
      <c r="AE4229" s="166">
        <f t="shared" si="3530"/>
        <v>4200</v>
      </c>
      <c r="AF4229" s="251"/>
      <c r="AG4229" s="251"/>
      <c r="AH4229" s="167">
        <f t="shared" si="3541"/>
        <v>4200</v>
      </c>
      <c r="AJ4229" s="252"/>
      <c r="AK4229" s="253"/>
      <c r="AL4229" s="254"/>
      <c r="AM4229" s="253">
        <f>2100+10000</f>
        <v>12100</v>
      </c>
      <c r="AN4229" s="254"/>
      <c r="AO4229" s="253"/>
      <c r="AP4229" s="254">
        <f>2100+10000</f>
        <v>12100</v>
      </c>
      <c r="AQ4229" s="253"/>
      <c r="AR4229" s="254"/>
      <c r="AS4229" s="253"/>
      <c r="AT4229" s="254"/>
      <c r="AU4229" s="253"/>
      <c r="AV4229" s="163">
        <f t="shared" si="3531"/>
        <v>24200</v>
      </c>
      <c r="AW4229" s="168">
        <f t="shared" si="3532"/>
        <v>0</v>
      </c>
      <c r="AY4229" s="163">
        <f t="shared" si="3533"/>
        <v>0</v>
      </c>
      <c r="AZ4229" s="163">
        <f t="shared" si="3534"/>
        <v>12100</v>
      </c>
      <c r="BA4229" s="163">
        <f t="shared" si="3535"/>
        <v>12100</v>
      </c>
      <c r="BB4229" s="163">
        <f t="shared" si="3536"/>
        <v>0</v>
      </c>
      <c r="BC4229" s="163">
        <f t="shared" si="3537"/>
        <v>24200</v>
      </c>
      <c r="BD4229" s="163">
        <f t="shared" si="3538"/>
        <v>0</v>
      </c>
    </row>
    <row r="4230" spans="2:56" x14ac:dyDescent="0.3">
      <c r="B4230" s="169" t="s">
        <v>171</v>
      </c>
      <c r="C4230" s="248"/>
      <c r="D4230" s="249"/>
      <c r="E4230" s="172">
        <f t="shared" si="3525"/>
        <v>0</v>
      </c>
      <c r="F4230" s="248">
        <v>43400</v>
      </c>
      <c r="G4230" s="249">
        <v>43389.11</v>
      </c>
      <c r="H4230" s="172">
        <f t="shared" si="3526"/>
        <v>0.99974907834101379</v>
      </c>
      <c r="I4230" s="248">
        <v>75900</v>
      </c>
      <c r="J4230" s="250">
        <v>75835.14</v>
      </c>
      <c r="K4230" s="174">
        <f t="shared" si="3527"/>
        <v>0.99914545454545456</v>
      </c>
      <c r="L4230" s="248">
        <v>35874</v>
      </c>
      <c r="M4230" s="250">
        <v>77874</v>
      </c>
      <c r="N4230" s="251"/>
      <c r="O4230" s="248">
        <v>2424</v>
      </c>
      <c r="P4230" s="251">
        <v>40000</v>
      </c>
      <c r="Q4230" s="166">
        <f t="shared" si="3528"/>
        <v>42424</v>
      </c>
      <c r="R4230" s="251"/>
      <c r="S4230" s="251"/>
      <c r="T4230" s="167">
        <f t="shared" si="3539"/>
        <v>42424</v>
      </c>
      <c r="U4230" s="157"/>
      <c r="V4230" s="248">
        <v>2424</v>
      </c>
      <c r="W4230" s="251"/>
      <c r="X4230" s="166">
        <f t="shared" si="3529"/>
        <v>2424</v>
      </c>
      <c r="Y4230" s="251"/>
      <c r="Z4230" s="251"/>
      <c r="AA4230" s="167">
        <f t="shared" si="3540"/>
        <v>2424</v>
      </c>
      <c r="AB4230" s="157"/>
      <c r="AC4230" s="248">
        <v>2424</v>
      </c>
      <c r="AD4230" s="251"/>
      <c r="AE4230" s="166">
        <f t="shared" si="3530"/>
        <v>2424</v>
      </c>
      <c r="AF4230" s="251"/>
      <c r="AG4230" s="251"/>
      <c r="AH4230" s="167">
        <f t="shared" si="3541"/>
        <v>2424</v>
      </c>
      <c r="AJ4230" s="252">
        <v>10000</v>
      </c>
      <c r="AK4230" s="253">
        <f>606+10000</f>
        <v>10606</v>
      </c>
      <c r="AL4230" s="254"/>
      <c r="AM4230" s="253"/>
      <c r="AN4230" s="254">
        <f>606+10000</f>
        <v>10606</v>
      </c>
      <c r="AO4230" s="253"/>
      <c r="AP4230" s="254"/>
      <c r="AQ4230" s="253">
        <f>606+10000</f>
        <v>10606</v>
      </c>
      <c r="AR4230" s="254"/>
      <c r="AS4230" s="253">
        <f>606</f>
        <v>606</v>
      </c>
      <c r="AT4230" s="254"/>
      <c r="AU4230" s="253"/>
      <c r="AV4230" s="163">
        <f t="shared" si="3531"/>
        <v>42424</v>
      </c>
      <c r="AW4230" s="168">
        <f t="shared" si="3532"/>
        <v>0</v>
      </c>
      <c r="AY4230" s="163">
        <f t="shared" si="3533"/>
        <v>20606</v>
      </c>
      <c r="AZ4230" s="163">
        <f t="shared" si="3534"/>
        <v>10606</v>
      </c>
      <c r="BA4230" s="163">
        <f t="shared" si="3535"/>
        <v>10606</v>
      </c>
      <c r="BB4230" s="163">
        <f t="shared" si="3536"/>
        <v>606</v>
      </c>
      <c r="BC4230" s="163">
        <f t="shared" si="3537"/>
        <v>42424</v>
      </c>
      <c r="BD4230" s="163">
        <f t="shared" si="3538"/>
        <v>0</v>
      </c>
    </row>
    <row r="4231" spans="2:56" x14ac:dyDescent="0.3">
      <c r="B4231" s="169" t="s">
        <v>172</v>
      </c>
      <c r="C4231" s="248"/>
      <c r="D4231" s="249"/>
      <c r="E4231" s="172">
        <f t="shared" si="3525"/>
        <v>0</v>
      </c>
      <c r="F4231" s="248"/>
      <c r="G4231" s="249"/>
      <c r="H4231" s="172">
        <f t="shared" si="3526"/>
        <v>0</v>
      </c>
      <c r="I4231" s="248"/>
      <c r="J4231" s="250"/>
      <c r="K4231" s="174">
        <f t="shared" si="3527"/>
        <v>0</v>
      </c>
      <c r="L4231" s="248"/>
      <c r="M4231" s="250">
        <v>50000</v>
      </c>
      <c r="N4231" s="251"/>
      <c r="O4231" s="248">
        <v>16400</v>
      </c>
      <c r="P4231" s="251"/>
      <c r="Q4231" s="166">
        <f t="shared" si="3528"/>
        <v>16400</v>
      </c>
      <c r="R4231" s="251"/>
      <c r="S4231" s="251"/>
      <c r="T4231" s="167">
        <f t="shared" si="3539"/>
        <v>16400</v>
      </c>
      <c r="U4231" s="157"/>
      <c r="V4231" s="248">
        <v>16400</v>
      </c>
      <c r="W4231" s="251"/>
      <c r="X4231" s="166">
        <f t="shared" si="3529"/>
        <v>16400</v>
      </c>
      <c r="Y4231" s="251"/>
      <c r="Z4231" s="251"/>
      <c r="AA4231" s="167">
        <f t="shared" si="3540"/>
        <v>16400</v>
      </c>
      <c r="AB4231" s="157"/>
      <c r="AC4231" s="248">
        <v>16400</v>
      </c>
      <c r="AD4231" s="251"/>
      <c r="AE4231" s="166">
        <f t="shared" si="3530"/>
        <v>16400</v>
      </c>
      <c r="AF4231" s="251"/>
      <c r="AG4231" s="251"/>
      <c r="AH4231" s="167">
        <f t="shared" si="3541"/>
        <v>16400</v>
      </c>
      <c r="AJ4231" s="252"/>
      <c r="AK4231" s="253"/>
      <c r="AL4231" s="254"/>
      <c r="AM4231" s="253">
        <v>8200</v>
      </c>
      <c r="AN4231" s="254"/>
      <c r="AO4231" s="253"/>
      <c r="AP4231" s="254"/>
      <c r="AQ4231" s="253">
        <v>8200</v>
      </c>
      <c r="AR4231" s="254"/>
      <c r="AS4231" s="253"/>
      <c r="AT4231" s="254"/>
      <c r="AU4231" s="253"/>
      <c r="AV4231" s="163">
        <f t="shared" si="3531"/>
        <v>16400</v>
      </c>
      <c r="AW4231" s="168">
        <f t="shared" si="3532"/>
        <v>0</v>
      </c>
      <c r="AY4231" s="163">
        <f t="shared" si="3533"/>
        <v>0</v>
      </c>
      <c r="AZ4231" s="163">
        <f t="shared" si="3534"/>
        <v>8200</v>
      </c>
      <c r="BA4231" s="163">
        <f t="shared" si="3535"/>
        <v>8200</v>
      </c>
      <c r="BB4231" s="163">
        <f t="shared" si="3536"/>
        <v>0</v>
      </c>
      <c r="BC4231" s="163">
        <f t="shared" si="3537"/>
        <v>16400</v>
      </c>
      <c r="BD4231" s="163">
        <f t="shared" si="3538"/>
        <v>0</v>
      </c>
    </row>
    <row r="4232" spans="2:56" x14ac:dyDescent="0.3">
      <c r="B4232" s="169" t="s">
        <v>173</v>
      </c>
      <c r="C4232" s="248"/>
      <c r="D4232" s="249"/>
      <c r="E4232" s="172">
        <f t="shared" si="3525"/>
        <v>0</v>
      </c>
      <c r="F4232" s="248"/>
      <c r="G4232" s="249"/>
      <c r="H4232" s="172">
        <f t="shared" si="3526"/>
        <v>0</v>
      </c>
      <c r="I4232" s="248"/>
      <c r="J4232" s="250"/>
      <c r="K4232" s="174">
        <f t="shared" si="3527"/>
        <v>0</v>
      </c>
      <c r="L4232" s="248"/>
      <c r="M4232" s="250"/>
      <c r="N4232" s="251"/>
      <c r="O4232" s="248"/>
      <c r="P4232" s="251"/>
      <c r="Q4232" s="166">
        <f t="shared" si="3528"/>
        <v>0</v>
      </c>
      <c r="R4232" s="251"/>
      <c r="S4232" s="251"/>
      <c r="T4232" s="167">
        <f t="shared" si="3539"/>
        <v>0</v>
      </c>
      <c r="U4232" s="157"/>
      <c r="V4232" s="248"/>
      <c r="W4232" s="251"/>
      <c r="X4232" s="166">
        <f t="shared" si="3529"/>
        <v>0</v>
      </c>
      <c r="Y4232" s="251"/>
      <c r="Z4232" s="251"/>
      <c r="AA4232" s="167">
        <f t="shared" si="3540"/>
        <v>0</v>
      </c>
      <c r="AB4232" s="157"/>
      <c r="AC4232" s="248"/>
      <c r="AD4232" s="251"/>
      <c r="AE4232" s="166">
        <f t="shared" si="3530"/>
        <v>0</v>
      </c>
      <c r="AF4232" s="251"/>
      <c r="AG4232" s="251"/>
      <c r="AH4232" s="167">
        <f t="shared" si="3541"/>
        <v>0</v>
      </c>
      <c r="AJ4232" s="252"/>
      <c r="AK4232" s="253"/>
      <c r="AL4232" s="254"/>
      <c r="AM4232" s="253"/>
      <c r="AN4232" s="254"/>
      <c r="AO4232" s="253"/>
      <c r="AP4232" s="254"/>
      <c r="AQ4232" s="253"/>
      <c r="AR4232" s="254"/>
      <c r="AS4232" s="253"/>
      <c r="AT4232" s="254"/>
      <c r="AU4232" s="253"/>
      <c r="AV4232" s="163">
        <f t="shared" si="3531"/>
        <v>0</v>
      </c>
      <c r="AW4232" s="168">
        <f t="shared" si="3532"/>
        <v>0</v>
      </c>
      <c r="AY4232" s="163">
        <f t="shared" si="3533"/>
        <v>0</v>
      </c>
      <c r="AZ4232" s="163">
        <f t="shared" si="3534"/>
        <v>0</v>
      </c>
      <c r="BA4232" s="163">
        <f t="shared" si="3535"/>
        <v>0</v>
      </c>
      <c r="BB4232" s="163">
        <f t="shared" si="3536"/>
        <v>0</v>
      </c>
      <c r="BC4232" s="163">
        <f t="shared" si="3537"/>
        <v>0</v>
      </c>
      <c r="BD4232" s="163">
        <f t="shared" si="3538"/>
        <v>0</v>
      </c>
    </row>
    <row r="4233" spans="2:56" x14ac:dyDescent="0.3">
      <c r="B4233" s="179" t="s">
        <v>174</v>
      </c>
      <c r="C4233" s="83">
        <f>SUM(C4234)</f>
        <v>0</v>
      </c>
      <c r="D4233" s="84">
        <f>SUM(D4234)</f>
        <v>0</v>
      </c>
      <c r="E4233" s="85">
        <f t="shared" si="3525"/>
        <v>0</v>
      </c>
      <c r="F4233" s="83">
        <f>SUM(F4234)</f>
        <v>0</v>
      </c>
      <c r="G4233" s="84">
        <f>SUM(G4234)</f>
        <v>0</v>
      </c>
      <c r="H4233" s="85">
        <f t="shared" si="3526"/>
        <v>0</v>
      </c>
      <c r="I4233" s="83">
        <f>SUM(I4234)</f>
        <v>0</v>
      </c>
      <c r="J4233" s="86">
        <f>SUM(J4234)</f>
        <v>0</v>
      </c>
      <c r="K4233" s="87">
        <f t="shared" si="3527"/>
        <v>0</v>
      </c>
      <c r="L4233" s="83">
        <f>SUM(L4234)</f>
        <v>0</v>
      </c>
      <c r="M4233" s="86">
        <f>SUM(M4234)</f>
        <v>0</v>
      </c>
      <c r="N4233" s="88">
        <f>SUM(N4234)</f>
        <v>0</v>
      </c>
      <c r="O4233" s="83">
        <f>SUM(O4234)</f>
        <v>0</v>
      </c>
      <c r="P4233" s="88">
        <f>SUM(P4234)</f>
        <v>0</v>
      </c>
      <c r="Q4233" s="177">
        <f t="shared" si="3528"/>
        <v>0</v>
      </c>
      <c r="R4233" s="88">
        <f>SUM(R4234)</f>
        <v>0</v>
      </c>
      <c r="S4233" s="88">
        <f>SUM(S4234)</f>
        <v>0</v>
      </c>
      <c r="T4233" s="178">
        <f t="shared" si="3539"/>
        <v>0</v>
      </c>
      <c r="U4233" s="157"/>
      <c r="V4233" s="83">
        <f>SUM(V4234)</f>
        <v>0</v>
      </c>
      <c r="W4233" s="88">
        <f>SUM(W4234)</f>
        <v>0</v>
      </c>
      <c r="X4233" s="177">
        <f t="shared" si="3529"/>
        <v>0</v>
      </c>
      <c r="Y4233" s="88">
        <f>SUM(Y4234)</f>
        <v>0</v>
      </c>
      <c r="Z4233" s="88">
        <f>SUM(Z4234)</f>
        <v>0</v>
      </c>
      <c r="AA4233" s="178">
        <f t="shared" si="3540"/>
        <v>0</v>
      </c>
      <c r="AB4233" s="157"/>
      <c r="AC4233" s="83">
        <f>SUM(AC4234)</f>
        <v>0</v>
      </c>
      <c r="AD4233" s="88">
        <f>SUM(AD4234)</f>
        <v>0</v>
      </c>
      <c r="AE4233" s="177">
        <f t="shared" si="3530"/>
        <v>0</v>
      </c>
      <c r="AF4233" s="88">
        <f>SUM(AF4234)</f>
        <v>0</v>
      </c>
      <c r="AG4233" s="88">
        <f>SUM(AG4234)</f>
        <v>0</v>
      </c>
      <c r="AH4233" s="178">
        <f t="shared" si="3541"/>
        <v>0</v>
      </c>
      <c r="AJ4233" s="84">
        <f t="shared" ref="AJ4233:AU4233" si="3543">SUM(AJ4234)</f>
        <v>0</v>
      </c>
      <c r="AK4233" s="86">
        <f t="shared" si="3543"/>
        <v>0</v>
      </c>
      <c r="AL4233" s="88">
        <f t="shared" si="3543"/>
        <v>0</v>
      </c>
      <c r="AM4233" s="86">
        <f t="shared" si="3543"/>
        <v>0</v>
      </c>
      <c r="AN4233" s="88">
        <f t="shared" si="3543"/>
        <v>0</v>
      </c>
      <c r="AO4233" s="86">
        <f t="shared" si="3543"/>
        <v>0</v>
      </c>
      <c r="AP4233" s="88">
        <f t="shared" si="3543"/>
        <v>0</v>
      </c>
      <c r="AQ4233" s="86">
        <f t="shared" si="3543"/>
        <v>0</v>
      </c>
      <c r="AR4233" s="88">
        <f t="shared" si="3543"/>
        <v>0</v>
      </c>
      <c r="AS4233" s="86">
        <f t="shared" si="3543"/>
        <v>0</v>
      </c>
      <c r="AT4233" s="88">
        <f t="shared" si="3543"/>
        <v>0</v>
      </c>
      <c r="AU4233" s="86">
        <f t="shared" si="3543"/>
        <v>0</v>
      </c>
      <c r="AV4233" s="86">
        <f t="shared" si="3531"/>
        <v>0</v>
      </c>
      <c r="AW4233" s="93">
        <f t="shared" si="3532"/>
        <v>0</v>
      </c>
      <c r="AY4233" s="86">
        <f t="shared" si="3533"/>
        <v>0</v>
      </c>
      <c r="AZ4233" s="86">
        <f t="shared" si="3534"/>
        <v>0</v>
      </c>
      <c r="BA4233" s="86">
        <f t="shared" si="3535"/>
        <v>0</v>
      </c>
      <c r="BB4233" s="86">
        <f t="shared" si="3536"/>
        <v>0</v>
      </c>
      <c r="BC4233" s="86">
        <f t="shared" si="3537"/>
        <v>0</v>
      </c>
      <c r="BD4233" s="86">
        <f t="shared" si="3538"/>
        <v>0</v>
      </c>
    </row>
    <row r="4234" spans="2:56" x14ac:dyDescent="0.3">
      <c r="B4234" s="169" t="s">
        <v>175</v>
      </c>
      <c r="C4234" s="248"/>
      <c r="D4234" s="249"/>
      <c r="E4234" s="172">
        <f t="shared" si="3525"/>
        <v>0</v>
      </c>
      <c r="F4234" s="248"/>
      <c r="G4234" s="249"/>
      <c r="H4234" s="172">
        <f t="shared" si="3526"/>
        <v>0</v>
      </c>
      <c r="I4234" s="248"/>
      <c r="J4234" s="250"/>
      <c r="K4234" s="174">
        <f t="shared" si="3527"/>
        <v>0</v>
      </c>
      <c r="L4234" s="248"/>
      <c r="M4234" s="250"/>
      <c r="N4234" s="251"/>
      <c r="O4234" s="248"/>
      <c r="P4234" s="251"/>
      <c r="Q4234" s="166">
        <f t="shared" si="3528"/>
        <v>0</v>
      </c>
      <c r="R4234" s="251"/>
      <c r="S4234" s="251"/>
      <c r="T4234" s="167">
        <f t="shared" si="3539"/>
        <v>0</v>
      </c>
      <c r="U4234" s="157"/>
      <c r="V4234" s="248"/>
      <c r="W4234" s="251"/>
      <c r="X4234" s="166">
        <f t="shared" si="3529"/>
        <v>0</v>
      </c>
      <c r="Y4234" s="251"/>
      <c r="Z4234" s="251"/>
      <c r="AA4234" s="167">
        <f t="shared" si="3540"/>
        <v>0</v>
      </c>
      <c r="AB4234" s="157"/>
      <c r="AC4234" s="248"/>
      <c r="AD4234" s="251"/>
      <c r="AE4234" s="166">
        <f t="shared" si="3530"/>
        <v>0</v>
      </c>
      <c r="AF4234" s="251"/>
      <c r="AG4234" s="251"/>
      <c r="AH4234" s="167">
        <f t="shared" si="3541"/>
        <v>0</v>
      </c>
      <c r="AJ4234" s="252"/>
      <c r="AK4234" s="253"/>
      <c r="AL4234" s="254"/>
      <c r="AM4234" s="253"/>
      <c r="AN4234" s="254"/>
      <c r="AO4234" s="253"/>
      <c r="AP4234" s="254"/>
      <c r="AQ4234" s="253"/>
      <c r="AR4234" s="254"/>
      <c r="AS4234" s="253"/>
      <c r="AT4234" s="254"/>
      <c r="AU4234" s="253"/>
      <c r="AV4234" s="163">
        <f t="shared" si="3531"/>
        <v>0</v>
      </c>
      <c r="AW4234" s="168">
        <f t="shared" si="3532"/>
        <v>0</v>
      </c>
      <c r="AY4234" s="163">
        <f t="shared" si="3533"/>
        <v>0</v>
      </c>
      <c r="AZ4234" s="163">
        <f t="shared" si="3534"/>
        <v>0</v>
      </c>
      <c r="BA4234" s="163">
        <f t="shared" si="3535"/>
        <v>0</v>
      </c>
      <c r="BB4234" s="163">
        <f t="shared" si="3536"/>
        <v>0</v>
      </c>
      <c r="BC4234" s="163">
        <f t="shared" si="3537"/>
        <v>0</v>
      </c>
      <c r="BD4234" s="163">
        <f t="shared" si="3538"/>
        <v>0</v>
      </c>
    </row>
    <row r="4235" spans="2:56" x14ac:dyDescent="0.3">
      <c r="B4235" s="179" t="s">
        <v>176</v>
      </c>
      <c r="C4235" s="83">
        <f>SUM(C4236:C4240)</f>
        <v>0</v>
      </c>
      <c r="D4235" s="84">
        <f>SUM(D4236:D4240)</f>
        <v>0</v>
      </c>
      <c r="E4235" s="85">
        <f t="shared" si="3525"/>
        <v>0</v>
      </c>
      <c r="F4235" s="83">
        <f>SUM(F4236:F4240)</f>
        <v>0</v>
      </c>
      <c r="G4235" s="84">
        <f>SUM(G4236:G4240)</f>
        <v>0</v>
      </c>
      <c r="H4235" s="85">
        <f t="shared" si="3526"/>
        <v>0</v>
      </c>
      <c r="I4235" s="83">
        <f>SUM(I4236:I4240)</f>
        <v>0</v>
      </c>
      <c r="J4235" s="86">
        <f>SUM(J4236:J4240)</f>
        <v>0</v>
      </c>
      <c r="K4235" s="87">
        <f t="shared" si="3527"/>
        <v>0</v>
      </c>
      <c r="L4235" s="83">
        <f>SUM(L4236:L4240)</f>
        <v>0</v>
      </c>
      <c r="M4235" s="86">
        <f>SUM(M4236:M4240)</f>
        <v>0</v>
      </c>
      <c r="N4235" s="88">
        <f>SUM(N4236:N4240)</f>
        <v>0</v>
      </c>
      <c r="O4235" s="83">
        <f>SUM(O4236:O4240)</f>
        <v>0</v>
      </c>
      <c r="P4235" s="88">
        <f>SUM(P4236:P4240)</f>
        <v>0</v>
      </c>
      <c r="Q4235" s="177">
        <f t="shared" si="3528"/>
        <v>0</v>
      </c>
      <c r="R4235" s="88">
        <f>SUM(R4236:R4240)</f>
        <v>0</v>
      </c>
      <c r="S4235" s="88">
        <f>SUM(S4236:S4240)</f>
        <v>0</v>
      </c>
      <c r="T4235" s="178">
        <f t="shared" si="3539"/>
        <v>0</v>
      </c>
      <c r="U4235" s="157"/>
      <c r="V4235" s="83">
        <f>SUM(V4236:V4240)</f>
        <v>0</v>
      </c>
      <c r="W4235" s="88">
        <f>SUM(W4236:W4240)</f>
        <v>0</v>
      </c>
      <c r="X4235" s="177">
        <f t="shared" si="3529"/>
        <v>0</v>
      </c>
      <c r="Y4235" s="88">
        <f>SUM(Y4236:Y4240)</f>
        <v>0</v>
      </c>
      <c r="Z4235" s="88">
        <f>SUM(Z4236:Z4240)</f>
        <v>0</v>
      </c>
      <c r="AA4235" s="178">
        <f t="shared" si="3540"/>
        <v>0</v>
      </c>
      <c r="AB4235" s="157"/>
      <c r="AC4235" s="83">
        <f>SUM(AC4236:AC4240)</f>
        <v>0</v>
      </c>
      <c r="AD4235" s="88">
        <f>SUM(AD4236:AD4240)</f>
        <v>0</v>
      </c>
      <c r="AE4235" s="177">
        <f t="shared" si="3530"/>
        <v>0</v>
      </c>
      <c r="AF4235" s="88">
        <f>SUM(AF4236:AF4240)</f>
        <v>0</v>
      </c>
      <c r="AG4235" s="88">
        <f>SUM(AG4236:AG4240)</f>
        <v>0</v>
      </c>
      <c r="AH4235" s="178">
        <f t="shared" si="3541"/>
        <v>0</v>
      </c>
      <c r="AJ4235" s="84">
        <f t="shared" ref="AJ4235:AU4235" si="3544">SUM(AJ4236:AJ4240)</f>
        <v>0</v>
      </c>
      <c r="AK4235" s="86">
        <f t="shared" si="3544"/>
        <v>0</v>
      </c>
      <c r="AL4235" s="88">
        <f t="shared" si="3544"/>
        <v>0</v>
      </c>
      <c r="AM4235" s="86">
        <f t="shared" si="3544"/>
        <v>0</v>
      </c>
      <c r="AN4235" s="88">
        <f t="shared" si="3544"/>
        <v>0</v>
      </c>
      <c r="AO4235" s="86">
        <f t="shared" si="3544"/>
        <v>0</v>
      </c>
      <c r="AP4235" s="88">
        <f t="shared" si="3544"/>
        <v>0</v>
      </c>
      <c r="AQ4235" s="86">
        <f t="shared" si="3544"/>
        <v>0</v>
      </c>
      <c r="AR4235" s="88">
        <f t="shared" si="3544"/>
        <v>0</v>
      </c>
      <c r="AS4235" s="86">
        <f t="shared" si="3544"/>
        <v>0</v>
      </c>
      <c r="AT4235" s="88">
        <f t="shared" si="3544"/>
        <v>0</v>
      </c>
      <c r="AU4235" s="86">
        <f t="shared" si="3544"/>
        <v>0</v>
      </c>
      <c r="AV4235" s="86">
        <f t="shared" si="3531"/>
        <v>0</v>
      </c>
      <c r="AW4235" s="93">
        <f t="shared" si="3532"/>
        <v>0</v>
      </c>
      <c r="AY4235" s="86">
        <f t="shared" si="3533"/>
        <v>0</v>
      </c>
      <c r="AZ4235" s="86">
        <f t="shared" si="3534"/>
        <v>0</v>
      </c>
      <c r="BA4235" s="86">
        <f t="shared" si="3535"/>
        <v>0</v>
      </c>
      <c r="BB4235" s="86">
        <f t="shared" si="3536"/>
        <v>0</v>
      </c>
      <c r="BC4235" s="86">
        <f t="shared" si="3537"/>
        <v>0</v>
      </c>
      <c r="BD4235" s="86">
        <f t="shared" si="3538"/>
        <v>0</v>
      </c>
    </row>
    <row r="4236" spans="2:56" x14ac:dyDescent="0.3">
      <c r="B4236" s="169" t="s">
        <v>177</v>
      </c>
      <c r="C4236" s="248"/>
      <c r="D4236" s="249"/>
      <c r="E4236" s="172">
        <f t="shared" si="3525"/>
        <v>0</v>
      </c>
      <c r="F4236" s="248"/>
      <c r="G4236" s="249"/>
      <c r="H4236" s="172">
        <f t="shared" si="3526"/>
        <v>0</v>
      </c>
      <c r="I4236" s="248"/>
      <c r="J4236" s="250"/>
      <c r="K4236" s="174">
        <f t="shared" si="3527"/>
        <v>0</v>
      </c>
      <c r="L4236" s="248"/>
      <c r="M4236" s="250"/>
      <c r="N4236" s="251"/>
      <c r="O4236" s="248"/>
      <c r="P4236" s="251"/>
      <c r="Q4236" s="166">
        <f t="shared" si="3528"/>
        <v>0</v>
      </c>
      <c r="R4236" s="251"/>
      <c r="S4236" s="251"/>
      <c r="T4236" s="167">
        <f t="shared" si="3539"/>
        <v>0</v>
      </c>
      <c r="U4236" s="157"/>
      <c r="V4236" s="248"/>
      <c r="W4236" s="251"/>
      <c r="X4236" s="166">
        <f t="shared" si="3529"/>
        <v>0</v>
      </c>
      <c r="Y4236" s="251"/>
      <c r="Z4236" s="251"/>
      <c r="AA4236" s="167">
        <f t="shared" si="3540"/>
        <v>0</v>
      </c>
      <c r="AB4236" s="157"/>
      <c r="AC4236" s="248"/>
      <c r="AD4236" s="251"/>
      <c r="AE4236" s="166">
        <f t="shared" si="3530"/>
        <v>0</v>
      </c>
      <c r="AF4236" s="251"/>
      <c r="AG4236" s="251"/>
      <c r="AH4236" s="167">
        <f t="shared" si="3541"/>
        <v>0</v>
      </c>
      <c r="AJ4236" s="252"/>
      <c r="AK4236" s="253"/>
      <c r="AL4236" s="254"/>
      <c r="AM4236" s="253"/>
      <c r="AN4236" s="254"/>
      <c r="AO4236" s="253"/>
      <c r="AP4236" s="254"/>
      <c r="AQ4236" s="253"/>
      <c r="AR4236" s="254"/>
      <c r="AS4236" s="253"/>
      <c r="AT4236" s="254"/>
      <c r="AU4236" s="253"/>
      <c r="AV4236" s="163">
        <f t="shared" si="3531"/>
        <v>0</v>
      </c>
      <c r="AW4236" s="168">
        <f t="shared" si="3532"/>
        <v>0</v>
      </c>
      <c r="AY4236" s="163">
        <f t="shared" si="3533"/>
        <v>0</v>
      </c>
      <c r="AZ4236" s="163">
        <f t="shared" si="3534"/>
        <v>0</v>
      </c>
      <c r="BA4236" s="163">
        <f t="shared" si="3535"/>
        <v>0</v>
      </c>
      <c r="BB4236" s="163">
        <f t="shared" si="3536"/>
        <v>0</v>
      </c>
      <c r="BC4236" s="163">
        <f t="shared" si="3537"/>
        <v>0</v>
      </c>
      <c r="BD4236" s="163">
        <f t="shared" si="3538"/>
        <v>0</v>
      </c>
    </row>
    <row r="4237" spans="2:56" x14ac:dyDescent="0.3">
      <c r="B4237" s="169" t="s">
        <v>178</v>
      </c>
      <c r="C4237" s="248"/>
      <c r="D4237" s="249"/>
      <c r="E4237" s="172">
        <f t="shared" si="3525"/>
        <v>0</v>
      </c>
      <c r="F4237" s="248"/>
      <c r="G4237" s="249"/>
      <c r="H4237" s="172">
        <f t="shared" si="3526"/>
        <v>0</v>
      </c>
      <c r="I4237" s="248"/>
      <c r="J4237" s="250"/>
      <c r="K4237" s="174">
        <f t="shared" si="3527"/>
        <v>0</v>
      </c>
      <c r="L4237" s="248"/>
      <c r="M4237" s="250"/>
      <c r="N4237" s="251"/>
      <c r="O4237" s="248"/>
      <c r="P4237" s="251"/>
      <c r="Q4237" s="166">
        <f t="shared" si="3528"/>
        <v>0</v>
      </c>
      <c r="R4237" s="251"/>
      <c r="S4237" s="251"/>
      <c r="T4237" s="167">
        <f t="shared" si="3539"/>
        <v>0</v>
      </c>
      <c r="U4237" s="157"/>
      <c r="V4237" s="248"/>
      <c r="W4237" s="251"/>
      <c r="X4237" s="166">
        <f t="shared" si="3529"/>
        <v>0</v>
      </c>
      <c r="Y4237" s="251"/>
      <c r="Z4237" s="251"/>
      <c r="AA4237" s="167">
        <f t="shared" si="3540"/>
        <v>0</v>
      </c>
      <c r="AB4237" s="157"/>
      <c r="AC4237" s="248"/>
      <c r="AD4237" s="251"/>
      <c r="AE4237" s="166">
        <f t="shared" si="3530"/>
        <v>0</v>
      </c>
      <c r="AF4237" s="251"/>
      <c r="AG4237" s="251"/>
      <c r="AH4237" s="167">
        <f t="shared" si="3541"/>
        <v>0</v>
      </c>
      <c r="AJ4237" s="252"/>
      <c r="AK4237" s="253"/>
      <c r="AL4237" s="254"/>
      <c r="AM4237" s="253"/>
      <c r="AN4237" s="254"/>
      <c r="AO4237" s="253"/>
      <c r="AP4237" s="254"/>
      <c r="AQ4237" s="253"/>
      <c r="AR4237" s="254"/>
      <c r="AS4237" s="253"/>
      <c r="AT4237" s="254"/>
      <c r="AU4237" s="253"/>
      <c r="AV4237" s="163">
        <f t="shared" si="3531"/>
        <v>0</v>
      </c>
      <c r="AW4237" s="168">
        <f t="shared" si="3532"/>
        <v>0</v>
      </c>
      <c r="AY4237" s="163">
        <f t="shared" si="3533"/>
        <v>0</v>
      </c>
      <c r="AZ4237" s="163">
        <f t="shared" si="3534"/>
        <v>0</v>
      </c>
      <c r="BA4237" s="163">
        <f t="shared" si="3535"/>
        <v>0</v>
      </c>
      <c r="BB4237" s="163">
        <f t="shared" si="3536"/>
        <v>0</v>
      </c>
      <c r="BC4237" s="163">
        <f t="shared" si="3537"/>
        <v>0</v>
      </c>
      <c r="BD4237" s="163">
        <f t="shared" si="3538"/>
        <v>0</v>
      </c>
    </row>
    <row r="4238" spans="2:56" x14ac:dyDescent="0.3">
      <c r="B4238" s="169" t="s">
        <v>179</v>
      </c>
      <c r="C4238" s="248"/>
      <c r="D4238" s="249"/>
      <c r="E4238" s="172">
        <f t="shared" si="3525"/>
        <v>0</v>
      </c>
      <c r="F4238" s="248"/>
      <c r="G4238" s="249"/>
      <c r="H4238" s="172">
        <f t="shared" si="3526"/>
        <v>0</v>
      </c>
      <c r="I4238" s="248"/>
      <c r="J4238" s="250"/>
      <c r="K4238" s="174">
        <f t="shared" si="3527"/>
        <v>0</v>
      </c>
      <c r="L4238" s="248"/>
      <c r="M4238" s="250"/>
      <c r="N4238" s="251"/>
      <c r="O4238" s="248"/>
      <c r="P4238" s="251"/>
      <c r="Q4238" s="166">
        <f t="shared" si="3528"/>
        <v>0</v>
      </c>
      <c r="R4238" s="251"/>
      <c r="S4238" s="251"/>
      <c r="T4238" s="167">
        <f t="shared" si="3539"/>
        <v>0</v>
      </c>
      <c r="U4238" s="157"/>
      <c r="V4238" s="248"/>
      <c r="W4238" s="251"/>
      <c r="X4238" s="166">
        <f t="shared" si="3529"/>
        <v>0</v>
      </c>
      <c r="Y4238" s="251"/>
      <c r="Z4238" s="251"/>
      <c r="AA4238" s="167">
        <f t="shared" si="3540"/>
        <v>0</v>
      </c>
      <c r="AB4238" s="157"/>
      <c r="AC4238" s="248"/>
      <c r="AD4238" s="251"/>
      <c r="AE4238" s="166">
        <f t="shared" si="3530"/>
        <v>0</v>
      </c>
      <c r="AF4238" s="251"/>
      <c r="AG4238" s="251"/>
      <c r="AH4238" s="167">
        <f t="shared" si="3541"/>
        <v>0</v>
      </c>
      <c r="AJ4238" s="252"/>
      <c r="AK4238" s="253"/>
      <c r="AL4238" s="254"/>
      <c r="AM4238" s="253"/>
      <c r="AN4238" s="254"/>
      <c r="AO4238" s="253"/>
      <c r="AP4238" s="254"/>
      <c r="AQ4238" s="253"/>
      <c r="AR4238" s="254"/>
      <c r="AS4238" s="253"/>
      <c r="AT4238" s="254"/>
      <c r="AU4238" s="253"/>
      <c r="AV4238" s="163">
        <f t="shared" si="3531"/>
        <v>0</v>
      </c>
      <c r="AW4238" s="168">
        <f t="shared" si="3532"/>
        <v>0</v>
      </c>
      <c r="AY4238" s="163">
        <f t="shared" si="3533"/>
        <v>0</v>
      </c>
      <c r="AZ4238" s="163">
        <f t="shared" si="3534"/>
        <v>0</v>
      </c>
      <c r="BA4238" s="163">
        <f t="shared" si="3535"/>
        <v>0</v>
      </c>
      <c r="BB4238" s="163">
        <f t="shared" si="3536"/>
        <v>0</v>
      </c>
      <c r="BC4238" s="163">
        <f t="shared" si="3537"/>
        <v>0</v>
      </c>
      <c r="BD4238" s="163">
        <f t="shared" si="3538"/>
        <v>0</v>
      </c>
    </row>
    <row r="4239" spans="2:56" x14ac:dyDescent="0.3">
      <c r="B4239" s="169" t="s">
        <v>180</v>
      </c>
      <c r="C4239" s="248"/>
      <c r="D4239" s="249"/>
      <c r="E4239" s="172">
        <f t="shared" si="3525"/>
        <v>0</v>
      </c>
      <c r="F4239" s="248"/>
      <c r="G4239" s="249"/>
      <c r="H4239" s="172">
        <f t="shared" si="3526"/>
        <v>0</v>
      </c>
      <c r="I4239" s="248"/>
      <c r="J4239" s="250"/>
      <c r="K4239" s="174">
        <f t="shared" si="3527"/>
        <v>0</v>
      </c>
      <c r="L4239" s="248"/>
      <c r="M4239" s="250"/>
      <c r="N4239" s="251"/>
      <c r="O4239" s="248"/>
      <c r="P4239" s="251"/>
      <c r="Q4239" s="166">
        <f t="shared" si="3528"/>
        <v>0</v>
      </c>
      <c r="R4239" s="251"/>
      <c r="S4239" s="251"/>
      <c r="T4239" s="167">
        <f t="shared" si="3539"/>
        <v>0</v>
      </c>
      <c r="U4239" s="157"/>
      <c r="V4239" s="248"/>
      <c r="W4239" s="251"/>
      <c r="X4239" s="166">
        <f t="shared" si="3529"/>
        <v>0</v>
      </c>
      <c r="Y4239" s="251"/>
      <c r="Z4239" s="251"/>
      <c r="AA4239" s="167">
        <f t="shared" si="3540"/>
        <v>0</v>
      </c>
      <c r="AB4239" s="157"/>
      <c r="AC4239" s="248"/>
      <c r="AD4239" s="251"/>
      <c r="AE4239" s="166">
        <f t="shared" si="3530"/>
        <v>0</v>
      </c>
      <c r="AF4239" s="251"/>
      <c r="AG4239" s="251"/>
      <c r="AH4239" s="167">
        <f t="shared" si="3541"/>
        <v>0</v>
      </c>
      <c r="AJ4239" s="252"/>
      <c r="AK4239" s="253"/>
      <c r="AL4239" s="254"/>
      <c r="AM4239" s="253"/>
      <c r="AN4239" s="254"/>
      <c r="AO4239" s="253"/>
      <c r="AP4239" s="254"/>
      <c r="AQ4239" s="253"/>
      <c r="AR4239" s="254"/>
      <c r="AS4239" s="253"/>
      <c r="AT4239" s="254"/>
      <c r="AU4239" s="253"/>
      <c r="AV4239" s="163">
        <f t="shared" si="3531"/>
        <v>0</v>
      </c>
      <c r="AW4239" s="168">
        <f t="shared" si="3532"/>
        <v>0</v>
      </c>
      <c r="AY4239" s="163">
        <f t="shared" si="3533"/>
        <v>0</v>
      </c>
      <c r="AZ4239" s="163">
        <f t="shared" si="3534"/>
        <v>0</v>
      </c>
      <c r="BA4239" s="163">
        <f t="shared" si="3535"/>
        <v>0</v>
      </c>
      <c r="BB4239" s="163">
        <f t="shared" si="3536"/>
        <v>0</v>
      </c>
      <c r="BC4239" s="163">
        <f t="shared" si="3537"/>
        <v>0</v>
      </c>
      <c r="BD4239" s="163">
        <f t="shared" si="3538"/>
        <v>0</v>
      </c>
    </row>
    <row r="4240" spans="2:56" x14ac:dyDescent="0.3">
      <c r="B4240" s="169" t="s">
        <v>181</v>
      </c>
      <c r="C4240" s="248"/>
      <c r="D4240" s="249"/>
      <c r="E4240" s="172">
        <f t="shared" si="3525"/>
        <v>0</v>
      </c>
      <c r="F4240" s="248"/>
      <c r="G4240" s="249"/>
      <c r="H4240" s="172">
        <f t="shared" si="3526"/>
        <v>0</v>
      </c>
      <c r="I4240" s="248"/>
      <c r="J4240" s="250"/>
      <c r="K4240" s="174">
        <f t="shared" si="3527"/>
        <v>0</v>
      </c>
      <c r="L4240" s="248"/>
      <c r="M4240" s="250"/>
      <c r="N4240" s="251"/>
      <c r="O4240" s="248"/>
      <c r="P4240" s="251"/>
      <c r="Q4240" s="166">
        <f t="shared" si="3528"/>
        <v>0</v>
      </c>
      <c r="R4240" s="251"/>
      <c r="S4240" s="251"/>
      <c r="T4240" s="167">
        <f t="shared" si="3539"/>
        <v>0</v>
      </c>
      <c r="U4240" s="157"/>
      <c r="V4240" s="248"/>
      <c r="W4240" s="251"/>
      <c r="X4240" s="166">
        <f t="shared" si="3529"/>
        <v>0</v>
      </c>
      <c r="Y4240" s="251"/>
      <c r="Z4240" s="251"/>
      <c r="AA4240" s="167">
        <f t="shared" si="3540"/>
        <v>0</v>
      </c>
      <c r="AB4240" s="157"/>
      <c r="AC4240" s="248"/>
      <c r="AD4240" s="251"/>
      <c r="AE4240" s="166">
        <f t="shared" si="3530"/>
        <v>0</v>
      </c>
      <c r="AF4240" s="251"/>
      <c r="AG4240" s="251"/>
      <c r="AH4240" s="167">
        <f t="shared" si="3541"/>
        <v>0</v>
      </c>
      <c r="AJ4240" s="252"/>
      <c r="AK4240" s="253"/>
      <c r="AL4240" s="254"/>
      <c r="AM4240" s="253"/>
      <c r="AN4240" s="254"/>
      <c r="AO4240" s="253"/>
      <c r="AP4240" s="254"/>
      <c r="AQ4240" s="253"/>
      <c r="AR4240" s="254"/>
      <c r="AS4240" s="253"/>
      <c r="AT4240" s="254"/>
      <c r="AU4240" s="253"/>
      <c r="AV4240" s="163">
        <f t="shared" si="3531"/>
        <v>0</v>
      </c>
      <c r="AW4240" s="168">
        <f t="shared" si="3532"/>
        <v>0</v>
      </c>
      <c r="AY4240" s="163">
        <f t="shared" si="3533"/>
        <v>0</v>
      </c>
      <c r="AZ4240" s="163">
        <f t="shared" si="3534"/>
        <v>0</v>
      </c>
      <c r="BA4240" s="163">
        <f t="shared" si="3535"/>
        <v>0</v>
      </c>
      <c r="BB4240" s="163">
        <f t="shared" si="3536"/>
        <v>0</v>
      </c>
      <c r="BC4240" s="163">
        <f t="shared" si="3537"/>
        <v>0</v>
      </c>
      <c r="BD4240" s="163">
        <f t="shared" si="3538"/>
        <v>0</v>
      </c>
    </row>
    <row r="4241" spans="2:56" x14ac:dyDescent="0.3">
      <c r="B4241" s="179" t="s">
        <v>182</v>
      </c>
      <c r="C4241" s="83">
        <f>SUM(C4242)</f>
        <v>52000</v>
      </c>
      <c r="D4241" s="84">
        <f>SUM(D4242)</f>
        <v>51743.64</v>
      </c>
      <c r="E4241" s="85">
        <f t="shared" si="3525"/>
        <v>0.99507000000000001</v>
      </c>
      <c r="F4241" s="83">
        <f>SUM(F4242)</f>
        <v>170569</v>
      </c>
      <c r="G4241" s="84">
        <f>SUM(G4242)</f>
        <v>170568.8</v>
      </c>
      <c r="H4241" s="85">
        <f t="shared" si="3526"/>
        <v>0.99999882745399216</v>
      </c>
      <c r="I4241" s="83">
        <f>SUM(I4242)</f>
        <v>0</v>
      </c>
      <c r="J4241" s="86">
        <f>SUM(J4242)</f>
        <v>0</v>
      </c>
      <c r="K4241" s="87">
        <f t="shared" si="3527"/>
        <v>0</v>
      </c>
      <c r="L4241" s="83">
        <f>SUM(L4242)</f>
        <v>0</v>
      </c>
      <c r="M4241" s="86">
        <f>SUM(M4242)</f>
        <v>56000</v>
      </c>
      <c r="N4241" s="88">
        <f>SUM(N4242)</f>
        <v>0</v>
      </c>
      <c r="O4241" s="83">
        <f>SUM(O4242)</f>
        <v>35000</v>
      </c>
      <c r="P4241" s="88">
        <f>SUM(P4242)</f>
        <v>150000</v>
      </c>
      <c r="Q4241" s="177">
        <f t="shared" si="3528"/>
        <v>185000</v>
      </c>
      <c r="R4241" s="88">
        <f>SUM(R4242)</f>
        <v>0</v>
      </c>
      <c r="S4241" s="88">
        <f>SUM(S4242)</f>
        <v>0</v>
      </c>
      <c r="T4241" s="178">
        <f t="shared" si="3539"/>
        <v>185000</v>
      </c>
      <c r="U4241" s="157"/>
      <c r="V4241" s="83">
        <f>SUM(V4242)</f>
        <v>35000</v>
      </c>
      <c r="W4241" s="88">
        <f>SUM(W4242)</f>
        <v>0</v>
      </c>
      <c r="X4241" s="177">
        <f t="shared" si="3529"/>
        <v>35000</v>
      </c>
      <c r="Y4241" s="88">
        <f>SUM(Y4242)</f>
        <v>0</v>
      </c>
      <c r="Z4241" s="88">
        <f>SUM(Z4242)</f>
        <v>0</v>
      </c>
      <c r="AA4241" s="178">
        <f t="shared" si="3540"/>
        <v>35000</v>
      </c>
      <c r="AB4241" s="157"/>
      <c r="AC4241" s="83">
        <f>SUM(AC4242)</f>
        <v>35000</v>
      </c>
      <c r="AD4241" s="88">
        <f>SUM(AD4242)</f>
        <v>0</v>
      </c>
      <c r="AE4241" s="177">
        <f t="shared" si="3530"/>
        <v>35000</v>
      </c>
      <c r="AF4241" s="88">
        <f>SUM(AF4242)</f>
        <v>0</v>
      </c>
      <c r="AG4241" s="88">
        <f>SUM(AG4242)</f>
        <v>0</v>
      </c>
      <c r="AH4241" s="178">
        <f t="shared" si="3541"/>
        <v>35000</v>
      </c>
      <c r="AJ4241" s="84">
        <f t="shared" ref="AJ4241:AU4241" si="3545">SUM(AJ4242)</f>
        <v>150000</v>
      </c>
      <c r="AK4241" s="86">
        <f t="shared" si="3545"/>
        <v>8750</v>
      </c>
      <c r="AL4241" s="88">
        <f t="shared" si="3545"/>
        <v>0</v>
      </c>
      <c r="AM4241" s="86">
        <f t="shared" si="3545"/>
        <v>0</v>
      </c>
      <c r="AN4241" s="88">
        <f t="shared" si="3545"/>
        <v>8750</v>
      </c>
      <c r="AO4241" s="86">
        <f t="shared" si="3545"/>
        <v>0</v>
      </c>
      <c r="AP4241" s="88">
        <f t="shared" si="3545"/>
        <v>0</v>
      </c>
      <c r="AQ4241" s="86">
        <f t="shared" si="3545"/>
        <v>8750</v>
      </c>
      <c r="AR4241" s="88">
        <f t="shared" si="3545"/>
        <v>0</v>
      </c>
      <c r="AS4241" s="86">
        <f t="shared" si="3545"/>
        <v>8750</v>
      </c>
      <c r="AT4241" s="88">
        <f t="shared" si="3545"/>
        <v>0</v>
      </c>
      <c r="AU4241" s="86">
        <f t="shared" si="3545"/>
        <v>0</v>
      </c>
      <c r="AV4241" s="86">
        <f t="shared" si="3531"/>
        <v>185000</v>
      </c>
      <c r="AW4241" s="93">
        <f t="shared" si="3532"/>
        <v>0</v>
      </c>
      <c r="AY4241" s="86">
        <f t="shared" si="3533"/>
        <v>158750</v>
      </c>
      <c r="AZ4241" s="86">
        <f t="shared" si="3534"/>
        <v>8750</v>
      </c>
      <c r="BA4241" s="86">
        <f t="shared" si="3535"/>
        <v>8750</v>
      </c>
      <c r="BB4241" s="86">
        <f t="shared" si="3536"/>
        <v>8750</v>
      </c>
      <c r="BC4241" s="86">
        <f t="shared" si="3537"/>
        <v>185000</v>
      </c>
      <c r="BD4241" s="86">
        <f t="shared" si="3538"/>
        <v>0</v>
      </c>
    </row>
    <row r="4242" spans="2:56" x14ac:dyDescent="0.3">
      <c r="B4242" s="169" t="s">
        <v>182</v>
      </c>
      <c r="C4242" s="248">
        <v>52000</v>
      </c>
      <c r="D4242" s="249">
        <v>51743.64</v>
      </c>
      <c r="E4242" s="172">
        <f t="shared" si="3525"/>
        <v>0.99507000000000001</v>
      </c>
      <c r="F4242" s="248">
        <v>170569</v>
      </c>
      <c r="G4242" s="249">
        <v>170568.8</v>
      </c>
      <c r="H4242" s="172">
        <f t="shared" si="3526"/>
        <v>0.99999882745399216</v>
      </c>
      <c r="I4242" s="248"/>
      <c r="J4242" s="250"/>
      <c r="K4242" s="174">
        <f t="shared" si="3527"/>
        <v>0</v>
      </c>
      <c r="L4242" s="248"/>
      <c r="M4242" s="250">
        <v>56000</v>
      </c>
      <c r="N4242" s="251"/>
      <c r="O4242" s="248">
        <v>35000</v>
      </c>
      <c r="P4242" s="251">
        <v>150000</v>
      </c>
      <c r="Q4242" s="166">
        <f t="shared" si="3528"/>
        <v>185000</v>
      </c>
      <c r="R4242" s="251"/>
      <c r="S4242" s="251"/>
      <c r="T4242" s="167">
        <f t="shared" si="3539"/>
        <v>185000</v>
      </c>
      <c r="U4242" s="157"/>
      <c r="V4242" s="248">
        <v>35000</v>
      </c>
      <c r="W4242" s="251"/>
      <c r="X4242" s="166">
        <f t="shared" si="3529"/>
        <v>35000</v>
      </c>
      <c r="Y4242" s="251"/>
      <c r="Z4242" s="251"/>
      <c r="AA4242" s="167">
        <f t="shared" si="3540"/>
        <v>35000</v>
      </c>
      <c r="AB4242" s="157"/>
      <c r="AC4242" s="248">
        <v>35000</v>
      </c>
      <c r="AD4242" s="251"/>
      <c r="AE4242" s="166">
        <f t="shared" si="3530"/>
        <v>35000</v>
      </c>
      <c r="AF4242" s="251"/>
      <c r="AG4242" s="251"/>
      <c r="AH4242" s="167">
        <f t="shared" si="3541"/>
        <v>35000</v>
      </c>
      <c r="AJ4242" s="252">
        <v>150000</v>
      </c>
      <c r="AK4242" s="253">
        <v>8750</v>
      </c>
      <c r="AL4242" s="254"/>
      <c r="AM4242" s="253"/>
      <c r="AN4242" s="254">
        <v>8750</v>
      </c>
      <c r="AO4242" s="253"/>
      <c r="AP4242" s="254"/>
      <c r="AQ4242" s="253">
        <v>8750</v>
      </c>
      <c r="AR4242" s="254"/>
      <c r="AS4242" s="253">
        <v>8750</v>
      </c>
      <c r="AT4242" s="254"/>
      <c r="AU4242" s="253"/>
      <c r="AV4242" s="163">
        <f t="shared" si="3531"/>
        <v>185000</v>
      </c>
      <c r="AW4242" s="168">
        <f t="shared" si="3532"/>
        <v>0</v>
      </c>
      <c r="AY4242" s="163">
        <f t="shared" si="3533"/>
        <v>158750</v>
      </c>
      <c r="AZ4242" s="163">
        <f t="shared" si="3534"/>
        <v>8750</v>
      </c>
      <c r="BA4242" s="163">
        <f t="shared" si="3535"/>
        <v>8750</v>
      </c>
      <c r="BB4242" s="163">
        <f t="shared" si="3536"/>
        <v>8750</v>
      </c>
      <c r="BC4242" s="163">
        <f t="shared" si="3537"/>
        <v>185000</v>
      </c>
      <c r="BD4242" s="163">
        <f t="shared" si="3538"/>
        <v>0</v>
      </c>
    </row>
    <row r="4243" spans="2:56" x14ac:dyDescent="0.3">
      <c r="B4243" s="179" t="s">
        <v>183</v>
      </c>
      <c r="C4243" s="83">
        <f>SUM(C4244)</f>
        <v>0</v>
      </c>
      <c r="D4243" s="84">
        <f>SUM(D4244)</f>
        <v>0</v>
      </c>
      <c r="E4243" s="85">
        <f t="shared" si="3525"/>
        <v>0</v>
      </c>
      <c r="F4243" s="83">
        <f>SUM(F4244)</f>
        <v>0</v>
      </c>
      <c r="G4243" s="84">
        <f>SUM(G4244)</f>
        <v>0</v>
      </c>
      <c r="H4243" s="85">
        <f t="shared" si="3526"/>
        <v>0</v>
      </c>
      <c r="I4243" s="83">
        <f>SUM(I4244)</f>
        <v>0</v>
      </c>
      <c r="J4243" s="86">
        <f>SUM(J4244)</f>
        <v>0</v>
      </c>
      <c r="K4243" s="87">
        <f t="shared" si="3527"/>
        <v>0</v>
      </c>
      <c r="L4243" s="83">
        <f>SUM(L4244)</f>
        <v>0</v>
      </c>
      <c r="M4243" s="86">
        <f>SUM(M4244)</f>
        <v>0</v>
      </c>
      <c r="N4243" s="88">
        <f>SUM(N4244)</f>
        <v>0</v>
      </c>
      <c r="O4243" s="83">
        <f>SUM(O4244)</f>
        <v>0</v>
      </c>
      <c r="P4243" s="88">
        <f>SUM(P4244)</f>
        <v>0</v>
      </c>
      <c r="Q4243" s="177">
        <f t="shared" si="3528"/>
        <v>0</v>
      </c>
      <c r="R4243" s="88">
        <f>SUM(R4244)</f>
        <v>0</v>
      </c>
      <c r="S4243" s="88">
        <f>SUM(S4244)</f>
        <v>0</v>
      </c>
      <c r="T4243" s="178">
        <f t="shared" si="3539"/>
        <v>0</v>
      </c>
      <c r="U4243" s="157"/>
      <c r="V4243" s="83">
        <f>SUM(V4244)</f>
        <v>0</v>
      </c>
      <c r="W4243" s="88">
        <f>SUM(W4244)</f>
        <v>0</v>
      </c>
      <c r="X4243" s="177">
        <f t="shared" si="3529"/>
        <v>0</v>
      </c>
      <c r="Y4243" s="88">
        <f>SUM(Y4244)</f>
        <v>0</v>
      </c>
      <c r="Z4243" s="88">
        <f>SUM(Z4244)</f>
        <v>0</v>
      </c>
      <c r="AA4243" s="178">
        <f t="shared" si="3540"/>
        <v>0</v>
      </c>
      <c r="AB4243" s="157"/>
      <c r="AC4243" s="83">
        <f>SUM(AC4244)</f>
        <v>0</v>
      </c>
      <c r="AD4243" s="88">
        <f>SUM(AD4244)</f>
        <v>0</v>
      </c>
      <c r="AE4243" s="177">
        <f t="shared" si="3530"/>
        <v>0</v>
      </c>
      <c r="AF4243" s="88">
        <f>SUM(AF4244)</f>
        <v>0</v>
      </c>
      <c r="AG4243" s="88">
        <f>SUM(AG4244)</f>
        <v>0</v>
      </c>
      <c r="AH4243" s="178">
        <f t="shared" si="3541"/>
        <v>0</v>
      </c>
      <c r="AJ4243" s="84">
        <f t="shared" ref="AJ4243:AU4243" si="3546">SUM(AJ4244)</f>
        <v>0</v>
      </c>
      <c r="AK4243" s="86">
        <f t="shared" si="3546"/>
        <v>0</v>
      </c>
      <c r="AL4243" s="88">
        <f t="shared" si="3546"/>
        <v>0</v>
      </c>
      <c r="AM4243" s="86">
        <f t="shared" si="3546"/>
        <v>0</v>
      </c>
      <c r="AN4243" s="88">
        <f t="shared" si="3546"/>
        <v>0</v>
      </c>
      <c r="AO4243" s="86">
        <f t="shared" si="3546"/>
        <v>0</v>
      </c>
      <c r="AP4243" s="88">
        <f t="shared" si="3546"/>
        <v>0</v>
      </c>
      <c r="AQ4243" s="86">
        <f t="shared" si="3546"/>
        <v>0</v>
      </c>
      <c r="AR4243" s="88">
        <f t="shared" si="3546"/>
        <v>0</v>
      </c>
      <c r="AS4243" s="86">
        <f t="shared" si="3546"/>
        <v>0</v>
      </c>
      <c r="AT4243" s="88">
        <f t="shared" si="3546"/>
        <v>0</v>
      </c>
      <c r="AU4243" s="86">
        <f t="shared" si="3546"/>
        <v>0</v>
      </c>
      <c r="AV4243" s="86">
        <f t="shared" si="3531"/>
        <v>0</v>
      </c>
      <c r="AW4243" s="93">
        <f t="shared" si="3532"/>
        <v>0</v>
      </c>
      <c r="AY4243" s="86">
        <f t="shared" si="3533"/>
        <v>0</v>
      </c>
      <c r="AZ4243" s="86">
        <f t="shared" si="3534"/>
        <v>0</v>
      </c>
      <c r="BA4243" s="86">
        <f t="shared" si="3535"/>
        <v>0</v>
      </c>
      <c r="BB4243" s="86">
        <f t="shared" si="3536"/>
        <v>0</v>
      </c>
      <c r="BC4243" s="86">
        <f t="shared" si="3537"/>
        <v>0</v>
      </c>
      <c r="BD4243" s="86">
        <f t="shared" si="3538"/>
        <v>0</v>
      </c>
    </row>
    <row r="4244" spans="2:56" x14ac:dyDescent="0.3">
      <c r="B4244" s="169" t="s">
        <v>184</v>
      </c>
      <c r="C4244" s="248"/>
      <c r="D4244" s="249"/>
      <c r="E4244" s="172">
        <f t="shared" si="3525"/>
        <v>0</v>
      </c>
      <c r="F4244" s="248"/>
      <c r="G4244" s="249"/>
      <c r="H4244" s="172">
        <f t="shared" si="3526"/>
        <v>0</v>
      </c>
      <c r="I4244" s="248"/>
      <c r="J4244" s="250"/>
      <c r="K4244" s="174">
        <f t="shared" si="3527"/>
        <v>0</v>
      </c>
      <c r="L4244" s="248"/>
      <c r="M4244" s="250"/>
      <c r="N4244" s="251"/>
      <c r="O4244" s="248"/>
      <c r="P4244" s="251"/>
      <c r="Q4244" s="166">
        <f t="shared" si="3528"/>
        <v>0</v>
      </c>
      <c r="R4244" s="251"/>
      <c r="S4244" s="251"/>
      <c r="T4244" s="167">
        <f t="shared" si="3539"/>
        <v>0</v>
      </c>
      <c r="U4244" s="157"/>
      <c r="V4244" s="248"/>
      <c r="W4244" s="251"/>
      <c r="X4244" s="166">
        <f t="shared" si="3529"/>
        <v>0</v>
      </c>
      <c r="Y4244" s="251"/>
      <c r="Z4244" s="251"/>
      <c r="AA4244" s="167">
        <f t="shared" si="3540"/>
        <v>0</v>
      </c>
      <c r="AB4244" s="157"/>
      <c r="AC4244" s="248"/>
      <c r="AD4244" s="251"/>
      <c r="AE4244" s="166">
        <f t="shared" si="3530"/>
        <v>0</v>
      </c>
      <c r="AF4244" s="251"/>
      <c r="AG4244" s="251"/>
      <c r="AH4244" s="167">
        <f t="shared" si="3541"/>
        <v>0</v>
      </c>
      <c r="AJ4244" s="252"/>
      <c r="AK4244" s="253"/>
      <c r="AL4244" s="254"/>
      <c r="AM4244" s="253"/>
      <c r="AN4244" s="254"/>
      <c r="AO4244" s="253"/>
      <c r="AP4244" s="254"/>
      <c r="AQ4244" s="253"/>
      <c r="AR4244" s="254"/>
      <c r="AS4244" s="253"/>
      <c r="AT4244" s="254"/>
      <c r="AU4244" s="253"/>
      <c r="AV4244" s="163">
        <f t="shared" si="3531"/>
        <v>0</v>
      </c>
      <c r="AW4244" s="168">
        <f t="shared" si="3532"/>
        <v>0</v>
      </c>
      <c r="AY4244" s="163">
        <f t="shared" si="3533"/>
        <v>0</v>
      </c>
      <c r="AZ4244" s="163">
        <f t="shared" si="3534"/>
        <v>0</v>
      </c>
      <c r="BA4244" s="163">
        <f t="shared" si="3535"/>
        <v>0</v>
      </c>
      <c r="BB4244" s="163">
        <f t="shared" si="3536"/>
        <v>0</v>
      </c>
      <c r="BC4244" s="163">
        <f t="shared" si="3537"/>
        <v>0</v>
      </c>
      <c r="BD4244" s="163">
        <f t="shared" si="3538"/>
        <v>0</v>
      </c>
    </row>
    <row r="4245" spans="2:56" x14ac:dyDescent="0.3">
      <c r="B4245" s="176" t="s">
        <v>185</v>
      </c>
      <c r="C4245" s="83">
        <f>SUM(C4246:C4247)</f>
        <v>0</v>
      </c>
      <c r="D4245" s="84">
        <f>SUM(D4246:D4247)</f>
        <v>0</v>
      </c>
      <c r="E4245" s="85">
        <f t="shared" si="3525"/>
        <v>0</v>
      </c>
      <c r="F4245" s="83">
        <f>SUM(F4246:F4247)</f>
        <v>0</v>
      </c>
      <c r="G4245" s="84">
        <f>SUM(G4246:G4247)</f>
        <v>4173.07</v>
      </c>
      <c r="H4245" s="85">
        <f t="shared" si="3526"/>
        <v>0</v>
      </c>
      <c r="I4245" s="83">
        <f>SUM(I4246:I4247)</f>
        <v>0</v>
      </c>
      <c r="J4245" s="86">
        <f>SUM(J4246:J4247)</f>
        <v>0</v>
      </c>
      <c r="K4245" s="87">
        <f t="shared" si="3527"/>
        <v>0</v>
      </c>
      <c r="L4245" s="83">
        <f>SUM(L4246:L4247)</f>
        <v>0</v>
      </c>
      <c r="M4245" s="86">
        <f>SUM(M4246:M4247)</f>
        <v>0</v>
      </c>
      <c r="N4245" s="88">
        <f>SUM(N4246:N4247)</f>
        <v>0</v>
      </c>
      <c r="O4245" s="83">
        <f>SUM(O4246:O4247)</f>
        <v>0</v>
      </c>
      <c r="P4245" s="88">
        <f>SUM(P4246:P4247)</f>
        <v>0</v>
      </c>
      <c r="Q4245" s="177">
        <f t="shared" si="3528"/>
        <v>0</v>
      </c>
      <c r="R4245" s="88">
        <f>SUM(R4246:R4247)</f>
        <v>0</v>
      </c>
      <c r="S4245" s="88">
        <f>SUM(S4246:S4247)</f>
        <v>0</v>
      </c>
      <c r="T4245" s="178">
        <f t="shared" si="3539"/>
        <v>0</v>
      </c>
      <c r="U4245" s="157"/>
      <c r="V4245" s="83">
        <f>SUM(V4246:V4247)</f>
        <v>0</v>
      </c>
      <c r="W4245" s="88">
        <f>SUM(W4246:W4247)</f>
        <v>0</v>
      </c>
      <c r="X4245" s="177">
        <f t="shared" si="3529"/>
        <v>0</v>
      </c>
      <c r="Y4245" s="88">
        <f>SUM(Y4246:Y4247)</f>
        <v>0</v>
      </c>
      <c r="Z4245" s="88">
        <f>SUM(Z4246:Z4247)</f>
        <v>0</v>
      </c>
      <c r="AA4245" s="178">
        <f t="shared" si="3540"/>
        <v>0</v>
      </c>
      <c r="AB4245" s="157"/>
      <c r="AC4245" s="83">
        <f>SUM(AC4246:AC4247)</f>
        <v>0</v>
      </c>
      <c r="AD4245" s="88">
        <f>SUM(AD4246:AD4247)</f>
        <v>0</v>
      </c>
      <c r="AE4245" s="177">
        <f t="shared" si="3530"/>
        <v>0</v>
      </c>
      <c r="AF4245" s="88">
        <f>SUM(AF4246:AF4247)</f>
        <v>0</v>
      </c>
      <c r="AG4245" s="88">
        <f>SUM(AG4246:AG4247)</f>
        <v>0</v>
      </c>
      <c r="AH4245" s="178">
        <f t="shared" si="3541"/>
        <v>0</v>
      </c>
      <c r="AJ4245" s="84">
        <f t="shared" ref="AJ4245:AU4245" si="3547">SUM(AJ4246:AJ4247)</f>
        <v>0</v>
      </c>
      <c r="AK4245" s="86">
        <f t="shared" si="3547"/>
        <v>0</v>
      </c>
      <c r="AL4245" s="88">
        <f t="shared" si="3547"/>
        <v>0</v>
      </c>
      <c r="AM4245" s="86">
        <f t="shared" si="3547"/>
        <v>0</v>
      </c>
      <c r="AN4245" s="88">
        <f t="shared" si="3547"/>
        <v>0</v>
      </c>
      <c r="AO4245" s="86">
        <f t="shared" si="3547"/>
        <v>0</v>
      </c>
      <c r="AP4245" s="88">
        <f t="shared" si="3547"/>
        <v>0</v>
      </c>
      <c r="AQ4245" s="86">
        <f t="shared" si="3547"/>
        <v>0</v>
      </c>
      <c r="AR4245" s="88">
        <f t="shared" si="3547"/>
        <v>0</v>
      </c>
      <c r="AS4245" s="86">
        <f t="shared" si="3547"/>
        <v>0</v>
      </c>
      <c r="AT4245" s="88">
        <f t="shared" si="3547"/>
        <v>0</v>
      </c>
      <c r="AU4245" s="86">
        <f t="shared" si="3547"/>
        <v>0</v>
      </c>
      <c r="AV4245" s="86">
        <f t="shared" si="3531"/>
        <v>0</v>
      </c>
      <c r="AW4245" s="93">
        <f t="shared" si="3532"/>
        <v>0</v>
      </c>
      <c r="AY4245" s="86">
        <f t="shared" si="3533"/>
        <v>0</v>
      </c>
      <c r="AZ4245" s="86">
        <f t="shared" si="3534"/>
        <v>0</v>
      </c>
      <c r="BA4245" s="86">
        <f t="shared" si="3535"/>
        <v>0</v>
      </c>
      <c r="BB4245" s="86">
        <f t="shared" si="3536"/>
        <v>0</v>
      </c>
      <c r="BC4245" s="86">
        <f t="shared" si="3537"/>
        <v>0</v>
      </c>
      <c r="BD4245" s="86">
        <f t="shared" si="3538"/>
        <v>0</v>
      </c>
    </row>
    <row r="4246" spans="2:56" x14ac:dyDescent="0.3">
      <c r="B4246" s="186" t="s">
        <v>186</v>
      </c>
      <c r="C4246" s="255"/>
      <c r="D4246" s="256"/>
      <c r="E4246" s="182">
        <f t="shared" si="3525"/>
        <v>0</v>
      </c>
      <c r="F4246" s="255"/>
      <c r="G4246" s="256">
        <v>4173.07</v>
      </c>
      <c r="H4246" s="182">
        <f t="shared" si="3526"/>
        <v>0</v>
      </c>
      <c r="I4246" s="255"/>
      <c r="J4246" s="257"/>
      <c r="K4246" s="184">
        <f t="shared" si="3527"/>
        <v>0</v>
      </c>
      <c r="L4246" s="255"/>
      <c r="M4246" s="257"/>
      <c r="N4246" s="258"/>
      <c r="O4246" s="255"/>
      <c r="P4246" s="258"/>
      <c r="Q4246" s="177">
        <f t="shared" si="3528"/>
        <v>0</v>
      </c>
      <c r="R4246" s="258"/>
      <c r="S4246" s="258"/>
      <c r="T4246" s="178">
        <f t="shared" si="3539"/>
        <v>0</v>
      </c>
      <c r="U4246" s="157"/>
      <c r="V4246" s="255"/>
      <c r="W4246" s="258"/>
      <c r="X4246" s="177">
        <f t="shared" si="3529"/>
        <v>0</v>
      </c>
      <c r="Y4246" s="258"/>
      <c r="Z4246" s="258"/>
      <c r="AA4246" s="178">
        <f t="shared" si="3540"/>
        <v>0</v>
      </c>
      <c r="AB4246" s="157"/>
      <c r="AC4246" s="255"/>
      <c r="AD4246" s="258"/>
      <c r="AE4246" s="177">
        <f t="shared" si="3530"/>
        <v>0</v>
      </c>
      <c r="AF4246" s="258"/>
      <c r="AG4246" s="258"/>
      <c r="AH4246" s="178">
        <f t="shared" si="3541"/>
        <v>0</v>
      </c>
      <c r="AJ4246" s="252"/>
      <c r="AK4246" s="253"/>
      <c r="AL4246" s="254"/>
      <c r="AM4246" s="253"/>
      <c r="AN4246" s="254"/>
      <c r="AO4246" s="253"/>
      <c r="AP4246" s="254"/>
      <c r="AQ4246" s="253"/>
      <c r="AR4246" s="254"/>
      <c r="AS4246" s="253"/>
      <c r="AT4246" s="254"/>
      <c r="AU4246" s="253"/>
      <c r="AV4246" s="163">
        <f t="shared" si="3531"/>
        <v>0</v>
      </c>
      <c r="AW4246" s="93">
        <f t="shared" si="3532"/>
        <v>0</v>
      </c>
      <c r="AY4246" s="163">
        <f t="shared" si="3533"/>
        <v>0</v>
      </c>
      <c r="AZ4246" s="163">
        <f t="shared" si="3534"/>
        <v>0</v>
      </c>
      <c r="BA4246" s="163">
        <f t="shared" si="3535"/>
        <v>0</v>
      </c>
      <c r="BB4246" s="163">
        <f t="shared" si="3536"/>
        <v>0</v>
      </c>
      <c r="BC4246" s="163">
        <f t="shared" si="3537"/>
        <v>0</v>
      </c>
      <c r="BD4246" s="163">
        <f t="shared" si="3538"/>
        <v>0</v>
      </c>
    </row>
    <row r="4247" spans="2:56" x14ac:dyDescent="0.3">
      <c r="B4247" s="186" t="s">
        <v>187</v>
      </c>
      <c r="C4247" s="255"/>
      <c r="D4247" s="256"/>
      <c r="E4247" s="182">
        <f t="shared" si="3525"/>
        <v>0</v>
      </c>
      <c r="F4247" s="255"/>
      <c r="G4247" s="256"/>
      <c r="H4247" s="182">
        <f t="shared" si="3526"/>
        <v>0</v>
      </c>
      <c r="I4247" s="255"/>
      <c r="J4247" s="257"/>
      <c r="K4247" s="184">
        <f t="shared" si="3527"/>
        <v>0</v>
      </c>
      <c r="L4247" s="255"/>
      <c r="M4247" s="257"/>
      <c r="N4247" s="258"/>
      <c r="O4247" s="255"/>
      <c r="P4247" s="258"/>
      <c r="Q4247" s="177">
        <f t="shared" si="3528"/>
        <v>0</v>
      </c>
      <c r="R4247" s="258"/>
      <c r="S4247" s="258"/>
      <c r="T4247" s="178">
        <f t="shared" si="3539"/>
        <v>0</v>
      </c>
      <c r="U4247" s="157"/>
      <c r="V4247" s="255"/>
      <c r="W4247" s="258"/>
      <c r="X4247" s="177">
        <f t="shared" si="3529"/>
        <v>0</v>
      </c>
      <c r="Y4247" s="258"/>
      <c r="Z4247" s="258"/>
      <c r="AA4247" s="178">
        <f t="shared" si="3540"/>
        <v>0</v>
      </c>
      <c r="AB4247" s="157"/>
      <c r="AC4247" s="255"/>
      <c r="AD4247" s="258"/>
      <c r="AE4247" s="177">
        <f t="shared" si="3530"/>
        <v>0</v>
      </c>
      <c r="AF4247" s="258"/>
      <c r="AG4247" s="258"/>
      <c r="AH4247" s="178">
        <f t="shared" si="3541"/>
        <v>0</v>
      </c>
      <c r="AJ4247" s="252"/>
      <c r="AK4247" s="253"/>
      <c r="AL4247" s="254"/>
      <c r="AM4247" s="253"/>
      <c r="AN4247" s="254"/>
      <c r="AO4247" s="253"/>
      <c r="AP4247" s="254"/>
      <c r="AQ4247" s="253"/>
      <c r="AR4247" s="254"/>
      <c r="AS4247" s="253"/>
      <c r="AT4247" s="254"/>
      <c r="AU4247" s="253"/>
      <c r="AV4247" s="163">
        <f t="shared" si="3531"/>
        <v>0</v>
      </c>
      <c r="AW4247" s="93">
        <f t="shared" si="3532"/>
        <v>0</v>
      </c>
      <c r="AY4247" s="163">
        <f t="shared" si="3533"/>
        <v>0</v>
      </c>
      <c r="AZ4247" s="163">
        <f t="shared" si="3534"/>
        <v>0</v>
      </c>
      <c r="BA4247" s="163">
        <f t="shared" si="3535"/>
        <v>0</v>
      </c>
      <c r="BB4247" s="163">
        <f t="shared" si="3536"/>
        <v>0</v>
      </c>
      <c r="BC4247" s="163">
        <f t="shared" si="3537"/>
        <v>0</v>
      </c>
      <c r="BD4247" s="163">
        <f t="shared" si="3538"/>
        <v>0</v>
      </c>
    </row>
    <row r="4248" spans="2:56" s="124" customFormat="1" x14ac:dyDescent="0.3">
      <c r="B4248" s="187" t="s">
        <v>188</v>
      </c>
      <c r="C4248" s="188">
        <f>SUM(C4249,C4254,C4257,C4258,C4259,C4262,C4263)</f>
        <v>0</v>
      </c>
      <c r="D4248" s="189">
        <f>SUM(D4249,D4254,D4257,D4258,D4259,D4262,D4263)</f>
        <v>0</v>
      </c>
      <c r="E4248" s="190">
        <f t="shared" si="3525"/>
        <v>0</v>
      </c>
      <c r="F4248" s="188">
        <f>SUM(F4249,F4254,F4257,F4258,F4259,F4262,F4263)</f>
        <v>0</v>
      </c>
      <c r="G4248" s="189">
        <f>SUM(G4249,G4254,G4257,G4258,G4259,G4262,G4263)</f>
        <v>0</v>
      </c>
      <c r="H4248" s="190">
        <f t="shared" si="3526"/>
        <v>0</v>
      </c>
      <c r="I4248" s="188">
        <f>SUM(I4249,I4254,I4257,I4258,I4259,I4262,I4263)</f>
        <v>0</v>
      </c>
      <c r="J4248" s="191">
        <f>SUM(J4249,J4254,J4257,J4258,J4259,J4262,J4263)</f>
        <v>0</v>
      </c>
      <c r="K4248" s="192">
        <f t="shared" si="3527"/>
        <v>0</v>
      </c>
      <c r="L4248" s="188">
        <f>SUM(L4249,L4254,L4257,L4258,L4259,L4262,L4263)</f>
        <v>0</v>
      </c>
      <c r="M4248" s="191">
        <f>SUM(M4249,M4254,M4257,M4258,M4259,M4262,M4263)</f>
        <v>0</v>
      </c>
      <c r="N4248" s="193">
        <f>SUM(N4249,N4254,N4257,N4258,N4259,N4262,N4263)</f>
        <v>0</v>
      </c>
      <c r="O4248" s="188">
        <f>SUM(O4249,O4254,O4257,O4258,O4259,O4262,O4263)</f>
        <v>0</v>
      </c>
      <c r="P4248" s="193">
        <f>SUM(P4249,P4254,P4257,P4258,P4259,P4262,P4263)</f>
        <v>0</v>
      </c>
      <c r="Q4248" s="194">
        <f t="shared" si="3528"/>
        <v>0</v>
      </c>
      <c r="R4248" s="195">
        <f>SUM(R4249,R4254,R4257,R4258,R4259,R4262,R4263)</f>
        <v>0</v>
      </c>
      <c r="S4248" s="195">
        <f>SUM(S4249,S4254,S4257,S4258,S4259,S4262,S4263)</f>
        <v>0</v>
      </c>
      <c r="T4248" s="196">
        <f t="shared" si="3539"/>
        <v>0</v>
      </c>
      <c r="U4248" s="121"/>
      <c r="V4248" s="188">
        <f>SUM(V4249,V4254,V4257,V4258,V4259,V4262,V4263)</f>
        <v>0</v>
      </c>
      <c r="W4248" s="193">
        <f>SUM(W4249,W4254,W4257,W4258,W4259,W4262,W4263)</f>
        <v>0</v>
      </c>
      <c r="X4248" s="194">
        <f t="shared" si="3529"/>
        <v>0</v>
      </c>
      <c r="Y4248" s="195">
        <f>SUM(Y4249,Y4254,Y4257,Y4258,Y4259,Y4262,Y4263)</f>
        <v>0</v>
      </c>
      <c r="Z4248" s="195">
        <f>SUM(Z4249,Z4254,Z4257,Z4258,Z4259,Z4262,Z4263)</f>
        <v>0</v>
      </c>
      <c r="AA4248" s="196">
        <f t="shared" si="3540"/>
        <v>0</v>
      </c>
      <c r="AB4248" s="121"/>
      <c r="AC4248" s="188">
        <f>SUM(AC4249,AC4254,AC4257,AC4258,AC4259,AC4262,AC4263)</f>
        <v>0</v>
      </c>
      <c r="AD4248" s="193">
        <f>SUM(AD4249,AD4254,AD4257,AD4258,AD4259,AD4262,AD4263)</f>
        <v>0</v>
      </c>
      <c r="AE4248" s="194">
        <f t="shared" si="3530"/>
        <v>0</v>
      </c>
      <c r="AF4248" s="195">
        <f>SUM(AF4249,AF4254,AF4257,AF4258,AF4259,AF4262,AF4263)</f>
        <v>0</v>
      </c>
      <c r="AG4248" s="195">
        <f>SUM(AG4249,AG4254,AG4257,AG4258,AG4259,AG4262,AG4263)</f>
        <v>0</v>
      </c>
      <c r="AH4248" s="196">
        <f t="shared" si="3541"/>
        <v>0</v>
      </c>
      <c r="AJ4248" s="189">
        <f t="shared" ref="AJ4248:AU4248" si="3548">SUM(AJ4249,AJ4254,AJ4257,AJ4258,AJ4259,AJ4262,AJ4263)</f>
        <v>0</v>
      </c>
      <c r="AK4248" s="191">
        <f t="shared" si="3548"/>
        <v>0</v>
      </c>
      <c r="AL4248" s="193">
        <f t="shared" si="3548"/>
        <v>0</v>
      </c>
      <c r="AM4248" s="191">
        <f t="shared" si="3548"/>
        <v>0</v>
      </c>
      <c r="AN4248" s="193">
        <f t="shared" si="3548"/>
        <v>0</v>
      </c>
      <c r="AO4248" s="191">
        <f t="shared" si="3548"/>
        <v>0</v>
      </c>
      <c r="AP4248" s="193">
        <f t="shared" si="3548"/>
        <v>0</v>
      </c>
      <c r="AQ4248" s="191">
        <f t="shared" si="3548"/>
        <v>0</v>
      </c>
      <c r="AR4248" s="193">
        <f t="shared" si="3548"/>
        <v>0</v>
      </c>
      <c r="AS4248" s="191">
        <f t="shared" si="3548"/>
        <v>0</v>
      </c>
      <c r="AT4248" s="193">
        <f t="shared" si="3548"/>
        <v>0</v>
      </c>
      <c r="AU4248" s="191">
        <f t="shared" si="3548"/>
        <v>0</v>
      </c>
      <c r="AV4248" s="191">
        <f t="shared" si="3531"/>
        <v>0</v>
      </c>
      <c r="AW4248" s="197">
        <f t="shared" si="3532"/>
        <v>0</v>
      </c>
      <c r="AX4248" s="198"/>
      <c r="AY4248" s="191">
        <f t="shared" si="3533"/>
        <v>0</v>
      </c>
      <c r="AZ4248" s="191">
        <f t="shared" si="3534"/>
        <v>0</v>
      </c>
      <c r="BA4248" s="191">
        <f t="shared" si="3535"/>
        <v>0</v>
      </c>
      <c r="BB4248" s="191">
        <f t="shared" si="3536"/>
        <v>0</v>
      </c>
      <c r="BC4248" s="191">
        <f t="shared" si="3537"/>
        <v>0</v>
      </c>
      <c r="BD4248" s="191">
        <f t="shared" si="3538"/>
        <v>0</v>
      </c>
    </row>
    <row r="4249" spans="2:56" x14ac:dyDescent="0.3">
      <c r="B4249" s="176" t="s">
        <v>189</v>
      </c>
      <c r="C4249" s="83">
        <f>SUM(C4250,C4252)</f>
        <v>0</v>
      </c>
      <c r="D4249" s="84">
        <f>SUM(D4250,D4252)</f>
        <v>0</v>
      </c>
      <c r="E4249" s="85">
        <f t="shared" si="3525"/>
        <v>0</v>
      </c>
      <c r="F4249" s="83">
        <f>SUM(F4250,F4252)</f>
        <v>0</v>
      </c>
      <c r="G4249" s="84">
        <f>SUM(G4250,G4252)</f>
        <v>0</v>
      </c>
      <c r="H4249" s="85">
        <f t="shared" si="3526"/>
        <v>0</v>
      </c>
      <c r="I4249" s="83">
        <f>SUM(I4250,I4252)</f>
        <v>0</v>
      </c>
      <c r="J4249" s="86">
        <f>SUM(J4250,J4252)</f>
        <v>0</v>
      </c>
      <c r="K4249" s="87">
        <f t="shared" si="3527"/>
        <v>0</v>
      </c>
      <c r="L4249" s="83">
        <f>SUM(L4250,L4252)</f>
        <v>0</v>
      </c>
      <c r="M4249" s="86">
        <f>SUM(M4250,M4252)</f>
        <v>0</v>
      </c>
      <c r="N4249" s="88">
        <f>SUM(N4250,N4252)</f>
        <v>0</v>
      </c>
      <c r="O4249" s="83">
        <f>SUM(O4250,O4252)</f>
        <v>0</v>
      </c>
      <c r="P4249" s="88">
        <f>SUM(P4250,P4252)</f>
        <v>0</v>
      </c>
      <c r="Q4249" s="199">
        <f t="shared" si="3528"/>
        <v>0</v>
      </c>
      <c r="R4249" s="89">
        <f>SUM(R4250,R4252)</f>
        <v>0</v>
      </c>
      <c r="S4249" s="89">
        <f>SUM(S4250,S4252)</f>
        <v>0</v>
      </c>
      <c r="T4249" s="200">
        <f t="shared" si="3539"/>
        <v>0</v>
      </c>
      <c r="U4249" s="91"/>
      <c r="V4249" s="83">
        <f>SUM(V4250,V4252)</f>
        <v>0</v>
      </c>
      <c r="W4249" s="88">
        <f>SUM(W4250,W4252)</f>
        <v>0</v>
      </c>
      <c r="X4249" s="199">
        <f t="shared" si="3529"/>
        <v>0</v>
      </c>
      <c r="Y4249" s="89">
        <f>SUM(Y4250,Y4252)</f>
        <v>0</v>
      </c>
      <c r="Z4249" s="89">
        <f>SUM(Z4250,Z4252)</f>
        <v>0</v>
      </c>
      <c r="AA4249" s="200">
        <f t="shared" si="3540"/>
        <v>0</v>
      </c>
      <c r="AB4249" s="91"/>
      <c r="AC4249" s="83">
        <f>SUM(AC4250,AC4252)</f>
        <v>0</v>
      </c>
      <c r="AD4249" s="88">
        <f>SUM(AD4250,AD4252)</f>
        <v>0</v>
      </c>
      <c r="AE4249" s="199">
        <f t="shared" si="3530"/>
        <v>0</v>
      </c>
      <c r="AF4249" s="89">
        <f>SUM(AF4250,AF4252)</f>
        <v>0</v>
      </c>
      <c r="AG4249" s="89">
        <f>SUM(AG4250,AG4252)</f>
        <v>0</v>
      </c>
      <c r="AH4249" s="200">
        <f t="shared" si="3541"/>
        <v>0</v>
      </c>
      <c r="AJ4249" s="84">
        <f t="shared" ref="AJ4249:AU4249" si="3549">SUM(AJ4250,AJ4252)</f>
        <v>0</v>
      </c>
      <c r="AK4249" s="86">
        <f t="shared" si="3549"/>
        <v>0</v>
      </c>
      <c r="AL4249" s="88">
        <f t="shared" si="3549"/>
        <v>0</v>
      </c>
      <c r="AM4249" s="86">
        <f t="shared" si="3549"/>
        <v>0</v>
      </c>
      <c r="AN4249" s="88">
        <f t="shared" si="3549"/>
        <v>0</v>
      </c>
      <c r="AO4249" s="86">
        <f t="shared" si="3549"/>
        <v>0</v>
      </c>
      <c r="AP4249" s="88">
        <f t="shared" si="3549"/>
        <v>0</v>
      </c>
      <c r="AQ4249" s="86">
        <f t="shared" si="3549"/>
        <v>0</v>
      </c>
      <c r="AR4249" s="88">
        <f t="shared" si="3549"/>
        <v>0</v>
      </c>
      <c r="AS4249" s="86">
        <f t="shared" si="3549"/>
        <v>0</v>
      </c>
      <c r="AT4249" s="88">
        <f t="shared" si="3549"/>
        <v>0</v>
      </c>
      <c r="AU4249" s="86">
        <f t="shared" si="3549"/>
        <v>0</v>
      </c>
      <c r="AV4249" s="86">
        <f t="shared" si="3531"/>
        <v>0</v>
      </c>
      <c r="AW4249" s="93">
        <f t="shared" si="3532"/>
        <v>0</v>
      </c>
      <c r="AY4249" s="86">
        <f t="shared" si="3533"/>
        <v>0</v>
      </c>
      <c r="AZ4249" s="86">
        <f t="shared" si="3534"/>
        <v>0</v>
      </c>
      <c r="BA4249" s="86">
        <f t="shared" si="3535"/>
        <v>0</v>
      </c>
      <c r="BB4249" s="86">
        <f t="shared" si="3536"/>
        <v>0</v>
      </c>
      <c r="BC4249" s="86">
        <f t="shared" si="3537"/>
        <v>0</v>
      </c>
      <c r="BD4249" s="86">
        <f t="shared" si="3538"/>
        <v>0</v>
      </c>
    </row>
    <row r="4250" spans="2:56" x14ac:dyDescent="0.3">
      <c r="B4250" s="179" t="s">
        <v>190</v>
      </c>
      <c r="C4250" s="83">
        <f>SUM(C4251)</f>
        <v>0</v>
      </c>
      <c r="D4250" s="84">
        <f>SUM(D4251)</f>
        <v>0</v>
      </c>
      <c r="E4250" s="85">
        <f t="shared" si="3525"/>
        <v>0</v>
      </c>
      <c r="F4250" s="83">
        <f>SUM(F4251)</f>
        <v>0</v>
      </c>
      <c r="G4250" s="84">
        <f>SUM(G4251)</f>
        <v>0</v>
      </c>
      <c r="H4250" s="85">
        <f t="shared" si="3526"/>
        <v>0</v>
      </c>
      <c r="I4250" s="83">
        <f>SUM(I4251)</f>
        <v>0</v>
      </c>
      <c r="J4250" s="86">
        <f>SUM(J4251)</f>
        <v>0</v>
      </c>
      <c r="K4250" s="87">
        <f t="shared" si="3527"/>
        <v>0</v>
      </c>
      <c r="L4250" s="83">
        <f>SUM(L4251)</f>
        <v>0</v>
      </c>
      <c r="M4250" s="86">
        <f>SUM(M4251)</f>
        <v>0</v>
      </c>
      <c r="N4250" s="88">
        <f>SUM(N4251)</f>
        <v>0</v>
      </c>
      <c r="O4250" s="83">
        <f>SUM(O4251)</f>
        <v>0</v>
      </c>
      <c r="P4250" s="88">
        <f>SUM(P4251)</f>
        <v>0</v>
      </c>
      <c r="Q4250" s="199">
        <f t="shared" si="3528"/>
        <v>0</v>
      </c>
      <c r="R4250" s="89">
        <f>SUM(R4251)</f>
        <v>0</v>
      </c>
      <c r="S4250" s="89">
        <f>SUM(S4251)</f>
        <v>0</v>
      </c>
      <c r="T4250" s="200">
        <f t="shared" si="3539"/>
        <v>0</v>
      </c>
      <c r="U4250" s="91"/>
      <c r="V4250" s="83">
        <f>SUM(V4251)</f>
        <v>0</v>
      </c>
      <c r="W4250" s="88">
        <f>SUM(W4251)</f>
        <v>0</v>
      </c>
      <c r="X4250" s="199">
        <f t="shared" si="3529"/>
        <v>0</v>
      </c>
      <c r="Y4250" s="89">
        <f>SUM(Y4251)</f>
        <v>0</v>
      </c>
      <c r="Z4250" s="89">
        <f>SUM(Z4251)</f>
        <v>0</v>
      </c>
      <c r="AA4250" s="200">
        <f t="shared" si="3540"/>
        <v>0</v>
      </c>
      <c r="AB4250" s="91"/>
      <c r="AC4250" s="83">
        <f>SUM(AC4251)</f>
        <v>0</v>
      </c>
      <c r="AD4250" s="88">
        <f>SUM(AD4251)</f>
        <v>0</v>
      </c>
      <c r="AE4250" s="199">
        <f t="shared" si="3530"/>
        <v>0</v>
      </c>
      <c r="AF4250" s="89">
        <f>SUM(AF4251)</f>
        <v>0</v>
      </c>
      <c r="AG4250" s="89">
        <f>SUM(AG4251)</f>
        <v>0</v>
      </c>
      <c r="AH4250" s="200">
        <f t="shared" si="3541"/>
        <v>0</v>
      </c>
      <c r="AJ4250" s="84">
        <f t="shared" ref="AJ4250:AU4250" si="3550">SUM(AJ4251)</f>
        <v>0</v>
      </c>
      <c r="AK4250" s="86">
        <f t="shared" si="3550"/>
        <v>0</v>
      </c>
      <c r="AL4250" s="88">
        <f t="shared" si="3550"/>
        <v>0</v>
      </c>
      <c r="AM4250" s="86">
        <f t="shared" si="3550"/>
        <v>0</v>
      </c>
      <c r="AN4250" s="88">
        <f t="shared" si="3550"/>
        <v>0</v>
      </c>
      <c r="AO4250" s="86">
        <f t="shared" si="3550"/>
        <v>0</v>
      </c>
      <c r="AP4250" s="88">
        <f t="shared" si="3550"/>
        <v>0</v>
      </c>
      <c r="AQ4250" s="86">
        <f t="shared" si="3550"/>
        <v>0</v>
      </c>
      <c r="AR4250" s="88">
        <f t="shared" si="3550"/>
        <v>0</v>
      </c>
      <c r="AS4250" s="86">
        <f t="shared" si="3550"/>
        <v>0</v>
      </c>
      <c r="AT4250" s="88">
        <f t="shared" si="3550"/>
        <v>0</v>
      </c>
      <c r="AU4250" s="86">
        <f t="shared" si="3550"/>
        <v>0</v>
      </c>
      <c r="AV4250" s="86">
        <f t="shared" si="3531"/>
        <v>0</v>
      </c>
      <c r="AW4250" s="93">
        <f t="shared" si="3532"/>
        <v>0</v>
      </c>
      <c r="AY4250" s="86">
        <f t="shared" si="3533"/>
        <v>0</v>
      </c>
      <c r="AZ4250" s="86">
        <f t="shared" si="3534"/>
        <v>0</v>
      </c>
      <c r="BA4250" s="86">
        <f t="shared" si="3535"/>
        <v>0</v>
      </c>
      <c r="BB4250" s="86">
        <f t="shared" si="3536"/>
        <v>0</v>
      </c>
      <c r="BC4250" s="86">
        <f t="shared" si="3537"/>
        <v>0</v>
      </c>
      <c r="BD4250" s="86">
        <f t="shared" si="3538"/>
        <v>0</v>
      </c>
    </row>
    <row r="4251" spans="2:56" x14ac:dyDescent="0.3">
      <c r="B4251" s="186" t="s">
        <v>191</v>
      </c>
      <c r="C4251" s="255"/>
      <c r="D4251" s="256"/>
      <c r="E4251" s="182">
        <f t="shared" si="3525"/>
        <v>0</v>
      </c>
      <c r="F4251" s="255"/>
      <c r="G4251" s="256"/>
      <c r="H4251" s="182">
        <f t="shared" si="3526"/>
        <v>0</v>
      </c>
      <c r="I4251" s="255"/>
      <c r="J4251" s="257"/>
      <c r="K4251" s="184">
        <f t="shared" si="3527"/>
        <v>0</v>
      </c>
      <c r="L4251" s="255"/>
      <c r="M4251" s="257"/>
      <c r="N4251" s="258"/>
      <c r="O4251" s="255"/>
      <c r="P4251" s="258"/>
      <c r="Q4251" s="177">
        <f t="shared" si="3528"/>
        <v>0</v>
      </c>
      <c r="R4251" s="258"/>
      <c r="S4251" s="258"/>
      <c r="T4251" s="178">
        <f t="shared" si="3539"/>
        <v>0</v>
      </c>
      <c r="U4251" s="157"/>
      <c r="V4251" s="255"/>
      <c r="W4251" s="258"/>
      <c r="X4251" s="177">
        <f t="shared" si="3529"/>
        <v>0</v>
      </c>
      <c r="Y4251" s="258"/>
      <c r="Z4251" s="258"/>
      <c r="AA4251" s="178">
        <f t="shared" si="3540"/>
        <v>0</v>
      </c>
      <c r="AB4251" s="157"/>
      <c r="AC4251" s="255"/>
      <c r="AD4251" s="258"/>
      <c r="AE4251" s="177">
        <f t="shared" si="3530"/>
        <v>0</v>
      </c>
      <c r="AF4251" s="258"/>
      <c r="AG4251" s="258"/>
      <c r="AH4251" s="178">
        <f t="shared" si="3541"/>
        <v>0</v>
      </c>
      <c r="AJ4251" s="252"/>
      <c r="AK4251" s="253"/>
      <c r="AL4251" s="254"/>
      <c r="AM4251" s="253"/>
      <c r="AN4251" s="254"/>
      <c r="AO4251" s="253"/>
      <c r="AP4251" s="254"/>
      <c r="AQ4251" s="253"/>
      <c r="AR4251" s="254"/>
      <c r="AS4251" s="253"/>
      <c r="AT4251" s="254"/>
      <c r="AU4251" s="253"/>
      <c r="AV4251" s="163">
        <f t="shared" si="3531"/>
        <v>0</v>
      </c>
      <c r="AW4251" s="93">
        <f t="shared" si="3532"/>
        <v>0</v>
      </c>
      <c r="AY4251" s="163">
        <f t="shared" si="3533"/>
        <v>0</v>
      </c>
      <c r="AZ4251" s="163">
        <f t="shared" si="3534"/>
        <v>0</v>
      </c>
      <c r="BA4251" s="163">
        <f t="shared" si="3535"/>
        <v>0</v>
      </c>
      <c r="BB4251" s="163">
        <f t="shared" si="3536"/>
        <v>0</v>
      </c>
      <c r="BC4251" s="163">
        <f t="shared" si="3537"/>
        <v>0</v>
      </c>
      <c r="BD4251" s="163">
        <f t="shared" si="3538"/>
        <v>0</v>
      </c>
    </row>
    <row r="4252" spans="2:56" x14ac:dyDescent="0.3">
      <c r="B4252" s="179" t="s">
        <v>192</v>
      </c>
      <c r="C4252" s="83">
        <f>SUM(C4253)</f>
        <v>0</v>
      </c>
      <c r="D4252" s="84">
        <f>SUM(D4253)</f>
        <v>0</v>
      </c>
      <c r="E4252" s="85">
        <f t="shared" si="3525"/>
        <v>0</v>
      </c>
      <c r="F4252" s="83">
        <f>SUM(F4253)</f>
        <v>0</v>
      </c>
      <c r="G4252" s="84">
        <f>SUM(G4253)</f>
        <v>0</v>
      </c>
      <c r="H4252" s="85">
        <f t="shared" si="3526"/>
        <v>0</v>
      </c>
      <c r="I4252" s="83">
        <f>SUM(I4253)</f>
        <v>0</v>
      </c>
      <c r="J4252" s="86">
        <f>SUM(J4253)</f>
        <v>0</v>
      </c>
      <c r="K4252" s="87">
        <f t="shared" si="3527"/>
        <v>0</v>
      </c>
      <c r="L4252" s="83">
        <f>SUM(L4253)</f>
        <v>0</v>
      </c>
      <c r="M4252" s="86">
        <f>SUM(M4253)</f>
        <v>0</v>
      </c>
      <c r="N4252" s="88">
        <f>SUM(N4253)</f>
        <v>0</v>
      </c>
      <c r="O4252" s="83">
        <f>SUM(O4253)</f>
        <v>0</v>
      </c>
      <c r="P4252" s="88">
        <f>SUM(P4253)</f>
        <v>0</v>
      </c>
      <c r="Q4252" s="199">
        <f t="shared" si="3528"/>
        <v>0</v>
      </c>
      <c r="R4252" s="89">
        <f>SUM(R4253)</f>
        <v>0</v>
      </c>
      <c r="S4252" s="89">
        <f>SUM(S4253)</f>
        <v>0</v>
      </c>
      <c r="T4252" s="200">
        <f t="shared" si="3539"/>
        <v>0</v>
      </c>
      <c r="U4252" s="91"/>
      <c r="V4252" s="83">
        <f>SUM(V4253)</f>
        <v>0</v>
      </c>
      <c r="W4252" s="88">
        <f>SUM(W4253)</f>
        <v>0</v>
      </c>
      <c r="X4252" s="199">
        <f t="shared" si="3529"/>
        <v>0</v>
      </c>
      <c r="Y4252" s="89">
        <f>SUM(Y4253)</f>
        <v>0</v>
      </c>
      <c r="Z4252" s="89">
        <f>SUM(Z4253)</f>
        <v>0</v>
      </c>
      <c r="AA4252" s="200">
        <f t="shared" si="3540"/>
        <v>0</v>
      </c>
      <c r="AB4252" s="91"/>
      <c r="AC4252" s="83">
        <f>SUM(AC4253)</f>
        <v>0</v>
      </c>
      <c r="AD4252" s="88">
        <f>SUM(AD4253)</f>
        <v>0</v>
      </c>
      <c r="AE4252" s="199">
        <f t="shared" si="3530"/>
        <v>0</v>
      </c>
      <c r="AF4252" s="89">
        <f>SUM(AF4253)</f>
        <v>0</v>
      </c>
      <c r="AG4252" s="89">
        <f>SUM(AG4253)</f>
        <v>0</v>
      </c>
      <c r="AH4252" s="200">
        <f t="shared" si="3541"/>
        <v>0</v>
      </c>
      <c r="AJ4252" s="84">
        <f t="shared" ref="AJ4252:AU4252" si="3551">SUM(AJ4253)</f>
        <v>0</v>
      </c>
      <c r="AK4252" s="86">
        <f t="shared" si="3551"/>
        <v>0</v>
      </c>
      <c r="AL4252" s="88">
        <f t="shared" si="3551"/>
        <v>0</v>
      </c>
      <c r="AM4252" s="86">
        <f t="shared" si="3551"/>
        <v>0</v>
      </c>
      <c r="AN4252" s="88">
        <f t="shared" si="3551"/>
        <v>0</v>
      </c>
      <c r="AO4252" s="86">
        <f t="shared" si="3551"/>
        <v>0</v>
      </c>
      <c r="AP4252" s="88">
        <f t="shared" si="3551"/>
        <v>0</v>
      </c>
      <c r="AQ4252" s="86">
        <f t="shared" si="3551"/>
        <v>0</v>
      </c>
      <c r="AR4252" s="88">
        <f t="shared" si="3551"/>
        <v>0</v>
      </c>
      <c r="AS4252" s="86">
        <f t="shared" si="3551"/>
        <v>0</v>
      </c>
      <c r="AT4252" s="88">
        <f t="shared" si="3551"/>
        <v>0</v>
      </c>
      <c r="AU4252" s="86">
        <f t="shared" si="3551"/>
        <v>0</v>
      </c>
      <c r="AV4252" s="86">
        <f t="shared" si="3531"/>
        <v>0</v>
      </c>
      <c r="AW4252" s="93">
        <f t="shared" si="3532"/>
        <v>0</v>
      </c>
      <c r="AY4252" s="86">
        <f t="shared" si="3533"/>
        <v>0</v>
      </c>
      <c r="AZ4252" s="86">
        <f t="shared" si="3534"/>
        <v>0</v>
      </c>
      <c r="BA4252" s="86">
        <f t="shared" si="3535"/>
        <v>0</v>
      </c>
      <c r="BB4252" s="86">
        <f t="shared" si="3536"/>
        <v>0</v>
      </c>
      <c r="BC4252" s="86">
        <f t="shared" si="3537"/>
        <v>0</v>
      </c>
      <c r="BD4252" s="86">
        <f t="shared" si="3538"/>
        <v>0</v>
      </c>
    </row>
    <row r="4253" spans="2:56" x14ac:dyDescent="0.3">
      <c r="B4253" s="186" t="s">
        <v>191</v>
      </c>
      <c r="C4253" s="255"/>
      <c r="D4253" s="256"/>
      <c r="E4253" s="182">
        <f t="shared" si="3525"/>
        <v>0</v>
      </c>
      <c r="F4253" s="255"/>
      <c r="G4253" s="256"/>
      <c r="H4253" s="182">
        <f t="shared" si="3526"/>
        <v>0</v>
      </c>
      <c r="I4253" s="255"/>
      <c r="J4253" s="257"/>
      <c r="K4253" s="184">
        <f t="shared" si="3527"/>
        <v>0</v>
      </c>
      <c r="L4253" s="255"/>
      <c r="M4253" s="257"/>
      <c r="N4253" s="258"/>
      <c r="O4253" s="255"/>
      <c r="P4253" s="258"/>
      <c r="Q4253" s="177">
        <f t="shared" si="3528"/>
        <v>0</v>
      </c>
      <c r="R4253" s="258"/>
      <c r="S4253" s="258"/>
      <c r="T4253" s="178">
        <f t="shared" si="3539"/>
        <v>0</v>
      </c>
      <c r="U4253" s="157"/>
      <c r="V4253" s="255"/>
      <c r="W4253" s="258"/>
      <c r="X4253" s="177">
        <f t="shared" si="3529"/>
        <v>0</v>
      </c>
      <c r="Y4253" s="258"/>
      <c r="Z4253" s="258"/>
      <c r="AA4253" s="178">
        <f t="shared" si="3540"/>
        <v>0</v>
      </c>
      <c r="AB4253" s="157"/>
      <c r="AC4253" s="255"/>
      <c r="AD4253" s="258"/>
      <c r="AE4253" s="177">
        <f t="shared" si="3530"/>
        <v>0</v>
      </c>
      <c r="AF4253" s="258"/>
      <c r="AG4253" s="258"/>
      <c r="AH4253" s="178">
        <f t="shared" si="3541"/>
        <v>0</v>
      </c>
      <c r="AJ4253" s="252"/>
      <c r="AK4253" s="253"/>
      <c r="AL4253" s="254"/>
      <c r="AM4253" s="253"/>
      <c r="AN4253" s="254"/>
      <c r="AO4253" s="253"/>
      <c r="AP4253" s="254"/>
      <c r="AQ4253" s="253"/>
      <c r="AR4253" s="254"/>
      <c r="AS4253" s="253"/>
      <c r="AT4253" s="254"/>
      <c r="AU4253" s="253"/>
      <c r="AV4253" s="163">
        <f t="shared" si="3531"/>
        <v>0</v>
      </c>
      <c r="AW4253" s="93">
        <f t="shared" si="3532"/>
        <v>0</v>
      </c>
      <c r="AY4253" s="163">
        <f t="shared" si="3533"/>
        <v>0</v>
      </c>
      <c r="AZ4253" s="163">
        <f t="shared" si="3534"/>
        <v>0</v>
      </c>
      <c r="BA4253" s="163">
        <f t="shared" si="3535"/>
        <v>0</v>
      </c>
      <c r="BB4253" s="163">
        <f t="shared" si="3536"/>
        <v>0</v>
      </c>
      <c r="BC4253" s="163">
        <f t="shared" si="3537"/>
        <v>0</v>
      </c>
      <c r="BD4253" s="163">
        <f t="shared" si="3538"/>
        <v>0</v>
      </c>
    </row>
    <row r="4254" spans="2:56" x14ac:dyDescent="0.3">
      <c r="B4254" s="176" t="s">
        <v>193</v>
      </c>
      <c r="C4254" s="83">
        <f>SUM(C4255,C4256)</f>
        <v>0</v>
      </c>
      <c r="D4254" s="84">
        <f>SUM(D4255,D4256)</f>
        <v>0</v>
      </c>
      <c r="E4254" s="85">
        <f t="shared" si="3525"/>
        <v>0</v>
      </c>
      <c r="F4254" s="83">
        <f>SUM(F4255,F4256)</f>
        <v>0</v>
      </c>
      <c r="G4254" s="84">
        <f>SUM(G4255,G4256)</f>
        <v>0</v>
      </c>
      <c r="H4254" s="85">
        <f t="shared" si="3526"/>
        <v>0</v>
      </c>
      <c r="I4254" s="83">
        <f>SUM(I4255,I4256)</f>
        <v>0</v>
      </c>
      <c r="J4254" s="86">
        <f>SUM(J4255,J4256)</f>
        <v>0</v>
      </c>
      <c r="K4254" s="87">
        <f t="shared" si="3527"/>
        <v>0</v>
      </c>
      <c r="L4254" s="83">
        <f>SUM(L4255,L4256)</f>
        <v>0</v>
      </c>
      <c r="M4254" s="86">
        <f>SUM(M4255,M4256)</f>
        <v>0</v>
      </c>
      <c r="N4254" s="88">
        <f>SUM(N4255,N4256)</f>
        <v>0</v>
      </c>
      <c r="O4254" s="83">
        <f>SUM(O4255,O4256)</f>
        <v>0</v>
      </c>
      <c r="P4254" s="88">
        <f>SUM(P4255,P4256)</f>
        <v>0</v>
      </c>
      <c r="Q4254" s="199">
        <f t="shared" si="3528"/>
        <v>0</v>
      </c>
      <c r="R4254" s="89">
        <f>SUM(R4255,R4256)</f>
        <v>0</v>
      </c>
      <c r="S4254" s="89">
        <f>SUM(S4255,S4256)</f>
        <v>0</v>
      </c>
      <c r="T4254" s="200">
        <f t="shared" si="3539"/>
        <v>0</v>
      </c>
      <c r="U4254" s="91"/>
      <c r="V4254" s="83">
        <f>SUM(V4255,V4256)</f>
        <v>0</v>
      </c>
      <c r="W4254" s="88">
        <f>SUM(W4255,W4256)</f>
        <v>0</v>
      </c>
      <c r="X4254" s="199">
        <f t="shared" si="3529"/>
        <v>0</v>
      </c>
      <c r="Y4254" s="89">
        <f>SUM(Y4255,Y4256)</f>
        <v>0</v>
      </c>
      <c r="Z4254" s="89">
        <f>SUM(Z4255,Z4256)</f>
        <v>0</v>
      </c>
      <c r="AA4254" s="200">
        <f t="shared" si="3540"/>
        <v>0</v>
      </c>
      <c r="AB4254" s="91"/>
      <c r="AC4254" s="83">
        <f>SUM(AC4255,AC4256)</f>
        <v>0</v>
      </c>
      <c r="AD4254" s="88">
        <f>SUM(AD4255,AD4256)</f>
        <v>0</v>
      </c>
      <c r="AE4254" s="199">
        <f t="shared" si="3530"/>
        <v>0</v>
      </c>
      <c r="AF4254" s="89">
        <f>SUM(AF4255,AF4256)</f>
        <v>0</v>
      </c>
      <c r="AG4254" s="89">
        <f>SUM(AG4255,AG4256)</f>
        <v>0</v>
      </c>
      <c r="AH4254" s="200">
        <f t="shared" si="3541"/>
        <v>0</v>
      </c>
      <c r="AJ4254" s="84">
        <f t="shared" ref="AJ4254:AU4254" si="3552">SUM(AJ4255,AJ4256)</f>
        <v>0</v>
      </c>
      <c r="AK4254" s="86">
        <f t="shared" si="3552"/>
        <v>0</v>
      </c>
      <c r="AL4254" s="88">
        <f t="shared" si="3552"/>
        <v>0</v>
      </c>
      <c r="AM4254" s="86">
        <f t="shared" si="3552"/>
        <v>0</v>
      </c>
      <c r="AN4254" s="88">
        <f t="shared" si="3552"/>
        <v>0</v>
      </c>
      <c r="AO4254" s="86">
        <f t="shared" si="3552"/>
        <v>0</v>
      </c>
      <c r="AP4254" s="88">
        <f t="shared" si="3552"/>
        <v>0</v>
      </c>
      <c r="AQ4254" s="86">
        <f t="shared" si="3552"/>
        <v>0</v>
      </c>
      <c r="AR4254" s="88">
        <f t="shared" si="3552"/>
        <v>0</v>
      </c>
      <c r="AS4254" s="86">
        <f t="shared" si="3552"/>
        <v>0</v>
      </c>
      <c r="AT4254" s="88">
        <f t="shared" si="3552"/>
        <v>0</v>
      </c>
      <c r="AU4254" s="86">
        <f t="shared" si="3552"/>
        <v>0</v>
      </c>
      <c r="AV4254" s="86">
        <f t="shared" si="3531"/>
        <v>0</v>
      </c>
      <c r="AW4254" s="93">
        <f t="shared" si="3532"/>
        <v>0</v>
      </c>
      <c r="AY4254" s="86">
        <f t="shared" si="3533"/>
        <v>0</v>
      </c>
      <c r="AZ4254" s="86">
        <f t="shared" si="3534"/>
        <v>0</v>
      </c>
      <c r="BA4254" s="86">
        <f t="shared" si="3535"/>
        <v>0</v>
      </c>
      <c r="BB4254" s="86">
        <f t="shared" si="3536"/>
        <v>0</v>
      </c>
      <c r="BC4254" s="86">
        <f t="shared" si="3537"/>
        <v>0</v>
      </c>
      <c r="BD4254" s="86">
        <f t="shared" si="3538"/>
        <v>0</v>
      </c>
    </row>
    <row r="4255" spans="2:56" x14ac:dyDescent="0.3">
      <c r="B4255" s="179" t="s">
        <v>194</v>
      </c>
      <c r="C4255" s="95"/>
      <c r="D4255" s="96"/>
      <c r="E4255" s="85">
        <f t="shared" si="3525"/>
        <v>0</v>
      </c>
      <c r="F4255" s="95"/>
      <c r="G4255" s="96"/>
      <c r="H4255" s="85">
        <f t="shared" si="3526"/>
        <v>0</v>
      </c>
      <c r="I4255" s="95"/>
      <c r="J4255" s="97"/>
      <c r="K4255" s="87">
        <f t="shared" si="3527"/>
        <v>0</v>
      </c>
      <c r="L4255" s="95"/>
      <c r="M4255" s="97"/>
      <c r="N4255" s="98"/>
      <c r="O4255" s="95"/>
      <c r="P4255" s="98"/>
      <c r="Q4255" s="199">
        <f t="shared" si="3528"/>
        <v>0</v>
      </c>
      <c r="R4255" s="99"/>
      <c r="S4255" s="99"/>
      <c r="T4255" s="200">
        <f t="shared" si="3539"/>
        <v>0</v>
      </c>
      <c r="U4255" s="91"/>
      <c r="V4255" s="95"/>
      <c r="W4255" s="98"/>
      <c r="X4255" s="199">
        <f t="shared" si="3529"/>
        <v>0</v>
      </c>
      <c r="Y4255" s="99"/>
      <c r="Z4255" s="99"/>
      <c r="AA4255" s="200">
        <f t="shared" si="3540"/>
        <v>0</v>
      </c>
      <c r="AB4255" s="91"/>
      <c r="AC4255" s="95"/>
      <c r="AD4255" s="98"/>
      <c r="AE4255" s="199">
        <f t="shared" si="3530"/>
        <v>0</v>
      </c>
      <c r="AF4255" s="99"/>
      <c r="AG4255" s="99"/>
      <c r="AH4255" s="200">
        <f t="shared" si="3541"/>
        <v>0</v>
      </c>
      <c r="AJ4255" s="252"/>
      <c r="AK4255" s="253"/>
      <c r="AL4255" s="254"/>
      <c r="AM4255" s="253"/>
      <c r="AN4255" s="254"/>
      <c r="AO4255" s="253"/>
      <c r="AP4255" s="254"/>
      <c r="AQ4255" s="253"/>
      <c r="AR4255" s="254"/>
      <c r="AS4255" s="253"/>
      <c r="AT4255" s="254"/>
      <c r="AU4255" s="253"/>
      <c r="AV4255" s="163">
        <f t="shared" si="3531"/>
        <v>0</v>
      </c>
      <c r="AW4255" s="93">
        <f t="shared" si="3532"/>
        <v>0</v>
      </c>
      <c r="AY4255" s="163">
        <f t="shared" si="3533"/>
        <v>0</v>
      </c>
      <c r="AZ4255" s="163">
        <f t="shared" si="3534"/>
        <v>0</v>
      </c>
      <c r="BA4255" s="163">
        <f t="shared" si="3535"/>
        <v>0</v>
      </c>
      <c r="BB4255" s="163">
        <f t="shared" si="3536"/>
        <v>0</v>
      </c>
      <c r="BC4255" s="163">
        <f t="shared" si="3537"/>
        <v>0</v>
      </c>
      <c r="BD4255" s="163">
        <f t="shared" si="3538"/>
        <v>0</v>
      </c>
    </row>
    <row r="4256" spans="2:56" x14ac:dyDescent="0.3">
      <c r="B4256" s="179" t="s">
        <v>195</v>
      </c>
      <c r="C4256" s="95"/>
      <c r="D4256" s="96"/>
      <c r="E4256" s="85">
        <f t="shared" si="3525"/>
        <v>0</v>
      </c>
      <c r="F4256" s="95"/>
      <c r="G4256" s="96"/>
      <c r="H4256" s="85">
        <f t="shared" si="3526"/>
        <v>0</v>
      </c>
      <c r="I4256" s="95"/>
      <c r="J4256" s="97"/>
      <c r="K4256" s="87">
        <f t="shared" si="3527"/>
        <v>0</v>
      </c>
      <c r="L4256" s="95"/>
      <c r="M4256" s="97"/>
      <c r="N4256" s="98"/>
      <c r="O4256" s="95"/>
      <c r="P4256" s="98"/>
      <c r="Q4256" s="199">
        <f t="shared" si="3528"/>
        <v>0</v>
      </c>
      <c r="R4256" s="99"/>
      <c r="S4256" s="99"/>
      <c r="T4256" s="200">
        <f t="shared" si="3539"/>
        <v>0</v>
      </c>
      <c r="U4256" s="91"/>
      <c r="V4256" s="95"/>
      <c r="W4256" s="98"/>
      <c r="X4256" s="199">
        <f t="shared" si="3529"/>
        <v>0</v>
      </c>
      <c r="Y4256" s="99"/>
      <c r="Z4256" s="99"/>
      <c r="AA4256" s="200">
        <f t="shared" si="3540"/>
        <v>0</v>
      </c>
      <c r="AB4256" s="91"/>
      <c r="AC4256" s="95"/>
      <c r="AD4256" s="98"/>
      <c r="AE4256" s="199">
        <f t="shared" si="3530"/>
        <v>0</v>
      </c>
      <c r="AF4256" s="99"/>
      <c r="AG4256" s="99"/>
      <c r="AH4256" s="200">
        <f t="shared" si="3541"/>
        <v>0</v>
      </c>
      <c r="AJ4256" s="252"/>
      <c r="AK4256" s="253"/>
      <c r="AL4256" s="254"/>
      <c r="AM4256" s="253"/>
      <c r="AN4256" s="254"/>
      <c r="AO4256" s="253"/>
      <c r="AP4256" s="254"/>
      <c r="AQ4256" s="253"/>
      <c r="AR4256" s="254"/>
      <c r="AS4256" s="253"/>
      <c r="AT4256" s="254"/>
      <c r="AU4256" s="253"/>
      <c r="AV4256" s="163">
        <f t="shared" si="3531"/>
        <v>0</v>
      </c>
      <c r="AW4256" s="93">
        <f t="shared" si="3532"/>
        <v>0</v>
      </c>
      <c r="AY4256" s="163">
        <f t="shared" si="3533"/>
        <v>0</v>
      </c>
      <c r="AZ4256" s="163">
        <f t="shared" si="3534"/>
        <v>0</v>
      </c>
      <c r="BA4256" s="163">
        <f t="shared" si="3535"/>
        <v>0</v>
      </c>
      <c r="BB4256" s="163">
        <f t="shared" si="3536"/>
        <v>0</v>
      </c>
      <c r="BC4256" s="163">
        <f t="shared" si="3537"/>
        <v>0</v>
      </c>
      <c r="BD4256" s="163">
        <f t="shared" si="3538"/>
        <v>0</v>
      </c>
    </row>
    <row r="4257" spans="2:56" x14ac:dyDescent="0.3">
      <c r="B4257" s="176" t="s">
        <v>196</v>
      </c>
      <c r="C4257" s="95"/>
      <c r="D4257" s="96"/>
      <c r="E4257" s="85">
        <f t="shared" si="3525"/>
        <v>0</v>
      </c>
      <c r="F4257" s="95"/>
      <c r="G4257" s="96"/>
      <c r="H4257" s="85">
        <f t="shared" si="3526"/>
        <v>0</v>
      </c>
      <c r="I4257" s="95"/>
      <c r="J4257" s="97"/>
      <c r="K4257" s="87">
        <f t="shared" si="3527"/>
        <v>0</v>
      </c>
      <c r="L4257" s="95"/>
      <c r="M4257" s="97"/>
      <c r="N4257" s="98"/>
      <c r="O4257" s="95"/>
      <c r="P4257" s="98"/>
      <c r="Q4257" s="199">
        <f t="shared" si="3528"/>
        <v>0</v>
      </c>
      <c r="R4257" s="99"/>
      <c r="S4257" s="99"/>
      <c r="T4257" s="200">
        <f t="shared" si="3539"/>
        <v>0</v>
      </c>
      <c r="U4257" s="91"/>
      <c r="V4257" s="95"/>
      <c r="W4257" s="98"/>
      <c r="X4257" s="199">
        <f t="shared" si="3529"/>
        <v>0</v>
      </c>
      <c r="Y4257" s="99"/>
      <c r="Z4257" s="99"/>
      <c r="AA4257" s="200">
        <f t="shared" si="3540"/>
        <v>0</v>
      </c>
      <c r="AB4257" s="91"/>
      <c r="AC4257" s="95"/>
      <c r="AD4257" s="98"/>
      <c r="AE4257" s="199">
        <f t="shared" si="3530"/>
        <v>0</v>
      </c>
      <c r="AF4257" s="99"/>
      <c r="AG4257" s="99"/>
      <c r="AH4257" s="200">
        <f t="shared" si="3541"/>
        <v>0</v>
      </c>
      <c r="AJ4257" s="252"/>
      <c r="AK4257" s="253"/>
      <c r="AL4257" s="254"/>
      <c r="AM4257" s="253"/>
      <c r="AN4257" s="254"/>
      <c r="AO4257" s="253"/>
      <c r="AP4257" s="254"/>
      <c r="AQ4257" s="253"/>
      <c r="AR4257" s="254"/>
      <c r="AS4257" s="253"/>
      <c r="AT4257" s="254"/>
      <c r="AU4257" s="253"/>
      <c r="AV4257" s="163">
        <f t="shared" si="3531"/>
        <v>0</v>
      </c>
      <c r="AW4257" s="93">
        <f t="shared" si="3532"/>
        <v>0</v>
      </c>
      <c r="AY4257" s="163">
        <f t="shared" si="3533"/>
        <v>0</v>
      </c>
      <c r="AZ4257" s="163">
        <f t="shared" si="3534"/>
        <v>0</v>
      </c>
      <c r="BA4257" s="163">
        <f t="shared" si="3535"/>
        <v>0</v>
      </c>
      <c r="BB4257" s="163">
        <f t="shared" si="3536"/>
        <v>0</v>
      </c>
      <c r="BC4257" s="163">
        <f t="shared" si="3537"/>
        <v>0</v>
      </c>
      <c r="BD4257" s="163">
        <f t="shared" si="3538"/>
        <v>0</v>
      </c>
    </row>
    <row r="4258" spans="2:56" x14ac:dyDescent="0.3">
      <c r="B4258" s="176" t="s">
        <v>197</v>
      </c>
      <c r="C4258" s="95"/>
      <c r="D4258" s="96"/>
      <c r="E4258" s="85">
        <f t="shared" si="3525"/>
        <v>0</v>
      </c>
      <c r="F4258" s="95"/>
      <c r="G4258" s="96"/>
      <c r="H4258" s="85">
        <f t="shared" si="3526"/>
        <v>0</v>
      </c>
      <c r="I4258" s="95"/>
      <c r="J4258" s="97"/>
      <c r="K4258" s="87">
        <f t="shared" si="3527"/>
        <v>0</v>
      </c>
      <c r="L4258" s="95"/>
      <c r="M4258" s="97"/>
      <c r="N4258" s="98"/>
      <c r="O4258" s="95"/>
      <c r="P4258" s="98"/>
      <c r="Q4258" s="199">
        <f t="shared" si="3528"/>
        <v>0</v>
      </c>
      <c r="R4258" s="99"/>
      <c r="S4258" s="99"/>
      <c r="T4258" s="200">
        <f t="shared" si="3539"/>
        <v>0</v>
      </c>
      <c r="U4258" s="91"/>
      <c r="V4258" s="95"/>
      <c r="W4258" s="98"/>
      <c r="X4258" s="199">
        <f t="shared" si="3529"/>
        <v>0</v>
      </c>
      <c r="Y4258" s="99"/>
      <c r="Z4258" s="99"/>
      <c r="AA4258" s="200">
        <f t="shared" si="3540"/>
        <v>0</v>
      </c>
      <c r="AB4258" s="91"/>
      <c r="AC4258" s="95"/>
      <c r="AD4258" s="98"/>
      <c r="AE4258" s="199">
        <f t="shared" si="3530"/>
        <v>0</v>
      </c>
      <c r="AF4258" s="99"/>
      <c r="AG4258" s="99"/>
      <c r="AH4258" s="200">
        <f t="shared" si="3541"/>
        <v>0</v>
      </c>
      <c r="AJ4258" s="252"/>
      <c r="AK4258" s="253"/>
      <c r="AL4258" s="254"/>
      <c r="AM4258" s="253"/>
      <c r="AN4258" s="254"/>
      <c r="AO4258" s="253"/>
      <c r="AP4258" s="254"/>
      <c r="AQ4258" s="253"/>
      <c r="AR4258" s="254"/>
      <c r="AS4258" s="253"/>
      <c r="AT4258" s="254"/>
      <c r="AU4258" s="253"/>
      <c r="AV4258" s="163">
        <f t="shared" si="3531"/>
        <v>0</v>
      </c>
      <c r="AW4258" s="93">
        <f t="shared" si="3532"/>
        <v>0</v>
      </c>
      <c r="AY4258" s="163">
        <f t="shared" si="3533"/>
        <v>0</v>
      </c>
      <c r="AZ4258" s="163">
        <f t="shared" si="3534"/>
        <v>0</v>
      </c>
      <c r="BA4258" s="163">
        <f t="shared" si="3535"/>
        <v>0</v>
      </c>
      <c r="BB4258" s="163">
        <f t="shared" si="3536"/>
        <v>0</v>
      </c>
      <c r="BC4258" s="163">
        <f t="shared" si="3537"/>
        <v>0</v>
      </c>
      <c r="BD4258" s="163">
        <f t="shared" si="3538"/>
        <v>0</v>
      </c>
    </row>
    <row r="4259" spans="2:56" x14ac:dyDescent="0.3">
      <c r="B4259" s="176" t="s">
        <v>198</v>
      </c>
      <c r="C4259" s="83">
        <f>SUM(C4260,C4261)</f>
        <v>0</v>
      </c>
      <c r="D4259" s="84">
        <f>SUM(D4260,D4261)</f>
        <v>0</v>
      </c>
      <c r="E4259" s="85">
        <f t="shared" si="3525"/>
        <v>0</v>
      </c>
      <c r="F4259" s="83">
        <f>SUM(F4260,F4261)</f>
        <v>0</v>
      </c>
      <c r="G4259" s="84">
        <f>SUM(G4260,G4261)</f>
        <v>0</v>
      </c>
      <c r="H4259" s="85">
        <f t="shared" si="3526"/>
        <v>0</v>
      </c>
      <c r="I4259" s="83">
        <f>SUM(I4260,I4261)</f>
        <v>0</v>
      </c>
      <c r="J4259" s="86">
        <f>SUM(J4260,J4261)</f>
        <v>0</v>
      </c>
      <c r="K4259" s="87">
        <f t="shared" si="3527"/>
        <v>0</v>
      </c>
      <c r="L4259" s="83">
        <f>SUM(L4260,L4261)</f>
        <v>0</v>
      </c>
      <c r="M4259" s="86">
        <f>SUM(M4260,M4261)</f>
        <v>0</v>
      </c>
      <c r="N4259" s="88">
        <f>SUM(N4260,N4261)</f>
        <v>0</v>
      </c>
      <c r="O4259" s="83">
        <f>SUM(O4260,O4261)</f>
        <v>0</v>
      </c>
      <c r="P4259" s="88">
        <f>SUM(P4260,P4261)</f>
        <v>0</v>
      </c>
      <c r="Q4259" s="199">
        <f t="shared" si="3528"/>
        <v>0</v>
      </c>
      <c r="R4259" s="89">
        <f>SUM(R4260,R4261)</f>
        <v>0</v>
      </c>
      <c r="S4259" s="89">
        <f>SUM(S4260,S4261)</f>
        <v>0</v>
      </c>
      <c r="T4259" s="200">
        <f t="shared" si="3539"/>
        <v>0</v>
      </c>
      <c r="U4259" s="91"/>
      <c r="V4259" s="83">
        <f>SUM(V4260,V4261)</f>
        <v>0</v>
      </c>
      <c r="W4259" s="88">
        <f>SUM(W4260,W4261)</f>
        <v>0</v>
      </c>
      <c r="X4259" s="199">
        <f t="shared" si="3529"/>
        <v>0</v>
      </c>
      <c r="Y4259" s="89">
        <f>SUM(Y4260,Y4261)</f>
        <v>0</v>
      </c>
      <c r="Z4259" s="89">
        <f>SUM(Z4260,Z4261)</f>
        <v>0</v>
      </c>
      <c r="AA4259" s="200">
        <f t="shared" si="3540"/>
        <v>0</v>
      </c>
      <c r="AB4259" s="91"/>
      <c r="AC4259" s="83">
        <f>SUM(AC4260,AC4261)</f>
        <v>0</v>
      </c>
      <c r="AD4259" s="88">
        <f>SUM(AD4260,AD4261)</f>
        <v>0</v>
      </c>
      <c r="AE4259" s="199">
        <f t="shared" si="3530"/>
        <v>0</v>
      </c>
      <c r="AF4259" s="89">
        <f>SUM(AF4260,AF4261)</f>
        <v>0</v>
      </c>
      <c r="AG4259" s="89">
        <f>SUM(AG4260,AG4261)</f>
        <v>0</v>
      </c>
      <c r="AH4259" s="200">
        <f t="shared" si="3541"/>
        <v>0</v>
      </c>
      <c r="AJ4259" s="84">
        <f t="shared" ref="AJ4259:AU4259" si="3553">SUM(AJ4260,AJ4261)</f>
        <v>0</v>
      </c>
      <c r="AK4259" s="86">
        <f t="shared" si="3553"/>
        <v>0</v>
      </c>
      <c r="AL4259" s="88">
        <f t="shared" si="3553"/>
        <v>0</v>
      </c>
      <c r="AM4259" s="86">
        <f t="shared" si="3553"/>
        <v>0</v>
      </c>
      <c r="AN4259" s="88">
        <f t="shared" si="3553"/>
        <v>0</v>
      </c>
      <c r="AO4259" s="86">
        <f t="shared" si="3553"/>
        <v>0</v>
      </c>
      <c r="AP4259" s="88">
        <f t="shared" si="3553"/>
        <v>0</v>
      </c>
      <c r="AQ4259" s="86">
        <f t="shared" si="3553"/>
        <v>0</v>
      </c>
      <c r="AR4259" s="88">
        <f t="shared" si="3553"/>
        <v>0</v>
      </c>
      <c r="AS4259" s="86">
        <f t="shared" si="3553"/>
        <v>0</v>
      </c>
      <c r="AT4259" s="88">
        <f t="shared" si="3553"/>
        <v>0</v>
      </c>
      <c r="AU4259" s="86">
        <f t="shared" si="3553"/>
        <v>0</v>
      </c>
      <c r="AV4259" s="86">
        <f t="shared" si="3531"/>
        <v>0</v>
      </c>
      <c r="AW4259" s="93">
        <f t="shared" si="3532"/>
        <v>0</v>
      </c>
      <c r="AY4259" s="86">
        <f t="shared" si="3533"/>
        <v>0</v>
      </c>
      <c r="AZ4259" s="86">
        <f t="shared" si="3534"/>
        <v>0</v>
      </c>
      <c r="BA4259" s="86">
        <f t="shared" si="3535"/>
        <v>0</v>
      </c>
      <c r="BB4259" s="86">
        <f t="shared" si="3536"/>
        <v>0</v>
      </c>
      <c r="BC4259" s="86">
        <f t="shared" si="3537"/>
        <v>0</v>
      </c>
      <c r="BD4259" s="86">
        <f t="shared" si="3538"/>
        <v>0</v>
      </c>
    </row>
    <row r="4260" spans="2:56" x14ac:dyDescent="0.3">
      <c r="B4260" s="179" t="s">
        <v>199</v>
      </c>
      <c r="C4260" s="95"/>
      <c r="D4260" s="96"/>
      <c r="E4260" s="85">
        <f t="shared" si="3525"/>
        <v>0</v>
      </c>
      <c r="F4260" s="95"/>
      <c r="G4260" s="96"/>
      <c r="H4260" s="85">
        <f t="shared" si="3526"/>
        <v>0</v>
      </c>
      <c r="I4260" s="95"/>
      <c r="J4260" s="97"/>
      <c r="K4260" s="87">
        <f t="shared" si="3527"/>
        <v>0</v>
      </c>
      <c r="L4260" s="95"/>
      <c r="M4260" s="97"/>
      <c r="N4260" s="98"/>
      <c r="O4260" s="95"/>
      <c r="P4260" s="98"/>
      <c r="Q4260" s="199">
        <f t="shared" si="3528"/>
        <v>0</v>
      </c>
      <c r="R4260" s="99"/>
      <c r="S4260" s="99"/>
      <c r="T4260" s="200">
        <f t="shared" si="3539"/>
        <v>0</v>
      </c>
      <c r="U4260" s="91"/>
      <c r="V4260" s="95"/>
      <c r="W4260" s="98"/>
      <c r="X4260" s="199">
        <f t="shared" si="3529"/>
        <v>0</v>
      </c>
      <c r="Y4260" s="99"/>
      <c r="Z4260" s="99"/>
      <c r="AA4260" s="200">
        <f t="shared" si="3540"/>
        <v>0</v>
      </c>
      <c r="AB4260" s="91"/>
      <c r="AC4260" s="95"/>
      <c r="AD4260" s="98"/>
      <c r="AE4260" s="199">
        <f t="shared" si="3530"/>
        <v>0</v>
      </c>
      <c r="AF4260" s="99"/>
      <c r="AG4260" s="99"/>
      <c r="AH4260" s="200">
        <f t="shared" si="3541"/>
        <v>0</v>
      </c>
      <c r="AJ4260" s="252"/>
      <c r="AK4260" s="253"/>
      <c r="AL4260" s="254"/>
      <c r="AM4260" s="253"/>
      <c r="AN4260" s="254"/>
      <c r="AO4260" s="253"/>
      <c r="AP4260" s="254"/>
      <c r="AQ4260" s="253"/>
      <c r="AR4260" s="254"/>
      <c r="AS4260" s="253"/>
      <c r="AT4260" s="254"/>
      <c r="AU4260" s="253"/>
      <c r="AV4260" s="163">
        <f t="shared" si="3531"/>
        <v>0</v>
      </c>
      <c r="AW4260" s="93">
        <f t="shared" si="3532"/>
        <v>0</v>
      </c>
      <c r="AY4260" s="163">
        <f t="shared" si="3533"/>
        <v>0</v>
      </c>
      <c r="AZ4260" s="163">
        <f t="shared" si="3534"/>
        <v>0</v>
      </c>
      <c r="BA4260" s="163">
        <f t="shared" si="3535"/>
        <v>0</v>
      </c>
      <c r="BB4260" s="163">
        <f t="shared" si="3536"/>
        <v>0</v>
      </c>
      <c r="BC4260" s="163">
        <f t="shared" si="3537"/>
        <v>0</v>
      </c>
      <c r="BD4260" s="163">
        <f t="shared" si="3538"/>
        <v>0</v>
      </c>
    </row>
    <row r="4261" spans="2:56" x14ac:dyDescent="0.3">
      <c r="B4261" s="179" t="s">
        <v>200</v>
      </c>
      <c r="C4261" s="95"/>
      <c r="D4261" s="96"/>
      <c r="E4261" s="85">
        <f t="shared" si="3525"/>
        <v>0</v>
      </c>
      <c r="F4261" s="95"/>
      <c r="G4261" s="96"/>
      <c r="H4261" s="85">
        <f t="shared" si="3526"/>
        <v>0</v>
      </c>
      <c r="I4261" s="95"/>
      <c r="J4261" s="97"/>
      <c r="K4261" s="87">
        <f t="shared" si="3527"/>
        <v>0</v>
      </c>
      <c r="L4261" s="95"/>
      <c r="M4261" s="97"/>
      <c r="N4261" s="98"/>
      <c r="O4261" s="95"/>
      <c r="P4261" s="98"/>
      <c r="Q4261" s="199">
        <f t="shared" si="3528"/>
        <v>0</v>
      </c>
      <c r="R4261" s="99"/>
      <c r="S4261" s="99"/>
      <c r="T4261" s="200">
        <f t="shared" si="3539"/>
        <v>0</v>
      </c>
      <c r="U4261" s="91"/>
      <c r="V4261" s="95"/>
      <c r="W4261" s="98"/>
      <c r="X4261" s="199">
        <f t="shared" si="3529"/>
        <v>0</v>
      </c>
      <c r="Y4261" s="99"/>
      <c r="Z4261" s="99"/>
      <c r="AA4261" s="200">
        <f t="shared" si="3540"/>
        <v>0</v>
      </c>
      <c r="AB4261" s="91"/>
      <c r="AC4261" s="95"/>
      <c r="AD4261" s="98"/>
      <c r="AE4261" s="199">
        <f t="shared" si="3530"/>
        <v>0</v>
      </c>
      <c r="AF4261" s="99"/>
      <c r="AG4261" s="99"/>
      <c r="AH4261" s="200">
        <f t="shared" si="3541"/>
        <v>0</v>
      </c>
      <c r="AJ4261" s="252"/>
      <c r="AK4261" s="253"/>
      <c r="AL4261" s="254"/>
      <c r="AM4261" s="253"/>
      <c r="AN4261" s="254"/>
      <c r="AO4261" s="253"/>
      <c r="AP4261" s="254"/>
      <c r="AQ4261" s="253"/>
      <c r="AR4261" s="254"/>
      <c r="AS4261" s="253"/>
      <c r="AT4261" s="254"/>
      <c r="AU4261" s="253"/>
      <c r="AV4261" s="163">
        <f t="shared" si="3531"/>
        <v>0</v>
      </c>
      <c r="AW4261" s="93">
        <f t="shared" si="3532"/>
        <v>0</v>
      </c>
      <c r="AY4261" s="163">
        <f t="shared" si="3533"/>
        <v>0</v>
      </c>
      <c r="AZ4261" s="163">
        <f t="shared" si="3534"/>
        <v>0</v>
      </c>
      <c r="BA4261" s="163">
        <f t="shared" si="3535"/>
        <v>0</v>
      </c>
      <c r="BB4261" s="163">
        <f t="shared" si="3536"/>
        <v>0</v>
      </c>
      <c r="BC4261" s="163">
        <f t="shared" si="3537"/>
        <v>0</v>
      </c>
      <c r="BD4261" s="163">
        <f t="shared" si="3538"/>
        <v>0</v>
      </c>
    </row>
    <row r="4262" spans="2:56" x14ac:dyDescent="0.3">
      <c r="B4262" s="176" t="s">
        <v>201</v>
      </c>
      <c r="C4262" s="95"/>
      <c r="D4262" s="96"/>
      <c r="E4262" s="85">
        <f t="shared" si="3525"/>
        <v>0</v>
      </c>
      <c r="F4262" s="95"/>
      <c r="G4262" s="96"/>
      <c r="H4262" s="85">
        <f t="shared" si="3526"/>
        <v>0</v>
      </c>
      <c r="I4262" s="95"/>
      <c r="J4262" s="97"/>
      <c r="K4262" s="87">
        <f t="shared" si="3527"/>
        <v>0</v>
      </c>
      <c r="L4262" s="95"/>
      <c r="M4262" s="97"/>
      <c r="N4262" s="98"/>
      <c r="O4262" s="95"/>
      <c r="P4262" s="98"/>
      <c r="Q4262" s="199">
        <f t="shared" si="3528"/>
        <v>0</v>
      </c>
      <c r="R4262" s="99"/>
      <c r="S4262" s="99"/>
      <c r="T4262" s="200">
        <f t="shared" si="3539"/>
        <v>0</v>
      </c>
      <c r="U4262" s="91"/>
      <c r="V4262" s="95"/>
      <c r="W4262" s="98"/>
      <c r="X4262" s="199">
        <f t="shared" si="3529"/>
        <v>0</v>
      </c>
      <c r="Y4262" s="99"/>
      <c r="Z4262" s="99"/>
      <c r="AA4262" s="200">
        <f t="shared" si="3540"/>
        <v>0</v>
      </c>
      <c r="AB4262" s="91"/>
      <c r="AC4262" s="95"/>
      <c r="AD4262" s="98"/>
      <c r="AE4262" s="199">
        <f t="shared" si="3530"/>
        <v>0</v>
      </c>
      <c r="AF4262" s="99"/>
      <c r="AG4262" s="99"/>
      <c r="AH4262" s="200">
        <f t="shared" si="3541"/>
        <v>0</v>
      </c>
      <c r="AJ4262" s="252"/>
      <c r="AK4262" s="253"/>
      <c r="AL4262" s="254"/>
      <c r="AM4262" s="253"/>
      <c r="AN4262" s="254"/>
      <c r="AO4262" s="253"/>
      <c r="AP4262" s="254"/>
      <c r="AQ4262" s="253"/>
      <c r="AR4262" s="254"/>
      <c r="AS4262" s="253"/>
      <c r="AT4262" s="254"/>
      <c r="AU4262" s="253"/>
      <c r="AV4262" s="163">
        <f t="shared" si="3531"/>
        <v>0</v>
      </c>
      <c r="AW4262" s="93">
        <f t="shared" si="3532"/>
        <v>0</v>
      </c>
      <c r="AY4262" s="163">
        <f t="shared" si="3533"/>
        <v>0</v>
      </c>
      <c r="AZ4262" s="163">
        <f t="shared" si="3534"/>
        <v>0</v>
      </c>
      <c r="BA4262" s="163">
        <f t="shared" si="3535"/>
        <v>0</v>
      </c>
      <c r="BB4262" s="163">
        <f t="shared" si="3536"/>
        <v>0</v>
      </c>
      <c r="BC4262" s="163">
        <f t="shared" si="3537"/>
        <v>0</v>
      </c>
      <c r="BD4262" s="163">
        <f t="shared" si="3538"/>
        <v>0</v>
      </c>
    </row>
    <row r="4263" spans="2:56" x14ac:dyDescent="0.3">
      <c r="B4263" s="176" t="s">
        <v>202</v>
      </c>
      <c r="C4263" s="83">
        <f>SUM(C4264,C4268)</f>
        <v>0</v>
      </c>
      <c r="D4263" s="84">
        <f>SUM(D4264,D4268)</f>
        <v>0</v>
      </c>
      <c r="E4263" s="85">
        <f t="shared" si="3525"/>
        <v>0</v>
      </c>
      <c r="F4263" s="83">
        <f>SUM(F4264,F4268)</f>
        <v>0</v>
      </c>
      <c r="G4263" s="84">
        <f>SUM(G4264,G4268)</f>
        <v>0</v>
      </c>
      <c r="H4263" s="85">
        <f t="shared" si="3526"/>
        <v>0</v>
      </c>
      <c r="I4263" s="83">
        <f>SUM(I4264,I4268)</f>
        <v>0</v>
      </c>
      <c r="J4263" s="86">
        <f>SUM(J4264,J4268)</f>
        <v>0</v>
      </c>
      <c r="K4263" s="87">
        <f t="shared" si="3527"/>
        <v>0</v>
      </c>
      <c r="L4263" s="83">
        <f>SUM(L4264,L4268)</f>
        <v>0</v>
      </c>
      <c r="M4263" s="86">
        <f>SUM(M4264,M4268)</f>
        <v>0</v>
      </c>
      <c r="N4263" s="88">
        <f>SUM(N4264,N4268)</f>
        <v>0</v>
      </c>
      <c r="O4263" s="83">
        <f>SUM(O4264,O4268)</f>
        <v>0</v>
      </c>
      <c r="P4263" s="88">
        <f>SUM(P4264,P4268)</f>
        <v>0</v>
      </c>
      <c r="Q4263" s="199">
        <f t="shared" si="3528"/>
        <v>0</v>
      </c>
      <c r="R4263" s="89">
        <f>SUM(R4264,R4268)</f>
        <v>0</v>
      </c>
      <c r="S4263" s="89">
        <f>SUM(S4264,S4268)</f>
        <v>0</v>
      </c>
      <c r="T4263" s="200">
        <f t="shared" si="3539"/>
        <v>0</v>
      </c>
      <c r="U4263" s="91"/>
      <c r="V4263" s="83">
        <f>SUM(V4264,V4268)</f>
        <v>0</v>
      </c>
      <c r="W4263" s="88">
        <f>SUM(W4264,W4268)</f>
        <v>0</v>
      </c>
      <c r="X4263" s="199">
        <f t="shared" si="3529"/>
        <v>0</v>
      </c>
      <c r="Y4263" s="89">
        <f>SUM(Y4264,Y4268)</f>
        <v>0</v>
      </c>
      <c r="Z4263" s="89">
        <f>SUM(Z4264,Z4268)</f>
        <v>0</v>
      </c>
      <c r="AA4263" s="200">
        <f t="shared" si="3540"/>
        <v>0</v>
      </c>
      <c r="AB4263" s="91"/>
      <c r="AC4263" s="83">
        <f>SUM(AC4264,AC4268)</f>
        <v>0</v>
      </c>
      <c r="AD4263" s="88">
        <f>SUM(AD4264,AD4268)</f>
        <v>0</v>
      </c>
      <c r="AE4263" s="199">
        <f t="shared" si="3530"/>
        <v>0</v>
      </c>
      <c r="AF4263" s="89">
        <f>SUM(AF4264,AF4268)</f>
        <v>0</v>
      </c>
      <c r="AG4263" s="89">
        <f>SUM(AG4264,AG4268)</f>
        <v>0</v>
      </c>
      <c r="AH4263" s="200">
        <f t="shared" si="3541"/>
        <v>0</v>
      </c>
      <c r="AJ4263" s="84">
        <f t="shared" ref="AJ4263:AU4263" si="3554">SUM(AJ4264,AJ4268)</f>
        <v>0</v>
      </c>
      <c r="AK4263" s="86">
        <f t="shared" si="3554"/>
        <v>0</v>
      </c>
      <c r="AL4263" s="88">
        <f t="shared" si="3554"/>
        <v>0</v>
      </c>
      <c r="AM4263" s="86">
        <f t="shared" si="3554"/>
        <v>0</v>
      </c>
      <c r="AN4263" s="88">
        <f t="shared" si="3554"/>
        <v>0</v>
      </c>
      <c r="AO4263" s="86">
        <f t="shared" si="3554"/>
        <v>0</v>
      </c>
      <c r="AP4263" s="88">
        <f t="shared" si="3554"/>
        <v>0</v>
      </c>
      <c r="AQ4263" s="86">
        <f t="shared" si="3554"/>
        <v>0</v>
      </c>
      <c r="AR4263" s="88">
        <f t="shared" si="3554"/>
        <v>0</v>
      </c>
      <c r="AS4263" s="86">
        <f t="shared" si="3554"/>
        <v>0</v>
      </c>
      <c r="AT4263" s="88">
        <f t="shared" si="3554"/>
        <v>0</v>
      </c>
      <c r="AU4263" s="86">
        <f t="shared" si="3554"/>
        <v>0</v>
      </c>
      <c r="AV4263" s="86">
        <f t="shared" si="3531"/>
        <v>0</v>
      </c>
      <c r="AW4263" s="93">
        <f t="shared" si="3532"/>
        <v>0</v>
      </c>
      <c r="AY4263" s="86">
        <f t="shared" si="3533"/>
        <v>0</v>
      </c>
      <c r="AZ4263" s="86">
        <f t="shared" si="3534"/>
        <v>0</v>
      </c>
      <c r="BA4263" s="86">
        <f t="shared" si="3535"/>
        <v>0</v>
      </c>
      <c r="BB4263" s="86">
        <f t="shared" si="3536"/>
        <v>0</v>
      </c>
      <c r="BC4263" s="86">
        <f t="shared" si="3537"/>
        <v>0</v>
      </c>
      <c r="BD4263" s="86">
        <f t="shared" si="3538"/>
        <v>0</v>
      </c>
    </row>
    <row r="4264" spans="2:56" x14ac:dyDescent="0.3">
      <c r="B4264" s="179" t="s">
        <v>203</v>
      </c>
      <c r="C4264" s="83">
        <f>SUM(C4265:C4267)</f>
        <v>0</v>
      </c>
      <c r="D4264" s="84">
        <f>SUM(D4265:D4267)</f>
        <v>0</v>
      </c>
      <c r="E4264" s="85">
        <f t="shared" si="3525"/>
        <v>0</v>
      </c>
      <c r="F4264" s="83">
        <f>SUM(F4265:F4267)</f>
        <v>0</v>
      </c>
      <c r="G4264" s="84">
        <f>SUM(G4265:G4267)</f>
        <v>0</v>
      </c>
      <c r="H4264" s="85">
        <f t="shared" si="3526"/>
        <v>0</v>
      </c>
      <c r="I4264" s="83">
        <f>SUM(I4265:I4267)</f>
        <v>0</v>
      </c>
      <c r="J4264" s="86">
        <f>SUM(J4265:J4267)</f>
        <v>0</v>
      </c>
      <c r="K4264" s="87">
        <f t="shared" si="3527"/>
        <v>0</v>
      </c>
      <c r="L4264" s="83">
        <f>SUM(L4265:L4267)</f>
        <v>0</v>
      </c>
      <c r="M4264" s="86">
        <f>SUM(M4265:M4267)</f>
        <v>0</v>
      </c>
      <c r="N4264" s="88">
        <f>SUM(N4265:N4267)</f>
        <v>0</v>
      </c>
      <c r="O4264" s="83">
        <f>SUM(O4265:O4267)</f>
        <v>0</v>
      </c>
      <c r="P4264" s="88">
        <f>SUM(P4265:P4267)</f>
        <v>0</v>
      </c>
      <c r="Q4264" s="199">
        <f t="shared" si="3528"/>
        <v>0</v>
      </c>
      <c r="R4264" s="89">
        <f>SUM(R4265:R4267)</f>
        <v>0</v>
      </c>
      <c r="S4264" s="89">
        <f>SUM(S4265:S4267)</f>
        <v>0</v>
      </c>
      <c r="T4264" s="200">
        <f t="shared" si="3539"/>
        <v>0</v>
      </c>
      <c r="U4264" s="91"/>
      <c r="V4264" s="83">
        <f>SUM(V4265:V4267)</f>
        <v>0</v>
      </c>
      <c r="W4264" s="88">
        <f>SUM(W4265:W4267)</f>
        <v>0</v>
      </c>
      <c r="X4264" s="199">
        <f t="shared" si="3529"/>
        <v>0</v>
      </c>
      <c r="Y4264" s="89">
        <f>SUM(Y4265:Y4267)</f>
        <v>0</v>
      </c>
      <c r="Z4264" s="89">
        <f>SUM(Z4265:Z4267)</f>
        <v>0</v>
      </c>
      <c r="AA4264" s="200">
        <f t="shared" si="3540"/>
        <v>0</v>
      </c>
      <c r="AB4264" s="91"/>
      <c r="AC4264" s="83">
        <f>SUM(AC4265:AC4267)</f>
        <v>0</v>
      </c>
      <c r="AD4264" s="88">
        <f>SUM(AD4265:AD4267)</f>
        <v>0</v>
      </c>
      <c r="AE4264" s="199">
        <f t="shared" si="3530"/>
        <v>0</v>
      </c>
      <c r="AF4264" s="89">
        <f>SUM(AF4265:AF4267)</f>
        <v>0</v>
      </c>
      <c r="AG4264" s="89">
        <f>SUM(AG4265:AG4267)</f>
        <v>0</v>
      </c>
      <c r="AH4264" s="200">
        <f t="shared" si="3541"/>
        <v>0</v>
      </c>
      <c r="AJ4264" s="84">
        <f t="shared" ref="AJ4264:AU4264" si="3555">SUM(AJ4265:AJ4267)</f>
        <v>0</v>
      </c>
      <c r="AK4264" s="86">
        <f t="shared" si="3555"/>
        <v>0</v>
      </c>
      <c r="AL4264" s="88">
        <f t="shared" si="3555"/>
        <v>0</v>
      </c>
      <c r="AM4264" s="86">
        <f t="shared" si="3555"/>
        <v>0</v>
      </c>
      <c r="AN4264" s="88">
        <f t="shared" si="3555"/>
        <v>0</v>
      </c>
      <c r="AO4264" s="86">
        <f t="shared" si="3555"/>
        <v>0</v>
      </c>
      <c r="AP4264" s="88">
        <f t="shared" si="3555"/>
        <v>0</v>
      </c>
      <c r="AQ4264" s="86">
        <f t="shared" si="3555"/>
        <v>0</v>
      </c>
      <c r="AR4264" s="88">
        <f t="shared" si="3555"/>
        <v>0</v>
      </c>
      <c r="AS4264" s="86">
        <f t="shared" si="3555"/>
        <v>0</v>
      </c>
      <c r="AT4264" s="88">
        <f t="shared" si="3555"/>
        <v>0</v>
      </c>
      <c r="AU4264" s="86">
        <f t="shared" si="3555"/>
        <v>0</v>
      </c>
      <c r="AV4264" s="86">
        <f t="shared" si="3531"/>
        <v>0</v>
      </c>
      <c r="AW4264" s="93">
        <f t="shared" si="3532"/>
        <v>0</v>
      </c>
      <c r="AY4264" s="86">
        <f t="shared" si="3533"/>
        <v>0</v>
      </c>
      <c r="AZ4264" s="86">
        <f t="shared" si="3534"/>
        <v>0</v>
      </c>
      <c r="BA4264" s="86">
        <f t="shared" si="3535"/>
        <v>0</v>
      </c>
      <c r="BB4264" s="86">
        <f t="shared" si="3536"/>
        <v>0</v>
      </c>
      <c r="BC4264" s="86">
        <f t="shared" si="3537"/>
        <v>0</v>
      </c>
      <c r="BD4264" s="86">
        <f t="shared" si="3538"/>
        <v>0</v>
      </c>
    </row>
    <row r="4265" spans="2:56" x14ac:dyDescent="0.3">
      <c r="B4265" s="201" t="s">
        <v>204</v>
      </c>
      <c r="C4265" s="255"/>
      <c r="D4265" s="256"/>
      <c r="E4265" s="182">
        <f t="shared" si="3525"/>
        <v>0</v>
      </c>
      <c r="F4265" s="255"/>
      <c r="G4265" s="256"/>
      <c r="H4265" s="182">
        <f t="shared" si="3526"/>
        <v>0</v>
      </c>
      <c r="I4265" s="255"/>
      <c r="J4265" s="257"/>
      <c r="K4265" s="184">
        <f t="shared" si="3527"/>
        <v>0</v>
      </c>
      <c r="L4265" s="255"/>
      <c r="M4265" s="257"/>
      <c r="N4265" s="258"/>
      <c r="O4265" s="255"/>
      <c r="P4265" s="258"/>
      <c r="Q4265" s="177">
        <f t="shared" si="3528"/>
        <v>0</v>
      </c>
      <c r="R4265" s="258"/>
      <c r="S4265" s="258"/>
      <c r="T4265" s="178">
        <f t="shared" si="3539"/>
        <v>0</v>
      </c>
      <c r="U4265" s="157"/>
      <c r="V4265" s="255"/>
      <c r="W4265" s="258"/>
      <c r="X4265" s="177">
        <f t="shared" si="3529"/>
        <v>0</v>
      </c>
      <c r="Y4265" s="258"/>
      <c r="Z4265" s="258"/>
      <c r="AA4265" s="178">
        <f t="shared" si="3540"/>
        <v>0</v>
      </c>
      <c r="AB4265" s="157"/>
      <c r="AC4265" s="255"/>
      <c r="AD4265" s="258"/>
      <c r="AE4265" s="177">
        <f t="shared" si="3530"/>
        <v>0</v>
      </c>
      <c r="AF4265" s="258"/>
      <c r="AG4265" s="258"/>
      <c r="AH4265" s="178">
        <f t="shared" si="3541"/>
        <v>0</v>
      </c>
      <c r="AJ4265" s="252"/>
      <c r="AK4265" s="253"/>
      <c r="AL4265" s="254"/>
      <c r="AM4265" s="253"/>
      <c r="AN4265" s="254"/>
      <c r="AO4265" s="253"/>
      <c r="AP4265" s="254"/>
      <c r="AQ4265" s="253"/>
      <c r="AR4265" s="254"/>
      <c r="AS4265" s="253"/>
      <c r="AT4265" s="254"/>
      <c r="AU4265" s="253"/>
      <c r="AV4265" s="163">
        <f t="shared" si="3531"/>
        <v>0</v>
      </c>
      <c r="AW4265" s="93">
        <f t="shared" si="3532"/>
        <v>0</v>
      </c>
      <c r="AY4265" s="163">
        <f t="shared" si="3533"/>
        <v>0</v>
      </c>
      <c r="AZ4265" s="163">
        <f t="shared" si="3534"/>
        <v>0</v>
      </c>
      <c r="BA4265" s="163">
        <f t="shared" si="3535"/>
        <v>0</v>
      </c>
      <c r="BB4265" s="163">
        <f t="shared" si="3536"/>
        <v>0</v>
      </c>
      <c r="BC4265" s="163">
        <f t="shared" si="3537"/>
        <v>0</v>
      </c>
      <c r="BD4265" s="163">
        <f t="shared" si="3538"/>
        <v>0</v>
      </c>
    </row>
    <row r="4266" spans="2:56" x14ac:dyDescent="0.3">
      <c r="B4266" s="201" t="s">
        <v>205</v>
      </c>
      <c r="C4266" s="255"/>
      <c r="D4266" s="256"/>
      <c r="E4266" s="182">
        <f t="shared" si="3525"/>
        <v>0</v>
      </c>
      <c r="F4266" s="255"/>
      <c r="G4266" s="256"/>
      <c r="H4266" s="182">
        <f t="shared" si="3526"/>
        <v>0</v>
      </c>
      <c r="I4266" s="255"/>
      <c r="J4266" s="257"/>
      <c r="K4266" s="184">
        <f t="shared" si="3527"/>
        <v>0</v>
      </c>
      <c r="L4266" s="255"/>
      <c r="M4266" s="257"/>
      <c r="N4266" s="258"/>
      <c r="O4266" s="255"/>
      <c r="P4266" s="258"/>
      <c r="Q4266" s="177">
        <f t="shared" si="3528"/>
        <v>0</v>
      </c>
      <c r="R4266" s="258"/>
      <c r="S4266" s="258"/>
      <c r="T4266" s="178">
        <f t="shared" si="3539"/>
        <v>0</v>
      </c>
      <c r="U4266" s="157"/>
      <c r="V4266" s="255"/>
      <c r="W4266" s="258"/>
      <c r="X4266" s="177">
        <f t="shared" si="3529"/>
        <v>0</v>
      </c>
      <c r="Y4266" s="258"/>
      <c r="Z4266" s="258"/>
      <c r="AA4266" s="178">
        <f t="shared" si="3540"/>
        <v>0</v>
      </c>
      <c r="AB4266" s="157"/>
      <c r="AC4266" s="255"/>
      <c r="AD4266" s="258"/>
      <c r="AE4266" s="177">
        <f t="shared" si="3530"/>
        <v>0</v>
      </c>
      <c r="AF4266" s="258"/>
      <c r="AG4266" s="258"/>
      <c r="AH4266" s="178">
        <f t="shared" si="3541"/>
        <v>0</v>
      </c>
      <c r="AJ4266" s="252"/>
      <c r="AK4266" s="253"/>
      <c r="AL4266" s="254"/>
      <c r="AM4266" s="253"/>
      <c r="AN4266" s="254"/>
      <c r="AO4266" s="253"/>
      <c r="AP4266" s="254"/>
      <c r="AQ4266" s="253"/>
      <c r="AR4266" s="254"/>
      <c r="AS4266" s="253"/>
      <c r="AT4266" s="254"/>
      <c r="AU4266" s="253"/>
      <c r="AV4266" s="163">
        <f t="shared" si="3531"/>
        <v>0</v>
      </c>
      <c r="AW4266" s="93">
        <f t="shared" si="3532"/>
        <v>0</v>
      </c>
      <c r="AY4266" s="163">
        <f t="shared" si="3533"/>
        <v>0</v>
      </c>
      <c r="AZ4266" s="163">
        <f t="shared" si="3534"/>
        <v>0</v>
      </c>
      <c r="BA4266" s="163">
        <f t="shared" si="3535"/>
        <v>0</v>
      </c>
      <c r="BB4266" s="163">
        <f t="shared" si="3536"/>
        <v>0</v>
      </c>
      <c r="BC4266" s="163">
        <f t="shared" si="3537"/>
        <v>0</v>
      </c>
      <c r="BD4266" s="163">
        <f t="shared" si="3538"/>
        <v>0</v>
      </c>
    </row>
    <row r="4267" spans="2:56" x14ac:dyDescent="0.3">
      <c r="B4267" s="201" t="s">
        <v>206</v>
      </c>
      <c r="C4267" s="255"/>
      <c r="D4267" s="256"/>
      <c r="E4267" s="182">
        <f t="shared" si="3525"/>
        <v>0</v>
      </c>
      <c r="F4267" s="255"/>
      <c r="G4267" s="256"/>
      <c r="H4267" s="182">
        <f t="shared" si="3526"/>
        <v>0</v>
      </c>
      <c r="I4267" s="255"/>
      <c r="J4267" s="257"/>
      <c r="K4267" s="184">
        <f t="shared" si="3527"/>
        <v>0</v>
      </c>
      <c r="L4267" s="255"/>
      <c r="M4267" s="257"/>
      <c r="N4267" s="258"/>
      <c r="O4267" s="255"/>
      <c r="P4267" s="258"/>
      <c r="Q4267" s="177">
        <f t="shared" si="3528"/>
        <v>0</v>
      </c>
      <c r="R4267" s="258"/>
      <c r="S4267" s="258"/>
      <c r="T4267" s="178">
        <f t="shared" si="3539"/>
        <v>0</v>
      </c>
      <c r="U4267" s="157"/>
      <c r="V4267" s="255"/>
      <c r="W4267" s="258"/>
      <c r="X4267" s="177">
        <f t="shared" si="3529"/>
        <v>0</v>
      </c>
      <c r="Y4267" s="258"/>
      <c r="Z4267" s="258"/>
      <c r="AA4267" s="178">
        <f t="shared" si="3540"/>
        <v>0</v>
      </c>
      <c r="AB4267" s="157"/>
      <c r="AC4267" s="255"/>
      <c r="AD4267" s="258"/>
      <c r="AE4267" s="177">
        <f t="shared" si="3530"/>
        <v>0</v>
      </c>
      <c r="AF4267" s="258"/>
      <c r="AG4267" s="258"/>
      <c r="AH4267" s="178">
        <f t="shared" si="3541"/>
        <v>0</v>
      </c>
      <c r="AJ4267" s="252"/>
      <c r="AK4267" s="253"/>
      <c r="AL4267" s="254"/>
      <c r="AM4267" s="253"/>
      <c r="AN4267" s="254"/>
      <c r="AO4267" s="253"/>
      <c r="AP4267" s="254"/>
      <c r="AQ4267" s="253"/>
      <c r="AR4267" s="254"/>
      <c r="AS4267" s="253"/>
      <c r="AT4267" s="254"/>
      <c r="AU4267" s="253"/>
      <c r="AV4267" s="163">
        <f t="shared" si="3531"/>
        <v>0</v>
      </c>
      <c r="AW4267" s="93">
        <f t="shared" si="3532"/>
        <v>0</v>
      </c>
      <c r="AY4267" s="163">
        <f t="shared" si="3533"/>
        <v>0</v>
      </c>
      <c r="AZ4267" s="163">
        <f t="shared" si="3534"/>
        <v>0</v>
      </c>
      <c r="BA4267" s="163">
        <f t="shared" si="3535"/>
        <v>0</v>
      </c>
      <c r="BB4267" s="163">
        <f t="shared" si="3536"/>
        <v>0</v>
      </c>
      <c r="BC4267" s="163">
        <f t="shared" si="3537"/>
        <v>0</v>
      </c>
      <c r="BD4267" s="163">
        <f t="shared" si="3538"/>
        <v>0</v>
      </c>
    </row>
    <row r="4268" spans="2:56" x14ac:dyDescent="0.3">
      <c r="B4268" s="179" t="s">
        <v>207</v>
      </c>
      <c r="C4268" s="83">
        <f>SUM(C4269)</f>
        <v>0</v>
      </c>
      <c r="D4268" s="84">
        <f>SUM(D4269)</f>
        <v>0</v>
      </c>
      <c r="E4268" s="85">
        <f t="shared" si="3525"/>
        <v>0</v>
      </c>
      <c r="F4268" s="83">
        <f>SUM(F4269)</f>
        <v>0</v>
      </c>
      <c r="G4268" s="84">
        <f>SUM(G4269)</f>
        <v>0</v>
      </c>
      <c r="H4268" s="85">
        <f t="shared" si="3526"/>
        <v>0</v>
      </c>
      <c r="I4268" s="83">
        <f>SUM(I4269)</f>
        <v>0</v>
      </c>
      <c r="J4268" s="86">
        <f>SUM(J4269)</f>
        <v>0</v>
      </c>
      <c r="K4268" s="87">
        <f t="shared" si="3527"/>
        <v>0</v>
      </c>
      <c r="L4268" s="83">
        <f>SUM(L4269)</f>
        <v>0</v>
      </c>
      <c r="M4268" s="86">
        <f>SUM(M4269)</f>
        <v>0</v>
      </c>
      <c r="N4268" s="88">
        <f>SUM(N4269)</f>
        <v>0</v>
      </c>
      <c r="O4268" s="83">
        <f>SUM(O4269)</f>
        <v>0</v>
      </c>
      <c r="P4268" s="88">
        <f>SUM(P4269)</f>
        <v>0</v>
      </c>
      <c r="Q4268" s="199">
        <f t="shared" si="3528"/>
        <v>0</v>
      </c>
      <c r="R4268" s="89">
        <f>SUM(R4269)</f>
        <v>0</v>
      </c>
      <c r="S4268" s="89">
        <f>SUM(S4269)</f>
        <v>0</v>
      </c>
      <c r="T4268" s="200">
        <f t="shared" si="3539"/>
        <v>0</v>
      </c>
      <c r="U4268" s="91"/>
      <c r="V4268" s="83">
        <f>SUM(V4269)</f>
        <v>0</v>
      </c>
      <c r="W4268" s="88">
        <f>SUM(W4269)</f>
        <v>0</v>
      </c>
      <c r="X4268" s="199">
        <f t="shared" si="3529"/>
        <v>0</v>
      </c>
      <c r="Y4268" s="89">
        <f>SUM(Y4269)</f>
        <v>0</v>
      </c>
      <c r="Z4268" s="89">
        <f>SUM(Z4269)</f>
        <v>0</v>
      </c>
      <c r="AA4268" s="200">
        <f t="shared" si="3540"/>
        <v>0</v>
      </c>
      <c r="AB4268" s="91"/>
      <c r="AC4268" s="83">
        <f>SUM(AC4269)</f>
        <v>0</v>
      </c>
      <c r="AD4268" s="88">
        <f>SUM(AD4269)</f>
        <v>0</v>
      </c>
      <c r="AE4268" s="199">
        <f t="shared" si="3530"/>
        <v>0</v>
      </c>
      <c r="AF4268" s="89">
        <f>SUM(AF4269)</f>
        <v>0</v>
      </c>
      <c r="AG4268" s="89">
        <f>SUM(AG4269)</f>
        <v>0</v>
      </c>
      <c r="AH4268" s="200">
        <f t="shared" si="3541"/>
        <v>0</v>
      </c>
      <c r="AJ4268" s="84">
        <f t="shared" ref="AJ4268:AU4268" si="3556">SUM(AJ4269)</f>
        <v>0</v>
      </c>
      <c r="AK4268" s="86">
        <f t="shared" si="3556"/>
        <v>0</v>
      </c>
      <c r="AL4268" s="88">
        <f t="shared" si="3556"/>
        <v>0</v>
      </c>
      <c r="AM4268" s="86">
        <f t="shared" si="3556"/>
        <v>0</v>
      </c>
      <c r="AN4268" s="88">
        <f t="shared" si="3556"/>
        <v>0</v>
      </c>
      <c r="AO4268" s="86">
        <f t="shared" si="3556"/>
        <v>0</v>
      </c>
      <c r="AP4268" s="88">
        <f t="shared" si="3556"/>
        <v>0</v>
      </c>
      <c r="AQ4268" s="86">
        <f t="shared" si="3556"/>
        <v>0</v>
      </c>
      <c r="AR4268" s="88">
        <f t="shared" si="3556"/>
        <v>0</v>
      </c>
      <c r="AS4268" s="86">
        <f t="shared" si="3556"/>
        <v>0</v>
      </c>
      <c r="AT4268" s="88">
        <f t="shared" si="3556"/>
        <v>0</v>
      </c>
      <c r="AU4268" s="86">
        <f t="shared" si="3556"/>
        <v>0</v>
      </c>
      <c r="AV4268" s="86">
        <f t="shared" si="3531"/>
        <v>0</v>
      </c>
      <c r="AW4268" s="93">
        <f t="shared" si="3532"/>
        <v>0</v>
      </c>
      <c r="AY4268" s="86">
        <f t="shared" si="3533"/>
        <v>0</v>
      </c>
      <c r="AZ4268" s="86">
        <f t="shared" si="3534"/>
        <v>0</v>
      </c>
      <c r="BA4268" s="86">
        <f t="shared" si="3535"/>
        <v>0</v>
      </c>
      <c r="BB4268" s="86">
        <f t="shared" si="3536"/>
        <v>0</v>
      </c>
      <c r="BC4268" s="86">
        <f t="shared" si="3537"/>
        <v>0</v>
      </c>
      <c r="BD4268" s="86">
        <f t="shared" si="3538"/>
        <v>0</v>
      </c>
    </row>
    <row r="4269" spans="2:56" x14ac:dyDescent="0.3">
      <c r="B4269" s="201" t="s">
        <v>105</v>
      </c>
      <c r="C4269" s="255"/>
      <c r="D4269" s="256"/>
      <c r="E4269" s="182">
        <f t="shared" si="3525"/>
        <v>0</v>
      </c>
      <c r="F4269" s="255"/>
      <c r="G4269" s="256"/>
      <c r="H4269" s="182">
        <f t="shared" si="3526"/>
        <v>0</v>
      </c>
      <c r="I4269" s="255"/>
      <c r="J4269" s="257"/>
      <c r="K4269" s="184">
        <f t="shared" si="3527"/>
        <v>0</v>
      </c>
      <c r="L4269" s="255"/>
      <c r="M4269" s="257"/>
      <c r="N4269" s="258"/>
      <c r="O4269" s="255"/>
      <c r="P4269" s="258"/>
      <c r="Q4269" s="177">
        <f t="shared" si="3528"/>
        <v>0</v>
      </c>
      <c r="R4269" s="258"/>
      <c r="S4269" s="258"/>
      <c r="T4269" s="178">
        <f t="shared" si="3539"/>
        <v>0</v>
      </c>
      <c r="U4269" s="157"/>
      <c r="V4269" s="255"/>
      <c r="W4269" s="258"/>
      <c r="X4269" s="177">
        <f t="shared" si="3529"/>
        <v>0</v>
      </c>
      <c r="Y4269" s="258"/>
      <c r="Z4269" s="258"/>
      <c r="AA4269" s="178">
        <f t="shared" si="3540"/>
        <v>0</v>
      </c>
      <c r="AB4269" s="157"/>
      <c r="AC4269" s="255"/>
      <c r="AD4269" s="258"/>
      <c r="AE4269" s="177">
        <f t="shared" si="3530"/>
        <v>0</v>
      </c>
      <c r="AF4269" s="258"/>
      <c r="AG4269" s="258"/>
      <c r="AH4269" s="178">
        <f t="shared" si="3541"/>
        <v>0</v>
      </c>
      <c r="AJ4269" s="252"/>
      <c r="AK4269" s="253"/>
      <c r="AL4269" s="254"/>
      <c r="AM4269" s="253"/>
      <c r="AN4269" s="254"/>
      <c r="AO4269" s="253"/>
      <c r="AP4269" s="254"/>
      <c r="AQ4269" s="253"/>
      <c r="AR4269" s="254"/>
      <c r="AS4269" s="253"/>
      <c r="AT4269" s="254"/>
      <c r="AU4269" s="253"/>
      <c r="AV4269" s="163">
        <f t="shared" si="3531"/>
        <v>0</v>
      </c>
      <c r="AW4269" s="93">
        <f t="shared" si="3532"/>
        <v>0</v>
      </c>
      <c r="AY4269" s="163">
        <f t="shared" si="3533"/>
        <v>0</v>
      </c>
      <c r="AZ4269" s="163">
        <f t="shared" si="3534"/>
        <v>0</v>
      </c>
      <c r="BA4269" s="163">
        <f t="shared" si="3535"/>
        <v>0</v>
      </c>
      <c r="BB4269" s="163">
        <f t="shared" si="3536"/>
        <v>0</v>
      </c>
      <c r="BC4269" s="163">
        <f t="shared" si="3537"/>
        <v>0</v>
      </c>
      <c r="BD4269" s="163">
        <f t="shared" si="3538"/>
        <v>0</v>
      </c>
    </row>
    <row r="4270" spans="2:56" s="124" customFormat="1" x14ac:dyDescent="0.3">
      <c r="B4270" s="187" t="s">
        <v>208</v>
      </c>
      <c r="C4270" s="188">
        <f>SUM(C4271,C4277,C4290,C4291,C4292,C4293,C4294)</f>
        <v>0</v>
      </c>
      <c r="D4270" s="189">
        <f>SUM(D4271,D4277,D4290,D4291,D4292,D4293,D4294)</f>
        <v>0</v>
      </c>
      <c r="E4270" s="190">
        <f t="shared" si="3525"/>
        <v>0</v>
      </c>
      <c r="F4270" s="188">
        <f>SUM(F4271,F4277,F4290,F4291,F4292,F4293,F4294)</f>
        <v>0</v>
      </c>
      <c r="G4270" s="189">
        <f>SUM(G4271,G4277,G4290,G4291,G4292,G4293,G4294)</f>
        <v>0</v>
      </c>
      <c r="H4270" s="190">
        <f t="shared" si="3526"/>
        <v>0</v>
      </c>
      <c r="I4270" s="188">
        <f>SUM(I4271,I4277,I4290,I4291,I4292,I4293,I4294)</f>
        <v>0</v>
      </c>
      <c r="J4270" s="191">
        <f>SUM(J4271,J4277,J4290,J4291,J4292,J4293,J4294)</f>
        <v>0</v>
      </c>
      <c r="K4270" s="192">
        <f t="shared" si="3527"/>
        <v>0</v>
      </c>
      <c r="L4270" s="188">
        <f>SUM(L4271,L4277,L4290,L4291,L4292,L4293,L4294)</f>
        <v>0</v>
      </c>
      <c r="M4270" s="191">
        <f>SUM(M4271,M4277,M4290,M4291,M4292,M4293,M4294)</f>
        <v>0</v>
      </c>
      <c r="N4270" s="193">
        <f>SUM(N4271,N4277,N4290,N4291,N4292,N4293,N4294)</f>
        <v>0</v>
      </c>
      <c r="O4270" s="188">
        <f>SUM(O4271,O4277,O4290,O4291,O4292,O4293,O4294)</f>
        <v>0</v>
      </c>
      <c r="P4270" s="193">
        <f>SUM(P4271,P4277,P4290,P4291,P4292,P4293,P4294)</f>
        <v>0</v>
      </c>
      <c r="Q4270" s="194">
        <f t="shared" si="3528"/>
        <v>0</v>
      </c>
      <c r="R4270" s="195">
        <f>SUM(R4271,R4277,R4290,R4291,R4292,R4293,R4294)</f>
        <v>0</v>
      </c>
      <c r="S4270" s="195">
        <f>SUM(S4271,S4277,S4290,S4291,S4292,S4293,S4294)</f>
        <v>0</v>
      </c>
      <c r="T4270" s="196">
        <f t="shared" si="3539"/>
        <v>0</v>
      </c>
      <c r="U4270" s="121"/>
      <c r="V4270" s="188">
        <f>SUM(V4271,V4277,V4290,V4291,V4292,V4293,V4294)</f>
        <v>0</v>
      </c>
      <c r="W4270" s="193">
        <f>SUM(W4271,W4277,W4290,W4291,W4292,W4293,W4294)</f>
        <v>0</v>
      </c>
      <c r="X4270" s="194">
        <f t="shared" si="3529"/>
        <v>0</v>
      </c>
      <c r="Y4270" s="195">
        <f>SUM(Y4271,Y4277,Y4290,Y4291,Y4292,Y4293,Y4294)</f>
        <v>0</v>
      </c>
      <c r="Z4270" s="195">
        <f>SUM(Z4271,Z4277,Z4290,Z4291,Z4292,Z4293,Z4294)</f>
        <v>0</v>
      </c>
      <c r="AA4270" s="196">
        <f t="shared" si="3540"/>
        <v>0</v>
      </c>
      <c r="AB4270" s="121"/>
      <c r="AC4270" s="188">
        <f>SUM(AC4271,AC4277,AC4290,AC4291,AC4292,AC4293,AC4294)</f>
        <v>0</v>
      </c>
      <c r="AD4270" s="193">
        <f>SUM(AD4271,AD4277,AD4290,AD4291,AD4292,AD4293,AD4294)</f>
        <v>0</v>
      </c>
      <c r="AE4270" s="194">
        <f t="shared" si="3530"/>
        <v>0</v>
      </c>
      <c r="AF4270" s="195">
        <f>SUM(AF4271,AF4277,AF4290,AF4291,AF4292,AF4293,AF4294)</f>
        <v>0</v>
      </c>
      <c r="AG4270" s="195">
        <f>SUM(AG4271,AG4277,AG4290,AG4291,AG4292,AG4293,AG4294)</f>
        <v>0</v>
      </c>
      <c r="AH4270" s="196">
        <f t="shared" si="3541"/>
        <v>0</v>
      </c>
      <c r="AJ4270" s="189">
        <f t="shared" ref="AJ4270:AU4270" si="3557">SUM(AJ4271,AJ4277,AJ4290,AJ4291,AJ4292,AJ4293,AJ4294)</f>
        <v>0</v>
      </c>
      <c r="AK4270" s="191">
        <f t="shared" si="3557"/>
        <v>0</v>
      </c>
      <c r="AL4270" s="193">
        <f t="shared" si="3557"/>
        <v>0</v>
      </c>
      <c r="AM4270" s="191">
        <f t="shared" si="3557"/>
        <v>0</v>
      </c>
      <c r="AN4270" s="193">
        <f t="shared" si="3557"/>
        <v>0</v>
      </c>
      <c r="AO4270" s="191">
        <f t="shared" si="3557"/>
        <v>0</v>
      </c>
      <c r="AP4270" s="193">
        <f t="shared" si="3557"/>
        <v>0</v>
      </c>
      <c r="AQ4270" s="191">
        <f t="shared" si="3557"/>
        <v>0</v>
      </c>
      <c r="AR4270" s="193">
        <f t="shared" si="3557"/>
        <v>0</v>
      </c>
      <c r="AS4270" s="191">
        <f t="shared" si="3557"/>
        <v>0</v>
      </c>
      <c r="AT4270" s="193">
        <f t="shared" si="3557"/>
        <v>0</v>
      </c>
      <c r="AU4270" s="191">
        <f t="shared" si="3557"/>
        <v>0</v>
      </c>
      <c r="AV4270" s="191">
        <f t="shared" si="3531"/>
        <v>0</v>
      </c>
      <c r="AW4270" s="197">
        <f t="shared" si="3532"/>
        <v>0</v>
      </c>
      <c r="AX4270" s="198"/>
      <c r="AY4270" s="191">
        <f t="shared" si="3533"/>
        <v>0</v>
      </c>
      <c r="AZ4270" s="191">
        <f t="shared" si="3534"/>
        <v>0</v>
      </c>
      <c r="BA4270" s="191">
        <f t="shared" si="3535"/>
        <v>0</v>
      </c>
      <c r="BB4270" s="191">
        <f t="shared" si="3536"/>
        <v>0</v>
      </c>
      <c r="BC4270" s="191">
        <f t="shared" si="3537"/>
        <v>0</v>
      </c>
      <c r="BD4270" s="191">
        <f t="shared" si="3538"/>
        <v>0</v>
      </c>
    </row>
    <row r="4271" spans="2:56" x14ac:dyDescent="0.3">
      <c r="B4271" s="176" t="s">
        <v>209</v>
      </c>
      <c r="C4271" s="202">
        <f>SUM(C4272,C4275)</f>
        <v>0</v>
      </c>
      <c r="D4271" s="203">
        <f>SUM(D4272,D4275)</f>
        <v>0</v>
      </c>
      <c r="E4271" s="204">
        <f t="shared" si="3525"/>
        <v>0</v>
      </c>
      <c r="F4271" s="202">
        <f>SUM(F4272,F4275)</f>
        <v>0</v>
      </c>
      <c r="G4271" s="203">
        <f>SUM(G4272,G4275)</f>
        <v>0</v>
      </c>
      <c r="H4271" s="204">
        <f t="shared" si="3526"/>
        <v>0</v>
      </c>
      <c r="I4271" s="202">
        <f>SUM(I4272,I4275)</f>
        <v>0</v>
      </c>
      <c r="J4271" s="205">
        <f>SUM(J4272,J4275)</f>
        <v>0</v>
      </c>
      <c r="K4271" s="206">
        <f t="shared" si="3527"/>
        <v>0</v>
      </c>
      <c r="L4271" s="202">
        <f>SUM(L4272,L4275)</f>
        <v>0</v>
      </c>
      <c r="M4271" s="205">
        <f>SUM(M4272,M4275)</f>
        <v>0</v>
      </c>
      <c r="N4271" s="207">
        <f>SUM(N4272,N4275)</f>
        <v>0</v>
      </c>
      <c r="O4271" s="202">
        <f>SUM(O4272,O4275)</f>
        <v>0</v>
      </c>
      <c r="P4271" s="207">
        <f>SUM(P4272,P4275)</f>
        <v>0</v>
      </c>
      <c r="Q4271" s="208">
        <f t="shared" si="3528"/>
        <v>0</v>
      </c>
      <c r="R4271" s="209">
        <f>SUM(R4272,R4275)</f>
        <v>0</v>
      </c>
      <c r="S4271" s="209">
        <f>SUM(S4272,S4275)</f>
        <v>0</v>
      </c>
      <c r="T4271" s="210">
        <f t="shared" si="3539"/>
        <v>0</v>
      </c>
      <c r="U4271" s="91"/>
      <c r="V4271" s="202">
        <f>SUM(V4272,V4275)</f>
        <v>0</v>
      </c>
      <c r="W4271" s="207">
        <f>SUM(W4272,W4275)</f>
        <v>0</v>
      </c>
      <c r="X4271" s="208">
        <f t="shared" si="3529"/>
        <v>0</v>
      </c>
      <c r="Y4271" s="209">
        <f>SUM(Y4272,Y4275)</f>
        <v>0</v>
      </c>
      <c r="Z4271" s="209">
        <f>SUM(Z4272,Z4275)</f>
        <v>0</v>
      </c>
      <c r="AA4271" s="210">
        <f t="shared" si="3540"/>
        <v>0</v>
      </c>
      <c r="AB4271" s="91"/>
      <c r="AC4271" s="202">
        <f>SUM(AC4272,AC4275)</f>
        <v>0</v>
      </c>
      <c r="AD4271" s="207">
        <f>SUM(AD4272,AD4275)</f>
        <v>0</v>
      </c>
      <c r="AE4271" s="208">
        <f t="shared" si="3530"/>
        <v>0</v>
      </c>
      <c r="AF4271" s="209">
        <f>SUM(AF4272,AF4275)</f>
        <v>0</v>
      </c>
      <c r="AG4271" s="209">
        <f>SUM(AG4272,AG4275)</f>
        <v>0</v>
      </c>
      <c r="AH4271" s="210">
        <f t="shared" si="3541"/>
        <v>0</v>
      </c>
      <c r="AJ4271" s="203">
        <f t="shared" ref="AJ4271:AU4271" si="3558">SUM(AJ4272,AJ4275)</f>
        <v>0</v>
      </c>
      <c r="AK4271" s="205">
        <f t="shared" si="3558"/>
        <v>0</v>
      </c>
      <c r="AL4271" s="207">
        <f t="shared" si="3558"/>
        <v>0</v>
      </c>
      <c r="AM4271" s="205">
        <f t="shared" si="3558"/>
        <v>0</v>
      </c>
      <c r="AN4271" s="207">
        <f t="shared" si="3558"/>
        <v>0</v>
      </c>
      <c r="AO4271" s="205">
        <f t="shared" si="3558"/>
        <v>0</v>
      </c>
      <c r="AP4271" s="207">
        <f t="shared" si="3558"/>
        <v>0</v>
      </c>
      <c r="AQ4271" s="205">
        <f t="shared" si="3558"/>
        <v>0</v>
      </c>
      <c r="AR4271" s="207">
        <f t="shared" si="3558"/>
        <v>0</v>
      </c>
      <c r="AS4271" s="205">
        <f t="shared" si="3558"/>
        <v>0</v>
      </c>
      <c r="AT4271" s="207">
        <f t="shared" si="3558"/>
        <v>0</v>
      </c>
      <c r="AU4271" s="205">
        <f t="shared" si="3558"/>
        <v>0</v>
      </c>
      <c r="AV4271" s="205">
        <f t="shared" si="3531"/>
        <v>0</v>
      </c>
      <c r="AW4271" s="211">
        <f t="shared" si="3532"/>
        <v>0</v>
      </c>
      <c r="AY4271" s="205">
        <f t="shared" si="3533"/>
        <v>0</v>
      </c>
      <c r="AZ4271" s="205">
        <f t="shared" si="3534"/>
        <v>0</v>
      </c>
      <c r="BA4271" s="205">
        <f t="shared" si="3535"/>
        <v>0</v>
      </c>
      <c r="BB4271" s="205">
        <f t="shared" si="3536"/>
        <v>0</v>
      </c>
      <c r="BC4271" s="205">
        <f t="shared" si="3537"/>
        <v>0</v>
      </c>
      <c r="BD4271" s="205">
        <f t="shared" si="3538"/>
        <v>0</v>
      </c>
    </row>
    <row r="4272" spans="2:56" x14ac:dyDescent="0.3">
      <c r="B4272" s="179" t="s">
        <v>210</v>
      </c>
      <c r="C4272" s="202">
        <f>SUM(C4273:C4274)</f>
        <v>0</v>
      </c>
      <c r="D4272" s="203">
        <f>SUM(D4273:D4274)</f>
        <v>0</v>
      </c>
      <c r="E4272" s="204">
        <f t="shared" si="3525"/>
        <v>0</v>
      </c>
      <c r="F4272" s="202">
        <f>SUM(F4273:F4274)</f>
        <v>0</v>
      </c>
      <c r="G4272" s="203">
        <f>SUM(G4273:G4274)</f>
        <v>0</v>
      </c>
      <c r="H4272" s="204">
        <f t="shared" si="3526"/>
        <v>0</v>
      </c>
      <c r="I4272" s="202">
        <f>SUM(I4273:I4274)</f>
        <v>0</v>
      </c>
      <c r="J4272" s="205">
        <f>SUM(J4273:J4274)</f>
        <v>0</v>
      </c>
      <c r="K4272" s="206">
        <f t="shared" si="3527"/>
        <v>0</v>
      </c>
      <c r="L4272" s="202">
        <f>SUM(L4273:L4274)</f>
        <v>0</v>
      </c>
      <c r="M4272" s="205">
        <f>SUM(M4273:M4274)</f>
        <v>0</v>
      </c>
      <c r="N4272" s="207">
        <f>SUM(N4273:N4274)</f>
        <v>0</v>
      </c>
      <c r="O4272" s="202">
        <f>SUM(O4273:O4274)</f>
        <v>0</v>
      </c>
      <c r="P4272" s="207">
        <f>SUM(P4273:P4274)</f>
        <v>0</v>
      </c>
      <c r="Q4272" s="208">
        <f t="shared" si="3528"/>
        <v>0</v>
      </c>
      <c r="R4272" s="209">
        <f>SUM(R4273:R4274)</f>
        <v>0</v>
      </c>
      <c r="S4272" s="209">
        <f>SUM(S4273:S4274)</f>
        <v>0</v>
      </c>
      <c r="T4272" s="210">
        <f t="shared" si="3539"/>
        <v>0</v>
      </c>
      <c r="U4272" s="91"/>
      <c r="V4272" s="202">
        <f>SUM(V4273:V4274)</f>
        <v>0</v>
      </c>
      <c r="W4272" s="207">
        <f>SUM(W4273:W4274)</f>
        <v>0</v>
      </c>
      <c r="X4272" s="208">
        <f t="shared" si="3529"/>
        <v>0</v>
      </c>
      <c r="Y4272" s="209">
        <f>SUM(Y4273:Y4274)</f>
        <v>0</v>
      </c>
      <c r="Z4272" s="209">
        <f>SUM(Z4273:Z4274)</f>
        <v>0</v>
      </c>
      <c r="AA4272" s="210">
        <f t="shared" si="3540"/>
        <v>0</v>
      </c>
      <c r="AB4272" s="91"/>
      <c r="AC4272" s="202">
        <f>SUM(AC4273:AC4274)</f>
        <v>0</v>
      </c>
      <c r="AD4272" s="207">
        <f>SUM(AD4273:AD4274)</f>
        <v>0</v>
      </c>
      <c r="AE4272" s="208">
        <f t="shared" si="3530"/>
        <v>0</v>
      </c>
      <c r="AF4272" s="209">
        <f>SUM(AF4273:AF4274)</f>
        <v>0</v>
      </c>
      <c r="AG4272" s="209">
        <f>SUM(AG4273:AG4274)</f>
        <v>0</v>
      </c>
      <c r="AH4272" s="210">
        <f t="shared" si="3541"/>
        <v>0</v>
      </c>
      <c r="AJ4272" s="203">
        <f t="shared" ref="AJ4272:AU4272" si="3559">SUM(AJ4273:AJ4274)</f>
        <v>0</v>
      </c>
      <c r="AK4272" s="205">
        <f t="shared" si="3559"/>
        <v>0</v>
      </c>
      <c r="AL4272" s="207">
        <f t="shared" si="3559"/>
        <v>0</v>
      </c>
      <c r="AM4272" s="205">
        <f t="shared" si="3559"/>
        <v>0</v>
      </c>
      <c r="AN4272" s="207">
        <f t="shared" si="3559"/>
        <v>0</v>
      </c>
      <c r="AO4272" s="205">
        <f t="shared" si="3559"/>
        <v>0</v>
      </c>
      <c r="AP4272" s="207">
        <f t="shared" si="3559"/>
        <v>0</v>
      </c>
      <c r="AQ4272" s="205">
        <f t="shared" si="3559"/>
        <v>0</v>
      </c>
      <c r="AR4272" s="207">
        <f t="shared" si="3559"/>
        <v>0</v>
      </c>
      <c r="AS4272" s="205">
        <f t="shared" si="3559"/>
        <v>0</v>
      </c>
      <c r="AT4272" s="207">
        <f t="shared" si="3559"/>
        <v>0</v>
      </c>
      <c r="AU4272" s="205">
        <f t="shared" si="3559"/>
        <v>0</v>
      </c>
      <c r="AV4272" s="205">
        <f t="shared" si="3531"/>
        <v>0</v>
      </c>
      <c r="AW4272" s="211">
        <f t="shared" si="3532"/>
        <v>0</v>
      </c>
      <c r="AY4272" s="205">
        <f t="shared" si="3533"/>
        <v>0</v>
      </c>
      <c r="AZ4272" s="205">
        <f t="shared" si="3534"/>
        <v>0</v>
      </c>
      <c r="BA4272" s="205">
        <f t="shared" si="3535"/>
        <v>0</v>
      </c>
      <c r="BB4272" s="205">
        <f t="shared" si="3536"/>
        <v>0</v>
      </c>
      <c r="BC4272" s="205">
        <f t="shared" si="3537"/>
        <v>0</v>
      </c>
      <c r="BD4272" s="205">
        <f t="shared" si="3538"/>
        <v>0</v>
      </c>
    </row>
    <row r="4273" spans="2:56" x14ac:dyDescent="0.3">
      <c r="B4273" s="201" t="s">
        <v>211</v>
      </c>
      <c r="C4273" s="255"/>
      <c r="D4273" s="256"/>
      <c r="E4273" s="182">
        <f t="shared" si="3525"/>
        <v>0</v>
      </c>
      <c r="F4273" s="255"/>
      <c r="G4273" s="256"/>
      <c r="H4273" s="182">
        <f t="shared" si="3526"/>
        <v>0</v>
      </c>
      <c r="I4273" s="255"/>
      <c r="J4273" s="257"/>
      <c r="K4273" s="184">
        <f t="shared" si="3527"/>
        <v>0</v>
      </c>
      <c r="L4273" s="255"/>
      <c r="M4273" s="257"/>
      <c r="N4273" s="258"/>
      <c r="O4273" s="255"/>
      <c r="P4273" s="258"/>
      <c r="Q4273" s="177">
        <f t="shared" si="3528"/>
        <v>0</v>
      </c>
      <c r="R4273" s="258"/>
      <c r="S4273" s="258"/>
      <c r="T4273" s="178">
        <f t="shared" si="3539"/>
        <v>0</v>
      </c>
      <c r="U4273" s="157"/>
      <c r="V4273" s="255"/>
      <c r="W4273" s="258"/>
      <c r="X4273" s="177">
        <f t="shared" si="3529"/>
        <v>0</v>
      </c>
      <c r="Y4273" s="258"/>
      <c r="Z4273" s="258"/>
      <c r="AA4273" s="178">
        <f t="shared" si="3540"/>
        <v>0</v>
      </c>
      <c r="AB4273" s="157"/>
      <c r="AC4273" s="255"/>
      <c r="AD4273" s="258"/>
      <c r="AE4273" s="177">
        <f t="shared" si="3530"/>
        <v>0</v>
      </c>
      <c r="AF4273" s="258"/>
      <c r="AG4273" s="258"/>
      <c r="AH4273" s="178">
        <f t="shared" si="3541"/>
        <v>0</v>
      </c>
      <c r="AJ4273" s="252"/>
      <c r="AK4273" s="253"/>
      <c r="AL4273" s="254"/>
      <c r="AM4273" s="253"/>
      <c r="AN4273" s="254"/>
      <c r="AO4273" s="253"/>
      <c r="AP4273" s="254"/>
      <c r="AQ4273" s="253"/>
      <c r="AR4273" s="254"/>
      <c r="AS4273" s="253"/>
      <c r="AT4273" s="254"/>
      <c r="AU4273" s="253"/>
      <c r="AV4273" s="163">
        <f t="shared" si="3531"/>
        <v>0</v>
      </c>
      <c r="AW4273" s="93">
        <f t="shared" si="3532"/>
        <v>0</v>
      </c>
      <c r="AY4273" s="163">
        <f t="shared" si="3533"/>
        <v>0</v>
      </c>
      <c r="AZ4273" s="163">
        <f t="shared" si="3534"/>
        <v>0</v>
      </c>
      <c r="BA4273" s="163">
        <f t="shared" si="3535"/>
        <v>0</v>
      </c>
      <c r="BB4273" s="163">
        <f t="shared" si="3536"/>
        <v>0</v>
      </c>
      <c r="BC4273" s="163">
        <f t="shared" si="3537"/>
        <v>0</v>
      </c>
      <c r="BD4273" s="163">
        <f t="shared" si="3538"/>
        <v>0</v>
      </c>
    </row>
    <row r="4274" spans="2:56" x14ac:dyDescent="0.3">
      <c r="B4274" s="201" t="s">
        <v>212</v>
      </c>
      <c r="C4274" s="255"/>
      <c r="D4274" s="256"/>
      <c r="E4274" s="182">
        <f t="shared" si="3525"/>
        <v>0</v>
      </c>
      <c r="F4274" s="255"/>
      <c r="G4274" s="256"/>
      <c r="H4274" s="182">
        <f t="shared" si="3526"/>
        <v>0</v>
      </c>
      <c r="I4274" s="255"/>
      <c r="J4274" s="257"/>
      <c r="K4274" s="184">
        <f t="shared" si="3527"/>
        <v>0</v>
      </c>
      <c r="L4274" s="255"/>
      <c r="M4274" s="257"/>
      <c r="N4274" s="258"/>
      <c r="O4274" s="255"/>
      <c r="P4274" s="258"/>
      <c r="Q4274" s="177">
        <f t="shared" si="3528"/>
        <v>0</v>
      </c>
      <c r="R4274" s="258"/>
      <c r="S4274" s="258"/>
      <c r="T4274" s="178">
        <f t="shared" si="3539"/>
        <v>0</v>
      </c>
      <c r="U4274" s="157"/>
      <c r="V4274" s="255"/>
      <c r="W4274" s="258"/>
      <c r="X4274" s="177">
        <f t="shared" si="3529"/>
        <v>0</v>
      </c>
      <c r="Y4274" s="258"/>
      <c r="Z4274" s="258"/>
      <c r="AA4274" s="178">
        <f t="shared" si="3540"/>
        <v>0</v>
      </c>
      <c r="AB4274" s="157"/>
      <c r="AC4274" s="255"/>
      <c r="AD4274" s="258"/>
      <c r="AE4274" s="177">
        <f t="shared" si="3530"/>
        <v>0</v>
      </c>
      <c r="AF4274" s="258"/>
      <c r="AG4274" s="258"/>
      <c r="AH4274" s="178">
        <f t="shared" si="3541"/>
        <v>0</v>
      </c>
      <c r="AJ4274" s="252"/>
      <c r="AK4274" s="253"/>
      <c r="AL4274" s="254"/>
      <c r="AM4274" s="253"/>
      <c r="AN4274" s="254"/>
      <c r="AO4274" s="253"/>
      <c r="AP4274" s="254"/>
      <c r="AQ4274" s="253"/>
      <c r="AR4274" s="254"/>
      <c r="AS4274" s="253"/>
      <c r="AT4274" s="254"/>
      <c r="AU4274" s="253"/>
      <c r="AV4274" s="163">
        <f t="shared" si="3531"/>
        <v>0</v>
      </c>
      <c r="AW4274" s="93">
        <f t="shared" si="3532"/>
        <v>0</v>
      </c>
      <c r="AY4274" s="163">
        <f t="shared" si="3533"/>
        <v>0</v>
      </c>
      <c r="AZ4274" s="163">
        <f t="shared" si="3534"/>
        <v>0</v>
      </c>
      <c r="BA4274" s="163">
        <f t="shared" si="3535"/>
        <v>0</v>
      </c>
      <c r="BB4274" s="163">
        <f t="shared" si="3536"/>
        <v>0</v>
      </c>
      <c r="BC4274" s="163">
        <f t="shared" si="3537"/>
        <v>0</v>
      </c>
      <c r="BD4274" s="163">
        <f t="shared" si="3538"/>
        <v>0</v>
      </c>
    </row>
    <row r="4275" spans="2:56" x14ac:dyDescent="0.3">
      <c r="B4275" s="179" t="s">
        <v>213</v>
      </c>
      <c r="C4275" s="202">
        <f>SUM(C4276)</f>
        <v>0</v>
      </c>
      <c r="D4275" s="203">
        <f>SUM(D4276)</f>
        <v>0</v>
      </c>
      <c r="E4275" s="204">
        <f t="shared" si="3525"/>
        <v>0</v>
      </c>
      <c r="F4275" s="202">
        <f>SUM(F4276)</f>
        <v>0</v>
      </c>
      <c r="G4275" s="203">
        <f>SUM(G4276)</f>
        <v>0</v>
      </c>
      <c r="H4275" s="204">
        <f t="shared" si="3526"/>
        <v>0</v>
      </c>
      <c r="I4275" s="202">
        <f>SUM(I4276)</f>
        <v>0</v>
      </c>
      <c r="J4275" s="205">
        <f>SUM(J4276)</f>
        <v>0</v>
      </c>
      <c r="K4275" s="206">
        <f t="shared" si="3527"/>
        <v>0</v>
      </c>
      <c r="L4275" s="202">
        <f>SUM(L4276)</f>
        <v>0</v>
      </c>
      <c r="M4275" s="205">
        <f>SUM(M4276)</f>
        <v>0</v>
      </c>
      <c r="N4275" s="207">
        <f>SUM(N4276)</f>
        <v>0</v>
      </c>
      <c r="O4275" s="202">
        <f>SUM(O4276)</f>
        <v>0</v>
      </c>
      <c r="P4275" s="207">
        <f>SUM(P4276)</f>
        <v>0</v>
      </c>
      <c r="Q4275" s="208">
        <f t="shared" si="3528"/>
        <v>0</v>
      </c>
      <c r="R4275" s="209">
        <f>SUM(R4276)</f>
        <v>0</v>
      </c>
      <c r="S4275" s="209">
        <f>SUM(S4276)</f>
        <v>0</v>
      </c>
      <c r="T4275" s="210">
        <f t="shared" si="3539"/>
        <v>0</v>
      </c>
      <c r="U4275" s="91"/>
      <c r="V4275" s="202">
        <f>SUM(V4276)</f>
        <v>0</v>
      </c>
      <c r="W4275" s="207">
        <f>SUM(W4276)</f>
        <v>0</v>
      </c>
      <c r="X4275" s="208">
        <f t="shared" si="3529"/>
        <v>0</v>
      </c>
      <c r="Y4275" s="209">
        <f>SUM(Y4276)</f>
        <v>0</v>
      </c>
      <c r="Z4275" s="209">
        <f>SUM(Z4276)</f>
        <v>0</v>
      </c>
      <c r="AA4275" s="210">
        <f t="shared" si="3540"/>
        <v>0</v>
      </c>
      <c r="AB4275" s="91"/>
      <c r="AC4275" s="202">
        <f>SUM(AC4276)</f>
        <v>0</v>
      </c>
      <c r="AD4275" s="207">
        <f>SUM(AD4276)</f>
        <v>0</v>
      </c>
      <c r="AE4275" s="208">
        <f t="shared" si="3530"/>
        <v>0</v>
      </c>
      <c r="AF4275" s="209">
        <f>SUM(AF4276)</f>
        <v>0</v>
      </c>
      <c r="AG4275" s="209">
        <f>SUM(AG4276)</f>
        <v>0</v>
      </c>
      <c r="AH4275" s="210">
        <f t="shared" si="3541"/>
        <v>0</v>
      </c>
      <c r="AJ4275" s="203">
        <f t="shared" ref="AJ4275:AU4275" si="3560">SUM(AJ4276)</f>
        <v>0</v>
      </c>
      <c r="AK4275" s="205">
        <f t="shared" si="3560"/>
        <v>0</v>
      </c>
      <c r="AL4275" s="207">
        <f t="shared" si="3560"/>
        <v>0</v>
      </c>
      <c r="AM4275" s="205">
        <f t="shared" si="3560"/>
        <v>0</v>
      </c>
      <c r="AN4275" s="207">
        <f t="shared" si="3560"/>
        <v>0</v>
      </c>
      <c r="AO4275" s="205">
        <f t="shared" si="3560"/>
        <v>0</v>
      </c>
      <c r="AP4275" s="207">
        <f t="shared" si="3560"/>
        <v>0</v>
      </c>
      <c r="AQ4275" s="205">
        <f t="shared" si="3560"/>
        <v>0</v>
      </c>
      <c r="AR4275" s="207">
        <f t="shared" si="3560"/>
        <v>0</v>
      </c>
      <c r="AS4275" s="205">
        <f t="shared" si="3560"/>
        <v>0</v>
      </c>
      <c r="AT4275" s="207">
        <f t="shared" si="3560"/>
        <v>0</v>
      </c>
      <c r="AU4275" s="205">
        <f t="shared" si="3560"/>
        <v>0</v>
      </c>
      <c r="AV4275" s="205">
        <f t="shared" si="3531"/>
        <v>0</v>
      </c>
      <c r="AW4275" s="211">
        <f t="shared" si="3532"/>
        <v>0</v>
      </c>
      <c r="AY4275" s="205">
        <f t="shared" si="3533"/>
        <v>0</v>
      </c>
      <c r="AZ4275" s="205">
        <f t="shared" si="3534"/>
        <v>0</v>
      </c>
      <c r="BA4275" s="205">
        <f t="shared" si="3535"/>
        <v>0</v>
      </c>
      <c r="BB4275" s="205">
        <f t="shared" si="3536"/>
        <v>0</v>
      </c>
      <c r="BC4275" s="205">
        <f t="shared" si="3537"/>
        <v>0</v>
      </c>
      <c r="BD4275" s="205">
        <f t="shared" si="3538"/>
        <v>0</v>
      </c>
    </row>
    <row r="4276" spans="2:56" x14ac:dyDescent="0.3">
      <c r="B4276" s="201" t="s">
        <v>105</v>
      </c>
      <c r="C4276" s="255"/>
      <c r="D4276" s="256"/>
      <c r="E4276" s="182">
        <f t="shared" si="3525"/>
        <v>0</v>
      </c>
      <c r="F4276" s="255"/>
      <c r="G4276" s="256"/>
      <c r="H4276" s="182">
        <f t="shared" si="3526"/>
        <v>0</v>
      </c>
      <c r="I4276" s="255"/>
      <c r="J4276" s="257"/>
      <c r="K4276" s="184">
        <f t="shared" si="3527"/>
        <v>0</v>
      </c>
      <c r="L4276" s="255"/>
      <c r="M4276" s="257"/>
      <c r="N4276" s="258"/>
      <c r="O4276" s="255"/>
      <c r="P4276" s="258"/>
      <c r="Q4276" s="177">
        <f t="shared" si="3528"/>
        <v>0</v>
      </c>
      <c r="R4276" s="258"/>
      <c r="S4276" s="258"/>
      <c r="T4276" s="178">
        <f t="shared" si="3539"/>
        <v>0</v>
      </c>
      <c r="U4276" s="157"/>
      <c r="V4276" s="255"/>
      <c r="W4276" s="258"/>
      <c r="X4276" s="177">
        <f t="shared" si="3529"/>
        <v>0</v>
      </c>
      <c r="Y4276" s="258"/>
      <c r="Z4276" s="258"/>
      <c r="AA4276" s="178">
        <f t="shared" si="3540"/>
        <v>0</v>
      </c>
      <c r="AB4276" s="157"/>
      <c r="AC4276" s="255"/>
      <c r="AD4276" s="258"/>
      <c r="AE4276" s="177">
        <f t="shared" si="3530"/>
        <v>0</v>
      </c>
      <c r="AF4276" s="258"/>
      <c r="AG4276" s="258"/>
      <c r="AH4276" s="178">
        <f t="shared" si="3541"/>
        <v>0</v>
      </c>
      <c r="AJ4276" s="252"/>
      <c r="AK4276" s="253"/>
      <c r="AL4276" s="254"/>
      <c r="AM4276" s="253"/>
      <c r="AN4276" s="254"/>
      <c r="AO4276" s="253"/>
      <c r="AP4276" s="254"/>
      <c r="AQ4276" s="253"/>
      <c r="AR4276" s="254"/>
      <c r="AS4276" s="253"/>
      <c r="AT4276" s="254"/>
      <c r="AU4276" s="253"/>
      <c r="AV4276" s="163">
        <f t="shared" si="3531"/>
        <v>0</v>
      </c>
      <c r="AW4276" s="93">
        <f t="shared" si="3532"/>
        <v>0</v>
      </c>
      <c r="AY4276" s="163">
        <f t="shared" si="3533"/>
        <v>0</v>
      </c>
      <c r="AZ4276" s="163">
        <f t="shared" si="3534"/>
        <v>0</v>
      </c>
      <c r="BA4276" s="163">
        <f t="shared" si="3535"/>
        <v>0</v>
      </c>
      <c r="BB4276" s="163">
        <f t="shared" si="3536"/>
        <v>0</v>
      </c>
      <c r="BC4276" s="163">
        <f t="shared" si="3537"/>
        <v>0</v>
      </c>
      <c r="BD4276" s="163">
        <f t="shared" si="3538"/>
        <v>0</v>
      </c>
    </row>
    <row r="4277" spans="2:56" x14ac:dyDescent="0.3">
      <c r="B4277" s="176" t="s">
        <v>214</v>
      </c>
      <c r="C4277" s="202">
        <f>SUM(C4278,C4282)</f>
        <v>0</v>
      </c>
      <c r="D4277" s="203">
        <f>SUM(D4278,D4282)</f>
        <v>0</v>
      </c>
      <c r="E4277" s="204">
        <f t="shared" si="3525"/>
        <v>0</v>
      </c>
      <c r="F4277" s="202">
        <f>SUM(F4278,F4282)</f>
        <v>0</v>
      </c>
      <c r="G4277" s="203">
        <f>SUM(G4278,G4282)</f>
        <v>0</v>
      </c>
      <c r="H4277" s="204">
        <f t="shared" si="3526"/>
        <v>0</v>
      </c>
      <c r="I4277" s="202">
        <f>SUM(I4278,I4282)</f>
        <v>0</v>
      </c>
      <c r="J4277" s="205">
        <f>SUM(J4278,J4282)</f>
        <v>0</v>
      </c>
      <c r="K4277" s="206">
        <f t="shared" si="3527"/>
        <v>0</v>
      </c>
      <c r="L4277" s="202">
        <f>SUM(L4278,L4282)</f>
        <v>0</v>
      </c>
      <c r="M4277" s="205">
        <f>SUM(M4278,M4282)</f>
        <v>0</v>
      </c>
      <c r="N4277" s="207">
        <f>SUM(N4278,N4282)</f>
        <v>0</v>
      </c>
      <c r="O4277" s="202">
        <f>SUM(O4278,O4282)</f>
        <v>0</v>
      </c>
      <c r="P4277" s="207">
        <f>SUM(P4278,P4282)</f>
        <v>0</v>
      </c>
      <c r="Q4277" s="208">
        <f t="shared" si="3528"/>
        <v>0</v>
      </c>
      <c r="R4277" s="209">
        <f>SUM(R4278,R4282)</f>
        <v>0</v>
      </c>
      <c r="S4277" s="209">
        <f>SUM(S4278,S4282)</f>
        <v>0</v>
      </c>
      <c r="T4277" s="210">
        <f t="shared" si="3539"/>
        <v>0</v>
      </c>
      <c r="U4277" s="91"/>
      <c r="V4277" s="202">
        <f>SUM(V4278,V4282)</f>
        <v>0</v>
      </c>
      <c r="W4277" s="207">
        <f>SUM(W4278,W4282)</f>
        <v>0</v>
      </c>
      <c r="X4277" s="208">
        <f t="shared" si="3529"/>
        <v>0</v>
      </c>
      <c r="Y4277" s="209">
        <f>SUM(Y4278,Y4282)</f>
        <v>0</v>
      </c>
      <c r="Z4277" s="209">
        <f>SUM(Z4278,Z4282)</f>
        <v>0</v>
      </c>
      <c r="AA4277" s="210">
        <f t="shared" si="3540"/>
        <v>0</v>
      </c>
      <c r="AB4277" s="91"/>
      <c r="AC4277" s="202">
        <f>SUM(AC4278,AC4282)</f>
        <v>0</v>
      </c>
      <c r="AD4277" s="207">
        <f>SUM(AD4278,AD4282)</f>
        <v>0</v>
      </c>
      <c r="AE4277" s="208">
        <f t="shared" si="3530"/>
        <v>0</v>
      </c>
      <c r="AF4277" s="209">
        <f>SUM(AF4278,AF4282)</f>
        <v>0</v>
      </c>
      <c r="AG4277" s="209">
        <f>SUM(AG4278,AG4282)</f>
        <v>0</v>
      </c>
      <c r="AH4277" s="210">
        <f t="shared" si="3541"/>
        <v>0</v>
      </c>
      <c r="AJ4277" s="203">
        <f t="shared" ref="AJ4277:AU4277" si="3561">SUM(AJ4278,AJ4282)</f>
        <v>0</v>
      </c>
      <c r="AK4277" s="205">
        <f t="shared" si="3561"/>
        <v>0</v>
      </c>
      <c r="AL4277" s="207">
        <f t="shared" si="3561"/>
        <v>0</v>
      </c>
      <c r="AM4277" s="205">
        <f t="shared" si="3561"/>
        <v>0</v>
      </c>
      <c r="AN4277" s="207">
        <f t="shared" si="3561"/>
        <v>0</v>
      </c>
      <c r="AO4277" s="205">
        <f t="shared" si="3561"/>
        <v>0</v>
      </c>
      <c r="AP4277" s="207">
        <f t="shared" si="3561"/>
        <v>0</v>
      </c>
      <c r="AQ4277" s="205">
        <f t="shared" si="3561"/>
        <v>0</v>
      </c>
      <c r="AR4277" s="207">
        <f t="shared" si="3561"/>
        <v>0</v>
      </c>
      <c r="AS4277" s="205">
        <f t="shared" si="3561"/>
        <v>0</v>
      </c>
      <c r="AT4277" s="207">
        <f t="shared" si="3561"/>
        <v>0</v>
      </c>
      <c r="AU4277" s="205">
        <f t="shared" si="3561"/>
        <v>0</v>
      </c>
      <c r="AV4277" s="205">
        <f t="shared" si="3531"/>
        <v>0</v>
      </c>
      <c r="AW4277" s="211">
        <f t="shared" si="3532"/>
        <v>0</v>
      </c>
      <c r="AY4277" s="205">
        <f t="shared" si="3533"/>
        <v>0</v>
      </c>
      <c r="AZ4277" s="205">
        <f t="shared" si="3534"/>
        <v>0</v>
      </c>
      <c r="BA4277" s="205">
        <f t="shared" si="3535"/>
        <v>0</v>
      </c>
      <c r="BB4277" s="205">
        <f t="shared" si="3536"/>
        <v>0</v>
      </c>
      <c r="BC4277" s="205">
        <f t="shared" si="3537"/>
        <v>0</v>
      </c>
      <c r="BD4277" s="205">
        <f t="shared" si="3538"/>
        <v>0</v>
      </c>
    </row>
    <row r="4278" spans="2:56" x14ac:dyDescent="0.3">
      <c r="B4278" s="179" t="s">
        <v>215</v>
      </c>
      <c r="C4278" s="202">
        <f>SUM(C4279:C4281)</f>
        <v>0</v>
      </c>
      <c r="D4278" s="203">
        <f>SUM(D4279:D4281)</f>
        <v>0</v>
      </c>
      <c r="E4278" s="204">
        <f t="shared" si="3525"/>
        <v>0</v>
      </c>
      <c r="F4278" s="202">
        <f>SUM(F4279:F4281)</f>
        <v>0</v>
      </c>
      <c r="G4278" s="203">
        <f>SUM(G4279:G4281)</f>
        <v>0</v>
      </c>
      <c r="H4278" s="204">
        <f t="shared" si="3526"/>
        <v>0</v>
      </c>
      <c r="I4278" s="202">
        <f>SUM(I4279:I4281)</f>
        <v>0</v>
      </c>
      <c r="J4278" s="205">
        <f>SUM(J4279:J4281)</f>
        <v>0</v>
      </c>
      <c r="K4278" s="206">
        <f t="shared" si="3527"/>
        <v>0</v>
      </c>
      <c r="L4278" s="202">
        <f>SUM(L4279:L4281)</f>
        <v>0</v>
      </c>
      <c r="M4278" s="205">
        <f>SUM(M4279:M4281)</f>
        <v>0</v>
      </c>
      <c r="N4278" s="207">
        <f>SUM(N4279:N4281)</f>
        <v>0</v>
      </c>
      <c r="O4278" s="202">
        <f>SUM(O4279:O4281)</f>
        <v>0</v>
      </c>
      <c r="P4278" s="207">
        <f>SUM(P4279:P4281)</f>
        <v>0</v>
      </c>
      <c r="Q4278" s="208">
        <f t="shared" si="3528"/>
        <v>0</v>
      </c>
      <c r="R4278" s="209">
        <f>SUM(R4279:R4281)</f>
        <v>0</v>
      </c>
      <c r="S4278" s="209">
        <f>SUM(S4279:S4281)</f>
        <v>0</v>
      </c>
      <c r="T4278" s="210">
        <f t="shared" si="3539"/>
        <v>0</v>
      </c>
      <c r="U4278" s="91"/>
      <c r="V4278" s="202">
        <f>SUM(V4279:V4281)</f>
        <v>0</v>
      </c>
      <c r="W4278" s="207">
        <f>SUM(W4279:W4281)</f>
        <v>0</v>
      </c>
      <c r="X4278" s="208">
        <f t="shared" si="3529"/>
        <v>0</v>
      </c>
      <c r="Y4278" s="209">
        <f>SUM(Y4279:Y4281)</f>
        <v>0</v>
      </c>
      <c r="Z4278" s="209">
        <f>SUM(Z4279:Z4281)</f>
        <v>0</v>
      </c>
      <c r="AA4278" s="210">
        <f t="shared" si="3540"/>
        <v>0</v>
      </c>
      <c r="AB4278" s="91"/>
      <c r="AC4278" s="202">
        <f>SUM(AC4279:AC4281)</f>
        <v>0</v>
      </c>
      <c r="AD4278" s="207">
        <f>SUM(AD4279:AD4281)</f>
        <v>0</v>
      </c>
      <c r="AE4278" s="208">
        <f t="shared" si="3530"/>
        <v>0</v>
      </c>
      <c r="AF4278" s="209">
        <f>SUM(AF4279:AF4281)</f>
        <v>0</v>
      </c>
      <c r="AG4278" s="209">
        <f>SUM(AG4279:AG4281)</f>
        <v>0</v>
      </c>
      <c r="AH4278" s="210">
        <f t="shared" si="3541"/>
        <v>0</v>
      </c>
      <c r="AJ4278" s="203">
        <f t="shared" ref="AJ4278:AU4278" si="3562">SUM(AJ4279:AJ4281)</f>
        <v>0</v>
      </c>
      <c r="AK4278" s="205">
        <f t="shared" si="3562"/>
        <v>0</v>
      </c>
      <c r="AL4278" s="207">
        <f t="shared" si="3562"/>
        <v>0</v>
      </c>
      <c r="AM4278" s="205">
        <f t="shared" si="3562"/>
        <v>0</v>
      </c>
      <c r="AN4278" s="207">
        <f t="shared" si="3562"/>
        <v>0</v>
      </c>
      <c r="AO4278" s="205">
        <f t="shared" si="3562"/>
        <v>0</v>
      </c>
      <c r="AP4278" s="207">
        <f t="shared" si="3562"/>
        <v>0</v>
      </c>
      <c r="AQ4278" s="205">
        <f t="shared" si="3562"/>
        <v>0</v>
      </c>
      <c r="AR4278" s="207">
        <f t="shared" si="3562"/>
        <v>0</v>
      </c>
      <c r="AS4278" s="205">
        <f t="shared" si="3562"/>
        <v>0</v>
      </c>
      <c r="AT4278" s="207">
        <f t="shared" si="3562"/>
        <v>0</v>
      </c>
      <c r="AU4278" s="205">
        <f t="shared" si="3562"/>
        <v>0</v>
      </c>
      <c r="AV4278" s="205">
        <f t="shared" si="3531"/>
        <v>0</v>
      </c>
      <c r="AW4278" s="211">
        <f t="shared" si="3532"/>
        <v>0</v>
      </c>
      <c r="AY4278" s="205">
        <f t="shared" si="3533"/>
        <v>0</v>
      </c>
      <c r="AZ4278" s="205">
        <f t="shared" si="3534"/>
        <v>0</v>
      </c>
      <c r="BA4278" s="205">
        <f t="shared" si="3535"/>
        <v>0</v>
      </c>
      <c r="BB4278" s="205">
        <f t="shared" si="3536"/>
        <v>0</v>
      </c>
      <c r="BC4278" s="205">
        <f t="shared" si="3537"/>
        <v>0</v>
      </c>
      <c r="BD4278" s="205">
        <f t="shared" si="3538"/>
        <v>0</v>
      </c>
    </row>
    <row r="4279" spans="2:56" x14ac:dyDescent="0.3">
      <c r="B4279" s="201" t="s">
        <v>216</v>
      </c>
      <c r="C4279" s="255"/>
      <c r="D4279" s="256"/>
      <c r="E4279" s="182">
        <f t="shared" si="3525"/>
        <v>0</v>
      </c>
      <c r="F4279" s="255"/>
      <c r="G4279" s="256"/>
      <c r="H4279" s="182">
        <f t="shared" si="3526"/>
        <v>0</v>
      </c>
      <c r="I4279" s="255"/>
      <c r="J4279" s="257"/>
      <c r="K4279" s="184">
        <f t="shared" si="3527"/>
        <v>0</v>
      </c>
      <c r="L4279" s="255"/>
      <c r="M4279" s="257"/>
      <c r="N4279" s="258"/>
      <c r="O4279" s="255"/>
      <c r="P4279" s="258"/>
      <c r="Q4279" s="177">
        <f t="shared" si="3528"/>
        <v>0</v>
      </c>
      <c r="R4279" s="258"/>
      <c r="S4279" s="258"/>
      <c r="T4279" s="178">
        <f t="shared" si="3539"/>
        <v>0</v>
      </c>
      <c r="U4279" s="157"/>
      <c r="V4279" s="255"/>
      <c r="W4279" s="258"/>
      <c r="X4279" s="177">
        <f t="shared" si="3529"/>
        <v>0</v>
      </c>
      <c r="Y4279" s="258"/>
      <c r="Z4279" s="258"/>
      <c r="AA4279" s="178">
        <f t="shared" si="3540"/>
        <v>0</v>
      </c>
      <c r="AB4279" s="157"/>
      <c r="AC4279" s="255"/>
      <c r="AD4279" s="258"/>
      <c r="AE4279" s="177">
        <f t="shared" si="3530"/>
        <v>0</v>
      </c>
      <c r="AF4279" s="258"/>
      <c r="AG4279" s="258"/>
      <c r="AH4279" s="178">
        <f t="shared" si="3541"/>
        <v>0</v>
      </c>
      <c r="AJ4279" s="252"/>
      <c r="AK4279" s="253"/>
      <c r="AL4279" s="254"/>
      <c r="AM4279" s="253"/>
      <c r="AN4279" s="254"/>
      <c r="AO4279" s="253"/>
      <c r="AP4279" s="254"/>
      <c r="AQ4279" s="253"/>
      <c r="AR4279" s="254"/>
      <c r="AS4279" s="253"/>
      <c r="AT4279" s="254"/>
      <c r="AU4279" s="253"/>
      <c r="AV4279" s="163">
        <f t="shared" si="3531"/>
        <v>0</v>
      </c>
      <c r="AW4279" s="93">
        <f t="shared" si="3532"/>
        <v>0</v>
      </c>
      <c r="AY4279" s="163">
        <f t="shared" si="3533"/>
        <v>0</v>
      </c>
      <c r="AZ4279" s="163">
        <f t="shared" si="3534"/>
        <v>0</v>
      </c>
      <c r="BA4279" s="163">
        <f t="shared" si="3535"/>
        <v>0</v>
      </c>
      <c r="BB4279" s="163">
        <f t="shared" si="3536"/>
        <v>0</v>
      </c>
      <c r="BC4279" s="163">
        <f t="shared" si="3537"/>
        <v>0</v>
      </c>
      <c r="BD4279" s="163">
        <f t="shared" si="3538"/>
        <v>0</v>
      </c>
    </row>
    <row r="4280" spans="2:56" x14ac:dyDescent="0.3">
      <c r="B4280" s="201" t="s">
        <v>217</v>
      </c>
      <c r="C4280" s="255"/>
      <c r="D4280" s="256"/>
      <c r="E4280" s="182">
        <f t="shared" si="3525"/>
        <v>0</v>
      </c>
      <c r="F4280" s="255"/>
      <c r="G4280" s="256"/>
      <c r="H4280" s="182">
        <f t="shared" si="3526"/>
        <v>0</v>
      </c>
      <c r="I4280" s="255"/>
      <c r="J4280" s="257"/>
      <c r="K4280" s="184">
        <f t="shared" si="3527"/>
        <v>0</v>
      </c>
      <c r="L4280" s="255"/>
      <c r="M4280" s="257"/>
      <c r="N4280" s="258"/>
      <c r="O4280" s="255"/>
      <c r="P4280" s="258"/>
      <c r="Q4280" s="177">
        <f t="shared" si="3528"/>
        <v>0</v>
      </c>
      <c r="R4280" s="258"/>
      <c r="S4280" s="258"/>
      <c r="T4280" s="178">
        <f t="shared" si="3539"/>
        <v>0</v>
      </c>
      <c r="U4280" s="157"/>
      <c r="V4280" s="255"/>
      <c r="W4280" s="258"/>
      <c r="X4280" s="177">
        <f t="shared" si="3529"/>
        <v>0</v>
      </c>
      <c r="Y4280" s="258"/>
      <c r="Z4280" s="258"/>
      <c r="AA4280" s="178">
        <f t="shared" si="3540"/>
        <v>0</v>
      </c>
      <c r="AB4280" s="157"/>
      <c r="AC4280" s="255"/>
      <c r="AD4280" s="258"/>
      <c r="AE4280" s="177">
        <f t="shared" si="3530"/>
        <v>0</v>
      </c>
      <c r="AF4280" s="258"/>
      <c r="AG4280" s="258"/>
      <c r="AH4280" s="178">
        <f t="shared" si="3541"/>
        <v>0</v>
      </c>
      <c r="AJ4280" s="252"/>
      <c r="AK4280" s="253"/>
      <c r="AL4280" s="254"/>
      <c r="AM4280" s="253"/>
      <c r="AN4280" s="254"/>
      <c r="AO4280" s="253"/>
      <c r="AP4280" s="254"/>
      <c r="AQ4280" s="253"/>
      <c r="AR4280" s="254"/>
      <c r="AS4280" s="253"/>
      <c r="AT4280" s="254"/>
      <c r="AU4280" s="253"/>
      <c r="AV4280" s="163">
        <f t="shared" si="3531"/>
        <v>0</v>
      </c>
      <c r="AW4280" s="93">
        <f t="shared" si="3532"/>
        <v>0</v>
      </c>
      <c r="AY4280" s="163">
        <f t="shared" si="3533"/>
        <v>0</v>
      </c>
      <c r="AZ4280" s="163">
        <f t="shared" si="3534"/>
        <v>0</v>
      </c>
      <c r="BA4280" s="163">
        <f t="shared" si="3535"/>
        <v>0</v>
      </c>
      <c r="BB4280" s="163">
        <f t="shared" si="3536"/>
        <v>0</v>
      </c>
      <c r="BC4280" s="163">
        <f t="shared" si="3537"/>
        <v>0</v>
      </c>
      <c r="BD4280" s="163">
        <f t="shared" si="3538"/>
        <v>0</v>
      </c>
    </row>
    <row r="4281" spans="2:56" x14ac:dyDescent="0.3">
      <c r="B4281" s="201" t="s">
        <v>218</v>
      </c>
      <c r="C4281" s="255"/>
      <c r="D4281" s="256"/>
      <c r="E4281" s="182">
        <f t="shared" si="3525"/>
        <v>0</v>
      </c>
      <c r="F4281" s="255"/>
      <c r="G4281" s="256"/>
      <c r="H4281" s="182">
        <f t="shared" si="3526"/>
        <v>0</v>
      </c>
      <c r="I4281" s="255"/>
      <c r="J4281" s="257"/>
      <c r="K4281" s="184">
        <f t="shared" si="3527"/>
        <v>0</v>
      </c>
      <c r="L4281" s="255"/>
      <c r="M4281" s="257"/>
      <c r="N4281" s="258"/>
      <c r="O4281" s="255"/>
      <c r="P4281" s="258"/>
      <c r="Q4281" s="177">
        <f t="shared" si="3528"/>
        <v>0</v>
      </c>
      <c r="R4281" s="258"/>
      <c r="S4281" s="258"/>
      <c r="T4281" s="178">
        <f t="shared" si="3539"/>
        <v>0</v>
      </c>
      <c r="U4281" s="157"/>
      <c r="V4281" s="255"/>
      <c r="W4281" s="258"/>
      <c r="X4281" s="177">
        <f t="shared" si="3529"/>
        <v>0</v>
      </c>
      <c r="Y4281" s="258"/>
      <c r="Z4281" s="258"/>
      <c r="AA4281" s="178">
        <f t="shared" si="3540"/>
        <v>0</v>
      </c>
      <c r="AB4281" s="157"/>
      <c r="AC4281" s="255"/>
      <c r="AD4281" s="258"/>
      <c r="AE4281" s="177">
        <f t="shared" si="3530"/>
        <v>0</v>
      </c>
      <c r="AF4281" s="258"/>
      <c r="AG4281" s="258"/>
      <c r="AH4281" s="178">
        <f t="shared" si="3541"/>
        <v>0</v>
      </c>
      <c r="AJ4281" s="252"/>
      <c r="AK4281" s="253"/>
      <c r="AL4281" s="254"/>
      <c r="AM4281" s="253"/>
      <c r="AN4281" s="254"/>
      <c r="AO4281" s="253"/>
      <c r="AP4281" s="254"/>
      <c r="AQ4281" s="253"/>
      <c r="AR4281" s="254"/>
      <c r="AS4281" s="253"/>
      <c r="AT4281" s="254"/>
      <c r="AU4281" s="253"/>
      <c r="AV4281" s="163">
        <f t="shared" si="3531"/>
        <v>0</v>
      </c>
      <c r="AW4281" s="93">
        <f t="shared" si="3532"/>
        <v>0</v>
      </c>
      <c r="AY4281" s="163">
        <f t="shared" si="3533"/>
        <v>0</v>
      </c>
      <c r="AZ4281" s="163">
        <f t="shared" si="3534"/>
        <v>0</v>
      </c>
      <c r="BA4281" s="163">
        <f t="shared" si="3535"/>
        <v>0</v>
      </c>
      <c r="BB4281" s="163">
        <f t="shared" si="3536"/>
        <v>0</v>
      </c>
      <c r="BC4281" s="163">
        <f t="shared" si="3537"/>
        <v>0</v>
      </c>
      <c r="BD4281" s="163">
        <f t="shared" si="3538"/>
        <v>0</v>
      </c>
    </row>
    <row r="4282" spans="2:56" x14ac:dyDescent="0.3">
      <c r="B4282" s="179" t="s">
        <v>219</v>
      </c>
      <c r="C4282" s="202">
        <f>SUM(C4283:C4289)</f>
        <v>0</v>
      </c>
      <c r="D4282" s="203">
        <f>SUM(D4283:D4289)</f>
        <v>0</v>
      </c>
      <c r="E4282" s="204">
        <f t="shared" si="3525"/>
        <v>0</v>
      </c>
      <c r="F4282" s="202">
        <f>SUM(F4283:F4289)</f>
        <v>0</v>
      </c>
      <c r="G4282" s="203">
        <f>SUM(G4283:G4289)</f>
        <v>0</v>
      </c>
      <c r="H4282" s="204">
        <f t="shared" si="3526"/>
        <v>0</v>
      </c>
      <c r="I4282" s="202">
        <f>SUM(I4283:I4289)</f>
        <v>0</v>
      </c>
      <c r="J4282" s="205">
        <f>SUM(J4283:J4289)</f>
        <v>0</v>
      </c>
      <c r="K4282" s="206">
        <f t="shared" si="3527"/>
        <v>0</v>
      </c>
      <c r="L4282" s="202">
        <f>SUM(L4283:L4289)</f>
        <v>0</v>
      </c>
      <c r="M4282" s="205">
        <f>SUM(M4283:M4289)</f>
        <v>0</v>
      </c>
      <c r="N4282" s="207">
        <f>SUM(N4283:N4289)</f>
        <v>0</v>
      </c>
      <c r="O4282" s="202">
        <f>SUM(O4283:O4289)</f>
        <v>0</v>
      </c>
      <c r="P4282" s="207">
        <f>SUM(P4283:P4289)</f>
        <v>0</v>
      </c>
      <c r="Q4282" s="208">
        <f t="shared" si="3528"/>
        <v>0</v>
      </c>
      <c r="R4282" s="209">
        <f>SUM(R4283:R4289)</f>
        <v>0</v>
      </c>
      <c r="S4282" s="209">
        <f>SUM(S4283:S4289)</f>
        <v>0</v>
      </c>
      <c r="T4282" s="210">
        <f t="shared" si="3539"/>
        <v>0</v>
      </c>
      <c r="U4282" s="91"/>
      <c r="V4282" s="202">
        <f>SUM(V4283:V4289)</f>
        <v>0</v>
      </c>
      <c r="W4282" s="207">
        <f>SUM(W4283:W4289)</f>
        <v>0</v>
      </c>
      <c r="X4282" s="208">
        <f t="shared" si="3529"/>
        <v>0</v>
      </c>
      <c r="Y4282" s="209">
        <f>SUM(Y4283:Y4289)</f>
        <v>0</v>
      </c>
      <c r="Z4282" s="209">
        <f>SUM(Z4283:Z4289)</f>
        <v>0</v>
      </c>
      <c r="AA4282" s="210">
        <f t="shared" si="3540"/>
        <v>0</v>
      </c>
      <c r="AB4282" s="91"/>
      <c r="AC4282" s="202">
        <f>SUM(AC4283:AC4289)</f>
        <v>0</v>
      </c>
      <c r="AD4282" s="207">
        <f>SUM(AD4283:AD4289)</f>
        <v>0</v>
      </c>
      <c r="AE4282" s="208">
        <f t="shared" si="3530"/>
        <v>0</v>
      </c>
      <c r="AF4282" s="209">
        <f>SUM(AF4283:AF4289)</f>
        <v>0</v>
      </c>
      <c r="AG4282" s="209">
        <f>SUM(AG4283:AG4289)</f>
        <v>0</v>
      </c>
      <c r="AH4282" s="210">
        <f t="shared" si="3541"/>
        <v>0</v>
      </c>
      <c r="AJ4282" s="203">
        <f t="shared" ref="AJ4282:AU4282" si="3563">SUM(AJ4283:AJ4289)</f>
        <v>0</v>
      </c>
      <c r="AK4282" s="205">
        <f t="shared" si="3563"/>
        <v>0</v>
      </c>
      <c r="AL4282" s="207">
        <f t="shared" si="3563"/>
        <v>0</v>
      </c>
      <c r="AM4282" s="205">
        <f t="shared" si="3563"/>
        <v>0</v>
      </c>
      <c r="AN4282" s="207">
        <f t="shared" si="3563"/>
        <v>0</v>
      </c>
      <c r="AO4282" s="205">
        <f t="shared" si="3563"/>
        <v>0</v>
      </c>
      <c r="AP4282" s="207">
        <f t="shared" si="3563"/>
        <v>0</v>
      </c>
      <c r="AQ4282" s="205">
        <f t="shared" si="3563"/>
        <v>0</v>
      </c>
      <c r="AR4282" s="207">
        <f t="shared" si="3563"/>
        <v>0</v>
      </c>
      <c r="AS4282" s="205">
        <f t="shared" si="3563"/>
        <v>0</v>
      </c>
      <c r="AT4282" s="207">
        <f t="shared" si="3563"/>
        <v>0</v>
      </c>
      <c r="AU4282" s="205">
        <f t="shared" si="3563"/>
        <v>0</v>
      </c>
      <c r="AV4282" s="205">
        <f t="shared" si="3531"/>
        <v>0</v>
      </c>
      <c r="AW4282" s="211">
        <f t="shared" si="3532"/>
        <v>0</v>
      </c>
      <c r="AY4282" s="205">
        <f t="shared" si="3533"/>
        <v>0</v>
      </c>
      <c r="AZ4282" s="205">
        <f t="shared" si="3534"/>
        <v>0</v>
      </c>
      <c r="BA4282" s="205">
        <f t="shared" si="3535"/>
        <v>0</v>
      </c>
      <c r="BB4282" s="205">
        <f t="shared" si="3536"/>
        <v>0</v>
      </c>
      <c r="BC4282" s="205">
        <f t="shared" si="3537"/>
        <v>0</v>
      </c>
      <c r="BD4282" s="205">
        <f t="shared" si="3538"/>
        <v>0</v>
      </c>
    </row>
    <row r="4283" spans="2:56" x14ac:dyDescent="0.3">
      <c r="B4283" s="201" t="s">
        <v>220</v>
      </c>
      <c r="C4283" s="255"/>
      <c r="D4283" s="256"/>
      <c r="E4283" s="182">
        <f t="shared" si="3525"/>
        <v>0</v>
      </c>
      <c r="F4283" s="255"/>
      <c r="G4283" s="256"/>
      <c r="H4283" s="182">
        <f t="shared" si="3526"/>
        <v>0</v>
      </c>
      <c r="I4283" s="255"/>
      <c r="J4283" s="257"/>
      <c r="K4283" s="184">
        <f t="shared" si="3527"/>
        <v>0</v>
      </c>
      <c r="L4283" s="255"/>
      <c r="M4283" s="257"/>
      <c r="N4283" s="258"/>
      <c r="O4283" s="255"/>
      <c r="P4283" s="258"/>
      <c r="Q4283" s="177">
        <f t="shared" si="3528"/>
        <v>0</v>
      </c>
      <c r="R4283" s="258"/>
      <c r="S4283" s="258"/>
      <c r="T4283" s="178">
        <f t="shared" si="3539"/>
        <v>0</v>
      </c>
      <c r="U4283" s="157"/>
      <c r="V4283" s="255"/>
      <c r="W4283" s="258"/>
      <c r="X4283" s="177">
        <f t="shared" si="3529"/>
        <v>0</v>
      </c>
      <c r="Y4283" s="258"/>
      <c r="Z4283" s="258"/>
      <c r="AA4283" s="178">
        <f t="shared" si="3540"/>
        <v>0</v>
      </c>
      <c r="AB4283" s="157"/>
      <c r="AC4283" s="255"/>
      <c r="AD4283" s="258"/>
      <c r="AE4283" s="177">
        <f t="shared" si="3530"/>
        <v>0</v>
      </c>
      <c r="AF4283" s="258"/>
      <c r="AG4283" s="258"/>
      <c r="AH4283" s="178">
        <f t="shared" si="3541"/>
        <v>0</v>
      </c>
      <c r="AJ4283" s="252"/>
      <c r="AK4283" s="253"/>
      <c r="AL4283" s="254"/>
      <c r="AM4283" s="253"/>
      <c r="AN4283" s="254"/>
      <c r="AO4283" s="253"/>
      <c r="AP4283" s="254"/>
      <c r="AQ4283" s="253"/>
      <c r="AR4283" s="254"/>
      <c r="AS4283" s="253"/>
      <c r="AT4283" s="254"/>
      <c r="AU4283" s="253"/>
      <c r="AV4283" s="163">
        <f t="shared" si="3531"/>
        <v>0</v>
      </c>
      <c r="AW4283" s="93">
        <f t="shared" si="3532"/>
        <v>0</v>
      </c>
      <c r="AY4283" s="163">
        <f t="shared" si="3533"/>
        <v>0</v>
      </c>
      <c r="AZ4283" s="163">
        <f t="shared" si="3534"/>
        <v>0</v>
      </c>
      <c r="BA4283" s="163">
        <f t="shared" si="3535"/>
        <v>0</v>
      </c>
      <c r="BB4283" s="163">
        <f t="shared" si="3536"/>
        <v>0</v>
      </c>
      <c r="BC4283" s="163">
        <f t="shared" si="3537"/>
        <v>0</v>
      </c>
      <c r="BD4283" s="163">
        <f t="shared" si="3538"/>
        <v>0</v>
      </c>
    </row>
    <row r="4284" spans="2:56" x14ac:dyDescent="0.3">
      <c r="B4284" s="201" t="s">
        <v>221</v>
      </c>
      <c r="C4284" s="255"/>
      <c r="D4284" s="256"/>
      <c r="E4284" s="182">
        <f t="shared" si="3525"/>
        <v>0</v>
      </c>
      <c r="F4284" s="255"/>
      <c r="G4284" s="256"/>
      <c r="H4284" s="182">
        <f t="shared" si="3526"/>
        <v>0</v>
      </c>
      <c r="I4284" s="255"/>
      <c r="J4284" s="257"/>
      <c r="K4284" s="184">
        <f t="shared" si="3527"/>
        <v>0</v>
      </c>
      <c r="L4284" s="255"/>
      <c r="M4284" s="257"/>
      <c r="N4284" s="258"/>
      <c r="O4284" s="255"/>
      <c r="P4284" s="258"/>
      <c r="Q4284" s="177">
        <f t="shared" si="3528"/>
        <v>0</v>
      </c>
      <c r="R4284" s="258"/>
      <c r="S4284" s="258"/>
      <c r="T4284" s="178">
        <f t="shared" si="3539"/>
        <v>0</v>
      </c>
      <c r="U4284" s="157"/>
      <c r="V4284" s="255"/>
      <c r="W4284" s="258"/>
      <c r="X4284" s="177">
        <f t="shared" si="3529"/>
        <v>0</v>
      </c>
      <c r="Y4284" s="258"/>
      <c r="Z4284" s="258"/>
      <c r="AA4284" s="178">
        <f t="shared" si="3540"/>
        <v>0</v>
      </c>
      <c r="AB4284" s="157"/>
      <c r="AC4284" s="255"/>
      <c r="AD4284" s="258"/>
      <c r="AE4284" s="177">
        <f t="shared" si="3530"/>
        <v>0</v>
      </c>
      <c r="AF4284" s="258"/>
      <c r="AG4284" s="258"/>
      <c r="AH4284" s="178">
        <f t="shared" si="3541"/>
        <v>0</v>
      </c>
      <c r="AJ4284" s="252"/>
      <c r="AK4284" s="253"/>
      <c r="AL4284" s="254"/>
      <c r="AM4284" s="253"/>
      <c r="AN4284" s="254"/>
      <c r="AO4284" s="253"/>
      <c r="AP4284" s="254"/>
      <c r="AQ4284" s="253"/>
      <c r="AR4284" s="254"/>
      <c r="AS4284" s="253"/>
      <c r="AT4284" s="254"/>
      <c r="AU4284" s="253"/>
      <c r="AV4284" s="163">
        <f t="shared" si="3531"/>
        <v>0</v>
      </c>
      <c r="AW4284" s="93">
        <f t="shared" si="3532"/>
        <v>0</v>
      </c>
      <c r="AY4284" s="163">
        <f t="shared" si="3533"/>
        <v>0</v>
      </c>
      <c r="AZ4284" s="163">
        <f t="shared" si="3534"/>
        <v>0</v>
      </c>
      <c r="BA4284" s="163">
        <f t="shared" si="3535"/>
        <v>0</v>
      </c>
      <c r="BB4284" s="163">
        <f t="shared" si="3536"/>
        <v>0</v>
      </c>
      <c r="BC4284" s="163">
        <f t="shared" si="3537"/>
        <v>0</v>
      </c>
      <c r="BD4284" s="163">
        <f t="shared" si="3538"/>
        <v>0</v>
      </c>
    </row>
    <row r="4285" spans="2:56" x14ac:dyDescent="0.3">
      <c r="B4285" s="201" t="s">
        <v>222</v>
      </c>
      <c r="C4285" s="255"/>
      <c r="D4285" s="256"/>
      <c r="E4285" s="182">
        <f t="shared" si="3525"/>
        <v>0</v>
      </c>
      <c r="F4285" s="255"/>
      <c r="G4285" s="256"/>
      <c r="H4285" s="182">
        <f t="shared" si="3526"/>
        <v>0</v>
      </c>
      <c r="I4285" s="255"/>
      <c r="J4285" s="257"/>
      <c r="K4285" s="184">
        <f t="shared" si="3527"/>
        <v>0</v>
      </c>
      <c r="L4285" s="255"/>
      <c r="M4285" s="257"/>
      <c r="N4285" s="258"/>
      <c r="O4285" s="255"/>
      <c r="P4285" s="258"/>
      <c r="Q4285" s="177">
        <f t="shared" si="3528"/>
        <v>0</v>
      </c>
      <c r="R4285" s="258"/>
      <c r="S4285" s="258"/>
      <c r="T4285" s="178">
        <f t="shared" si="3539"/>
        <v>0</v>
      </c>
      <c r="U4285" s="157"/>
      <c r="V4285" s="255"/>
      <c r="W4285" s="258"/>
      <c r="X4285" s="177">
        <f t="shared" si="3529"/>
        <v>0</v>
      </c>
      <c r="Y4285" s="258"/>
      <c r="Z4285" s="258"/>
      <c r="AA4285" s="178">
        <f t="shared" si="3540"/>
        <v>0</v>
      </c>
      <c r="AB4285" s="157"/>
      <c r="AC4285" s="255"/>
      <c r="AD4285" s="258"/>
      <c r="AE4285" s="177">
        <f t="shared" si="3530"/>
        <v>0</v>
      </c>
      <c r="AF4285" s="258"/>
      <c r="AG4285" s="258"/>
      <c r="AH4285" s="178">
        <f t="shared" si="3541"/>
        <v>0</v>
      </c>
      <c r="AJ4285" s="252"/>
      <c r="AK4285" s="253"/>
      <c r="AL4285" s="254"/>
      <c r="AM4285" s="253"/>
      <c r="AN4285" s="254"/>
      <c r="AO4285" s="253"/>
      <c r="AP4285" s="254"/>
      <c r="AQ4285" s="253"/>
      <c r="AR4285" s="254"/>
      <c r="AS4285" s="253"/>
      <c r="AT4285" s="254"/>
      <c r="AU4285" s="253"/>
      <c r="AV4285" s="163">
        <f t="shared" si="3531"/>
        <v>0</v>
      </c>
      <c r="AW4285" s="93">
        <f t="shared" si="3532"/>
        <v>0</v>
      </c>
      <c r="AY4285" s="163">
        <f t="shared" si="3533"/>
        <v>0</v>
      </c>
      <c r="AZ4285" s="163">
        <f t="shared" si="3534"/>
        <v>0</v>
      </c>
      <c r="BA4285" s="163">
        <f t="shared" si="3535"/>
        <v>0</v>
      </c>
      <c r="BB4285" s="163">
        <f t="shared" si="3536"/>
        <v>0</v>
      </c>
      <c r="BC4285" s="163">
        <f t="shared" si="3537"/>
        <v>0</v>
      </c>
      <c r="BD4285" s="163">
        <f t="shared" si="3538"/>
        <v>0</v>
      </c>
    </row>
    <row r="4286" spans="2:56" x14ac:dyDescent="0.3">
      <c r="B4286" s="201" t="s">
        <v>223</v>
      </c>
      <c r="C4286" s="255"/>
      <c r="D4286" s="256"/>
      <c r="E4286" s="182">
        <f t="shared" si="3525"/>
        <v>0</v>
      </c>
      <c r="F4286" s="255"/>
      <c r="G4286" s="256"/>
      <c r="H4286" s="182">
        <f t="shared" si="3526"/>
        <v>0</v>
      </c>
      <c r="I4286" s="255"/>
      <c r="J4286" s="257"/>
      <c r="K4286" s="184">
        <f t="shared" si="3527"/>
        <v>0</v>
      </c>
      <c r="L4286" s="255"/>
      <c r="M4286" s="257"/>
      <c r="N4286" s="258"/>
      <c r="O4286" s="255"/>
      <c r="P4286" s="258"/>
      <c r="Q4286" s="177">
        <f t="shared" si="3528"/>
        <v>0</v>
      </c>
      <c r="R4286" s="258"/>
      <c r="S4286" s="258"/>
      <c r="T4286" s="178">
        <f t="shared" si="3539"/>
        <v>0</v>
      </c>
      <c r="U4286" s="157"/>
      <c r="V4286" s="255"/>
      <c r="W4286" s="258"/>
      <c r="X4286" s="177">
        <f t="shared" si="3529"/>
        <v>0</v>
      </c>
      <c r="Y4286" s="258"/>
      <c r="Z4286" s="258"/>
      <c r="AA4286" s="178">
        <f t="shared" si="3540"/>
        <v>0</v>
      </c>
      <c r="AB4286" s="157"/>
      <c r="AC4286" s="255"/>
      <c r="AD4286" s="258"/>
      <c r="AE4286" s="177">
        <f t="shared" si="3530"/>
        <v>0</v>
      </c>
      <c r="AF4286" s="258"/>
      <c r="AG4286" s="258"/>
      <c r="AH4286" s="178">
        <f t="shared" si="3541"/>
        <v>0</v>
      </c>
      <c r="AJ4286" s="252"/>
      <c r="AK4286" s="253"/>
      <c r="AL4286" s="254"/>
      <c r="AM4286" s="253"/>
      <c r="AN4286" s="254"/>
      <c r="AO4286" s="253"/>
      <c r="AP4286" s="254"/>
      <c r="AQ4286" s="253"/>
      <c r="AR4286" s="254"/>
      <c r="AS4286" s="253"/>
      <c r="AT4286" s="254"/>
      <c r="AU4286" s="253"/>
      <c r="AV4286" s="163">
        <f t="shared" si="3531"/>
        <v>0</v>
      </c>
      <c r="AW4286" s="93">
        <f t="shared" si="3532"/>
        <v>0</v>
      </c>
      <c r="AY4286" s="163">
        <f t="shared" si="3533"/>
        <v>0</v>
      </c>
      <c r="AZ4286" s="163">
        <f t="shared" si="3534"/>
        <v>0</v>
      </c>
      <c r="BA4286" s="163">
        <f t="shared" si="3535"/>
        <v>0</v>
      </c>
      <c r="BB4286" s="163">
        <f t="shared" si="3536"/>
        <v>0</v>
      </c>
      <c r="BC4286" s="163">
        <f t="shared" si="3537"/>
        <v>0</v>
      </c>
      <c r="BD4286" s="163">
        <f t="shared" si="3538"/>
        <v>0</v>
      </c>
    </row>
    <row r="4287" spans="2:56" x14ac:dyDescent="0.3">
      <c r="B4287" s="201" t="s">
        <v>224</v>
      </c>
      <c r="C4287" s="255"/>
      <c r="D4287" s="256"/>
      <c r="E4287" s="182">
        <f t="shared" si="3525"/>
        <v>0</v>
      </c>
      <c r="F4287" s="255"/>
      <c r="G4287" s="256"/>
      <c r="H4287" s="182">
        <f t="shared" si="3526"/>
        <v>0</v>
      </c>
      <c r="I4287" s="255"/>
      <c r="J4287" s="257"/>
      <c r="K4287" s="184">
        <f t="shared" si="3527"/>
        <v>0</v>
      </c>
      <c r="L4287" s="255"/>
      <c r="M4287" s="257"/>
      <c r="N4287" s="258"/>
      <c r="O4287" s="255"/>
      <c r="P4287" s="258"/>
      <c r="Q4287" s="177">
        <f t="shared" si="3528"/>
        <v>0</v>
      </c>
      <c r="R4287" s="258"/>
      <c r="S4287" s="258"/>
      <c r="T4287" s="178">
        <f t="shared" si="3539"/>
        <v>0</v>
      </c>
      <c r="U4287" s="157"/>
      <c r="V4287" s="255"/>
      <c r="W4287" s="258"/>
      <c r="X4287" s="177">
        <f t="shared" si="3529"/>
        <v>0</v>
      </c>
      <c r="Y4287" s="258"/>
      <c r="Z4287" s="258"/>
      <c r="AA4287" s="178">
        <f t="shared" si="3540"/>
        <v>0</v>
      </c>
      <c r="AB4287" s="157"/>
      <c r="AC4287" s="255"/>
      <c r="AD4287" s="258"/>
      <c r="AE4287" s="177">
        <f t="shared" si="3530"/>
        <v>0</v>
      </c>
      <c r="AF4287" s="258"/>
      <c r="AG4287" s="258"/>
      <c r="AH4287" s="178">
        <f t="shared" si="3541"/>
        <v>0</v>
      </c>
      <c r="AJ4287" s="252"/>
      <c r="AK4287" s="253"/>
      <c r="AL4287" s="254"/>
      <c r="AM4287" s="253"/>
      <c r="AN4287" s="254"/>
      <c r="AO4287" s="253"/>
      <c r="AP4287" s="254"/>
      <c r="AQ4287" s="253"/>
      <c r="AR4287" s="254"/>
      <c r="AS4287" s="253"/>
      <c r="AT4287" s="254"/>
      <c r="AU4287" s="253"/>
      <c r="AV4287" s="163">
        <f t="shared" si="3531"/>
        <v>0</v>
      </c>
      <c r="AW4287" s="93">
        <f t="shared" si="3532"/>
        <v>0</v>
      </c>
      <c r="AY4287" s="163">
        <f t="shared" si="3533"/>
        <v>0</v>
      </c>
      <c r="AZ4287" s="163">
        <f t="shared" si="3534"/>
        <v>0</v>
      </c>
      <c r="BA4287" s="163">
        <f t="shared" si="3535"/>
        <v>0</v>
      </c>
      <c r="BB4287" s="163">
        <f t="shared" si="3536"/>
        <v>0</v>
      </c>
      <c r="BC4287" s="163">
        <f t="shared" si="3537"/>
        <v>0</v>
      </c>
      <c r="BD4287" s="163">
        <f t="shared" si="3538"/>
        <v>0</v>
      </c>
    </row>
    <row r="4288" spans="2:56" x14ac:dyDescent="0.3">
      <c r="B4288" s="201" t="s">
        <v>225</v>
      </c>
      <c r="C4288" s="255"/>
      <c r="D4288" s="256"/>
      <c r="E4288" s="182">
        <f t="shared" si="3525"/>
        <v>0</v>
      </c>
      <c r="F4288" s="255"/>
      <c r="G4288" s="256"/>
      <c r="H4288" s="182">
        <f t="shared" si="3526"/>
        <v>0</v>
      </c>
      <c r="I4288" s="255"/>
      <c r="J4288" s="257"/>
      <c r="K4288" s="184">
        <f t="shared" si="3527"/>
        <v>0</v>
      </c>
      <c r="L4288" s="255"/>
      <c r="M4288" s="257"/>
      <c r="N4288" s="258"/>
      <c r="O4288" s="255"/>
      <c r="P4288" s="258"/>
      <c r="Q4288" s="177">
        <f t="shared" si="3528"/>
        <v>0</v>
      </c>
      <c r="R4288" s="258"/>
      <c r="S4288" s="258"/>
      <c r="T4288" s="178">
        <f t="shared" si="3539"/>
        <v>0</v>
      </c>
      <c r="U4288" s="157"/>
      <c r="V4288" s="255"/>
      <c r="W4288" s="258"/>
      <c r="X4288" s="177">
        <f t="shared" si="3529"/>
        <v>0</v>
      </c>
      <c r="Y4288" s="258"/>
      <c r="Z4288" s="258"/>
      <c r="AA4288" s="178">
        <f t="shared" si="3540"/>
        <v>0</v>
      </c>
      <c r="AB4288" s="157"/>
      <c r="AC4288" s="255"/>
      <c r="AD4288" s="258"/>
      <c r="AE4288" s="177">
        <f t="shared" si="3530"/>
        <v>0</v>
      </c>
      <c r="AF4288" s="258"/>
      <c r="AG4288" s="258"/>
      <c r="AH4288" s="178">
        <f t="shared" si="3541"/>
        <v>0</v>
      </c>
      <c r="AJ4288" s="252"/>
      <c r="AK4288" s="253"/>
      <c r="AL4288" s="254"/>
      <c r="AM4288" s="253"/>
      <c r="AN4288" s="254"/>
      <c r="AO4288" s="253"/>
      <c r="AP4288" s="254"/>
      <c r="AQ4288" s="253"/>
      <c r="AR4288" s="254"/>
      <c r="AS4288" s="253"/>
      <c r="AT4288" s="254"/>
      <c r="AU4288" s="253"/>
      <c r="AV4288" s="163">
        <f t="shared" si="3531"/>
        <v>0</v>
      </c>
      <c r="AW4288" s="93">
        <f t="shared" si="3532"/>
        <v>0</v>
      </c>
      <c r="AY4288" s="163">
        <f t="shared" si="3533"/>
        <v>0</v>
      </c>
      <c r="AZ4288" s="163">
        <f t="shared" si="3534"/>
        <v>0</v>
      </c>
      <c r="BA4288" s="163">
        <f t="shared" si="3535"/>
        <v>0</v>
      </c>
      <c r="BB4288" s="163">
        <f t="shared" si="3536"/>
        <v>0</v>
      </c>
      <c r="BC4288" s="163">
        <f t="shared" si="3537"/>
        <v>0</v>
      </c>
      <c r="BD4288" s="163">
        <f t="shared" si="3538"/>
        <v>0</v>
      </c>
    </row>
    <row r="4289" spans="2:56" x14ac:dyDescent="0.3">
      <c r="B4289" s="201" t="s">
        <v>226</v>
      </c>
      <c r="C4289" s="255"/>
      <c r="D4289" s="256"/>
      <c r="E4289" s="182">
        <f t="shared" ref="E4289:E4294" si="3564">IFERROR(D4289/C4289,0)</f>
        <v>0</v>
      </c>
      <c r="F4289" s="255"/>
      <c r="G4289" s="256"/>
      <c r="H4289" s="182">
        <f t="shared" ref="H4289:H4294" si="3565">IFERROR(G4289/F4289,0)</f>
        <v>0</v>
      </c>
      <c r="I4289" s="255"/>
      <c r="J4289" s="257"/>
      <c r="K4289" s="184">
        <f t="shared" ref="K4289:K4294" si="3566">IFERROR(J4289/I4289,0)</f>
        <v>0</v>
      </c>
      <c r="L4289" s="255"/>
      <c r="M4289" s="257"/>
      <c r="N4289" s="258"/>
      <c r="O4289" s="255"/>
      <c r="P4289" s="258"/>
      <c r="Q4289" s="177">
        <f t="shared" ref="Q4289:Q4299" si="3567">SUM(O4289:P4289)</f>
        <v>0</v>
      </c>
      <c r="R4289" s="258"/>
      <c r="S4289" s="258"/>
      <c r="T4289" s="178">
        <f t="shared" si="3539"/>
        <v>0</v>
      </c>
      <c r="U4289" s="157"/>
      <c r="V4289" s="255"/>
      <c r="W4289" s="258"/>
      <c r="X4289" s="177">
        <f t="shared" ref="X4289:X4299" si="3568">SUM(V4289:W4289)</f>
        <v>0</v>
      </c>
      <c r="Y4289" s="258"/>
      <c r="Z4289" s="258"/>
      <c r="AA4289" s="178">
        <f t="shared" si="3540"/>
        <v>0</v>
      </c>
      <c r="AB4289" s="157"/>
      <c r="AC4289" s="255"/>
      <c r="AD4289" s="258"/>
      <c r="AE4289" s="177">
        <f t="shared" ref="AE4289:AE4299" si="3569">SUM(AC4289:AD4289)</f>
        <v>0</v>
      </c>
      <c r="AF4289" s="258"/>
      <c r="AG4289" s="258"/>
      <c r="AH4289" s="178">
        <f t="shared" si="3541"/>
        <v>0</v>
      </c>
      <c r="AJ4289" s="252"/>
      <c r="AK4289" s="253"/>
      <c r="AL4289" s="254"/>
      <c r="AM4289" s="253"/>
      <c r="AN4289" s="254"/>
      <c r="AO4289" s="253"/>
      <c r="AP4289" s="254"/>
      <c r="AQ4289" s="253"/>
      <c r="AR4289" s="254"/>
      <c r="AS4289" s="253"/>
      <c r="AT4289" s="254"/>
      <c r="AU4289" s="253"/>
      <c r="AV4289" s="163">
        <f t="shared" ref="AV4289:AV4294" si="3570">SUM(AJ4289:AU4289)</f>
        <v>0</v>
      </c>
      <c r="AW4289" s="93">
        <f t="shared" ref="AW4289:AW4294" si="3571">T4289-AV4289</f>
        <v>0</v>
      </c>
      <c r="AY4289" s="163">
        <f t="shared" ref="AY4289:AY4294" si="3572">SUM(AJ4289:AL4289)</f>
        <v>0</v>
      </c>
      <c r="AZ4289" s="163">
        <f t="shared" ref="AZ4289:AZ4294" si="3573">SUM(AM4289:AO4289)</f>
        <v>0</v>
      </c>
      <c r="BA4289" s="163">
        <f t="shared" ref="BA4289:BA4294" si="3574">SUM(AP4289:AR4289)</f>
        <v>0</v>
      </c>
      <c r="BB4289" s="163">
        <f t="shared" ref="BB4289:BB4294" si="3575">SUM(AS4289:AU4289)</f>
        <v>0</v>
      </c>
      <c r="BC4289" s="163">
        <f t="shared" ref="BC4289:BC4299" si="3576">SUM(AY4289,AZ4289,BA4289,BB4289)</f>
        <v>0</v>
      </c>
      <c r="BD4289" s="163">
        <f t="shared" ref="BD4289:BD4294" si="3577">T4289-BC4289</f>
        <v>0</v>
      </c>
    </row>
    <row r="4290" spans="2:56" x14ac:dyDescent="0.3">
      <c r="B4290" s="176" t="s">
        <v>227</v>
      </c>
      <c r="C4290" s="103"/>
      <c r="D4290" s="104"/>
      <c r="E4290" s="204">
        <f t="shared" si="3564"/>
        <v>0</v>
      </c>
      <c r="F4290" s="103"/>
      <c r="G4290" s="104"/>
      <c r="H4290" s="204">
        <f t="shared" si="3565"/>
        <v>0</v>
      </c>
      <c r="I4290" s="103"/>
      <c r="J4290" s="106"/>
      <c r="K4290" s="206">
        <f t="shared" si="3566"/>
        <v>0</v>
      </c>
      <c r="L4290" s="103"/>
      <c r="M4290" s="106"/>
      <c r="N4290" s="108"/>
      <c r="O4290" s="103"/>
      <c r="P4290" s="108"/>
      <c r="Q4290" s="208">
        <f t="shared" si="3567"/>
        <v>0</v>
      </c>
      <c r="R4290" s="109"/>
      <c r="S4290" s="109"/>
      <c r="T4290" s="210">
        <f t="shared" ref="T4290:T4299" si="3578">SUM(Q4290:S4290)</f>
        <v>0</v>
      </c>
      <c r="U4290" s="91"/>
      <c r="V4290" s="103"/>
      <c r="W4290" s="108"/>
      <c r="X4290" s="208">
        <f t="shared" si="3568"/>
        <v>0</v>
      </c>
      <c r="Y4290" s="109"/>
      <c r="Z4290" s="109"/>
      <c r="AA4290" s="210">
        <f t="shared" ref="AA4290:AA4299" si="3579">SUM(X4290:Z4290)</f>
        <v>0</v>
      </c>
      <c r="AB4290" s="91"/>
      <c r="AC4290" s="103"/>
      <c r="AD4290" s="108"/>
      <c r="AE4290" s="208">
        <f t="shared" si="3569"/>
        <v>0</v>
      </c>
      <c r="AF4290" s="109"/>
      <c r="AG4290" s="109"/>
      <c r="AH4290" s="210">
        <f t="shared" ref="AH4290:AH4299" si="3580">SUM(AE4290:AG4290)</f>
        <v>0</v>
      </c>
      <c r="AJ4290" s="252"/>
      <c r="AK4290" s="253"/>
      <c r="AL4290" s="254"/>
      <c r="AM4290" s="253"/>
      <c r="AN4290" s="254"/>
      <c r="AO4290" s="253"/>
      <c r="AP4290" s="254"/>
      <c r="AQ4290" s="253"/>
      <c r="AR4290" s="254"/>
      <c r="AS4290" s="253"/>
      <c r="AT4290" s="254"/>
      <c r="AU4290" s="253"/>
      <c r="AV4290" s="163">
        <f t="shared" si="3570"/>
        <v>0</v>
      </c>
      <c r="AW4290" s="211">
        <f t="shared" si="3571"/>
        <v>0</v>
      </c>
      <c r="AY4290" s="163">
        <f t="shared" si="3572"/>
        <v>0</v>
      </c>
      <c r="AZ4290" s="163">
        <f t="shared" si="3573"/>
        <v>0</v>
      </c>
      <c r="BA4290" s="163">
        <f t="shared" si="3574"/>
        <v>0</v>
      </c>
      <c r="BB4290" s="163">
        <f t="shared" si="3575"/>
        <v>0</v>
      </c>
      <c r="BC4290" s="163">
        <f t="shared" si="3576"/>
        <v>0</v>
      </c>
      <c r="BD4290" s="163">
        <f t="shared" si="3577"/>
        <v>0</v>
      </c>
    </row>
    <row r="4291" spans="2:56" x14ac:dyDescent="0.3">
      <c r="B4291" s="176" t="s">
        <v>228</v>
      </c>
      <c r="C4291" s="103"/>
      <c r="D4291" s="104"/>
      <c r="E4291" s="204">
        <f t="shared" si="3564"/>
        <v>0</v>
      </c>
      <c r="F4291" s="103"/>
      <c r="G4291" s="104"/>
      <c r="H4291" s="204">
        <f t="shared" si="3565"/>
        <v>0</v>
      </c>
      <c r="I4291" s="103"/>
      <c r="J4291" s="106"/>
      <c r="K4291" s="206">
        <f t="shared" si="3566"/>
        <v>0</v>
      </c>
      <c r="L4291" s="103"/>
      <c r="M4291" s="106"/>
      <c r="N4291" s="108"/>
      <c r="O4291" s="103"/>
      <c r="P4291" s="108"/>
      <c r="Q4291" s="208">
        <f t="shared" si="3567"/>
        <v>0</v>
      </c>
      <c r="R4291" s="109"/>
      <c r="S4291" s="109"/>
      <c r="T4291" s="210">
        <f t="shared" si="3578"/>
        <v>0</v>
      </c>
      <c r="U4291" s="91"/>
      <c r="V4291" s="103"/>
      <c r="W4291" s="108"/>
      <c r="X4291" s="208">
        <f t="shared" si="3568"/>
        <v>0</v>
      </c>
      <c r="Y4291" s="109"/>
      <c r="Z4291" s="109"/>
      <c r="AA4291" s="210">
        <f t="shared" si="3579"/>
        <v>0</v>
      </c>
      <c r="AB4291" s="91"/>
      <c r="AC4291" s="103"/>
      <c r="AD4291" s="108"/>
      <c r="AE4291" s="208">
        <f t="shared" si="3569"/>
        <v>0</v>
      </c>
      <c r="AF4291" s="109"/>
      <c r="AG4291" s="109"/>
      <c r="AH4291" s="210">
        <f t="shared" si="3580"/>
        <v>0</v>
      </c>
      <c r="AJ4291" s="252"/>
      <c r="AK4291" s="253"/>
      <c r="AL4291" s="254"/>
      <c r="AM4291" s="253"/>
      <c r="AN4291" s="254"/>
      <c r="AO4291" s="253"/>
      <c r="AP4291" s="254"/>
      <c r="AQ4291" s="253"/>
      <c r="AR4291" s="254"/>
      <c r="AS4291" s="253"/>
      <c r="AT4291" s="254"/>
      <c r="AU4291" s="253"/>
      <c r="AV4291" s="163">
        <f t="shared" si="3570"/>
        <v>0</v>
      </c>
      <c r="AW4291" s="211">
        <f t="shared" si="3571"/>
        <v>0</v>
      </c>
      <c r="AY4291" s="163">
        <f t="shared" si="3572"/>
        <v>0</v>
      </c>
      <c r="AZ4291" s="163">
        <f t="shared" si="3573"/>
        <v>0</v>
      </c>
      <c r="BA4291" s="163">
        <f t="shared" si="3574"/>
        <v>0</v>
      </c>
      <c r="BB4291" s="163">
        <f t="shared" si="3575"/>
        <v>0</v>
      </c>
      <c r="BC4291" s="163">
        <f t="shared" si="3576"/>
        <v>0</v>
      </c>
      <c r="BD4291" s="163">
        <f t="shared" si="3577"/>
        <v>0</v>
      </c>
    </row>
    <row r="4292" spans="2:56" x14ac:dyDescent="0.3">
      <c r="B4292" s="176" t="s">
        <v>229</v>
      </c>
      <c r="C4292" s="103"/>
      <c r="D4292" s="104"/>
      <c r="E4292" s="204">
        <f t="shared" si="3564"/>
        <v>0</v>
      </c>
      <c r="F4292" s="103"/>
      <c r="G4292" s="104"/>
      <c r="H4292" s="204">
        <f t="shared" si="3565"/>
        <v>0</v>
      </c>
      <c r="I4292" s="103"/>
      <c r="J4292" s="106"/>
      <c r="K4292" s="206">
        <f t="shared" si="3566"/>
        <v>0</v>
      </c>
      <c r="L4292" s="103"/>
      <c r="M4292" s="106"/>
      <c r="N4292" s="108"/>
      <c r="O4292" s="103"/>
      <c r="P4292" s="108"/>
      <c r="Q4292" s="208">
        <f t="shared" si="3567"/>
        <v>0</v>
      </c>
      <c r="R4292" s="109"/>
      <c r="S4292" s="109"/>
      <c r="T4292" s="210">
        <f t="shared" si="3578"/>
        <v>0</v>
      </c>
      <c r="U4292" s="91"/>
      <c r="V4292" s="103"/>
      <c r="W4292" s="108"/>
      <c r="X4292" s="208">
        <f t="shared" si="3568"/>
        <v>0</v>
      </c>
      <c r="Y4292" s="109"/>
      <c r="Z4292" s="109"/>
      <c r="AA4292" s="210">
        <f t="shared" si="3579"/>
        <v>0</v>
      </c>
      <c r="AB4292" s="91"/>
      <c r="AC4292" s="103"/>
      <c r="AD4292" s="108"/>
      <c r="AE4292" s="208">
        <f t="shared" si="3569"/>
        <v>0</v>
      </c>
      <c r="AF4292" s="109"/>
      <c r="AG4292" s="109"/>
      <c r="AH4292" s="210">
        <f t="shared" si="3580"/>
        <v>0</v>
      </c>
      <c r="AJ4292" s="252"/>
      <c r="AK4292" s="253"/>
      <c r="AL4292" s="254"/>
      <c r="AM4292" s="253"/>
      <c r="AN4292" s="254"/>
      <c r="AO4292" s="253"/>
      <c r="AP4292" s="254"/>
      <c r="AQ4292" s="253"/>
      <c r="AR4292" s="254"/>
      <c r="AS4292" s="253"/>
      <c r="AT4292" s="254"/>
      <c r="AU4292" s="253"/>
      <c r="AV4292" s="163">
        <f t="shared" si="3570"/>
        <v>0</v>
      </c>
      <c r="AW4292" s="211">
        <f t="shared" si="3571"/>
        <v>0</v>
      </c>
      <c r="AY4292" s="163">
        <f t="shared" si="3572"/>
        <v>0</v>
      </c>
      <c r="AZ4292" s="163">
        <f t="shared" si="3573"/>
        <v>0</v>
      </c>
      <c r="BA4292" s="163">
        <f t="shared" si="3574"/>
        <v>0</v>
      </c>
      <c r="BB4292" s="163">
        <f t="shared" si="3575"/>
        <v>0</v>
      </c>
      <c r="BC4292" s="163">
        <f t="shared" si="3576"/>
        <v>0</v>
      </c>
      <c r="BD4292" s="163">
        <f t="shared" si="3577"/>
        <v>0</v>
      </c>
    </row>
    <row r="4293" spans="2:56" x14ac:dyDescent="0.3">
      <c r="B4293" s="176" t="s">
        <v>230</v>
      </c>
      <c r="C4293" s="103"/>
      <c r="D4293" s="104"/>
      <c r="E4293" s="204">
        <f t="shared" si="3564"/>
        <v>0</v>
      </c>
      <c r="F4293" s="103"/>
      <c r="G4293" s="104"/>
      <c r="H4293" s="204">
        <f t="shared" si="3565"/>
        <v>0</v>
      </c>
      <c r="I4293" s="103"/>
      <c r="J4293" s="106"/>
      <c r="K4293" s="206">
        <f t="shared" si="3566"/>
        <v>0</v>
      </c>
      <c r="L4293" s="103"/>
      <c r="M4293" s="106"/>
      <c r="N4293" s="108"/>
      <c r="O4293" s="103"/>
      <c r="P4293" s="108"/>
      <c r="Q4293" s="208">
        <f t="shared" si="3567"/>
        <v>0</v>
      </c>
      <c r="R4293" s="109"/>
      <c r="S4293" s="109"/>
      <c r="T4293" s="210">
        <f t="shared" si="3578"/>
        <v>0</v>
      </c>
      <c r="U4293" s="91"/>
      <c r="V4293" s="103"/>
      <c r="W4293" s="108"/>
      <c r="X4293" s="208">
        <f t="shared" si="3568"/>
        <v>0</v>
      </c>
      <c r="Y4293" s="109"/>
      <c r="Z4293" s="109"/>
      <c r="AA4293" s="210">
        <f t="shared" si="3579"/>
        <v>0</v>
      </c>
      <c r="AB4293" s="91"/>
      <c r="AC4293" s="103"/>
      <c r="AD4293" s="108"/>
      <c r="AE4293" s="208">
        <f t="shared" si="3569"/>
        <v>0</v>
      </c>
      <c r="AF4293" s="109"/>
      <c r="AG4293" s="109"/>
      <c r="AH4293" s="210">
        <f t="shared" si="3580"/>
        <v>0</v>
      </c>
      <c r="AJ4293" s="252"/>
      <c r="AK4293" s="253"/>
      <c r="AL4293" s="254"/>
      <c r="AM4293" s="253"/>
      <c r="AN4293" s="254"/>
      <c r="AO4293" s="253"/>
      <c r="AP4293" s="254"/>
      <c r="AQ4293" s="253"/>
      <c r="AR4293" s="254"/>
      <c r="AS4293" s="253"/>
      <c r="AT4293" s="254"/>
      <c r="AU4293" s="253"/>
      <c r="AV4293" s="163">
        <f t="shared" si="3570"/>
        <v>0</v>
      </c>
      <c r="AW4293" s="211">
        <f t="shared" si="3571"/>
        <v>0</v>
      </c>
      <c r="AY4293" s="163">
        <f t="shared" si="3572"/>
        <v>0</v>
      </c>
      <c r="AZ4293" s="163">
        <f t="shared" si="3573"/>
        <v>0</v>
      </c>
      <c r="BA4293" s="163">
        <f t="shared" si="3574"/>
        <v>0</v>
      </c>
      <c r="BB4293" s="163">
        <f t="shared" si="3575"/>
        <v>0</v>
      </c>
      <c r="BC4293" s="163">
        <f t="shared" si="3576"/>
        <v>0</v>
      </c>
      <c r="BD4293" s="163">
        <f t="shared" si="3577"/>
        <v>0</v>
      </c>
    </row>
    <row r="4294" spans="2:56" x14ac:dyDescent="0.3">
      <c r="B4294" s="176" t="s">
        <v>231</v>
      </c>
      <c r="C4294" s="103"/>
      <c r="D4294" s="104"/>
      <c r="E4294" s="204">
        <f t="shared" si="3564"/>
        <v>0</v>
      </c>
      <c r="F4294" s="103"/>
      <c r="G4294" s="104"/>
      <c r="H4294" s="204">
        <f t="shared" si="3565"/>
        <v>0</v>
      </c>
      <c r="I4294" s="103"/>
      <c r="J4294" s="106"/>
      <c r="K4294" s="206">
        <f t="shared" si="3566"/>
        <v>0</v>
      </c>
      <c r="L4294" s="103"/>
      <c r="M4294" s="106"/>
      <c r="N4294" s="108"/>
      <c r="O4294" s="103"/>
      <c r="P4294" s="108"/>
      <c r="Q4294" s="208">
        <f t="shared" si="3567"/>
        <v>0</v>
      </c>
      <c r="R4294" s="109"/>
      <c r="S4294" s="109"/>
      <c r="T4294" s="210">
        <f t="shared" si="3578"/>
        <v>0</v>
      </c>
      <c r="U4294" s="91"/>
      <c r="V4294" s="103"/>
      <c r="W4294" s="108"/>
      <c r="X4294" s="208">
        <f t="shared" si="3568"/>
        <v>0</v>
      </c>
      <c r="Y4294" s="109"/>
      <c r="Z4294" s="109"/>
      <c r="AA4294" s="210">
        <f t="shared" si="3579"/>
        <v>0</v>
      </c>
      <c r="AB4294" s="91"/>
      <c r="AC4294" s="103"/>
      <c r="AD4294" s="108"/>
      <c r="AE4294" s="208">
        <f t="shared" si="3569"/>
        <v>0</v>
      </c>
      <c r="AF4294" s="109"/>
      <c r="AG4294" s="109"/>
      <c r="AH4294" s="210">
        <f t="shared" si="3580"/>
        <v>0</v>
      </c>
      <c r="AJ4294" s="252"/>
      <c r="AK4294" s="253"/>
      <c r="AL4294" s="254"/>
      <c r="AM4294" s="253"/>
      <c r="AN4294" s="254"/>
      <c r="AO4294" s="253"/>
      <c r="AP4294" s="254"/>
      <c r="AQ4294" s="253"/>
      <c r="AR4294" s="254"/>
      <c r="AS4294" s="253"/>
      <c r="AT4294" s="254"/>
      <c r="AU4294" s="253"/>
      <c r="AV4294" s="163">
        <f t="shared" si="3570"/>
        <v>0</v>
      </c>
      <c r="AW4294" s="211">
        <f t="shared" si="3571"/>
        <v>0</v>
      </c>
      <c r="AY4294" s="163">
        <f t="shared" si="3572"/>
        <v>0</v>
      </c>
      <c r="AZ4294" s="163">
        <f t="shared" si="3573"/>
        <v>0</v>
      </c>
      <c r="BA4294" s="163">
        <f t="shared" si="3574"/>
        <v>0</v>
      </c>
      <c r="BB4294" s="163">
        <f t="shared" si="3575"/>
        <v>0</v>
      </c>
      <c r="BC4294" s="163">
        <f t="shared" si="3576"/>
        <v>0</v>
      </c>
      <c r="BD4294" s="163">
        <f t="shared" si="3577"/>
        <v>0</v>
      </c>
    </row>
    <row r="4295" spans="2:56" x14ac:dyDescent="0.3">
      <c r="B4295" s="212" t="s">
        <v>232</v>
      </c>
      <c r="C4295" s="103"/>
      <c r="D4295" s="104"/>
      <c r="E4295" s="105"/>
      <c r="F4295" s="103"/>
      <c r="G4295" s="104"/>
      <c r="H4295" s="105"/>
      <c r="I4295" s="103"/>
      <c r="J4295" s="106"/>
      <c r="K4295" s="107"/>
      <c r="L4295" s="103"/>
      <c r="M4295" s="106"/>
      <c r="N4295" s="108"/>
      <c r="O4295" s="103"/>
      <c r="P4295" s="108"/>
      <c r="Q4295" s="213"/>
      <c r="R4295" s="109"/>
      <c r="S4295" s="109"/>
      <c r="T4295" s="214"/>
      <c r="U4295" s="91"/>
      <c r="V4295" s="103"/>
      <c r="W4295" s="108"/>
      <c r="X4295" s="213"/>
      <c r="Y4295" s="109"/>
      <c r="Z4295" s="109"/>
      <c r="AA4295" s="214"/>
      <c r="AB4295" s="91"/>
      <c r="AC4295" s="103"/>
      <c r="AD4295" s="108"/>
      <c r="AE4295" s="213"/>
      <c r="AF4295" s="109"/>
      <c r="AG4295" s="109"/>
      <c r="AH4295" s="214"/>
      <c r="AJ4295" s="104"/>
      <c r="AK4295" s="106"/>
      <c r="AL4295" s="108"/>
      <c r="AM4295" s="106"/>
      <c r="AN4295" s="108"/>
      <c r="AO4295" s="106"/>
      <c r="AP4295" s="108"/>
      <c r="AQ4295" s="106"/>
      <c r="AR4295" s="108"/>
      <c r="AS4295" s="106"/>
      <c r="AT4295" s="108"/>
      <c r="AU4295" s="106"/>
      <c r="AV4295" s="106"/>
      <c r="AW4295" s="111"/>
      <c r="AY4295" s="106"/>
      <c r="AZ4295" s="106"/>
      <c r="BA4295" s="106"/>
      <c r="BB4295" s="106"/>
      <c r="BC4295" s="106"/>
      <c r="BD4295" s="106"/>
    </row>
    <row r="4296" spans="2:56" x14ac:dyDescent="0.3">
      <c r="B4296" s="215" t="s">
        <v>233</v>
      </c>
      <c r="C4296" s="103"/>
      <c r="D4296" s="104"/>
      <c r="E4296" s="204">
        <f>IFERROR(D4296/C4296,0)</f>
        <v>0</v>
      </c>
      <c r="F4296" s="103"/>
      <c r="G4296" s="104"/>
      <c r="H4296" s="204">
        <f>IFERROR(G4296/F4296,0)</f>
        <v>0</v>
      </c>
      <c r="I4296" s="103"/>
      <c r="J4296" s="106"/>
      <c r="K4296" s="206">
        <f>IFERROR(J4296/I4296,0)</f>
        <v>0</v>
      </c>
      <c r="L4296" s="103"/>
      <c r="M4296" s="106"/>
      <c r="N4296" s="108"/>
      <c r="O4296" s="103"/>
      <c r="P4296" s="108"/>
      <c r="Q4296" s="208">
        <f t="shared" si="3567"/>
        <v>0</v>
      </c>
      <c r="R4296" s="109"/>
      <c r="S4296" s="109"/>
      <c r="T4296" s="210">
        <f t="shared" si="3578"/>
        <v>0</v>
      </c>
      <c r="U4296" s="91"/>
      <c r="V4296" s="103"/>
      <c r="W4296" s="108"/>
      <c r="X4296" s="208">
        <f t="shared" si="3568"/>
        <v>0</v>
      </c>
      <c r="Y4296" s="109"/>
      <c r="Z4296" s="109"/>
      <c r="AA4296" s="210">
        <f t="shared" si="3579"/>
        <v>0</v>
      </c>
      <c r="AB4296" s="91"/>
      <c r="AC4296" s="103"/>
      <c r="AD4296" s="108"/>
      <c r="AE4296" s="208">
        <f t="shared" si="3569"/>
        <v>0</v>
      </c>
      <c r="AF4296" s="109"/>
      <c r="AG4296" s="109"/>
      <c r="AH4296" s="210">
        <f t="shared" si="3580"/>
        <v>0</v>
      </c>
      <c r="AJ4296" s="104"/>
      <c r="AK4296" s="106"/>
      <c r="AL4296" s="108"/>
      <c r="AM4296" s="106"/>
      <c r="AN4296" s="108"/>
      <c r="AO4296" s="106"/>
      <c r="AP4296" s="108"/>
      <c r="AQ4296" s="106"/>
      <c r="AR4296" s="108"/>
      <c r="AS4296" s="106"/>
      <c r="AT4296" s="108"/>
      <c r="AU4296" s="106"/>
      <c r="AV4296" s="205">
        <f>SUM(AJ4296:AU4296)</f>
        <v>0</v>
      </c>
      <c r="AW4296" s="211">
        <f>T4296-AV4296</f>
        <v>0</v>
      </c>
      <c r="AY4296" s="205">
        <f>SUM(AJ4296:AL4296)</f>
        <v>0</v>
      </c>
      <c r="AZ4296" s="205">
        <f>SUM(AM4296:AO4296)</f>
        <v>0</v>
      </c>
      <c r="BA4296" s="205">
        <f>SUM(AP4296:AR4296)</f>
        <v>0</v>
      </c>
      <c r="BB4296" s="205">
        <f>SUM(AS4296:AU4296)</f>
        <v>0</v>
      </c>
      <c r="BC4296" s="205">
        <f t="shared" si="3576"/>
        <v>0</v>
      </c>
      <c r="BD4296" s="205">
        <f>T4296-BC4296</f>
        <v>0</v>
      </c>
    </row>
    <row r="4297" spans="2:56" x14ac:dyDescent="0.3">
      <c r="B4297" s="215" t="s">
        <v>234</v>
      </c>
      <c r="C4297" s="103"/>
      <c r="D4297" s="104"/>
      <c r="E4297" s="204">
        <f>IFERROR(D4297/C4297,0)</f>
        <v>0</v>
      </c>
      <c r="F4297" s="103"/>
      <c r="G4297" s="104"/>
      <c r="H4297" s="204">
        <f>IFERROR(G4297/F4297,0)</f>
        <v>0</v>
      </c>
      <c r="I4297" s="103"/>
      <c r="J4297" s="106"/>
      <c r="K4297" s="206">
        <f>IFERROR(J4297/I4297,0)</f>
        <v>0</v>
      </c>
      <c r="L4297" s="103"/>
      <c r="M4297" s="106"/>
      <c r="N4297" s="108"/>
      <c r="O4297" s="103"/>
      <c r="P4297" s="108"/>
      <c r="Q4297" s="208">
        <f t="shared" si="3567"/>
        <v>0</v>
      </c>
      <c r="R4297" s="109"/>
      <c r="S4297" s="109"/>
      <c r="T4297" s="210">
        <f t="shared" si="3578"/>
        <v>0</v>
      </c>
      <c r="U4297" s="91"/>
      <c r="V4297" s="103"/>
      <c r="W4297" s="108"/>
      <c r="X4297" s="208">
        <f t="shared" si="3568"/>
        <v>0</v>
      </c>
      <c r="Y4297" s="109"/>
      <c r="Z4297" s="109"/>
      <c r="AA4297" s="210">
        <f t="shared" si="3579"/>
        <v>0</v>
      </c>
      <c r="AB4297" s="91"/>
      <c r="AC4297" s="103"/>
      <c r="AD4297" s="108"/>
      <c r="AE4297" s="208">
        <f t="shared" si="3569"/>
        <v>0</v>
      </c>
      <c r="AF4297" s="109"/>
      <c r="AG4297" s="109"/>
      <c r="AH4297" s="210">
        <f t="shared" si="3580"/>
        <v>0</v>
      </c>
      <c r="AJ4297" s="104"/>
      <c r="AK4297" s="106"/>
      <c r="AL4297" s="108"/>
      <c r="AM4297" s="106"/>
      <c r="AN4297" s="108"/>
      <c r="AO4297" s="106"/>
      <c r="AP4297" s="108"/>
      <c r="AQ4297" s="106"/>
      <c r="AR4297" s="108"/>
      <c r="AS4297" s="106"/>
      <c r="AT4297" s="108"/>
      <c r="AU4297" s="106"/>
      <c r="AV4297" s="205">
        <f>SUM(AJ4297:AU4297)</f>
        <v>0</v>
      </c>
      <c r="AW4297" s="211">
        <f>T4297-AV4297</f>
        <v>0</v>
      </c>
      <c r="AY4297" s="205">
        <f>SUM(AJ4297:AL4297)</f>
        <v>0</v>
      </c>
      <c r="AZ4297" s="205">
        <f>SUM(AM4297:AO4297)</f>
        <v>0</v>
      </c>
      <c r="BA4297" s="205">
        <f>SUM(AP4297:AR4297)</f>
        <v>0</v>
      </c>
      <c r="BB4297" s="205">
        <f>SUM(AS4297:AU4297)</f>
        <v>0</v>
      </c>
      <c r="BC4297" s="205">
        <f t="shared" si="3576"/>
        <v>0</v>
      </c>
      <c r="BD4297" s="205">
        <f>T4297-BC4297</f>
        <v>0</v>
      </c>
    </row>
    <row r="4298" spans="2:56" s="124" customFormat="1" ht="13.2" thickBot="1" x14ac:dyDescent="0.35">
      <c r="B4298" s="216" t="s">
        <v>235</v>
      </c>
      <c r="C4298" s="259"/>
      <c r="D4298" s="260"/>
      <c r="E4298" s="219">
        <f>IFERROR(D4298/C4298,0)</f>
        <v>0</v>
      </c>
      <c r="F4298" s="259"/>
      <c r="G4298" s="260"/>
      <c r="H4298" s="219">
        <f>IFERROR(G4298/F4298,0)</f>
        <v>0</v>
      </c>
      <c r="I4298" s="259"/>
      <c r="J4298" s="261"/>
      <c r="K4298" s="221">
        <f>IFERROR(J4298/I4298,0)</f>
        <v>0</v>
      </c>
      <c r="L4298" s="259"/>
      <c r="M4298" s="261"/>
      <c r="N4298" s="262"/>
      <c r="O4298" s="259"/>
      <c r="P4298" s="262"/>
      <c r="Q4298" s="223">
        <f t="shared" si="3567"/>
        <v>0</v>
      </c>
      <c r="R4298" s="263"/>
      <c r="S4298" s="263"/>
      <c r="T4298" s="225">
        <f t="shared" si="3578"/>
        <v>0</v>
      </c>
      <c r="U4298" s="121"/>
      <c r="V4298" s="259"/>
      <c r="W4298" s="262"/>
      <c r="X4298" s="223">
        <f t="shared" si="3568"/>
        <v>0</v>
      </c>
      <c r="Y4298" s="263"/>
      <c r="Z4298" s="263"/>
      <c r="AA4298" s="225">
        <f t="shared" si="3579"/>
        <v>0</v>
      </c>
      <c r="AB4298" s="121"/>
      <c r="AC4298" s="259"/>
      <c r="AD4298" s="262"/>
      <c r="AE4298" s="223">
        <f t="shared" si="3569"/>
        <v>0</v>
      </c>
      <c r="AF4298" s="263"/>
      <c r="AG4298" s="263"/>
      <c r="AH4298" s="225">
        <f t="shared" si="3580"/>
        <v>0</v>
      </c>
      <c r="AJ4298" s="264"/>
      <c r="AK4298" s="265"/>
      <c r="AL4298" s="266"/>
      <c r="AM4298" s="265"/>
      <c r="AN4298" s="266"/>
      <c r="AO4298" s="265"/>
      <c r="AP4298" s="266"/>
      <c r="AQ4298" s="265"/>
      <c r="AR4298" s="266"/>
      <c r="AS4298" s="265"/>
      <c r="AT4298" s="266"/>
      <c r="AU4298" s="265"/>
      <c r="AV4298" s="267">
        <f>SUM(AJ4298:AU4298)</f>
        <v>0</v>
      </c>
      <c r="AW4298" s="226">
        <f>T4298-AV4298</f>
        <v>0</v>
      </c>
      <c r="AX4298" s="198"/>
      <c r="AY4298" s="267">
        <f>SUM(AJ4298:AL4298)</f>
        <v>0</v>
      </c>
      <c r="AZ4298" s="267">
        <f>SUM(AM4298:AO4298)</f>
        <v>0</v>
      </c>
      <c r="BA4298" s="267">
        <f>SUM(AP4298:AR4298)</f>
        <v>0</v>
      </c>
      <c r="BB4298" s="267">
        <f>SUM(AS4298:AU4298)</f>
        <v>0</v>
      </c>
      <c r="BC4298" s="267">
        <f t="shared" si="3576"/>
        <v>0</v>
      </c>
      <c r="BD4298" s="267">
        <f>T4298-BC4298</f>
        <v>0</v>
      </c>
    </row>
    <row r="4299" spans="2:56" ht="13.2" thickBot="1" x14ac:dyDescent="0.35">
      <c r="B4299" s="227" t="s">
        <v>236</v>
      </c>
      <c r="C4299" s="137">
        <f>SUM(C4097,C4248,C4270,C4298)</f>
        <v>1151255</v>
      </c>
      <c r="D4299" s="138">
        <f>SUM(D4097,D4248,D4270,D4298)</f>
        <v>1067306.0099999998</v>
      </c>
      <c r="E4299" s="139">
        <f>IFERROR(D4299/C4299,0)</f>
        <v>0.927080455676631</v>
      </c>
      <c r="F4299" s="137">
        <f>SUM(F4097,F4248,F4270,F4298)</f>
        <v>2242920</v>
      </c>
      <c r="G4299" s="138">
        <f>SUM(G4097,G4248,G4270,G4298)</f>
        <v>2231758.06</v>
      </c>
      <c r="H4299" s="139">
        <f>IFERROR(G4299/F4299,0)</f>
        <v>0.9950234783229005</v>
      </c>
      <c r="I4299" s="137">
        <f>SUM(I4097,I4248,I4270,I4298)</f>
        <v>2831215</v>
      </c>
      <c r="J4299" s="140">
        <f>SUM(J4097,J4248,J4270,J4298)</f>
        <v>2827835.33</v>
      </c>
      <c r="K4299" s="141">
        <f>IFERROR(J4299/I4299,0)</f>
        <v>0.99880628281497519</v>
      </c>
      <c r="L4299" s="137">
        <f>SUM(L4097,L4248,L4270,L4298)</f>
        <v>2906910</v>
      </c>
      <c r="M4299" s="140">
        <f>SUM(M4097,M4248,M4270,M4298)</f>
        <v>2341510</v>
      </c>
      <c r="N4299" s="142">
        <f>SUM(N4097,N4248,N4270,N4298)</f>
        <v>0</v>
      </c>
      <c r="O4299" s="137">
        <f>SUM(O4097,O4248,O4270,O4298)</f>
        <v>2046743.461694242</v>
      </c>
      <c r="P4299" s="142">
        <f>SUM(P4097,P4248,P4270,P4298)</f>
        <v>291000</v>
      </c>
      <c r="Q4299" s="228">
        <f t="shared" si="3567"/>
        <v>2337743.461694242</v>
      </c>
      <c r="R4299" s="142">
        <f>SUM(R4097,R4248,R4270,R4298)</f>
        <v>0</v>
      </c>
      <c r="S4299" s="142">
        <f>SUM(S4097,S4248,S4270,S4298)</f>
        <v>0</v>
      </c>
      <c r="T4299" s="229">
        <f t="shared" si="3578"/>
        <v>2337743.461694242</v>
      </c>
      <c r="U4299" s="92"/>
      <c r="V4299" s="137">
        <f>SUM(V4097,V4248,V4270,V4298)</f>
        <v>80000</v>
      </c>
      <c r="W4299" s="142">
        <f>SUM(W4097,W4248,W4270,W4298)</f>
        <v>0</v>
      </c>
      <c r="X4299" s="228">
        <f t="shared" si="3568"/>
        <v>80000</v>
      </c>
      <c r="Y4299" s="142">
        <f>SUM(Y4097,Y4248,Y4270,Y4298)</f>
        <v>0</v>
      </c>
      <c r="Z4299" s="142">
        <f>SUM(Z4097,Z4248,Z4270,Z4298)</f>
        <v>0</v>
      </c>
      <c r="AA4299" s="229">
        <f t="shared" si="3579"/>
        <v>80000</v>
      </c>
      <c r="AB4299" s="92"/>
      <c r="AC4299" s="137">
        <f>SUM(AC4097,AC4248,AC4270,AC4298)</f>
        <v>83592</v>
      </c>
      <c r="AD4299" s="142">
        <f>SUM(AD4097,AD4248,AD4270,AD4298)</f>
        <v>0</v>
      </c>
      <c r="AE4299" s="228">
        <f t="shared" si="3569"/>
        <v>83592</v>
      </c>
      <c r="AF4299" s="142">
        <f>SUM(AF4097,AF4248,AF4270,AF4298)</f>
        <v>0</v>
      </c>
      <c r="AG4299" s="142">
        <f>SUM(AG4097,AG4248,AG4270,AG4298)</f>
        <v>0</v>
      </c>
      <c r="AH4299" s="229">
        <f t="shared" si="3580"/>
        <v>83592</v>
      </c>
      <c r="AJ4299" s="138">
        <f t="shared" ref="AJ4299:AU4299" si="3581">SUM(AJ4097,AJ4248,AJ4270,AJ4298)</f>
        <v>399895.2884745202</v>
      </c>
      <c r="AK4299" s="140">
        <f t="shared" si="3581"/>
        <v>194295.28847452017</v>
      </c>
      <c r="AL4299" s="142">
        <f t="shared" si="3581"/>
        <v>169795.28847452017</v>
      </c>
      <c r="AM4299" s="140">
        <f t="shared" si="3581"/>
        <v>85730.288474519912</v>
      </c>
      <c r="AN4299" s="142">
        <f t="shared" si="3581"/>
        <v>189195.28847452017</v>
      </c>
      <c r="AO4299" s="140">
        <f t="shared" si="3581"/>
        <v>163895.28847452017</v>
      </c>
      <c r="AP4299" s="142">
        <f t="shared" si="3581"/>
        <v>175995.28847452017</v>
      </c>
      <c r="AQ4299" s="140">
        <f t="shared" si="3581"/>
        <v>193495.28847452017</v>
      </c>
      <c r="AR4299" s="142">
        <f t="shared" si="3581"/>
        <v>163895.28847452017</v>
      </c>
      <c r="AS4299" s="140">
        <f t="shared" si="3581"/>
        <v>175295.28847452017</v>
      </c>
      <c r="AT4299" s="142">
        <f t="shared" si="3581"/>
        <v>239841.28847451991</v>
      </c>
      <c r="AU4299" s="140">
        <f t="shared" si="3581"/>
        <v>186414.28847452055</v>
      </c>
      <c r="AV4299" s="140">
        <f>SUM(AJ4299:AU4299)</f>
        <v>2337743.4616942424</v>
      </c>
      <c r="AW4299" s="146">
        <f>T4299-AV4299</f>
        <v>0</v>
      </c>
      <c r="AY4299" s="140">
        <f>SUM(AJ4299:AL4299)</f>
        <v>763985.86542356061</v>
      </c>
      <c r="AZ4299" s="140">
        <f>SUM(AM4299:AO4299)</f>
        <v>438820.86542356026</v>
      </c>
      <c r="BA4299" s="140">
        <f>SUM(AP4299:AR4299)</f>
        <v>533385.86542356049</v>
      </c>
      <c r="BB4299" s="140">
        <f>SUM(AS4299:AU4299)</f>
        <v>601550.86542356061</v>
      </c>
      <c r="BC4299" s="140">
        <f t="shared" si="3576"/>
        <v>2337743.461694242</v>
      </c>
      <c r="BD4299" s="140">
        <f>T4299-BC4299</f>
        <v>0</v>
      </c>
    </row>
    <row r="4300" spans="2:56" ht="15" thickBot="1" x14ac:dyDescent="0.35">
      <c r="B4300" s="282" t="s">
        <v>256</v>
      </c>
      <c r="C4300" s="273"/>
      <c r="D4300" s="274"/>
      <c r="E4300" s="275"/>
      <c r="F4300" s="273"/>
      <c r="G4300" s="274"/>
      <c r="H4300" s="275"/>
      <c r="I4300" s="273"/>
      <c r="J4300" s="276"/>
      <c r="K4300" s="277"/>
      <c r="L4300" s="273"/>
      <c r="M4300" s="276"/>
      <c r="N4300" s="278"/>
      <c r="O4300" s="273"/>
      <c r="P4300" s="92"/>
      <c r="Q4300" s="92"/>
      <c r="R4300" s="92"/>
      <c r="S4300" s="92"/>
      <c r="T4300" s="291"/>
      <c r="U4300" s="92"/>
      <c r="V4300" s="92"/>
      <c r="W4300" s="92"/>
      <c r="X4300" s="92"/>
      <c r="Y4300" s="92"/>
      <c r="Z4300" s="92"/>
      <c r="AA4300" s="291"/>
      <c r="AB4300" s="92"/>
      <c r="AC4300" s="92"/>
      <c r="AD4300" s="92"/>
      <c r="AE4300" s="92"/>
      <c r="AF4300" s="92"/>
      <c r="AG4300" s="92"/>
      <c r="AH4300" s="291"/>
      <c r="AJ4300" s="238"/>
      <c r="AK4300" s="238"/>
      <c r="AL4300" s="238"/>
      <c r="AM4300" s="238"/>
      <c r="AN4300" s="238"/>
      <c r="AO4300" s="238"/>
      <c r="AP4300" s="238"/>
      <c r="AQ4300" s="238"/>
      <c r="AR4300" s="238"/>
      <c r="AS4300" s="238"/>
      <c r="AT4300" s="238"/>
      <c r="AU4300" s="238"/>
      <c r="AV4300" s="238"/>
      <c r="AW4300" s="239"/>
      <c r="AY4300" s="238"/>
      <c r="AZ4300" s="238"/>
      <c r="BA4300" s="238"/>
      <c r="BB4300" s="238"/>
      <c r="BC4300" s="238"/>
      <c r="BD4300" s="238"/>
    </row>
    <row r="4301" spans="2:56" ht="13.2" thickBot="1" x14ac:dyDescent="0.35">
      <c r="B4301" s="136" t="s">
        <v>49</v>
      </c>
      <c r="C4301" s="137">
        <f>SUM(C4302,C4318,C4449)</f>
        <v>8145218</v>
      </c>
      <c r="D4301" s="138">
        <f>SUM(D4302,D4318,D4449)</f>
        <v>8124154.6399999997</v>
      </c>
      <c r="E4301" s="139">
        <f t="shared" ref="E4301:E4364" si="3582">IFERROR(D4301/C4301,0)</f>
        <v>0.99741402133128909</v>
      </c>
      <c r="F4301" s="137">
        <f>SUM(F4302,F4318,F4449)</f>
        <v>8311888</v>
      </c>
      <c r="G4301" s="138">
        <f>SUM(G4302,G4318,G4449)</f>
        <v>8225123.9299999997</v>
      </c>
      <c r="H4301" s="139">
        <f t="shared" ref="H4301:H4364" si="3583">IFERROR(G4301/F4301,0)</f>
        <v>0.98956144861432205</v>
      </c>
      <c r="I4301" s="137">
        <f>SUM(I4302,I4318,I4449)</f>
        <v>8420795</v>
      </c>
      <c r="J4301" s="140">
        <f>SUM(J4302,J4318,J4449)</f>
        <v>8389226.1699999999</v>
      </c>
      <c r="K4301" s="141">
        <f t="shared" ref="K4301:K4364" si="3584">IFERROR(J4301/I4301,0)</f>
        <v>0.99625108674418505</v>
      </c>
      <c r="L4301" s="137">
        <f>SUM(L4302,L4318,L4449)</f>
        <v>7769302</v>
      </c>
      <c r="M4301" s="140">
        <f>SUM(M4302,M4318,M4449)</f>
        <v>6883719</v>
      </c>
      <c r="N4301" s="142">
        <f>SUM(N4302,N4318,N4449)</f>
        <v>0</v>
      </c>
      <c r="O4301" s="137">
        <f>SUM(O4302,O4318,O4449)</f>
        <v>6991709.6878664503</v>
      </c>
      <c r="P4301" s="142">
        <f>SUM(P4302,P4318,P4449)</f>
        <v>61690</v>
      </c>
      <c r="Q4301" s="143">
        <f t="shared" ref="Q4301:Q4364" si="3585">SUM(O4301:P4301)</f>
        <v>7053399.6878664503</v>
      </c>
      <c r="R4301" s="144">
        <f>SUM(R4302,R4318,R4449)</f>
        <v>0</v>
      </c>
      <c r="S4301" s="144">
        <f>SUM(S4302,S4318,S4449)</f>
        <v>0</v>
      </c>
      <c r="T4301" s="145">
        <f>SUM(Q4301:S4301)</f>
        <v>7053399.6878664503</v>
      </c>
      <c r="U4301" s="91"/>
      <c r="V4301" s="137">
        <f>SUM(V4302,V4318,V4449)</f>
        <v>60000</v>
      </c>
      <c r="W4301" s="142">
        <f>SUM(W4302,W4318,W4449)</f>
        <v>0</v>
      </c>
      <c r="X4301" s="143">
        <f t="shared" ref="X4301:X4364" si="3586">SUM(V4301:W4301)</f>
        <v>60000</v>
      </c>
      <c r="Y4301" s="144">
        <f>SUM(Y4302,Y4318,Y4449)</f>
        <v>0</v>
      </c>
      <c r="Z4301" s="144">
        <f>SUM(Z4302,Z4318,Z4449)</f>
        <v>0</v>
      </c>
      <c r="AA4301" s="145">
        <f>SUM(X4301:Z4301)</f>
        <v>60000</v>
      </c>
      <c r="AB4301" s="91"/>
      <c r="AC4301" s="137">
        <f>SUM(AC4302,AC4318,AC4449)</f>
        <v>62694</v>
      </c>
      <c r="AD4301" s="142">
        <f>SUM(AD4302,AD4318,AD4449)</f>
        <v>0</v>
      </c>
      <c r="AE4301" s="143">
        <f t="shared" ref="AE4301:AE4364" si="3587">SUM(AC4301:AD4301)</f>
        <v>62694</v>
      </c>
      <c r="AF4301" s="142">
        <f>SUM(AF4302,AF4318,AF4449)</f>
        <v>0</v>
      </c>
      <c r="AG4301" s="142">
        <f>SUM(AG4302,AG4318,AG4449)</f>
        <v>0</v>
      </c>
      <c r="AH4301" s="145">
        <f>SUM(AE4301:AG4301)</f>
        <v>62694</v>
      </c>
      <c r="AJ4301" s="138">
        <f t="shared" ref="AJ4301:AU4301" si="3588">SUM(AJ4302,AJ4318,AJ4449)</f>
        <v>584624.89065553749</v>
      </c>
      <c r="AK4301" s="140">
        <f t="shared" si="3588"/>
        <v>577642.47398887086</v>
      </c>
      <c r="AL4301" s="142">
        <f t="shared" si="3588"/>
        <v>585642.47398887086</v>
      </c>
      <c r="AM4301" s="140">
        <f t="shared" si="3588"/>
        <v>513098.47398887115</v>
      </c>
      <c r="AN4301" s="142">
        <f t="shared" si="3588"/>
        <v>590687.47398887086</v>
      </c>
      <c r="AO4301" s="140">
        <f t="shared" si="3588"/>
        <v>577642.47398887086</v>
      </c>
      <c r="AP4301" s="142">
        <f t="shared" si="3588"/>
        <v>577642.47398887086</v>
      </c>
      <c r="AQ4301" s="140">
        <f t="shared" si="3588"/>
        <v>618926.47398887109</v>
      </c>
      <c r="AR4301" s="142">
        <f t="shared" si="3588"/>
        <v>586687.47398887086</v>
      </c>
      <c r="AS4301" s="140">
        <f t="shared" si="3588"/>
        <v>582342.47398887086</v>
      </c>
      <c r="AT4301" s="142">
        <f t="shared" si="3588"/>
        <v>658708.47398887121</v>
      </c>
      <c r="AU4301" s="140">
        <f t="shared" si="3588"/>
        <v>599754.05732220318</v>
      </c>
      <c r="AV4301" s="140">
        <f t="shared" ref="AV4301:AV4364" si="3589">SUM(AJ4301:AU4301)</f>
        <v>7053399.6878664512</v>
      </c>
      <c r="AW4301" s="146">
        <f t="shared" ref="AW4301:AW4364" si="3590">T4301-AV4301</f>
        <v>0</v>
      </c>
      <c r="AY4301" s="140">
        <f t="shared" ref="AY4301:AY4364" si="3591">SUM(AJ4301:AL4301)</f>
        <v>1747909.8386332791</v>
      </c>
      <c r="AZ4301" s="140">
        <f t="shared" ref="AZ4301:AZ4364" si="3592">SUM(AM4301:AO4301)</f>
        <v>1681428.4219666128</v>
      </c>
      <c r="BA4301" s="140">
        <f t="shared" ref="BA4301:BA4364" si="3593">SUM(AP4301:AR4301)</f>
        <v>1783256.4219666128</v>
      </c>
      <c r="BB4301" s="140">
        <f t="shared" ref="BB4301:BB4364" si="3594">SUM(AS4301:AU4301)</f>
        <v>1840805.0052999454</v>
      </c>
      <c r="BC4301" s="140">
        <f t="shared" ref="BC4301:BC4364" si="3595">SUM(AY4301,AZ4301,BA4301,BB4301)</f>
        <v>7053399.6878664503</v>
      </c>
      <c r="BD4301" s="140">
        <f t="shared" ref="BD4301:BD4364" si="3596">T4301-BC4301</f>
        <v>0</v>
      </c>
    </row>
    <row r="4302" spans="2:56" x14ac:dyDescent="0.3">
      <c r="B4302" s="148" t="s">
        <v>50</v>
      </c>
      <c r="C4302" s="149">
        <f>SUM(C4303,C4313)</f>
        <v>8090868</v>
      </c>
      <c r="D4302" s="150">
        <f>SUM(D4303,D4313)</f>
        <v>8065684.71</v>
      </c>
      <c r="E4302" s="151">
        <f t="shared" si="3582"/>
        <v>0.99688744273173158</v>
      </c>
      <c r="F4302" s="149">
        <f>SUM(F4303,F4313)</f>
        <v>8204340</v>
      </c>
      <c r="G4302" s="150">
        <f>SUM(G4303,G4313)</f>
        <v>8117626.75</v>
      </c>
      <c r="H4302" s="151">
        <f t="shared" si="3583"/>
        <v>0.98943080735318134</v>
      </c>
      <c r="I4302" s="149">
        <f>SUM(I4303,I4313)</f>
        <v>8167239</v>
      </c>
      <c r="J4302" s="152">
        <f>SUM(J4303,J4313)</f>
        <v>8136021.75</v>
      </c>
      <c r="K4302" s="153">
        <f t="shared" si="3584"/>
        <v>0.99617774746153509</v>
      </c>
      <c r="L4302" s="149">
        <f>SUM(L4303,L4313)</f>
        <v>7622354</v>
      </c>
      <c r="M4302" s="152">
        <f>SUM(M4303,M4313)</f>
        <v>6746071</v>
      </c>
      <c r="N4302" s="154">
        <f>SUM(N4303,N4313)</f>
        <v>0</v>
      </c>
      <c r="O4302" s="149">
        <f>SUM(O4303,O4313)</f>
        <v>6931709.6878664503</v>
      </c>
      <c r="P4302" s="154">
        <f>SUM(P4303,P4313)</f>
        <v>-211</v>
      </c>
      <c r="Q4302" s="155">
        <f t="shared" si="3585"/>
        <v>6931498.6878664503</v>
      </c>
      <c r="R4302" s="154">
        <f>SUM(R4303,R4313)</f>
        <v>0</v>
      </c>
      <c r="S4302" s="154">
        <f>SUM(S4303,S4313)</f>
        <v>0</v>
      </c>
      <c r="T4302" s="156">
        <f t="shared" ref="T4302:T4365" si="3597">SUM(Q4302:S4302)</f>
        <v>6931498.6878664503</v>
      </c>
      <c r="U4302" s="157"/>
      <c r="V4302" s="149">
        <f>SUM(V4303,V4313)</f>
        <v>0</v>
      </c>
      <c r="W4302" s="154">
        <f>SUM(W4303,W4313)</f>
        <v>0</v>
      </c>
      <c r="X4302" s="155">
        <f t="shared" si="3586"/>
        <v>0</v>
      </c>
      <c r="Y4302" s="154">
        <f>SUM(Y4303,Y4313)</f>
        <v>0</v>
      </c>
      <c r="Z4302" s="154">
        <f>SUM(Z4303,Z4313)</f>
        <v>0</v>
      </c>
      <c r="AA4302" s="156">
        <f t="shared" ref="AA4302:AA4365" si="3598">SUM(X4302:Z4302)</f>
        <v>0</v>
      </c>
      <c r="AB4302" s="157"/>
      <c r="AC4302" s="149">
        <f>SUM(AC4303,AC4313)</f>
        <v>0</v>
      </c>
      <c r="AD4302" s="154">
        <f>SUM(AD4303,AD4313)</f>
        <v>0</v>
      </c>
      <c r="AE4302" s="155">
        <f t="shared" si="3587"/>
        <v>0</v>
      </c>
      <c r="AF4302" s="154">
        <f>SUM(AF4303,AF4313)</f>
        <v>0</v>
      </c>
      <c r="AG4302" s="154">
        <f>SUM(AG4303,AG4313)</f>
        <v>0</v>
      </c>
      <c r="AH4302" s="156">
        <f t="shared" ref="AH4302:AH4365" si="3599">SUM(AE4302:AG4302)</f>
        <v>0</v>
      </c>
      <c r="AJ4302" s="150">
        <f t="shared" ref="AJ4302:AU4302" si="3600">SUM(AJ4303,AJ4313)</f>
        <v>577624.89065553749</v>
      </c>
      <c r="AK4302" s="152">
        <f t="shared" si="3600"/>
        <v>577642.47398887086</v>
      </c>
      <c r="AL4302" s="154">
        <f t="shared" si="3600"/>
        <v>577642.47398887086</v>
      </c>
      <c r="AM4302" s="152">
        <f t="shared" si="3600"/>
        <v>479177.47398887115</v>
      </c>
      <c r="AN4302" s="154">
        <f t="shared" si="3600"/>
        <v>577642.47398887086</v>
      </c>
      <c r="AO4302" s="152">
        <f t="shared" si="3600"/>
        <v>577642.47398887086</v>
      </c>
      <c r="AP4302" s="154">
        <f t="shared" si="3600"/>
        <v>577642.47398887086</v>
      </c>
      <c r="AQ4302" s="152">
        <f t="shared" si="3600"/>
        <v>600376.47398887109</v>
      </c>
      <c r="AR4302" s="154">
        <f t="shared" si="3600"/>
        <v>577642.47398887086</v>
      </c>
      <c r="AS4302" s="152">
        <f t="shared" si="3600"/>
        <v>577642.47398887086</v>
      </c>
      <c r="AT4302" s="154">
        <f t="shared" si="3600"/>
        <v>653588.47398887121</v>
      </c>
      <c r="AU4302" s="152">
        <f t="shared" si="3600"/>
        <v>577234.05732220318</v>
      </c>
      <c r="AV4302" s="152">
        <f t="shared" si="3589"/>
        <v>6931498.6878664512</v>
      </c>
      <c r="AW4302" s="158">
        <f t="shared" si="3590"/>
        <v>0</v>
      </c>
      <c r="AY4302" s="152">
        <f t="shared" si="3591"/>
        <v>1732909.8386332791</v>
      </c>
      <c r="AZ4302" s="152">
        <f t="shared" si="3592"/>
        <v>1634462.4219666128</v>
      </c>
      <c r="BA4302" s="152">
        <f t="shared" si="3593"/>
        <v>1755661.4219666128</v>
      </c>
      <c r="BB4302" s="152">
        <f t="shared" si="3594"/>
        <v>1808465.0052999454</v>
      </c>
      <c r="BC4302" s="152">
        <f t="shared" si="3595"/>
        <v>6931498.6878664503</v>
      </c>
      <c r="BD4302" s="152">
        <f t="shared" si="3596"/>
        <v>0</v>
      </c>
    </row>
    <row r="4303" spans="2:56" x14ac:dyDescent="0.3">
      <c r="B4303" s="159" t="s">
        <v>51</v>
      </c>
      <c r="C4303" s="160">
        <f>SUM(C4304:C4312)</f>
        <v>6937090</v>
      </c>
      <c r="D4303" s="161">
        <f>SUM(D4304:D4312)</f>
        <v>6913172.7999999998</v>
      </c>
      <c r="E4303" s="162">
        <f t="shared" si="3582"/>
        <v>0.99655227191805207</v>
      </c>
      <c r="F4303" s="160">
        <f>SUM(F4304:F4312)</f>
        <v>7036479</v>
      </c>
      <c r="G4303" s="161">
        <f>SUM(G4304:G4312)</f>
        <v>6949906.9400000004</v>
      </c>
      <c r="H4303" s="162">
        <f t="shared" si="3583"/>
        <v>0.987696678978222</v>
      </c>
      <c r="I4303" s="160">
        <f>SUM(I4304:I4312)</f>
        <v>7000817</v>
      </c>
      <c r="J4303" s="163">
        <f>SUM(J4304:J4312)</f>
        <v>6978687.1400000006</v>
      </c>
      <c r="K4303" s="164">
        <f t="shared" si="3584"/>
        <v>0.99683896036705444</v>
      </c>
      <c r="L4303" s="160">
        <f>SUM(L4304:L4312)</f>
        <v>6441989</v>
      </c>
      <c r="M4303" s="163">
        <f>SUM(M4304:M4312)</f>
        <v>5777706</v>
      </c>
      <c r="N4303" s="165">
        <f>SUM(N4304:N4312)</f>
        <v>0</v>
      </c>
      <c r="O4303" s="160">
        <f>SUM(O4304:O4312)</f>
        <v>5946254.3769451231</v>
      </c>
      <c r="P4303" s="165">
        <f>SUM(P4304:P4312)</f>
        <v>0</v>
      </c>
      <c r="Q4303" s="166">
        <f t="shared" si="3585"/>
        <v>5946254.3769451231</v>
      </c>
      <c r="R4303" s="165">
        <f>SUM(R4304:R4312)</f>
        <v>0</v>
      </c>
      <c r="S4303" s="165">
        <f>SUM(S4304:S4312)</f>
        <v>0</v>
      </c>
      <c r="T4303" s="167">
        <f t="shared" si="3597"/>
        <v>5946254.3769451231</v>
      </c>
      <c r="U4303" s="157"/>
      <c r="V4303" s="160">
        <f>SUM(V4304:V4312)</f>
        <v>0</v>
      </c>
      <c r="W4303" s="165">
        <f>SUM(W4304:W4312)</f>
        <v>0</v>
      </c>
      <c r="X4303" s="166">
        <f t="shared" si="3586"/>
        <v>0</v>
      </c>
      <c r="Y4303" s="165">
        <f>SUM(Y4304:Y4312)</f>
        <v>0</v>
      </c>
      <c r="Z4303" s="165">
        <f>SUM(Z4304:Z4312)</f>
        <v>0</v>
      </c>
      <c r="AA4303" s="167">
        <f t="shared" si="3598"/>
        <v>0</v>
      </c>
      <c r="AB4303" s="157"/>
      <c r="AC4303" s="160">
        <f>SUM(AC4304:AC4312)</f>
        <v>0</v>
      </c>
      <c r="AD4303" s="165">
        <f>SUM(AD4304:AD4312)</f>
        <v>0</v>
      </c>
      <c r="AE4303" s="166">
        <f t="shared" si="3587"/>
        <v>0</v>
      </c>
      <c r="AF4303" s="165">
        <f>SUM(AF4304:AF4312)</f>
        <v>0</v>
      </c>
      <c r="AG4303" s="165">
        <f>SUM(AG4304:AG4312)</f>
        <v>0</v>
      </c>
      <c r="AH4303" s="167">
        <f t="shared" si="3599"/>
        <v>0</v>
      </c>
      <c r="AJ4303" s="161">
        <f t="shared" ref="AJ4303:AU4303" si="3601">SUM(AJ4304:AJ4312)</f>
        <v>495521.19807876024</v>
      </c>
      <c r="AK4303" s="163">
        <f t="shared" si="3601"/>
        <v>495521.19807876024</v>
      </c>
      <c r="AL4303" s="165">
        <f t="shared" si="3601"/>
        <v>495521.19807876024</v>
      </c>
      <c r="AM4303" s="163">
        <f t="shared" si="3601"/>
        <v>397056.19807876059</v>
      </c>
      <c r="AN4303" s="165">
        <f t="shared" si="3601"/>
        <v>495521.19807876024</v>
      </c>
      <c r="AO4303" s="163">
        <f t="shared" si="3601"/>
        <v>495521.19807876024</v>
      </c>
      <c r="AP4303" s="165">
        <f t="shared" si="3601"/>
        <v>495521.19807876024</v>
      </c>
      <c r="AQ4303" s="163">
        <f t="shared" si="3601"/>
        <v>518255.19807876059</v>
      </c>
      <c r="AR4303" s="165">
        <f t="shared" si="3601"/>
        <v>495521.19807876024</v>
      </c>
      <c r="AS4303" s="163">
        <f t="shared" si="3601"/>
        <v>495521.19807876024</v>
      </c>
      <c r="AT4303" s="165">
        <f t="shared" si="3601"/>
        <v>571467.19807876064</v>
      </c>
      <c r="AU4303" s="163">
        <f t="shared" si="3601"/>
        <v>495306.19807875931</v>
      </c>
      <c r="AV4303" s="163">
        <f t="shared" si="3589"/>
        <v>5946254.3769451231</v>
      </c>
      <c r="AW4303" s="168">
        <f t="shared" si="3590"/>
        <v>0</v>
      </c>
      <c r="AY4303" s="163">
        <f t="shared" si="3591"/>
        <v>1486563.5942362808</v>
      </c>
      <c r="AZ4303" s="163">
        <f t="shared" si="3592"/>
        <v>1388098.594236281</v>
      </c>
      <c r="BA4303" s="163">
        <f t="shared" si="3593"/>
        <v>1509297.594236281</v>
      </c>
      <c r="BB4303" s="163">
        <f t="shared" si="3594"/>
        <v>1562294.5942362801</v>
      </c>
      <c r="BC4303" s="163">
        <f t="shared" si="3595"/>
        <v>5946254.3769451221</v>
      </c>
      <c r="BD4303" s="163">
        <f t="shared" si="3596"/>
        <v>0</v>
      </c>
    </row>
    <row r="4304" spans="2:56" x14ac:dyDescent="0.3">
      <c r="B4304" s="169" t="s">
        <v>52</v>
      </c>
      <c r="C4304" s="248">
        <v>5576750</v>
      </c>
      <c r="D4304" s="249">
        <v>5569029.2400000002</v>
      </c>
      <c r="E4304" s="172">
        <f t="shared" si="3582"/>
        <v>0.99861554489622095</v>
      </c>
      <c r="F4304" s="248">
        <v>5910063</v>
      </c>
      <c r="G4304" s="249">
        <v>5868841.2999999998</v>
      </c>
      <c r="H4304" s="172">
        <f t="shared" si="3583"/>
        <v>0.99302516741361302</v>
      </c>
      <c r="I4304" s="248">
        <v>5806265</v>
      </c>
      <c r="J4304" s="250">
        <v>5806126.1500000004</v>
      </c>
      <c r="K4304" s="174">
        <f t="shared" si="3584"/>
        <v>0.99997608617588074</v>
      </c>
      <c r="L4304" s="248">
        <v>5348493</v>
      </c>
      <c r="M4304" s="250">
        <v>4858910</v>
      </c>
      <c r="N4304" s="251"/>
      <c r="O4304" s="248">
        <v>5165747.1545679197</v>
      </c>
      <c r="P4304" s="251"/>
      <c r="Q4304" s="166">
        <f t="shared" si="3585"/>
        <v>5165747.1545679197</v>
      </c>
      <c r="R4304" s="251"/>
      <c r="S4304" s="251"/>
      <c r="T4304" s="167">
        <f t="shared" si="3597"/>
        <v>5165747.1545679197</v>
      </c>
      <c r="U4304" s="157"/>
      <c r="V4304" s="248"/>
      <c r="W4304" s="251"/>
      <c r="X4304" s="166">
        <f t="shared" si="3586"/>
        <v>0</v>
      </c>
      <c r="Y4304" s="251"/>
      <c r="Z4304" s="251"/>
      <c r="AA4304" s="167">
        <f t="shared" si="3598"/>
        <v>0</v>
      </c>
      <c r="AB4304" s="157"/>
      <c r="AC4304" s="248"/>
      <c r="AD4304" s="251"/>
      <c r="AE4304" s="166">
        <f t="shared" si="3587"/>
        <v>0</v>
      </c>
      <c r="AF4304" s="251"/>
      <c r="AG4304" s="251"/>
      <c r="AH4304" s="167">
        <f t="shared" si="3599"/>
        <v>0</v>
      </c>
      <c r="AJ4304" s="252">
        <f>T4304/12</f>
        <v>430478.92954732664</v>
      </c>
      <c r="AK4304" s="253">
        <v>430478.92954732664</v>
      </c>
      <c r="AL4304" s="254">
        <v>430478.92954732664</v>
      </c>
      <c r="AM4304" s="253">
        <f>430478.929547327-98465</f>
        <v>332013.92954732699</v>
      </c>
      <c r="AN4304" s="254">
        <v>430478.92954732664</v>
      </c>
      <c r="AO4304" s="253">
        <v>430478.92954732664</v>
      </c>
      <c r="AP4304" s="254">
        <v>430478.92954732664</v>
      </c>
      <c r="AQ4304" s="253">
        <f>430478.929547327+22734</f>
        <v>453212.92954732699</v>
      </c>
      <c r="AR4304" s="254">
        <v>430478.92954732664</v>
      </c>
      <c r="AS4304" s="253">
        <v>430478.92954732664</v>
      </c>
      <c r="AT4304" s="254">
        <f>430478.929547327+75946</f>
        <v>506424.92954732699</v>
      </c>
      <c r="AU4304" s="253">
        <v>430263.92954732571</v>
      </c>
      <c r="AV4304" s="163">
        <f t="shared" si="3589"/>
        <v>5165747.1545679197</v>
      </c>
      <c r="AW4304" s="168">
        <f t="shared" si="3590"/>
        <v>0</v>
      </c>
      <c r="AY4304" s="163">
        <f t="shared" si="3591"/>
        <v>1291436.7886419799</v>
      </c>
      <c r="AZ4304" s="163">
        <f t="shared" si="3592"/>
        <v>1192971.7886419804</v>
      </c>
      <c r="BA4304" s="163">
        <f t="shared" si="3593"/>
        <v>1314170.7886419804</v>
      </c>
      <c r="BB4304" s="163">
        <f t="shared" si="3594"/>
        <v>1367167.7886419795</v>
      </c>
      <c r="BC4304" s="163">
        <f t="shared" si="3595"/>
        <v>5165747.1545679197</v>
      </c>
      <c r="BD4304" s="163">
        <f t="shared" si="3596"/>
        <v>0</v>
      </c>
    </row>
    <row r="4305" spans="2:56" x14ac:dyDescent="0.3">
      <c r="B4305" s="169" t="s">
        <v>53</v>
      </c>
      <c r="C4305" s="248"/>
      <c r="D4305" s="249"/>
      <c r="E4305" s="172">
        <f t="shared" si="3582"/>
        <v>0</v>
      </c>
      <c r="F4305" s="248"/>
      <c r="G4305" s="249"/>
      <c r="H4305" s="172">
        <f t="shared" si="3583"/>
        <v>0</v>
      </c>
      <c r="I4305" s="248">
        <v>0</v>
      </c>
      <c r="J4305" s="250">
        <v>0</v>
      </c>
      <c r="K4305" s="174">
        <f t="shared" si="3584"/>
        <v>0</v>
      </c>
      <c r="L4305" s="248"/>
      <c r="M4305" s="250">
        <v>0</v>
      </c>
      <c r="N4305" s="251"/>
      <c r="O4305" s="248"/>
      <c r="P4305" s="251"/>
      <c r="Q4305" s="166">
        <f t="shared" si="3585"/>
        <v>0</v>
      </c>
      <c r="R4305" s="251"/>
      <c r="S4305" s="251"/>
      <c r="T4305" s="167">
        <f t="shared" si="3597"/>
        <v>0</v>
      </c>
      <c r="U4305" s="157"/>
      <c r="V4305" s="248"/>
      <c r="W4305" s="251"/>
      <c r="X4305" s="166">
        <f t="shared" si="3586"/>
        <v>0</v>
      </c>
      <c r="Y4305" s="251"/>
      <c r="Z4305" s="251"/>
      <c r="AA4305" s="167">
        <f t="shared" si="3598"/>
        <v>0</v>
      </c>
      <c r="AB4305" s="157"/>
      <c r="AC4305" s="248"/>
      <c r="AD4305" s="251"/>
      <c r="AE4305" s="166">
        <f t="shared" si="3587"/>
        <v>0</v>
      </c>
      <c r="AF4305" s="251"/>
      <c r="AG4305" s="251"/>
      <c r="AH4305" s="167">
        <f t="shared" si="3599"/>
        <v>0</v>
      </c>
      <c r="AJ4305" s="252"/>
      <c r="AK4305" s="253"/>
      <c r="AL4305" s="254"/>
      <c r="AM4305" s="253"/>
      <c r="AN4305" s="254"/>
      <c r="AO4305" s="253"/>
      <c r="AP4305" s="254"/>
      <c r="AQ4305" s="253"/>
      <c r="AR4305" s="254"/>
      <c r="AS4305" s="253"/>
      <c r="AT4305" s="254"/>
      <c r="AU4305" s="253"/>
      <c r="AV4305" s="163">
        <f t="shared" si="3589"/>
        <v>0</v>
      </c>
      <c r="AW4305" s="168">
        <f t="shared" si="3590"/>
        <v>0</v>
      </c>
      <c r="AY4305" s="163">
        <f t="shared" si="3591"/>
        <v>0</v>
      </c>
      <c r="AZ4305" s="163">
        <f t="shared" si="3592"/>
        <v>0</v>
      </c>
      <c r="BA4305" s="163">
        <f t="shared" si="3593"/>
        <v>0</v>
      </c>
      <c r="BB4305" s="163">
        <f t="shared" si="3594"/>
        <v>0</v>
      </c>
      <c r="BC4305" s="163">
        <f t="shared" si="3595"/>
        <v>0</v>
      </c>
      <c r="BD4305" s="163">
        <f t="shared" si="3596"/>
        <v>0</v>
      </c>
    </row>
    <row r="4306" spans="2:56" x14ac:dyDescent="0.3">
      <c r="B4306" s="169" t="s">
        <v>54</v>
      </c>
      <c r="C4306" s="248"/>
      <c r="D4306" s="249"/>
      <c r="E4306" s="172">
        <f t="shared" si="3582"/>
        <v>0</v>
      </c>
      <c r="F4306" s="248"/>
      <c r="G4306" s="249"/>
      <c r="H4306" s="172">
        <f t="shared" si="3583"/>
        <v>0</v>
      </c>
      <c r="I4306" s="248">
        <v>0</v>
      </c>
      <c r="J4306" s="250">
        <v>0</v>
      </c>
      <c r="K4306" s="174">
        <f t="shared" si="3584"/>
        <v>0</v>
      </c>
      <c r="L4306" s="248"/>
      <c r="M4306" s="250">
        <v>0</v>
      </c>
      <c r="N4306" s="251"/>
      <c r="O4306" s="248"/>
      <c r="P4306" s="251"/>
      <c r="Q4306" s="166">
        <f t="shared" si="3585"/>
        <v>0</v>
      </c>
      <c r="R4306" s="251"/>
      <c r="S4306" s="251"/>
      <c r="T4306" s="167">
        <f t="shared" si="3597"/>
        <v>0</v>
      </c>
      <c r="U4306" s="157"/>
      <c r="V4306" s="248"/>
      <c r="W4306" s="251"/>
      <c r="X4306" s="166">
        <f t="shared" si="3586"/>
        <v>0</v>
      </c>
      <c r="Y4306" s="251"/>
      <c r="Z4306" s="251"/>
      <c r="AA4306" s="167">
        <f t="shared" si="3598"/>
        <v>0</v>
      </c>
      <c r="AB4306" s="157"/>
      <c r="AC4306" s="248"/>
      <c r="AD4306" s="251"/>
      <c r="AE4306" s="166">
        <f t="shared" si="3587"/>
        <v>0</v>
      </c>
      <c r="AF4306" s="251"/>
      <c r="AG4306" s="251"/>
      <c r="AH4306" s="167">
        <f t="shared" si="3599"/>
        <v>0</v>
      </c>
      <c r="AJ4306" s="252"/>
      <c r="AK4306" s="253"/>
      <c r="AL4306" s="254"/>
      <c r="AM4306" s="253"/>
      <c r="AN4306" s="254"/>
      <c r="AO4306" s="253"/>
      <c r="AP4306" s="254"/>
      <c r="AQ4306" s="253"/>
      <c r="AR4306" s="254"/>
      <c r="AS4306" s="253"/>
      <c r="AT4306" s="254"/>
      <c r="AU4306" s="253"/>
      <c r="AV4306" s="163">
        <f t="shared" si="3589"/>
        <v>0</v>
      </c>
      <c r="AW4306" s="168">
        <f t="shared" si="3590"/>
        <v>0</v>
      </c>
      <c r="AY4306" s="163">
        <f t="shared" si="3591"/>
        <v>0</v>
      </c>
      <c r="AZ4306" s="163">
        <f t="shared" si="3592"/>
        <v>0</v>
      </c>
      <c r="BA4306" s="163">
        <f t="shared" si="3593"/>
        <v>0</v>
      </c>
      <c r="BB4306" s="163">
        <f t="shared" si="3594"/>
        <v>0</v>
      </c>
      <c r="BC4306" s="163">
        <f t="shared" si="3595"/>
        <v>0</v>
      </c>
      <c r="BD4306" s="163">
        <f t="shared" si="3596"/>
        <v>0</v>
      </c>
    </row>
    <row r="4307" spans="2:56" x14ac:dyDescent="0.3">
      <c r="B4307" s="169" t="s">
        <v>55</v>
      </c>
      <c r="C4307" s="248">
        <v>1500</v>
      </c>
      <c r="D4307" s="249">
        <v>1274.03</v>
      </c>
      <c r="E4307" s="172">
        <f t="shared" si="3582"/>
        <v>0.84935333333333329</v>
      </c>
      <c r="F4307" s="248"/>
      <c r="G4307" s="249"/>
      <c r="H4307" s="172">
        <f t="shared" si="3583"/>
        <v>0</v>
      </c>
      <c r="I4307" s="248">
        <v>0</v>
      </c>
      <c r="J4307" s="250">
        <v>0</v>
      </c>
      <c r="K4307" s="174">
        <f t="shared" si="3584"/>
        <v>0</v>
      </c>
      <c r="L4307" s="248"/>
      <c r="M4307" s="250">
        <v>0</v>
      </c>
      <c r="N4307" s="251"/>
      <c r="O4307" s="248"/>
      <c r="P4307" s="251"/>
      <c r="Q4307" s="166">
        <f t="shared" si="3585"/>
        <v>0</v>
      </c>
      <c r="R4307" s="251"/>
      <c r="S4307" s="251"/>
      <c r="T4307" s="167">
        <f t="shared" si="3597"/>
        <v>0</v>
      </c>
      <c r="U4307" s="157"/>
      <c r="V4307" s="248"/>
      <c r="W4307" s="251"/>
      <c r="X4307" s="166">
        <f t="shared" si="3586"/>
        <v>0</v>
      </c>
      <c r="Y4307" s="251"/>
      <c r="Z4307" s="251"/>
      <c r="AA4307" s="167">
        <f t="shared" si="3598"/>
        <v>0</v>
      </c>
      <c r="AB4307" s="157"/>
      <c r="AC4307" s="248"/>
      <c r="AD4307" s="251"/>
      <c r="AE4307" s="166">
        <f t="shared" si="3587"/>
        <v>0</v>
      </c>
      <c r="AF4307" s="251"/>
      <c r="AG4307" s="251"/>
      <c r="AH4307" s="167">
        <f t="shared" si="3599"/>
        <v>0</v>
      </c>
      <c r="AJ4307" s="252"/>
      <c r="AK4307" s="253"/>
      <c r="AL4307" s="254"/>
      <c r="AM4307" s="253"/>
      <c r="AN4307" s="254"/>
      <c r="AO4307" s="253"/>
      <c r="AP4307" s="254"/>
      <c r="AQ4307" s="253"/>
      <c r="AR4307" s="254"/>
      <c r="AS4307" s="253"/>
      <c r="AT4307" s="254"/>
      <c r="AU4307" s="253"/>
      <c r="AV4307" s="163">
        <f t="shared" si="3589"/>
        <v>0</v>
      </c>
      <c r="AW4307" s="168">
        <f t="shared" si="3590"/>
        <v>0</v>
      </c>
      <c r="AY4307" s="163">
        <f t="shared" si="3591"/>
        <v>0</v>
      </c>
      <c r="AZ4307" s="163">
        <f t="shared" si="3592"/>
        <v>0</v>
      </c>
      <c r="BA4307" s="163">
        <f t="shared" si="3593"/>
        <v>0</v>
      </c>
      <c r="BB4307" s="163">
        <f t="shared" si="3594"/>
        <v>0</v>
      </c>
      <c r="BC4307" s="163">
        <f t="shared" si="3595"/>
        <v>0</v>
      </c>
      <c r="BD4307" s="163">
        <f t="shared" si="3596"/>
        <v>0</v>
      </c>
    </row>
    <row r="4308" spans="2:56" x14ac:dyDescent="0.3">
      <c r="B4308" s="169" t="s">
        <v>56</v>
      </c>
      <c r="C4308" s="248">
        <v>150000</v>
      </c>
      <c r="D4308" s="249">
        <v>147662.82999999999</v>
      </c>
      <c r="E4308" s="172">
        <f t="shared" si="3582"/>
        <v>0.98441886666666656</v>
      </c>
      <c r="F4308" s="248">
        <v>50990</v>
      </c>
      <c r="G4308" s="249">
        <v>50990.9</v>
      </c>
      <c r="H4308" s="172">
        <f t="shared" si="3583"/>
        <v>1.0000176505197098</v>
      </c>
      <c r="I4308" s="248">
        <v>103200</v>
      </c>
      <c r="J4308" s="250">
        <v>103168.12</v>
      </c>
      <c r="K4308" s="174">
        <f t="shared" si="3584"/>
        <v>0.99969108527131778</v>
      </c>
      <c r="L4308" s="248"/>
      <c r="M4308" s="250">
        <v>0</v>
      </c>
      <c r="N4308" s="251"/>
      <c r="O4308" s="248"/>
      <c r="P4308" s="251"/>
      <c r="Q4308" s="166">
        <f t="shared" si="3585"/>
        <v>0</v>
      </c>
      <c r="R4308" s="251"/>
      <c r="S4308" s="251"/>
      <c r="T4308" s="167">
        <f t="shared" si="3597"/>
        <v>0</v>
      </c>
      <c r="U4308" s="157"/>
      <c r="V4308" s="248"/>
      <c r="W4308" s="251"/>
      <c r="X4308" s="166">
        <f t="shared" si="3586"/>
        <v>0</v>
      </c>
      <c r="Y4308" s="251"/>
      <c r="Z4308" s="251"/>
      <c r="AA4308" s="167">
        <f t="shared" si="3598"/>
        <v>0</v>
      </c>
      <c r="AB4308" s="157"/>
      <c r="AC4308" s="248"/>
      <c r="AD4308" s="251"/>
      <c r="AE4308" s="166">
        <f t="shared" si="3587"/>
        <v>0</v>
      </c>
      <c r="AF4308" s="251"/>
      <c r="AG4308" s="251"/>
      <c r="AH4308" s="167">
        <f t="shared" si="3599"/>
        <v>0</v>
      </c>
      <c r="AJ4308" s="252"/>
      <c r="AK4308" s="253"/>
      <c r="AL4308" s="254"/>
      <c r="AM4308" s="253"/>
      <c r="AN4308" s="254"/>
      <c r="AO4308" s="253"/>
      <c r="AP4308" s="254"/>
      <c r="AQ4308" s="253"/>
      <c r="AR4308" s="254"/>
      <c r="AS4308" s="253"/>
      <c r="AT4308" s="254"/>
      <c r="AU4308" s="253"/>
      <c r="AV4308" s="163">
        <f t="shared" si="3589"/>
        <v>0</v>
      </c>
      <c r="AW4308" s="168">
        <f t="shared" si="3590"/>
        <v>0</v>
      </c>
      <c r="AY4308" s="163">
        <f t="shared" si="3591"/>
        <v>0</v>
      </c>
      <c r="AZ4308" s="163">
        <f t="shared" si="3592"/>
        <v>0</v>
      </c>
      <c r="BA4308" s="163">
        <f t="shared" si="3593"/>
        <v>0</v>
      </c>
      <c r="BB4308" s="163">
        <f t="shared" si="3594"/>
        <v>0</v>
      </c>
      <c r="BC4308" s="163">
        <f t="shared" si="3595"/>
        <v>0</v>
      </c>
      <c r="BD4308" s="163">
        <f t="shared" si="3596"/>
        <v>0</v>
      </c>
    </row>
    <row r="4309" spans="2:56" x14ac:dyDescent="0.3">
      <c r="B4309" s="169" t="s">
        <v>57</v>
      </c>
      <c r="C4309" s="248"/>
      <c r="D4309" s="249"/>
      <c r="E4309" s="172">
        <f t="shared" si="3582"/>
        <v>0</v>
      </c>
      <c r="F4309" s="248"/>
      <c r="G4309" s="249"/>
      <c r="H4309" s="172">
        <f t="shared" si="3583"/>
        <v>0</v>
      </c>
      <c r="I4309" s="248">
        <v>0</v>
      </c>
      <c r="J4309" s="250">
        <v>0</v>
      </c>
      <c r="K4309" s="174">
        <f t="shared" si="3584"/>
        <v>0</v>
      </c>
      <c r="L4309" s="248"/>
      <c r="M4309" s="250">
        <v>0</v>
      </c>
      <c r="N4309" s="251"/>
      <c r="O4309" s="248"/>
      <c r="P4309" s="251"/>
      <c r="Q4309" s="166">
        <f t="shared" si="3585"/>
        <v>0</v>
      </c>
      <c r="R4309" s="251"/>
      <c r="S4309" s="251"/>
      <c r="T4309" s="167">
        <f t="shared" si="3597"/>
        <v>0</v>
      </c>
      <c r="U4309" s="157"/>
      <c r="V4309" s="248"/>
      <c r="W4309" s="251"/>
      <c r="X4309" s="166">
        <f t="shared" si="3586"/>
        <v>0</v>
      </c>
      <c r="Y4309" s="251"/>
      <c r="Z4309" s="251"/>
      <c r="AA4309" s="167">
        <f t="shared" si="3598"/>
        <v>0</v>
      </c>
      <c r="AB4309" s="157"/>
      <c r="AC4309" s="248"/>
      <c r="AD4309" s="251"/>
      <c r="AE4309" s="166">
        <f t="shared" si="3587"/>
        <v>0</v>
      </c>
      <c r="AF4309" s="251"/>
      <c r="AG4309" s="251"/>
      <c r="AH4309" s="167">
        <f t="shared" si="3599"/>
        <v>0</v>
      </c>
      <c r="AJ4309" s="252"/>
      <c r="AK4309" s="253"/>
      <c r="AL4309" s="254"/>
      <c r="AM4309" s="253"/>
      <c r="AN4309" s="254"/>
      <c r="AO4309" s="253"/>
      <c r="AP4309" s="254"/>
      <c r="AQ4309" s="253"/>
      <c r="AR4309" s="254"/>
      <c r="AS4309" s="253"/>
      <c r="AT4309" s="254"/>
      <c r="AU4309" s="253"/>
      <c r="AV4309" s="163">
        <f t="shared" si="3589"/>
        <v>0</v>
      </c>
      <c r="AW4309" s="168">
        <f t="shared" si="3590"/>
        <v>0</v>
      </c>
      <c r="AY4309" s="163">
        <f t="shared" si="3591"/>
        <v>0</v>
      </c>
      <c r="AZ4309" s="163">
        <f t="shared" si="3592"/>
        <v>0</v>
      </c>
      <c r="BA4309" s="163">
        <f t="shared" si="3593"/>
        <v>0</v>
      </c>
      <c r="BB4309" s="163">
        <f t="shared" si="3594"/>
        <v>0</v>
      </c>
      <c r="BC4309" s="163">
        <f t="shared" si="3595"/>
        <v>0</v>
      </c>
      <c r="BD4309" s="163">
        <f t="shared" si="3596"/>
        <v>0</v>
      </c>
    </row>
    <row r="4310" spans="2:56" x14ac:dyDescent="0.3">
      <c r="B4310" s="169" t="s">
        <v>58</v>
      </c>
      <c r="C4310" s="248">
        <v>199615</v>
      </c>
      <c r="D4310" s="249">
        <v>194921.14</v>
      </c>
      <c r="E4310" s="172">
        <f t="shared" si="3582"/>
        <v>0.97648543446133818</v>
      </c>
      <c r="F4310" s="248">
        <v>190198</v>
      </c>
      <c r="G4310" s="249">
        <v>190197.92</v>
      </c>
      <c r="H4310" s="172">
        <f t="shared" si="3583"/>
        <v>0.99999957938569284</v>
      </c>
      <c r="I4310" s="248">
        <v>186350</v>
      </c>
      <c r="J4310" s="250">
        <v>181614.69</v>
      </c>
      <c r="K4310" s="174">
        <f t="shared" si="3584"/>
        <v>0.97458916018245234</v>
      </c>
      <c r="L4310" s="248">
        <v>169879</v>
      </c>
      <c r="M4310" s="250">
        <v>164879</v>
      </c>
      <c r="N4310" s="251"/>
      <c r="O4310" s="248">
        <v>119519.39520000001</v>
      </c>
      <c r="P4310" s="251"/>
      <c r="Q4310" s="166">
        <f t="shared" si="3585"/>
        <v>119519.39520000001</v>
      </c>
      <c r="R4310" s="251"/>
      <c r="S4310" s="251"/>
      <c r="T4310" s="167">
        <f t="shared" si="3597"/>
        <v>119519.39520000001</v>
      </c>
      <c r="U4310" s="157"/>
      <c r="V4310" s="248"/>
      <c r="W4310" s="251"/>
      <c r="X4310" s="166">
        <f t="shared" si="3586"/>
        <v>0</v>
      </c>
      <c r="Y4310" s="251"/>
      <c r="Z4310" s="251"/>
      <c r="AA4310" s="167">
        <f t="shared" si="3598"/>
        <v>0</v>
      </c>
      <c r="AB4310" s="157"/>
      <c r="AC4310" s="248"/>
      <c r="AD4310" s="251"/>
      <c r="AE4310" s="166">
        <f t="shared" si="3587"/>
        <v>0</v>
      </c>
      <c r="AF4310" s="251"/>
      <c r="AG4310" s="251"/>
      <c r="AH4310" s="167">
        <f t="shared" si="3599"/>
        <v>0</v>
      </c>
      <c r="AJ4310" s="252">
        <f>T4310/12</f>
        <v>9959.9496000000017</v>
      </c>
      <c r="AK4310" s="253">
        <v>9959.9496000000017</v>
      </c>
      <c r="AL4310" s="254">
        <v>9959.9496000000017</v>
      </c>
      <c r="AM4310" s="253">
        <v>9959.9496000000017</v>
      </c>
      <c r="AN4310" s="254">
        <v>9959.9496000000017</v>
      </c>
      <c r="AO4310" s="253">
        <v>9959.9496000000017</v>
      </c>
      <c r="AP4310" s="254">
        <v>9959.9496000000017</v>
      </c>
      <c r="AQ4310" s="253">
        <v>9959.9496000000017</v>
      </c>
      <c r="AR4310" s="254">
        <v>9959.9496000000017</v>
      </c>
      <c r="AS4310" s="253">
        <v>9959.9496000000017</v>
      </c>
      <c r="AT4310" s="254">
        <v>9959.9496000000017</v>
      </c>
      <c r="AU4310" s="253">
        <v>9959.9496000000017</v>
      </c>
      <c r="AV4310" s="163">
        <f t="shared" si="3589"/>
        <v>119519.39520000004</v>
      </c>
      <c r="AW4310" s="168">
        <f t="shared" si="3590"/>
        <v>0</v>
      </c>
      <c r="AY4310" s="163">
        <f t="shared" si="3591"/>
        <v>29879.848800000007</v>
      </c>
      <c r="AZ4310" s="163">
        <f t="shared" si="3592"/>
        <v>29879.848800000007</v>
      </c>
      <c r="BA4310" s="163">
        <f t="shared" si="3593"/>
        <v>29879.848800000007</v>
      </c>
      <c r="BB4310" s="163">
        <f t="shared" si="3594"/>
        <v>29879.848800000007</v>
      </c>
      <c r="BC4310" s="163">
        <f t="shared" si="3595"/>
        <v>119519.39520000003</v>
      </c>
      <c r="BD4310" s="163">
        <f t="shared" si="3596"/>
        <v>0</v>
      </c>
    </row>
    <row r="4311" spans="2:56" x14ac:dyDescent="0.3">
      <c r="B4311" s="169" t="s">
        <v>59</v>
      </c>
      <c r="C4311" s="248">
        <v>555587</v>
      </c>
      <c r="D4311" s="249">
        <v>548316</v>
      </c>
      <c r="E4311" s="172">
        <f t="shared" si="3582"/>
        <v>0.98691294072755487</v>
      </c>
      <c r="F4311" s="248">
        <v>393823</v>
      </c>
      <c r="G4311" s="249">
        <v>357316.63</v>
      </c>
      <c r="H4311" s="172">
        <f t="shared" si="3583"/>
        <v>0.90730259532835822</v>
      </c>
      <c r="I4311" s="248">
        <v>415523</v>
      </c>
      <c r="J4311" s="250">
        <v>398333.25</v>
      </c>
      <c r="K4311" s="174">
        <f t="shared" si="3584"/>
        <v>0.9586310505074328</v>
      </c>
      <c r="L4311" s="248">
        <v>477909</v>
      </c>
      <c r="M4311" s="250">
        <v>308209</v>
      </c>
      <c r="N4311" s="251"/>
      <c r="O4311" s="248">
        <v>224675.56429654339</v>
      </c>
      <c r="P4311" s="251"/>
      <c r="Q4311" s="166">
        <f t="shared" si="3585"/>
        <v>224675.56429654339</v>
      </c>
      <c r="R4311" s="251"/>
      <c r="S4311" s="251"/>
      <c r="T4311" s="167">
        <f t="shared" si="3597"/>
        <v>224675.56429654339</v>
      </c>
      <c r="U4311" s="157"/>
      <c r="V4311" s="248"/>
      <c r="W4311" s="251"/>
      <c r="X4311" s="166">
        <f t="shared" si="3586"/>
        <v>0</v>
      </c>
      <c r="Y4311" s="251"/>
      <c r="Z4311" s="251"/>
      <c r="AA4311" s="167">
        <f t="shared" si="3598"/>
        <v>0</v>
      </c>
      <c r="AB4311" s="157"/>
      <c r="AC4311" s="248"/>
      <c r="AD4311" s="251"/>
      <c r="AE4311" s="166">
        <f t="shared" si="3587"/>
        <v>0</v>
      </c>
      <c r="AF4311" s="251"/>
      <c r="AG4311" s="251"/>
      <c r="AH4311" s="167">
        <f t="shared" si="3599"/>
        <v>0</v>
      </c>
      <c r="AJ4311" s="252">
        <f>T4311/12</f>
        <v>18722.963691378616</v>
      </c>
      <c r="AK4311" s="253">
        <v>18722.963691378616</v>
      </c>
      <c r="AL4311" s="254">
        <v>18722.963691378616</v>
      </c>
      <c r="AM4311" s="253">
        <v>18722.963691378616</v>
      </c>
      <c r="AN4311" s="254">
        <v>18722.963691378616</v>
      </c>
      <c r="AO4311" s="253">
        <v>18722.963691378616</v>
      </c>
      <c r="AP4311" s="254">
        <v>18722.963691378616</v>
      </c>
      <c r="AQ4311" s="253">
        <v>18722.963691378616</v>
      </c>
      <c r="AR4311" s="254">
        <v>18722.963691378616</v>
      </c>
      <c r="AS4311" s="253">
        <v>18722.963691378616</v>
      </c>
      <c r="AT4311" s="254">
        <v>18722.963691378616</v>
      </c>
      <c r="AU4311" s="253">
        <v>18722.963691378616</v>
      </c>
      <c r="AV4311" s="163">
        <f t="shared" si="3589"/>
        <v>224675.56429654345</v>
      </c>
      <c r="AW4311" s="168">
        <f t="shared" si="3590"/>
        <v>0</v>
      </c>
      <c r="AY4311" s="163">
        <f t="shared" si="3591"/>
        <v>56168.891074135849</v>
      </c>
      <c r="AZ4311" s="163">
        <f t="shared" si="3592"/>
        <v>56168.891074135849</v>
      </c>
      <c r="BA4311" s="163">
        <f t="shared" si="3593"/>
        <v>56168.891074135849</v>
      </c>
      <c r="BB4311" s="163">
        <f t="shared" si="3594"/>
        <v>56168.891074135849</v>
      </c>
      <c r="BC4311" s="163">
        <f t="shared" si="3595"/>
        <v>224675.56429654339</v>
      </c>
      <c r="BD4311" s="163">
        <f t="shared" si="3596"/>
        <v>0</v>
      </c>
    </row>
    <row r="4312" spans="2:56" x14ac:dyDescent="0.3">
      <c r="B4312" s="169" t="s">
        <v>60</v>
      </c>
      <c r="C4312" s="248">
        <v>453638</v>
      </c>
      <c r="D4312" s="249">
        <v>451969.56</v>
      </c>
      <c r="E4312" s="172">
        <f t="shared" si="3582"/>
        <v>0.99632208941931677</v>
      </c>
      <c r="F4312" s="248">
        <v>491405</v>
      </c>
      <c r="G4312" s="249">
        <v>482560.19</v>
      </c>
      <c r="H4312" s="172">
        <f t="shared" si="3583"/>
        <v>0.98200097679103793</v>
      </c>
      <c r="I4312" s="248">
        <v>489479</v>
      </c>
      <c r="J4312" s="250">
        <v>489444.93000000005</v>
      </c>
      <c r="K4312" s="174">
        <f t="shared" si="3584"/>
        <v>0.99993039537957717</v>
      </c>
      <c r="L4312" s="248">
        <v>445708</v>
      </c>
      <c r="M4312" s="250">
        <v>445708</v>
      </c>
      <c r="N4312" s="251"/>
      <c r="O4312" s="248">
        <v>436312.26288066001</v>
      </c>
      <c r="P4312" s="251"/>
      <c r="Q4312" s="166">
        <f t="shared" si="3585"/>
        <v>436312.26288066001</v>
      </c>
      <c r="R4312" s="251"/>
      <c r="S4312" s="251"/>
      <c r="T4312" s="167">
        <f t="shared" si="3597"/>
        <v>436312.26288066001</v>
      </c>
      <c r="U4312" s="157"/>
      <c r="V4312" s="248"/>
      <c r="W4312" s="251"/>
      <c r="X4312" s="166">
        <f t="shared" si="3586"/>
        <v>0</v>
      </c>
      <c r="Y4312" s="251"/>
      <c r="Z4312" s="251"/>
      <c r="AA4312" s="167">
        <f t="shared" si="3598"/>
        <v>0</v>
      </c>
      <c r="AB4312" s="157"/>
      <c r="AC4312" s="248"/>
      <c r="AD4312" s="251"/>
      <c r="AE4312" s="166">
        <f t="shared" si="3587"/>
        <v>0</v>
      </c>
      <c r="AF4312" s="251"/>
      <c r="AG4312" s="251"/>
      <c r="AH4312" s="167">
        <f t="shared" si="3599"/>
        <v>0</v>
      </c>
      <c r="AJ4312" s="252">
        <f>T4312/12</f>
        <v>36359.355240055003</v>
      </c>
      <c r="AK4312" s="253">
        <v>36359.355240055003</v>
      </c>
      <c r="AL4312" s="254">
        <v>36359.355240055003</v>
      </c>
      <c r="AM4312" s="253">
        <v>36359.355240055003</v>
      </c>
      <c r="AN4312" s="254">
        <v>36359.355240055003</v>
      </c>
      <c r="AO4312" s="253">
        <v>36359.355240055003</v>
      </c>
      <c r="AP4312" s="254">
        <v>36359.355240055003</v>
      </c>
      <c r="AQ4312" s="253">
        <v>36359.355240055003</v>
      </c>
      <c r="AR4312" s="254">
        <v>36359.355240055003</v>
      </c>
      <c r="AS4312" s="253">
        <v>36359.355240055003</v>
      </c>
      <c r="AT4312" s="254">
        <v>36359.355240055003</v>
      </c>
      <c r="AU4312" s="253">
        <v>36359.355240055003</v>
      </c>
      <c r="AV4312" s="163">
        <f t="shared" si="3589"/>
        <v>436312.26288066007</v>
      </c>
      <c r="AW4312" s="168">
        <f t="shared" si="3590"/>
        <v>0</v>
      </c>
      <c r="AY4312" s="163">
        <f t="shared" si="3591"/>
        <v>109078.065720165</v>
      </c>
      <c r="AZ4312" s="163">
        <f t="shared" si="3592"/>
        <v>109078.065720165</v>
      </c>
      <c r="BA4312" s="163">
        <f t="shared" si="3593"/>
        <v>109078.065720165</v>
      </c>
      <c r="BB4312" s="163">
        <f t="shared" si="3594"/>
        <v>109078.065720165</v>
      </c>
      <c r="BC4312" s="163">
        <f t="shared" si="3595"/>
        <v>436312.26288066001</v>
      </c>
      <c r="BD4312" s="163">
        <f t="shared" si="3596"/>
        <v>0</v>
      </c>
    </row>
    <row r="4313" spans="2:56" x14ac:dyDescent="0.3">
      <c r="B4313" s="159" t="s">
        <v>61</v>
      </c>
      <c r="C4313" s="160">
        <f>SUM(C4314:C4317)</f>
        <v>1153778</v>
      </c>
      <c r="D4313" s="161">
        <f>SUM(D4314:D4317)</f>
        <v>1152511.9100000001</v>
      </c>
      <c r="E4313" s="162">
        <f t="shared" si="3582"/>
        <v>0.99890265718361781</v>
      </c>
      <c r="F4313" s="160">
        <f>SUM(F4314:F4317)</f>
        <v>1167861</v>
      </c>
      <c r="G4313" s="161">
        <f>SUM(G4314:G4317)</f>
        <v>1167719.81</v>
      </c>
      <c r="H4313" s="162">
        <f t="shared" si="3583"/>
        <v>0.99987910376320477</v>
      </c>
      <c r="I4313" s="160">
        <f>SUM(I4314:I4317)</f>
        <v>1166422</v>
      </c>
      <c r="J4313" s="163">
        <f>SUM(J4314:J4317)</f>
        <v>1157334.6099999999</v>
      </c>
      <c r="K4313" s="164">
        <f t="shared" si="3584"/>
        <v>0.99220917472407055</v>
      </c>
      <c r="L4313" s="160">
        <f>SUM(L4314:L4317)</f>
        <v>1180365</v>
      </c>
      <c r="M4313" s="163">
        <f>SUM(M4314:M4317)</f>
        <v>968365</v>
      </c>
      <c r="N4313" s="165">
        <f>SUM(N4314:N4317)</f>
        <v>0</v>
      </c>
      <c r="O4313" s="160">
        <f>SUM(O4314:O4317)</f>
        <v>985455.31092132686</v>
      </c>
      <c r="P4313" s="165">
        <f>SUM(P4314:P4317)</f>
        <v>-211</v>
      </c>
      <c r="Q4313" s="166">
        <f t="shared" si="3585"/>
        <v>985244.31092132686</v>
      </c>
      <c r="R4313" s="165">
        <f>SUM(R4314:R4317)</f>
        <v>0</v>
      </c>
      <c r="S4313" s="165">
        <f>SUM(S4314:S4317)</f>
        <v>0</v>
      </c>
      <c r="T4313" s="167">
        <f t="shared" si="3597"/>
        <v>985244.31092132686</v>
      </c>
      <c r="U4313" s="157"/>
      <c r="V4313" s="160">
        <f>SUM(V4314:V4317)</f>
        <v>0</v>
      </c>
      <c r="W4313" s="165">
        <f>SUM(W4314:W4317)</f>
        <v>0</v>
      </c>
      <c r="X4313" s="166">
        <f t="shared" si="3586"/>
        <v>0</v>
      </c>
      <c r="Y4313" s="165">
        <f>SUM(Y4314:Y4317)</f>
        <v>0</v>
      </c>
      <c r="Z4313" s="165">
        <f>SUM(Z4314:Z4317)</f>
        <v>0</v>
      </c>
      <c r="AA4313" s="167">
        <f t="shared" si="3598"/>
        <v>0</v>
      </c>
      <c r="AB4313" s="157"/>
      <c r="AC4313" s="160">
        <f>SUM(AC4314:AC4317)</f>
        <v>0</v>
      </c>
      <c r="AD4313" s="165">
        <f>SUM(AD4314:AD4317)</f>
        <v>0</v>
      </c>
      <c r="AE4313" s="166">
        <f t="shared" si="3587"/>
        <v>0</v>
      </c>
      <c r="AF4313" s="165">
        <f>SUM(AF4314:AF4317)</f>
        <v>0</v>
      </c>
      <c r="AG4313" s="165">
        <f>SUM(AG4314:AG4317)</f>
        <v>0</v>
      </c>
      <c r="AH4313" s="167">
        <f t="shared" si="3599"/>
        <v>0</v>
      </c>
      <c r="AJ4313" s="161">
        <f t="shared" ref="AJ4313:AU4313" si="3602">SUM(AJ4314:AJ4317)</f>
        <v>82103.692576777234</v>
      </c>
      <c r="AK4313" s="163">
        <f t="shared" si="3602"/>
        <v>82121.275910110562</v>
      </c>
      <c r="AL4313" s="165">
        <f t="shared" si="3602"/>
        <v>82121.275910110562</v>
      </c>
      <c r="AM4313" s="163">
        <f t="shared" si="3602"/>
        <v>82121.275910110562</v>
      </c>
      <c r="AN4313" s="165">
        <f t="shared" si="3602"/>
        <v>82121.275910110562</v>
      </c>
      <c r="AO4313" s="163">
        <f t="shared" si="3602"/>
        <v>82121.275910110562</v>
      </c>
      <c r="AP4313" s="165">
        <f t="shared" si="3602"/>
        <v>82121.275910110562</v>
      </c>
      <c r="AQ4313" s="163">
        <f t="shared" si="3602"/>
        <v>82121.275910110562</v>
      </c>
      <c r="AR4313" s="165">
        <f t="shared" si="3602"/>
        <v>82121.275910110562</v>
      </c>
      <c r="AS4313" s="163">
        <f t="shared" si="3602"/>
        <v>82121.275910110562</v>
      </c>
      <c r="AT4313" s="165">
        <f t="shared" si="3602"/>
        <v>82121.275910110562</v>
      </c>
      <c r="AU4313" s="163">
        <f t="shared" si="3602"/>
        <v>81927.859243443891</v>
      </c>
      <c r="AV4313" s="163">
        <f t="shared" si="3589"/>
        <v>985244.31092132675</v>
      </c>
      <c r="AW4313" s="168">
        <f t="shared" si="3590"/>
        <v>0</v>
      </c>
      <c r="AY4313" s="163">
        <f t="shared" si="3591"/>
        <v>246346.24439699837</v>
      </c>
      <c r="AZ4313" s="163">
        <f t="shared" si="3592"/>
        <v>246363.82773033169</v>
      </c>
      <c r="BA4313" s="163">
        <f t="shared" si="3593"/>
        <v>246363.82773033169</v>
      </c>
      <c r="BB4313" s="163">
        <f t="shared" si="3594"/>
        <v>246170.411063665</v>
      </c>
      <c r="BC4313" s="163">
        <f t="shared" si="3595"/>
        <v>985244.31092132675</v>
      </c>
      <c r="BD4313" s="163">
        <f t="shared" si="3596"/>
        <v>0</v>
      </c>
    </row>
    <row r="4314" spans="2:56" x14ac:dyDescent="0.3">
      <c r="B4314" s="169" t="s">
        <v>62</v>
      </c>
      <c r="C4314" s="248">
        <v>1377</v>
      </c>
      <c r="D4314" s="249">
        <v>1372.25</v>
      </c>
      <c r="E4314" s="172">
        <f t="shared" si="3582"/>
        <v>0.99655047204066816</v>
      </c>
      <c r="F4314" s="248">
        <v>1415</v>
      </c>
      <c r="G4314" s="249">
        <v>1389.06</v>
      </c>
      <c r="H4314" s="172">
        <f t="shared" si="3583"/>
        <v>0.98166784452296818</v>
      </c>
      <c r="I4314" s="248">
        <v>1413</v>
      </c>
      <c r="J4314" s="250">
        <v>1382.04</v>
      </c>
      <c r="K4314" s="174">
        <f t="shared" si="3584"/>
        <v>0.97808917197452228</v>
      </c>
      <c r="L4314" s="248">
        <v>1346</v>
      </c>
      <c r="M4314" s="250">
        <v>1346</v>
      </c>
      <c r="N4314" s="251"/>
      <c r="O4314" s="248">
        <v>1278.339328</v>
      </c>
      <c r="P4314" s="251"/>
      <c r="Q4314" s="166">
        <f t="shared" si="3585"/>
        <v>1278.339328</v>
      </c>
      <c r="R4314" s="251"/>
      <c r="S4314" s="251"/>
      <c r="T4314" s="167">
        <f t="shared" si="3597"/>
        <v>1278.339328</v>
      </c>
      <c r="U4314" s="157"/>
      <c r="V4314" s="248"/>
      <c r="W4314" s="251"/>
      <c r="X4314" s="166">
        <f t="shared" si="3586"/>
        <v>0</v>
      </c>
      <c r="Y4314" s="251"/>
      <c r="Z4314" s="251"/>
      <c r="AA4314" s="167">
        <f t="shared" si="3598"/>
        <v>0</v>
      </c>
      <c r="AB4314" s="157"/>
      <c r="AC4314" s="248"/>
      <c r="AD4314" s="251"/>
      <c r="AE4314" s="166">
        <f t="shared" si="3587"/>
        <v>0</v>
      </c>
      <c r="AF4314" s="251"/>
      <c r="AG4314" s="251"/>
      <c r="AH4314" s="167">
        <f t="shared" si="3599"/>
        <v>0</v>
      </c>
      <c r="AJ4314" s="252">
        <f>T4314/12</f>
        <v>106.52827733333334</v>
      </c>
      <c r="AK4314" s="253">
        <v>106.52827733333334</v>
      </c>
      <c r="AL4314" s="254">
        <v>106.52827733333334</v>
      </c>
      <c r="AM4314" s="253">
        <v>106.52827733333334</v>
      </c>
      <c r="AN4314" s="254">
        <v>106.52827733333334</v>
      </c>
      <c r="AO4314" s="253">
        <v>106.52827733333334</v>
      </c>
      <c r="AP4314" s="254">
        <v>106.52827733333334</v>
      </c>
      <c r="AQ4314" s="253">
        <v>106.52827733333334</v>
      </c>
      <c r="AR4314" s="254">
        <v>106.52827733333334</v>
      </c>
      <c r="AS4314" s="253">
        <v>106.52827733333334</v>
      </c>
      <c r="AT4314" s="254">
        <v>106.52827733333334</v>
      </c>
      <c r="AU4314" s="253">
        <v>106.52827733333299</v>
      </c>
      <c r="AV4314" s="163">
        <f t="shared" si="3589"/>
        <v>1278.3393279999996</v>
      </c>
      <c r="AW4314" s="168">
        <f t="shared" si="3590"/>
        <v>0</v>
      </c>
      <c r="AY4314" s="163">
        <f t="shared" si="3591"/>
        <v>319.58483200000001</v>
      </c>
      <c r="AZ4314" s="163">
        <f t="shared" si="3592"/>
        <v>319.58483200000001</v>
      </c>
      <c r="BA4314" s="163">
        <f t="shared" si="3593"/>
        <v>319.58483200000001</v>
      </c>
      <c r="BB4314" s="163">
        <f t="shared" si="3594"/>
        <v>319.58483199999966</v>
      </c>
      <c r="BC4314" s="163">
        <f t="shared" si="3595"/>
        <v>1278.3393279999996</v>
      </c>
      <c r="BD4314" s="163">
        <f t="shared" si="3596"/>
        <v>0</v>
      </c>
    </row>
    <row r="4315" spans="2:56" x14ac:dyDescent="0.3">
      <c r="B4315" s="169" t="s">
        <v>63</v>
      </c>
      <c r="C4315" s="248">
        <v>427722</v>
      </c>
      <c r="D4315" s="249">
        <v>427167.75</v>
      </c>
      <c r="E4315" s="172">
        <f t="shared" si="3582"/>
        <v>0.99870418168810582</v>
      </c>
      <c r="F4315" s="248">
        <v>403469</v>
      </c>
      <c r="G4315" s="249">
        <v>403383.5</v>
      </c>
      <c r="H4315" s="172">
        <f t="shared" si="3583"/>
        <v>0.99978808780848094</v>
      </c>
      <c r="I4315" s="248">
        <v>401164</v>
      </c>
      <c r="J4315" s="250">
        <v>401158.25</v>
      </c>
      <c r="K4315" s="174">
        <f t="shared" si="3584"/>
        <v>0.99998566670987432</v>
      </c>
      <c r="L4315" s="248">
        <v>329250</v>
      </c>
      <c r="M4315" s="250">
        <v>317250</v>
      </c>
      <c r="N4315" s="251"/>
      <c r="O4315" s="248">
        <v>232244.69680000001</v>
      </c>
      <c r="P4315" s="251">
        <v>-211</v>
      </c>
      <c r="Q4315" s="166">
        <f t="shared" si="3585"/>
        <v>232033.69680000001</v>
      </c>
      <c r="R4315" s="251"/>
      <c r="S4315" s="251"/>
      <c r="T4315" s="167">
        <f t="shared" si="3597"/>
        <v>232033.69680000001</v>
      </c>
      <c r="U4315" s="157"/>
      <c r="V4315" s="248"/>
      <c r="W4315" s="251"/>
      <c r="X4315" s="166">
        <f t="shared" si="3586"/>
        <v>0</v>
      </c>
      <c r="Y4315" s="251"/>
      <c r="Z4315" s="251"/>
      <c r="AA4315" s="167">
        <f t="shared" si="3598"/>
        <v>0</v>
      </c>
      <c r="AB4315" s="157"/>
      <c r="AC4315" s="248"/>
      <c r="AD4315" s="251"/>
      <c r="AE4315" s="166">
        <f t="shared" si="3587"/>
        <v>0</v>
      </c>
      <c r="AF4315" s="251"/>
      <c r="AG4315" s="251"/>
      <c r="AH4315" s="167">
        <f t="shared" si="3599"/>
        <v>0</v>
      </c>
      <c r="AJ4315" s="252">
        <f>T4315/12</f>
        <v>19336.1414</v>
      </c>
      <c r="AK4315" s="253">
        <v>19353.724733333333</v>
      </c>
      <c r="AL4315" s="254">
        <v>19353.724733333333</v>
      </c>
      <c r="AM4315" s="253">
        <v>19353.724733333333</v>
      </c>
      <c r="AN4315" s="254">
        <v>19353.724733333333</v>
      </c>
      <c r="AO4315" s="253">
        <v>19353.724733333333</v>
      </c>
      <c r="AP4315" s="254">
        <v>19353.724733333333</v>
      </c>
      <c r="AQ4315" s="253">
        <v>19353.724733333333</v>
      </c>
      <c r="AR4315" s="254">
        <v>19353.724733333333</v>
      </c>
      <c r="AS4315" s="253">
        <v>19353.724733333333</v>
      </c>
      <c r="AT4315" s="254">
        <v>19353.724733333333</v>
      </c>
      <c r="AU4315" s="253">
        <v>19160.30806666665</v>
      </c>
      <c r="AV4315" s="163">
        <f t="shared" si="3589"/>
        <v>232033.69680000001</v>
      </c>
      <c r="AW4315" s="168">
        <f t="shared" si="3590"/>
        <v>0</v>
      </c>
      <c r="AY4315" s="163">
        <f t="shared" si="3591"/>
        <v>58043.590866666666</v>
      </c>
      <c r="AZ4315" s="163">
        <f t="shared" si="3592"/>
        <v>58061.174199999994</v>
      </c>
      <c r="BA4315" s="163">
        <f t="shared" si="3593"/>
        <v>58061.174199999994</v>
      </c>
      <c r="BB4315" s="163">
        <f t="shared" si="3594"/>
        <v>57867.757533333315</v>
      </c>
      <c r="BC4315" s="163">
        <f t="shared" si="3595"/>
        <v>232033.69679999998</v>
      </c>
      <c r="BD4315" s="163">
        <f t="shared" si="3596"/>
        <v>0</v>
      </c>
    </row>
    <row r="4316" spans="2:56" x14ac:dyDescent="0.3">
      <c r="B4316" s="169" t="s">
        <v>64</v>
      </c>
      <c r="C4316" s="248">
        <v>724679</v>
      </c>
      <c r="D4316" s="249">
        <v>723971.91</v>
      </c>
      <c r="E4316" s="172">
        <f t="shared" si="3582"/>
        <v>0.99902427143604278</v>
      </c>
      <c r="F4316" s="248">
        <v>762977</v>
      </c>
      <c r="G4316" s="249">
        <v>762947.25</v>
      </c>
      <c r="H4316" s="172">
        <f t="shared" si="3583"/>
        <v>0.99996100799893051</v>
      </c>
      <c r="I4316" s="248">
        <v>763845</v>
      </c>
      <c r="J4316" s="250">
        <v>754794.32</v>
      </c>
      <c r="K4316" s="174">
        <f t="shared" si="3584"/>
        <v>0.98815115632098127</v>
      </c>
      <c r="L4316" s="248">
        <v>849769</v>
      </c>
      <c r="M4316" s="250">
        <v>649769</v>
      </c>
      <c r="N4316" s="251"/>
      <c r="O4316" s="248">
        <v>751932.27479332685</v>
      </c>
      <c r="P4316" s="251"/>
      <c r="Q4316" s="166">
        <f t="shared" si="3585"/>
        <v>751932.27479332685</v>
      </c>
      <c r="R4316" s="251"/>
      <c r="S4316" s="251"/>
      <c r="T4316" s="167">
        <f t="shared" si="3597"/>
        <v>751932.27479332685</v>
      </c>
      <c r="U4316" s="157"/>
      <c r="V4316" s="248"/>
      <c r="W4316" s="251"/>
      <c r="X4316" s="166">
        <f t="shared" si="3586"/>
        <v>0</v>
      </c>
      <c r="Y4316" s="251"/>
      <c r="Z4316" s="251"/>
      <c r="AA4316" s="167">
        <f t="shared" si="3598"/>
        <v>0</v>
      </c>
      <c r="AB4316" s="157"/>
      <c r="AC4316" s="248"/>
      <c r="AD4316" s="251"/>
      <c r="AE4316" s="166">
        <f t="shared" si="3587"/>
        <v>0</v>
      </c>
      <c r="AF4316" s="251"/>
      <c r="AG4316" s="251"/>
      <c r="AH4316" s="167">
        <f t="shared" si="3599"/>
        <v>0</v>
      </c>
      <c r="AJ4316" s="252">
        <f>T4316/12</f>
        <v>62661.022899443902</v>
      </c>
      <c r="AK4316" s="253">
        <v>62661.022899443902</v>
      </c>
      <c r="AL4316" s="254">
        <v>62661.022899443902</v>
      </c>
      <c r="AM4316" s="253">
        <v>62661.022899443902</v>
      </c>
      <c r="AN4316" s="254">
        <v>62661.022899443902</v>
      </c>
      <c r="AO4316" s="253">
        <v>62661.022899443902</v>
      </c>
      <c r="AP4316" s="254">
        <v>62661.022899443902</v>
      </c>
      <c r="AQ4316" s="253">
        <v>62661.022899443902</v>
      </c>
      <c r="AR4316" s="254">
        <v>62661.022899443902</v>
      </c>
      <c r="AS4316" s="253">
        <v>62661.022899443902</v>
      </c>
      <c r="AT4316" s="254">
        <v>62661.022899443902</v>
      </c>
      <c r="AU4316" s="253">
        <v>62661.022899443902</v>
      </c>
      <c r="AV4316" s="163">
        <f t="shared" si="3589"/>
        <v>751932.27479332674</v>
      </c>
      <c r="AW4316" s="168">
        <f t="shared" si="3590"/>
        <v>0</v>
      </c>
      <c r="AY4316" s="163">
        <f t="shared" si="3591"/>
        <v>187983.06869833171</v>
      </c>
      <c r="AZ4316" s="163">
        <f t="shared" si="3592"/>
        <v>187983.06869833171</v>
      </c>
      <c r="BA4316" s="163">
        <f t="shared" si="3593"/>
        <v>187983.06869833171</v>
      </c>
      <c r="BB4316" s="163">
        <f t="shared" si="3594"/>
        <v>187983.06869833171</v>
      </c>
      <c r="BC4316" s="163">
        <f t="shared" si="3595"/>
        <v>751932.27479332685</v>
      </c>
      <c r="BD4316" s="163">
        <f t="shared" si="3596"/>
        <v>0</v>
      </c>
    </row>
    <row r="4317" spans="2:56" x14ac:dyDescent="0.3">
      <c r="B4317" s="169" t="s">
        <v>65</v>
      </c>
      <c r="C4317" s="248"/>
      <c r="D4317" s="249"/>
      <c r="E4317" s="172">
        <f t="shared" si="3582"/>
        <v>0</v>
      </c>
      <c r="F4317" s="248"/>
      <c r="G4317" s="249"/>
      <c r="H4317" s="172">
        <f t="shared" si="3583"/>
        <v>0</v>
      </c>
      <c r="I4317" s="248"/>
      <c r="J4317" s="250"/>
      <c r="K4317" s="174">
        <f t="shared" si="3584"/>
        <v>0</v>
      </c>
      <c r="L4317" s="248"/>
      <c r="M4317" s="250"/>
      <c r="N4317" s="251"/>
      <c r="O4317" s="248"/>
      <c r="P4317" s="251"/>
      <c r="Q4317" s="166">
        <f t="shared" si="3585"/>
        <v>0</v>
      </c>
      <c r="R4317" s="251"/>
      <c r="S4317" s="251"/>
      <c r="T4317" s="167">
        <f t="shared" si="3597"/>
        <v>0</v>
      </c>
      <c r="U4317" s="157"/>
      <c r="V4317" s="248"/>
      <c r="W4317" s="251"/>
      <c r="X4317" s="166">
        <f t="shared" si="3586"/>
        <v>0</v>
      </c>
      <c r="Y4317" s="251"/>
      <c r="Z4317" s="251"/>
      <c r="AA4317" s="167">
        <f t="shared" si="3598"/>
        <v>0</v>
      </c>
      <c r="AB4317" s="157"/>
      <c r="AC4317" s="248"/>
      <c r="AD4317" s="251"/>
      <c r="AE4317" s="166">
        <f t="shared" si="3587"/>
        <v>0</v>
      </c>
      <c r="AF4317" s="251"/>
      <c r="AG4317" s="251"/>
      <c r="AH4317" s="167">
        <f t="shared" si="3599"/>
        <v>0</v>
      </c>
      <c r="AJ4317" s="252"/>
      <c r="AK4317" s="253"/>
      <c r="AL4317" s="254"/>
      <c r="AM4317" s="253"/>
      <c r="AN4317" s="254"/>
      <c r="AO4317" s="253"/>
      <c r="AP4317" s="254"/>
      <c r="AQ4317" s="253"/>
      <c r="AR4317" s="254"/>
      <c r="AS4317" s="253"/>
      <c r="AT4317" s="254"/>
      <c r="AU4317" s="253"/>
      <c r="AV4317" s="163">
        <f t="shared" si="3589"/>
        <v>0</v>
      </c>
      <c r="AW4317" s="168">
        <f t="shared" si="3590"/>
        <v>0</v>
      </c>
      <c r="AY4317" s="163">
        <f t="shared" si="3591"/>
        <v>0</v>
      </c>
      <c r="AZ4317" s="163">
        <f t="shared" si="3592"/>
        <v>0</v>
      </c>
      <c r="BA4317" s="163">
        <f t="shared" si="3593"/>
        <v>0</v>
      </c>
      <c r="BB4317" s="163">
        <f t="shared" si="3594"/>
        <v>0</v>
      </c>
      <c r="BC4317" s="163">
        <f t="shared" si="3595"/>
        <v>0</v>
      </c>
      <c r="BD4317" s="163">
        <f t="shared" si="3596"/>
        <v>0</v>
      </c>
    </row>
    <row r="4318" spans="2:56" x14ac:dyDescent="0.3">
      <c r="B4318" s="176" t="s">
        <v>66</v>
      </c>
      <c r="C4318" s="83">
        <f>SUM(C4319,C4321,C4325,C4330,C4332,C4334,C4336,C4343,C4350,C4355,C4358,C4360,C4363,C4365,C4369,C4373,C4375,C4381,C4383,C4385,C4387,C4389,C4391,C4393,C4395,C4397,C4399,C4401,C4403,C4413,C4421,C4423,C4428,C4430,C4437,C4439,C4445,C4447)</f>
        <v>54350</v>
      </c>
      <c r="D4318" s="84">
        <f>SUM(D4319,D4321,D4325,D4330,D4332,D4334,D4336,D4343,D4350,D4355,D4358,D4360,D4363,D4365,D4369,D4373,D4375,D4381,D4383,D4385,D4387,D4389,D4391,D4393,D4395,D4397,D4399,D4401,D4403,D4413,D4421,D4423,D4428,D4430,D4437,D4439,D4445,D4447)</f>
        <v>58469.93</v>
      </c>
      <c r="E4318" s="85">
        <f t="shared" si="3582"/>
        <v>1.0758036798528059</v>
      </c>
      <c r="F4318" s="83">
        <f>SUM(F4319,F4321,F4325,F4330,F4332,F4334,F4336,F4343,F4350,F4355,F4358,F4360,F4363,F4365,F4369,F4373,F4375,F4381,F4383,F4385,F4387,F4389,F4391,F4393,F4395,F4397,F4399,F4401,F4403,F4413,F4421,F4423,F4428,F4430,F4437,F4439,F4445,F4447)</f>
        <v>107548</v>
      </c>
      <c r="G4318" s="84">
        <f>SUM(G4319,G4321,G4325,G4330,G4332,G4334,G4336,G4343,G4350,G4355,G4358,G4360,G4363,G4365,G4369,G4373,G4375,G4381,G4383,G4385,G4387,G4389,G4391,G4393,G4395,G4397,G4399,G4401,G4403,G4413,G4421,G4423,G4428,G4430,G4437,G4439,G4445,G4447)</f>
        <v>107497.18000000001</v>
      </c>
      <c r="H4318" s="85">
        <f t="shared" si="3583"/>
        <v>0.99952746680551952</v>
      </c>
      <c r="I4318" s="83">
        <f>SUM(I4319,I4321,I4325,I4330,I4332,I4334,I4336,I4343,I4350,I4355,I4358,I4360,I4363,I4365,I4369,I4373,I4375,I4381,I4383,I4385,I4387,I4389,I4391,I4393,I4395,I4397,I4399,I4401,I4403,I4413,I4421,I4423,I4428,I4430,I4437,I4439,I4445,I4447)</f>
        <v>253556</v>
      </c>
      <c r="J4318" s="86">
        <f>SUM(J4319,J4321,J4325,J4330,J4332,J4334,J4336,J4343,J4350,J4355,J4358,J4360,J4363,J4365,J4369,J4373,J4375,J4381,J4383,J4385,J4387,J4389,J4391,J4393,J4395,J4397,J4399,J4401,J4403,J4413,J4421,J4423,J4428,J4430,J4437,J4439,J4445,J4447)</f>
        <v>253204.41999999998</v>
      </c>
      <c r="K4318" s="87">
        <f t="shared" si="3584"/>
        <v>0.99861340295634882</v>
      </c>
      <c r="L4318" s="83">
        <f>SUM(L4319,L4321,L4325,L4330,L4332,L4334,L4336,L4343,L4350,L4355,L4358,L4360,L4363,L4365,L4369,L4373,L4375,L4381,L4383,L4385,L4387,L4389,L4391,L4393,L4395,L4397,L4399,L4401,L4403,L4413,L4421,L4423,L4428,L4430,L4437,L4439,L4445,L4447)</f>
        <v>146948</v>
      </c>
      <c r="M4318" s="86">
        <f>SUM(M4319,M4321,M4325,M4330,M4332,M4334,M4336,M4343,M4350,M4355,M4358,M4360,M4363,M4365,M4369,M4373,M4375,M4381,M4383,M4385,M4387,M4389,M4391,M4393,M4395,M4397,M4399,M4401,M4403,M4413,M4421,M4423,M4428,M4430,M4437,M4439,M4445,M4447)</f>
        <v>137648</v>
      </c>
      <c r="N4318" s="88">
        <f>SUM(N4319,N4321,N4325,N4330,N4332,N4334,N4336,N4343,N4350,N4355,N4358,N4360,N4363,N4365,N4369,N4373,N4375,N4381,N4383,N4385,N4387,N4389,N4391,N4393,N4395,N4397,N4399,N4401,N4403,N4413,N4421,N4423,N4428,N4430,N4437,N4439,N4445,N4447)</f>
        <v>0</v>
      </c>
      <c r="O4318" s="83">
        <f>SUM(O4319,O4321,O4325,O4330,O4332,O4334,O4336,O4343,O4350,O4355,O4358,O4360,O4363,O4365,O4369,O4373,O4375,O4381,O4383,O4385,O4387,O4389,O4391,O4393,O4395,O4397,O4399,O4401,O4403,O4413,O4421,O4423,O4428,O4430,O4437,O4439,O4445,O4447)</f>
        <v>60000</v>
      </c>
      <c r="P4318" s="88">
        <f>SUM(P4319,P4321,P4325,P4330,P4332,P4334,P4336,P4343,P4350,P4355,P4358,P4360,P4363,P4365,P4369,P4373,P4375,P4381,P4383,P4385,P4387,P4389,P4391,P4393,P4395,P4397,P4399,P4401,P4403,P4413,P4421,P4423,P4428,P4430,P4437,P4439,P4445,P4447)</f>
        <v>61901</v>
      </c>
      <c r="Q4318" s="177">
        <f t="shared" si="3585"/>
        <v>121901</v>
      </c>
      <c r="R4318" s="88">
        <f>SUM(R4319,R4321,R4325,R4330,R4332,R4334,R4336,R4343,R4350,R4355,R4358,R4360,R4363,R4365,R4369,R4373,R4375,R4381,R4383,R4385,R4387,R4389,R4391,R4393,R4395,R4397,R4399,R4401,R4403,R4413,R4421,R4423,R4428,R4430,R4437,R4439,R4445,R4447)</f>
        <v>0</v>
      </c>
      <c r="S4318" s="88">
        <f>SUM(S4319,S4321,S4325,S4330,S4332,S4334,S4336,S4343,S4350,S4355,S4358,S4360,S4363,S4365,S4369,S4373,S4375,S4381,S4383,S4385,S4387,S4389,S4391,S4393,S4395,S4397,S4399,S4401,S4403,S4413,S4421,S4423,S4428,S4430,S4437,S4439,S4445,S4447)</f>
        <v>0</v>
      </c>
      <c r="T4318" s="178">
        <f t="shared" si="3597"/>
        <v>121901</v>
      </c>
      <c r="U4318" s="157"/>
      <c r="V4318" s="83">
        <f>SUM(V4319,V4321,V4325,V4330,V4332,V4334,V4336,V4343,V4350,V4355,V4358,V4360,V4363,V4365,V4369,V4373,V4375,V4381,V4383,V4385,V4387,V4389,V4391,V4393,V4395,V4397,V4399,V4401,V4403,V4413,V4421,V4423,V4428,V4430,V4437,V4439,V4445,V4447)</f>
        <v>60000</v>
      </c>
      <c r="W4318" s="88">
        <f>SUM(W4319,W4321,W4325,W4330,W4332,W4334,W4336,W4343,W4350,W4355,W4358,W4360,W4363,W4365,W4369,W4373,W4375,W4381,W4383,W4385,W4387,W4389,W4391,W4393,W4395,W4397,W4399,W4401,W4403,W4413,W4421,W4423,W4428,W4430,W4437,W4439,W4445,W4447)</f>
        <v>0</v>
      </c>
      <c r="X4318" s="177">
        <f t="shared" si="3586"/>
        <v>60000</v>
      </c>
      <c r="Y4318" s="88">
        <f>SUM(Y4319,Y4321,Y4325,Y4330,Y4332,Y4334,Y4336,Y4343,Y4350,Y4355,Y4358,Y4360,Y4363,Y4365,Y4369,Y4373,Y4375,Y4381,Y4383,Y4385,Y4387,Y4389,Y4391,Y4393,Y4395,Y4397,Y4399,Y4401,Y4403,Y4413,Y4421,Y4423,Y4428,Y4430,Y4437,Y4439,Y4445,Y4447)</f>
        <v>0</v>
      </c>
      <c r="Z4318" s="88">
        <f>SUM(Z4319,Z4321,Z4325,Z4330,Z4332,Z4334,Z4336,Z4343,Z4350,Z4355,Z4358,Z4360,Z4363,Z4365,Z4369,Z4373,Z4375,Z4381,Z4383,Z4385,Z4387,Z4389,Z4391,Z4393,Z4395,Z4397,Z4399,Z4401,Z4403,Z4413,Z4421,Z4423,Z4428,Z4430,Z4437,Z4439,Z4445,Z4447)</f>
        <v>0</v>
      </c>
      <c r="AA4318" s="178">
        <f t="shared" si="3598"/>
        <v>60000</v>
      </c>
      <c r="AB4318" s="157"/>
      <c r="AC4318" s="83">
        <f>SUM(AC4319,AC4321,AC4325,AC4330,AC4332,AC4334,AC4336,AC4343,AC4350,AC4355,AC4358,AC4360,AC4363,AC4365,AC4369,AC4373,AC4375,AC4381,AC4383,AC4385,AC4387,AC4389,AC4391,AC4393,AC4395,AC4397,AC4399,AC4401,AC4403,AC4413,AC4421,AC4423,AC4428,AC4430,AC4437,AC4439,AC4445,AC4447)</f>
        <v>62694</v>
      </c>
      <c r="AD4318" s="88">
        <f>SUM(AD4319,AD4321,AD4325,AD4330,AD4332,AD4334,AD4336,AD4343,AD4350,AD4355,AD4358,AD4360,AD4363,AD4365,AD4369,AD4373,AD4375,AD4381,AD4383,AD4385,AD4387,AD4389,AD4391,AD4393,AD4395,AD4397,AD4399,AD4401,AD4403,AD4413,AD4421,AD4423,AD4428,AD4430,AD4437,AD4439,AD4445,AD4447)</f>
        <v>0</v>
      </c>
      <c r="AE4318" s="177">
        <f t="shared" si="3587"/>
        <v>62694</v>
      </c>
      <c r="AF4318" s="88">
        <f>SUM(AF4319,AF4321,AF4325,AF4330,AF4332,AF4334,AF4336,AF4343,AF4350,AF4355,AF4358,AF4360,AF4363,AF4365,AF4369,AF4373,AF4375,AF4381,AF4383,AF4385,AF4387,AF4389,AF4391,AF4393,AF4395,AF4397,AF4399,AF4401,AF4403,AF4413,AF4421,AF4423,AF4428,AF4430,AF4437,AF4439,AF4445,AF4447)</f>
        <v>0</v>
      </c>
      <c r="AG4318" s="88">
        <f>SUM(AG4319,AG4321,AG4325,AG4330,AG4332,AG4334,AG4336,AG4343,AG4350,AG4355,AG4358,AG4360,AG4363,AG4365,AG4369,AG4373,AG4375,AG4381,AG4383,AG4385,AG4387,AG4389,AG4391,AG4393,AG4395,AG4397,AG4399,AG4401,AG4403,AG4413,AG4421,AG4423,AG4428,AG4430,AG4437,AG4439,AG4445,AG4447)</f>
        <v>0</v>
      </c>
      <c r="AH4318" s="178">
        <f t="shared" si="3599"/>
        <v>62694</v>
      </c>
      <c r="AJ4318" s="84">
        <f t="shared" ref="AJ4318:AU4318" si="3603">SUM(AJ4319,AJ4321,AJ4325,AJ4330,AJ4332,AJ4334,AJ4336,AJ4343,AJ4350,AJ4355,AJ4358,AJ4360,AJ4363,AJ4365,AJ4369,AJ4373,AJ4375,AJ4381,AJ4383,AJ4385,AJ4387,AJ4389,AJ4391,AJ4393,AJ4395,AJ4397,AJ4399,AJ4401,AJ4403,AJ4413,AJ4421,AJ4423,AJ4428,AJ4430,AJ4437,AJ4439,AJ4445,AJ4447)</f>
        <v>7000</v>
      </c>
      <c r="AK4318" s="86">
        <f t="shared" si="3603"/>
        <v>0</v>
      </c>
      <c r="AL4318" s="88">
        <f t="shared" si="3603"/>
        <v>8000</v>
      </c>
      <c r="AM4318" s="86">
        <f t="shared" si="3603"/>
        <v>33921</v>
      </c>
      <c r="AN4318" s="88">
        <f t="shared" si="3603"/>
        <v>13045</v>
      </c>
      <c r="AO4318" s="86">
        <f t="shared" si="3603"/>
        <v>0</v>
      </c>
      <c r="AP4318" s="88">
        <f t="shared" si="3603"/>
        <v>0</v>
      </c>
      <c r="AQ4318" s="86">
        <f t="shared" si="3603"/>
        <v>18550</v>
      </c>
      <c r="AR4318" s="88">
        <f t="shared" si="3603"/>
        <v>9045</v>
      </c>
      <c r="AS4318" s="86">
        <f t="shared" si="3603"/>
        <v>4700</v>
      </c>
      <c r="AT4318" s="88">
        <f t="shared" si="3603"/>
        <v>5120</v>
      </c>
      <c r="AU4318" s="86">
        <f t="shared" si="3603"/>
        <v>22520</v>
      </c>
      <c r="AV4318" s="86">
        <f t="shared" si="3589"/>
        <v>121901</v>
      </c>
      <c r="AW4318" s="93">
        <f t="shared" si="3590"/>
        <v>0</v>
      </c>
      <c r="AY4318" s="86">
        <f t="shared" si="3591"/>
        <v>15000</v>
      </c>
      <c r="AZ4318" s="86">
        <f t="shared" si="3592"/>
        <v>46966</v>
      </c>
      <c r="BA4318" s="86">
        <f t="shared" si="3593"/>
        <v>27595</v>
      </c>
      <c r="BB4318" s="86">
        <f t="shared" si="3594"/>
        <v>32340</v>
      </c>
      <c r="BC4318" s="86">
        <f t="shared" si="3595"/>
        <v>121901</v>
      </c>
      <c r="BD4318" s="86">
        <f t="shared" si="3596"/>
        <v>0</v>
      </c>
    </row>
    <row r="4319" spans="2:56" x14ac:dyDescent="0.3">
      <c r="B4319" s="179" t="s">
        <v>67</v>
      </c>
      <c r="C4319" s="83">
        <f>SUM(C4320)</f>
        <v>0</v>
      </c>
      <c r="D4319" s="84">
        <f>SUM(D4320)</f>
        <v>0</v>
      </c>
      <c r="E4319" s="85">
        <f t="shared" si="3582"/>
        <v>0</v>
      </c>
      <c r="F4319" s="83">
        <f>SUM(F4320)</f>
        <v>0</v>
      </c>
      <c r="G4319" s="84">
        <f>SUM(G4320)</f>
        <v>0</v>
      </c>
      <c r="H4319" s="85">
        <f t="shared" si="3583"/>
        <v>0</v>
      </c>
      <c r="I4319" s="83">
        <f>SUM(I4320)</f>
        <v>0</v>
      </c>
      <c r="J4319" s="86">
        <f>SUM(J4320)</f>
        <v>0</v>
      </c>
      <c r="K4319" s="87">
        <f t="shared" si="3584"/>
        <v>0</v>
      </c>
      <c r="L4319" s="83">
        <f>SUM(L4320)</f>
        <v>0</v>
      </c>
      <c r="M4319" s="86">
        <f>SUM(M4320)</f>
        <v>0</v>
      </c>
      <c r="N4319" s="88">
        <f>SUM(N4320)</f>
        <v>0</v>
      </c>
      <c r="O4319" s="83">
        <f>SUM(O4320)</f>
        <v>0</v>
      </c>
      <c r="P4319" s="88">
        <f>SUM(P4320)</f>
        <v>0</v>
      </c>
      <c r="Q4319" s="177">
        <f t="shared" si="3585"/>
        <v>0</v>
      </c>
      <c r="R4319" s="88">
        <f>SUM(R4320)</f>
        <v>0</v>
      </c>
      <c r="S4319" s="88">
        <f>SUM(S4320)</f>
        <v>0</v>
      </c>
      <c r="T4319" s="178">
        <f t="shared" si="3597"/>
        <v>0</v>
      </c>
      <c r="U4319" s="157"/>
      <c r="V4319" s="83">
        <f>SUM(V4320)</f>
        <v>0</v>
      </c>
      <c r="W4319" s="88">
        <f>SUM(W4320)</f>
        <v>0</v>
      </c>
      <c r="X4319" s="177">
        <f t="shared" si="3586"/>
        <v>0</v>
      </c>
      <c r="Y4319" s="88">
        <f>SUM(Y4320)</f>
        <v>0</v>
      </c>
      <c r="Z4319" s="88">
        <f>SUM(Z4320)</f>
        <v>0</v>
      </c>
      <c r="AA4319" s="178">
        <f t="shared" si="3598"/>
        <v>0</v>
      </c>
      <c r="AB4319" s="157"/>
      <c r="AC4319" s="83">
        <f>SUM(AC4320)</f>
        <v>0</v>
      </c>
      <c r="AD4319" s="88">
        <f>SUM(AD4320)</f>
        <v>0</v>
      </c>
      <c r="AE4319" s="177">
        <f t="shared" si="3587"/>
        <v>0</v>
      </c>
      <c r="AF4319" s="88">
        <f>SUM(AF4320)</f>
        <v>0</v>
      </c>
      <c r="AG4319" s="88">
        <f>SUM(AG4320)</f>
        <v>0</v>
      </c>
      <c r="AH4319" s="178">
        <f t="shared" si="3599"/>
        <v>0</v>
      </c>
      <c r="AJ4319" s="84">
        <f t="shared" ref="AJ4319:AU4319" si="3604">SUM(AJ4320)</f>
        <v>0</v>
      </c>
      <c r="AK4319" s="86">
        <f t="shared" si="3604"/>
        <v>0</v>
      </c>
      <c r="AL4319" s="88">
        <f t="shared" si="3604"/>
        <v>0</v>
      </c>
      <c r="AM4319" s="86">
        <f t="shared" si="3604"/>
        <v>0</v>
      </c>
      <c r="AN4319" s="88">
        <f t="shared" si="3604"/>
        <v>0</v>
      </c>
      <c r="AO4319" s="86">
        <f t="shared" si="3604"/>
        <v>0</v>
      </c>
      <c r="AP4319" s="88">
        <f t="shared" si="3604"/>
        <v>0</v>
      </c>
      <c r="AQ4319" s="86">
        <f t="shared" si="3604"/>
        <v>0</v>
      </c>
      <c r="AR4319" s="88">
        <f t="shared" si="3604"/>
        <v>0</v>
      </c>
      <c r="AS4319" s="86">
        <f t="shared" si="3604"/>
        <v>0</v>
      </c>
      <c r="AT4319" s="88">
        <f t="shared" si="3604"/>
        <v>0</v>
      </c>
      <c r="AU4319" s="86">
        <f t="shared" si="3604"/>
        <v>0</v>
      </c>
      <c r="AV4319" s="86">
        <f t="shared" si="3589"/>
        <v>0</v>
      </c>
      <c r="AW4319" s="93">
        <f t="shared" si="3590"/>
        <v>0</v>
      </c>
      <c r="AY4319" s="86">
        <f t="shared" si="3591"/>
        <v>0</v>
      </c>
      <c r="AZ4319" s="86">
        <f t="shared" si="3592"/>
        <v>0</v>
      </c>
      <c r="BA4319" s="86">
        <f t="shared" si="3593"/>
        <v>0</v>
      </c>
      <c r="BB4319" s="86">
        <f t="shared" si="3594"/>
        <v>0</v>
      </c>
      <c r="BC4319" s="86">
        <f t="shared" si="3595"/>
        <v>0</v>
      </c>
      <c r="BD4319" s="86">
        <f t="shared" si="3596"/>
        <v>0</v>
      </c>
    </row>
    <row r="4320" spans="2:56" x14ac:dyDescent="0.3">
      <c r="B4320" s="169" t="s">
        <v>68</v>
      </c>
      <c r="C4320" s="248"/>
      <c r="D4320" s="249"/>
      <c r="E4320" s="172">
        <f t="shared" si="3582"/>
        <v>0</v>
      </c>
      <c r="F4320" s="248"/>
      <c r="G4320" s="249"/>
      <c r="H4320" s="172">
        <f t="shared" si="3583"/>
        <v>0</v>
      </c>
      <c r="I4320" s="248"/>
      <c r="J4320" s="250"/>
      <c r="K4320" s="174">
        <f t="shared" si="3584"/>
        <v>0</v>
      </c>
      <c r="L4320" s="248"/>
      <c r="M4320" s="250"/>
      <c r="N4320" s="251"/>
      <c r="O4320" s="248"/>
      <c r="P4320" s="251"/>
      <c r="Q4320" s="166">
        <f t="shared" si="3585"/>
        <v>0</v>
      </c>
      <c r="R4320" s="251"/>
      <c r="S4320" s="251"/>
      <c r="T4320" s="167">
        <f t="shared" si="3597"/>
        <v>0</v>
      </c>
      <c r="U4320" s="157"/>
      <c r="V4320" s="248"/>
      <c r="W4320" s="251"/>
      <c r="X4320" s="166">
        <f t="shared" si="3586"/>
        <v>0</v>
      </c>
      <c r="Y4320" s="251"/>
      <c r="Z4320" s="251"/>
      <c r="AA4320" s="167">
        <f t="shared" si="3598"/>
        <v>0</v>
      </c>
      <c r="AB4320" s="157"/>
      <c r="AC4320" s="248"/>
      <c r="AD4320" s="251"/>
      <c r="AE4320" s="166">
        <f t="shared" si="3587"/>
        <v>0</v>
      </c>
      <c r="AF4320" s="251"/>
      <c r="AG4320" s="251"/>
      <c r="AH4320" s="167">
        <f t="shared" si="3599"/>
        <v>0</v>
      </c>
      <c r="AJ4320" s="252"/>
      <c r="AK4320" s="253"/>
      <c r="AL4320" s="254"/>
      <c r="AM4320" s="253"/>
      <c r="AN4320" s="254"/>
      <c r="AO4320" s="253"/>
      <c r="AP4320" s="254"/>
      <c r="AQ4320" s="253"/>
      <c r="AR4320" s="254"/>
      <c r="AS4320" s="253"/>
      <c r="AT4320" s="254"/>
      <c r="AU4320" s="253"/>
      <c r="AV4320" s="163">
        <f t="shared" si="3589"/>
        <v>0</v>
      </c>
      <c r="AW4320" s="168">
        <f t="shared" si="3590"/>
        <v>0</v>
      </c>
      <c r="AY4320" s="163">
        <f t="shared" si="3591"/>
        <v>0</v>
      </c>
      <c r="AZ4320" s="163">
        <f t="shared" si="3592"/>
        <v>0</v>
      </c>
      <c r="BA4320" s="163">
        <f t="shared" si="3593"/>
        <v>0</v>
      </c>
      <c r="BB4320" s="163">
        <f t="shared" si="3594"/>
        <v>0</v>
      </c>
      <c r="BC4320" s="163">
        <f t="shared" si="3595"/>
        <v>0</v>
      </c>
      <c r="BD4320" s="163">
        <f t="shared" si="3596"/>
        <v>0</v>
      </c>
    </row>
    <row r="4321" spans="2:56" x14ac:dyDescent="0.3">
      <c r="B4321" s="179" t="s">
        <v>69</v>
      </c>
      <c r="C4321" s="83">
        <f>SUM(C4322:C4324)</f>
        <v>0</v>
      </c>
      <c r="D4321" s="84">
        <f>SUM(D4322:D4324)</f>
        <v>0</v>
      </c>
      <c r="E4321" s="85">
        <f t="shared" si="3582"/>
        <v>0</v>
      </c>
      <c r="F4321" s="83">
        <f>SUM(F4322:F4324)</f>
        <v>0</v>
      </c>
      <c r="G4321" s="84">
        <f>SUM(G4322:G4324)</f>
        <v>0</v>
      </c>
      <c r="H4321" s="85">
        <f t="shared" si="3583"/>
        <v>0</v>
      </c>
      <c r="I4321" s="83">
        <f>SUM(I4322:I4324)</f>
        <v>0</v>
      </c>
      <c r="J4321" s="86">
        <f>SUM(J4322:J4324)</f>
        <v>0</v>
      </c>
      <c r="K4321" s="87">
        <f t="shared" si="3584"/>
        <v>0</v>
      </c>
      <c r="L4321" s="83">
        <f>SUM(L4322:L4324)</f>
        <v>0</v>
      </c>
      <c r="M4321" s="86">
        <f>SUM(M4322:M4324)</f>
        <v>0</v>
      </c>
      <c r="N4321" s="88">
        <f>SUM(N4322:N4324)</f>
        <v>0</v>
      </c>
      <c r="O4321" s="83">
        <f>SUM(O4322:O4324)</f>
        <v>0</v>
      </c>
      <c r="P4321" s="88">
        <f>SUM(P4322:P4324)</f>
        <v>0</v>
      </c>
      <c r="Q4321" s="177">
        <f t="shared" si="3585"/>
        <v>0</v>
      </c>
      <c r="R4321" s="88">
        <f>SUM(R4322:R4324)</f>
        <v>0</v>
      </c>
      <c r="S4321" s="88">
        <f>SUM(S4322:S4324)</f>
        <v>0</v>
      </c>
      <c r="T4321" s="178">
        <f t="shared" si="3597"/>
        <v>0</v>
      </c>
      <c r="U4321" s="157"/>
      <c r="V4321" s="83">
        <f>SUM(V4322:V4324)</f>
        <v>0</v>
      </c>
      <c r="W4321" s="88">
        <f>SUM(W4322:W4324)</f>
        <v>0</v>
      </c>
      <c r="X4321" s="177">
        <f t="shared" si="3586"/>
        <v>0</v>
      </c>
      <c r="Y4321" s="88">
        <f>SUM(Y4322:Y4324)</f>
        <v>0</v>
      </c>
      <c r="Z4321" s="88">
        <f>SUM(Z4322:Z4324)</f>
        <v>0</v>
      </c>
      <c r="AA4321" s="178">
        <f t="shared" si="3598"/>
        <v>0</v>
      </c>
      <c r="AB4321" s="157"/>
      <c r="AC4321" s="83">
        <f>SUM(AC4322:AC4324)</f>
        <v>0</v>
      </c>
      <c r="AD4321" s="88">
        <f>SUM(AD4322:AD4324)</f>
        <v>0</v>
      </c>
      <c r="AE4321" s="177">
        <f t="shared" si="3587"/>
        <v>0</v>
      </c>
      <c r="AF4321" s="88">
        <f>SUM(AF4322:AF4324)</f>
        <v>0</v>
      </c>
      <c r="AG4321" s="88">
        <f>SUM(AG4322:AG4324)</f>
        <v>0</v>
      </c>
      <c r="AH4321" s="178">
        <f t="shared" si="3599"/>
        <v>0</v>
      </c>
      <c r="AJ4321" s="84">
        <f t="shared" ref="AJ4321:AU4321" si="3605">SUM(AJ4322:AJ4324)</f>
        <v>0</v>
      </c>
      <c r="AK4321" s="86">
        <f t="shared" si="3605"/>
        <v>0</v>
      </c>
      <c r="AL4321" s="88">
        <f t="shared" si="3605"/>
        <v>0</v>
      </c>
      <c r="AM4321" s="86">
        <f t="shared" si="3605"/>
        <v>0</v>
      </c>
      <c r="AN4321" s="88">
        <f t="shared" si="3605"/>
        <v>0</v>
      </c>
      <c r="AO4321" s="86">
        <f t="shared" si="3605"/>
        <v>0</v>
      </c>
      <c r="AP4321" s="88">
        <f t="shared" si="3605"/>
        <v>0</v>
      </c>
      <c r="AQ4321" s="86">
        <f t="shared" si="3605"/>
        <v>0</v>
      </c>
      <c r="AR4321" s="88">
        <f t="shared" si="3605"/>
        <v>0</v>
      </c>
      <c r="AS4321" s="86">
        <f t="shared" si="3605"/>
        <v>0</v>
      </c>
      <c r="AT4321" s="88">
        <f t="shared" si="3605"/>
        <v>0</v>
      </c>
      <c r="AU4321" s="86">
        <f t="shared" si="3605"/>
        <v>0</v>
      </c>
      <c r="AV4321" s="86">
        <f t="shared" si="3589"/>
        <v>0</v>
      </c>
      <c r="AW4321" s="93">
        <f t="shared" si="3590"/>
        <v>0</v>
      </c>
      <c r="AY4321" s="86">
        <f t="shared" si="3591"/>
        <v>0</v>
      </c>
      <c r="AZ4321" s="86">
        <f t="shared" si="3592"/>
        <v>0</v>
      </c>
      <c r="BA4321" s="86">
        <f t="shared" si="3593"/>
        <v>0</v>
      </c>
      <c r="BB4321" s="86">
        <f t="shared" si="3594"/>
        <v>0</v>
      </c>
      <c r="BC4321" s="86">
        <f t="shared" si="3595"/>
        <v>0</v>
      </c>
      <c r="BD4321" s="86">
        <f t="shared" si="3596"/>
        <v>0</v>
      </c>
    </row>
    <row r="4322" spans="2:56" x14ac:dyDescent="0.3">
      <c r="B4322" s="169" t="s">
        <v>70</v>
      </c>
      <c r="C4322" s="248"/>
      <c r="D4322" s="249"/>
      <c r="E4322" s="172">
        <f t="shared" si="3582"/>
        <v>0</v>
      </c>
      <c r="F4322" s="248"/>
      <c r="G4322" s="249"/>
      <c r="H4322" s="172">
        <f t="shared" si="3583"/>
        <v>0</v>
      </c>
      <c r="I4322" s="248"/>
      <c r="J4322" s="250"/>
      <c r="K4322" s="174">
        <f t="shared" si="3584"/>
        <v>0</v>
      </c>
      <c r="L4322" s="248"/>
      <c r="M4322" s="250"/>
      <c r="N4322" s="251"/>
      <c r="O4322" s="248"/>
      <c r="P4322" s="251"/>
      <c r="Q4322" s="166">
        <f t="shared" si="3585"/>
        <v>0</v>
      </c>
      <c r="R4322" s="251"/>
      <c r="S4322" s="251"/>
      <c r="T4322" s="167">
        <f t="shared" si="3597"/>
        <v>0</v>
      </c>
      <c r="U4322" s="157"/>
      <c r="V4322" s="248"/>
      <c r="W4322" s="251"/>
      <c r="X4322" s="166">
        <f t="shared" si="3586"/>
        <v>0</v>
      </c>
      <c r="Y4322" s="251"/>
      <c r="Z4322" s="251"/>
      <c r="AA4322" s="167">
        <f t="shared" si="3598"/>
        <v>0</v>
      </c>
      <c r="AB4322" s="157"/>
      <c r="AC4322" s="248"/>
      <c r="AD4322" s="251"/>
      <c r="AE4322" s="166">
        <f t="shared" si="3587"/>
        <v>0</v>
      </c>
      <c r="AF4322" s="251"/>
      <c r="AG4322" s="251"/>
      <c r="AH4322" s="167">
        <f t="shared" si="3599"/>
        <v>0</v>
      </c>
      <c r="AJ4322" s="252"/>
      <c r="AK4322" s="253"/>
      <c r="AL4322" s="254"/>
      <c r="AM4322" s="253"/>
      <c r="AN4322" s="254"/>
      <c r="AO4322" s="253"/>
      <c r="AP4322" s="254"/>
      <c r="AQ4322" s="253"/>
      <c r="AR4322" s="254"/>
      <c r="AS4322" s="253"/>
      <c r="AT4322" s="254"/>
      <c r="AU4322" s="253"/>
      <c r="AV4322" s="163">
        <f t="shared" si="3589"/>
        <v>0</v>
      </c>
      <c r="AW4322" s="168">
        <f t="shared" si="3590"/>
        <v>0</v>
      </c>
      <c r="AY4322" s="163">
        <f t="shared" si="3591"/>
        <v>0</v>
      </c>
      <c r="AZ4322" s="163">
        <f t="shared" si="3592"/>
        <v>0</v>
      </c>
      <c r="BA4322" s="163">
        <f t="shared" si="3593"/>
        <v>0</v>
      </c>
      <c r="BB4322" s="163">
        <f t="shared" si="3594"/>
        <v>0</v>
      </c>
      <c r="BC4322" s="163">
        <f t="shared" si="3595"/>
        <v>0</v>
      </c>
      <c r="BD4322" s="163">
        <f t="shared" si="3596"/>
        <v>0</v>
      </c>
    </row>
    <row r="4323" spans="2:56" x14ac:dyDescent="0.3">
      <c r="B4323" s="169" t="s">
        <v>71</v>
      </c>
      <c r="C4323" s="248"/>
      <c r="D4323" s="249"/>
      <c r="E4323" s="172">
        <f t="shared" si="3582"/>
        <v>0</v>
      </c>
      <c r="F4323" s="248"/>
      <c r="G4323" s="249"/>
      <c r="H4323" s="172">
        <f t="shared" si="3583"/>
        <v>0</v>
      </c>
      <c r="I4323" s="248"/>
      <c r="J4323" s="250"/>
      <c r="K4323" s="174">
        <f t="shared" si="3584"/>
        <v>0</v>
      </c>
      <c r="L4323" s="248"/>
      <c r="M4323" s="250"/>
      <c r="N4323" s="251"/>
      <c r="O4323" s="248"/>
      <c r="P4323" s="251"/>
      <c r="Q4323" s="166">
        <f t="shared" si="3585"/>
        <v>0</v>
      </c>
      <c r="R4323" s="251"/>
      <c r="S4323" s="251"/>
      <c r="T4323" s="167">
        <f t="shared" si="3597"/>
        <v>0</v>
      </c>
      <c r="U4323" s="157"/>
      <c r="V4323" s="248"/>
      <c r="W4323" s="251"/>
      <c r="X4323" s="166">
        <f t="shared" si="3586"/>
        <v>0</v>
      </c>
      <c r="Y4323" s="251"/>
      <c r="Z4323" s="251"/>
      <c r="AA4323" s="167">
        <f t="shared" si="3598"/>
        <v>0</v>
      </c>
      <c r="AB4323" s="157"/>
      <c r="AC4323" s="248"/>
      <c r="AD4323" s="251"/>
      <c r="AE4323" s="166">
        <f t="shared" si="3587"/>
        <v>0</v>
      </c>
      <c r="AF4323" s="251"/>
      <c r="AG4323" s="251"/>
      <c r="AH4323" s="167">
        <f t="shared" si="3599"/>
        <v>0</v>
      </c>
      <c r="AJ4323" s="252"/>
      <c r="AK4323" s="253"/>
      <c r="AL4323" s="254"/>
      <c r="AM4323" s="253"/>
      <c r="AN4323" s="254"/>
      <c r="AO4323" s="253"/>
      <c r="AP4323" s="254"/>
      <c r="AQ4323" s="253"/>
      <c r="AR4323" s="254"/>
      <c r="AS4323" s="253"/>
      <c r="AT4323" s="254"/>
      <c r="AU4323" s="253"/>
      <c r="AV4323" s="163">
        <f t="shared" si="3589"/>
        <v>0</v>
      </c>
      <c r="AW4323" s="168">
        <f t="shared" si="3590"/>
        <v>0</v>
      </c>
      <c r="AY4323" s="163">
        <f t="shared" si="3591"/>
        <v>0</v>
      </c>
      <c r="AZ4323" s="163">
        <f t="shared" si="3592"/>
        <v>0</v>
      </c>
      <c r="BA4323" s="163">
        <f t="shared" si="3593"/>
        <v>0</v>
      </c>
      <c r="BB4323" s="163">
        <f t="shared" si="3594"/>
        <v>0</v>
      </c>
      <c r="BC4323" s="163">
        <f t="shared" si="3595"/>
        <v>0</v>
      </c>
      <c r="BD4323" s="163">
        <f t="shared" si="3596"/>
        <v>0</v>
      </c>
    </row>
    <row r="4324" spans="2:56" x14ac:dyDescent="0.3">
      <c r="B4324" s="169" t="s">
        <v>72</v>
      </c>
      <c r="C4324" s="248"/>
      <c r="D4324" s="249"/>
      <c r="E4324" s="172">
        <f t="shared" si="3582"/>
        <v>0</v>
      </c>
      <c r="F4324" s="248"/>
      <c r="G4324" s="249"/>
      <c r="H4324" s="172">
        <f t="shared" si="3583"/>
        <v>0</v>
      </c>
      <c r="I4324" s="248"/>
      <c r="J4324" s="250"/>
      <c r="K4324" s="174">
        <f t="shared" si="3584"/>
        <v>0</v>
      </c>
      <c r="L4324" s="248"/>
      <c r="M4324" s="250"/>
      <c r="N4324" s="251"/>
      <c r="O4324" s="248"/>
      <c r="P4324" s="251"/>
      <c r="Q4324" s="166">
        <f t="shared" si="3585"/>
        <v>0</v>
      </c>
      <c r="R4324" s="251"/>
      <c r="S4324" s="251"/>
      <c r="T4324" s="167">
        <f t="shared" si="3597"/>
        <v>0</v>
      </c>
      <c r="U4324" s="157"/>
      <c r="V4324" s="248"/>
      <c r="W4324" s="251"/>
      <c r="X4324" s="166">
        <f t="shared" si="3586"/>
        <v>0</v>
      </c>
      <c r="Y4324" s="251"/>
      <c r="Z4324" s="251"/>
      <c r="AA4324" s="167">
        <f t="shared" si="3598"/>
        <v>0</v>
      </c>
      <c r="AB4324" s="157"/>
      <c r="AC4324" s="248"/>
      <c r="AD4324" s="251"/>
      <c r="AE4324" s="166">
        <f t="shared" si="3587"/>
        <v>0</v>
      </c>
      <c r="AF4324" s="251"/>
      <c r="AG4324" s="251"/>
      <c r="AH4324" s="167">
        <f t="shared" si="3599"/>
        <v>0</v>
      </c>
      <c r="AJ4324" s="252"/>
      <c r="AK4324" s="253"/>
      <c r="AL4324" s="254"/>
      <c r="AM4324" s="253"/>
      <c r="AN4324" s="254"/>
      <c r="AO4324" s="253"/>
      <c r="AP4324" s="254"/>
      <c r="AQ4324" s="253"/>
      <c r="AR4324" s="254"/>
      <c r="AS4324" s="253"/>
      <c r="AT4324" s="254"/>
      <c r="AU4324" s="253"/>
      <c r="AV4324" s="163">
        <f t="shared" si="3589"/>
        <v>0</v>
      </c>
      <c r="AW4324" s="168">
        <f t="shared" si="3590"/>
        <v>0</v>
      </c>
      <c r="AY4324" s="163">
        <f t="shared" si="3591"/>
        <v>0</v>
      </c>
      <c r="AZ4324" s="163">
        <f t="shared" si="3592"/>
        <v>0</v>
      </c>
      <c r="BA4324" s="163">
        <f t="shared" si="3593"/>
        <v>0</v>
      </c>
      <c r="BB4324" s="163">
        <f t="shared" si="3594"/>
        <v>0</v>
      </c>
      <c r="BC4324" s="163">
        <f t="shared" si="3595"/>
        <v>0</v>
      </c>
      <c r="BD4324" s="163">
        <f t="shared" si="3596"/>
        <v>0</v>
      </c>
    </row>
    <row r="4325" spans="2:56" x14ac:dyDescent="0.3">
      <c r="B4325" s="179" t="s">
        <v>73</v>
      </c>
      <c r="C4325" s="83">
        <f>SUM(C4326:C4329)</f>
        <v>0</v>
      </c>
      <c r="D4325" s="84">
        <f>SUM(D4326:D4329)</f>
        <v>0</v>
      </c>
      <c r="E4325" s="85">
        <f t="shared" si="3582"/>
        <v>0</v>
      </c>
      <c r="F4325" s="83">
        <f>SUM(F4326:F4329)</f>
        <v>0</v>
      </c>
      <c r="G4325" s="84">
        <f>SUM(G4326:G4329)</f>
        <v>0</v>
      </c>
      <c r="H4325" s="85">
        <f t="shared" si="3583"/>
        <v>0</v>
      </c>
      <c r="I4325" s="83">
        <f>SUM(I4326:I4329)</f>
        <v>0</v>
      </c>
      <c r="J4325" s="86">
        <f>SUM(J4326:J4329)</f>
        <v>0</v>
      </c>
      <c r="K4325" s="87">
        <f t="shared" si="3584"/>
        <v>0</v>
      </c>
      <c r="L4325" s="83">
        <f>SUM(L4326:L4329)</f>
        <v>0</v>
      </c>
      <c r="M4325" s="86">
        <f>SUM(M4326:M4329)</f>
        <v>0</v>
      </c>
      <c r="N4325" s="88">
        <f>SUM(N4326:N4329)</f>
        <v>0</v>
      </c>
      <c r="O4325" s="83">
        <f>SUM(O4326:O4329)</f>
        <v>0</v>
      </c>
      <c r="P4325" s="88">
        <f>SUM(P4326:P4329)</f>
        <v>0</v>
      </c>
      <c r="Q4325" s="177">
        <f t="shared" si="3585"/>
        <v>0</v>
      </c>
      <c r="R4325" s="88">
        <f>SUM(R4326:R4329)</f>
        <v>0</v>
      </c>
      <c r="S4325" s="88">
        <f>SUM(S4326:S4329)</f>
        <v>0</v>
      </c>
      <c r="T4325" s="178">
        <f t="shared" si="3597"/>
        <v>0</v>
      </c>
      <c r="U4325" s="157"/>
      <c r="V4325" s="83">
        <f>SUM(V4326:V4329)</f>
        <v>0</v>
      </c>
      <c r="W4325" s="88">
        <f>SUM(W4326:W4329)</f>
        <v>0</v>
      </c>
      <c r="X4325" s="177">
        <f t="shared" si="3586"/>
        <v>0</v>
      </c>
      <c r="Y4325" s="88">
        <f>SUM(Y4326:Y4329)</f>
        <v>0</v>
      </c>
      <c r="Z4325" s="88">
        <f>SUM(Z4326:Z4329)</f>
        <v>0</v>
      </c>
      <c r="AA4325" s="178">
        <f t="shared" si="3598"/>
        <v>0</v>
      </c>
      <c r="AB4325" s="157"/>
      <c r="AC4325" s="83">
        <f>SUM(AC4326:AC4329)</f>
        <v>0</v>
      </c>
      <c r="AD4325" s="88">
        <f>SUM(AD4326:AD4329)</f>
        <v>0</v>
      </c>
      <c r="AE4325" s="177">
        <f t="shared" si="3587"/>
        <v>0</v>
      </c>
      <c r="AF4325" s="88">
        <f>SUM(AF4326:AF4329)</f>
        <v>0</v>
      </c>
      <c r="AG4325" s="88">
        <f>SUM(AG4326:AG4329)</f>
        <v>0</v>
      </c>
      <c r="AH4325" s="178">
        <f t="shared" si="3599"/>
        <v>0</v>
      </c>
      <c r="AJ4325" s="84">
        <f t="shared" ref="AJ4325:AU4325" si="3606">SUM(AJ4326:AJ4329)</f>
        <v>0</v>
      </c>
      <c r="AK4325" s="86">
        <f t="shared" si="3606"/>
        <v>0</v>
      </c>
      <c r="AL4325" s="88">
        <f t="shared" si="3606"/>
        <v>0</v>
      </c>
      <c r="AM4325" s="86">
        <f t="shared" si="3606"/>
        <v>0</v>
      </c>
      <c r="AN4325" s="88">
        <f t="shared" si="3606"/>
        <v>0</v>
      </c>
      <c r="AO4325" s="86">
        <f t="shared" si="3606"/>
        <v>0</v>
      </c>
      <c r="AP4325" s="88">
        <f t="shared" si="3606"/>
        <v>0</v>
      </c>
      <c r="AQ4325" s="86">
        <f t="shared" si="3606"/>
        <v>0</v>
      </c>
      <c r="AR4325" s="88">
        <f t="shared" si="3606"/>
        <v>0</v>
      </c>
      <c r="AS4325" s="86">
        <f t="shared" si="3606"/>
        <v>0</v>
      </c>
      <c r="AT4325" s="88">
        <f t="shared" si="3606"/>
        <v>0</v>
      </c>
      <c r="AU4325" s="86">
        <f t="shared" si="3606"/>
        <v>0</v>
      </c>
      <c r="AV4325" s="86">
        <f t="shared" si="3589"/>
        <v>0</v>
      </c>
      <c r="AW4325" s="93">
        <f t="shared" si="3590"/>
        <v>0</v>
      </c>
      <c r="AY4325" s="86">
        <f t="shared" si="3591"/>
        <v>0</v>
      </c>
      <c r="AZ4325" s="86">
        <f t="shared" si="3592"/>
        <v>0</v>
      </c>
      <c r="BA4325" s="86">
        <f t="shared" si="3593"/>
        <v>0</v>
      </c>
      <c r="BB4325" s="86">
        <f t="shared" si="3594"/>
        <v>0</v>
      </c>
      <c r="BC4325" s="86">
        <f t="shared" si="3595"/>
        <v>0</v>
      </c>
      <c r="BD4325" s="86">
        <f t="shared" si="3596"/>
        <v>0</v>
      </c>
    </row>
    <row r="4326" spans="2:56" x14ac:dyDescent="0.3">
      <c r="B4326" s="169" t="s">
        <v>74</v>
      </c>
      <c r="C4326" s="248"/>
      <c r="D4326" s="249"/>
      <c r="E4326" s="172">
        <f t="shared" si="3582"/>
        <v>0</v>
      </c>
      <c r="F4326" s="248"/>
      <c r="G4326" s="249"/>
      <c r="H4326" s="172">
        <f t="shared" si="3583"/>
        <v>0</v>
      </c>
      <c r="I4326" s="248"/>
      <c r="J4326" s="250"/>
      <c r="K4326" s="174">
        <f t="shared" si="3584"/>
        <v>0</v>
      </c>
      <c r="L4326" s="248"/>
      <c r="M4326" s="250"/>
      <c r="N4326" s="251"/>
      <c r="O4326" s="248"/>
      <c r="P4326" s="251"/>
      <c r="Q4326" s="166">
        <f t="shared" si="3585"/>
        <v>0</v>
      </c>
      <c r="R4326" s="251"/>
      <c r="S4326" s="251"/>
      <c r="T4326" s="167">
        <f t="shared" si="3597"/>
        <v>0</v>
      </c>
      <c r="U4326" s="157"/>
      <c r="V4326" s="248"/>
      <c r="W4326" s="251"/>
      <c r="X4326" s="166">
        <f t="shared" si="3586"/>
        <v>0</v>
      </c>
      <c r="Y4326" s="251"/>
      <c r="Z4326" s="251"/>
      <c r="AA4326" s="167">
        <f t="shared" si="3598"/>
        <v>0</v>
      </c>
      <c r="AB4326" s="157"/>
      <c r="AC4326" s="248"/>
      <c r="AD4326" s="251"/>
      <c r="AE4326" s="166">
        <f t="shared" si="3587"/>
        <v>0</v>
      </c>
      <c r="AF4326" s="251"/>
      <c r="AG4326" s="251"/>
      <c r="AH4326" s="167">
        <f t="shared" si="3599"/>
        <v>0</v>
      </c>
      <c r="AJ4326" s="252"/>
      <c r="AK4326" s="253"/>
      <c r="AL4326" s="254"/>
      <c r="AM4326" s="253"/>
      <c r="AN4326" s="254"/>
      <c r="AO4326" s="253"/>
      <c r="AP4326" s="254"/>
      <c r="AQ4326" s="253"/>
      <c r="AR4326" s="254"/>
      <c r="AS4326" s="253"/>
      <c r="AT4326" s="254"/>
      <c r="AU4326" s="253"/>
      <c r="AV4326" s="163">
        <f t="shared" si="3589"/>
        <v>0</v>
      </c>
      <c r="AW4326" s="168">
        <f t="shared" si="3590"/>
        <v>0</v>
      </c>
      <c r="AY4326" s="163">
        <f t="shared" si="3591"/>
        <v>0</v>
      </c>
      <c r="AZ4326" s="163">
        <f t="shared" si="3592"/>
        <v>0</v>
      </c>
      <c r="BA4326" s="163">
        <f t="shared" si="3593"/>
        <v>0</v>
      </c>
      <c r="BB4326" s="163">
        <f t="shared" si="3594"/>
        <v>0</v>
      </c>
      <c r="BC4326" s="163">
        <f t="shared" si="3595"/>
        <v>0</v>
      </c>
      <c r="BD4326" s="163">
        <f t="shared" si="3596"/>
        <v>0</v>
      </c>
    </row>
    <row r="4327" spans="2:56" x14ac:dyDescent="0.3">
      <c r="B4327" s="169" t="s">
        <v>75</v>
      </c>
      <c r="C4327" s="248"/>
      <c r="D4327" s="249"/>
      <c r="E4327" s="172">
        <f t="shared" si="3582"/>
        <v>0</v>
      </c>
      <c r="F4327" s="248"/>
      <c r="G4327" s="249"/>
      <c r="H4327" s="172">
        <f t="shared" si="3583"/>
        <v>0</v>
      </c>
      <c r="I4327" s="248"/>
      <c r="J4327" s="250"/>
      <c r="K4327" s="174">
        <f t="shared" si="3584"/>
        <v>0</v>
      </c>
      <c r="L4327" s="248"/>
      <c r="M4327" s="250"/>
      <c r="N4327" s="251"/>
      <c r="O4327" s="248"/>
      <c r="P4327" s="251"/>
      <c r="Q4327" s="166">
        <f t="shared" si="3585"/>
        <v>0</v>
      </c>
      <c r="R4327" s="251"/>
      <c r="S4327" s="251"/>
      <c r="T4327" s="167">
        <f t="shared" si="3597"/>
        <v>0</v>
      </c>
      <c r="U4327" s="157"/>
      <c r="V4327" s="248"/>
      <c r="W4327" s="251"/>
      <c r="X4327" s="166">
        <f t="shared" si="3586"/>
        <v>0</v>
      </c>
      <c r="Y4327" s="251"/>
      <c r="Z4327" s="251"/>
      <c r="AA4327" s="167">
        <f t="shared" si="3598"/>
        <v>0</v>
      </c>
      <c r="AB4327" s="157"/>
      <c r="AC4327" s="248"/>
      <c r="AD4327" s="251"/>
      <c r="AE4327" s="166">
        <f t="shared" si="3587"/>
        <v>0</v>
      </c>
      <c r="AF4327" s="251"/>
      <c r="AG4327" s="251"/>
      <c r="AH4327" s="167">
        <f t="shared" si="3599"/>
        <v>0</v>
      </c>
      <c r="AJ4327" s="252"/>
      <c r="AK4327" s="253"/>
      <c r="AL4327" s="254"/>
      <c r="AM4327" s="253"/>
      <c r="AN4327" s="254"/>
      <c r="AO4327" s="253"/>
      <c r="AP4327" s="254"/>
      <c r="AQ4327" s="253"/>
      <c r="AR4327" s="254"/>
      <c r="AS4327" s="253"/>
      <c r="AT4327" s="254"/>
      <c r="AU4327" s="253"/>
      <c r="AV4327" s="163">
        <f t="shared" si="3589"/>
        <v>0</v>
      </c>
      <c r="AW4327" s="168">
        <f t="shared" si="3590"/>
        <v>0</v>
      </c>
      <c r="AY4327" s="163">
        <f t="shared" si="3591"/>
        <v>0</v>
      </c>
      <c r="AZ4327" s="163">
        <f t="shared" si="3592"/>
        <v>0</v>
      </c>
      <c r="BA4327" s="163">
        <f t="shared" si="3593"/>
        <v>0</v>
      </c>
      <c r="BB4327" s="163">
        <f t="shared" si="3594"/>
        <v>0</v>
      </c>
      <c r="BC4327" s="163">
        <f t="shared" si="3595"/>
        <v>0</v>
      </c>
      <c r="BD4327" s="163">
        <f t="shared" si="3596"/>
        <v>0</v>
      </c>
    </row>
    <row r="4328" spans="2:56" x14ac:dyDescent="0.3">
      <c r="B4328" s="169" t="s">
        <v>76</v>
      </c>
      <c r="C4328" s="248"/>
      <c r="D4328" s="249"/>
      <c r="E4328" s="172">
        <f t="shared" si="3582"/>
        <v>0</v>
      </c>
      <c r="F4328" s="248"/>
      <c r="G4328" s="249"/>
      <c r="H4328" s="172">
        <f t="shared" si="3583"/>
        <v>0</v>
      </c>
      <c r="I4328" s="248"/>
      <c r="J4328" s="250"/>
      <c r="K4328" s="174">
        <f t="shared" si="3584"/>
        <v>0</v>
      </c>
      <c r="L4328" s="248"/>
      <c r="M4328" s="250"/>
      <c r="N4328" s="251"/>
      <c r="O4328" s="248"/>
      <c r="P4328" s="251"/>
      <c r="Q4328" s="166">
        <f t="shared" si="3585"/>
        <v>0</v>
      </c>
      <c r="R4328" s="251"/>
      <c r="S4328" s="251"/>
      <c r="T4328" s="167">
        <f t="shared" si="3597"/>
        <v>0</v>
      </c>
      <c r="U4328" s="157"/>
      <c r="V4328" s="248"/>
      <c r="W4328" s="251"/>
      <c r="X4328" s="166">
        <f t="shared" si="3586"/>
        <v>0</v>
      </c>
      <c r="Y4328" s="251"/>
      <c r="Z4328" s="251"/>
      <c r="AA4328" s="167">
        <f t="shared" si="3598"/>
        <v>0</v>
      </c>
      <c r="AB4328" s="157"/>
      <c r="AC4328" s="248"/>
      <c r="AD4328" s="251"/>
      <c r="AE4328" s="166">
        <f t="shared" si="3587"/>
        <v>0</v>
      </c>
      <c r="AF4328" s="251"/>
      <c r="AG4328" s="251"/>
      <c r="AH4328" s="167">
        <f t="shared" si="3599"/>
        <v>0</v>
      </c>
      <c r="AJ4328" s="252"/>
      <c r="AK4328" s="253"/>
      <c r="AL4328" s="254"/>
      <c r="AM4328" s="253"/>
      <c r="AN4328" s="254"/>
      <c r="AO4328" s="253"/>
      <c r="AP4328" s="254"/>
      <c r="AQ4328" s="253"/>
      <c r="AR4328" s="254"/>
      <c r="AS4328" s="253"/>
      <c r="AT4328" s="254"/>
      <c r="AU4328" s="253"/>
      <c r="AV4328" s="163">
        <f t="shared" si="3589"/>
        <v>0</v>
      </c>
      <c r="AW4328" s="168">
        <f t="shared" si="3590"/>
        <v>0</v>
      </c>
      <c r="AY4328" s="163">
        <f t="shared" si="3591"/>
        <v>0</v>
      </c>
      <c r="AZ4328" s="163">
        <f t="shared" si="3592"/>
        <v>0</v>
      </c>
      <c r="BA4328" s="163">
        <f t="shared" si="3593"/>
        <v>0</v>
      </c>
      <c r="BB4328" s="163">
        <f t="shared" si="3594"/>
        <v>0</v>
      </c>
      <c r="BC4328" s="163">
        <f t="shared" si="3595"/>
        <v>0</v>
      </c>
      <c r="BD4328" s="163">
        <f t="shared" si="3596"/>
        <v>0</v>
      </c>
    </row>
    <row r="4329" spans="2:56" x14ac:dyDescent="0.3">
      <c r="B4329" s="169" t="s">
        <v>77</v>
      </c>
      <c r="C4329" s="248"/>
      <c r="D4329" s="249"/>
      <c r="E4329" s="172">
        <f t="shared" si="3582"/>
        <v>0</v>
      </c>
      <c r="F4329" s="248"/>
      <c r="G4329" s="249"/>
      <c r="H4329" s="172">
        <f t="shared" si="3583"/>
        <v>0</v>
      </c>
      <c r="I4329" s="248"/>
      <c r="J4329" s="250"/>
      <c r="K4329" s="174">
        <f t="shared" si="3584"/>
        <v>0</v>
      </c>
      <c r="L4329" s="248"/>
      <c r="M4329" s="250"/>
      <c r="N4329" s="251"/>
      <c r="O4329" s="248"/>
      <c r="P4329" s="251"/>
      <c r="Q4329" s="166">
        <f t="shared" si="3585"/>
        <v>0</v>
      </c>
      <c r="R4329" s="251"/>
      <c r="S4329" s="251"/>
      <c r="T4329" s="167">
        <f t="shared" si="3597"/>
        <v>0</v>
      </c>
      <c r="U4329" s="157"/>
      <c r="V4329" s="248"/>
      <c r="W4329" s="251"/>
      <c r="X4329" s="166">
        <f t="shared" si="3586"/>
        <v>0</v>
      </c>
      <c r="Y4329" s="251"/>
      <c r="Z4329" s="251"/>
      <c r="AA4329" s="167">
        <f t="shared" si="3598"/>
        <v>0</v>
      </c>
      <c r="AB4329" s="157"/>
      <c r="AC4329" s="248"/>
      <c r="AD4329" s="251"/>
      <c r="AE4329" s="166">
        <f t="shared" si="3587"/>
        <v>0</v>
      </c>
      <c r="AF4329" s="251"/>
      <c r="AG4329" s="251"/>
      <c r="AH4329" s="167">
        <f t="shared" si="3599"/>
        <v>0</v>
      </c>
      <c r="AJ4329" s="252"/>
      <c r="AK4329" s="253"/>
      <c r="AL4329" s="254"/>
      <c r="AM4329" s="253"/>
      <c r="AN4329" s="254"/>
      <c r="AO4329" s="253"/>
      <c r="AP4329" s="254"/>
      <c r="AQ4329" s="253"/>
      <c r="AR4329" s="254"/>
      <c r="AS4329" s="253"/>
      <c r="AT4329" s="254"/>
      <c r="AU4329" s="253"/>
      <c r="AV4329" s="163">
        <f t="shared" si="3589"/>
        <v>0</v>
      </c>
      <c r="AW4329" s="168">
        <f t="shared" si="3590"/>
        <v>0</v>
      </c>
      <c r="AY4329" s="163">
        <f t="shared" si="3591"/>
        <v>0</v>
      </c>
      <c r="AZ4329" s="163">
        <f t="shared" si="3592"/>
        <v>0</v>
      </c>
      <c r="BA4329" s="163">
        <f t="shared" si="3593"/>
        <v>0</v>
      </c>
      <c r="BB4329" s="163">
        <f t="shared" si="3594"/>
        <v>0</v>
      </c>
      <c r="BC4329" s="163">
        <f t="shared" si="3595"/>
        <v>0</v>
      </c>
      <c r="BD4329" s="163">
        <f t="shared" si="3596"/>
        <v>0</v>
      </c>
    </row>
    <row r="4330" spans="2:56" x14ac:dyDescent="0.3">
      <c r="B4330" s="179" t="s">
        <v>78</v>
      </c>
      <c r="C4330" s="83">
        <f>SUM(C4331)</f>
        <v>0</v>
      </c>
      <c r="D4330" s="84">
        <f>SUM(D4331)</f>
        <v>0</v>
      </c>
      <c r="E4330" s="85">
        <f t="shared" si="3582"/>
        <v>0</v>
      </c>
      <c r="F4330" s="83">
        <f>SUM(F4331)</f>
        <v>0</v>
      </c>
      <c r="G4330" s="84">
        <f>SUM(G4331)</f>
        <v>0</v>
      </c>
      <c r="H4330" s="85">
        <f t="shared" si="3583"/>
        <v>0</v>
      </c>
      <c r="I4330" s="83">
        <f>SUM(I4331)</f>
        <v>0</v>
      </c>
      <c r="J4330" s="86">
        <f>SUM(J4331)</f>
        <v>0</v>
      </c>
      <c r="K4330" s="87">
        <f t="shared" si="3584"/>
        <v>0</v>
      </c>
      <c r="L4330" s="83">
        <f>SUM(L4331)</f>
        <v>0</v>
      </c>
      <c r="M4330" s="86">
        <f>SUM(M4331)</f>
        <v>0</v>
      </c>
      <c r="N4330" s="88">
        <f>SUM(N4331)</f>
        <v>0</v>
      </c>
      <c r="O4330" s="83">
        <f>SUM(O4331)</f>
        <v>0</v>
      </c>
      <c r="P4330" s="88">
        <f>SUM(P4331)</f>
        <v>0</v>
      </c>
      <c r="Q4330" s="177">
        <f t="shared" si="3585"/>
        <v>0</v>
      </c>
      <c r="R4330" s="88">
        <f>SUM(R4331)</f>
        <v>0</v>
      </c>
      <c r="S4330" s="88">
        <f>SUM(S4331)</f>
        <v>0</v>
      </c>
      <c r="T4330" s="178">
        <f t="shared" si="3597"/>
        <v>0</v>
      </c>
      <c r="U4330" s="157"/>
      <c r="V4330" s="83">
        <f>SUM(V4331)</f>
        <v>0</v>
      </c>
      <c r="W4330" s="88">
        <f>SUM(W4331)</f>
        <v>0</v>
      </c>
      <c r="X4330" s="177">
        <f t="shared" si="3586"/>
        <v>0</v>
      </c>
      <c r="Y4330" s="88">
        <f>SUM(Y4331)</f>
        <v>0</v>
      </c>
      <c r="Z4330" s="88">
        <f>SUM(Z4331)</f>
        <v>0</v>
      </c>
      <c r="AA4330" s="178">
        <f t="shared" si="3598"/>
        <v>0</v>
      </c>
      <c r="AB4330" s="157"/>
      <c r="AC4330" s="83">
        <f>SUM(AC4331)</f>
        <v>0</v>
      </c>
      <c r="AD4330" s="88">
        <f>SUM(AD4331)</f>
        <v>0</v>
      </c>
      <c r="AE4330" s="177">
        <f t="shared" si="3587"/>
        <v>0</v>
      </c>
      <c r="AF4330" s="88">
        <f>SUM(AF4331)</f>
        <v>0</v>
      </c>
      <c r="AG4330" s="88">
        <f>SUM(AG4331)</f>
        <v>0</v>
      </c>
      <c r="AH4330" s="178">
        <f t="shared" si="3599"/>
        <v>0</v>
      </c>
      <c r="AJ4330" s="84">
        <f t="shared" ref="AJ4330:AU4330" si="3607">SUM(AJ4331)</f>
        <v>0</v>
      </c>
      <c r="AK4330" s="86">
        <f t="shared" si="3607"/>
        <v>0</v>
      </c>
      <c r="AL4330" s="88">
        <f t="shared" si="3607"/>
        <v>0</v>
      </c>
      <c r="AM4330" s="86">
        <f t="shared" si="3607"/>
        <v>0</v>
      </c>
      <c r="AN4330" s="88">
        <f t="shared" si="3607"/>
        <v>0</v>
      </c>
      <c r="AO4330" s="86">
        <f t="shared" si="3607"/>
        <v>0</v>
      </c>
      <c r="AP4330" s="88">
        <f t="shared" si="3607"/>
        <v>0</v>
      </c>
      <c r="AQ4330" s="86">
        <f t="shared" si="3607"/>
        <v>0</v>
      </c>
      <c r="AR4330" s="88">
        <f t="shared" si="3607"/>
        <v>0</v>
      </c>
      <c r="AS4330" s="86">
        <f t="shared" si="3607"/>
        <v>0</v>
      </c>
      <c r="AT4330" s="88">
        <f t="shared" si="3607"/>
        <v>0</v>
      </c>
      <c r="AU4330" s="86">
        <f t="shared" si="3607"/>
        <v>0</v>
      </c>
      <c r="AV4330" s="86">
        <f t="shared" si="3589"/>
        <v>0</v>
      </c>
      <c r="AW4330" s="93">
        <f t="shared" si="3590"/>
        <v>0</v>
      </c>
      <c r="AY4330" s="86">
        <f t="shared" si="3591"/>
        <v>0</v>
      </c>
      <c r="AZ4330" s="86">
        <f t="shared" si="3592"/>
        <v>0</v>
      </c>
      <c r="BA4330" s="86">
        <f t="shared" si="3593"/>
        <v>0</v>
      </c>
      <c r="BB4330" s="86">
        <f t="shared" si="3594"/>
        <v>0</v>
      </c>
      <c r="BC4330" s="86">
        <f t="shared" si="3595"/>
        <v>0</v>
      </c>
      <c r="BD4330" s="86">
        <f t="shared" si="3596"/>
        <v>0</v>
      </c>
    </row>
    <row r="4331" spans="2:56" x14ac:dyDescent="0.3">
      <c r="B4331" s="169" t="s">
        <v>79</v>
      </c>
      <c r="C4331" s="248"/>
      <c r="D4331" s="249"/>
      <c r="E4331" s="172">
        <f t="shared" si="3582"/>
        <v>0</v>
      </c>
      <c r="F4331" s="248"/>
      <c r="G4331" s="249"/>
      <c r="H4331" s="172">
        <f t="shared" si="3583"/>
        <v>0</v>
      </c>
      <c r="I4331" s="248"/>
      <c r="J4331" s="250"/>
      <c r="K4331" s="174">
        <f t="shared" si="3584"/>
        <v>0</v>
      </c>
      <c r="L4331" s="248"/>
      <c r="M4331" s="250"/>
      <c r="N4331" s="251"/>
      <c r="O4331" s="248"/>
      <c r="P4331" s="251"/>
      <c r="Q4331" s="166">
        <f t="shared" si="3585"/>
        <v>0</v>
      </c>
      <c r="R4331" s="251"/>
      <c r="S4331" s="251"/>
      <c r="T4331" s="167">
        <f t="shared" si="3597"/>
        <v>0</v>
      </c>
      <c r="U4331" s="157"/>
      <c r="V4331" s="248"/>
      <c r="W4331" s="251"/>
      <c r="X4331" s="166">
        <f t="shared" si="3586"/>
        <v>0</v>
      </c>
      <c r="Y4331" s="251"/>
      <c r="Z4331" s="251"/>
      <c r="AA4331" s="167">
        <f t="shared" si="3598"/>
        <v>0</v>
      </c>
      <c r="AB4331" s="157"/>
      <c r="AC4331" s="248"/>
      <c r="AD4331" s="251"/>
      <c r="AE4331" s="166">
        <f t="shared" si="3587"/>
        <v>0</v>
      </c>
      <c r="AF4331" s="251"/>
      <c r="AG4331" s="251"/>
      <c r="AH4331" s="167">
        <f t="shared" si="3599"/>
        <v>0</v>
      </c>
      <c r="AJ4331" s="252"/>
      <c r="AK4331" s="253"/>
      <c r="AL4331" s="254"/>
      <c r="AM4331" s="253"/>
      <c r="AN4331" s="254"/>
      <c r="AO4331" s="253"/>
      <c r="AP4331" s="254"/>
      <c r="AQ4331" s="253"/>
      <c r="AR4331" s="254"/>
      <c r="AS4331" s="253"/>
      <c r="AT4331" s="254"/>
      <c r="AU4331" s="253"/>
      <c r="AV4331" s="163">
        <f t="shared" si="3589"/>
        <v>0</v>
      </c>
      <c r="AW4331" s="168">
        <f t="shared" si="3590"/>
        <v>0</v>
      </c>
      <c r="AY4331" s="163">
        <f t="shared" si="3591"/>
        <v>0</v>
      </c>
      <c r="AZ4331" s="163">
        <f t="shared" si="3592"/>
        <v>0</v>
      </c>
      <c r="BA4331" s="163">
        <f t="shared" si="3593"/>
        <v>0</v>
      </c>
      <c r="BB4331" s="163">
        <f t="shared" si="3594"/>
        <v>0</v>
      </c>
      <c r="BC4331" s="163">
        <f t="shared" si="3595"/>
        <v>0</v>
      </c>
      <c r="BD4331" s="163">
        <f t="shared" si="3596"/>
        <v>0</v>
      </c>
    </row>
    <row r="4332" spans="2:56" x14ac:dyDescent="0.3">
      <c r="B4332" s="179" t="s">
        <v>80</v>
      </c>
      <c r="C4332" s="83">
        <f>SUM(C4333)</f>
        <v>0</v>
      </c>
      <c r="D4332" s="84">
        <f>SUM(D4333)</f>
        <v>0</v>
      </c>
      <c r="E4332" s="85">
        <f t="shared" si="3582"/>
        <v>0</v>
      </c>
      <c r="F4332" s="83">
        <f>SUM(F4333)</f>
        <v>0</v>
      </c>
      <c r="G4332" s="84">
        <f>SUM(G4333)</f>
        <v>0</v>
      </c>
      <c r="H4332" s="85">
        <f t="shared" si="3583"/>
        <v>0</v>
      </c>
      <c r="I4332" s="83">
        <f>SUM(I4333)</f>
        <v>0</v>
      </c>
      <c r="J4332" s="86">
        <f>SUM(J4333)</f>
        <v>0</v>
      </c>
      <c r="K4332" s="87">
        <f t="shared" si="3584"/>
        <v>0</v>
      </c>
      <c r="L4332" s="83">
        <f>SUM(L4333)</f>
        <v>0</v>
      </c>
      <c r="M4332" s="86">
        <f>SUM(M4333)</f>
        <v>0</v>
      </c>
      <c r="N4332" s="88">
        <f>SUM(N4333)</f>
        <v>0</v>
      </c>
      <c r="O4332" s="83">
        <f>SUM(O4333)</f>
        <v>0</v>
      </c>
      <c r="P4332" s="88">
        <f>SUM(P4333)</f>
        <v>0</v>
      </c>
      <c r="Q4332" s="177">
        <f t="shared" si="3585"/>
        <v>0</v>
      </c>
      <c r="R4332" s="88">
        <f>SUM(R4333)</f>
        <v>0</v>
      </c>
      <c r="S4332" s="88">
        <f>SUM(S4333)</f>
        <v>0</v>
      </c>
      <c r="T4332" s="178">
        <f t="shared" si="3597"/>
        <v>0</v>
      </c>
      <c r="U4332" s="157"/>
      <c r="V4332" s="83">
        <f>SUM(V4333)</f>
        <v>0</v>
      </c>
      <c r="W4332" s="88">
        <f>SUM(W4333)</f>
        <v>0</v>
      </c>
      <c r="X4332" s="177">
        <f t="shared" si="3586"/>
        <v>0</v>
      </c>
      <c r="Y4332" s="88">
        <f>SUM(Y4333)</f>
        <v>0</v>
      </c>
      <c r="Z4332" s="88">
        <f>SUM(Z4333)</f>
        <v>0</v>
      </c>
      <c r="AA4332" s="178">
        <f t="shared" si="3598"/>
        <v>0</v>
      </c>
      <c r="AB4332" s="157"/>
      <c r="AC4332" s="83">
        <f>SUM(AC4333)</f>
        <v>0</v>
      </c>
      <c r="AD4332" s="88">
        <f>SUM(AD4333)</f>
        <v>0</v>
      </c>
      <c r="AE4332" s="177">
        <f t="shared" si="3587"/>
        <v>0</v>
      </c>
      <c r="AF4332" s="88">
        <f>SUM(AF4333)</f>
        <v>0</v>
      </c>
      <c r="AG4332" s="88">
        <f>SUM(AG4333)</f>
        <v>0</v>
      </c>
      <c r="AH4332" s="178">
        <f t="shared" si="3599"/>
        <v>0</v>
      </c>
      <c r="AJ4332" s="84">
        <f t="shared" ref="AJ4332:AU4332" si="3608">SUM(AJ4333)</f>
        <v>0</v>
      </c>
      <c r="AK4332" s="86">
        <f t="shared" si="3608"/>
        <v>0</v>
      </c>
      <c r="AL4332" s="88">
        <f t="shared" si="3608"/>
        <v>0</v>
      </c>
      <c r="AM4332" s="86">
        <f t="shared" si="3608"/>
        <v>0</v>
      </c>
      <c r="AN4332" s="88">
        <f t="shared" si="3608"/>
        <v>0</v>
      </c>
      <c r="AO4332" s="86">
        <f t="shared" si="3608"/>
        <v>0</v>
      </c>
      <c r="AP4332" s="88">
        <f t="shared" si="3608"/>
        <v>0</v>
      </c>
      <c r="AQ4332" s="86">
        <f t="shared" si="3608"/>
        <v>0</v>
      </c>
      <c r="AR4332" s="88">
        <f t="shared" si="3608"/>
        <v>0</v>
      </c>
      <c r="AS4332" s="86">
        <f t="shared" si="3608"/>
        <v>0</v>
      </c>
      <c r="AT4332" s="88">
        <f t="shared" si="3608"/>
        <v>0</v>
      </c>
      <c r="AU4332" s="86">
        <f t="shared" si="3608"/>
        <v>0</v>
      </c>
      <c r="AV4332" s="86">
        <f t="shared" si="3589"/>
        <v>0</v>
      </c>
      <c r="AW4332" s="93">
        <f t="shared" si="3590"/>
        <v>0</v>
      </c>
      <c r="AY4332" s="86">
        <f t="shared" si="3591"/>
        <v>0</v>
      </c>
      <c r="AZ4332" s="86">
        <f t="shared" si="3592"/>
        <v>0</v>
      </c>
      <c r="BA4332" s="86">
        <f t="shared" si="3593"/>
        <v>0</v>
      </c>
      <c r="BB4332" s="86">
        <f t="shared" si="3594"/>
        <v>0</v>
      </c>
      <c r="BC4332" s="86">
        <f t="shared" si="3595"/>
        <v>0</v>
      </c>
      <c r="BD4332" s="86">
        <f t="shared" si="3596"/>
        <v>0</v>
      </c>
    </row>
    <row r="4333" spans="2:56" x14ac:dyDescent="0.3">
      <c r="B4333" s="169" t="s">
        <v>80</v>
      </c>
      <c r="C4333" s="248"/>
      <c r="D4333" s="249"/>
      <c r="E4333" s="172">
        <f t="shared" si="3582"/>
        <v>0</v>
      </c>
      <c r="F4333" s="248"/>
      <c r="G4333" s="249"/>
      <c r="H4333" s="172">
        <f t="shared" si="3583"/>
        <v>0</v>
      </c>
      <c r="I4333" s="248"/>
      <c r="J4333" s="250"/>
      <c r="K4333" s="174">
        <f t="shared" si="3584"/>
        <v>0</v>
      </c>
      <c r="L4333" s="248"/>
      <c r="M4333" s="250"/>
      <c r="N4333" s="251"/>
      <c r="O4333" s="248"/>
      <c r="P4333" s="251"/>
      <c r="Q4333" s="166">
        <f t="shared" si="3585"/>
        <v>0</v>
      </c>
      <c r="R4333" s="251"/>
      <c r="S4333" s="251"/>
      <c r="T4333" s="167">
        <f t="shared" si="3597"/>
        <v>0</v>
      </c>
      <c r="U4333" s="157"/>
      <c r="V4333" s="248"/>
      <c r="W4333" s="251"/>
      <c r="X4333" s="166">
        <f t="shared" si="3586"/>
        <v>0</v>
      </c>
      <c r="Y4333" s="251"/>
      <c r="Z4333" s="251"/>
      <c r="AA4333" s="167">
        <f t="shared" si="3598"/>
        <v>0</v>
      </c>
      <c r="AB4333" s="157"/>
      <c r="AC4333" s="248"/>
      <c r="AD4333" s="251"/>
      <c r="AE4333" s="166">
        <f t="shared" si="3587"/>
        <v>0</v>
      </c>
      <c r="AF4333" s="251"/>
      <c r="AG4333" s="251"/>
      <c r="AH4333" s="167">
        <f t="shared" si="3599"/>
        <v>0</v>
      </c>
      <c r="AJ4333" s="252"/>
      <c r="AK4333" s="253"/>
      <c r="AL4333" s="254"/>
      <c r="AM4333" s="253"/>
      <c r="AN4333" s="254"/>
      <c r="AO4333" s="253"/>
      <c r="AP4333" s="254"/>
      <c r="AQ4333" s="253"/>
      <c r="AR4333" s="254"/>
      <c r="AS4333" s="253"/>
      <c r="AT4333" s="254"/>
      <c r="AU4333" s="253"/>
      <c r="AV4333" s="163">
        <f t="shared" si="3589"/>
        <v>0</v>
      </c>
      <c r="AW4333" s="168">
        <f t="shared" si="3590"/>
        <v>0</v>
      </c>
      <c r="AY4333" s="163">
        <f t="shared" si="3591"/>
        <v>0</v>
      </c>
      <c r="AZ4333" s="163">
        <f t="shared" si="3592"/>
        <v>0</v>
      </c>
      <c r="BA4333" s="163">
        <f t="shared" si="3593"/>
        <v>0</v>
      </c>
      <c r="BB4333" s="163">
        <f t="shared" si="3594"/>
        <v>0</v>
      </c>
      <c r="BC4333" s="163">
        <f t="shared" si="3595"/>
        <v>0</v>
      </c>
      <c r="BD4333" s="163">
        <f t="shared" si="3596"/>
        <v>0</v>
      </c>
    </row>
    <row r="4334" spans="2:56" x14ac:dyDescent="0.3">
      <c r="B4334" s="179" t="s">
        <v>81</v>
      </c>
      <c r="C4334" s="83">
        <f>SUM(C4335)</f>
        <v>0</v>
      </c>
      <c r="D4334" s="84">
        <f>SUM(D4335)</f>
        <v>0</v>
      </c>
      <c r="E4334" s="85">
        <f t="shared" si="3582"/>
        <v>0</v>
      </c>
      <c r="F4334" s="83">
        <f>SUM(F4335)</f>
        <v>25674</v>
      </c>
      <c r="G4334" s="84">
        <f>SUM(G4335)</f>
        <v>25674</v>
      </c>
      <c r="H4334" s="85">
        <f t="shared" si="3583"/>
        <v>1</v>
      </c>
      <c r="I4334" s="83">
        <f>SUM(I4335)</f>
        <v>86628</v>
      </c>
      <c r="J4334" s="86">
        <f>SUM(J4335)</f>
        <v>86628</v>
      </c>
      <c r="K4334" s="87">
        <f t="shared" si="3584"/>
        <v>1</v>
      </c>
      <c r="L4334" s="83">
        <f>SUM(L4335)</f>
        <v>23000</v>
      </c>
      <c r="M4334" s="86">
        <f>SUM(M4335)</f>
        <v>23000</v>
      </c>
      <c r="N4334" s="88">
        <f>SUM(N4335)</f>
        <v>0</v>
      </c>
      <c r="O4334" s="83">
        <f>SUM(O4335)</f>
        <v>10000</v>
      </c>
      <c r="P4334" s="88">
        <f>SUM(P4335)</f>
        <v>9000</v>
      </c>
      <c r="Q4334" s="177">
        <f t="shared" si="3585"/>
        <v>19000</v>
      </c>
      <c r="R4334" s="88">
        <f>SUM(R4335)</f>
        <v>0</v>
      </c>
      <c r="S4334" s="88">
        <f>SUM(S4335)</f>
        <v>0</v>
      </c>
      <c r="T4334" s="178">
        <f t="shared" si="3597"/>
        <v>19000</v>
      </c>
      <c r="U4334" s="157"/>
      <c r="V4334" s="83">
        <f>SUM(V4335)</f>
        <v>10000</v>
      </c>
      <c r="W4334" s="88">
        <f>SUM(W4335)</f>
        <v>0</v>
      </c>
      <c r="X4334" s="177">
        <f t="shared" si="3586"/>
        <v>10000</v>
      </c>
      <c r="Y4334" s="88">
        <f>SUM(Y4335)</f>
        <v>0</v>
      </c>
      <c r="Z4334" s="88">
        <f>SUM(Z4335)</f>
        <v>0</v>
      </c>
      <c r="AA4334" s="178">
        <f t="shared" si="3598"/>
        <v>10000</v>
      </c>
      <c r="AB4334" s="157"/>
      <c r="AC4334" s="83">
        <f>SUM(AC4335)</f>
        <v>10000</v>
      </c>
      <c r="AD4334" s="88">
        <f>SUM(AD4335)</f>
        <v>0</v>
      </c>
      <c r="AE4334" s="177">
        <f t="shared" si="3587"/>
        <v>10000</v>
      </c>
      <c r="AF4334" s="88">
        <f>SUM(AF4335)</f>
        <v>0</v>
      </c>
      <c r="AG4334" s="88">
        <f>SUM(AG4335)</f>
        <v>0</v>
      </c>
      <c r="AH4334" s="178">
        <f t="shared" si="3599"/>
        <v>10000</v>
      </c>
      <c r="AJ4334" s="84">
        <f t="shared" ref="AJ4334:AU4334" si="3609">SUM(AJ4335)</f>
        <v>5000</v>
      </c>
      <c r="AK4334" s="86">
        <f t="shared" si="3609"/>
        <v>0</v>
      </c>
      <c r="AL4334" s="88">
        <f t="shared" si="3609"/>
        <v>0</v>
      </c>
      <c r="AM4334" s="86">
        <f t="shared" si="3609"/>
        <v>6000</v>
      </c>
      <c r="AN4334" s="88">
        <f t="shared" si="3609"/>
        <v>0</v>
      </c>
      <c r="AO4334" s="86">
        <f t="shared" si="3609"/>
        <v>0</v>
      </c>
      <c r="AP4334" s="88">
        <f t="shared" si="3609"/>
        <v>0</v>
      </c>
      <c r="AQ4334" s="86">
        <f t="shared" si="3609"/>
        <v>0</v>
      </c>
      <c r="AR4334" s="88">
        <f t="shared" si="3609"/>
        <v>0</v>
      </c>
      <c r="AS4334" s="86">
        <f t="shared" si="3609"/>
        <v>4700</v>
      </c>
      <c r="AT4334" s="88">
        <f t="shared" si="3609"/>
        <v>0</v>
      </c>
      <c r="AU4334" s="86">
        <f t="shared" si="3609"/>
        <v>3300</v>
      </c>
      <c r="AV4334" s="86">
        <f t="shared" si="3589"/>
        <v>19000</v>
      </c>
      <c r="AW4334" s="93">
        <f t="shared" si="3590"/>
        <v>0</v>
      </c>
      <c r="AY4334" s="86">
        <f t="shared" si="3591"/>
        <v>5000</v>
      </c>
      <c r="AZ4334" s="86">
        <f t="shared" si="3592"/>
        <v>6000</v>
      </c>
      <c r="BA4334" s="86">
        <f t="shared" si="3593"/>
        <v>0</v>
      </c>
      <c r="BB4334" s="86">
        <f t="shared" si="3594"/>
        <v>8000</v>
      </c>
      <c r="BC4334" s="86">
        <f t="shared" si="3595"/>
        <v>19000</v>
      </c>
      <c r="BD4334" s="86">
        <f t="shared" si="3596"/>
        <v>0</v>
      </c>
    </row>
    <row r="4335" spans="2:56" x14ac:dyDescent="0.3">
      <c r="B4335" s="169" t="s">
        <v>81</v>
      </c>
      <c r="C4335" s="248"/>
      <c r="D4335" s="249"/>
      <c r="E4335" s="172">
        <f t="shared" si="3582"/>
        <v>0</v>
      </c>
      <c r="F4335" s="248">
        <v>25674</v>
      </c>
      <c r="G4335" s="249">
        <v>25674</v>
      </c>
      <c r="H4335" s="172">
        <f t="shared" si="3583"/>
        <v>1</v>
      </c>
      <c r="I4335" s="248">
        <v>86628</v>
      </c>
      <c r="J4335" s="250">
        <v>86628</v>
      </c>
      <c r="K4335" s="174">
        <f t="shared" si="3584"/>
        <v>1</v>
      </c>
      <c r="L4335" s="248">
        <v>23000</v>
      </c>
      <c r="M4335" s="250">
        <v>23000</v>
      </c>
      <c r="N4335" s="251"/>
      <c r="O4335" s="248">
        <v>10000</v>
      </c>
      <c r="P4335" s="251">
        <f>10000-1000</f>
        <v>9000</v>
      </c>
      <c r="Q4335" s="166">
        <f t="shared" si="3585"/>
        <v>19000</v>
      </c>
      <c r="R4335" s="251"/>
      <c r="S4335" s="251"/>
      <c r="T4335" s="167">
        <f t="shared" si="3597"/>
        <v>19000</v>
      </c>
      <c r="U4335" s="157"/>
      <c r="V4335" s="248">
        <v>10000</v>
      </c>
      <c r="W4335" s="251"/>
      <c r="X4335" s="166">
        <f t="shared" si="3586"/>
        <v>10000</v>
      </c>
      <c r="Y4335" s="251"/>
      <c r="Z4335" s="251"/>
      <c r="AA4335" s="167">
        <f t="shared" si="3598"/>
        <v>10000</v>
      </c>
      <c r="AB4335" s="157"/>
      <c r="AC4335" s="248">
        <v>10000</v>
      </c>
      <c r="AD4335" s="251"/>
      <c r="AE4335" s="166">
        <f t="shared" si="3587"/>
        <v>10000</v>
      </c>
      <c r="AF4335" s="251"/>
      <c r="AG4335" s="251"/>
      <c r="AH4335" s="167">
        <f t="shared" si="3599"/>
        <v>10000</v>
      </c>
      <c r="AJ4335" s="252">
        <v>5000</v>
      </c>
      <c r="AK4335" s="253"/>
      <c r="AL4335" s="254"/>
      <c r="AM4335" s="253">
        <f>6000-500+500</f>
        <v>6000</v>
      </c>
      <c r="AN4335" s="254"/>
      <c r="AO4335" s="253"/>
      <c r="AP4335" s="254"/>
      <c r="AQ4335" s="253"/>
      <c r="AR4335" s="254"/>
      <c r="AS4335" s="253">
        <f>5000-500+200</f>
        <v>4700</v>
      </c>
      <c r="AT4335" s="254"/>
      <c r="AU4335" s="253">
        <v>3300</v>
      </c>
      <c r="AV4335" s="163">
        <f t="shared" si="3589"/>
        <v>19000</v>
      </c>
      <c r="AW4335" s="168">
        <f t="shared" si="3590"/>
        <v>0</v>
      </c>
      <c r="AY4335" s="163">
        <f t="shared" si="3591"/>
        <v>5000</v>
      </c>
      <c r="AZ4335" s="163">
        <f t="shared" si="3592"/>
        <v>6000</v>
      </c>
      <c r="BA4335" s="163">
        <f t="shared" si="3593"/>
        <v>0</v>
      </c>
      <c r="BB4335" s="163">
        <f t="shared" si="3594"/>
        <v>8000</v>
      </c>
      <c r="BC4335" s="163">
        <f t="shared" si="3595"/>
        <v>19000</v>
      </c>
      <c r="BD4335" s="163">
        <f t="shared" si="3596"/>
        <v>0</v>
      </c>
    </row>
    <row r="4336" spans="2:56" x14ac:dyDescent="0.3">
      <c r="B4336" s="179" t="s">
        <v>82</v>
      </c>
      <c r="C4336" s="83">
        <f>SUM(C4337:C4342)</f>
        <v>0</v>
      </c>
      <c r="D4336" s="84">
        <f>SUM(D4337:D4342)</f>
        <v>0</v>
      </c>
      <c r="E4336" s="85">
        <f t="shared" si="3582"/>
        <v>0</v>
      </c>
      <c r="F4336" s="83">
        <f>SUM(F4337:F4342)</f>
        <v>0</v>
      </c>
      <c r="G4336" s="84">
        <f>SUM(G4337:G4342)</f>
        <v>0</v>
      </c>
      <c r="H4336" s="85">
        <f t="shared" si="3583"/>
        <v>0</v>
      </c>
      <c r="I4336" s="83">
        <f>SUM(I4337:I4342)</f>
        <v>0</v>
      </c>
      <c r="J4336" s="86">
        <f>SUM(J4337:J4342)</f>
        <v>0</v>
      </c>
      <c r="K4336" s="87">
        <f t="shared" si="3584"/>
        <v>0</v>
      </c>
      <c r="L4336" s="83">
        <f>SUM(L4337:L4342)</f>
        <v>0</v>
      </c>
      <c r="M4336" s="86">
        <f>SUM(M4337:M4342)</f>
        <v>0</v>
      </c>
      <c r="N4336" s="88">
        <f>SUM(N4337:N4342)</f>
        <v>0</v>
      </c>
      <c r="O4336" s="83">
        <f>SUM(O4337:O4342)</f>
        <v>0</v>
      </c>
      <c r="P4336" s="88">
        <f>SUM(P4337:P4342)</f>
        <v>0</v>
      </c>
      <c r="Q4336" s="177">
        <f t="shared" si="3585"/>
        <v>0</v>
      </c>
      <c r="R4336" s="88">
        <f>SUM(R4337:R4342)</f>
        <v>0</v>
      </c>
      <c r="S4336" s="88">
        <f>SUM(S4337:S4342)</f>
        <v>0</v>
      </c>
      <c r="T4336" s="178">
        <f t="shared" si="3597"/>
        <v>0</v>
      </c>
      <c r="U4336" s="157"/>
      <c r="V4336" s="83">
        <f>SUM(V4337:V4342)</f>
        <v>0</v>
      </c>
      <c r="W4336" s="88">
        <f>SUM(W4337:W4342)</f>
        <v>0</v>
      </c>
      <c r="X4336" s="177">
        <f t="shared" si="3586"/>
        <v>0</v>
      </c>
      <c r="Y4336" s="88">
        <f>SUM(Y4337:Y4342)</f>
        <v>0</v>
      </c>
      <c r="Z4336" s="88">
        <f>SUM(Z4337:Z4342)</f>
        <v>0</v>
      </c>
      <c r="AA4336" s="178">
        <f t="shared" si="3598"/>
        <v>0</v>
      </c>
      <c r="AB4336" s="157"/>
      <c r="AC4336" s="83">
        <f>SUM(AC4337:AC4342)</f>
        <v>0</v>
      </c>
      <c r="AD4336" s="88">
        <f>SUM(AD4337:AD4342)</f>
        <v>0</v>
      </c>
      <c r="AE4336" s="177">
        <f t="shared" si="3587"/>
        <v>0</v>
      </c>
      <c r="AF4336" s="88">
        <f>SUM(AF4337:AF4342)</f>
        <v>0</v>
      </c>
      <c r="AG4336" s="88">
        <f>SUM(AG4337:AG4342)</f>
        <v>0</v>
      </c>
      <c r="AH4336" s="178">
        <f t="shared" si="3599"/>
        <v>0</v>
      </c>
      <c r="AJ4336" s="84">
        <f t="shared" ref="AJ4336:AU4336" si="3610">SUM(AJ4337:AJ4342)</f>
        <v>0</v>
      </c>
      <c r="AK4336" s="86">
        <f t="shared" si="3610"/>
        <v>0</v>
      </c>
      <c r="AL4336" s="88">
        <f t="shared" si="3610"/>
        <v>0</v>
      </c>
      <c r="AM4336" s="86">
        <f t="shared" si="3610"/>
        <v>0</v>
      </c>
      <c r="AN4336" s="88">
        <f t="shared" si="3610"/>
        <v>0</v>
      </c>
      <c r="AO4336" s="86">
        <f t="shared" si="3610"/>
        <v>0</v>
      </c>
      <c r="AP4336" s="88">
        <f t="shared" si="3610"/>
        <v>0</v>
      </c>
      <c r="AQ4336" s="86">
        <f t="shared" si="3610"/>
        <v>0</v>
      </c>
      <c r="AR4336" s="88">
        <f t="shared" si="3610"/>
        <v>0</v>
      </c>
      <c r="AS4336" s="86">
        <f t="shared" si="3610"/>
        <v>0</v>
      </c>
      <c r="AT4336" s="88">
        <f t="shared" si="3610"/>
        <v>0</v>
      </c>
      <c r="AU4336" s="86">
        <f t="shared" si="3610"/>
        <v>0</v>
      </c>
      <c r="AV4336" s="86">
        <f t="shared" si="3589"/>
        <v>0</v>
      </c>
      <c r="AW4336" s="93">
        <f t="shared" si="3590"/>
        <v>0</v>
      </c>
      <c r="AY4336" s="86">
        <f t="shared" si="3591"/>
        <v>0</v>
      </c>
      <c r="AZ4336" s="86">
        <f t="shared" si="3592"/>
        <v>0</v>
      </c>
      <c r="BA4336" s="86">
        <f t="shared" si="3593"/>
        <v>0</v>
      </c>
      <c r="BB4336" s="86">
        <f t="shared" si="3594"/>
        <v>0</v>
      </c>
      <c r="BC4336" s="86">
        <f t="shared" si="3595"/>
        <v>0</v>
      </c>
      <c r="BD4336" s="86">
        <f t="shared" si="3596"/>
        <v>0</v>
      </c>
    </row>
    <row r="4337" spans="2:56" x14ac:dyDescent="0.3">
      <c r="B4337" s="169" t="s">
        <v>83</v>
      </c>
      <c r="C4337" s="248"/>
      <c r="D4337" s="249"/>
      <c r="E4337" s="172">
        <f t="shared" si="3582"/>
        <v>0</v>
      </c>
      <c r="F4337" s="248"/>
      <c r="G4337" s="249"/>
      <c r="H4337" s="172">
        <f t="shared" si="3583"/>
        <v>0</v>
      </c>
      <c r="I4337" s="248"/>
      <c r="J4337" s="250"/>
      <c r="K4337" s="174">
        <f t="shared" si="3584"/>
        <v>0</v>
      </c>
      <c r="L4337" s="248"/>
      <c r="M4337" s="250"/>
      <c r="N4337" s="251"/>
      <c r="O4337" s="248"/>
      <c r="P4337" s="251"/>
      <c r="Q4337" s="166">
        <f t="shared" si="3585"/>
        <v>0</v>
      </c>
      <c r="R4337" s="251"/>
      <c r="S4337" s="251"/>
      <c r="T4337" s="167">
        <f t="shared" si="3597"/>
        <v>0</v>
      </c>
      <c r="U4337" s="157"/>
      <c r="V4337" s="248"/>
      <c r="W4337" s="251"/>
      <c r="X4337" s="166">
        <f t="shared" si="3586"/>
        <v>0</v>
      </c>
      <c r="Y4337" s="251"/>
      <c r="Z4337" s="251"/>
      <c r="AA4337" s="167">
        <f t="shared" si="3598"/>
        <v>0</v>
      </c>
      <c r="AB4337" s="157"/>
      <c r="AC4337" s="248"/>
      <c r="AD4337" s="251"/>
      <c r="AE4337" s="166">
        <f t="shared" si="3587"/>
        <v>0</v>
      </c>
      <c r="AF4337" s="251"/>
      <c r="AG4337" s="251"/>
      <c r="AH4337" s="167">
        <f t="shared" si="3599"/>
        <v>0</v>
      </c>
      <c r="AJ4337" s="252"/>
      <c r="AK4337" s="253"/>
      <c r="AL4337" s="254"/>
      <c r="AM4337" s="253"/>
      <c r="AN4337" s="254"/>
      <c r="AO4337" s="253"/>
      <c r="AP4337" s="254"/>
      <c r="AQ4337" s="253"/>
      <c r="AR4337" s="254"/>
      <c r="AS4337" s="253"/>
      <c r="AT4337" s="254"/>
      <c r="AU4337" s="253"/>
      <c r="AV4337" s="163">
        <f t="shared" si="3589"/>
        <v>0</v>
      </c>
      <c r="AW4337" s="168">
        <f t="shared" si="3590"/>
        <v>0</v>
      </c>
      <c r="AY4337" s="163">
        <f t="shared" si="3591"/>
        <v>0</v>
      </c>
      <c r="AZ4337" s="163">
        <f t="shared" si="3592"/>
        <v>0</v>
      </c>
      <c r="BA4337" s="163">
        <f t="shared" si="3593"/>
        <v>0</v>
      </c>
      <c r="BB4337" s="163">
        <f t="shared" si="3594"/>
        <v>0</v>
      </c>
      <c r="BC4337" s="163">
        <f t="shared" si="3595"/>
        <v>0</v>
      </c>
      <c r="BD4337" s="163">
        <f t="shared" si="3596"/>
        <v>0</v>
      </c>
    </row>
    <row r="4338" spans="2:56" x14ac:dyDescent="0.3">
      <c r="B4338" s="169" t="s">
        <v>84</v>
      </c>
      <c r="C4338" s="248"/>
      <c r="D4338" s="249"/>
      <c r="E4338" s="172">
        <f t="shared" si="3582"/>
        <v>0</v>
      </c>
      <c r="F4338" s="248"/>
      <c r="G4338" s="249"/>
      <c r="H4338" s="172">
        <f t="shared" si="3583"/>
        <v>0</v>
      </c>
      <c r="I4338" s="248"/>
      <c r="J4338" s="250"/>
      <c r="K4338" s="174">
        <f t="shared" si="3584"/>
        <v>0</v>
      </c>
      <c r="L4338" s="248"/>
      <c r="M4338" s="250"/>
      <c r="N4338" s="251"/>
      <c r="O4338" s="248"/>
      <c r="P4338" s="251"/>
      <c r="Q4338" s="166">
        <f t="shared" si="3585"/>
        <v>0</v>
      </c>
      <c r="R4338" s="251"/>
      <c r="S4338" s="251"/>
      <c r="T4338" s="167">
        <f t="shared" si="3597"/>
        <v>0</v>
      </c>
      <c r="U4338" s="157"/>
      <c r="V4338" s="248"/>
      <c r="W4338" s="251"/>
      <c r="X4338" s="166">
        <f t="shared" si="3586"/>
        <v>0</v>
      </c>
      <c r="Y4338" s="251"/>
      <c r="Z4338" s="251"/>
      <c r="AA4338" s="167">
        <f t="shared" si="3598"/>
        <v>0</v>
      </c>
      <c r="AB4338" s="157"/>
      <c r="AC4338" s="248"/>
      <c r="AD4338" s="251"/>
      <c r="AE4338" s="166">
        <f t="shared" si="3587"/>
        <v>0</v>
      </c>
      <c r="AF4338" s="251"/>
      <c r="AG4338" s="251"/>
      <c r="AH4338" s="167">
        <f t="shared" si="3599"/>
        <v>0</v>
      </c>
      <c r="AJ4338" s="252"/>
      <c r="AK4338" s="253"/>
      <c r="AL4338" s="254"/>
      <c r="AM4338" s="253"/>
      <c r="AN4338" s="254"/>
      <c r="AO4338" s="253"/>
      <c r="AP4338" s="254"/>
      <c r="AQ4338" s="253"/>
      <c r="AR4338" s="254"/>
      <c r="AS4338" s="253"/>
      <c r="AT4338" s="254"/>
      <c r="AU4338" s="253"/>
      <c r="AV4338" s="163">
        <f t="shared" si="3589"/>
        <v>0</v>
      </c>
      <c r="AW4338" s="168">
        <f t="shared" si="3590"/>
        <v>0</v>
      </c>
      <c r="AY4338" s="163">
        <f t="shared" si="3591"/>
        <v>0</v>
      </c>
      <c r="AZ4338" s="163">
        <f t="shared" si="3592"/>
        <v>0</v>
      </c>
      <c r="BA4338" s="163">
        <f t="shared" si="3593"/>
        <v>0</v>
      </c>
      <c r="BB4338" s="163">
        <f t="shared" si="3594"/>
        <v>0</v>
      </c>
      <c r="BC4338" s="163">
        <f t="shared" si="3595"/>
        <v>0</v>
      </c>
      <c r="BD4338" s="163">
        <f t="shared" si="3596"/>
        <v>0</v>
      </c>
    </row>
    <row r="4339" spans="2:56" x14ac:dyDescent="0.3">
      <c r="B4339" s="169" t="s">
        <v>85</v>
      </c>
      <c r="C4339" s="248"/>
      <c r="D4339" s="249"/>
      <c r="E4339" s="172">
        <f t="shared" si="3582"/>
        <v>0</v>
      </c>
      <c r="F4339" s="248"/>
      <c r="G4339" s="249"/>
      <c r="H4339" s="172">
        <f t="shared" si="3583"/>
        <v>0</v>
      </c>
      <c r="I4339" s="248"/>
      <c r="J4339" s="250"/>
      <c r="K4339" s="174">
        <f t="shared" si="3584"/>
        <v>0</v>
      </c>
      <c r="L4339" s="248"/>
      <c r="M4339" s="250"/>
      <c r="N4339" s="251"/>
      <c r="O4339" s="248"/>
      <c r="P4339" s="251"/>
      <c r="Q4339" s="166">
        <f t="shared" si="3585"/>
        <v>0</v>
      </c>
      <c r="R4339" s="251"/>
      <c r="S4339" s="251"/>
      <c r="T4339" s="167">
        <f t="shared" si="3597"/>
        <v>0</v>
      </c>
      <c r="U4339" s="157"/>
      <c r="V4339" s="248"/>
      <c r="W4339" s="251"/>
      <c r="X4339" s="166">
        <f t="shared" si="3586"/>
        <v>0</v>
      </c>
      <c r="Y4339" s="251"/>
      <c r="Z4339" s="251"/>
      <c r="AA4339" s="167">
        <f t="shared" si="3598"/>
        <v>0</v>
      </c>
      <c r="AB4339" s="157"/>
      <c r="AC4339" s="248"/>
      <c r="AD4339" s="251"/>
      <c r="AE4339" s="166">
        <f t="shared" si="3587"/>
        <v>0</v>
      </c>
      <c r="AF4339" s="251"/>
      <c r="AG4339" s="251"/>
      <c r="AH4339" s="167">
        <f t="shared" si="3599"/>
        <v>0</v>
      </c>
      <c r="AJ4339" s="252"/>
      <c r="AK4339" s="253"/>
      <c r="AL4339" s="254"/>
      <c r="AM4339" s="253"/>
      <c r="AN4339" s="254"/>
      <c r="AO4339" s="253"/>
      <c r="AP4339" s="254"/>
      <c r="AQ4339" s="253"/>
      <c r="AR4339" s="254"/>
      <c r="AS4339" s="253"/>
      <c r="AT4339" s="254"/>
      <c r="AU4339" s="253"/>
      <c r="AV4339" s="163">
        <f t="shared" si="3589"/>
        <v>0</v>
      </c>
      <c r="AW4339" s="168">
        <f t="shared" si="3590"/>
        <v>0</v>
      </c>
      <c r="AY4339" s="163">
        <f t="shared" si="3591"/>
        <v>0</v>
      </c>
      <c r="AZ4339" s="163">
        <f t="shared" si="3592"/>
        <v>0</v>
      </c>
      <c r="BA4339" s="163">
        <f t="shared" si="3593"/>
        <v>0</v>
      </c>
      <c r="BB4339" s="163">
        <f t="shared" si="3594"/>
        <v>0</v>
      </c>
      <c r="BC4339" s="163">
        <f t="shared" si="3595"/>
        <v>0</v>
      </c>
      <c r="BD4339" s="163">
        <f t="shared" si="3596"/>
        <v>0</v>
      </c>
    </row>
    <row r="4340" spans="2:56" x14ac:dyDescent="0.3">
      <c r="B4340" s="169" t="s">
        <v>86</v>
      </c>
      <c r="C4340" s="248"/>
      <c r="D4340" s="249"/>
      <c r="E4340" s="172">
        <f t="shared" si="3582"/>
        <v>0</v>
      </c>
      <c r="F4340" s="248"/>
      <c r="G4340" s="249"/>
      <c r="H4340" s="172">
        <f t="shared" si="3583"/>
        <v>0</v>
      </c>
      <c r="I4340" s="248"/>
      <c r="J4340" s="250"/>
      <c r="K4340" s="174">
        <f t="shared" si="3584"/>
        <v>0</v>
      </c>
      <c r="L4340" s="248"/>
      <c r="M4340" s="250"/>
      <c r="N4340" s="251"/>
      <c r="O4340" s="248"/>
      <c r="P4340" s="251"/>
      <c r="Q4340" s="166">
        <f t="shared" si="3585"/>
        <v>0</v>
      </c>
      <c r="R4340" s="251"/>
      <c r="S4340" s="251"/>
      <c r="T4340" s="167">
        <f t="shared" si="3597"/>
        <v>0</v>
      </c>
      <c r="U4340" s="157"/>
      <c r="V4340" s="248"/>
      <c r="W4340" s="251"/>
      <c r="X4340" s="166">
        <f t="shared" si="3586"/>
        <v>0</v>
      </c>
      <c r="Y4340" s="251"/>
      <c r="Z4340" s="251"/>
      <c r="AA4340" s="167">
        <f t="shared" si="3598"/>
        <v>0</v>
      </c>
      <c r="AB4340" s="157"/>
      <c r="AC4340" s="248"/>
      <c r="AD4340" s="251"/>
      <c r="AE4340" s="166">
        <f t="shared" si="3587"/>
        <v>0</v>
      </c>
      <c r="AF4340" s="251"/>
      <c r="AG4340" s="251"/>
      <c r="AH4340" s="167">
        <f t="shared" si="3599"/>
        <v>0</v>
      </c>
      <c r="AJ4340" s="252"/>
      <c r="AK4340" s="253"/>
      <c r="AL4340" s="254"/>
      <c r="AM4340" s="253"/>
      <c r="AN4340" s="254"/>
      <c r="AO4340" s="253"/>
      <c r="AP4340" s="254"/>
      <c r="AQ4340" s="253"/>
      <c r="AR4340" s="254"/>
      <c r="AS4340" s="253"/>
      <c r="AT4340" s="254"/>
      <c r="AU4340" s="253"/>
      <c r="AV4340" s="163">
        <f t="shared" si="3589"/>
        <v>0</v>
      </c>
      <c r="AW4340" s="168">
        <f t="shared" si="3590"/>
        <v>0</v>
      </c>
      <c r="AY4340" s="163">
        <f t="shared" si="3591"/>
        <v>0</v>
      </c>
      <c r="AZ4340" s="163">
        <f t="shared" si="3592"/>
        <v>0</v>
      </c>
      <c r="BA4340" s="163">
        <f t="shared" si="3593"/>
        <v>0</v>
      </c>
      <c r="BB4340" s="163">
        <f t="shared" si="3594"/>
        <v>0</v>
      </c>
      <c r="BC4340" s="163">
        <f t="shared" si="3595"/>
        <v>0</v>
      </c>
      <c r="BD4340" s="163">
        <f t="shared" si="3596"/>
        <v>0</v>
      </c>
    </row>
    <row r="4341" spans="2:56" x14ac:dyDescent="0.3">
      <c r="B4341" s="169" t="s">
        <v>87</v>
      </c>
      <c r="C4341" s="248"/>
      <c r="D4341" s="249"/>
      <c r="E4341" s="172">
        <f t="shared" si="3582"/>
        <v>0</v>
      </c>
      <c r="F4341" s="248"/>
      <c r="G4341" s="249"/>
      <c r="H4341" s="172">
        <f t="shared" si="3583"/>
        <v>0</v>
      </c>
      <c r="I4341" s="248"/>
      <c r="J4341" s="250"/>
      <c r="K4341" s="174">
        <f t="shared" si="3584"/>
        <v>0</v>
      </c>
      <c r="L4341" s="248"/>
      <c r="M4341" s="250"/>
      <c r="N4341" s="251"/>
      <c r="O4341" s="248"/>
      <c r="P4341" s="251"/>
      <c r="Q4341" s="166">
        <f t="shared" si="3585"/>
        <v>0</v>
      </c>
      <c r="R4341" s="251"/>
      <c r="S4341" s="251"/>
      <c r="T4341" s="167">
        <f t="shared" si="3597"/>
        <v>0</v>
      </c>
      <c r="U4341" s="157"/>
      <c r="V4341" s="248"/>
      <c r="W4341" s="251"/>
      <c r="X4341" s="166">
        <f t="shared" si="3586"/>
        <v>0</v>
      </c>
      <c r="Y4341" s="251"/>
      <c r="Z4341" s="251"/>
      <c r="AA4341" s="167">
        <f t="shared" si="3598"/>
        <v>0</v>
      </c>
      <c r="AB4341" s="157"/>
      <c r="AC4341" s="248"/>
      <c r="AD4341" s="251"/>
      <c r="AE4341" s="166">
        <f t="shared" si="3587"/>
        <v>0</v>
      </c>
      <c r="AF4341" s="251"/>
      <c r="AG4341" s="251"/>
      <c r="AH4341" s="167">
        <f t="shared" si="3599"/>
        <v>0</v>
      </c>
      <c r="AJ4341" s="252"/>
      <c r="AK4341" s="253"/>
      <c r="AL4341" s="254"/>
      <c r="AM4341" s="253"/>
      <c r="AN4341" s="254"/>
      <c r="AO4341" s="253"/>
      <c r="AP4341" s="254"/>
      <c r="AQ4341" s="253"/>
      <c r="AR4341" s="254"/>
      <c r="AS4341" s="253"/>
      <c r="AT4341" s="254"/>
      <c r="AU4341" s="253"/>
      <c r="AV4341" s="163">
        <f t="shared" si="3589"/>
        <v>0</v>
      </c>
      <c r="AW4341" s="168">
        <f t="shared" si="3590"/>
        <v>0</v>
      </c>
      <c r="AY4341" s="163">
        <f t="shared" si="3591"/>
        <v>0</v>
      </c>
      <c r="AZ4341" s="163">
        <f t="shared" si="3592"/>
        <v>0</v>
      </c>
      <c r="BA4341" s="163">
        <f t="shared" si="3593"/>
        <v>0</v>
      </c>
      <c r="BB4341" s="163">
        <f t="shared" si="3594"/>
        <v>0</v>
      </c>
      <c r="BC4341" s="163">
        <f t="shared" si="3595"/>
        <v>0</v>
      </c>
      <c r="BD4341" s="163">
        <f t="shared" si="3596"/>
        <v>0</v>
      </c>
    </row>
    <row r="4342" spans="2:56" x14ac:dyDescent="0.3">
      <c r="B4342" s="169" t="s">
        <v>88</v>
      </c>
      <c r="C4342" s="248"/>
      <c r="D4342" s="249"/>
      <c r="E4342" s="172">
        <f t="shared" si="3582"/>
        <v>0</v>
      </c>
      <c r="F4342" s="248"/>
      <c r="G4342" s="249"/>
      <c r="H4342" s="172">
        <f t="shared" si="3583"/>
        <v>0</v>
      </c>
      <c r="I4342" s="248"/>
      <c r="J4342" s="250"/>
      <c r="K4342" s="174">
        <f t="shared" si="3584"/>
        <v>0</v>
      </c>
      <c r="L4342" s="248"/>
      <c r="M4342" s="250"/>
      <c r="N4342" s="251"/>
      <c r="O4342" s="248"/>
      <c r="P4342" s="251"/>
      <c r="Q4342" s="166">
        <f t="shared" si="3585"/>
        <v>0</v>
      </c>
      <c r="R4342" s="251"/>
      <c r="S4342" s="251"/>
      <c r="T4342" s="167">
        <f t="shared" si="3597"/>
        <v>0</v>
      </c>
      <c r="U4342" s="157"/>
      <c r="V4342" s="248"/>
      <c r="W4342" s="251"/>
      <c r="X4342" s="166">
        <f t="shared" si="3586"/>
        <v>0</v>
      </c>
      <c r="Y4342" s="251"/>
      <c r="Z4342" s="251"/>
      <c r="AA4342" s="167">
        <f t="shared" si="3598"/>
        <v>0</v>
      </c>
      <c r="AB4342" s="157"/>
      <c r="AC4342" s="248"/>
      <c r="AD4342" s="251"/>
      <c r="AE4342" s="166">
        <f t="shared" si="3587"/>
        <v>0</v>
      </c>
      <c r="AF4342" s="251"/>
      <c r="AG4342" s="251"/>
      <c r="AH4342" s="167">
        <f t="shared" si="3599"/>
        <v>0</v>
      </c>
      <c r="AJ4342" s="252"/>
      <c r="AK4342" s="253"/>
      <c r="AL4342" s="254"/>
      <c r="AM4342" s="253"/>
      <c r="AN4342" s="254"/>
      <c r="AO4342" s="253"/>
      <c r="AP4342" s="254"/>
      <c r="AQ4342" s="253"/>
      <c r="AR4342" s="254"/>
      <c r="AS4342" s="253"/>
      <c r="AT4342" s="254"/>
      <c r="AU4342" s="253"/>
      <c r="AV4342" s="163">
        <f t="shared" si="3589"/>
        <v>0</v>
      </c>
      <c r="AW4342" s="168">
        <f t="shared" si="3590"/>
        <v>0</v>
      </c>
      <c r="AY4342" s="163">
        <f t="shared" si="3591"/>
        <v>0</v>
      </c>
      <c r="AZ4342" s="163">
        <f t="shared" si="3592"/>
        <v>0</v>
      </c>
      <c r="BA4342" s="163">
        <f t="shared" si="3593"/>
        <v>0</v>
      </c>
      <c r="BB4342" s="163">
        <f t="shared" si="3594"/>
        <v>0</v>
      </c>
      <c r="BC4342" s="163">
        <f t="shared" si="3595"/>
        <v>0</v>
      </c>
      <c r="BD4342" s="163">
        <f t="shared" si="3596"/>
        <v>0</v>
      </c>
    </row>
    <row r="4343" spans="2:56" x14ac:dyDescent="0.3">
      <c r="B4343" s="179" t="s">
        <v>89</v>
      </c>
      <c r="C4343" s="83">
        <f>SUM(C4344:C4349)</f>
        <v>0</v>
      </c>
      <c r="D4343" s="84">
        <f>SUM(D4344:D4349)</f>
        <v>0</v>
      </c>
      <c r="E4343" s="85">
        <f t="shared" si="3582"/>
        <v>0</v>
      </c>
      <c r="F4343" s="83">
        <f>SUM(F4344:F4349)</f>
        <v>0</v>
      </c>
      <c r="G4343" s="84">
        <f>SUM(G4344:G4349)</f>
        <v>0</v>
      </c>
      <c r="H4343" s="85">
        <f t="shared" si="3583"/>
        <v>0</v>
      </c>
      <c r="I4343" s="83">
        <f>SUM(I4344:I4349)</f>
        <v>0</v>
      </c>
      <c r="J4343" s="86">
        <f>SUM(J4344:J4349)</f>
        <v>0</v>
      </c>
      <c r="K4343" s="87">
        <f t="shared" si="3584"/>
        <v>0</v>
      </c>
      <c r="L4343" s="83">
        <f>SUM(L4344:L4349)</f>
        <v>0</v>
      </c>
      <c r="M4343" s="86">
        <f>SUM(M4344:M4349)</f>
        <v>0</v>
      </c>
      <c r="N4343" s="88">
        <f>SUM(N4344:N4349)</f>
        <v>0</v>
      </c>
      <c r="O4343" s="83">
        <f>SUM(O4344:O4349)</f>
        <v>0</v>
      </c>
      <c r="P4343" s="88">
        <f>SUM(P4344:P4349)</f>
        <v>0</v>
      </c>
      <c r="Q4343" s="177">
        <f t="shared" si="3585"/>
        <v>0</v>
      </c>
      <c r="R4343" s="88">
        <f>SUM(R4344:R4349)</f>
        <v>0</v>
      </c>
      <c r="S4343" s="88">
        <f>SUM(S4344:S4349)</f>
        <v>0</v>
      </c>
      <c r="T4343" s="178">
        <f t="shared" si="3597"/>
        <v>0</v>
      </c>
      <c r="U4343" s="157"/>
      <c r="V4343" s="83">
        <f>SUM(V4344:V4349)</f>
        <v>0</v>
      </c>
      <c r="W4343" s="88">
        <f>SUM(W4344:W4349)</f>
        <v>0</v>
      </c>
      <c r="X4343" s="177">
        <f t="shared" si="3586"/>
        <v>0</v>
      </c>
      <c r="Y4343" s="88">
        <f>SUM(Y4344:Y4349)</f>
        <v>0</v>
      </c>
      <c r="Z4343" s="88">
        <f>SUM(Z4344:Z4349)</f>
        <v>0</v>
      </c>
      <c r="AA4343" s="178">
        <f t="shared" si="3598"/>
        <v>0</v>
      </c>
      <c r="AB4343" s="157"/>
      <c r="AC4343" s="83">
        <f>SUM(AC4344:AC4349)</f>
        <v>0</v>
      </c>
      <c r="AD4343" s="88">
        <f>SUM(AD4344:AD4349)</f>
        <v>0</v>
      </c>
      <c r="AE4343" s="177">
        <f t="shared" si="3587"/>
        <v>0</v>
      </c>
      <c r="AF4343" s="88">
        <f>SUM(AF4344:AF4349)</f>
        <v>0</v>
      </c>
      <c r="AG4343" s="88">
        <f>SUM(AG4344:AG4349)</f>
        <v>0</v>
      </c>
      <c r="AH4343" s="178">
        <f t="shared" si="3599"/>
        <v>0</v>
      </c>
      <c r="AJ4343" s="84">
        <f t="shared" ref="AJ4343:AU4343" si="3611">SUM(AJ4344:AJ4349)</f>
        <v>0</v>
      </c>
      <c r="AK4343" s="86">
        <f t="shared" si="3611"/>
        <v>0</v>
      </c>
      <c r="AL4343" s="88">
        <f t="shared" si="3611"/>
        <v>0</v>
      </c>
      <c r="AM4343" s="86">
        <f t="shared" si="3611"/>
        <v>0</v>
      </c>
      <c r="AN4343" s="88">
        <f t="shared" si="3611"/>
        <v>0</v>
      </c>
      <c r="AO4343" s="86">
        <f t="shared" si="3611"/>
        <v>0</v>
      </c>
      <c r="AP4343" s="88">
        <f t="shared" si="3611"/>
        <v>0</v>
      </c>
      <c r="AQ4343" s="86">
        <f t="shared" si="3611"/>
        <v>0</v>
      </c>
      <c r="AR4343" s="88">
        <f t="shared" si="3611"/>
        <v>0</v>
      </c>
      <c r="AS4343" s="86">
        <f t="shared" si="3611"/>
        <v>0</v>
      </c>
      <c r="AT4343" s="88">
        <f t="shared" si="3611"/>
        <v>0</v>
      </c>
      <c r="AU4343" s="86">
        <f t="shared" si="3611"/>
        <v>0</v>
      </c>
      <c r="AV4343" s="86">
        <f t="shared" si="3589"/>
        <v>0</v>
      </c>
      <c r="AW4343" s="93">
        <f t="shared" si="3590"/>
        <v>0</v>
      </c>
      <c r="AY4343" s="86">
        <f t="shared" si="3591"/>
        <v>0</v>
      </c>
      <c r="AZ4343" s="86">
        <f t="shared" si="3592"/>
        <v>0</v>
      </c>
      <c r="BA4343" s="86">
        <f t="shared" si="3593"/>
        <v>0</v>
      </c>
      <c r="BB4343" s="86">
        <f t="shared" si="3594"/>
        <v>0</v>
      </c>
      <c r="BC4343" s="86">
        <f t="shared" si="3595"/>
        <v>0</v>
      </c>
      <c r="BD4343" s="86">
        <f t="shared" si="3596"/>
        <v>0</v>
      </c>
    </row>
    <row r="4344" spans="2:56" x14ac:dyDescent="0.3">
      <c r="B4344" s="169" t="s">
        <v>90</v>
      </c>
      <c r="C4344" s="248"/>
      <c r="D4344" s="249"/>
      <c r="E4344" s="172">
        <f t="shared" si="3582"/>
        <v>0</v>
      </c>
      <c r="F4344" s="248"/>
      <c r="G4344" s="249"/>
      <c r="H4344" s="172">
        <f t="shared" si="3583"/>
        <v>0</v>
      </c>
      <c r="I4344" s="248"/>
      <c r="J4344" s="250"/>
      <c r="K4344" s="174">
        <f t="shared" si="3584"/>
        <v>0</v>
      </c>
      <c r="L4344" s="248"/>
      <c r="M4344" s="250"/>
      <c r="N4344" s="251"/>
      <c r="O4344" s="248"/>
      <c r="P4344" s="251"/>
      <c r="Q4344" s="166">
        <f t="shared" si="3585"/>
        <v>0</v>
      </c>
      <c r="R4344" s="251"/>
      <c r="S4344" s="251"/>
      <c r="T4344" s="167">
        <f t="shared" si="3597"/>
        <v>0</v>
      </c>
      <c r="U4344" s="157"/>
      <c r="V4344" s="248"/>
      <c r="W4344" s="251"/>
      <c r="X4344" s="166">
        <f t="shared" si="3586"/>
        <v>0</v>
      </c>
      <c r="Y4344" s="251"/>
      <c r="Z4344" s="251"/>
      <c r="AA4344" s="167">
        <f t="shared" si="3598"/>
        <v>0</v>
      </c>
      <c r="AB4344" s="157"/>
      <c r="AC4344" s="248"/>
      <c r="AD4344" s="251"/>
      <c r="AE4344" s="166">
        <f t="shared" si="3587"/>
        <v>0</v>
      </c>
      <c r="AF4344" s="251"/>
      <c r="AG4344" s="251"/>
      <c r="AH4344" s="167">
        <f t="shared" si="3599"/>
        <v>0</v>
      </c>
      <c r="AJ4344" s="252"/>
      <c r="AK4344" s="253"/>
      <c r="AL4344" s="254"/>
      <c r="AM4344" s="253"/>
      <c r="AN4344" s="254"/>
      <c r="AO4344" s="253"/>
      <c r="AP4344" s="254"/>
      <c r="AQ4344" s="253"/>
      <c r="AR4344" s="254"/>
      <c r="AS4344" s="253"/>
      <c r="AT4344" s="254"/>
      <c r="AU4344" s="253"/>
      <c r="AV4344" s="163">
        <f t="shared" si="3589"/>
        <v>0</v>
      </c>
      <c r="AW4344" s="168">
        <f t="shared" si="3590"/>
        <v>0</v>
      </c>
      <c r="AY4344" s="163">
        <f t="shared" si="3591"/>
        <v>0</v>
      </c>
      <c r="AZ4344" s="163">
        <f t="shared" si="3592"/>
        <v>0</v>
      </c>
      <c r="BA4344" s="163">
        <f t="shared" si="3593"/>
        <v>0</v>
      </c>
      <c r="BB4344" s="163">
        <f t="shared" si="3594"/>
        <v>0</v>
      </c>
      <c r="BC4344" s="163">
        <f t="shared" si="3595"/>
        <v>0</v>
      </c>
      <c r="BD4344" s="163">
        <f t="shared" si="3596"/>
        <v>0</v>
      </c>
    </row>
    <row r="4345" spans="2:56" x14ac:dyDescent="0.3">
      <c r="B4345" s="169" t="s">
        <v>91</v>
      </c>
      <c r="C4345" s="248"/>
      <c r="D4345" s="249"/>
      <c r="E4345" s="172">
        <f t="shared" si="3582"/>
        <v>0</v>
      </c>
      <c r="F4345" s="248"/>
      <c r="G4345" s="249"/>
      <c r="H4345" s="172">
        <f t="shared" si="3583"/>
        <v>0</v>
      </c>
      <c r="I4345" s="248"/>
      <c r="J4345" s="250"/>
      <c r="K4345" s="174">
        <f t="shared" si="3584"/>
        <v>0</v>
      </c>
      <c r="L4345" s="248"/>
      <c r="M4345" s="250"/>
      <c r="N4345" s="251"/>
      <c r="O4345" s="248"/>
      <c r="P4345" s="251"/>
      <c r="Q4345" s="166">
        <f t="shared" si="3585"/>
        <v>0</v>
      </c>
      <c r="R4345" s="251"/>
      <c r="S4345" s="251"/>
      <c r="T4345" s="167">
        <f t="shared" si="3597"/>
        <v>0</v>
      </c>
      <c r="U4345" s="157"/>
      <c r="V4345" s="248"/>
      <c r="W4345" s="251"/>
      <c r="X4345" s="166">
        <f t="shared" si="3586"/>
        <v>0</v>
      </c>
      <c r="Y4345" s="251"/>
      <c r="Z4345" s="251"/>
      <c r="AA4345" s="167">
        <f t="shared" si="3598"/>
        <v>0</v>
      </c>
      <c r="AB4345" s="157"/>
      <c r="AC4345" s="248"/>
      <c r="AD4345" s="251"/>
      <c r="AE4345" s="166">
        <f t="shared" si="3587"/>
        <v>0</v>
      </c>
      <c r="AF4345" s="251"/>
      <c r="AG4345" s="251"/>
      <c r="AH4345" s="167">
        <f t="shared" si="3599"/>
        <v>0</v>
      </c>
      <c r="AJ4345" s="252"/>
      <c r="AK4345" s="253"/>
      <c r="AL4345" s="254"/>
      <c r="AM4345" s="253"/>
      <c r="AN4345" s="254"/>
      <c r="AO4345" s="253"/>
      <c r="AP4345" s="254"/>
      <c r="AQ4345" s="253"/>
      <c r="AR4345" s="254"/>
      <c r="AS4345" s="253"/>
      <c r="AT4345" s="254"/>
      <c r="AU4345" s="253"/>
      <c r="AV4345" s="163">
        <f t="shared" si="3589"/>
        <v>0</v>
      </c>
      <c r="AW4345" s="168">
        <f t="shared" si="3590"/>
        <v>0</v>
      </c>
      <c r="AY4345" s="163">
        <f t="shared" si="3591"/>
        <v>0</v>
      </c>
      <c r="AZ4345" s="163">
        <f t="shared" si="3592"/>
        <v>0</v>
      </c>
      <c r="BA4345" s="163">
        <f t="shared" si="3593"/>
        <v>0</v>
      </c>
      <c r="BB4345" s="163">
        <f t="shared" si="3594"/>
        <v>0</v>
      </c>
      <c r="BC4345" s="163">
        <f t="shared" si="3595"/>
        <v>0</v>
      </c>
      <c r="BD4345" s="163">
        <f t="shared" si="3596"/>
        <v>0</v>
      </c>
    </row>
    <row r="4346" spans="2:56" x14ac:dyDescent="0.3">
      <c r="B4346" s="169" t="s">
        <v>92</v>
      </c>
      <c r="C4346" s="248"/>
      <c r="D4346" s="249"/>
      <c r="E4346" s="172">
        <f t="shared" si="3582"/>
        <v>0</v>
      </c>
      <c r="F4346" s="248"/>
      <c r="G4346" s="249"/>
      <c r="H4346" s="172">
        <f t="shared" si="3583"/>
        <v>0</v>
      </c>
      <c r="I4346" s="248"/>
      <c r="J4346" s="250"/>
      <c r="K4346" s="174">
        <f t="shared" si="3584"/>
        <v>0</v>
      </c>
      <c r="L4346" s="248"/>
      <c r="M4346" s="250"/>
      <c r="N4346" s="251"/>
      <c r="O4346" s="248"/>
      <c r="P4346" s="251"/>
      <c r="Q4346" s="166">
        <f t="shared" si="3585"/>
        <v>0</v>
      </c>
      <c r="R4346" s="251"/>
      <c r="S4346" s="251"/>
      <c r="T4346" s="167">
        <f t="shared" si="3597"/>
        <v>0</v>
      </c>
      <c r="U4346" s="157"/>
      <c r="V4346" s="248"/>
      <c r="W4346" s="251"/>
      <c r="X4346" s="166">
        <f t="shared" si="3586"/>
        <v>0</v>
      </c>
      <c r="Y4346" s="251"/>
      <c r="Z4346" s="251"/>
      <c r="AA4346" s="167">
        <f t="shared" si="3598"/>
        <v>0</v>
      </c>
      <c r="AB4346" s="157"/>
      <c r="AC4346" s="248"/>
      <c r="AD4346" s="251"/>
      <c r="AE4346" s="166">
        <f t="shared" si="3587"/>
        <v>0</v>
      </c>
      <c r="AF4346" s="251"/>
      <c r="AG4346" s="251"/>
      <c r="AH4346" s="167">
        <f t="shared" si="3599"/>
        <v>0</v>
      </c>
      <c r="AJ4346" s="252"/>
      <c r="AK4346" s="253"/>
      <c r="AL4346" s="254"/>
      <c r="AM4346" s="253"/>
      <c r="AN4346" s="254"/>
      <c r="AO4346" s="253"/>
      <c r="AP4346" s="254"/>
      <c r="AQ4346" s="253"/>
      <c r="AR4346" s="254"/>
      <c r="AS4346" s="253"/>
      <c r="AT4346" s="254"/>
      <c r="AU4346" s="253"/>
      <c r="AV4346" s="163">
        <f t="shared" si="3589"/>
        <v>0</v>
      </c>
      <c r="AW4346" s="168">
        <f t="shared" si="3590"/>
        <v>0</v>
      </c>
      <c r="AY4346" s="163">
        <f t="shared" si="3591"/>
        <v>0</v>
      </c>
      <c r="AZ4346" s="163">
        <f t="shared" si="3592"/>
        <v>0</v>
      </c>
      <c r="BA4346" s="163">
        <f t="shared" si="3593"/>
        <v>0</v>
      </c>
      <c r="BB4346" s="163">
        <f t="shared" si="3594"/>
        <v>0</v>
      </c>
      <c r="BC4346" s="163">
        <f t="shared" si="3595"/>
        <v>0</v>
      </c>
      <c r="BD4346" s="163">
        <f t="shared" si="3596"/>
        <v>0</v>
      </c>
    </row>
    <row r="4347" spans="2:56" x14ac:dyDescent="0.3">
      <c r="B4347" s="169" t="s">
        <v>93</v>
      </c>
      <c r="C4347" s="248"/>
      <c r="D4347" s="249"/>
      <c r="E4347" s="172">
        <f t="shared" si="3582"/>
        <v>0</v>
      </c>
      <c r="F4347" s="248"/>
      <c r="G4347" s="249"/>
      <c r="H4347" s="172">
        <f t="shared" si="3583"/>
        <v>0</v>
      </c>
      <c r="I4347" s="248"/>
      <c r="J4347" s="250"/>
      <c r="K4347" s="174">
        <f t="shared" si="3584"/>
        <v>0</v>
      </c>
      <c r="L4347" s="248"/>
      <c r="M4347" s="250"/>
      <c r="N4347" s="251"/>
      <c r="O4347" s="248"/>
      <c r="P4347" s="251"/>
      <c r="Q4347" s="166">
        <f t="shared" si="3585"/>
        <v>0</v>
      </c>
      <c r="R4347" s="251"/>
      <c r="S4347" s="251"/>
      <c r="T4347" s="167">
        <f t="shared" si="3597"/>
        <v>0</v>
      </c>
      <c r="U4347" s="157"/>
      <c r="V4347" s="248"/>
      <c r="W4347" s="251"/>
      <c r="X4347" s="166">
        <f t="shared" si="3586"/>
        <v>0</v>
      </c>
      <c r="Y4347" s="251"/>
      <c r="Z4347" s="251"/>
      <c r="AA4347" s="167">
        <f t="shared" si="3598"/>
        <v>0</v>
      </c>
      <c r="AB4347" s="157"/>
      <c r="AC4347" s="248"/>
      <c r="AD4347" s="251"/>
      <c r="AE4347" s="166">
        <f t="shared" si="3587"/>
        <v>0</v>
      </c>
      <c r="AF4347" s="251"/>
      <c r="AG4347" s="251"/>
      <c r="AH4347" s="167">
        <f t="shared" si="3599"/>
        <v>0</v>
      </c>
      <c r="AJ4347" s="252"/>
      <c r="AK4347" s="253"/>
      <c r="AL4347" s="254"/>
      <c r="AM4347" s="253"/>
      <c r="AN4347" s="254"/>
      <c r="AO4347" s="253"/>
      <c r="AP4347" s="254"/>
      <c r="AQ4347" s="253"/>
      <c r="AR4347" s="254"/>
      <c r="AS4347" s="253"/>
      <c r="AT4347" s="254"/>
      <c r="AU4347" s="253"/>
      <c r="AV4347" s="163">
        <f t="shared" si="3589"/>
        <v>0</v>
      </c>
      <c r="AW4347" s="168">
        <f t="shared" si="3590"/>
        <v>0</v>
      </c>
      <c r="AY4347" s="163">
        <f t="shared" si="3591"/>
        <v>0</v>
      </c>
      <c r="AZ4347" s="163">
        <f t="shared" si="3592"/>
        <v>0</v>
      </c>
      <c r="BA4347" s="163">
        <f t="shared" si="3593"/>
        <v>0</v>
      </c>
      <c r="BB4347" s="163">
        <f t="shared" si="3594"/>
        <v>0</v>
      </c>
      <c r="BC4347" s="163">
        <f t="shared" si="3595"/>
        <v>0</v>
      </c>
      <c r="BD4347" s="163">
        <f t="shared" si="3596"/>
        <v>0</v>
      </c>
    </row>
    <row r="4348" spans="2:56" x14ac:dyDescent="0.3">
      <c r="B4348" s="169" t="s">
        <v>94</v>
      </c>
      <c r="C4348" s="248"/>
      <c r="D4348" s="249"/>
      <c r="E4348" s="172">
        <f t="shared" si="3582"/>
        <v>0</v>
      </c>
      <c r="F4348" s="248"/>
      <c r="G4348" s="249"/>
      <c r="H4348" s="172">
        <f t="shared" si="3583"/>
        <v>0</v>
      </c>
      <c r="I4348" s="248"/>
      <c r="J4348" s="250"/>
      <c r="K4348" s="174">
        <f t="shared" si="3584"/>
        <v>0</v>
      </c>
      <c r="L4348" s="248"/>
      <c r="M4348" s="250"/>
      <c r="N4348" s="251"/>
      <c r="O4348" s="248"/>
      <c r="P4348" s="251"/>
      <c r="Q4348" s="166">
        <f t="shared" si="3585"/>
        <v>0</v>
      </c>
      <c r="R4348" s="251"/>
      <c r="S4348" s="251"/>
      <c r="T4348" s="167">
        <f t="shared" si="3597"/>
        <v>0</v>
      </c>
      <c r="U4348" s="157"/>
      <c r="V4348" s="248"/>
      <c r="W4348" s="251"/>
      <c r="X4348" s="166">
        <f t="shared" si="3586"/>
        <v>0</v>
      </c>
      <c r="Y4348" s="251"/>
      <c r="Z4348" s="251"/>
      <c r="AA4348" s="167">
        <f t="shared" si="3598"/>
        <v>0</v>
      </c>
      <c r="AB4348" s="157"/>
      <c r="AC4348" s="248"/>
      <c r="AD4348" s="251"/>
      <c r="AE4348" s="166">
        <f t="shared" si="3587"/>
        <v>0</v>
      </c>
      <c r="AF4348" s="251"/>
      <c r="AG4348" s="251"/>
      <c r="AH4348" s="167">
        <f t="shared" si="3599"/>
        <v>0</v>
      </c>
      <c r="AJ4348" s="252"/>
      <c r="AK4348" s="253"/>
      <c r="AL4348" s="254"/>
      <c r="AM4348" s="253"/>
      <c r="AN4348" s="254"/>
      <c r="AO4348" s="253"/>
      <c r="AP4348" s="254"/>
      <c r="AQ4348" s="253"/>
      <c r="AR4348" s="254"/>
      <c r="AS4348" s="253"/>
      <c r="AT4348" s="254"/>
      <c r="AU4348" s="253"/>
      <c r="AV4348" s="163">
        <f t="shared" si="3589"/>
        <v>0</v>
      </c>
      <c r="AW4348" s="168">
        <f t="shared" si="3590"/>
        <v>0</v>
      </c>
      <c r="AY4348" s="163">
        <f t="shared" si="3591"/>
        <v>0</v>
      </c>
      <c r="AZ4348" s="163">
        <f t="shared" si="3592"/>
        <v>0</v>
      </c>
      <c r="BA4348" s="163">
        <f t="shared" si="3593"/>
        <v>0</v>
      </c>
      <c r="BB4348" s="163">
        <f t="shared" si="3594"/>
        <v>0</v>
      </c>
      <c r="BC4348" s="163">
        <f t="shared" si="3595"/>
        <v>0</v>
      </c>
      <c r="BD4348" s="163">
        <f t="shared" si="3596"/>
        <v>0</v>
      </c>
    </row>
    <row r="4349" spans="2:56" x14ac:dyDescent="0.3">
      <c r="B4349" s="169" t="s">
        <v>95</v>
      </c>
      <c r="C4349" s="248"/>
      <c r="D4349" s="249"/>
      <c r="E4349" s="172">
        <f t="shared" si="3582"/>
        <v>0</v>
      </c>
      <c r="F4349" s="248"/>
      <c r="G4349" s="249"/>
      <c r="H4349" s="172">
        <f t="shared" si="3583"/>
        <v>0</v>
      </c>
      <c r="I4349" s="248"/>
      <c r="J4349" s="250"/>
      <c r="K4349" s="174">
        <f t="shared" si="3584"/>
        <v>0</v>
      </c>
      <c r="L4349" s="248"/>
      <c r="M4349" s="250"/>
      <c r="N4349" s="251"/>
      <c r="O4349" s="248"/>
      <c r="P4349" s="251"/>
      <c r="Q4349" s="166">
        <f t="shared" si="3585"/>
        <v>0</v>
      </c>
      <c r="R4349" s="251"/>
      <c r="S4349" s="251"/>
      <c r="T4349" s="167">
        <f t="shared" si="3597"/>
        <v>0</v>
      </c>
      <c r="U4349" s="157"/>
      <c r="V4349" s="248"/>
      <c r="W4349" s="251"/>
      <c r="X4349" s="166">
        <f t="shared" si="3586"/>
        <v>0</v>
      </c>
      <c r="Y4349" s="251"/>
      <c r="Z4349" s="251"/>
      <c r="AA4349" s="167">
        <f t="shared" si="3598"/>
        <v>0</v>
      </c>
      <c r="AB4349" s="157"/>
      <c r="AC4349" s="248"/>
      <c r="AD4349" s="251"/>
      <c r="AE4349" s="166">
        <f t="shared" si="3587"/>
        <v>0</v>
      </c>
      <c r="AF4349" s="251"/>
      <c r="AG4349" s="251"/>
      <c r="AH4349" s="167">
        <f t="shared" si="3599"/>
        <v>0</v>
      </c>
      <c r="AJ4349" s="252"/>
      <c r="AK4349" s="253"/>
      <c r="AL4349" s="254"/>
      <c r="AM4349" s="253"/>
      <c r="AN4349" s="254"/>
      <c r="AO4349" s="253"/>
      <c r="AP4349" s="254"/>
      <c r="AQ4349" s="253"/>
      <c r="AR4349" s="254"/>
      <c r="AS4349" s="253"/>
      <c r="AT4349" s="254"/>
      <c r="AU4349" s="253"/>
      <c r="AV4349" s="163">
        <f t="shared" si="3589"/>
        <v>0</v>
      </c>
      <c r="AW4349" s="168">
        <f t="shared" si="3590"/>
        <v>0</v>
      </c>
      <c r="AY4349" s="163">
        <f t="shared" si="3591"/>
        <v>0</v>
      </c>
      <c r="AZ4349" s="163">
        <f t="shared" si="3592"/>
        <v>0</v>
      </c>
      <c r="BA4349" s="163">
        <f t="shared" si="3593"/>
        <v>0</v>
      </c>
      <c r="BB4349" s="163">
        <f t="shared" si="3594"/>
        <v>0</v>
      </c>
      <c r="BC4349" s="163">
        <f t="shared" si="3595"/>
        <v>0</v>
      </c>
      <c r="BD4349" s="163">
        <f t="shared" si="3596"/>
        <v>0</v>
      </c>
    </row>
    <row r="4350" spans="2:56" x14ac:dyDescent="0.3">
      <c r="B4350" s="179" t="s">
        <v>96</v>
      </c>
      <c r="C4350" s="83">
        <f>SUM(C4351:C4354)</f>
        <v>0</v>
      </c>
      <c r="D4350" s="84">
        <f>SUM(D4351:D4354)</f>
        <v>0</v>
      </c>
      <c r="E4350" s="85">
        <f t="shared" si="3582"/>
        <v>0</v>
      </c>
      <c r="F4350" s="83">
        <f>SUM(F4351:F4354)</f>
        <v>0</v>
      </c>
      <c r="G4350" s="84">
        <f>SUM(G4351:G4354)</f>
        <v>0</v>
      </c>
      <c r="H4350" s="85">
        <f t="shared" si="3583"/>
        <v>0</v>
      </c>
      <c r="I4350" s="83">
        <f>SUM(I4351:I4354)</f>
        <v>0</v>
      </c>
      <c r="J4350" s="86">
        <f>SUM(J4351:J4354)</f>
        <v>0</v>
      </c>
      <c r="K4350" s="87">
        <f t="shared" si="3584"/>
        <v>0</v>
      </c>
      <c r="L4350" s="83">
        <f>SUM(L4351:L4354)</f>
        <v>0</v>
      </c>
      <c r="M4350" s="86">
        <f>SUM(M4351:M4354)</f>
        <v>0</v>
      </c>
      <c r="N4350" s="88">
        <f>SUM(N4351:N4354)</f>
        <v>0</v>
      </c>
      <c r="O4350" s="83">
        <f>SUM(O4351:O4354)</f>
        <v>0</v>
      </c>
      <c r="P4350" s="88">
        <f>SUM(P4351:P4354)</f>
        <v>0</v>
      </c>
      <c r="Q4350" s="177">
        <f t="shared" si="3585"/>
        <v>0</v>
      </c>
      <c r="R4350" s="88">
        <f>SUM(R4351:R4354)</f>
        <v>0</v>
      </c>
      <c r="S4350" s="88">
        <f>SUM(S4351:S4354)</f>
        <v>0</v>
      </c>
      <c r="T4350" s="178">
        <f t="shared" si="3597"/>
        <v>0</v>
      </c>
      <c r="U4350" s="157"/>
      <c r="V4350" s="83">
        <f>SUM(V4351:V4354)</f>
        <v>0</v>
      </c>
      <c r="W4350" s="88">
        <f>SUM(W4351:W4354)</f>
        <v>0</v>
      </c>
      <c r="X4350" s="177">
        <f t="shared" si="3586"/>
        <v>0</v>
      </c>
      <c r="Y4350" s="88">
        <f>SUM(Y4351:Y4354)</f>
        <v>0</v>
      </c>
      <c r="Z4350" s="88">
        <f>SUM(Z4351:Z4354)</f>
        <v>0</v>
      </c>
      <c r="AA4350" s="178">
        <f t="shared" si="3598"/>
        <v>0</v>
      </c>
      <c r="AB4350" s="157"/>
      <c r="AC4350" s="83">
        <f>SUM(AC4351:AC4354)</f>
        <v>0</v>
      </c>
      <c r="AD4350" s="88">
        <f>SUM(AD4351:AD4354)</f>
        <v>0</v>
      </c>
      <c r="AE4350" s="177">
        <f t="shared" si="3587"/>
        <v>0</v>
      </c>
      <c r="AF4350" s="88">
        <f>SUM(AF4351:AF4354)</f>
        <v>0</v>
      </c>
      <c r="AG4350" s="88">
        <f>SUM(AG4351:AG4354)</f>
        <v>0</v>
      </c>
      <c r="AH4350" s="178">
        <f t="shared" si="3599"/>
        <v>0</v>
      </c>
      <c r="AJ4350" s="84">
        <f t="shared" ref="AJ4350:AU4350" si="3612">SUM(AJ4351:AJ4354)</f>
        <v>0</v>
      </c>
      <c r="AK4350" s="86">
        <f t="shared" si="3612"/>
        <v>0</v>
      </c>
      <c r="AL4350" s="88">
        <f t="shared" si="3612"/>
        <v>0</v>
      </c>
      <c r="AM4350" s="86">
        <f t="shared" si="3612"/>
        <v>0</v>
      </c>
      <c r="AN4350" s="88">
        <f t="shared" si="3612"/>
        <v>0</v>
      </c>
      <c r="AO4350" s="86">
        <f t="shared" si="3612"/>
        <v>0</v>
      </c>
      <c r="AP4350" s="88">
        <f t="shared" si="3612"/>
        <v>0</v>
      </c>
      <c r="AQ4350" s="86">
        <f t="shared" si="3612"/>
        <v>0</v>
      </c>
      <c r="AR4350" s="88">
        <f t="shared" si="3612"/>
        <v>0</v>
      </c>
      <c r="AS4350" s="86">
        <f t="shared" si="3612"/>
        <v>0</v>
      </c>
      <c r="AT4350" s="88">
        <f t="shared" si="3612"/>
        <v>0</v>
      </c>
      <c r="AU4350" s="86">
        <f t="shared" si="3612"/>
        <v>0</v>
      </c>
      <c r="AV4350" s="86">
        <f t="shared" si="3589"/>
        <v>0</v>
      </c>
      <c r="AW4350" s="93">
        <f t="shared" si="3590"/>
        <v>0</v>
      </c>
      <c r="AY4350" s="86">
        <f t="shared" si="3591"/>
        <v>0</v>
      </c>
      <c r="AZ4350" s="86">
        <f t="shared" si="3592"/>
        <v>0</v>
      </c>
      <c r="BA4350" s="86">
        <f t="shared" si="3593"/>
        <v>0</v>
      </c>
      <c r="BB4350" s="86">
        <f t="shared" si="3594"/>
        <v>0</v>
      </c>
      <c r="BC4350" s="86">
        <f t="shared" si="3595"/>
        <v>0</v>
      </c>
      <c r="BD4350" s="86">
        <f t="shared" si="3596"/>
        <v>0</v>
      </c>
    </row>
    <row r="4351" spans="2:56" x14ac:dyDescent="0.3">
      <c r="B4351" s="169" t="s">
        <v>97</v>
      </c>
      <c r="C4351" s="248"/>
      <c r="D4351" s="249"/>
      <c r="E4351" s="172">
        <f t="shared" si="3582"/>
        <v>0</v>
      </c>
      <c r="F4351" s="248"/>
      <c r="G4351" s="249"/>
      <c r="H4351" s="172">
        <f t="shared" si="3583"/>
        <v>0</v>
      </c>
      <c r="I4351" s="248"/>
      <c r="J4351" s="250"/>
      <c r="K4351" s="174">
        <f t="shared" si="3584"/>
        <v>0</v>
      </c>
      <c r="L4351" s="248"/>
      <c r="M4351" s="250"/>
      <c r="N4351" s="251"/>
      <c r="O4351" s="248"/>
      <c r="P4351" s="251"/>
      <c r="Q4351" s="166">
        <f t="shared" si="3585"/>
        <v>0</v>
      </c>
      <c r="R4351" s="251"/>
      <c r="S4351" s="251"/>
      <c r="T4351" s="167">
        <f t="shared" si="3597"/>
        <v>0</v>
      </c>
      <c r="U4351" s="157"/>
      <c r="V4351" s="248"/>
      <c r="W4351" s="251"/>
      <c r="X4351" s="166">
        <f t="shared" si="3586"/>
        <v>0</v>
      </c>
      <c r="Y4351" s="251"/>
      <c r="Z4351" s="251"/>
      <c r="AA4351" s="167">
        <f t="shared" si="3598"/>
        <v>0</v>
      </c>
      <c r="AB4351" s="157"/>
      <c r="AC4351" s="248"/>
      <c r="AD4351" s="251"/>
      <c r="AE4351" s="166">
        <f t="shared" si="3587"/>
        <v>0</v>
      </c>
      <c r="AF4351" s="251"/>
      <c r="AG4351" s="251"/>
      <c r="AH4351" s="167">
        <f t="shared" si="3599"/>
        <v>0</v>
      </c>
      <c r="AJ4351" s="252"/>
      <c r="AK4351" s="253"/>
      <c r="AL4351" s="254"/>
      <c r="AM4351" s="253"/>
      <c r="AN4351" s="254"/>
      <c r="AO4351" s="253"/>
      <c r="AP4351" s="254"/>
      <c r="AQ4351" s="253"/>
      <c r="AR4351" s="254"/>
      <c r="AS4351" s="253"/>
      <c r="AT4351" s="254"/>
      <c r="AU4351" s="253"/>
      <c r="AV4351" s="163">
        <f t="shared" si="3589"/>
        <v>0</v>
      </c>
      <c r="AW4351" s="168">
        <f t="shared" si="3590"/>
        <v>0</v>
      </c>
      <c r="AY4351" s="163">
        <f t="shared" si="3591"/>
        <v>0</v>
      </c>
      <c r="AZ4351" s="163">
        <f t="shared" si="3592"/>
        <v>0</v>
      </c>
      <c r="BA4351" s="163">
        <f t="shared" si="3593"/>
        <v>0</v>
      </c>
      <c r="BB4351" s="163">
        <f t="shared" si="3594"/>
        <v>0</v>
      </c>
      <c r="BC4351" s="163">
        <f t="shared" si="3595"/>
        <v>0</v>
      </c>
      <c r="BD4351" s="163">
        <f t="shared" si="3596"/>
        <v>0</v>
      </c>
    </row>
    <row r="4352" spans="2:56" x14ac:dyDescent="0.3">
      <c r="B4352" s="169" t="s">
        <v>98</v>
      </c>
      <c r="C4352" s="248"/>
      <c r="D4352" s="249"/>
      <c r="E4352" s="172">
        <f t="shared" si="3582"/>
        <v>0</v>
      </c>
      <c r="F4352" s="248"/>
      <c r="G4352" s="249"/>
      <c r="H4352" s="172">
        <f t="shared" si="3583"/>
        <v>0</v>
      </c>
      <c r="I4352" s="248"/>
      <c r="J4352" s="250"/>
      <c r="K4352" s="174">
        <f t="shared" si="3584"/>
        <v>0</v>
      </c>
      <c r="L4352" s="248"/>
      <c r="M4352" s="250"/>
      <c r="N4352" s="251"/>
      <c r="O4352" s="248"/>
      <c r="P4352" s="251"/>
      <c r="Q4352" s="166">
        <f t="shared" si="3585"/>
        <v>0</v>
      </c>
      <c r="R4352" s="251"/>
      <c r="S4352" s="251"/>
      <c r="T4352" s="167">
        <f t="shared" si="3597"/>
        <v>0</v>
      </c>
      <c r="U4352" s="157"/>
      <c r="V4352" s="248"/>
      <c r="W4352" s="251"/>
      <c r="X4352" s="166">
        <f t="shared" si="3586"/>
        <v>0</v>
      </c>
      <c r="Y4352" s="251"/>
      <c r="Z4352" s="251"/>
      <c r="AA4352" s="167">
        <f t="shared" si="3598"/>
        <v>0</v>
      </c>
      <c r="AB4352" s="157"/>
      <c r="AC4352" s="248"/>
      <c r="AD4352" s="251"/>
      <c r="AE4352" s="166">
        <f t="shared" si="3587"/>
        <v>0</v>
      </c>
      <c r="AF4352" s="251"/>
      <c r="AG4352" s="251"/>
      <c r="AH4352" s="167">
        <f t="shared" si="3599"/>
        <v>0</v>
      </c>
      <c r="AJ4352" s="252"/>
      <c r="AK4352" s="253"/>
      <c r="AL4352" s="254"/>
      <c r="AM4352" s="253"/>
      <c r="AN4352" s="254"/>
      <c r="AO4352" s="253"/>
      <c r="AP4352" s="254"/>
      <c r="AQ4352" s="253"/>
      <c r="AR4352" s="254"/>
      <c r="AS4352" s="253"/>
      <c r="AT4352" s="254"/>
      <c r="AU4352" s="253"/>
      <c r="AV4352" s="163">
        <f t="shared" si="3589"/>
        <v>0</v>
      </c>
      <c r="AW4352" s="168">
        <f t="shared" si="3590"/>
        <v>0</v>
      </c>
      <c r="AY4352" s="163">
        <f t="shared" si="3591"/>
        <v>0</v>
      </c>
      <c r="AZ4352" s="163">
        <f t="shared" si="3592"/>
        <v>0</v>
      </c>
      <c r="BA4352" s="163">
        <f t="shared" si="3593"/>
        <v>0</v>
      </c>
      <c r="BB4352" s="163">
        <f t="shared" si="3594"/>
        <v>0</v>
      </c>
      <c r="BC4352" s="163">
        <f t="shared" si="3595"/>
        <v>0</v>
      </c>
      <c r="BD4352" s="163">
        <f t="shared" si="3596"/>
        <v>0</v>
      </c>
    </row>
    <row r="4353" spans="2:56" x14ac:dyDescent="0.3">
      <c r="B4353" s="169" t="s">
        <v>99</v>
      </c>
      <c r="C4353" s="248"/>
      <c r="D4353" s="249"/>
      <c r="E4353" s="172">
        <f t="shared" si="3582"/>
        <v>0</v>
      </c>
      <c r="F4353" s="248"/>
      <c r="G4353" s="249"/>
      <c r="H4353" s="172">
        <f t="shared" si="3583"/>
        <v>0</v>
      </c>
      <c r="I4353" s="248"/>
      <c r="J4353" s="250"/>
      <c r="K4353" s="174">
        <f t="shared" si="3584"/>
        <v>0</v>
      </c>
      <c r="L4353" s="248"/>
      <c r="M4353" s="250"/>
      <c r="N4353" s="251"/>
      <c r="O4353" s="248"/>
      <c r="P4353" s="251"/>
      <c r="Q4353" s="166">
        <f t="shared" si="3585"/>
        <v>0</v>
      </c>
      <c r="R4353" s="251"/>
      <c r="S4353" s="251"/>
      <c r="T4353" s="167">
        <f t="shared" si="3597"/>
        <v>0</v>
      </c>
      <c r="U4353" s="157"/>
      <c r="V4353" s="248"/>
      <c r="W4353" s="251"/>
      <c r="X4353" s="166">
        <f t="shared" si="3586"/>
        <v>0</v>
      </c>
      <c r="Y4353" s="251"/>
      <c r="Z4353" s="251"/>
      <c r="AA4353" s="167">
        <f t="shared" si="3598"/>
        <v>0</v>
      </c>
      <c r="AB4353" s="157"/>
      <c r="AC4353" s="248"/>
      <c r="AD4353" s="251"/>
      <c r="AE4353" s="166">
        <f t="shared" si="3587"/>
        <v>0</v>
      </c>
      <c r="AF4353" s="251"/>
      <c r="AG4353" s="251"/>
      <c r="AH4353" s="167">
        <f t="shared" si="3599"/>
        <v>0</v>
      </c>
      <c r="AJ4353" s="252"/>
      <c r="AK4353" s="253"/>
      <c r="AL4353" s="254"/>
      <c r="AM4353" s="253"/>
      <c r="AN4353" s="254"/>
      <c r="AO4353" s="253"/>
      <c r="AP4353" s="254"/>
      <c r="AQ4353" s="253"/>
      <c r="AR4353" s="254"/>
      <c r="AS4353" s="253"/>
      <c r="AT4353" s="254"/>
      <c r="AU4353" s="253"/>
      <c r="AV4353" s="163">
        <f t="shared" si="3589"/>
        <v>0</v>
      </c>
      <c r="AW4353" s="168">
        <f t="shared" si="3590"/>
        <v>0</v>
      </c>
      <c r="AY4353" s="163">
        <f t="shared" si="3591"/>
        <v>0</v>
      </c>
      <c r="AZ4353" s="163">
        <f t="shared" si="3592"/>
        <v>0</v>
      </c>
      <c r="BA4353" s="163">
        <f t="shared" si="3593"/>
        <v>0</v>
      </c>
      <c r="BB4353" s="163">
        <f t="shared" si="3594"/>
        <v>0</v>
      </c>
      <c r="BC4353" s="163">
        <f t="shared" si="3595"/>
        <v>0</v>
      </c>
      <c r="BD4353" s="163">
        <f t="shared" si="3596"/>
        <v>0</v>
      </c>
    </row>
    <row r="4354" spans="2:56" x14ac:dyDescent="0.3">
      <c r="B4354" s="169" t="s">
        <v>100</v>
      </c>
      <c r="C4354" s="248"/>
      <c r="D4354" s="249"/>
      <c r="E4354" s="172">
        <f t="shared" si="3582"/>
        <v>0</v>
      </c>
      <c r="F4354" s="248"/>
      <c r="G4354" s="249"/>
      <c r="H4354" s="172">
        <f t="shared" si="3583"/>
        <v>0</v>
      </c>
      <c r="I4354" s="248"/>
      <c r="J4354" s="250"/>
      <c r="K4354" s="174">
        <f t="shared" si="3584"/>
        <v>0</v>
      </c>
      <c r="L4354" s="248"/>
      <c r="M4354" s="250"/>
      <c r="N4354" s="251"/>
      <c r="O4354" s="248"/>
      <c r="P4354" s="251"/>
      <c r="Q4354" s="166">
        <f t="shared" si="3585"/>
        <v>0</v>
      </c>
      <c r="R4354" s="251"/>
      <c r="S4354" s="251"/>
      <c r="T4354" s="167">
        <f t="shared" si="3597"/>
        <v>0</v>
      </c>
      <c r="U4354" s="157"/>
      <c r="V4354" s="248"/>
      <c r="W4354" s="251"/>
      <c r="X4354" s="166">
        <f t="shared" si="3586"/>
        <v>0</v>
      </c>
      <c r="Y4354" s="251"/>
      <c r="Z4354" s="251"/>
      <c r="AA4354" s="167">
        <f t="shared" si="3598"/>
        <v>0</v>
      </c>
      <c r="AB4354" s="157"/>
      <c r="AC4354" s="248"/>
      <c r="AD4354" s="251"/>
      <c r="AE4354" s="166">
        <f t="shared" si="3587"/>
        <v>0</v>
      </c>
      <c r="AF4354" s="251"/>
      <c r="AG4354" s="251"/>
      <c r="AH4354" s="167">
        <f t="shared" si="3599"/>
        <v>0</v>
      </c>
      <c r="AJ4354" s="252"/>
      <c r="AK4354" s="253"/>
      <c r="AL4354" s="254"/>
      <c r="AM4354" s="253"/>
      <c r="AN4354" s="254"/>
      <c r="AO4354" s="253"/>
      <c r="AP4354" s="254"/>
      <c r="AQ4354" s="253"/>
      <c r="AR4354" s="254"/>
      <c r="AS4354" s="253"/>
      <c r="AT4354" s="254"/>
      <c r="AU4354" s="253"/>
      <c r="AV4354" s="163">
        <f t="shared" si="3589"/>
        <v>0</v>
      </c>
      <c r="AW4354" s="168">
        <f t="shared" si="3590"/>
        <v>0</v>
      </c>
      <c r="AY4354" s="163">
        <f t="shared" si="3591"/>
        <v>0</v>
      </c>
      <c r="AZ4354" s="163">
        <f t="shared" si="3592"/>
        <v>0</v>
      </c>
      <c r="BA4354" s="163">
        <f t="shared" si="3593"/>
        <v>0</v>
      </c>
      <c r="BB4354" s="163">
        <f t="shared" si="3594"/>
        <v>0</v>
      </c>
      <c r="BC4354" s="163">
        <f t="shared" si="3595"/>
        <v>0</v>
      </c>
      <c r="BD4354" s="163">
        <f t="shared" si="3596"/>
        <v>0</v>
      </c>
    </row>
    <row r="4355" spans="2:56" x14ac:dyDescent="0.3">
      <c r="B4355" s="179" t="s">
        <v>101</v>
      </c>
      <c r="C4355" s="83">
        <f>SUM(C4356:C4357)</f>
        <v>0</v>
      </c>
      <c r="D4355" s="84">
        <f>SUM(D4356:D4357)</f>
        <v>0</v>
      </c>
      <c r="E4355" s="85">
        <f t="shared" si="3582"/>
        <v>0</v>
      </c>
      <c r="F4355" s="83">
        <f>SUM(F4356:F4357)</f>
        <v>0</v>
      </c>
      <c r="G4355" s="84">
        <f>SUM(G4356:G4357)</f>
        <v>0</v>
      </c>
      <c r="H4355" s="85">
        <f t="shared" si="3583"/>
        <v>0</v>
      </c>
      <c r="I4355" s="83">
        <f>SUM(I4356:I4357)</f>
        <v>0</v>
      </c>
      <c r="J4355" s="86">
        <f>SUM(J4356:J4357)</f>
        <v>0</v>
      </c>
      <c r="K4355" s="87">
        <f t="shared" si="3584"/>
        <v>0</v>
      </c>
      <c r="L4355" s="83">
        <f>SUM(L4356:L4357)</f>
        <v>0</v>
      </c>
      <c r="M4355" s="86">
        <f>SUM(M4356:M4357)</f>
        <v>0</v>
      </c>
      <c r="N4355" s="88">
        <f>SUM(N4356:N4357)</f>
        <v>0</v>
      </c>
      <c r="O4355" s="83">
        <f>SUM(O4356:O4357)</f>
        <v>0</v>
      </c>
      <c r="P4355" s="88">
        <f>SUM(P4356:P4357)</f>
        <v>0</v>
      </c>
      <c r="Q4355" s="177">
        <f t="shared" si="3585"/>
        <v>0</v>
      </c>
      <c r="R4355" s="88">
        <f>SUM(R4356:R4357)</f>
        <v>0</v>
      </c>
      <c r="S4355" s="88">
        <f>SUM(S4356:S4357)</f>
        <v>0</v>
      </c>
      <c r="T4355" s="178">
        <f t="shared" si="3597"/>
        <v>0</v>
      </c>
      <c r="U4355" s="157"/>
      <c r="V4355" s="83">
        <f>SUM(V4356:V4357)</f>
        <v>0</v>
      </c>
      <c r="W4355" s="88">
        <f>SUM(W4356:W4357)</f>
        <v>0</v>
      </c>
      <c r="X4355" s="177">
        <f t="shared" si="3586"/>
        <v>0</v>
      </c>
      <c r="Y4355" s="88">
        <f>SUM(Y4356:Y4357)</f>
        <v>0</v>
      </c>
      <c r="Z4355" s="88">
        <f>SUM(Z4356:Z4357)</f>
        <v>0</v>
      </c>
      <c r="AA4355" s="178">
        <f t="shared" si="3598"/>
        <v>0</v>
      </c>
      <c r="AB4355" s="157"/>
      <c r="AC4355" s="83">
        <f>SUM(AC4356:AC4357)</f>
        <v>0</v>
      </c>
      <c r="AD4355" s="88">
        <f>SUM(AD4356:AD4357)</f>
        <v>0</v>
      </c>
      <c r="AE4355" s="177">
        <f t="shared" si="3587"/>
        <v>0</v>
      </c>
      <c r="AF4355" s="88">
        <f>SUM(AF4356:AF4357)</f>
        <v>0</v>
      </c>
      <c r="AG4355" s="88">
        <f>SUM(AG4356:AG4357)</f>
        <v>0</v>
      </c>
      <c r="AH4355" s="178">
        <f t="shared" si="3599"/>
        <v>0</v>
      </c>
      <c r="AJ4355" s="84">
        <f t="shared" ref="AJ4355:AU4355" si="3613">SUM(AJ4356:AJ4357)</f>
        <v>0</v>
      </c>
      <c r="AK4355" s="86">
        <f t="shared" si="3613"/>
        <v>0</v>
      </c>
      <c r="AL4355" s="88">
        <f t="shared" si="3613"/>
        <v>0</v>
      </c>
      <c r="AM4355" s="86">
        <f t="shared" si="3613"/>
        <v>0</v>
      </c>
      <c r="AN4355" s="88">
        <f t="shared" si="3613"/>
        <v>0</v>
      </c>
      <c r="AO4355" s="86">
        <f t="shared" si="3613"/>
        <v>0</v>
      </c>
      <c r="AP4355" s="88">
        <f t="shared" si="3613"/>
        <v>0</v>
      </c>
      <c r="AQ4355" s="86">
        <f t="shared" si="3613"/>
        <v>0</v>
      </c>
      <c r="AR4355" s="88">
        <f t="shared" si="3613"/>
        <v>0</v>
      </c>
      <c r="AS4355" s="86">
        <f t="shared" si="3613"/>
        <v>0</v>
      </c>
      <c r="AT4355" s="88">
        <f t="shared" si="3613"/>
        <v>0</v>
      </c>
      <c r="AU4355" s="86">
        <f t="shared" si="3613"/>
        <v>0</v>
      </c>
      <c r="AV4355" s="86">
        <f t="shared" si="3589"/>
        <v>0</v>
      </c>
      <c r="AW4355" s="93">
        <f t="shared" si="3590"/>
        <v>0</v>
      </c>
      <c r="AY4355" s="86">
        <f t="shared" si="3591"/>
        <v>0</v>
      </c>
      <c r="AZ4355" s="86">
        <f t="shared" si="3592"/>
        <v>0</v>
      </c>
      <c r="BA4355" s="86">
        <f t="shared" si="3593"/>
        <v>0</v>
      </c>
      <c r="BB4355" s="86">
        <f t="shared" si="3594"/>
        <v>0</v>
      </c>
      <c r="BC4355" s="86">
        <f t="shared" si="3595"/>
        <v>0</v>
      </c>
      <c r="BD4355" s="86">
        <f t="shared" si="3596"/>
        <v>0</v>
      </c>
    </row>
    <row r="4356" spans="2:56" x14ac:dyDescent="0.3">
      <c r="B4356" s="169" t="s">
        <v>102</v>
      </c>
      <c r="C4356" s="248"/>
      <c r="D4356" s="249"/>
      <c r="E4356" s="172">
        <f t="shared" si="3582"/>
        <v>0</v>
      </c>
      <c r="F4356" s="248"/>
      <c r="G4356" s="249"/>
      <c r="H4356" s="172">
        <f t="shared" si="3583"/>
        <v>0</v>
      </c>
      <c r="I4356" s="248"/>
      <c r="J4356" s="250"/>
      <c r="K4356" s="174">
        <f t="shared" si="3584"/>
        <v>0</v>
      </c>
      <c r="L4356" s="248"/>
      <c r="M4356" s="250"/>
      <c r="N4356" s="251"/>
      <c r="O4356" s="248"/>
      <c r="P4356" s="251"/>
      <c r="Q4356" s="166">
        <f t="shared" si="3585"/>
        <v>0</v>
      </c>
      <c r="R4356" s="251"/>
      <c r="S4356" s="251"/>
      <c r="T4356" s="167">
        <f t="shared" si="3597"/>
        <v>0</v>
      </c>
      <c r="U4356" s="157"/>
      <c r="V4356" s="248"/>
      <c r="W4356" s="251"/>
      <c r="X4356" s="166">
        <f t="shared" si="3586"/>
        <v>0</v>
      </c>
      <c r="Y4356" s="251"/>
      <c r="Z4356" s="251"/>
      <c r="AA4356" s="167">
        <f t="shared" si="3598"/>
        <v>0</v>
      </c>
      <c r="AB4356" s="157"/>
      <c r="AC4356" s="248"/>
      <c r="AD4356" s="251"/>
      <c r="AE4356" s="166">
        <f t="shared" si="3587"/>
        <v>0</v>
      </c>
      <c r="AF4356" s="251"/>
      <c r="AG4356" s="251"/>
      <c r="AH4356" s="167">
        <f t="shared" si="3599"/>
        <v>0</v>
      </c>
      <c r="AJ4356" s="252"/>
      <c r="AK4356" s="253"/>
      <c r="AL4356" s="254"/>
      <c r="AM4356" s="253"/>
      <c r="AN4356" s="254"/>
      <c r="AO4356" s="253"/>
      <c r="AP4356" s="254"/>
      <c r="AQ4356" s="253"/>
      <c r="AR4356" s="254"/>
      <c r="AS4356" s="253"/>
      <c r="AT4356" s="254"/>
      <c r="AU4356" s="253"/>
      <c r="AV4356" s="163">
        <f t="shared" si="3589"/>
        <v>0</v>
      </c>
      <c r="AW4356" s="168">
        <f t="shared" si="3590"/>
        <v>0</v>
      </c>
      <c r="AY4356" s="163">
        <f t="shared" si="3591"/>
        <v>0</v>
      </c>
      <c r="AZ4356" s="163">
        <f t="shared" si="3592"/>
        <v>0</v>
      </c>
      <c r="BA4356" s="163">
        <f t="shared" si="3593"/>
        <v>0</v>
      </c>
      <c r="BB4356" s="163">
        <f t="shared" si="3594"/>
        <v>0</v>
      </c>
      <c r="BC4356" s="163">
        <f t="shared" si="3595"/>
        <v>0</v>
      </c>
      <c r="BD4356" s="163">
        <f t="shared" si="3596"/>
        <v>0</v>
      </c>
    </row>
    <row r="4357" spans="2:56" x14ac:dyDescent="0.3">
      <c r="B4357" s="169" t="s">
        <v>103</v>
      </c>
      <c r="C4357" s="248"/>
      <c r="D4357" s="249"/>
      <c r="E4357" s="172">
        <f t="shared" si="3582"/>
        <v>0</v>
      </c>
      <c r="F4357" s="248"/>
      <c r="G4357" s="249"/>
      <c r="H4357" s="172">
        <f t="shared" si="3583"/>
        <v>0</v>
      </c>
      <c r="I4357" s="248"/>
      <c r="J4357" s="250"/>
      <c r="K4357" s="174">
        <f t="shared" si="3584"/>
        <v>0</v>
      </c>
      <c r="L4357" s="248"/>
      <c r="M4357" s="250"/>
      <c r="N4357" s="251"/>
      <c r="O4357" s="248"/>
      <c r="P4357" s="251"/>
      <c r="Q4357" s="166">
        <f t="shared" si="3585"/>
        <v>0</v>
      </c>
      <c r="R4357" s="251"/>
      <c r="S4357" s="251"/>
      <c r="T4357" s="167">
        <f t="shared" si="3597"/>
        <v>0</v>
      </c>
      <c r="U4357" s="157"/>
      <c r="V4357" s="248"/>
      <c r="W4357" s="251"/>
      <c r="X4357" s="166">
        <f t="shared" si="3586"/>
        <v>0</v>
      </c>
      <c r="Y4357" s="251"/>
      <c r="Z4357" s="251"/>
      <c r="AA4357" s="167">
        <f t="shared" si="3598"/>
        <v>0</v>
      </c>
      <c r="AB4357" s="157"/>
      <c r="AC4357" s="248"/>
      <c r="AD4357" s="251"/>
      <c r="AE4357" s="166">
        <f t="shared" si="3587"/>
        <v>0</v>
      </c>
      <c r="AF4357" s="251"/>
      <c r="AG4357" s="251"/>
      <c r="AH4357" s="167">
        <f t="shared" si="3599"/>
        <v>0</v>
      </c>
      <c r="AJ4357" s="252"/>
      <c r="AK4357" s="253"/>
      <c r="AL4357" s="254"/>
      <c r="AM4357" s="253"/>
      <c r="AN4357" s="254"/>
      <c r="AO4357" s="253"/>
      <c r="AP4357" s="254"/>
      <c r="AQ4357" s="253"/>
      <c r="AR4357" s="254"/>
      <c r="AS4357" s="253"/>
      <c r="AT4357" s="254"/>
      <c r="AU4357" s="253"/>
      <c r="AV4357" s="163">
        <f t="shared" si="3589"/>
        <v>0</v>
      </c>
      <c r="AW4357" s="168">
        <f t="shared" si="3590"/>
        <v>0</v>
      </c>
      <c r="AY4357" s="163">
        <f t="shared" si="3591"/>
        <v>0</v>
      </c>
      <c r="AZ4357" s="163">
        <f t="shared" si="3592"/>
        <v>0</v>
      </c>
      <c r="BA4357" s="163">
        <f t="shared" si="3593"/>
        <v>0</v>
      </c>
      <c r="BB4357" s="163">
        <f t="shared" si="3594"/>
        <v>0</v>
      </c>
      <c r="BC4357" s="163">
        <f t="shared" si="3595"/>
        <v>0</v>
      </c>
      <c r="BD4357" s="163">
        <f t="shared" si="3596"/>
        <v>0</v>
      </c>
    </row>
    <row r="4358" spans="2:56" x14ac:dyDescent="0.3">
      <c r="B4358" s="179" t="s">
        <v>104</v>
      </c>
      <c r="C4358" s="83">
        <f>SUM(C4359)</f>
        <v>0</v>
      </c>
      <c r="D4358" s="84">
        <f>SUM(D4359)</f>
        <v>0</v>
      </c>
      <c r="E4358" s="85">
        <f t="shared" si="3582"/>
        <v>0</v>
      </c>
      <c r="F4358" s="83">
        <f>SUM(F4359)</f>
        <v>0</v>
      </c>
      <c r="G4358" s="84">
        <f>SUM(G4359)</f>
        <v>0</v>
      </c>
      <c r="H4358" s="85">
        <f t="shared" si="3583"/>
        <v>0</v>
      </c>
      <c r="I4358" s="83">
        <f>SUM(I4359)</f>
        <v>0</v>
      </c>
      <c r="J4358" s="86">
        <f>SUM(J4359)</f>
        <v>0</v>
      </c>
      <c r="K4358" s="87">
        <f t="shared" si="3584"/>
        <v>0</v>
      </c>
      <c r="L4358" s="83">
        <f>SUM(L4359)</f>
        <v>0</v>
      </c>
      <c r="M4358" s="86">
        <f>SUM(M4359)</f>
        <v>0</v>
      </c>
      <c r="N4358" s="88">
        <f>SUM(N4359)</f>
        <v>0</v>
      </c>
      <c r="O4358" s="83">
        <f>SUM(O4359)</f>
        <v>0</v>
      </c>
      <c r="P4358" s="88">
        <f>SUM(P4359)</f>
        <v>0</v>
      </c>
      <c r="Q4358" s="177">
        <f t="shared" si="3585"/>
        <v>0</v>
      </c>
      <c r="R4358" s="88">
        <f>SUM(R4359)</f>
        <v>0</v>
      </c>
      <c r="S4358" s="88">
        <f>SUM(S4359)</f>
        <v>0</v>
      </c>
      <c r="T4358" s="178">
        <f t="shared" si="3597"/>
        <v>0</v>
      </c>
      <c r="U4358" s="157"/>
      <c r="V4358" s="83">
        <f>SUM(V4359)</f>
        <v>0</v>
      </c>
      <c r="W4358" s="88">
        <f>SUM(W4359)</f>
        <v>0</v>
      </c>
      <c r="X4358" s="177">
        <f t="shared" si="3586"/>
        <v>0</v>
      </c>
      <c r="Y4358" s="88">
        <f>SUM(Y4359)</f>
        <v>0</v>
      </c>
      <c r="Z4358" s="88">
        <f>SUM(Z4359)</f>
        <v>0</v>
      </c>
      <c r="AA4358" s="178">
        <f t="shared" si="3598"/>
        <v>0</v>
      </c>
      <c r="AB4358" s="157"/>
      <c r="AC4358" s="83">
        <f>SUM(AC4359)</f>
        <v>0</v>
      </c>
      <c r="AD4358" s="88">
        <f>SUM(AD4359)</f>
        <v>0</v>
      </c>
      <c r="AE4358" s="177">
        <f t="shared" si="3587"/>
        <v>0</v>
      </c>
      <c r="AF4358" s="88">
        <f>SUM(AF4359)</f>
        <v>0</v>
      </c>
      <c r="AG4358" s="88">
        <f>SUM(AG4359)</f>
        <v>0</v>
      </c>
      <c r="AH4358" s="178">
        <f t="shared" si="3599"/>
        <v>0</v>
      </c>
      <c r="AJ4358" s="84">
        <f t="shared" ref="AJ4358:AU4358" si="3614">SUM(AJ4359)</f>
        <v>0</v>
      </c>
      <c r="AK4358" s="86">
        <f t="shared" si="3614"/>
        <v>0</v>
      </c>
      <c r="AL4358" s="88">
        <f t="shared" si="3614"/>
        <v>0</v>
      </c>
      <c r="AM4358" s="86">
        <f t="shared" si="3614"/>
        <v>0</v>
      </c>
      <c r="AN4358" s="88">
        <f t="shared" si="3614"/>
        <v>0</v>
      </c>
      <c r="AO4358" s="86">
        <f t="shared" si="3614"/>
        <v>0</v>
      </c>
      <c r="AP4358" s="88">
        <f t="shared" si="3614"/>
        <v>0</v>
      </c>
      <c r="AQ4358" s="86">
        <f t="shared" si="3614"/>
        <v>0</v>
      </c>
      <c r="AR4358" s="88">
        <f t="shared" si="3614"/>
        <v>0</v>
      </c>
      <c r="AS4358" s="86">
        <f t="shared" si="3614"/>
        <v>0</v>
      </c>
      <c r="AT4358" s="88">
        <f t="shared" si="3614"/>
        <v>0</v>
      </c>
      <c r="AU4358" s="86">
        <f t="shared" si="3614"/>
        <v>0</v>
      </c>
      <c r="AV4358" s="86">
        <f t="shared" si="3589"/>
        <v>0</v>
      </c>
      <c r="AW4358" s="93">
        <f t="shared" si="3590"/>
        <v>0</v>
      </c>
      <c r="AY4358" s="86">
        <f t="shared" si="3591"/>
        <v>0</v>
      </c>
      <c r="AZ4358" s="86">
        <f t="shared" si="3592"/>
        <v>0</v>
      </c>
      <c r="BA4358" s="86">
        <f t="shared" si="3593"/>
        <v>0</v>
      </c>
      <c r="BB4358" s="86">
        <f t="shared" si="3594"/>
        <v>0</v>
      </c>
      <c r="BC4358" s="86">
        <f t="shared" si="3595"/>
        <v>0</v>
      </c>
      <c r="BD4358" s="86">
        <f t="shared" si="3596"/>
        <v>0</v>
      </c>
    </row>
    <row r="4359" spans="2:56" x14ac:dyDescent="0.3">
      <c r="B4359" s="169" t="s">
        <v>105</v>
      </c>
      <c r="C4359" s="248"/>
      <c r="D4359" s="249"/>
      <c r="E4359" s="172">
        <f t="shared" si="3582"/>
        <v>0</v>
      </c>
      <c r="F4359" s="248"/>
      <c r="G4359" s="249"/>
      <c r="H4359" s="172">
        <f t="shared" si="3583"/>
        <v>0</v>
      </c>
      <c r="I4359" s="248"/>
      <c r="J4359" s="250"/>
      <c r="K4359" s="174">
        <f t="shared" si="3584"/>
        <v>0</v>
      </c>
      <c r="L4359" s="248"/>
      <c r="M4359" s="250"/>
      <c r="N4359" s="251"/>
      <c r="O4359" s="248"/>
      <c r="P4359" s="251"/>
      <c r="Q4359" s="166">
        <f t="shared" si="3585"/>
        <v>0</v>
      </c>
      <c r="R4359" s="251"/>
      <c r="S4359" s="251"/>
      <c r="T4359" s="167">
        <f t="shared" si="3597"/>
        <v>0</v>
      </c>
      <c r="U4359" s="157"/>
      <c r="V4359" s="248"/>
      <c r="W4359" s="251"/>
      <c r="X4359" s="166">
        <f t="shared" si="3586"/>
        <v>0</v>
      </c>
      <c r="Y4359" s="251"/>
      <c r="Z4359" s="251"/>
      <c r="AA4359" s="167">
        <f t="shared" si="3598"/>
        <v>0</v>
      </c>
      <c r="AB4359" s="157"/>
      <c r="AC4359" s="248"/>
      <c r="AD4359" s="251"/>
      <c r="AE4359" s="166">
        <f t="shared" si="3587"/>
        <v>0</v>
      </c>
      <c r="AF4359" s="251"/>
      <c r="AG4359" s="251"/>
      <c r="AH4359" s="167">
        <f t="shared" si="3599"/>
        <v>0</v>
      </c>
      <c r="AJ4359" s="252"/>
      <c r="AK4359" s="253"/>
      <c r="AL4359" s="254"/>
      <c r="AM4359" s="253"/>
      <c r="AN4359" s="254"/>
      <c r="AO4359" s="253"/>
      <c r="AP4359" s="254"/>
      <c r="AQ4359" s="253"/>
      <c r="AR4359" s="254"/>
      <c r="AS4359" s="253"/>
      <c r="AT4359" s="254"/>
      <c r="AU4359" s="253"/>
      <c r="AV4359" s="163">
        <f t="shared" si="3589"/>
        <v>0</v>
      </c>
      <c r="AW4359" s="168">
        <f t="shared" si="3590"/>
        <v>0</v>
      </c>
      <c r="AY4359" s="163">
        <f t="shared" si="3591"/>
        <v>0</v>
      </c>
      <c r="AZ4359" s="163">
        <f t="shared" si="3592"/>
        <v>0</v>
      </c>
      <c r="BA4359" s="163">
        <f t="shared" si="3593"/>
        <v>0</v>
      </c>
      <c r="BB4359" s="163">
        <f t="shared" si="3594"/>
        <v>0</v>
      </c>
      <c r="BC4359" s="163">
        <f t="shared" si="3595"/>
        <v>0</v>
      </c>
      <c r="BD4359" s="163">
        <f t="shared" si="3596"/>
        <v>0</v>
      </c>
    </row>
    <row r="4360" spans="2:56" x14ac:dyDescent="0.3">
      <c r="B4360" s="179" t="s">
        <v>106</v>
      </c>
      <c r="C4360" s="83">
        <f>SUM(C4361:C4362)</f>
        <v>0</v>
      </c>
      <c r="D4360" s="84">
        <f>SUM(D4361:D4362)</f>
        <v>0</v>
      </c>
      <c r="E4360" s="85">
        <f t="shared" si="3582"/>
        <v>0</v>
      </c>
      <c r="F4360" s="83">
        <f>SUM(F4361:F4362)</f>
        <v>0</v>
      </c>
      <c r="G4360" s="84">
        <f>SUM(G4361:G4362)</f>
        <v>0</v>
      </c>
      <c r="H4360" s="85">
        <f t="shared" si="3583"/>
        <v>0</v>
      </c>
      <c r="I4360" s="83">
        <f>SUM(I4361:I4362)</f>
        <v>0</v>
      </c>
      <c r="J4360" s="86">
        <f>SUM(J4361:J4362)</f>
        <v>0</v>
      </c>
      <c r="K4360" s="87">
        <f t="shared" si="3584"/>
        <v>0</v>
      </c>
      <c r="L4360" s="83">
        <f>SUM(L4361:L4362)</f>
        <v>0</v>
      </c>
      <c r="M4360" s="86">
        <f>SUM(M4361:M4362)</f>
        <v>0</v>
      </c>
      <c r="N4360" s="88">
        <f>SUM(N4361:N4362)</f>
        <v>0</v>
      </c>
      <c r="O4360" s="83">
        <f>SUM(O4361:O4362)</f>
        <v>0</v>
      </c>
      <c r="P4360" s="88">
        <f>SUM(P4361:P4362)</f>
        <v>0</v>
      </c>
      <c r="Q4360" s="177">
        <f t="shared" si="3585"/>
        <v>0</v>
      </c>
      <c r="R4360" s="88">
        <f>SUM(R4361:R4362)</f>
        <v>0</v>
      </c>
      <c r="S4360" s="88">
        <f>SUM(S4361:S4362)</f>
        <v>0</v>
      </c>
      <c r="T4360" s="178">
        <f t="shared" si="3597"/>
        <v>0</v>
      </c>
      <c r="U4360" s="157"/>
      <c r="V4360" s="83">
        <f>SUM(V4361:V4362)</f>
        <v>0</v>
      </c>
      <c r="W4360" s="88">
        <f>SUM(W4361:W4362)</f>
        <v>0</v>
      </c>
      <c r="X4360" s="177">
        <f t="shared" si="3586"/>
        <v>0</v>
      </c>
      <c r="Y4360" s="88">
        <f>SUM(Y4361:Y4362)</f>
        <v>0</v>
      </c>
      <c r="Z4360" s="88">
        <f>SUM(Z4361:Z4362)</f>
        <v>0</v>
      </c>
      <c r="AA4360" s="178">
        <f t="shared" si="3598"/>
        <v>0</v>
      </c>
      <c r="AB4360" s="157"/>
      <c r="AC4360" s="83">
        <f>SUM(AC4361:AC4362)</f>
        <v>0</v>
      </c>
      <c r="AD4360" s="88">
        <f>SUM(AD4361:AD4362)</f>
        <v>0</v>
      </c>
      <c r="AE4360" s="177">
        <f t="shared" si="3587"/>
        <v>0</v>
      </c>
      <c r="AF4360" s="88">
        <f>SUM(AF4361:AF4362)</f>
        <v>0</v>
      </c>
      <c r="AG4360" s="88">
        <f>SUM(AG4361:AG4362)</f>
        <v>0</v>
      </c>
      <c r="AH4360" s="178">
        <f t="shared" si="3599"/>
        <v>0</v>
      </c>
      <c r="AJ4360" s="84">
        <f t="shared" ref="AJ4360:AU4360" si="3615">SUM(AJ4361:AJ4362)</f>
        <v>0</v>
      </c>
      <c r="AK4360" s="86">
        <f t="shared" si="3615"/>
        <v>0</v>
      </c>
      <c r="AL4360" s="88">
        <f t="shared" si="3615"/>
        <v>0</v>
      </c>
      <c r="AM4360" s="86">
        <f t="shared" si="3615"/>
        <v>0</v>
      </c>
      <c r="AN4360" s="88">
        <f t="shared" si="3615"/>
        <v>0</v>
      </c>
      <c r="AO4360" s="86">
        <f t="shared" si="3615"/>
        <v>0</v>
      </c>
      <c r="AP4360" s="88">
        <f t="shared" si="3615"/>
        <v>0</v>
      </c>
      <c r="AQ4360" s="86">
        <f t="shared" si="3615"/>
        <v>0</v>
      </c>
      <c r="AR4360" s="88">
        <f t="shared" si="3615"/>
        <v>0</v>
      </c>
      <c r="AS4360" s="86">
        <f t="shared" si="3615"/>
        <v>0</v>
      </c>
      <c r="AT4360" s="88">
        <f t="shared" si="3615"/>
        <v>0</v>
      </c>
      <c r="AU4360" s="86">
        <f t="shared" si="3615"/>
        <v>0</v>
      </c>
      <c r="AV4360" s="86">
        <f t="shared" si="3589"/>
        <v>0</v>
      </c>
      <c r="AW4360" s="93">
        <f t="shared" si="3590"/>
        <v>0</v>
      </c>
      <c r="AY4360" s="86">
        <f t="shared" si="3591"/>
        <v>0</v>
      </c>
      <c r="AZ4360" s="86">
        <f t="shared" si="3592"/>
        <v>0</v>
      </c>
      <c r="BA4360" s="86">
        <f t="shared" si="3593"/>
        <v>0</v>
      </c>
      <c r="BB4360" s="86">
        <f t="shared" si="3594"/>
        <v>0</v>
      </c>
      <c r="BC4360" s="86">
        <f t="shared" si="3595"/>
        <v>0</v>
      </c>
      <c r="BD4360" s="86">
        <f t="shared" si="3596"/>
        <v>0</v>
      </c>
    </row>
    <row r="4361" spans="2:56" x14ac:dyDescent="0.3">
      <c r="B4361" s="169" t="s">
        <v>107</v>
      </c>
      <c r="C4361" s="248"/>
      <c r="D4361" s="249"/>
      <c r="E4361" s="172">
        <f t="shared" si="3582"/>
        <v>0</v>
      </c>
      <c r="F4361" s="248"/>
      <c r="G4361" s="249"/>
      <c r="H4361" s="172">
        <f t="shared" si="3583"/>
        <v>0</v>
      </c>
      <c r="I4361" s="248"/>
      <c r="J4361" s="250"/>
      <c r="K4361" s="174">
        <f t="shared" si="3584"/>
        <v>0</v>
      </c>
      <c r="L4361" s="248"/>
      <c r="M4361" s="250"/>
      <c r="N4361" s="251"/>
      <c r="O4361" s="248"/>
      <c r="P4361" s="251"/>
      <c r="Q4361" s="166">
        <f t="shared" si="3585"/>
        <v>0</v>
      </c>
      <c r="R4361" s="251"/>
      <c r="S4361" s="251"/>
      <c r="T4361" s="167">
        <f t="shared" si="3597"/>
        <v>0</v>
      </c>
      <c r="U4361" s="157"/>
      <c r="V4361" s="248"/>
      <c r="W4361" s="251"/>
      <c r="X4361" s="166">
        <f t="shared" si="3586"/>
        <v>0</v>
      </c>
      <c r="Y4361" s="251"/>
      <c r="Z4361" s="251"/>
      <c r="AA4361" s="167">
        <f t="shared" si="3598"/>
        <v>0</v>
      </c>
      <c r="AB4361" s="157"/>
      <c r="AC4361" s="248"/>
      <c r="AD4361" s="251"/>
      <c r="AE4361" s="166">
        <f t="shared" si="3587"/>
        <v>0</v>
      </c>
      <c r="AF4361" s="251"/>
      <c r="AG4361" s="251"/>
      <c r="AH4361" s="167">
        <f t="shared" si="3599"/>
        <v>0</v>
      </c>
      <c r="AJ4361" s="252"/>
      <c r="AK4361" s="253"/>
      <c r="AL4361" s="254"/>
      <c r="AM4361" s="253"/>
      <c r="AN4361" s="254"/>
      <c r="AO4361" s="253"/>
      <c r="AP4361" s="254"/>
      <c r="AQ4361" s="253"/>
      <c r="AR4361" s="254"/>
      <c r="AS4361" s="253"/>
      <c r="AT4361" s="254"/>
      <c r="AU4361" s="253"/>
      <c r="AV4361" s="163">
        <f t="shared" si="3589"/>
        <v>0</v>
      </c>
      <c r="AW4361" s="168">
        <f t="shared" si="3590"/>
        <v>0</v>
      </c>
      <c r="AY4361" s="163">
        <f t="shared" si="3591"/>
        <v>0</v>
      </c>
      <c r="AZ4361" s="163">
        <f t="shared" si="3592"/>
        <v>0</v>
      </c>
      <c r="BA4361" s="163">
        <f t="shared" si="3593"/>
        <v>0</v>
      </c>
      <c r="BB4361" s="163">
        <f t="shared" si="3594"/>
        <v>0</v>
      </c>
      <c r="BC4361" s="163">
        <f t="shared" si="3595"/>
        <v>0</v>
      </c>
      <c r="BD4361" s="163">
        <f t="shared" si="3596"/>
        <v>0</v>
      </c>
    </row>
    <row r="4362" spans="2:56" x14ac:dyDescent="0.3">
      <c r="B4362" s="169" t="s">
        <v>108</v>
      </c>
      <c r="C4362" s="248"/>
      <c r="D4362" s="249"/>
      <c r="E4362" s="172">
        <f t="shared" si="3582"/>
        <v>0</v>
      </c>
      <c r="F4362" s="248"/>
      <c r="G4362" s="249"/>
      <c r="H4362" s="172">
        <f t="shared" si="3583"/>
        <v>0</v>
      </c>
      <c r="I4362" s="248"/>
      <c r="J4362" s="250"/>
      <c r="K4362" s="174">
        <f t="shared" si="3584"/>
        <v>0</v>
      </c>
      <c r="L4362" s="248"/>
      <c r="M4362" s="250"/>
      <c r="N4362" s="251"/>
      <c r="O4362" s="248"/>
      <c r="P4362" s="251"/>
      <c r="Q4362" s="166">
        <f t="shared" si="3585"/>
        <v>0</v>
      </c>
      <c r="R4362" s="251"/>
      <c r="S4362" s="251"/>
      <c r="T4362" s="167">
        <f t="shared" si="3597"/>
        <v>0</v>
      </c>
      <c r="U4362" s="157"/>
      <c r="V4362" s="248"/>
      <c r="W4362" s="251"/>
      <c r="X4362" s="166">
        <f t="shared" si="3586"/>
        <v>0</v>
      </c>
      <c r="Y4362" s="251"/>
      <c r="Z4362" s="251"/>
      <c r="AA4362" s="167">
        <f t="shared" si="3598"/>
        <v>0</v>
      </c>
      <c r="AB4362" s="157"/>
      <c r="AC4362" s="248"/>
      <c r="AD4362" s="251"/>
      <c r="AE4362" s="166">
        <f t="shared" si="3587"/>
        <v>0</v>
      </c>
      <c r="AF4362" s="251"/>
      <c r="AG4362" s="251"/>
      <c r="AH4362" s="167">
        <f t="shared" si="3599"/>
        <v>0</v>
      </c>
      <c r="AJ4362" s="252"/>
      <c r="AK4362" s="253"/>
      <c r="AL4362" s="254"/>
      <c r="AM4362" s="253"/>
      <c r="AN4362" s="254"/>
      <c r="AO4362" s="253"/>
      <c r="AP4362" s="254"/>
      <c r="AQ4362" s="253"/>
      <c r="AR4362" s="254"/>
      <c r="AS4362" s="253"/>
      <c r="AT4362" s="254"/>
      <c r="AU4362" s="253"/>
      <c r="AV4362" s="163">
        <f t="shared" si="3589"/>
        <v>0</v>
      </c>
      <c r="AW4362" s="168">
        <f t="shared" si="3590"/>
        <v>0</v>
      </c>
      <c r="AY4362" s="163">
        <f t="shared" si="3591"/>
        <v>0</v>
      </c>
      <c r="AZ4362" s="163">
        <f t="shared" si="3592"/>
        <v>0</v>
      </c>
      <c r="BA4362" s="163">
        <f t="shared" si="3593"/>
        <v>0</v>
      </c>
      <c r="BB4362" s="163">
        <f t="shared" si="3594"/>
        <v>0</v>
      </c>
      <c r="BC4362" s="163">
        <f t="shared" si="3595"/>
        <v>0</v>
      </c>
      <c r="BD4362" s="163">
        <f t="shared" si="3596"/>
        <v>0</v>
      </c>
    </row>
    <row r="4363" spans="2:56" x14ac:dyDescent="0.3">
      <c r="B4363" s="179" t="s">
        <v>109</v>
      </c>
      <c r="C4363" s="83">
        <f>SUM(C4364)</f>
        <v>0</v>
      </c>
      <c r="D4363" s="84">
        <f>SUM(D4364)</f>
        <v>0</v>
      </c>
      <c r="E4363" s="85">
        <f t="shared" si="3582"/>
        <v>0</v>
      </c>
      <c r="F4363" s="83">
        <f>SUM(F4364)</f>
        <v>0</v>
      </c>
      <c r="G4363" s="84">
        <f>SUM(G4364)</f>
        <v>0</v>
      </c>
      <c r="H4363" s="85">
        <f t="shared" si="3583"/>
        <v>0</v>
      </c>
      <c r="I4363" s="83">
        <f>SUM(I4364)</f>
        <v>0</v>
      </c>
      <c r="J4363" s="86">
        <f>SUM(J4364)</f>
        <v>0</v>
      </c>
      <c r="K4363" s="87">
        <f t="shared" si="3584"/>
        <v>0</v>
      </c>
      <c r="L4363" s="83">
        <f>SUM(L4364)</f>
        <v>0</v>
      </c>
      <c r="M4363" s="86">
        <f>SUM(M4364)</f>
        <v>0</v>
      </c>
      <c r="N4363" s="88">
        <f>SUM(N4364)</f>
        <v>0</v>
      </c>
      <c r="O4363" s="83">
        <f>SUM(O4364)</f>
        <v>0</v>
      </c>
      <c r="P4363" s="88">
        <f>SUM(P4364)</f>
        <v>0</v>
      </c>
      <c r="Q4363" s="177">
        <f t="shared" si="3585"/>
        <v>0</v>
      </c>
      <c r="R4363" s="88">
        <f>SUM(R4364)</f>
        <v>0</v>
      </c>
      <c r="S4363" s="88">
        <f>SUM(S4364)</f>
        <v>0</v>
      </c>
      <c r="T4363" s="178">
        <f t="shared" si="3597"/>
        <v>0</v>
      </c>
      <c r="U4363" s="157"/>
      <c r="V4363" s="83">
        <f>SUM(V4364)</f>
        <v>0</v>
      </c>
      <c r="W4363" s="88">
        <f>SUM(W4364)</f>
        <v>0</v>
      </c>
      <c r="X4363" s="177">
        <f t="shared" si="3586"/>
        <v>0</v>
      </c>
      <c r="Y4363" s="88">
        <f>SUM(Y4364)</f>
        <v>0</v>
      </c>
      <c r="Z4363" s="88">
        <f>SUM(Z4364)</f>
        <v>0</v>
      </c>
      <c r="AA4363" s="178">
        <f t="shared" si="3598"/>
        <v>0</v>
      </c>
      <c r="AB4363" s="157"/>
      <c r="AC4363" s="83">
        <f>SUM(AC4364)</f>
        <v>0</v>
      </c>
      <c r="AD4363" s="88">
        <f>SUM(AD4364)</f>
        <v>0</v>
      </c>
      <c r="AE4363" s="177">
        <f t="shared" si="3587"/>
        <v>0</v>
      </c>
      <c r="AF4363" s="88">
        <f>SUM(AF4364)</f>
        <v>0</v>
      </c>
      <c r="AG4363" s="88">
        <f>SUM(AG4364)</f>
        <v>0</v>
      </c>
      <c r="AH4363" s="178">
        <f t="shared" si="3599"/>
        <v>0</v>
      </c>
      <c r="AJ4363" s="84">
        <f t="shared" ref="AJ4363:AU4363" si="3616">SUM(AJ4364)</f>
        <v>0</v>
      </c>
      <c r="AK4363" s="86">
        <f t="shared" si="3616"/>
        <v>0</v>
      </c>
      <c r="AL4363" s="88">
        <f t="shared" si="3616"/>
        <v>0</v>
      </c>
      <c r="AM4363" s="86">
        <f t="shared" si="3616"/>
        <v>0</v>
      </c>
      <c r="AN4363" s="88">
        <f t="shared" si="3616"/>
        <v>0</v>
      </c>
      <c r="AO4363" s="86">
        <f t="shared" si="3616"/>
        <v>0</v>
      </c>
      <c r="AP4363" s="88">
        <f t="shared" si="3616"/>
        <v>0</v>
      </c>
      <c r="AQ4363" s="86">
        <f t="shared" si="3616"/>
        <v>0</v>
      </c>
      <c r="AR4363" s="88">
        <f t="shared" si="3616"/>
        <v>0</v>
      </c>
      <c r="AS4363" s="86">
        <f t="shared" si="3616"/>
        <v>0</v>
      </c>
      <c r="AT4363" s="88">
        <f t="shared" si="3616"/>
        <v>0</v>
      </c>
      <c r="AU4363" s="86">
        <f t="shared" si="3616"/>
        <v>0</v>
      </c>
      <c r="AV4363" s="86">
        <f t="shared" si="3589"/>
        <v>0</v>
      </c>
      <c r="AW4363" s="93">
        <f t="shared" si="3590"/>
        <v>0</v>
      </c>
      <c r="AY4363" s="86">
        <f t="shared" si="3591"/>
        <v>0</v>
      </c>
      <c r="AZ4363" s="86">
        <f t="shared" si="3592"/>
        <v>0</v>
      </c>
      <c r="BA4363" s="86">
        <f t="shared" si="3593"/>
        <v>0</v>
      </c>
      <c r="BB4363" s="86">
        <f t="shared" si="3594"/>
        <v>0</v>
      </c>
      <c r="BC4363" s="86">
        <f t="shared" si="3595"/>
        <v>0</v>
      </c>
      <c r="BD4363" s="86">
        <f t="shared" si="3596"/>
        <v>0</v>
      </c>
    </row>
    <row r="4364" spans="2:56" x14ac:dyDescent="0.3">
      <c r="B4364" s="169" t="s">
        <v>110</v>
      </c>
      <c r="C4364" s="248"/>
      <c r="D4364" s="249"/>
      <c r="E4364" s="172">
        <f t="shared" si="3582"/>
        <v>0</v>
      </c>
      <c r="F4364" s="248"/>
      <c r="G4364" s="249"/>
      <c r="H4364" s="172">
        <f t="shared" si="3583"/>
        <v>0</v>
      </c>
      <c r="I4364" s="248"/>
      <c r="J4364" s="250"/>
      <c r="K4364" s="174">
        <f t="shared" si="3584"/>
        <v>0</v>
      </c>
      <c r="L4364" s="248"/>
      <c r="M4364" s="250"/>
      <c r="N4364" s="251"/>
      <c r="O4364" s="248"/>
      <c r="P4364" s="251"/>
      <c r="Q4364" s="166">
        <f t="shared" si="3585"/>
        <v>0</v>
      </c>
      <c r="R4364" s="251"/>
      <c r="S4364" s="251"/>
      <c r="T4364" s="167">
        <f t="shared" si="3597"/>
        <v>0</v>
      </c>
      <c r="U4364" s="157"/>
      <c r="V4364" s="248"/>
      <c r="W4364" s="251"/>
      <c r="X4364" s="166">
        <f t="shared" si="3586"/>
        <v>0</v>
      </c>
      <c r="Y4364" s="251"/>
      <c r="Z4364" s="251"/>
      <c r="AA4364" s="167">
        <f t="shared" si="3598"/>
        <v>0</v>
      </c>
      <c r="AB4364" s="157"/>
      <c r="AC4364" s="248"/>
      <c r="AD4364" s="251"/>
      <c r="AE4364" s="166">
        <f t="shared" si="3587"/>
        <v>0</v>
      </c>
      <c r="AF4364" s="251"/>
      <c r="AG4364" s="251"/>
      <c r="AH4364" s="167">
        <f t="shared" si="3599"/>
        <v>0</v>
      </c>
      <c r="AJ4364" s="252"/>
      <c r="AK4364" s="253"/>
      <c r="AL4364" s="254"/>
      <c r="AM4364" s="253"/>
      <c r="AN4364" s="254"/>
      <c r="AO4364" s="253"/>
      <c r="AP4364" s="254"/>
      <c r="AQ4364" s="253"/>
      <c r="AR4364" s="254"/>
      <c r="AS4364" s="253"/>
      <c r="AT4364" s="254"/>
      <c r="AU4364" s="253"/>
      <c r="AV4364" s="163">
        <f t="shared" si="3589"/>
        <v>0</v>
      </c>
      <c r="AW4364" s="168">
        <f t="shared" si="3590"/>
        <v>0</v>
      </c>
      <c r="AY4364" s="163">
        <f t="shared" si="3591"/>
        <v>0</v>
      </c>
      <c r="AZ4364" s="163">
        <f t="shared" si="3592"/>
        <v>0</v>
      </c>
      <c r="BA4364" s="163">
        <f t="shared" si="3593"/>
        <v>0</v>
      </c>
      <c r="BB4364" s="163">
        <f t="shared" si="3594"/>
        <v>0</v>
      </c>
      <c r="BC4364" s="163">
        <f t="shared" si="3595"/>
        <v>0</v>
      </c>
      <c r="BD4364" s="163">
        <f t="shared" si="3596"/>
        <v>0</v>
      </c>
    </row>
    <row r="4365" spans="2:56" x14ac:dyDescent="0.3">
      <c r="B4365" s="179" t="s">
        <v>111</v>
      </c>
      <c r="C4365" s="83">
        <f>SUM(C4366:C4368)</f>
        <v>0</v>
      </c>
      <c r="D4365" s="84">
        <f>SUM(D4366:D4368)</f>
        <v>0</v>
      </c>
      <c r="E4365" s="85">
        <f t="shared" ref="E4365:E4428" si="3617">IFERROR(D4365/C4365,0)</f>
        <v>0</v>
      </c>
      <c r="F4365" s="83">
        <f>SUM(F4366:F4368)</f>
        <v>0</v>
      </c>
      <c r="G4365" s="84">
        <f>SUM(G4366:G4368)</f>
        <v>0</v>
      </c>
      <c r="H4365" s="85">
        <f t="shared" ref="H4365:H4428" si="3618">IFERROR(G4365/F4365,0)</f>
        <v>0</v>
      </c>
      <c r="I4365" s="83">
        <f>SUM(I4366:I4368)</f>
        <v>0</v>
      </c>
      <c r="J4365" s="86">
        <f>SUM(J4366:J4368)</f>
        <v>0</v>
      </c>
      <c r="K4365" s="87">
        <f t="shared" ref="K4365:K4428" si="3619">IFERROR(J4365/I4365,0)</f>
        <v>0</v>
      </c>
      <c r="L4365" s="83">
        <f>SUM(L4366:L4368)</f>
        <v>0</v>
      </c>
      <c r="M4365" s="86">
        <f>SUM(M4366:M4368)</f>
        <v>0</v>
      </c>
      <c r="N4365" s="88">
        <f>SUM(N4366:N4368)</f>
        <v>0</v>
      </c>
      <c r="O4365" s="83">
        <f>SUM(O4366:O4368)</f>
        <v>0</v>
      </c>
      <c r="P4365" s="88">
        <f>SUM(P4366:P4368)</f>
        <v>0</v>
      </c>
      <c r="Q4365" s="177">
        <f t="shared" ref="Q4365:Q4428" si="3620">SUM(O4365:P4365)</f>
        <v>0</v>
      </c>
      <c r="R4365" s="88">
        <f>SUM(R4366:R4368)</f>
        <v>0</v>
      </c>
      <c r="S4365" s="88">
        <f>SUM(S4366:S4368)</f>
        <v>0</v>
      </c>
      <c r="T4365" s="178">
        <f t="shared" si="3597"/>
        <v>0</v>
      </c>
      <c r="U4365" s="157"/>
      <c r="V4365" s="83">
        <f>SUM(V4366:V4368)</f>
        <v>0</v>
      </c>
      <c r="W4365" s="88">
        <f>SUM(W4366:W4368)</f>
        <v>0</v>
      </c>
      <c r="X4365" s="177">
        <f t="shared" ref="X4365:X4428" si="3621">SUM(V4365:W4365)</f>
        <v>0</v>
      </c>
      <c r="Y4365" s="88">
        <f>SUM(Y4366:Y4368)</f>
        <v>0</v>
      </c>
      <c r="Z4365" s="88">
        <f>SUM(Z4366:Z4368)</f>
        <v>0</v>
      </c>
      <c r="AA4365" s="178">
        <f t="shared" si="3598"/>
        <v>0</v>
      </c>
      <c r="AB4365" s="157"/>
      <c r="AC4365" s="83">
        <f>SUM(AC4366:AC4368)</f>
        <v>0</v>
      </c>
      <c r="AD4365" s="88">
        <f>SUM(AD4366:AD4368)</f>
        <v>0</v>
      </c>
      <c r="AE4365" s="177">
        <f t="shared" ref="AE4365:AE4428" si="3622">SUM(AC4365:AD4365)</f>
        <v>0</v>
      </c>
      <c r="AF4365" s="88">
        <f>SUM(AF4366:AF4368)</f>
        <v>0</v>
      </c>
      <c r="AG4365" s="88">
        <f>SUM(AG4366:AG4368)</f>
        <v>0</v>
      </c>
      <c r="AH4365" s="178">
        <f t="shared" si="3599"/>
        <v>0</v>
      </c>
      <c r="AJ4365" s="84">
        <f t="shared" ref="AJ4365:AU4365" si="3623">SUM(AJ4366:AJ4368)</f>
        <v>0</v>
      </c>
      <c r="AK4365" s="86">
        <f t="shared" si="3623"/>
        <v>0</v>
      </c>
      <c r="AL4365" s="88">
        <f t="shared" si="3623"/>
        <v>0</v>
      </c>
      <c r="AM4365" s="86">
        <f t="shared" si="3623"/>
        <v>0</v>
      </c>
      <c r="AN4365" s="88">
        <f t="shared" si="3623"/>
        <v>0</v>
      </c>
      <c r="AO4365" s="86">
        <f t="shared" si="3623"/>
        <v>0</v>
      </c>
      <c r="AP4365" s="88">
        <f t="shared" si="3623"/>
        <v>0</v>
      </c>
      <c r="AQ4365" s="86">
        <f t="shared" si="3623"/>
        <v>0</v>
      </c>
      <c r="AR4365" s="88">
        <f t="shared" si="3623"/>
        <v>0</v>
      </c>
      <c r="AS4365" s="86">
        <f t="shared" si="3623"/>
        <v>0</v>
      </c>
      <c r="AT4365" s="88">
        <f t="shared" si="3623"/>
        <v>0</v>
      </c>
      <c r="AU4365" s="86">
        <f t="shared" si="3623"/>
        <v>0</v>
      </c>
      <c r="AV4365" s="86">
        <f t="shared" ref="AV4365:AV4428" si="3624">SUM(AJ4365:AU4365)</f>
        <v>0</v>
      </c>
      <c r="AW4365" s="93">
        <f t="shared" ref="AW4365:AW4428" si="3625">T4365-AV4365</f>
        <v>0</v>
      </c>
      <c r="AY4365" s="86">
        <f t="shared" ref="AY4365:AY4428" si="3626">SUM(AJ4365:AL4365)</f>
        <v>0</v>
      </c>
      <c r="AZ4365" s="86">
        <f t="shared" ref="AZ4365:AZ4428" si="3627">SUM(AM4365:AO4365)</f>
        <v>0</v>
      </c>
      <c r="BA4365" s="86">
        <f t="shared" ref="BA4365:BA4428" si="3628">SUM(AP4365:AR4365)</f>
        <v>0</v>
      </c>
      <c r="BB4365" s="86">
        <f t="shared" ref="BB4365:BB4428" si="3629">SUM(AS4365:AU4365)</f>
        <v>0</v>
      </c>
      <c r="BC4365" s="86">
        <f t="shared" ref="BC4365:BC4428" si="3630">SUM(AY4365,AZ4365,BA4365,BB4365)</f>
        <v>0</v>
      </c>
      <c r="BD4365" s="86">
        <f t="shared" ref="BD4365:BD4428" si="3631">T4365-BC4365</f>
        <v>0</v>
      </c>
    </row>
    <row r="4366" spans="2:56" x14ac:dyDescent="0.3">
      <c r="B4366" s="169" t="s">
        <v>112</v>
      </c>
      <c r="C4366" s="248"/>
      <c r="D4366" s="249"/>
      <c r="E4366" s="172">
        <f t="shared" si="3617"/>
        <v>0</v>
      </c>
      <c r="F4366" s="248"/>
      <c r="G4366" s="249"/>
      <c r="H4366" s="172">
        <f t="shared" si="3618"/>
        <v>0</v>
      </c>
      <c r="I4366" s="248"/>
      <c r="J4366" s="250"/>
      <c r="K4366" s="174">
        <f t="shared" si="3619"/>
        <v>0</v>
      </c>
      <c r="L4366" s="248"/>
      <c r="M4366" s="250"/>
      <c r="N4366" s="251"/>
      <c r="O4366" s="248"/>
      <c r="P4366" s="251"/>
      <c r="Q4366" s="166">
        <f t="shared" si="3620"/>
        <v>0</v>
      </c>
      <c r="R4366" s="251"/>
      <c r="S4366" s="251"/>
      <c r="T4366" s="167">
        <f t="shared" ref="T4366:T4429" si="3632">SUM(Q4366:S4366)</f>
        <v>0</v>
      </c>
      <c r="U4366" s="157"/>
      <c r="V4366" s="248"/>
      <c r="W4366" s="251"/>
      <c r="X4366" s="166">
        <f t="shared" si="3621"/>
        <v>0</v>
      </c>
      <c r="Y4366" s="251"/>
      <c r="Z4366" s="251"/>
      <c r="AA4366" s="167">
        <f t="shared" ref="AA4366:AA4429" si="3633">SUM(X4366:Z4366)</f>
        <v>0</v>
      </c>
      <c r="AB4366" s="157"/>
      <c r="AC4366" s="248"/>
      <c r="AD4366" s="251"/>
      <c r="AE4366" s="166">
        <f t="shared" si="3622"/>
        <v>0</v>
      </c>
      <c r="AF4366" s="251"/>
      <c r="AG4366" s="251"/>
      <c r="AH4366" s="167">
        <f t="shared" ref="AH4366:AH4429" si="3634">SUM(AE4366:AG4366)</f>
        <v>0</v>
      </c>
      <c r="AJ4366" s="252"/>
      <c r="AK4366" s="253"/>
      <c r="AL4366" s="254"/>
      <c r="AM4366" s="253"/>
      <c r="AN4366" s="254"/>
      <c r="AO4366" s="253"/>
      <c r="AP4366" s="254"/>
      <c r="AQ4366" s="253"/>
      <c r="AR4366" s="254"/>
      <c r="AS4366" s="253"/>
      <c r="AT4366" s="254"/>
      <c r="AU4366" s="253"/>
      <c r="AV4366" s="163">
        <f t="shared" si="3624"/>
        <v>0</v>
      </c>
      <c r="AW4366" s="168">
        <f t="shared" si="3625"/>
        <v>0</v>
      </c>
      <c r="AY4366" s="163">
        <f t="shared" si="3626"/>
        <v>0</v>
      </c>
      <c r="AZ4366" s="163">
        <f t="shared" si="3627"/>
        <v>0</v>
      </c>
      <c r="BA4366" s="163">
        <f t="shared" si="3628"/>
        <v>0</v>
      </c>
      <c r="BB4366" s="163">
        <f t="shared" si="3629"/>
        <v>0</v>
      </c>
      <c r="BC4366" s="163">
        <f t="shared" si="3630"/>
        <v>0</v>
      </c>
      <c r="BD4366" s="163">
        <f t="shared" si="3631"/>
        <v>0</v>
      </c>
    </row>
    <row r="4367" spans="2:56" x14ac:dyDescent="0.3">
      <c r="B4367" s="169" t="s">
        <v>113</v>
      </c>
      <c r="C4367" s="248"/>
      <c r="D4367" s="249"/>
      <c r="E4367" s="172">
        <f t="shared" si="3617"/>
        <v>0</v>
      </c>
      <c r="F4367" s="248"/>
      <c r="G4367" s="249"/>
      <c r="H4367" s="172">
        <f t="shared" si="3618"/>
        <v>0</v>
      </c>
      <c r="I4367" s="248"/>
      <c r="J4367" s="250"/>
      <c r="K4367" s="174">
        <f t="shared" si="3619"/>
        <v>0</v>
      </c>
      <c r="L4367" s="248"/>
      <c r="M4367" s="250"/>
      <c r="N4367" s="251"/>
      <c r="O4367" s="248"/>
      <c r="P4367" s="251"/>
      <c r="Q4367" s="166">
        <f t="shared" si="3620"/>
        <v>0</v>
      </c>
      <c r="R4367" s="251"/>
      <c r="S4367" s="251"/>
      <c r="T4367" s="167">
        <f t="shared" si="3632"/>
        <v>0</v>
      </c>
      <c r="U4367" s="157"/>
      <c r="V4367" s="248"/>
      <c r="W4367" s="251"/>
      <c r="X4367" s="166">
        <f t="shared" si="3621"/>
        <v>0</v>
      </c>
      <c r="Y4367" s="251"/>
      <c r="Z4367" s="251"/>
      <c r="AA4367" s="167">
        <f t="shared" si="3633"/>
        <v>0</v>
      </c>
      <c r="AB4367" s="157"/>
      <c r="AC4367" s="248"/>
      <c r="AD4367" s="251"/>
      <c r="AE4367" s="166">
        <f t="shared" si="3622"/>
        <v>0</v>
      </c>
      <c r="AF4367" s="251"/>
      <c r="AG4367" s="251"/>
      <c r="AH4367" s="167">
        <f t="shared" si="3634"/>
        <v>0</v>
      </c>
      <c r="AJ4367" s="252"/>
      <c r="AK4367" s="253"/>
      <c r="AL4367" s="254"/>
      <c r="AM4367" s="253"/>
      <c r="AN4367" s="254"/>
      <c r="AO4367" s="253"/>
      <c r="AP4367" s="254"/>
      <c r="AQ4367" s="253"/>
      <c r="AR4367" s="254"/>
      <c r="AS4367" s="253"/>
      <c r="AT4367" s="254"/>
      <c r="AU4367" s="253"/>
      <c r="AV4367" s="163">
        <f t="shared" si="3624"/>
        <v>0</v>
      </c>
      <c r="AW4367" s="168">
        <f t="shared" si="3625"/>
        <v>0</v>
      </c>
      <c r="AY4367" s="163">
        <f t="shared" si="3626"/>
        <v>0</v>
      </c>
      <c r="AZ4367" s="163">
        <f t="shared" si="3627"/>
        <v>0</v>
      </c>
      <c r="BA4367" s="163">
        <f t="shared" si="3628"/>
        <v>0</v>
      </c>
      <c r="BB4367" s="163">
        <f t="shared" si="3629"/>
        <v>0</v>
      </c>
      <c r="BC4367" s="163">
        <f t="shared" si="3630"/>
        <v>0</v>
      </c>
      <c r="BD4367" s="163">
        <f t="shared" si="3631"/>
        <v>0</v>
      </c>
    </row>
    <row r="4368" spans="2:56" x14ac:dyDescent="0.3">
      <c r="B4368" s="169" t="s">
        <v>114</v>
      </c>
      <c r="C4368" s="248"/>
      <c r="D4368" s="249"/>
      <c r="E4368" s="172">
        <f t="shared" si="3617"/>
        <v>0</v>
      </c>
      <c r="F4368" s="248"/>
      <c r="G4368" s="249"/>
      <c r="H4368" s="172">
        <f t="shared" si="3618"/>
        <v>0</v>
      </c>
      <c r="I4368" s="248"/>
      <c r="J4368" s="250"/>
      <c r="K4368" s="174">
        <f t="shared" si="3619"/>
        <v>0</v>
      </c>
      <c r="L4368" s="248"/>
      <c r="M4368" s="250"/>
      <c r="N4368" s="251"/>
      <c r="O4368" s="248"/>
      <c r="P4368" s="251"/>
      <c r="Q4368" s="166">
        <f t="shared" si="3620"/>
        <v>0</v>
      </c>
      <c r="R4368" s="251"/>
      <c r="S4368" s="251"/>
      <c r="T4368" s="167">
        <f t="shared" si="3632"/>
        <v>0</v>
      </c>
      <c r="U4368" s="157"/>
      <c r="V4368" s="248"/>
      <c r="W4368" s="251"/>
      <c r="X4368" s="166">
        <f t="shared" si="3621"/>
        <v>0</v>
      </c>
      <c r="Y4368" s="251"/>
      <c r="Z4368" s="251"/>
      <c r="AA4368" s="167">
        <f t="shared" si="3633"/>
        <v>0</v>
      </c>
      <c r="AB4368" s="157"/>
      <c r="AC4368" s="248"/>
      <c r="AD4368" s="251"/>
      <c r="AE4368" s="166">
        <f t="shared" si="3622"/>
        <v>0</v>
      </c>
      <c r="AF4368" s="251"/>
      <c r="AG4368" s="251"/>
      <c r="AH4368" s="167">
        <f t="shared" si="3634"/>
        <v>0</v>
      </c>
      <c r="AJ4368" s="252"/>
      <c r="AK4368" s="253"/>
      <c r="AL4368" s="254"/>
      <c r="AM4368" s="253"/>
      <c r="AN4368" s="254"/>
      <c r="AO4368" s="253"/>
      <c r="AP4368" s="254"/>
      <c r="AQ4368" s="253"/>
      <c r="AR4368" s="254"/>
      <c r="AS4368" s="253"/>
      <c r="AT4368" s="254"/>
      <c r="AU4368" s="253"/>
      <c r="AV4368" s="163">
        <f t="shared" si="3624"/>
        <v>0</v>
      </c>
      <c r="AW4368" s="168">
        <f t="shared" si="3625"/>
        <v>0</v>
      </c>
      <c r="AY4368" s="163">
        <f t="shared" si="3626"/>
        <v>0</v>
      </c>
      <c r="AZ4368" s="163">
        <f t="shared" si="3627"/>
        <v>0</v>
      </c>
      <c r="BA4368" s="163">
        <f t="shared" si="3628"/>
        <v>0</v>
      </c>
      <c r="BB4368" s="163">
        <f t="shared" si="3629"/>
        <v>0</v>
      </c>
      <c r="BC4368" s="163">
        <f t="shared" si="3630"/>
        <v>0</v>
      </c>
      <c r="BD4368" s="163">
        <f t="shared" si="3631"/>
        <v>0</v>
      </c>
    </row>
    <row r="4369" spans="2:56" x14ac:dyDescent="0.3">
      <c r="B4369" s="179" t="s">
        <v>115</v>
      </c>
      <c r="C4369" s="83">
        <f>SUM(C4370:C4372)</f>
        <v>0</v>
      </c>
      <c r="D4369" s="84">
        <f>SUM(D4370:D4372)</f>
        <v>0</v>
      </c>
      <c r="E4369" s="85">
        <f t="shared" si="3617"/>
        <v>0</v>
      </c>
      <c r="F4369" s="83">
        <f>SUM(F4370:F4372)</f>
        <v>0</v>
      </c>
      <c r="G4369" s="84">
        <f>SUM(G4370:G4372)</f>
        <v>0</v>
      </c>
      <c r="H4369" s="85">
        <f t="shared" si="3618"/>
        <v>0</v>
      </c>
      <c r="I4369" s="83">
        <f>SUM(I4370:I4372)</f>
        <v>0</v>
      </c>
      <c r="J4369" s="86">
        <f>SUM(J4370:J4372)</f>
        <v>0</v>
      </c>
      <c r="K4369" s="87">
        <f t="shared" si="3619"/>
        <v>0</v>
      </c>
      <c r="L4369" s="83">
        <f>SUM(L4370:L4372)</f>
        <v>0</v>
      </c>
      <c r="M4369" s="86">
        <f>SUM(M4370:M4372)</f>
        <v>0</v>
      </c>
      <c r="N4369" s="88">
        <f>SUM(N4370:N4372)</f>
        <v>0</v>
      </c>
      <c r="O4369" s="83">
        <f>SUM(O4370:O4372)</f>
        <v>0</v>
      </c>
      <c r="P4369" s="88">
        <f>SUM(P4370:P4372)</f>
        <v>0</v>
      </c>
      <c r="Q4369" s="177">
        <f t="shared" si="3620"/>
        <v>0</v>
      </c>
      <c r="R4369" s="88">
        <f>SUM(R4370:R4372)</f>
        <v>0</v>
      </c>
      <c r="S4369" s="88">
        <f>SUM(S4370:S4372)</f>
        <v>0</v>
      </c>
      <c r="T4369" s="178">
        <f t="shared" si="3632"/>
        <v>0</v>
      </c>
      <c r="U4369" s="157"/>
      <c r="V4369" s="83">
        <f>SUM(V4370:V4372)</f>
        <v>0</v>
      </c>
      <c r="W4369" s="88">
        <f>SUM(W4370:W4372)</f>
        <v>0</v>
      </c>
      <c r="X4369" s="177">
        <f t="shared" si="3621"/>
        <v>0</v>
      </c>
      <c r="Y4369" s="88">
        <f>SUM(Y4370:Y4372)</f>
        <v>0</v>
      </c>
      <c r="Z4369" s="88">
        <f>SUM(Z4370:Z4372)</f>
        <v>0</v>
      </c>
      <c r="AA4369" s="178">
        <f t="shared" si="3633"/>
        <v>0</v>
      </c>
      <c r="AB4369" s="157"/>
      <c r="AC4369" s="83">
        <f>SUM(AC4370:AC4372)</f>
        <v>0</v>
      </c>
      <c r="AD4369" s="88">
        <f>SUM(AD4370:AD4372)</f>
        <v>0</v>
      </c>
      <c r="AE4369" s="177">
        <f t="shared" si="3622"/>
        <v>0</v>
      </c>
      <c r="AF4369" s="88">
        <f>SUM(AF4370:AF4372)</f>
        <v>0</v>
      </c>
      <c r="AG4369" s="88">
        <f>SUM(AG4370:AG4372)</f>
        <v>0</v>
      </c>
      <c r="AH4369" s="178">
        <f t="shared" si="3634"/>
        <v>0</v>
      </c>
      <c r="AJ4369" s="84">
        <f t="shared" ref="AJ4369:AU4369" si="3635">SUM(AJ4370:AJ4372)</f>
        <v>0</v>
      </c>
      <c r="AK4369" s="86">
        <f t="shared" si="3635"/>
        <v>0</v>
      </c>
      <c r="AL4369" s="88">
        <f t="shared" si="3635"/>
        <v>0</v>
      </c>
      <c r="AM4369" s="86">
        <f t="shared" si="3635"/>
        <v>0</v>
      </c>
      <c r="AN4369" s="88">
        <f t="shared" si="3635"/>
        <v>0</v>
      </c>
      <c r="AO4369" s="86">
        <f t="shared" si="3635"/>
        <v>0</v>
      </c>
      <c r="AP4369" s="88">
        <f t="shared" si="3635"/>
        <v>0</v>
      </c>
      <c r="AQ4369" s="86">
        <f t="shared" si="3635"/>
        <v>0</v>
      </c>
      <c r="AR4369" s="88">
        <f t="shared" si="3635"/>
        <v>0</v>
      </c>
      <c r="AS4369" s="86">
        <f t="shared" si="3635"/>
        <v>0</v>
      </c>
      <c r="AT4369" s="88">
        <f t="shared" si="3635"/>
        <v>0</v>
      </c>
      <c r="AU4369" s="86">
        <f t="shared" si="3635"/>
        <v>0</v>
      </c>
      <c r="AV4369" s="86">
        <f t="shared" si="3624"/>
        <v>0</v>
      </c>
      <c r="AW4369" s="93">
        <f t="shared" si="3625"/>
        <v>0</v>
      </c>
      <c r="AY4369" s="86">
        <f t="shared" si="3626"/>
        <v>0</v>
      </c>
      <c r="AZ4369" s="86">
        <f t="shared" si="3627"/>
        <v>0</v>
      </c>
      <c r="BA4369" s="86">
        <f t="shared" si="3628"/>
        <v>0</v>
      </c>
      <c r="BB4369" s="86">
        <f t="shared" si="3629"/>
        <v>0</v>
      </c>
      <c r="BC4369" s="86">
        <f t="shared" si="3630"/>
        <v>0</v>
      </c>
      <c r="BD4369" s="86">
        <f t="shared" si="3631"/>
        <v>0</v>
      </c>
    </row>
    <row r="4370" spans="2:56" x14ac:dyDescent="0.3">
      <c r="B4370" s="169" t="s">
        <v>116</v>
      </c>
      <c r="C4370" s="248"/>
      <c r="D4370" s="249"/>
      <c r="E4370" s="172">
        <f t="shared" si="3617"/>
        <v>0</v>
      </c>
      <c r="F4370" s="248"/>
      <c r="G4370" s="249"/>
      <c r="H4370" s="172">
        <f t="shared" si="3618"/>
        <v>0</v>
      </c>
      <c r="I4370" s="248"/>
      <c r="J4370" s="250"/>
      <c r="K4370" s="174">
        <f t="shared" si="3619"/>
        <v>0</v>
      </c>
      <c r="L4370" s="248"/>
      <c r="M4370" s="250"/>
      <c r="N4370" s="251"/>
      <c r="O4370" s="248"/>
      <c r="P4370" s="251"/>
      <c r="Q4370" s="166">
        <f t="shared" si="3620"/>
        <v>0</v>
      </c>
      <c r="R4370" s="251"/>
      <c r="S4370" s="251"/>
      <c r="T4370" s="167">
        <f t="shared" si="3632"/>
        <v>0</v>
      </c>
      <c r="U4370" s="157"/>
      <c r="V4370" s="248"/>
      <c r="W4370" s="251"/>
      <c r="X4370" s="166">
        <f t="shared" si="3621"/>
        <v>0</v>
      </c>
      <c r="Y4370" s="251"/>
      <c r="Z4370" s="251"/>
      <c r="AA4370" s="167">
        <f t="shared" si="3633"/>
        <v>0</v>
      </c>
      <c r="AB4370" s="157"/>
      <c r="AC4370" s="248"/>
      <c r="AD4370" s="251"/>
      <c r="AE4370" s="166">
        <f t="shared" si="3622"/>
        <v>0</v>
      </c>
      <c r="AF4370" s="251"/>
      <c r="AG4370" s="251"/>
      <c r="AH4370" s="167">
        <f t="shared" si="3634"/>
        <v>0</v>
      </c>
      <c r="AJ4370" s="252"/>
      <c r="AK4370" s="253"/>
      <c r="AL4370" s="254"/>
      <c r="AM4370" s="253"/>
      <c r="AN4370" s="254"/>
      <c r="AO4370" s="253"/>
      <c r="AP4370" s="254"/>
      <c r="AQ4370" s="253"/>
      <c r="AR4370" s="254"/>
      <c r="AS4370" s="253"/>
      <c r="AT4370" s="254"/>
      <c r="AU4370" s="253"/>
      <c r="AV4370" s="163">
        <f t="shared" si="3624"/>
        <v>0</v>
      </c>
      <c r="AW4370" s="168">
        <f t="shared" si="3625"/>
        <v>0</v>
      </c>
      <c r="AY4370" s="163">
        <f t="shared" si="3626"/>
        <v>0</v>
      </c>
      <c r="AZ4370" s="163">
        <f t="shared" si="3627"/>
        <v>0</v>
      </c>
      <c r="BA4370" s="163">
        <f t="shared" si="3628"/>
        <v>0</v>
      </c>
      <c r="BB4370" s="163">
        <f t="shared" si="3629"/>
        <v>0</v>
      </c>
      <c r="BC4370" s="163">
        <f t="shared" si="3630"/>
        <v>0</v>
      </c>
      <c r="BD4370" s="163">
        <f t="shared" si="3631"/>
        <v>0</v>
      </c>
    </row>
    <row r="4371" spans="2:56" x14ac:dyDescent="0.3">
      <c r="B4371" s="169" t="s">
        <v>117</v>
      </c>
      <c r="C4371" s="248"/>
      <c r="D4371" s="249"/>
      <c r="E4371" s="172">
        <f t="shared" si="3617"/>
        <v>0</v>
      </c>
      <c r="F4371" s="248"/>
      <c r="G4371" s="249"/>
      <c r="H4371" s="172">
        <f t="shared" si="3618"/>
        <v>0</v>
      </c>
      <c r="I4371" s="248"/>
      <c r="J4371" s="250"/>
      <c r="K4371" s="174">
        <f t="shared" si="3619"/>
        <v>0</v>
      </c>
      <c r="L4371" s="248"/>
      <c r="M4371" s="250"/>
      <c r="N4371" s="251"/>
      <c r="O4371" s="248"/>
      <c r="P4371" s="251"/>
      <c r="Q4371" s="166">
        <f t="shared" si="3620"/>
        <v>0</v>
      </c>
      <c r="R4371" s="251"/>
      <c r="S4371" s="251"/>
      <c r="T4371" s="167">
        <f t="shared" si="3632"/>
        <v>0</v>
      </c>
      <c r="U4371" s="157"/>
      <c r="V4371" s="248"/>
      <c r="W4371" s="251"/>
      <c r="X4371" s="166">
        <f t="shared" si="3621"/>
        <v>0</v>
      </c>
      <c r="Y4371" s="251"/>
      <c r="Z4371" s="251"/>
      <c r="AA4371" s="167">
        <f t="shared" si="3633"/>
        <v>0</v>
      </c>
      <c r="AB4371" s="157"/>
      <c r="AC4371" s="248"/>
      <c r="AD4371" s="251"/>
      <c r="AE4371" s="166">
        <f t="shared" si="3622"/>
        <v>0</v>
      </c>
      <c r="AF4371" s="251"/>
      <c r="AG4371" s="251"/>
      <c r="AH4371" s="167">
        <f t="shared" si="3634"/>
        <v>0</v>
      </c>
      <c r="AJ4371" s="252"/>
      <c r="AK4371" s="253"/>
      <c r="AL4371" s="254"/>
      <c r="AM4371" s="253"/>
      <c r="AN4371" s="254"/>
      <c r="AO4371" s="253"/>
      <c r="AP4371" s="254"/>
      <c r="AQ4371" s="253"/>
      <c r="AR4371" s="254"/>
      <c r="AS4371" s="253"/>
      <c r="AT4371" s="254"/>
      <c r="AU4371" s="253"/>
      <c r="AV4371" s="163">
        <f t="shared" si="3624"/>
        <v>0</v>
      </c>
      <c r="AW4371" s="168">
        <f t="shared" si="3625"/>
        <v>0</v>
      </c>
      <c r="AY4371" s="163">
        <f t="shared" si="3626"/>
        <v>0</v>
      </c>
      <c r="AZ4371" s="163">
        <f t="shared" si="3627"/>
        <v>0</v>
      </c>
      <c r="BA4371" s="163">
        <f t="shared" si="3628"/>
        <v>0</v>
      </c>
      <c r="BB4371" s="163">
        <f t="shared" si="3629"/>
        <v>0</v>
      </c>
      <c r="BC4371" s="163">
        <f t="shared" si="3630"/>
        <v>0</v>
      </c>
      <c r="BD4371" s="163">
        <f t="shared" si="3631"/>
        <v>0</v>
      </c>
    </row>
    <row r="4372" spans="2:56" x14ac:dyDescent="0.3">
      <c r="B4372" s="169" t="s">
        <v>118</v>
      </c>
      <c r="C4372" s="248"/>
      <c r="D4372" s="249"/>
      <c r="E4372" s="172">
        <f t="shared" si="3617"/>
        <v>0</v>
      </c>
      <c r="F4372" s="248"/>
      <c r="G4372" s="249"/>
      <c r="H4372" s="172">
        <f t="shared" si="3618"/>
        <v>0</v>
      </c>
      <c r="I4372" s="248"/>
      <c r="J4372" s="250"/>
      <c r="K4372" s="174">
        <f t="shared" si="3619"/>
        <v>0</v>
      </c>
      <c r="L4372" s="248"/>
      <c r="M4372" s="250"/>
      <c r="N4372" s="251"/>
      <c r="O4372" s="248"/>
      <c r="P4372" s="251"/>
      <c r="Q4372" s="166">
        <f t="shared" si="3620"/>
        <v>0</v>
      </c>
      <c r="R4372" s="251"/>
      <c r="S4372" s="251"/>
      <c r="T4372" s="167">
        <f t="shared" si="3632"/>
        <v>0</v>
      </c>
      <c r="U4372" s="157"/>
      <c r="V4372" s="248"/>
      <c r="W4372" s="251"/>
      <c r="X4372" s="166">
        <f t="shared" si="3621"/>
        <v>0</v>
      </c>
      <c r="Y4372" s="251"/>
      <c r="Z4372" s="251"/>
      <c r="AA4372" s="167">
        <f t="shared" si="3633"/>
        <v>0</v>
      </c>
      <c r="AB4372" s="157"/>
      <c r="AC4372" s="248"/>
      <c r="AD4372" s="251"/>
      <c r="AE4372" s="166">
        <f t="shared" si="3622"/>
        <v>0</v>
      </c>
      <c r="AF4372" s="251"/>
      <c r="AG4372" s="251"/>
      <c r="AH4372" s="167">
        <f t="shared" si="3634"/>
        <v>0</v>
      </c>
      <c r="AJ4372" s="252"/>
      <c r="AK4372" s="253"/>
      <c r="AL4372" s="254"/>
      <c r="AM4372" s="253"/>
      <c r="AN4372" s="254"/>
      <c r="AO4372" s="253"/>
      <c r="AP4372" s="254"/>
      <c r="AQ4372" s="253"/>
      <c r="AR4372" s="254"/>
      <c r="AS4372" s="253"/>
      <c r="AT4372" s="254"/>
      <c r="AU4372" s="253"/>
      <c r="AV4372" s="163">
        <f t="shared" si="3624"/>
        <v>0</v>
      </c>
      <c r="AW4372" s="168">
        <f t="shared" si="3625"/>
        <v>0</v>
      </c>
      <c r="AY4372" s="163">
        <f t="shared" si="3626"/>
        <v>0</v>
      </c>
      <c r="AZ4372" s="163">
        <f t="shared" si="3627"/>
        <v>0</v>
      </c>
      <c r="BA4372" s="163">
        <f t="shared" si="3628"/>
        <v>0</v>
      </c>
      <c r="BB4372" s="163">
        <f t="shared" si="3629"/>
        <v>0</v>
      </c>
      <c r="BC4372" s="163">
        <f t="shared" si="3630"/>
        <v>0</v>
      </c>
      <c r="BD4372" s="163">
        <f t="shared" si="3631"/>
        <v>0</v>
      </c>
    </row>
    <row r="4373" spans="2:56" x14ac:dyDescent="0.3">
      <c r="B4373" s="179" t="s">
        <v>119</v>
      </c>
      <c r="C4373" s="83">
        <f>SUM(C4374)</f>
        <v>2000</v>
      </c>
      <c r="D4373" s="84">
        <f>SUM(D4374)</f>
        <v>2000</v>
      </c>
      <c r="E4373" s="85">
        <f t="shared" si="3617"/>
        <v>1</v>
      </c>
      <c r="F4373" s="83">
        <f>SUM(F4374)</f>
        <v>2000</v>
      </c>
      <c r="G4373" s="84">
        <f>SUM(G4374)</f>
        <v>1952.5</v>
      </c>
      <c r="H4373" s="85">
        <f t="shared" si="3618"/>
        <v>0.97624999999999995</v>
      </c>
      <c r="I4373" s="83">
        <f>SUM(I4374)</f>
        <v>2000</v>
      </c>
      <c r="J4373" s="86">
        <f>SUM(J4374)</f>
        <v>2000</v>
      </c>
      <c r="K4373" s="87">
        <f t="shared" si="3619"/>
        <v>1</v>
      </c>
      <c r="L4373" s="83">
        <f>SUM(L4374)</f>
        <v>2000</v>
      </c>
      <c r="M4373" s="86">
        <f>SUM(M4374)</f>
        <v>2000</v>
      </c>
      <c r="N4373" s="88">
        <f>SUM(N4374)</f>
        <v>0</v>
      </c>
      <c r="O4373" s="83">
        <f>SUM(O4374)</f>
        <v>0</v>
      </c>
      <c r="P4373" s="88">
        <f>SUM(P4374)</f>
        <v>2000</v>
      </c>
      <c r="Q4373" s="177">
        <f t="shared" si="3620"/>
        <v>2000</v>
      </c>
      <c r="R4373" s="88">
        <f>SUM(R4374)</f>
        <v>0</v>
      </c>
      <c r="S4373" s="88">
        <f>SUM(S4374)</f>
        <v>0</v>
      </c>
      <c r="T4373" s="178">
        <f t="shared" si="3632"/>
        <v>2000</v>
      </c>
      <c r="U4373" s="157"/>
      <c r="V4373" s="83">
        <f>SUM(V4374)</f>
        <v>0</v>
      </c>
      <c r="W4373" s="88">
        <f>SUM(W4374)</f>
        <v>0</v>
      </c>
      <c r="X4373" s="177">
        <f t="shared" si="3621"/>
        <v>0</v>
      </c>
      <c r="Y4373" s="88">
        <f>SUM(Y4374)</f>
        <v>0</v>
      </c>
      <c r="Z4373" s="88">
        <f>SUM(Z4374)</f>
        <v>0</v>
      </c>
      <c r="AA4373" s="178">
        <f t="shared" si="3633"/>
        <v>0</v>
      </c>
      <c r="AB4373" s="157"/>
      <c r="AC4373" s="83">
        <f>SUM(AC4374)</f>
        <v>0</v>
      </c>
      <c r="AD4373" s="88">
        <f>SUM(AD4374)</f>
        <v>0</v>
      </c>
      <c r="AE4373" s="177">
        <f t="shared" si="3622"/>
        <v>0</v>
      </c>
      <c r="AF4373" s="88">
        <f>SUM(AF4374)</f>
        <v>0</v>
      </c>
      <c r="AG4373" s="88">
        <f>SUM(AG4374)</f>
        <v>0</v>
      </c>
      <c r="AH4373" s="178">
        <f t="shared" si="3634"/>
        <v>0</v>
      </c>
      <c r="AJ4373" s="84">
        <f t="shared" ref="AJ4373:AU4373" si="3636">SUM(AJ4374)</f>
        <v>2000</v>
      </c>
      <c r="AK4373" s="86">
        <f t="shared" si="3636"/>
        <v>0</v>
      </c>
      <c r="AL4373" s="88">
        <f t="shared" si="3636"/>
        <v>0</v>
      </c>
      <c r="AM4373" s="86">
        <f t="shared" si="3636"/>
        <v>0</v>
      </c>
      <c r="AN4373" s="88">
        <f t="shared" si="3636"/>
        <v>0</v>
      </c>
      <c r="AO4373" s="86">
        <f t="shared" si="3636"/>
        <v>0</v>
      </c>
      <c r="AP4373" s="88">
        <f t="shared" si="3636"/>
        <v>0</v>
      </c>
      <c r="AQ4373" s="86">
        <f t="shared" si="3636"/>
        <v>0</v>
      </c>
      <c r="AR4373" s="88">
        <f t="shared" si="3636"/>
        <v>0</v>
      </c>
      <c r="AS4373" s="86">
        <f t="shared" si="3636"/>
        <v>0</v>
      </c>
      <c r="AT4373" s="88">
        <f t="shared" si="3636"/>
        <v>0</v>
      </c>
      <c r="AU4373" s="86">
        <f t="shared" si="3636"/>
        <v>0</v>
      </c>
      <c r="AV4373" s="86">
        <f t="shared" si="3624"/>
        <v>2000</v>
      </c>
      <c r="AW4373" s="93">
        <f t="shared" si="3625"/>
        <v>0</v>
      </c>
      <c r="AY4373" s="86">
        <f t="shared" si="3626"/>
        <v>2000</v>
      </c>
      <c r="AZ4373" s="86">
        <f t="shared" si="3627"/>
        <v>0</v>
      </c>
      <c r="BA4373" s="86">
        <f t="shared" si="3628"/>
        <v>0</v>
      </c>
      <c r="BB4373" s="86">
        <f t="shared" si="3629"/>
        <v>0</v>
      </c>
      <c r="BC4373" s="86">
        <f t="shared" si="3630"/>
        <v>2000</v>
      </c>
      <c r="BD4373" s="86">
        <f t="shared" si="3631"/>
        <v>0</v>
      </c>
    </row>
    <row r="4374" spans="2:56" x14ac:dyDescent="0.3">
      <c r="B4374" s="169" t="s">
        <v>120</v>
      </c>
      <c r="C4374" s="248">
        <v>2000</v>
      </c>
      <c r="D4374" s="249">
        <v>2000</v>
      </c>
      <c r="E4374" s="172">
        <f t="shared" si="3617"/>
        <v>1</v>
      </c>
      <c r="F4374" s="248">
        <v>2000</v>
      </c>
      <c r="G4374" s="249">
        <v>1952.5</v>
      </c>
      <c r="H4374" s="172">
        <f t="shared" si="3618"/>
        <v>0.97624999999999995</v>
      </c>
      <c r="I4374" s="248">
        <v>2000</v>
      </c>
      <c r="J4374" s="250">
        <v>2000</v>
      </c>
      <c r="K4374" s="174">
        <f t="shared" si="3619"/>
        <v>1</v>
      </c>
      <c r="L4374" s="248">
        <v>2000</v>
      </c>
      <c r="M4374" s="250">
        <v>2000</v>
      </c>
      <c r="N4374" s="251"/>
      <c r="O4374" s="248"/>
      <c r="P4374" s="251">
        <v>2000</v>
      </c>
      <c r="Q4374" s="166">
        <f t="shared" si="3620"/>
        <v>2000</v>
      </c>
      <c r="R4374" s="251"/>
      <c r="S4374" s="251"/>
      <c r="T4374" s="167">
        <f t="shared" si="3632"/>
        <v>2000</v>
      </c>
      <c r="U4374" s="157"/>
      <c r="V4374" s="248"/>
      <c r="W4374" s="251"/>
      <c r="X4374" s="166">
        <f t="shared" si="3621"/>
        <v>0</v>
      </c>
      <c r="Y4374" s="251"/>
      <c r="Z4374" s="251"/>
      <c r="AA4374" s="167">
        <f t="shared" si="3633"/>
        <v>0</v>
      </c>
      <c r="AB4374" s="157"/>
      <c r="AC4374" s="248"/>
      <c r="AD4374" s="251"/>
      <c r="AE4374" s="166">
        <f t="shared" si="3622"/>
        <v>0</v>
      </c>
      <c r="AF4374" s="251"/>
      <c r="AG4374" s="251"/>
      <c r="AH4374" s="167">
        <f t="shared" si="3634"/>
        <v>0</v>
      </c>
      <c r="AJ4374" s="252">
        <v>2000</v>
      </c>
      <c r="AK4374" s="253"/>
      <c r="AL4374" s="254"/>
      <c r="AM4374" s="253"/>
      <c r="AN4374" s="254"/>
      <c r="AO4374" s="253"/>
      <c r="AP4374" s="254"/>
      <c r="AQ4374" s="253"/>
      <c r="AR4374" s="254"/>
      <c r="AS4374" s="253"/>
      <c r="AT4374" s="254"/>
      <c r="AU4374" s="253"/>
      <c r="AV4374" s="163">
        <f t="shared" si="3624"/>
        <v>2000</v>
      </c>
      <c r="AW4374" s="168">
        <f t="shared" si="3625"/>
        <v>0</v>
      </c>
      <c r="AY4374" s="163">
        <f t="shared" si="3626"/>
        <v>2000</v>
      </c>
      <c r="AZ4374" s="163">
        <f t="shared" si="3627"/>
        <v>0</v>
      </c>
      <c r="BA4374" s="163">
        <f t="shared" si="3628"/>
        <v>0</v>
      </c>
      <c r="BB4374" s="163">
        <f t="shared" si="3629"/>
        <v>0</v>
      </c>
      <c r="BC4374" s="163">
        <f t="shared" si="3630"/>
        <v>2000</v>
      </c>
      <c r="BD4374" s="163">
        <f t="shared" si="3631"/>
        <v>0</v>
      </c>
    </row>
    <row r="4375" spans="2:56" x14ac:dyDescent="0.3">
      <c r="B4375" s="179" t="s">
        <v>121</v>
      </c>
      <c r="C4375" s="83">
        <f>SUM(C4376:C4380)</f>
        <v>0</v>
      </c>
      <c r="D4375" s="84">
        <f>SUM(D4376:D4380)</f>
        <v>0</v>
      </c>
      <c r="E4375" s="85">
        <f t="shared" si="3617"/>
        <v>0</v>
      </c>
      <c r="F4375" s="83">
        <f>SUM(F4376:F4380)</f>
        <v>0</v>
      </c>
      <c r="G4375" s="84">
        <f>SUM(G4376:G4380)</f>
        <v>0</v>
      </c>
      <c r="H4375" s="85">
        <f t="shared" si="3618"/>
        <v>0</v>
      </c>
      <c r="I4375" s="83">
        <f>SUM(I4376:I4380)</f>
        <v>0</v>
      </c>
      <c r="J4375" s="86">
        <f>SUM(J4376:J4380)</f>
        <v>0</v>
      </c>
      <c r="K4375" s="87">
        <f t="shared" si="3619"/>
        <v>0</v>
      </c>
      <c r="L4375" s="83">
        <f>SUM(L4376:L4380)</f>
        <v>0</v>
      </c>
      <c r="M4375" s="86">
        <f>SUM(M4376:M4380)</f>
        <v>0</v>
      </c>
      <c r="N4375" s="88">
        <f>SUM(N4376:N4380)</f>
        <v>0</v>
      </c>
      <c r="O4375" s="83">
        <f>SUM(O4376:O4380)</f>
        <v>0</v>
      </c>
      <c r="P4375" s="88">
        <f>SUM(P4376:P4380)</f>
        <v>0</v>
      </c>
      <c r="Q4375" s="177">
        <f t="shared" si="3620"/>
        <v>0</v>
      </c>
      <c r="R4375" s="88">
        <f>SUM(R4376:R4380)</f>
        <v>0</v>
      </c>
      <c r="S4375" s="88">
        <f>SUM(S4376:S4380)</f>
        <v>0</v>
      </c>
      <c r="T4375" s="178">
        <f t="shared" si="3632"/>
        <v>0</v>
      </c>
      <c r="U4375" s="157"/>
      <c r="V4375" s="83">
        <f>SUM(V4376:V4380)</f>
        <v>0</v>
      </c>
      <c r="W4375" s="88">
        <f>SUM(W4376:W4380)</f>
        <v>0</v>
      </c>
      <c r="X4375" s="177">
        <f t="shared" si="3621"/>
        <v>0</v>
      </c>
      <c r="Y4375" s="88">
        <f>SUM(Y4376:Y4380)</f>
        <v>0</v>
      </c>
      <c r="Z4375" s="88">
        <f>SUM(Z4376:Z4380)</f>
        <v>0</v>
      </c>
      <c r="AA4375" s="178">
        <f t="shared" si="3633"/>
        <v>0</v>
      </c>
      <c r="AB4375" s="157"/>
      <c r="AC4375" s="83">
        <f>SUM(AC4376:AC4380)</f>
        <v>0</v>
      </c>
      <c r="AD4375" s="88">
        <f>SUM(AD4376:AD4380)</f>
        <v>0</v>
      </c>
      <c r="AE4375" s="177">
        <f t="shared" si="3622"/>
        <v>0</v>
      </c>
      <c r="AF4375" s="88">
        <f>SUM(AF4376:AF4380)</f>
        <v>0</v>
      </c>
      <c r="AG4375" s="88">
        <f>SUM(AG4376:AG4380)</f>
        <v>0</v>
      </c>
      <c r="AH4375" s="178">
        <f t="shared" si="3634"/>
        <v>0</v>
      </c>
      <c r="AJ4375" s="84">
        <f t="shared" ref="AJ4375:AU4375" si="3637">SUM(AJ4376:AJ4380)</f>
        <v>0</v>
      </c>
      <c r="AK4375" s="86">
        <f t="shared" si="3637"/>
        <v>0</v>
      </c>
      <c r="AL4375" s="88">
        <f t="shared" si="3637"/>
        <v>0</v>
      </c>
      <c r="AM4375" s="86">
        <f t="shared" si="3637"/>
        <v>0</v>
      </c>
      <c r="AN4375" s="88">
        <f t="shared" si="3637"/>
        <v>0</v>
      </c>
      <c r="AO4375" s="86">
        <f t="shared" si="3637"/>
        <v>0</v>
      </c>
      <c r="AP4375" s="88">
        <f t="shared" si="3637"/>
        <v>0</v>
      </c>
      <c r="AQ4375" s="86">
        <f t="shared" si="3637"/>
        <v>0</v>
      </c>
      <c r="AR4375" s="88">
        <f t="shared" si="3637"/>
        <v>0</v>
      </c>
      <c r="AS4375" s="86">
        <f t="shared" si="3637"/>
        <v>0</v>
      </c>
      <c r="AT4375" s="88">
        <f t="shared" si="3637"/>
        <v>0</v>
      </c>
      <c r="AU4375" s="86">
        <f t="shared" si="3637"/>
        <v>0</v>
      </c>
      <c r="AV4375" s="86">
        <f t="shared" si="3624"/>
        <v>0</v>
      </c>
      <c r="AW4375" s="93">
        <f t="shared" si="3625"/>
        <v>0</v>
      </c>
      <c r="AY4375" s="86">
        <f t="shared" si="3626"/>
        <v>0</v>
      </c>
      <c r="AZ4375" s="86">
        <f t="shared" si="3627"/>
        <v>0</v>
      </c>
      <c r="BA4375" s="86">
        <f t="shared" si="3628"/>
        <v>0</v>
      </c>
      <c r="BB4375" s="86">
        <f t="shared" si="3629"/>
        <v>0</v>
      </c>
      <c r="BC4375" s="86">
        <f t="shared" si="3630"/>
        <v>0</v>
      </c>
      <c r="BD4375" s="86">
        <f t="shared" si="3631"/>
        <v>0</v>
      </c>
    </row>
    <row r="4376" spans="2:56" x14ac:dyDescent="0.3">
      <c r="B4376" s="169" t="s">
        <v>122</v>
      </c>
      <c r="C4376" s="248"/>
      <c r="D4376" s="249"/>
      <c r="E4376" s="172">
        <f t="shared" si="3617"/>
        <v>0</v>
      </c>
      <c r="F4376" s="248"/>
      <c r="G4376" s="249"/>
      <c r="H4376" s="172">
        <f t="shared" si="3618"/>
        <v>0</v>
      </c>
      <c r="I4376" s="248"/>
      <c r="J4376" s="250"/>
      <c r="K4376" s="174">
        <f t="shared" si="3619"/>
        <v>0</v>
      </c>
      <c r="L4376" s="248"/>
      <c r="M4376" s="250"/>
      <c r="N4376" s="251"/>
      <c r="O4376" s="248"/>
      <c r="P4376" s="251"/>
      <c r="Q4376" s="166">
        <f t="shared" si="3620"/>
        <v>0</v>
      </c>
      <c r="R4376" s="251"/>
      <c r="S4376" s="251"/>
      <c r="T4376" s="167">
        <f t="shared" si="3632"/>
        <v>0</v>
      </c>
      <c r="U4376" s="157"/>
      <c r="V4376" s="248"/>
      <c r="W4376" s="251"/>
      <c r="X4376" s="166">
        <f t="shared" si="3621"/>
        <v>0</v>
      </c>
      <c r="Y4376" s="251"/>
      <c r="Z4376" s="251"/>
      <c r="AA4376" s="167">
        <f t="shared" si="3633"/>
        <v>0</v>
      </c>
      <c r="AB4376" s="157"/>
      <c r="AC4376" s="248"/>
      <c r="AD4376" s="251"/>
      <c r="AE4376" s="166">
        <f t="shared" si="3622"/>
        <v>0</v>
      </c>
      <c r="AF4376" s="251"/>
      <c r="AG4376" s="251"/>
      <c r="AH4376" s="167">
        <f t="shared" si="3634"/>
        <v>0</v>
      </c>
      <c r="AJ4376" s="252"/>
      <c r="AK4376" s="253"/>
      <c r="AL4376" s="254"/>
      <c r="AM4376" s="253"/>
      <c r="AN4376" s="254"/>
      <c r="AO4376" s="253"/>
      <c r="AP4376" s="254"/>
      <c r="AQ4376" s="253"/>
      <c r="AR4376" s="254"/>
      <c r="AS4376" s="253"/>
      <c r="AT4376" s="254"/>
      <c r="AU4376" s="253"/>
      <c r="AV4376" s="163">
        <f t="shared" si="3624"/>
        <v>0</v>
      </c>
      <c r="AW4376" s="168">
        <f t="shared" si="3625"/>
        <v>0</v>
      </c>
      <c r="AY4376" s="163">
        <f t="shared" si="3626"/>
        <v>0</v>
      </c>
      <c r="AZ4376" s="163">
        <f t="shared" si="3627"/>
        <v>0</v>
      </c>
      <c r="BA4376" s="163">
        <f t="shared" si="3628"/>
        <v>0</v>
      </c>
      <c r="BB4376" s="163">
        <f t="shared" si="3629"/>
        <v>0</v>
      </c>
      <c r="BC4376" s="163">
        <f t="shared" si="3630"/>
        <v>0</v>
      </c>
      <c r="BD4376" s="163">
        <f t="shared" si="3631"/>
        <v>0</v>
      </c>
    </row>
    <row r="4377" spans="2:56" x14ac:dyDescent="0.3">
      <c r="B4377" s="169" t="s">
        <v>123</v>
      </c>
      <c r="C4377" s="248"/>
      <c r="D4377" s="249"/>
      <c r="E4377" s="172">
        <f t="shared" si="3617"/>
        <v>0</v>
      </c>
      <c r="F4377" s="248"/>
      <c r="G4377" s="249"/>
      <c r="H4377" s="172">
        <f t="shared" si="3618"/>
        <v>0</v>
      </c>
      <c r="I4377" s="248"/>
      <c r="J4377" s="250"/>
      <c r="K4377" s="174">
        <f t="shared" si="3619"/>
        <v>0</v>
      </c>
      <c r="L4377" s="248"/>
      <c r="M4377" s="250"/>
      <c r="N4377" s="251"/>
      <c r="O4377" s="248"/>
      <c r="P4377" s="251"/>
      <c r="Q4377" s="166">
        <f t="shared" si="3620"/>
        <v>0</v>
      </c>
      <c r="R4377" s="251"/>
      <c r="S4377" s="251"/>
      <c r="T4377" s="167">
        <f t="shared" si="3632"/>
        <v>0</v>
      </c>
      <c r="U4377" s="157"/>
      <c r="V4377" s="248"/>
      <c r="W4377" s="251"/>
      <c r="X4377" s="166">
        <f t="shared" si="3621"/>
        <v>0</v>
      </c>
      <c r="Y4377" s="251"/>
      <c r="Z4377" s="251"/>
      <c r="AA4377" s="167">
        <f t="shared" si="3633"/>
        <v>0</v>
      </c>
      <c r="AB4377" s="157"/>
      <c r="AC4377" s="248"/>
      <c r="AD4377" s="251"/>
      <c r="AE4377" s="166">
        <f t="shared" si="3622"/>
        <v>0</v>
      </c>
      <c r="AF4377" s="251"/>
      <c r="AG4377" s="251"/>
      <c r="AH4377" s="167">
        <f t="shared" si="3634"/>
        <v>0</v>
      </c>
      <c r="AJ4377" s="252"/>
      <c r="AK4377" s="253"/>
      <c r="AL4377" s="254"/>
      <c r="AM4377" s="253"/>
      <c r="AN4377" s="254"/>
      <c r="AO4377" s="253"/>
      <c r="AP4377" s="254"/>
      <c r="AQ4377" s="253"/>
      <c r="AR4377" s="254"/>
      <c r="AS4377" s="253"/>
      <c r="AT4377" s="254"/>
      <c r="AU4377" s="253"/>
      <c r="AV4377" s="163">
        <f t="shared" si="3624"/>
        <v>0</v>
      </c>
      <c r="AW4377" s="168">
        <f t="shared" si="3625"/>
        <v>0</v>
      </c>
      <c r="AY4377" s="163">
        <f t="shared" si="3626"/>
        <v>0</v>
      </c>
      <c r="AZ4377" s="163">
        <f t="shared" si="3627"/>
        <v>0</v>
      </c>
      <c r="BA4377" s="163">
        <f t="shared" si="3628"/>
        <v>0</v>
      </c>
      <c r="BB4377" s="163">
        <f t="shared" si="3629"/>
        <v>0</v>
      </c>
      <c r="BC4377" s="163">
        <f t="shared" si="3630"/>
        <v>0</v>
      </c>
      <c r="BD4377" s="163">
        <f t="shared" si="3631"/>
        <v>0</v>
      </c>
    </row>
    <row r="4378" spans="2:56" x14ac:dyDescent="0.3">
      <c r="B4378" s="169" t="s">
        <v>124</v>
      </c>
      <c r="C4378" s="248"/>
      <c r="D4378" s="249"/>
      <c r="E4378" s="172">
        <f t="shared" si="3617"/>
        <v>0</v>
      </c>
      <c r="F4378" s="248"/>
      <c r="G4378" s="249"/>
      <c r="H4378" s="172">
        <f t="shared" si="3618"/>
        <v>0</v>
      </c>
      <c r="I4378" s="248"/>
      <c r="J4378" s="250"/>
      <c r="K4378" s="174">
        <f t="shared" si="3619"/>
        <v>0</v>
      </c>
      <c r="L4378" s="248"/>
      <c r="M4378" s="250"/>
      <c r="N4378" s="251"/>
      <c r="O4378" s="248"/>
      <c r="P4378" s="251"/>
      <c r="Q4378" s="166">
        <f t="shared" si="3620"/>
        <v>0</v>
      </c>
      <c r="R4378" s="251"/>
      <c r="S4378" s="251"/>
      <c r="T4378" s="167">
        <f t="shared" si="3632"/>
        <v>0</v>
      </c>
      <c r="U4378" s="157"/>
      <c r="V4378" s="248"/>
      <c r="W4378" s="251"/>
      <c r="X4378" s="166">
        <f t="shared" si="3621"/>
        <v>0</v>
      </c>
      <c r="Y4378" s="251"/>
      <c r="Z4378" s="251"/>
      <c r="AA4378" s="167">
        <f t="shared" si="3633"/>
        <v>0</v>
      </c>
      <c r="AB4378" s="157"/>
      <c r="AC4378" s="248"/>
      <c r="AD4378" s="251"/>
      <c r="AE4378" s="166">
        <f t="shared" si="3622"/>
        <v>0</v>
      </c>
      <c r="AF4378" s="251"/>
      <c r="AG4378" s="251"/>
      <c r="AH4378" s="167">
        <f t="shared" si="3634"/>
        <v>0</v>
      </c>
      <c r="AJ4378" s="252"/>
      <c r="AK4378" s="253"/>
      <c r="AL4378" s="254"/>
      <c r="AM4378" s="253"/>
      <c r="AN4378" s="254"/>
      <c r="AO4378" s="253"/>
      <c r="AP4378" s="254"/>
      <c r="AQ4378" s="253"/>
      <c r="AR4378" s="254"/>
      <c r="AS4378" s="253"/>
      <c r="AT4378" s="254"/>
      <c r="AU4378" s="253"/>
      <c r="AV4378" s="163">
        <f t="shared" si="3624"/>
        <v>0</v>
      </c>
      <c r="AW4378" s="168">
        <f t="shared" si="3625"/>
        <v>0</v>
      </c>
      <c r="AY4378" s="163">
        <f t="shared" si="3626"/>
        <v>0</v>
      </c>
      <c r="AZ4378" s="163">
        <f t="shared" si="3627"/>
        <v>0</v>
      </c>
      <c r="BA4378" s="163">
        <f t="shared" si="3628"/>
        <v>0</v>
      </c>
      <c r="BB4378" s="163">
        <f t="shared" si="3629"/>
        <v>0</v>
      </c>
      <c r="BC4378" s="163">
        <f t="shared" si="3630"/>
        <v>0</v>
      </c>
      <c r="BD4378" s="163">
        <f t="shared" si="3631"/>
        <v>0</v>
      </c>
    </row>
    <row r="4379" spans="2:56" x14ac:dyDescent="0.3">
      <c r="B4379" s="169" t="s">
        <v>125</v>
      </c>
      <c r="C4379" s="248"/>
      <c r="D4379" s="249"/>
      <c r="E4379" s="172">
        <f t="shared" si="3617"/>
        <v>0</v>
      </c>
      <c r="F4379" s="248"/>
      <c r="G4379" s="249"/>
      <c r="H4379" s="172">
        <f t="shared" si="3618"/>
        <v>0</v>
      </c>
      <c r="I4379" s="248"/>
      <c r="J4379" s="250"/>
      <c r="K4379" s="174">
        <f t="shared" si="3619"/>
        <v>0</v>
      </c>
      <c r="L4379" s="248"/>
      <c r="M4379" s="250"/>
      <c r="N4379" s="251"/>
      <c r="O4379" s="248"/>
      <c r="P4379" s="251"/>
      <c r="Q4379" s="166">
        <f t="shared" si="3620"/>
        <v>0</v>
      </c>
      <c r="R4379" s="251"/>
      <c r="S4379" s="251"/>
      <c r="T4379" s="167">
        <f t="shared" si="3632"/>
        <v>0</v>
      </c>
      <c r="U4379" s="157"/>
      <c r="V4379" s="248"/>
      <c r="W4379" s="251"/>
      <c r="X4379" s="166">
        <f t="shared" si="3621"/>
        <v>0</v>
      </c>
      <c r="Y4379" s="251"/>
      <c r="Z4379" s="251"/>
      <c r="AA4379" s="167">
        <f t="shared" si="3633"/>
        <v>0</v>
      </c>
      <c r="AB4379" s="157"/>
      <c r="AC4379" s="248"/>
      <c r="AD4379" s="251"/>
      <c r="AE4379" s="166">
        <f t="shared" si="3622"/>
        <v>0</v>
      </c>
      <c r="AF4379" s="251"/>
      <c r="AG4379" s="251"/>
      <c r="AH4379" s="167">
        <f t="shared" si="3634"/>
        <v>0</v>
      </c>
      <c r="AJ4379" s="252"/>
      <c r="AK4379" s="253"/>
      <c r="AL4379" s="254"/>
      <c r="AM4379" s="253"/>
      <c r="AN4379" s="254"/>
      <c r="AO4379" s="253"/>
      <c r="AP4379" s="254"/>
      <c r="AQ4379" s="253"/>
      <c r="AR4379" s="254"/>
      <c r="AS4379" s="253"/>
      <c r="AT4379" s="254"/>
      <c r="AU4379" s="253"/>
      <c r="AV4379" s="163">
        <f t="shared" si="3624"/>
        <v>0</v>
      </c>
      <c r="AW4379" s="168">
        <f t="shared" si="3625"/>
        <v>0</v>
      </c>
      <c r="AY4379" s="163">
        <f t="shared" si="3626"/>
        <v>0</v>
      </c>
      <c r="AZ4379" s="163">
        <f t="shared" si="3627"/>
        <v>0</v>
      </c>
      <c r="BA4379" s="163">
        <f t="shared" si="3628"/>
        <v>0</v>
      </c>
      <c r="BB4379" s="163">
        <f t="shared" si="3629"/>
        <v>0</v>
      </c>
      <c r="BC4379" s="163">
        <f t="shared" si="3630"/>
        <v>0</v>
      </c>
      <c r="BD4379" s="163">
        <f t="shared" si="3631"/>
        <v>0</v>
      </c>
    </row>
    <row r="4380" spans="2:56" x14ac:dyDescent="0.3">
      <c r="B4380" s="169" t="s">
        <v>126</v>
      </c>
      <c r="C4380" s="248"/>
      <c r="D4380" s="249"/>
      <c r="E4380" s="172">
        <f t="shared" si="3617"/>
        <v>0</v>
      </c>
      <c r="F4380" s="248"/>
      <c r="G4380" s="249"/>
      <c r="H4380" s="172">
        <f t="shared" si="3618"/>
        <v>0</v>
      </c>
      <c r="I4380" s="248"/>
      <c r="J4380" s="250"/>
      <c r="K4380" s="174">
        <f t="shared" si="3619"/>
        <v>0</v>
      </c>
      <c r="L4380" s="248"/>
      <c r="M4380" s="250"/>
      <c r="N4380" s="251"/>
      <c r="O4380" s="248"/>
      <c r="P4380" s="251"/>
      <c r="Q4380" s="166">
        <f t="shared" si="3620"/>
        <v>0</v>
      </c>
      <c r="R4380" s="251"/>
      <c r="S4380" s="251"/>
      <c r="T4380" s="167">
        <f t="shared" si="3632"/>
        <v>0</v>
      </c>
      <c r="U4380" s="157"/>
      <c r="V4380" s="248"/>
      <c r="W4380" s="251"/>
      <c r="X4380" s="166">
        <f t="shared" si="3621"/>
        <v>0</v>
      </c>
      <c r="Y4380" s="251"/>
      <c r="Z4380" s="251"/>
      <c r="AA4380" s="167">
        <f t="shared" si="3633"/>
        <v>0</v>
      </c>
      <c r="AB4380" s="157"/>
      <c r="AC4380" s="248"/>
      <c r="AD4380" s="251"/>
      <c r="AE4380" s="166">
        <f t="shared" si="3622"/>
        <v>0</v>
      </c>
      <c r="AF4380" s="251"/>
      <c r="AG4380" s="251"/>
      <c r="AH4380" s="167">
        <f t="shared" si="3634"/>
        <v>0</v>
      </c>
      <c r="AJ4380" s="252"/>
      <c r="AK4380" s="253"/>
      <c r="AL4380" s="254"/>
      <c r="AM4380" s="253"/>
      <c r="AN4380" s="254"/>
      <c r="AO4380" s="253"/>
      <c r="AP4380" s="254"/>
      <c r="AQ4380" s="253"/>
      <c r="AR4380" s="254"/>
      <c r="AS4380" s="253"/>
      <c r="AT4380" s="254"/>
      <c r="AU4380" s="253"/>
      <c r="AV4380" s="163">
        <f t="shared" si="3624"/>
        <v>0</v>
      </c>
      <c r="AW4380" s="168">
        <f t="shared" si="3625"/>
        <v>0</v>
      </c>
      <c r="AY4380" s="163">
        <f t="shared" si="3626"/>
        <v>0</v>
      </c>
      <c r="AZ4380" s="163">
        <f t="shared" si="3627"/>
        <v>0</v>
      </c>
      <c r="BA4380" s="163">
        <f t="shared" si="3628"/>
        <v>0</v>
      </c>
      <c r="BB4380" s="163">
        <f t="shared" si="3629"/>
        <v>0</v>
      </c>
      <c r="BC4380" s="163">
        <f t="shared" si="3630"/>
        <v>0</v>
      </c>
      <c r="BD4380" s="163">
        <f t="shared" si="3631"/>
        <v>0</v>
      </c>
    </row>
    <row r="4381" spans="2:56" x14ac:dyDescent="0.3">
      <c r="B4381" s="179" t="s">
        <v>127</v>
      </c>
      <c r="C4381" s="83">
        <f>SUM(C4382)</f>
        <v>0</v>
      </c>
      <c r="D4381" s="84">
        <f>SUM(D4382)</f>
        <v>0</v>
      </c>
      <c r="E4381" s="85">
        <f t="shared" si="3617"/>
        <v>0</v>
      </c>
      <c r="F4381" s="83">
        <f>SUM(F4382)</f>
        <v>0</v>
      </c>
      <c r="G4381" s="84">
        <f>SUM(G4382)</f>
        <v>0</v>
      </c>
      <c r="H4381" s="85">
        <f t="shared" si="3618"/>
        <v>0</v>
      </c>
      <c r="I4381" s="83">
        <f>SUM(I4382)</f>
        <v>0</v>
      </c>
      <c r="J4381" s="86">
        <f>SUM(J4382)</f>
        <v>0</v>
      </c>
      <c r="K4381" s="87">
        <f t="shared" si="3619"/>
        <v>0</v>
      </c>
      <c r="L4381" s="83">
        <f>SUM(L4382)</f>
        <v>0</v>
      </c>
      <c r="M4381" s="86">
        <f>SUM(M4382)</f>
        <v>0</v>
      </c>
      <c r="N4381" s="88">
        <f>SUM(N4382)</f>
        <v>0</v>
      </c>
      <c r="O4381" s="83">
        <f>SUM(O4382)</f>
        <v>0</v>
      </c>
      <c r="P4381" s="88">
        <f>SUM(P4382)</f>
        <v>0</v>
      </c>
      <c r="Q4381" s="177">
        <f t="shared" si="3620"/>
        <v>0</v>
      </c>
      <c r="R4381" s="88">
        <f>SUM(R4382)</f>
        <v>0</v>
      </c>
      <c r="S4381" s="88">
        <f>SUM(S4382)</f>
        <v>0</v>
      </c>
      <c r="T4381" s="178">
        <f t="shared" si="3632"/>
        <v>0</v>
      </c>
      <c r="U4381" s="157"/>
      <c r="V4381" s="83">
        <f>SUM(V4382)</f>
        <v>0</v>
      </c>
      <c r="W4381" s="88">
        <f>SUM(W4382)</f>
        <v>0</v>
      </c>
      <c r="X4381" s="177">
        <f t="shared" si="3621"/>
        <v>0</v>
      </c>
      <c r="Y4381" s="88">
        <f>SUM(Y4382)</f>
        <v>0</v>
      </c>
      <c r="Z4381" s="88">
        <f>SUM(Z4382)</f>
        <v>0</v>
      </c>
      <c r="AA4381" s="178">
        <f t="shared" si="3633"/>
        <v>0</v>
      </c>
      <c r="AB4381" s="157"/>
      <c r="AC4381" s="83">
        <f>SUM(AC4382)</f>
        <v>0</v>
      </c>
      <c r="AD4381" s="88">
        <f>SUM(AD4382)</f>
        <v>0</v>
      </c>
      <c r="AE4381" s="177">
        <f t="shared" si="3622"/>
        <v>0</v>
      </c>
      <c r="AF4381" s="88">
        <f>SUM(AF4382)</f>
        <v>0</v>
      </c>
      <c r="AG4381" s="88">
        <f>SUM(AG4382)</f>
        <v>0</v>
      </c>
      <c r="AH4381" s="178">
        <f t="shared" si="3634"/>
        <v>0</v>
      </c>
      <c r="AJ4381" s="84">
        <f t="shared" ref="AJ4381:AU4381" si="3638">SUM(AJ4382)</f>
        <v>0</v>
      </c>
      <c r="AK4381" s="86">
        <f t="shared" si="3638"/>
        <v>0</v>
      </c>
      <c r="AL4381" s="88">
        <f t="shared" si="3638"/>
        <v>0</v>
      </c>
      <c r="AM4381" s="86">
        <f t="shared" si="3638"/>
        <v>0</v>
      </c>
      <c r="AN4381" s="88">
        <f t="shared" si="3638"/>
        <v>0</v>
      </c>
      <c r="AO4381" s="86">
        <f t="shared" si="3638"/>
        <v>0</v>
      </c>
      <c r="AP4381" s="88">
        <f t="shared" si="3638"/>
        <v>0</v>
      </c>
      <c r="AQ4381" s="86">
        <f t="shared" si="3638"/>
        <v>0</v>
      </c>
      <c r="AR4381" s="88">
        <f t="shared" si="3638"/>
        <v>0</v>
      </c>
      <c r="AS4381" s="86">
        <f t="shared" si="3638"/>
        <v>0</v>
      </c>
      <c r="AT4381" s="88">
        <f t="shared" si="3638"/>
        <v>0</v>
      </c>
      <c r="AU4381" s="86">
        <f t="shared" si="3638"/>
        <v>0</v>
      </c>
      <c r="AV4381" s="86">
        <f t="shared" si="3624"/>
        <v>0</v>
      </c>
      <c r="AW4381" s="93">
        <f t="shared" si="3625"/>
        <v>0</v>
      </c>
      <c r="AY4381" s="86">
        <f t="shared" si="3626"/>
        <v>0</v>
      </c>
      <c r="AZ4381" s="86">
        <f t="shared" si="3627"/>
        <v>0</v>
      </c>
      <c r="BA4381" s="86">
        <f t="shared" si="3628"/>
        <v>0</v>
      </c>
      <c r="BB4381" s="86">
        <f t="shared" si="3629"/>
        <v>0</v>
      </c>
      <c r="BC4381" s="86">
        <f t="shared" si="3630"/>
        <v>0</v>
      </c>
      <c r="BD4381" s="86">
        <f t="shared" si="3631"/>
        <v>0</v>
      </c>
    </row>
    <row r="4382" spans="2:56" x14ac:dyDescent="0.3">
      <c r="B4382" s="169" t="s">
        <v>105</v>
      </c>
      <c r="C4382" s="248"/>
      <c r="D4382" s="249"/>
      <c r="E4382" s="172">
        <f t="shared" si="3617"/>
        <v>0</v>
      </c>
      <c r="F4382" s="248"/>
      <c r="G4382" s="249"/>
      <c r="H4382" s="172">
        <f t="shared" si="3618"/>
        <v>0</v>
      </c>
      <c r="I4382" s="248"/>
      <c r="J4382" s="250"/>
      <c r="K4382" s="174">
        <f t="shared" si="3619"/>
        <v>0</v>
      </c>
      <c r="L4382" s="248"/>
      <c r="M4382" s="250"/>
      <c r="N4382" s="251"/>
      <c r="O4382" s="248"/>
      <c r="P4382" s="251"/>
      <c r="Q4382" s="166">
        <f t="shared" si="3620"/>
        <v>0</v>
      </c>
      <c r="R4382" s="251"/>
      <c r="S4382" s="251"/>
      <c r="T4382" s="167">
        <f t="shared" si="3632"/>
        <v>0</v>
      </c>
      <c r="U4382" s="157"/>
      <c r="V4382" s="248"/>
      <c r="W4382" s="251"/>
      <c r="X4382" s="166">
        <f t="shared" si="3621"/>
        <v>0</v>
      </c>
      <c r="Y4382" s="251"/>
      <c r="Z4382" s="251"/>
      <c r="AA4382" s="167">
        <f t="shared" si="3633"/>
        <v>0</v>
      </c>
      <c r="AB4382" s="157"/>
      <c r="AC4382" s="248"/>
      <c r="AD4382" s="251"/>
      <c r="AE4382" s="166">
        <f t="shared" si="3622"/>
        <v>0</v>
      </c>
      <c r="AF4382" s="251"/>
      <c r="AG4382" s="251"/>
      <c r="AH4382" s="167">
        <f t="shared" si="3634"/>
        <v>0</v>
      </c>
      <c r="AJ4382" s="252"/>
      <c r="AK4382" s="253"/>
      <c r="AL4382" s="254"/>
      <c r="AM4382" s="253"/>
      <c r="AN4382" s="254"/>
      <c r="AO4382" s="253"/>
      <c r="AP4382" s="254"/>
      <c r="AQ4382" s="253"/>
      <c r="AR4382" s="254"/>
      <c r="AS4382" s="253"/>
      <c r="AT4382" s="254"/>
      <c r="AU4382" s="253"/>
      <c r="AV4382" s="163">
        <f t="shared" si="3624"/>
        <v>0</v>
      </c>
      <c r="AW4382" s="168">
        <f t="shared" si="3625"/>
        <v>0</v>
      </c>
      <c r="AY4382" s="163">
        <f t="shared" si="3626"/>
        <v>0</v>
      </c>
      <c r="AZ4382" s="163">
        <f t="shared" si="3627"/>
        <v>0</v>
      </c>
      <c r="BA4382" s="163">
        <f t="shared" si="3628"/>
        <v>0</v>
      </c>
      <c r="BB4382" s="163">
        <f t="shared" si="3629"/>
        <v>0</v>
      </c>
      <c r="BC4382" s="163">
        <f t="shared" si="3630"/>
        <v>0</v>
      </c>
      <c r="BD4382" s="163">
        <f t="shared" si="3631"/>
        <v>0</v>
      </c>
    </row>
    <row r="4383" spans="2:56" x14ac:dyDescent="0.3">
      <c r="B4383" s="179" t="s">
        <v>128</v>
      </c>
      <c r="C4383" s="83">
        <f>SUM(C4384)</f>
        <v>0</v>
      </c>
      <c r="D4383" s="84">
        <f>SUM(D4384)</f>
        <v>0</v>
      </c>
      <c r="E4383" s="85">
        <f t="shared" si="3617"/>
        <v>0</v>
      </c>
      <c r="F4383" s="83">
        <f>SUM(F4384)</f>
        <v>0</v>
      </c>
      <c r="G4383" s="84">
        <f>SUM(G4384)</f>
        <v>0</v>
      </c>
      <c r="H4383" s="85">
        <f t="shared" si="3618"/>
        <v>0</v>
      </c>
      <c r="I4383" s="83">
        <f>SUM(I4384)</f>
        <v>0</v>
      </c>
      <c r="J4383" s="86">
        <f>SUM(J4384)</f>
        <v>0</v>
      </c>
      <c r="K4383" s="87">
        <f t="shared" si="3619"/>
        <v>0</v>
      </c>
      <c r="L4383" s="83">
        <f>SUM(L4384)</f>
        <v>0</v>
      </c>
      <c r="M4383" s="86">
        <f>SUM(M4384)</f>
        <v>0</v>
      </c>
      <c r="N4383" s="88">
        <f>SUM(N4384)</f>
        <v>0</v>
      </c>
      <c r="O4383" s="83">
        <f>SUM(O4384)</f>
        <v>0</v>
      </c>
      <c r="P4383" s="88">
        <f>SUM(P4384)</f>
        <v>0</v>
      </c>
      <c r="Q4383" s="177">
        <f t="shared" si="3620"/>
        <v>0</v>
      </c>
      <c r="R4383" s="88">
        <f>SUM(R4384)</f>
        <v>0</v>
      </c>
      <c r="S4383" s="88">
        <f>SUM(S4384)</f>
        <v>0</v>
      </c>
      <c r="T4383" s="178">
        <f t="shared" si="3632"/>
        <v>0</v>
      </c>
      <c r="U4383" s="157"/>
      <c r="V4383" s="83">
        <f>SUM(V4384)</f>
        <v>0</v>
      </c>
      <c r="W4383" s="88">
        <f>SUM(W4384)</f>
        <v>0</v>
      </c>
      <c r="X4383" s="177">
        <f t="shared" si="3621"/>
        <v>0</v>
      </c>
      <c r="Y4383" s="88">
        <f>SUM(Y4384)</f>
        <v>0</v>
      </c>
      <c r="Z4383" s="88">
        <f>SUM(Z4384)</f>
        <v>0</v>
      </c>
      <c r="AA4383" s="178">
        <f t="shared" si="3633"/>
        <v>0</v>
      </c>
      <c r="AB4383" s="157"/>
      <c r="AC4383" s="83">
        <f>SUM(AC4384)</f>
        <v>0</v>
      </c>
      <c r="AD4383" s="88">
        <f>SUM(AD4384)</f>
        <v>0</v>
      </c>
      <c r="AE4383" s="177">
        <f t="shared" si="3622"/>
        <v>0</v>
      </c>
      <c r="AF4383" s="88">
        <f>SUM(AF4384)</f>
        <v>0</v>
      </c>
      <c r="AG4383" s="88">
        <f>SUM(AG4384)</f>
        <v>0</v>
      </c>
      <c r="AH4383" s="178">
        <f t="shared" si="3634"/>
        <v>0</v>
      </c>
      <c r="AJ4383" s="84">
        <f t="shared" ref="AJ4383:AU4383" si="3639">SUM(AJ4384)</f>
        <v>0</v>
      </c>
      <c r="AK4383" s="86">
        <f t="shared" si="3639"/>
        <v>0</v>
      </c>
      <c r="AL4383" s="88">
        <f t="shared" si="3639"/>
        <v>0</v>
      </c>
      <c r="AM4383" s="86">
        <f t="shared" si="3639"/>
        <v>0</v>
      </c>
      <c r="AN4383" s="88">
        <f t="shared" si="3639"/>
        <v>0</v>
      </c>
      <c r="AO4383" s="86">
        <f t="shared" si="3639"/>
        <v>0</v>
      </c>
      <c r="AP4383" s="88">
        <f t="shared" si="3639"/>
        <v>0</v>
      </c>
      <c r="AQ4383" s="86">
        <f t="shared" si="3639"/>
        <v>0</v>
      </c>
      <c r="AR4383" s="88">
        <f t="shared" si="3639"/>
        <v>0</v>
      </c>
      <c r="AS4383" s="86">
        <f t="shared" si="3639"/>
        <v>0</v>
      </c>
      <c r="AT4383" s="88">
        <f t="shared" si="3639"/>
        <v>0</v>
      </c>
      <c r="AU4383" s="86">
        <f t="shared" si="3639"/>
        <v>0</v>
      </c>
      <c r="AV4383" s="86">
        <f t="shared" si="3624"/>
        <v>0</v>
      </c>
      <c r="AW4383" s="93">
        <f t="shared" si="3625"/>
        <v>0</v>
      </c>
      <c r="AY4383" s="86">
        <f t="shared" si="3626"/>
        <v>0</v>
      </c>
      <c r="AZ4383" s="86">
        <f t="shared" si="3627"/>
        <v>0</v>
      </c>
      <c r="BA4383" s="86">
        <f t="shared" si="3628"/>
        <v>0</v>
      </c>
      <c r="BB4383" s="86">
        <f t="shared" si="3629"/>
        <v>0</v>
      </c>
      <c r="BC4383" s="86">
        <f t="shared" si="3630"/>
        <v>0</v>
      </c>
      <c r="BD4383" s="86">
        <f t="shared" si="3631"/>
        <v>0</v>
      </c>
    </row>
    <row r="4384" spans="2:56" x14ac:dyDescent="0.3">
      <c r="B4384" s="169" t="s">
        <v>105</v>
      </c>
      <c r="C4384" s="248"/>
      <c r="D4384" s="249"/>
      <c r="E4384" s="172">
        <f t="shared" si="3617"/>
        <v>0</v>
      </c>
      <c r="F4384" s="248"/>
      <c r="G4384" s="249"/>
      <c r="H4384" s="172">
        <f t="shared" si="3618"/>
        <v>0</v>
      </c>
      <c r="I4384" s="248"/>
      <c r="J4384" s="250"/>
      <c r="K4384" s="174">
        <f t="shared" si="3619"/>
        <v>0</v>
      </c>
      <c r="L4384" s="248"/>
      <c r="M4384" s="250"/>
      <c r="N4384" s="251"/>
      <c r="O4384" s="248"/>
      <c r="P4384" s="251"/>
      <c r="Q4384" s="166">
        <f t="shared" si="3620"/>
        <v>0</v>
      </c>
      <c r="R4384" s="251"/>
      <c r="S4384" s="251"/>
      <c r="T4384" s="167">
        <f t="shared" si="3632"/>
        <v>0</v>
      </c>
      <c r="U4384" s="157"/>
      <c r="V4384" s="248"/>
      <c r="W4384" s="251"/>
      <c r="X4384" s="166">
        <f t="shared" si="3621"/>
        <v>0</v>
      </c>
      <c r="Y4384" s="251"/>
      <c r="Z4384" s="251"/>
      <c r="AA4384" s="167">
        <f t="shared" si="3633"/>
        <v>0</v>
      </c>
      <c r="AB4384" s="157"/>
      <c r="AC4384" s="248"/>
      <c r="AD4384" s="251"/>
      <c r="AE4384" s="166">
        <f t="shared" si="3622"/>
        <v>0</v>
      </c>
      <c r="AF4384" s="251"/>
      <c r="AG4384" s="251"/>
      <c r="AH4384" s="167">
        <f t="shared" si="3634"/>
        <v>0</v>
      </c>
      <c r="AJ4384" s="252"/>
      <c r="AK4384" s="253"/>
      <c r="AL4384" s="254"/>
      <c r="AM4384" s="253"/>
      <c r="AN4384" s="254"/>
      <c r="AO4384" s="253"/>
      <c r="AP4384" s="254"/>
      <c r="AQ4384" s="253"/>
      <c r="AR4384" s="254"/>
      <c r="AS4384" s="253"/>
      <c r="AT4384" s="254"/>
      <c r="AU4384" s="253"/>
      <c r="AV4384" s="163">
        <f t="shared" si="3624"/>
        <v>0</v>
      </c>
      <c r="AW4384" s="168">
        <f t="shared" si="3625"/>
        <v>0</v>
      </c>
      <c r="AY4384" s="163">
        <f t="shared" si="3626"/>
        <v>0</v>
      </c>
      <c r="AZ4384" s="163">
        <f t="shared" si="3627"/>
        <v>0</v>
      </c>
      <c r="BA4384" s="163">
        <f t="shared" si="3628"/>
        <v>0</v>
      </c>
      <c r="BB4384" s="163">
        <f t="shared" si="3629"/>
        <v>0</v>
      </c>
      <c r="BC4384" s="163">
        <f t="shared" si="3630"/>
        <v>0</v>
      </c>
      <c r="BD4384" s="163">
        <f t="shared" si="3631"/>
        <v>0</v>
      </c>
    </row>
    <row r="4385" spans="2:56" x14ac:dyDescent="0.3">
      <c r="B4385" s="179" t="s">
        <v>129</v>
      </c>
      <c r="C4385" s="83">
        <f>SUM(C4386)</f>
        <v>0</v>
      </c>
      <c r="D4385" s="84">
        <f>SUM(D4386)</f>
        <v>0</v>
      </c>
      <c r="E4385" s="85">
        <f t="shared" si="3617"/>
        <v>0</v>
      </c>
      <c r="F4385" s="83">
        <f>SUM(F4386)</f>
        <v>0</v>
      </c>
      <c r="G4385" s="84">
        <f>SUM(G4386)</f>
        <v>0</v>
      </c>
      <c r="H4385" s="85">
        <f t="shared" si="3618"/>
        <v>0</v>
      </c>
      <c r="I4385" s="83">
        <f>SUM(I4386)</f>
        <v>0</v>
      </c>
      <c r="J4385" s="86">
        <f>SUM(J4386)</f>
        <v>0</v>
      </c>
      <c r="K4385" s="87">
        <f t="shared" si="3619"/>
        <v>0</v>
      </c>
      <c r="L4385" s="83">
        <f>SUM(L4386)</f>
        <v>0</v>
      </c>
      <c r="M4385" s="86">
        <f>SUM(M4386)</f>
        <v>0</v>
      </c>
      <c r="N4385" s="88">
        <f>SUM(N4386)</f>
        <v>0</v>
      </c>
      <c r="O4385" s="83">
        <f>SUM(O4386)</f>
        <v>0</v>
      </c>
      <c r="P4385" s="88">
        <f>SUM(P4386)</f>
        <v>0</v>
      </c>
      <c r="Q4385" s="177">
        <f t="shared" si="3620"/>
        <v>0</v>
      </c>
      <c r="R4385" s="88">
        <f>SUM(R4386)</f>
        <v>0</v>
      </c>
      <c r="S4385" s="88">
        <f>SUM(S4386)</f>
        <v>0</v>
      </c>
      <c r="T4385" s="178">
        <f t="shared" si="3632"/>
        <v>0</v>
      </c>
      <c r="U4385" s="157"/>
      <c r="V4385" s="83">
        <f>SUM(V4386)</f>
        <v>0</v>
      </c>
      <c r="W4385" s="88">
        <f>SUM(W4386)</f>
        <v>0</v>
      </c>
      <c r="X4385" s="177">
        <f t="shared" si="3621"/>
        <v>0</v>
      </c>
      <c r="Y4385" s="88">
        <f>SUM(Y4386)</f>
        <v>0</v>
      </c>
      <c r="Z4385" s="88">
        <f>SUM(Z4386)</f>
        <v>0</v>
      </c>
      <c r="AA4385" s="178">
        <f t="shared" si="3633"/>
        <v>0</v>
      </c>
      <c r="AB4385" s="157"/>
      <c r="AC4385" s="83">
        <f>SUM(AC4386)</f>
        <v>0</v>
      </c>
      <c r="AD4385" s="88">
        <f>SUM(AD4386)</f>
        <v>0</v>
      </c>
      <c r="AE4385" s="177">
        <f t="shared" si="3622"/>
        <v>0</v>
      </c>
      <c r="AF4385" s="88">
        <f>SUM(AF4386)</f>
        <v>0</v>
      </c>
      <c r="AG4385" s="88">
        <f>SUM(AG4386)</f>
        <v>0</v>
      </c>
      <c r="AH4385" s="178">
        <f t="shared" si="3634"/>
        <v>0</v>
      </c>
      <c r="AJ4385" s="84">
        <f t="shared" ref="AJ4385:AU4385" si="3640">SUM(AJ4386)</f>
        <v>0</v>
      </c>
      <c r="AK4385" s="86">
        <f t="shared" si="3640"/>
        <v>0</v>
      </c>
      <c r="AL4385" s="88">
        <f t="shared" si="3640"/>
        <v>0</v>
      </c>
      <c r="AM4385" s="86">
        <f t="shared" si="3640"/>
        <v>0</v>
      </c>
      <c r="AN4385" s="88">
        <f t="shared" si="3640"/>
        <v>0</v>
      </c>
      <c r="AO4385" s="86">
        <f t="shared" si="3640"/>
        <v>0</v>
      </c>
      <c r="AP4385" s="88">
        <f t="shared" si="3640"/>
        <v>0</v>
      </c>
      <c r="AQ4385" s="86">
        <f t="shared" si="3640"/>
        <v>0</v>
      </c>
      <c r="AR4385" s="88">
        <f t="shared" si="3640"/>
        <v>0</v>
      </c>
      <c r="AS4385" s="86">
        <f t="shared" si="3640"/>
        <v>0</v>
      </c>
      <c r="AT4385" s="88">
        <f t="shared" si="3640"/>
        <v>0</v>
      </c>
      <c r="AU4385" s="86">
        <f t="shared" si="3640"/>
        <v>0</v>
      </c>
      <c r="AV4385" s="86">
        <f t="shared" si="3624"/>
        <v>0</v>
      </c>
      <c r="AW4385" s="93">
        <f t="shared" si="3625"/>
        <v>0</v>
      </c>
      <c r="AY4385" s="86">
        <f t="shared" si="3626"/>
        <v>0</v>
      </c>
      <c r="AZ4385" s="86">
        <f t="shared" si="3627"/>
        <v>0</v>
      </c>
      <c r="BA4385" s="86">
        <f t="shared" si="3628"/>
        <v>0</v>
      </c>
      <c r="BB4385" s="86">
        <f t="shared" si="3629"/>
        <v>0</v>
      </c>
      <c r="BC4385" s="86">
        <f t="shared" si="3630"/>
        <v>0</v>
      </c>
      <c r="BD4385" s="86">
        <f t="shared" si="3631"/>
        <v>0</v>
      </c>
    </row>
    <row r="4386" spans="2:56" x14ac:dyDescent="0.3">
      <c r="B4386" s="169" t="s">
        <v>105</v>
      </c>
      <c r="C4386" s="248"/>
      <c r="D4386" s="249"/>
      <c r="E4386" s="172">
        <f t="shared" si="3617"/>
        <v>0</v>
      </c>
      <c r="F4386" s="248"/>
      <c r="G4386" s="249"/>
      <c r="H4386" s="172">
        <f t="shared" si="3618"/>
        <v>0</v>
      </c>
      <c r="I4386" s="248"/>
      <c r="J4386" s="250"/>
      <c r="K4386" s="174">
        <f t="shared" si="3619"/>
        <v>0</v>
      </c>
      <c r="L4386" s="248"/>
      <c r="M4386" s="250"/>
      <c r="N4386" s="251"/>
      <c r="O4386" s="248"/>
      <c r="P4386" s="251"/>
      <c r="Q4386" s="166">
        <f t="shared" si="3620"/>
        <v>0</v>
      </c>
      <c r="R4386" s="251"/>
      <c r="S4386" s="251"/>
      <c r="T4386" s="167">
        <f t="shared" si="3632"/>
        <v>0</v>
      </c>
      <c r="U4386" s="157"/>
      <c r="V4386" s="248"/>
      <c r="W4386" s="251"/>
      <c r="X4386" s="166">
        <f t="shared" si="3621"/>
        <v>0</v>
      </c>
      <c r="Y4386" s="251"/>
      <c r="Z4386" s="251"/>
      <c r="AA4386" s="167">
        <f t="shared" si="3633"/>
        <v>0</v>
      </c>
      <c r="AB4386" s="157"/>
      <c r="AC4386" s="248"/>
      <c r="AD4386" s="251"/>
      <c r="AE4386" s="166">
        <f t="shared" si="3622"/>
        <v>0</v>
      </c>
      <c r="AF4386" s="251"/>
      <c r="AG4386" s="251"/>
      <c r="AH4386" s="167">
        <f t="shared" si="3634"/>
        <v>0</v>
      </c>
      <c r="AJ4386" s="252"/>
      <c r="AK4386" s="253"/>
      <c r="AL4386" s="254"/>
      <c r="AM4386" s="253"/>
      <c r="AN4386" s="254"/>
      <c r="AO4386" s="253"/>
      <c r="AP4386" s="254"/>
      <c r="AQ4386" s="253"/>
      <c r="AR4386" s="254"/>
      <c r="AS4386" s="253"/>
      <c r="AT4386" s="254"/>
      <c r="AU4386" s="253"/>
      <c r="AV4386" s="163">
        <f t="shared" si="3624"/>
        <v>0</v>
      </c>
      <c r="AW4386" s="168">
        <f t="shared" si="3625"/>
        <v>0</v>
      </c>
      <c r="AY4386" s="163">
        <f t="shared" si="3626"/>
        <v>0</v>
      </c>
      <c r="AZ4386" s="163">
        <f t="shared" si="3627"/>
        <v>0</v>
      </c>
      <c r="BA4386" s="163">
        <f t="shared" si="3628"/>
        <v>0</v>
      </c>
      <c r="BB4386" s="163">
        <f t="shared" si="3629"/>
        <v>0</v>
      </c>
      <c r="BC4386" s="163">
        <f t="shared" si="3630"/>
        <v>0</v>
      </c>
      <c r="BD4386" s="163">
        <f t="shared" si="3631"/>
        <v>0</v>
      </c>
    </row>
    <row r="4387" spans="2:56" x14ac:dyDescent="0.3">
      <c r="B4387" s="179" t="s">
        <v>130</v>
      </c>
      <c r="C4387" s="83">
        <f>SUM(C4388)</f>
        <v>0</v>
      </c>
      <c r="D4387" s="84">
        <f>SUM(D4388)</f>
        <v>0</v>
      </c>
      <c r="E4387" s="85">
        <f t="shared" si="3617"/>
        <v>0</v>
      </c>
      <c r="F4387" s="83">
        <f>SUM(F4388)</f>
        <v>0</v>
      </c>
      <c r="G4387" s="84">
        <f>SUM(G4388)</f>
        <v>0</v>
      </c>
      <c r="H4387" s="85">
        <f t="shared" si="3618"/>
        <v>0</v>
      </c>
      <c r="I4387" s="83">
        <f>SUM(I4388)</f>
        <v>0</v>
      </c>
      <c r="J4387" s="86">
        <f>SUM(J4388)</f>
        <v>0</v>
      </c>
      <c r="K4387" s="87">
        <f t="shared" si="3619"/>
        <v>0</v>
      </c>
      <c r="L4387" s="83">
        <f>SUM(L4388)</f>
        <v>0</v>
      </c>
      <c r="M4387" s="86">
        <f>SUM(M4388)</f>
        <v>0</v>
      </c>
      <c r="N4387" s="88">
        <f>SUM(N4388)</f>
        <v>0</v>
      </c>
      <c r="O4387" s="83">
        <f>SUM(O4388)</f>
        <v>0</v>
      </c>
      <c r="P4387" s="88">
        <f>SUM(P4388)</f>
        <v>0</v>
      </c>
      <c r="Q4387" s="177">
        <f t="shared" si="3620"/>
        <v>0</v>
      </c>
      <c r="R4387" s="88">
        <f>SUM(R4388)</f>
        <v>0</v>
      </c>
      <c r="S4387" s="88">
        <f>SUM(S4388)</f>
        <v>0</v>
      </c>
      <c r="T4387" s="178">
        <f t="shared" si="3632"/>
        <v>0</v>
      </c>
      <c r="U4387" s="157"/>
      <c r="V4387" s="83">
        <f>SUM(V4388)</f>
        <v>0</v>
      </c>
      <c r="W4387" s="88">
        <f>SUM(W4388)</f>
        <v>0</v>
      </c>
      <c r="X4387" s="177">
        <f t="shared" si="3621"/>
        <v>0</v>
      </c>
      <c r="Y4387" s="88">
        <f>SUM(Y4388)</f>
        <v>0</v>
      </c>
      <c r="Z4387" s="88">
        <f>SUM(Z4388)</f>
        <v>0</v>
      </c>
      <c r="AA4387" s="178">
        <f t="shared" si="3633"/>
        <v>0</v>
      </c>
      <c r="AB4387" s="157"/>
      <c r="AC4387" s="83">
        <f>SUM(AC4388)</f>
        <v>0</v>
      </c>
      <c r="AD4387" s="88">
        <f>SUM(AD4388)</f>
        <v>0</v>
      </c>
      <c r="AE4387" s="177">
        <f t="shared" si="3622"/>
        <v>0</v>
      </c>
      <c r="AF4387" s="88">
        <f>SUM(AF4388)</f>
        <v>0</v>
      </c>
      <c r="AG4387" s="88">
        <f>SUM(AG4388)</f>
        <v>0</v>
      </c>
      <c r="AH4387" s="178">
        <f t="shared" si="3634"/>
        <v>0</v>
      </c>
      <c r="AJ4387" s="84">
        <f t="shared" ref="AJ4387:AU4387" si="3641">SUM(AJ4388)</f>
        <v>0</v>
      </c>
      <c r="AK4387" s="86">
        <f t="shared" si="3641"/>
        <v>0</v>
      </c>
      <c r="AL4387" s="88">
        <f t="shared" si="3641"/>
        <v>0</v>
      </c>
      <c r="AM4387" s="86">
        <f t="shared" si="3641"/>
        <v>0</v>
      </c>
      <c r="AN4387" s="88">
        <f t="shared" si="3641"/>
        <v>0</v>
      </c>
      <c r="AO4387" s="86">
        <f t="shared" si="3641"/>
        <v>0</v>
      </c>
      <c r="AP4387" s="88">
        <f t="shared" si="3641"/>
        <v>0</v>
      </c>
      <c r="AQ4387" s="86">
        <f t="shared" si="3641"/>
        <v>0</v>
      </c>
      <c r="AR4387" s="88">
        <f t="shared" si="3641"/>
        <v>0</v>
      </c>
      <c r="AS4387" s="86">
        <f t="shared" si="3641"/>
        <v>0</v>
      </c>
      <c r="AT4387" s="88">
        <f t="shared" si="3641"/>
        <v>0</v>
      </c>
      <c r="AU4387" s="86">
        <f t="shared" si="3641"/>
        <v>0</v>
      </c>
      <c r="AV4387" s="86">
        <f t="shared" si="3624"/>
        <v>0</v>
      </c>
      <c r="AW4387" s="93">
        <f t="shared" si="3625"/>
        <v>0</v>
      </c>
      <c r="AY4387" s="86">
        <f t="shared" si="3626"/>
        <v>0</v>
      </c>
      <c r="AZ4387" s="86">
        <f t="shared" si="3627"/>
        <v>0</v>
      </c>
      <c r="BA4387" s="86">
        <f t="shared" si="3628"/>
        <v>0</v>
      </c>
      <c r="BB4387" s="86">
        <f t="shared" si="3629"/>
        <v>0</v>
      </c>
      <c r="BC4387" s="86">
        <f t="shared" si="3630"/>
        <v>0</v>
      </c>
      <c r="BD4387" s="86">
        <f t="shared" si="3631"/>
        <v>0</v>
      </c>
    </row>
    <row r="4388" spans="2:56" x14ac:dyDescent="0.3">
      <c r="B4388" s="169" t="s">
        <v>105</v>
      </c>
      <c r="C4388" s="248"/>
      <c r="D4388" s="249"/>
      <c r="E4388" s="172">
        <f t="shared" si="3617"/>
        <v>0</v>
      </c>
      <c r="F4388" s="248"/>
      <c r="G4388" s="249"/>
      <c r="H4388" s="172">
        <f t="shared" si="3618"/>
        <v>0</v>
      </c>
      <c r="I4388" s="248"/>
      <c r="J4388" s="250"/>
      <c r="K4388" s="174">
        <f t="shared" si="3619"/>
        <v>0</v>
      </c>
      <c r="L4388" s="248"/>
      <c r="M4388" s="250"/>
      <c r="N4388" s="251"/>
      <c r="O4388" s="248"/>
      <c r="P4388" s="251"/>
      <c r="Q4388" s="166">
        <f t="shared" si="3620"/>
        <v>0</v>
      </c>
      <c r="R4388" s="251"/>
      <c r="S4388" s="251"/>
      <c r="T4388" s="167">
        <f t="shared" si="3632"/>
        <v>0</v>
      </c>
      <c r="U4388" s="157"/>
      <c r="V4388" s="248"/>
      <c r="W4388" s="251"/>
      <c r="X4388" s="166">
        <f t="shared" si="3621"/>
        <v>0</v>
      </c>
      <c r="Y4388" s="251"/>
      <c r="Z4388" s="251"/>
      <c r="AA4388" s="167">
        <f t="shared" si="3633"/>
        <v>0</v>
      </c>
      <c r="AB4388" s="157"/>
      <c r="AC4388" s="248"/>
      <c r="AD4388" s="251"/>
      <c r="AE4388" s="166">
        <f t="shared" si="3622"/>
        <v>0</v>
      </c>
      <c r="AF4388" s="251"/>
      <c r="AG4388" s="251"/>
      <c r="AH4388" s="167">
        <f t="shared" si="3634"/>
        <v>0</v>
      </c>
      <c r="AJ4388" s="252"/>
      <c r="AK4388" s="253"/>
      <c r="AL4388" s="254"/>
      <c r="AM4388" s="253"/>
      <c r="AN4388" s="254"/>
      <c r="AO4388" s="253"/>
      <c r="AP4388" s="254"/>
      <c r="AQ4388" s="253"/>
      <c r="AR4388" s="254"/>
      <c r="AS4388" s="253"/>
      <c r="AT4388" s="254"/>
      <c r="AU4388" s="253"/>
      <c r="AV4388" s="163">
        <f t="shared" si="3624"/>
        <v>0</v>
      </c>
      <c r="AW4388" s="168">
        <f t="shared" si="3625"/>
        <v>0</v>
      </c>
      <c r="AY4388" s="163">
        <f t="shared" si="3626"/>
        <v>0</v>
      </c>
      <c r="AZ4388" s="163">
        <f t="shared" si="3627"/>
        <v>0</v>
      </c>
      <c r="BA4388" s="163">
        <f t="shared" si="3628"/>
        <v>0</v>
      </c>
      <c r="BB4388" s="163">
        <f t="shared" si="3629"/>
        <v>0</v>
      </c>
      <c r="BC4388" s="163">
        <f t="shared" si="3630"/>
        <v>0</v>
      </c>
      <c r="BD4388" s="163">
        <f t="shared" si="3631"/>
        <v>0</v>
      </c>
    </row>
    <row r="4389" spans="2:56" x14ac:dyDescent="0.3">
      <c r="B4389" s="179" t="s">
        <v>131</v>
      </c>
      <c r="C4389" s="83">
        <f>SUM(C4390)</f>
        <v>0</v>
      </c>
      <c r="D4389" s="84">
        <f>SUM(D4390)</f>
        <v>0</v>
      </c>
      <c r="E4389" s="85">
        <f t="shared" si="3617"/>
        <v>0</v>
      </c>
      <c r="F4389" s="83">
        <f>SUM(F4390)</f>
        <v>0</v>
      </c>
      <c r="G4389" s="84">
        <f>SUM(G4390)</f>
        <v>0</v>
      </c>
      <c r="H4389" s="85">
        <f t="shared" si="3618"/>
        <v>0</v>
      </c>
      <c r="I4389" s="83">
        <f>SUM(I4390)</f>
        <v>0</v>
      </c>
      <c r="J4389" s="86">
        <f>SUM(J4390)</f>
        <v>0</v>
      </c>
      <c r="K4389" s="87">
        <f t="shared" si="3619"/>
        <v>0</v>
      </c>
      <c r="L4389" s="83">
        <f>SUM(L4390)</f>
        <v>0</v>
      </c>
      <c r="M4389" s="86">
        <f>SUM(M4390)</f>
        <v>0</v>
      </c>
      <c r="N4389" s="88">
        <f>SUM(N4390)</f>
        <v>0</v>
      </c>
      <c r="O4389" s="83">
        <f>SUM(O4390)</f>
        <v>0</v>
      </c>
      <c r="P4389" s="88">
        <f>SUM(P4390)</f>
        <v>0</v>
      </c>
      <c r="Q4389" s="177">
        <f t="shared" si="3620"/>
        <v>0</v>
      </c>
      <c r="R4389" s="88">
        <f>SUM(R4390)</f>
        <v>0</v>
      </c>
      <c r="S4389" s="88">
        <f>SUM(S4390)</f>
        <v>0</v>
      </c>
      <c r="T4389" s="178">
        <f t="shared" si="3632"/>
        <v>0</v>
      </c>
      <c r="U4389" s="157"/>
      <c r="V4389" s="83">
        <f>SUM(V4390)</f>
        <v>0</v>
      </c>
      <c r="W4389" s="88">
        <f>SUM(W4390)</f>
        <v>0</v>
      </c>
      <c r="X4389" s="177">
        <f t="shared" si="3621"/>
        <v>0</v>
      </c>
      <c r="Y4389" s="88">
        <f>SUM(Y4390)</f>
        <v>0</v>
      </c>
      <c r="Z4389" s="88">
        <f>SUM(Z4390)</f>
        <v>0</v>
      </c>
      <c r="AA4389" s="178">
        <f t="shared" si="3633"/>
        <v>0</v>
      </c>
      <c r="AB4389" s="157"/>
      <c r="AC4389" s="83">
        <f>SUM(AC4390)</f>
        <v>0</v>
      </c>
      <c r="AD4389" s="88">
        <f>SUM(AD4390)</f>
        <v>0</v>
      </c>
      <c r="AE4389" s="177">
        <f t="shared" si="3622"/>
        <v>0</v>
      </c>
      <c r="AF4389" s="88">
        <f>SUM(AF4390)</f>
        <v>0</v>
      </c>
      <c r="AG4389" s="88">
        <f>SUM(AG4390)</f>
        <v>0</v>
      </c>
      <c r="AH4389" s="178">
        <f t="shared" si="3634"/>
        <v>0</v>
      </c>
      <c r="AJ4389" s="84">
        <f t="shared" ref="AJ4389:AU4389" si="3642">SUM(AJ4390)</f>
        <v>0</v>
      </c>
      <c r="AK4389" s="86">
        <f t="shared" si="3642"/>
        <v>0</v>
      </c>
      <c r="AL4389" s="88">
        <f t="shared" si="3642"/>
        <v>0</v>
      </c>
      <c r="AM4389" s="86">
        <f t="shared" si="3642"/>
        <v>0</v>
      </c>
      <c r="AN4389" s="88">
        <f t="shared" si="3642"/>
        <v>0</v>
      </c>
      <c r="AO4389" s="86">
        <f t="shared" si="3642"/>
        <v>0</v>
      </c>
      <c r="AP4389" s="88">
        <f t="shared" si="3642"/>
        <v>0</v>
      </c>
      <c r="AQ4389" s="86">
        <f t="shared" si="3642"/>
        <v>0</v>
      </c>
      <c r="AR4389" s="88">
        <f t="shared" si="3642"/>
        <v>0</v>
      </c>
      <c r="AS4389" s="86">
        <f t="shared" si="3642"/>
        <v>0</v>
      </c>
      <c r="AT4389" s="88">
        <f t="shared" si="3642"/>
        <v>0</v>
      </c>
      <c r="AU4389" s="86">
        <f t="shared" si="3642"/>
        <v>0</v>
      </c>
      <c r="AV4389" s="86">
        <f t="shared" si="3624"/>
        <v>0</v>
      </c>
      <c r="AW4389" s="93">
        <f t="shared" si="3625"/>
        <v>0</v>
      </c>
      <c r="AY4389" s="86">
        <f t="shared" si="3626"/>
        <v>0</v>
      </c>
      <c r="AZ4389" s="86">
        <f t="shared" si="3627"/>
        <v>0</v>
      </c>
      <c r="BA4389" s="86">
        <f t="shared" si="3628"/>
        <v>0</v>
      </c>
      <c r="BB4389" s="86">
        <f t="shared" si="3629"/>
        <v>0</v>
      </c>
      <c r="BC4389" s="86">
        <f t="shared" si="3630"/>
        <v>0</v>
      </c>
      <c r="BD4389" s="86">
        <f t="shared" si="3631"/>
        <v>0</v>
      </c>
    </row>
    <row r="4390" spans="2:56" x14ac:dyDescent="0.3">
      <c r="B4390" s="169" t="s">
        <v>105</v>
      </c>
      <c r="C4390" s="248"/>
      <c r="D4390" s="249"/>
      <c r="E4390" s="172">
        <f t="shared" si="3617"/>
        <v>0</v>
      </c>
      <c r="F4390" s="248"/>
      <c r="G4390" s="249"/>
      <c r="H4390" s="172">
        <f t="shared" si="3618"/>
        <v>0</v>
      </c>
      <c r="I4390" s="248"/>
      <c r="J4390" s="250"/>
      <c r="K4390" s="174">
        <f t="shared" si="3619"/>
        <v>0</v>
      </c>
      <c r="L4390" s="248"/>
      <c r="M4390" s="250"/>
      <c r="N4390" s="251"/>
      <c r="O4390" s="248"/>
      <c r="P4390" s="251"/>
      <c r="Q4390" s="166">
        <f t="shared" si="3620"/>
        <v>0</v>
      </c>
      <c r="R4390" s="251"/>
      <c r="S4390" s="251"/>
      <c r="T4390" s="167">
        <f t="shared" si="3632"/>
        <v>0</v>
      </c>
      <c r="U4390" s="157"/>
      <c r="V4390" s="248"/>
      <c r="W4390" s="251"/>
      <c r="X4390" s="166">
        <f t="shared" si="3621"/>
        <v>0</v>
      </c>
      <c r="Y4390" s="251"/>
      <c r="Z4390" s="251"/>
      <c r="AA4390" s="167">
        <f t="shared" si="3633"/>
        <v>0</v>
      </c>
      <c r="AB4390" s="157"/>
      <c r="AC4390" s="248"/>
      <c r="AD4390" s="251"/>
      <c r="AE4390" s="166">
        <f t="shared" si="3622"/>
        <v>0</v>
      </c>
      <c r="AF4390" s="251"/>
      <c r="AG4390" s="251"/>
      <c r="AH4390" s="167">
        <f t="shared" si="3634"/>
        <v>0</v>
      </c>
      <c r="AJ4390" s="252"/>
      <c r="AK4390" s="253"/>
      <c r="AL4390" s="254"/>
      <c r="AM4390" s="253"/>
      <c r="AN4390" s="254"/>
      <c r="AO4390" s="253"/>
      <c r="AP4390" s="254"/>
      <c r="AQ4390" s="253"/>
      <c r="AR4390" s="254"/>
      <c r="AS4390" s="253"/>
      <c r="AT4390" s="254"/>
      <c r="AU4390" s="253"/>
      <c r="AV4390" s="163">
        <f t="shared" si="3624"/>
        <v>0</v>
      </c>
      <c r="AW4390" s="168">
        <f t="shared" si="3625"/>
        <v>0</v>
      </c>
      <c r="AY4390" s="163">
        <f t="shared" si="3626"/>
        <v>0</v>
      </c>
      <c r="AZ4390" s="163">
        <f t="shared" si="3627"/>
        <v>0</v>
      </c>
      <c r="BA4390" s="163">
        <f t="shared" si="3628"/>
        <v>0</v>
      </c>
      <c r="BB4390" s="163">
        <f t="shared" si="3629"/>
        <v>0</v>
      </c>
      <c r="BC4390" s="163">
        <f t="shared" si="3630"/>
        <v>0</v>
      </c>
      <c r="BD4390" s="163">
        <f t="shared" si="3631"/>
        <v>0</v>
      </c>
    </row>
    <row r="4391" spans="2:56" x14ac:dyDescent="0.3">
      <c r="B4391" s="179" t="s">
        <v>132</v>
      </c>
      <c r="C4391" s="83">
        <f>SUM(C4392)</f>
        <v>0</v>
      </c>
      <c r="D4391" s="84">
        <f>SUM(D4392)</f>
        <v>0</v>
      </c>
      <c r="E4391" s="85">
        <f t="shared" si="3617"/>
        <v>0</v>
      </c>
      <c r="F4391" s="83">
        <f>SUM(F4392)</f>
        <v>0</v>
      </c>
      <c r="G4391" s="84">
        <f>SUM(G4392)</f>
        <v>0</v>
      </c>
      <c r="H4391" s="85">
        <f t="shared" si="3618"/>
        <v>0</v>
      </c>
      <c r="I4391" s="83">
        <f>SUM(I4392)</f>
        <v>0</v>
      </c>
      <c r="J4391" s="86">
        <f>SUM(J4392)</f>
        <v>0</v>
      </c>
      <c r="K4391" s="87">
        <f t="shared" si="3619"/>
        <v>0</v>
      </c>
      <c r="L4391" s="83">
        <f>SUM(L4392)</f>
        <v>0</v>
      </c>
      <c r="M4391" s="86">
        <f>SUM(M4392)</f>
        <v>0</v>
      </c>
      <c r="N4391" s="88">
        <f>SUM(N4392)</f>
        <v>0</v>
      </c>
      <c r="O4391" s="83">
        <f>SUM(O4392)</f>
        <v>0</v>
      </c>
      <c r="P4391" s="88">
        <f>SUM(P4392)</f>
        <v>0</v>
      </c>
      <c r="Q4391" s="177">
        <f t="shared" si="3620"/>
        <v>0</v>
      </c>
      <c r="R4391" s="88">
        <f>SUM(R4392)</f>
        <v>0</v>
      </c>
      <c r="S4391" s="88">
        <f>SUM(S4392)</f>
        <v>0</v>
      </c>
      <c r="T4391" s="178">
        <f t="shared" si="3632"/>
        <v>0</v>
      </c>
      <c r="U4391" s="157"/>
      <c r="V4391" s="83">
        <f>SUM(V4392)</f>
        <v>0</v>
      </c>
      <c r="W4391" s="88">
        <f>SUM(W4392)</f>
        <v>0</v>
      </c>
      <c r="X4391" s="177">
        <f t="shared" si="3621"/>
        <v>0</v>
      </c>
      <c r="Y4391" s="88">
        <f>SUM(Y4392)</f>
        <v>0</v>
      </c>
      <c r="Z4391" s="88">
        <f>SUM(Z4392)</f>
        <v>0</v>
      </c>
      <c r="AA4391" s="178">
        <f t="shared" si="3633"/>
        <v>0</v>
      </c>
      <c r="AB4391" s="157"/>
      <c r="AC4391" s="83">
        <f>SUM(AC4392)</f>
        <v>0</v>
      </c>
      <c r="AD4391" s="88">
        <f>SUM(AD4392)</f>
        <v>0</v>
      </c>
      <c r="AE4391" s="177">
        <f t="shared" si="3622"/>
        <v>0</v>
      </c>
      <c r="AF4391" s="88">
        <f>SUM(AF4392)</f>
        <v>0</v>
      </c>
      <c r="AG4391" s="88">
        <f>SUM(AG4392)</f>
        <v>0</v>
      </c>
      <c r="AH4391" s="178">
        <f t="shared" si="3634"/>
        <v>0</v>
      </c>
      <c r="AJ4391" s="84">
        <f t="shared" ref="AJ4391:AU4391" si="3643">SUM(AJ4392)</f>
        <v>0</v>
      </c>
      <c r="AK4391" s="86">
        <f t="shared" si="3643"/>
        <v>0</v>
      </c>
      <c r="AL4391" s="88">
        <f t="shared" si="3643"/>
        <v>0</v>
      </c>
      <c r="AM4391" s="86">
        <f t="shared" si="3643"/>
        <v>0</v>
      </c>
      <c r="AN4391" s="88">
        <f t="shared" si="3643"/>
        <v>0</v>
      </c>
      <c r="AO4391" s="86">
        <f t="shared" si="3643"/>
        <v>0</v>
      </c>
      <c r="AP4391" s="88">
        <f t="shared" si="3643"/>
        <v>0</v>
      </c>
      <c r="AQ4391" s="86">
        <f t="shared" si="3643"/>
        <v>0</v>
      </c>
      <c r="AR4391" s="88">
        <f t="shared" si="3643"/>
        <v>0</v>
      </c>
      <c r="AS4391" s="86">
        <f t="shared" si="3643"/>
        <v>0</v>
      </c>
      <c r="AT4391" s="88">
        <f t="shared" si="3643"/>
        <v>0</v>
      </c>
      <c r="AU4391" s="86">
        <f t="shared" si="3643"/>
        <v>0</v>
      </c>
      <c r="AV4391" s="86">
        <f t="shared" si="3624"/>
        <v>0</v>
      </c>
      <c r="AW4391" s="93">
        <f t="shared" si="3625"/>
        <v>0</v>
      </c>
      <c r="AY4391" s="86">
        <f t="shared" si="3626"/>
        <v>0</v>
      </c>
      <c r="AZ4391" s="86">
        <f t="shared" si="3627"/>
        <v>0</v>
      </c>
      <c r="BA4391" s="86">
        <f t="shared" si="3628"/>
        <v>0</v>
      </c>
      <c r="BB4391" s="86">
        <f t="shared" si="3629"/>
        <v>0</v>
      </c>
      <c r="BC4391" s="86">
        <f t="shared" si="3630"/>
        <v>0</v>
      </c>
      <c r="BD4391" s="86">
        <f t="shared" si="3631"/>
        <v>0</v>
      </c>
    </row>
    <row r="4392" spans="2:56" x14ac:dyDescent="0.3">
      <c r="B4392" s="169" t="s">
        <v>105</v>
      </c>
      <c r="C4392" s="248"/>
      <c r="D4392" s="249"/>
      <c r="E4392" s="172">
        <f t="shared" si="3617"/>
        <v>0</v>
      </c>
      <c r="F4392" s="248"/>
      <c r="G4392" s="249"/>
      <c r="H4392" s="172">
        <f t="shared" si="3618"/>
        <v>0</v>
      </c>
      <c r="I4392" s="248"/>
      <c r="J4392" s="250"/>
      <c r="K4392" s="174">
        <f t="shared" si="3619"/>
        <v>0</v>
      </c>
      <c r="L4392" s="248"/>
      <c r="M4392" s="250"/>
      <c r="N4392" s="251"/>
      <c r="O4392" s="248"/>
      <c r="P4392" s="251"/>
      <c r="Q4392" s="166">
        <f t="shared" si="3620"/>
        <v>0</v>
      </c>
      <c r="R4392" s="251"/>
      <c r="S4392" s="251"/>
      <c r="T4392" s="167">
        <f t="shared" si="3632"/>
        <v>0</v>
      </c>
      <c r="U4392" s="157"/>
      <c r="V4392" s="248"/>
      <c r="W4392" s="251"/>
      <c r="X4392" s="166">
        <f t="shared" si="3621"/>
        <v>0</v>
      </c>
      <c r="Y4392" s="251"/>
      <c r="Z4392" s="251"/>
      <c r="AA4392" s="167">
        <f t="shared" si="3633"/>
        <v>0</v>
      </c>
      <c r="AB4392" s="157"/>
      <c r="AC4392" s="248"/>
      <c r="AD4392" s="251"/>
      <c r="AE4392" s="166">
        <f t="shared" si="3622"/>
        <v>0</v>
      </c>
      <c r="AF4392" s="251"/>
      <c r="AG4392" s="251"/>
      <c r="AH4392" s="167">
        <f t="shared" si="3634"/>
        <v>0</v>
      </c>
      <c r="AJ4392" s="252"/>
      <c r="AK4392" s="253"/>
      <c r="AL4392" s="254"/>
      <c r="AM4392" s="253"/>
      <c r="AN4392" s="254"/>
      <c r="AO4392" s="253"/>
      <c r="AP4392" s="254"/>
      <c r="AQ4392" s="253"/>
      <c r="AR4392" s="254"/>
      <c r="AS4392" s="253"/>
      <c r="AT4392" s="254"/>
      <c r="AU4392" s="253"/>
      <c r="AV4392" s="163">
        <f t="shared" si="3624"/>
        <v>0</v>
      </c>
      <c r="AW4392" s="168">
        <f t="shared" si="3625"/>
        <v>0</v>
      </c>
      <c r="AY4392" s="163">
        <f t="shared" si="3626"/>
        <v>0</v>
      </c>
      <c r="AZ4392" s="163">
        <f t="shared" si="3627"/>
        <v>0</v>
      </c>
      <c r="BA4392" s="163">
        <f t="shared" si="3628"/>
        <v>0</v>
      </c>
      <c r="BB4392" s="163">
        <f t="shared" si="3629"/>
        <v>0</v>
      </c>
      <c r="BC4392" s="163">
        <f t="shared" si="3630"/>
        <v>0</v>
      </c>
      <c r="BD4392" s="163">
        <f t="shared" si="3631"/>
        <v>0</v>
      </c>
    </row>
    <row r="4393" spans="2:56" x14ac:dyDescent="0.3">
      <c r="B4393" s="179" t="s">
        <v>133</v>
      </c>
      <c r="C4393" s="83">
        <f>SUM(C4394)</f>
        <v>0</v>
      </c>
      <c r="D4393" s="84">
        <f>SUM(D4394)</f>
        <v>0</v>
      </c>
      <c r="E4393" s="85">
        <f t="shared" si="3617"/>
        <v>0</v>
      </c>
      <c r="F4393" s="83">
        <f>SUM(F4394)</f>
        <v>0</v>
      </c>
      <c r="G4393" s="84">
        <f>SUM(G4394)</f>
        <v>0</v>
      </c>
      <c r="H4393" s="85">
        <f t="shared" si="3618"/>
        <v>0</v>
      </c>
      <c r="I4393" s="83">
        <f>SUM(I4394)</f>
        <v>0</v>
      </c>
      <c r="J4393" s="86">
        <f>SUM(J4394)</f>
        <v>0</v>
      </c>
      <c r="K4393" s="87">
        <f t="shared" si="3619"/>
        <v>0</v>
      </c>
      <c r="L4393" s="83">
        <f>SUM(L4394)</f>
        <v>0</v>
      </c>
      <c r="M4393" s="86">
        <f>SUM(M4394)</f>
        <v>0</v>
      </c>
      <c r="N4393" s="88">
        <f>SUM(N4394)</f>
        <v>0</v>
      </c>
      <c r="O4393" s="83">
        <f>SUM(O4394)</f>
        <v>0</v>
      </c>
      <c r="P4393" s="88">
        <f>SUM(P4394)</f>
        <v>0</v>
      </c>
      <c r="Q4393" s="177">
        <f t="shared" si="3620"/>
        <v>0</v>
      </c>
      <c r="R4393" s="88">
        <f>SUM(R4394)</f>
        <v>0</v>
      </c>
      <c r="S4393" s="88">
        <f>SUM(S4394)</f>
        <v>0</v>
      </c>
      <c r="T4393" s="178">
        <f t="shared" si="3632"/>
        <v>0</v>
      </c>
      <c r="U4393" s="157"/>
      <c r="V4393" s="83">
        <f>SUM(V4394)</f>
        <v>0</v>
      </c>
      <c r="W4393" s="88">
        <f>SUM(W4394)</f>
        <v>0</v>
      </c>
      <c r="X4393" s="177">
        <f t="shared" si="3621"/>
        <v>0</v>
      </c>
      <c r="Y4393" s="88">
        <f>SUM(Y4394)</f>
        <v>0</v>
      </c>
      <c r="Z4393" s="88">
        <f>SUM(Z4394)</f>
        <v>0</v>
      </c>
      <c r="AA4393" s="178">
        <f t="shared" si="3633"/>
        <v>0</v>
      </c>
      <c r="AB4393" s="157"/>
      <c r="AC4393" s="83">
        <f>SUM(AC4394)</f>
        <v>0</v>
      </c>
      <c r="AD4393" s="88">
        <f>SUM(AD4394)</f>
        <v>0</v>
      </c>
      <c r="AE4393" s="177">
        <f t="shared" si="3622"/>
        <v>0</v>
      </c>
      <c r="AF4393" s="88">
        <f>SUM(AF4394)</f>
        <v>0</v>
      </c>
      <c r="AG4393" s="88">
        <f>SUM(AG4394)</f>
        <v>0</v>
      </c>
      <c r="AH4393" s="178">
        <f t="shared" si="3634"/>
        <v>0</v>
      </c>
      <c r="AJ4393" s="84">
        <f t="shared" ref="AJ4393:AU4393" si="3644">SUM(AJ4394)</f>
        <v>0</v>
      </c>
      <c r="AK4393" s="86">
        <f t="shared" si="3644"/>
        <v>0</v>
      </c>
      <c r="AL4393" s="88">
        <f t="shared" si="3644"/>
        <v>0</v>
      </c>
      <c r="AM4393" s="86">
        <f t="shared" si="3644"/>
        <v>0</v>
      </c>
      <c r="AN4393" s="88">
        <f t="shared" si="3644"/>
        <v>0</v>
      </c>
      <c r="AO4393" s="86">
        <f t="shared" si="3644"/>
        <v>0</v>
      </c>
      <c r="AP4393" s="88">
        <f t="shared" si="3644"/>
        <v>0</v>
      </c>
      <c r="AQ4393" s="86">
        <f t="shared" si="3644"/>
        <v>0</v>
      </c>
      <c r="AR4393" s="88">
        <f t="shared" si="3644"/>
        <v>0</v>
      </c>
      <c r="AS4393" s="86">
        <f t="shared" si="3644"/>
        <v>0</v>
      </c>
      <c r="AT4393" s="88">
        <f t="shared" si="3644"/>
        <v>0</v>
      </c>
      <c r="AU4393" s="86">
        <f t="shared" si="3644"/>
        <v>0</v>
      </c>
      <c r="AV4393" s="86">
        <f t="shared" si="3624"/>
        <v>0</v>
      </c>
      <c r="AW4393" s="93">
        <f t="shared" si="3625"/>
        <v>0</v>
      </c>
      <c r="AY4393" s="86">
        <f t="shared" si="3626"/>
        <v>0</v>
      </c>
      <c r="AZ4393" s="86">
        <f t="shared" si="3627"/>
        <v>0</v>
      </c>
      <c r="BA4393" s="86">
        <f t="shared" si="3628"/>
        <v>0</v>
      </c>
      <c r="BB4393" s="86">
        <f t="shared" si="3629"/>
        <v>0</v>
      </c>
      <c r="BC4393" s="86">
        <f t="shared" si="3630"/>
        <v>0</v>
      </c>
      <c r="BD4393" s="86">
        <f t="shared" si="3631"/>
        <v>0</v>
      </c>
    </row>
    <row r="4394" spans="2:56" x14ac:dyDescent="0.3">
      <c r="B4394" s="169" t="s">
        <v>105</v>
      </c>
      <c r="C4394" s="248"/>
      <c r="D4394" s="249"/>
      <c r="E4394" s="172">
        <f t="shared" si="3617"/>
        <v>0</v>
      </c>
      <c r="F4394" s="248"/>
      <c r="G4394" s="249"/>
      <c r="H4394" s="172">
        <f t="shared" si="3618"/>
        <v>0</v>
      </c>
      <c r="I4394" s="248"/>
      <c r="J4394" s="250"/>
      <c r="K4394" s="174">
        <f t="shared" si="3619"/>
        <v>0</v>
      </c>
      <c r="L4394" s="248"/>
      <c r="M4394" s="250"/>
      <c r="N4394" s="251"/>
      <c r="O4394" s="248"/>
      <c r="P4394" s="251"/>
      <c r="Q4394" s="166">
        <f t="shared" si="3620"/>
        <v>0</v>
      </c>
      <c r="R4394" s="251"/>
      <c r="S4394" s="251"/>
      <c r="T4394" s="167">
        <f t="shared" si="3632"/>
        <v>0</v>
      </c>
      <c r="U4394" s="157"/>
      <c r="V4394" s="248"/>
      <c r="W4394" s="251"/>
      <c r="X4394" s="166">
        <f t="shared" si="3621"/>
        <v>0</v>
      </c>
      <c r="Y4394" s="251"/>
      <c r="Z4394" s="251"/>
      <c r="AA4394" s="167">
        <f t="shared" si="3633"/>
        <v>0</v>
      </c>
      <c r="AB4394" s="157"/>
      <c r="AC4394" s="248"/>
      <c r="AD4394" s="251"/>
      <c r="AE4394" s="166">
        <f t="shared" si="3622"/>
        <v>0</v>
      </c>
      <c r="AF4394" s="251"/>
      <c r="AG4394" s="251"/>
      <c r="AH4394" s="167">
        <f t="shared" si="3634"/>
        <v>0</v>
      </c>
      <c r="AJ4394" s="252"/>
      <c r="AK4394" s="253"/>
      <c r="AL4394" s="254"/>
      <c r="AM4394" s="253"/>
      <c r="AN4394" s="254"/>
      <c r="AO4394" s="253"/>
      <c r="AP4394" s="254"/>
      <c r="AQ4394" s="253"/>
      <c r="AR4394" s="254"/>
      <c r="AS4394" s="253"/>
      <c r="AT4394" s="254"/>
      <c r="AU4394" s="253"/>
      <c r="AV4394" s="163">
        <f t="shared" si="3624"/>
        <v>0</v>
      </c>
      <c r="AW4394" s="168">
        <f t="shared" si="3625"/>
        <v>0</v>
      </c>
      <c r="AY4394" s="163">
        <f t="shared" si="3626"/>
        <v>0</v>
      </c>
      <c r="AZ4394" s="163">
        <f t="shared" si="3627"/>
        <v>0</v>
      </c>
      <c r="BA4394" s="163">
        <f t="shared" si="3628"/>
        <v>0</v>
      </c>
      <c r="BB4394" s="163">
        <f t="shared" si="3629"/>
        <v>0</v>
      </c>
      <c r="BC4394" s="163">
        <f t="shared" si="3630"/>
        <v>0</v>
      </c>
      <c r="BD4394" s="163">
        <f t="shared" si="3631"/>
        <v>0</v>
      </c>
    </row>
    <row r="4395" spans="2:56" x14ac:dyDescent="0.3">
      <c r="B4395" s="179" t="s">
        <v>134</v>
      </c>
      <c r="C4395" s="83">
        <f>SUM(C4396)</f>
        <v>0</v>
      </c>
      <c r="D4395" s="84">
        <f>SUM(D4396)</f>
        <v>0</v>
      </c>
      <c r="E4395" s="85">
        <f t="shared" si="3617"/>
        <v>0</v>
      </c>
      <c r="F4395" s="83">
        <f>SUM(F4396)</f>
        <v>0</v>
      </c>
      <c r="G4395" s="84">
        <f>SUM(G4396)</f>
        <v>0</v>
      </c>
      <c r="H4395" s="85">
        <f t="shared" si="3618"/>
        <v>0</v>
      </c>
      <c r="I4395" s="83">
        <f>SUM(I4396)</f>
        <v>0</v>
      </c>
      <c r="J4395" s="86">
        <f>SUM(J4396)</f>
        <v>0</v>
      </c>
      <c r="K4395" s="87">
        <f t="shared" si="3619"/>
        <v>0</v>
      </c>
      <c r="L4395" s="83">
        <f>SUM(L4396)</f>
        <v>0</v>
      </c>
      <c r="M4395" s="86">
        <f>SUM(M4396)</f>
        <v>0</v>
      </c>
      <c r="N4395" s="88">
        <f>SUM(N4396)</f>
        <v>0</v>
      </c>
      <c r="O4395" s="83">
        <f>SUM(O4396)</f>
        <v>0</v>
      </c>
      <c r="P4395" s="88">
        <f>SUM(P4396)</f>
        <v>0</v>
      </c>
      <c r="Q4395" s="177">
        <f t="shared" si="3620"/>
        <v>0</v>
      </c>
      <c r="R4395" s="88">
        <f>SUM(R4396)</f>
        <v>0</v>
      </c>
      <c r="S4395" s="88">
        <f>SUM(S4396)</f>
        <v>0</v>
      </c>
      <c r="T4395" s="178">
        <f t="shared" si="3632"/>
        <v>0</v>
      </c>
      <c r="U4395" s="157"/>
      <c r="V4395" s="83">
        <f>SUM(V4396)</f>
        <v>0</v>
      </c>
      <c r="W4395" s="88">
        <f>SUM(W4396)</f>
        <v>0</v>
      </c>
      <c r="X4395" s="177">
        <f t="shared" si="3621"/>
        <v>0</v>
      </c>
      <c r="Y4395" s="88">
        <f>SUM(Y4396)</f>
        <v>0</v>
      </c>
      <c r="Z4395" s="88">
        <f>SUM(Z4396)</f>
        <v>0</v>
      </c>
      <c r="AA4395" s="178">
        <f t="shared" si="3633"/>
        <v>0</v>
      </c>
      <c r="AB4395" s="157"/>
      <c r="AC4395" s="83">
        <f>SUM(AC4396)</f>
        <v>0</v>
      </c>
      <c r="AD4395" s="88">
        <f>SUM(AD4396)</f>
        <v>0</v>
      </c>
      <c r="AE4395" s="177">
        <f t="shared" si="3622"/>
        <v>0</v>
      </c>
      <c r="AF4395" s="88">
        <f>SUM(AF4396)</f>
        <v>0</v>
      </c>
      <c r="AG4395" s="88">
        <f>SUM(AG4396)</f>
        <v>0</v>
      </c>
      <c r="AH4395" s="178">
        <f t="shared" si="3634"/>
        <v>0</v>
      </c>
      <c r="AJ4395" s="84">
        <f t="shared" ref="AJ4395:AU4395" si="3645">SUM(AJ4396)</f>
        <v>0</v>
      </c>
      <c r="AK4395" s="86">
        <f t="shared" si="3645"/>
        <v>0</v>
      </c>
      <c r="AL4395" s="88">
        <f t="shared" si="3645"/>
        <v>0</v>
      </c>
      <c r="AM4395" s="86">
        <f t="shared" si="3645"/>
        <v>0</v>
      </c>
      <c r="AN4395" s="88">
        <f t="shared" si="3645"/>
        <v>0</v>
      </c>
      <c r="AO4395" s="86">
        <f t="shared" si="3645"/>
        <v>0</v>
      </c>
      <c r="AP4395" s="88">
        <f t="shared" si="3645"/>
        <v>0</v>
      </c>
      <c r="AQ4395" s="86">
        <f t="shared" si="3645"/>
        <v>0</v>
      </c>
      <c r="AR4395" s="88">
        <f t="shared" si="3645"/>
        <v>0</v>
      </c>
      <c r="AS4395" s="86">
        <f t="shared" si="3645"/>
        <v>0</v>
      </c>
      <c r="AT4395" s="88">
        <f t="shared" si="3645"/>
        <v>0</v>
      </c>
      <c r="AU4395" s="86">
        <f t="shared" si="3645"/>
        <v>0</v>
      </c>
      <c r="AV4395" s="86">
        <f t="shared" si="3624"/>
        <v>0</v>
      </c>
      <c r="AW4395" s="93">
        <f t="shared" si="3625"/>
        <v>0</v>
      </c>
      <c r="AY4395" s="86">
        <f t="shared" si="3626"/>
        <v>0</v>
      </c>
      <c r="AZ4395" s="86">
        <f t="shared" si="3627"/>
        <v>0</v>
      </c>
      <c r="BA4395" s="86">
        <f t="shared" si="3628"/>
        <v>0</v>
      </c>
      <c r="BB4395" s="86">
        <f t="shared" si="3629"/>
        <v>0</v>
      </c>
      <c r="BC4395" s="86">
        <f t="shared" si="3630"/>
        <v>0</v>
      </c>
      <c r="BD4395" s="86">
        <f t="shared" si="3631"/>
        <v>0</v>
      </c>
    </row>
    <row r="4396" spans="2:56" x14ac:dyDescent="0.3">
      <c r="B4396" s="169" t="s">
        <v>135</v>
      </c>
      <c r="C4396" s="248"/>
      <c r="D4396" s="249"/>
      <c r="E4396" s="172">
        <f t="shared" si="3617"/>
        <v>0</v>
      </c>
      <c r="F4396" s="248"/>
      <c r="G4396" s="249"/>
      <c r="H4396" s="172">
        <f t="shared" si="3618"/>
        <v>0</v>
      </c>
      <c r="I4396" s="248"/>
      <c r="J4396" s="250"/>
      <c r="K4396" s="174">
        <f t="shared" si="3619"/>
        <v>0</v>
      </c>
      <c r="L4396" s="248"/>
      <c r="M4396" s="250"/>
      <c r="N4396" s="251"/>
      <c r="O4396" s="248"/>
      <c r="P4396" s="251"/>
      <c r="Q4396" s="166">
        <f t="shared" si="3620"/>
        <v>0</v>
      </c>
      <c r="R4396" s="251"/>
      <c r="S4396" s="251"/>
      <c r="T4396" s="167">
        <f t="shared" si="3632"/>
        <v>0</v>
      </c>
      <c r="U4396" s="157"/>
      <c r="V4396" s="248"/>
      <c r="W4396" s="251"/>
      <c r="X4396" s="166">
        <f t="shared" si="3621"/>
        <v>0</v>
      </c>
      <c r="Y4396" s="251"/>
      <c r="Z4396" s="251"/>
      <c r="AA4396" s="167">
        <f t="shared" si="3633"/>
        <v>0</v>
      </c>
      <c r="AB4396" s="157"/>
      <c r="AC4396" s="248"/>
      <c r="AD4396" s="251"/>
      <c r="AE4396" s="166">
        <f t="shared" si="3622"/>
        <v>0</v>
      </c>
      <c r="AF4396" s="251"/>
      <c r="AG4396" s="251"/>
      <c r="AH4396" s="167">
        <f t="shared" si="3634"/>
        <v>0</v>
      </c>
      <c r="AJ4396" s="252"/>
      <c r="AK4396" s="253"/>
      <c r="AL4396" s="254"/>
      <c r="AM4396" s="253"/>
      <c r="AN4396" s="254"/>
      <c r="AO4396" s="253"/>
      <c r="AP4396" s="254"/>
      <c r="AQ4396" s="253"/>
      <c r="AR4396" s="254"/>
      <c r="AS4396" s="253"/>
      <c r="AT4396" s="254"/>
      <c r="AU4396" s="253"/>
      <c r="AV4396" s="163">
        <f t="shared" si="3624"/>
        <v>0</v>
      </c>
      <c r="AW4396" s="168">
        <f t="shared" si="3625"/>
        <v>0</v>
      </c>
      <c r="AY4396" s="163">
        <f t="shared" si="3626"/>
        <v>0</v>
      </c>
      <c r="AZ4396" s="163">
        <f t="shared" si="3627"/>
        <v>0</v>
      </c>
      <c r="BA4396" s="163">
        <f t="shared" si="3628"/>
        <v>0</v>
      </c>
      <c r="BB4396" s="163">
        <f t="shared" si="3629"/>
        <v>0</v>
      </c>
      <c r="BC4396" s="163">
        <f t="shared" si="3630"/>
        <v>0</v>
      </c>
      <c r="BD4396" s="163">
        <f t="shared" si="3631"/>
        <v>0</v>
      </c>
    </row>
    <row r="4397" spans="2:56" x14ac:dyDescent="0.3">
      <c r="B4397" s="179" t="s">
        <v>136</v>
      </c>
      <c r="C4397" s="83">
        <f>SUM(C4398)</f>
        <v>0</v>
      </c>
      <c r="D4397" s="84">
        <f>SUM(D4398)</f>
        <v>0</v>
      </c>
      <c r="E4397" s="85">
        <f t="shared" si="3617"/>
        <v>0</v>
      </c>
      <c r="F4397" s="83">
        <f>SUM(F4398)</f>
        <v>0</v>
      </c>
      <c r="G4397" s="84">
        <f>SUM(G4398)</f>
        <v>0</v>
      </c>
      <c r="H4397" s="85">
        <f t="shared" si="3618"/>
        <v>0</v>
      </c>
      <c r="I4397" s="83">
        <f>SUM(I4398)</f>
        <v>0</v>
      </c>
      <c r="J4397" s="86">
        <f>SUM(J4398)</f>
        <v>0</v>
      </c>
      <c r="K4397" s="87">
        <f t="shared" si="3619"/>
        <v>0</v>
      </c>
      <c r="L4397" s="83">
        <f>SUM(L4398)</f>
        <v>0</v>
      </c>
      <c r="M4397" s="86">
        <f>SUM(M4398)</f>
        <v>0</v>
      </c>
      <c r="N4397" s="88">
        <f>SUM(N4398)</f>
        <v>0</v>
      </c>
      <c r="O4397" s="83">
        <f>SUM(O4398)</f>
        <v>0</v>
      </c>
      <c r="P4397" s="88">
        <f>SUM(P4398)</f>
        <v>0</v>
      </c>
      <c r="Q4397" s="177">
        <f t="shared" si="3620"/>
        <v>0</v>
      </c>
      <c r="R4397" s="88">
        <f>SUM(R4398)</f>
        <v>0</v>
      </c>
      <c r="S4397" s="88">
        <f>SUM(S4398)</f>
        <v>0</v>
      </c>
      <c r="T4397" s="178">
        <f t="shared" si="3632"/>
        <v>0</v>
      </c>
      <c r="U4397" s="157"/>
      <c r="V4397" s="83">
        <f>SUM(V4398)</f>
        <v>0</v>
      </c>
      <c r="W4397" s="88">
        <f>SUM(W4398)</f>
        <v>0</v>
      </c>
      <c r="X4397" s="177">
        <f t="shared" si="3621"/>
        <v>0</v>
      </c>
      <c r="Y4397" s="88">
        <f>SUM(Y4398)</f>
        <v>0</v>
      </c>
      <c r="Z4397" s="88">
        <f>SUM(Z4398)</f>
        <v>0</v>
      </c>
      <c r="AA4397" s="178">
        <f t="shared" si="3633"/>
        <v>0</v>
      </c>
      <c r="AB4397" s="157"/>
      <c r="AC4397" s="83">
        <f>SUM(AC4398)</f>
        <v>0</v>
      </c>
      <c r="AD4397" s="88">
        <f>SUM(AD4398)</f>
        <v>0</v>
      </c>
      <c r="AE4397" s="177">
        <f t="shared" si="3622"/>
        <v>0</v>
      </c>
      <c r="AF4397" s="88">
        <f>SUM(AF4398)</f>
        <v>0</v>
      </c>
      <c r="AG4397" s="88">
        <f>SUM(AG4398)</f>
        <v>0</v>
      </c>
      <c r="AH4397" s="178">
        <f t="shared" si="3634"/>
        <v>0</v>
      </c>
      <c r="AJ4397" s="84">
        <f t="shared" ref="AJ4397:AU4397" si="3646">SUM(AJ4398)</f>
        <v>0</v>
      </c>
      <c r="AK4397" s="86">
        <f t="shared" si="3646"/>
        <v>0</v>
      </c>
      <c r="AL4397" s="88">
        <f t="shared" si="3646"/>
        <v>0</v>
      </c>
      <c r="AM4397" s="86">
        <f t="shared" si="3646"/>
        <v>0</v>
      </c>
      <c r="AN4397" s="88">
        <f t="shared" si="3646"/>
        <v>0</v>
      </c>
      <c r="AO4397" s="86">
        <f t="shared" si="3646"/>
        <v>0</v>
      </c>
      <c r="AP4397" s="88">
        <f t="shared" si="3646"/>
        <v>0</v>
      </c>
      <c r="AQ4397" s="86">
        <f t="shared" si="3646"/>
        <v>0</v>
      </c>
      <c r="AR4397" s="88">
        <f t="shared" si="3646"/>
        <v>0</v>
      </c>
      <c r="AS4397" s="86">
        <f t="shared" si="3646"/>
        <v>0</v>
      </c>
      <c r="AT4397" s="88">
        <f t="shared" si="3646"/>
        <v>0</v>
      </c>
      <c r="AU4397" s="86">
        <f t="shared" si="3646"/>
        <v>0</v>
      </c>
      <c r="AV4397" s="86">
        <f t="shared" si="3624"/>
        <v>0</v>
      </c>
      <c r="AW4397" s="93">
        <f t="shared" si="3625"/>
        <v>0</v>
      </c>
      <c r="AY4397" s="86">
        <f t="shared" si="3626"/>
        <v>0</v>
      </c>
      <c r="AZ4397" s="86">
        <f t="shared" si="3627"/>
        <v>0</v>
      </c>
      <c r="BA4397" s="86">
        <f t="shared" si="3628"/>
        <v>0</v>
      </c>
      <c r="BB4397" s="86">
        <f t="shared" si="3629"/>
        <v>0</v>
      </c>
      <c r="BC4397" s="86">
        <f t="shared" si="3630"/>
        <v>0</v>
      </c>
      <c r="BD4397" s="86">
        <f t="shared" si="3631"/>
        <v>0</v>
      </c>
    </row>
    <row r="4398" spans="2:56" x14ac:dyDescent="0.3">
      <c r="B4398" s="169" t="s">
        <v>105</v>
      </c>
      <c r="C4398" s="248"/>
      <c r="D4398" s="249"/>
      <c r="E4398" s="172">
        <f t="shared" si="3617"/>
        <v>0</v>
      </c>
      <c r="F4398" s="248"/>
      <c r="G4398" s="249"/>
      <c r="H4398" s="172">
        <f t="shared" si="3618"/>
        <v>0</v>
      </c>
      <c r="I4398" s="248"/>
      <c r="J4398" s="250"/>
      <c r="K4398" s="174">
        <f t="shared" si="3619"/>
        <v>0</v>
      </c>
      <c r="L4398" s="248"/>
      <c r="M4398" s="250"/>
      <c r="N4398" s="251"/>
      <c r="O4398" s="248"/>
      <c r="P4398" s="251"/>
      <c r="Q4398" s="166">
        <f t="shared" si="3620"/>
        <v>0</v>
      </c>
      <c r="R4398" s="251"/>
      <c r="S4398" s="251"/>
      <c r="T4398" s="167">
        <f t="shared" si="3632"/>
        <v>0</v>
      </c>
      <c r="U4398" s="157"/>
      <c r="V4398" s="248"/>
      <c r="W4398" s="251"/>
      <c r="X4398" s="166">
        <f t="shared" si="3621"/>
        <v>0</v>
      </c>
      <c r="Y4398" s="251"/>
      <c r="Z4398" s="251"/>
      <c r="AA4398" s="167">
        <f t="shared" si="3633"/>
        <v>0</v>
      </c>
      <c r="AB4398" s="157"/>
      <c r="AC4398" s="248"/>
      <c r="AD4398" s="251"/>
      <c r="AE4398" s="166">
        <f t="shared" si="3622"/>
        <v>0</v>
      </c>
      <c r="AF4398" s="251"/>
      <c r="AG4398" s="251"/>
      <c r="AH4398" s="167">
        <f t="shared" si="3634"/>
        <v>0</v>
      </c>
      <c r="AJ4398" s="252"/>
      <c r="AK4398" s="253"/>
      <c r="AL4398" s="254"/>
      <c r="AM4398" s="253"/>
      <c r="AN4398" s="254"/>
      <c r="AO4398" s="253"/>
      <c r="AP4398" s="254"/>
      <c r="AQ4398" s="253"/>
      <c r="AR4398" s="254"/>
      <c r="AS4398" s="253"/>
      <c r="AT4398" s="254"/>
      <c r="AU4398" s="253"/>
      <c r="AV4398" s="163">
        <f t="shared" si="3624"/>
        <v>0</v>
      </c>
      <c r="AW4398" s="168">
        <f t="shared" si="3625"/>
        <v>0</v>
      </c>
      <c r="AY4398" s="163">
        <f t="shared" si="3626"/>
        <v>0</v>
      </c>
      <c r="AZ4398" s="163">
        <f t="shared" si="3627"/>
        <v>0</v>
      </c>
      <c r="BA4398" s="163">
        <f t="shared" si="3628"/>
        <v>0</v>
      </c>
      <c r="BB4398" s="163">
        <f t="shared" si="3629"/>
        <v>0</v>
      </c>
      <c r="BC4398" s="163">
        <f t="shared" si="3630"/>
        <v>0</v>
      </c>
      <c r="BD4398" s="163">
        <f t="shared" si="3631"/>
        <v>0</v>
      </c>
    </row>
    <row r="4399" spans="2:56" x14ac:dyDescent="0.3">
      <c r="B4399" s="179" t="s">
        <v>137</v>
      </c>
      <c r="C4399" s="83">
        <f>SUM(C4400)</f>
        <v>0</v>
      </c>
      <c r="D4399" s="84">
        <f>SUM(D4400)</f>
        <v>0</v>
      </c>
      <c r="E4399" s="85">
        <f t="shared" si="3617"/>
        <v>0</v>
      </c>
      <c r="F4399" s="83">
        <f>SUM(F4400)</f>
        <v>0</v>
      </c>
      <c r="G4399" s="84">
        <f>SUM(G4400)</f>
        <v>0</v>
      </c>
      <c r="H4399" s="85">
        <f t="shared" si="3618"/>
        <v>0</v>
      </c>
      <c r="I4399" s="83">
        <f>SUM(I4400)</f>
        <v>0</v>
      </c>
      <c r="J4399" s="86">
        <f>SUM(J4400)</f>
        <v>0</v>
      </c>
      <c r="K4399" s="87">
        <f t="shared" si="3619"/>
        <v>0</v>
      </c>
      <c r="L4399" s="83">
        <f>SUM(L4400)</f>
        <v>0</v>
      </c>
      <c r="M4399" s="86">
        <f>SUM(M4400)</f>
        <v>0</v>
      </c>
      <c r="N4399" s="88">
        <f>SUM(N4400)</f>
        <v>0</v>
      </c>
      <c r="O4399" s="83">
        <f>SUM(O4400)</f>
        <v>0</v>
      </c>
      <c r="P4399" s="88">
        <f>SUM(P4400)</f>
        <v>0</v>
      </c>
      <c r="Q4399" s="177">
        <f t="shared" si="3620"/>
        <v>0</v>
      </c>
      <c r="R4399" s="88">
        <f>SUM(R4400)</f>
        <v>0</v>
      </c>
      <c r="S4399" s="88">
        <f>SUM(S4400)</f>
        <v>0</v>
      </c>
      <c r="T4399" s="178">
        <f t="shared" si="3632"/>
        <v>0</v>
      </c>
      <c r="U4399" s="157"/>
      <c r="V4399" s="83">
        <f>SUM(V4400)</f>
        <v>0</v>
      </c>
      <c r="W4399" s="88">
        <f>SUM(W4400)</f>
        <v>0</v>
      </c>
      <c r="X4399" s="177">
        <f t="shared" si="3621"/>
        <v>0</v>
      </c>
      <c r="Y4399" s="88">
        <f>SUM(Y4400)</f>
        <v>0</v>
      </c>
      <c r="Z4399" s="88">
        <f>SUM(Z4400)</f>
        <v>0</v>
      </c>
      <c r="AA4399" s="178">
        <f t="shared" si="3633"/>
        <v>0</v>
      </c>
      <c r="AB4399" s="157"/>
      <c r="AC4399" s="83">
        <f>SUM(AC4400)</f>
        <v>0</v>
      </c>
      <c r="AD4399" s="88">
        <f>SUM(AD4400)</f>
        <v>0</v>
      </c>
      <c r="AE4399" s="177">
        <f t="shared" si="3622"/>
        <v>0</v>
      </c>
      <c r="AF4399" s="88">
        <f>SUM(AF4400)</f>
        <v>0</v>
      </c>
      <c r="AG4399" s="88">
        <f>SUM(AG4400)</f>
        <v>0</v>
      </c>
      <c r="AH4399" s="178">
        <f t="shared" si="3634"/>
        <v>0</v>
      </c>
      <c r="AJ4399" s="84">
        <f t="shared" ref="AJ4399:AU4399" si="3647">SUM(AJ4400)</f>
        <v>0</v>
      </c>
      <c r="AK4399" s="86">
        <f t="shared" si="3647"/>
        <v>0</v>
      </c>
      <c r="AL4399" s="88">
        <f t="shared" si="3647"/>
        <v>0</v>
      </c>
      <c r="AM4399" s="86">
        <f t="shared" si="3647"/>
        <v>0</v>
      </c>
      <c r="AN4399" s="88">
        <f t="shared" si="3647"/>
        <v>0</v>
      </c>
      <c r="AO4399" s="86">
        <f t="shared" si="3647"/>
        <v>0</v>
      </c>
      <c r="AP4399" s="88">
        <f t="shared" si="3647"/>
        <v>0</v>
      </c>
      <c r="AQ4399" s="86">
        <f t="shared" si="3647"/>
        <v>0</v>
      </c>
      <c r="AR4399" s="88">
        <f t="shared" si="3647"/>
        <v>0</v>
      </c>
      <c r="AS4399" s="86">
        <f t="shared" si="3647"/>
        <v>0</v>
      </c>
      <c r="AT4399" s="88">
        <f t="shared" si="3647"/>
        <v>0</v>
      </c>
      <c r="AU4399" s="86">
        <f t="shared" si="3647"/>
        <v>0</v>
      </c>
      <c r="AV4399" s="86">
        <f t="shared" si="3624"/>
        <v>0</v>
      </c>
      <c r="AW4399" s="93">
        <f t="shared" si="3625"/>
        <v>0</v>
      </c>
      <c r="AY4399" s="86">
        <f t="shared" si="3626"/>
        <v>0</v>
      </c>
      <c r="AZ4399" s="86">
        <f t="shared" si="3627"/>
        <v>0</v>
      </c>
      <c r="BA4399" s="86">
        <f t="shared" si="3628"/>
        <v>0</v>
      </c>
      <c r="BB4399" s="86">
        <f t="shared" si="3629"/>
        <v>0</v>
      </c>
      <c r="BC4399" s="86">
        <f t="shared" si="3630"/>
        <v>0</v>
      </c>
      <c r="BD4399" s="86">
        <f t="shared" si="3631"/>
        <v>0</v>
      </c>
    </row>
    <row r="4400" spans="2:56" x14ac:dyDescent="0.3">
      <c r="B4400" s="169" t="s">
        <v>105</v>
      </c>
      <c r="C4400" s="248"/>
      <c r="D4400" s="249"/>
      <c r="E4400" s="172">
        <f t="shared" si="3617"/>
        <v>0</v>
      </c>
      <c r="F4400" s="248"/>
      <c r="G4400" s="249"/>
      <c r="H4400" s="172">
        <f t="shared" si="3618"/>
        <v>0</v>
      </c>
      <c r="I4400" s="248"/>
      <c r="J4400" s="250"/>
      <c r="K4400" s="174">
        <f t="shared" si="3619"/>
        <v>0</v>
      </c>
      <c r="L4400" s="248"/>
      <c r="M4400" s="250"/>
      <c r="N4400" s="251"/>
      <c r="O4400" s="248"/>
      <c r="P4400" s="251"/>
      <c r="Q4400" s="166">
        <f t="shared" si="3620"/>
        <v>0</v>
      </c>
      <c r="R4400" s="251"/>
      <c r="S4400" s="251"/>
      <c r="T4400" s="167">
        <f t="shared" si="3632"/>
        <v>0</v>
      </c>
      <c r="U4400" s="157"/>
      <c r="V4400" s="248"/>
      <c r="W4400" s="251"/>
      <c r="X4400" s="166">
        <f t="shared" si="3621"/>
        <v>0</v>
      </c>
      <c r="Y4400" s="251"/>
      <c r="Z4400" s="251"/>
      <c r="AA4400" s="167">
        <f t="shared" si="3633"/>
        <v>0</v>
      </c>
      <c r="AB4400" s="157"/>
      <c r="AC4400" s="248"/>
      <c r="AD4400" s="251"/>
      <c r="AE4400" s="166">
        <f t="shared" si="3622"/>
        <v>0</v>
      </c>
      <c r="AF4400" s="251"/>
      <c r="AG4400" s="251"/>
      <c r="AH4400" s="167">
        <f t="shared" si="3634"/>
        <v>0</v>
      </c>
      <c r="AJ4400" s="252"/>
      <c r="AK4400" s="253"/>
      <c r="AL4400" s="254"/>
      <c r="AM4400" s="253"/>
      <c r="AN4400" s="254"/>
      <c r="AO4400" s="253"/>
      <c r="AP4400" s="254"/>
      <c r="AQ4400" s="253"/>
      <c r="AR4400" s="254"/>
      <c r="AS4400" s="253"/>
      <c r="AT4400" s="254"/>
      <c r="AU4400" s="253"/>
      <c r="AV4400" s="163">
        <f t="shared" si="3624"/>
        <v>0</v>
      </c>
      <c r="AW4400" s="168">
        <f t="shared" si="3625"/>
        <v>0</v>
      </c>
      <c r="AY4400" s="163">
        <f t="shared" si="3626"/>
        <v>0</v>
      </c>
      <c r="AZ4400" s="163">
        <f t="shared" si="3627"/>
        <v>0</v>
      </c>
      <c r="BA4400" s="163">
        <f t="shared" si="3628"/>
        <v>0</v>
      </c>
      <c r="BB4400" s="163">
        <f t="shared" si="3629"/>
        <v>0</v>
      </c>
      <c r="BC4400" s="163">
        <f t="shared" si="3630"/>
        <v>0</v>
      </c>
      <c r="BD4400" s="163">
        <f t="shared" si="3631"/>
        <v>0</v>
      </c>
    </row>
    <row r="4401" spans="2:56" x14ac:dyDescent="0.3">
      <c r="B4401" s="179" t="s">
        <v>138</v>
      </c>
      <c r="C4401" s="83">
        <f>SUM(C4402)</f>
        <v>0</v>
      </c>
      <c r="D4401" s="84">
        <f>SUM(D4402)</f>
        <v>0</v>
      </c>
      <c r="E4401" s="85">
        <f t="shared" si="3617"/>
        <v>0</v>
      </c>
      <c r="F4401" s="83">
        <f>SUM(F4402)</f>
        <v>0</v>
      </c>
      <c r="G4401" s="84">
        <f>SUM(G4402)</f>
        <v>0</v>
      </c>
      <c r="H4401" s="85">
        <f t="shared" si="3618"/>
        <v>0</v>
      </c>
      <c r="I4401" s="83">
        <f>SUM(I4402)</f>
        <v>0</v>
      </c>
      <c r="J4401" s="86">
        <f>SUM(J4402)</f>
        <v>0</v>
      </c>
      <c r="K4401" s="87">
        <f t="shared" si="3619"/>
        <v>0</v>
      </c>
      <c r="L4401" s="83">
        <f>SUM(L4402)</f>
        <v>0</v>
      </c>
      <c r="M4401" s="86">
        <f>SUM(M4402)</f>
        <v>0</v>
      </c>
      <c r="N4401" s="88">
        <f>SUM(N4402)</f>
        <v>0</v>
      </c>
      <c r="O4401" s="83">
        <f>SUM(O4402)</f>
        <v>0</v>
      </c>
      <c r="P4401" s="88">
        <f>SUM(P4402)</f>
        <v>0</v>
      </c>
      <c r="Q4401" s="177">
        <f t="shared" si="3620"/>
        <v>0</v>
      </c>
      <c r="R4401" s="88">
        <f>SUM(R4402)</f>
        <v>0</v>
      </c>
      <c r="S4401" s="88">
        <f>SUM(S4402)</f>
        <v>0</v>
      </c>
      <c r="T4401" s="178">
        <f t="shared" si="3632"/>
        <v>0</v>
      </c>
      <c r="U4401" s="157"/>
      <c r="V4401" s="83">
        <f>SUM(V4402)</f>
        <v>0</v>
      </c>
      <c r="W4401" s="88">
        <f>SUM(W4402)</f>
        <v>0</v>
      </c>
      <c r="X4401" s="177">
        <f t="shared" si="3621"/>
        <v>0</v>
      </c>
      <c r="Y4401" s="88">
        <f>SUM(Y4402)</f>
        <v>0</v>
      </c>
      <c r="Z4401" s="88">
        <f>SUM(Z4402)</f>
        <v>0</v>
      </c>
      <c r="AA4401" s="178">
        <f t="shared" si="3633"/>
        <v>0</v>
      </c>
      <c r="AB4401" s="157"/>
      <c r="AC4401" s="83">
        <f>SUM(AC4402)</f>
        <v>0</v>
      </c>
      <c r="AD4401" s="88">
        <f>SUM(AD4402)</f>
        <v>0</v>
      </c>
      <c r="AE4401" s="177">
        <f t="shared" si="3622"/>
        <v>0</v>
      </c>
      <c r="AF4401" s="88">
        <f>SUM(AF4402)</f>
        <v>0</v>
      </c>
      <c r="AG4401" s="88">
        <f>SUM(AG4402)</f>
        <v>0</v>
      </c>
      <c r="AH4401" s="178">
        <f t="shared" si="3634"/>
        <v>0</v>
      </c>
      <c r="AJ4401" s="84">
        <f t="shared" ref="AJ4401:AU4401" si="3648">SUM(AJ4402)</f>
        <v>0</v>
      </c>
      <c r="AK4401" s="86">
        <f t="shared" si="3648"/>
        <v>0</v>
      </c>
      <c r="AL4401" s="88">
        <f t="shared" si="3648"/>
        <v>0</v>
      </c>
      <c r="AM4401" s="86">
        <f t="shared" si="3648"/>
        <v>0</v>
      </c>
      <c r="AN4401" s="88">
        <f t="shared" si="3648"/>
        <v>0</v>
      </c>
      <c r="AO4401" s="86">
        <f t="shared" si="3648"/>
        <v>0</v>
      </c>
      <c r="AP4401" s="88">
        <f t="shared" si="3648"/>
        <v>0</v>
      </c>
      <c r="AQ4401" s="86">
        <f t="shared" si="3648"/>
        <v>0</v>
      </c>
      <c r="AR4401" s="88">
        <f t="shared" si="3648"/>
        <v>0</v>
      </c>
      <c r="AS4401" s="86">
        <f t="shared" si="3648"/>
        <v>0</v>
      </c>
      <c r="AT4401" s="88">
        <f t="shared" si="3648"/>
        <v>0</v>
      </c>
      <c r="AU4401" s="86">
        <f t="shared" si="3648"/>
        <v>0</v>
      </c>
      <c r="AV4401" s="86">
        <f t="shared" si="3624"/>
        <v>0</v>
      </c>
      <c r="AW4401" s="93">
        <f t="shared" si="3625"/>
        <v>0</v>
      </c>
      <c r="AY4401" s="86">
        <f t="shared" si="3626"/>
        <v>0</v>
      </c>
      <c r="AZ4401" s="86">
        <f t="shared" si="3627"/>
        <v>0</v>
      </c>
      <c r="BA4401" s="86">
        <f t="shared" si="3628"/>
        <v>0</v>
      </c>
      <c r="BB4401" s="86">
        <f t="shared" si="3629"/>
        <v>0</v>
      </c>
      <c r="BC4401" s="86">
        <f t="shared" si="3630"/>
        <v>0</v>
      </c>
      <c r="BD4401" s="86">
        <f t="shared" si="3631"/>
        <v>0</v>
      </c>
    </row>
    <row r="4402" spans="2:56" x14ac:dyDescent="0.3">
      <c r="B4402" s="169" t="s">
        <v>139</v>
      </c>
      <c r="C4402" s="248"/>
      <c r="D4402" s="249"/>
      <c r="E4402" s="172">
        <f t="shared" si="3617"/>
        <v>0</v>
      </c>
      <c r="F4402" s="248"/>
      <c r="G4402" s="249"/>
      <c r="H4402" s="172">
        <f t="shared" si="3618"/>
        <v>0</v>
      </c>
      <c r="I4402" s="248"/>
      <c r="J4402" s="250"/>
      <c r="K4402" s="174">
        <f t="shared" si="3619"/>
        <v>0</v>
      </c>
      <c r="L4402" s="248"/>
      <c r="M4402" s="250"/>
      <c r="N4402" s="251"/>
      <c r="O4402" s="248"/>
      <c r="P4402" s="251"/>
      <c r="Q4402" s="166">
        <f t="shared" si="3620"/>
        <v>0</v>
      </c>
      <c r="R4402" s="251"/>
      <c r="S4402" s="251"/>
      <c r="T4402" s="167">
        <f t="shared" si="3632"/>
        <v>0</v>
      </c>
      <c r="U4402" s="157"/>
      <c r="V4402" s="248"/>
      <c r="W4402" s="251"/>
      <c r="X4402" s="166">
        <f t="shared" si="3621"/>
        <v>0</v>
      </c>
      <c r="Y4402" s="251"/>
      <c r="Z4402" s="251"/>
      <c r="AA4402" s="167">
        <f t="shared" si="3633"/>
        <v>0</v>
      </c>
      <c r="AB4402" s="157"/>
      <c r="AC4402" s="248"/>
      <c r="AD4402" s="251"/>
      <c r="AE4402" s="166">
        <f t="shared" si="3622"/>
        <v>0</v>
      </c>
      <c r="AF4402" s="251"/>
      <c r="AG4402" s="251"/>
      <c r="AH4402" s="167">
        <f t="shared" si="3634"/>
        <v>0</v>
      </c>
      <c r="AJ4402" s="252"/>
      <c r="AK4402" s="253"/>
      <c r="AL4402" s="254"/>
      <c r="AM4402" s="253"/>
      <c r="AN4402" s="254"/>
      <c r="AO4402" s="253"/>
      <c r="AP4402" s="254"/>
      <c r="AQ4402" s="253"/>
      <c r="AR4402" s="254"/>
      <c r="AS4402" s="253"/>
      <c r="AT4402" s="254"/>
      <c r="AU4402" s="253"/>
      <c r="AV4402" s="163">
        <f t="shared" si="3624"/>
        <v>0</v>
      </c>
      <c r="AW4402" s="168">
        <f t="shared" si="3625"/>
        <v>0</v>
      </c>
      <c r="AY4402" s="163">
        <f t="shared" si="3626"/>
        <v>0</v>
      </c>
      <c r="AZ4402" s="163">
        <f t="shared" si="3627"/>
        <v>0</v>
      </c>
      <c r="BA4402" s="163">
        <f t="shared" si="3628"/>
        <v>0</v>
      </c>
      <c r="BB4402" s="163">
        <f t="shared" si="3629"/>
        <v>0</v>
      </c>
      <c r="BC4402" s="163">
        <f t="shared" si="3630"/>
        <v>0</v>
      </c>
      <c r="BD4402" s="163">
        <f t="shared" si="3631"/>
        <v>0</v>
      </c>
    </row>
    <row r="4403" spans="2:56" x14ac:dyDescent="0.3">
      <c r="B4403" s="179" t="s">
        <v>140</v>
      </c>
      <c r="C4403" s="83">
        <f>SUM(C4404:C4412)</f>
        <v>1300</v>
      </c>
      <c r="D4403" s="84">
        <f>SUM(D4404:D4412)</f>
        <v>1300</v>
      </c>
      <c r="E4403" s="85">
        <f t="shared" si="3617"/>
        <v>1</v>
      </c>
      <c r="F4403" s="83">
        <f>SUM(F4404:F4412)</f>
        <v>0</v>
      </c>
      <c r="G4403" s="84">
        <f>SUM(G4404:G4412)</f>
        <v>0</v>
      </c>
      <c r="H4403" s="85">
        <f t="shared" si="3618"/>
        <v>0</v>
      </c>
      <c r="I4403" s="83">
        <f>SUM(I4404:I4412)</f>
        <v>0</v>
      </c>
      <c r="J4403" s="86">
        <f>SUM(J4404:J4412)</f>
        <v>0</v>
      </c>
      <c r="K4403" s="87">
        <f t="shared" si="3619"/>
        <v>0</v>
      </c>
      <c r="L4403" s="83">
        <f>SUM(L4404:L4412)</f>
        <v>0</v>
      </c>
      <c r="M4403" s="86">
        <f>SUM(M4404:M4412)</f>
        <v>0</v>
      </c>
      <c r="N4403" s="88">
        <f>SUM(N4404:N4412)</f>
        <v>0</v>
      </c>
      <c r="O4403" s="83">
        <f>SUM(O4404:O4412)</f>
        <v>0</v>
      </c>
      <c r="P4403" s="88">
        <f>SUM(P4404:P4412)</f>
        <v>0</v>
      </c>
      <c r="Q4403" s="177">
        <f t="shared" si="3620"/>
        <v>0</v>
      </c>
      <c r="R4403" s="88">
        <f>SUM(R4404:R4412)</f>
        <v>0</v>
      </c>
      <c r="S4403" s="88">
        <f>SUM(S4404:S4412)</f>
        <v>0</v>
      </c>
      <c r="T4403" s="178">
        <f t="shared" si="3632"/>
        <v>0</v>
      </c>
      <c r="U4403" s="157"/>
      <c r="V4403" s="83">
        <f>SUM(V4404:V4412)</f>
        <v>0</v>
      </c>
      <c r="W4403" s="88">
        <f>SUM(W4404:W4412)</f>
        <v>0</v>
      </c>
      <c r="X4403" s="177">
        <f t="shared" si="3621"/>
        <v>0</v>
      </c>
      <c r="Y4403" s="88">
        <f>SUM(Y4404:Y4412)</f>
        <v>0</v>
      </c>
      <c r="Z4403" s="88">
        <f>SUM(Z4404:Z4412)</f>
        <v>0</v>
      </c>
      <c r="AA4403" s="178">
        <f t="shared" si="3633"/>
        <v>0</v>
      </c>
      <c r="AB4403" s="157"/>
      <c r="AC4403" s="83">
        <f>SUM(AC4404:AC4412)</f>
        <v>0</v>
      </c>
      <c r="AD4403" s="88">
        <f>SUM(AD4404:AD4412)</f>
        <v>0</v>
      </c>
      <c r="AE4403" s="177">
        <f t="shared" si="3622"/>
        <v>0</v>
      </c>
      <c r="AF4403" s="88">
        <f>SUM(AF4404:AF4412)</f>
        <v>0</v>
      </c>
      <c r="AG4403" s="88">
        <f>SUM(AG4404:AG4412)</f>
        <v>0</v>
      </c>
      <c r="AH4403" s="178">
        <f t="shared" si="3634"/>
        <v>0</v>
      </c>
      <c r="AJ4403" s="84">
        <f t="shared" ref="AJ4403:AU4403" si="3649">SUM(AJ4404:AJ4412)</f>
        <v>0</v>
      </c>
      <c r="AK4403" s="86">
        <f t="shared" si="3649"/>
        <v>0</v>
      </c>
      <c r="AL4403" s="88">
        <f t="shared" si="3649"/>
        <v>0</v>
      </c>
      <c r="AM4403" s="86">
        <f t="shared" si="3649"/>
        <v>0</v>
      </c>
      <c r="AN4403" s="88">
        <f t="shared" si="3649"/>
        <v>0</v>
      </c>
      <c r="AO4403" s="86">
        <f t="shared" si="3649"/>
        <v>0</v>
      </c>
      <c r="AP4403" s="88">
        <f t="shared" si="3649"/>
        <v>0</v>
      </c>
      <c r="AQ4403" s="86">
        <f t="shared" si="3649"/>
        <v>0</v>
      </c>
      <c r="AR4403" s="88">
        <f t="shared" si="3649"/>
        <v>0</v>
      </c>
      <c r="AS4403" s="86">
        <f t="shared" si="3649"/>
        <v>0</v>
      </c>
      <c r="AT4403" s="88">
        <f t="shared" si="3649"/>
        <v>0</v>
      </c>
      <c r="AU4403" s="86">
        <f t="shared" si="3649"/>
        <v>0</v>
      </c>
      <c r="AV4403" s="86">
        <f t="shared" si="3624"/>
        <v>0</v>
      </c>
      <c r="AW4403" s="93">
        <f t="shared" si="3625"/>
        <v>0</v>
      </c>
      <c r="AY4403" s="86">
        <f t="shared" si="3626"/>
        <v>0</v>
      </c>
      <c r="AZ4403" s="86">
        <f t="shared" si="3627"/>
        <v>0</v>
      </c>
      <c r="BA4403" s="86">
        <f t="shared" si="3628"/>
        <v>0</v>
      </c>
      <c r="BB4403" s="86">
        <f t="shared" si="3629"/>
        <v>0</v>
      </c>
      <c r="BC4403" s="86">
        <f t="shared" si="3630"/>
        <v>0</v>
      </c>
      <c r="BD4403" s="86">
        <f t="shared" si="3631"/>
        <v>0</v>
      </c>
    </row>
    <row r="4404" spans="2:56" x14ac:dyDescent="0.3">
      <c r="B4404" s="169" t="s">
        <v>141</v>
      </c>
      <c r="C4404" s="248"/>
      <c r="D4404" s="249"/>
      <c r="E4404" s="172">
        <f t="shared" si="3617"/>
        <v>0</v>
      </c>
      <c r="F4404" s="248"/>
      <c r="G4404" s="249"/>
      <c r="H4404" s="172">
        <f t="shared" si="3618"/>
        <v>0</v>
      </c>
      <c r="I4404" s="248"/>
      <c r="J4404" s="250"/>
      <c r="K4404" s="174">
        <f t="shared" si="3619"/>
        <v>0</v>
      </c>
      <c r="L4404" s="248"/>
      <c r="M4404" s="250"/>
      <c r="N4404" s="251"/>
      <c r="O4404" s="248"/>
      <c r="P4404" s="251"/>
      <c r="Q4404" s="166">
        <f t="shared" si="3620"/>
        <v>0</v>
      </c>
      <c r="R4404" s="251"/>
      <c r="S4404" s="251"/>
      <c r="T4404" s="167">
        <f t="shared" si="3632"/>
        <v>0</v>
      </c>
      <c r="U4404" s="157"/>
      <c r="V4404" s="248"/>
      <c r="W4404" s="251"/>
      <c r="X4404" s="166">
        <f t="shared" si="3621"/>
        <v>0</v>
      </c>
      <c r="Y4404" s="251"/>
      <c r="Z4404" s="251"/>
      <c r="AA4404" s="167">
        <f t="shared" si="3633"/>
        <v>0</v>
      </c>
      <c r="AB4404" s="157"/>
      <c r="AC4404" s="248"/>
      <c r="AD4404" s="251"/>
      <c r="AE4404" s="166">
        <f t="shared" si="3622"/>
        <v>0</v>
      </c>
      <c r="AF4404" s="251"/>
      <c r="AG4404" s="251"/>
      <c r="AH4404" s="167">
        <f t="shared" si="3634"/>
        <v>0</v>
      </c>
      <c r="AJ4404" s="252"/>
      <c r="AK4404" s="253"/>
      <c r="AL4404" s="254"/>
      <c r="AM4404" s="253"/>
      <c r="AN4404" s="254"/>
      <c r="AO4404" s="253"/>
      <c r="AP4404" s="254"/>
      <c r="AQ4404" s="253"/>
      <c r="AR4404" s="254"/>
      <c r="AS4404" s="253"/>
      <c r="AT4404" s="254"/>
      <c r="AU4404" s="253"/>
      <c r="AV4404" s="163">
        <f t="shared" si="3624"/>
        <v>0</v>
      </c>
      <c r="AW4404" s="168">
        <f t="shared" si="3625"/>
        <v>0</v>
      </c>
      <c r="AY4404" s="163">
        <f t="shared" si="3626"/>
        <v>0</v>
      </c>
      <c r="AZ4404" s="163">
        <f t="shared" si="3627"/>
        <v>0</v>
      </c>
      <c r="BA4404" s="163">
        <f t="shared" si="3628"/>
        <v>0</v>
      </c>
      <c r="BB4404" s="163">
        <f t="shared" si="3629"/>
        <v>0</v>
      </c>
      <c r="BC4404" s="163">
        <f t="shared" si="3630"/>
        <v>0</v>
      </c>
      <c r="BD4404" s="163">
        <f t="shared" si="3631"/>
        <v>0</v>
      </c>
    </row>
    <row r="4405" spans="2:56" x14ac:dyDescent="0.3">
      <c r="B4405" s="169" t="s">
        <v>142</v>
      </c>
      <c r="C4405" s="248"/>
      <c r="D4405" s="249"/>
      <c r="E4405" s="172">
        <f t="shared" si="3617"/>
        <v>0</v>
      </c>
      <c r="F4405" s="248"/>
      <c r="G4405" s="249"/>
      <c r="H4405" s="172">
        <f t="shared" si="3618"/>
        <v>0</v>
      </c>
      <c r="I4405" s="248"/>
      <c r="J4405" s="250"/>
      <c r="K4405" s="174">
        <f t="shared" si="3619"/>
        <v>0</v>
      </c>
      <c r="L4405" s="248"/>
      <c r="M4405" s="250"/>
      <c r="N4405" s="251"/>
      <c r="O4405" s="248"/>
      <c r="P4405" s="251"/>
      <c r="Q4405" s="166">
        <f t="shared" si="3620"/>
        <v>0</v>
      </c>
      <c r="R4405" s="251"/>
      <c r="S4405" s="251"/>
      <c r="T4405" s="167">
        <f t="shared" si="3632"/>
        <v>0</v>
      </c>
      <c r="U4405" s="157"/>
      <c r="V4405" s="248"/>
      <c r="W4405" s="251"/>
      <c r="X4405" s="166">
        <f t="shared" si="3621"/>
        <v>0</v>
      </c>
      <c r="Y4405" s="251"/>
      <c r="Z4405" s="251"/>
      <c r="AA4405" s="167">
        <f t="shared" si="3633"/>
        <v>0</v>
      </c>
      <c r="AB4405" s="157"/>
      <c r="AC4405" s="248"/>
      <c r="AD4405" s="251"/>
      <c r="AE4405" s="166">
        <f t="shared" si="3622"/>
        <v>0</v>
      </c>
      <c r="AF4405" s="251"/>
      <c r="AG4405" s="251"/>
      <c r="AH4405" s="167">
        <f t="shared" si="3634"/>
        <v>0</v>
      </c>
      <c r="AJ4405" s="252"/>
      <c r="AK4405" s="253"/>
      <c r="AL4405" s="254"/>
      <c r="AM4405" s="253"/>
      <c r="AN4405" s="254"/>
      <c r="AO4405" s="253"/>
      <c r="AP4405" s="254"/>
      <c r="AQ4405" s="253"/>
      <c r="AR4405" s="254"/>
      <c r="AS4405" s="253"/>
      <c r="AT4405" s="254"/>
      <c r="AU4405" s="253"/>
      <c r="AV4405" s="163">
        <f t="shared" si="3624"/>
        <v>0</v>
      </c>
      <c r="AW4405" s="168">
        <f t="shared" si="3625"/>
        <v>0</v>
      </c>
      <c r="AY4405" s="163">
        <f t="shared" si="3626"/>
        <v>0</v>
      </c>
      <c r="AZ4405" s="163">
        <f t="shared" si="3627"/>
        <v>0</v>
      </c>
      <c r="BA4405" s="163">
        <f t="shared" si="3628"/>
        <v>0</v>
      </c>
      <c r="BB4405" s="163">
        <f t="shared" si="3629"/>
        <v>0</v>
      </c>
      <c r="BC4405" s="163">
        <f t="shared" si="3630"/>
        <v>0</v>
      </c>
      <c r="BD4405" s="163">
        <f t="shared" si="3631"/>
        <v>0</v>
      </c>
    </row>
    <row r="4406" spans="2:56" x14ac:dyDescent="0.3">
      <c r="B4406" s="169" t="s">
        <v>143</v>
      </c>
      <c r="C4406" s="248"/>
      <c r="D4406" s="249"/>
      <c r="E4406" s="172">
        <f t="shared" si="3617"/>
        <v>0</v>
      </c>
      <c r="F4406" s="248"/>
      <c r="G4406" s="249"/>
      <c r="H4406" s="172">
        <f t="shared" si="3618"/>
        <v>0</v>
      </c>
      <c r="I4406" s="248"/>
      <c r="J4406" s="250"/>
      <c r="K4406" s="174">
        <f t="shared" si="3619"/>
        <v>0</v>
      </c>
      <c r="L4406" s="248"/>
      <c r="M4406" s="250"/>
      <c r="N4406" s="251"/>
      <c r="O4406" s="248"/>
      <c r="P4406" s="251"/>
      <c r="Q4406" s="166">
        <f t="shared" si="3620"/>
        <v>0</v>
      </c>
      <c r="R4406" s="251"/>
      <c r="S4406" s="251"/>
      <c r="T4406" s="167">
        <f t="shared" si="3632"/>
        <v>0</v>
      </c>
      <c r="U4406" s="157"/>
      <c r="V4406" s="248"/>
      <c r="W4406" s="251"/>
      <c r="X4406" s="166">
        <f t="shared" si="3621"/>
        <v>0</v>
      </c>
      <c r="Y4406" s="251"/>
      <c r="Z4406" s="251"/>
      <c r="AA4406" s="167">
        <f t="shared" si="3633"/>
        <v>0</v>
      </c>
      <c r="AB4406" s="157"/>
      <c r="AC4406" s="248"/>
      <c r="AD4406" s="251"/>
      <c r="AE4406" s="166">
        <f t="shared" si="3622"/>
        <v>0</v>
      </c>
      <c r="AF4406" s="251"/>
      <c r="AG4406" s="251"/>
      <c r="AH4406" s="167">
        <f t="shared" si="3634"/>
        <v>0</v>
      </c>
      <c r="AJ4406" s="252"/>
      <c r="AK4406" s="253"/>
      <c r="AL4406" s="254"/>
      <c r="AM4406" s="253"/>
      <c r="AN4406" s="254"/>
      <c r="AO4406" s="253"/>
      <c r="AP4406" s="254"/>
      <c r="AQ4406" s="253"/>
      <c r="AR4406" s="254"/>
      <c r="AS4406" s="253"/>
      <c r="AT4406" s="254"/>
      <c r="AU4406" s="253"/>
      <c r="AV4406" s="163">
        <f t="shared" si="3624"/>
        <v>0</v>
      </c>
      <c r="AW4406" s="168">
        <f t="shared" si="3625"/>
        <v>0</v>
      </c>
      <c r="AY4406" s="163">
        <f t="shared" si="3626"/>
        <v>0</v>
      </c>
      <c r="AZ4406" s="163">
        <f t="shared" si="3627"/>
        <v>0</v>
      </c>
      <c r="BA4406" s="163">
        <f t="shared" si="3628"/>
        <v>0</v>
      </c>
      <c r="BB4406" s="163">
        <f t="shared" si="3629"/>
        <v>0</v>
      </c>
      <c r="BC4406" s="163">
        <f t="shared" si="3630"/>
        <v>0</v>
      </c>
      <c r="BD4406" s="163">
        <f t="shared" si="3631"/>
        <v>0</v>
      </c>
    </row>
    <row r="4407" spans="2:56" x14ac:dyDescent="0.3">
      <c r="B4407" s="169" t="s">
        <v>144</v>
      </c>
      <c r="C4407" s="248"/>
      <c r="D4407" s="249"/>
      <c r="E4407" s="172">
        <f t="shared" si="3617"/>
        <v>0</v>
      </c>
      <c r="F4407" s="248"/>
      <c r="G4407" s="249"/>
      <c r="H4407" s="172">
        <f t="shared" si="3618"/>
        <v>0</v>
      </c>
      <c r="I4407" s="248"/>
      <c r="J4407" s="250"/>
      <c r="K4407" s="174">
        <f t="shared" si="3619"/>
        <v>0</v>
      </c>
      <c r="L4407" s="248"/>
      <c r="M4407" s="250"/>
      <c r="N4407" s="251"/>
      <c r="O4407" s="248"/>
      <c r="P4407" s="251"/>
      <c r="Q4407" s="166">
        <f t="shared" si="3620"/>
        <v>0</v>
      </c>
      <c r="R4407" s="251"/>
      <c r="S4407" s="251"/>
      <c r="T4407" s="167">
        <f t="shared" si="3632"/>
        <v>0</v>
      </c>
      <c r="U4407" s="157"/>
      <c r="V4407" s="248"/>
      <c r="W4407" s="251"/>
      <c r="X4407" s="166">
        <f t="shared" si="3621"/>
        <v>0</v>
      </c>
      <c r="Y4407" s="251"/>
      <c r="Z4407" s="251"/>
      <c r="AA4407" s="167">
        <f t="shared" si="3633"/>
        <v>0</v>
      </c>
      <c r="AB4407" s="157"/>
      <c r="AC4407" s="248"/>
      <c r="AD4407" s="251"/>
      <c r="AE4407" s="166">
        <f t="shared" si="3622"/>
        <v>0</v>
      </c>
      <c r="AF4407" s="251"/>
      <c r="AG4407" s="251"/>
      <c r="AH4407" s="167">
        <f t="shared" si="3634"/>
        <v>0</v>
      </c>
      <c r="AJ4407" s="252"/>
      <c r="AK4407" s="253"/>
      <c r="AL4407" s="254"/>
      <c r="AM4407" s="253"/>
      <c r="AN4407" s="254"/>
      <c r="AO4407" s="253"/>
      <c r="AP4407" s="254"/>
      <c r="AQ4407" s="253"/>
      <c r="AR4407" s="254"/>
      <c r="AS4407" s="253"/>
      <c r="AT4407" s="254"/>
      <c r="AU4407" s="253"/>
      <c r="AV4407" s="163">
        <f t="shared" si="3624"/>
        <v>0</v>
      </c>
      <c r="AW4407" s="168">
        <f t="shared" si="3625"/>
        <v>0</v>
      </c>
      <c r="AY4407" s="163">
        <f t="shared" si="3626"/>
        <v>0</v>
      </c>
      <c r="AZ4407" s="163">
        <f t="shared" si="3627"/>
        <v>0</v>
      </c>
      <c r="BA4407" s="163">
        <f t="shared" si="3628"/>
        <v>0</v>
      </c>
      <c r="BB4407" s="163">
        <f t="shared" si="3629"/>
        <v>0</v>
      </c>
      <c r="BC4407" s="163">
        <f t="shared" si="3630"/>
        <v>0</v>
      </c>
      <c r="BD4407" s="163">
        <f t="shared" si="3631"/>
        <v>0</v>
      </c>
    </row>
    <row r="4408" spans="2:56" x14ac:dyDescent="0.3">
      <c r="B4408" s="169" t="s">
        <v>145</v>
      </c>
      <c r="C4408" s="248"/>
      <c r="D4408" s="249"/>
      <c r="E4408" s="172">
        <f t="shared" si="3617"/>
        <v>0</v>
      </c>
      <c r="F4408" s="248"/>
      <c r="G4408" s="249"/>
      <c r="H4408" s="172">
        <f t="shared" si="3618"/>
        <v>0</v>
      </c>
      <c r="I4408" s="248"/>
      <c r="J4408" s="250"/>
      <c r="K4408" s="174">
        <f t="shared" si="3619"/>
        <v>0</v>
      </c>
      <c r="L4408" s="248"/>
      <c r="M4408" s="250"/>
      <c r="N4408" s="251"/>
      <c r="O4408" s="248"/>
      <c r="P4408" s="251"/>
      <c r="Q4408" s="166">
        <f t="shared" si="3620"/>
        <v>0</v>
      </c>
      <c r="R4408" s="251"/>
      <c r="S4408" s="251"/>
      <c r="T4408" s="167">
        <f t="shared" si="3632"/>
        <v>0</v>
      </c>
      <c r="U4408" s="157"/>
      <c r="V4408" s="248"/>
      <c r="W4408" s="251"/>
      <c r="X4408" s="166">
        <f t="shared" si="3621"/>
        <v>0</v>
      </c>
      <c r="Y4408" s="251"/>
      <c r="Z4408" s="251"/>
      <c r="AA4408" s="167">
        <f t="shared" si="3633"/>
        <v>0</v>
      </c>
      <c r="AB4408" s="157"/>
      <c r="AC4408" s="248"/>
      <c r="AD4408" s="251"/>
      <c r="AE4408" s="166">
        <f t="shared" si="3622"/>
        <v>0</v>
      </c>
      <c r="AF4408" s="251"/>
      <c r="AG4408" s="251"/>
      <c r="AH4408" s="167">
        <f t="shared" si="3634"/>
        <v>0</v>
      </c>
      <c r="AJ4408" s="252"/>
      <c r="AK4408" s="253"/>
      <c r="AL4408" s="254"/>
      <c r="AM4408" s="253"/>
      <c r="AN4408" s="254"/>
      <c r="AO4408" s="253"/>
      <c r="AP4408" s="254"/>
      <c r="AQ4408" s="253"/>
      <c r="AR4408" s="254"/>
      <c r="AS4408" s="253"/>
      <c r="AT4408" s="254"/>
      <c r="AU4408" s="253"/>
      <c r="AV4408" s="163">
        <f t="shared" si="3624"/>
        <v>0</v>
      </c>
      <c r="AW4408" s="168">
        <f t="shared" si="3625"/>
        <v>0</v>
      </c>
      <c r="AY4408" s="163">
        <f t="shared" si="3626"/>
        <v>0</v>
      </c>
      <c r="AZ4408" s="163">
        <f t="shared" si="3627"/>
        <v>0</v>
      </c>
      <c r="BA4408" s="163">
        <f t="shared" si="3628"/>
        <v>0</v>
      </c>
      <c r="BB4408" s="163">
        <f t="shared" si="3629"/>
        <v>0</v>
      </c>
      <c r="BC4408" s="163">
        <f t="shared" si="3630"/>
        <v>0</v>
      </c>
      <c r="BD4408" s="163">
        <f t="shared" si="3631"/>
        <v>0</v>
      </c>
    </row>
    <row r="4409" spans="2:56" x14ac:dyDescent="0.3">
      <c r="B4409" s="169" t="s">
        <v>146</v>
      </c>
      <c r="C4409" s="248"/>
      <c r="D4409" s="249"/>
      <c r="E4409" s="172">
        <f t="shared" si="3617"/>
        <v>0</v>
      </c>
      <c r="F4409" s="248"/>
      <c r="G4409" s="249"/>
      <c r="H4409" s="172">
        <f t="shared" si="3618"/>
        <v>0</v>
      </c>
      <c r="I4409" s="248"/>
      <c r="J4409" s="250"/>
      <c r="K4409" s="174">
        <f t="shared" si="3619"/>
        <v>0</v>
      </c>
      <c r="L4409" s="248"/>
      <c r="M4409" s="250"/>
      <c r="N4409" s="251"/>
      <c r="O4409" s="248"/>
      <c r="P4409" s="251"/>
      <c r="Q4409" s="166">
        <f t="shared" si="3620"/>
        <v>0</v>
      </c>
      <c r="R4409" s="251"/>
      <c r="S4409" s="251"/>
      <c r="T4409" s="167">
        <f t="shared" si="3632"/>
        <v>0</v>
      </c>
      <c r="U4409" s="157"/>
      <c r="V4409" s="248"/>
      <c r="W4409" s="251"/>
      <c r="X4409" s="166">
        <f t="shared" si="3621"/>
        <v>0</v>
      </c>
      <c r="Y4409" s="251"/>
      <c r="Z4409" s="251"/>
      <c r="AA4409" s="167">
        <f t="shared" si="3633"/>
        <v>0</v>
      </c>
      <c r="AB4409" s="157"/>
      <c r="AC4409" s="248"/>
      <c r="AD4409" s="251"/>
      <c r="AE4409" s="166">
        <f t="shared" si="3622"/>
        <v>0</v>
      </c>
      <c r="AF4409" s="251"/>
      <c r="AG4409" s="251"/>
      <c r="AH4409" s="167">
        <f t="shared" si="3634"/>
        <v>0</v>
      </c>
      <c r="AJ4409" s="252"/>
      <c r="AK4409" s="253"/>
      <c r="AL4409" s="254"/>
      <c r="AM4409" s="253"/>
      <c r="AN4409" s="254"/>
      <c r="AO4409" s="253"/>
      <c r="AP4409" s="254"/>
      <c r="AQ4409" s="253"/>
      <c r="AR4409" s="254"/>
      <c r="AS4409" s="253"/>
      <c r="AT4409" s="254"/>
      <c r="AU4409" s="253"/>
      <c r="AV4409" s="163">
        <f t="shared" si="3624"/>
        <v>0</v>
      </c>
      <c r="AW4409" s="168">
        <f t="shared" si="3625"/>
        <v>0</v>
      </c>
      <c r="AY4409" s="163">
        <f t="shared" si="3626"/>
        <v>0</v>
      </c>
      <c r="AZ4409" s="163">
        <f t="shared" si="3627"/>
        <v>0</v>
      </c>
      <c r="BA4409" s="163">
        <f t="shared" si="3628"/>
        <v>0</v>
      </c>
      <c r="BB4409" s="163">
        <f t="shared" si="3629"/>
        <v>0</v>
      </c>
      <c r="BC4409" s="163">
        <f t="shared" si="3630"/>
        <v>0</v>
      </c>
      <c r="BD4409" s="163">
        <f t="shared" si="3631"/>
        <v>0</v>
      </c>
    </row>
    <row r="4410" spans="2:56" x14ac:dyDescent="0.3">
      <c r="B4410" s="169" t="s">
        <v>147</v>
      </c>
      <c r="C4410" s="248"/>
      <c r="D4410" s="249"/>
      <c r="E4410" s="172">
        <f t="shared" si="3617"/>
        <v>0</v>
      </c>
      <c r="F4410" s="248"/>
      <c r="G4410" s="249"/>
      <c r="H4410" s="172">
        <f t="shared" si="3618"/>
        <v>0</v>
      </c>
      <c r="I4410" s="248"/>
      <c r="J4410" s="250"/>
      <c r="K4410" s="174">
        <f t="shared" si="3619"/>
        <v>0</v>
      </c>
      <c r="L4410" s="248"/>
      <c r="M4410" s="250"/>
      <c r="N4410" s="251"/>
      <c r="O4410" s="248"/>
      <c r="P4410" s="251"/>
      <c r="Q4410" s="166">
        <f t="shared" si="3620"/>
        <v>0</v>
      </c>
      <c r="R4410" s="251"/>
      <c r="S4410" s="251"/>
      <c r="T4410" s="167">
        <f t="shared" si="3632"/>
        <v>0</v>
      </c>
      <c r="U4410" s="157"/>
      <c r="V4410" s="248"/>
      <c r="W4410" s="251"/>
      <c r="X4410" s="166">
        <f t="shared" si="3621"/>
        <v>0</v>
      </c>
      <c r="Y4410" s="251"/>
      <c r="Z4410" s="251"/>
      <c r="AA4410" s="167">
        <f t="shared" si="3633"/>
        <v>0</v>
      </c>
      <c r="AB4410" s="157"/>
      <c r="AC4410" s="248"/>
      <c r="AD4410" s="251"/>
      <c r="AE4410" s="166">
        <f t="shared" si="3622"/>
        <v>0</v>
      </c>
      <c r="AF4410" s="251"/>
      <c r="AG4410" s="251"/>
      <c r="AH4410" s="167">
        <f t="shared" si="3634"/>
        <v>0</v>
      </c>
      <c r="AJ4410" s="252"/>
      <c r="AK4410" s="253"/>
      <c r="AL4410" s="254"/>
      <c r="AM4410" s="253"/>
      <c r="AN4410" s="254"/>
      <c r="AO4410" s="253"/>
      <c r="AP4410" s="254"/>
      <c r="AQ4410" s="253"/>
      <c r="AR4410" s="254"/>
      <c r="AS4410" s="253"/>
      <c r="AT4410" s="254"/>
      <c r="AU4410" s="253"/>
      <c r="AV4410" s="163">
        <f t="shared" si="3624"/>
        <v>0</v>
      </c>
      <c r="AW4410" s="168">
        <f t="shared" si="3625"/>
        <v>0</v>
      </c>
      <c r="AY4410" s="163">
        <f t="shared" si="3626"/>
        <v>0</v>
      </c>
      <c r="AZ4410" s="163">
        <f t="shared" si="3627"/>
        <v>0</v>
      </c>
      <c r="BA4410" s="163">
        <f t="shared" si="3628"/>
        <v>0</v>
      </c>
      <c r="BB4410" s="163">
        <f t="shared" si="3629"/>
        <v>0</v>
      </c>
      <c r="BC4410" s="163">
        <f t="shared" si="3630"/>
        <v>0</v>
      </c>
      <c r="BD4410" s="163">
        <f t="shared" si="3631"/>
        <v>0</v>
      </c>
    </row>
    <row r="4411" spans="2:56" x14ac:dyDescent="0.3">
      <c r="B4411" s="169" t="s">
        <v>148</v>
      </c>
      <c r="C4411" s="248"/>
      <c r="D4411" s="249"/>
      <c r="E4411" s="172">
        <f t="shared" si="3617"/>
        <v>0</v>
      </c>
      <c r="F4411" s="248"/>
      <c r="G4411" s="249"/>
      <c r="H4411" s="172">
        <f t="shared" si="3618"/>
        <v>0</v>
      </c>
      <c r="I4411" s="248"/>
      <c r="J4411" s="250"/>
      <c r="K4411" s="174">
        <f t="shared" si="3619"/>
        <v>0</v>
      </c>
      <c r="L4411" s="248"/>
      <c r="M4411" s="250"/>
      <c r="N4411" s="251"/>
      <c r="O4411" s="248"/>
      <c r="P4411" s="251"/>
      <c r="Q4411" s="166">
        <f t="shared" si="3620"/>
        <v>0</v>
      </c>
      <c r="R4411" s="251"/>
      <c r="S4411" s="251"/>
      <c r="T4411" s="167">
        <f t="shared" si="3632"/>
        <v>0</v>
      </c>
      <c r="U4411" s="157"/>
      <c r="V4411" s="248"/>
      <c r="W4411" s="251"/>
      <c r="X4411" s="166">
        <f t="shared" si="3621"/>
        <v>0</v>
      </c>
      <c r="Y4411" s="251"/>
      <c r="Z4411" s="251"/>
      <c r="AA4411" s="167">
        <f t="shared" si="3633"/>
        <v>0</v>
      </c>
      <c r="AB4411" s="157"/>
      <c r="AC4411" s="248"/>
      <c r="AD4411" s="251"/>
      <c r="AE4411" s="166">
        <f t="shared" si="3622"/>
        <v>0</v>
      </c>
      <c r="AF4411" s="251"/>
      <c r="AG4411" s="251"/>
      <c r="AH4411" s="167">
        <f t="shared" si="3634"/>
        <v>0</v>
      </c>
      <c r="AJ4411" s="252"/>
      <c r="AK4411" s="253"/>
      <c r="AL4411" s="254"/>
      <c r="AM4411" s="253"/>
      <c r="AN4411" s="254"/>
      <c r="AO4411" s="253"/>
      <c r="AP4411" s="254"/>
      <c r="AQ4411" s="253"/>
      <c r="AR4411" s="254"/>
      <c r="AS4411" s="253"/>
      <c r="AT4411" s="254"/>
      <c r="AU4411" s="253"/>
      <c r="AV4411" s="163">
        <f t="shared" si="3624"/>
        <v>0</v>
      </c>
      <c r="AW4411" s="168">
        <f t="shared" si="3625"/>
        <v>0</v>
      </c>
      <c r="AY4411" s="163">
        <f t="shared" si="3626"/>
        <v>0</v>
      </c>
      <c r="AZ4411" s="163">
        <f t="shared" si="3627"/>
        <v>0</v>
      </c>
      <c r="BA4411" s="163">
        <f t="shared" si="3628"/>
        <v>0</v>
      </c>
      <c r="BB4411" s="163">
        <f t="shared" si="3629"/>
        <v>0</v>
      </c>
      <c r="BC4411" s="163">
        <f t="shared" si="3630"/>
        <v>0</v>
      </c>
      <c r="BD4411" s="163">
        <f t="shared" si="3631"/>
        <v>0</v>
      </c>
    </row>
    <row r="4412" spans="2:56" x14ac:dyDescent="0.3">
      <c r="B4412" s="169" t="s">
        <v>149</v>
      </c>
      <c r="C4412" s="248">
        <v>1300</v>
      </c>
      <c r="D4412" s="249">
        <v>1300</v>
      </c>
      <c r="E4412" s="172">
        <f t="shared" si="3617"/>
        <v>1</v>
      </c>
      <c r="F4412" s="248"/>
      <c r="G4412" s="249"/>
      <c r="H4412" s="172">
        <f t="shared" si="3618"/>
        <v>0</v>
      </c>
      <c r="I4412" s="248"/>
      <c r="J4412" s="250"/>
      <c r="K4412" s="174">
        <f t="shared" si="3619"/>
        <v>0</v>
      </c>
      <c r="L4412" s="248"/>
      <c r="M4412" s="250"/>
      <c r="N4412" s="251"/>
      <c r="O4412" s="248"/>
      <c r="P4412" s="251"/>
      <c r="Q4412" s="166">
        <f t="shared" si="3620"/>
        <v>0</v>
      </c>
      <c r="R4412" s="251"/>
      <c r="S4412" s="251"/>
      <c r="T4412" s="167">
        <f t="shared" si="3632"/>
        <v>0</v>
      </c>
      <c r="U4412" s="157"/>
      <c r="V4412" s="248"/>
      <c r="W4412" s="251"/>
      <c r="X4412" s="166">
        <f t="shared" si="3621"/>
        <v>0</v>
      </c>
      <c r="Y4412" s="251"/>
      <c r="Z4412" s="251"/>
      <c r="AA4412" s="167">
        <f t="shared" si="3633"/>
        <v>0</v>
      </c>
      <c r="AB4412" s="157"/>
      <c r="AC4412" s="248"/>
      <c r="AD4412" s="251"/>
      <c r="AE4412" s="166">
        <f t="shared" si="3622"/>
        <v>0</v>
      </c>
      <c r="AF4412" s="251"/>
      <c r="AG4412" s="251"/>
      <c r="AH4412" s="167">
        <f t="shared" si="3634"/>
        <v>0</v>
      </c>
      <c r="AJ4412" s="252"/>
      <c r="AK4412" s="253"/>
      <c r="AL4412" s="254"/>
      <c r="AM4412" s="253"/>
      <c r="AN4412" s="254"/>
      <c r="AO4412" s="253"/>
      <c r="AP4412" s="254"/>
      <c r="AQ4412" s="253"/>
      <c r="AR4412" s="254"/>
      <c r="AS4412" s="253"/>
      <c r="AT4412" s="254"/>
      <c r="AU4412" s="253"/>
      <c r="AV4412" s="163">
        <f t="shared" si="3624"/>
        <v>0</v>
      </c>
      <c r="AW4412" s="168">
        <f t="shared" si="3625"/>
        <v>0</v>
      </c>
      <c r="AY4412" s="163">
        <f t="shared" si="3626"/>
        <v>0</v>
      </c>
      <c r="AZ4412" s="163">
        <f t="shared" si="3627"/>
        <v>0</v>
      </c>
      <c r="BA4412" s="163">
        <f t="shared" si="3628"/>
        <v>0</v>
      </c>
      <c r="BB4412" s="163">
        <f t="shared" si="3629"/>
        <v>0</v>
      </c>
      <c r="BC4412" s="163">
        <f t="shared" si="3630"/>
        <v>0</v>
      </c>
      <c r="BD4412" s="163">
        <f t="shared" si="3631"/>
        <v>0</v>
      </c>
    </row>
    <row r="4413" spans="2:56" x14ac:dyDescent="0.3">
      <c r="B4413" s="179" t="s">
        <v>150</v>
      </c>
      <c r="C4413" s="83">
        <f>SUM(C4414:C4420)</f>
        <v>6220</v>
      </c>
      <c r="D4413" s="84">
        <f>SUM(D4414:D4420)</f>
        <v>5654.15</v>
      </c>
      <c r="E4413" s="85">
        <f t="shared" si="3617"/>
        <v>0.90902733118971057</v>
      </c>
      <c r="F4413" s="83">
        <f>SUM(F4414:F4420)</f>
        <v>6620</v>
      </c>
      <c r="G4413" s="84">
        <f>SUM(G4414:G4420)</f>
        <v>6619.02</v>
      </c>
      <c r="H4413" s="85">
        <f t="shared" si="3618"/>
        <v>0.99985196374622365</v>
      </c>
      <c r="I4413" s="83">
        <f>SUM(I4414:I4420)</f>
        <v>0</v>
      </c>
      <c r="J4413" s="86">
        <f>SUM(J4414:J4420)</f>
        <v>0</v>
      </c>
      <c r="K4413" s="87">
        <f t="shared" si="3619"/>
        <v>0</v>
      </c>
      <c r="L4413" s="83">
        <f>SUM(L4414:L4420)</f>
        <v>4363</v>
      </c>
      <c r="M4413" s="86">
        <f>SUM(M4414:M4420)</f>
        <v>14363</v>
      </c>
      <c r="N4413" s="88">
        <f>SUM(N4414:N4420)</f>
        <v>0</v>
      </c>
      <c r="O4413" s="83">
        <f>SUM(O4414:O4420)</f>
        <v>4470</v>
      </c>
      <c r="P4413" s="88">
        <f>SUM(P4414:P4420)</f>
        <v>5901</v>
      </c>
      <c r="Q4413" s="177">
        <f t="shared" si="3620"/>
        <v>10371</v>
      </c>
      <c r="R4413" s="88">
        <f>SUM(R4414:R4420)</f>
        <v>0</v>
      </c>
      <c r="S4413" s="88">
        <f>SUM(S4414:S4420)</f>
        <v>0</v>
      </c>
      <c r="T4413" s="178">
        <f t="shared" si="3632"/>
        <v>10371</v>
      </c>
      <c r="U4413" s="157"/>
      <c r="V4413" s="83">
        <f>SUM(V4414:V4420)</f>
        <v>4470</v>
      </c>
      <c r="W4413" s="88">
        <f>SUM(W4414:W4420)</f>
        <v>0</v>
      </c>
      <c r="X4413" s="177">
        <f t="shared" si="3621"/>
        <v>4470</v>
      </c>
      <c r="Y4413" s="88">
        <f>SUM(Y4414:Y4420)</f>
        <v>0</v>
      </c>
      <c r="Z4413" s="88">
        <f>SUM(Z4414:Z4420)</f>
        <v>0</v>
      </c>
      <c r="AA4413" s="178">
        <f t="shared" si="3633"/>
        <v>4470</v>
      </c>
      <c r="AB4413" s="157"/>
      <c r="AC4413" s="83">
        <f>SUM(AC4414:AC4420)</f>
        <v>7164</v>
      </c>
      <c r="AD4413" s="88">
        <f>SUM(AD4414:AD4420)</f>
        <v>0</v>
      </c>
      <c r="AE4413" s="177">
        <f t="shared" si="3622"/>
        <v>7164</v>
      </c>
      <c r="AF4413" s="88">
        <f>SUM(AF4414:AF4420)</f>
        <v>0</v>
      </c>
      <c r="AG4413" s="88">
        <f>SUM(AG4414:AG4420)</f>
        <v>0</v>
      </c>
      <c r="AH4413" s="178">
        <f t="shared" si="3634"/>
        <v>7164</v>
      </c>
      <c r="AJ4413" s="84">
        <f t="shared" ref="AJ4413:AU4413" si="3650">SUM(AJ4414:AJ4420)</f>
        <v>0</v>
      </c>
      <c r="AK4413" s="86">
        <f t="shared" si="3650"/>
        <v>0</v>
      </c>
      <c r="AL4413" s="88">
        <f t="shared" si="3650"/>
        <v>0</v>
      </c>
      <c r="AM4413" s="86">
        <f t="shared" si="3650"/>
        <v>10371</v>
      </c>
      <c r="AN4413" s="88">
        <f t="shared" si="3650"/>
        <v>0</v>
      </c>
      <c r="AO4413" s="86">
        <f t="shared" si="3650"/>
        <v>0</v>
      </c>
      <c r="AP4413" s="88">
        <f t="shared" si="3650"/>
        <v>0</v>
      </c>
      <c r="AQ4413" s="86">
        <f t="shared" si="3650"/>
        <v>0</v>
      </c>
      <c r="AR4413" s="88">
        <f t="shared" si="3650"/>
        <v>0</v>
      </c>
      <c r="AS4413" s="86">
        <f t="shared" si="3650"/>
        <v>0</v>
      </c>
      <c r="AT4413" s="88">
        <f t="shared" si="3650"/>
        <v>0</v>
      </c>
      <c r="AU4413" s="86">
        <f t="shared" si="3650"/>
        <v>0</v>
      </c>
      <c r="AV4413" s="86">
        <f t="shared" si="3624"/>
        <v>10371</v>
      </c>
      <c r="AW4413" s="93">
        <f t="shared" si="3625"/>
        <v>0</v>
      </c>
      <c r="AY4413" s="86">
        <f t="shared" si="3626"/>
        <v>0</v>
      </c>
      <c r="AZ4413" s="86">
        <f t="shared" si="3627"/>
        <v>10371</v>
      </c>
      <c r="BA4413" s="86">
        <f t="shared" si="3628"/>
        <v>0</v>
      </c>
      <c r="BB4413" s="86">
        <f t="shared" si="3629"/>
        <v>0</v>
      </c>
      <c r="BC4413" s="86">
        <f t="shared" si="3630"/>
        <v>10371</v>
      </c>
      <c r="BD4413" s="86">
        <f t="shared" si="3631"/>
        <v>0</v>
      </c>
    </row>
    <row r="4414" spans="2:56" x14ac:dyDescent="0.3">
      <c r="B4414" s="169" t="s">
        <v>151</v>
      </c>
      <c r="C4414" s="248"/>
      <c r="D4414" s="249"/>
      <c r="E4414" s="172">
        <f t="shared" si="3617"/>
        <v>0</v>
      </c>
      <c r="F4414" s="248"/>
      <c r="G4414" s="249"/>
      <c r="H4414" s="172">
        <f t="shared" si="3618"/>
        <v>0</v>
      </c>
      <c r="I4414" s="248"/>
      <c r="J4414" s="250"/>
      <c r="K4414" s="174">
        <f t="shared" si="3619"/>
        <v>0</v>
      </c>
      <c r="L4414" s="248"/>
      <c r="M4414" s="250"/>
      <c r="N4414" s="251"/>
      <c r="O4414" s="248"/>
      <c r="P4414" s="251"/>
      <c r="Q4414" s="166">
        <f t="shared" si="3620"/>
        <v>0</v>
      </c>
      <c r="R4414" s="251"/>
      <c r="S4414" s="251"/>
      <c r="T4414" s="167">
        <f t="shared" si="3632"/>
        <v>0</v>
      </c>
      <c r="U4414" s="157"/>
      <c r="V4414" s="248"/>
      <c r="W4414" s="251"/>
      <c r="X4414" s="166">
        <f t="shared" si="3621"/>
        <v>0</v>
      </c>
      <c r="Y4414" s="251"/>
      <c r="Z4414" s="251"/>
      <c r="AA4414" s="167">
        <f t="shared" si="3633"/>
        <v>0</v>
      </c>
      <c r="AB4414" s="157"/>
      <c r="AC4414" s="248"/>
      <c r="AD4414" s="251"/>
      <c r="AE4414" s="166">
        <f t="shared" si="3622"/>
        <v>0</v>
      </c>
      <c r="AF4414" s="251"/>
      <c r="AG4414" s="251"/>
      <c r="AH4414" s="167">
        <f t="shared" si="3634"/>
        <v>0</v>
      </c>
      <c r="AJ4414" s="252"/>
      <c r="AK4414" s="253"/>
      <c r="AL4414" s="254"/>
      <c r="AM4414" s="253"/>
      <c r="AN4414" s="254"/>
      <c r="AO4414" s="253"/>
      <c r="AP4414" s="254"/>
      <c r="AQ4414" s="253"/>
      <c r="AR4414" s="254"/>
      <c r="AS4414" s="253"/>
      <c r="AT4414" s="254"/>
      <c r="AU4414" s="253"/>
      <c r="AV4414" s="163">
        <f t="shared" si="3624"/>
        <v>0</v>
      </c>
      <c r="AW4414" s="168">
        <f t="shared" si="3625"/>
        <v>0</v>
      </c>
      <c r="AY4414" s="163">
        <f t="shared" si="3626"/>
        <v>0</v>
      </c>
      <c r="AZ4414" s="163">
        <f t="shared" si="3627"/>
        <v>0</v>
      </c>
      <c r="BA4414" s="163">
        <f t="shared" si="3628"/>
        <v>0</v>
      </c>
      <c r="BB4414" s="163">
        <f t="shared" si="3629"/>
        <v>0</v>
      </c>
      <c r="BC4414" s="163">
        <f t="shared" si="3630"/>
        <v>0</v>
      </c>
      <c r="BD4414" s="163">
        <f t="shared" si="3631"/>
        <v>0</v>
      </c>
    </row>
    <row r="4415" spans="2:56" x14ac:dyDescent="0.3">
      <c r="B4415" s="169" t="s">
        <v>152</v>
      </c>
      <c r="C4415" s="248"/>
      <c r="D4415" s="249"/>
      <c r="E4415" s="172">
        <f t="shared" si="3617"/>
        <v>0</v>
      </c>
      <c r="F4415" s="248"/>
      <c r="G4415" s="249"/>
      <c r="H4415" s="172">
        <f t="shared" si="3618"/>
        <v>0</v>
      </c>
      <c r="I4415" s="248"/>
      <c r="J4415" s="250"/>
      <c r="K4415" s="174">
        <f t="shared" si="3619"/>
        <v>0</v>
      </c>
      <c r="L4415" s="248"/>
      <c r="M4415" s="250"/>
      <c r="N4415" s="251"/>
      <c r="O4415" s="248"/>
      <c r="P4415" s="251"/>
      <c r="Q4415" s="166">
        <f t="shared" si="3620"/>
        <v>0</v>
      </c>
      <c r="R4415" s="251"/>
      <c r="S4415" s="251"/>
      <c r="T4415" s="167">
        <f t="shared" si="3632"/>
        <v>0</v>
      </c>
      <c r="U4415" s="157"/>
      <c r="V4415" s="248"/>
      <c r="W4415" s="251"/>
      <c r="X4415" s="166">
        <f t="shared" si="3621"/>
        <v>0</v>
      </c>
      <c r="Y4415" s="251"/>
      <c r="Z4415" s="251"/>
      <c r="AA4415" s="167">
        <f t="shared" si="3633"/>
        <v>0</v>
      </c>
      <c r="AB4415" s="157"/>
      <c r="AC4415" s="248"/>
      <c r="AD4415" s="251"/>
      <c r="AE4415" s="166">
        <f t="shared" si="3622"/>
        <v>0</v>
      </c>
      <c r="AF4415" s="251"/>
      <c r="AG4415" s="251"/>
      <c r="AH4415" s="167">
        <f t="shared" si="3634"/>
        <v>0</v>
      </c>
      <c r="AJ4415" s="252"/>
      <c r="AK4415" s="253"/>
      <c r="AL4415" s="254"/>
      <c r="AM4415" s="253"/>
      <c r="AN4415" s="254"/>
      <c r="AO4415" s="253"/>
      <c r="AP4415" s="254"/>
      <c r="AQ4415" s="253"/>
      <c r="AR4415" s="254"/>
      <c r="AS4415" s="253"/>
      <c r="AT4415" s="254"/>
      <c r="AU4415" s="253"/>
      <c r="AV4415" s="163">
        <f t="shared" si="3624"/>
        <v>0</v>
      </c>
      <c r="AW4415" s="168">
        <f t="shared" si="3625"/>
        <v>0</v>
      </c>
      <c r="AY4415" s="163">
        <f t="shared" si="3626"/>
        <v>0</v>
      </c>
      <c r="AZ4415" s="163">
        <f t="shared" si="3627"/>
        <v>0</v>
      </c>
      <c r="BA4415" s="163">
        <f t="shared" si="3628"/>
        <v>0</v>
      </c>
      <c r="BB4415" s="163">
        <f t="shared" si="3629"/>
        <v>0</v>
      </c>
      <c r="BC4415" s="163">
        <f t="shared" si="3630"/>
        <v>0</v>
      </c>
      <c r="BD4415" s="163">
        <f t="shared" si="3631"/>
        <v>0</v>
      </c>
    </row>
    <row r="4416" spans="2:56" x14ac:dyDescent="0.3">
      <c r="B4416" s="169" t="s">
        <v>153</v>
      </c>
      <c r="C4416" s="248">
        <v>6220</v>
      </c>
      <c r="D4416" s="249">
        <v>5654.15</v>
      </c>
      <c r="E4416" s="172">
        <f t="shared" si="3617"/>
        <v>0.90902733118971057</v>
      </c>
      <c r="F4416" s="248">
        <v>6620</v>
      </c>
      <c r="G4416" s="249">
        <v>6619.02</v>
      </c>
      <c r="H4416" s="172">
        <f t="shared" si="3618"/>
        <v>0.99985196374622365</v>
      </c>
      <c r="I4416" s="248"/>
      <c r="J4416" s="250"/>
      <c r="K4416" s="174">
        <f t="shared" si="3619"/>
        <v>0</v>
      </c>
      <c r="L4416" s="248">
        <v>4363</v>
      </c>
      <c r="M4416" s="250">
        <v>14363</v>
      </c>
      <c r="N4416" s="251"/>
      <c r="O4416" s="248">
        <v>4470</v>
      </c>
      <c r="P4416" s="251">
        <f>6000-99</f>
        <v>5901</v>
      </c>
      <c r="Q4416" s="166">
        <f t="shared" si="3620"/>
        <v>10371</v>
      </c>
      <c r="R4416" s="251"/>
      <c r="S4416" s="251"/>
      <c r="T4416" s="167">
        <f t="shared" si="3632"/>
        <v>10371</v>
      </c>
      <c r="U4416" s="157"/>
      <c r="V4416" s="248">
        <v>4470</v>
      </c>
      <c r="W4416" s="251"/>
      <c r="X4416" s="166">
        <f t="shared" si="3621"/>
        <v>4470</v>
      </c>
      <c r="Y4416" s="251"/>
      <c r="Z4416" s="251"/>
      <c r="AA4416" s="167">
        <f t="shared" si="3633"/>
        <v>4470</v>
      </c>
      <c r="AB4416" s="157"/>
      <c r="AC4416" s="248">
        <v>7164</v>
      </c>
      <c r="AD4416" s="251"/>
      <c r="AE4416" s="166">
        <f t="shared" si="3622"/>
        <v>7164</v>
      </c>
      <c r="AF4416" s="251"/>
      <c r="AG4416" s="251"/>
      <c r="AH4416" s="167">
        <f t="shared" si="3634"/>
        <v>7164</v>
      </c>
      <c r="AJ4416" s="252"/>
      <c r="AK4416" s="253"/>
      <c r="AL4416" s="254"/>
      <c r="AM4416" s="253">
        <f>4470+6000-99</f>
        <v>10371</v>
      </c>
      <c r="AN4416" s="254"/>
      <c r="AO4416" s="253"/>
      <c r="AP4416" s="254"/>
      <c r="AQ4416" s="253"/>
      <c r="AR4416" s="254"/>
      <c r="AS4416" s="253"/>
      <c r="AT4416" s="254"/>
      <c r="AU4416" s="253"/>
      <c r="AV4416" s="163">
        <f t="shared" si="3624"/>
        <v>10371</v>
      </c>
      <c r="AW4416" s="168">
        <f t="shared" si="3625"/>
        <v>0</v>
      </c>
      <c r="AY4416" s="163">
        <f t="shared" si="3626"/>
        <v>0</v>
      </c>
      <c r="AZ4416" s="163">
        <f t="shared" si="3627"/>
        <v>10371</v>
      </c>
      <c r="BA4416" s="163">
        <f t="shared" si="3628"/>
        <v>0</v>
      </c>
      <c r="BB4416" s="163">
        <f t="shared" si="3629"/>
        <v>0</v>
      </c>
      <c r="BC4416" s="163">
        <f t="shared" si="3630"/>
        <v>10371</v>
      </c>
      <c r="BD4416" s="163">
        <f t="shared" si="3631"/>
        <v>0</v>
      </c>
    </row>
    <row r="4417" spans="2:56" x14ac:dyDescent="0.3">
      <c r="B4417" s="169" t="s">
        <v>154</v>
      </c>
      <c r="C4417" s="248"/>
      <c r="D4417" s="249"/>
      <c r="E4417" s="172">
        <f t="shared" si="3617"/>
        <v>0</v>
      </c>
      <c r="F4417" s="248"/>
      <c r="G4417" s="249"/>
      <c r="H4417" s="172">
        <f t="shared" si="3618"/>
        <v>0</v>
      </c>
      <c r="I4417" s="248"/>
      <c r="J4417" s="250"/>
      <c r="K4417" s="174">
        <f t="shared" si="3619"/>
        <v>0</v>
      </c>
      <c r="L4417" s="248"/>
      <c r="M4417" s="250"/>
      <c r="N4417" s="251"/>
      <c r="O4417" s="248"/>
      <c r="P4417" s="251"/>
      <c r="Q4417" s="166">
        <f t="shared" si="3620"/>
        <v>0</v>
      </c>
      <c r="R4417" s="251"/>
      <c r="S4417" s="251"/>
      <c r="T4417" s="167">
        <f t="shared" si="3632"/>
        <v>0</v>
      </c>
      <c r="U4417" s="157"/>
      <c r="V4417" s="248"/>
      <c r="W4417" s="251"/>
      <c r="X4417" s="166">
        <f t="shared" si="3621"/>
        <v>0</v>
      </c>
      <c r="Y4417" s="251"/>
      <c r="Z4417" s="251"/>
      <c r="AA4417" s="167">
        <f t="shared" si="3633"/>
        <v>0</v>
      </c>
      <c r="AB4417" s="157"/>
      <c r="AC4417" s="248"/>
      <c r="AD4417" s="251"/>
      <c r="AE4417" s="166">
        <f t="shared" si="3622"/>
        <v>0</v>
      </c>
      <c r="AF4417" s="251"/>
      <c r="AG4417" s="251"/>
      <c r="AH4417" s="167">
        <f t="shared" si="3634"/>
        <v>0</v>
      </c>
      <c r="AJ4417" s="252"/>
      <c r="AK4417" s="253"/>
      <c r="AL4417" s="254"/>
      <c r="AM4417" s="253"/>
      <c r="AN4417" s="254"/>
      <c r="AO4417" s="253"/>
      <c r="AP4417" s="254"/>
      <c r="AQ4417" s="253"/>
      <c r="AR4417" s="254"/>
      <c r="AS4417" s="253"/>
      <c r="AT4417" s="254"/>
      <c r="AU4417" s="253"/>
      <c r="AV4417" s="163">
        <f t="shared" si="3624"/>
        <v>0</v>
      </c>
      <c r="AW4417" s="168">
        <f t="shared" si="3625"/>
        <v>0</v>
      </c>
      <c r="AY4417" s="163">
        <f t="shared" si="3626"/>
        <v>0</v>
      </c>
      <c r="AZ4417" s="163">
        <f t="shared" si="3627"/>
        <v>0</v>
      </c>
      <c r="BA4417" s="163">
        <f t="shared" si="3628"/>
        <v>0</v>
      </c>
      <c r="BB4417" s="163">
        <f t="shared" si="3629"/>
        <v>0</v>
      </c>
      <c r="BC4417" s="163">
        <f t="shared" si="3630"/>
        <v>0</v>
      </c>
      <c r="BD4417" s="163">
        <f t="shared" si="3631"/>
        <v>0</v>
      </c>
    </row>
    <row r="4418" spans="2:56" x14ac:dyDescent="0.3">
      <c r="B4418" s="169" t="s">
        <v>155</v>
      </c>
      <c r="C4418" s="248"/>
      <c r="D4418" s="249"/>
      <c r="E4418" s="172">
        <f t="shared" si="3617"/>
        <v>0</v>
      </c>
      <c r="F4418" s="248"/>
      <c r="G4418" s="249"/>
      <c r="H4418" s="172">
        <f t="shared" si="3618"/>
        <v>0</v>
      </c>
      <c r="I4418" s="248"/>
      <c r="J4418" s="250"/>
      <c r="K4418" s="174">
        <f t="shared" si="3619"/>
        <v>0</v>
      </c>
      <c r="L4418" s="248"/>
      <c r="M4418" s="250"/>
      <c r="N4418" s="251"/>
      <c r="O4418" s="248"/>
      <c r="P4418" s="251"/>
      <c r="Q4418" s="166">
        <f t="shared" si="3620"/>
        <v>0</v>
      </c>
      <c r="R4418" s="251"/>
      <c r="S4418" s="251"/>
      <c r="T4418" s="167">
        <f t="shared" si="3632"/>
        <v>0</v>
      </c>
      <c r="U4418" s="157"/>
      <c r="V4418" s="248"/>
      <c r="W4418" s="251"/>
      <c r="X4418" s="166">
        <f t="shared" si="3621"/>
        <v>0</v>
      </c>
      <c r="Y4418" s="251"/>
      <c r="Z4418" s="251"/>
      <c r="AA4418" s="167">
        <f t="shared" si="3633"/>
        <v>0</v>
      </c>
      <c r="AB4418" s="157"/>
      <c r="AC4418" s="248"/>
      <c r="AD4418" s="251"/>
      <c r="AE4418" s="166">
        <f t="shared" si="3622"/>
        <v>0</v>
      </c>
      <c r="AF4418" s="251"/>
      <c r="AG4418" s="251"/>
      <c r="AH4418" s="167">
        <f t="shared" si="3634"/>
        <v>0</v>
      </c>
      <c r="AJ4418" s="252"/>
      <c r="AK4418" s="253"/>
      <c r="AL4418" s="254"/>
      <c r="AM4418" s="253"/>
      <c r="AN4418" s="254"/>
      <c r="AO4418" s="253"/>
      <c r="AP4418" s="254"/>
      <c r="AQ4418" s="253"/>
      <c r="AR4418" s="254"/>
      <c r="AS4418" s="253"/>
      <c r="AT4418" s="254"/>
      <c r="AU4418" s="253"/>
      <c r="AV4418" s="163">
        <f t="shared" si="3624"/>
        <v>0</v>
      </c>
      <c r="AW4418" s="168">
        <f t="shared" si="3625"/>
        <v>0</v>
      </c>
      <c r="AY4418" s="163">
        <f t="shared" si="3626"/>
        <v>0</v>
      </c>
      <c r="AZ4418" s="163">
        <f t="shared" si="3627"/>
        <v>0</v>
      </c>
      <c r="BA4418" s="163">
        <f t="shared" si="3628"/>
        <v>0</v>
      </c>
      <c r="BB4418" s="163">
        <f t="shared" si="3629"/>
        <v>0</v>
      </c>
      <c r="BC4418" s="163">
        <f t="shared" si="3630"/>
        <v>0</v>
      </c>
      <c r="BD4418" s="163">
        <f t="shared" si="3631"/>
        <v>0</v>
      </c>
    </row>
    <row r="4419" spans="2:56" x14ac:dyDescent="0.3">
      <c r="B4419" s="169" t="s">
        <v>156</v>
      </c>
      <c r="C4419" s="248"/>
      <c r="D4419" s="249"/>
      <c r="E4419" s="172">
        <f t="shared" si="3617"/>
        <v>0</v>
      </c>
      <c r="F4419" s="248"/>
      <c r="G4419" s="249"/>
      <c r="H4419" s="172">
        <f t="shared" si="3618"/>
        <v>0</v>
      </c>
      <c r="I4419" s="248"/>
      <c r="J4419" s="250"/>
      <c r="K4419" s="174">
        <f t="shared" si="3619"/>
        <v>0</v>
      </c>
      <c r="L4419" s="248"/>
      <c r="M4419" s="250"/>
      <c r="N4419" s="251"/>
      <c r="O4419" s="248"/>
      <c r="P4419" s="251"/>
      <c r="Q4419" s="166">
        <f t="shared" si="3620"/>
        <v>0</v>
      </c>
      <c r="R4419" s="251"/>
      <c r="S4419" s="251"/>
      <c r="T4419" s="167">
        <f t="shared" si="3632"/>
        <v>0</v>
      </c>
      <c r="U4419" s="157"/>
      <c r="V4419" s="248"/>
      <c r="W4419" s="251"/>
      <c r="X4419" s="166">
        <f t="shared" si="3621"/>
        <v>0</v>
      </c>
      <c r="Y4419" s="251"/>
      <c r="Z4419" s="251"/>
      <c r="AA4419" s="167">
        <f t="shared" si="3633"/>
        <v>0</v>
      </c>
      <c r="AB4419" s="157"/>
      <c r="AC4419" s="248"/>
      <c r="AD4419" s="251"/>
      <c r="AE4419" s="166">
        <f t="shared" si="3622"/>
        <v>0</v>
      </c>
      <c r="AF4419" s="251"/>
      <c r="AG4419" s="251"/>
      <c r="AH4419" s="167">
        <f t="shared" si="3634"/>
        <v>0</v>
      </c>
      <c r="AJ4419" s="252"/>
      <c r="AK4419" s="253"/>
      <c r="AL4419" s="254"/>
      <c r="AM4419" s="253"/>
      <c r="AN4419" s="254"/>
      <c r="AO4419" s="253"/>
      <c r="AP4419" s="254"/>
      <c r="AQ4419" s="253"/>
      <c r="AR4419" s="254"/>
      <c r="AS4419" s="253"/>
      <c r="AT4419" s="254"/>
      <c r="AU4419" s="253"/>
      <c r="AV4419" s="163">
        <f t="shared" si="3624"/>
        <v>0</v>
      </c>
      <c r="AW4419" s="168">
        <f t="shared" si="3625"/>
        <v>0</v>
      </c>
      <c r="AY4419" s="163">
        <f t="shared" si="3626"/>
        <v>0</v>
      </c>
      <c r="AZ4419" s="163">
        <f t="shared" si="3627"/>
        <v>0</v>
      </c>
      <c r="BA4419" s="163">
        <f t="shared" si="3628"/>
        <v>0</v>
      </c>
      <c r="BB4419" s="163">
        <f t="shared" si="3629"/>
        <v>0</v>
      </c>
      <c r="BC4419" s="163">
        <f t="shared" si="3630"/>
        <v>0</v>
      </c>
      <c r="BD4419" s="163">
        <f t="shared" si="3631"/>
        <v>0</v>
      </c>
    </row>
    <row r="4420" spans="2:56" x14ac:dyDescent="0.3">
      <c r="B4420" s="169" t="s">
        <v>157</v>
      </c>
      <c r="C4420" s="248"/>
      <c r="D4420" s="249"/>
      <c r="E4420" s="172">
        <f t="shared" si="3617"/>
        <v>0</v>
      </c>
      <c r="F4420" s="248"/>
      <c r="G4420" s="249"/>
      <c r="H4420" s="172">
        <f t="shared" si="3618"/>
        <v>0</v>
      </c>
      <c r="I4420" s="248"/>
      <c r="J4420" s="250"/>
      <c r="K4420" s="174">
        <f t="shared" si="3619"/>
        <v>0</v>
      </c>
      <c r="L4420" s="248"/>
      <c r="M4420" s="250"/>
      <c r="N4420" s="251"/>
      <c r="O4420" s="248"/>
      <c r="P4420" s="251"/>
      <c r="Q4420" s="166">
        <f t="shared" si="3620"/>
        <v>0</v>
      </c>
      <c r="R4420" s="251"/>
      <c r="S4420" s="251"/>
      <c r="T4420" s="167">
        <f t="shared" si="3632"/>
        <v>0</v>
      </c>
      <c r="U4420" s="157"/>
      <c r="V4420" s="248"/>
      <c r="W4420" s="251"/>
      <c r="X4420" s="166">
        <f t="shared" si="3621"/>
        <v>0</v>
      </c>
      <c r="Y4420" s="251"/>
      <c r="Z4420" s="251"/>
      <c r="AA4420" s="167">
        <f t="shared" si="3633"/>
        <v>0</v>
      </c>
      <c r="AB4420" s="157"/>
      <c r="AC4420" s="248"/>
      <c r="AD4420" s="251"/>
      <c r="AE4420" s="166">
        <f t="shared" si="3622"/>
        <v>0</v>
      </c>
      <c r="AF4420" s="251"/>
      <c r="AG4420" s="251"/>
      <c r="AH4420" s="167">
        <f t="shared" si="3634"/>
        <v>0</v>
      </c>
      <c r="AJ4420" s="252"/>
      <c r="AK4420" s="253"/>
      <c r="AL4420" s="254"/>
      <c r="AM4420" s="253"/>
      <c r="AN4420" s="254"/>
      <c r="AO4420" s="253"/>
      <c r="AP4420" s="254"/>
      <c r="AQ4420" s="253"/>
      <c r="AR4420" s="254"/>
      <c r="AS4420" s="253"/>
      <c r="AT4420" s="254"/>
      <c r="AU4420" s="253"/>
      <c r="AV4420" s="163">
        <f t="shared" si="3624"/>
        <v>0</v>
      </c>
      <c r="AW4420" s="168">
        <f t="shared" si="3625"/>
        <v>0</v>
      </c>
      <c r="AY4420" s="163">
        <f t="shared" si="3626"/>
        <v>0</v>
      </c>
      <c r="AZ4420" s="163">
        <f t="shared" si="3627"/>
        <v>0</v>
      </c>
      <c r="BA4420" s="163">
        <f t="shared" si="3628"/>
        <v>0</v>
      </c>
      <c r="BB4420" s="163">
        <f t="shared" si="3629"/>
        <v>0</v>
      </c>
      <c r="BC4420" s="163">
        <f t="shared" si="3630"/>
        <v>0</v>
      </c>
      <c r="BD4420" s="163">
        <f t="shared" si="3631"/>
        <v>0</v>
      </c>
    </row>
    <row r="4421" spans="2:56" x14ac:dyDescent="0.3">
      <c r="B4421" s="179" t="s">
        <v>158</v>
      </c>
      <c r="C4421" s="83">
        <f>SUM(C4422)</f>
        <v>0</v>
      </c>
      <c r="D4421" s="84">
        <f>SUM(D4422)</f>
        <v>0</v>
      </c>
      <c r="E4421" s="85">
        <f t="shared" si="3617"/>
        <v>0</v>
      </c>
      <c r="F4421" s="83">
        <f>SUM(F4422)</f>
        <v>0</v>
      </c>
      <c r="G4421" s="84">
        <f>SUM(G4422)</f>
        <v>0</v>
      </c>
      <c r="H4421" s="85">
        <f t="shared" si="3618"/>
        <v>0</v>
      </c>
      <c r="I4421" s="83">
        <f>SUM(I4422)</f>
        <v>0</v>
      </c>
      <c r="J4421" s="86">
        <f>SUM(J4422)</f>
        <v>0</v>
      </c>
      <c r="K4421" s="87">
        <f t="shared" si="3619"/>
        <v>0</v>
      </c>
      <c r="L4421" s="83">
        <f>SUM(L4422)</f>
        <v>0</v>
      </c>
      <c r="M4421" s="86">
        <f>SUM(M4422)</f>
        <v>0</v>
      </c>
      <c r="N4421" s="88">
        <f>SUM(N4422)</f>
        <v>0</v>
      </c>
      <c r="O4421" s="83">
        <f>SUM(O4422)</f>
        <v>0</v>
      </c>
      <c r="P4421" s="88">
        <f>SUM(P4422)</f>
        <v>0</v>
      </c>
      <c r="Q4421" s="177">
        <f t="shared" si="3620"/>
        <v>0</v>
      </c>
      <c r="R4421" s="88">
        <f>SUM(R4422)</f>
        <v>0</v>
      </c>
      <c r="S4421" s="88">
        <f>SUM(S4422)</f>
        <v>0</v>
      </c>
      <c r="T4421" s="178">
        <f t="shared" si="3632"/>
        <v>0</v>
      </c>
      <c r="U4421" s="157"/>
      <c r="V4421" s="83">
        <f>SUM(V4422)</f>
        <v>0</v>
      </c>
      <c r="W4421" s="88">
        <f>SUM(W4422)</f>
        <v>0</v>
      </c>
      <c r="X4421" s="177">
        <f t="shared" si="3621"/>
        <v>0</v>
      </c>
      <c r="Y4421" s="88">
        <f>SUM(Y4422)</f>
        <v>0</v>
      </c>
      <c r="Z4421" s="88">
        <f>SUM(Z4422)</f>
        <v>0</v>
      </c>
      <c r="AA4421" s="178">
        <f t="shared" si="3633"/>
        <v>0</v>
      </c>
      <c r="AB4421" s="157"/>
      <c r="AC4421" s="83">
        <f>SUM(AC4422)</f>
        <v>0</v>
      </c>
      <c r="AD4421" s="88">
        <f>SUM(AD4422)</f>
        <v>0</v>
      </c>
      <c r="AE4421" s="177">
        <f t="shared" si="3622"/>
        <v>0</v>
      </c>
      <c r="AF4421" s="88">
        <f>SUM(AF4422)</f>
        <v>0</v>
      </c>
      <c r="AG4421" s="88">
        <f>SUM(AG4422)</f>
        <v>0</v>
      </c>
      <c r="AH4421" s="178">
        <f t="shared" si="3634"/>
        <v>0</v>
      </c>
      <c r="AJ4421" s="84">
        <f t="shared" ref="AJ4421:AU4421" si="3651">SUM(AJ4422)</f>
        <v>0</v>
      </c>
      <c r="AK4421" s="86">
        <f t="shared" si="3651"/>
        <v>0</v>
      </c>
      <c r="AL4421" s="88">
        <f t="shared" si="3651"/>
        <v>0</v>
      </c>
      <c r="AM4421" s="86">
        <f t="shared" si="3651"/>
        <v>0</v>
      </c>
      <c r="AN4421" s="88">
        <f t="shared" si="3651"/>
        <v>0</v>
      </c>
      <c r="AO4421" s="86">
        <f t="shared" si="3651"/>
        <v>0</v>
      </c>
      <c r="AP4421" s="88">
        <f t="shared" si="3651"/>
        <v>0</v>
      </c>
      <c r="AQ4421" s="86">
        <f t="shared" si="3651"/>
        <v>0</v>
      </c>
      <c r="AR4421" s="88">
        <f t="shared" si="3651"/>
        <v>0</v>
      </c>
      <c r="AS4421" s="86">
        <f t="shared" si="3651"/>
        <v>0</v>
      </c>
      <c r="AT4421" s="88">
        <f t="shared" si="3651"/>
        <v>0</v>
      </c>
      <c r="AU4421" s="86">
        <f t="shared" si="3651"/>
        <v>0</v>
      </c>
      <c r="AV4421" s="86">
        <f t="shared" si="3624"/>
        <v>0</v>
      </c>
      <c r="AW4421" s="93">
        <f t="shared" si="3625"/>
        <v>0</v>
      </c>
      <c r="AY4421" s="86">
        <f t="shared" si="3626"/>
        <v>0</v>
      </c>
      <c r="AZ4421" s="86">
        <f t="shared" si="3627"/>
        <v>0</v>
      </c>
      <c r="BA4421" s="86">
        <f t="shared" si="3628"/>
        <v>0</v>
      </c>
      <c r="BB4421" s="86">
        <f t="shared" si="3629"/>
        <v>0</v>
      </c>
      <c r="BC4421" s="86">
        <f t="shared" si="3630"/>
        <v>0</v>
      </c>
      <c r="BD4421" s="86">
        <f t="shared" si="3631"/>
        <v>0</v>
      </c>
    </row>
    <row r="4422" spans="2:56" x14ac:dyDescent="0.3">
      <c r="B4422" s="169" t="s">
        <v>159</v>
      </c>
      <c r="C4422" s="248"/>
      <c r="D4422" s="249"/>
      <c r="E4422" s="172">
        <f t="shared" si="3617"/>
        <v>0</v>
      </c>
      <c r="F4422" s="248"/>
      <c r="G4422" s="249"/>
      <c r="H4422" s="172">
        <f t="shared" si="3618"/>
        <v>0</v>
      </c>
      <c r="I4422" s="248"/>
      <c r="J4422" s="250"/>
      <c r="K4422" s="174">
        <f t="shared" si="3619"/>
        <v>0</v>
      </c>
      <c r="L4422" s="248"/>
      <c r="M4422" s="250"/>
      <c r="N4422" s="251"/>
      <c r="O4422" s="248"/>
      <c r="P4422" s="251"/>
      <c r="Q4422" s="166">
        <f t="shared" si="3620"/>
        <v>0</v>
      </c>
      <c r="R4422" s="251"/>
      <c r="S4422" s="251"/>
      <c r="T4422" s="167">
        <f t="shared" si="3632"/>
        <v>0</v>
      </c>
      <c r="U4422" s="157"/>
      <c r="V4422" s="248"/>
      <c r="W4422" s="251"/>
      <c r="X4422" s="166">
        <f t="shared" si="3621"/>
        <v>0</v>
      </c>
      <c r="Y4422" s="251"/>
      <c r="Z4422" s="251"/>
      <c r="AA4422" s="167">
        <f t="shared" si="3633"/>
        <v>0</v>
      </c>
      <c r="AB4422" s="157"/>
      <c r="AC4422" s="248"/>
      <c r="AD4422" s="251"/>
      <c r="AE4422" s="166">
        <f t="shared" si="3622"/>
        <v>0</v>
      </c>
      <c r="AF4422" s="251"/>
      <c r="AG4422" s="251"/>
      <c r="AH4422" s="167">
        <f t="shared" si="3634"/>
        <v>0</v>
      </c>
      <c r="AJ4422" s="252"/>
      <c r="AK4422" s="253"/>
      <c r="AL4422" s="254"/>
      <c r="AM4422" s="253"/>
      <c r="AN4422" s="254"/>
      <c r="AO4422" s="253"/>
      <c r="AP4422" s="254"/>
      <c r="AQ4422" s="253"/>
      <c r="AR4422" s="254"/>
      <c r="AS4422" s="253"/>
      <c r="AT4422" s="254"/>
      <c r="AU4422" s="253"/>
      <c r="AV4422" s="163">
        <f t="shared" si="3624"/>
        <v>0</v>
      </c>
      <c r="AW4422" s="168">
        <f t="shared" si="3625"/>
        <v>0</v>
      </c>
      <c r="AY4422" s="163">
        <f t="shared" si="3626"/>
        <v>0</v>
      </c>
      <c r="AZ4422" s="163">
        <f t="shared" si="3627"/>
        <v>0</v>
      </c>
      <c r="BA4422" s="163">
        <f t="shared" si="3628"/>
        <v>0</v>
      </c>
      <c r="BB4422" s="163">
        <f t="shared" si="3629"/>
        <v>0</v>
      </c>
      <c r="BC4422" s="163">
        <f t="shared" si="3630"/>
        <v>0</v>
      </c>
      <c r="BD4422" s="163">
        <f t="shared" si="3631"/>
        <v>0</v>
      </c>
    </row>
    <row r="4423" spans="2:56" x14ac:dyDescent="0.3">
      <c r="B4423" s="179" t="s">
        <v>160</v>
      </c>
      <c r="C4423" s="83">
        <f>SUM(C4424:C4427)</f>
        <v>0</v>
      </c>
      <c r="D4423" s="84">
        <f>SUM(D4424:D4427)</f>
        <v>0</v>
      </c>
      <c r="E4423" s="85">
        <f t="shared" si="3617"/>
        <v>0</v>
      </c>
      <c r="F4423" s="83">
        <f>SUM(F4424:F4427)</f>
        <v>0</v>
      </c>
      <c r="G4423" s="84">
        <f>SUM(G4424:G4427)</f>
        <v>0</v>
      </c>
      <c r="H4423" s="85">
        <f t="shared" si="3618"/>
        <v>0</v>
      </c>
      <c r="I4423" s="83">
        <f>SUM(I4424:I4427)</f>
        <v>0</v>
      </c>
      <c r="J4423" s="86">
        <f>SUM(J4424:J4427)</f>
        <v>0</v>
      </c>
      <c r="K4423" s="87">
        <f t="shared" si="3619"/>
        <v>0</v>
      </c>
      <c r="L4423" s="83">
        <f>SUM(L4424:L4427)</f>
        <v>0</v>
      </c>
      <c r="M4423" s="86">
        <f>SUM(M4424:M4427)</f>
        <v>0</v>
      </c>
      <c r="N4423" s="88">
        <f>SUM(N4424:N4427)</f>
        <v>0</v>
      </c>
      <c r="O4423" s="83">
        <f>SUM(O4424:O4427)</f>
        <v>0</v>
      </c>
      <c r="P4423" s="88">
        <f>SUM(P4424:P4427)</f>
        <v>0</v>
      </c>
      <c r="Q4423" s="177">
        <f t="shared" si="3620"/>
        <v>0</v>
      </c>
      <c r="R4423" s="88">
        <f>SUM(R4424:R4427)</f>
        <v>0</v>
      </c>
      <c r="S4423" s="88">
        <f>SUM(S4424:S4427)</f>
        <v>0</v>
      </c>
      <c r="T4423" s="178">
        <f t="shared" si="3632"/>
        <v>0</v>
      </c>
      <c r="U4423" s="157"/>
      <c r="V4423" s="83">
        <f>SUM(V4424:V4427)</f>
        <v>0</v>
      </c>
      <c r="W4423" s="88">
        <f>SUM(W4424:W4427)</f>
        <v>0</v>
      </c>
      <c r="X4423" s="177">
        <f t="shared" si="3621"/>
        <v>0</v>
      </c>
      <c r="Y4423" s="88">
        <f>SUM(Y4424:Y4427)</f>
        <v>0</v>
      </c>
      <c r="Z4423" s="88">
        <f>SUM(Z4424:Z4427)</f>
        <v>0</v>
      </c>
      <c r="AA4423" s="178">
        <f t="shared" si="3633"/>
        <v>0</v>
      </c>
      <c r="AB4423" s="157"/>
      <c r="AC4423" s="83">
        <f>SUM(AC4424:AC4427)</f>
        <v>0</v>
      </c>
      <c r="AD4423" s="88">
        <f>SUM(AD4424:AD4427)</f>
        <v>0</v>
      </c>
      <c r="AE4423" s="177">
        <f t="shared" si="3622"/>
        <v>0</v>
      </c>
      <c r="AF4423" s="88">
        <f>SUM(AF4424:AF4427)</f>
        <v>0</v>
      </c>
      <c r="AG4423" s="88">
        <f>SUM(AG4424:AG4427)</f>
        <v>0</v>
      </c>
      <c r="AH4423" s="178">
        <f t="shared" si="3634"/>
        <v>0</v>
      </c>
      <c r="AJ4423" s="84">
        <f t="shared" ref="AJ4423:AU4423" si="3652">SUM(AJ4424:AJ4427)</f>
        <v>0</v>
      </c>
      <c r="AK4423" s="86">
        <f t="shared" si="3652"/>
        <v>0</v>
      </c>
      <c r="AL4423" s="88">
        <f t="shared" si="3652"/>
        <v>0</v>
      </c>
      <c r="AM4423" s="86">
        <f t="shared" si="3652"/>
        <v>0</v>
      </c>
      <c r="AN4423" s="88">
        <f t="shared" si="3652"/>
        <v>0</v>
      </c>
      <c r="AO4423" s="86">
        <f t="shared" si="3652"/>
        <v>0</v>
      </c>
      <c r="AP4423" s="88">
        <f t="shared" si="3652"/>
        <v>0</v>
      </c>
      <c r="AQ4423" s="86">
        <f t="shared" si="3652"/>
        <v>0</v>
      </c>
      <c r="AR4423" s="88">
        <f t="shared" si="3652"/>
        <v>0</v>
      </c>
      <c r="AS4423" s="86">
        <f t="shared" si="3652"/>
        <v>0</v>
      </c>
      <c r="AT4423" s="88">
        <f t="shared" si="3652"/>
        <v>0</v>
      </c>
      <c r="AU4423" s="86">
        <f t="shared" si="3652"/>
        <v>0</v>
      </c>
      <c r="AV4423" s="86">
        <f t="shared" si="3624"/>
        <v>0</v>
      </c>
      <c r="AW4423" s="93">
        <f t="shared" si="3625"/>
        <v>0</v>
      </c>
      <c r="AY4423" s="86">
        <f t="shared" si="3626"/>
        <v>0</v>
      </c>
      <c r="AZ4423" s="86">
        <f t="shared" si="3627"/>
        <v>0</v>
      </c>
      <c r="BA4423" s="86">
        <f t="shared" si="3628"/>
        <v>0</v>
      </c>
      <c r="BB4423" s="86">
        <f t="shared" si="3629"/>
        <v>0</v>
      </c>
      <c r="BC4423" s="86">
        <f t="shared" si="3630"/>
        <v>0</v>
      </c>
      <c r="BD4423" s="86">
        <f t="shared" si="3631"/>
        <v>0</v>
      </c>
    </row>
    <row r="4424" spans="2:56" x14ac:dyDescent="0.3">
      <c r="B4424" s="169" t="s">
        <v>161</v>
      </c>
      <c r="C4424" s="248"/>
      <c r="D4424" s="249"/>
      <c r="E4424" s="172">
        <f t="shared" si="3617"/>
        <v>0</v>
      </c>
      <c r="F4424" s="248"/>
      <c r="G4424" s="249"/>
      <c r="H4424" s="172">
        <f t="shared" si="3618"/>
        <v>0</v>
      </c>
      <c r="I4424" s="248"/>
      <c r="J4424" s="250"/>
      <c r="K4424" s="174">
        <f t="shared" si="3619"/>
        <v>0</v>
      </c>
      <c r="L4424" s="248"/>
      <c r="M4424" s="250"/>
      <c r="N4424" s="251"/>
      <c r="O4424" s="248"/>
      <c r="P4424" s="251"/>
      <c r="Q4424" s="166">
        <f t="shared" si="3620"/>
        <v>0</v>
      </c>
      <c r="R4424" s="251"/>
      <c r="S4424" s="251"/>
      <c r="T4424" s="167">
        <f t="shared" si="3632"/>
        <v>0</v>
      </c>
      <c r="U4424" s="157"/>
      <c r="V4424" s="248"/>
      <c r="W4424" s="251"/>
      <c r="X4424" s="166">
        <f t="shared" si="3621"/>
        <v>0</v>
      </c>
      <c r="Y4424" s="251"/>
      <c r="Z4424" s="251"/>
      <c r="AA4424" s="167">
        <f t="shared" si="3633"/>
        <v>0</v>
      </c>
      <c r="AB4424" s="157"/>
      <c r="AC4424" s="248"/>
      <c r="AD4424" s="251"/>
      <c r="AE4424" s="166">
        <f t="shared" si="3622"/>
        <v>0</v>
      </c>
      <c r="AF4424" s="251"/>
      <c r="AG4424" s="251"/>
      <c r="AH4424" s="167">
        <f t="shared" si="3634"/>
        <v>0</v>
      </c>
      <c r="AJ4424" s="252"/>
      <c r="AK4424" s="253"/>
      <c r="AL4424" s="254"/>
      <c r="AM4424" s="253"/>
      <c r="AN4424" s="254"/>
      <c r="AO4424" s="253"/>
      <c r="AP4424" s="254"/>
      <c r="AQ4424" s="253"/>
      <c r="AR4424" s="254"/>
      <c r="AS4424" s="253"/>
      <c r="AT4424" s="254"/>
      <c r="AU4424" s="253"/>
      <c r="AV4424" s="163">
        <f t="shared" si="3624"/>
        <v>0</v>
      </c>
      <c r="AW4424" s="168">
        <f t="shared" si="3625"/>
        <v>0</v>
      </c>
      <c r="AY4424" s="163">
        <f t="shared" si="3626"/>
        <v>0</v>
      </c>
      <c r="AZ4424" s="163">
        <f t="shared" si="3627"/>
        <v>0</v>
      </c>
      <c r="BA4424" s="163">
        <f t="shared" si="3628"/>
        <v>0</v>
      </c>
      <c r="BB4424" s="163">
        <f t="shared" si="3629"/>
        <v>0</v>
      </c>
      <c r="BC4424" s="163">
        <f t="shared" si="3630"/>
        <v>0</v>
      </c>
      <c r="BD4424" s="163">
        <f t="shared" si="3631"/>
        <v>0</v>
      </c>
    </row>
    <row r="4425" spans="2:56" x14ac:dyDescent="0.3">
      <c r="B4425" s="169" t="s">
        <v>162</v>
      </c>
      <c r="C4425" s="248"/>
      <c r="D4425" s="249"/>
      <c r="E4425" s="172">
        <f t="shared" si="3617"/>
        <v>0</v>
      </c>
      <c r="F4425" s="248"/>
      <c r="G4425" s="249"/>
      <c r="H4425" s="172">
        <f t="shared" si="3618"/>
        <v>0</v>
      </c>
      <c r="I4425" s="248"/>
      <c r="J4425" s="250"/>
      <c r="K4425" s="174">
        <f t="shared" si="3619"/>
        <v>0</v>
      </c>
      <c r="L4425" s="248"/>
      <c r="M4425" s="250"/>
      <c r="N4425" s="251"/>
      <c r="O4425" s="248"/>
      <c r="P4425" s="251"/>
      <c r="Q4425" s="166">
        <f t="shared" si="3620"/>
        <v>0</v>
      </c>
      <c r="R4425" s="251"/>
      <c r="S4425" s="251"/>
      <c r="T4425" s="167">
        <f t="shared" si="3632"/>
        <v>0</v>
      </c>
      <c r="U4425" s="157"/>
      <c r="V4425" s="248"/>
      <c r="W4425" s="251"/>
      <c r="X4425" s="166">
        <f t="shared" si="3621"/>
        <v>0</v>
      </c>
      <c r="Y4425" s="251"/>
      <c r="Z4425" s="251"/>
      <c r="AA4425" s="167">
        <f t="shared" si="3633"/>
        <v>0</v>
      </c>
      <c r="AB4425" s="157"/>
      <c r="AC4425" s="248"/>
      <c r="AD4425" s="251"/>
      <c r="AE4425" s="166">
        <f t="shared" si="3622"/>
        <v>0</v>
      </c>
      <c r="AF4425" s="251"/>
      <c r="AG4425" s="251"/>
      <c r="AH4425" s="167">
        <f t="shared" si="3634"/>
        <v>0</v>
      </c>
      <c r="AJ4425" s="252"/>
      <c r="AK4425" s="253"/>
      <c r="AL4425" s="254"/>
      <c r="AM4425" s="253"/>
      <c r="AN4425" s="254"/>
      <c r="AO4425" s="253"/>
      <c r="AP4425" s="254"/>
      <c r="AQ4425" s="253"/>
      <c r="AR4425" s="254"/>
      <c r="AS4425" s="253"/>
      <c r="AT4425" s="254"/>
      <c r="AU4425" s="253"/>
      <c r="AV4425" s="163">
        <f t="shared" si="3624"/>
        <v>0</v>
      </c>
      <c r="AW4425" s="168">
        <f t="shared" si="3625"/>
        <v>0</v>
      </c>
      <c r="AY4425" s="163">
        <f t="shared" si="3626"/>
        <v>0</v>
      </c>
      <c r="AZ4425" s="163">
        <f t="shared" si="3627"/>
        <v>0</v>
      </c>
      <c r="BA4425" s="163">
        <f t="shared" si="3628"/>
        <v>0</v>
      </c>
      <c r="BB4425" s="163">
        <f t="shared" si="3629"/>
        <v>0</v>
      </c>
      <c r="BC4425" s="163">
        <f t="shared" si="3630"/>
        <v>0</v>
      </c>
      <c r="BD4425" s="163">
        <f t="shared" si="3631"/>
        <v>0</v>
      </c>
    </row>
    <row r="4426" spans="2:56" x14ac:dyDescent="0.3">
      <c r="B4426" s="169" t="s">
        <v>163</v>
      </c>
      <c r="C4426" s="248"/>
      <c r="D4426" s="249"/>
      <c r="E4426" s="172">
        <f t="shared" si="3617"/>
        <v>0</v>
      </c>
      <c r="F4426" s="248"/>
      <c r="G4426" s="249"/>
      <c r="H4426" s="172">
        <f t="shared" si="3618"/>
        <v>0</v>
      </c>
      <c r="I4426" s="248"/>
      <c r="J4426" s="250"/>
      <c r="K4426" s="174">
        <f t="shared" si="3619"/>
        <v>0</v>
      </c>
      <c r="L4426" s="248"/>
      <c r="M4426" s="250"/>
      <c r="N4426" s="251"/>
      <c r="O4426" s="248"/>
      <c r="P4426" s="251"/>
      <c r="Q4426" s="166">
        <f t="shared" si="3620"/>
        <v>0</v>
      </c>
      <c r="R4426" s="251"/>
      <c r="S4426" s="251"/>
      <c r="T4426" s="167">
        <f t="shared" si="3632"/>
        <v>0</v>
      </c>
      <c r="U4426" s="157"/>
      <c r="V4426" s="248"/>
      <c r="W4426" s="251"/>
      <c r="X4426" s="166">
        <f t="shared" si="3621"/>
        <v>0</v>
      </c>
      <c r="Y4426" s="251"/>
      <c r="Z4426" s="251"/>
      <c r="AA4426" s="167">
        <f t="shared" si="3633"/>
        <v>0</v>
      </c>
      <c r="AB4426" s="157"/>
      <c r="AC4426" s="248"/>
      <c r="AD4426" s="251"/>
      <c r="AE4426" s="166">
        <f t="shared" si="3622"/>
        <v>0</v>
      </c>
      <c r="AF4426" s="251"/>
      <c r="AG4426" s="251"/>
      <c r="AH4426" s="167">
        <f t="shared" si="3634"/>
        <v>0</v>
      </c>
      <c r="AJ4426" s="252"/>
      <c r="AK4426" s="253"/>
      <c r="AL4426" s="254"/>
      <c r="AM4426" s="253"/>
      <c r="AN4426" s="254"/>
      <c r="AO4426" s="253"/>
      <c r="AP4426" s="254"/>
      <c r="AQ4426" s="253"/>
      <c r="AR4426" s="254"/>
      <c r="AS4426" s="253"/>
      <c r="AT4426" s="254"/>
      <c r="AU4426" s="253"/>
      <c r="AV4426" s="163">
        <f t="shared" si="3624"/>
        <v>0</v>
      </c>
      <c r="AW4426" s="168">
        <f t="shared" si="3625"/>
        <v>0</v>
      </c>
      <c r="AY4426" s="163">
        <f t="shared" si="3626"/>
        <v>0</v>
      </c>
      <c r="AZ4426" s="163">
        <f t="shared" si="3627"/>
        <v>0</v>
      </c>
      <c r="BA4426" s="163">
        <f t="shared" si="3628"/>
        <v>0</v>
      </c>
      <c r="BB4426" s="163">
        <f t="shared" si="3629"/>
        <v>0</v>
      </c>
      <c r="BC4426" s="163">
        <f t="shared" si="3630"/>
        <v>0</v>
      </c>
      <c r="BD4426" s="163">
        <f t="shared" si="3631"/>
        <v>0</v>
      </c>
    </row>
    <row r="4427" spans="2:56" x14ac:dyDescent="0.3">
      <c r="B4427" s="169" t="s">
        <v>164</v>
      </c>
      <c r="C4427" s="248"/>
      <c r="D4427" s="249"/>
      <c r="E4427" s="172">
        <f t="shared" si="3617"/>
        <v>0</v>
      </c>
      <c r="F4427" s="248"/>
      <c r="G4427" s="249"/>
      <c r="H4427" s="172">
        <f t="shared" si="3618"/>
        <v>0</v>
      </c>
      <c r="I4427" s="248"/>
      <c r="J4427" s="250"/>
      <c r="K4427" s="174">
        <f t="shared" si="3619"/>
        <v>0</v>
      </c>
      <c r="L4427" s="248"/>
      <c r="M4427" s="250"/>
      <c r="N4427" s="251"/>
      <c r="O4427" s="248"/>
      <c r="P4427" s="251"/>
      <c r="Q4427" s="166">
        <f t="shared" si="3620"/>
        <v>0</v>
      </c>
      <c r="R4427" s="251"/>
      <c r="S4427" s="251"/>
      <c r="T4427" s="167">
        <f t="shared" si="3632"/>
        <v>0</v>
      </c>
      <c r="U4427" s="157"/>
      <c r="V4427" s="248"/>
      <c r="W4427" s="251"/>
      <c r="X4427" s="166">
        <f t="shared" si="3621"/>
        <v>0</v>
      </c>
      <c r="Y4427" s="251"/>
      <c r="Z4427" s="251"/>
      <c r="AA4427" s="167">
        <f t="shared" si="3633"/>
        <v>0</v>
      </c>
      <c r="AB4427" s="157"/>
      <c r="AC4427" s="248"/>
      <c r="AD4427" s="251"/>
      <c r="AE4427" s="166">
        <f t="shared" si="3622"/>
        <v>0</v>
      </c>
      <c r="AF4427" s="251"/>
      <c r="AG4427" s="251"/>
      <c r="AH4427" s="167">
        <f t="shared" si="3634"/>
        <v>0</v>
      </c>
      <c r="AJ4427" s="252"/>
      <c r="AK4427" s="253"/>
      <c r="AL4427" s="254"/>
      <c r="AM4427" s="253"/>
      <c r="AN4427" s="254"/>
      <c r="AO4427" s="253"/>
      <c r="AP4427" s="254"/>
      <c r="AQ4427" s="253"/>
      <c r="AR4427" s="254"/>
      <c r="AS4427" s="253"/>
      <c r="AT4427" s="254"/>
      <c r="AU4427" s="253"/>
      <c r="AV4427" s="163">
        <f t="shared" si="3624"/>
        <v>0</v>
      </c>
      <c r="AW4427" s="168">
        <f t="shared" si="3625"/>
        <v>0</v>
      </c>
      <c r="AY4427" s="163">
        <f t="shared" si="3626"/>
        <v>0</v>
      </c>
      <c r="AZ4427" s="163">
        <f t="shared" si="3627"/>
        <v>0</v>
      </c>
      <c r="BA4427" s="163">
        <f t="shared" si="3628"/>
        <v>0</v>
      </c>
      <c r="BB4427" s="163">
        <f t="shared" si="3629"/>
        <v>0</v>
      </c>
      <c r="BC4427" s="163">
        <f t="shared" si="3630"/>
        <v>0</v>
      </c>
      <c r="BD4427" s="163">
        <f t="shared" si="3631"/>
        <v>0</v>
      </c>
    </row>
    <row r="4428" spans="2:56" x14ac:dyDescent="0.3">
      <c r="B4428" s="179" t="s">
        <v>165</v>
      </c>
      <c r="C4428" s="83">
        <f>SUM(C4429)</f>
        <v>0</v>
      </c>
      <c r="D4428" s="84">
        <f>SUM(D4429)</f>
        <v>0</v>
      </c>
      <c r="E4428" s="85">
        <f t="shared" si="3617"/>
        <v>0</v>
      </c>
      <c r="F4428" s="83">
        <f>SUM(F4429)</f>
        <v>0</v>
      </c>
      <c r="G4428" s="84">
        <f>SUM(G4429)</f>
        <v>0</v>
      </c>
      <c r="H4428" s="85">
        <f t="shared" si="3618"/>
        <v>0</v>
      </c>
      <c r="I4428" s="83">
        <f>SUM(I4429)</f>
        <v>0</v>
      </c>
      <c r="J4428" s="86">
        <f>SUM(J4429)</f>
        <v>0</v>
      </c>
      <c r="K4428" s="87">
        <f t="shared" si="3619"/>
        <v>0</v>
      </c>
      <c r="L4428" s="83">
        <f>SUM(L4429)</f>
        <v>0</v>
      </c>
      <c r="M4428" s="86">
        <f>SUM(M4429)</f>
        <v>0</v>
      </c>
      <c r="N4428" s="88">
        <f>SUM(N4429)</f>
        <v>0</v>
      </c>
      <c r="O4428" s="83">
        <f>SUM(O4429)</f>
        <v>0</v>
      </c>
      <c r="P4428" s="88">
        <f>SUM(P4429)</f>
        <v>0</v>
      </c>
      <c r="Q4428" s="177">
        <f t="shared" si="3620"/>
        <v>0</v>
      </c>
      <c r="R4428" s="88">
        <f>SUM(R4429)</f>
        <v>0</v>
      </c>
      <c r="S4428" s="88">
        <f>SUM(S4429)</f>
        <v>0</v>
      </c>
      <c r="T4428" s="178">
        <f t="shared" si="3632"/>
        <v>0</v>
      </c>
      <c r="U4428" s="157"/>
      <c r="V4428" s="83">
        <f>SUM(V4429)</f>
        <v>0</v>
      </c>
      <c r="W4428" s="88">
        <f>SUM(W4429)</f>
        <v>0</v>
      </c>
      <c r="X4428" s="177">
        <f t="shared" si="3621"/>
        <v>0</v>
      </c>
      <c r="Y4428" s="88">
        <f>SUM(Y4429)</f>
        <v>0</v>
      </c>
      <c r="Z4428" s="88">
        <f>SUM(Z4429)</f>
        <v>0</v>
      </c>
      <c r="AA4428" s="178">
        <f t="shared" si="3633"/>
        <v>0</v>
      </c>
      <c r="AB4428" s="157"/>
      <c r="AC4428" s="83">
        <f>SUM(AC4429)</f>
        <v>0</v>
      </c>
      <c r="AD4428" s="88">
        <f>SUM(AD4429)</f>
        <v>0</v>
      </c>
      <c r="AE4428" s="177">
        <f t="shared" si="3622"/>
        <v>0</v>
      </c>
      <c r="AF4428" s="88">
        <f>SUM(AF4429)</f>
        <v>0</v>
      </c>
      <c r="AG4428" s="88">
        <f>SUM(AG4429)</f>
        <v>0</v>
      </c>
      <c r="AH4428" s="178">
        <f t="shared" si="3634"/>
        <v>0</v>
      </c>
      <c r="AJ4428" s="84">
        <f t="shared" ref="AJ4428:AU4428" si="3653">SUM(AJ4429)</f>
        <v>0</v>
      </c>
      <c r="AK4428" s="86">
        <f t="shared" si="3653"/>
        <v>0</v>
      </c>
      <c r="AL4428" s="88">
        <f t="shared" si="3653"/>
        <v>0</v>
      </c>
      <c r="AM4428" s="86">
        <f t="shared" si="3653"/>
        <v>0</v>
      </c>
      <c r="AN4428" s="88">
        <f t="shared" si="3653"/>
        <v>0</v>
      </c>
      <c r="AO4428" s="86">
        <f t="shared" si="3653"/>
        <v>0</v>
      </c>
      <c r="AP4428" s="88">
        <f t="shared" si="3653"/>
        <v>0</v>
      </c>
      <c r="AQ4428" s="86">
        <f t="shared" si="3653"/>
        <v>0</v>
      </c>
      <c r="AR4428" s="88">
        <f t="shared" si="3653"/>
        <v>0</v>
      </c>
      <c r="AS4428" s="86">
        <f t="shared" si="3653"/>
        <v>0</v>
      </c>
      <c r="AT4428" s="88">
        <f t="shared" si="3653"/>
        <v>0</v>
      </c>
      <c r="AU4428" s="86">
        <f t="shared" si="3653"/>
        <v>0</v>
      </c>
      <c r="AV4428" s="86">
        <f t="shared" si="3624"/>
        <v>0</v>
      </c>
      <c r="AW4428" s="93">
        <f t="shared" si="3625"/>
        <v>0</v>
      </c>
      <c r="AY4428" s="86">
        <f t="shared" si="3626"/>
        <v>0</v>
      </c>
      <c r="AZ4428" s="86">
        <f t="shared" si="3627"/>
        <v>0</v>
      </c>
      <c r="BA4428" s="86">
        <f t="shared" si="3628"/>
        <v>0</v>
      </c>
      <c r="BB4428" s="86">
        <f t="shared" si="3629"/>
        <v>0</v>
      </c>
      <c r="BC4428" s="86">
        <f t="shared" si="3630"/>
        <v>0</v>
      </c>
      <c r="BD4428" s="86">
        <f t="shared" si="3631"/>
        <v>0</v>
      </c>
    </row>
    <row r="4429" spans="2:56" x14ac:dyDescent="0.3">
      <c r="B4429" s="169" t="s">
        <v>166</v>
      </c>
      <c r="C4429" s="248"/>
      <c r="D4429" s="249"/>
      <c r="E4429" s="172">
        <f t="shared" ref="E4429:E4492" si="3654">IFERROR(D4429/C4429,0)</f>
        <v>0</v>
      </c>
      <c r="F4429" s="248"/>
      <c r="G4429" s="249"/>
      <c r="H4429" s="172">
        <f t="shared" ref="H4429:H4492" si="3655">IFERROR(G4429/F4429,0)</f>
        <v>0</v>
      </c>
      <c r="I4429" s="248"/>
      <c r="J4429" s="250"/>
      <c r="K4429" s="174">
        <f t="shared" ref="K4429:K4492" si="3656">IFERROR(J4429/I4429,0)</f>
        <v>0</v>
      </c>
      <c r="L4429" s="248"/>
      <c r="M4429" s="250"/>
      <c r="N4429" s="251"/>
      <c r="O4429" s="248"/>
      <c r="P4429" s="251"/>
      <c r="Q4429" s="166">
        <f t="shared" ref="Q4429:Q4492" si="3657">SUM(O4429:P4429)</f>
        <v>0</v>
      </c>
      <c r="R4429" s="251"/>
      <c r="S4429" s="251"/>
      <c r="T4429" s="167">
        <f t="shared" si="3632"/>
        <v>0</v>
      </c>
      <c r="U4429" s="157"/>
      <c r="V4429" s="248"/>
      <c r="W4429" s="251"/>
      <c r="X4429" s="166">
        <f t="shared" ref="X4429:X4492" si="3658">SUM(V4429:W4429)</f>
        <v>0</v>
      </c>
      <c r="Y4429" s="251"/>
      <c r="Z4429" s="251"/>
      <c r="AA4429" s="167">
        <f t="shared" si="3633"/>
        <v>0</v>
      </c>
      <c r="AB4429" s="157"/>
      <c r="AC4429" s="248"/>
      <c r="AD4429" s="251"/>
      <c r="AE4429" s="166">
        <f t="shared" ref="AE4429:AE4492" si="3659">SUM(AC4429:AD4429)</f>
        <v>0</v>
      </c>
      <c r="AF4429" s="251"/>
      <c r="AG4429" s="251"/>
      <c r="AH4429" s="167">
        <f t="shared" si="3634"/>
        <v>0</v>
      </c>
      <c r="AJ4429" s="252"/>
      <c r="AK4429" s="253"/>
      <c r="AL4429" s="254"/>
      <c r="AM4429" s="253"/>
      <c r="AN4429" s="254"/>
      <c r="AO4429" s="253"/>
      <c r="AP4429" s="254"/>
      <c r="AQ4429" s="253"/>
      <c r="AR4429" s="254"/>
      <c r="AS4429" s="253"/>
      <c r="AT4429" s="254"/>
      <c r="AU4429" s="253"/>
      <c r="AV4429" s="163">
        <f t="shared" ref="AV4429:AV4492" si="3660">SUM(AJ4429:AU4429)</f>
        <v>0</v>
      </c>
      <c r="AW4429" s="168">
        <f t="shared" ref="AW4429:AW4492" si="3661">T4429-AV4429</f>
        <v>0</v>
      </c>
      <c r="AY4429" s="163">
        <f t="shared" ref="AY4429:AY4492" si="3662">SUM(AJ4429:AL4429)</f>
        <v>0</v>
      </c>
      <c r="AZ4429" s="163">
        <f t="shared" ref="AZ4429:AZ4492" si="3663">SUM(AM4429:AO4429)</f>
        <v>0</v>
      </c>
      <c r="BA4429" s="163">
        <f t="shared" ref="BA4429:BA4492" si="3664">SUM(AP4429:AR4429)</f>
        <v>0</v>
      </c>
      <c r="BB4429" s="163">
        <f t="shared" ref="BB4429:BB4492" si="3665">SUM(AS4429:AU4429)</f>
        <v>0</v>
      </c>
      <c r="BC4429" s="163">
        <f t="shared" ref="BC4429:BC4492" si="3666">SUM(AY4429,AZ4429,BA4429,BB4429)</f>
        <v>0</v>
      </c>
      <c r="BD4429" s="163">
        <f t="shared" ref="BD4429:BD4492" si="3667">T4429-BC4429</f>
        <v>0</v>
      </c>
    </row>
    <row r="4430" spans="2:56" x14ac:dyDescent="0.3">
      <c r="B4430" s="179" t="s">
        <v>167</v>
      </c>
      <c r="C4430" s="83">
        <f>SUM(C4431:C4436)</f>
        <v>44830</v>
      </c>
      <c r="D4430" s="84">
        <f>SUM(D4431:D4436)</f>
        <v>49515.78</v>
      </c>
      <c r="E4430" s="85">
        <f t="shared" si="3654"/>
        <v>1.1045233102832923</v>
      </c>
      <c r="F4430" s="83">
        <f>SUM(F4431:F4436)</f>
        <v>73254</v>
      </c>
      <c r="G4430" s="84">
        <f>SUM(G4431:G4436)</f>
        <v>73251.66</v>
      </c>
      <c r="H4430" s="85">
        <f t="shared" si="3655"/>
        <v>0.99996805635187158</v>
      </c>
      <c r="I4430" s="83">
        <f>SUM(I4431:I4436)</f>
        <v>164928</v>
      </c>
      <c r="J4430" s="86">
        <f>SUM(J4431:J4436)</f>
        <v>164576.41999999998</v>
      </c>
      <c r="K4430" s="87">
        <f t="shared" si="3656"/>
        <v>0.99786828191695764</v>
      </c>
      <c r="L4430" s="83">
        <f>SUM(L4431:L4436)</f>
        <v>117585</v>
      </c>
      <c r="M4430" s="86">
        <f>SUM(M4431:M4436)</f>
        <v>98285</v>
      </c>
      <c r="N4430" s="88">
        <f>SUM(N4431:N4436)</f>
        <v>0</v>
      </c>
      <c r="O4430" s="83">
        <f>SUM(O4431:O4436)</f>
        <v>45530</v>
      </c>
      <c r="P4430" s="88">
        <f>SUM(P4431:P4436)</f>
        <v>45000</v>
      </c>
      <c r="Q4430" s="177">
        <f t="shared" si="3657"/>
        <v>90530</v>
      </c>
      <c r="R4430" s="88">
        <f>SUM(R4431:R4436)</f>
        <v>0</v>
      </c>
      <c r="S4430" s="88">
        <f>SUM(S4431:S4436)</f>
        <v>0</v>
      </c>
      <c r="T4430" s="178">
        <f t="shared" ref="T4430:T4493" si="3668">SUM(Q4430:S4430)</f>
        <v>90530</v>
      </c>
      <c r="U4430" s="157"/>
      <c r="V4430" s="83">
        <f>SUM(V4431:V4436)</f>
        <v>45530</v>
      </c>
      <c r="W4430" s="88">
        <f>SUM(W4431:W4436)</f>
        <v>0</v>
      </c>
      <c r="X4430" s="177">
        <f t="shared" si="3658"/>
        <v>45530</v>
      </c>
      <c r="Y4430" s="88">
        <f>SUM(Y4431:Y4436)</f>
        <v>0</v>
      </c>
      <c r="Z4430" s="88">
        <f>SUM(Z4431:Z4436)</f>
        <v>0</v>
      </c>
      <c r="AA4430" s="178">
        <f t="shared" ref="AA4430:AA4493" si="3669">SUM(X4430:Z4430)</f>
        <v>45530</v>
      </c>
      <c r="AB4430" s="157"/>
      <c r="AC4430" s="83">
        <f>SUM(AC4431:AC4436)</f>
        <v>45530</v>
      </c>
      <c r="AD4430" s="88">
        <f>SUM(AD4431:AD4436)</f>
        <v>0</v>
      </c>
      <c r="AE4430" s="177">
        <f t="shared" si="3659"/>
        <v>45530</v>
      </c>
      <c r="AF4430" s="88">
        <f>SUM(AF4431:AF4436)</f>
        <v>0</v>
      </c>
      <c r="AG4430" s="88">
        <f>SUM(AG4431:AG4436)</f>
        <v>0</v>
      </c>
      <c r="AH4430" s="178">
        <f t="shared" ref="AH4430:AH4493" si="3670">SUM(AE4430:AG4430)</f>
        <v>45530</v>
      </c>
      <c r="AJ4430" s="84">
        <f t="shared" ref="AJ4430:AU4430" si="3671">SUM(AJ4431:AJ4436)</f>
        <v>0</v>
      </c>
      <c r="AK4430" s="86">
        <f t="shared" si="3671"/>
        <v>0</v>
      </c>
      <c r="AL4430" s="88">
        <f t="shared" si="3671"/>
        <v>8000</v>
      </c>
      <c r="AM4430" s="86">
        <f t="shared" si="3671"/>
        <v>17550</v>
      </c>
      <c r="AN4430" s="88">
        <f t="shared" si="3671"/>
        <v>13045</v>
      </c>
      <c r="AO4430" s="86">
        <f t="shared" si="3671"/>
        <v>0</v>
      </c>
      <c r="AP4430" s="88">
        <f t="shared" si="3671"/>
        <v>0</v>
      </c>
      <c r="AQ4430" s="86">
        <f t="shared" si="3671"/>
        <v>18550</v>
      </c>
      <c r="AR4430" s="88">
        <f t="shared" si="3671"/>
        <v>9045</v>
      </c>
      <c r="AS4430" s="86">
        <f t="shared" si="3671"/>
        <v>0</v>
      </c>
      <c r="AT4430" s="88">
        <f t="shared" si="3671"/>
        <v>5120</v>
      </c>
      <c r="AU4430" s="86">
        <f t="shared" si="3671"/>
        <v>19220</v>
      </c>
      <c r="AV4430" s="86">
        <f t="shared" si="3660"/>
        <v>90530</v>
      </c>
      <c r="AW4430" s="93">
        <f t="shared" si="3661"/>
        <v>0</v>
      </c>
      <c r="AY4430" s="86">
        <f t="shared" si="3662"/>
        <v>8000</v>
      </c>
      <c r="AZ4430" s="86">
        <f t="shared" si="3663"/>
        <v>30595</v>
      </c>
      <c r="BA4430" s="86">
        <f t="shared" si="3664"/>
        <v>27595</v>
      </c>
      <c r="BB4430" s="86">
        <f t="shared" si="3665"/>
        <v>24340</v>
      </c>
      <c r="BC4430" s="86">
        <f t="shared" si="3666"/>
        <v>90530</v>
      </c>
      <c r="BD4430" s="86">
        <f t="shared" si="3667"/>
        <v>0</v>
      </c>
    </row>
    <row r="4431" spans="2:56" x14ac:dyDescent="0.3">
      <c r="B4431" s="169" t="s">
        <v>168</v>
      </c>
      <c r="C4431" s="248">
        <v>24900</v>
      </c>
      <c r="D4431" s="249">
        <v>24848.79</v>
      </c>
      <c r="E4431" s="172">
        <f t="shared" si="3654"/>
        <v>0.99794337349397599</v>
      </c>
      <c r="F4431" s="248">
        <v>49943</v>
      </c>
      <c r="G4431" s="249">
        <v>49942.32</v>
      </c>
      <c r="H4431" s="172">
        <f t="shared" si="3655"/>
        <v>0.99998638447830523</v>
      </c>
      <c r="I4431" s="248">
        <v>102794</v>
      </c>
      <c r="J4431" s="250">
        <v>102709.59999999999</v>
      </c>
      <c r="K4431" s="174">
        <f t="shared" si="3656"/>
        <v>0.99917894040508193</v>
      </c>
      <c r="L4431" s="248">
        <v>86350</v>
      </c>
      <c r="M4431" s="250">
        <v>74850</v>
      </c>
      <c r="N4431" s="251"/>
      <c r="O4431" s="248">
        <v>33000</v>
      </c>
      <c r="P4431" s="251">
        <v>20000</v>
      </c>
      <c r="Q4431" s="166">
        <f t="shared" si="3657"/>
        <v>53000</v>
      </c>
      <c r="R4431" s="251"/>
      <c r="S4431" s="251"/>
      <c r="T4431" s="167">
        <f t="shared" si="3668"/>
        <v>53000</v>
      </c>
      <c r="U4431" s="157"/>
      <c r="V4431" s="248">
        <v>33000</v>
      </c>
      <c r="W4431" s="251"/>
      <c r="X4431" s="166">
        <f t="shared" si="3658"/>
        <v>33000</v>
      </c>
      <c r="Y4431" s="251"/>
      <c r="Z4431" s="251"/>
      <c r="AA4431" s="167">
        <f t="shared" si="3669"/>
        <v>33000</v>
      </c>
      <c r="AB4431" s="157"/>
      <c r="AC4431" s="248">
        <v>33000</v>
      </c>
      <c r="AD4431" s="251"/>
      <c r="AE4431" s="166">
        <f t="shared" si="3659"/>
        <v>33000</v>
      </c>
      <c r="AF4431" s="251"/>
      <c r="AG4431" s="251"/>
      <c r="AH4431" s="167">
        <f t="shared" si="3670"/>
        <v>33000</v>
      </c>
      <c r="AJ4431" s="252"/>
      <c r="AK4431" s="253"/>
      <c r="AL4431" s="254"/>
      <c r="AM4431" s="253">
        <f>11550+6000</f>
        <v>17550</v>
      </c>
      <c r="AN4431" s="254"/>
      <c r="AO4431" s="253"/>
      <c r="AP4431" s="254"/>
      <c r="AQ4431" s="253">
        <f>11550+7000</f>
        <v>18550</v>
      </c>
      <c r="AR4431" s="254"/>
      <c r="AS4431" s="253"/>
      <c r="AT4431" s="254"/>
      <c r="AU4431" s="253">
        <f>9900+7000</f>
        <v>16900</v>
      </c>
      <c r="AV4431" s="163">
        <f t="shared" si="3660"/>
        <v>53000</v>
      </c>
      <c r="AW4431" s="168">
        <f t="shared" si="3661"/>
        <v>0</v>
      </c>
      <c r="AY4431" s="163">
        <f t="shared" si="3662"/>
        <v>0</v>
      </c>
      <c r="AZ4431" s="163">
        <f t="shared" si="3663"/>
        <v>17550</v>
      </c>
      <c r="BA4431" s="163">
        <f t="shared" si="3664"/>
        <v>18550</v>
      </c>
      <c r="BB4431" s="163">
        <f t="shared" si="3665"/>
        <v>16900</v>
      </c>
      <c r="BC4431" s="163">
        <f t="shared" si="3666"/>
        <v>53000</v>
      </c>
      <c r="BD4431" s="163">
        <f t="shared" si="3667"/>
        <v>0</v>
      </c>
    </row>
    <row r="4432" spans="2:56" x14ac:dyDescent="0.3">
      <c r="B4432" s="169" t="s">
        <v>169</v>
      </c>
      <c r="C4432" s="248">
        <v>4380</v>
      </c>
      <c r="D4432" s="249">
        <v>4118.75</v>
      </c>
      <c r="E4432" s="172">
        <f t="shared" si="3654"/>
        <v>0.94035388127853881</v>
      </c>
      <c r="F4432" s="248">
        <v>7091</v>
      </c>
      <c r="G4432" s="249">
        <v>7089.99</v>
      </c>
      <c r="H4432" s="172">
        <f t="shared" si="3655"/>
        <v>0.99985756592864194</v>
      </c>
      <c r="I4432" s="248">
        <v>14466</v>
      </c>
      <c r="J4432" s="250">
        <v>14290.650000000001</v>
      </c>
      <c r="K4432" s="174">
        <f t="shared" si="3656"/>
        <v>0.98787847366238091</v>
      </c>
      <c r="L4432" s="248">
        <v>3135</v>
      </c>
      <c r="M4432" s="250">
        <v>7135</v>
      </c>
      <c r="N4432" s="251"/>
      <c r="O4432" s="248">
        <v>2450</v>
      </c>
      <c r="P4432" s="251">
        <v>5000</v>
      </c>
      <c r="Q4432" s="166">
        <f t="shared" si="3657"/>
        <v>7450</v>
      </c>
      <c r="R4432" s="251"/>
      <c r="S4432" s="251"/>
      <c r="T4432" s="167">
        <f t="shared" si="3668"/>
        <v>7450</v>
      </c>
      <c r="U4432" s="157"/>
      <c r="V4432" s="248">
        <v>2450</v>
      </c>
      <c r="W4432" s="251"/>
      <c r="X4432" s="166">
        <f t="shared" si="3658"/>
        <v>2450</v>
      </c>
      <c r="Y4432" s="251"/>
      <c r="Z4432" s="251"/>
      <c r="AA4432" s="167">
        <f t="shared" si="3669"/>
        <v>2450</v>
      </c>
      <c r="AB4432" s="157"/>
      <c r="AC4432" s="248">
        <v>2450</v>
      </c>
      <c r="AD4432" s="251"/>
      <c r="AE4432" s="166">
        <f t="shared" si="3659"/>
        <v>2450</v>
      </c>
      <c r="AF4432" s="251"/>
      <c r="AG4432" s="251"/>
      <c r="AH4432" s="167">
        <f t="shared" si="3670"/>
        <v>2450</v>
      </c>
      <c r="AJ4432" s="252"/>
      <c r="AK4432" s="253"/>
      <c r="AL4432" s="254"/>
      <c r="AM4432" s="253"/>
      <c r="AN4432" s="254">
        <f>1225+2500</f>
        <v>3725</v>
      </c>
      <c r="AO4432" s="253"/>
      <c r="AP4432" s="254"/>
      <c r="AQ4432" s="253"/>
      <c r="AR4432" s="254">
        <f>1225+2500</f>
        <v>3725</v>
      </c>
      <c r="AS4432" s="253"/>
      <c r="AT4432" s="254"/>
      <c r="AU4432" s="253"/>
      <c r="AV4432" s="163">
        <f t="shared" si="3660"/>
        <v>7450</v>
      </c>
      <c r="AW4432" s="168">
        <f t="shared" si="3661"/>
        <v>0</v>
      </c>
      <c r="AY4432" s="163">
        <f t="shared" si="3662"/>
        <v>0</v>
      </c>
      <c r="AZ4432" s="163">
        <f t="shared" si="3663"/>
        <v>3725</v>
      </c>
      <c r="BA4432" s="163">
        <f t="shared" si="3664"/>
        <v>3725</v>
      </c>
      <c r="BB4432" s="163">
        <f t="shared" si="3665"/>
        <v>0</v>
      </c>
      <c r="BC4432" s="163">
        <f t="shared" si="3666"/>
        <v>7450</v>
      </c>
      <c r="BD4432" s="163">
        <f t="shared" si="3667"/>
        <v>0</v>
      </c>
    </row>
    <row r="4433" spans="2:56" x14ac:dyDescent="0.3">
      <c r="B4433" s="169" t="s">
        <v>170</v>
      </c>
      <c r="C4433" s="248"/>
      <c r="D4433" s="249"/>
      <c r="E4433" s="172">
        <f t="shared" si="3654"/>
        <v>0</v>
      </c>
      <c r="F4433" s="248"/>
      <c r="G4433" s="249"/>
      <c r="H4433" s="172">
        <f t="shared" si="3655"/>
        <v>0</v>
      </c>
      <c r="I4433" s="248">
        <v>0</v>
      </c>
      <c r="J4433" s="250">
        <v>0</v>
      </c>
      <c r="K4433" s="174">
        <f t="shared" si="3656"/>
        <v>0</v>
      </c>
      <c r="L4433" s="248"/>
      <c r="M4433" s="250">
        <v>0</v>
      </c>
      <c r="N4433" s="251"/>
      <c r="O4433" s="248"/>
      <c r="P4433" s="251"/>
      <c r="Q4433" s="166">
        <f t="shared" si="3657"/>
        <v>0</v>
      </c>
      <c r="R4433" s="251"/>
      <c r="S4433" s="251"/>
      <c r="T4433" s="167">
        <f t="shared" si="3668"/>
        <v>0</v>
      </c>
      <c r="U4433" s="157"/>
      <c r="V4433" s="248"/>
      <c r="W4433" s="251"/>
      <c r="X4433" s="166">
        <f t="shared" si="3658"/>
        <v>0</v>
      </c>
      <c r="Y4433" s="251"/>
      <c r="Z4433" s="251"/>
      <c r="AA4433" s="167">
        <f t="shared" si="3669"/>
        <v>0</v>
      </c>
      <c r="AB4433" s="157"/>
      <c r="AC4433" s="248"/>
      <c r="AD4433" s="251"/>
      <c r="AE4433" s="166">
        <f t="shared" si="3659"/>
        <v>0</v>
      </c>
      <c r="AF4433" s="251"/>
      <c r="AG4433" s="251"/>
      <c r="AH4433" s="167">
        <f t="shared" si="3670"/>
        <v>0</v>
      </c>
      <c r="AJ4433" s="252"/>
      <c r="AK4433" s="253"/>
      <c r="AL4433" s="254"/>
      <c r="AM4433" s="253"/>
      <c r="AN4433" s="254"/>
      <c r="AO4433" s="253"/>
      <c r="AP4433" s="254"/>
      <c r="AQ4433" s="253"/>
      <c r="AR4433" s="254"/>
      <c r="AS4433" s="253"/>
      <c r="AT4433" s="254"/>
      <c r="AU4433" s="253"/>
      <c r="AV4433" s="163">
        <f t="shared" si="3660"/>
        <v>0</v>
      </c>
      <c r="AW4433" s="168">
        <f t="shared" si="3661"/>
        <v>0</v>
      </c>
      <c r="AY4433" s="163">
        <f t="shared" si="3662"/>
        <v>0</v>
      </c>
      <c r="AZ4433" s="163">
        <f t="shared" si="3663"/>
        <v>0</v>
      </c>
      <c r="BA4433" s="163">
        <f t="shared" si="3664"/>
        <v>0</v>
      </c>
      <c r="BB4433" s="163">
        <f t="shared" si="3665"/>
        <v>0</v>
      </c>
      <c r="BC4433" s="163">
        <f t="shared" si="3666"/>
        <v>0</v>
      </c>
      <c r="BD4433" s="163">
        <f t="shared" si="3667"/>
        <v>0</v>
      </c>
    </row>
    <row r="4434" spans="2:56" x14ac:dyDescent="0.3">
      <c r="B4434" s="169" t="s">
        <v>171</v>
      </c>
      <c r="C4434" s="248">
        <v>15550</v>
      </c>
      <c r="D4434" s="249">
        <v>20548.240000000002</v>
      </c>
      <c r="E4434" s="172">
        <f t="shared" si="3654"/>
        <v>1.321430225080386</v>
      </c>
      <c r="F4434" s="248">
        <v>16220</v>
      </c>
      <c r="G4434" s="249">
        <v>16219.35</v>
      </c>
      <c r="H4434" s="172">
        <f t="shared" si="3655"/>
        <v>0.99995992601726269</v>
      </c>
      <c r="I4434" s="248">
        <v>47668</v>
      </c>
      <c r="J4434" s="250">
        <v>47576.17</v>
      </c>
      <c r="K4434" s="174">
        <f t="shared" si="3656"/>
        <v>0.99807355039019885</v>
      </c>
      <c r="L4434" s="248">
        <v>28100</v>
      </c>
      <c r="M4434" s="250">
        <v>16300</v>
      </c>
      <c r="N4434" s="251"/>
      <c r="O4434" s="248">
        <v>10080</v>
      </c>
      <c r="P4434" s="251">
        <v>20000</v>
      </c>
      <c r="Q4434" s="166">
        <f t="shared" si="3657"/>
        <v>30080</v>
      </c>
      <c r="R4434" s="251"/>
      <c r="S4434" s="251"/>
      <c r="T4434" s="167">
        <f t="shared" si="3668"/>
        <v>30080</v>
      </c>
      <c r="U4434" s="157"/>
      <c r="V4434" s="248">
        <v>10080</v>
      </c>
      <c r="W4434" s="251"/>
      <c r="X4434" s="166">
        <f t="shared" si="3658"/>
        <v>10080</v>
      </c>
      <c r="Y4434" s="251"/>
      <c r="Z4434" s="251"/>
      <c r="AA4434" s="167">
        <f t="shared" si="3669"/>
        <v>10080</v>
      </c>
      <c r="AB4434" s="157"/>
      <c r="AC4434" s="248">
        <v>10080</v>
      </c>
      <c r="AD4434" s="251"/>
      <c r="AE4434" s="166">
        <f t="shared" si="3659"/>
        <v>10080</v>
      </c>
      <c r="AF4434" s="251"/>
      <c r="AG4434" s="251"/>
      <c r="AH4434" s="167">
        <f t="shared" si="3670"/>
        <v>10080</v>
      </c>
      <c r="AJ4434" s="252"/>
      <c r="AK4434" s="253"/>
      <c r="AL4434" s="254">
        <f>1000+7000</f>
        <v>8000</v>
      </c>
      <c r="AM4434" s="253"/>
      <c r="AN4434" s="254">
        <f>2320+7000</f>
        <v>9320</v>
      </c>
      <c r="AO4434" s="253"/>
      <c r="AP4434" s="254"/>
      <c r="AQ4434" s="253"/>
      <c r="AR4434" s="254">
        <f>2320+3000</f>
        <v>5320</v>
      </c>
      <c r="AS4434" s="253"/>
      <c r="AT4434" s="254">
        <f>2120+3000</f>
        <v>5120</v>
      </c>
      <c r="AU4434" s="253">
        <v>2320</v>
      </c>
      <c r="AV4434" s="163">
        <f t="shared" si="3660"/>
        <v>30080</v>
      </c>
      <c r="AW4434" s="168">
        <f t="shared" si="3661"/>
        <v>0</v>
      </c>
      <c r="AY4434" s="163">
        <f t="shared" si="3662"/>
        <v>8000</v>
      </c>
      <c r="AZ4434" s="163">
        <f t="shared" si="3663"/>
        <v>9320</v>
      </c>
      <c r="BA4434" s="163">
        <f t="shared" si="3664"/>
        <v>5320</v>
      </c>
      <c r="BB4434" s="163">
        <f t="shared" si="3665"/>
        <v>7440</v>
      </c>
      <c r="BC4434" s="163">
        <f t="shared" si="3666"/>
        <v>30080</v>
      </c>
      <c r="BD4434" s="163">
        <f t="shared" si="3667"/>
        <v>0</v>
      </c>
    </row>
    <row r="4435" spans="2:56" x14ac:dyDescent="0.3">
      <c r="B4435" s="169" t="s">
        <v>172</v>
      </c>
      <c r="C4435" s="248"/>
      <c r="D4435" s="249"/>
      <c r="E4435" s="172">
        <f t="shared" si="3654"/>
        <v>0</v>
      </c>
      <c r="F4435" s="248"/>
      <c r="G4435" s="249"/>
      <c r="H4435" s="172">
        <f t="shared" si="3655"/>
        <v>0</v>
      </c>
      <c r="I4435" s="248"/>
      <c r="J4435" s="250"/>
      <c r="K4435" s="174">
        <f t="shared" si="3656"/>
        <v>0</v>
      </c>
      <c r="L4435" s="248"/>
      <c r="M4435" s="250"/>
      <c r="N4435" s="251"/>
      <c r="O4435" s="248"/>
      <c r="P4435" s="251"/>
      <c r="Q4435" s="166">
        <f t="shared" si="3657"/>
        <v>0</v>
      </c>
      <c r="R4435" s="251"/>
      <c r="S4435" s="251"/>
      <c r="T4435" s="167">
        <f t="shared" si="3668"/>
        <v>0</v>
      </c>
      <c r="U4435" s="157"/>
      <c r="V4435" s="248"/>
      <c r="W4435" s="251"/>
      <c r="X4435" s="166">
        <f t="shared" si="3658"/>
        <v>0</v>
      </c>
      <c r="Y4435" s="251"/>
      <c r="Z4435" s="251"/>
      <c r="AA4435" s="167">
        <f t="shared" si="3669"/>
        <v>0</v>
      </c>
      <c r="AB4435" s="157"/>
      <c r="AC4435" s="248"/>
      <c r="AD4435" s="251"/>
      <c r="AE4435" s="166">
        <f t="shared" si="3659"/>
        <v>0</v>
      </c>
      <c r="AF4435" s="251"/>
      <c r="AG4435" s="251"/>
      <c r="AH4435" s="167">
        <f t="shared" si="3670"/>
        <v>0</v>
      </c>
      <c r="AJ4435" s="252"/>
      <c r="AK4435" s="253"/>
      <c r="AL4435" s="254"/>
      <c r="AM4435" s="253"/>
      <c r="AN4435" s="254"/>
      <c r="AO4435" s="253"/>
      <c r="AP4435" s="254"/>
      <c r="AQ4435" s="253"/>
      <c r="AR4435" s="254"/>
      <c r="AS4435" s="253"/>
      <c r="AT4435" s="254"/>
      <c r="AU4435" s="253"/>
      <c r="AV4435" s="163">
        <f t="shared" si="3660"/>
        <v>0</v>
      </c>
      <c r="AW4435" s="168">
        <f t="shared" si="3661"/>
        <v>0</v>
      </c>
      <c r="AY4435" s="163">
        <f t="shared" si="3662"/>
        <v>0</v>
      </c>
      <c r="AZ4435" s="163">
        <f t="shared" si="3663"/>
        <v>0</v>
      </c>
      <c r="BA4435" s="163">
        <f t="shared" si="3664"/>
        <v>0</v>
      </c>
      <c r="BB4435" s="163">
        <f t="shared" si="3665"/>
        <v>0</v>
      </c>
      <c r="BC4435" s="163">
        <f t="shared" si="3666"/>
        <v>0</v>
      </c>
      <c r="BD4435" s="163">
        <f t="shared" si="3667"/>
        <v>0</v>
      </c>
    </row>
    <row r="4436" spans="2:56" x14ac:dyDescent="0.3">
      <c r="B4436" s="169" t="s">
        <v>173</v>
      </c>
      <c r="C4436" s="248"/>
      <c r="D4436" s="249"/>
      <c r="E4436" s="172">
        <f t="shared" si="3654"/>
        <v>0</v>
      </c>
      <c r="F4436" s="248"/>
      <c r="G4436" s="249"/>
      <c r="H4436" s="172">
        <f t="shared" si="3655"/>
        <v>0</v>
      </c>
      <c r="I4436" s="248"/>
      <c r="J4436" s="250"/>
      <c r="K4436" s="174">
        <f t="shared" si="3656"/>
        <v>0</v>
      </c>
      <c r="L4436" s="248"/>
      <c r="M4436" s="250"/>
      <c r="N4436" s="251"/>
      <c r="O4436" s="248"/>
      <c r="P4436" s="251"/>
      <c r="Q4436" s="166">
        <f t="shared" si="3657"/>
        <v>0</v>
      </c>
      <c r="R4436" s="251"/>
      <c r="S4436" s="251"/>
      <c r="T4436" s="167">
        <f t="shared" si="3668"/>
        <v>0</v>
      </c>
      <c r="U4436" s="157"/>
      <c r="V4436" s="248"/>
      <c r="W4436" s="251"/>
      <c r="X4436" s="166">
        <f t="shared" si="3658"/>
        <v>0</v>
      </c>
      <c r="Y4436" s="251"/>
      <c r="Z4436" s="251"/>
      <c r="AA4436" s="167">
        <f t="shared" si="3669"/>
        <v>0</v>
      </c>
      <c r="AB4436" s="157"/>
      <c r="AC4436" s="248"/>
      <c r="AD4436" s="251"/>
      <c r="AE4436" s="166">
        <f t="shared" si="3659"/>
        <v>0</v>
      </c>
      <c r="AF4436" s="251"/>
      <c r="AG4436" s="251"/>
      <c r="AH4436" s="167">
        <f t="shared" si="3670"/>
        <v>0</v>
      </c>
      <c r="AJ4436" s="252"/>
      <c r="AK4436" s="253"/>
      <c r="AL4436" s="254"/>
      <c r="AM4436" s="253"/>
      <c r="AN4436" s="254"/>
      <c r="AO4436" s="253"/>
      <c r="AP4436" s="254"/>
      <c r="AQ4436" s="253"/>
      <c r="AR4436" s="254"/>
      <c r="AS4436" s="253"/>
      <c r="AT4436" s="254"/>
      <c r="AU4436" s="253"/>
      <c r="AV4436" s="163">
        <f t="shared" si="3660"/>
        <v>0</v>
      </c>
      <c r="AW4436" s="168">
        <f t="shared" si="3661"/>
        <v>0</v>
      </c>
      <c r="AY4436" s="163">
        <f t="shared" si="3662"/>
        <v>0</v>
      </c>
      <c r="AZ4436" s="163">
        <f t="shared" si="3663"/>
        <v>0</v>
      </c>
      <c r="BA4436" s="163">
        <f t="shared" si="3664"/>
        <v>0</v>
      </c>
      <c r="BB4436" s="163">
        <f t="shared" si="3665"/>
        <v>0</v>
      </c>
      <c r="BC4436" s="163">
        <f t="shared" si="3666"/>
        <v>0</v>
      </c>
      <c r="BD4436" s="163">
        <f t="shared" si="3667"/>
        <v>0</v>
      </c>
    </row>
    <row r="4437" spans="2:56" x14ac:dyDescent="0.3">
      <c r="B4437" s="179" t="s">
        <v>174</v>
      </c>
      <c r="C4437" s="83">
        <f>SUM(C4438)</f>
        <v>0</v>
      </c>
      <c r="D4437" s="84">
        <f>SUM(D4438)</f>
        <v>0</v>
      </c>
      <c r="E4437" s="85">
        <f t="shared" si="3654"/>
        <v>0</v>
      </c>
      <c r="F4437" s="83">
        <f>SUM(F4438)</f>
        <v>0</v>
      </c>
      <c r="G4437" s="84">
        <f>SUM(G4438)</f>
        <v>0</v>
      </c>
      <c r="H4437" s="85">
        <f t="shared" si="3655"/>
        <v>0</v>
      </c>
      <c r="I4437" s="83">
        <f>SUM(I4438)</f>
        <v>0</v>
      </c>
      <c r="J4437" s="86">
        <f>SUM(J4438)</f>
        <v>0</v>
      </c>
      <c r="K4437" s="87">
        <f t="shared" si="3656"/>
        <v>0</v>
      </c>
      <c r="L4437" s="83">
        <f>SUM(L4438)</f>
        <v>0</v>
      </c>
      <c r="M4437" s="86">
        <f>SUM(M4438)</f>
        <v>0</v>
      </c>
      <c r="N4437" s="88">
        <f>SUM(N4438)</f>
        <v>0</v>
      </c>
      <c r="O4437" s="83">
        <f>SUM(O4438)</f>
        <v>0</v>
      </c>
      <c r="P4437" s="88">
        <f>SUM(P4438)</f>
        <v>0</v>
      </c>
      <c r="Q4437" s="177">
        <f t="shared" si="3657"/>
        <v>0</v>
      </c>
      <c r="R4437" s="88">
        <f>SUM(R4438)</f>
        <v>0</v>
      </c>
      <c r="S4437" s="88">
        <f>SUM(S4438)</f>
        <v>0</v>
      </c>
      <c r="T4437" s="178">
        <f t="shared" si="3668"/>
        <v>0</v>
      </c>
      <c r="U4437" s="157"/>
      <c r="V4437" s="83">
        <f>SUM(V4438)</f>
        <v>0</v>
      </c>
      <c r="W4437" s="88">
        <f>SUM(W4438)</f>
        <v>0</v>
      </c>
      <c r="X4437" s="177">
        <f t="shared" si="3658"/>
        <v>0</v>
      </c>
      <c r="Y4437" s="88">
        <f>SUM(Y4438)</f>
        <v>0</v>
      </c>
      <c r="Z4437" s="88">
        <f>SUM(Z4438)</f>
        <v>0</v>
      </c>
      <c r="AA4437" s="178">
        <f t="shared" si="3669"/>
        <v>0</v>
      </c>
      <c r="AB4437" s="157"/>
      <c r="AC4437" s="83">
        <f>SUM(AC4438)</f>
        <v>0</v>
      </c>
      <c r="AD4437" s="88">
        <f>SUM(AD4438)</f>
        <v>0</v>
      </c>
      <c r="AE4437" s="177">
        <f t="shared" si="3659"/>
        <v>0</v>
      </c>
      <c r="AF4437" s="88">
        <f>SUM(AF4438)</f>
        <v>0</v>
      </c>
      <c r="AG4437" s="88">
        <f>SUM(AG4438)</f>
        <v>0</v>
      </c>
      <c r="AH4437" s="178">
        <f t="shared" si="3670"/>
        <v>0</v>
      </c>
      <c r="AJ4437" s="84">
        <f t="shared" ref="AJ4437:AU4437" si="3672">SUM(AJ4438)</f>
        <v>0</v>
      </c>
      <c r="AK4437" s="86">
        <f t="shared" si="3672"/>
        <v>0</v>
      </c>
      <c r="AL4437" s="88">
        <f t="shared" si="3672"/>
        <v>0</v>
      </c>
      <c r="AM4437" s="86">
        <f t="shared" si="3672"/>
        <v>0</v>
      </c>
      <c r="AN4437" s="88">
        <f t="shared" si="3672"/>
        <v>0</v>
      </c>
      <c r="AO4437" s="86">
        <f t="shared" si="3672"/>
        <v>0</v>
      </c>
      <c r="AP4437" s="88">
        <f t="shared" si="3672"/>
        <v>0</v>
      </c>
      <c r="AQ4437" s="86">
        <f t="shared" si="3672"/>
        <v>0</v>
      </c>
      <c r="AR4437" s="88">
        <f t="shared" si="3672"/>
        <v>0</v>
      </c>
      <c r="AS4437" s="86">
        <f t="shared" si="3672"/>
        <v>0</v>
      </c>
      <c r="AT4437" s="88">
        <f t="shared" si="3672"/>
        <v>0</v>
      </c>
      <c r="AU4437" s="86">
        <f t="shared" si="3672"/>
        <v>0</v>
      </c>
      <c r="AV4437" s="86">
        <f t="shared" si="3660"/>
        <v>0</v>
      </c>
      <c r="AW4437" s="93">
        <f t="shared" si="3661"/>
        <v>0</v>
      </c>
      <c r="AY4437" s="86">
        <f t="shared" si="3662"/>
        <v>0</v>
      </c>
      <c r="AZ4437" s="86">
        <f t="shared" si="3663"/>
        <v>0</v>
      </c>
      <c r="BA4437" s="86">
        <f t="shared" si="3664"/>
        <v>0</v>
      </c>
      <c r="BB4437" s="86">
        <f t="shared" si="3665"/>
        <v>0</v>
      </c>
      <c r="BC4437" s="86">
        <f t="shared" si="3666"/>
        <v>0</v>
      </c>
      <c r="BD4437" s="86">
        <f t="shared" si="3667"/>
        <v>0</v>
      </c>
    </row>
    <row r="4438" spans="2:56" x14ac:dyDescent="0.3">
      <c r="B4438" s="169" t="s">
        <v>175</v>
      </c>
      <c r="C4438" s="248"/>
      <c r="D4438" s="249"/>
      <c r="E4438" s="172">
        <f t="shared" si="3654"/>
        <v>0</v>
      </c>
      <c r="F4438" s="248"/>
      <c r="G4438" s="249"/>
      <c r="H4438" s="172">
        <f t="shared" si="3655"/>
        <v>0</v>
      </c>
      <c r="I4438" s="248"/>
      <c r="J4438" s="250"/>
      <c r="K4438" s="174">
        <f t="shared" si="3656"/>
        <v>0</v>
      </c>
      <c r="L4438" s="248"/>
      <c r="M4438" s="250"/>
      <c r="N4438" s="251"/>
      <c r="O4438" s="248"/>
      <c r="P4438" s="251"/>
      <c r="Q4438" s="166">
        <f t="shared" si="3657"/>
        <v>0</v>
      </c>
      <c r="R4438" s="251"/>
      <c r="S4438" s="251"/>
      <c r="T4438" s="167">
        <f t="shared" si="3668"/>
        <v>0</v>
      </c>
      <c r="U4438" s="157"/>
      <c r="V4438" s="248"/>
      <c r="W4438" s="251"/>
      <c r="X4438" s="166">
        <f t="shared" si="3658"/>
        <v>0</v>
      </c>
      <c r="Y4438" s="251"/>
      <c r="Z4438" s="251"/>
      <c r="AA4438" s="167">
        <f t="shared" si="3669"/>
        <v>0</v>
      </c>
      <c r="AB4438" s="157"/>
      <c r="AC4438" s="248"/>
      <c r="AD4438" s="251"/>
      <c r="AE4438" s="166">
        <f t="shared" si="3659"/>
        <v>0</v>
      </c>
      <c r="AF4438" s="251"/>
      <c r="AG4438" s="251"/>
      <c r="AH4438" s="167">
        <f t="shared" si="3670"/>
        <v>0</v>
      </c>
      <c r="AJ4438" s="252"/>
      <c r="AK4438" s="253"/>
      <c r="AL4438" s="254"/>
      <c r="AM4438" s="253"/>
      <c r="AN4438" s="254"/>
      <c r="AO4438" s="253"/>
      <c r="AP4438" s="254"/>
      <c r="AQ4438" s="253"/>
      <c r="AR4438" s="254"/>
      <c r="AS4438" s="253"/>
      <c r="AT4438" s="254"/>
      <c r="AU4438" s="253"/>
      <c r="AV4438" s="163">
        <f t="shared" si="3660"/>
        <v>0</v>
      </c>
      <c r="AW4438" s="168">
        <f t="shared" si="3661"/>
        <v>0</v>
      </c>
      <c r="AY4438" s="163">
        <f t="shared" si="3662"/>
        <v>0</v>
      </c>
      <c r="AZ4438" s="163">
        <f t="shared" si="3663"/>
        <v>0</v>
      </c>
      <c r="BA4438" s="163">
        <f t="shared" si="3664"/>
        <v>0</v>
      </c>
      <c r="BB4438" s="163">
        <f t="shared" si="3665"/>
        <v>0</v>
      </c>
      <c r="BC4438" s="163">
        <f t="shared" si="3666"/>
        <v>0</v>
      </c>
      <c r="BD4438" s="163">
        <f t="shared" si="3667"/>
        <v>0</v>
      </c>
    </row>
    <row r="4439" spans="2:56" x14ac:dyDescent="0.3">
      <c r="B4439" s="179" t="s">
        <v>176</v>
      </c>
      <c r="C4439" s="83">
        <f>SUM(C4440:C4444)</f>
        <v>0</v>
      </c>
      <c r="D4439" s="84">
        <f>SUM(D4440:D4444)</f>
        <v>0</v>
      </c>
      <c r="E4439" s="85">
        <f t="shared" si="3654"/>
        <v>0</v>
      </c>
      <c r="F4439" s="83">
        <f>SUM(F4440:F4444)</f>
        <v>0</v>
      </c>
      <c r="G4439" s="84">
        <f>SUM(G4440:G4444)</f>
        <v>0</v>
      </c>
      <c r="H4439" s="85">
        <f t="shared" si="3655"/>
        <v>0</v>
      </c>
      <c r="I4439" s="83">
        <f>SUM(I4440:I4444)</f>
        <v>0</v>
      </c>
      <c r="J4439" s="86">
        <f>SUM(J4440:J4444)</f>
        <v>0</v>
      </c>
      <c r="K4439" s="87">
        <f t="shared" si="3656"/>
        <v>0</v>
      </c>
      <c r="L4439" s="83">
        <f>SUM(L4440:L4444)</f>
        <v>0</v>
      </c>
      <c r="M4439" s="86">
        <f>SUM(M4440:M4444)</f>
        <v>0</v>
      </c>
      <c r="N4439" s="88">
        <f>SUM(N4440:N4444)</f>
        <v>0</v>
      </c>
      <c r="O4439" s="83">
        <f>SUM(O4440:O4444)</f>
        <v>0</v>
      </c>
      <c r="P4439" s="88">
        <f>SUM(P4440:P4444)</f>
        <v>0</v>
      </c>
      <c r="Q4439" s="177">
        <f t="shared" si="3657"/>
        <v>0</v>
      </c>
      <c r="R4439" s="88">
        <f>SUM(R4440:R4444)</f>
        <v>0</v>
      </c>
      <c r="S4439" s="88">
        <f>SUM(S4440:S4444)</f>
        <v>0</v>
      </c>
      <c r="T4439" s="178">
        <f t="shared" si="3668"/>
        <v>0</v>
      </c>
      <c r="U4439" s="157"/>
      <c r="V4439" s="83">
        <f>SUM(V4440:V4444)</f>
        <v>0</v>
      </c>
      <c r="W4439" s="88">
        <f>SUM(W4440:W4444)</f>
        <v>0</v>
      </c>
      <c r="X4439" s="177">
        <f t="shared" si="3658"/>
        <v>0</v>
      </c>
      <c r="Y4439" s="88">
        <f>SUM(Y4440:Y4444)</f>
        <v>0</v>
      </c>
      <c r="Z4439" s="88">
        <f>SUM(Z4440:Z4444)</f>
        <v>0</v>
      </c>
      <c r="AA4439" s="178">
        <f t="shared" si="3669"/>
        <v>0</v>
      </c>
      <c r="AB4439" s="157"/>
      <c r="AC4439" s="83">
        <f>SUM(AC4440:AC4444)</f>
        <v>0</v>
      </c>
      <c r="AD4439" s="88">
        <f>SUM(AD4440:AD4444)</f>
        <v>0</v>
      </c>
      <c r="AE4439" s="177">
        <f t="shared" si="3659"/>
        <v>0</v>
      </c>
      <c r="AF4439" s="88">
        <f>SUM(AF4440:AF4444)</f>
        <v>0</v>
      </c>
      <c r="AG4439" s="88">
        <f>SUM(AG4440:AG4444)</f>
        <v>0</v>
      </c>
      <c r="AH4439" s="178">
        <f t="shared" si="3670"/>
        <v>0</v>
      </c>
      <c r="AJ4439" s="84">
        <f t="shared" ref="AJ4439:AU4439" si="3673">SUM(AJ4440:AJ4444)</f>
        <v>0</v>
      </c>
      <c r="AK4439" s="86">
        <f t="shared" si="3673"/>
        <v>0</v>
      </c>
      <c r="AL4439" s="88">
        <f t="shared" si="3673"/>
        <v>0</v>
      </c>
      <c r="AM4439" s="86">
        <f t="shared" si="3673"/>
        <v>0</v>
      </c>
      <c r="AN4439" s="88">
        <f t="shared" si="3673"/>
        <v>0</v>
      </c>
      <c r="AO4439" s="86">
        <f t="shared" si="3673"/>
        <v>0</v>
      </c>
      <c r="AP4439" s="88">
        <f t="shared" si="3673"/>
        <v>0</v>
      </c>
      <c r="AQ4439" s="86">
        <f t="shared" si="3673"/>
        <v>0</v>
      </c>
      <c r="AR4439" s="88">
        <f t="shared" si="3673"/>
        <v>0</v>
      </c>
      <c r="AS4439" s="86">
        <f t="shared" si="3673"/>
        <v>0</v>
      </c>
      <c r="AT4439" s="88">
        <f t="shared" si="3673"/>
        <v>0</v>
      </c>
      <c r="AU4439" s="86">
        <f t="shared" si="3673"/>
        <v>0</v>
      </c>
      <c r="AV4439" s="86">
        <f t="shared" si="3660"/>
        <v>0</v>
      </c>
      <c r="AW4439" s="93">
        <f t="shared" si="3661"/>
        <v>0</v>
      </c>
      <c r="AY4439" s="86">
        <f t="shared" si="3662"/>
        <v>0</v>
      </c>
      <c r="AZ4439" s="86">
        <f t="shared" si="3663"/>
        <v>0</v>
      </c>
      <c r="BA4439" s="86">
        <f t="shared" si="3664"/>
        <v>0</v>
      </c>
      <c r="BB4439" s="86">
        <f t="shared" si="3665"/>
        <v>0</v>
      </c>
      <c r="BC4439" s="86">
        <f t="shared" si="3666"/>
        <v>0</v>
      </c>
      <c r="BD4439" s="86">
        <f t="shared" si="3667"/>
        <v>0</v>
      </c>
    </row>
    <row r="4440" spans="2:56" x14ac:dyDescent="0.3">
      <c r="B4440" s="169" t="s">
        <v>177</v>
      </c>
      <c r="C4440" s="248"/>
      <c r="D4440" s="249"/>
      <c r="E4440" s="172">
        <f t="shared" si="3654"/>
        <v>0</v>
      </c>
      <c r="F4440" s="248"/>
      <c r="G4440" s="249"/>
      <c r="H4440" s="172">
        <f t="shared" si="3655"/>
        <v>0</v>
      </c>
      <c r="I4440" s="248"/>
      <c r="J4440" s="250"/>
      <c r="K4440" s="174">
        <f t="shared" si="3656"/>
        <v>0</v>
      </c>
      <c r="L4440" s="248"/>
      <c r="M4440" s="250"/>
      <c r="N4440" s="251"/>
      <c r="O4440" s="248"/>
      <c r="P4440" s="251"/>
      <c r="Q4440" s="166">
        <f t="shared" si="3657"/>
        <v>0</v>
      </c>
      <c r="R4440" s="251"/>
      <c r="S4440" s="251"/>
      <c r="T4440" s="167">
        <f t="shared" si="3668"/>
        <v>0</v>
      </c>
      <c r="U4440" s="157"/>
      <c r="V4440" s="248"/>
      <c r="W4440" s="251"/>
      <c r="X4440" s="166">
        <f t="shared" si="3658"/>
        <v>0</v>
      </c>
      <c r="Y4440" s="251"/>
      <c r="Z4440" s="251"/>
      <c r="AA4440" s="167">
        <f t="shared" si="3669"/>
        <v>0</v>
      </c>
      <c r="AB4440" s="157"/>
      <c r="AC4440" s="248"/>
      <c r="AD4440" s="251"/>
      <c r="AE4440" s="166">
        <f t="shared" si="3659"/>
        <v>0</v>
      </c>
      <c r="AF4440" s="251"/>
      <c r="AG4440" s="251"/>
      <c r="AH4440" s="167">
        <f t="shared" si="3670"/>
        <v>0</v>
      </c>
      <c r="AJ4440" s="252"/>
      <c r="AK4440" s="253"/>
      <c r="AL4440" s="254"/>
      <c r="AM4440" s="253"/>
      <c r="AN4440" s="254"/>
      <c r="AO4440" s="253"/>
      <c r="AP4440" s="254"/>
      <c r="AQ4440" s="253"/>
      <c r="AR4440" s="254"/>
      <c r="AS4440" s="253"/>
      <c r="AT4440" s="254"/>
      <c r="AU4440" s="253"/>
      <c r="AV4440" s="163">
        <f t="shared" si="3660"/>
        <v>0</v>
      </c>
      <c r="AW4440" s="168">
        <f t="shared" si="3661"/>
        <v>0</v>
      </c>
      <c r="AY4440" s="163">
        <f t="shared" si="3662"/>
        <v>0</v>
      </c>
      <c r="AZ4440" s="163">
        <f t="shared" si="3663"/>
        <v>0</v>
      </c>
      <c r="BA4440" s="163">
        <f t="shared" si="3664"/>
        <v>0</v>
      </c>
      <c r="BB4440" s="163">
        <f t="shared" si="3665"/>
        <v>0</v>
      </c>
      <c r="BC4440" s="163">
        <f t="shared" si="3666"/>
        <v>0</v>
      </c>
      <c r="BD4440" s="163">
        <f t="shared" si="3667"/>
        <v>0</v>
      </c>
    </row>
    <row r="4441" spans="2:56" x14ac:dyDescent="0.3">
      <c r="B4441" s="169" t="s">
        <v>178</v>
      </c>
      <c r="C4441" s="248"/>
      <c r="D4441" s="249"/>
      <c r="E4441" s="172">
        <f t="shared" si="3654"/>
        <v>0</v>
      </c>
      <c r="F4441" s="248"/>
      <c r="G4441" s="249"/>
      <c r="H4441" s="172">
        <f t="shared" si="3655"/>
        <v>0</v>
      </c>
      <c r="I4441" s="248"/>
      <c r="J4441" s="250"/>
      <c r="K4441" s="174">
        <f t="shared" si="3656"/>
        <v>0</v>
      </c>
      <c r="L4441" s="248"/>
      <c r="M4441" s="250"/>
      <c r="N4441" s="251"/>
      <c r="O4441" s="248"/>
      <c r="P4441" s="251"/>
      <c r="Q4441" s="166">
        <f t="shared" si="3657"/>
        <v>0</v>
      </c>
      <c r="R4441" s="251"/>
      <c r="S4441" s="251"/>
      <c r="T4441" s="167">
        <f t="shared" si="3668"/>
        <v>0</v>
      </c>
      <c r="U4441" s="157"/>
      <c r="V4441" s="248"/>
      <c r="W4441" s="251"/>
      <c r="X4441" s="166">
        <f t="shared" si="3658"/>
        <v>0</v>
      </c>
      <c r="Y4441" s="251"/>
      <c r="Z4441" s="251"/>
      <c r="AA4441" s="167">
        <f t="shared" si="3669"/>
        <v>0</v>
      </c>
      <c r="AB4441" s="157"/>
      <c r="AC4441" s="248"/>
      <c r="AD4441" s="251"/>
      <c r="AE4441" s="166">
        <f t="shared" si="3659"/>
        <v>0</v>
      </c>
      <c r="AF4441" s="251"/>
      <c r="AG4441" s="251"/>
      <c r="AH4441" s="167">
        <f t="shared" si="3670"/>
        <v>0</v>
      </c>
      <c r="AJ4441" s="252"/>
      <c r="AK4441" s="253"/>
      <c r="AL4441" s="254"/>
      <c r="AM4441" s="253"/>
      <c r="AN4441" s="254"/>
      <c r="AO4441" s="253"/>
      <c r="AP4441" s="254"/>
      <c r="AQ4441" s="253"/>
      <c r="AR4441" s="254"/>
      <c r="AS4441" s="253"/>
      <c r="AT4441" s="254"/>
      <c r="AU4441" s="253"/>
      <c r="AV4441" s="163">
        <f t="shared" si="3660"/>
        <v>0</v>
      </c>
      <c r="AW4441" s="168">
        <f t="shared" si="3661"/>
        <v>0</v>
      </c>
      <c r="AY4441" s="163">
        <f t="shared" si="3662"/>
        <v>0</v>
      </c>
      <c r="AZ4441" s="163">
        <f t="shared" si="3663"/>
        <v>0</v>
      </c>
      <c r="BA4441" s="163">
        <f t="shared" si="3664"/>
        <v>0</v>
      </c>
      <c r="BB4441" s="163">
        <f t="shared" si="3665"/>
        <v>0</v>
      </c>
      <c r="BC4441" s="163">
        <f t="shared" si="3666"/>
        <v>0</v>
      </c>
      <c r="BD4441" s="163">
        <f t="shared" si="3667"/>
        <v>0</v>
      </c>
    </row>
    <row r="4442" spans="2:56" x14ac:dyDescent="0.3">
      <c r="B4442" s="169" t="s">
        <v>179</v>
      </c>
      <c r="C4442" s="248"/>
      <c r="D4442" s="249"/>
      <c r="E4442" s="172">
        <f t="shared" si="3654"/>
        <v>0</v>
      </c>
      <c r="F4442" s="248"/>
      <c r="G4442" s="249"/>
      <c r="H4442" s="172">
        <f t="shared" si="3655"/>
        <v>0</v>
      </c>
      <c r="I4442" s="248"/>
      <c r="J4442" s="250"/>
      <c r="K4442" s="174">
        <f t="shared" si="3656"/>
        <v>0</v>
      </c>
      <c r="L4442" s="248"/>
      <c r="M4442" s="250"/>
      <c r="N4442" s="251"/>
      <c r="O4442" s="248"/>
      <c r="P4442" s="251"/>
      <c r="Q4442" s="166">
        <f t="shared" si="3657"/>
        <v>0</v>
      </c>
      <c r="R4442" s="251"/>
      <c r="S4442" s="251"/>
      <c r="T4442" s="167">
        <f t="shared" si="3668"/>
        <v>0</v>
      </c>
      <c r="U4442" s="157"/>
      <c r="V4442" s="248"/>
      <c r="W4442" s="251"/>
      <c r="X4442" s="166">
        <f t="shared" si="3658"/>
        <v>0</v>
      </c>
      <c r="Y4442" s="251"/>
      <c r="Z4442" s="251"/>
      <c r="AA4442" s="167">
        <f t="shared" si="3669"/>
        <v>0</v>
      </c>
      <c r="AB4442" s="157"/>
      <c r="AC4442" s="248"/>
      <c r="AD4442" s="251"/>
      <c r="AE4442" s="166">
        <f t="shared" si="3659"/>
        <v>0</v>
      </c>
      <c r="AF4442" s="251"/>
      <c r="AG4442" s="251"/>
      <c r="AH4442" s="167">
        <f t="shared" si="3670"/>
        <v>0</v>
      </c>
      <c r="AJ4442" s="252"/>
      <c r="AK4442" s="253"/>
      <c r="AL4442" s="254"/>
      <c r="AM4442" s="253"/>
      <c r="AN4442" s="254"/>
      <c r="AO4442" s="253"/>
      <c r="AP4442" s="254"/>
      <c r="AQ4442" s="253"/>
      <c r="AR4442" s="254"/>
      <c r="AS4442" s="253"/>
      <c r="AT4442" s="254"/>
      <c r="AU4442" s="253"/>
      <c r="AV4442" s="163">
        <f t="shared" si="3660"/>
        <v>0</v>
      </c>
      <c r="AW4442" s="168">
        <f t="shared" si="3661"/>
        <v>0</v>
      </c>
      <c r="AY4442" s="163">
        <f t="shared" si="3662"/>
        <v>0</v>
      </c>
      <c r="AZ4442" s="163">
        <f t="shared" si="3663"/>
        <v>0</v>
      </c>
      <c r="BA4442" s="163">
        <f t="shared" si="3664"/>
        <v>0</v>
      </c>
      <c r="BB4442" s="163">
        <f t="shared" si="3665"/>
        <v>0</v>
      </c>
      <c r="BC4442" s="163">
        <f t="shared" si="3666"/>
        <v>0</v>
      </c>
      <c r="BD4442" s="163">
        <f t="shared" si="3667"/>
        <v>0</v>
      </c>
    </row>
    <row r="4443" spans="2:56" x14ac:dyDescent="0.3">
      <c r="B4443" s="169" t="s">
        <v>180</v>
      </c>
      <c r="C4443" s="248"/>
      <c r="D4443" s="249"/>
      <c r="E4443" s="172">
        <f t="shared" si="3654"/>
        <v>0</v>
      </c>
      <c r="F4443" s="248"/>
      <c r="G4443" s="249"/>
      <c r="H4443" s="172">
        <f t="shared" si="3655"/>
        <v>0</v>
      </c>
      <c r="I4443" s="248"/>
      <c r="J4443" s="250"/>
      <c r="K4443" s="174">
        <f t="shared" si="3656"/>
        <v>0</v>
      </c>
      <c r="L4443" s="248"/>
      <c r="M4443" s="250"/>
      <c r="N4443" s="251"/>
      <c r="O4443" s="248"/>
      <c r="P4443" s="251"/>
      <c r="Q4443" s="166">
        <f t="shared" si="3657"/>
        <v>0</v>
      </c>
      <c r="R4443" s="251"/>
      <c r="S4443" s="251"/>
      <c r="T4443" s="167">
        <f t="shared" si="3668"/>
        <v>0</v>
      </c>
      <c r="U4443" s="157"/>
      <c r="V4443" s="248"/>
      <c r="W4443" s="251"/>
      <c r="X4443" s="166">
        <f t="shared" si="3658"/>
        <v>0</v>
      </c>
      <c r="Y4443" s="251"/>
      <c r="Z4443" s="251"/>
      <c r="AA4443" s="167">
        <f t="shared" si="3669"/>
        <v>0</v>
      </c>
      <c r="AB4443" s="157"/>
      <c r="AC4443" s="248"/>
      <c r="AD4443" s="251"/>
      <c r="AE4443" s="166">
        <f t="shared" si="3659"/>
        <v>0</v>
      </c>
      <c r="AF4443" s="251"/>
      <c r="AG4443" s="251"/>
      <c r="AH4443" s="167">
        <f t="shared" si="3670"/>
        <v>0</v>
      </c>
      <c r="AJ4443" s="252"/>
      <c r="AK4443" s="253"/>
      <c r="AL4443" s="254"/>
      <c r="AM4443" s="253"/>
      <c r="AN4443" s="254"/>
      <c r="AO4443" s="253"/>
      <c r="AP4443" s="254"/>
      <c r="AQ4443" s="253"/>
      <c r="AR4443" s="254"/>
      <c r="AS4443" s="253"/>
      <c r="AT4443" s="254"/>
      <c r="AU4443" s="253"/>
      <c r="AV4443" s="163">
        <f t="shared" si="3660"/>
        <v>0</v>
      </c>
      <c r="AW4443" s="168">
        <f t="shared" si="3661"/>
        <v>0</v>
      </c>
      <c r="AY4443" s="163">
        <f t="shared" si="3662"/>
        <v>0</v>
      </c>
      <c r="AZ4443" s="163">
        <f t="shared" si="3663"/>
        <v>0</v>
      </c>
      <c r="BA4443" s="163">
        <f t="shared" si="3664"/>
        <v>0</v>
      </c>
      <c r="BB4443" s="163">
        <f t="shared" si="3665"/>
        <v>0</v>
      </c>
      <c r="BC4443" s="163">
        <f t="shared" si="3666"/>
        <v>0</v>
      </c>
      <c r="BD4443" s="163">
        <f t="shared" si="3667"/>
        <v>0</v>
      </c>
    </row>
    <row r="4444" spans="2:56" x14ac:dyDescent="0.3">
      <c r="B4444" s="169" t="s">
        <v>181</v>
      </c>
      <c r="C4444" s="248"/>
      <c r="D4444" s="249"/>
      <c r="E4444" s="172">
        <f t="shared" si="3654"/>
        <v>0</v>
      </c>
      <c r="F4444" s="248"/>
      <c r="G4444" s="249"/>
      <c r="H4444" s="172">
        <f t="shared" si="3655"/>
        <v>0</v>
      </c>
      <c r="I4444" s="248"/>
      <c r="J4444" s="250"/>
      <c r="K4444" s="174">
        <f t="shared" si="3656"/>
        <v>0</v>
      </c>
      <c r="L4444" s="248"/>
      <c r="M4444" s="250"/>
      <c r="N4444" s="251"/>
      <c r="O4444" s="248"/>
      <c r="P4444" s="251"/>
      <c r="Q4444" s="166">
        <f t="shared" si="3657"/>
        <v>0</v>
      </c>
      <c r="R4444" s="251"/>
      <c r="S4444" s="251"/>
      <c r="T4444" s="167">
        <f t="shared" si="3668"/>
        <v>0</v>
      </c>
      <c r="U4444" s="157"/>
      <c r="V4444" s="248"/>
      <c r="W4444" s="251"/>
      <c r="X4444" s="166">
        <f t="shared" si="3658"/>
        <v>0</v>
      </c>
      <c r="Y4444" s="251"/>
      <c r="Z4444" s="251"/>
      <c r="AA4444" s="167">
        <f t="shared" si="3669"/>
        <v>0</v>
      </c>
      <c r="AB4444" s="157"/>
      <c r="AC4444" s="248"/>
      <c r="AD4444" s="251"/>
      <c r="AE4444" s="166">
        <f t="shared" si="3659"/>
        <v>0</v>
      </c>
      <c r="AF4444" s="251"/>
      <c r="AG4444" s="251"/>
      <c r="AH4444" s="167">
        <f t="shared" si="3670"/>
        <v>0</v>
      </c>
      <c r="AJ4444" s="252"/>
      <c r="AK4444" s="253"/>
      <c r="AL4444" s="254"/>
      <c r="AM4444" s="253"/>
      <c r="AN4444" s="254"/>
      <c r="AO4444" s="253"/>
      <c r="AP4444" s="254"/>
      <c r="AQ4444" s="253"/>
      <c r="AR4444" s="254"/>
      <c r="AS4444" s="253"/>
      <c r="AT4444" s="254"/>
      <c r="AU4444" s="253"/>
      <c r="AV4444" s="163">
        <f t="shared" si="3660"/>
        <v>0</v>
      </c>
      <c r="AW4444" s="168">
        <f t="shared" si="3661"/>
        <v>0</v>
      </c>
      <c r="AY4444" s="163">
        <f t="shared" si="3662"/>
        <v>0</v>
      </c>
      <c r="AZ4444" s="163">
        <f t="shared" si="3663"/>
        <v>0</v>
      </c>
      <c r="BA4444" s="163">
        <f t="shared" si="3664"/>
        <v>0</v>
      </c>
      <c r="BB4444" s="163">
        <f t="shared" si="3665"/>
        <v>0</v>
      </c>
      <c r="BC4444" s="163">
        <f t="shared" si="3666"/>
        <v>0</v>
      </c>
      <c r="BD4444" s="163">
        <f t="shared" si="3667"/>
        <v>0</v>
      </c>
    </row>
    <row r="4445" spans="2:56" x14ac:dyDescent="0.3">
      <c r="B4445" s="179" t="s">
        <v>182</v>
      </c>
      <c r="C4445" s="83">
        <f>SUM(C4446)</f>
        <v>0</v>
      </c>
      <c r="D4445" s="84">
        <f>SUM(D4446)</f>
        <v>0</v>
      </c>
      <c r="E4445" s="85">
        <f t="shared" si="3654"/>
        <v>0</v>
      </c>
      <c r="F4445" s="83">
        <f>SUM(F4446)</f>
        <v>0</v>
      </c>
      <c r="G4445" s="84">
        <f>SUM(G4446)</f>
        <v>0</v>
      </c>
      <c r="H4445" s="85">
        <f t="shared" si="3655"/>
        <v>0</v>
      </c>
      <c r="I4445" s="83">
        <f>SUM(I4446)</f>
        <v>0</v>
      </c>
      <c r="J4445" s="86">
        <f>SUM(J4446)</f>
        <v>0</v>
      </c>
      <c r="K4445" s="87">
        <f t="shared" si="3656"/>
        <v>0</v>
      </c>
      <c r="L4445" s="83">
        <f>SUM(L4446)</f>
        <v>0</v>
      </c>
      <c r="M4445" s="86">
        <f>SUM(M4446)</f>
        <v>0</v>
      </c>
      <c r="N4445" s="88">
        <f>SUM(N4446)</f>
        <v>0</v>
      </c>
      <c r="O4445" s="83">
        <f>SUM(O4446)</f>
        <v>0</v>
      </c>
      <c r="P4445" s="88">
        <f>SUM(P4446)</f>
        <v>0</v>
      </c>
      <c r="Q4445" s="177">
        <f t="shared" si="3657"/>
        <v>0</v>
      </c>
      <c r="R4445" s="88">
        <f>SUM(R4446)</f>
        <v>0</v>
      </c>
      <c r="S4445" s="88">
        <f>SUM(S4446)</f>
        <v>0</v>
      </c>
      <c r="T4445" s="178">
        <f t="shared" si="3668"/>
        <v>0</v>
      </c>
      <c r="U4445" s="157"/>
      <c r="V4445" s="83">
        <f>SUM(V4446)</f>
        <v>0</v>
      </c>
      <c r="W4445" s="88">
        <f>SUM(W4446)</f>
        <v>0</v>
      </c>
      <c r="X4445" s="177">
        <f t="shared" si="3658"/>
        <v>0</v>
      </c>
      <c r="Y4445" s="88">
        <f>SUM(Y4446)</f>
        <v>0</v>
      </c>
      <c r="Z4445" s="88">
        <f>SUM(Z4446)</f>
        <v>0</v>
      </c>
      <c r="AA4445" s="178">
        <f t="shared" si="3669"/>
        <v>0</v>
      </c>
      <c r="AB4445" s="157"/>
      <c r="AC4445" s="83">
        <f>SUM(AC4446)</f>
        <v>0</v>
      </c>
      <c r="AD4445" s="88">
        <f>SUM(AD4446)</f>
        <v>0</v>
      </c>
      <c r="AE4445" s="177">
        <f t="shared" si="3659"/>
        <v>0</v>
      </c>
      <c r="AF4445" s="88">
        <f>SUM(AF4446)</f>
        <v>0</v>
      </c>
      <c r="AG4445" s="88">
        <f>SUM(AG4446)</f>
        <v>0</v>
      </c>
      <c r="AH4445" s="178">
        <f t="shared" si="3670"/>
        <v>0</v>
      </c>
      <c r="AJ4445" s="84">
        <f t="shared" ref="AJ4445:AU4445" si="3674">SUM(AJ4446)</f>
        <v>0</v>
      </c>
      <c r="AK4445" s="86">
        <f t="shared" si="3674"/>
        <v>0</v>
      </c>
      <c r="AL4445" s="88">
        <f t="shared" si="3674"/>
        <v>0</v>
      </c>
      <c r="AM4445" s="86">
        <f t="shared" si="3674"/>
        <v>0</v>
      </c>
      <c r="AN4445" s="88">
        <f t="shared" si="3674"/>
        <v>0</v>
      </c>
      <c r="AO4445" s="86">
        <f t="shared" si="3674"/>
        <v>0</v>
      </c>
      <c r="AP4445" s="88">
        <f t="shared" si="3674"/>
        <v>0</v>
      </c>
      <c r="AQ4445" s="86">
        <f t="shared" si="3674"/>
        <v>0</v>
      </c>
      <c r="AR4445" s="88">
        <f t="shared" si="3674"/>
        <v>0</v>
      </c>
      <c r="AS4445" s="86">
        <f t="shared" si="3674"/>
        <v>0</v>
      </c>
      <c r="AT4445" s="88">
        <f t="shared" si="3674"/>
        <v>0</v>
      </c>
      <c r="AU4445" s="86">
        <f t="shared" si="3674"/>
        <v>0</v>
      </c>
      <c r="AV4445" s="86">
        <f t="shared" si="3660"/>
        <v>0</v>
      </c>
      <c r="AW4445" s="93">
        <f t="shared" si="3661"/>
        <v>0</v>
      </c>
      <c r="AY4445" s="86">
        <f t="shared" si="3662"/>
        <v>0</v>
      </c>
      <c r="AZ4445" s="86">
        <f t="shared" si="3663"/>
        <v>0</v>
      </c>
      <c r="BA4445" s="86">
        <f t="shared" si="3664"/>
        <v>0</v>
      </c>
      <c r="BB4445" s="86">
        <f t="shared" si="3665"/>
        <v>0</v>
      </c>
      <c r="BC4445" s="86">
        <f t="shared" si="3666"/>
        <v>0</v>
      </c>
      <c r="BD4445" s="86">
        <f t="shared" si="3667"/>
        <v>0</v>
      </c>
    </row>
    <row r="4446" spans="2:56" x14ac:dyDescent="0.3">
      <c r="B4446" s="169" t="s">
        <v>182</v>
      </c>
      <c r="C4446" s="248"/>
      <c r="D4446" s="249"/>
      <c r="E4446" s="172">
        <f t="shared" si="3654"/>
        <v>0</v>
      </c>
      <c r="F4446" s="248"/>
      <c r="G4446" s="249"/>
      <c r="H4446" s="172">
        <f t="shared" si="3655"/>
        <v>0</v>
      </c>
      <c r="I4446" s="248"/>
      <c r="J4446" s="250"/>
      <c r="K4446" s="174">
        <f t="shared" si="3656"/>
        <v>0</v>
      </c>
      <c r="L4446" s="248"/>
      <c r="M4446" s="250"/>
      <c r="N4446" s="251"/>
      <c r="O4446" s="248"/>
      <c r="P4446" s="251"/>
      <c r="Q4446" s="166">
        <f t="shared" si="3657"/>
        <v>0</v>
      </c>
      <c r="R4446" s="251"/>
      <c r="S4446" s="251"/>
      <c r="T4446" s="167">
        <f t="shared" si="3668"/>
        <v>0</v>
      </c>
      <c r="U4446" s="157"/>
      <c r="V4446" s="248"/>
      <c r="W4446" s="251"/>
      <c r="X4446" s="166">
        <f t="shared" si="3658"/>
        <v>0</v>
      </c>
      <c r="Y4446" s="251"/>
      <c r="Z4446" s="251"/>
      <c r="AA4446" s="167">
        <f t="shared" si="3669"/>
        <v>0</v>
      </c>
      <c r="AB4446" s="157"/>
      <c r="AC4446" s="248"/>
      <c r="AD4446" s="251"/>
      <c r="AE4446" s="166">
        <f t="shared" si="3659"/>
        <v>0</v>
      </c>
      <c r="AF4446" s="251"/>
      <c r="AG4446" s="251"/>
      <c r="AH4446" s="167">
        <f t="shared" si="3670"/>
        <v>0</v>
      </c>
      <c r="AJ4446" s="252"/>
      <c r="AK4446" s="253"/>
      <c r="AL4446" s="254"/>
      <c r="AM4446" s="253"/>
      <c r="AN4446" s="254"/>
      <c r="AO4446" s="253"/>
      <c r="AP4446" s="254"/>
      <c r="AQ4446" s="253"/>
      <c r="AR4446" s="254"/>
      <c r="AS4446" s="253"/>
      <c r="AT4446" s="254"/>
      <c r="AU4446" s="253"/>
      <c r="AV4446" s="163">
        <f t="shared" si="3660"/>
        <v>0</v>
      </c>
      <c r="AW4446" s="168">
        <f t="shared" si="3661"/>
        <v>0</v>
      </c>
      <c r="AY4446" s="163">
        <f t="shared" si="3662"/>
        <v>0</v>
      </c>
      <c r="AZ4446" s="163">
        <f t="shared" si="3663"/>
        <v>0</v>
      </c>
      <c r="BA4446" s="163">
        <f t="shared" si="3664"/>
        <v>0</v>
      </c>
      <c r="BB4446" s="163">
        <f t="shared" si="3665"/>
        <v>0</v>
      </c>
      <c r="BC4446" s="163">
        <f t="shared" si="3666"/>
        <v>0</v>
      </c>
      <c r="BD4446" s="163">
        <f t="shared" si="3667"/>
        <v>0</v>
      </c>
    </row>
    <row r="4447" spans="2:56" x14ac:dyDescent="0.3">
      <c r="B4447" s="179" t="s">
        <v>183</v>
      </c>
      <c r="C4447" s="83">
        <f>SUM(C4448)</f>
        <v>0</v>
      </c>
      <c r="D4447" s="84">
        <f>SUM(D4448)</f>
        <v>0</v>
      </c>
      <c r="E4447" s="85">
        <f t="shared" si="3654"/>
        <v>0</v>
      </c>
      <c r="F4447" s="83">
        <f>SUM(F4448)</f>
        <v>0</v>
      </c>
      <c r="G4447" s="84">
        <f>SUM(G4448)</f>
        <v>0</v>
      </c>
      <c r="H4447" s="85">
        <f t="shared" si="3655"/>
        <v>0</v>
      </c>
      <c r="I4447" s="83">
        <f>SUM(I4448)</f>
        <v>0</v>
      </c>
      <c r="J4447" s="86">
        <f>SUM(J4448)</f>
        <v>0</v>
      </c>
      <c r="K4447" s="87">
        <f t="shared" si="3656"/>
        <v>0</v>
      </c>
      <c r="L4447" s="83">
        <f>SUM(L4448)</f>
        <v>0</v>
      </c>
      <c r="M4447" s="86">
        <f>SUM(M4448)</f>
        <v>0</v>
      </c>
      <c r="N4447" s="88">
        <f>SUM(N4448)</f>
        <v>0</v>
      </c>
      <c r="O4447" s="83">
        <f>SUM(O4448)</f>
        <v>0</v>
      </c>
      <c r="P4447" s="88">
        <f>SUM(P4448)</f>
        <v>0</v>
      </c>
      <c r="Q4447" s="177">
        <f t="shared" si="3657"/>
        <v>0</v>
      </c>
      <c r="R4447" s="88">
        <f>SUM(R4448)</f>
        <v>0</v>
      </c>
      <c r="S4447" s="88">
        <f>SUM(S4448)</f>
        <v>0</v>
      </c>
      <c r="T4447" s="178">
        <f t="shared" si="3668"/>
        <v>0</v>
      </c>
      <c r="U4447" s="157"/>
      <c r="V4447" s="83">
        <f>SUM(V4448)</f>
        <v>0</v>
      </c>
      <c r="W4447" s="88">
        <f>SUM(W4448)</f>
        <v>0</v>
      </c>
      <c r="X4447" s="177">
        <f t="shared" si="3658"/>
        <v>0</v>
      </c>
      <c r="Y4447" s="88">
        <f>SUM(Y4448)</f>
        <v>0</v>
      </c>
      <c r="Z4447" s="88">
        <f>SUM(Z4448)</f>
        <v>0</v>
      </c>
      <c r="AA4447" s="178">
        <f t="shared" si="3669"/>
        <v>0</v>
      </c>
      <c r="AB4447" s="157"/>
      <c r="AC4447" s="83">
        <f>SUM(AC4448)</f>
        <v>0</v>
      </c>
      <c r="AD4447" s="88">
        <f>SUM(AD4448)</f>
        <v>0</v>
      </c>
      <c r="AE4447" s="177">
        <f t="shared" si="3659"/>
        <v>0</v>
      </c>
      <c r="AF4447" s="88">
        <f>SUM(AF4448)</f>
        <v>0</v>
      </c>
      <c r="AG4447" s="88">
        <f>SUM(AG4448)</f>
        <v>0</v>
      </c>
      <c r="AH4447" s="178">
        <f t="shared" si="3670"/>
        <v>0</v>
      </c>
      <c r="AJ4447" s="84">
        <f t="shared" ref="AJ4447:AU4447" si="3675">SUM(AJ4448)</f>
        <v>0</v>
      </c>
      <c r="AK4447" s="86">
        <f t="shared" si="3675"/>
        <v>0</v>
      </c>
      <c r="AL4447" s="88">
        <f t="shared" si="3675"/>
        <v>0</v>
      </c>
      <c r="AM4447" s="86">
        <f t="shared" si="3675"/>
        <v>0</v>
      </c>
      <c r="AN4447" s="88">
        <f t="shared" si="3675"/>
        <v>0</v>
      </c>
      <c r="AO4447" s="86">
        <f t="shared" si="3675"/>
        <v>0</v>
      </c>
      <c r="AP4447" s="88">
        <f t="shared" si="3675"/>
        <v>0</v>
      </c>
      <c r="AQ4447" s="86">
        <f t="shared" si="3675"/>
        <v>0</v>
      </c>
      <c r="AR4447" s="88">
        <f t="shared" si="3675"/>
        <v>0</v>
      </c>
      <c r="AS4447" s="86">
        <f t="shared" si="3675"/>
        <v>0</v>
      </c>
      <c r="AT4447" s="88">
        <f t="shared" si="3675"/>
        <v>0</v>
      </c>
      <c r="AU4447" s="86">
        <f t="shared" si="3675"/>
        <v>0</v>
      </c>
      <c r="AV4447" s="86">
        <f t="shared" si="3660"/>
        <v>0</v>
      </c>
      <c r="AW4447" s="93">
        <f t="shared" si="3661"/>
        <v>0</v>
      </c>
      <c r="AY4447" s="86">
        <f t="shared" si="3662"/>
        <v>0</v>
      </c>
      <c r="AZ4447" s="86">
        <f t="shared" si="3663"/>
        <v>0</v>
      </c>
      <c r="BA4447" s="86">
        <f t="shared" si="3664"/>
        <v>0</v>
      </c>
      <c r="BB4447" s="86">
        <f t="shared" si="3665"/>
        <v>0</v>
      </c>
      <c r="BC4447" s="86">
        <f t="shared" si="3666"/>
        <v>0</v>
      </c>
      <c r="BD4447" s="86">
        <f t="shared" si="3667"/>
        <v>0</v>
      </c>
    </row>
    <row r="4448" spans="2:56" x14ac:dyDescent="0.3">
      <c r="B4448" s="169" t="s">
        <v>184</v>
      </c>
      <c r="C4448" s="248"/>
      <c r="D4448" s="249"/>
      <c r="E4448" s="172">
        <f t="shared" si="3654"/>
        <v>0</v>
      </c>
      <c r="F4448" s="248"/>
      <c r="G4448" s="249"/>
      <c r="H4448" s="172">
        <f t="shared" si="3655"/>
        <v>0</v>
      </c>
      <c r="I4448" s="248"/>
      <c r="J4448" s="250"/>
      <c r="K4448" s="174">
        <f t="shared" si="3656"/>
        <v>0</v>
      </c>
      <c r="L4448" s="248"/>
      <c r="M4448" s="250"/>
      <c r="N4448" s="251"/>
      <c r="O4448" s="248"/>
      <c r="P4448" s="251"/>
      <c r="Q4448" s="166">
        <f t="shared" si="3657"/>
        <v>0</v>
      </c>
      <c r="R4448" s="251"/>
      <c r="S4448" s="251"/>
      <c r="T4448" s="167">
        <f t="shared" si="3668"/>
        <v>0</v>
      </c>
      <c r="U4448" s="157"/>
      <c r="V4448" s="248"/>
      <c r="W4448" s="251"/>
      <c r="X4448" s="166">
        <f t="shared" si="3658"/>
        <v>0</v>
      </c>
      <c r="Y4448" s="251"/>
      <c r="Z4448" s="251"/>
      <c r="AA4448" s="167">
        <f t="shared" si="3669"/>
        <v>0</v>
      </c>
      <c r="AB4448" s="157"/>
      <c r="AC4448" s="248"/>
      <c r="AD4448" s="251"/>
      <c r="AE4448" s="166">
        <f t="shared" si="3659"/>
        <v>0</v>
      </c>
      <c r="AF4448" s="251"/>
      <c r="AG4448" s="251"/>
      <c r="AH4448" s="167">
        <f t="shared" si="3670"/>
        <v>0</v>
      </c>
      <c r="AJ4448" s="252"/>
      <c r="AK4448" s="253"/>
      <c r="AL4448" s="254"/>
      <c r="AM4448" s="253"/>
      <c r="AN4448" s="254"/>
      <c r="AO4448" s="253"/>
      <c r="AP4448" s="254"/>
      <c r="AQ4448" s="253"/>
      <c r="AR4448" s="254"/>
      <c r="AS4448" s="253"/>
      <c r="AT4448" s="254"/>
      <c r="AU4448" s="253"/>
      <c r="AV4448" s="163">
        <f t="shared" si="3660"/>
        <v>0</v>
      </c>
      <c r="AW4448" s="168">
        <f t="shared" si="3661"/>
        <v>0</v>
      </c>
      <c r="AY4448" s="163">
        <f t="shared" si="3662"/>
        <v>0</v>
      </c>
      <c r="AZ4448" s="163">
        <f t="shared" si="3663"/>
        <v>0</v>
      </c>
      <c r="BA4448" s="163">
        <f t="shared" si="3664"/>
        <v>0</v>
      </c>
      <c r="BB4448" s="163">
        <f t="shared" si="3665"/>
        <v>0</v>
      </c>
      <c r="BC4448" s="163">
        <f t="shared" si="3666"/>
        <v>0</v>
      </c>
      <c r="BD4448" s="163">
        <f t="shared" si="3667"/>
        <v>0</v>
      </c>
    </row>
    <row r="4449" spans="2:56" x14ac:dyDescent="0.3">
      <c r="B4449" s="176" t="s">
        <v>185</v>
      </c>
      <c r="C4449" s="83">
        <f>SUM(C4450:C4451)</f>
        <v>0</v>
      </c>
      <c r="D4449" s="84">
        <f>SUM(D4450:D4451)</f>
        <v>0</v>
      </c>
      <c r="E4449" s="85">
        <f t="shared" si="3654"/>
        <v>0</v>
      </c>
      <c r="F4449" s="83">
        <f>SUM(F4450:F4451)</f>
        <v>0</v>
      </c>
      <c r="G4449" s="84">
        <f>SUM(G4450:G4451)</f>
        <v>0</v>
      </c>
      <c r="H4449" s="85">
        <f t="shared" si="3655"/>
        <v>0</v>
      </c>
      <c r="I4449" s="83">
        <f>SUM(I4450:I4451)</f>
        <v>0</v>
      </c>
      <c r="J4449" s="86">
        <f>SUM(J4450:J4451)</f>
        <v>0</v>
      </c>
      <c r="K4449" s="87">
        <f t="shared" si="3656"/>
        <v>0</v>
      </c>
      <c r="L4449" s="83">
        <f>SUM(L4450:L4451)</f>
        <v>0</v>
      </c>
      <c r="M4449" s="86">
        <f>SUM(M4450:M4451)</f>
        <v>0</v>
      </c>
      <c r="N4449" s="88">
        <f>SUM(N4450:N4451)</f>
        <v>0</v>
      </c>
      <c r="O4449" s="83">
        <f>SUM(O4450:O4451)</f>
        <v>0</v>
      </c>
      <c r="P4449" s="88">
        <f>SUM(P4450:P4451)</f>
        <v>0</v>
      </c>
      <c r="Q4449" s="177">
        <f t="shared" si="3657"/>
        <v>0</v>
      </c>
      <c r="R4449" s="88">
        <f>SUM(R4450:R4451)</f>
        <v>0</v>
      </c>
      <c r="S4449" s="88">
        <f>SUM(S4450:S4451)</f>
        <v>0</v>
      </c>
      <c r="T4449" s="178">
        <f t="shared" si="3668"/>
        <v>0</v>
      </c>
      <c r="U4449" s="157"/>
      <c r="V4449" s="83">
        <f>SUM(V4450:V4451)</f>
        <v>0</v>
      </c>
      <c r="W4449" s="88">
        <f>SUM(W4450:W4451)</f>
        <v>0</v>
      </c>
      <c r="X4449" s="177">
        <f t="shared" si="3658"/>
        <v>0</v>
      </c>
      <c r="Y4449" s="88">
        <f>SUM(Y4450:Y4451)</f>
        <v>0</v>
      </c>
      <c r="Z4449" s="88">
        <f>SUM(Z4450:Z4451)</f>
        <v>0</v>
      </c>
      <c r="AA4449" s="178">
        <f t="shared" si="3669"/>
        <v>0</v>
      </c>
      <c r="AB4449" s="157"/>
      <c r="AC4449" s="83">
        <f>SUM(AC4450:AC4451)</f>
        <v>0</v>
      </c>
      <c r="AD4449" s="88">
        <f>SUM(AD4450:AD4451)</f>
        <v>0</v>
      </c>
      <c r="AE4449" s="177">
        <f t="shared" si="3659"/>
        <v>0</v>
      </c>
      <c r="AF4449" s="88">
        <f>SUM(AF4450:AF4451)</f>
        <v>0</v>
      </c>
      <c r="AG4449" s="88">
        <f>SUM(AG4450:AG4451)</f>
        <v>0</v>
      </c>
      <c r="AH4449" s="178">
        <f t="shared" si="3670"/>
        <v>0</v>
      </c>
      <c r="AJ4449" s="84">
        <f t="shared" ref="AJ4449:AU4449" si="3676">SUM(AJ4450:AJ4451)</f>
        <v>0</v>
      </c>
      <c r="AK4449" s="86">
        <f t="shared" si="3676"/>
        <v>0</v>
      </c>
      <c r="AL4449" s="88">
        <f t="shared" si="3676"/>
        <v>0</v>
      </c>
      <c r="AM4449" s="86">
        <f t="shared" si="3676"/>
        <v>0</v>
      </c>
      <c r="AN4449" s="88">
        <f t="shared" si="3676"/>
        <v>0</v>
      </c>
      <c r="AO4449" s="86">
        <f t="shared" si="3676"/>
        <v>0</v>
      </c>
      <c r="AP4449" s="88">
        <f t="shared" si="3676"/>
        <v>0</v>
      </c>
      <c r="AQ4449" s="86">
        <f t="shared" si="3676"/>
        <v>0</v>
      </c>
      <c r="AR4449" s="88">
        <f t="shared" si="3676"/>
        <v>0</v>
      </c>
      <c r="AS4449" s="86">
        <f t="shared" si="3676"/>
        <v>0</v>
      </c>
      <c r="AT4449" s="88">
        <f t="shared" si="3676"/>
        <v>0</v>
      </c>
      <c r="AU4449" s="86">
        <f t="shared" si="3676"/>
        <v>0</v>
      </c>
      <c r="AV4449" s="86">
        <f t="shared" si="3660"/>
        <v>0</v>
      </c>
      <c r="AW4449" s="93">
        <f t="shared" si="3661"/>
        <v>0</v>
      </c>
      <c r="AY4449" s="86">
        <f t="shared" si="3662"/>
        <v>0</v>
      </c>
      <c r="AZ4449" s="86">
        <f t="shared" si="3663"/>
        <v>0</v>
      </c>
      <c r="BA4449" s="86">
        <f t="shared" si="3664"/>
        <v>0</v>
      </c>
      <c r="BB4449" s="86">
        <f t="shared" si="3665"/>
        <v>0</v>
      </c>
      <c r="BC4449" s="86">
        <f t="shared" si="3666"/>
        <v>0</v>
      </c>
      <c r="BD4449" s="86">
        <f t="shared" si="3667"/>
        <v>0</v>
      </c>
    </row>
    <row r="4450" spans="2:56" x14ac:dyDescent="0.3">
      <c r="B4450" s="186" t="s">
        <v>186</v>
      </c>
      <c r="C4450" s="255"/>
      <c r="D4450" s="256"/>
      <c r="E4450" s="182">
        <f t="shared" si="3654"/>
        <v>0</v>
      </c>
      <c r="F4450" s="255"/>
      <c r="G4450" s="256"/>
      <c r="H4450" s="182">
        <f t="shared" si="3655"/>
        <v>0</v>
      </c>
      <c r="I4450" s="255"/>
      <c r="J4450" s="257"/>
      <c r="K4450" s="184">
        <f t="shared" si="3656"/>
        <v>0</v>
      </c>
      <c r="L4450" s="255"/>
      <c r="M4450" s="257"/>
      <c r="N4450" s="258"/>
      <c r="O4450" s="255"/>
      <c r="P4450" s="258"/>
      <c r="Q4450" s="177">
        <f t="shared" si="3657"/>
        <v>0</v>
      </c>
      <c r="R4450" s="258"/>
      <c r="S4450" s="258"/>
      <c r="T4450" s="178">
        <f t="shared" si="3668"/>
        <v>0</v>
      </c>
      <c r="U4450" s="157"/>
      <c r="V4450" s="255"/>
      <c r="W4450" s="258"/>
      <c r="X4450" s="177">
        <f t="shared" si="3658"/>
        <v>0</v>
      </c>
      <c r="Y4450" s="258"/>
      <c r="Z4450" s="258"/>
      <c r="AA4450" s="178">
        <f t="shared" si="3669"/>
        <v>0</v>
      </c>
      <c r="AB4450" s="157"/>
      <c r="AC4450" s="255"/>
      <c r="AD4450" s="258"/>
      <c r="AE4450" s="177">
        <f t="shared" si="3659"/>
        <v>0</v>
      </c>
      <c r="AF4450" s="258"/>
      <c r="AG4450" s="258"/>
      <c r="AH4450" s="178">
        <f t="shared" si="3670"/>
        <v>0</v>
      </c>
      <c r="AJ4450" s="252"/>
      <c r="AK4450" s="253"/>
      <c r="AL4450" s="254"/>
      <c r="AM4450" s="253"/>
      <c r="AN4450" s="254"/>
      <c r="AO4450" s="253"/>
      <c r="AP4450" s="254"/>
      <c r="AQ4450" s="253"/>
      <c r="AR4450" s="254"/>
      <c r="AS4450" s="253"/>
      <c r="AT4450" s="254"/>
      <c r="AU4450" s="253"/>
      <c r="AV4450" s="163">
        <f t="shared" si="3660"/>
        <v>0</v>
      </c>
      <c r="AW4450" s="93">
        <f t="shared" si="3661"/>
        <v>0</v>
      </c>
      <c r="AY4450" s="163">
        <f t="shared" si="3662"/>
        <v>0</v>
      </c>
      <c r="AZ4450" s="163">
        <f t="shared" si="3663"/>
        <v>0</v>
      </c>
      <c r="BA4450" s="163">
        <f t="shared" si="3664"/>
        <v>0</v>
      </c>
      <c r="BB4450" s="163">
        <f t="shared" si="3665"/>
        <v>0</v>
      </c>
      <c r="BC4450" s="163">
        <f t="shared" si="3666"/>
        <v>0</v>
      </c>
      <c r="BD4450" s="163">
        <f t="shared" si="3667"/>
        <v>0</v>
      </c>
    </row>
    <row r="4451" spans="2:56" x14ac:dyDescent="0.3">
      <c r="B4451" s="186" t="s">
        <v>187</v>
      </c>
      <c r="C4451" s="255"/>
      <c r="D4451" s="256"/>
      <c r="E4451" s="182">
        <f t="shared" si="3654"/>
        <v>0</v>
      </c>
      <c r="F4451" s="255"/>
      <c r="G4451" s="256"/>
      <c r="H4451" s="182">
        <f t="shared" si="3655"/>
        <v>0</v>
      </c>
      <c r="I4451" s="255"/>
      <c r="J4451" s="257"/>
      <c r="K4451" s="184">
        <f t="shared" si="3656"/>
        <v>0</v>
      </c>
      <c r="L4451" s="255"/>
      <c r="M4451" s="257"/>
      <c r="N4451" s="258"/>
      <c r="O4451" s="255"/>
      <c r="P4451" s="258"/>
      <c r="Q4451" s="177">
        <f t="shared" si="3657"/>
        <v>0</v>
      </c>
      <c r="R4451" s="258"/>
      <c r="S4451" s="258"/>
      <c r="T4451" s="178">
        <f t="shared" si="3668"/>
        <v>0</v>
      </c>
      <c r="U4451" s="157"/>
      <c r="V4451" s="255"/>
      <c r="W4451" s="258"/>
      <c r="X4451" s="177">
        <f t="shared" si="3658"/>
        <v>0</v>
      </c>
      <c r="Y4451" s="258"/>
      <c r="Z4451" s="258"/>
      <c r="AA4451" s="178">
        <f t="shared" si="3669"/>
        <v>0</v>
      </c>
      <c r="AB4451" s="157"/>
      <c r="AC4451" s="255"/>
      <c r="AD4451" s="258"/>
      <c r="AE4451" s="177">
        <f t="shared" si="3659"/>
        <v>0</v>
      </c>
      <c r="AF4451" s="258"/>
      <c r="AG4451" s="258"/>
      <c r="AH4451" s="178">
        <f t="shared" si="3670"/>
        <v>0</v>
      </c>
      <c r="AJ4451" s="252"/>
      <c r="AK4451" s="253"/>
      <c r="AL4451" s="254"/>
      <c r="AM4451" s="253"/>
      <c r="AN4451" s="254"/>
      <c r="AO4451" s="253"/>
      <c r="AP4451" s="254"/>
      <c r="AQ4451" s="253"/>
      <c r="AR4451" s="254"/>
      <c r="AS4451" s="253"/>
      <c r="AT4451" s="254"/>
      <c r="AU4451" s="253"/>
      <c r="AV4451" s="163">
        <f t="shared" si="3660"/>
        <v>0</v>
      </c>
      <c r="AW4451" s="93">
        <f t="shared" si="3661"/>
        <v>0</v>
      </c>
      <c r="AY4451" s="163">
        <f t="shared" si="3662"/>
        <v>0</v>
      </c>
      <c r="AZ4451" s="163">
        <f t="shared" si="3663"/>
        <v>0</v>
      </c>
      <c r="BA4451" s="163">
        <f t="shared" si="3664"/>
        <v>0</v>
      </c>
      <c r="BB4451" s="163">
        <f t="shared" si="3665"/>
        <v>0</v>
      </c>
      <c r="BC4451" s="163">
        <f t="shared" si="3666"/>
        <v>0</v>
      </c>
      <c r="BD4451" s="163">
        <f t="shared" si="3667"/>
        <v>0</v>
      </c>
    </row>
    <row r="4452" spans="2:56" s="124" customFormat="1" x14ac:dyDescent="0.3">
      <c r="B4452" s="187" t="s">
        <v>188</v>
      </c>
      <c r="C4452" s="188">
        <f>SUM(C4453,C4458,C4461,C4462,C4463,C4466,C4467)</f>
        <v>0</v>
      </c>
      <c r="D4452" s="189">
        <f>SUM(D4453,D4458,D4461,D4462,D4463,D4466,D4467)</f>
        <v>0</v>
      </c>
      <c r="E4452" s="190">
        <f t="shared" si="3654"/>
        <v>0</v>
      </c>
      <c r="F4452" s="188">
        <f>SUM(F4453,F4458,F4461,F4462,F4463,F4466,F4467)</f>
        <v>0</v>
      </c>
      <c r="G4452" s="189">
        <f>SUM(G4453,G4458,G4461,G4462,G4463,G4466,G4467)</f>
        <v>0</v>
      </c>
      <c r="H4452" s="190">
        <f t="shared" si="3655"/>
        <v>0</v>
      </c>
      <c r="I4452" s="188">
        <f>SUM(I4453,I4458,I4461,I4462,I4463,I4466,I4467)</f>
        <v>0</v>
      </c>
      <c r="J4452" s="191">
        <f>SUM(J4453,J4458,J4461,J4462,J4463,J4466,J4467)</f>
        <v>0</v>
      </c>
      <c r="K4452" s="192">
        <f t="shared" si="3656"/>
        <v>0</v>
      </c>
      <c r="L4452" s="188">
        <f>SUM(L4453,L4458,L4461,L4462,L4463,L4466,L4467)</f>
        <v>0</v>
      </c>
      <c r="M4452" s="191">
        <f>SUM(M4453,M4458,M4461,M4462,M4463,M4466,M4467)</f>
        <v>0</v>
      </c>
      <c r="N4452" s="193">
        <f>SUM(N4453,N4458,N4461,N4462,N4463,N4466,N4467)</f>
        <v>0</v>
      </c>
      <c r="O4452" s="188">
        <f>SUM(O4453,O4458,O4461,O4462,O4463,O4466,O4467)</f>
        <v>0</v>
      </c>
      <c r="P4452" s="193">
        <f>SUM(P4453,P4458,P4461,P4462,P4463,P4466,P4467)</f>
        <v>0</v>
      </c>
      <c r="Q4452" s="194">
        <f t="shared" si="3657"/>
        <v>0</v>
      </c>
      <c r="R4452" s="195">
        <f>SUM(R4453,R4458,R4461,R4462,R4463,R4466,R4467)</f>
        <v>0</v>
      </c>
      <c r="S4452" s="195">
        <f>SUM(S4453,S4458,S4461,S4462,S4463,S4466,S4467)</f>
        <v>0</v>
      </c>
      <c r="T4452" s="196">
        <f t="shared" si="3668"/>
        <v>0</v>
      </c>
      <c r="U4452" s="121"/>
      <c r="V4452" s="188">
        <f>SUM(V4453,V4458,V4461,V4462,V4463,V4466,V4467)</f>
        <v>0</v>
      </c>
      <c r="W4452" s="193">
        <f>SUM(W4453,W4458,W4461,W4462,W4463,W4466,W4467)</f>
        <v>0</v>
      </c>
      <c r="X4452" s="194">
        <f t="shared" si="3658"/>
        <v>0</v>
      </c>
      <c r="Y4452" s="195">
        <f>SUM(Y4453,Y4458,Y4461,Y4462,Y4463,Y4466,Y4467)</f>
        <v>0</v>
      </c>
      <c r="Z4452" s="195">
        <f>SUM(Z4453,Z4458,Z4461,Z4462,Z4463,Z4466,Z4467)</f>
        <v>0</v>
      </c>
      <c r="AA4452" s="196">
        <f t="shared" si="3669"/>
        <v>0</v>
      </c>
      <c r="AB4452" s="121"/>
      <c r="AC4452" s="188">
        <f>SUM(AC4453,AC4458,AC4461,AC4462,AC4463,AC4466,AC4467)</f>
        <v>0</v>
      </c>
      <c r="AD4452" s="193">
        <f>SUM(AD4453,AD4458,AD4461,AD4462,AD4463,AD4466,AD4467)</f>
        <v>0</v>
      </c>
      <c r="AE4452" s="194">
        <f t="shared" si="3659"/>
        <v>0</v>
      </c>
      <c r="AF4452" s="195">
        <f>SUM(AF4453,AF4458,AF4461,AF4462,AF4463,AF4466,AF4467)</f>
        <v>0</v>
      </c>
      <c r="AG4452" s="195">
        <f>SUM(AG4453,AG4458,AG4461,AG4462,AG4463,AG4466,AG4467)</f>
        <v>0</v>
      </c>
      <c r="AH4452" s="196">
        <f t="shared" si="3670"/>
        <v>0</v>
      </c>
      <c r="AJ4452" s="189">
        <f t="shared" ref="AJ4452:AU4452" si="3677">SUM(AJ4453,AJ4458,AJ4461,AJ4462,AJ4463,AJ4466,AJ4467)</f>
        <v>0</v>
      </c>
      <c r="AK4452" s="191">
        <f t="shared" si="3677"/>
        <v>0</v>
      </c>
      <c r="AL4452" s="193">
        <f t="shared" si="3677"/>
        <v>0</v>
      </c>
      <c r="AM4452" s="191">
        <f t="shared" si="3677"/>
        <v>0</v>
      </c>
      <c r="AN4452" s="193">
        <f t="shared" si="3677"/>
        <v>0</v>
      </c>
      <c r="AO4452" s="191">
        <f t="shared" si="3677"/>
        <v>0</v>
      </c>
      <c r="AP4452" s="193">
        <f t="shared" si="3677"/>
        <v>0</v>
      </c>
      <c r="AQ4452" s="191">
        <f t="shared" si="3677"/>
        <v>0</v>
      </c>
      <c r="AR4452" s="193">
        <f t="shared" si="3677"/>
        <v>0</v>
      </c>
      <c r="AS4452" s="191">
        <f t="shared" si="3677"/>
        <v>0</v>
      </c>
      <c r="AT4452" s="193">
        <f t="shared" si="3677"/>
        <v>0</v>
      </c>
      <c r="AU4452" s="191">
        <f t="shared" si="3677"/>
        <v>0</v>
      </c>
      <c r="AV4452" s="191">
        <f t="shared" si="3660"/>
        <v>0</v>
      </c>
      <c r="AW4452" s="197">
        <f t="shared" si="3661"/>
        <v>0</v>
      </c>
      <c r="AX4452" s="198"/>
      <c r="AY4452" s="191">
        <f t="shared" si="3662"/>
        <v>0</v>
      </c>
      <c r="AZ4452" s="191">
        <f t="shared" si="3663"/>
        <v>0</v>
      </c>
      <c r="BA4452" s="191">
        <f t="shared" si="3664"/>
        <v>0</v>
      </c>
      <c r="BB4452" s="191">
        <f t="shared" si="3665"/>
        <v>0</v>
      </c>
      <c r="BC4452" s="191">
        <f t="shared" si="3666"/>
        <v>0</v>
      </c>
      <c r="BD4452" s="191">
        <f t="shared" si="3667"/>
        <v>0</v>
      </c>
    </row>
    <row r="4453" spans="2:56" x14ac:dyDescent="0.3">
      <c r="B4453" s="176" t="s">
        <v>189</v>
      </c>
      <c r="C4453" s="83">
        <f>SUM(C4454,C4456)</f>
        <v>0</v>
      </c>
      <c r="D4453" s="84">
        <f>SUM(D4454,D4456)</f>
        <v>0</v>
      </c>
      <c r="E4453" s="85">
        <f t="shared" si="3654"/>
        <v>0</v>
      </c>
      <c r="F4453" s="83">
        <f>SUM(F4454,F4456)</f>
        <v>0</v>
      </c>
      <c r="G4453" s="84">
        <f>SUM(G4454,G4456)</f>
        <v>0</v>
      </c>
      <c r="H4453" s="85">
        <f t="shared" si="3655"/>
        <v>0</v>
      </c>
      <c r="I4453" s="83">
        <f>SUM(I4454,I4456)</f>
        <v>0</v>
      </c>
      <c r="J4453" s="86">
        <f>SUM(J4454,J4456)</f>
        <v>0</v>
      </c>
      <c r="K4453" s="87">
        <f t="shared" si="3656"/>
        <v>0</v>
      </c>
      <c r="L4453" s="83">
        <f>SUM(L4454,L4456)</f>
        <v>0</v>
      </c>
      <c r="M4453" s="86">
        <f>SUM(M4454,M4456)</f>
        <v>0</v>
      </c>
      <c r="N4453" s="88">
        <f>SUM(N4454,N4456)</f>
        <v>0</v>
      </c>
      <c r="O4453" s="83">
        <f>SUM(O4454,O4456)</f>
        <v>0</v>
      </c>
      <c r="P4453" s="88">
        <f>SUM(P4454,P4456)</f>
        <v>0</v>
      </c>
      <c r="Q4453" s="199">
        <f t="shared" si="3657"/>
        <v>0</v>
      </c>
      <c r="R4453" s="89">
        <f>SUM(R4454,R4456)</f>
        <v>0</v>
      </c>
      <c r="S4453" s="89">
        <f>SUM(S4454,S4456)</f>
        <v>0</v>
      </c>
      <c r="T4453" s="200">
        <f t="shared" si="3668"/>
        <v>0</v>
      </c>
      <c r="U4453" s="91"/>
      <c r="V4453" s="83">
        <f>SUM(V4454,V4456)</f>
        <v>0</v>
      </c>
      <c r="W4453" s="88">
        <f>SUM(W4454,W4456)</f>
        <v>0</v>
      </c>
      <c r="X4453" s="199">
        <f t="shared" si="3658"/>
        <v>0</v>
      </c>
      <c r="Y4453" s="89">
        <f>SUM(Y4454,Y4456)</f>
        <v>0</v>
      </c>
      <c r="Z4453" s="89">
        <f>SUM(Z4454,Z4456)</f>
        <v>0</v>
      </c>
      <c r="AA4453" s="200">
        <f t="shared" si="3669"/>
        <v>0</v>
      </c>
      <c r="AB4453" s="91"/>
      <c r="AC4453" s="83">
        <f>SUM(AC4454,AC4456)</f>
        <v>0</v>
      </c>
      <c r="AD4453" s="88">
        <f>SUM(AD4454,AD4456)</f>
        <v>0</v>
      </c>
      <c r="AE4453" s="199">
        <f t="shared" si="3659"/>
        <v>0</v>
      </c>
      <c r="AF4453" s="89">
        <f>SUM(AF4454,AF4456)</f>
        <v>0</v>
      </c>
      <c r="AG4453" s="89">
        <f>SUM(AG4454,AG4456)</f>
        <v>0</v>
      </c>
      <c r="AH4453" s="200">
        <f t="shared" si="3670"/>
        <v>0</v>
      </c>
      <c r="AJ4453" s="84">
        <f t="shared" ref="AJ4453:AU4453" si="3678">SUM(AJ4454,AJ4456)</f>
        <v>0</v>
      </c>
      <c r="AK4453" s="86">
        <f t="shared" si="3678"/>
        <v>0</v>
      </c>
      <c r="AL4453" s="88">
        <f t="shared" si="3678"/>
        <v>0</v>
      </c>
      <c r="AM4453" s="86">
        <f t="shared" si="3678"/>
        <v>0</v>
      </c>
      <c r="AN4453" s="88">
        <f t="shared" si="3678"/>
        <v>0</v>
      </c>
      <c r="AO4453" s="86">
        <f t="shared" si="3678"/>
        <v>0</v>
      </c>
      <c r="AP4453" s="88">
        <f t="shared" si="3678"/>
        <v>0</v>
      </c>
      <c r="AQ4453" s="86">
        <f t="shared" si="3678"/>
        <v>0</v>
      </c>
      <c r="AR4453" s="88">
        <f t="shared" si="3678"/>
        <v>0</v>
      </c>
      <c r="AS4453" s="86">
        <f t="shared" si="3678"/>
        <v>0</v>
      </c>
      <c r="AT4453" s="88">
        <f t="shared" si="3678"/>
        <v>0</v>
      </c>
      <c r="AU4453" s="86">
        <f t="shared" si="3678"/>
        <v>0</v>
      </c>
      <c r="AV4453" s="86">
        <f t="shared" si="3660"/>
        <v>0</v>
      </c>
      <c r="AW4453" s="93">
        <f t="shared" si="3661"/>
        <v>0</v>
      </c>
      <c r="AY4453" s="86">
        <f t="shared" si="3662"/>
        <v>0</v>
      </c>
      <c r="AZ4453" s="86">
        <f t="shared" si="3663"/>
        <v>0</v>
      </c>
      <c r="BA4453" s="86">
        <f t="shared" si="3664"/>
        <v>0</v>
      </c>
      <c r="BB4453" s="86">
        <f t="shared" si="3665"/>
        <v>0</v>
      </c>
      <c r="BC4453" s="86">
        <f t="shared" si="3666"/>
        <v>0</v>
      </c>
      <c r="BD4453" s="86">
        <f t="shared" si="3667"/>
        <v>0</v>
      </c>
    </row>
    <row r="4454" spans="2:56" x14ac:dyDescent="0.3">
      <c r="B4454" s="179" t="s">
        <v>190</v>
      </c>
      <c r="C4454" s="83">
        <f>SUM(C4455)</f>
        <v>0</v>
      </c>
      <c r="D4454" s="84">
        <f>SUM(D4455)</f>
        <v>0</v>
      </c>
      <c r="E4454" s="85">
        <f t="shared" si="3654"/>
        <v>0</v>
      </c>
      <c r="F4454" s="83">
        <f>SUM(F4455)</f>
        <v>0</v>
      </c>
      <c r="G4454" s="84">
        <f>SUM(G4455)</f>
        <v>0</v>
      </c>
      <c r="H4454" s="85">
        <f t="shared" si="3655"/>
        <v>0</v>
      </c>
      <c r="I4454" s="83">
        <f>SUM(I4455)</f>
        <v>0</v>
      </c>
      <c r="J4454" s="86">
        <f>SUM(J4455)</f>
        <v>0</v>
      </c>
      <c r="K4454" s="87">
        <f t="shared" si="3656"/>
        <v>0</v>
      </c>
      <c r="L4454" s="83">
        <f>SUM(L4455)</f>
        <v>0</v>
      </c>
      <c r="M4454" s="86">
        <f>SUM(M4455)</f>
        <v>0</v>
      </c>
      <c r="N4454" s="88">
        <f>SUM(N4455)</f>
        <v>0</v>
      </c>
      <c r="O4454" s="83">
        <f>SUM(O4455)</f>
        <v>0</v>
      </c>
      <c r="P4454" s="88">
        <f>SUM(P4455)</f>
        <v>0</v>
      </c>
      <c r="Q4454" s="199">
        <f t="shared" si="3657"/>
        <v>0</v>
      </c>
      <c r="R4454" s="89">
        <f>SUM(R4455)</f>
        <v>0</v>
      </c>
      <c r="S4454" s="89">
        <f>SUM(S4455)</f>
        <v>0</v>
      </c>
      <c r="T4454" s="200">
        <f t="shared" si="3668"/>
        <v>0</v>
      </c>
      <c r="U4454" s="91"/>
      <c r="V4454" s="83">
        <f>SUM(V4455)</f>
        <v>0</v>
      </c>
      <c r="W4454" s="88">
        <f>SUM(W4455)</f>
        <v>0</v>
      </c>
      <c r="X4454" s="199">
        <f t="shared" si="3658"/>
        <v>0</v>
      </c>
      <c r="Y4454" s="89">
        <f>SUM(Y4455)</f>
        <v>0</v>
      </c>
      <c r="Z4454" s="89">
        <f>SUM(Z4455)</f>
        <v>0</v>
      </c>
      <c r="AA4454" s="200">
        <f t="shared" si="3669"/>
        <v>0</v>
      </c>
      <c r="AB4454" s="91"/>
      <c r="AC4454" s="83">
        <f>SUM(AC4455)</f>
        <v>0</v>
      </c>
      <c r="AD4454" s="88">
        <f>SUM(AD4455)</f>
        <v>0</v>
      </c>
      <c r="AE4454" s="199">
        <f t="shared" si="3659"/>
        <v>0</v>
      </c>
      <c r="AF4454" s="89">
        <f>SUM(AF4455)</f>
        <v>0</v>
      </c>
      <c r="AG4454" s="89">
        <f>SUM(AG4455)</f>
        <v>0</v>
      </c>
      <c r="AH4454" s="200">
        <f t="shared" si="3670"/>
        <v>0</v>
      </c>
      <c r="AJ4454" s="84">
        <f t="shared" ref="AJ4454:AU4454" si="3679">SUM(AJ4455)</f>
        <v>0</v>
      </c>
      <c r="AK4454" s="86">
        <f t="shared" si="3679"/>
        <v>0</v>
      </c>
      <c r="AL4454" s="88">
        <f t="shared" si="3679"/>
        <v>0</v>
      </c>
      <c r="AM4454" s="86">
        <f t="shared" si="3679"/>
        <v>0</v>
      </c>
      <c r="AN4454" s="88">
        <f t="shared" si="3679"/>
        <v>0</v>
      </c>
      <c r="AO4454" s="86">
        <f t="shared" si="3679"/>
        <v>0</v>
      </c>
      <c r="AP4454" s="88">
        <f t="shared" si="3679"/>
        <v>0</v>
      </c>
      <c r="AQ4454" s="86">
        <f t="shared" si="3679"/>
        <v>0</v>
      </c>
      <c r="AR4454" s="88">
        <f t="shared" si="3679"/>
        <v>0</v>
      </c>
      <c r="AS4454" s="86">
        <f t="shared" si="3679"/>
        <v>0</v>
      </c>
      <c r="AT4454" s="88">
        <f t="shared" si="3679"/>
        <v>0</v>
      </c>
      <c r="AU4454" s="86">
        <f t="shared" si="3679"/>
        <v>0</v>
      </c>
      <c r="AV4454" s="86">
        <f t="shared" si="3660"/>
        <v>0</v>
      </c>
      <c r="AW4454" s="93">
        <f t="shared" si="3661"/>
        <v>0</v>
      </c>
      <c r="AY4454" s="86">
        <f t="shared" si="3662"/>
        <v>0</v>
      </c>
      <c r="AZ4454" s="86">
        <f t="shared" si="3663"/>
        <v>0</v>
      </c>
      <c r="BA4454" s="86">
        <f t="shared" si="3664"/>
        <v>0</v>
      </c>
      <c r="BB4454" s="86">
        <f t="shared" si="3665"/>
        <v>0</v>
      </c>
      <c r="BC4454" s="86">
        <f t="shared" si="3666"/>
        <v>0</v>
      </c>
      <c r="BD4454" s="86">
        <f t="shared" si="3667"/>
        <v>0</v>
      </c>
    </row>
    <row r="4455" spans="2:56" x14ac:dyDescent="0.3">
      <c r="B4455" s="186" t="s">
        <v>191</v>
      </c>
      <c r="C4455" s="255"/>
      <c r="D4455" s="256"/>
      <c r="E4455" s="182">
        <f t="shared" si="3654"/>
        <v>0</v>
      </c>
      <c r="F4455" s="255"/>
      <c r="G4455" s="256"/>
      <c r="H4455" s="182">
        <f t="shared" si="3655"/>
        <v>0</v>
      </c>
      <c r="I4455" s="255"/>
      <c r="J4455" s="257"/>
      <c r="K4455" s="184">
        <f t="shared" si="3656"/>
        <v>0</v>
      </c>
      <c r="L4455" s="255"/>
      <c r="M4455" s="257"/>
      <c r="N4455" s="258"/>
      <c r="O4455" s="255"/>
      <c r="P4455" s="258"/>
      <c r="Q4455" s="177">
        <f t="shared" si="3657"/>
        <v>0</v>
      </c>
      <c r="R4455" s="258"/>
      <c r="S4455" s="258"/>
      <c r="T4455" s="178">
        <f t="shared" si="3668"/>
        <v>0</v>
      </c>
      <c r="U4455" s="157"/>
      <c r="V4455" s="255"/>
      <c r="W4455" s="258"/>
      <c r="X4455" s="177">
        <f t="shared" si="3658"/>
        <v>0</v>
      </c>
      <c r="Y4455" s="258"/>
      <c r="Z4455" s="258"/>
      <c r="AA4455" s="178">
        <f t="shared" si="3669"/>
        <v>0</v>
      </c>
      <c r="AB4455" s="157"/>
      <c r="AC4455" s="255"/>
      <c r="AD4455" s="258"/>
      <c r="AE4455" s="177">
        <f t="shared" si="3659"/>
        <v>0</v>
      </c>
      <c r="AF4455" s="258"/>
      <c r="AG4455" s="258"/>
      <c r="AH4455" s="178">
        <f t="shared" si="3670"/>
        <v>0</v>
      </c>
      <c r="AJ4455" s="252"/>
      <c r="AK4455" s="253"/>
      <c r="AL4455" s="254"/>
      <c r="AM4455" s="253"/>
      <c r="AN4455" s="254"/>
      <c r="AO4455" s="253"/>
      <c r="AP4455" s="254"/>
      <c r="AQ4455" s="253"/>
      <c r="AR4455" s="254"/>
      <c r="AS4455" s="253"/>
      <c r="AT4455" s="254"/>
      <c r="AU4455" s="253"/>
      <c r="AV4455" s="163">
        <f t="shared" si="3660"/>
        <v>0</v>
      </c>
      <c r="AW4455" s="93">
        <f t="shared" si="3661"/>
        <v>0</v>
      </c>
      <c r="AY4455" s="163">
        <f t="shared" si="3662"/>
        <v>0</v>
      </c>
      <c r="AZ4455" s="163">
        <f t="shared" si="3663"/>
        <v>0</v>
      </c>
      <c r="BA4455" s="163">
        <f t="shared" si="3664"/>
        <v>0</v>
      </c>
      <c r="BB4455" s="163">
        <f t="shared" si="3665"/>
        <v>0</v>
      </c>
      <c r="BC4455" s="163">
        <f t="shared" si="3666"/>
        <v>0</v>
      </c>
      <c r="BD4455" s="163">
        <f t="shared" si="3667"/>
        <v>0</v>
      </c>
    </row>
    <row r="4456" spans="2:56" x14ac:dyDescent="0.3">
      <c r="B4456" s="179" t="s">
        <v>192</v>
      </c>
      <c r="C4456" s="83">
        <f>SUM(C4457)</f>
        <v>0</v>
      </c>
      <c r="D4456" s="84">
        <f>SUM(D4457)</f>
        <v>0</v>
      </c>
      <c r="E4456" s="85">
        <f t="shared" si="3654"/>
        <v>0</v>
      </c>
      <c r="F4456" s="83">
        <f>SUM(F4457)</f>
        <v>0</v>
      </c>
      <c r="G4456" s="84">
        <f>SUM(G4457)</f>
        <v>0</v>
      </c>
      <c r="H4456" s="85">
        <f t="shared" si="3655"/>
        <v>0</v>
      </c>
      <c r="I4456" s="83">
        <f>SUM(I4457)</f>
        <v>0</v>
      </c>
      <c r="J4456" s="86">
        <f>SUM(J4457)</f>
        <v>0</v>
      </c>
      <c r="K4456" s="87">
        <f t="shared" si="3656"/>
        <v>0</v>
      </c>
      <c r="L4456" s="83">
        <f>SUM(L4457)</f>
        <v>0</v>
      </c>
      <c r="M4456" s="86">
        <f>SUM(M4457)</f>
        <v>0</v>
      </c>
      <c r="N4456" s="88">
        <f>SUM(N4457)</f>
        <v>0</v>
      </c>
      <c r="O4456" s="83">
        <f>SUM(O4457)</f>
        <v>0</v>
      </c>
      <c r="P4456" s="88">
        <f>SUM(P4457)</f>
        <v>0</v>
      </c>
      <c r="Q4456" s="199">
        <f t="shared" si="3657"/>
        <v>0</v>
      </c>
      <c r="R4456" s="89">
        <f>SUM(R4457)</f>
        <v>0</v>
      </c>
      <c r="S4456" s="89">
        <f>SUM(S4457)</f>
        <v>0</v>
      </c>
      <c r="T4456" s="200">
        <f t="shared" si="3668"/>
        <v>0</v>
      </c>
      <c r="U4456" s="91"/>
      <c r="V4456" s="83">
        <f>SUM(V4457)</f>
        <v>0</v>
      </c>
      <c r="W4456" s="88">
        <f>SUM(W4457)</f>
        <v>0</v>
      </c>
      <c r="X4456" s="199">
        <f t="shared" si="3658"/>
        <v>0</v>
      </c>
      <c r="Y4456" s="89">
        <f>SUM(Y4457)</f>
        <v>0</v>
      </c>
      <c r="Z4456" s="89">
        <f>SUM(Z4457)</f>
        <v>0</v>
      </c>
      <c r="AA4456" s="200">
        <f t="shared" si="3669"/>
        <v>0</v>
      </c>
      <c r="AB4456" s="91"/>
      <c r="AC4456" s="83">
        <f>SUM(AC4457)</f>
        <v>0</v>
      </c>
      <c r="AD4456" s="88">
        <f>SUM(AD4457)</f>
        <v>0</v>
      </c>
      <c r="AE4456" s="199">
        <f t="shared" si="3659"/>
        <v>0</v>
      </c>
      <c r="AF4456" s="89">
        <f>SUM(AF4457)</f>
        <v>0</v>
      </c>
      <c r="AG4456" s="89">
        <f>SUM(AG4457)</f>
        <v>0</v>
      </c>
      <c r="AH4456" s="200">
        <f t="shared" si="3670"/>
        <v>0</v>
      </c>
      <c r="AJ4456" s="84">
        <f t="shared" ref="AJ4456:AU4456" si="3680">SUM(AJ4457)</f>
        <v>0</v>
      </c>
      <c r="AK4456" s="86">
        <f t="shared" si="3680"/>
        <v>0</v>
      </c>
      <c r="AL4456" s="88">
        <f t="shared" si="3680"/>
        <v>0</v>
      </c>
      <c r="AM4456" s="86">
        <f t="shared" si="3680"/>
        <v>0</v>
      </c>
      <c r="AN4456" s="88">
        <f t="shared" si="3680"/>
        <v>0</v>
      </c>
      <c r="AO4456" s="86">
        <f t="shared" si="3680"/>
        <v>0</v>
      </c>
      <c r="AP4456" s="88">
        <f t="shared" si="3680"/>
        <v>0</v>
      </c>
      <c r="AQ4456" s="86">
        <f t="shared" si="3680"/>
        <v>0</v>
      </c>
      <c r="AR4456" s="88">
        <f t="shared" si="3680"/>
        <v>0</v>
      </c>
      <c r="AS4456" s="86">
        <f t="shared" si="3680"/>
        <v>0</v>
      </c>
      <c r="AT4456" s="88">
        <f t="shared" si="3680"/>
        <v>0</v>
      </c>
      <c r="AU4456" s="86">
        <f t="shared" si="3680"/>
        <v>0</v>
      </c>
      <c r="AV4456" s="86">
        <f t="shared" si="3660"/>
        <v>0</v>
      </c>
      <c r="AW4456" s="93">
        <f t="shared" si="3661"/>
        <v>0</v>
      </c>
      <c r="AY4456" s="86">
        <f t="shared" si="3662"/>
        <v>0</v>
      </c>
      <c r="AZ4456" s="86">
        <f t="shared" si="3663"/>
        <v>0</v>
      </c>
      <c r="BA4456" s="86">
        <f t="shared" si="3664"/>
        <v>0</v>
      </c>
      <c r="BB4456" s="86">
        <f t="shared" si="3665"/>
        <v>0</v>
      </c>
      <c r="BC4456" s="86">
        <f t="shared" si="3666"/>
        <v>0</v>
      </c>
      <c r="BD4456" s="86">
        <f t="shared" si="3667"/>
        <v>0</v>
      </c>
    </row>
    <row r="4457" spans="2:56" x14ac:dyDescent="0.3">
      <c r="B4457" s="186" t="s">
        <v>191</v>
      </c>
      <c r="C4457" s="255"/>
      <c r="D4457" s="256"/>
      <c r="E4457" s="182">
        <f t="shared" si="3654"/>
        <v>0</v>
      </c>
      <c r="F4457" s="255"/>
      <c r="G4457" s="256"/>
      <c r="H4457" s="182">
        <f t="shared" si="3655"/>
        <v>0</v>
      </c>
      <c r="I4457" s="255"/>
      <c r="J4457" s="257"/>
      <c r="K4457" s="184">
        <f t="shared" si="3656"/>
        <v>0</v>
      </c>
      <c r="L4457" s="255"/>
      <c r="M4457" s="257"/>
      <c r="N4457" s="258"/>
      <c r="O4457" s="255"/>
      <c r="P4457" s="258"/>
      <c r="Q4457" s="177">
        <f t="shared" si="3657"/>
        <v>0</v>
      </c>
      <c r="R4457" s="258"/>
      <c r="S4457" s="258"/>
      <c r="T4457" s="178">
        <f t="shared" si="3668"/>
        <v>0</v>
      </c>
      <c r="U4457" s="157"/>
      <c r="V4457" s="255"/>
      <c r="W4457" s="258"/>
      <c r="X4457" s="177">
        <f t="shared" si="3658"/>
        <v>0</v>
      </c>
      <c r="Y4457" s="258"/>
      <c r="Z4457" s="258"/>
      <c r="AA4457" s="178">
        <f t="shared" si="3669"/>
        <v>0</v>
      </c>
      <c r="AB4457" s="157"/>
      <c r="AC4457" s="255"/>
      <c r="AD4457" s="258"/>
      <c r="AE4457" s="177">
        <f t="shared" si="3659"/>
        <v>0</v>
      </c>
      <c r="AF4457" s="258"/>
      <c r="AG4457" s="258"/>
      <c r="AH4457" s="178">
        <f t="shared" si="3670"/>
        <v>0</v>
      </c>
      <c r="AJ4457" s="252"/>
      <c r="AK4457" s="253"/>
      <c r="AL4457" s="254"/>
      <c r="AM4457" s="253"/>
      <c r="AN4457" s="254"/>
      <c r="AO4457" s="253"/>
      <c r="AP4457" s="254"/>
      <c r="AQ4457" s="253"/>
      <c r="AR4457" s="254"/>
      <c r="AS4457" s="253"/>
      <c r="AT4457" s="254"/>
      <c r="AU4457" s="253"/>
      <c r="AV4457" s="163">
        <f t="shared" si="3660"/>
        <v>0</v>
      </c>
      <c r="AW4457" s="93">
        <f t="shared" si="3661"/>
        <v>0</v>
      </c>
      <c r="AY4457" s="163">
        <f t="shared" si="3662"/>
        <v>0</v>
      </c>
      <c r="AZ4457" s="163">
        <f t="shared" si="3663"/>
        <v>0</v>
      </c>
      <c r="BA4457" s="163">
        <f t="shared" si="3664"/>
        <v>0</v>
      </c>
      <c r="BB4457" s="163">
        <f t="shared" si="3665"/>
        <v>0</v>
      </c>
      <c r="BC4457" s="163">
        <f t="shared" si="3666"/>
        <v>0</v>
      </c>
      <c r="BD4457" s="163">
        <f t="shared" si="3667"/>
        <v>0</v>
      </c>
    </row>
    <row r="4458" spans="2:56" x14ac:dyDescent="0.3">
      <c r="B4458" s="176" t="s">
        <v>193</v>
      </c>
      <c r="C4458" s="83">
        <f>SUM(C4459,C4460)</f>
        <v>0</v>
      </c>
      <c r="D4458" s="84">
        <f>SUM(D4459,D4460)</f>
        <v>0</v>
      </c>
      <c r="E4458" s="85">
        <f t="shared" si="3654"/>
        <v>0</v>
      </c>
      <c r="F4458" s="83">
        <f>SUM(F4459,F4460)</f>
        <v>0</v>
      </c>
      <c r="G4458" s="84">
        <f>SUM(G4459,G4460)</f>
        <v>0</v>
      </c>
      <c r="H4458" s="85">
        <f t="shared" si="3655"/>
        <v>0</v>
      </c>
      <c r="I4458" s="83">
        <f>SUM(I4459,I4460)</f>
        <v>0</v>
      </c>
      <c r="J4458" s="86">
        <f>SUM(J4459,J4460)</f>
        <v>0</v>
      </c>
      <c r="K4458" s="87">
        <f t="shared" si="3656"/>
        <v>0</v>
      </c>
      <c r="L4458" s="83">
        <f>SUM(L4459,L4460)</f>
        <v>0</v>
      </c>
      <c r="M4458" s="86">
        <f>SUM(M4459,M4460)</f>
        <v>0</v>
      </c>
      <c r="N4458" s="88">
        <f>SUM(N4459,N4460)</f>
        <v>0</v>
      </c>
      <c r="O4458" s="83">
        <f>SUM(O4459,O4460)</f>
        <v>0</v>
      </c>
      <c r="P4458" s="88">
        <f>SUM(P4459,P4460)</f>
        <v>0</v>
      </c>
      <c r="Q4458" s="199">
        <f t="shared" si="3657"/>
        <v>0</v>
      </c>
      <c r="R4458" s="89">
        <f>SUM(R4459,R4460)</f>
        <v>0</v>
      </c>
      <c r="S4458" s="89">
        <f>SUM(S4459,S4460)</f>
        <v>0</v>
      </c>
      <c r="T4458" s="200">
        <f t="shared" si="3668"/>
        <v>0</v>
      </c>
      <c r="U4458" s="91"/>
      <c r="V4458" s="83">
        <f>SUM(V4459,V4460)</f>
        <v>0</v>
      </c>
      <c r="W4458" s="88">
        <f>SUM(W4459,W4460)</f>
        <v>0</v>
      </c>
      <c r="X4458" s="199">
        <f t="shared" si="3658"/>
        <v>0</v>
      </c>
      <c r="Y4458" s="89">
        <f>SUM(Y4459,Y4460)</f>
        <v>0</v>
      </c>
      <c r="Z4458" s="89">
        <f>SUM(Z4459,Z4460)</f>
        <v>0</v>
      </c>
      <c r="AA4458" s="200">
        <f t="shared" si="3669"/>
        <v>0</v>
      </c>
      <c r="AB4458" s="91"/>
      <c r="AC4458" s="83">
        <f>SUM(AC4459,AC4460)</f>
        <v>0</v>
      </c>
      <c r="AD4458" s="88">
        <f>SUM(AD4459,AD4460)</f>
        <v>0</v>
      </c>
      <c r="AE4458" s="199">
        <f t="shared" si="3659"/>
        <v>0</v>
      </c>
      <c r="AF4458" s="89">
        <f>SUM(AF4459,AF4460)</f>
        <v>0</v>
      </c>
      <c r="AG4458" s="89">
        <f>SUM(AG4459,AG4460)</f>
        <v>0</v>
      </c>
      <c r="AH4458" s="200">
        <f t="shared" si="3670"/>
        <v>0</v>
      </c>
      <c r="AJ4458" s="84">
        <f t="shared" ref="AJ4458:AU4458" si="3681">SUM(AJ4459,AJ4460)</f>
        <v>0</v>
      </c>
      <c r="AK4458" s="86">
        <f t="shared" si="3681"/>
        <v>0</v>
      </c>
      <c r="AL4458" s="88">
        <f t="shared" si="3681"/>
        <v>0</v>
      </c>
      <c r="AM4458" s="86">
        <f t="shared" si="3681"/>
        <v>0</v>
      </c>
      <c r="AN4458" s="88">
        <f t="shared" si="3681"/>
        <v>0</v>
      </c>
      <c r="AO4458" s="86">
        <f t="shared" si="3681"/>
        <v>0</v>
      </c>
      <c r="AP4458" s="88">
        <f t="shared" si="3681"/>
        <v>0</v>
      </c>
      <c r="AQ4458" s="86">
        <f t="shared" si="3681"/>
        <v>0</v>
      </c>
      <c r="AR4458" s="88">
        <f t="shared" si="3681"/>
        <v>0</v>
      </c>
      <c r="AS4458" s="86">
        <f t="shared" si="3681"/>
        <v>0</v>
      </c>
      <c r="AT4458" s="88">
        <f t="shared" si="3681"/>
        <v>0</v>
      </c>
      <c r="AU4458" s="86">
        <f t="shared" si="3681"/>
        <v>0</v>
      </c>
      <c r="AV4458" s="86">
        <f t="shared" si="3660"/>
        <v>0</v>
      </c>
      <c r="AW4458" s="93">
        <f t="shared" si="3661"/>
        <v>0</v>
      </c>
      <c r="AY4458" s="86">
        <f t="shared" si="3662"/>
        <v>0</v>
      </c>
      <c r="AZ4458" s="86">
        <f t="shared" si="3663"/>
        <v>0</v>
      </c>
      <c r="BA4458" s="86">
        <f t="shared" si="3664"/>
        <v>0</v>
      </c>
      <c r="BB4458" s="86">
        <f t="shared" si="3665"/>
        <v>0</v>
      </c>
      <c r="BC4458" s="86">
        <f t="shared" si="3666"/>
        <v>0</v>
      </c>
      <c r="BD4458" s="86">
        <f t="shared" si="3667"/>
        <v>0</v>
      </c>
    </row>
    <row r="4459" spans="2:56" x14ac:dyDescent="0.3">
      <c r="B4459" s="179" t="s">
        <v>194</v>
      </c>
      <c r="C4459" s="95"/>
      <c r="D4459" s="96"/>
      <c r="E4459" s="85">
        <f t="shared" si="3654"/>
        <v>0</v>
      </c>
      <c r="F4459" s="95"/>
      <c r="G4459" s="96"/>
      <c r="H4459" s="85">
        <f t="shared" si="3655"/>
        <v>0</v>
      </c>
      <c r="I4459" s="95"/>
      <c r="J4459" s="97"/>
      <c r="K4459" s="87">
        <f t="shared" si="3656"/>
        <v>0</v>
      </c>
      <c r="L4459" s="95"/>
      <c r="M4459" s="97"/>
      <c r="N4459" s="98"/>
      <c r="O4459" s="95"/>
      <c r="P4459" s="98"/>
      <c r="Q4459" s="199">
        <f t="shared" si="3657"/>
        <v>0</v>
      </c>
      <c r="R4459" s="99"/>
      <c r="S4459" s="99"/>
      <c r="T4459" s="200">
        <f t="shared" si="3668"/>
        <v>0</v>
      </c>
      <c r="U4459" s="91"/>
      <c r="V4459" s="95"/>
      <c r="W4459" s="98"/>
      <c r="X4459" s="199">
        <f t="shared" si="3658"/>
        <v>0</v>
      </c>
      <c r="Y4459" s="99"/>
      <c r="Z4459" s="99"/>
      <c r="AA4459" s="200">
        <f t="shared" si="3669"/>
        <v>0</v>
      </c>
      <c r="AB4459" s="91"/>
      <c r="AC4459" s="95"/>
      <c r="AD4459" s="98"/>
      <c r="AE4459" s="199">
        <f t="shared" si="3659"/>
        <v>0</v>
      </c>
      <c r="AF4459" s="99"/>
      <c r="AG4459" s="99"/>
      <c r="AH4459" s="200">
        <f t="shared" si="3670"/>
        <v>0</v>
      </c>
      <c r="AJ4459" s="252"/>
      <c r="AK4459" s="253"/>
      <c r="AL4459" s="254"/>
      <c r="AM4459" s="253"/>
      <c r="AN4459" s="254"/>
      <c r="AO4459" s="253"/>
      <c r="AP4459" s="254"/>
      <c r="AQ4459" s="253"/>
      <c r="AR4459" s="254"/>
      <c r="AS4459" s="253"/>
      <c r="AT4459" s="254"/>
      <c r="AU4459" s="253"/>
      <c r="AV4459" s="163">
        <f t="shared" si="3660"/>
        <v>0</v>
      </c>
      <c r="AW4459" s="93">
        <f t="shared" si="3661"/>
        <v>0</v>
      </c>
      <c r="AY4459" s="163">
        <f t="shared" si="3662"/>
        <v>0</v>
      </c>
      <c r="AZ4459" s="163">
        <f t="shared" si="3663"/>
        <v>0</v>
      </c>
      <c r="BA4459" s="163">
        <f t="shared" si="3664"/>
        <v>0</v>
      </c>
      <c r="BB4459" s="163">
        <f t="shared" si="3665"/>
        <v>0</v>
      </c>
      <c r="BC4459" s="163">
        <f t="shared" si="3666"/>
        <v>0</v>
      </c>
      <c r="BD4459" s="163">
        <f t="shared" si="3667"/>
        <v>0</v>
      </c>
    </row>
    <row r="4460" spans="2:56" x14ac:dyDescent="0.3">
      <c r="B4460" s="179" t="s">
        <v>195</v>
      </c>
      <c r="C4460" s="95"/>
      <c r="D4460" s="96"/>
      <c r="E4460" s="85">
        <f t="shared" si="3654"/>
        <v>0</v>
      </c>
      <c r="F4460" s="95"/>
      <c r="G4460" s="96"/>
      <c r="H4460" s="85">
        <f t="shared" si="3655"/>
        <v>0</v>
      </c>
      <c r="I4460" s="95"/>
      <c r="J4460" s="97"/>
      <c r="K4460" s="87">
        <f t="shared" si="3656"/>
        <v>0</v>
      </c>
      <c r="L4460" s="95"/>
      <c r="M4460" s="97"/>
      <c r="N4460" s="98"/>
      <c r="O4460" s="95"/>
      <c r="P4460" s="98"/>
      <c r="Q4460" s="199">
        <f t="shared" si="3657"/>
        <v>0</v>
      </c>
      <c r="R4460" s="99"/>
      <c r="S4460" s="99"/>
      <c r="T4460" s="200">
        <f t="shared" si="3668"/>
        <v>0</v>
      </c>
      <c r="U4460" s="91"/>
      <c r="V4460" s="95"/>
      <c r="W4460" s="98"/>
      <c r="X4460" s="199">
        <f t="shared" si="3658"/>
        <v>0</v>
      </c>
      <c r="Y4460" s="99"/>
      <c r="Z4460" s="99"/>
      <c r="AA4460" s="200">
        <f t="shared" si="3669"/>
        <v>0</v>
      </c>
      <c r="AB4460" s="91"/>
      <c r="AC4460" s="95"/>
      <c r="AD4460" s="98"/>
      <c r="AE4460" s="199">
        <f t="shared" si="3659"/>
        <v>0</v>
      </c>
      <c r="AF4460" s="99"/>
      <c r="AG4460" s="99"/>
      <c r="AH4460" s="200">
        <f t="shared" si="3670"/>
        <v>0</v>
      </c>
      <c r="AJ4460" s="252"/>
      <c r="AK4460" s="253"/>
      <c r="AL4460" s="254"/>
      <c r="AM4460" s="253"/>
      <c r="AN4460" s="254"/>
      <c r="AO4460" s="253"/>
      <c r="AP4460" s="254"/>
      <c r="AQ4460" s="253"/>
      <c r="AR4460" s="254"/>
      <c r="AS4460" s="253"/>
      <c r="AT4460" s="254"/>
      <c r="AU4460" s="253"/>
      <c r="AV4460" s="163">
        <f t="shared" si="3660"/>
        <v>0</v>
      </c>
      <c r="AW4460" s="93">
        <f t="shared" si="3661"/>
        <v>0</v>
      </c>
      <c r="AY4460" s="163">
        <f t="shared" si="3662"/>
        <v>0</v>
      </c>
      <c r="AZ4460" s="163">
        <f t="shared" si="3663"/>
        <v>0</v>
      </c>
      <c r="BA4460" s="163">
        <f t="shared" si="3664"/>
        <v>0</v>
      </c>
      <c r="BB4460" s="163">
        <f t="shared" si="3665"/>
        <v>0</v>
      </c>
      <c r="BC4460" s="163">
        <f t="shared" si="3666"/>
        <v>0</v>
      </c>
      <c r="BD4460" s="163">
        <f t="shared" si="3667"/>
        <v>0</v>
      </c>
    </row>
    <row r="4461" spans="2:56" x14ac:dyDescent="0.3">
      <c r="B4461" s="176" t="s">
        <v>196</v>
      </c>
      <c r="C4461" s="95"/>
      <c r="D4461" s="96"/>
      <c r="E4461" s="85">
        <f t="shared" si="3654"/>
        <v>0</v>
      </c>
      <c r="F4461" s="95"/>
      <c r="G4461" s="96"/>
      <c r="H4461" s="85">
        <f t="shared" si="3655"/>
        <v>0</v>
      </c>
      <c r="I4461" s="95"/>
      <c r="J4461" s="97"/>
      <c r="K4461" s="87">
        <f t="shared" si="3656"/>
        <v>0</v>
      </c>
      <c r="L4461" s="95"/>
      <c r="M4461" s="97"/>
      <c r="N4461" s="98"/>
      <c r="O4461" s="95"/>
      <c r="P4461" s="98"/>
      <c r="Q4461" s="199">
        <f t="shared" si="3657"/>
        <v>0</v>
      </c>
      <c r="R4461" s="99"/>
      <c r="S4461" s="99"/>
      <c r="T4461" s="200">
        <f t="shared" si="3668"/>
        <v>0</v>
      </c>
      <c r="U4461" s="91"/>
      <c r="V4461" s="95"/>
      <c r="W4461" s="98"/>
      <c r="X4461" s="199">
        <f t="shared" si="3658"/>
        <v>0</v>
      </c>
      <c r="Y4461" s="99"/>
      <c r="Z4461" s="99"/>
      <c r="AA4461" s="200">
        <f t="shared" si="3669"/>
        <v>0</v>
      </c>
      <c r="AB4461" s="91"/>
      <c r="AC4461" s="95"/>
      <c r="AD4461" s="98"/>
      <c r="AE4461" s="199">
        <f t="shared" si="3659"/>
        <v>0</v>
      </c>
      <c r="AF4461" s="99"/>
      <c r="AG4461" s="99"/>
      <c r="AH4461" s="200">
        <f t="shared" si="3670"/>
        <v>0</v>
      </c>
      <c r="AJ4461" s="252"/>
      <c r="AK4461" s="253"/>
      <c r="AL4461" s="254"/>
      <c r="AM4461" s="253"/>
      <c r="AN4461" s="254"/>
      <c r="AO4461" s="253"/>
      <c r="AP4461" s="254"/>
      <c r="AQ4461" s="253"/>
      <c r="AR4461" s="254"/>
      <c r="AS4461" s="253"/>
      <c r="AT4461" s="254"/>
      <c r="AU4461" s="253"/>
      <c r="AV4461" s="163">
        <f t="shared" si="3660"/>
        <v>0</v>
      </c>
      <c r="AW4461" s="93">
        <f t="shared" si="3661"/>
        <v>0</v>
      </c>
      <c r="AY4461" s="163">
        <f t="shared" si="3662"/>
        <v>0</v>
      </c>
      <c r="AZ4461" s="163">
        <f t="shared" si="3663"/>
        <v>0</v>
      </c>
      <c r="BA4461" s="163">
        <f t="shared" si="3664"/>
        <v>0</v>
      </c>
      <c r="BB4461" s="163">
        <f t="shared" si="3665"/>
        <v>0</v>
      </c>
      <c r="BC4461" s="163">
        <f t="shared" si="3666"/>
        <v>0</v>
      </c>
      <c r="BD4461" s="163">
        <f t="shared" si="3667"/>
        <v>0</v>
      </c>
    </row>
    <row r="4462" spans="2:56" x14ac:dyDescent="0.3">
      <c r="B4462" s="176" t="s">
        <v>197</v>
      </c>
      <c r="C4462" s="95"/>
      <c r="D4462" s="96"/>
      <c r="E4462" s="85">
        <f t="shared" si="3654"/>
        <v>0</v>
      </c>
      <c r="F4462" s="95"/>
      <c r="G4462" s="96"/>
      <c r="H4462" s="85">
        <f t="shared" si="3655"/>
        <v>0</v>
      </c>
      <c r="I4462" s="95"/>
      <c r="J4462" s="97"/>
      <c r="K4462" s="87">
        <f t="shared" si="3656"/>
        <v>0</v>
      </c>
      <c r="L4462" s="95"/>
      <c r="M4462" s="97"/>
      <c r="N4462" s="98"/>
      <c r="O4462" s="95"/>
      <c r="P4462" s="98"/>
      <c r="Q4462" s="199">
        <f t="shared" si="3657"/>
        <v>0</v>
      </c>
      <c r="R4462" s="99"/>
      <c r="S4462" s="99"/>
      <c r="T4462" s="200">
        <f t="shared" si="3668"/>
        <v>0</v>
      </c>
      <c r="U4462" s="91"/>
      <c r="V4462" s="95"/>
      <c r="W4462" s="98"/>
      <c r="X4462" s="199">
        <f t="shared" si="3658"/>
        <v>0</v>
      </c>
      <c r="Y4462" s="99"/>
      <c r="Z4462" s="99"/>
      <c r="AA4462" s="200">
        <f t="shared" si="3669"/>
        <v>0</v>
      </c>
      <c r="AB4462" s="91"/>
      <c r="AC4462" s="95"/>
      <c r="AD4462" s="98"/>
      <c r="AE4462" s="199">
        <f t="shared" si="3659"/>
        <v>0</v>
      </c>
      <c r="AF4462" s="99"/>
      <c r="AG4462" s="99"/>
      <c r="AH4462" s="200">
        <f t="shared" si="3670"/>
        <v>0</v>
      </c>
      <c r="AJ4462" s="252"/>
      <c r="AK4462" s="253"/>
      <c r="AL4462" s="254"/>
      <c r="AM4462" s="253"/>
      <c r="AN4462" s="254"/>
      <c r="AO4462" s="253"/>
      <c r="AP4462" s="254"/>
      <c r="AQ4462" s="253"/>
      <c r="AR4462" s="254"/>
      <c r="AS4462" s="253"/>
      <c r="AT4462" s="254"/>
      <c r="AU4462" s="253"/>
      <c r="AV4462" s="163">
        <f t="shared" si="3660"/>
        <v>0</v>
      </c>
      <c r="AW4462" s="93">
        <f t="shared" si="3661"/>
        <v>0</v>
      </c>
      <c r="AY4462" s="163">
        <f t="shared" si="3662"/>
        <v>0</v>
      </c>
      <c r="AZ4462" s="163">
        <f t="shared" si="3663"/>
        <v>0</v>
      </c>
      <c r="BA4462" s="163">
        <f t="shared" si="3664"/>
        <v>0</v>
      </c>
      <c r="BB4462" s="163">
        <f t="shared" si="3665"/>
        <v>0</v>
      </c>
      <c r="BC4462" s="163">
        <f t="shared" si="3666"/>
        <v>0</v>
      </c>
      <c r="BD4462" s="163">
        <f t="shared" si="3667"/>
        <v>0</v>
      </c>
    </row>
    <row r="4463" spans="2:56" x14ac:dyDescent="0.3">
      <c r="B4463" s="176" t="s">
        <v>198</v>
      </c>
      <c r="C4463" s="83">
        <f>SUM(C4464,C4465)</f>
        <v>0</v>
      </c>
      <c r="D4463" s="84">
        <f>SUM(D4464,D4465)</f>
        <v>0</v>
      </c>
      <c r="E4463" s="85">
        <f t="shared" si="3654"/>
        <v>0</v>
      </c>
      <c r="F4463" s="83">
        <f>SUM(F4464,F4465)</f>
        <v>0</v>
      </c>
      <c r="G4463" s="84">
        <f>SUM(G4464,G4465)</f>
        <v>0</v>
      </c>
      <c r="H4463" s="85">
        <f t="shared" si="3655"/>
        <v>0</v>
      </c>
      <c r="I4463" s="83">
        <f>SUM(I4464,I4465)</f>
        <v>0</v>
      </c>
      <c r="J4463" s="86">
        <f>SUM(J4464,J4465)</f>
        <v>0</v>
      </c>
      <c r="K4463" s="87">
        <f t="shared" si="3656"/>
        <v>0</v>
      </c>
      <c r="L4463" s="83">
        <f>SUM(L4464,L4465)</f>
        <v>0</v>
      </c>
      <c r="M4463" s="86">
        <f>SUM(M4464,M4465)</f>
        <v>0</v>
      </c>
      <c r="N4463" s="88">
        <f>SUM(N4464,N4465)</f>
        <v>0</v>
      </c>
      <c r="O4463" s="83">
        <f>SUM(O4464,O4465)</f>
        <v>0</v>
      </c>
      <c r="P4463" s="88">
        <f>SUM(P4464,P4465)</f>
        <v>0</v>
      </c>
      <c r="Q4463" s="199">
        <f t="shared" si="3657"/>
        <v>0</v>
      </c>
      <c r="R4463" s="89">
        <f>SUM(R4464,R4465)</f>
        <v>0</v>
      </c>
      <c r="S4463" s="89">
        <f>SUM(S4464,S4465)</f>
        <v>0</v>
      </c>
      <c r="T4463" s="200">
        <f t="shared" si="3668"/>
        <v>0</v>
      </c>
      <c r="U4463" s="91"/>
      <c r="V4463" s="83">
        <f>SUM(V4464,V4465)</f>
        <v>0</v>
      </c>
      <c r="W4463" s="88">
        <f>SUM(W4464,W4465)</f>
        <v>0</v>
      </c>
      <c r="X4463" s="199">
        <f t="shared" si="3658"/>
        <v>0</v>
      </c>
      <c r="Y4463" s="89">
        <f>SUM(Y4464,Y4465)</f>
        <v>0</v>
      </c>
      <c r="Z4463" s="89">
        <f>SUM(Z4464,Z4465)</f>
        <v>0</v>
      </c>
      <c r="AA4463" s="200">
        <f t="shared" si="3669"/>
        <v>0</v>
      </c>
      <c r="AB4463" s="91"/>
      <c r="AC4463" s="83">
        <f>SUM(AC4464,AC4465)</f>
        <v>0</v>
      </c>
      <c r="AD4463" s="88">
        <f>SUM(AD4464,AD4465)</f>
        <v>0</v>
      </c>
      <c r="AE4463" s="199">
        <f t="shared" si="3659"/>
        <v>0</v>
      </c>
      <c r="AF4463" s="89">
        <f>SUM(AF4464,AF4465)</f>
        <v>0</v>
      </c>
      <c r="AG4463" s="89">
        <f>SUM(AG4464,AG4465)</f>
        <v>0</v>
      </c>
      <c r="AH4463" s="200">
        <f t="shared" si="3670"/>
        <v>0</v>
      </c>
      <c r="AJ4463" s="84">
        <f t="shared" ref="AJ4463:AU4463" si="3682">SUM(AJ4464,AJ4465)</f>
        <v>0</v>
      </c>
      <c r="AK4463" s="86">
        <f t="shared" si="3682"/>
        <v>0</v>
      </c>
      <c r="AL4463" s="88">
        <f t="shared" si="3682"/>
        <v>0</v>
      </c>
      <c r="AM4463" s="86">
        <f t="shared" si="3682"/>
        <v>0</v>
      </c>
      <c r="AN4463" s="88">
        <f t="shared" si="3682"/>
        <v>0</v>
      </c>
      <c r="AO4463" s="86">
        <f t="shared" si="3682"/>
        <v>0</v>
      </c>
      <c r="AP4463" s="88">
        <f t="shared" si="3682"/>
        <v>0</v>
      </c>
      <c r="AQ4463" s="86">
        <f t="shared" si="3682"/>
        <v>0</v>
      </c>
      <c r="AR4463" s="88">
        <f t="shared" si="3682"/>
        <v>0</v>
      </c>
      <c r="AS4463" s="86">
        <f t="shared" si="3682"/>
        <v>0</v>
      </c>
      <c r="AT4463" s="88">
        <f t="shared" si="3682"/>
        <v>0</v>
      </c>
      <c r="AU4463" s="86">
        <f t="shared" si="3682"/>
        <v>0</v>
      </c>
      <c r="AV4463" s="86">
        <f t="shared" si="3660"/>
        <v>0</v>
      </c>
      <c r="AW4463" s="93">
        <f t="shared" si="3661"/>
        <v>0</v>
      </c>
      <c r="AY4463" s="86">
        <f t="shared" si="3662"/>
        <v>0</v>
      </c>
      <c r="AZ4463" s="86">
        <f t="shared" si="3663"/>
        <v>0</v>
      </c>
      <c r="BA4463" s="86">
        <f t="shared" si="3664"/>
        <v>0</v>
      </c>
      <c r="BB4463" s="86">
        <f t="shared" si="3665"/>
        <v>0</v>
      </c>
      <c r="BC4463" s="86">
        <f t="shared" si="3666"/>
        <v>0</v>
      </c>
      <c r="BD4463" s="86">
        <f t="shared" si="3667"/>
        <v>0</v>
      </c>
    </row>
    <row r="4464" spans="2:56" x14ac:dyDescent="0.3">
      <c r="B4464" s="179" t="s">
        <v>199</v>
      </c>
      <c r="C4464" s="95"/>
      <c r="D4464" s="96"/>
      <c r="E4464" s="85">
        <f t="shared" si="3654"/>
        <v>0</v>
      </c>
      <c r="F4464" s="95"/>
      <c r="G4464" s="96"/>
      <c r="H4464" s="85">
        <f t="shared" si="3655"/>
        <v>0</v>
      </c>
      <c r="I4464" s="95"/>
      <c r="J4464" s="97"/>
      <c r="K4464" s="87">
        <f t="shared" si="3656"/>
        <v>0</v>
      </c>
      <c r="L4464" s="95"/>
      <c r="M4464" s="97"/>
      <c r="N4464" s="98"/>
      <c r="O4464" s="95"/>
      <c r="P4464" s="98"/>
      <c r="Q4464" s="199">
        <f t="shared" si="3657"/>
        <v>0</v>
      </c>
      <c r="R4464" s="99"/>
      <c r="S4464" s="99"/>
      <c r="T4464" s="200">
        <f t="shared" si="3668"/>
        <v>0</v>
      </c>
      <c r="U4464" s="91"/>
      <c r="V4464" s="95"/>
      <c r="W4464" s="98"/>
      <c r="X4464" s="199">
        <f t="shared" si="3658"/>
        <v>0</v>
      </c>
      <c r="Y4464" s="99"/>
      <c r="Z4464" s="99"/>
      <c r="AA4464" s="200">
        <f t="shared" si="3669"/>
        <v>0</v>
      </c>
      <c r="AB4464" s="91"/>
      <c r="AC4464" s="95"/>
      <c r="AD4464" s="98"/>
      <c r="AE4464" s="199">
        <f t="shared" si="3659"/>
        <v>0</v>
      </c>
      <c r="AF4464" s="99"/>
      <c r="AG4464" s="99"/>
      <c r="AH4464" s="200">
        <f t="shared" si="3670"/>
        <v>0</v>
      </c>
      <c r="AJ4464" s="252"/>
      <c r="AK4464" s="253"/>
      <c r="AL4464" s="254"/>
      <c r="AM4464" s="253"/>
      <c r="AN4464" s="254"/>
      <c r="AO4464" s="253"/>
      <c r="AP4464" s="254"/>
      <c r="AQ4464" s="253"/>
      <c r="AR4464" s="254"/>
      <c r="AS4464" s="253"/>
      <c r="AT4464" s="254"/>
      <c r="AU4464" s="253"/>
      <c r="AV4464" s="163">
        <f t="shared" si="3660"/>
        <v>0</v>
      </c>
      <c r="AW4464" s="93">
        <f t="shared" si="3661"/>
        <v>0</v>
      </c>
      <c r="AY4464" s="163">
        <f t="shared" si="3662"/>
        <v>0</v>
      </c>
      <c r="AZ4464" s="163">
        <f t="shared" si="3663"/>
        <v>0</v>
      </c>
      <c r="BA4464" s="163">
        <f t="shared" si="3664"/>
        <v>0</v>
      </c>
      <c r="BB4464" s="163">
        <f t="shared" si="3665"/>
        <v>0</v>
      </c>
      <c r="BC4464" s="163">
        <f t="shared" si="3666"/>
        <v>0</v>
      </c>
      <c r="BD4464" s="163">
        <f t="shared" si="3667"/>
        <v>0</v>
      </c>
    </row>
    <row r="4465" spans="2:56" x14ac:dyDescent="0.3">
      <c r="B4465" s="179" t="s">
        <v>200</v>
      </c>
      <c r="C4465" s="95"/>
      <c r="D4465" s="96"/>
      <c r="E4465" s="85">
        <f t="shared" si="3654"/>
        <v>0</v>
      </c>
      <c r="F4465" s="95"/>
      <c r="G4465" s="96"/>
      <c r="H4465" s="85">
        <f t="shared" si="3655"/>
        <v>0</v>
      </c>
      <c r="I4465" s="95"/>
      <c r="J4465" s="97"/>
      <c r="K4465" s="87">
        <f t="shared" si="3656"/>
        <v>0</v>
      </c>
      <c r="L4465" s="95"/>
      <c r="M4465" s="97"/>
      <c r="N4465" s="98"/>
      <c r="O4465" s="95"/>
      <c r="P4465" s="98"/>
      <c r="Q4465" s="199">
        <f t="shared" si="3657"/>
        <v>0</v>
      </c>
      <c r="R4465" s="99"/>
      <c r="S4465" s="99"/>
      <c r="T4465" s="200">
        <f t="shared" si="3668"/>
        <v>0</v>
      </c>
      <c r="U4465" s="91"/>
      <c r="V4465" s="95"/>
      <c r="W4465" s="98"/>
      <c r="X4465" s="199">
        <f t="shared" si="3658"/>
        <v>0</v>
      </c>
      <c r="Y4465" s="99"/>
      <c r="Z4465" s="99"/>
      <c r="AA4465" s="200">
        <f t="shared" si="3669"/>
        <v>0</v>
      </c>
      <c r="AB4465" s="91"/>
      <c r="AC4465" s="95"/>
      <c r="AD4465" s="98"/>
      <c r="AE4465" s="199">
        <f t="shared" si="3659"/>
        <v>0</v>
      </c>
      <c r="AF4465" s="99"/>
      <c r="AG4465" s="99"/>
      <c r="AH4465" s="200">
        <f t="shared" si="3670"/>
        <v>0</v>
      </c>
      <c r="AJ4465" s="252"/>
      <c r="AK4465" s="253"/>
      <c r="AL4465" s="254"/>
      <c r="AM4465" s="253"/>
      <c r="AN4465" s="254"/>
      <c r="AO4465" s="253"/>
      <c r="AP4465" s="254"/>
      <c r="AQ4465" s="253"/>
      <c r="AR4465" s="254"/>
      <c r="AS4465" s="253"/>
      <c r="AT4465" s="254"/>
      <c r="AU4465" s="253"/>
      <c r="AV4465" s="163">
        <f t="shared" si="3660"/>
        <v>0</v>
      </c>
      <c r="AW4465" s="93">
        <f t="shared" si="3661"/>
        <v>0</v>
      </c>
      <c r="AY4465" s="163">
        <f t="shared" si="3662"/>
        <v>0</v>
      </c>
      <c r="AZ4465" s="163">
        <f t="shared" si="3663"/>
        <v>0</v>
      </c>
      <c r="BA4465" s="163">
        <f t="shared" si="3664"/>
        <v>0</v>
      </c>
      <c r="BB4465" s="163">
        <f t="shared" si="3665"/>
        <v>0</v>
      </c>
      <c r="BC4465" s="163">
        <f t="shared" si="3666"/>
        <v>0</v>
      </c>
      <c r="BD4465" s="163">
        <f t="shared" si="3667"/>
        <v>0</v>
      </c>
    </row>
    <row r="4466" spans="2:56" x14ac:dyDescent="0.3">
      <c r="B4466" s="176" t="s">
        <v>201</v>
      </c>
      <c r="C4466" s="95"/>
      <c r="D4466" s="96"/>
      <c r="E4466" s="85">
        <f t="shared" si="3654"/>
        <v>0</v>
      </c>
      <c r="F4466" s="95"/>
      <c r="G4466" s="96"/>
      <c r="H4466" s="85">
        <f t="shared" si="3655"/>
        <v>0</v>
      </c>
      <c r="I4466" s="95"/>
      <c r="J4466" s="97"/>
      <c r="K4466" s="87">
        <f t="shared" si="3656"/>
        <v>0</v>
      </c>
      <c r="L4466" s="95"/>
      <c r="M4466" s="97"/>
      <c r="N4466" s="98"/>
      <c r="O4466" s="95"/>
      <c r="P4466" s="98"/>
      <c r="Q4466" s="199">
        <f t="shared" si="3657"/>
        <v>0</v>
      </c>
      <c r="R4466" s="99"/>
      <c r="S4466" s="99"/>
      <c r="T4466" s="200">
        <f t="shared" si="3668"/>
        <v>0</v>
      </c>
      <c r="U4466" s="91"/>
      <c r="V4466" s="95"/>
      <c r="W4466" s="98"/>
      <c r="X4466" s="199">
        <f t="shared" si="3658"/>
        <v>0</v>
      </c>
      <c r="Y4466" s="99"/>
      <c r="Z4466" s="99"/>
      <c r="AA4466" s="200">
        <f t="shared" si="3669"/>
        <v>0</v>
      </c>
      <c r="AB4466" s="91"/>
      <c r="AC4466" s="95"/>
      <c r="AD4466" s="98"/>
      <c r="AE4466" s="199">
        <f t="shared" si="3659"/>
        <v>0</v>
      </c>
      <c r="AF4466" s="99"/>
      <c r="AG4466" s="99"/>
      <c r="AH4466" s="200">
        <f t="shared" si="3670"/>
        <v>0</v>
      </c>
      <c r="AJ4466" s="252"/>
      <c r="AK4466" s="253"/>
      <c r="AL4466" s="254"/>
      <c r="AM4466" s="253"/>
      <c r="AN4466" s="254"/>
      <c r="AO4466" s="253"/>
      <c r="AP4466" s="254"/>
      <c r="AQ4466" s="253"/>
      <c r="AR4466" s="254"/>
      <c r="AS4466" s="253"/>
      <c r="AT4466" s="254"/>
      <c r="AU4466" s="253"/>
      <c r="AV4466" s="163">
        <f t="shared" si="3660"/>
        <v>0</v>
      </c>
      <c r="AW4466" s="93">
        <f t="shared" si="3661"/>
        <v>0</v>
      </c>
      <c r="AY4466" s="163">
        <f t="shared" si="3662"/>
        <v>0</v>
      </c>
      <c r="AZ4466" s="163">
        <f t="shared" si="3663"/>
        <v>0</v>
      </c>
      <c r="BA4466" s="163">
        <f t="shared" si="3664"/>
        <v>0</v>
      </c>
      <c r="BB4466" s="163">
        <f t="shared" si="3665"/>
        <v>0</v>
      </c>
      <c r="BC4466" s="163">
        <f t="shared" si="3666"/>
        <v>0</v>
      </c>
      <c r="BD4466" s="163">
        <f t="shared" si="3667"/>
        <v>0</v>
      </c>
    </row>
    <row r="4467" spans="2:56" x14ac:dyDescent="0.3">
      <c r="B4467" s="176" t="s">
        <v>202</v>
      </c>
      <c r="C4467" s="83">
        <f>SUM(C4468,C4472)</f>
        <v>0</v>
      </c>
      <c r="D4467" s="84">
        <f>SUM(D4468,D4472)</f>
        <v>0</v>
      </c>
      <c r="E4467" s="85">
        <f t="shared" si="3654"/>
        <v>0</v>
      </c>
      <c r="F4467" s="83">
        <f>SUM(F4468,F4472)</f>
        <v>0</v>
      </c>
      <c r="G4467" s="84">
        <f>SUM(G4468,G4472)</f>
        <v>0</v>
      </c>
      <c r="H4467" s="85">
        <f t="shared" si="3655"/>
        <v>0</v>
      </c>
      <c r="I4467" s="83">
        <f>SUM(I4468,I4472)</f>
        <v>0</v>
      </c>
      <c r="J4467" s="86">
        <f>SUM(J4468,J4472)</f>
        <v>0</v>
      </c>
      <c r="K4467" s="87">
        <f t="shared" si="3656"/>
        <v>0</v>
      </c>
      <c r="L4467" s="83">
        <f>SUM(L4468,L4472)</f>
        <v>0</v>
      </c>
      <c r="M4467" s="86">
        <f>SUM(M4468,M4472)</f>
        <v>0</v>
      </c>
      <c r="N4467" s="88">
        <f>SUM(N4468,N4472)</f>
        <v>0</v>
      </c>
      <c r="O4467" s="83">
        <f>SUM(O4468,O4472)</f>
        <v>0</v>
      </c>
      <c r="P4467" s="88">
        <f>SUM(P4468,P4472)</f>
        <v>0</v>
      </c>
      <c r="Q4467" s="199">
        <f t="shared" si="3657"/>
        <v>0</v>
      </c>
      <c r="R4467" s="89">
        <f>SUM(R4468,R4472)</f>
        <v>0</v>
      </c>
      <c r="S4467" s="89">
        <f>SUM(S4468,S4472)</f>
        <v>0</v>
      </c>
      <c r="T4467" s="200">
        <f t="shared" si="3668"/>
        <v>0</v>
      </c>
      <c r="U4467" s="91"/>
      <c r="V4467" s="83">
        <f>SUM(V4468,V4472)</f>
        <v>0</v>
      </c>
      <c r="W4467" s="88">
        <f>SUM(W4468,W4472)</f>
        <v>0</v>
      </c>
      <c r="X4467" s="199">
        <f t="shared" si="3658"/>
        <v>0</v>
      </c>
      <c r="Y4467" s="89">
        <f>SUM(Y4468,Y4472)</f>
        <v>0</v>
      </c>
      <c r="Z4467" s="89">
        <f>SUM(Z4468,Z4472)</f>
        <v>0</v>
      </c>
      <c r="AA4467" s="200">
        <f t="shared" si="3669"/>
        <v>0</v>
      </c>
      <c r="AB4467" s="91"/>
      <c r="AC4467" s="83">
        <f>SUM(AC4468,AC4472)</f>
        <v>0</v>
      </c>
      <c r="AD4467" s="88">
        <f>SUM(AD4468,AD4472)</f>
        <v>0</v>
      </c>
      <c r="AE4467" s="199">
        <f t="shared" si="3659"/>
        <v>0</v>
      </c>
      <c r="AF4467" s="89">
        <f>SUM(AF4468,AF4472)</f>
        <v>0</v>
      </c>
      <c r="AG4467" s="89">
        <f>SUM(AG4468,AG4472)</f>
        <v>0</v>
      </c>
      <c r="AH4467" s="200">
        <f t="shared" si="3670"/>
        <v>0</v>
      </c>
      <c r="AJ4467" s="84">
        <f t="shared" ref="AJ4467:AU4467" si="3683">SUM(AJ4468,AJ4472)</f>
        <v>0</v>
      </c>
      <c r="AK4467" s="86">
        <f t="shared" si="3683"/>
        <v>0</v>
      </c>
      <c r="AL4467" s="88">
        <f t="shared" si="3683"/>
        <v>0</v>
      </c>
      <c r="AM4467" s="86">
        <f t="shared" si="3683"/>
        <v>0</v>
      </c>
      <c r="AN4467" s="88">
        <f t="shared" si="3683"/>
        <v>0</v>
      </c>
      <c r="AO4467" s="86">
        <f t="shared" si="3683"/>
        <v>0</v>
      </c>
      <c r="AP4467" s="88">
        <f t="shared" si="3683"/>
        <v>0</v>
      </c>
      <c r="AQ4467" s="86">
        <f t="shared" si="3683"/>
        <v>0</v>
      </c>
      <c r="AR4467" s="88">
        <f t="shared" si="3683"/>
        <v>0</v>
      </c>
      <c r="AS4467" s="86">
        <f t="shared" si="3683"/>
        <v>0</v>
      </c>
      <c r="AT4467" s="88">
        <f t="shared" si="3683"/>
        <v>0</v>
      </c>
      <c r="AU4467" s="86">
        <f t="shared" si="3683"/>
        <v>0</v>
      </c>
      <c r="AV4467" s="86">
        <f t="shared" si="3660"/>
        <v>0</v>
      </c>
      <c r="AW4467" s="93">
        <f t="shared" si="3661"/>
        <v>0</v>
      </c>
      <c r="AY4467" s="86">
        <f t="shared" si="3662"/>
        <v>0</v>
      </c>
      <c r="AZ4467" s="86">
        <f t="shared" si="3663"/>
        <v>0</v>
      </c>
      <c r="BA4467" s="86">
        <f t="shared" si="3664"/>
        <v>0</v>
      </c>
      <c r="BB4467" s="86">
        <f t="shared" si="3665"/>
        <v>0</v>
      </c>
      <c r="BC4467" s="86">
        <f t="shared" si="3666"/>
        <v>0</v>
      </c>
      <c r="BD4467" s="86">
        <f t="shared" si="3667"/>
        <v>0</v>
      </c>
    </row>
    <row r="4468" spans="2:56" x14ac:dyDescent="0.3">
      <c r="B4468" s="179" t="s">
        <v>203</v>
      </c>
      <c r="C4468" s="83">
        <f>SUM(C4469:C4471)</f>
        <v>0</v>
      </c>
      <c r="D4468" s="84">
        <f>SUM(D4469:D4471)</f>
        <v>0</v>
      </c>
      <c r="E4468" s="85">
        <f t="shared" si="3654"/>
        <v>0</v>
      </c>
      <c r="F4468" s="83">
        <f>SUM(F4469:F4471)</f>
        <v>0</v>
      </c>
      <c r="G4468" s="84">
        <f>SUM(G4469:G4471)</f>
        <v>0</v>
      </c>
      <c r="H4468" s="85">
        <f t="shared" si="3655"/>
        <v>0</v>
      </c>
      <c r="I4468" s="83">
        <f>SUM(I4469:I4471)</f>
        <v>0</v>
      </c>
      <c r="J4468" s="86">
        <f>SUM(J4469:J4471)</f>
        <v>0</v>
      </c>
      <c r="K4468" s="87">
        <f t="shared" si="3656"/>
        <v>0</v>
      </c>
      <c r="L4468" s="83">
        <f>SUM(L4469:L4471)</f>
        <v>0</v>
      </c>
      <c r="M4468" s="86">
        <f>SUM(M4469:M4471)</f>
        <v>0</v>
      </c>
      <c r="N4468" s="88">
        <f>SUM(N4469:N4471)</f>
        <v>0</v>
      </c>
      <c r="O4468" s="83">
        <f>SUM(O4469:O4471)</f>
        <v>0</v>
      </c>
      <c r="P4468" s="88">
        <f>SUM(P4469:P4471)</f>
        <v>0</v>
      </c>
      <c r="Q4468" s="199">
        <f t="shared" si="3657"/>
        <v>0</v>
      </c>
      <c r="R4468" s="89">
        <f>SUM(R4469:R4471)</f>
        <v>0</v>
      </c>
      <c r="S4468" s="89">
        <f>SUM(S4469:S4471)</f>
        <v>0</v>
      </c>
      <c r="T4468" s="200">
        <f t="shared" si="3668"/>
        <v>0</v>
      </c>
      <c r="U4468" s="91"/>
      <c r="V4468" s="83">
        <f>SUM(V4469:V4471)</f>
        <v>0</v>
      </c>
      <c r="W4468" s="88">
        <f>SUM(W4469:W4471)</f>
        <v>0</v>
      </c>
      <c r="X4468" s="199">
        <f t="shared" si="3658"/>
        <v>0</v>
      </c>
      <c r="Y4468" s="89">
        <f>SUM(Y4469:Y4471)</f>
        <v>0</v>
      </c>
      <c r="Z4468" s="89">
        <f>SUM(Z4469:Z4471)</f>
        <v>0</v>
      </c>
      <c r="AA4468" s="200">
        <f t="shared" si="3669"/>
        <v>0</v>
      </c>
      <c r="AB4468" s="91"/>
      <c r="AC4468" s="83">
        <f>SUM(AC4469:AC4471)</f>
        <v>0</v>
      </c>
      <c r="AD4468" s="88">
        <f>SUM(AD4469:AD4471)</f>
        <v>0</v>
      </c>
      <c r="AE4468" s="199">
        <f t="shared" si="3659"/>
        <v>0</v>
      </c>
      <c r="AF4468" s="89">
        <f>SUM(AF4469:AF4471)</f>
        <v>0</v>
      </c>
      <c r="AG4468" s="89">
        <f>SUM(AG4469:AG4471)</f>
        <v>0</v>
      </c>
      <c r="AH4468" s="200">
        <f t="shared" si="3670"/>
        <v>0</v>
      </c>
      <c r="AJ4468" s="84">
        <f t="shared" ref="AJ4468:AU4468" si="3684">SUM(AJ4469:AJ4471)</f>
        <v>0</v>
      </c>
      <c r="AK4468" s="86">
        <f t="shared" si="3684"/>
        <v>0</v>
      </c>
      <c r="AL4468" s="88">
        <f t="shared" si="3684"/>
        <v>0</v>
      </c>
      <c r="AM4468" s="86">
        <f t="shared" si="3684"/>
        <v>0</v>
      </c>
      <c r="AN4468" s="88">
        <f t="shared" si="3684"/>
        <v>0</v>
      </c>
      <c r="AO4468" s="86">
        <f t="shared" si="3684"/>
        <v>0</v>
      </c>
      <c r="AP4468" s="88">
        <f t="shared" si="3684"/>
        <v>0</v>
      </c>
      <c r="AQ4468" s="86">
        <f t="shared" si="3684"/>
        <v>0</v>
      </c>
      <c r="AR4468" s="88">
        <f t="shared" si="3684"/>
        <v>0</v>
      </c>
      <c r="AS4468" s="86">
        <f t="shared" si="3684"/>
        <v>0</v>
      </c>
      <c r="AT4468" s="88">
        <f t="shared" si="3684"/>
        <v>0</v>
      </c>
      <c r="AU4468" s="86">
        <f t="shared" si="3684"/>
        <v>0</v>
      </c>
      <c r="AV4468" s="86">
        <f t="shared" si="3660"/>
        <v>0</v>
      </c>
      <c r="AW4468" s="93">
        <f t="shared" si="3661"/>
        <v>0</v>
      </c>
      <c r="AY4468" s="86">
        <f t="shared" si="3662"/>
        <v>0</v>
      </c>
      <c r="AZ4468" s="86">
        <f t="shared" si="3663"/>
        <v>0</v>
      </c>
      <c r="BA4468" s="86">
        <f t="shared" si="3664"/>
        <v>0</v>
      </c>
      <c r="BB4468" s="86">
        <f t="shared" si="3665"/>
        <v>0</v>
      </c>
      <c r="BC4468" s="86">
        <f t="shared" si="3666"/>
        <v>0</v>
      </c>
      <c r="BD4468" s="86">
        <f t="shared" si="3667"/>
        <v>0</v>
      </c>
    </row>
    <row r="4469" spans="2:56" x14ac:dyDescent="0.3">
      <c r="B4469" s="201" t="s">
        <v>204</v>
      </c>
      <c r="C4469" s="255"/>
      <c r="D4469" s="256"/>
      <c r="E4469" s="182">
        <f t="shared" si="3654"/>
        <v>0</v>
      </c>
      <c r="F4469" s="255"/>
      <c r="G4469" s="256"/>
      <c r="H4469" s="182">
        <f t="shared" si="3655"/>
        <v>0</v>
      </c>
      <c r="I4469" s="255"/>
      <c r="J4469" s="257"/>
      <c r="K4469" s="184">
        <f t="shared" si="3656"/>
        <v>0</v>
      </c>
      <c r="L4469" s="255"/>
      <c r="M4469" s="257"/>
      <c r="N4469" s="258"/>
      <c r="O4469" s="255"/>
      <c r="P4469" s="258"/>
      <c r="Q4469" s="177">
        <f t="shared" si="3657"/>
        <v>0</v>
      </c>
      <c r="R4469" s="258"/>
      <c r="S4469" s="258"/>
      <c r="T4469" s="178">
        <f t="shared" si="3668"/>
        <v>0</v>
      </c>
      <c r="U4469" s="157"/>
      <c r="V4469" s="255"/>
      <c r="W4469" s="258"/>
      <c r="X4469" s="177">
        <f t="shared" si="3658"/>
        <v>0</v>
      </c>
      <c r="Y4469" s="258"/>
      <c r="Z4469" s="258"/>
      <c r="AA4469" s="178">
        <f t="shared" si="3669"/>
        <v>0</v>
      </c>
      <c r="AB4469" s="157"/>
      <c r="AC4469" s="255"/>
      <c r="AD4469" s="258"/>
      <c r="AE4469" s="177">
        <f t="shared" si="3659"/>
        <v>0</v>
      </c>
      <c r="AF4469" s="258"/>
      <c r="AG4469" s="258"/>
      <c r="AH4469" s="178">
        <f t="shared" si="3670"/>
        <v>0</v>
      </c>
      <c r="AJ4469" s="252"/>
      <c r="AK4469" s="253"/>
      <c r="AL4469" s="254"/>
      <c r="AM4469" s="253"/>
      <c r="AN4469" s="254"/>
      <c r="AO4469" s="253"/>
      <c r="AP4469" s="254"/>
      <c r="AQ4469" s="253"/>
      <c r="AR4469" s="254"/>
      <c r="AS4469" s="253"/>
      <c r="AT4469" s="254"/>
      <c r="AU4469" s="253"/>
      <c r="AV4469" s="163">
        <f t="shared" si="3660"/>
        <v>0</v>
      </c>
      <c r="AW4469" s="93">
        <f t="shared" si="3661"/>
        <v>0</v>
      </c>
      <c r="AY4469" s="163">
        <f t="shared" si="3662"/>
        <v>0</v>
      </c>
      <c r="AZ4469" s="163">
        <f t="shared" si="3663"/>
        <v>0</v>
      </c>
      <c r="BA4469" s="163">
        <f t="shared" si="3664"/>
        <v>0</v>
      </c>
      <c r="BB4469" s="163">
        <f t="shared" si="3665"/>
        <v>0</v>
      </c>
      <c r="BC4469" s="163">
        <f t="shared" si="3666"/>
        <v>0</v>
      </c>
      <c r="BD4469" s="163">
        <f t="shared" si="3667"/>
        <v>0</v>
      </c>
    </row>
    <row r="4470" spans="2:56" x14ac:dyDescent="0.3">
      <c r="B4470" s="201" t="s">
        <v>205</v>
      </c>
      <c r="C4470" s="255"/>
      <c r="D4470" s="256"/>
      <c r="E4470" s="182">
        <f t="shared" si="3654"/>
        <v>0</v>
      </c>
      <c r="F4470" s="255"/>
      <c r="G4470" s="256"/>
      <c r="H4470" s="182">
        <f t="shared" si="3655"/>
        <v>0</v>
      </c>
      <c r="I4470" s="255"/>
      <c r="J4470" s="257"/>
      <c r="K4470" s="184">
        <f t="shared" si="3656"/>
        <v>0</v>
      </c>
      <c r="L4470" s="255"/>
      <c r="M4470" s="257"/>
      <c r="N4470" s="258"/>
      <c r="O4470" s="255"/>
      <c r="P4470" s="258"/>
      <c r="Q4470" s="177">
        <f t="shared" si="3657"/>
        <v>0</v>
      </c>
      <c r="R4470" s="258"/>
      <c r="S4470" s="258"/>
      <c r="T4470" s="178">
        <f t="shared" si="3668"/>
        <v>0</v>
      </c>
      <c r="U4470" s="157"/>
      <c r="V4470" s="255"/>
      <c r="W4470" s="258"/>
      <c r="X4470" s="177">
        <f t="shared" si="3658"/>
        <v>0</v>
      </c>
      <c r="Y4470" s="258"/>
      <c r="Z4470" s="258"/>
      <c r="AA4470" s="178">
        <f t="shared" si="3669"/>
        <v>0</v>
      </c>
      <c r="AB4470" s="157"/>
      <c r="AC4470" s="255"/>
      <c r="AD4470" s="258"/>
      <c r="AE4470" s="177">
        <f t="shared" si="3659"/>
        <v>0</v>
      </c>
      <c r="AF4470" s="258"/>
      <c r="AG4470" s="258"/>
      <c r="AH4470" s="178">
        <f t="shared" si="3670"/>
        <v>0</v>
      </c>
      <c r="AJ4470" s="252"/>
      <c r="AK4470" s="253"/>
      <c r="AL4470" s="254"/>
      <c r="AM4470" s="253"/>
      <c r="AN4470" s="254"/>
      <c r="AO4470" s="253"/>
      <c r="AP4470" s="254"/>
      <c r="AQ4470" s="253"/>
      <c r="AR4470" s="254"/>
      <c r="AS4470" s="253"/>
      <c r="AT4470" s="254"/>
      <c r="AU4470" s="253"/>
      <c r="AV4470" s="163">
        <f t="shared" si="3660"/>
        <v>0</v>
      </c>
      <c r="AW4470" s="93">
        <f t="shared" si="3661"/>
        <v>0</v>
      </c>
      <c r="AY4470" s="163">
        <f t="shared" si="3662"/>
        <v>0</v>
      </c>
      <c r="AZ4470" s="163">
        <f t="shared" si="3663"/>
        <v>0</v>
      </c>
      <c r="BA4470" s="163">
        <f t="shared" si="3664"/>
        <v>0</v>
      </c>
      <c r="BB4470" s="163">
        <f t="shared" si="3665"/>
        <v>0</v>
      </c>
      <c r="BC4470" s="163">
        <f t="shared" si="3666"/>
        <v>0</v>
      </c>
      <c r="BD4470" s="163">
        <f t="shared" si="3667"/>
        <v>0</v>
      </c>
    </row>
    <row r="4471" spans="2:56" x14ac:dyDescent="0.3">
      <c r="B4471" s="201" t="s">
        <v>206</v>
      </c>
      <c r="C4471" s="255"/>
      <c r="D4471" s="256"/>
      <c r="E4471" s="182">
        <f t="shared" si="3654"/>
        <v>0</v>
      </c>
      <c r="F4471" s="255"/>
      <c r="G4471" s="256"/>
      <c r="H4471" s="182">
        <f t="shared" si="3655"/>
        <v>0</v>
      </c>
      <c r="I4471" s="255"/>
      <c r="J4471" s="257"/>
      <c r="K4471" s="184">
        <f t="shared" si="3656"/>
        <v>0</v>
      </c>
      <c r="L4471" s="255"/>
      <c r="M4471" s="257"/>
      <c r="N4471" s="258"/>
      <c r="O4471" s="255"/>
      <c r="P4471" s="258"/>
      <c r="Q4471" s="177">
        <f t="shared" si="3657"/>
        <v>0</v>
      </c>
      <c r="R4471" s="258"/>
      <c r="S4471" s="258"/>
      <c r="T4471" s="178">
        <f t="shared" si="3668"/>
        <v>0</v>
      </c>
      <c r="U4471" s="157"/>
      <c r="V4471" s="255"/>
      <c r="W4471" s="258"/>
      <c r="X4471" s="177">
        <f t="shared" si="3658"/>
        <v>0</v>
      </c>
      <c r="Y4471" s="258"/>
      <c r="Z4471" s="258"/>
      <c r="AA4471" s="178">
        <f t="shared" si="3669"/>
        <v>0</v>
      </c>
      <c r="AB4471" s="157"/>
      <c r="AC4471" s="255"/>
      <c r="AD4471" s="258"/>
      <c r="AE4471" s="177">
        <f t="shared" si="3659"/>
        <v>0</v>
      </c>
      <c r="AF4471" s="258"/>
      <c r="AG4471" s="258"/>
      <c r="AH4471" s="178">
        <f t="shared" si="3670"/>
        <v>0</v>
      </c>
      <c r="AJ4471" s="252"/>
      <c r="AK4471" s="253"/>
      <c r="AL4471" s="254"/>
      <c r="AM4471" s="253"/>
      <c r="AN4471" s="254"/>
      <c r="AO4471" s="253"/>
      <c r="AP4471" s="254"/>
      <c r="AQ4471" s="253"/>
      <c r="AR4471" s="254"/>
      <c r="AS4471" s="253"/>
      <c r="AT4471" s="254"/>
      <c r="AU4471" s="253"/>
      <c r="AV4471" s="163">
        <f t="shared" si="3660"/>
        <v>0</v>
      </c>
      <c r="AW4471" s="93">
        <f t="shared" si="3661"/>
        <v>0</v>
      </c>
      <c r="AY4471" s="163">
        <f t="shared" si="3662"/>
        <v>0</v>
      </c>
      <c r="AZ4471" s="163">
        <f t="shared" si="3663"/>
        <v>0</v>
      </c>
      <c r="BA4471" s="163">
        <f t="shared" si="3664"/>
        <v>0</v>
      </c>
      <c r="BB4471" s="163">
        <f t="shared" si="3665"/>
        <v>0</v>
      </c>
      <c r="BC4471" s="163">
        <f t="shared" si="3666"/>
        <v>0</v>
      </c>
      <c r="BD4471" s="163">
        <f t="shared" si="3667"/>
        <v>0</v>
      </c>
    </row>
    <row r="4472" spans="2:56" x14ac:dyDescent="0.3">
      <c r="B4472" s="179" t="s">
        <v>207</v>
      </c>
      <c r="C4472" s="83">
        <f>SUM(C4473)</f>
        <v>0</v>
      </c>
      <c r="D4472" s="84">
        <f>SUM(D4473)</f>
        <v>0</v>
      </c>
      <c r="E4472" s="85">
        <f t="shared" si="3654"/>
        <v>0</v>
      </c>
      <c r="F4472" s="83">
        <f>SUM(F4473)</f>
        <v>0</v>
      </c>
      <c r="G4472" s="84">
        <f>SUM(G4473)</f>
        <v>0</v>
      </c>
      <c r="H4472" s="85">
        <f t="shared" si="3655"/>
        <v>0</v>
      </c>
      <c r="I4472" s="83">
        <f>SUM(I4473)</f>
        <v>0</v>
      </c>
      <c r="J4472" s="86">
        <f>SUM(J4473)</f>
        <v>0</v>
      </c>
      <c r="K4472" s="87">
        <f t="shared" si="3656"/>
        <v>0</v>
      </c>
      <c r="L4472" s="83">
        <f>SUM(L4473)</f>
        <v>0</v>
      </c>
      <c r="M4472" s="86">
        <f>SUM(M4473)</f>
        <v>0</v>
      </c>
      <c r="N4472" s="88">
        <f>SUM(N4473)</f>
        <v>0</v>
      </c>
      <c r="O4472" s="83">
        <f>SUM(O4473)</f>
        <v>0</v>
      </c>
      <c r="P4472" s="88">
        <f>SUM(P4473)</f>
        <v>0</v>
      </c>
      <c r="Q4472" s="199">
        <f t="shared" si="3657"/>
        <v>0</v>
      </c>
      <c r="R4472" s="89">
        <f>SUM(R4473)</f>
        <v>0</v>
      </c>
      <c r="S4472" s="89">
        <f>SUM(S4473)</f>
        <v>0</v>
      </c>
      <c r="T4472" s="200">
        <f t="shared" si="3668"/>
        <v>0</v>
      </c>
      <c r="U4472" s="91"/>
      <c r="V4472" s="83">
        <f>SUM(V4473)</f>
        <v>0</v>
      </c>
      <c r="W4472" s="88">
        <f>SUM(W4473)</f>
        <v>0</v>
      </c>
      <c r="X4472" s="199">
        <f t="shared" si="3658"/>
        <v>0</v>
      </c>
      <c r="Y4472" s="89">
        <f>SUM(Y4473)</f>
        <v>0</v>
      </c>
      <c r="Z4472" s="89">
        <f>SUM(Z4473)</f>
        <v>0</v>
      </c>
      <c r="AA4472" s="200">
        <f t="shared" si="3669"/>
        <v>0</v>
      </c>
      <c r="AB4472" s="91"/>
      <c r="AC4472" s="83">
        <f>SUM(AC4473)</f>
        <v>0</v>
      </c>
      <c r="AD4472" s="88">
        <f>SUM(AD4473)</f>
        <v>0</v>
      </c>
      <c r="AE4472" s="199">
        <f t="shared" si="3659"/>
        <v>0</v>
      </c>
      <c r="AF4472" s="89">
        <f>SUM(AF4473)</f>
        <v>0</v>
      </c>
      <c r="AG4472" s="89">
        <f>SUM(AG4473)</f>
        <v>0</v>
      </c>
      <c r="AH4472" s="200">
        <f t="shared" si="3670"/>
        <v>0</v>
      </c>
      <c r="AJ4472" s="84">
        <f t="shared" ref="AJ4472:AU4472" si="3685">SUM(AJ4473)</f>
        <v>0</v>
      </c>
      <c r="AK4472" s="86">
        <f t="shared" si="3685"/>
        <v>0</v>
      </c>
      <c r="AL4472" s="88">
        <f t="shared" si="3685"/>
        <v>0</v>
      </c>
      <c r="AM4472" s="86">
        <f t="shared" si="3685"/>
        <v>0</v>
      </c>
      <c r="AN4472" s="88">
        <f t="shared" si="3685"/>
        <v>0</v>
      </c>
      <c r="AO4472" s="86">
        <f t="shared" si="3685"/>
        <v>0</v>
      </c>
      <c r="AP4472" s="88">
        <f t="shared" si="3685"/>
        <v>0</v>
      </c>
      <c r="AQ4472" s="86">
        <f t="shared" si="3685"/>
        <v>0</v>
      </c>
      <c r="AR4472" s="88">
        <f t="shared" si="3685"/>
        <v>0</v>
      </c>
      <c r="AS4472" s="86">
        <f t="shared" si="3685"/>
        <v>0</v>
      </c>
      <c r="AT4472" s="88">
        <f t="shared" si="3685"/>
        <v>0</v>
      </c>
      <c r="AU4472" s="86">
        <f t="shared" si="3685"/>
        <v>0</v>
      </c>
      <c r="AV4472" s="86">
        <f t="shared" si="3660"/>
        <v>0</v>
      </c>
      <c r="AW4472" s="93">
        <f t="shared" si="3661"/>
        <v>0</v>
      </c>
      <c r="AY4472" s="86">
        <f t="shared" si="3662"/>
        <v>0</v>
      </c>
      <c r="AZ4472" s="86">
        <f t="shared" si="3663"/>
        <v>0</v>
      </c>
      <c r="BA4472" s="86">
        <f t="shared" si="3664"/>
        <v>0</v>
      </c>
      <c r="BB4472" s="86">
        <f t="shared" si="3665"/>
        <v>0</v>
      </c>
      <c r="BC4472" s="86">
        <f t="shared" si="3666"/>
        <v>0</v>
      </c>
      <c r="BD4472" s="86">
        <f t="shared" si="3667"/>
        <v>0</v>
      </c>
    </row>
    <row r="4473" spans="2:56" x14ac:dyDescent="0.3">
      <c r="B4473" s="201" t="s">
        <v>105</v>
      </c>
      <c r="C4473" s="255"/>
      <c r="D4473" s="256"/>
      <c r="E4473" s="182">
        <f t="shared" si="3654"/>
        <v>0</v>
      </c>
      <c r="F4473" s="255"/>
      <c r="G4473" s="256"/>
      <c r="H4473" s="182">
        <f t="shared" si="3655"/>
        <v>0</v>
      </c>
      <c r="I4473" s="255"/>
      <c r="J4473" s="257"/>
      <c r="K4473" s="184">
        <f t="shared" si="3656"/>
        <v>0</v>
      </c>
      <c r="L4473" s="255"/>
      <c r="M4473" s="257"/>
      <c r="N4473" s="258"/>
      <c r="O4473" s="255"/>
      <c r="P4473" s="258"/>
      <c r="Q4473" s="177">
        <f t="shared" si="3657"/>
        <v>0</v>
      </c>
      <c r="R4473" s="258"/>
      <c r="S4473" s="258"/>
      <c r="T4473" s="178">
        <f t="shared" si="3668"/>
        <v>0</v>
      </c>
      <c r="U4473" s="157"/>
      <c r="V4473" s="255"/>
      <c r="W4473" s="258"/>
      <c r="X4473" s="177">
        <f t="shared" si="3658"/>
        <v>0</v>
      </c>
      <c r="Y4473" s="258"/>
      <c r="Z4473" s="258"/>
      <c r="AA4473" s="178">
        <f t="shared" si="3669"/>
        <v>0</v>
      </c>
      <c r="AB4473" s="157"/>
      <c r="AC4473" s="255"/>
      <c r="AD4473" s="258"/>
      <c r="AE4473" s="177">
        <f t="shared" si="3659"/>
        <v>0</v>
      </c>
      <c r="AF4473" s="258"/>
      <c r="AG4473" s="258"/>
      <c r="AH4473" s="178">
        <f t="shared" si="3670"/>
        <v>0</v>
      </c>
      <c r="AJ4473" s="252"/>
      <c r="AK4473" s="253"/>
      <c r="AL4473" s="254"/>
      <c r="AM4473" s="253"/>
      <c r="AN4473" s="254"/>
      <c r="AO4473" s="253"/>
      <c r="AP4473" s="254"/>
      <c r="AQ4473" s="253"/>
      <c r="AR4473" s="254"/>
      <c r="AS4473" s="253"/>
      <c r="AT4473" s="254"/>
      <c r="AU4473" s="253"/>
      <c r="AV4473" s="163">
        <f t="shared" si="3660"/>
        <v>0</v>
      </c>
      <c r="AW4473" s="93">
        <f t="shared" si="3661"/>
        <v>0</v>
      </c>
      <c r="AY4473" s="163">
        <f t="shared" si="3662"/>
        <v>0</v>
      </c>
      <c r="AZ4473" s="163">
        <f t="shared" si="3663"/>
        <v>0</v>
      </c>
      <c r="BA4473" s="163">
        <f t="shared" si="3664"/>
        <v>0</v>
      </c>
      <c r="BB4473" s="163">
        <f t="shared" si="3665"/>
        <v>0</v>
      </c>
      <c r="BC4473" s="163">
        <f t="shared" si="3666"/>
        <v>0</v>
      </c>
      <c r="BD4473" s="163">
        <f t="shared" si="3667"/>
        <v>0</v>
      </c>
    </row>
    <row r="4474" spans="2:56" s="124" customFormat="1" x14ac:dyDescent="0.3">
      <c r="B4474" s="187" t="s">
        <v>208</v>
      </c>
      <c r="C4474" s="188">
        <f>SUM(C4475,C4481,C4494,C4495,C4496,C4497,C4498)</f>
        <v>0</v>
      </c>
      <c r="D4474" s="189">
        <f>SUM(D4475,D4481,D4494,D4495,D4496,D4497,D4498)</f>
        <v>0</v>
      </c>
      <c r="E4474" s="190">
        <f t="shared" si="3654"/>
        <v>0</v>
      </c>
      <c r="F4474" s="188">
        <f>SUM(F4475,F4481,F4494,F4495,F4496,F4497,F4498)</f>
        <v>0</v>
      </c>
      <c r="G4474" s="189">
        <f>SUM(G4475,G4481,G4494,G4495,G4496,G4497,G4498)</f>
        <v>0</v>
      </c>
      <c r="H4474" s="190">
        <f t="shared" si="3655"/>
        <v>0</v>
      </c>
      <c r="I4474" s="188">
        <f>SUM(I4475,I4481,I4494,I4495,I4496,I4497,I4498)</f>
        <v>0</v>
      </c>
      <c r="J4474" s="191">
        <f>SUM(J4475,J4481,J4494,J4495,J4496,J4497,J4498)</f>
        <v>0</v>
      </c>
      <c r="K4474" s="192">
        <f t="shared" si="3656"/>
        <v>0</v>
      </c>
      <c r="L4474" s="188">
        <f>SUM(L4475,L4481,L4494,L4495,L4496,L4497,L4498)</f>
        <v>0</v>
      </c>
      <c r="M4474" s="191">
        <f>SUM(M4475,M4481,M4494,M4495,M4496,M4497,M4498)</f>
        <v>0</v>
      </c>
      <c r="N4474" s="193">
        <f>SUM(N4475,N4481,N4494,N4495,N4496,N4497,N4498)</f>
        <v>0</v>
      </c>
      <c r="O4474" s="188">
        <f>SUM(O4475,O4481,O4494,O4495,O4496,O4497,O4498)</f>
        <v>0</v>
      </c>
      <c r="P4474" s="193">
        <f>SUM(P4475,P4481,P4494,P4495,P4496,P4497,P4498)</f>
        <v>0</v>
      </c>
      <c r="Q4474" s="194">
        <f t="shared" si="3657"/>
        <v>0</v>
      </c>
      <c r="R4474" s="195">
        <f>SUM(R4475,R4481,R4494,R4495,R4496,R4497,R4498)</f>
        <v>0</v>
      </c>
      <c r="S4474" s="195">
        <f>SUM(S4475,S4481,S4494,S4495,S4496,S4497,S4498)</f>
        <v>0</v>
      </c>
      <c r="T4474" s="196">
        <f t="shared" si="3668"/>
        <v>0</v>
      </c>
      <c r="U4474" s="121"/>
      <c r="V4474" s="188">
        <f>SUM(V4475,V4481,V4494,V4495,V4496,V4497,V4498)</f>
        <v>0</v>
      </c>
      <c r="W4474" s="193">
        <f>SUM(W4475,W4481,W4494,W4495,W4496,W4497,W4498)</f>
        <v>0</v>
      </c>
      <c r="X4474" s="194">
        <f t="shared" si="3658"/>
        <v>0</v>
      </c>
      <c r="Y4474" s="195">
        <f>SUM(Y4475,Y4481,Y4494,Y4495,Y4496,Y4497,Y4498)</f>
        <v>0</v>
      </c>
      <c r="Z4474" s="195">
        <f>SUM(Z4475,Z4481,Z4494,Z4495,Z4496,Z4497,Z4498)</f>
        <v>0</v>
      </c>
      <c r="AA4474" s="196">
        <f t="shared" si="3669"/>
        <v>0</v>
      </c>
      <c r="AB4474" s="121"/>
      <c r="AC4474" s="188">
        <f>SUM(AC4475,AC4481,AC4494,AC4495,AC4496,AC4497,AC4498)</f>
        <v>0</v>
      </c>
      <c r="AD4474" s="193">
        <f>SUM(AD4475,AD4481,AD4494,AD4495,AD4496,AD4497,AD4498)</f>
        <v>0</v>
      </c>
      <c r="AE4474" s="194">
        <f t="shared" si="3659"/>
        <v>0</v>
      </c>
      <c r="AF4474" s="195">
        <f>SUM(AF4475,AF4481,AF4494,AF4495,AF4496,AF4497,AF4498)</f>
        <v>0</v>
      </c>
      <c r="AG4474" s="195">
        <f>SUM(AG4475,AG4481,AG4494,AG4495,AG4496,AG4497,AG4498)</f>
        <v>0</v>
      </c>
      <c r="AH4474" s="196">
        <f t="shared" si="3670"/>
        <v>0</v>
      </c>
      <c r="AJ4474" s="189">
        <f t="shared" ref="AJ4474:AU4474" si="3686">SUM(AJ4475,AJ4481,AJ4494,AJ4495,AJ4496,AJ4497,AJ4498)</f>
        <v>0</v>
      </c>
      <c r="AK4474" s="191">
        <f t="shared" si="3686"/>
        <v>0</v>
      </c>
      <c r="AL4474" s="193">
        <f t="shared" si="3686"/>
        <v>0</v>
      </c>
      <c r="AM4474" s="191">
        <f t="shared" si="3686"/>
        <v>0</v>
      </c>
      <c r="AN4474" s="193">
        <f t="shared" si="3686"/>
        <v>0</v>
      </c>
      <c r="AO4474" s="191">
        <f t="shared" si="3686"/>
        <v>0</v>
      </c>
      <c r="AP4474" s="193">
        <f t="shared" si="3686"/>
        <v>0</v>
      </c>
      <c r="AQ4474" s="191">
        <f t="shared" si="3686"/>
        <v>0</v>
      </c>
      <c r="AR4474" s="193">
        <f t="shared" si="3686"/>
        <v>0</v>
      </c>
      <c r="AS4474" s="191">
        <f t="shared" si="3686"/>
        <v>0</v>
      </c>
      <c r="AT4474" s="193">
        <f t="shared" si="3686"/>
        <v>0</v>
      </c>
      <c r="AU4474" s="191">
        <f t="shared" si="3686"/>
        <v>0</v>
      </c>
      <c r="AV4474" s="191">
        <f t="shared" si="3660"/>
        <v>0</v>
      </c>
      <c r="AW4474" s="197">
        <f t="shared" si="3661"/>
        <v>0</v>
      </c>
      <c r="AX4474" s="198"/>
      <c r="AY4474" s="191">
        <f t="shared" si="3662"/>
        <v>0</v>
      </c>
      <c r="AZ4474" s="191">
        <f t="shared" si="3663"/>
        <v>0</v>
      </c>
      <c r="BA4474" s="191">
        <f t="shared" si="3664"/>
        <v>0</v>
      </c>
      <c r="BB4474" s="191">
        <f t="shared" si="3665"/>
        <v>0</v>
      </c>
      <c r="BC4474" s="191">
        <f t="shared" si="3666"/>
        <v>0</v>
      </c>
      <c r="BD4474" s="191">
        <f t="shared" si="3667"/>
        <v>0</v>
      </c>
    </row>
    <row r="4475" spans="2:56" x14ac:dyDescent="0.3">
      <c r="B4475" s="176" t="s">
        <v>209</v>
      </c>
      <c r="C4475" s="202">
        <f>SUM(C4476,C4479)</f>
        <v>0</v>
      </c>
      <c r="D4475" s="203">
        <f>SUM(D4476,D4479)</f>
        <v>0</v>
      </c>
      <c r="E4475" s="204">
        <f t="shared" si="3654"/>
        <v>0</v>
      </c>
      <c r="F4475" s="202">
        <f>SUM(F4476,F4479)</f>
        <v>0</v>
      </c>
      <c r="G4475" s="203">
        <f>SUM(G4476,G4479)</f>
        <v>0</v>
      </c>
      <c r="H4475" s="204">
        <f t="shared" si="3655"/>
        <v>0</v>
      </c>
      <c r="I4475" s="202">
        <f>SUM(I4476,I4479)</f>
        <v>0</v>
      </c>
      <c r="J4475" s="205">
        <f>SUM(J4476,J4479)</f>
        <v>0</v>
      </c>
      <c r="K4475" s="206">
        <f t="shared" si="3656"/>
        <v>0</v>
      </c>
      <c r="L4475" s="202">
        <f>SUM(L4476,L4479)</f>
        <v>0</v>
      </c>
      <c r="M4475" s="205">
        <f>SUM(M4476,M4479)</f>
        <v>0</v>
      </c>
      <c r="N4475" s="207">
        <f>SUM(N4476,N4479)</f>
        <v>0</v>
      </c>
      <c r="O4475" s="202">
        <f>SUM(O4476,O4479)</f>
        <v>0</v>
      </c>
      <c r="P4475" s="207">
        <f>SUM(P4476,P4479)</f>
        <v>0</v>
      </c>
      <c r="Q4475" s="208">
        <f t="shared" si="3657"/>
        <v>0</v>
      </c>
      <c r="R4475" s="209">
        <f>SUM(R4476,R4479)</f>
        <v>0</v>
      </c>
      <c r="S4475" s="209">
        <f>SUM(S4476,S4479)</f>
        <v>0</v>
      </c>
      <c r="T4475" s="210">
        <f t="shared" si="3668"/>
        <v>0</v>
      </c>
      <c r="U4475" s="91"/>
      <c r="V4475" s="202">
        <f>SUM(V4476,V4479)</f>
        <v>0</v>
      </c>
      <c r="W4475" s="207">
        <f>SUM(W4476,W4479)</f>
        <v>0</v>
      </c>
      <c r="X4475" s="208">
        <f t="shared" si="3658"/>
        <v>0</v>
      </c>
      <c r="Y4475" s="209">
        <f>SUM(Y4476,Y4479)</f>
        <v>0</v>
      </c>
      <c r="Z4475" s="209">
        <f>SUM(Z4476,Z4479)</f>
        <v>0</v>
      </c>
      <c r="AA4475" s="210">
        <f t="shared" si="3669"/>
        <v>0</v>
      </c>
      <c r="AB4475" s="91"/>
      <c r="AC4475" s="202">
        <f>SUM(AC4476,AC4479)</f>
        <v>0</v>
      </c>
      <c r="AD4475" s="207">
        <f>SUM(AD4476,AD4479)</f>
        <v>0</v>
      </c>
      <c r="AE4475" s="208">
        <f t="shared" si="3659"/>
        <v>0</v>
      </c>
      <c r="AF4475" s="209">
        <f>SUM(AF4476,AF4479)</f>
        <v>0</v>
      </c>
      <c r="AG4475" s="209">
        <f>SUM(AG4476,AG4479)</f>
        <v>0</v>
      </c>
      <c r="AH4475" s="210">
        <f t="shared" si="3670"/>
        <v>0</v>
      </c>
      <c r="AJ4475" s="203">
        <f t="shared" ref="AJ4475:AU4475" si="3687">SUM(AJ4476,AJ4479)</f>
        <v>0</v>
      </c>
      <c r="AK4475" s="205">
        <f t="shared" si="3687"/>
        <v>0</v>
      </c>
      <c r="AL4475" s="207">
        <f t="shared" si="3687"/>
        <v>0</v>
      </c>
      <c r="AM4475" s="205">
        <f t="shared" si="3687"/>
        <v>0</v>
      </c>
      <c r="AN4475" s="207">
        <f t="shared" si="3687"/>
        <v>0</v>
      </c>
      <c r="AO4475" s="205">
        <f t="shared" si="3687"/>
        <v>0</v>
      </c>
      <c r="AP4475" s="207">
        <f t="shared" si="3687"/>
        <v>0</v>
      </c>
      <c r="AQ4475" s="205">
        <f t="shared" si="3687"/>
        <v>0</v>
      </c>
      <c r="AR4475" s="207">
        <f t="shared" si="3687"/>
        <v>0</v>
      </c>
      <c r="AS4475" s="205">
        <f t="shared" si="3687"/>
        <v>0</v>
      </c>
      <c r="AT4475" s="207">
        <f t="shared" si="3687"/>
        <v>0</v>
      </c>
      <c r="AU4475" s="205">
        <f t="shared" si="3687"/>
        <v>0</v>
      </c>
      <c r="AV4475" s="205">
        <f t="shared" si="3660"/>
        <v>0</v>
      </c>
      <c r="AW4475" s="211">
        <f t="shared" si="3661"/>
        <v>0</v>
      </c>
      <c r="AY4475" s="205">
        <f t="shared" si="3662"/>
        <v>0</v>
      </c>
      <c r="AZ4475" s="205">
        <f t="shared" si="3663"/>
        <v>0</v>
      </c>
      <c r="BA4475" s="205">
        <f t="shared" si="3664"/>
        <v>0</v>
      </c>
      <c r="BB4475" s="205">
        <f t="shared" si="3665"/>
        <v>0</v>
      </c>
      <c r="BC4475" s="205">
        <f t="shared" si="3666"/>
        <v>0</v>
      </c>
      <c r="BD4475" s="205">
        <f t="shared" si="3667"/>
        <v>0</v>
      </c>
    </row>
    <row r="4476" spans="2:56" x14ac:dyDescent="0.3">
      <c r="B4476" s="179" t="s">
        <v>210</v>
      </c>
      <c r="C4476" s="202">
        <f>SUM(C4477:C4478)</f>
        <v>0</v>
      </c>
      <c r="D4476" s="203">
        <f>SUM(D4477:D4478)</f>
        <v>0</v>
      </c>
      <c r="E4476" s="204">
        <f t="shared" si="3654"/>
        <v>0</v>
      </c>
      <c r="F4476" s="202">
        <f>SUM(F4477:F4478)</f>
        <v>0</v>
      </c>
      <c r="G4476" s="203">
        <f>SUM(G4477:G4478)</f>
        <v>0</v>
      </c>
      <c r="H4476" s="204">
        <f t="shared" si="3655"/>
        <v>0</v>
      </c>
      <c r="I4476" s="202">
        <f>SUM(I4477:I4478)</f>
        <v>0</v>
      </c>
      <c r="J4476" s="205">
        <f>SUM(J4477:J4478)</f>
        <v>0</v>
      </c>
      <c r="K4476" s="206">
        <f t="shared" si="3656"/>
        <v>0</v>
      </c>
      <c r="L4476" s="202">
        <f>SUM(L4477:L4478)</f>
        <v>0</v>
      </c>
      <c r="M4476" s="205">
        <f>SUM(M4477:M4478)</f>
        <v>0</v>
      </c>
      <c r="N4476" s="207">
        <f>SUM(N4477:N4478)</f>
        <v>0</v>
      </c>
      <c r="O4476" s="202">
        <f>SUM(O4477:O4478)</f>
        <v>0</v>
      </c>
      <c r="P4476" s="207">
        <f>SUM(P4477:P4478)</f>
        <v>0</v>
      </c>
      <c r="Q4476" s="208">
        <f t="shared" si="3657"/>
        <v>0</v>
      </c>
      <c r="R4476" s="209">
        <f>SUM(R4477:R4478)</f>
        <v>0</v>
      </c>
      <c r="S4476" s="209">
        <f>SUM(S4477:S4478)</f>
        <v>0</v>
      </c>
      <c r="T4476" s="210">
        <f t="shared" si="3668"/>
        <v>0</v>
      </c>
      <c r="U4476" s="91"/>
      <c r="V4476" s="202">
        <f>SUM(V4477:V4478)</f>
        <v>0</v>
      </c>
      <c r="W4476" s="207">
        <f>SUM(W4477:W4478)</f>
        <v>0</v>
      </c>
      <c r="X4476" s="208">
        <f t="shared" si="3658"/>
        <v>0</v>
      </c>
      <c r="Y4476" s="209">
        <f>SUM(Y4477:Y4478)</f>
        <v>0</v>
      </c>
      <c r="Z4476" s="209">
        <f>SUM(Z4477:Z4478)</f>
        <v>0</v>
      </c>
      <c r="AA4476" s="210">
        <f t="shared" si="3669"/>
        <v>0</v>
      </c>
      <c r="AB4476" s="91"/>
      <c r="AC4476" s="202">
        <f>SUM(AC4477:AC4478)</f>
        <v>0</v>
      </c>
      <c r="AD4476" s="207">
        <f>SUM(AD4477:AD4478)</f>
        <v>0</v>
      </c>
      <c r="AE4476" s="208">
        <f t="shared" si="3659"/>
        <v>0</v>
      </c>
      <c r="AF4476" s="209">
        <f>SUM(AF4477:AF4478)</f>
        <v>0</v>
      </c>
      <c r="AG4476" s="209">
        <f>SUM(AG4477:AG4478)</f>
        <v>0</v>
      </c>
      <c r="AH4476" s="210">
        <f t="shared" si="3670"/>
        <v>0</v>
      </c>
      <c r="AJ4476" s="203">
        <f t="shared" ref="AJ4476:AU4476" si="3688">SUM(AJ4477:AJ4478)</f>
        <v>0</v>
      </c>
      <c r="AK4476" s="205">
        <f t="shared" si="3688"/>
        <v>0</v>
      </c>
      <c r="AL4476" s="207">
        <f t="shared" si="3688"/>
        <v>0</v>
      </c>
      <c r="AM4476" s="205">
        <f t="shared" si="3688"/>
        <v>0</v>
      </c>
      <c r="AN4476" s="207">
        <f t="shared" si="3688"/>
        <v>0</v>
      </c>
      <c r="AO4476" s="205">
        <f t="shared" si="3688"/>
        <v>0</v>
      </c>
      <c r="AP4476" s="207">
        <f t="shared" si="3688"/>
        <v>0</v>
      </c>
      <c r="AQ4476" s="205">
        <f t="shared" si="3688"/>
        <v>0</v>
      </c>
      <c r="AR4476" s="207">
        <f t="shared" si="3688"/>
        <v>0</v>
      </c>
      <c r="AS4476" s="205">
        <f t="shared" si="3688"/>
        <v>0</v>
      </c>
      <c r="AT4476" s="207">
        <f t="shared" si="3688"/>
        <v>0</v>
      </c>
      <c r="AU4476" s="205">
        <f t="shared" si="3688"/>
        <v>0</v>
      </c>
      <c r="AV4476" s="205">
        <f t="shared" si="3660"/>
        <v>0</v>
      </c>
      <c r="AW4476" s="211">
        <f t="shared" si="3661"/>
        <v>0</v>
      </c>
      <c r="AY4476" s="205">
        <f t="shared" si="3662"/>
        <v>0</v>
      </c>
      <c r="AZ4476" s="205">
        <f t="shared" si="3663"/>
        <v>0</v>
      </c>
      <c r="BA4476" s="205">
        <f t="shared" si="3664"/>
        <v>0</v>
      </c>
      <c r="BB4476" s="205">
        <f t="shared" si="3665"/>
        <v>0</v>
      </c>
      <c r="BC4476" s="205">
        <f t="shared" si="3666"/>
        <v>0</v>
      </c>
      <c r="BD4476" s="205">
        <f t="shared" si="3667"/>
        <v>0</v>
      </c>
    </row>
    <row r="4477" spans="2:56" x14ac:dyDescent="0.3">
      <c r="B4477" s="201" t="s">
        <v>211</v>
      </c>
      <c r="C4477" s="255"/>
      <c r="D4477" s="256"/>
      <c r="E4477" s="182">
        <f t="shared" si="3654"/>
        <v>0</v>
      </c>
      <c r="F4477" s="255"/>
      <c r="G4477" s="256"/>
      <c r="H4477" s="182">
        <f t="shared" si="3655"/>
        <v>0</v>
      </c>
      <c r="I4477" s="255"/>
      <c r="J4477" s="257"/>
      <c r="K4477" s="184">
        <f t="shared" si="3656"/>
        <v>0</v>
      </c>
      <c r="L4477" s="255"/>
      <c r="M4477" s="257"/>
      <c r="N4477" s="258"/>
      <c r="O4477" s="255"/>
      <c r="P4477" s="258"/>
      <c r="Q4477" s="177">
        <f t="shared" si="3657"/>
        <v>0</v>
      </c>
      <c r="R4477" s="258"/>
      <c r="S4477" s="258"/>
      <c r="T4477" s="178">
        <f t="shared" si="3668"/>
        <v>0</v>
      </c>
      <c r="U4477" s="157"/>
      <c r="V4477" s="255"/>
      <c r="W4477" s="258"/>
      <c r="X4477" s="177">
        <f t="shared" si="3658"/>
        <v>0</v>
      </c>
      <c r="Y4477" s="258"/>
      <c r="Z4477" s="258"/>
      <c r="AA4477" s="178">
        <f t="shared" si="3669"/>
        <v>0</v>
      </c>
      <c r="AB4477" s="157"/>
      <c r="AC4477" s="255"/>
      <c r="AD4477" s="258"/>
      <c r="AE4477" s="177">
        <f t="shared" si="3659"/>
        <v>0</v>
      </c>
      <c r="AF4477" s="258"/>
      <c r="AG4477" s="258"/>
      <c r="AH4477" s="178">
        <f t="shared" si="3670"/>
        <v>0</v>
      </c>
      <c r="AJ4477" s="252"/>
      <c r="AK4477" s="253"/>
      <c r="AL4477" s="254"/>
      <c r="AM4477" s="253"/>
      <c r="AN4477" s="254"/>
      <c r="AO4477" s="253"/>
      <c r="AP4477" s="254"/>
      <c r="AQ4477" s="253"/>
      <c r="AR4477" s="254"/>
      <c r="AS4477" s="253"/>
      <c r="AT4477" s="254"/>
      <c r="AU4477" s="253"/>
      <c r="AV4477" s="163">
        <f t="shared" si="3660"/>
        <v>0</v>
      </c>
      <c r="AW4477" s="93">
        <f t="shared" si="3661"/>
        <v>0</v>
      </c>
      <c r="AY4477" s="163">
        <f t="shared" si="3662"/>
        <v>0</v>
      </c>
      <c r="AZ4477" s="163">
        <f t="shared" si="3663"/>
        <v>0</v>
      </c>
      <c r="BA4477" s="163">
        <f t="shared" si="3664"/>
        <v>0</v>
      </c>
      <c r="BB4477" s="163">
        <f t="shared" si="3665"/>
        <v>0</v>
      </c>
      <c r="BC4477" s="163">
        <f t="shared" si="3666"/>
        <v>0</v>
      </c>
      <c r="BD4477" s="163">
        <f t="shared" si="3667"/>
        <v>0</v>
      </c>
    </row>
    <row r="4478" spans="2:56" x14ac:dyDescent="0.3">
      <c r="B4478" s="201" t="s">
        <v>212</v>
      </c>
      <c r="C4478" s="255"/>
      <c r="D4478" s="256"/>
      <c r="E4478" s="182">
        <f t="shared" si="3654"/>
        <v>0</v>
      </c>
      <c r="F4478" s="255"/>
      <c r="G4478" s="256"/>
      <c r="H4478" s="182">
        <f t="shared" si="3655"/>
        <v>0</v>
      </c>
      <c r="I4478" s="255"/>
      <c r="J4478" s="257"/>
      <c r="K4478" s="184">
        <f t="shared" si="3656"/>
        <v>0</v>
      </c>
      <c r="L4478" s="255"/>
      <c r="M4478" s="257"/>
      <c r="N4478" s="258"/>
      <c r="O4478" s="255"/>
      <c r="P4478" s="258"/>
      <c r="Q4478" s="177">
        <f t="shared" si="3657"/>
        <v>0</v>
      </c>
      <c r="R4478" s="258"/>
      <c r="S4478" s="258"/>
      <c r="T4478" s="178">
        <f t="shared" si="3668"/>
        <v>0</v>
      </c>
      <c r="U4478" s="157"/>
      <c r="V4478" s="255"/>
      <c r="W4478" s="258"/>
      <c r="X4478" s="177">
        <f t="shared" si="3658"/>
        <v>0</v>
      </c>
      <c r="Y4478" s="258"/>
      <c r="Z4478" s="258"/>
      <c r="AA4478" s="178">
        <f t="shared" si="3669"/>
        <v>0</v>
      </c>
      <c r="AB4478" s="157"/>
      <c r="AC4478" s="255"/>
      <c r="AD4478" s="258"/>
      <c r="AE4478" s="177">
        <f t="shared" si="3659"/>
        <v>0</v>
      </c>
      <c r="AF4478" s="258"/>
      <c r="AG4478" s="258"/>
      <c r="AH4478" s="178">
        <f t="shared" si="3670"/>
        <v>0</v>
      </c>
      <c r="AJ4478" s="252"/>
      <c r="AK4478" s="253"/>
      <c r="AL4478" s="254"/>
      <c r="AM4478" s="253"/>
      <c r="AN4478" s="254"/>
      <c r="AO4478" s="253"/>
      <c r="AP4478" s="254"/>
      <c r="AQ4478" s="253"/>
      <c r="AR4478" s="254"/>
      <c r="AS4478" s="253"/>
      <c r="AT4478" s="254"/>
      <c r="AU4478" s="253"/>
      <c r="AV4478" s="163">
        <f t="shared" si="3660"/>
        <v>0</v>
      </c>
      <c r="AW4478" s="93">
        <f t="shared" si="3661"/>
        <v>0</v>
      </c>
      <c r="AY4478" s="163">
        <f t="shared" si="3662"/>
        <v>0</v>
      </c>
      <c r="AZ4478" s="163">
        <f t="shared" si="3663"/>
        <v>0</v>
      </c>
      <c r="BA4478" s="163">
        <f t="shared" si="3664"/>
        <v>0</v>
      </c>
      <c r="BB4478" s="163">
        <f t="shared" si="3665"/>
        <v>0</v>
      </c>
      <c r="BC4478" s="163">
        <f t="shared" si="3666"/>
        <v>0</v>
      </c>
      <c r="BD4478" s="163">
        <f t="shared" si="3667"/>
        <v>0</v>
      </c>
    </row>
    <row r="4479" spans="2:56" x14ac:dyDescent="0.3">
      <c r="B4479" s="179" t="s">
        <v>213</v>
      </c>
      <c r="C4479" s="202">
        <f>SUM(C4480)</f>
        <v>0</v>
      </c>
      <c r="D4479" s="203">
        <f>SUM(D4480)</f>
        <v>0</v>
      </c>
      <c r="E4479" s="204">
        <f t="shared" si="3654"/>
        <v>0</v>
      </c>
      <c r="F4479" s="202">
        <f>SUM(F4480)</f>
        <v>0</v>
      </c>
      <c r="G4479" s="203">
        <f>SUM(G4480)</f>
        <v>0</v>
      </c>
      <c r="H4479" s="204">
        <f t="shared" si="3655"/>
        <v>0</v>
      </c>
      <c r="I4479" s="202">
        <f>SUM(I4480)</f>
        <v>0</v>
      </c>
      <c r="J4479" s="205">
        <f>SUM(J4480)</f>
        <v>0</v>
      </c>
      <c r="K4479" s="206">
        <f t="shared" si="3656"/>
        <v>0</v>
      </c>
      <c r="L4479" s="202">
        <f>SUM(L4480)</f>
        <v>0</v>
      </c>
      <c r="M4479" s="205">
        <f>SUM(M4480)</f>
        <v>0</v>
      </c>
      <c r="N4479" s="207">
        <f>SUM(N4480)</f>
        <v>0</v>
      </c>
      <c r="O4479" s="202">
        <f>SUM(O4480)</f>
        <v>0</v>
      </c>
      <c r="P4479" s="207">
        <f>SUM(P4480)</f>
        <v>0</v>
      </c>
      <c r="Q4479" s="208">
        <f t="shared" si="3657"/>
        <v>0</v>
      </c>
      <c r="R4479" s="209">
        <f>SUM(R4480)</f>
        <v>0</v>
      </c>
      <c r="S4479" s="209">
        <f>SUM(S4480)</f>
        <v>0</v>
      </c>
      <c r="T4479" s="210">
        <f t="shared" si="3668"/>
        <v>0</v>
      </c>
      <c r="U4479" s="91"/>
      <c r="V4479" s="202">
        <f>SUM(V4480)</f>
        <v>0</v>
      </c>
      <c r="W4479" s="207">
        <f>SUM(W4480)</f>
        <v>0</v>
      </c>
      <c r="X4479" s="208">
        <f t="shared" si="3658"/>
        <v>0</v>
      </c>
      <c r="Y4479" s="209">
        <f>SUM(Y4480)</f>
        <v>0</v>
      </c>
      <c r="Z4479" s="209">
        <f>SUM(Z4480)</f>
        <v>0</v>
      </c>
      <c r="AA4479" s="210">
        <f t="shared" si="3669"/>
        <v>0</v>
      </c>
      <c r="AB4479" s="91"/>
      <c r="AC4479" s="202">
        <f>SUM(AC4480)</f>
        <v>0</v>
      </c>
      <c r="AD4479" s="207">
        <f>SUM(AD4480)</f>
        <v>0</v>
      </c>
      <c r="AE4479" s="208">
        <f t="shared" si="3659"/>
        <v>0</v>
      </c>
      <c r="AF4479" s="209">
        <f>SUM(AF4480)</f>
        <v>0</v>
      </c>
      <c r="AG4479" s="209">
        <f>SUM(AG4480)</f>
        <v>0</v>
      </c>
      <c r="AH4479" s="210">
        <f t="shared" si="3670"/>
        <v>0</v>
      </c>
      <c r="AJ4479" s="203">
        <f t="shared" ref="AJ4479:AU4479" si="3689">SUM(AJ4480)</f>
        <v>0</v>
      </c>
      <c r="AK4479" s="205">
        <f t="shared" si="3689"/>
        <v>0</v>
      </c>
      <c r="AL4479" s="207">
        <f t="shared" si="3689"/>
        <v>0</v>
      </c>
      <c r="AM4479" s="205">
        <f t="shared" si="3689"/>
        <v>0</v>
      </c>
      <c r="AN4479" s="207">
        <f t="shared" si="3689"/>
        <v>0</v>
      </c>
      <c r="AO4479" s="205">
        <f t="shared" si="3689"/>
        <v>0</v>
      </c>
      <c r="AP4479" s="207">
        <f t="shared" si="3689"/>
        <v>0</v>
      </c>
      <c r="AQ4479" s="205">
        <f t="shared" si="3689"/>
        <v>0</v>
      </c>
      <c r="AR4479" s="207">
        <f t="shared" si="3689"/>
        <v>0</v>
      </c>
      <c r="AS4479" s="205">
        <f t="shared" si="3689"/>
        <v>0</v>
      </c>
      <c r="AT4479" s="207">
        <f t="shared" si="3689"/>
        <v>0</v>
      </c>
      <c r="AU4479" s="205">
        <f t="shared" si="3689"/>
        <v>0</v>
      </c>
      <c r="AV4479" s="205">
        <f t="shared" si="3660"/>
        <v>0</v>
      </c>
      <c r="AW4479" s="211">
        <f t="shared" si="3661"/>
        <v>0</v>
      </c>
      <c r="AY4479" s="205">
        <f t="shared" si="3662"/>
        <v>0</v>
      </c>
      <c r="AZ4479" s="205">
        <f t="shared" si="3663"/>
        <v>0</v>
      </c>
      <c r="BA4479" s="205">
        <f t="shared" si="3664"/>
        <v>0</v>
      </c>
      <c r="BB4479" s="205">
        <f t="shared" si="3665"/>
        <v>0</v>
      </c>
      <c r="BC4479" s="205">
        <f t="shared" si="3666"/>
        <v>0</v>
      </c>
      <c r="BD4479" s="205">
        <f t="shared" si="3667"/>
        <v>0</v>
      </c>
    </row>
    <row r="4480" spans="2:56" x14ac:dyDescent="0.3">
      <c r="B4480" s="201" t="s">
        <v>105</v>
      </c>
      <c r="C4480" s="255"/>
      <c r="D4480" s="256"/>
      <c r="E4480" s="182">
        <f t="shared" si="3654"/>
        <v>0</v>
      </c>
      <c r="F4480" s="255"/>
      <c r="G4480" s="256"/>
      <c r="H4480" s="182">
        <f t="shared" si="3655"/>
        <v>0</v>
      </c>
      <c r="I4480" s="255"/>
      <c r="J4480" s="257"/>
      <c r="K4480" s="184">
        <f t="shared" si="3656"/>
        <v>0</v>
      </c>
      <c r="L4480" s="255"/>
      <c r="M4480" s="257"/>
      <c r="N4480" s="258"/>
      <c r="O4480" s="255"/>
      <c r="P4480" s="258"/>
      <c r="Q4480" s="177">
        <f t="shared" si="3657"/>
        <v>0</v>
      </c>
      <c r="R4480" s="258"/>
      <c r="S4480" s="258"/>
      <c r="T4480" s="178">
        <f t="shared" si="3668"/>
        <v>0</v>
      </c>
      <c r="U4480" s="157"/>
      <c r="V4480" s="255"/>
      <c r="W4480" s="258"/>
      <c r="X4480" s="177">
        <f t="shared" si="3658"/>
        <v>0</v>
      </c>
      <c r="Y4480" s="258"/>
      <c r="Z4480" s="258"/>
      <c r="AA4480" s="178">
        <f t="shared" si="3669"/>
        <v>0</v>
      </c>
      <c r="AB4480" s="157"/>
      <c r="AC4480" s="255"/>
      <c r="AD4480" s="258"/>
      <c r="AE4480" s="177">
        <f t="shared" si="3659"/>
        <v>0</v>
      </c>
      <c r="AF4480" s="258"/>
      <c r="AG4480" s="258"/>
      <c r="AH4480" s="178">
        <f t="shared" si="3670"/>
        <v>0</v>
      </c>
      <c r="AJ4480" s="252"/>
      <c r="AK4480" s="253"/>
      <c r="AL4480" s="254"/>
      <c r="AM4480" s="253"/>
      <c r="AN4480" s="254"/>
      <c r="AO4480" s="253"/>
      <c r="AP4480" s="254"/>
      <c r="AQ4480" s="253"/>
      <c r="AR4480" s="254"/>
      <c r="AS4480" s="253"/>
      <c r="AT4480" s="254"/>
      <c r="AU4480" s="253"/>
      <c r="AV4480" s="163">
        <f t="shared" si="3660"/>
        <v>0</v>
      </c>
      <c r="AW4480" s="93">
        <f t="shared" si="3661"/>
        <v>0</v>
      </c>
      <c r="AY4480" s="163">
        <f t="shared" si="3662"/>
        <v>0</v>
      </c>
      <c r="AZ4480" s="163">
        <f t="shared" si="3663"/>
        <v>0</v>
      </c>
      <c r="BA4480" s="163">
        <f t="shared" si="3664"/>
        <v>0</v>
      </c>
      <c r="BB4480" s="163">
        <f t="shared" si="3665"/>
        <v>0</v>
      </c>
      <c r="BC4480" s="163">
        <f t="shared" si="3666"/>
        <v>0</v>
      </c>
      <c r="BD4480" s="163">
        <f t="shared" si="3667"/>
        <v>0</v>
      </c>
    </row>
    <row r="4481" spans="2:56" x14ac:dyDescent="0.3">
      <c r="B4481" s="176" t="s">
        <v>214</v>
      </c>
      <c r="C4481" s="202">
        <f>SUM(C4482,C4486)</f>
        <v>0</v>
      </c>
      <c r="D4481" s="203">
        <f>SUM(D4482,D4486)</f>
        <v>0</v>
      </c>
      <c r="E4481" s="204">
        <f t="shared" si="3654"/>
        <v>0</v>
      </c>
      <c r="F4481" s="202">
        <f>SUM(F4482,F4486)</f>
        <v>0</v>
      </c>
      <c r="G4481" s="203">
        <f>SUM(G4482,G4486)</f>
        <v>0</v>
      </c>
      <c r="H4481" s="204">
        <f t="shared" si="3655"/>
        <v>0</v>
      </c>
      <c r="I4481" s="202">
        <f>SUM(I4482,I4486)</f>
        <v>0</v>
      </c>
      <c r="J4481" s="205">
        <f>SUM(J4482,J4486)</f>
        <v>0</v>
      </c>
      <c r="K4481" s="206">
        <f t="shared" si="3656"/>
        <v>0</v>
      </c>
      <c r="L4481" s="202">
        <f>SUM(L4482,L4486)</f>
        <v>0</v>
      </c>
      <c r="M4481" s="205">
        <f>SUM(M4482,M4486)</f>
        <v>0</v>
      </c>
      <c r="N4481" s="207">
        <f>SUM(N4482,N4486)</f>
        <v>0</v>
      </c>
      <c r="O4481" s="202">
        <f>SUM(O4482,O4486)</f>
        <v>0</v>
      </c>
      <c r="P4481" s="207">
        <f>SUM(P4482,P4486)</f>
        <v>0</v>
      </c>
      <c r="Q4481" s="208">
        <f t="shared" si="3657"/>
        <v>0</v>
      </c>
      <c r="R4481" s="209">
        <f>SUM(R4482,R4486)</f>
        <v>0</v>
      </c>
      <c r="S4481" s="209">
        <f>SUM(S4482,S4486)</f>
        <v>0</v>
      </c>
      <c r="T4481" s="210">
        <f t="shared" si="3668"/>
        <v>0</v>
      </c>
      <c r="U4481" s="91"/>
      <c r="V4481" s="202">
        <f>SUM(V4482,V4486)</f>
        <v>0</v>
      </c>
      <c r="W4481" s="207">
        <f>SUM(W4482,W4486)</f>
        <v>0</v>
      </c>
      <c r="X4481" s="208">
        <f t="shared" si="3658"/>
        <v>0</v>
      </c>
      <c r="Y4481" s="209">
        <f>SUM(Y4482,Y4486)</f>
        <v>0</v>
      </c>
      <c r="Z4481" s="209">
        <f>SUM(Z4482,Z4486)</f>
        <v>0</v>
      </c>
      <c r="AA4481" s="210">
        <f t="shared" si="3669"/>
        <v>0</v>
      </c>
      <c r="AB4481" s="91"/>
      <c r="AC4481" s="202">
        <f>SUM(AC4482,AC4486)</f>
        <v>0</v>
      </c>
      <c r="AD4481" s="207">
        <f>SUM(AD4482,AD4486)</f>
        <v>0</v>
      </c>
      <c r="AE4481" s="208">
        <f t="shared" si="3659"/>
        <v>0</v>
      </c>
      <c r="AF4481" s="209">
        <f>SUM(AF4482,AF4486)</f>
        <v>0</v>
      </c>
      <c r="AG4481" s="209">
        <f>SUM(AG4482,AG4486)</f>
        <v>0</v>
      </c>
      <c r="AH4481" s="210">
        <f t="shared" si="3670"/>
        <v>0</v>
      </c>
      <c r="AJ4481" s="203">
        <f t="shared" ref="AJ4481:AU4481" si="3690">SUM(AJ4482,AJ4486)</f>
        <v>0</v>
      </c>
      <c r="AK4481" s="205">
        <f t="shared" si="3690"/>
        <v>0</v>
      </c>
      <c r="AL4481" s="207">
        <f t="shared" si="3690"/>
        <v>0</v>
      </c>
      <c r="AM4481" s="205">
        <f t="shared" si="3690"/>
        <v>0</v>
      </c>
      <c r="AN4481" s="207">
        <f t="shared" si="3690"/>
        <v>0</v>
      </c>
      <c r="AO4481" s="205">
        <f t="shared" si="3690"/>
        <v>0</v>
      </c>
      <c r="AP4481" s="207">
        <f t="shared" si="3690"/>
        <v>0</v>
      </c>
      <c r="AQ4481" s="205">
        <f t="shared" si="3690"/>
        <v>0</v>
      </c>
      <c r="AR4481" s="207">
        <f t="shared" si="3690"/>
        <v>0</v>
      </c>
      <c r="AS4481" s="205">
        <f t="shared" si="3690"/>
        <v>0</v>
      </c>
      <c r="AT4481" s="207">
        <f t="shared" si="3690"/>
        <v>0</v>
      </c>
      <c r="AU4481" s="205">
        <f t="shared" si="3690"/>
        <v>0</v>
      </c>
      <c r="AV4481" s="205">
        <f t="shared" si="3660"/>
        <v>0</v>
      </c>
      <c r="AW4481" s="211">
        <f t="shared" si="3661"/>
        <v>0</v>
      </c>
      <c r="AY4481" s="205">
        <f t="shared" si="3662"/>
        <v>0</v>
      </c>
      <c r="AZ4481" s="205">
        <f t="shared" si="3663"/>
        <v>0</v>
      </c>
      <c r="BA4481" s="205">
        <f t="shared" si="3664"/>
        <v>0</v>
      </c>
      <c r="BB4481" s="205">
        <f t="shared" si="3665"/>
        <v>0</v>
      </c>
      <c r="BC4481" s="205">
        <f t="shared" si="3666"/>
        <v>0</v>
      </c>
      <c r="BD4481" s="205">
        <f t="shared" si="3667"/>
        <v>0</v>
      </c>
    </row>
    <row r="4482" spans="2:56" x14ac:dyDescent="0.3">
      <c r="B4482" s="179" t="s">
        <v>215</v>
      </c>
      <c r="C4482" s="202">
        <f>SUM(C4483:C4485)</f>
        <v>0</v>
      </c>
      <c r="D4482" s="203">
        <f>SUM(D4483:D4485)</f>
        <v>0</v>
      </c>
      <c r="E4482" s="204">
        <f t="shared" si="3654"/>
        <v>0</v>
      </c>
      <c r="F4482" s="202">
        <f>SUM(F4483:F4485)</f>
        <v>0</v>
      </c>
      <c r="G4482" s="203">
        <f>SUM(G4483:G4485)</f>
        <v>0</v>
      </c>
      <c r="H4482" s="204">
        <f t="shared" si="3655"/>
        <v>0</v>
      </c>
      <c r="I4482" s="202">
        <f>SUM(I4483:I4485)</f>
        <v>0</v>
      </c>
      <c r="J4482" s="205">
        <f>SUM(J4483:J4485)</f>
        <v>0</v>
      </c>
      <c r="K4482" s="206">
        <f t="shared" si="3656"/>
        <v>0</v>
      </c>
      <c r="L4482" s="202">
        <f>SUM(L4483:L4485)</f>
        <v>0</v>
      </c>
      <c r="M4482" s="205">
        <f>SUM(M4483:M4485)</f>
        <v>0</v>
      </c>
      <c r="N4482" s="207">
        <f>SUM(N4483:N4485)</f>
        <v>0</v>
      </c>
      <c r="O4482" s="202">
        <f>SUM(O4483:O4485)</f>
        <v>0</v>
      </c>
      <c r="P4482" s="207">
        <f>SUM(P4483:P4485)</f>
        <v>0</v>
      </c>
      <c r="Q4482" s="208">
        <f t="shared" si="3657"/>
        <v>0</v>
      </c>
      <c r="R4482" s="209">
        <f>SUM(R4483:R4485)</f>
        <v>0</v>
      </c>
      <c r="S4482" s="209">
        <f>SUM(S4483:S4485)</f>
        <v>0</v>
      </c>
      <c r="T4482" s="210">
        <f t="shared" si="3668"/>
        <v>0</v>
      </c>
      <c r="U4482" s="91"/>
      <c r="V4482" s="202">
        <f>SUM(V4483:V4485)</f>
        <v>0</v>
      </c>
      <c r="W4482" s="207">
        <f>SUM(W4483:W4485)</f>
        <v>0</v>
      </c>
      <c r="X4482" s="208">
        <f t="shared" si="3658"/>
        <v>0</v>
      </c>
      <c r="Y4482" s="209">
        <f>SUM(Y4483:Y4485)</f>
        <v>0</v>
      </c>
      <c r="Z4482" s="209">
        <f>SUM(Z4483:Z4485)</f>
        <v>0</v>
      </c>
      <c r="AA4482" s="210">
        <f t="shared" si="3669"/>
        <v>0</v>
      </c>
      <c r="AB4482" s="91"/>
      <c r="AC4482" s="202">
        <f>SUM(AC4483:AC4485)</f>
        <v>0</v>
      </c>
      <c r="AD4482" s="207">
        <f>SUM(AD4483:AD4485)</f>
        <v>0</v>
      </c>
      <c r="AE4482" s="208">
        <f t="shared" si="3659"/>
        <v>0</v>
      </c>
      <c r="AF4482" s="209">
        <f>SUM(AF4483:AF4485)</f>
        <v>0</v>
      </c>
      <c r="AG4482" s="209">
        <f>SUM(AG4483:AG4485)</f>
        <v>0</v>
      </c>
      <c r="AH4482" s="210">
        <f t="shared" si="3670"/>
        <v>0</v>
      </c>
      <c r="AJ4482" s="203">
        <f t="shared" ref="AJ4482:AU4482" si="3691">SUM(AJ4483:AJ4485)</f>
        <v>0</v>
      </c>
      <c r="AK4482" s="205">
        <f t="shared" si="3691"/>
        <v>0</v>
      </c>
      <c r="AL4482" s="207">
        <f t="shared" si="3691"/>
        <v>0</v>
      </c>
      <c r="AM4482" s="205">
        <f t="shared" si="3691"/>
        <v>0</v>
      </c>
      <c r="AN4482" s="207">
        <f t="shared" si="3691"/>
        <v>0</v>
      </c>
      <c r="AO4482" s="205">
        <f t="shared" si="3691"/>
        <v>0</v>
      </c>
      <c r="AP4482" s="207">
        <f t="shared" si="3691"/>
        <v>0</v>
      </c>
      <c r="AQ4482" s="205">
        <f t="shared" si="3691"/>
        <v>0</v>
      </c>
      <c r="AR4482" s="207">
        <f t="shared" si="3691"/>
        <v>0</v>
      </c>
      <c r="AS4482" s="205">
        <f t="shared" si="3691"/>
        <v>0</v>
      </c>
      <c r="AT4482" s="207">
        <f t="shared" si="3691"/>
        <v>0</v>
      </c>
      <c r="AU4482" s="205">
        <f t="shared" si="3691"/>
        <v>0</v>
      </c>
      <c r="AV4482" s="205">
        <f t="shared" si="3660"/>
        <v>0</v>
      </c>
      <c r="AW4482" s="211">
        <f t="shared" si="3661"/>
        <v>0</v>
      </c>
      <c r="AY4482" s="205">
        <f t="shared" si="3662"/>
        <v>0</v>
      </c>
      <c r="AZ4482" s="205">
        <f t="shared" si="3663"/>
        <v>0</v>
      </c>
      <c r="BA4482" s="205">
        <f t="shared" si="3664"/>
        <v>0</v>
      </c>
      <c r="BB4482" s="205">
        <f t="shared" si="3665"/>
        <v>0</v>
      </c>
      <c r="BC4482" s="205">
        <f t="shared" si="3666"/>
        <v>0</v>
      </c>
      <c r="BD4482" s="205">
        <f t="shared" si="3667"/>
        <v>0</v>
      </c>
    </row>
    <row r="4483" spans="2:56" x14ac:dyDescent="0.3">
      <c r="B4483" s="201" t="s">
        <v>216</v>
      </c>
      <c r="C4483" s="255"/>
      <c r="D4483" s="256"/>
      <c r="E4483" s="182">
        <f t="shared" si="3654"/>
        <v>0</v>
      </c>
      <c r="F4483" s="255"/>
      <c r="G4483" s="256"/>
      <c r="H4483" s="182">
        <f t="shared" si="3655"/>
        <v>0</v>
      </c>
      <c r="I4483" s="255"/>
      <c r="J4483" s="257"/>
      <c r="K4483" s="184">
        <f t="shared" si="3656"/>
        <v>0</v>
      </c>
      <c r="L4483" s="255"/>
      <c r="M4483" s="257"/>
      <c r="N4483" s="258"/>
      <c r="O4483" s="255"/>
      <c r="P4483" s="258"/>
      <c r="Q4483" s="177">
        <f t="shared" si="3657"/>
        <v>0</v>
      </c>
      <c r="R4483" s="258"/>
      <c r="S4483" s="258"/>
      <c r="T4483" s="178">
        <f t="shared" si="3668"/>
        <v>0</v>
      </c>
      <c r="U4483" s="157"/>
      <c r="V4483" s="255"/>
      <c r="W4483" s="258"/>
      <c r="X4483" s="177">
        <f t="shared" si="3658"/>
        <v>0</v>
      </c>
      <c r="Y4483" s="258"/>
      <c r="Z4483" s="258"/>
      <c r="AA4483" s="178">
        <f t="shared" si="3669"/>
        <v>0</v>
      </c>
      <c r="AB4483" s="157"/>
      <c r="AC4483" s="255"/>
      <c r="AD4483" s="258"/>
      <c r="AE4483" s="177">
        <f t="shared" si="3659"/>
        <v>0</v>
      </c>
      <c r="AF4483" s="258"/>
      <c r="AG4483" s="258"/>
      <c r="AH4483" s="178">
        <f t="shared" si="3670"/>
        <v>0</v>
      </c>
      <c r="AJ4483" s="252"/>
      <c r="AK4483" s="253"/>
      <c r="AL4483" s="254"/>
      <c r="AM4483" s="253"/>
      <c r="AN4483" s="254"/>
      <c r="AO4483" s="253"/>
      <c r="AP4483" s="254"/>
      <c r="AQ4483" s="253"/>
      <c r="AR4483" s="254"/>
      <c r="AS4483" s="253"/>
      <c r="AT4483" s="254"/>
      <c r="AU4483" s="253"/>
      <c r="AV4483" s="163">
        <f t="shared" si="3660"/>
        <v>0</v>
      </c>
      <c r="AW4483" s="93">
        <f t="shared" si="3661"/>
        <v>0</v>
      </c>
      <c r="AY4483" s="163">
        <f t="shared" si="3662"/>
        <v>0</v>
      </c>
      <c r="AZ4483" s="163">
        <f t="shared" si="3663"/>
        <v>0</v>
      </c>
      <c r="BA4483" s="163">
        <f t="shared" si="3664"/>
        <v>0</v>
      </c>
      <c r="BB4483" s="163">
        <f t="shared" si="3665"/>
        <v>0</v>
      </c>
      <c r="BC4483" s="163">
        <f t="shared" si="3666"/>
        <v>0</v>
      </c>
      <c r="BD4483" s="163">
        <f t="shared" si="3667"/>
        <v>0</v>
      </c>
    </row>
    <row r="4484" spans="2:56" x14ac:dyDescent="0.3">
      <c r="B4484" s="201" t="s">
        <v>217</v>
      </c>
      <c r="C4484" s="255"/>
      <c r="D4484" s="256"/>
      <c r="E4484" s="182">
        <f t="shared" si="3654"/>
        <v>0</v>
      </c>
      <c r="F4484" s="255"/>
      <c r="G4484" s="256"/>
      <c r="H4484" s="182">
        <f t="shared" si="3655"/>
        <v>0</v>
      </c>
      <c r="I4484" s="255"/>
      <c r="J4484" s="257"/>
      <c r="K4484" s="184">
        <f t="shared" si="3656"/>
        <v>0</v>
      </c>
      <c r="L4484" s="255"/>
      <c r="M4484" s="257"/>
      <c r="N4484" s="258"/>
      <c r="O4484" s="255"/>
      <c r="P4484" s="258"/>
      <c r="Q4484" s="177">
        <f t="shared" si="3657"/>
        <v>0</v>
      </c>
      <c r="R4484" s="258"/>
      <c r="S4484" s="258"/>
      <c r="T4484" s="178">
        <f t="shared" si="3668"/>
        <v>0</v>
      </c>
      <c r="U4484" s="157"/>
      <c r="V4484" s="255"/>
      <c r="W4484" s="258"/>
      <c r="X4484" s="177">
        <f t="shared" si="3658"/>
        <v>0</v>
      </c>
      <c r="Y4484" s="258"/>
      <c r="Z4484" s="258"/>
      <c r="AA4484" s="178">
        <f t="shared" si="3669"/>
        <v>0</v>
      </c>
      <c r="AB4484" s="157"/>
      <c r="AC4484" s="255"/>
      <c r="AD4484" s="258"/>
      <c r="AE4484" s="177">
        <f t="shared" si="3659"/>
        <v>0</v>
      </c>
      <c r="AF4484" s="258"/>
      <c r="AG4484" s="258"/>
      <c r="AH4484" s="178">
        <f t="shared" si="3670"/>
        <v>0</v>
      </c>
      <c r="AJ4484" s="252"/>
      <c r="AK4484" s="253"/>
      <c r="AL4484" s="254"/>
      <c r="AM4484" s="253"/>
      <c r="AN4484" s="254"/>
      <c r="AO4484" s="253"/>
      <c r="AP4484" s="254"/>
      <c r="AQ4484" s="253"/>
      <c r="AR4484" s="254"/>
      <c r="AS4484" s="253"/>
      <c r="AT4484" s="254"/>
      <c r="AU4484" s="253"/>
      <c r="AV4484" s="163">
        <f t="shared" si="3660"/>
        <v>0</v>
      </c>
      <c r="AW4484" s="93">
        <f t="shared" si="3661"/>
        <v>0</v>
      </c>
      <c r="AY4484" s="163">
        <f t="shared" si="3662"/>
        <v>0</v>
      </c>
      <c r="AZ4484" s="163">
        <f t="shared" si="3663"/>
        <v>0</v>
      </c>
      <c r="BA4484" s="163">
        <f t="shared" si="3664"/>
        <v>0</v>
      </c>
      <c r="BB4484" s="163">
        <f t="shared" si="3665"/>
        <v>0</v>
      </c>
      <c r="BC4484" s="163">
        <f t="shared" si="3666"/>
        <v>0</v>
      </c>
      <c r="BD4484" s="163">
        <f t="shared" si="3667"/>
        <v>0</v>
      </c>
    </row>
    <row r="4485" spans="2:56" x14ac:dyDescent="0.3">
      <c r="B4485" s="201" t="s">
        <v>218</v>
      </c>
      <c r="C4485" s="255"/>
      <c r="D4485" s="256"/>
      <c r="E4485" s="182">
        <f t="shared" si="3654"/>
        <v>0</v>
      </c>
      <c r="F4485" s="255"/>
      <c r="G4485" s="256"/>
      <c r="H4485" s="182">
        <f t="shared" si="3655"/>
        <v>0</v>
      </c>
      <c r="I4485" s="255"/>
      <c r="J4485" s="257"/>
      <c r="K4485" s="184">
        <f t="shared" si="3656"/>
        <v>0</v>
      </c>
      <c r="L4485" s="255"/>
      <c r="M4485" s="257"/>
      <c r="N4485" s="258"/>
      <c r="O4485" s="255"/>
      <c r="P4485" s="258"/>
      <c r="Q4485" s="177">
        <f t="shared" si="3657"/>
        <v>0</v>
      </c>
      <c r="R4485" s="258"/>
      <c r="S4485" s="258"/>
      <c r="T4485" s="178">
        <f t="shared" si="3668"/>
        <v>0</v>
      </c>
      <c r="U4485" s="157"/>
      <c r="V4485" s="255"/>
      <c r="W4485" s="258"/>
      <c r="X4485" s="177">
        <f t="shared" si="3658"/>
        <v>0</v>
      </c>
      <c r="Y4485" s="258"/>
      <c r="Z4485" s="258"/>
      <c r="AA4485" s="178">
        <f t="shared" si="3669"/>
        <v>0</v>
      </c>
      <c r="AB4485" s="157"/>
      <c r="AC4485" s="255"/>
      <c r="AD4485" s="258"/>
      <c r="AE4485" s="177">
        <f t="shared" si="3659"/>
        <v>0</v>
      </c>
      <c r="AF4485" s="258"/>
      <c r="AG4485" s="258"/>
      <c r="AH4485" s="178">
        <f t="shared" si="3670"/>
        <v>0</v>
      </c>
      <c r="AJ4485" s="252"/>
      <c r="AK4485" s="253"/>
      <c r="AL4485" s="254"/>
      <c r="AM4485" s="253"/>
      <c r="AN4485" s="254"/>
      <c r="AO4485" s="253"/>
      <c r="AP4485" s="254"/>
      <c r="AQ4485" s="253"/>
      <c r="AR4485" s="254"/>
      <c r="AS4485" s="253"/>
      <c r="AT4485" s="254"/>
      <c r="AU4485" s="253"/>
      <c r="AV4485" s="163">
        <f t="shared" si="3660"/>
        <v>0</v>
      </c>
      <c r="AW4485" s="93">
        <f t="shared" si="3661"/>
        <v>0</v>
      </c>
      <c r="AY4485" s="163">
        <f t="shared" si="3662"/>
        <v>0</v>
      </c>
      <c r="AZ4485" s="163">
        <f t="shared" si="3663"/>
        <v>0</v>
      </c>
      <c r="BA4485" s="163">
        <f t="shared" si="3664"/>
        <v>0</v>
      </c>
      <c r="BB4485" s="163">
        <f t="shared" si="3665"/>
        <v>0</v>
      </c>
      <c r="BC4485" s="163">
        <f t="shared" si="3666"/>
        <v>0</v>
      </c>
      <c r="BD4485" s="163">
        <f t="shared" si="3667"/>
        <v>0</v>
      </c>
    </row>
    <row r="4486" spans="2:56" x14ac:dyDescent="0.3">
      <c r="B4486" s="179" t="s">
        <v>219</v>
      </c>
      <c r="C4486" s="202">
        <f>SUM(C4487:C4493)</f>
        <v>0</v>
      </c>
      <c r="D4486" s="203">
        <f>SUM(D4487:D4493)</f>
        <v>0</v>
      </c>
      <c r="E4486" s="204">
        <f t="shared" si="3654"/>
        <v>0</v>
      </c>
      <c r="F4486" s="202">
        <f>SUM(F4487:F4493)</f>
        <v>0</v>
      </c>
      <c r="G4486" s="203">
        <f>SUM(G4487:G4493)</f>
        <v>0</v>
      </c>
      <c r="H4486" s="204">
        <f t="shared" si="3655"/>
        <v>0</v>
      </c>
      <c r="I4486" s="202">
        <f>SUM(I4487:I4493)</f>
        <v>0</v>
      </c>
      <c r="J4486" s="205">
        <f>SUM(J4487:J4493)</f>
        <v>0</v>
      </c>
      <c r="K4486" s="206">
        <f t="shared" si="3656"/>
        <v>0</v>
      </c>
      <c r="L4486" s="202">
        <f>SUM(L4487:L4493)</f>
        <v>0</v>
      </c>
      <c r="M4486" s="205">
        <f>SUM(M4487:M4493)</f>
        <v>0</v>
      </c>
      <c r="N4486" s="207">
        <f>SUM(N4487:N4493)</f>
        <v>0</v>
      </c>
      <c r="O4486" s="202">
        <f>SUM(O4487:O4493)</f>
        <v>0</v>
      </c>
      <c r="P4486" s="207">
        <f>SUM(P4487:P4493)</f>
        <v>0</v>
      </c>
      <c r="Q4486" s="208">
        <f t="shared" si="3657"/>
        <v>0</v>
      </c>
      <c r="R4486" s="209">
        <f>SUM(R4487:R4493)</f>
        <v>0</v>
      </c>
      <c r="S4486" s="209">
        <f>SUM(S4487:S4493)</f>
        <v>0</v>
      </c>
      <c r="T4486" s="210">
        <f t="shared" si="3668"/>
        <v>0</v>
      </c>
      <c r="U4486" s="91"/>
      <c r="V4486" s="202">
        <f>SUM(V4487:V4493)</f>
        <v>0</v>
      </c>
      <c r="W4486" s="207">
        <f>SUM(W4487:W4493)</f>
        <v>0</v>
      </c>
      <c r="X4486" s="208">
        <f t="shared" si="3658"/>
        <v>0</v>
      </c>
      <c r="Y4486" s="209">
        <f>SUM(Y4487:Y4493)</f>
        <v>0</v>
      </c>
      <c r="Z4486" s="209">
        <f>SUM(Z4487:Z4493)</f>
        <v>0</v>
      </c>
      <c r="AA4486" s="210">
        <f t="shared" si="3669"/>
        <v>0</v>
      </c>
      <c r="AB4486" s="91"/>
      <c r="AC4486" s="202">
        <f>SUM(AC4487:AC4493)</f>
        <v>0</v>
      </c>
      <c r="AD4486" s="207">
        <f>SUM(AD4487:AD4493)</f>
        <v>0</v>
      </c>
      <c r="AE4486" s="208">
        <f t="shared" si="3659"/>
        <v>0</v>
      </c>
      <c r="AF4486" s="209">
        <f>SUM(AF4487:AF4493)</f>
        <v>0</v>
      </c>
      <c r="AG4486" s="209">
        <f>SUM(AG4487:AG4493)</f>
        <v>0</v>
      </c>
      <c r="AH4486" s="210">
        <f t="shared" si="3670"/>
        <v>0</v>
      </c>
      <c r="AJ4486" s="203">
        <f t="shared" ref="AJ4486:AU4486" si="3692">SUM(AJ4487:AJ4493)</f>
        <v>0</v>
      </c>
      <c r="AK4486" s="205">
        <f t="shared" si="3692"/>
        <v>0</v>
      </c>
      <c r="AL4486" s="207">
        <f t="shared" si="3692"/>
        <v>0</v>
      </c>
      <c r="AM4486" s="205">
        <f t="shared" si="3692"/>
        <v>0</v>
      </c>
      <c r="AN4486" s="207">
        <f t="shared" si="3692"/>
        <v>0</v>
      </c>
      <c r="AO4486" s="205">
        <f t="shared" si="3692"/>
        <v>0</v>
      </c>
      <c r="AP4486" s="207">
        <f t="shared" si="3692"/>
        <v>0</v>
      </c>
      <c r="AQ4486" s="205">
        <f t="shared" si="3692"/>
        <v>0</v>
      </c>
      <c r="AR4486" s="207">
        <f t="shared" si="3692"/>
        <v>0</v>
      </c>
      <c r="AS4486" s="205">
        <f t="shared" si="3692"/>
        <v>0</v>
      </c>
      <c r="AT4486" s="207">
        <f t="shared" si="3692"/>
        <v>0</v>
      </c>
      <c r="AU4486" s="205">
        <f t="shared" si="3692"/>
        <v>0</v>
      </c>
      <c r="AV4486" s="205">
        <f t="shared" si="3660"/>
        <v>0</v>
      </c>
      <c r="AW4486" s="211">
        <f t="shared" si="3661"/>
        <v>0</v>
      </c>
      <c r="AY4486" s="205">
        <f t="shared" si="3662"/>
        <v>0</v>
      </c>
      <c r="AZ4486" s="205">
        <f t="shared" si="3663"/>
        <v>0</v>
      </c>
      <c r="BA4486" s="205">
        <f t="shared" si="3664"/>
        <v>0</v>
      </c>
      <c r="BB4486" s="205">
        <f t="shared" si="3665"/>
        <v>0</v>
      </c>
      <c r="BC4486" s="205">
        <f t="shared" si="3666"/>
        <v>0</v>
      </c>
      <c r="BD4486" s="205">
        <f t="shared" si="3667"/>
        <v>0</v>
      </c>
    </row>
    <row r="4487" spans="2:56" x14ac:dyDescent="0.3">
      <c r="B4487" s="201" t="s">
        <v>220</v>
      </c>
      <c r="C4487" s="255"/>
      <c r="D4487" s="256"/>
      <c r="E4487" s="182">
        <f t="shared" si="3654"/>
        <v>0</v>
      </c>
      <c r="F4487" s="255"/>
      <c r="G4487" s="256"/>
      <c r="H4487" s="182">
        <f t="shared" si="3655"/>
        <v>0</v>
      </c>
      <c r="I4487" s="255"/>
      <c r="J4487" s="257"/>
      <c r="K4487" s="184">
        <f t="shared" si="3656"/>
        <v>0</v>
      </c>
      <c r="L4487" s="255"/>
      <c r="M4487" s="257"/>
      <c r="N4487" s="258"/>
      <c r="O4487" s="255"/>
      <c r="P4487" s="258"/>
      <c r="Q4487" s="177">
        <f t="shared" si="3657"/>
        <v>0</v>
      </c>
      <c r="R4487" s="258"/>
      <c r="S4487" s="258"/>
      <c r="T4487" s="178">
        <f t="shared" si="3668"/>
        <v>0</v>
      </c>
      <c r="U4487" s="157"/>
      <c r="V4487" s="255"/>
      <c r="W4487" s="258"/>
      <c r="X4487" s="177">
        <f t="shared" si="3658"/>
        <v>0</v>
      </c>
      <c r="Y4487" s="258"/>
      <c r="Z4487" s="258"/>
      <c r="AA4487" s="178">
        <f t="shared" si="3669"/>
        <v>0</v>
      </c>
      <c r="AB4487" s="157"/>
      <c r="AC4487" s="255"/>
      <c r="AD4487" s="258"/>
      <c r="AE4487" s="177">
        <f t="shared" si="3659"/>
        <v>0</v>
      </c>
      <c r="AF4487" s="258"/>
      <c r="AG4487" s="258"/>
      <c r="AH4487" s="178">
        <f t="shared" si="3670"/>
        <v>0</v>
      </c>
      <c r="AJ4487" s="252"/>
      <c r="AK4487" s="253"/>
      <c r="AL4487" s="254"/>
      <c r="AM4487" s="253"/>
      <c r="AN4487" s="254"/>
      <c r="AO4487" s="253"/>
      <c r="AP4487" s="254"/>
      <c r="AQ4487" s="253"/>
      <c r="AR4487" s="254"/>
      <c r="AS4487" s="253"/>
      <c r="AT4487" s="254"/>
      <c r="AU4487" s="253"/>
      <c r="AV4487" s="163">
        <f t="shared" si="3660"/>
        <v>0</v>
      </c>
      <c r="AW4487" s="93">
        <f t="shared" si="3661"/>
        <v>0</v>
      </c>
      <c r="AY4487" s="163">
        <f t="shared" si="3662"/>
        <v>0</v>
      </c>
      <c r="AZ4487" s="163">
        <f t="shared" si="3663"/>
        <v>0</v>
      </c>
      <c r="BA4487" s="163">
        <f t="shared" si="3664"/>
        <v>0</v>
      </c>
      <c r="BB4487" s="163">
        <f t="shared" si="3665"/>
        <v>0</v>
      </c>
      <c r="BC4487" s="163">
        <f t="shared" si="3666"/>
        <v>0</v>
      </c>
      <c r="BD4487" s="163">
        <f t="shared" si="3667"/>
        <v>0</v>
      </c>
    </row>
    <row r="4488" spans="2:56" x14ac:dyDescent="0.3">
      <c r="B4488" s="201" t="s">
        <v>221</v>
      </c>
      <c r="C4488" s="255"/>
      <c r="D4488" s="256"/>
      <c r="E4488" s="182">
        <f t="shared" si="3654"/>
        <v>0</v>
      </c>
      <c r="F4488" s="255"/>
      <c r="G4488" s="256"/>
      <c r="H4488" s="182">
        <f t="shared" si="3655"/>
        <v>0</v>
      </c>
      <c r="I4488" s="255"/>
      <c r="J4488" s="257"/>
      <c r="K4488" s="184">
        <f t="shared" si="3656"/>
        <v>0</v>
      </c>
      <c r="L4488" s="255"/>
      <c r="M4488" s="257"/>
      <c r="N4488" s="258"/>
      <c r="O4488" s="255"/>
      <c r="P4488" s="258"/>
      <c r="Q4488" s="177">
        <f t="shared" si="3657"/>
        <v>0</v>
      </c>
      <c r="R4488" s="258"/>
      <c r="S4488" s="258"/>
      <c r="T4488" s="178">
        <f t="shared" si="3668"/>
        <v>0</v>
      </c>
      <c r="U4488" s="157"/>
      <c r="V4488" s="255"/>
      <c r="W4488" s="258"/>
      <c r="X4488" s="177">
        <f t="shared" si="3658"/>
        <v>0</v>
      </c>
      <c r="Y4488" s="258"/>
      <c r="Z4488" s="258"/>
      <c r="AA4488" s="178">
        <f t="shared" si="3669"/>
        <v>0</v>
      </c>
      <c r="AB4488" s="157"/>
      <c r="AC4488" s="255"/>
      <c r="AD4488" s="258"/>
      <c r="AE4488" s="177">
        <f t="shared" si="3659"/>
        <v>0</v>
      </c>
      <c r="AF4488" s="258"/>
      <c r="AG4488" s="258"/>
      <c r="AH4488" s="178">
        <f t="shared" si="3670"/>
        <v>0</v>
      </c>
      <c r="AJ4488" s="252"/>
      <c r="AK4488" s="253"/>
      <c r="AL4488" s="254"/>
      <c r="AM4488" s="253"/>
      <c r="AN4488" s="254"/>
      <c r="AO4488" s="253"/>
      <c r="AP4488" s="254"/>
      <c r="AQ4488" s="253"/>
      <c r="AR4488" s="254"/>
      <c r="AS4488" s="253"/>
      <c r="AT4488" s="254"/>
      <c r="AU4488" s="253"/>
      <c r="AV4488" s="163">
        <f t="shared" si="3660"/>
        <v>0</v>
      </c>
      <c r="AW4488" s="93">
        <f t="shared" si="3661"/>
        <v>0</v>
      </c>
      <c r="AY4488" s="163">
        <f t="shared" si="3662"/>
        <v>0</v>
      </c>
      <c r="AZ4488" s="163">
        <f t="shared" si="3663"/>
        <v>0</v>
      </c>
      <c r="BA4488" s="163">
        <f t="shared" si="3664"/>
        <v>0</v>
      </c>
      <c r="BB4488" s="163">
        <f t="shared" si="3665"/>
        <v>0</v>
      </c>
      <c r="BC4488" s="163">
        <f t="shared" si="3666"/>
        <v>0</v>
      </c>
      <c r="BD4488" s="163">
        <f t="shared" si="3667"/>
        <v>0</v>
      </c>
    </row>
    <row r="4489" spans="2:56" x14ac:dyDescent="0.3">
      <c r="B4489" s="201" t="s">
        <v>222</v>
      </c>
      <c r="C4489" s="255"/>
      <c r="D4489" s="256"/>
      <c r="E4489" s="182">
        <f t="shared" si="3654"/>
        <v>0</v>
      </c>
      <c r="F4489" s="255"/>
      <c r="G4489" s="256"/>
      <c r="H4489" s="182">
        <f t="shared" si="3655"/>
        <v>0</v>
      </c>
      <c r="I4489" s="255"/>
      <c r="J4489" s="257"/>
      <c r="K4489" s="184">
        <f t="shared" si="3656"/>
        <v>0</v>
      </c>
      <c r="L4489" s="255"/>
      <c r="M4489" s="257"/>
      <c r="N4489" s="258"/>
      <c r="O4489" s="255"/>
      <c r="P4489" s="258"/>
      <c r="Q4489" s="177">
        <f t="shared" si="3657"/>
        <v>0</v>
      </c>
      <c r="R4489" s="258"/>
      <c r="S4489" s="258"/>
      <c r="T4489" s="178">
        <f t="shared" si="3668"/>
        <v>0</v>
      </c>
      <c r="U4489" s="157"/>
      <c r="V4489" s="255"/>
      <c r="W4489" s="258"/>
      <c r="X4489" s="177">
        <f t="shared" si="3658"/>
        <v>0</v>
      </c>
      <c r="Y4489" s="258"/>
      <c r="Z4489" s="258"/>
      <c r="AA4489" s="178">
        <f t="shared" si="3669"/>
        <v>0</v>
      </c>
      <c r="AB4489" s="157"/>
      <c r="AC4489" s="255"/>
      <c r="AD4489" s="258"/>
      <c r="AE4489" s="177">
        <f t="shared" si="3659"/>
        <v>0</v>
      </c>
      <c r="AF4489" s="258"/>
      <c r="AG4489" s="258"/>
      <c r="AH4489" s="178">
        <f t="shared" si="3670"/>
        <v>0</v>
      </c>
      <c r="AJ4489" s="252"/>
      <c r="AK4489" s="253"/>
      <c r="AL4489" s="254"/>
      <c r="AM4489" s="253"/>
      <c r="AN4489" s="254"/>
      <c r="AO4489" s="253"/>
      <c r="AP4489" s="254"/>
      <c r="AQ4489" s="253"/>
      <c r="AR4489" s="254"/>
      <c r="AS4489" s="253"/>
      <c r="AT4489" s="254"/>
      <c r="AU4489" s="253"/>
      <c r="AV4489" s="163">
        <f t="shared" si="3660"/>
        <v>0</v>
      </c>
      <c r="AW4489" s="93">
        <f t="shared" si="3661"/>
        <v>0</v>
      </c>
      <c r="AY4489" s="163">
        <f t="shared" si="3662"/>
        <v>0</v>
      </c>
      <c r="AZ4489" s="163">
        <f t="shared" si="3663"/>
        <v>0</v>
      </c>
      <c r="BA4489" s="163">
        <f t="shared" si="3664"/>
        <v>0</v>
      </c>
      <c r="BB4489" s="163">
        <f t="shared" si="3665"/>
        <v>0</v>
      </c>
      <c r="BC4489" s="163">
        <f t="shared" si="3666"/>
        <v>0</v>
      </c>
      <c r="BD4489" s="163">
        <f t="shared" si="3667"/>
        <v>0</v>
      </c>
    </row>
    <row r="4490" spans="2:56" x14ac:dyDescent="0.3">
      <c r="B4490" s="201" t="s">
        <v>223</v>
      </c>
      <c r="C4490" s="255"/>
      <c r="D4490" s="256"/>
      <c r="E4490" s="182">
        <f t="shared" si="3654"/>
        <v>0</v>
      </c>
      <c r="F4490" s="255"/>
      <c r="G4490" s="256"/>
      <c r="H4490" s="182">
        <f t="shared" si="3655"/>
        <v>0</v>
      </c>
      <c r="I4490" s="255"/>
      <c r="J4490" s="257"/>
      <c r="K4490" s="184">
        <f t="shared" si="3656"/>
        <v>0</v>
      </c>
      <c r="L4490" s="255"/>
      <c r="M4490" s="257"/>
      <c r="N4490" s="258"/>
      <c r="O4490" s="255"/>
      <c r="P4490" s="258"/>
      <c r="Q4490" s="177">
        <f t="shared" si="3657"/>
        <v>0</v>
      </c>
      <c r="R4490" s="258"/>
      <c r="S4490" s="258"/>
      <c r="T4490" s="178">
        <f t="shared" si="3668"/>
        <v>0</v>
      </c>
      <c r="U4490" s="157"/>
      <c r="V4490" s="255"/>
      <c r="W4490" s="258"/>
      <c r="X4490" s="177">
        <f t="shared" si="3658"/>
        <v>0</v>
      </c>
      <c r="Y4490" s="258"/>
      <c r="Z4490" s="258"/>
      <c r="AA4490" s="178">
        <f t="shared" si="3669"/>
        <v>0</v>
      </c>
      <c r="AB4490" s="157"/>
      <c r="AC4490" s="255"/>
      <c r="AD4490" s="258"/>
      <c r="AE4490" s="177">
        <f t="shared" si="3659"/>
        <v>0</v>
      </c>
      <c r="AF4490" s="258"/>
      <c r="AG4490" s="258"/>
      <c r="AH4490" s="178">
        <f t="shared" si="3670"/>
        <v>0</v>
      </c>
      <c r="AJ4490" s="252"/>
      <c r="AK4490" s="253"/>
      <c r="AL4490" s="254"/>
      <c r="AM4490" s="253"/>
      <c r="AN4490" s="254"/>
      <c r="AO4490" s="253"/>
      <c r="AP4490" s="254"/>
      <c r="AQ4490" s="253"/>
      <c r="AR4490" s="254"/>
      <c r="AS4490" s="253"/>
      <c r="AT4490" s="254"/>
      <c r="AU4490" s="253"/>
      <c r="AV4490" s="163">
        <f t="shared" si="3660"/>
        <v>0</v>
      </c>
      <c r="AW4490" s="93">
        <f t="shared" si="3661"/>
        <v>0</v>
      </c>
      <c r="AY4490" s="163">
        <f t="shared" si="3662"/>
        <v>0</v>
      </c>
      <c r="AZ4490" s="163">
        <f t="shared" si="3663"/>
        <v>0</v>
      </c>
      <c r="BA4490" s="163">
        <f t="shared" si="3664"/>
        <v>0</v>
      </c>
      <c r="BB4490" s="163">
        <f t="shared" si="3665"/>
        <v>0</v>
      </c>
      <c r="BC4490" s="163">
        <f t="shared" si="3666"/>
        <v>0</v>
      </c>
      <c r="BD4490" s="163">
        <f t="shared" si="3667"/>
        <v>0</v>
      </c>
    </row>
    <row r="4491" spans="2:56" x14ac:dyDescent="0.3">
      <c r="B4491" s="201" t="s">
        <v>224</v>
      </c>
      <c r="C4491" s="255"/>
      <c r="D4491" s="256"/>
      <c r="E4491" s="182">
        <f t="shared" si="3654"/>
        <v>0</v>
      </c>
      <c r="F4491" s="255"/>
      <c r="G4491" s="256"/>
      <c r="H4491" s="182">
        <f t="shared" si="3655"/>
        <v>0</v>
      </c>
      <c r="I4491" s="255"/>
      <c r="J4491" s="257"/>
      <c r="K4491" s="184">
        <f t="shared" si="3656"/>
        <v>0</v>
      </c>
      <c r="L4491" s="255"/>
      <c r="M4491" s="257"/>
      <c r="N4491" s="258"/>
      <c r="O4491" s="255"/>
      <c r="P4491" s="258"/>
      <c r="Q4491" s="177">
        <f t="shared" si="3657"/>
        <v>0</v>
      </c>
      <c r="R4491" s="258"/>
      <c r="S4491" s="258"/>
      <c r="T4491" s="178">
        <f t="shared" si="3668"/>
        <v>0</v>
      </c>
      <c r="U4491" s="157"/>
      <c r="V4491" s="255"/>
      <c r="W4491" s="258"/>
      <c r="X4491" s="177">
        <f t="shared" si="3658"/>
        <v>0</v>
      </c>
      <c r="Y4491" s="258"/>
      <c r="Z4491" s="258"/>
      <c r="AA4491" s="178">
        <f t="shared" si="3669"/>
        <v>0</v>
      </c>
      <c r="AB4491" s="157"/>
      <c r="AC4491" s="255"/>
      <c r="AD4491" s="258"/>
      <c r="AE4491" s="177">
        <f t="shared" si="3659"/>
        <v>0</v>
      </c>
      <c r="AF4491" s="258"/>
      <c r="AG4491" s="258"/>
      <c r="AH4491" s="178">
        <f t="shared" si="3670"/>
        <v>0</v>
      </c>
      <c r="AJ4491" s="252"/>
      <c r="AK4491" s="253"/>
      <c r="AL4491" s="254"/>
      <c r="AM4491" s="253"/>
      <c r="AN4491" s="254"/>
      <c r="AO4491" s="253"/>
      <c r="AP4491" s="254"/>
      <c r="AQ4491" s="253"/>
      <c r="AR4491" s="254"/>
      <c r="AS4491" s="253"/>
      <c r="AT4491" s="254"/>
      <c r="AU4491" s="253"/>
      <c r="AV4491" s="163">
        <f t="shared" si="3660"/>
        <v>0</v>
      </c>
      <c r="AW4491" s="93">
        <f t="shared" si="3661"/>
        <v>0</v>
      </c>
      <c r="AY4491" s="163">
        <f t="shared" si="3662"/>
        <v>0</v>
      </c>
      <c r="AZ4491" s="163">
        <f t="shared" si="3663"/>
        <v>0</v>
      </c>
      <c r="BA4491" s="163">
        <f t="shared" si="3664"/>
        <v>0</v>
      </c>
      <c r="BB4491" s="163">
        <f t="shared" si="3665"/>
        <v>0</v>
      </c>
      <c r="BC4491" s="163">
        <f t="shared" si="3666"/>
        <v>0</v>
      </c>
      <c r="BD4491" s="163">
        <f t="shared" si="3667"/>
        <v>0</v>
      </c>
    </row>
    <row r="4492" spans="2:56" x14ac:dyDescent="0.3">
      <c r="B4492" s="201" t="s">
        <v>225</v>
      </c>
      <c r="C4492" s="255"/>
      <c r="D4492" s="256"/>
      <c r="E4492" s="182">
        <f t="shared" si="3654"/>
        <v>0</v>
      </c>
      <c r="F4492" s="255"/>
      <c r="G4492" s="256"/>
      <c r="H4492" s="182">
        <f t="shared" si="3655"/>
        <v>0</v>
      </c>
      <c r="I4492" s="255"/>
      <c r="J4492" s="257"/>
      <c r="K4492" s="184">
        <f t="shared" si="3656"/>
        <v>0</v>
      </c>
      <c r="L4492" s="255"/>
      <c r="M4492" s="257"/>
      <c r="N4492" s="258"/>
      <c r="O4492" s="255"/>
      <c r="P4492" s="258"/>
      <c r="Q4492" s="177">
        <f t="shared" si="3657"/>
        <v>0</v>
      </c>
      <c r="R4492" s="258"/>
      <c r="S4492" s="258"/>
      <c r="T4492" s="178">
        <f t="shared" si="3668"/>
        <v>0</v>
      </c>
      <c r="U4492" s="157"/>
      <c r="V4492" s="255"/>
      <c r="W4492" s="258"/>
      <c r="X4492" s="177">
        <f t="shared" si="3658"/>
        <v>0</v>
      </c>
      <c r="Y4492" s="258"/>
      <c r="Z4492" s="258"/>
      <c r="AA4492" s="178">
        <f t="shared" si="3669"/>
        <v>0</v>
      </c>
      <c r="AB4492" s="157"/>
      <c r="AC4492" s="255"/>
      <c r="AD4492" s="258"/>
      <c r="AE4492" s="177">
        <f t="shared" si="3659"/>
        <v>0</v>
      </c>
      <c r="AF4492" s="258"/>
      <c r="AG4492" s="258"/>
      <c r="AH4492" s="178">
        <f t="shared" si="3670"/>
        <v>0</v>
      </c>
      <c r="AJ4492" s="252"/>
      <c r="AK4492" s="253"/>
      <c r="AL4492" s="254"/>
      <c r="AM4492" s="253"/>
      <c r="AN4492" s="254"/>
      <c r="AO4492" s="253"/>
      <c r="AP4492" s="254"/>
      <c r="AQ4492" s="253"/>
      <c r="AR4492" s="254"/>
      <c r="AS4492" s="253"/>
      <c r="AT4492" s="254"/>
      <c r="AU4492" s="253"/>
      <c r="AV4492" s="163">
        <f t="shared" si="3660"/>
        <v>0</v>
      </c>
      <c r="AW4492" s="93">
        <f t="shared" si="3661"/>
        <v>0</v>
      </c>
      <c r="AY4492" s="163">
        <f t="shared" si="3662"/>
        <v>0</v>
      </c>
      <c r="AZ4492" s="163">
        <f t="shared" si="3663"/>
        <v>0</v>
      </c>
      <c r="BA4492" s="163">
        <f t="shared" si="3664"/>
        <v>0</v>
      </c>
      <c r="BB4492" s="163">
        <f t="shared" si="3665"/>
        <v>0</v>
      </c>
      <c r="BC4492" s="163">
        <f t="shared" si="3666"/>
        <v>0</v>
      </c>
      <c r="BD4492" s="163">
        <f t="shared" si="3667"/>
        <v>0</v>
      </c>
    </row>
    <row r="4493" spans="2:56" x14ac:dyDescent="0.3">
      <c r="B4493" s="201" t="s">
        <v>226</v>
      </c>
      <c r="C4493" s="255"/>
      <c r="D4493" s="256"/>
      <c r="E4493" s="182">
        <f t="shared" ref="E4493:E4498" si="3693">IFERROR(D4493/C4493,0)</f>
        <v>0</v>
      </c>
      <c r="F4493" s="255"/>
      <c r="G4493" s="256"/>
      <c r="H4493" s="182">
        <f t="shared" ref="H4493:H4498" si="3694">IFERROR(G4493/F4493,0)</f>
        <v>0</v>
      </c>
      <c r="I4493" s="255"/>
      <c r="J4493" s="257"/>
      <c r="K4493" s="184">
        <f t="shared" ref="K4493:K4498" si="3695">IFERROR(J4493/I4493,0)</f>
        <v>0</v>
      </c>
      <c r="L4493" s="255"/>
      <c r="M4493" s="257"/>
      <c r="N4493" s="258"/>
      <c r="O4493" s="255"/>
      <c r="P4493" s="258"/>
      <c r="Q4493" s="177">
        <f t="shared" ref="Q4493:Q4503" si="3696">SUM(O4493:P4493)</f>
        <v>0</v>
      </c>
      <c r="R4493" s="258"/>
      <c r="S4493" s="258"/>
      <c r="T4493" s="178">
        <f t="shared" si="3668"/>
        <v>0</v>
      </c>
      <c r="U4493" s="157"/>
      <c r="V4493" s="255"/>
      <c r="W4493" s="258"/>
      <c r="X4493" s="177">
        <f t="shared" ref="X4493:X4503" si="3697">SUM(V4493:W4493)</f>
        <v>0</v>
      </c>
      <c r="Y4493" s="258"/>
      <c r="Z4493" s="258"/>
      <c r="AA4493" s="178">
        <f t="shared" si="3669"/>
        <v>0</v>
      </c>
      <c r="AB4493" s="157"/>
      <c r="AC4493" s="255"/>
      <c r="AD4493" s="258"/>
      <c r="AE4493" s="177">
        <f t="shared" ref="AE4493:AE4503" si="3698">SUM(AC4493:AD4493)</f>
        <v>0</v>
      </c>
      <c r="AF4493" s="258"/>
      <c r="AG4493" s="258"/>
      <c r="AH4493" s="178">
        <f t="shared" si="3670"/>
        <v>0</v>
      </c>
      <c r="AJ4493" s="252"/>
      <c r="AK4493" s="253"/>
      <c r="AL4493" s="254"/>
      <c r="AM4493" s="253"/>
      <c r="AN4493" s="254"/>
      <c r="AO4493" s="253"/>
      <c r="AP4493" s="254"/>
      <c r="AQ4493" s="253"/>
      <c r="AR4493" s="254"/>
      <c r="AS4493" s="253"/>
      <c r="AT4493" s="254"/>
      <c r="AU4493" s="253"/>
      <c r="AV4493" s="163">
        <f t="shared" ref="AV4493:AV4498" si="3699">SUM(AJ4493:AU4493)</f>
        <v>0</v>
      </c>
      <c r="AW4493" s="93">
        <f t="shared" ref="AW4493:AW4498" si="3700">T4493-AV4493</f>
        <v>0</v>
      </c>
      <c r="AY4493" s="163">
        <f t="shared" ref="AY4493:AY4498" si="3701">SUM(AJ4493:AL4493)</f>
        <v>0</v>
      </c>
      <c r="AZ4493" s="163">
        <f t="shared" ref="AZ4493:AZ4498" si="3702">SUM(AM4493:AO4493)</f>
        <v>0</v>
      </c>
      <c r="BA4493" s="163">
        <f t="shared" ref="BA4493:BA4498" si="3703">SUM(AP4493:AR4493)</f>
        <v>0</v>
      </c>
      <c r="BB4493" s="163">
        <f t="shared" ref="BB4493:BB4498" si="3704">SUM(AS4493:AU4493)</f>
        <v>0</v>
      </c>
      <c r="BC4493" s="163">
        <f t="shared" ref="BC4493:BC4551" si="3705">SUM(AY4493,AZ4493,BA4493,BB4493)</f>
        <v>0</v>
      </c>
      <c r="BD4493" s="163">
        <f t="shared" ref="BD4493:BD4498" si="3706">T4493-BC4493</f>
        <v>0</v>
      </c>
    </row>
    <row r="4494" spans="2:56" x14ac:dyDescent="0.3">
      <c r="B4494" s="176" t="s">
        <v>227</v>
      </c>
      <c r="C4494" s="103"/>
      <c r="D4494" s="104"/>
      <c r="E4494" s="204">
        <f t="shared" si="3693"/>
        <v>0</v>
      </c>
      <c r="F4494" s="103"/>
      <c r="G4494" s="104"/>
      <c r="H4494" s="204">
        <f t="shared" si="3694"/>
        <v>0</v>
      </c>
      <c r="I4494" s="103"/>
      <c r="J4494" s="106"/>
      <c r="K4494" s="206">
        <f t="shared" si="3695"/>
        <v>0</v>
      </c>
      <c r="L4494" s="103"/>
      <c r="M4494" s="106"/>
      <c r="N4494" s="108"/>
      <c r="O4494" s="103"/>
      <c r="P4494" s="108"/>
      <c r="Q4494" s="208">
        <f t="shared" si="3696"/>
        <v>0</v>
      </c>
      <c r="R4494" s="109"/>
      <c r="S4494" s="109"/>
      <c r="T4494" s="210">
        <f t="shared" ref="T4494:T4503" si="3707">SUM(Q4494:S4494)</f>
        <v>0</v>
      </c>
      <c r="U4494" s="91"/>
      <c r="V4494" s="103"/>
      <c r="W4494" s="108"/>
      <c r="X4494" s="208">
        <f t="shared" si="3697"/>
        <v>0</v>
      </c>
      <c r="Y4494" s="109"/>
      <c r="Z4494" s="109"/>
      <c r="AA4494" s="210">
        <f t="shared" ref="AA4494:AA4503" si="3708">SUM(X4494:Z4494)</f>
        <v>0</v>
      </c>
      <c r="AB4494" s="91"/>
      <c r="AC4494" s="103"/>
      <c r="AD4494" s="108"/>
      <c r="AE4494" s="208">
        <f t="shared" si="3698"/>
        <v>0</v>
      </c>
      <c r="AF4494" s="109"/>
      <c r="AG4494" s="109"/>
      <c r="AH4494" s="210">
        <f t="shared" ref="AH4494:AH4503" si="3709">SUM(AE4494:AG4494)</f>
        <v>0</v>
      </c>
      <c r="AJ4494" s="252"/>
      <c r="AK4494" s="253"/>
      <c r="AL4494" s="254"/>
      <c r="AM4494" s="253"/>
      <c r="AN4494" s="254"/>
      <c r="AO4494" s="253"/>
      <c r="AP4494" s="254"/>
      <c r="AQ4494" s="253"/>
      <c r="AR4494" s="254"/>
      <c r="AS4494" s="253"/>
      <c r="AT4494" s="254"/>
      <c r="AU4494" s="253"/>
      <c r="AV4494" s="163">
        <f t="shared" si="3699"/>
        <v>0</v>
      </c>
      <c r="AW4494" s="211">
        <f t="shared" si="3700"/>
        <v>0</v>
      </c>
      <c r="AY4494" s="163">
        <f t="shared" si="3701"/>
        <v>0</v>
      </c>
      <c r="AZ4494" s="163">
        <f t="shared" si="3702"/>
        <v>0</v>
      </c>
      <c r="BA4494" s="163">
        <f t="shared" si="3703"/>
        <v>0</v>
      </c>
      <c r="BB4494" s="163">
        <f t="shared" si="3704"/>
        <v>0</v>
      </c>
      <c r="BC4494" s="163">
        <f t="shared" si="3705"/>
        <v>0</v>
      </c>
      <c r="BD4494" s="163">
        <f t="shared" si="3706"/>
        <v>0</v>
      </c>
    </row>
    <row r="4495" spans="2:56" x14ac:dyDescent="0.3">
      <c r="B4495" s="176" t="s">
        <v>228</v>
      </c>
      <c r="C4495" s="103"/>
      <c r="D4495" s="104"/>
      <c r="E4495" s="204">
        <f t="shared" si="3693"/>
        <v>0</v>
      </c>
      <c r="F4495" s="103"/>
      <c r="G4495" s="104"/>
      <c r="H4495" s="204">
        <f t="shared" si="3694"/>
        <v>0</v>
      </c>
      <c r="I4495" s="103"/>
      <c r="J4495" s="106"/>
      <c r="K4495" s="206">
        <f t="shared" si="3695"/>
        <v>0</v>
      </c>
      <c r="L4495" s="103"/>
      <c r="M4495" s="106"/>
      <c r="N4495" s="108"/>
      <c r="O4495" s="103"/>
      <c r="P4495" s="108"/>
      <c r="Q4495" s="208">
        <f t="shared" si="3696"/>
        <v>0</v>
      </c>
      <c r="R4495" s="109"/>
      <c r="S4495" s="109"/>
      <c r="T4495" s="210">
        <f t="shared" si="3707"/>
        <v>0</v>
      </c>
      <c r="U4495" s="91"/>
      <c r="V4495" s="103"/>
      <c r="W4495" s="108"/>
      <c r="X4495" s="208">
        <f t="shared" si="3697"/>
        <v>0</v>
      </c>
      <c r="Y4495" s="109"/>
      <c r="Z4495" s="109"/>
      <c r="AA4495" s="210">
        <f t="shared" si="3708"/>
        <v>0</v>
      </c>
      <c r="AB4495" s="91"/>
      <c r="AC4495" s="103"/>
      <c r="AD4495" s="108"/>
      <c r="AE4495" s="208">
        <f t="shared" si="3698"/>
        <v>0</v>
      </c>
      <c r="AF4495" s="109"/>
      <c r="AG4495" s="109"/>
      <c r="AH4495" s="210">
        <f t="shared" si="3709"/>
        <v>0</v>
      </c>
      <c r="AJ4495" s="252"/>
      <c r="AK4495" s="253"/>
      <c r="AL4495" s="254"/>
      <c r="AM4495" s="253"/>
      <c r="AN4495" s="254"/>
      <c r="AO4495" s="253"/>
      <c r="AP4495" s="254"/>
      <c r="AQ4495" s="253"/>
      <c r="AR4495" s="254"/>
      <c r="AS4495" s="253"/>
      <c r="AT4495" s="254"/>
      <c r="AU4495" s="253"/>
      <c r="AV4495" s="163">
        <f t="shared" si="3699"/>
        <v>0</v>
      </c>
      <c r="AW4495" s="211">
        <f t="shared" si="3700"/>
        <v>0</v>
      </c>
      <c r="AY4495" s="163">
        <f t="shared" si="3701"/>
        <v>0</v>
      </c>
      <c r="AZ4495" s="163">
        <f t="shared" si="3702"/>
        <v>0</v>
      </c>
      <c r="BA4495" s="163">
        <f t="shared" si="3703"/>
        <v>0</v>
      </c>
      <c r="BB4495" s="163">
        <f t="shared" si="3704"/>
        <v>0</v>
      </c>
      <c r="BC4495" s="163">
        <f t="shared" si="3705"/>
        <v>0</v>
      </c>
      <c r="BD4495" s="163">
        <f t="shared" si="3706"/>
        <v>0</v>
      </c>
    </row>
    <row r="4496" spans="2:56" x14ac:dyDescent="0.3">
      <c r="B4496" s="176" t="s">
        <v>229</v>
      </c>
      <c r="C4496" s="103"/>
      <c r="D4496" s="104"/>
      <c r="E4496" s="204">
        <f t="shared" si="3693"/>
        <v>0</v>
      </c>
      <c r="F4496" s="103"/>
      <c r="G4496" s="104"/>
      <c r="H4496" s="204">
        <f t="shared" si="3694"/>
        <v>0</v>
      </c>
      <c r="I4496" s="103"/>
      <c r="J4496" s="106"/>
      <c r="K4496" s="206">
        <f t="shared" si="3695"/>
        <v>0</v>
      </c>
      <c r="L4496" s="103"/>
      <c r="M4496" s="106"/>
      <c r="N4496" s="108"/>
      <c r="O4496" s="103"/>
      <c r="P4496" s="108"/>
      <c r="Q4496" s="208">
        <f t="shared" si="3696"/>
        <v>0</v>
      </c>
      <c r="R4496" s="109"/>
      <c r="S4496" s="109"/>
      <c r="T4496" s="210">
        <f t="shared" si="3707"/>
        <v>0</v>
      </c>
      <c r="U4496" s="91"/>
      <c r="V4496" s="103"/>
      <c r="W4496" s="108"/>
      <c r="X4496" s="208">
        <f t="shared" si="3697"/>
        <v>0</v>
      </c>
      <c r="Y4496" s="109"/>
      <c r="Z4496" s="109"/>
      <c r="AA4496" s="210">
        <f t="shared" si="3708"/>
        <v>0</v>
      </c>
      <c r="AB4496" s="91"/>
      <c r="AC4496" s="103"/>
      <c r="AD4496" s="108"/>
      <c r="AE4496" s="208">
        <f t="shared" si="3698"/>
        <v>0</v>
      </c>
      <c r="AF4496" s="109"/>
      <c r="AG4496" s="109"/>
      <c r="AH4496" s="210">
        <f t="shared" si="3709"/>
        <v>0</v>
      </c>
      <c r="AJ4496" s="252"/>
      <c r="AK4496" s="253"/>
      <c r="AL4496" s="254"/>
      <c r="AM4496" s="253"/>
      <c r="AN4496" s="254"/>
      <c r="AO4496" s="253"/>
      <c r="AP4496" s="254"/>
      <c r="AQ4496" s="253"/>
      <c r="AR4496" s="254"/>
      <c r="AS4496" s="253"/>
      <c r="AT4496" s="254"/>
      <c r="AU4496" s="253"/>
      <c r="AV4496" s="163">
        <f t="shared" si="3699"/>
        <v>0</v>
      </c>
      <c r="AW4496" s="211">
        <f t="shared" si="3700"/>
        <v>0</v>
      </c>
      <c r="AY4496" s="163">
        <f t="shared" si="3701"/>
        <v>0</v>
      </c>
      <c r="AZ4496" s="163">
        <f t="shared" si="3702"/>
        <v>0</v>
      </c>
      <c r="BA4496" s="163">
        <f t="shared" si="3703"/>
        <v>0</v>
      </c>
      <c r="BB4496" s="163">
        <f t="shared" si="3704"/>
        <v>0</v>
      </c>
      <c r="BC4496" s="163">
        <f t="shared" si="3705"/>
        <v>0</v>
      </c>
      <c r="BD4496" s="163">
        <f t="shared" si="3706"/>
        <v>0</v>
      </c>
    </row>
    <row r="4497" spans="2:56" x14ac:dyDescent="0.3">
      <c r="B4497" s="176" t="s">
        <v>230</v>
      </c>
      <c r="C4497" s="103"/>
      <c r="D4497" s="104"/>
      <c r="E4497" s="204">
        <f t="shared" si="3693"/>
        <v>0</v>
      </c>
      <c r="F4497" s="103"/>
      <c r="G4497" s="104"/>
      <c r="H4497" s="204">
        <f t="shared" si="3694"/>
        <v>0</v>
      </c>
      <c r="I4497" s="103"/>
      <c r="J4497" s="106"/>
      <c r="K4497" s="206">
        <f t="shared" si="3695"/>
        <v>0</v>
      </c>
      <c r="L4497" s="103"/>
      <c r="M4497" s="106"/>
      <c r="N4497" s="108"/>
      <c r="O4497" s="103"/>
      <c r="P4497" s="108"/>
      <c r="Q4497" s="208">
        <f t="shared" si="3696"/>
        <v>0</v>
      </c>
      <c r="R4497" s="109"/>
      <c r="S4497" s="109"/>
      <c r="T4497" s="210">
        <f t="shared" si="3707"/>
        <v>0</v>
      </c>
      <c r="U4497" s="91"/>
      <c r="V4497" s="103"/>
      <c r="W4497" s="108"/>
      <c r="X4497" s="208">
        <f t="shared" si="3697"/>
        <v>0</v>
      </c>
      <c r="Y4497" s="109"/>
      <c r="Z4497" s="109"/>
      <c r="AA4497" s="210">
        <f t="shared" si="3708"/>
        <v>0</v>
      </c>
      <c r="AB4497" s="91"/>
      <c r="AC4497" s="103"/>
      <c r="AD4497" s="108"/>
      <c r="AE4497" s="208">
        <f t="shared" si="3698"/>
        <v>0</v>
      </c>
      <c r="AF4497" s="109"/>
      <c r="AG4497" s="109"/>
      <c r="AH4497" s="210">
        <f t="shared" si="3709"/>
        <v>0</v>
      </c>
      <c r="AJ4497" s="252"/>
      <c r="AK4497" s="253"/>
      <c r="AL4497" s="254"/>
      <c r="AM4497" s="253"/>
      <c r="AN4497" s="254"/>
      <c r="AO4497" s="253"/>
      <c r="AP4497" s="254"/>
      <c r="AQ4497" s="253"/>
      <c r="AR4497" s="254"/>
      <c r="AS4497" s="253"/>
      <c r="AT4497" s="254"/>
      <c r="AU4497" s="253"/>
      <c r="AV4497" s="163">
        <f t="shared" si="3699"/>
        <v>0</v>
      </c>
      <c r="AW4497" s="211">
        <f t="shared" si="3700"/>
        <v>0</v>
      </c>
      <c r="AY4497" s="163">
        <f t="shared" si="3701"/>
        <v>0</v>
      </c>
      <c r="AZ4497" s="163">
        <f t="shared" si="3702"/>
        <v>0</v>
      </c>
      <c r="BA4497" s="163">
        <f t="shared" si="3703"/>
        <v>0</v>
      </c>
      <c r="BB4497" s="163">
        <f t="shared" si="3704"/>
        <v>0</v>
      </c>
      <c r="BC4497" s="163">
        <f t="shared" si="3705"/>
        <v>0</v>
      </c>
      <c r="BD4497" s="163">
        <f t="shared" si="3706"/>
        <v>0</v>
      </c>
    </row>
    <row r="4498" spans="2:56" x14ac:dyDescent="0.3">
      <c r="B4498" s="176" t="s">
        <v>231</v>
      </c>
      <c r="C4498" s="103"/>
      <c r="D4498" s="104"/>
      <c r="E4498" s="204">
        <f t="shared" si="3693"/>
        <v>0</v>
      </c>
      <c r="F4498" s="103"/>
      <c r="G4498" s="104"/>
      <c r="H4498" s="204">
        <f t="shared" si="3694"/>
        <v>0</v>
      </c>
      <c r="I4498" s="103"/>
      <c r="J4498" s="106"/>
      <c r="K4498" s="206">
        <f t="shared" si="3695"/>
        <v>0</v>
      </c>
      <c r="L4498" s="103"/>
      <c r="M4498" s="106"/>
      <c r="N4498" s="108"/>
      <c r="O4498" s="103"/>
      <c r="P4498" s="108"/>
      <c r="Q4498" s="208">
        <f t="shared" si="3696"/>
        <v>0</v>
      </c>
      <c r="R4498" s="109"/>
      <c r="S4498" s="109"/>
      <c r="T4498" s="210">
        <f t="shared" si="3707"/>
        <v>0</v>
      </c>
      <c r="U4498" s="91"/>
      <c r="V4498" s="103"/>
      <c r="W4498" s="108"/>
      <c r="X4498" s="208">
        <f t="shared" si="3697"/>
        <v>0</v>
      </c>
      <c r="Y4498" s="109"/>
      <c r="Z4498" s="109"/>
      <c r="AA4498" s="210">
        <f t="shared" si="3708"/>
        <v>0</v>
      </c>
      <c r="AB4498" s="91"/>
      <c r="AC4498" s="103"/>
      <c r="AD4498" s="108"/>
      <c r="AE4498" s="208">
        <f t="shared" si="3698"/>
        <v>0</v>
      </c>
      <c r="AF4498" s="109"/>
      <c r="AG4498" s="109"/>
      <c r="AH4498" s="210">
        <f t="shared" si="3709"/>
        <v>0</v>
      </c>
      <c r="AJ4498" s="252"/>
      <c r="AK4498" s="253"/>
      <c r="AL4498" s="254"/>
      <c r="AM4498" s="253"/>
      <c r="AN4498" s="254"/>
      <c r="AO4498" s="253"/>
      <c r="AP4498" s="254"/>
      <c r="AQ4498" s="253"/>
      <c r="AR4498" s="254"/>
      <c r="AS4498" s="253"/>
      <c r="AT4498" s="254"/>
      <c r="AU4498" s="253"/>
      <c r="AV4498" s="163">
        <f t="shared" si="3699"/>
        <v>0</v>
      </c>
      <c r="AW4498" s="211">
        <f t="shared" si="3700"/>
        <v>0</v>
      </c>
      <c r="AY4498" s="163">
        <f t="shared" si="3701"/>
        <v>0</v>
      </c>
      <c r="AZ4498" s="163">
        <f t="shared" si="3702"/>
        <v>0</v>
      </c>
      <c r="BA4498" s="163">
        <f t="shared" si="3703"/>
        <v>0</v>
      </c>
      <c r="BB4498" s="163">
        <f t="shared" si="3704"/>
        <v>0</v>
      </c>
      <c r="BC4498" s="163">
        <f t="shared" si="3705"/>
        <v>0</v>
      </c>
      <c r="BD4498" s="163">
        <f t="shared" si="3706"/>
        <v>0</v>
      </c>
    </row>
    <row r="4499" spans="2:56" x14ac:dyDescent="0.3">
      <c r="B4499" s="212" t="s">
        <v>232</v>
      </c>
      <c r="C4499" s="103"/>
      <c r="D4499" s="104"/>
      <c r="E4499" s="105"/>
      <c r="F4499" s="103"/>
      <c r="G4499" s="104"/>
      <c r="H4499" s="105"/>
      <c r="I4499" s="103"/>
      <c r="J4499" s="106"/>
      <c r="K4499" s="107"/>
      <c r="L4499" s="103"/>
      <c r="M4499" s="106"/>
      <c r="N4499" s="108"/>
      <c r="O4499" s="103"/>
      <c r="P4499" s="108"/>
      <c r="Q4499" s="213"/>
      <c r="R4499" s="109"/>
      <c r="S4499" s="109"/>
      <c r="T4499" s="214"/>
      <c r="U4499" s="91"/>
      <c r="V4499" s="103"/>
      <c r="W4499" s="108"/>
      <c r="X4499" s="213"/>
      <c r="Y4499" s="109"/>
      <c r="Z4499" s="109"/>
      <c r="AA4499" s="214"/>
      <c r="AB4499" s="91"/>
      <c r="AC4499" s="103"/>
      <c r="AD4499" s="108"/>
      <c r="AE4499" s="213"/>
      <c r="AF4499" s="109"/>
      <c r="AG4499" s="109"/>
      <c r="AH4499" s="214"/>
      <c r="AJ4499" s="104"/>
      <c r="AK4499" s="106"/>
      <c r="AL4499" s="108"/>
      <c r="AM4499" s="106"/>
      <c r="AN4499" s="108"/>
      <c r="AO4499" s="106"/>
      <c r="AP4499" s="108"/>
      <c r="AQ4499" s="106"/>
      <c r="AR4499" s="108"/>
      <c r="AS4499" s="106"/>
      <c r="AT4499" s="108"/>
      <c r="AU4499" s="106"/>
      <c r="AV4499" s="106"/>
      <c r="AW4499" s="111"/>
      <c r="AY4499" s="106"/>
      <c r="AZ4499" s="106"/>
      <c r="BA4499" s="106"/>
      <c r="BB4499" s="106"/>
      <c r="BC4499" s="106"/>
      <c r="BD4499" s="106"/>
    </row>
    <row r="4500" spans="2:56" x14ac:dyDescent="0.3">
      <c r="B4500" s="215" t="s">
        <v>233</v>
      </c>
      <c r="C4500" s="103"/>
      <c r="D4500" s="104"/>
      <c r="E4500" s="204">
        <f>IFERROR(D4500/C4500,0)</f>
        <v>0</v>
      </c>
      <c r="F4500" s="103"/>
      <c r="G4500" s="104"/>
      <c r="H4500" s="204">
        <f>IFERROR(G4500/F4500,0)</f>
        <v>0</v>
      </c>
      <c r="I4500" s="103"/>
      <c r="J4500" s="106"/>
      <c r="K4500" s="206">
        <f>IFERROR(J4500/I4500,0)</f>
        <v>0</v>
      </c>
      <c r="L4500" s="103"/>
      <c r="M4500" s="106"/>
      <c r="N4500" s="108"/>
      <c r="O4500" s="103"/>
      <c r="P4500" s="108"/>
      <c r="Q4500" s="208">
        <f t="shared" si="3696"/>
        <v>0</v>
      </c>
      <c r="R4500" s="109"/>
      <c r="S4500" s="109"/>
      <c r="T4500" s="210">
        <f t="shared" si="3707"/>
        <v>0</v>
      </c>
      <c r="U4500" s="91"/>
      <c r="V4500" s="103"/>
      <c r="W4500" s="108"/>
      <c r="X4500" s="208">
        <f t="shared" si="3697"/>
        <v>0</v>
      </c>
      <c r="Y4500" s="109"/>
      <c r="Z4500" s="109"/>
      <c r="AA4500" s="210">
        <f t="shared" si="3708"/>
        <v>0</v>
      </c>
      <c r="AB4500" s="91"/>
      <c r="AC4500" s="103"/>
      <c r="AD4500" s="108"/>
      <c r="AE4500" s="208">
        <f t="shared" si="3698"/>
        <v>0</v>
      </c>
      <c r="AF4500" s="109"/>
      <c r="AG4500" s="109"/>
      <c r="AH4500" s="210">
        <f t="shared" si="3709"/>
        <v>0</v>
      </c>
      <c r="AJ4500" s="104"/>
      <c r="AK4500" s="106"/>
      <c r="AL4500" s="108"/>
      <c r="AM4500" s="106"/>
      <c r="AN4500" s="108"/>
      <c r="AO4500" s="106"/>
      <c r="AP4500" s="108"/>
      <c r="AQ4500" s="106"/>
      <c r="AR4500" s="108"/>
      <c r="AS4500" s="106"/>
      <c r="AT4500" s="108"/>
      <c r="AU4500" s="106"/>
      <c r="AV4500" s="205">
        <f>SUM(AJ4500:AU4500)</f>
        <v>0</v>
      </c>
      <c r="AW4500" s="211">
        <f>T4500-AV4500</f>
        <v>0</v>
      </c>
      <c r="AY4500" s="205">
        <f>SUM(AJ4500:AL4500)</f>
        <v>0</v>
      </c>
      <c r="AZ4500" s="205">
        <f>SUM(AM4500:AO4500)</f>
        <v>0</v>
      </c>
      <c r="BA4500" s="205">
        <f>SUM(AP4500:AR4500)</f>
        <v>0</v>
      </c>
      <c r="BB4500" s="205">
        <f>SUM(AS4500:AU4500)</f>
        <v>0</v>
      </c>
      <c r="BC4500" s="205">
        <f t="shared" si="3705"/>
        <v>0</v>
      </c>
      <c r="BD4500" s="205">
        <f>T4500-BC4500</f>
        <v>0</v>
      </c>
    </row>
    <row r="4501" spans="2:56" x14ac:dyDescent="0.3">
      <c r="B4501" s="215" t="s">
        <v>234</v>
      </c>
      <c r="C4501" s="103"/>
      <c r="D4501" s="104"/>
      <c r="E4501" s="204">
        <f>IFERROR(D4501/C4501,0)</f>
        <v>0</v>
      </c>
      <c r="F4501" s="103"/>
      <c r="G4501" s="104"/>
      <c r="H4501" s="204">
        <f>IFERROR(G4501/F4501,0)</f>
        <v>0</v>
      </c>
      <c r="I4501" s="103"/>
      <c r="J4501" s="106"/>
      <c r="K4501" s="206">
        <f>IFERROR(J4501/I4501,0)</f>
        <v>0</v>
      </c>
      <c r="L4501" s="103"/>
      <c r="M4501" s="106"/>
      <c r="N4501" s="108"/>
      <c r="O4501" s="103"/>
      <c r="P4501" s="108"/>
      <c r="Q4501" s="208">
        <f t="shared" si="3696"/>
        <v>0</v>
      </c>
      <c r="R4501" s="109"/>
      <c r="S4501" s="109"/>
      <c r="T4501" s="210">
        <f t="shared" si="3707"/>
        <v>0</v>
      </c>
      <c r="U4501" s="91"/>
      <c r="V4501" s="103"/>
      <c r="W4501" s="108"/>
      <c r="X4501" s="208">
        <f t="shared" si="3697"/>
        <v>0</v>
      </c>
      <c r="Y4501" s="109"/>
      <c r="Z4501" s="109"/>
      <c r="AA4501" s="210">
        <f t="shared" si="3708"/>
        <v>0</v>
      </c>
      <c r="AB4501" s="91"/>
      <c r="AC4501" s="103"/>
      <c r="AD4501" s="108"/>
      <c r="AE4501" s="208">
        <f t="shared" si="3698"/>
        <v>0</v>
      </c>
      <c r="AF4501" s="109"/>
      <c r="AG4501" s="109"/>
      <c r="AH4501" s="210">
        <f t="shared" si="3709"/>
        <v>0</v>
      </c>
      <c r="AJ4501" s="104"/>
      <c r="AK4501" s="106"/>
      <c r="AL4501" s="108"/>
      <c r="AM4501" s="106"/>
      <c r="AN4501" s="108"/>
      <c r="AO4501" s="106"/>
      <c r="AP4501" s="108"/>
      <c r="AQ4501" s="106"/>
      <c r="AR4501" s="108"/>
      <c r="AS4501" s="106"/>
      <c r="AT4501" s="108"/>
      <c r="AU4501" s="106"/>
      <c r="AV4501" s="205">
        <f>SUM(AJ4501:AU4501)</f>
        <v>0</v>
      </c>
      <c r="AW4501" s="211">
        <f>T4501-AV4501</f>
        <v>0</v>
      </c>
      <c r="AY4501" s="205">
        <f>SUM(AJ4501:AL4501)</f>
        <v>0</v>
      </c>
      <c r="AZ4501" s="205">
        <f>SUM(AM4501:AO4501)</f>
        <v>0</v>
      </c>
      <c r="BA4501" s="205">
        <f>SUM(AP4501:AR4501)</f>
        <v>0</v>
      </c>
      <c r="BB4501" s="205">
        <f>SUM(AS4501:AU4501)</f>
        <v>0</v>
      </c>
      <c r="BC4501" s="205">
        <f t="shared" si="3705"/>
        <v>0</v>
      </c>
      <c r="BD4501" s="205">
        <f>T4501-BC4501</f>
        <v>0</v>
      </c>
    </row>
    <row r="4502" spans="2:56" s="124" customFormat="1" ht="13.2" thickBot="1" x14ac:dyDescent="0.35">
      <c r="B4502" s="216" t="s">
        <v>235</v>
      </c>
      <c r="C4502" s="259"/>
      <c r="D4502" s="260"/>
      <c r="E4502" s="219">
        <f>IFERROR(D4502/C4502,0)</f>
        <v>0</v>
      </c>
      <c r="F4502" s="259"/>
      <c r="G4502" s="260"/>
      <c r="H4502" s="219">
        <f>IFERROR(G4502/F4502,0)</f>
        <v>0</v>
      </c>
      <c r="I4502" s="259"/>
      <c r="J4502" s="261"/>
      <c r="K4502" s="221">
        <f>IFERROR(J4502/I4502,0)</f>
        <v>0</v>
      </c>
      <c r="L4502" s="259"/>
      <c r="M4502" s="261"/>
      <c r="N4502" s="262"/>
      <c r="O4502" s="259"/>
      <c r="P4502" s="262"/>
      <c r="Q4502" s="223">
        <f t="shared" si="3696"/>
        <v>0</v>
      </c>
      <c r="R4502" s="263"/>
      <c r="S4502" s="263"/>
      <c r="T4502" s="225">
        <f t="shared" si="3707"/>
        <v>0</v>
      </c>
      <c r="U4502" s="121"/>
      <c r="V4502" s="259"/>
      <c r="W4502" s="262"/>
      <c r="X4502" s="223">
        <f t="shared" si="3697"/>
        <v>0</v>
      </c>
      <c r="Y4502" s="263"/>
      <c r="Z4502" s="263"/>
      <c r="AA4502" s="225">
        <f t="shared" si="3708"/>
        <v>0</v>
      </c>
      <c r="AB4502" s="121"/>
      <c r="AC4502" s="259"/>
      <c r="AD4502" s="262"/>
      <c r="AE4502" s="223">
        <f t="shared" si="3698"/>
        <v>0</v>
      </c>
      <c r="AF4502" s="263"/>
      <c r="AG4502" s="263"/>
      <c r="AH4502" s="225">
        <f t="shared" si="3709"/>
        <v>0</v>
      </c>
      <c r="AJ4502" s="264"/>
      <c r="AK4502" s="265"/>
      <c r="AL4502" s="266"/>
      <c r="AM4502" s="265"/>
      <c r="AN4502" s="266"/>
      <c r="AO4502" s="265"/>
      <c r="AP4502" s="266"/>
      <c r="AQ4502" s="265"/>
      <c r="AR4502" s="266"/>
      <c r="AS4502" s="265"/>
      <c r="AT4502" s="266"/>
      <c r="AU4502" s="265"/>
      <c r="AV4502" s="267">
        <f>SUM(AJ4502:AU4502)</f>
        <v>0</v>
      </c>
      <c r="AW4502" s="226">
        <f>T4502-AV4502</f>
        <v>0</v>
      </c>
      <c r="AX4502" s="198"/>
      <c r="AY4502" s="267">
        <f>SUM(AJ4502:AL4502)</f>
        <v>0</v>
      </c>
      <c r="AZ4502" s="267">
        <f>SUM(AM4502:AO4502)</f>
        <v>0</v>
      </c>
      <c r="BA4502" s="267">
        <f>SUM(AP4502:AR4502)</f>
        <v>0</v>
      </c>
      <c r="BB4502" s="267">
        <f>SUM(AS4502:AU4502)</f>
        <v>0</v>
      </c>
      <c r="BC4502" s="267">
        <f t="shared" si="3705"/>
        <v>0</v>
      </c>
      <c r="BD4502" s="267">
        <f>T4502-BC4502</f>
        <v>0</v>
      </c>
    </row>
    <row r="4503" spans="2:56" ht="13.2" thickBot="1" x14ac:dyDescent="0.35">
      <c r="B4503" s="227" t="s">
        <v>236</v>
      </c>
      <c r="C4503" s="137">
        <f>SUM(C4301,C4452,C4474,C4502)</f>
        <v>8145218</v>
      </c>
      <c r="D4503" s="138">
        <f>SUM(D4301,D4452,D4474,D4502)</f>
        <v>8124154.6399999997</v>
      </c>
      <c r="E4503" s="139">
        <f>IFERROR(D4503/C4503,0)</f>
        <v>0.99741402133128909</v>
      </c>
      <c r="F4503" s="137">
        <f>SUM(F4301,F4452,F4474,F4502)</f>
        <v>8311888</v>
      </c>
      <c r="G4503" s="138">
        <f>SUM(G4301,G4452,G4474,G4502)</f>
        <v>8225123.9299999997</v>
      </c>
      <c r="H4503" s="139">
        <f>IFERROR(G4503/F4503,0)</f>
        <v>0.98956144861432205</v>
      </c>
      <c r="I4503" s="137">
        <f>SUM(I4301,I4452,I4474,I4502)</f>
        <v>8420795</v>
      </c>
      <c r="J4503" s="140">
        <f>SUM(J4301,J4452,J4474,J4502)</f>
        <v>8389226.1699999999</v>
      </c>
      <c r="K4503" s="141">
        <f>IFERROR(J4503/I4503,0)</f>
        <v>0.99625108674418505</v>
      </c>
      <c r="L4503" s="137">
        <f>SUM(L4301,L4452,L4474,L4502)</f>
        <v>7769302</v>
      </c>
      <c r="M4503" s="140">
        <f>SUM(M4301,M4452,M4474,M4502)</f>
        <v>6883719</v>
      </c>
      <c r="N4503" s="142">
        <f>SUM(N4301,N4452,N4474,N4502)</f>
        <v>0</v>
      </c>
      <c r="O4503" s="137">
        <f>SUM(O4301,O4452,O4474,O4502)</f>
        <v>6991709.6878664503</v>
      </c>
      <c r="P4503" s="142">
        <f>SUM(P4301,P4452,P4474,P4502)</f>
        <v>61690</v>
      </c>
      <c r="Q4503" s="228">
        <f t="shared" si="3696"/>
        <v>7053399.6878664503</v>
      </c>
      <c r="R4503" s="142">
        <f>SUM(R4301,R4452,R4474,R4502)</f>
        <v>0</v>
      </c>
      <c r="S4503" s="142">
        <f>SUM(S4301,S4452,S4474,S4502)</f>
        <v>0</v>
      </c>
      <c r="T4503" s="229">
        <f t="shared" si="3707"/>
        <v>7053399.6878664503</v>
      </c>
      <c r="U4503" s="92"/>
      <c r="V4503" s="137">
        <f>SUM(V4301,V4452,V4474,V4502)</f>
        <v>60000</v>
      </c>
      <c r="W4503" s="142">
        <f>SUM(W4301,W4452,W4474,W4502)</f>
        <v>0</v>
      </c>
      <c r="X4503" s="228">
        <f t="shared" si="3697"/>
        <v>60000</v>
      </c>
      <c r="Y4503" s="142">
        <f>SUM(Y4301,Y4452,Y4474,Y4502)</f>
        <v>0</v>
      </c>
      <c r="Z4503" s="142">
        <f>SUM(Z4301,Z4452,Z4474,Z4502)</f>
        <v>0</v>
      </c>
      <c r="AA4503" s="229">
        <f t="shared" si="3708"/>
        <v>60000</v>
      </c>
      <c r="AB4503" s="92"/>
      <c r="AC4503" s="137">
        <f>SUM(AC4301,AC4452,AC4474,AC4502)</f>
        <v>62694</v>
      </c>
      <c r="AD4503" s="142">
        <f>SUM(AD4301,AD4452,AD4474,AD4502)</f>
        <v>0</v>
      </c>
      <c r="AE4503" s="228">
        <f t="shared" si="3698"/>
        <v>62694</v>
      </c>
      <c r="AF4503" s="142">
        <f>SUM(AF4301,AF4452,AF4474,AF4502)</f>
        <v>0</v>
      </c>
      <c r="AG4503" s="142">
        <f>SUM(AG4301,AG4452,AG4474,AG4502)</f>
        <v>0</v>
      </c>
      <c r="AH4503" s="229">
        <f t="shared" si="3709"/>
        <v>62694</v>
      </c>
      <c r="AJ4503" s="138">
        <f t="shared" ref="AJ4503:AU4503" si="3710">SUM(AJ4301,AJ4452,AJ4474,AJ4502)</f>
        <v>584624.89065553749</v>
      </c>
      <c r="AK4503" s="140">
        <f t="shared" si="3710"/>
        <v>577642.47398887086</v>
      </c>
      <c r="AL4503" s="142">
        <f t="shared" si="3710"/>
        <v>585642.47398887086</v>
      </c>
      <c r="AM4503" s="140">
        <f t="shared" si="3710"/>
        <v>513098.47398887115</v>
      </c>
      <c r="AN4503" s="142">
        <f t="shared" si="3710"/>
        <v>590687.47398887086</v>
      </c>
      <c r="AO4503" s="140">
        <f t="shared" si="3710"/>
        <v>577642.47398887086</v>
      </c>
      <c r="AP4503" s="142">
        <f t="shared" si="3710"/>
        <v>577642.47398887086</v>
      </c>
      <c r="AQ4503" s="140">
        <f t="shared" si="3710"/>
        <v>618926.47398887109</v>
      </c>
      <c r="AR4503" s="142">
        <f t="shared" si="3710"/>
        <v>586687.47398887086</v>
      </c>
      <c r="AS4503" s="140">
        <f t="shared" si="3710"/>
        <v>582342.47398887086</v>
      </c>
      <c r="AT4503" s="142">
        <f t="shared" si="3710"/>
        <v>658708.47398887121</v>
      </c>
      <c r="AU4503" s="140">
        <f t="shared" si="3710"/>
        <v>599754.05732220318</v>
      </c>
      <c r="AV4503" s="140">
        <f>SUM(AJ4503:AU4503)</f>
        <v>7053399.6878664512</v>
      </c>
      <c r="AW4503" s="146">
        <f>T4503-AV4503</f>
        <v>0</v>
      </c>
      <c r="AY4503" s="140">
        <f>SUM(AJ4503:AL4503)</f>
        <v>1747909.8386332791</v>
      </c>
      <c r="AZ4503" s="140">
        <f>SUM(AM4503:AO4503)</f>
        <v>1681428.4219666128</v>
      </c>
      <c r="BA4503" s="140">
        <f>SUM(AP4503:AR4503)</f>
        <v>1783256.4219666128</v>
      </c>
      <c r="BB4503" s="140">
        <f>SUM(AS4503:AU4503)</f>
        <v>1840805.0052999454</v>
      </c>
      <c r="BC4503" s="140">
        <f t="shared" si="3705"/>
        <v>7053399.6878664503</v>
      </c>
      <c r="BD4503" s="140">
        <f>T4503-BC4503</f>
        <v>0</v>
      </c>
    </row>
    <row r="4504" spans="2:56" ht="15" thickBot="1" x14ac:dyDescent="0.35">
      <c r="B4504" s="282" t="s">
        <v>257</v>
      </c>
      <c r="C4504" s="273"/>
      <c r="D4504" s="274"/>
      <c r="E4504" s="275"/>
      <c r="F4504" s="273"/>
      <c r="G4504" s="274"/>
      <c r="H4504" s="275"/>
      <c r="I4504" s="273"/>
      <c r="J4504" s="276"/>
      <c r="K4504" s="277"/>
      <c r="L4504" s="273"/>
      <c r="M4504" s="276"/>
      <c r="N4504" s="278"/>
      <c r="O4504" s="273"/>
      <c r="P4504" s="279"/>
      <c r="Q4504" s="279"/>
      <c r="R4504" s="279"/>
      <c r="S4504" s="279"/>
      <c r="T4504" s="280"/>
      <c r="U4504" s="92"/>
      <c r="V4504" s="281"/>
      <c r="W4504" s="279"/>
      <c r="X4504" s="279"/>
      <c r="Y4504" s="279"/>
      <c r="Z4504" s="279"/>
      <c r="AA4504" s="280"/>
      <c r="AB4504" s="92"/>
      <c r="AC4504" s="281"/>
      <c r="AD4504" s="279"/>
      <c r="AE4504" s="279"/>
      <c r="AF4504" s="279"/>
      <c r="AG4504" s="279"/>
      <c r="AH4504" s="280"/>
      <c r="AJ4504" s="238"/>
      <c r="AK4504" s="238"/>
      <c r="AL4504" s="238"/>
      <c r="AM4504" s="238"/>
      <c r="AN4504" s="238"/>
      <c r="AO4504" s="238"/>
      <c r="AP4504" s="238"/>
      <c r="AQ4504" s="238"/>
      <c r="AR4504" s="238"/>
      <c r="AS4504" s="238"/>
      <c r="AT4504" s="238"/>
      <c r="AU4504" s="238"/>
      <c r="AV4504" s="238"/>
      <c r="AW4504" s="239"/>
      <c r="AY4504" s="238"/>
      <c r="AZ4504" s="238"/>
      <c r="BA4504" s="238"/>
      <c r="BB4504" s="238"/>
      <c r="BC4504" s="238"/>
      <c r="BD4504" s="238"/>
    </row>
    <row r="4505" spans="2:56" ht="13.2" thickBot="1" x14ac:dyDescent="0.35">
      <c r="B4505" s="136" t="s">
        <v>49</v>
      </c>
      <c r="C4505" s="137">
        <f>SUM(C4506,C4522,C4653)</f>
        <v>22318039</v>
      </c>
      <c r="D4505" s="138">
        <f>SUM(D4506,D4522,D4653)</f>
        <v>22077440.969999999</v>
      </c>
      <c r="E4505" s="139">
        <f t="shared" ref="E4505:E4568" si="3711">IFERROR(D4505/C4505,0)</f>
        <v>0.98921957121770421</v>
      </c>
      <c r="F4505" s="137">
        <f>SUM(F4506,F4522,F4653)</f>
        <v>22858371</v>
      </c>
      <c r="G4505" s="138">
        <f>SUM(G4506,G4522,G4653)</f>
        <v>22692117.480000004</v>
      </c>
      <c r="H4505" s="139">
        <f t="shared" ref="H4505:H4568" si="3712">IFERROR(G4505/F4505,0)</f>
        <v>0.99272679929816543</v>
      </c>
      <c r="I4505" s="137">
        <f>SUM(I4506,I4522,I4653)</f>
        <v>24359890</v>
      </c>
      <c r="J4505" s="140">
        <f>SUM(J4506,J4522,J4653)</f>
        <v>24326351.579999998</v>
      </c>
      <c r="K4505" s="141">
        <f t="shared" ref="K4505:K4568" si="3713">IFERROR(J4505/I4505,0)</f>
        <v>0.99862321135276055</v>
      </c>
      <c r="L4505" s="137">
        <f>SUM(L4506,L4522,L4653)</f>
        <v>25830359</v>
      </c>
      <c r="M4505" s="140">
        <f>SUM(M4506,M4522,M4653)</f>
        <v>25135359</v>
      </c>
      <c r="N4505" s="142">
        <f>SUM(N4506,N4522,N4653)</f>
        <v>0</v>
      </c>
      <c r="O4505" s="137">
        <f>SUM(O4506,O4522,O4653)</f>
        <v>26315734.485645816</v>
      </c>
      <c r="P4505" s="142">
        <f>SUM(P4506,P4522,P4653)</f>
        <v>-289000</v>
      </c>
      <c r="Q4505" s="143">
        <f t="shared" ref="Q4505:Q4568" si="3714">SUM(O4505:P4505)</f>
        <v>26026734.485645816</v>
      </c>
      <c r="R4505" s="144">
        <f>SUM(R4506,R4522,R4653)</f>
        <v>0</v>
      </c>
      <c r="S4505" s="144">
        <f>SUM(S4506,S4522,S4653)</f>
        <v>0</v>
      </c>
      <c r="T4505" s="145">
        <f>SUM(Q4505:S4505)</f>
        <v>26026734.485645816</v>
      </c>
      <c r="U4505" s="91"/>
      <c r="V4505" s="137">
        <f>SUM(V4506,V4522,V4653)</f>
        <v>6935425</v>
      </c>
      <c r="W4505" s="142">
        <f>SUM(W4506,W4522,W4653)</f>
        <v>0</v>
      </c>
      <c r="X4505" s="143">
        <f t="shared" ref="X4505:X4568" si="3715">SUM(V4505:W4505)</f>
        <v>6935425</v>
      </c>
      <c r="Y4505" s="144">
        <f>SUM(Y4506,Y4522,Y4653)</f>
        <v>0</v>
      </c>
      <c r="Z4505" s="144">
        <f>SUM(Z4506,Z4522,Z4653)</f>
        <v>0</v>
      </c>
      <c r="AA4505" s="145">
        <f>SUM(X4505:Z4505)</f>
        <v>6935425</v>
      </c>
      <c r="AB4505" s="91"/>
      <c r="AC4505" s="137">
        <f>SUM(AC4506,AC4522,AC4653)</f>
        <v>7246826</v>
      </c>
      <c r="AD4505" s="142">
        <f>SUM(AD4506,AD4522,AD4653)</f>
        <v>0</v>
      </c>
      <c r="AE4505" s="143">
        <f t="shared" ref="AE4505:AE4568" si="3716">SUM(AC4505:AD4505)</f>
        <v>7246826</v>
      </c>
      <c r="AF4505" s="142">
        <f>SUM(AF4506,AF4522,AF4653)</f>
        <v>0</v>
      </c>
      <c r="AG4505" s="142">
        <f>SUM(AG4506,AG4522,AG4653)</f>
        <v>0</v>
      </c>
      <c r="AH4505" s="145">
        <f>SUM(AE4505:AG4505)</f>
        <v>7246826</v>
      </c>
      <c r="AJ4505" s="138">
        <f t="shared" ref="AJ4505:AU4505" si="3717">SUM(AJ4506,AJ4522,AJ4653)</f>
        <v>1640222.5404704846</v>
      </c>
      <c r="AK4505" s="140">
        <f t="shared" si="3717"/>
        <v>1883222.5404704846</v>
      </c>
      <c r="AL4505" s="142">
        <f t="shared" si="3717"/>
        <v>2742222.5404704846</v>
      </c>
      <c r="AM4505" s="140">
        <f t="shared" si="3717"/>
        <v>2622257.5404704856</v>
      </c>
      <c r="AN4505" s="142">
        <f t="shared" si="3717"/>
        <v>4140222.5404704846</v>
      </c>
      <c r="AO4505" s="140">
        <f t="shared" si="3717"/>
        <v>1707222.5404704846</v>
      </c>
      <c r="AP4505" s="142">
        <f t="shared" si="3717"/>
        <v>2385222.5404704846</v>
      </c>
      <c r="AQ4505" s="140">
        <f t="shared" si="3717"/>
        <v>1662956.5404704856</v>
      </c>
      <c r="AR4505" s="142">
        <f t="shared" si="3717"/>
        <v>1693222.5404704846</v>
      </c>
      <c r="AS4505" s="140">
        <f t="shared" si="3717"/>
        <v>1640222.5404704846</v>
      </c>
      <c r="AT4505" s="142">
        <f t="shared" si="3717"/>
        <v>1716167.5404704856</v>
      </c>
      <c r="AU4505" s="140">
        <f t="shared" si="3717"/>
        <v>2193572.54047048</v>
      </c>
      <c r="AV4505" s="140">
        <f t="shared" ref="AV4505:AV4568" si="3718">SUM(AJ4505:AU4505)</f>
        <v>26026734.485645812</v>
      </c>
      <c r="AW4505" s="146">
        <f t="shared" ref="AW4505:AW4568" si="3719">T4505-AV4505</f>
        <v>0</v>
      </c>
      <c r="AY4505" s="140">
        <f t="shared" ref="AY4505:AY4568" si="3720">SUM(AJ4505:AL4505)</f>
        <v>6265667.6214114539</v>
      </c>
      <c r="AZ4505" s="140">
        <f t="shared" ref="AZ4505:AZ4568" si="3721">SUM(AM4505:AO4505)</f>
        <v>8469702.6214114539</v>
      </c>
      <c r="BA4505" s="140">
        <f t="shared" ref="BA4505:BA4568" si="3722">SUM(AP4505:AR4505)</f>
        <v>5741401.6214114549</v>
      </c>
      <c r="BB4505" s="140">
        <f t="shared" ref="BB4505:BB4568" si="3723">SUM(AS4505:AU4505)</f>
        <v>5549962.6214114502</v>
      </c>
      <c r="BC4505" s="140">
        <f t="shared" ref="BC4505:BC4568" si="3724">SUM(AY4505,AZ4505,BA4505,BB4505)</f>
        <v>26026734.485645812</v>
      </c>
      <c r="BD4505" s="140">
        <f t="shared" ref="BD4505:BD4568" si="3725">T4505-BC4505</f>
        <v>0</v>
      </c>
    </row>
    <row r="4506" spans="2:56" x14ac:dyDescent="0.3">
      <c r="B4506" s="148" t="s">
        <v>50</v>
      </c>
      <c r="C4506" s="149">
        <f>SUM(C4507,C4517)</f>
        <v>14998457</v>
      </c>
      <c r="D4506" s="150">
        <f>SUM(D4507,D4517)</f>
        <v>14870195.360000001</v>
      </c>
      <c r="E4506" s="151">
        <f t="shared" si="3711"/>
        <v>0.99144834431968576</v>
      </c>
      <c r="F4506" s="149">
        <f>SUM(F4507,F4517)</f>
        <v>16243063</v>
      </c>
      <c r="G4506" s="150">
        <f>SUM(G4507,G4517)</f>
        <v>16085720.350000001</v>
      </c>
      <c r="H4506" s="151">
        <f t="shared" si="3712"/>
        <v>0.99031324018136246</v>
      </c>
      <c r="I4506" s="149">
        <f>SUM(I4507,I4517)</f>
        <v>17249680</v>
      </c>
      <c r="J4506" s="152">
        <f>SUM(J4507,J4517)</f>
        <v>17216677.699999999</v>
      </c>
      <c r="K4506" s="153">
        <f t="shared" si="3713"/>
        <v>0.99808678769693115</v>
      </c>
      <c r="L4506" s="149">
        <f>SUM(L4507,L4517)</f>
        <v>18630539</v>
      </c>
      <c r="M4506" s="152">
        <f>SUM(M4507,M4517)</f>
        <v>18115539</v>
      </c>
      <c r="N4506" s="154">
        <f>SUM(N4507,N4517)</f>
        <v>0</v>
      </c>
      <c r="O4506" s="149">
        <f>SUM(O4507,O4517)</f>
        <v>19682670.485645816</v>
      </c>
      <c r="P4506" s="154">
        <f>SUM(P4507,P4517)</f>
        <v>0</v>
      </c>
      <c r="Q4506" s="155">
        <f t="shared" si="3714"/>
        <v>19682670.485645816</v>
      </c>
      <c r="R4506" s="154">
        <f>SUM(R4507,R4517)</f>
        <v>0</v>
      </c>
      <c r="S4506" s="154">
        <f>SUM(S4507,S4517)</f>
        <v>0</v>
      </c>
      <c r="T4506" s="156">
        <f t="shared" ref="T4506:T4569" si="3726">SUM(Q4506:S4506)</f>
        <v>19682670.485645816</v>
      </c>
      <c r="U4506" s="157"/>
      <c r="V4506" s="149">
        <f>SUM(V4507,V4517)</f>
        <v>0</v>
      </c>
      <c r="W4506" s="154">
        <f>SUM(W4507,W4517)</f>
        <v>0</v>
      </c>
      <c r="X4506" s="155">
        <f t="shared" si="3715"/>
        <v>0</v>
      </c>
      <c r="Y4506" s="154">
        <f>SUM(Y4507,Y4517)</f>
        <v>0</v>
      </c>
      <c r="Z4506" s="154">
        <f>SUM(Z4507,Z4517)</f>
        <v>0</v>
      </c>
      <c r="AA4506" s="156">
        <f t="shared" ref="AA4506:AA4569" si="3727">SUM(X4506:Z4506)</f>
        <v>0</v>
      </c>
      <c r="AB4506" s="157"/>
      <c r="AC4506" s="149">
        <f>SUM(AC4507,AC4517)</f>
        <v>0</v>
      </c>
      <c r="AD4506" s="154">
        <f>SUM(AD4507,AD4517)</f>
        <v>0</v>
      </c>
      <c r="AE4506" s="155">
        <f t="shared" si="3716"/>
        <v>0</v>
      </c>
      <c r="AF4506" s="154">
        <f>SUM(AF4507,AF4517)</f>
        <v>0</v>
      </c>
      <c r="AG4506" s="154">
        <f>SUM(AG4507,AG4517)</f>
        <v>0</v>
      </c>
      <c r="AH4506" s="156">
        <f t="shared" ref="AH4506:AH4569" si="3728">SUM(AE4506:AG4506)</f>
        <v>0</v>
      </c>
      <c r="AJ4506" s="150">
        <f t="shared" ref="AJ4506:AU4506" si="3729">SUM(AJ4507,AJ4517)</f>
        <v>1640222.5404704846</v>
      </c>
      <c r="AK4506" s="152">
        <f t="shared" si="3729"/>
        <v>1640222.5404704846</v>
      </c>
      <c r="AL4506" s="154">
        <f t="shared" si="3729"/>
        <v>1640222.5404704846</v>
      </c>
      <c r="AM4506" s="152">
        <f t="shared" si="3729"/>
        <v>1541757.5404704856</v>
      </c>
      <c r="AN4506" s="154">
        <f t="shared" si="3729"/>
        <v>1640222.5404704846</v>
      </c>
      <c r="AO4506" s="152">
        <f t="shared" si="3729"/>
        <v>1640222.5404704846</v>
      </c>
      <c r="AP4506" s="154">
        <f t="shared" si="3729"/>
        <v>1640222.5404704846</v>
      </c>
      <c r="AQ4506" s="152">
        <f t="shared" si="3729"/>
        <v>1662956.5404704856</v>
      </c>
      <c r="AR4506" s="154">
        <f t="shared" si="3729"/>
        <v>1640222.5404704846</v>
      </c>
      <c r="AS4506" s="152">
        <f t="shared" si="3729"/>
        <v>1640222.5404704846</v>
      </c>
      <c r="AT4506" s="154">
        <f t="shared" si="3729"/>
        <v>1716167.5404704856</v>
      </c>
      <c r="AU4506" s="152">
        <f t="shared" si="3729"/>
        <v>1640008.54047048</v>
      </c>
      <c r="AV4506" s="152">
        <f t="shared" si="3718"/>
        <v>19682670.485645812</v>
      </c>
      <c r="AW4506" s="158">
        <f t="shared" si="3719"/>
        <v>0</v>
      </c>
      <c r="AY4506" s="152">
        <f t="shared" si="3720"/>
        <v>4920667.6214114539</v>
      </c>
      <c r="AZ4506" s="152">
        <f t="shared" si="3721"/>
        <v>4822202.6214114549</v>
      </c>
      <c r="BA4506" s="152">
        <f t="shared" si="3722"/>
        <v>4943401.6214114549</v>
      </c>
      <c r="BB4506" s="152">
        <f t="shared" si="3723"/>
        <v>4996398.6214114502</v>
      </c>
      <c r="BC4506" s="152">
        <f t="shared" si="3724"/>
        <v>19682670.485645812</v>
      </c>
      <c r="BD4506" s="152">
        <f t="shared" si="3725"/>
        <v>0</v>
      </c>
    </row>
    <row r="4507" spans="2:56" x14ac:dyDescent="0.3">
      <c r="B4507" s="159" t="s">
        <v>51</v>
      </c>
      <c r="C4507" s="160">
        <f>SUM(C4508:C4516)</f>
        <v>12895795</v>
      </c>
      <c r="D4507" s="161">
        <f>SUM(D4508:D4516)</f>
        <v>12768279.120000001</v>
      </c>
      <c r="E4507" s="162">
        <f t="shared" si="3711"/>
        <v>0.99011182482351812</v>
      </c>
      <c r="F4507" s="160">
        <f>SUM(F4508:F4516)</f>
        <v>13862197</v>
      </c>
      <c r="G4507" s="161">
        <f>SUM(G4508:G4516)</f>
        <v>13705036.65</v>
      </c>
      <c r="H4507" s="162">
        <f t="shared" si="3712"/>
        <v>0.98866266653114221</v>
      </c>
      <c r="I4507" s="160">
        <f>SUM(I4508:I4516)</f>
        <v>14654119</v>
      </c>
      <c r="J4507" s="163">
        <f>SUM(J4508:J4516)</f>
        <v>14640515.58</v>
      </c>
      <c r="K4507" s="164">
        <f t="shared" si="3713"/>
        <v>0.99907169990908362</v>
      </c>
      <c r="L4507" s="160">
        <f>SUM(L4508:L4516)</f>
        <v>15728746</v>
      </c>
      <c r="M4507" s="163">
        <f>SUM(M4508:M4516)</f>
        <v>15478746</v>
      </c>
      <c r="N4507" s="165">
        <f>SUM(N4508:N4516)</f>
        <v>0</v>
      </c>
      <c r="O4507" s="160">
        <f>SUM(O4508:O4516)</f>
        <v>16685953.894675111</v>
      </c>
      <c r="P4507" s="165">
        <f>SUM(P4508:P4516)</f>
        <v>0</v>
      </c>
      <c r="Q4507" s="166">
        <f t="shared" si="3714"/>
        <v>16685953.894675111</v>
      </c>
      <c r="R4507" s="165">
        <f>SUM(R4508:R4516)</f>
        <v>0</v>
      </c>
      <c r="S4507" s="165">
        <f>SUM(S4508:S4516)</f>
        <v>0</v>
      </c>
      <c r="T4507" s="167">
        <f t="shared" si="3726"/>
        <v>16685953.894675111</v>
      </c>
      <c r="U4507" s="157"/>
      <c r="V4507" s="160">
        <f>SUM(V4508:V4516)</f>
        <v>0</v>
      </c>
      <c r="W4507" s="165">
        <f>SUM(W4508:W4516)</f>
        <v>0</v>
      </c>
      <c r="X4507" s="166">
        <f t="shared" si="3715"/>
        <v>0</v>
      </c>
      <c r="Y4507" s="165">
        <f>SUM(Y4508:Y4516)</f>
        <v>0</v>
      </c>
      <c r="Z4507" s="165">
        <f>SUM(Z4508:Z4516)</f>
        <v>0</v>
      </c>
      <c r="AA4507" s="167">
        <f t="shared" si="3727"/>
        <v>0</v>
      </c>
      <c r="AB4507" s="157"/>
      <c r="AC4507" s="160">
        <f>SUM(AC4508:AC4516)</f>
        <v>0</v>
      </c>
      <c r="AD4507" s="165">
        <f>SUM(AD4508:AD4516)</f>
        <v>0</v>
      </c>
      <c r="AE4507" s="166">
        <f t="shared" si="3716"/>
        <v>0</v>
      </c>
      <c r="AF4507" s="165">
        <f>SUM(AF4508:AF4516)</f>
        <v>0</v>
      </c>
      <c r="AG4507" s="165">
        <f>SUM(AG4508:AG4516)</f>
        <v>0</v>
      </c>
      <c r="AH4507" s="167">
        <f t="shared" si="3728"/>
        <v>0</v>
      </c>
      <c r="AJ4507" s="161">
        <f t="shared" ref="AJ4507:AU4507" si="3730">SUM(AJ4508:AJ4516)</f>
        <v>1390496.1578895927</v>
      </c>
      <c r="AK4507" s="163">
        <f t="shared" si="3730"/>
        <v>1390496.1578895927</v>
      </c>
      <c r="AL4507" s="165">
        <f t="shared" si="3730"/>
        <v>1390496.1578895927</v>
      </c>
      <c r="AM4507" s="163">
        <f t="shared" si="3730"/>
        <v>1292031.1578895934</v>
      </c>
      <c r="AN4507" s="165">
        <f t="shared" si="3730"/>
        <v>1390496.1578895927</v>
      </c>
      <c r="AO4507" s="163">
        <f t="shared" si="3730"/>
        <v>1390496.1578895927</v>
      </c>
      <c r="AP4507" s="165">
        <f t="shared" si="3730"/>
        <v>1390496.1578895927</v>
      </c>
      <c r="AQ4507" s="163">
        <f t="shared" si="3730"/>
        <v>1413230.1578895934</v>
      </c>
      <c r="AR4507" s="165">
        <f t="shared" si="3730"/>
        <v>1390496.1578895927</v>
      </c>
      <c r="AS4507" s="163">
        <f t="shared" si="3730"/>
        <v>1390496.1578895927</v>
      </c>
      <c r="AT4507" s="165">
        <f t="shared" si="3730"/>
        <v>1466441.1578895934</v>
      </c>
      <c r="AU4507" s="163">
        <f t="shared" si="3730"/>
        <v>1390282.1578895878</v>
      </c>
      <c r="AV4507" s="163">
        <f t="shared" si="3718"/>
        <v>16685953.894675111</v>
      </c>
      <c r="AW4507" s="168">
        <f t="shared" si="3719"/>
        <v>0</v>
      </c>
      <c r="AY4507" s="163">
        <f t="shared" si="3720"/>
        <v>4171488.4736687783</v>
      </c>
      <c r="AZ4507" s="163">
        <f t="shared" si="3721"/>
        <v>4073023.4736687783</v>
      </c>
      <c r="BA4507" s="163">
        <f t="shared" si="3722"/>
        <v>4194222.4736687783</v>
      </c>
      <c r="BB4507" s="163">
        <f t="shared" si="3723"/>
        <v>4247219.4736687737</v>
      </c>
      <c r="BC4507" s="163">
        <f t="shared" si="3724"/>
        <v>16685953.89467511</v>
      </c>
      <c r="BD4507" s="163">
        <f t="shared" si="3725"/>
        <v>0</v>
      </c>
    </row>
    <row r="4508" spans="2:56" x14ac:dyDescent="0.3">
      <c r="B4508" s="169" t="s">
        <v>52</v>
      </c>
      <c r="C4508" s="248">
        <v>10533417</v>
      </c>
      <c r="D4508" s="249">
        <v>10520625.75</v>
      </c>
      <c r="E4508" s="172">
        <f t="shared" si="3711"/>
        <v>0.99878565046840928</v>
      </c>
      <c r="F4508" s="248">
        <v>11873101</v>
      </c>
      <c r="G4508" s="249">
        <v>11729899.91</v>
      </c>
      <c r="H4508" s="172">
        <f t="shared" si="3712"/>
        <v>0.98793903210290224</v>
      </c>
      <c r="I4508" s="248">
        <v>12598675</v>
      </c>
      <c r="J4508" s="250">
        <v>12598674.279999999</v>
      </c>
      <c r="K4508" s="174">
        <f t="shared" si="3713"/>
        <v>0.99999994285113314</v>
      </c>
      <c r="L4508" s="248">
        <v>13414345</v>
      </c>
      <c r="M4508" s="250">
        <v>13264345</v>
      </c>
      <c r="N4508" s="251"/>
      <c r="O4508" s="248">
        <v>14533277.832495591</v>
      </c>
      <c r="P4508" s="251"/>
      <c r="Q4508" s="166">
        <f t="shared" si="3714"/>
        <v>14533277.832495591</v>
      </c>
      <c r="R4508" s="251"/>
      <c r="S4508" s="251"/>
      <c r="T4508" s="167">
        <f t="shared" si="3726"/>
        <v>14533277.832495591</v>
      </c>
      <c r="U4508" s="157"/>
      <c r="V4508" s="248"/>
      <c r="W4508" s="251"/>
      <c r="X4508" s="166">
        <f t="shared" si="3715"/>
        <v>0</v>
      </c>
      <c r="Y4508" s="251"/>
      <c r="Z4508" s="251"/>
      <c r="AA4508" s="167">
        <f t="shared" si="3727"/>
        <v>0</v>
      </c>
      <c r="AB4508" s="157"/>
      <c r="AC4508" s="248"/>
      <c r="AD4508" s="251"/>
      <c r="AE4508" s="166">
        <f t="shared" si="3716"/>
        <v>0</v>
      </c>
      <c r="AF4508" s="251"/>
      <c r="AG4508" s="251"/>
      <c r="AH4508" s="167">
        <f t="shared" si="3728"/>
        <v>0</v>
      </c>
      <c r="AJ4508" s="252">
        <f>T4508/12</f>
        <v>1211106.4860412993</v>
      </c>
      <c r="AK4508" s="253">
        <v>1211106.4860412993</v>
      </c>
      <c r="AL4508" s="254">
        <v>1211106.4860412993</v>
      </c>
      <c r="AM4508" s="253">
        <f>1211106.4860413-98465</f>
        <v>1112641.4860413</v>
      </c>
      <c r="AN4508" s="254">
        <v>1211106.4860412993</v>
      </c>
      <c r="AO4508" s="253">
        <v>1211106.4860412993</v>
      </c>
      <c r="AP4508" s="254">
        <v>1211106.4860412993</v>
      </c>
      <c r="AQ4508" s="253">
        <f>1211106.4860413+22734</f>
        <v>1233840.4860413</v>
      </c>
      <c r="AR4508" s="254">
        <v>1211106.4860412993</v>
      </c>
      <c r="AS4508" s="253">
        <v>1211106.4860412993</v>
      </c>
      <c r="AT4508" s="254">
        <f>1211106.4860413+75945</f>
        <v>1287051.4860413</v>
      </c>
      <c r="AU4508" s="253">
        <v>1210892.4860412944</v>
      </c>
      <c r="AV4508" s="163">
        <f t="shared" si="3718"/>
        <v>14533277.832495591</v>
      </c>
      <c r="AW4508" s="168">
        <f t="shared" si="3719"/>
        <v>0</v>
      </c>
      <c r="AY4508" s="163">
        <f t="shared" si="3720"/>
        <v>3633319.4581238981</v>
      </c>
      <c r="AZ4508" s="163">
        <f t="shared" si="3721"/>
        <v>3534854.4581238981</v>
      </c>
      <c r="BA4508" s="163">
        <f t="shared" si="3722"/>
        <v>3656053.4581238981</v>
      </c>
      <c r="BB4508" s="163">
        <f t="shared" si="3723"/>
        <v>3709050.4581238935</v>
      </c>
      <c r="BC4508" s="163">
        <f t="shared" si="3724"/>
        <v>14533277.832495589</v>
      </c>
      <c r="BD4508" s="163">
        <f t="shared" si="3725"/>
        <v>0</v>
      </c>
    </row>
    <row r="4509" spans="2:56" x14ac:dyDescent="0.3">
      <c r="B4509" s="169" t="s">
        <v>53</v>
      </c>
      <c r="C4509" s="248">
        <v>3376</v>
      </c>
      <c r="D4509" s="249">
        <v>3375.55</v>
      </c>
      <c r="E4509" s="172">
        <f t="shared" si="3711"/>
        <v>0.99986670616113749</v>
      </c>
      <c r="F4509" s="248"/>
      <c r="G4509" s="249"/>
      <c r="H4509" s="172">
        <f t="shared" si="3712"/>
        <v>0</v>
      </c>
      <c r="I4509" s="248">
        <v>0</v>
      </c>
      <c r="J4509" s="250">
        <v>0</v>
      </c>
      <c r="K4509" s="174">
        <f t="shared" si="3713"/>
        <v>0</v>
      </c>
      <c r="L4509" s="248"/>
      <c r="M4509" s="250">
        <v>0</v>
      </c>
      <c r="N4509" s="251"/>
      <c r="O4509" s="248"/>
      <c r="P4509" s="251"/>
      <c r="Q4509" s="166">
        <f t="shared" si="3714"/>
        <v>0</v>
      </c>
      <c r="R4509" s="251"/>
      <c r="S4509" s="251"/>
      <c r="T4509" s="167">
        <f t="shared" si="3726"/>
        <v>0</v>
      </c>
      <c r="U4509" s="157"/>
      <c r="V4509" s="248"/>
      <c r="W4509" s="251"/>
      <c r="X4509" s="166">
        <f t="shared" si="3715"/>
        <v>0</v>
      </c>
      <c r="Y4509" s="251"/>
      <c r="Z4509" s="251"/>
      <c r="AA4509" s="167">
        <f t="shared" si="3727"/>
        <v>0</v>
      </c>
      <c r="AB4509" s="157"/>
      <c r="AC4509" s="248"/>
      <c r="AD4509" s="251"/>
      <c r="AE4509" s="166">
        <f t="shared" si="3716"/>
        <v>0</v>
      </c>
      <c r="AF4509" s="251"/>
      <c r="AG4509" s="251"/>
      <c r="AH4509" s="167">
        <f t="shared" si="3728"/>
        <v>0</v>
      </c>
      <c r="AJ4509" s="252"/>
      <c r="AK4509" s="253"/>
      <c r="AL4509" s="254"/>
      <c r="AM4509" s="253"/>
      <c r="AN4509" s="254"/>
      <c r="AO4509" s="253"/>
      <c r="AP4509" s="254"/>
      <c r="AQ4509" s="253"/>
      <c r="AR4509" s="254"/>
      <c r="AS4509" s="253"/>
      <c r="AT4509" s="254"/>
      <c r="AU4509" s="253"/>
      <c r="AV4509" s="163">
        <f t="shared" si="3718"/>
        <v>0</v>
      </c>
      <c r="AW4509" s="168">
        <f t="shared" si="3719"/>
        <v>0</v>
      </c>
      <c r="AY4509" s="163">
        <f t="shared" si="3720"/>
        <v>0</v>
      </c>
      <c r="AZ4509" s="163">
        <f t="shared" si="3721"/>
        <v>0</v>
      </c>
      <c r="BA4509" s="163">
        <f t="shared" si="3722"/>
        <v>0</v>
      </c>
      <c r="BB4509" s="163">
        <f t="shared" si="3723"/>
        <v>0</v>
      </c>
      <c r="BC4509" s="163">
        <f t="shared" si="3724"/>
        <v>0</v>
      </c>
      <c r="BD4509" s="163">
        <f t="shared" si="3725"/>
        <v>0</v>
      </c>
    </row>
    <row r="4510" spans="2:56" x14ac:dyDescent="0.3">
      <c r="B4510" s="169" t="s">
        <v>54</v>
      </c>
      <c r="C4510" s="248">
        <v>51000</v>
      </c>
      <c r="D4510" s="249">
        <v>50861</v>
      </c>
      <c r="E4510" s="172">
        <f t="shared" si="3711"/>
        <v>0.99727450980392152</v>
      </c>
      <c r="F4510" s="248">
        <v>22000</v>
      </c>
      <c r="G4510" s="249">
        <v>21798</v>
      </c>
      <c r="H4510" s="172">
        <f t="shared" si="3712"/>
        <v>0.99081818181818182</v>
      </c>
      <c r="I4510" s="248">
        <v>0</v>
      </c>
      <c r="J4510" s="250">
        <v>0</v>
      </c>
      <c r="K4510" s="174">
        <f t="shared" si="3713"/>
        <v>0</v>
      </c>
      <c r="L4510" s="248"/>
      <c r="M4510" s="250">
        <v>0</v>
      </c>
      <c r="N4510" s="251"/>
      <c r="O4510" s="248"/>
      <c r="P4510" s="251"/>
      <c r="Q4510" s="166">
        <f t="shared" si="3714"/>
        <v>0</v>
      </c>
      <c r="R4510" s="251"/>
      <c r="S4510" s="251"/>
      <c r="T4510" s="167">
        <f t="shared" si="3726"/>
        <v>0</v>
      </c>
      <c r="U4510" s="157"/>
      <c r="V4510" s="248"/>
      <c r="W4510" s="251"/>
      <c r="X4510" s="166">
        <f t="shared" si="3715"/>
        <v>0</v>
      </c>
      <c r="Y4510" s="251"/>
      <c r="Z4510" s="251"/>
      <c r="AA4510" s="167">
        <f t="shared" si="3727"/>
        <v>0</v>
      </c>
      <c r="AB4510" s="157"/>
      <c r="AC4510" s="248"/>
      <c r="AD4510" s="251"/>
      <c r="AE4510" s="166">
        <f t="shared" si="3716"/>
        <v>0</v>
      </c>
      <c r="AF4510" s="251"/>
      <c r="AG4510" s="251"/>
      <c r="AH4510" s="167">
        <f t="shared" si="3728"/>
        <v>0</v>
      </c>
      <c r="AJ4510" s="252"/>
      <c r="AK4510" s="253"/>
      <c r="AL4510" s="254"/>
      <c r="AM4510" s="253"/>
      <c r="AN4510" s="254"/>
      <c r="AO4510" s="253"/>
      <c r="AP4510" s="254"/>
      <c r="AQ4510" s="253"/>
      <c r="AR4510" s="254"/>
      <c r="AS4510" s="253"/>
      <c r="AT4510" s="254"/>
      <c r="AU4510" s="253"/>
      <c r="AV4510" s="163">
        <f t="shared" si="3718"/>
        <v>0</v>
      </c>
      <c r="AW4510" s="168">
        <f t="shared" si="3719"/>
        <v>0</v>
      </c>
      <c r="AY4510" s="163">
        <f t="shared" si="3720"/>
        <v>0</v>
      </c>
      <c r="AZ4510" s="163">
        <f t="shared" si="3721"/>
        <v>0</v>
      </c>
      <c r="BA4510" s="163">
        <f t="shared" si="3722"/>
        <v>0</v>
      </c>
      <c r="BB4510" s="163">
        <f t="shared" si="3723"/>
        <v>0</v>
      </c>
      <c r="BC4510" s="163">
        <f t="shared" si="3724"/>
        <v>0</v>
      </c>
      <c r="BD4510" s="163">
        <f t="shared" si="3725"/>
        <v>0</v>
      </c>
    </row>
    <row r="4511" spans="2:56" x14ac:dyDescent="0.3">
      <c r="B4511" s="169" t="s">
        <v>55</v>
      </c>
      <c r="C4511" s="248">
        <v>8500</v>
      </c>
      <c r="D4511" s="249">
        <v>8216.8799999999992</v>
      </c>
      <c r="E4511" s="172">
        <f t="shared" si="3711"/>
        <v>0.96669176470588225</v>
      </c>
      <c r="F4511" s="248"/>
      <c r="G4511" s="249"/>
      <c r="H4511" s="172">
        <f t="shared" si="3712"/>
        <v>0</v>
      </c>
      <c r="I4511" s="248">
        <v>0</v>
      </c>
      <c r="J4511" s="250">
        <v>0</v>
      </c>
      <c r="K4511" s="174">
        <f t="shared" si="3713"/>
        <v>0</v>
      </c>
      <c r="L4511" s="248"/>
      <c r="M4511" s="250">
        <v>0</v>
      </c>
      <c r="N4511" s="251"/>
      <c r="O4511" s="248"/>
      <c r="P4511" s="251"/>
      <c r="Q4511" s="166">
        <f t="shared" si="3714"/>
        <v>0</v>
      </c>
      <c r="R4511" s="251"/>
      <c r="S4511" s="251"/>
      <c r="T4511" s="167">
        <f t="shared" si="3726"/>
        <v>0</v>
      </c>
      <c r="U4511" s="157"/>
      <c r="V4511" s="248"/>
      <c r="W4511" s="251"/>
      <c r="X4511" s="166">
        <f t="shared" si="3715"/>
        <v>0</v>
      </c>
      <c r="Y4511" s="251"/>
      <c r="Z4511" s="251"/>
      <c r="AA4511" s="167">
        <f t="shared" si="3727"/>
        <v>0</v>
      </c>
      <c r="AB4511" s="157"/>
      <c r="AC4511" s="248"/>
      <c r="AD4511" s="251"/>
      <c r="AE4511" s="166">
        <f t="shared" si="3716"/>
        <v>0</v>
      </c>
      <c r="AF4511" s="251"/>
      <c r="AG4511" s="251"/>
      <c r="AH4511" s="167">
        <f t="shared" si="3728"/>
        <v>0</v>
      </c>
      <c r="AJ4511" s="252"/>
      <c r="AK4511" s="253"/>
      <c r="AL4511" s="254"/>
      <c r="AM4511" s="253"/>
      <c r="AN4511" s="254"/>
      <c r="AO4511" s="253"/>
      <c r="AP4511" s="254"/>
      <c r="AQ4511" s="253"/>
      <c r="AR4511" s="254"/>
      <c r="AS4511" s="253"/>
      <c r="AT4511" s="254"/>
      <c r="AU4511" s="253"/>
      <c r="AV4511" s="163">
        <f t="shared" si="3718"/>
        <v>0</v>
      </c>
      <c r="AW4511" s="168">
        <f t="shared" si="3719"/>
        <v>0</v>
      </c>
      <c r="AY4511" s="163">
        <f t="shared" si="3720"/>
        <v>0</v>
      </c>
      <c r="AZ4511" s="163">
        <f t="shared" si="3721"/>
        <v>0</v>
      </c>
      <c r="BA4511" s="163">
        <f t="shared" si="3722"/>
        <v>0</v>
      </c>
      <c r="BB4511" s="163">
        <f t="shared" si="3723"/>
        <v>0</v>
      </c>
      <c r="BC4511" s="163">
        <f t="shared" si="3724"/>
        <v>0</v>
      </c>
      <c r="BD4511" s="163">
        <f t="shared" si="3725"/>
        <v>0</v>
      </c>
    </row>
    <row r="4512" spans="2:56" x14ac:dyDescent="0.3">
      <c r="B4512" s="169" t="s">
        <v>56</v>
      </c>
      <c r="C4512" s="248">
        <v>20000</v>
      </c>
      <c r="D4512" s="249">
        <v>17780.669999999998</v>
      </c>
      <c r="E4512" s="172">
        <f t="shared" si="3711"/>
        <v>0.88903349999999992</v>
      </c>
      <c r="F4512" s="248">
        <v>110109</v>
      </c>
      <c r="G4512" s="249">
        <v>110109.45</v>
      </c>
      <c r="H4512" s="172">
        <f t="shared" si="3712"/>
        <v>1.0000040868593847</v>
      </c>
      <c r="I4512" s="248">
        <v>0</v>
      </c>
      <c r="J4512" s="250">
        <v>0</v>
      </c>
      <c r="K4512" s="174">
        <f t="shared" si="3713"/>
        <v>0</v>
      </c>
      <c r="L4512" s="248"/>
      <c r="M4512" s="250">
        <v>0</v>
      </c>
      <c r="N4512" s="251"/>
      <c r="O4512" s="248"/>
      <c r="P4512" s="251"/>
      <c r="Q4512" s="166">
        <f t="shared" si="3714"/>
        <v>0</v>
      </c>
      <c r="R4512" s="251"/>
      <c r="S4512" s="251"/>
      <c r="T4512" s="167">
        <f t="shared" si="3726"/>
        <v>0</v>
      </c>
      <c r="U4512" s="157"/>
      <c r="V4512" s="248"/>
      <c r="W4512" s="251"/>
      <c r="X4512" s="166">
        <f t="shared" si="3715"/>
        <v>0</v>
      </c>
      <c r="Y4512" s="251"/>
      <c r="Z4512" s="251"/>
      <c r="AA4512" s="167">
        <f t="shared" si="3727"/>
        <v>0</v>
      </c>
      <c r="AB4512" s="157"/>
      <c r="AC4512" s="248"/>
      <c r="AD4512" s="251"/>
      <c r="AE4512" s="166">
        <f t="shared" si="3716"/>
        <v>0</v>
      </c>
      <c r="AF4512" s="251"/>
      <c r="AG4512" s="251"/>
      <c r="AH4512" s="167">
        <f t="shared" si="3728"/>
        <v>0</v>
      </c>
      <c r="AJ4512" s="252"/>
      <c r="AK4512" s="253"/>
      <c r="AL4512" s="254"/>
      <c r="AM4512" s="253"/>
      <c r="AN4512" s="254"/>
      <c r="AO4512" s="253"/>
      <c r="AP4512" s="254"/>
      <c r="AQ4512" s="253"/>
      <c r="AR4512" s="254"/>
      <c r="AS4512" s="253"/>
      <c r="AT4512" s="254"/>
      <c r="AU4512" s="253"/>
      <c r="AV4512" s="163">
        <f t="shared" si="3718"/>
        <v>0</v>
      </c>
      <c r="AW4512" s="168">
        <f t="shared" si="3719"/>
        <v>0</v>
      </c>
      <c r="AY4512" s="163">
        <f t="shared" si="3720"/>
        <v>0</v>
      </c>
      <c r="AZ4512" s="163">
        <f t="shared" si="3721"/>
        <v>0</v>
      </c>
      <c r="BA4512" s="163">
        <f t="shared" si="3722"/>
        <v>0</v>
      </c>
      <c r="BB4512" s="163">
        <f t="shared" si="3723"/>
        <v>0</v>
      </c>
      <c r="BC4512" s="163">
        <f t="shared" si="3724"/>
        <v>0</v>
      </c>
      <c r="BD4512" s="163">
        <f t="shared" si="3725"/>
        <v>0</v>
      </c>
    </row>
    <row r="4513" spans="2:56" x14ac:dyDescent="0.3">
      <c r="B4513" s="169" t="s">
        <v>57</v>
      </c>
      <c r="C4513" s="248"/>
      <c r="D4513" s="249"/>
      <c r="E4513" s="172">
        <f t="shared" si="3711"/>
        <v>0</v>
      </c>
      <c r="F4513" s="248"/>
      <c r="G4513" s="249"/>
      <c r="H4513" s="172">
        <f t="shared" si="3712"/>
        <v>0</v>
      </c>
      <c r="I4513" s="248">
        <v>0</v>
      </c>
      <c r="J4513" s="250">
        <v>0</v>
      </c>
      <c r="K4513" s="174">
        <f t="shared" si="3713"/>
        <v>0</v>
      </c>
      <c r="L4513" s="248"/>
      <c r="M4513" s="250">
        <v>0</v>
      </c>
      <c r="N4513" s="251"/>
      <c r="O4513" s="248"/>
      <c r="P4513" s="251"/>
      <c r="Q4513" s="166">
        <f t="shared" si="3714"/>
        <v>0</v>
      </c>
      <c r="R4513" s="251"/>
      <c r="S4513" s="251"/>
      <c r="T4513" s="167">
        <f t="shared" si="3726"/>
        <v>0</v>
      </c>
      <c r="U4513" s="157"/>
      <c r="V4513" s="248"/>
      <c r="W4513" s="251"/>
      <c r="X4513" s="166">
        <f t="shared" si="3715"/>
        <v>0</v>
      </c>
      <c r="Y4513" s="251"/>
      <c r="Z4513" s="251"/>
      <c r="AA4513" s="167">
        <f t="shared" si="3727"/>
        <v>0</v>
      </c>
      <c r="AB4513" s="157"/>
      <c r="AC4513" s="248"/>
      <c r="AD4513" s="251"/>
      <c r="AE4513" s="166">
        <f t="shared" si="3716"/>
        <v>0</v>
      </c>
      <c r="AF4513" s="251"/>
      <c r="AG4513" s="251"/>
      <c r="AH4513" s="167">
        <f t="shared" si="3728"/>
        <v>0</v>
      </c>
      <c r="AJ4513" s="252"/>
      <c r="AK4513" s="253"/>
      <c r="AL4513" s="254"/>
      <c r="AM4513" s="253"/>
      <c r="AN4513" s="254"/>
      <c r="AO4513" s="253"/>
      <c r="AP4513" s="254"/>
      <c r="AQ4513" s="253"/>
      <c r="AR4513" s="254"/>
      <c r="AS4513" s="253"/>
      <c r="AT4513" s="254"/>
      <c r="AU4513" s="253"/>
      <c r="AV4513" s="163">
        <f t="shared" si="3718"/>
        <v>0</v>
      </c>
      <c r="AW4513" s="168">
        <f t="shared" si="3719"/>
        <v>0</v>
      </c>
      <c r="AY4513" s="163">
        <f t="shared" si="3720"/>
        <v>0</v>
      </c>
      <c r="AZ4513" s="163">
        <f t="shared" si="3721"/>
        <v>0</v>
      </c>
      <c r="BA4513" s="163">
        <f t="shared" si="3722"/>
        <v>0</v>
      </c>
      <c r="BB4513" s="163">
        <f t="shared" si="3723"/>
        <v>0</v>
      </c>
      <c r="BC4513" s="163">
        <f t="shared" si="3724"/>
        <v>0</v>
      </c>
      <c r="BD4513" s="163">
        <f t="shared" si="3725"/>
        <v>0</v>
      </c>
    </row>
    <row r="4514" spans="2:56" x14ac:dyDescent="0.3">
      <c r="B4514" s="169" t="s">
        <v>58</v>
      </c>
      <c r="C4514" s="248">
        <v>573504</v>
      </c>
      <c r="D4514" s="249">
        <v>542188.68999999994</v>
      </c>
      <c r="E4514" s="172">
        <f t="shared" si="3711"/>
        <v>0.94539652731279977</v>
      </c>
      <c r="F4514" s="248">
        <v>599095</v>
      </c>
      <c r="G4514" s="249">
        <v>599050.98</v>
      </c>
      <c r="H4514" s="172">
        <f t="shared" si="3712"/>
        <v>0.99992652250477798</v>
      </c>
      <c r="I4514" s="248">
        <v>643260</v>
      </c>
      <c r="J4514" s="250">
        <v>633171.6</v>
      </c>
      <c r="K4514" s="174">
        <f t="shared" si="3713"/>
        <v>0.98431676149612901</v>
      </c>
      <c r="L4514" s="248">
        <v>726639</v>
      </c>
      <c r="M4514" s="250">
        <v>706639</v>
      </c>
      <c r="N4514" s="251"/>
      <c r="O4514" s="248">
        <v>718784.69400000013</v>
      </c>
      <c r="P4514" s="251"/>
      <c r="Q4514" s="166">
        <f t="shared" si="3714"/>
        <v>718784.69400000013</v>
      </c>
      <c r="R4514" s="251"/>
      <c r="S4514" s="251"/>
      <c r="T4514" s="167">
        <f t="shared" si="3726"/>
        <v>718784.69400000013</v>
      </c>
      <c r="U4514" s="157"/>
      <c r="V4514" s="248"/>
      <c r="W4514" s="251"/>
      <c r="X4514" s="166">
        <f t="shared" si="3715"/>
        <v>0</v>
      </c>
      <c r="Y4514" s="251"/>
      <c r="Z4514" s="251"/>
      <c r="AA4514" s="167">
        <f t="shared" si="3727"/>
        <v>0</v>
      </c>
      <c r="AB4514" s="157"/>
      <c r="AC4514" s="248"/>
      <c r="AD4514" s="251"/>
      <c r="AE4514" s="166">
        <f t="shared" si="3716"/>
        <v>0</v>
      </c>
      <c r="AF4514" s="251"/>
      <c r="AG4514" s="251"/>
      <c r="AH4514" s="167">
        <f t="shared" si="3728"/>
        <v>0</v>
      </c>
      <c r="AJ4514" s="252">
        <f>T4514/12</f>
        <v>59898.724500000011</v>
      </c>
      <c r="AK4514" s="253">
        <v>59898.724500000011</v>
      </c>
      <c r="AL4514" s="254">
        <v>59898.724500000011</v>
      </c>
      <c r="AM4514" s="253">
        <v>59898.724500000011</v>
      </c>
      <c r="AN4514" s="254">
        <v>59898.724500000011</v>
      </c>
      <c r="AO4514" s="253">
        <v>59898.724500000011</v>
      </c>
      <c r="AP4514" s="254">
        <v>59898.724500000011</v>
      </c>
      <c r="AQ4514" s="253">
        <v>59898.724500000011</v>
      </c>
      <c r="AR4514" s="254">
        <v>59898.724500000011</v>
      </c>
      <c r="AS4514" s="253">
        <v>59898.724500000011</v>
      </c>
      <c r="AT4514" s="254">
        <v>59898.724500000011</v>
      </c>
      <c r="AU4514" s="253">
        <v>59898.724500000011</v>
      </c>
      <c r="AV4514" s="163">
        <f t="shared" si="3718"/>
        <v>718784.69400000013</v>
      </c>
      <c r="AW4514" s="168">
        <f t="shared" si="3719"/>
        <v>0</v>
      </c>
      <c r="AY4514" s="163">
        <f t="shared" si="3720"/>
        <v>179696.17350000003</v>
      </c>
      <c r="AZ4514" s="163">
        <f t="shared" si="3721"/>
        <v>179696.17350000003</v>
      </c>
      <c r="BA4514" s="163">
        <f t="shared" si="3722"/>
        <v>179696.17350000003</v>
      </c>
      <c r="BB4514" s="163">
        <f t="shared" si="3723"/>
        <v>179696.17350000003</v>
      </c>
      <c r="BC4514" s="163">
        <f t="shared" si="3724"/>
        <v>718784.69400000013</v>
      </c>
      <c r="BD4514" s="163">
        <f t="shared" si="3725"/>
        <v>0</v>
      </c>
    </row>
    <row r="4515" spans="2:56" x14ac:dyDescent="0.3">
      <c r="B4515" s="169" t="s">
        <v>59</v>
      </c>
      <c r="C4515" s="248">
        <v>849144</v>
      </c>
      <c r="D4515" s="249">
        <v>826499.69</v>
      </c>
      <c r="E4515" s="172">
        <f t="shared" si="3711"/>
        <v>0.97333277983475119</v>
      </c>
      <c r="F4515" s="248">
        <v>366326</v>
      </c>
      <c r="G4515" s="249">
        <v>365421.51</v>
      </c>
      <c r="H4515" s="172">
        <f t="shared" si="3712"/>
        <v>0.99753091508656222</v>
      </c>
      <c r="I4515" s="248">
        <v>427373</v>
      </c>
      <c r="J4515" s="250">
        <v>423879.81000000006</v>
      </c>
      <c r="K4515" s="174">
        <f t="shared" si="3713"/>
        <v>0.99182636713128824</v>
      </c>
      <c r="L4515" s="248">
        <v>469900</v>
      </c>
      <c r="M4515" s="250">
        <v>449900</v>
      </c>
      <c r="N4515" s="251"/>
      <c r="O4515" s="248">
        <v>216701.5488048876</v>
      </c>
      <c r="P4515" s="251"/>
      <c r="Q4515" s="166">
        <f t="shared" si="3714"/>
        <v>216701.5488048876</v>
      </c>
      <c r="R4515" s="251"/>
      <c r="S4515" s="251"/>
      <c r="T4515" s="167">
        <f t="shared" si="3726"/>
        <v>216701.5488048876</v>
      </c>
      <c r="U4515" s="157"/>
      <c r="V4515" s="248"/>
      <c r="W4515" s="251"/>
      <c r="X4515" s="166">
        <f t="shared" si="3715"/>
        <v>0</v>
      </c>
      <c r="Y4515" s="251"/>
      <c r="Z4515" s="251"/>
      <c r="AA4515" s="167">
        <f t="shared" si="3727"/>
        <v>0</v>
      </c>
      <c r="AB4515" s="157"/>
      <c r="AC4515" s="248"/>
      <c r="AD4515" s="251"/>
      <c r="AE4515" s="166">
        <f t="shared" si="3716"/>
        <v>0</v>
      </c>
      <c r="AF4515" s="251"/>
      <c r="AG4515" s="251"/>
      <c r="AH4515" s="167">
        <f t="shared" si="3728"/>
        <v>0</v>
      </c>
      <c r="AJ4515" s="252">
        <f>T4515/12</f>
        <v>18058.462400407301</v>
      </c>
      <c r="AK4515" s="253">
        <v>18058.462400407301</v>
      </c>
      <c r="AL4515" s="254">
        <v>18058.462400407301</v>
      </c>
      <c r="AM4515" s="253">
        <v>18058.462400407301</v>
      </c>
      <c r="AN4515" s="254">
        <v>18058.462400407301</v>
      </c>
      <c r="AO4515" s="253">
        <v>18058.462400407301</v>
      </c>
      <c r="AP4515" s="254">
        <v>18058.462400407301</v>
      </c>
      <c r="AQ4515" s="253">
        <v>18058.462400407301</v>
      </c>
      <c r="AR4515" s="254">
        <v>18058.462400407301</v>
      </c>
      <c r="AS4515" s="253">
        <v>18058.462400407301</v>
      </c>
      <c r="AT4515" s="254">
        <v>18058.462400407301</v>
      </c>
      <c r="AU4515" s="253">
        <v>18058.462400407301</v>
      </c>
      <c r="AV4515" s="163">
        <f t="shared" si="3718"/>
        <v>216701.5488048876</v>
      </c>
      <c r="AW4515" s="168">
        <f t="shared" si="3719"/>
        <v>0</v>
      </c>
      <c r="AY4515" s="163">
        <f t="shared" si="3720"/>
        <v>54175.387201221907</v>
      </c>
      <c r="AZ4515" s="163">
        <f t="shared" si="3721"/>
        <v>54175.387201221907</v>
      </c>
      <c r="BA4515" s="163">
        <f t="shared" si="3722"/>
        <v>54175.387201221907</v>
      </c>
      <c r="BB4515" s="163">
        <f t="shared" si="3723"/>
        <v>54175.387201221907</v>
      </c>
      <c r="BC4515" s="163">
        <f t="shared" si="3724"/>
        <v>216701.54880488763</v>
      </c>
      <c r="BD4515" s="163">
        <f t="shared" si="3725"/>
        <v>0</v>
      </c>
    </row>
    <row r="4516" spans="2:56" x14ac:dyDescent="0.3">
      <c r="B4516" s="169" t="s">
        <v>60</v>
      </c>
      <c r="C4516" s="248">
        <v>856854</v>
      </c>
      <c r="D4516" s="249">
        <v>798730.89</v>
      </c>
      <c r="E4516" s="172">
        <f t="shared" si="3711"/>
        <v>0.93216684522684146</v>
      </c>
      <c r="F4516" s="248">
        <v>891566</v>
      </c>
      <c r="G4516" s="249">
        <v>878756.8</v>
      </c>
      <c r="H4516" s="172">
        <f t="shared" si="3712"/>
        <v>0.98563292005303038</v>
      </c>
      <c r="I4516" s="248">
        <v>984811</v>
      </c>
      <c r="J4516" s="250">
        <v>984789.89</v>
      </c>
      <c r="K4516" s="174">
        <f t="shared" si="3713"/>
        <v>0.99997856441489785</v>
      </c>
      <c r="L4516" s="248">
        <v>1117862</v>
      </c>
      <c r="M4516" s="250">
        <v>1057862</v>
      </c>
      <c r="N4516" s="251"/>
      <c r="O4516" s="248">
        <v>1217189.8193746326</v>
      </c>
      <c r="P4516" s="251"/>
      <c r="Q4516" s="166">
        <f t="shared" si="3714"/>
        <v>1217189.8193746326</v>
      </c>
      <c r="R4516" s="251"/>
      <c r="S4516" s="251"/>
      <c r="T4516" s="167">
        <f t="shared" si="3726"/>
        <v>1217189.8193746326</v>
      </c>
      <c r="U4516" s="157"/>
      <c r="V4516" s="248"/>
      <c r="W4516" s="251"/>
      <c r="X4516" s="166">
        <f t="shared" si="3715"/>
        <v>0</v>
      </c>
      <c r="Y4516" s="251"/>
      <c r="Z4516" s="251"/>
      <c r="AA4516" s="167">
        <f t="shared" si="3727"/>
        <v>0</v>
      </c>
      <c r="AB4516" s="157"/>
      <c r="AC4516" s="248"/>
      <c r="AD4516" s="251"/>
      <c r="AE4516" s="166">
        <f t="shared" si="3716"/>
        <v>0</v>
      </c>
      <c r="AF4516" s="251"/>
      <c r="AG4516" s="251"/>
      <c r="AH4516" s="167">
        <f t="shared" si="3728"/>
        <v>0</v>
      </c>
      <c r="AJ4516" s="252">
        <f>T4516/12</f>
        <v>101432.48494788604</v>
      </c>
      <c r="AK4516" s="253">
        <v>101432.48494788604</v>
      </c>
      <c r="AL4516" s="254">
        <v>101432.48494788604</v>
      </c>
      <c r="AM4516" s="253">
        <v>101432.48494788604</v>
      </c>
      <c r="AN4516" s="254">
        <v>101432.48494788604</v>
      </c>
      <c r="AO4516" s="253">
        <v>101432.48494788604</v>
      </c>
      <c r="AP4516" s="254">
        <v>101432.48494788604</v>
      </c>
      <c r="AQ4516" s="253">
        <v>101432.48494788604</v>
      </c>
      <c r="AR4516" s="254">
        <v>101432.48494788604</v>
      </c>
      <c r="AS4516" s="253">
        <v>101432.48494788604</v>
      </c>
      <c r="AT4516" s="254">
        <v>101432.48494788604</v>
      </c>
      <c r="AU4516" s="253">
        <v>101432.48494788604</v>
      </c>
      <c r="AV4516" s="163">
        <f t="shared" si="3718"/>
        <v>1217189.8193746328</v>
      </c>
      <c r="AW4516" s="168">
        <f t="shared" si="3719"/>
        <v>0</v>
      </c>
      <c r="AY4516" s="163">
        <f t="shared" si="3720"/>
        <v>304297.45484365814</v>
      </c>
      <c r="AZ4516" s="163">
        <f t="shared" si="3721"/>
        <v>304297.45484365814</v>
      </c>
      <c r="BA4516" s="163">
        <f t="shared" si="3722"/>
        <v>304297.45484365814</v>
      </c>
      <c r="BB4516" s="163">
        <f t="shared" si="3723"/>
        <v>304297.45484365814</v>
      </c>
      <c r="BC4516" s="163">
        <f t="shared" si="3724"/>
        <v>1217189.8193746326</v>
      </c>
      <c r="BD4516" s="163">
        <f t="shared" si="3725"/>
        <v>0</v>
      </c>
    </row>
    <row r="4517" spans="2:56" x14ac:dyDescent="0.3">
      <c r="B4517" s="159" t="s">
        <v>61</v>
      </c>
      <c r="C4517" s="160">
        <f>SUM(C4518:C4521)</f>
        <v>2102662</v>
      </c>
      <c r="D4517" s="161">
        <f>SUM(D4518:D4521)</f>
        <v>2101916.2400000002</v>
      </c>
      <c r="E4517" s="162">
        <f t="shared" si="3711"/>
        <v>0.99964532578227039</v>
      </c>
      <c r="F4517" s="160">
        <f>SUM(F4518:F4521)</f>
        <v>2380866</v>
      </c>
      <c r="G4517" s="161">
        <f>SUM(G4518:G4521)</f>
        <v>2380683.7000000002</v>
      </c>
      <c r="H4517" s="162">
        <f t="shared" si="3712"/>
        <v>0.99992343122208482</v>
      </c>
      <c r="I4517" s="160">
        <f>SUM(I4518:I4521)</f>
        <v>2595561</v>
      </c>
      <c r="J4517" s="163">
        <f>SUM(J4518:J4521)</f>
        <v>2576162.12</v>
      </c>
      <c r="K4517" s="164">
        <f t="shared" si="3713"/>
        <v>0.99252613211556195</v>
      </c>
      <c r="L4517" s="160">
        <f>SUM(L4518:L4521)</f>
        <v>2901793</v>
      </c>
      <c r="M4517" s="163">
        <f>SUM(M4518:M4521)</f>
        <v>2636793</v>
      </c>
      <c r="N4517" s="165">
        <f>SUM(N4518:N4521)</f>
        <v>0</v>
      </c>
      <c r="O4517" s="160">
        <f>SUM(O4518:O4521)</f>
        <v>2996716.5909707048</v>
      </c>
      <c r="P4517" s="165">
        <f>SUM(P4518:P4521)</f>
        <v>0</v>
      </c>
      <c r="Q4517" s="166">
        <f t="shared" si="3714"/>
        <v>2996716.5909707048</v>
      </c>
      <c r="R4517" s="165">
        <f>SUM(R4518:R4521)</f>
        <v>0</v>
      </c>
      <c r="S4517" s="165">
        <f>SUM(S4518:S4521)</f>
        <v>0</v>
      </c>
      <c r="T4517" s="167">
        <f t="shared" si="3726"/>
        <v>2996716.5909707048</v>
      </c>
      <c r="U4517" s="157"/>
      <c r="V4517" s="160">
        <f>SUM(V4518:V4521)</f>
        <v>0</v>
      </c>
      <c r="W4517" s="165">
        <f>SUM(W4518:W4521)</f>
        <v>0</v>
      </c>
      <c r="X4517" s="166">
        <f t="shared" si="3715"/>
        <v>0</v>
      </c>
      <c r="Y4517" s="165">
        <f>SUM(Y4518:Y4521)</f>
        <v>0</v>
      </c>
      <c r="Z4517" s="165">
        <f>SUM(Z4518:Z4521)</f>
        <v>0</v>
      </c>
      <c r="AA4517" s="167">
        <f t="shared" si="3727"/>
        <v>0</v>
      </c>
      <c r="AB4517" s="157"/>
      <c r="AC4517" s="160">
        <f>SUM(AC4518:AC4521)</f>
        <v>0</v>
      </c>
      <c r="AD4517" s="165">
        <f>SUM(AD4518:AD4521)</f>
        <v>0</v>
      </c>
      <c r="AE4517" s="166">
        <f t="shared" si="3716"/>
        <v>0</v>
      </c>
      <c r="AF4517" s="165">
        <f>SUM(AF4518:AF4521)</f>
        <v>0</v>
      </c>
      <c r="AG4517" s="165">
        <f>SUM(AG4518:AG4521)</f>
        <v>0</v>
      </c>
      <c r="AH4517" s="167">
        <f t="shared" si="3728"/>
        <v>0</v>
      </c>
      <c r="AJ4517" s="161">
        <f t="shared" ref="AJ4517:AU4517" si="3731">SUM(AJ4518:AJ4521)</f>
        <v>249726.38258089207</v>
      </c>
      <c r="AK4517" s="163">
        <f t="shared" si="3731"/>
        <v>249726.38258089207</v>
      </c>
      <c r="AL4517" s="165">
        <f t="shared" si="3731"/>
        <v>249726.38258089207</v>
      </c>
      <c r="AM4517" s="163">
        <f t="shared" si="3731"/>
        <v>249726.38258089207</v>
      </c>
      <c r="AN4517" s="165">
        <f t="shared" si="3731"/>
        <v>249726.38258089207</v>
      </c>
      <c r="AO4517" s="163">
        <f t="shared" si="3731"/>
        <v>249726.38258089207</v>
      </c>
      <c r="AP4517" s="165">
        <f t="shared" si="3731"/>
        <v>249726.38258089207</v>
      </c>
      <c r="AQ4517" s="163">
        <f t="shared" si="3731"/>
        <v>249726.38258089207</v>
      </c>
      <c r="AR4517" s="165">
        <f t="shared" si="3731"/>
        <v>249726.38258089207</v>
      </c>
      <c r="AS4517" s="163">
        <f t="shared" si="3731"/>
        <v>249726.38258089207</v>
      </c>
      <c r="AT4517" s="165">
        <f t="shared" si="3731"/>
        <v>249726.38258089207</v>
      </c>
      <c r="AU4517" s="163">
        <f t="shared" si="3731"/>
        <v>249726.38258089207</v>
      </c>
      <c r="AV4517" s="163">
        <f t="shared" si="3718"/>
        <v>2996716.5909707057</v>
      </c>
      <c r="AW4517" s="168">
        <f t="shared" si="3719"/>
        <v>0</v>
      </c>
      <c r="AY4517" s="163">
        <f t="shared" si="3720"/>
        <v>749179.1477426762</v>
      </c>
      <c r="AZ4517" s="163">
        <f t="shared" si="3721"/>
        <v>749179.1477426762</v>
      </c>
      <c r="BA4517" s="163">
        <f t="shared" si="3722"/>
        <v>749179.1477426762</v>
      </c>
      <c r="BB4517" s="163">
        <f t="shared" si="3723"/>
        <v>749179.1477426762</v>
      </c>
      <c r="BC4517" s="163">
        <f t="shared" si="3724"/>
        <v>2996716.5909707048</v>
      </c>
      <c r="BD4517" s="163">
        <f t="shared" si="3725"/>
        <v>0</v>
      </c>
    </row>
    <row r="4518" spans="2:56" x14ac:dyDescent="0.3">
      <c r="B4518" s="169" t="s">
        <v>62</v>
      </c>
      <c r="C4518" s="248">
        <v>3187</v>
      </c>
      <c r="D4518" s="249">
        <v>3182.88</v>
      </c>
      <c r="E4518" s="172">
        <f t="shared" si="3711"/>
        <v>0.99870724819579548</v>
      </c>
      <c r="F4518" s="248">
        <v>3509</v>
      </c>
      <c r="G4518" s="249">
        <v>3419.68</v>
      </c>
      <c r="H4518" s="172">
        <f t="shared" si="3712"/>
        <v>0.97454545454545449</v>
      </c>
      <c r="I4518" s="248">
        <v>3675</v>
      </c>
      <c r="J4518" s="250">
        <v>3612.1500000000005</v>
      </c>
      <c r="K4518" s="174">
        <f t="shared" si="3713"/>
        <v>0.98289795918367362</v>
      </c>
      <c r="L4518" s="248">
        <v>3895</v>
      </c>
      <c r="M4518" s="250">
        <v>3895</v>
      </c>
      <c r="N4518" s="251"/>
      <c r="O4518" s="248">
        <v>4040.4653759999992</v>
      </c>
      <c r="P4518" s="251"/>
      <c r="Q4518" s="166">
        <f t="shared" si="3714"/>
        <v>4040.4653759999992</v>
      </c>
      <c r="R4518" s="251"/>
      <c r="S4518" s="251"/>
      <c r="T4518" s="167">
        <f t="shared" si="3726"/>
        <v>4040.4653759999992</v>
      </c>
      <c r="U4518" s="157"/>
      <c r="V4518" s="248"/>
      <c r="W4518" s="251"/>
      <c r="X4518" s="166">
        <f t="shared" si="3715"/>
        <v>0</v>
      </c>
      <c r="Y4518" s="251"/>
      <c r="Z4518" s="251"/>
      <c r="AA4518" s="167">
        <f t="shared" si="3727"/>
        <v>0</v>
      </c>
      <c r="AB4518" s="157"/>
      <c r="AC4518" s="248"/>
      <c r="AD4518" s="251"/>
      <c r="AE4518" s="166">
        <f t="shared" si="3716"/>
        <v>0</v>
      </c>
      <c r="AF4518" s="251"/>
      <c r="AG4518" s="251"/>
      <c r="AH4518" s="167">
        <f t="shared" si="3728"/>
        <v>0</v>
      </c>
      <c r="AJ4518" s="252">
        <f>T4518/12</f>
        <v>336.70544799999993</v>
      </c>
      <c r="AK4518" s="253">
        <v>336.70544799999993</v>
      </c>
      <c r="AL4518" s="254">
        <v>336.70544799999993</v>
      </c>
      <c r="AM4518" s="253">
        <v>336.70544799999993</v>
      </c>
      <c r="AN4518" s="254">
        <v>336.70544799999993</v>
      </c>
      <c r="AO4518" s="253">
        <v>336.70544799999993</v>
      </c>
      <c r="AP4518" s="254">
        <v>336.70544799999993</v>
      </c>
      <c r="AQ4518" s="253">
        <v>336.70544799999993</v>
      </c>
      <c r="AR4518" s="254">
        <v>336.70544799999993</v>
      </c>
      <c r="AS4518" s="253">
        <v>336.70544799999993</v>
      </c>
      <c r="AT4518" s="254">
        <v>336.70544799999993</v>
      </c>
      <c r="AU4518" s="253">
        <v>336.70544799999993</v>
      </c>
      <c r="AV4518" s="163">
        <f t="shared" si="3718"/>
        <v>4040.4653759999983</v>
      </c>
      <c r="AW4518" s="168">
        <f t="shared" si="3719"/>
        <v>0</v>
      </c>
      <c r="AY4518" s="163">
        <f t="shared" si="3720"/>
        <v>1010.1163439999998</v>
      </c>
      <c r="AZ4518" s="163">
        <f t="shared" si="3721"/>
        <v>1010.1163439999998</v>
      </c>
      <c r="BA4518" s="163">
        <f t="shared" si="3722"/>
        <v>1010.1163439999998</v>
      </c>
      <c r="BB4518" s="163">
        <f t="shared" si="3723"/>
        <v>1010.1163439999998</v>
      </c>
      <c r="BC4518" s="163">
        <f t="shared" si="3724"/>
        <v>4040.4653759999992</v>
      </c>
      <c r="BD4518" s="163">
        <f t="shared" si="3725"/>
        <v>0</v>
      </c>
    </row>
    <row r="4519" spans="2:56" x14ac:dyDescent="0.3">
      <c r="B4519" s="169" t="s">
        <v>63</v>
      </c>
      <c r="C4519" s="248">
        <v>732771</v>
      </c>
      <c r="D4519" s="249">
        <v>731056.25</v>
      </c>
      <c r="E4519" s="172">
        <f t="shared" si="3711"/>
        <v>0.99765991012198896</v>
      </c>
      <c r="F4519" s="248">
        <v>852432</v>
      </c>
      <c r="G4519" s="249">
        <v>852382.5</v>
      </c>
      <c r="H4519" s="172">
        <f t="shared" si="3712"/>
        <v>0.99994193085196237</v>
      </c>
      <c r="I4519" s="248">
        <v>943489</v>
      </c>
      <c r="J4519" s="250">
        <v>934727.75</v>
      </c>
      <c r="K4519" s="174">
        <f t="shared" si="3713"/>
        <v>0.99071398818640177</v>
      </c>
      <c r="L4519" s="248">
        <v>961524</v>
      </c>
      <c r="M4519" s="250">
        <v>916524</v>
      </c>
      <c r="N4519" s="251"/>
      <c r="O4519" s="248">
        <v>931567.70759999985</v>
      </c>
      <c r="P4519" s="251"/>
      <c r="Q4519" s="166">
        <f t="shared" si="3714"/>
        <v>931567.70759999985</v>
      </c>
      <c r="R4519" s="251"/>
      <c r="S4519" s="251"/>
      <c r="T4519" s="167">
        <f t="shared" si="3726"/>
        <v>931567.70759999985</v>
      </c>
      <c r="U4519" s="157"/>
      <c r="V4519" s="248"/>
      <c r="W4519" s="251"/>
      <c r="X4519" s="166">
        <f t="shared" si="3715"/>
        <v>0</v>
      </c>
      <c r="Y4519" s="251"/>
      <c r="Z4519" s="251"/>
      <c r="AA4519" s="167">
        <f t="shared" si="3727"/>
        <v>0</v>
      </c>
      <c r="AB4519" s="157"/>
      <c r="AC4519" s="248"/>
      <c r="AD4519" s="251"/>
      <c r="AE4519" s="166">
        <f t="shared" si="3716"/>
        <v>0</v>
      </c>
      <c r="AF4519" s="251"/>
      <c r="AG4519" s="251"/>
      <c r="AH4519" s="167">
        <f t="shared" si="3728"/>
        <v>0</v>
      </c>
      <c r="AJ4519" s="252">
        <f>T4519/12</f>
        <v>77630.642299999992</v>
      </c>
      <c r="AK4519" s="253">
        <v>77630.642299999992</v>
      </c>
      <c r="AL4519" s="254">
        <v>77630.642299999992</v>
      </c>
      <c r="AM4519" s="253">
        <v>77630.642299999992</v>
      </c>
      <c r="AN4519" s="254">
        <v>77630.642299999992</v>
      </c>
      <c r="AO4519" s="253">
        <v>77630.642299999992</v>
      </c>
      <c r="AP4519" s="254">
        <v>77630.642299999992</v>
      </c>
      <c r="AQ4519" s="253">
        <v>77630.642299999992</v>
      </c>
      <c r="AR4519" s="254">
        <v>77630.642299999992</v>
      </c>
      <c r="AS4519" s="253">
        <v>77630.642299999992</v>
      </c>
      <c r="AT4519" s="254">
        <v>77630.642299999992</v>
      </c>
      <c r="AU4519" s="253">
        <v>77630.642299999992</v>
      </c>
      <c r="AV4519" s="163">
        <f t="shared" si="3718"/>
        <v>931567.70759999973</v>
      </c>
      <c r="AW4519" s="168">
        <f t="shared" si="3719"/>
        <v>0</v>
      </c>
      <c r="AY4519" s="163">
        <f t="shared" si="3720"/>
        <v>232891.92689999996</v>
      </c>
      <c r="AZ4519" s="163">
        <f t="shared" si="3721"/>
        <v>232891.92689999996</v>
      </c>
      <c r="BA4519" s="163">
        <f t="shared" si="3722"/>
        <v>232891.92689999996</v>
      </c>
      <c r="BB4519" s="163">
        <f t="shared" si="3723"/>
        <v>232891.92689999996</v>
      </c>
      <c r="BC4519" s="163">
        <f t="shared" si="3724"/>
        <v>931567.70759999985</v>
      </c>
      <c r="BD4519" s="163">
        <f t="shared" si="3725"/>
        <v>0</v>
      </c>
    </row>
    <row r="4520" spans="2:56" x14ac:dyDescent="0.3">
      <c r="B4520" s="169" t="s">
        <v>64</v>
      </c>
      <c r="C4520" s="248">
        <v>1366704</v>
      </c>
      <c r="D4520" s="249">
        <v>1367677.11</v>
      </c>
      <c r="E4520" s="172">
        <f t="shared" si="3711"/>
        <v>1.0007120122572262</v>
      </c>
      <c r="F4520" s="248">
        <v>1524925</v>
      </c>
      <c r="G4520" s="249">
        <v>1524881.52</v>
      </c>
      <c r="H4520" s="172">
        <f t="shared" si="3712"/>
        <v>0.99997148712231754</v>
      </c>
      <c r="I4520" s="248">
        <v>1648397</v>
      </c>
      <c r="J4520" s="250">
        <v>1637822.22</v>
      </c>
      <c r="K4520" s="174">
        <f t="shared" si="3713"/>
        <v>0.99358480996992837</v>
      </c>
      <c r="L4520" s="248">
        <v>1936374</v>
      </c>
      <c r="M4520" s="250">
        <v>1716374</v>
      </c>
      <c r="N4520" s="251"/>
      <c r="O4520" s="248">
        <v>2061108.4179947048</v>
      </c>
      <c r="P4520" s="251"/>
      <c r="Q4520" s="166">
        <f t="shared" si="3714"/>
        <v>2061108.4179947048</v>
      </c>
      <c r="R4520" s="251"/>
      <c r="S4520" s="251"/>
      <c r="T4520" s="167">
        <f t="shared" si="3726"/>
        <v>2061108.4179947048</v>
      </c>
      <c r="U4520" s="157"/>
      <c r="V4520" s="248"/>
      <c r="W4520" s="251"/>
      <c r="X4520" s="166">
        <f t="shared" si="3715"/>
        <v>0</v>
      </c>
      <c r="Y4520" s="251"/>
      <c r="Z4520" s="251"/>
      <c r="AA4520" s="167">
        <f t="shared" si="3727"/>
        <v>0</v>
      </c>
      <c r="AB4520" s="157"/>
      <c r="AC4520" s="248"/>
      <c r="AD4520" s="251"/>
      <c r="AE4520" s="166">
        <f t="shared" si="3716"/>
        <v>0</v>
      </c>
      <c r="AF4520" s="251"/>
      <c r="AG4520" s="251"/>
      <c r="AH4520" s="167">
        <f t="shared" si="3728"/>
        <v>0</v>
      </c>
      <c r="AJ4520" s="252">
        <f>T4520/12</f>
        <v>171759.03483289207</v>
      </c>
      <c r="AK4520" s="253">
        <v>171759.03483289207</v>
      </c>
      <c r="AL4520" s="254">
        <v>171759.03483289207</v>
      </c>
      <c r="AM4520" s="253">
        <v>171759.03483289207</v>
      </c>
      <c r="AN4520" s="254">
        <v>171759.03483289207</v>
      </c>
      <c r="AO4520" s="253">
        <v>171759.03483289207</v>
      </c>
      <c r="AP4520" s="254">
        <v>171759.03483289207</v>
      </c>
      <c r="AQ4520" s="253">
        <v>171759.03483289207</v>
      </c>
      <c r="AR4520" s="254">
        <v>171759.03483289207</v>
      </c>
      <c r="AS4520" s="253">
        <v>171759.03483289207</v>
      </c>
      <c r="AT4520" s="254">
        <v>171759.03483289207</v>
      </c>
      <c r="AU4520" s="253">
        <v>171759.03483289207</v>
      </c>
      <c r="AV4520" s="163">
        <f t="shared" si="3718"/>
        <v>2061108.4179947043</v>
      </c>
      <c r="AW4520" s="168">
        <f t="shared" si="3719"/>
        <v>0</v>
      </c>
      <c r="AY4520" s="163">
        <f t="shared" si="3720"/>
        <v>515277.1044986762</v>
      </c>
      <c r="AZ4520" s="163">
        <f t="shared" si="3721"/>
        <v>515277.1044986762</v>
      </c>
      <c r="BA4520" s="163">
        <f t="shared" si="3722"/>
        <v>515277.1044986762</v>
      </c>
      <c r="BB4520" s="163">
        <f t="shared" si="3723"/>
        <v>515277.1044986762</v>
      </c>
      <c r="BC4520" s="163">
        <f t="shared" si="3724"/>
        <v>2061108.4179947048</v>
      </c>
      <c r="BD4520" s="163">
        <f t="shared" si="3725"/>
        <v>0</v>
      </c>
    </row>
    <row r="4521" spans="2:56" x14ac:dyDescent="0.3">
      <c r="B4521" s="169" t="s">
        <v>65</v>
      </c>
      <c r="C4521" s="248"/>
      <c r="D4521" s="249"/>
      <c r="E4521" s="172">
        <f t="shared" si="3711"/>
        <v>0</v>
      </c>
      <c r="F4521" s="248"/>
      <c r="G4521" s="249"/>
      <c r="H4521" s="172">
        <f t="shared" si="3712"/>
        <v>0</v>
      </c>
      <c r="I4521" s="248"/>
      <c r="J4521" s="250"/>
      <c r="K4521" s="174">
        <f t="shared" si="3713"/>
        <v>0</v>
      </c>
      <c r="L4521" s="248"/>
      <c r="M4521" s="250"/>
      <c r="N4521" s="251"/>
      <c r="O4521" s="248"/>
      <c r="P4521" s="251"/>
      <c r="Q4521" s="166">
        <f t="shared" si="3714"/>
        <v>0</v>
      </c>
      <c r="R4521" s="251"/>
      <c r="S4521" s="251"/>
      <c r="T4521" s="167">
        <f t="shared" si="3726"/>
        <v>0</v>
      </c>
      <c r="U4521" s="157"/>
      <c r="V4521" s="248"/>
      <c r="W4521" s="251"/>
      <c r="X4521" s="166">
        <f t="shared" si="3715"/>
        <v>0</v>
      </c>
      <c r="Y4521" s="251"/>
      <c r="Z4521" s="251"/>
      <c r="AA4521" s="167">
        <f t="shared" si="3727"/>
        <v>0</v>
      </c>
      <c r="AB4521" s="157"/>
      <c r="AC4521" s="248"/>
      <c r="AD4521" s="251"/>
      <c r="AE4521" s="166">
        <f t="shared" si="3716"/>
        <v>0</v>
      </c>
      <c r="AF4521" s="251"/>
      <c r="AG4521" s="251"/>
      <c r="AH4521" s="167">
        <f t="shared" si="3728"/>
        <v>0</v>
      </c>
      <c r="AJ4521" s="252"/>
      <c r="AK4521" s="253"/>
      <c r="AL4521" s="254"/>
      <c r="AM4521" s="253"/>
      <c r="AN4521" s="254"/>
      <c r="AO4521" s="253"/>
      <c r="AP4521" s="254"/>
      <c r="AQ4521" s="253"/>
      <c r="AR4521" s="254"/>
      <c r="AS4521" s="253"/>
      <c r="AT4521" s="254"/>
      <c r="AU4521" s="253"/>
      <c r="AV4521" s="163">
        <f t="shared" si="3718"/>
        <v>0</v>
      </c>
      <c r="AW4521" s="168">
        <f t="shared" si="3719"/>
        <v>0</v>
      </c>
      <c r="AY4521" s="163">
        <f t="shared" si="3720"/>
        <v>0</v>
      </c>
      <c r="AZ4521" s="163">
        <f t="shared" si="3721"/>
        <v>0</v>
      </c>
      <c r="BA4521" s="163">
        <f t="shared" si="3722"/>
        <v>0</v>
      </c>
      <c r="BB4521" s="163">
        <f t="shared" si="3723"/>
        <v>0</v>
      </c>
      <c r="BC4521" s="163">
        <f t="shared" si="3724"/>
        <v>0</v>
      </c>
      <c r="BD4521" s="163">
        <f t="shared" si="3725"/>
        <v>0</v>
      </c>
    </row>
    <row r="4522" spans="2:56" x14ac:dyDescent="0.3">
      <c r="B4522" s="176" t="s">
        <v>66</v>
      </c>
      <c r="C4522" s="83">
        <f>SUM(C4523,C4525,C4529,C4534,C4536,C4538,C4540,C4547,C4554,C4559,C4562,C4564,C4567,C4569,C4573,C4577,C4579,C4585,C4587,C4589,C4591,C4593,C4595,C4597,C4599,C4601,C4603,C4605,C4607,C4617,C4625,C4627,C4632,C4634,C4641,C4643,C4649,C4651)</f>
        <v>7319582</v>
      </c>
      <c r="D4522" s="84">
        <f>SUM(D4523,D4525,D4529,D4534,D4536,D4538,D4540,D4547,D4554,D4559,D4562,D4564,D4567,D4569,D4573,D4577,D4579,D4585,D4587,D4589,D4591,D4593,D4595,D4597,D4599,D4601,D4603,D4605,D4607,D4617,D4625,D4627,D4632,D4634,D4641,D4643,D4649,D4651)</f>
        <v>7207245.6099999994</v>
      </c>
      <c r="E4522" s="85">
        <f t="shared" si="3711"/>
        <v>0.9846526222399038</v>
      </c>
      <c r="F4522" s="83">
        <f>SUM(F4523,F4525,F4529,F4534,F4536,F4538,F4540,F4547,F4554,F4559,F4562,F4564,F4567,F4569,F4573,F4577,F4579,F4585,F4587,F4589,F4591,F4593,F4595,F4597,F4599,F4601,F4603,F4605,F4607,F4617,F4625,F4627,F4632,F4634,F4641,F4643,F4649,F4651)</f>
        <v>6615308</v>
      </c>
      <c r="G4522" s="84">
        <f>SUM(G4523,G4525,G4529,G4534,G4536,G4538,G4540,G4547,G4554,G4559,G4562,G4564,G4567,G4569,G4573,G4577,G4579,G4585,G4587,G4589,G4591,G4593,G4595,G4597,G4599,G4601,G4603,G4605,G4607,G4617,G4625,G4627,G4632,G4634,G4641,G4643,G4649,G4651)</f>
        <v>6606397.1300000008</v>
      </c>
      <c r="H4522" s="85">
        <f t="shared" si="3712"/>
        <v>0.99865299242302863</v>
      </c>
      <c r="I4522" s="83">
        <f>SUM(I4523,I4525,I4529,I4534,I4536,I4538,I4540,I4547,I4554,I4559,I4562,I4564,I4567,I4569,I4573,I4577,I4579,I4585,I4587,I4589,I4591,I4593,I4595,I4597,I4599,I4601,I4603,I4605,I4607,I4617,I4625,I4627,I4632,I4634,I4641,I4643,I4649,I4651)</f>
        <v>7110210</v>
      </c>
      <c r="J4522" s="86">
        <f>SUM(J4523,J4525,J4529,J4534,J4536,J4538,J4540,J4547,J4554,J4559,J4562,J4564,J4567,J4569,J4573,J4577,J4579,J4585,J4587,J4589,J4591,J4593,J4595,J4597,J4599,J4601,J4603,J4605,J4607,J4617,J4625,J4627,J4632,J4634,J4641,J4643,J4649,J4651)</f>
        <v>7109673.8800000008</v>
      </c>
      <c r="K4522" s="87">
        <f t="shared" si="3713"/>
        <v>0.9999245985702252</v>
      </c>
      <c r="L4522" s="83">
        <f>SUM(L4523,L4525,L4529,L4534,L4536,L4538,L4540,L4547,L4554,L4559,L4562,L4564,L4567,L4569,L4573,L4577,L4579,L4585,L4587,L4589,L4591,L4593,L4595,L4597,L4599,L4601,L4603,L4605,L4607,L4617,L4625,L4627,L4632,L4634,L4641,L4643,L4649,L4651)</f>
        <v>7199820</v>
      </c>
      <c r="M4522" s="86">
        <f>SUM(M4523,M4525,M4529,M4534,M4536,M4538,M4540,M4547,M4554,M4559,M4562,M4564,M4567,M4569,M4573,M4577,M4579,M4585,M4587,M4589,M4591,M4593,M4595,M4597,M4599,M4601,M4603,M4605,M4607,M4617,M4625,M4627,M4632,M4634,M4641,M4643,M4649,M4651)</f>
        <v>7019820</v>
      </c>
      <c r="N4522" s="88">
        <f>SUM(N4523,N4525,N4529,N4534,N4536,N4538,N4540,N4547,N4554,N4559,N4562,N4564,N4567,N4569,N4573,N4577,N4579,N4585,N4587,N4589,N4591,N4593,N4595,N4597,N4599,N4601,N4603,N4605,N4607,N4617,N4625,N4627,N4632,N4634,N4641,N4643,N4649,N4651)</f>
        <v>0</v>
      </c>
      <c r="O4522" s="83">
        <f>SUM(O4523,O4525,O4529,O4534,O4536,O4538,O4540,O4547,O4554,O4559,O4562,O4564,O4567,O4569,O4573,O4577,O4579,O4585,O4587,O4589,O4591,O4593,O4595,O4597,O4599,O4601,O4603,O4605,O4607,O4617,O4625,O4627,O4632,O4634,O4641,O4643,O4649,O4651)</f>
        <v>6633064</v>
      </c>
      <c r="P4522" s="88">
        <f>SUM(P4523,P4525,P4529,P4534,P4536,P4538,P4540,P4547,P4554,P4559,P4562,P4564,P4567,P4569,P4573,P4577,P4579,P4585,P4587,P4589,P4591,P4593,P4595,P4597,P4599,P4601,P4603,P4605,P4607,P4617,P4625,P4627,P4632,P4634,P4641,P4643,P4649,P4651)</f>
        <v>-289000</v>
      </c>
      <c r="Q4522" s="177">
        <f t="shared" si="3714"/>
        <v>6344064</v>
      </c>
      <c r="R4522" s="88">
        <f>SUM(R4523,R4525,R4529,R4534,R4536,R4538,R4540,R4547,R4554,R4559,R4562,R4564,R4567,R4569,R4573,R4577,R4579,R4585,R4587,R4589,R4591,R4593,R4595,R4597,R4599,R4601,R4603,R4605,R4607,R4617,R4625,R4627,R4632,R4634,R4641,R4643,R4649,R4651)</f>
        <v>0</v>
      </c>
      <c r="S4522" s="88">
        <f>SUM(S4523,S4525,S4529,S4534,S4536,S4538,S4540,S4547,S4554,S4559,S4562,S4564,S4567,S4569,S4573,S4577,S4579,S4585,S4587,S4589,S4591,S4593,S4595,S4597,S4599,S4601,S4603,S4605,S4607,S4617,S4625,S4627,S4632,S4634,S4641,S4643,S4649,S4651)</f>
        <v>0</v>
      </c>
      <c r="T4522" s="178">
        <f t="shared" si="3726"/>
        <v>6344064</v>
      </c>
      <c r="U4522" s="157"/>
      <c r="V4522" s="83">
        <f>SUM(V4523,V4525,V4529,V4534,V4536,V4538,V4540,V4547,V4554,V4559,V4562,V4564,V4567,V4569,V4573,V4577,V4579,V4585,V4587,V4589,V4591,V4593,V4595,V4597,V4599,V4601,V4603,V4605,V4607,V4617,V4625,V4627,V4632,V4634,V4641,V4643,V4649,V4651)</f>
        <v>6935425</v>
      </c>
      <c r="W4522" s="88">
        <f>SUM(W4523,W4525,W4529,W4534,W4536,W4538,W4540,W4547,W4554,W4559,W4562,W4564,W4567,W4569,W4573,W4577,W4579,W4585,W4587,W4589,W4591,W4593,W4595,W4597,W4599,W4601,W4603,W4605,W4607,W4617,W4625,W4627,W4632,W4634,W4641,W4643,W4649,W4651)</f>
        <v>0</v>
      </c>
      <c r="X4522" s="177">
        <f t="shared" si="3715"/>
        <v>6935425</v>
      </c>
      <c r="Y4522" s="88">
        <f>SUM(Y4523,Y4525,Y4529,Y4534,Y4536,Y4538,Y4540,Y4547,Y4554,Y4559,Y4562,Y4564,Y4567,Y4569,Y4573,Y4577,Y4579,Y4585,Y4587,Y4589,Y4591,Y4593,Y4595,Y4597,Y4599,Y4601,Y4603,Y4605,Y4607,Y4617,Y4625,Y4627,Y4632,Y4634,Y4641,Y4643,Y4649,Y4651)</f>
        <v>0</v>
      </c>
      <c r="Z4522" s="88">
        <f>SUM(Z4523,Z4525,Z4529,Z4534,Z4536,Z4538,Z4540,Z4547,Z4554,Z4559,Z4562,Z4564,Z4567,Z4569,Z4573,Z4577,Z4579,Z4585,Z4587,Z4589,Z4591,Z4593,Z4595,Z4597,Z4599,Z4601,Z4603,Z4605,Z4607,Z4617,Z4625,Z4627,Z4632,Z4634,Z4641,Z4643,Z4649,Z4651)</f>
        <v>0</v>
      </c>
      <c r="AA4522" s="178">
        <f t="shared" si="3727"/>
        <v>6935425</v>
      </c>
      <c r="AB4522" s="157"/>
      <c r="AC4522" s="83">
        <f>SUM(AC4523,AC4525,AC4529,AC4534,AC4536,AC4538,AC4540,AC4547,AC4554,AC4559,AC4562,AC4564,AC4567,AC4569,AC4573,AC4577,AC4579,AC4585,AC4587,AC4589,AC4591,AC4593,AC4595,AC4597,AC4599,AC4601,AC4603,AC4605,AC4607,AC4617,AC4625,AC4627,AC4632,AC4634,AC4641,AC4643,AC4649,AC4651)</f>
        <v>7246826</v>
      </c>
      <c r="AD4522" s="88">
        <f>SUM(AD4523,AD4525,AD4529,AD4534,AD4536,AD4538,AD4540,AD4547,AD4554,AD4559,AD4562,AD4564,AD4567,AD4569,AD4573,AD4577,AD4579,AD4585,AD4587,AD4589,AD4591,AD4593,AD4595,AD4597,AD4599,AD4601,AD4603,AD4605,AD4607,AD4617,AD4625,AD4627,AD4632,AD4634,AD4641,AD4643,AD4649,AD4651)</f>
        <v>0</v>
      </c>
      <c r="AE4522" s="177">
        <f t="shared" si="3716"/>
        <v>7246826</v>
      </c>
      <c r="AF4522" s="88">
        <f>SUM(AF4523,AF4525,AF4529,AF4534,AF4536,AF4538,AF4540,AF4547,AF4554,AF4559,AF4562,AF4564,AF4567,AF4569,AF4573,AF4577,AF4579,AF4585,AF4587,AF4589,AF4591,AF4593,AF4595,AF4597,AF4599,AF4601,AF4603,AF4605,AF4607,AF4617,AF4625,AF4627,AF4632,AF4634,AF4641,AF4643,AF4649,AF4651)</f>
        <v>0</v>
      </c>
      <c r="AG4522" s="88">
        <f>SUM(AG4523,AG4525,AG4529,AG4534,AG4536,AG4538,AG4540,AG4547,AG4554,AG4559,AG4562,AG4564,AG4567,AG4569,AG4573,AG4577,AG4579,AG4585,AG4587,AG4589,AG4591,AG4593,AG4595,AG4597,AG4599,AG4601,AG4603,AG4605,AG4607,AG4617,AG4625,AG4627,AG4632,AG4634,AG4641,AG4643,AG4649,AG4651)</f>
        <v>0</v>
      </c>
      <c r="AH4522" s="178">
        <f t="shared" si="3728"/>
        <v>7246826</v>
      </c>
      <c r="AJ4522" s="84">
        <f t="shared" ref="AJ4522:AU4522" si="3732">SUM(AJ4523,AJ4525,AJ4529,AJ4534,AJ4536,AJ4538,AJ4540,AJ4547,AJ4554,AJ4559,AJ4562,AJ4564,AJ4567,AJ4569,AJ4573,AJ4577,AJ4579,AJ4585,AJ4587,AJ4589,AJ4591,AJ4593,AJ4595,AJ4597,AJ4599,AJ4601,AJ4603,AJ4605,AJ4607,AJ4617,AJ4625,AJ4627,AJ4632,AJ4634,AJ4641,AJ4643,AJ4649,AJ4651)</f>
        <v>0</v>
      </c>
      <c r="AK4522" s="86">
        <f t="shared" si="3732"/>
        <v>243000</v>
      </c>
      <c r="AL4522" s="88">
        <f t="shared" si="3732"/>
        <v>1102000</v>
      </c>
      <c r="AM4522" s="86">
        <f t="shared" si="3732"/>
        <v>1080500</v>
      </c>
      <c r="AN4522" s="88">
        <f t="shared" si="3732"/>
        <v>2500000</v>
      </c>
      <c r="AO4522" s="86">
        <f t="shared" si="3732"/>
        <v>67000</v>
      </c>
      <c r="AP4522" s="88">
        <f t="shared" si="3732"/>
        <v>745000</v>
      </c>
      <c r="AQ4522" s="86">
        <f t="shared" si="3732"/>
        <v>0</v>
      </c>
      <c r="AR4522" s="88">
        <f t="shared" si="3732"/>
        <v>53000</v>
      </c>
      <c r="AS4522" s="86">
        <f t="shared" si="3732"/>
        <v>0</v>
      </c>
      <c r="AT4522" s="88">
        <f t="shared" si="3732"/>
        <v>0</v>
      </c>
      <c r="AU4522" s="86">
        <f t="shared" si="3732"/>
        <v>553564</v>
      </c>
      <c r="AV4522" s="86">
        <f t="shared" si="3718"/>
        <v>6344064</v>
      </c>
      <c r="AW4522" s="93">
        <f t="shared" si="3719"/>
        <v>0</v>
      </c>
      <c r="AY4522" s="86">
        <f t="shared" si="3720"/>
        <v>1345000</v>
      </c>
      <c r="AZ4522" s="86">
        <f t="shared" si="3721"/>
        <v>3647500</v>
      </c>
      <c r="BA4522" s="86">
        <f t="shared" si="3722"/>
        <v>798000</v>
      </c>
      <c r="BB4522" s="86">
        <f t="shared" si="3723"/>
        <v>553564</v>
      </c>
      <c r="BC4522" s="86">
        <f t="shared" si="3724"/>
        <v>6344064</v>
      </c>
      <c r="BD4522" s="86">
        <f t="shared" si="3725"/>
        <v>0</v>
      </c>
    </row>
    <row r="4523" spans="2:56" x14ac:dyDescent="0.3">
      <c r="B4523" s="179" t="s">
        <v>67</v>
      </c>
      <c r="C4523" s="83">
        <f>SUM(C4524)</f>
        <v>3000</v>
      </c>
      <c r="D4523" s="84">
        <f>SUM(D4524)</f>
        <v>2389.6</v>
      </c>
      <c r="E4523" s="85">
        <f t="shared" si="3711"/>
        <v>0.79653333333333332</v>
      </c>
      <c r="F4523" s="83">
        <f>SUM(F4524)</f>
        <v>3000</v>
      </c>
      <c r="G4523" s="84">
        <f>SUM(G4524)</f>
        <v>120</v>
      </c>
      <c r="H4523" s="85">
        <f t="shared" si="3712"/>
        <v>0.04</v>
      </c>
      <c r="I4523" s="83">
        <f>SUM(I4524)</f>
        <v>300</v>
      </c>
      <c r="J4523" s="86">
        <f>SUM(J4524)</f>
        <v>0</v>
      </c>
      <c r="K4523" s="87">
        <f t="shared" si="3713"/>
        <v>0</v>
      </c>
      <c r="L4523" s="83">
        <f>SUM(L4524)</f>
        <v>0</v>
      </c>
      <c r="M4523" s="86">
        <f>SUM(M4524)</f>
        <v>0</v>
      </c>
      <c r="N4523" s="88">
        <f>SUM(N4524)</f>
        <v>0</v>
      </c>
      <c r="O4523" s="83">
        <f>SUM(O4524)</f>
        <v>0</v>
      </c>
      <c r="P4523" s="88">
        <f>SUM(P4524)</f>
        <v>0</v>
      </c>
      <c r="Q4523" s="177">
        <f t="shared" si="3714"/>
        <v>0</v>
      </c>
      <c r="R4523" s="88">
        <f>SUM(R4524)</f>
        <v>0</v>
      </c>
      <c r="S4523" s="88">
        <f>SUM(S4524)</f>
        <v>0</v>
      </c>
      <c r="T4523" s="178">
        <f t="shared" si="3726"/>
        <v>0</v>
      </c>
      <c r="U4523" s="157"/>
      <c r="V4523" s="83">
        <f>SUM(V4524)</f>
        <v>0</v>
      </c>
      <c r="W4523" s="88">
        <f>SUM(W4524)</f>
        <v>0</v>
      </c>
      <c r="X4523" s="177">
        <f t="shared" si="3715"/>
        <v>0</v>
      </c>
      <c r="Y4523" s="88">
        <f>SUM(Y4524)</f>
        <v>0</v>
      </c>
      <c r="Z4523" s="88">
        <f>SUM(Z4524)</f>
        <v>0</v>
      </c>
      <c r="AA4523" s="178">
        <f t="shared" si="3727"/>
        <v>0</v>
      </c>
      <c r="AB4523" s="157"/>
      <c r="AC4523" s="83">
        <f>SUM(AC4524)</f>
        <v>0</v>
      </c>
      <c r="AD4523" s="88">
        <f>SUM(AD4524)</f>
        <v>0</v>
      </c>
      <c r="AE4523" s="177">
        <f t="shared" si="3716"/>
        <v>0</v>
      </c>
      <c r="AF4523" s="88">
        <f>SUM(AF4524)</f>
        <v>0</v>
      </c>
      <c r="AG4523" s="88">
        <f>SUM(AG4524)</f>
        <v>0</v>
      </c>
      <c r="AH4523" s="178">
        <f t="shared" si="3728"/>
        <v>0</v>
      </c>
      <c r="AJ4523" s="84">
        <f t="shared" ref="AJ4523:AU4523" si="3733">SUM(AJ4524)</f>
        <v>0</v>
      </c>
      <c r="AK4523" s="86">
        <f t="shared" si="3733"/>
        <v>0</v>
      </c>
      <c r="AL4523" s="88">
        <f t="shared" si="3733"/>
        <v>0</v>
      </c>
      <c r="AM4523" s="86">
        <f t="shared" si="3733"/>
        <v>0</v>
      </c>
      <c r="AN4523" s="88">
        <f t="shared" si="3733"/>
        <v>0</v>
      </c>
      <c r="AO4523" s="86">
        <f t="shared" si="3733"/>
        <v>0</v>
      </c>
      <c r="AP4523" s="88">
        <f t="shared" si="3733"/>
        <v>0</v>
      </c>
      <c r="AQ4523" s="86">
        <f t="shared" si="3733"/>
        <v>0</v>
      </c>
      <c r="AR4523" s="88">
        <f t="shared" si="3733"/>
        <v>0</v>
      </c>
      <c r="AS4523" s="86">
        <f t="shared" si="3733"/>
        <v>0</v>
      </c>
      <c r="AT4523" s="88">
        <f t="shared" si="3733"/>
        <v>0</v>
      </c>
      <c r="AU4523" s="86">
        <f t="shared" si="3733"/>
        <v>0</v>
      </c>
      <c r="AV4523" s="86">
        <f t="shared" si="3718"/>
        <v>0</v>
      </c>
      <c r="AW4523" s="93">
        <f t="shared" si="3719"/>
        <v>0</v>
      </c>
      <c r="AY4523" s="86">
        <f t="shared" si="3720"/>
        <v>0</v>
      </c>
      <c r="AZ4523" s="86">
        <f t="shared" si="3721"/>
        <v>0</v>
      </c>
      <c r="BA4523" s="86">
        <f t="shared" si="3722"/>
        <v>0</v>
      </c>
      <c r="BB4523" s="86">
        <f t="shared" si="3723"/>
        <v>0</v>
      </c>
      <c r="BC4523" s="86">
        <f t="shared" si="3724"/>
        <v>0</v>
      </c>
      <c r="BD4523" s="86">
        <f t="shared" si="3725"/>
        <v>0</v>
      </c>
    </row>
    <row r="4524" spans="2:56" x14ac:dyDescent="0.3">
      <c r="B4524" s="169" t="s">
        <v>68</v>
      </c>
      <c r="C4524" s="248">
        <v>3000</v>
      </c>
      <c r="D4524" s="249">
        <v>2389.6</v>
      </c>
      <c r="E4524" s="172">
        <f t="shared" si="3711"/>
        <v>0.79653333333333332</v>
      </c>
      <c r="F4524" s="248">
        <v>3000</v>
      </c>
      <c r="G4524" s="249">
        <v>120</v>
      </c>
      <c r="H4524" s="172">
        <f t="shared" si="3712"/>
        <v>0.04</v>
      </c>
      <c r="I4524" s="248">
        <v>300</v>
      </c>
      <c r="J4524" s="250"/>
      <c r="K4524" s="174">
        <f t="shared" si="3713"/>
        <v>0</v>
      </c>
      <c r="L4524" s="248"/>
      <c r="M4524" s="250"/>
      <c r="N4524" s="251"/>
      <c r="O4524" s="248"/>
      <c r="P4524" s="251"/>
      <c r="Q4524" s="166">
        <f t="shared" si="3714"/>
        <v>0</v>
      </c>
      <c r="R4524" s="251"/>
      <c r="S4524" s="251"/>
      <c r="T4524" s="167">
        <f t="shared" si="3726"/>
        <v>0</v>
      </c>
      <c r="U4524" s="157"/>
      <c r="V4524" s="248"/>
      <c r="W4524" s="251"/>
      <c r="X4524" s="166">
        <f t="shared" si="3715"/>
        <v>0</v>
      </c>
      <c r="Y4524" s="251"/>
      <c r="Z4524" s="251"/>
      <c r="AA4524" s="167">
        <f t="shared" si="3727"/>
        <v>0</v>
      </c>
      <c r="AB4524" s="157"/>
      <c r="AC4524" s="248"/>
      <c r="AD4524" s="251"/>
      <c r="AE4524" s="166">
        <f t="shared" si="3716"/>
        <v>0</v>
      </c>
      <c r="AF4524" s="251"/>
      <c r="AG4524" s="251"/>
      <c r="AH4524" s="167">
        <f t="shared" si="3728"/>
        <v>0</v>
      </c>
      <c r="AJ4524" s="252"/>
      <c r="AK4524" s="253"/>
      <c r="AL4524" s="254"/>
      <c r="AM4524" s="253"/>
      <c r="AN4524" s="254"/>
      <c r="AO4524" s="253"/>
      <c r="AP4524" s="254"/>
      <c r="AQ4524" s="253"/>
      <c r="AR4524" s="254"/>
      <c r="AS4524" s="253"/>
      <c r="AT4524" s="254"/>
      <c r="AU4524" s="253"/>
      <c r="AV4524" s="163">
        <f t="shared" si="3718"/>
        <v>0</v>
      </c>
      <c r="AW4524" s="168">
        <f t="shared" si="3719"/>
        <v>0</v>
      </c>
      <c r="AY4524" s="163">
        <f t="shared" si="3720"/>
        <v>0</v>
      </c>
      <c r="AZ4524" s="163">
        <f t="shared" si="3721"/>
        <v>0</v>
      </c>
      <c r="BA4524" s="163">
        <f t="shared" si="3722"/>
        <v>0</v>
      </c>
      <c r="BB4524" s="163">
        <f t="shared" si="3723"/>
        <v>0</v>
      </c>
      <c r="BC4524" s="163">
        <f t="shared" si="3724"/>
        <v>0</v>
      </c>
      <c r="BD4524" s="163">
        <f t="shared" si="3725"/>
        <v>0</v>
      </c>
    </row>
    <row r="4525" spans="2:56" x14ac:dyDescent="0.3">
      <c r="B4525" s="179" t="s">
        <v>69</v>
      </c>
      <c r="C4525" s="83">
        <f>SUM(C4526:C4528)</f>
        <v>0</v>
      </c>
      <c r="D4525" s="84">
        <f>SUM(D4526:D4528)</f>
        <v>0</v>
      </c>
      <c r="E4525" s="85">
        <f t="shared" si="3711"/>
        <v>0</v>
      </c>
      <c r="F4525" s="83">
        <f>SUM(F4526:F4528)</f>
        <v>0</v>
      </c>
      <c r="G4525" s="84">
        <f>SUM(G4526:G4528)</f>
        <v>0</v>
      </c>
      <c r="H4525" s="85">
        <f t="shared" si="3712"/>
        <v>0</v>
      </c>
      <c r="I4525" s="83">
        <f>SUM(I4526:I4528)</f>
        <v>0</v>
      </c>
      <c r="J4525" s="86">
        <f>SUM(J4526:J4528)</f>
        <v>0</v>
      </c>
      <c r="K4525" s="87">
        <f t="shared" si="3713"/>
        <v>0</v>
      </c>
      <c r="L4525" s="83">
        <f>SUM(L4526:L4528)</f>
        <v>0</v>
      </c>
      <c r="M4525" s="86">
        <f>SUM(M4526:M4528)</f>
        <v>0</v>
      </c>
      <c r="N4525" s="88">
        <f>SUM(N4526:N4528)</f>
        <v>0</v>
      </c>
      <c r="O4525" s="83">
        <f>SUM(O4526:O4528)</f>
        <v>0</v>
      </c>
      <c r="P4525" s="88">
        <f>SUM(P4526:P4528)</f>
        <v>0</v>
      </c>
      <c r="Q4525" s="177">
        <f t="shared" si="3714"/>
        <v>0</v>
      </c>
      <c r="R4525" s="88">
        <f>SUM(R4526:R4528)</f>
        <v>0</v>
      </c>
      <c r="S4525" s="88">
        <f>SUM(S4526:S4528)</f>
        <v>0</v>
      </c>
      <c r="T4525" s="178">
        <f t="shared" si="3726"/>
        <v>0</v>
      </c>
      <c r="U4525" s="157"/>
      <c r="V4525" s="83">
        <f>SUM(V4526:V4528)</f>
        <v>0</v>
      </c>
      <c r="W4525" s="88">
        <f>SUM(W4526:W4528)</f>
        <v>0</v>
      </c>
      <c r="X4525" s="177">
        <f t="shared" si="3715"/>
        <v>0</v>
      </c>
      <c r="Y4525" s="88">
        <f>SUM(Y4526:Y4528)</f>
        <v>0</v>
      </c>
      <c r="Z4525" s="88">
        <f>SUM(Z4526:Z4528)</f>
        <v>0</v>
      </c>
      <c r="AA4525" s="178">
        <f t="shared" si="3727"/>
        <v>0</v>
      </c>
      <c r="AB4525" s="157"/>
      <c r="AC4525" s="83">
        <f>SUM(AC4526:AC4528)</f>
        <v>0</v>
      </c>
      <c r="AD4525" s="88">
        <f>SUM(AD4526:AD4528)</f>
        <v>0</v>
      </c>
      <c r="AE4525" s="177">
        <f t="shared" si="3716"/>
        <v>0</v>
      </c>
      <c r="AF4525" s="88">
        <f>SUM(AF4526:AF4528)</f>
        <v>0</v>
      </c>
      <c r="AG4525" s="88">
        <f>SUM(AG4526:AG4528)</f>
        <v>0</v>
      </c>
      <c r="AH4525" s="178">
        <f t="shared" si="3728"/>
        <v>0</v>
      </c>
      <c r="AJ4525" s="84">
        <f t="shared" ref="AJ4525:AU4525" si="3734">SUM(AJ4526:AJ4528)</f>
        <v>0</v>
      </c>
      <c r="AK4525" s="86">
        <f t="shared" si="3734"/>
        <v>0</v>
      </c>
      <c r="AL4525" s="88">
        <f t="shared" si="3734"/>
        <v>0</v>
      </c>
      <c r="AM4525" s="86">
        <f t="shared" si="3734"/>
        <v>0</v>
      </c>
      <c r="AN4525" s="88">
        <f t="shared" si="3734"/>
        <v>0</v>
      </c>
      <c r="AO4525" s="86">
        <f t="shared" si="3734"/>
        <v>0</v>
      </c>
      <c r="AP4525" s="88">
        <f t="shared" si="3734"/>
        <v>0</v>
      </c>
      <c r="AQ4525" s="86">
        <f t="shared" si="3734"/>
        <v>0</v>
      </c>
      <c r="AR4525" s="88">
        <f t="shared" si="3734"/>
        <v>0</v>
      </c>
      <c r="AS4525" s="86">
        <f t="shared" si="3734"/>
        <v>0</v>
      </c>
      <c r="AT4525" s="88">
        <f t="shared" si="3734"/>
        <v>0</v>
      </c>
      <c r="AU4525" s="86">
        <f t="shared" si="3734"/>
        <v>0</v>
      </c>
      <c r="AV4525" s="86">
        <f t="shared" si="3718"/>
        <v>0</v>
      </c>
      <c r="AW4525" s="93">
        <f t="shared" si="3719"/>
        <v>0</v>
      </c>
      <c r="AY4525" s="86">
        <f t="shared" si="3720"/>
        <v>0</v>
      </c>
      <c r="AZ4525" s="86">
        <f t="shared" si="3721"/>
        <v>0</v>
      </c>
      <c r="BA4525" s="86">
        <f t="shared" si="3722"/>
        <v>0</v>
      </c>
      <c r="BB4525" s="86">
        <f t="shared" si="3723"/>
        <v>0</v>
      </c>
      <c r="BC4525" s="86">
        <f t="shared" si="3724"/>
        <v>0</v>
      </c>
      <c r="BD4525" s="86">
        <f t="shared" si="3725"/>
        <v>0</v>
      </c>
    </row>
    <row r="4526" spans="2:56" x14ac:dyDescent="0.3">
      <c r="B4526" s="169" t="s">
        <v>70</v>
      </c>
      <c r="C4526" s="248"/>
      <c r="D4526" s="249"/>
      <c r="E4526" s="172">
        <f t="shared" si="3711"/>
        <v>0</v>
      </c>
      <c r="F4526" s="248"/>
      <c r="G4526" s="249"/>
      <c r="H4526" s="172">
        <f t="shared" si="3712"/>
        <v>0</v>
      </c>
      <c r="I4526" s="248"/>
      <c r="J4526" s="250"/>
      <c r="K4526" s="174">
        <f t="shared" si="3713"/>
        <v>0</v>
      </c>
      <c r="L4526" s="248"/>
      <c r="M4526" s="250"/>
      <c r="N4526" s="251"/>
      <c r="O4526" s="248"/>
      <c r="P4526" s="251"/>
      <c r="Q4526" s="166">
        <f t="shared" si="3714"/>
        <v>0</v>
      </c>
      <c r="R4526" s="251"/>
      <c r="S4526" s="251"/>
      <c r="T4526" s="167">
        <f t="shared" si="3726"/>
        <v>0</v>
      </c>
      <c r="U4526" s="157"/>
      <c r="V4526" s="248"/>
      <c r="W4526" s="251"/>
      <c r="X4526" s="166">
        <f t="shared" si="3715"/>
        <v>0</v>
      </c>
      <c r="Y4526" s="251"/>
      <c r="Z4526" s="251"/>
      <c r="AA4526" s="167">
        <f t="shared" si="3727"/>
        <v>0</v>
      </c>
      <c r="AB4526" s="157"/>
      <c r="AC4526" s="248"/>
      <c r="AD4526" s="251"/>
      <c r="AE4526" s="166">
        <f t="shared" si="3716"/>
        <v>0</v>
      </c>
      <c r="AF4526" s="251"/>
      <c r="AG4526" s="251"/>
      <c r="AH4526" s="167">
        <f t="shared" si="3728"/>
        <v>0</v>
      </c>
      <c r="AJ4526" s="252"/>
      <c r="AK4526" s="253"/>
      <c r="AL4526" s="254"/>
      <c r="AM4526" s="253"/>
      <c r="AN4526" s="254"/>
      <c r="AO4526" s="253"/>
      <c r="AP4526" s="254"/>
      <c r="AQ4526" s="253"/>
      <c r="AR4526" s="254"/>
      <c r="AS4526" s="253"/>
      <c r="AT4526" s="254"/>
      <c r="AU4526" s="253"/>
      <c r="AV4526" s="163">
        <f t="shared" si="3718"/>
        <v>0</v>
      </c>
      <c r="AW4526" s="168">
        <f t="shared" si="3719"/>
        <v>0</v>
      </c>
      <c r="AY4526" s="163">
        <f t="shared" si="3720"/>
        <v>0</v>
      </c>
      <c r="AZ4526" s="163">
        <f t="shared" si="3721"/>
        <v>0</v>
      </c>
      <c r="BA4526" s="163">
        <f t="shared" si="3722"/>
        <v>0</v>
      </c>
      <c r="BB4526" s="163">
        <f t="shared" si="3723"/>
        <v>0</v>
      </c>
      <c r="BC4526" s="163">
        <f t="shared" si="3724"/>
        <v>0</v>
      </c>
      <c r="BD4526" s="163">
        <f t="shared" si="3725"/>
        <v>0</v>
      </c>
    </row>
    <row r="4527" spans="2:56" x14ac:dyDescent="0.3">
      <c r="B4527" s="169" t="s">
        <v>71</v>
      </c>
      <c r="C4527" s="248"/>
      <c r="D4527" s="249"/>
      <c r="E4527" s="172">
        <f t="shared" si="3711"/>
        <v>0</v>
      </c>
      <c r="F4527" s="248"/>
      <c r="G4527" s="249"/>
      <c r="H4527" s="172">
        <f t="shared" si="3712"/>
        <v>0</v>
      </c>
      <c r="I4527" s="248"/>
      <c r="J4527" s="250"/>
      <c r="K4527" s="174">
        <f t="shared" si="3713"/>
        <v>0</v>
      </c>
      <c r="L4527" s="248"/>
      <c r="M4527" s="250"/>
      <c r="N4527" s="251"/>
      <c r="O4527" s="248"/>
      <c r="P4527" s="251"/>
      <c r="Q4527" s="166">
        <f t="shared" si="3714"/>
        <v>0</v>
      </c>
      <c r="R4527" s="251"/>
      <c r="S4527" s="251"/>
      <c r="T4527" s="167">
        <f t="shared" si="3726"/>
        <v>0</v>
      </c>
      <c r="U4527" s="157"/>
      <c r="V4527" s="248"/>
      <c r="W4527" s="251"/>
      <c r="X4527" s="166">
        <f t="shared" si="3715"/>
        <v>0</v>
      </c>
      <c r="Y4527" s="251"/>
      <c r="Z4527" s="251"/>
      <c r="AA4527" s="167">
        <f t="shared" si="3727"/>
        <v>0</v>
      </c>
      <c r="AB4527" s="157"/>
      <c r="AC4527" s="248"/>
      <c r="AD4527" s="251"/>
      <c r="AE4527" s="166">
        <f t="shared" si="3716"/>
        <v>0</v>
      </c>
      <c r="AF4527" s="251"/>
      <c r="AG4527" s="251"/>
      <c r="AH4527" s="167">
        <f t="shared" si="3728"/>
        <v>0</v>
      </c>
      <c r="AJ4527" s="252"/>
      <c r="AK4527" s="253"/>
      <c r="AL4527" s="254"/>
      <c r="AM4527" s="253"/>
      <c r="AN4527" s="254"/>
      <c r="AO4527" s="253"/>
      <c r="AP4527" s="254"/>
      <c r="AQ4527" s="253"/>
      <c r="AR4527" s="254"/>
      <c r="AS4527" s="253"/>
      <c r="AT4527" s="254"/>
      <c r="AU4527" s="253"/>
      <c r="AV4527" s="163">
        <f t="shared" si="3718"/>
        <v>0</v>
      </c>
      <c r="AW4527" s="168">
        <f t="shared" si="3719"/>
        <v>0</v>
      </c>
      <c r="AY4527" s="163">
        <f t="shared" si="3720"/>
        <v>0</v>
      </c>
      <c r="AZ4527" s="163">
        <f t="shared" si="3721"/>
        <v>0</v>
      </c>
      <c r="BA4527" s="163">
        <f t="shared" si="3722"/>
        <v>0</v>
      </c>
      <c r="BB4527" s="163">
        <f t="shared" si="3723"/>
        <v>0</v>
      </c>
      <c r="BC4527" s="163">
        <f t="shared" si="3724"/>
        <v>0</v>
      </c>
      <c r="BD4527" s="163">
        <f t="shared" si="3725"/>
        <v>0</v>
      </c>
    </row>
    <row r="4528" spans="2:56" x14ac:dyDescent="0.3">
      <c r="B4528" s="169" t="s">
        <v>72</v>
      </c>
      <c r="C4528" s="248"/>
      <c r="D4528" s="249"/>
      <c r="E4528" s="172">
        <f t="shared" si="3711"/>
        <v>0</v>
      </c>
      <c r="F4528" s="248"/>
      <c r="G4528" s="249"/>
      <c r="H4528" s="172">
        <f t="shared" si="3712"/>
        <v>0</v>
      </c>
      <c r="I4528" s="248"/>
      <c r="J4528" s="250"/>
      <c r="K4528" s="174">
        <f t="shared" si="3713"/>
        <v>0</v>
      </c>
      <c r="L4528" s="248"/>
      <c r="M4528" s="250"/>
      <c r="N4528" s="251"/>
      <c r="O4528" s="248"/>
      <c r="P4528" s="251"/>
      <c r="Q4528" s="166">
        <f t="shared" si="3714"/>
        <v>0</v>
      </c>
      <c r="R4528" s="251"/>
      <c r="S4528" s="251"/>
      <c r="T4528" s="167">
        <f t="shared" si="3726"/>
        <v>0</v>
      </c>
      <c r="U4528" s="157"/>
      <c r="V4528" s="248"/>
      <c r="W4528" s="251"/>
      <c r="X4528" s="166">
        <f t="shared" si="3715"/>
        <v>0</v>
      </c>
      <c r="Y4528" s="251"/>
      <c r="Z4528" s="251"/>
      <c r="AA4528" s="167">
        <f t="shared" si="3727"/>
        <v>0</v>
      </c>
      <c r="AB4528" s="157"/>
      <c r="AC4528" s="248"/>
      <c r="AD4528" s="251"/>
      <c r="AE4528" s="166">
        <f t="shared" si="3716"/>
        <v>0</v>
      </c>
      <c r="AF4528" s="251"/>
      <c r="AG4528" s="251"/>
      <c r="AH4528" s="167">
        <f t="shared" si="3728"/>
        <v>0</v>
      </c>
      <c r="AJ4528" s="252"/>
      <c r="AK4528" s="253"/>
      <c r="AL4528" s="254"/>
      <c r="AM4528" s="253"/>
      <c r="AN4528" s="254"/>
      <c r="AO4528" s="253"/>
      <c r="AP4528" s="254"/>
      <c r="AQ4528" s="253"/>
      <c r="AR4528" s="254"/>
      <c r="AS4528" s="253"/>
      <c r="AT4528" s="254"/>
      <c r="AU4528" s="253"/>
      <c r="AV4528" s="163">
        <f t="shared" si="3718"/>
        <v>0</v>
      </c>
      <c r="AW4528" s="168">
        <f t="shared" si="3719"/>
        <v>0</v>
      </c>
      <c r="AY4528" s="163">
        <f t="shared" si="3720"/>
        <v>0</v>
      </c>
      <c r="AZ4528" s="163">
        <f t="shared" si="3721"/>
        <v>0</v>
      </c>
      <c r="BA4528" s="163">
        <f t="shared" si="3722"/>
        <v>0</v>
      </c>
      <c r="BB4528" s="163">
        <f t="shared" si="3723"/>
        <v>0</v>
      </c>
      <c r="BC4528" s="163">
        <f t="shared" si="3724"/>
        <v>0</v>
      </c>
      <c r="BD4528" s="163">
        <f t="shared" si="3725"/>
        <v>0</v>
      </c>
    </row>
    <row r="4529" spans="2:56" x14ac:dyDescent="0.3">
      <c r="B4529" s="179" t="s">
        <v>73</v>
      </c>
      <c r="C4529" s="83">
        <f>SUM(C4530:C4533)</f>
        <v>0</v>
      </c>
      <c r="D4529" s="84">
        <f>SUM(D4530:D4533)</f>
        <v>0</v>
      </c>
      <c r="E4529" s="85">
        <f t="shared" si="3711"/>
        <v>0</v>
      </c>
      <c r="F4529" s="83">
        <f>SUM(F4530:F4533)</f>
        <v>0</v>
      </c>
      <c r="G4529" s="84">
        <f>SUM(G4530:G4533)</f>
        <v>0</v>
      </c>
      <c r="H4529" s="85">
        <f t="shared" si="3712"/>
        <v>0</v>
      </c>
      <c r="I4529" s="83">
        <f>SUM(I4530:I4533)</f>
        <v>0</v>
      </c>
      <c r="J4529" s="86">
        <f>SUM(J4530:J4533)</f>
        <v>0</v>
      </c>
      <c r="K4529" s="87">
        <f t="shared" si="3713"/>
        <v>0</v>
      </c>
      <c r="L4529" s="83">
        <f>SUM(L4530:L4533)</f>
        <v>0</v>
      </c>
      <c r="M4529" s="86">
        <f>SUM(M4530:M4533)</f>
        <v>0</v>
      </c>
      <c r="N4529" s="88">
        <f>SUM(N4530:N4533)</f>
        <v>0</v>
      </c>
      <c r="O4529" s="83">
        <f>SUM(O4530:O4533)</f>
        <v>0</v>
      </c>
      <c r="P4529" s="88">
        <f>SUM(P4530:P4533)</f>
        <v>0</v>
      </c>
      <c r="Q4529" s="177">
        <f t="shared" si="3714"/>
        <v>0</v>
      </c>
      <c r="R4529" s="88">
        <f>SUM(R4530:R4533)</f>
        <v>0</v>
      </c>
      <c r="S4529" s="88">
        <f>SUM(S4530:S4533)</f>
        <v>0</v>
      </c>
      <c r="T4529" s="178">
        <f t="shared" si="3726"/>
        <v>0</v>
      </c>
      <c r="U4529" s="157"/>
      <c r="V4529" s="83">
        <f>SUM(V4530:V4533)</f>
        <v>0</v>
      </c>
      <c r="W4529" s="88">
        <f>SUM(W4530:W4533)</f>
        <v>0</v>
      </c>
      <c r="X4529" s="177">
        <f t="shared" si="3715"/>
        <v>0</v>
      </c>
      <c r="Y4529" s="88">
        <f>SUM(Y4530:Y4533)</f>
        <v>0</v>
      </c>
      <c r="Z4529" s="88">
        <f>SUM(Z4530:Z4533)</f>
        <v>0</v>
      </c>
      <c r="AA4529" s="178">
        <f t="shared" si="3727"/>
        <v>0</v>
      </c>
      <c r="AB4529" s="157"/>
      <c r="AC4529" s="83">
        <f>SUM(AC4530:AC4533)</f>
        <v>0</v>
      </c>
      <c r="AD4529" s="88">
        <f>SUM(AD4530:AD4533)</f>
        <v>0</v>
      </c>
      <c r="AE4529" s="177">
        <f t="shared" si="3716"/>
        <v>0</v>
      </c>
      <c r="AF4529" s="88">
        <f>SUM(AF4530:AF4533)</f>
        <v>0</v>
      </c>
      <c r="AG4529" s="88">
        <f>SUM(AG4530:AG4533)</f>
        <v>0</v>
      </c>
      <c r="AH4529" s="178">
        <f t="shared" si="3728"/>
        <v>0</v>
      </c>
      <c r="AJ4529" s="84">
        <f t="shared" ref="AJ4529:AU4529" si="3735">SUM(AJ4530:AJ4533)</f>
        <v>0</v>
      </c>
      <c r="AK4529" s="86">
        <f t="shared" si="3735"/>
        <v>0</v>
      </c>
      <c r="AL4529" s="88">
        <f t="shared" si="3735"/>
        <v>0</v>
      </c>
      <c r="AM4529" s="86">
        <f t="shared" si="3735"/>
        <v>0</v>
      </c>
      <c r="AN4529" s="88">
        <f t="shared" si="3735"/>
        <v>0</v>
      </c>
      <c r="AO4529" s="86">
        <f t="shared" si="3735"/>
        <v>0</v>
      </c>
      <c r="AP4529" s="88">
        <f t="shared" si="3735"/>
        <v>0</v>
      </c>
      <c r="AQ4529" s="86">
        <f t="shared" si="3735"/>
        <v>0</v>
      </c>
      <c r="AR4529" s="88">
        <f t="shared" si="3735"/>
        <v>0</v>
      </c>
      <c r="AS4529" s="86">
        <f t="shared" si="3735"/>
        <v>0</v>
      </c>
      <c r="AT4529" s="88">
        <f t="shared" si="3735"/>
        <v>0</v>
      </c>
      <c r="AU4529" s="86">
        <f t="shared" si="3735"/>
        <v>0</v>
      </c>
      <c r="AV4529" s="86">
        <f t="shared" si="3718"/>
        <v>0</v>
      </c>
      <c r="AW4529" s="93">
        <f t="shared" si="3719"/>
        <v>0</v>
      </c>
      <c r="AY4529" s="86">
        <f t="shared" si="3720"/>
        <v>0</v>
      </c>
      <c r="AZ4529" s="86">
        <f t="shared" si="3721"/>
        <v>0</v>
      </c>
      <c r="BA4529" s="86">
        <f t="shared" si="3722"/>
        <v>0</v>
      </c>
      <c r="BB4529" s="86">
        <f t="shared" si="3723"/>
        <v>0</v>
      </c>
      <c r="BC4529" s="86">
        <f t="shared" si="3724"/>
        <v>0</v>
      </c>
      <c r="BD4529" s="86">
        <f t="shared" si="3725"/>
        <v>0</v>
      </c>
    </row>
    <row r="4530" spans="2:56" x14ac:dyDescent="0.3">
      <c r="B4530" s="169" t="s">
        <v>74</v>
      </c>
      <c r="C4530" s="248"/>
      <c r="D4530" s="249"/>
      <c r="E4530" s="172">
        <f t="shared" si="3711"/>
        <v>0</v>
      </c>
      <c r="F4530" s="248"/>
      <c r="G4530" s="249"/>
      <c r="H4530" s="172">
        <f t="shared" si="3712"/>
        <v>0</v>
      </c>
      <c r="I4530" s="248"/>
      <c r="J4530" s="250"/>
      <c r="K4530" s="174">
        <f t="shared" si="3713"/>
        <v>0</v>
      </c>
      <c r="L4530" s="248"/>
      <c r="M4530" s="250"/>
      <c r="N4530" s="251"/>
      <c r="O4530" s="248"/>
      <c r="P4530" s="251"/>
      <c r="Q4530" s="166">
        <f t="shared" si="3714"/>
        <v>0</v>
      </c>
      <c r="R4530" s="251"/>
      <c r="S4530" s="251"/>
      <c r="T4530" s="167">
        <f t="shared" si="3726"/>
        <v>0</v>
      </c>
      <c r="U4530" s="157"/>
      <c r="V4530" s="248"/>
      <c r="W4530" s="251"/>
      <c r="X4530" s="166">
        <f t="shared" si="3715"/>
        <v>0</v>
      </c>
      <c r="Y4530" s="251"/>
      <c r="Z4530" s="251"/>
      <c r="AA4530" s="167">
        <f t="shared" si="3727"/>
        <v>0</v>
      </c>
      <c r="AB4530" s="157"/>
      <c r="AC4530" s="248"/>
      <c r="AD4530" s="251"/>
      <c r="AE4530" s="166">
        <f t="shared" si="3716"/>
        <v>0</v>
      </c>
      <c r="AF4530" s="251"/>
      <c r="AG4530" s="251"/>
      <c r="AH4530" s="167">
        <f t="shared" si="3728"/>
        <v>0</v>
      </c>
      <c r="AJ4530" s="252"/>
      <c r="AK4530" s="253"/>
      <c r="AL4530" s="254"/>
      <c r="AM4530" s="253"/>
      <c r="AN4530" s="254"/>
      <c r="AO4530" s="253"/>
      <c r="AP4530" s="254"/>
      <c r="AQ4530" s="253"/>
      <c r="AR4530" s="254"/>
      <c r="AS4530" s="253"/>
      <c r="AT4530" s="254"/>
      <c r="AU4530" s="253"/>
      <c r="AV4530" s="163">
        <f t="shared" si="3718"/>
        <v>0</v>
      </c>
      <c r="AW4530" s="168">
        <f t="shared" si="3719"/>
        <v>0</v>
      </c>
      <c r="AY4530" s="163">
        <f t="shared" si="3720"/>
        <v>0</v>
      </c>
      <c r="AZ4530" s="163">
        <f t="shared" si="3721"/>
        <v>0</v>
      </c>
      <c r="BA4530" s="163">
        <f t="shared" si="3722"/>
        <v>0</v>
      </c>
      <c r="BB4530" s="163">
        <f t="shared" si="3723"/>
        <v>0</v>
      </c>
      <c r="BC4530" s="163">
        <f t="shared" si="3724"/>
        <v>0</v>
      </c>
      <c r="BD4530" s="163">
        <f t="shared" si="3725"/>
        <v>0</v>
      </c>
    </row>
    <row r="4531" spans="2:56" x14ac:dyDescent="0.3">
      <c r="B4531" s="169" t="s">
        <v>75</v>
      </c>
      <c r="C4531" s="248"/>
      <c r="D4531" s="249"/>
      <c r="E4531" s="172">
        <f t="shared" si="3711"/>
        <v>0</v>
      </c>
      <c r="F4531" s="248"/>
      <c r="G4531" s="249"/>
      <c r="H4531" s="172">
        <f t="shared" si="3712"/>
        <v>0</v>
      </c>
      <c r="I4531" s="248"/>
      <c r="J4531" s="250"/>
      <c r="K4531" s="174">
        <f t="shared" si="3713"/>
        <v>0</v>
      </c>
      <c r="L4531" s="248"/>
      <c r="M4531" s="250"/>
      <c r="N4531" s="251"/>
      <c r="O4531" s="248"/>
      <c r="P4531" s="251"/>
      <c r="Q4531" s="166">
        <f t="shared" si="3714"/>
        <v>0</v>
      </c>
      <c r="R4531" s="251"/>
      <c r="S4531" s="251"/>
      <c r="T4531" s="167">
        <f t="shared" si="3726"/>
        <v>0</v>
      </c>
      <c r="U4531" s="157"/>
      <c r="V4531" s="248"/>
      <c r="W4531" s="251"/>
      <c r="X4531" s="166">
        <f t="shared" si="3715"/>
        <v>0</v>
      </c>
      <c r="Y4531" s="251"/>
      <c r="Z4531" s="251"/>
      <c r="AA4531" s="167">
        <f t="shared" si="3727"/>
        <v>0</v>
      </c>
      <c r="AB4531" s="157"/>
      <c r="AC4531" s="248"/>
      <c r="AD4531" s="251"/>
      <c r="AE4531" s="166">
        <f t="shared" si="3716"/>
        <v>0</v>
      </c>
      <c r="AF4531" s="251"/>
      <c r="AG4531" s="251"/>
      <c r="AH4531" s="167">
        <f t="shared" si="3728"/>
        <v>0</v>
      </c>
      <c r="AJ4531" s="252"/>
      <c r="AK4531" s="253"/>
      <c r="AL4531" s="254"/>
      <c r="AM4531" s="253"/>
      <c r="AN4531" s="254"/>
      <c r="AO4531" s="253"/>
      <c r="AP4531" s="254"/>
      <c r="AQ4531" s="253"/>
      <c r="AR4531" s="254"/>
      <c r="AS4531" s="253"/>
      <c r="AT4531" s="254"/>
      <c r="AU4531" s="253"/>
      <c r="AV4531" s="163">
        <f t="shared" si="3718"/>
        <v>0</v>
      </c>
      <c r="AW4531" s="168">
        <f t="shared" si="3719"/>
        <v>0</v>
      </c>
      <c r="AY4531" s="163">
        <f t="shared" si="3720"/>
        <v>0</v>
      </c>
      <c r="AZ4531" s="163">
        <f t="shared" si="3721"/>
        <v>0</v>
      </c>
      <c r="BA4531" s="163">
        <f t="shared" si="3722"/>
        <v>0</v>
      </c>
      <c r="BB4531" s="163">
        <f t="shared" si="3723"/>
        <v>0</v>
      </c>
      <c r="BC4531" s="163">
        <f t="shared" si="3724"/>
        <v>0</v>
      </c>
      <c r="BD4531" s="163">
        <f t="shared" si="3725"/>
        <v>0</v>
      </c>
    </row>
    <row r="4532" spans="2:56" x14ac:dyDescent="0.3">
      <c r="B4532" s="169" t="s">
        <v>76</v>
      </c>
      <c r="C4532" s="248"/>
      <c r="D4532" s="249"/>
      <c r="E4532" s="172">
        <f t="shared" si="3711"/>
        <v>0</v>
      </c>
      <c r="F4532" s="248"/>
      <c r="G4532" s="249"/>
      <c r="H4532" s="172">
        <f t="shared" si="3712"/>
        <v>0</v>
      </c>
      <c r="I4532" s="248"/>
      <c r="J4532" s="250"/>
      <c r="K4532" s="174">
        <f t="shared" si="3713"/>
        <v>0</v>
      </c>
      <c r="L4532" s="248"/>
      <c r="M4532" s="250"/>
      <c r="N4532" s="251"/>
      <c r="O4532" s="248"/>
      <c r="P4532" s="251"/>
      <c r="Q4532" s="166">
        <f t="shared" si="3714"/>
        <v>0</v>
      </c>
      <c r="R4532" s="251"/>
      <c r="S4532" s="251"/>
      <c r="T4532" s="167">
        <f t="shared" si="3726"/>
        <v>0</v>
      </c>
      <c r="U4532" s="157"/>
      <c r="V4532" s="248"/>
      <c r="W4532" s="251"/>
      <c r="X4532" s="166">
        <f t="shared" si="3715"/>
        <v>0</v>
      </c>
      <c r="Y4532" s="251"/>
      <c r="Z4532" s="251"/>
      <c r="AA4532" s="167">
        <f t="shared" si="3727"/>
        <v>0</v>
      </c>
      <c r="AB4532" s="157"/>
      <c r="AC4532" s="248"/>
      <c r="AD4532" s="251"/>
      <c r="AE4532" s="166">
        <f t="shared" si="3716"/>
        <v>0</v>
      </c>
      <c r="AF4532" s="251"/>
      <c r="AG4532" s="251"/>
      <c r="AH4532" s="167">
        <f t="shared" si="3728"/>
        <v>0</v>
      </c>
      <c r="AJ4532" s="252"/>
      <c r="AK4532" s="253"/>
      <c r="AL4532" s="254"/>
      <c r="AM4532" s="253"/>
      <c r="AN4532" s="254"/>
      <c r="AO4532" s="253"/>
      <c r="AP4532" s="254"/>
      <c r="AQ4532" s="253"/>
      <c r="AR4532" s="254"/>
      <c r="AS4532" s="253"/>
      <c r="AT4532" s="254"/>
      <c r="AU4532" s="253"/>
      <c r="AV4532" s="163">
        <f t="shared" si="3718"/>
        <v>0</v>
      </c>
      <c r="AW4532" s="168">
        <f t="shared" si="3719"/>
        <v>0</v>
      </c>
      <c r="AY4532" s="163">
        <f t="shared" si="3720"/>
        <v>0</v>
      </c>
      <c r="AZ4532" s="163">
        <f t="shared" si="3721"/>
        <v>0</v>
      </c>
      <c r="BA4532" s="163">
        <f t="shared" si="3722"/>
        <v>0</v>
      </c>
      <c r="BB4532" s="163">
        <f t="shared" si="3723"/>
        <v>0</v>
      </c>
      <c r="BC4532" s="163">
        <f t="shared" si="3724"/>
        <v>0</v>
      </c>
      <c r="BD4532" s="163">
        <f t="shared" si="3725"/>
        <v>0</v>
      </c>
    </row>
    <row r="4533" spans="2:56" x14ac:dyDescent="0.3">
      <c r="B4533" s="169" t="s">
        <v>77</v>
      </c>
      <c r="C4533" s="248"/>
      <c r="D4533" s="249"/>
      <c r="E4533" s="172">
        <f t="shared" si="3711"/>
        <v>0</v>
      </c>
      <c r="F4533" s="248"/>
      <c r="G4533" s="249"/>
      <c r="H4533" s="172">
        <f t="shared" si="3712"/>
        <v>0</v>
      </c>
      <c r="I4533" s="248"/>
      <c r="J4533" s="250"/>
      <c r="K4533" s="174">
        <f t="shared" si="3713"/>
        <v>0</v>
      </c>
      <c r="L4533" s="248"/>
      <c r="M4533" s="250"/>
      <c r="N4533" s="251"/>
      <c r="O4533" s="248"/>
      <c r="P4533" s="251"/>
      <c r="Q4533" s="166">
        <f t="shared" si="3714"/>
        <v>0</v>
      </c>
      <c r="R4533" s="251"/>
      <c r="S4533" s="251"/>
      <c r="T4533" s="167">
        <f t="shared" si="3726"/>
        <v>0</v>
      </c>
      <c r="U4533" s="157"/>
      <c r="V4533" s="248"/>
      <c r="W4533" s="251"/>
      <c r="X4533" s="166">
        <f t="shared" si="3715"/>
        <v>0</v>
      </c>
      <c r="Y4533" s="251"/>
      <c r="Z4533" s="251"/>
      <c r="AA4533" s="167">
        <f t="shared" si="3727"/>
        <v>0</v>
      </c>
      <c r="AB4533" s="157"/>
      <c r="AC4533" s="248"/>
      <c r="AD4533" s="251"/>
      <c r="AE4533" s="166">
        <f t="shared" si="3716"/>
        <v>0</v>
      </c>
      <c r="AF4533" s="251"/>
      <c r="AG4533" s="251"/>
      <c r="AH4533" s="167">
        <f t="shared" si="3728"/>
        <v>0</v>
      </c>
      <c r="AJ4533" s="252"/>
      <c r="AK4533" s="253"/>
      <c r="AL4533" s="254"/>
      <c r="AM4533" s="253"/>
      <c r="AN4533" s="254"/>
      <c r="AO4533" s="253"/>
      <c r="AP4533" s="254"/>
      <c r="AQ4533" s="253"/>
      <c r="AR4533" s="254"/>
      <c r="AS4533" s="253"/>
      <c r="AT4533" s="254"/>
      <c r="AU4533" s="253"/>
      <c r="AV4533" s="163">
        <f t="shared" si="3718"/>
        <v>0</v>
      </c>
      <c r="AW4533" s="168">
        <f t="shared" si="3719"/>
        <v>0</v>
      </c>
      <c r="AY4533" s="163">
        <f t="shared" si="3720"/>
        <v>0</v>
      </c>
      <c r="AZ4533" s="163">
        <f t="shared" si="3721"/>
        <v>0</v>
      </c>
      <c r="BA4533" s="163">
        <f t="shared" si="3722"/>
        <v>0</v>
      </c>
      <c r="BB4533" s="163">
        <f t="shared" si="3723"/>
        <v>0</v>
      </c>
      <c r="BC4533" s="163">
        <f t="shared" si="3724"/>
        <v>0</v>
      </c>
      <c r="BD4533" s="163">
        <f t="shared" si="3725"/>
        <v>0</v>
      </c>
    </row>
    <row r="4534" spans="2:56" x14ac:dyDescent="0.3">
      <c r="B4534" s="179" t="s">
        <v>78</v>
      </c>
      <c r="C4534" s="83">
        <f>SUM(C4535)</f>
        <v>7094000</v>
      </c>
      <c r="D4534" s="84">
        <f>SUM(D4535)</f>
        <v>7000770.6600000001</v>
      </c>
      <c r="E4534" s="85">
        <f t="shared" si="3711"/>
        <v>0.9868580011277136</v>
      </c>
      <c r="F4534" s="83">
        <f>SUM(F4535)</f>
        <v>6257226</v>
      </c>
      <c r="G4534" s="84">
        <f>SUM(G4535)</f>
        <v>6257178.7300000004</v>
      </c>
      <c r="H4534" s="85">
        <f t="shared" si="3712"/>
        <v>0.99999244553417133</v>
      </c>
      <c r="I4534" s="83">
        <f>SUM(I4535)</f>
        <v>6368482</v>
      </c>
      <c r="J4534" s="86">
        <f>SUM(J4535)</f>
        <v>6368481.4500000011</v>
      </c>
      <c r="K4534" s="87">
        <f t="shared" si="3713"/>
        <v>0.99999991363719032</v>
      </c>
      <c r="L4534" s="83">
        <f>SUM(L4535)</f>
        <v>6989820</v>
      </c>
      <c r="M4534" s="86">
        <f>SUM(M4535)</f>
        <v>6729820</v>
      </c>
      <c r="N4534" s="88">
        <f>SUM(N4535)</f>
        <v>0</v>
      </c>
      <c r="O4534" s="83">
        <f>SUM(O4535)</f>
        <v>6573064</v>
      </c>
      <c r="P4534" s="88">
        <f>SUM(P4535)</f>
        <v>-500000</v>
      </c>
      <c r="Q4534" s="177">
        <f t="shared" si="3714"/>
        <v>6073064</v>
      </c>
      <c r="R4534" s="88">
        <f>SUM(R4535)</f>
        <v>0</v>
      </c>
      <c r="S4534" s="88">
        <f>SUM(S4535)</f>
        <v>0</v>
      </c>
      <c r="T4534" s="178">
        <f t="shared" si="3726"/>
        <v>6073064</v>
      </c>
      <c r="U4534" s="157"/>
      <c r="V4534" s="83">
        <f>SUM(V4535)</f>
        <v>6859650</v>
      </c>
      <c r="W4534" s="88">
        <f>SUM(W4535)</f>
        <v>0</v>
      </c>
      <c r="X4534" s="177">
        <f t="shared" si="3715"/>
        <v>6859650</v>
      </c>
      <c r="Y4534" s="88">
        <f>SUM(Y4535)</f>
        <v>0</v>
      </c>
      <c r="Z4534" s="88">
        <f>SUM(Z4535)</f>
        <v>0</v>
      </c>
      <c r="AA4534" s="178">
        <f t="shared" si="3727"/>
        <v>6859650</v>
      </c>
      <c r="AB4534" s="157"/>
      <c r="AC4534" s="83">
        <f>SUM(AC4535)</f>
        <v>7167648</v>
      </c>
      <c r="AD4534" s="88">
        <f>SUM(AD4535)</f>
        <v>0</v>
      </c>
      <c r="AE4534" s="177">
        <f t="shared" si="3716"/>
        <v>7167648</v>
      </c>
      <c r="AF4534" s="88">
        <f>SUM(AF4535)</f>
        <v>0</v>
      </c>
      <c r="AG4534" s="88">
        <f>SUM(AG4535)</f>
        <v>0</v>
      </c>
      <c r="AH4534" s="178">
        <f t="shared" si="3728"/>
        <v>7167648</v>
      </c>
      <c r="AJ4534" s="84">
        <f t="shared" ref="AJ4534:AU4534" si="3736">SUM(AJ4535)</f>
        <v>0</v>
      </c>
      <c r="AK4534" s="86">
        <f t="shared" si="3736"/>
        <v>130000</v>
      </c>
      <c r="AL4534" s="88">
        <f t="shared" si="3736"/>
        <v>1100000</v>
      </c>
      <c r="AM4534" s="86">
        <f t="shared" si="3736"/>
        <v>1050000</v>
      </c>
      <c r="AN4534" s="88">
        <f t="shared" si="3736"/>
        <v>2500000</v>
      </c>
      <c r="AO4534" s="86">
        <f t="shared" si="3736"/>
        <v>60000</v>
      </c>
      <c r="AP4534" s="88">
        <f t="shared" si="3736"/>
        <v>680000</v>
      </c>
      <c r="AQ4534" s="86">
        <f t="shared" si="3736"/>
        <v>0</v>
      </c>
      <c r="AR4534" s="88">
        <f t="shared" si="3736"/>
        <v>0</v>
      </c>
      <c r="AS4534" s="86">
        <f t="shared" si="3736"/>
        <v>0</v>
      </c>
      <c r="AT4534" s="88">
        <f t="shared" si="3736"/>
        <v>0</v>
      </c>
      <c r="AU4534" s="86">
        <f t="shared" si="3736"/>
        <v>553064</v>
      </c>
      <c r="AV4534" s="86">
        <f t="shared" si="3718"/>
        <v>6073064</v>
      </c>
      <c r="AW4534" s="93">
        <f t="shared" si="3719"/>
        <v>0</v>
      </c>
      <c r="AY4534" s="86">
        <f t="shared" si="3720"/>
        <v>1230000</v>
      </c>
      <c r="AZ4534" s="86">
        <f t="shared" si="3721"/>
        <v>3610000</v>
      </c>
      <c r="BA4534" s="86">
        <f t="shared" si="3722"/>
        <v>680000</v>
      </c>
      <c r="BB4534" s="86">
        <f t="shared" si="3723"/>
        <v>553064</v>
      </c>
      <c r="BC4534" s="86">
        <f t="shared" si="3724"/>
        <v>6073064</v>
      </c>
      <c r="BD4534" s="86">
        <f t="shared" si="3725"/>
        <v>0</v>
      </c>
    </row>
    <row r="4535" spans="2:56" x14ac:dyDescent="0.3">
      <c r="B4535" s="169" t="s">
        <v>79</v>
      </c>
      <c r="C4535" s="248">
        <v>7094000</v>
      </c>
      <c r="D4535" s="249">
        <v>7000770.6600000001</v>
      </c>
      <c r="E4535" s="172">
        <f t="shared" si="3711"/>
        <v>0.9868580011277136</v>
      </c>
      <c r="F4535" s="248">
        <v>6257226</v>
      </c>
      <c r="G4535" s="249">
        <v>6257178.7300000004</v>
      </c>
      <c r="H4535" s="172">
        <f t="shared" si="3712"/>
        <v>0.99999244553417133</v>
      </c>
      <c r="I4535" s="248">
        <v>6368482</v>
      </c>
      <c r="J4535" s="250">
        <v>6368481.4500000011</v>
      </c>
      <c r="K4535" s="174">
        <f t="shared" si="3713"/>
        <v>0.99999991363719032</v>
      </c>
      <c r="L4535" s="248">
        <v>6989820</v>
      </c>
      <c r="M4535" s="250">
        <v>6729820</v>
      </c>
      <c r="N4535" s="251"/>
      <c r="O4535" s="248">
        <v>6573064</v>
      </c>
      <c r="P4535" s="251">
        <v>-500000</v>
      </c>
      <c r="Q4535" s="166">
        <f t="shared" si="3714"/>
        <v>6073064</v>
      </c>
      <c r="R4535" s="251"/>
      <c r="S4535" s="251"/>
      <c r="T4535" s="167">
        <f t="shared" si="3726"/>
        <v>6073064</v>
      </c>
      <c r="U4535" s="157"/>
      <c r="V4535" s="248">
        <v>6859650</v>
      </c>
      <c r="W4535" s="251"/>
      <c r="X4535" s="166">
        <f t="shared" si="3715"/>
        <v>6859650</v>
      </c>
      <c r="Y4535" s="251"/>
      <c r="Z4535" s="251"/>
      <c r="AA4535" s="167">
        <f t="shared" si="3727"/>
        <v>6859650</v>
      </c>
      <c r="AB4535" s="157"/>
      <c r="AC4535" s="248">
        <v>7167648</v>
      </c>
      <c r="AD4535" s="251"/>
      <c r="AE4535" s="166">
        <f t="shared" si="3716"/>
        <v>7167648</v>
      </c>
      <c r="AF4535" s="251"/>
      <c r="AG4535" s="251"/>
      <c r="AH4535" s="167">
        <f t="shared" si="3728"/>
        <v>7167648</v>
      </c>
      <c r="AJ4535" s="252"/>
      <c r="AK4535" s="253">
        <v>130000</v>
      </c>
      <c r="AL4535" s="254">
        <v>1100000</v>
      </c>
      <c r="AM4535" s="253">
        <f>1300000-250000</f>
        <v>1050000</v>
      </c>
      <c r="AN4535" s="254">
        <v>2500000</v>
      </c>
      <c r="AO4535" s="253">
        <v>60000</v>
      </c>
      <c r="AP4535" s="254">
        <f>180000+500000</f>
        <v>680000</v>
      </c>
      <c r="AQ4535" s="253"/>
      <c r="AR4535" s="254"/>
      <c r="AS4535" s="253"/>
      <c r="AT4535" s="254"/>
      <c r="AU4535" s="253">
        <v>553064</v>
      </c>
      <c r="AV4535" s="163">
        <f t="shared" si="3718"/>
        <v>6073064</v>
      </c>
      <c r="AW4535" s="168">
        <f t="shared" si="3719"/>
        <v>0</v>
      </c>
      <c r="AY4535" s="163">
        <f t="shared" si="3720"/>
        <v>1230000</v>
      </c>
      <c r="AZ4535" s="163">
        <f t="shared" si="3721"/>
        <v>3610000</v>
      </c>
      <c r="BA4535" s="163">
        <f t="shared" si="3722"/>
        <v>680000</v>
      </c>
      <c r="BB4535" s="163">
        <f t="shared" si="3723"/>
        <v>553064</v>
      </c>
      <c r="BC4535" s="163">
        <f t="shared" si="3724"/>
        <v>6073064</v>
      </c>
      <c r="BD4535" s="163">
        <f t="shared" si="3725"/>
        <v>0</v>
      </c>
    </row>
    <row r="4536" spans="2:56" x14ac:dyDescent="0.3">
      <c r="B4536" s="179" t="s">
        <v>80</v>
      </c>
      <c r="C4536" s="83">
        <f>SUM(C4537)</f>
        <v>0</v>
      </c>
      <c r="D4536" s="84">
        <f>SUM(D4537)</f>
        <v>0</v>
      </c>
      <c r="E4536" s="85">
        <f t="shared" si="3711"/>
        <v>0</v>
      </c>
      <c r="F4536" s="83">
        <f>SUM(F4537)</f>
        <v>0</v>
      </c>
      <c r="G4536" s="84">
        <f>SUM(G4537)</f>
        <v>0</v>
      </c>
      <c r="H4536" s="85">
        <f t="shared" si="3712"/>
        <v>0</v>
      </c>
      <c r="I4536" s="83">
        <f>SUM(I4537)</f>
        <v>0</v>
      </c>
      <c r="J4536" s="86">
        <f>SUM(J4537)</f>
        <v>0</v>
      </c>
      <c r="K4536" s="87">
        <f t="shared" si="3713"/>
        <v>0</v>
      </c>
      <c r="L4536" s="83">
        <f>SUM(L4537)</f>
        <v>0</v>
      </c>
      <c r="M4536" s="86">
        <f>SUM(M4537)</f>
        <v>0</v>
      </c>
      <c r="N4536" s="88">
        <f>SUM(N4537)</f>
        <v>0</v>
      </c>
      <c r="O4536" s="83">
        <f>SUM(O4537)</f>
        <v>0</v>
      </c>
      <c r="P4536" s="88">
        <f>SUM(P4537)</f>
        <v>0</v>
      </c>
      <c r="Q4536" s="177">
        <f t="shared" si="3714"/>
        <v>0</v>
      </c>
      <c r="R4536" s="88">
        <f>SUM(R4537)</f>
        <v>0</v>
      </c>
      <c r="S4536" s="88">
        <f>SUM(S4537)</f>
        <v>0</v>
      </c>
      <c r="T4536" s="178">
        <f t="shared" si="3726"/>
        <v>0</v>
      </c>
      <c r="U4536" s="157"/>
      <c r="V4536" s="83">
        <f>SUM(V4537)</f>
        <v>0</v>
      </c>
      <c r="W4536" s="88">
        <f>SUM(W4537)</f>
        <v>0</v>
      </c>
      <c r="X4536" s="177">
        <f t="shared" si="3715"/>
        <v>0</v>
      </c>
      <c r="Y4536" s="88">
        <f>SUM(Y4537)</f>
        <v>0</v>
      </c>
      <c r="Z4536" s="88">
        <f>SUM(Z4537)</f>
        <v>0</v>
      </c>
      <c r="AA4536" s="178">
        <f t="shared" si="3727"/>
        <v>0</v>
      </c>
      <c r="AB4536" s="157"/>
      <c r="AC4536" s="83">
        <f>SUM(AC4537)</f>
        <v>0</v>
      </c>
      <c r="AD4536" s="88">
        <f>SUM(AD4537)</f>
        <v>0</v>
      </c>
      <c r="AE4536" s="177">
        <f t="shared" si="3716"/>
        <v>0</v>
      </c>
      <c r="AF4536" s="88">
        <f>SUM(AF4537)</f>
        <v>0</v>
      </c>
      <c r="AG4536" s="88">
        <f>SUM(AG4537)</f>
        <v>0</v>
      </c>
      <c r="AH4536" s="178">
        <f t="shared" si="3728"/>
        <v>0</v>
      </c>
      <c r="AJ4536" s="84">
        <f t="shared" ref="AJ4536:AU4536" si="3737">SUM(AJ4537)</f>
        <v>0</v>
      </c>
      <c r="AK4536" s="86">
        <f t="shared" si="3737"/>
        <v>0</v>
      </c>
      <c r="AL4536" s="88">
        <f t="shared" si="3737"/>
        <v>0</v>
      </c>
      <c r="AM4536" s="86">
        <f t="shared" si="3737"/>
        <v>0</v>
      </c>
      <c r="AN4536" s="88">
        <f t="shared" si="3737"/>
        <v>0</v>
      </c>
      <c r="AO4536" s="86">
        <f t="shared" si="3737"/>
        <v>0</v>
      </c>
      <c r="AP4536" s="88">
        <f t="shared" si="3737"/>
        <v>0</v>
      </c>
      <c r="AQ4536" s="86">
        <f t="shared" si="3737"/>
        <v>0</v>
      </c>
      <c r="AR4536" s="88">
        <f t="shared" si="3737"/>
        <v>0</v>
      </c>
      <c r="AS4536" s="86">
        <f t="shared" si="3737"/>
        <v>0</v>
      </c>
      <c r="AT4536" s="88">
        <f t="shared" si="3737"/>
        <v>0</v>
      </c>
      <c r="AU4536" s="86">
        <f t="shared" si="3737"/>
        <v>0</v>
      </c>
      <c r="AV4536" s="86">
        <f t="shared" si="3718"/>
        <v>0</v>
      </c>
      <c r="AW4536" s="93">
        <f t="shared" si="3719"/>
        <v>0</v>
      </c>
      <c r="AY4536" s="86">
        <f t="shared" si="3720"/>
        <v>0</v>
      </c>
      <c r="AZ4536" s="86">
        <f t="shared" si="3721"/>
        <v>0</v>
      </c>
      <c r="BA4536" s="86">
        <f t="shared" si="3722"/>
        <v>0</v>
      </c>
      <c r="BB4536" s="86">
        <f t="shared" si="3723"/>
        <v>0</v>
      </c>
      <c r="BC4536" s="86">
        <f t="shared" si="3724"/>
        <v>0</v>
      </c>
      <c r="BD4536" s="86">
        <f t="shared" si="3725"/>
        <v>0</v>
      </c>
    </row>
    <row r="4537" spans="2:56" x14ac:dyDescent="0.3">
      <c r="B4537" s="169" t="s">
        <v>80</v>
      </c>
      <c r="C4537" s="248"/>
      <c r="D4537" s="249"/>
      <c r="E4537" s="172">
        <f t="shared" si="3711"/>
        <v>0</v>
      </c>
      <c r="F4537" s="248"/>
      <c r="G4537" s="249"/>
      <c r="H4537" s="172">
        <f t="shared" si="3712"/>
        <v>0</v>
      </c>
      <c r="I4537" s="248"/>
      <c r="J4537" s="250"/>
      <c r="K4537" s="174">
        <f t="shared" si="3713"/>
        <v>0</v>
      </c>
      <c r="L4537" s="248"/>
      <c r="M4537" s="250"/>
      <c r="N4537" s="251"/>
      <c r="O4537" s="248"/>
      <c r="P4537" s="251"/>
      <c r="Q4537" s="166">
        <f t="shared" si="3714"/>
        <v>0</v>
      </c>
      <c r="R4537" s="251"/>
      <c r="S4537" s="251"/>
      <c r="T4537" s="167">
        <f t="shared" si="3726"/>
        <v>0</v>
      </c>
      <c r="U4537" s="157"/>
      <c r="V4537" s="248"/>
      <c r="W4537" s="251"/>
      <c r="X4537" s="166">
        <f t="shared" si="3715"/>
        <v>0</v>
      </c>
      <c r="Y4537" s="251"/>
      <c r="Z4537" s="251"/>
      <c r="AA4537" s="167">
        <f t="shared" si="3727"/>
        <v>0</v>
      </c>
      <c r="AB4537" s="157"/>
      <c r="AC4537" s="248"/>
      <c r="AD4537" s="251"/>
      <c r="AE4537" s="166">
        <f t="shared" si="3716"/>
        <v>0</v>
      </c>
      <c r="AF4537" s="251"/>
      <c r="AG4537" s="251"/>
      <c r="AH4537" s="167">
        <f t="shared" si="3728"/>
        <v>0</v>
      </c>
      <c r="AJ4537" s="252"/>
      <c r="AK4537" s="253"/>
      <c r="AL4537" s="254"/>
      <c r="AM4537" s="253"/>
      <c r="AN4537" s="254"/>
      <c r="AO4537" s="253"/>
      <c r="AP4537" s="254"/>
      <c r="AQ4537" s="253"/>
      <c r="AR4537" s="254"/>
      <c r="AS4537" s="253"/>
      <c r="AT4537" s="254"/>
      <c r="AU4537" s="253"/>
      <c r="AV4537" s="163">
        <f t="shared" si="3718"/>
        <v>0</v>
      </c>
      <c r="AW4537" s="168">
        <f t="shared" si="3719"/>
        <v>0</v>
      </c>
      <c r="AY4537" s="163">
        <f t="shared" si="3720"/>
        <v>0</v>
      </c>
      <c r="AZ4537" s="163">
        <f t="shared" si="3721"/>
        <v>0</v>
      </c>
      <c r="BA4537" s="163">
        <f t="shared" si="3722"/>
        <v>0</v>
      </c>
      <c r="BB4537" s="163">
        <f t="shared" si="3723"/>
        <v>0</v>
      </c>
      <c r="BC4537" s="163">
        <f t="shared" si="3724"/>
        <v>0</v>
      </c>
      <c r="BD4537" s="163">
        <f t="shared" si="3725"/>
        <v>0</v>
      </c>
    </row>
    <row r="4538" spans="2:56" x14ac:dyDescent="0.3">
      <c r="B4538" s="179" t="s">
        <v>81</v>
      </c>
      <c r="C4538" s="83">
        <f>SUM(C4539)</f>
        <v>36000</v>
      </c>
      <c r="D4538" s="84">
        <f>SUM(D4539)</f>
        <v>26645</v>
      </c>
      <c r="E4538" s="85">
        <f t="shared" si="3711"/>
        <v>0.7401388888888889</v>
      </c>
      <c r="F4538" s="83">
        <f>SUM(F4539)</f>
        <v>58065</v>
      </c>
      <c r="G4538" s="84">
        <f>SUM(G4539)</f>
        <v>55586.86</v>
      </c>
      <c r="H4538" s="85">
        <f t="shared" si="3712"/>
        <v>0.95732127787823995</v>
      </c>
      <c r="I4538" s="83">
        <f>SUM(I4539)</f>
        <v>72000</v>
      </c>
      <c r="J4538" s="86">
        <f>SUM(J4539)</f>
        <v>72000</v>
      </c>
      <c r="K4538" s="87">
        <f t="shared" si="3713"/>
        <v>1</v>
      </c>
      <c r="L4538" s="83">
        <f>SUM(L4539)</f>
        <v>0</v>
      </c>
      <c r="M4538" s="86">
        <f>SUM(M4539)</f>
        <v>7000</v>
      </c>
      <c r="N4538" s="88">
        <f>SUM(N4539)</f>
        <v>0</v>
      </c>
      <c r="O4538" s="83">
        <f>SUM(O4539)</f>
        <v>0</v>
      </c>
      <c r="P4538" s="88">
        <f>SUM(P4539)</f>
        <v>30000</v>
      </c>
      <c r="Q4538" s="177">
        <f t="shared" si="3714"/>
        <v>30000</v>
      </c>
      <c r="R4538" s="88">
        <f>SUM(R4539)</f>
        <v>0</v>
      </c>
      <c r="S4538" s="88">
        <f>SUM(S4539)</f>
        <v>0</v>
      </c>
      <c r="T4538" s="178">
        <f t="shared" si="3726"/>
        <v>30000</v>
      </c>
      <c r="U4538" s="157"/>
      <c r="V4538" s="83">
        <f>SUM(V4539)</f>
        <v>0</v>
      </c>
      <c r="W4538" s="88">
        <f>SUM(W4539)</f>
        <v>0</v>
      </c>
      <c r="X4538" s="177">
        <f t="shared" si="3715"/>
        <v>0</v>
      </c>
      <c r="Y4538" s="88">
        <f>SUM(Y4539)</f>
        <v>0</v>
      </c>
      <c r="Z4538" s="88">
        <f>SUM(Z4539)</f>
        <v>0</v>
      </c>
      <c r="AA4538" s="178">
        <f t="shared" si="3727"/>
        <v>0</v>
      </c>
      <c r="AB4538" s="157"/>
      <c r="AC4538" s="83">
        <f>SUM(AC4539)</f>
        <v>0</v>
      </c>
      <c r="AD4538" s="88">
        <f>SUM(AD4539)</f>
        <v>0</v>
      </c>
      <c r="AE4538" s="177">
        <f t="shared" si="3716"/>
        <v>0</v>
      </c>
      <c r="AF4538" s="88">
        <f>SUM(AF4539)</f>
        <v>0</v>
      </c>
      <c r="AG4538" s="88">
        <f>SUM(AG4539)</f>
        <v>0</v>
      </c>
      <c r="AH4538" s="178">
        <f t="shared" si="3728"/>
        <v>0</v>
      </c>
      <c r="AJ4538" s="84">
        <f t="shared" ref="AJ4538:AU4538" si="3738">SUM(AJ4539)</f>
        <v>0</v>
      </c>
      <c r="AK4538" s="86">
        <f t="shared" si="3738"/>
        <v>30000</v>
      </c>
      <c r="AL4538" s="88">
        <f t="shared" si="3738"/>
        <v>0</v>
      </c>
      <c r="AM4538" s="86">
        <f t="shared" si="3738"/>
        <v>0</v>
      </c>
      <c r="AN4538" s="88">
        <f t="shared" si="3738"/>
        <v>0</v>
      </c>
      <c r="AO4538" s="86">
        <f t="shared" si="3738"/>
        <v>0</v>
      </c>
      <c r="AP4538" s="88">
        <f t="shared" si="3738"/>
        <v>0</v>
      </c>
      <c r="AQ4538" s="86">
        <f t="shared" si="3738"/>
        <v>0</v>
      </c>
      <c r="AR4538" s="88">
        <f t="shared" si="3738"/>
        <v>0</v>
      </c>
      <c r="AS4538" s="86">
        <f t="shared" si="3738"/>
        <v>0</v>
      </c>
      <c r="AT4538" s="88">
        <f t="shared" si="3738"/>
        <v>0</v>
      </c>
      <c r="AU4538" s="86">
        <f t="shared" si="3738"/>
        <v>0</v>
      </c>
      <c r="AV4538" s="86">
        <f t="shared" si="3718"/>
        <v>30000</v>
      </c>
      <c r="AW4538" s="93">
        <f t="shared" si="3719"/>
        <v>0</v>
      </c>
      <c r="AY4538" s="86">
        <f t="shared" si="3720"/>
        <v>30000</v>
      </c>
      <c r="AZ4538" s="86">
        <f t="shared" si="3721"/>
        <v>0</v>
      </c>
      <c r="BA4538" s="86">
        <f t="shared" si="3722"/>
        <v>0</v>
      </c>
      <c r="BB4538" s="86">
        <f t="shared" si="3723"/>
        <v>0</v>
      </c>
      <c r="BC4538" s="86">
        <f t="shared" si="3724"/>
        <v>30000</v>
      </c>
      <c r="BD4538" s="86">
        <f t="shared" si="3725"/>
        <v>0</v>
      </c>
    </row>
    <row r="4539" spans="2:56" x14ac:dyDescent="0.3">
      <c r="B4539" s="169" t="s">
        <v>81</v>
      </c>
      <c r="C4539" s="248">
        <v>36000</v>
      </c>
      <c r="D4539" s="249">
        <v>26645</v>
      </c>
      <c r="E4539" s="172">
        <f t="shared" si="3711"/>
        <v>0.7401388888888889</v>
      </c>
      <c r="F4539" s="248">
        <v>58065</v>
      </c>
      <c r="G4539" s="249">
        <v>55586.86</v>
      </c>
      <c r="H4539" s="172">
        <f t="shared" si="3712"/>
        <v>0.95732127787823995</v>
      </c>
      <c r="I4539" s="248">
        <v>72000</v>
      </c>
      <c r="J4539" s="250">
        <v>72000</v>
      </c>
      <c r="K4539" s="174">
        <f t="shared" si="3713"/>
        <v>1</v>
      </c>
      <c r="L4539" s="248"/>
      <c r="M4539" s="250">
        <v>7000</v>
      </c>
      <c r="N4539" s="251"/>
      <c r="O4539" s="248"/>
      <c r="P4539" s="251">
        <v>30000</v>
      </c>
      <c r="Q4539" s="166">
        <f t="shared" si="3714"/>
        <v>30000</v>
      </c>
      <c r="R4539" s="251"/>
      <c r="S4539" s="251"/>
      <c r="T4539" s="167">
        <f t="shared" si="3726"/>
        <v>30000</v>
      </c>
      <c r="U4539" s="157"/>
      <c r="V4539" s="248"/>
      <c r="W4539" s="251"/>
      <c r="X4539" s="166">
        <f t="shared" si="3715"/>
        <v>0</v>
      </c>
      <c r="Y4539" s="251"/>
      <c r="Z4539" s="251"/>
      <c r="AA4539" s="167">
        <f t="shared" si="3727"/>
        <v>0</v>
      </c>
      <c r="AB4539" s="157"/>
      <c r="AC4539" s="248"/>
      <c r="AD4539" s="251"/>
      <c r="AE4539" s="166">
        <f t="shared" si="3716"/>
        <v>0</v>
      </c>
      <c r="AF4539" s="251"/>
      <c r="AG4539" s="251"/>
      <c r="AH4539" s="167">
        <f t="shared" si="3728"/>
        <v>0</v>
      </c>
      <c r="AJ4539" s="252"/>
      <c r="AK4539" s="253">
        <v>30000</v>
      </c>
      <c r="AL4539" s="254"/>
      <c r="AM4539" s="253"/>
      <c r="AN4539" s="254"/>
      <c r="AO4539" s="253"/>
      <c r="AP4539" s="254"/>
      <c r="AQ4539" s="253"/>
      <c r="AR4539" s="254"/>
      <c r="AS4539" s="253"/>
      <c r="AT4539" s="254"/>
      <c r="AU4539" s="253"/>
      <c r="AV4539" s="163">
        <f t="shared" si="3718"/>
        <v>30000</v>
      </c>
      <c r="AW4539" s="168">
        <f t="shared" si="3719"/>
        <v>0</v>
      </c>
      <c r="AY4539" s="163">
        <f t="shared" si="3720"/>
        <v>30000</v>
      </c>
      <c r="AZ4539" s="163">
        <f t="shared" si="3721"/>
        <v>0</v>
      </c>
      <c r="BA4539" s="163">
        <f t="shared" si="3722"/>
        <v>0</v>
      </c>
      <c r="BB4539" s="163">
        <f t="shared" si="3723"/>
        <v>0</v>
      </c>
      <c r="BC4539" s="163">
        <f t="shared" si="3724"/>
        <v>30000</v>
      </c>
      <c r="BD4539" s="163">
        <f t="shared" si="3725"/>
        <v>0</v>
      </c>
    </row>
    <row r="4540" spans="2:56" x14ac:dyDescent="0.3">
      <c r="B4540" s="179" t="s">
        <v>82</v>
      </c>
      <c r="C4540" s="83">
        <f>SUM(C4541:C4546)</f>
        <v>0</v>
      </c>
      <c r="D4540" s="84">
        <f>SUM(D4541:D4546)</f>
        <v>0</v>
      </c>
      <c r="E4540" s="85">
        <f t="shared" si="3711"/>
        <v>0</v>
      </c>
      <c r="F4540" s="83">
        <f>SUM(F4541:F4546)</f>
        <v>0</v>
      </c>
      <c r="G4540" s="84">
        <f>SUM(G4541:G4546)</f>
        <v>0</v>
      </c>
      <c r="H4540" s="85">
        <f t="shared" si="3712"/>
        <v>0</v>
      </c>
      <c r="I4540" s="83">
        <f>SUM(I4541:I4546)</f>
        <v>0</v>
      </c>
      <c r="J4540" s="86">
        <f>SUM(J4541:J4546)</f>
        <v>0</v>
      </c>
      <c r="K4540" s="87">
        <f t="shared" si="3713"/>
        <v>0</v>
      </c>
      <c r="L4540" s="83">
        <f>SUM(L4541:L4546)</f>
        <v>0</v>
      </c>
      <c r="M4540" s="86">
        <f>SUM(M4541:M4546)</f>
        <v>0</v>
      </c>
      <c r="N4540" s="88">
        <f>SUM(N4541:N4546)</f>
        <v>0</v>
      </c>
      <c r="O4540" s="83">
        <f>SUM(O4541:O4546)</f>
        <v>0</v>
      </c>
      <c r="P4540" s="88">
        <f>SUM(P4541:P4546)</f>
        <v>0</v>
      </c>
      <c r="Q4540" s="177">
        <f t="shared" si="3714"/>
        <v>0</v>
      </c>
      <c r="R4540" s="88">
        <f>SUM(R4541:R4546)</f>
        <v>0</v>
      </c>
      <c r="S4540" s="88">
        <f>SUM(S4541:S4546)</f>
        <v>0</v>
      </c>
      <c r="T4540" s="178">
        <f t="shared" si="3726"/>
        <v>0</v>
      </c>
      <c r="U4540" s="157"/>
      <c r="V4540" s="83">
        <f>SUM(V4541:V4546)</f>
        <v>0</v>
      </c>
      <c r="W4540" s="88">
        <f>SUM(W4541:W4546)</f>
        <v>0</v>
      </c>
      <c r="X4540" s="177">
        <f t="shared" si="3715"/>
        <v>0</v>
      </c>
      <c r="Y4540" s="88">
        <f>SUM(Y4541:Y4546)</f>
        <v>0</v>
      </c>
      <c r="Z4540" s="88">
        <f>SUM(Z4541:Z4546)</f>
        <v>0</v>
      </c>
      <c r="AA4540" s="178">
        <f t="shared" si="3727"/>
        <v>0</v>
      </c>
      <c r="AB4540" s="157"/>
      <c r="AC4540" s="83">
        <f>SUM(AC4541:AC4546)</f>
        <v>0</v>
      </c>
      <c r="AD4540" s="88">
        <f>SUM(AD4541:AD4546)</f>
        <v>0</v>
      </c>
      <c r="AE4540" s="177">
        <f t="shared" si="3716"/>
        <v>0</v>
      </c>
      <c r="AF4540" s="88">
        <f>SUM(AF4541:AF4546)</f>
        <v>0</v>
      </c>
      <c r="AG4540" s="88">
        <f>SUM(AG4541:AG4546)</f>
        <v>0</v>
      </c>
      <c r="AH4540" s="178">
        <f t="shared" si="3728"/>
        <v>0</v>
      </c>
      <c r="AJ4540" s="84">
        <f t="shared" ref="AJ4540:AU4540" si="3739">SUM(AJ4541:AJ4546)</f>
        <v>0</v>
      </c>
      <c r="AK4540" s="86">
        <f t="shared" si="3739"/>
        <v>0</v>
      </c>
      <c r="AL4540" s="88">
        <f t="shared" si="3739"/>
        <v>0</v>
      </c>
      <c r="AM4540" s="86">
        <f t="shared" si="3739"/>
        <v>0</v>
      </c>
      <c r="AN4540" s="88">
        <f t="shared" si="3739"/>
        <v>0</v>
      </c>
      <c r="AO4540" s="86">
        <f t="shared" si="3739"/>
        <v>0</v>
      </c>
      <c r="AP4540" s="88">
        <f t="shared" si="3739"/>
        <v>0</v>
      </c>
      <c r="AQ4540" s="86">
        <f t="shared" si="3739"/>
        <v>0</v>
      </c>
      <c r="AR4540" s="88">
        <f t="shared" si="3739"/>
        <v>0</v>
      </c>
      <c r="AS4540" s="86">
        <f t="shared" si="3739"/>
        <v>0</v>
      </c>
      <c r="AT4540" s="88">
        <f t="shared" si="3739"/>
        <v>0</v>
      </c>
      <c r="AU4540" s="86">
        <f t="shared" si="3739"/>
        <v>0</v>
      </c>
      <c r="AV4540" s="86">
        <f t="shared" si="3718"/>
        <v>0</v>
      </c>
      <c r="AW4540" s="93">
        <f t="shared" si="3719"/>
        <v>0</v>
      </c>
      <c r="AY4540" s="86">
        <f t="shared" si="3720"/>
        <v>0</v>
      </c>
      <c r="AZ4540" s="86">
        <f t="shared" si="3721"/>
        <v>0</v>
      </c>
      <c r="BA4540" s="86">
        <f t="shared" si="3722"/>
        <v>0</v>
      </c>
      <c r="BB4540" s="86">
        <f t="shared" si="3723"/>
        <v>0</v>
      </c>
      <c r="BC4540" s="86">
        <f t="shared" si="3724"/>
        <v>0</v>
      </c>
      <c r="BD4540" s="86">
        <f t="shared" si="3725"/>
        <v>0</v>
      </c>
    </row>
    <row r="4541" spans="2:56" x14ac:dyDescent="0.3">
      <c r="B4541" s="169" t="s">
        <v>83</v>
      </c>
      <c r="C4541" s="248"/>
      <c r="D4541" s="249"/>
      <c r="E4541" s="172">
        <f t="shared" si="3711"/>
        <v>0</v>
      </c>
      <c r="F4541" s="248"/>
      <c r="G4541" s="249"/>
      <c r="H4541" s="172">
        <f t="shared" si="3712"/>
        <v>0</v>
      </c>
      <c r="I4541" s="248"/>
      <c r="J4541" s="250"/>
      <c r="K4541" s="174">
        <f t="shared" si="3713"/>
        <v>0</v>
      </c>
      <c r="L4541" s="248"/>
      <c r="M4541" s="250"/>
      <c r="N4541" s="251"/>
      <c r="O4541" s="248"/>
      <c r="P4541" s="251"/>
      <c r="Q4541" s="166">
        <f t="shared" si="3714"/>
        <v>0</v>
      </c>
      <c r="R4541" s="251"/>
      <c r="S4541" s="251"/>
      <c r="T4541" s="167">
        <f t="shared" si="3726"/>
        <v>0</v>
      </c>
      <c r="U4541" s="157"/>
      <c r="V4541" s="248"/>
      <c r="W4541" s="251"/>
      <c r="X4541" s="166">
        <f t="shared" si="3715"/>
        <v>0</v>
      </c>
      <c r="Y4541" s="251"/>
      <c r="Z4541" s="251"/>
      <c r="AA4541" s="167">
        <f t="shared" si="3727"/>
        <v>0</v>
      </c>
      <c r="AB4541" s="157"/>
      <c r="AC4541" s="248"/>
      <c r="AD4541" s="251"/>
      <c r="AE4541" s="166">
        <f t="shared" si="3716"/>
        <v>0</v>
      </c>
      <c r="AF4541" s="251"/>
      <c r="AG4541" s="251"/>
      <c r="AH4541" s="167">
        <f t="shared" si="3728"/>
        <v>0</v>
      </c>
      <c r="AJ4541" s="252"/>
      <c r="AK4541" s="253"/>
      <c r="AL4541" s="254"/>
      <c r="AM4541" s="253"/>
      <c r="AN4541" s="254"/>
      <c r="AO4541" s="253"/>
      <c r="AP4541" s="254"/>
      <c r="AQ4541" s="253"/>
      <c r="AR4541" s="254"/>
      <c r="AS4541" s="253"/>
      <c r="AT4541" s="254"/>
      <c r="AU4541" s="253"/>
      <c r="AV4541" s="163">
        <f t="shared" si="3718"/>
        <v>0</v>
      </c>
      <c r="AW4541" s="168">
        <f t="shared" si="3719"/>
        <v>0</v>
      </c>
      <c r="AY4541" s="163">
        <f t="shared" si="3720"/>
        <v>0</v>
      </c>
      <c r="AZ4541" s="163">
        <f t="shared" si="3721"/>
        <v>0</v>
      </c>
      <c r="BA4541" s="163">
        <f t="shared" si="3722"/>
        <v>0</v>
      </c>
      <c r="BB4541" s="163">
        <f t="shared" si="3723"/>
        <v>0</v>
      </c>
      <c r="BC4541" s="163">
        <f t="shared" si="3724"/>
        <v>0</v>
      </c>
      <c r="BD4541" s="163">
        <f t="shared" si="3725"/>
        <v>0</v>
      </c>
    </row>
    <row r="4542" spans="2:56" x14ac:dyDescent="0.3">
      <c r="B4542" s="169" t="s">
        <v>84</v>
      </c>
      <c r="C4542" s="248"/>
      <c r="D4542" s="249"/>
      <c r="E4542" s="172">
        <f t="shared" si="3711"/>
        <v>0</v>
      </c>
      <c r="F4542" s="248"/>
      <c r="G4542" s="249"/>
      <c r="H4542" s="172">
        <f t="shared" si="3712"/>
        <v>0</v>
      </c>
      <c r="I4542" s="248"/>
      <c r="J4542" s="250"/>
      <c r="K4542" s="174">
        <f t="shared" si="3713"/>
        <v>0</v>
      </c>
      <c r="L4542" s="248"/>
      <c r="M4542" s="250"/>
      <c r="N4542" s="251"/>
      <c r="O4542" s="248"/>
      <c r="P4542" s="251"/>
      <c r="Q4542" s="166">
        <f t="shared" si="3714"/>
        <v>0</v>
      </c>
      <c r="R4542" s="251"/>
      <c r="S4542" s="251"/>
      <c r="T4542" s="167">
        <f t="shared" si="3726"/>
        <v>0</v>
      </c>
      <c r="U4542" s="157"/>
      <c r="V4542" s="248"/>
      <c r="W4542" s="251"/>
      <c r="X4542" s="166">
        <f t="shared" si="3715"/>
        <v>0</v>
      </c>
      <c r="Y4542" s="251"/>
      <c r="Z4542" s="251"/>
      <c r="AA4542" s="167">
        <f t="shared" si="3727"/>
        <v>0</v>
      </c>
      <c r="AB4542" s="157"/>
      <c r="AC4542" s="248"/>
      <c r="AD4542" s="251"/>
      <c r="AE4542" s="166">
        <f t="shared" si="3716"/>
        <v>0</v>
      </c>
      <c r="AF4542" s="251"/>
      <c r="AG4542" s="251"/>
      <c r="AH4542" s="167">
        <f t="shared" si="3728"/>
        <v>0</v>
      </c>
      <c r="AJ4542" s="252"/>
      <c r="AK4542" s="253"/>
      <c r="AL4542" s="254"/>
      <c r="AM4542" s="253"/>
      <c r="AN4542" s="254"/>
      <c r="AO4542" s="253"/>
      <c r="AP4542" s="254"/>
      <c r="AQ4542" s="253"/>
      <c r="AR4542" s="254"/>
      <c r="AS4542" s="253"/>
      <c r="AT4542" s="254"/>
      <c r="AU4542" s="253"/>
      <c r="AV4542" s="163">
        <f t="shared" si="3718"/>
        <v>0</v>
      </c>
      <c r="AW4542" s="168">
        <f t="shared" si="3719"/>
        <v>0</v>
      </c>
      <c r="AY4542" s="163">
        <f t="shared" si="3720"/>
        <v>0</v>
      </c>
      <c r="AZ4542" s="163">
        <f t="shared" si="3721"/>
        <v>0</v>
      </c>
      <c r="BA4542" s="163">
        <f t="shared" si="3722"/>
        <v>0</v>
      </c>
      <c r="BB4542" s="163">
        <f t="shared" si="3723"/>
        <v>0</v>
      </c>
      <c r="BC4542" s="163">
        <f t="shared" si="3724"/>
        <v>0</v>
      </c>
      <c r="BD4542" s="163">
        <f t="shared" si="3725"/>
        <v>0</v>
      </c>
    </row>
    <row r="4543" spans="2:56" x14ac:dyDescent="0.3">
      <c r="B4543" s="169" t="s">
        <v>85</v>
      </c>
      <c r="C4543" s="248"/>
      <c r="D4543" s="249"/>
      <c r="E4543" s="172">
        <f t="shared" si="3711"/>
        <v>0</v>
      </c>
      <c r="F4543" s="248"/>
      <c r="G4543" s="249"/>
      <c r="H4543" s="172">
        <f t="shared" si="3712"/>
        <v>0</v>
      </c>
      <c r="I4543" s="248"/>
      <c r="J4543" s="250"/>
      <c r="K4543" s="174">
        <f t="shared" si="3713"/>
        <v>0</v>
      </c>
      <c r="L4543" s="248"/>
      <c r="M4543" s="250"/>
      <c r="N4543" s="251"/>
      <c r="O4543" s="248"/>
      <c r="P4543" s="251"/>
      <c r="Q4543" s="166">
        <f t="shared" si="3714"/>
        <v>0</v>
      </c>
      <c r="R4543" s="251"/>
      <c r="S4543" s="251"/>
      <c r="T4543" s="167">
        <f t="shared" si="3726"/>
        <v>0</v>
      </c>
      <c r="U4543" s="157"/>
      <c r="V4543" s="248"/>
      <c r="W4543" s="251"/>
      <c r="X4543" s="166">
        <f t="shared" si="3715"/>
        <v>0</v>
      </c>
      <c r="Y4543" s="251"/>
      <c r="Z4543" s="251"/>
      <c r="AA4543" s="167">
        <f t="shared" si="3727"/>
        <v>0</v>
      </c>
      <c r="AB4543" s="157"/>
      <c r="AC4543" s="248"/>
      <c r="AD4543" s="251"/>
      <c r="AE4543" s="166">
        <f t="shared" si="3716"/>
        <v>0</v>
      </c>
      <c r="AF4543" s="251"/>
      <c r="AG4543" s="251"/>
      <c r="AH4543" s="167">
        <f t="shared" si="3728"/>
        <v>0</v>
      </c>
      <c r="AJ4543" s="252"/>
      <c r="AK4543" s="253"/>
      <c r="AL4543" s="254"/>
      <c r="AM4543" s="253"/>
      <c r="AN4543" s="254"/>
      <c r="AO4543" s="253"/>
      <c r="AP4543" s="254"/>
      <c r="AQ4543" s="253"/>
      <c r="AR4543" s="254"/>
      <c r="AS4543" s="253"/>
      <c r="AT4543" s="254"/>
      <c r="AU4543" s="253"/>
      <c r="AV4543" s="163">
        <f t="shared" si="3718"/>
        <v>0</v>
      </c>
      <c r="AW4543" s="168">
        <f t="shared" si="3719"/>
        <v>0</v>
      </c>
      <c r="AY4543" s="163">
        <f t="shared" si="3720"/>
        <v>0</v>
      </c>
      <c r="AZ4543" s="163">
        <f t="shared" si="3721"/>
        <v>0</v>
      </c>
      <c r="BA4543" s="163">
        <f t="shared" si="3722"/>
        <v>0</v>
      </c>
      <c r="BB4543" s="163">
        <f t="shared" si="3723"/>
        <v>0</v>
      </c>
      <c r="BC4543" s="163">
        <f t="shared" si="3724"/>
        <v>0</v>
      </c>
      <c r="BD4543" s="163">
        <f t="shared" si="3725"/>
        <v>0</v>
      </c>
    </row>
    <row r="4544" spans="2:56" x14ac:dyDescent="0.3">
      <c r="B4544" s="169" t="s">
        <v>86</v>
      </c>
      <c r="C4544" s="248"/>
      <c r="D4544" s="249"/>
      <c r="E4544" s="172">
        <f t="shared" si="3711"/>
        <v>0</v>
      </c>
      <c r="F4544" s="248"/>
      <c r="G4544" s="249"/>
      <c r="H4544" s="172">
        <f t="shared" si="3712"/>
        <v>0</v>
      </c>
      <c r="I4544" s="248"/>
      <c r="J4544" s="250"/>
      <c r="K4544" s="174">
        <f t="shared" si="3713"/>
        <v>0</v>
      </c>
      <c r="L4544" s="248"/>
      <c r="M4544" s="250"/>
      <c r="N4544" s="251"/>
      <c r="O4544" s="248"/>
      <c r="P4544" s="251"/>
      <c r="Q4544" s="166">
        <f t="shared" si="3714"/>
        <v>0</v>
      </c>
      <c r="R4544" s="251"/>
      <c r="S4544" s="251"/>
      <c r="T4544" s="167">
        <f t="shared" si="3726"/>
        <v>0</v>
      </c>
      <c r="U4544" s="157"/>
      <c r="V4544" s="248"/>
      <c r="W4544" s="251"/>
      <c r="X4544" s="166">
        <f t="shared" si="3715"/>
        <v>0</v>
      </c>
      <c r="Y4544" s="251"/>
      <c r="Z4544" s="251"/>
      <c r="AA4544" s="167">
        <f t="shared" si="3727"/>
        <v>0</v>
      </c>
      <c r="AB4544" s="157"/>
      <c r="AC4544" s="248"/>
      <c r="AD4544" s="251"/>
      <c r="AE4544" s="166">
        <f t="shared" si="3716"/>
        <v>0</v>
      </c>
      <c r="AF4544" s="251"/>
      <c r="AG4544" s="251"/>
      <c r="AH4544" s="167">
        <f t="shared" si="3728"/>
        <v>0</v>
      </c>
      <c r="AJ4544" s="252"/>
      <c r="AK4544" s="253"/>
      <c r="AL4544" s="254"/>
      <c r="AM4544" s="253"/>
      <c r="AN4544" s="254"/>
      <c r="AO4544" s="253"/>
      <c r="AP4544" s="254"/>
      <c r="AQ4544" s="253"/>
      <c r="AR4544" s="254"/>
      <c r="AS4544" s="253"/>
      <c r="AT4544" s="254"/>
      <c r="AU4544" s="253"/>
      <c r="AV4544" s="163">
        <f t="shared" si="3718"/>
        <v>0</v>
      </c>
      <c r="AW4544" s="168">
        <f t="shared" si="3719"/>
        <v>0</v>
      </c>
      <c r="AY4544" s="163">
        <f t="shared" si="3720"/>
        <v>0</v>
      </c>
      <c r="AZ4544" s="163">
        <f t="shared" si="3721"/>
        <v>0</v>
      </c>
      <c r="BA4544" s="163">
        <f t="shared" si="3722"/>
        <v>0</v>
      </c>
      <c r="BB4544" s="163">
        <f t="shared" si="3723"/>
        <v>0</v>
      </c>
      <c r="BC4544" s="163">
        <f t="shared" si="3724"/>
        <v>0</v>
      </c>
      <c r="BD4544" s="163">
        <f t="shared" si="3725"/>
        <v>0</v>
      </c>
    </row>
    <row r="4545" spans="2:56" x14ac:dyDescent="0.3">
      <c r="B4545" s="169" t="s">
        <v>87</v>
      </c>
      <c r="C4545" s="248"/>
      <c r="D4545" s="249"/>
      <c r="E4545" s="172">
        <f t="shared" si="3711"/>
        <v>0</v>
      </c>
      <c r="F4545" s="248"/>
      <c r="G4545" s="249"/>
      <c r="H4545" s="172">
        <f t="shared" si="3712"/>
        <v>0</v>
      </c>
      <c r="I4545" s="248"/>
      <c r="J4545" s="250"/>
      <c r="K4545" s="174">
        <f t="shared" si="3713"/>
        <v>0</v>
      </c>
      <c r="L4545" s="248"/>
      <c r="M4545" s="250"/>
      <c r="N4545" s="251"/>
      <c r="O4545" s="248"/>
      <c r="P4545" s="251"/>
      <c r="Q4545" s="166">
        <f t="shared" si="3714"/>
        <v>0</v>
      </c>
      <c r="R4545" s="251"/>
      <c r="S4545" s="251"/>
      <c r="T4545" s="167">
        <f t="shared" si="3726"/>
        <v>0</v>
      </c>
      <c r="U4545" s="157"/>
      <c r="V4545" s="248"/>
      <c r="W4545" s="251"/>
      <c r="X4545" s="166">
        <f t="shared" si="3715"/>
        <v>0</v>
      </c>
      <c r="Y4545" s="251"/>
      <c r="Z4545" s="251"/>
      <c r="AA4545" s="167">
        <f t="shared" si="3727"/>
        <v>0</v>
      </c>
      <c r="AB4545" s="157"/>
      <c r="AC4545" s="248"/>
      <c r="AD4545" s="251"/>
      <c r="AE4545" s="166">
        <f t="shared" si="3716"/>
        <v>0</v>
      </c>
      <c r="AF4545" s="251"/>
      <c r="AG4545" s="251"/>
      <c r="AH4545" s="167">
        <f t="shared" si="3728"/>
        <v>0</v>
      </c>
      <c r="AJ4545" s="252"/>
      <c r="AK4545" s="253"/>
      <c r="AL4545" s="254"/>
      <c r="AM4545" s="253"/>
      <c r="AN4545" s="254"/>
      <c r="AO4545" s="253"/>
      <c r="AP4545" s="254"/>
      <c r="AQ4545" s="253"/>
      <c r="AR4545" s="254"/>
      <c r="AS4545" s="253"/>
      <c r="AT4545" s="254"/>
      <c r="AU4545" s="253"/>
      <c r="AV4545" s="163">
        <f t="shared" si="3718"/>
        <v>0</v>
      </c>
      <c r="AW4545" s="168">
        <f t="shared" si="3719"/>
        <v>0</v>
      </c>
      <c r="AY4545" s="163">
        <f t="shared" si="3720"/>
        <v>0</v>
      </c>
      <c r="AZ4545" s="163">
        <f t="shared" si="3721"/>
        <v>0</v>
      </c>
      <c r="BA4545" s="163">
        <f t="shared" si="3722"/>
        <v>0</v>
      </c>
      <c r="BB4545" s="163">
        <f t="shared" si="3723"/>
        <v>0</v>
      </c>
      <c r="BC4545" s="163">
        <f t="shared" si="3724"/>
        <v>0</v>
      </c>
      <c r="BD4545" s="163">
        <f t="shared" si="3725"/>
        <v>0</v>
      </c>
    </row>
    <row r="4546" spans="2:56" x14ac:dyDescent="0.3">
      <c r="B4546" s="169" t="s">
        <v>88</v>
      </c>
      <c r="C4546" s="248"/>
      <c r="D4546" s="249"/>
      <c r="E4546" s="172">
        <f t="shared" si="3711"/>
        <v>0</v>
      </c>
      <c r="F4546" s="248"/>
      <c r="G4546" s="249"/>
      <c r="H4546" s="172">
        <f t="shared" si="3712"/>
        <v>0</v>
      </c>
      <c r="I4546" s="248"/>
      <c r="J4546" s="250"/>
      <c r="K4546" s="174">
        <f t="shared" si="3713"/>
        <v>0</v>
      </c>
      <c r="L4546" s="248"/>
      <c r="M4546" s="250"/>
      <c r="N4546" s="251"/>
      <c r="O4546" s="248"/>
      <c r="P4546" s="251"/>
      <c r="Q4546" s="166">
        <f t="shared" si="3714"/>
        <v>0</v>
      </c>
      <c r="R4546" s="251"/>
      <c r="S4546" s="251"/>
      <c r="T4546" s="167">
        <f t="shared" si="3726"/>
        <v>0</v>
      </c>
      <c r="U4546" s="157"/>
      <c r="V4546" s="248"/>
      <c r="W4546" s="251"/>
      <c r="X4546" s="166">
        <f t="shared" si="3715"/>
        <v>0</v>
      </c>
      <c r="Y4546" s="251"/>
      <c r="Z4546" s="251"/>
      <c r="AA4546" s="167">
        <f t="shared" si="3727"/>
        <v>0</v>
      </c>
      <c r="AB4546" s="157"/>
      <c r="AC4546" s="248"/>
      <c r="AD4546" s="251"/>
      <c r="AE4546" s="166">
        <f t="shared" si="3716"/>
        <v>0</v>
      </c>
      <c r="AF4546" s="251"/>
      <c r="AG4546" s="251"/>
      <c r="AH4546" s="167">
        <f t="shared" si="3728"/>
        <v>0</v>
      </c>
      <c r="AJ4546" s="252"/>
      <c r="AK4546" s="253"/>
      <c r="AL4546" s="254"/>
      <c r="AM4546" s="253"/>
      <c r="AN4546" s="254"/>
      <c r="AO4546" s="253"/>
      <c r="AP4546" s="254"/>
      <c r="AQ4546" s="253"/>
      <c r="AR4546" s="254"/>
      <c r="AS4546" s="253"/>
      <c r="AT4546" s="254"/>
      <c r="AU4546" s="253"/>
      <c r="AV4546" s="163">
        <f t="shared" si="3718"/>
        <v>0</v>
      </c>
      <c r="AW4546" s="168">
        <f t="shared" si="3719"/>
        <v>0</v>
      </c>
      <c r="AY4546" s="163">
        <f t="shared" si="3720"/>
        <v>0</v>
      </c>
      <c r="AZ4546" s="163">
        <f t="shared" si="3721"/>
        <v>0</v>
      </c>
      <c r="BA4546" s="163">
        <f t="shared" si="3722"/>
        <v>0</v>
      </c>
      <c r="BB4546" s="163">
        <f t="shared" si="3723"/>
        <v>0</v>
      </c>
      <c r="BC4546" s="163">
        <f t="shared" si="3724"/>
        <v>0</v>
      </c>
      <c r="BD4546" s="163">
        <f t="shared" si="3725"/>
        <v>0</v>
      </c>
    </row>
    <row r="4547" spans="2:56" x14ac:dyDescent="0.3">
      <c r="B4547" s="179" t="s">
        <v>89</v>
      </c>
      <c r="C4547" s="83">
        <f>SUM(C4548:C4553)</f>
        <v>0</v>
      </c>
      <c r="D4547" s="84">
        <f>SUM(D4548:D4553)</f>
        <v>0</v>
      </c>
      <c r="E4547" s="85">
        <f t="shared" si="3711"/>
        <v>0</v>
      </c>
      <c r="F4547" s="83">
        <f>SUM(F4548:F4553)</f>
        <v>0</v>
      </c>
      <c r="G4547" s="84">
        <f>SUM(G4548:G4553)</f>
        <v>0</v>
      </c>
      <c r="H4547" s="85">
        <f t="shared" si="3712"/>
        <v>0</v>
      </c>
      <c r="I4547" s="83">
        <f>SUM(I4548:I4553)</f>
        <v>0</v>
      </c>
      <c r="J4547" s="86">
        <f>SUM(J4548:J4553)</f>
        <v>0</v>
      </c>
      <c r="K4547" s="87">
        <f t="shared" si="3713"/>
        <v>0</v>
      </c>
      <c r="L4547" s="83">
        <f>SUM(L4548:L4553)</f>
        <v>0</v>
      </c>
      <c r="M4547" s="86">
        <f>SUM(M4548:M4553)</f>
        <v>0</v>
      </c>
      <c r="N4547" s="88">
        <f>SUM(N4548:N4553)</f>
        <v>0</v>
      </c>
      <c r="O4547" s="83">
        <f>SUM(O4548:O4553)</f>
        <v>0</v>
      </c>
      <c r="P4547" s="88">
        <f>SUM(P4548:P4553)</f>
        <v>0</v>
      </c>
      <c r="Q4547" s="177">
        <f t="shared" si="3714"/>
        <v>0</v>
      </c>
      <c r="R4547" s="88">
        <f>SUM(R4548:R4553)</f>
        <v>0</v>
      </c>
      <c r="S4547" s="88">
        <f>SUM(S4548:S4553)</f>
        <v>0</v>
      </c>
      <c r="T4547" s="178">
        <f t="shared" si="3726"/>
        <v>0</v>
      </c>
      <c r="U4547" s="157"/>
      <c r="V4547" s="83">
        <f>SUM(V4548:V4553)</f>
        <v>0</v>
      </c>
      <c r="W4547" s="88">
        <f>SUM(W4548:W4553)</f>
        <v>0</v>
      </c>
      <c r="X4547" s="177">
        <f t="shared" si="3715"/>
        <v>0</v>
      </c>
      <c r="Y4547" s="88">
        <f>SUM(Y4548:Y4553)</f>
        <v>0</v>
      </c>
      <c r="Z4547" s="88">
        <f>SUM(Z4548:Z4553)</f>
        <v>0</v>
      </c>
      <c r="AA4547" s="178">
        <f t="shared" si="3727"/>
        <v>0</v>
      </c>
      <c r="AB4547" s="157"/>
      <c r="AC4547" s="83">
        <f>SUM(AC4548:AC4553)</f>
        <v>0</v>
      </c>
      <c r="AD4547" s="88">
        <f>SUM(AD4548:AD4553)</f>
        <v>0</v>
      </c>
      <c r="AE4547" s="177">
        <f t="shared" si="3716"/>
        <v>0</v>
      </c>
      <c r="AF4547" s="88">
        <f>SUM(AF4548:AF4553)</f>
        <v>0</v>
      </c>
      <c r="AG4547" s="88">
        <f>SUM(AG4548:AG4553)</f>
        <v>0</v>
      </c>
      <c r="AH4547" s="178">
        <f t="shared" si="3728"/>
        <v>0</v>
      </c>
      <c r="AJ4547" s="84">
        <f t="shared" ref="AJ4547:AU4547" si="3740">SUM(AJ4548:AJ4553)</f>
        <v>0</v>
      </c>
      <c r="AK4547" s="86">
        <f t="shared" si="3740"/>
        <v>0</v>
      </c>
      <c r="AL4547" s="88">
        <f t="shared" si="3740"/>
        <v>0</v>
      </c>
      <c r="AM4547" s="86">
        <f t="shared" si="3740"/>
        <v>0</v>
      </c>
      <c r="AN4547" s="88">
        <f t="shared" si="3740"/>
        <v>0</v>
      </c>
      <c r="AO4547" s="86">
        <f t="shared" si="3740"/>
        <v>0</v>
      </c>
      <c r="AP4547" s="88">
        <f t="shared" si="3740"/>
        <v>0</v>
      </c>
      <c r="AQ4547" s="86">
        <f t="shared" si="3740"/>
        <v>0</v>
      </c>
      <c r="AR4547" s="88">
        <f t="shared" si="3740"/>
        <v>0</v>
      </c>
      <c r="AS4547" s="86">
        <f t="shared" si="3740"/>
        <v>0</v>
      </c>
      <c r="AT4547" s="88">
        <f t="shared" si="3740"/>
        <v>0</v>
      </c>
      <c r="AU4547" s="86">
        <f t="shared" si="3740"/>
        <v>0</v>
      </c>
      <c r="AV4547" s="86">
        <f t="shared" si="3718"/>
        <v>0</v>
      </c>
      <c r="AW4547" s="93">
        <f t="shared" si="3719"/>
        <v>0</v>
      </c>
      <c r="AY4547" s="86">
        <f t="shared" si="3720"/>
        <v>0</v>
      </c>
      <c r="AZ4547" s="86">
        <f t="shared" si="3721"/>
        <v>0</v>
      </c>
      <c r="BA4547" s="86">
        <f t="shared" si="3722"/>
        <v>0</v>
      </c>
      <c r="BB4547" s="86">
        <f t="shared" si="3723"/>
        <v>0</v>
      </c>
      <c r="BC4547" s="86">
        <f t="shared" si="3724"/>
        <v>0</v>
      </c>
      <c r="BD4547" s="86">
        <f t="shared" si="3725"/>
        <v>0</v>
      </c>
    </row>
    <row r="4548" spans="2:56" x14ac:dyDescent="0.3">
      <c r="B4548" s="169" t="s">
        <v>90</v>
      </c>
      <c r="C4548" s="248"/>
      <c r="D4548" s="249"/>
      <c r="E4548" s="172">
        <f t="shared" si="3711"/>
        <v>0</v>
      </c>
      <c r="F4548" s="248"/>
      <c r="G4548" s="249"/>
      <c r="H4548" s="172">
        <f t="shared" si="3712"/>
        <v>0</v>
      </c>
      <c r="I4548" s="248"/>
      <c r="J4548" s="250"/>
      <c r="K4548" s="174">
        <f t="shared" si="3713"/>
        <v>0</v>
      </c>
      <c r="L4548" s="248"/>
      <c r="M4548" s="250"/>
      <c r="N4548" s="251"/>
      <c r="O4548" s="248"/>
      <c r="P4548" s="251"/>
      <c r="Q4548" s="166">
        <f t="shared" si="3714"/>
        <v>0</v>
      </c>
      <c r="R4548" s="251"/>
      <c r="S4548" s="251"/>
      <c r="T4548" s="167">
        <f t="shared" si="3726"/>
        <v>0</v>
      </c>
      <c r="U4548" s="157"/>
      <c r="V4548" s="248"/>
      <c r="W4548" s="251"/>
      <c r="X4548" s="166">
        <f t="shared" si="3715"/>
        <v>0</v>
      </c>
      <c r="Y4548" s="251"/>
      <c r="Z4548" s="251"/>
      <c r="AA4548" s="167">
        <f t="shared" si="3727"/>
        <v>0</v>
      </c>
      <c r="AB4548" s="157"/>
      <c r="AC4548" s="248"/>
      <c r="AD4548" s="251"/>
      <c r="AE4548" s="166">
        <f t="shared" si="3716"/>
        <v>0</v>
      </c>
      <c r="AF4548" s="251"/>
      <c r="AG4548" s="251"/>
      <c r="AH4548" s="167">
        <f t="shared" si="3728"/>
        <v>0</v>
      </c>
      <c r="AJ4548" s="252"/>
      <c r="AK4548" s="253"/>
      <c r="AL4548" s="254"/>
      <c r="AM4548" s="253"/>
      <c r="AN4548" s="254"/>
      <c r="AO4548" s="253"/>
      <c r="AP4548" s="254"/>
      <c r="AQ4548" s="253"/>
      <c r="AR4548" s="254"/>
      <c r="AS4548" s="253"/>
      <c r="AT4548" s="254"/>
      <c r="AU4548" s="253"/>
      <c r="AV4548" s="163">
        <f t="shared" si="3718"/>
        <v>0</v>
      </c>
      <c r="AW4548" s="168">
        <f t="shared" si="3719"/>
        <v>0</v>
      </c>
      <c r="AY4548" s="163">
        <f t="shared" si="3720"/>
        <v>0</v>
      </c>
      <c r="AZ4548" s="163">
        <f t="shared" si="3721"/>
        <v>0</v>
      </c>
      <c r="BA4548" s="163">
        <f t="shared" si="3722"/>
        <v>0</v>
      </c>
      <c r="BB4548" s="163">
        <f t="shared" si="3723"/>
        <v>0</v>
      </c>
      <c r="BC4548" s="163">
        <f t="shared" si="3724"/>
        <v>0</v>
      </c>
      <c r="BD4548" s="163">
        <f t="shared" si="3725"/>
        <v>0</v>
      </c>
    </row>
    <row r="4549" spans="2:56" x14ac:dyDescent="0.3">
      <c r="B4549" s="169" t="s">
        <v>91</v>
      </c>
      <c r="C4549" s="248"/>
      <c r="D4549" s="249"/>
      <c r="E4549" s="172">
        <f t="shared" si="3711"/>
        <v>0</v>
      </c>
      <c r="F4549" s="248"/>
      <c r="G4549" s="249"/>
      <c r="H4549" s="172">
        <f t="shared" si="3712"/>
        <v>0</v>
      </c>
      <c r="I4549" s="248"/>
      <c r="J4549" s="250"/>
      <c r="K4549" s="174">
        <f t="shared" si="3713"/>
        <v>0</v>
      </c>
      <c r="L4549" s="248"/>
      <c r="M4549" s="250"/>
      <c r="N4549" s="251"/>
      <c r="O4549" s="248"/>
      <c r="P4549" s="251"/>
      <c r="Q4549" s="166">
        <f t="shared" si="3714"/>
        <v>0</v>
      </c>
      <c r="R4549" s="251"/>
      <c r="S4549" s="251"/>
      <c r="T4549" s="167">
        <f t="shared" si="3726"/>
        <v>0</v>
      </c>
      <c r="U4549" s="157"/>
      <c r="V4549" s="248"/>
      <c r="W4549" s="251"/>
      <c r="X4549" s="166">
        <f t="shared" si="3715"/>
        <v>0</v>
      </c>
      <c r="Y4549" s="251"/>
      <c r="Z4549" s="251"/>
      <c r="AA4549" s="167">
        <f t="shared" si="3727"/>
        <v>0</v>
      </c>
      <c r="AB4549" s="157"/>
      <c r="AC4549" s="248"/>
      <c r="AD4549" s="251"/>
      <c r="AE4549" s="166">
        <f t="shared" si="3716"/>
        <v>0</v>
      </c>
      <c r="AF4549" s="251"/>
      <c r="AG4549" s="251"/>
      <c r="AH4549" s="167">
        <f t="shared" si="3728"/>
        <v>0</v>
      </c>
      <c r="AJ4549" s="252"/>
      <c r="AK4549" s="253"/>
      <c r="AL4549" s="254"/>
      <c r="AM4549" s="253"/>
      <c r="AN4549" s="254"/>
      <c r="AO4549" s="253"/>
      <c r="AP4549" s="254"/>
      <c r="AQ4549" s="253"/>
      <c r="AR4549" s="254"/>
      <c r="AS4549" s="253"/>
      <c r="AT4549" s="254"/>
      <c r="AU4549" s="253"/>
      <c r="AV4549" s="163">
        <f t="shared" si="3718"/>
        <v>0</v>
      </c>
      <c r="AW4549" s="168">
        <f t="shared" si="3719"/>
        <v>0</v>
      </c>
      <c r="AY4549" s="163">
        <f t="shared" si="3720"/>
        <v>0</v>
      </c>
      <c r="AZ4549" s="163">
        <f t="shared" si="3721"/>
        <v>0</v>
      </c>
      <c r="BA4549" s="163">
        <f t="shared" si="3722"/>
        <v>0</v>
      </c>
      <c r="BB4549" s="163">
        <f t="shared" si="3723"/>
        <v>0</v>
      </c>
      <c r="BC4549" s="163">
        <f t="shared" si="3724"/>
        <v>0</v>
      </c>
      <c r="BD4549" s="163">
        <f t="shared" si="3725"/>
        <v>0</v>
      </c>
    </row>
    <row r="4550" spans="2:56" x14ac:dyDescent="0.3">
      <c r="B4550" s="169" t="s">
        <v>92</v>
      </c>
      <c r="C4550" s="248"/>
      <c r="D4550" s="249"/>
      <c r="E4550" s="172">
        <f t="shared" si="3711"/>
        <v>0</v>
      </c>
      <c r="F4550" s="248"/>
      <c r="G4550" s="249"/>
      <c r="H4550" s="172">
        <f t="shared" si="3712"/>
        <v>0</v>
      </c>
      <c r="I4550" s="248"/>
      <c r="J4550" s="250"/>
      <c r="K4550" s="174">
        <f t="shared" si="3713"/>
        <v>0</v>
      </c>
      <c r="L4550" s="248"/>
      <c r="M4550" s="250"/>
      <c r="N4550" s="251"/>
      <c r="O4550" s="248"/>
      <c r="P4550" s="251"/>
      <c r="Q4550" s="166">
        <f t="shared" si="3714"/>
        <v>0</v>
      </c>
      <c r="R4550" s="251"/>
      <c r="S4550" s="251"/>
      <c r="T4550" s="167">
        <f t="shared" si="3726"/>
        <v>0</v>
      </c>
      <c r="U4550" s="157"/>
      <c r="V4550" s="248"/>
      <c r="W4550" s="251"/>
      <c r="X4550" s="166">
        <f t="shared" si="3715"/>
        <v>0</v>
      </c>
      <c r="Y4550" s="251"/>
      <c r="Z4550" s="251"/>
      <c r="AA4550" s="167">
        <f t="shared" si="3727"/>
        <v>0</v>
      </c>
      <c r="AB4550" s="157"/>
      <c r="AC4550" s="248"/>
      <c r="AD4550" s="251"/>
      <c r="AE4550" s="166">
        <f t="shared" si="3716"/>
        <v>0</v>
      </c>
      <c r="AF4550" s="251"/>
      <c r="AG4550" s="251"/>
      <c r="AH4550" s="167">
        <f t="shared" si="3728"/>
        <v>0</v>
      </c>
      <c r="AJ4550" s="252"/>
      <c r="AK4550" s="253"/>
      <c r="AL4550" s="254"/>
      <c r="AM4550" s="253"/>
      <c r="AN4550" s="254"/>
      <c r="AO4550" s="253"/>
      <c r="AP4550" s="254"/>
      <c r="AQ4550" s="253"/>
      <c r="AR4550" s="254"/>
      <c r="AS4550" s="253"/>
      <c r="AT4550" s="254"/>
      <c r="AU4550" s="253"/>
      <c r="AV4550" s="163">
        <f t="shared" si="3718"/>
        <v>0</v>
      </c>
      <c r="AW4550" s="168">
        <f t="shared" si="3719"/>
        <v>0</v>
      </c>
      <c r="AY4550" s="163">
        <f t="shared" si="3720"/>
        <v>0</v>
      </c>
      <c r="AZ4550" s="163">
        <f t="shared" si="3721"/>
        <v>0</v>
      </c>
      <c r="BA4550" s="163">
        <f t="shared" si="3722"/>
        <v>0</v>
      </c>
      <c r="BB4550" s="163">
        <f t="shared" si="3723"/>
        <v>0</v>
      </c>
      <c r="BC4550" s="163">
        <f t="shared" si="3724"/>
        <v>0</v>
      </c>
      <c r="BD4550" s="163">
        <f t="shared" si="3725"/>
        <v>0</v>
      </c>
    </row>
    <row r="4551" spans="2:56" x14ac:dyDescent="0.3">
      <c r="B4551" s="169" t="s">
        <v>93</v>
      </c>
      <c r="C4551" s="248"/>
      <c r="D4551" s="249"/>
      <c r="E4551" s="172">
        <f t="shared" si="3711"/>
        <v>0</v>
      </c>
      <c r="F4551" s="248"/>
      <c r="G4551" s="249"/>
      <c r="H4551" s="172">
        <f t="shared" si="3712"/>
        <v>0</v>
      </c>
      <c r="I4551" s="248"/>
      <c r="J4551" s="250"/>
      <c r="K4551" s="174">
        <f t="shared" si="3713"/>
        <v>0</v>
      </c>
      <c r="L4551" s="248"/>
      <c r="M4551" s="250"/>
      <c r="N4551" s="251"/>
      <c r="O4551" s="248"/>
      <c r="P4551" s="251"/>
      <c r="Q4551" s="166">
        <f t="shared" si="3714"/>
        <v>0</v>
      </c>
      <c r="R4551" s="251"/>
      <c r="S4551" s="251"/>
      <c r="T4551" s="167">
        <f t="shared" si="3726"/>
        <v>0</v>
      </c>
      <c r="U4551" s="157"/>
      <c r="V4551" s="248"/>
      <c r="W4551" s="251"/>
      <c r="X4551" s="166">
        <f t="shared" si="3715"/>
        <v>0</v>
      </c>
      <c r="Y4551" s="251"/>
      <c r="Z4551" s="251"/>
      <c r="AA4551" s="167">
        <f t="shared" si="3727"/>
        <v>0</v>
      </c>
      <c r="AB4551" s="157"/>
      <c r="AC4551" s="248"/>
      <c r="AD4551" s="251"/>
      <c r="AE4551" s="166">
        <f t="shared" si="3716"/>
        <v>0</v>
      </c>
      <c r="AF4551" s="251"/>
      <c r="AG4551" s="251"/>
      <c r="AH4551" s="167">
        <f t="shared" si="3728"/>
        <v>0</v>
      </c>
      <c r="AJ4551" s="252"/>
      <c r="AK4551" s="253"/>
      <c r="AL4551" s="254"/>
      <c r="AM4551" s="253"/>
      <c r="AN4551" s="254"/>
      <c r="AO4551" s="253"/>
      <c r="AP4551" s="254"/>
      <c r="AQ4551" s="253"/>
      <c r="AR4551" s="254"/>
      <c r="AS4551" s="253"/>
      <c r="AT4551" s="254"/>
      <c r="AU4551" s="253"/>
      <c r="AV4551" s="163">
        <f t="shared" si="3718"/>
        <v>0</v>
      </c>
      <c r="AW4551" s="168">
        <f t="shared" si="3719"/>
        <v>0</v>
      </c>
      <c r="AY4551" s="163">
        <f t="shared" si="3720"/>
        <v>0</v>
      </c>
      <c r="AZ4551" s="163">
        <f t="shared" si="3721"/>
        <v>0</v>
      </c>
      <c r="BA4551" s="163">
        <f t="shared" si="3722"/>
        <v>0</v>
      </c>
      <c r="BB4551" s="163">
        <f t="shared" si="3723"/>
        <v>0</v>
      </c>
      <c r="BC4551" s="163">
        <f t="shared" si="3724"/>
        <v>0</v>
      </c>
      <c r="BD4551" s="163">
        <f t="shared" si="3725"/>
        <v>0</v>
      </c>
    </row>
    <row r="4552" spans="2:56" x14ac:dyDescent="0.3">
      <c r="B4552" s="169" t="s">
        <v>94</v>
      </c>
      <c r="C4552" s="248"/>
      <c r="D4552" s="249"/>
      <c r="E4552" s="172">
        <f t="shared" si="3711"/>
        <v>0</v>
      </c>
      <c r="F4552" s="248"/>
      <c r="G4552" s="249"/>
      <c r="H4552" s="172">
        <f t="shared" si="3712"/>
        <v>0</v>
      </c>
      <c r="I4552" s="248"/>
      <c r="J4552" s="250"/>
      <c r="K4552" s="174">
        <f t="shared" si="3713"/>
        <v>0</v>
      </c>
      <c r="L4552" s="248"/>
      <c r="M4552" s="250"/>
      <c r="N4552" s="251"/>
      <c r="O4552" s="248"/>
      <c r="P4552" s="251"/>
      <c r="Q4552" s="166">
        <f t="shared" si="3714"/>
        <v>0</v>
      </c>
      <c r="R4552" s="251"/>
      <c r="S4552" s="251"/>
      <c r="T4552" s="167">
        <f t="shared" si="3726"/>
        <v>0</v>
      </c>
      <c r="U4552" s="157"/>
      <c r="V4552" s="248"/>
      <c r="W4552" s="251"/>
      <c r="X4552" s="166">
        <f t="shared" si="3715"/>
        <v>0</v>
      </c>
      <c r="Y4552" s="251"/>
      <c r="Z4552" s="251"/>
      <c r="AA4552" s="167">
        <f t="shared" si="3727"/>
        <v>0</v>
      </c>
      <c r="AB4552" s="157"/>
      <c r="AC4552" s="248"/>
      <c r="AD4552" s="251"/>
      <c r="AE4552" s="166">
        <f t="shared" si="3716"/>
        <v>0</v>
      </c>
      <c r="AF4552" s="251"/>
      <c r="AG4552" s="251"/>
      <c r="AH4552" s="167">
        <f t="shared" si="3728"/>
        <v>0</v>
      </c>
      <c r="AJ4552" s="252"/>
      <c r="AK4552" s="253"/>
      <c r="AL4552" s="254"/>
      <c r="AM4552" s="253"/>
      <c r="AN4552" s="254"/>
      <c r="AO4552" s="253"/>
      <c r="AP4552" s="254"/>
      <c r="AQ4552" s="253"/>
      <c r="AR4552" s="254"/>
      <c r="AS4552" s="253"/>
      <c r="AT4552" s="254"/>
      <c r="AU4552" s="253"/>
      <c r="AV4552" s="163">
        <f t="shared" si="3718"/>
        <v>0</v>
      </c>
      <c r="AW4552" s="168">
        <f t="shared" si="3719"/>
        <v>0</v>
      </c>
      <c r="AY4552" s="163">
        <f t="shared" si="3720"/>
        <v>0</v>
      </c>
      <c r="AZ4552" s="163">
        <f t="shared" si="3721"/>
        <v>0</v>
      </c>
      <c r="BA4552" s="163">
        <f t="shared" si="3722"/>
        <v>0</v>
      </c>
      <c r="BB4552" s="163">
        <f t="shared" si="3723"/>
        <v>0</v>
      </c>
      <c r="BC4552" s="163">
        <f t="shared" si="3724"/>
        <v>0</v>
      </c>
      <c r="BD4552" s="163">
        <f t="shared" si="3725"/>
        <v>0</v>
      </c>
    </row>
    <row r="4553" spans="2:56" x14ac:dyDescent="0.3">
      <c r="B4553" s="169" t="s">
        <v>95</v>
      </c>
      <c r="C4553" s="248"/>
      <c r="D4553" s="249"/>
      <c r="E4553" s="172">
        <f t="shared" si="3711"/>
        <v>0</v>
      </c>
      <c r="F4553" s="248"/>
      <c r="G4553" s="249"/>
      <c r="H4553" s="172">
        <f t="shared" si="3712"/>
        <v>0</v>
      </c>
      <c r="I4553" s="248"/>
      <c r="J4553" s="250"/>
      <c r="K4553" s="174">
        <f t="shared" si="3713"/>
        <v>0</v>
      </c>
      <c r="L4553" s="248"/>
      <c r="M4553" s="250"/>
      <c r="N4553" s="251"/>
      <c r="O4553" s="248"/>
      <c r="P4553" s="251"/>
      <c r="Q4553" s="166">
        <f t="shared" si="3714"/>
        <v>0</v>
      </c>
      <c r="R4553" s="251"/>
      <c r="S4553" s="251"/>
      <c r="T4553" s="167">
        <f t="shared" si="3726"/>
        <v>0</v>
      </c>
      <c r="U4553" s="157"/>
      <c r="V4553" s="248"/>
      <c r="W4553" s="251"/>
      <c r="X4553" s="166">
        <f t="shared" si="3715"/>
        <v>0</v>
      </c>
      <c r="Y4553" s="251"/>
      <c r="Z4553" s="251"/>
      <c r="AA4553" s="167">
        <f t="shared" si="3727"/>
        <v>0</v>
      </c>
      <c r="AB4553" s="157"/>
      <c r="AC4553" s="248"/>
      <c r="AD4553" s="251"/>
      <c r="AE4553" s="166">
        <f t="shared" si="3716"/>
        <v>0</v>
      </c>
      <c r="AF4553" s="251"/>
      <c r="AG4553" s="251"/>
      <c r="AH4553" s="167">
        <f t="shared" si="3728"/>
        <v>0</v>
      </c>
      <c r="AJ4553" s="252"/>
      <c r="AK4553" s="253"/>
      <c r="AL4553" s="254"/>
      <c r="AM4553" s="253"/>
      <c r="AN4553" s="254"/>
      <c r="AO4553" s="253"/>
      <c r="AP4553" s="254"/>
      <c r="AQ4553" s="253"/>
      <c r="AR4553" s="254"/>
      <c r="AS4553" s="253"/>
      <c r="AT4553" s="254"/>
      <c r="AU4553" s="253"/>
      <c r="AV4553" s="163">
        <f t="shared" si="3718"/>
        <v>0</v>
      </c>
      <c r="AW4553" s="168">
        <f t="shared" si="3719"/>
        <v>0</v>
      </c>
      <c r="AY4553" s="163">
        <f t="shared" si="3720"/>
        <v>0</v>
      </c>
      <c r="AZ4553" s="163">
        <f t="shared" si="3721"/>
        <v>0</v>
      </c>
      <c r="BA4553" s="163">
        <f t="shared" si="3722"/>
        <v>0</v>
      </c>
      <c r="BB4553" s="163">
        <f t="shared" si="3723"/>
        <v>0</v>
      </c>
      <c r="BC4553" s="163">
        <f t="shared" si="3724"/>
        <v>0</v>
      </c>
      <c r="BD4553" s="163">
        <f t="shared" si="3725"/>
        <v>0</v>
      </c>
    </row>
    <row r="4554" spans="2:56" x14ac:dyDescent="0.3">
      <c r="B4554" s="179" t="s">
        <v>96</v>
      </c>
      <c r="C4554" s="83">
        <f>SUM(C4555:C4558)</f>
        <v>0</v>
      </c>
      <c r="D4554" s="84">
        <f>SUM(D4555:D4558)</f>
        <v>0</v>
      </c>
      <c r="E4554" s="85">
        <f t="shared" si="3711"/>
        <v>0</v>
      </c>
      <c r="F4554" s="83">
        <f>SUM(F4555:F4558)</f>
        <v>0</v>
      </c>
      <c r="G4554" s="84">
        <f>SUM(G4555:G4558)</f>
        <v>0</v>
      </c>
      <c r="H4554" s="85">
        <f t="shared" si="3712"/>
        <v>0</v>
      </c>
      <c r="I4554" s="83">
        <f>SUM(I4555:I4558)</f>
        <v>0</v>
      </c>
      <c r="J4554" s="86">
        <f>SUM(J4555:J4558)</f>
        <v>0</v>
      </c>
      <c r="K4554" s="87">
        <f t="shared" si="3713"/>
        <v>0</v>
      </c>
      <c r="L4554" s="83">
        <f>SUM(L4555:L4558)</f>
        <v>0</v>
      </c>
      <c r="M4554" s="86">
        <f>SUM(M4555:M4558)</f>
        <v>0</v>
      </c>
      <c r="N4554" s="88">
        <f>SUM(N4555:N4558)</f>
        <v>0</v>
      </c>
      <c r="O4554" s="83">
        <f>SUM(O4555:O4558)</f>
        <v>0</v>
      </c>
      <c r="P4554" s="88">
        <f>SUM(P4555:P4558)</f>
        <v>0</v>
      </c>
      <c r="Q4554" s="177">
        <f t="shared" si="3714"/>
        <v>0</v>
      </c>
      <c r="R4554" s="88">
        <f>SUM(R4555:R4558)</f>
        <v>0</v>
      </c>
      <c r="S4554" s="88">
        <f>SUM(S4555:S4558)</f>
        <v>0</v>
      </c>
      <c r="T4554" s="178">
        <f t="shared" si="3726"/>
        <v>0</v>
      </c>
      <c r="U4554" s="157"/>
      <c r="V4554" s="83">
        <f>SUM(V4555:V4558)</f>
        <v>0</v>
      </c>
      <c r="W4554" s="88">
        <f>SUM(W4555:W4558)</f>
        <v>0</v>
      </c>
      <c r="X4554" s="177">
        <f t="shared" si="3715"/>
        <v>0</v>
      </c>
      <c r="Y4554" s="88">
        <f>SUM(Y4555:Y4558)</f>
        <v>0</v>
      </c>
      <c r="Z4554" s="88">
        <f>SUM(Z4555:Z4558)</f>
        <v>0</v>
      </c>
      <c r="AA4554" s="178">
        <f t="shared" si="3727"/>
        <v>0</v>
      </c>
      <c r="AB4554" s="157"/>
      <c r="AC4554" s="83">
        <f>SUM(AC4555:AC4558)</f>
        <v>0</v>
      </c>
      <c r="AD4554" s="88">
        <f>SUM(AD4555:AD4558)</f>
        <v>0</v>
      </c>
      <c r="AE4554" s="177">
        <f t="shared" si="3716"/>
        <v>0</v>
      </c>
      <c r="AF4554" s="88">
        <f>SUM(AF4555:AF4558)</f>
        <v>0</v>
      </c>
      <c r="AG4554" s="88">
        <f>SUM(AG4555:AG4558)</f>
        <v>0</v>
      </c>
      <c r="AH4554" s="178">
        <f t="shared" si="3728"/>
        <v>0</v>
      </c>
      <c r="AJ4554" s="84">
        <f t="shared" ref="AJ4554:AU4554" si="3741">SUM(AJ4555:AJ4558)</f>
        <v>0</v>
      </c>
      <c r="AK4554" s="86">
        <f t="shared" si="3741"/>
        <v>0</v>
      </c>
      <c r="AL4554" s="88">
        <f t="shared" si="3741"/>
        <v>0</v>
      </c>
      <c r="AM4554" s="86">
        <f t="shared" si="3741"/>
        <v>0</v>
      </c>
      <c r="AN4554" s="88">
        <f t="shared" si="3741"/>
        <v>0</v>
      </c>
      <c r="AO4554" s="86">
        <f t="shared" si="3741"/>
        <v>0</v>
      </c>
      <c r="AP4554" s="88">
        <f t="shared" si="3741"/>
        <v>0</v>
      </c>
      <c r="AQ4554" s="86">
        <f t="shared" si="3741"/>
        <v>0</v>
      </c>
      <c r="AR4554" s="88">
        <f t="shared" si="3741"/>
        <v>0</v>
      </c>
      <c r="AS4554" s="86">
        <f t="shared" si="3741"/>
        <v>0</v>
      </c>
      <c r="AT4554" s="88">
        <f t="shared" si="3741"/>
        <v>0</v>
      </c>
      <c r="AU4554" s="86">
        <f t="shared" si="3741"/>
        <v>0</v>
      </c>
      <c r="AV4554" s="86">
        <f t="shared" si="3718"/>
        <v>0</v>
      </c>
      <c r="AW4554" s="93">
        <f t="shared" si="3719"/>
        <v>0</v>
      </c>
      <c r="AY4554" s="86">
        <f t="shared" si="3720"/>
        <v>0</v>
      </c>
      <c r="AZ4554" s="86">
        <f t="shared" si="3721"/>
        <v>0</v>
      </c>
      <c r="BA4554" s="86">
        <f t="shared" si="3722"/>
        <v>0</v>
      </c>
      <c r="BB4554" s="86">
        <f t="shared" si="3723"/>
        <v>0</v>
      </c>
      <c r="BC4554" s="86">
        <f t="shared" si="3724"/>
        <v>0</v>
      </c>
      <c r="BD4554" s="86">
        <f t="shared" si="3725"/>
        <v>0</v>
      </c>
    </row>
    <row r="4555" spans="2:56" x14ac:dyDescent="0.3">
      <c r="B4555" s="169" t="s">
        <v>97</v>
      </c>
      <c r="C4555" s="248"/>
      <c r="D4555" s="249"/>
      <c r="E4555" s="172">
        <f t="shared" si="3711"/>
        <v>0</v>
      </c>
      <c r="F4555" s="248"/>
      <c r="G4555" s="249"/>
      <c r="H4555" s="172">
        <f t="shared" si="3712"/>
        <v>0</v>
      </c>
      <c r="I4555" s="248"/>
      <c r="J4555" s="250"/>
      <c r="K4555" s="174">
        <f t="shared" si="3713"/>
        <v>0</v>
      </c>
      <c r="L4555" s="248"/>
      <c r="M4555" s="250"/>
      <c r="N4555" s="251"/>
      <c r="O4555" s="248"/>
      <c r="P4555" s="251"/>
      <c r="Q4555" s="166">
        <f t="shared" si="3714"/>
        <v>0</v>
      </c>
      <c r="R4555" s="251"/>
      <c r="S4555" s="251"/>
      <c r="T4555" s="167">
        <f t="shared" si="3726"/>
        <v>0</v>
      </c>
      <c r="U4555" s="157"/>
      <c r="V4555" s="248"/>
      <c r="W4555" s="251"/>
      <c r="X4555" s="166">
        <f t="shared" si="3715"/>
        <v>0</v>
      </c>
      <c r="Y4555" s="251"/>
      <c r="Z4555" s="251"/>
      <c r="AA4555" s="167">
        <f t="shared" si="3727"/>
        <v>0</v>
      </c>
      <c r="AB4555" s="157"/>
      <c r="AC4555" s="248"/>
      <c r="AD4555" s="251"/>
      <c r="AE4555" s="166">
        <f t="shared" si="3716"/>
        <v>0</v>
      </c>
      <c r="AF4555" s="251"/>
      <c r="AG4555" s="251"/>
      <c r="AH4555" s="167">
        <f t="shared" si="3728"/>
        <v>0</v>
      </c>
      <c r="AJ4555" s="252"/>
      <c r="AK4555" s="253"/>
      <c r="AL4555" s="254"/>
      <c r="AM4555" s="253"/>
      <c r="AN4555" s="254"/>
      <c r="AO4555" s="253"/>
      <c r="AP4555" s="254"/>
      <c r="AQ4555" s="253"/>
      <c r="AR4555" s="254"/>
      <c r="AS4555" s="253"/>
      <c r="AT4555" s="254"/>
      <c r="AU4555" s="253"/>
      <c r="AV4555" s="163">
        <f t="shared" si="3718"/>
        <v>0</v>
      </c>
      <c r="AW4555" s="168">
        <f t="shared" si="3719"/>
        <v>0</v>
      </c>
      <c r="AY4555" s="163">
        <f t="shared" si="3720"/>
        <v>0</v>
      </c>
      <c r="AZ4555" s="163">
        <f t="shared" si="3721"/>
        <v>0</v>
      </c>
      <c r="BA4555" s="163">
        <f t="shared" si="3722"/>
        <v>0</v>
      </c>
      <c r="BB4555" s="163">
        <f t="shared" si="3723"/>
        <v>0</v>
      </c>
      <c r="BC4555" s="163">
        <f t="shared" si="3724"/>
        <v>0</v>
      </c>
      <c r="BD4555" s="163">
        <f t="shared" si="3725"/>
        <v>0</v>
      </c>
    </row>
    <row r="4556" spans="2:56" x14ac:dyDescent="0.3">
      <c r="B4556" s="169" t="s">
        <v>98</v>
      </c>
      <c r="C4556" s="248"/>
      <c r="D4556" s="249"/>
      <c r="E4556" s="172">
        <f t="shared" si="3711"/>
        <v>0</v>
      </c>
      <c r="F4556" s="248"/>
      <c r="G4556" s="249"/>
      <c r="H4556" s="172">
        <f t="shared" si="3712"/>
        <v>0</v>
      </c>
      <c r="I4556" s="248"/>
      <c r="J4556" s="250"/>
      <c r="K4556" s="174">
        <f t="shared" si="3713"/>
        <v>0</v>
      </c>
      <c r="L4556" s="248"/>
      <c r="M4556" s="250"/>
      <c r="N4556" s="251"/>
      <c r="O4556" s="248"/>
      <c r="P4556" s="251"/>
      <c r="Q4556" s="166">
        <f t="shared" si="3714"/>
        <v>0</v>
      </c>
      <c r="R4556" s="251"/>
      <c r="S4556" s="251"/>
      <c r="T4556" s="167">
        <f t="shared" si="3726"/>
        <v>0</v>
      </c>
      <c r="U4556" s="157"/>
      <c r="V4556" s="248"/>
      <c r="W4556" s="251"/>
      <c r="X4556" s="166">
        <f t="shared" si="3715"/>
        <v>0</v>
      </c>
      <c r="Y4556" s="251"/>
      <c r="Z4556" s="251"/>
      <c r="AA4556" s="167">
        <f t="shared" si="3727"/>
        <v>0</v>
      </c>
      <c r="AB4556" s="157"/>
      <c r="AC4556" s="248"/>
      <c r="AD4556" s="251"/>
      <c r="AE4556" s="166">
        <f t="shared" si="3716"/>
        <v>0</v>
      </c>
      <c r="AF4556" s="251"/>
      <c r="AG4556" s="251"/>
      <c r="AH4556" s="167">
        <f t="shared" si="3728"/>
        <v>0</v>
      </c>
      <c r="AJ4556" s="252"/>
      <c r="AK4556" s="253"/>
      <c r="AL4556" s="254"/>
      <c r="AM4556" s="253"/>
      <c r="AN4556" s="254"/>
      <c r="AO4556" s="253"/>
      <c r="AP4556" s="254"/>
      <c r="AQ4556" s="253"/>
      <c r="AR4556" s="254"/>
      <c r="AS4556" s="253"/>
      <c r="AT4556" s="254"/>
      <c r="AU4556" s="253"/>
      <c r="AV4556" s="163">
        <f t="shared" si="3718"/>
        <v>0</v>
      </c>
      <c r="AW4556" s="168">
        <f t="shared" si="3719"/>
        <v>0</v>
      </c>
      <c r="AY4556" s="163">
        <f t="shared" si="3720"/>
        <v>0</v>
      </c>
      <c r="AZ4556" s="163">
        <f t="shared" si="3721"/>
        <v>0</v>
      </c>
      <c r="BA4556" s="163">
        <f t="shared" si="3722"/>
        <v>0</v>
      </c>
      <c r="BB4556" s="163">
        <f t="shared" si="3723"/>
        <v>0</v>
      </c>
      <c r="BC4556" s="163">
        <f t="shared" si="3724"/>
        <v>0</v>
      </c>
      <c r="BD4556" s="163">
        <f t="shared" si="3725"/>
        <v>0</v>
      </c>
    </row>
    <row r="4557" spans="2:56" x14ac:dyDescent="0.3">
      <c r="B4557" s="169" t="s">
        <v>99</v>
      </c>
      <c r="C4557" s="248"/>
      <c r="D4557" s="249"/>
      <c r="E4557" s="172">
        <f t="shared" si="3711"/>
        <v>0</v>
      </c>
      <c r="F4557" s="248"/>
      <c r="G4557" s="249"/>
      <c r="H4557" s="172">
        <f t="shared" si="3712"/>
        <v>0</v>
      </c>
      <c r="I4557" s="248"/>
      <c r="J4557" s="250"/>
      <c r="K4557" s="174">
        <f t="shared" si="3713"/>
        <v>0</v>
      </c>
      <c r="L4557" s="248"/>
      <c r="M4557" s="250"/>
      <c r="N4557" s="251"/>
      <c r="O4557" s="248"/>
      <c r="P4557" s="251"/>
      <c r="Q4557" s="166">
        <f t="shared" si="3714"/>
        <v>0</v>
      </c>
      <c r="R4557" s="251"/>
      <c r="S4557" s="251"/>
      <c r="T4557" s="167">
        <f t="shared" si="3726"/>
        <v>0</v>
      </c>
      <c r="U4557" s="157"/>
      <c r="V4557" s="248"/>
      <c r="W4557" s="251"/>
      <c r="X4557" s="166">
        <f t="shared" si="3715"/>
        <v>0</v>
      </c>
      <c r="Y4557" s="251"/>
      <c r="Z4557" s="251"/>
      <c r="AA4557" s="167">
        <f t="shared" si="3727"/>
        <v>0</v>
      </c>
      <c r="AB4557" s="157"/>
      <c r="AC4557" s="248"/>
      <c r="AD4557" s="251"/>
      <c r="AE4557" s="166">
        <f t="shared" si="3716"/>
        <v>0</v>
      </c>
      <c r="AF4557" s="251"/>
      <c r="AG4557" s="251"/>
      <c r="AH4557" s="167">
        <f t="shared" si="3728"/>
        <v>0</v>
      </c>
      <c r="AJ4557" s="252"/>
      <c r="AK4557" s="253"/>
      <c r="AL4557" s="254"/>
      <c r="AM4557" s="253"/>
      <c r="AN4557" s="254"/>
      <c r="AO4557" s="253"/>
      <c r="AP4557" s="254"/>
      <c r="AQ4557" s="253"/>
      <c r="AR4557" s="254"/>
      <c r="AS4557" s="253"/>
      <c r="AT4557" s="254"/>
      <c r="AU4557" s="253"/>
      <c r="AV4557" s="163">
        <f t="shared" si="3718"/>
        <v>0</v>
      </c>
      <c r="AW4557" s="168">
        <f t="shared" si="3719"/>
        <v>0</v>
      </c>
      <c r="AY4557" s="163">
        <f t="shared" si="3720"/>
        <v>0</v>
      </c>
      <c r="AZ4557" s="163">
        <f t="shared" si="3721"/>
        <v>0</v>
      </c>
      <c r="BA4557" s="163">
        <f t="shared" si="3722"/>
        <v>0</v>
      </c>
      <c r="BB4557" s="163">
        <f t="shared" si="3723"/>
        <v>0</v>
      </c>
      <c r="BC4557" s="163">
        <f t="shared" si="3724"/>
        <v>0</v>
      </c>
      <c r="BD4557" s="163">
        <f t="shared" si="3725"/>
        <v>0</v>
      </c>
    </row>
    <row r="4558" spans="2:56" x14ac:dyDescent="0.3">
      <c r="B4558" s="169" t="s">
        <v>100</v>
      </c>
      <c r="C4558" s="248"/>
      <c r="D4558" s="249"/>
      <c r="E4558" s="172">
        <f t="shared" si="3711"/>
        <v>0</v>
      </c>
      <c r="F4558" s="248"/>
      <c r="G4558" s="249"/>
      <c r="H4558" s="172">
        <f t="shared" si="3712"/>
        <v>0</v>
      </c>
      <c r="I4558" s="248"/>
      <c r="J4558" s="250"/>
      <c r="K4558" s="174">
        <f t="shared" si="3713"/>
        <v>0</v>
      </c>
      <c r="L4558" s="248"/>
      <c r="M4558" s="250"/>
      <c r="N4558" s="251"/>
      <c r="O4558" s="248"/>
      <c r="P4558" s="251"/>
      <c r="Q4558" s="166">
        <f t="shared" si="3714"/>
        <v>0</v>
      </c>
      <c r="R4558" s="251"/>
      <c r="S4558" s="251"/>
      <c r="T4558" s="167">
        <f t="shared" si="3726"/>
        <v>0</v>
      </c>
      <c r="U4558" s="157"/>
      <c r="V4558" s="248"/>
      <c r="W4558" s="251"/>
      <c r="X4558" s="166">
        <f t="shared" si="3715"/>
        <v>0</v>
      </c>
      <c r="Y4558" s="251"/>
      <c r="Z4558" s="251"/>
      <c r="AA4558" s="167">
        <f t="shared" si="3727"/>
        <v>0</v>
      </c>
      <c r="AB4558" s="157"/>
      <c r="AC4558" s="248"/>
      <c r="AD4558" s="251"/>
      <c r="AE4558" s="166">
        <f t="shared" si="3716"/>
        <v>0</v>
      </c>
      <c r="AF4558" s="251"/>
      <c r="AG4558" s="251"/>
      <c r="AH4558" s="167">
        <f t="shared" si="3728"/>
        <v>0</v>
      </c>
      <c r="AJ4558" s="252"/>
      <c r="AK4558" s="253"/>
      <c r="AL4558" s="254"/>
      <c r="AM4558" s="253"/>
      <c r="AN4558" s="254"/>
      <c r="AO4558" s="253"/>
      <c r="AP4558" s="254"/>
      <c r="AQ4558" s="253"/>
      <c r="AR4558" s="254"/>
      <c r="AS4558" s="253"/>
      <c r="AT4558" s="254"/>
      <c r="AU4558" s="253"/>
      <c r="AV4558" s="163">
        <f t="shared" si="3718"/>
        <v>0</v>
      </c>
      <c r="AW4558" s="168">
        <f t="shared" si="3719"/>
        <v>0</v>
      </c>
      <c r="AY4558" s="163">
        <f t="shared" si="3720"/>
        <v>0</v>
      </c>
      <c r="AZ4558" s="163">
        <f t="shared" si="3721"/>
        <v>0</v>
      </c>
      <c r="BA4558" s="163">
        <f t="shared" si="3722"/>
        <v>0</v>
      </c>
      <c r="BB4558" s="163">
        <f t="shared" si="3723"/>
        <v>0</v>
      </c>
      <c r="BC4558" s="163">
        <f t="shared" si="3724"/>
        <v>0</v>
      </c>
      <c r="BD4558" s="163">
        <f t="shared" si="3725"/>
        <v>0</v>
      </c>
    </row>
    <row r="4559" spans="2:56" x14ac:dyDescent="0.3">
      <c r="B4559" s="179" t="s">
        <v>101</v>
      </c>
      <c r="C4559" s="83">
        <f>SUM(C4560:C4561)</f>
        <v>0</v>
      </c>
      <c r="D4559" s="84">
        <f>SUM(D4560:D4561)</f>
        <v>0</v>
      </c>
      <c r="E4559" s="85">
        <f t="shared" si="3711"/>
        <v>0</v>
      </c>
      <c r="F4559" s="83">
        <f>SUM(F4560:F4561)</f>
        <v>0</v>
      </c>
      <c r="G4559" s="84">
        <f>SUM(G4560:G4561)</f>
        <v>0</v>
      </c>
      <c r="H4559" s="85">
        <f t="shared" si="3712"/>
        <v>0</v>
      </c>
      <c r="I4559" s="83">
        <f>SUM(I4560:I4561)</f>
        <v>0</v>
      </c>
      <c r="J4559" s="86">
        <f>SUM(J4560:J4561)</f>
        <v>0</v>
      </c>
      <c r="K4559" s="87">
        <f t="shared" si="3713"/>
        <v>0</v>
      </c>
      <c r="L4559" s="83">
        <f>SUM(L4560:L4561)</f>
        <v>0</v>
      </c>
      <c r="M4559" s="86">
        <f>SUM(M4560:M4561)</f>
        <v>0</v>
      </c>
      <c r="N4559" s="88">
        <f>SUM(N4560:N4561)</f>
        <v>0</v>
      </c>
      <c r="O4559" s="83">
        <f>SUM(O4560:O4561)</f>
        <v>0</v>
      </c>
      <c r="P4559" s="88">
        <f>SUM(P4560:P4561)</f>
        <v>0</v>
      </c>
      <c r="Q4559" s="177">
        <f t="shared" si="3714"/>
        <v>0</v>
      </c>
      <c r="R4559" s="88">
        <f>SUM(R4560:R4561)</f>
        <v>0</v>
      </c>
      <c r="S4559" s="88">
        <f>SUM(S4560:S4561)</f>
        <v>0</v>
      </c>
      <c r="T4559" s="178">
        <f t="shared" si="3726"/>
        <v>0</v>
      </c>
      <c r="U4559" s="157"/>
      <c r="V4559" s="83">
        <f>SUM(V4560:V4561)</f>
        <v>0</v>
      </c>
      <c r="W4559" s="88">
        <f>SUM(W4560:W4561)</f>
        <v>0</v>
      </c>
      <c r="X4559" s="177">
        <f t="shared" si="3715"/>
        <v>0</v>
      </c>
      <c r="Y4559" s="88">
        <f>SUM(Y4560:Y4561)</f>
        <v>0</v>
      </c>
      <c r="Z4559" s="88">
        <f>SUM(Z4560:Z4561)</f>
        <v>0</v>
      </c>
      <c r="AA4559" s="178">
        <f t="shared" si="3727"/>
        <v>0</v>
      </c>
      <c r="AB4559" s="157"/>
      <c r="AC4559" s="83">
        <f>SUM(AC4560:AC4561)</f>
        <v>0</v>
      </c>
      <c r="AD4559" s="88">
        <f>SUM(AD4560:AD4561)</f>
        <v>0</v>
      </c>
      <c r="AE4559" s="177">
        <f t="shared" si="3716"/>
        <v>0</v>
      </c>
      <c r="AF4559" s="88">
        <f>SUM(AF4560:AF4561)</f>
        <v>0</v>
      </c>
      <c r="AG4559" s="88">
        <f>SUM(AG4560:AG4561)</f>
        <v>0</v>
      </c>
      <c r="AH4559" s="178">
        <f t="shared" si="3728"/>
        <v>0</v>
      </c>
      <c r="AJ4559" s="84">
        <f t="shared" ref="AJ4559:AU4559" si="3742">SUM(AJ4560:AJ4561)</f>
        <v>0</v>
      </c>
      <c r="AK4559" s="86">
        <f t="shared" si="3742"/>
        <v>0</v>
      </c>
      <c r="AL4559" s="88">
        <f t="shared" si="3742"/>
        <v>0</v>
      </c>
      <c r="AM4559" s="86">
        <f t="shared" si="3742"/>
        <v>0</v>
      </c>
      <c r="AN4559" s="88">
        <f t="shared" si="3742"/>
        <v>0</v>
      </c>
      <c r="AO4559" s="86">
        <f t="shared" si="3742"/>
        <v>0</v>
      </c>
      <c r="AP4559" s="88">
        <f t="shared" si="3742"/>
        <v>0</v>
      </c>
      <c r="AQ4559" s="86">
        <f t="shared" si="3742"/>
        <v>0</v>
      </c>
      <c r="AR4559" s="88">
        <f t="shared" si="3742"/>
        <v>0</v>
      </c>
      <c r="AS4559" s="86">
        <f t="shared" si="3742"/>
        <v>0</v>
      </c>
      <c r="AT4559" s="88">
        <f t="shared" si="3742"/>
        <v>0</v>
      </c>
      <c r="AU4559" s="86">
        <f t="shared" si="3742"/>
        <v>0</v>
      </c>
      <c r="AV4559" s="86">
        <f t="shared" si="3718"/>
        <v>0</v>
      </c>
      <c r="AW4559" s="93">
        <f t="shared" si="3719"/>
        <v>0</v>
      </c>
      <c r="AY4559" s="86">
        <f t="shared" si="3720"/>
        <v>0</v>
      </c>
      <c r="AZ4559" s="86">
        <f t="shared" si="3721"/>
        <v>0</v>
      </c>
      <c r="BA4559" s="86">
        <f t="shared" si="3722"/>
        <v>0</v>
      </c>
      <c r="BB4559" s="86">
        <f t="shared" si="3723"/>
        <v>0</v>
      </c>
      <c r="BC4559" s="86">
        <f t="shared" si="3724"/>
        <v>0</v>
      </c>
      <c r="BD4559" s="86">
        <f t="shared" si="3725"/>
        <v>0</v>
      </c>
    </row>
    <row r="4560" spans="2:56" x14ac:dyDescent="0.3">
      <c r="B4560" s="169" t="s">
        <v>102</v>
      </c>
      <c r="C4560" s="248"/>
      <c r="D4560" s="249"/>
      <c r="E4560" s="172">
        <f t="shared" si="3711"/>
        <v>0</v>
      </c>
      <c r="F4560" s="248"/>
      <c r="G4560" s="249"/>
      <c r="H4560" s="172">
        <f t="shared" si="3712"/>
        <v>0</v>
      </c>
      <c r="I4560" s="248"/>
      <c r="J4560" s="250"/>
      <c r="K4560" s="174">
        <f t="shared" si="3713"/>
        <v>0</v>
      </c>
      <c r="L4560" s="248"/>
      <c r="M4560" s="250"/>
      <c r="N4560" s="251"/>
      <c r="O4560" s="248"/>
      <c r="P4560" s="251"/>
      <c r="Q4560" s="166">
        <f t="shared" si="3714"/>
        <v>0</v>
      </c>
      <c r="R4560" s="251"/>
      <c r="S4560" s="251"/>
      <c r="T4560" s="167">
        <f t="shared" si="3726"/>
        <v>0</v>
      </c>
      <c r="U4560" s="157"/>
      <c r="V4560" s="248"/>
      <c r="W4560" s="251"/>
      <c r="X4560" s="166">
        <f t="shared" si="3715"/>
        <v>0</v>
      </c>
      <c r="Y4560" s="251"/>
      <c r="Z4560" s="251"/>
      <c r="AA4560" s="167">
        <f t="shared" si="3727"/>
        <v>0</v>
      </c>
      <c r="AB4560" s="157"/>
      <c r="AC4560" s="248"/>
      <c r="AD4560" s="251"/>
      <c r="AE4560" s="166">
        <f t="shared" si="3716"/>
        <v>0</v>
      </c>
      <c r="AF4560" s="251"/>
      <c r="AG4560" s="251"/>
      <c r="AH4560" s="167">
        <f t="shared" si="3728"/>
        <v>0</v>
      </c>
      <c r="AJ4560" s="252"/>
      <c r="AK4560" s="253"/>
      <c r="AL4560" s="254"/>
      <c r="AM4560" s="253"/>
      <c r="AN4560" s="254"/>
      <c r="AO4560" s="253"/>
      <c r="AP4560" s="254"/>
      <c r="AQ4560" s="253"/>
      <c r="AR4560" s="254"/>
      <c r="AS4560" s="253"/>
      <c r="AT4560" s="254"/>
      <c r="AU4560" s="253"/>
      <c r="AV4560" s="163">
        <f t="shared" si="3718"/>
        <v>0</v>
      </c>
      <c r="AW4560" s="168">
        <f t="shared" si="3719"/>
        <v>0</v>
      </c>
      <c r="AY4560" s="163">
        <f t="shared" si="3720"/>
        <v>0</v>
      </c>
      <c r="AZ4560" s="163">
        <f t="shared" si="3721"/>
        <v>0</v>
      </c>
      <c r="BA4560" s="163">
        <f t="shared" si="3722"/>
        <v>0</v>
      </c>
      <c r="BB4560" s="163">
        <f t="shared" si="3723"/>
        <v>0</v>
      </c>
      <c r="BC4560" s="163">
        <f t="shared" si="3724"/>
        <v>0</v>
      </c>
      <c r="BD4560" s="163">
        <f t="shared" si="3725"/>
        <v>0</v>
      </c>
    </row>
    <row r="4561" spans="2:56" x14ac:dyDescent="0.3">
      <c r="B4561" s="169" t="s">
        <v>103</v>
      </c>
      <c r="C4561" s="248"/>
      <c r="D4561" s="249"/>
      <c r="E4561" s="172">
        <f t="shared" si="3711"/>
        <v>0</v>
      </c>
      <c r="F4561" s="248"/>
      <c r="G4561" s="249"/>
      <c r="H4561" s="172">
        <f t="shared" si="3712"/>
        <v>0</v>
      </c>
      <c r="I4561" s="248"/>
      <c r="J4561" s="250"/>
      <c r="K4561" s="174">
        <f t="shared" si="3713"/>
        <v>0</v>
      </c>
      <c r="L4561" s="248"/>
      <c r="M4561" s="250"/>
      <c r="N4561" s="251"/>
      <c r="O4561" s="248"/>
      <c r="P4561" s="251"/>
      <c r="Q4561" s="166">
        <f t="shared" si="3714"/>
        <v>0</v>
      </c>
      <c r="R4561" s="251"/>
      <c r="S4561" s="251"/>
      <c r="T4561" s="167">
        <f t="shared" si="3726"/>
        <v>0</v>
      </c>
      <c r="U4561" s="157"/>
      <c r="V4561" s="248"/>
      <c r="W4561" s="251"/>
      <c r="X4561" s="166">
        <f t="shared" si="3715"/>
        <v>0</v>
      </c>
      <c r="Y4561" s="251"/>
      <c r="Z4561" s="251"/>
      <c r="AA4561" s="167">
        <f t="shared" si="3727"/>
        <v>0</v>
      </c>
      <c r="AB4561" s="157"/>
      <c r="AC4561" s="248"/>
      <c r="AD4561" s="251"/>
      <c r="AE4561" s="166">
        <f t="shared" si="3716"/>
        <v>0</v>
      </c>
      <c r="AF4561" s="251"/>
      <c r="AG4561" s="251"/>
      <c r="AH4561" s="167">
        <f t="shared" si="3728"/>
        <v>0</v>
      </c>
      <c r="AJ4561" s="252"/>
      <c r="AK4561" s="253"/>
      <c r="AL4561" s="254"/>
      <c r="AM4561" s="253"/>
      <c r="AN4561" s="254"/>
      <c r="AO4561" s="253"/>
      <c r="AP4561" s="254"/>
      <c r="AQ4561" s="253"/>
      <c r="AR4561" s="254"/>
      <c r="AS4561" s="253"/>
      <c r="AT4561" s="254"/>
      <c r="AU4561" s="253"/>
      <c r="AV4561" s="163">
        <f t="shared" si="3718"/>
        <v>0</v>
      </c>
      <c r="AW4561" s="168">
        <f t="shared" si="3719"/>
        <v>0</v>
      </c>
      <c r="AY4561" s="163">
        <f t="shared" si="3720"/>
        <v>0</v>
      </c>
      <c r="AZ4561" s="163">
        <f t="shared" si="3721"/>
        <v>0</v>
      </c>
      <c r="BA4561" s="163">
        <f t="shared" si="3722"/>
        <v>0</v>
      </c>
      <c r="BB4561" s="163">
        <f t="shared" si="3723"/>
        <v>0</v>
      </c>
      <c r="BC4561" s="163">
        <f t="shared" si="3724"/>
        <v>0</v>
      </c>
      <c r="BD4561" s="163">
        <f t="shared" si="3725"/>
        <v>0</v>
      </c>
    </row>
    <row r="4562" spans="2:56" x14ac:dyDescent="0.3">
      <c r="B4562" s="179" t="s">
        <v>104</v>
      </c>
      <c r="C4562" s="83">
        <f>SUM(C4563)</f>
        <v>0</v>
      </c>
      <c r="D4562" s="84">
        <f>SUM(D4563)</f>
        <v>0</v>
      </c>
      <c r="E4562" s="85">
        <f t="shared" si="3711"/>
        <v>0</v>
      </c>
      <c r="F4562" s="83">
        <f>SUM(F4563)</f>
        <v>0</v>
      </c>
      <c r="G4562" s="84">
        <f>SUM(G4563)</f>
        <v>0</v>
      </c>
      <c r="H4562" s="85">
        <f t="shared" si="3712"/>
        <v>0</v>
      </c>
      <c r="I4562" s="83">
        <f>SUM(I4563)</f>
        <v>0</v>
      </c>
      <c r="J4562" s="86">
        <f>SUM(J4563)</f>
        <v>0</v>
      </c>
      <c r="K4562" s="87">
        <f t="shared" si="3713"/>
        <v>0</v>
      </c>
      <c r="L4562" s="83">
        <f>SUM(L4563)</f>
        <v>0</v>
      </c>
      <c r="M4562" s="86">
        <f>SUM(M4563)</f>
        <v>0</v>
      </c>
      <c r="N4562" s="88">
        <f>SUM(N4563)</f>
        <v>0</v>
      </c>
      <c r="O4562" s="83">
        <f>SUM(O4563)</f>
        <v>0</v>
      </c>
      <c r="P4562" s="88">
        <f>SUM(P4563)</f>
        <v>0</v>
      </c>
      <c r="Q4562" s="177">
        <f t="shared" si="3714"/>
        <v>0</v>
      </c>
      <c r="R4562" s="88">
        <f>SUM(R4563)</f>
        <v>0</v>
      </c>
      <c r="S4562" s="88">
        <f>SUM(S4563)</f>
        <v>0</v>
      </c>
      <c r="T4562" s="178">
        <f t="shared" si="3726"/>
        <v>0</v>
      </c>
      <c r="U4562" s="157"/>
      <c r="V4562" s="83">
        <f>SUM(V4563)</f>
        <v>0</v>
      </c>
      <c r="W4562" s="88">
        <f>SUM(W4563)</f>
        <v>0</v>
      </c>
      <c r="X4562" s="177">
        <f t="shared" si="3715"/>
        <v>0</v>
      </c>
      <c r="Y4562" s="88">
        <f>SUM(Y4563)</f>
        <v>0</v>
      </c>
      <c r="Z4562" s="88">
        <f>SUM(Z4563)</f>
        <v>0</v>
      </c>
      <c r="AA4562" s="178">
        <f t="shared" si="3727"/>
        <v>0</v>
      </c>
      <c r="AB4562" s="157"/>
      <c r="AC4562" s="83">
        <f>SUM(AC4563)</f>
        <v>0</v>
      </c>
      <c r="AD4562" s="88">
        <f>SUM(AD4563)</f>
        <v>0</v>
      </c>
      <c r="AE4562" s="177">
        <f t="shared" si="3716"/>
        <v>0</v>
      </c>
      <c r="AF4562" s="88">
        <f>SUM(AF4563)</f>
        <v>0</v>
      </c>
      <c r="AG4562" s="88">
        <f>SUM(AG4563)</f>
        <v>0</v>
      </c>
      <c r="AH4562" s="178">
        <f t="shared" si="3728"/>
        <v>0</v>
      </c>
      <c r="AJ4562" s="84">
        <f t="shared" ref="AJ4562:AU4562" si="3743">SUM(AJ4563)</f>
        <v>0</v>
      </c>
      <c r="AK4562" s="86">
        <f t="shared" si="3743"/>
        <v>0</v>
      </c>
      <c r="AL4562" s="88">
        <f t="shared" si="3743"/>
        <v>0</v>
      </c>
      <c r="AM4562" s="86">
        <f t="shared" si="3743"/>
        <v>0</v>
      </c>
      <c r="AN4562" s="88">
        <f t="shared" si="3743"/>
        <v>0</v>
      </c>
      <c r="AO4562" s="86">
        <f t="shared" si="3743"/>
        <v>0</v>
      </c>
      <c r="AP4562" s="88">
        <f t="shared" si="3743"/>
        <v>0</v>
      </c>
      <c r="AQ4562" s="86">
        <f t="shared" si="3743"/>
        <v>0</v>
      </c>
      <c r="AR4562" s="88">
        <f t="shared" si="3743"/>
        <v>0</v>
      </c>
      <c r="AS4562" s="86">
        <f t="shared" si="3743"/>
        <v>0</v>
      </c>
      <c r="AT4562" s="88">
        <f t="shared" si="3743"/>
        <v>0</v>
      </c>
      <c r="AU4562" s="86">
        <f t="shared" si="3743"/>
        <v>0</v>
      </c>
      <c r="AV4562" s="86">
        <f t="shared" si="3718"/>
        <v>0</v>
      </c>
      <c r="AW4562" s="93">
        <f t="shared" si="3719"/>
        <v>0</v>
      </c>
      <c r="AY4562" s="86">
        <f t="shared" si="3720"/>
        <v>0</v>
      </c>
      <c r="AZ4562" s="86">
        <f t="shared" si="3721"/>
        <v>0</v>
      </c>
      <c r="BA4562" s="86">
        <f t="shared" si="3722"/>
        <v>0</v>
      </c>
      <c r="BB4562" s="86">
        <f t="shared" si="3723"/>
        <v>0</v>
      </c>
      <c r="BC4562" s="86">
        <f t="shared" si="3724"/>
        <v>0</v>
      </c>
      <c r="BD4562" s="86">
        <f t="shared" si="3725"/>
        <v>0</v>
      </c>
    </row>
    <row r="4563" spans="2:56" x14ac:dyDescent="0.3">
      <c r="B4563" s="169" t="s">
        <v>105</v>
      </c>
      <c r="C4563" s="248"/>
      <c r="D4563" s="249"/>
      <c r="E4563" s="172">
        <f t="shared" si="3711"/>
        <v>0</v>
      </c>
      <c r="F4563" s="248"/>
      <c r="G4563" s="249"/>
      <c r="H4563" s="172">
        <f t="shared" si="3712"/>
        <v>0</v>
      </c>
      <c r="I4563" s="248"/>
      <c r="J4563" s="250"/>
      <c r="K4563" s="174">
        <f t="shared" si="3713"/>
        <v>0</v>
      </c>
      <c r="L4563" s="248"/>
      <c r="M4563" s="250"/>
      <c r="N4563" s="251"/>
      <c r="O4563" s="248"/>
      <c r="P4563" s="251"/>
      <c r="Q4563" s="166">
        <f t="shared" si="3714"/>
        <v>0</v>
      </c>
      <c r="R4563" s="251"/>
      <c r="S4563" s="251"/>
      <c r="T4563" s="167">
        <f t="shared" si="3726"/>
        <v>0</v>
      </c>
      <c r="U4563" s="157"/>
      <c r="V4563" s="248"/>
      <c r="W4563" s="251"/>
      <c r="X4563" s="166">
        <f t="shared" si="3715"/>
        <v>0</v>
      </c>
      <c r="Y4563" s="251"/>
      <c r="Z4563" s="251"/>
      <c r="AA4563" s="167">
        <f t="shared" si="3727"/>
        <v>0</v>
      </c>
      <c r="AB4563" s="157"/>
      <c r="AC4563" s="248"/>
      <c r="AD4563" s="251"/>
      <c r="AE4563" s="166">
        <f t="shared" si="3716"/>
        <v>0</v>
      </c>
      <c r="AF4563" s="251"/>
      <c r="AG4563" s="251"/>
      <c r="AH4563" s="167">
        <f t="shared" si="3728"/>
        <v>0</v>
      </c>
      <c r="AJ4563" s="252"/>
      <c r="AK4563" s="253"/>
      <c r="AL4563" s="254"/>
      <c r="AM4563" s="253"/>
      <c r="AN4563" s="254"/>
      <c r="AO4563" s="253"/>
      <c r="AP4563" s="254"/>
      <c r="AQ4563" s="253"/>
      <c r="AR4563" s="254"/>
      <c r="AS4563" s="253"/>
      <c r="AT4563" s="254"/>
      <c r="AU4563" s="253"/>
      <c r="AV4563" s="163">
        <f t="shared" si="3718"/>
        <v>0</v>
      </c>
      <c r="AW4563" s="168">
        <f t="shared" si="3719"/>
        <v>0</v>
      </c>
      <c r="AY4563" s="163">
        <f t="shared" si="3720"/>
        <v>0</v>
      </c>
      <c r="AZ4563" s="163">
        <f t="shared" si="3721"/>
        <v>0</v>
      </c>
      <c r="BA4563" s="163">
        <f t="shared" si="3722"/>
        <v>0</v>
      </c>
      <c r="BB4563" s="163">
        <f t="shared" si="3723"/>
        <v>0</v>
      </c>
      <c r="BC4563" s="163">
        <f t="shared" si="3724"/>
        <v>0</v>
      </c>
      <c r="BD4563" s="163">
        <f t="shared" si="3725"/>
        <v>0</v>
      </c>
    </row>
    <row r="4564" spans="2:56" x14ac:dyDescent="0.3">
      <c r="B4564" s="179" t="s">
        <v>106</v>
      </c>
      <c r="C4564" s="83">
        <f>SUM(C4565:C4566)</f>
        <v>0</v>
      </c>
      <c r="D4564" s="84">
        <f>SUM(D4565:D4566)</f>
        <v>0</v>
      </c>
      <c r="E4564" s="85">
        <f t="shared" si="3711"/>
        <v>0</v>
      </c>
      <c r="F4564" s="83">
        <f>SUM(F4565:F4566)</f>
        <v>0</v>
      </c>
      <c r="G4564" s="84">
        <f>SUM(G4565:G4566)</f>
        <v>0</v>
      </c>
      <c r="H4564" s="85">
        <f t="shared" si="3712"/>
        <v>0</v>
      </c>
      <c r="I4564" s="83">
        <f>SUM(I4565:I4566)</f>
        <v>0</v>
      </c>
      <c r="J4564" s="86">
        <f>SUM(J4565:J4566)</f>
        <v>0</v>
      </c>
      <c r="K4564" s="87">
        <f t="shared" si="3713"/>
        <v>0</v>
      </c>
      <c r="L4564" s="83">
        <f>SUM(L4565:L4566)</f>
        <v>0</v>
      </c>
      <c r="M4564" s="86">
        <f>SUM(M4565:M4566)</f>
        <v>0</v>
      </c>
      <c r="N4564" s="88">
        <f>SUM(N4565:N4566)</f>
        <v>0</v>
      </c>
      <c r="O4564" s="83">
        <f>SUM(O4565:O4566)</f>
        <v>0</v>
      </c>
      <c r="P4564" s="88">
        <f>SUM(P4565:P4566)</f>
        <v>0</v>
      </c>
      <c r="Q4564" s="177">
        <f t="shared" si="3714"/>
        <v>0</v>
      </c>
      <c r="R4564" s="88">
        <f>SUM(R4565:R4566)</f>
        <v>0</v>
      </c>
      <c r="S4564" s="88">
        <f>SUM(S4565:S4566)</f>
        <v>0</v>
      </c>
      <c r="T4564" s="178">
        <f t="shared" si="3726"/>
        <v>0</v>
      </c>
      <c r="U4564" s="157"/>
      <c r="V4564" s="83">
        <f>SUM(V4565:V4566)</f>
        <v>0</v>
      </c>
      <c r="W4564" s="88">
        <f>SUM(W4565:W4566)</f>
        <v>0</v>
      </c>
      <c r="X4564" s="177">
        <f t="shared" si="3715"/>
        <v>0</v>
      </c>
      <c r="Y4564" s="88">
        <f>SUM(Y4565:Y4566)</f>
        <v>0</v>
      </c>
      <c r="Z4564" s="88">
        <f>SUM(Z4565:Z4566)</f>
        <v>0</v>
      </c>
      <c r="AA4564" s="178">
        <f t="shared" si="3727"/>
        <v>0</v>
      </c>
      <c r="AB4564" s="157"/>
      <c r="AC4564" s="83">
        <f>SUM(AC4565:AC4566)</f>
        <v>0</v>
      </c>
      <c r="AD4564" s="88">
        <f>SUM(AD4565:AD4566)</f>
        <v>0</v>
      </c>
      <c r="AE4564" s="177">
        <f t="shared" si="3716"/>
        <v>0</v>
      </c>
      <c r="AF4564" s="88">
        <f>SUM(AF4565:AF4566)</f>
        <v>0</v>
      </c>
      <c r="AG4564" s="88">
        <f>SUM(AG4565:AG4566)</f>
        <v>0</v>
      </c>
      <c r="AH4564" s="178">
        <f t="shared" si="3728"/>
        <v>0</v>
      </c>
      <c r="AJ4564" s="84">
        <f t="shared" ref="AJ4564:AU4564" si="3744">SUM(AJ4565:AJ4566)</f>
        <v>0</v>
      </c>
      <c r="AK4564" s="86">
        <f t="shared" si="3744"/>
        <v>0</v>
      </c>
      <c r="AL4564" s="88">
        <f t="shared" si="3744"/>
        <v>0</v>
      </c>
      <c r="AM4564" s="86">
        <f t="shared" si="3744"/>
        <v>0</v>
      </c>
      <c r="AN4564" s="88">
        <f t="shared" si="3744"/>
        <v>0</v>
      </c>
      <c r="AO4564" s="86">
        <f t="shared" si="3744"/>
        <v>0</v>
      </c>
      <c r="AP4564" s="88">
        <f t="shared" si="3744"/>
        <v>0</v>
      </c>
      <c r="AQ4564" s="86">
        <f t="shared" si="3744"/>
        <v>0</v>
      </c>
      <c r="AR4564" s="88">
        <f t="shared" si="3744"/>
        <v>0</v>
      </c>
      <c r="AS4564" s="86">
        <f t="shared" si="3744"/>
        <v>0</v>
      </c>
      <c r="AT4564" s="88">
        <f t="shared" si="3744"/>
        <v>0</v>
      </c>
      <c r="AU4564" s="86">
        <f t="shared" si="3744"/>
        <v>0</v>
      </c>
      <c r="AV4564" s="86">
        <f t="shared" si="3718"/>
        <v>0</v>
      </c>
      <c r="AW4564" s="93">
        <f t="shared" si="3719"/>
        <v>0</v>
      </c>
      <c r="AY4564" s="86">
        <f t="shared" si="3720"/>
        <v>0</v>
      </c>
      <c r="AZ4564" s="86">
        <f t="shared" si="3721"/>
        <v>0</v>
      </c>
      <c r="BA4564" s="86">
        <f t="shared" si="3722"/>
        <v>0</v>
      </c>
      <c r="BB4564" s="86">
        <f t="shared" si="3723"/>
        <v>0</v>
      </c>
      <c r="BC4564" s="86">
        <f t="shared" si="3724"/>
        <v>0</v>
      </c>
      <c r="BD4564" s="86">
        <f t="shared" si="3725"/>
        <v>0</v>
      </c>
    </row>
    <row r="4565" spans="2:56" x14ac:dyDescent="0.3">
      <c r="B4565" s="169" t="s">
        <v>107</v>
      </c>
      <c r="C4565" s="248"/>
      <c r="D4565" s="249"/>
      <c r="E4565" s="172">
        <f t="shared" si="3711"/>
        <v>0</v>
      </c>
      <c r="F4565" s="248"/>
      <c r="G4565" s="249"/>
      <c r="H4565" s="172">
        <f t="shared" si="3712"/>
        <v>0</v>
      </c>
      <c r="I4565" s="248"/>
      <c r="J4565" s="250"/>
      <c r="K4565" s="174">
        <f t="shared" si="3713"/>
        <v>0</v>
      </c>
      <c r="L4565" s="248"/>
      <c r="M4565" s="250"/>
      <c r="N4565" s="251"/>
      <c r="O4565" s="248"/>
      <c r="P4565" s="251"/>
      <c r="Q4565" s="166">
        <f t="shared" si="3714"/>
        <v>0</v>
      </c>
      <c r="R4565" s="251"/>
      <c r="S4565" s="251"/>
      <c r="T4565" s="167">
        <f t="shared" si="3726"/>
        <v>0</v>
      </c>
      <c r="U4565" s="157"/>
      <c r="V4565" s="248"/>
      <c r="W4565" s="251"/>
      <c r="X4565" s="166">
        <f t="shared" si="3715"/>
        <v>0</v>
      </c>
      <c r="Y4565" s="251"/>
      <c r="Z4565" s="251"/>
      <c r="AA4565" s="167">
        <f t="shared" si="3727"/>
        <v>0</v>
      </c>
      <c r="AB4565" s="157"/>
      <c r="AC4565" s="248"/>
      <c r="AD4565" s="251"/>
      <c r="AE4565" s="166">
        <f t="shared" si="3716"/>
        <v>0</v>
      </c>
      <c r="AF4565" s="251"/>
      <c r="AG4565" s="251"/>
      <c r="AH4565" s="167">
        <f t="shared" si="3728"/>
        <v>0</v>
      </c>
      <c r="AJ4565" s="252"/>
      <c r="AK4565" s="253"/>
      <c r="AL4565" s="254"/>
      <c r="AM4565" s="253"/>
      <c r="AN4565" s="254"/>
      <c r="AO4565" s="253"/>
      <c r="AP4565" s="254"/>
      <c r="AQ4565" s="253"/>
      <c r="AR4565" s="254"/>
      <c r="AS4565" s="253"/>
      <c r="AT4565" s="254"/>
      <c r="AU4565" s="253"/>
      <c r="AV4565" s="163">
        <f t="shared" si="3718"/>
        <v>0</v>
      </c>
      <c r="AW4565" s="168">
        <f t="shared" si="3719"/>
        <v>0</v>
      </c>
      <c r="AY4565" s="163">
        <f t="shared" si="3720"/>
        <v>0</v>
      </c>
      <c r="AZ4565" s="163">
        <f t="shared" si="3721"/>
        <v>0</v>
      </c>
      <c r="BA4565" s="163">
        <f t="shared" si="3722"/>
        <v>0</v>
      </c>
      <c r="BB4565" s="163">
        <f t="shared" si="3723"/>
        <v>0</v>
      </c>
      <c r="BC4565" s="163">
        <f t="shared" si="3724"/>
        <v>0</v>
      </c>
      <c r="BD4565" s="163">
        <f t="shared" si="3725"/>
        <v>0</v>
      </c>
    </row>
    <row r="4566" spans="2:56" x14ac:dyDescent="0.3">
      <c r="B4566" s="169" t="s">
        <v>108</v>
      </c>
      <c r="C4566" s="248"/>
      <c r="D4566" s="249"/>
      <c r="E4566" s="172">
        <f t="shared" si="3711"/>
        <v>0</v>
      </c>
      <c r="F4566" s="248"/>
      <c r="G4566" s="249"/>
      <c r="H4566" s="172">
        <f t="shared" si="3712"/>
        <v>0</v>
      </c>
      <c r="I4566" s="248"/>
      <c r="J4566" s="250"/>
      <c r="K4566" s="174">
        <f t="shared" si="3713"/>
        <v>0</v>
      </c>
      <c r="L4566" s="248"/>
      <c r="M4566" s="250"/>
      <c r="N4566" s="251"/>
      <c r="O4566" s="248"/>
      <c r="P4566" s="251"/>
      <c r="Q4566" s="166">
        <f t="shared" si="3714"/>
        <v>0</v>
      </c>
      <c r="R4566" s="251"/>
      <c r="S4566" s="251"/>
      <c r="T4566" s="167">
        <f t="shared" si="3726"/>
        <v>0</v>
      </c>
      <c r="U4566" s="157"/>
      <c r="V4566" s="248"/>
      <c r="W4566" s="251"/>
      <c r="X4566" s="166">
        <f t="shared" si="3715"/>
        <v>0</v>
      </c>
      <c r="Y4566" s="251"/>
      <c r="Z4566" s="251"/>
      <c r="AA4566" s="167">
        <f t="shared" si="3727"/>
        <v>0</v>
      </c>
      <c r="AB4566" s="157"/>
      <c r="AC4566" s="248"/>
      <c r="AD4566" s="251"/>
      <c r="AE4566" s="166">
        <f t="shared" si="3716"/>
        <v>0</v>
      </c>
      <c r="AF4566" s="251"/>
      <c r="AG4566" s="251"/>
      <c r="AH4566" s="167">
        <f t="shared" si="3728"/>
        <v>0</v>
      </c>
      <c r="AJ4566" s="252"/>
      <c r="AK4566" s="253"/>
      <c r="AL4566" s="254"/>
      <c r="AM4566" s="253"/>
      <c r="AN4566" s="254"/>
      <c r="AO4566" s="253"/>
      <c r="AP4566" s="254"/>
      <c r="AQ4566" s="253"/>
      <c r="AR4566" s="254"/>
      <c r="AS4566" s="253"/>
      <c r="AT4566" s="254"/>
      <c r="AU4566" s="253"/>
      <c r="AV4566" s="163">
        <f t="shared" si="3718"/>
        <v>0</v>
      </c>
      <c r="AW4566" s="168">
        <f t="shared" si="3719"/>
        <v>0</v>
      </c>
      <c r="AY4566" s="163">
        <f t="shared" si="3720"/>
        <v>0</v>
      </c>
      <c r="AZ4566" s="163">
        <f t="shared" si="3721"/>
        <v>0</v>
      </c>
      <c r="BA4566" s="163">
        <f t="shared" si="3722"/>
        <v>0</v>
      </c>
      <c r="BB4566" s="163">
        <f t="shared" si="3723"/>
        <v>0</v>
      </c>
      <c r="BC4566" s="163">
        <f t="shared" si="3724"/>
        <v>0</v>
      </c>
      <c r="BD4566" s="163">
        <f t="shared" si="3725"/>
        <v>0</v>
      </c>
    </row>
    <row r="4567" spans="2:56" x14ac:dyDescent="0.3">
      <c r="B4567" s="179" t="s">
        <v>109</v>
      </c>
      <c r="C4567" s="83">
        <f>SUM(C4568)</f>
        <v>0</v>
      </c>
      <c r="D4567" s="84">
        <f>SUM(D4568)</f>
        <v>0</v>
      </c>
      <c r="E4567" s="85">
        <f t="shared" si="3711"/>
        <v>0</v>
      </c>
      <c r="F4567" s="83">
        <f>SUM(F4568)</f>
        <v>0</v>
      </c>
      <c r="G4567" s="84">
        <f>SUM(G4568)</f>
        <v>0</v>
      </c>
      <c r="H4567" s="85">
        <f t="shared" si="3712"/>
        <v>0</v>
      </c>
      <c r="I4567" s="83">
        <f>SUM(I4568)</f>
        <v>0</v>
      </c>
      <c r="J4567" s="86">
        <f>SUM(J4568)</f>
        <v>0</v>
      </c>
      <c r="K4567" s="87">
        <f t="shared" si="3713"/>
        <v>0</v>
      </c>
      <c r="L4567" s="83">
        <f>SUM(L4568)</f>
        <v>0</v>
      </c>
      <c r="M4567" s="86">
        <f>SUM(M4568)</f>
        <v>0</v>
      </c>
      <c r="N4567" s="88">
        <f>SUM(N4568)</f>
        <v>0</v>
      </c>
      <c r="O4567" s="83">
        <f>SUM(O4568)</f>
        <v>0</v>
      </c>
      <c r="P4567" s="88">
        <f>SUM(P4568)</f>
        <v>0</v>
      </c>
      <c r="Q4567" s="177">
        <f t="shared" si="3714"/>
        <v>0</v>
      </c>
      <c r="R4567" s="88">
        <f>SUM(R4568)</f>
        <v>0</v>
      </c>
      <c r="S4567" s="88">
        <f>SUM(S4568)</f>
        <v>0</v>
      </c>
      <c r="T4567" s="178">
        <f t="shared" si="3726"/>
        <v>0</v>
      </c>
      <c r="U4567" s="157"/>
      <c r="V4567" s="83">
        <f>SUM(V4568)</f>
        <v>0</v>
      </c>
      <c r="W4567" s="88">
        <f>SUM(W4568)</f>
        <v>0</v>
      </c>
      <c r="X4567" s="177">
        <f t="shared" si="3715"/>
        <v>0</v>
      </c>
      <c r="Y4567" s="88">
        <f>SUM(Y4568)</f>
        <v>0</v>
      </c>
      <c r="Z4567" s="88">
        <f>SUM(Z4568)</f>
        <v>0</v>
      </c>
      <c r="AA4567" s="178">
        <f t="shared" si="3727"/>
        <v>0</v>
      </c>
      <c r="AB4567" s="157"/>
      <c r="AC4567" s="83">
        <f>SUM(AC4568)</f>
        <v>0</v>
      </c>
      <c r="AD4567" s="88">
        <f>SUM(AD4568)</f>
        <v>0</v>
      </c>
      <c r="AE4567" s="177">
        <f t="shared" si="3716"/>
        <v>0</v>
      </c>
      <c r="AF4567" s="88">
        <f>SUM(AF4568)</f>
        <v>0</v>
      </c>
      <c r="AG4567" s="88">
        <f>SUM(AG4568)</f>
        <v>0</v>
      </c>
      <c r="AH4567" s="178">
        <f t="shared" si="3728"/>
        <v>0</v>
      </c>
      <c r="AJ4567" s="84">
        <f t="shared" ref="AJ4567:AU4567" si="3745">SUM(AJ4568)</f>
        <v>0</v>
      </c>
      <c r="AK4567" s="86">
        <f t="shared" si="3745"/>
        <v>0</v>
      </c>
      <c r="AL4567" s="88">
        <f t="shared" si="3745"/>
        <v>0</v>
      </c>
      <c r="AM4567" s="86">
        <f t="shared" si="3745"/>
        <v>0</v>
      </c>
      <c r="AN4567" s="88">
        <f t="shared" si="3745"/>
        <v>0</v>
      </c>
      <c r="AO4567" s="86">
        <f t="shared" si="3745"/>
        <v>0</v>
      </c>
      <c r="AP4567" s="88">
        <f t="shared" si="3745"/>
        <v>0</v>
      </c>
      <c r="AQ4567" s="86">
        <f t="shared" si="3745"/>
        <v>0</v>
      </c>
      <c r="AR4567" s="88">
        <f t="shared" si="3745"/>
        <v>0</v>
      </c>
      <c r="AS4567" s="86">
        <f t="shared" si="3745"/>
        <v>0</v>
      </c>
      <c r="AT4567" s="88">
        <f t="shared" si="3745"/>
        <v>0</v>
      </c>
      <c r="AU4567" s="86">
        <f t="shared" si="3745"/>
        <v>0</v>
      </c>
      <c r="AV4567" s="86">
        <f t="shared" si="3718"/>
        <v>0</v>
      </c>
      <c r="AW4567" s="93">
        <f t="shared" si="3719"/>
        <v>0</v>
      </c>
      <c r="AY4567" s="86">
        <f t="shared" si="3720"/>
        <v>0</v>
      </c>
      <c r="AZ4567" s="86">
        <f t="shared" si="3721"/>
        <v>0</v>
      </c>
      <c r="BA4567" s="86">
        <f t="shared" si="3722"/>
        <v>0</v>
      </c>
      <c r="BB4567" s="86">
        <f t="shared" si="3723"/>
        <v>0</v>
      </c>
      <c r="BC4567" s="86">
        <f t="shared" si="3724"/>
        <v>0</v>
      </c>
      <c r="BD4567" s="86">
        <f t="shared" si="3725"/>
        <v>0</v>
      </c>
    </row>
    <row r="4568" spans="2:56" x14ac:dyDescent="0.3">
      <c r="B4568" s="169" t="s">
        <v>110</v>
      </c>
      <c r="C4568" s="248"/>
      <c r="D4568" s="249"/>
      <c r="E4568" s="172">
        <f t="shared" si="3711"/>
        <v>0</v>
      </c>
      <c r="F4568" s="248"/>
      <c r="G4568" s="249"/>
      <c r="H4568" s="172">
        <f t="shared" si="3712"/>
        <v>0</v>
      </c>
      <c r="I4568" s="248"/>
      <c r="J4568" s="250"/>
      <c r="K4568" s="174">
        <f t="shared" si="3713"/>
        <v>0</v>
      </c>
      <c r="L4568" s="248"/>
      <c r="M4568" s="250"/>
      <c r="N4568" s="251"/>
      <c r="O4568" s="248"/>
      <c r="P4568" s="251"/>
      <c r="Q4568" s="166">
        <f t="shared" si="3714"/>
        <v>0</v>
      </c>
      <c r="R4568" s="251"/>
      <c r="S4568" s="251"/>
      <c r="T4568" s="167">
        <f t="shared" si="3726"/>
        <v>0</v>
      </c>
      <c r="U4568" s="157"/>
      <c r="V4568" s="248"/>
      <c r="W4568" s="251"/>
      <c r="X4568" s="166">
        <f t="shared" si="3715"/>
        <v>0</v>
      </c>
      <c r="Y4568" s="251"/>
      <c r="Z4568" s="251"/>
      <c r="AA4568" s="167">
        <f t="shared" si="3727"/>
        <v>0</v>
      </c>
      <c r="AB4568" s="157"/>
      <c r="AC4568" s="248"/>
      <c r="AD4568" s="251"/>
      <c r="AE4568" s="166">
        <f t="shared" si="3716"/>
        <v>0</v>
      </c>
      <c r="AF4568" s="251"/>
      <c r="AG4568" s="251"/>
      <c r="AH4568" s="167">
        <f t="shared" si="3728"/>
        <v>0</v>
      </c>
      <c r="AJ4568" s="252"/>
      <c r="AK4568" s="253"/>
      <c r="AL4568" s="254"/>
      <c r="AM4568" s="253"/>
      <c r="AN4568" s="254"/>
      <c r="AO4568" s="253"/>
      <c r="AP4568" s="254"/>
      <c r="AQ4568" s="253"/>
      <c r="AR4568" s="254"/>
      <c r="AS4568" s="253"/>
      <c r="AT4568" s="254"/>
      <c r="AU4568" s="253"/>
      <c r="AV4568" s="163">
        <f t="shared" si="3718"/>
        <v>0</v>
      </c>
      <c r="AW4568" s="168">
        <f t="shared" si="3719"/>
        <v>0</v>
      </c>
      <c r="AY4568" s="163">
        <f t="shared" si="3720"/>
        <v>0</v>
      </c>
      <c r="AZ4568" s="163">
        <f t="shared" si="3721"/>
        <v>0</v>
      </c>
      <c r="BA4568" s="163">
        <f t="shared" si="3722"/>
        <v>0</v>
      </c>
      <c r="BB4568" s="163">
        <f t="shared" si="3723"/>
        <v>0</v>
      </c>
      <c r="BC4568" s="163">
        <f t="shared" si="3724"/>
        <v>0</v>
      </c>
      <c r="BD4568" s="163">
        <f t="shared" si="3725"/>
        <v>0</v>
      </c>
    </row>
    <row r="4569" spans="2:56" x14ac:dyDescent="0.3">
      <c r="B4569" s="179" t="s">
        <v>111</v>
      </c>
      <c r="C4569" s="83">
        <f>SUM(C4570:C4572)</f>
        <v>0</v>
      </c>
      <c r="D4569" s="84">
        <f>SUM(D4570:D4572)</f>
        <v>0</v>
      </c>
      <c r="E4569" s="85">
        <f t="shared" ref="E4569:E4632" si="3746">IFERROR(D4569/C4569,0)</f>
        <v>0</v>
      </c>
      <c r="F4569" s="83">
        <f>SUM(F4570:F4572)</f>
        <v>0</v>
      </c>
      <c r="G4569" s="84">
        <f>SUM(G4570:G4572)</f>
        <v>0</v>
      </c>
      <c r="H4569" s="85">
        <f t="shared" ref="H4569:H4632" si="3747">IFERROR(G4569/F4569,0)</f>
        <v>0</v>
      </c>
      <c r="I4569" s="83">
        <f>SUM(I4570:I4572)</f>
        <v>0</v>
      </c>
      <c r="J4569" s="86">
        <f>SUM(J4570:J4572)</f>
        <v>0</v>
      </c>
      <c r="K4569" s="87">
        <f t="shared" ref="K4569:K4632" si="3748">IFERROR(J4569/I4569,0)</f>
        <v>0</v>
      </c>
      <c r="L4569" s="83">
        <f>SUM(L4570:L4572)</f>
        <v>0</v>
      </c>
      <c r="M4569" s="86">
        <f>SUM(M4570:M4572)</f>
        <v>0</v>
      </c>
      <c r="N4569" s="88">
        <f>SUM(N4570:N4572)</f>
        <v>0</v>
      </c>
      <c r="O4569" s="83">
        <f>SUM(O4570:O4572)</f>
        <v>0</v>
      </c>
      <c r="P4569" s="88">
        <f>SUM(P4570:P4572)</f>
        <v>0</v>
      </c>
      <c r="Q4569" s="177">
        <f t="shared" ref="Q4569:Q4632" si="3749">SUM(O4569:P4569)</f>
        <v>0</v>
      </c>
      <c r="R4569" s="88">
        <f>SUM(R4570:R4572)</f>
        <v>0</v>
      </c>
      <c r="S4569" s="88">
        <f>SUM(S4570:S4572)</f>
        <v>0</v>
      </c>
      <c r="T4569" s="178">
        <f t="shared" si="3726"/>
        <v>0</v>
      </c>
      <c r="U4569" s="157"/>
      <c r="V4569" s="83">
        <f>SUM(V4570:V4572)</f>
        <v>0</v>
      </c>
      <c r="W4569" s="88">
        <f>SUM(W4570:W4572)</f>
        <v>0</v>
      </c>
      <c r="X4569" s="177">
        <f t="shared" ref="X4569:X4632" si="3750">SUM(V4569:W4569)</f>
        <v>0</v>
      </c>
      <c r="Y4569" s="88">
        <f>SUM(Y4570:Y4572)</f>
        <v>0</v>
      </c>
      <c r="Z4569" s="88">
        <f>SUM(Z4570:Z4572)</f>
        <v>0</v>
      </c>
      <c r="AA4569" s="178">
        <f t="shared" si="3727"/>
        <v>0</v>
      </c>
      <c r="AB4569" s="157"/>
      <c r="AC4569" s="83">
        <f>SUM(AC4570:AC4572)</f>
        <v>0</v>
      </c>
      <c r="AD4569" s="88">
        <f>SUM(AD4570:AD4572)</f>
        <v>0</v>
      </c>
      <c r="AE4569" s="177">
        <f t="shared" ref="AE4569:AE4632" si="3751">SUM(AC4569:AD4569)</f>
        <v>0</v>
      </c>
      <c r="AF4569" s="88">
        <f>SUM(AF4570:AF4572)</f>
        <v>0</v>
      </c>
      <c r="AG4569" s="88">
        <f>SUM(AG4570:AG4572)</f>
        <v>0</v>
      </c>
      <c r="AH4569" s="178">
        <f t="shared" si="3728"/>
        <v>0</v>
      </c>
      <c r="AJ4569" s="84">
        <f t="shared" ref="AJ4569:AU4569" si="3752">SUM(AJ4570:AJ4572)</f>
        <v>0</v>
      </c>
      <c r="AK4569" s="86">
        <f t="shared" si="3752"/>
        <v>0</v>
      </c>
      <c r="AL4569" s="88">
        <f t="shared" si="3752"/>
        <v>0</v>
      </c>
      <c r="AM4569" s="86">
        <f t="shared" si="3752"/>
        <v>0</v>
      </c>
      <c r="AN4569" s="88">
        <f t="shared" si="3752"/>
        <v>0</v>
      </c>
      <c r="AO4569" s="86">
        <f t="shared" si="3752"/>
        <v>0</v>
      </c>
      <c r="AP4569" s="88">
        <f t="shared" si="3752"/>
        <v>0</v>
      </c>
      <c r="AQ4569" s="86">
        <f t="shared" si="3752"/>
        <v>0</v>
      </c>
      <c r="AR4569" s="88">
        <f t="shared" si="3752"/>
        <v>0</v>
      </c>
      <c r="AS4569" s="86">
        <f t="shared" si="3752"/>
        <v>0</v>
      </c>
      <c r="AT4569" s="88">
        <f t="shared" si="3752"/>
        <v>0</v>
      </c>
      <c r="AU4569" s="86">
        <f t="shared" si="3752"/>
        <v>0</v>
      </c>
      <c r="AV4569" s="86">
        <f t="shared" ref="AV4569:AV4632" si="3753">SUM(AJ4569:AU4569)</f>
        <v>0</v>
      </c>
      <c r="AW4569" s="93">
        <f t="shared" ref="AW4569:AW4632" si="3754">T4569-AV4569</f>
        <v>0</v>
      </c>
      <c r="AY4569" s="86">
        <f t="shared" ref="AY4569:AY4632" si="3755">SUM(AJ4569:AL4569)</f>
        <v>0</v>
      </c>
      <c r="AZ4569" s="86">
        <f t="shared" ref="AZ4569:AZ4632" si="3756">SUM(AM4569:AO4569)</f>
        <v>0</v>
      </c>
      <c r="BA4569" s="86">
        <f t="shared" ref="BA4569:BA4632" si="3757">SUM(AP4569:AR4569)</f>
        <v>0</v>
      </c>
      <c r="BB4569" s="86">
        <f t="shared" ref="BB4569:BB4632" si="3758">SUM(AS4569:AU4569)</f>
        <v>0</v>
      </c>
      <c r="BC4569" s="86">
        <f t="shared" ref="BC4569:BC4632" si="3759">SUM(AY4569,AZ4569,BA4569,BB4569)</f>
        <v>0</v>
      </c>
      <c r="BD4569" s="86">
        <f t="shared" ref="BD4569:BD4632" si="3760">T4569-BC4569</f>
        <v>0</v>
      </c>
    </row>
    <row r="4570" spans="2:56" x14ac:dyDescent="0.3">
      <c r="B4570" s="169" t="s">
        <v>112</v>
      </c>
      <c r="C4570" s="248"/>
      <c r="D4570" s="249"/>
      <c r="E4570" s="172">
        <f t="shared" si="3746"/>
        <v>0</v>
      </c>
      <c r="F4570" s="248"/>
      <c r="G4570" s="249"/>
      <c r="H4570" s="172">
        <f t="shared" si="3747"/>
        <v>0</v>
      </c>
      <c r="I4570" s="248"/>
      <c r="J4570" s="250"/>
      <c r="K4570" s="174">
        <f t="shared" si="3748"/>
        <v>0</v>
      </c>
      <c r="L4570" s="248"/>
      <c r="M4570" s="250"/>
      <c r="N4570" s="251"/>
      <c r="O4570" s="248"/>
      <c r="P4570" s="251"/>
      <c r="Q4570" s="166">
        <f t="shared" si="3749"/>
        <v>0</v>
      </c>
      <c r="R4570" s="251"/>
      <c r="S4570" s="251"/>
      <c r="T4570" s="167">
        <f t="shared" ref="T4570:T4633" si="3761">SUM(Q4570:S4570)</f>
        <v>0</v>
      </c>
      <c r="U4570" s="157"/>
      <c r="V4570" s="248"/>
      <c r="W4570" s="251"/>
      <c r="X4570" s="166">
        <f t="shared" si="3750"/>
        <v>0</v>
      </c>
      <c r="Y4570" s="251"/>
      <c r="Z4570" s="251"/>
      <c r="AA4570" s="167">
        <f t="shared" ref="AA4570:AA4633" si="3762">SUM(X4570:Z4570)</f>
        <v>0</v>
      </c>
      <c r="AB4570" s="157"/>
      <c r="AC4570" s="248"/>
      <c r="AD4570" s="251"/>
      <c r="AE4570" s="166">
        <f t="shared" si="3751"/>
        <v>0</v>
      </c>
      <c r="AF4570" s="251"/>
      <c r="AG4570" s="251"/>
      <c r="AH4570" s="167">
        <f t="shared" ref="AH4570:AH4633" si="3763">SUM(AE4570:AG4570)</f>
        <v>0</v>
      </c>
      <c r="AJ4570" s="252"/>
      <c r="AK4570" s="253"/>
      <c r="AL4570" s="254"/>
      <c r="AM4570" s="253"/>
      <c r="AN4570" s="254"/>
      <c r="AO4570" s="253"/>
      <c r="AP4570" s="254"/>
      <c r="AQ4570" s="253"/>
      <c r="AR4570" s="254"/>
      <c r="AS4570" s="253"/>
      <c r="AT4570" s="254"/>
      <c r="AU4570" s="253"/>
      <c r="AV4570" s="163">
        <f t="shared" si="3753"/>
        <v>0</v>
      </c>
      <c r="AW4570" s="168">
        <f t="shared" si="3754"/>
        <v>0</v>
      </c>
      <c r="AY4570" s="163">
        <f t="shared" si="3755"/>
        <v>0</v>
      </c>
      <c r="AZ4570" s="163">
        <f t="shared" si="3756"/>
        <v>0</v>
      </c>
      <c r="BA4570" s="163">
        <f t="shared" si="3757"/>
        <v>0</v>
      </c>
      <c r="BB4570" s="163">
        <f t="shared" si="3758"/>
        <v>0</v>
      </c>
      <c r="BC4570" s="163">
        <f t="shared" si="3759"/>
        <v>0</v>
      </c>
      <c r="BD4570" s="163">
        <f t="shared" si="3760"/>
        <v>0</v>
      </c>
    </row>
    <row r="4571" spans="2:56" x14ac:dyDescent="0.3">
      <c r="B4571" s="169" t="s">
        <v>113</v>
      </c>
      <c r="C4571" s="248"/>
      <c r="D4571" s="249"/>
      <c r="E4571" s="172">
        <f t="shared" si="3746"/>
        <v>0</v>
      </c>
      <c r="F4571" s="248"/>
      <c r="G4571" s="249"/>
      <c r="H4571" s="172">
        <f t="shared" si="3747"/>
        <v>0</v>
      </c>
      <c r="I4571" s="248"/>
      <c r="J4571" s="250"/>
      <c r="K4571" s="174">
        <f t="shared" si="3748"/>
        <v>0</v>
      </c>
      <c r="L4571" s="248"/>
      <c r="M4571" s="250"/>
      <c r="N4571" s="251"/>
      <c r="O4571" s="248"/>
      <c r="P4571" s="251"/>
      <c r="Q4571" s="166">
        <f t="shared" si="3749"/>
        <v>0</v>
      </c>
      <c r="R4571" s="251"/>
      <c r="S4571" s="251"/>
      <c r="T4571" s="167">
        <f t="shared" si="3761"/>
        <v>0</v>
      </c>
      <c r="U4571" s="157"/>
      <c r="V4571" s="248"/>
      <c r="W4571" s="251"/>
      <c r="X4571" s="166">
        <f t="shared" si="3750"/>
        <v>0</v>
      </c>
      <c r="Y4571" s="251"/>
      <c r="Z4571" s="251"/>
      <c r="AA4571" s="167">
        <f t="shared" si="3762"/>
        <v>0</v>
      </c>
      <c r="AB4571" s="157"/>
      <c r="AC4571" s="248"/>
      <c r="AD4571" s="251"/>
      <c r="AE4571" s="166">
        <f t="shared" si="3751"/>
        <v>0</v>
      </c>
      <c r="AF4571" s="251"/>
      <c r="AG4571" s="251"/>
      <c r="AH4571" s="167">
        <f t="shared" si="3763"/>
        <v>0</v>
      </c>
      <c r="AJ4571" s="252"/>
      <c r="AK4571" s="253"/>
      <c r="AL4571" s="254"/>
      <c r="AM4571" s="253"/>
      <c r="AN4571" s="254"/>
      <c r="AO4571" s="253"/>
      <c r="AP4571" s="254"/>
      <c r="AQ4571" s="253"/>
      <c r="AR4571" s="254"/>
      <c r="AS4571" s="253"/>
      <c r="AT4571" s="254"/>
      <c r="AU4571" s="253"/>
      <c r="AV4571" s="163">
        <f t="shared" si="3753"/>
        <v>0</v>
      </c>
      <c r="AW4571" s="168">
        <f t="shared" si="3754"/>
        <v>0</v>
      </c>
      <c r="AY4571" s="163">
        <f t="shared" si="3755"/>
        <v>0</v>
      </c>
      <c r="AZ4571" s="163">
        <f t="shared" si="3756"/>
        <v>0</v>
      </c>
      <c r="BA4571" s="163">
        <f t="shared" si="3757"/>
        <v>0</v>
      </c>
      <c r="BB4571" s="163">
        <f t="shared" si="3758"/>
        <v>0</v>
      </c>
      <c r="BC4571" s="163">
        <f t="shared" si="3759"/>
        <v>0</v>
      </c>
      <c r="BD4571" s="163">
        <f t="shared" si="3760"/>
        <v>0</v>
      </c>
    </row>
    <row r="4572" spans="2:56" x14ac:dyDescent="0.3">
      <c r="B4572" s="169" t="s">
        <v>114</v>
      </c>
      <c r="C4572" s="248"/>
      <c r="D4572" s="249"/>
      <c r="E4572" s="172">
        <f t="shared" si="3746"/>
        <v>0</v>
      </c>
      <c r="F4572" s="248"/>
      <c r="G4572" s="249"/>
      <c r="H4572" s="172">
        <f t="shared" si="3747"/>
        <v>0</v>
      </c>
      <c r="I4572" s="248"/>
      <c r="J4572" s="250"/>
      <c r="K4572" s="174">
        <f t="shared" si="3748"/>
        <v>0</v>
      </c>
      <c r="L4572" s="248"/>
      <c r="M4572" s="250"/>
      <c r="N4572" s="251"/>
      <c r="O4572" s="248"/>
      <c r="P4572" s="251"/>
      <c r="Q4572" s="166">
        <f t="shared" si="3749"/>
        <v>0</v>
      </c>
      <c r="R4572" s="251"/>
      <c r="S4572" s="251"/>
      <c r="T4572" s="167">
        <f t="shared" si="3761"/>
        <v>0</v>
      </c>
      <c r="U4572" s="157"/>
      <c r="V4572" s="248"/>
      <c r="W4572" s="251"/>
      <c r="X4572" s="166">
        <f t="shared" si="3750"/>
        <v>0</v>
      </c>
      <c r="Y4572" s="251"/>
      <c r="Z4572" s="251"/>
      <c r="AA4572" s="167">
        <f t="shared" si="3762"/>
        <v>0</v>
      </c>
      <c r="AB4572" s="157"/>
      <c r="AC4572" s="248"/>
      <c r="AD4572" s="251"/>
      <c r="AE4572" s="166">
        <f t="shared" si="3751"/>
        <v>0</v>
      </c>
      <c r="AF4572" s="251"/>
      <c r="AG4572" s="251"/>
      <c r="AH4572" s="167">
        <f t="shared" si="3763"/>
        <v>0</v>
      </c>
      <c r="AJ4572" s="252"/>
      <c r="AK4572" s="253"/>
      <c r="AL4572" s="254"/>
      <c r="AM4572" s="253"/>
      <c r="AN4572" s="254"/>
      <c r="AO4572" s="253"/>
      <c r="AP4572" s="254"/>
      <c r="AQ4572" s="253"/>
      <c r="AR4572" s="254"/>
      <c r="AS4572" s="253"/>
      <c r="AT4572" s="254"/>
      <c r="AU4572" s="253"/>
      <c r="AV4572" s="163">
        <f t="shared" si="3753"/>
        <v>0</v>
      </c>
      <c r="AW4572" s="168">
        <f t="shared" si="3754"/>
        <v>0</v>
      </c>
      <c r="AY4572" s="163">
        <f t="shared" si="3755"/>
        <v>0</v>
      </c>
      <c r="AZ4572" s="163">
        <f t="shared" si="3756"/>
        <v>0</v>
      </c>
      <c r="BA4572" s="163">
        <f t="shared" si="3757"/>
        <v>0</v>
      </c>
      <c r="BB4572" s="163">
        <f t="shared" si="3758"/>
        <v>0</v>
      </c>
      <c r="BC4572" s="163">
        <f t="shared" si="3759"/>
        <v>0</v>
      </c>
      <c r="BD4572" s="163">
        <f t="shared" si="3760"/>
        <v>0</v>
      </c>
    </row>
    <row r="4573" spans="2:56" x14ac:dyDescent="0.3">
      <c r="B4573" s="179" t="s">
        <v>115</v>
      </c>
      <c r="C4573" s="83">
        <f>SUM(C4574:C4576)</f>
        <v>0</v>
      </c>
      <c r="D4573" s="84">
        <f>SUM(D4574:D4576)</f>
        <v>0</v>
      </c>
      <c r="E4573" s="85">
        <f t="shared" si="3746"/>
        <v>0</v>
      </c>
      <c r="F4573" s="83">
        <f>SUM(F4574:F4576)</f>
        <v>0</v>
      </c>
      <c r="G4573" s="84">
        <f>SUM(G4574:G4576)</f>
        <v>0</v>
      </c>
      <c r="H4573" s="85">
        <f t="shared" si="3747"/>
        <v>0</v>
      </c>
      <c r="I4573" s="83">
        <f>SUM(I4574:I4576)</f>
        <v>0</v>
      </c>
      <c r="J4573" s="86">
        <f>SUM(J4574:J4576)</f>
        <v>0</v>
      </c>
      <c r="K4573" s="87">
        <f t="shared" si="3748"/>
        <v>0</v>
      </c>
      <c r="L4573" s="83">
        <f>SUM(L4574:L4576)</f>
        <v>0</v>
      </c>
      <c r="M4573" s="86">
        <f>SUM(M4574:M4576)</f>
        <v>0</v>
      </c>
      <c r="N4573" s="88">
        <f>SUM(N4574:N4576)</f>
        <v>0</v>
      </c>
      <c r="O4573" s="83">
        <f>SUM(O4574:O4576)</f>
        <v>0</v>
      </c>
      <c r="P4573" s="88">
        <f>SUM(P4574:P4576)</f>
        <v>0</v>
      </c>
      <c r="Q4573" s="177">
        <f t="shared" si="3749"/>
        <v>0</v>
      </c>
      <c r="R4573" s="88">
        <f>SUM(R4574:R4576)</f>
        <v>0</v>
      </c>
      <c r="S4573" s="88">
        <f>SUM(S4574:S4576)</f>
        <v>0</v>
      </c>
      <c r="T4573" s="178">
        <f t="shared" si="3761"/>
        <v>0</v>
      </c>
      <c r="U4573" s="157"/>
      <c r="V4573" s="83">
        <f>SUM(V4574:V4576)</f>
        <v>0</v>
      </c>
      <c r="W4573" s="88">
        <f>SUM(W4574:W4576)</f>
        <v>0</v>
      </c>
      <c r="X4573" s="177">
        <f t="shared" si="3750"/>
        <v>0</v>
      </c>
      <c r="Y4573" s="88">
        <f>SUM(Y4574:Y4576)</f>
        <v>0</v>
      </c>
      <c r="Z4573" s="88">
        <f>SUM(Z4574:Z4576)</f>
        <v>0</v>
      </c>
      <c r="AA4573" s="178">
        <f t="shared" si="3762"/>
        <v>0</v>
      </c>
      <c r="AB4573" s="157"/>
      <c r="AC4573" s="83">
        <f>SUM(AC4574:AC4576)</f>
        <v>0</v>
      </c>
      <c r="AD4573" s="88">
        <f>SUM(AD4574:AD4576)</f>
        <v>0</v>
      </c>
      <c r="AE4573" s="177">
        <f t="shared" si="3751"/>
        <v>0</v>
      </c>
      <c r="AF4573" s="88">
        <f>SUM(AF4574:AF4576)</f>
        <v>0</v>
      </c>
      <c r="AG4573" s="88">
        <f>SUM(AG4574:AG4576)</f>
        <v>0</v>
      </c>
      <c r="AH4573" s="178">
        <f t="shared" si="3763"/>
        <v>0</v>
      </c>
      <c r="AJ4573" s="84">
        <f t="shared" ref="AJ4573:AU4573" si="3764">SUM(AJ4574:AJ4576)</f>
        <v>0</v>
      </c>
      <c r="AK4573" s="86">
        <f t="shared" si="3764"/>
        <v>0</v>
      </c>
      <c r="AL4573" s="88">
        <f t="shared" si="3764"/>
        <v>0</v>
      </c>
      <c r="AM4573" s="86">
        <f t="shared" si="3764"/>
        <v>0</v>
      </c>
      <c r="AN4573" s="88">
        <f t="shared" si="3764"/>
        <v>0</v>
      </c>
      <c r="AO4573" s="86">
        <f t="shared" si="3764"/>
        <v>0</v>
      </c>
      <c r="AP4573" s="88">
        <f t="shared" si="3764"/>
        <v>0</v>
      </c>
      <c r="AQ4573" s="86">
        <f t="shared" si="3764"/>
        <v>0</v>
      </c>
      <c r="AR4573" s="88">
        <f t="shared" si="3764"/>
        <v>0</v>
      </c>
      <c r="AS4573" s="86">
        <f t="shared" si="3764"/>
        <v>0</v>
      </c>
      <c r="AT4573" s="88">
        <f t="shared" si="3764"/>
        <v>0</v>
      </c>
      <c r="AU4573" s="86">
        <f t="shared" si="3764"/>
        <v>0</v>
      </c>
      <c r="AV4573" s="86">
        <f t="shared" si="3753"/>
        <v>0</v>
      </c>
      <c r="AW4573" s="93">
        <f t="shared" si="3754"/>
        <v>0</v>
      </c>
      <c r="AY4573" s="86">
        <f t="shared" si="3755"/>
        <v>0</v>
      </c>
      <c r="AZ4573" s="86">
        <f t="shared" si="3756"/>
        <v>0</v>
      </c>
      <c r="BA4573" s="86">
        <f t="shared" si="3757"/>
        <v>0</v>
      </c>
      <c r="BB4573" s="86">
        <f t="shared" si="3758"/>
        <v>0</v>
      </c>
      <c r="BC4573" s="86">
        <f t="shared" si="3759"/>
        <v>0</v>
      </c>
      <c r="BD4573" s="86">
        <f t="shared" si="3760"/>
        <v>0</v>
      </c>
    </row>
    <row r="4574" spans="2:56" x14ac:dyDescent="0.3">
      <c r="B4574" s="169" t="s">
        <v>116</v>
      </c>
      <c r="C4574" s="248"/>
      <c r="D4574" s="249"/>
      <c r="E4574" s="172">
        <f t="shared" si="3746"/>
        <v>0</v>
      </c>
      <c r="F4574" s="248"/>
      <c r="G4574" s="249"/>
      <c r="H4574" s="172">
        <f t="shared" si="3747"/>
        <v>0</v>
      </c>
      <c r="I4574" s="248"/>
      <c r="J4574" s="250"/>
      <c r="K4574" s="174">
        <f t="shared" si="3748"/>
        <v>0</v>
      </c>
      <c r="L4574" s="248"/>
      <c r="M4574" s="250"/>
      <c r="N4574" s="251"/>
      <c r="O4574" s="248"/>
      <c r="P4574" s="251"/>
      <c r="Q4574" s="166">
        <f t="shared" si="3749"/>
        <v>0</v>
      </c>
      <c r="R4574" s="251"/>
      <c r="S4574" s="251"/>
      <c r="T4574" s="167">
        <f t="shared" si="3761"/>
        <v>0</v>
      </c>
      <c r="U4574" s="157"/>
      <c r="V4574" s="248"/>
      <c r="W4574" s="251"/>
      <c r="X4574" s="166">
        <f t="shared" si="3750"/>
        <v>0</v>
      </c>
      <c r="Y4574" s="251"/>
      <c r="Z4574" s="251"/>
      <c r="AA4574" s="167">
        <f t="shared" si="3762"/>
        <v>0</v>
      </c>
      <c r="AB4574" s="157"/>
      <c r="AC4574" s="248"/>
      <c r="AD4574" s="251"/>
      <c r="AE4574" s="166">
        <f t="shared" si="3751"/>
        <v>0</v>
      </c>
      <c r="AF4574" s="251"/>
      <c r="AG4574" s="251"/>
      <c r="AH4574" s="167">
        <f t="shared" si="3763"/>
        <v>0</v>
      </c>
      <c r="AJ4574" s="252"/>
      <c r="AK4574" s="253"/>
      <c r="AL4574" s="254"/>
      <c r="AM4574" s="253"/>
      <c r="AN4574" s="254"/>
      <c r="AO4574" s="253"/>
      <c r="AP4574" s="254"/>
      <c r="AQ4574" s="253"/>
      <c r="AR4574" s="254"/>
      <c r="AS4574" s="253"/>
      <c r="AT4574" s="254"/>
      <c r="AU4574" s="253"/>
      <c r="AV4574" s="163">
        <f t="shared" si="3753"/>
        <v>0</v>
      </c>
      <c r="AW4574" s="168">
        <f t="shared" si="3754"/>
        <v>0</v>
      </c>
      <c r="AY4574" s="163">
        <f t="shared" si="3755"/>
        <v>0</v>
      </c>
      <c r="AZ4574" s="163">
        <f t="shared" si="3756"/>
        <v>0</v>
      </c>
      <c r="BA4574" s="163">
        <f t="shared" si="3757"/>
        <v>0</v>
      </c>
      <c r="BB4574" s="163">
        <f t="shared" si="3758"/>
        <v>0</v>
      </c>
      <c r="BC4574" s="163">
        <f t="shared" si="3759"/>
        <v>0</v>
      </c>
      <c r="BD4574" s="163">
        <f t="shared" si="3760"/>
        <v>0</v>
      </c>
    </row>
    <row r="4575" spans="2:56" x14ac:dyDescent="0.3">
      <c r="B4575" s="169" t="s">
        <v>117</v>
      </c>
      <c r="C4575" s="248"/>
      <c r="D4575" s="249"/>
      <c r="E4575" s="172">
        <f t="shared" si="3746"/>
        <v>0</v>
      </c>
      <c r="F4575" s="248"/>
      <c r="G4575" s="249"/>
      <c r="H4575" s="172">
        <f t="shared" si="3747"/>
        <v>0</v>
      </c>
      <c r="I4575" s="248"/>
      <c r="J4575" s="250"/>
      <c r="K4575" s="174">
        <f t="shared" si="3748"/>
        <v>0</v>
      </c>
      <c r="L4575" s="248"/>
      <c r="M4575" s="250"/>
      <c r="N4575" s="251"/>
      <c r="O4575" s="248"/>
      <c r="P4575" s="251"/>
      <c r="Q4575" s="166">
        <f t="shared" si="3749"/>
        <v>0</v>
      </c>
      <c r="R4575" s="251"/>
      <c r="S4575" s="251"/>
      <c r="T4575" s="167">
        <f t="shared" si="3761"/>
        <v>0</v>
      </c>
      <c r="U4575" s="157"/>
      <c r="V4575" s="248"/>
      <c r="W4575" s="251"/>
      <c r="X4575" s="166">
        <f t="shared" si="3750"/>
        <v>0</v>
      </c>
      <c r="Y4575" s="251"/>
      <c r="Z4575" s="251"/>
      <c r="AA4575" s="167">
        <f t="shared" si="3762"/>
        <v>0</v>
      </c>
      <c r="AB4575" s="157"/>
      <c r="AC4575" s="248"/>
      <c r="AD4575" s="251"/>
      <c r="AE4575" s="166">
        <f t="shared" si="3751"/>
        <v>0</v>
      </c>
      <c r="AF4575" s="251"/>
      <c r="AG4575" s="251"/>
      <c r="AH4575" s="167">
        <f t="shared" si="3763"/>
        <v>0</v>
      </c>
      <c r="AJ4575" s="252"/>
      <c r="AK4575" s="253"/>
      <c r="AL4575" s="254"/>
      <c r="AM4575" s="253"/>
      <c r="AN4575" s="254"/>
      <c r="AO4575" s="253"/>
      <c r="AP4575" s="254"/>
      <c r="AQ4575" s="253"/>
      <c r="AR4575" s="254"/>
      <c r="AS4575" s="253"/>
      <c r="AT4575" s="254"/>
      <c r="AU4575" s="253"/>
      <c r="AV4575" s="163">
        <f t="shared" si="3753"/>
        <v>0</v>
      </c>
      <c r="AW4575" s="168">
        <f t="shared" si="3754"/>
        <v>0</v>
      </c>
      <c r="AY4575" s="163">
        <f t="shared" si="3755"/>
        <v>0</v>
      </c>
      <c r="AZ4575" s="163">
        <f t="shared" si="3756"/>
        <v>0</v>
      </c>
      <c r="BA4575" s="163">
        <f t="shared" si="3757"/>
        <v>0</v>
      </c>
      <c r="BB4575" s="163">
        <f t="shared" si="3758"/>
        <v>0</v>
      </c>
      <c r="BC4575" s="163">
        <f t="shared" si="3759"/>
        <v>0</v>
      </c>
      <c r="BD4575" s="163">
        <f t="shared" si="3760"/>
        <v>0</v>
      </c>
    </row>
    <row r="4576" spans="2:56" x14ac:dyDescent="0.3">
      <c r="B4576" s="169" t="s">
        <v>118</v>
      </c>
      <c r="C4576" s="248"/>
      <c r="D4576" s="249"/>
      <c r="E4576" s="172">
        <f t="shared" si="3746"/>
        <v>0</v>
      </c>
      <c r="F4576" s="248"/>
      <c r="G4576" s="249"/>
      <c r="H4576" s="172">
        <f t="shared" si="3747"/>
        <v>0</v>
      </c>
      <c r="I4576" s="248"/>
      <c r="J4576" s="250"/>
      <c r="K4576" s="174">
        <f t="shared" si="3748"/>
        <v>0</v>
      </c>
      <c r="L4576" s="248"/>
      <c r="M4576" s="250"/>
      <c r="N4576" s="251"/>
      <c r="O4576" s="248"/>
      <c r="P4576" s="251"/>
      <c r="Q4576" s="166">
        <f t="shared" si="3749"/>
        <v>0</v>
      </c>
      <c r="R4576" s="251"/>
      <c r="S4576" s="251"/>
      <c r="T4576" s="167">
        <f t="shared" si="3761"/>
        <v>0</v>
      </c>
      <c r="U4576" s="157"/>
      <c r="V4576" s="248"/>
      <c r="W4576" s="251"/>
      <c r="X4576" s="166">
        <f t="shared" si="3750"/>
        <v>0</v>
      </c>
      <c r="Y4576" s="251"/>
      <c r="Z4576" s="251"/>
      <c r="AA4576" s="167">
        <f t="shared" si="3762"/>
        <v>0</v>
      </c>
      <c r="AB4576" s="157"/>
      <c r="AC4576" s="248"/>
      <c r="AD4576" s="251"/>
      <c r="AE4576" s="166">
        <f t="shared" si="3751"/>
        <v>0</v>
      </c>
      <c r="AF4576" s="251"/>
      <c r="AG4576" s="251"/>
      <c r="AH4576" s="167">
        <f t="shared" si="3763"/>
        <v>0</v>
      </c>
      <c r="AJ4576" s="252"/>
      <c r="AK4576" s="253"/>
      <c r="AL4576" s="254"/>
      <c r="AM4576" s="253"/>
      <c r="AN4576" s="254"/>
      <c r="AO4576" s="253"/>
      <c r="AP4576" s="254"/>
      <c r="AQ4576" s="253"/>
      <c r="AR4576" s="254"/>
      <c r="AS4576" s="253"/>
      <c r="AT4576" s="254"/>
      <c r="AU4576" s="253"/>
      <c r="AV4576" s="163">
        <f t="shared" si="3753"/>
        <v>0</v>
      </c>
      <c r="AW4576" s="168">
        <f t="shared" si="3754"/>
        <v>0</v>
      </c>
      <c r="AY4576" s="163">
        <f t="shared" si="3755"/>
        <v>0</v>
      </c>
      <c r="AZ4576" s="163">
        <f t="shared" si="3756"/>
        <v>0</v>
      </c>
      <c r="BA4576" s="163">
        <f t="shared" si="3757"/>
        <v>0</v>
      </c>
      <c r="BB4576" s="163">
        <f t="shared" si="3758"/>
        <v>0</v>
      </c>
      <c r="BC4576" s="163">
        <f t="shared" si="3759"/>
        <v>0</v>
      </c>
      <c r="BD4576" s="163">
        <f t="shared" si="3760"/>
        <v>0</v>
      </c>
    </row>
    <row r="4577" spans="2:56" x14ac:dyDescent="0.3">
      <c r="B4577" s="179" t="s">
        <v>119</v>
      </c>
      <c r="C4577" s="83">
        <f>SUM(C4578)</f>
        <v>2000</v>
      </c>
      <c r="D4577" s="84">
        <f>SUM(D4578)</f>
        <v>1979</v>
      </c>
      <c r="E4577" s="85">
        <f t="shared" si="3746"/>
        <v>0.98950000000000005</v>
      </c>
      <c r="F4577" s="83">
        <f>SUM(F4578)</f>
        <v>2000</v>
      </c>
      <c r="G4577" s="84">
        <f>SUM(G4578)</f>
        <v>1883.5</v>
      </c>
      <c r="H4577" s="85">
        <f t="shared" si="3747"/>
        <v>0.94174999999999998</v>
      </c>
      <c r="I4577" s="83">
        <f>SUM(I4578)</f>
        <v>2000</v>
      </c>
      <c r="J4577" s="86">
        <f>SUM(J4578)</f>
        <v>2000</v>
      </c>
      <c r="K4577" s="87">
        <f t="shared" si="3748"/>
        <v>1</v>
      </c>
      <c r="L4577" s="83">
        <f>SUM(L4578)</f>
        <v>2000</v>
      </c>
      <c r="M4577" s="86">
        <f>SUM(M4578)</f>
        <v>2000</v>
      </c>
      <c r="N4577" s="88">
        <f>SUM(N4578)</f>
        <v>0</v>
      </c>
      <c r="O4577" s="83">
        <f>SUM(O4578)</f>
        <v>2000</v>
      </c>
      <c r="P4577" s="88">
        <f>SUM(P4578)</f>
        <v>0</v>
      </c>
      <c r="Q4577" s="177">
        <f t="shared" si="3749"/>
        <v>2000</v>
      </c>
      <c r="R4577" s="88">
        <f>SUM(R4578)</f>
        <v>0</v>
      </c>
      <c r="S4577" s="88">
        <f>SUM(S4578)</f>
        <v>0</v>
      </c>
      <c r="T4577" s="178">
        <f t="shared" si="3761"/>
        <v>2000</v>
      </c>
      <c r="U4577" s="157"/>
      <c r="V4577" s="83">
        <f>SUM(V4578)</f>
        <v>2000</v>
      </c>
      <c r="W4577" s="88">
        <f>SUM(W4578)</f>
        <v>0</v>
      </c>
      <c r="X4577" s="177">
        <f t="shared" si="3750"/>
        <v>2000</v>
      </c>
      <c r="Y4577" s="88">
        <f>SUM(Y4578)</f>
        <v>0</v>
      </c>
      <c r="Z4577" s="88">
        <f>SUM(Z4578)</f>
        <v>0</v>
      </c>
      <c r="AA4577" s="178">
        <f t="shared" si="3762"/>
        <v>2000</v>
      </c>
      <c r="AB4577" s="157"/>
      <c r="AC4577" s="83">
        <f>SUM(AC4578)</f>
        <v>2000</v>
      </c>
      <c r="AD4577" s="88">
        <f>SUM(AD4578)</f>
        <v>0</v>
      </c>
      <c r="AE4577" s="177">
        <f t="shared" si="3751"/>
        <v>2000</v>
      </c>
      <c r="AF4577" s="88">
        <f>SUM(AF4578)</f>
        <v>0</v>
      </c>
      <c r="AG4577" s="88">
        <f>SUM(AG4578)</f>
        <v>0</v>
      </c>
      <c r="AH4577" s="178">
        <f t="shared" si="3763"/>
        <v>2000</v>
      </c>
      <c r="AJ4577" s="84">
        <f t="shared" ref="AJ4577:AU4577" si="3765">SUM(AJ4578)</f>
        <v>0</v>
      </c>
      <c r="AK4577" s="86">
        <f t="shared" si="3765"/>
        <v>0</v>
      </c>
      <c r="AL4577" s="88">
        <f t="shared" si="3765"/>
        <v>2000</v>
      </c>
      <c r="AM4577" s="86">
        <f t="shared" si="3765"/>
        <v>0</v>
      </c>
      <c r="AN4577" s="88">
        <f t="shared" si="3765"/>
        <v>0</v>
      </c>
      <c r="AO4577" s="86">
        <f t="shared" si="3765"/>
        <v>0</v>
      </c>
      <c r="AP4577" s="88">
        <f t="shared" si="3765"/>
        <v>0</v>
      </c>
      <c r="AQ4577" s="86">
        <f t="shared" si="3765"/>
        <v>0</v>
      </c>
      <c r="AR4577" s="88">
        <f t="shared" si="3765"/>
        <v>0</v>
      </c>
      <c r="AS4577" s="86">
        <f t="shared" si="3765"/>
        <v>0</v>
      </c>
      <c r="AT4577" s="88">
        <f t="shared" si="3765"/>
        <v>0</v>
      </c>
      <c r="AU4577" s="86">
        <f t="shared" si="3765"/>
        <v>0</v>
      </c>
      <c r="AV4577" s="86">
        <f t="shared" si="3753"/>
        <v>2000</v>
      </c>
      <c r="AW4577" s="93">
        <f t="shared" si="3754"/>
        <v>0</v>
      </c>
      <c r="AY4577" s="86">
        <f t="shared" si="3755"/>
        <v>2000</v>
      </c>
      <c r="AZ4577" s="86">
        <f t="shared" si="3756"/>
        <v>0</v>
      </c>
      <c r="BA4577" s="86">
        <f t="shared" si="3757"/>
        <v>0</v>
      </c>
      <c r="BB4577" s="86">
        <f t="shared" si="3758"/>
        <v>0</v>
      </c>
      <c r="BC4577" s="86">
        <f t="shared" si="3759"/>
        <v>2000</v>
      </c>
      <c r="BD4577" s="86">
        <f t="shared" si="3760"/>
        <v>0</v>
      </c>
    </row>
    <row r="4578" spans="2:56" x14ac:dyDescent="0.3">
      <c r="B4578" s="169" t="s">
        <v>120</v>
      </c>
      <c r="C4578" s="248">
        <v>2000</v>
      </c>
      <c r="D4578" s="249">
        <v>1979</v>
      </c>
      <c r="E4578" s="172">
        <f t="shared" si="3746"/>
        <v>0.98950000000000005</v>
      </c>
      <c r="F4578" s="248">
        <v>2000</v>
      </c>
      <c r="G4578" s="249">
        <v>1883.5</v>
      </c>
      <c r="H4578" s="172">
        <f t="shared" si="3747"/>
        <v>0.94174999999999998</v>
      </c>
      <c r="I4578" s="248">
        <v>2000</v>
      </c>
      <c r="J4578" s="250">
        <v>2000</v>
      </c>
      <c r="K4578" s="174">
        <f t="shared" si="3748"/>
        <v>1</v>
      </c>
      <c r="L4578" s="248">
        <v>2000</v>
      </c>
      <c r="M4578" s="250">
        <v>2000</v>
      </c>
      <c r="N4578" s="251"/>
      <c r="O4578" s="248">
        <v>2000</v>
      </c>
      <c r="P4578" s="251"/>
      <c r="Q4578" s="166">
        <f t="shared" si="3749"/>
        <v>2000</v>
      </c>
      <c r="R4578" s="251"/>
      <c r="S4578" s="251"/>
      <c r="T4578" s="167">
        <f t="shared" si="3761"/>
        <v>2000</v>
      </c>
      <c r="U4578" s="157"/>
      <c r="V4578" s="248">
        <v>2000</v>
      </c>
      <c r="W4578" s="251"/>
      <c r="X4578" s="166">
        <f t="shared" si="3750"/>
        <v>2000</v>
      </c>
      <c r="Y4578" s="251"/>
      <c r="Z4578" s="251"/>
      <c r="AA4578" s="167">
        <f t="shared" si="3762"/>
        <v>2000</v>
      </c>
      <c r="AB4578" s="157"/>
      <c r="AC4578" s="248">
        <v>2000</v>
      </c>
      <c r="AD4578" s="251"/>
      <c r="AE4578" s="166">
        <f t="shared" si="3751"/>
        <v>2000</v>
      </c>
      <c r="AF4578" s="251"/>
      <c r="AG4578" s="251"/>
      <c r="AH4578" s="167">
        <f t="shared" si="3763"/>
        <v>2000</v>
      </c>
      <c r="AJ4578" s="252"/>
      <c r="AK4578" s="253"/>
      <c r="AL4578" s="254">
        <v>2000</v>
      </c>
      <c r="AM4578" s="253"/>
      <c r="AN4578" s="254"/>
      <c r="AO4578" s="253"/>
      <c r="AP4578" s="254"/>
      <c r="AQ4578" s="253"/>
      <c r="AR4578" s="254"/>
      <c r="AS4578" s="253"/>
      <c r="AT4578" s="254"/>
      <c r="AU4578" s="253"/>
      <c r="AV4578" s="163">
        <f t="shared" si="3753"/>
        <v>2000</v>
      </c>
      <c r="AW4578" s="168">
        <f t="shared" si="3754"/>
        <v>0</v>
      </c>
      <c r="AY4578" s="163">
        <f t="shared" si="3755"/>
        <v>2000</v>
      </c>
      <c r="AZ4578" s="163">
        <f t="shared" si="3756"/>
        <v>0</v>
      </c>
      <c r="BA4578" s="163">
        <f t="shared" si="3757"/>
        <v>0</v>
      </c>
      <c r="BB4578" s="163">
        <f t="shared" si="3758"/>
        <v>0</v>
      </c>
      <c r="BC4578" s="163">
        <f t="shared" si="3759"/>
        <v>2000</v>
      </c>
      <c r="BD4578" s="163">
        <f t="shared" si="3760"/>
        <v>0</v>
      </c>
    </row>
    <row r="4579" spans="2:56" x14ac:dyDescent="0.3">
      <c r="B4579" s="179" t="s">
        <v>121</v>
      </c>
      <c r="C4579" s="83">
        <f>SUM(C4580:C4584)</f>
        <v>0</v>
      </c>
      <c r="D4579" s="84">
        <f>SUM(D4580:D4584)</f>
        <v>0</v>
      </c>
      <c r="E4579" s="85">
        <f t="shared" si="3746"/>
        <v>0</v>
      </c>
      <c r="F4579" s="83">
        <f>SUM(F4580:F4584)</f>
        <v>0</v>
      </c>
      <c r="G4579" s="84">
        <f>SUM(G4580:G4584)</f>
        <v>0</v>
      </c>
      <c r="H4579" s="85">
        <f t="shared" si="3747"/>
        <v>0</v>
      </c>
      <c r="I4579" s="83">
        <f>SUM(I4580:I4584)</f>
        <v>0</v>
      </c>
      <c r="J4579" s="86">
        <f>SUM(J4580:J4584)</f>
        <v>0</v>
      </c>
      <c r="K4579" s="87">
        <f t="shared" si="3748"/>
        <v>0</v>
      </c>
      <c r="L4579" s="83">
        <f>SUM(L4580:L4584)</f>
        <v>0</v>
      </c>
      <c r="M4579" s="86">
        <f>SUM(M4580:M4584)</f>
        <v>0</v>
      </c>
      <c r="N4579" s="88">
        <f>SUM(N4580:N4584)</f>
        <v>0</v>
      </c>
      <c r="O4579" s="83">
        <f>SUM(O4580:O4584)</f>
        <v>0</v>
      </c>
      <c r="P4579" s="88">
        <f>SUM(P4580:P4584)</f>
        <v>0</v>
      </c>
      <c r="Q4579" s="177">
        <f t="shared" si="3749"/>
        <v>0</v>
      </c>
      <c r="R4579" s="88">
        <f>SUM(R4580:R4584)</f>
        <v>0</v>
      </c>
      <c r="S4579" s="88">
        <f>SUM(S4580:S4584)</f>
        <v>0</v>
      </c>
      <c r="T4579" s="178">
        <f t="shared" si="3761"/>
        <v>0</v>
      </c>
      <c r="U4579" s="157"/>
      <c r="V4579" s="83">
        <f>SUM(V4580:V4584)</f>
        <v>0</v>
      </c>
      <c r="W4579" s="88">
        <f>SUM(W4580:W4584)</f>
        <v>0</v>
      </c>
      <c r="X4579" s="177">
        <f t="shared" si="3750"/>
        <v>0</v>
      </c>
      <c r="Y4579" s="88">
        <f>SUM(Y4580:Y4584)</f>
        <v>0</v>
      </c>
      <c r="Z4579" s="88">
        <f>SUM(Z4580:Z4584)</f>
        <v>0</v>
      </c>
      <c r="AA4579" s="178">
        <f t="shared" si="3762"/>
        <v>0</v>
      </c>
      <c r="AB4579" s="157"/>
      <c r="AC4579" s="83">
        <f>SUM(AC4580:AC4584)</f>
        <v>0</v>
      </c>
      <c r="AD4579" s="88">
        <f>SUM(AD4580:AD4584)</f>
        <v>0</v>
      </c>
      <c r="AE4579" s="177">
        <f t="shared" si="3751"/>
        <v>0</v>
      </c>
      <c r="AF4579" s="88">
        <f>SUM(AF4580:AF4584)</f>
        <v>0</v>
      </c>
      <c r="AG4579" s="88">
        <f>SUM(AG4580:AG4584)</f>
        <v>0</v>
      </c>
      <c r="AH4579" s="178">
        <f t="shared" si="3763"/>
        <v>0</v>
      </c>
      <c r="AJ4579" s="84">
        <f t="shared" ref="AJ4579:AU4579" si="3766">SUM(AJ4580:AJ4584)</f>
        <v>0</v>
      </c>
      <c r="AK4579" s="86">
        <f t="shared" si="3766"/>
        <v>0</v>
      </c>
      <c r="AL4579" s="88">
        <f t="shared" si="3766"/>
        <v>0</v>
      </c>
      <c r="AM4579" s="86">
        <f t="shared" si="3766"/>
        <v>0</v>
      </c>
      <c r="AN4579" s="88">
        <f t="shared" si="3766"/>
        <v>0</v>
      </c>
      <c r="AO4579" s="86">
        <f t="shared" si="3766"/>
        <v>0</v>
      </c>
      <c r="AP4579" s="88">
        <f t="shared" si="3766"/>
        <v>0</v>
      </c>
      <c r="AQ4579" s="86">
        <f t="shared" si="3766"/>
        <v>0</v>
      </c>
      <c r="AR4579" s="88">
        <f t="shared" si="3766"/>
        <v>0</v>
      </c>
      <c r="AS4579" s="86">
        <f t="shared" si="3766"/>
        <v>0</v>
      </c>
      <c r="AT4579" s="88">
        <f t="shared" si="3766"/>
        <v>0</v>
      </c>
      <c r="AU4579" s="86">
        <f t="shared" si="3766"/>
        <v>0</v>
      </c>
      <c r="AV4579" s="86">
        <f t="shared" si="3753"/>
        <v>0</v>
      </c>
      <c r="AW4579" s="93">
        <f t="shared" si="3754"/>
        <v>0</v>
      </c>
      <c r="AY4579" s="86">
        <f t="shared" si="3755"/>
        <v>0</v>
      </c>
      <c r="AZ4579" s="86">
        <f t="shared" si="3756"/>
        <v>0</v>
      </c>
      <c r="BA4579" s="86">
        <f t="shared" si="3757"/>
        <v>0</v>
      </c>
      <c r="BB4579" s="86">
        <f t="shared" si="3758"/>
        <v>0</v>
      </c>
      <c r="BC4579" s="86">
        <f t="shared" si="3759"/>
        <v>0</v>
      </c>
      <c r="BD4579" s="86">
        <f t="shared" si="3760"/>
        <v>0</v>
      </c>
    </row>
    <row r="4580" spans="2:56" x14ac:dyDescent="0.3">
      <c r="B4580" s="169" t="s">
        <v>122</v>
      </c>
      <c r="C4580" s="248"/>
      <c r="D4580" s="249"/>
      <c r="E4580" s="172">
        <f t="shared" si="3746"/>
        <v>0</v>
      </c>
      <c r="F4580" s="248"/>
      <c r="G4580" s="249"/>
      <c r="H4580" s="172">
        <f t="shared" si="3747"/>
        <v>0</v>
      </c>
      <c r="I4580" s="248"/>
      <c r="J4580" s="250"/>
      <c r="K4580" s="174">
        <f t="shared" si="3748"/>
        <v>0</v>
      </c>
      <c r="L4580" s="248"/>
      <c r="M4580" s="250"/>
      <c r="N4580" s="251"/>
      <c r="O4580" s="248"/>
      <c r="P4580" s="251"/>
      <c r="Q4580" s="166">
        <f t="shared" si="3749"/>
        <v>0</v>
      </c>
      <c r="R4580" s="251"/>
      <c r="S4580" s="251"/>
      <c r="T4580" s="167">
        <f t="shared" si="3761"/>
        <v>0</v>
      </c>
      <c r="U4580" s="157"/>
      <c r="V4580" s="248"/>
      <c r="W4580" s="251"/>
      <c r="X4580" s="166">
        <f t="shared" si="3750"/>
        <v>0</v>
      </c>
      <c r="Y4580" s="251"/>
      <c r="Z4580" s="251"/>
      <c r="AA4580" s="167">
        <f t="shared" si="3762"/>
        <v>0</v>
      </c>
      <c r="AB4580" s="157"/>
      <c r="AC4580" s="248"/>
      <c r="AD4580" s="251"/>
      <c r="AE4580" s="166">
        <f t="shared" si="3751"/>
        <v>0</v>
      </c>
      <c r="AF4580" s="251"/>
      <c r="AG4580" s="251"/>
      <c r="AH4580" s="167">
        <f t="shared" si="3763"/>
        <v>0</v>
      </c>
      <c r="AJ4580" s="252"/>
      <c r="AK4580" s="253"/>
      <c r="AL4580" s="254"/>
      <c r="AM4580" s="253"/>
      <c r="AN4580" s="254"/>
      <c r="AO4580" s="253"/>
      <c r="AP4580" s="254"/>
      <c r="AQ4580" s="253"/>
      <c r="AR4580" s="254"/>
      <c r="AS4580" s="253"/>
      <c r="AT4580" s="254"/>
      <c r="AU4580" s="253"/>
      <c r="AV4580" s="163">
        <f t="shared" si="3753"/>
        <v>0</v>
      </c>
      <c r="AW4580" s="168">
        <f t="shared" si="3754"/>
        <v>0</v>
      </c>
      <c r="AY4580" s="163">
        <f t="shared" si="3755"/>
        <v>0</v>
      </c>
      <c r="AZ4580" s="163">
        <f t="shared" si="3756"/>
        <v>0</v>
      </c>
      <c r="BA4580" s="163">
        <f t="shared" si="3757"/>
        <v>0</v>
      </c>
      <c r="BB4580" s="163">
        <f t="shared" si="3758"/>
        <v>0</v>
      </c>
      <c r="BC4580" s="163">
        <f t="shared" si="3759"/>
        <v>0</v>
      </c>
      <c r="BD4580" s="163">
        <f t="shared" si="3760"/>
        <v>0</v>
      </c>
    </row>
    <row r="4581" spans="2:56" x14ac:dyDescent="0.3">
      <c r="B4581" s="169" t="s">
        <v>123</v>
      </c>
      <c r="C4581" s="248"/>
      <c r="D4581" s="249"/>
      <c r="E4581" s="172">
        <f t="shared" si="3746"/>
        <v>0</v>
      </c>
      <c r="F4581" s="248"/>
      <c r="G4581" s="249"/>
      <c r="H4581" s="172">
        <f t="shared" si="3747"/>
        <v>0</v>
      </c>
      <c r="I4581" s="248"/>
      <c r="J4581" s="250"/>
      <c r="K4581" s="174">
        <f t="shared" si="3748"/>
        <v>0</v>
      </c>
      <c r="L4581" s="248"/>
      <c r="M4581" s="250"/>
      <c r="N4581" s="251"/>
      <c r="O4581" s="248"/>
      <c r="P4581" s="251"/>
      <c r="Q4581" s="166">
        <f t="shared" si="3749"/>
        <v>0</v>
      </c>
      <c r="R4581" s="251"/>
      <c r="S4581" s="251"/>
      <c r="T4581" s="167">
        <f t="shared" si="3761"/>
        <v>0</v>
      </c>
      <c r="U4581" s="157"/>
      <c r="V4581" s="248"/>
      <c r="W4581" s="251"/>
      <c r="X4581" s="166">
        <f t="shared" si="3750"/>
        <v>0</v>
      </c>
      <c r="Y4581" s="251"/>
      <c r="Z4581" s="251"/>
      <c r="AA4581" s="167">
        <f t="shared" si="3762"/>
        <v>0</v>
      </c>
      <c r="AB4581" s="157"/>
      <c r="AC4581" s="248"/>
      <c r="AD4581" s="251"/>
      <c r="AE4581" s="166">
        <f t="shared" si="3751"/>
        <v>0</v>
      </c>
      <c r="AF4581" s="251"/>
      <c r="AG4581" s="251"/>
      <c r="AH4581" s="167">
        <f t="shared" si="3763"/>
        <v>0</v>
      </c>
      <c r="AJ4581" s="252"/>
      <c r="AK4581" s="253"/>
      <c r="AL4581" s="254"/>
      <c r="AM4581" s="253"/>
      <c r="AN4581" s="254"/>
      <c r="AO4581" s="253"/>
      <c r="AP4581" s="254"/>
      <c r="AQ4581" s="253"/>
      <c r="AR4581" s="254"/>
      <c r="AS4581" s="253"/>
      <c r="AT4581" s="254"/>
      <c r="AU4581" s="253"/>
      <c r="AV4581" s="163">
        <f t="shared" si="3753"/>
        <v>0</v>
      </c>
      <c r="AW4581" s="168">
        <f t="shared" si="3754"/>
        <v>0</v>
      </c>
      <c r="AY4581" s="163">
        <f t="shared" si="3755"/>
        <v>0</v>
      </c>
      <c r="AZ4581" s="163">
        <f t="shared" si="3756"/>
        <v>0</v>
      </c>
      <c r="BA4581" s="163">
        <f t="shared" si="3757"/>
        <v>0</v>
      </c>
      <c r="BB4581" s="163">
        <f t="shared" si="3758"/>
        <v>0</v>
      </c>
      <c r="BC4581" s="163">
        <f t="shared" si="3759"/>
        <v>0</v>
      </c>
      <c r="BD4581" s="163">
        <f t="shared" si="3760"/>
        <v>0</v>
      </c>
    </row>
    <row r="4582" spans="2:56" x14ac:dyDescent="0.3">
      <c r="B4582" s="169" t="s">
        <v>124</v>
      </c>
      <c r="C4582" s="248"/>
      <c r="D4582" s="249"/>
      <c r="E4582" s="172">
        <f t="shared" si="3746"/>
        <v>0</v>
      </c>
      <c r="F4582" s="248"/>
      <c r="G4582" s="249"/>
      <c r="H4582" s="172">
        <f t="shared" si="3747"/>
        <v>0</v>
      </c>
      <c r="I4582" s="248"/>
      <c r="J4582" s="250"/>
      <c r="K4582" s="174">
        <f t="shared" si="3748"/>
        <v>0</v>
      </c>
      <c r="L4582" s="248"/>
      <c r="M4582" s="250"/>
      <c r="N4582" s="251"/>
      <c r="O4582" s="248"/>
      <c r="P4582" s="251"/>
      <c r="Q4582" s="166">
        <f t="shared" si="3749"/>
        <v>0</v>
      </c>
      <c r="R4582" s="251"/>
      <c r="S4582" s="251"/>
      <c r="T4582" s="167">
        <f t="shared" si="3761"/>
        <v>0</v>
      </c>
      <c r="U4582" s="157"/>
      <c r="V4582" s="248"/>
      <c r="W4582" s="251"/>
      <c r="X4582" s="166">
        <f t="shared" si="3750"/>
        <v>0</v>
      </c>
      <c r="Y4582" s="251"/>
      <c r="Z4582" s="251"/>
      <c r="AA4582" s="167">
        <f t="shared" si="3762"/>
        <v>0</v>
      </c>
      <c r="AB4582" s="157"/>
      <c r="AC4582" s="248"/>
      <c r="AD4582" s="251"/>
      <c r="AE4582" s="166">
        <f t="shared" si="3751"/>
        <v>0</v>
      </c>
      <c r="AF4582" s="251"/>
      <c r="AG4582" s="251"/>
      <c r="AH4582" s="167">
        <f t="shared" si="3763"/>
        <v>0</v>
      </c>
      <c r="AJ4582" s="252"/>
      <c r="AK4582" s="253"/>
      <c r="AL4582" s="254"/>
      <c r="AM4582" s="253"/>
      <c r="AN4582" s="254"/>
      <c r="AO4582" s="253"/>
      <c r="AP4582" s="254"/>
      <c r="AQ4582" s="253"/>
      <c r="AR4582" s="254"/>
      <c r="AS4582" s="253"/>
      <c r="AT4582" s="254"/>
      <c r="AU4582" s="253"/>
      <c r="AV4582" s="163">
        <f t="shared" si="3753"/>
        <v>0</v>
      </c>
      <c r="AW4582" s="168">
        <f t="shared" si="3754"/>
        <v>0</v>
      </c>
      <c r="AY4582" s="163">
        <f t="shared" si="3755"/>
        <v>0</v>
      </c>
      <c r="AZ4582" s="163">
        <f t="shared" si="3756"/>
        <v>0</v>
      </c>
      <c r="BA4582" s="163">
        <f t="shared" si="3757"/>
        <v>0</v>
      </c>
      <c r="BB4582" s="163">
        <f t="shared" si="3758"/>
        <v>0</v>
      </c>
      <c r="BC4582" s="163">
        <f t="shared" si="3759"/>
        <v>0</v>
      </c>
      <c r="BD4582" s="163">
        <f t="shared" si="3760"/>
        <v>0</v>
      </c>
    </row>
    <row r="4583" spans="2:56" x14ac:dyDescent="0.3">
      <c r="B4583" s="169" t="s">
        <v>125</v>
      </c>
      <c r="C4583" s="248"/>
      <c r="D4583" s="249"/>
      <c r="E4583" s="172">
        <f t="shared" si="3746"/>
        <v>0</v>
      </c>
      <c r="F4583" s="248"/>
      <c r="G4583" s="249"/>
      <c r="H4583" s="172">
        <f t="shared" si="3747"/>
        <v>0</v>
      </c>
      <c r="I4583" s="248"/>
      <c r="J4583" s="250"/>
      <c r="K4583" s="174">
        <f t="shared" si="3748"/>
        <v>0</v>
      </c>
      <c r="L4583" s="248"/>
      <c r="M4583" s="250"/>
      <c r="N4583" s="251"/>
      <c r="O4583" s="248"/>
      <c r="P4583" s="251"/>
      <c r="Q4583" s="166">
        <f t="shared" si="3749"/>
        <v>0</v>
      </c>
      <c r="R4583" s="251"/>
      <c r="S4583" s="251"/>
      <c r="T4583" s="167">
        <f t="shared" si="3761"/>
        <v>0</v>
      </c>
      <c r="U4583" s="157"/>
      <c r="V4583" s="248"/>
      <c r="W4583" s="251"/>
      <c r="X4583" s="166">
        <f t="shared" si="3750"/>
        <v>0</v>
      </c>
      <c r="Y4583" s="251"/>
      <c r="Z4583" s="251"/>
      <c r="AA4583" s="167">
        <f t="shared" si="3762"/>
        <v>0</v>
      </c>
      <c r="AB4583" s="157"/>
      <c r="AC4583" s="248"/>
      <c r="AD4583" s="251"/>
      <c r="AE4583" s="166">
        <f t="shared" si="3751"/>
        <v>0</v>
      </c>
      <c r="AF4583" s="251"/>
      <c r="AG4583" s="251"/>
      <c r="AH4583" s="167">
        <f t="shared" si="3763"/>
        <v>0</v>
      </c>
      <c r="AJ4583" s="252"/>
      <c r="AK4583" s="253"/>
      <c r="AL4583" s="254"/>
      <c r="AM4583" s="253"/>
      <c r="AN4583" s="254"/>
      <c r="AO4583" s="253"/>
      <c r="AP4583" s="254"/>
      <c r="AQ4583" s="253"/>
      <c r="AR4583" s="254"/>
      <c r="AS4583" s="253"/>
      <c r="AT4583" s="254"/>
      <c r="AU4583" s="253"/>
      <c r="AV4583" s="163">
        <f t="shared" si="3753"/>
        <v>0</v>
      </c>
      <c r="AW4583" s="168">
        <f t="shared" si="3754"/>
        <v>0</v>
      </c>
      <c r="AY4583" s="163">
        <f t="shared" si="3755"/>
        <v>0</v>
      </c>
      <c r="AZ4583" s="163">
        <f t="shared" si="3756"/>
        <v>0</v>
      </c>
      <c r="BA4583" s="163">
        <f t="shared" si="3757"/>
        <v>0</v>
      </c>
      <c r="BB4583" s="163">
        <f t="shared" si="3758"/>
        <v>0</v>
      </c>
      <c r="BC4583" s="163">
        <f t="shared" si="3759"/>
        <v>0</v>
      </c>
      <c r="BD4583" s="163">
        <f t="shared" si="3760"/>
        <v>0</v>
      </c>
    </row>
    <row r="4584" spans="2:56" x14ac:dyDescent="0.3">
      <c r="B4584" s="169" t="s">
        <v>126</v>
      </c>
      <c r="C4584" s="248"/>
      <c r="D4584" s="249"/>
      <c r="E4584" s="172">
        <f t="shared" si="3746"/>
        <v>0</v>
      </c>
      <c r="F4584" s="248"/>
      <c r="G4584" s="249"/>
      <c r="H4584" s="172">
        <f t="shared" si="3747"/>
        <v>0</v>
      </c>
      <c r="I4584" s="248"/>
      <c r="J4584" s="250"/>
      <c r="K4584" s="174">
        <f t="shared" si="3748"/>
        <v>0</v>
      </c>
      <c r="L4584" s="248"/>
      <c r="M4584" s="250"/>
      <c r="N4584" s="251"/>
      <c r="O4584" s="248"/>
      <c r="P4584" s="251"/>
      <c r="Q4584" s="166">
        <f t="shared" si="3749"/>
        <v>0</v>
      </c>
      <c r="R4584" s="251"/>
      <c r="S4584" s="251"/>
      <c r="T4584" s="167">
        <f t="shared" si="3761"/>
        <v>0</v>
      </c>
      <c r="U4584" s="157"/>
      <c r="V4584" s="248"/>
      <c r="W4584" s="251"/>
      <c r="X4584" s="166">
        <f t="shared" si="3750"/>
        <v>0</v>
      </c>
      <c r="Y4584" s="251"/>
      <c r="Z4584" s="251"/>
      <c r="AA4584" s="167">
        <f t="shared" si="3762"/>
        <v>0</v>
      </c>
      <c r="AB4584" s="157"/>
      <c r="AC4584" s="248"/>
      <c r="AD4584" s="251"/>
      <c r="AE4584" s="166">
        <f t="shared" si="3751"/>
        <v>0</v>
      </c>
      <c r="AF4584" s="251"/>
      <c r="AG4584" s="251"/>
      <c r="AH4584" s="167">
        <f t="shared" si="3763"/>
        <v>0</v>
      </c>
      <c r="AJ4584" s="252"/>
      <c r="AK4584" s="253"/>
      <c r="AL4584" s="254"/>
      <c r="AM4584" s="253"/>
      <c r="AN4584" s="254"/>
      <c r="AO4584" s="253"/>
      <c r="AP4584" s="254"/>
      <c r="AQ4584" s="253"/>
      <c r="AR4584" s="254"/>
      <c r="AS4584" s="253"/>
      <c r="AT4584" s="254"/>
      <c r="AU4584" s="253"/>
      <c r="AV4584" s="163">
        <f t="shared" si="3753"/>
        <v>0</v>
      </c>
      <c r="AW4584" s="168">
        <f t="shared" si="3754"/>
        <v>0</v>
      </c>
      <c r="AY4584" s="163">
        <f t="shared" si="3755"/>
        <v>0</v>
      </c>
      <c r="AZ4584" s="163">
        <f t="shared" si="3756"/>
        <v>0</v>
      </c>
      <c r="BA4584" s="163">
        <f t="shared" si="3757"/>
        <v>0</v>
      </c>
      <c r="BB4584" s="163">
        <f t="shared" si="3758"/>
        <v>0</v>
      </c>
      <c r="BC4584" s="163">
        <f t="shared" si="3759"/>
        <v>0</v>
      </c>
      <c r="BD4584" s="163">
        <f t="shared" si="3760"/>
        <v>0</v>
      </c>
    </row>
    <row r="4585" spans="2:56" x14ac:dyDescent="0.3">
      <c r="B4585" s="179" t="s">
        <v>127</v>
      </c>
      <c r="C4585" s="83">
        <f>SUM(C4586)</f>
        <v>0</v>
      </c>
      <c r="D4585" s="84">
        <f>SUM(D4586)</f>
        <v>0</v>
      </c>
      <c r="E4585" s="85">
        <f t="shared" si="3746"/>
        <v>0</v>
      </c>
      <c r="F4585" s="83">
        <f>SUM(F4586)</f>
        <v>0</v>
      </c>
      <c r="G4585" s="84">
        <f>SUM(G4586)</f>
        <v>0</v>
      </c>
      <c r="H4585" s="85">
        <f t="shared" si="3747"/>
        <v>0</v>
      </c>
      <c r="I4585" s="83">
        <f>SUM(I4586)</f>
        <v>0</v>
      </c>
      <c r="J4585" s="86">
        <f>SUM(J4586)</f>
        <v>0</v>
      </c>
      <c r="K4585" s="87">
        <f t="shared" si="3748"/>
        <v>0</v>
      </c>
      <c r="L4585" s="83">
        <f>SUM(L4586)</f>
        <v>0</v>
      </c>
      <c r="M4585" s="86">
        <f>SUM(M4586)</f>
        <v>0</v>
      </c>
      <c r="N4585" s="88">
        <f>SUM(N4586)</f>
        <v>0</v>
      </c>
      <c r="O4585" s="83">
        <f>SUM(O4586)</f>
        <v>0</v>
      </c>
      <c r="P4585" s="88">
        <f>SUM(P4586)</f>
        <v>0</v>
      </c>
      <c r="Q4585" s="177">
        <f t="shared" si="3749"/>
        <v>0</v>
      </c>
      <c r="R4585" s="88">
        <f>SUM(R4586)</f>
        <v>0</v>
      </c>
      <c r="S4585" s="88">
        <f>SUM(S4586)</f>
        <v>0</v>
      </c>
      <c r="T4585" s="178">
        <f t="shared" si="3761"/>
        <v>0</v>
      </c>
      <c r="U4585" s="157"/>
      <c r="V4585" s="83">
        <f>SUM(V4586)</f>
        <v>0</v>
      </c>
      <c r="W4585" s="88">
        <f>SUM(W4586)</f>
        <v>0</v>
      </c>
      <c r="X4585" s="177">
        <f t="shared" si="3750"/>
        <v>0</v>
      </c>
      <c r="Y4585" s="88">
        <f>SUM(Y4586)</f>
        <v>0</v>
      </c>
      <c r="Z4585" s="88">
        <f>SUM(Z4586)</f>
        <v>0</v>
      </c>
      <c r="AA4585" s="178">
        <f t="shared" si="3762"/>
        <v>0</v>
      </c>
      <c r="AB4585" s="157"/>
      <c r="AC4585" s="83">
        <f>SUM(AC4586)</f>
        <v>0</v>
      </c>
      <c r="AD4585" s="88">
        <f>SUM(AD4586)</f>
        <v>0</v>
      </c>
      <c r="AE4585" s="177">
        <f t="shared" si="3751"/>
        <v>0</v>
      </c>
      <c r="AF4585" s="88">
        <f>SUM(AF4586)</f>
        <v>0</v>
      </c>
      <c r="AG4585" s="88">
        <f>SUM(AG4586)</f>
        <v>0</v>
      </c>
      <c r="AH4585" s="178">
        <f t="shared" si="3763"/>
        <v>0</v>
      </c>
      <c r="AJ4585" s="84">
        <f t="shared" ref="AJ4585:AU4585" si="3767">SUM(AJ4586)</f>
        <v>0</v>
      </c>
      <c r="AK4585" s="86">
        <f t="shared" si="3767"/>
        <v>0</v>
      </c>
      <c r="AL4585" s="88">
        <f t="shared" si="3767"/>
        <v>0</v>
      </c>
      <c r="AM4585" s="86">
        <f t="shared" si="3767"/>
        <v>0</v>
      </c>
      <c r="AN4585" s="88">
        <f t="shared" si="3767"/>
        <v>0</v>
      </c>
      <c r="AO4585" s="86">
        <f t="shared" si="3767"/>
        <v>0</v>
      </c>
      <c r="AP4585" s="88">
        <f t="shared" si="3767"/>
        <v>0</v>
      </c>
      <c r="AQ4585" s="86">
        <f t="shared" si="3767"/>
        <v>0</v>
      </c>
      <c r="AR4585" s="88">
        <f t="shared" si="3767"/>
        <v>0</v>
      </c>
      <c r="AS4585" s="86">
        <f t="shared" si="3767"/>
        <v>0</v>
      </c>
      <c r="AT4585" s="88">
        <f t="shared" si="3767"/>
        <v>0</v>
      </c>
      <c r="AU4585" s="86">
        <f t="shared" si="3767"/>
        <v>0</v>
      </c>
      <c r="AV4585" s="86">
        <f t="shared" si="3753"/>
        <v>0</v>
      </c>
      <c r="AW4585" s="93">
        <f t="shared" si="3754"/>
        <v>0</v>
      </c>
      <c r="AY4585" s="86">
        <f t="shared" si="3755"/>
        <v>0</v>
      </c>
      <c r="AZ4585" s="86">
        <f t="shared" si="3756"/>
        <v>0</v>
      </c>
      <c r="BA4585" s="86">
        <f t="shared" si="3757"/>
        <v>0</v>
      </c>
      <c r="BB4585" s="86">
        <f t="shared" si="3758"/>
        <v>0</v>
      </c>
      <c r="BC4585" s="86">
        <f t="shared" si="3759"/>
        <v>0</v>
      </c>
      <c r="BD4585" s="86">
        <f t="shared" si="3760"/>
        <v>0</v>
      </c>
    </row>
    <row r="4586" spans="2:56" x14ac:dyDescent="0.3">
      <c r="B4586" s="169" t="s">
        <v>105</v>
      </c>
      <c r="C4586" s="248"/>
      <c r="D4586" s="249"/>
      <c r="E4586" s="172">
        <f t="shared" si="3746"/>
        <v>0</v>
      </c>
      <c r="F4586" s="248"/>
      <c r="G4586" s="249"/>
      <c r="H4586" s="172">
        <f t="shared" si="3747"/>
        <v>0</v>
      </c>
      <c r="I4586" s="248"/>
      <c r="J4586" s="250"/>
      <c r="K4586" s="174">
        <f t="shared" si="3748"/>
        <v>0</v>
      </c>
      <c r="L4586" s="248"/>
      <c r="M4586" s="250"/>
      <c r="N4586" s="251"/>
      <c r="O4586" s="248"/>
      <c r="P4586" s="251"/>
      <c r="Q4586" s="166">
        <f t="shared" si="3749"/>
        <v>0</v>
      </c>
      <c r="R4586" s="251"/>
      <c r="S4586" s="251"/>
      <c r="T4586" s="167">
        <f t="shared" si="3761"/>
        <v>0</v>
      </c>
      <c r="U4586" s="157"/>
      <c r="V4586" s="248"/>
      <c r="W4586" s="251"/>
      <c r="X4586" s="166">
        <f t="shared" si="3750"/>
        <v>0</v>
      </c>
      <c r="Y4586" s="251"/>
      <c r="Z4586" s="251"/>
      <c r="AA4586" s="167">
        <f t="shared" si="3762"/>
        <v>0</v>
      </c>
      <c r="AB4586" s="157"/>
      <c r="AC4586" s="248"/>
      <c r="AD4586" s="251"/>
      <c r="AE4586" s="166">
        <f t="shared" si="3751"/>
        <v>0</v>
      </c>
      <c r="AF4586" s="251"/>
      <c r="AG4586" s="251"/>
      <c r="AH4586" s="167">
        <f t="shared" si="3763"/>
        <v>0</v>
      </c>
      <c r="AJ4586" s="252"/>
      <c r="AK4586" s="253"/>
      <c r="AL4586" s="254"/>
      <c r="AM4586" s="253"/>
      <c r="AN4586" s="254"/>
      <c r="AO4586" s="253"/>
      <c r="AP4586" s="254"/>
      <c r="AQ4586" s="253"/>
      <c r="AR4586" s="254"/>
      <c r="AS4586" s="253"/>
      <c r="AT4586" s="254"/>
      <c r="AU4586" s="253"/>
      <c r="AV4586" s="163">
        <f t="shared" si="3753"/>
        <v>0</v>
      </c>
      <c r="AW4586" s="168">
        <f t="shared" si="3754"/>
        <v>0</v>
      </c>
      <c r="AY4586" s="163">
        <f t="shared" si="3755"/>
        <v>0</v>
      </c>
      <c r="AZ4586" s="163">
        <f t="shared" si="3756"/>
        <v>0</v>
      </c>
      <c r="BA4586" s="163">
        <f t="shared" si="3757"/>
        <v>0</v>
      </c>
      <c r="BB4586" s="163">
        <f t="shared" si="3758"/>
        <v>0</v>
      </c>
      <c r="BC4586" s="163">
        <f t="shared" si="3759"/>
        <v>0</v>
      </c>
      <c r="BD4586" s="163">
        <f t="shared" si="3760"/>
        <v>0</v>
      </c>
    </row>
    <row r="4587" spans="2:56" x14ac:dyDescent="0.3">
      <c r="B4587" s="179" t="s">
        <v>128</v>
      </c>
      <c r="C4587" s="83">
        <f>SUM(C4588)</f>
        <v>0</v>
      </c>
      <c r="D4587" s="84">
        <f>SUM(D4588)</f>
        <v>0</v>
      </c>
      <c r="E4587" s="85">
        <f t="shared" si="3746"/>
        <v>0</v>
      </c>
      <c r="F4587" s="83">
        <f>SUM(F4588)</f>
        <v>0</v>
      </c>
      <c r="G4587" s="84">
        <f>SUM(G4588)</f>
        <v>0</v>
      </c>
      <c r="H4587" s="85">
        <f t="shared" si="3747"/>
        <v>0</v>
      </c>
      <c r="I4587" s="83">
        <f>SUM(I4588)</f>
        <v>0</v>
      </c>
      <c r="J4587" s="86">
        <f>SUM(J4588)</f>
        <v>0</v>
      </c>
      <c r="K4587" s="87">
        <f t="shared" si="3748"/>
        <v>0</v>
      </c>
      <c r="L4587" s="83">
        <f>SUM(L4588)</f>
        <v>0</v>
      </c>
      <c r="M4587" s="86">
        <f>SUM(M4588)</f>
        <v>0</v>
      </c>
      <c r="N4587" s="88">
        <f>SUM(N4588)</f>
        <v>0</v>
      </c>
      <c r="O4587" s="83">
        <f>SUM(O4588)</f>
        <v>0</v>
      </c>
      <c r="P4587" s="88">
        <f>SUM(P4588)</f>
        <v>0</v>
      </c>
      <c r="Q4587" s="177">
        <f t="shared" si="3749"/>
        <v>0</v>
      </c>
      <c r="R4587" s="88">
        <f>SUM(R4588)</f>
        <v>0</v>
      </c>
      <c r="S4587" s="88">
        <f>SUM(S4588)</f>
        <v>0</v>
      </c>
      <c r="T4587" s="178">
        <f t="shared" si="3761"/>
        <v>0</v>
      </c>
      <c r="U4587" s="157"/>
      <c r="V4587" s="83">
        <f>SUM(V4588)</f>
        <v>0</v>
      </c>
      <c r="W4587" s="88">
        <f>SUM(W4588)</f>
        <v>0</v>
      </c>
      <c r="X4587" s="177">
        <f t="shared" si="3750"/>
        <v>0</v>
      </c>
      <c r="Y4587" s="88">
        <f>SUM(Y4588)</f>
        <v>0</v>
      </c>
      <c r="Z4587" s="88">
        <f>SUM(Z4588)</f>
        <v>0</v>
      </c>
      <c r="AA4587" s="178">
        <f t="shared" si="3762"/>
        <v>0</v>
      </c>
      <c r="AB4587" s="157"/>
      <c r="AC4587" s="83">
        <f>SUM(AC4588)</f>
        <v>0</v>
      </c>
      <c r="AD4587" s="88">
        <f>SUM(AD4588)</f>
        <v>0</v>
      </c>
      <c r="AE4587" s="177">
        <f t="shared" si="3751"/>
        <v>0</v>
      </c>
      <c r="AF4587" s="88">
        <f>SUM(AF4588)</f>
        <v>0</v>
      </c>
      <c r="AG4587" s="88">
        <f>SUM(AG4588)</f>
        <v>0</v>
      </c>
      <c r="AH4587" s="178">
        <f t="shared" si="3763"/>
        <v>0</v>
      </c>
      <c r="AJ4587" s="84">
        <f t="shared" ref="AJ4587:AU4587" si="3768">SUM(AJ4588)</f>
        <v>0</v>
      </c>
      <c r="AK4587" s="86">
        <f t="shared" si="3768"/>
        <v>0</v>
      </c>
      <c r="AL4587" s="88">
        <f t="shared" si="3768"/>
        <v>0</v>
      </c>
      <c r="AM4587" s="86">
        <f t="shared" si="3768"/>
        <v>0</v>
      </c>
      <c r="AN4587" s="88">
        <f t="shared" si="3768"/>
        <v>0</v>
      </c>
      <c r="AO4587" s="86">
        <f t="shared" si="3768"/>
        <v>0</v>
      </c>
      <c r="AP4587" s="88">
        <f t="shared" si="3768"/>
        <v>0</v>
      </c>
      <c r="AQ4587" s="86">
        <f t="shared" si="3768"/>
        <v>0</v>
      </c>
      <c r="AR4587" s="88">
        <f t="shared" si="3768"/>
        <v>0</v>
      </c>
      <c r="AS4587" s="86">
        <f t="shared" si="3768"/>
        <v>0</v>
      </c>
      <c r="AT4587" s="88">
        <f t="shared" si="3768"/>
        <v>0</v>
      </c>
      <c r="AU4587" s="86">
        <f t="shared" si="3768"/>
        <v>0</v>
      </c>
      <c r="AV4587" s="86">
        <f t="shared" si="3753"/>
        <v>0</v>
      </c>
      <c r="AW4587" s="93">
        <f t="shared" si="3754"/>
        <v>0</v>
      </c>
      <c r="AY4587" s="86">
        <f t="shared" si="3755"/>
        <v>0</v>
      </c>
      <c r="AZ4587" s="86">
        <f t="shared" si="3756"/>
        <v>0</v>
      </c>
      <c r="BA4587" s="86">
        <f t="shared" si="3757"/>
        <v>0</v>
      </c>
      <c r="BB4587" s="86">
        <f t="shared" si="3758"/>
        <v>0</v>
      </c>
      <c r="BC4587" s="86">
        <f t="shared" si="3759"/>
        <v>0</v>
      </c>
      <c r="BD4587" s="86">
        <f t="shared" si="3760"/>
        <v>0</v>
      </c>
    </row>
    <row r="4588" spans="2:56" x14ac:dyDescent="0.3">
      <c r="B4588" s="169" t="s">
        <v>105</v>
      </c>
      <c r="C4588" s="248"/>
      <c r="D4588" s="249"/>
      <c r="E4588" s="172">
        <f t="shared" si="3746"/>
        <v>0</v>
      </c>
      <c r="F4588" s="248"/>
      <c r="G4588" s="249"/>
      <c r="H4588" s="172">
        <f t="shared" si="3747"/>
        <v>0</v>
      </c>
      <c r="I4588" s="248"/>
      <c r="J4588" s="250"/>
      <c r="K4588" s="174">
        <f t="shared" si="3748"/>
        <v>0</v>
      </c>
      <c r="L4588" s="248"/>
      <c r="M4588" s="250"/>
      <c r="N4588" s="251"/>
      <c r="O4588" s="248"/>
      <c r="P4588" s="251"/>
      <c r="Q4588" s="166">
        <f t="shared" si="3749"/>
        <v>0</v>
      </c>
      <c r="R4588" s="251"/>
      <c r="S4588" s="251"/>
      <c r="T4588" s="167">
        <f t="shared" si="3761"/>
        <v>0</v>
      </c>
      <c r="U4588" s="157"/>
      <c r="V4588" s="248"/>
      <c r="W4588" s="251"/>
      <c r="X4588" s="166">
        <f t="shared" si="3750"/>
        <v>0</v>
      </c>
      <c r="Y4588" s="251"/>
      <c r="Z4588" s="251"/>
      <c r="AA4588" s="167">
        <f t="shared" si="3762"/>
        <v>0</v>
      </c>
      <c r="AB4588" s="157"/>
      <c r="AC4588" s="248"/>
      <c r="AD4588" s="251"/>
      <c r="AE4588" s="166">
        <f t="shared" si="3751"/>
        <v>0</v>
      </c>
      <c r="AF4588" s="251"/>
      <c r="AG4588" s="251"/>
      <c r="AH4588" s="167">
        <f t="shared" si="3763"/>
        <v>0</v>
      </c>
      <c r="AJ4588" s="252"/>
      <c r="AK4588" s="253"/>
      <c r="AL4588" s="254"/>
      <c r="AM4588" s="253"/>
      <c r="AN4588" s="254"/>
      <c r="AO4588" s="253"/>
      <c r="AP4588" s="254"/>
      <c r="AQ4588" s="253"/>
      <c r="AR4588" s="254"/>
      <c r="AS4588" s="253"/>
      <c r="AT4588" s="254"/>
      <c r="AU4588" s="253"/>
      <c r="AV4588" s="163">
        <f t="shared" si="3753"/>
        <v>0</v>
      </c>
      <c r="AW4588" s="168">
        <f t="shared" si="3754"/>
        <v>0</v>
      </c>
      <c r="AY4588" s="163">
        <f t="shared" si="3755"/>
        <v>0</v>
      </c>
      <c r="AZ4588" s="163">
        <f t="shared" si="3756"/>
        <v>0</v>
      </c>
      <c r="BA4588" s="163">
        <f t="shared" si="3757"/>
        <v>0</v>
      </c>
      <c r="BB4588" s="163">
        <f t="shared" si="3758"/>
        <v>0</v>
      </c>
      <c r="BC4588" s="163">
        <f t="shared" si="3759"/>
        <v>0</v>
      </c>
      <c r="BD4588" s="163">
        <f t="shared" si="3760"/>
        <v>0</v>
      </c>
    </row>
    <row r="4589" spans="2:56" x14ac:dyDescent="0.3">
      <c r="B4589" s="179" t="s">
        <v>129</v>
      </c>
      <c r="C4589" s="83">
        <f>SUM(C4590)</f>
        <v>0</v>
      </c>
      <c r="D4589" s="84">
        <f>SUM(D4590)</f>
        <v>0</v>
      </c>
      <c r="E4589" s="85">
        <f t="shared" si="3746"/>
        <v>0</v>
      </c>
      <c r="F4589" s="83">
        <f>SUM(F4590)</f>
        <v>0</v>
      </c>
      <c r="G4589" s="84">
        <f>SUM(G4590)</f>
        <v>0</v>
      </c>
      <c r="H4589" s="85">
        <f t="shared" si="3747"/>
        <v>0</v>
      </c>
      <c r="I4589" s="83">
        <f>SUM(I4590)</f>
        <v>0</v>
      </c>
      <c r="J4589" s="86">
        <f>SUM(J4590)</f>
        <v>0</v>
      </c>
      <c r="K4589" s="87">
        <f t="shared" si="3748"/>
        <v>0</v>
      </c>
      <c r="L4589" s="83">
        <f>SUM(L4590)</f>
        <v>0</v>
      </c>
      <c r="M4589" s="86">
        <f>SUM(M4590)</f>
        <v>0</v>
      </c>
      <c r="N4589" s="88">
        <f>SUM(N4590)</f>
        <v>0</v>
      </c>
      <c r="O4589" s="83">
        <f>SUM(O4590)</f>
        <v>0</v>
      </c>
      <c r="P4589" s="88">
        <f>SUM(P4590)</f>
        <v>0</v>
      </c>
      <c r="Q4589" s="177">
        <f t="shared" si="3749"/>
        <v>0</v>
      </c>
      <c r="R4589" s="88">
        <f>SUM(R4590)</f>
        <v>0</v>
      </c>
      <c r="S4589" s="88">
        <f>SUM(S4590)</f>
        <v>0</v>
      </c>
      <c r="T4589" s="178">
        <f t="shared" si="3761"/>
        <v>0</v>
      </c>
      <c r="U4589" s="157"/>
      <c r="V4589" s="83">
        <f>SUM(V4590)</f>
        <v>0</v>
      </c>
      <c r="W4589" s="88">
        <f>SUM(W4590)</f>
        <v>0</v>
      </c>
      <c r="X4589" s="177">
        <f t="shared" si="3750"/>
        <v>0</v>
      </c>
      <c r="Y4589" s="88">
        <f>SUM(Y4590)</f>
        <v>0</v>
      </c>
      <c r="Z4589" s="88">
        <f>SUM(Z4590)</f>
        <v>0</v>
      </c>
      <c r="AA4589" s="178">
        <f t="shared" si="3762"/>
        <v>0</v>
      </c>
      <c r="AB4589" s="157"/>
      <c r="AC4589" s="83">
        <f>SUM(AC4590)</f>
        <v>0</v>
      </c>
      <c r="AD4589" s="88">
        <f>SUM(AD4590)</f>
        <v>0</v>
      </c>
      <c r="AE4589" s="177">
        <f t="shared" si="3751"/>
        <v>0</v>
      </c>
      <c r="AF4589" s="88">
        <f>SUM(AF4590)</f>
        <v>0</v>
      </c>
      <c r="AG4589" s="88">
        <f>SUM(AG4590)</f>
        <v>0</v>
      </c>
      <c r="AH4589" s="178">
        <f t="shared" si="3763"/>
        <v>0</v>
      </c>
      <c r="AJ4589" s="84">
        <f t="shared" ref="AJ4589:AU4589" si="3769">SUM(AJ4590)</f>
        <v>0</v>
      </c>
      <c r="AK4589" s="86">
        <f t="shared" si="3769"/>
        <v>0</v>
      </c>
      <c r="AL4589" s="88">
        <f t="shared" si="3769"/>
        <v>0</v>
      </c>
      <c r="AM4589" s="86">
        <f t="shared" si="3769"/>
        <v>0</v>
      </c>
      <c r="AN4589" s="88">
        <f t="shared" si="3769"/>
        <v>0</v>
      </c>
      <c r="AO4589" s="86">
        <f t="shared" si="3769"/>
        <v>0</v>
      </c>
      <c r="AP4589" s="88">
        <f t="shared" si="3769"/>
        <v>0</v>
      </c>
      <c r="AQ4589" s="86">
        <f t="shared" si="3769"/>
        <v>0</v>
      </c>
      <c r="AR4589" s="88">
        <f t="shared" si="3769"/>
        <v>0</v>
      </c>
      <c r="AS4589" s="86">
        <f t="shared" si="3769"/>
        <v>0</v>
      </c>
      <c r="AT4589" s="88">
        <f t="shared" si="3769"/>
        <v>0</v>
      </c>
      <c r="AU4589" s="86">
        <f t="shared" si="3769"/>
        <v>0</v>
      </c>
      <c r="AV4589" s="86">
        <f t="shared" si="3753"/>
        <v>0</v>
      </c>
      <c r="AW4589" s="93">
        <f t="shared" si="3754"/>
        <v>0</v>
      </c>
      <c r="AY4589" s="86">
        <f t="shared" si="3755"/>
        <v>0</v>
      </c>
      <c r="AZ4589" s="86">
        <f t="shared" si="3756"/>
        <v>0</v>
      </c>
      <c r="BA4589" s="86">
        <f t="shared" si="3757"/>
        <v>0</v>
      </c>
      <c r="BB4589" s="86">
        <f t="shared" si="3758"/>
        <v>0</v>
      </c>
      <c r="BC4589" s="86">
        <f t="shared" si="3759"/>
        <v>0</v>
      </c>
      <c r="BD4589" s="86">
        <f t="shared" si="3760"/>
        <v>0</v>
      </c>
    </row>
    <row r="4590" spans="2:56" x14ac:dyDescent="0.3">
      <c r="B4590" s="169" t="s">
        <v>105</v>
      </c>
      <c r="C4590" s="248"/>
      <c r="D4590" s="249"/>
      <c r="E4590" s="172">
        <f t="shared" si="3746"/>
        <v>0</v>
      </c>
      <c r="F4590" s="248"/>
      <c r="G4590" s="249"/>
      <c r="H4590" s="172">
        <f t="shared" si="3747"/>
        <v>0</v>
      </c>
      <c r="I4590" s="248"/>
      <c r="J4590" s="250"/>
      <c r="K4590" s="174">
        <f t="shared" si="3748"/>
        <v>0</v>
      </c>
      <c r="L4590" s="248"/>
      <c r="M4590" s="250"/>
      <c r="N4590" s="251"/>
      <c r="O4590" s="248"/>
      <c r="P4590" s="251"/>
      <c r="Q4590" s="166">
        <f t="shared" si="3749"/>
        <v>0</v>
      </c>
      <c r="R4590" s="251"/>
      <c r="S4590" s="251"/>
      <c r="T4590" s="167">
        <f t="shared" si="3761"/>
        <v>0</v>
      </c>
      <c r="U4590" s="157"/>
      <c r="V4590" s="248"/>
      <c r="W4590" s="251"/>
      <c r="X4590" s="166">
        <f t="shared" si="3750"/>
        <v>0</v>
      </c>
      <c r="Y4590" s="251"/>
      <c r="Z4590" s="251"/>
      <c r="AA4590" s="167">
        <f t="shared" si="3762"/>
        <v>0</v>
      </c>
      <c r="AB4590" s="157"/>
      <c r="AC4590" s="248"/>
      <c r="AD4590" s="251"/>
      <c r="AE4590" s="166">
        <f t="shared" si="3751"/>
        <v>0</v>
      </c>
      <c r="AF4590" s="251"/>
      <c r="AG4590" s="251"/>
      <c r="AH4590" s="167">
        <f t="shared" si="3763"/>
        <v>0</v>
      </c>
      <c r="AJ4590" s="252"/>
      <c r="AK4590" s="253"/>
      <c r="AL4590" s="254"/>
      <c r="AM4590" s="253"/>
      <c r="AN4590" s="254"/>
      <c r="AO4590" s="253"/>
      <c r="AP4590" s="254"/>
      <c r="AQ4590" s="253"/>
      <c r="AR4590" s="254"/>
      <c r="AS4590" s="253"/>
      <c r="AT4590" s="254"/>
      <c r="AU4590" s="253"/>
      <c r="AV4590" s="163">
        <f t="shared" si="3753"/>
        <v>0</v>
      </c>
      <c r="AW4590" s="168">
        <f t="shared" si="3754"/>
        <v>0</v>
      </c>
      <c r="AY4590" s="163">
        <f t="shared" si="3755"/>
        <v>0</v>
      </c>
      <c r="AZ4590" s="163">
        <f t="shared" si="3756"/>
        <v>0</v>
      </c>
      <c r="BA4590" s="163">
        <f t="shared" si="3757"/>
        <v>0</v>
      </c>
      <c r="BB4590" s="163">
        <f t="shared" si="3758"/>
        <v>0</v>
      </c>
      <c r="BC4590" s="163">
        <f t="shared" si="3759"/>
        <v>0</v>
      </c>
      <c r="BD4590" s="163">
        <f t="shared" si="3760"/>
        <v>0</v>
      </c>
    </row>
    <row r="4591" spans="2:56" x14ac:dyDescent="0.3">
      <c r="B4591" s="179" t="s">
        <v>130</v>
      </c>
      <c r="C4591" s="83">
        <f>SUM(C4592)</f>
        <v>0</v>
      </c>
      <c r="D4591" s="84">
        <f>SUM(D4592)</f>
        <v>0</v>
      </c>
      <c r="E4591" s="85">
        <f t="shared" si="3746"/>
        <v>0</v>
      </c>
      <c r="F4591" s="83">
        <f>SUM(F4592)</f>
        <v>0</v>
      </c>
      <c r="G4591" s="84">
        <f>SUM(G4592)</f>
        <v>0</v>
      </c>
      <c r="H4591" s="85">
        <f t="shared" si="3747"/>
        <v>0</v>
      </c>
      <c r="I4591" s="83">
        <f>SUM(I4592)</f>
        <v>0</v>
      </c>
      <c r="J4591" s="86">
        <f>SUM(J4592)</f>
        <v>0</v>
      </c>
      <c r="K4591" s="87">
        <f t="shared" si="3748"/>
        <v>0</v>
      </c>
      <c r="L4591" s="83">
        <f>SUM(L4592)</f>
        <v>0</v>
      </c>
      <c r="M4591" s="86">
        <f>SUM(M4592)</f>
        <v>0</v>
      </c>
      <c r="N4591" s="88">
        <f>SUM(N4592)</f>
        <v>0</v>
      </c>
      <c r="O4591" s="83">
        <f>SUM(O4592)</f>
        <v>0</v>
      </c>
      <c r="P4591" s="88">
        <f>SUM(P4592)</f>
        <v>0</v>
      </c>
      <c r="Q4591" s="177">
        <f t="shared" si="3749"/>
        <v>0</v>
      </c>
      <c r="R4591" s="88">
        <f>SUM(R4592)</f>
        <v>0</v>
      </c>
      <c r="S4591" s="88">
        <f>SUM(S4592)</f>
        <v>0</v>
      </c>
      <c r="T4591" s="178">
        <f t="shared" si="3761"/>
        <v>0</v>
      </c>
      <c r="U4591" s="157"/>
      <c r="V4591" s="83">
        <f>SUM(V4592)</f>
        <v>0</v>
      </c>
      <c r="W4591" s="88">
        <f>SUM(W4592)</f>
        <v>0</v>
      </c>
      <c r="X4591" s="177">
        <f t="shared" si="3750"/>
        <v>0</v>
      </c>
      <c r="Y4591" s="88">
        <f>SUM(Y4592)</f>
        <v>0</v>
      </c>
      <c r="Z4591" s="88">
        <f>SUM(Z4592)</f>
        <v>0</v>
      </c>
      <c r="AA4591" s="178">
        <f t="shared" si="3762"/>
        <v>0</v>
      </c>
      <c r="AB4591" s="157"/>
      <c r="AC4591" s="83">
        <f>SUM(AC4592)</f>
        <v>0</v>
      </c>
      <c r="AD4591" s="88">
        <f>SUM(AD4592)</f>
        <v>0</v>
      </c>
      <c r="AE4591" s="177">
        <f t="shared" si="3751"/>
        <v>0</v>
      </c>
      <c r="AF4591" s="88">
        <f>SUM(AF4592)</f>
        <v>0</v>
      </c>
      <c r="AG4591" s="88">
        <f>SUM(AG4592)</f>
        <v>0</v>
      </c>
      <c r="AH4591" s="178">
        <f t="shared" si="3763"/>
        <v>0</v>
      </c>
      <c r="AJ4591" s="84">
        <f t="shared" ref="AJ4591:AU4591" si="3770">SUM(AJ4592)</f>
        <v>0</v>
      </c>
      <c r="AK4591" s="86">
        <f t="shared" si="3770"/>
        <v>0</v>
      </c>
      <c r="AL4591" s="88">
        <f t="shared" si="3770"/>
        <v>0</v>
      </c>
      <c r="AM4591" s="86">
        <f t="shared" si="3770"/>
        <v>0</v>
      </c>
      <c r="AN4591" s="88">
        <f t="shared" si="3770"/>
        <v>0</v>
      </c>
      <c r="AO4591" s="86">
        <f t="shared" si="3770"/>
        <v>0</v>
      </c>
      <c r="AP4591" s="88">
        <f t="shared" si="3770"/>
        <v>0</v>
      </c>
      <c r="AQ4591" s="86">
        <f t="shared" si="3770"/>
        <v>0</v>
      </c>
      <c r="AR4591" s="88">
        <f t="shared" si="3770"/>
        <v>0</v>
      </c>
      <c r="AS4591" s="86">
        <f t="shared" si="3770"/>
        <v>0</v>
      </c>
      <c r="AT4591" s="88">
        <f t="shared" si="3770"/>
        <v>0</v>
      </c>
      <c r="AU4591" s="86">
        <f t="shared" si="3770"/>
        <v>0</v>
      </c>
      <c r="AV4591" s="86">
        <f t="shared" si="3753"/>
        <v>0</v>
      </c>
      <c r="AW4591" s="93">
        <f t="shared" si="3754"/>
        <v>0</v>
      </c>
      <c r="AY4591" s="86">
        <f t="shared" si="3755"/>
        <v>0</v>
      </c>
      <c r="AZ4591" s="86">
        <f t="shared" si="3756"/>
        <v>0</v>
      </c>
      <c r="BA4591" s="86">
        <f t="shared" si="3757"/>
        <v>0</v>
      </c>
      <c r="BB4591" s="86">
        <f t="shared" si="3758"/>
        <v>0</v>
      </c>
      <c r="BC4591" s="86">
        <f t="shared" si="3759"/>
        <v>0</v>
      </c>
      <c r="BD4591" s="86">
        <f t="shared" si="3760"/>
        <v>0</v>
      </c>
    </row>
    <row r="4592" spans="2:56" x14ac:dyDescent="0.3">
      <c r="B4592" s="169" t="s">
        <v>105</v>
      </c>
      <c r="C4592" s="248"/>
      <c r="D4592" s="249"/>
      <c r="E4592" s="172">
        <f t="shared" si="3746"/>
        <v>0</v>
      </c>
      <c r="F4592" s="248"/>
      <c r="G4592" s="249"/>
      <c r="H4592" s="172">
        <f t="shared" si="3747"/>
        <v>0</v>
      </c>
      <c r="I4592" s="248"/>
      <c r="J4592" s="250"/>
      <c r="K4592" s="174">
        <f t="shared" si="3748"/>
        <v>0</v>
      </c>
      <c r="L4592" s="248"/>
      <c r="M4592" s="250"/>
      <c r="N4592" s="251"/>
      <c r="O4592" s="248"/>
      <c r="P4592" s="251"/>
      <c r="Q4592" s="166">
        <f t="shared" si="3749"/>
        <v>0</v>
      </c>
      <c r="R4592" s="251"/>
      <c r="S4592" s="251"/>
      <c r="T4592" s="167">
        <f t="shared" si="3761"/>
        <v>0</v>
      </c>
      <c r="U4592" s="157"/>
      <c r="V4592" s="248"/>
      <c r="W4592" s="251"/>
      <c r="X4592" s="166">
        <f t="shared" si="3750"/>
        <v>0</v>
      </c>
      <c r="Y4592" s="251"/>
      <c r="Z4592" s="251"/>
      <c r="AA4592" s="167">
        <f t="shared" si="3762"/>
        <v>0</v>
      </c>
      <c r="AB4592" s="157"/>
      <c r="AC4592" s="248"/>
      <c r="AD4592" s="251"/>
      <c r="AE4592" s="166">
        <f t="shared" si="3751"/>
        <v>0</v>
      </c>
      <c r="AF4592" s="251"/>
      <c r="AG4592" s="251"/>
      <c r="AH4592" s="167">
        <f t="shared" si="3763"/>
        <v>0</v>
      </c>
      <c r="AJ4592" s="252"/>
      <c r="AK4592" s="253"/>
      <c r="AL4592" s="254"/>
      <c r="AM4592" s="253"/>
      <c r="AN4592" s="254"/>
      <c r="AO4592" s="253"/>
      <c r="AP4592" s="254"/>
      <c r="AQ4592" s="253"/>
      <c r="AR4592" s="254"/>
      <c r="AS4592" s="253"/>
      <c r="AT4592" s="254"/>
      <c r="AU4592" s="253"/>
      <c r="AV4592" s="163">
        <f t="shared" si="3753"/>
        <v>0</v>
      </c>
      <c r="AW4592" s="168">
        <f t="shared" si="3754"/>
        <v>0</v>
      </c>
      <c r="AY4592" s="163">
        <f t="shared" si="3755"/>
        <v>0</v>
      </c>
      <c r="AZ4592" s="163">
        <f t="shared" si="3756"/>
        <v>0</v>
      </c>
      <c r="BA4592" s="163">
        <f t="shared" si="3757"/>
        <v>0</v>
      </c>
      <c r="BB4592" s="163">
        <f t="shared" si="3758"/>
        <v>0</v>
      </c>
      <c r="BC4592" s="163">
        <f t="shared" si="3759"/>
        <v>0</v>
      </c>
      <c r="BD4592" s="163">
        <f t="shared" si="3760"/>
        <v>0</v>
      </c>
    </row>
    <row r="4593" spans="2:56" x14ac:dyDescent="0.3">
      <c r="B4593" s="179" t="s">
        <v>131</v>
      </c>
      <c r="C4593" s="83">
        <f>SUM(C4594)</f>
        <v>0</v>
      </c>
      <c r="D4593" s="84">
        <f>SUM(D4594)</f>
        <v>0</v>
      </c>
      <c r="E4593" s="85">
        <f t="shared" si="3746"/>
        <v>0</v>
      </c>
      <c r="F4593" s="83">
        <f>SUM(F4594)</f>
        <v>0</v>
      </c>
      <c r="G4593" s="84">
        <f>SUM(G4594)</f>
        <v>0</v>
      </c>
      <c r="H4593" s="85">
        <f t="shared" si="3747"/>
        <v>0</v>
      </c>
      <c r="I4593" s="83">
        <f>SUM(I4594)</f>
        <v>0</v>
      </c>
      <c r="J4593" s="86">
        <f>SUM(J4594)</f>
        <v>0</v>
      </c>
      <c r="K4593" s="87">
        <f t="shared" si="3748"/>
        <v>0</v>
      </c>
      <c r="L4593" s="83">
        <f>SUM(L4594)</f>
        <v>0</v>
      </c>
      <c r="M4593" s="86">
        <f>SUM(M4594)</f>
        <v>0</v>
      </c>
      <c r="N4593" s="88">
        <f>SUM(N4594)</f>
        <v>0</v>
      </c>
      <c r="O4593" s="83">
        <f>SUM(O4594)</f>
        <v>0</v>
      </c>
      <c r="P4593" s="88">
        <f>SUM(P4594)</f>
        <v>0</v>
      </c>
      <c r="Q4593" s="177">
        <f t="shared" si="3749"/>
        <v>0</v>
      </c>
      <c r="R4593" s="88">
        <f>SUM(R4594)</f>
        <v>0</v>
      </c>
      <c r="S4593" s="88">
        <f>SUM(S4594)</f>
        <v>0</v>
      </c>
      <c r="T4593" s="178">
        <f t="shared" si="3761"/>
        <v>0</v>
      </c>
      <c r="U4593" s="157"/>
      <c r="V4593" s="83">
        <f>SUM(V4594)</f>
        <v>0</v>
      </c>
      <c r="W4593" s="88">
        <f>SUM(W4594)</f>
        <v>0</v>
      </c>
      <c r="X4593" s="177">
        <f t="shared" si="3750"/>
        <v>0</v>
      </c>
      <c r="Y4593" s="88">
        <f>SUM(Y4594)</f>
        <v>0</v>
      </c>
      <c r="Z4593" s="88">
        <f>SUM(Z4594)</f>
        <v>0</v>
      </c>
      <c r="AA4593" s="178">
        <f t="shared" si="3762"/>
        <v>0</v>
      </c>
      <c r="AB4593" s="157"/>
      <c r="AC4593" s="83">
        <f>SUM(AC4594)</f>
        <v>0</v>
      </c>
      <c r="AD4593" s="88">
        <f>SUM(AD4594)</f>
        <v>0</v>
      </c>
      <c r="AE4593" s="177">
        <f t="shared" si="3751"/>
        <v>0</v>
      </c>
      <c r="AF4593" s="88">
        <f>SUM(AF4594)</f>
        <v>0</v>
      </c>
      <c r="AG4593" s="88">
        <f>SUM(AG4594)</f>
        <v>0</v>
      </c>
      <c r="AH4593" s="178">
        <f t="shared" si="3763"/>
        <v>0</v>
      </c>
      <c r="AJ4593" s="84">
        <f t="shared" ref="AJ4593:AU4593" si="3771">SUM(AJ4594)</f>
        <v>0</v>
      </c>
      <c r="AK4593" s="86">
        <f t="shared" si="3771"/>
        <v>0</v>
      </c>
      <c r="AL4593" s="88">
        <f t="shared" si="3771"/>
        <v>0</v>
      </c>
      <c r="AM4593" s="86">
        <f t="shared" si="3771"/>
        <v>0</v>
      </c>
      <c r="AN4593" s="88">
        <f t="shared" si="3771"/>
        <v>0</v>
      </c>
      <c r="AO4593" s="86">
        <f t="shared" si="3771"/>
        <v>0</v>
      </c>
      <c r="AP4593" s="88">
        <f t="shared" si="3771"/>
        <v>0</v>
      </c>
      <c r="AQ4593" s="86">
        <f t="shared" si="3771"/>
        <v>0</v>
      </c>
      <c r="AR4593" s="88">
        <f t="shared" si="3771"/>
        <v>0</v>
      </c>
      <c r="AS4593" s="86">
        <f t="shared" si="3771"/>
        <v>0</v>
      </c>
      <c r="AT4593" s="88">
        <f t="shared" si="3771"/>
        <v>0</v>
      </c>
      <c r="AU4593" s="86">
        <f t="shared" si="3771"/>
        <v>0</v>
      </c>
      <c r="AV4593" s="86">
        <f t="shared" si="3753"/>
        <v>0</v>
      </c>
      <c r="AW4593" s="93">
        <f t="shared" si="3754"/>
        <v>0</v>
      </c>
      <c r="AY4593" s="86">
        <f t="shared" si="3755"/>
        <v>0</v>
      </c>
      <c r="AZ4593" s="86">
        <f t="shared" si="3756"/>
        <v>0</v>
      </c>
      <c r="BA4593" s="86">
        <f t="shared" si="3757"/>
        <v>0</v>
      </c>
      <c r="BB4593" s="86">
        <f t="shared" si="3758"/>
        <v>0</v>
      </c>
      <c r="BC4593" s="86">
        <f t="shared" si="3759"/>
        <v>0</v>
      </c>
      <c r="BD4593" s="86">
        <f t="shared" si="3760"/>
        <v>0</v>
      </c>
    </row>
    <row r="4594" spans="2:56" x14ac:dyDescent="0.3">
      <c r="B4594" s="169" t="s">
        <v>105</v>
      </c>
      <c r="C4594" s="248"/>
      <c r="D4594" s="249"/>
      <c r="E4594" s="172">
        <f t="shared" si="3746"/>
        <v>0</v>
      </c>
      <c r="F4594" s="248"/>
      <c r="G4594" s="249"/>
      <c r="H4594" s="172">
        <f t="shared" si="3747"/>
        <v>0</v>
      </c>
      <c r="I4594" s="248"/>
      <c r="J4594" s="250"/>
      <c r="K4594" s="174">
        <f t="shared" si="3748"/>
        <v>0</v>
      </c>
      <c r="L4594" s="248"/>
      <c r="M4594" s="250"/>
      <c r="N4594" s="251"/>
      <c r="O4594" s="248"/>
      <c r="P4594" s="251"/>
      <c r="Q4594" s="166">
        <f t="shared" si="3749"/>
        <v>0</v>
      </c>
      <c r="R4594" s="251"/>
      <c r="S4594" s="251"/>
      <c r="T4594" s="167">
        <f t="shared" si="3761"/>
        <v>0</v>
      </c>
      <c r="U4594" s="157"/>
      <c r="V4594" s="248"/>
      <c r="W4594" s="251"/>
      <c r="X4594" s="166">
        <f t="shared" si="3750"/>
        <v>0</v>
      </c>
      <c r="Y4594" s="251"/>
      <c r="Z4594" s="251"/>
      <c r="AA4594" s="167">
        <f t="shared" si="3762"/>
        <v>0</v>
      </c>
      <c r="AB4594" s="157"/>
      <c r="AC4594" s="248"/>
      <c r="AD4594" s="251"/>
      <c r="AE4594" s="166">
        <f t="shared" si="3751"/>
        <v>0</v>
      </c>
      <c r="AF4594" s="251"/>
      <c r="AG4594" s="251"/>
      <c r="AH4594" s="167">
        <f t="shared" si="3763"/>
        <v>0</v>
      </c>
      <c r="AJ4594" s="252"/>
      <c r="AK4594" s="253"/>
      <c r="AL4594" s="254"/>
      <c r="AM4594" s="253"/>
      <c r="AN4594" s="254"/>
      <c r="AO4594" s="253"/>
      <c r="AP4594" s="254"/>
      <c r="AQ4594" s="253"/>
      <c r="AR4594" s="254"/>
      <c r="AS4594" s="253"/>
      <c r="AT4594" s="254"/>
      <c r="AU4594" s="253"/>
      <c r="AV4594" s="163">
        <f t="shared" si="3753"/>
        <v>0</v>
      </c>
      <c r="AW4594" s="168">
        <f t="shared" si="3754"/>
        <v>0</v>
      </c>
      <c r="AY4594" s="163">
        <f t="shared" si="3755"/>
        <v>0</v>
      </c>
      <c r="AZ4594" s="163">
        <f t="shared" si="3756"/>
        <v>0</v>
      </c>
      <c r="BA4594" s="163">
        <f t="shared" si="3757"/>
        <v>0</v>
      </c>
      <c r="BB4594" s="163">
        <f t="shared" si="3758"/>
        <v>0</v>
      </c>
      <c r="BC4594" s="163">
        <f t="shared" si="3759"/>
        <v>0</v>
      </c>
      <c r="BD4594" s="163">
        <f t="shared" si="3760"/>
        <v>0</v>
      </c>
    </row>
    <row r="4595" spans="2:56" x14ac:dyDescent="0.3">
      <c r="B4595" s="179" t="s">
        <v>132</v>
      </c>
      <c r="C4595" s="83">
        <f>SUM(C4596)</f>
        <v>0</v>
      </c>
      <c r="D4595" s="84">
        <f>SUM(D4596)</f>
        <v>0</v>
      </c>
      <c r="E4595" s="85">
        <f t="shared" si="3746"/>
        <v>0</v>
      </c>
      <c r="F4595" s="83">
        <f>SUM(F4596)</f>
        <v>0</v>
      </c>
      <c r="G4595" s="84">
        <f>SUM(G4596)</f>
        <v>0</v>
      </c>
      <c r="H4595" s="85">
        <f t="shared" si="3747"/>
        <v>0</v>
      </c>
      <c r="I4595" s="83">
        <f>SUM(I4596)</f>
        <v>0</v>
      </c>
      <c r="J4595" s="86">
        <f>SUM(J4596)</f>
        <v>0</v>
      </c>
      <c r="K4595" s="87">
        <f t="shared" si="3748"/>
        <v>0</v>
      </c>
      <c r="L4595" s="83">
        <f>SUM(L4596)</f>
        <v>0</v>
      </c>
      <c r="M4595" s="86">
        <f>SUM(M4596)</f>
        <v>0</v>
      </c>
      <c r="N4595" s="88">
        <f>SUM(N4596)</f>
        <v>0</v>
      </c>
      <c r="O4595" s="83">
        <f>SUM(O4596)</f>
        <v>0</v>
      </c>
      <c r="P4595" s="88">
        <f>SUM(P4596)</f>
        <v>0</v>
      </c>
      <c r="Q4595" s="177">
        <f t="shared" si="3749"/>
        <v>0</v>
      </c>
      <c r="R4595" s="88">
        <f>SUM(R4596)</f>
        <v>0</v>
      </c>
      <c r="S4595" s="88">
        <f>SUM(S4596)</f>
        <v>0</v>
      </c>
      <c r="T4595" s="178">
        <f t="shared" si="3761"/>
        <v>0</v>
      </c>
      <c r="U4595" s="157"/>
      <c r="V4595" s="83">
        <f>SUM(V4596)</f>
        <v>0</v>
      </c>
      <c r="W4595" s="88">
        <f>SUM(W4596)</f>
        <v>0</v>
      </c>
      <c r="X4595" s="177">
        <f t="shared" si="3750"/>
        <v>0</v>
      </c>
      <c r="Y4595" s="88">
        <f>SUM(Y4596)</f>
        <v>0</v>
      </c>
      <c r="Z4595" s="88">
        <f>SUM(Z4596)</f>
        <v>0</v>
      </c>
      <c r="AA4595" s="178">
        <f t="shared" si="3762"/>
        <v>0</v>
      </c>
      <c r="AB4595" s="157"/>
      <c r="AC4595" s="83">
        <f>SUM(AC4596)</f>
        <v>0</v>
      </c>
      <c r="AD4595" s="88">
        <f>SUM(AD4596)</f>
        <v>0</v>
      </c>
      <c r="AE4595" s="177">
        <f t="shared" si="3751"/>
        <v>0</v>
      </c>
      <c r="AF4595" s="88">
        <f>SUM(AF4596)</f>
        <v>0</v>
      </c>
      <c r="AG4595" s="88">
        <f>SUM(AG4596)</f>
        <v>0</v>
      </c>
      <c r="AH4595" s="178">
        <f t="shared" si="3763"/>
        <v>0</v>
      </c>
      <c r="AJ4595" s="84">
        <f t="shared" ref="AJ4595:AU4595" si="3772">SUM(AJ4596)</f>
        <v>0</v>
      </c>
      <c r="AK4595" s="86">
        <f t="shared" si="3772"/>
        <v>0</v>
      </c>
      <c r="AL4595" s="88">
        <f t="shared" si="3772"/>
        <v>0</v>
      </c>
      <c r="AM4595" s="86">
        <f t="shared" si="3772"/>
        <v>0</v>
      </c>
      <c r="AN4595" s="88">
        <f t="shared" si="3772"/>
        <v>0</v>
      </c>
      <c r="AO4595" s="86">
        <f t="shared" si="3772"/>
        <v>0</v>
      </c>
      <c r="AP4595" s="88">
        <f t="shared" si="3772"/>
        <v>0</v>
      </c>
      <c r="AQ4595" s="86">
        <f t="shared" si="3772"/>
        <v>0</v>
      </c>
      <c r="AR4595" s="88">
        <f t="shared" si="3772"/>
        <v>0</v>
      </c>
      <c r="AS4595" s="86">
        <f t="shared" si="3772"/>
        <v>0</v>
      </c>
      <c r="AT4595" s="88">
        <f t="shared" si="3772"/>
        <v>0</v>
      </c>
      <c r="AU4595" s="86">
        <f t="shared" si="3772"/>
        <v>0</v>
      </c>
      <c r="AV4595" s="86">
        <f t="shared" si="3753"/>
        <v>0</v>
      </c>
      <c r="AW4595" s="93">
        <f t="shared" si="3754"/>
        <v>0</v>
      </c>
      <c r="AY4595" s="86">
        <f t="shared" si="3755"/>
        <v>0</v>
      </c>
      <c r="AZ4595" s="86">
        <f t="shared" si="3756"/>
        <v>0</v>
      </c>
      <c r="BA4595" s="86">
        <f t="shared" si="3757"/>
        <v>0</v>
      </c>
      <c r="BB4595" s="86">
        <f t="shared" si="3758"/>
        <v>0</v>
      </c>
      <c r="BC4595" s="86">
        <f t="shared" si="3759"/>
        <v>0</v>
      </c>
      <c r="BD4595" s="86">
        <f t="shared" si="3760"/>
        <v>0</v>
      </c>
    </row>
    <row r="4596" spans="2:56" x14ac:dyDescent="0.3">
      <c r="B4596" s="169" t="s">
        <v>105</v>
      </c>
      <c r="C4596" s="248"/>
      <c r="D4596" s="249"/>
      <c r="E4596" s="172">
        <f t="shared" si="3746"/>
        <v>0</v>
      </c>
      <c r="F4596" s="248"/>
      <c r="G4596" s="249"/>
      <c r="H4596" s="172">
        <f t="shared" si="3747"/>
        <v>0</v>
      </c>
      <c r="I4596" s="248"/>
      <c r="J4596" s="250"/>
      <c r="K4596" s="174">
        <f t="shared" si="3748"/>
        <v>0</v>
      </c>
      <c r="L4596" s="248"/>
      <c r="M4596" s="250"/>
      <c r="N4596" s="251"/>
      <c r="O4596" s="248"/>
      <c r="P4596" s="251"/>
      <c r="Q4596" s="166">
        <f t="shared" si="3749"/>
        <v>0</v>
      </c>
      <c r="R4596" s="251"/>
      <c r="S4596" s="251"/>
      <c r="T4596" s="167">
        <f t="shared" si="3761"/>
        <v>0</v>
      </c>
      <c r="U4596" s="157"/>
      <c r="V4596" s="248"/>
      <c r="W4596" s="251"/>
      <c r="X4596" s="166">
        <f t="shared" si="3750"/>
        <v>0</v>
      </c>
      <c r="Y4596" s="251"/>
      <c r="Z4596" s="251"/>
      <c r="AA4596" s="167">
        <f t="shared" si="3762"/>
        <v>0</v>
      </c>
      <c r="AB4596" s="157"/>
      <c r="AC4596" s="248"/>
      <c r="AD4596" s="251"/>
      <c r="AE4596" s="166">
        <f t="shared" si="3751"/>
        <v>0</v>
      </c>
      <c r="AF4596" s="251"/>
      <c r="AG4596" s="251"/>
      <c r="AH4596" s="167">
        <f t="shared" si="3763"/>
        <v>0</v>
      </c>
      <c r="AJ4596" s="252"/>
      <c r="AK4596" s="253"/>
      <c r="AL4596" s="254"/>
      <c r="AM4596" s="253"/>
      <c r="AN4596" s="254"/>
      <c r="AO4596" s="253"/>
      <c r="AP4596" s="254"/>
      <c r="AQ4596" s="253"/>
      <c r="AR4596" s="254"/>
      <c r="AS4596" s="253"/>
      <c r="AT4596" s="254"/>
      <c r="AU4596" s="253"/>
      <c r="AV4596" s="163">
        <f t="shared" si="3753"/>
        <v>0</v>
      </c>
      <c r="AW4596" s="168">
        <f t="shared" si="3754"/>
        <v>0</v>
      </c>
      <c r="AY4596" s="163">
        <f t="shared" si="3755"/>
        <v>0</v>
      </c>
      <c r="AZ4596" s="163">
        <f t="shared" si="3756"/>
        <v>0</v>
      </c>
      <c r="BA4596" s="163">
        <f t="shared" si="3757"/>
        <v>0</v>
      </c>
      <c r="BB4596" s="163">
        <f t="shared" si="3758"/>
        <v>0</v>
      </c>
      <c r="BC4596" s="163">
        <f t="shared" si="3759"/>
        <v>0</v>
      </c>
      <c r="BD4596" s="163">
        <f t="shared" si="3760"/>
        <v>0</v>
      </c>
    </row>
    <row r="4597" spans="2:56" x14ac:dyDescent="0.3">
      <c r="B4597" s="179" t="s">
        <v>133</v>
      </c>
      <c r="C4597" s="83">
        <f>SUM(C4598)</f>
        <v>0</v>
      </c>
      <c r="D4597" s="84">
        <f>SUM(D4598)</f>
        <v>0</v>
      </c>
      <c r="E4597" s="85">
        <f t="shared" si="3746"/>
        <v>0</v>
      </c>
      <c r="F4597" s="83">
        <f>SUM(F4598)</f>
        <v>0</v>
      </c>
      <c r="G4597" s="84">
        <f>SUM(G4598)</f>
        <v>0</v>
      </c>
      <c r="H4597" s="85">
        <f t="shared" si="3747"/>
        <v>0</v>
      </c>
      <c r="I4597" s="83">
        <f>SUM(I4598)</f>
        <v>0</v>
      </c>
      <c r="J4597" s="86">
        <f>SUM(J4598)</f>
        <v>0</v>
      </c>
      <c r="K4597" s="87">
        <f t="shared" si="3748"/>
        <v>0</v>
      </c>
      <c r="L4597" s="83">
        <f>SUM(L4598)</f>
        <v>0</v>
      </c>
      <c r="M4597" s="86">
        <f>SUM(M4598)</f>
        <v>0</v>
      </c>
      <c r="N4597" s="88">
        <f>SUM(N4598)</f>
        <v>0</v>
      </c>
      <c r="O4597" s="83">
        <f>SUM(O4598)</f>
        <v>0</v>
      </c>
      <c r="P4597" s="88">
        <f>SUM(P4598)</f>
        <v>0</v>
      </c>
      <c r="Q4597" s="177">
        <f t="shared" si="3749"/>
        <v>0</v>
      </c>
      <c r="R4597" s="88">
        <f>SUM(R4598)</f>
        <v>0</v>
      </c>
      <c r="S4597" s="88">
        <f>SUM(S4598)</f>
        <v>0</v>
      </c>
      <c r="T4597" s="178">
        <f t="shared" si="3761"/>
        <v>0</v>
      </c>
      <c r="U4597" s="157"/>
      <c r="V4597" s="83">
        <f>SUM(V4598)</f>
        <v>0</v>
      </c>
      <c r="W4597" s="88">
        <f>SUM(W4598)</f>
        <v>0</v>
      </c>
      <c r="X4597" s="177">
        <f t="shared" si="3750"/>
        <v>0</v>
      </c>
      <c r="Y4597" s="88">
        <f>SUM(Y4598)</f>
        <v>0</v>
      </c>
      <c r="Z4597" s="88">
        <f>SUM(Z4598)</f>
        <v>0</v>
      </c>
      <c r="AA4597" s="178">
        <f t="shared" si="3762"/>
        <v>0</v>
      </c>
      <c r="AB4597" s="157"/>
      <c r="AC4597" s="83">
        <f>SUM(AC4598)</f>
        <v>0</v>
      </c>
      <c r="AD4597" s="88">
        <f>SUM(AD4598)</f>
        <v>0</v>
      </c>
      <c r="AE4597" s="177">
        <f t="shared" si="3751"/>
        <v>0</v>
      </c>
      <c r="AF4597" s="88">
        <f>SUM(AF4598)</f>
        <v>0</v>
      </c>
      <c r="AG4597" s="88">
        <f>SUM(AG4598)</f>
        <v>0</v>
      </c>
      <c r="AH4597" s="178">
        <f t="shared" si="3763"/>
        <v>0</v>
      </c>
      <c r="AJ4597" s="84">
        <f t="shared" ref="AJ4597:AU4597" si="3773">SUM(AJ4598)</f>
        <v>0</v>
      </c>
      <c r="AK4597" s="86">
        <f t="shared" si="3773"/>
        <v>0</v>
      </c>
      <c r="AL4597" s="88">
        <f t="shared" si="3773"/>
        <v>0</v>
      </c>
      <c r="AM4597" s="86">
        <f t="shared" si="3773"/>
        <v>0</v>
      </c>
      <c r="AN4597" s="88">
        <f t="shared" si="3773"/>
        <v>0</v>
      </c>
      <c r="AO4597" s="86">
        <f t="shared" si="3773"/>
        <v>0</v>
      </c>
      <c r="AP4597" s="88">
        <f t="shared" si="3773"/>
        <v>0</v>
      </c>
      <c r="AQ4597" s="86">
        <f t="shared" si="3773"/>
        <v>0</v>
      </c>
      <c r="AR4597" s="88">
        <f t="shared" si="3773"/>
        <v>0</v>
      </c>
      <c r="AS4597" s="86">
        <f t="shared" si="3773"/>
        <v>0</v>
      </c>
      <c r="AT4597" s="88">
        <f t="shared" si="3773"/>
        <v>0</v>
      </c>
      <c r="AU4597" s="86">
        <f t="shared" si="3773"/>
        <v>0</v>
      </c>
      <c r="AV4597" s="86">
        <f t="shared" si="3753"/>
        <v>0</v>
      </c>
      <c r="AW4597" s="93">
        <f t="shared" si="3754"/>
        <v>0</v>
      </c>
      <c r="AY4597" s="86">
        <f t="shared" si="3755"/>
        <v>0</v>
      </c>
      <c r="AZ4597" s="86">
        <f t="shared" si="3756"/>
        <v>0</v>
      </c>
      <c r="BA4597" s="86">
        <f t="shared" si="3757"/>
        <v>0</v>
      </c>
      <c r="BB4597" s="86">
        <f t="shared" si="3758"/>
        <v>0</v>
      </c>
      <c r="BC4597" s="86">
        <f t="shared" si="3759"/>
        <v>0</v>
      </c>
      <c r="BD4597" s="86">
        <f t="shared" si="3760"/>
        <v>0</v>
      </c>
    </row>
    <row r="4598" spans="2:56" x14ac:dyDescent="0.3">
      <c r="B4598" s="169" t="s">
        <v>105</v>
      </c>
      <c r="C4598" s="248"/>
      <c r="D4598" s="249"/>
      <c r="E4598" s="172">
        <f t="shared" si="3746"/>
        <v>0</v>
      </c>
      <c r="F4598" s="248"/>
      <c r="G4598" s="249"/>
      <c r="H4598" s="172">
        <f t="shared" si="3747"/>
        <v>0</v>
      </c>
      <c r="I4598" s="248"/>
      <c r="J4598" s="250"/>
      <c r="K4598" s="174">
        <f t="shared" si="3748"/>
        <v>0</v>
      </c>
      <c r="L4598" s="248"/>
      <c r="M4598" s="250"/>
      <c r="N4598" s="251"/>
      <c r="O4598" s="248"/>
      <c r="P4598" s="251"/>
      <c r="Q4598" s="166">
        <f t="shared" si="3749"/>
        <v>0</v>
      </c>
      <c r="R4598" s="251"/>
      <c r="S4598" s="251"/>
      <c r="T4598" s="167">
        <f t="shared" si="3761"/>
        <v>0</v>
      </c>
      <c r="U4598" s="157"/>
      <c r="V4598" s="248"/>
      <c r="W4598" s="251"/>
      <c r="X4598" s="166">
        <f t="shared" si="3750"/>
        <v>0</v>
      </c>
      <c r="Y4598" s="251"/>
      <c r="Z4598" s="251"/>
      <c r="AA4598" s="167">
        <f t="shared" si="3762"/>
        <v>0</v>
      </c>
      <c r="AB4598" s="157"/>
      <c r="AC4598" s="248"/>
      <c r="AD4598" s="251"/>
      <c r="AE4598" s="166">
        <f t="shared" si="3751"/>
        <v>0</v>
      </c>
      <c r="AF4598" s="251"/>
      <c r="AG4598" s="251"/>
      <c r="AH4598" s="167">
        <f t="shared" si="3763"/>
        <v>0</v>
      </c>
      <c r="AJ4598" s="252"/>
      <c r="AK4598" s="253"/>
      <c r="AL4598" s="254"/>
      <c r="AM4598" s="253"/>
      <c r="AN4598" s="254"/>
      <c r="AO4598" s="253"/>
      <c r="AP4598" s="254"/>
      <c r="AQ4598" s="253"/>
      <c r="AR4598" s="254"/>
      <c r="AS4598" s="253"/>
      <c r="AT4598" s="254"/>
      <c r="AU4598" s="253"/>
      <c r="AV4598" s="163">
        <f t="shared" si="3753"/>
        <v>0</v>
      </c>
      <c r="AW4598" s="168">
        <f t="shared" si="3754"/>
        <v>0</v>
      </c>
      <c r="AY4598" s="163">
        <f t="shared" si="3755"/>
        <v>0</v>
      </c>
      <c r="AZ4598" s="163">
        <f t="shared" si="3756"/>
        <v>0</v>
      </c>
      <c r="BA4598" s="163">
        <f t="shared" si="3757"/>
        <v>0</v>
      </c>
      <c r="BB4598" s="163">
        <f t="shared" si="3758"/>
        <v>0</v>
      </c>
      <c r="BC4598" s="163">
        <f t="shared" si="3759"/>
        <v>0</v>
      </c>
      <c r="BD4598" s="163">
        <f t="shared" si="3760"/>
        <v>0</v>
      </c>
    </row>
    <row r="4599" spans="2:56" x14ac:dyDescent="0.3">
      <c r="B4599" s="179" t="s">
        <v>134</v>
      </c>
      <c r="C4599" s="83">
        <f>SUM(C4600)</f>
        <v>0</v>
      </c>
      <c r="D4599" s="84">
        <f>SUM(D4600)</f>
        <v>0</v>
      </c>
      <c r="E4599" s="85">
        <f t="shared" si="3746"/>
        <v>0</v>
      </c>
      <c r="F4599" s="83">
        <f>SUM(F4600)</f>
        <v>0</v>
      </c>
      <c r="G4599" s="84">
        <f>SUM(G4600)</f>
        <v>0</v>
      </c>
      <c r="H4599" s="85">
        <f t="shared" si="3747"/>
        <v>0</v>
      </c>
      <c r="I4599" s="83">
        <f>SUM(I4600)</f>
        <v>0</v>
      </c>
      <c r="J4599" s="86">
        <f>SUM(J4600)</f>
        <v>0</v>
      </c>
      <c r="K4599" s="87">
        <f t="shared" si="3748"/>
        <v>0</v>
      </c>
      <c r="L4599" s="83">
        <f>SUM(L4600)</f>
        <v>0</v>
      </c>
      <c r="M4599" s="86">
        <f>SUM(M4600)</f>
        <v>0</v>
      </c>
      <c r="N4599" s="88">
        <f>SUM(N4600)</f>
        <v>0</v>
      </c>
      <c r="O4599" s="83">
        <f>SUM(O4600)</f>
        <v>0</v>
      </c>
      <c r="P4599" s="88">
        <f>SUM(P4600)</f>
        <v>0</v>
      </c>
      <c r="Q4599" s="177">
        <f t="shared" si="3749"/>
        <v>0</v>
      </c>
      <c r="R4599" s="88">
        <f>SUM(R4600)</f>
        <v>0</v>
      </c>
      <c r="S4599" s="88">
        <f>SUM(S4600)</f>
        <v>0</v>
      </c>
      <c r="T4599" s="178">
        <f t="shared" si="3761"/>
        <v>0</v>
      </c>
      <c r="U4599" s="157"/>
      <c r="V4599" s="83">
        <f>SUM(V4600)</f>
        <v>0</v>
      </c>
      <c r="W4599" s="88">
        <f>SUM(W4600)</f>
        <v>0</v>
      </c>
      <c r="X4599" s="177">
        <f t="shared" si="3750"/>
        <v>0</v>
      </c>
      <c r="Y4599" s="88">
        <f>SUM(Y4600)</f>
        <v>0</v>
      </c>
      <c r="Z4599" s="88">
        <f>SUM(Z4600)</f>
        <v>0</v>
      </c>
      <c r="AA4599" s="178">
        <f t="shared" si="3762"/>
        <v>0</v>
      </c>
      <c r="AB4599" s="157"/>
      <c r="AC4599" s="83">
        <f>SUM(AC4600)</f>
        <v>0</v>
      </c>
      <c r="AD4599" s="88">
        <f>SUM(AD4600)</f>
        <v>0</v>
      </c>
      <c r="AE4599" s="177">
        <f t="shared" si="3751"/>
        <v>0</v>
      </c>
      <c r="AF4599" s="88">
        <f>SUM(AF4600)</f>
        <v>0</v>
      </c>
      <c r="AG4599" s="88">
        <f>SUM(AG4600)</f>
        <v>0</v>
      </c>
      <c r="AH4599" s="178">
        <f t="shared" si="3763"/>
        <v>0</v>
      </c>
      <c r="AJ4599" s="84">
        <f t="shared" ref="AJ4599:AU4599" si="3774">SUM(AJ4600)</f>
        <v>0</v>
      </c>
      <c r="AK4599" s="86">
        <f t="shared" si="3774"/>
        <v>0</v>
      </c>
      <c r="AL4599" s="88">
        <f t="shared" si="3774"/>
        <v>0</v>
      </c>
      <c r="AM4599" s="86">
        <f t="shared" si="3774"/>
        <v>0</v>
      </c>
      <c r="AN4599" s="88">
        <f t="shared" si="3774"/>
        <v>0</v>
      </c>
      <c r="AO4599" s="86">
        <f t="shared" si="3774"/>
        <v>0</v>
      </c>
      <c r="AP4599" s="88">
        <f t="shared" si="3774"/>
        <v>0</v>
      </c>
      <c r="AQ4599" s="86">
        <f t="shared" si="3774"/>
        <v>0</v>
      </c>
      <c r="AR4599" s="88">
        <f t="shared" si="3774"/>
        <v>0</v>
      </c>
      <c r="AS4599" s="86">
        <f t="shared" si="3774"/>
        <v>0</v>
      </c>
      <c r="AT4599" s="88">
        <f t="shared" si="3774"/>
        <v>0</v>
      </c>
      <c r="AU4599" s="86">
        <f t="shared" si="3774"/>
        <v>0</v>
      </c>
      <c r="AV4599" s="86">
        <f t="shared" si="3753"/>
        <v>0</v>
      </c>
      <c r="AW4599" s="93">
        <f t="shared" si="3754"/>
        <v>0</v>
      </c>
      <c r="AY4599" s="86">
        <f t="shared" si="3755"/>
        <v>0</v>
      </c>
      <c r="AZ4599" s="86">
        <f t="shared" si="3756"/>
        <v>0</v>
      </c>
      <c r="BA4599" s="86">
        <f t="shared" si="3757"/>
        <v>0</v>
      </c>
      <c r="BB4599" s="86">
        <f t="shared" si="3758"/>
        <v>0</v>
      </c>
      <c r="BC4599" s="86">
        <f t="shared" si="3759"/>
        <v>0</v>
      </c>
      <c r="BD4599" s="86">
        <f t="shared" si="3760"/>
        <v>0</v>
      </c>
    </row>
    <row r="4600" spans="2:56" x14ac:dyDescent="0.3">
      <c r="B4600" s="169" t="s">
        <v>135</v>
      </c>
      <c r="C4600" s="248"/>
      <c r="D4600" s="249"/>
      <c r="E4600" s="172">
        <f t="shared" si="3746"/>
        <v>0</v>
      </c>
      <c r="F4600" s="248"/>
      <c r="G4600" s="249"/>
      <c r="H4600" s="172">
        <f t="shared" si="3747"/>
        <v>0</v>
      </c>
      <c r="I4600" s="248"/>
      <c r="J4600" s="250"/>
      <c r="K4600" s="174">
        <f t="shared" si="3748"/>
        <v>0</v>
      </c>
      <c r="L4600" s="248"/>
      <c r="M4600" s="250"/>
      <c r="N4600" s="251"/>
      <c r="O4600" s="248"/>
      <c r="P4600" s="251"/>
      <c r="Q4600" s="166">
        <f t="shared" si="3749"/>
        <v>0</v>
      </c>
      <c r="R4600" s="251"/>
      <c r="S4600" s="251"/>
      <c r="T4600" s="167">
        <f t="shared" si="3761"/>
        <v>0</v>
      </c>
      <c r="U4600" s="157"/>
      <c r="V4600" s="248"/>
      <c r="W4600" s="251"/>
      <c r="X4600" s="166">
        <f t="shared" si="3750"/>
        <v>0</v>
      </c>
      <c r="Y4600" s="251"/>
      <c r="Z4600" s="251"/>
      <c r="AA4600" s="167">
        <f t="shared" si="3762"/>
        <v>0</v>
      </c>
      <c r="AB4600" s="157"/>
      <c r="AC4600" s="248"/>
      <c r="AD4600" s="251"/>
      <c r="AE4600" s="166">
        <f t="shared" si="3751"/>
        <v>0</v>
      </c>
      <c r="AF4600" s="251"/>
      <c r="AG4600" s="251"/>
      <c r="AH4600" s="167">
        <f t="shared" si="3763"/>
        <v>0</v>
      </c>
      <c r="AJ4600" s="252"/>
      <c r="AK4600" s="253"/>
      <c r="AL4600" s="254"/>
      <c r="AM4600" s="253"/>
      <c r="AN4600" s="254"/>
      <c r="AO4600" s="253"/>
      <c r="AP4600" s="254"/>
      <c r="AQ4600" s="253"/>
      <c r="AR4600" s="254"/>
      <c r="AS4600" s="253"/>
      <c r="AT4600" s="254"/>
      <c r="AU4600" s="253"/>
      <c r="AV4600" s="163">
        <f t="shared" si="3753"/>
        <v>0</v>
      </c>
      <c r="AW4600" s="168">
        <f t="shared" si="3754"/>
        <v>0</v>
      </c>
      <c r="AY4600" s="163">
        <f t="shared" si="3755"/>
        <v>0</v>
      </c>
      <c r="AZ4600" s="163">
        <f t="shared" si="3756"/>
        <v>0</v>
      </c>
      <c r="BA4600" s="163">
        <f t="shared" si="3757"/>
        <v>0</v>
      </c>
      <c r="BB4600" s="163">
        <f t="shared" si="3758"/>
        <v>0</v>
      </c>
      <c r="BC4600" s="163">
        <f t="shared" si="3759"/>
        <v>0</v>
      </c>
      <c r="BD4600" s="163">
        <f t="shared" si="3760"/>
        <v>0</v>
      </c>
    </row>
    <row r="4601" spans="2:56" x14ac:dyDescent="0.3">
      <c r="B4601" s="179" t="s">
        <v>136</v>
      </c>
      <c r="C4601" s="83">
        <f>SUM(C4602)</f>
        <v>0</v>
      </c>
      <c r="D4601" s="84">
        <f>SUM(D4602)</f>
        <v>0</v>
      </c>
      <c r="E4601" s="85">
        <f t="shared" si="3746"/>
        <v>0</v>
      </c>
      <c r="F4601" s="83">
        <f>SUM(F4602)</f>
        <v>0</v>
      </c>
      <c r="G4601" s="84">
        <f>SUM(G4602)</f>
        <v>0</v>
      </c>
      <c r="H4601" s="85">
        <f t="shared" si="3747"/>
        <v>0</v>
      </c>
      <c r="I4601" s="83">
        <f>SUM(I4602)</f>
        <v>0</v>
      </c>
      <c r="J4601" s="86">
        <f>SUM(J4602)</f>
        <v>0</v>
      </c>
      <c r="K4601" s="87">
        <f t="shared" si="3748"/>
        <v>0</v>
      </c>
      <c r="L4601" s="83">
        <f>SUM(L4602)</f>
        <v>0</v>
      </c>
      <c r="M4601" s="86">
        <f>SUM(M4602)</f>
        <v>0</v>
      </c>
      <c r="N4601" s="88">
        <f>SUM(N4602)</f>
        <v>0</v>
      </c>
      <c r="O4601" s="83">
        <f>SUM(O4602)</f>
        <v>0</v>
      </c>
      <c r="P4601" s="88">
        <f>SUM(P4602)</f>
        <v>0</v>
      </c>
      <c r="Q4601" s="177">
        <f t="shared" si="3749"/>
        <v>0</v>
      </c>
      <c r="R4601" s="88">
        <f>SUM(R4602)</f>
        <v>0</v>
      </c>
      <c r="S4601" s="88">
        <f>SUM(S4602)</f>
        <v>0</v>
      </c>
      <c r="T4601" s="178">
        <f t="shared" si="3761"/>
        <v>0</v>
      </c>
      <c r="U4601" s="157"/>
      <c r="V4601" s="83">
        <f>SUM(V4602)</f>
        <v>0</v>
      </c>
      <c r="W4601" s="88">
        <f>SUM(W4602)</f>
        <v>0</v>
      </c>
      <c r="X4601" s="177">
        <f t="shared" si="3750"/>
        <v>0</v>
      </c>
      <c r="Y4601" s="88">
        <f>SUM(Y4602)</f>
        <v>0</v>
      </c>
      <c r="Z4601" s="88">
        <f>SUM(Z4602)</f>
        <v>0</v>
      </c>
      <c r="AA4601" s="178">
        <f t="shared" si="3762"/>
        <v>0</v>
      </c>
      <c r="AB4601" s="157"/>
      <c r="AC4601" s="83">
        <f>SUM(AC4602)</f>
        <v>0</v>
      </c>
      <c r="AD4601" s="88">
        <f>SUM(AD4602)</f>
        <v>0</v>
      </c>
      <c r="AE4601" s="177">
        <f t="shared" si="3751"/>
        <v>0</v>
      </c>
      <c r="AF4601" s="88">
        <f>SUM(AF4602)</f>
        <v>0</v>
      </c>
      <c r="AG4601" s="88">
        <f>SUM(AG4602)</f>
        <v>0</v>
      </c>
      <c r="AH4601" s="178">
        <f t="shared" si="3763"/>
        <v>0</v>
      </c>
      <c r="AJ4601" s="84">
        <f t="shared" ref="AJ4601:AU4601" si="3775">SUM(AJ4602)</f>
        <v>0</v>
      </c>
      <c r="AK4601" s="86">
        <f t="shared" si="3775"/>
        <v>0</v>
      </c>
      <c r="AL4601" s="88">
        <f t="shared" si="3775"/>
        <v>0</v>
      </c>
      <c r="AM4601" s="86">
        <f t="shared" si="3775"/>
        <v>0</v>
      </c>
      <c r="AN4601" s="88">
        <f t="shared" si="3775"/>
        <v>0</v>
      </c>
      <c r="AO4601" s="86">
        <f t="shared" si="3775"/>
        <v>0</v>
      </c>
      <c r="AP4601" s="88">
        <f t="shared" si="3775"/>
        <v>0</v>
      </c>
      <c r="AQ4601" s="86">
        <f t="shared" si="3775"/>
        <v>0</v>
      </c>
      <c r="AR4601" s="88">
        <f t="shared" si="3775"/>
        <v>0</v>
      </c>
      <c r="AS4601" s="86">
        <f t="shared" si="3775"/>
        <v>0</v>
      </c>
      <c r="AT4601" s="88">
        <f t="shared" si="3775"/>
        <v>0</v>
      </c>
      <c r="AU4601" s="86">
        <f t="shared" si="3775"/>
        <v>0</v>
      </c>
      <c r="AV4601" s="86">
        <f t="shared" si="3753"/>
        <v>0</v>
      </c>
      <c r="AW4601" s="93">
        <f t="shared" si="3754"/>
        <v>0</v>
      </c>
      <c r="AY4601" s="86">
        <f t="shared" si="3755"/>
        <v>0</v>
      </c>
      <c r="AZ4601" s="86">
        <f t="shared" si="3756"/>
        <v>0</v>
      </c>
      <c r="BA4601" s="86">
        <f t="shared" si="3757"/>
        <v>0</v>
      </c>
      <c r="BB4601" s="86">
        <f t="shared" si="3758"/>
        <v>0</v>
      </c>
      <c r="BC4601" s="86">
        <f t="shared" si="3759"/>
        <v>0</v>
      </c>
      <c r="BD4601" s="86">
        <f t="shared" si="3760"/>
        <v>0</v>
      </c>
    </row>
    <row r="4602" spans="2:56" x14ac:dyDescent="0.3">
      <c r="B4602" s="169" t="s">
        <v>105</v>
      </c>
      <c r="C4602" s="248"/>
      <c r="D4602" s="249"/>
      <c r="E4602" s="172">
        <f t="shared" si="3746"/>
        <v>0</v>
      </c>
      <c r="F4602" s="248"/>
      <c r="G4602" s="249"/>
      <c r="H4602" s="172">
        <f t="shared" si="3747"/>
        <v>0</v>
      </c>
      <c r="I4602" s="248"/>
      <c r="J4602" s="250"/>
      <c r="K4602" s="174">
        <f t="shared" si="3748"/>
        <v>0</v>
      </c>
      <c r="L4602" s="248"/>
      <c r="M4602" s="250"/>
      <c r="N4602" s="251"/>
      <c r="O4602" s="248"/>
      <c r="P4602" s="251"/>
      <c r="Q4602" s="166">
        <f t="shared" si="3749"/>
        <v>0</v>
      </c>
      <c r="R4602" s="251"/>
      <c r="S4602" s="251"/>
      <c r="T4602" s="167">
        <f t="shared" si="3761"/>
        <v>0</v>
      </c>
      <c r="U4602" s="157"/>
      <c r="V4602" s="248"/>
      <c r="W4602" s="251"/>
      <c r="X4602" s="166">
        <f t="shared" si="3750"/>
        <v>0</v>
      </c>
      <c r="Y4602" s="251"/>
      <c r="Z4602" s="251"/>
      <c r="AA4602" s="167">
        <f t="shared" si="3762"/>
        <v>0</v>
      </c>
      <c r="AB4602" s="157"/>
      <c r="AC4602" s="248"/>
      <c r="AD4602" s="251"/>
      <c r="AE4602" s="166">
        <f t="shared" si="3751"/>
        <v>0</v>
      </c>
      <c r="AF4602" s="251"/>
      <c r="AG4602" s="251"/>
      <c r="AH4602" s="167">
        <f t="shared" si="3763"/>
        <v>0</v>
      </c>
      <c r="AJ4602" s="252"/>
      <c r="AK4602" s="253"/>
      <c r="AL4602" s="254"/>
      <c r="AM4602" s="253"/>
      <c r="AN4602" s="254"/>
      <c r="AO4602" s="253"/>
      <c r="AP4602" s="254"/>
      <c r="AQ4602" s="253"/>
      <c r="AR4602" s="254"/>
      <c r="AS4602" s="253"/>
      <c r="AT4602" s="254"/>
      <c r="AU4602" s="253"/>
      <c r="AV4602" s="163">
        <f t="shared" si="3753"/>
        <v>0</v>
      </c>
      <c r="AW4602" s="168">
        <f t="shared" si="3754"/>
        <v>0</v>
      </c>
      <c r="AY4602" s="163">
        <f t="shared" si="3755"/>
        <v>0</v>
      </c>
      <c r="AZ4602" s="163">
        <f t="shared" si="3756"/>
        <v>0</v>
      </c>
      <c r="BA4602" s="163">
        <f t="shared" si="3757"/>
        <v>0</v>
      </c>
      <c r="BB4602" s="163">
        <f t="shared" si="3758"/>
        <v>0</v>
      </c>
      <c r="BC4602" s="163">
        <f t="shared" si="3759"/>
        <v>0</v>
      </c>
      <c r="BD4602" s="163">
        <f t="shared" si="3760"/>
        <v>0</v>
      </c>
    </row>
    <row r="4603" spans="2:56" x14ac:dyDescent="0.3">
      <c r="B4603" s="179" t="s">
        <v>137</v>
      </c>
      <c r="C4603" s="83">
        <f>SUM(C4604)</f>
        <v>0</v>
      </c>
      <c r="D4603" s="84">
        <f>SUM(D4604)</f>
        <v>0</v>
      </c>
      <c r="E4603" s="85">
        <f t="shared" si="3746"/>
        <v>0</v>
      </c>
      <c r="F4603" s="83">
        <f>SUM(F4604)</f>
        <v>0</v>
      </c>
      <c r="G4603" s="84">
        <f>SUM(G4604)</f>
        <v>0</v>
      </c>
      <c r="H4603" s="85">
        <f t="shared" si="3747"/>
        <v>0</v>
      </c>
      <c r="I4603" s="83">
        <f>SUM(I4604)</f>
        <v>0</v>
      </c>
      <c r="J4603" s="86">
        <f>SUM(J4604)</f>
        <v>0</v>
      </c>
      <c r="K4603" s="87">
        <f t="shared" si="3748"/>
        <v>0</v>
      </c>
      <c r="L4603" s="83">
        <f>SUM(L4604)</f>
        <v>0</v>
      </c>
      <c r="M4603" s="86">
        <f>SUM(M4604)</f>
        <v>0</v>
      </c>
      <c r="N4603" s="88">
        <f>SUM(N4604)</f>
        <v>0</v>
      </c>
      <c r="O4603" s="83">
        <f>SUM(O4604)</f>
        <v>0</v>
      </c>
      <c r="P4603" s="88">
        <f>SUM(P4604)</f>
        <v>0</v>
      </c>
      <c r="Q4603" s="177">
        <f t="shared" si="3749"/>
        <v>0</v>
      </c>
      <c r="R4603" s="88">
        <f>SUM(R4604)</f>
        <v>0</v>
      </c>
      <c r="S4603" s="88">
        <f>SUM(S4604)</f>
        <v>0</v>
      </c>
      <c r="T4603" s="178">
        <f t="shared" si="3761"/>
        <v>0</v>
      </c>
      <c r="U4603" s="157"/>
      <c r="V4603" s="83">
        <f>SUM(V4604)</f>
        <v>0</v>
      </c>
      <c r="W4603" s="88">
        <f>SUM(W4604)</f>
        <v>0</v>
      </c>
      <c r="X4603" s="177">
        <f t="shared" si="3750"/>
        <v>0</v>
      </c>
      <c r="Y4603" s="88">
        <f>SUM(Y4604)</f>
        <v>0</v>
      </c>
      <c r="Z4603" s="88">
        <f>SUM(Z4604)</f>
        <v>0</v>
      </c>
      <c r="AA4603" s="178">
        <f t="shared" si="3762"/>
        <v>0</v>
      </c>
      <c r="AB4603" s="157"/>
      <c r="AC4603" s="83">
        <f>SUM(AC4604)</f>
        <v>0</v>
      </c>
      <c r="AD4603" s="88">
        <f>SUM(AD4604)</f>
        <v>0</v>
      </c>
      <c r="AE4603" s="177">
        <f t="shared" si="3751"/>
        <v>0</v>
      </c>
      <c r="AF4603" s="88">
        <f>SUM(AF4604)</f>
        <v>0</v>
      </c>
      <c r="AG4603" s="88">
        <f>SUM(AG4604)</f>
        <v>0</v>
      </c>
      <c r="AH4603" s="178">
        <f t="shared" si="3763"/>
        <v>0</v>
      </c>
      <c r="AJ4603" s="84">
        <f t="shared" ref="AJ4603:AU4603" si="3776">SUM(AJ4604)</f>
        <v>0</v>
      </c>
      <c r="AK4603" s="86">
        <f t="shared" si="3776"/>
        <v>0</v>
      </c>
      <c r="AL4603" s="88">
        <f t="shared" si="3776"/>
        <v>0</v>
      </c>
      <c r="AM4603" s="86">
        <f t="shared" si="3776"/>
        <v>0</v>
      </c>
      <c r="AN4603" s="88">
        <f t="shared" si="3776"/>
        <v>0</v>
      </c>
      <c r="AO4603" s="86">
        <f t="shared" si="3776"/>
        <v>0</v>
      </c>
      <c r="AP4603" s="88">
        <f t="shared" si="3776"/>
        <v>0</v>
      </c>
      <c r="AQ4603" s="86">
        <f t="shared" si="3776"/>
        <v>0</v>
      </c>
      <c r="AR4603" s="88">
        <f t="shared" si="3776"/>
        <v>0</v>
      </c>
      <c r="AS4603" s="86">
        <f t="shared" si="3776"/>
        <v>0</v>
      </c>
      <c r="AT4603" s="88">
        <f t="shared" si="3776"/>
        <v>0</v>
      </c>
      <c r="AU4603" s="86">
        <f t="shared" si="3776"/>
        <v>0</v>
      </c>
      <c r="AV4603" s="86">
        <f t="shared" si="3753"/>
        <v>0</v>
      </c>
      <c r="AW4603" s="93">
        <f t="shared" si="3754"/>
        <v>0</v>
      </c>
      <c r="AY4603" s="86">
        <f t="shared" si="3755"/>
        <v>0</v>
      </c>
      <c r="AZ4603" s="86">
        <f t="shared" si="3756"/>
        <v>0</v>
      </c>
      <c r="BA4603" s="86">
        <f t="shared" si="3757"/>
        <v>0</v>
      </c>
      <c r="BB4603" s="86">
        <f t="shared" si="3758"/>
        <v>0</v>
      </c>
      <c r="BC4603" s="86">
        <f t="shared" si="3759"/>
        <v>0</v>
      </c>
      <c r="BD4603" s="86">
        <f t="shared" si="3760"/>
        <v>0</v>
      </c>
    </row>
    <row r="4604" spans="2:56" x14ac:dyDescent="0.3">
      <c r="B4604" s="169" t="s">
        <v>105</v>
      </c>
      <c r="C4604" s="248"/>
      <c r="D4604" s="249"/>
      <c r="E4604" s="172">
        <f t="shared" si="3746"/>
        <v>0</v>
      </c>
      <c r="F4604" s="248"/>
      <c r="G4604" s="249"/>
      <c r="H4604" s="172">
        <f t="shared" si="3747"/>
        <v>0</v>
      </c>
      <c r="I4604" s="248"/>
      <c r="J4604" s="250"/>
      <c r="K4604" s="174">
        <f t="shared" si="3748"/>
        <v>0</v>
      </c>
      <c r="L4604" s="248"/>
      <c r="M4604" s="250"/>
      <c r="N4604" s="251"/>
      <c r="O4604" s="248"/>
      <c r="P4604" s="251"/>
      <c r="Q4604" s="166">
        <f t="shared" si="3749"/>
        <v>0</v>
      </c>
      <c r="R4604" s="251"/>
      <c r="S4604" s="251"/>
      <c r="T4604" s="167">
        <f t="shared" si="3761"/>
        <v>0</v>
      </c>
      <c r="U4604" s="157"/>
      <c r="V4604" s="248"/>
      <c r="W4604" s="251"/>
      <c r="X4604" s="166">
        <f t="shared" si="3750"/>
        <v>0</v>
      </c>
      <c r="Y4604" s="251"/>
      <c r="Z4604" s="251"/>
      <c r="AA4604" s="167">
        <f t="shared" si="3762"/>
        <v>0</v>
      </c>
      <c r="AB4604" s="157"/>
      <c r="AC4604" s="248"/>
      <c r="AD4604" s="251"/>
      <c r="AE4604" s="166">
        <f t="shared" si="3751"/>
        <v>0</v>
      </c>
      <c r="AF4604" s="251"/>
      <c r="AG4604" s="251"/>
      <c r="AH4604" s="167">
        <f t="shared" si="3763"/>
        <v>0</v>
      </c>
      <c r="AJ4604" s="252"/>
      <c r="AK4604" s="253"/>
      <c r="AL4604" s="254"/>
      <c r="AM4604" s="253"/>
      <c r="AN4604" s="254"/>
      <c r="AO4604" s="253"/>
      <c r="AP4604" s="254"/>
      <c r="AQ4604" s="253"/>
      <c r="AR4604" s="254"/>
      <c r="AS4604" s="253"/>
      <c r="AT4604" s="254"/>
      <c r="AU4604" s="253"/>
      <c r="AV4604" s="163">
        <f t="shared" si="3753"/>
        <v>0</v>
      </c>
      <c r="AW4604" s="168">
        <f t="shared" si="3754"/>
        <v>0</v>
      </c>
      <c r="AY4604" s="163">
        <f t="shared" si="3755"/>
        <v>0</v>
      </c>
      <c r="AZ4604" s="163">
        <f t="shared" si="3756"/>
        <v>0</v>
      </c>
      <c r="BA4604" s="163">
        <f t="shared" si="3757"/>
        <v>0</v>
      </c>
      <c r="BB4604" s="163">
        <f t="shared" si="3758"/>
        <v>0</v>
      </c>
      <c r="BC4604" s="163">
        <f t="shared" si="3759"/>
        <v>0</v>
      </c>
      <c r="BD4604" s="163">
        <f t="shared" si="3760"/>
        <v>0</v>
      </c>
    </row>
    <row r="4605" spans="2:56" x14ac:dyDescent="0.3">
      <c r="B4605" s="179" t="s">
        <v>138</v>
      </c>
      <c r="C4605" s="83">
        <f>SUM(C4606)</f>
        <v>0</v>
      </c>
      <c r="D4605" s="84">
        <f>SUM(D4606)</f>
        <v>0</v>
      </c>
      <c r="E4605" s="85">
        <f t="shared" si="3746"/>
        <v>0</v>
      </c>
      <c r="F4605" s="83">
        <f>SUM(F4606)</f>
        <v>0</v>
      </c>
      <c r="G4605" s="84">
        <f>SUM(G4606)</f>
        <v>0</v>
      </c>
      <c r="H4605" s="85">
        <f t="shared" si="3747"/>
        <v>0</v>
      </c>
      <c r="I4605" s="83">
        <f>SUM(I4606)</f>
        <v>0</v>
      </c>
      <c r="J4605" s="86">
        <f>SUM(J4606)</f>
        <v>0</v>
      </c>
      <c r="K4605" s="87">
        <f t="shared" si="3748"/>
        <v>0</v>
      </c>
      <c r="L4605" s="83">
        <f>SUM(L4606)</f>
        <v>0</v>
      </c>
      <c r="M4605" s="86">
        <f>SUM(M4606)</f>
        <v>0</v>
      </c>
      <c r="N4605" s="88">
        <f>SUM(N4606)</f>
        <v>0</v>
      </c>
      <c r="O4605" s="83">
        <f>SUM(O4606)</f>
        <v>0</v>
      </c>
      <c r="P4605" s="88">
        <f>SUM(P4606)</f>
        <v>0</v>
      </c>
      <c r="Q4605" s="177">
        <f t="shared" si="3749"/>
        <v>0</v>
      </c>
      <c r="R4605" s="88">
        <f>SUM(R4606)</f>
        <v>0</v>
      </c>
      <c r="S4605" s="88">
        <f>SUM(S4606)</f>
        <v>0</v>
      </c>
      <c r="T4605" s="178">
        <f t="shared" si="3761"/>
        <v>0</v>
      </c>
      <c r="U4605" s="157"/>
      <c r="V4605" s="83">
        <f>SUM(V4606)</f>
        <v>0</v>
      </c>
      <c r="W4605" s="88">
        <f>SUM(W4606)</f>
        <v>0</v>
      </c>
      <c r="X4605" s="177">
        <f t="shared" si="3750"/>
        <v>0</v>
      </c>
      <c r="Y4605" s="88">
        <f>SUM(Y4606)</f>
        <v>0</v>
      </c>
      <c r="Z4605" s="88">
        <f>SUM(Z4606)</f>
        <v>0</v>
      </c>
      <c r="AA4605" s="178">
        <f t="shared" si="3762"/>
        <v>0</v>
      </c>
      <c r="AB4605" s="157"/>
      <c r="AC4605" s="83">
        <f>SUM(AC4606)</f>
        <v>0</v>
      </c>
      <c r="AD4605" s="88">
        <f>SUM(AD4606)</f>
        <v>0</v>
      </c>
      <c r="AE4605" s="177">
        <f t="shared" si="3751"/>
        <v>0</v>
      </c>
      <c r="AF4605" s="88">
        <f>SUM(AF4606)</f>
        <v>0</v>
      </c>
      <c r="AG4605" s="88">
        <f>SUM(AG4606)</f>
        <v>0</v>
      </c>
      <c r="AH4605" s="178">
        <f t="shared" si="3763"/>
        <v>0</v>
      </c>
      <c r="AJ4605" s="84">
        <f t="shared" ref="AJ4605:AU4605" si="3777">SUM(AJ4606)</f>
        <v>0</v>
      </c>
      <c r="AK4605" s="86">
        <f t="shared" si="3777"/>
        <v>0</v>
      </c>
      <c r="AL4605" s="88">
        <f t="shared" si="3777"/>
        <v>0</v>
      </c>
      <c r="AM4605" s="86">
        <f t="shared" si="3777"/>
        <v>0</v>
      </c>
      <c r="AN4605" s="88">
        <f t="shared" si="3777"/>
        <v>0</v>
      </c>
      <c r="AO4605" s="86">
        <f t="shared" si="3777"/>
        <v>0</v>
      </c>
      <c r="AP4605" s="88">
        <f t="shared" si="3777"/>
        <v>0</v>
      </c>
      <c r="AQ4605" s="86">
        <f t="shared" si="3777"/>
        <v>0</v>
      </c>
      <c r="AR4605" s="88">
        <f t="shared" si="3777"/>
        <v>0</v>
      </c>
      <c r="AS4605" s="86">
        <f t="shared" si="3777"/>
        <v>0</v>
      </c>
      <c r="AT4605" s="88">
        <f t="shared" si="3777"/>
        <v>0</v>
      </c>
      <c r="AU4605" s="86">
        <f t="shared" si="3777"/>
        <v>0</v>
      </c>
      <c r="AV4605" s="86">
        <f t="shared" si="3753"/>
        <v>0</v>
      </c>
      <c r="AW4605" s="93">
        <f t="shared" si="3754"/>
        <v>0</v>
      </c>
      <c r="AY4605" s="86">
        <f t="shared" si="3755"/>
        <v>0</v>
      </c>
      <c r="AZ4605" s="86">
        <f t="shared" si="3756"/>
        <v>0</v>
      </c>
      <c r="BA4605" s="86">
        <f t="shared" si="3757"/>
        <v>0</v>
      </c>
      <c r="BB4605" s="86">
        <f t="shared" si="3758"/>
        <v>0</v>
      </c>
      <c r="BC4605" s="86">
        <f t="shared" si="3759"/>
        <v>0</v>
      </c>
      <c r="BD4605" s="86">
        <f t="shared" si="3760"/>
        <v>0</v>
      </c>
    </row>
    <row r="4606" spans="2:56" x14ac:dyDescent="0.3">
      <c r="B4606" s="169" t="s">
        <v>139</v>
      </c>
      <c r="C4606" s="248"/>
      <c r="D4606" s="249"/>
      <c r="E4606" s="172">
        <f t="shared" si="3746"/>
        <v>0</v>
      </c>
      <c r="F4606" s="248"/>
      <c r="G4606" s="249"/>
      <c r="H4606" s="172">
        <f t="shared" si="3747"/>
        <v>0</v>
      </c>
      <c r="I4606" s="248"/>
      <c r="J4606" s="250"/>
      <c r="K4606" s="174">
        <f t="shared" si="3748"/>
        <v>0</v>
      </c>
      <c r="L4606" s="248"/>
      <c r="M4606" s="250"/>
      <c r="N4606" s="251"/>
      <c r="O4606" s="248"/>
      <c r="P4606" s="251"/>
      <c r="Q4606" s="166">
        <f t="shared" si="3749"/>
        <v>0</v>
      </c>
      <c r="R4606" s="251"/>
      <c r="S4606" s="251"/>
      <c r="T4606" s="167">
        <f t="shared" si="3761"/>
        <v>0</v>
      </c>
      <c r="U4606" s="157"/>
      <c r="V4606" s="248"/>
      <c r="W4606" s="251"/>
      <c r="X4606" s="166">
        <f t="shared" si="3750"/>
        <v>0</v>
      </c>
      <c r="Y4606" s="251"/>
      <c r="Z4606" s="251"/>
      <c r="AA4606" s="167">
        <f t="shared" si="3762"/>
        <v>0</v>
      </c>
      <c r="AB4606" s="157"/>
      <c r="AC4606" s="248"/>
      <c r="AD4606" s="251"/>
      <c r="AE4606" s="166">
        <f t="shared" si="3751"/>
        <v>0</v>
      </c>
      <c r="AF4606" s="251"/>
      <c r="AG4606" s="251"/>
      <c r="AH4606" s="167">
        <f t="shared" si="3763"/>
        <v>0</v>
      </c>
      <c r="AJ4606" s="252"/>
      <c r="AK4606" s="253"/>
      <c r="AL4606" s="254"/>
      <c r="AM4606" s="253"/>
      <c r="AN4606" s="254"/>
      <c r="AO4606" s="253"/>
      <c r="AP4606" s="254"/>
      <c r="AQ4606" s="253"/>
      <c r="AR4606" s="254"/>
      <c r="AS4606" s="253"/>
      <c r="AT4606" s="254"/>
      <c r="AU4606" s="253"/>
      <c r="AV4606" s="163">
        <f t="shared" si="3753"/>
        <v>0</v>
      </c>
      <c r="AW4606" s="168">
        <f t="shared" si="3754"/>
        <v>0</v>
      </c>
      <c r="AY4606" s="163">
        <f t="shared" si="3755"/>
        <v>0</v>
      </c>
      <c r="AZ4606" s="163">
        <f t="shared" si="3756"/>
        <v>0</v>
      </c>
      <c r="BA4606" s="163">
        <f t="shared" si="3757"/>
        <v>0</v>
      </c>
      <c r="BB4606" s="163">
        <f t="shared" si="3758"/>
        <v>0</v>
      </c>
      <c r="BC4606" s="163">
        <f t="shared" si="3759"/>
        <v>0</v>
      </c>
      <c r="BD4606" s="163">
        <f t="shared" si="3760"/>
        <v>0</v>
      </c>
    </row>
    <row r="4607" spans="2:56" x14ac:dyDescent="0.3">
      <c r="B4607" s="179" t="s">
        <v>140</v>
      </c>
      <c r="C4607" s="83">
        <f>SUM(C4608:C4616)</f>
        <v>0</v>
      </c>
      <c r="D4607" s="84">
        <f>SUM(D4608:D4616)</f>
        <v>0</v>
      </c>
      <c r="E4607" s="85">
        <f t="shared" si="3746"/>
        <v>0</v>
      </c>
      <c r="F4607" s="83">
        <f>SUM(F4608:F4616)</f>
        <v>0</v>
      </c>
      <c r="G4607" s="84">
        <f>SUM(G4608:G4616)</f>
        <v>0</v>
      </c>
      <c r="H4607" s="85">
        <f t="shared" si="3747"/>
        <v>0</v>
      </c>
      <c r="I4607" s="83">
        <f>SUM(I4608:I4616)</f>
        <v>0</v>
      </c>
      <c r="J4607" s="86">
        <f>SUM(J4608:J4616)</f>
        <v>0</v>
      </c>
      <c r="K4607" s="87">
        <f t="shared" si="3748"/>
        <v>0</v>
      </c>
      <c r="L4607" s="83">
        <f>SUM(L4608:L4616)</f>
        <v>70000</v>
      </c>
      <c r="M4607" s="86">
        <f>SUM(M4608:M4616)</f>
        <v>39964</v>
      </c>
      <c r="N4607" s="88">
        <f>SUM(N4608:N4616)</f>
        <v>0</v>
      </c>
      <c r="O4607" s="83">
        <f>SUM(O4608:O4616)</f>
        <v>0</v>
      </c>
      <c r="P4607" s="88">
        <f>SUM(P4608:P4616)</f>
        <v>0</v>
      </c>
      <c r="Q4607" s="177">
        <f t="shared" si="3749"/>
        <v>0</v>
      </c>
      <c r="R4607" s="88">
        <f>SUM(R4608:R4616)</f>
        <v>0</v>
      </c>
      <c r="S4607" s="88">
        <f>SUM(S4608:S4616)</f>
        <v>0</v>
      </c>
      <c r="T4607" s="178">
        <f t="shared" si="3761"/>
        <v>0</v>
      </c>
      <c r="U4607" s="157"/>
      <c r="V4607" s="83">
        <f>SUM(V4608:V4616)</f>
        <v>0</v>
      </c>
      <c r="W4607" s="88">
        <f>SUM(W4608:W4616)</f>
        <v>0</v>
      </c>
      <c r="X4607" s="177">
        <f t="shared" si="3750"/>
        <v>0</v>
      </c>
      <c r="Y4607" s="88">
        <f>SUM(Y4608:Y4616)</f>
        <v>0</v>
      </c>
      <c r="Z4607" s="88">
        <f>SUM(Z4608:Z4616)</f>
        <v>0</v>
      </c>
      <c r="AA4607" s="178">
        <f t="shared" si="3762"/>
        <v>0</v>
      </c>
      <c r="AB4607" s="157"/>
      <c r="AC4607" s="83">
        <f>SUM(AC4608:AC4616)</f>
        <v>0</v>
      </c>
      <c r="AD4607" s="88">
        <f>SUM(AD4608:AD4616)</f>
        <v>0</v>
      </c>
      <c r="AE4607" s="177">
        <f t="shared" si="3751"/>
        <v>0</v>
      </c>
      <c r="AF4607" s="88">
        <f>SUM(AF4608:AF4616)</f>
        <v>0</v>
      </c>
      <c r="AG4607" s="88">
        <f>SUM(AG4608:AG4616)</f>
        <v>0</v>
      </c>
      <c r="AH4607" s="178">
        <f t="shared" si="3763"/>
        <v>0</v>
      </c>
      <c r="AJ4607" s="84">
        <f t="shared" ref="AJ4607:AU4607" si="3778">SUM(AJ4608:AJ4616)</f>
        <v>0</v>
      </c>
      <c r="AK4607" s="86">
        <f t="shared" si="3778"/>
        <v>0</v>
      </c>
      <c r="AL4607" s="88">
        <f t="shared" si="3778"/>
        <v>0</v>
      </c>
      <c r="AM4607" s="86">
        <f t="shared" si="3778"/>
        <v>0</v>
      </c>
      <c r="AN4607" s="88">
        <f t="shared" si="3778"/>
        <v>0</v>
      </c>
      <c r="AO4607" s="86">
        <f t="shared" si="3778"/>
        <v>0</v>
      </c>
      <c r="AP4607" s="88">
        <f t="shared" si="3778"/>
        <v>0</v>
      </c>
      <c r="AQ4607" s="86">
        <f t="shared" si="3778"/>
        <v>0</v>
      </c>
      <c r="AR4607" s="88">
        <f t="shared" si="3778"/>
        <v>0</v>
      </c>
      <c r="AS4607" s="86">
        <f t="shared" si="3778"/>
        <v>0</v>
      </c>
      <c r="AT4607" s="88">
        <f t="shared" si="3778"/>
        <v>0</v>
      </c>
      <c r="AU4607" s="86">
        <f t="shared" si="3778"/>
        <v>0</v>
      </c>
      <c r="AV4607" s="86">
        <f t="shared" si="3753"/>
        <v>0</v>
      </c>
      <c r="AW4607" s="93">
        <f t="shared" si="3754"/>
        <v>0</v>
      </c>
      <c r="AY4607" s="86">
        <f t="shared" si="3755"/>
        <v>0</v>
      </c>
      <c r="AZ4607" s="86">
        <f t="shared" si="3756"/>
        <v>0</v>
      </c>
      <c r="BA4607" s="86">
        <f t="shared" si="3757"/>
        <v>0</v>
      </c>
      <c r="BB4607" s="86">
        <f t="shared" si="3758"/>
        <v>0</v>
      </c>
      <c r="BC4607" s="86">
        <f t="shared" si="3759"/>
        <v>0</v>
      </c>
      <c r="BD4607" s="86">
        <f t="shared" si="3760"/>
        <v>0</v>
      </c>
    </row>
    <row r="4608" spans="2:56" x14ac:dyDescent="0.3">
      <c r="B4608" s="169" t="s">
        <v>141</v>
      </c>
      <c r="C4608" s="248"/>
      <c r="D4608" s="249"/>
      <c r="E4608" s="172">
        <f t="shared" si="3746"/>
        <v>0</v>
      </c>
      <c r="F4608" s="248"/>
      <c r="G4608" s="249"/>
      <c r="H4608" s="172">
        <f t="shared" si="3747"/>
        <v>0</v>
      </c>
      <c r="I4608" s="248"/>
      <c r="J4608" s="250"/>
      <c r="K4608" s="174">
        <f t="shared" si="3748"/>
        <v>0</v>
      </c>
      <c r="L4608" s="248">
        <v>70000</v>
      </c>
      <c r="M4608" s="250">
        <v>39964</v>
      </c>
      <c r="N4608" s="251"/>
      <c r="O4608" s="248"/>
      <c r="P4608" s="251"/>
      <c r="Q4608" s="166">
        <f t="shared" si="3749"/>
        <v>0</v>
      </c>
      <c r="R4608" s="251"/>
      <c r="S4608" s="251"/>
      <c r="T4608" s="167">
        <f t="shared" si="3761"/>
        <v>0</v>
      </c>
      <c r="U4608" s="157"/>
      <c r="V4608" s="248"/>
      <c r="W4608" s="251"/>
      <c r="X4608" s="166">
        <f t="shared" si="3750"/>
        <v>0</v>
      </c>
      <c r="Y4608" s="251"/>
      <c r="Z4608" s="251"/>
      <c r="AA4608" s="167">
        <f t="shared" si="3762"/>
        <v>0</v>
      </c>
      <c r="AB4608" s="157"/>
      <c r="AC4608" s="248"/>
      <c r="AD4608" s="251"/>
      <c r="AE4608" s="166">
        <f t="shared" si="3751"/>
        <v>0</v>
      </c>
      <c r="AF4608" s="251"/>
      <c r="AG4608" s="251"/>
      <c r="AH4608" s="167">
        <f t="shared" si="3763"/>
        <v>0</v>
      </c>
      <c r="AJ4608" s="252"/>
      <c r="AK4608" s="253"/>
      <c r="AL4608" s="254"/>
      <c r="AM4608" s="253"/>
      <c r="AN4608" s="254"/>
      <c r="AO4608" s="253"/>
      <c r="AP4608" s="254"/>
      <c r="AQ4608" s="253"/>
      <c r="AR4608" s="254"/>
      <c r="AS4608" s="253"/>
      <c r="AT4608" s="254"/>
      <c r="AU4608" s="253"/>
      <c r="AV4608" s="163">
        <f t="shared" si="3753"/>
        <v>0</v>
      </c>
      <c r="AW4608" s="168">
        <f t="shared" si="3754"/>
        <v>0</v>
      </c>
      <c r="AY4608" s="163">
        <f t="shared" si="3755"/>
        <v>0</v>
      </c>
      <c r="AZ4608" s="163">
        <f t="shared" si="3756"/>
        <v>0</v>
      </c>
      <c r="BA4608" s="163">
        <f t="shared" si="3757"/>
        <v>0</v>
      </c>
      <c r="BB4608" s="163">
        <f t="shared" si="3758"/>
        <v>0</v>
      </c>
      <c r="BC4608" s="163">
        <f t="shared" si="3759"/>
        <v>0</v>
      </c>
      <c r="BD4608" s="163">
        <f t="shared" si="3760"/>
        <v>0</v>
      </c>
    </row>
    <row r="4609" spans="2:56" x14ac:dyDescent="0.3">
      <c r="B4609" s="169" t="s">
        <v>142</v>
      </c>
      <c r="C4609" s="248"/>
      <c r="D4609" s="249"/>
      <c r="E4609" s="172">
        <f t="shared" si="3746"/>
        <v>0</v>
      </c>
      <c r="F4609" s="248"/>
      <c r="G4609" s="249"/>
      <c r="H4609" s="172">
        <f t="shared" si="3747"/>
        <v>0</v>
      </c>
      <c r="I4609" s="248"/>
      <c r="J4609" s="250"/>
      <c r="K4609" s="174">
        <f t="shared" si="3748"/>
        <v>0</v>
      </c>
      <c r="L4609" s="248"/>
      <c r="M4609" s="250"/>
      <c r="N4609" s="251"/>
      <c r="O4609" s="248"/>
      <c r="P4609" s="251"/>
      <c r="Q4609" s="166">
        <f t="shared" si="3749"/>
        <v>0</v>
      </c>
      <c r="R4609" s="251"/>
      <c r="S4609" s="251"/>
      <c r="T4609" s="167">
        <f t="shared" si="3761"/>
        <v>0</v>
      </c>
      <c r="U4609" s="157"/>
      <c r="V4609" s="248"/>
      <c r="W4609" s="251"/>
      <c r="X4609" s="166">
        <f t="shared" si="3750"/>
        <v>0</v>
      </c>
      <c r="Y4609" s="251"/>
      <c r="Z4609" s="251"/>
      <c r="AA4609" s="167">
        <f t="shared" si="3762"/>
        <v>0</v>
      </c>
      <c r="AB4609" s="157"/>
      <c r="AC4609" s="248"/>
      <c r="AD4609" s="251"/>
      <c r="AE4609" s="166">
        <f t="shared" si="3751"/>
        <v>0</v>
      </c>
      <c r="AF4609" s="251"/>
      <c r="AG4609" s="251"/>
      <c r="AH4609" s="167">
        <f t="shared" si="3763"/>
        <v>0</v>
      </c>
      <c r="AJ4609" s="252"/>
      <c r="AK4609" s="253"/>
      <c r="AL4609" s="254"/>
      <c r="AM4609" s="253"/>
      <c r="AN4609" s="254"/>
      <c r="AO4609" s="253"/>
      <c r="AP4609" s="254"/>
      <c r="AQ4609" s="253"/>
      <c r="AR4609" s="254"/>
      <c r="AS4609" s="253"/>
      <c r="AT4609" s="254"/>
      <c r="AU4609" s="253"/>
      <c r="AV4609" s="163">
        <f t="shared" si="3753"/>
        <v>0</v>
      </c>
      <c r="AW4609" s="168">
        <f t="shared" si="3754"/>
        <v>0</v>
      </c>
      <c r="AY4609" s="163">
        <f t="shared" si="3755"/>
        <v>0</v>
      </c>
      <c r="AZ4609" s="163">
        <f t="shared" si="3756"/>
        <v>0</v>
      </c>
      <c r="BA4609" s="163">
        <f t="shared" si="3757"/>
        <v>0</v>
      </c>
      <c r="BB4609" s="163">
        <f t="shared" si="3758"/>
        <v>0</v>
      </c>
      <c r="BC4609" s="163">
        <f t="shared" si="3759"/>
        <v>0</v>
      </c>
      <c r="BD4609" s="163">
        <f t="shared" si="3760"/>
        <v>0</v>
      </c>
    </row>
    <row r="4610" spans="2:56" x14ac:dyDescent="0.3">
      <c r="B4610" s="169" t="s">
        <v>143</v>
      </c>
      <c r="C4610" s="248"/>
      <c r="D4610" s="249"/>
      <c r="E4610" s="172">
        <f t="shared" si="3746"/>
        <v>0</v>
      </c>
      <c r="F4610" s="248"/>
      <c r="G4610" s="249"/>
      <c r="H4610" s="172">
        <f t="shared" si="3747"/>
        <v>0</v>
      </c>
      <c r="I4610" s="248"/>
      <c r="J4610" s="250"/>
      <c r="K4610" s="174">
        <f t="shared" si="3748"/>
        <v>0</v>
      </c>
      <c r="L4610" s="248"/>
      <c r="M4610" s="250"/>
      <c r="N4610" s="251"/>
      <c r="O4610" s="248"/>
      <c r="P4610" s="251"/>
      <c r="Q4610" s="166">
        <f t="shared" si="3749"/>
        <v>0</v>
      </c>
      <c r="R4610" s="251"/>
      <c r="S4610" s="251"/>
      <c r="T4610" s="167">
        <f t="shared" si="3761"/>
        <v>0</v>
      </c>
      <c r="U4610" s="157"/>
      <c r="V4610" s="248"/>
      <c r="W4610" s="251"/>
      <c r="X4610" s="166">
        <f t="shared" si="3750"/>
        <v>0</v>
      </c>
      <c r="Y4610" s="251"/>
      <c r="Z4610" s="251"/>
      <c r="AA4610" s="167">
        <f t="shared" si="3762"/>
        <v>0</v>
      </c>
      <c r="AB4610" s="157"/>
      <c r="AC4610" s="248"/>
      <c r="AD4610" s="251"/>
      <c r="AE4610" s="166">
        <f t="shared" si="3751"/>
        <v>0</v>
      </c>
      <c r="AF4610" s="251"/>
      <c r="AG4610" s="251"/>
      <c r="AH4610" s="167">
        <f t="shared" si="3763"/>
        <v>0</v>
      </c>
      <c r="AJ4610" s="252"/>
      <c r="AK4610" s="253"/>
      <c r="AL4610" s="254"/>
      <c r="AM4610" s="253"/>
      <c r="AN4610" s="254"/>
      <c r="AO4610" s="253"/>
      <c r="AP4610" s="254"/>
      <c r="AQ4610" s="253"/>
      <c r="AR4610" s="254"/>
      <c r="AS4610" s="253"/>
      <c r="AT4610" s="254"/>
      <c r="AU4610" s="253"/>
      <c r="AV4610" s="163">
        <f t="shared" si="3753"/>
        <v>0</v>
      </c>
      <c r="AW4610" s="168">
        <f t="shared" si="3754"/>
        <v>0</v>
      </c>
      <c r="AY4610" s="163">
        <f t="shared" si="3755"/>
        <v>0</v>
      </c>
      <c r="AZ4610" s="163">
        <f t="shared" si="3756"/>
        <v>0</v>
      </c>
      <c r="BA4610" s="163">
        <f t="shared" si="3757"/>
        <v>0</v>
      </c>
      <c r="BB4610" s="163">
        <f t="shared" si="3758"/>
        <v>0</v>
      </c>
      <c r="BC4610" s="163">
        <f t="shared" si="3759"/>
        <v>0</v>
      </c>
      <c r="BD4610" s="163">
        <f t="shared" si="3760"/>
        <v>0</v>
      </c>
    </row>
    <row r="4611" spans="2:56" x14ac:dyDescent="0.3">
      <c r="B4611" s="169" t="s">
        <v>144</v>
      </c>
      <c r="C4611" s="248"/>
      <c r="D4611" s="249"/>
      <c r="E4611" s="172">
        <f t="shared" si="3746"/>
        <v>0</v>
      </c>
      <c r="F4611" s="248"/>
      <c r="G4611" s="249"/>
      <c r="H4611" s="172">
        <f t="shared" si="3747"/>
        <v>0</v>
      </c>
      <c r="I4611" s="248"/>
      <c r="J4611" s="250"/>
      <c r="K4611" s="174">
        <f t="shared" si="3748"/>
        <v>0</v>
      </c>
      <c r="L4611" s="248"/>
      <c r="M4611" s="250"/>
      <c r="N4611" s="251"/>
      <c r="O4611" s="248"/>
      <c r="P4611" s="251"/>
      <c r="Q4611" s="166">
        <f t="shared" si="3749"/>
        <v>0</v>
      </c>
      <c r="R4611" s="251"/>
      <c r="S4611" s="251"/>
      <c r="T4611" s="167">
        <f t="shared" si="3761"/>
        <v>0</v>
      </c>
      <c r="U4611" s="157"/>
      <c r="V4611" s="248"/>
      <c r="W4611" s="251"/>
      <c r="X4611" s="166">
        <f t="shared" si="3750"/>
        <v>0</v>
      </c>
      <c r="Y4611" s="251"/>
      <c r="Z4611" s="251"/>
      <c r="AA4611" s="167">
        <f t="shared" si="3762"/>
        <v>0</v>
      </c>
      <c r="AB4611" s="157"/>
      <c r="AC4611" s="248"/>
      <c r="AD4611" s="251"/>
      <c r="AE4611" s="166">
        <f t="shared" si="3751"/>
        <v>0</v>
      </c>
      <c r="AF4611" s="251"/>
      <c r="AG4611" s="251"/>
      <c r="AH4611" s="167">
        <f t="shared" si="3763"/>
        <v>0</v>
      </c>
      <c r="AJ4611" s="252"/>
      <c r="AK4611" s="253"/>
      <c r="AL4611" s="254"/>
      <c r="AM4611" s="253"/>
      <c r="AN4611" s="254"/>
      <c r="AO4611" s="253"/>
      <c r="AP4611" s="254"/>
      <c r="AQ4611" s="253"/>
      <c r="AR4611" s="254"/>
      <c r="AS4611" s="253"/>
      <c r="AT4611" s="254"/>
      <c r="AU4611" s="253"/>
      <c r="AV4611" s="163">
        <f t="shared" si="3753"/>
        <v>0</v>
      </c>
      <c r="AW4611" s="168">
        <f t="shared" si="3754"/>
        <v>0</v>
      </c>
      <c r="AY4611" s="163">
        <f t="shared" si="3755"/>
        <v>0</v>
      </c>
      <c r="AZ4611" s="163">
        <f t="shared" si="3756"/>
        <v>0</v>
      </c>
      <c r="BA4611" s="163">
        <f t="shared" si="3757"/>
        <v>0</v>
      </c>
      <c r="BB4611" s="163">
        <f t="shared" si="3758"/>
        <v>0</v>
      </c>
      <c r="BC4611" s="163">
        <f t="shared" si="3759"/>
        <v>0</v>
      </c>
      <c r="BD4611" s="163">
        <f t="shared" si="3760"/>
        <v>0</v>
      </c>
    </row>
    <row r="4612" spans="2:56" x14ac:dyDescent="0.3">
      <c r="B4612" s="169" t="s">
        <v>145</v>
      </c>
      <c r="C4612" s="248"/>
      <c r="D4612" s="249"/>
      <c r="E4612" s="172">
        <f t="shared" si="3746"/>
        <v>0</v>
      </c>
      <c r="F4612" s="248"/>
      <c r="G4612" s="249"/>
      <c r="H4612" s="172">
        <f t="shared" si="3747"/>
        <v>0</v>
      </c>
      <c r="I4612" s="248"/>
      <c r="J4612" s="250"/>
      <c r="K4612" s="174">
        <f t="shared" si="3748"/>
        <v>0</v>
      </c>
      <c r="L4612" s="248"/>
      <c r="M4612" s="250"/>
      <c r="N4612" s="251"/>
      <c r="O4612" s="248"/>
      <c r="P4612" s="251"/>
      <c r="Q4612" s="166">
        <f t="shared" si="3749"/>
        <v>0</v>
      </c>
      <c r="R4612" s="251"/>
      <c r="S4612" s="251"/>
      <c r="T4612" s="167">
        <f t="shared" si="3761"/>
        <v>0</v>
      </c>
      <c r="U4612" s="157"/>
      <c r="V4612" s="248"/>
      <c r="W4612" s="251"/>
      <c r="X4612" s="166">
        <f t="shared" si="3750"/>
        <v>0</v>
      </c>
      <c r="Y4612" s="251"/>
      <c r="Z4612" s="251"/>
      <c r="AA4612" s="167">
        <f t="shared" si="3762"/>
        <v>0</v>
      </c>
      <c r="AB4612" s="157"/>
      <c r="AC4612" s="248"/>
      <c r="AD4612" s="251"/>
      <c r="AE4612" s="166">
        <f t="shared" si="3751"/>
        <v>0</v>
      </c>
      <c r="AF4612" s="251"/>
      <c r="AG4612" s="251"/>
      <c r="AH4612" s="167">
        <f t="shared" si="3763"/>
        <v>0</v>
      </c>
      <c r="AJ4612" s="252"/>
      <c r="AK4612" s="253"/>
      <c r="AL4612" s="254"/>
      <c r="AM4612" s="253"/>
      <c r="AN4612" s="254"/>
      <c r="AO4612" s="253"/>
      <c r="AP4612" s="254"/>
      <c r="AQ4612" s="253"/>
      <c r="AR4612" s="254"/>
      <c r="AS4612" s="253"/>
      <c r="AT4612" s="254"/>
      <c r="AU4612" s="253"/>
      <c r="AV4612" s="163">
        <f t="shared" si="3753"/>
        <v>0</v>
      </c>
      <c r="AW4612" s="168">
        <f t="shared" si="3754"/>
        <v>0</v>
      </c>
      <c r="AY4612" s="163">
        <f t="shared" si="3755"/>
        <v>0</v>
      </c>
      <c r="AZ4612" s="163">
        <f t="shared" si="3756"/>
        <v>0</v>
      </c>
      <c r="BA4612" s="163">
        <f t="shared" si="3757"/>
        <v>0</v>
      </c>
      <c r="BB4612" s="163">
        <f t="shared" si="3758"/>
        <v>0</v>
      </c>
      <c r="BC4612" s="163">
        <f t="shared" si="3759"/>
        <v>0</v>
      </c>
      <c r="BD4612" s="163">
        <f t="shared" si="3760"/>
        <v>0</v>
      </c>
    </row>
    <row r="4613" spans="2:56" x14ac:dyDescent="0.3">
      <c r="B4613" s="169" t="s">
        <v>146</v>
      </c>
      <c r="C4613" s="248"/>
      <c r="D4613" s="249"/>
      <c r="E4613" s="172">
        <f t="shared" si="3746"/>
        <v>0</v>
      </c>
      <c r="F4613" s="248"/>
      <c r="G4613" s="249"/>
      <c r="H4613" s="172">
        <f t="shared" si="3747"/>
        <v>0</v>
      </c>
      <c r="I4613" s="248"/>
      <c r="J4613" s="250"/>
      <c r="K4613" s="174">
        <f t="shared" si="3748"/>
        <v>0</v>
      </c>
      <c r="L4613" s="248"/>
      <c r="M4613" s="250"/>
      <c r="N4613" s="251"/>
      <c r="O4613" s="248"/>
      <c r="P4613" s="251"/>
      <c r="Q4613" s="166">
        <f t="shared" si="3749"/>
        <v>0</v>
      </c>
      <c r="R4613" s="251"/>
      <c r="S4613" s="251"/>
      <c r="T4613" s="167">
        <f t="shared" si="3761"/>
        <v>0</v>
      </c>
      <c r="U4613" s="157"/>
      <c r="V4613" s="248"/>
      <c r="W4613" s="251"/>
      <c r="X4613" s="166">
        <f t="shared" si="3750"/>
        <v>0</v>
      </c>
      <c r="Y4613" s="251"/>
      <c r="Z4613" s="251"/>
      <c r="AA4613" s="167">
        <f t="shared" si="3762"/>
        <v>0</v>
      </c>
      <c r="AB4613" s="157"/>
      <c r="AC4613" s="248"/>
      <c r="AD4613" s="251"/>
      <c r="AE4613" s="166">
        <f t="shared" si="3751"/>
        <v>0</v>
      </c>
      <c r="AF4613" s="251"/>
      <c r="AG4613" s="251"/>
      <c r="AH4613" s="167">
        <f t="shared" si="3763"/>
        <v>0</v>
      </c>
      <c r="AJ4613" s="252"/>
      <c r="AK4613" s="253"/>
      <c r="AL4613" s="254"/>
      <c r="AM4613" s="253"/>
      <c r="AN4613" s="254"/>
      <c r="AO4613" s="253"/>
      <c r="AP4613" s="254"/>
      <c r="AQ4613" s="253"/>
      <c r="AR4613" s="254"/>
      <c r="AS4613" s="253"/>
      <c r="AT4613" s="254"/>
      <c r="AU4613" s="253"/>
      <c r="AV4613" s="163">
        <f t="shared" si="3753"/>
        <v>0</v>
      </c>
      <c r="AW4613" s="168">
        <f t="shared" si="3754"/>
        <v>0</v>
      </c>
      <c r="AY4613" s="163">
        <f t="shared" si="3755"/>
        <v>0</v>
      </c>
      <c r="AZ4613" s="163">
        <f t="shared" si="3756"/>
        <v>0</v>
      </c>
      <c r="BA4613" s="163">
        <f t="shared" si="3757"/>
        <v>0</v>
      </c>
      <c r="BB4613" s="163">
        <f t="shared" si="3758"/>
        <v>0</v>
      </c>
      <c r="BC4613" s="163">
        <f t="shared" si="3759"/>
        <v>0</v>
      </c>
      <c r="BD4613" s="163">
        <f t="shared" si="3760"/>
        <v>0</v>
      </c>
    </row>
    <row r="4614" spans="2:56" x14ac:dyDescent="0.3">
      <c r="B4614" s="169" t="s">
        <v>147</v>
      </c>
      <c r="C4614" s="248"/>
      <c r="D4614" s="249"/>
      <c r="E4614" s="172">
        <f t="shared" si="3746"/>
        <v>0</v>
      </c>
      <c r="F4614" s="248"/>
      <c r="G4614" s="249"/>
      <c r="H4614" s="172">
        <f t="shared" si="3747"/>
        <v>0</v>
      </c>
      <c r="I4614" s="248"/>
      <c r="J4614" s="250"/>
      <c r="K4614" s="174">
        <f t="shared" si="3748"/>
        <v>0</v>
      </c>
      <c r="L4614" s="248"/>
      <c r="M4614" s="250"/>
      <c r="N4614" s="251"/>
      <c r="O4614" s="248"/>
      <c r="P4614" s="251"/>
      <c r="Q4614" s="166">
        <f t="shared" si="3749"/>
        <v>0</v>
      </c>
      <c r="R4614" s="251"/>
      <c r="S4614" s="251"/>
      <c r="T4614" s="167">
        <f t="shared" si="3761"/>
        <v>0</v>
      </c>
      <c r="U4614" s="157"/>
      <c r="V4614" s="248"/>
      <c r="W4614" s="251"/>
      <c r="X4614" s="166">
        <f t="shared" si="3750"/>
        <v>0</v>
      </c>
      <c r="Y4614" s="251"/>
      <c r="Z4614" s="251"/>
      <c r="AA4614" s="167">
        <f t="shared" si="3762"/>
        <v>0</v>
      </c>
      <c r="AB4614" s="157"/>
      <c r="AC4614" s="248"/>
      <c r="AD4614" s="251"/>
      <c r="AE4614" s="166">
        <f t="shared" si="3751"/>
        <v>0</v>
      </c>
      <c r="AF4614" s="251"/>
      <c r="AG4614" s="251"/>
      <c r="AH4614" s="167">
        <f t="shared" si="3763"/>
        <v>0</v>
      </c>
      <c r="AJ4614" s="252"/>
      <c r="AK4614" s="253"/>
      <c r="AL4614" s="254"/>
      <c r="AM4614" s="253"/>
      <c r="AN4614" s="254"/>
      <c r="AO4614" s="253"/>
      <c r="AP4614" s="254"/>
      <c r="AQ4614" s="253"/>
      <c r="AR4614" s="254"/>
      <c r="AS4614" s="253"/>
      <c r="AT4614" s="254"/>
      <c r="AU4614" s="253"/>
      <c r="AV4614" s="163">
        <f t="shared" si="3753"/>
        <v>0</v>
      </c>
      <c r="AW4614" s="168">
        <f t="shared" si="3754"/>
        <v>0</v>
      </c>
      <c r="AY4614" s="163">
        <f t="shared" si="3755"/>
        <v>0</v>
      </c>
      <c r="AZ4614" s="163">
        <f t="shared" si="3756"/>
        <v>0</v>
      </c>
      <c r="BA4614" s="163">
        <f t="shared" si="3757"/>
        <v>0</v>
      </c>
      <c r="BB4614" s="163">
        <f t="shared" si="3758"/>
        <v>0</v>
      </c>
      <c r="BC4614" s="163">
        <f t="shared" si="3759"/>
        <v>0</v>
      </c>
      <c r="BD4614" s="163">
        <f t="shared" si="3760"/>
        <v>0</v>
      </c>
    </row>
    <row r="4615" spans="2:56" x14ac:dyDescent="0.3">
      <c r="B4615" s="169" t="s">
        <v>148</v>
      </c>
      <c r="C4615" s="248"/>
      <c r="D4615" s="249"/>
      <c r="E4615" s="172">
        <f t="shared" si="3746"/>
        <v>0</v>
      </c>
      <c r="F4615" s="248"/>
      <c r="G4615" s="249"/>
      <c r="H4615" s="172">
        <f t="shared" si="3747"/>
        <v>0</v>
      </c>
      <c r="I4615" s="248"/>
      <c r="J4615" s="250"/>
      <c r="K4615" s="174">
        <f t="shared" si="3748"/>
        <v>0</v>
      </c>
      <c r="L4615" s="248"/>
      <c r="M4615" s="250"/>
      <c r="N4615" s="251"/>
      <c r="O4615" s="248"/>
      <c r="P4615" s="251"/>
      <c r="Q4615" s="166">
        <f t="shared" si="3749"/>
        <v>0</v>
      </c>
      <c r="R4615" s="251"/>
      <c r="S4615" s="251"/>
      <c r="T4615" s="167">
        <f t="shared" si="3761"/>
        <v>0</v>
      </c>
      <c r="U4615" s="157"/>
      <c r="V4615" s="248"/>
      <c r="W4615" s="251"/>
      <c r="X4615" s="166">
        <f t="shared" si="3750"/>
        <v>0</v>
      </c>
      <c r="Y4615" s="251"/>
      <c r="Z4615" s="251"/>
      <c r="AA4615" s="167">
        <f t="shared" si="3762"/>
        <v>0</v>
      </c>
      <c r="AB4615" s="157"/>
      <c r="AC4615" s="248"/>
      <c r="AD4615" s="251"/>
      <c r="AE4615" s="166">
        <f t="shared" si="3751"/>
        <v>0</v>
      </c>
      <c r="AF4615" s="251"/>
      <c r="AG4615" s="251"/>
      <c r="AH4615" s="167">
        <f t="shared" si="3763"/>
        <v>0</v>
      </c>
      <c r="AJ4615" s="252"/>
      <c r="AK4615" s="253"/>
      <c r="AL4615" s="254"/>
      <c r="AM4615" s="253"/>
      <c r="AN4615" s="254"/>
      <c r="AO4615" s="253"/>
      <c r="AP4615" s="254"/>
      <c r="AQ4615" s="253"/>
      <c r="AR4615" s="254"/>
      <c r="AS4615" s="253"/>
      <c r="AT4615" s="254"/>
      <c r="AU4615" s="253"/>
      <c r="AV4615" s="163">
        <f t="shared" si="3753"/>
        <v>0</v>
      </c>
      <c r="AW4615" s="168">
        <f t="shared" si="3754"/>
        <v>0</v>
      </c>
      <c r="AY4615" s="163">
        <f t="shared" si="3755"/>
        <v>0</v>
      </c>
      <c r="AZ4615" s="163">
        <f t="shared" si="3756"/>
        <v>0</v>
      </c>
      <c r="BA4615" s="163">
        <f t="shared" si="3757"/>
        <v>0</v>
      </c>
      <c r="BB4615" s="163">
        <f t="shared" si="3758"/>
        <v>0</v>
      </c>
      <c r="BC4615" s="163">
        <f t="shared" si="3759"/>
        <v>0</v>
      </c>
      <c r="BD4615" s="163">
        <f t="shared" si="3760"/>
        <v>0</v>
      </c>
    </row>
    <row r="4616" spans="2:56" x14ac:dyDescent="0.3">
      <c r="B4616" s="169" t="s">
        <v>149</v>
      </c>
      <c r="C4616" s="248"/>
      <c r="D4616" s="249"/>
      <c r="E4616" s="172">
        <f t="shared" si="3746"/>
        <v>0</v>
      </c>
      <c r="F4616" s="248"/>
      <c r="G4616" s="249"/>
      <c r="H4616" s="172">
        <f t="shared" si="3747"/>
        <v>0</v>
      </c>
      <c r="I4616" s="248"/>
      <c r="J4616" s="250"/>
      <c r="K4616" s="174">
        <f t="shared" si="3748"/>
        <v>0</v>
      </c>
      <c r="L4616" s="248"/>
      <c r="M4616" s="250"/>
      <c r="N4616" s="251"/>
      <c r="O4616" s="248"/>
      <c r="P4616" s="251"/>
      <c r="Q4616" s="166">
        <f t="shared" si="3749"/>
        <v>0</v>
      </c>
      <c r="R4616" s="251"/>
      <c r="S4616" s="251"/>
      <c r="T4616" s="167">
        <f t="shared" si="3761"/>
        <v>0</v>
      </c>
      <c r="U4616" s="157"/>
      <c r="V4616" s="248"/>
      <c r="W4616" s="251"/>
      <c r="X4616" s="166">
        <f t="shared" si="3750"/>
        <v>0</v>
      </c>
      <c r="Y4616" s="251"/>
      <c r="Z4616" s="251"/>
      <c r="AA4616" s="167">
        <f t="shared" si="3762"/>
        <v>0</v>
      </c>
      <c r="AB4616" s="157"/>
      <c r="AC4616" s="248"/>
      <c r="AD4616" s="251"/>
      <c r="AE4616" s="166">
        <f t="shared" si="3751"/>
        <v>0</v>
      </c>
      <c r="AF4616" s="251"/>
      <c r="AG4616" s="251"/>
      <c r="AH4616" s="167">
        <f t="shared" si="3763"/>
        <v>0</v>
      </c>
      <c r="AJ4616" s="252"/>
      <c r="AK4616" s="253"/>
      <c r="AL4616" s="254"/>
      <c r="AM4616" s="253"/>
      <c r="AN4616" s="254"/>
      <c r="AO4616" s="253"/>
      <c r="AP4616" s="254"/>
      <c r="AQ4616" s="253"/>
      <c r="AR4616" s="254"/>
      <c r="AS4616" s="253"/>
      <c r="AT4616" s="254"/>
      <c r="AU4616" s="253"/>
      <c r="AV4616" s="163">
        <f t="shared" si="3753"/>
        <v>0</v>
      </c>
      <c r="AW4616" s="168">
        <f t="shared" si="3754"/>
        <v>0</v>
      </c>
      <c r="AY4616" s="163">
        <f t="shared" si="3755"/>
        <v>0</v>
      </c>
      <c r="AZ4616" s="163">
        <f t="shared" si="3756"/>
        <v>0</v>
      </c>
      <c r="BA4616" s="163">
        <f t="shared" si="3757"/>
        <v>0</v>
      </c>
      <c r="BB4616" s="163">
        <f t="shared" si="3758"/>
        <v>0</v>
      </c>
      <c r="BC4616" s="163">
        <f t="shared" si="3759"/>
        <v>0</v>
      </c>
      <c r="BD4616" s="163">
        <f t="shared" si="3760"/>
        <v>0</v>
      </c>
    </row>
    <row r="4617" spans="2:56" x14ac:dyDescent="0.3">
      <c r="B4617" s="179" t="s">
        <v>150</v>
      </c>
      <c r="C4617" s="83">
        <f>SUM(C4618:C4624)</f>
        <v>50000</v>
      </c>
      <c r="D4617" s="84">
        <f>SUM(D4618:D4624)</f>
        <v>47467.6</v>
      </c>
      <c r="E4617" s="85">
        <f t="shared" si="3746"/>
        <v>0.94935199999999997</v>
      </c>
      <c r="F4617" s="83">
        <f>SUM(F4618:F4624)</f>
        <v>50000</v>
      </c>
      <c r="G4617" s="84">
        <f>SUM(G4618:G4624)</f>
        <v>50000</v>
      </c>
      <c r="H4617" s="85">
        <f t="shared" si="3747"/>
        <v>1</v>
      </c>
      <c r="I4617" s="83">
        <f>SUM(I4618:I4624)</f>
        <v>98000</v>
      </c>
      <c r="J4617" s="86">
        <f>SUM(J4618:J4624)</f>
        <v>97961.04</v>
      </c>
      <c r="K4617" s="87">
        <f t="shared" si="3748"/>
        <v>0.99960244897959172</v>
      </c>
      <c r="L4617" s="83">
        <f>SUM(L4618:L4624)</f>
        <v>19580</v>
      </c>
      <c r="M4617" s="86">
        <f>SUM(M4618:M4624)</f>
        <v>19580</v>
      </c>
      <c r="N4617" s="88">
        <f>SUM(N4618:N4624)</f>
        <v>0</v>
      </c>
      <c r="O4617" s="83">
        <f>SUM(O4618:O4624)</f>
        <v>7720</v>
      </c>
      <c r="P4617" s="88">
        <f>SUM(P4618:P4624)</f>
        <v>0</v>
      </c>
      <c r="Q4617" s="177">
        <f t="shared" si="3749"/>
        <v>7720</v>
      </c>
      <c r="R4617" s="88">
        <f>SUM(R4618:R4624)</f>
        <v>0</v>
      </c>
      <c r="S4617" s="88">
        <f>SUM(S4618:S4624)</f>
        <v>0</v>
      </c>
      <c r="T4617" s="178">
        <f t="shared" si="3761"/>
        <v>7720</v>
      </c>
      <c r="U4617" s="157"/>
      <c r="V4617" s="83">
        <f>SUM(V4618:V4624)</f>
        <v>23495</v>
      </c>
      <c r="W4617" s="88">
        <f>SUM(W4618:W4624)</f>
        <v>0</v>
      </c>
      <c r="X4617" s="177">
        <f t="shared" si="3750"/>
        <v>23495</v>
      </c>
      <c r="Y4617" s="88">
        <f>SUM(Y4618:Y4624)</f>
        <v>0</v>
      </c>
      <c r="Z4617" s="88">
        <f>SUM(Z4618:Z4624)</f>
        <v>0</v>
      </c>
      <c r="AA4617" s="178">
        <f t="shared" si="3762"/>
        <v>23495</v>
      </c>
      <c r="AB4617" s="157"/>
      <c r="AC4617" s="83">
        <f>SUM(AC4618:AC4624)</f>
        <v>26898</v>
      </c>
      <c r="AD4617" s="88">
        <f>SUM(AD4618:AD4624)</f>
        <v>0</v>
      </c>
      <c r="AE4617" s="177">
        <f t="shared" si="3751"/>
        <v>26898</v>
      </c>
      <c r="AF4617" s="88">
        <f>SUM(AF4618:AF4624)</f>
        <v>0</v>
      </c>
      <c r="AG4617" s="88">
        <f>SUM(AG4618:AG4624)</f>
        <v>0</v>
      </c>
      <c r="AH4617" s="178">
        <f t="shared" si="3763"/>
        <v>26898</v>
      </c>
      <c r="AJ4617" s="84">
        <f t="shared" ref="AJ4617:AU4617" si="3779">SUM(AJ4618:AJ4624)</f>
        <v>0</v>
      </c>
      <c r="AK4617" s="86">
        <f t="shared" si="3779"/>
        <v>7720</v>
      </c>
      <c r="AL4617" s="88">
        <f t="shared" si="3779"/>
        <v>0</v>
      </c>
      <c r="AM4617" s="86">
        <f t="shared" si="3779"/>
        <v>0</v>
      </c>
      <c r="AN4617" s="88">
        <f t="shared" si="3779"/>
        <v>0</v>
      </c>
      <c r="AO4617" s="86">
        <f t="shared" si="3779"/>
        <v>0</v>
      </c>
      <c r="AP4617" s="88">
        <f t="shared" si="3779"/>
        <v>0</v>
      </c>
      <c r="AQ4617" s="86">
        <f t="shared" si="3779"/>
        <v>0</v>
      </c>
      <c r="AR4617" s="88">
        <f t="shared" si="3779"/>
        <v>0</v>
      </c>
      <c r="AS4617" s="86">
        <f t="shared" si="3779"/>
        <v>0</v>
      </c>
      <c r="AT4617" s="88">
        <f t="shared" si="3779"/>
        <v>0</v>
      </c>
      <c r="AU4617" s="86">
        <f t="shared" si="3779"/>
        <v>0</v>
      </c>
      <c r="AV4617" s="86">
        <f t="shared" si="3753"/>
        <v>7720</v>
      </c>
      <c r="AW4617" s="93">
        <f t="shared" si="3754"/>
        <v>0</v>
      </c>
      <c r="AY4617" s="86">
        <f t="shared" si="3755"/>
        <v>7720</v>
      </c>
      <c r="AZ4617" s="86">
        <f t="shared" si="3756"/>
        <v>0</v>
      </c>
      <c r="BA4617" s="86">
        <f t="shared" si="3757"/>
        <v>0</v>
      </c>
      <c r="BB4617" s="86">
        <f t="shared" si="3758"/>
        <v>0</v>
      </c>
      <c r="BC4617" s="86">
        <f t="shared" si="3759"/>
        <v>7720</v>
      </c>
      <c r="BD4617" s="86">
        <f t="shared" si="3760"/>
        <v>0</v>
      </c>
    </row>
    <row r="4618" spans="2:56" x14ac:dyDescent="0.3">
      <c r="B4618" s="169" t="s">
        <v>151</v>
      </c>
      <c r="C4618" s="248"/>
      <c r="D4618" s="249"/>
      <c r="E4618" s="172">
        <f t="shared" si="3746"/>
        <v>0</v>
      </c>
      <c r="F4618" s="248"/>
      <c r="G4618" s="249"/>
      <c r="H4618" s="172">
        <f t="shared" si="3747"/>
        <v>0</v>
      </c>
      <c r="I4618" s="248"/>
      <c r="J4618" s="250"/>
      <c r="K4618" s="174">
        <f t="shared" si="3748"/>
        <v>0</v>
      </c>
      <c r="L4618" s="248"/>
      <c r="M4618" s="250"/>
      <c r="N4618" s="251"/>
      <c r="O4618" s="248"/>
      <c r="P4618" s="251"/>
      <c r="Q4618" s="166">
        <f t="shared" si="3749"/>
        <v>0</v>
      </c>
      <c r="R4618" s="251"/>
      <c r="S4618" s="251"/>
      <c r="T4618" s="167">
        <f t="shared" si="3761"/>
        <v>0</v>
      </c>
      <c r="U4618" s="157"/>
      <c r="V4618" s="248"/>
      <c r="W4618" s="251"/>
      <c r="X4618" s="166">
        <f t="shared" si="3750"/>
        <v>0</v>
      </c>
      <c r="Y4618" s="251"/>
      <c r="Z4618" s="251"/>
      <c r="AA4618" s="167">
        <f t="shared" si="3762"/>
        <v>0</v>
      </c>
      <c r="AB4618" s="157"/>
      <c r="AC4618" s="248"/>
      <c r="AD4618" s="251"/>
      <c r="AE4618" s="166">
        <f t="shared" si="3751"/>
        <v>0</v>
      </c>
      <c r="AF4618" s="251"/>
      <c r="AG4618" s="251"/>
      <c r="AH4618" s="167">
        <f t="shared" si="3763"/>
        <v>0</v>
      </c>
      <c r="AJ4618" s="252"/>
      <c r="AK4618" s="253"/>
      <c r="AL4618" s="254"/>
      <c r="AM4618" s="253"/>
      <c r="AN4618" s="254"/>
      <c r="AO4618" s="253"/>
      <c r="AP4618" s="254"/>
      <c r="AQ4618" s="253"/>
      <c r="AR4618" s="254"/>
      <c r="AS4618" s="253"/>
      <c r="AT4618" s="254"/>
      <c r="AU4618" s="253"/>
      <c r="AV4618" s="163">
        <f t="shared" si="3753"/>
        <v>0</v>
      </c>
      <c r="AW4618" s="168">
        <f t="shared" si="3754"/>
        <v>0</v>
      </c>
      <c r="AY4618" s="163">
        <f t="shared" si="3755"/>
        <v>0</v>
      </c>
      <c r="AZ4618" s="163">
        <f t="shared" si="3756"/>
        <v>0</v>
      </c>
      <c r="BA4618" s="163">
        <f t="shared" si="3757"/>
        <v>0</v>
      </c>
      <c r="BB4618" s="163">
        <f t="shared" si="3758"/>
        <v>0</v>
      </c>
      <c r="BC4618" s="163">
        <f t="shared" si="3759"/>
        <v>0</v>
      </c>
      <c r="BD4618" s="163">
        <f t="shared" si="3760"/>
        <v>0</v>
      </c>
    </row>
    <row r="4619" spans="2:56" x14ac:dyDescent="0.3">
      <c r="B4619" s="169" t="s">
        <v>152</v>
      </c>
      <c r="C4619" s="248"/>
      <c r="D4619" s="249"/>
      <c r="E4619" s="172">
        <f t="shared" si="3746"/>
        <v>0</v>
      </c>
      <c r="F4619" s="248"/>
      <c r="G4619" s="249"/>
      <c r="H4619" s="172">
        <f t="shared" si="3747"/>
        <v>0</v>
      </c>
      <c r="I4619" s="248"/>
      <c r="J4619" s="250"/>
      <c r="K4619" s="174">
        <f t="shared" si="3748"/>
        <v>0</v>
      </c>
      <c r="L4619" s="248"/>
      <c r="M4619" s="250"/>
      <c r="N4619" s="251"/>
      <c r="O4619" s="248"/>
      <c r="P4619" s="251"/>
      <c r="Q4619" s="166">
        <f t="shared" si="3749"/>
        <v>0</v>
      </c>
      <c r="R4619" s="251"/>
      <c r="S4619" s="251"/>
      <c r="T4619" s="167">
        <f t="shared" si="3761"/>
        <v>0</v>
      </c>
      <c r="U4619" s="157"/>
      <c r="V4619" s="248"/>
      <c r="W4619" s="251"/>
      <c r="X4619" s="166">
        <f t="shared" si="3750"/>
        <v>0</v>
      </c>
      <c r="Y4619" s="251"/>
      <c r="Z4619" s="251"/>
      <c r="AA4619" s="167">
        <f t="shared" si="3762"/>
        <v>0</v>
      </c>
      <c r="AB4619" s="157"/>
      <c r="AC4619" s="248"/>
      <c r="AD4619" s="251"/>
      <c r="AE4619" s="166">
        <f t="shared" si="3751"/>
        <v>0</v>
      </c>
      <c r="AF4619" s="251"/>
      <c r="AG4619" s="251"/>
      <c r="AH4619" s="167">
        <f t="shared" si="3763"/>
        <v>0</v>
      </c>
      <c r="AJ4619" s="252"/>
      <c r="AK4619" s="253"/>
      <c r="AL4619" s="254"/>
      <c r="AM4619" s="253"/>
      <c r="AN4619" s="254"/>
      <c r="AO4619" s="253"/>
      <c r="AP4619" s="254"/>
      <c r="AQ4619" s="253"/>
      <c r="AR4619" s="254"/>
      <c r="AS4619" s="253"/>
      <c r="AT4619" s="254"/>
      <c r="AU4619" s="253"/>
      <c r="AV4619" s="163">
        <f t="shared" si="3753"/>
        <v>0</v>
      </c>
      <c r="AW4619" s="168">
        <f t="shared" si="3754"/>
        <v>0</v>
      </c>
      <c r="AY4619" s="163">
        <f t="shared" si="3755"/>
        <v>0</v>
      </c>
      <c r="AZ4619" s="163">
        <f t="shared" si="3756"/>
        <v>0</v>
      </c>
      <c r="BA4619" s="163">
        <f t="shared" si="3757"/>
        <v>0</v>
      </c>
      <c r="BB4619" s="163">
        <f t="shared" si="3758"/>
        <v>0</v>
      </c>
      <c r="BC4619" s="163">
        <f t="shared" si="3759"/>
        <v>0</v>
      </c>
      <c r="BD4619" s="163">
        <f t="shared" si="3760"/>
        <v>0</v>
      </c>
    </row>
    <row r="4620" spans="2:56" x14ac:dyDescent="0.3">
      <c r="B4620" s="169" t="s">
        <v>153</v>
      </c>
      <c r="C4620" s="248">
        <v>50000</v>
      </c>
      <c r="D4620" s="249">
        <v>47467.6</v>
      </c>
      <c r="E4620" s="172">
        <f t="shared" si="3746"/>
        <v>0.94935199999999997</v>
      </c>
      <c r="F4620" s="248">
        <v>50000</v>
      </c>
      <c r="G4620" s="249">
        <v>50000</v>
      </c>
      <c r="H4620" s="172">
        <f t="shared" si="3747"/>
        <v>1</v>
      </c>
      <c r="I4620" s="248">
        <v>98000</v>
      </c>
      <c r="J4620" s="250">
        <v>97961.04</v>
      </c>
      <c r="K4620" s="174">
        <f t="shared" si="3748"/>
        <v>0.99960244897959172</v>
      </c>
      <c r="L4620" s="248">
        <v>19580</v>
      </c>
      <c r="M4620" s="250">
        <v>19580</v>
      </c>
      <c r="N4620" s="251"/>
      <c r="O4620" s="248">
        <v>7720</v>
      </c>
      <c r="P4620" s="251"/>
      <c r="Q4620" s="166">
        <f t="shared" si="3749"/>
        <v>7720</v>
      </c>
      <c r="R4620" s="251"/>
      <c r="S4620" s="251"/>
      <c r="T4620" s="167">
        <f t="shared" si="3761"/>
        <v>7720</v>
      </c>
      <c r="U4620" s="157"/>
      <c r="V4620" s="248">
        <v>23495</v>
      </c>
      <c r="W4620" s="251"/>
      <c r="X4620" s="166">
        <f t="shared" si="3750"/>
        <v>23495</v>
      </c>
      <c r="Y4620" s="251"/>
      <c r="Z4620" s="251"/>
      <c r="AA4620" s="167">
        <f t="shared" si="3762"/>
        <v>23495</v>
      </c>
      <c r="AB4620" s="157"/>
      <c r="AC4620" s="248">
        <v>26898</v>
      </c>
      <c r="AD4620" s="251"/>
      <c r="AE4620" s="166">
        <f t="shared" si="3751"/>
        <v>26898</v>
      </c>
      <c r="AF4620" s="251"/>
      <c r="AG4620" s="251"/>
      <c r="AH4620" s="167">
        <f t="shared" si="3763"/>
        <v>26898</v>
      </c>
      <c r="AJ4620" s="252"/>
      <c r="AK4620" s="253">
        <v>7720</v>
      </c>
      <c r="AL4620" s="254"/>
      <c r="AM4620" s="253"/>
      <c r="AN4620" s="254"/>
      <c r="AO4620" s="253"/>
      <c r="AP4620" s="254"/>
      <c r="AQ4620" s="253"/>
      <c r="AR4620" s="254"/>
      <c r="AS4620" s="253"/>
      <c r="AT4620" s="254"/>
      <c r="AU4620" s="253"/>
      <c r="AV4620" s="163">
        <f t="shared" si="3753"/>
        <v>7720</v>
      </c>
      <c r="AW4620" s="168">
        <f t="shared" si="3754"/>
        <v>0</v>
      </c>
      <c r="AY4620" s="163">
        <f t="shared" si="3755"/>
        <v>7720</v>
      </c>
      <c r="AZ4620" s="163">
        <f t="shared" si="3756"/>
        <v>0</v>
      </c>
      <c r="BA4620" s="163">
        <f t="shared" si="3757"/>
        <v>0</v>
      </c>
      <c r="BB4620" s="163">
        <f t="shared" si="3758"/>
        <v>0</v>
      </c>
      <c r="BC4620" s="163">
        <f t="shared" si="3759"/>
        <v>7720</v>
      </c>
      <c r="BD4620" s="163">
        <f t="shared" si="3760"/>
        <v>0</v>
      </c>
    </row>
    <row r="4621" spans="2:56" x14ac:dyDescent="0.3">
      <c r="B4621" s="169" t="s">
        <v>154</v>
      </c>
      <c r="C4621" s="248"/>
      <c r="D4621" s="249"/>
      <c r="E4621" s="172">
        <f t="shared" si="3746"/>
        <v>0</v>
      </c>
      <c r="F4621" s="248"/>
      <c r="G4621" s="249"/>
      <c r="H4621" s="172">
        <f t="shared" si="3747"/>
        <v>0</v>
      </c>
      <c r="I4621" s="248"/>
      <c r="J4621" s="250"/>
      <c r="K4621" s="174">
        <f t="shared" si="3748"/>
        <v>0</v>
      </c>
      <c r="L4621" s="248"/>
      <c r="M4621" s="250"/>
      <c r="N4621" s="251"/>
      <c r="O4621" s="248"/>
      <c r="P4621" s="251"/>
      <c r="Q4621" s="166">
        <f t="shared" si="3749"/>
        <v>0</v>
      </c>
      <c r="R4621" s="251"/>
      <c r="S4621" s="251"/>
      <c r="T4621" s="167">
        <f t="shared" si="3761"/>
        <v>0</v>
      </c>
      <c r="U4621" s="157"/>
      <c r="V4621" s="248"/>
      <c r="W4621" s="251"/>
      <c r="X4621" s="166">
        <f t="shared" si="3750"/>
        <v>0</v>
      </c>
      <c r="Y4621" s="251"/>
      <c r="Z4621" s="251"/>
      <c r="AA4621" s="167">
        <f t="shared" si="3762"/>
        <v>0</v>
      </c>
      <c r="AB4621" s="157"/>
      <c r="AC4621" s="248"/>
      <c r="AD4621" s="251"/>
      <c r="AE4621" s="166">
        <f t="shared" si="3751"/>
        <v>0</v>
      </c>
      <c r="AF4621" s="251"/>
      <c r="AG4621" s="251"/>
      <c r="AH4621" s="167">
        <f t="shared" si="3763"/>
        <v>0</v>
      </c>
      <c r="AJ4621" s="252"/>
      <c r="AK4621" s="253"/>
      <c r="AL4621" s="254"/>
      <c r="AM4621" s="253"/>
      <c r="AN4621" s="254"/>
      <c r="AO4621" s="253"/>
      <c r="AP4621" s="254"/>
      <c r="AQ4621" s="253"/>
      <c r="AR4621" s="254"/>
      <c r="AS4621" s="253"/>
      <c r="AT4621" s="254"/>
      <c r="AU4621" s="253"/>
      <c r="AV4621" s="163">
        <f t="shared" si="3753"/>
        <v>0</v>
      </c>
      <c r="AW4621" s="168">
        <f t="shared" si="3754"/>
        <v>0</v>
      </c>
      <c r="AY4621" s="163">
        <f t="shared" si="3755"/>
        <v>0</v>
      </c>
      <c r="AZ4621" s="163">
        <f t="shared" si="3756"/>
        <v>0</v>
      </c>
      <c r="BA4621" s="163">
        <f t="shared" si="3757"/>
        <v>0</v>
      </c>
      <c r="BB4621" s="163">
        <f t="shared" si="3758"/>
        <v>0</v>
      </c>
      <c r="BC4621" s="163">
        <f t="shared" si="3759"/>
        <v>0</v>
      </c>
      <c r="BD4621" s="163">
        <f t="shared" si="3760"/>
        <v>0</v>
      </c>
    </row>
    <row r="4622" spans="2:56" x14ac:dyDescent="0.3">
      <c r="B4622" s="169" t="s">
        <v>155</v>
      </c>
      <c r="C4622" s="248"/>
      <c r="D4622" s="249"/>
      <c r="E4622" s="172">
        <f t="shared" si="3746"/>
        <v>0</v>
      </c>
      <c r="F4622" s="248"/>
      <c r="G4622" s="249"/>
      <c r="H4622" s="172">
        <f t="shared" si="3747"/>
        <v>0</v>
      </c>
      <c r="I4622" s="248"/>
      <c r="J4622" s="250"/>
      <c r="K4622" s="174">
        <f t="shared" si="3748"/>
        <v>0</v>
      </c>
      <c r="L4622" s="248"/>
      <c r="M4622" s="250"/>
      <c r="N4622" s="251"/>
      <c r="O4622" s="248"/>
      <c r="P4622" s="251"/>
      <c r="Q4622" s="166">
        <f t="shared" si="3749"/>
        <v>0</v>
      </c>
      <c r="R4622" s="251"/>
      <c r="S4622" s="251"/>
      <c r="T4622" s="167">
        <f t="shared" si="3761"/>
        <v>0</v>
      </c>
      <c r="U4622" s="157"/>
      <c r="V4622" s="248"/>
      <c r="W4622" s="251"/>
      <c r="X4622" s="166">
        <f t="shared" si="3750"/>
        <v>0</v>
      </c>
      <c r="Y4622" s="251"/>
      <c r="Z4622" s="251"/>
      <c r="AA4622" s="167">
        <f t="shared" si="3762"/>
        <v>0</v>
      </c>
      <c r="AB4622" s="157"/>
      <c r="AC4622" s="248"/>
      <c r="AD4622" s="251"/>
      <c r="AE4622" s="166">
        <f t="shared" si="3751"/>
        <v>0</v>
      </c>
      <c r="AF4622" s="251"/>
      <c r="AG4622" s="251"/>
      <c r="AH4622" s="167">
        <f t="shared" si="3763"/>
        <v>0</v>
      </c>
      <c r="AJ4622" s="252"/>
      <c r="AK4622" s="253"/>
      <c r="AL4622" s="254"/>
      <c r="AM4622" s="253"/>
      <c r="AN4622" s="254"/>
      <c r="AO4622" s="253"/>
      <c r="AP4622" s="254"/>
      <c r="AQ4622" s="253"/>
      <c r="AR4622" s="254"/>
      <c r="AS4622" s="253"/>
      <c r="AT4622" s="254"/>
      <c r="AU4622" s="253"/>
      <c r="AV4622" s="163">
        <f t="shared" si="3753"/>
        <v>0</v>
      </c>
      <c r="AW4622" s="168">
        <f t="shared" si="3754"/>
        <v>0</v>
      </c>
      <c r="AY4622" s="163">
        <f t="shared" si="3755"/>
        <v>0</v>
      </c>
      <c r="AZ4622" s="163">
        <f t="shared" si="3756"/>
        <v>0</v>
      </c>
      <c r="BA4622" s="163">
        <f t="shared" si="3757"/>
        <v>0</v>
      </c>
      <c r="BB4622" s="163">
        <f t="shared" si="3758"/>
        <v>0</v>
      </c>
      <c r="BC4622" s="163">
        <f t="shared" si="3759"/>
        <v>0</v>
      </c>
      <c r="BD4622" s="163">
        <f t="shared" si="3760"/>
        <v>0</v>
      </c>
    </row>
    <row r="4623" spans="2:56" x14ac:dyDescent="0.3">
      <c r="B4623" s="169" t="s">
        <v>156</v>
      </c>
      <c r="C4623" s="248"/>
      <c r="D4623" s="249"/>
      <c r="E4623" s="172">
        <f t="shared" si="3746"/>
        <v>0</v>
      </c>
      <c r="F4623" s="248"/>
      <c r="G4623" s="249"/>
      <c r="H4623" s="172">
        <f t="shared" si="3747"/>
        <v>0</v>
      </c>
      <c r="I4623" s="248"/>
      <c r="J4623" s="250"/>
      <c r="K4623" s="174">
        <f t="shared" si="3748"/>
        <v>0</v>
      </c>
      <c r="L4623" s="248"/>
      <c r="M4623" s="250"/>
      <c r="N4623" s="251"/>
      <c r="O4623" s="248"/>
      <c r="P4623" s="251"/>
      <c r="Q4623" s="166">
        <f t="shared" si="3749"/>
        <v>0</v>
      </c>
      <c r="R4623" s="251"/>
      <c r="S4623" s="251"/>
      <c r="T4623" s="167">
        <f t="shared" si="3761"/>
        <v>0</v>
      </c>
      <c r="U4623" s="157"/>
      <c r="V4623" s="248"/>
      <c r="W4623" s="251"/>
      <c r="X4623" s="166">
        <f t="shared" si="3750"/>
        <v>0</v>
      </c>
      <c r="Y4623" s="251"/>
      <c r="Z4623" s="251"/>
      <c r="AA4623" s="167">
        <f t="shared" si="3762"/>
        <v>0</v>
      </c>
      <c r="AB4623" s="157"/>
      <c r="AC4623" s="248"/>
      <c r="AD4623" s="251"/>
      <c r="AE4623" s="166">
        <f t="shared" si="3751"/>
        <v>0</v>
      </c>
      <c r="AF4623" s="251"/>
      <c r="AG4623" s="251"/>
      <c r="AH4623" s="167">
        <f t="shared" si="3763"/>
        <v>0</v>
      </c>
      <c r="AJ4623" s="252"/>
      <c r="AK4623" s="253"/>
      <c r="AL4623" s="254"/>
      <c r="AM4623" s="253"/>
      <c r="AN4623" s="254"/>
      <c r="AO4623" s="253"/>
      <c r="AP4623" s="254"/>
      <c r="AQ4623" s="253"/>
      <c r="AR4623" s="254"/>
      <c r="AS4623" s="253"/>
      <c r="AT4623" s="254"/>
      <c r="AU4623" s="253"/>
      <c r="AV4623" s="163">
        <f t="shared" si="3753"/>
        <v>0</v>
      </c>
      <c r="AW4623" s="168">
        <f t="shared" si="3754"/>
        <v>0</v>
      </c>
      <c r="AY4623" s="163">
        <f t="shared" si="3755"/>
        <v>0</v>
      </c>
      <c r="AZ4623" s="163">
        <f t="shared" si="3756"/>
        <v>0</v>
      </c>
      <c r="BA4623" s="163">
        <f t="shared" si="3757"/>
        <v>0</v>
      </c>
      <c r="BB4623" s="163">
        <f t="shared" si="3758"/>
        <v>0</v>
      </c>
      <c r="BC4623" s="163">
        <f t="shared" si="3759"/>
        <v>0</v>
      </c>
      <c r="BD4623" s="163">
        <f t="shared" si="3760"/>
        <v>0</v>
      </c>
    </row>
    <row r="4624" spans="2:56" x14ac:dyDescent="0.3">
      <c r="B4624" s="169" t="s">
        <v>157</v>
      </c>
      <c r="C4624" s="248"/>
      <c r="D4624" s="249"/>
      <c r="E4624" s="172">
        <f t="shared" si="3746"/>
        <v>0</v>
      </c>
      <c r="F4624" s="248"/>
      <c r="G4624" s="249"/>
      <c r="H4624" s="172">
        <f t="shared" si="3747"/>
        <v>0</v>
      </c>
      <c r="I4624" s="248"/>
      <c r="J4624" s="250"/>
      <c r="K4624" s="174">
        <f t="shared" si="3748"/>
        <v>0</v>
      </c>
      <c r="L4624" s="248"/>
      <c r="M4624" s="250"/>
      <c r="N4624" s="251"/>
      <c r="O4624" s="248"/>
      <c r="P4624" s="251"/>
      <c r="Q4624" s="166">
        <f t="shared" si="3749"/>
        <v>0</v>
      </c>
      <c r="R4624" s="251"/>
      <c r="S4624" s="251"/>
      <c r="T4624" s="167">
        <f t="shared" si="3761"/>
        <v>0</v>
      </c>
      <c r="U4624" s="157"/>
      <c r="V4624" s="248"/>
      <c r="W4624" s="251"/>
      <c r="X4624" s="166">
        <f t="shared" si="3750"/>
        <v>0</v>
      </c>
      <c r="Y4624" s="251"/>
      <c r="Z4624" s="251"/>
      <c r="AA4624" s="167">
        <f t="shared" si="3762"/>
        <v>0</v>
      </c>
      <c r="AB4624" s="157"/>
      <c r="AC4624" s="248"/>
      <c r="AD4624" s="251"/>
      <c r="AE4624" s="166">
        <f t="shared" si="3751"/>
        <v>0</v>
      </c>
      <c r="AF4624" s="251"/>
      <c r="AG4624" s="251"/>
      <c r="AH4624" s="167">
        <f t="shared" si="3763"/>
        <v>0</v>
      </c>
      <c r="AJ4624" s="252"/>
      <c r="AK4624" s="253"/>
      <c r="AL4624" s="254"/>
      <c r="AM4624" s="253"/>
      <c r="AN4624" s="254"/>
      <c r="AO4624" s="253"/>
      <c r="AP4624" s="254"/>
      <c r="AQ4624" s="253"/>
      <c r="AR4624" s="254"/>
      <c r="AS4624" s="253"/>
      <c r="AT4624" s="254"/>
      <c r="AU4624" s="253"/>
      <c r="AV4624" s="163">
        <f t="shared" si="3753"/>
        <v>0</v>
      </c>
      <c r="AW4624" s="168">
        <f t="shared" si="3754"/>
        <v>0</v>
      </c>
      <c r="AY4624" s="163">
        <f t="shared" si="3755"/>
        <v>0</v>
      </c>
      <c r="AZ4624" s="163">
        <f t="shared" si="3756"/>
        <v>0</v>
      </c>
      <c r="BA4624" s="163">
        <f t="shared" si="3757"/>
        <v>0</v>
      </c>
      <c r="BB4624" s="163">
        <f t="shared" si="3758"/>
        <v>0</v>
      </c>
      <c r="BC4624" s="163">
        <f t="shared" si="3759"/>
        <v>0</v>
      </c>
      <c r="BD4624" s="163">
        <f t="shared" si="3760"/>
        <v>0</v>
      </c>
    </row>
    <row r="4625" spans="2:56" x14ac:dyDescent="0.3">
      <c r="B4625" s="179" t="s">
        <v>158</v>
      </c>
      <c r="C4625" s="83">
        <f>SUM(C4626)</f>
        <v>0</v>
      </c>
      <c r="D4625" s="84">
        <f>SUM(D4626)</f>
        <v>0</v>
      </c>
      <c r="E4625" s="85">
        <f t="shared" si="3746"/>
        <v>0</v>
      </c>
      <c r="F4625" s="83">
        <f>SUM(F4626)</f>
        <v>0</v>
      </c>
      <c r="G4625" s="84">
        <f>SUM(G4626)</f>
        <v>0</v>
      </c>
      <c r="H4625" s="85">
        <f t="shared" si="3747"/>
        <v>0</v>
      </c>
      <c r="I4625" s="83">
        <f>SUM(I4626)</f>
        <v>0</v>
      </c>
      <c r="J4625" s="86">
        <f>SUM(J4626)</f>
        <v>0</v>
      </c>
      <c r="K4625" s="87">
        <f t="shared" si="3748"/>
        <v>0</v>
      </c>
      <c r="L4625" s="83">
        <f>SUM(L4626)</f>
        <v>0</v>
      </c>
      <c r="M4625" s="86">
        <f>SUM(M4626)</f>
        <v>0</v>
      </c>
      <c r="N4625" s="88">
        <f>SUM(N4626)</f>
        <v>0</v>
      </c>
      <c r="O4625" s="83">
        <f>SUM(O4626)</f>
        <v>0</v>
      </c>
      <c r="P4625" s="88">
        <f>SUM(P4626)</f>
        <v>0</v>
      </c>
      <c r="Q4625" s="177">
        <f t="shared" si="3749"/>
        <v>0</v>
      </c>
      <c r="R4625" s="88">
        <f>SUM(R4626)</f>
        <v>0</v>
      </c>
      <c r="S4625" s="88">
        <f>SUM(S4626)</f>
        <v>0</v>
      </c>
      <c r="T4625" s="178">
        <f t="shared" si="3761"/>
        <v>0</v>
      </c>
      <c r="U4625" s="157"/>
      <c r="V4625" s="83">
        <f>SUM(V4626)</f>
        <v>0</v>
      </c>
      <c r="W4625" s="88">
        <f>SUM(W4626)</f>
        <v>0</v>
      </c>
      <c r="X4625" s="177">
        <f t="shared" si="3750"/>
        <v>0</v>
      </c>
      <c r="Y4625" s="88">
        <f>SUM(Y4626)</f>
        <v>0</v>
      </c>
      <c r="Z4625" s="88">
        <f>SUM(Z4626)</f>
        <v>0</v>
      </c>
      <c r="AA4625" s="178">
        <f t="shared" si="3762"/>
        <v>0</v>
      </c>
      <c r="AB4625" s="157"/>
      <c r="AC4625" s="83">
        <f>SUM(AC4626)</f>
        <v>0</v>
      </c>
      <c r="AD4625" s="88">
        <f>SUM(AD4626)</f>
        <v>0</v>
      </c>
      <c r="AE4625" s="177">
        <f t="shared" si="3751"/>
        <v>0</v>
      </c>
      <c r="AF4625" s="88">
        <f>SUM(AF4626)</f>
        <v>0</v>
      </c>
      <c r="AG4625" s="88">
        <f>SUM(AG4626)</f>
        <v>0</v>
      </c>
      <c r="AH4625" s="178">
        <f t="shared" si="3763"/>
        <v>0</v>
      </c>
      <c r="AJ4625" s="84">
        <f t="shared" ref="AJ4625:AU4625" si="3780">SUM(AJ4626)</f>
        <v>0</v>
      </c>
      <c r="AK4625" s="86">
        <f t="shared" si="3780"/>
        <v>0</v>
      </c>
      <c r="AL4625" s="88">
        <f t="shared" si="3780"/>
        <v>0</v>
      </c>
      <c r="AM4625" s="86">
        <f t="shared" si="3780"/>
        <v>0</v>
      </c>
      <c r="AN4625" s="88">
        <f t="shared" si="3780"/>
        <v>0</v>
      </c>
      <c r="AO4625" s="86">
        <f t="shared" si="3780"/>
        <v>0</v>
      </c>
      <c r="AP4625" s="88">
        <f t="shared" si="3780"/>
        <v>0</v>
      </c>
      <c r="AQ4625" s="86">
        <f t="shared" si="3780"/>
        <v>0</v>
      </c>
      <c r="AR4625" s="88">
        <f t="shared" si="3780"/>
        <v>0</v>
      </c>
      <c r="AS4625" s="86">
        <f t="shared" si="3780"/>
        <v>0</v>
      </c>
      <c r="AT4625" s="88">
        <f t="shared" si="3780"/>
        <v>0</v>
      </c>
      <c r="AU4625" s="86">
        <f t="shared" si="3780"/>
        <v>0</v>
      </c>
      <c r="AV4625" s="86">
        <f t="shared" si="3753"/>
        <v>0</v>
      </c>
      <c r="AW4625" s="93">
        <f t="shared" si="3754"/>
        <v>0</v>
      </c>
      <c r="AY4625" s="86">
        <f t="shared" si="3755"/>
        <v>0</v>
      </c>
      <c r="AZ4625" s="86">
        <f t="shared" si="3756"/>
        <v>0</v>
      </c>
      <c r="BA4625" s="86">
        <f t="shared" si="3757"/>
        <v>0</v>
      </c>
      <c r="BB4625" s="86">
        <f t="shared" si="3758"/>
        <v>0</v>
      </c>
      <c r="BC4625" s="86">
        <f t="shared" si="3759"/>
        <v>0</v>
      </c>
      <c r="BD4625" s="86">
        <f t="shared" si="3760"/>
        <v>0</v>
      </c>
    </row>
    <row r="4626" spans="2:56" x14ac:dyDescent="0.3">
      <c r="B4626" s="169" t="s">
        <v>159</v>
      </c>
      <c r="C4626" s="248"/>
      <c r="D4626" s="249"/>
      <c r="E4626" s="172">
        <f t="shared" si="3746"/>
        <v>0</v>
      </c>
      <c r="F4626" s="248"/>
      <c r="G4626" s="249"/>
      <c r="H4626" s="172">
        <f t="shared" si="3747"/>
        <v>0</v>
      </c>
      <c r="I4626" s="248"/>
      <c r="J4626" s="250"/>
      <c r="K4626" s="174">
        <f t="shared" si="3748"/>
        <v>0</v>
      </c>
      <c r="L4626" s="248"/>
      <c r="M4626" s="250"/>
      <c r="N4626" s="251"/>
      <c r="O4626" s="248"/>
      <c r="P4626" s="251"/>
      <c r="Q4626" s="166">
        <f t="shared" si="3749"/>
        <v>0</v>
      </c>
      <c r="R4626" s="251"/>
      <c r="S4626" s="251"/>
      <c r="T4626" s="167">
        <f t="shared" si="3761"/>
        <v>0</v>
      </c>
      <c r="U4626" s="157"/>
      <c r="V4626" s="248"/>
      <c r="W4626" s="251"/>
      <c r="X4626" s="166">
        <f t="shared" si="3750"/>
        <v>0</v>
      </c>
      <c r="Y4626" s="251"/>
      <c r="Z4626" s="251"/>
      <c r="AA4626" s="167">
        <f t="shared" si="3762"/>
        <v>0</v>
      </c>
      <c r="AB4626" s="157"/>
      <c r="AC4626" s="248"/>
      <c r="AD4626" s="251"/>
      <c r="AE4626" s="166">
        <f t="shared" si="3751"/>
        <v>0</v>
      </c>
      <c r="AF4626" s="251"/>
      <c r="AG4626" s="251"/>
      <c r="AH4626" s="167">
        <f t="shared" si="3763"/>
        <v>0</v>
      </c>
      <c r="AJ4626" s="252"/>
      <c r="AK4626" s="253"/>
      <c r="AL4626" s="254"/>
      <c r="AM4626" s="253"/>
      <c r="AN4626" s="254"/>
      <c r="AO4626" s="253"/>
      <c r="AP4626" s="254"/>
      <c r="AQ4626" s="253"/>
      <c r="AR4626" s="254"/>
      <c r="AS4626" s="253"/>
      <c r="AT4626" s="254"/>
      <c r="AU4626" s="253"/>
      <c r="AV4626" s="163">
        <f t="shared" si="3753"/>
        <v>0</v>
      </c>
      <c r="AW4626" s="168">
        <f t="shared" si="3754"/>
        <v>0</v>
      </c>
      <c r="AY4626" s="163">
        <f t="shared" si="3755"/>
        <v>0</v>
      </c>
      <c r="AZ4626" s="163">
        <f t="shared" si="3756"/>
        <v>0</v>
      </c>
      <c r="BA4626" s="163">
        <f t="shared" si="3757"/>
        <v>0</v>
      </c>
      <c r="BB4626" s="163">
        <f t="shared" si="3758"/>
        <v>0</v>
      </c>
      <c r="BC4626" s="163">
        <f t="shared" si="3759"/>
        <v>0</v>
      </c>
      <c r="BD4626" s="163">
        <f t="shared" si="3760"/>
        <v>0</v>
      </c>
    </row>
    <row r="4627" spans="2:56" x14ac:dyDescent="0.3">
      <c r="B4627" s="179" t="s">
        <v>160</v>
      </c>
      <c r="C4627" s="83">
        <f>SUM(C4628:C4631)</f>
        <v>0</v>
      </c>
      <c r="D4627" s="84">
        <f>SUM(D4628:D4631)</f>
        <v>0</v>
      </c>
      <c r="E4627" s="85">
        <f t="shared" si="3746"/>
        <v>0</v>
      </c>
      <c r="F4627" s="83">
        <f>SUM(F4628:F4631)</f>
        <v>0</v>
      </c>
      <c r="G4627" s="84">
        <f>SUM(G4628:G4631)</f>
        <v>0</v>
      </c>
      <c r="H4627" s="85">
        <f t="shared" si="3747"/>
        <v>0</v>
      </c>
      <c r="I4627" s="83">
        <f>SUM(I4628:I4631)</f>
        <v>0</v>
      </c>
      <c r="J4627" s="86">
        <f>SUM(J4628:J4631)</f>
        <v>0</v>
      </c>
      <c r="K4627" s="87">
        <f t="shared" si="3748"/>
        <v>0</v>
      </c>
      <c r="L4627" s="83">
        <f>SUM(L4628:L4631)</f>
        <v>0</v>
      </c>
      <c r="M4627" s="86">
        <f>SUM(M4628:M4631)</f>
        <v>0</v>
      </c>
      <c r="N4627" s="88">
        <f>SUM(N4628:N4631)</f>
        <v>0</v>
      </c>
      <c r="O4627" s="83">
        <f>SUM(O4628:O4631)</f>
        <v>0</v>
      </c>
      <c r="P4627" s="88">
        <f>SUM(P4628:P4631)</f>
        <v>0</v>
      </c>
      <c r="Q4627" s="177">
        <f t="shared" si="3749"/>
        <v>0</v>
      </c>
      <c r="R4627" s="88">
        <f>SUM(R4628:R4631)</f>
        <v>0</v>
      </c>
      <c r="S4627" s="88">
        <f>SUM(S4628:S4631)</f>
        <v>0</v>
      </c>
      <c r="T4627" s="178">
        <f t="shared" si="3761"/>
        <v>0</v>
      </c>
      <c r="U4627" s="157"/>
      <c r="V4627" s="83">
        <f>SUM(V4628:V4631)</f>
        <v>0</v>
      </c>
      <c r="W4627" s="88">
        <f>SUM(W4628:W4631)</f>
        <v>0</v>
      </c>
      <c r="X4627" s="177">
        <f t="shared" si="3750"/>
        <v>0</v>
      </c>
      <c r="Y4627" s="88">
        <f>SUM(Y4628:Y4631)</f>
        <v>0</v>
      </c>
      <c r="Z4627" s="88">
        <f>SUM(Z4628:Z4631)</f>
        <v>0</v>
      </c>
      <c r="AA4627" s="178">
        <f t="shared" si="3762"/>
        <v>0</v>
      </c>
      <c r="AB4627" s="157"/>
      <c r="AC4627" s="83">
        <f>SUM(AC4628:AC4631)</f>
        <v>0</v>
      </c>
      <c r="AD4627" s="88">
        <f>SUM(AD4628:AD4631)</f>
        <v>0</v>
      </c>
      <c r="AE4627" s="177">
        <f t="shared" si="3751"/>
        <v>0</v>
      </c>
      <c r="AF4627" s="88">
        <f>SUM(AF4628:AF4631)</f>
        <v>0</v>
      </c>
      <c r="AG4627" s="88">
        <f>SUM(AG4628:AG4631)</f>
        <v>0</v>
      </c>
      <c r="AH4627" s="178">
        <f t="shared" si="3763"/>
        <v>0</v>
      </c>
      <c r="AJ4627" s="84">
        <f t="shared" ref="AJ4627:AU4627" si="3781">SUM(AJ4628:AJ4631)</f>
        <v>0</v>
      </c>
      <c r="AK4627" s="86">
        <f t="shared" si="3781"/>
        <v>0</v>
      </c>
      <c r="AL4627" s="88">
        <f t="shared" si="3781"/>
        <v>0</v>
      </c>
      <c r="AM4627" s="86">
        <f t="shared" si="3781"/>
        <v>0</v>
      </c>
      <c r="AN4627" s="88">
        <f t="shared" si="3781"/>
        <v>0</v>
      </c>
      <c r="AO4627" s="86">
        <f t="shared" si="3781"/>
        <v>0</v>
      </c>
      <c r="AP4627" s="88">
        <f t="shared" si="3781"/>
        <v>0</v>
      </c>
      <c r="AQ4627" s="86">
        <f t="shared" si="3781"/>
        <v>0</v>
      </c>
      <c r="AR4627" s="88">
        <f t="shared" si="3781"/>
        <v>0</v>
      </c>
      <c r="AS4627" s="86">
        <f t="shared" si="3781"/>
        <v>0</v>
      </c>
      <c r="AT4627" s="88">
        <f t="shared" si="3781"/>
        <v>0</v>
      </c>
      <c r="AU4627" s="86">
        <f t="shared" si="3781"/>
        <v>0</v>
      </c>
      <c r="AV4627" s="86">
        <f t="shared" si="3753"/>
        <v>0</v>
      </c>
      <c r="AW4627" s="93">
        <f t="shared" si="3754"/>
        <v>0</v>
      </c>
      <c r="AY4627" s="86">
        <f t="shared" si="3755"/>
        <v>0</v>
      </c>
      <c r="AZ4627" s="86">
        <f t="shared" si="3756"/>
        <v>0</v>
      </c>
      <c r="BA4627" s="86">
        <f t="shared" si="3757"/>
        <v>0</v>
      </c>
      <c r="BB4627" s="86">
        <f t="shared" si="3758"/>
        <v>0</v>
      </c>
      <c r="BC4627" s="86">
        <f t="shared" si="3759"/>
        <v>0</v>
      </c>
      <c r="BD4627" s="86">
        <f t="shared" si="3760"/>
        <v>0</v>
      </c>
    </row>
    <row r="4628" spans="2:56" x14ac:dyDescent="0.3">
      <c r="B4628" s="169" t="s">
        <v>161</v>
      </c>
      <c r="C4628" s="248"/>
      <c r="D4628" s="249"/>
      <c r="E4628" s="172">
        <f t="shared" si="3746"/>
        <v>0</v>
      </c>
      <c r="F4628" s="248"/>
      <c r="G4628" s="249"/>
      <c r="H4628" s="172">
        <f t="shared" si="3747"/>
        <v>0</v>
      </c>
      <c r="I4628" s="248"/>
      <c r="J4628" s="250"/>
      <c r="K4628" s="174">
        <f t="shared" si="3748"/>
        <v>0</v>
      </c>
      <c r="L4628" s="248"/>
      <c r="M4628" s="250"/>
      <c r="N4628" s="251"/>
      <c r="O4628" s="248"/>
      <c r="P4628" s="251"/>
      <c r="Q4628" s="166">
        <f t="shared" si="3749"/>
        <v>0</v>
      </c>
      <c r="R4628" s="251"/>
      <c r="S4628" s="251"/>
      <c r="T4628" s="167">
        <f t="shared" si="3761"/>
        <v>0</v>
      </c>
      <c r="U4628" s="157"/>
      <c r="V4628" s="248"/>
      <c r="W4628" s="251"/>
      <c r="X4628" s="166">
        <f t="shared" si="3750"/>
        <v>0</v>
      </c>
      <c r="Y4628" s="251"/>
      <c r="Z4628" s="251"/>
      <c r="AA4628" s="167">
        <f t="shared" si="3762"/>
        <v>0</v>
      </c>
      <c r="AB4628" s="157"/>
      <c r="AC4628" s="248"/>
      <c r="AD4628" s="251"/>
      <c r="AE4628" s="166">
        <f t="shared" si="3751"/>
        <v>0</v>
      </c>
      <c r="AF4628" s="251"/>
      <c r="AG4628" s="251"/>
      <c r="AH4628" s="167">
        <f t="shared" si="3763"/>
        <v>0</v>
      </c>
      <c r="AJ4628" s="252"/>
      <c r="AK4628" s="253"/>
      <c r="AL4628" s="254"/>
      <c r="AM4628" s="253"/>
      <c r="AN4628" s="254"/>
      <c r="AO4628" s="253"/>
      <c r="AP4628" s="254"/>
      <c r="AQ4628" s="253"/>
      <c r="AR4628" s="254"/>
      <c r="AS4628" s="253"/>
      <c r="AT4628" s="254"/>
      <c r="AU4628" s="253"/>
      <c r="AV4628" s="163">
        <f t="shared" si="3753"/>
        <v>0</v>
      </c>
      <c r="AW4628" s="168">
        <f t="shared" si="3754"/>
        <v>0</v>
      </c>
      <c r="AY4628" s="163">
        <f t="shared" si="3755"/>
        <v>0</v>
      </c>
      <c r="AZ4628" s="163">
        <f t="shared" si="3756"/>
        <v>0</v>
      </c>
      <c r="BA4628" s="163">
        <f t="shared" si="3757"/>
        <v>0</v>
      </c>
      <c r="BB4628" s="163">
        <f t="shared" si="3758"/>
        <v>0</v>
      </c>
      <c r="BC4628" s="163">
        <f t="shared" si="3759"/>
        <v>0</v>
      </c>
      <c r="BD4628" s="163">
        <f t="shared" si="3760"/>
        <v>0</v>
      </c>
    </row>
    <row r="4629" spans="2:56" x14ac:dyDescent="0.3">
      <c r="B4629" s="169" t="s">
        <v>162</v>
      </c>
      <c r="C4629" s="248"/>
      <c r="D4629" s="249"/>
      <c r="E4629" s="172">
        <f t="shared" si="3746"/>
        <v>0</v>
      </c>
      <c r="F4629" s="248"/>
      <c r="G4629" s="249"/>
      <c r="H4629" s="172">
        <f t="shared" si="3747"/>
        <v>0</v>
      </c>
      <c r="I4629" s="248"/>
      <c r="J4629" s="250"/>
      <c r="K4629" s="174">
        <f t="shared" si="3748"/>
        <v>0</v>
      </c>
      <c r="L4629" s="248"/>
      <c r="M4629" s="250"/>
      <c r="N4629" s="251"/>
      <c r="O4629" s="248"/>
      <c r="P4629" s="251"/>
      <c r="Q4629" s="166">
        <f t="shared" si="3749"/>
        <v>0</v>
      </c>
      <c r="R4629" s="251"/>
      <c r="S4629" s="251"/>
      <c r="T4629" s="167">
        <f t="shared" si="3761"/>
        <v>0</v>
      </c>
      <c r="U4629" s="157"/>
      <c r="V4629" s="248"/>
      <c r="W4629" s="251"/>
      <c r="X4629" s="166">
        <f t="shared" si="3750"/>
        <v>0</v>
      </c>
      <c r="Y4629" s="251"/>
      <c r="Z4629" s="251"/>
      <c r="AA4629" s="167">
        <f t="shared" si="3762"/>
        <v>0</v>
      </c>
      <c r="AB4629" s="157"/>
      <c r="AC4629" s="248"/>
      <c r="AD4629" s="251"/>
      <c r="AE4629" s="166">
        <f t="shared" si="3751"/>
        <v>0</v>
      </c>
      <c r="AF4629" s="251"/>
      <c r="AG4629" s="251"/>
      <c r="AH4629" s="167">
        <f t="shared" si="3763"/>
        <v>0</v>
      </c>
      <c r="AJ4629" s="252"/>
      <c r="AK4629" s="253"/>
      <c r="AL4629" s="254"/>
      <c r="AM4629" s="253"/>
      <c r="AN4629" s="254"/>
      <c r="AO4629" s="253"/>
      <c r="AP4629" s="254"/>
      <c r="AQ4629" s="253"/>
      <c r="AR4629" s="254"/>
      <c r="AS4629" s="253"/>
      <c r="AT4629" s="254"/>
      <c r="AU4629" s="253"/>
      <c r="AV4629" s="163">
        <f t="shared" si="3753"/>
        <v>0</v>
      </c>
      <c r="AW4629" s="168">
        <f t="shared" si="3754"/>
        <v>0</v>
      </c>
      <c r="AY4629" s="163">
        <f t="shared" si="3755"/>
        <v>0</v>
      </c>
      <c r="AZ4629" s="163">
        <f t="shared" si="3756"/>
        <v>0</v>
      </c>
      <c r="BA4629" s="163">
        <f t="shared" si="3757"/>
        <v>0</v>
      </c>
      <c r="BB4629" s="163">
        <f t="shared" si="3758"/>
        <v>0</v>
      </c>
      <c r="BC4629" s="163">
        <f t="shared" si="3759"/>
        <v>0</v>
      </c>
      <c r="BD4629" s="163">
        <f t="shared" si="3760"/>
        <v>0</v>
      </c>
    </row>
    <row r="4630" spans="2:56" x14ac:dyDescent="0.3">
      <c r="B4630" s="169" t="s">
        <v>163</v>
      </c>
      <c r="C4630" s="248"/>
      <c r="D4630" s="249"/>
      <c r="E4630" s="172">
        <f t="shared" si="3746"/>
        <v>0</v>
      </c>
      <c r="F4630" s="248"/>
      <c r="G4630" s="249"/>
      <c r="H4630" s="172">
        <f t="shared" si="3747"/>
        <v>0</v>
      </c>
      <c r="I4630" s="248"/>
      <c r="J4630" s="250"/>
      <c r="K4630" s="174">
        <f t="shared" si="3748"/>
        <v>0</v>
      </c>
      <c r="L4630" s="248"/>
      <c r="M4630" s="250"/>
      <c r="N4630" s="251"/>
      <c r="O4630" s="248"/>
      <c r="P4630" s="251"/>
      <c r="Q4630" s="166">
        <f t="shared" si="3749"/>
        <v>0</v>
      </c>
      <c r="R4630" s="251"/>
      <c r="S4630" s="251"/>
      <c r="T4630" s="167">
        <f t="shared" si="3761"/>
        <v>0</v>
      </c>
      <c r="U4630" s="157"/>
      <c r="V4630" s="248"/>
      <c r="W4630" s="251"/>
      <c r="X4630" s="166">
        <f t="shared" si="3750"/>
        <v>0</v>
      </c>
      <c r="Y4630" s="251"/>
      <c r="Z4630" s="251"/>
      <c r="AA4630" s="167">
        <f t="shared" si="3762"/>
        <v>0</v>
      </c>
      <c r="AB4630" s="157"/>
      <c r="AC4630" s="248"/>
      <c r="AD4630" s="251"/>
      <c r="AE4630" s="166">
        <f t="shared" si="3751"/>
        <v>0</v>
      </c>
      <c r="AF4630" s="251"/>
      <c r="AG4630" s="251"/>
      <c r="AH4630" s="167">
        <f t="shared" si="3763"/>
        <v>0</v>
      </c>
      <c r="AJ4630" s="252"/>
      <c r="AK4630" s="253"/>
      <c r="AL4630" s="254"/>
      <c r="AM4630" s="253"/>
      <c r="AN4630" s="254"/>
      <c r="AO4630" s="253"/>
      <c r="AP4630" s="254"/>
      <c r="AQ4630" s="253"/>
      <c r="AR4630" s="254"/>
      <c r="AS4630" s="253"/>
      <c r="AT4630" s="254"/>
      <c r="AU4630" s="253"/>
      <c r="AV4630" s="163">
        <f t="shared" si="3753"/>
        <v>0</v>
      </c>
      <c r="AW4630" s="168">
        <f t="shared" si="3754"/>
        <v>0</v>
      </c>
      <c r="AY4630" s="163">
        <f t="shared" si="3755"/>
        <v>0</v>
      </c>
      <c r="AZ4630" s="163">
        <f t="shared" si="3756"/>
        <v>0</v>
      </c>
      <c r="BA4630" s="163">
        <f t="shared" si="3757"/>
        <v>0</v>
      </c>
      <c r="BB4630" s="163">
        <f t="shared" si="3758"/>
        <v>0</v>
      </c>
      <c r="BC4630" s="163">
        <f t="shared" si="3759"/>
        <v>0</v>
      </c>
      <c r="BD4630" s="163">
        <f t="shared" si="3760"/>
        <v>0</v>
      </c>
    </row>
    <row r="4631" spans="2:56" x14ac:dyDescent="0.3">
      <c r="B4631" s="169" t="s">
        <v>164</v>
      </c>
      <c r="C4631" s="248"/>
      <c r="D4631" s="249"/>
      <c r="E4631" s="172">
        <f t="shared" si="3746"/>
        <v>0</v>
      </c>
      <c r="F4631" s="248"/>
      <c r="G4631" s="249"/>
      <c r="H4631" s="172">
        <f t="shared" si="3747"/>
        <v>0</v>
      </c>
      <c r="I4631" s="248"/>
      <c r="J4631" s="250"/>
      <c r="K4631" s="174">
        <f t="shared" si="3748"/>
        <v>0</v>
      </c>
      <c r="L4631" s="248"/>
      <c r="M4631" s="250"/>
      <c r="N4631" s="251"/>
      <c r="O4631" s="248"/>
      <c r="P4631" s="251"/>
      <c r="Q4631" s="166">
        <f t="shared" si="3749"/>
        <v>0</v>
      </c>
      <c r="R4631" s="251"/>
      <c r="S4631" s="251"/>
      <c r="T4631" s="167">
        <f t="shared" si="3761"/>
        <v>0</v>
      </c>
      <c r="U4631" s="157"/>
      <c r="V4631" s="248"/>
      <c r="W4631" s="251"/>
      <c r="X4631" s="166">
        <f t="shared" si="3750"/>
        <v>0</v>
      </c>
      <c r="Y4631" s="251"/>
      <c r="Z4631" s="251"/>
      <c r="AA4631" s="167">
        <f t="shared" si="3762"/>
        <v>0</v>
      </c>
      <c r="AB4631" s="157"/>
      <c r="AC4631" s="248"/>
      <c r="AD4631" s="251"/>
      <c r="AE4631" s="166">
        <f t="shared" si="3751"/>
        <v>0</v>
      </c>
      <c r="AF4631" s="251"/>
      <c r="AG4631" s="251"/>
      <c r="AH4631" s="167">
        <f t="shared" si="3763"/>
        <v>0</v>
      </c>
      <c r="AJ4631" s="252"/>
      <c r="AK4631" s="253"/>
      <c r="AL4631" s="254"/>
      <c r="AM4631" s="253"/>
      <c r="AN4631" s="254"/>
      <c r="AO4631" s="253"/>
      <c r="AP4631" s="254"/>
      <c r="AQ4631" s="253"/>
      <c r="AR4631" s="254"/>
      <c r="AS4631" s="253"/>
      <c r="AT4631" s="254"/>
      <c r="AU4631" s="253"/>
      <c r="AV4631" s="163">
        <f t="shared" si="3753"/>
        <v>0</v>
      </c>
      <c r="AW4631" s="168">
        <f t="shared" si="3754"/>
        <v>0</v>
      </c>
      <c r="AY4631" s="163">
        <f t="shared" si="3755"/>
        <v>0</v>
      </c>
      <c r="AZ4631" s="163">
        <f t="shared" si="3756"/>
        <v>0</v>
      </c>
      <c r="BA4631" s="163">
        <f t="shared" si="3757"/>
        <v>0</v>
      </c>
      <c r="BB4631" s="163">
        <f t="shared" si="3758"/>
        <v>0</v>
      </c>
      <c r="BC4631" s="163">
        <f t="shared" si="3759"/>
        <v>0</v>
      </c>
      <c r="BD4631" s="163">
        <f t="shared" si="3760"/>
        <v>0</v>
      </c>
    </row>
    <row r="4632" spans="2:56" x14ac:dyDescent="0.3">
      <c r="B4632" s="179" t="s">
        <v>165</v>
      </c>
      <c r="C4632" s="83">
        <f>SUM(C4633)</f>
        <v>0</v>
      </c>
      <c r="D4632" s="84">
        <f>SUM(D4633)</f>
        <v>0</v>
      </c>
      <c r="E4632" s="85">
        <f t="shared" si="3746"/>
        <v>0</v>
      </c>
      <c r="F4632" s="83">
        <f>SUM(F4633)</f>
        <v>0</v>
      </c>
      <c r="G4632" s="84">
        <f>SUM(G4633)</f>
        <v>0</v>
      </c>
      <c r="H4632" s="85">
        <f t="shared" si="3747"/>
        <v>0</v>
      </c>
      <c r="I4632" s="83">
        <f>SUM(I4633)</f>
        <v>0</v>
      </c>
      <c r="J4632" s="86">
        <f>SUM(J4633)</f>
        <v>0</v>
      </c>
      <c r="K4632" s="87">
        <f t="shared" si="3748"/>
        <v>0</v>
      </c>
      <c r="L4632" s="83">
        <f>SUM(L4633)</f>
        <v>0</v>
      </c>
      <c r="M4632" s="86">
        <f>SUM(M4633)</f>
        <v>0</v>
      </c>
      <c r="N4632" s="88">
        <f>SUM(N4633)</f>
        <v>0</v>
      </c>
      <c r="O4632" s="83">
        <f>SUM(O4633)</f>
        <v>0</v>
      </c>
      <c r="P4632" s="88">
        <f>SUM(P4633)</f>
        <v>0</v>
      </c>
      <c r="Q4632" s="177">
        <f t="shared" si="3749"/>
        <v>0</v>
      </c>
      <c r="R4632" s="88">
        <f>SUM(R4633)</f>
        <v>0</v>
      </c>
      <c r="S4632" s="88">
        <f>SUM(S4633)</f>
        <v>0</v>
      </c>
      <c r="T4632" s="178">
        <f t="shared" si="3761"/>
        <v>0</v>
      </c>
      <c r="U4632" s="157"/>
      <c r="V4632" s="83">
        <f>SUM(V4633)</f>
        <v>0</v>
      </c>
      <c r="W4632" s="88">
        <f>SUM(W4633)</f>
        <v>0</v>
      </c>
      <c r="X4632" s="177">
        <f t="shared" si="3750"/>
        <v>0</v>
      </c>
      <c r="Y4632" s="88">
        <f>SUM(Y4633)</f>
        <v>0</v>
      </c>
      <c r="Z4632" s="88">
        <f>SUM(Z4633)</f>
        <v>0</v>
      </c>
      <c r="AA4632" s="178">
        <f t="shared" si="3762"/>
        <v>0</v>
      </c>
      <c r="AB4632" s="157"/>
      <c r="AC4632" s="83">
        <f>SUM(AC4633)</f>
        <v>0</v>
      </c>
      <c r="AD4632" s="88">
        <f>SUM(AD4633)</f>
        <v>0</v>
      </c>
      <c r="AE4632" s="177">
        <f t="shared" si="3751"/>
        <v>0</v>
      </c>
      <c r="AF4632" s="88">
        <f>SUM(AF4633)</f>
        <v>0</v>
      </c>
      <c r="AG4632" s="88">
        <f>SUM(AG4633)</f>
        <v>0</v>
      </c>
      <c r="AH4632" s="178">
        <f t="shared" si="3763"/>
        <v>0</v>
      </c>
      <c r="AJ4632" s="84">
        <f t="shared" ref="AJ4632:AU4632" si="3782">SUM(AJ4633)</f>
        <v>0</v>
      </c>
      <c r="AK4632" s="86">
        <f t="shared" si="3782"/>
        <v>0</v>
      </c>
      <c r="AL4632" s="88">
        <f t="shared" si="3782"/>
        <v>0</v>
      </c>
      <c r="AM4632" s="86">
        <f t="shared" si="3782"/>
        <v>0</v>
      </c>
      <c r="AN4632" s="88">
        <f t="shared" si="3782"/>
        <v>0</v>
      </c>
      <c r="AO4632" s="86">
        <f t="shared" si="3782"/>
        <v>0</v>
      </c>
      <c r="AP4632" s="88">
        <f t="shared" si="3782"/>
        <v>0</v>
      </c>
      <c r="AQ4632" s="86">
        <f t="shared" si="3782"/>
        <v>0</v>
      </c>
      <c r="AR4632" s="88">
        <f t="shared" si="3782"/>
        <v>0</v>
      </c>
      <c r="AS4632" s="86">
        <f t="shared" si="3782"/>
        <v>0</v>
      </c>
      <c r="AT4632" s="88">
        <f t="shared" si="3782"/>
        <v>0</v>
      </c>
      <c r="AU4632" s="86">
        <f t="shared" si="3782"/>
        <v>0</v>
      </c>
      <c r="AV4632" s="86">
        <f t="shared" si="3753"/>
        <v>0</v>
      </c>
      <c r="AW4632" s="93">
        <f t="shared" si="3754"/>
        <v>0</v>
      </c>
      <c r="AY4632" s="86">
        <f t="shared" si="3755"/>
        <v>0</v>
      </c>
      <c r="AZ4632" s="86">
        <f t="shared" si="3756"/>
        <v>0</v>
      </c>
      <c r="BA4632" s="86">
        <f t="shared" si="3757"/>
        <v>0</v>
      </c>
      <c r="BB4632" s="86">
        <f t="shared" si="3758"/>
        <v>0</v>
      </c>
      <c r="BC4632" s="86">
        <f t="shared" si="3759"/>
        <v>0</v>
      </c>
      <c r="BD4632" s="86">
        <f t="shared" si="3760"/>
        <v>0</v>
      </c>
    </row>
    <row r="4633" spans="2:56" x14ac:dyDescent="0.3">
      <c r="B4633" s="169" t="s">
        <v>166</v>
      </c>
      <c r="C4633" s="248"/>
      <c r="D4633" s="249"/>
      <c r="E4633" s="172">
        <f t="shared" ref="E4633:E4696" si="3783">IFERROR(D4633/C4633,0)</f>
        <v>0</v>
      </c>
      <c r="F4633" s="248"/>
      <c r="G4633" s="249"/>
      <c r="H4633" s="172">
        <f t="shared" ref="H4633:H4696" si="3784">IFERROR(G4633/F4633,0)</f>
        <v>0</v>
      </c>
      <c r="I4633" s="248"/>
      <c r="J4633" s="250"/>
      <c r="K4633" s="174">
        <f t="shared" ref="K4633:K4696" si="3785">IFERROR(J4633/I4633,0)</f>
        <v>0</v>
      </c>
      <c r="L4633" s="248"/>
      <c r="M4633" s="250"/>
      <c r="N4633" s="251"/>
      <c r="O4633" s="248"/>
      <c r="P4633" s="251"/>
      <c r="Q4633" s="166">
        <f t="shared" ref="Q4633:Q4696" si="3786">SUM(O4633:P4633)</f>
        <v>0</v>
      </c>
      <c r="R4633" s="251"/>
      <c r="S4633" s="251"/>
      <c r="T4633" s="167">
        <f t="shared" si="3761"/>
        <v>0</v>
      </c>
      <c r="U4633" s="157"/>
      <c r="V4633" s="248"/>
      <c r="W4633" s="251"/>
      <c r="X4633" s="166">
        <f t="shared" ref="X4633:X4696" si="3787">SUM(V4633:W4633)</f>
        <v>0</v>
      </c>
      <c r="Y4633" s="251"/>
      <c r="Z4633" s="251"/>
      <c r="AA4633" s="167">
        <f t="shared" si="3762"/>
        <v>0</v>
      </c>
      <c r="AB4633" s="157"/>
      <c r="AC4633" s="248"/>
      <c r="AD4633" s="251"/>
      <c r="AE4633" s="166">
        <f t="shared" ref="AE4633:AE4696" si="3788">SUM(AC4633:AD4633)</f>
        <v>0</v>
      </c>
      <c r="AF4633" s="251"/>
      <c r="AG4633" s="251"/>
      <c r="AH4633" s="167">
        <f t="shared" si="3763"/>
        <v>0</v>
      </c>
      <c r="AJ4633" s="252"/>
      <c r="AK4633" s="253"/>
      <c r="AL4633" s="254"/>
      <c r="AM4633" s="253"/>
      <c r="AN4633" s="254"/>
      <c r="AO4633" s="253"/>
      <c r="AP4633" s="254"/>
      <c r="AQ4633" s="253"/>
      <c r="AR4633" s="254"/>
      <c r="AS4633" s="253"/>
      <c r="AT4633" s="254"/>
      <c r="AU4633" s="253"/>
      <c r="AV4633" s="163">
        <f t="shared" ref="AV4633:AV4696" si="3789">SUM(AJ4633:AU4633)</f>
        <v>0</v>
      </c>
      <c r="AW4633" s="168">
        <f t="shared" ref="AW4633:AW4696" si="3790">T4633-AV4633</f>
        <v>0</v>
      </c>
      <c r="AY4633" s="163">
        <f t="shared" ref="AY4633:AY4696" si="3791">SUM(AJ4633:AL4633)</f>
        <v>0</v>
      </c>
      <c r="AZ4633" s="163">
        <f t="shared" ref="AZ4633:AZ4696" si="3792">SUM(AM4633:AO4633)</f>
        <v>0</v>
      </c>
      <c r="BA4633" s="163">
        <f t="shared" ref="BA4633:BA4696" si="3793">SUM(AP4633:AR4633)</f>
        <v>0</v>
      </c>
      <c r="BB4633" s="163">
        <f t="shared" ref="BB4633:BB4696" si="3794">SUM(AS4633:AU4633)</f>
        <v>0</v>
      </c>
      <c r="BC4633" s="163">
        <f t="shared" ref="BC4633:BC4696" si="3795">SUM(AY4633,AZ4633,BA4633,BB4633)</f>
        <v>0</v>
      </c>
      <c r="BD4633" s="163">
        <f t="shared" ref="BD4633:BD4696" si="3796">T4633-BC4633</f>
        <v>0</v>
      </c>
    </row>
    <row r="4634" spans="2:56" x14ac:dyDescent="0.3">
      <c r="B4634" s="179" t="s">
        <v>167</v>
      </c>
      <c r="C4634" s="83">
        <f>SUM(C4635:C4640)</f>
        <v>86582</v>
      </c>
      <c r="D4634" s="84">
        <f>SUM(D4635:D4640)</f>
        <v>79993.75</v>
      </c>
      <c r="E4634" s="85">
        <f t="shared" si="3783"/>
        <v>0.9239073941465894</v>
      </c>
      <c r="F4634" s="83">
        <f>SUM(F4635:F4640)</f>
        <v>216577</v>
      </c>
      <c r="G4634" s="84">
        <f>SUM(G4635:G4640)</f>
        <v>215228.04</v>
      </c>
      <c r="H4634" s="85">
        <f t="shared" si="3784"/>
        <v>0.9937714531090559</v>
      </c>
      <c r="I4634" s="83">
        <f>SUM(I4635:I4640)</f>
        <v>320246</v>
      </c>
      <c r="J4634" s="86">
        <f>SUM(J4635:J4640)</f>
        <v>320144.39</v>
      </c>
      <c r="K4634" s="87">
        <f t="shared" si="3785"/>
        <v>0.99968271266463915</v>
      </c>
      <c r="L4634" s="83">
        <f>SUM(L4635:L4640)</f>
        <v>48420</v>
      </c>
      <c r="M4634" s="86">
        <f>SUM(M4635:M4640)</f>
        <v>167607</v>
      </c>
      <c r="N4634" s="88">
        <f>SUM(N4635:N4640)</f>
        <v>0</v>
      </c>
      <c r="O4634" s="83">
        <f>SUM(O4635:O4640)</f>
        <v>50280</v>
      </c>
      <c r="P4634" s="88">
        <f>SUM(P4635:P4640)</f>
        <v>80000</v>
      </c>
      <c r="Q4634" s="177">
        <f t="shared" si="3786"/>
        <v>130280</v>
      </c>
      <c r="R4634" s="88">
        <f>SUM(R4635:R4640)</f>
        <v>0</v>
      </c>
      <c r="S4634" s="88">
        <f>SUM(S4635:S4640)</f>
        <v>0</v>
      </c>
      <c r="T4634" s="178">
        <f t="shared" ref="T4634:T4697" si="3797">SUM(Q4634:S4634)</f>
        <v>130280</v>
      </c>
      <c r="U4634" s="157"/>
      <c r="V4634" s="83">
        <f>SUM(V4635:V4640)</f>
        <v>50280</v>
      </c>
      <c r="W4634" s="88">
        <f>SUM(W4635:W4640)</f>
        <v>0</v>
      </c>
      <c r="X4634" s="177">
        <f t="shared" si="3787"/>
        <v>50280</v>
      </c>
      <c r="Y4634" s="88">
        <f>SUM(Y4635:Y4640)</f>
        <v>0</v>
      </c>
      <c r="Z4634" s="88">
        <f>SUM(Z4635:Z4640)</f>
        <v>0</v>
      </c>
      <c r="AA4634" s="178">
        <f t="shared" ref="AA4634:AA4697" si="3798">SUM(X4634:Z4634)</f>
        <v>50280</v>
      </c>
      <c r="AB4634" s="157"/>
      <c r="AC4634" s="83">
        <f>SUM(AC4635:AC4640)</f>
        <v>50280</v>
      </c>
      <c r="AD4634" s="88">
        <f>SUM(AD4635:AD4640)</f>
        <v>0</v>
      </c>
      <c r="AE4634" s="177">
        <f t="shared" si="3788"/>
        <v>50280</v>
      </c>
      <c r="AF4634" s="88">
        <f>SUM(AF4635:AF4640)</f>
        <v>0</v>
      </c>
      <c r="AG4634" s="88">
        <f>SUM(AG4635:AG4640)</f>
        <v>0</v>
      </c>
      <c r="AH4634" s="178">
        <f t="shared" ref="AH4634:AH4697" si="3799">SUM(AE4634:AG4634)</f>
        <v>50280</v>
      </c>
      <c r="AJ4634" s="84">
        <f t="shared" ref="AJ4634:AU4634" si="3800">SUM(AJ4635:AJ4640)</f>
        <v>0</v>
      </c>
      <c r="AK4634" s="86">
        <f t="shared" si="3800"/>
        <v>75280</v>
      </c>
      <c r="AL4634" s="88">
        <f t="shared" si="3800"/>
        <v>0</v>
      </c>
      <c r="AM4634" s="86">
        <f t="shared" si="3800"/>
        <v>0</v>
      </c>
      <c r="AN4634" s="88">
        <f t="shared" si="3800"/>
        <v>0</v>
      </c>
      <c r="AO4634" s="86">
        <f t="shared" si="3800"/>
        <v>7000</v>
      </c>
      <c r="AP4634" s="88">
        <f t="shared" si="3800"/>
        <v>25000</v>
      </c>
      <c r="AQ4634" s="86">
        <f t="shared" si="3800"/>
        <v>0</v>
      </c>
      <c r="AR4634" s="88">
        <f t="shared" si="3800"/>
        <v>23000</v>
      </c>
      <c r="AS4634" s="86">
        <f t="shared" si="3800"/>
        <v>0</v>
      </c>
      <c r="AT4634" s="88">
        <f t="shared" si="3800"/>
        <v>0</v>
      </c>
      <c r="AU4634" s="86">
        <f t="shared" si="3800"/>
        <v>0</v>
      </c>
      <c r="AV4634" s="86">
        <f t="shared" si="3789"/>
        <v>130280</v>
      </c>
      <c r="AW4634" s="93">
        <f t="shared" si="3790"/>
        <v>0</v>
      </c>
      <c r="AY4634" s="86">
        <f t="shared" si="3791"/>
        <v>75280</v>
      </c>
      <c r="AZ4634" s="86">
        <f t="shared" si="3792"/>
        <v>7000</v>
      </c>
      <c r="BA4634" s="86">
        <f t="shared" si="3793"/>
        <v>48000</v>
      </c>
      <c r="BB4634" s="86">
        <f t="shared" si="3794"/>
        <v>0</v>
      </c>
      <c r="BC4634" s="86">
        <f t="shared" si="3795"/>
        <v>130280</v>
      </c>
      <c r="BD4634" s="86">
        <f t="shared" si="3796"/>
        <v>0</v>
      </c>
    </row>
    <row r="4635" spans="2:56" x14ac:dyDescent="0.3">
      <c r="B4635" s="169" t="s">
        <v>168</v>
      </c>
      <c r="C4635" s="248">
        <v>48780</v>
      </c>
      <c r="D4635" s="249">
        <v>47949.29</v>
      </c>
      <c r="E4635" s="172">
        <f t="shared" si="3783"/>
        <v>0.982970274702747</v>
      </c>
      <c r="F4635" s="248">
        <v>153278</v>
      </c>
      <c r="G4635" s="249">
        <v>152080.4</v>
      </c>
      <c r="H4635" s="172">
        <f t="shared" si="3784"/>
        <v>0.99218674565169163</v>
      </c>
      <c r="I4635" s="248">
        <v>211358</v>
      </c>
      <c r="J4635" s="250">
        <v>211352.32000000001</v>
      </c>
      <c r="K4635" s="174">
        <f t="shared" si="3785"/>
        <v>0.99997312616508482</v>
      </c>
      <c r="L4635" s="248">
        <v>33000</v>
      </c>
      <c r="M4635" s="250">
        <v>88261</v>
      </c>
      <c r="N4635" s="251"/>
      <c r="O4635" s="248">
        <v>16500</v>
      </c>
      <c r="P4635" s="251">
        <v>50000</v>
      </c>
      <c r="Q4635" s="166">
        <f t="shared" si="3786"/>
        <v>66500</v>
      </c>
      <c r="R4635" s="251"/>
      <c r="S4635" s="251"/>
      <c r="T4635" s="167">
        <f t="shared" si="3797"/>
        <v>66500</v>
      </c>
      <c r="U4635" s="157"/>
      <c r="V4635" s="248">
        <v>16500</v>
      </c>
      <c r="W4635" s="251"/>
      <c r="X4635" s="166">
        <f t="shared" si="3787"/>
        <v>16500</v>
      </c>
      <c r="Y4635" s="251"/>
      <c r="Z4635" s="251"/>
      <c r="AA4635" s="167">
        <f t="shared" si="3798"/>
        <v>16500</v>
      </c>
      <c r="AB4635" s="157"/>
      <c r="AC4635" s="248">
        <v>16500</v>
      </c>
      <c r="AD4635" s="251"/>
      <c r="AE4635" s="166">
        <f t="shared" si="3788"/>
        <v>16500</v>
      </c>
      <c r="AF4635" s="251"/>
      <c r="AG4635" s="251"/>
      <c r="AH4635" s="167">
        <f t="shared" si="3799"/>
        <v>16500</v>
      </c>
      <c r="AJ4635" s="252"/>
      <c r="AK4635" s="253">
        <f>16500+23500</f>
        <v>40000</v>
      </c>
      <c r="AL4635" s="254"/>
      <c r="AM4635" s="253"/>
      <c r="AN4635" s="254"/>
      <c r="AO4635" s="253"/>
      <c r="AP4635" s="254">
        <v>16500</v>
      </c>
      <c r="AQ4635" s="253"/>
      <c r="AR4635" s="254">
        <v>10000</v>
      </c>
      <c r="AS4635" s="253"/>
      <c r="AT4635" s="254"/>
      <c r="AU4635" s="253"/>
      <c r="AV4635" s="163">
        <f t="shared" si="3789"/>
        <v>66500</v>
      </c>
      <c r="AW4635" s="168">
        <f t="shared" si="3790"/>
        <v>0</v>
      </c>
      <c r="AY4635" s="163">
        <f t="shared" si="3791"/>
        <v>40000</v>
      </c>
      <c r="AZ4635" s="163">
        <f t="shared" si="3792"/>
        <v>0</v>
      </c>
      <c r="BA4635" s="163">
        <f t="shared" si="3793"/>
        <v>26500</v>
      </c>
      <c r="BB4635" s="163">
        <f t="shared" si="3794"/>
        <v>0</v>
      </c>
      <c r="BC4635" s="163">
        <f t="shared" si="3795"/>
        <v>66500</v>
      </c>
      <c r="BD4635" s="163">
        <f t="shared" si="3796"/>
        <v>0</v>
      </c>
    </row>
    <row r="4636" spans="2:56" x14ac:dyDescent="0.3">
      <c r="B4636" s="169" t="s">
        <v>169</v>
      </c>
      <c r="C4636" s="248">
        <v>9000</v>
      </c>
      <c r="D4636" s="249">
        <v>8228.18</v>
      </c>
      <c r="E4636" s="172">
        <f t="shared" si="3783"/>
        <v>0.91424222222222229</v>
      </c>
      <c r="F4636" s="248">
        <v>32999</v>
      </c>
      <c r="G4636" s="249">
        <v>32975.980000000003</v>
      </c>
      <c r="H4636" s="172">
        <f t="shared" si="3784"/>
        <v>0.99930240310312446</v>
      </c>
      <c r="I4636" s="248">
        <v>53288</v>
      </c>
      <c r="J4636" s="250">
        <v>53228.79</v>
      </c>
      <c r="K4636" s="174">
        <f t="shared" si="3785"/>
        <v>0.99888886803783217</v>
      </c>
      <c r="L4636" s="248">
        <v>3420</v>
      </c>
      <c r="M4636" s="250">
        <v>29346</v>
      </c>
      <c r="N4636" s="251"/>
      <c r="O4636" s="248">
        <v>3580</v>
      </c>
      <c r="P4636" s="251">
        <v>10000</v>
      </c>
      <c r="Q4636" s="166">
        <f t="shared" si="3786"/>
        <v>13580</v>
      </c>
      <c r="R4636" s="251"/>
      <c r="S4636" s="251"/>
      <c r="T4636" s="167">
        <f t="shared" si="3797"/>
        <v>13580</v>
      </c>
      <c r="U4636" s="157"/>
      <c r="V4636" s="248">
        <v>3580</v>
      </c>
      <c r="W4636" s="251"/>
      <c r="X4636" s="166">
        <f t="shared" si="3787"/>
        <v>3580</v>
      </c>
      <c r="Y4636" s="251"/>
      <c r="Z4636" s="251"/>
      <c r="AA4636" s="167">
        <f t="shared" si="3798"/>
        <v>3580</v>
      </c>
      <c r="AB4636" s="157"/>
      <c r="AC4636" s="248">
        <v>3580</v>
      </c>
      <c r="AD4636" s="251"/>
      <c r="AE4636" s="166">
        <f t="shared" si="3788"/>
        <v>3580</v>
      </c>
      <c r="AF4636" s="251"/>
      <c r="AG4636" s="251"/>
      <c r="AH4636" s="167">
        <f t="shared" si="3799"/>
        <v>3580</v>
      </c>
      <c r="AJ4636" s="252"/>
      <c r="AK4636" s="253">
        <f>3580+1250+250</f>
        <v>5080</v>
      </c>
      <c r="AL4636" s="254"/>
      <c r="AM4636" s="253"/>
      <c r="AN4636" s="254"/>
      <c r="AO4636" s="253">
        <v>2000</v>
      </c>
      <c r="AP4636" s="254">
        <v>1000</v>
      </c>
      <c r="AQ4636" s="253"/>
      <c r="AR4636" s="254">
        <v>5500</v>
      </c>
      <c r="AS4636" s="253"/>
      <c r="AT4636" s="254"/>
      <c r="AU4636" s="253"/>
      <c r="AV4636" s="163">
        <f t="shared" si="3789"/>
        <v>13580</v>
      </c>
      <c r="AW4636" s="168">
        <f t="shared" si="3790"/>
        <v>0</v>
      </c>
      <c r="AY4636" s="163">
        <f t="shared" si="3791"/>
        <v>5080</v>
      </c>
      <c r="AZ4636" s="163">
        <f t="shared" si="3792"/>
        <v>2000</v>
      </c>
      <c r="BA4636" s="163">
        <f t="shared" si="3793"/>
        <v>6500</v>
      </c>
      <c r="BB4636" s="163">
        <f t="shared" si="3794"/>
        <v>0</v>
      </c>
      <c r="BC4636" s="163">
        <f t="shared" si="3795"/>
        <v>13580</v>
      </c>
      <c r="BD4636" s="163">
        <f t="shared" si="3796"/>
        <v>0</v>
      </c>
    </row>
    <row r="4637" spans="2:56" x14ac:dyDescent="0.3">
      <c r="B4637" s="169" t="s">
        <v>170</v>
      </c>
      <c r="C4637" s="248"/>
      <c r="D4637" s="249"/>
      <c r="E4637" s="172">
        <f t="shared" si="3783"/>
        <v>0</v>
      </c>
      <c r="F4637" s="248"/>
      <c r="G4637" s="249"/>
      <c r="H4637" s="172">
        <f t="shared" si="3784"/>
        <v>0</v>
      </c>
      <c r="I4637" s="248">
        <v>0</v>
      </c>
      <c r="J4637" s="250">
        <v>0</v>
      </c>
      <c r="K4637" s="174">
        <f t="shared" si="3785"/>
        <v>0</v>
      </c>
      <c r="L4637" s="248"/>
      <c r="M4637" s="250">
        <v>0</v>
      </c>
      <c r="N4637" s="251"/>
      <c r="O4637" s="248"/>
      <c r="P4637" s="251"/>
      <c r="Q4637" s="166">
        <f t="shared" si="3786"/>
        <v>0</v>
      </c>
      <c r="R4637" s="251"/>
      <c r="S4637" s="251"/>
      <c r="T4637" s="167">
        <f t="shared" si="3797"/>
        <v>0</v>
      </c>
      <c r="U4637" s="157"/>
      <c r="V4637" s="248"/>
      <c r="W4637" s="251"/>
      <c r="X4637" s="166">
        <f t="shared" si="3787"/>
        <v>0</v>
      </c>
      <c r="Y4637" s="251"/>
      <c r="Z4637" s="251"/>
      <c r="AA4637" s="167">
        <f t="shared" si="3798"/>
        <v>0</v>
      </c>
      <c r="AB4637" s="157"/>
      <c r="AC4637" s="248">
        <v>0</v>
      </c>
      <c r="AD4637" s="251"/>
      <c r="AE4637" s="166">
        <f t="shared" si="3788"/>
        <v>0</v>
      </c>
      <c r="AF4637" s="251"/>
      <c r="AG4637" s="251"/>
      <c r="AH4637" s="167">
        <f t="shared" si="3799"/>
        <v>0</v>
      </c>
      <c r="AJ4637" s="252"/>
      <c r="AK4637" s="253"/>
      <c r="AL4637" s="254"/>
      <c r="AM4637" s="253"/>
      <c r="AN4637" s="254"/>
      <c r="AO4637" s="253"/>
      <c r="AP4637" s="254"/>
      <c r="AQ4637" s="253"/>
      <c r="AR4637" s="254"/>
      <c r="AS4637" s="253"/>
      <c r="AT4637" s="254"/>
      <c r="AU4637" s="253"/>
      <c r="AV4637" s="163">
        <f t="shared" si="3789"/>
        <v>0</v>
      </c>
      <c r="AW4637" s="168">
        <f t="shared" si="3790"/>
        <v>0</v>
      </c>
      <c r="AY4637" s="163">
        <f t="shared" si="3791"/>
        <v>0</v>
      </c>
      <c r="AZ4637" s="163">
        <f t="shared" si="3792"/>
        <v>0</v>
      </c>
      <c r="BA4637" s="163">
        <f t="shared" si="3793"/>
        <v>0</v>
      </c>
      <c r="BB4637" s="163">
        <f t="shared" si="3794"/>
        <v>0</v>
      </c>
      <c r="BC4637" s="163">
        <f t="shared" si="3795"/>
        <v>0</v>
      </c>
      <c r="BD4637" s="163">
        <f t="shared" si="3796"/>
        <v>0</v>
      </c>
    </row>
    <row r="4638" spans="2:56" x14ac:dyDescent="0.3">
      <c r="B4638" s="169" t="s">
        <v>171</v>
      </c>
      <c r="C4638" s="248">
        <v>25000</v>
      </c>
      <c r="D4638" s="249">
        <v>20014.77</v>
      </c>
      <c r="E4638" s="172">
        <f t="shared" si="3783"/>
        <v>0.80059080000000005</v>
      </c>
      <c r="F4638" s="248">
        <v>30300</v>
      </c>
      <c r="G4638" s="249">
        <v>30171.66</v>
      </c>
      <c r="H4638" s="172">
        <f t="shared" si="3784"/>
        <v>0.99576435643564354</v>
      </c>
      <c r="I4638" s="248">
        <v>55600</v>
      </c>
      <c r="J4638" s="250">
        <v>55563.280000000006</v>
      </c>
      <c r="K4638" s="174">
        <f t="shared" si="3785"/>
        <v>0.99933956834532389</v>
      </c>
      <c r="L4638" s="248">
        <v>12000</v>
      </c>
      <c r="M4638" s="250">
        <v>50000</v>
      </c>
      <c r="N4638" s="251"/>
      <c r="O4638" s="248">
        <v>30200</v>
      </c>
      <c r="P4638" s="251">
        <v>20000</v>
      </c>
      <c r="Q4638" s="166">
        <f t="shared" si="3786"/>
        <v>50200</v>
      </c>
      <c r="R4638" s="251"/>
      <c r="S4638" s="251"/>
      <c r="T4638" s="167">
        <f t="shared" si="3797"/>
        <v>50200</v>
      </c>
      <c r="U4638" s="157"/>
      <c r="V4638" s="248">
        <v>30200</v>
      </c>
      <c r="W4638" s="251"/>
      <c r="X4638" s="166">
        <f t="shared" si="3787"/>
        <v>30200</v>
      </c>
      <c r="Y4638" s="251"/>
      <c r="Z4638" s="251"/>
      <c r="AA4638" s="167">
        <f t="shared" si="3798"/>
        <v>30200</v>
      </c>
      <c r="AB4638" s="157"/>
      <c r="AC4638" s="248">
        <v>30200</v>
      </c>
      <c r="AD4638" s="251"/>
      <c r="AE4638" s="166">
        <f t="shared" si="3788"/>
        <v>30200</v>
      </c>
      <c r="AF4638" s="251"/>
      <c r="AG4638" s="251"/>
      <c r="AH4638" s="167">
        <f t="shared" si="3799"/>
        <v>30200</v>
      </c>
      <c r="AJ4638" s="252"/>
      <c r="AK4638" s="253">
        <v>30200</v>
      </c>
      <c r="AL4638" s="254"/>
      <c r="AM4638" s="253"/>
      <c r="AN4638" s="254"/>
      <c r="AO4638" s="253">
        <v>5000</v>
      </c>
      <c r="AP4638" s="254">
        <v>7500</v>
      </c>
      <c r="AQ4638" s="253"/>
      <c r="AR4638" s="254">
        <v>7500</v>
      </c>
      <c r="AS4638" s="253"/>
      <c r="AT4638" s="254"/>
      <c r="AU4638" s="253"/>
      <c r="AV4638" s="163">
        <f t="shared" si="3789"/>
        <v>50200</v>
      </c>
      <c r="AW4638" s="168">
        <f t="shared" si="3790"/>
        <v>0</v>
      </c>
      <c r="AY4638" s="163">
        <f t="shared" si="3791"/>
        <v>30200</v>
      </c>
      <c r="AZ4638" s="163">
        <f t="shared" si="3792"/>
        <v>5000</v>
      </c>
      <c r="BA4638" s="163">
        <f t="shared" si="3793"/>
        <v>15000</v>
      </c>
      <c r="BB4638" s="163">
        <f t="shared" si="3794"/>
        <v>0</v>
      </c>
      <c r="BC4638" s="163">
        <f t="shared" si="3795"/>
        <v>50200</v>
      </c>
      <c r="BD4638" s="163">
        <f t="shared" si="3796"/>
        <v>0</v>
      </c>
    </row>
    <row r="4639" spans="2:56" x14ac:dyDescent="0.3">
      <c r="B4639" s="169" t="s">
        <v>172</v>
      </c>
      <c r="C4639" s="248">
        <v>3802</v>
      </c>
      <c r="D4639" s="249">
        <v>3801.51</v>
      </c>
      <c r="E4639" s="172">
        <f t="shared" si="3783"/>
        <v>0.99987112046291426</v>
      </c>
      <c r="F4639" s="248"/>
      <c r="G4639" s="249"/>
      <c r="H4639" s="172">
        <f t="shared" si="3784"/>
        <v>0</v>
      </c>
      <c r="I4639" s="248"/>
      <c r="J4639" s="250"/>
      <c r="K4639" s="174">
        <f t="shared" si="3785"/>
        <v>0</v>
      </c>
      <c r="L4639" s="248"/>
      <c r="M4639" s="250"/>
      <c r="N4639" s="251"/>
      <c r="O4639" s="248"/>
      <c r="P4639" s="251"/>
      <c r="Q4639" s="166">
        <f t="shared" si="3786"/>
        <v>0</v>
      </c>
      <c r="R4639" s="251"/>
      <c r="S4639" s="251"/>
      <c r="T4639" s="167">
        <f t="shared" si="3797"/>
        <v>0</v>
      </c>
      <c r="U4639" s="157"/>
      <c r="V4639" s="248"/>
      <c r="W4639" s="251"/>
      <c r="X4639" s="166">
        <f t="shared" si="3787"/>
        <v>0</v>
      </c>
      <c r="Y4639" s="251"/>
      <c r="Z4639" s="251"/>
      <c r="AA4639" s="167">
        <f t="shared" si="3798"/>
        <v>0</v>
      </c>
      <c r="AB4639" s="157"/>
      <c r="AC4639" s="248"/>
      <c r="AD4639" s="251"/>
      <c r="AE4639" s="166">
        <f t="shared" si="3788"/>
        <v>0</v>
      </c>
      <c r="AF4639" s="251"/>
      <c r="AG4639" s="251"/>
      <c r="AH4639" s="167">
        <f t="shared" si="3799"/>
        <v>0</v>
      </c>
      <c r="AJ4639" s="252"/>
      <c r="AK4639" s="253"/>
      <c r="AL4639" s="254"/>
      <c r="AM4639" s="253"/>
      <c r="AN4639" s="254"/>
      <c r="AO4639" s="253"/>
      <c r="AP4639" s="254"/>
      <c r="AQ4639" s="253"/>
      <c r="AR4639" s="254"/>
      <c r="AS4639" s="253"/>
      <c r="AT4639" s="254"/>
      <c r="AU4639" s="253"/>
      <c r="AV4639" s="163">
        <f t="shared" si="3789"/>
        <v>0</v>
      </c>
      <c r="AW4639" s="168">
        <f t="shared" si="3790"/>
        <v>0</v>
      </c>
      <c r="AY4639" s="163">
        <f t="shared" si="3791"/>
        <v>0</v>
      </c>
      <c r="AZ4639" s="163">
        <f t="shared" si="3792"/>
        <v>0</v>
      </c>
      <c r="BA4639" s="163">
        <f t="shared" si="3793"/>
        <v>0</v>
      </c>
      <c r="BB4639" s="163">
        <f t="shared" si="3794"/>
        <v>0</v>
      </c>
      <c r="BC4639" s="163">
        <f t="shared" si="3795"/>
        <v>0</v>
      </c>
      <c r="BD4639" s="163">
        <f t="shared" si="3796"/>
        <v>0</v>
      </c>
    </row>
    <row r="4640" spans="2:56" x14ac:dyDescent="0.3">
      <c r="B4640" s="169" t="s">
        <v>173</v>
      </c>
      <c r="C4640" s="248"/>
      <c r="D4640" s="249"/>
      <c r="E4640" s="172">
        <f t="shared" si="3783"/>
        <v>0</v>
      </c>
      <c r="F4640" s="248"/>
      <c r="G4640" s="249"/>
      <c r="H4640" s="172">
        <f t="shared" si="3784"/>
        <v>0</v>
      </c>
      <c r="I4640" s="248"/>
      <c r="J4640" s="250"/>
      <c r="K4640" s="174">
        <f t="shared" si="3785"/>
        <v>0</v>
      </c>
      <c r="L4640" s="248"/>
      <c r="M4640" s="250"/>
      <c r="N4640" s="251"/>
      <c r="O4640" s="248"/>
      <c r="P4640" s="251"/>
      <c r="Q4640" s="166">
        <f t="shared" si="3786"/>
        <v>0</v>
      </c>
      <c r="R4640" s="251"/>
      <c r="S4640" s="251"/>
      <c r="T4640" s="167">
        <f t="shared" si="3797"/>
        <v>0</v>
      </c>
      <c r="U4640" s="157"/>
      <c r="V4640" s="248"/>
      <c r="W4640" s="251"/>
      <c r="X4640" s="166">
        <f t="shared" si="3787"/>
        <v>0</v>
      </c>
      <c r="Y4640" s="251"/>
      <c r="Z4640" s="251"/>
      <c r="AA4640" s="167">
        <f t="shared" si="3798"/>
        <v>0</v>
      </c>
      <c r="AB4640" s="157"/>
      <c r="AC4640" s="248"/>
      <c r="AD4640" s="251"/>
      <c r="AE4640" s="166">
        <f t="shared" si="3788"/>
        <v>0</v>
      </c>
      <c r="AF4640" s="251"/>
      <c r="AG4640" s="251"/>
      <c r="AH4640" s="167">
        <f t="shared" si="3799"/>
        <v>0</v>
      </c>
      <c r="AJ4640" s="252"/>
      <c r="AK4640" s="253"/>
      <c r="AL4640" s="254"/>
      <c r="AM4640" s="253"/>
      <c r="AN4640" s="254"/>
      <c r="AO4640" s="253"/>
      <c r="AP4640" s="254"/>
      <c r="AQ4640" s="253"/>
      <c r="AR4640" s="254"/>
      <c r="AS4640" s="253"/>
      <c r="AT4640" s="254"/>
      <c r="AU4640" s="253"/>
      <c r="AV4640" s="163">
        <f t="shared" si="3789"/>
        <v>0</v>
      </c>
      <c r="AW4640" s="168">
        <f t="shared" si="3790"/>
        <v>0</v>
      </c>
      <c r="AY4640" s="163">
        <f t="shared" si="3791"/>
        <v>0</v>
      </c>
      <c r="AZ4640" s="163">
        <f t="shared" si="3792"/>
        <v>0</v>
      </c>
      <c r="BA4640" s="163">
        <f t="shared" si="3793"/>
        <v>0</v>
      </c>
      <c r="BB4640" s="163">
        <f t="shared" si="3794"/>
        <v>0</v>
      </c>
      <c r="BC4640" s="163">
        <f t="shared" si="3795"/>
        <v>0</v>
      </c>
      <c r="BD4640" s="163">
        <f t="shared" si="3796"/>
        <v>0</v>
      </c>
    </row>
    <row r="4641" spans="2:56" x14ac:dyDescent="0.3">
      <c r="B4641" s="179" t="s">
        <v>174</v>
      </c>
      <c r="C4641" s="83">
        <f>SUM(C4642)</f>
        <v>0</v>
      </c>
      <c r="D4641" s="84">
        <f>SUM(D4642)</f>
        <v>0</v>
      </c>
      <c r="E4641" s="85">
        <f t="shared" si="3783"/>
        <v>0</v>
      </c>
      <c r="F4641" s="83">
        <f>SUM(F4642)</f>
        <v>0</v>
      </c>
      <c r="G4641" s="84">
        <f>SUM(G4642)</f>
        <v>0</v>
      </c>
      <c r="H4641" s="85">
        <f t="shared" si="3784"/>
        <v>0</v>
      </c>
      <c r="I4641" s="83">
        <f>SUM(I4642)</f>
        <v>0</v>
      </c>
      <c r="J4641" s="86">
        <f>SUM(J4642)</f>
        <v>0</v>
      </c>
      <c r="K4641" s="87">
        <f t="shared" si="3785"/>
        <v>0</v>
      </c>
      <c r="L4641" s="83">
        <f>SUM(L4642)</f>
        <v>0</v>
      </c>
      <c r="M4641" s="86">
        <f>SUM(M4642)</f>
        <v>0</v>
      </c>
      <c r="N4641" s="88">
        <f>SUM(N4642)</f>
        <v>0</v>
      </c>
      <c r="O4641" s="83">
        <f>SUM(O4642)</f>
        <v>0</v>
      </c>
      <c r="P4641" s="88">
        <f>SUM(P4642)</f>
        <v>0</v>
      </c>
      <c r="Q4641" s="177">
        <f t="shared" si="3786"/>
        <v>0</v>
      </c>
      <c r="R4641" s="88">
        <f>SUM(R4642)</f>
        <v>0</v>
      </c>
      <c r="S4641" s="88">
        <f>SUM(S4642)</f>
        <v>0</v>
      </c>
      <c r="T4641" s="178">
        <f t="shared" si="3797"/>
        <v>0</v>
      </c>
      <c r="U4641" s="157"/>
      <c r="V4641" s="83">
        <f>SUM(V4642)</f>
        <v>0</v>
      </c>
      <c r="W4641" s="88">
        <f>SUM(W4642)</f>
        <v>0</v>
      </c>
      <c r="X4641" s="177">
        <f t="shared" si="3787"/>
        <v>0</v>
      </c>
      <c r="Y4641" s="88">
        <f>SUM(Y4642)</f>
        <v>0</v>
      </c>
      <c r="Z4641" s="88">
        <f>SUM(Z4642)</f>
        <v>0</v>
      </c>
      <c r="AA4641" s="178">
        <f t="shared" si="3798"/>
        <v>0</v>
      </c>
      <c r="AB4641" s="157"/>
      <c r="AC4641" s="83">
        <f>SUM(AC4642)</f>
        <v>0</v>
      </c>
      <c r="AD4641" s="88">
        <f>SUM(AD4642)</f>
        <v>0</v>
      </c>
      <c r="AE4641" s="177">
        <f t="shared" si="3788"/>
        <v>0</v>
      </c>
      <c r="AF4641" s="88">
        <f>SUM(AF4642)</f>
        <v>0</v>
      </c>
      <c r="AG4641" s="88">
        <f>SUM(AG4642)</f>
        <v>0</v>
      </c>
      <c r="AH4641" s="178">
        <f t="shared" si="3799"/>
        <v>0</v>
      </c>
      <c r="AJ4641" s="84">
        <f t="shared" ref="AJ4641:AU4641" si="3801">SUM(AJ4642)</f>
        <v>0</v>
      </c>
      <c r="AK4641" s="86">
        <f t="shared" si="3801"/>
        <v>0</v>
      </c>
      <c r="AL4641" s="88">
        <f t="shared" si="3801"/>
        <v>0</v>
      </c>
      <c r="AM4641" s="86">
        <f t="shared" si="3801"/>
        <v>0</v>
      </c>
      <c r="AN4641" s="88">
        <f t="shared" si="3801"/>
        <v>0</v>
      </c>
      <c r="AO4641" s="86">
        <f t="shared" si="3801"/>
        <v>0</v>
      </c>
      <c r="AP4641" s="88">
        <f t="shared" si="3801"/>
        <v>0</v>
      </c>
      <c r="AQ4641" s="86">
        <f t="shared" si="3801"/>
        <v>0</v>
      </c>
      <c r="AR4641" s="88">
        <f t="shared" si="3801"/>
        <v>0</v>
      </c>
      <c r="AS4641" s="86">
        <f t="shared" si="3801"/>
        <v>0</v>
      </c>
      <c r="AT4641" s="88">
        <f t="shared" si="3801"/>
        <v>0</v>
      </c>
      <c r="AU4641" s="86">
        <f t="shared" si="3801"/>
        <v>0</v>
      </c>
      <c r="AV4641" s="86">
        <f t="shared" si="3789"/>
        <v>0</v>
      </c>
      <c r="AW4641" s="93">
        <f t="shared" si="3790"/>
        <v>0</v>
      </c>
      <c r="AY4641" s="86">
        <f t="shared" si="3791"/>
        <v>0</v>
      </c>
      <c r="AZ4641" s="86">
        <f t="shared" si="3792"/>
        <v>0</v>
      </c>
      <c r="BA4641" s="86">
        <f t="shared" si="3793"/>
        <v>0</v>
      </c>
      <c r="BB4641" s="86">
        <f t="shared" si="3794"/>
        <v>0</v>
      </c>
      <c r="BC4641" s="86">
        <f t="shared" si="3795"/>
        <v>0</v>
      </c>
      <c r="BD4641" s="86">
        <f t="shared" si="3796"/>
        <v>0</v>
      </c>
    </row>
    <row r="4642" spans="2:56" x14ac:dyDescent="0.3">
      <c r="B4642" s="169" t="s">
        <v>175</v>
      </c>
      <c r="C4642" s="248"/>
      <c r="D4642" s="249"/>
      <c r="E4642" s="172">
        <f t="shared" si="3783"/>
        <v>0</v>
      </c>
      <c r="F4642" s="248"/>
      <c r="G4642" s="249"/>
      <c r="H4642" s="172">
        <f t="shared" si="3784"/>
        <v>0</v>
      </c>
      <c r="I4642" s="248"/>
      <c r="J4642" s="250"/>
      <c r="K4642" s="174">
        <f t="shared" si="3785"/>
        <v>0</v>
      </c>
      <c r="L4642" s="248"/>
      <c r="M4642" s="250"/>
      <c r="N4642" s="251"/>
      <c r="O4642" s="248"/>
      <c r="P4642" s="251"/>
      <c r="Q4642" s="166">
        <f t="shared" si="3786"/>
        <v>0</v>
      </c>
      <c r="R4642" s="251"/>
      <c r="S4642" s="251"/>
      <c r="T4642" s="167">
        <f t="shared" si="3797"/>
        <v>0</v>
      </c>
      <c r="U4642" s="157"/>
      <c r="V4642" s="248"/>
      <c r="W4642" s="251"/>
      <c r="X4642" s="166">
        <f t="shared" si="3787"/>
        <v>0</v>
      </c>
      <c r="Y4642" s="251"/>
      <c r="Z4642" s="251"/>
      <c r="AA4642" s="167">
        <f t="shared" si="3798"/>
        <v>0</v>
      </c>
      <c r="AB4642" s="157"/>
      <c r="AC4642" s="248"/>
      <c r="AD4642" s="251"/>
      <c r="AE4642" s="166">
        <f t="shared" si="3788"/>
        <v>0</v>
      </c>
      <c r="AF4642" s="251"/>
      <c r="AG4642" s="251"/>
      <c r="AH4642" s="167">
        <f t="shared" si="3799"/>
        <v>0</v>
      </c>
      <c r="AJ4642" s="252"/>
      <c r="AK4642" s="253"/>
      <c r="AL4642" s="254"/>
      <c r="AM4642" s="253"/>
      <c r="AN4642" s="254"/>
      <c r="AO4642" s="253"/>
      <c r="AP4642" s="254"/>
      <c r="AQ4642" s="253"/>
      <c r="AR4642" s="254"/>
      <c r="AS4642" s="253"/>
      <c r="AT4642" s="254"/>
      <c r="AU4642" s="253"/>
      <c r="AV4642" s="163">
        <f t="shared" si="3789"/>
        <v>0</v>
      </c>
      <c r="AW4642" s="168">
        <f t="shared" si="3790"/>
        <v>0</v>
      </c>
      <c r="AY4642" s="163">
        <f t="shared" si="3791"/>
        <v>0</v>
      </c>
      <c r="AZ4642" s="163">
        <f t="shared" si="3792"/>
        <v>0</v>
      </c>
      <c r="BA4642" s="163">
        <f t="shared" si="3793"/>
        <v>0</v>
      </c>
      <c r="BB4642" s="163">
        <f t="shared" si="3794"/>
        <v>0</v>
      </c>
      <c r="BC4642" s="163">
        <f t="shared" si="3795"/>
        <v>0</v>
      </c>
      <c r="BD4642" s="163">
        <f t="shared" si="3796"/>
        <v>0</v>
      </c>
    </row>
    <row r="4643" spans="2:56" x14ac:dyDescent="0.3">
      <c r="B4643" s="179" t="s">
        <v>176</v>
      </c>
      <c r="C4643" s="83">
        <f>SUM(C4644:C4648)</f>
        <v>0</v>
      </c>
      <c r="D4643" s="84">
        <f>SUM(D4644:D4648)</f>
        <v>0</v>
      </c>
      <c r="E4643" s="85">
        <f t="shared" si="3783"/>
        <v>0</v>
      </c>
      <c r="F4643" s="83">
        <f>SUM(F4644:F4648)</f>
        <v>0</v>
      </c>
      <c r="G4643" s="84">
        <f>SUM(G4644:G4648)</f>
        <v>0</v>
      </c>
      <c r="H4643" s="85">
        <f t="shared" si="3784"/>
        <v>0</v>
      </c>
      <c r="I4643" s="83">
        <f>SUM(I4644:I4648)</f>
        <v>0</v>
      </c>
      <c r="J4643" s="86">
        <f>SUM(J4644:J4648)</f>
        <v>0</v>
      </c>
      <c r="K4643" s="87">
        <f t="shared" si="3785"/>
        <v>0</v>
      </c>
      <c r="L4643" s="83">
        <f>SUM(L4644:L4648)</f>
        <v>0</v>
      </c>
      <c r="M4643" s="86">
        <f>SUM(M4644:M4648)</f>
        <v>0</v>
      </c>
      <c r="N4643" s="88">
        <f>SUM(N4644:N4648)</f>
        <v>0</v>
      </c>
      <c r="O4643" s="83">
        <f>SUM(O4644:O4648)</f>
        <v>0</v>
      </c>
      <c r="P4643" s="88">
        <f>SUM(P4644:P4648)</f>
        <v>0</v>
      </c>
      <c r="Q4643" s="177">
        <f t="shared" si="3786"/>
        <v>0</v>
      </c>
      <c r="R4643" s="88">
        <f>SUM(R4644:R4648)</f>
        <v>0</v>
      </c>
      <c r="S4643" s="88">
        <f>SUM(S4644:S4648)</f>
        <v>0</v>
      </c>
      <c r="T4643" s="178">
        <f t="shared" si="3797"/>
        <v>0</v>
      </c>
      <c r="U4643" s="157"/>
      <c r="V4643" s="83">
        <f>SUM(V4644:V4648)</f>
        <v>0</v>
      </c>
      <c r="W4643" s="88">
        <f>SUM(W4644:W4648)</f>
        <v>0</v>
      </c>
      <c r="X4643" s="177">
        <f t="shared" si="3787"/>
        <v>0</v>
      </c>
      <c r="Y4643" s="88">
        <f>SUM(Y4644:Y4648)</f>
        <v>0</v>
      </c>
      <c r="Z4643" s="88">
        <f>SUM(Z4644:Z4648)</f>
        <v>0</v>
      </c>
      <c r="AA4643" s="178">
        <f t="shared" si="3798"/>
        <v>0</v>
      </c>
      <c r="AB4643" s="157"/>
      <c r="AC4643" s="83">
        <f>SUM(AC4644:AC4648)</f>
        <v>0</v>
      </c>
      <c r="AD4643" s="88">
        <f>SUM(AD4644:AD4648)</f>
        <v>0</v>
      </c>
      <c r="AE4643" s="177">
        <f t="shared" si="3788"/>
        <v>0</v>
      </c>
      <c r="AF4643" s="88">
        <f>SUM(AF4644:AF4648)</f>
        <v>0</v>
      </c>
      <c r="AG4643" s="88">
        <f>SUM(AG4644:AG4648)</f>
        <v>0</v>
      </c>
      <c r="AH4643" s="178">
        <f t="shared" si="3799"/>
        <v>0</v>
      </c>
      <c r="AJ4643" s="84">
        <f t="shared" ref="AJ4643:AU4643" si="3802">SUM(AJ4644:AJ4648)</f>
        <v>0</v>
      </c>
      <c r="AK4643" s="86">
        <f t="shared" si="3802"/>
        <v>0</v>
      </c>
      <c r="AL4643" s="88">
        <f t="shared" si="3802"/>
        <v>0</v>
      </c>
      <c r="AM4643" s="86">
        <f t="shared" si="3802"/>
        <v>0</v>
      </c>
      <c r="AN4643" s="88">
        <f t="shared" si="3802"/>
        <v>0</v>
      </c>
      <c r="AO4643" s="86">
        <f t="shared" si="3802"/>
        <v>0</v>
      </c>
      <c r="AP4643" s="88">
        <f t="shared" si="3802"/>
        <v>0</v>
      </c>
      <c r="AQ4643" s="86">
        <f t="shared" si="3802"/>
        <v>0</v>
      </c>
      <c r="AR4643" s="88">
        <f t="shared" si="3802"/>
        <v>0</v>
      </c>
      <c r="AS4643" s="86">
        <f t="shared" si="3802"/>
        <v>0</v>
      </c>
      <c r="AT4643" s="88">
        <f t="shared" si="3802"/>
        <v>0</v>
      </c>
      <c r="AU4643" s="86">
        <f t="shared" si="3802"/>
        <v>0</v>
      </c>
      <c r="AV4643" s="86">
        <f t="shared" si="3789"/>
        <v>0</v>
      </c>
      <c r="AW4643" s="93">
        <f t="shared" si="3790"/>
        <v>0</v>
      </c>
      <c r="AY4643" s="86">
        <f t="shared" si="3791"/>
        <v>0</v>
      </c>
      <c r="AZ4643" s="86">
        <f t="shared" si="3792"/>
        <v>0</v>
      </c>
      <c r="BA4643" s="86">
        <f t="shared" si="3793"/>
        <v>0</v>
      </c>
      <c r="BB4643" s="86">
        <f t="shared" si="3794"/>
        <v>0</v>
      </c>
      <c r="BC4643" s="86">
        <f t="shared" si="3795"/>
        <v>0</v>
      </c>
      <c r="BD4643" s="86">
        <f t="shared" si="3796"/>
        <v>0</v>
      </c>
    </row>
    <row r="4644" spans="2:56" x14ac:dyDescent="0.3">
      <c r="B4644" s="169" t="s">
        <v>177</v>
      </c>
      <c r="C4644" s="248"/>
      <c r="D4644" s="249"/>
      <c r="E4644" s="172">
        <f t="shared" si="3783"/>
        <v>0</v>
      </c>
      <c r="F4644" s="248"/>
      <c r="G4644" s="249"/>
      <c r="H4644" s="172">
        <f t="shared" si="3784"/>
        <v>0</v>
      </c>
      <c r="I4644" s="248"/>
      <c r="J4644" s="250"/>
      <c r="K4644" s="174">
        <f t="shared" si="3785"/>
        <v>0</v>
      </c>
      <c r="L4644" s="248"/>
      <c r="M4644" s="250"/>
      <c r="N4644" s="251"/>
      <c r="O4644" s="248"/>
      <c r="P4644" s="251"/>
      <c r="Q4644" s="166">
        <f t="shared" si="3786"/>
        <v>0</v>
      </c>
      <c r="R4644" s="251"/>
      <c r="S4644" s="251"/>
      <c r="T4644" s="167">
        <f t="shared" si="3797"/>
        <v>0</v>
      </c>
      <c r="U4644" s="157"/>
      <c r="V4644" s="248"/>
      <c r="W4644" s="251"/>
      <c r="X4644" s="166">
        <f t="shared" si="3787"/>
        <v>0</v>
      </c>
      <c r="Y4644" s="251"/>
      <c r="Z4644" s="251"/>
      <c r="AA4644" s="167">
        <f t="shared" si="3798"/>
        <v>0</v>
      </c>
      <c r="AB4644" s="157"/>
      <c r="AC4644" s="248"/>
      <c r="AD4644" s="251"/>
      <c r="AE4644" s="166">
        <f t="shared" si="3788"/>
        <v>0</v>
      </c>
      <c r="AF4644" s="251"/>
      <c r="AG4644" s="251"/>
      <c r="AH4644" s="167">
        <f t="shared" si="3799"/>
        <v>0</v>
      </c>
      <c r="AJ4644" s="252"/>
      <c r="AK4644" s="253"/>
      <c r="AL4644" s="254"/>
      <c r="AM4644" s="253"/>
      <c r="AN4644" s="254"/>
      <c r="AO4644" s="253"/>
      <c r="AP4644" s="254"/>
      <c r="AQ4644" s="253"/>
      <c r="AR4644" s="254"/>
      <c r="AS4644" s="253"/>
      <c r="AT4644" s="254"/>
      <c r="AU4644" s="253"/>
      <c r="AV4644" s="163">
        <f t="shared" si="3789"/>
        <v>0</v>
      </c>
      <c r="AW4644" s="168">
        <f t="shared" si="3790"/>
        <v>0</v>
      </c>
      <c r="AY4644" s="163">
        <f t="shared" si="3791"/>
        <v>0</v>
      </c>
      <c r="AZ4644" s="163">
        <f t="shared" si="3792"/>
        <v>0</v>
      </c>
      <c r="BA4644" s="163">
        <f t="shared" si="3793"/>
        <v>0</v>
      </c>
      <c r="BB4644" s="163">
        <f t="shared" si="3794"/>
        <v>0</v>
      </c>
      <c r="BC4644" s="163">
        <f t="shared" si="3795"/>
        <v>0</v>
      </c>
      <c r="BD4644" s="163">
        <f t="shared" si="3796"/>
        <v>0</v>
      </c>
    </row>
    <row r="4645" spans="2:56" x14ac:dyDescent="0.3">
      <c r="B4645" s="169" t="s">
        <v>178</v>
      </c>
      <c r="C4645" s="248"/>
      <c r="D4645" s="249"/>
      <c r="E4645" s="172">
        <f t="shared" si="3783"/>
        <v>0</v>
      </c>
      <c r="F4645" s="248"/>
      <c r="G4645" s="249"/>
      <c r="H4645" s="172">
        <f t="shared" si="3784"/>
        <v>0</v>
      </c>
      <c r="I4645" s="248"/>
      <c r="J4645" s="250"/>
      <c r="K4645" s="174">
        <f t="shared" si="3785"/>
        <v>0</v>
      </c>
      <c r="L4645" s="248"/>
      <c r="M4645" s="250"/>
      <c r="N4645" s="251"/>
      <c r="O4645" s="248"/>
      <c r="P4645" s="251"/>
      <c r="Q4645" s="166">
        <f t="shared" si="3786"/>
        <v>0</v>
      </c>
      <c r="R4645" s="251"/>
      <c r="S4645" s="251"/>
      <c r="T4645" s="167">
        <f t="shared" si="3797"/>
        <v>0</v>
      </c>
      <c r="U4645" s="157"/>
      <c r="V4645" s="248"/>
      <c r="W4645" s="251"/>
      <c r="X4645" s="166">
        <f t="shared" si="3787"/>
        <v>0</v>
      </c>
      <c r="Y4645" s="251"/>
      <c r="Z4645" s="251"/>
      <c r="AA4645" s="167">
        <f t="shared" si="3798"/>
        <v>0</v>
      </c>
      <c r="AB4645" s="157"/>
      <c r="AC4645" s="248"/>
      <c r="AD4645" s="251"/>
      <c r="AE4645" s="166">
        <f t="shared" si="3788"/>
        <v>0</v>
      </c>
      <c r="AF4645" s="251"/>
      <c r="AG4645" s="251"/>
      <c r="AH4645" s="167">
        <f t="shared" si="3799"/>
        <v>0</v>
      </c>
      <c r="AJ4645" s="252"/>
      <c r="AK4645" s="253"/>
      <c r="AL4645" s="254"/>
      <c r="AM4645" s="253"/>
      <c r="AN4645" s="254"/>
      <c r="AO4645" s="253"/>
      <c r="AP4645" s="254"/>
      <c r="AQ4645" s="253"/>
      <c r="AR4645" s="254"/>
      <c r="AS4645" s="253"/>
      <c r="AT4645" s="254"/>
      <c r="AU4645" s="253"/>
      <c r="AV4645" s="163">
        <f t="shared" si="3789"/>
        <v>0</v>
      </c>
      <c r="AW4645" s="168">
        <f t="shared" si="3790"/>
        <v>0</v>
      </c>
      <c r="AY4645" s="163">
        <f t="shared" si="3791"/>
        <v>0</v>
      </c>
      <c r="AZ4645" s="163">
        <f t="shared" si="3792"/>
        <v>0</v>
      </c>
      <c r="BA4645" s="163">
        <f t="shared" si="3793"/>
        <v>0</v>
      </c>
      <c r="BB4645" s="163">
        <f t="shared" si="3794"/>
        <v>0</v>
      </c>
      <c r="BC4645" s="163">
        <f t="shared" si="3795"/>
        <v>0</v>
      </c>
      <c r="BD4645" s="163">
        <f t="shared" si="3796"/>
        <v>0</v>
      </c>
    </row>
    <row r="4646" spans="2:56" x14ac:dyDescent="0.3">
      <c r="B4646" s="169" t="s">
        <v>179</v>
      </c>
      <c r="C4646" s="248"/>
      <c r="D4646" s="249"/>
      <c r="E4646" s="172">
        <f t="shared" si="3783"/>
        <v>0</v>
      </c>
      <c r="F4646" s="248"/>
      <c r="G4646" s="249"/>
      <c r="H4646" s="172">
        <f t="shared" si="3784"/>
        <v>0</v>
      </c>
      <c r="I4646" s="248"/>
      <c r="J4646" s="250"/>
      <c r="K4646" s="174">
        <f t="shared" si="3785"/>
        <v>0</v>
      </c>
      <c r="L4646" s="248"/>
      <c r="M4646" s="250"/>
      <c r="N4646" s="251"/>
      <c r="O4646" s="248"/>
      <c r="P4646" s="251"/>
      <c r="Q4646" s="166">
        <f t="shared" si="3786"/>
        <v>0</v>
      </c>
      <c r="R4646" s="251"/>
      <c r="S4646" s="251"/>
      <c r="T4646" s="167">
        <f t="shared" si="3797"/>
        <v>0</v>
      </c>
      <c r="U4646" s="157"/>
      <c r="V4646" s="248"/>
      <c r="W4646" s="251"/>
      <c r="X4646" s="166">
        <f t="shared" si="3787"/>
        <v>0</v>
      </c>
      <c r="Y4646" s="251"/>
      <c r="Z4646" s="251"/>
      <c r="AA4646" s="167">
        <f t="shared" si="3798"/>
        <v>0</v>
      </c>
      <c r="AB4646" s="157"/>
      <c r="AC4646" s="248"/>
      <c r="AD4646" s="251"/>
      <c r="AE4646" s="166">
        <f t="shared" si="3788"/>
        <v>0</v>
      </c>
      <c r="AF4646" s="251"/>
      <c r="AG4646" s="251"/>
      <c r="AH4646" s="167">
        <f t="shared" si="3799"/>
        <v>0</v>
      </c>
      <c r="AJ4646" s="252"/>
      <c r="AK4646" s="253"/>
      <c r="AL4646" s="254"/>
      <c r="AM4646" s="253"/>
      <c r="AN4646" s="254"/>
      <c r="AO4646" s="253"/>
      <c r="AP4646" s="254"/>
      <c r="AQ4646" s="253"/>
      <c r="AR4646" s="254"/>
      <c r="AS4646" s="253"/>
      <c r="AT4646" s="254"/>
      <c r="AU4646" s="253"/>
      <c r="AV4646" s="163">
        <f t="shared" si="3789"/>
        <v>0</v>
      </c>
      <c r="AW4646" s="168">
        <f t="shared" si="3790"/>
        <v>0</v>
      </c>
      <c r="AY4646" s="163">
        <f t="shared" si="3791"/>
        <v>0</v>
      </c>
      <c r="AZ4646" s="163">
        <f t="shared" si="3792"/>
        <v>0</v>
      </c>
      <c r="BA4646" s="163">
        <f t="shared" si="3793"/>
        <v>0</v>
      </c>
      <c r="BB4646" s="163">
        <f t="shared" si="3794"/>
        <v>0</v>
      </c>
      <c r="BC4646" s="163">
        <f t="shared" si="3795"/>
        <v>0</v>
      </c>
      <c r="BD4646" s="163">
        <f t="shared" si="3796"/>
        <v>0</v>
      </c>
    </row>
    <row r="4647" spans="2:56" x14ac:dyDescent="0.3">
      <c r="B4647" s="169" t="s">
        <v>180</v>
      </c>
      <c r="C4647" s="248"/>
      <c r="D4647" s="249"/>
      <c r="E4647" s="172">
        <f t="shared" si="3783"/>
        <v>0</v>
      </c>
      <c r="F4647" s="248"/>
      <c r="G4647" s="249"/>
      <c r="H4647" s="172">
        <f t="shared" si="3784"/>
        <v>0</v>
      </c>
      <c r="I4647" s="248"/>
      <c r="J4647" s="250"/>
      <c r="K4647" s="174">
        <f t="shared" si="3785"/>
        <v>0</v>
      </c>
      <c r="L4647" s="248"/>
      <c r="M4647" s="250"/>
      <c r="N4647" s="251"/>
      <c r="O4647" s="248"/>
      <c r="P4647" s="251"/>
      <c r="Q4647" s="166">
        <f t="shared" si="3786"/>
        <v>0</v>
      </c>
      <c r="R4647" s="251"/>
      <c r="S4647" s="251"/>
      <c r="T4647" s="167">
        <f t="shared" si="3797"/>
        <v>0</v>
      </c>
      <c r="U4647" s="157"/>
      <c r="V4647" s="248"/>
      <c r="W4647" s="251"/>
      <c r="X4647" s="166">
        <f t="shared" si="3787"/>
        <v>0</v>
      </c>
      <c r="Y4647" s="251"/>
      <c r="Z4647" s="251"/>
      <c r="AA4647" s="167">
        <f t="shared" si="3798"/>
        <v>0</v>
      </c>
      <c r="AB4647" s="157"/>
      <c r="AC4647" s="248"/>
      <c r="AD4647" s="251"/>
      <c r="AE4647" s="166">
        <f t="shared" si="3788"/>
        <v>0</v>
      </c>
      <c r="AF4647" s="251"/>
      <c r="AG4647" s="251"/>
      <c r="AH4647" s="167">
        <f t="shared" si="3799"/>
        <v>0</v>
      </c>
      <c r="AJ4647" s="252"/>
      <c r="AK4647" s="253"/>
      <c r="AL4647" s="254"/>
      <c r="AM4647" s="253"/>
      <c r="AN4647" s="254"/>
      <c r="AO4647" s="253"/>
      <c r="AP4647" s="254"/>
      <c r="AQ4647" s="253"/>
      <c r="AR4647" s="254"/>
      <c r="AS4647" s="253"/>
      <c r="AT4647" s="254"/>
      <c r="AU4647" s="253"/>
      <c r="AV4647" s="163">
        <f t="shared" si="3789"/>
        <v>0</v>
      </c>
      <c r="AW4647" s="168">
        <f t="shared" si="3790"/>
        <v>0</v>
      </c>
      <c r="AY4647" s="163">
        <f t="shared" si="3791"/>
        <v>0</v>
      </c>
      <c r="AZ4647" s="163">
        <f t="shared" si="3792"/>
        <v>0</v>
      </c>
      <c r="BA4647" s="163">
        <f t="shared" si="3793"/>
        <v>0</v>
      </c>
      <c r="BB4647" s="163">
        <f t="shared" si="3794"/>
        <v>0</v>
      </c>
      <c r="BC4647" s="163">
        <f t="shared" si="3795"/>
        <v>0</v>
      </c>
      <c r="BD4647" s="163">
        <f t="shared" si="3796"/>
        <v>0</v>
      </c>
    </row>
    <row r="4648" spans="2:56" x14ac:dyDescent="0.3">
      <c r="B4648" s="169" t="s">
        <v>181</v>
      </c>
      <c r="C4648" s="248"/>
      <c r="D4648" s="249"/>
      <c r="E4648" s="172">
        <f t="shared" si="3783"/>
        <v>0</v>
      </c>
      <c r="F4648" s="248"/>
      <c r="G4648" s="249"/>
      <c r="H4648" s="172">
        <f t="shared" si="3784"/>
        <v>0</v>
      </c>
      <c r="I4648" s="248"/>
      <c r="J4648" s="250"/>
      <c r="K4648" s="174">
        <f t="shared" si="3785"/>
        <v>0</v>
      </c>
      <c r="L4648" s="248"/>
      <c r="M4648" s="250"/>
      <c r="N4648" s="251"/>
      <c r="O4648" s="248"/>
      <c r="P4648" s="251"/>
      <c r="Q4648" s="166">
        <f t="shared" si="3786"/>
        <v>0</v>
      </c>
      <c r="R4648" s="251"/>
      <c r="S4648" s="251"/>
      <c r="T4648" s="167">
        <f t="shared" si="3797"/>
        <v>0</v>
      </c>
      <c r="U4648" s="157"/>
      <c r="V4648" s="248"/>
      <c r="W4648" s="251"/>
      <c r="X4648" s="166">
        <f t="shared" si="3787"/>
        <v>0</v>
      </c>
      <c r="Y4648" s="251"/>
      <c r="Z4648" s="251"/>
      <c r="AA4648" s="167">
        <f t="shared" si="3798"/>
        <v>0</v>
      </c>
      <c r="AB4648" s="157"/>
      <c r="AC4648" s="248"/>
      <c r="AD4648" s="251"/>
      <c r="AE4648" s="166">
        <f t="shared" si="3788"/>
        <v>0</v>
      </c>
      <c r="AF4648" s="251"/>
      <c r="AG4648" s="251"/>
      <c r="AH4648" s="167">
        <f t="shared" si="3799"/>
        <v>0</v>
      </c>
      <c r="AJ4648" s="252"/>
      <c r="AK4648" s="253"/>
      <c r="AL4648" s="254"/>
      <c r="AM4648" s="253"/>
      <c r="AN4648" s="254"/>
      <c r="AO4648" s="253"/>
      <c r="AP4648" s="254"/>
      <c r="AQ4648" s="253"/>
      <c r="AR4648" s="254"/>
      <c r="AS4648" s="253"/>
      <c r="AT4648" s="254"/>
      <c r="AU4648" s="253"/>
      <c r="AV4648" s="163">
        <f t="shared" si="3789"/>
        <v>0</v>
      </c>
      <c r="AW4648" s="168">
        <f t="shared" si="3790"/>
        <v>0</v>
      </c>
      <c r="AY4648" s="163">
        <f t="shared" si="3791"/>
        <v>0</v>
      </c>
      <c r="AZ4648" s="163">
        <f t="shared" si="3792"/>
        <v>0</v>
      </c>
      <c r="BA4648" s="163">
        <f t="shared" si="3793"/>
        <v>0</v>
      </c>
      <c r="BB4648" s="163">
        <f t="shared" si="3794"/>
        <v>0</v>
      </c>
      <c r="BC4648" s="163">
        <f t="shared" si="3795"/>
        <v>0</v>
      </c>
      <c r="BD4648" s="163">
        <f t="shared" si="3796"/>
        <v>0</v>
      </c>
    </row>
    <row r="4649" spans="2:56" x14ac:dyDescent="0.3">
      <c r="B4649" s="179" t="s">
        <v>182</v>
      </c>
      <c r="C4649" s="83">
        <f>SUM(C4650)</f>
        <v>48000</v>
      </c>
      <c r="D4649" s="84">
        <f>SUM(D4650)</f>
        <v>48000</v>
      </c>
      <c r="E4649" s="85">
        <f t="shared" si="3783"/>
        <v>1</v>
      </c>
      <c r="F4649" s="83">
        <f>SUM(F4650)</f>
        <v>28440</v>
      </c>
      <c r="G4649" s="84">
        <f>SUM(G4650)</f>
        <v>26400</v>
      </c>
      <c r="H4649" s="85">
        <f t="shared" si="3784"/>
        <v>0.92827004219409281</v>
      </c>
      <c r="I4649" s="83">
        <f>SUM(I4650)</f>
        <v>249182</v>
      </c>
      <c r="J4649" s="86">
        <f>SUM(J4650)</f>
        <v>249087</v>
      </c>
      <c r="K4649" s="87">
        <f t="shared" si="3785"/>
        <v>0.99961875255837096</v>
      </c>
      <c r="L4649" s="83">
        <f>SUM(L4650)</f>
        <v>70000</v>
      </c>
      <c r="M4649" s="86">
        <f>SUM(M4650)</f>
        <v>53849</v>
      </c>
      <c r="N4649" s="88">
        <f>SUM(N4650)</f>
        <v>0</v>
      </c>
      <c r="O4649" s="83">
        <f>SUM(O4650)</f>
        <v>0</v>
      </c>
      <c r="P4649" s="88">
        <f>SUM(P4650)</f>
        <v>101000</v>
      </c>
      <c r="Q4649" s="177">
        <f t="shared" si="3786"/>
        <v>101000</v>
      </c>
      <c r="R4649" s="88">
        <f>SUM(R4650)</f>
        <v>0</v>
      </c>
      <c r="S4649" s="88">
        <f>SUM(S4650)</f>
        <v>0</v>
      </c>
      <c r="T4649" s="178">
        <f t="shared" si="3797"/>
        <v>101000</v>
      </c>
      <c r="U4649" s="157"/>
      <c r="V4649" s="83">
        <f>SUM(V4650)</f>
        <v>0</v>
      </c>
      <c r="W4649" s="88">
        <f>SUM(W4650)</f>
        <v>0</v>
      </c>
      <c r="X4649" s="177">
        <f t="shared" si="3787"/>
        <v>0</v>
      </c>
      <c r="Y4649" s="88">
        <f>SUM(Y4650)</f>
        <v>0</v>
      </c>
      <c r="Z4649" s="88">
        <f>SUM(Z4650)</f>
        <v>0</v>
      </c>
      <c r="AA4649" s="178">
        <f t="shared" si="3798"/>
        <v>0</v>
      </c>
      <c r="AB4649" s="157"/>
      <c r="AC4649" s="83">
        <f>SUM(AC4650)</f>
        <v>0</v>
      </c>
      <c r="AD4649" s="88">
        <f>SUM(AD4650)</f>
        <v>0</v>
      </c>
      <c r="AE4649" s="177">
        <f t="shared" si="3788"/>
        <v>0</v>
      </c>
      <c r="AF4649" s="88">
        <f>SUM(AF4650)</f>
        <v>0</v>
      </c>
      <c r="AG4649" s="88">
        <f>SUM(AG4650)</f>
        <v>0</v>
      </c>
      <c r="AH4649" s="178">
        <f t="shared" si="3799"/>
        <v>0</v>
      </c>
      <c r="AJ4649" s="84">
        <f t="shared" ref="AJ4649:AU4649" si="3803">SUM(AJ4650)</f>
        <v>0</v>
      </c>
      <c r="AK4649" s="86">
        <f t="shared" si="3803"/>
        <v>0</v>
      </c>
      <c r="AL4649" s="88">
        <f t="shared" si="3803"/>
        <v>0</v>
      </c>
      <c r="AM4649" s="86">
        <f t="shared" si="3803"/>
        <v>30500</v>
      </c>
      <c r="AN4649" s="88">
        <f t="shared" si="3803"/>
        <v>0</v>
      </c>
      <c r="AO4649" s="86">
        <f t="shared" si="3803"/>
        <v>0</v>
      </c>
      <c r="AP4649" s="88">
        <f t="shared" si="3803"/>
        <v>40000</v>
      </c>
      <c r="AQ4649" s="86">
        <f t="shared" si="3803"/>
        <v>0</v>
      </c>
      <c r="AR4649" s="88">
        <f t="shared" si="3803"/>
        <v>30000</v>
      </c>
      <c r="AS4649" s="86">
        <f t="shared" si="3803"/>
        <v>0</v>
      </c>
      <c r="AT4649" s="88">
        <f t="shared" si="3803"/>
        <v>0</v>
      </c>
      <c r="AU4649" s="86">
        <f t="shared" si="3803"/>
        <v>500</v>
      </c>
      <c r="AV4649" s="86">
        <f t="shared" si="3789"/>
        <v>101000</v>
      </c>
      <c r="AW4649" s="93">
        <f t="shared" si="3790"/>
        <v>0</v>
      </c>
      <c r="AY4649" s="86">
        <f t="shared" si="3791"/>
        <v>0</v>
      </c>
      <c r="AZ4649" s="86">
        <f t="shared" si="3792"/>
        <v>30500</v>
      </c>
      <c r="BA4649" s="86">
        <f t="shared" si="3793"/>
        <v>70000</v>
      </c>
      <c r="BB4649" s="86">
        <f t="shared" si="3794"/>
        <v>500</v>
      </c>
      <c r="BC4649" s="86">
        <f t="shared" si="3795"/>
        <v>101000</v>
      </c>
      <c r="BD4649" s="86">
        <f t="shared" si="3796"/>
        <v>0</v>
      </c>
    </row>
    <row r="4650" spans="2:56" x14ac:dyDescent="0.3">
      <c r="B4650" s="169" t="s">
        <v>182</v>
      </c>
      <c r="C4650" s="248">
        <v>48000</v>
      </c>
      <c r="D4650" s="249">
        <v>48000</v>
      </c>
      <c r="E4650" s="172">
        <f t="shared" si="3783"/>
        <v>1</v>
      </c>
      <c r="F4650" s="248">
        <v>28440</v>
      </c>
      <c r="G4650" s="249">
        <v>26400</v>
      </c>
      <c r="H4650" s="172">
        <f t="shared" si="3784"/>
        <v>0.92827004219409281</v>
      </c>
      <c r="I4650" s="248">
        <v>249182</v>
      </c>
      <c r="J4650" s="250">
        <v>249087</v>
      </c>
      <c r="K4650" s="174">
        <f t="shared" si="3785"/>
        <v>0.99961875255837096</v>
      </c>
      <c r="L4650" s="248">
        <v>70000</v>
      </c>
      <c r="M4650" s="250">
        <v>53849</v>
      </c>
      <c r="N4650" s="251"/>
      <c r="O4650" s="248"/>
      <c r="P4650" s="251">
        <f>100000+1000</f>
        <v>101000</v>
      </c>
      <c r="Q4650" s="166">
        <f t="shared" si="3786"/>
        <v>101000</v>
      </c>
      <c r="R4650" s="251"/>
      <c r="S4650" s="251"/>
      <c r="T4650" s="167">
        <f t="shared" si="3797"/>
        <v>101000</v>
      </c>
      <c r="U4650" s="157"/>
      <c r="V4650" s="248"/>
      <c r="W4650" s="251"/>
      <c r="X4650" s="166">
        <f t="shared" si="3787"/>
        <v>0</v>
      </c>
      <c r="Y4650" s="251"/>
      <c r="Z4650" s="251"/>
      <c r="AA4650" s="167">
        <f t="shared" si="3798"/>
        <v>0</v>
      </c>
      <c r="AB4650" s="157"/>
      <c r="AC4650" s="248"/>
      <c r="AD4650" s="251"/>
      <c r="AE4650" s="166">
        <f t="shared" si="3788"/>
        <v>0</v>
      </c>
      <c r="AF4650" s="251"/>
      <c r="AG4650" s="251"/>
      <c r="AH4650" s="167">
        <f t="shared" si="3799"/>
        <v>0</v>
      </c>
      <c r="AJ4650" s="252"/>
      <c r="AK4650" s="253"/>
      <c r="AL4650" s="254"/>
      <c r="AM4650" s="253">
        <f>30000+1000-500</f>
        <v>30500</v>
      </c>
      <c r="AN4650" s="254"/>
      <c r="AO4650" s="253"/>
      <c r="AP4650" s="254">
        <f>40000</f>
        <v>40000</v>
      </c>
      <c r="AQ4650" s="253"/>
      <c r="AR4650" s="254">
        <v>30000</v>
      </c>
      <c r="AS4650" s="253"/>
      <c r="AT4650" s="254"/>
      <c r="AU4650" s="253">
        <v>500</v>
      </c>
      <c r="AV4650" s="163">
        <f t="shared" si="3789"/>
        <v>101000</v>
      </c>
      <c r="AW4650" s="168">
        <f t="shared" si="3790"/>
        <v>0</v>
      </c>
      <c r="AY4650" s="163">
        <f t="shared" si="3791"/>
        <v>0</v>
      </c>
      <c r="AZ4650" s="163">
        <f t="shared" si="3792"/>
        <v>30500</v>
      </c>
      <c r="BA4650" s="163">
        <f t="shared" si="3793"/>
        <v>70000</v>
      </c>
      <c r="BB4650" s="163">
        <f t="shared" si="3794"/>
        <v>500</v>
      </c>
      <c r="BC4650" s="163">
        <f t="shared" si="3795"/>
        <v>101000</v>
      </c>
      <c r="BD4650" s="163">
        <f t="shared" si="3796"/>
        <v>0</v>
      </c>
    </row>
    <row r="4651" spans="2:56" x14ac:dyDescent="0.3">
      <c r="B4651" s="179" t="s">
        <v>183</v>
      </c>
      <c r="C4651" s="83">
        <f>SUM(C4652)</f>
        <v>0</v>
      </c>
      <c r="D4651" s="84">
        <f>SUM(D4652)</f>
        <v>0</v>
      </c>
      <c r="E4651" s="85">
        <f t="shared" si="3783"/>
        <v>0</v>
      </c>
      <c r="F4651" s="83">
        <f>SUM(F4652)</f>
        <v>0</v>
      </c>
      <c r="G4651" s="84">
        <f>SUM(G4652)</f>
        <v>0</v>
      </c>
      <c r="H4651" s="85">
        <f t="shared" si="3784"/>
        <v>0</v>
      </c>
      <c r="I4651" s="83">
        <f>SUM(I4652)</f>
        <v>0</v>
      </c>
      <c r="J4651" s="86">
        <f>SUM(J4652)</f>
        <v>0</v>
      </c>
      <c r="K4651" s="87">
        <f t="shared" si="3785"/>
        <v>0</v>
      </c>
      <c r="L4651" s="83">
        <f>SUM(L4652)</f>
        <v>0</v>
      </c>
      <c r="M4651" s="86">
        <f>SUM(M4652)</f>
        <v>0</v>
      </c>
      <c r="N4651" s="88">
        <f>SUM(N4652)</f>
        <v>0</v>
      </c>
      <c r="O4651" s="83">
        <f>SUM(O4652)</f>
        <v>0</v>
      </c>
      <c r="P4651" s="88">
        <f>SUM(P4652)</f>
        <v>0</v>
      </c>
      <c r="Q4651" s="177">
        <f t="shared" si="3786"/>
        <v>0</v>
      </c>
      <c r="R4651" s="88">
        <f>SUM(R4652)</f>
        <v>0</v>
      </c>
      <c r="S4651" s="88">
        <f>SUM(S4652)</f>
        <v>0</v>
      </c>
      <c r="T4651" s="178">
        <f t="shared" si="3797"/>
        <v>0</v>
      </c>
      <c r="U4651" s="157"/>
      <c r="V4651" s="83">
        <f>SUM(V4652)</f>
        <v>0</v>
      </c>
      <c r="W4651" s="88">
        <f>SUM(W4652)</f>
        <v>0</v>
      </c>
      <c r="X4651" s="177">
        <f t="shared" si="3787"/>
        <v>0</v>
      </c>
      <c r="Y4651" s="88">
        <f>SUM(Y4652)</f>
        <v>0</v>
      </c>
      <c r="Z4651" s="88">
        <f>SUM(Z4652)</f>
        <v>0</v>
      </c>
      <c r="AA4651" s="178">
        <f t="shared" si="3798"/>
        <v>0</v>
      </c>
      <c r="AB4651" s="157"/>
      <c r="AC4651" s="83">
        <f>SUM(AC4652)</f>
        <v>0</v>
      </c>
      <c r="AD4651" s="88">
        <f>SUM(AD4652)</f>
        <v>0</v>
      </c>
      <c r="AE4651" s="177">
        <f t="shared" si="3788"/>
        <v>0</v>
      </c>
      <c r="AF4651" s="88">
        <f>SUM(AF4652)</f>
        <v>0</v>
      </c>
      <c r="AG4651" s="88">
        <f>SUM(AG4652)</f>
        <v>0</v>
      </c>
      <c r="AH4651" s="178">
        <f t="shared" si="3799"/>
        <v>0</v>
      </c>
      <c r="AJ4651" s="84">
        <f t="shared" ref="AJ4651:AU4651" si="3804">SUM(AJ4652)</f>
        <v>0</v>
      </c>
      <c r="AK4651" s="86">
        <f t="shared" si="3804"/>
        <v>0</v>
      </c>
      <c r="AL4651" s="88">
        <f t="shared" si="3804"/>
        <v>0</v>
      </c>
      <c r="AM4651" s="86">
        <f t="shared" si="3804"/>
        <v>0</v>
      </c>
      <c r="AN4651" s="88">
        <f t="shared" si="3804"/>
        <v>0</v>
      </c>
      <c r="AO4651" s="86">
        <f t="shared" si="3804"/>
        <v>0</v>
      </c>
      <c r="AP4651" s="88">
        <f t="shared" si="3804"/>
        <v>0</v>
      </c>
      <c r="AQ4651" s="86">
        <f t="shared" si="3804"/>
        <v>0</v>
      </c>
      <c r="AR4651" s="88">
        <f t="shared" si="3804"/>
        <v>0</v>
      </c>
      <c r="AS4651" s="86">
        <f t="shared" si="3804"/>
        <v>0</v>
      </c>
      <c r="AT4651" s="88">
        <f t="shared" si="3804"/>
        <v>0</v>
      </c>
      <c r="AU4651" s="86">
        <f t="shared" si="3804"/>
        <v>0</v>
      </c>
      <c r="AV4651" s="86">
        <f t="shared" si="3789"/>
        <v>0</v>
      </c>
      <c r="AW4651" s="93">
        <f t="shared" si="3790"/>
        <v>0</v>
      </c>
      <c r="AY4651" s="86">
        <f t="shared" si="3791"/>
        <v>0</v>
      </c>
      <c r="AZ4651" s="86">
        <f t="shared" si="3792"/>
        <v>0</v>
      </c>
      <c r="BA4651" s="86">
        <f t="shared" si="3793"/>
        <v>0</v>
      </c>
      <c r="BB4651" s="86">
        <f t="shared" si="3794"/>
        <v>0</v>
      </c>
      <c r="BC4651" s="86">
        <f t="shared" si="3795"/>
        <v>0</v>
      </c>
      <c r="BD4651" s="86">
        <f t="shared" si="3796"/>
        <v>0</v>
      </c>
    </row>
    <row r="4652" spans="2:56" x14ac:dyDescent="0.3">
      <c r="B4652" s="169" t="s">
        <v>184</v>
      </c>
      <c r="C4652" s="248"/>
      <c r="D4652" s="249"/>
      <c r="E4652" s="172">
        <f t="shared" si="3783"/>
        <v>0</v>
      </c>
      <c r="F4652" s="248"/>
      <c r="G4652" s="249"/>
      <c r="H4652" s="172">
        <f t="shared" si="3784"/>
        <v>0</v>
      </c>
      <c r="I4652" s="248"/>
      <c r="J4652" s="250"/>
      <c r="K4652" s="174">
        <f t="shared" si="3785"/>
        <v>0</v>
      </c>
      <c r="L4652" s="248"/>
      <c r="M4652" s="250"/>
      <c r="N4652" s="251"/>
      <c r="O4652" s="248"/>
      <c r="P4652" s="251"/>
      <c r="Q4652" s="166">
        <f t="shared" si="3786"/>
        <v>0</v>
      </c>
      <c r="R4652" s="251"/>
      <c r="S4652" s="251"/>
      <c r="T4652" s="167">
        <f t="shared" si="3797"/>
        <v>0</v>
      </c>
      <c r="U4652" s="157"/>
      <c r="V4652" s="248"/>
      <c r="W4652" s="251"/>
      <c r="X4652" s="166">
        <f t="shared" si="3787"/>
        <v>0</v>
      </c>
      <c r="Y4652" s="251"/>
      <c r="Z4652" s="251"/>
      <c r="AA4652" s="167">
        <f t="shared" si="3798"/>
        <v>0</v>
      </c>
      <c r="AB4652" s="157"/>
      <c r="AC4652" s="248"/>
      <c r="AD4652" s="251"/>
      <c r="AE4652" s="166">
        <f t="shared" si="3788"/>
        <v>0</v>
      </c>
      <c r="AF4652" s="251"/>
      <c r="AG4652" s="251"/>
      <c r="AH4652" s="167">
        <f t="shared" si="3799"/>
        <v>0</v>
      </c>
      <c r="AJ4652" s="252"/>
      <c r="AK4652" s="253"/>
      <c r="AL4652" s="254"/>
      <c r="AM4652" s="253"/>
      <c r="AN4652" s="254"/>
      <c r="AO4652" s="253"/>
      <c r="AP4652" s="254"/>
      <c r="AQ4652" s="253"/>
      <c r="AR4652" s="254"/>
      <c r="AS4652" s="253"/>
      <c r="AT4652" s="254"/>
      <c r="AU4652" s="253"/>
      <c r="AV4652" s="163">
        <f t="shared" si="3789"/>
        <v>0</v>
      </c>
      <c r="AW4652" s="168">
        <f t="shared" si="3790"/>
        <v>0</v>
      </c>
      <c r="AY4652" s="163">
        <f t="shared" si="3791"/>
        <v>0</v>
      </c>
      <c r="AZ4652" s="163">
        <f t="shared" si="3792"/>
        <v>0</v>
      </c>
      <c r="BA4652" s="163">
        <f t="shared" si="3793"/>
        <v>0</v>
      </c>
      <c r="BB4652" s="163">
        <f t="shared" si="3794"/>
        <v>0</v>
      </c>
      <c r="BC4652" s="163">
        <f t="shared" si="3795"/>
        <v>0</v>
      </c>
      <c r="BD4652" s="163">
        <f t="shared" si="3796"/>
        <v>0</v>
      </c>
    </row>
    <row r="4653" spans="2:56" x14ac:dyDescent="0.3">
      <c r="B4653" s="176" t="s">
        <v>185</v>
      </c>
      <c r="C4653" s="83">
        <f>SUM(C4654:C4655)</f>
        <v>0</v>
      </c>
      <c r="D4653" s="84">
        <f>SUM(D4654:D4655)</f>
        <v>0</v>
      </c>
      <c r="E4653" s="85">
        <f t="shared" si="3783"/>
        <v>0</v>
      </c>
      <c r="F4653" s="83">
        <f>SUM(F4654:F4655)</f>
        <v>0</v>
      </c>
      <c r="G4653" s="84">
        <f>SUM(G4654:G4655)</f>
        <v>0</v>
      </c>
      <c r="H4653" s="85">
        <f t="shared" si="3784"/>
        <v>0</v>
      </c>
      <c r="I4653" s="83">
        <f>SUM(I4654:I4655)</f>
        <v>0</v>
      </c>
      <c r="J4653" s="86">
        <f>SUM(J4654:J4655)</f>
        <v>0</v>
      </c>
      <c r="K4653" s="87">
        <f t="shared" si="3785"/>
        <v>0</v>
      </c>
      <c r="L4653" s="83">
        <f>SUM(L4654:L4655)</f>
        <v>0</v>
      </c>
      <c r="M4653" s="86">
        <f>SUM(M4654:M4655)</f>
        <v>0</v>
      </c>
      <c r="N4653" s="88">
        <f>SUM(N4654:N4655)</f>
        <v>0</v>
      </c>
      <c r="O4653" s="83">
        <f>SUM(O4654:O4655)</f>
        <v>0</v>
      </c>
      <c r="P4653" s="88">
        <f>SUM(P4654:P4655)</f>
        <v>0</v>
      </c>
      <c r="Q4653" s="177">
        <f t="shared" si="3786"/>
        <v>0</v>
      </c>
      <c r="R4653" s="88">
        <f>SUM(R4654:R4655)</f>
        <v>0</v>
      </c>
      <c r="S4653" s="88">
        <f>SUM(S4654:S4655)</f>
        <v>0</v>
      </c>
      <c r="T4653" s="178">
        <f t="shared" si="3797"/>
        <v>0</v>
      </c>
      <c r="U4653" s="157"/>
      <c r="V4653" s="83">
        <f>SUM(V4654:V4655)</f>
        <v>0</v>
      </c>
      <c r="W4653" s="88">
        <f>SUM(W4654:W4655)</f>
        <v>0</v>
      </c>
      <c r="X4653" s="177">
        <f t="shared" si="3787"/>
        <v>0</v>
      </c>
      <c r="Y4653" s="88">
        <f>SUM(Y4654:Y4655)</f>
        <v>0</v>
      </c>
      <c r="Z4653" s="88">
        <f>SUM(Z4654:Z4655)</f>
        <v>0</v>
      </c>
      <c r="AA4653" s="178">
        <f t="shared" si="3798"/>
        <v>0</v>
      </c>
      <c r="AB4653" s="157"/>
      <c r="AC4653" s="83">
        <f>SUM(AC4654:AC4655)</f>
        <v>0</v>
      </c>
      <c r="AD4653" s="88">
        <f>SUM(AD4654:AD4655)</f>
        <v>0</v>
      </c>
      <c r="AE4653" s="177">
        <f t="shared" si="3788"/>
        <v>0</v>
      </c>
      <c r="AF4653" s="88">
        <f>SUM(AF4654:AF4655)</f>
        <v>0</v>
      </c>
      <c r="AG4653" s="88">
        <f>SUM(AG4654:AG4655)</f>
        <v>0</v>
      </c>
      <c r="AH4653" s="178">
        <f t="shared" si="3799"/>
        <v>0</v>
      </c>
      <c r="AJ4653" s="84">
        <f t="shared" ref="AJ4653:AU4653" si="3805">SUM(AJ4654:AJ4655)</f>
        <v>0</v>
      </c>
      <c r="AK4653" s="86">
        <f t="shared" si="3805"/>
        <v>0</v>
      </c>
      <c r="AL4653" s="88">
        <f t="shared" si="3805"/>
        <v>0</v>
      </c>
      <c r="AM4653" s="86">
        <f t="shared" si="3805"/>
        <v>0</v>
      </c>
      <c r="AN4653" s="88">
        <f t="shared" si="3805"/>
        <v>0</v>
      </c>
      <c r="AO4653" s="86">
        <f t="shared" si="3805"/>
        <v>0</v>
      </c>
      <c r="AP4653" s="88">
        <f t="shared" si="3805"/>
        <v>0</v>
      </c>
      <c r="AQ4653" s="86">
        <f t="shared" si="3805"/>
        <v>0</v>
      </c>
      <c r="AR4653" s="88">
        <f t="shared" si="3805"/>
        <v>0</v>
      </c>
      <c r="AS4653" s="86">
        <f t="shared" si="3805"/>
        <v>0</v>
      </c>
      <c r="AT4653" s="88">
        <f t="shared" si="3805"/>
        <v>0</v>
      </c>
      <c r="AU4653" s="86">
        <f t="shared" si="3805"/>
        <v>0</v>
      </c>
      <c r="AV4653" s="86">
        <f t="shared" si="3789"/>
        <v>0</v>
      </c>
      <c r="AW4653" s="93">
        <f t="shared" si="3790"/>
        <v>0</v>
      </c>
      <c r="AY4653" s="86">
        <f t="shared" si="3791"/>
        <v>0</v>
      </c>
      <c r="AZ4653" s="86">
        <f t="shared" si="3792"/>
        <v>0</v>
      </c>
      <c r="BA4653" s="86">
        <f t="shared" si="3793"/>
        <v>0</v>
      </c>
      <c r="BB4653" s="86">
        <f t="shared" si="3794"/>
        <v>0</v>
      </c>
      <c r="BC4653" s="86">
        <f t="shared" si="3795"/>
        <v>0</v>
      </c>
      <c r="BD4653" s="86">
        <f t="shared" si="3796"/>
        <v>0</v>
      </c>
    </row>
    <row r="4654" spans="2:56" x14ac:dyDescent="0.3">
      <c r="B4654" s="186" t="s">
        <v>186</v>
      </c>
      <c r="C4654" s="255"/>
      <c r="D4654" s="256"/>
      <c r="E4654" s="182">
        <f t="shared" si="3783"/>
        <v>0</v>
      </c>
      <c r="F4654" s="255"/>
      <c r="G4654" s="256"/>
      <c r="H4654" s="182">
        <f t="shared" si="3784"/>
        <v>0</v>
      </c>
      <c r="I4654" s="255"/>
      <c r="J4654" s="257"/>
      <c r="K4654" s="184">
        <f t="shared" si="3785"/>
        <v>0</v>
      </c>
      <c r="L4654" s="255"/>
      <c r="M4654" s="257"/>
      <c r="N4654" s="258"/>
      <c r="O4654" s="255"/>
      <c r="P4654" s="258"/>
      <c r="Q4654" s="177">
        <f t="shared" si="3786"/>
        <v>0</v>
      </c>
      <c r="R4654" s="258"/>
      <c r="S4654" s="258"/>
      <c r="T4654" s="178">
        <f t="shared" si="3797"/>
        <v>0</v>
      </c>
      <c r="U4654" s="157"/>
      <c r="V4654" s="255"/>
      <c r="W4654" s="258"/>
      <c r="X4654" s="177">
        <f t="shared" si="3787"/>
        <v>0</v>
      </c>
      <c r="Y4654" s="258"/>
      <c r="Z4654" s="258"/>
      <c r="AA4654" s="178">
        <f t="shared" si="3798"/>
        <v>0</v>
      </c>
      <c r="AB4654" s="157"/>
      <c r="AC4654" s="255"/>
      <c r="AD4654" s="258"/>
      <c r="AE4654" s="177">
        <f t="shared" si="3788"/>
        <v>0</v>
      </c>
      <c r="AF4654" s="258"/>
      <c r="AG4654" s="258"/>
      <c r="AH4654" s="178">
        <f t="shared" si="3799"/>
        <v>0</v>
      </c>
      <c r="AJ4654" s="252"/>
      <c r="AK4654" s="253"/>
      <c r="AL4654" s="254"/>
      <c r="AM4654" s="253"/>
      <c r="AN4654" s="254"/>
      <c r="AO4654" s="253"/>
      <c r="AP4654" s="254"/>
      <c r="AQ4654" s="253"/>
      <c r="AR4654" s="254"/>
      <c r="AS4654" s="253"/>
      <c r="AT4654" s="254"/>
      <c r="AU4654" s="253"/>
      <c r="AV4654" s="163">
        <f t="shared" si="3789"/>
        <v>0</v>
      </c>
      <c r="AW4654" s="93">
        <f t="shared" si="3790"/>
        <v>0</v>
      </c>
      <c r="AY4654" s="163">
        <f t="shared" si="3791"/>
        <v>0</v>
      </c>
      <c r="AZ4654" s="163">
        <f t="shared" si="3792"/>
        <v>0</v>
      </c>
      <c r="BA4654" s="163">
        <f t="shared" si="3793"/>
        <v>0</v>
      </c>
      <c r="BB4654" s="163">
        <f t="shared" si="3794"/>
        <v>0</v>
      </c>
      <c r="BC4654" s="163">
        <f t="shared" si="3795"/>
        <v>0</v>
      </c>
      <c r="BD4654" s="163">
        <f t="shared" si="3796"/>
        <v>0</v>
      </c>
    </row>
    <row r="4655" spans="2:56" x14ac:dyDescent="0.3">
      <c r="B4655" s="186" t="s">
        <v>187</v>
      </c>
      <c r="C4655" s="255"/>
      <c r="D4655" s="256"/>
      <c r="E4655" s="182">
        <f t="shared" si="3783"/>
        <v>0</v>
      </c>
      <c r="F4655" s="255"/>
      <c r="G4655" s="256"/>
      <c r="H4655" s="182">
        <f t="shared" si="3784"/>
        <v>0</v>
      </c>
      <c r="I4655" s="255"/>
      <c r="J4655" s="257"/>
      <c r="K4655" s="184">
        <f t="shared" si="3785"/>
        <v>0</v>
      </c>
      <c r="L4655" s="255"/>
      <c r="M4655" s="257"/>
      <c r="N4655" s="258"/>
      <c r="O4655" s="255"/>
      <c r="P4655" s="258"/>
      <c r="Q4655" s="177">
        <f t="shared" si="3786"/>
        <v>0</v>
      </c>
      <c r="R4655" s="258"/>
      <c r="S4655" s="258"/>
      <c r="T4655" s="178">
        <f t="shared" si="3797"/>
        <v>0</v>
      </c>
      <c r="U4655" s="157"/>
      <c r="V4655" s="255"/>
      <c r="W4655" s="258"/>
      <c r="X4655" s="177">
        <f t="shared" si="3787"/>
        <v>0</v>
      </c>
      <c r="Y4655" s="258"/>
      <c r="Z4655" s="258"/>
      <c r="AA4655" s="178">
        <f t="shared" si="3798"/>
        <v>0</v>
      </c>
      <c r="AB4655" s="157"/>
      <c r="AC4655" s="255"/>
      <c r="AD4655" s="258"/>
      <c r="AE4655" s="177">
        <f t="shared" si="3788"/>
        <v>0</v>
      </c>
      <c r="AF4655" s="258"/>
      <c r="AG4655" s="258"/>
      <c r="AH4655" s="178">
        <f t="shared" si="3799"/>
        <v>0</v>
      </c>
      <c r="AJ4655" s="252"/>
      <c r="AK4655" s="253"/>
      <c r="AL4655" s="254"/>
      <c r="AM4655" s="253"/>
      <c r="AN4655" s="254"/>
      <c r="AO4655" s="253"/>
      <c r="AP4655" s="254"/>
      <c r="AQ4655" s="253"/>
      <c r="AR4655" s="254"/>
      <c r="AS4655" s="253"/>
      <c r="AT4655" s="254"/>
      <c r="AU4655" s="253"/>
      <c r="AV4655" s="163">
        <f t="shared" si="3789"/>
        <v>0</v>
      </c>
      <c r="AW4655" s="93">
        <f t="shared" si="3790"/>
        <v>0</v>
      </c>
      <c r="AY4655" s="163">
        <f t="shared" si="3791"/>
        <v>0</v>
      </c>
      <c r="AZ4655" s="163">
        <f t="shared" si="3792"/>
        <v>0</v>
      </c>
      <c r="BA4655" s="163">
        <f t="shared" si="3793"/>
        <v>0</v>
      </c>
      <c r="BB4655" s="163">
        <f t="shared" si="3794"/>
        <v>0</v>
      </c>
      <c r="BC4655" s="163">
        <f t="shared" si="3795"/>
        <v>0</v>
      </c>
      <c r="BD4655" s="163">
        <f t="shared" si="3796"/>
        <v>0</v>
      </c>
    </row>
    <row r="4656" spans="2:56" s="124" customFormat="1" x14ac:dyDescent="0.3">
      <c r="B4656" s="187" t="s">
        <v>188</v>
      </c>
      <c r="C4656" s="188">
        <f>SUM(C4657,C4662,C4665,C4666,C4667,C4670,C4671)</f>
        <v>0</v>
      </c>
      <c r="D4656" s="189">
        <f>SUM(D4657,D4662,D4665,D4666,D4667,D4670,D4671)</f>
        <v>0</v>
      </c>
      <c r="E4656" s="190">
        <f t="shared" si="3783"/>
        <v>0</v>
      </c>
      <c r="F4656" s="188">
        <f>SUM(F4657,F4662,F4665,F4666,F4667,F4670,F4671)</f>
        <v>0</v>
      </c>
      <c r="G4656" s="189">
        <f>SUM(G4657,G4662,G4665,G4666,G4667,G4670,G4671)</f>
        <v>0</v>
      </c>
      <c r="H4656" s="190">
        <f t="shared" si="3784"/>
        <v>0</v>
      </c>
      <c r="I4656" s="188">
        <f>SUM(I4657,I4662,I4665,I4666,I4667,I4670,I4671)</f>
        <v>0</v>
      </c>
      <c r="J4656" s="191">
        <f>SUM(J4657,J4662,J4665,J4666,J4667,J4670,J4671)</f>
        <v>0</v>
      </c>
      <c r="K4656" s="192">
        <f t="shared" si="3785"/>
        <v>0</v>
      </c>
      <c r="L4656" s="188">
        <f>SUM(L4657,L4662,L4665,L4666,L4667,L4670,L4671)</f>
        <v>0</v>
      </c>
      <c r="M4656" s="191">
        <f>SUM(M4657,M4662,M4665,M4666,M4667,M4670,M4671)</f>
        <v>0</v>
      </c>
      <c r="N4656" s="193">
        <f>SUM(N4657,N4662,N4665,N4666,N4667,N4670,N4671)</f>
        <v>0</v>
      </c>
      <c r="O4656" s="188">
        <f>SUM(O4657,O4662,O4665,O4666,O4667,O4670,O4671)</f>
        <v>0</v>
      </c>
      <c r="P4656" s="193">
        <f>SUM(P4657,P4662,P4665,P4666,P4667,P4670,P4671)</f>
        <v>0</v>
      </c>
      <c r="Q4656" s="194">
        <f t="shared" si="3786"/>
        <v>0</v>
      </c>
      <c r="R4656" s="195">
        <f>SUM(R4657,R4662,R4665,R4666,R4667,R4670,R4671)</f>
        <v>0</v>
      </c>
      <c r="S4656" s="195">
        <f>SUM(S4657,S4662,S4665,S4666,S4667,S4670,S4671)</f>
        <v>0</v>
      </c>
      <c r="T4656" s="196">
        <f t="shared" si="3797"/>
        <v>0</v>
      </c>
      <c r="U4656" s="121"/>
      <c r="V4656" s="188">
        <f>SUM(V4657,V4662,V4665,V4666,V4667,V4670,V4671)</f>
        <v>0</v>
      </c>
      <c r="W4656" s="193">
        <f>SUM(W4657,W4662,W4665,W4666,W4667,W4670,W4671)</f>
        <v>0</v>
      </c>
      <c r="X4656" s="194">
        <f t="shared" si="3787"/>
        <v>0</v>
      </c>
      <c r="Y4656" s="195">
        <f>SUM(Y4657,Y4662,Y4665,Y4666,Y4667,Y4670,Y4671)</f>
        <v>0</v>
      </c>
      <c r="Z4656" s="195">
        <f>SUM(Z4657,Z4662,Z4665,Z4666,Z4667,Z4670,Z4671)</f>
        <v>0</v>
      </c>
      <c r="AA4656" s="196">
        <f t="shared" si="3798"/>
        <v>0</v>
      </c>
      <c r="AB4656" s="121"/>
      <c r="AC4656" s="188">
        <f>SUM(AC4657,AC4662,AC4665,AC4666,AC4667,AC4670,AC4671)</f>
        <v>0</v>
      </c>
      <c r="AD4656" s="193">
        <f>SUM(AD4657,AD4662,AD4665,AD4666,AD4667,AD4670,AD4671)</f>
        <v>0</v>
      </c>
      <c r="AE4656" s="194">
        <f t="shared" si="3788"/>
        <v>0</v>
      </c>
      <c r="AF4656" s="195">
        <f>SUM(AF4657,AF4662,AF4665,AF4666,AF4667,AF4670,AF4671)</f>
        <v>0</v>
      </c>
      <c r="AG4656" s="195">
        <f>SUM(AG4657,AG4662,AG4665,AG4666,AG4667,AG4670,AG4671)</f>
        <v>0</v>
      </c>
      <c r="AH4656" s="196">
        <f t="shared" si="3799"/>
        <v>0</v>
      </c>
      <c r="AJ4656" s="189">
        <f t="shared" ref="AJ4656:AU4656" si="3806">SUM(AJ4657,AJ4662,AJ4665,AJ4666,AJ4667,AJ4670,AJ4671)</f>
        <v>0</v>
      </c>
      <c r="AK4656" s="191">
        <f t="shared" si="3806"/>
        <v>0</v>
      </c>
      <c r="AL4656" s="193">
        <f t="shared" si="3806"/>
        <v>0</v>
      </c>
      <c r="AM4656" s="191">
        <f t="shared" si="3806"/>
        <v>0</v>
      </c>
      <c r="AN4656" s="193">
        <f t="shared" si="3806"/>
        <v>0</v>
      </c>
      <c r="AO4656" s="191">
        <f t="shared" si="3806"/>
        <v>0</v>
      </c>
      <c r="AP4656" s="193">
        <f t="shared" si="3806"/>
        <v>0</v>
      </c>
      <c r="AQ4656" s="191">
        <f t="shared" si="3806"/>
        <v>0</v>
      </c>
      <c r="AR4656" s="193">
        <f t="shared" si="3806"/>
        <v>0</v>
      </c>
      <c r="AS4656" s="191">
        <f t="shared" si="3806"/>
        <v>0</v>
      </c>
      <c r="AT4656" s="193">
        <f t="shared" si="3806"/>
        <v>0</v>
      </c>
      <c r="AU4656" s="191">
        <f t="shared" si="3806"/>
        <v>0</v>
      </c>
      <c r="AV4656" s="191">
        <f t="shared" si="3789"/>
        <v>0</v>
      </c>
      <c r="AW4656" s="197">
        <f t="shared" si="3790"/>
        <v>0</v>
      </c>
      <c r="AX4656" s="198"/>
      <c r="AY4656" s="191">
        <f t="shared" si="3791"/>
        <v>0</v>
      </c>
      <c r="AZ4656" s="191">
        <f t="shared" si="3792"/>
        <v>0</v>
      </c>
      <c r="BA4656" s="191">
        <f t="shared" si="3793"/>
        <v>0</v>
      </c>
      <c r="BB4656" s="191">
        <f t="shared" si="3794"/>
        <v>0</v>
      </c>
      <c r="BC4656" s="191">
        <f t="shared" si="3795"/>
        <v>0</v>
      </c>
      <c r="BD4656" s="191">
        <f t="shared" si="3796"/>
        <v>0</v>
      </c>
    </row>
    <row r="4657" spans="2:56" x14ac:dyDescent="0.3">
      <c r="B4657" s="176" t="s">
        <v>189</v>
      </c>
      <c r="C4657" s="83">
        <f>SUM(C4658,C4660)</f>
        <v>0</v>
      </c>
      <c r="D4657" s="84">
        <f>SUM(D4658,D4660)</f>
        <v>0</v>
      </c>
      <c r="E4657" s="85">
        <f t="shared" si="3783"/>
        <v>0</v>
      </c>
      <c r="F4657" s="83">
        <f>SUM(F4658,F4660)</f>
        <v>0</v>
      </c>
      <c r="G4657" s="84">
        <f>SUM(G4658,G4660)</f>
        <v>0</v>
      </c>
      <c r="H4657" s="85">
        <f t="shared" si="3784"/>
        <v>0</v>
      </c>
      <c r="I4657" s="83">
        <f>SUM(I4658,I4660)</f>
        <v>0</v>
      </c>
      <c r="J4657" s="86">
        <f>SUM(J4658,J4660)</f>
        <v>0</v>
      </c>
      <c r="K4657" s="87">
        <f t="shared" si="3785"/>
        <v>0</v>
      </c>
      <c r="L4657" s="83">
        <f>SUM(L4658,L4660)</f>
        <v>0</v>
      </c>
      <c r="M4657" s="86">
        <f>SUM(M4658,M4660)</f>
        <v>0</v>
      </c>
      <c r="N4657" s="88">
        <f>SUM(N4658,N4660)</f>
        <v>0</v>
      </c>
      <c r="O4657" s="83">
        <f>SUM(O4658,O4660)</f>
        <v>0</v>
      </c>
      <c r="P4657" s="88">
        <f>SUM(P4658,P4660)</f>
        <v>0</v>
      </c>
      <c r="Q4657" s="199">
        <f t="shared" si="3786"/>
        <v>0</v>
      </c>
      <c r="R4657" s="89">
        <f>SUM(R4658,R4660)</f>
        <v>0</v>
      </c>
      <c r="S4657" s="89">
        <f>SUM(S4658,S4660)</f>
        <v>0</v>
      </c>
      <c r="T4657" s="200">
        <f t="shared" si="3797"/>
        <v>0</v>
      </c>
      <c r="U4657" s="91"/>
      <c r="V4657" s="83">
        <f>SUM(V4658,V4660)</f>
        <v>0</v>
      </c>
      <c r="W4657" s="88">
        <f>SUM(W4658,W4660)</f>
        <v>0</v>
      </c>
      <c r="X4657" s="199">
        <f t="shared" si="3787"/>
        <v>0</v>
      </c>
      <c r="Y4657" s="89">
        <f>SUM(Y4658,Y4660)</f>
        <v>0</v>
      </c>
      <c r="Z4657" s="89">
        <f>SUM(Z4658,Z4660)</f>
        <v>0</v>
      </c>
      <c r="AA4657" s="200">
        <f t="shared" si="3798"/>
        <v>0</v>
      </c>
      <c r="AB4657" s="91"/>
      <c r="AC4657" s="83">
        <f>SUM(AC4658,AC4660)</f>
        <v>0</v>
      </c>
      <c r="AD4657" s="88">
        <f>SUM(AD4658,AD4660)</f>
        <v>0</v>
      </c>
      <c r="AE4657" s="199">
        <f t="shared" si="3788"/>
        <v>0</v>
      </c>
      <c r="AF4657" s="89">
        <f>SUM(AF4658,AF4660)</f>
        <v>0</v>
      </c>
      <c r="AG4657" s="89">
        <f>SUM(AG4658,AG4660)</f>
        <v>0</v>
      </c>
      <c r="AH4657" s="200">
        <f t="shared" si="3799"/>
        <v>0</v>
      </c>
      <c r="AJ4657" s="84">
        <f t="shared" ref="AJ4657:AU4657" si="3807">SUM(AJ4658,AJ4660)</f>
        <v>0</v>
      </c>
      <c r="AK4657" s="86">
        <f t="shared" si="3807"/>
        <v>0</v>
      </c>
      <c r="AL4657" s="88">
        <f t="shared" si="3807"/>
        <v>0</v>
      </c>
      <c r="AM4657" s="86">
        <f t="shared" si="3807"/>
        <v>0</v>
      </c>
      <c r="AN4657" s="88">
        <f t="shared" si="3807"/>
        <v>0</v>
      </c>
      <c r="AO4657" s="86">
        <f t="shared" si="3807"/>
        <v>0</v>
      </c>
      <c r="AP4657" s="88">
        <f t="shared" si="3807"/>
        <v>0</v>
      </c>
      <c r="AQ4657" s="86">
        <f t="shared" si="3807"/>
        <v>0</v>
      </c>
      <c r="AR4657" s="88">
        <f t="shared" si="3807"/>
        <v>0</v>
      </c>
      <c r="AS4657" s="86">
        <f t="shared" si="3807"/>
        <v>0</v>
      </c>
      <c r="AT4657" s="88">
        <f t="shared" si="3807"/>
        <v>0</v>
      </c>
      <c r="AU4657" s="86">
        <f t="shared" si="3807"/>
        <v>0</v>
      </c>
      <c r="AV4657" s="86">
        <f t="shared" si="3789"/>
        <v>0</v>
      </c>
      <c r="AW4657" s="93">
        <f t="shared" si="3790"/>
        <v>0</v>
      </c>
      <c r="AY4657" s="86">
        <f t="shared" si="3791"/>
        <v>0</v>
      </c>
      <c r="AZ4657" s="86">
        <f t="shared" si="3792"/>
        <v>0</v>
      </c>
      <c r="BA4657" s="86">
        <f t="shared" si="3793"/>
        <v>0</v>
      </c>
      <c r="BB4657" s="86">
        <f t="shared" si="3794"/>
        <v>0</v>
      </c>
      <c r="BC4657" s="86">
        <f t="shared" si="3795"/>
        <v>0</v>
      </c>
      <c r="BD4657" s="86">
        <f t="shared" si="3796"/>
        <v>0</v>
      </c>
    </row>
    <row r="4658" spans="2:56" x14ac:dyDescent="0.3">
      <c r="B4658" s="179" t="s">
        <v>190</v>
      </c>
      <c r="C4658" s="83">
        <f>SUM(C4659)</f>
        <v>0</v>
      </c>
      <c r="D4658" s="84">
        <f>SUM(D4659)</f>
        <v>0</v>
      </c>
      <c r="E4658" s="85">
        <f t="shared" si="3783"/>
        <v>0</v>
      </c>
      <c r="F4658" s="83">
        <f>SUM(F4659)</f>
        <v>0</v>
      </c>
      <c r="G4658" s="84">
        <f>SUM(G4659)</f>
        <v>0</v>
      </c>
      <c r="H4658" s="85">
        <f t="shared" si="3784"/>
        <v>0</v>
      </c>
      <c r="I4658" s="83">
        <f>SUM(I4659)</f>
        <v>0</v>
      </c>
      <c r="J4658" s="86">
        <f>SUM(J4659)</f>
        <v>0</v>
      </c>
      <c r="K4658" s="87">
        <f t="shared" si="3785"/>
        <v>0</v>
      </c>
      <c r="L4658" s="83">
        <f>SUM(L4659)</f>
        <v>0</v>
      </c>
      <c r="M4658" s="86">
        <f>SUM(M4659)</f>
        <v>0</v>
      </c>
      <c r="N4658" s="88">
        <f>SUM(N4659)</f>
        <v>0</v>
      </c>
      <c r="O4658" s="83">
        <f>SUM(O4659)</f>
        <v>0</v>
      </c>
      <c r="P4658" s="88">
        <f>SUM(P4659)</f>
        <v>0</v>
      </c>
      <c r="Q4658" s="199">
        <f t="shared" si="3786"/>
        <v>0</v>
      </c>
      <c r="R4658" s="89">
        <f>SUM(R4659)</f>
        <v>0</v>
      </c>
      <c r="S4658" s="89">
        <f>SUM(S4659)</f>
        <v>0</v>
      </c>
      <c r="T4658" s="200">
        <f t="shared" si="3797"/>
        <v>0</v>
      </c>
      <c r="U4658" s="91"/>
      <c r="V4658" s="83">
        <f>SUM(V4659)</f>
        <v>0</v>
      </c>
      <c r="W4658" s="88">
        <f>SUM(W4659)</f>
        <v>0</v>
      </c>
      <c r="X4658" s="199">
        <f t="shared" si="3787"/>
        <v>0</v>
      </c>
      <c r="Y4658" s="89">
        <f>SUM(Y4659)</f>
        <v>0</v>
      </c>
      <c r="Z4658" s="89">
        <f>SUM(Z4659)</f>
        <v>0</v>
      </c>
      <c r="AA4658" s="200">
        <f t="shared" si="3798"/>
        <v>0</v>
      </c>
      <c r="AB4658" s="91"/>
      <c r="AC4658" s="83">
        <f>SUM(AC4659)</f>
        <v>0</v>
      </c>
      <c r="AD4658" s="88">
        <f>SUM(AD4659)</f>
        <v>0</v>
      </c>
      <c r="AE4658" s="199">
        <f t="shared" si="3788"/>
        <v>0</v>
      </c>
      <c r="AF4658" s="89">
        <f>SUM(AF4659)</f>
        <v>0</v>
      </c>
      <c r="AG4658" s="89">
        <f>SUM(AG4659)</f>
        <v>0</v>
      </c>
      <c r="AH4658" s="200">
        <f t="shared" si="3799"/>
        <v>0</v>
      </c>
      <c r="AJ4658" s="84">
        <f t="shared" ref="AJ4658:AU4658" si="3808">SUM(AJ4659)</f>
        <v>0</v>
      </c>
      <c r="AK4658" s="86">
        <f t="shared" si="3808"/>
        <v>0</v>
      </c>
      <c r="AL4658" s="88">
        <f t="shared" si="3808"/>
        <v>0</v>
      </c>
      <c r="AM4658" s="86">
        <f t="shared" si="3808"/>
        <v>0</v>
      </c>
      <c r="AN4658" s="88">
        <f t="shared" si="3808"/>
        <v>0</v>
      </c>
      <c r="AO4658" s="86">
        <f t="shared" si="3808"/>
        <v>0</v>
      </c>
      <c r="AP4658" s="88">
        <f t="shared" si="3808"/>
        <v>0</v>
      </c>
      <c r="AQ4658" s="86">
        <f t="shared" si="3808"/>
        <v>0</v>
      </c>
      <c r="AR4658" s="88">
        <f t="shared" si="3808"/>
        <v>0</v>
      </c>
      <c r="AS4658" s="86">
        <f t="shared" si="3808"/>
        <v>0</v>
      </c>
      <c r="AT4658" s="88">
        <f t="shared" si="3808"/>
        <v>0</v>
      </c>
      <c r="AU4658" s="86">
        <f t="shared" si="3808"/>
        <v>0</v>
      </c>
      <c r="AV4658" s="86">
        <f t="shared" si="3789"/>
        <v>0</v>
      </c>
      <c r="AW4658" s="93">
        <f t="shared" si="3790"/>
        <v>0</v>
      </c>
      <c r="AY4658" s="86">
        <f t="shared" si="3791"/>
        <v>0</v>
      </c>
      <c r="AZ4658" s="86">
        <f t="shared" si="3792"/>
        <v>0</v>
      </c>
      <c r="BA4658" s="86">
        <f t="shared" si="3793"/>
        <v>0</v>
      </c>
      <c r="BB4658" s="86">
        <f t="shared" si="3794"/>
        <v>0</v>
      </c>
      <c r="BC4658" s="86">
        <f t="shared" si="3795"/>
        <v>0</v>
      </c>
      <c r="BD4658" s="86">
        <f t="shared" si="3796"/>
        <v>0</v>
      </c>
    </row>
    <row r="4659" spans="2:56" x14ac:dyDescent="0.3">
      <c r="B4659" s="186" t="s">
        <v>191</v>
      </c>
      <c r="C4659" s="255"/>
      <c r="D4659" s="256"/>
      <c r="E4659" s="182">
        <f t="shared" si="3783"/>
        <v>0</v>
      </c>
      <c r="F4659" s="255"/>
      <c r="G4659" s="256"/>
      <c r="H4659" s="182">
        <f t="shared" si="3784"/>
        <v>0</v>
      </c>
      <c r="I4659" s="255"/>
      <c r="J4659" s="257"/>
      <c r="K4659" s="184">
        <f t="shared" si="3785"/>
        <v>0</v>
      </c>
      <c r="L4659" s="255"/>
      <c r="M4659" s="257"/>
      <c r="N4659" s="258"/>
      <c r="O4659" s="255"/>
      <c r="P4659" s="258"/>
      <c r="Q4659" s="177">
        <f t="shared" si="3786"/>
        <v>0</v>
      </c>
      <c r="R4659" s="258"/>
      <c r="S4659" s="258"/>
      <c r="T4659" s="178">
        <f t="shared" si="3797"/>
        <v>0</v>
      </c>
      <c r="U4659" s="157"/>
      <c r="V4659" s="255"/>
      <c r="W4659" s="258"/>
      <c r="X4659" s="177">
        <f t="shared" si="3787"/>
        <v>0</v>
      </c>
      <c r="Y4659" s="258"/>
      <c r="Z4659" s="258"/>
      <c r="AA4659" s="178">
        <f t="shared" si="3798"/>
        <v>0</v>
      </c>
      <c r="AB4659" s="157"/>
      <c r="AC4659" s="255"/>
      <c r="AD4659" s="258"/>
      <c r="AE4659" s="177">
        <f t="shared" si="3788"/>
        <v>0</v>
      </c>
      <c r="AF4659" s="258"/>
      <c r="AG4659" s="258"/>
      <c r="AH4659" s="178">
        <f t="shared" si="3799"/>
        <v>0</v>
      </c>
      <c r="AJ4659" s="252"/>
      <c r="AK4659" s="253"/>
      <c r="AL4659" s="254"/>
      <c r="AM4659" s="253"/>
      <c r="AN4659" s="254"/>
      <c r="AO4659" s="253"/>
      <c r="AP4659" s="254"/>
      <c r="AQ4659" s="253"/>
      <c r="AR4659" s="254"/>
      <c r="AS4659" s="253"/>
      <c r="AT4659" s="254"/>
      <c r="AU4659" s="253"/>
      <c r="AV4659" s="163">
        <f t="shared" si="3789"/>
        <v>0</v>
      </c>
      <c r="AW4659" s="93">
        <f t="shared" si="3790"/>
        <v>0</v>
      </c>
      <c r="AY4659" s="163">
        <f t="shared" si="3791"/>
        <v>0</v>
      </c>
      <c r="AZ4659" s="163">
        <f t="shared" si="3792"/>
        <v>0</v>
      </c>
      <c r="BA4659" s="163">
        <f t="shared" si="3793"/>
        <v>0</v>
      </c>
      <c r="BB4659" s="163">
        <f t="shared" si="3794"/>
        <v>0</v>
      </c>
      <c r="BC4659" s="163">
        <f t="shared" si="3795"/>
        <v>0</v>
      </c>
      <c r="BD4659" s="163">
        <f t="shared" si="3796"/>
        <v>0</v>
      </c>
    </row>
    <row r="4660" spans="2:56" x14ac:dyDescent="0.3">
      <c r="B4660" s="179" t="s">
        <v>192</v>
      </c>
      <c r="C4660" s="83">
        <f>SUM(C4661)</f>
        <v>0</v>
      </c>
      <c r="D4660" s="84">
        <f>SUM(D4661)</f>
        <v>0</v>
      </c>
      <c r="E4660" s="85">
        <f t="shared" si="3783"/>
        <v>0</v>
      </c>
      <c r="F4660" s="83">
        <f>SUM(F4661)</f>
        <v>0</v>
      </c>
      <c r="G4660" s="84">
        <f>SUM(G4661)</f>
        <v>0</v>
      </c>
      <c r="H4660" s="85">
        <f t="shared" si="3784"/>
        <v>0</v>
      </c>
      <c r="I4660" s="83">
        <f>SUM(I4661)</f>
        <v>0</v>
      </c>
      <c r="J4660" s="86">
        <f>SUM(J4661)</f>
        <v>0</v>
      </c>
      <c r="K4660" s="87">
        <f t="shared" si="3785"/>
        <v>0</v>
      </c>
      <c r="L4660" s="83">
        <f>SUM(L4661)</f>
        <v>0</v>
      </c>
      <c r="M4660" s="86">
        <f>SUM(M4661)</f>
        <v>0</v>
      </c>
      <c r="N4660" s="88">
        <f>SUM(N4661)</f>
        <v>0</v>
      </c>
      <c r="O4660" s="83">
        <f>SUM(O4661)</f>
        <v>0</v>
      </c>
      <c r="P4660" s="88">
        <f>SUM(P4661)</f>
        <v>0</v>
      </c>
      <c r="Q4660" s="199">
        <f t="shared" si="3786"/>
        <v>0</v>
      </c>
      <c r="R4660" s="89">
        <f>SUM(R4661)</f>
        <v>0</v>
      </c>
      <c r="S4660" s="89">
        <f>SUM(S4661)</f>
        <v>0</v>
      </c>
      <c r="T4660" s="200">
        <f t="shared" si="3797"/>
        <v>0</v>
      </c>
      <c r="U4660" s="91"/>
      <c r="V4660" s="83">
        <f>SUM(V4661)</f>
        <v>0</v>
      </c>
      <c r="W4660" s="88">
        <f>SUM(W4661)</f>
        <v>0</v>
      </c>
      <c r="X4660" s="199">
        <f t="shared" si="3787"/>
        <v>0</v>
      </c>
      <c r="Y4660" s="89">
        <f>SUM(Y4661)</f>
        <v>0</v>
      </c>
      <c r="Z4660" s="89">
        <f>SUM(Z4661)</f>
        <v>0</v>
      </c>
      <c r="AA4660" s="200">
        <f t="shared" si="3798"/>
        <v>0</v>
      </c>
      <c r="AB4660" s="91"/>
      <c r="AC4660" s="83">
        <f>SUM(AC4661)</f>
        <v>0</v>
      </c>
      <c r="AD4660" s="88">
        <f>SUM(AD4661)</f>
        <v>0</v>
      </c>
      <c r="AE4660" s="199">
        <f t="shared" si="3788"/>
        <v>0</v>
      </c>
      <c r="AF4660" s="89">
        <f>SUM(AF4661)</f>
        <v>0</v>
      </c>
      <c r="AG4660" s="89">
        <f>SUM(AG4661)</f>
        <v>0</v>
      </c>
      <c r="AH4660" s="200">
        <f t="shared" si="3799"/>
        <v>0</v>
      </c>
      <c r="AJ4660" s="84">
        <f t="shared" ref="AJ4660:AU4660" si="3809">SUM(AJ4661)</f>
        <v>0</v>
      </c>
      <c r="AK4660" s="86">
        <f t="shared" si="3809"/>
        <v>0</v>
      </c>
      <c r="AL4660" s="88">
        <f t="shared" si="3809"/>
        <v>0</v>
      </c>
      <c r="AM4660" s="86">
        <f t="shared" si="3809"/>
        <v>0</v>
      </c>
      <c r="AN4660" s="88">
        <f t="shared" si="3809"/>
        <v>0</v>
      </c>
      <c r="AO4660" s="86">
        <f t="shared" si="3809"/>
        <v>0</v>
      </c>
      <c r="AP4660" s="88">
        <f t="shared" si="3809"/>
        <v>0</v>
      </c>
      <c r="AQ4660" s="86">
        <f t="shared" si="3809"/>
        <v>0</v>
      </c>
      <c r="AR4660" s="88">
        <f t="shared" si="3809"/>
        <v>0</v>
      </c>
      <c r="AS4660" s="86">
        <f t="shared" si="3809"/>
        <v>0</v>
      </c>
      <c r="AT4660" s="88">
        <f t="shared" si="3809"/>
        <v>0</v>
      </c>
      <c r="AU4660" s="86">
        <f t="shared" si="3809"/>
        <v>0</v>
      </c>
      <c r="AV4660" s="86">
        <f t="shared" si="3789"/>
        <v>0</v>
      </c>
      <c r="AW4660" s="93">
        <f t="shared" si="3790"/>
        <v>0</v>
      </c>
      <c r="AY4660" s="86">
        <f t="shared" si="3791"/>
        <v>0</v>
      </c>
      <c r="AZ4660" s="86">
        <f t="shared" si="3792"/>
        <v>0</v>
      </c>
      <c r="BA4660" s="86">
        <f t="shared" si="3793"/>
        <v>0</v>
      </c>
      <c r="BB4660" s="86">
        <f t="shared" si="3794"/>
        <v>0</v>
      </c>
      <c r="BC4660" s="86">
        <f t="shared" si="3795"/>
        <v>0</v>
      </c>
      <c r="BD4660" s="86">
        <f t="shared" si="3796"/>
        <v>0</v>
      </c>
    </row>
    <row r="4661" spans="2:56" x14ac:dyDescent="0.3">
      <c r="B4661" s="186" t="s">
        <v>191</v>
      </c>
      <c r="C4661" s="255"/>
      <c r="D4661" s="256"/>
      <c r="E4661" s="182">
        <f t="shared" si="3783"/>
        <v>0</v>
      </c>
      <c r="F4661" s="255"/>
      <c r="G4661" s="256"/>
      <c r="H4661" s="182">
        <f t="shared" si="3784"/>
        <v>0</v>
      </c>
      <c r="I4661" s="255"/>
      <c r="J4661" s="257"/>
      <c r="K4661" s="184">
        <f t="shared" si="3785"/>
        <v>0</v>
      </c>
      <c r="L4661" s="255"/>
      <c r="M4661" s="257"/>
      <c r="N4661" s="258"/>
      <c r="O4661" s="255"/>
      <c r="P4661" s="258"/>
      <c r="Q4661" s="177">
        <f t="shared" si="3786"/>
        <v>0</v>
      </c>
      <c r="R4661" s="258"/>
      <c r="S4661" s="258"/>
      <c r="T4661" s="178">
        <f t="shared" si="3797"/>
        <v>0</v>
      </c>
      <c r="U4661" s="157"/>
      <c r="V4661" s="255"/>
      <c r="W4661" s="258"/>
      <c r="X4661" s="177">
        <f t="shared" si="3787"/>
        <v>0</v>
      </c>
      <c r="Y4661" s="258"/>
      <c r="Z4661" s="258"/>
      <c r="AA4661" s="178">
        <f t="shared" si="3798"/>
        <v>0</v>
      </c>
      <c r="AB4661" s="157"/>
      <c r="AC4661" s="255"/>
      <c r="AD4661" s="258"/>
      <c r="AE4661" s="177">
        <f t="shared" si="3788"/>
        <v>0</v>
      </c>
      <c r="AF4661" s="258"/>
      <c r="AG4661" s="258"/>
      <c r="AH4661" s="178">
        <f t="shared" si="3799"/>
        <v>0</v>
      </c>
      <c r="AJ4661" s="252"/>
      <c r="AK4661" s="253"/>
      <c r="AL4661" s="254"/>
      <c r="AM4661" s="253"/>
      <c r="AN4661" s="254"/>
      <c r="AO4661" s="253"/>
      <c r="AP4661" s="254"/>
      <c r="AQ4661" s="253"/>
      <c r="AR4661" s="254"/>
      <c r="AS4661" s="253"/>
      <c r="AT4661" s="254"/>
      <c r="AU4661" s="253"/>
      <c r="AV4661" s="163">
        <f t="shared" si="3789"/>
        <v>0</v>
      </c>
      <c r="AW4661" s="93">
        <f t="shared" si="3790"/>
        <v>0</v>
      </c>
      <c r="AY4661" s="163">
        <f t="shared" si="3791"/>
        <v>0</v>
      </c>
      <c r="AZ4661" s="163">
        <f t="shared" si="3792"/>
        <v>0</v>
      </c>
      <c r="BA4661" s="163">
        <f t="shared" si="3793"/>
        <v>0</v>
      </c>
      <c r="BB4661" s="163">
        <f t="shared" si="3794"/>
        <v>0</v>
      </c>
      <c r="BC4661" s="163">
        <f t="shared" si="3795"/>
        <v>0</v>
      </c>
      <c r="BD4661" s="163">
        <f t="shared" si="3796"/>
        <v>0</v>
      </c>
    </row>
    <row r="4662" spans="2:56" x14ac:dyDescent="0.3">
      <c r="B4662" s="176" t="s">
        <v>193</v>
      </c>
      <c r="C4662" s="83">
        <f>SUM(C4663,C4664)</f>
        <v>0</v>
      </c>
      <c r="D4662" s="84">
        <f>SUM(D4663,D4664)</f>
        <v>0</v>
      </c>
      <c r="E4662" s="85">
        <f t="shared" si="3783"/>
        <v>0</v>
      </c>
      <c r="F4662" s="83">
        <f>SUM(F4663,F4664)</f>
        <v>0</v>
      </c>
      <c r="G4662" s="84">
        <f>SUM(G4663,G4664)</f>
        <v>0</v>
      </c>
      <c r="H4662" s="85">
        <f t="shared" si="3784"/>
        <v>0</v>
      </c>
      <c r="I4662" s="83">
        <f>SUM(I4663,I4664)</f>
        <v>0</v>
      </c>
      <c r="J4662" s="86">
        <f>SUM(J4663,J4664)</f>
        <v>0</v>
      </c>
      <c r="K4662" s="87">
        <f t="shared" si="3785"/>
        <v>0</v>
      </c>
      <c r="L4662" s="83">
        <f>SUM(L4663,L4664)</f>
        <v>0</v>
      </c>
      <c r="M4662" s="86">
        <f>SUM(M4663,M4664)</f>
        <v>0</v>
      </c>
      <c r="N4662" s="88">
        <f>SUM(N4663,N4664)</f>
        <v>0</v>
      </c>
      <c r="O4662" s="83">
        <f>SUM(O4663,O4664)</f>
        <v>0</v>
      </c>
      <c r="P4662" s="88">
        <f>SUM(P4663,P4664)</f>
        <v>0</v>
      </c>
      <c r="Q4662" s="199">
        <f t="shared" si="3786"/>
        <v>0</v>
      </c>
      <c r="R4662" s="89">
        <f>SUM(R4663,R4664)</f>
        <v>0</v>
      </c>
      <c r="S4662" s="89">
        <f>SUM(S4663,S4664)</f>
        <v>0</v>
      </c>
      <c r="T4662" s="200">
        <f t="shared" si="3797"/>
        <v>0</v>
      </c>
      <c r="U4662" s="91"/>
      <c r="V4662" s="83">
        <f>SUM(V4663,V4664)</f>
        <v>0</v>
      </c>
      <c r="W4662" s="88">
        <f>SUM(W4663,W4664)</f>
        <v>0</v>
      </c>
      <c r="X4662" s="199">
        <f t="shared" si="3787"/>
        <v>0</v>
      </c>
      <c r="Y4662" s="89">
        <f>SUM(Y4663,Y4664)</f>
        <v>0</v>
      </c>
      <c r="Z4662" s="89">
        <f>SUM(Z4663,Z4664)</f>
        <v>0</v>
      </c>
      <c r="AA4662" s="200">
        <f t="shared" si="3798"/>
        <v>0</v>
      </c>
      <c r="AB4662" s="91"/>
      <c r="AC4662" s="83">
        <f>SUM(AC4663,AC4664)</f>
        <v>0</v>
      </c>
      <c r="AD4662" s="88">
        <f>SUM(AD4663,AD4664)</f>
        <v>0</v>
      </c>
      <c r="AE4662" s="199">
        <f t="shared" si="3788"/>
        <v>0</v>
      </c>
      <c r="AF4662" s="89">
        <f>SUM(AF4663,AF4664)</f>
        <v>0</v>
      </c>
      <c r="AG4662" s="89">
        <f>SUM(AG4663,AG4664)</f>
        <v>0</v>
      </c>
      <c r="AH4662" s="200">
        <f t="shared" si="3799"/>
        <v>0</v>
      </c>
      <c r="AJ4662" s="84">
        <f t="shared" ref="AJ4662:AU4662" si="3810">SUM(AJ4663,AJ4664)</f>
        <v>0</v>
      </c>
      <c r="AK4662" s="86">
        <f t="shared" si="3810"/>
        <v>0</v>
      </c>
      <c r="AL4662" s="88">
        <f t="shared" si="3810"/>
        <v>0</v>
      </c>
      <c r="AM4662" s="86">
        <f t="shared" si="3810"/>
        <v>0</v>
      </c>
      <c r="AN4662" s="88">
        <f t="shared" si="3810"/>
        <v>0</v>
      </c>
      <c r="AO4662" s="86">
        <f t="shared" si="3810"/>
        <v>0</v>
      </c>
      <c r="AP4662" s="88">
        <f t="shared" si="3810"/>
        <v>0</v>
      </c>
      <c r="AQ4662" s="86">
        <f t="shared" si="3810"/>
        <v>0</v>
      </c>
      <c r="AR4662" s="88">
        <f t="shared" si="3810"/>
        <v>0</v>
      </c>
      <c r="AS4662" s="86">
        <f t="shared" si="3810"/>
        <v>0</v>
      </c>
      <c r="AT4662" s="88">
        <f t="shared" si="3810"/>
        <v>0</v>
      </c>
      <c r="AU4662" s="86">
        <f t="shared" si="3810"/>
        <v>0</v>
      </c>
      <c r="AV4662" s="86">
        <f t="shared" si="3789"/>
        <v>0</v>
      </c>
      <c r="AW4662" s="93">
        <f t="shared" si="3790"/>
        <v>0</v>
      </c>
      <c r="AY4662" s="86">
        <f t="shared" si="3791"/>
        <v>0</v>
      </c>
      <c r="AZ4662" s="86">
        <f t="shared" si="3792"/>
        <v>0</v>
      </c>
      <c r="BA4662" s="86">
        <f t="shared" si="3793"/>
        <v>0</v>
      </c>
      <c r="BB4662" s="86">
        <f t="shared" si="3794"/>
        <v>0</v>
      </c>
      <c r="BC4662" s="86">
        <f t="shared" si="3795"/>
        <v>0</v>
      </c>
      <c r="BD4662" s="86">
        <f t="shared" si="3796"/>
        <v>0</v>
      </c>
    </row>
    <row r="4663" spans="2:56" x14ac:dyDescent="0.3">
      <c r="B4663" s="179" t="s">
        <v>194</v>
      </c>
      <c r="C4663" s="95"/>
      <c r="D4663" s="96"/>
      <c r="E4663" s="85">
        <f t="shared" si="3783"/>
        <v>0</v>
      </c>
      <c r="F4663" s="95"/>
      <c r="G4663" s="96"/>
      <c r="H4663" s="85">
        <f t="shared" si="3784"/>
        <v>0</v>
      </c>
      <c r="I4663" s="95"/>
      <c r="J4663" s="97"/>
      <c r="K4663" s="87">
        <f t="shared" si="3785"/>
        <v>0</v>
      </c>
      <c r="L4663" s="95"/>
      <c r="M4663" s="97"/>
      <c r="N4663" s="98"/>
      <c r="O4663" s="95"/>
      <c r="P4663" s="98"/>
      <c r="Q4663" s="199">
        <f t="shared" si="3786"/>
        <v>0</v>
      </c>
      <c r="R4663" s="99"/>
      <c r="S4663" s="99"/>
      <c r="T4663" s="200">
        <f t="shared" si="3797"/>
        <v>0</v>
      </c>
      <c r="U4663" s="91"/>
      <c r="V4663" s="95"/>
      <c r="W4663" s="98"/>
      <c r="X4663" s="199">
        <f t="shared" si="3787"/>
        <v>0</v>
      </c>
      <c r="Y4663" s="99"/>
      <c r="Z4663" s="99"/>
      <c r="AA4663" s="200">
        <f t="shared" si="3798"/>
        <v>0</v>
      </c>
      <c r="AB4663" s="91"/>
      <c r="AC4663" s="95"/>
      <c r="AD4663" s="98"/>
      <c r="AE4663" s="199">
        <f t="shared" si="3788"/>
        <v>0</v>
      </c>
      <c r="AF4663" s="99"/>
      <c r="AG4663" s="99"/>
      <c r="AH4663" s="200">
        <f t="shared" si="3799"/>
        <v>0</v>
      </c>
      <c r="AJ4663" s="252"/>
      <c r="AK4663" s="253"/>
      <c r="AL4663" s="254"/>
      <c r="AM4663" s="253"/>
      <c r="AN4663" s="254"/>
      <c r="AO4663" s="253"/>
      <c r="AP4663" s="254"/>
      <c r="AQ4663" s="253"/>
      <c r="AR4663" s="254"/>
      <c r="AS4663" s="253"/>
      <c r="AT4663" s="254"/>
      <c r="AU4663" s="253"/>
      <c r="AV4663" s="163">
        <f t="shared" si="3789"/>
        <v>0</v>
      </c>
      <c r="AW4663" s="93">
        <f t="shared" si="3790"/>
        <v>0</v>
      </c>
      <c r="AY4663" s="163">
        <f t="shared" si="3791"/>
        <v>0</v>
      </c>
      <c r="AZ4663" s="163">
        <f t="shared" si="3792"/>
        <v>0</v>
      </c>
      <c r="BA4663" s="163">
        <f t="shared" si="3793"/>
        <v>0</v>
      </c>
      <c r="BB4663" s="163">
        <f t="shared" si="3794"/>
        <v>0</v>
      </c>
      <c r="BC4663" s="163">
        <f t="shared" si="3795"/>
        <v>0</v>
      </c>
      <c r="BD4663" s="163">
        <f t="shared" si="3796"/>
        <v>0</v>
      </c>
    </row>
    <row r="4664" spans="2:56" x14ac:dyDescent="0.3">
      <c r="B4664" s="179" t="s">
        <v>195</v>
      </c>
      <c r="C4664" s="95"/>
      <c r="D4664" s="96"/>
      <c r="E4664" s="85">
        <f t="shared" si="3783"/>
        <v>0</v>
      </c>
      <c r="F4664" s="95"/>
      <c r="G4664" s="96"/>
      <c r="H4664" s="85">
        <f t="shared" si="3784"/>
        <v>0</v>
      </c>
      <c r="I4664" s="95"/>
      <c r="J4664" s="97"/>
      <c r="K4664" s="87">
        <f t="shared" si="3785"/>
        <v>0</v>
      </c>
      <c r="L4664" s="95"/>
      <c r="M4664" s="97"/>
      <c r="N4664" s="98"/>
      <c r="O4664" s="95"/>
      <c r="P4664" s="98"/>
      <c r="Q4664" s="199">
        <f t="shared" si="3786"/>
        <v>0</v>
      </c>
      <c r="R4664" s="99"/>
      <c r="S4664" s="99"/>
      <c r="T4664" s="200">
        <f t="shared" si="3797"/>
        <v>0</v>
      </c>
      <c r="U4664" s="91"/>
      <c r="V4664" s="95"/>
      <c r="W4664" s="98"/>
      <c r="X4664" s="199">
        <f t="shared" si="3787"/>
        <v>0</v>
      </c>
      <c r="Y4664" s="99"/>
      <c r="Z4664" s="99"/>
      <c r="AA4664" s="200">
        <f t="shared" si="3798"/>
        <v>0</v>
      </c>
      <c r="AB4664" s="91"/>
      <c r="AC4664" s="95"/>
      <c r="AD4664" s="98"/>
      <c r="AE4664" s="199">
        <f t="shared" si="3788"/>
        <v>0</v>
      </c>
      <c r="AF4664" s="99"/>
      <c r="AG4664" s="99"/>
      <c r="AH4664" s="200">
        <f t="shared" si="3799"/>
        <v>0</v>
      </c>
      <c r="AJ4664" s="252"/>
      <c r="AK4664" s="253"/>
      <c r="AL4664" s="254"/>
      <c r="AM4664" s="253"/>
      <c r="AN4664" s="254"/>
      <c r="AO4664" s="253"/>
      <c r="AP4664" s="254"/>
      <c r="AQ4664" s="253"/>
      <c r="AR4664" s="254"/>
      <c r="AS4664" s="253"/>
      <c r="AT4664" s="254"/>
      <c r="AU4664" s="253"/>
      <c r="AV4664" s="163">
        <f t="shared" si="3789"/>
        <v>0</v>
      </c>
      <c r="AW4664" s="93">
        <f t="shared" si="3790"/>
        <v>0</v>
      </c>
      <c r="AY4664" s="163">
        <f t="shared" si="3791"/>
        <v>0</v>
      </c>
      <c r="AZ4664" s="163">
        <f t="shared" si="3792"/>
        <v>0</v>
      </c>
      <c r="BA4664" s="163">
        <f t="shared" si="3793"/>
        <v>0</v>
      </c>
      <c r="BB4664" s="163">
        <f t="shared" si="3794"/>
        <v>0</v>
      </c>
      <c r="BC4664" s="163">
        <f t="shared" si="3795"/>
        <v>0</v>
      </c>
      <c r="BD4664" s="163">
        <f t="shared" si="3796"/>
        <v>0</v>
      </c>
    </row>
    <row r="4665" spans="2:56" x14ac:dyDescent="0.3">
      <c r="B4665" s="176" t="s">
        <v>196</v>
      </c>
      <c r="C4665" s="95"/>
      <c r="D4665" s="96"/>
      <c r="E4665" s="85">
        <f t="shared" si="3783"/>
        <v>0</v>
      </c>
      <c r="F4665" s="95"/>
      <c r="G4665" s="96"/>
      <c r="H4665" s="85">
        <f t="shared" si="3784"/>
        <v>0</v>
      </c>
      <c r="I4665" s="95"/>
      <c r="J4665" s="97"/>
      <c r="K4665" s="87">
        <f t="shared" si="3785"/>
        <v>0</v>
      </c>
      <c r="L4665" s="95"/>
      <c r="M4665" s="97"/>
      <c r="N4665" s="98"/>
      <c r="O4665" s="95"/>
      <c r="P4665" s="98"/>
      <c r="Q4665" s="199">
        <f t="shared" si="3786"/>
        <v>0</v>
      </c>
      <c r="R4665" s="99"/>
      <c r="S4665" s="99"/>
      <c r="T4665" s="200">
        <f t="shared" si="3797"/>
        <v>0</v>
      </c>
      <c r="U4665" s="91"/>
      <c r="V4665" s="95"/>
      <c r="W4665" s="98"/>
      <c r="X4665" s="199">
        <f t="shared" si="3787"/>
        <v>0</v>
      </c>
      <c r="Y4665" s="99"/>
      <c r="Z4665" s="99"/>
      <c r="AA4665" s="200">
        <f t="shared" si="3798"/>
        <v>0</v>
      </c>
      <c r="AB4665" s="91"/>
      <c r="AC4665" s="95"/>
      <c r="AD4665" s="98"/>
      <c r="AE4665" s="199">
        <f t="shared" si="3788"/>
        <v>0</v>
      </c>
      <c r="AF4665" s="99"/>
      <c r="AG4665" s="99"/>
      <c r="AH4665" s="200">
        <f t="shared" si="3799"/>
        <v>0</v>
      </c>
      <c r="AJ4665" s="252"/>
      <c r="AK4665" s="253"/>
      <c r="AL4665" s="254"/>
      <c r="AM4665" s="253"/>
      <c r="AN4665" s="254"/>
      <c r="AO4665" s="253"/>
      <c r="AP4665" s="254"/>
      <c r="AQ4665" s="253"/>
      <c r="AR4665" s="254"/>
      <c r="AS4665" s="253"/>
      <c r="AT4665" s="254"/>
      <c r="AU4665" s="253"/>
      <c r="AV4665" s="163">
        <f t="shared" si="3789"/>
        <v>0</v>
      </c>
      <c r="AW4665" s="93">
        <f t="shared" si="3790"/>
        <v>0</v>
      </c>
      <c r="AY4665" s="163">
        <f t="shared" si="3791"/>
        <v>0</v>
      </c>
      <c r="AZ4665" s="163">
        <f t="shared" si="3792"/>
        <v>0</v>
      </c>
      <c r="BA4665" s="163">
        <f t="shared" si="3793"/>
        <v>0</v>
      </c>
      <c r="BB4665" s="163">
        <f t="shared" si="3794"/>
        <v>0</v>
      </c>
      <c r="BC4665" s="163">
        <f t="shared" si="3795"/>
        <v>0</v>
      </c>
      <c r="BD4665" s="163">
        <f t="shared" si="3796"/>
        <v>0</v>
      </c>
    </row>
    <row r="4666" spans="2:56" x14ac:dyDescent="0.3">
      <c r="B4666" s="176" t="s">
        <v>197</v>
      </c>
      <c r="C4666" s="95"/>
      <c r="D4666" s="96"/>
      <c r="E4666" s="85">
        <f t="shared" si="3783"/>
        <v>0</v>
      </c>
      <c r="F4666" s="95"/>
      <c r="G4666" s="96"/>
      <c r="H4666" s="85">
        <f t="shared" si="3784"/>
        <v>0</v>
      </c>
      <c r="I4666" s="95"/>
      <c r="J4666" s="97"/>
      <c r="K4666" s="87">
        <f t="shared" si="3785"/>
        <v>0</v>
      </c>
      <c r="L4666" s="95"/>
      <c r="M4666" s="97"/>
      <c r="N4666" s="98"/>
      <c r="O4666" s="95"/>
      <c r="P4666" s="98"/>
      <c r="Q4666" s="199">
        <f t="shared" si="3786"/>
        <v>0</v>
      </c>
      <c r="R4666" s="99"/>
      <c r="S4666" s="99"/>
      <c r="T4666" s="200">
        <f t="shared" si="3797"/>
        <v>0</v>
      </c>
      <c r="U4666" s="91"/>
      <c r="V4666" s="95"/>
      <c r="W4666" s="98"/>
      <c r="X4666" s="199">
        <f t="shared" si="3787"/>
        <v>0</v>
      </c>
      <c r="Y4666" s="99"/>
      <c r="Z4666" s="99"/>
      <c r="AA4666" s="200">
        <f t="shared" si="3798"/>
        <v>0</v>
      </c>
      <c r="AB4666" s="91"/>
      <c r="AC4666" s="95"/>
      <c r="AD4666" s="98"/>
      <c r="AE4666" s="199">
        <f t="shared" si="3788"/>
        <v>0</v>
      </c>
      <c r="AF4666" s="99"/>
      <c r="AG4666" s="99"/>
      <c r="AH4666" s="200">
        <f t="shared" si="3799"/>
        <v>0</v>
      </c>
      <c r="AJ4666" s="252"/>
      <c r="AK4666" s="253"/>
      <c r="AL4666" s="254"/>
      <c r="AM4666" s="253"/>
      <c r="AN4666" s="254"/>
      <c r="AO4666" s="253"/>
      <c r="AP4666" s="254"/>
      <c r="AQ4666" s="253"/>
      <c r="AR4666" s="254"/>
      <c r="AS4666" s="253"/>
      <c r="AT4666" s="254"/>
      <c r="AU4666" s="253"/>
      <c r="AV4666" s="163">
        <f t="shared" si="3789"/>
        <v>0</v>
      </c>
      <c r="AW4666" s="93">
        <f t="shared" si="3790"/>
        <v>0</v>
      </c>
      <c r="AY4666" s="163">
        <f t="shared" si="3791"/>
        <v>0</v>
      </c>
      <c r="AZ4666" s="163">
        <f t="shared" si="3792"/>
        <v>0</v>
      </c>
      <c r="BA4666" s="163">
        <f t="shared" si="3793"/>
        <v>0</v>
      </c>
      <c r="BB4666" s="163">
        <f t="shared" si="3794"/>
        <v>0</v>
      </c>
      <c r="BC4666" s="163">
        <f t="shared" si="3795"/>
        <v>0</v>
      </c>
      <c r="BD4666" s="163">
        <f t="shared" si="3796"/>
        <v>0</v>
      </c>
    </row>
    <row r="4667" spans="2:56" x14ac:dyDescent="0.3">
      <c r="B4667" s="176" t="s">
        <v>198</v>
      </c>
      <c r="C4667" s="83">
        <f>SUM(C4668,C4669)</f>
        <v>0</v>
      </c>
      <c r="D4667" s="84">
        <f>SUM(D4668,D4669)</f>
        <v>0</v>
      </c>
      <c r="E4667" s="85">
        <f t="shared" si="3783"/>
        <v>0</v>
      </c>
      <c r="F4667" s="83">
        <f>SUM(F4668,F4669)</f>
        <v>0</v>
      </c>
      <c r="G4667" s="84">
        <f>SUM(G4668,G4669)</f>
        <v>0</v>
      </c>
      <c r="H4667" s="85">
        <f t="shared" si="3784"/>
        <v>0</v>
      </c>
      <c r="I4667" s="83">
        <f>SUM(I4668,I4669)</f>
        <v>0</v>
      </c>
      <c r="J4667" s="86">
        <f>SUM(J4668,J4669)</f>
        <v>0</v>
      </c>
      <c r="K4667" s="87">
        <f t="shared" si="3785"/>
        <v>0</v>
      </c>
      <c r="L4667" s="83">
        <f>SUM(L4668,L4669)</f>
        <v>0</v>
      </c>
      <c r="M4667" s="86">
        <f>SUM(M4668,M4669)</f>
        <v>0</v>
      </c>
      <c r="N4667" s="88">
        <f>SUM(N4668,N4669)</f>
        <v>0</v>
      </c>
      <c r="O4667" s="83">
        <f>SUM(O4668,O4669)</f>
        <v>0</v>
      </c>
      <c r="P4667" s="88">
        <f>SUM(P4668,P4669)</f>
        <v>0</v>
      </c>
      <c r="Q4667" s="199">
        <f t="shared" si="3786"/>
        <v>0</v>
      </c>
      <c r="R4667" s="89">
        <f>SUM(R4668,R4669)</f>
        <v>0</v>
      </c>
      <c r="S4667" s="89">
        <f>SUM(S4668,S4669)</f>
        <v>0</v>
      </c>
      <c r="T4667" s="200">
        <f t="shared" si="3797"/>
        <v>0</v>
      </c>
      <c r="U4667" s="91"/>
      <c r="V4667" s="83">
        <f>SUM(V4668,V4669)</f>
        <v>0</v>
      </c>
      <c r="W4667" s="88">
        <f>SUM(W4668,W4669)</f>
        <v>0</v>
      </c>
      <c r="X4667" s="199">
        <f t="shared" si="3787"/>
        <v>0</v>
      </c>
      <c r="Y4667" s="89">
        <f>SUM(Y4668,Y4669)</f>
        <v>0</v>
      </c>
      <c r="Z4667" s="89">
        <f>SUM(Z4668,Z4669)</f>
        <v>0</v>
      </c>
      <c r="AA4667" s="200">
        <f t="shared" si="3798"/>
        <v>0</v>
      </c>
      <c r="AB4667" s="91"/>
      <c r="AC4667" s="83">
        <f>SUM(AC4668,AC4669)</f>
        <v>0</v>
      </c>
      <c r="AD4667" s="88">
        <f>SUM(AD4668,AD4669)</f>
        <v>0</v>
      </c>
      <c r="AE4667" s="199">
        <f t="shared" si="3788"/>
        <v>0</v>
      </c>
      <c r="AF4667" s="89">
        <f>SUM(AF4668,AF4669)</f>
        <v>0</v>
      </c>
      <c r="AG4667" s="89">
        <f>SUM(AG4668,AG4669)</f>
        <v>0</v>
      </c>
      <c r="AH4667" s="200">
        <f t="shared" si="3799"/>
        <v>0</v>
      </c>
      <c r="AJ4667" s="84">
        <f t="shared" ref="AJ4667:AU4667" si="3811">SUM(AJ4668,AJ4669)</f>
        <v>0</v>
      </c>
      <c r="AK4667" s="86">
        <f t="shared" si="3811"/>
        <v>0</v>
      </c>
      <c r="AL4667" s="88">
        <f t="shared" si="3811"/>
        <v>0</v>
      </c>
      <c r="AM4667" s="86">
        <f t="shared" si="3811"/>
        <v>0</v>
      </c>
      <c r="AN4667" s="88">
        <f t="shared" si="3811"/>
        <v>0</v>
      </c>
      <c r="AO4667" s="86">
        <f t="shared" si="3811"/>
        <v>0</v>
      </c>
      <c r="AP4667" s="88">
        <f t="shared" si="3811"/>
        <v>0</v>
      </c>
      <c r="AQ4667" s="86">
        <f t="shared" si="3811"/>
        <v>0</v>
      </c>
      <c r="AR4667" s="88">
        <f t="shared" si="3811"/>
        <v>0</v>
      </c>
      <c r="AS4667" s="86">
        <f t="shared" si="3811"/>
        <v>0</v>
      </c>
      <c r="AT4667" s="88">
        <f t="shared" si="3811"/>
        <v>0</v>
      </c>
      <c r="AU4667" s="86">
        <f t="shared" si="3811"/>
        <v>0</v>
      </c>
      <c r="AV4667" s="86">
        <f t="shared" si="3789"/>
        <v>0</v>
      </c>
      <c r="AW4667" s="93">
        <f t="shared" si="3790"/>
        <v>0</v>
      </c>
      <c r="AY4667" s="86">
        <f t="shared" si="3791"/>
        <v>0</v>
      </c>
      <c r="AZ4667" s="86">
        <f t="shared" si="3792"/>
        <v>0</v>
      </c>
      <c r="BA4667" s="86">
        <f t="shared" si="3793"/>
        <v>0</v>
      </c>
      <c r="BB4667" s="86">
        <f t="shared" si="3794"/>
        <v>0</v>
      </c>
      <c r="BC4667" s="86">
        <f t="shared" si="3795"/>
        <v>0</v>
      </c>
      <c r="BD4667" s="86">
        <f t="shared" si="3796"/>
        <v>0</v>
      </c>
    </row>
    <row r="4668" spans="2:56" x14ac:dyDescent="0.3">
      <c r="B4668" s="179" t="s">
        <v>199</v>
      </c>
      <c r="C4668" s="95"/>
      <c r="D4668" s="96"/>
      <c r="E4668" s="85">
        <f t="shared" si="3783"/>
        <v>0</v>
      </c>
      <c r="F4668" s="95"/>
      <c r="G4668" s="96"/>
      <c r="H4668" s="85">
        <f t="shared" si="3784"/>
        <v>0</v>
      </c>
      <c r="I4668" s="95"/>
      <c r="J4668" s="97"/>
      <c r="K4668" s="87">
        <f t="shared" si="3785"/>
        <v>0</v>
      </c>
      <c r="L4668" s="95"/>
      <c r="M4668" s="97"/>
      <c r="N4668" s="98"/>
      <c r="O4668" s="95"/>
      <c r="P4668" s="98"/>
      <c r="Q4668" s="199">
        <f t="shared" si="3786"/>
        <v>0</v>
      </c>
      <c r="R4668" s="99"/>
      <c r="S4668" s="99"/>
      <c r="T4668" s="200">
        <f t="shared" si="3797"/>
        <v>0</v>
      </c>
      <c r="U4668" s="91"/>
      <c r="V4668" s="95"/>
      <c r="W4668" s="98"/>
      <c r="X4668" s="199">
        <f t="shared" si="3787"/>
        <v>0</v>
      </c>
      <c r="Y4668" s="99"/>
      <c r="Z4668" s="99"/>
      <c r="AA4668" s="200">
        <f t="shared" si="3798"/>
        <v>0</v>
      </c>
      <c r="AB4668" s="91"/>
      <c r="AC4668" s="95"/>
      <c r="AD4668" s="98"/>
      <c r="AE4668" s="199">
        <f t="shared" si="3788"/>
        <v>0</v>
      </c>
      <c r="AF4668" s="99"/>
      <c r="AG4668" s="99"/>
      <c r="AH4668" s="200">
        <f t="shared" si="3799"/>
        <v>0</v>
      </c>
      <c r="AJ4668" s="252"/>
      <c r="AK4668" s="253"/>
      <c r="AL4668" s="254"/>
      <c r="AM4668" s="253"/>
      <c r="AN4668" s="254"/>
      <c r="AO4668" s="253"/>
      <c r="AP4668" s="254"/>
      <c r="AQ4668" s="253"/>
      <c r="AR4668" s="254"/>
      <c r="AS4668" s="253"/>
      <c r="AT4668" s="254"/>
      <c r="AU4668" s="253"/>
      <c r="AV4668" s="163">
        <f t="shared" si="3789"/>
        <v>0</v>
      </c>
      <c r="AW4668" s="93">
        <f t="shared" si="3790"/>
        <v>0</v>
      </c>
      <c r="AY4668" s="163">
        <f t="shared" si="3791"/>
        <v>0</v>
      </c>
      <c r="AZ4668" s="163">
        <f t="shared" si="3792"/>
        <v>0</v>
      </c>
      <c r="BA4668" s="163">
        <f t="shared" si="3793"/>
        <v>0</v>
      </c>
      <c r="BB4668" s="163">
        <f t="shared" si="3794"/>
        <v>0</v>
      </c>
      <c r="BC4668" s="163">
        <f t="shared" si="3795"/>
        <v>0</v>
      </c>
      <c r="BD4668" s="163">
        <f t="shared" si="3796"/>
        <v>0</v>
      </c>
    </row>
    <row r="4669" spans="2:56" x14ac:dyDescent="0.3">
      <c r="B4669" s="179" t="s">
        <v>200</v>
      </c>
      <c r="C4669" s="95"/>
      <c r="D4669" s="96"/>
      <c r="E4669" s="85">
        <f t="shared" si="3783"/>
        <v>0</v>
      </c>
      <c r="F4669" s="95"/>
      <c r="G4669" s="96"/>
      <c r="H4669" s="85">
        <f t="shared" si="3784"/>
        <v>0</v>
      </c>
      <c r="I4669" s="95"/>
      <c r="J4669" s="97"/>
      <c r="K4669" s="87">
        <f t="shared" si="3785"/>
        <v>0</v>
      </c>
      <c r="L4669" s="95"/>
      <c r="M4669" s="97"/>
      <c r="N4669" s="98"/>
      <c r="O4669" s="95"/>
      <c r="P4669" s="98"/>
      <c r="Q4669" s="199">
        <f t="shared" si="3786"/>
        <v>0</v>
      </c>
      <c r="R4669" s="99"/>
      <c r="S4669" s="99"/>
      <c r="T4669" s="200">
        <f t="shared" si="3797"/>
        <v>0</v>
      </c>
      <c r="U4669" s="91"/>
      <c r="V4669" s="95"/>
      <c r="W4669" s="98"/>
      <c r="X4669" s="199">
        <f t="shared" si="3787"/>
        <v>0</v>
      </c>
      <c r="Y4669" s="99"/>
      <c r="Z4669" s="99"/>
      <c r="AA4669" s="200">
        <f t="shared" si="3798"/>
        <v>0</v>
      </c>
      <c r="AB4669" s="91"/>
      <c r="AC4669" s="95"/>
      <c r="AD4669" s="98"/>
      <c r="AE4669" s="199">
        <f t="shared" si="3788"/>
        <v>0</v>
      </c>
      <c r="AF4669" s="99"/>
      <c r="AG4669" s="99"/>
      <c r="AH4669" s="200">
        <f t="shared" si="3799"/>
        <v>0</v>
      </c>
      <c r="AJ4669" s="252"/>
      <c r="AK4669" s="253"/>
      <c r="AL4669" s="254"/>
      <c r="AM4669" s="253"/>
      <c r="AN4669" s="254"/>
      <c r="AO4669" s="253"/>
      <c r="AP4669" s="254"/>
      <c r="AQ4669" s="253"/>
      <c r="AR4669" s="254"/>
      <c r="AS4669" s="253"/>
      <c r="AT4669" s="254"/>
      <c r="AU4669" s="253"/>
      <c r="AV4669" s="163">
        <f t="shared" si="3789"/>
        <v>0</v>
      </c>
      <c r="AW4669" s="93">
        <f t="shared" si="3790"/>
        <v>0</v>
      </c>
      <c r="AY4669" s="163">
        <f t="shared" si="3791"/>
        <v>0</v>
      </c>
      <c r="AZ4669" s="163">
        <f t="shared" si="3792"/>
        <v>0</v>
      </c>
      <c r="BA4669" s="163">
        <f t="shared" si="3793"/>
        <v>0</v>
      </c>
      <c r="BB4669" s="163">
        <f t="shared" si="3794"/>
        <v>0</v>
      </c>
      <c r="BC4669" s="163">
        <f t="shared" si="3795"/>
        <v>0</v>
      </c>
      <c r="BD4669" s="163">
        <f t="shared" si="3796"/>
        <v>0</v>
      </c>
    </row>
    <row r="4670" spans="2:56" x14ac:dyDescent="0.3">
      <c r="B4670" s="176" t="s">
        <v>201</v>
      </c>
      <c r="C4670" s="95"/>
      <c r="D4670" s="96"/>
      <c r="E4670" s="85">
        <f t="shared" si="3783"/>
        <v>0</v>
      </c>
      <c r="F4670" s="95"/>
      <c r="G4670" s="96"/>
      <c r="H4670" s="85">
        <f t="shared" si="3784"/>
        <v>0</v>
      </c>
      <c r="I4670" s="95"/>
      <c r="J4670" s="97"/>
      <c r="K4670" s="87">
        <f t="shared" si="3785"/>
        <v>0</v>
      </c>
      <c r="L4670" s="95"/>
      <c r="M4670" s="97"/>
      <c r="N4670" s="98"/>
      <c r="O4670" s="95"/>
      <c r="P4670" s="98"/>
      <c r="Q4670" s="199">
        <f t="shared" si="3786"/>
        <v>0</v>
      </c>
      <c r="R4670" s="99"/>
      <c r="S4670" s="99"/>
      <c r="T4670" s="200">
        <f t="shared" si="3797"/>
        <v>0</v>
      </c>
      <c r="U4670" s="91"/>
      <c r="V4670" s="95"/>
      <c r="W4670" s="98"/>
      <c r="X4670" s="199">
        <f t="shared" si="3787"/>
        <v>0</v>
      </c>
      <c r="Y4670" s="99"/>
      <c r="Z4670" s="99"/>
      <c r="AA4670" s="200">
        <f t="shared" si="3798"/>
        <v>0</v>
      </c>
      <c r="AB4670" s="91"/>
      <c r="AC4670" s="95"/>
      <c r="AD4670" s="98"/>
      <c r="AE4670" s="199">
        <f t="shared" si="3788"/>
        <v>0</v>
      </c>
      <c r="AF4670" s="99"/>
      <c r="AG4670" s="99"/>
      <c r="AH4670" s="200">
        <f t="shared" si="3799"/>
        <v>0</v>
      </c>
      <c r="AJ4670" s="252"/>
      <c r="AK4670" s="253"/>
      <c r="AL4670" s="254"/>
      <c r="AM4670" s="253"/>
      <c r="AN4670" s="254"/>
      <c r="AO4670" s="253"/>
      <c r="AP4670" s="254"/>
      <c r="AQ4670" s="253"/>
      <c r="AR4670" s="254"/>
      <c r="AS4670" s="253"/>
      <c r="AT4670" s="254"/>
      <c r="AU4670" s="253"/>
      <c r="AV4670" s="163">
        <f t="shared" si="3789"/>
        <v>0</v>
      </c>
      <c r="AW4670" s="93">
        <f t="shared" si="3790"/>
        <v>0</v>
      </c>
      <c r="AY4670" s="163">
        <f t="shared" si="3791"/>
        <v>0</v>
      </c>
      <c r="AZ4670" s="163">
        <f t="shared" si="3792"/>
        <v>0</v>
      </c>
      <c r="BA4670" s="163">
        <f t="shared" si="3793"/>
        <v>0</v>
      </c>
      <c r="BB4670" s="163">
        <f t="shared" si="3794"/>
        <v>0</v>
      </c>
      <c r="BC4670" s="163">
        <f t="shared" si="3795"/>
        <v>0</v>
      </c>
      <c r="BD4670" s="163">
        <f t="shared" si="3796"/>
        <v>0</v>
      </c>
    </row>
    <row r="4671" spans="2:56" x14ac:dyDescent="0.3">
      <c r="B4671" s="176" t="s">
        <v>202</v>
      </c>
      <c r="C4671" s="83">
        <f>SUM(C4672,C4676)</f>
        <v>0</v>
      </c>
      <c r="D4671" s="84">
        <f>SUM(D4672,D4676)</f>
        <v>0</v>
      </c>
      <c r="E4671" s="85">
        <f t="shared" si="3783"/>
        <v>0</v>
      </c>
      <c r="F4671" s="83">
        <f>SUM(F4672,F4676)</f>
        <v>0</v>
      </c>
      <c r="G4671" s="84">
        <f>SUM(G4672,G4676)</f>
        <v>0</v>
      </c>
      <c r="H4671" s="85">
        <f t="shared" si="3784"/>
        <v>0</v>
      </c>
      <c r="I4671" s="83">
        <f>SUM(I4672,I4676)</f>
        <v>0</v>
      </c>
      <c r="J4671" s="86">
        <f>SUM(J4672,J4676)</f>
        <v>0</v>
      </c>
      <c r="K4671" s="87">
        <f t="shared" si="3785"/>
        <v>0</v>
      </c>
      <c r="L4671" s="83">
        <f>SUM(L4672,L4676)</f>
        <v>0</v>
      </c>
      <c r="M4671" s="86">
        <f>SUM(M4672,M4676)</f>
        <v>0</v>
      </c>
      <c r="N4671" s="88">
        <f>SUM(N4672,N4676)</f>
        <v>0</v>
      </c>
      <c r="O4671" s="83">
        <f>SUM(O4672,O4676)</f>
        <v>0</v>
      </c>
      <c r="P4671" s="88">
        <f>SUM(P4672,P4676)</f>
        <v>0</v>
      </c>
      <c r="Q4671" s="199">
        <f t="shared" si="3786"/>
        <v>0</v>
      </c>
      <c r="R4671" s="89">
        <f>SUM(R4672,R4676)</f>
        <v>0</v>
      </c>
      <c r="S4671" s="89">
        <f>SUM(S4672,S4676)</f>
        <v>0</v>
      </c>
      <c r="T4671" s="200">
        <f t="shared" si="3797"/>
        <v>0</v>
      </c>
      <c r="U4671" s="91"/>
      <c r="V4671" s="83">
        <f>SUM(V4672,V4676)</f>
        <v>0</v>
      </c>
      <c r="W4671" s="88">
        <f>SUM(W4672,W4676)</f>
        <v>0</v>
      </c>
      <c r="X4671" s="199">
        <f t="shared" si="3787"/>
        <v>0</v>
      </c>
      <c r="Y4671" s="89">
        <f>SUM(Y4672,Y4676)</f>
        <v>0</v>
      </c>
      <c r="Z4671" s="89">
        <f>SUM(Z4672,Z4676)</f>
        <v>0</v>
      </c>
      <c r="AA4671" s="200">
        <f t="shared" si="3798"/>
        <v>0</v>
      </c>
      <c r="AB4671" s="91"/>
      <c r="AC4671" s="83">
        <f>SUM(AC4672,AC4676)</f>
        <v>0</v>
      </c>
      <c r="AD4671" s="88">
        <f>SUM(AD4672,AD4676)</f>
        <v>0</v>
      </c>
      <c r="AE4671" s="199">
        <f t="shared" si="3788"/>
        <v>0</v>
      </c>
      <c r="AF4671" s="89">
        <f>SUM(AF4672,AF4676)</f>
        <v>0</v>
      </c>
      <c r="AG4671" s="89">
        <f>SUM(AG4672,AG4676)</f>
        <v>0</v>
      </c>
      <c r="AH4671" s="200">
        <f t="shared" si="3799"/>
        <v>0</v>
      </c>
      <c r="AJ4671" s="84">
        <f t="shared" ref="AJ4671:AU4671" si="3812">SUM(AJ4672,AJ4676)</f>
        <v>0</v>
      </c>
      <c r="AK4671" s="86">
        <f t="shared" si="3812"/>
        <v>0</v>
      </c>
      <c r="AL4671" s="88">
        <f t="shared" si="3812"/>
        <v>0</v>
      </c>
      <c r="AM4671" s="86">
        <f t="shared" si="3812"/>
        <v>0</v>
      </c>
      <c r="AN4671" s="88">
        <f t="shared" si="3812"/>
        <v>0</v>
      </c>
      <c r="AO4671" s="86">
        <f t="shared" si="3812"/>
        <v>0</v>
      </c>
      <c r="AP4671" s="88">
        <f t="shared" si="3812"/>
        <v>0</v>
      </c>
      <c r="AQ4671" s="86">
        <f t="shared" si="3812"/>
        <v>0</v>
      </c>
      <c r="AR4671" s="88">
        <f t="shared" si="3812"/>
        <v>0</v>
      </c>
      <c r="AS4671" s="86">
        <f t="shared" si="3812"/>
        <v>0</v>
      </c>
      <c r="AT4671" s="88">
        <f t="shared" si="3812"/>
        <v>0</v>
      </c>
      <c r="AU4671" s="86">
        <f t="shared" si="3812"/>
        <v>0</v>
      </c>
      <c r="AV4671" s="86">
        <f t="shared" si="3789"/>
        <v>0</v>
      </c>
      <c r="AW4671" s="93">
        <f t="shared" si="3790"/>
        <v>0</v>
      </c>
      <c r="AY4671" s="86">
        <f t="shared" si="3791"/>
        <v>0</v>
      </c>
      <c r="AZ4671" s="86">
        <f t="shared" si="3792"/>
        <v>0</v>
      </c>
      <c r="BA4671" s="86">
        <f t="shared" si="3793"/>
        <v>0</v>
      </c>
      <c r="BB4671" s="86">
        <f t="shared" si="3794"/>
        <v>0</v>
      </c>
      <c r="BC4671" s="86">
        <f t="shared" si="3795"/>
        <v>0</v>
      </c>
      <c r="BD4671" s="86">
        <f t="shared" si="3796"/>
        <v>0</v>
      </c>
    </row>
    <row r="4672" spans="2:56" x14ac:dyDescent="0.3">
      <c r="B4672" s="179" t="s">
        <v>203</v>
      </c>
      <c r="C4672" s="83">
        <f>SUM(C4673:C4675)</f>
        <v>0</v>
      </c>
      <c r="D4672" s="84">
        <f>SUM(D4673:D4675)</f>
        <v>0</v>
      </c>
      <c r="E4672" s="85">
        <f t="shared" si="3783"/>
        <v>0</v>
      </c>
      <c r="F4672" s="83">
        <f>SUM(F4673:F4675)</f>
        <v>0</v>
      </c>
      <c r="G4672" s="84">
        <f>SUM(G4673:G4675)</f>
        <v>0</v>
      </c>
      <c r="H4672" s="85">
        <f t="shared" si="3784"/>
        <v>0</v>
      </c>
      <c r="I4672" s="83">
        <f>SUM(I4673:I4675)</f>
        <v>0</v>
      </c>
      <c r="J4672" s="86">
        <f>SUM(J4673:J4675)</f>
        <v>0</v>
      </c>
      <c r="K4672" s="87">
        <f t="shared" si="3785"/>
        <v>0</v>
      </c>
      <c r="L4672" s="83">
        <f>SUM(L4673:L4675)</f>
        <v>0</v>
      </c>
      <c r="M4672" s="86">
        <f>SUM(M4673:M4675)</f>
        <v>0</v>
      </c>
      <c r="N4672" s="88">
        <f>SUM(N4673:N4675)</f>
        <v>0</v>
      </c>
      <c r="O4672" s="83">
        <f>SUM(O4673:O4675)</f>
        <v>0</v>
      </c>
      <c r="P4672" s="88">
        <f>SUM(P4673:P4675)</f>
        <v>0</v>
      </c>
      <c r="Q4672" s="199">
        <f t="shared" si="3786"/>
        <v>0</v>
      </c>
      <c r="R4672" s="89">
        <f>SUM(R4673:R4675)</f>
        <v>0</v>
      </c>
      <c r="S4672" s="89">
        <f>SUM(S4673:S4675)</f>
        <v>0</v>
      </c>
      <c r="T4672" s="200">
        <f t="shared" si="3797"/>
        <v>0</v>
      </c>
      <c r="U4672" s="91"/>
      <c r="V4672" s="83">
        <f>SUM(V4673:V4675)</f>
        <v>0</v>
      </c>
      <c r="W4672" s="88">
        <f>SUM(W4673:W4675)</f>
        <v>0</v>
      </c>
      <c r="X4672" s="199">
        <f t="shared" si="3787"/>
        <v>0</v>
      </c>
      <c r="Y4672" s="89">
        <f>SUM(Y4673:Y4675)</f>
        <v>0</v>
      </c>
      <c r="Z4672" s="89">
        <f>SUM(Z4673:Z4675)</f>
        <v>0</v>
      </c>
      <c r="AA4672" s="200">
        <f t="shared" si="3798"/>
        <v>0</v>
      </c>
      <c r="AB4672" s="91"/>
      <c r="AC4672" s="83">
        <f>SUM(AC4673:AC4675)</f>
        <v>0</v>
      </c>
      <c r="AD4672" s="88">
        <f>SUM(AD4673:AD4675)</f>
        <v>0</v>
      </c>
      <c r="AE4672" s="199">
        <f t="shared" si="3788"/>
        <v>0</v>
      </c>
      <c r="AF4672" s="89">
        <f>SUM(AF4673:AF4675)</f>
        <v>0</v>
      </c>
      <c r="AG4672" s="89">
        <f>SUM(AG4673:AG4675)</f>
        <v>0</v>
      </c>
      <c r="AH4672" s="200">
        <f t="shared" si="3799"/>
        <v>0</v>
      </c>
      <c r="AJ4672" s="84">
        <f t="shared" ref="AJ4672:AU4672" si="3813">SUM(AJ4673:AJ4675)</f>
        <v>0</v>
      </c>
      <c r="AK4672" s="86">
        <f t="shared" si="3813"/>
        <v>0</v>
      </c>
      <c r="AL4672" s="88">
        <f t="shared" si="3813"/>
        <v>0</v>
      </c>
      <c r="AM4672" s="86">
        <f t="shared" si="3813"/>
        <v>0</v>
      </c>
      <c r="AN4672" s="88">
        <f t="shared" si="3813"/>
        <v>0</v>
      </c>
      <c r="AO4672" s="86">
        <f t="shared" si="3813"/>
        <v>0</v>
      </c>
      <c r="AP4672" s="88">
        <f t="shared" si="3813"/>
        <v>0</v>
      </c>
      <c r="AQ4672" s="86">
        <f t="shared" si="3813"/>
        <v>0</v>
      </c>
      <c r="AR4672" s="88">
        <f t="shared" si="3813"/>
        <v>0</v>
      </c>
      <c r="AS4672" s="86">
        <f t="shared" si="3813"/>
        <v>0</v>
      </c>
      <c r="AT4672" s="88">
        <f t="shared" si="3813"/>
        <v>0</v>
      </c>
      <c r="AU4672" s="86">
        <f t="shared" si="3813"/>
        <v>0</v>
      </c>
      <c r="AV4672" s="86">
        <f t="shared" si="3789"/>
        <v>0</v>
      </c>
      <c r="AW4672" s="93">
        <f t="shared" si="3790"/>
        <v>0</v>
      </c>
      <c r="AY4672" s="86">
        <f t="shared" si="3791"/>
        <v>0</v>
      </c>
      <c r="AZ4672" s="86">
        <f t="shared" si="3792"/>
        <v>0</v>
      </c>
      <c r="BA4672" s="86">
        <f t="shared" si="3793"/>
        <v>0</v>
      </c>
      <c r="BB4672" s="86">
        <f t="shared" si="3794"/>
        <v>0</v>
      </c>
      <c r="BC4672" s="86">
        <f t="shared" si="3795"/>
        <v>0</v>
      </c>
      <c r="BD4672" s="86">
        <f t="shared" si="3796"/>
        <v>0</v>
      </c>
    </row>
    <row r="4673" spans="2:56" x14ac:dyDescent="0.3">
      <c r="B4673" s="201" t="s">
        <v>204</v>
      </c>
      <c r="C4673" s="255"/>
      <c r="D4673" s="256"/>
      <c r="E4673" s="182">
        <f t="shared" si="3783"/>
        <v>0</v>
      </c>
      <c r="F4673" s="255"/>
      <c r="G4673" s="256"/>
      <c r="H4673" s="182">
        <f t="shared" si="3784"/>
        <v>0</v>
      </c>
      <c r="I4673" s="255"/>
      <c r="J4673" s="257"/>
      <c r="K4673" s="184">
        <f t="shared" si="3785"/>
        <v>0</v>
      </c>
      <c r="L4673" s="255"/>
      <c r="M4673" s="257"/>
      <c r="N4673" s="258"/>
      <c r="O4673" s="255"/>
      <c r="P4673" s="258"/>
      <c r="Q4673" s="177">
        <f t="shared" si="3786"/>
        <v>0</v>
      </c>
      <c r="R4673" s="258"/>
      <c r="S4673" s="258"/>
      <c r="T4673" s="178">
        <f t="shared" si="3797"/>
        <v>0</v>
      </c>
      <c r="U4673" s="157"/>
      <c r="V4673" s="255"/>
      <c r="W4673" s="258"/>
      <c r="X4673" s="177">
        <f t="shared" si="3787"/>
        <v>0</v>
      </c>
      <c r="Y4673" s="258"/>
      <c r="Z4673" s="258"/>
      <c r="AA4673" s="178">
        <f t="shared" si="3798"/>
        <v>0</v>
      </c>
      <c r="AB4673" s="157"/>
      <c r="AC4673" s="255"/>
      <c r="AD4673" s="258"/>
      <c r="AE4673" s="177">
        <f t="shared" si="3788"/>
        <v>0</v>
      </c>
      <c r="AF4673" s="258"/>
      <c r="AG4673" s="258"/>
      <c r="AH4673" s="178">
        <f t="shared" si="3799"/>
        <v>0</v>
      </c>
      <c r="AJ4673" s="252"/>
      <c r="AK4673" s="253"/>
      <c r="AL4673" s="254"/>
      <c r="AM4673" s="253"/>
      <c r="AN4673" s="254"/>
      <c r="AO4673" s="253"/>
      <c r="AP4673" s="254"/>
      <c r="AQ4673" s="253"/>
      <c r="AR4673" s="254"/>
      <c r="AS4673" s="253"/>
      <c r="AT4673" s="254"/>
      <c r="AU4673" s="253"/>
      <c r="AV4673" s="163">
        <f t="shared" si="3789"/>
        <v>0</v>
      </c>
      <c r="AW4673" s="93">
        <f t="shared" si="3790"/>
        <v>0</v>
      </c>
      <c r="AY4673" s="163">
        <f t="shared" si="3791"/>
        <v>0</v>
      </c>
      <c r="AZ4673" s="163">
        <f t="shared" si="3792"/>
        <v>0</v>
      </c>
      <c r="BA4673" s="163">
        <f t="shared" si="3793"/>
        <v>0</v>
      </c>
      <c r="BB4673" s="163">
        <f t="shared" si="3794"/>
        <v>0</v>
      </c>
      <c r="BC4673" s="163">
        <f t="shared" si="3795"/>
        <v>0</v>
      </c>
      <c r="BD4673" s="163">
        <f t="shared" si="3796"/>
        <v>0</v>
      </c>
    </row>
    <row r="4674" spans="2:56" x14ac:dyDescent="0.3">
      <c r="B4674" s="201" t="s">
        <v>205</v>
      </c>
      <c r="C4674" s="255"/>
      <c r="D4674" s="256"/>
      <c r="E4674" s="182">
        <f t="shared" si="3783"/>
        <v>0</v>
      </c>
      <c r="F4674" s="255"/>
      <c r="G4674" s="256"/>
      <c r="H4674" s="182">
        <f t="shared" si="3784"/>
        <v>0</v>
      </c>
      <c r="I4674" s="255"/>
      <c r="J4674" s="257"/>
      <c r="K4674" s="184">
        <f t="shared" si="3785"/>
        <v>0</v>
      </c>
      <c r="L4674" s="255"/>
      <c r="M4674" s="257"/>
      <c r="N4674" s="258"/>
      <c r="O4674" s="255"/>
      <c r="P4674" s="258"/>
      <c r="Q4674" s="177">
        <f t="shared" si="3786"/>
        <v>0</v>
      </c>
      <c r="R4674" s="258"/>
      <c r="S4674" s="258"/>
      <c r="T4674" s="178">
        <f t="shared" si="3797"/>
        <v>0</v>
      </c>
      <c r="U4674" s="157"/>
      <c r="V4674" s="255"/>
      <c r="W4674" s="258"/>
      <c r="X4674" s="177">
        <f t="shared" si="3787"/>
        <v>0</v>
      </c>
      <c r="Y4674" s="258"/>
      <c r="Z4674" s="258"/>
      <c r="AA4674" s="178">
        <f t="shared" si="3798"/>
        <v>0</v>
      </c>
      <c r="AB4674" s="157"/>
      <c r="AC4674" s="255"/>
      <c r="AD4674" s="258"/>
      <c r="AE4674" s="177">
        <f t="shared" si="3788"/>
        <v>0</v>
      </c>
      <c r="AF4674" s="258"/>
      <c r="AG4674" s="258"/>
      <c r="AH4674" s="178">
        <f t="shared" si="3799"/>
        <v>0</v>
      </c>
      <c r="AJ4674" s="252"/>
      <c r="AK4674" s="253"/>
      <c r="AL4674" s="254"/>
      <c r="AM4674" s="253"/>
      <c r="AN4674" s="254"/>
      <c r="AO4674" s="253"/>
      <c r="AP4674" s="254"/>
      <c r="AQ4674" s="253"/>
      <c r="AR4674" s="254"/>
      <c r="AS4674" s="253"/>
      <c r="AT4674" s="254"/>
      <c r="AU4674" s="253"/>
      <c r="AV4674" s="163">
        <f t="shared" si="3789"/>
        <v>0</v>
      </c>
      <c r="AW4674" s="93">
        <f t="shared" si="3790"/>
        <v>0</v>
      </c>
      <c r="AY4674" s="163">
        <f t="shared" si="3791"/>
        <v>0</v>
      </c>
      <c r="AZ4674" s="163">
        <f t="shared" si="3792"/>
        <v>0</v>
      </c>
      <c r="BA4674" s="163">
        <f t="shared" si="3793"/>
        <v>0</v>
      </c>
      <c r="BB4674" s="163">
        <f t="shared" si="3794"/>
        <v>0</v>
      </c>
      <c r="BC4674" s="163">
        <f t="shared" si="3795"/>
        <v>0</v>
      </c>
      <c r="BD4674" s="163">
        <f t="shared" si="3796"/>
        <v>0</v>
      </c>
    </row>
    <row r="4675" spans="2:56" x14ac:dyDescent="0.3">
      <c r="B4675" s="201" t="s">
        <v>206</v>
      </c>
      <c r="C4675" s="255"/>
      <c r="D4675" s="256"/>
      <c r="E4675" s="182">
        <f t="shared" si="3783"/>
        <v>0</v>
      </c>
      <c r="F4675" s="255"/>
      <c r="G4675" s="256"/>
      <c r="H4675" s="182">
        <f t="shared" si="3784"/>
        <v>0</v>
      </c>
      <c r="I4675" s="255"/>
      <c r="J4675" s="257"/>
      <c r="K4675" s="184">
        <f t="shared" si="3785"/>
        <v>0</v>
      </c>
      <c r="L4675" s="255"/>
      <c r="M4675" s="257"/>
      <c r="N4675" s="258"/>
      <c r="O4675" s="255"/>
      <c r="P4675" s="258"/>
      <c r="Q4675" s="177">
        <f t="shared" si="3786"/>
        <v>0</v>
      </c>
      <c r="R4675" s="258"/>
      <c r="S4675" s="258"/>
      <c r="T4675" s="178">
        <f t="shared" si="3797"/>
        <v>0</v>
      </c>
      <c r="U4675" s="157"/>
      <c r="V4675" s="255"/>
      <c r="W4675" s="258"/>
      <c r="X4675" s="177">
        <f t="shared" si="3787"/>
        <v>0</v>
      </c>
      <c r="Y4675" s="258"/>
      <c r="Z4675" s="258"/>
      <c r="AA4675" s="178">
        <f t="shared" si="3798"/>
        <v>0</v>
      </c>
      <c r="AB4675" s="157"/>
      <c r="AC4675" s="255"/>
      <c r="AD4675" s="258"/>
      <c r="AE4675" s="177">
        <f t="shared" si="3788"/>
        <v>0</v>
      </c>
      <c r="AF4675" s="258"/>
      <c r="AG4675" s="258"/>
      <c r="AH4675" s="178">
        <f t="shared" si="3799"/>
        <v>0</v>
      </c>
      <c r="AJ4675" s="252"/>
      <c r="AK4675" s="253"/>
      <c r="AL4675" s="254"/>
      <c r="AM4675" s="253"/>
      <c r="AN4675" s="254"/>
      <c r="AO4675" s="253"/>
      <c r="AP4675" s="254"/>
      <c r="AQ4675" s="253"/>
      <c r="AR4675" s="254"/>
      <c r="AS4675" s="253"/>
      <c r="AT4675" s="254"/>
      <c r="AU4675" s="253"/>
      <c r="AV4675" s="163">
        <f t="shared" si="3789"/>
        <v>0</v>
      </c>
      <c r="AW4675" s="93">
        <f t="shared" si="3790"/>
        <v>0</v>
      </c>
      <c r="AY4675" s="163">
        <f t="shared" si="3791"/>
        <v>0</v>
      </c>
      <c r="AZ4675" s="163">
        <f t="shared" si="3792"/>
        <v>0</v>
      </c>
      <c r="BA4675" s="163">
        <f t="shared" si="3793"/>
        <v>0</v>
      </c>
      <c r="BB4675" s="163">
        <f t="shared" si="3794"/>
        <v>0</v>
      </c>
      <c r="BC4675" s="163">
        <f t="shared" si="3795"/>
        <v>0</v>
      </c>
      <c r="BD4675" s="163">
        <f t="shared" si="3796"/>
        <v>0</v>
      </c>
    </row>
    <row r="4676" spans="2:56" x14ac:dyDescent="0.3">
      <c r="B4676" s="179" t="s">
        <v>207</v>
      </c>
      <c r="C4676" s="83">
        <f>SUM(C4677)</f>
        <v>0</v>
      </c>
      <c r="D4676" s="84">
        <f>SUM(D4677)</f>
        <v>0</v>
      </c>
      <c r="E4676" s="85">
        <f t="shared" si="3783"/>
        <v>0</v>
      </c>
      <c r="F4676" s="83">
        <f>SUM(F4677)</f>
        <v>0</v>
      </c>
      <c r="G4676" s="84">
        <f>SUM(G4677)</f>
        <v>0</v>
      </c>
      <c r="H4676" s="85">
        <f t="shared" si="3784"/>
        <v>0</v>
      </c>
      <c r="I4676" s="83">
        <f>SUM(I4677)</f>
        <v>0</v>
      </c>
      <c r="J4676" s="86">
        <f>SUM(J4677)</f>
        <v>0</v>
      </c>
      <c r="K4676" s="87">
        <f t="shared" si="3785"/>
        <v>0</v>
      </c>
      <c r="L4676" s="83">
        <f>SUM(L4677)</f>
        <v>0</v>
      </c>
      <c r="M4676" s="86">
        <f>SUM(M4677)</f>
        <v>0</v>
      </c>
      <c r="N4676" s="88">
        <f>SUM(N4677)</f>
        <v>0</v>
      </c>
      <c r="O4676" s="83">
        <f>SUM(O4677)</f>
        <v>0</v>
      </c>
      <c r="P4676" s="88">
        <f>SUM(P4677)</f>
        <v>0</v>
      </c>
      <c r="Q4676" s="199">
        <f t="shared" si="3786"/>
        <v>0</v>
      </c>
      <c r="R4676" s="89">
        <f>SUM(R4677)</f>
        <v>0</v>
      </c>
      <c r="S4676" s="89">
        <f>SUM(S4677)</f>
        <v>0</v>
      </c>
      <c r="T4676" s="200">
        <f t="shared" si="3797"/>
        <v>0</v>
      </c>
      <c r="U4676" s="91"/>
      <c r="V4676" s="83">
        <f>SUM(V4677)</f>
        <v>0</v>
      </c>
      <c r="W4676" s="88">
        <f>SUM(W4677)</f>
        <v>0</v>
      </c>
      <c r="X4676" s="199">
        <f t="shared" si="3787"/>
        <v>0</v>
      </c>
      <c r="Y4676" s="89">
        <f>SUM(Y4677)</f>
        <v>0</v>
      </c>
      <c r="Z4676" s="89">
        <f>SUM(Z4677)</f>
        <v>0</v>
      </c>
      <c r="AA4676" s="200">
        <f t="shared" si="3798"/>
        <v>0</v>
      </c>
      <c r="AB4676" s="91"/>
      <c r="AC4676" s="83">
        <f>SUM(AC4677)</f>
        <v>0</v>
      </c>
      <c r="AD4676" s="88">
        <f>SUM(AD4677)</f>
        <v>0</v>
      </c>
      <c r="AE4676" s="199">
        <f t="shared" si="3788"/>
        <v>0</v>
      </c>
      <c r="AF4676" s="89">
        <f>SUM(AF4677)</f>
        <v>0</v>
      </c>
      <c r="AG4676" s="89">
        <f>SUM(AG4677)</f>
        <v>0</v>
      </c>
      <c r="AH4676" s="200">
        <f t="shared" si="3799"/>
        <v>0</v>
      </c>
      <c r="AJ4676" s="84">
        <f t="shared" ref="AJ4676:AU4676" si="3814">SUM(AJ4677)</f>
        <v>0</v>
      </c>
      <c r="AK4676" s="86">
        <f t="shared" si="3814"/>
        <v>0</v>
      </c>
      <c r="AL4676" s="88">
        <f t="shared" si="3814"/>
        <v>0</v>
      </c>
      <c r="AM4676" s="86">
        <f t="shared" si="3814"/>
        <v>0</v>
      </c>
      <c r="AN4676" s="88">
        <f t="shared" si="3814"/>
        <v>0</v>
      </c>
      <c r="AO4676" s="86">
        <f t="shared" si="3814"/>
        <v>0</v>
      </c>
      <c r="AP4676" s="88">
        <f t="shared" si="3814"/>
        <v>0</v>
      </c>
      <c r="AQ4676" s="86">
        <f t="shared" si="3814"/>
        <v>0</v>
      </c>
      <c r="AR4676" s="88">
        <f t="shared" si="3814"/>
        <v>0</v>
      </c>
      <c r="AS4676" s="86">
        <f t="shared" si="3814"/>
        <v>0</v>
      </c>
      <c r="AT4676" s="88">
        <f t="shared" si="3814"/>
        <v>0</v>
      </c>
      <c r="AU4676" s="86">
        <f t="shared" si="3814"/>
        <v>0</v>
      </c>
      <c r="AV4676" s="86">
        <f t="shared" si="3789"/>
        <v>0</v>
      </c>
      <c r="AW4676" s="93">
        <f t="shared" si="3790"/>
        <v>0</v>
      </c>
      <c r="AY4676" s="86">
        <f t="shared" si="3791"/>
        <v>0</v>
      </c>
      <c r="AZ4676" s="86">
        <f t="shared" si="3792"/>
        <v>0</v>
      </c>
      <c r="BA4676" s="86">
        <f t="shared" si="3793"/>
        <v>0</v>
      </c>
      <c r="BB4676" s="86">
        <f t="shared" si="3794"/>
        <v>0</v>
      </c>
      <c r="BC4676" s="86">
        <f t="shared" si="3795"/>
        <v>0</v>
      </c>
      <c r="BD4676" s="86">
        <f t="shared" si="3796"/>
        <v>0</v>
      </c>
    </row>
    <row r="4677" spans="2:56" x14ac:dyDescent="0.3">
      <c r="B4677" s="201" t="s">
        <v>105</v>
      </c>
      <c r="C4677" s="255"/>
      <c r="D4677" s="256"/>
      <c r="E4677" s="182">
        <f t="shared" si="3783"/>
        <v>0</v>
      </c>
      <c r="F4677" s="255"/>
      <c r="G4677" s="256"/>
      <c r="H4677" s="182">
        <f t="shared" si="3784"/>
        <v>0</v>
      </c>
      <c r="I4677" s="255"/>
      <c r="J4677" s="257"/>
      <c r="K4677" s="184">
        <f t="shared" si="3785"/>
        <v>0</v>
      </c>
      <c r="L4677" s="255"/>
      <c r="M4677" s="257"/>
      <c r="N4677" s="258"/>
      <c r="O4677" s="255"/>
      <c r="P4677" s="258"/>
      <c r="Q4677" s="177">
        <f t="shared" si="3786"/>
        <v>0</v>
      </c>
      <c r="R4677" s="258"/>
      <c r="S4677" s="258"/>
      <c r="T4677" s="178">
        <f t="shared" si="3797"/>
        <v>0</v>
      </c>
      <c r="U4677" s="157"/>
      <c r="V4677" s="255"/>
      <c r="W4677" s="258"/>
      <c r="X4677" s="177">
        <f t="shared" si="3787"/>
        <v>0</v>
      </c>
      <c r="Y4677" s="258"/>
      <c r="Z4677" s="258"/>
      <c r="AA4677" s="178">
        <f t="shared" si="3798"/>
        <v>0</v>
      </c>
      <c r="AB4677" s="157"/>
      <c r="AC4677" s="255"/>
      <c r="AD4677" s="258"/>
      <c r="AE4677" s="177">
        <f t="shared" si="3788"/>
        <v>0</v>
      </c>
      <c r="AF4677" s="258"/>
      <c r="AG4677" s="258"/>
      <c r="AH4677" s="178">
        <f t="shared" si="3799"/>
        <v>0</v>
      </c>
      <c r="AJ4677" s="252"/>
      <c r="AK4677" s="253"/>
      <c r="AL4677" s="254"/>
      <c r="AM4677" s="253"/>
      <c r="AN4677" s="254"/>
      <c r="AO4677" s="253"/>
      <c r="AP4677" s="254"/>
      <c r="AQ4677" s="253"/>
      <c r="AR4677" s="254"/>
      <c r="AS4677" s="253"/>
      <c r="AT4677" s="254"/>
      <c r="AU4677" s="253"/>
      <c r="AV4677" s="163">
        <f t="shared" si="3789"/>
        <v>0</v>
      </c>
      <c r="AW4677" s="93">
        <f t="shared" si="3790"/>
        <v>0</v>
      </c>
      <c r="AY4677" s="163">
        <f t="shared" si="3791"/>
        <v>0</v>
      </c>
      <c r="AZ4677" s="163">
        <f t="shared" si="3792"/>
        <v>0</v>
      </c>
      <c r="BA4677" s="163">
        <f t="shared" si="3793"/>
        <v>0</v>
      </c>
      <c r="BB4677" s="163">
        <f t="shared" si="3794"/>
        <v>0</v>
      </c>
      <c r="BC4677" s="163">
        <f t="shared" si="3795"/>
        <v>0</v>
      </c>
      <c r="BD4677" s="163">
        <f t="shared" si="3796"/>
        <v>0</v>
      </c>
    </row>
    <row r="4678" spans="2:56" s="124" customFormat="1" x14ac:dyDescent="0.3">
      <c r="B4678" s="187" t="s">
        <v>208</v>
      </c>
      <c r="C4678" s="188">
        <f>SUM(C4679,C4685,C4698,C4699,C4700,C4701,C4702)</f>
        <v>0</v>
      </c>
      <c r="D4678" s="189">
        <f>SUM(D4679,D4685,D4698,D4699,D4700,D4701,D4702)</f>
        <v>0</v>
      </c>
      <c r="E4678" s="190">
        <f t="shared" si="3783"/>
        <v>0</v>
      </c>
      <c r="F4678" s="188">
        <f>SUM(F4679,F4685,F4698,F4699,F4700,F4701,F4702)</f>
        <v>0</v>
      </c>
      <c r="G4678" s="189">
        <f>SUM(G4679,G4685,G4698,G4699,G4700,G4701,G4702)</f>
        <v>0</v>
      </c>
      <c r="H4678" s="190">
        <f t="shared" si="3784"/>
        <v>0</v>
      </c>
      <c r="I4678" s="188">
        <f>SUM(I4679,I4685,I4698,I4699,I4700,I4701,I4702)</f>
        <v>0</v>
      </c>
      <c r="J4678" s="191">
        <f>SUM(J4679,J4685,J4698,J4699,J4700,J4701,J4702)</f>
        <v>0</v>
      </c>
      <c r="K4678" s="192">
        <f t="shared" si="3785"/>
        <v>0</v>
      </c>
      <c r="L4678" s="188">
        <f>SUM(L4679,L4685,L4698,L4699,L4700,L4701,L4702)</f>
        <v>0</v>
      </c>
      <c r="M4678" s="191">
        <f>SUM(M4679,M4685,M4698,M4699,M4700,M4701,M4702)</f>
        <v>0</v>
      </c>
      <c r="N4678" s="193">
        <f>SUM(N4679,N4685,N4698,N4699,N4700,N4701,N4702)</f>
        <v>0</v>
      </c>
      <c r="O4678" s="188">
        <f>SUM(O4679,O4685,O4698,O4699,O4700,O4701,O4702)</f>
        <v>0</v>
      </c>
      <c r="P4678" s="193">
        <f>SUM(P4679,P4685,P4698,P4699,P4700,P4701,P4702)</f>
        <v>0</v>
      </c>
      <c r="Q4678" s="194">
        <f t="shared" si="3786"/>
        <v>0</v>
      </c>
      <c r="R4678" s="195">
        <f>SUM(R4679,R4685,R4698,R4699,R4700,R4701,R4702)</f>
        <v>0</v>
      </c>
      <c r="S4678" s="195">
        <f>SUM(S4679,S4685,S4698,S4699,S4700,S4701,S4702)</f>
        <v>0</v>
      </c>
      <c r="T4678" s="196">
        <f t="shared" si="3797"/>
        <v>0</v>
      </c>
      <c r="U4678" s="121"/>
      <c r="V4678" s="188">
        <f>SUM(V4679,V4685,V4698,V4699,V4700,V4701,V4702)</f>
        <v>0</v>
      </c>
      <c r="W4678" s="193">
        <f>SUM(W4679,W4685,W4698,W4699,W4700,W4701,W4702)</f>
        <v>0</v>
      </c>
      <c r="X4678" s="194">
        <f t="shared" si="3787"/>
        <v>0</v>
      </c>
      <c r="Y4678" s="195">
        <f>SUM(Y4679,Y4685,Y4698,Y4699,Y4700,Y4701,Y4702)</f>
        <v>0</v>
      </c>
      <c r="Z4678" s="195">
        <f>SUM(Z4679,Z4685,Z4698,Z4699,Z4700,Z4701,Z4702)</f>
        <v>0</v>
      </c>
      <c r="AA4678" s="196">
        <f t="shared" si="3798"/>
        <v>0</v>
      </c>
      <c r="AB4678" s="121"/>
      <c r="AC4678" s="188">
        <f>SUM(AC4679,AC4685,AC4698,AC4699,AC4700,AC4701,AC4702)</f>
        <v>0</v>
      </c>
      <c r="AD4678" s="193">
        <f>SUM(AD4679,AD4685,AD4698,AD4699,AD4700,AD4701,AD4702)</f>
        <v>0</v>
      </c>
      <c r="AE4678" s="194">
        <f t="shared" si="3788"/>
        <v>0</v>
      </c>
      <c r="AF4678" s="195">
        <f>SUM(AF4679,AF4685,AF4698,AF4699,AF4700,AF4701,AF4702)</f>
        <v>0</v>
      </c>
      <c r="AG4678" s="195">
        <f>SUM(AG4679,AG4685,AG4698,AG4699,AG4700,AG4701,AG4702)</f>
        <v>0</v>
      </c>
      <c r="AH4678" s="196">
        <f t="shared" si="3799"/>
        <v>0</v>
      </c>
      <c r="AJ4678" s="189">
        <f t="shared" ref="AJ4678:AU4678" si="3815">SUM(AJ4679,AJ4685,AJ4698,AJ4699,AJ4700,AJ4701,AJ4702)</f>
        <v>0</v>
      </c>
      <c r="AK4678" s="191">
        <f t="shared" si="3815"/>
        <v>0</v>
      </c>
      <c r="AL4678" s="193">
        <f t="shared" si="3815"/>
        <v>0</v>
      </c>
      <c r="AM4678" s="191">
        <f t="shared" si="3815"/>
        <v>0</v>
      </c>
      <c r="AN4678" s="193">
        <f t="shared" si="3815"/>
        <v>0</v>
      </c>
      <c r="AO4678" s="191">
        <f t="shared" si="3815"/>
        <v>0</v>
      </c>
      <c r="AP4678" s="193">
        <f t="shared" si="3815"/>
        <v>0</v>
      </c>
      <c r="AQ4678" s="191">
        <f t="shared" si="3815"/>
        <v>0</v>
      </c>
      <c r="AR4678" s="193">
        <f t="shared" si="3815"/>
        <v>0</v>
      </c>
      <c r="AS4678" s="191">
        <f t="shared" si="3815"/>
        <v>0</v>
      </c>
      <c r="AT4678" s="193">
        <f t="shared" si="3815"/>
        <v>0</v>
      </c>
      <c r="AU4678" s="191">
        <f t="shared" si="3815"/>
        <v>0</v>
      </c>
      <c r="AV4678" s="191">
        <f t="shared" si="3789"/>
        <v>0</v>
      </c>
      <c r="AW4678" s="197">
        <f t="shared" si="3790"/>
        <v>0</v>
      </c>
      <c r="AX4678" s="198"/>
      <c r="AY4678" s="191">
        <f t="shared" si="3791"/>
        <v>0</v>
      </c>
      <c r="AZ4678" s="191">
        <f t="shared" si="3792"/>
        <v>0</v>
      </c>
      <c r="BA4678" s="191">
        <f t="shared" si="3793"/>
        <v>0</v>
      </c>
      <c r="BB4678" s="191">
        <f t="shared" si="3794"/>
        <v>0</v>
      </c>
      <c r="BC4678" s="191">
        <f t="shared" si="3795"/>
        <v>0</v>
      </c>
      <c r="BD4678" s="191">
        <f t="shared" si="3796"/>
        <v>0</v>
      </c>
    </row>
    <row r="4679" spans="2:56" x14ac:dyDescent="0.3">
      <c r="B4679" s="176" t="s">
        <v>209</v>
      </c>
      <c r="C4679" s="202">
        <f>SUM(C4680,C4683)</f>
        <v>0</v>
      </c>
      <c r="D4679" s="203">
        <f>SUM(D4680,D4683)</f>
        <v>0</v>
      </c>
      <c r="E4679" s="204">
        <f t="shared" si="3783"/>
        <v>0</v>
      </c>
      <c r="F4679" s="202">
        <f>SUM(F4680,F4683)</f>
        <v>0</v>
      </c>
      <c r="G4679" s="203">
        <f>SUM(G4680,G4683)</f>
        <v>0</v>
      </c>
      <c r="H4679" s="204">
        <f t="shared" si="3784"/>
        <v>0</v>
      </c>
      <c r="I4679" s="202">
        <f>SUM(I4680,I4683)</f>
        <v>0</v>
      </c>
      <c r="J4679" s="205">
        <f>SUM(J4680,J4683)</f>
        <v>0</v>
      </c>
      <c r="K4679" s="206">
        <f t="shared" si="3785"/>
        <v>0</v>
      </c>
      <c r="L4679" s="202">
        <f>SUM(L4680,L4683)</f>
        <v>0</v>
      </c>
      <c r="M4679" s="205">
        <f>SUM(M4680,M4683)</f>
        <v>0</v>
      </c>
      <c r="N4679" s="207">
        <f>SUM(N4680,N4683)</f>
        <v>0</v>
      </c>
      <c r="O4679" s="202">
        <f>SUM(O4680,O4683)</f>
        <v>0</v>
      </c>
      <c r="P4679" s="207">
        <f>SUM(P4680,P4683)</f>
        <v>0</v>
      </c>
      <c r="Q4679" s="208">
        <f t="shared" si="3786"/>
        <v>0</v>
      </c>
      <c r="R4679" s="209">
        <f>SUM(R4680,R4683)</f>
        <v>0</v>
      </c>
      <c r="S4679" s="209">
        <f>SUM(S4680,S4683)</f>
        <v>0</v>
      </c>
      <c r="T4679" s="210">
        <f t="shared" si="3797"/>
        <v>0</v>
      </c>
      <c r="U4679" s="91"/>
      <c r="V4679" s="202">
        <f>SUM(V4680,V4683)</f>
        <v>0</v>
      </c>
      <c r="W4679" s="207">
        <f>SUM(W4680,W4683)</f>
        <v>0</v>
      </c>
      <c r="X4679" s="208">
        <f t="shared" si="3787"/>
        <v>0</v>
      </c>
      <c r="Y4679" s="209">
        <f>SUM(Y4680,Y4683)</f>
        <v>0</v>
      </c>
      <c r="Z4679" s="209">
        <f>SUM(Z4680,Z4683)</f>
        <v>0</v>
      </c>
      <c r="AA4679" s="210">
        <f t="shared" si="3798"/>
        <v>0</v>
      </c>
      <c r="AB4679" s="91"/>
      <c r="AC4679" s="202">
        <f>SUM(AC4680,AC4683)</f>
        <v>0</v>
      </c>
      <c r="AD4679" s="207">
        <f>SUM(AD4680,AD4683)</f>
        <v>0</v>
      </c>
      <c r="AE4679" s="208">
        <f t="shared" si="3788"/>
        <v>0</v>
      </c>
      <c r="AF4679" s="209">
        <f>SUM(AF4680,AF4683)</f>
        <v>0</v>
      </c>
      <c r="AG4679" s="209">
        <f>SUM(AG4680,AG4683)</f>
        <v>0</v>
      </c>
      <c r="AH4679" s="210">
        <f t="shared" si="3799"/>
        <v>0</v>
      </c>
      <c r="AJ4679" s="203">
        <f t="shared" ref="AJ4679:AU4679" si="3816">SUM(AJ4680,AJ4683)</f>
        <v>0</v>
      </c>
      <c r="AK4679" s="205">
        <f t="shared" si="3816"/>
        <v>0</v>
      </c>
      <c r="AL4679" s="207">
        <f t="shared" si="3816"/>
        <v>0</v>
      </c>
      <c r="AM4679" s="205">
        <f t="shared" si="3816"/>
        <v>0</v>
      </c>
      <c r="AN4679" s="207">
        <f t="shared" si="3816"/>
        <v>0</v>
      </c>
      <c r="AO4679" s="205">
        <f t="shared" si="3816"/>
        <v>0</v>
      </c>
      <c r="AP4679" s="207">
        <f t="shared" si="3816"/>
        <v>0</v>
      </c>
      <c r="AQ4679" s="205">
        <f t="shared" si="3816"/>
        <v>0</v>
      </c>
      <c r="AR4679" s="207">
        <f t="shared" si="3816"/>
        <v>0</v>
      </c>
      <c r="AS4679" s="205">
        <f t="shared" si="3816"/>
        <v>0</v>
      </c>
      <c r="AT4679" s="207">
        <f t="shared" si="3816"/>
        <v>0</v>
      </c>
      <c r="AU4679" s="205">
        <f t="shared" si="3816"/>
        <v>0</v>
      </c>
      <c r="AV4679" s="205">
        <f t="shared" si="3789"/>
        <v>0</v>
      </c>
      <c r="AW4679" s="211">
        <f t="shared" si="3790"/>
        <v>0</v>
      </c>
      <c r="AY4679" s="205">
        <f t="shared" si="3791"/>
        <v>0</v>
      </c>
      <c r="AZ4679" s="205">
        <f t="shared" si="3792"/>
        <v>0</v>
      </c>
      <c r="BA4679" s="205">
        <f t="shared" si="3793"/>
        <v>0</v>
      </c>
      <c r="BB4679" s="205">
        <f t="shared" si="3794"/>
        <v>0</v>
      </c>
      <c r="BC4679" s="205">
        <f t="shared" si="3795"/>
        <v>0</v>
      </c>
      <c r="BD4679" s="205">
        <f t="shared" si="3796"/>
        <v>0</v>
      </c>
    </row>
    <row r="4680" spans="2:56" x14ac:dyDescent="0.3">
      <c r="B4680" s="179" t="s">
        <v>210</v>
      </c>
      <c r="C4680" s="202">
        <f>SUM(C4681:C4682)</f>
        <v>0</v>
      </c>
      <c r="D4680" s="203">
        <f>SUM(D4681:D4682)</f>
        <v>0</v>
      </c>
      <c r="E4680" s="204">
        <f t="shared" si="3783"/>
        <v>0</v>
      </c>
      <c r="F4680" s="202">
        <f>SUM(F4681:F4682)</f>
        <v>0</v>
      </c>
      <c r="G4680" s="203">
        <f>SUM(G4681:G4682)</f>
        <v>0</v>
      </c>
      <c r="H4680" s="204">
        <f t="shared" si="3784"/>
        <v>0</v>
      </c>
      <c r="I4680" s="202">
        <f>SUM(I4681:I4682)</f>
        <v>0</v>
      </c>
      <c r="J4680" s="205">
        <f>SUM(J4681:J4682)</f>
        <v>0</v>
      </c>
      <c r="K4680" s="206">
        <f t="shared" si="3785"/>
        <v>0</v>
      </c>
      <c r="L4680" s="202">
        <f>SUM(L4681:L4682)</f>
        <v>0</v>
      </c>
      <c r="M4680" s="205">
        <f>SUM(M4681:M4682)</f>
        <v>0</v>
      </c>
      <c r="N4680" s="207">
        <f>SUM(N4681:N4682)</f>
        <v>0</v>
      </c>
      <c r="O4680" s="202">
        <f>SUM(O4681:O4682)</f>
        <v>0</v>
      </c>
      <c r="P4680" s="207">
        <f>SUM(P4681:P4682)</f>
        <v>0</v>
      </c>
      <c r="Q4680" s="208">
        <f t="shared" si="3786"/>
        <v>0</v>
      </c>
      <c r="R4680" s="209">
        <f>SUM(R4681:R4682)</f>
        <v>0</v>
      </c>
      <c r="S4680" s="209">
        <f>SUM(S4681:S4682)</f>
        <v>0</v>
      </c>
      <c r="T4680" s="210">
        <f t="shared" si="3797"/>
        <v>0</v>
      </c>
      <c r="U4680" s="91"/>
      <c r="V4680" s="202">
        <f>SUM(V4681:V4682)</f>
        <v>0</v>
      </c>
      <c r="W4680" s="207">
        <f>SUM(W4681:W4682)</f>
        <v>0</v>
      </c>
      <c r="X4680" s="208">
        <f t="shared" si="3787"/>
        <v>0</v>
      </c>
      <c r="Y4680" s="209">
        <f>SUM(Y4681:Y4682)</f>
        <v>0</v>
      </c>
      <c r="Z4680" s="209">
        <f>SUM(Z4681:Z4682)</f>
        <v>0</v>
      </c>
      <c r="AA4680" s="210">
        <f t="shared" si="3798"/>
        <v>0</v>
      </c>
      <c r="AB4680" s="91"/>
      <c r="AC4680" s="202">
        <f>SUM(AC4681:AC4682)</f>
        <v>0</v>
      </c>
      <c r="AD4680" s="207">
        <f>SUM(AD4681:AD4682)</f>
        <v>0</v>
      </c>
      <c r="AE4680" s="208">
        <f t="shared" si="3788"/>
        <v>0</v>
      </c>
      <c r="AF4680" s="209">
        <f>SUM(AF4681:AF4682)</f>
        <v>0</v>
      </c>
      <c r="AG4680" s="209">
        <f>SUM(AG4681:AG4682)</f>
        <v>0</v>
      </c>
      <c r="AH4680" s="210">
        <f t="shared" si="3799"/>
        <v>0</v>
      </c>
      <c r="AJ4680" s="203">
        <f t="shared" ref="AJ4680:AU4680" si="3817">SUM(AJ4681:AJ4682)</f>
        <v>0</v>
      </c>
      <c r="AK4680" s="205">
        <f t="shared" si="3817"/>
        <v>0</v>
      </c>
      <c r="AL4680" s="207">
        <f t="shared" si="3817"/>
        <v>0</v>
      </c>
      <c r="AM4680" s="205">
        <f t="shared" si="3817"/>
        <v>0</v>
      </c>
      <c r="AN4680" s="207">
        <f t="shared" si="3817"/>
        <v>0</v>
      </c>
      <c r="AO4680" s="205">
        <f t="shared" si="3817"/>
        <v>0</v>
      </c>
      <c r="AP4680" s="207">
        <f t="shared" si="3817"/>
        <v>0</v>
      </c>
      <c r="AQ4680" s="205">
        <f t="shared" si="3817"/>
        <v>0</v>
      </c>
      <c r="AR4680" s="207">
        <f t="shared" si="3817"/>
        <v>0</v>
      </c>
      <c r="AS4680" s="205">
        <f t="shared" si="3817"/>
        <v>0</v>
      </c>
      <c r="AT4680" s="207">
        <f t="shared" si="3817"/>
        <v>0</v>
      </c>
      <c r="AU4680" s="205">
        <f t="shared" si="3817"/>
        <v>0</v>
      </c>
      <c r="AV4680" s="205">
        <f t="shared" si="3789"/>
        <v>0</v>
      </c>
      <c r="AW4680" s="211">
        <f t="shared" si="3790"/>
        <v>0</v>
      </c>
      <c r="AY4680" s="205">
        <f t="shared" si="3791"/>
        <v>0</v>
      </c>
      <c r="AZ4680" s="205">
        <f t="shared" si="3792"/>
        <v>0</v>
      </c>
      <c r="BA4680" s="205">
        <f t="shared" si="3793"/>
        <v>0</v>
      </c>
      <c r="BB4680" s="205">
        <f t="shared" si="3794"/>
        <v>0</v>
      </c>
      <c r="BC4680" s="205">
        <f t="shared" si="3795"/>
        <v>0</v>
      </c>
      <c r="BD4680" s="205">
        <f t="shared" si="3796"/>
        <v>0</v>
      </c>
    </row>
    <row r="4681" spans="2:56" x14ac:dyDescent="0.3">
      <c r="B4681" s="201" t="s">
        <v>211</v>
      </c>
      <c r="C4681" s="255"/>
      <c r="D4681" s="256"/>
      <c r="E4681" s="182">
        <f t="shared" si="3783"/>
        <v>0</v>
      </c>
      <c r="F4681" s="255"/>
      <c r="G4681" s="256"/>
      <c r="H4681" s="182">
        <f t="shared" si="3784"/>
        <v>0</v>
      </c>
      <c r="I4681" s="255"/>
      <c r="J4681" s="257"/>
      <c r="K4681" s="184">
        <f t="shared" si="3785"/>
        <v>0</v>
      </c>
      <c r="L4681" s="255"/>
      <c r="M4681" s="257"/>
      <c r="N4681" s="258"/>
      <c r="O4681" s="255"/>
      <c r="P4681" s="258"/>
      <c r="Q4681" s="177">
        <f t="shared" si="3786"/>
        <v>0</v>
      </c>
      <c r="R4681" s="258"/>
      <c r="S4681" s="258"/>
      <c r="T4681" s="178">
        <f t="shared" si="3797"/>
        <v>0</v>
      </c>
      <c r="U4681" s="157"/>
      <c r="V4681" s="255"/>
      <c r="W4681" s="258"/>
      <c r="X4681" s="177">
        <f t="shared" si="3787"/>
        <v>0</v>
      </c>
      <c r="Y4681" s="258"/>
      <c r="Z4681" s="258"/>
      <c r="AA4681" s="178">
        <f t="shared" si="3798"/>
        <v>0</v>
      </c>
      <c r="AB4681" s="157"/>
      <c r="AC4681" s="255"/>
      <c r="AD4681" s="258"/>
      <c r="AE4681" s="177">
        <f t="shared" si="3788"/>
        <v>0</v>
      </c>
      <c r="AF4681" s="258"/>
      <c r="AG4681" s="258"/>
      <c r="AH4681" s="178">
        <f t="shared" si="3799"/>
        <v>0</v>
      </c>
      <c r="AJ4681" s="252"/>
      <c r="AK4681" s="253"/>
      <c r="AL4681" s="254"/>
      <c r="AM4681" s="253"/>
      <c r="AN4681" s="254"/>
      <c r="AO4681" s="253"/>
      <c r="AP4681" s="254"/>
      <c r="AQ4681" s="253"/>
      <c r="AR4681" s="254"/>
      <c r="AS4681" s="253"/>
      <c r="AT4681" s="254"/>
      <c r="AU4681" s="253"/>
      <c r="AV4681" s="163">
        <f t="shared" si="3789"/>
        <v>0</v>
      </c>
      <c r="AW4681" s="93">
        <f t="shared" si="3790"/>
        <v>0</v>
      </c>
      <c r="AY4681" s="163">
        <f t="shared" si="3791"/>
        <v>0</v>
      </c>
      <c r="AZ4681" s="163">
        <f t="shared" si="3792"/>
        <v>0</v>
      </c>
      <c r="BA4681" s="163">
        <f t="shared" si="3793"/>
        <v>0</v>
      </c>
      <c r="BB4681" s="163">
        <f t="shared" si="3794"/>
        <v>0</v>
      </c>
      <c r="BC4681" s="163">
        <f t="shared" si="3795"/>
        <v>0</v>
      </c>
      <c r="BD4681" s="163">
        <f t="shared" si="3796"/>
        <v>0</v>
      </c>
    </row>
    <row r="4682" spans="2:56" x14ac:dyDescent="0.3">
      <c r="B4682" s="201" t="s">
        <v>212</v>
      </c>
      <c r="C4682" s="255"/>
      <c r="D4682" s="256"/>
      <c r="E4682" s="182">
        <f t="shared" si="3783"/>
        <v>0</v>
      </c>
      <c r="F4682" s="255"/>
      <c r="G4682" s="256"/>
      <c r="H4682" s="182">
        <f t="shared" si="3784"/>
        <v>0</v>
      </c>
      <c r="I4682" s="255"/>
      <c r="J4682" s="257"/>
      <c r="K4682" s="184">
        <f t="shared" si="3785"/>
        <v>0</v>
      </c>
      <c r="L4682" s="255"/>
      <c r="M4682" s="257"/>
      <c r="N4682" s="258"/>
      <c r="O4682" s="255"/>
      <c r="P4682" s="258"/>
      <c r="Q4682" s="177">
        <f t="shared" si="3786"/>
        <v>0</v>
      </c>
      <c r="R4682" s="258"/>
      <c r="S4682" s="258"/>
      <c r="T4682" s="178">
        <f t="shared" si="3797"/>
        <v>0</v>
      </c>
      <c r="U4682" s="157"/>
      <c r="V4682" s="255"/>
      <c r="W4682" s="258"/>
      <c r="X4682" s="177">
        <f t="shared" si="3787"/>
        <v>0</v>
      </c>
      <c r="Y4682" s="258"/>
      <c r="Z4682" s="258"/>
      <c r="AA4682" s="178">
        <f t="shared" si="3798"/>
        <v>0</v>
      </c>
      <c r="AB4682" s="157"/>
      <c r="AC4682" s="255"/>
      <c r="AD4682" s="258"/>
      <c r="AE4682" s="177">
        <f t="shared" si="3788"/>
        <v>0</v>
      </c>
      <c r="AF4682" s="258"/>
      <c r="AG4682" s="258"/>
      <c r="AH4682" s="178">
        <f t="shared" si="3799"/>
        <v>0</v>
      </c>
      <c r="AJ4682" s="252"/>
      <c r="AK4682" s="253"/>
      <c r="AL4682" s="254"/>
      <c r="AM4682" s="253"/>
      <c r="AN4682" s="254"/>
      <c r="AO4682" s="253"/>
      <c r="AP4682" s="254"/>
      <c r="AQ4682" s="253"/>
      <c r="AR4682" s="254"/>
      <c r="AS4682" s="253"/>
      <c r="AT4682" s="254"/>
      <c r="AU4682" s="253"/>
      <c r="AV4682" s="163">
        <f t="shared" si="3789"/>
        <v>0</v>
      </c>
      <c r="AW4682" s="93">
        <f t="shared" si="3790"/>
        <v>0</v>
      </c>
      <c r="AY4682" s="163">
        <f t="shared" si="3791"/>
        <v>0</v>
      </c>
      <c r="AZ4682" s="163">
        <f t="shared" si="3792"/>
        <v>0</v>
      </c>
      <c r="BA4682" s="163">
        <f t="shared" si="3793"/>
        <v>0</v>
      </c>
      <c r="BB4682" s="163">
        <f t="shared" si="3794"/>
        <v>0</v>
      </c>
      <c r="BC4682" s="163">
        <f t="shared" si="3795"/>
        <v>0</v>
      </c>
      <c r="BD4682" s="163">
        <f t="shared" si="3796"/>
        <v>0</v>
      </c>
    </row>
    <row r="4683" spans="2:56" x14ac:dyDescent="0.3">
      <c r="B4683" s="179" t="s">
        <v>213</v>
      </c>
      <c r="C4683" s="202">
        <f>SUM(C4684)</f>
        <v>0</v>
      </c>
      <c r="D4683" s="203">
        <f>SUM(D4684)</f>
        <v>0</v>
      </c>
      <c r="E4683" s="204">
        <f t="shared" si="3783"/>
        <v>0</v>
      </c>
      <c r="F4683" s="202">
        <f>SUM(F4684)</f>
        <v>0</v>
      </c>
      <c r="G4683" s="203">
        <f>SUM(G4684)</f>
        <v>0</v>
      </c>
      <c r="H4683" s="204">
        <f t="shared" si="3784"/>
        <v>0</v>
      </c>
      <c r="I4683" s="202">
        <f>SUM(I4684)</f>
        <v>0</v>
      </c>
      <c r="J4683" s="205">
        <f>SUM(J4684)</f>
        <v>0</v>
      </c>
      <c r="K4683" s="206">
        <f t="shared" si="3785"/>
        <v>0</v>
      </c>
      <c r="L4683" s="202">
        <f>SUM(L4684)</f>
        <v>0</v>
      </c>
      <c r="M4683" s="205">
        <f>SUM(M4684)</f>
        <v>0</v>
      </c>
      <c r="N4683" s="207">
        <f>SUM(N4684)</f>
        <v>0</v>
      </c>
      <c r="O4683" s="202">
        <f>SUM(O4684)</f>
        <v>0</v>
      </c>
      <c r="P4683" s="207">
        <f>SUM(P4684)</f>
        <v>0</v>
      </c>
      <c r="Q4683" s="208">
        <f t="shared" si="3786"/>
        <v>0</v>
      </c>
      <c r="R4683" s="209">
        <f>SUM(R4684)</f>
        <v>0</v>
      </c>
      <c r="S4683" s="209">
        <f>SUM(S4684)</f>
        <v>0</v>
      </c>
      <c r="T4683" s="210">
        <f t="shared" si="3797"/>
        <v>0</v>
      </c>
      <c r="U4683" s="91"/>
      <c r="V4683" s="202">
        <f>SUM(V4684)</f>
        <v>0</v>
      </c>
      <c r="W4683" s="207">
        <f>SUM(W4684)</f>
        <v>0</v>
      </c>
      <c r="X4683" s="208">
        <f t="shared" si="3787"/>
        <v>0</v>
      </c>
      <c r="Y4683" s="209">
        <f>SUM(Y4684)</f>
        <v>0</v>
      </c>
      <c r="Z4683" s="209">
        <f>SUM(Z4684)</f>
        <v>0</v>
      </c>
      <c r="AA4683" s="210">
        <f t="shared" si="3798"/>
        <v>0</v>
      </c>
      <c r="AB4683" s="91"/>
      <c r="AC4683" s="202">
        <f>SUM(AC4684)</f>
        <v>0</v>
      </c>
      <c r="AD4683" s="207">
        <f>SUM(AD4684)</f>
        <v>0</v>
      </c>
      <c r="AE4683" s="208">
        <f t="shared" si="3788"/>
        <v>0</v>
      </c>
      <c r="AF4683" s="209">
        <f>SUM(AF4684)</f>
        <v>0</v>
      </c>
      <c r="AG4683" s="209">
        <f>SUM(AG4684)</f>
        <v>0</v>
      </c>
      <c r="AH4683" s="210">
        <f t="shared" si="3799"/>
        <v>0</v>
      </c>
      <c r="AJ4683" s="203">
        <f t="shared" ref="AJ4683:AU4683" si="3818">SUM(AJ4684)</f>
        <v>0</v>
      </c>
      <c r="AK4683" s="205">
        <f t="shared" si="3818"/>
        <v>0</v>
      </c>
      <c r="AL4683" s="207">
        <f t="shared" si="3818"/>
        <v>0</v>
      </c>
      <c r="AM4683" s="205">
        <f t="shared" si="3818"/>
        <v>0</v>
      </c>
      <c r="AN4683" s="207">
        <f t="shared" si="3818"/>
        <v>0</v>
      </c>
      <c r="AO4683" s="205">
        <f t="shared" si="3818"/>
        <v>0</v>
      </c>
      <c r="AP4683" s="207">
        <f t="shared" si="3818"/>
        <v>0</v>
      </c>
      <c r="AQ4683" s="205">
        <f t="shared" si="3818"/>
        <v>0</v>
      </c>
      <c r="AR4683" s="207">
        <f t="shared" si="3818"/>
        <v>0</v>
      </c>
      <c r="AS4683" s="205">
        <f t="shared" si="3818"/>
        <v>0</v>
      </c>
      <c r="AT4683" s="207">
        <f t="shared" si="3818"/>
        <v>0</v>
      </c>
      <c r="AU4683" s="205">
        <f t="shared" si="3818"/>
        <v>0</v>
      </c>
      <c r="AV4683" s="205">
        <f t="shared" si="3789"/>
        <v>0</v>
      </c>
      <c r="AW4683" s="211">
        <f t="shared" si="3790"/>
        <v>0</v>
      </c>
      <c r="AY4683" s="205">
        <f t="shared" si="3791"/>
        <v>0</v>
      </c>
      <c r="AZ4683" s="205">
        <f t="shared" si="3792"/>
        <v>0</v>
      </c>
      <c r="BA4683" s="205">
        <f t="shared" si="3793"/>
        <v>0</v>
      </c>
      <c r="BB4683" s="205">
        <f t="shared" si="3794"/>
        <v>0</v>
      </c>
      <c r="BC4683" s="205">
        <f t="shared" si="3795"/>
        <v>0</v>
      </c>
      <c r="BD4683" s="205">
        <f t="shared" si="3796"/>
        <v>0</v>
      </c>
    </row>
    <row r="4684" spans="2:56" x14ac:dyDescent="0.3">
      <c r="B4684" s="201" t="s">
        <v>105</v>
      </c>
      <c r="C4684" s="255"/>
      <c r="D4684" s="256"/>
      <c r="E4684" s="182">
        <f t="shared" si="3783"/>
        <v>0</v>
      </c>
      <c r="F4684" s="255"/>
      <c r="G4684" s="256"/>
      <c r="H4684" s="182">
        <f t="shared" si="3784"/>
        <v>0</v>
      </c>
      <c r="I4684" s="255"/>
      <c r="J4684" s="257"/>
      <c r="K4684" s="184">
        <f t="shared" si="3785"/>
        <v>0</v>
      </c>
      <c r="L4684" s="255"/>
      <c r="M4684" s="257"/>
      <c r="N4684" s="258"/>
      <c r="O4684" s="255"/>
      <c r="P4684" s="258"/>
      <c r="Q4684" s="177">
        <f t="shared" si="3786"/>
        <v>0</v>
      </c>
      <c r="R4684" s="258"/>
      <c r="S4684" s="258"/>
      <c r="T4684" s="178">
        <f t="shared" si="3797"/>
        <v>0</v>
      </c>
      <c r="U4684" s="157"/>
      <c r="V4684" s="255"/>
      <c r="W4684" s="258"/>
      <c r="X4684" s="177">
        <f t="shared" si="3787"/>
        <v>0</v>
      </c>
      <c r="Y4684" s="258"/>
      <c r="Z4684" s="258"/>
      <c r="AA4684" s="178">
        <f t="shared" si="3798"/>
        <v>0</v>
      </c>
      <c r="AB4684" s="157"/>
      <c r="AC4684" s="255"/>
      <c r="AD4684" s="258"/>
      <c r="AE4684" s="177">
        <f t="shared" si="3788"/>
        <v>0</v>
      </c>
      <c r="AF4684" s="258"/>
      <c r="AG4684" s="258"/>
      <c r="AH4684" s="178">
        <f t="shared" si="3799"/>
        <v>0</v>
      </c>
      <c r="AJ4684" s="252"/>
      <c r="AK4684" s="253"/>
      <c r="AL4684" s="254"/>
      <c r="AM4684" s="253"/>
      <c r="AN4684" s="254"/>
      <c r="AO4684" s="253"/>
      <c r="AP4684" s="254"/>
      <c r="AQ4684" s="253"/>
      <c r="AR4684" s="254"/>
      <c r="AS4684" s="253"/>
      <c r="AT4684" s="254"/>
      <c r="AU4684" s="253"/>
      <c r="AV4684" s="163">
        <f t="shared" si="3789"/>
        <v>0</v>
      </c>
      <c r="AW4684" s="93">
        <f t="shared" si="3790"/>
        <v>0</v>
      </c>
      <c r="AY4684" s="163">
        <f t="shared" si="3791"/>
        <v>0</v>
      </c>
      <c r="AZ4684" s="163">
        <f t="shared" si="3792"/>
        <v>0</v>
      </c>
      <c r="BA4684" s="163">
        <f t="shared" si="3793"/>
        <v>0</v>
      </c>
      <c r="BB4684" s="163">
        <f t="shared" si="3794"/>
        <v>0</v>
      </c>
      <c r="BC4684" s="163">
        <f t="shared" si="3795"/>
        <v>0</v>
      </c>
      <c r="BD4684" s="163">
        <f t="shared" si="3796"/>
        <v>0</v>
      </c>
    </row>
    <row r="4685" spans="2:56" x14ac:dyDescent="0.3">
      <c r="B4685" s="176" t="s">
        <v>214</v>
      </c>
      <c r="C4685" s="202">
        <f>SUM(C4686,C4690)</f>
        <v>0</v>
      </c>
      <c r="D4685" s="203">
        <f>SUM(D4686,D4690)</f>
        <v>0</v>
      </c>
      <c r="E4685" s="204">
        <f t="shared" si="3783"/>
        <v>0</v>
      </c>
      <c r="F4685" s="202">
        <f>SUM(F4686,F4690)</f>
        <v>0</v>
      </c>
      <c r="G4685" s="203">
        <f>SUM(G4686,G4690)</f>
        <v>0</v>
      </c>
      <c r="H4685" s="204">
        <f t="shared" si="3784"/>
        <v>0</v>
      </c>
      <c r="I4685" s="202">
        <f>SUM(I4686,I4690)</f>
        <v>0</v>
      </c>
      <c r="J4685" s="205">
        <f>SUM(J4686,J4690)</f>
        <v>0</v>
      </c>
      <c r="K4685" s="206">
        <f t="shared" si="3785"/>
        <v>0</v>
      </c>
      <c r="L4685" s="202">
        <f>SUM(L4686,L4690)</f>
        <v>0</v>
      </c>
      <c r="M4685" s="205">
        <f>SUM(M4686,M4690)</f>
        <v>0</v>
      </c>
      <c r="N4685" s="207">
        <f>SUM(N4686,N4690)</f>
        <v>0</v>
      </c>
      <c r="O4685" s="202">
        <f>SUM(O4686,O4690)</f>
        <v>0</v>
      </c>
      <c r="P4685" s="207">
        <f>SUM(P4686,P4690)</f>
        <v>0</v>
      </c>
      <c r="Q4685" s="208">
        <f t="shared" si="3786"/>
        <v>0</v>
      </c>
      <c r="R4685" s="209">
        <f>SUM(R4686,R4690)</f>
        <v>0</v>
      </c>
      <c r="S4685" s="209">
        <f>SUM(S4686,S4690)</f>
        <v>0</v>
      </c>
      <c r="T4685" s="210">
        <f t="shared" si="3797"/>
        <v>0</v>
      </c>
      <c r="U4685" s="91"/>
      <c r="V4685" s="202">
        <f>SUM(V4686,V4690)</f>
        <v>0</v>
      </c>
      <c r="W4685" s="207">
        <f>SUM(W4686,W4690)</f>
        <v>0</v>
      </c>
      <c r="X4685" s="208">
        <f t="shared" si="3787"/>
        <v>0</v>
      </c>
      <c r="Y4685" s="209">
        <f>SUM(Y4686,Y4690)</f>
        <v>0</v>
      </c>
      <c r="Z4685" s="209">
        <f>SUM(Z4686,Z4690)</f>
        <v>0</v>
      </c>
      <c r="AA4685" s="210">
        <f t="shared" si="3798"/>
        <v>0</v>
      </c>
      <c r="AB4685" s="91"/>
      <c r="AC4685" s="202">
        <f>SUM(AC4686,AC4690)</f>
        <v>0</v>
      </c>
      <c r="AD4685" s="207">
        <f>SUM(AD4686,AD4690)</f>
        <v>0</v>
      </c>
      <c r="AE4685" s="208">
        <f t="shared" si="3788"/>
        <v>0</v>
      </c>
      <c r="AF4685" s="209">
        <f>SUM(AF4686,AF4690)</f>
        <v>0</v>
      </c>
      <c r="AG4685" s="209">
        <f>SUM(AG4686,AG4690)</f>
        <v>0</v>
      </c>
      <c r="AH4685" s="210">
        <f t="shared" si="3799"/>
        <v>0</v>
      </c>
      <c r="AJ4685" s="203">
        <f t="shared" ref="AJ4685:AU4685" si="3819">SUM(AJ4686,AJ4690)</f>
        <v>0</v>
      </c>
      <c r="AK4685" s="205">
        <f t="shared" si="3819"/>
        <v>0</v>
      </c>
      <c r="AL4685" s="207">
        <f t="shared" si="3819"/>
        <v>0</v>
      </c>
      <c r="AM4685" s="205">
        <f t="shared" si="3819"/>
        <v>0</v>
      </c>
      <c r="AN4685" s="207">
        <f t="shared" si="3819"/>
        <v>0</v>
      </c>
      <c r="AO4685" s="205">
        <f t="shared" si="3819"/>
        <v>0</v>
      </c>
      <c r="AP4685" s="207">
        <f t="shared" si="3819"/>
        <v>0</v>
      </c>
      <c r="AQ4685" s="205">
        <f t="shared" si="3819"/>
        <v>0</v>
      </c>
      <c r="AR4685" s="207">
        <f t="shared" si="3819"/>
        <v>0</v>
      </c>
      <c r="AS4685" s="205">
        <f t="shared" si="3819"/>
        <v>0</v>
      </c>
      <c r="AT4685" s="207">
        <f t="shared" si="3819"/>
        <v>0</v>
      </c>
      <c r="AU4685" s="205">
        <f t="shared" si="3819"/>
        <v>0</v>
      </c>
      <c r="AV4685" s="205">
        <f t="shared" si="3789"/>
        <v>0</v>
      </c>
      <c r="AW4685" s="211">
        <f t="shared" si="3790"/>
        <v>0</v>
      </c>
      <c r="AY4685" s="205">
        <f t="shared" si="3791"/>
        <v>0</v>
      </c>
      <c r="AZ4685" s="205">
        <f t="shared" si="3792"/>
        <v>0</v>
      </c>
      <c r="BA4685" s="205">
        <f t="shared" si="3793"/>
        <v>0</v>
      </c>
      <c r="BB4685" s="205">
        <f t="shared" si="3794"/>
        <v>0</v>
      </c>
      <c r="BC4685" s="205">
        <f t="shared" si="3795"/>
        <v>0</v>
      </c>
      <c r="BD4685" s="205">
        <f t="shared" si="3796"/>
        <v>0</v>
      </c>
    </row>
    <row r="4686" spans="2:56" x14ac:dyDescent="0.3">
      <c r="B4686" s="179" t="s">
        <v>215</v>
      </c>
      <c r="C4686" s="202">
        <f>SUM(C4687:C4689)</f>
        <v>0</v>
      </c>
      <c r="D4686" s="203">
        <f>SUM(D4687:D4689)</f>
        <v>0</v>
      </c>
      <c r="E4686" s="204">
        <f t="shared" si="3783"/>
        <v>0</v>
      </c>
      <c r="F4686" s="202">
        <f>SUM(F4687:F4689)</f>
        <v>0</v>
      </c>
      <c r="G4686" s="203">
        <f>SUM(G4687:G4689)</f>
        <v>0</v>
      </c>
      <c r="H4686" s="204">
        <f t="shared" si="3784"/>
        <v>0</v>
      </c>
      <c r="I4686" s="202">
        <f>SUM(I4687:I4689)</f>
        <v>0</v>
      </c>
      <c r="J4686" s="205">
        <f>SUM(J4687:J4689)</f>
        <v>0</v>
      </c>
      <c r="K4686" s="206">
        <f t="shared" si="3785"/>
        <v>0</v>
      </c>
      <c r="L4686" s="202">
        <f>SUM(L4687:L4689)</f>
        <v>0</v>
      </c>
      <c r="M4686" s="205">
        <f>SUM(M4687:M4689)</f>
        <v>0</v>
      </c>
      <c r="N4686" s="207">
        <f>SUM(N4687:N4689)</f>
        <v>0</v>
      </c>
      <c r="O4686" s="202">
        <f>SUM(O4687:O4689)</f>
        <v>0</v>
      </c>
      <c r="P4686" s="207">
        <f>SUM(P4687:P4689)</f>
        <v>0</v>
      </c>
      <c r="Q4686" s="208">
        <f t="shared" si="3786"/>
        <v>0</v>
      </c>
      <c r="R4686" s="209">
        <f>SUM(R4687:R4689)</f>
        <v>0</v>
      </c>
      <c r="S4686" s="209">
        <f>SUM(S4687:S4689)</f>
        <v>0</v>
      </c>
      <c r="T4686" s="210">
        <f t="shared" si="3797"/>
        <v>0</v>
      </c>
      <c r="U4686" s="91"/>
      <c r="V4686" s="202">
        <f>SUM(V4687:V4689)</f>
        <v>0</v>
      </c>
      <c r="W4686" s="207">
        <f>SUM(W4687:W4689)</f>
        <v>0</v>
      </c>
      <c r="X4686" s="208">
        <f t="shared" si="3787"/>
        <v>0</v>
      </c>
      <c r="Y4686" s="209">
        <f>SUM(Y4687:Y4689)</f>
        <v>0</v>
      </c>
      <c r="Z4686" s="209">
        <f>SUM(Z4687:Z4689)</f>
        <v>0</v>
      </c>
      <c r="AA4686" s="210">
        <f t="shared" si="3798"/>
        <v>0</v>
      </c>
      <c r="AB4686" s="91"/>
      <c r="AC4686" s="202">
        <f>SUM(AC4687:AC4689)</f>
        <v>0</v>
      </c>
      <c r="AD4686" s="207">
        <f>SUM(AD4687:AD4689)</f>
        <v>0</v>
      </c>
      <c r="AE4686" s="208">
        <f t="shared" si="3788"/>
        <v>0</v>
      </c>
      <c r="AF4686" s="209">
        <f>SUM(AF4687:AF4689)</f>
        <v>0</v>
      </c>
      <c r="AG4686" s="209">
        <f>SUM(AG4687:AG4689)</f>
        <v>0</v>
      </c>
      <c r="AH4686" s="210">
        <f t="shared" si="3799"/>
        <v>0</v>
      </c>
      <c r="AJ4686" s="203">
        <f t="shared" ref="AJ4686:AU4686" si="3820">SUM(AJ4687:AJ4689)</f>
        <v>0</v>
      </c>
      <c r="AK4686" s="205">
        <f t="shared" si="3820"/>
        <v>0</v>
      </c>
      <c r="AL4686" s="207">
        <f t="shared" si="3820"/>
        <v>0</v>
      </c>
      <c r="AM4686" s="205">
        <f t="shared" si="3820"/>
        <v>0</v>
      </c>
      <c r="AN4686" s="207">
        <f t="shared" si="3820"/>
        <v>0</v>
      </c>
      <c r="AO4686" s="205">
        <f t="shared" si="3820"/>
        <v>0</v>
      </c>
      <c r="AP4686" s="207">
        <f t="shared" si="3820"/>
        <v>0</v>
      </c>
      <c r="AQ4686" s="205">
        <f t="shared" si="3820"/>
        <v>0</v>
      </c>
      <c r="AR4686" s="207">
        <f t="shared" si="3820"/>
        <v>0</v>
      </c>
      <c r="AS4686" s="205">
        <f t="shared" si="3820"/>
        <v>0</v>
      </c>
      <c r="AT4686" s="207">
        <f t="shared" si="3820"/>
        <v>0</v>
      </c>
      <c r="AU4686" s="205">
        <f t="shared" si="3820"/>
        <v>0</v>
      </c>
      <c r="AV4686" s="205">
        <f t="shared" si="3789"/>
        <v>0</v>
      </c>
      <c r="AW4686" s="211">
        <f t="shared" si="3790"/>
        <v>0</v>
      </c>
      <c r="AY4686" s="205">
        <f t="shared" si="3791"/>
        <v>0</v>
      </c>
      <c r="AZ4686" s="205">
        <f t="shared" si="3792"/>
        <v>0</v>
      </c>
      <c r="BA4686" s="205">
        <f t="shared" si="3793"/>
        <v>0</v>
      </c>
      <c r="BB4686" s="205">
        <f t="shared" si="3794"/>
        <v>0</v>
      </c>
      <c r="BC4686" s="205">
        <f t="shared" si="3795"/>
        <v>0</v>
      </c>
      <c r="BD4686" s="205">
        <f t="shared" si="3796"/>
        <v>0</v>
      </c>
    </row>
    <row r="4687" spans="2:56" x14ac:dyDescent="0.3">
      <c r="B4687" s="201" t="s">
        <v>216</v>
      </c>
      <c r="C4687" s="255"/>
      <c r="D4687" s="256"/>
      <c r="E4687" s="182">
        <f t="shared" si="3783"/>
        <v>0</v>
      </c>
      <c r="F4687" s="255"/>
      <c r="G4687" s="256"/>
      <c r="H4687" s="182">
        <f t="shared" si="3784"/>
        <v>0</v>
      </c>
      <c r="I4687" s="255"/>
      <c r="J4687" s="257"/>
      <c r="K4687" s="184">
        <f t="shared" si="3785"/>
        <v>0</v>
      </c>
      <c r="L4687" s="255"/>
      <c r="M4687" s="257"/>
      <c r="N4687" s="258"/>
      <c r="O4687" s="255"/>
      <c r="P4687" s="258"/>
      <c r="Q4687" s="177">
        <f t="shared" si="3786"/>
        <v>0</v>
      </c>
      <c r="R4687" s="258"/>
      <c r="S4687" s="258"/>
      <c r="T4687" s="178">
        <f t="shared" si="3797"/>
        <v>0</v>
      </c>
      <c r="U4687" s="157"/>
      <c r="V4687" s="255"/>
      <c r="W4687" s="258"/>
      <c r="X4687" s="177">
        <f t="shared" si="3787"/>
        <v>0</v>
      </c>
      <c r="Y4687" s="258"/>
      <c r="Z4687" s="258"/>
      <c r="AA4687" s="178">
        <f t="shared" si="3798"/>
        <v>0</v>
      </c>
      <c r="AB4687" s="157"/>
      <c r="AC4687" s="255"/>
      <c r="AD4687" s="258"/>
      <c r="AE4687" s="177">
        <f t="shared" si="3788"/>
        <v>0</v>
      </c>
      <c r="AF4687" s="258"/>
      <c r="AG4687" s="258"/>
      <c r="AH4687" s="178">
        <f t="shared" si="3799"/>
        <v>0</v>
      </c>
      <c r="AJ4687" s="252"/>
      <c r="AK4687" s="253"/>
      <c r="AL4687" s="254"/>
      <c r="AM4687" s="253"/>
      <c r="AN4687" s="254"/>
      <c r="AO4687" s="253"/>
      <c r="AP4687" s="254"/>
      <c r="AQ4687" s="253"/>
      <c r="AR4687" s="254"/>
      <c r="AS4687" s="253"/>
      <c r="AT4687" s="254"/>
      <c r="AU4687" s="253"/>
      <c r="AV4687" s="163">
        <f t="shared" si="3789"/>
        <v>0</v>
      </c>
      <c r="AW4687" s="93">
        <f t="shared" si="3790"/>
        <v>0</v>
      </c>
      <c r="AY4687" s="163">
        <f t="shared" si="3791"/>
        <v>0</v>
      </c>
      <c r="AZ4687" s="163">
        <f t="shared" si="3792"/>
        <v>0</v>
      </c>
      <c r="BA4687" s="163">
        <f t="shared" si="3793"/>
        <v>0</v>
      </c>
      <c r="BB4687" s="163">
        <f t="shared" si="3794"/>
        <v>0</v>
      </c>
      <c r="BC4687" s="163">
        <f t="shared" si="3795"/>
        <v>0</v>
      </c>
      <c r="BD4687" s="163">
        <f t="shared" si="3796"/>
        <v>0</v>
      </c>
    </row>
    <row r="4688" spans="2:56" x14ac:dyDescent="0.3">
      <c r="B4688" s="201" t="s">
        <v>217</v>
      </c>
      <c r="C4688" s="255"/>
      <c r="D4688" s="256"/>
      <c r="E4688" s="182">
        <f t="shared" si="3783"/>
        <v>0</v>
      </c>
      <c r="F4688" s="255"/>
      <c r="G4688" s="256"/>
      <c r="H4688" s="182">
        <f t="shared" si="3784"/>
        <v>0</v>
      </c>
      <c r="I4688" s="255"/>
      <c r="J4688" s="257"/>
      <c r="K4688" s="184">
        <f t="shared" si="3785"/>
        <v>0</v>
      </c>
      <c r="L4688" s="255"/>
      <c r="M4688" s="257"/>
      <c r="N4688" s="258"/>
      <c r="O4688" s="255"/>
      <c r="P4688" s="258"/>
      <c r="Q4688" s="177">
        <f t="shared" si="3786"/>
        <v>0</v>
      </c>
      <c r="R4688" s="258"/>
      <c r="S4688" s="258"/>
      <c r="T4688" s="178">
        <f t="shared" si="3797"/>
        <v>0</v>
      </c>
      <c r="U4688" s="157"/>
      <c r="V4688" s="255"/>
      <c r="W4688" s="258"/>
      <c r="X4688" s="177">
        <f t="shared" si="3787"/>
        <v>0</v>
      </c>
      <c r="Y4688" s="258"/>
      <c r="Z4688" s="258"/>
      <c r="AA4688" s="178">
        <f t="shared" si="3798"/>
        <v>0</v>
      </c>
      <c r="AB4688" s="157"/>
      <c r="AC4688" s="255"/>
      <c r="AD4688" s="258"/>
      <c r="AE4688" s="177">
        <f t="shared" si="3788"/>
        <v>0</v>
      </c>
      <c r="AF4688" s="258"/>
      <c r="AG4688" s="258"/>
      <c r="AH4688" s="178">
        <f t="shared" si="3799"/>
        <v>0</v>
      </c>
      <c r="AJ4688" s="252"/>
      <c r="AK4688" s="253"/>
      <c r="AL4688" s="254"/>
      <c r="AM4688" s="253"/>
      <c r="AN4688" s="254"/>
      <c r="AO4688" s="253"/>
      <c r="AP4688" s="254"/>
      <c r="AQ4688" s="253"/>
      <c r="AR4688" s="254"/>
      <c r="AS4688" s="253"/>
      <c r="AT4688" s="254"/>
      <c r="AU4688" s="253"/>
      <c r="AV4688" s="163">
        <f t="shared" si="3789"/>
        <v>0</v>
      </c>
      <c r="AW4688" s="93">
        <f t="shared" si="3790"/>
        <v>0</v>
      </c>
      <c r="AY4688" s="163">
        <f t="shared" si="3791"/>
        <v>0</v>
      </c>
      <c r="AZ4688" s="163">
        <f t="shared" si="3792"/>
        <v>0</v>
      </c>
      <c r="BA4688" s="163">
        <f t="shared" si="3793"/>
        <v>0</v>
      </c>
      <c r="BB4688" s="163">
        <f t="shared" si="3794"/>
        <v>0</v>
      </c>
      <c r="BC4688" s="163">
        <f t="shared" si="3795"/>
        <v>0</v>
      </c>
      <c r="BD4688" s="163">
        <f t="shared" si="3796"/>
        <v>0</v>
      </c>
    </row>
    <row r="4689" spans="2:56" x14ac:dyDescent="0.3">
      <c r="B4689" s="201" t="s">
        <v>218</v>
      </c>
      <c r="C4689" s="255"/>
      <c r="D4689" s="256"/>
      <c r="E4689" s="182">
        <f t="shared" si="3783"/>
        <v>0</v>
      </c>
      <c r="F4689" s="255"/>
      <c r="G4689" s="256"/>
      <c r="H4689" s="182">
        <f t="shared" si="3784"/>
        <v>0</v>
      </c>
      <c r="I4689" s="255"/>
      <c r="J4689" s="257"/>
      <c r="K4689" s="184">
        <f t="shared" si="3785"/>
        <v>0</v>
      </c>
      <c r="L4689" s="255"/>
      <c r="M4689" s="257"/>
      <c r="N4689" s="258"/>
      <c r="O4689" s="255"/>
      <c r="P4689" s="258"/>
      <c r="Q4689" s="177">
        <f t="shared" si="3786"/>
        <v>0</v>
      </c>
      <c r="R4689" s="258"/>
      <c r="S4689" s="258"/>
      <c r="T4689" s="178">
        <f t="shared" si="3797"/>
        <v>0</v>
      </c>
      <c r="U4689" s="157"/>
      <c r="V4689" s="255"/>
      <c r="W4689" s="258"/>
      <c r="X4689" s="177">
        <f t="shared" si="3787"/>
        <v>0</v>
      </c>
      <c r="Y4689" s="258"/>
      <c r="Z4689" s="258"/>
      <c r="AA4689" s="178">
        <f t="shared" si="3798"/>
        <v>0</v>
      </c>
      <c r="AB4689" s="157"/>
      <c r="AC4689" s="255"/>
      <c r="AD4689" s="258"/>
      <c r="AE4689" s="177">
        <f t="shared" si="3788"/>
        <v>0</v>
      </c>
      <c r="AF4689" s="258"/>
      <c r="AG4689" s="258"/>
      <c r="AH4689" s="178">
        <f t="shared" si="3799"/>
        <v>0</v>
      </c>
      <c r="AJ4689" s="252"/>
      <c r="AK4689" s="253"/>
      <c r="AL4689" s="254"/>
      <c r="AM4689" s="253"/>
      <c r="AN4689" s="254"/>
      <c r="AO4689" s="253"/>
      <c r="AP4689" s="254"/>
      <c r="AQ4689" s="253"/>
      <c r="AR4689" s="254"/>
      <c r="AS4689" s="253"/>
      <c r="AT4689" s="254"/>
      <c r="AU4689" s="253"/>
      <c r="AV4689" s="163">
        <f t="shared" si="3789"/>
        <v>0</v>
      </c>
      <c r="AW4689" s="93">
        <f t="shared" si="3790"/>
        <v>0</v>
      </c>
      <c r="AY4689" s="163">
        <f t="shared" si="3791"/>
        <v>0</v>
      </c>
      <c r="AZ4689" s="163">
        <f t="shared" si="3792"/>
        <v>0</v>
      </c>
      <c r="BA4689" s="163">
        <f t="shared" si="3793"/>
        <v>0</v>
      </c>
      <c r="BB4689" s="163">
        <f t="shared" si="3794"/>
        <v>0</v>
      </c>
      <c r="BC4689" s="163">
        <f t="shared" si="3795"/>
        <v>0</v>
      </c>
      <c r="BD4689" s="163">
        <f t="shared" si="3796"/>
        <v>0</v>
      </c>
    </row>
    <row r="4690" spans="2:56" x14ac:dyDescent="0.3">
      <c r="B4690" s="179" t="s">
        <v>219</v>
      </c>
      <c r="C4690" s="202">
        <f>SUM(C4691:C4697)</f>
        <v>0</v>
      </c>
      <c r="D4690" s="203">
        <f>SUM(D4691:D4697)</f>
        <v>0</v>
      </c>
      <c r="E4690" s="204">
        <f t="shared" si="3783"/>
        <v>0</v>
      </c>
      <c r="F4690" s="202">
        <f>SUM(F4691:F4697)</f>
        <v>0</v>
      </c>
      <c r="G4690" s="203">
        <f>SUM(G4691:G4697)</f>
        <v>0</v>
      </c>
      <c r="H4690" s="204">
        <f t="shared" si="3784"/>
        <v>0</v>
      </c>
      <c r="I4690" s="202">
        <f>SUM(I4691:I4697)</f>
        <v>0</v>
      </c>
      <c r="J4690" s="205">
        <f>SUM(J4691:J4697)</f>
        <v>0</v>
      </c>
      <c r="K4690" s="206">
        <f t="shared" si="3785"/>
        <v>0</v>
      </c>
      <c r="L4690" s="202">
        <f>SUM(L4691:L4697)</f>
        <v>0</v>
      </c>
      <c r="M4690" s="205">
        <f>SUM(M4691:M4697)</f>
        <v>0</v>
      </c>
      <c r="N4690" s="207">
        <f>SUM(N4691:N4697)</f>
        <v>0</v>
      </c>
      <c r="O4690" s="202">
        <f>SUM(O4691:O4697)</f>
        <v>0</v>
      </c>
      <c r="P4690" s="207">
        <f>SUM(P4691:P4697)</f>
        <v>0</v>
      </c>
      <c r="Q4690" s="208">
        <f t="shared" si="3786"/>
        <v>0</v>
      </c>
      <c r="R4690" s="209">
        <f>SUM(R4691:R4697)</f>
        <v>0</v>
      </c>
      <c r="S4690" s="209">
        <f>SUM(S4691:S4697)</f>
        <v>0</v>
      </c>
      <c r="T4690" s="210">
        <f t="shared" si="3797"/>
        <v>0</v>
      </c>
      <c r="U4690" s="91"/>
      <c r="V4690" s="202">
        <f>SUM(V4691:V4697)</f>
        <v>0</v>
      </c>
      <c r="W4690" s="207">
        <f>SUM(W4691:W4697)</f>
        <v>0</v>
      </c>
      <c r="X4690" s="208">
        <f t="shared" si="3787"/>
        <v>0</v>
      </c>
      <c r="Y4690" s="209">
        <f>SUM(Y4691:Y4697)</f>
        <v>0</v>
      </c>
      <c r="Z4690" s="209">
        <f>SUM(Z4691:Z4697)</f>
        <v>0</v>
      </c>
      <c r="AA4690" s="210">
        <f t="shared" si="3798"/>
        <v>0</v>
      </c>
      <c r="AB4690" s="91"/>
      <c r="AC4690" s="202">
        <f>SUM(AC4691:AC4697)</f>
        <v>0</v>
      </c>
      <c r="AD4690" s="207">
        <f>SUM(AD4691:AD4697)</f>
        <v>0</v>
      </c>
      <c r="AE4690" s="208">
        <f t="shared" si="3788"/>
        <v>0</v>
      </c>
      <c r="AF4690" s="209">
        <f>SUM(AF4691:AF4697)</f>
        <v>0</v>
      </c>
      <c r="AG4690" s="209">
        <f>SUM(AG4691:AG4697)</f>
        <v>0</v>
      </c>
      <c r="AH4690" s="210">
        <f t="shared" si="3799"/>
        <v>0</v>
      </c>
      <c r="AJ4690" s="203">
        <f t="shared" ref="AJ4690:AU4690" si="3821">SUM(AJ4691:AJ4697)</f>
        <v>0</v>
      </c>
      <c r="AK4690" s="205">
        <f t="shared" si="3821"/>
        <v>0</v>
      </c>
      <c r="AL4690" s="207">
        <f t="shared" si="3821"/>
        <v>0</v>
      </c>
      <c r="AM4690" s="205">
        <f t="shared" si="3821"/>
        <v>0</v>
      </c>
      <c r="AN4690" s="207">
        <f t="shared" si="3821"/>
        <v>0</v>
      </c>
      <c r="AO4690" s="205">
        <f t="shared" si="3821"/>
        <v>0</v>
      </c>
      <c r="AP4690" s="207">
        <f t="shared" si="3821"/>
        <v>0</v>
      </c>
      <c r="AQ4690" s="205">
        <f t="shared" si="3821"/>
        <v>0</v>
      </c>
      <c r="AR4690" s="207">
        <f t="shared" si="3821"/>
        <v>0</v>
      </c>
      <c r="AS4690" s="205">
        <f t="shared" si="3821"/>
        <v>0</v>
      </c>
      <c r="AT4690" s="207">
        <f t="shared" si="3821"/>
        <v>0</v>
      </c>
      <c r="AU4690" s="205">
        <f t="shared" si="3821"/>
        <v>0</v>
      </c>
      <c r="AV4690" s="205">
        <f t="shared" si="3789"/>
        <v>0</v>
      </c>
      <c r="AW4690" s="211">
        <f t="shared" si="3790"/>
        <v>0</v>
      </c>
      <c r="AY4690" s="205">
        <f t="shared" si="3791"/>
        <v>0</v>
      </c>
      <c r="AZ4690" s="205">
        <f t="shared" si="3792"/>
        <v>0</v>
      </c>
      <c r="BA4690" s="205">
        <f t="shared" si="3793"/>
        <v>0</v>
      </c>
      <c r="BB4690" s="205">
        <f t="shared" si="3794"/>
        <v>0</v>
      </c>
      <c r="BC4690" s="205">
        <f t="shared" si="3795"/>
        <v>0</v>
      </c>
      <c r="BD4690" s="205">
        <f t="shared" si="3796"/>
        <v>0</v>
      </c>
    </row>
    <row r="4691" spans="2:56" x14ac:dyDescent="0.3">
      <c r="B4691" s="201" t="s">
        <v>220</v>
      </c>
      <c r="C4691" s="255"/>
      <c r="D4691" s="256"/>
      <c r="E4691" s="182">
        <f t="shared" si="3783"/>
        <v>0</v>
      </c>
      <c r="F4691" s="255"/>
      <c r="G4691" s="256"/>
      <c r="H4691" s="182">
        <f t="shared" si="3784"/>
        <v>0</v>
      </c>
      <c r="I4691" s="255"/>
      <c r="J4691" s="257"/>
      <c r="K4691" s="184">
        <f t="shared" si="3785"/>
        <v>0</v>
      </c>
      <c r="L4691" s="255"/>
      <c r="M4691" s="257"/>
      <c r="N4691" s="258"/>
      <c r="O4691" s="255"/>
      <c r="P4691" s="258"/>
      <c r="Q4691" s="177">
        <f t="shared" si="3786"/>
        <v>0</v>
      </c>
      <c r="R4691" s="258"/>
      <c r="S4691" s="258"/>
      <c r="T4691" s="178">
        <f t="shared" si="3797"/>
        <v>0</v>
      </c>
      <c r="U4691" s="157"/>
      <c r="V4691" s="255"/>
      <c r="W4691" s="258"/>
      <c r="X4691" s="177">
        <f t="shared" si="3787"/>
        <v>0</v>
      </c>
      <c r="Y4691" s="258"/>
      <c r="Z4691" s="258"/>
      <c r="AA4691" s="178">
        <f t="shared" si="3798"/>
        <v>0</v>
      </c>
      <c r="AB4691" s="157"/>
      <c r="AC4691" s="255"/>
      <c r="AD4691" s="258"/>
      <c r="AE4691" s="177">
        <f t="shared" si="3788"/>
        <v>0</v>
      </c>
      <c r="AF4691" s="258"/>
      <c r="AG4691" s="258"/>
      <c r="AH4691" s="178">
        <f t="shared" si="3799"/>
        <v>0</v>
      </c>
      <c r="AJ4691" s="252"/>
      <c r="AK4691" s="253"/>
      <c r="AL4691" s="254"/>
      <c r="AM4691" s="253"/>
      <c r="AN4691" s="254"/>
      <c r="AO4691" s="253"/>
      <c r="AP4691" s="254"/>
      <c r="AQ4691" s="253"/>
      <c r="AR4691" s="254"/>
      <c r="AS4691" s="253"/>
      <c r="AT4691" s="254"/>
      <c r="AU4691" s="253"/>
      <c r="AV4691" s="163">
        <f t="shared" si="3789"/>
        <v>0</v>
      </c>
      <c r="AW4691" s="93">
        <f t="shared" si="3790"/>
        <v>0</v>
      </c>
      <c r="AY4691" s="163">
        <f t="shared" si="3791"/>
        <v>0</v>
      </c>
      <c r="AZ4691" s="163">
        <f t="shared" si="3792"/>
        <v>0</v>
      </c>
      <c r="BA4691" s="163">
        <f t="shared" si="3793"/>
        <v>0</v>
      </c>
      <c r="BB4691" s="163">
        <f t="shared" si="3794"/>
        <v>0</v>
      </c>
      <c r="BC4691" s="163">
        <f t="shared" si="3795"/>
        <v>0</v>
      </c>
      <c r="BD4691" s="163">
        <f t="shared" si="3796"/>
        <v>0</v>
      </c>
    </row>
    <row r="4692" spans="2:56" x14ac:dyDescent="0.3">
      <c r="B4692" s="201" t="s">
        <v>221</v>
      </c>
      <c r="C4692" s="255"/>
      <c r="D4692" s="256"/>
      <c r="E4692" s="182">
        <f t="shared" si="3783"/>
        <v>0</v>
      </c>
      <c r="F4692" s="255"/>
      <c r="G4692" s="256"/>
      <c r="H4692" s="182">
        <f t="shared" si="3784"/>
        <v>0</v>
      </c>
      <c r="I4692" s="255"/>
      <c r="J4692" s="257"/>
      <c r="K4692" s="184">
        <f t="shared" si="3785"/>
        <v>0</v>
      </c>
      <c r="L4692" s="255"/>
      <c r="M4692" s="257"/>
      <c r="N4692" s="258"/>
      <c r="O4692" s="255"/>
      <c r="P4692" s="258"/>
      <c r="Q4692" s="177">
        <f t="shared" si="3786"/>
        <v>0</v>
      </c>
      <c r="R4692" s="258"/>
      <c r="S4692" s="258"/>
      <c r="T4692" s="178">
        <f t="shared" si="3797"/>
        <v>0</v>
      </c>
      <c r="U4692" s="157"/>
      <c r="V4692" s="255"/>
      <c r="W4692" s="258"/>
      <c r="X4692" s="177">
        <f t="shared" si="3787"/>
        <v>0</v>
      </c>
      <c r="Y4692" s="258"/>
      <c r="Z4692" s="258"/>
      <c r="AA4692" s="178">
        <f t="shared" si="3798"/>
        <v>0</v>
      </c>
      <c r="AB4692" s="157"/>
      <c r="AC4692" s="255"/>
      <c r="AD4692" s="258"/>
      <c r="AE4692" s="177">
        <f t="shared" si="3788"/>
        <v>0</v>
      </c>
      <c r="AF4692" s="258"/>
      <c r="AG4692" s="258"/>
      <c r="AH4692" s="178">
        <f t="shared" si="3799"/>
        <v>0</v>
      </c>
      <c r="AJ4692" s="252"/>
      <c r="AK4692" s="253"/>
      <c r="AL4692" s="254"/>
      <c r="AM4692" s="253"/>
      <c r="AN4692" s="254"/>
      <c r="AO4692" s="253"/>
      <c r="AP4692" s="254"/>
      <c r="AQ4692" s="253"/>
      <c r="AR4692" s="254"/>
      <c r="AS4692" s="253"/>
      <c r="AT4692" s="254"/>
      <c r="AU4692" s="253"/>
      <c r="AV4692" s="163">
        <f t="shared" si="3789"/>
        <v>0</v>
      </c>
      <c r="AW4692" s="93">
        <f t="shared" si="3790"/>
        <v>0</v>
      </c>
      <c r="AY4692" s="163">
        <f t="shared" si="3791"/>
        <v>0</v>
      </c>
      <c r="AZ4692" s="163">
        <f t="shared" si="3792"/>
        <v>0</v>
      </c>
      <c r="BA4692" s="163">
        <f t="shared" si="3793"/>
        <v>0</v>
      </c>
      <c r="BB4692" s="163">
        <f t="shared" si="3794"/>
        <v>0</v>
      </c>
      <c r="BC4692" s="163">
        <f t="shared" si="3795"/>
        <v>0</v>
      </c>
      <c r="BD4692" s="163">
        <f t="shared" si="3796"/>
        <v>0</v>
      </c>
    </row>
    <row r="4693" spans="2:56" x14ac:dyDescent="0.3">
      <c r="B4693" s="201" t="s">
        <v>222</v>
      </c>
      <c r="C4693" s="255"/>
      <c r="D4693" s="256"/>
      <c r="E4693" s="182">
        <f t="shared" si="3783"/>
        <v>0</v>
      </c>
      <c r="F4693" s="255"/>
      <c r="G4693" s="256"/>
      <c r="H4693" s="182">
        <f t="shared" si="3784"/>
        <v>0</v>
      </c>
      <c r="I4693" s="255"/>
      <c r="J4693" s="257"/>
      <c r="K4693" s="184">
        <f t="shared" si="3785"/>
        <v>0</v>
      </c>
      <c r="L4693" s="255"/>
      <c r="M4693" s="257"/>
      <c r="N4693" s="258"/>
      <c r="O4693" s="255"/>
      <c r="P4693" s="258"/>
      <c r="Q4693" s="177">
        <f t="shared" si="3786"/>
        <v>0</v>
      </c>
      <c r="R4693" s="258"/>
      <c r="S4693" s="258"/>
      <c r="T4693" s="178">
        <f t="shared" si="3797"/>
        <v>0</v>
      </c>
      <c r="U4693" s="157"/>
      <c r="V4693" s="255"/>
      <c r="W4693" s="258"/>
      <c r="X4693" s="177">
        <f t="shared" si="3787"/>
        <v>0</v>
      </c>
      <c r="Y4693" s="258"/>
      <c r="Z4693" s="258"/>
      <c r="AA4693" s="178">
        <f t="shared" si="3798"/>
        <v>0</v>
      </c>
      <c r="AB4693" s="157"/>
      <c r="AC4693" s="255"/>
      <c r="AD4693" s="258"/>
      <c r="AE4693" s="177">
        <f t="shared" si="3788"/>
        <v>0</v>
      </c>
      <c r="AF4693" s="258"/>
      <c r="AG4693" s="258"/>
      <c r="AH4693" s="178">
        <f t="shared" si="3799"/>
        <v>0</v>
      </c>
      <c r="AJ4693" s="252"/>
      <c r="AK4693" s="253"/>
      <c r="AL4693" s="254"/>
      <c r="AM4693" s="253"/>
      <c r="AN4693" s="254"/>
      <c r="AO4693" s="253"/>
      <c r="AP4693" s="254"/>
      <c r="AQ4693" s="253"/>
      <c r="AR4693" s="254"/>
      <c r="AS4693" s="253"/>
      <c r="AT4693" s="254"/>
      <c r="AU4693" s="253"/>
      <c r="AV4693" s="163">
        <f t="shared" si="3789"/>
        <v>0</v>
      </c>
      <c r="AW4693" s="93">
        <f t="shared" si="3790"/>
        <v>0</v>
      </c>
      <c r="AY4693" s="163">
        <f t="shared" si="3791"/>
        <v>0</v>
      </c>
      <c r="AZ4693" s="163">
        <f t="shared" si="3792"/>
        <v>0</v>
      </c>
      <c r="BA4693" s="163">
        <f t="shared" si="3793"/>
        <v>0</v>
      </c>
      <c r="BB4693" s="163">
        <f t="shared" si="3794"/>
        <v>0</v>
      </c>
      <c r="BC4693" s="163">
        <f t="shared" si="3795"/>
        <v>0</v>
      </c>
      <c r="BD4693" s="163">
        <f t="shared" si="3796"/>
        <v>0</v>
      </c>
    </row>
    <row r="4694" spans="2:56" x14ac:dyDescent="0.3">
      <c r="B4694" s="201" t="s">
        <v>223</v>
      </c>
      <c r="C4694" s="255"/>
      <c r="D4694" s="256"/>
      <c r="E4694" s="182">
        <f t="shared" si="3783"/>
        <v>0</v>
      </c>
      <c r="F4694" s="255"/>
      <c r="G4694" s="256"/>
      <c r="H4694" s="182">
        <f t="shared" si="3784"/>
        <v>0</v>
      </c>
      <c r="I4694" s="255"/>
      <c r="J4694" s="257"/>
      <c r="K4694" s="184">
        <f t="shared" si="3785"/>
        <v>0</v>
      </c>
      <c r="L4694" s="255"/>
      <c r="M4694" s="257"/>
      <c r="N4694" s="258"/>
      <c r="O4694" s="255"/>
      <c r="P4694" s="258"/>
      <c r="Q4694" s="177">
        <f t="shared" si="3786"/>
        <v>0</v>
      </c>
      <c r="R4694" s="258"/>
      <c r="S4694" s="258"/>
      <c r="T4694" s="178">
        <f t="shared" si="3797"/>
        <v>0</v>
      </c>
      <c r="U4694" s="157"/>
      <c r="V4694" s="255"/>
      <c r="W4694" s="258"/>
      <c r="X4694" s="177">
        <f t="shared" si="3787"/>
        <v>0</v>
      </c>
      <c r="Y4694" s="258"/>
      <c r="Z4694" s="258"/>
      <c r="AA4694" s="178">
        <f t="shared" si="3798"/>
        <v>0</v>
      </c>
      <c r="AB4694" s="157"/>
      <c r="AC4694" s="255"/>
      <c r="AD4694" s="258"/>
      <c r="AE4694" s="177">
        <f t="shared" si="3788"/>
        <v>0</v>
      </c>
      <c r="AF4694" s="258"/>
      <c r="AG4694" s="258"/>
      <c r="AH4694" s="178">
        <f t="shared" si="3799"/>
        <v>0</v>
      </c>
      <c r="AJ4694" s="252"/>
      <c r="AK4694" s="253"/>
      <c r="AL4694" s="254"/>
      <c r="AM4694" s="253"/>
      <c r="AN4694" s="254"/>
      <c r="AO4694" s="253"/>
      <c r="AP4694" s="254"/>
      <c r="AQ4694" s="253"/>
      <c r="AR4694" s="254"/>
      <c r="AS4694" s="253"/>
      <c r="AT4694" s="254"/>
      <c r="AU4694" s="253"/>
      <c r="AV4694" s="163">
        <f t="shared" si="3789"/>
        <v>0</v>
      </c>
      <c r="AW4694" s="93">
        <f t="shared" si="3790"/>
        <v>0</v>
      </c>
      <c r="AY4694" s="163">
        <f t="shared" si="3791"/>
        <v>0</v>
      </c>
      <c r="AZ4694" s="163">
        <f t="shared" si="3792"/>
        <v>0</v>
      </c>
      <c r="BA4694" s="163">
        <f t="shared" si="3793"/>
        <v>0</v>
      </c>
      <c r="BB4694" s="163">
        <f t="shared" si="3794"/>
        <v>0</v>
      </c>
      <c r="BC4694" s="163">
        <f t="shared" si="3795"/>
        <v>0</v>
      </c>
      <c r="BD4694" s="163">
        <f t="shared" si="3796"/>
        <v>0</v>
      </c>
    </row>
    <row r="4695" spans="2:56" x14ac:dyDescent="0.3">
      <c r="B4695" s="201" t="s">
        <v>224</v>
      </c>
      <c r="C4695" s="255"/>
      <c r="D4695" s="256"/>
      <c r="E4695" s="182">
        <f t="shared" si="3783"/>
        <v>0</v>
      </c>
      <c r="F4695" s="255"/>
      <c r="G4695" s="256"/>
      <c r="H4695" s="182">
        <f t="shared" si="3784"/>
        <v>0</v>
      </c>
      <c r="I4695" s="255"/>
      <c r="J4695" s="257"/>
      <c r="K4695" s="184">
        <f t="shared" si="3785"/>
        <v>0</v>
      </c>
      <c r="L4695" s="255"/>
      <c r="M4695" s="257"/>
      <c r="N4695" s="258"/>
      <c r="O4695" s="255"/>
      <c r="P4695" s="258"/>
      <c r="Q4695" s="177">
        <f t="shared" si="3786"/>
        <v>0</v>
      </c>
      <c r="R4695" s="258"/>
      <c r="S4695" s="258"/>
      <c r="T4695" s="178">
        <f t="shared" si="3797"/>
        <v>0</v>
      </c>
      <c r="U4695" s="157"/>
      <c r="V4695" s="255"/>
      <c r="W4695" s="258"/>
      <c r="X4695" s="177">
        <f t="shared" si="3787"/>
        <v>0</v>
      </c>
      <c r="Y4695" s="258"/>
      <c r="Z4695" s="258"/>
      <c r="AA4695" s="178">
        <f t="shared" si="3798"/>
        <v>0</v>
      </c>
      <c r="AB4695" s="157"/>
      <c r="AC4695" s="255"/>
      <c r="AD4695" s="258"/>
      <c r="AE4695" s="177">
        <f t="shared" si="3788"/>
        <v>0</v>
      </c>
      <c r="AF4695" s="258"/>
      <c r="AG4695" s="258"/>
      <c r="AH4695" s="178">
        <f t="shared" si="3799"/>
        <v>0</v>
      </c>
      <c r="AJ4695" s="252"/>
      <c r="AK4695" s="253"/>
      <c r="AL4695" s="254"/>
      <c r="AM4695" s="253"/>
      <c r="AN4695" s="254"/>
      <c r="AO4695" s="253"/>
      <c r="AP4695" s="254"/>
      <c r="AQ4695" s="253"/>
      <c r="AR4695" s="254"/>
      <c r="AS4695" s="253"/>
      <c r="AT4695" s="254"/>
      <c r="AU4695" s="253"/>
      <c r="AV4695" s="163">
        <f t="shared" si="3789"/>
        <v>0</v>
      </c>
      <c r="AW4695" s="93">
        <f t="shared" si="3790"/>
        <v>0</v>
      </c>
      <c r="AY4695" s="163">
        <f t="shared" si="3791"/>
        <v>0</v>
      </c>
      <c r="AZ4695" s="163">
        <f t="shared" si="3792"/>
        <v>0</v>
      </c>
      <c r="BA4695" s="163">
        <f t="shared" si="3793"/>
        <v>0</v>
      </c>
      <c r="BB4695" s="163">
        <f t="shared" si="3794"/>
        <v>0</v>
      </c>
      <c r="BC4695" s="163">
        <f t="shared" si="3795"/>
        <v>0</v>
      </c>
      <c r="BD4695" s="163">
        <f t="shared" si="3796"/>
        <v>0</v>
      </c>
    </row>
    <row r="4696" spans="2:56" x14ac:dyDescent="0.3">
      <c r="B4696" s="201" t="s">
        <v>225</v>
      </c>
      <c r="C4696" s="255"/>
      <c r="D4696" s="256"/>
      <c r="E4696" s="182">
        <f t="shared" si="3783"/>
        <v>0</v>
      </c>
      <c r="F4696" s="255"/>
      <c r="G4696" s="256"/>
      <c r="H4696" s="182">
        <f t="shared" si="3784"/>
        <v>0</v>
      </c>
      <c r="I4696" s="255"/>
      <c r="J4696" s="257"/>
      <c r="K4696" s="184">
        <f t="shared" si="3785"/>
        <v>0</v>
      </c>
      <c r="L4696" s="255"/>
      <c r="M4696" s="257"/>
      <c r="N4696" s="258"/>
      <c r="O4696" s="255"/>
      <c r="P4696" s="258"/>
      <c r="Q4696" s="177">
        <f t="shared" si="3786"/>
        <v>0</v>
      </c>
      <c r="R4696" s="258"/>
      <c r="S4696" s="258"/>
      <c r="T4696" s="178">
        <f t="shared" si="3797"/>
        <v>0</v>
      </c>
      <c r="U4696" s="157"/>
      <c r="V4696" s="255"/>
      <c r="W4696" s="258"/>
      <c r="X4696" s="177">
        <f t="shared" si="3787"/>
        <v>0</v>
      </c>
      <c r="Y4696" s="258"/>
      <c r="Z4696" s="258"/>
      <c r="AA4696" s="178">
        <f t="shared" si="3798"/>
        <v>0</v>
      </c>
      <c r="AB4696" s="157"/>
      <c r="AC4696" s="255"/>
      <c r="AD4696" s="258"/>
      <c r="AE4696" s="177">
        <f t="shared" si="3788"/>
        <v>0</v>
      </c>
      <c r="AF4696" s="258"/>
      <c r="AG4696" s="258"/>
      <c r="AH4696" s="178">
        <f t="shared" si="3799"/>
        <v>0</v>
      </c>
      <c r="AJ4696" s="252"/>
      <c r="AK4696" s="253"/>
      <c r="AL4696" s="254"/>
      <c r="AM4696" s="253"/>
      <c r="AN4696" s="254"/>
      <c r="AO4696" s="253"/>
      <c r="AP4696" s="254"/>
      <c r="AQ4696" s="253"/>
      <c r="AR4696" s="254"/>
      <c r="AS4696" s="253"/>
      <c r="AT4696" s="254"/>
      <c r="AU4696" s="253"/>
      <c r="AV4696" s="163">
        <f t="shared" si="3789"/>
        <v>0</v>
      </c>
      <c r="AW4696" s="93">
        <f t="shared" si="3790"/>
        <v>0</v>
      </c>
      <c r="AY4696" s="163">
        <f t="shared" si="3791"/>
        <v>0</v>
      </c>
      <c r="AZ4696" s="163">
        <f t="shared" si="3792"/>
        <v>0</v>
      </c>
      <c r="BA4696" s="163">
        <f t="shared" si="3793"/>
        <v>0</v>
      </c>
      <c r="BB4696" s="163">
        <f t="shared" si="3794"/>
        <v>0</v>
      </c>
      <c r="BC4696" s="163">
        <f t="shared" si="3795"/>
        <v>0</v>
      </c>
      <c r="BD4696" s="163">
        <f t="shared" si="3796"/>
        <v>0</v>
      </c>
    </row>
    <row r="4697" spans="2:56" x14ac:dyDescent="0.3">
      <c r="B4697" s="201" t="s">
        <v>226</v>
      </c>
      <c r="C4697" s="255"/>
      <c r="D4697" s="256"/>
      <c r="E4697" s="182">
        <f t="shared" ref="E4697:E4702" si="3822">IFERROR(D4697/C4697,0)</f>
        <v>0</v>
      </c>
      <c r="F4697" s="255"/>
      <c r="G4697" s="256"/>
      <c r="H4697" s="182">
        <f t="shared" ref="H4697:H4702" si="3823">IFERROR(G4697/F4697,0)</f>
        <v>0</v>
      </c>
      <c r="I4697" s="255"/>
      <c r="J4697" s="257"/>
      <c r="K4697" s="184">
        <f t="shared" ref="K4697:K4702" si="3824">IFERROR(J4697/I4697,0)</f>
        <v>0</v>
      </c>
      <c r="L4697" s="255"/>
      <c r="M4697" s="257"/>
      <c r="N4697" s="258"/>
      <c r="O4697" s="255"/>
      <c r="P4697" s="258"/>
      <c r="Q4697" s="177">
        <f t="shared" ref="Q4697:Q4707" si="3825">SUM(O4697:P4697)</f>
        <v>0</v>
      </c>
      <c r="R4697" s="258"/>
      <c r="S4697" s="258"/>
      <c r="T4697" s="178">
        <f t="shared" si="3797"/>
        <v>0</v>
      </c>
      <c r="U4697" s="157"/>
      <c r="V4697" s="255"/>
      <c r="W4697" s="258"/>
      <c r="X4697" s="177">
        <f t="shared" ref="X4697:X4707" si="3826">SUM(V4697:W4697)</f>
        <v>0</v>
      </c>
      <c r="Y4697" s="258"/>
      <c r="Z4697" s="258"/>
      <c r="AA4697" s="178">
        <f t="shared" si="3798"/>
        <v>0</v>
      </c>
      <c r="AB4697" s="157"/>
      <c r="AC4697" s="255"/>
      <c r="AD4697" s="258"/>
      <c r="AE4697" s="177">
        <f t="shared" ref="AE4697:AE4707" si="3827">SUM(AC4697:AD4697)</f>
        <v>0</v>
      </c>
      <c r="AF4697" s="258"/>
      <c r="AG4697" s="258"/>
      <c r="AH4697" s="178">
        <f t="shared" si="3799"/>
        <v>0</v>
      </c>
      <c r="AJ4697" s="252"/>
      <c r="AK4697" s="253"/>
      <c r="AL4697" s="254"/>
      <c r="AM4697" s="253"/>
      <c r="AN4697" s="254"/>
      <c r="AO4697" s="253"/>
      <c r="AP4697" s="254"/>
      <c r="AQ4697" s="253"/>
      <c r="AR4697" s="254"/>
      <c r="AS4697" s="253"/>
      <c r="AT4697" s="254"/>
      <c r="AU4697" s="253"/>
      <c r="AV4697" s="163">
        <f t="shared" ref="AV4697:AV4702" si="3828">SUM(AJ4697:AU4697)</f>
        <v>0</v>
      </c>
      <c r="AW4697" s="93">
        <f t="shared" ref="AW4697:AW4702" si="3829">T4697-AV4697</f>
        <v>0</v>
      </c>
      <c r="AY4697" s="163">
        <f t="shared" ref="AY4697:AY4702" si="3830">SUM(AJ4697:AL4697)</f>
        <v>0</v>
      </c>
      <c r="AZ4697" s="163">
        <f t="shared" ref="AZ4697:AZ4702" si="3831">SUM(AM4697:AO4697)</f>
        <v>0</v>
      </c>
      <c r="BA4697" s="163">
        <f t="shared" ref="BA4697:BA4702" si="3832">SUM(AP4697:AR4697)</f>
        <v>0</v>
      </c>
      <c r="BB4697" s="163">
        <f t="shared" ref="BB4697:BB4702" si="3833">SUM(AS4697:AU4697)</f>
        <v>0</v>
      </c>
      <c r="BC4697" s="163">
        <f t="shared" ref="BC4697:BC4743" si="3834">SUM(AY4697,AZ4697,BA4697,BB4697)</f>
        <v>0</v>
      </c>
      <c r="BD4697" s="163">
        <f t="shared" ref="BD4697:BD4702" si="3835">T4697-BC4697</f>
        <v>0</v>
      </c>
    </row>
    <row r="4698" spans="2:56" x14ac:dyDescent="0.3">
      <c r="B4698" s="176" t="s">
        <v>227</v>
      </c>
      <c r="C4698" s="103"/>
      <c r="D4698" s="104"/>
      <c r="E4698" s="204">
        <f t="shared" si="3822"/>
        <v>0</v>
      </c>
      <c r="F4698" s="103"/>
      <c r="G4698" s="104"/>
      <c r="H4698" s="204">
        <f t="shared" si="3823"/>
        <v>0</v>
      </c>
      <c r="I4698" s="103"/>
      <c r="J4698" s="106"/>
      <c r="K4698" s="206">
        <f t="shared" si="3824"/>
        <v>0</v>
      </c>
      <c r="L4698" s="103"/>
      <c r="M4698" s="106"/>
      <c r="N4698" s="108"/>
      <c r="O4698" s="103"/>
      <c r="P4698" s="108"/>
      <c r="Q4698" s="208">
        <f t="shared" si="3825"/>
        <v>0</v>
      </c>
      <c r="R4698" s="109"/>
      <c r="S4698" s="109"/>
      <c r="T4698" s="210">
        <f t="shared" ref="T4698:T4707" si="3836">SUM(Q4698:S4698)</f>
        <v>0</v>
      </c>
      <c r="U4698" s="91"/>
      <c r="V4698" s="103"/>
      <c r="W4698" s="108"/>
      <c r="X4698" s="208">
        <f t="shared" si="3826"/>
        <v>0</v>
      </c>
      <c r="Y4698" s="109"/>
      <c r="Z4698" s="109"/>
      <c r="AA4698" s="210">
        <f t="shared" ref="AA4698:AA4707" si="3837">SUM(X4698:Z4698)</f>
        <v>0</v>
      </c>
      <c r="AB4698" s="91"/>
      <c r="AC4698" s="103"/>
      <c r="AD4698" s="108"/>
      <c r="AE4698" s="208">
        <f t="shared" si="3827"/>
        <v>0</v>
      </c>
      <c r="AF4698" s="109"/>
      <c r="AG4698" s="109"/>
      <c r="AH4698" s="210">
        <f t="shared" ref="AH4698:AH4707" si="3838">SUM(AE4698:AG4698)</f>
        <v>0</v>
      </c>
      <c r="AJ4698" s="252"/>
      <c r="AK4698" s="253"/>
      <c r="AL4698" s="254"/>
      <c r="AM4698" s="253"/>
      <c r="AN4698" s="254"/>
      <c r="AO4698" s="253"/>
      <c r="AP4698" s="254"/>
      <c r="AQ4698" s="253"/>
      <c r="AR4698" s="254"/>
      <c r="AS4698" s="253"/>
      <c r="AT4698" s="254"/>
      <c r="AU4698" s="253"/>
      <c r="AV4698" s="163">
        <f t="shared" si="3828"/>
        <v>0</v>
      </c>
      <c r="AW4698" s="211">
        <f t="shared" si="3829"/>
        <v>0</v>
      </c>
      <c r="AY4698" s="163">
        <f t="shared" si="3830"/>
        <v>0</v>
      </c>
      <c r="AZ4698" s="163">
        <f t="shared" si="3831"/>
        <v>0</v>
      </c>
      <c r="BA4698" s="163">
        <f t="shared" si="3832"/>
        <v>0</v>
      </c>
      <c r="BB4698" s="163">
        <f t="shared" si="3833"/>
        <v>0</v>
      </c>
      <c r="BC4698" s="163">
        <f t="shared" si="3834"/>
        <v>0</v>
      </c>
      <c r="BD4698" s="163">
        <f t="shared" si="3835"/>
        <v>0</v>
      </c>
    </row>
    <row r="4699" spans="2:56" x14ac:dyDescent="0.3">
      <c r="B4699" s="176" t="s">
        <v>228</v>
      </c>
      <c r="C4699" s="103"/>
      <c r="D4699" s="104"/>
      <c r="E4699" s="204">
        <f t="shared" si="3822"/>
        <v>0</v>
      </c>
      <c r="F4699" s="103"/>
      <c r="G4699" s="104"/>
      <c r="H4699" s="204">
        <f t="shared" si="3823"/>
        <v>0</v>
      </c>
      <c r="I4699" s="103"/>
      <c r="J4699" s="106"/>
      <c r="K4699" s="206">
        <f t="shared" si="3824"/>
        <v>0</v>
      </c>
      <c r="L4699" s="103"/>
      <c r="M4699" s="106"/>
      <c r="N4699" s="108"/>
      <c r="O4699" s="103"/>
      <c r="P4699" s="108"/>
      <c r="Q4699" s="208">
        <f t="shared" si="3825"/>
        <v>0</v>
      </c>
      <c r="R4699" s="109"/>
      <c r="S4699" s="109"/>
      <c r="T4699" s="210">
        <f t="shared" si="3836"/>
        <v>0</v>
      </c>
      <c r="U4699" s="91"/>
      <c r="V4699" s="103"/>
      <c r="W4699" s="108"/>
      <c r="X4699" s="208">
        <f t="shared" si="3826"/>
        <v>0</v>
      </c>
      <c r="Y4699" s="109"/>
      <c r="Z4699" s="109"/>
      <c r="AA4699" s="210">
        <f t="shared" si="3837"/>
        <v>0</v>
      </c>
      <c r="AB4699" s="91"/>
      <c r="AC4699" s="103"/>
      <c r="AD4699" s="108"/>
      <c r="AE4699" s="208">
        <f t="shared" si="3827"/>
        <v>0</v>
      </c>
      <c r="AF4699" s="109"/>
      <c r="AG4699" s="109"/>
      <c r="AH4699" s="210">
        <f t="shared" si="3838"/>
        <v>0</v>
      </c>
      <c r="AJ4699" s="252"/>
      <c r="AK4699" s="253"/>
      <c r="AL4699" s="254"/>
      <c r="AM4699" s="253"/>
      <c r="AN4699" s="254"/>
      <c r="AO4699" s="253"/>
      <c r="AP4699" s="254"/>
      <c r="AQ4699" s="253"/>
      <c r="AR4699" s="254"/>
      <c r="AS4699" s="253"/>
      <c r="AT4699" s="254"/>
      <c r="AU4699" s="253"/>
      <c r="AV4699" s="163">
        <f t="shared" si="3828"/>
        <v>0</v>
      </c>
      <c r="AW4699" s="211">
        <f t="shared" si="3829"/>
        <v>0</v>
      </c>
      <c r="AY4699" s="163">
        <f t="shared" si="3830"/>
        <v>0</v>
      </c>
      <c r="AZ4699" s="163">
        <f t="shared" si="3831"/>
        <v>0</v>
      </c>
      <c r="BA4699" s="163">
        <f t="shared" si="3832"/>
        <v>0</v>
      </c>
      <c r="BB4699" s="163">
        <f t="shared" si="3833"/>
        <v>0</v>
      </c>
      <c r="BC4699" s="163">
        <f t="shared" si="3834"/>
        <v>0</v>
      </c>
      <c r="BD4699" s="163">
        <f t="shared" si="3835"/>
        <v>0</v>
      </c>
    </row>
    <row r="4700" spans="2:56" x14ac:dyDescent="0.3">
      <c r="B4700" s="176" t="s">
        <v>229</v>
      </c>
      <c r="C4700" s="103"/>
      <c r="D4700" s="104"/>
      <c r="E4700" s="204">
        <f t="shared" si="3822"/>
        <v>0</v>
      </c>
      <c r="F4700" s="103"/>
      <c r="G4700" s="104"/>
      <c r="H4700" s="204">
        <f t="shared" si="3823"/>
        <v>0</v>
      </c>
      <c r="I4700" s="103"/>
      <c r="J4700" s="106"/>
      <c r="K4700" s="206">
        <f t="shared" si="3824"/>
        <v>0</v>
      </c>
      <c r="L4700" s="103"/>
      <c r="M4700" s="106"/>
      <c r="N4700" s="108"/>
      <c r="O4700" s="103"/>
      <c r="P4700" s="108"/>
      <c r="Q4700" s="208">
        <f t="shared" si="3825"/>
        <v>0</v>
      </c>
      <c r="R4700" s="109"/>
      <c r="S4700" s="109"/>
      <c r="T4700" s="210">
        <f t="shared" si="3836"/>
        <v>0</v>
      </c>
      <c r="U4700" s="91"/>
      <c r="V4700" s="103"/>
      <c r="W4700" s="108"/>
      <c r="X4700" s="208">
        <f t="shared" si="3826"/>
        <v>0</v>
      </c>
      <c r="Y4700" s="109"/>
      <c r="Z4700" s="109"/>
      <c r="AA4700" s="210">
        <f t="shared" si="3837"/>
        <v>0</v>
      </c>
      <c r="AB4700" s="91"/>
      <c r="AC4700" s="103"/>
      <c r="AD4700" s="108"/>
      <c r="AE4700" s="208">
        <f t="shared" si="3827"/>
        <v>0</v>
      </c>
      <c r="AF4700" s="109"/>
      <c r="AG4700" s="109"/>
      <c r="AH4700" s="210">
        <f t="shared" si="3838"/>
        <v>0</v>
      </c>
      <c r="AJ4700" s="252"/>
      <c r="AK4700" s="253"/>
      <c r="AL4700" s="254"/>
      <c r="AM4700" s="253"/>
      <c r="AN4700" s="254"/>
      <c r="AO4700" s="253"/>
      <c r="AP4700" s="254"/>
      <c r="AQ4700" s="253"/>
      <c r="AR4700" s="254"/>
      <c r="AS4700" s="253"/>
      <c r="AT4700" s="254"/>
      <c r="AU4700" s="253"/>
      <c r="AV4700" s="163">
        <f t="shared" si="3828"/>
        <v>0</v>
      </c>
      <c r="AW4700" s="211">
        <f t="shared" si="3829"/>
        <v>0</v>
      </c>
      <c r="AY4700" s="163">
        <f t="shared" si="3830"/>
        <v>0</v>
      </c>
      <c r="AZ4700" s="163">
        <f t="shared" si="3831"/>
        <v>0</v>
      </c>
      <c r="BA4700" s="163">
        <f t="shared" si="3832"/>
        <v>0</v>
      </c>
      <c r="BB4700" s="163">
        <f t="shared" si="3833"/>
        <v>0</v>
      </c>
      <c r="BC4700" s="163">
        <f t="shared" si="3834"/>
        <v>0</v>
      </c>
      <c r="BD4700" s="163">
        <f t="shared" si="3835"/>
        <v>0</v>
      </c>
    </row>
    <row r="4701" spans="2:56" x14ac:dyDescent="0.3">
      <c r="B4701" s="176" t="s">
        <v>230</v>
      </c>
      <c r="C4701" s="103"/>
      <c r="D4701" s="104"/>
      <c r="E4701" s="204">
        <f t="shared" si="3822"/>
        <v>0</v>
      </c>
      <c r="F4701" s="103"/>
      <c r="G4701" s="104"/>
      <c r="H4701" s="204">
        <f t="shared" si="3823"/>
        <v>0</v>
      </c>
      <c r="I4701" s="103"/>
      <c r="J4701" s="106"/>
      <c r="K4701" s="206">
        <f t="shared" si="3824"/>
        <v>0</v>
      </c>
      <c r="L4701" s="103"/>
      <c r="M4701" s="106"/>
      <c r="N4701" s="108"/>
      <c r="O4701" s="103"/>
      <c r="P4701" s="108"/>
      <c r="Q4701" s="208">
        <f t="shared" si="3825"/>
        <v>0</v>
      </c>
      <c r="R4701" s="109"/>
      <c r="S4701" s="109"/>
      <c r="T4701" s="210">
        <f t="shared" si="3836"/>
        <v>0</v>
      </c>
      <c r="U4701" s="91"/>
      <c r="V4701" s="103"/>
      <c r="W4701" s="108"/>
      <c r="X4701" s="208">
        <f t="shared" si="3826"/>
        <v>0</v>
      </c>
      <c r="Y4701" s="109"/>
      <c r="Z4701" s="109"/>
      <c r="AA4701" s="210">
        <f t="shared" si="3837"/>
        <v>0</v>
      </c>
      <c r="AB4701" s="91"/>
      <c r="AC4701" s="103"/>
      <c r="AD4701" s="108"/>
      <c r="AE4701" s="208">
        <f t="shared" si="3827"/>
        <v>0</v>
      </c>
      <c r="AF4701" s="109"/>
      <c r="AG4701" s="109"/>
      <c r="AH4701" s="210">
        <f t="shared" si="3838"/>
        <v>0</v>
      </c>
      <c r="AJ4701" s="252"/>
      <c r="AK4701" s="253"/>
      <c r="AL4701" s="254"/>
      <c r="AM4701" s="253"/>
      <c r="AN4701" s="254"/>
      <c r="AO4701" s="253"/>
      <c r="AP4701" s="254"/>
      <c r="AQ4701" s="253"/>
      <c r="AR4701" s="254"/>
      <c r="AS4701" s="253"/>
      <c r="AT4701" s="254"/>
      <c r="AU4701" s="253"/>
      <c r="AV4701" s="163">
        <f t="shared" si="3828"/>
        <v>0</v>
      </c>
      <c r="AW4701" s="211">
        <f t="shared" si="3829"/>
        <v>0</v>
      </c>
      <c r="AY4701" s="163">
        <f t="shared" si="3830"/>
        <v>0</v>
      </c>
      <c r="AZ4701" s="163">
        <f t="shared" si="3831"/>
        <v>0</v>
      </c>
      <c r="BA4701" s="163">
        <f t="shared" si="3832"/>
        <v>0</v>
      </c>
      <c r="BB4701" s="163">
        <f t="shared" si="3833"/>
        <v>0</v>
      </c>
      <c r="BC4701" s="163">
        <f t="shared" si="3834"/>
        <v>0</v>
      </c>
      <c r="BD4701" s="163">
        <f t="shared" si="3835"/>
        <v>0</v>
      </c>
    </row>
    <row r="4702" spans="2:56" x14ac:dyDescent="0.3">
      <c r="B4702" s="176" t="s">
        <v>231</v>
      </c>
      <c r="C4702" s="103"/>
      <c r="D4702" s="104"/>
      <c r="E4702" s="204">
        <f t="shared" si="3822"/>
        <v>0</v>
      </c>
      <c r="F4702" s="103"/>
      <c r="G4702" s="104"/>
      <c r="H4702" s="204">
        <f t="shared" si="3823"/>
        <v>0</v>
      </c>
      <c r="I4702" s="103"/>
      <c r="J4702" s="106"/>
      <c r="K4702" s="206">
        <f t="shared" si="3824"/>
        <v>0</v>
      </c>
      <c r="L4702" s="103"/>
      <c r="M4702" s="106"/>
      <c r="N4702" s="108"/>
      <c r="O4702" s="103"/>
      <c r="P4702" s="108"/>
      <c r="Q4702" s="208">
        <f t="shared" si="3825"/>
        <v>0</v>
      </c>
      <c r="R4702" s="109"/>
      <c r="S4702" s="109"/>
      <c r="T4702" s="210">
        <f t="shared" si="3836"/>
        <v>0</v>
      </c>
      <c r="U4702" s="91"/>
      <c r="V4702" s="103"/>
      <c r="W4702" s="108"/>
      <c r="X4702" s="208">
        <f t="shared" si="3826"/>
        <v>0</v>
      </c>
      <c r="Y4702" s="109"/>
      <c r="Z4702" s="109"/>
      <c r="AA4702" s="210">
        <f t="shared" si="3837"/>
        <v>0</v>
      </c>
      <c r="AB4702" s="91"/>
      <c r="AC4702" s="103"/>
      <c r="AD4702" s="108"/>
      <c r="AE4702" s="208">
        <f t="shared" si="3827"/>
        <v>0</v>
      </c>
      <c r="AF4702" s="109"/>
      <c r="AG4702" s="109"/>
      <c r="AH4702" s="210">
        <f t="shared" si="3838"/>
        <v>0</v>
      </c>
      <c r="AJ4702" s="252"/>
      <c r="AK4702" s="253"/>
      <c r="AL4702" s="254"/>
      <c r="AM4702" s="253"/>
      <c r="AN4702" s="254"/>
      <c r="AO4702" s="253"/>
      <c r="AP4702" s="254"/>
      <c r="AQ4702" s="253"/>
      <c r="AR4702" s="254"/>
      <c r="AS4702" s="253"/>
      <c r="AT4702" s="254"/>
      <c r="AU4702" s="253"/>
      <c r="AV4702" s="163">
        <f t="shared" si="3828"/>
        <v>0</v>
      </c>
      <c r="AW4702" s="211">
        <f t="shared" si="3829"/>
        <v>0</v>
      </c>
      <c r="AY4702" s="163">
        <f t="shared" si="3830"/>
        <v>0</v>
      </c>
      <c r="AZ4702" s="163">
        <f t="shared" si="3831"/>
        <v>0</v>
      </c>
      <c r="BA4702" s="163">
        <f t="shared" si="3832"/>
        <v>0</v>
      </c>
      <c r="BB4702" s="163">
        <f t="shared" si="3833"/>
        <v>0</v>
      </c>
      <c r="BC4702" s="163">
        <f t="shared" si="3834"/>
        <v>0</v>
      </c>
      <c r="BD4702" s="163">
        <f t="shared" si="3835"/>
        <v>0</v>
      </c>
    </row>
    <row r="4703" spans="2:56" x14ac:dyDescent="0.3">
      <c r="B4703" s="212" t="s">
        <v>232</v>
      </c>
      <c r="C4703" s="103"/>
      <c r="D4703" s="104"/>
      <c r="E4703" s="105"/>
      <c r="F4703" s="103"/>
      <c r="G4703" s="104"/>
      <c r="H4703" s="105"/>
      <c r="I4703" s="103"/>
      <c r="J4703" s="106"/>
      <c r="K4703" s="107"/>
      <c r="L4703" s="103"/>
      <c r="M4703" s="106"/>
      <c r="N4703" s="108"/>
      <c r="O4703" s="103"/>
      <c r="P4703" s="108"/>
      <c r="Q4703" s="213"/>
      <c r="R4703" s="109"/>
      <c r="S4703" s="109"/>
      <c r="T4703" s="214"/>
      <c r="U4703" s="91"/>
      <c r="V4703" s="103"/>
      <c r="W4703" s="108"/>
      <c r="X4703" s="213"/>
      <c r="Y4703" s="109"/>
      <c r="Z4703" s="109"/>
      <c r="AA4703" s="214"/>
      <c r="AB4703" s="91"/>
      <c r="AC4703" s="103"/>
      <c r="AD4703" s="108"/>
      <c r="AE4703" s="213"/>
      <c r="AF4703" s="109"/>
      <c r="AG4703" s="109"/>
      <c r="AH4703" s="214"/>
      <c r="AJ4703" s="104"/>
      <c r="AK4703" s="106"/>
      <c r="AL4703" s="108"/>
      <c r="AM4703" s="106"/>
      <c r="AN4703" s="108"/>
      <c r="AO4703" s="106"/>
      <c r="AP4703" s="108"/>
      <c r="AQ4703" s="106"/>
      <c r="AR4703" s="108"/>
      <c r="AS4703" s="106"/>
      <c r="AT4703" s="108"/>
      <c r="AU4703" s="106"/>
      <c r="AV4703" s="106"/>
      <c r="AW4703" s="111"/>
      <c r="AY4703" s="106"/>
      <c r="AZ4703" s="106"/>
      <c r="BA4703" s="106"/>
      <c r="BB4703" s="106"/>
      <c r="BC4703" s="106"/>
      <c r="BD4703" s="106"/>
    </row>
    <row r="4704" spans="2:56" x14ac:dyDescent="0.3">
      <c r="B4704" s="215" t="s">
        <v>233</v>
      </c>
      <c r="C4704" s="103"/>
      <c r="D4704" s="104"/>
      <c r="E4704" s="204">
        <f>IFERROR(D4704/C4704,0)</f>
        <v>0</v>
      </c>
      <c r="F4704" s="103"/>
      <c r="G4704" s="104"/>
      <c r="H4704" s="204">
        <f>IFERROR(G4704/F4704,0)</f>
        <v>0</v>
      </c>
      <c r="I4704" s="103"/>
      <c r="J4704" s="106"/>
      <c r="K4704" s="206">
        <f>IFERROR(J4704/I4704,0)</f>
        <v>0</v>
      </c>
      <c r="L4704" s="103"/>
      <c r="M4704" s="106"/>
      <c r="N4704" s="108"/>
      <c r="O4704" s="103"/>
      <c r="P4704" s="108"/>
      <c r="Q4704" s="208">
        <f t="shared" si="3825"/>
        <v>0</v>
      </c>
      <c r="R4704" s="109"/>
      <c r="S4704" s="109"/>
      <c r="T4704" s="210">
        <f t="shared" si="3836"/>
        <v>0</v>
      </c>
      <c r="U4704" s="91"/>
      <c r="V4704" s="103"/>
      <c r="W4704" s="108"/>
      <c r="X4704" s="208">
        <f t="shared" si="3826"/>
        <v>0</v>
      </c>
      <c r="Y4704" s="109"/>
      <c r="Z4704" s="109"/>
      <c r="AA4704" s="210">
        <f t="shared" si="3837"/>
        <v>0</v>
      </c>
      <c r="AB4704" s="91"/>
      <c r="AC4704" s="103"/>
      <c r="AD4704" s="108"/>
      <c r="AE4704" s="208">
        <f t="shared" si="3827"/>
        <v>0</v>
      </c>
      <c r="AF4704" s="109"/>
      <c r="AG4704" s="109"/>
      <c r="AH4704" s="210">
        <f t="shared" si="3838"/>
        <v>0</v>
      </c>
      <c r="AJ4704" s="104"/>
      <c r="AK4704" s="106"/>
      <c r="AL4704" s="108"/>
      <c r="AM4704" s="106"/>
      <c r="AN4704" s="108"/>
      <c r="AO4704" s="106"/>
      <c r="AP4704" s="108"/>
      <c r="AQ4704" s="106"/>
      <c r="AR4704" s="108"/>
      <c r="AS4704" s="106"/>
      <c r="AT4704" s="108"/>
      <c r="AU4704" s="106"/>
      <c r="AV4704" s="205">
        <f>SUM(AJ4704:AU4704)</f>
        <v>0</v>
      </c>
      <c r="AW4704" s="211">
        <f>T4704-AV4704</f>
        <v>0</v>
      </c>
      <c r="AY4704" s="205">
        <f>SUM(AJ4704:AL4704)</f>
        <v>0</v>
      </c>
      <c r="AZ4704" s="205">
        <f>SUM(AM4704:AO4704)</f>
        <v>0</v>
      </c>
      <c r="BA4704" s="205">
        <f>SUM(AP4704:AR4704)</f>
        <v>0</v>
      </c>
      <c r="BB4704" s="205">
        <f>SUM(AS4704:AU4704)</f>
        <v>0</v>
      </c>
      <c r="BC4704" s="205">
        <f t="shared" si="3834"/>
        <v>0</v>
      </c>
      <c r="BD4704" s="205">
        <f>T4704-BC4704</f>
        <v>0</v>
      </c>
    </row>
    <row r="4705" spans="2:56" x14ac:dyDescent="0.3">
      <c r="B4705" s="215" t="s">
        <v>234</v>
      </c>
      <c r="C4705" s="103"/>
      <c r="D4705" s="104"/>
      <c r="E4705" s="204">
        <f>IFERROR(D4705/C4705,0)</f>
        <v>0</v>
      </c>
      <c r="F4705" s="103"/>
      <c r="G4705" s="104"/>
      <c r="H4705" s="204">
        <f>IFERROR(G4705/F4705,0)</f>
        <v>0</v>
      </c>
      <c r="I4705" s="103"/>
      <c r="J4705" s="106"/>
      <c r="K4705" s="206">
        <f>IFERROR(J4705/I4705,0)</f>
        <v>0</v>
      </c>
      <c r="L4705" s="103"/>
      <c r="M4705" s="106"/>
      <c r="N4705" s="108"/>
      <c r="O4705" s="103"/>
      <c r="P4705" s="108"/>
      <c r="Q4705" s="208">
        <f t="shared" si="3825"/>
        <v>0</v>
      </c>
      <c r="R4705" s="109"/>
      <c r="S4705" s="109"/>
      <c r="T4705" s="210">
        <f t="shared" si="3836"/>
        <v>0</v>
      </c>
      <c r="U4705" s="91"/>
      <c r="V4705" s="103"/>
      <c r="W4705" s="108"/>
      <c r="X4705" s="208">
        <f t="shared" si="3826"/>
        <v>0</v>
      </c>
      <c r="Y4705" s="109"/>
      <c r="Z4705" s="109"/>
      <c r="AA4705" s="210">
        <f t="shared" si="3837"/>
        <v>0</v>
      </c>
      <c r="AB4705" s="91"/>
      <c r="AC4705" s="103"/>
      <c r="AD4705" s="108"/>
      <c r="AE4705" s="208">
        <f t="shared" si="3827"/>
        <v>0</v>
      </c>
      <c r="AF4705" s="109"/>
      <c r="AG4705" s="109"/>
      <c r="AH4705" s="210">
        <f t="shared" si="3838"/>
        <v>0</v>
      </c>
      <c r="AJ4705" s="104"/>
      <c r="AK4705" s="106"/>
      <c r="AL4705" s="108"/>
      <c r="AM4705" s="106"/>
      <c r="AN4705" s="108"/>
      <c r="AO4705" s="106"/>
      <c r="AP4705" s="108"/>
      <c r="AQ4705" s="106"/>
      <c r="AR4705" s="108"/>
      <c r="AS4705" s="106"/>
      <c r="AT4705" s="108"/>
      <c r="AU4705" s="106"/>
      <c r="AV4705" s="205">
        <f>SUM(AJ4705:AU4705)</f>
        <v>0</v>
      </c>
      <c r="AW4705" s="211">
        <f>T4705-AV4705</f>
        <v>0</v>
      </c>
      <c r="AY4705" s="205">
        <f>SUM(AJ4705:AL4705)</f>
        <v>0</v>
      </c>
      <c r="AZ4705" s="205">
        <f>SUM(AM4705:AO4705)</f>
        <v>0</v>
      </c>
      <c r="BA4705" s="205">
        <f>SUM(AP4705:AR4705)</f>
        <v>0</v>
      </c>
      <c r="BB4705" s="205">
        <f>SUM(AS4705:AU4705)</f>
        <v>0</v>
      </c>
      <c r="BC4705" s="205">
        <f t="shared" si="3834"/>
        <v>0</v>
      </c>
      <c r="BD4705" s="205">
        <f>T4705-BC4705</f>
        <v>0</v>
      </c>
    </row>
    <row r="4706" spans="2:56" s="124" customFormat="1" ht="13.2" thickBot="1" x14ac:dyDescent="0.35">
      <c r="B4706" s="216" t="s">
        <v>235</v>
      </c>
      <c r="C4706" s="259"/>
      <c r="D4706" s="260">
        <v>700370.53</v>
      </c>
      <c r="E4706" s="219">
        <f>IFERROR(D4706/C4706,0)</f>
        <v>0</v>
      </c>
      <c r="F4706" s="259"/>
      <c r="G4706" s="260">
        <v>158034.65</v>
      </c>
      <c r="H4706" s="219">
        <f>IFERROR(G4706/F4706,0)</f>
        <v>0</v>
      </c>
      <c r="I4706" s="259"/>
      <c r="J4706" s="261"/>
      <c r="K4706" s="221">
        <f>IFERROR(J4706/I4706,0)</f>
        <v>0</v>
      </c>
      <c r="L4706" s="259"/>
      <c r="M4706" s="261"/>
      <c r="N4706" s="262"/>
      <c r="O4706" s="259"/>
      <c r="P4706" s="262"/>
      <c r="Q4706" s="223">
        <f t="shared" si="3825"/>
        <v>0</v>
      </c>
      <c r="R4706" s="263"/>
      <c r="S4706" s="263"/>
      <c r="T4706" s="225">
        <f t="shared" si="3836"/>
        <v>0</v>
      </c>
      <c r="U4706" s="121"/>
      <c r="V4706" s="259"/>
      <c r="W4706" s="262"/>
      <c r="X4706" s="223">
        <f t="shared" si="3826"/>
        <v>0</v>
      </c>
      <c r="Y4706" s="263"/>
      <c r="Z4706" s="263"/>
      <c r="AA4706" s="225">
        <f t="shared" si="3837"/>
        <v>0</v>
      </c>
      <c r="AB4706" s="121"/>
      <c r="AC4706" s="259"/>
      <c r="AD4706" s="262"/>
      <c r="AE4706" s="223">
        <f t="shared" si="3827"/>
        <v>0</v>
      </c>
      <c r="AF4706" s="263"/>
      <c r="AG4706" s="263"/>
      <c r="AH4706" s="225">
        <f t="shared" si="3838"/>
        <v>0</v>
      </c>
      <c r="AJ4706" s="264"/>
      <c r="AK4706" s="265"/>
      <c r="AL4706" s="266"/>
      <c r="AM4706" s="265"/>
      <c r="AN4706" s="266"/>
      <c r="AO4706" s="265"/>
      <c r="AP4706" s="266"/>
      <c r="AQ4706" s="265"/>
      <c r="AR4706" s="266"/>
      <c r="AS4706" s="265"/>
      <c r="AT4706" s="266"/>
      <c r="AU4706" s="265"/>
      <c r="AV4706" s="267">
        <f>SUM(AJ4706:AU4706)</f>
        <v>0</v>
      </c>
      <c r="AW4706" s="226">
        <f>T4706-AV4706</f>
        <v>0</v>
      </c>
      <c r="AX4706" s="198"/>
      <c r="AY4706" s="267">
        <f>SUM(AJ4706:AL4706)</f>
        <v>0</v>
      </c>
      <c r="AZ4706" s="267">
        <f>SUM(AM4706:AO4706)</f>
        <v>0</v>
      </c>
      <c r="BA4706" s="267">
        <f>SUM(AP4706:AR4706)</f>
        <v>0</v>
      </c>
      <c r="BB4706" s="267">
        <f>SUM(AS4706:AU4706)</f>
        <v>0</v>
      </c>
      <c r="BC4706" s="267">
        <f t="shared" si="3834"/>
        <v>0</v>
      </c>
      <c r="BD4706" s="267">
        <f>T4706-BC4706</f>
        <v>0</v>
      </c>
    </row>
    <row r="4707" spans="2:56" ht="13.2" thickBot="1" x14ac:dyDescent="0.35">
      <c r="B4707" s="227" t="s">
        <v>236</v>
      </c>
      <c r="C4707" s="137">
        <f>SUM(C4505,C4656,C4678,C4706)</f>
        <v>22318039</v>
      </c>
      <c r="D4707" s="138">
        <f>SUM(D4505,D4656,D4678,D4706)</f>
        <v>22777811.5</v>
      </c>
      <c r="E4707" s="139">
        <f>IFERROR(D4707/C4707,0)</f>
        <v>1.0206009363098614</v>
      </c>
      <c r="F4707" s="137">
        <f>SUM(F4505,F4656,F4678,F4706)</f>
        <v>22858371</v>
      </c>
      <c r="G4707" s="138">
        <f>SUM(G4505,G4656,G4678,G4706)</f>
        <v>22850152.130000003</v>
      </c>
      <c r="H4707" s="139">
        <f>IFERROR(G4707/F4707,0)</f>
        <v>0.99964044375690653</v>
      </c>
      <c r="I4707" s="137">
        <f>SUM(I4505,I4656,I4678,I4706)</f>
        <v>24359890</v>
      </c>
      <c r="J4707" s="140">
        <f>SUM(J4505,J4656,J4678,J4706)</f>
        <v>24326351.579999998</v>
      </c>
      <c r="K4707" s="141">
        <f>IFERROR(J4707/I4707,0)</f>
        <v>0.99862321135276055</v>
      </c>
      <c r="L4707" s="137">
        <f>SUM(L4505,L4656,L4678,L4706)</f>
        <v>25830359</v>
      </c>
      <c r="M4707" s="140">
        <f>SUM(M4505,M4656,M4678,M4706)</f>
        <v>25135359</v>
      </c>
      <c r="N4707" s="142">
        <f>SUM(N4505,N4656,N4678,N4706)</f>
        <v>0</v>
      </c>
      <c r="O4707" s="137">
        <f>SUM(O4505,O4656,O4678,O4706)</f>
        <v>26315734.485645816</v>
      </c>
      <c r="P4707" s="142">
        <f>SUM(P4505,P4656,P4678,P4706)</f>
        <v>-289000</v>
      </c>
      <c r="Q4707" s="228">
        <f t="shared" si="3825"/>
        <v>26026734.485645816</v>
      </c>
      <c r="R4707" s="142">
        <f>SUM(R4505,R4656,R4678,R4706)</f>
        <v>0</v>
      </c>
      <c r="S4707" s="142">
        <f>SUM(S4505,S4656,S4678,S4706)</f>
        <v>0</v>
      </c>
      <c r="T4707" s="229">
        <f t="shared" si="3836"/>
        <v>26026734.485645816</v>
      </c>
      <c r="U4707" s="92"/>
      <c r="V4707" s="137">
        <f>SUM(V4505,V4656,V4678,V4706)</f>
        <v>6935425</v>
      </c>
      <c r="W4707" s="142">
        <f>SUM(W4505,W4656,W4678,W4706)</f>
        <v>0</v>
      </c>
      <c r="X4707" s="228">
        <f t="shared" si="3826"/>
        <v>6935425</v>
      </c>
      <c r="Y4707" s="142">
        <f>SUM(Y4505,Y4656,Y4678,Y4706)</f>
        <v>0</v>
      </c>
      <c r="Z4707" s="142">
        <f>SUM(Z4505,Z4656,Z4678,Z4706)</f>
        <v>0</v>
      </c>
      <c r="AA4707" s="229">
        <f t="shared" si="3837"/>
        <v>6935425</v>
      </c>
      <c r="AB4707" s="92"/>
      <c r="AC4707" s="137">
        <f>SUM(AC4505,AC4656,AC4678,AC4706)</f>
        <v>7246826</v>
      </c>
      <c r="AD4707" s="142">
        <f>SUM(AD4505,AD4656,AD4678,AD4706)</f>
        <v>0</v>
      </c>
      <c r="AE4707" s="228">
        <f t="shared" si="3827"/>
        <v>7246826</v>
      </c>
      <c r="AF4707" s="142">
        <f>SUM(AF4505,AF4656,AF4678,AF4706)</f>
        <v>0</v>
      </c>
      <c r="AG4707" s="142">
        <f>SUM(AG4505,AG4656,AG4678,AG4706)</f>
        <v>0</v>
      </c>
      <c r="AH4707" s="229">
        <f t="shared" si="3838"/>
        <v>7246826</v>
      </c>
      <c r="AJ4707" s="138">
        <f t="shared" ref="AJ4707:AU4707" si="3839">SUM(AJ4505,AJ4656,AJ4678,AJ4706)</f>
        <v>1640222.5404704846</v>
      </c>
      <c r="AK4707" s="140">
        <f t="shared" si="3839"/>
        <v>1883222.5404704846</v>
      </c>
      <c r="AL4707" s="142">
        <f t="shared" si="3839"/>
        <v>2742222.5404704846</v>
      </c>
      <c r="AM4707" s="140">
        <f t="shared" si="3839"/>
        <v>2622257.5404704856</v>
      </c>
      <c r="AN4707" s="142">
        <f t="shared" si="3839"/>
        <v>4140222.5404704846</v>
      </c>
      <c r="AO4707" s="140">
        <f t="shared" si="3839"/>
        <v>1707222.5404704846</v>
      </c>
      <c r="AP4707" s="142">
        <f t="shared" si="3839"/>
        <v>2385222.5404704846</v>
      </c>
      <c r="AQ4707" s="140">
        <f t="shared" si="3839"/>
        <v>1662956.5404704856</v>
      </c>
      <c r="AR4707" s="142">
        <f t="shared" si="3839"/>
        <v>1693222.5404704846</v>
      </c>
      <c r="AS4707" s="140">
        <f t="shared" si="3839"/>
        <v>1640222.5404704846</v>
      </c>
      <c r="AT4707" s="142">
        <f t="shared" si="3839"/>
        <v>1716167.5404704856</v>
      </c>
      <c r="AU4707" s="140">
        <f t="shared" si="3839"/>
        <v>2193572.54047048</v>
      </c>
      <c r="AV4707" s="140">
        <f>SUM(AJ4707:AU4707)</f>
        <v>26026734.485645812</v>
      </c>
      <c r="AW4707" s="146">
        <f>T4707-AV4707</f>
        <v>0</v>
      </c>
      <c r="AY4707" s="140">
        <f>SUM(AJ4707:AL4707)</f>
        <v>6265667.6214114539</v>
      </c>
      <c r="AZ4707" s="140">
        <f>SUM(AM4707:AO4707)</f>
        <v>8469702.6214114539</v>
      </c>
      <c r="BA4707" s="140">
        <f>SUM(AP4707:AR4707)</f>
        <v>5741401.6214114549</v>
      </c>
      <c r="BB4707" s="140">
        <f>SUM(AS4707:AU4707)</f>
        <v>5549962.6214114502</v>
      </c>
      <c r="BC4707" s="140">
        <f t="shared" si="3834"/>
        <v>26026734.485645812</v>
      </c>
      <c r="BD4707" s="140">
        <f>T4707-BC4707</f>
        <v>0</v>
      </c>
    </row>
    <row r="4708" spans="2:56" ht="15" thickBot="1" x14ac:dyDescent="0.35">
      <c r="B4708" s="282" t="s">
        <v>258</v>
      </c>
      <c r="C4708" s="273"/>
      <c r="D4708" s="274"/>
      <c r="E4708" s="275"/>
      <c r="F4708" s="273"/>
      <c r="G4708" s="274"/>
      <c r="H4708" s="275"/>
      <c r="I4708" s="273"/>
      <c r="J4708" s="276"/>
      <c r="K4708" s="277"/>
      <c r="L4708" s="273"/>
      <c r="M4708" s="276"/>
      <c r="N4708" s="278"/>
      <c r="O4708" s="273"/>
      <c r="P4708" s="92"/>
      <c r="Q4708" s="92"/>
      <c r="R4708" s="92"/>
      <c r="S4708" s="92"/>
      <c r="T4708" s="291"/>
      <c r="U4708" s="92"/>
      <c r="V4708" s="92"/>
      <c r="W4708" s="92"/>
      <c r="X4708" s="92"/>
      <c r="Y4708" s="92"/>
      <c r="Z4708" s="92"/>
      <c r="AA4708" s="291"/>
      <c r="AB4708" s="92"/>
      <c r="AC4708" s="92"/>
      <c r="AD4708" s="92"/>
      <c r="AE4708" s="92"/>
      <c r="AF4708" s="92"/>
      <c r="AG4708" s="92"/>
      <c r="AH4708" s="291"/>
      <c r="AJ4708" s="238"/>
      <c r="AK4708" s="238"/>
      <c r="AL4708" s="238"/>
      <c r="AM4708" s="238"/>
      <c r="AN4708" s="238"/>
      <c r="AO4708" s="238"/>
      <c r="AP4708" s="238"/>
      <c r="AQ4708" s="238"/>
      <c r="AR4708" s="238"/>
      <c r="AS4708" s="238"/>
      <c r="AT4708" s="238"/>
      <c r="AU4708" s="238"/>
      <c r="AV4708" s="238"/>
      <c r="AW4708" s="239"/>
      <c r="AY4708" s="238"/>
      <c r="AZ4708" s="238"/>
      <c r="BA4708" s="238"/>
      <c r="BB4708" s="238"/>
      <c r="BC4708" s="238"/>
      <c r="BD4708" s="238"/>
    </row>
    <row r="4709" spans="2:56" ht="13.2" thickBot="1" x14ac:dyDescent="0.35">
      <c r="B4709" s="136" t="s">
        <v>49</v>
      </c>
      <c r="C4709" s="137">
        <f>SUM(C4710,C4726,C4857)</f>
        <v>15284554</v>
      </c>
      <c r="D4709" s="138">
        <f>SUM(D4710,D4726,D4857)</f>
        <v>15149626.470000001</v>
      </c>
      <c r="E4709" s="139">
        <f t="shared" ref="E4709:E4772" si="3840">IFERROR(D4709/C4709,0)</f>
        <v>0.9911722952465607</v>
      </c>
      <c r="F4709" s="137">
        <f>SUM(F4710,F4726,F4857)</f>
        <v>14016159</v>
      </c>
      <c r="G4709" s="138">
        <f>SUM(G4710,G4726,G4857)</f>
        <v>13615453.030000001</v>
      </c>
      <c r="H4709" s="139">
        <f t="shared" ref="H4709:H4772" si="3841">IFERROR(G4709/F4709,0)</f>
        <v>0.97141114266754547</v>
      </c>
      <c r="I4709" s="137">
        <f>SUM(I4710,I4726,I4857)</f>
        <v>16069486</v>
      </c>
      <c r="J4709" s="140">
        <f>SUM(J4710,J4726,J4857)</f>
        <v>16001758.609999999</v>
      </c>
      <c r="K4709" s="141">
        <f t="shared" ref="K4709:K4772" si="3842">IFERROR(J4709/I4709,0)</f>
        <v>0.99578534185847634</v>
      </c>
      <c r="L4709" s="137">
        <f>SUM(L4710,L4726,L4857)</f>
        <v>15932995</v>
      </c>
      <c r="M4709" s="140">
        <f>SUM(M4710,M4726,M4857)</f>
        <v>15845940.780000001</v>
      </c>
      <c r="N4709" s="142">
        <f>SUM(N4710,N4726,N4857)</f>
        <v>0</v>
      </c>
      <c r="O4709" s="137">
        <f>SUM(O4710,O4726,O4857)</f>
        <v>18103569.576380014</v>
      </c>
      <c r="P4709" s="142">
        <f>SUM(P4710,P4726,P4857)</f>
        <v>160000</v>
      </c>
      <c r="Q4709" s="143">
        <f t="shared" ref="Q4709:Q4772" si="3843">SUM(O4709:P4709)</f>
        <v>18263569.576380014</v>
      </c>
      <c r="R4709" s="144">
        <f>SUM(R4710,R4726,R4857)</f>
        <v>0</v>
      </c>
      <c r="S4709" s="144">
        <f>SUM(S4710,S4726,S4857)</f>
        <v>0</v>
      </c>
      <c r="T4709" s="145">
        <f>SUM(Q4709:S4709)</f>
        <v>18263569.576380014</v>
      </c>
      <c r="U4709" s="91"/>
      <c r="V4709" s="137">
        <f>SUM(V4710,V4726,V4857)</f>
        <v>448948</v>
      </c>
      <c r="W4709" s="142">
        <f>SUM(W4710,W4726,W4857)</f>
        <v>0</v>
      </c>
      <c r="X4709" s="143">
        <f t="shared" ref="X4709:X4772" si="3844">SUM(V4709:W4709)</f>
        <v>448948</v>
      </c>
      <c r="Y4709" s="144">
        <f>SUM(Y4710,Y4726,Y4857)</f>
        <v>0</v>
      </c>
      <c r="Z4709" s="144">
        <f>SUM(Z4710,Z4726,Z4857)</f>
        <v>0</v>
      </c>
      <c r="AA4709" s="145">
        <f>SUM(X4709:Z4709)</f>
        <v>448948</v>
      </c>
      <c r="AB4709" s="91"/>
      <c r="AC4709" s="137">
        <f>SUM(AC4710,AC4726,AC4857)</f>
        <v>469106</v>
      </c>
      <c r="AD4709" s="142">
        <f>SUM(AD4710,AD4726,AD4857)</f>
        <v>0</v>
      </c>
      <c r="AE4709" s="143">
        <f t="shared" ref="AE4709:AE4772" si="3845">SUM(AC4709:AD4709)</f>
        <v>469106</v>
      </c>
      <c r="AF4709" s="142">
        <f>SUM(AF4710,AF4726,AF4857)</f>
        <v>0</v>
      </c>
      <c r="AG4709" s="142">
        <f>SUM(AG4710,AG4726,AG4857)</f>
        <v>0</v>
      </c>
      <c r="AH4709" s="145">
        <f>SUM(AE4709:AG4709)</f>
        <v>469106</v>
      </c>
      <c r="AJ4709" s="138">
        <f t="shared" ref="AJ4709:AU4709" si="3846">SUM(AJ4710,AJ4726,AJ4857)</f>
        <v>1472643.881365001</v>
      </c>
      <c r="AK4709" s="140">
        <f t="shared" si="3846"/>
        <v>1581854.881365001</v>
      </c>
      <c r="AL4709" s="142">
        <f t="shared" si="3846"/>
        <v>1484643.881365001</v>
      </c>
      <c r="AM4709" s="140">
        <f t="shared" si="3846"/>
        <v>1425678.8813650007</v>
      </c>
      <c r="AN4709" s="142">
        <f t="shared" si="3846"/>
        <v>1596603.881365001</v>
      </c>
      <c r="AO4709" s="140">
        <f t="shared" si="3846"/>
        <v>1510643.881365001</v>
      </c>
      <c r="AP4709" s="142">
        <f t="shared" si="3846"/>
        <v>1484643.881365001</v>
      </c>
      <c r="AQ4709" s="140">
        <f t="shared" si="3846"/>
        <v>1634339.8813650007</v>
      </c>
      <c r="AR4709" s="142">
        <f t="shared" si="3846"/>
        <v>1472643.881365001</v>
      </c>
      <c r="AS4709" s="140">
        <f t="shared" si="3846"/>
        <v>1472643.881365001</v>
      </c>
      <c r="AT4709" s="142">
        <f t="shared" si="3846"/>
        <v>1654800.8813650007</v>
      </c>
      <c r="AU4709" s="140">
        <f t="shared" si="3846"/>
        <v>1472427.8813650021</v>
      </c>
      <c r="AV4709" s="140">
        <f t="shared" ref="AV4709:AV4772" si="3847">SUM(AJ4709:AU4709)</f>
        <v>18263569.576380011</v>
      </c>
      <c r="AW4709" s="146">
        <f t="shared" ref="AW4709:AW4772" si="3848">T4709-AV4709</f>
        <v>0</v>
      </c>
      <c r="AY4709" s="140">
        <f t="shared" ref="AY4709:AY4772" si="3849">SUM(AJ4709:AL4709)</f>
        <v>4539142.6440950027</v>
      </c>
      <c r="AZ4709" s="140">
        <f t="shared" ref="AZ4709:AZ4772" si="3850">SUM(AM4709:AO4709)</f>
        <v>4532926.6440950027</v>
      </c>
      <c r="BA4709" s="140">
        <f t="shared" ref="BA4709:BA4772" si="3851">SUM(AP4709:AR4709)</f>
        <v>4591627.6440950027</v>
      </c>
      <c r="BB4709" s="140">
        <f t="shared" ref="BB4709:BB4772" si="3852">SUM(AS4709:AU4709)</f>
        <v>4599872.6440950036</v>
      </c>
      <c r="BC4709" s="140">
        <f>SUM(AY4709,AZ4709,BA4709,BB4709)</f>
        <v>18263569.576380011</v>
      </c>
      <c r="BD4709" s="140">
        <f t="shared" ref="BD4709:BD4772" si="3853">T4709-BC4709</f>
        <v>0</v>
      </c>
    </row>
    <row r="4710" spans="2:56" x14ac:dyDescent="0.3">
      <c r="B4710" s="148" t="s">
        <v>50</v>
      </c>
      <c r="C4710" s="149">
        <f>SUM(C4711,C4721)</f>
        <v>14251934</v>
      </c>
      <c r="D4710" s="150">
        <f>SUM(D4711,D4721)</f>
        <v>14161817.940000001</v>
      </c>
      <c r="E4710" s="151">
        <f t="shared" si="3840"/>
        <v>0.99367692412833242</v>
      </c>
      <c r="F4710" s="149">
        <f>SUM(F4711,F4721)</f>
        <v>13136839</v>
      </c>
      <c r="G4710" s="150">
        <f>SUM(G4711,G4721)</f>
        <v>12764591.48</v>
      </c>
      <c r="H4710" s="151">
        <f t="shared" si="3841"/>
        <v>0.971663843942976</v>
      </c>
      <c r="I4710" s="149">
        <f>SUM(I4711,I4721)</f>
        <v>15095527</v>
      </c>
      <c r="J4710" s="152">
        <f>SUM(J4711,J4721)</f>
        <v>15028240.619999999</v>
      </c>
      <c r="K4710" s="153">
        <f t="shared" si="3842"/>
        <v>0.99554262795859982</v>
      </c>
      <c r="L4710" s="149">
        <f>SUM(L4711,L4721)</f>
        <v>15342322</v>
      </c>
      <c r="M4710" s="152">
        <f>SUM(M4711,M4721)</f>
        <v>15201267.780000001</v>
      </c>
      <c r="N4710" s="154">
        <f>SUM(N4711,N4721)</f>
        <v>0</v>
      </c>
      <c r="O4710" s="149">
        <f>SUM(O4711,O4721)</f>
        <v>17671726.576380014</v>
      </c>
      <c r="P4710" s="154">
        <f>SUM(P4711,P4721)</f>
        <v>0</v>
      </c>
      <c r="Q4710" s="155">
        <f t="shared" si="3843"/>
        <v>17671726.576380014</v>
      </c>
      <c r="R4710" s="154">
        <f>SUM(R4711,R4721)</f>
        <v>0</v>
      </c>
      <c r="S4710" s="154">
        <f>SUM(S4711,S4721)</f>
        <v>0</v>
      </c>
      <c r="T4710" s="156">
        <f t="shared" ref="T4710:T4773" si="3854">SUM(Q4710:S4710)</f>
        <v>17671726.576380014</v>
      </c>
      <c r="U4710" s="157"/>
      <c r="V4710" s="149">
        <f>SUM(V4711,V4721)</f>
        <v>0</v>
      </c>
      <c r="W4710" s="154">
        <f>SUM(W4711,W4721)</f>
        <v>0</v>
      </c>
      <c r="X4710" s="155">
        <f t="shared" si="3844"/>
        <v>0</v>
      </c>
      <c r="Y4710" s="154">
        <f>SUM(Y4711,Y4721)</f>
        <v>0</v>
      </c>
      <c r="Z4710" s="154">
        <f>SUM(Z4711,Z4721)</f>
        <v>0</v>
      </c>
      <c r="AA4710" s="156">
        <f t="shared" ref="AA4710:AA4773" si="3855">SUM(X4710:Z4710)</f>
        <v>0</v>
      </c>
      <c r="AB4710" s="157"/>
      <c r="AC4710" s="149">
        <f>SUM(AC4711,AC4721)</f>
        <v>0</v>
      </c>
      <c r="AD4710" s="154">
        <f>SUM(AD4711,AD4721)</f>
        <v>0</v>
      </c>
      <c r="AE4710" s="155">
        <f t="shared" si="3845"/>
        <v>0</v>
      </c>
      <c r="AF4710" s="154">
        <f>SUM(AF4711,AF4721)</f>
        <v>0</v>
      </c>
      <c r="AG4710" s="154">
        <f>SUM(AG4711,AG4721)</f>
        <v>0</v>
      </c>
      <c r="AH4710" s="156">
        <f t="shared" ref="AH4710:AH4773" si="3856">SUM(AE4710:AG4710)</f>
        <v>0</v>
      </c>
      <c r="AJ4710" s="150">
        <f t="shared" ref="AJ4710:AU4710" si="3857">SUM(AJ4711,AJ4721)</f>
        <v>1472643.881365001</v>
      </c>
      <c r="AK4710" s="152">
        <f t="shared" si="3857"/>
        <v>1472643.881365001</v>
      </c>
      <c r="AL4710" s="154">
        <f t="shared" si="3857"/>
        <v>1472643.881365001</v>
      </c>
      <c r="AM4710" s="152">
        <f t="shared" si="3857"/>
        <v>1374178.8813650007</v>
      </c>
      <c r="AN4710" s="154">
        <f t="shared" si="3857"/>
        <v>1472643.881365001</v>
      </c>
      <c r="AO4710" s="152">
        <f t="shared" si="3857"/>
        <v>1472643.881365001</v>
      </c>
      <c r="AP4710" s="154">
        <f t="shared" si="3857"/>
        <v>1472643.881365001</v>
      </c>
      <c r="AQ4710" s="152">
        <f t="shared" si="3857"/>
        <v>1495378.8813650007</v>
      </c>
      <c r="AR4710" s="154">
        <f t="shared" si="3857"/>
        <v>1472643.881365001</v>
      </c>
      <c r="AS4710" s="152">
        <f t="shared" si="3857"/>
        <v>1472643.881365001</v>
      </c>
      <c r="AT4710" s="154">
        <f t="shared" si="3857"/>
        <v>1548589.8813650007</v>
      </c>
      <c r="AU4710" s="152">
        <f t="shared" si="3857"/>
        <v>1472427.8813650021</v>
      </c>
      <c r="AV4710" s="152">
        <f t="shared" si="3847"/>
        <v>17671726.576380014</v>
      </c>
      <c r="AW4710" s="158">
        <f t="shared" si="3848"/>
        <v>0</v>
      </c>
      <c r="AY4710" s="152">
        <f t="shared" si="3849"/>
        <v>4417931.6440950027</v>
      </c>
      <c r="AZ4710" s="152">
        <f t="shared" si="3850"/>
        <v>4319466.6440950027</v>
      </c>
      <c r="BA4710" s="152">
        <f t="shared" si="3851"/>
        <v>4440666.6440950027</v>
      </c>
      <c r="BB4710" s="152">
        <f t="shared" si="3852"/>
        <v>4493661.6440950036</v>
      </c>
      <c r="BC4710" s="152">
        <f>SUM(AY4710,AZ4710,BA4710,BB4710)</f>
        <v>17671726.576380011</v>
      </c>
      <c r="BD4710" s="152">
        <f t="shared" si="3853"/>
        <v>0</v>
      </c>
    </row>
    <row r="4711" spans="2:56" x14ac:dyDescent="0.3">
      <c r="B4711" s="159" t="s">
        <v>51</v>
      </c>
      <c r="C4711" s="160">
        <f>SUM(C4712:C4720)</f>
        <v>12038605</v>
      </c>
      <c r="D4711" s="161">
        <f>SUM(D4712:D4720)</f>
        <v>11949483.830000002</v>
      </c>
      <c r="E4711" s="162">
        <f t="shared" si="3840"/>
        <v>0.99259705173481494</v>
      </c>
      <c r="F4711" s="160">
        <f>SUM(F4712:F4720)</f>
        <v>11098650</v>
      </c>
      <c r="G4711" s="161">
        <f>SUM(G4712:G4720)</f>
        <v>10743315.560000001</v>
      </c>
      <c r="H4711" s="162">
        <f t="shared" si="3841"/>
        <v>0.96798399444977545</v>
      </c>
      <c r="I4711" s="160">
        <f>SUM(I4712:I4720)</f>
        <v>12630881</v>
      </c>
      <c r="J4711" s="163">
        <f>SUM(J4712:J4720)</f>
        <v>12584951.219999999</v>
      </c>
      <c r="K4711" s="164">
        <f t="shared" si="3842"/>
        <v>0.99636369149547044</v>
      </c>
      <c r="L4711" s="160">
        <f>SUM(L4712:L4720)</f>
        <v>12710213</v>
      </c>
      <c r="M4711" s="163">
        <f>SUM(M4712:M4720)</f>
        <v>12684713</v>
      </c>
      <c r="N4711" s="165">
        <f>SUM(N4712:N4720)</f>
        <v>0</v>
      </c>
      <c r="O4711" s="160">
        <f>SUM(O4712:O4720)</f>
        <v>14665491.406507416</v>
      </c>
      <c r="P4711" s="165">
        <f>SUM(P4712:P4720)</f>
        <v>0</v>
      </c>
      <c r="Q4711" s="166">
        <f t="shared" si="3843"/>
        <v>14665491.406507416</v>
      </c>
      <c r="R4711" s="165">
        <f>SUM(R4712:R4720)</f>
        <v>0</v>
      </c>
      <c r="S4711" s="165">
        <f>SUM(S4712:S4720)</f>
        <v>0</v>
      </c>
      <c r="T4711" s="167">
        <f t="shared" si="3854"/>
        <v>14665491.406507416</v>
      </c>
      <c r="U4711" s="157"/>
      <c r="V4711" s="160">
        <f>SUM(V4712:V4720)</f>
        <v>0</v>
      </c>
      <c r="W4711" s="165">
        <f>SUM(W4712:W4720)</f>
        <v>0</v>
      </c>
      <c r="X4711" s="166">
        <f t="shared" si="3844"/>
        <v>0</v>
      </c>
      <c r="Y4711" s="165">
        <f>SUM(Y4712:Y4720)</f>
        <v>0</v>
      </c>
      <c r="Z4711" s="165">
        <f>SUM(Z4712:Z4720)</f>
        <v>0</v>
      </c>
      <c r="AA4711" s="167">
        <f t="shared" si="3855"/>
        <v>0</v>
      </c>
      <c r="AB4711" s="157"/>
      <c r="AC4711" s="160">
        <f>SUM(AC4712:AC4720)</f>
        <v>0</v>
      </c>
      <c r="AD4711" s="165">
        <f>SUM(AD4712:AD4720)</f>
        <v>0</v>
      </c>
      <c r="AE4711" s="166">
        <f t="shared" si="3845"/>
        <v>0</v>
      </c>
      <c r="AF4711" s="165">
        <f>SUM(AF4712:AF4720)</f>
        <v>0</v>
      </c>
      <c r="AG4711" s="165">
        <f>SUM(AG4712:AG4720)</f>
        <v>0</v>
      </c>
      <c r="AH4711" s="167">
        <f t="shared" si="3856"/>
        <v>0</v>
      </c>
      <c r="AJ4711" s="161">
        <f t="shared" ref="AJ4711:AU4711" si="3858">SUM(AJ4712:AJ4720)</f>
        <v>1222124.2838756179</v>
      </c>
      <c r="AK4711" s="163">
        <f t="shared" si="3858"/>
        <v>1222124.2838756179</v>
      </c>
      <c r="AL4711" s="165">
        <f t="shared" si="3858"/>
        <v>1222124.2838756179</v>
      </c>
      <c r="AM4711" s="163">
        <f t="shared" si="3858"/>
        <v>1123659.2838756177</v>
      </c>
      <c r="AN4711" s="165">
        <f t="shared" si="3858"/>
        <v>1222124.2838756179</v>
      </c>
      <c r="AO4711" s="163">
        <f t="shared" si="3858"/>
        <v>1222124.2838756179</v>
      </c>
      <c r="AP4711" s="165">
        <f t="shared" si="3858"/>
        <v>1222124.2838756179</v>
      </c>
      <c r="AQ4711" s="163">
        <f t="shared" si="3858"/>
        <v>1244859.2838756177</v>
      </c>
      <c r="AR4711" s="165">
        <f t="shared" si="3858"/>
        <v>1222124.2838756179</v>
      </c>
      <c r="AS4711" s="163">
        <f t="shared" si="3858"/>
        <v>1222124.2838756179</v>
      </c>
      <c r="AT4711" s="165">
        <f t="shared" si="3858"/>
        <v>1298070.2838756177</v>
      </c>
      <c r="AU4711" s="163">
        <f t="shared" si="3858"/>
        <v>1221908.2838756191</v>
      </c>
      <c r="AV4711" s="163">
        <f t="shared" si="3847"/>
        <v>14665491.406507418</v>
      </c>
      <c r="AW4711" s="168">
        <f t="shared" si="3848"/>
        <v>0</v>
      </c>
      <c r="AY4711" s="163">
        <f t="shared" si="3849"/>
        <v>3666372.8516268535</v>
      </c>
      <c r="AZ4711" s="163">
        <f t="shared" si="3850"/>
        <v>3567907.8516268535</v>
      </c>
      <c r="BA4711" s="163">
        <f t="shared" si="3851"/>
        <v>3689107.8516268535</v>
      </c>
      <c r="BB4711" s="163">
        <f t="shared" si="3852"/>
        <v>3742102.8516268544</v>
      </c>
      <c r="BC4711" s="163">
        <f>SUM(AY4711,AZ4711,BA4711,BB4711)</f>
        <v>14665491.406507414</v>
      </c>
      <c r="BD4711" s="163">
        <f t="shared" si="3853"/>
        <v>0</v>
      </c>
    </row>
    <row r="4712" spans="2:56" x14ac:dyDescent="0.3">
      <c r="B4712" s="169" t="s">
        <v>52</v>
      </c>
      <c r="C4712" s="248">
        <v>9887695</v>
      </c>
      <c r="D4712" s="249">
        <v>9887099.5500000007</v>
      </c>
      <c r="E4712" s="172">
        <f t="shared" si="3840"/>
        <v>0.99993977868451656</v>
      </c>
      <c r="F4712" s="248">
        <v>9517016</v>
      </c>
      <c r="G4712" s="249">
        <v>9322636.0500000007</v>
      </c>
      <c r="H4712" s="172">
        <f t="shared" si="3841"/>
        <v>0.97957553607139047</v>
      </c>
      <c r="I4712" s="248">
        <v>10751118</v>
      </c>
      <c r="J4712" s="250">
        <v>10750967.949999999</v>
      </c>
      <c r="K4712" s="174">
        <f t="shared" si="3842"/>
        <v>0.99998604331196062</v>
      </c>
      <c r="L4712" s="248">
        <v>10838617</v>
      </c>
      <c r="M4712" s="250">
        <v>10838617</v>
      </c>
      <c r="N4712" s="251"/>
      <c r="O4712" s="248">
        <v>12692200.582943521</v>
      </c>
      <c r="P4712" s="251"/>
      <c r="Q4712" s="166">
        <f t="shared" si="3843"/>
        <v>12692200.582943521</v>
      </c>
      <c r="R4712" s="251"/>
      <c r="S4712" s="251"/>
      <c r="T4712" s="167">
        <f t="shared" si="3854"/>
        <v>12692200.582943521</v>
      </c>
      <c r="U4712" s="157"/>
      <c r="V4712" s="248"/>
      <c r="W4712" s="251"/>
      <c r="X4712" s="166">
        <f t="shared" si="3844"/>
        <v>0</v>
      </c>
      <c r="Y4712" s="251"/>
      <c r="Z4712" s="251"/>
      <c r="AA4712" s="167">
        <f t="shared" si="3855"/>
        <v>0</v>
      </c>
      <c r="AB4712" s="157"/>
      <c r="AC4712" s="248"/>
      <c r="AD4712" s="251"/>
      <c r="AE4712" s="166">
        <f t="shared" si="3845"/>
        <v>0</v>
      </c>
      <c r="AF4712" s="251"/>
      <c r="AG4712" s="251"/>
      <c r="AH4712" s="167">
        <f t="shared" si="3856"/>
        <v>0</v>
      </c>
      <c r="AJ4712" s="252">
        <f>T4712/12</f>
        <v>1057683.3819119602</v>
      </c>
      <c r="AK4712" s="253">
        <v>1057683.3819119602</v>
      </c>
      <c r="AL4712" s="254">
        <v>1057683.3819119602</v>
      </c>
      <c r="AM4712" s="253">
        <f>1057683.38191196-98465</f>
        <v>959218.38191195996</v>
      </c>
      <c r="AN4712" s="254">
        <v>1057683.3819119602</v>
      </c>
      <c r="AO4712" s="253">
        <v>1057683.3819119602</v>
      </c>
      <c r="AP4712" s="254">
        <v>1057683.3819119602</v>
      </c>
      <c r="AQ4712" s="253">
        <f>1057683.38191196+22735</f>
        <v>1080418.38191196</v>
      </c>
      <c r="AR4712" s="254">
        <v>1057683.3819119602</v>
      </c>
      <c r="AS4712" s="253">
        <v>1057683.3819119602</v>
      </c>
      <c r="AT4712" s="254">
        <f>1057683.38191196+75946</f>
        <v>1133629.38191196</v>
      </c>
      <c r="AU4712" s="253">
        <v>1057467.3819119614</v>
      </c>
      <c r="AV4712" s="163">
        <f t="shared" si="3847"/>
        <v>12692200.582943521</v>
      </c>
      <c r="AW4712" s="168">
        <f t="shared" si="3848"/>
        <v>0</v>
      </c>
      <c r="AY4712" s="163">
        <f t="shared" si="3849"/>
        <v>3173050.1457358804</v>
      </c>
      <c r="AZ4712" s="163">
        <f t="shared" si="3850"/>
        <v>3074585.1457358804</v>
      </c>
      <c r="BA4712" s="163">
        <f t="shared" si="3851"/>
        <v>3195785.1457358804</v>
      </c>
      <c r="BB4712" s="163">
        <f t="shared" si="3852"/>
        <v>3248780.1457358813</v>
      </c>
      <c r="BC4712" s="163">
        <f>SUM(AY4712,AZ4712,BA4712,BB4712)</f>
        <v>12692200.582943521</v>
      </c>
      <c r="BD4712" s="163">
        <f t="shared" si="3853"/>
        <v>0</v>
      </c>
    </row>
    <row r="4713" spans="2:56" x14ac:dyDescent="0.3">
      <c r="B4713" s="169" t="s">
        <v>53</v>
      </c>
      <c r="C4713" s="248">
        <v>32456</v>
      </c>
      <c r="D4713" s="249">
        <v>27055.49</v>
      </c>
      <c r="E4713" s="172">
        <f t="shared" si="3840"/>
        <v>0.83360518856297761</v>
      </c>
      <c r="F4713" s="248">
        <v>5227</v>
      </c>
      <c r="G4713" s="249"/>
      <c r="H4713" s="172">
        <f t="shared" si="3841"/>
        <v>0</v>
      </c>
      <c r="I4713" s="248">
        <v>4000</v>
      </c>
      <c r="J4713" s="250">
        <v>3426.13</v>
      </c>
      <c r="K4713" s="174">
        <f t="shared" si="3842"/>
        <v>0.85653250000000003</v>
      </c>
      <c r="L4713" s="248"/>
      <c r="M4713" s="250">
        <v>0</v>
      </c>
      <c r="N4713" s="251"/>
      <c r="O4713" s="248"/>
      <c r="P4713" s="251"/>
      <c r="Q4713" s="166">
        <f t="shared" si="3843"/>
        <v>0</v>
      </c>
      <c r="R4713" s="251"/>
      <c r="S4713" s="251"/>
      <c r="T4713" s="167">
        <f t="shared" si="3854"/>
        <v>0</v>
      </c>
      <c r="U4713" s="157"/>
      <c r="V4713" s="248"/>
      <c r="W4713" s="251"/>
      <c r="X4713" s="166">
        <f t="shared" si="3844"/>
        <v>0</v>
      </c>
      <c r="Y4713" s="251"/>
      <c r="Z4713" s="251"/>
      <c r="AA4713" s="167">
        <f t="shared" si="3855"/>
        <v>0</v>
      </c>
      <c r="AB4713" s="157"/>
      <c r="AC4713" s="248"/>
      <c r="AD4713" s="251"/>
      <c r="AE4713" s="166">
        <f t="shared" si="3845"/>
        <v>0</v>
      </c>
      <c r="AF4713" s="251"/>
      <c r="AG4713" s="251"/>
      <c r="AH4713" s="167">
        <f t="shared" si="3856"/>
        <v>0</v>
      </c>
      <c r="AJ4713" s="252"/>
      <c r="AK4713" s="253"/>
      <c r="AL4713" s="254"/>
      <c r="AM4713" s="253"/>
      <c r="AN4713" s="254"/>
      <c r="AO4713" s="253"/>
      <c r="AP4713" s="254"/>
      <c r="AQ4713" s="253"/>
      <c r="AR4713" s="254"/>
      <c r="AS4713" s="253"/>
      <c r="AT4713" s="254"/>
      <c r="AU4713" s="253"/>
      <c r="AV4713" s="163">
        <f t="shared" si="3847"/>
        <v>0</v>
      </c>
      <c r="AW4713" s="168">
        <f t="shared" si="3848"/>
        <v>0</v>
      </c>
      <c r="AY4713" s="163">
        <f t="shared" si="3849"/>
        <v>0</v>
      </c>
      <c r="AZ4713" s="163">
        <f t="shared" si="3850"/>
        <v>0</v>
      </c>
      <c r="BA4713" s="163">
        <f t="shared" si="3851"/>
        <v>0</v>
      </c>
      <c r="BB4713" s="163">
        <f t="shared" si="3852"/>
        <v>0</v>
      </c>
      <c r="BC4713" s="163">
        <f t="shared" ref="BC4713:BC4776" si="3859">SUM(AY4713,AZ4713,BA4713,BB4713)</f>
        <v>0</v>
      </c>
      <c r="BD4713" s="163">
        <f t="shared" si="3853"/>
        <v>0</v>
      </c>
    </row>
    <row r="4714" spans="2:56" x14ac:dyDescent="0.3">
      <c r="B4714" s="169" t="s">
        <v>54</v>
      </c>
      <c r="C4714" s="248">
        <v>51000</v>
      </c>
      <c r="D4714" s="249">
        <v>50861</v>
      </c>
      <c r="E4714" s="172">
        <f t="shared" si="3840"/>
        <v>0.99727450980392152</v>
      </c>
      <c r="F4714" s="248"/>
      <c r="G4714" s="249"/>
      <c r="H4714" s="172">
        <f t="shared" si="3841"/>
        <v>0</v>
      </c>
      <c r="I4714" s="248">
        <v>43600</v>
      </c>
      <c r="J4714" s="250">
        <v>43595</v>
      </c>
      <c r="K4714" s="174">
        <f t="shared" si="3842"/>
        <v>0.99988532110091743</v>
      </c>
      <c r="L4714" s="248"/>
      <c r="M4714" s="250">
        <v>0</v>
      </c>
      <c r="N4714" s="251"/>
      <c r="O4714" s="248"/>
      <c r="P4714" s="251"/>
      <c r="Q4714" s="166">
        <f t="shared" si="3843"/>
        <v>0</v>
      </c>
      <c r="R4714" s="251"/>
      <c r="S4714" s="251"/>
      <c r="T4714" s="167">
        <f t="shared" si="3854"/>
        <v>0</v>
      </c>
      <c r="U4714" s="157"/>
      <c r="V4714" s="248"/>
      <c r="W4714" s="251"/>
      <c r="X4714" s="166">
        <f t="shared" si="3844"/>
        <v>0</v>
      </c>
      <c r="Y4714" s="251"/>
      <c r="Z4714" s="251"/>
      <c r="AA4714" s="167">
        <f t="shared" si="3855"/>
        <v>0</v>
      </c>
      <c r="AB4714" s="157"/>
      <c r="AC4714" s="248"/>
      <c r="AD4714" s="251"/>
      <c r="AE4714" s="166">
        <f t="shared" si="3845"/>
        <v>0</v>
      </c>
      <c r="AF4714" s="251"/>
      <c r="AG4714" s="251"/>
      <c r="AH4714" s="167">
        <f t="shared" si="3856"/>
        <v>0</v>
      </c>
      <c r="AJ4714" s="252"/>
      <c r="AK4714" s="253"/>
      <c r="AL4714" s="254"/>
      <c r="AM4714" s="253"/>
      <c r="AN4714" s="254"/>
      <c r="AO4714" s="253"/>
      <c r="AP4714" s="254"/>
      <c r="AQ4714" s="253"/>
      <c r="AR4714" s="254"/>
      <c r="AS4714" s="253"/>
      <c r="AT4714" s="254"/>
      <c r="AU4714" s="253"/>
      <c r="AV4714" s="163">
        <f t="shared" si="3847"/>
        <v>0</v>
      </c>
      <c r="AW4714" s="168">
        <f t="shared" si="3848"/>
        <v>0</v>
      </c>
      <c r="AY4714" s="163">
        <f t="shared" si="3849"/>
        <v>0</v>
      </c>
      <c r="AZ4714" s="163">
        <f t="shared" si="3850"/>
        <v>0</v>
      </c>
      <c r="BA4714" s="163">
        <f t="shared" si="3851"/>
        <v>0</v>
      </c>
      <c r="BB4714" s="163">
        <f t="shared" si="3852"/>
        <v>0</v>
      </c>
      <c r="BC4714" s="163">
        <f t="shared" si="3859"/>
        <v>0</v>
      </c>
      <c r="BD4714" s="163">
        <f t="shared" si="3853"/>
        <v>0</v>
      </c>
    </row>
    <row r="4715" spans="2:56" x14ac:dyDescent="0.3">
      <c r="B4715" s="169" t="s">
        <v>55</v>
      </c>
      <c r="C4715" s="248">
        <v>2100</v>
      </c>
      <c r="D4715" s="249">
        <v>2023.52</v>
      </c>
      <c r="E4715" s="172">
        <f t="shared" si="3840"/>
        <v>0.96358095238095243</v>
      </c>
      <c r="F4715" s="248"/>
      <c r="G4715" s="249"/>
      <c r="H4715" s="172">
        <f t="shared" si="3841"/>
        <v>0</v>
      </c>
      <c r="I4715" s="248">
        <v>0</v>
      </c>
      <c r="J4715" s="250">
        <v>0</v>
      </c>
      <c r="K4715" s="174">
        <f t="shared" si="3842"/>
        <v>0</v>
      </c>
      <c r="L4715" s="248"/>
      <c r="M4715" s="250">
        <v>0</v>
      </c>
      <c r="N4715" s="251"/>
      <c r="O4715" s="248"/>
      <c r="P4715" s="251"/>
      <c r="Q4715" s="166">
        <f t="shared" si="3843"/>
        <v>0</v>
      </c>
      <c r="R4715" s="251"/>
      <c r="S4715" s="251"/>
      <c r="T4715" s="167">
        <f t="shared" si="3854"/>
        <v>0</v>
      </c>
      <c r="U4715" s="157"/>
      <c r="V4715" s="248"/>
      <c r="W4715" s="251"/>
      <c r="X4715" s="166">
        <f t="shared" si="3844"/>
        <v>0</v>
      </c>
      <c r="Y4715" s="251"/>
      <c r="Z4715" s="251"/>
      <c r="AA4715" s="167">
        <f t="shared" si="3855"/>
        <v>0</v>
      </c>
      <c r="AB4715" s="157"/>
      <c r="AC4715" s="248"/>
      <c r="AD4715" s="251"/>
      <c r="AE4715" s="166">
        <f t="shared" si="3845"/>
        <v>0</v>
      </c>
      <c r="AF4715" s="251"/>
      <c r="AG4715" s="251"/>
      <c r="AH4715" s="167">
        <f t="shared" si="3856"/>
        <v>0</v>
      </c>
      <c r="AJ4715" s="252"/>
      <c r="AK4715" s="253"/>
      <c r="AL4715" s="254"/>
      <c r="AM4715" s="253"/>
      <c r="AN4715" s="254"/>
      <c r="AO4715" s="253"/>
      <c r="AP4715" s="254"/>
      <c r="AQ4715" s="253"/>
      <c r="AR4715" s="254"/>
      <c r="AS4715" s="253"/>
      <c r="AT4715" s="254"/>
      <c r="AU4715" s="253"/>
      <c r="AV4715" s="163">
        <f t="shared" si="3847"/>
        <v>0</v>
      </c>
      <c r="AW4715" s="168">
        <f t="shared" si="3848"/>
        <v>0</v>
      </c>
      <c r="AY4715" s="163">
        <f t="shared" si="3849"/>
        <v>0</v>
      </c>
      <c r="AZ4715" s="163">
        <f t="shared" si="3850"/>
        <v>0</v>
      </c>
      <c r="BA4715" s="163">
        <f t="shared" si="3851"/>
        <v>0</v>
      </c>
      <c r="BB4715" s="163">
        <f t="shared" si="3852"/>
        <v>0</v>
      </c>
      <c r="BC4715" s="163">
        <f t="shared" si="3859"/>
        <v>0</v>
      </c>
      <c r="BD4715" s="163">
        <f t="shared" si="3853"/>
        <v>0</v>
      </c>
    </row>
    <row r="4716" spans="2:56" x14ac:dyDescent="0.3">
      <c r="B4716" s="169" t="s">
        <v>56</v>
      </c>
      <c r="C4716" s="248">
        <v>30000</v>
      </c>
      <c r="D4716" s="249">
        <v>27753.75</v>
      </c>
      <c r="E4716" s="172">
        <f t="shared" si="3840"/>
        <v>0.92512499999999998</v>
      </c>
      <c r="F4716" s="248">
        <v>20250</v>
      </c>
      <c r="G4716" s="249">
        <v>20240.919999999998</v>
      </c>
      <c r="H4716" s="172">
        <f t="shared" si="3841"/>
        <v>0.99955160493827155</v>
      </c>
      <c r="I4716" s="248">
        <v>120000</v>
      </c>
      <c r="J4716" s="250">
        <v>117984.75</v>
      </c>
      <c r="K4716" s="174">
        <f t="shared" si="3842"/>
        <v>0.98320624999999995</v>
      </c>
      <c r="L4716" s="248"/>
      <c r="M4716" s="250">
        <v>0</v>
      </c>
      <c r="N4716" s="251"/>
      <c r="O4716" s="248"/>
      <c r="P4716" s="251"/>
      <c r="Q4716" s="166">
        <f t="shared" si="3843"/>
        <v>0</v>
      </c>
      <c r="R4716" s="251"/>
      <c r="S4716" s="251"/>
      <c r="T4716" s="167">
        <f t="shared" si="3854"/>
        <v>0</v>
      </c>
      <c r="U4716" s="157"/>
      <c r="V4716" s="248"/>
      <c r="W4716" s="251"/>
      <c r="X4716" s="166">
        <f t="shared" si="3844"/>
        <v>0</v>
      </c>
      <c r="Y4716" s="251"/>
      <c r="Z4716" s="251"/>
      <c r="AA4716" s="167">
        <f t="shared" si="3855"/>
        <v>0</v>
      </c>
      <c r="AB4716" s="157"/>
      <c r="AC4716" s="248"/>
      <c r="AD4716" s="251"/>
      <c r="AE4716" s="166">
        <f t="shared" si="3845"/>
        <v>0</v>
      </c>
      <c r="AF4716" s="251"/>
      <c r="AG4716" s="251"/>
      <c r="AH4716" s="167">
        <f t="shared" si="3856"/>
        <v>0</v>
      </c>
      <c r="AJ4716" s="252"/>
      <c r="AK4716" s="253"/>
      <c r="AL4716" s="254"/>
      <c r="AM4716" s="253"/>
      <c r="AN4716" s="254"/>
      <c r="AO4716" s="253"/>
      <c r="AP4716" s="254"/>
      <c r="AQ4716" s="253"/>
      <c r="AR4716" s="254"/>
      <c r="AS4716" s="253"/>
      <c r="AT4716" s="254"/>
      <c r="AU4716" s="253"/>
      <c r="AV4716" s="163">
        <f t="shared" si="3847"/>
        <v>0</v>
      </c>
      <c r="AW4716" s="168">
        <f t="shared" si="3848"/>
        <v>0</v>
      </c>
      <c r="AY4716" s="163">
        <f t="shared" si="3849"/>
        <v>0</v>
      </c>
      <c r="AZ4716" s="163">
        <f t="shared" si="3850"/>
        <v>0</v>
      </c>
      <c r="BA4716" s="163">
        <f t="shared" si="3851"/>
        <v>0</v>
      </c>
      <c r="BB4716" s="163">
        <f t="shared" si="3852"/>
        <v>0</v>
      </c>
      <c r="BC4716" s="163">
        <f t="shared" si="3859"/>
        <v>0</v>
      </c>
      <c r="BD4716" s="163">
        <f t="shared" si="3853"/>
        <v>0</v>
      </c>
    </row>
    <row r="4717" spans="2:56" x14ac:dyDescent="0.3">
      <c r="B4717" s="169" t="s">
        <v>57</v>
      </c>
      <c r="C4717" s="248"/>
      <c r="D4717" s="249"/>
      <c r="E4717" s="172">
        <f t="shared" si="3840"/>
        <v>0</v>
      </c>
      <c r="F4717" s="248"/>
      <c r="G4717" s="249"/>
      <c r="H4717" s="172">
        <f t="shared" si="3841"/>
        <v>0</v>
      </c>
      <c r="I4717" s="248">
        <v>0</v>
      </c>
      <c r="J4717" s="250">
        <v>0</v>
      </c>
      <c r="K4717" s="174">
        <f t="shared" si="3842"/>
        <v>0</v>
      </c>
      <c r="L4717" s="248"/>
      <c r="M4717" s="250">
        <v>0</v>
      </c>
      <c r="N4717" s="251"/>
      <c r="O4717" s="248"/>
      <c r="P4717" s="251"/>
      <c r="Q4717" s="166">
        <f t="shared" si="3843"/>
        <v>0</v>
      </c>
      <c r="R4717" s="251"/>
      <c r="S4717" s="251"/>
      <c r="T4717" s="167">
        <f t="shared" si="3854"/>
        <v>0</v>
      </c>
      <c r="U4717" s="157"/>
      <c r="V4717" s="248"/>
      <c r="W4717" s="251"/>
      <c r="X4717" s="166">
        <f t="shared" si="3844"/>
        <v>0</v>
      </c>
      <c r="Y4717" s="251"/>
      <c r="Z4717" s="251"/>
      <c r="AA4717" s="167">
        <f t="shared" si="3855"/>
        <v>0</v>
      </c>
      <c r="AB4717" s="157"/>
      <c r="AC4717" s="248"/>
      <c r="AD4717" s="251"/>
      <c r="AE4717" s="166">
        <f t="shared" si="3845"/>
        <v>0</v>
      </c>
      <c r="AF4717" s="251"/>
      <c r="AG4717" s="251"/>
      <c r="AH4717" s="167">
        <f t="shared" si="3856"/>
        <v>0</v>
      </c>
      <c r="AJ4717" s="252"/>
      <c r="AK4717" s="253"/>
      <c r="AL4717" s="254"/>
      <c r="AM4717" s="253"/>
      <c r="AN4717" s="254"/>
      <c r="AO4717" s="253"/>
      <c r="AP4717" s="254"/>
      <c r="AQ4717" s="253"/>
      <c r="AR4717" s="254"/>
      <c r="AS4717" s="253"/>
      <c r="AT4717" s="254"/>
      <c r="AU4717" s="253"/>
      <c r="AV4717" s="163">
        <f t="shared" si="3847"/>
        <v>0</v>
      </c>
      <c r="AW4717" s="168">
        <f t="shared" si="3848"/>
        <v>0</v>
      </c>
      <c r="AY4717" s="163">
        <f t="shared" si="3849"/>
        <v>0</v>
      </c>
      <c r="AZ4717" s="163">
        <f t="shared" si="3850"/>
        <v>0</v>
      </c>
      <c r="BA4717" s="163">
        <f t="shared" si="3851"/>
        <v>0</v>
      </c>
      <c r="BB4717" s="163">
        <f t="shared" si="3852"/>
        <v>0</v>
      </c>
      <c r="BC4717" s="163">
        <f t="shared" si="3859"/>
        <v>0</v>
      </c>
      <c r="BD4717" s="163">
        <f t="shared" si="3853"/>
        <v>0</v>
      </c>
    </row>
    <row r="4718" spans="2:56" x14ac:dyDescent="0.3">
      <c r="B4718" s="169" t="s">
        <v>58</v>
      </c>
      <c r="C4718" s="248">
        <v>403045</v>
      </c>
      <c r="D4718" s="249">
        <v>380535.58</v>
      </c>
      <c r="E4718" s="172">
        <f t="shared" si="3840"/>
        <v>0.94415159597563547</v>
      </c>
      <c r="F4718" s="248">
        <v>362506</v>
      </c>
      <c r="G4718" s="249">
        <v>362505.29</v>
      </c>
      <c r="H4718" s="172">
        <f t="shared" si="3841"/>
        <v>0.99999804141172832</v>
      </c>
      <c r="I4718" s="248">
        <v>457929</v>
      </c>
      <c r="J4718" s="250">
        <v>436791.86</v>
      </c>
      <c r="K4718" s="174">
        <f t="shared" si="3842"/>
        <v>0.95384188378547763</v>
      </c>
      <c r="L4718" s="248">
        <v>448723</v>
      </c>
      <c r="M4718" s="250">
        <v>448723</v>
      </c>
      <c r="N4718" s="251"/>
      <c r="O4718" s="248">
        <v>493123.72800000006</v>
      </c>
      <c r="P4718" s="251"/>
      <c r="Q4718" s="166">
        <f t="shared" si="3843"/>
        <v>493123.72800000006</v>
      </c>
      <c r="R4718" s="251"/>
      <c r="S4718" s="251"/>
      <c r="T4718" s="167">
        <f t="shared" si="3854"/>
        <v>493123.72800000006</v>
      </c>
      <c r="U4718" s="157"/>
      <c r="V4718" s="248"/>
      <c r="W4718" s="251"/>
      <c r="X4718" s="166">
        <f t="shared" si="3844"/>
        <v>0</v>
      </c>
      <c r="Y4718" s="251"/>
      <c r="Z4718" s="251"/>
      <c r="AA4718" s="167">
        <f t="shared" si="3855"/>
        <v>0</v>
      </c>
      <c r="AB4718" s="157"/>
      <c r="AC4718" s="248"/>
      <c r="AD4718" s="251"/>
      <c r="AE4718" s="166">
        <f t="shared" si="3845"/>
        <v>0</v>
      </c>
      <c r="AF4718" s="251"/>
      <c r="AG4718" s="251"/>
      <c r="AH4718" s="167">
        <f t="shared" si="3856"/>
        <v>0</v>
      </c>
      <c r="AJ4718" s="252">
        <f>T4718/12</f>
        <v>41093.644000000008</v>
      </c>
      <c r="AK4718" s="253">
        <v>41093.644000000008</v>
      </c>
      <c r="AL4718" s="254">
        <v>41093.644000000008</v>
      </c>
      <c r="AM4718" s="253">
        <v>41093.644000000008</v>
      </c>
      <c r="AN4718" s="254">
        <v>41093.644000000008</v>
      </c>
      <c r="AO4718" s="253">
        <v>41093.644000000008</v>
      </c>
      <c r="AP4718" s="254">
        <v>41093.644000000008</v>
      </c>
      <c r="AQ4718" s="253">
        <v>41093.644000000008</v>
      </c>
      <c r="AR4718" s="254">
        <v>41093.644000000008</v>
      </c>
      <c r="AS4718" s="253">
        <v>41093.644000000008</v>
      </c>
      <c r="AT4718" s="254">
        <v>41093.644000000008</v>
      </c>
      <c r="AU4718" s="253">
        <v>41093.644000000008</v>
      </c>
      <c r="AV4718" s="163">
        <f t="shared" si="3847"/>
        <v>493123.72800000018</v>
      </c>
      <c r="AW4718" s="168">
        <f t="shared" si="3848"/>
        <v>0</v>
      </c>
      <c r="AY4718" s="163">
        <f t="shared" si="3849"/>
        <v>123280.93200000003</v>
      </c>
      <c r="AZ4718" s="163">
        <f t="shared" si="3850"/>
        <v>123280.93200000003</v>
      </c>
      <c r="BA4718" s="163">
        <f t="shared" si="3851"/>
        <v>123280.93200000003</v>
      </c>
      <c r="BB4718" s="163">
        <f t="shared" si="3852"/>
        <v>123280.93200000003</v>
      </c>
      <c r="BC4718" s="163">
        <f t="shared" si="3859"/>
        <v>493123.72800000012</v>
      </c>
      <c r="BD4718" s="163">
        <f t="shared" si="3853"/>
        <v>0</v>
      </c>
    </row>
    <row r="4719" spans="2:56" x14ac:dyDescent="0.3">
      <c r="B4719" s="169" t="s">
        <v>59</v>
      </c>
      <c r="C4719" s="248">
        <v>748745</v>
      </c>
      <c r="D4719" s="249">
        <v>734349.46</v>
      </c>
      <c r="E4719" s="172">
        <f t="shared" si="3840"/>
        <v>0.9807737747831371</v>
      </c>
      <c r="F4719" s="248">
        <v>322219</v>
      </c>
      <c r="G4719" s="249">
        <v>251942.42</v>
      </c>
      <c r="H4719" s="172">
        <f t="shared" si="3841"/>
        <v>0.7818980879463967</v>
      </c>
      <c r="I4719" s="248">
        <v>405599</v>
      </c>
      <c r="J4719" s="250">
        <v>405580.45</v>
      </c>
      <c r="K4719" s="174">
        <f t="shared" si="3842"/>
        <v>0.9999542651732376</v>
      </c>
      <c r="L4719" s="248">
        <v>519655</v>
      </c>
      <c r="M4719" s="250">
        <v>494655</v>
      </c>
      <c r="N4719" s="251"/>
      <c r="O4719" s="248">
        <v>416650.38031860004</v>
      </c>
      <c r="P4719" s="251"/>
      <c r="Q4719" s="166">
        <f t="shared" si="3843"/>
        <v>416650.38031860004</v>
      </c>
      <c r="R4719" s="251"/>
      <c r="S4719" s="251"/>
      <c r="T4719" s="167">
        <f t="shared" si="3854"/>
        <v>416650.38031860004</v>
      </c>
      <c r="U4719" s="157"/>
      <c r="V4719" s="248"/>
      <c r="W4719" s="251"/>
      <c r="X4719" s="166">
        <f t="shared" si="3844"/>
        <v>0</v>
      </c>
      <c r="Y4719" s="251"/>
      <c r="Z4719" s="251"/>
      <c r="AA4719" s="167">
        <f t="shared" si="3855"/>
        <v>0</v>
      </c>
      <c r="AB4719" s="157"/>
      <c r="AC4719" s="248"/>
      <c r="AD4719" s="251"/>
      <c r="AE4719" s="166">
        <f t="shared" si="3845"/>
        <v>0</v>
      </c>
      <c r="AF4719" s="251"/>
      <c r="AG4719" s="251"/>
      <c r="AH4719" s="167">
        <f t="shared" si="3856"/>
        <v>0</v>
      </c>
      <c r="AJ4719" s="252">
        <f>T4719/12</f>
        <v>34720.865026550004</v>
      </c>
      <c r="AK4719" s="253">
        <v>34720.865026550004</v>
      </c>
      <c r="AL4719" s="254">
        <v>34720.865026550004</v>
      </c>
      <c r="AM4719" s="253">
        <v>34720.865026550004</v>
      </c>
      <c r="AN4719" s="254">
        <v>34720.865026550004</v>
      </c>
      <c r="AO4719" s="253">
        <v>34720.865026550004</v>
      </c>
      <c r="AP4719" s="254">
        <v>34720.865026550004</v>
      </c>
      <c r="AQ4719" s="253">
        <v>34720.865026550004</v>
      </c>
      <c r="AR4719" s="254">
        <v>34720.865026550004</v>
      </c>
      <c r="AS4719" s="253">
        <v>34720.865026550004</v>
      </c>
      <c r="AT4719" s="254">
        <v>34720.865026550004</v>
      </c>
      <c r="AU4719" s="253">
        <v>34720.865026550004</v>
      </c>
      <c r="AV4719" s="163">
        <f t="shared" si="3847"/>
        <v>416650.38031860016</v>
      </c>
      <c r="AW4719" s="168">
        <f t="shared" si="3848"/>
        <v>0</v>
      </c>
      <c r="AY4719" s="163">
        <f t="shared" si="3849"/>
        <v>104162.59507965001</v>
      </c>
      <c r="AZ4719" s="163">
        <f t="shared" si="3850"/>
        <v>104162.59507965001</v>
      </c>
      <c r="BA4719" s="163">
        <f t="shared" si="3851"/>
        <v>104162.59507965001</v>
      </c>
      <c r="BB4719" s="163">
        <f t="shared" si="3852"/>
        <v>104162.59507965001</v>
      </c>
      <c r="BC4719" s="163">
        <f t="shared" si="3859"/>
        <v>416650.38031860004</v>
      </c>
      <c r="BD4719" s="163">
        <f t="shared" si="3853"/>
        <v>0</v>
      </c>
    </row>
    <row r="4720" spans="2:56" x14ac:dyDescent="0.3">
      <c r="B4720" s="169" t="s">
        <v>60</v>
      </c>
      <c r="C4720" s="248">
        <v>883564</v>
      </c>
      <c r="D4720" s="249">
        <v>839805.48</v>
      </c>
      <c r="E4720" s="172">
        <f t="shared" si="3840"/>
        <v>0.95047498540003894</v>
      </c>
      <c r="F4720" s="248">
        <v>871432</v>
      </c>
      <c r="G4720" s="249">
        <v>785990.88</v>
      </c>
      <c r="H4720" s="172">
        <f t="shared" si="3841"/>
        <v>0.90195319887266023</v>
      </c>
      <c r="I4720" s="248">
        <v>848635</v>
      </c>
      <c r="J4720" s="250">
        <v>826605.08000000007</v>
      </c>
      <c r="K4720" s="174">
        <f t="shared" si="3842"/>
        <v>0.97404075957272573</v>
      </c>
      <c r="L4720" s="248">
        <v>903218</v>
      </c>
      <c r="M4720" s="250">
        <v>902718</v>
      </c>
      <c r="N4720" s="251"/>
      <c r="O4720" s="248">
        <v>1063516.7152452935</v>
      </c>
      <c r="P4720" s="251"/>
      <c r="Q4720" s="166">
        <f t="shared" si="3843"/>
        <v>1063516.7152452935</v>
      </c>
      <c r="R4720" s="251"/>
      <c r="S4720" s="251"/>
      <c r="T4720" s="167">
        <f t="shared" si="3854"/>
        <v>1063516.7152452935</v>
      </c>
      <c r="U4720" s="157"/>
      <c r="V4720" s="248"/>
      <c r="W4720" s="251"/>
      <c r="X4720" s="166">
        <f t="shared" si="3844"/>
        <v>0</v>
      </c>
      <c r="Y4720" s="251"/>
      <c r="Z4720" s="251"/>
      <c r="AA4720" s="167">
        <f t="shared" si="3855"/>
        <v>0</v>
      </c>
      <c r="AB4720" s="157"/>
      <c r="AC4720" s="248"/>
      <c r="AD4720" s="251"/>
      <c r="AE4720" s="166">
        <f t="shared" si="3845"/>
        <v>0</v>
      </c>
      <c r="AF4720" s="251"/>
      <c r="AG4720" s="251"/>
      <c r="AH4720" s="167">
        <f t="shared" si="3856"/>
        <v>0</v>
      </c>
      <c r="AJ4720" s="252">
        <f>T4720/12</f>
        <v>88626.392937107783</v>
      </c>
      <c r="AK4720" s="253">
        <v>88626.392937107783</v>
      </c>
      <c r="AL4720" s="254">
        <v>88626.392937107783</v>
      </c>
      <c r="AM4720" s="253">
        <v>88626.392937107783</v>
      </c>
      <c r="AN4720" s="254">
        <v>88626.392937107783</v>
      </c>
      <c r="AO4720" s="253">
        <v>88626.392937107783</v>
      </c>
      <c r="AP4720" s="254">
        <v>88626.392937107783</v>
      </c>
      <c r="AQ4720" s="253">
        <v>88626.392937107783</v>
      </c>
      <c r="AR4720" s="254">
        <v>88626.392937107783</v>
      </c>
      <c r="AS4720" s="253">
        <v>88626.392937107783</v>
      </c>
      <c r="AT4720" s="254">
        <v>88626.392937107783</v>
      </c>
      <c r="AU4720" s="253">
        <v>88626.392937107783</v>
      </c>
      <c r="AV4720" s="163">
        <f t="shared" si="3847"/>
        <v>1063516.7152452937</v>
      </c>
      <c r="AW4720" s="168">
        <f t="shared" si="3848"/>
        <v>0</v>
      </c>
      <c r="AY4720" s="163">
        <f t="shared" si="3849"/>
        <v>265879.17881132336</v>
      </c>
      <c r="AZ4720" s="163">
        <f t="shared" si="3850"/>
        <v>265879.17881132336</v>
      </c>
      <c r="BA4720" s="163">
        <f t="shared" si="3851"/>
        <v>265879.17881132336</v>
      </c>
      <c r="BB4720" s="163">
        <f t="shared" si="3852"/>
        <v>265879.17881132336</v>
      </c>
      <c r="BC4720" s="163">
        <f t="shared" si="3859"/>
        <v>1063516.7152452935</v>
      </c>
      <c r="BD4720" s="163">
        <f t="shared" si="3853"/>
        <v>0</v>
      </c>
    </row>
    <row r="4721" spans="2:56" x14ac:dyDescent="0.3">
      <c r="B4721" s="159" t="s">
        <v>61</v>
      </c>
      <c r="C4721" s="160">
        <f>SUM(C4722:C4725)</f>
        <v>2213329</v>
      </c>
      <c r="D4721" s="161">
        <f>SUM(D4722:D4725)</f>
        <v>2212334.11</v>
      </c>
      <c r="E4721" s="162">
        <f t="shared" si="3840"/>
        <v>0.99955050062598005</v>
      </c>
      <c r="F4721" s="160">
        <f>SUM(F4722:F4725)</f>
        <v>2038189</v>
      </c>
      <c r="G4721" s="161">
        <f>SUM(G4722:G4725)</f>
        <v>2021275.92</v>
      </c>
      <c r="H4721" s="162">
        <f t="shared" si="3841"/>
        <v>0.99170190791923607</v>
      </c>
      <c r="I4721" s="160">
        <f>SUM(I4722:I4725)</f>
        <v>2464646</v>
      </c>
      <c r="J4721" s="163">
        <f>SUM(J4722:J4725)</f>
        <v>2443289.4</v>
      </c>
      <c r="K4721" s="164">
        <f t="shared" si="3842"/>
        <v>0.99133482049754806</v>
      </c>
      <c r="L4721" s="160">
        <f>SUM(L4722:L4725)</f>
        <v>2632109</v>
      </c>
      <c r="M4721" s="163">
        <f>SUM(M4722:M4725)</f>
        <v>2516554.7800000003</v>
      </c>
      <c r="N4721" s="165">
        <f>SUM(N4722:N4725)</f>
        <v>0</v>
      </c>
      <c r="O4721" s="160">
        <f>SUM(O4722:O4725)</f>
        <v>3006235.1698725969</v>
      </c>
      <c r="P4721" s="165">
        <f>SUM(P4722:P4725)</f>
        <v>0</v>
      </c>
      <c r="Q4721" s="166">
        <f t="shared" si="3843"/>
        <v>3006235.1698725969</v>
      </c>
      <c r="R4721" s="165">
        <f>SUM(R4722:R4725)</f>
        <v>0</v>
      </c>
      <c r="S4721" s="165">
        <f>SUM(S4722:S4725)</f>
        <v>0</v>
      </c>
      <c r="T4721" s="167">
        <f t="shared" si="3854"/>
        <v>3006235.1698725969</v>
      </c>
      <c r="U4721" s="157"/>
      <c r="V4721" s="160">
        <f>SUM(V4722:V4725)</f>
        <v>0</v>
      </c>
      <c r="W4721" s="165">
        <f>SUM(W4722:W4725)</f>
        <v>0</v>
      </c>
      <c r="X4721" s="166">
        <f t="shared" si="3844"/>
        <v>0</v>
      </c>
      <c r="Y4721" s="165">
        <f>SUM(Y4722:Y4725)</f>
        <v>0</v>
      </c>
      <c r="Z4721" s="165">
        <f>SUM(Z4722:Z4725)</f>
        <v>0</v>
      </c>
      <c r="AA4721" s="167">
        <f t="shared" si="3855"/>
        <v>0</v>
      </c>
      <c r="AB4721" s="157"/>
      <c r="AC4721" s="160">
        <f>SUM(AC4722:AC4725)</f>
        <v>0</v>
      </c>
      <c r="AD4721" s="165">
        <f>SUM(AD4722:AD4725)</f>
        <v>0</v>
      </c>
      <c r="AE4721" s="166">
        <f t="shared" si="3845"/>
        <v>0</v>
      </c>
      <c r="AF4721" s="165">
        <f>SUM(AF4722:AF4725)</f>
        <v>0</v>
      </c>
      <c r="AG4721" s="165">
        <f>SUM(AG4722:AG4725)</f>
        <v>0</v>
      </c>
      <c r="AH4721" s="167">
        <f t="shared" si="3856"/>
        <v>0</v>
      </c>
      <c r="AJ4721" s="161">
        <f t="shared" ref="AJ4721:AU4721" si="3860">SUM(AJ4722:AJ4725)</f>
        <v>250519.59748938307</v>
      </c>
      <c r="AK4721" s="163">
        <f t="shared" si="3860"/>
        <v>250519.59748938307</v>
      </c>
      <c r="AL4721" s="165">
        <f t="shared" si="3860"/>
        <v>250519.59748938307</v>
      </c>
      <c r="AM4721" s="163">
        <f t="shared" si="3860"/>
        <v>250519.59748938307</v>
      </c>
      <c r="AN4721" s="165">
        <f t="shared" si="3860"/>
        <v>250519.59748938307</v>
      </c>
      <c r="AO4721" s="163">
        <f t="shared" si="3860"/>
        <v>250519.59748938307</v>
      </c>
      <c r="AP4721" s="165">
        <f t="shared" si="3860"/>
        <v>250519.59748938307</v>
      </c>
      <c r="AQ4721" s="163">
        <f t="shared" si="3860"/>
        <v>250519.59748938307</v>
      </c>
      <c r="AR4721" s="165">
        <f t="shared" si="3860"/>
        <v>250519.59748938307</v>
      </c>
      <c r="AS4721" s="163">
        <f t="shared" si="3860"/>
        <v>250519.59748938307</v>
      </c>
      <c r="AT4721" s="165">
        <f t="shared" si="3860"/>
        <v>250519.59748938307</v>
      </c>
      <c r="AU4721" s="163">
        <f t="shared" si="3860"/>
        <v>250519.59748938307</v>
      </c>
      <c r="AV4721" s="163">
        <f t="shared" si="3847"/>
        <v>3006235.1698725969</v>
      </c>
      <c r="AW4721" s="168">
        <f t="shared" si="3848"/>
        <v>0</v>
      </c>
      <c r="AY4721" s="163">
        <f t="shared" si="3849"/>
        <v>751558.79246814921</v>
      </c>
      <c r="AZ4721" s="163">
        <f t="shared" si="3850"/>
        <v>751558.79246814921</v>
      </c>
      <c r="BA4721" s="163">
        <f t="shared" si="3851"/>
        <v>751558.79246814921</v>
      </c>
      <c r="BB4721" s="163">
        <f t="shared" si="3852"/>
        <v>751558.79246814921</v>
      </c>
      <c r="BC4721" s="163">
        <f t="shared" si="3859"/>
        <v>3006235.1698725969</v>
      </c>
      <c r="BD4721" s="163">
        <f t="shared" si="3853"/>
        <v>0</v>
      </c>
    </row>
    <row r="4722" spans="2:56" x14ac:dyDescent="0.3">
      <c r="B4722" s="169" t="s">
        <v>62</v>
      </c>
      <c r="C4722" s="248">
        <v>3332</v>
      </c>
      <c r="D4722" s="249">
        <v>3021.35</v>
      </c>
      <c r="E4722" s="172">
        <f t="shared" si="3840"/>
        <v>0.90676770708283305</v>
      </c>
      <c r="F4722" s="248">
        <v>2972</v>
      </c>
      <c r="G4722" s="249">
        <v>2909.21</v>
      </c>
      <c r="H4722" s="172">
        <f t="shared" si="3841"/>
        <v>0.97887281292059225</v>
      </c>
      <c r="I4722" s="248">
        <v>3327</v>
      </c>
      <c r="J4722" s="250">
        <v>3264.24</v>
      </c>
      <c r="K4722" s="174">
        <f t="shared" si="3842"/>
        <v>0.98113615870153281</v>
      </c>
      <c r="L4722" s="248">
        <v>3260</v>
      </c>
      <c r="M4722" s="250">
        <v>3260</v>
      </c>
      <c r="N4722" s="251"/>
      <c r="O4722" s="248">
        <v>3663.8118239999994</v>
      </c>
      <c r="P4722" s="251"/>
      <c r="Q4722" s="166">
        <f t="shared" si="3843"/>
        <v>3663.8118239999994</v>
      </c>
      <c r="R4722" s="251"/>
      <c r="S4722" s="251"/>
      <c r="T4722" s="167">
        <f t="shared" si="3854"/>
        <v>3663.8118239999994</v>
      </c>
      <c r="U4722" s="157"/>
      <c r="V4722" s="248"/>
      <c r="W4722" s="251"/>
      <c r="X4722" s="166">
        <f t="shared" si="3844"/>
        <v>0</v>
      </c>
      <c r="Y4722" s="251"/>
      <c r="Z4722" s="251"/>
      <c r="AA4722" s="167">
        <f t="shared" si="3855"/>
        <v>0</v>
      </c>
      <c r="AB4722" s="157"/>
      <c r="AC4722" s="248"/>
      <c r="AD4722" s="251"/>
      <c r="AE4722" s="166">
        <f t="shared" si="3845"/>
        <v>0</v>
      </c>
      <c r="AF4722" s="251"/>
      <c r="AG4722" s="251"/>
      <c r="AH4722" s="167">
        <f t="shared" si="3856"/>
        <v>0</v>
      </c>
      <c r="AJ4722" s="252">
        <f>T4722/12</f>
        <v>305.31765199999995</v>
      </c>
      <c r="AK4722" s="253">
        <v>305.31765199999995</v>
      </c>
      <c r="AL4722" s="254">
        <v>305.31765199999995</v>
      </c>
      <c r="AM4722" s="253">
        <v>305.31765199999995</v>
      </c>
      <c r="AN4722" s="254">
        <v>305.31765199999995</v>
      </c>
      <c r="AO4722" s="253">
        <v>305.31765199999995</v>
      </c>
      <c r="AP4722" s="254">
        <v>305.31765199999995</v>
      </c>
      <c r="AQ4722" s="253">
        <v>305.31765199999995</v>
      </c>
      <c r="AR4722" s="254">
        <v>305.31765199999995</v>
      </c>
      <c r="AS4722" s="253">
        <v>305.31765199999995</v>
      </c>
      <c r="AT4722" s="254">
        <v>305.31765199999995</v>
      </c>
      <c r="AU4722" s="253">
        <v>305.31765199999995</v>
      </c>
      <c r="AV4722" s="163">
        <f t="shared" si="3847"/>
        <v>3663.8118239999985</v>
      </c>
      <c r="AW4722" s="168">
        <f t="shared" si="3848"/>
        <v>0</v>
      </c>
      <c r="AY4722" s="163">
        <f t="shared" si="3849"/>
        <v>915.95295599999986</v>
      </c>
      <c r="AZ4722" s="163">
        <f t="shared" si="3850"/>
        <v>915.95295599999986</v>
      </c>
      <c r="BA4722" s="163">
        <f t="shared" si="3851"/>
        <v>915.95295599999986</v>
      </c>
      <c r="BB4722" s="163">
        <f t="shared" si="3852"/>
        <v>915.95295599999986</v>
      </c>
      <c r="BC4722" s="163">
        <f t="shared" si="3859"/>
        <v>3663.8118239999994</v>
      </c>
      <c r="BD4722" s="163">
        <f t="shared" si="3853"/>
        <v>0</v>
      </c>
    </row>
    <row r="4723" spans="2:56" x14ac:dyDescent="0.3">
      <c r="B4723" s="169" t="s">
        <v>63</v>
      </c>
      <c r="C4723" s="248">
        <v>923638</v>
      </c>
      <c r="D4723" s="249">
        <v>923311.5</v>
      </c>
      <c r="E4723" s="172">
        <f t="shared" si="3840"/>
        <v>0.99964650653177978</v>
      </c>
      <c r="F4723" s="248">
        <v>806486</v>
      </c>
      <c r="G4723" s="249">
        <v>806428.5</v>
      </c>
      <c r="H4723" s="172">
        <f t="shared" si="3841"/>
        <v>0.9999287030401024</v>
      </c>
      <c r="I4723" s="248">
        <v>1045610</v>
      </c>
      <c r="J4723" s="250">
        <v>1042568.75</v>
      </c>
      <c r="K4723" s="174">
        <f t="shared" si="3842"/>
        <v>0.99709141075544416</v>
      </c>
      <c r="L4723" s="248">
        <v>1041794</v>
      </c>
      <c r="M4723" s="250">
        <v>1040794</v>
      </c>
      <c r="N4723" s="251"/>
      <c r="O4723" s="248">
        <v>1191058.5526000001</v>
      </c>
      <c r="P4723" s="251"/>
      <c r="Q4723" s="166">
        <f t="shared" si="3843"/>
        <v>1191058.5526000001</v>
      </c>
      <c r="R4723" s="251"/>
      <c r="S4723" s="251"/>
      <c r="T4723" s="167">
        <f t="shared" si="3854"/>
        <v>1191058.5526000001</v>
      </c>
      <c r="U4723" s="157"/>
      <c r="V4723" s="248"/>
      <c r="W4723" s="251"/>
      <c r="X4723" s="166">
        <f t="shared" si="3844"/>
        <v>0</v>
      </c>
      <c r="Y4723" s="251"/>
      <c r="Z4723" s="251"/>
      <c r="AA4723" s="167">
        <f t="shared" si="3855"/>
        <v>0</v>
      </c>
      <c r="AB4723" s="157"/>
      <c r="AC4723" s="248"/>
      <c r="AD4723" s="251"/>
      <c r="AE4723" s="166">
        <f t="shared" si="3845"/>
        <v>0</v>
      </c>
      <c r="AF4723" s="251"/>
      <c r="AG4723" s="251"/>
      <c r="AH4723" s="167">
        <f t="shared" si="3856"/>
        <v>0</v>
      </c>
      <c r="AJ4723" s="252">
        <f>T4723/12</f>
        <v>99254.879383333333</v>
      </c>
      <c r="AK4723" s="253">
        <v>99254.879383333333</v>
      </c>
      <c r="AL4723" s="254">
        <v>99254.879383333333</v>
      </c>
      <c r="AM4723" s="253">
        <v>99254.879383333333</v>
      </c>
      <c r="AN4723" s="254">
        <v>99254.879383333333</v>
      </c>
      <c r="AO4723" s="253">
        <v>99254.879383333333</v>
      </c>
      <c r="AP4723" s="254">
        <v>99254.879383333333</v>
      </c>
      <c r="AQ4723" s="253">
        <v>99254.879383333333</v>
      </c>
      <c r="AR4723" s="254">
        <v>99254.879383333333</v>
      </c>
      <c r="AS4723" s="253">
        <v>99254.879383333333</v>
      </c>
      <c r="AT4723" s="254">
        <v>99254.879383333333</v>
      </c>
      <c r="AU4723" s="253">
        <v>99254.879383333333</v>
      </c>
      <c r="AV4723" s="163">
        <f t="shared" si="3847"/>
        <v>1191058.5526000001</v>
      </c>
      <c r="AW4723" s="168">
        <f t="shared" si="3848"/>
        <v>0</v>
      </c>
      <c r="AY4723" s="163">
        <f t="shared" si="3849"/>
        <v>297764.63815000001</v>
      </c>
      <c r="AZ4723" s="163">
        <f t="shared" si="3850"/>
        <v>297764.63815000001</v>
      </c>
      <c r="BA4723" s="163">
        <f t="shared" si="3851"/>
        <v>297764.63815000001</v>
      </c>
      <c r="BB4723" s="163">
        <f t="shared" si="3852"/>
        <v>297764.63815000001</v>
      </c>
      <c r="BC4723" s="163">
        <f t="shared" si="3859"/>
        <v>1191058.5526000001</v>
      </c>
      <c r="BD4723" s="163">
        <f t="shared" si="3853"/>
        <v>0</v>
      </c>
    </row>
    <row r="4724" spans="2:56" x14ac:dyDescent="0.3">
      <c r="B4724" s="169" t="s">
        <v>64</v>
      </c>
      <c r="C4724" s="248">
        <v>1286359</v>
      </c>
      <c r="D4724" s="249">
        <v>1286001.26</v>
      </c>
      <c r="E4724" s="172">
        <f t="shared" si="3840"/>
        <v>0.99972189723086635</v>
      </c>
      <c r="F4724" s="248">
        <v>1228731</v>
      </c>
      <c r="G4724" s="249">
        <v>1211938.21</v>
      </c>
      <c r="H4724" s="172">
        <f t="shared" si="3841"/>
        <v>0.98633322509157817</v>
      </c>
      <c r="I4724" s="248">
        <v>1415709</v>
      </c>
      <c r="J4724" s="250">
        <v>1397456.41</v>
      </c>
      <c r="K4724" s="174">
        <f t="shared" si="3842"/>
        <v>0.9871071032253097</v>
      </c>
      <c r="L4724" s="248">
        <v>1587055</v>
      </c>
      <c r="M4724" s="250">
        <v>1472500.78</v>
      </c>
      <c r="N4724" s="251"/>
      <c r="O4724" s="248">
        <v>1811512.8054485971</v>
      </c>
      <c r="P4724" s="251"/>
      <c r="Q4724" s="166">
        <f t="shared" si="3843"/>
        <v>1811512.8054485971</v>
      </c>
      <c r="R4724" s="251"/>
      <c r="S4724" s="251"/>
      <c r="T4724" s="167">
        <f t="shared" si="3854"/>
        <v>1811512.8054485971</v>
      </c>
      <c r="U4724" s="157"/>
      <c r="V4724" s="248"/>
      <c r="W4724" s="251"/>
      <c r="X4724" s="166">
        <f t="shared" si="3844"/>
        <v>0</v>
      </c>
      <c r="Y4724" s="251"/>
      <c r="Z4724" s="251"/>
      <c r="AA4724" s="167">
        <f t="shared" si="3855"/>
        <v>0</v>
      </c>
      <c r="AB4724" s="157"/>
      <c r="AC4724" s="248"/>
      <c r="AD4724" s="251"/>
      <c r="AE4724" s="166">
        <f t="shared" si="3845"/>
        <v>0</v>
      </c>
      <c r="AF4724" s="251"/>
      <c r="AG4724" s="251"/>
      <c r="AH4724" s="167">
        <f t="shared" si="3856"/>
        <v>0</v>
      </c>
      <c r="AJ4724" s="252">
        <f>T4724/12</f>
        <v>150959.40045404976</v>
      </c>
      <c r="AK4724" s="253">
        <v>150959.40045404976</v>
      </c>
      <c r="AL4724" s="254">
        <v>150959.40045404976</v>
      </c>
      <c r="AM4724" s="253">
        <v>150959.40045404976</v>
      </c>
      <c r="AN4724" s="254">
        <v>150959.40045404976</v>
      </c>
      <c r="AO4724" s="253">
        <v>150959.40045404976</v>
      </c>
      <c r="AP4724" s="254">
        <v>150959.40045404976</v>
      </c>
      <c r="AQ4724" s="253">
        <v>150959.40045404976</v>
      </c>
      <c r="AR4724" s="254">
        <v>150959.40045404976</v>
      </c>
      <c r="AS4724" s="253">
        <v>150959.40045404976</v>
      </c>
      <c r="AT4724" s="254">
        <v>150959.40045404976</v>
      </c>
      <c r="AU4724" s="253">
        <v>150959.40045404976</v>
      </c>
      <c r="AV4724" s="163">
        <f t="shared" si="3847"/>
        <v>1811512.8054485966</v>
      </c>
      <c r="AW4724" s="168">
        <f t="shared" si="3848"/>
        <v>0</v>
      </c>
      <c r="AY4724" s="163">
        <f t="shared" si="3849"/>
        <v>452878.20136214927</v>
      </c>
      <c r="AZ4724" s="163">
        <f t="shared" si="3850"/>
        <v>452878.20136214927</v>
      </c>
      <c r="BA4724" s="163">
        <f t="shared" si="3851"/>
        <v>452878.20136214927</v>
      </c>
      <c r="BB4724" s="163">
        <f t="shared" si="3852"/>
        <v>452878.20136214927</v>
      </c>
      <c r="BC4724" s="163">
        <f t="shared" si="3859"/>
        <v>1811512.8054485971</v>
      </c>
      <c r="BD4724" s="163">
        <f t="shared" si="3853"/>
        <v>0</v>
      </c>
    </row>
    <row r="4725" spans="2:56" x14ac:dyDescent="0.3">
      <c r="B4725" s="169" t="s">
        <v>65</v>
      </c>
      <c r="C4725" s="248"/>
      <c r="D4725" s="249"/>
      <c r="E4725" s="172">
        <f t="shared" si="3840"/>
        <v>0</v>
      </c>
      <c r="F4725" s="248"/>
      <c r="G4725" s="249"/>
      <c r="H4725" s="172">
        <f t="shared" si="3841"/>
        <v>0</v>
      </c>
      <c r="I4725" s="248"/>
      <c r="J4725" s="250"/>
      <c r="K4725" s="174">
        <f t="shared" si="3842"/>
        <v>0</v>
      </c>
      <c r="L4725" s="248"/>
      <c r="M4725" s="250"/>
      <c r="N4725" s="251"/>
      <c r="O4725" s="248"/>
      <c r="P4725" s="251"/>
      <c r="Q4725" s="166">
        <f t="shared" si="3843"/>
        <v>0</v>
      </c>
      <c r="R4725" s="251"/>
      <c r="S4725" s="251"/>
      <c r="T4725" s="167">
        <f t="shared" si="3854"/>
        <v>0</v>
      </c>
      <c r="U4725" s="157"/>
      <c r="V4725" s="248"/>
      <c r="W4725" s="251"/>
      <c r="X4725" s="166">
        <f t="shared" si="3844"/>
        <v>0</v>
      </c>
      <c r="Y4725" s="251"/>
      <c r="Z4725" s="251"/>
      <c r="AA4725" s="167">
        <f t="shared" si="3855"/>
        <v>0</v>
      </c>
      <c r="AB4725" s="157"/>
      <c r="AC4725" s="248"/>
      <c r="AD4725" s="251"/>
      <c r="AE4725" s="166">
        <f t="shared" si="3845"/>
        <v>0</v>
      </c>
      <c r="AF4725" s="251"/>
      <c r="AG4725" s="251"/>
      <c r="AH4725" s="167">
        <f t="shared" si="3856"/>
        <v>0</v>
      </c>
      <c r="AJ4725" s="252"/>
      <c r="AK4725" s="253"/>
      <c r="AL4725" s="254"/>
      <c r="AM4725" s="253"/>
      <c r="AN4725" s="254"/>
      <c r="AO4725" s="253"/>
      <c r="AP4725" s="254"/>
      <c r="AQ4725" s="253"/>
      <c r="AR4725" s="254"/>
      <c r="AS4725" s="253"/>
      <c r="AT4725" s="254"/>
      <c r="AU4725" s="253"/>
      <c r="AV4725" s="163">
        <f t="shared" si="3847"/>
        <v>0</v>
      </c>
      <c r="AW4725" s="168">
        <f t="shared" si="3848"/>
        <v>0</v>
      </c>
      <c r="AY4725" s="163">
        <f t="shared" si="3849"/>
        <v>0</v>
      </c>
      <c r="AZ4725" s="163">
        <f t="shared" si="3850"/>
        <v>0</v>
      </c>
      <c r="BA4725" s="163">
        <f t="shared" si="3851"/>
        <v>0</v>
      </c>
      <c r="BB4725" s="163">
        <f t="shared" si="3852"/>
        <v>0</v>
      </c>
      <c r="BC4725" s="163">
        <f t="shared" si="3859"/>
        <v>0</v>
      </c>
      <c r="BD4725" s="163">
        <f t="shared" si="3853"/>
        <v>0</v>
      </c>
    </row>
    <row r="4726" spans="2:56" x14ac:dyDescent="0.3">
      <c r="B4726" s="176" t="s">
        <v>66</v>
      </c>
      <c r="C4726" s="83">
        <f>SUM(C4727,C4729,C4733,C4738,C4740,C4742,C4744,C4751,C4758,C4763,C4766,C4768,C4771,C4773,C4777,C4781,C4783,C4789,C4791,C4793,C4795,C4797,C4799,C4801,C4803,C4805,C4807,C4809,C4811,C4821,C4829,C4831,C4836,C4838,C4845,C4847,C4853,C4855)</f>
        <v>1032620</v>
      </c>
      <c r="D4726" s="84">
        <f>SUM(D4727,D4729,D4733,D4738,D4740,D4742,D4744,D4751,D4758,D4763,D4766,D4768,D4771,D4773,D4777,D4781,D4783,D4789,D4791,D4793,D4795,D4797,D4799,D4801,D4803,D4805,D4807,D4809,D4811,D4821,D4829,D4831,D4836,D4838,D4845,D4847,D4853,D4855)</f>
        <v>987808.53</v>
      </c>
      <c r="E4726" s="85">
        <f t="shared" si="3840"/>
        <v>0.95660410412349173</v>
      </c>
      <c r="F4726" s="83">
        <f>SUM(F4727,F4729,F4733,F4738,F4740,F4742,F4744,F4751,F4758,F4763,F4766,F4768,F4771,F4773,F4777,F4781,F4783,F4789,F4791,F4793,F4795,F4797,F4799,F4801,F4803,F4805,F4807,F4809,F4811,F4821,F4829,F4831,F4836,F4838,F4845,F4847,F4853,F4855)</f>
        <v>879320</v>
      </c>
      <c r="G4726" s="84">
        <f>SUM(G4727,G4729,G4733,G4738,G4740,G4742,G4744,G4751,G4758,G4763,G4766,G4768,G4771,G4773,G4777,G4781,G4783,G4789,G4791,G4793,G4795,G4797,G4799,G4801,G4803,G4805,G4807,G4809,G4811,G4821,G4829,G4831,G4836,G4838,G4845,G4847,G4853,G4855)</f>
        <v>850861.54999999993</v>
      </c>
      <c r="H4726" s="85">
        <f t="shared" si="3841"/>
        <v>0.96763584360642307</v>
      </c>
      <c r="I4726" s="83">
        <f>SUM(I4727,I4729,I4733,I4738,I4740,I4742,I4744,I4751,I4758,I4763,I4766,I4768,I4771,I4773,I4777,I4781,I4783,I4789,I4791,I4793,I4795,I4797,I4799,I4801,I4803,I4805,I4807,I4809,I4811,I4821,I4829,I4831,I4836,I4838,I4845,I4847,I4853,I4855)</f>
        <v>973959</v>
      </c>
      <c r="J4726" s="86">
        <f>SUM(J4727,J4729,J4733,J4738,J4740,J4742,J4744,J4751,J4758,J4763,J4766,J4768,J4771,J4773,J4777,J4781,J4783,J4789,J4791,J4793,J4795,J4797,J4799,J4801,J4803,J4805,J4807,J4809,J4811,J4821,J4829,J4831,J4836,J4838,J4845,J4847,J4853,J4855)</f>
        <v>973517.99</v>
      </c>
      <c r="K4726" s="87">
        <f t="shared" si="3842"/>
        <v>0.999547198598709</v>
      </c>
      <c r="L4726" s="83">
        <f>SUM(L4727,L4729,L4733,L4738,L4740,L4742,L4744,L4751,L4758,L4763,L4766,L4768,L4771,L4773,L4777,L4781,L4783,L4789,L4791,L4793,L4795,L4797,L4799,L4801,L4803,L4805,L4807,L4809,L4811,L4821,L4829,L4831,L4836,L4838,L4845,L4847,L4853,L4855)</f>
        <v>590673</v>
      </c>
      <c r="M4726" s="86">
        <f>SUM(M4727,M4729,M4733,M4738,M4740,M4742,M4744,M4751,M4758,M4763,M4766,M4768,M4771,M4773,M4777,M4781,M4783,M4789,M4791,M4793,M4795,M4797,M4799,M4801,M4803,M4805,M4807,M4809,M4811,M4821,M4829,M4831,M4836,M4838,M4845,M4847,M4853,M4855)</f>
        <v>644673</v>
      </c>
      <c r="N4726" s="88">
        <f>SUM(N4727,N4729,N4733,N4738,N4740,N4742,N4744,N4751,N4758,N4763,N4766,N4768,N4771,N4773,N4777,N4781,N4783,N4789,N4791,N4793,N4795,N4797,N4799,N4801,N4803,N4805,N4807,N4809,N4811,N4821,N4829,N4831,N4836,N4838,N4845,N4847,N4853,N4855)</f>
        <v>0</v>
      </c>
      <c r="O4726" s="83">
        <f>SUM(O4727,O4729,O4733,O4738,O4740,O4742,O4744,O4751,O4758,O4763,O4766,O4768,O4771,O4773,O4777,O4781,O4783,O4789,O4791,O4793,O4795,O4797,O4799,O4801,O4803,O4805,O4807,O4809,O4811,O4821,O4829,O4831,O4836,O4838,O4845,O4847,O4853,O4855)</f>
        <v>431843</v>
      </c>
      <c r="P4726" s="88">
        <f>SUM(P4727,P4729,P4733,P4738,P4740,P4742,P4744,P4751,P4758,P4763,P4766,P4768,P4771,P4773,P4777,P4781,P4783,P4789,P4791,P4793,P4795,P4797,P4799,P4801,P4803,P4805,P4807,P4809,P4811,P4821,P4829,P4831,P4836,P4838,P4845,P4847,P4853,P4855)</f>
        <v>160000</v>
      </c>
      <c r="Q4726" s="177">
        <f t="shared" si="3843"/>
        <v>591843</v>
      </c>
      <c r="R4726" s="88">
        <f>SUM(R4727,R4729,R4733,R4738,R4740,R4742,R4744,R4751,R4758,R4763,R4766,R4768,R4771,R4773,R4777,R4781,R4783,R4789,R4791,R4793,R4795,R4797,R4799,R4801,R4803,R4805,R4807,R4809,R4811,R4821,R4829,R4831,R4836,R4838,R4845,R4847,R4853,R4855)</f>
        <v>0</v>
      </c>
      <c r="S4726" s="88">
        <f>SUM(S4727,S4729,S4733,S4738,S4740,S4742,S4744,S4751,S4758,S4763,S4766,S4768,S4771,S4773,S4777,S4781,S4783,S4789,S4791,S4793,S4795,S4797,S4799,S4801,S4803,S4805,S4807,S4809,S4811,S4821,S4829,S4831,S4836,S4838,S4845,S4847,S4853,S4855)</f>
        <v>0</v>
      </c>
      <c r="T4726" s="178">
        <f t="shared" si="3854"/>
        <v>591843</v>
      </c>
      <c r="U4726" s="157"/>
      <c r="V4726" s="83">
        <f>SUM(V4727,V4729,V4733,V4738,V4740,V4742,V4744,V4751,V4758,V4763,V4766,V4768,V4771,V4773,V4777,V4781,V4783,V4789,V4791,V4793,V4795,V4797,V4799,V4801,V4803,V4805,V4807,V4809,V4811,V4821,V4829,V4831,V4836,V4838,V4845,V4847,V4853,V4855)</f>
        <v>448948</v>
      </c>
      <c r="W4726" s="88">
        <f>SUM(W4727,W4729,W4733,W4738,W4740,W4742,W4744,W4751,W4758,W4763,W4766,W4768,W4771,W4773,W4777,W4781,W4783,W4789,W4791,W4793,W4795,W4797,W4799,W4801,W4803,W4805,W4807,W4809,W4811,W4821,W4829,W4831,W4836,W4838,W4845,W4847,W4853,W4855)</f>
        <v>0</v>
      </c>
      <c r="X4726" s="177">
        <f t="shared" si="3844"/>
        <v>448948</v>
      </c>
      <c r="Y4726" s="88">
        <f>SUM(Y4727,Y4729,Y4733,Y4738,Y4740,Y4742,Y4744,Y4751,Y4758,Y4763,Y4766,Y4768,Y4771,Y4773,Y4777,Y4781,Y4783,Y4789,Y4791,Y4793,Y4795,Y4797,Y4799,Y4801,Y4803,Y4805,Y4807,Y4809,Y4811,Y4821,Y4829,Y4831,Y4836,Y4838,Y4845,Y4847,Y4853,Y4855)</f>
        <v>0</v>
      </c>
      <c r="Z4726" s="88">
        <f>SUM(Z4727,Z4729,Z4733,Z4738,Z4740,Z4742,Z4744,Z4751,Z4758,Z4763,Z4766,Z4768,Z4771,Z4773,Z4777,Z4781,Z4783,Z4789,Z4791,Z4793,Z4795,Z4797,Z4799,Z4801,Z4803,Z4805,Z4807,Z4809,Z4811,Z4821,Z4829,Z4831,Z4836,Z4838,Z4845,Z4847,Z4853,Z4855)</f>
        <v>0</v>
      </c>
      <c r="AA4726" s="178">
        <f t="shared" si="3855"/>
        <v>448948</v>
      </c>
      <c r="AB4726" s="157"/>
      <c r="AC4726" s="83">
        <f>SUM(AC4727,AC4729,AC4733,AC4738,AC4740,AC4742,AC4744,AC4751,AC4758,AC4763,AC4766,AC4768,AC4771,AC4773,AC4777,AC4781,AC4783,AC4789,AC4791,AC4793,AC4795,AC4797,AC4799,AC4801,AC4803,AC4805,AC4807,AC4809,AC4811,AC4821,AC4829,AC4831,AC4836,AC4838,AC4845,AC4847,AC4853,AC4855)</f>
        <v>469106</v>
      </c>
      <c r="AD4726" s="88">
        <f>SUM(AD4727,AD4729,AD4733,AD4738,AD4740,AD4742,AD4744,AD4751,AD4758,AD4763,AD4766,AD4768,AD4771,AD4773,AD4777,AD4781,AD4783,AD4789,AD4791,AD4793,AD4795,AD4797,AD4799,AD4801,AD4803,AD4805,AD4807,AD4809,AD4811,AD4821,AD4829,AD4831,AD4836,AD4838,AD4845,AD4847,AD4853,AD4855)</f>
        <v>0</v>
      </c>
      <c r="AE4726" s="177">
        <f t="shared" si="3845"/>
        <v>469106</v>
      </c>
      <c r="AF4726" s="88">
        <f>SUM(AF4727,AF4729,AF4733,AF4738,AF4740,AF4742,AF4744,AF4751,AF4758,AF4763,AF4766,AF4768,AF4771,AF4773,AF4777,AF4781,AF4783,AF4789,AF4791,AF4793,AF4795,AF4797,AF4799,AF4801,AF4803,AF4805,AF4807,AF4809,AF4811,AF4821,AF4829,AF4831,AF4836,AF4838,AF4845,AF4847,AF4853,AF4855)</f>
        <v>0</v>
      </c>
      <c r="AG4726" s="88">
        <f>SUM(AG4727,AG4729,AG4733,AG4738,AG4740,AG4742,AG4744,AG4751,AG4758,AG4763,AG4766,AG4768,AG4771,AG4773,AG4777,AG4781,AG4783,AG4789,AG4791,AG4793,AG4795,AG4797,AG4799,AG4801,AG4803,AG4805,AG4807,AG4809,AG4811,AG4821,AG4829,AG4831,AG4836,AG4838,AG4845,AG4847,AG4853,AG4855)</f>
        <v>0</v>
      </c>
      <c r="AH4726" s="178">
        <f t="shared" si="3856"/>
        <v>469106</v>
      </c>
      <c r="AJ4726" s="84">
        <f t="shared" ref="AJ4726:AU4726" si="3861">SUM(AJ4727,AJ4729,AJ4733,AJ4738,AJ4740,AJ4742,AJ4744,AJ4751,AJ4758,AJ4763,AJ4766,AJ4768,AJ4771,AJ4773,AJ4777,AJ4781,AJ4783,AJ4789,AJ4791,AJ4793,AJ4795,AJ4797,AJ4799,AJ4801,AJ4803,AJ4805,AJ4807,AJ4809,AJ4811,AJ4821,AJ4829,AJ4831,AJ4836,AJ4838,AJ4845,AJ4847,AJ4853,AJ4855)</f>
        <v>0</v>
      </c>
      <c r="AK4726" s="86">
        <f t="shared" si="3861"/>
        <v>109211</v>
      </c>
      <c r="AL4726" s="88">
        <f t="shared" si="3861"/>
        <v>12000</v>
      </c>
      <c r="AM4726" s="86">
        <f t="shared" si="3861"/>
        <v>51500</v>
      </c>
      <c r="AN4726" s="88">
        <f t="shared" si="3861"/>
        <v>123960</v>
      </c>
      <c r="AO4726" s="86">
        <f t="shared" si="3861"/>
        <v>38000</v>
      </c>
      <c r="AP4726" s="88">
        <f t="shared" si="3861"/>
        <v>12000</v>
      </c>
      <c r="AQ4726" s="86">
        <f t="shared" si="3861"/>
        <v>138961</v>
      </c>
      <c r="AR4726" s="88">
        <f t="shared" si="3861"/>
        <v>0</v>
      </c>
      <c r="AS4726" s="86">
        <f t="shared" si="3861"/>
        <v>0</v>
      </c>
      <c r="AT4726" s="88">
        <f t="shared" si="3861"/>
        <v>106211</v>
      </c>
      <c r="AU4726" s="86">
        <f t="shared" si="3861"/>
        <v>0</v>
      </c>
      <c r="AV4726" s="86">
        <f t="shared" si="3847"/>
        <v>591843</v>
      </c>
      <c r="AW4726" s="93">
        <f t="shared" si="3848"/>
        <v>0</v>
      </c>
      <c r="AY4726" s="86">
        <f t="shared" si="3849"/>
        <v>121211</v>
      </c>
      <c r="AZ4726" s="86">
        <f t="shared" si="3850"/>
        <v>213460</v>
      </c>
      <c r="BA4726" s="86">
        <f t="shared" si="3851"/>
        <v>150961</v>
      </c>
      <c r="BB4726" s="86">
        <f t="shared" si="3852"/>
        <v>106211</v>
      </c>
      <c r="BC4726" s="86">
        <f t="shared" si="3859"/>
        <v>591843</v>
      </c>
      <c r="BD4726" s="86">
        <f t="shared" si="3853"/>
        <v>0</v>
      </c>
    </row>
    <row r="4727" spans="2:56" x14ac:dyDescent="0.3">
      <c r="B4727" s="179" t="s">
        <v>67</v>
      </c>
      <c r="C4727" s="83">
        <f>SUM(C4728)</f>
        <v>0</v>
      </c>
      <c r="D4727" s="84">
        <f>SUM(D4728)</f>
        <v>0</v>
      </c>
      <c r="E4727" s="85">
        <f t="shared" si="3840"/>
        <v>0</v>
      </c>
      <c r="F4727" s="83">
        <f>SUM(F4728)</f>
        <v>0</v>
      </c>
      <c r="G4727" s="84">
        <f>SUM(G4728)</f>
        <v>0</v>
      </c>
      <c r="H4727" s="85">
        <f t="shared" si="3841"/>
        <v>0</v>
      </c>
      <c r="I4727" s="83">
        <f>SUM(I4728)</f>
        <v>0</v>
      </c>
      <c r="J4727" s="86">
        <f>SUM(J4728)</f>
        <v>0</v>
      </c>
      <c r="K4727" s="87">
        <f t="shared" si="3842"/>
        <v>0</v>
      </c>
      <c r="L4727" s="83">
        <f>SUM(L4728)</f>
        <v>0</v>
      </c>
      <c r="M4727" s="86">
        <f>SUM(M4728)</f>
        <v>0</v>
      </c>
      <c r="N4727" s="88">
        <f>SUM(N4728)</f>
        <v>0</v>
      </c>
      <c r="O4727" s="83">
        <f>SUM(O4728)</f>
        <v>0</v>
      </c>
      <c r="P4727" s="88">
        <f>SUM(P4728)</f>
        <v>0</v>
      </c>
      <c r="Q4727" s="177">
        <f t="shared" si="3843"/>
        <v>0</v>
      </c>
      <c r="R4727" s="88">
        <f>SUM(R4728)</f>
        <v>0</v>
      </c>
      <c r="S4727" s="88">
        <f>SUM(S4728)</f>
        <v>0</v>
      </c>
      <c r="T4727" s="178">
        <f t="shared" si="3854"/>
        <v>0</v>
      </c>
      <c r="U4727" s="157"/>
      <c r="V4727" s="83">
        <f>SUM(V4728)</f>
        <v>0</v>
      </c>
      <c r="W4727" s="88">
        <f>SUM(W4728)</f>
        <v>0</v>
      </c>
      <c r="X4727" s="177">
        <f t="shared" si="3844"/>
        <v>0</v>
      </c>
      <c r="Y4727" s="88">
        <f>SUM(Y4728)</f>
        <v>0</v>
      </c>
      <c r="Z4727" s="88">
        <f>SUM(Z4728)</f>
        <v>0</v>
      </c>
      <c r="AA4727" s="178">
        <f t="shared" si="3855"/>
        <v>0</v>
      </c>
      <c r="AB4727" s="157"/>
      <c r="AC4727" s="83">
        <f>SUM(AC4728)</f>
        <v>0</v>
      </c>
      <c r="AD4727" s="88">
        <f>SUM(AD4728)</f>
        <v>0</v>
      </c>
      <c r="AE4727" s="177">
        <f t="shared" si="3845"/>
        <v>0</v>
      </c>
      <c r="AF4727" s="88">
        <f>SUM(AF4728)</f>
        <v>0</v>
      </c>
      <c r="AG4727" s="88">
        <f>SUM(AG4728)</f>
        <v>0</v>
      </c>
      <c r="AH4727" s="178">
        <f t="shared" si="3856"/>
        <v>0</v>
      </c>
      <c r="AJ4727" s="84">
        <f t="shared" ref="AJ4727:AU4727" si="3862">SUM(AJ4728)</f>
        <v>0</v>
      </c>
      <c r="AK4727" s="86">
        <f t="shared" si="3862"/>
        <v>0</v>
      </c>
      <c r="AL4727" s="88">
        <f t="shared" si="3862"/>
        <v>0</v>
      </c>
      <c r="AM4727" s="86">
        <f t="shared" si="3862"/>
        <v>0</v>
      </c>
      <c r="AN4727" s="88">
        <f t="shared" si="3862"/>
        <v>0</v>
      </c>
      <c r="AO4727" s="86">
        <f t="shared" si="3862"/>
        <v>0</v>
      </c>
      <c r="AP4727" s="88">
        <f t="shared" si="3862"/>
        <v>0</v>
      </c>
      <c r="AQ4727" s="86">
        <f t="shared" si="3862"/>
        <v>0</v>
      </c>
      <c r="AR4727" s="88">
        <f t="shared" si="3862"/>
        <v>0</v>
      </c>
      <c r="AS4727" s="86">
        <f t="shared" si="3862"/>
        <v>0</v>
      </c>
      <c r="AT4727" s="88">
        <f t="shared" si="3862"/>
        <v>0</v>
      </c>
      <c r="AU4727" s="86">
        <f t="shared" si="3862"/>
        <v>0</v>
      </c>
      <c r="AV4727" s="86">
        <f t="shared" si="3847"/>
        <v>0</v>
      </c>
      <c r="AW4727" s="93">
        <f t="shared" si="3848"/>
        <v>0</v>
      </c>
      <c r="AY4727" s="86">
        <f t="shared" si="3849"/>
        <v>0</v>
      </c>
      <c r="AZ4727" s="86">
        <f t="shared" si="3850"/>
        <v>0</v>
      </c>
      <c r="BA4727" s="86">
        <f t="shared" si="3851"/>
        <v>0</v>
      </c>
      <c r="BB4727" s="86">
        <f t="shared" si="3852"/>
        <v>0</v>
      </c>
      <c r="BC4727" s="86">
        <f t="shared" si="3859"/>
        <v>0</v>
      </c>
      <c r="BD4727" s="86">
        <f t="shared" si="3853"/>
        <v>0</v>
      </c>
    </row>
    <row r="4728" spans="2:56" x14ac:dyDescent="0.3">
      <c r="B4728" s="169" t="s">
        <v>68</v>
      </c>
      <c r="C4728" s="248"/>
      <c r="D4728" s="249"/>
      <c r="E4728" s="172">
        <f t="shared" si="3840"/>
        <v>0</v>
      </c>
      <c r="F4728" s="248"/>
      <c r="G4728" s="249"/>
      <c r="H4728" s="172">
        <f t="shared" si="3841"/>
        <v>0</v>
      </c>
      <c r="I4728" s="248"/>
      <c r="J4728" s="250"/>
      <c r="K4728" s="174">
        <f t="shared" si="3842"/>
        <v>0</v>
      </c>
      <c r="L4728" s="248"/>
      <c r="M4728" s="250"/>
      <c r="N4728" s="251"/>
      <c r="O4728" s="248"/>
      <c r="P4728" s="251"/>
      <c r="Q4728" s="166">
        <f t="shared" si="3843"/>
        <v>0</v>
      </c>
      <c r="R4728" s="251"/>
      <c r="S4728" s="251"/>
      <c r="T4728" s="167">
        <f t="shared" si="3854"/>
        <v>0</v>
      </c>
      <c r="U4728" s="157"/>
      <c r="V4728" s="248"/>
      <c r="W4728" s="251"/>
      <c r="X4728" s="166">
        <f t="shared" si="3844"/>
        <v>0</v>
      </c>
      <c r="Y4728" s="251"/>
      <c r="Z4728" s="251"/>
      <c r="AA4728" s="167">
        <f t="shared" si="3855"/>
        <v>0</v>
      </c>
      <c r="AB4728" s="157"/>
      <c r="AC4728" s="248"/>
      <c r="AD4728" s="251"/>
      <c r="AE4728" s="166">
        <f t="shared" si="3845"/>
        <v>0</v>
      </c>
      <c r="AF4728" s="251"/>
      <c r="AG4728" s="251"/>
      <c r="AH4728" s="167">
        <f t="shared" si="3856"/>
        <v>0</v>
      </c>
      <c r="AJ4728" s="252"/>
      <c r="AK4728" s="253"/>
      <c r="AL4728" s="254"/>
      <c r="AM4728" s="253"/>
      <c r="AN4728" s="254"/>
      <c r="AO4728" s="253"/>
      <c r="AP4728" s="254"/>
      <c r="AQ4728" s="253"/>
      <c r="AR4728" s="254"/>
      <c r="AS4728" s="253"/>
      <c r="AT4728" s="254"/>
      <c r="AU4728" s="253"/>
      <c r="AV4728" s="163">
        <f t="shared" si="3847"/>
        <v>0</v>
      </c>
      <c r="AW4728" s="168">
        <f t="shared" si="3848"/>
        <v>0</v>
      </c>
      <c r="AY4728" s="163">
        <f t="shared" si="3849"/>
        <v>0</v>
      </c>
      <c r="AZ4728" s="163">
        <f t="shared" si="3850"/>
        <v>0</v>
      </c>
      <c r="BA4728" s="163">
        <f t="shared" si="3851"/>
        <v>0</v>
      </c>
      <c r="BB4728" s="163">
        <f t="shared" si="3852"/>
        <v>0</v>
      </c>
      <c r="BC4728" s="163">
        <f t="shared" si="3859"/>
        <v>0</v>
      </c>
      <c r="BD4728" s="163">
        <f t="shared" si="3853"/>
        <v>0</v>
      </c>
    </row>
    <row r="4729" spans="2:56" x14ac:dyDescent="0.3">
      <c r="B4729" s="179" t="s">
        <v>69</v>
      </c>
      <c r="C4729" s="83">
        <f>SUM(C4730:C4732)</f>
        <v>50000</v>
      </c>
      <c r="D4729" s="84">
        <f>SUM(D4730:D4732)</f>
        <v>49708.7</v>
      </c>
      <c r="E4729" s="85">
        <f t="shared" si="3840"/>
        <v>0.99417399999999989</v>
      </c>
      <c r="F4729" s="83">
        <f>SUM(F4730:F4732)</f>
        <v>18849</v>
      </c>
      <c r="G4729" s="84">
        <f>SUM(G4730:G4732)</f>
        <v>18849</v>
      </c>
      <c r="H4729" s="85">
        <f t="shared" si="3841"/>
        <v>1</v>
      </c>
      <c r="I4729" s="83">
        <f>SUM(I4730:I4732)</f>
        <v>14239</v>
      </c>
      <c r="J4729" s="86">
        <f>SUM(J4730:J4732)</f>
        <v>14238.74</v>
      </c>
      <c r="K4729" s="87">
        <f t="shared" si="3842"/>
        <v>0.99998174029075071</v>
      </c>
      <c r="L4729" s="83">
        <f>SUM(L4730:L4732)</f>
        <v>14000</v>
      </c>
      <c r="M4729" s="86">
        <f>SUM(M4730:M4732)</f>
        <v>34500</v>
      </c>
      <c r="N4729" s="88">
        <f>SUM(N4730:N4732)</f>
        <v>0</v>
      </c>
      <c r="O4729" s="83">
        <f>SUM(O4730:O4732)</f>
        <v>0</v>
      </c>
      <c r="P4729" s="88">
        <f>SUM(P4730:P4732)</f>
        <v>0</v>
      </c>
      <c r="Q4729" s="177">
        <f t="shared" si="3843"/>
        <v>0</v>
      </c>
      <c r="R4729" s="88">
        <f>SUM(R4730:R4732)</f>
        <v>0</v>
      </c>
      <c r="S4729" s="88">
        <f>SUM(S4730:S4732)</f>
        <v>0</v>
      </c>
      <c r="T4729" s="178">
        <f t="shared" si="3854"/>
        <v>0</v>
      </c>
      <c r="U4729" s="157"/>
      <c r="V4729" s="83">
        <f>SUM(V4730:V4732)</f>
        <v>0</v>
      </c>
      <c r="W4729" s="88">
        <f>SUM(W4730:W4732)</f>
        <v>0</v>
      </c>
      <c r="X4729" s="177">
        <f t="shared" si="3844"/>
        <v>0</v>
      </c>
      <c r="Y4729" s="88">
        <f>SUM(Y4730:Y4732)</f>
        <v>0</v>
      </c>
      <c r="Z4729" s="88">
        <f>SUM(Z4730:Z4732)</f>
        <v>0</v>
      </c>
      <c r="AA4729" s="178">
        <f t="shared" si="3855"/>
        <v>0</v>
      </c>
      <c r="AB4729" s="157"/>
      <c r="AC4729" s="83">
        <f>SUM(AC4730:AC4732)</f>
        <v>0</v>
      </c>
      <c r="AD4729" s="88">
        <f>SUM(AD4730:AD4732)</f>
        <v>0</v>
      </c>
      <c r="AE4729" s="177">
        <f t="shared" si="3845"/>
        <v>0</v>
      </c>
      <c r="AF4729" s="88">
        <f>SUM(AF4730:AF4732)</f>
        <v>0</v>
      </c>
      <c r="AG4729" s="88">
        <f>SUM(AG4730:AG4732)</f>
        <v>0</v>
      </c>
      <c r="AH4729" s="178">
        <f t="shared" si="3856"/>
        <v>0</v>
      </c>
      <c r="AJ4729" s="84">
        <f t="shared" ref="AJ4729:AU4729" si="3863">SUM(AJ4730:AJ4732)</f>
        <v>0</v>
      </c>
      <c r="AK4729" s="86">
        <f t="shared" si="3863"/>
        <v>0</v>
      </c>
      <c r="AL4729" s="88">
        <f t="shared" si="3863"/>
        <v>0</v>
      </c>
      <c r="AM4729" s="86">
        <f t="shared" si="3863"/>
        <v>0</v>
      </c>
      <c r="AN4729" s="88">
        <f t="shared" si="3863"/>
        <v>0</v>
      </c>
      <c r="AO4729" s="86">
        <f t="shared" si="3863"/>
        <v>0</v>
      </c>
      <c r="AP4729" s="88">
        <f t="shared" si="3863"/>
        <v>0</v>
      </c>
      <c r="AQ4729" s="86">
        <f t="shared" si="3863"/>
        <v>0</v>
      </c>
      <c r="AR4729" s="88">
        <f t="shared" si="3863"/>
        <v>0</v>
      </c>
      <c r="AS4729" s="86">
        <f t="shared" si="3863"/>
        <v>0</v>
      </c>
      <c r="AT4729" s="88">
        <f t="shared" si="3863"/>
        <v>0</v>
      </c>
      <c r="AU4729" s="86">
        <f t="shared" si="3863"/>
        <v>0</v>
      </c>
      <c r="AV4729" s="86">
        <f t="shared" si="3847"/>
        <v>0</v>
      </c>
      <c r="AW4729" s="93">
        <f t="shared" si="3848"/>
        <v>0</v>
      </c>
      <c r="AY4729" s="86">
        <f t="shared" si="3849"/>
        <v>0</v>
      </c>
      <c r="AZ4729" s="86">
        <f t="shared" si="3850"/>
        <v>0</v>
      </c>
      <c r="BA4729" s="86">
        <f t="shared" si="3851"/>
        <v>0</v>
      </c>
      <c r="BB4729" s="86">
        <f t="shared" si="3852"/>
        <v>0</v>
      </c>
      <c r="BC4729" s="86">
        <f t="shared" si="3859"/>
        <v>0</v>
      </c>
      <c r="BD4729" s="86">
        <f t="shared" si="3853"/>
        <v>0</v>
      </c>
    </row>
    <row r="4730" spans="2:56" x14ac:dyDescent="0.3">
      <c r="B4730" s="169" t="s">
        <v>70</v>
      </c>
      <c r="C4730" s="248"/>
      <c r="D4730" s="249"/>
      <c r="E4730" s="172">
        <f t="shared" si="3840"/>
        <v>0</v>
      </c>
      <c r="F4730" s="248"/>
      <c r="G4730" s="249"/>
      <c r="H4730" s="172">
        <f t="shared" si="3841"/>
        <v>0</v>
      </c>
      <c r="I4730" s="248"/>
      <c r="J4730" s="250"/>
      <c r="K4730" s="174">
        <f t="shared" si="3842"/>
        <v>0</v>
      </c>
      <c r="L4730" s="248"/>
      <c r="M4730" s="250"/>
      <c r="N4730" s="251"/>
      <c r="O4730" s="248"/>
      <c r="P4730" s="251"/>
      <c r="Q4730" s="166">
        <f t="shared" si="3843"/>
        <v>0</v>
      </c>
      <c r="R4730" s="251"/>
      <c r="S4730" s="251"/>
      <c r="T4730" s="167">
        <f t="shared" si="3854"/>
        <v>0</v>
      </c>
      <c r="U4730" s="157"/>
      <c r="V4730" s="248"/>
      <c r="W4730" s="251"/>
      <c r="X4730" s="166">
        <f t="shared" si="3844"/>
        <v>0</v>
      </c>
      <c r="Y4730" s="251"/>
      <c r="Z4730" s="251"/>
      <c r="AA4730" s="167">
        <f t="shared" si="3855"/>
        <v>0</v>
      </c>
      <c r="AB4730" s="157"/>
      <c r="AC4730" s="248"/>
      <c r="AD4730" s="251"/>
      <c r="AE4730" s="166">
        <f t="shared" si="3845"/>
        <v>0</v>
      </c>
      <c r="AF4730" s="251"/>
      <c r="AG4730" s="251"/>
      <c r="AH4730" s="167">
        <f t="shared" si="3856"/>
        <v>0</v>
      </c>
      <c r="AJ4730" s="252"/>
      <c r="AK4730" s="253"/>
      <c r="AL4730" s="254"/>
      <c r="AM4730" s="253"/>
      <c r="AN4730" s="254"/>
      <c r="AO4730" s="253"/>
      <c r="AP4730" s="254"/>
      <c r="AQ4730" s="253"/>
      <c r="AR4730" s="254"/>
      <c r="AS4730" s="253"/>
      <c r="AT4730" s="254"/>
      <c r="AU4730" s="253"/>
      <c r="AV4730" s="163">
        <f t="shared" si="3847"/>
        <v>0</v>
      </c>
      <c r="AW4730" s="168">
        <f t="shared" si="3848"/>
        <v>0</v>
      </c>
      <c r="AY4730" s="163">
        <f t="shared" si="3849"/>
        <v>0</v>
      </c>
      <c r="AZ4730" s="163">
        <f t="shared" si="3850"/>
        <v>0</v>
      </c>
      <c r="BA4730" s="163">
        <f t="shared" si="3851"/>
        <v>0</v>
      </c>
      <c r="BB4730" s="163">
        <f t="shared" si="3852"/>
        <v>0</v>
      </c>
      <c r="BC4730" s="163">
        <f t="shared" si="3859"/>
        <v>0</v>
      </c>
      <c r="BD4730" s="163">
        <f t="shared" si="3853"/>
        <v>0</v>
      </c>
    </row>
    <row r="4731" spans="2:56" x14ac:dyDescent="0.3">
      <c r="B4731" s="169" t="s">
        <v>71</v>
      </c>
      <c r="C4731" s="248"/>
      <c r="D4731" s="249"/>
      <c r="E4731" s="172">
        <f t="shared" si="3840"/>
        <v>0</v>
      </c>
      <c r="F4731" s="248"/>
      <c r="G4731" s="249"/>
      <c r="H4731" s="172">
        <f t="shared" si="3841"/>
        <v>0</v>
      </c>
      <c r="I4731" s="248"/>
      <c r="J4731" s="250"/>
      <c r="K4731" s="174">
        <f t="shared" si="3842"/>
        <v>0</v>
      </c>
      <c r="L4731" s="248"/>
      <c r="M4731" s="250"/>
      <c r="N4731" s="251"/>
      <c r="O4731" s="248"/>
      <c r="P4731" s="251"/>
      <c r="Q4731" s="166">
        <f t="shared" si="3843"/>
        <v>0</v>
      </c>
      <c r="R4731" s="251"/>
      <c r="S4731" s="251"/>
      <c r="T4731" s="167">
        <f t="shared" si="3854"/>
        <v>0</v>
      </c>
      <c r="U4731" s="157"/>
      <c r="V4731" s="248"/>
      <c r="W4731" s="251"/>
      <c r="X4731" s="166">
        <f t="shared" si="3844"/>
        <v>0</v>
      </c>
      <c r="Y4731" s="251"/>
      <c r="Z4731" s="251"/>
      <c r="AA4731" s="167">
        <f t="shared" si="3855"/>
        <v>0</v>
      </c>
      <c r="AB4731" s="157"/>
      <c r="AC4731" s="248"/>
      <c r="AD4731" s="251"/>
      <c r="AE4731" s="166">
        <f t="shared" si="3845"/>
        <v>0</v>
      </c>
      <c r="AF4731" s="251"/>
      <c r="AG4731" s="251"/>
      <c r="AH4731" s="167">
        <f t="shared" si="3856"/>
        <v>0</v>
      </c>
      <c r="AJ4731" s="252"/>
      <c r="AK4731" s="253"/>
      <c r="AL4731" s="254"/>
      <c r="AM4731" s="253"/>
      <c r="AN4731" s="254"/>
      <c r="AO4731" s="253"/>
      <c r="AP4731" s="254"/>
      <c r="AQ4731" s="253"/>
      <c r="AR4731" s="254"/>
      <c r="AS4731" s="253"/>
      <c r="AT4731" s="254"/>
      <c r="AU4731" s="253"/>
      <c r="AV4731" s="163">
        <f t="shared" si="3847"/>
        <v>0</v>
      </c>
      <c r="AW4731" s="168">
        <f t="shared" si="3848"/>
        <v>0</v>
      </c>
      <c r="AY4731" s="163">
        <f t="shared" si="3849"/>
        <v>0</v>
      </c>
      <c r="AZ4731" s="163">
        <f t="shared" si="3850"/>
        <v>0</v>
      </c>
      <c r="BA4731" s="163">
        <f t="shared" si="3851"/>
        <v>0</v>
      </c>
      <c r="BB4731" s="163">
        <f t="shared" si="3852"/>
        <v>0</v>
      </c>
      <c r="BC4731" s="163">
        <f t="shared" si="3859"/>
        <v>0</v>
      </c>
      <c r="BD4731" s="163">
        <f t="shared" si="3853"/>
        <v>0</v>
      </c>
    </row>
    <row r="4732" spans="2:56" x14ac:dyDescent="0.3">
      <c r="B4732" s="169" t="s">
        <v>72</v>
      </c>
      <c r="C4732" s="248">
        <v>50000</v>
      </c>
      <c r="D4732" s="249">
        <v>49708.7</v>
      </c>
      <c r="E4732" s="172">
        <f t="shared" si="3840"/>
        <v>0.99417399999999989</v>
      </c>
      <c r="F4732" s="248">
        <v>18849</v>
      </c>
      <c r="G4732" s="249">
        <v>18849</v>
      </c>
      <c r="H4732" s="172">
        <f t="shared" si="3841"/>
        <v>1</v>
      </c>
      <c r="I4732" s="248">
        <v>14239</v>
      </c>
      <c r="J4732" s="250">
        <v>14238.74</v>
      </c>
      <c r="K4732" s="174">
        <f t="shared" si="3842"/>
        <v>0.99998174029075071</v>
      </c>
      <c r="L4732" s="248">
        <v>14000</v>
      </c>
      <c r="M4732" s="250">
        <v>34500</v>
      </c>
      <c r="N4732" s="251"/>
      <c r="O4732" s="248"/>
      <c r="P4732" s="251"/>
      <c r="Q4732" s="166">
        <f t="shared" si="3843"/>
        <v>0</v>
      </c>
      <c r="R4732" s="251"/>
      <c r="S4732" s="251"/>
      <c r="T4732" s="167">
        <f t="shared" si="3854"/>
        <v>0</v>
      </c>
      <c r="U4732" s="157"/>
      <c r="V4732" s="248"/>
      <c r="W4732" s="251"/>
      <c r="X4732" s="166">
        <f t="shared" si="3844"/>
        <v>0</v>
      </c>
      <c r="Y4732" s="251"/>
      <c r="Z4732" s="251"/>
      <c r="AA4732" s="167">
        <f t="shared" si="3855"/>
        <v>0</v>
      </c>
      <c r="AB4732" s="157"/>
      <c r="AC4732" s="248"/>
      <c r="AD4732" s="251"/>
      <c r="AE4732" s="166">
        <f t="shared" si="3845"/>
        <v>0</v>
      </c>
      <c r="AF4732" s="251"/>
      <c r="AG4732" s="251"/>
      <c r="AH4732" s="167">
        <f t="shared" si="3856"/>
        <v>0</v>
      </c>
      <c r="AJ4732" s="252"/>
      <c r="AK4732" s="253"/>
      <c r="AL4732" s="254"/>
      <c r="AM4732" s="253"/>
      <c r="AN4732" s="254"/>
      <c r="AO4732" s="253"/>
      <c r="AP4732" s="254"/>
      <c r="AQ4732" s="253"/>
      <c r="AR4732" s="254"/>
      <c r="AS4732" s="253"/>
      <c r="AT4732" s="254"/>
      <c r="AU4732" s="253"/>
      <c r="AV4732" s="163">
        <f t="shared" si="3847"/>
        <v>0</v>
      </c>
      <c r="AW4732" s="168">
        <f t="shared" si="3848"/>
        <v>0</v>
      </c>
      <c r="AY4732" s="163">
        <f t="shared" si="3849"/>
        <v>0</v>
      </c>
      <c r="AZ4732" s="163">
        <f t="shared" si="3850"/>
        <v>0</v>
      </c>
      <c r="BA4732" s="163">
        <f t="shared" si="3851"/>
        <v>0</v>
      </c>
      <c r="BB4732" s="163">
        <f t="shared" si="3852"/>
        <v>0</v>
      </c>
      <c r="BC4732" s="163">
        <f t="shared" si="3859"/>
        <v>0</v>
      </c>
      <c r="BD4732" s="163">
        <f t="shared" si="3853"/>
        <v>0</v>
      </c>
    </row>
    <row r="4733" spans="2:56" x14ac:dyDescent="0.3">
      <c r="B4733" s="179" t="s">
        <v>73</v>
      </c>
      <c r="C4733" s="83">
        <f>SUM(C4734:C4737)</f>
        <v>0</v>
      </c>
      <c r="D4733" s="84">
        <f>SUM(D4734:D4737)</f>
        <v>0</v>
      </c>
      <c r="E4733" s="85">
        <f t="shared" si="3840"/>
        <v>0</v>
      </c>
      <c r="F4733" s="83">
        <f>SUM(F4734:F4737)</f>
        <v>0</v>
      </c>
      <c r="G4733" s="84">
        <f>SUM(G4734:G4737)</f>
        <v>0</v>
      </c>
      <c r="H4733" s="85">
        <f t="shared" si="3841"/>
        <v>0</v>
      </c>
      <c r="I4733" s="83">
        <f>SUM(I4734:I4737)</f>
        <v>0</v>
      </c>
      <c r="J4733" s="86">
        <f>SUM(J4734:J4737)</f>
        <v>0</v>
      </c>
      <c r="K4733" s="87">
        <f t="shared" si="3842"/>
        <v>0</v>
      </c>
      <c r="L4733" s="83">
        <f>SUM(L4734:L4737)</f>
        <v>0</v>
      </c>
      <c r="M4733" s="86">
        <f>SUM(M4734:M4737)</f>
        <v>0</v>
      </c>
      <c r="N4733" s="88">
        <f>SUM(N4734:N4737)</f>
        <v>0</v>
      </c>
      <c r="O4733" s="83">
        <f>SUM(O4734:O4737)</f>
        <v>0</v>
      </c>
      <c r="P4733" s="88">
        <f>SUM(P4734:P4737)</f>
        <v>0</v>
      </c>
      <c r="Q4733" s="177">
        <f t="shared" si="3843"/>
        <v>0</v>
      </c>
      <c r="R4733" s="88">
        <f>SUM(R4734:R4737)</f>
        <v>0</v>
      </c>
      <c r="S4733" s="88">
        <f>SUM(S4734:S4737)</f>
        <v>0</v>
      </c>
      <c r="T4733" s="178">
        <f t="shared" si="3854"/>
        <v>0</v>
      </c>
      <c r="U4733" s="157"/>
      <c r="V4733" s="83">
        <f>SUM(V4734:V4737)</f>
        <v>0</v>
      </c>
      <c r="W4733" s="88">
        <f>SUM(W4734:W4737)</f>
        <v>0</v>
      </c>
      <c r="X4733" s="177">
        <f t="shared" si="3844"/>
        <v>0</v>
      </c>
      <c r="Y4733" s="88">
        <f>SUM(Y4734:Y4737)</f>
        <v>0</v>
      </c>
      <c r="Z4733" s="88">
        <f>SUM(Z4734:Z4737)</f>
        <v>0</v>
      </c>
      <c r="AA4733" s="178">
        <f t="shared" si="3855"/>
        <v>0</v>
      </c>
      <c r="AB4733" s="157"/>
      <c r="AC4733" s="83">
        <f>SUM(AC4734:AC4737)</f>
        <v>0</v>
      </c>
      <c r="AD4733" s="88">
        <f>SUM(AD4734:AD4737)</f>
        <v>0</v>
      </c>
      <c r="AE4733" s="177">
        <f t="shared" si="3845"/>
        <v>0</v>
      </c>
      <c r="AF4733" s="88">
        <f>SUM(AF4734:AF4737)</f>
        <v>0</v>
      </c>
      <c r="AG4733" s="88">
        <f>SUM(AG4734:AG4737)</f>
        <v>0</v>
      </c>
      <c r="AH4733" s="178">
        <f t="shared" si="3856"/>
        <v>0</v>
      </c>
      <c r="AJ4733" s="84">
        <f t="shared" ref="AJ4733:AU4733" si="3864">SUM(AJ4734:AJ4737)</f>
        <v>0</v>
      </c>
      <c r="AK4733" s="86">
        <f t="shared" si="3864"/>
        <v>0</v>
      </c>
      <c r="AL4733" s="88">
        <f t="shared" si="3864"/>
        <v>0</v>
      </c>
      <c r="AM4733" s="86">
        <f t="shared" si="3864"/>
        <v>0</v>
      </c>
      <c r="AN4733" s="88">
        <f t="shared" si="3864"/>
        <v>0</v>
      </c>
      <c r="AO4733" s="86">
        <f t="shared" si="3864"/>
        <v>0</v>
      </c>
      <c r="AP4733" s="88">
        <f t="shared" si="3864"/>
        <v>0</v>
      </c>
      <c r="AQ4733" s="86">
        <f t="shared" si="3864"/>
        <v>0</v>
      </c>
      <c r="AR4733" s="88">
        <f t="shared" si="3864"/>
        <v>0</v>
      </c>
      <c r="AS4733" s="86">
        <f t="shared" si="3864"/>
        <v>0</v>
      </c>
      <c r="AT4733" s="88">
        <f t="shared" si="3864"/>
        <v>0</v>
      </c>
      <c r="AU4733" s="86">
        <f t="shared" si="3864"/>
        <v>0</v>
      </c>
      <c r="AV4733" s="86">
        <f t="shared" si="3847"/>
        <v>0</v>
      </c>
      <c r="AW4733" s="93">
        <f t="shared" si="3848"/>
        <v>0</v>
      </c>
      <c r="AY4733" s="86">
        <f t="shared" si="3849"/>
        <v>0</v>
      </c>
      <c r="AZ4733" s="86">
        <f t="shared" si="3850"/>
        <v>0</v>
      </c>
      <c r="BA4733" s="86">
        <f t="shared" si="3851"/>
        <v>0</v>
      </c>
      <c r="BB4733" s="86">
        <f t="shared" si="3852"/>
        <v>0</v>
      </c>
      <c r="BC4733" s="86">
        <f t="shared" si="3859"/>
        <v>0</v>
      </c>
      <c r="BD4733" s="86">
        <f t="shared" si="3853"/>
        <v>0</v>
      </c>
    </row>
    <row r="4734" spans="2:56" x14ac:dyDescent="0.3">
      <c r="B4734" s="169" t="s">
        <v>74</v>
      </c>
      <c r="C4734" s="248"/>
      <c r="D4734" s="249"/>
      <c r="E4734" s="172">
        <f t="shared" si="3840"/>
        <v>0</v>
      </c>
      <c r="F4734" s="248"/>
      <c r="G4734" s="249"/>
      <c r="H4734" s="172">
        <f t="shared" si="3841"/>
        <v>0</v>
      </c>
      <c r="I4734" s="248"/>
      <c r="J4734" s="250"/>
      <c r="K4734" s="174">
        <f t="shared" si="3842"/>
        <v>0</v>
      </c>
      <c r="L4734" s="248"/>
      <c r="M4734" s="250"/>
      <c r="N4734" s="251"/>
      <c r="O4734" s="248"/>
      <c r="P4734" s="251"/>
      <c r="Q4734" s="166">
        <f t="shared" si="3843"/>
        <v>0</v>
      </c>
      <c r="R4734" s="251"/>
      <c r="S4734" s="251"/>
      <c r="T4734" s="167">
        <f t="shared" si="3854"/>
        <v>0</v>
      </c>
      <c r="U4734" s="157"/>
      <c r="V4734" s="248"/>
      <c r="W4734" s="251"/>
      <c r="X4734" s="166">
        <f t="shared" si="3844"/>
        <v>0</v>
      </c>
      <c r="Y4734" s="251"/>
      <c r="Z4734" s="251"/>
      <c r="AA4734" s="167">
        <f t="shared" si="3855"/>
        <v>0</v>
      </c>
      <c r="AB4734" s="157"/>
      <c r="AC4734" s="248"/>
      <c r="AD4734" s="251"/>
      <c r="AE4734" s="166">
        <f t="shared" si="3845"/>
        <v>0</v>
      </c>
      <c r="AF4734" s="251"/>
      <c r="AG4734" s="251"/>
      <c r="AH4734" s="167">
        <f t="shared" si="3856"/>
        <v>0</v>
      </c>
      <c r="AJ4734" s="252"/>
      <c r="AK4734" s="253"/>
      <c r="AL4734" s="254"/>
      <c r="AM4734" s="253"/>
      <c r="AN4734" s="254"/>
      <c r="AO4734" s="253"/>
      <c r="AP4734" s="254"/>
      <c r="AQ4734" s="253"/>
      <c r="AR4734" s="254"/>
      <c r="AS4734" s="253"/>
      <c r="AT4734" s="254"/>
      <c r="AU4734" s="253"/>
      <c r="AV4734" s="163">
        <f t="shared" si="3847"/>
        <v>0</v>
      </c>
      <c r="AW4734" s="168">
        <f t="shared" si="3848"/>
        <v>0</v>
      </c>
      <c r="AY4734" s="163">
        <f t="shared" si="3849"/>
        <v>0</v>
      </c>
      <c r="AZ4734" s="163">
        <f t="shared" si="3850"/>
        <v>0</v>
      </c>
      <c r="BA4734" s="163">
        <f t="shared" si="3851"/>
        <v>0</v>
      </c>
      <c r="BB4734" s="163">
        <f t="shared" si="3852"/>
        <v>0</v>
      </c>
      <c r="BC4734" s="163">
        <f t="shared" si="3859"/>
        <v>0</v>
      </c>
      <c r="BD4734" s="163">
        <f t="shared" si="3853"/>
        <v>0</v>
      </c>
    </row>
    <row r="4735" spans="2:56" x14ac:dyDescent="0.3">
      <c r="B4735" s="169" t="s">
        <v>75</v>
      </c>
      <c r="C4735" s="248"/>
      <c r="D4735" s="249"/>
      <c r="E4735" s="172">
        <f t="shared" si="3840"/>
        <v>0</v>
      </c>
      <c r="F4735" s="248"/>
      <c r="G4735" s="249"/>
      <c r="H4735" s="172">
        <f t="shared" si="3841"/>
        <v>0</v>
      </c>
      <c r="I4735" s="248"/>
      <c r="J4735" s="250"/>
      <c r="K4735" s="174">
        <f t="shared" si="3842"/>
        <v>0</v>
      </c>
      <c r="L4735" s="248"/>
      <c r="M4735" s="250"/>
      <c r="N4735" s="251"/>
      <c r="O4735" s="248"/>
      <c r="P4735" s="251"/>
      <c r="Q4735" s="166">
        <f t="shared" si="3843"/>
        <v>0</v>
      </c>
      <c r="R4735" s="251"/>
      <c r="S4735" s="251"/>
      <c r="T4735" s="167">
        <f t="shared" si="3854"/>
        <v>0</v>
      </c>
      <c r="U4735" s="157"/>
      <c r="V4735" s="248"/>
      <c r="W4735" s="251"/>
      <c r="X4735" s="166">
        <f t="shared" si="3844"/>
        <v>0</v>
      </c>
      <c r="Y4735" s="251"/>
      <c r="Z4735" s="251"/>
      <c r="AA4735" s="167">
        <f t="shared" si="3855"/>
        <v>0</v>
      </c>
      <c r="AB4735" s="157"/>
      <c r="AC4735" s="248"/>
      <c r="AD4735" s="251"/>
      <c r="AE4735" s="166">
        <f t="shared" si="3845"/>
        <v>0</v>
      </c>
      <c r="AF4735" s="251"/>
      <c r="AG4735" s="251"/>
      <c r="AH4735" s="167">
        <f t="shared" si="3856"/>
        <v>0</v>
      </c>
      <c r="AJ4735" s="252"/>
      <c r="AK4735" s="253"/>
      <c r="AL4735" s="254"/>
      <c r="AM4735" s="253"/>
      <c r="AN4735" s="254"/>
      <c r="AO4735" s="253"/>
      <c r="AP4735" s="254"/>
      <c r="AQ4735" s="253"/>
      <c r="AR4735" s="254"/>
      <c r="AS4735" s="253"/>
      <c r="AT4735" s="254"/>
      <c r="AU4735" s="253"/>
      <c r="AV4735" s="163">
        <f t="shared" si="3847"/>
        <v>0</v>
      </c>
      <c r="AW4735" s="168">
        <f t="shared" si="3848"/>
        <v>0</v>
      </c>
      <c r="AY4735" s="163">
        <f t="shared" si="3849"/>
        <v>0</v>
      </c>
      <c r="AZ4735" s="163">
        <f t="shared" si="3850"/>
        <v>0</v>
      </c>
      <c r="BA4735" s="163">
        <f t="shared" si="3851"/>
        <v>0</v>
      </c>
      <c r="BB4735" s="163">
        <f t="shared" si="3852"/>
        <v>0</v>
      </c>
      <c r="BC4735" s="163">
        <f t="shared" si="3859"/>
        <v>0</v>
      </c>
      <c r="BD4735" s="163">
        <f t="shared" si="3853"/>
        <v>0</v>
      </c>
    </row>
    <row r="4736" spans="2:56" x14ac:dyDescent="0.3">
      <c r="B4736" s="169" t="s">
        <v>76</v>
      </c>
      <c r="C4736" s="248"/>
      <c r="D4736" s="249"/>
      <c r="E4736" s="172">
        <f t="shared" si="3840"/>
        <v>0</v>
      </c>
      <c r="F4736" s="248"/>
      <c r="G4736" s="249"/>
      <c r="H4736" s="172">
        <f t="shared" si="3841"/>
        <v>0</v>
      </c>
      <c r="I4736" s="248"/>
      <c r="J4736" s="250"/>
      <c r="K4736" s="174">
        <f t="shared" si="3842"/>
        <v>0</v>
      </c>
      <c r="L4736" s="248"/>
      <c r="M4736" s="250"/>
      <c r="N4736" s="251"/>
      <c r="O4736" s="248"/>
      <c r="P4736" s="251"/>
      <c r="Q4736" s="166">
        <f t="shared" si="3843"/>
        <v>0</v>
      </c>
      <c r="R4736" s="251"/>
      <c r="S4736" s="251"/>
      <c r="T4736" s="167">
        <f t="shared" si="3854"/>
        <v>0</v>
      </c>
      <c r="U4736" s="157"/>
      <c r="V4736" s="248"/>
      <c r="W4736" s="251"/>
      <c r="X4736" s="166">
        <f t="shared" si="3844"/>
        <v>0</v>
      </c>
      <c r="Y4736" s="251"/>
      <c r="Z4736" s="251"/>
      <c r="AA4736" s="167">
        <f t="shared" si="3855"/>
        <v>0</v>
      </c>
      <c r="AB4736" s="157"/>
      <c r="AC4736" s="248"/>
      <c r="AD4736" s="251"/>
      <c r="AE4736" s="166">
        <f t="shared" si="3845"/>
        <v>0</v>
      </c>
      <c r="AF4736" s="251"/>
      <c r="AG4736" s="251"/>
      <c r="AH4736" s="167">
        <f t="shared" si="3856"/>
        <v>0</v>
      </c>
      <c r="AJ4736" s="252"/>
      <c r="AK4736" s="253"/>
      <c r="AL4736" s="254"/>
      <c r="AM4736" s="253"/>
      <c r="AN4736" s="254"/>
      <c r="AO4736" s="253"/>
      <c r="AP4736" s="254"/>
      <c r="AQ4736" s="253"/>
      <c r="AR4736" s="254"/>
      <c r="AS4736" s="253"/>
      <c r="AT4736" s="254"/>
      <c r="AU4736" s="253"/>
      <c r="AV4736" s="163">
        <f t="shared" si="3847"/>
        <v>0</v>
      </c>
      <c r="AW4736" s="168">
        <f t="shared" si="3848"/>
        <v>0</v>
      </c>
      <c r="AY4736" s="163">
        <f t="shared" si="3849"/>
        <v>0</v>
      </c>
      <c r="AZ4736" s="163">
        <f t="shared" si="3850"/>
        <v>0</v>
      </c>
      <c r="BA4736" s="163">
        <f t="shared" si="3851"/>
        <v>0</v>
      </c>
      <c r="BB4736" s="163">
        <f t="shared" si="3852"/>
        <v>0</v>
      </c>
      <c r="BC4736" s="163">
        <f t="shared" si="3859"/>
        <v>0</v>
      </c>
      <c r="BD4736" s="163">
        <f t="shared" si="3853"/>
        <v>0</v>
      </c>
    </row>
    <row r="4737" spans="2:56" x14ac:dyDescent="0.3">
      <c r="B4737" s="169" t="s">
        <v>77</v>
      </c>
      <c r="C4737" s="248"/>
      <c r="D4737" s="249"/>
      <c r="E4737" s="172">
        <f t="shared" si="3840"/>
        <v>0</v>
      </c>
      <c r="F4737" s="248"/>
      <c r="G4737" s="249"/>
      <c r="H4737" s="172">
        <f t="shared" si="3841"/>
        <v>0</v>
      </c>
      <c r="I4737" s="248"/>
      <c r="J4737" s="250"/>
      <c r="K4737" s="174">
        <f t="shared" si="3842"/>
        <v>0</v>
      </c>
      <c r="L4737" s="248"/>
      <c r="M4737" s="250"/>
      <c r="N4737" s="251"/>
      <c r="O4737" s="248"/>
      <c r="P4737" s="251"/>
      <c r="Q4737" s="166">
        <f t="shared" si="3843"/>
        <v>0</v>
      </c>
      <c r="R4737" s="251"/>
      <c r="S4737" s="251"/>
      <c r="T4737" s="167">
        <f t="shared" si="3854"/>
        <v>0</v>
      </c>
      <c r="U4737" s="157"/>
      <c r="V4737" s="248"/>
      <c r="W4737" s="251"/>
      <c r="X4737" s="166">
        <f t="shared" si="3844"/>
        <v>0</v>
      </c>
      <c r="Y4737" s="251"/>
      <c r="Z4737" s="251"/>
      <c r="AA4737" s="167">
        <f t="shared" si="3855"/>
        <v>0</v>
      </c>
      <c r="AB4737" s="157"/>
      <c r="AC4737" s="248"/>
      <c r="AD4737" s="251"/>
      <c r="AE4737" s="166">
        <f t="shared" si="3845"/>
        <v>0</v>
      </c>
      <c r="AF4737" s="251"/>
      <c r="AG4737" s="251"/>
      <c r="AH4737" s="167">
        <f t="shared" si="3856"/>
        <v>0</v>
      </c>
      <c r="AJ4737" s="252"/>
      <c r="AK4737" s="253"/>
      <c r="AL4737" s="254"/>
      <c r="AM4737" s="253"/>
      <c r="AN4737" s="254"/>
      <c r="AO4737" s="253"/>
      <c r="AP4737" s="254"/>
      <c r="AQ4737" s="253"/>
      <c r="AR4737" s="254"/>
      <c r="AS4737" s="253"/>
      <c r="AT4737" s="254"/>
      <c r="AU4737" s="253"/>
      <c r="AV4737" s="163">
        <f t="shared" si="3847"/>
        <v>0</v>
      </c>
      <c r="AW4737" s="168">
        <f t="shared" si="3848"/>
        <v>0</v>
      </c>
      <c r="AY4737" s="163">
        <f t="shared" si="3849"/>
        <v>0</v>
      </c>
      <c r="AZ4737" s="163">
        <f t="shared" si="3850"/>
        <v>0</v>
      </c>
      <c r="BA4737" s="163">
        <f t="shared" si="3851"/>
        <v>0</v>
      </c>
      <c r="BB4737" s="163">
        <f t="shared" si="3852"/>
        <v>0</v>
      </c>
      <c r="BC4737" s="163">
        <f t="shared" si="3859"/>
        <v>0</v>
      </c>
      <c r="BD4737" s="163">
        <f t="shared" si="3853"/>
        <v>0</v>
      </c>
    </row>
    <row r="4738" spans="2:56" x14ac:dyDescent="0.3">
      <c r="B4738" s="179" t="s">
        <v>78</v>
      </c>
      <c r="C4738" s="83">
        <f>SUM(C4739)</f>
        <v>0</v>
      </c>
      <c r="D4738" s="84">
        <f>SUM(D4739)</f>
        <v>0</v>
      </c>
      <c r="E4738" s="85">
        <f t="shared" si="3840"/>
        <v>0</v>
      </c>
      <c r="F4738" s="83">
        <f>SUM(F4739)</f>
        <v>0</v>
      </c>
      <c r="G4738" s="84">
        <f>SUM(G4739)</f>
        <v>0</v>
      </c>
      <c r="H4738" s="85">
        <f t="shared" si="3841"/>
        <v>0</v>
      </c>
      <c r="I4738" s="83">
        <f>SUM(I4739)</f>
        <v>0</v>
      </c>
      <c r="J4738" s="86">
        <f>SUM(J4739)</f>
        <v>0</v>
      </c>
      <c r="K4738" s="87">
        <f t="shared" si="3842"/>
        <v>0</v>
      </c>
      <c r="L4738" s="83">
        <f>SUM(L4739)</f>
        <v>0</v>
      </c>
      <c r="M4738" s="86">
        <f>SUM(M4739)</f>
        <v>0</v>
      </c>
      <c r="N4738" s="88">
        <f>SUM(N4739)</f>
        <v>0</v>
      </c>
      <c r="O4738" s="83">
        <f>SUM(O4739)</f>
        <v>0</v>
      </c>
      <c r="P4738" s="88">
        <f>SUM(P4739)</f>
        <v>0</v>
      </c>
      <c r="Q4738" s="177">
        <f t="shared" si="3843"/>
        <v>0</v>
      </c>
      <c r="R4738" s="88">
        <f>SUM(R4739)</f>
        <v>0</v>
      </c>
      <c r="S4738" s="88">
        <f>SUM(S4739)</f>
        <v>0</v>
      </c>
      <c r="T4738" s="178">
        <f t="shared" si="3854"/>
        <v>0</v>
      </c>
      <c r="U4738" s="157"/>
      <c r="V4738" s="83">
        <f>SUM(V4739)</f>
        <v>0</v>
      </c>
      <c r="W4738" s="88">
        <f>SUM(W4739)</f>
        <v>0</v>
      </c>
      <c r="X4738" s="177">
        <f t="shared" si="3844"/>
        <v>0</v>
      </c>
      <c r="Y4738" s="88">
        <f>SUM(Y4739)</f>
        <v>0</v>
      </c>
      <c r="Z4738" s="88">
        <f>SUM(Z4739)</f>
        <v>0</v>
      </c>
      <c r="AA4738" s="178">
        <f t="shared" si="3855"/>
        <v>0</v>
      </c>
      <c r="AB4738" s="157"/>
      <c r="AC4738" s="83">
        <f>SUM(AC4739)</f>
        <v>0</v>
      </c>
      <c r="AD4738" s="88">
        <f>SUM(AD4739)</f>
        <v>0</v>
      </c>
      <c r="AE4738" s="177">
        <f t="shared" si="3845"/>
        <v>0</v>
      </c>
      <c r="AF4738" s="88">
        <f>SUM(AF4739)</f>
        <v>0</v>
      </c>
      <c r="AG4738" s="88">
        <f>SUM(AG4739)</f>
        <v>0</v>
      </c>
      <c r="AH4738" s="178">
        <f t="shared" si="3856"/>
        <v>0</v>
      </c>
      <c r="AJ4738" s="84">
        <f t="shared" ref="AJ4738:AU4738" si="3865">SUM(AJ4739)</f>
        <v>0</v>
      </c>
      <c r="AK4738" s="86">
        <f t="shared" si="3865"/>
        <v>0</v>
      </c>
      <c r="AL4738" s="88">
        <f t="shared" si="3865"/>
        <v>0</v>
      </c>
      <c r="AM4738" s="86">
        <f t="shared" si="3865"/>
        <v>0</v>
      </c>
      <c r="AN4738" s="88">
        <f t="shared" si="3865"/>
        <v>0</v>
      </c>
      <c r="AO4738" s="86">
        <f t="shared" si="3865"/>
        <v>0</v>
      </c>
      <c r="AP4738" s="88">
        <f t="shared" si="3865"/>
        <v>0</v>
      </c>
      <c r="AQ4738" s="86">
        <f t="shared" si="3865"/>
        <v>0</v>
      </c>
      <c r="AR4738" s="88">
        <f t="shared" si="3865"/>
        <v>0</v>
      </c>
      <c r="AS4738" s="86">
        <f t="shared" si="3865"/>
        <v>0</v>
      </c>
      <c r="AT4738" s="88">
        <f t="shared" si="3865"/>
        <v>0</v>
      </c>
      <c r="AU4738" s="86">
        <f t="shared" si="3865"/>
        <v>0</v>
      </c>
      <c r="AV4738" s="86">
        <f t="shared" si="3847"/>
        <v>0</v>
      </c>
      <c r="AW4738" s="93">
        <f t="shared" si="3848"/>
        <v>0</v>
      </c>
      <c r="AY4738" s="86">
        <f t="shared" si="3849"/>
        <v>0</v>
      </c>
      <c r="AZ4738" s="86">
        <f t="shared" si="3850"/>
        <v>0</v>
      </c>
      <c r="BA4738" s="86">
        <f t="shared" si="3851"/>
        <v>0</v>
      </c>
      <c r="BB4738" s="86">
        <f t="shared" si="3852"/>
        <v>0</v>
      </c>
      <c r="BC4738" s="86">
        <f t="shared" si="3859"/>
        <v>0</v>
      </c>
      <c r="BD4738" s="86">
        <f t="shared" si="3853"/>
        <v>0</v>
      </c>
    </row>
    <row r="4739" spans="2:56" x14ac:dyDescent="0.3">
      <c r="B4739" s="169" t="s">
        <v>79</v>
      </c>
      <c r="C4739" s="248"/>
      <c r="D4739" s="249"/>
      <c r="E4739" s="172">
        <f t="shared" si="3840"/>
        <v>0</v>
      </c>
      <c r="F4739" s="248"/>
      <c r="G4739" s="249"/>
      <c r="H4739" s="172">
        <f t="shared" si="3841"/>
        <v>0</v>
      </c>
      <c r="I4739" s="248"/>
      <c r="J4739" s="250"/>
      <c r="K4739" s="174">
        <f t="shared" si="3842"/>
        <v>0</v>
      </c>
      <c r="L4739" s="248"/>
      <c r="M4739" s="250"/>
      <c r="N4739" s="251"/>
      <c r="O4739" s="248"/>
      <c r="P4739" s="251"/>
      <c r="Q4739" s="166">
        <f t="shared" si="3843"/>
        <v>0</v>
      </c>
      <c r="R4739" s="251"/>
      <c r="S4739" s="251"/>
      <c r="T4739" s="167">
        <f t="shared" si="3854"/>
        <v>0</v>
      </c>
      <c r="U4739" s="157"/>
      <c r="V4739" s="248"/>
      <c r="W4739" s="251"/>
      <c r="X4739" s="166">
        <f t="shared" si="3844"/>
        <v>0</v>
      </c>
      <c r="Y4739" s="251"/>
      <c r="Z4739" s="251"/>
      <c r="AA4739" s="167">
        <f t="shared" si="3855"/>
        <v>0</v>
      </c>
      <c r="AB4739" s="157"/>
      <c r="AC4739" s="248"/>
      <c r="AD4739" s="251"/>
      <c r="AE4739" s="166">
        <f t="shared" si="3845"/>
        <v>0</v>
      </c>
      <c r="AF4739" s="251"/>
      <c r="AG4739" s="251"/>
      <c r="AH4739" s="167">
        <f t="shared" si="3856"/>
        <v>0</v>
      </c>
      <c r="AJ4739" s="252"/>
      <c r="AK4739" s="253"/>
      <c r="AL4739" s="254"/>
      <c r="AM4739" s="253"/>
      <c r="AN4739" s="254"/>
      <c r="AO4739" s="253"/>
      <c r="AP4739" s="254"/>
      <c r="AQ4739" s="253"/>
      <c r="AR4739" s="254"/>
      <c r="AS4739" s="253"/>
      <c r="AT4739" s="254"/>
      <c r="AU4739" s="253"/>
      <c r="AV4739" s="163">
        <f t="shared" si="3847"/>
        <v>0</v>
      </c>
      <c r="AW4739" s="168">
        <f t="shared" si="3848"/>
        <v>0</v>
      </c>
      <c r="AY4739" s="163">
        <f t="shared" si="3849"/>
        <v>0</v>
      </c>
      <c r="AZ4739" s="163">
        <f t="shared" si="3850"/>
        <v>0</v>
      </c>
      <c r="BA4739" s="163">
        <f t="shared" si="3851"/>
        <v>0</v>
      </c>
      <c r="BB4739" s="163">
        <f t="shared" si="3852"/>
        <v>0</v>
      </c>
      <c r="BC4739" s="163">
        <f t="shared" si="3859"/>
        <v>0</v>
      </c>
      <c r="BD4739" s="163">
        <f t="shared" si="3853"/>
        <v>0</v>
      </c>
    </row>
    <row r="4740" spans="2:56" x14ac:dyDescent="0.3">
      <c r="B4740" s="179" t="s">
        <v>80</v>
      </c>
      <c r="C4740" s="83">
        <f>SUM(C4741)</f>
        <v>0</v>
      </c>
      <c r="D4740" s="84">
        <f>SUM(D4741)</f>
        <v>0</v>
      </c>
      <c r="E4740" s="85">
        <f t="shared" si="3840"/>
        <v>0</v>
      </c>
      <c r="F4740" s="83">
        <f>SUM(F4741)</f>
        <v>0</v>
      </c>
      <c r="G4740" s="84">
        <f>SUM(G4741)</f>
        <v>0</v>
      </c>
      <c r="H4740" s="85">
        <f t="shared" si="3841"/>
        <v>0</v>
      </c>
      <c r="I4740" s="83">
        <f>SUM(I4741)</f>
        <v>0</v>
      </c>
      <c r="J4740" s="86">
        <f>SUM(J4741)</f>
        <v>0</v>
      </c>
      <c r="K4740" s="87">
        <f t="shared" si="3842"/>
        <v>0</v>
      </c>
      <c r="L4740" s="83">
        <f>SUM(L4741)</f>
        <v>0</v>
      </c>
      <c r="M4740" s="86">
        <f>SUM(M4741)</f>
        <v>0</v>
      </c>
      <c r="N4740" s="88">
        <f>SUM(N4741)</f>
        <v>0</v>
      </c>
      <c r="O4740" s="83">
        <f>SUM(O4741)</f>
        <v>0</v>
      </c>
      <c r="P4740" s="88">
        <f>SUM(P4741)</f>
        <v>0</v>
      </c>
      <c r="Q4740" s="177">
        <f t="shared" si="3843"/>
        <v>0</v>
      </c>
      <c r="R4740" s="88">
        <f>SUM(R4741)</f>
        <v>0</v>
      </c>
      <c r="S4740" s="88">
        <f>SUM(S4741)</f>
        <v>0</v>
      </c>
      <c r="T4740" s="178">
        <f t="shared" si="3854"/>
        <v>0</v>
      </c>
      <c r="U4740" s="157"/>
      <c r="V4740" s="83">
        <f>SUM(V4741)</f>
        <v>0</v>
      </c>
      <c r="W4740" s="88">
        <f>SUM(W4741)</f>
        <v>0</v>
      </c>
      <c r="X4740" s="177">
        <f t="shared" si="3844"/>
        <v>0</v>
      </c>
      <c r="Y4740" s="88">
        <f>SUM(Y4741)</f>
        <v>0</v>
      </c>
      <c r="Z4740" s="88">
        <f>SUM(Z4741)</f>
        <v>0</v>
      </c>
      <c r="AA4740" s="178">
        <f t="shared" si="3855"/>
        <v>0</v>
      </c>
      <c r="AB4740" s="157"/>
      <c r="AC4740" s="83">
        <f>SUM(AC4741)</f>
        <v>0</v>
      </c>
      <c r="AD4740" s="88">
        <f>SUM(AD4741)</f>
        <v>0</v>
      </c>
      <c r="AE4740" s="177">
        <f t="shared" si="3845"/>
        <v>0</v>
      </c>
      <c r="AF4740" s="88">
        <f>SUM(AF4741)</f>
        <v>0</v>
      </c>
      <c r="AG4740" s="88">
        <f>SUM(AG4741)</f>
        <v>0</v>
      </c>
      <c r="AH4740" s="178">
        <f t="shared" si="3856"/>
        <v>0</v>
      </c>
      <c r="AJ4740" s="84">
        <f t="shared" ref="AJ4740:AU4740" si="3866">SUM(AJ4741)</f>
        <v>0</v>
      </c>
      <c r="AK4740" s="86">
        <f t="shared" si="3866"/>
        <v>0</v>
      </c>
      <c r="AL4740" s="88">
        <f t="shared" si="3866"/>
        <v>0</v>
      </c>
      <c r="AM4740" s="86">
        <f t="shared" si="3866"/>
        <v>0</v>
      </c>
      <c r="AN4740" s="88">
        <f t="shared" si="3866"/>
        <v>0</v>
      </c>
      <c r="AO4740" s="86">
        <f t="shared" si="3866"/>
        <v>0</v>
      </c>
      <c r="AP4740" s="88">
        <f t="shared" si="3866"/>
        <v>0</v>
      </c>
      <c r="AQ4740" s="86">
        <f t="shared" si="3866"/>
        <v>0</v>
      </c>
      <c r="AR4740" s="88">
        <f t="shared" si="3866"/>
        <v>0</v>
      </c>
      <c r="AS4740" s="86">
        <f t="shared" si="3866"/>
        <v>0</v>
      </c>
      <c r="AT4740" s="88">
        <f t="shared" si="3866"/>
        <v>0</v>
      </c>
      <c r="AU4740" s="86">
        <f t="shared" si="3866"/>
        <v>0</v>
      </c>
      <c r="AV4740" s="86">
        <f t="shared" si="3847"/>
        <v>0</v>
      </c>
      <c r="AW4740" s="93">
        <f t="shared" si="3848"/>
        <v>0</v>
      </c>
      <c r="AY4740" s="86">
        <f t="shared" si="3849"/>
        <v>0</v>
      </c>
      <c r="AZ4740" s="86">
        <f t="shared" si="3850"/>
        <v>0</v>
      </c>
      <c r="BA4740" s="86">
        <f t="shared" si="3851"/>
        <v>0</v>
      </c>
      <c r="BB4740" s="86">
        <f t="shared" si="3852"/>
        <v>0</v>
      </c>
      <c r="BC4740" s="86">
        <f t="shared" si="3859"/>
        <v>0</v>
      </c>
      <c r="BD4740" s="86">
        <f t="shared" si="3853"/>
        <v>0</v>
      </c>
    </row>
    <row r="4741" spans="2:56" x14ac:dyDescent="0.3">
      <c r="B4741" s="169" t="s">
        <v>80</v>
      </c>
      <c r="C4741" s="248"/>
      <c r="D4741" s="249"/>
      <c r="E4741" s="172">
        <f t="shared" si="3840"/>
        <v>0</v>
      </c>
      <c r="F4741" s="248"/>
      <c r="G4741" s="249"/>
      <c r="H4741" s="172">
        <f t="shared" si="3841"/>
        <v>0</v>
      </c>
      <c r="I4741" s="248"/>
      <c r="J4741" s="250"/>
      <c r="K4741" s="174">
        <f t="shared" si="3842"/>
        <v>0</v>
      </c>
      <c r="L4741" s="248"/>
      <c r="M4741" s="250"/>
      <c r="N4741" s="251"/>
      <c r="O4741" s="248"/>
      <c r="P4741" s="251"/>
      <c r="Q4741" s="166">
        <f t="shared" si="3843"/>
        <v>0</v>
      </c>
      <c r="R4741" s="251"/>
      <c r="S4741" s="251"/>
      <c r="T4741" s="167">
        <f t="shared" si="3854"/>
        <v>0</v>
      </c>
      <c r="U4741" s="157"/>
      <c r="V4741" s="248"/>
      <c r="W4741" s="251"/>
      <c r="X4741" s="166">
        <f t="shared" si="3844"/>
        <v>0</v>
      </c>
      <c r="Y4741" s="251"/>
      <c r="Z4741" s="251"/>
      <c r="AA4741" s="167">
        <f t="shared" si="3855"/>
        <v>0</v>
      </c>
      <c r="AB4741" s="157"/>
      <c r="AC4741" s="248"/>
      <c r="AD4741" s="251"/>
      <c r="AE4741" s="166">
        <f t="shared" si="3845"/>
        <v>0</v>
      </c>
      <c r="AF4741" s="251"/>
      <c r="AG4741" s="251"/>
      <c r="AH4741" s="167">
        <f t="shared" si="3856"/>
        <v>0</v>
      </c>
      <c r="AJ4741" s="252"/>
      <c r="AK4741" s="253"/>
      <c r="AL4741" s="254"/>
      <c r="AM4741" s="253"/>
      <c r="AN4741" s="254"/>
      <c r="AO4741" s="253"/>
      <c r="AP4741" s="254"/>
      <c r="AQ4741" s="253"/>
      <c r="AR4741" s="254"/>
      <c r="AS4741" s="253"/>
      <c r="AT4741" s="254"/>
      <c r="AU4741" s="253"/>
      <c r="AV4741" s="163">
        <f t="shared" si="3847"/>
        <v>0</v>
      </c>
      <c r="AW4741" s="168">
        <f t="shared" si="3848"/>
        <v>0</v>
      </c>
      <c r="AY4741" s="163">
        <f t="shared" si="3849"/>
        <v>0</v>
      </c>
      <c r="AZ4741" s="163">
        <f t="shared" si="3850"/>
        <v>0</v>
      </c>
      <c r="BA4741" s="163">
        <f t="shared" si="3851"/>
        <v>0</v>
      </c>
      <c r="BB4741" s="163">
        <f t="shared" si="3852"/>
        <v>0</v>
      </c>
      <c r="BC4741" s="163">
        <f t="shared" si="3859"/>
        <v>0</v>
      </c>
      <c r="BD4741" s="163">
        <f t="shared" si="3853"/>
        <v>0</v>
      </c>
    </row>
    <row r="4742" spans="2:56" x14ac:dyDescent="0.3">
      <c r="B4742" s="179" t="s">
        <v>81</v>
      </c>
      <c r="C4742" s="83">
        <f>SUM(C4743)</f>
        <v>40280</v>
      </c>
      <c r="D4742" s="84">
        <f>SUM(D4743)</f>
        <v>40164</v>
      </c>
      <c r="E4742" s="85">
        <f t="shared" si="3840"/>
        <v>0.99712015888778549</v>
      </c>
      <c r="F4742" s="83">
        <f>SUM(F4743)</f>
        <v>99121</v>
      </c>
      <c r="G4742" s="84">
        <f>SUM(G4743)</f>
        <v>99120.25</v>
      </c>
      <c r="H4742" s="85">
        <f t="shared" si="3841"/>
        <v>0.99999243349038047</v>
      </c>
      <c r="I4742" s="83">
        <f>SUM(I4743)</f>
        <v>145645</v>
      </c>
      <c r="J4742" s="86">
        <f>SUM(J4743)</f>
        <v>145645</v>
      </c>
      <c r="K4742" s="87">
        <f t="shared" si="3842"/>
        <v>1</v>
      </c>
      <c r="L4742" s="83">
        <f>SUM(L4743)</f>
        <v>42000</v>
      </c>
      <c r="M4742" s="86">
        <f>SUM(M4743)</f>
        <v>82000</v>
      </c>
      <c r="N4742" s="88">
        <f>SUM(N4743)</f>
        <v>0</v>
      </c>
      <c r="O4742" s="83">
        <f>SUM(O4743)</f>
        <v>14000</v>
      </c>
      <c r="P4742" s="88">
        <f>SUM(P4743)</f>
        <v>60000</v>
      </c>
      <c r="Q4742" s="177">
        <f t="shared" si="3843"/>
        <v>74000</v>
      </c>
      <c r="R4742" s="88">
        <f>SUM(R4743)</f>
        <v>0</v>
      </c>
      <c r="S4742" s="88">
        <f>SUM(S4743)</f>
        <v>0</v>
      </c>
      <c r="T4742" s="178">
        <f t="shared" si="3854"/>
        <v>74000</v>
      </c>
      <c r="U4742" s="157"/>
      <c r="V4742" s="83">
        <f>SUM(V4743)</f>
        <v>14000</v>
      </c>
      <c r="W4742" s="88">
        <f>SUM(W4743)</f>
        <v>0</v>
      </c>
      <c r="X4742" s="177">
        <f t="shared" si="3844"/>
        <v>14000</v>
      </c>
      <c r="Y4742" s="88">
        <f>SUM(Y4743)</f>
        <v>0</v>
      </c>
      <c r="Z4742" s="88">
        <f>SUM(Z4743)</f>
        <v>0</v>
      </c>
      <c r="AA4742" s="178">
        <f t="shared" si="3855"/>
        <v>14000</v>
      </c>
      <c r="AB4742" s="157"/>
      <c r="AC4742" s="83">
        <f>SUM(AC4743)</f>
        <v>14000</v>
      </c>
      <c r="AD4742" s="88">
        <f>SUM(AD4743)</f>
        <v>0</v>
      </c>
      <c r="AE4742" s="177">
        <f t="shared" si="3845"/>
        <v>14000</v>
      </c>
      <c r="AF4742" s="88">
        <f>SUM(AF4743)</f>
        <v>0</v>
      </c>
      <c r="AG4742" s="88">
        <f>SUM(AG4743)</f>
        <v>0</v>
      </c>
      <c r="AH4742" s="178">
        <f t="shared" si="3856"/>
        <v>14000</v>
      </c>
      <c r="AJ4742" s="84">
        <f t="shared" ref="AJ4742:AU4742" si="3867">SUM(AJ4743)</f>
        <v>0</v>
      </c>
      <c r="AK4742" s="86">
        <f t="shared" si="3867"/>
        <v>0</v>
      </c>
      <c r="AL4742" s="88">
        <f t="shared" si="3867"/>
        <v>12000</v>
      </c>
      <c r="AM4742" s="86">
        <f t="shared" si="3867"/>
        <v>0</v>
      </c>
      <c r="AN4742" s="88">
        <f t="shared" si="3867"/>
        <v>0</v>
      </c>
      <c r="AO4742" s="86">
        <f t="shared" si="3867"/>
        <v>0</v>
      </c>
      <c r="AP4742" s="88">
        <f t="shared" si="3867"/>
        <v>12000</v>
      </c>
      <c r="AQ4742" s="86">
        <f t="shared" si="3867"/>
        <v>38000</v>
      </c>
      <c r="AR4742" s="88">
        <f t="shared" si="3867"/>
        <v>0</v>
      </c>
      <c r="AS4742" s="86">
        <f t="shared" si="3867"/>
        <v>0</v>
      </c>
      <c r="AT4742" s="88">
        <f t="shared" si="3867"/>
        <v>12000</v>
      </c>
      <c r="AU4742" s="86">
        <f t="shared" si="3867"/>
        <v>0</v>
      </c>
      <c r="AV4742" s="86">
        <f t="shared" si="3847"/>
        <v>74000</v>
      </c>
      <c r="AW4742" s="93">
        <f t="shared" si="3848"/>
        <v>0</v>
      </c>
      <c r="AY4742" s="86">
        <f t="shared" si="3849"/>
        <v>12000</v>
      </c>
      <c r="AZ4742" s="86">
        <f t="shared" si="3850"/>
        <v>0</v>
      </c>
      <c r="BA4742" s="86">
        <f t="shared" si="3851"/>
        <v>50000</v>
      </c>
      <c r="BB4742" s="86">
        <f t="shared" si="3852"/>
        <v>12000</v>
      </c>
      <c r="BC4742" s="86">
        <f t="shared" si="3859"/>
        <v>74000</v>
      </c>
      <c r="BD4742" s="86">
        <f t="shared" si="3853"/>
        <v>0</v>
      </c>
    </row>
    <row r="4743" spans="2:56" x14ac:dyDescent="0.3">
      <c r="B4743" s="169" t="s">
        <v>81</v>
      </c>
      <c r="C4743" s="248">
        <v>40280</v>
      </c>
      <c r="D4743" s="249">
        <v>40164</v>
      </c>
      <c r="E4743" s="172">
        <f t="shared" si="3840"/>
        <v>0.99712015888778549</v>
      </c>
      <c r="F4743" s="248">
        <v>99121</v>
      </c>
      <c r="G4743" s="249">
        <v>99120.25</v>
      </c>
      <c r="H4743" s="172">
        <f t="shared" si="3841"/>
        <v>0.99999243349038047</v>
      </c>
      <c r="I4743" s="248">
        <v>145645</v>
      </c>
      <c r="J4743" s="250">
        <v>145645</v>
      </c>
      <c r="K4743" s="174">
        <f t="shared" si="3842"/>
        <v>1</v>
      </c>
      <c r="L4743" s="248">
        <v>42000</v>
      </c>
      <c r="M4743" s="250">
        <v>82000</v>
      </c>
      <c r="N4743" s="251"/>
      <c r="O4743" s="248">
        <v>14000</v>
      </c>
      <c r="P4743" s="251">
        <v>60000</v>
      </c>
      <c r="Q4743" s="166">
        <f t="shared" si="3843"/>
        <v>74000</v>
      </c>
      <c r="R4743" s="251"/>
      <c r="S4743" s="251"/>
      <c r="T4743" s="167">
        <f t="shared" si="3854"/>
        <v>74000</v>
      </c>
      <c r="U4743" s="157"/>
      <c r="V4743" s="248">
        <v>14000</v>
      </c>
      <c r="W4743" s="251"/>
      <c r="X4743" s="166">
        <f t="shared" si="3844"/>
        <v>14000</v>
      </c>
      <c r="Y4743" s="251"/>
      <c r="Z4743" s="251"/>
      <c r="AA4743" s="167">
        <f t="shared" si="3855"/>
        <v>14000</v>
      </c>
      <c r="AB4743" s="157"/>
      <c r="AC4743" s="248">
        <v>14000</v>
      </c>
      <c r="AD4743" s="251"/>
      <c r="AE4743" s="166">
        <f t="shared" si="3845"/>
        <v>14000</v>
      </c>
      <c r="AF4743" s="251"/>
      <c r="AG4743" s="251"/>
      <c r="AH4743" s="167">
        <f t="shared" si="3856"/>
        <v>14000</v>
      </c>
      <c r="AJ4743" s="252"/>
      <c r="AK4743" s="253"/>
      <c r="AL4743" s="254">
        <v>12000</v>
      </c>
      <c r="AM4743" s="253"/>
      <c r="AN4743" s="254"/>
      <c r="AO4743" s="253"/>
      <c r="AP4743" s="254">
        <v>12000</v>
      </c>
      <c r="AQ4743" s="253">
        <f>14000+24000</f>
        <v>38000</v>
      </c>
      <c r="AR4743" s="254"/>
      <c r="AS4743" s="253"/>
      <c r="AT4743" s="254">
        <v>12000</v>
      </c>
      <c r="AU4743" s="253"/>
      <c r="AV4743" s="163">
        <f t="shared" si="3847"/>
        <v>74000</v>
      </c>
      <c r="AW4743" s="168">
        <f t="shared" si="3848"/>
        <v>0</v>
      </c>
      <c r="AY4743" s="163">
        <f t="shared" si="3849"/>
        <v>12000</v>
      </c>
      <c r="AZ4743" s="163">
        <f t="shared" si="3850"/>
        <v>0</v>
      </c>
      <c r="BA4743" s="163">
        <f t="shared" si="3851"/>
        <v>50000</v>
      </c>
      <c r="BB4743" s="163">
        <f t="shared" si="3852"/>
        <v>12000</v>
      </c>
      <c r="BC4743" s="163">
        <f t="shared" si="3859"/>
        <v>74000</v>
      </c>
      <c r="BD4743" s="163">
        <f t="shared" si="3853"/>
        <v>0</v>
      </c>
    </row>
    <row r="4744" spans="2:56" x14ac:dyDescent="0.3">
      <c r="B4744" s="179" t="s">
        <v>82</v>
      </c>
      <c r="C4744" s="83">
        <f>SUM(C4745:C4750)</f>
        <v>0</v>
      </c>
      <c r="D4744" s="84">
        <f>SUM(D4745:D4750)</f>
        <v>0</v>
      </c>
      <c r="E4744" s="85">
        <f t="shared" si="3840"/>
        <v>0</v>
      </c>
      <c r="F4744" s="83">
        <f>SUM(F4745:F4750)</f>
        <v>0</v>
      </c>
      <c r="G4744" s="84">
        <f>SUM(G4745:G4750)</f>
        <v>0</v>
      </c>
      <c r="H4744" s="85">
        <f t="shared" si="3841"/>
        <v>0</v>
      </c>
      <c r="I4744" s="83">
        <f>SUM(I4745:I4750)</f>
        <v>0</v>
      </c>
      <c r="J4744" s="86">
        <f>SUM(J4745:J4750)</f>
        <v>0</v>
      </c>
      <c r="K4744" s="87">
        <f t="shared" si="3842"/>
        <v>0</v>
      </c>
      <c r="L4744" s="83">
        <f>SUM(L4745:L4750)</f>
        <v>0</v>
      </c>
      <c r="M4744" s="86">
        <f>SUM(M4745:M4750)</f>
        <v>0</v>
      </c>
      <c r="N4744" s="88">
        <f>SUM(N4745:N4750)</f>
        <v>0</v>
      </c>
      <c r="O4744" s="83">
        <f>SUM(O4745:O4750)</f>
        <v>0</v>
      </c>
      <c r="P4744" s="88">
        <f>SUM(P4745:P4750)</f>
        <v>0</v>
      </c>
      <c r="Q4744" s="177">
        <f t="shared" si="3843"/>
        <v>0</v>
      </c>
      <c r="R4744" s="88">
        <f>SUM(R4745:R4750)</f>
        <v>0</v>
      </c>
      <c r="S4744" s="88">
        <f>SUM(S4745:S4750)</f>
        <v>0</v>
      </c>
      <c r="T4744" s="178">
        <f t="shared" si="3854"/>
        <v>0</v>
      </c>
      <c r="U4744" s="157"/>
      <c r="V4744" s="83">
        <f>SUM(V4745:V4750)</f>
        <v>0</v>
      </c>
      <c r="W4744" s="88">
        <f>SUM(W4745:W4750)</f>
        <v>0</v>
      </c>
      <c r="X4744" s="177">
        <f t="shared" si="3844"/>
        <v>0</v>
      </c>
      <c r="Y4744" s="88">
        <f>SUM(Y4745:Y4750)</f>
        <v>0</v>
      </c>
      <c r="Z4744" s="88">
        <f>SUM(Z4745:Z4750)</f>
        <v>0</v>
      </c>
      <c r="AA4744" s="178">
        <f t="shared" si="3855"/>
        <v>0</v>
      </c>
      <c r="AB4744" s="157"/>
      <c r="AC4744" s="83">
        <f>SUM(AC4745:AC4750)</f>
        <v>0</v>
      </c>
      <c r="AD4744" s="88">
        <f>SUM(AD4745:AD4750)</f>
        <v>0</v>
      </c>
      <c r="AE4744" s="177">
        <f t="shared" si="3845"/>
        <v>0</v>
      </c>
      <c r="AF4744" s="88">
        <f>SUM(AF4745:AF4750)</f>
        <v>0</v>
      </c>
      <c r="AG4744" s="88">
        <f>SUM(AG4745:AG4750)</f>
        <v>0</v>
      </c>
      <c r="AH4744" s="178">
        <f t="shared" si="3856"/>
        <v>0</v>
      </c>
      <c r="AJ4744" s="84">
        <f t="shared" ref="AJ4744:AU4744" si="3868">SUM(AJ4745:AJ4750)</f>
        <v>0</v>
      </c>
      <c r="AK4744" s="86">
        <f t="shared" si="3868"/>
        <v>0</v>
      </c>
      <c r="AL4744" s="88">
        <f t="shared" si="3868"/>
        <v>0</v>
      </c>
      <c r="AM4744" s="86">
        <f t="shared" si="3868"/>
        <v>0</v>
      </c>
      <c r="AN4744" s="88">
        <f t="shared" si="3868"/>
        <v>0</v>
      </c>
      <c r="AO4744" s="86">
        <f t="shared" si="3868"/>
        <v>0</v>
      </c>
      <c r="AP4744" s="88">
        <f t="shared" si="3868"/>
        <v>0</v>
      </c>
      <c r="AQ4744" s="86">
        <f t="shared" si="3868"/>
        <v>0</v>
      </c>
      <c r="AR4744" s="88">
        <f t="shared" si="3868"/>
        <v>0</v>
      </c>
      <c r="AS4744" s="86">
        <f t="shared" si="3868"/>
        <v>0</v>
      </c>
      <c r="AT4744" s="88">
        <f t="shared" si="3868"/>
        <v>0</v>
      </c>
      <c r="AU4744" s="86">
        <f t="shared" si="3868"/>
        <v>0</v>
      </c>
      <c r="AV4744" s="86">
        <f t="shared" si="3847"/>
        <v>0</v>
      </c>
      <c r="AW4744" s="93">
        <f t="shared" si="3848"/>
        <v>0</v>
      </c>
      <c r="AY4744" s="86">
        <f t="shared" si="3849"/>
        <v>0</v>
      </c>
      <c r="AZ4744" s="86">
        <f t="shared" si="3850"/>
        <v>0</v>
      </c>
      <c r="BA4744" s="86">
        <f t="shared" si="3851"/>
        <v>0</v>
      </c>
      <c r="BB4744" s="86">
        <f t="shared" si="3852"/>
        <v>0</v>
      </c>
      <c r="BC4744" s="86">
        <f t="shared" si="3859"/>
        <v>0</v>
      </c>
      <c r="BD4744" s="86">
        <f t="shared" si="3853"/>
        <v>0</v>
      </c>
    </row>
    <row r="4745" spans="2:56" x14ac:dyDescent="0.3">
      <c r="B4745" s="169" t="s">
        <v>83</v>
      </c>
      <c r="C4745" s="248"/>
      <c r="D4745" s="249"/>
      <c r="E4745" s="172">
        <f t="shared" si="3840"/>
        <v>0</v>
      </c>
      <c r="F4745" s="248"/>
      <c r="G4745" s="249"/>
      <c r="H4745" s="172">
        <f t="shared" si="3841"/>
        <v>0</v>
      </c>
      <c r="I4745" s="248"/>
      <c r="J4745" s="250"/>
      <c r="K4745" s="174">
        <f t="shared" si="3842"/>
        <v>0</v>
      </c>
      <c r="L4745" s="248"/>
      <c r="M4745" s="250"/>
      <c r="N4745" s="251"/>
      <c r="O4745" s="248"/>
      <c r="P4745" s="251"/>
      <c r="Q4745" s="166">
        <f t="shared" si="3843"/>
        <v>0</v>
      </c>
      <c r="R4745" s="251"/>
      <c r="S4745" s="251"/>
      <c r="T4745" s="167">
        <f t="shared" si="3854"/>
        <v>0</v>
      </c>
      <c r="U4745" s="157"/>
      <c r="V4745" s="248"/>
      <c r="W4745" s="251"/>
      <c r="X4745" s="166">
        <f t="shared" si="3844"/>
        <v>0</v>
      </c>
      <c r="Y4745" s="251"/>
      <c r="Z4745" s="251"/>
      <c r="AA4745" s="167">
        <f t="shared" si="3855"/>
        <v>0</v>
      </c>
      <c r="AB4745" s="157"/>
      <c r="AC4745" s="248"/>
      <c r="AD4745" s="251"/>
      <c r="AE4745" s="166">
        <f t="shared" si="3845"/>
        <v>0</v>
      </c>
      <c r="AF4745" s="251"/>
      <c r="AG4745" s="251"/>
      <c r="AH4745" s="167">
        <f t="shared" si="3856"/>
        <v>0</v>
      </c>
      <c r="AJ4745" s="252"/>
      <c r="AK4745" s="253"/>
      <c r="AL4745" s="254"/>
      <c r="AM4745" s="253"/>
      <c r="AN4745" s="254"/>
      <c r="AO4745" s="253"/>
      <c r="AP4745" s="254"/>
      <c r="AQ4745" s="253"/>
      <c r="AR4745" s="254"/>
      <c r="AS4745" s="253"/>
      <c r="AT4745" s="254"/>
      <c r="AU4745" s="253"/>
      <c r="AV4745" s="163">
        <f t="shared" si="3847"/>
        <v>0</v>
      </c>
      <c r="AW4745" s="168">
        <f t="shared" si="3848"/>
        <v>0</v>
      </c>
      <c r="AY4745" s="163">
        <f t="shared" si="3849"/>
        <v>0</v>
      </c>
      <c r="AZ4745" s="163">
        <f t="shared" si="3850"/>
        <v>0</v>
      </c>
      <c r="BA4745" s="163">
        <f t="shared" si="3851"/>
        <v>0</v>
      </c>
      <c r="BB4745" s="163">
        <f t="shared" si="3852"/>
        <v>0</v>
      </c>
      <c r="BC4745" s="163">
        <f t="shared" si="3859"/>
        <v>0</v>
      </c>
      <c r="BD4745" s="163">
        <f t="shared" si="3853"/>
        <v>0</v>
      </c>
    </row>
    <row r="4746" spans="2:56" x14ac:dyDescent="0.3">
      <c r="B4746" s="169" t="s">
        <v>84</v>
      </c>
      <c r="C4746" s="248"/>
      <c r="D4746" s="249"/>
      <c r="E4746" s="172">
        <f t="shared" si="3840"/>
        <v>0</v>
      </c>
      <c r="F4746" s="248"/>
      <c r="G4746" s="249"/>
      <c r="H4746" s="172">
        <f t="shared" si="3841"/>
        <v>0</v>
      </c>
      <c r="I4746" s="248"/>
      <c r="J4746" s="250"/>
      <c r="K4746" s="174">
        <f t="shared" si="3842"/>
        <v>0</v>
      </c>
      <c r="L4746" s="248"/>
      <c r="M4746" s="250"/>
      <c r="N4746" s="251"/>
      <c r="O4746" s="248"/>
      <c r="P4746" s="251"/>
      <c r="Q4746" s="166">
        <f t="shared" si="3843"/>
        <v>0</v>
      </c>
      <c r="R4746" s="251"/>
      <c r="S4746" s="251"/>
      <c r="T4746" s="167">
        <f t="shared" si="3854"/>
        <v>0</v>
      </c>
      <c r="U4746" s="157"/>
      <c r="V4746" s="248"/>
      <c r="W4746" s="251"/>
      <c r="X4746" s="166">
        <f t="shared" si="3844"/>
        <v>0</v>
      </c>
      <c r="Y4746" s="251"/>
      <c r="Z4746" s="251"/>
      <c r="AA4746" s="167">
        <f t="shared" si="3855"/>
        <v>0</v>
      </c>
      <c r="AB4746" s="157"/>
      <c r="AC4746" s="248"/>
      <c r="AD4746" s="251"/>
      <c r="AE4746" s="166">
        <f t="shared" si="3845"/>
        <v>0</v>
      </c>
      <c r="AF4746" s="251"/>
      <c r="AG4746" s="251"/>
      <c r="AH4746" s="167">
        <f t="shared" si="3856"/>
        <v>0</v>
      </c>
      <c r="AJ4746" s="252"/>
      <c r="AK4746" s="253"/>
      <c r="AL4746" s="254"/>
      <c r="AM4746" s="253"/>
      <c r="AN4746" s="254"/>
      <c r="AO4746" s="253"/>
      <c r="AP4746" s="254"/>
      <c r="AQ4746" s="253"/>
      <c r="AR4746" s="254"/>
      <c r="AS4746" s="253"/>
      <c r="AT4746" s="254"/>
      <c r="AU4746" s="253"/>
      <c r="AV4746" s="163">
        <f t="shared" si="3847"/>
        <v>0</v>
      </c>
      <c r="AW4746" s="168">
        <f t="shared" si="3848"/>
        <v>0</v>
      </c>
      <c r="AY4746" s="163">
        <f t="shared" si="3849"/>
        <v>0</v>
      </c>
      <c r="AZ4746" s="163">
        <f t="shared" si="3850"/>
        <v>0</v>
      </c>
      <c r="BA4746" s="163">
        <f t="shared" si="3851"/>
        <v>0</v>
      </c>
      <c r="BB4746" s="163">
        <f t="shared" si="3852"/>
        <v>0</v>
      </c>
      <c r="BC4746" s="163">
        <f t="shared" si="3859"/>
        <v>0</v>
      </c>
      <c r="BD4746" s="163">
        <f t="shared" si="3853"/>
        <v>0</v>
      </c>
    </row>
    <row r="4747" spans="2:56" x14ac:dyDescent="0.3">
      <c r="B4747" s="169" t="s">
        <v>85</v>
      </c>
      <c r="C4747" s="248"/>
      <c r="D4747" s="249"/>
      <c r="E4747" s="172">
        <f t="shared" si="3840"/>
        <v>0</v>
      </c>
      <c r="F4747" s="248"/>
      <c r="G4747" s="249"/>
      <c r="H4747" s="172">
        <f t="shared" si="3841"/>
        <v>0</v>
      </c>
      <c r="I4747" s="248"/>
      <c r="J4747" s="250"/>
      <c r="K4747" s="174">
        <f t="shared" si="3842"/>
        <v>0</v>
      </c>
      <c r="L4747" s="248"/>
      <c r="M4747" s="250"/>
      <c r="N4747" s="251"/>
      <c r="O4747" s="248"/>
      <c r="P4747" s="251"/>
      <c r="Q4747" s="166">
        <f t="shared" si="3843"/>
        <v>0</v>
      </c>
      <c r="R4747" s="251"/>
      <c r="S4747" s="251"/>
      <c r="T4747" s="167">
        <f t="shared" si="3854"/>
        <v>0</v>
      </c>
      <c r="U4747" s="157"/>
      <c r="V4747" s="248"/>
      <c r="W4747" s="251"/>
      <c r="X4747" s="166">
        <f t="shared" si="3844"/>
        <v>0</v>
      </c>
      <c r="Y4747" s="251"/>
      <c r="Z4747" s="251"/>
      <c r="AA4747" s="167">
        <f t="shared" si="3855"/>
        <v>0</v>
      </c>
      <c r="AB4747" s="157"/>
      <c r="AC4747" s="248"/>
      <c r="AD4747" s="251"/>
      <c r="AE4747" s="166">
        <f t="shared" si="3845"/>
        <v>0</v>
      </c>
      <c r="AF4747" s="251"/>
      <c r="AG4747" s="251"/>
      <c r="AH4747" s="167">
        <f t="shared" si="3856"/>
        <v>0</v>
      </c>
      <c r="AJ4747" s="252"/>
      <c r="AK4747" s="253"/>
      <c r="AL4747" s="254"/>
      <c r="AM4747" s="253"/>
      <c r="AN4747" s="254"/>
      <c r="AO4747" s="253"/>
      <c r="AP4747" s="254"/>
      <c r="AQ4747" s="253"/>
      <c r="AR4747" s="254"/>
      <c r="AS4747" s="253"/>
      <c r="AT4747" s="254"/>
      <c r="AU4747" s="253"/>
      <c r="AV4747" s="163">
        <f t="shared" si="3847"/>
        <v>0</v>
      </c>
      <c r="AW4747" s="168">
        <f t="shared" si="3848"/>
        <v>0</v>
      </c>
      <c r="AY4747" s="163">
        <f t="shared" si="3849"/>
        <v>0</v>
      </c>
      <c r="AZ4747" s="163">
        <f t="shared" si="3850"/>
        <v>0</v>
      </c>
      <c r="BA4747" s="163">
        <f t="shared" si="3851"/>
        <v>0</v>
      </c>
      <c r="BB4747" s="163">
        <f t="shared" si="3852"/>
        <v>0</v>
      </c>
      <c r="BC4747" s="163">
        <f t="shared" si="3859"/>
        <v>0</v>
      </c>
      <c r="BD4747" s="163">
        <f t="shared" si="3853"/>
        <v>0</v>
      </c>
    </row>
    <row r="4748" spans="2:56" x14ac:dyDescent="0.3">
      <c r="B4748" s="169" t="s">
        <v>86</v>
      </c>
      <c r="C4748" s="248"/>
      <c r="D4748" s="249"/>
      <c r="E4748" s="172">
        <f t="shared" si="3840"/>
        <v>0</v>
      </c>
      <c r="F4748" s="248"/>
      <c r="G4748" s="249"/>
      <c r="H4748" s="172">
        <f t="shared" si="3841"/>
        <v>0</v>
      </c>
      <c r="I4748" s="248"/>
      <c r="J4748" s="250"/>
      <c r="K4748" s="174">
        <f t="shared" si="3842"/>
        <v>0</v>
      </c>
      <c r="L4748" s="248"/>
      <c r="M4748" s="250"/>
      <c r="N4748" s="251"/>
      <c r="O4748" s="248"/>
      <c r="P4748" s="251"/>
      <c r="Q4748" s="166">
        <f t="shared" si="3843"/>
        <v>0</v>
      </c>
      <c r="R4748" s="251"/>
      <c r="S4748" s="251"/>
      <c r="T4748" s="167">
        <f t="shared" si="3854"/>
        <v>0</v>
      </c>
      <c r="U4748" s="157"/>
      <c r="V4748" s="248"/>
      <c r="W4748" s="251"/>
      <c r="X4748" s="166">
        <f t="shared" si="3844"/>
        <v>0</v>
      </c>
      <c r="Y4748" s="251"/>
      <c r="Z4748" s="251"/>
      <c r="AA4748" s="167">
        <f t="shared" si="3855"/>
        <v>0</v>
      </c>
      <c r="AB4748" s="157"/>
      <c r="AC4748" s="248"/>
      <c r="AD4748" s="251"/>
      <c r="AE4748" s="166">
        <f t="shared" si="3845"/>
        <v>0</v>
      </c>
      <c r="AF4748" s="251"/>
      <c r="AG4748" s="251"/>
      <c r="AH4748" s="167">
        <f t="shared" si="3856"/>
        <v>0</v>
      </c>
      <c r="AJ4748" s="252"/>
      <c r="AK4748" s="253"/>
      <c r="AL4748" s="254"/>
      <c r="AM4748" s="253"/>
      <c r="AN4748" s="254"/>
      <c r="AO4748" s="253"/>
      <c r="AP4748" s="254"/>
      <c r="AQ4748" s="253"/>
      <c r="AR4748" s="254"/>
      <c r="AS4748" s="253"/>
      <c r="AT4748" s="254"/>
      <c r="AU4748" s="253"/>
      <c r="AV4748" s="163">
        <f t="shared" si="3847"/>
        <v>0</v>
      </c>
      <c r="AW4748" s="168">
        <f t="shared" si="3848"/>
        <v>0</v>
      </c>
      <c r="AY4748" s="163">
        <f t="shared" si="3849"/>
        <v>0</v>
      </c>
      <c r="AZ4748" s="163">
        <f t="shared" si="3850"/>
        <v>0</v>
      </c>
      <c r="BA4748" s="163">
        <f t="shared" si="3851"/>
        <v>0</v>
      </c>
      <c r="BB4748" s="163">
        <f t="shared" si="3852"/>
        <v>0</v>
      </c>
      <c r="BC4748" s="163">
        <f t="shared" si="3859"/>
        <v>0</v>
      </c>
      <c r="BD4748" s="163">
        <f t="shared" si="3853"/>
        <v>0</v>
      </c>
    </row>
    <row r="4749" spans="2:56" x14ac:dyDescent="0.3">
      <c r="B4749" s="169" t="s">
        <v>87</v>
      </c>
      <c r="C4749" s="248"/>
      <c r="D4749" s="249"/>
      <c r="E4749" s="172">
        <f t="shared" si="3840"/>
        <v>0</v>
      </c>
      <c r="F4749" s="248"/>
      <c r="G4749" s="249"/>
      <c r="H4749" s="172">
        <f t="shared" si="3841"/>
        <v>0</v>
      </c>
      <c r="I4749" s="248"/>
      <c r="J4749" s="250"/>
      <c r="K4749" s="174">
        <f t="shared" si="3842"/>
        <v>0</v>
      </c>
      <c r="L4749" s="248"/>
      <c r="M4749" s="250"/>
      <c r="N4749" s="251"/>
      <c r="O4749" s="248"/>
      <c r="P4749" s="251"/>
      <c r="Q4749" s="166">
        <f t="shared" si="3843"/>
        <v>0</v>
      </c>
      <c r="R4749" s="251"/>
      <c r="S4749" s="251"/>
      <c r="T4749" s="167">
        <f t="shared" si="3854"/>
        <v>0</v>
      </c>
      <c r="U4749" s="157"/>
      <c r="V4749" s="248"/>
      <c r="W4749" s="251"/>
      <c r="X4749" s="166">
        <f t="shared" si="3844"/>
        <v>0</v>
      </c>
      <c r="Y4749" s="251"/>
      <c r="Z4749" s="251"/>
      <c r="AA4749" s="167">
        <f t="shared" si="3855"/>
        <v>0</v>
      </c>
      <c r="AB4749" s="157"/>
      <c r="AC4749" s="248"/>
      <c r="AD4749" s="251"/>
      <c r="AE4749" s="166">
        <f t="shared" si="3845"/>
        <v>0</v>
      </c>
      <c r="AF4749" s="251"/>
      <c r="AG4749" s="251"/>
      <c r="AH4749" s="167">
        <f t="shared" si="3856"/>
        <v>0</v>
      </c>
      <c r="AJ4749" s="252"/>
      <c r="AK4749" s="253"/>
      <c r="AL4749" s="254"/>
      <c r="AM4749" s="253"/>
      <c r="AN4749" s="254"/>
      <c r="AO4749" s="253"/>
      <c r="AP4749" s="254"/>
      <c r="AQ4749" s="253"/>
      <c r="AR4749" s="254"/>
      <c r="AS4749" s="253"/>
      <c r="AT4749" s="254"/>
      <c r="AU4749" s="253"/>
      <c r="AV4749" s="163">
        <f t="shared" si="3847"/>
        <v>0</v>
      </c>
      <c r="AW4749" s="168">
        <f t="shared" si="3848"/>
        <v>0</v>
      </c>
      <c r="AY4749" s="163">
        <f t="shared" si="3849"/>
        <v>0</v>
      </c>
      <c r="AZ4749" s="163">
        <f t="shared" si="3850"/>
        <v>0</v>
      </c>
      <c r="BA4749" s="163">
        <f t="shared" si="3851"/>
        <v>0</v>
      </c>
      <c r="BB4749" s="163">
        <f t="shared" si="3852"/>
        <v>0</v>
      </c>
      <c r="BC4749" s="163">
        <f t="shared" si="3859"/>
        <v>0</v>
      </c>
      <c r="BD4749" s="163">
        <f t="shared" si="3853"/>
        <v>0</v>
      </c>
    </row>
    <row r="4750" spans="2:56" x14ac:dyDescent="0.3">
      <c r="B4750" s="169" t="s">
        <v>88</v>
      </c>
      <c r="C4750" s="248"/>
      <c r="D4750" s="249"/>
      <c r="E4750" s="172">
        <f t="shared" si="3840"/>
        <v>0</v>
      </c>
      <c r="F4750" s="248"/>
      <c r="G4750" s="249"/>
      <c r="H4750" s="172">
        <f t="shared" si="3841"/>
        <v>0</v>
      </c>
      <c r="I4750" s="248"/>
      <c r="J4750" s="250"/>
      <c r="K4750" s="174">
        <f t="shared" si="3842"/>
        <v>0</v>
      </c>
      <c r="L4750" s="248"/>
      <c r="M4750" s="250"/>
      <c r="N4750" s="251"/>
      <c r="O4750" s="248"/>
      <c r="P4750" s="251"/>
      <c r="Q4750" s="166">
        <f t="shared" si="3843"/>
        <v>0</v>
      </c>
      <c r="R4750" s="251"/>
      <c r="S4750" s="251"/>
      <c r="T4750" s="167">
        <f t="shared" si="3854"/>
        <v>0</v>
      </c>
      <c r="U4750" s="157"/>
      <c r="V4750" s="248"/>
      <c r="W4750" s="251"/>
      <c r="X4750" s="166">
        <f t="shared" si="3844"/>
        <v>0</v>
      </c>
      <c r="Y4750" s="251"/>
      <c r="Z4750" s="251"/>
      <c r="AA4750" s="167">
        <f t="shared" si="3855"/>
        <v>0</v>
      </c>
      <c r="AB4750" s="157"/>
      <c r="AC4750" s="248"/>
      <c r="AD4750" s="251"/>
      <c r="AE4750" s="166">
        <f t="shared" si="3845"/>
        <v>0</v>
      </c>
      <c r="AF4750" s="251"/>
      <c r="AG4750" s="251"/>
      <c r="AH4750" s="167">
        <f t="shared" si="3856"/>
        <v>0</v>
      </c>
      <c r="AJ4750" s="252"/>
      <c r="AK4750" s="253"/>
      <c r="AL4750" s="254"/>
      <c r="AM4750" s="253"/>
      <c r="AN4750" s="254"/>
      <c r="AO4750" s="253"/>
      <c r="AP4750" s="254"/>
      <c r="AQ4750" s="253"/>
      <c r="AR4750" s="254"/>
      <c r="AS4750" s="253"/>
      <c r="AT4750" s="254"/>
      <c r="AU4750" s="253"/>
      <c r="AV4750" s="163">
        <f t="shared" si="3847"/>
        <v>0</v>
      </c>
      <c r="AW4750" s="168">
        <f t="shared" si="3848"/>
        <v>0</v>
      </c>
      <c r="AY4750" s="163">
        <f t="shared" si="3849"/>
        <v>0</v>
      </c>
      <c r="AZ4750" s="163">
        <f t="shared" si="3850"/>
        <v>0</v>
      </c>
      <c r="BA4750" s="163">
        <f t="shared" si="3851"/>
        <v>0</v>
      </c>
      <c r="BB4750" s="163">
        <f t="shared" si="3852"/>
        <v>0</v>
      </c>
      <c r="BC4750" s="163">
        <f t="shared" si="3859"/>
        <v>0</v>
      </c>
      <c r="BD4750" s="163">
        <f t="shared" si="3853"/>
        <v>0</v>
      </c>
    </row>
    <row r="4751" spans="2:56" x14ac:dyDescent="0.3">
      <c r="B4751" s="179" t="s">
        <v>89</v>
      </c>
      <c r="C4751" s="83">
        <f>SUM(C4752:C4757)</f>
        <v>0</v>
      </c>
      <c r="D4751" s="84">
        <f>SUM(D4752:D4757)</f>
        <v>0</v>
      </c>
      <c r="E4751" s="85">
        <f t="shared" si="3840"/>
        <v>0</v>
      </c>
      <c r="F4751" s="83">
        <f>SUM(F4752:F4757)</f>
        <v>0</v>
      </c>
      <c r="G4751" s="84">
        <f>SUM(G4752:G4757)</f>
        <v>0</v>
      </c>
      <c r="H4751" s="85">
        <f t="shared" si="3841"/>
        <v>0</v>
      </c>
      <c r="I4751" s="83">
        <f>SUM(I4752:I4757)</f>
        <v>0</v>
      </c>
      <c r="J4751" s="86">
        <f>SUM(J4752:J4757)</f>
        <v>0</v>
      </c>
      <c r="K4751" s="87">
        <f t="shared" si="3842"/>
        <v>0</v>
      </c>
      <c r="L4751" s="83">
        <f>SUM(L4752:L4757)</f>
        <v>0</v>
      </c>
      <c r="M4751" s="86">
        <f>SUM(M4752:M4757)</f>
        <v>0</v>
      </c>
      <c r="N4751" s="88">
        <f>SUM(N4752:N4757)</f>
        <v>0</v>
      </c>
      <c r="O4751" s="83">
        <f>SUM(O4752:O4757)</f>
        <v>0</v>
      </c>
      <c r="P4751" s="88">
        <f>SUM(P4752:P4757)</f>
        <v>0</v>
      </c>
      <c r="Q4751" s="177">
        <f t="shared" si="3843"/>
        <v>0</v>
      </c>
      <c r="R4751" s="88">
        <f>SUM(R4752:R4757)</f>
        <v>0</v>
      </c>
      <c r="S4751" s="88">
        <f>SUM(S4752:S4757)</f>
        <v>0</v>
      </c>
      <c r="T4751" s="178">
        <f t="shared" si="3854"/>
        <v>0</v>
      </c>
      <c r="U4751" s="157"/>
      <c r="V4751" s="83">
        <f>SUM(V4752:V4757)</f>
        <v>0</v>
      </c>
      <c r="W4751" s="88">
        <f>SUM(W4752:W4757)</f>
        <v>0</v>
      </c>
      <c r="X4751" s="177">
        <f t="shared" si="3844"/>
        <v>0</v>
      </c>
      <c r="Y4751" s="88">
        <f>SUM(Y4752:Y4757)</f>
        <v>0</v>
      </c>
      <c r="Z4751" s="88">
        <f>SUM(Z4752:Z4757)</f>
        <v>0</v>
      </c>
      <c r="AA4751" s="178">
        <f t="shared" si="3855"/>
        <v>0</v>
      </c>
      <c r="AB4751" s="157"/>
      <c r="AC4751" s="83">
        <f>SUM(AC4752:AC4757)</f>
        <v>0</v>
      </c>
      <c r="AD4751" s="88">
        <f>SUM(AD4752:AD4757)</f>
        <v>0</v>
      </c>
      <c r="AE4751" s="177">
        <f t="shared" si="3845"/>
        <v>0</v>
      </c>
      <c r="AF4751" s="88">
        <f>SUM(AF4752:AF4757)</f>
        <v>0</v>
      </c>
      <c r="AG4751" s="88">
        <f>SUM(AG4752:AG4757)</f>
        <v>0</v>
      </c>
      <c r="AH4751" s="178">
        <f t="shared" si="3856"/>
        <v>0</v>
      </c>
      <c r="AJ4751" s="84">
        <f t="shared" ref="AJ4751:AU4751" si="3869">SUM(AJ4752:AJ4757)</f>
        <v>0</v>
      </c>
      <c r="AK4751" s="86">
        <f t="shared" si="3869"/>
        <v>0</v>
      </c>
      <c r="AL4751" s="88">
        <f t="shared" si="3869"/>
        <v>0</v>
      </c>
      <c r="AM4751" s="86">
        <f t="shared" si="3869"/>
        <v>0</v>
      </c>
      <c r="AN4751" s="88">
        <f t="shared" si="3869"/>
        <v>0</v>
      </c>
      <c r="AO4751" s="86">
        <f t="shared" si="3869"/>
        <v>0</v>
      </c>
      <c r="AP4751" s="88">
        <f t="shared" si="3869"/>
        <v>0</v>
      </c>
      <c r="AQ4751" s="86">
        <f t="shared" si="3869"/>
        <v>0</v>
      </c>
      <c r="AR4751" s="88">
        <f t="shared" si="3869"/>
        <v>0</v>
      </c>
      <c r="AS4751" s="86">
        <f t="shared" si="3869"/>
        <v>0</v>
      </c>
      <c r="AT4751" s="88">
        <f t="shared" si="3869"/>
        <v>0</v>
      </c>
      <c r="AU4751" s="86">
        <f t="shared" si="3869"/>
        <v>0</v>
      </c>
      <c r="AV4751" s="86">
        <f t="shared" si="3847"/>
        <v>0</v>
      </c>
      <c r="AW4751" s="93">
        <f t="shared" si="3848"/>
        <v>0</v>
      </c>
      <c r="AY4751" s="86">
        <f t="shared" si="3849"/>
        <v>0</v>
      </c>
      <c r="AZ4751" s="86">
        <f t="shared" si="3850"/>
        <v>0</v>
      </c>
      <c r="BA4751" s="86">
        <f t="shared" si="3851"/>
        <v>0</v>
      </c>
      <c r="BB4751" s="86">
        <f t="shared" si="3852"/>
        <v>0</v>
      </c>
      <c r="BC4751" s="86">
        <f t="shared" si="3859"/>
        <v>0</v>
      </c>
      <c r="BD4751" s="86">
        <f t="shared" si="3853"/>
        <v>0</v>
      </c>
    </row>
    <row r="4752" spans="2:56" x14ac:dyDescent="0.3">
      <c r="B4752" s="169" t="s">
        <v>90</v>
      </c>
      <c r="C4752" s="248"/>
      <c r="D4752" s="249"/>
      <c r="E4752" s="172">
        <f t="shared" si="3840"/>
        <v>0</v>
      </c>
      <c r="F4752" s="248"/>
      <c r="G4752" s="249"/>
      <c r="H4752" s="172">
        <f t="shared" si="3841"/>
        <v>0</v>
      </c>
      <c r="I4752" s="248"/>
      <c r="J4752" s="250"/>
      <c r="K4752" s="174">
        <f t="shared" si="3842"/>
        <v>0</v>
      </c>
      <c r="L4752" s="248"/>
      <c r="M4752" s="250"/>
      <c r="N4752" s="251"/>
      <c r="O4752" s="248"/>
      <c r="P4752" s="251"/>
      <c r="Q4752" s="166">
        <f t="shared" si="3843"/>
        <v>0</v>
      </c>
      <c r="R4752" s="251"/>
      <c r="S4752" s="251"/>
      <c r="T4752" s="167">
        <f t="shared" si="3854"/>
        <v>0</v>
      </c>
      <c r="U4752" s="157"/>
      <c r="V4752" s="248"/>
      <c r="W4752" s="251"/>
      <c r="X4752" s="166">
        <f t="shared" si="3844"/>
        <v>0</v>
      </c>
      <c r="Y4752" s="251"/>
      <c r="Z4752" s="251"/>
      <c r="AA4752" s="167">
        <f t="shared" si="3855"/>
        <v>0</v>
      </c>
      <c r="AB4752" s="157"/>
      <c r="AC4752" s="248"/>
      <c r="AD4752" s="251"/>
      <c r="AE4752" s="166">
        <f t="shared" si="3845"/>
        <v>0</v>
      </c>
      <c r="AF4752" s="251"/>
      <c r="AG4752" s="251"/>
      <c r="AH4752" s="167">
        <f t="shared" si="3856"/>
        <v>0</v>
      </c>
      <c r="AJ4752" s="252"/>
      <c r="AK4752" s="253"/>
      <c r="AL4752" s="254"/>
      <c r="AM4752" s="253"/>
      <c r="AN4752" s="254"/>
      <c r="AO4752" s="253"/>
      <c r="AP4752" s="254"/>
      <c r="AQ4752" s="253"/>
      <c r="AR4752" s="254"/>
      <c r="AS4752" s="253"/>
      <c r="AT4752" s="254"/>
      <c r="AU4752" s="253"/>
      <c r="AV4752" s="163">
        <f t="shared" si="3847"/>
        <v>0</v>
      </c>
      <c r="AW4752" s="168">
        <f t="shared" si="3848"/>
        <v>0</v>
      </c>
      <c r="AY4752" s="163">
        <f t="shared" si="3849"/>
        <v>0</v>
      </c>
      <c r="AZ4752" s="163">
        <f t="shared" si="3850"/>
        <v>0</v>
      </c>
      <c r="BA4752" s="163">
        <f t="shared" si="3851"/>
        <v>0</v>
      </c>
      <c r="BB4752" s="163">
        <f t="shared" si="3852"/>
        <v>0</v>
      </c>
      <c r="BC4752" s="163">
        <f t="shared" si="3859"/>
        <v>0</v>
      </c>
      <c r="BD4752" s="163">
        <f t="shared" si="3853"/>
        <v>0</v>
      </c>
    </row>
    <row r="4753" spans="2:56" x14ac:dyDescent="0.3">
      <c r="B4753" s="169" t="s">
        <v>91</v>
      </c>
      <c r="C4753" s="248"/>
      <c r="D4753" s="249"/>
      <c r="E4753" s="172">
        <f t="shared" si="3840"/>
        <v>0</v>
      </c>
      <c r="F4753" s="248"/>
      <c r="G4753" s="249"/>
      <c r="H4753" s="172">
        <f t="shared" si="3841"/>
        <v>0</v>
      </c>
      <c r="I4753" s="248"/>
      <c r="J4753" s="250"/>
      <c r="K4753" s="174">
        <f t="shared" si="3842"/>
        <v>0</v>
      </c>
      <c r="L4753" s="248"/>
      <c r="M4753" s="250"/>
      <c r="N4753" s="251"/>
      <c r="O4753" s="248"/>
      <c r="P4753" s="251"/>
      <c r="Q4753" s="166">
        <f t="shared" si="3843"/>
        <v>0</v>
      </c>
      <c r="R4753" s="251"/>
      <c r="S4753" s="251"/>
      <c r="T4753" s="167">
        <f t="shared" si="3854"/>
        <v>0</v>
      </c>
      <c r="U4753" s="157"/>
      <c r="V4753" s="248"/>
      <c r="W4753" s="251"/>
      <c r="X4753" s="166">
        <f t="shared" si="3844"/>
        <v>0</v>
      </c>
      <c r="Y4753" s="251"/>
      <c r="Z4753" s="251"/>
      <c r="AA4753" s="167">
        <f t="shared" si="3855"/>
        <v>0</v>
      </c>
      <c r="AB4753" s="157"/>
      <c r="AC4753" s="248"/>
      <c r="AD4753" s="251"/>
      <c r="AE4753" s="166">
        <f t="shared" si="3845"/>
        <v>0</v>
      </c>
      <c r="AF4753" s="251"/>
      <c r="AG4753" s="251"/>
      <c r="AH4753" s="167">
        <f t="shared" si="3856"/>
        <v>0</v>
      </c>
      <c r="AJ4753" s="252"/>
      <c r="AK4753" s="253"/>
      <c r="AL4753" s="254"/>
      <c r="AM4753" s="253"/>
      <c r="AN4753" s="254"/>
      <c r="AO4753" s="253"/>
      <c r="AP4753" s="254"/>
      <c r="AQ4753" s="253"/>
      <c r="AR4753" s="254"/>
      <c r="AS4753" s="253"/>
      <c r="AT4753" s="254"/>
      <c r="AU4753" s="253"/>
      <c r="AV4753" s="163">
        <f t="shared" si="3847"/>
        <v>0</v>
      </c>
      <c r="AW4753" s="168">
        <f t="shared" si="3848"/>
        <v>0</v>
      </c>
      <c r="AY4753" s="163">
        <f t="shared" si="3849"/>
        <v>0</v>
      </c>
      <c r="AZ4753" s="163">
        <f t="shared" si="3850"/>
        <v>0</v>
      </c>
      <c r="BA4753" s="163">
        <f t="shared" si="3851"/>
        <v>0</v>
      </c>
      <c r="BB4753" s="163">
        <f t="shared" si="3852"/>
        <v>0</v>
      </c>
      <c r="BC4753" s="163">
        <f t="shared" si="3859"/>
        <v>0</v>
      </c>
      <c r="BD4753" s="163">
        <f t="shared" si="3853"/>
        <v>0</v>
      </c>
    </row>
    <row r="4754" spans="2:56" x14ac:dyDescent="0.3">
      <c r="B4754" s="169" t="s">
        <v>92</v>
      </c>
      <c r="C4754" s="248"/>
      <c r="D4754" s="249"/>
      <c r="E4754" s="172">
        <f t="shared" si="3840"/>
        <v>0</v>
      </c>
      <c r="F4754" s="248"/>
      <c r="G4754" s="249"/>
      <c r="H4754" s="172">
        <f t="shared" si="3841"/>
        <v>0</v>
      </c>
      <c r="I4754" s="248"/>
      <c r="J4754" s="250"/>
      <c r="K4754" s="174">
        <f t="shared" si="3842"/>
        <v>0</v>
      </c>
      <c r="L4754" s="248"/>
      <c r="M4754" s="250"/>
      <c r="N4754" s="251"/>
      <c r="O4754" s="248"/>
      <c r="P4754" s="251"/>
      <c r="Q4754" s="166">
        <f t="shared" si="3843"/>
        <v>0</v>
      </c>
      <c r="R4754" s="251"/>
      <c r="S4754" s="251"/>
      <c r="T4754" s="167">
        <f t="shared" si="3854"/>
        <v>0</v>
      </c>
      <c r="U4754" s="157"/>
      <c r="V4754" s="248"/>
      <c r="W4754" s="251"/>
      <c r="X4754" s="166">
        <f t="shared" si="3844"/>
        <v>0</v>
      </c>
      <c r="Y4754" s="251"/>
      <c r="Z4754" s="251"/>
      <c r="AA4754" s="167">
        <f t="shared" si="3855"/>
        <v>0</v>
      </c>
      <c r="AB4754" s="157"/>
      <c r="AC4754" s="248"/>
      <c r="AD4754" s="251"/>
      <c r="AE4754" s="166">
        <f t="shared" si="3845"/>
        <v>0</v>
      </c>
      <c r="AF4754" s="251"/>
      <c r="AG4754" s="251"/>
      <c r="AH4754" s="167">
        <f t="shared" si="3856"/>
        <v>0</v>
      </c>
      <c r="AJ4754" s="252"/>
      <c r="AK4754" s="253"/>
      <c r="AL4754" s="254"/>
      <c r="AM4754" s="253"/>
      <c r="AN4754" s="254"/>
      <c r="AO4754" s="253"/>
      <c r="AP4754" s="254"/>
      <c r="AQ4754" s="253"/>
      <c r="AR4754" s="254"/>
      <c r="AS4754" s="253"/>
      <c r="AT4754" s="254"/>
      <c r="AU4754" s="253"/>
      <c r="AV4754" s="163">
        <f t="shared" si="3847"/>
        <v>0</v>
      </c>
      <c r="AW4754" s="168">
        <f t="shared" si="3848"/>
        <v>0</v>
      </c>
      <c r="AY4754" s="163">
        <f t="shared" si="3849"/>
        <v>0</v>
      </c>
      <c r="AZ4754" s="163">
        <f t="shared" si="3850"/>
        <v>0</v>
      </c>
      <c r="BA4754" s="163">
        <f t="shared" si="3851"/>
        <v>0</v>
      </c>
      <c r="BB4754" s="163">
        <f t="shared" si="3852"/>
        <v>0</v>
      </c>
      <c r="BC4754" s="163">
        <f t="shared" si="3859"/>
        <v>0</v>
      </c>
      <c r="BD4754" s="163">
        <f t="shared" si="3853"/>
        <v>0</v>
      </c>
    </row>
    <row r="4755" spans="2:56" x14ac:dyDescent="0.3">
      <c r="B4755" s="169" t="s">
        <v>93</v>
      </c>
      <c r="C4755" s="248"/>
      <c r="D4755" s="249"/>
      <c r="E4755" s="172">
        <f t="shared" si="3840"/>
        <v>0</v>
      </c>
      <c r="F4755" s="248"/>
      <c r="G4755" s="249"/>
      <c r="H4755" s="172">
        <f t="shared" si="3841"/>
        <v>0</v>
      </c>
      <c r="I4755" s="248"/>
      <c r="J4755" s="250"/>
      <c r="K4755" s="174">
        <f t="shared" si="3842"/>
        <v>0</v>
      </c>
      <c r="L4755" s="248"/>
      <c r="M4755" s="250"/>
      <c r="N4755" s="251"/>
      <c r="O4755" s="248"/>
      <c r="P4755" s="251"/>
      <c r="Q4755" s="166">
        <f t="shared" si="3843"/>
        <v>0</v>
      </c>
      <c r="R4755" s="251"/>
      <c r="S4755" s="251"/>
      <c r="T4755" s="167">
        <f t="shared" si="3854"/>
        <v>0</v>
      </c>
      <c r="U4755" s="157"/>
      <c r="V4755" s="248"/>
      <c r="W4755" s="251"/>
      <c r="X4755" s="166">
        <f t="shared" si="3844"/>
        <v>0</v>
      </c>
      <c r="Y4755" s="251"/>
      <c r="Z4755" s="251"/>
      <c r="AA4755" s="167">
        <f t="shared" si="3855"/>
        <v>0</v>
      </c>
      <c r="AB4755" s="157"/>
      <c r="AC4755" s="248"/>
      <c r="AD4755" s="251"/>
      <c r="AE4755" s="166">
        <f t="shared" si="3845"/>
        <v>0</v>
      </c>
      <c r="AF4755" s="251"/>
      <c r="AG4755" s="251"/>
      <c r="AH4755" s="167">
        <f t="shared" si="3856"/>
        <v>0</v>
      </c>
      <c r="AJ4755" s="252"/>
      <c r="AK4755" s="253"/>
      <c r="AL4755" s="254"/>
      <c r="AM4755" s="253"/>
      <c r="AN4755" s="254"/>
      <c r="AO4755" s="253"/>
      <c r="AP4755" s="254"/>
      <c r="AQ4755" s="253"/>
      <c r="AR4755" s="254"/>
      <c r="AS4755" s="253"/>
      <c r="AT4755" s="254"/>
      <c r="AU4755" s="253"/>
      <c r="AV4755" s="163">
        <f t="shared" si="3847"/>
        <v>0</v>
      </c>
      <c r="AW4755" s="168">
        <f t="shared" si="3848"/>
        <v>0</v>
      </c>
      <c r="AY4755" s="163">
        <f t="shared" si="3849"/>
        <v>0</v>
      </c>
      <c r="AZ4755" s="163">
        <f t="shared" si="3850"/>
        <v>0</v>
      </c>
      <c r="BA4755" s="163">
        <f t="shared" si="3851"/>
        <v>0</v>
      </c>
      <c r="BB4755" s="163">
        <f t="shared" si="3852"/>
        <v>0</v>
      </c>
      <c r="BC4755" s="163">
        <f t="shared" si="3859"/>
        <v>0</v>
      </c>
      <c r="BD4755" s="163">
        <f t="shared" si="3853"/>
        <v>0</v>
      </c>
    </row>
    <row r="4756" spans="2:56" x14ac:dyDescent="0.3">
      <c r="B4756" s="169" t="s">
        <v>94</v>
      </c>
      <c r="C4756" s="248"/>
      <c r="D4756" s="249"/>
      <c r="E4756" s="172">
        <f t="shared" si="3840"/>
        <v>0</v>
      </c>
      <c r="F4756" s="248"/>
      <c r="G4756" s="249"/>
      <c r="H4756" s="172">
        <f t="shared" si="3841"/>
        <v>0</v>
      </c>
      <c r="I4756" s="248"/>
      <c r="J4756" s="250"/>
      <c r="K4756" s="174">
        <f t="shared" si="3842"/>
        <v>0</v>
      </c>
      <c r="L4756" s="248"/>
      <c r="M4756" s="250"/>
      <c r="N4756" s="251"/>
      <c r="O4756" s="248"/>
      <c r="P4756" s="251"/>
      <c r="Q4756" s="166">
        <f t="shared" si="3843"/>
        <v>0</v>
      </c>
      <c r="R4756" s="251"/>
      <c r="S4756" s="251"/>
      <c r="T4756" s="167">
        <f t="shared" si="3854"/>
        <v>0</v>
      </c>
      <c r="U4756" s="157"/>
      <c r="V4756" s="248"/>
      <c r="W4756" s="251"/>
      <c r="X4756" s="166">
        <f t="shared" si="3844"/>
        <v>0</v>
      </c>
      <c r="Y4756" s="251"/>
      <c r="Z4756" s="251"/>
      <c r="AA4756" s="167">
        <f t="shared" si="3855"/>
        <v>0</v>
      </c>
      <c r="AB4756" s="157"/>
      <c r="AC4756" s="248"/>
      <c r="AD4756" s="251"/>
      <c r="AE4756" s="166">
        <f t="shared" si="3845"/>
        <v>0</v>
      </c>
      <c r="AF4756" s="251"/>
      <c r="AG4756" s="251"/>
      <c r="AH4756" s="167">
        <f t="shared" si="3856"/>
        <v>0</v>
      </c>
      <c r="AJ4756" s="252"/>
      <c r="AK4756" s="253"/>
      <c r="AL4756" s="254"/>
      <c r="AM4756" s="253"/>
      <c r="AN4756" s="254"/>
      <c r="AO4756" s="253"/>
      <c r="AP4756" s="254"/>
      <c r="AQ4756" s="253"/>
      <c r="AR4756" s="254"/>
      <c r="AS4756" s="253"/>
      <c r="AT4756" s="254"/>
      <c r="AU4756" s="253"/>
      <c r="AV4756" s="163">
        <f t="shared" si="3847"/>
        <v>0</v>
      </c>
      <c r="AW4756" s="168">
        <f t="shared" si="3848"/>
        <v>0</v>
      </c>
      <c r="AY4756" s="163">
        <f t="shared" si="3849"/>
        <v>0</v>
      </c>
      <c r="AZ4756" s="163">
        <f t="shared" si="3850"/>
        <v>0</v>
      </c>
      <c r="BA4756" s="163">
        <f t="shared" si="3851"/>
        <v>0</v>
      </c>
      <c r="BB4756" s="163">
        <f t="shared" si="3852"/>
        <v>0</v>
      </c>
      <c r="BC4756" s="163">
        <f t="shared" si="3859"/>
        <v>0</v>
      </c>
      <c r="BD4756" s="163">
        <f t="shared" si="3853"/>
        <v>0</v>
      </c>
    </row>
    <row r="4757" spans="2:56" x14ac:dyDescent="0.3">
      <c r="B4757" s="169" t="s">
        <v>95</v>
      </c>
      <c r="C4757" s="248"/>
      <c r="D4757" s="249"/>
      <c r="E4757" s="172">
        <f t="shared" si="3840"/>
        <v>0</v>
      </c>
      <c r="F4757" s="248"/>
      <c r="G4757" s="249"/>
      <c r="H4757" s="172">
        <f t="shared" si="3841"/>
        <v>0</v>
      </c>
      <c r="I4757" s="248"/>
      <c r="J4757" s="250"/>
      <c r="K4757" s="174">
        <f t="shared" si="3842"/>
        <v>0</v>
      </c>
      <c r="L4757" s="248"/>
      <c r="M4757" s="250"/>
      <c r="N4757" s="251"/>
      <c r="O4757" s="248"/>
      <c r="P4757" s="251"/>
      <c r="Q4757" s="166">
        <f t="shared" si="3843"/>
        <v>0</v>
      </c>
      <c r="R4757" s="251"/>
      <c r="S4757" s="251"/>
      <c r="T4757" s="167">
        <f t="shared" si="3854"/>
        <v>0</v>
      </c>
      <c r="U4757" s="157"/>
      <c r="V4757" s="248"/>
      <c r="W4757" s="251"/>
      <c r="X4757" s="166">
        <f t="shared" si="3844"/>
        <v>0</v>
      </c>
      <c r="Y4757" s="251"/>
      <c r="Z4757" s="251"/>
      <c r="AA4757" s="167">
        <f t="shared" si="3855"/>
        <v>0</v>
      </c>
      <c r="AB4757" s="157"/>
      <c r="AC4757" s="248"/>
      <c r="AD4757" s="251"/>
      <c r="AE4757" s="166">
        <f t="shared" si="3845"/>
        <v>0</v>
      </c>
      <c r="AF4757" s="251"/>
      <c r="AG4757" s="251"/>
      <c r="AH4757" s="167">
        <f t="shared" si="3856"/>
        <v>0</v>
      </c>
      <c r="AJ4757" s="252"/>
      <c r="AK4757" s="253"/>
      <c r="AL4757" s="254"/>
      <c r="AM4757" s="253"/>
      <c r="AN4757" s="254"/>
      <c r="AO4757" s="253"/>
      <c r="AP4757" s="254"/>
      <c r="AQ4757" s="253"/>
      <c r="AR4757" s="254"/>
      <c r="AS4757" s="253"/>
      <c r="AT4757" s="254"/>
      <c r="AU4757" s="253"/>
      <c r="AV4757" s="163">
        <f t="shared" si="3847"/>
        <v>0</v>
      </c>
      <c r="AW4757" s="168">
        <f t="shared" si="3848"/>
        <v>0</v>
      </c>
      <c r="AY4757" s="163">
        <f t="shared" si="3849"/>
        <v>0</v>
      </c>
      <c r="AZ4757" s="163">
        <f t="shared" si="3850"/>
        <v>0</v>
      </c>
      <c r="BA4757" s="163">
        <f t="shared" si="3851"/>
        <v>0</v>
      </c>
      <c r="BB4757" s="163">
        <f t="shared" si="3852"/>
        <v>0</v>
      </c>
      <c r="BC4757" s="163">
        <f t="shared" si="3859"/>
        <v>0</v>
      </c>
      <c r="BD4757" s="163">
        <f t="shared" si="3853"/>
        <v>0</v>
      </c>
    </row>
    <row r="4758" spans="2:56" x14ac:dyDescent="0.3">
      <c r="B4758" s="179" t="s">
        <v>96</v>
      </c>
      <c r="C4758" s="83">
        <f>SUM(C4759:C4762)</f>
        <v>62000</v>
      </c>
      <c r="D4758" s="84">
        <f>SUM(D4759:D4762)</f>
        <v>62000</v>
      </c>
      <c r="E4758" s="85">
        <f t="shared" si="3840"/>
        <v>1</v>
      </c>
      <c r="F4758" s="83">
        <f>SUM(F4759:F4762)</f>
        <v>93380</v>
      </c>
      <c r="G4758" s="84">
        <f>SUM(G4759:G4762)</f>
        <v>93380</v>
      </c>
      <c r="H4758" s="85">
        <f t="shared" si="3841"/>
        <v>1</v>
      </c>
      <c r="I4758" s="83">
        <f>SUM(I4759:I4762)</f>
        <v>102718</v>
      </c>
      <c r="J4758" s="86">
        <f>SUM(J4759:J4762)</f>
        <v>102718</v>
      </c>
      <c r="K4758" s="87">
        <f t="shared" si="3842"/>
        <v>1</v>
      </c>
      <c r="L4758" s="83">
        <f>SUM(L4759:L4762)</f>
        <v>114000</v>
      </c>
      <c r="M4758" s="86">
        <f>SUM(M4759:M4762)</f>
        <v>58000</v>
      </c>
      <c r="N4758" s="88">
        <f>SUM(N4759:N4762)</f>
        <v>0</v>
      </c>
      <c r="O4758" s="83">
        <f>SUM(O4759:O4762)</f>
        <v>114000</v>
      </c>
      <c r="P4758" s="88">
        <f>SUM(P4759:P4762)</f>
        <v>0</v>
      </c>
      <c r="Q4758" s="177">
        <f t="shared" si="3843"/>
        <v>114000</v>
      </c>
      <c r="R4758" s="88">
        <f>SUM(R4759:R4762)</f>
        <v>0</v>
      </c>
      <c r="S4758" s="88">
        <f>SUM(S4759:S4762)</f>
        <v>0</v>
      </c>
      <c r="T4758" s="178">
        <f t="shared" si="3854"/>
        <v>114000</v>
      </c>
      <c r="U4758" s="157"/>
      <c r="V4758" s="83">
        <f>SUM(V4759:V4762)</f>
        <v>114000</v>
      </c>
      <c r="W4758" s="88">
        <f>SUM(W4759:W4762)</f>
        <v>0</v>
      </c>
      <c r="X4758" s="177">
        <f t="shared" si="3844"/>
        <v>114000</v>
      </c>
      <c r="Y4758" s="88">
        <f>SUM(Y4759:Y4762)</f>
        <v>0</v>
      </c>
      <c r="Z4758" s="88">
        <f>SUM(Z4759:Z4762)</f>
        <v>0</v>
      </c>
      <c r="AA4758" s="178">
        <f t="shared" si="3855"/>
        <v>114000</v>
      </c>
      <c r="AB4758" s="157"/>
      <c r="AC4758" s="83">
        <f>SUM(AC4759:AC4762)</f>
        <v>114000</v>
      </c>
      <c r="AD4758" s="88">
        <f>SUM(AD4759:AD4762)</f>
        <v>0</v>
      </c>
      <c r="AE4758" s="177">
        <f t="shared" si="3845"/>
        <v>114000</v>
      </c>
      <c r="AF4758" s="88">
        <f>SUM(AF4759:AF4762)</f>
        <v>0</v>
      </c>
      <c r="AG4758" s="88">
        <f>SUM(AG4759:AG4762)</f>
        <v>0</v>
      </c>
      <c r="AH4758" s="178">
        <f t="shared" si="3856"/>
        <v>114000</v>
      </c>
      <c r="AJ4758" s="84">
        <f t="shared" ref="AJ4758:AU4758" si="3870">SUM(AJ4759:AJ4762)</f>
        <v>0</v>
      </c>
      <c r="AK4758" s="86">
        <f t="shared" si="3870"/>
        <v>0</v>
      </c>
      <c r="AL4758" s="88">
        <f t="shared" si="3870"/>
        <v>0</v>
      </c>
      <c r="AM4758" s="86">
        <f t="shared" si="3870"/>
        <v>38000</v>
      </c>
      <c r="AN4758" s="88">
        <f t="shared" si="3870"/>
        <v>38000</v>
      </c>
      <c r="AO4758" s="86">
        <f t="shared" si="3870"/>
        <v>38000</v>
      </c>
      <c r="AP4758" s="88">
        <f t="shared" si="3870"/>
        <v>0</v>
      </c>
      <c r="AQ4758" s="86">
        <f t="shared" si="3870"/>
        <v>0</v>
      </c>
      <c r="AR4758" s="88">
        <f t="shared" si="3870"/>
        <v>0</v>
      </c>
      <c r="AS4758" s="86">
        <f t="shared" si="3870"/>
        <v>0</v>
      </c>
      <c r="AT4758" s="88">
        <f t="shared" si="3870"/>
        <v>0</v>
      </c>
      <c r="AU4758" s="86">
        <f t="shared" si="3870"/>
        <v>0</v>
      </c>
      <c r="AV4758" s="86">
        <f t="shared" si="3847"/>
        <v>114000</v>
      </c>
      <c r="AW4758" s="93">
        <f t="shared" si="3848"/>
        <v>0</v>
      </c>
      <c r="AY4758" s="86">
        <f t="shared" si="3849"/>
        <v>0</v>
      </c>
      <c r="AZ4758" s="86">
        <f t="shared" si="3850"/>
        <v>114000</v>
      </c>
      <c r="BA4758" s="86">
        <f t="shared" si="3851"/>
        <v>0</v>
      </c>
      <c r="BB4758" s="86">
        <f t="shared" si="3852"/>
        <v>0</v>
      </c>
      <c r="BC4758" s="86">
        <f t="shared" si="3859"/>
        <v>114000</v>
      </c>
      <c r="BD4758" s="86">
        <f t="shared" si="3853"/>
        <v>0</v>
      </c>
    </row>
    <row r="4759" spans="2:56" x14ac:dyDescent="0.3">
      <c r="B4759" s="169" t="s">
        <v>97</v>
      </c>
      <c r="C4759" s="248"/>
      <c r="D4759" s="249"/>
      <c r="E4759" s="172">
        <f t="shared" si="3840"/>
        <v>0</v>
      </c>
      <c r="F4759" s="248"/>
      <c r="G4759" s="249"/>
      <c r="H4759" s="172">
        <f t="shared" si="3841"/>
        <v>0</v>
      </c>
      <c r="I4759" s="248"/>
      <c r="J4759" s="250"/>
      <c r="K4759" s="174">
        <f t="shared" si="3842"/>
        <v>0</v>
      </c>
      <c r="L4759" s="248"/>
      <c r="M4759" s="250"/>
      <c r="N4759" s="251"/>
      <c r="O4759" s="248"/>
      <c r="P4759" s="251"/>
      <c r="Q4759" s="166">
        <f t="shared" si="3843"/>
        <v>0</v>
      </c>
      <c r="R4759" s="251"/>
      <c r="S4759" s="251"/>
      <c r="T4759" s="167">
        <f t="shared" si="3854"/>
        <v>0</v>
      </c>
      <c r="U4759" s="157"/>
      <c r="V4759" s="248"/>
      <c r="W4759" s="251"/>
      <c r="X4759" s="166">
        <f t="shared" si="3844"/>
        <v>0</v>
      </c>
      <c r="Y4759" s="251"/>
      <c r="Z4759" s="251"/>
      <c r="AA4759" s="167">
        <f t="shared" si="3855"/>
        <v>0</v>
      </c>
      <c r="AB4759" s="157"/>
      <c r="AC4759" s="248"/>
      <c r="AD4759" s="251"/>
      <c r="AE4759" s="166">
        <f t="shared" si="3845"/>
        <v>0</v>
      </c>
      <c r="AF4759" s="251"/>
      <c r="AG4759" s="251"/>
      <c r="AH4759" s="167">
        <f t="shared" si="3856"/>
        <v>0</v>
      </c>
      <c r="AJ4759" s="252"/>
      <c r="AK4759" s="253"/>
      <c r="AL4759" s="254"/>
      <c r="AM4759" s="253"/>
      <c r="AN4759" s="254"/>
      <c r="AO4759" s="253"/>
      <c r="AP4759" s="254"/>
      <c r="AQ4759" s="253"/>
      <c r="AR4759" s="254"/>
      <c r="AS4759" s="253"/>
      <c r="AT4759" s="254"/>
      <c r="AU4759" s="253"/>
      <c r="AV4759" s="163">
        <f t="shared" si="3847"/>
        <v>0</v>
      </c>
      <c r="AW4759" s="168">
        <f t="shared" si="3848"/>
        <v>0</v>
      </c>
      <c r="AY4759" s="163">
        <f t="shared" si="3849"/>
        <v>0</v>
      </c>
      <c r="AZ4759" s="163">
        <f t="shared" si="3850"/>
        <v>0</v>
      </c>
      <c r="BA4759" s="163">
        <f t="shared" si="3851"/>
        <v>0</v>
      </c>
      <c r="BB4759" s="163">
        <f t="shared" si="3852"/>
        <v>0</v>
      </c>
      <c r="BC4759" s="163">
        <f t="shared" si="3859"/>
        <v>0</v>
      </c>
      <c r="BD4759" s="163">
        <f t="shared" si="3853"/>
        <v>0</v>
      </c>
    </row>
    <row r="4760" spans="2:56" x14ac:dyDescent="0.3">
      <c r="B4760" s="169" t="s">
        <v>98</v>
      </c>
      <c r="C4760" s="248"/>
      <c r="D4760" s="249"/>
      <c r="E4760" s="172">
        <f t="shared" si="3840"/>
        <v>0</v>
      </c>
      <c r="F4760" s="248"/>
      <c r="G4760" s="249"/>
      <c r="H4760" s="172">
        <f t="shared" si="3841"/>
        <v>0</v>
      </c>
      <c r="I4760" s="248">
        <v>102718</v>
      </c>
      <c r="J4760" s="250">
        <v>102718</v>
      </c>
      <c r="K4760" s="174">
        <f t="shared" si="3842"/>
        <v>1</v>
      </c>
      <c r="L4760" s="248"/>
      <c r="M4760" s="250"/>
      <c r="N4760" s="251"/>
      <c r="O4760" s="248"/>
      <c r="P4760" s="251"/>
      <c r="Q4760" s="166">
        <f t="shared" si="3843"/>
        <v>0</v>
      </c>
      <c r="R4760" s="251"/>
      <c r="S4760" s="251"/>
      <c r="T4760" s="167">
        <f t="shared" si="3854"/>
        <v>0</v>
      </c>
      <c r="U4760" s="157"/>
      <c r="V4760" s="248"/>
      <c r="W4760" s="251"/>
      <c r="X4760" s="166">
        <f t="shared" si="3844"/>
        <v>0</v>
      </c>
      <c r="Y4760" s="251"/>
      <c r="Z4760" s="251"/>
      <c r="AA4760" s="167">
        <f t="shared" si="3855"/>
        <v>0</v>
      </c>
      <c r="AB4760" s="157"/>
      <c r="AC4760" s="248"/>
      <c r="AD4760" s="251"/>
      <c r="AE4760" s="166">
        <f t="shared" si="3845"/>
        <v>0</v>
      </c>
      <c r="AF4760" s="251"/>
      <c r="AG4760" s="251"/>
      <c r="AH4760" s="167">
        <f t="shared" si="3856"/>
        <v>0</v>
      </c>
      <c r="AJ4760" s="252"/>
      <c r="AK4760" s="253"/>
      <c r="AL4760" s="254"/>
      <c r="AM4760" s="253"/>
      <c r="AN4760" s="254"/>
      <c r="AO4760" s="253"/>
      <c r="AP4760" s="254"/>
      <c r="AQ4760" s="253"/>
      <c r="AR4760" s="254"/>
      <c r="AS4760" s="253"/>
      <c r="AT4760" s="254"/>
      <c r="AU4760" s="253"/>
      <c r="AV4760" s="163">
        <f t="shared" si="3847"/>
        <v>0</v>
      </c>
      <c r="AW4760" s="168">
        <f t="shared" si="3848"/>
        <v>0</v>
      </c>
      <c r="AY4760" s="163">
        <f t="shared" si="3849"/>
        <v>0</v>
      </c>
      <c r="AZ4760" s="163">
        <f t="shared" si="3850"/>
        <v>0</v>
      </c>
      <c r="BA4760" s="163">
        <f t="shared" si="3851"/>
        <v>0</v>
      </c>
      <c r="BB4760" s="163">
        <f t="shared" si="3852"/>
        <v>0</v>
      </c>
      <c r="BC4760" s="163">
        <f t="shared" si="3859"/>
        <v>0</v>
      </c>
      <c r="BD4760" s="163">
        <f t="shared" si="3853"/>
        <v>0</v>
      </c>
    </row>
    <row r="4761" spans="2:56" x14ac:dyDescent="0.3">
      <c r="B4761" s="169" t="s">
        <v>99</v>
      </c>
      <c r="C4761" s="248">
        <v>62000</v>
      </c>
      <c r="D4761" s="249">
        <v>62000</v>
      </c>
      <c r="E4761" s="172">
        <f t="shared" si="3840"/>
        <v>1</v>
      </c>
      <c r="F4761" s="248">
        <v>93380</v>
      </c>
      <c r="G4761" s="249">
        <v>93380</v>
      </c>
      <c r="H4761" s="172">
        <f t="shared" si="3841"/>
        <v>1</v>
      </c>
      <c r="I4761" s="248"/>
      <c r="J4761" s="250"/>
      <c r="K4761" s="174">
        <f t="shared" si="3842"/>
        <v>0</v>
      </c>
      <c r="L4761" s="248">
        <v>114000</v>
      </c>
      <c r="M4761" s="250">
        <v>58000</v>
      </c>
      <c r="N4761" s="251"/>
      <c r="O4761" s="248">
        <v>114000</v>
      </c>
      <c r="P4761" s="251"/>
      <c r="Q4761" s="166">
        <f t="shared" si="3843"/>
        <v>114000</v>
      </c>
      <c r="R4761" s="251"/>
      <c r="S4761" s="251"/>
      <c r="T4761" s="167">
        <f t="shared" si="3854"/>
        <v>114000</v>
      </c>
      <c r="U4761" s="157"/>
      <c r="V4761" s="248">
        <v>114000</v>
      </c>
      <c r="W4761" s="251"/>
      <c r="X4761" s="166">
        <f t="shared" si="3844"/>
        <v>114000</v>
      </c>
      <c r="Y4761" s="251"/>
      <c r="Z4761" s="251"/>
      <c r="AA4761" s="167">
        <f t="shared" si="3855"/>
        <v>114000</v>
      </c>
      <c r="AB4761" s="157"/>
      <c r="AC4761" s="248">
        <v>114000</v>
      </c>
      <c r="AD4761" s="251"/>
      <c r="AE4761" s="166">
        <f t="shared" si="3845"/>
        <v>114000</v>
      </c>
      <c r="AF4761" s="251"/>
      <c r="AG4761" s="251"/>
      <c r="AH4761" s="167">
        <f t="shared" si="3856"/>
        <v>114000</v>
      </c>
      <c r="AJ4761" s="252"/>
      <c r="AK4761" s="253"/>
      <c r="AL4761" s="254"/>
      <c r="AM4761" s="253">
        <v>38000</v>
      </c>
      <c r="AN4761" s="254">
        <v>38000</v>
      </c>
      <c r="AO4761" s="253">
        <v>38000</v>
      </c>
      <c r="AP4761" s="254"/>
      <c r="AQ4761" s="253"/>
      <c r="AR4761" s="254"/>
      <c r="AS4761" s="253"/>
      <c r="AT4761" s="254"/>
      <c r="AU4761" s="253"/>
      <c r="AV4761" s="163">
        <f t="shared" si="3847"/>
        <v>114000</v>
      </c>
      <c r="AW4761" s="168">
        <f t="shared" si="3848"/>
        <v>0</v>
      </c>
      <c r="AY4761" s="163">
        <f t="shared" si="3849"/>
        <v>0</v>
      </c>
      <c r="AZ4761" s="163">
        <f t="shared" si="3850"/>
        <v>114000</v>
      </c>
      <c r="BA4761" s="163">
        <f t="shared" si="3851"/>
        <v>0</v>
      </c>
      <c r="BB4761" s="163">
        <f t="shared" si="3852"/>
        <v>0</v>
      </c>
      <c r="BC4761" s="163">
        <f t="shared" si="3859"/>
        <v>114000</v>
      </c>
      <c r="BD4761" s="163">
        <f t="shared" si="3853"/>
        <v>0</v>
      </c>
    </row>
    <row r="4762" spans="2:56" x14ac:dyDescent="0.3">
      <c r="B4762" s="169" t="s">
        <v>100</v>
      </c>
      <c r="C4762" s="248"/>
      <c r="D4762" s="249"/>
      <c r="E4762" s="172">
        <f t="shared" si="3840"/>
        <v>0</v>
      </c>
      <c r="F4762" s="248"/>
      <c r="G4762" s="249"/>
      <c r="H4762" s="172">
        <f t="shared" si="3841"/>
        <v>0</v>
      </c>
      <c r="I4762" s="248"/>
      <c r="J4762" s="250"/>
      <c r="K4762" s="174">
        <f t="shared" si="3842"/>
        <v>0</v>
      </c>
      <c r="L4762" s="248"/>
      <c r="M4762" s="250"/>
      <c r="N4762" s="251"/>
      <c r="O4762" s="248"/>
      <c r="P4762" s="251"/>
      <c r="Q4762" s="166">
        <f t="shared" si="3843"/>
        <v>0</v>
      </c>
      <c r="R4762" s="251"/>
      <c r="S4762" s="251"/>
      <c r="T4762" s="167">
        <f t="shared" si="3854"/>
        <v>0</v>
      </c>
      <c r="U4762" s="157"/>
      <c r="V4762" s="248"/>
      <c r="W4762" s="251"/>
      <c r="X4762" s="166">
        <f t="shared" si="3844"/>
        <v>0</v>
      </c>
      <c r="Y4762" s="251"/>
      <c r="Z4762" s="251"/>
      <c r="AA4762" s="167">
        <f t="shared" si="3855"/>
        <v>0</v>
      </c>
      <c r="AB4762" s="157"/>
      <c r="AC4762" s="248"/>
      <c r="AD4762" s="251"/>
      <c r="AE4762" s="166">
        <f t="shared" si="3845"/>
        <v>0</v>
      </c>
      <c r="AF4762" s="251"/>
      <c r="AG4762" s="251"/>
      <c r="AH4762" s="167">
        <f t="shared" si="3856"/>
        <v>0</v>
      </c>
      <c r="AJ4762" s="252"/>
      <c r="AK4762" s="253"/>
      <c r="AL4762" s="254"/>
      <c r="AM4762" s="253"/>
      <c r="AN4762" s="254"/>
      <c r="AO4762" s="253"/>
      <c r="AP4762" s="254"/>
      <c r="AQ4762" s="253"/>
      <c r="AR4762" s="254"/>
      <c r="AS4762" s="253"/>
      <c r="AT4762" s="254"/>
      <c r="AU4762" s="253"/>
      <c r="AV4762" s="163">
        <f t="shared" si="3847"/>
        <v>0</v>
      </c>
      <c r="AW4762" s="168">
        <f t="shared" si="3848"/>
        <v>0</v>
      </c>
      <c r="AY4762" s="163">
        <f t="shared" si="3849"/>
        <v>0</v>
      </c>
      <c r="AZ4762" s="163">
        <f t="shared" si="3850"/>
        <v>0</v>
      </c>
      <c r="BA4762" s="163">
        <f t="shared" si="3851"/>
        <v>0</v>
      </c>
      <c r="BB4762" s="163">
        <f t="shared" si="3852"/>
        <v>0</v>
      </c>
      <c r="BC4762" s="163">
        <f t="shared" si="3859"/>
        <v>0</v>
      </c>
      <c r="BD4762" s="163">
        <f t="shared" si="3853"/>
        <v>0</v>
      </c>
    </row>
    <row r="4763" spans="2:56" x14ac:dyDescent="0.3">
      <c r="B4763" s="179" t="s">
        <v>101</v>
      </c>
      <c r="C4763" s="83">
        <f>SUM(C4764:C4765)</f>
        <v>0</v>
      </c>
      <c r="D4763" s="84">
        <f>SUM(D4764:D4765)</f>
        <v>0</v>
      </c>
      <c r="E4763" s="85">
        <f t="shared" si="3840"/>
        <v>0</v>
      </c>
      <c r="F4763" s="83">
        <f>SUM(F4764:F4765)</f>
        <v>0</v>
      </c>
      <c r="G4763" s="84">
        <f>SUM(G4764:G4765)</f>
        <v>0</v>
      </c>
      <c r="H4763" s="85">
        <f t="shared" si="3841"/>
        <v>0</v>
      </c>
      <c r="I4763" s="83">
        <f>SUM(I4764:I4765)</f>
        <v>0</v>
      </c>
      <c r="J4763" s="86">
        <f>SUM(J4764:J4765)</f>
        <v>0</v>
      </c>
      <c r="K4763" s="87">
        <f t="shared" si="3842"/>
        <v>0</v>
      </c>
      <c r="L4763" s="83">
        <f>SUM(L4764:L4765)</f>
        <v>0</v>
      </c>
      <c r="M4763" s="86">
        <f>SUM(M4764:M4765)</f>
        <v>0</v>
      </c>
      <c r="N4763" s="88">
        <f>SUM(N4764:N4765)</f>
        <v>0</v>
      </c>
      <c r="O4763" s="83">
        <f>SUM(O4764:O4765)</f>
        <v>0</v>
      </c>
      <c r="P4763" s="88">
        <f>SUM(P4764:P4765)</f>
        <v>0</v>
      </c>
      <c r="Q4763" s="177">
        <f t="shared" si="3843"/>
        <v>0</v>
      </c>
      <c r="R4763" s="88">
        <f>SUM(R4764:R4765)</f>
        <v>0</v>
      </c>
      <c r="S4763" s="88">
        <f>SUM(S4764:S4765)</f>
        <v>0</v>
      </c>
      <c r="T4763" s="178">
        <f t="shared" si="3854"/>
        <v>0</v>
      </c>
      <c r="U4763" s="157"/>
      <c r="V4763" s="83">
        <f>SUM(V4764:V4765)</f>
        <v>0</v>
      </c>
      <c r="W4763" s="88">
        <f>SUM(W4764:W4765)</f>
        <v>0</v>
      </c>
      <c r="X4763" s="177">
        <f t="shared" si="3844"/>
        <v>0</v>
      </c>
      <c r="Y4763" s="88">
        <f>SUM(Y4764:Y4765)</f>
        <v>0</v>
      </c>
      <c r="Z4763" s="88">
        <f>SUM(Z4764:Z4765)</f>
        <v>0</v>
      </c>
      <c r="AA4763" s="178">
        <f t="shared" si="3855"/>
        <v>0</v>
      </c>
      <c r="AB4763" s="157"/>
      <c r="AC4763" s="83">
        <f>SUM(AC4764:AC4765)</f>
        <v>0</v>
      </c>
      <c r="AD4763" s="88">
        <f>SUM(AD4764:AD4765)</f>
        <v>0</v>
      </c>
      <c r="AE4763" s="177">
        <f t="shared" si="3845"/>
        <v>0</v>
      </c>
      <c r="AF4763" s="88">
        <f>SUM(AF4764:AF4765)</f>
        <v>0</v>
      </c>
      <c r="AG4763" s="88">
        <f>SUM(AG4764:AG4765)</f>
        <v>0</v>
      </c>
      <c r="AH4763" s="178">
        <f t="shared" si="3856"/>
        <v>0</v>
      </c>
      <c r="AJ4763" s="84">
        <f t="shared" ref="AJ4763:AU4763" si="3871">SUM(AJ4764:AJ4765)</f>
        <v>0</v>
      </c>
      <c r="AK4763" s="86">
        <f t="shared" si="3871"/>
        <v>0</v>
      </c>
      <c r="AL4763" s="88">
        <f t="shared" si="3871"/>
        <v>0</v>
      </c>
      <c r="AM4763" s="86">
        <f t="shared" si="3871"/>
        <v>0</v>
      </c>
      <c r="AN4763" s="88">
        <f t="shared" si="3871"/>
        <v>0</v>
      </c>
      <c r="AO4763" s="86">
        <f t="shared" si="3871"/>
        <v>0</v>
      </c>
      <c r="AP4763" s="88">
        <f t="shared" si="3871"/>
        <v>0</v>
      </c>
      <c r="AQ4763" s="86">
        <f t="shared" si="3871"/>
        <v>0</v>
      </c>
      <c r="AR4763" s="88">
        <f t="shared" si="3871"/>
        <v>0</v>
      </c>
      <c r="AS4763" s="86">
        <f t="shared" si="3871"/>
        <v>0</v>
      </c>
      <c r="AT4763" s="88">
        <f t="shared" si="3871"/>
        <v>0</v>
      </c>
      <c r="AU4763" s="86">
        <f t="shared" si="3871"/>
        <v>0</v>
      </c>
      <c r="AV4763" s="86">
        <f t="shared" si="3847"/>
        <v>0</v>
      </c>
      <c r="AW4763" s="93">
        <f t="shared" si="3848"/>
        <v>0</v>
      </c>
      <c r="AY4763" s="86">
        <f t="shared" si="3849"/>
        <v>0</v>
      </c>
      <c r="AZ4763" s="86">
        <f t="shared" si="3850"/>
        <v>0</v>
      </c>
      <c r="BA4763" s="86">
        <f t="shared" si="3851"/>
        <v>0</v>
      </c>
      <c r="BB4763" s="86">
        <f t="shared" si="3852"/>
        <v>0</v>
      </c>
      <c r="BC4763" s="86">
        <f t="shared" si="3859"/>
        <v>0</v>
      </c>
      <c r="BD4763" s="86">
        <f t="shared" si="3853"/>
        <v>0</v>
      </c>
    </row>
    <row r="4764" spans="2:56" x14ac:dyDescent="0.3">
      <c r="B4764" s="169" t="s">
        <v>102</v>
      </c>
      <c r="C4764" s="248"/>
      <c r="D4764" s="249"/>
      <c r="E4764" s="172">
        <f t="shared" si="3840"/>
        <v>0</v>
      </c>
      <c r="F4764" s="248"/>
      <c r="G4764" s="249"/>
      <c r="H4764" s="172">
        <f t="shared" si="3841"/>
        <v>0</v>
      </c>
      <c r="I4764" s="248"/>
      <c r="J4764" s="250"/>
      <c r="K4764" s="174">
        <f t="shared" si="3842"/>
        <v>0</v>
      </c>
      <c r="L4764" s="248"/>
      <c r="M4764" s="250"/>
      <c r="N4764" s="251"/>
      <c r="O4764" s="248"/>
      <c r="P4764" s="251"/>
      <c r="Q4764" s="166">
        <f t="shared" si="3843"/>
        <v>0</v>
      </c>
      <c r="R4764" s="251"/>
      <c r="S4764" s="251"/>
      <c r="T4764" s="167">
        <f t="shared" si="3854"/>
        <v>0</v>
      </c>
      <c r="U4764" s="157"/>
      <c r="V4764" s="248"/>
      <c r="W4764" s="251"/>
      <c r="X4764" s="166">
        <f t="shared" si="3844"/>
        <v>0</v>
      </c>
      <c r="Y4764" s="251"/>
      <c r="Z4764" s="251"/>
      <c r="AA4764" s="167">
        <f t="shared" si="3855"/>
        <v>0</v>
      </c>
      <c r="AB4764" s="157"/>
      <c r="AC4764" s="248"/>
      <c r="AD4764" s="251"/>
      <c r="AE4764" s="166">
        <f t="shared" si="3845"/>
        <v>0</v>
      </c>
      <c r="AF4764" s="251"/>
      <c r="AG4764" s="251"/>
      <c r="AH4764" s="167">
        <f t="shared" si="3856"/>
        <v>0</v>
      </c>
      <c r="AJ4764" s="252"/>
      <c r="AK4764" s="253"/>
      <c r="AL4764" s="254"/>
      <c r="AM4764" s="253"/>
      <c r="AN4764" s="254"/>
      <c r="AO4764" s="253"/>
      <c r="AP4764" s="254"/>
      <c r="AQ4764" s="253"/>
      <c r="AR4764" s="254"/>
      <c r="AS4764" s="253"/>
      <c r="AT4764" s="254"/>
      <c r="AU4764" s="253"/>
      <c r="AV4764" s="163">
        <f t="shared" si="3847"/>
        <v>0</v>
      </c>
      <c r="AW4764" s="168">
        <f t="shared" si="3848"/>
        <v>0</v>
      </c>
      <c r="AY4764" s="163">
        <f t="shared" si="3849"/>
        <v>0</v>
      </c>
      <c r="AZ4764" s="163">
        <f t="shared" si="3850"/>
        <v>0</v>
      </c>
      <c r="BA4764" s="163">
        <f t="shared" si="3851"/>
        <v>0</v>
      </c>
      <c r="BB4764" s="163">
        <f t="shared" si="3852"/>
        <v>0</v>
      </c>
      <c r="BC4764" s="163">
        <f t="shared" si="3859"/>
        <v>0</v>
      </c>
      <c r="BD4764" s="163">
        <f t="shared" si="3853"/>
        <v>0</v>
      </c>
    </row>
    <row r="4765" spans="2:56" x14ac:dyDescent="0.3">
      <c r="B4765" s="169" t="s">
        <v>103</v>
      </c>
      <c r="C4765" s="248"/>
      <c r="D4765" s="249"/>
      <c r="E4765" s="172">
        <f t="shared" si="3840"/>
        <v>0</v>
      </c>
      <c r="F4765" s="248"/>
      <c r="G4765" s="249"/>
      <c r="H4765" s="172">
        <f t="shared" si="3841"/>
        <v>0</v>
      </c>
      <c r="I4765" s="248"/>
      <c r="J4765" s="250"/>
      <c r="K4765" s="174">
        <f t="shared" si="3842"/>
        <v>0</v>
      </c>
      <c r="L4765" s="248"/>
      <c r="M4765" s="250"/>
      <c r="N4765" s="251"/>
      <c r="O4765" s="248"/>
      <c r="P4765" s="251"/>
      <c r="Q4765" s="166">
        <f t="shared" si="3843"/>
        <v>0</v>
      </c>
      <c r="R4765" s="251"/>
      <c r="S4765" s="251"/>
      <c r="T4765" s="167">
        <f t="shared" si="3854"/>
        <v>0</v>
      </c>
      <c r="U4765" s="157"/>
      <c r="V4765" s="248"/>
      <c r="W4765" s="251"/>
      <c r="X4765" s="166">
        <f t="shared" si="3844"/>
        <v>0</v>
      </c>
      <c r="Y4765" s="251"/>
      <c r="Z4765" s="251"/>
      <c r="AA4765" s="167">
        <f t="shared" si="3855"/>
        <v>0</v>
      </c>
      <c r="AB4765" s="157"/>
      <c r="AC4765" s="248"/>
      <c r="AD4765" s="251"/>
      <c r="AE4765" s="166">
        <f t="shared" si="3845"/>
        <v>0</v>
      </c>
      <c r="AF4765" s="251"/>
      <c r="AG4765" s="251"/>
      <c r="AH4765" s="167">
        <f t="shared" si="3856"/>
        <v>0</v>
      </c>
      <c r="AJ4765" s="252"/>
      <c r="AK4765" s="253"/>
      <c r="AL4765" s="254"/>
      <c r="AM4765" s="253"/>
      <c r="AN4765" s="254"/>
      <c r="AO4765" s="253"/>
      <c r="AP4765" s="254"/>
      <c r="AQ4765" s="253"/>
      <c r="AR4765" s="254"/>
      <c r="AS4765" s="253"/>
      <c r="AT4765" s="254"/>
      <c r="AU4765" s="253"/>
      <c r="AV4765" s="163">
        <f t="shared" si="3847"/>
        <v>0</v>
      </c>
      <c r="AW4765" s="168">
        <f t="shared" si="3848"/>
        <v>0</v>
      </c>
      <c r="AY4765" s="163">
        <f t="shared" si="3849"/>
        <v>0</v>
      </c>
      <c r="AZ4765" s="163">
        <f t="shared" si="3850"/>
        <v>0</v>
      </c>
      <c r="BA4765" s="163">
        <f t="shared" si="3851"/>
        <v>0</v>
      </c>
      <c r="BB4765" s="163">
        <f t="shared" si="3852"/>
        <v>0</v>
      </c>
      <c r="BC4765" s="163">
        <f t="shared" si="3859"/>
        <v>0</v>
      </c>
      <c r="BD4765" s="163">
        <f t="shared" si="3853"/>
        <v>0</v>
      </c>
    </row>
    <row r="4766" spans="2:56" x14ac:dyDescent="0.3">
      <c r="B4766" s="179" t="s">
        <v>104</v>
      </c>
      <c r="C4766" s="83">
        <f>SUM(C4767)</f>
        <v>0</v>
      </c>
      <c r="D4766" s="84">
        <f>SUM(D4767)</f>
        <v>0</v>
      </c>
      <c r="E4766" s="85">
        <f t="shared" si="3840"/>
        <v>0</v>
      </c>
      <c r="F4766" s="83">
        <f>SUM(F4767)</f>
        <v>0</v>
      </c>
      <c r="G4766" s="84">
        <f>SUM(G4767)</f>
        <v>0</v>
      </c>
      <c r="H4766" s="85">
        <f t="shared" si="3841"/>
        <v>0</v>
      </c>
      <c r="I4766" s="83">
        <f>SUM(I4767)</f>
        <v>0</v>
      </c>
      <c r="J4766" s="86">
        <f>SUM(J4767)</f>
        <v>0</v>
      </c>
      <c r="K4766" s="87">
        <f t="shared" si="3842"/>
        <v>0</v>
      </c>
      <c r="L4766" s="83">
        <f>SUM(L4767)</f>
        <v>0</v>
      </c>
      <c r="M4766" s="86">
        <f>SUM(M4767)</f>
        <v>0</v>
      </c>
      <c r="N4766" s="88">
        <f>SUM(N4767)</f>
        <v>0</v>
      </c>
      <c r="O4766" s="83">
        <f>SUM(O4767)</f>
        <v>0</v>
      </c>
      <c r="P4766" s="88">
        <f>SUM(P4767)</f>
        <v>0</v>
      </c>
      <c r="Q4766" s="177">
        <f t="shared" si="3843"/>
        <v>0</v>
      </c>
      <c r="R4766" s="88">
        <f>SUM(R4767)</f>
        <v>0</v>
      </c>
      <c r="S4766" s="88">
        <f>SUM(S4767)</f>
        <v>0</v>
      </c>
      <c r="T4766" s="178">
        <f t="shared" si="3854"/>
        <v>0</v>
      </c>
      <c r="U4766" s="157"/>
      <c r="V4766" s="83">
        <f>SUM(V4767)</f>
        <v>0</v>
      </c>
      <c r="W4766" s="88">
        <f>SUM(W4767)</f>
        <v>0</v>
      </c>
      <c r="X4766" s="177">
        <f t="shared" si="3844"/>
        <v>0</v>
      </c>
      <c r="Y4766" s="88">
        <f>SUM(Y4767)</f>
        <v>0</v>
      </c>
      <c r="Z4766" s="88">
        <f>SUM(Z4767)</f>
        <v>0</v>
      </c>
      <c r="AA4766" s="178">
        <f t="shared" si="3855"/>
        <v>0</v>
      </c>
      <c r="AB4766" s="157"/>
      <c r="AC4766" s="83">
        <f>SUM(AC4767)</f>
        <v>0</v>
      </c>
      <c r="AD4766" s="88">
        <f>SUM(AD4767)</f>
        <v>0</v>
      </c>
      <c r="AE4766" s="177">
        <f t="shared" si="3845"/>
        <v>0</v>
      </c>
      <c r="AF4766" s="88">
        <f>SUM(AF4767)</f>
        <v>0</v>
      </c>
      <c r="AG4766" s="88">
        <f>SUM(AG4767)</f>
        <v>0</v>
      </c>
      <c r="AH4766" s="178">
        <f t="shared" si="3856"/>
        <v>0</v>
      </c>
      <c r="AJ4766" s="84">
        <f t="shared" ref="AJ4766:AU4766" si="3872">SUM(AJ4767)</f>
        <v>0</v>
      </c>
      <c r="AK4766" s="86">
        <f t="shared" si="3872"/>
        <v>0</v>
      </c>
      <c r="AL4766" s="88">
        <f t="shared" si="3872"/>
        <v>0</v>
      </c>
      <c r="AM4766" s="86">
        <f t="shared" si="3872"/>
        <v>0</v>
      </c>
      <c r="AN4766" s="88">
        <f t="shared" si="3872"/>
        <v>0</v>
      </c>
      <c r="AO4766" s="86">
        <f t="shared" si="3872"/>
        <v>0</v>
      </c>
      <c r="AP4766" s="88">
        <f t="shared" si="3872"/>
        <v>0</v>
      </c>
      <c r="AQ4766" s="86">
        <f t="shared" si="3872"/>
        <v>0</v>
      </c>
      <c r="AR4766" s="88">
        <f t="shared" si="3872"/>
        <v>0</v>
      </c>
      <c r="AS4766" s="86">
        <f t="shared" si="3872"/>
        <v>0</v>
      </c>
      <c r="AT4766" s="88">
        <f t="shared" si="3872"/>
        <v>0</v>
      </c>
      <c r="AU4766" s="86">
        <f t="shared" si="3872"/>
        <v>0</v>
      </c>
      <c r="AV4766" s="86">
        <f t="shared" si="3847"/>
        <v>0</v>
      </c>
      <c r="AW4766" s="93">
        <f t="shared" si="3848"/>
        <v>0</v>
      </c>
      <c r="AY4766" s="86">
        <f t="shared" si="3849"/>
        <v>0</v>
      </c>
      <c r="AZ4766" s="86">
        <f t="shared" si="3850"/>
        <v>0</v>
      </c>
      <c r="BA4766" s="86">
        <f t="shared" si="3851"/>
        <v>0</v>
      </c>
      <c r="BB4766" s="86">
        <f t="shared" si="3852"/>
        <v>0</v>
      </c>
      <c r="BC4766" s="86">
        <f t="shared" si="3859"/>
        <v>0</v>
      </c>
      <c r="BD4766" s="86">
        <f t="shared" si="3853"/>
        <v>0</v>
      </c>
    </row>
    <row r="4767" spans="2:56" x14ac:dyDescent="0.3">
      <c r="B4767" s="169" t="s">
        <v>105</v>
      </c>
      <c r="C4767" s="248"/>
      <c r="D4767" s="249"/>
      <c r="E4767" s="172">
        <f t="shared" si="3840"/>
        <v>0</v>
      </c>
      <c r="F4767" s="248"/>
      <c r="G4767" s="249"/>
      <c r="H4767" s="172">
        <f t="shared" si="3841"/>
        <v>0</v>
      </c>
      <c r="I4767" s="248"/>
      <c r="J4767" s="250"/>
      <c r="K4767" s="174">
        <f t="shared" si="3842"/>
        <v>0</v>
      </c>
      <c r="L4767" s="248"/>
      <c r="M4767" s="250"/>
      <c r="N4767" s="251"/>
      <c r="O4767" s="248"/>
      <c r="P4767" s="251"/>
      <c r="Q4767" s="166">
        <f t="shared" si="3843"/>
        <v>0</v>
      </c>
      <c r="R4767" s="251"/>
      <c r="S4767" s="251"/>
      <c r="T4767" s="167">
        <f t="shared" si="3854"/>
        <v>0</v>
      </c>
      <c r="U4767" s="157"/>
      <c r="V4767" s="248"/>
      <c r="W4767" s="251"/>
      <c r="X4767" s="166">
        <f t="shared" si="3844"/>
        <v>0</v>
      </c>
      <c r="Y4767" s="251"/>
      <c r="Z4767" s="251"/>
      <c r="AA4767" s="167">
        <f t="shared" si="3855"/>
        <v>0</v>
      </c>
      <c r="AB4767" s="157"/>
      <c r="AC4767" s="248"/>
      <c r="AD4767" s="251"/>
      <c r="AE4767" s="166">
        <f t="shared" si="3845"/>
        <v>0</v>
      </c>
      <c r="AF4767" s="251"/>
      <c r="AG4767" s="251"/>
      <c r="AH4767" s="167">
        <f t="shared" si="3856"/>
        <v>0</v>
      </c>
      <c r="AJ4767" s="252"/>
      <c r="AK4767" s="253"/>
      <c r="AL4767" s="254"/>
      <c r="AM4767" s="253"/>
      <c r="AN4767" s="254"/>
      <c r="AO4767" s="253"/>
      <c r="AP4767" s="254"/>
      <c r="AQ4767" s="253"/>
      <c r="AR4767" s="254"/>
      <c r="AS4767" s="253"/>
      <c r="AT4767" s="254"/>
      <c r="AU4767" s="253"/>
      <c r="AV4767" s="163">
        <f t="shared" si="3847"/>
        <v>0</v>
      </c>
      <c r="AW4767" s="168">
        <f t="shared" si="3848"/>
        <v>0</v>
      </c>
      <c r="AY4767" s="163">
        <f t="shared" si="3849"/>
        <v>0</v>
      </c>
      <c r="AZ4767" s="163">
        <f t="shared" si="3850"/>
        <v>0</v>
      </c>
      <c r="BA4767" s="163">
        <f t="shared" si="3851"/>
        <v>0</v>
      </c>
      <c r="BB4767" s="163">
        <f t="shared" si="3852"/>
        <v>0</v>
      </c>
      <c r="BC4767" s="163">
        <f t="shared" si="3859"/>
        <v>0</v>
      </c>
      <c r="BD4767" s="163">
        <f t="shared" si="3853"/>
        <v>0</v>
      </c>
    </row>
    <row r="4768" spans="2:56" x14ac:dyDescent="0.3">
      <c r="B4768" s="179" t="s">
        <v>106</v>
      </c>
      <c r="C4768" s="83">
        <f>SUM(C4769:C4770)</f>
        <v>0</v>
      </c>
      <c r="D4768" s="84">
        <f>SUM(D4769:D4770)</f>
        <v>0</v>
      </c>
      <c r="E4768" s="85">
        <f t="shared" si="3840"/>
        <v>0</v>
      </c>
      <c r="F4768" s="83">
        <f>SUM(F4769:F4770)</f>
        <v>0</v>
      </c>
      <c r="G4768" s="84">
        <f>SUM(G4769:G4770)</f>
        <v>0</v>
      </c>
      <c r="H4768" s="85">
        <f t="shared" si="3841"/>
        <v>0</v>
      </c>
      <c r="I4768" s="83">
        <f>SUM(I4769:I4770)</f>
        <v>0</v>
      </c>
      <c r="J4768" s="86">
        <f>SUM(J4769:J4770)</f>
        <v>0</v>
      </c>
      <c r="K4768" s="87">
        <f t="shared" si="3842"/>
        <v>0</v>
      </c>
      <c r="L4768" s="83">
        <f>SUM(L4769:L4770)</f>
        <v>0</v>
      </c>
      <c r="M4768" s="86">
        <f>SUM(M4769:M4770)</f>
        <v>0</v>
      </c>
      <c r="N4768" s="88">
        <f>SUM(N4769:N4770)</f>
        <v>0</v>
      </c>
      <c r="O4768" s="83">
        <f>SUM(O4769:O4770)</f>
        <v>0</v>
      </c>
      <c r="P4768" s="88">
        <f>SUM(P4769:P4770)</f>
        <v>0</v>
      </c>
      <c r="Q4768" s="177">
        <f t="shared" si="3843"/>
        <v>0</v>
      </c>
      <c r="R4768" s="88">
        <f>SUM(R4769:R4770)</f>
        <v>0</v>
      </c>
      <c r="S4768" s="88">
        <f>SUM(S4769:S4770)</f>
        <v>0</v>
      </c>
      <c r="T4768" s="178">
        <f t="shared" si="3854"/>
        <v>0</v>
      </c>
      <c r="U4768" s="157"/>
      <c r="V4768" s="83">
        <f>SUM(V4769:V4770)</f>
        <v>0</v>
      </c>
      <c r="W4768" s="88">
        <f>SUM(W4769:W4770)</f>
        <v>0</v>
      </c>
      <c r="X4768" s="177">
        <f t="shared" si="3844"/>
        <v>0</v>
      </c>
      <c r="Y4768" s="88">
        <f>SUM(Y4769:Y4770)</f>
        <v>0</v>
      </c>
      <c r="Z4768" s="88">
        <f>SUM(Z4769:Z4770)</f>
        <v>0</v>
      </c>
      <c r="AA4768" s="178">
        <f t="shared" si="3855"/>
        <v>0</v>
      </c>
      <c r="AB4768" s="157"/>
      <c r="AC4768" s="83">
        <f>SUM(AC4769:AC4770)</f>
        <v>0</v>
      </c>
      <c r="AD4768" s="88">
        <f>SUM(AD4769:AD4770)</f>
        <v>0</v>
      </c>
      <c r="AE4768" s="177">
        <f t="shared" si="3845"/>
        <v>0</v>
      </c>
      <c r="AF4768" s="88">
        <f>SUM(AF4769:AF4770)</f>
        <v>0</v>
      </c>
      <c r="AG4768" s="88">
        <f>SUM(AG4769:AG4770)</f>
        <v>0</v>
      </c>
      <c r="AH4768" s="178">
        <f t="shared" si="3856"/>
        <v>0</v>
      </c>
      <c r="AJ4768" s="84">
        <f t="shared" ref="AJ4768:AU4768" si="3873">SUM(AJ4769:AJ4770)</f>
        <v>0</v>
      </c>
      <c r="AK4768" s="86">
        <f t="shared" si="3873"/>
        <v>0</v>
      </c>
      <c r="AL4768" s="88">
        <f t="shared" si="3873"/>
        <v>0</v>
      </c>
      <c r="AM4768" s="86">
        <f t="shared" si="3873"/>
        <v>0</v>
      </c>
      <c r="AN4768" s="88">
        <f t="shared" si="3873"/>
        <v>0</v>
      </c>
      <c r="AO4768" s="86">
        <f t="shared" si="3873"/>
        <v>0</v>
      </c>
      <c r="AP4768" s="88">
        <f t="shared" si="3873"/>
        <v>0</v>
      </c>
      <c r="AQ4768" s="86">
        <f t="shared" si="3873"/>
        <v>0</v>
      </c>
      <c r="AR4768" s="88">
        <f t="shared" si="3873"/>
        <v>0</v>
      </c>
      <c r="AS4768" s="86">
        <f t="shared" si="3873"/>
        <v>0</v>
      </c>
      <c r="AT4768" s="88">
        <f t="shared" si="3873"/>
        <v>0</v>
      </c>
      <c r="AU4768" s="86">
        <f t="shared" si="3873"/>
        <v>0</v>
      </c>
      <c r="AV4768" s="86">
        <f t="shared" si="3847"/>
        <v>0</v>
      </c>
      <c r="AW4768" s="93">
        <f t="shared" si="3848"/>
        <v>0</v>
      </c>
      <c r="AY4768" s="86">
        <f t="shared" si="3849"/>
        <v>0</v>
      </c>
      <c r="AZ4768" s="86">
        <f t="shared" si="3850"/>
        <v>0</v>
      </c>
      <c r="BA4768" s="86">
        <f t="shared" si="3851"/>
        <v>0</v>
      </c>
      <c r="BB4768" s="86">
        <f t="shared" si="3852"/>
        <v>0</v>
      </c>
      <c r="BC4768" s="86">
        <f t="shared" si="3859"/>
        <v>0</v>
      </c>
      <c r="BD4768" s="86">
        <f t="shared" si="3853"/>
        <v>0</v>
      </c>
    </row>
    <row r="4769" spans="2:56" x14ac:dyDescent="0.3">
      <c r="B4769" s="169" t="s">
        <v>107</v>
      </c>
      <c r="C4769" s="248"/>
      <c r="D4769" s="249"/>
      <c r="E4769" s="172">
        <f t="shared" si="3840"/>
        <v>0</v>
      </c>
      <c r="F4769" s="248"/>
      <c r="G4769" s="249"/>
      <c r="H4769" s="172">
        <f t="shared" si="3841"/>
        <v>0</v>
      </c>
      <c r="I4769" s="248"/>
      <c r="J4769" s="250"/>
      <c r="K4769" s="174">
        <f t="shared" si="3842"/>
        <v>0</v>
      </c>
      <c r="L4769" s="248"/>
      <c r="M4769" s="250"/>
      <c r="N4769" s="251"/>
      <c r="O4769" s="248"/>
      <c r="P4769" s="251"/>
      <c r="Q4769" s="166">
        <f t="shared" si="3843"/>
        <v>0</v>
      </c>
      <c r="R4769" s="251"/>
      <c r="S4769" s="251"/>
      <c r="T4769" s="167">
        <f t="shared" si="3854"/>
        <v>0</v>
      </c>
      <c r="U4769" s="157"/>
      <c r="V4769" s="248"/>
      <c r="W4769" s="251"/>
      <c r="X4769" s="166">
        <f t="shared" si="3844"/>
        <v>0</v>
      </c>
      <c r="Y4769" s="251"/>
      <c r="Z4769" s="251"/>
      <c r="AA4769" s="167">
        <f t="shared" si="3855"/>
        <v>0</v>
      </c>
      <c r="AB4769" s="157"/>
      <c r="AC4769" s="248"/>
      <c r="AD4769" s="251"/>
      <c r="AE4769" s="166">
        <f t="shared" si="3845"/>
        <v>0</v>
      </c>
      <c r="AF4769" s="251"/>
      <c r="AG4769" s="251"/>
      <c r="AH4769" s="167">
        <f t="shared" si="3856"/>
        <v>0</v>
      </c>
      <c r="AJ4769" s="252"/>
      <c r="AK4769" s="253"/>
      <c r="AL4769" s="254"/>
      <c r="AM4769" s="253"/>
      <c r="AN4769" s="254"/>
      <c r="AO4769" s="253"/>
      <c r="AP4769" s="254"/>
      <c r="AQ4769" s="253"/>
      <c r="AR4769" s="254"/>
      <c r="AS4769" s="253"/>
      <c r="AT4769" s="254"/>
      <c r="AU4769" s="253"/>
      <c r="AV4769" s="163">
        <f t="shared" si="3847"/>
        <v>0</v>
      </c>
      <c r="AW4769" s="168">
        <f t="shared" si="3848"/>
        <v>0</v>
      </c>
      <c r="AY4769" s="163">
        <f t="shared" si="3849"/>
        <v>0</v>
      </c>
      <c r="AZ4769" s="163">
        <f t="shared" si="3850"/>
        <v>0</v>
      </c>
      <c r="BA4769" s="163">
        <f t="shared" si="3851"/>
        <v>0</v>
      </c>
      <c r="BB4769" s="163">
        <f t="shared" si="3852"/>
        <v>0</v>
      </c>
      <c r="BC4769" s="163">
        <f t="shared" si="3859"/>
        <v>0</v>
      </c>
      <c r="BD4769" s="163">
        <f t="shared" si="3853"/>
        <v>0</v>
      </c>
    </row>
    <row r="4770" spans="2:56" x14ac:dyDescent="0.3">
      <c r="B4770" s="169" t="s">
        <v>108</v>
      </c>
      <c r="C4770" s="248"/>
      <c r="D4770" s="249"/>
      <c r="E4770" s="172">
        <f t="shared" si="3840"/>
        <v>0</v>
      </c>
      <c r="F4770" s="248"/>
      <c r="G4770" s="249"/>
      <c r="H4770" s="172">
        <f t="shared" si="3841"/>
        <v>0</v>
      </c>
      <c r="I4770" s="248"/>
      <c r="J4770" s="250"/>
      <c r="K4770" s="174">
        <f t="shared" si="3842"/>
        <v>0</v>
      </c>
      <c r="L4770" s="248"/>
      <c r="M4770" s="250"/>
      <c r="N4770" s="251"/>
      <c r="O4770" s="248"/>
      <c r="P4770" s="251"/>
      <c r="Q4770" s="166">
        <f t="shared" si="3843"/>
        <v>0</v>
      </c>
      <c r="R4770" s="251"/>
      <c r="S4770" s="251"/>
      <c r="T4770" s="167">
        <f t="shared" si="3854"/>
        <v>0</v>
      </c>
      <c r="U4770" s="157"/>
      <c r="V4770" s="248"/>
      <c r="W4770" s="251"/>
      <c r="X4770" s="166">
        <f t="shared" si="3844"/>
        <v>0</v>
      </c>
      <c r="Y4770" s="251"/>
      <c r="Z4770" s="251"/>
      <c r="AA4770" s="167">
        <f t="shared" si="3855"/>
        <v>0</v>
      </c>
      <c r="AB4770" s="157"/>
      <c r="AC4770" s="248"/>
      <c r="AD4770" s="251"/>
      <c r="AE4770" s="166">
        <f t="shared" si="3845"/>
        <v>0</v>
      </c>
      <c r="AF4770" s="251"/>
      <c r="AG4770" s="251"/>
      <c r="AH4770" s="167">
        <f t="shared" si="3856"/>
        <v>0</v>
      </c>
      <c r="AJ4770" s="252"/>
      <c r="AK4770" s="253"/>
      <c r="AL4770" s="254"/>
      <c r="AM4770" s="253"/>
      <c r="AN4770" s="254"/>
      <c r="AO4770" s="253"/>
      <c r="AP4770" s="254"/>
      <c r="AQ4770" s="253"/>
      <c r="AR4770" s="254"/>
      <c r="AS4770" s="253"/>
      <c r="AT4770" s="254"/>
      <c r="AU4770" s="253"/>
      <c r="AV4770" s="163">
        <f t="shared" si="3847"/>
        <v>0</v>
      </c>
      <c r="AW4770" s="168">
        <f t="shared" si="3848"/>
        <v>0</v>
      </c>
      <c r="AY4770" s="163">
        <f t="shared" si="3849"/>
        <v>0</v>
      </c>
      <c r="AZ4770" s="163">
        <f t="shared" si="3850"/>
        <v>0</v>
      </c>
      <c r="BA4770" s="163">
        <f t="shared" si="3851"/>
        <v>0</v>
      </c>
      <c r="BB4770" s="163">
        <f t="shared" si="3852"/>
        <v>0</v>
      </c>
      <c r="BC4770" s="163">
        <f t="shared" si="3859"/>
        <v>0</v>
      </c>
      <c r="BD4770" s="163">
        <f t="shared" si="3853"/>
        <v>0</v>
      </c>
    </row>
    <row r="4771" spans="2:56" x14ac:dyDescent="0.3">
      <c r="B4771" s="179" t="s">
        <v>109</v>
      </c>
      <c r="C4771" s="83">
        <f>SUM(C4772)</f>
        <v>0</v>
      </c>
      <c r="D4771" s="84">
        <f>SUM(D4772)</f>
        <v>0</v>
      </c>
      <c r="E4771" s="85">
        <f t="shared" si="3840"/>
        <v>0</v>
      </c>
      <c r="F4771" s="83">
        <f>SUM(F4772)</f>
        <v>0</v>
      </c>
      <c r="G4771" s="84">
        <f>SUM(G4772)</f>
        <v>0</v>
      </c>
      <c r="H4771" s="85">
        <f t="shared" si="3841"/>
        <v>0</v>
      </c>
      <c r="I4771" s="83">
        <f>SUM(I4772)</f>
        <v>0</v>
      </c>
      <c r="J4771" s="86">
        <f>SUM(J4772)</f>
        <v>0</v>
      </c>
      <c r="K4771" s="87">
        <f t="shared" si="3842"/>
        <v>0</v>
      </c>
      <c r="L4771" s="83">
        <f>SUM(L4772)</f>
        <v>0</v>
      </c>
      <c r="M4771" s="86">
        <f>SUM(M4772)</f>
        <v>0</v>
      </c>
      <c r="N4771" s="88">
        <f>SUM(N4772)</f>
        <v>0</v>
      </c>
      <c r="O4771" s="83">
        <f>SUM(O4772)</f>
        <v>0</v>
      </c>
      <c r="P4771" s="88">
        <f>SUM(P4772)</f>
        <v>0</v>
      </c>
      <c r="Q4771" s="177">
        <f t="shared" si="3843"/>
        <v>0</v>
      </c>
      <c r="R4771" s="88">
        <f>SUM(R4772)</f>
        <v>0</v>
      </c>
      <c r="S4771" s="88">
        <f>SUM(S4772)</f>
        <v>0</v>
      </c>
      <c r="T4771" s="178">
        <f t="shared" si="3854"/>
        <v>0</v>
      </c>
      <c r="U4771" s="157"/>
      <c r="V4771" s="83">
        <f>SUM(V4772)</f>
        <v>0</v>
      </c>
      <c r="W4771" s="88">
        <f>SUM(W4772)</f>
        <v>0</v>
      </c>
      <c r="X4771" s="177">
        <f t="shared" si="3844"/>
        <v>0</v>
      </c>
      <c r="Y4771" s="88">
        <f>SUM(Y4772)</f>
        <v>0</v>
      </c>
      <c r="Z4771" s="88">
        <f>SUM(Z4772)</f>
        <v>0</v>
      </c>
      <c r="AA4771" s="178">
        <f t="shared" si="3855"/>
        <v>0</v>
      </c>
      <c r="AB4771" s="157"/>
      <c r="AC4771" s="83">
        <f>SUM(AC4772)</f>
        <v>0</v>
      </c>
      <c r="AD4771" s="88">
        <f>SUM(AD4772)</f>
        <v>0</v>
      </c>
      <c r="AE4771" s="177">
        <f t="shared" si="3845"/>
        <v>0</v>
      </c>
      <c r="AF4771" s="88">
        <f>SUM(AF4772)</f>
        <v>0</v>
      </c>
      <c r="AG4771" s="88">
        <f>SUM(AG4772)</f>
        <v>0</v>
      </c>
      <c r="AH4771" s="178">
        <f t="shared" si="3856"/>
        <v>0</v>
      </c>
      <c r="AJ4771" s="84">
        <f t="shared" ref="AJ4771:AU4771" si="3874">SUM(AJ4772)</f>
        <v>0</v>
      </c>
      <c r="AK4771" s="86">
        <f t="shared" si="3874"/>
        <v>0</v>
      </c>
      <c r="AL4771" s="88">
        <f t="shared" si="3874"/>
        <v>0</v>
      </c>
      <c r="AM4771" s="86">
        <f t="shared" si="3874"/>
        <v>0</v>
      </c>
      <c r="AN4771" s="88">
        <f t="shared" si="3874"/>
        <v>0</v>
      </c>
      <c r="AO4771" s="86">
        <f t="shared" si="3874"/>
        <v>0</v>
      </c>
      <c r="AP4771" s="88">
        <f t="shared" si="3874"/>
        <v>0</v>
      </c>
      <c r="AQ4771" s="86">
        <f t="shared" si="3874"/>
        <v>0</v>
      </c>
      <c r="AR4771" s="88">
        <f t="shared" si="3874"/>
        <v>0</v>
      </c>
      <c r="AS4771" s="86">
        <f t="shared" si="3874"/>
        <v>0</v>
      </c>
      <c r="AT4771" s="88">
        <f t="shared" si="3874"/>
        <v>0</v>
      </c>
      <c r="AU4771" s="86">
        <f t="shared" si="3874"/>
        <v>0</v>
      </c>
      <c r="AV4771" s="86">
        <f t="shared" si="3847"/>
        <v>0</v>
      </c>
      <c r="AW4771" s="93">
        <f t="shared" si="3848"/>
        <v>0</v>
      </c>
      <c r="AY4771" s="86">
        <f t="shared" si="3849"/>
        <v>0</v>
      </c>
      <c r="AZ4771" s="86">
        <f t="shared" si="3850"/>
        <v>0</v>
      </c>
      <c r="BA4771" s="86">
        <f t="shared" si="3851"/>
        <v>0</v>
      </c>
      <c r="BB4771" s="86">
        <f t="shared" si="3852"/>
        <v>0</v>
      </c>
      <c r="BC4771" s="86">
        <f t="shared" si="3859"/>
        <v>0</v>
      </c>
      <c r="BD4771" s="86">
        <f t="shared" si="3853"/>
        <v>0</v>
      </c>
    </row>
    <row r="4772" spans="2:56" x14ac:dyDescent="0.3">
      <c r="B4772" s="169" t="s">
        <v>110</v>
      </c>
      <c r="C4772" s="248"/>
      <c r="D4772" s="249"/>
      <c r="E4772" s="172">
        <f t="shared" si="3840"/>
        <v>0</v>
      </c>
      <c r="F4772" s="248"/>
      <c r="G4772" s="249"/>
      <c r="H4772" s="172">
        <f t="shared" si="3841"/>
        <v>0</v>
      </c>
      <c r="I4772" s="248"/>
      <c r="J4772" s="250"/>
      <c r="K4772" s="174">
        <f t="shared" si="3842"/>
        <v>0</v>
      </c>
      <c r="L4772" s="248"/>
      <c r="M4772" s="250"/>
      <c r="N4772" s="251"/>
      <c r="O4772" s="248"/>
      <c r="P4772" s="251"/>
      <c r="Q4772" s="166">
        <f t="shared" si="3843"/>
        <v>0</v>
      </c>
      <c r="R4772" s="251"/>
      <c r="S4772" s="251"/>
      <c r="T4772" s="167">
        <f t="shared" si="3854"/>
        <v>0</v>
      </c>
      <c r="U4772" s="157"/>
      <c r="V4772" s="248"/>
      <c r="W4772" s="251"/>
      <c r="X4772" s="166">
        <f t="shared" si="3844"/>
        <v>0</v>
      </c>
      <c r="Y4772" s="251"/>
      <c r="Z4772" s="251"/>
      <c r="AA4772" s="167">
        <f t="shared" si="3855"/>
        <v>0</v>
      </c>
      <c r="AB4772" s="157"/>
      <c r="AC4772" s="248"/>
      <c r="AD4772" s="251"/>
      <c r="AE4772" s="166">
        <f t="shared" si="3845"/>
        <v>0</v>
      </c>
      <c r="AF4772" s="251"/>
      <c r="AG4772" s="251"/>
      <c r="AH4772" s="167">
        <f t="shared" si="3856"/>
        <v>0</v>
      </c>
      <c r="AJ4772" s="252"/>
      <c r="AK4772" s="253"/>
      <c r="AL4772" s="254"/>
      <c r="AM4772" s="253"/>
      <c r="AN4772" s="254"/>
      <c r="AO4772" s="253"/>
      <c r="AP4772" s="254"/>
      <c r="AQ4772" s="253"/>
      <c r="AR4772" s="254"/>
      <c r="AS4772" s="253"/>
      <c r="AT4772" s="254"/>
      <c r="AU4772" s="253"/>
      <c r="AV4772" s="163">
        <f t="shared" si="3847"/>
        <v>0</v>
      </c>
      <c r="AW4772" s="168">
        <f t="shared" si="3848"/>
        <v>0</v>
      </c>
      <c r="AY4772" s="163">
        <f t="shared" si="3849"/>
        <v>0</v>
      </c>
      <c r="AZ4772" s="163">
        <f t="shared" si="3850"/>
        <v>0</v>
      </c>
      <c r="BA4772" s="163">
        <f t="shared" si="3851"/>
        <v>0</v>
      </c>
      <c r="BB4772" s="163">
        <f t="shared" si="3852"/>
        <v>0</v>
      </c>
      <c r="BC4772" s="163">
        <f t="shared" si="3859"/>
        <v>0</v>
      </c>
      <c r="BD4772" s="163">
        <f t="shared" si="3853"/>
        <v>0</v>
      </c>
    </row>
    <row r="4773" spans="2:56" x14ac:dyDescent="0.3">
      <c r="B4773" s="179" t="s">
        <v>111</v>
      </c>
      <c r="C4773" s="83">
        <f>SUM(C4774:C4776)</f>
        <v>0</v>
      </c>
      <c r="D4773" s="84">
        <f>SUM(D4774:D4776)</f>
        <v>0</v>
      </c>
      <c r="E4773" s="85">
        <f t="shared" ref="E4773:E4836" si="3875">IFERROR(D4773/C4773,0)</f>
        <v>0</v>
      </c>
      <c r="F4773" s="83">
        <f>SUM(F4774:F4776)</f>
        <v>0</v>
      </c>
      <c r="G4773" s="84">
        <f>SUM(G4774:G4776)</f>
        <v>0</v>
      </c>
      <c r="H4773" s="85">
        <f t="shared" ref="H4773:H4836" si="3876">IFERROR(G4773/F4773,0)</f>
        <v>0</v>
      </c>
      <c r="I4773" s="83">
        <f>SUM(I4774:I4776)</f>
        <v>0</v>
      </c>
      <c r="J4773" s="86">
        <f>SUM(J4774:J4776)</f>
        <v>0</v>
      </c>
      <c r="K4773" s="87">
        <f t="shared" ref="K4773:K4836" si="3877">IFERROR(J4773/I4773,0)</f>
        <v>0</v>
      </c>
      <c r="L4773" s="83">
        <f>SUM(L4774:L4776)</f>
        <v>0</v>
      </c>
      <c r="M4773" s="86">
        <f>SUM(M4774:M4776)</f>
        <v>0</v>
      </c>
      <c r="N4773" s="88">
        <f>SUM(N4774:N4776)</f>
        <v>0</v>
      </c>
      <c r="O4773" s="83">
        <f>SUM(O4774:O4776)</f>
        <v>0</v>
      </c>
      <c r="P4773" s="88">
        <f>SUM(P4774:P4776)</f>
        <v>0</v>
      </c>
      <c r="Q4773" s="177">
        <f t="shared" ref="Q4773:Q4836" si="3878">SUM(O4773:P4773)</f>
        <v>0</v>
      </c>
      <c r="R4773" s="88">
        <f>SUM(R4774:R4776)</f>
        <v>0</v>
      </c>
      <c r="S4773" s="88">
        <f>SUM(S4774:S4776)</f>
        <v>0</v>
      </c>
      <c r="T4773" s="178">
        <f t="shared" si="3854"/>
        <v>0</v>
      </c>
      <c r="U4773" s="157"/>
      <c r="V4773" s="83">
        <f>SUM(V4774:V4776)</f>
        <v>0</v>
      </c>
      <c r="W4773" s="88">
        <f>SUM(W4774:W4776)</f>
        <v>0</v>
      </c>
      <c r="X4773" s="177">
        <f t="shared" ref="X4773:X4836" si="3879">SUM(V4773:W4773)</f>
        <v>0</v>
      </c>
      <c r="Y4773" s="88">
        <f>SUM(Y4774:Y4776)</f>
        <v>0</v>
      </c>
      <c r="Z4773" s="88">
        <f>SUM(Z4774:Z4776)</f>
        <v>0</v>
      </c>
      <c r="AA4773" s="178">
        <f t="shared" si="3855"/>
        <v>0</v>
      </c>
      <c r="AB4773" s="157"/>
      <c r="AC4773" s="83">
        <f>SUM(AC4774:AC4776)</f>
        <v>0</v>
      </c>
      <c r="AD4773" s="88">
        <f>SUM(AD4774:AD4776)</f>
        <v>0</v>
      </c>
      <c r="AE4773" s="177">
        <f t="shared" ref="AE4773:AE4836" si="3880">SUM(AC4773:AD4773)</f>
        <v>0</v>
      </c>
      <c r="AF4773" s="88">
        <f>SUM(AF4774:AF4776)</f>
        <v>0</v>
      </c>
      <c r="AG4773" s="88">
        <f>SUM(AG4774:AG4776)</f>
        <v>0</v>
      </c>
      <c r="AH4773" s="178">
        <f t="shared" si="3856"/>
        <v>0</v>
      </c>
      <c r="AJ4773" s="84">
        <f t="shared" ref="AJ4773:AU4773" si="3881">SUM(AJ4774:AJ4776)</f>
        <v>0</v>
      </c>
      <c r="AK4773" s="86">
        <f t="shared" si="3881"/>
        <v>0</v>
      </c>
      <c r="AL4773" s="88">
        <f t="shared" si="3881"/>
        <v>0</v>
      </c>
      <c r="AM4773" s="86">
        <f t="shared" si="3881"/>
        <v>0</v>
      </c>
      <c r="AN4773" s="88">
        <f t="shared" si="3881"/>
        <v>0</v>
      </c>
      <c r="AO4773" s="86">
        <f t="shared" si="3881"/>
        <v>0</v>
      </c>
      <c r="AP4773" s="88">
        <f t="shared" si="3881"/>
        <v>0</v>
      </c>
      <c r="AQ4773" s="86">
        <f t="shared" si="3881"/>
        <v>0</v>
      </c>
      <c r="AR4773" s="88">
        <f t="shared" si="3881"/>
        <v>0</v>
      </c>
      <c r="AS4773" s="86">
        <f t="shared" si="3881"/>
        <v>0</v>
      </c>
      <c r="AT4773" s="88">
        <f t="shared" si="3881"/>
        <v>0</v>
      </c>
      <c r="AU4773" s="86">
        <f t="shared" si="3881"/>
        <v>0</v>
      </c>
      <c r="AV4773" s="86">
        <f t="shared" ref="AV4773:AV4836" si="3882">SUM(AJ4773:AU4773)</f>
        <v>0</v>
      </c>
      <c r="AW4773" s="93">
        <f t="shared" ref="AW4773:AW4836" si="3883">T4773-AV4773</f>
        <v>0</v>
      </c>
      <c r="AY4773" s="86">
        <f t="shared" ref="AY4773:AY4836" si="3884">SUM(AJ4773:AL4773)</f>
        <v>0</v>
      </c>
      <c r="AZ4773" s="86">
        <f t="shared" ref="AZ4773:AZ4836" si="3885">SUM(AM4773:AO4773)</f>
        <v>0</v>
      </c>
      <c r="BA4773" s="86">
        <f t="shared" ref="BA4773:BA4836" si="3886">SUM(AP4773:AR4773)</f>
        <v>0</v>
      </c>
      <c r="BB4773" s="86">
        <f t="shared" ref="BB4773:BB4836" si="3887">SUM(AS4773:AU4773)</f>
        <v>0</v>
      </c>
      <c r="BC4773" s="86">
        <f t="shared" si="3859"/>
        <v>0</v>
      </c>
      <c r="BD4773" s="86">
        <f t="shared" ref="BD4773:BD4836" si="3888">T4773-BC4773</f>
        <v>0</v>
      </c>
    </row>
    <row r="4774" spans="2:56" x14ac:dyDescent="0.3">
      <c r="B4774" s="169" t="s">
        <v>112</v>
      </c>
      <c r="C4774" s="248"/>
      <c r="D4774" s="249"/>
      <c r="E4774" s="172">
        <f t="shared" si="3875"/>
        <v>0</v>
      </c>
      <c r="F4774" s="248"/>
      <c r="G4774" s="249"/>
      <c r="H4774" s="172">
        <f t="shared" si="3876"/>
        <v>0</v>
      </c>
      <c r="I4774" s="248"/>
      <c r="J4774" s="250"/>
      <c r="K4774" s="174">
        <f t="shared" si="3877"/>
        <v>0</v>
      </c>
      <c r="L4774" s="248"/>
      <c r="M4774" s="250"/>
      <c r="N4774" s="251"/>
      <c r="O4774" s="248"/>
      <c r="P4774" s="251"/>
      <c r="Q4774" s="166">
        <f t="shared" si="3878"/>
        <v>0</v>
      </c>
      <c r="R4774" s="251"/>
      <c r="S4774" s="251"/>
      <c r="T4774" s="167">
        <f t="shared" ref="T4774:T4837" si="3889">SUM(Q4774:S4774)</f>
        <v>0</v>
      </c>
      <c r="U4774" s="157"/>
      <c r="V4774" s="248"/>
      <c r="W4774" s="251"/>
      <c r="X4774" s="166">
        <f t="shared" si="3879"/>
        <v>0</v>
      </c>
      <c r="Y4774" s="251"/>
      <c r="Z4774" s="251"/>
      <c r="AA4774" s="167">
        <f t="shared" ref="AA4774:AA4837" si="3890">SUM(X4774:Z4774)</f>
        <v>0</v>
      </c>
      <c r="AB4774" s="157"/>
      <c r="AC4774" s="248"/>
      <c r="AD4774" s="251"/>
      <c r="AE4774" s="166">
        <f t="shared" si="3880"/>
        <v>0</v>
      </c>
      <c r="AF4774" s="251"/>
      <c r="AG4774" s="251"/>
      <c r="AH4774" s="167">
        <f t="shared" ref="AH4774:AH4837" si="3891">SUM(AE4774:AG4774)</f>
        <v>0</v>
      </c>
      <c r="AJ4774" s="252"/>
      <c r="AK4774" s="253"/>
      <c r="AL4774" s="254"/>
      <c r="AM4774" s="253"/>
      <c r="AN4774" s="254"/>
      <c r="AO4774" s="253"/>
      <c r="AP4774" s="254"/>
      <c r="AQ4774" s="253"/>
      <c r="AR4774" s="254"/>
      <c r="AS4774" s="253"/>
      <c r="AT4774" s="254"/>
      <c r="AU4774" s="253"/>
      <c r="AV4774" s="163">
        <f t="shared" si="3882"/>
        <v>0</v>
      </c>
      <c r="AW4774" s="168">
        <f t="shared" si="3883"/>
        <v>0</v>
      </c>
      <c r="AY4774" s="163">
        <f t="shared" si="3884"/>
        <v>0</v>
      </c>
      <c r="AZ4774" s="163">
        <f t="shared" si="3885"/>
        <v>0</v>
      </c>
      <c r="BA4774" s="163">
        <f t="shared" si="3886"/>
        <v>0</v>
      </c>
      <c r="BB4774" s="163">
        <f t="shared" si="3887"/>
        <v>0</v>
      </c>
      <c r="BC4774" s="163">
        <f t="shared" si="3859"/>
        <v>0</v>
      </c>
      <c r="BD4774" s="163">
        <f t="shared" si="3888"/>
        <v>0</v>
      </c>
    </row>
    <row r="4775" spans="2:56" x14ac:dyDescent="0.3">
      <c r="B4775" s="169" t="s">
        <v>113</v>
      </c>
      <c r="C4775" s="248"/>
      <c r="D4775" s="249"/>
      <c r="E4775" s="172">
        <f t="shared" si="3875"/>
        <v>0</v>
      </c>
      <c r="F4775" s="248"/>
      <c r="G4775" s="249"/>
      <c r="H4775" s="172">
        <f t="shared" si="3876"/>
        <v>0</v>
      </c>
      <c r="I4775" s="248"/>
      <c r="J4775" s="250"/>
      <c r="K4775" s="174">
        <f t="shared" si="3877"/>
        <v>0</v>
      </c>
      <c r="L4775" s="248"/>
      <c r="M4775" s="250"/>
      <c r="N4775" s="251"/>
      <c r="O4775" s="248"/>
      <c r="P4775" s="251"/>
      <c r="Q4775" s="166">
        <f t="shared" si="3878"/>
        <v>0</v>
      </c>
      <c r="R4775" s="251"/>
      <c r="S4775" s="251"/>
      <c r="T4775" s="167">
        <f t="shared" si="3889"/>
        <v>0</v>
      </c>
      <c r="U4775" s="157"/>
      <c r="V4775" s="248"/>
      <c r="W4775" s="251"/>
      <c r="X4775" s="166">
        <f t="shared" si="3879"/>
        <v>0</v>
      </c>
      <c r="Y4775" s="251"/>
      <c r="Z4775" s="251"/>
      <c r="AA4775" s="167">
        <f t="shared" si="3890"/>
        <v>0</v>
      </c>
      <c r="AB4775" s="157"/>
      <c r="AC4775" s="248"/>
      <c r="AD4775" s="251"/>
      <c r="AE4775" s="166">
        <f t="shared" si="3880"/>
        <v>0</v>
      </c>
      <c r="AF4775" s="251"/>
      <c r="AG4775" s="251"/>
      <c r="AH4775" s="167">
        <f t="shared" si="3891"/>
        <v>0</v>
      </c>
      <c r="AJ4775" s="252"/>
      <c r="AK4775" s="253"/>
      <c r="AL4775" s="254"/>
      <c r="AM4775" s="253"/>
      <c r="AN4775" s="254"/>
      <c r="AO4775" s="253"/>
      <c r="AP4775" s="254"/>
      <c r="AQ4775" s="253"/>
      <c r="AR4775" s="254"/>
      <c r="AS4775" s="253"/>
      <c r="AT4775" s="254"/>
      <c r="AU4775" s="253"/>
      <c r="AV4775" s="163">
        <f t="shared" si="3882"/>
        <v>0</v>
      </c>
      <c r="AW4775" s="168">
        <f t="shared" si="3883"/>
        <v>0</v>
      </c>
      <c r="AY4775" s="163">
        <f t="shared" si="3884"/>
        <v>0</v>
      </c>
      <c r="AZ4775" s="163">
        <f t="shared" si="3885"/>
        <v>0</v>
      </c>
      <c r="BA4775" s="163">
        <f t="shared" si="3886"/>
        <v>0</v>
      </c>
      <c r="BB4775" s="163">
        <f t="shared" si="3887"/>
        <v>0</v>
      </c>
      <c r="BC4775" s="163">
        <f t="shared" si="3859"/>
        <v>0</v>
      </c>
      <c r="BD4775" s="163">
        <f t="shared" si="3888"/>
        <v>0</v>
      </c>
    </row>
    <row r="4776" spans="2:56" x14ac:dyDescent="0.3">
      <c r="B4776" s="169" t="s">
        <v>114</v>
      </c>
      <c r="C4776" s="248"/>
      <c r="D4776" s="249"/>
      <c r="E4776" s="172">
        <f t="shared" si="3875"/>
        <v>0</v>
      </c>
      <c r="F4776" s="248"/>
      <c r="G4776" s="249"/>
      <c r="H4776" s="172">
        <f t="shared" si="3876"/>
        <v>0</v>
      </c>
      <c r="I4776" s="248"/>
      <c r="J4776" s="250"/>
      <c r="K4776" s="174">
        <f t="shared" si="3877"/>
        <v>0</v>
      </c>
      <c r="L4776" s="248"/>
      <c r="M4776" s="250"/>
      <c r="N4776" s="251"/>
      <c r="O4776" s="248"/>
      <c r="P4776" s="251"/>
      <c r="Q4776" s="166">
        <f t="shared" si="3878"/>
        <v>0</v>
      </c>
      <c r="R4776" s="251"/>
      <c r="S4776" s="251"/>
      <c r="T4776" s="167">
        <f t="shared" si="3889"/>
        <v>0</v>
      </c>
      <c r="U4776" s="157"/>
      <c r="V4776" s="248"/>
      <c r="W4776" s="251"/>
      <c r="X4776" s="166">
        <f t="shared" si="3879"/>
        <v>0</v>
      </c>
      <c r="Y4776" s="251"/>
      <c r="Z4776" s="251"/>
      <c r="AA4776" s="167">
        <f t="shared" si="3890"/>
        <v>0</v>
      </c>
      <c r="AB4776" s="157"/>
      <c r="AC4776" s="248"/>
      <c r="AD4776" s="251"/>
      <c r="AE4776" s="166">
        <f t="shared" si="3880"/>
        <v>0</v>
      </c>
      <c r="AF4776" s="251"/>
      <c r="AG4776" s="251"/>
      <c r="AH4776" s="167">
        <f t="shared" si="3891"/>
        <v>0</v>
      </c>
      <c r="AJ4776" s="252"/>
      <c r="AK4776" s="253"/>
      <c r="AL4776" s="254"/>
      <c r="AM4776" s="253"/>
      <c r="AN4776" s="254"/>
      <c r="AO4776" s="253"/>
      <c r="AP4776" s="254"/>
      <c r="AQ4776" s="253"/>
      <c r="AR4776" s="254"/>
      <c r="AS4776" s="253"/>
      <c r="AT4776" s="254"/>
      <c r="AU4776" s="253"/>
      <c r="AV4776" s="163">
        <f t="shared" si="3882"/>
        <v>0</v>
      </c>
      <c r="AW4776" s="168">
        <f t="shared" si="3883"/>
        <v>0</v>
      </c>
      <c r="AY4776" s="163">
        <f t="shared" si="3884"/>
        <v>0</v>
      </c>
      <c r="AZ4776" s="163">
        <f t="shared" si="3885"/>
        <v>0</v>
      </c>
      <c r="BA4776" s="163">
        <f t="shared" si="3886"/>
        <v>0</v>
      </c>
      <c r="BB4776" s="163">
        <f t="shared" si="3887"/>
        <v>0</v>
      </c>
      <c r="BC4776" s="163">
        <f t="shared" si="3859"/>
        <v>0</v>
      </c>
      <c r="BD4776" s="163">
        <f t="shared" si="3888"/>
        <v>0</v>
      </c>
    </row>
    <row r="4777" spans="2:56" x14ac:dyDescent="0.3">
      <c r="B4777" s="179" t="s">
        <v>115</v>
      </c>
      <c r="C4777" s="83">
        <f>SUM(C4778:C4780)</f>
        <v>0</v>
      </c>
      <c r="D4777" s="84">
        <f>SUM(D4778:D4780)</f>
        <v>0</v>
      </c>
      <c r="E4777" s="85">
        <f t="shared" si="3875"/>
        <v>0</v>
      </c>
      <c r="F4777" s="83">
        <f>SUM(F4778:F4780)</f>
        <v>0</v>
      </c>
      <c r="G4777" s="84">
        <f>SUM(G4778:G4780)</f>
        <v>0</v>
      </c>
      <c r="H4777" s="85">
        <f t="shared" si="3876"/>
        <v>0</v>
      </c>
      <c r="I4777" s="83">
        <f>SUM(I4778:I4780)</f>
        <v>0</v>
      </c>
      <c r="J4777" s="86">
        <f>SUM(J4778:J4780)</f>
        <v>0</v>
      </c>
      <c r="K4777" s="87">
        <f t="shared" si="3877"/>
        <v>0</v>
      </c>
      <c r="L4777" s="83">
        <f>SUM(L4778:L4780)</f>
        <v>0</v>
      </c>
      <c r="M4777" s="86">
        <f>SUM(M4778:M4780)</f>
        <v>0</v>
      </c>
      <c r="N4777" s="88">
        <f>SUM(N4778:N4780)</f>
        <v>0</v>
      </c>
      <c r="O4777" s="83">
        <f>SUM(O4778:O4780)</f>
        <v>0</v>
      </c>
      <c r="P4777" s="88">
        <f>SUM(P4778:P4780)</f>
        <v>0</v>
      </c>
      <c r="Q4777" s="177">
        <f t="shared" si="3878"/>
        <v>0</v>
      </c>
      <c r="R4777" s="88">
        <f>SUM(R4778:R4780)</f>
        <v>0</v>
      </c>
      <c r="S4777" s="88">
        <f>SUM(S4778:S4780)</f>
        <v>0</v>
      </c>
      <c r="T4777" s="178">
        <f t="shared" si="3889"/>
        <v>0</v>
      </c>
      <c r="U4777" s="157"/>
      <c r="V4777" s="83">
        <f>SUM(V4778:V4780)</f>
        <v>0</v>
      </c>
      <c r="W4777" s="88">
        <f>SUM(W4778:W4780)</f>
        <v>0</v>
      </c>
      <c r="X4777" s="177">
        <f t="shared" si="3879"/>
        <v>0</v>
      </c>
      <c r="Y4777" s="88">
        <f>SUM(Y4778:Y4780)</f>
        <v>0</v>
      </c>
      <c r="Z4777" s="88">
        <f>SUM(Z4778:Z4780)</f>
        <v>0</v>
      </c>
      <c r="AA4777" s="178">
        <f t="shared" si="3890"/>
        <v>0</v>
      </c>
      <c r="AB4777" s="157"/>
      <c r="AC4777" s="83">
        <f>SUM(AC4778:AC4780)</f>
        <v>0</v>
      </c>
      <c r="AD4777" s="88">
        <f>SUM(AD4778:AD4780)</f>
        <v>0</v>
      </c>
      <c r="AE4777" s="177">
        <f t="shared" si="3880"/>
        <v>0</v>
      </c>
      <c r="AF4777" s="88">
        <f>SUM(AF4778:AF4780)</f>
        <v>0</v>
      </c>
      <c r="AG4777" s="88">
        <f>SUM(AG4778:AG4780)</f>
        <v>0</v>
      </c>
      <c r="AH4777" s="178">
        <f t="shared" si="3891"/>
        <v>0</v>
      </c>
      <c r="AJ4777" s="84">
        <f t="shared" ref="AJ4777:AU4777" si="3892">SUM(AJ4778:AJ4780)</f>
        <v>0</v>
      </c>
      <c r="AK4777" s="86">
        <f t="shared" si="3892"/>
        <v>0</v>
      </c>
      <c r="AL4777" s="88">
        <f t="shared" si="3892"/>
        <v>0</v>
      </c>
      <c r="AM4777" s="86">
        <f t="shared" si="3892"/>
        <v>0</v>
      </c>
      <c r="AN4777" s="88">
        <f t="shared" si="3892"/>
        <v>0</v>
      </c>
      <c r="AO4777" s="86">
        <f t="shared" si="3892"/>
        <v>0</v>
      </c>
      <c r="AP4777" s="88">
        <f t="shared" si="3892"/>
        <v>0</v>
      </c>
      <c r="AQ4777" s="86">
        <f t="shared" si="3892"/>
        <v>0</v>
      </c>
      <c r="AR4777" s="88">
        <f t="shared" si="3892"/>
        <v>0</v>
      </c>
      <c r="AS4777" s="86">
        <f t="shared" si="3892"/>
        <v>0</v>
      </c>
      <c r="AT4777" s="88">
        <f t="shared" si="3892"/>
        <v>0</v>
      </c>
      <c r="AU4777" s="86">
        <f t="shared" si="3892"/>
        <v>0</v>
      </c>
      <c r="AV4777" s="86">
        <f t="shared" si="3882"/>
        <v>0</v>
      </c>
      <c r="AW4777" s="93">
        <f t="shared" si="3883"/>
        <v>0</v>
      </c>
      <c r="AY4777" s="86">
        <f t="shared" si="3884"/>
        <v>0</v>
      </c>
      <c r="AZ4777" s="86">
        <f t="shared" si="3885"/>
        <v>0</v>
      </c>
      <c r="BA4777" s="86">
        <f t="shared" si="3886"/>
        <v>0</v>
      </c>
      <c r="BB4777" s="86">
        <f t="shared" si="3887"/>
        <v>0</v>
      </c>
      <c r="BC4777" s="86">
        <f t="shared" ref="BC4777:BC4840" si="3893">SUM(AY4777,AZ4777,BA4777,BB4777)</f>
        <v>0</v>
      </c>
      <c r="BD4777" s="86">
        <f t="shared" si="3888"/>
        <v>0</v>
      </c>
    </row>
    <row r="4778" spans="2:56" x14ac:dyDescent="0.3">
      <c r="B4778" s="169" t="s">
        <v>116</v>
      </c>
      <c r="C4778" s="248"/>
      <c r="D4778" s="249"/>
      <c r="E4778" s="172">
        <f t="shared" si="3875"/>
        <v>0</v>
      </c>
      <c r="F4778" s="248"/>
      <c r="G4778" s="249"/>
      <c r="H4778" s="172">
        <f t="shared" si="3876"/>
        <v>0</v>
      </c>
      <c r="I4778" s="248"/>
      <c r="J4778" s="250"/>
      <c r="K4778" s="174">
        <f t="shared" si="3877"/>
        <v>0</v>
      </c>
      <c r="L4778" s="248"/>
      <c r="M4778" s="250"/>
      <c r="N4778" s="251"/>
      <c r="O4778" s="248"/>
      <c r="P4778" s="251"/>
      <c r="Q4778" s="166">
        <f t="shared" si="3878"/>
        <v>0</v>
      </c>
      <c r="R4778" s="251"/>
      <c r="S4778" s="251"/>
      <c r="T4778" s="167">
        <f t="shared" si="3889"/>
        <v>0</v>
      </c>
      <c r="U4778" s="157"/>
      <c r="V4778" s="248"/>
      <c r="W4778" s="251"/>
      <c r="X4778" s="166">
        <f t="shared" si="3879"/>
        <v>0</v>
      </c>
      <c r="Y4778" s="251"/>
      <c r="Z4778" s="251"/>
      <c r="AA4778" s="167">
        <f t="shared" si="3890"/>
        <v>0</v>
      </c>
      <c r="AB4778" s="157"/>
      <c r="AC4778" s="248"/>
      <c r="AD4778" s="251"/>
      <c r="AE4778" s="166">
        <f t="shared" si="3880"/>
        <v>0</v>
      </c>
      <c r="AF4778" s="251"/>
      <c r="AG4778" s="251"/>
      <c r="AH4778" s="167">
        <f t="shared" si="3891"/>
        <v>0</v>
      </c>
      <c r="AJ4778" s="252"/>
      <c r="AK4778" s="253"/>
      <c r="AL4778" s="254"/>
      <c r="AM4778" s="253"/>
      <c r="AN4778" s="254"/>
      <c r="AO4778" s="253"/>
      <c r="AP4778" s="254"/>
      <c r="AQ4778" s="253"/>
      <c r="AR4778" s="254"/>
      <c r="AS4778" s="253"/>
      <c r="AT4778" s="254"/>
      <c r="AU4778" s="253"/>
      <c r="AV4778" s="163">
        <f t="shared" si="3882"/>
        <v>0</v>
      </c>
      <c r="AW4778" s="168">
        <f t="shared" si="3883"/>
        <v>0</v>
      </c>
      <c r="AY4778" s="163">
        <f t="shared" si="3884"/>
        <v>0</v>
      </c>
      <c r="AZ4778" s="163">
        <f t="shared" si="3885"/>
        <v>0</v>
      </c>
      <c r="BA4778" s="163">
        <f t="shared" si="3886"/>
        <v>0</v>
      </c>
      <c r="BB4778" s="163">
        <f t="shared" si="3887"/>
        <v>0</v>
      </c>
      <c r="BC4778" s="163">
        <f t="shared" si="3893"/>
        <v>0</v>
      </c>
      <c r="BD4778" s="163">
        <f t="shared" si="3888"/>
        <v>0</v>
      </c>
    </row>
    <row r="4779" spans="2:56" x14ac:dyDescent="0.3">
      <c r="B4779" s="169" t="s">
        <v>117</v>
      </c>
      <c r="C4779" s="248"/>
      <c r="D4779" s="249"/>
      <c r="E4779" s="172">
        <f t="shared" si="3875"/>
        <v>0</v>
      </c>
      <c r="F4779" s="248"/>
      <c r="G4779" s="249"/>
      <c r="H4779" s="172">
        <f t="shared" si="3876"/>
        <v>0</v>
      </c>
      <c r="I4779" s="248"/>
      <c r="J4779" s="250"/>
      <c r="K4779" s="174">
        <f t="shared" si="3877"/>
        <v>0</v>
      </c>
      <c r="L4779" s="248"/>
      <c r="M4779" s="250"/>
      <c r="N4779" s="251"/>
      <c r="O4779" s="248"/>
      <c r="P4779" s="251"/>
      <c r="Q4779" s="166">
        <f t="shared" si="3878"/>
        <v>0</v>
      </c>
      <c r="R4779" s="251"/>
      <c r="S4779" s="251"/>
      <c r="T4779" s="167">
        <f t="shared" si="3889"/>
        <v>0</v>
      </c>
      <c r="U4779" s="157"/>
      <c r="V4779" s="248"/>
      <c r="W4779" s="251"/>
      <c r="X4779" s="166">
        <f t="shared" si="3879"/>
        <v>0</v>
      </c>
      <c r="Y4779" s="251"/>
      <c r="Z4779" s="251"/>
      <c r="AA4779" s="167">
        <f t="shared" si="3890"/>
        <v>0</v>
      </c>
      <c r="AB4779" s="157"/>
      <c r="AC4779" s="248"/>
      <c r="AD4779" s="251"/>
      <c r="AE4779" s="166">
        <f t="shared" si="3880"/>
        <v>0</v>
      </c>
      <c r="AF4779" s="251"/>
      <c r="AG4779" s="251"/>
      <c r="AH4779" s="167">
        <f t="shared" si="3891"/>
        <v>0</v>
      </c>
      <c r="AJ4779" s="252"/>
      <c r="AK4779" s="253"/>
      <c r="AL4779" s="254"/>
      <c r="AM4779" s="253"/>
      <c r="AN4779" s="254"/>
      <c r="AO4779" s="253"/>
      <c r="AP4779" s="254"/>
      <c r="AQ4779" s="253"/>
      <c r="AR4779" s="254"/>
      <c r="AS4779" s="253"/>
      <c r="AT4779" s="254"/>
      <c r="AU4779" s="253"/>
      <c r="AV4779" s="163">
        <f t="shared" si="3882"/>
        <v>0</v>
      </c>
      <c r="AW4779" s="168">
        <f t="shared" si="3883"/>
        <v>0</v>
      </c>
      <c r="AY4779" s="163">
        <f t="shared" si="3884"/>
        <v>0</v>
      </c>
      <c r="AZ4779" s="163">
        <f t="shared" si="3885"/>
        <v>0</v>
      </c>
      <c r="BA4779" s="163">
        <f t="shared" si="3886"/>
        <v>0</v>
      </c>
      <c r="BB4779" s="163">
        <f t="shared" si="3887"/>
        <v>0</v>
      </c>
      <c r="BC4779" s="163">
        <f t="shared" si="3893"/>
        <v>0</v>
      </c>
      <c r="BD4779" s="163">
        <f t="shared" si="3888"/>
        <v>0</v>
      </c>
    </row>
    <row r="4780" spans="2:56" x14ac:dyDescent="0.3">
      <c r="B4780" s="169" t="s">
        <v>118</v>
      </c>
      <c r="C4780" s="248"/>
      <c r="D4780" s="249"/>
      <c r="E4780" s="172">
        <f t="shared" si="3875"/>
        <v>0</v>
      </c>
      <c r="F4780" s="248"/>
      <c r="G4780" s="249"/>
      <c r="H4780" s="172">
        <f t="shared" si="3876"/>
        <v>0</v>
      </c>
      <c r="I4780" s="248"/>
      <c r="J4780" s="250"/>
      <c r="K4780" s="174">
        <f t="shared" si="3877"/>
        <v>0</v>
      </c>
      <c r="L4780" s="248"/>
      <c r="M4780" s="250"/>
      <c r="N4780" s="251"/>
      <c r="O4780" s="248"/>
      <c r="P4780" s="251"/>
      <c r="Q4780" s="166">
        <f t="shared" si="3878"/>
        <v>0</v>
      </c>
      <c r="R4780" s="251"/>
      <c r="S4780" s="251"/>
      <c r="T4780" s="167">
        <f t="shared" si="3889"/>
        <v>0</v>
      </c>
      <c r="U4780" s="157"/>
      <c r="V4780" s="248"/>
      <c r="W4780" s="251"/>
      <c r="X4780" s="166">
        <f t="shared" si="3879"/>
        <v>0</v>
      </c>
      <c r="Y4780" s="251"/>
      <c r="Z4780" s="251"/>
      <c r="AA4780" s="167">
        <f t="shared" si="3890"/>
        <v>0</v>
      </c>
      <c r="AB4780" s="157"/>
      <c r="AC4780" s="248"/>
      <c r="AD4780" s="251"/>
      <c r="AE4780" s="166">
        <f t="shared" si="3880"/>
        <v>0</v>
      </c>
      <c r="AF4780" s="251"/>
      <c r="AG4780" s="251"/>
      <c r="AH4780" s="167">
        <f t="shared" si="3891"/>
        <v>0</v>
      </c>
      <c r="AJ4780" s="252"/>
      <c r="AK4780" s="253"/>
      <c r="AL4780" s="254"/>
      <c r="AM4780" s="253"/>
      <c r="AN4780" s="254"/>
      <c r="AO4780" s="253"/>
      <c r="AP4780" s="254"/>
      <c r="AQ4780" s="253"/>
      <c r="AR4780" s="254"/>
      <c r="AS4780" s="253"/>
      <c r="AT4780" s="254"/>
      <c r="AU4780" s="253"/>
      <c r="AV4780" s="163">
        <f t="shared" si="3882"/>
        <v>0</v>
      </c>
      <c r="AW4780" s="168">
        <f t="shared" si="3883"/>
        <v>0</v>
      </c>
      <c r="AY4780" s="163">
        <f t="shared" si="3884"/>
        <v>0</v>
      </c>
      <c r="AZ4780" s="163">
        <f t="shared" si="3885"/>
        <v>0</v>
      </c>
      <c r="BA4780" s="163">
        <f t="shared" si="3886"/>
        <v>0</v>
      </c>
      <c r="BB4780" s="163">
        <f t="shared" si="3887"/>
        <v>0</v>
      </c>
      <c r="BC4780" s="163">
        <f t="shared" si="3893"/>
        <v>0</v>
      </c>
      <c r="BD4780" s="163">
        <f t="shared" si="3888"/>
        <v>0</v>
      </c>
    </row>
    <row r="4781" spans="2:56" x14ac:dyDescent="0.3">
      <c r="B4781" s="179" t="s">
        <v>119</v>
      </c>
      <c r="C4781" s="83">
        <f>SUM(C4782)</f>
        <v>2000</v>
      </c>
      <c r="D4781" s="84">
        <f>SUM(D4782)</f>
        <v>2000</v>
      </c>
      <c r="E4781" s="85">
        <f t="shared" si="3875"/>
        <v>1</v>
      </c>
      <c r="F4781" s="83">
        <f>SUM(F4782)</f>
        <v>2000</v>
      </c>
      <c r="G4781" s="84">
        <f>SUM(G4782)</f>
        <v>1946</v>
      </c>
      <c r="H4781" s="85">
        <f t="shared" si="3876"/>
        <v>0.97299999999999998</v>
      </c>
      <c r="I4781" s="83">
        <f>SUM(I4782)</f>
        <v>2000</v>
      </c>
      <c r="J4781" s="86">
        <f>SUM(J4782)</f>
        <v>2000</v>
      </c>
      <c r="K4781" s="87">
        <f t="shared" si="3877"/>
        <v>1</v>
      </c>
      <c r="L4781" s="83">
        <f>SUM(L4782)</f>
        <v>2000</v>
      </c>
      <c r="M4781" s="86">
        <f>SUM(M4782)</f>
        <v>1830</v>
      </c>
      <c r="N4781" s="88">
        <f>SUM(N4782)</f>
        <v>0</v>
      </c>
      <c r="O4781" s="83">
        <f>SUM(O4782)</f>
        <v>2000</v>
      </c>
      <c r="P4781" s="88">
        <f>SUM(P4782)</f>
        <v>0</v>
      </c>
      <c r="Q4781" s="177">
        <f t="shared" si="3878"/>
        <v>2000</v>
      </c>
      <c r="R4781" s="88">
        <f>SUM(R4782)</f>
        <v>0</v>
      </c>
      <c r="S4781" s="88">
        <f>SUM(S4782)</f>
        <v>0</v>
      </c>
      <c r="T4781" s="178">
        <f t="shared" si="3889"/>
        <v>2000</v>
      </c>
      <c r="U4781" s="157"/>
      <c r="V4781" s="83">
        <f>SUM(V4782)</f>
        <v>2000</v>
      </c>
      <c r="W4781" s="88">
        <f>SUM(W4782)</f>
        <v>0</v>
      </c>
      <c r="X4781" s="177">
        <f t="shared" si="3879"/>
        <v>2000</v>
      </c>
      <c r="Y4781" s="88">
        <f>SUM(Y4782)</f>
        <v>0</v>
      </c>
      <c r="Z4781" s="88">
        <f>SUM(Z4782)</f>
        <v>0</v>
      </c>
      <c r="AA4781" s="178">
        <f t="shared" si="3890"/>
        <v>2000</v>
      </c>
      <c r="AB4781" s="157"/>
      <c r="AC4781" s="83">
        <f>SUM(AC4782)</f>
        <v>2000</v>
      </c>
      <c r="AD4781" s="88">
        <f>SUM(AD4782)</f>
        <v>0</v>
      </c>
      <c r="AE4781" s="177">
        <f t="shared" si="3880"/>
        <v>2000</v>
      </c>
      <c r="AF4781" s="88">
        <f>SUM(AF4782)</f>
        <v>0</v>
      </c>
      <c r="AG4781" s="88">
        <f>SUM(AG4782)</f>
        <v>0</v>
      </c>
      <c r="AH4781" s="178">
        <f t="shared" si="3891"/>
        <v>2000</v>
      </c>
      <c r="AJ4781" s="84">
        <f t="shared" ref="AJ4781:AU4781" si="3894">SUM(AJ4782)</f>
        <v>0</v>
      </c>
      <c r="AK4781" s="86">
        <f t="shared" si="3894"/>
        <v>0</v>
      </c>
      <c r="AL4781" s="88">
        <f t="shared" si="3894"/>
        <v>0</v>
      </c>
      <c r="AM4781" s="86">
        <f t="shared" si="3894"/>
        <v>2000</v>
      </c>
      <c r="AN4781" s="88">
        <f t="shared" si="3894"/>
        <v>0</v>
      </c>
      <c r="AO4781" s="86">
        <f t="shared" si="3894"/>
        <v>0</v>
      </c>
      <c r="AP4781" s="88">
        <f t="shared" si="3894"/>
        <v>0</v>
      </c>
      <c r="AQ4781" s="86">
        <f t="shared" si="3894"/>
        <v>0</v>
      </c>
      <c r="AR4781" s="88">
        <f t="shared" si="3894"/>
        <v>0</v>
      </c>
      <c r="AS4781" s="86">
        <f t="shared" si="3894"/>
        <v>0</v>
      </c>
      <c r="AT4781" s="88">
        <f t="shared" si="3894"/>
        <v>0</v>
      </c>
      <c r="AU4781" s="86">
        <f t="shared" si="3894"/>
        <v>0</v>
      </c>
      <c r="AV4781" s="86">
        <f t="shared" si="3882"/>
        <v>2000</v>
      </c>
      <c r="AW4781" s="93">
        <f t="shared" si="3883"/>
        <v>0</v>
      </c>
      <c r="AY4781" s="86">
        <f t="shared" si="3884"/>
        <v>0</v>
      </c>
      <c r="AZ4781" s="86">
        <f t="shared" si="3885"/>
        <v>2000</v>
      </c>
      <c r="BA4781" s="86">
        <f t="shared" si="3886"/>
        <v>0</v>
      </c>
      <c r="BB4781" s="86">
        <f t="shared" si="3887"/>
        <v>0</v>
      </c>
      <c r="BC4781" s="86">
        <f t="shared" si="3893"/>
        <v>2000</v>
      </c>
      <c r="BD4781" s="86">
        <f t="shared" si="3888"/>
        <v>0</v>
      </c>
    </row>
    <row r="4782" spans="2:56" x14ac:dyDescent="0.3">
      <c r="B4782" s="169" t="s">
        <v>120</v>
      </c>
      <c r="C4782" s="248">
        <v>2000</v>
      </c>
      <c r="D4782" s="249">
        <v>2000</v>
      </c>
      <c r="E4782" s="172">
        <f t="shared" si="3875"/>
        <v>1</v>
      </c>
      <c r="F4782" s="248">
        <v>2000</v>
      </c>
      <c r="G4782" s="249">
        <v>1946</v>
      </c>
      <c r="H4782" s="172">
        <f t="shared" si="3876"/>
        <v>0.97299999999999998</v>
      </c>
      <c r="I4782" s="248">
        <v>2000</v>
      </c>
      <c r="J4782" s="250">
        <v>2000</v>
      </c>
      <c r="K4782" s="174">
        <f t="shared" si="3877"/>
        <v>1</v>
      </c>
      <c r="L4782" s="248">
        <v>2000</v>
      </c>
      <c r="M4782" s="250">
        <v>1830</v>
      </c>
      <c r="N4782" s="251"/>
      <c r="O4782" s="248">
        <v>2000</v>
      </c>
      <c r="P4782" s="251"/>
      <c r="Q4782" s="166">
        <f t="shared" si="3878"/>
        <v>2000</v>
      </c>
      <c r="R4782" s="251"/>
      <c r="S4782" s="251"/>
      <c r="T4782" s="167">
        <f t="shared" si="3889"/>
        <v>2000</v>
      </c>
      <c r="U4782" s="157"/>
      <c r="V4782" s="248">
        <v>2000</v>
      </c>
      <c r="W4782" s="251"/>
      <c r="X4782" s="166">
        <f t="shared" si="3879"/>
        <v>2000</v>
      </c>
      <c r="Y4782" s="251"/>
      <c r="Z4782" s="251"/>
      <c r="AA4782" s="167">
        <f t="shared" si="3890"/>
        <v>2000</v>
      </c>
      <c r="AB4782" s="157"/>
      <c r="AC4782" s="248">
        <v>2000</v>
      </c>
      <c r="AD4782" s="251"/>
      <c r="AE4782" s="166">
        <f t="shared" si="3880"/>
        <v>2000</v>
      </c>
      <c r="AF4782" s="251"/>
      <c r="AG4782" s="251"/>
      <c r="AH4782" s="167">
        <f t="shared" si="3891"/>
        <v>2000</v>
      </c>
      <c r="AJ4782" s="252"/>
      <c r="AK4782" s="253"/>
      <c r="AL4782" s="254"/>
      <c r="AM4782" s="253">
        <v>2000</v>
      </c>
      <c r="AN4782" s="254"/>
      <c r="AO4782" s="253"/>
      <c r="AP4782" s="254"/>
      <c r="AQ4782" s="253"/>
      <c r="AR4782" s="254"/>
      <c r="AS4782" s="253"/>
      <c r="AT4782" s="254"/>
      <c r="AU4782" s="253"/>
      <c r="AV4782" s="163">
        <f t="shared" si="3882"/>
        <v>2000</v>
      </c>
      <c r="AW4782" s="168">
        <f t="shared" si="3883"/>
        <v>0</v>
      </c>
      <c r="AY4782" s="163">
        <f t="shared" si="3884"/>
        <v>0</v>
      </c>
      <c r="AZ4782" s="163">
        <f t="shared" si="3885"/>
        <v>2000</v>
      </c>
      <c r="BA4782" s="163">
        <f t="shared" si="3886"/>
        <v>0</v>
      </c>
      <c r="BB4782" s="163">
        <f t="shared" si="3887"/>
        <v>0</v>
      </c>
      <c r="BC4782" s="163">
        <f t="shared" si="3893"/>
        <v>2000</v>
      </c>
      <c r="BD4782" s="163">
        <f t="shared" si="3888"/>
        <v>0</v>
      </c>
    </row>
    <row r="4783" spans="2:56" x14ac:dyDescent="0.3">
      <c r="B4783" s="179" t="s">
        <v>121</v>
      </c>
      <c r="C4783" s="83">
        <f>SUM(C4784:C4788)</f>
        <v>0</v>
      </c>
      <c r="D4783" s="84">
        <f>SUM(D4784:D4788)</f>
        <v>0</v>
      </c>
      <c r="E4783" s="85">
        <f t="shared" si="3875"/>
        <v>0</v>
      </c>
      <c r="F4783" s="83">
        <f>SUM(F4784:F4788)</f>
        <v>0</v>
      </c>
      <c r="G4783" s="84">
        <f>SUM(G4784:G4788)</f>
        <v>0</v>
      </c>
      <c r="H4783" s="85">
        <f t="shared" si="3876"/>
        <v>0</v>
      </c>
      <c r="I4783" s="83">
        <f>SUM(I4784:I4788)</f>
        <v>0</v>
      </c>
      <c r="J4783" s="86">
        <f>SUM(J4784:J4788)</f>
        <v>0</v>
      </c>
      <c r="K4783" s="87">
        <f t="shared" si="3877"/>
        <v>0</v>
      </c>
      <c r="L4783" s="83">
        <f>SUM(L4784:L4788)</f>
        <v>0</v>
      </c>
      <c r="M4783" s="86">
        <f>SUM(M4784:M4788)</f>
        <v>0</v>
      </c>
      <c r="N4783" s="88">
        <f>SUM(N4784:N4788)</f>
        <v>0</v>
      </c>
      <c r="O4783" s="83">
        <f>SUM(O4784:O4788)</f>
        <v>0</v>
      </c>
      <c r="P4783" s="88">
        <f>SUM(P4784:P4788)</f>
        <v>0</v>
      </c>
      <c r="Q4783" s="177">
        <f t="shared" si="3878"/>
        <v>0</v>
      </c>
      <c r="R4783" s="88">
        <f>SUM(R4784:R4788)</f>
        <v>0</v>
      </c>
      <c r="S4783" s="88">
        <f>SUM(S4784:S4788)</f>
        <v>0</v>
      </c>
      <c r="T4783" s="178">
        <f t="shared" si="3889"/>
        <v>0</v>
      </c>
      <c r="U4783" s="157"/>
      <c r="V4783" s="83">
        <f>SUM(V4784:V4788)</f>
        <v>0</v>
      </c>
      <c r="W4783" s="88">
        <f>SUM(W4784:W4788)</f>
        <v>0</v>
      </c>
      <c r="X4783" s="177">
        <f t="shared" si="3879"/>
        <v>0</v>
      </c>
      <c r="Y4783" s="88">
        <f>SUM(Y4784:Y4788)</f>
        <v>0</v>
      </c>
      <c r="Z4783" s="88">
        <f>SUM(Z4784:Z4788)</f>
        <v>0</v>
      </c>
      <c r="AA4783" s="178">
        <f t="shared" si="3890"/>
        <v>0</v>
      </c>
      <c r="AB4783" s="157"/>
      <c r="AC4783" s="83">
        <f>SUM(AC4784:AC4788)</f>
        <v>0</v>
      </c>
      <c r="AD4783" s="88">
        <f>SUM(AD4784:AD4788)</f>
        <v>0</v>
      </c>
      <c r="AE4783" s="177">
        <f t="shared" si="3880"/>
        <v>0</v>
      </c>
      <c r="AF4783" s="88">
        <f>SUM(AF4784:AF4788)</f>
        <v>0</v>
      </c>
      <c r="AG4783" s="88">
        <f>SUM(AG4784:AG4788)</f>
        <v>0</v>
      </c>
      <c r="AH4783" s="178">
        <f t="shared" si="3891"/>
        <v>0</v>
      </c>
      <c r="AJ4783" s="84">
        <f t="shared" ref="AJ4783:AU4783" si="3895">SUM(AJ4784:AJ4788)</f>
        <v>0</v>
      </c>
      <c r="AK4783" s="86">
        <f t="shared" si="3895"/>
        <v>0</v>
      </c>
      <c r="AL4783" s="88">
        <f t="shared" si="3895"/>
        <v>0</v>
      </c>
      <c r="AM4783" s="86">
        <f t="shared" si="3895"/>
        <v>0</v>
      </c>
      <c r="AN4783" s="88">
        <f t="shared" si="3895"/>
        <v>0</v>
      </c>
      <c r="AO4783" s="86">
        <f t="shared" si="3895"/>
        <v>0</v>
      </c>
      <c r="AP4783" s="88">
        <f t="shared" si="3895"/>
        <v>0</v>
      </c>
      <c r="AQ4783" s="86">
        <f t="shared" si="3895"/>
        <v>0</v>
      </c>
      <c r="AR4783" s="88">
        <f t="shared" si="3895"/>
        <v>0</v>
      </c>
      <c r="AS4783" s="86">
        <f t="shared" si="3895"/>
        <v>0</v>
      </c>
      <c r="AT4783" s="88">
        <f t="shared" si="3895"/>
        <v>0</v>
      </c>
      <c r="AU4783" s="86">
        <f t="shared" si="3895"/>
        <v>0</v>
      </c>
      <c r="AV4783" s="86">
        <f t="shared" si="3882"/>
        <v>0</v>
      </c>
      <c r="AW4783" s="93">
        <f t="shared" si="3883"/>
        <v>0</v>
      </c>
      <c r="AY4783" s="86">
        <f t="shared" si="3884"/>
        <v>0</v>
      </c>
      <c r="AZ4783" s="86">
        <f t="shared" si="3885"/>
        <v>0</v>
      </c>
      <c r="BA4783" s="86">
        <f t="shared" si="3886"/>
        <v>0</v>
      </c>
      <c r="BB4783" s="86">
        <f t="shared" si="3887"/>
        <v>0</v>
      </c>
      <c r="BC4783" s="86">
        <f t="shared" si="3893"/>
        <v>0</v>
      </c>
      <c r="BD4783" s="86">
        <f t="shared" si="3888"/>
        <v>0</v>
      </c>
    </row>
    <row r="4784" spans="2:56" x14ac:dyDescent="0.3">
      <c r="B4784" s="169" t="s">
        <v>122</v>
      </c>
      <c r="C4784" s="248"/>
      <c r="D4784" s="249"/>
      <c r="E4784" s="172">
        <f t="shared" si="3875"/>
        <v>0</v>
      </c>
      <c r="F4784" s="248"/>
      <c r="G4784" s="249"/>
      <c r="H4784" s="172">
        <f t="shared" si="3876"/>
        <v>0</v>
      </c>
      <c r="I4784" s="248"/>
      <c r="J4784" s="250"/>
      <c r="K4784" s="174">
        <f t="shared" si="3877"/>
        <v>0</v>
      </c>
      <c r="L4784" s="248"/>
      <c r="M4784" s="250"/>
      <c r="N4784" s="251"/>
      <c r="O4784" s="248"/>
      <c r="P4784" s="251"/>
      <c r="Q4784" s="166">
        <f t="shared" si="3878"/>
        <v>0</v>
      </c>
      <c r="R4784" s="251"/>
      <c r="S4784" s="251"/>
      <c r="T4784" s="167">
        <f t="shared" si="3889"/>
        <v>0</v>
      </c>
      <c r="U4784" s="157"/>
      <c r="V4784" s="248"/>
      <c r="W4784" s="251"/>
      <c r="X4784" s="166">
        <f t="shared" si="3879"/>
        <v>0</v>
      </c>
      <c r="Y4784" s="251"/>
      <c r="Z4784" s="251"/>
      <c r="AA4784" s="167">
        <f t="shared" si="3890"/>
        <v>0</v>
      </c>
      <c r="AB4784" s="157"/>
      <c r="AC4784" s="248"/>
      <c r="AD4784" s="251"/>
      <c r="AE4784" s="166">
        <f t="shared" si="3880"/>
        <v>0</v>
      </c>
      <c r="AF4784" s="251"/>
      <c r="AG4784" s="251"/>
      <c r="AH4784" s="167">
        <f t="shared" si="3891"/>
        <v>0</v>
      </c>
      <c r="AJ4784" s="252"/>
      <c r="AK4784" s="253"/>
      <c r="AL4784" s="254"/>
      <c r="AM4784" s="253"/>
      <c r="AN4784" s="254"/>
      <c r="AO4784" s="253"/>
      <c r="AP4784" s="254"/>
      <c r="AQ4784" s="253"/>
      <c r="AR4784" s="254"/>
      <c r="AS4784" s="253"/>
      <c r="AT4784" s="254"/>
      <c r="AU4784" s="253"/>
      <c r="AV4784" s="163">
        <f t="shared" si="3882"/>
        <v>0</v>
      </c>
      <c r="AW4784" s="168">
        <f t="shared" si="3883"/>
        <v>0</v>
      </c>
      <c r="AY4784" s="163">
        <f t="shared" si="3884"/>
        <v>0</v>
      </c>
      <c r="AZ4784" s="163">
        <f t="shared" si="3885"/>
        <v>0</v>
      </c>
      <c r="BA4784" s="163">
        <f t="shared" si="3886"/>
        <v>0</v>
      </c>
      <c r="BB4784" s="163">
        <f t="shared" si="3887"/>
        <v>0</v>
      </c>
      <c r="BC4784" s="163">
        <f t="shared" si="3893"/>
        <v>0</v>
      </c>
      <c r="BD4784" s="163">
        <f t="shared" si="3888"/>
        <v>0</v>
      </c>
    </row>
    <row r="4785" spans="2:56" x14ac:dyDescent="0.3">
      <c r="B4785" s="169" t="s">
        <v>123</v>
      </c>
      <c r="C4785" s="248"/>
      <c r="D4785" s="249"/>
      <c r="E4785" s="172">
        <f t="shared" si="3875"/>
        <v>0</v>
      </c>
      <c r="F4785" s="248"/>
      <c r="G4785" s="249"/>
      <c r="H4785" s="172">
        <f t="shared" si="3876"/>
        <v>0</v>
      </c>
      <c r="I4785" s="248"/>
      <c r="J4785" s="250"/>
      <c r="K4785" s="174">
        <f t="shared" si="3877"/>
        <v>0</v>
      </c>
      <c r="L4785" s="248"/>
      <c r="M4785" s="250"/>
      <c r="N4785" s="251"/>
      <c r="O4785" s="248"/>
      <c r="P4785" s="251"/>
      <c r="Q4785" s="166">
        <f t="shared" si="3878"/>
        <v>0</v>
      </c>
      <c r="R4785" s="251"/>
      <c r="S4785" s="251"/>
      <c r="T4785" s="167">
        <f t="shared" si="3889"/>
        <v>0</v>
      </c>
      <c r="U4785" s="157"/>
      <c r="V4785" s="248"/>
      <c r="W4785" s="251"/>
      <c r="X4785" s="166">
        <f t="shared" si="3879"/>
        <v>0</v>
      </c>
      <c r="Y4785" s="251"/>
      <c r="Z4785" s="251"/>
      <c r="AA4785" s="167">
        <f t="shared" si="3890"/>
        <v>0</v>
      </c>
      <c r="AB4785" s="157"/>
      <c r="AC4785" s="248"/>
      <c r="AD4785" s="251"/>
      <c r="AE4785" s="166">
        <f t="shared" si="3880"/>
        <v>0</v>
      </c>
      <c r="AF4785" s="251"/>
      <c r="AG4785" s="251"/>
      <c r="AH4785" s="167">
        <f t="shared" si="3891"/>
        <v>0</v>
      </c>
      <c r="AJ4785" s="252"/>
      <c r="AK4785" s="253"/>
      <c r="AL4785" s="254"/>
      <c r="AM4785" s="253"/>
      <c r="AN4785" s="254"/>
      <c r="AO4785" s="253"/>
      <c r="AP4785" s="254"/>
      <c r="AQ4785" s="253"/>
      <c r="AR4785" s="254"/>
      <c r="AS4785" s="253"/>
      <c r="AT4785" s="254"/>
      <c r="AU4785" s="253"/>
      <c r="AV4785" s="163">
        <f t="shared" si="3882"/>
        <v>0</v>
      </c>
      <c r="AW4785" s="168">
        <f t="shared" si="3883"/>
        <v>0</v>
      </c>
      <c r="AY4785" s="163">
        <f t="shared" si="3884"/>
        <v>0</v>
      </c>
      <c r="AZ4785" s="163">
        <f t="shared" si="3885"/>
        <v>0</v>
      </c>
      <c r="BA4785" s="163">
        <f t="shared" si="3886"/>
        <v>0</v>
      </c>
      <c r="BB4785" s="163">
        <f t="shared" si="3887"/>
        <v>0</v>
      </c>
      <c r="BC4785" s="163">
        <f t="shared" si="3893"/>
        <v>0</v>
      </c>
      <c r="BD4785" s="163">
        <f t="shared" si="3888"/>
        <v>0</v>
      </c>
    </row>
    <row r="4786" spans="2:56" x14ac:dyDescent="0.3">
      <c r="B4786" s="169" t="s">
        <v>124</v>
      </c>
      <c r="C4786" s="248"/>
      <c r="D4786" s="249"/>
      <c r="E4786" s="172">
        <f t="shared" si="3875"/>
        <v>0</v>
      </c>
      <c r="F4786" s="248"/>
      <c r="G4786" s="249"/>
      <c r="H4786" s="172">
        <f t="shared" si="3876"/>
        <v>0</v>
      </c>
      <c r="I4786" s="248"/>
      <c r="J4786" s="250"/>
      <c r="K4786" s="174">
        <f t="shared" si="3877"/>
        <v>0</v>
      </c>
      <c r="L4786" s="248"/>
      <c r="M4786" s="250"/>
      <c r="N4786" s="251"/>
      <c r="O4786" s="248"/>
      <c r="P4786" s="251"/>
      <c r="Q4786" s="166">
        <f t="shared" si="3878"/>
        <v>0</v>
      </c>
      <c r="R4786" s="251"/>
      <c r="S4786" s="251"/>
      <c r="T4786" s="167">
        <f t="shared" si="3889"/>
        <v>0</v>
      </c>
      <c r="U4786" s="157"/>
      <c r="V4786" s="248"/>
      <c r="W4786" s="251"/>
      <c r="X4786" s="166">
        <f t="shared" si="3879"/>
        <v>0</v>
      </c>
      <c r="Y4786" s="251"/>
      <c r="Z4786" s="251"/>
      <c r="AA4786" s="167">
        <f t="shared" si="3890"/>
        <v>0</v>
      </c>
      <c r="AB4786" s="157"/>
      <c r="AC4786" s="248"/>
      <c r="AD4786" s="251"/>
      <c r="AE4786" s="166">
        <f t="shared" si="3880"/>
        <v>0</v>
      </c>
      <c r="AF4786" s="251"/>
      <c r="AG4786" s="251"/>
      <c r="AH4786" s="167">
        <f t="shared" si="3891"/>
        <v>0</v>
      </c>
      <c r="AJ4786" s="252"/>
      <c r="AK4786" s="253"/>
      <c r="AL4786" s="254"/>
      <c r="AM4786" s="253"/>
      <c r="AN4786" s="254"/>
      <c r="AO4786" s="253"/>
      <c r="AP4786" s="254"/>
      <c r="AQ4786" s="253"/>
      <c r="AR4786" s="254"/>
      <c r="AS4786" s="253"/>
      <c r="AT4786" s="254"/>
      <c r="AU4786" s="253"/>
      <c r="AV4786" s="163">
        <f t="shared" si="3882"/>
        <v>0</v>
      </c>
      <c r="AW4786" s="168">
        <f t="shared" si="3883"/>
        <v>0</v>
      </c>
      <c r="AY4786" s="163">
        <f t="shared" si="3884"/>
        <v>0</v>
      </c>
      <c r="AZ4786" s="163">
        <f t="shared" si="3885"/>
        <v>0</v>
      </c>
      <c r="BA4786" s="163">
        <f t="shared" si="3886"/>
        <v>0</v>
      </c>
      <c r="BB4786" s="163">
        <f t="shared" si="3887"/>
        <v>0</v>
      </c>
      <c r="BC4786" s="163">
        <f t="shared" si="3893"/>
        <v>0</v>
      </c>
      <c r="BD4786" s="163">
        <f t="shared" si="3888"/>
        <v>0</v>
      </c>
    </row>
    <row r="4787" spans="2:56" x14ac:dyDescent="0.3">
      <c r="B4787" s="169" t="s">
        <v>125</v>
      </c>
      <c r="C4787" s="248"/>
      <c r="D4787" s="249"/>
      <c r="E4787" s="172">
        <f t="shared" si="3875"/>
        <v>0</v>
      </c>
      <c r="F4787" s="248"/>
      <c r="G4787" s="249"/>
      <c r="H4787" s="172">
        <f t="shared" si="3876"/>
        <v>0</v>
      </c>
      <c r="I4787" s="248"/>
      <c r="J4787" s="250"/>
      <c r="K4787" s="174">
        <f t="shared" si="3877"/>
        <v>0</v>
      </c>
      <c r="L4787" s="248"/>
      <c r="M4787" s="250"/>
      <c r="N4787" s="251"/>
      <c r="O4787" s="248"/>
      <c r="P4787" s="251"/>
      <c r="Q4787" s="166">
        <f t="shared" si="3878"/>
        <v>0</v>
      </c>
      <c r="R4787" s="251"/>
      <c r="S4787" s="251"/>
      <c r="T4787" s="167">
        <f t="shared" si="3889"/>
        <v>0</v>
      </c>
      <c r="U4787" s="157"/>
      <c r="V4787" s="248"/>
      <c r="W4787" s="251"/>
      <c r="X4787" s="166">
        <f t="shared" si="3879"/>
        <v>0</v>
      </c>
      <c r="Y4787" s="251"/>
      <c r="Z4787" s="251"/>
      <c r="AA4787" s="167">
        <f t="shared" si="3890"/>
        <v>0</v>
      </c>
      <c r="AB4787" s="157"/>
      <c r="AC4787" s="248"/>
      <c r="AD4787" s="251"/>
      <c r="AE4787" s="166">
        <f t="shared" si="3880"/>
        <v>0</v>
      </c>
      <c r="AF4787" s="251"/>
      <c r="AG4787" s="251"/>
      <c r="AH4787" s="167">
        <f t="shared" si="3891"/>
        <v>0</v>
      </c>
      <c r="AJ4787" s="252"/>
      <c r="AK4787" s="253"/>
      <c r="AL4787" s="254"/>
      <c r="AM4787" s="253"/>
      <c r="AN4787" s="254"/>
      <c r="AO4787" s="253"/>
      <c r="AP4787" s="254"/>
      <c r="AQ4787" s="253"/>
      <c r="AR4787" s="254"/>
      <c r="AS4787" s="253"/>
      <c r="AT4787" s="254"/>
      <c r="AU4787" s="253"/>
      <c r="AV4787" s="163">
        <f t="shared" si="3882"/>
        <v>0</v>
      </c>
      <c r="AW4787" s="168">
        <f t="shared" si="3883"/>
        <v>0</v>
      </c>
      <c r="AY4787" s="163">
        <f t="shared" si="3884"/>
        <v>0</v>
      </c>
      <c r="AZ4787" s="163">
        <f t="shared" si="3885"/>
        <v>0</v>
      </c>
      <c r="BA4787" s="163">
        <f t="shared" si="3886"/>
        <v>0</v>
      </c>
      <c r="BB4787" s="163">
        <f t="shared" si="3887"/>
        <v>0</v>
      </c>
      <c r="BC4787" s="163">
        <f t="shared" si="3893"/>
        <v>0</v>
      </c>
      <c r="BD4787" s="163">
        <f t="shared" si="3888"/>
        <v>0</v>
      </c>
    </row>
    <row r="4788" spans="2:56" x14ac:dyDescent="0.3">
      <c r="B4788" s="169" t="s">
        <v>126</v>
      </c>
      <c r="C4788" s="248"/>
      <c r="D4788" s="249"/>
      <c r="E4788" s="172">
        <f t="shared" si="3875"/>
        <v>0</v>
      </c>
      <c r="F4788" s="248"/>
      <c r="G4788" s="249"/>
      <c r="H4788" s="172">
        <f t="shared" si="3876"/>
        <v>0</v>
      </c>
      <c r="I4788" s="248"/>
      <c r="J4788" s="250"/>
      <c r="K4788" s="174">
        <f t="shared" si="3877"/>
        <v>0</v>
      </c>
      <c r="L4788" s="248"/>
      <c r="M4788" s="250"/>
      <c r="N4788" s="251"/>
      <c r="O4788" s="248"/>
      <c r="P4788" s="251"/>
      <c r="Q4788" s="166">
        <f t="shared" si="3878"/>
        <v>0</v>
      </c>
      <c r="R4788" s="251"/>
      <c r="S4788" s="251"/>
      <c r="T4788" s="167">
        <f t="shared" si="3889"/>
        <v>0</v>
      </c>
      <c r="U4788" s="157"/>
      <c r="V4788" s="248"/>
      <c r="W4788" s="251"/>
      <c r="X4788" s="166">
        <f t="shared" si="3879"/>
        <v>0</v>
      </c>
      <c r="Y4788" s="251"/>
      <c r="Z4788" s="251"/>
      <c r="AA4788" s="167">
        <f t="shared" si="3890"/>
        <v>0</v>
      </c>
      <c r="AB4788" s="157"/>
      <c r="AC4788" s="248"/>
      <c r="AD4788" s="251"/>
      <c r="AE4788" s="166">
        <f t="shared" si="3880"/>
        <v>0</v>
      </c>
      <c r="AF4788" s="251"/>
      <c r="AG4788" s="251"/>
      <c r="AH4788" s="167">
        <f t="shared" si="3891"/>
        <v>0</v>
      </c>
      <c r="AJ4788" s="252"/>
      <c r="AK4788" s="253"/>
      <c r="AL4788" s="254"/>
      <c r="AM4788" s="253"/>
      <c r="AN4788" s="254"/>
      <c r="AO4788" s="253"/>
      <c r="AP4788" s="254"/>
      <c r="AQ4788" s="253"/>
      <c r="AR4788" s="254"/>
      <c r="AS4788" s="253"/>
      <c r="AT4788" s="254"/>
      <c r="AU4788" s="253"/>
      <c r="AV4788" s="163">
        <f t="shared" si="3882"/>
        <v>0</v>
      </c>
      <c r="AW4788" s="168">
        <f t="shared" si="3883"/>
        <v>0</v>
      </c>
      <c r="AY4788" s="163">
        <f t="shared" si="3884"/>
        <v>0</v>
      </c>
      <c r="AZ4788" s="163">
        <f t="shared" si="3885"/>
        <v>0</v>
      </c>
      <c r="BA4788" s="163">
        <f t="shared" si="3886"/>
        <v>0</v>
      </c>
      <c r="BB4788" s="163">
        <f t="shared" si="3887"/>
        <v>0</v>
      </c>
      <c r="BC4788" s="163">
        <f t="shared" si="3893"/>
        <v>0</v>
      </c>
      <c r="BD4788" s="163">
        <f t="shared" si="3888"/>
        <v>0</v>
      </c>
    </row>
    <row r="4789" spans="2:56" x14ac:dyDescent="0.3">
      <c r="B4789" s="179" t="s">
        <v>127</v>
      </c>
      <c r="C4789" s="83">
        <f>SUM(C4790)</f>
        <v>0</v>
      </c>
      <c r="D4789" s="84">
        <f>SUM(D4790)</f>
        <v>0</v>
      </c>
      <c r="E4789" s="85">
        <f t="shared" si="3875"/>
        <v>0</v>
      </c>
      <c r="F4789" s="83">
        <f>SUM(F4790)</f>
        <v>0</v>
      </c>
      <c r="G4789" s="84">
        <f>SUM(G4790)</f>
        <v>0</v>
      </c>
      <c r="H4789" s="85">
        <f t="shared" si="3876"/>
        <v>0</v>
      </c>
      <c r="I4789" s="83">
        <f>SUM(I4790)</f>
        <v>0</v>
      </c>
      <c r="J4789" s="86">
        <f>SUM(J4790)</f>
        <v>0</v>
      </c>
      <c r="K4789" s="87">
        <f t="shared" si="3877"/>
        <v>0</v>
      </c>
      <c r="L4789" s="83">
        <f>SUM(L4790)</f>
        <v>0</v>
      </c>
      <c r="M4789" s="86">
        <f>SUM(M4790)</f>
        <v>0</v>
      </c>
      <c r="N4789" s="88">
        <f>SUM(N4790)</f>
        <v>0</v>
      </c>
      <c r="O4789" s="83">
        <f>SUM(O4790)</f>
        <v>0</v>
      </c>
      <c r="P4789" s="88">
        <f>SUM(P4790)</f>
        <v>0</v>
      </c>
      <c r="Q4789" s="177">
        <f t="shared" si="3878"/>
        <v>0</v>
      </c>
      <c r="R4789" s="88">
        <f>SUM(R4790)</f>
        <v>0</v>
      </c>
      <c r="S4789" s="88">
        <f>SUM(S4790)</f>
        <v>0</v>
      </c>
      <c r="T4789" s="178">
        <f t="shared" si="3889"/>
        <v>0</v>
      </c>
      <c r="U4789" s="157"/>
      <c r="V4789" s="83">
        <f>SUM(V4790)</f>
        <v>0</v>
      </c>
      <c r="W4789" s="88">
        <f>SUM(W4790)</f>
        <v>0</v>
      </c>
      <c r="X4789" s="177">
        <f t="shared" si="3879"/>
        <v>0</v>
      </c>
      <c r="Y4789" s="88">
        <f>SUM(Y4790)</f>
        <v>0</v>
      </c>
      <c r="Z4789" s="88">
        <f>SUM(Z4790)</f>
        <v>0</v>
      </c>
      <c r="AA4789" s="178">
        <f t="shared" si="3890"/>
        <v>0</v>
      </c>
      <c r="AB4789" s="157"/>
      <c r="AC4789" s="83">
        <f>SUM(AC4790)</f>
        <v>0</v>
      </c>
      <c r="AD4789" s="88">
        <f>SUM(AD4790)</f>
        <v>0</v>
      </c>
      <c r="AE4789" s="177">
        <f t="shared" si="3880"/>
        <v>0</v>
      </c>
      <c r="AF4789" s="88">
        <f>SUM(AF4790)</f>
        <v>0</v>
      </c>
      <c r="AG4789" s="88">
        <f>SUM(AG4790)</f>
        <v>0</v>
      </c>
      <c r="AH4789" s="178">
        <f t="shared" si="3891"/>
        <v>0</v>
      </c>
      <c r="AJ4789" s="84">
        <f t="shared" ref="AJ4789:AU4789" si="3896">SUM(AJ4790)</f>
        <v>0</v>
      </c>
      <c r="AK4789" s="86">
        <f t="shared" si="3896"/>
        <v>0</v>
      </c>
      <c r="AL4789" s="88">
        <f t="shared" si="3896"/>
        <v>0</v>
      </c>
      <c r="AM4789" s="86">
        <f t="shared" si="3896"/>
        <v>0</v>
      </c>
      <c r="AN4789" s="88">
        <f t="shared" si="3896"/>
        <v>0</v>
      </c>
      <c r="AO4789" s="86">
        <f t="shared" si="3896"/>
        <v>0</v>
      </c>
      <c r="AP4789" s="88">
        <f t="shared" si="3896"/>
        <v>0</v>
      </c>
      <c r="AQ4789" s="86">
        <f t="shared" si="3896"/>
        <v>0</v>
      </c>
      <c r="AR4789" s="88">
        <f t="shared" si="3896"/>
        <v>0</v>
      </c>
      <c r="AS4789" s="86">
        <f t="shared" si="3896"/>
        <v>0</v>
      </c>
      <c r="AT4789" s="88">
        <f t="shared" si="3896"/>
        <v>0</v>
      </c>
      <c r="AU4789" s="86">
        <f t="shared" si="3896"/>
        <v>0</v>
      </c>
      <c r="AV4789" s="86">
        <f t="shared" si="3882"/>
        <v>0</v>
      </c>
      <c r="AW4789" s="93">
        <f t="shared" si="3883"/>
        <v>0</v>
      </c>
      <c r="AY4789" s="86">
        <f t="shared" si="3884"/>
        <v>0</v>
      </c>
      <c r="AZ4789" s="86">
        <f t="shared" si="3885"/>
        <v>0</v>
      </c>
      <c r="BA4789" s="86">
        <f t="shared" si="3886"/>
        <v>0</v>
      </c>
      <c r="BB4789" s="86">
        <f t="shared" si="3887"/>
        <v>0</v>
      </c>
      <c r="BC4789" s="86">
        <f t="shared" si="3893"/>
        <v>0</v>
      </c>
      <c r="BD4789" s="86">
        <f t="shared" si="3888"/>
        <v>0</v>
      </c>
    </row>
    <row r="4790" spans="2:56" x14ac:dyDescent="0.3">
      <c r="B4790" s="169" t="s">
        <v>105</v>
      </c>
      <c r="C4790" s="248"/>
      <c r="D4790" s="249"/>
      <c r="E4790" s="172">
        <f t="shared" si="3875"/>
        <v>0</v>
      </c>
      <c r="F4790" s="248"/>
      <c r="G4790" s="249"/>
      <c r="H4790" s="172">
        <f t="shared" si="3876"/>
        <v>0</v>
      </c>
      <c r="I4790" s="248"/>
      <c r="J4790" s="250"/>
      <c r="K4790" s="174">
        <f t="shared" si="3877"/>
        <v>0</v>
      </c>
      <c r="L4790" s="248"/>
      <c r="M4790" s="250"/>
      <c r="N4790" s="251"/>
      <c r="O4790" s="248"/>
      <c r="P4790" s="251"/>
      <c r="Q4790" s="166">
        <f t="shared" si="3878"/>
        <v>0</v>
      </c>
      <c r="R4790" s="251"/>
      <c r="S4790" s="251"/>
      <c r="T4790" s="167">
        <f t="shared" si="3889"/>
        <v>0</v>
      </c>
      <c r="U4790" s="157"/>
      <c r="V4790" s="248"/>
      <c r="W4790" s="251"/>
      <c r="X4790" s="166">
        <f t="shared" si="3879"/>
        <v>0</v>
      </c>
      <c r="Y4790" s="251"/>
      <c r="Z4790" s="251"/>
      <c r="AA4790" s="167">
        <f t="shared" si="3890"/>
        <v>0</v>
      </c>
      <c r="AB4790" s="157"/>
      <c r="AC4790" s="248"/>
      <c r="AD4790" s="251"/>
      <c r="AE4790" s="166">
        <f t="shared" si="3880"/>
        <v>0</v>
      </c>
      <c r="AF4790" s="251"/>
      <c r="AG4790" s="251"/>
      <c r="AH4790" s="167">
        <f t="shared" si="3891"/>
        <v>0</v>
      </c>
      <c r="AJ4790" s="252"/>
      <c r="AK4790" s="253"/>
      <c r="AL4790" s="254"/>
      <c r="AM4790" s="253"/>
      <c r="AN4790" s="254"/>
      <c r="AO4790" s="253"/>
      <c r="AP4790" s="254"/>
      <c r="AQ4790" s="253"/>
      <c r="AR4790" s="254"/>
      <c r="AS4790" s="253"/>
      <c r="AT4790" s="254"/>
      <c r="AU4790" s="253"/>
      <c r="AV4790" s="163">
        <f t="shared" si="3882"/>
        <v>0</v>
      </c>
      <c r="AW4790" s="168">
        <f t="shared" si="3883"/>
        <v>0</v>
      </c>
      <c r="AY4790" s="163">
        <f t="shared" si="3884"/>
        <v>0</v>
      </c>
      <c r="AZ4790" s="163">
        <f t="shared" si="3885"/>
        <v>0</v>
      </c>
      <c r="BA4790" s="163">
        <f t="shared" si="3886"/>
        <v>0</v>
      </c>
      <c r="BB4790" s="163">
        <f t="shared" si="3887"/>
        <v>0</v>
      </c>
      <c r="BC4790" s="163">
        <f t="shared" si="3893"/>
        <v>0</v>
      </c>
      <c r="BD4790" s="163">
        <f t="shared" si="3888"/>
        <v>0</v>
      </c>
    </row>
    <row r="4791" spans="2:56" x14ac:dyDescent="0.3">
      <c r="B4791" s="179" t="s">
        <v>128</v>
      </c>
      <c r="C4791" s="83">
        <f>SUM(C4792)</f>
        <v>0</v>
      </c>
      <c r="D4791" s="84">
        <f>SUM(D4792)</f>
        <v>0</v>
      </c>
      <c r="E4791" s="85">
        <f t="shared" si="3875"/>
        <v>0</v>
      </c>
      <c r="F4791" s="83">
        <f>SUM(F4792)</f>
        <v>0</v>
      </c>
      <c r="G4791" s="84">
        <f>SUM(G4792)</f>
        <v>0</v>
      </c>
      <c r="H4791" s="85">
        <f t="shared" si="3876"/>
        <v>0</v>
      </c>
      <c r="I4791" s="83">
        <f>SUM(I4792)</f>
        <v>0</v>
      </c>
      <c r="J4791" s="86">
        <f>SUM(J4792)</f>
        <v>0</v>
      </c>
      <c r="K4791" s="87">
        <f t="shared" si="3877"/>
        <v>0</v>
      </c>
      <c r="L4791" s="83">
        <f>SUM(L4792)</f>
        <v>0</v>
      </c>
      <c r="M4791" s="86">
        <f>SUM(M4792)</f>
        <v>0</v>
      </c>
      <c r="N4791" s="88">
        <f>SUM(N4792)</f>
        <v>0</v>
      </c>
      <c r="O4791" s="83">
        <f>SUM(O4792)</f>
        <v>0</v>
      </c>
      <c r="P4791" s="88">
        <f>SUM(P4792)</f>
        <v>0</v>
      </c>
      <c r="Q4791" s="177">
        <f t="shared" si="3878"/>
        <v>0</v>
      </c>
      <c r="R4791" s="88">
        <f>SUM(R4792)</f>
        <v>0</v>
      </c>
      <c r="S4791" s="88">
        <f>SUM(S4792)</f>
        <v>0</v>
      </c>
      <c r="T4791" s="178">
        <f t="shared" si="3889"/>
        <v>0</v>
      </c>
      <c r="U4791" s="157"/>
      <c r="V4791" s="83">
        <f>SUM(V4792)</f>
        <v>0</v>
      </c>
      <c r="W4791" s="88">
        <f>SUM(W4792)</f>
        <v>0</v>
      </c>
      <c r="X4791" s="177">
        <f t="shared" si="3879"/>
        <v>0</v>
      </c>
      <c r="Y4791" s="88">
        <f>SUM(Y4792)</f>
        <v>0</v>
      </c>
      <c r="Z4791" s="88">
        <f>SUM(Z4792)</f>
        <v>0</v>
      </c>
      <c r="AA4791" s="178">
        <f t="shared" si="3890"/>
        <v>0</v>
      </c>
      <c r="AB4791" s="157"/>
      <c r="AC4791" s="83">
        <f>SUM(AC4792)</f>
        <v>0</v>
      </c>
      <c r="AD4791" s="88">
        <f>SUM(AD4792)</f>
        <v>0</v>
      </c>
      <c r="AE4791" s="177">
        <f t="shared" si="3880"/>
        <v>0</v>
      </c>
      <c r="AF4791" s="88">
        <f>SUM(AF4792)</f>
        <v>0</v>
      </c>
      <c r="AG4791" s="88">
        <f>SUM(AG4792)</f>
        <v>0</v>
      </c>
      <c r="AH4791" s="178">
        <f t="shared" si="3891"/>
        <v>0</v>
      </c>
      <c r="AJ4791" s="84">
        <f t="shared" ref="AJ4791:AU4791" si="3897">SUM(AJ4792)</f>
        <v>0</v>
      </c>
      <c r="AK4791" s="86">
        <f t="shared" si="3897"/>
        <v>0</v>
      </c>
      <c r="AL4791" s="88">
        <f t="shared" si="3897"/>
        <v>0</v>
      </c>
      <c r="AM4791" s="86">
        <f t="shared" si="3897"/>
        <v>0</v>
      </c>
      <c r="AN4791" s="88">
        <f t="shared" si="3897"/>
        <v>0</v>
      </c>
      <c r="AO4791" s="86">
        <f t="shared" si="3897"/>
        <v>0</v>
      </c>
      <c r="AP4791" s="88">
        <f t="shared" si="3897"/>
        <v>0</v>
      </c>
      <c r="AQ4791" s="86">
        <f t="shared" si="3897"/>
        <v>0</v>
      </c>
      <c r="AR4791" s="88">
        <f t="shared" si="3897"/>
        <v>0</v>
      </c>
      <c r="AS4791" s="86">
        <f t="shared" si="3897"/>
        <v>0</v>
      </c>
      <c r="AT4791" s="88">
        <f t="shared" si="3897"/>
        <v>0</v>
      </c>
      <c r="AU4791" s="86">
        <f t="shared" si="3897"/>
        <v>0</v>
      </c>
      <c r="AV4791" s="86">
        <f t="shared" si="3882"/>
        <v>0</v>
      </c>
      <c r="AW4791" s="93">
        <f t="shared" si="3883"/>
        <v>0</v>
      </c>
      <c r="AY4791" s="86">
        <f t="shared" si="3884"/>
        <v>0</v>
      </c>
      <c r="AZ4791" s="86">
        <f t="shared" si="3885"/>
        <v>0</v>
      </c>
      <c r="BA4791" s="86">
        <f t="shared" si="3886"/>
        <v>0</v>
      </c>
      <c r="BB4791" s="86">
        <f t="shared" si="3887"/>
        <v>0</v>
      </c>
      <c r="BC4791" s="86">
        <f t="shared" si="3893"/>
        <v>0</v>
      </c>
      <c r="BD4791" s="86">
        <f t="shared" si="3888"/>
        <v>0</v>
      </c>
    </row>
    <row r="4792" spans="2:56" x14ac:dyDescent="0.3">
      <c r="B4792" s="169" t="s">
        <v>105</v>
      </c>
      <c r="C4792" s="248"/>
      <c r="D4792" s="249"/>
      <c r="E4792" s="172">
        <f t="shared" si="3875"/>
        <v>0</v>
      </c>
      <c r="F4792" s="248"/>
      <c r="G4792" s="249"/>
      <c r="H4792" s="172">
        <f t="shared" si="3876"/>
        <v>0</v>
      </c>
      <c r="I4792" s="248"/>
      <c r="J4792" s="250"/>
      <c r="K4792" s="174">
        <f t="shared" si="3877"/>
        <v>0</v>
      </c>
      <c r="L4792" s="248"/>
      <c r="M4792" s="250"/>
      <c r="N4792" s="251"/>
      <c r="O4792" s="248"/>
      <c r="P4792" s="251"/>
      <c r="Q4792" s="166">
        <f t="shared" si="3878"/>
        <v>0</v>
      </c>
      <c r="R4792" s="251"/>
      <c r="S4792" s="251"/>
      <c r="T4792" s="167">
        <f t="shared" si="3889"/>
        <v>0</v>
      </c>
      <c r="U4792" s="157"/>
      <c r="V4792" s="248"/>
      <c r="W4792" s="251"/>
      <c r="X4792" s="166">
        <f t="shared" si="3879"/>
        <v>0</v>
      </c>
      <c r="Y4792" s="251"/>
      <c r="Z4792" s="251"/>
      <c r="AA4792" s="167">
        <f t="shared" si="3890"/>
        <v>0</v>
      </c>
      <c r="AB4792" s="157"/>
      <c r="AC4792" s="248"/>
      <c r="AD4792" s="251"/>
      <c r="AE4792" s="166">
        <f t="shared" si="3880"/>
        <v>0</v>
      </c>
      <c r="AF4792" s="251"/>
      <c r="AG4792" s="251"/>
      <c r="AH4792" s="167">
        <f t="shared" si="3891"/>
        <v>0</v>
      </c>
      <c r="AJ4792" s="252"/>
      <c r="AK4792" s="253"/>
      <c r="AL4792" s="254"/>
      <c r="AM4792" s="253"/>
      <c r="AN4792" s="254"/>
      <c r="AO4792" s="253"/>
      <c r="AP4792" s="254"/>
      <c r="AQ4792" s="253"/>
      <c r="AR4792" s="254"/>
      <c r="AS4792" s="253"/>
      <c r="AT4792" s="254"/>
      <c r="AU4792" s="253"/>
      <c r="AV4792" s="163">
        <f t="shared" si="3882"/>
        <v>0</v>
      </c>
      <c r="AW4792" s="168">
        <f t="shared" si="3883"/>
        <v>0</v>
      </c>
      <c r="AY4792" s="163">
        <f t="shared" si="3884"/>
        <v>0</v>
      </c>
      <c r="AZ4792" s="163">
        <f t="shared" si="3885"/>
        <v>0</v>
      </c>
      <c r="BA4792" s="163">
        <f t="shared" si="3886"/>
        <v>0</v>
      </c>
      <c r="BB4792" s="163">
        <f t="shared" si="3887"/>
        <v>0</v>
      </c>
      <c r="BC4792" s="163">
        <f t="shared" si="3893"/>
        <v>0</v>
      </c>
      <c r="BD4792" s="163">
        <f t="shared" si="3888"/>
        <v>0</v>
      </c>
    </row>
    <row r="4793" spans="2:56" x14ac:dyDescent="0.3">
      <c r="B4793" s="179" t="s">
        <v>129</v>
      </c>
      <c r="C4793" s="83">
        <f>SUM(C4794)</f>
        <v>0</v>
      </c>
      <c r="D4793" s="84">
        <f>SUM(D4794)</f>
        <v>0</v>
      </c>
      <c r="E4793" s="85">
        <f t="shared" si="3875"/>
        <v>0</v>
      </c>
      <c r="F4793" s="83">
        <f>SUM(F4794)</f>
        <v>0</v>
      </c>
      <c r="G4793" s="84">
        <f>SUM(G4794)</f>
        <v>0</v>
      </c>
      <c r="H4793" s="85">
        <f t="shared" si="3876"/>
        <v>0</v>
      </c>
      <c r="I4793" s="83">
        <f>SUM(I4794)</f>
        <v>0</v>
      </c>
      <c r="J4793" s="86">
        <f>SUM(J4794)</f>
        <v>0</v>
      </c>
      <c r="K4793" s="87">
        <f t="shared" si="3877"/>
        <v>0</v>
      </c>
      <c r="L4793" s="83">
        <f>SUM(L4794)</f>
        <v>0</v>
      </c>
      <c r="M4793" s="86">
        <f>SUM(M4794)</f>
        <v>0</v>
      </c>
      <c r="N4793" s="88">
        <f>SUM(N4794)</f>
        <v>0</v>
      </c>
      <c r="O4793" s="83">
        <f>SUM(O4794)</f>
        <v>0</v>
      </c>
      <c r="P4793" s="88">
        <f>SUM(P4794)</f>
        <v>0</v>
      </c>
      <c r="Q4793" s="177">
        <f t="shared" si="3878"/>
        <v>0</v>
      </c>
      <c r="R4793" s="88">
        <f>SUM(R4794)</f>
        <v>0</v>
      </c>
      <c r="S4793" s="88">
        <f>SUM(S4794)</f>
        <v>0</v>
      </c>
      <c r="T4793" s="178">
        <f t="shared" si="3889"/>
        <v>0</v>
      </c>
      <c r="U4793" s="157"/>
      <c r="V4793" s="83">
        <f>SUM(V4794)</f>
        <v>0</v>
      </c>
      <c r="W4793" s="88">
        <f>SUM(W4794)</f>
        <v>0</v>
      </c>
      <c r="X4793" s="177">
        <f t="shared" si="3879"/>
        <v>0</v>
      </c>
      <c r="Y4793" s="88">
        <f>SUM(Y4794)</f>
        <v>0</v>
      </c>
      <c r="Z4793" s="88">
        <f>SUM(Z4794)</f>
        <v>0</v>
      </c>
      <c r="AA4793" s="178">
        <f t="shared" si="3890"/>
        <v>0</v>
      </c>
      <c r="AB4793" s="157"/>
      <c r="AC4793" s="83">
        <f>SUM(AC4794)</f>
        <v>0</v>
      </c>
      <c r="AD4793" s="88">
        <f>SUM(AD4794)</f>
        <v>0</v>
      </c>
      <c r="AE4793" s="177">
        <f t="shared" si="3880"/>
        <v>0</v>
      </c>
      <c r="AF4793" s="88">
        <f>SUM(AF4794)</f>
        <v>0</v>
      </c>
      <c r="AG4793" s="88">
        <f>SUM(AG4794)</f>
        <v>0</v>
      </c>
      <c r="AH4793" s="178">
        <f t="shared" si="3891"/>
        <v>0</v>
      </c>
      <c r="AJ4793" s="84">
        <f t="shared" ref="AJ4793:AU4793" si="3898">SUM(AJ4794)</f>
        <v>0</v>
      </c>
      <c r="AK4793" s="86">
        <f t="shared" si="3898"/>
        <v>0</v>
      </c>
      <c r="AL4793" s="88">
        <f t="shared" si="3898"/>
        <v>0</v>
      </c>
      <c r="AM4793" s="86">
        <f t="shared" si="3898"/>
        <v>0</v>
      </c>
      <c r="AN4793" s="88">
        <f t="shared" si="3898"/>
        <v>0</v>
      </c>
      <c r="AO4793" s="86">
        <f t="shared" si="3898"/>
        <v>0</v>
      </c>
      <c r="AP4793" s="88">
        <f t="shared" si="3898"/>
        <v>0</v>
      </c>
      <c r="AQ4793" s="86">
        <f t="shared" si="3898"/>
        <v>0</v>
      </c>
      <c r="AR4793" s="88">
        <f t="shared" si="3898"/>
        <v>0</v>
      </c>
      <c r="AS4793" s="86">
        <f t="shared" si="3898"/>
        <v>0</v>
      </c>
      <c r="AT4793" s="88">
        <f t="shared" si="3898"/>
        <v>0</v>
      </c>
      <c r="AU4793" s="86">
        <f t="shared" si="3898"/>
        <v>0</v>
      </c>
      <c r="AV4793" s="86">
        <f t="shared" si="3882"/>
        <v>0</v>
      </c>
      <c r="AW4793" s="93">
        <f t="shared" si="3883"/>
        <v>0</v>
      </c>
      <c r="AY4793" s="86">
        <f t="shared" si="3884"/>
        <v>0</v>
      </c>
      <c r="AZ4793" s="86">
        <f t="shared" si="3885"/>
        <v>0</v>
      </c>
      <c r="BA4793" s="86">
        <f t="shared" si="3886"/>
        <v>0</v>
      </c>
      <c r="BB4793" s="86">
        <f t="shared" si="3887"/>
        <v>0</v>
      </c>
      <c r="BC4793" s="86">
        <f t="shared" si="3893"/>
        <v>0</v>
      </c>
      <c r="BD4793" s="86">
        <f t="shared" si="3888"/>
        <v>0</v>
      </c>
    </row>
    <row r="4794" spans="2:56" x14ac:dyDescent="0.3">
      <c r="B4794" s="169" t="s">
        <v>105</v>
      </c>
      <c r="C4794" s="248"/>
      <c r="D4794" s="249"/>
      <c r="E4794" s="172">
        <f t="shared" si="3875"/>
        <v>0</v>
      </c>
      <c r="F4794" s="248"/>
      <c r="G4794" s="249"/>
      <c r="H4794" s="172">
        <f t="shared" si="3876"/>
        <v>0</v>
      </c>
      <c r="I4794" s="248"/>
      <c r="J4794" s="250"/>
      <c r="K4794" s="174">
        <f t="shared" si="3877"/>
        <v>0</v>
      </c>
      <c r="L4794" s="248"/>
      <c r="M4794" s="250"/>
      <c r="N4794" s="251"/>
      <c r="O4794" s="248"/>
      <c r="P4794" s="251"/>
      <c r="Q4794" s="166">
        <f t="shared" si="3878"/>
        <v>0</v>
      </c>
      <c r="R4794" s="251"/>
      <c r="S4794" s="251"/>
      <c r="T4794" s="167">
        <f t="shared" si="3889"/>
        <v>0</v>
      </c>
      <c r="U4794" s="157"/>
      <c r="V4794" s="248"/>
      <c r="W4794" s="251"/>
      <c r="X4794" s="166">
        <f t="shared" si="3879"/>
        <v>0</v>
      </c>
      <c r="Y4794" s="251"/>
      <c r="Z4794" s="251"/>
      <c r="AA4794" s="167">
        <f t="shared" si="3890"/>
        <v>0</v>
      </c>
      <c r="AB4794" s="157"/>
      <c r="AC4794" s="248"/>
      <c r="AD4794" s="251"/>
      <c r="AE4794" s="166">
        <f t="shared" si="3880"/>
        <v>0</v>
      </c>
      <c r="AF4794" s="251"/>
      <c r="AG4794" s="251"/>
      <c r="AH4794" s="167">
        <f t="shared" si="3891"/>
        <v>0</v>
      </c>
      <c r="AJ4794" s="252"/>
      <c r="AK4794" s="253"/>
      <c r="AL4794" s="254"/>
      <c r="AM4794" s="253"/>
      <c r="AN4794" s="254"/>
      <c r="AO4794" s="253"/>
      <c r="AP4794" s="254"/>
      <c r="AQ4794" s="253"/>
      <c r="AR4794" s="254"/>
      <c r="AS4794" s="253"/>
      <c r="AT4794" s="254"/>
      <c r="AU4794" s="253"/>
      <c r="AV4794" s="163">
        <f t="shared" si="3882"/>
        <v>0</v>
      </c>
      <c r="AW4794" s="168">
        <f t="shared" si="3883"/>
        <v>0</v>
      </c>
      <c r="AY4794" s="163">
        <f t="shared" si="3884"/>
        <v>0</v>
      </c>
      <c r="AZ4794" s="163">
        <f t="shared" si="3885"/>
        <v>0</v>
      </c>
      <c r="BA4794" s="163">
        <f t="shared" si="3886"/>
        <v>0</v>
      </c>
      <c r="BB4794" s="163">
        <f t="shared" si="3887"/>
        <v>0</v>
      </c>
      <c r="BC4794" s="163">
        <f t="shared" si="3893"/>
        <v>0</v>
      </c>
      <c r="BD4794" s="163">
        <f t="shared" si="3888"/>
        <v>0</v>
      </c>
    </row>
    <row r="4795" spans="2:56" x14ac:dyDescent="0.3">
      <c r="B4795" s="179" t="s">
        <v>130</v>
      </c>
      <c r="C4795" s="83">
        <f>SUM(C4796)</f>
        <v>0</v>
      </c>
      <c r="D4795" s="84">
        <f>SUM(D4796)</f>
        <v>0</v>
      </c>
      <c r="E4795" s="85">
        <f t="shared" si="3875"/>
        <v>0</v>
      </c>
      <c r="F4795" s="83">
        <f>SUM(F4796)</f>
        <v>0</v>
      </c>
      <c r="G4795" s="84">
        <f>SUM(G4796)</f>
        <v>0</v>
      </c>
      <c r="H4795" s="85">
        <f t="shared" si="3876"/>
        <v>0</v>
      </c>
      <c r="I4795" s="83">
        <f>SUM(I4796)</f>
        <v>0</v>
      </c>
      <c r="J4795" s="86">
        <f>SUM(J4796)</f>
        <v>0</v>
      </c>
      <c r="K4795" s="87">
        <f t="shared" si="3877"/>
        <v>0</v>
      </c>
      <c r="L4795" s="83">
        <f>SUM(L4796)</f>
        <v>0</v>
      </c>
      <c r="M4795" s="86">
        <f>SUM(M4796)</f>
        <v>0</v>
      </c>
      <c r="N4795" s="88">
        <f>SUM(N4796)</f>
        <v>0</v>
      </c>
      <c r="O4795" s="83">
        <f>SUM(O4796)</f>
        <v>0</v>
      </c>
      <c r="P4795" s="88">
        <f>SUM(P4796)</f>
        <v>0</v>
      </c>
      <c r="Q4795" s="177">
        <f t="shared" si="3878"/>
        <v>0</v>
      </c>
      <c r="R4795" s="88">
        <f>SUM(R4796)</f>
        <v>0</v>
      </c>
      <c r="S4795" s="88">
        <f>SUM(S4796)</f>
        <v>0</v>
      </c>
      <c r="T4795" s="178">
        <f t="shared" si="3889"/>
        <v>0</v>
      </c>
      <c r="U4795" s="157"/>
      <c r="V4795" s="83">
        <f>SUM(V4796)</f>
        <v>0</v>
      </c>
      <c r="W4795" s="88">
        <f>SUM(W4796)</f>
        <v>0</v>
      </c>
      <c r="X4795" s="177">
        <f t="shared" si="3879"/>
        <v>0</v>
      </c>
      <c r="Y4795" s="88">
        <f>SUM(Y4796)</f>
        <v>0</v>
      </c>
      <c r="Z4795" s="88">
        <f>SUM(Z4796)</f>
        <v>0</v>
      </c>
      <c r="AA4795" s="178">
        <f t="shared" si="3890"/>
        <v>0</v>
      </c>
      <c r="AB4795" s="157"/>
      <c r="AC4795" s="83">
        <f>SUM(AC4796)</f>
        <v>0</v>
      </c>
      <c r="AD4795" s="88">
        <f>SUM(AD4796)</f>
        <v>0</v>
      </c>
      <c r="AE4795" s="177">
        <f t="shared" si="3880"/>
        <v>0</v>
      </c>
      <c r="AF4795" s="88">
        <f>SUM(AF4796)</f>
        <v>0</v>
      </c>
      <c r="AG4795" s="88">
        <f>SUM(AG4796)</f>
        <v>0</v>
      </c>
      <c r="AH4795" s="178">
        <f t="shared" si="3891"/>
        <v>0</v>
      </c>
      <c r="AJ4795" s="84">
        <f t="shared" ref="AJ4795:AU4795" si="3899">SUM(AJ4796)</f>
        <v>0</v>
      </c>
      <c r="AK4795" s="86">
        <f t="shared" si="3899"/>
        <v>0</v>
      </c>
      <c r="AL4795" s="88">
        <f t="shared" si="3899"/>
        <v>0</v>
      </c>
      <c r="AM4795" s="86">
        <f t="shared" si="3899"/>
        <v>0</v>
      </c>
      <c r="AN4795" s="88">
        <f t="shared" si="3899"/>
        <v>0</v>
      </c>
      <c r="AO4795" s="86">
        <f t="shared" si="3899"/>
        <v>0</v>
      </c>
      <c r="AP4795" s="88">
        <f t="shared" si="3899"/>
        <v>0</v>
      </c>
      <c r="AQ4795" s="86">
        <f t="shared" si="3899"/>
        <v>0</v>
      </c>
      <c r="AR4795" s="88">
        <f t="shared" si="3899"/>
        <v>0</v>
      </c>
      <c r="AS4795" s="86">
        <f t="shared" si="3899"/>
        <v>0</v>
      </c>
      <c r="AT4795" s="88">
        <f t="shared" si="3899"/>
        <v>0</v>
      </c>
      <c r="AU4795" s="86">
        <f t="shared" si="3899"/>
        <v>0</v>
      </c>
      <c r="AV4795" s="86">
        <f t="shared" si="3882"/>
        <v>0</v>
      </c>
      <c r="AW4795" s="93">
        <f t="shared" si="3883"/>
        <v>0</v>
      </c>
      <c r="AY4795" s="86">
        <f t="shared" si="3884"/>
        <v>0</v>
      </c>
      <c r="AZ4795" s="86">
        <f t="shared" si="3885"/>
        <v>0</v>
      </c>
      <c r="BA4795" s="86">
        <f t="shared" si="3886"/>
        <v>0</v>
      </c>
      <c r="BB4795" s="86">
        <f t="shared" si="3887"/>
        <v>0</v>
      </c>
      <c r="BC4795" s="86">
        <f t="shared" si="3893"/>
        <v>0</v>
      </c>
      <c r="BD4795" s="86">
        <f t="shared" si="3888"/>
        <v>0</v>
      </c>
    </row>
    <row r="4796" spans="2:56" x14ac:dyDescent="0.3">
      <c r="B4796" s="169" t="s">
        <v>105</v>
      </c>
      <c r="C4796" s="248"/>
      <c r="D4796" s="249"/>
      <c r="E4796" s="172">
        <f t="shared" si="3875"/>
        <v>0</v>
      </c>
      <c r="F4796" s="248"/>
      <c r="G4796" s="249"/>
      <c r="H4796" s="172">
        <f t="shared" si="3876"/>
        <v>0</v>
      </c>
      <c r="I4796" s="248"/>
      <c r="J4796" s="250"/>
      <c r="K4796" s="174">
        <f t="shared" si="3877"/>
        <v>0</v>
      </c>
      <c r="L4796" s="248"/>
      <c r="M4796" s="250"/>
      <c r="N4796" s="251"/>
      <c r="O4796" s="248"/>
      <c r="P4796" s="251"/>
      <c r="Q4796" s="166">
        <f t="shared" si="3878"/>
        <v>0</v>
      </c>
      <c r="R4796" s="251"/>
      <c r="S4796" s="251"/>
      <c r="T4796" s="167">
        <f t="shared" si="3889"/>
        <v>0</v>
      </c>
      <c r="U4796" s="157"/>
      <c r="V4796" s="248"/>
      <c r="W4796" s="251"/>
      <c r="X4796" s="166">
        <f t="shared" si="3879"/>
        <v>0</v>
      </c>
      <c r="Y4796" s="251"/>
      <c r="Z4796" s="251"/>
      <c r="AA4796" s="167">
        <f t="shared" si="3890"/>
        <v>0</v>
      </c>
      <c r="AB4796" s="157"/>
      <c r="AC4796" s="248"/>
      <c r="AD4796" s="251"/>
      <c r="AE4796" s="166">
        <f t="shared" si="3880"/>
        <v>0</v>
      </c>
      <c r="AF4796" s="251"/>
      <c r="AG4796" s="251"/>
      <c r="AH4796" s="167">
        <f t="shared" si="3891"/>
        <v>0</v>
      </c>
      <c r="AJ4796" s="252"/>
      <c r="AK4796" s="253"/>
      <c r="AL4796" s="254"/>
      <c r="AM4796" s="253"/>
      <c r="AN4796" s="254"/>
      <c r="AO4796" s="253"/>
      <c r="AP4796" s="254"/>
      <c r="AQ4796" s="253"/>
      <c r="AR4796" s="254"/>
      <c r="AS4796" s="253"/>
      <c r="AT4796" s="254"/>
      <c r="AU4796" s="253"/>
      <c r="AV4796" s="163">
        <f t="shared" si="3882"/>
        <v>0</v>
      </c>
      <c r="AW4796" s="168">
        <f t="shared" si="3883"/>
        <v>0</v>
      </c>
      <c r="AY4796" s="163">
        <f t="shared" si="3884"/>
        <v>0</v>
      </c>
      <c r="AZ4796" s="163">
        <f t="shared" si="3885"/>
        <v>0</v>
      </c>
      <c r="BA4796" s="163">
        <f t="shared" si="3886"/>
        <v>0</v>
      </c>
      <c r="BB4796" s="163">
        <f t="shared" si="3887"/>
        <v>0</v>
      </c>
      <c r="BC4796" s="163">
        <f t="shared" si="3893"/>
        <v>0</v>
      </c>
      <c r="BD4796" s="163">
        <f t="shared" si="3888"/>
        <v>0</v>
      </c>
    </row>
    <row r="4797" spans="2:56" x14ac:dyDescent="0.3">
      <c r="B4797" s="179" t="s">
        <v>131</v>
      </c>
      <c r="C4797" s="83">
        <f>SUM(C4798)</f>
        <v>0</v>
      </c>
      <c r="D4797" s="84">
        <f>SUM(D4798)</f>
        <v>0</v>
      </c>
      <c r="E4797" s="85">
        <f t="shared" si="3875"/>
        <v>0</v>
      </c>
      <c r="F4797" s="83">
        <f>SUM(F4798)</f>
        <v>0</v>
      </c>
      <c r="G4797" s="84">
        <f>SUM(G4798)</f>
        <v>0</v>
      </c>
      <c r="H4797" s="85">
        <f t="shared" si="3876"/>
        <v>0</v>
      </c>
      <c r="I4797" s="83">
        <f>SUM(I4798)</f>
        <v>0</v>
      </c>
      <c r="J4797" s="86">
        <f>SUM(J4798)</f>
        <v>0</v>
      </c>
      <c r="K4797" s="87">
        <f t="shared" si="3877"/>
        <v>0</v>
      </c>
      <c r="L4797" s="83">
        <f>SUM(L4798)</f>
        <v>0</v>
      </c>
      <c r="M4797" s="86">
        <f>SUM(M4798)</f>
        <v>0</v>
      </c>
      <c r="N4797" s="88">
        <f>SUM(N4798)</f>
        <v>0</v>
      </c>
      <c r="O4797" s="83">
        <f>SUM(O4798)</f>
        <v>0</v>
      </c>
      <c r="P4797" s="88">
        <f>SUM(P4798)</f>
        <v>0</v>
      </c>
      <c r="Q4797" s="177">
        <f t="shared" si="3878"/>
        <v>0</v>
      </c>
      <c r="R4797" s="88">
        <f>SUM(R4798)</f>
        <v>0</v>
      </c>
      <c r="S4797" s="88">
        <f>SUM(S4798)</f>
        <v>0</v>
      </c>
      <c r="T4797" s="178">
        <f t="shared" si="3889"/>
        <v>0</v>
      </c>
      <c r="U4797" s="157"/>
      <c r="V4797" s="83">
        <f>SUM(V4798)</f>
        <v>0</v>
      </c>
      <c r="W4797" s="88">
        <f>SUM(W4798)</f>
        <v>0</v>
      </c>
      <c r="X4797" s="177">
        <f t="shared" si="3879"/>
        <v>0</v>
      </c>
      <c r="Y4797" s="88">
        <f>SUM(Y4798)</f>
        <v>0</v>
      </c>
      <c r="Z4797" s="88">
        <f>SUM(Z4798)</f>
        <v>0</v>
      </c>
      <c r="AA4797" s="178">
        <f t="shared" si="3890"/>
        <v>0</v>
      </c>
      <c r="AB4797" s="157"/>
      <c r="AC4797" s="83">
        <f>SUM(AC4798)</f>
        <v>0</v>
      </c>
      <c r="AD4797" s="88">
        <f>SUM(AD4798)</f>
        <v>0</v>
      </c>
      <c r="AE4797" s="177">
        <f t="shared" si="3880"/>
        <v>0</v>
      </c>
      <c r="AF4797" s="88">
        <f>SUM(AF4798)</f>
        <v>0</v>
      </c>
      <c r="AG4797" s="88">
        <f>SUM(AG4798)</f>
        <v>0</v>
      </c>
      <c r="AH4797" s="178">
        <f t="shared" si="3891"/>
        <v>0</v>
      </c>
      <c r="AJ4797" s="84">
        <f t="shared" ref="AJ4797:AU4797" si="3900">SUM(AJ4798)</f>
        <v>0</v>
      </c>
      <c r="AK4797" s="86">
        <f t="shared" si="3900"/>
        <v>0</v>
      </c>
      <c r="AL4797" s="88">
        <f t="shared" si="3900"/>
        <v>0</v>
      </c>
      <c r="AM4797" s="86">
        <f t="shared" si="3900"/>
        <v>0</v>
      </c>
      <c r="AN4797" s="88">
        <f t="shared" si="3900"/>
        <v>0</v>
      </c>
      <c r="AO4797" s="86">
        <f t="shared" si="3900"/>
        <v>0</v>
      </c>
      <c r="AP4797" s="88">
        <f t="shared" si="3900"/>
        <v>0</v>
      </c>
      <c r="AQ4797" s="86">
        <f t="shared" si="3900"/>
        <v>0</v>
      </c>
      <c r="AR4797" s="88">
        <f t="shared" si="3900"/>
        <v>0</v>
      </c>
      <c r="AS4797" s="86">
        <f t="shared" si="3900"/>
        <v>0</v>
      </c>
      <c r="AT4797" s="88">
        <f t="shared" si="3900"/>
        <v>0</v>
      </c>
      <c r="AU4797" s="86">
        <f t="shared" si="3900"/>
        <v>0</v>
      </c>
      <c r="AV4797" s="86">
        <f t="shared" si="3882"/>
        <v>0</v>
      </c>
      <c r="AW4797" s="93">
        <f t="shared" si="3883"/>
        <v>0</v>
      </c>
      <c r="AY4797" s="86">
        <f t="shared" si="3884"/>
        <v>0</v>
      </c>
      <c r="AZ4797" s="86">
        <f t="shared" si="3885"/>
        <v>0</v>
      </c>
      <c r="BA4797" s="86">
        <f t="shared" si="3886"/>
        <v>0</v>
      </c>
      <c r="BB4797" s="86">
        <f t="shared" si="3887"/>
        <v>0</v>
      </c>
      <c r="BC4797" s="86">
        <f t="shared" si="3893"/>
        <v>0</v>
      </c>
      <c r="BD4797" s="86">
        <f t="shared" si="3888"/>
        <v>0</v>
      </c>
    </row>
    <row r="4798" spans="2:56" x14ac:dyDescent="0.3">
      <c r="B4798" s="169" t="s">
        <v>105</v>
      </c>
      <c r="C4798" s="248"/>
      <c r="D4798" s="249"/>
      <c r="E4798" s="172">
        <f t="shared" si="3875"/>
        <v>0</v>
      </c>
      <c r="F4798" s="248"/>
      <c r="G4798" s="249"/>
      <c r="H4798" s="172">
        <f t="shared" si="3876"/>
        <v>0</v>
      </c>
      <c r="I4798" s="248"/>
      <c r="J4798" s="250"/>
      <c r="K4798" s="174">
        <f t="shared" si="3877"/>
        <v>0</v>
      </c>
      <c r="L4798" s="248"/>
      <c r="M4798" s="250"/>
      <c r="N4798" s="251"/>
      <c r="O4798" s="248"/>
      <c r="P4798" s="251"/>
      <c r="Q4798" s="166">
        <f t="shared" si="3878"/>
        <v>0</v>
      </c>
      <c r="R4798" s="251"/>
      <c r="S4798" s="251"/>
      <c r="T4798" s="167">
        <f t="shared" si="3889"/>
        <v>0</v>
      </c>
      <c r="U4798" s="157"/>
      <c r="V4798" s="248"/>
      <c r="W4798" s="251"/>
      <c r="X4798" s="166">
        <f t="shared" si="3879"/>
        <v>0</v>
      </c>
      <c r="Y4798" s="251"/>
      <c r="Z4798" s="251"/>
      <c r="AA4798" s="167">
        <f t="shared" si="3890"/>
        <v>0</v>
      </c>
      <c r="AB4798" s="157"/>
      <c r="AC4798" s="248"/>
      <c r="AD4798" s="251"/>
      <c r="AE4798" s="166">
        <f t="shared" si="3880"/>
        <v>0</v>
      </c>
      <c r="AF4798" s="251"/>
      <c r="AG4798" s="251"/>
      <c r="AH4798" s="167">
        <f t="shared" si="3891"/>
        <v>0</v>
      </c>
      <c r="AJ4798" s="252"/>
      <c r="AK4798" s="253"/>
      <c r="AL4798" s="254"/>
      <c r="AM4798" s="253"/>
      <c r="AN4798" s="254"/>
      <c r="AO4798" s="253"/>
      <c r="AP4798" s="254"/>
      <c r="AQ4798" s="253"/>
      <c r="AR4798" s="254"/>
      <c r="AS4798" s="253"/>
      <c r="AT4798" s="254"/>
      <c r="AU4798" s="253"/>
      <c r="AV4798" s="163">
        <f t="shared" si="3882"/>
        <v>0</v>
      </c>
      <c r="AW4798" s="168">
        <f t="shared" si="3883"/>
        <v>0</v>
      </c>
      <c r="AY4798" s="163">
        <f t="shared" si="3884"/>
        <v>0</v>
      </c>
      <c r="AZ4798" s="163">
        <f t="shared" si="3885"/>
        <v>0</v>
      </c>
      <c r="BA4798" s="163">
        <f t="shared" si="3886"/>
        <v>0</v>
      </c>
      <c r="BB4798" s="163">
        <f t="shared" si="3887"/>
        <v>0</v>
      </c>
      <c r="BC4798" s="163">
        <f t="shared" si="3893"/>
        <v>0</v>
      </c>
      <c r="BD4798" s="163">
        <f t="shared" si="3888"/>
        <v>0</v>
      </c>
    </row>
    <row r="4799" spans="2:56" x14ac:dyDescent="0.3">
      <c r="B4799" s="179" t="s">
        <v>132</v>
      </c>
      <c r="C4799" s="83">
        <f>SUM(C4800)</f>
        <v>0</v>
      </c>
      <c r="D4799" s="84">
        <f>SUM(D4800)</f>
        <v>0</v>
      </c>
      <c r="E4799" s="85">
        <f t="shared" si="3875"/>
        <v>0</v>
      </c>
      <c r="F4799" s="83">
        <f>SUM(F4800)</f>
        <v>0</v>
      </c>
      <c r="G4799" s="84">
        <f>SUM(G4800)</f>
        <v>0</v>
      </c>
      <c r="H4799" s="85">
        <f t="shared" si="3876"/>
        <v>0</v>
      </c>
      <c r="I4799" s="83">
        <f>SUM(I4800)</f>
        <v>0</v>
      </c>
      <c r="J4799" s="86">
        <f>SUM(J4800)</f>
        <v>0</v>
      </c>
      <c r="K4799" s="87">
        <f t="shared" si="3877"/>
        <v>0</v>
      </c>
      <c r="L4799" s="83">
        <f>SUM(L4800)</f>
        <v>0</v>
      </c>
      <c r="M4799" s="86">
        <f>SUM(M4800)</f>
        <v>0</v>
      </c>
      <c r="N4799" s="88">
        <f>SUM(N4800)</f>
        <v>0</v>
      </c>
      <c r="O4799" s="83">
        <f>SUM(O4800)</f>
        <v>0</v>
      </c>
      <c r="P4799" s="88">
        <f>SUM(P4800)</f>
        <v>0</v>
      </c>
      <c r="Q4799" s="177">
        <f t="shared" si="3878"/>
        <v>0</v>
      </c>
      <c r="R4799" s="88">
        <f>SUM(R4800)</f>
        <v>0</v>
      </c>
      <c r="S4799" s="88">
        <f>SUM(S4800)</f>
        <v>0</v>
      </c>
      <c r="T4799" s="178">
        <f t="shared" si="3889"/>
        <v>0</v>
      </c>
      <c r="U4799" s="157"/>
      <c r="V4799" s="83">
        <f>SUM(V4800)</f>
        <v>0</v>
      </c>
      <c r="W4799" s="88">
        <f>SUM(W4800)</f>
        <v>0</v>
      </c>
      <c r="X4799" s="177">
        <f t="shared" si="3879"/>
        <v>0</v>
      </c>
      <c r="Y4799" s="88">
        <f>SUM(Y4800)</f>
        <v>0</v>
      </c>
      <c r="Z4799" s="88">
        <f>SUM(Z4800)</f>
        <v>0</v>
      </c>
      <c r="AA4799" s="178">
        <f t="shared" si="3890"/>
        <v>0</v>
      </c>
      <c r="AB4799" s="157"/>
      <c r="AC4799" s="83">
        <f>SUM(AC4800)</f>
        <v>0</v>
      </c>
      <c r="AD4799" s="88">
        <f>SUM(AD4800)</f>
        <v>0</v>
      </c>
      <c r="AE4799" s="177">
        <f t="shared" si="3880"/>
        <v>0</v>
      </c>
      <c r="AF4799" s="88">
        <f>SUM(AF4800)</f>
        <v>0</v>
      </c>
      <c r="AG4799" s="88">
        <f>SUM(AG4800)</f>
        <v>0</v>
      </c>
      <c r="AH4799" s="178">
        <f t="shared" si="3891"/>
        <v>0</v>
      </c>
      <c r="AJ4799" s="84">
        <f t="shared" ref="AJ4799:AU4799" si="3901">SUM(AJ4800)</f>
        <v>0</v>
      </c>
      <c r="AK4799" s="86">
        <f t="shared" si="3901"/>
        <v>0</v>
      </c>
      <c r="AL4799" s="88">
        <f t="shared" si="3901"/>
        <v>0</v>
      </c>
      <c r="AM4799" s="86">
        <f t="shared" si="3901"/>
        <v>0</v>
      </c>
      <c r="AN4799" s="88">
        <f t="shared" si="3901"/>
        <v>0</v>
      </c>
      <c r="AO4799" s="86">
        <f t="shared" si="3901"/>
        <v>0</v>
      </c>
      <c r="AP4799" s="88">
        <f t="shared" si="3901"/>
        <v>0</v>
      </c>
      <c r="AQ4799" s="86">
        <f t="shared" si="3901"/>
        <v>0</v>
      </c>
      <c r="AR4799" s="88">
        <f t="shared" si="3901"/>
        <v>0</v>
      </c>
      <c r="AS4799" s="86">
        <f t="shared" si="3901"/>
        <v>0</v>
      </c>
      <c r="AT4799" s="88">
        <f t="shared" si="3901"/>
        <v>0</v>
      </c>
      <c r="AU4799" s="86">
        <f t="shared" si="3901"/>
        <v>0</v>
      </c>
      <c r="AV4799" s="86">
        <f t="shared" si="3882"/>
        <v>0</v>
      </c>
      <c r="AW4799" s="93">
        <f t="shared" si="3883"/>
        <v>0</v>
      </c>
      <c r="AY4799" s="86">
        <f t="shared" si="3884"/>
        <v>0</v>
      </c>
      <c r="AZ4799" s="86">
        <f t="shared" si="3885"/>
        <v>0</v>
      </c>
      <c r="BA4799" s="86">
        <f t="shared" si="3886"/>
        <v>0</v>
      </c>
      <c r="BB4799" s="86">
        <f t="shared" si="3887"/>
        <v>0</v>
      </c>
      <c r="BC4799" s="86">
        <f t="shared" si="3893"/>
        <v>0</v>
      </c>
      <c r="BD4799" s="86">
        <f t="shared" si="3888"/>
        <v>0</v>
      </c>
    </row>
    <row r="4800" spans="2:56" x14ac:dyDescent="0.3">
      <c r="B4800" s="169" t="s">
        <v>105</v>
      </c>
      <c r="C4800" s="248"/>
      <c r="D4800" s="249"/>
      <c r="E4800" s="172">
        <f t="shared" si="3875"/>
        <v>0</v>
      </c>
      <c r="F4800" s="248"/>
      <c r="G4800" s="249"/>
      <c r="H4800" s="172">
        <f t="shared" si="3876"/>
        <v>0</v>
      </c>
      <c r="I4800" s="248"/>
      <c r="J4800" s="250"/>
      <c r="K4800" s="174">
        <f t="shared" si="3877"/>
        <v>0</v>
      </c>
      <c r="L4800" s="248"/>
      <c r="M4800" s="250"/>
      <c r="N4800" s="251"/>
      <c r="O4800" s="248"/>
      <c r="P4800" s="251"/>
      <c r="Q4800" s="166">
        <f t="shared" si="3878"/>
        <v>0</v>
      </c>
      <c r="R4800" s="251"/>
      <c r="S4800" s="251"/>
      <c r="T4800" s="167">
        <f t="shared" si="3889"/>
        <v>0</v>
      </c>
      <c r="U4800" s="157"/>
      <c r="V4800" s="248"/>
      <c r="W4800" s="251"/>
      <c r="X4800" s="166">
        <f t="shared" si="3879"/>
        <v>0</v>
      </c>
      <c r="Y4800" s="251"/>
      <c r="Z4800" s="251"/>
      <c r="AA4800" s="167">
        <f t="shared" si="3890"/>
        <v>0</v>
      </c>
      <c r="AB4800" s="157"/>
      <c r="AC4800" s="248"/>
      <c r="AD4800" s="251"/>
      <c r="AE4800" s="166">
        <f t="shared" si="3880"/>
        <v>0</v>
      </c>
      <c r="AF4800" s="251"/>
      <c r="AG4800" s="251"/>
      <c r="AH4800" s="167">
        <f t="shared" si="3891"/>
        <v>0</v>
      </c>
      <c r="AJ4800" s="252"/>
      <c r="AK4800" s="253"/>
      <c r="AL4800" s="254"/>
      <c r="AM4800" s="253"/>
      <c r="AN4800" s="254"/>
      <c r="AO4800" s="253"/>
      <c r="AP4800" s="254"/>
      <c r="AQ4800" s="253"/>
      <c r="AR4800" s="254"/>
      <c r="AS4800" s="253"/>
      <c r="AT4800" s="254"/>
      <c r="AU4800" s="253"/>
      <c r="AV4800" s="163">
        <f t="shared" si="3882"/>
        <v>0</v>
      </c>
      <c r="AW4800" s="168">
        <f t="shared" si="3883"/>
        <v>0</v>
      </c>
      <c r="AY4800" s="163">
        <f t="shared" si="3884"/>
        <v>0</v>
      </c>
      <c r="AZ4800" s="163">
        <f t="shared" si="3885"/>
        <v>0</v>
      </c>
      <c r="BA4800" s="163">
        <f t="shared" si="3886"/>
        <v>0</v>
      </c>
      <c r="BB4800" s="163">
        <f t="shared" si="3887"/>
        <v>0</v>
      </c>
      <c r="BC4800" s="163">
        <f t="shared" si="3893"/>
        <v>0</v>
      </c>
      <c r="BD4800" s="163">
        <f t="shared" si="3888"/>
        <v>0</v>
      </c>
    </row>
    <row r="4801" spans="2:56" x14ac:dyDescent="0.3">
      <c r="B4801" s="179" t="s">
        <v>133</v>
      </c>
      <c r="C4801" s="83">
        <f>SUM(C4802)</f>
        <v>0</v>
      </c>
      <c r="D4801" s="84">
        <f>SUM(D4802)</f>
        <v>0</v>
      </c>
      <c r="E4801" s="85">
        <f t="shared" si="3875"/>
        <v>0</v>
      </c>
      <c r="F4801" s="83">
        <f>SUM(F4802)</f>
        <v>0</v>
      </c>
      <c r="G4801" s="84">
        <f>SUM(G4802)</f>
        <v>0</v>
      </c>
      <c r="H4801" s="85">
        <f t="shared" si="3876"/>
        <v>0</v>
      </c>
      <c r="I4801" s="83">
        <f>SUM(I4802)</f>
        <v>0</v>
      </c>
      <c r="J4801" s="86">
        <f>SUM(J4802)</f>
        <v>0</v>
      </c>
      <c r="K4801" s="87">
        <f t="shared" si="3877"/>
        <v>0</v>
      </c>
      <c r="L4801" s="83">
        <f>SUM(L4802)</f>
        <v>0</v>
      </c>
      <c r="M4801" s="86">
        <f>SUM(M4802)</f>
        <v>0</v>
      </c>
      <c r="N4801" s="88">
        <f>SUM(N4802)</f>
        <v>0</v>
      </c>
      <c r="O4801" s="83">
        <f>SUM(O4802)</f>
        <v>0</v>
      </c>
      <c r="P4801" s="88">
        <f>SUM(P4802)</f>
        <v>0</v>
      </c>
      <c r="Q4801" s="177">
        <f t="shared" si="3878"/>
        <v>0</v>
      </c>
      <c r="R4801" s="88">
        <f>SUM(R4802)</f>
        <v>0</v>
      </c>
      <c r="S4801" s="88">
        <f>SUM(S4802)</f>
        <v>0</v>
      </c>
      <c r="T4801" s="178">
        <f t="shared" si="3889"/>
        <v>0</v>
      </c>
      <c r="U4801" s="157"/>
      <c r="V4801" s="83">
        <f>SUM(V4802)</f>
        <v>0</v>
      </c>
      <c r="W4801" s="88">
        <f>SUM(W4802)</f>
        <v>0</v>
      </c>
      <c r="X4801" s="177">
        <f t="shared" si="3879"/>
        <v>0</v>
      </c>
      <c r="Y4801" s="88">
        <f>SUM(Y4802)</f>
        <v>0</v>
      </c>
      <c r="Z4801" s="88">
        <f>SUM(Z4802)</f>
        <v>0</v>
      </c>
      <c r="AA4801" s="178">
        <f t="shared" si="3890"/>
        <v>0</v>
      </c>
      <c r="AB4801" s="157"/>
      <c r="AC4801" s="83">
        <f>SUM(AC4802)</f>
        <v>0</v>
      </c>
      <c r="AD4801" s="88">
        <f>SUM(AD4802)</f>
        <v>0</v>
      </c>
      <c r="AE4801" s="177">
        <f t="shared" si="3880"/>
        <v>0</v>
      </c>
      <c r="AF4801" s="88">
        <f>SUM(AF4802)</f>
        <v>0</v>
      </c>
      <c r="AG4801" s="88">
        <f>SUM(AG4802)</f>
        <v>0</v>
      </c>
      <c r="AH4801" s="178">
        <f t="shared" si="3891"/>
        <v>0</v>
      </c>
      <c r="AJ4801" s="84">
        <f t="shared" ref="AJ4801:AU4801" si="3902">SUM(AJ4802)</f>
        <v>0</v>
      </c>
      <c r="AK4801" s="86">
        <f t="shared" si="3902"/>
        <v>0</v>
      </c>
      <c r="AL4801" s="88">
        <f t="shared" si="3902"/>
        <v>0</v>
      </c>
      <c r="AM4801" s="86">
        <f t="shared" si="3902"/>
        <v>0</v>
      </c>
      <c r="AN4801" s="88">
        <f t="shared" si="3902"/>
        <v>0</v>
      </c>
      <c r="AO4801" s="86">
        <f t="shared" si="3902"/>
        <v>0</v>
      </c>
      <c r="AP4801" s="88">
        <f t="shared" si="3902"/>
        <v>0</v>
      </c>
      <c r="AQ4801" s="86">
        <f t="shared" si="3902"/>
        <v>0</v>
      </c>
      <c r="AR4801" s="88">
        <f t="shared" si="3902"/>
        <v>0</v>
      </c>
      <c r="AS4801" s="86">
        <f t="shared" si="3902"/>
        <v>0</v>
      </c>
      <c r="AT4801" s="88">
        <f t="shared" si="3902"/>
        <v>0</v>
      </c>
      <c r="AU4801" s="86">
        <f t="shared" si="3902"/>
        <v>0</v>
      </c>
      <c r="AV4801" s="86">
        <f t="shared" si="3882"/>
        <v>0</v>
      </c>
      <c r="AW4801" s="93">
        <f t="shared" si="3883"/>
        <v>0</v>
      </c>
      <c r="AY4801" s="86">
        <f t="shared" si="3884"/>
        <v>0</v>
      </c>
      <c r="AZ4801" s="86">
        <f t="shared" si="3885"/>
        <v>0</v>
      </c>
      <c r="BA4801" s="86">
        <f t="shared" si="3886"/>
        <v>0</v>
      </c>
      <c r="BB4801" s="86">
        <f t="shared" si="3887"/>
        <v>0</v>
      </c>
      <c r="BC4801" s="86">
        <f t="shared" si="3893"/>
        <v>0</v>
      </c>
      <c r="BD4801" s="86">
        <f t="shared" si="3888"/>
        <v>0</v>
      </c>
    </row>
    <row r="4802" spans="2:56" x14ac:dyDescent="0.3">
      <c r="B4802" s="169" t="s">
        <v>105</v>
      </c>
      <c r="C4802" s="248"/>
      <c r="D4802" s="249"/>
      <c r="E4802" s="172">
        <f t="shared" si="3875"/>
        <v>0</v>
      </c>
      <c r="F4802" s="248"/>
      <c r="G4802" s="249"/>
      <c r="H4802" s="172">
        <f t="shared" si="3876"/>
        <v>0</v>
      </c>
      <c r="I4802" s="248"/>
      <c r="J4802" s="250"/>
      <c r="K4802" s="174">
        <f t="shared" si="3877"/>
        <v>0</v>
      </c>
      <c r="L4802" s="248"/>
      <c r="M4802" s="250"/>
      <c r="N4802" s="251"/>
      <c r="O4802" s="248"/>
      <c r="P4802" s="251"/>
      <c r="Q4802" s="166">
        <f t="shared" si="3878"/>
        <v>0</v>
      </c>
      <c r="R4802" s="251"/>
      <c r="S4802" s="251"/>
      <c r="T4802" s="167">
        <f t="shared" si="3889"/>
        <v>0</v>
      </c>
      <c r="U4802" s="157"/>
      <c r="V4802" s="248"/>
      <c r="W4802" s="251"/>
      <c r="X4802" s="166">
        <f t="shared" si="3879"/>
        <v>0</v>
      </c>
      <c r="Y4802" s="251"/>
      <c r="Z4802" s="251"/>
      <c r="AA4802" s="167">
        <f t="shared" si="3890"/>
        <v>0</v>
      </c>
      <c r="AB4802" s="157"/>
      <c r="AC4802" s="248"/>
      <c r="AD4802" s="251"/>
      <c r="AE4802" s="166">
        <f t="shared" si="3880"/>
        <v>0</v>
      </c>
      <c r="AF4802" s="251"/>
      <c r="AG4802" s="251"/>
      <c r="AH4802" s="167">
        <f t="shared" si="3891"/>
        <v>0</v>
      </c>
      <c r="AJ4802" s="252"/>
      <c r="AK4802" s="253"/>
      <c r="AL4802" s="254"/>
      <c r="AM4802" s="253"/>
      <c r="AN4802" s="254"/>
      <c r="AO4802" s="253"/>
      <c r="AP4802" s="254"/>
      <c r="AQ4802" s="253"/>
      <c r="AR4802" s="254"/>
      <c r="AS4802" s="253"/>
      <c r="AT4802" s="254"/>
      <c r="AU4802" s="253"/>
      <c r="AV4802" s="163">
        <f t="shared" si="3882"/>
        <v>0</v>
      </c>
      <c r="AW4802" s="168">
        <f t="shared" si="3883"/>
        <v>0</v>
      </c>
      <c r="AY4802" s="163">
        <f t="shared" si="3884"/>
        <v>0</v>
      </c>
      <c r="AZ4802" s="163">
        <f t="shared" si="3885"/>
        <v>0</v>
      </c>
      <c r="BA4802" s="163">
        <f t="shared" si="3886"/>
        <v>0</v>
      </c>
      <c r="BB4802" s="163">
        <f t="shared" si="3887"/>
        <v>0</v>
      </c>
      <c r="BC4802" s="163">
        <f t="shared" si="3893"/>
        <v>0</v>
      </c>
      <c r="BD4802" s="163">
        <f t="shared" si="3888"/>
        <v>0</v>
      </c>
    </row>
    <row r="4803" spans="2:56" x14ac:dyDescent="0.3">
      <c r="B4803" s="179" t="s">
        <v>134</v>
      </c>
      <c r="C4803" s="83">
        <f>SUM(C4804)</f>
        <v>0</v>
      </c>
      <c r="D4803" s="84">
        <f>SUM(D4804)</f>
        <v>0</v>
      </c>
      <c r="E4803" s="85">
        <f t="shared" si="3875"/>
        <v>0</v>
      </c>
      <c r="F4803" s="83">
        <f>SUM(F4804)</f>
        <v>0</v>
      </c>
      <c r="G4803" s="84">
        <f>SUM(G4804)</f>
        <v>0</v>
      </c>
      <c r="H4803" s="85">
        <f t="shared" si="3876"/>
        <v>0</v>
      </c>
      <c r="I4803" s="83">
        <f>SUM(I4804)</f>
        <v>0</v>
      </c>
      <c r="J4803" s="86">
        <f>SUM(J4804)</f>
        <v>0</v>
      </c>
      <c r="K4803" s="87">
        <f t="shared" si="3877"/>
        <v>0</v>
      </c>
      <c r="L4803" s="83">
        <f>SUM(L4804)</f>
        <v>0</v>
      </c>
      <c r="M4803" s="86">
        <f>SUM(M4804)</f>
        <v>0</v>
      </c>
      <c r="N4803" s="88">
        <f>SUM(N4804)</f>
        <v>0</v>
      </c>
      <c r="O4803" s="83">
        <f>SUM(O4804)</f>
        <v>0</v>
      </c>
      <c r="P4803" s="88">
        <f>SUM(P4804)</f>
        <v>0</v>
      </c>
      <c r="Q4803" s="177">
        <f t="shared" si="3878"/>
        <v>0</v>
      </c>
      <c r="R4803" s="88">
        <f>SUM(R4804)</f>
        <v>0</v>
      </c>
      <c r="S4803" s="88">
        <f>SUM(S4804)</f>
        <v>0</v>
      </c>
      <c r="T4803" s="178">
        <f t="shared" si="3889"/>
        <v>0</v>
      </c>
      <c r="U4803" s="157"/>
      <c r="V4803" s="83">
        <f>SUM(V4804)</f>
        <v>0</v>
      </c>
      <c r="W4803" s="88">
        <f>SUM(W4804)</f>
        <v>0</v>
      </c>
      <c r="X4803" s="177">
        <f t="shared" si="3879"/>
        <v>0</v>
      </c>
      <c r="Y4803" s="88">
        <f>SUM(Y4804)</f>
        <v>0</v>
      </c>
      <c r="Z4803" s="88">
        <f>SUM(Z4804)</f>
        <v>0</v>
      </c>
      <c r="AA4803" s="178">
        <f t="shared" si="3890"/>
        <v>0</v>
      </c>
      <c r="AB4803" s="157"/>
      <c r="AC4803" s="83">
        <f>SUM(AC4804)</f>
        <v>0</v>
      </c>
      <c r="AD4803" s="88">
        <f>SUM(AD4804)</f>
        <v>0</v>
      </c>
      <c r="AE4803" s="177">
        <f t="shared" si="3880"/>
        <v>0</v>
      </c>
      <c r="AF4803" s="88">
        <f>SUM(AF4804)</f>
        <v>0</v>
      </c>
      <c r="AG4803" s="88">
        <f>SUM(AG4804)</f>
        <v>0</v>
      </c>
      <c r="AH4803" s="178">
        <f t="shared" si="3891"/>
        <v>0</v>
      </c>
      <c r="AJ4803" s="84">
        <f t="shared" ref="AJ4803:AU4803" si="3903">SUM(AJ4804)</f>
        <v>0</v>
      </c>
      <c r="AK4803" s="86">
        <f t="shared" si="3903"/>
        <v>0</v>
      </c>
      <c r="AL4803" s="88">
        <f t="shared" si="3903"/>
        <v>0</v>
      </c>
      <c r="AM4803" s="86">
        <f t="shared" si="3903"/>
        <v>0</v>
      </c>
      <c r="AN4803" s="88">
        <f t="shared" si="3903"/>
        <v>0</v>
      </c>
      <c r="AO4803" s="86">
        <f t="shared" si="3903"/>
        <v>0</v>
      </c>
      <c r="AP4803" s="88">
        <f t="shared" si="3903"/>
        <v>0</v>
      </c>
      <c r="AQ4803" s="86">
        <f t="shared" si="3903"/>
        <v>0</v>
      </c>
      <c r="AR4803" s="88">
        <f t="shared" si="3903"/>
        <v>0</v>
      </c>
      <c r="AS4803" s="86">
        <f t="shared" si="3903"/>
        <v>0</v>
      </c>
      <c r="AT4803" s="88">
        <f t="shared" si="3903"/>
        <v>0</v>
      </c>
      <c r="AU4803" s="86">
        <f t="shared" si="3903"/>
        <v>0</v>
      </c>
      <c r="AV4803" s="86">
        <f t="shared" si="3882"/>
        <v>0</v>
      </c>
      <c r="AW4803" s="93">
        <f t="shared" si="3883"/>
        <v>0</v>
      </c>
      <c r="AY4803" s="86">
        <f t="shared" si="3884"/>
        <v>0</v>
      </c>
      <c r="AZ4803" s="86">
        <f t="shared" si="3885"/>
        <v>0</v>
      </c>
      <c r="BA4803" s="86">
        <f t="shared" si="3886"/>
        <v>0</v>
      </c>
      <c r="BB4803" s="86">
        <f t="shared" si="3887"/>
        <v>0</v>
      </c>
      <c r="BC4803" s="86">
        <f t="shared" si="3893"/>
        <v>0</v>
      </c>
      <c r="BD4803" s="86">
        <f t="shared" si="3888"/>
        <v>0</v>
      </c>
    </row>
    <row r="4804" spans="2:56" x14ac:dyDescent="0.3">
      <c r="B4804" s="169" t="s">
        <v>135</v>
      </c>
      <c r="C4804" s="248"/>
      <c r="D4804" s="249"/>
      <c r="E4804" s="172">
        <f t="shared" si="3875"/>
        <v>0</v>
      </c>
      <c r="F4804" s="248"/>
      <c r="G4804" s="249"/>
      <c r="H4804" s="172">
        <f t="shared" si="3876"/>
        <v>0</v>
      </c>
      <c r="I4804" s="248"/>
      <c r="J4804" s="250"/>
      <c r="K4804" s="174">
        <f t="shared" si="3877"/>
        <v>0</v>
      </c>
      <c r="L4804" s="248"/>
      <c r="M4804" s="250"/>
      <c r="N4804" s="251"/>
      <c r="O4804" s="248"/>
      <c r="P4804" s="251"/>
      <c r="Q4804" s="166">
        <f t="shared" si="3878"/>
        <v>0</v>
      </c>
      <c r="R4804" s="251"/>
      <c r="S4804" s="251"/>
      <c r="T4804" s="167">
        <f t="shared" si="3889"/>
        <v>0</v>
      </c>
      <c r="U4804" s="157"/>
      <c r="V4804" s="248"/>
      <c r="W4804" s="251"/>
      <c r="X4804" s="166">
        <f t="shared" si="3879"/>
        <v>0</v>
      </c>
      <c r="Y4804" s="251"/>
      <c r="Z4804" s="251"/>
      <c r="AA4804" s="167">
        <f t="shared" si="3890"/>
        <v>0</v>
      </c>
      <c r="AB4804" s="157"/>
      <c r="AC4804" s="248"/>
      <c r="AD4804" s="251"/>
      <c r="AE4804" s="166">
        <f t="shared" si="3880"/>
        <v>0</v>
      </c>
      <c r="AF4804" s="251"/>
      <c r="AG4804" s="251"/>
      <c r="AH4804" s="167">
        <f t="shared" si="3891"/>
        <v>0</v>
      </c>
      <c r="AJ4804" s="252"/>
      <c r="AK4804" s="253"/>
      <c r="AL4804" s="254"/>
      <c r="AM4804" s="253"/>
      <c r="AN4804" s="254"/>
      <c r="AO4804" s="253"/>
      <c r="AP4804" s="254"/>
      <c r="AQ4804" s="253"/>
      <c r="AR4804" s="254"/>
      <c r="AS4804" s="253"/>
      <c r="AT4804" s="254"/>
      <c r="AU4804" s="253"/>
      <c r="AV4804" s="163">
        <f t="shared" si="3882"/>
        <v>0</v>
      </c>
      <c r="AW4804" s="168">
        <f t="shared" si="3883"/>
        <v>0</v>
      </c>
      <c r="AY4804" s="163">
        <f t="shared" si="3884"/>
        <v>0</v>
      </c>
      <c r="AZ4804" s="163">
        <f t="shared" si="3885"/>
        <v>0</v>
      </c>
      <c r="BA4804" s="163">
        <f t="shared" si="3886"/>
        <v>0</v>
      </c>
      <c r="BB4804" s="163">
        <f t="shared" si="3887"/>
        <v>0</v>
      </c>
      <c r="BC4804" s="163">
        <f t="shared" si="3893"/>
        <v>0</v>
      </c>
      <c r="BD4804" s="163">
        <f t="shared" si="3888"/>
        <v>0</v>
      </c>
    </row>
    <row r="4805" spans="2:56" x14ac:dyDescent="0.3">
      <c r="B4805" s="179" t="s">
        <v>136</v>
      </c>
      <c r="C4805" s="83">
        <f>SUM(C4806)</f>
        <v>0</v>
      </c>
      <c r="D4805" s="84">
        <f>SUM(D4806)</f>
        <v>0</v>
      </c>
      <c r="E4805" s="85">
        <f t="shared" si="3875"/>
        <v>0</v>
      </c>
      <c r="F4805" s="83">
        <f>SUM(F4806)</f>
        <v>0</v>
      </c>
      <c r="G4805" s="84">
        <f>SUM(G4806)</f>
        <v>0</v>
      </c>
      <c r="H4805" s="85">
        <f t="shared" si="3876"/>
        <v>0</v>
      </c>
      <c r="I4805" s="83">
        <f>SUM(I4806)</f>
        <v>0</v>
      </c>
      <c r="J4805" s="86">
        <f>SUM(J4806)</f>
        <v>0</v>
      </c>
      <c r="K4805" s="87">
        <f t="shared" si="3877"/>
        <v>0</v>
      </c>
      <c r="L4805" s="83">
        <f>SUM(L4806)</f>
        <v>0</v>
      </c>
      <c r="M4805" s="86">
        <f>SUM(M4806)</f>
        <v>0</v>
      </c>
      <c r="N4805" s="88">
        <f>SUM(N4806)</f>
        <v>0</v>
      </c>
      <c r="O4805" s="83">
        <f>SUM(O4806)</f>
        <v>0</v>
      </c>
      <c r="P4805" s="88">
        <f>SUM(P4806)</f>
        <v>0</v>
      </c>
      <c r="Q4805" s="177">
        <f t="shared" si="3878"/>
        <v>0</v>
      </c>
      <c r="R4805" s="88">
        <f>SUM(R4806)</f>
        <v>0</v>
      </c>
      <c r="S4805" s="88">
        <f>SUM(S4806)</f>
        <v>0</v>
      </c>
      <c r="T4805" s="178">
        <f t="shared" si="3889"/>
        <v>0</v>
      </c>
      <c r="U4805" s="157"/>
      <c r="V4805" s="83">
        <f>SUM(V4806)</f>
        <v>0</v>
      </c>
      <c r="W4805" s="88">
        <f>SUM(W4806)</f>
        <v>0</v>
      </c>
      <c r="X4805" s="177">
        <f t="shared" si="3879"/>
        <v>0</v>
      </c>
      <c r="Y4805" s="88">
        <f>SUM(Y4806)</f>
        <v>0</v>
      </c>
      <c r="Z4805" s="88">
        <f>SUM(Z4806)</f>
        <v>0</v>
      </c>
      <c r="AA4805" s="178">
        <f t="shared" si="3890"/>
        <v>0</v>
      </c>
      <c r="AB4805" s="157"/>
      <c r="AC4805" s="83">
        <f>SUM(AC4806)</f>
        <v>0</v>
      </c>
      <c r="AD4805" s="88">
        <f>SUM(AD4806)</f>
        <v>0</v>
      </c>
      <c r="AE4805" s="177">
        <f t="shared" si="3880"/>
        <v>0</v>
      </c>
      <c r="AF4805" s="88">
        <f>SUM(AF4806)</f>
        <v>0</v>
      </c>
      <c r="AG4805" s="88">
        <f>SUM(AG4806)</f>
        <v>0</v>
      </c>
      <c r="AH4805" s="178">
        <f t="shared" si="3891"/>
        <v>0</v>
      </c>
      <c r="AJ4805" s="84">
        <f t="shared" ref="AJ4805:AU4805" si="3904">SUM(AJ4806)</f>
        <v>0</v>
      </c>
      <c r="AK4805" s="86">
        <f t="shared" si="3904"/>
        <v>0</v>
      </c>
      <c r="AL4805" s="88">
        <f t="shared" si="3904"/>
        <v>0</v>
      </c>
      <c r="AM4805" s="86">
        <f t="shared" si="3904"/>
        <v>0</v>
      </c>
      <c r="AN4805" s="88">
        <f t="shared" si="3904"/>
        <v>0</v>
      </c>
      <c r="AO4805" s="86">
        <f t="shared" si="3904"/>
        <v>0</v>
      </c>
      <c r="AP4805" s="88">
        <f t="shared" si="3904"/>
        <v>0</v>
      </c>
      <c r="AQ4805" s="86">
        <f t="shared" si="3904"/>
        <v>0</v>
      </c>
      <c r="AR4805" s="88">
        <f t="shared" si="3904"/>
        <v>0</v>
      </c>
      <c r="AS4805" s="86">
        <f t="shared" si="3904"/>
        <v>0</v>
      </c>
      <c r="AT4805" s="88">
        <f t="shared" si="3904"/>
        <v>0</v>
      </c>
      <c r="AU4805" s="86">
        <f t="shared" si="3904"/>
        <v>0</v>
      </c>
      <c r="AV4805" s="86">
        <f t="shared" si="3882"/>
        <v>0</v>
      </c>
      <c r="AW4805" s="93">
        <f t="shared" si="3883"/>
        <v>0</v>
      </c>
      <c r="AY4805" s="86">
        <f t="shared" si="3884"/>
        <v>0</v>
      </c>
      <c r="AZ4805" s="86">
        <f t="shared" si="3885"/>
        <v>0</v>
      </c>
      <c r="BA4805" s="86">
        <f t="shared" si="3886"/>
        <v>0</v>
      </c>
      <c r="BB4805" s="86">
        <f t="shared" si="3887"/>
        <v>0</v>
      </c>
      <c r="BC4805" s="86">
        <f t="shared" si="3893"/>
        <v>0</v>
      </c>
      <c r="BD4805" s="86">
        <f t="shared" si="3888"/>
        <v>0</v>
      </c>
    </row>
    <row r="4806" spans="2:56" x14ac:dyDescent="0.3">
      <c r="B4806" s="169" t="s">
        <v>105</v>
      </c>
      <c r="C4806" s="248"/>
      <c r="D4806" s="249"/>
      <c r="E4806" s="172">
        <f t="shared" si="3875"/>
        <v>0</v>
      </c>
      <c r="F4806" s="248"/>
      <c r="G4806" s="249"/>
      <c r="H4806" s="172">
        <f t="shared" si="3876"/>
        <v>0</v>
      </c>
      <c r="I4806" s="248"/>
      <c r="J4806" s="250"/>
      <c r="K4806" s="174">
        <f t="shared" si="3877"/>
        <v>0</v>
      </c>
      <c r="L4806" s="248"/>
      <c r="M4806" s="250"/>
      <c r="N4806" s="251"/>
      <c r="O4806" s="248"/>
      <c r="P4806" s="251"/>
      <c r="Q4806" s="166">
        <f t="shared" si="3878"/>
        <v>0</v>
      </c>
      <c r="R4806" s="251"/>
      <c r="S4806" s="251"/>
      <c r="T4806" s="167">
        <f t="shared" si="3889"/>
        <v>0</v>
      </c>
      <c r="U4806" s="157"/>
      <c r="V4806" s="248"/>
      <c r="W4806" s="251"/>
      <c r="X4806" s="166">
        <f t="shared" si="3879"/>
        <v>0</v>
      </c>
      <c r="Y4806" s="251"/>
      <c r="Z4806" s="251"/>
      <c r="AA4806" s="167">
        <f t="shared" si="3890"/>
        <v>0</v>
      </c>
      <c r="AB4806" s="157"/>
      <c r="AC4806" s="248"/>
      <c r="AD4806" s="251"/>
      <c r="AE4806" s="166">
        <f t="shared" si="3880"/>
        <v>0</v>
      </c>
      <c r="AF4806" s="251"/>
      <c r="AG4806" s="251"/>
      <c r="AH4806" s="167">
        <f t="shared" si="3891"/>
        <v>0</v>
      </c>
      <c r="AJ4806" s="252"/>
      <c r="AK4806" s="253"/>
      <c r="AL4806" s="254"/>
      <c r="AM4806" s="253"/>
      <c r="AN4806" s="254"/>
      <c r="AO4806" s="253"/>
      <c r="AP4806" s="254"/>
      <c r="AQ4806" s="253"/>
      <c r="AR4806" s="254"/>
      <c r="AS4806" s="253"/>
      <c r="AT4806" s="254"/>
      <c r="AU4806" s="253"/>
      <c r="AV4806" s="163">
        <f t="shared" si="3882"/>
        <v>0</v>
      </c>
      <c r="AW4806" s="168">
        <f t="shared" si="3883"/>
        <v>0</v>
      </c>
      <c r="AY4806" s="163">
        <f t="shared" si="3884"/>
        <v>0</v>
      </c>
      <c r="AZ4806" s="163">
        <f t="shared" si="3885"/>
        <v>0</v>
      </c>
      <c r="BA4806" s="163">
        <f t="shared" si="3886"/>
        <v>0</v>
      </c>
      <c r="BB4806" s="163">
        <f t="shared" si="3887"/>
        <v>0</v>
      </c>
      <c r="BC4806" s="163">
        <f t="shared" si="3893"/>
        <v>0</v>
      </c>
      <c r="BD4806" s="163">
        <f t="shared" si="3888"/>
        <v>0</v>
      </c>
    </row>
    <row r="4807" spans="2:56" x14ac:dyDescent="0.3">
      <c r="B4807" s="179" t="s">
        <v>137</v>
      </c>
      <c r="C4807" s="83">
        <f>SUM(C4808)</f>
        <v>0</v>
      </c>
      <c r="D4807" s="84">
        <f>SUM(D4808)</f>
        <v>0</v>
      </c>
      <c r="E4807" s="85">
        <f t="shared" si="3875"/>
        <v>0</v>
      </c>
      <c r="F4807" s="83">
        <f>SUM(F4808)</f>
        <v>0</v>
      </c>
      <c r="G4807" s="84">
        <f>SUM(G4808)</f>
        <v>0</v>
      </c>
      <c r="H4807" s="85">
        <f t="shared" si="3876"/>
        <v>0</v>
      </c>
      <c r="I4807" s="83">
        <f>SUM(I4808)</f>
        <v>0</v>
      </c>
      <c r="J4807" s="86">
        <f>SUM(J4808)</f>
        <v>0</v>
      </c>
      <c r="K4807" s="87">
        <f t="shared" si="3877"/>
        <v>0</v>
      </c>
      <c r="L4807" s="83">
        <f>SUM(L4808)</f>
        <v>0</v>
      </c>
      <c r="M4807" s="86">
        <f>SUM(M4808)</f>
        <v>0</v>
      </c>
      <c r="N4807" s="88">
        <f>SUM(N4808)</f>
        <v>0</v>
      </c>
      <c r="O4807" s="83">
        <f>SUM(O4808)</f>
        <v>0</v>
      </c>
      <c r="P4807" s="88">
        <f>SUM(P4808)</f>
        <v>0</v>
      </c>
      <c r="Q4807" s="177">
        <f t="shared" si="3878"/>
        <v>0</v>
      </c>
      <c r="R4807" s="88">
        <f>SUM(R4808)</f>
        <v>0</v>
      </c>
      <c r="S4807" s="88">
        <f>SUM(S4808)</f>
        <v>0</v>
      </c>
      <c r="T4807" s="178">
        <f t="shared" si="3889"/>
        <v>0</v>
      </c>
      <c r="U4807" s="157"/>
      <c r="V4807" s="83">
        <f>SUM(V4808)</f>
        <v>0</v>
      </c>
      <c r="W4807" s="88">
        <f>SUM(W4808)</f>
        <v>0</v>
      </c>
      <c r="X4807" s="177">
        <f t="shared" si="3879"/>
        <v>0</v>
      </c>
      <c r="Y4807" s="88">
        <f>SUM(Y4808)</f>
        <v>0</v>
      </c>
      <c r="Z4807" s="88">
        <f>SUM(Z4808)</f>
        <v>0</v>
      </c>
      <c r="AA4807" s="178">
        <f t="shared" si="3890"/>
        <v>0</v>
      </c>
      <c r="AB4807" s="157"/>
      <c r="AC4807" s="83">
        <f>SUM(AC4808)</f>
        <v>0</v>
      </c>
      <c r="AD4807" s="88">
        <f>SUM(AD4808)</f>
        <v>0</v>
      </c>
      <c r="AE4807" s="177">
        <f t="shared" si="3880"/>
        <v>0</v>
      </c>
      <c r="AF4807" s="88">
        <f>SUM(AF4808)</f>
        <v>0</v>
      </c>
      <c r="AG4807" s="88">
        <f>SUM(AG4808)</f>
        <v>0</v>
      </c>
      <c r="AH4807" s="178">
        <f t="shared" si="3891"/>
        <v>0</v>
      </c>
      <c r="AJ4807" s="84">
        <f t="shared" ref="AJ4807:AU4807" si="3905">SUM(AJ4808)</f>
        <v>0</v>
      </c>
      <c r="AK4807" s="86">
        <f t="shared" si="3905"/>
        <v>0</v>
      </c>
      <c r="AL4807" s="88">
        <f t="shared" si="3905"/>
        <v>0</v>
      </c>
      <c r="AM4807" s="86">
        <f t="shared" si="3905"/>
        <v>0</v>
      </c>
      <c r="AN4807" s="88">
        <f t="shared" si="3905"/>
        <v>0</v>
      </c>
      <c r="AO4807" s="86">
        <f t="shared" si="3905"/>
        <v>0</v>
      </c>
      <c r="AP4807" s="88">
        <f t="shared" si="3905"/>
        <v>0</v>
      </c>
      <c r="AQ4807" s="86">
        <f t="shared" si="3905"/>
        <v>0</v>
      </c>
      <c r="AR4807" s="88">
        <f t="shared" si="3905"/>
        <v>0</v>
      </c>
      <c r="AS4807" s="86">
        <f t="shared" si="3905"/>
        <v>0</v>
      </c>
      <c r="AT4807" s="88">
        <f t="shared" si="3905"/>
        <v>0</v>
      </c>
      <c r="AU4807" s="86">
        <f t="shared" si="3905"/>
        <v>0</v>
      </c>
      <c r="AV4807" s="86">
        <f t="shared" si="3882"/>
        <v>0</v>
      </c>
      <c r="AW4807" s="93">
        <f t="shared" si="3883"/>
        <v>0</v>
      </c>
      <c r="AY4807" s="86">
        <f t="shared" si="3884"/>
        <v>0</v>
      </c>
      <c r="AZ4807" s="86">
        <f t="shared" si="3885"/>
        <v>0</v>
      </c>
      <c r="BA4807" s="86">
        <f t="shared" si="3886"/>
        <v>0</v>
      </c>
      <c r="BB4807" s="86">
        <f t="shared" si="3887"/>
        <v>0</v>
      </c>
      <c r="BC4807" s="86">
        <f t="shared" si="3893"/>
        <v>0</v>
      </c>
      <c r="BD4807" s="86">
        <f t="shared" si="3888"/>
        <v>0</v>
      </c>
    </row>
    <row r="4808" spans="2:56" x14ac:dyDescent="0.3">
      <c r="B4808" s="169" t="s">
        <v>105</v>
      </c>
      <c r="C4808" s="248"/>
      <c r="D4808" s="249"/>
      <c r="E4808" s="172">
        <f t="shared" si="3875"/>
        <v>0</v>
      </c>
      <c r="F4808" s="248"/>
      <c r="G4808" s="249"/>
      <c r="H4808" s="172">
        <f t="shared" si="3876"/>
        <v>0</v>
      </c>
      <c r="I4808" s="248"/>
      <c r="J4808" s="250"/>
      <c r="K4808" s="174">
        <f t="shared" si="3877"/>
        <v>0</v>
      </c>
      <c r="L4808" s="248"/>
      <c r="M4808" s="250"/>
      <c r="N4808" s="251"/>
      <c r="O4808" s="248"/>
      <c r="P4808" s="251"/>
      <c r="Q4808" s="166">
        <f t="shared" si="3878"/>
        <v>0</v>
      </c>
      <c r="R4808" s="251"/>
      <c r="S4808" s="251"/>
      <c r="T4808" s="167">
        <f t="shared" si="3889"/>
        <v>0</v>
      </c>
      <c r="U4808" s="157"/>
      <c r="V4808" s="248"/>
      <c r="W4808" s="251"/>
      <c r="X4808" s="166">
        <f t="shared" si="3879"/>
        <v>0</v>
      </c>
      <c r="Y4808" s="251"/>
      <c r="Z4808" s="251"/>
      <c r="AA4808" s="167">
        <f t="shared" si="3890"/>
        <v>0</v>
      </c>
      <c r="AB4808" s="157"/>
      <c r="AC4808" s="248"/>
      <c r="AD4808" s="251"/>
      <c r="AE4808" s="166">
        <f t="shared" si="3880"/>
        <v>0</v>
      </c>
      <c r="AF4808" s="251"/>
      <c r="AG4808" s="251"/>
      <c r="AH4808" s="167">
        <f t="shared" si="3891"/>
        <v>0</v>
      </c>
      <c r="AJ4808" s="252"/>
      <c r="AK4808" s="253"/>
      <c r="AL4808" s="254"/>
      <c r="AM4808" s="253"/>
      <c r="AN4808" s="254"/>
      <c r="AO4808" s="253"/>
      <c r="AP4808" s="254"/>
      <c r="AQ4808" s="253"/>
      <c r="AR4808" s="254"/>
      <c r="AS4808" s="253"/>
      <c r="AT4808" s="254"/>
      <c r="AU4808" s="253"/>
      <c r="AV4808" s="163">
        <f t="shared" si="3882"/>
        <v>0</v>
      </c>
      <c r="AW4808" s="168">
        <f t="shared" si="3883"/>
        <v>0</v>
      </c>
      <c r="AY4808" s="163">
        <f t="shared" si="3884"/>
        <v>0</v>
      </c>
      <c r="AZ4808" s="163">
        <f t="shared" si="3885"/>
        <v>0</v>
      </c>
      <c r="BA4808" s="163">
        <f t="shared" si="3886"/>
        <v>0</v>
      </c>
      <c r="BB4808" s="163">
        <f t="shared" si="3887"/>
        <v>0</v>
      </c>
      <c r="BC4808" s="163">
        <f t="shared" si="3893"/>
        <v>0</v>
      </c>
      <c r="BD4808" s="163">
        <f t="shared" si="3888"/>
        <v>0</v>
      </c>
    </row>
    <row r="4809" spans="2:56" x14ac:dyDescent="0.3">
      <c r="B4809" s="179" t="s">
        <v>138</v>
      </c>
      <c r="C4809" s="83">
        <f>SUM(C4810)</f>
        <v>0</v>
      </c>
      <c r="D4809" s="84">
        <f>SUM(D4810)</f>
        <v>0</v>
      </c>
      <c r="E4809" s="85">
        <f t="shared" si="3875"/>
        <v>0</v>
      </c>
      <c r="F4809" s="83">
        <f>SUM(F4810)</f>
        <v>0</v>
      </c>
      <c r="G4809" s="84">
        <f>SUM(G4810)</f>
        <v>0</v>
      </c>
      <c r="H4809" s="85">
        <f t="shared" si="3876"/>
        <v>0</v>
      </c>
      <c r="I4809" s="83">
        <f>SUM(I4810)</f>
        <v>0</v>
      </c>
      <c r="J4809" s="86">
        <f>SUM(J4810)</f>
        <v>0</v>
      </c>
      <c r="K4809" s="87">
        <f t="shared" si="3877"/>
        <v>0</v>
      </c>
      <c r="L4809" s="83">
        <f>SUM(L4810)</f>
        <v>0</v>
      </c>
      <c r="M4809" s="86">
        <f>SUM(M4810)</f>
        <v>0</v>
      </c>
      <c r="N4809" s="88">
        <f>SUM(N4810)</f>
        <v>0</v>
      </c>
      <c r="O4809" s="83">
        <f>SUM(O4810)</f>
        <v>0</v>
      </c>
      <c r="P4809" s="88">
        <f>SUM(P4810)</f>
        <v>0</v>
      </c>
      <c r="Q4809" s="177">
        <f t="shared" si="3878"/>
        <v>0</v>
      </c>
      <c r="R4809" s="88">
        <f>SUM(R4810)</f>
        <v>0</v>
      </c>
      <c r="S4809" s="88">
        <f>SUM(S4810)</f>
        <v>0</v>
      </c>
      <c r="T4809" s="178">
        <f t="shared" si="3889"/>
        <v>0</v>
      </c>
      <c r="U4809" s="157"/>
      <c r="V4809" s="83">
        <f>SUM(V4810)</f>
        <v>0</v>
      </c>
      <c r="W4809" s="88">
        <f>SUM(W4810)</f>
        <v>0</v>
      </c>
      <c r="X4809" s="177">
        <f t="shared" si="3879"/>
        <v>0</v>
      </c>
      <c r="Y4809" s="88">
        <f>SUM(Y4810)</f>
        <v>0</v>
      </c>
      <c r="Z4809" s="88">
        <f>SUM(Z4810)</f>
        <v>0</v>
      </c>
      <c r="AA4809" s="178">
        <f t="shared" si="3890"/>
        <v>0</v>
      </c>
      <c r="AB4809" s="157"/>
      <c r="AC4809" s="83">
        <f>SUM(AC4810)</f>
        <v>0</v>
      </c>
      <c r="AD4809" s="88">
        <f>SUM(AD4810)</f>
        <v>0</v>
      </c>
      <c r="AE4809" s="177">
        <f t="shared" si="3880"/>
        <v>0</v>
      </c>
      <c r="AF4809" s="88">
        <f>SUM(AF4810)</f>
        <v>0</v>
      </c>
      <c r="AG4809" s="88">
        <f>SUM(AG4810)</f>
        <v>0</v>
      </c>
      <c r="AH4809" s="178">
        <f t="shared" si="3891"/>
        <v>0</v>
      </c>
      <c r="AJ4809" s="84">
        <f t="shared" ref="AJ4809:AU4809" si="3906">SUM(AJ4810)</f>
        <v>0</v>
      </c>
      <c r="AK4809" s="86">
        <f t="shared" si="3906"/>
        <v>0</v>
      </c>
      <c r="AL4809" s="88">
        <f t="shared" si="3906"/>
        <v>0</v>
      </c>
      <c r="AM4809" s="86">
        <f t="shared" si="3906"/>
        <v>0</v>
      </c>
      <c r="AN4809" s="88">
        <f t="shared" si="3906"/>
        <v>0</v>
      </c>
      <c r="AO4809" s="86">
        <f t="shared" si="3906"/>
        <v>0</v>
      </c>
      <c r="AP4809" s="88">
        <f t="shared" si="3906"/>
        <v>0</v>
      </c>
      <c r="AQ4809" s="86">
        <f t="shared" si="3906"/>
        <v>0</v>
      </c>
      <c r="AR4809" s="88">
        <f t="shared" si="3906"/>
        <v>0</v>
      </c>
      <c r="AS4809" s="86">
        <f t="shared" si="3906"/>
        <v>0</v>
      </c>
      <c r="AT4809" s="88">
        <f t="shared" si="3906"/>
        <v>0</v>
      </c>
      <c r="AU4809" s="86">
        <f t="shared" si="3906"/>
        <v>0</v>
      </c>
      <c r="AV4809" s="86">
        <f t="shared" si="3882"/>
        <v>0</v>
      </c>
      <c r="AW4809" s="93">
        <f t="shared" si="3883"/>
        <v>0</v>
      </c>
      <c r="AY4809" s="86">
        <f t="shared" si="3884"/>
        <v>0</v>
      </c>
      <c r="AZ4809" s="86">
        <f t="shared" si="3885"/>
        <v>0</v>
      </c>
      <c r="BA4809" s="86">
        <f t="shared" si="3886"/>
        <v>0</v>
      </c>
      <c r="BB4809" s="86">
        <f t="shared" si="3887"/>
        <v>0</v>
      </c>
      <c r="BC4809" s="86">
        <f t="shared" si="3893"/>
        <v>0</v>
      </c>
      <c r="BD4809" s="86">
        <f t="shared" si="3888"/>
        <v>0</v>
      </c>
    </row>
    <row r="4810" spans="2:56" x14ac:dyDescent="0.3">
      <c r="B4810" s="169" t="s">
        <v>139</v>
      </c>
      <c r="C4810" s="248"/>
      <c r="D4810" s="249"/>
      <c r="E4810" s="172">
        <f t="shared" si="3875"/>
        <v>0</v>
      </c>
      <c r="F4810" s="248"/>
      <c r="G4810" s="249"/>
      <c r="H4810" s="172">
        <f t="shared" si="3876"/>
        <v>0</v>
      </c>
      <c r="I4810" s="248"/>
      <c r="J4810" s="250"/>
      <c r="K4810" s="174">
        <f t="shared" si="3877"/>
        <v>0</v>
      </c>
      <c r="L4810" s="248"/>
      <c r="M4810" s="250"/>
      <c r="N4810" s="251"/>
      <c r="O4810" s="248"/>
      <c r="P4810" s="251"/>
      <c r="Q4810" s="166">
        <f t="shared" si="3878"/>
        <v>0</v>
      </c>
      <c r="R4810" s="251"/>
      <c r="S4810" s="251"/>
      <c r="T4810" s="167">
        <f t="shared" si="3889"/>
        <v>0</v>
      </c>
      <c r="U4810" s="157"/>
      <c r="V4810" s="248"/>
      <c r="W4810" s="251"/>
      <c r="X4810" s="166">
        <f t="shared" si="3879"/>
        <v>0</v>
      </c>
      <c r="Y4810" s="251"/>
      <c r="Z4810" s="251"/>
      <c r="AA4810" s="167">
        <f t="shared" si="3890"/>
        <v>0</v>
      </c>
      <c r="AB4810" s="157"/>
      <c r="AC4810" s="248"/>
      <c r="AD4810" s="251"/>
      <c r="AE4810" s="166">
        <f t="shared" si="3880"/>
        <v>0</v>
      </c>
      <c r="AF4810" s="251"/>
      <c r="AG4810" s="251"/>
      <c r="AH4810" s="167">
        <f t="shared" si="3891"/>
        <v>0</v>
      </c>
      <c r="AJ4810" s="252"/>
      <c r="AK4810" s="253"/>
      <c r="AL4810" s="254"/>
      <c r="AM4810" s="253"/>
      <c r="AN4810" s="254"/>
      <c r="AO4810" s="253"/>
      <c r="AP4810" s="254"/>
      <c r="AQ4810" s="253"/>
      <c r="AR4810" s="254"/>
      <c r="AS4810" s="253"/>
      <c r="AT4810" s="254"/>
      <c r="AU4810" s="253"/>
      <c r="AV4810" s="163">
        <f t="shared" si="3882"/>
        <v>0</v>
      </c>
      <c r="AW4810" s="168">
        <f t="shared" si="3883"/>
        <v>0</v>
      </c>
      <c r="AY4810" s="163">
        <f t="shared" si="3884"/>
        <v>0</v>
      </c>
      <c r="AZ4810" s="163">
        <f t="shared" si="3885"/>
        <v>0</v>
      </c>
      <c r="BA4810" s="163">
        <f t="shared" si="3886"/>
        <v>0</v>
      </c>
      <c r="BB4810" s="163">
        <f t="shared" si="3887"/>
        <v>0</v>
      </c>
      <c r="BC4810" s="163">
        <f t="shared" si="3893"/>
        <v>0</v>
      </c>
      <c r="BD4810" s="163">
        <f t="shared" si="3888"/>
        <v>0</v>
      </c>
    </row>
    <row r="4811" spans="2:56" x14ac:dyDescent="0.3">
      <c r="B4811" s="179" t="s">
        <v>140</v>
      </c>
      <c r="C4811" s="83">
        <f>SUM(C4812:C4820)</f>
        <v>0</v>
      </c>
      <c r="D4811" s="84">
        <f>SUM(D4812:D4820)</f>
        <v>0</v>
      </c>
      <c r="E4811" s="85">
        <f t="shared" si="3875"/>
        <v>0</v>
      </c>
      <c r="F4811" s="83">
        <f>SUM(F4812:F4820)</f>
        <v>12500</v>
      </c>
      <c r="G4811" s="84">
        <f>SUM(G4812:G4820)</f>
        <v>5000</v>
      </c>
      <c r="H4811" s="85">
        <f t="shared" si="3876"/>
        <v>0.4</v>
      </c>
      <c r="I4811" s="83">
        <f>SUM(I4812:I4820)</f>
        <v>7500</v>
      </c>
      <c r="J4811" s="86">
        <f>SUM(J4812:J4820)</f>
        <v>7500</v>
      </c>
      <c r="K4811" s="87">
        <f t="shared" si="3877"/>
        <v>1</v>
      </c>
      <c r="L4811" s="83">
        <f>SUM(L4812:L4820)</f>
        <v>6073</v>
      </c>
      <c r="M4811" s="86">
        <f>SUM(M4812:M4820)</f>
        <v>0</v>
      </c>
      <c r="N4811" s="88">
        <f>SUM(N4812:N4820)</f>
        <v>0</v>
      </c>
      <c r="O4811" s="83">
        <f>SUM(O4812:O4820)</f>
        <v>11500</v>
      </c>
      <c r="P4811" s="88">
        <f>SUM(P4812:P4820)</f>
        <v>0</v>
      </c>
      <c r="Q4811" s="177">
        <f t="shared" si="3878"/>
        <v>11500</v>
      </c>
      <c r="R4811" s="88">
        <f>SUM(R4812:R4820)</f>
        <v>0</v>
      </c>
      <c r="S4811" s="88">
        <f>SUM(S4812:S4820)</f>
        <v>0</v>
      </c>
      <c r="T4811" s="178">
        <f t="shared" si="3889"/>
        <v>11500</v>
      </c>
      <c r="U4811" s="157"/>
      <c r="V4811" s="83">
        <f>SUM(V4812:V4820)</f>
        <v>12392</v>
      </c>
      <c r="W4811" s="88">
        <f>SUM(W4812:W4820)</f>
        <v>0</v>
      </c>
      <c r="X4811" s="177">
        <f t="shared" si="3879"/>
        <v>12392</v>
      </c>
      <c r="Y4811" s="88">
        <f>SUM(Y4812:Y4820)</f>
        <v>0</v>
      </c>
      <c r="Z4811" s="88">
        <f>SUM(Z4812:Z4820)</f>
        <v>0</v>
      </c>
      <c r="AA4811" s="178">
        <f t="shared" si="3890"/>
        <v>12392</v>
      </c>
      <c r="AB4811" s="157"/>
      <c r="AC4811" s="83">
        <f>SUM(AC4812:AC4820)</f>
        <v>15127</v>
      </c>
      <c r="AD4811" s="88">
        <f>SUM(AD4812:AD4820)</f>
        <v>0</v>
      </c>
      <c r="AE4811" s="177">
        <f t="shared" si="3880"/>
        <v>15127</v>
      </c>
      <c r="AF4811" s="88">
        <f>SUM(AF4812:AF4820)</f>
        <v>0</v>
      </c>
      <c r="AG4811" s="88">
        <f>SUM(AG4812:AG4820)</f>
        <v>0</v>
      </c>
      <c r="AH4811" s="178">
        <f t="shared" si="3891"/>
        <v>15127</v>
      </c>
      <c r="AJ4811" s="84">
        <f t="shared" ref="AJ4811:AU4811" si="3907">SUM(AJ4812:AJ4820)</f>
        <v>0</v>
      </c>
      <c r="AK4811" s="86">
        <f t="shared" si="3907"/>
        <v>0</v>
      </c>
      <c r="AL4811" s="88">
        <f t="shared" si="3907"/>
        <v>0</v>
      </c>
      <c r="AM4811" s="86">
        <f t="shared" si="3907"/>
        <v>11500</v>
      </c>
      <c r="AN4811" s="88">
        <f t="shared" si="3907"/>
        <v>0</v>
      </c>
      <c r="AO4811" s="86">
        <f t="shared" si="3907"/>
        <v>0</v>
      </c>
      <c r="AP4811" s="88">
        <f t="shared" si="3907"/>
        <v>0</v>
      </c>
      <c r="AQ4811" s="86">
        <f t="shared" si="3907"/>
        <v>0</v>
      </c>
      <c r="AR4811" s="88">
        <f t="shared" si="3907"/>
        <v>0</v>
      </c>
      <c r="AS4811" s="86">
        <f t="shared" si="3907"/>
        <v>0</v>
      </c>
      <c r="AT4811" s="88">
        <f t="shared" si="3907"/>
        <v>0</v>
      </c>
      <c r="AU4811" s="86">
        <f t="shared" si="3907"/>
        <v>0</v>
      </c>
      <c r="AV4811" s="86">
        <f t="shared" si="3882"/>
        <v>11500</v>
      </c>
      <c r="AW4811" s="93">
        <f t="shared" si="3883"/>
        <v>0</v>
      </c>
      <c r="AY4811" s="86">
        <f t="shared" si="3884"/>
        <v>0</v>
      </c>
      <c r="AZ4811" s="86">
        <f t="shared" si="3885"/>
        <v>11500</v>
      </c>
      <c r="BA4811" s="86">
        <f t="shared" si="3886"/>
        <v>0</v>
      </c>
      <c r="BB4811" s="86">
        <f t="shared" si="3887"/>
        <v>0</v>
      </c>
      <c r="BC4811" s="86">
        <f t="shared" si="3893"/>
        <v>11500</v>
      </c>
      <c r="BD4811" s="86">
        <f t="shared" si="3888"/>
        <v>0</v>
      </c>
    </row>
    <row r="4812" spans="2:56" x14ac:dyDescent="0.3">
      <c r="B4812" s="169" t="s">
        <v>141</v>
      </c>
      <c r="C4812" s="248"/>
      <c r="D4812" s="249"/>
      <c r="E4812" s="172">
        <f t="shared" si="3875"/>
        <v>0</v>
      </c>
      <c r="F4812" s="248"/>
      <c r="G4812" s="249"/>
      <c r="H4812" s="172">
        <f t="shared" si="3876"/>
        <v>0</v>
      </c>
      <c r="I4812" s="248"/>
      <c r="J4812" s="250"/>
      <c r="K4812" s="174">
        <f t="shared" si="3877"/>
        <v>0</v>
      </c>
      <c r="L4812" s="248"/>
      <c r="M4812" s="250"/>
      <c r="N4812" s="251"/>
      <c r="O4812" s="248"/>
      <c r="P4812" s="251"/>
      <c r="Q4812" s="166">
        <f t="shared" si="3878"/>
        <v>0</v>
      </c>
      <c r="R4812" s="251"/>
      <c r="S4812" s="251"/>
      <c r="T4812" s="167">
        <f t="shared" si="3889"/>
        <v>0</v>
      </c>
      <c r="U4812" s="157"/>
      <c r="V4812" s="248"/>
      <c r="W4812" s="251"/>
      <c r="X4812" s="166">
        <f t="shared" si="3879"/>
        <v>0</v>
      </c>
      <c r="Y4812" s="251"/>
      <c r="Z4812" s="251"/>
      <c r="AA4812" s="167">
        <f t="shared" si="3890"/>
        <v>0</v>
      </c>
      <c r="AB4812" s="157"/>
      <c r="AC4812" s="248"/>
      <c r="AD4812" s="251"/>
      <c r="AE4812" s="166">
        <f t="shared" si="3880"/>
        <v>0</v>
      </c>
      <c r="AF4812" s="251"/>
      <c r="AG4812" s="251"/>
      <c r="AH4812" s="167">
        <f t="shared" si="3891"/>
        <v>0</v>
      </c>
      <c r="AJ4812" s="252"/>
      <c r="AK4812" s="253"/>
      <c r="AL4812" s="254"/>
      <c r="AM4812" s="253"/>
      <c r="AN4812" s="254"/>
      <c r="AO4812" s="253"/>
      <c r="AP4812" s="254"/>
      <c r="AQ4812" s="253"/>
      <c r="AR4812" s="254"/>
      <c r="AS4812" s="253"/>
      <c r="AT4812" s="254"/>
      <c r="AU4812" s="253"/>
      <c r="AV4812" s="163">
        <f t="shared" si="3882"/>
        <v>0</v>
      </c>
      <c r="AW4812" s="168">
        <f t="shared" si="3883"/>
        <v>0</v>
      </c>
      <c r="AY4812" s="163">
        <f t="shared" si="3884"/>
        <v>0</v>
      </c>
      <c r="AZ4812" s="163">
        <f t="shared" si="3885"/>
        <v>0</v>
      </c>
      <c r="BA4812" s="163">
        <f t="shared" si="3886"/>
        <v>0</v>
      </c>
      <c r="BB4812" s="163">
        <f t="shared" si="3887"/>
        <v>0</v>
      </c>
      <c r="BC4812" s="163">
        <f t="shared" si="3893"/>
        <v>0</v>
      </c>
      <c r="BD4812" s="163">
        <f t="shared" si="3888"/>
        <v>0</v>
      </c>
    </row>
    <row r="4813" spans="2:56" x14ac:dyDescent="0.3">
      <c r="B4813" s="169" t="s">
        <v>142</v>
      </c>
      <c r="C4813" s="248"/>
      <c r="D4813" s="249"/>
      <c r="E4813" s="172">
        <f t="shared" si="3875"/>
        <v>0</v>
      </c>
      <c r="F4813" s="248"/>
      <c r="G4813" s="249"/>
      <c r="H4813" s="172">
        <f t="shared" si="3876"/>
        <v>0</v>
      </c>
      <c r="I4813" s="248"/>
      <c r="J4813" s="250"/>
      <c r="K4813" s="174">
        <f t="shared" si="3877"/>
        <v>0</v>
      </c>
      <c r="L4813" s="248"/>
      <c r="M4813" s="250"/>
      <c r="N4813" s="251"/>
      <c r="O4813" s="248"/>
      <c r="P4813" s="251"/>
      <c r="Q4813" s="166">
        <f t="shared" si="3878"/>
        <v>0</v>
      </c>
      <c r="R4813" s="251"/>
      <c r="S4813" s="251"/>
      <c r="T4813" s="167">
        <f t="shared" si="3889"/>
        <v>0</v>
      </c>
      <c r="U4813" s="157"/>
      <c r="V4813" s="248"/>
      <c r="W4813" s="251"/>
      <c r="X4813" s="166">
        <f t="shared" si="3879"/>
        <v>0</v>
      </c>
      <c r="Y4813" s="251"/>
      <c r="Z4813" s="251"/>
      <c r="AA4813" s="167">
        <f t="shared" si="3890"/>
        <v>0</v>
      </c>
      <c r="AB4813" s="157"/>
      <c r="AC4813" s="248"/>
      <c r="AD4813" s="251"/>
      <c r="AE4813" s="166">
        <f t="shared" si="3880"/>
        <v>0</v>
      </c>
      <c r="AF4813" s="251"/>
      <c r="AG4813" s="251"/>
      <c r="AH4813" s="167">
        <f t="shared" si="3891"/>
        <v>0</v>
      </c>
      <c r="AJ4813" s="252"/>
      <c r="AK4813" s="253"/>
      <c r="AL4813" s="254"/>
      <c r="AM4813" s="253"/>
      <c r="AN4813" s="254"/>
      <c r="AO4813" s="253"/>
      <c r="AP4813" s="254"/>
      <c r="AQ4813" s="253"/>
      <c r="AR4813" s="254"/>
      <c r="AS4813" s="253"/>
      <c r="AT4813" s="254"/>
      <c r="AU4813" s="253"/>
      <c r="AV4813" s="163">
        <f t="shared" si="3882"/>
        <v>0</v>
      </c>
      <c r="AW4813" s="168">
        <f t="shared" si="3883"/>
        <v>0</v>
      </c>
      <c r="AY4813" s="163">
        <f t="shared" si="3884"/>
        <v>0</v>
      </c>
      <c r="AZ4813" s="163">
        <f t="shared" si="3885"/>
        <v>0</v>
      </c>
      <c r="BA4813" s="163">
        <f t="shared" si="3886"/>
        <v>0</v>
      </c>
      <c r="BB4813" s="163">
        <f t="shared" si="3887"/>
        <v>0</v>
      </c>
      <c r="BC4813" s="163">
        <f t="shared" si="3893"/>
        <v>0</v>
      </c>
      <c r="BD4813" s="163">
        <f t="shared" si="3888"/>
        <v>0</v>
      </c>
    </row>
    <row r="4814" spans="2:56" x14ac:dyDescent="0.3">
      <c r="B4814" s="169" t="s">
        <v>143</v>
      </c>
      <c r="C4814" s="248"/>
      <c r="D4814" s="249"/>
      <c r="E4814" s="172">
        <f t="shared" si="3875"/>
        <v>0</v>
      </c>
      <c r="F4814" s="248"/>
      <c r="G4814" s="249"/>
      <c r="H4814" s="172">
        <f t="shared" si="3876"/>
        <v>0</v>
      </c>
      <c r="I4814" s="248"/>
      <c r="J4814" s="250"/>
      <c r="K4814" s="174">
        <f t="shared" si="3877"/>
        <v>0</v>
      </c>
      <c r="L4814" s="248"/>
      <c r="M4814" s="250"/>
      <c r="N4814" s="251"/>
      <c r="O4814" s="248"/>
      <c r="P4814" s="251"/>
      <c r="Q4814" s="166">
        <f t="shared" si="3878"/>
        <v>0</v>
      </c>
      <c r="R4814" s="251"/>
      <c r="S4814" s="251"/>
      <c r="T4814" s="167">
        <f t="shared" si="3889"/>
        <v>0</v>
      </c>
      <c r="U4814" s="157"/>
      <c r="V4814" s="248"/>
      <c r="W4814" s="251"/>
      <c r="X4814" s="166">
        <f t="shared" si="3879"/>
        <v>0</v>
      </c>
      <c r="Y4814" s="251"/>
      <c r="Z4814" s="251"/>
      <c r="AA4814" s="167">
        <f t="shared" si="3890"/>
        <v>0</v>
      </c>
      <c r="AB4814" s="157"/>
      <c r="AC4814" s="248"/>
      <c r="AD4814" s="251"/>
      <c r="AE4814" s="166">
        <f t="shared" si="3880"/>
        <v>0</v>
      </c>
      <c r="AF4814" s="251"/>
      <c r="AG4814" s="251"/>
      <c r="AH4814" s="167">
        <f t="shared" si="3891"/>
        <v>0</v>
      </c>
      <c r="AJ4814" s="252"/>
      <c r="AK4814" s="253"/>
      <c r="AL4814" s="254"/>
      <c r="AM4814" s="253"/>
      <c r="AN4814" s="254"/>
      <c r="AO4814" s="253"/>
      <c r="AP4814" s="254"/>
      <c r="AQ4814" s="253"/>
      <c r="AR4814" s="254"/>
      <c r="AS4814" s="253"/>
      <c r="AT4814" s="254"/>
      <c r="AU4814" s="253"/>
      <c r="AV4814" s="163">
        <f t="shared" si="3882"/>
        <v>0</v>
      </c>
      <c r="AW4814" s="168">
        <f t="shared" si="3883"/>
        <v>0</v>
      </c>
      <c r="AY4814" s="163">
        <f t="shared" si="3884"/>
        <v>0</v>
      </c>
      <c r="AZ4814" s="163">
        <f t="shared" si="3885"/>
        <v>0</v>
      </c>
      <c r="BA4814" s="163">
        <f t="shared" si="3886"/>
        <v>0</v>
      </c>
      <c r="BB4814" s="163">
        <f t="shared" si="3887"/>
        <v>0</v>
      </c>
      <c r="BC4814" s="163">
        <f t="shared" si="3893"/>
        <v>0</v>
      </c>
      <c r="BD4814" s="163">
        <f t="shared" si="3888"/>
        <v>0</v>
      </c>
    </row>
    <row r="4815" spans="2:56" x14ac:dyDescent="0.3">
      <c r="B4815" s="169" t="s">
        <v>144</v>
      </c>
      <c r="C4815" s="248"/>
      <c r="D4815" s="249"/>
      <c r="E4815" s="172">
        <f t="shared" si="3875"/>
        <v>0</v>
      </c>
      <c r="F4815" s="248"/>
      <c r="G4815" s="249"/>
      <c r="H4815" s="172">
        <f t="shared" si="3876"/>
        <v>0</v>
      </c>
      <c r="I4815" s="248"/>
      <c r="J4815" s="250"/>
      <c r="K4815" s="174">
        <f t="shared" si="3877"/>
        <v>0</v>
      </c>
      <c r="L4815" s="248"/>
      <c r="M4815" s="250"/>
      <c r="N4815" s="251"/>
      <c r="O4815" s="248"/>
      <c r="P4815" s="251"/>
      <c r="Q4815" s="166">
        <f t="shared" si="3878"/>
        <v>0</v>
      </c>
      <c r="R4815" s="251"/>
      <c r="S4815" s="251"/>
      <c r="T4815" s="167">
        <f t="shared" si="3889"/>
        <v>0</v>
      </c>
      <c r="U4815" s="157"/>
      <c r="V4815" s="248"/>
      <c r="W4815" s="251"/>
      <c r="X4815" s="166">
        <f t="shared" si="3879"/>
        <v>0</v>
      </c>
      <c r="Y4815" s="251"/>
      <c r="Z4815" s="251"/>
      <c r="AA4815" s="167">
        <f t="shared" si="3890"/>
        <v>0</v>
      </c>
      <c r="AB4815" s="157"/>
      <c r="AC4815" s="248"/>
      <c r="AD4815" s="251"/>
      <c r="AE4815" s="166">
        <f t="shared" si="3880"/>
        <v>0</v>
      </c>
      <c r="AF4815" s="251"/>
      <c r="AG4815" s="251"/>
      <c r="AH4815" s="167">
        <f t="shared" si="3891"/>
        <v>0</v>
      </c>
      <c r="AJ4815" s="252"/>
      <c r="AK4815" s="253"/>
      <c r="AL4815" s="254"/>
      <c r="AM4815" s="253"/>
      <c r="AN4815" s="254"/>
      <c r="AO4815" s="253"/>
      <c r="AP4815" s="254"/>
      <c r="AQ4815" s="253"/>
      <c r="AR4815" s="254"/>
      <c r="AS4815" s="253"/>
      <c r="AT4815" s="254"/>
      <c r="AU4815" s="253"/>
      <c r="AV4815" s="163">
        <f t="shared" si="3882"/>
        <v>0</v>
      </c>
      <c r="AW4815" s="168">
        <f t="shared" si="3883"/>
        <v>0</v>
      </c>
      <c r="AY4815" s="163">
        <f t="shared" si="3884"/>
        <v>0</v>
      </c>
      <c r="AZ4815" s="163">
        <f t="shared" si="3885"/>
        <v>0</v>
      </c>
      <c r="BA4815" s="163">
        <f t="shared" si="3886"/>
        <v>0</v>
      </c>
      <c r="BB4815" s="163">
        <f t="shared" si="3887"/>
        <v>0</v>
      </c>
      <c r="BC4815" s="163">
        <f t="shared" si="3893"/>
        <v>0</v>
      </c>
      <c r="BD4815" s="163">
        <f t="shared" si="3888"/>
        <v>0</v>
      </c>
    </row>
    <row r="4816" spans="2:56" x14ac:dyDescent="0.3">
      <c r="B4816" s="169" t="s">
        <v>145</v>
      </c>
      <c r="C4816" s="248"/>
      <c r="D4816" s="249"/>
      <c r="E4816" s="172">
        <f t="shared" si="3875"/>
        <v>0</v>
      </c>
      <c r="F4816" s="248"/>
      <c r="G4816" s="249"/>
      <c r="H4816" s="172">
        <f t="shared" si="3876"/>
        <v>0</v>
      </c>
      <c r="I4816" s="248"/>
      <c r="J4816" s="250"/>
      <c r="K4816" s="174">
        <f t="shared" si="3877"/>
        <v>0</v>
      </c>
      <c r="L4816" s="248"/>
      <c r="M4816" s="250"/>
      <c r="N4816" s="251"/>
      <c r="O4816" s="248"/>
      <c r="P4816" s="251"/>
      <c r="Q4816" s="166">
        <f t="shared" si="3878"/>
        <v>0</v>
      </c>
      <c r="R4816" s="251"/>
      <c r="S4816" s="251"/>
      <c r="T4816" s="167">
        <f t="shared" si="3889"/>
        <v>0</v>
      </c>
      <c r="U4816" s="157"/>
      <c r="V4816" s="248"/>
      <c r="W4816" s="251"/>
      <c r="X4816" s="166">
        <f t="shared" si="3879"/>
        <v>0</v>
      </c>
      <c r="Y4816" s="251"/>
      <c r="Z4816" s="251"/>
      <c r="AA4816" s="167">
        <f t="shared" si="3890"/>
        <v>0</v>
      </c>
      <c r="AB4816" s="157"/>
      <c r="AC4816" s="248"/>
      <c r="AD4816" s="251"/>
      <c r="AE4816" s="166">
        <f t="shared" si="3880"/>
        <v>0</v>
      </c>
      <c r="AF4816" s="251"/>
      <c r="AG4816" s="251"/>
      <c r="AH4816" s="167">
        <f t="shared" si="3891"/>
        <v>0</v>
      </c>
      <c r="AJ4816" s="252"/>
      <c r="AK4816" s="253"/>
      <c r="AL4816" s="254"/>
      <c r="AM4816" s="253"/>
      <c r="AN4816" s="254"/>
      <c r="AO4816" s="253"/>
      <c r="AP4816" s="254"/>
      <c r="AQ4816" s="253"/>
      <c r="AR4816" s="254"/>
      <c r="AS4816" s="253"/>
      <c r="AT4816" s="254"/>
      <c r="AU4816" s="253"/>
      <c r="AV4816" s="163">
        <f t="shared" si="3882"/>
        <v>0</v>
      </c>
      <c r="AW4816" s="168">
        <f t="shared" si="3883"/>
        <v>0</v>
      </c>
      <c r="AY4816" s="163">
        <f t="shared" si="3884"/>
        <v>0</v>
      </c>
      <c r="AZ4816" s="163">
        <f t="shared" si="3885"/>
        <v>0</v>
      </c>
      <c r="BA4816" s="163">
        <f t="shared" si="3886"/>
        <v>0</v>
      </c>
      <c r="BB4816" s="163">
        <f t="shared" si="3887"/>
        <v>0</v>
      </c>
      <c r="BC4816" s="163">
        <f t="shared" si="3893"/>
        <v>0</v>
      </c>
      <c r="BD4816" s="163">
        <f t="shared" si="3888"/>
        <v>0</v>
      </c>
    </row>
    <row r="4817" spans="2:56" x14ac:dyDescent="0.3">
      <c r="B4817" s="169" t="s">
        <v>146</v>
      </c>
      <c r="C4817" s="248"/>
      <c r="D4817" s="249"/>
      <c r="E4817" s="172">
        <f t="shared" si="3875"/>
        <v>0</v>
      </c>
      <c r="F4817" s="248">
        <f>5000+7500</f>
        <v>12500</v>
      </c>
      <c r="G4817" s="249">
        <v>5000</v>
      </c>
      <c r="H4817" s="172">
        <f t="shared" si="3876"/>
        <v>0.4</v>
      </c>
      <c r="I4817" s="170">
        <v>7500</v>
      </c>
      <c r="J4817" s="250">
        <v>7500</v>
      </c>
      <c r="K4817" s="174">
        <f t="shared" si="3877"/>
        <v>1</v>
      </c>
      <c r="L4817" s="248">
        <v>6073</v>
      </c>
      <c r="M4817" s="250"/>
      <c r="N4817" s="251"/>
      <c r="O4817" s="248">
        <v>11500</v>
      </c>
      <c r="P4817" s="251"/>
      <c r="Q4817" s="166">
        <f t="shared" si="3878"/>
        <v>11500</v>
      </c>
      <c r="R4817" s="251"/>
      <c r="S4817" s="251"/>
      <c r="T4817" s="167">
        <f t="shared" si="3889"/>
        <v>11500</v>
      </c>
      <c r="U4817" s="157"/>
      <c r="V4817" s="248">
        <v>12392</v>
      </c>
      <c r="W4817" s="251"/>
      <c r="X4817" s="166">
        <f t="shared" si="3879"/>
        <v>12392</v>
      </c>
      <c r="Y4817" s="251"/>
      <c r="Z4817" s="251"/>
      <c r="AA4817" s="167">
        <f t="shared" si="3890"/>
        <v>12392</v>
      </c>
      <c r="AB4817" s="157"/>
      <c r="AC4817" s="248">
        <v>15127</v>
      </c>
      <c r="AD4817" s="251"/>
      <c r="AE4817" s="166">
        <f t="shared" si="3880"/>
        <v>15127</v>
      </c>
      <c r="AF4817" s="251"/>
      <c r="AG4817" s="251"/>
      <c r="AH4817" s="167">
        <f t="shared" si="3891"/>
        <v>15127</v>
      </c>
      <c r="AJ4817" s="252"/>
      <c r="AK4817" s="253"/>
      <c r="AL4817" s="254"/>
      <c r="AM4817" s="253">
        <v>11500</v>
      </c>
      <c r="AN4817" s="254"/>
      <c r="AO4817" s="253"/>
      <c r="AP4817" s="254"/>
      <c r="AQ4817" s="253"/>
      <c r="AR4817" s="254"/>
      <c r="AS4817" s="253"/>
      <c r="AT4817" s="254"/>
      <c r="AU4817" s="253"/>
      <c r="AV4817" s="163">
        <f t="shared" si="3882"/>
        <v>11500</v>
      </c>
      <c r="AW4817" s="168">
        <f t="shared" si="3883"/>
        <v>0</v>
      </c>
      <c r="AY4817" s="163">
        <f t="shared" si="3884"/>
        <v>0</v>
      </c>
      <c r="AZ4817" s="163">
        <f t="shared" si="3885"/>
        <v>11500</v>
      </c>
      <c r="BA4817" s="163">
        <f t="shared" si="3886"/>
        <v>0</v>
      </c>
      <c r="BB4817" s="163">
        <f t="shared" si="3887"/>
        <v>0</v>
      </c>
      <c r="BC4817" s="163">
        <f t="shared" si="3893"/>
        <v>11500</v>
      </c>
      <c r="BD4817" s="163">
        <f t="shared" si="3888"/>
        <v>0</v>
      </c>
    </row>
    <row r="4818" spans="2:56" x14ac:dyDescent="0.3">
      <c r="B4818" s="169" t="s">
        <v>147</v>
      </c>
      <c r="C4818" s="248"/>
      <c r="D4818" s="249"/>
      <c r="E4818" s="172">
        <f t="shared" si="3875"/>
        <v>0</v>
      </c>
      <c r="F4818" s="248"/>
      <c r="G4818" s="249"/>
      <c r="H4818" s="172">
        <f t="shared" si="3876"/>
        <v>0</v>
      </c>
      <c r="I4818" s="248"/>
      <c r="J4818" s="250"/>
      <c r="K4818" s="174">
        <f t="shared" si="3877"/>
        <v>0</v>
      </c>
      <c r="L4818" s="248"/>
      <c r="M4818" s="250"/>
      <c r="N4818" s="251"/>
      <c r="O4818" s="248"/>
      <c r="P4818" s="251"/>
      <c r="Q4818" s="166">
        <f t="shared" si="3878"/>
        <v>0</v>
      </c>
      <c r="R4818" s="251"/>
      <c r="S4818" s="251"/>
      <c r="T4818" s="167">
        <f t="shared" si="3889"/>
        <v>0</v>
      </c>
      <c r="U4818" s="157"/>
      <c r="V4818" s="248"/>
      <c r="W4818" s="251"/>
      <c r="X4818" s="166">
        <f t="shared" si="3879"/>
        <v>0</v>
      </c>
      <c r="Y4818" s="251"/>
      <c r="Z4818" s="251"/>
      <c r="AA4818" s="167">
        <f t="shared" si="3890"/>
        <v>0</v>
      </c>
      <c r="AB4818" s="157"/>
      <c r="AC4818" s="248"/>
      <c r="AD4818" s="251"/>
      <c r="AE4818" s="166">
        <f t="shared" si="3880"/>
        <v>0</v>
      </c>
      <c r="AF4818" s="251"/>
      <c r="AG4818" s="251"/>
      <c r="AH4818" s="167">
        <f t="shared" si="3891"/>
        <v>0</v>
      </c>
      <c r="AJ4818" s="252"/>
      <c r="AK4818" s="253"/>
      <c r="AL4818" s="254"/>
      <c r="AM4818" s="253"/>
      <c r="AN4818" s="254"/>
      <c r="AO4818" s="253"/>
      <c r="AP4818" s="254"/>
      <c r="AQ4818" s="253"/>
      <c r="AR4818" s="254"/>
      <c r="AS4818" s="253"/>
      <c r="AT4818" s="254"/>
      <c r="AU4818" s="253"/>
      <c r="AV4818" s="163">
        <f t="shared" si="3882"/>
        <v>0</v>
      </c>
      <c r="AW4818" s="168">
        <f t="shared" si="3883"/>
        <v>0</v>
      </c>
      <c r="AY4818" s="163">
        <f t="shared" si="3884"/>
        <v>0</v>
      </c>
      <c r="AZ4818" s="163">
        <f t="shared" si="3885"/>
        <v>0</v>
      </c>
      <c r="BA4818" s="163">
        <f t="shared" si="3886"/>
        <v>0</v>
      </c>
      <c r="BB4818" s="163">
        <f t="shared" si="3887"/>
        <v>0</v>
      </c>
      <c r="BC4818" s="163">
        <f t="shared" si="3893"/>
        <v>0</v>
      </c>
      <c r="BD4818" s="163">
        <f t="shared" si="3888"/>
        <v>0</v>
      </c>
    </row>
    <row r="4819" spans="2:56" x14ac:dyDescent="0.3">
      <c r="B4819" s="169" t="s">
        <v>148</v>
      </c>
      <c r="C4819" s="248"/>
      <c r="D4819" s="249"/>
      <c r="E4819" s="172">
        <f t="shared" si="3875"/>
        <v>0</v>
      </c>
      <c r="F4819" s="248"/>
      <c r="G4819" s="249"/>
      <c r="H4819" s="172">
        <f t="shared" si="3876"/>
        <v>0</v>
      </c>
      <c r="I4819" s="248"/>
      <c r="J4819" s="250"/>
      <c r="K4819" s="174">
        <f t="shared" si="3877"/>
        <v>0</v>
      </c>
      <c r="L4819" s="248"/>
      <c r="M4819" s="250"/>
      <c r="N4819" s="251"/>
      <c r="O4819" s="248"/>
      <c r="P4819" s="251"/>
      <c r="Q4819" s="166">
        <f t="shared" si="3878"/>
        <v>0</v>
      </c>
      <c r="R4819" s="251"/>
      <c r="S4819" s="251"/>
      <c r="T4819" s="167">
        <f t="shared" si="3889"/>
        <v>0</v>
      </c>
      <c r="U4819" s="157"/>
      <c r="V4819" s="248"/>
      <c r="W4819" s="251"/>
      <c r="X4819" s="166">
        <f t="shared" si="3879"/>
        <v>0</v>
      </c>
      <c r="Y4819" s="251"/>
      <c r="Z4819" s="251"/>
      <c r="AA4819" s="167">
        <f t="shared" si="3890"/>
        <v>0</v>
      </c>
      <c r="AB4819" s="157"/>
      <c r="AC4819" s="248"/>
      <c r="AD4819" s="251"/>
      <c r="AE4819" s="166">
        <f t="shared" si="3880"/>
        <v>0</v>
      </c>
      <c r="AF4819" s="251"/>
      <c r="AG4819" s="251"/>
      <c r="AH4819" s="167">
        <f t="shared" si="3891"/>
        <v>0</v>
      </c>
      <c r="AJ4819" s="252"/>
      <c r="AK4819" s="253"/>
      <c r="AL4819" s="254"/>
      <c r="AM4819" s="253"/>
      <c r="AN4819" s="254"/>
      <c r="AO4819" s="253"/>
      <c r="AP4819" s="254"/>
      <c r="AQ4819" s="253"/>
      <c r="AR4819" s="254"/>
      <c r="AS4819" s="253"/>
      <c r="AT4819" s="254"/>
      <c r="AU4819" s="253"/>
      <c r="AV4819" s="163">
        <f t="shared" si="3882"/>
        <v>0</v>
      </c>
      <c r="AW4819" s="168">
        <f t="shared" si="3883"/>
        <v>0</v>
      </c>
      <c r="AY4819" s="163">
        <f t="shared" si="3884"/>
        <v>0</v>
      </c>
      <c r="AZ4819" s="163">
        <f t="shared" si="3885"/>
        <v>0</v>
      </c>
      <c r="BA4819" s="163">
        <f t="shared" si="3886"/>
        <v>0</v>
      </c>
      <c r="BB4819" s="163">
        <f t="shared" si="3887"/>
        <v>0</v>
      </c>
      <c r="BC4819" s="163">
        <f t="shared" si="3893"/>
        <v>0</v>
      </c>
      <c r="BD4819" s="163">
        <f t="shared" si="3888"/>
        <v>0</v>
      </c>
    </row>
    <row r="4820" spans="2:56" x14ac:dyDescent="0.3">
      <c r="B4820" s="169" t="s">
        <v>149</v>
      </c>
      <c r="C4820" s="248"/>
      <c r="D4820" s="249"/>
      <c r="E4820" s="172">
        <f t="shared" si="3875"/>
        <v>0</v>
      </c>
      <c r="F4820" s="248"/>
      <c r="G4820" s="249"/>
      <c r="H4820" s="172">
        <f t="shared" si="3876"/>
        <v>0</v>
      </c>
      <c r="I4820" s="248"/>
      <c r="J4820" s="250"/>
      <c r="K4820" s="174">
        <f t="shared" si="3877"/>
        <v>0</v>
      </c>
      <c r="L4820" s="248"/>
      <c r="M4820" s="250"/>
      <c r="N4820" s="251"/>
      <c r="O4820" s="248"/>
      <c r="P4820" s="251"/>
      <c r="Q4820" s="166">
        <f t="shared" si="3878"/>
        <v>0</v>
      </c>
      <c r="R4820" s="251"/>
      <c r="S4820" s="251"/>
      <c r="T4820" s="167">
        <f t="shared" si="3889"/>
        <v>0</v>
      </c>
      <c r="U4820" s="157"/>
      <c r="V4820" s="248"/>
      <c r="W4820" s="251"/>
      <c r="X4820" s="166">
        <f t="shared" si="3879"/>
        <v>0</v>
      </c>
      <c r="Y4820" s="251"/>
      <c r="Z4820" s="251"/>
      <c r="AA4820" s="167">
        <f t="shared" si="3890"/>
        <v>0</v>
      </c>
      <c r="AB4820" s="157"/>
      <c r="AC4820" s="248"/>
      <c r="AD4820" s="251"/>
      <c r="AE4820" s="166">
        <f t="shared" si="3880"/>
        <v>0</v>
      </c>
      <c r="AF4820" s="251"/>
      <c r="AG4820" s="251"/>
      <c r="AH4820" s="167">
        <f t="shared" si="3891"/>
        <v>0</v>
      </c>
      <c r="AJ4820" s="252"/>
      <c r="AK4820" s="253"/>
      <c r="AL4820" s="254"/>
      <c r="AM4820" s="253"/>
      <c r="AN4820" s="254"/>
      <c r="AO4820" s="253"/>
      <c r="AP4820" s="254"/>
      <c r="AQ4820" s="253"/>
      <c r="AR4820" s="254"/>
      <c r="AS4820" s="253"/>
      <c r="AT4820" s="254"/>
      <c r="AU4820" s="253"/>
      <c r="AV4820" s="163">
        <f t="shared" si="3882"/>
        <v>0</v>
      </c>
      <c r="AW4820" s="168">
        <f t="shared" si="3883"/>
        <v>0</v>
      </c>
      <c r="AY4820" s="163">
        <f t="shared" si="3884"/>
        <v>0</v>
      </c>
      <c r="AZ4820" s="163">
        <f t="shared" si="3885"/>
        <v>0</v>
      </c>
      <c r="BA4820" s="163">
        <f t="shared" si="3886"/>
        <v>0</v>
      </c>
      <c r="BB4820" s="163">
        <f t="shared" si="3887"/>
        <v>0</v>
      </c>
      <c r="BC4820" s="163">
        <f t="shared" si="3893"/>
        <v>0</v>
      </c>
      <c r="BD4820" s="163">
        <f t="shared" si="3888"/>
        <v>0</v>
      </c>
    </row>
    <row r="4821" spans="2:56" x14ac:dyDescent="0.3">
      <c r="B4821" s="179" t="s">
        <v>150</v>
      </c>
      <c r="C4821" s="83">
        <f>SUM(C4822:C4828)</f>
        <v>718000</v>
      </c>
      <c r="D4821" s="84">
        <f>SUM(D4822:D4828)</f>
        <v>716455.54</v>
      </c>
      <c r="E4821" s="85">
        <f t="shared" si="3875"/>
        <v>0.99784894150417836</v>
      </c>
      <c r="F4821" s="83">
        <f>SUM(F4822:F4828)</f>
        <v>323677</v>
      </c>
      <c r="G4821" s="84">
        <f>SUM(G4822:G4828)</f>
        <v>303768.48</v>
      </c>
      <c r="H4821" s="85">
        <f t="shared" si="3876"/>
        <v>0.93849263308792397</v>
      </c>
      <c r="I4821" s="83">
        <f>SUM(I4822:I4828)</f>
        <v>382609</v>
      </c>
      <c r="J4821" s="86">
        <f>SUM(J4822:J4828)</f>
        <v>382221.33999999997</v>
      </c>
      <c r="K4821" s="87">
        <f t="shared" si="3877"/>
        <v>0.99898679853322836</v>
      </c>
      <c r="L4821" s="83">
        <f>SUM(L4822:L4828)</f>
        <v>274200</v>
      </c>
      <c r="M4821" s="86">
        <f>SUM(M4822:M4828)</f>
        <v>257459</v>
      </c>
      <c r="N4821" s="88">
        <f>SUM(N4822:N4828)</f>
        <v>0</v>
      </c>
      <c r="O4821" s="83">
        <f>SUM(O4822:O4828)</f>
        <v>257843</v>
      </c>
      <c r="P4821" s="88">
        <f>SUM(P4822:P4828)</f>
        <v>40000</v>
      </c>
      <c r="Q4821" s="177">
        <f t="shared" si="3878"/>
        <v>297843</v>
      </c>
      <c r="R4821" s="88">
        <f>SUM(R4822:R4828)</f>
        <v>0</v>
      </c>
      <c r="S4821" s="88">
        <f>SUM(S4822:S4828)</f>
        <v>0</v>
      </c>
      <c r="T4821" s="178">
        <f t="shared" si="3889"/>
        <v>297843</v>
      </c>
      <c r="U4821" s="157"/>
      <c r="V4821" s="83">
        <f>SUM(V4822:V4828)</f>
        <v>274056</v>
      </c>
      <c r="W4821" s="88">
        <f>SUM(W4822:W4828)</f>
        <v>0</v>
      </c>
      <c r="X4821" s="177">
        <f t="shared" si="3879"/>
        <v>274056</v>
      </c>
      <c r="Y4821" s="88">
        <f>SUM(Y4822:Y4828)</f>
        <v>0</v>
      </c>
      <c r="Z4821" s="88">
        <f>SUM(Z4822:Z4828)</f>
        <v>0</v>
      </c>
      <c r="AA4821" s="178">
        <f t="shared" si="3890"/>
        <v>274056</v>
      </c>
      <c r="AB4821" s="157"/>
      <c r="AC4821" s="83">
        <f>SUM(AC4822:AC4828)</f>
        <v>291479</v>
      </c>
      <c r="AD4821" s="88">
        <f>SUM(AD4822:AD4828)</f>
        <v>0</v>
      </c>
      <c r="AE4821" s="177">
        <f t="shared" si="3880"/>
        <v>291479</v>
      </c>
      <c r="AF4821" s="88">
        <f>SUM(AF4822:AF4828)</f>
        <v>0</v>
      </c>
      <c r="AG4821" s="88">
        <f>SUM(AG4822:AG4828)</f>
        <v>0</v>
      </c>
      <c r="AH4821" s="178">
        <f t="shared" si="3891"/>
        <v>291479</v>
      </c>
      <c r="AJ4821" s="84">
        <f t="shared" ref="AJ4821:AU4821" si="3908">SUM(AJ4822:AJ4828)</f>
        <v>0</v>
      </c>
      <c r="AK4821" s="86">
        <f t="shared" si="3908"/>
        <v>74461</v>
      </c>
      <c r="AL4821" s="88">
        <f t="shared" si="3908"/>
        <v>0</v>
      </c>
      <c r="AM4821" s="86">
        <f t="shared" si="3908"/>
        <v>0</v>
      </c>
      <c r="AN4821" s="88">
        <f t="shared" si="3908"/>
        <v>74460</v>
      </c>
      <c r="AO4821" s="86">
        <f t="shared" si="3908"/>
        <v>0</v>
      </c>
      <c r="AP4821" s="88">
        <f t="shared" si="3908"/>
        <v>0</v>
      </c>
      <c r="AQ4821" s="86">
        <f t="shared" si="3908"/>
        <v>74461</v>
      </c>
      <c r="AR4821" s="88">
        <f t="shared" si="3908"/>
        <v>0</v>
      </c>
      <c r="AS4821" s="86">
        <f t="shared" si="3908"/>
        <v>0</v>
      </c>
      <c r="AT4821" s="88">
        <f t="shared" si="3908"/>
        <v>74461</v>
      </c>
      <c r="AU4821" s="86">
        <f t="shared" si="3908"/>
        <v>0</v>
      </c>
      <c r="AV4821" s="86">
        <f t="shared" si="3882"/>
        <v>297843</v>
      </c>
      <c r="AW4821" s="93">
        <f t="shared" si="3883"/>
        <v>0</v>
      </c>
      <c r="AY4821" s="86">
        <f t="shared" si="3884"/>
        <v>74461</v>
      </c>
      <c r="AZ4821" s="86">
        <f t="shared" si="3885"/>
        <v>74460</v>
      </c>
      <c r="BA4821" s="86">
        <f t="shared" si="3886"/>
        <v>74461</v>
      </c>
      <c r="BB4821" s="86">
        <f t="shared" si="3887"/>
        <v>74461</v>
      </c>
      <c r="BC4821" s="86">
        <f t="shared" si="3893"/>
        <v>297843</v>
      </c>
      <c r="BD4821" s="86">
        <f t="shared" si="3888"/>
        <v>0</v>
      </c>
    </row>
    <row r="4822" spans="2:56" x14ac:dyDescent="0.3">
      <c r="B4822" s="169" t="s">
        <v>151</v>
      </c>
      <c r="C4822" s="248"/>
      <c r="D4822" s="249"/>
      <c r="E4822" s="172">
        <f t="shared" si="3875"/>
        <v>0</v>
      </c>
      <c r="F4822" s="248"/>
      <c r="G4822" s="249"/>
      <c r="H4822" s="172">
        <f t="shared" si="3876"/>
        <v>0</v>
      </c>
      <c r="I4822" s="248"/>
      <c r="J4822" s="250"/>
      <c r="K4822" s="174">
        <f t="shared" si="3877"/>
        <v>0</v>
      </c>
      <c r="L4822" s="248"/>
      <c r="M4822" s="250"/>
      <c r="N4822" s="251"/>
      <c r="O4822" s="248"/>
      <c r="P4822" s="251"/>
      <c r="Q4822" s="166">
        <f t="shared" si="3878"/>
        <v>0</v>
      </c>
      <c r="R4822" s="251"/>
      <c r="S4822" s="251"/>
      <c r="T4822" s="167">
        <f t="shared" si="3889"/>
        <v>0</v>
      </c>
      <c r="U4822" s="157"/>
      <c r="V4822" s="248"/>
      <c r="W4822" s="251"/>
      <c r="X4822" s="166">
        <f t="shared" si="3879"/>
        <v>0</v>
      </c>
      <c r="Y4822" s="251"/>
      <c r="Z4822" s="251"/>
      <c r="AA4822" s="167">
        <f t="shared" si="3890"/>
        <v>0</v>
      </c>
      <c r="AB4822" s="157"/>
      <c r="AC4822" s="248"/>
      <c r="AD4822" s="251"/>
      <c r="AE4822" s="166">
        <f t="shared" si="3880"/>
        <v>0</v>
      </c>
      <c r="AF4822" s="251"/>
      <c r="AG4822" s="251"/>
      <c r="AH4822" s="167">
        <f t="shared" si="3891"/>
        <v>0</v>
      </c>
      <c r="AJ4822" s="252"/>
      <c r="AK4822" s="253"/>
      <c r="AL4822" s="254"/>
      <c r="AM4822" s="253"/>
      <c r="AN4822" s="254"/>
      <c r="AO4822" s="253"/>
      <c r="AP4822" s="254"/>
      <c r="AQ4822" s="253"/>
      <c r="AR4822" s="254"/>
      <c r="AS4822" s="253"/>
      <c r="AT4822" s="254"/>
      <c r="AU4822" s="253"/>
      <c r="AV4822" s="163">
        <f t="shared" si="3882"/>
        <v>0</v>
      </c>
      <c r="AW4822" s="168">
        <f t="shared" si="3883"/>
        <v>0</v>
      </c>
      <c r="AY4822" s="163">
        <f t="shared" si="3884"/>
        <v>0</v>
      </c>
      <c r="AZ4822" s="163">
        <f t="shared" si="3885"/>
        <v>0</v>
      </c>
      <c r="BA4822" s="163">
        <f t="shared" si="3886"/>
        <v>0</v>
      </c>
      <c r="BB4822" s="163">
        <f t="shared" si="3887"/>
        <v>0</v>
      </c>
      <c r="BC4822" s="163">
        <f t="shared" si="3893"/>
        <v>0</v>
      </c>
      <c r="BD4822" s="163">
        <f t="shared" si="3888"/>
        <v>0</v>
      </c>
    </row>
    <row r="4823" spans="2:56" x14ac:dyDescent="0.3">
      <c r="B4823" s="169" t="s">
        <v>152</v>
      </c>
      <c r="C4823" s="248"/>
      <c r="D4823" s="249"/>
      <c r="E4823" s="172">
        <f t="shared" si="3875"/>
        <v>0</v>
      </c>
      <c r="F4823" s="248"/>
      <c r="G4823" s="249"/>
      <c r="H4823" s="172">
        <f t="shared" si="3876"/>
        <v>0</v>
      </c>
      <c r="I4823" s="248"/>
      <c r="J4823" s="250"/>
      <c r="K4823" s="174">
        <f t="shared" si="3877"/>
        <v>0</v>
      </c>
      <c r="L4823" s="248"/>
      <c r="M4823" s="250"/>
      <c r="N4823" s="251"/>
      <c r="O4823" s="248"/>
      <c r="P4823" s="251"/>
      <c r="Q4823" s="166">
        <f t="shared" si="3878"/>
        <v>0</v>
      </c>
      <c r="R4823" s="251"/>
      <c r="S4823" s="251"/>
      <c r="T4823" s="167">
        <f t="shared" si="3889"/>
        <v>0</v>
      </c>
      <c r="U4823" s="157"/>
      <c r="V4823" s="248"/>
      <c r="W4823" s="251"/>
      <c r="X4823" s="166">
        <f t="shared" si="3879"/>
        <v>0</v>
      </c>
      <c r="Y4823" s="251"/>
      <c r="Z4823" s="251"/>
      <c r="AA4823" s="167">
        <f t="shared" si="3890"/>
        <v>0</v>
      </c>
      <c r="AB4823" s="157"/>
      <c r="AC4823" s="248"/>
      <c r="AD4823" s="251"/>
      <c r="AE4823" s="166">
        <f t="shared" si="3880"/>
        <v>0</v>
      </c>
      <c r="AF4823" s="251"/>
      <c r="AG4823" s="251"/>
      <c r="AH4823" s="167">
        <f t="shared" si="3891"/>
        <v>0</v>
      </c>
      <c r="AJ4823" s="252"/>
      <c r="AK4823" s="253"/>
      <c r="AL4823" s="254"/>
      <c r="AM4823" s="253"/>
      <c r="AN4823" s="254"/>
      <c r="AO4823" s="253"/>
      <c r="AP4823" s="254"/>
      <c r="AQ4823" s="253"/>
      <c r="AR4823" s="254"/>
      <c r="AS4823" s="253"/>
      <c r="AT4823" s="254"/>
      <c r="AU4823" s="253"/>
      <c r="AV4823" s="163">
        <f t="shared" si="3882"/>
        <v>0</v>
      </c>
      <c r="AW4823" s="168">
        <f t="shared" si="3883"/>
        <v>0</v>
      </c>
      <c r="AY4823" s="163">
        <f t="shared" si="3884"/>
        <v>0</v>
      </c>
      <c r="AZ4823" s="163">
        <f t="shared" si="3885"/>
        <v>0</v>
      </c>
      <c r="BA4823" s="163">
        <f t="shared" si="3886"/>
        <v>0</v>
      </c>
      <c r="BB4823" s="163">
        <f t="shared" si="3887"/>
        <v>0</v>
      </c>
      <c r="BC4823" s="163">
        <f t="shared" si="3893"/>
        <v>0</v>
      </c>
      <c r="BD4823" s="163">
        <f t="shared" si="3888"/>
        <v>0</v>
      </c>
    </row>
    <row r="4824" spans="2:56" x14ac:dyDescent="0.3">
      <c r="B4824" s="169" t="s">
        <v>153</v>
      </c>
      <c r="C4824" s="248">
        <v>28181</v>
      </c>
      <c r="D4824" s="249">
        <v>28064.240000000002</v>
      </c>
      <c r="E4824" s="172">
        <f t="shared" si="3875"/>
        <v>0.9958567829388596</v>
      </c>
      <c r="F4824" s="248">
        <v>25252</v>
      </c>
      <c r="G4824" s="249">
        <v>5343.48</v>
      </c>
      <c r="H4824" s="172">
        <f t="shared" si="3876"/>
        <v>0.2116062094091557</v>
      </c>
      <c r="I4824" s="248">
        <v>42435</v>
      </c>
      <c r="J4824" s="250">
        <v>42414.74</v>
      </c>
      <c r="K4824" s="174">
        <f t="shared" si="3877"/>
        <v>0.99952256392129135</v>
      </c>
      <c r="L4824" s="248">
        <v>20000</v>
      </c>
      <c r="M4824" s="250">
        <v>21298</v>
      </c>
      <c r="N4824" s="251"/>
      <c r="O4824" s="248"/>
      <c r="P4824" s="251"/>
      <c r="Q4824" s="166">
        <f t="shared" si="3878"/>
        <v>0</v>
      </c>
      <c r="R4824" s="251"/>
      <c r="S4824" s="251"/>
      <c r="T4824" s="167">
        <f t="shared" si="3889"/>
        <v>0</v>
      </c>
      <c r="U4824" s="157"/>
      <c r="V4824" s="248"/>
      <c r="W4824" s="251"/>
      <c r="X4824" s="166">
        <f t="shared" si="3879"/>
        <v>0</v>
      </c>
      <c r="Y4824" s="251"/>
      <c r="Z4824" s="251"/>
      <c r="AA4824" s="167">
        <f t="shared" si="3890"/>
        <v>0</v>
      </c>
      <c r="AB4824" s="157"/>
      <c r="AC4824" s="248"/>
      <c r="AD4824" s="251"/>
      <c r="AE4824" s="166">
        <f t="shared" si="3880"/>
        <v>0</v>
      </c>
      <c r="AF4824" s="251"/>
      <c r="AG4824" s="251"/>
      <c r="AH4824" s="167">
        <f t="shared" si="3891"/>
        <v>0</v>
      </c>
      <c r="AJ4824" s="252"/>
      <c r="AK4824" s="253"/>
      <c r="AL4824" s="254"/>
      <c r="AM4824" s="253"/>
      <c r="AN4824" s="254"/>
      <c r="AO4824" s="253"/>
      <c r="AP4824" s="254"/>
      <c r="AQ4824" s="253"/>
      <c r="AR4824" s="254"/>
      <c r="AS4824" s="253"/>
      <c r="AT4824" s="254"/>
      <c r="AU4824" s="253"/>
      <c r="AV4824" s="163">
        <f t="shared" si="3882"/>
        <v>0</v>
      </c>
      <c r="AW4824" s="168">
        <f t="shared" si="3883"/>
        <v>0</v>
      </c>
      <c r="AY4824" s="163">
        <f t="shared" si="3884"/>
        <v>0</v>
      </c>
      <c r="AZ4824" s="163">
        <f t="shared" si="3885"/>
        <v>0</v>
      </c>
      <c r="BA4824" s="163">
        <f t="shared" si="3886"/>
        <v>0</v>
      </c>
      <c r="BB4824" s="163">
        <f t="shared" si="3887"/>
        <v>0</v>
      </c>
      <c r="BC4824" s="163">
        <f t="shared" si="3893"/>
        <v>0</v>
      </c>
      <c r="BD4824" s="163">
        <f t="shared" si="3888"/>
        <v>0</v>
      </c>
    </row>
    <row r="4825" spans="2:56" x14ac:dyDescent="0.3">
      <c r="B4825" s="169" t="s">
        <v>154</v>
      </c>
      <c r="C4825" s="248">
        <v>10180</v>
      </c>
      <c r="D4825" s="249">
        <v>9176</v>
      </c>
      <c r="E4825" s="172">
        <f t="shared" si="3875"/>
        <v>0.90137524557956783</v>
      </c>
      <c r="F4825" s="248"/>
      <c r="G4825" s="249"/>
      <c r="H4825" s="172">
        <f t="shared" si="3876"/>
        <v>0</v>
      </c>
      <c r="I4825" s="248"/>
      <c r="J4825" s="250"/>
      <c r="K4825" s="174">
        <f t="shared" si="3877"/>
        <v>0</v>
      </c>
      <c r="L4825" s="248"/>
      <c r="M4825" s="250"/>
      <c r="N4825" s="251"/>
      <c r="O4825" s="248"/>
      <c r="P4825" s="251"/>
      <c r="Q4825" s="166">
        <f t="shared" si="3878"/>
        <v>0</v>
      </c>
      <c r="R4825" s="251"/>
      <c r="S4825" s="251"/>
      <c r="T4825" s="167">
        <f t="shared" si="3889"/>
        <v>0</v>
      </c>
      <c r="U4825" s="157"/>
      <c r="V4825" s="248"/>
      <c r="W4825" s="251"/>
      <c r="X4825" s="166">
        <f t="shared" si="3879"/>
        <v>0</v>
      </c>
      <c r="Y4825" s="251"/>
      <c r="Z4825" s="251"/>
      <c r="AA4825" s="167">
        <f t="shared" si="3890"/>
        <v>0</v>
      </c>
      <c r="AB4825" s="157"/>
      <c r="AC4825" s="248"/>
      <c r="AD4825" s="251"/>
      <c r="AE4825" s="166">
        <f t="shared" si="3880"/>
        <v>0</v>
      </c>
      <c r="AF4825" s="251"/>
      <c r="AG4825" s="251"/>
      <c r="AH4825" s="167">
        <f t="shared" si="3891"/>
        <v>0</v>
      </c>
      <c r="AJ4825" s="252"/>
      <c r="AK4825" s="253"/>
      <c r="AL4825" s="254"/>
      <c r="AM4825" s="253"/>
      <c r="AN4825" s="254"/>
      <c r="AO4825" s="253"/>
      <c r="AP4825" s="254"/>
      <c r="AQ4825" s="253"/>
      <c r="AR4825" s="254"/>
      <c r="AS4825" s="253"/>
      <c r="AT4825" s="254"/>
      <c r="AU4825" s="253"/>
      <c r="AV4825" s="163">
        <f t="shared" si="3882"/>
        <v>0</v>
      </c>
      <c r="AW4825" s="168">
        <f t="shared" si="3883"/>
        <v>0</v>
      </c>
      <c r="AY4825" s="163">
        <f t="shared" si="3884"/>
        <v>0</v>
      </c>
      <c r="AZ4825" s="163">
        <f t="shared" si="3885"/>
        <v>0</v>
      </c>
      <c r="BA4825" s="163">
        <f t="shared" si="3886"/>
        <v>0</v>
      </c>
      <c r="BB4825" s="163">
        <f t="shared" si="3887"/>
        <v>0</v>
      </c>
      <c r="BC4825" s="163">
        <f t="shared" si="3893"/>
        <v>0</v>
      </c>
      <c r="BD4825" s="163">
        <f t="shared" si="3888"/>
        <v>0</v>
      </c>
    </row>
    <row r="4826" spans="2:56" x14ac:dyDescent="0.3">
      <c r="B4826" s="169" t="s">
        <v>155</v>
      </c>
      <c r="C4826" s="248"/>
      <c r="D4826" s="249"/>
      <c r="E4826" s="172">
        <f t="shared" si="3875"/>
        <v>0</v>
      </c>
      <c r="F4826" s="248"/>
      <c r="G4826" s="249"/>
      <c r="H4826" s="172">
        <f t="shared" si="3876"/>
        <v>0</v>
      </c>
      <c r="I4826" s="248"/>
      <c r="J4826" s="250"/>
      <c r="K4826" s="174">
        <f t="shared" si="3877"/>
        <v>0</v>
      </c>
      <c r="L4826" s="248"/>
      <c r="M4826" s="250"/>
      <c r="N4826" s="251"/>
      <c r="O4826" s="248"/>
      <c r="P4826" s="251"/>
      <c r="Q4826" s="166">
        <f t="shared" si="3878"/>
        <v>0</v>
      </c>
      <c r="R4826" s="251"/>
      <c r="S4826" s="251"/>
      <c r="T4826" s="167">
        <f t="shared" si="3889"/>
        <v>0</v>
      </c>
      <c r="U4826" s="157"/>
      <c r="V4826" s="248"/>
      <c r="W4826" s="251"/>
      <c r="X4826" s="166">
        <f t="shared" si="3879"/>
        <v>0</v>
      </c>
      <c r="Y4826" s="251"/>
      <c r="Z4826" s="251"/>
      <c r="AA4826" s="167">
        <f t="shared" si="3890"/>
        <v>0</v>
      </c>
      <c r="AB4826" s="157"/>
      <c r="AC4826" s="248"/>
      <c r="AD4826" s="251"/>
      <c r="AE4826" s="166">
        <f t="shared" si="3880"/>
        <v>0</v>
      </c>
      <c r="AF4826" s="251"/>
      <c r="AG4826" s="251"/>
      <c r="AH4826" s="167">
        <f t="shared" si="3891"/>
        <v>0</v>
      </c>
      <c r="AJ4826" s="252"/>
      <c r="AK4826" s="253"/>
      <c r="AL4826" s="254"/>
      <c r="AM4826" s="253"/>
      <c r="AN4826" s="254"/>
      <c r="AO4826" s="253"/>
      <c r="AP4826" s="254"/>
      <c r="AQ4826" s="253"/>
      <c r="AR4826" s="254"/>
      <c r="AS4826" s="253"/>
      <c r="AT4826" s="254"/>
      <c r="AU4826" s="253"/>
      <c r="AV4826" s="163">
        <f t="shared" si="3882"/>
        <v>0</v>
      </c>
      <c r="AW4826" s="168">
        <f t="shared" si="3883"/>
        <v>0</v>
      </c>
      <c r="AY4826" s="163">
        <f t="shared" si="3884"/>
        <v>0</v>
      </c>
      <c r="AZ4826" s="163">
        <f t="shared" si="3885"/>
        <v>0</v>
      </c>
      <c r="BA4826" s="163">
        <f t="shared" si="3886"/>
        <v>0</v>
      </c>
      <c r="BB4826" s="163">
        <f t="shared" si="3887"/>
        <v>0</v>
      </c>
      <c r="BC4826" s="163">
        <f t="shared" si="3893"/>
        <v>0</v>
      </c>
      <c r="BD4826" s="163">
        <f t="shared" si="3888"/>
        <v>0</v>
      </c>
    </row>
    <row r="4827" spans="2:56" x14ac:dyDescent="0.3">
      <c r="B4827" s="169" t="s">
        <v>156</v>
      </c>
      <c r="C4827" s="248"/>
      <c r="D4827" s="249"/>
      <c r="E4827" s="172">
        <f t="shared" si="3875"/>
        <v>0</v>
      </c>
      <c r="F4827" s="248"/>
      <c r="G4827" s="249"/>
      <c r="H4827" s="172">
        <f t="shared" si="3876"/>
        <v>0</v>
      </c>
      <c r="I4827" s="248"/>
      <c r="J4827" s="250"/>
      <c r="K4827" s="174">
        <f t="shared" si="3877"/>
        <v>0</v>
      </c>
      <c r="L4827" s="248"/>
      <c r="M4827" s="250"/>
      <c r="N4827" s="251"/>
      <c r="O4827" s="248"/>
      <c r="P4827" s="251"/>
      <c r="Q4827" s="166">
        <f t="shared" si="3878"/>
        <v>0</v>
      </c>
      <c r="R4827" s="251"/>
      <c r="S4827" s="251"/>
      <c r="T4827" s="167">
        <f t="shared" si="3889"/>
        <v>0</v>
      </c>
      <c r="U4827" s="157"/>
      <c r="V4827" s="248"/>
      <c r="W4827" s="251"/>
      <c r="X4827" s="166">
        <f t="shared" si="3879"/>
        <v>0</v>
      </c>
      <c r="Y4827" s="251"/>
      <c r="Z4827" s="251"/>
      <c r="AA4827" s="167">
        <f t="shared" si="3890"/>
        <v>0</v>
      </c>
      <c r="AB4827" s="157"/>
      <c r="AC4827" s="248"/>
      <c r="AD4827" s="251"/>
      <c r="AE4827" s="166">
        <f t="shared" si="3880"/>
        <v>0</v>
      </c>
      <c r="AF4827" s="251"/>
      <c r="AG4827" s="251"/>
      <c r="AH4827" s="167">
        <f t="shared" si="3891"/>
        <v>0</v>
      </c>
      <c r="AJ4827" s="252"/>
      <c r="AK4827" s="253"/>
      <c r="AL4827" s="254"/>
      <c r="AM4827" s="253"/>
      <c r="AN4827" s="254"/>
      <c r="AO4827" s="253"/>
      <c r="AP4827" s="254"/>
      <c r="AQ4827" s="253"/>
      <c r="AR4827" s="254"/>
      <c r="AS4827" s="253"/>
      <c r="AT4827" s="254"/>
      <c r="AU4827" s="253"/>
      <c r="AV4827" s="163">
        <f t="shared" si="3882"/>
        <v>0</v>
      </c>
      <c r="AW4827" s="168">
        <f t="shared" si="3883"/>
        <v>0</v>
      </c>
      <c r="AY4827" s="163">
        <f t="shared" si="3884"/>
        <v>0</v>
      </c>
      <c r="AZ4827" s="163">
        <f t="shared" si="3885"/>
        <v>0</v>
      </c>
      <c r="BA4827" s="163">
        <f t="shared" si="3886"/>
        <v>0</v>
      </c>
      <c r="BB4827" s="163">
        <f t="shared" si="3887"/>
        <v>0</v>
      </c>
      <c r="BC4827" s="163">
        <f t="shared" si="3893"/>
        <v>0</v>
      </c>
      <c r="BD4827" s="163">
        <f t="shared" si="3888"/>
        <v>0</v>
      </c>
    </row>
    <row r="4828" spans="2:56" x14ac:dyDescent="0.3">
      <c r="B4828" s="169" t="s">
        <v>157</v>
      </c>
      <c r="C4828" s="248">
        <v>679639</v>
      </c>
      <c r="D4828" s="249">
        <v>679215.3</v>
      </c>
      <c r="E4828" s="172">
        <f t="shared" si="3875"/>
        <v>0.99937658080245551</v>
      </c>
      <c r="F4828" s="248">
        <v>298425</v>
      </c>
      <c r="G4828" s="249">
        <v>298425</v>
      </c>
      <c r="H4828" s="172">
        <f t="shared" si="3876"/>
        <v>1</v>
      </c>
      <c r="I4828" s="248">
        <v>340174</v>
      </c>
      <c r="J4828" s="250">
        <v>339806.6</v>
      </c>
      <c r="K4828" s="174">
        <f t="shared" si="3877"/>
        <v>0.99891996448876152</v>
      </c>
      <c r="L4828" s="248">
        <v>254200</v>
      </c>
      <c r="M4828" s="250">
        <v>236161</v>
      </c>
      <c r="N4828" s="251"/>
      <c r="O4828" s="248">
        <v>257843</v>
      </c>
      <c r="P4828" s="251">
        <v>40000</v>
      </c>
      <c r="Q4828" s="166">
        <f t="shared" si="3878"/>
        <v>297843</v>
      </c>
      <c r="R4828" s="251"/>
      <c r="S4828" s="251"/>
      <c r="T4828" s="167">
        <f t="shared" si="3889"/>
        <v>297843</v>
      </c>
      <c r="U4828" s="157"/>
      <c r="V4828" s="248">
        <v>274056</v>
      </c>
      <c r="W4828" s="251"/>
      <c r="X4828" s="166">
        <f t="shared" si="3879"/>
        <v>274056</v>
      </c>
      <c r="Y4828" s="251"/>
      <c r="Z4828" s="251"/>
      <c r="AA4828" s="167">
        <f t="shared" si="3890"/>
        <v>274056</v>
      </c>
      <c r="AB4828" s="157"/>
      <c r="AC4828" s="248">
        <v>291479</v>
      </c>
      <c r="AD4828" s="251"/>
      <c r="AE4828" s="166">
        <f t="shared" si="3880"/>
        <v>291479</v>
      </c>
      <c r="AF4828" s="251"/>
      <c r="AG4828" s="251"/>
      <c r="AH4828" s="167">
        <f t="shared" si="3891"/>
        <v>291479</v>
      </c>
      <c r="AJ4828" s="252"/>
      <c r="AK4828" s="253">
        <f>64461+10000</f>
        <v>74461</v>
      </c>
      <c r="AL4828" s="254"/>
      <c r="AM4828" s="253"/>
      <c r="AN4828" s="254">
        <f>64460+10000</f>
        <v>74460</v>
      </c>
      <c r="AO4828" s="253"/>
      <c r="AP4828" s="254"/>
      <c r="AQ4828" s="253">
        <f>64461+10000</f>
        <v>74461</v>
      </c>
      <c r="AR4828" s="254"/>
      <c r="AS4828" s="253"/>
      <c r="AT4828" s="254">
        <f>64461+10000</f>
        <v>74461</v>
      </c>
      <c r="AU4828" s="253"/>
      <c r="AV4828" s="163">
        <f t="shared" si="3882"/>
        <v>297843</v>
      </c>
      <c r="AW4828" s="168">
        <f t="shared" si="3883"/>
        <v>0</v>
      </c>
      <c r="AY4828" s="163">
        <f t="shared" si="3884"/>
        <v>74461</v>
      </c>
      <c r="AZ4828" s="163">
        <f t="shared" si="3885"/>
        <v>74460</v>
      </c>
      <c r="BA4828" s="163">
        <f t="shared" si="3886"/>
        <v>74461</v>
      </c>
      <c r="BB4828" s="163">
        <f t="shared" si="3887"/>
        <v>74461</v>
      </c>
      <c r="BC4828" s="163">
        <f t="shared" si="3893"/>
        <v>297843</v>
      </c>
      <c r="BD4828" s="163">
        <f t="shared" si="3888"/>
        <v>0</v>
      </c>
    </row>
    <row r="4829" spans="2:56" x14ac:dyDescent="0.3">
      <c r="B4829" s="179" t="s">
        <v>158</v>
      </c>
      <c r="C4829" s="83">
        <f>SUM(C4830)</f>
        <v>0</v>
      </c>
      <c r="D4829" s="84">
        <f>SUM(D4830)</f>
        <v>0</v>
      </c>
      <c r="E4829" s="85">
        <f t="shared" si="3875"/>
        <v>0</v>
      </c>
      <c r="F4829" s="83">
        <f>SUM(F4830)</f>
        <v>0</v>
      </c>
      <c r="G4829" s="84">
        <f>SUM(G4830)</f>
        <v>0</v>
      </c>
      <c r="H4829" s="85">
        <f t="shared" si="3876"/>
        <v>0</v>
      </c>
      <c r="I4829" s="83">
        <f>SUM(I4830)</f>
        <v>0</v>
      </c>
      <c r="J4829" s="86">
        <f>SUM(J4830)</f>
        <v>0</v>
      </c>
      <c r="K4829" s="87">
        <f t="shared" si="3877"/>
        <v>0</v>
      </c>
      <c r="L4829" s="83">
        <f>SUM(L4830)</f>
        <v>0</v>
      </c>
      <c r="M4829" s="86">
        <f>SUM(M4830)</f>
        <v>0</v>
      </c>
      <c r="N4829" s="88">
        <f>SUM(N4830)</f>
        <v>0</v>
      </c>
      <c r="O4829" s="83">
        <f>SUM(O4830)</f>
        <v>0</v>
      </c>
      <c r="P4829" s="88">
        <f>SUM(P4830)</f>
        <v>0</v>
      </c>
      <c r="Q4829" s="177">
        <f t="shared" si="3878"/>
        <v>0</v>
      </c>
      <c r="R4829" s="88">
        <f>SUM(R4830)</f>
        <v>0</v>
      </c>
      <c r="S4829" s="88">
        <f>SUM(S4830)</f>
        <v>0</v>
      </c>
      <c r="T4829" s="178">
        <f t="shared" si="3889"/>
        <v>0</v>
      </c>
      <c r="U4829" s="157"/>
      <c r="V4829" s="83">
        <f>SUM(V4830)</f>
        <v>0</v>
      </c>
      <c r="W4829" s="88">
        <f>SUM(W4830)</f>
        <v>0</v>
      </c>
      <c r="X4829" s="177">
        <f t="shared" si="3879"/>
        <v>0</v>
      </c>
      <c r="Y4829" s="88">
        <f>SUM(Y4830)</f>
        <v>0</v>
      </c>
      <c r="Z4829" s="88">
        <f>SUM(Z4830)</f>
        <v>0</v>
      </c>
      <c r="AA4829" s="178">
        <f t="shared" si="3890"/>
        <v>0</v>
      </c>
      <c r="AB4829" s="157"/>
      <c r="AC4829" s="83">
        <f>SUM(AC4830)</f>
        <v>0</v>
      </c>
      <c r="AD4829" s="88">
        <f>SUM(AD4830)</f>
        <v>0</v>
      </c>
      <c r="AE4829" s="177">
        <f t="shared" si="3880"/>
        <v>0</v>
      </c>
      <c r="AF4829" s="88">
        <f>SUM(AF4830)</f>
        <v>0</v>
      </c>
      <c r="AG4829" s="88">
        <f>SUM(AG4830)</f>
        <v>0</v>
      </c>
      <c r="AH4829" s="178">
        <f t="shared" si="3891"/>
        <v>0</v>
      </c>
      <c r="AJ4829" s="84">
        <f t="shared" ref="AJ4829:AU4829" si="3909">SUM(AJ4830)</f>
        <v>0</v>
      </c>
      <c r="AK4829" s="86">
        <f t="shared" si="3909"/>
        <v>0</v>
      </c>
      <c r="AL4829" s="88">
        <f t="shared" si="3909"/>
        <v>0</v>
      </c>
      <c r="AM4829" s="86">
        <f t="shared" si="3909"/>
        <v>0</v>
      </c>
      <c r="AN4829" s="88">
        <f t="shared" si="3909"/>
        <v>0</v>
      </c>
      <c r="AO4829" s="86">
        <f t="shared" si="3909"/>
        <v>0</v>
      </c>
      <c r="AP4829" s="88">
        <f t="shared" si="3909"/>
        <v>0</v>
      </c>
      <c r="AQ4829" s="86">
        <f t="shared" si="3909"/>
        <v>0</v>
      </c>
      <c r="AR4829" s="88">
        <f t="shared" si="3909"/>
        <v>0</v>
      </c>
      <c r="AS4829" s="86">
        <f t="shared" si="3909"/>
        <v>0</v>
      </c>
      <c r="AT4829" s="88">
        <f t="shared" si="3909"/>
        <v>0</v>
      </c>
      <c r="AU4829" s="86">
        <f t="shared" si="3909"/>
        <v>0</v>
      </c>
      <c r="AV4829" s="86">
        <f t="shared" si="3882"/>
        <v>0</v>
      </c>
      <c r="AW4829" s="93">
        <f t="shared" si="3883"/>
        <v>0</v>
      </c>
      <c r="AY4829" s="86">
        <f t="shared" si="3884"/>
        <v>0</v>
      </c>
      <c r="AZ4829" s="86">
        <f t="shared" si="3885"/>
        <v>0</v>
      </c>
      <c r="BA4829" s="86">
        <f t="shared" si="3886"/>
        <v>0</v>
      </c>
      <c r="BB4829" s="86">
        <f t="shared" si="3887"/>
        <v>0</v>
      </c>
      <c r="BC4829" s="86">
        <f t="shared" si="3893"/>
        <v>0</v>
      </c>
      <c r="BD4829" s="86">
        <f t="shared" si="3888"/>
        <v>0</v>
      </c>
    </row>
    <row r="4830" spans="2:56" x14ac:dyDescent="0.3">
      <c r="B4830" s="169" t="s">
        <v>159</v>
      </c>
      <c r="C4830" s="248"/>
      <c r="D4830" s="249"/>
      <c r="E4830" s="172">
        <f t="shared" si="3875"/>
        <v>0</v>
      </c>
      <c r="F4830" s="248"/>
      <c r="G4830" s="249"/>
      <c r="H4830" s="172">
        <f t="shared" si="3876"/>
        <v>0</v>
      </c>
      <c r="I4830" s="248"/>
      <c r="J4830" s="250"/>
      <c r="K4830" s="174">
        <f t="shared" si="3877"/>
        <v>0</v>
      </c>
      <c r="L4830" s="248"/>
      <c r="M4830" s="250"/>
      <c r="N4830" s="251"/>
      <c r="O4830" s="248"/>
      <c r="P4830" s="251"/>
      <c r="Q4830" s="166">
        <f t="shared" si="3878"/>
        <v>0</v>
      </c>
      <c r="R4830" s="251"/>
      <c r="S4830" s="251"/>
      <c r="T4830" s="167">
        <f t="shared" si="3889"/>
        <v>0</v>
      </c>
      <c r="U4830" s="157"/>
      <c r="V4830" s="248"/>
      <c r="W4830" s="251"/>
      <c r="X4830" s="166">
        <f t="shared" si="3879"/>
        <v>0</v>
      </c>
      <c r="Y4830" s="251"/>
      <c r="Z4830" s="251"/>
      <c r="AA4830" s="167">
        <f t="shared" si="3890"/>
        <v>0</v>
      </c>
      <c r="AB4830" s="157"/>
      <c r="AC4830" s="248"/>
      <c r="AD4830" s="251"/>
      <c r="AE4830" s="166">
        <f t="shared" si="3880"/>
        <v>0</v>
      </c>
      <c r="AF4830" s="251"/>
      <c r="AG4830" s="251"/>
      <c r="AH4830" s="167">
        <f t="shared" si="3891"/>
        <v>0</v>
      </c>
      <c r="AJ4830" s="252"/>
      <c r="AK4830" s="253"/>
      <c r="AL4830" s="254"/>
      <c r="AM4830" s="253"/>
      <c r="AN4830" s="254"/>
      <c r="AO4830" s="253"/>
      <c r="AP4830" s="254"/>
      <c r="AQ4830" s="253"/>
      <c r="AR4830" s="254"/>
      <c r="AS4830" s="253"/>
      <c r="AT4830" s="254"/>
      <c r="AU4830" s="253"/>
      <c r="AV4830" s="163">
        <f t="shared" si="3882"/>
        <v>0</v>
      </c>
      <c r="AW4830" s="168">
        <f t="shared" si="3883"/>
        <v>0</v>
      </c>
      <c r="AY4830" s="163">
        <f t="shared" si="3884"/>
        <v>0</v>
      </c>
      <c r="AZ4830" s="163">
        <f t="shared" si="3885"/>
        <v>0</v>
      </c>
      <c r="BA4830" s="163">
        <f t="shared" si="3886"/>
        <v>0</v>
      </c>
      <c r="BB4830" s="163">
        <f t="shared" si="3887"/>
        <v>0</v>
      </c>
      <c r="BC4830" s="163">
        <f t="shared" si="3893"/>
        <v>0</v>
      </c>
      <c r="BD4830" s="163">
        <f t="shared" si="3888"/>
        <v>0</v>
      </c>
    </row>
    <row r="4831" spans="2:56" x14ac:dyDescent="0.3">
      <c r="B4831" s="179" t="s">
        <v>160</v>
      </c>
      <c r="C4831" s="83">
        <f>SUM(C4832:C4835)</f>
        <v>0</v>
      </c>
      <c r="D4831" s="84">
        <f>SUM(D4832:D4835)</f>
        <v>0</v>
      </c>
      <c r="E4831" s="85">
        <f t="shared" si="3875"/>
        <v>0</v>
      </c>
      <c r="F4831" s="83">
        <f>SUM(F4832:F4835)</f>
        <v>0</v>
      </c>
      <c r="G4831" s="84">
        <f>SUM(G4832:G4835)</f>
        <v>0</v>
      </c>
      <c r="H4831" s="85">
        <f t="shared" si="3876"/>
        <v>0</v>
      </c>
      <c r="I4831" s="83">
        <f>SUM(I4832:I4835)</f>
        <v>0</v>
      </c>
      <c r="J4831" s="86">
        <f>SUM(J4832:J4835)</f>
        <v>0</v>
      </c>
      <c r="K4831" s="87">
        <f t="shared" si="3877"/>
        <v>0</v>
      </c>
      <c r="L4831" s="83">
        <f>SUM(L4832:L4835)</f>
        <v>0</v>
      </c>
      <c r="M4831" s="86">
        <f>SUM(M4832:M4835)</f>
        <v>0</v>
      </c>
      <c r="N4831" s="88">
        <f>SUM(N4832:N4835)</f>
        <v>0</v>
      </c>
      <c r="O4831" s="83">
        <f>SUM(O4832:O4835)</f>
        <v>0</v>
      </c>
      <c r="P4831" s="88">
        <f>SUM(P4832:P4835)</f>
        <v>0</v>
      </c>
      <c r="Q4831" s="177">
        <f t="shared" si="3878"/>
        <v>0</v>
      </c>
      <c r="R4831" s="88">
        <f>SUM(R4832:R4835)</f>
        <v>0</v>
      </c>
      <c r="S4831" s="88">
        <f>SUM(S4832:S4835)</f>
        <v>0</v>
      </c>
      <c r="T4831" s="178">
        <f t="shared" si="3889"/>
        <v>0</v>
      </c>
      <c r="U4831" s="157"/>
      <c r="V4831" s="83">
        <f>SUM(V4832:V4835)</f>
        <v>0</v>
      </c>
      <c r="W4831" s="88">
        <f>SUM(W4832:W4835)</f>
        <v>0</v>
      </c>
      <c r="X4831" s="177">
        <f t="shared" si="3879"/>
        <v>0</v>
      </c>
      <c r="Y4831" s="88">
        <f>SUM(Y4832:Y4835)</f>
        <v>0</v>
      </c>
      <c r="Z4831" s="88">
        <f>SUM(Z4832:Z4835)</f>
        <v>0</v>
      </c>
      <c r="AA4831" s="178">
        <f t="shared" si="3890"/>
        <v>0</v>
      </c>
      <c r="AB4831" s="157"/>
      <c r="AC4831" s="83">
        <f>SUM(AC4832:AC4835)</f>
        <v>0</v>
      </c>
      <c r="AD4831" s="88">
        <f>SUM(AD4832:AD4835)</f>
        <v>0</v>
      </c>
      <c r="AE4831" s="177">
        <f t="shared" si="3880"/>
        <v>0</v>
      </c>
      <c r="AF4831" s="88">
        <f>SUM(AF4832:AF4835)</f>
        <v>0</v>
      </c>
      <c r="AG4831" s="88">
        <f>SUM(AG4832:AG4835)</f>
        <v>0</v>
      </c>
      <c r="AH4831" s="178">
        <f t="shared" si="3891"/>
        <v>0</v>
      </c>
      <c r="AJ4831" s="84">
        <f t="shared" ref="AJ4831:AU4831" si="3910">SUM(AJ4832:AJ4835)</f>
        <v>0</v>
      </c>
      <c r="AK4831" s="86">
        <f t="shared" si="3910"/>
        <v>0</v>
      </c>
      <c r="AL4831" s="88">
        <f t="shared" si="3910"/>
        <v>0</v>
      </c>
      <c r="AM4831" s="86">
        <f t="shared" si="3910"/>
        <v>0</v>
      </c>
      <c r="AN4831" s="88">
        <f t="shared" si="3910"/>
        <v>0</v>
      </c>
      <c r="AO4831" s="86">
        <f t="shared" si="3910"/>
        <v>0</v>
      </c>
      <c r="AP4831" s="88">
        <f t="shared" si="3910"/>
        <v>0</v>
      </c>
      <c r="AQ4831" s="86">
        <f t="shared" si="3910"/>
        <v>0</v>
      </c>
      <c r="AR4831" s="88">
        <f t="shared" si="3910"/>
        <v>0</v>
      </c>
      <c r="AS4831" s="86">
        <f t="shared" si="3910"/>
        <v>0</v>
      </c>
      <c r="AT4831" s="88">
        <f t="shared" si="3910"/>
        <v>0</v>
      </c>
      <c r="AU4831" s="86">
        <f t="shared" si="3910"/>
        <v>0</v>
      </c>
      <c r="AV4831" s="86">
        <f t="shared" si="3882"/>
        <v>0</v>
      </c>
      <c r="AW4831" s="93">
        <f t="shared" si="3883"/>
        <v>0</v>
      </c>
      <c r="AY4831" s="86">
        <f t="shared" si="3884"/>
        <v>0</v>
      </c>
      <c r="AZ4831" s="86">
        <f t="shared" si="3885"/>
        <v>0</v>
      </c>
      <c r="BA4831" s="86">
        <f t="shared" si="3886"/>
        <v>0</v>
      </c>
      <c r="BB4831" s="86">
        <f t="shared" si="3887"/>
        <v>0</v>
      </c>
      <c r="BC4831" s="86">
        <f t="shared" si="3893"/>
        <v>0</v>
      </c>
      <c r="BD4831" s="86">
        <f t="shared" si="3888"/>
        <v>0</v>
      </c>
    </row>
    <row r="4832" spans="2:56" x14ac:dyDescent="0.3">
      <c r="B4832" s="169" t="s">
        <v>161</v>
      </c>
      <c r="C4832" s="248"/>
      <c r="D4832" s="249"/>
      <c r="E4832" s="172">
        <f t="shared" si="3875"/>
        <v>0</v>
      </c>
      <c r="F4832" s="248"/>
      <c r="G4832" s="249"/>
      <c r="H4832" s="172">
        <f t="shared" si="3876"/>
        <v>0</v>
      </c>
      <c r="I4832" s="248"/>
      <c r="J4832" s="250"/>
      <c r="K4832" s="174">
        <f t="shared" si="3877"/>
        <v>0</v>
      </c>
      <c r="L4832" s="248"/>
      <c r="M4832" s="250"/>
      <c r="N4832" s="251"/>
      <c r="O4832" s="248"/>
      <c r="P4832" s="251"/>
      <c r="Q4832" s="166">
        <f t="shared" si="3878"/>
        <v>0</v>
      </c>
      <c r="R4832" s="251"/>
      <c r="S4832" s="251"/>
      <c r="T4832" s="167">
        <f t="shared" si="3889"/>
        <v>0</v>
      </c>
      <c r="U4832" s="157"/>
      <c r="V4832" s="248"/>
      <c r="W4832" s="251"/>
      <c r="X4832" s="166">
        <f t="shared" si="3879"/>
        <v>0</v>
      </c>
      <c r="Y4832" s="251"/>
      <c r="Z4832" s="251"/>
      <c r="AA4832" s="167">
        <f t="shared" si="3890"/>
        <v>0</v>
      </c>
      <c r="AB4832" s="157"/>
      <c r="AC4832" s="248"/>
      <c r="AD4832" s="251"/>
      <c r="AE4832" s="166">
        <f t="shared" si="3880"/>
        <v>0</v>
      </c>
      <c r="AF4832" s="251"/>
      <c r="AG4832" s="251"/>
      <c r="AH4832" s="167">
        <f t="shared" si="3891"/>
        <v>0</v>
      </c>
      <c r="AJ4832" s="252"/>
      <c r="AK4832" s="253"/>
      <c r="AL4832" s="254"/>
      <c r="AM4832" s="253"/>
      <c r="AN4832" s="254"/>
      <c r="AO4832" s="253"/>
      <c r="AP4832" s="254"/>
      <c r="AQ4832" s="253"/>
      <c r="AR4832" s="254"/>
      <c r="AS4832" s="253"/>
      <c r="AT4832" s="254"/>
      <c r="AU4832" s="253"/>
      <c r="AV4832" s="163">
        <f t="shared" si="3882"/>
        <v>0</v>
      </c>
      <c r="AW4832" s="168">
        <f t="shared" si="3883"/>
        <v>0</v>
      </c>
      <c r="AY4832" s="163">
        <f t="shared" si="3884"/>
        <v>0</v>
      </c>
      <c r="AZ4832" s="163">
        <f t="shared" si="3885"/>
        <v>0</v>
      </c>
      <c r="BA4832" s="163">
        <f t="shared" si="3886"/>
        <v>0</v>
      </c>
      <c r="BB4832" s="163">
        <f t="shared" si="3887"/>
        <v>0</v>
      </c>
      <c r="BC4832" s="163">
        <f t="shared" si="3893"/>
        <v>0</v>
      </c>
      <c r="BD4832" s="163">
        <f t="shared" si="3888"/>
        <v>0</v>
      </c>
    </row>
    <row r="4833" spans="2:56" x14ac:dyDescent="0.3">
      <c r="B4833" s="169" t="s">
        <v>162</v>
      </c>
      <c r="C4833" s="248"/>
      <c r="D4833" s="249"/>
      <c r="E4833" s="172">
        <f t="shared" si="3875"/>
        <v>0</v>
      </c>
      <c r="F4833" s="248"/>
      <c r="G4833" s="249"/>
      <c r="H4833" s="172">
        <f t="shared" si="3876"/>
        <v>0</v>
      </c>
      <c r="I4833" s="248"/>
      <c r="J4833" s="250"/>
      <c r="K4833" s="174">
        <f t="shared" si="3877"/>
        <v>0</v>
      </c>
      <c r="L4833" s="248"/>
      <c r="M4833" s="250"/>
      <c r="N4833" s="251"/>
      <c r="O4833" s="248"/>
      <c r="P4833" s="251"/>
      <c r="Q4833" s="166">
        <f t="shared" si="3878"/>
        <v>0</v>
      </c>
      <c r="R4833" s="251"/>
      <c r="S4833" s="251"/>
      <c r="T4833" s="167">
        <f t="shared" si="3889"/>
        <v>0</v>
      </c>
      <c r="U4833" s="157"/>
      <c r="V4833" s="248"/>
      <c r="W4833" s="251"/>
      <c r="X4833" s="166">
        <f t="shared" si="3879"/>
        <v>0</v>
      </c>
      <c r="Y4833" s="251"/>
      <c r="Z4833" s="251"/>
      <c r="AA4833" s="167">
        <f t="shared" si="3890"/>
        <v>0</v>
      </c>
      <c r="AB4833" s="157"/>
      <c r="AC4833" s="248"/>
      <c r="AD4833" s="251"/>
      <c r="AE4833" s="166">
        <f t="shared" si="3880"/>
        <v>0</v>
      </c>
      <c r="AF4833" s="251"/>
      <c r="AG4833" s="251"/>
      <c r="AH4833" s="167">
        <f t="shared" si="3891"/>
        <v>0</v>
      </c>
      <c r="AJ4833" s="252"/>
      <c r="AK4833" s="253"/>
      <c r="AL4833" s="254"/>
      <c r="AM4833" s="253"/>
      <c r="AN4833" s="254"/>
      <c r="AO4833" s="253"/>
      <c r="AP4833" s="254"/>
      <c r="AQ4833" s="253"/>
      <c r="AR4833" s="254"/>
      <c r="AS4833" s="253"/>
      <c r="AT4833" s="254"/>
      <c r="AU4833" s="253"/>
      <c r="AV4833" s="163">
        <f t="shared" si="3882"/>
        <v>0</v>
      </c>
      <c r="AW4833" s="168">
        <f t="shared" si="3883"/>
        <v>0</v>
      </c>
      <c r="AY4833" s="163">
        <f t="shared" si="3884"/>
        <v>0</v>
      </c>
      <c r="AZ4833" s="163">
        <f t="shared" si="3885"/>
        <v>0</v>
      </c>
      <c r="BA4833" s="163">
        <f t="shared" si="3886"/>
        <v>0</v>
      </c>
      <c r="BB4833" s="163">
        <f t="shared" si="3887"/>
        <v>0</v>
      </c>
      <c r="BC4833" s="163">
        <f t="shared" si="3893"/>
        <v>0</v>
      </c>
      <c r="BD4833" s="163">
        <f t="shared" si="3888"/>
        <v>0</v>
      </c>
    </row>
    <row r="4834" spans="2:56" x14ac:dyDescent="0.3">
      <c r="B4834" s="169" t="s">
        <v>163</v>
      </c>
      <c r="C4834" s="248"/>
      <c r="D4834" s="249"/>
      <c r="E4834" s="172">
        <f t="shared" si="3875"/>
        <v>0</v>
      </c>
      <c r="F4834" s="248"/>
      <c r="G4834" s="249"/>
      <c r="H4834" s="172">
        <f t="shared" si="3876"/>
        <v>0</v>
      </c>
      <c r="I4834" s="248"/>
      <c r="J4834" s="250"/>
      <c r="K4834" s="174">
        <f t="shared" si="3877"/>
        <v>0</v>
      </c>
      <c r="L4834" s="248"/>
      <c r="M4834" s="250"/>
      <c r="N4834" s="251"/>
      <c r="O4834" s="248"/>
      <c r="P4834" s="251"/>
      <c r="Q4834" s="166">
        <f t="shared" si="3878"/>
        <v>0</v>
      </c>
      <c r="R4834" s="251"/>
      <c r="S4834" s="251"/>
      <c r="T4834" s="167">
        <f t="shared" si="3889"/>
        <v>0</v>
      </c>
      <c r="U4834" s="157"/>
      <c r="V4834" s="248"/>
      <c r="W4834" s="251"/>
      <c r="X4834" s="166">
        <f t="shared" si="3879"/>
        <v>0</v>
      </c>
      <c r="Y4834" s="251"/>
      <c r="Z4834" s="251"/>
      <c r="AA4834" s="167">
        <f t="shared" si="3890"/>
        <v>0</v>
      </c>
      <c r="AB4834" s="157"/>
      <c r="AC4834" s="248"/>
      <c r="AD4834" s="251"/>
      <c r="AE4834" s="166">
        <f t="shared" si="3880"/>
        <v>0</v>
      </c>
      <c r="AF4834" s="251"/>
      <c r="AG4834" s="251"/>
      <c r="AH4834" s="167">
        <f t="shared" si="3891"/>
        <v>0</v>
      </c>
      <c r="AJ4834" s="252"/>
      <c r="AK4834" s="253"/>
      <c r="AL4834" s="254"/>
      <c r="AM4834" s="253"/>
      <c r="AN4834" s="254"/>
      <c r="AO4834" s="253"/>
      <c r="AP4834" s="254"/>
      <c r="AQ4834" s="253"/>
      <c r="AR4834" s="254"/>
      <c r="AS4834" s="253"/>
      <c r="AT4834" s="254"/>
      <c r="AU4834" s="253"/>
      <c r="AV4834" s="163">
        <f t="shared" si="3882"/>
        <v>0</v>
      </c>
      <c r="AW4834" s="168">
        <f t="shared" si="3883"/>
        <v>0</v>
      </c>
      <c r="AY4834" s="163">
        <f t="shared" si="3884"/>
        <v>0</v>
      </c>
      <c r="AZ4834" s="163">
        <f t="shared" si="3885"/>
        <v>0</v>
      </c>
      <c r="BA4834" s="163">
        <f t="shared" si="3886"/>
        <v>0</v>
      </c>
      <c r="BB4834" s="163">
        <f t="shared" si="3887"/>
        <v>0</v>
      </c>
      <c r="BC4834" s="163">
        <f t="shared" si="3893"/>
        <v>0</v>
      </c>
      <c r="BD4834" s="163">
        <f t="shared" si="3888"/>
        <v>0</v>
      </c>
    </row>
    <row r="4835" spans="2:56" x14ac:dyDescent="0.3">
      <c r="B4835" s="169" t="s">
        <v>164</v>
      </c>
      <c r="C4835" s="248"/>
      <c r="D4835" s="249"/>
      <c r="E4835" s="172">
        <f t="shared" si="3875"/>
        <v>0</v>
      </c>
      <c r="F4835" s="248"/>
      <c r="G4835" s="249"/>
      <c r="H4835" s="172">
        <f t="shared" si="3876"/>
        <v>0</v>
      </c>
      <c r="I4835" s="248"/>
      <c r="J4835" s="250"/>
      <c r="K4835" s="174">
        <f t="shared" si="3877"/>
        <v>0</v>
      </c>
      <c r="L4835" s="248"/>
      <c r="M4835" s="250"/>
      <c r="N4835" s="251"/>
      <c r="O4835" s="248"/>
      <c r="P4835" s="251"/>
      <c r="Q4835" s="166">
        <f t="shared" si="3878"/>
        <v>0</v>
      </c>
      <c r="R4835" s="251"/>
      <c r="S4835" s="251"/>
      <c r="T4835" s="167">
        <f t="shared" si="3889"/>
        <v>0</v>
      </c>
      <c r="U4835" s="157"/>
      <c r="V4835" s="248"/>
      <c r="W4835" s="251"/>
      <c r="X4835" s="166">
        <f t="shared" si="3879"/>
        <v>0</v>
      </c>
      <c r="Y4835" s="251"/>
      <c r="Z4835" s="251"/>
      <c r="AA4835" s="167">
        <f t="shared" si="3890"/>
        <v>0</v>
      </c>
      <c r="AB4835" s="157"/>
      <c r="AC4835" s="248"/>
      <c r="AD4835" s="251"/>
      <c r="AE4835" s="166">
        <f t="shared" si="3880"/>
        <v>0</v>
      </c>
      <c r="AF4835" s="251"/>
      <c r="AG4835" s="251"/>
      <c r="AH4835" s="167">
        <f t="shared" si="3891"/>
        <v>0</v>
      </c>
      <c r="AJ4835" s="252"/>
      <c r="AK4835" s="253"/>
      <c r="AL4835" s="254"/>
      <c r="AM4835" s="253"/>
      <c r="AN4835" s="254"/>
      <c r="AO4835" s="253"/>
      <c r="AP4835" s="254"/>
      <c r="AQ4835" s="253"/>
      <c r="AR4835" s="254"/>
      <c r="AS4835" s="253"/>
      <c r="AT4835" s="254"/>
      <c r="AU4835" s="253"/>
      <c r="AV4835" s="163">
        <f t="shared" si="3882"/>
        <v>0</v>
      </c>
      <c r="AW4835" s="168">
        <f t="shared" si="3883"/>
        <v>0</v>
      </c>
      <c r="AY4835" s="163">
        <f t="shared" si="3884"/>
        <v>0</v>
      </c>
      <c r="AZ4835" s="163">
        <f t="shared" si="3885"/>
        <v>0</v>
      </c>
      <c r="BA4835" s="163">
        <f t="shared" si="3886"/>
        <v>0</v>
      </c>
      <c r="BB4835" s="163">
        <f t="shared" si="3887"/>
        <v>0</v>
      </c>
      <c r="BC4835" s="163">
        <f t="shared" si="3893"/>
        <v>0</v>
      </c>
      <c r="BD4835" s="163">
        <f t="shared" si="3888"/>
        <v>0</v>
      </c>
    </row>
    <row r="4836" spans="2:56" x14ac:dyDescent="0.3">
      <c r="B4836" s="179" t="s">
        <v>165</v>
      </c>
      <c r="C4836" s="83">
        <f>SUM(C4837)</f>
        <v>0</v>
      </c>
      <c r="D4836" s="84">
        <f>SUM(D4837)</f>
        <v>0</v>
      </c>
      <c r="E4836" s="85">
        <f t="shared" si="3875"/>
        <v>0</v>
      </c>
      <c r="F4836" s="83">
        <f>SUM(F4837)</f>
        <v>0</v>
      </c>
      <c r="G4836" s="84">
        <f>SUM(G4837)</f>
        <v>0</v>
      </c>
      <c r="H4836" s="85">
        <f t="shared" si="3876"/>
        <v>0</v>
      </c>
      <c r="I4836" s="83">
        <f>SUM(I4837)</f>
        <v>0</v>
      </c>
      <c r="J4836" s="86">
        <f>SUM(J4837)</f>
        <v>0</v>
      </c>
      <c r="K4836" s="87">
        <f t="shared" si="3877"/>
        <v>0</v>
      </c>
      <c r="L4836" s="83">
        <f>SUM(L4837)</f>
        <v>0</v>
      </c>
      <c r="M4836" s="86">
        <f>SUM(M4837)</f>
        <v>0</v>
      </c>
      <c r="N4836" s="88">
        <f>SUM(N4837)</f>
        <v>0</v>
      </c>
      <c r="O4836" s="83">
        <f>SUM(O4837)</f>
        <v>0</v>
      </c>
      <c r="P4836" s="88">
        <f>SUM(P4837)</f>
        <v>0</v>
      </c>
      <c r="Q4836" s="177">
        <f t="shared" si="3878"/>
        <v>0</v>
      </c>
      <c r="R4836" s="88">
        <f>SUM(R4837)</f>
        <v>0</v>
      </c>
      <c r="S4836" s="88">
        <f>SUM(S4837)</f>
        <v>0</v>
      </c>
      <c r="T4836" s="178">
        <f t="shared" si="3889"/>
        <v>0</v>
      </c>
      <c r="U4836" s="157"/>
      <c r="V4836" s="83">
        <f>SUM(V4837)</f>
        <v>0</v>
      </c>
      <c r="W4836" s="88">
        <f>SUM(W4837)</f>
        <v>0</v>
      </c>
      <c r="X4836" s="177">
        <f t="shared" si="3879"/>
        <v>0</v>
      </c>
      <c r="Y4836" s="88">
        <f>SUM(Y4837)</f>
        <v>0</v>
      </c>
      <c r="Z4836" s="88">
        <f>SUM(Z4837)</f>
        <v>0</v>
      </c>
      <c r="AA4836" s="178">
        <f t="shared" si="3890"/>
        <v>0</v>
      </c>
      <c r="AB4836" s="157"/>
      <c r="AC4836" s="83">
        <f>SUM(AC4837)</f>
        <v>0</v>
      </c>
      <c r="AD4836" s="88">
        <f>SUM(AD4837)</f>
        <v>0</v>
      </c>
      <c r="AE4836" s="177">
        <f t="shared" si="3880"/>
        <v>0</v>
      </c>
      <c r="AF4836" s="88">
        <f>SUM(AF4837)</f>
        <v>0</v>
      </c>
      <c r="AG4836" s="88">
        <f>SUM(AG4837)</f>
        <v>0</v>
      </c>
      <c r="AH4836" s="178">
        <f t="shared" si="3891"/>
        <v>0</v>
      </c>
      <c r="AJ4836" s="84">
        <f t="shared" ref="AJ4836:AU4836" si="3911">SUM(AJ4837)</f>
        <v>0</v>
      </c>
      <c r="AK4836" s="86">
        <f t="shared" si="3911"/>
        <v>0</v>
      </c>
      <c r="AL4836" s="88">
        <f t="shared" si="3911"/>
        <v>0</v>
      </c>
      <c r="AM4836" s="86">
        <f t="shared" si="3911"/>
        <v>0</v>
      </c>
      <c r="AN4836" s="88">
        <f t="shared" si="3911"/>
        <v>0</v>
      </c>
      <c r="AO4836" s="86">
        <f t="shared" si="3911"/>
        <v>0</v>
      </c>
      <c r="AP4836" s="88">
        <f t="shared" si="3911"/>
        <v>0</v>
      </c>
      <c r="AQ4836" s="86">
        <f t="shared" si="3911"/>
        <v>0</v>
      </c>
      <c r="AR4836" s="88">
        <f t="shared" si="3911"/>
        <v>0</v>
      </c>
      <c r="AS4836" s="86">
        <f t="shared" si="3911"/>
        <v>0</v>
      </c>
      <c r="AT4836" s="88">
        <f t="shared" si="3911"/>
        <v>0</v>
      </c>
      <c r="AU4836" s="86">
        <f t="shared" si="3911"/>
        <v>0</v>
      </c>
      <c r="AV4836" s="86">
        <f t="shared" si="3882"/>
        <v>0</v>
      </c>
      <c r="AW4836" s="93">
        <f t="shared" si="3883"/>
        <v>0</v>
      </c>
      <c r="AY4836" s="86">
        <f t="shared" si="3884"/>
        <v>0</v>
      </c>
      <c r="AZ4836" s="86">
        <f t="shared" si="3885"/>
        <v>0</v>
      </c>
      <c r="BA4836" s="86">
        <f t="shared" si="3886"/>
        <v>0</v>
      </c>
      <c r="BB4836" s="86">
        <f t="shared" si="3887"/>
        <v>0</v>
      </c>
      <c r="BC4836" s="86">
        <f t="shared" si="3893"/>
        <v>0</v>
      </c>
      <c r="BD4836" s="86">
        <f t="shared" si="3888"/>
        <v>0</v>
      </c>
    </row>
    <row r="4837" spans="2:56" x14ac:dyDescent="0.3">
      <c r="B4837" s="169" t="s">
        <v>166</v>
      </c>
      <c r="C4837" s="248"/>
      <c r="D4837" s="249"/>
      <c r="E4837" s="172">
        <f t="shared" ref="E4837:E4900" si="3912">IFERROR(D4837/C4837,0)</f>
        <v>0</v>
      </c>
      <c r="F4837" s="248"/>
      <c r="G4837" s="249"/>
      <c r="H4837" s="172">
        <f t="shared" ref="H4837:H4900" si="3913">IFERROR(G4837/F4837,0)</f>
        <v>0</v>
      </c>
      <c r="I4837" s="248"/>
      <c r="J4837" s="250"/>
      <c r="K4837" s="174">
        <f t="shared" ref="K4837:K4900" si="3914">IFERROR(J4837/I4837,0)</f>
        <v>0</v>
      </c>
      <c r="L4837" s="248"/>
      <c r="M4837" s="250"/>
      <c r="N4837" s="251"/>
      <c r="O4837" s="248"/>
      <c r="P4837" s="251"/>
      <c r="Q4837" s="166">
        <f t="shared" ref="Q4837:Q4900" si="3915">SUM(O4837:P4837)</f>
        <v>0</v>
      </c>
      <c r="R4837" s="251"/>
      <c r="S4837" s="251"/>
      <c r="T4837" s="167">
        <f t="shared" si="3889"/>
        <v>0</v>
      </c>
      <c r="U4837" s="157"/>
      <c r="V4837" s="248"/>
      <c r="W4837" s="251"/>
      <c r="X4837" s="166">
        <f t="shared" ref="X4837:X4900" si="3916">SUM(V4837:W4837)</f>
        <v>0</v>
      </c>
      <c r="Y4837" s="251"/>
      <c r="Z4837" s="251"/>
      <c r="AA4837" s="167">
        <f t="shared" si="3890"/>
        <v>0</v>
      </c>
      <c r="AB4837" s="157"/>
      <c r="AC4837" s="248"/>
      <c r="AD4837" s="251"/>
      <c r="AE4837" s="166">
        <f t="shared" ref="AE4837:AE4900" si="3917">SUM(AC4837:AD4837)</f>
        <v>0</v>
      </c>
      <c r="AF4837" s="251"/>
      <c r="AG4837" s="251"/>
      <c r="AH4837" s="167">
        <f t="shared" si="3891"/>
        <v>0</v>
      </c>
      <c r="AJ4837" s="252"/>
      <c r="AK4837" s="253"/>
      <c r="AL4837" s="254"/>
      <c r="AM4837" s="253"/>
      <c r="AN4837" s="254"/>
      <c r="AO4837" s="253"/>
      <c r="AP4837" s="254"/>
      <c r="AQ4837" s="253"/>
      <c r="AR4837" s="254"/>
      <c r="AS4837" s="253"/>
      <c r="AT4837" s="254"/>
      <c r="AU4837" s="253"/>
      <c r="AV4837" s="163">
        <f t="shared" ref="AV4837:AV4900" si="3918">SUM(AJ4837:AU4837)</f>
        <v>0</v>
      </c>
      <c r="AW4837" s="168">
        <f t="shared" ref="AW4837:AW4900" si="3919">T4837-AV4837</f>
        <v>0</v>
      </c>
      <c r="AY4837" s="163">
        <f t="shared" ref="AY4837:AY4900" si="3920">SUM(AJ4837:AL4837)</f>
        <v>0</v>
      </c>
      <c r="AZ4837" s="163">
        <f t="shared" ref="AZ4837:AZ4900" si="3921">SUM(AM4837:AO4837)</f>
        <v>0</v>
      </c>
      <c r="BA4837" s="163">
        <f t="shared" ref="BA4837:BA4900" si="3922">SUM(AP4837:AR4837)</f>
        <v>0</v>
      </c>
      <c r="BB4837" s="163">
        <f t="shared" ref="BB4837:BB4900" si="3923">SUM(AS4837:AU4837)</f>
        <v>0</v>
      </c>
      <c r="BC4837" s="163">
        <f t="shared" si="3893"/>
        <v>0</v>
      </c>
      <c r="BD4837" s="163">
        <f t="shared" ref="BD4837:BD4900" si="3924">T4837-BC4837</f>
        <v>0</v>
      </c>
    </row>
    <row r="4838" spans="2:56" x14ac:dyDescent="0.3">
      <c r="B4838" s="179" t="s">
        <v>167</v>
      </c>
      <c r="C4838" s="83">
        <f>SUM(C4839:C4844)</f>
        <v>158240</v>
      </c>
      <c r="D4838" s="84">
        <f>SUM(D4839:D4844)</f>
        <v>115380.29000000001</v>
      </c>
      <c r="E4838" s="85">
        <f t="shared" si="3912"/>
        <v>0.72914743427704753</v>
      </c>
      <c r="F4838" s="83">
        <f>SUM(F4839:F4844)</f>
        <v>329793</v>
      </c>
      <c r="G4838" s="84">
        <f>SUM(G4839:G4844)</f>
        <v>328797.81999999995</v>
      </c>
      <c r="H4838" s="85">
        <f t="shared" si="3913"/>
        <v>0.99698241017850575</v>
      </c>
      <c r="I4838" s="83">
        <f>SUM(I4839:I4844)</f>
        <v>319248</v>
      </c>
      <c r="J4838" s="86">
        <f>SUM(J4839:J4844)</f>
        <v>319194.91000000003</v>
      </c>
      <c r="K4838" s="87">
        <f t="shared" si="3914"/>
        <v>0.99983370295193719</v>
      </c>
      <c r="L4838" s="83">
        <f>SUM(L4839:L4844)</f>
        <v>138400</v>
      </c>
      <c r="M4838" s="86">
        <f>SUM(M4839:M4844)</f>
        <v>210884</v>
      </c>
      <c r="N4838" s="88">
        <f>SUM(N4839:N4844)</f>
        <v>0</v>
      </c>
      <c r="O4838" s="83">
        <f>SUM(O4839:O4844)</f>
        <v>32500</v>
      </c>
      <c r="P4838" s="88">
        <f>SUM(P4839:P4844)</f>
        <v>60000</v>
      </c>
      <c r="Q4838" s="177">
        <f t="shared" si="3915"/>
        <v>92500</v>
      </c>
      <c r="R4838" s="88">
        <f>SUM(R4839:R4844)</f>
        <v>0</v>
      </c>
      <c r="S4838" s="88">
        <f>SUM(S4839:S4844)</f>
        <v>0</v>
      </c>
      <c r="T4838" s="178">
        <f t="shared" ref="T4838:T4901" si="3925">SUM(Q4838:S4838)</f>
        <v>92500</v>
      </c>
      <c r="U4838" s="157"/>
      <c r="V4838" s="83">
        <f>SUM(V4839:V4844)</f>
        <v>32500</v>
      </c>
      <c r="W4838" s="88">
        <f>SUM(W4839:W4844)</f>
        <v>0</v>
      </c>
      <c r="X4838" s="177">
        <f t="shared" si="3916"/>
        <v>32500</v>
      </c>
      <c r="Y4838" s="88">
        <f>SUM(Y4839:Y4844)</f>
        <v>0</v>
      </c>
      <c r="Z4838" s="88">
        <f>SUM(Z4839:Z4844)</f>
        <v>0</v>
      </c>
      <c r="AA4838" s="178">
        <f t="shared" ref="AA4838:AA4901" si="3926">SUM(X4838:Z4838)</f>
        <v>32500</v>
      </c>
      <c r="AB4838" s="157"/>
      <c r="AC4838" s="83">
        <f>SUM(AC4839:AC4844)</f>
        <v>32500</v>
      </c>
      <c r="AD4838" s="88">
        <f>SUM(AD4839:AD4844)</f>
        <v>0</v>
      </c>
      <c r="AE4838" s="177">
        <f t="shared" si="3917"/>
        <v>32500</v>
      </c>
      <c r="AF4838" s="88">
        <f>SUM(AF4839:AF4844)</f>
        <v>0</v>
      </c>
      <c r="AG4838" s="88">
        <f>SUM(AG4839:AG4844)</f>
        <v>0</v>
      </c>
      <c r="AH4838" s="178">
        <f t="shared" ref="AH4838:AH4901" si="3927">SUM(AE4838:AG4838)</f>
        <v>32500</v>
      </c>
      <c r="AJ4838" s="84">
        <f t="shared" ref="AJ4838:AU4838" si="3928">SUM(AJ4839:AJ4844)</f>
        <v>0</v>
      </c>
      <c r="AK4838" s="86">
        <f t="shared" si="3928"/>
        <v>34750</v>
      </c>
      <c r="AL4838" s="88">
        <f t="shared" si="3928"/>
        <v>0</v>
      </c>
      <c r="AM4838" s="86">
        <f t="shared" si="3928"/>
        <v>0</v>
      </c>
      <c r="AN4838" s="88">
        <f t="shared" si="3928"/>
        <v>11500</v>
      </c>
      <c r="AO4838" s="86">
        <f t="shared" si="3928"/>
        <v>0</v>
      </c>
      <c r="AP4838" s="88">
        <f t="shared" si="3928"/>
        <v>0</v>
      </c>
      <c r="AQ4838" s="86">
        <f t="shared" si="3928"/>
        <v>26500</v>
      </c>
      <c r="AR4838" s="88">
        <f t="shared" si="3928"/>
        <v>0</v>
      </c>
      <c r="AS4838" s="86">
        <f t="shared" si="3928"/>
        <v>0</v>
      </c>
      <c r="AT4838" s="88">
        <f t="shared" si="3928"/>
        <v>19750</v>
      </c>
      <c r="AU4838" s="86">
        <f t="shared" si="3928"/>
        <v>0</v>
      </c>
      <c r="AV4838" s="86">
        <f t="shared" si="3918"/>
        <v>92500</v>
      </c>
      <c r="AW4838" s="93">
        <f t="shared" si="3919"/>
        <v>0</v>
      </c>
      <c r="AY4838" s="86">
        <f t="shared" si="3920"/>
        <v>34750</v>
      </c>
      <c r="AZ4838" s="86">
        <f t="shared" si="3921"/>
        <v>11500</v>
      </c>
      <c r="BA4838" s="86">
        <f t="shared" si="3922"/>
        <v>26500</v>
      </c>
      <c r="BB4838" s="86">
        <f t="shared" si="3923"/>
        <v>19750</v>
      </c>
      <c r="BC4838" s="86">
        <f t="shared" si="3893"/>
        <v>92500</v>
      </c>
      <c r="BD4838" s="86">
        <f t="shared" si="3924"/>
        <v>0</v>
      </c>
    </row>
    <row r="4839" spans="2:56" x14ac:dyDescent="0.3">
      <c r="B4839" s="169" t="s">
        <v>168</v>
      </c>
      <c r="C4839" s="248">
        <v>75400</v>
      </c>
      <c r="D4839" s="249">
        <v>63851.360000000001</v>
      </c>
      <c r="E4839" s="172">
        <f t="shared" si="3912"/>
        <v>0.84683501326259947</v>
      </c>
      <c r="F4839" s="248">
        <v>244107</v>
      </c>
      <c r="G4839" s="249">
        <v>244106.16</v>
      </c>
      <c r="H4839" s="172">
        <f t="shared" si="3913"/>
        <v>0.99999655888606231</v>
      </c>
      <c r="I4839" s="248">
        <v>237467</v>
      </c>
      <c r="J4839" s="250">
        <v>237450.6</v>
      </c>
      <c r="K4839" s="174">
        <f t="shared" si="3914"/>
        <v>0.99993093777240627</v>
      </c>
      <c r="L4839" s="248">
        <v>100800</v>
      </c>
      <c r="M4839" s="250">
        <v>149280</v>
      </c>
      <c r="N4839" s="251"/>
      <c r="O4839" s="248">
        <v>16500</v>
      </c>
      <c r="P4839" s="251">
        <v>30000</v>
      </c>
      <c r="Q4839" s="166">
        <f t="shared" si="3915"/>
        <v>46500</v>
      </c>
      <c r="R4839" s="251"/>
      <c r="S4839" s="251"/>
      <c r="T4839" s="167">
        <f t="shared" si="3925"/>
        <v>46500</v>
      </c>
      <c r="U4839" s="157"/>
      <c r="V4839" s="248">
        <v>16500</v>
      </c>
      <c r="W4839" s="251"/>
      <c r="X4839" s="166">
        <f t="shared" si="3916"/>
        <v>16500</v>
      </c>
      <c r="Y4839" s="251"/>
      <c r="Z4839" s="251"/>
      <c r="AA4839" s="167">
        <f t="shared" si="3926"/>
        <v>16500</v>
      </c>
      <c r="AB4839" s="157"/>
      <c r="AC4839" s="248">
        <v>16500</v>
      </c>
      <c r="AD4839" s="251"/>
      <c r="AE4839" s="166">
        <f t="shared" si="3917"/>
        <v>16500</v>
      </c>
      <c r="AF4839" s="251"/>
      <c r="AG4839" s="251"/>
      <c r="AH4839" s="167">
        <f t="shared" si="3927"/>
        <v>16500</v>
      </c>
      <c r="AJ4839" s="252"/>
      <c r="AK4839" s="253">
        <f>8250+15000</f>
        <v>23250</v>
      </c>
      <c r="AL4839" s="254"/>
      <c r="AM4839" s="253"/>
      <c r="AN4839" s="254"/>
      <c r="AO4839" s="253"/>
      <c r="AP4839" s="254"/>
      <c r="AQ4839" s="253">
        <v>15000</v>
      </c>
      <c r="AR4839" s="254"/>
      <c r="AS4839" s="253"/>
      <c r="AT4839" s="254">
        <v>8250</v>
      </c>
      <c r="AU4839" s="253"/>
      <c r="AV4839" s="163">
        <f t="shared" si="3918"/>
        <v>46500</v>
      </c>
      <c r="AW4839" s="168">
        <f t="shared" si="3919"/>
        <v>0</v>
      </c>
      <c r="AY4839" s="163">
        <f t="shared" si="3920"/>
        <v>23250</v>
      </c>
      <c r="AZ4839" s="163">
        <f t="shared" si="3921"/>
        <v>0</v>
      </c>
      <c r="BA4839" s="163">
        <f t="shared" si="3922"/>
        <v>15000</v>
      </c>
      <c r="BB4839" s="163">
        <f t="shared" si="3923"/>
        <v>8250</v>
      </c>
      <c r="BC4839" s="163">
        <f t="shared" si="3893"/>
        <v>46500</v>
      </c>
      <c r="BD4839" s="163">
        <f t="shared" si="3924"/>
        <v>0</v>
      </c>
    </row>
    <row r="4840" spans="2:56" x14ac:dyDescent="0.3">
      <c r="B4840" s="169" t="s">
        <v>169</v>
      </c>
      <c r="C4840" s="248">
        <v>6340</v>
      </c>
      <c r="D4840" s="249">
        <v>5406.75</v>
      </c>
      <c r="E4840" s="172">
        <f t="shared" si="3912"/>
        <v>0.8527996845425867</v>
      </c>
      <c r="F4840" s="248">
        <v>23067</v>
      </c>
      <c r="G4840" s="249">
        <v>22436.26</v>
      </c>
      <c r="H4840" s="172">
        <f t="shared" si="3913"/>
        <v>0.97265617548879346</v>
      </c>
      <c r="I4840" s="248">
        <v>27830</v>
      </c>
      <c r="J4840" s="250">
        <v>27793.47</v>
      </c>
      <c r="K4840" s="174">
        <f t="shared" si="3914"/>
        <v>0.99868738771110321</v>
      </c>
      <c r="L4840" s="248">
        <v>7200</v>
      </c>
      <c r="M4840" s="250">
        <v>14404</v>
      </c>
      <c r="N4840" s="251"/>
      <c r="O4840" s="248">
        <v>7000</v>
      </c>
      <c r="P4840" s="251">
        <v>10000</v>
      </c>
      <c r="Q4840" s="166">
        <f t="shared" si="3915"/>
        <v>17000</v>
      </c>
      <c r="R4840" s="251"/>
      <c r="S4840" s="251"/>
      <c r="T4840" s="167">
        <f t="shared" si="3925"/>
        <v>17000</v>
      </c>
      <c r="U4840" s="157"/>
      <c r="V4840" s="248">
        <v>7000</v>
      </c>
      <c r="W4840" s="251"/>
      <c r="X4840" s="166">
        <f t="shared" si="3916"/>
        <v>7000</v>
      </c>
      <c r="Y4840" s="251"/>
      <c r="Z4840" s="251"/>
      <c r="AA4840" s="167">
        <f t="shared" si="3926"/>
        <v>7000</v>
      </c>
      <c r="AB4840" s="157"/>
      <c r="AC4840" s="248">
        <v>7000</v>
      </c>
      <c r="AD4840" s="251"/>
      <c r="AE4840" s="166">
        <f t="shared" si="3917"/>
        <v>7000</v>
      </c>
      <c r="AF4840" s="251"/>
      <c r="AG4840" s="251"/>
      <c r="AH4840" s="167">
        <f t="shared" si="3927"/>
        <v>7000</v>
      </c>
      <c r="AJ4840" s="252"/>
      <c r="AK4840" s="253">
        <f>1750+2500</f>
        <v>4250</v>
      </c>
      <c r="AL4840" s="254"/>
      <c r="AM4840" s="253"/>
      <c r="AN4840" s="254">
        <f>1750+2500</f>
        <v>4250</v>
      </c>
      <c r="AO4840" s="253"/>
      <c r="AP4840" s="254"/>
      <c r="AQ4840" s="253">
        <f>1750+2500</f>
        <v>4250</v>
      </c>
      <c r="AR4840" s="254"/>
      <c r="AS4840" s="253"/>
      <c r="AT4840" s="254">
        <f>1750+2500</f>
        <v>4250</v>
      </c>
      <c r="AU4840" s="253"/>
      <c r="AV4840" s="163">
        <f t="shared" si="3918"/>
        <v>17000</v>
      </c>
      <c r="AW4840" s="168">
        <f t="shared" si="3919"/>
        <v>0</v>
      </c>
      <c r="AY4840" s="163">
        <f t="shared" si="3920"/>
        <v>4250</v>
      </c>
      <c r="AZ4840" s="163">
        <f t="shared" si="3921"/>
        <v>4250</v>
      </c>
      <c r="BA4840" s="163">
        <f t="shared" si="3922"/>
        <v>4250</v>
      </c>
      <c r="BB4840" s="163">
        <f t="shared" si="3923"/>
        <v>4250</v>
      </c>
      <c r="BC4840" s="163">
        <f t="shared" si="3893"/>
        <v>17000</v>
      </c>
      <c r="BD4840" s="163">
        <f t="shared" si="3924"/>
        <v>0</v>
      </c>
    </row>
    <row r="4841" spans="2:56" x14ac:dyDescent="0.3">
      <c r="B4841" s="169" t="s">
        <v>170</v>
      </c>
      <c r="C4841" s="248">
        <v>7500</v>
      </c>
      <c r="D4841" s="249">
        <v>1791</v>
      </c>
      <c r="E4841" s="172">
        <f t="shared" si="3912"/>
        <v>0.23880000000000001</v>
      </c>
      <c r="F4841" s="248">
        <v>2748</v>
      </c>
      <c r="G4841" s="249">
        <v>2747.56</v>
      </c>
      <c r="H4841" s="172">
        <f t="shared" si="3913"/>
        <v>0.99983988355167397</v>
      </c>
      <c r="I4841" s="248">
        <v>0</v>
      </c>
      <c r="J4841" s="250">
        <v>0</v>
      </c>
      <c r="K4841" s="174">
        <f t="shared" si="3914"/>
        <v>0</v>
      </c>
      <c r="L4841" s="248"/>
      <c r="M4841" s="250">
        <v>0</v>
      </c>
      <c r="N4841" s="251"/>
      <c r="O4841" s="248"/>
      <c r="P4841" s="251"/>
      <c r="Q4841" s="166">
        <f t="shared" si="3915"/>
        <v>0</v>
      </c>
      <c r="R4841" s="251"/>
      <c r="S4841" s="251"/>
      <c r="T4841" s="167">
        <f t="shared" si="3925"/>
        <v>0</v>
      </c>
      <c r="U4841" s="157"/>
      <c r="V4841" s="248"/>
      <c r="W4841" s="251"/>
      <c r="X4841" s="166">
        <f t="shared" si="3916"/>
        <v>0</v>
      </c>
      <c r="Y4841" s="251"/>
      <c r="Z4841" s="251"/>
      <c r="AA4841" s="167">
        <f t="shared" si="3926"/>
        <v>0</v>
      </c>
      <c r="AB4841" s="157"/>
      <c r="AC4841" s="248">
        <v>0</v>
      </c>
      <c r="AD4841" s="251"/>
      <c r="AE4841" s="166">
        <f t="shared" si="3917"/>
        <v>0</v>
      </c>
      <c r="AF4841" s="251"/>
      <c r="AG4841" s="251"/>
      <c r="AH4841" s="167">
        <f t="shared" si="3927"/>
        <v>0</v>
      </c>
      <c r="AJ4841" s="252"/>
      <c r="AK4841" s="253"/>
      <c r="AL4841" s="254"/>
      <c r="AM4841" s="253"/>
      <c r="AN4841" s="254"/>
      <c r="AO4841" s="253"/>
      <c r="AP4841" s="254"/>
      <c r="AQ4841" s="253"/>
      <c r="AR4841" s="254"/>
      <c r="AS4841" s="253"/>
      <c r="AT4841" s="254"/>
      <c r="AU4841" s="253"/>
      <c r="AV4841" s="163">
        <f t="shared" si="3918"/>
        <v>0</v>
      </c>
      <c r="AW4841" s="168">
        <f t="shared" si="3919"/>
        <v>0</v>
      </c>
      <c r="AY4841" s="163">
        <f t="shared" si="3920"/>
        <v>0</v>
      </c>
      <c r="AZ4841" s="163">
        <f t="shared" si="3921"/>
        <v>0</v>
      </c>
      <c r="BA4841" s="163">
        <f t="shared" si="3922"/>
        <v>0</v>
      </c>
      <c r="BB4841" s="163">
        <f t="shared" si="3923"/>
        <v>0</v>
      </c>
      <c r="BC4841" s="163">
        <f t="shared" ref="BC4841:BC4904" si="3929">SUM(AY4841,AZ4841,BA4841,BB4841)</f>
        <v>0</v>
      </c>
      <c r="BD4841" s="163">
        <f t="shared" si="3924"/>
        <v>0</v>
      </c>
    </row>
    <row r="4842" spans="2:56" x14ac:dyDescent="0.3">
      <c r="B4842" s="169" t="s">
        <v>171</v>
      </c>
      <c r="C4842" s="248">
        <v>34000</v>
      </c>
      <c r="D4842" s="249">
        <v>29094.99</v>
      </c>
      <c r="E4842" s="172">
        <f t="shared" si="3912"/>
        <v>0.85573500000000002</v>
      </c>
      <c r="F4842" s="248">
        <v>44500</v>
      </c>
      <c r="G4842" s="249">
        <v>44137.8</v>
      </c>
      <c r="H4842" s="172">
        <f t="shared" si="3913"/>
        <v>0.99186067415730339</v>
      </c>
      <c r="I4842" s="248">
        <v>53951</v>
      </c>
      <c r="J4842" s="250">
        <v>53950.84</v>
      </c>
      <c r="K4842" s="174">
        <f t="shared" si="3914"/>
        <v>0.99999703434598053</v>
      </c>
      <c r="L4842" s="248">
        <v>30400</v>
      </c>
      <c r="M4842" s="250">
        <v>47200</v>
      </c>
      <c r="N4842" s="251"/>
      <c r="O4842" s="248">
        <v>9000</v>
      </c>
      <c r="P4842" s="251">
        <v>20000</v>
      </c>
      <c r="Q4842" s="166">
        <f t="shared" si="3915"/>
        <v>29000</v>
      </c>
      <c r="R4842" s="251"/>
      <c r="S4842" s="251"/>
      <c r="T4842" s="167">
        <f t="shared" si="3925"/>
        <v>29000</v>
      </c>
      <c r="U4842" s="157"/>
      <c r="V4842" s="248">
        <v>9000</v>
      </c>
      <c r="W4842" s="251"/>
      <c r="X4842" s="166">
        <f t="shared" si="3916"/>
        <v>9000</v>
      </c>
      <c r="Y4842" s="251"/>
      <c r="Z4842" s="251"/>
      <c r="AA4842" s="167">
        <f t="shared" si="3926"/>
        <v>9000</v>
      </c>
      <c r="AB4842" s="157"/>
      <c r="AC4842" s="248">
        <v>9000</v>
      </c>
      <c r="AD4842" s="251"/>
      <c r="AE4842" s="166">
        <f t="shared" si="3917"/>
        <v>9000</v>
      </c>
      <c r="AF4842" s="251"/>
      <c r="AG4842" s="251"/>
      <c r="AH4842" s="167">
        <f t="shared" si="3927"/>
        <v>9000</v>
      </c>
      <c r="AJ4842" s="252"/>
      <c r="AK4842" s="253">
        <f>2250+5000</f>
        <v>7250</v>
      </c>
      <c r="AL4842" s="254"/>
      <c r="AM4842" s="253"/>
      <c r="AN4842" s="254">
        <f>2250+5000</f>
        <v>7250</v>
      </c>
      <c r="AO4842" s="253"/>
      <c r="AP4842" s="254"/>
      <c r="AQ4842" s="253">
        <f>2250+5000</f>
        <v>7250</v>
      </c>
      <c r="AR4842" s="254"/>
      <c r="AS4842" s="253"/>
      <c r="AT4842" s="254">
        <f>2250+5000</f>
        <v>7250</v>
      </c>
      <c r="AU4842" s="253"/>
      <c r="AV4842" s="163">
        <f t="shared" si="3918"/>
        <v>29000</v>
      </c>
      <c r="AW4842" s="168">
        <f t="shared" si="3919"/>
        <v>0</v>
      </c>
      <c r="AY4842" s="163">
        <f t="shared" si="3920"/>
        <v>7250</v>
      </c>
      <c r="AZ4842" s="163">
        <f t="shared" si="3921"/>
        <v>7250</v>
      </c>
      <c r="BA4842" s="163">
        <f t="shared" si="3922"/>
        <v>7250</v>
      </c>
      <c r="BB4842" s="163">
        <f t="shared" si="3923"/>
        <v>7250</v>
      </c>
      <c r="BC4842" s="163">
        <f t="shared" si="3929"/>
        <v>29000</v>
      </c>
      <c r="BD4842" s="163">
        <f t="shared" si="3924"/>
        <v>0</v>
      </c>
    </row>
    <row r="4843" spans="2:56" x14ac:dyDescent="0.3">
      <c r="B4843" s="169" t="s">
        <v>172</v>
      </c>
      <c r="C4843" s="248">
        <v>35000</v>
      </c>
      <c r="D4843" s="249">
        <v>15236.19</v>
      </c>
      <c r="E4843" s="172">
        <f t="shared" si="3912"/>
        <v>0.43531971428571431</v>
      </c>
      <c r="F4843" s="248">
        <v>15371</v>
      </c>
      <c r="G4843" s="249">
        <v>15370.04</v>
      </c>
      <c r="H4843" s="172">
        <f t="shared" si="3913"/>
        <v>0.99993754472708352</v>
      </c>
      <c r="I4843" s="248"/>
      <c r="J4843" s="250"/>
      <c r="K4843" s="174">
        <f t="shared" si="3914"/>
        <v>0</v>
      </c>
      <c r="L4843" s="248"/>
      <c r="M4843" s="250"/>
      <c r="N4843" s="251"/>
      <c r="O4843" s="248"/>
      <c r="P4843" s="251"/>
      <c r="Q4843" s="166">
        <f t="shared" si="3915"/>
        <v>0</v>
      </c>
      <c r="R4843" s="251"/>
      <c r="S4843" s="251"/>
      <c r="T4843" s="167">
        <f t="shared" si="3925"/>
        <v>0</v>
      </c>
      <c r="U4843" s="157"/>
      <c r="V4843" s="248"/>
      <c r="W4843" s="251"/>
      <c r="X4843" s="166">
        <f t="shared" si="3916"/>
        <v>0</v>
      </c>
      <c r="Y4843" s="251"/>
      <c r="Z4843" s="251"/>
      <c r="AA4843" s="167">
        <f t="shared" si="3926"/>
        <v>0</v>
      </c>
      <c r="AB4843" s="157"/>
      <c r="AC4843" s="248"/>
      <c r="AD4843" s="251"/>
      <c r="AE4843" s="166">
        <f t="shared" si="3917"/>
        <v>0</v>
      </c>
      <c r="AF4843" s="251"/>
      <c r="AG4843" s="251"/>
      <c r="AH4843" s="167">
        <f t="shared" si="3927"/>
        <v>0</v>
      </c>
      <c r="AJ4843" s="252"/>
      <c r="AK4843" s="253"/>
      <c r="AL4843" s="254"/>
      <c r="AM4843" s="253"/>
      <c r="AN4843" s="254"/>
      <c r="AO4843" s="253"/>
      <c r="AP4843" s="254"/>
      <c r="AQ4843" s="253"/>
      <c r="AR4843" s="254"/>
      <c r="AS4843" s="253"/>
      <c r="AT4843" s="254"/>
      <c r="AU4843" s="253"/>
      <c r="AV4843" s="163">
        <f t="shared" si="3918"/>
        <v>0</v>
      </c>
      <c r="AW4843" s="168">
        <f t="shared" si="3919"/>
        <v>0</v>
      </c>
      <c r="AY4843" s="163">
        <f t="shared" si="3920"/>
        <v>0</v>
      </c>
      <c r="AZ4843" s="163">
        <f t="shared" si="3921"/>
        <v>0</v>
      </c>
      <c r="BA4843" s="163">
        <f t="shared" si="3922"/>
        <v>0</v>
      </c>
      <c r="BB4843" s="163">
        <f t="shared" si="3923"/>
        <v>0</v>
      </c>
      <c r="BC4843" s="163">
        <f t="shared" si="3929"/>
        <v>0</v>
      </c>
      <c r="BD4843" s="163">
        <f t="shared" si="3924"/>
        <v>0</v>
      </c>
    </row>
    <row r="4844" spans="2:56" x14ac:dyDescent="0.3">
      <c r="B4844" s="169" t="s">
        <v>173</v>
      </c>
      <c r="C4844" s="248"/>
      <c r="D4844" s="249"/>
      <c r="E4844" s="172">
        <f t="shared" si="3912"/>
        <v>0</v>
      </c>
      <c r="F4844" s="248"/>
      <c r="G4844" s="249"/>
      <c r="H4844" s="172">
        <f t="shared" si="3913"/>
        <v>0</v>
      </c>
      <c r="I4844" s="248"/>
      <c r="J4844" s="250"/>
      <c r="K4844" s="174">
        <f t="shared" si="3914"/>
        <v>0</v>
      </c>
      <c r="L4844" s="248"/>
      <c r="M4844" s="250"/>
      <c r="N4844" s="251"/>
      <c r="O4844" s="248"/>
      <c r="P4844" s="251"/>
      <c r="Q4844" s="166">
        <f t="shared" si="3915"/>
        <v>0</v>
      </c>
      <c r="R4844" s="251"/>
      <c r="S4844" s="251"/>
      <c r="T4844" s="167">
        <f t="shared" si="3925"/>
        <v>0</v>
      </c>
      <c r="U4844" s="157"/>
      <c r="V4844" s="248"/>
      <c r="W4844" s="251"/>
      <c r="X4844" s="166">
        <f t="shared" si="3916"/>
        <v>0</v>
      </c>
      <c r="Y4844" s="251"/>
      <c r="Z4844" s="251"/>
      <c r="AA4844" s="167">
        <f t="shared" si="3926"/>
        <v>0</v>
      </c>
      <c r="AB4844" s="157"/>
      <c r="AC4844" s="248"/>
      <c r="AD4844" s="251"/>
      <c r="AE4844" s="166">
        <f t="shared" si="3917"/>
        <v>0</v>
      </c>
      <c r="AF4844" s="251"/>
      <c r="AG4844" s="251"/>
      <c r="AH4844" s="167">
        <f t="shared" si="3927"/>
        <v>0</v>
      </c>
      <c r="AJ4844" s="252"/>
      <c r="AK4844" s="253"/>
      <c r="AL4844" s="254"/>
      <c r="AM4844" s="253"/>
      <c r="AN4844" s="254"/>
      <c r="AO4844" s="253"/>
      <c r="AP4844" s="254"/>
      <c r="AQ4844" s="253"/>
      <c r="AR4844" s="254"/>
      <c r="AS4844" s="253"/>
      <c r="AT4844" s="254"/>
      <c r="AU4844" s="253"/>
      <c r="AV4844" s="163">
        <f t="shared" si="3918"/>
        <v>0</v>
      </c>
      <c r="AW4844" s="168">
        <f t="shared" si="3919"/>
        <v>0</v>
      </c>
      <c r="AY4844" s="163">
        <f t="shared" si="3920"/>
        <v>0</v>
      </c>
      <c r="AZ4844" s="163">
        <f t="shared" si="3921"/>
        <v>0</v>
      </c>
      <c r="BA4844" s="163">
        <f t="shared" si="3922"/>
        <v>0</v>
      </c>
      <c r="BB4844" s="163">
        <f t="shared" si="3923"/>
        <v>0</v>
      </c>
      <c r="BC4844" s="163">
        <f t="shared" si="3929"/>
        <v>0</v>
      </c>
      <c r="BD4844" s="163">
        <f t="shared" si="3924"/>
        <v>0</v>
      </c>
    </row>
    <row r="4845" spans="2:56" x14ac:dyDescent="0.3">
      <c r="B4845" s="179" t="s">
        <v>174</v>
      </c>
      <c r="C4845" s="83">
        <f>SUM(C4846)</f>
        <v>0</v>
      </c>
      <c r="D4845" s="84">
        <f>SUM(D4846)</f>
        <v>0</v>
      </c>
      <c r="E4845" s="85">
        <f t="shared" si="3912"/>
        <v>0</v>
      </c>
      <c r="F4845" s="83">
        <f>SUM(F4846)</f>
        <v>0</v>
      </c>
      <c r="G4845" s="84">
        <f>SUM(G4846)</f>
        <v>0</v>
      </c>
      <c r="H4845" s="85">
        <f t="shared" si="3913"/>
        <v>0</v>
      </c>
      <c r="I4845" s="83">
        <f>SUM(I4846)</f>
        <v>0</v>
      </c>
      <c r="J4845" s="86">
        <f>SUM(J4846)</f>
        <v>0</v>
      </c>
      <c r="K4845" s="87">
        <f t="shared" si="3914"/>
        <v>0</v>
      </c>
      <c r="L4845" s="83">
        <f>SUM(L4846)</f>
        <v>0</v>
      </c>
      <c r="M4845" s="86">
        <f>SUM(M4846)</f>
        <v>0</v>
      </c>
      <c r="N4845" s="88">
        <f>SUM(N4846)</f>
        <v>0</v>
      </c>
      <c r="O4845" s="83">
        <f>SUM(O4846)</f>
        <v>0</v>
      </c>
      <c r="P4845" s="88">
        <f>SUM(P4846)</f>
        <v>0</v>
      </c>
      <c r="Q4845" s="177">
        <f t="shared" si="3915"/>
        <v>0</v>
      </c>
      <c r="R4845" s="88">
        <f>SUM(R4846)</f>
        <v>0</v>
      </c>
      <c r="S4845" s="88">
        <f>SUM(S4846)</f>
        <v>0</v>
      </c>
      <c r="T4845" s="178">
        <f t="shared" si="3925"/>
        <v>0</v>
      </c>
      <c r="U4845" s="157"/>
      <c r="V4845" s="83">
        <f>SUM(V4846)</f>
        <v>0</v>
      </c>
      <c r="W4845" s="88">
        <f>SUM(W4846)</f>
        <v>0</v>
      </c>
      <c r="X4845" s="177">
        <f t="shared" si="3916"/>
        <v>0</v>
      </c>
      <c r="Y4845" s="88">
        <f>SUM(Y4846)</f>
        <v>0</v>
      </c>
      <c r="Z4845" s="88">
        <f>SUM(Z4846)</f>
        <v>0</v>
      </c>
      <c r="AA4845" s="178">
        <f t="shared" si="3926"/>
        <v>0</v>
      </c>
      <c r="AB4845" s="157"/>
      <c r="AC4845" s="83">
        <f>SUM(AC4846)</f>
        <v>0</v>
      </c>
      <c r="AD4845" s="88">
        <f>SUM(AD4846)</f>
        <v>0</v>
      </c>
      <c r="AE4845" s="177">
        <f t="shared" si="3917"/>
        <v>0</v>
      </c>
      <c r="AF4845" s="88">
        <f>SUM(AF4846)</f>
        <v>0</v>
      </c>
      <c r="AG4845" s="88">
        <f>SUM(AG4846)</f>
        <v>0</v>
      </c>
      <c r="AH4845" s="178">
        <f t="shared" si="3927"/>
        <v>0</v>
      </c>
      <c r="AJ4845" s="84">
        <f t="shared" ref="AJ4845:AU4845" si="3930">SUM(AJ4846)</f>
        <v>0</v>
      </c>
      <c r="AK4845" s="86">
        <f t="shared" si="3930"/>
        <v>0</v>
      </c>
      <c r="AL4845" s="88">
        <f t="shared" si="3930"/>
        <v>0</v>
      </c>
      <c r="AM4845" s="86">
        <f t="shared" si="3930"/>
        <v>0</v>
      </c>
      <c r="AN4845" s="88">
        <f t="shared" si="3930"/>
        <v>0</v>
      </c>
      <c r="AO4845" s="86">
        <f t="shared" si="3930"/>
        <v>0</v>
      </c>
      <c r="AP4845" s="88">
        <f t="shared" si="3930"/>
        <v>0</v>
      </c>
      <c r="AQ4845" s="86">
        <f t="shared" si="3930"/>
        <v>0</v>
      </c>
      <c r="AR4845" s="88">
        <f t="shared" si="3930"/>
        <v>0</v>
      </c>
      <c r="AS4845" s="86">
        <f t="shared" si="3930"/>
        <v>0</v>
      </c>
      <c r="AT4845" s="88">
        <f t="shared" si="3930"/>
        <v>0</v>
      </c>
      <c r="AU4845" s="86">
        <f t="shared" si="3930"/>
        <v>0</v>
      </c>
      <c r="AV4845" s="86">
        <f t="shared" si="3918"/>
        <v>0</v>
      </c>
      <c r="AW4845" s="93">
        <f t="shared" si="3919"/>
        <v>0</v>
      </c>
      <c r="AY4845" s="86">
        <f t="shared" si="3920"/>
        <v>0</v>
      </c>
      <c r="AZ4845" s="86">
        <f t="shared" si="3921"/>
        <v>0</v>
      </c>
      <c r="BA4845" s="86">
        <f t="shared" si="3922"/>
        <v>0</v>
      </c>
      <c r="BB4845" s="86">
        <f t="shared" si="3923"/>
        <v>0</v>
      </c>
      <c r="BC4845" s="86">
        <f t="shared" si="3929"/>
        <v>0</v>
      </c>
      <c r="BD4845" s="86">
        <f t="shared" si="3924"/>
        <v>0</v>
      </c>
    </row>
    <row r="4846" spans="2:56" x14ac:dyDescent="0.3">
      <c r="B4846" s="169" t="s">
        <v>175</v>
      </c>
      <c r="C4846" s="248"/>
      <c r="D4846" s="249"/>
      <c r="E4846" s="172">
        <f t="shared" si="3912"/>
        <v>0</v>
      </c>
      <c r="F4846" s="248"/>
      <c r="G4846" s="249"/>
      <c r="H4846" s="172">
        <f t="shared" si="3913"/>
        <v>0</v>
      </c>
      <c r="I4846" s="248"/>
      <c r="J4846" s="250"/>
      <c r="K4846" s="174">
        <f t="shared" si="3914"/>
        <v>0</v>
      </c>
      <c r="L4846" s="248"/>
      <c r="M4846" s="250"/>
      <c r="N4846" s="251"/>
      <c r="O4846" s="248"/>
      <c r="P4846" s="251"/>
      <c r="Q4846" s="166">
        <f t="shared" si="3915"/>
        <v>0</v>
      </c>
      <c r="R4846" s="251"/>
      <c r="S4846" s="251"/>
      <c r="T4846" s="167">
        <f t="shared" si="3925"/>
        <v>0</v>
      </c>
      <c r="U4846" s="157"/>
      <c r="V4846" s="248"/>
      <c r="W4846" s="251"/>
      <c r="X4846" s="166">
        <f t="shared" si="3916"/>
        <v>0</v>
      </c>
      <c r="Y4846" s="251"/>
      <c r="Z4846" s="251"/>
      <c r="AA4846" s="167">
        <f t="shared" si="3926"/>
        <v>0</v>
      </c>
      <c r="AB4846" s="157"/>
      <c r="AC4846" s="248"/>
      <c r="AD4846" s="251"/>
      <c r="AE4846" s="166">
        <f t="shared" si="3917"/>
        <v>0</v>
      </c>
      <c r="AF4846" s="251"/>
      <c r="AG4846" s="251"/>
      <c r="AH4846" s="167">
        <f t="shared" si="3927"/>
        <v>0</v>
      </c>
      <c r="AJ4846" s="252"/>
      <c r="AK4846" s="253"/>
      <c r="AL4846" s="254"/>
      <c r="AM4846" s="253"/>
      <c r="AN4846" s="254"/>
      <c r="AO4846" s="253"/>
      <c r="AP4846" s="254"/>
      <c r="AQ4846" s="253"/>
      <c r="AR4846" s="254"/>
      <c r="AS4846" s="253"/>
      <c r="AT4846" s="254"/>
      <c r="AU4846" s="253"/>
      <c r="AV4846" s="163">
        <f t="shared" si="3918"/>
        <v>0</v>
      </c>
      <c r="AW4846" s="168">
        <f t="shared" si="3919"/>
        <v>0</v>
      </c>
      <c r="AY4846" s="163">
        <f t="shared" si="3920"/>
        <v>0</v>
      </c>
      <c r="AZ4846" s="163">
        <f t="shared" si="3921"/>
        <v>0</v>
      </c>
      <c r="BA4846" s="163">
        <f t="shared" si="3922"/>
        <v>0</v>
      </c>
      <c r="BB4846" s="163">
        <f t="shared" si="3923"/>
        <v>0</v>
      </c>
      <c r="BC4846" s="163">
        <f t="shared" si="3929"/>
        <v>0</v>
      </c>
      <c r="BD4846" s="163">
        <f t="shared" si="3924"/>
        <v>0</v>
      </c>
    </row>
    <row r="4847" spans="2:56" x14ac:dyDescent="0.3">
      <c r="B4847" s="179" t="s">
        <v>176</v>
      </c>
      <c r="C4847" s="83">
        <f>SUM(C4848:C4852)</f>
        <v>0</v>
      </c>
      <c r="D4847" s="84">
        <f>SUM(D4848:D4852)</f>
        <v>0</v>
      </c>
      <c r="E4847" s="85">
        <f t="shared" si="3912"/>
        <v>0</v>
      </c>
      <c r="F4847" s="83">
        <f>SUM(F4848:F4852)</f>
        <v>0</v>
      </c>
      <c r="G4847" s="84">
        <f>SUM(G4848:G4852)</f>
        <v>0</v>
      </c>
      <c r="H4847" s="85">
        <f t="shared" si="3913"/>
        <v>0</v>
      </c>
      <c r="I4847" s="83">
        <f>SUM(I4848:I4852)</f>
        <v>0</v>
      </c>
      <c r="J4847" s="86">
        <f>SUM(J4848:J4852)</f>
        <v>0</v>
      </c>
      <c r="K4847" s="87">
        <f t="shared" si="3914"/>
        <v>0</v>
      </c>
      <c r="L4847" s="83">
        <f>SUM(L4848:L4852)</f>
        <v>0</v>
      </c>
      <c r="M4847" s="86">
        <f>SUM(M4848:M4852)</f>
        <v>0</v>
      </c>
      <c r="N4847" s="88">
        <f>SUM(N4848:N4852)</f>
        <v>0</v>
      </c>
      <c r="O4847" s="83">
        <f>SUM(O4848:O4852)</f>
        <v>0</v>
      </c>
      <c r="P4847" s="88">
        <f>SUM(P4848:P4852)</f>
        <v>0</v>
      </c>
      <c r="Q4847" s="177">
        <f t="shared" si="3915"/>
        <v>0</v>
      </c>
      <c r="R4847" s="88">
        <f>SUM(R4848:R4852)</f>
        <v>0</v>
      </c>
      <c r="S4847" s="88">
        <f>SUM(S4848:S4852)</f>
        <v>0</v>
      </c>
      <c r="T4847" s="178">
        <f t="shared" si="3925"/>
        <v>0</v>
      </c>
      <c r="U4847" s="157"/>
      <c r="V4847" s="83">
        <f>SUM(V4848:V4852)</f>
        <v>0</v>
      </c>
      <c r="W4847" s="88">
        <f>SUM(W4848:W4852)</f>
        <v>0</v>
      </c>
      <c r="X4847" s="177">
        <f t="shared" si="3916"/>
        <v>0</v>
      </c>
      <c r="Y4847" s="88">
        <f>SUM(Y4848:Y4852)</f>
        <v>0</v>
      </c>
      <c r="Z4847" s="88">
        <f>SUM(Z4848:Z4852)</f>
        <v>0</v>
      </c>
      <c r="AA4847" s="178">
        <f t="shared" si="3926"/>
        <v>0</v>
      </c>
      <c r="AB4847" s="157"/>
      <c r="AC4847" s="83">
        <f>SUM(AC4848:AC4852)</f>
        <v>0</v>
      </c>
      <c r="AD4847" s="88">
        <f>SUM(AD4848:AD4852)</f>
        <v>0</v>
      </c>
      <c r="AE4847" s="177">
        <f t="shared" si="3917"/>
        <v>0</v>
      </c>
      <c r="AF4847" s="88">
        <f>SUM(AF4848:AF4852)</f>
        <v>0</v>
      </c>
      <c r="AG4847" s="88">
        <f>SUM(AG4848:AG4852)</f>
        <v>0</v>
      </c>
      <c r="AH4847" s="178">
        <f t="shared" si="3927"/>
        <v>0</v>
      </c>
      <c r="AJ4847" s="84">
        <f t="shared" ref="AJ4847:AU4847" si="3931">SUM(AJ4848:AJ4852)</f>
        <v>0</v>
      </c>
      <c r="AK4847" s="86">
        <f t="shared" si="3931"/>
        <v>0</v>
      </c>
      <c r="AL4847" s="88">
        <f t="shared" si="3931"/>
        <v>0</v>
      </c>
      <c r="AM4847" s="86">
        <f t="shared" si="3931"/>
        <v>0</v>
      </c>
      <c r="AN4847" s="88">
        <f t="shared" si="3931"/>
        <v>0</v>
      </c>
      <c r="AO4847" s="86">
        <f t="shared" si="3931"/>
        <v>0</v>
      </c>
      <c r="AP4847" s="88">
        <f t="shared" si="3931"/>
        <v>0</v>
      </c>
      <c r="AQ4847" s="86">
        <f t="shared" si="3931"/>
        <v>0</v>
      </c>
      <c r="AR4847" s="88">
        <f t="shared" si="3931"/>
        <v>0</v>
      </c>
      <c r="AS4847" s="86">
        <f t="shared" si="3931"/>
        <v>0</v>
      </c>
      <c r="AT4847" s="88">
        <f t="shared" si="3931"/>
        <v>0</v>
      </c>
      <c r="AU4847" s="86">
        <f t="shared" si="3931"/>
        <v>0</v>
      </c>
      <c r="AV4847" s="86">
        <f t="shared" si="3918"/>
        <v>0</v>
      </c>
      <c r="AW4847" s="93">
        <f t="shared" si="3919"/>
        <v>0</v>
      </c>
      <c r="AY4847" s="86">
        <f t="shared" si="3920"/>
        <v>0</v>
      </c>
      <c r="AZ4847" s="86">
        <f t="shared" si="3921"/>
        <v>0</v>
      </c>
      <c r="BA4847" s="86">
        <f t="shared" si="3922"/>
        <v>0</v>
      </c>
      <c r="BB4847" s="86">
        <f t="shared" si="3923"/>
        <v>0</v>
      </c>
      <c r="BC4847" s="86">
        <f t="shared" si="3929"/>
        <v>0</v>
      </c>
      <c r="BD4847" s="86">
        <f t="shared" si="3924"/>
        <v>0</v>
      </c>
    </row>
    <row r="4848" spans="2:56" x14ac:dyDescent="0.3">
      <c r="B4848" s="169" t="s">
        <v>177</v>
      </c>
      <c r="C4848" s="248"/>
      <c r="D4848" s="249"/>
      <c r="E4848" s="172">
        <f t="shared" si="3912"/>
        <v>0</v>
      </c>
      <c r="F4848" s="248"/>
      <c r="G4848" s="249"/>
      <c r="H4848" s="172">
        <f t="shared" si="3913"/>
        <v>0</v>
      </c>
      <c r="I4848" s="248"/>
      <c r="J4848" s="250"/>
      <c r="K4848" s="174">
        <f t="shared" si="3914"/>
        <v>0</v>
      </c>
      <c r="L4848" s="248"/>
      <c r="M4848" s="250"/>
      <c r="N4848" s="251"/>
      <c r="O4848" s="248"/>
      <c r="P4848" s="251"/>
      <c r="Q4848" s="166">
        <f t="shared" si="3915"/>
        <v>0</v>
      </c>
      <c r="R4848" s="251"/>
      <c r="S4848" s="251"/>
      <c r="T4848" s="167">
        <f t="shared" si="3925"/>
        <v>0</v>
      </c>
      <c r="U4848" s="157"/>
      <c r="V4848" s="248"/>
      <c r="W4848" s="251"/>
      <c r="X4848" s="166">
        <f t="shared" si="3916"/>
        <v>0</v>
      </c>
      <c r="Y4848" s="251"/>
      <c r="Z4848" s="251"/>
      <c r="AA4848" s="167">
        <f t="shared" si="3926"/>
        <v>0</v>
      </c>
      <c r="AB4848" s="157"/>
      <c r="AC4848" s="248"/>
      <c r="AD4848" s="251"/>
      <c r="AE4848" s="166">
        <f t="shared" si="3917"/>
        <v>0</v>
      </c>
      <c r="AF4848" s="251"/>
      <c r="AG4848" s="251"/>
      <c r="AH4848" s="167">
        <f t="shared" si="3927"/>
        <v>0</v>
      </c>
      <c r="AJ4848" s="252"/>
      <c r="AK4848" s="253"/>
      <c r="AL4848" s="254"/>
      <c r="AM4848" s="253"/>
      <c r="AN4848" s="254"/>
      <c r="AO4848" s="253"/>
      <c r="AP4848" s="254"/>
      <c r="AQ4848" s="253"/>
      <c r="AR4848" s="254"/>
      <c r="AS4848" s="253"/>
      <c r="AT4848" s="254"/>
      <c r="AU4848" s="253"/>
      <c r="AV4848" s="163">
        <f t="shared" si="3918"/>
        <v>0</v>
      </c>
      <c r="AW4848" s="168">
        <f t="shared" si="3919"/>
        <v>0</v>
      </c>
      <c r="AY4848" s="163">
        <f t="shared" si="3920"/>
        <v>0</v>
      </c>
      <c r="AZ4848" s="163">
        <f t="shared" si="3921"/>
        <v>0</v>
      </c>
      <c r="BA4848" s="163">
        <f t="shared" si="3922"/>
        <v>0</v>
      </c>
      <c r="BB4848" s="163">
        <f t="shared" si="3923"/>
        <v>0</v>
      </c>
      <c r="BC4848" s="163">
        <f t="shared" si="3929"/>
        <v>0</v>
      </c>
      <c r="BD4848" s="163">
        <f t="shared" si="3924"/>
        <v>0</v>
      </c>
    </row>
    <row r="4849" spans="2:56" x14ac:dyDescent="0.3">
      <c r="B4849" s="169" t="s">
        <v>178</v>
      </c>
      <c r="C4849" s="248"/>
      <c r="D4849" s="249"/>
      <c r="E4849" s="172">
        <f t="shared" si="3912"/>
        <v>0</v>
      </c>
      <c r="F4849" s="248"/>
      <c r="G4849" s="249"/>
      <c r="H4849" s="172">
        <f t="shared" si="3913"/>
        <v>0</v>
      </c>
      <c r="I4849" s="248"/>
      <c r="J4849" s="250"/>
      <c r="K4849" s="174">
        <f t="shared" si="3914"/>
        <v>0</v>
      </c>
      <c r="L4849" s="248"/>
      <c r="M4849" s="250"/>
      <c r="N4849" s="251"/>
      <c r="O4849" s="248"/>
      <c r="P4849" s="251"/>
      <c r="Q4849" s="166">
        <f t="shared" si="3915"/>
        <v>0</v>
      </c>
      <c r="R4849" s="251"/>
      <c r="S4849" s="251"/>
      <c r="T4849" s="167">
        <f t="shared" si="3925"/>
        <v>0</v>
      </c>
      <c r="U4849" s="157"/>
      <c r="V4849" s="248"/>
      <c r="W4849" s="251"/>
      <c r="X4849" s="166">
        <f t="shared" si="3916"/>
        <v>0</v>
      </c>
      <c r="Y4849" s="251"/>
      <c r="Z4849" s="251"/>
      <c r="AA4849" s="167">
        <f t="shared" si="3926"/>
        <v>0</v>
      </c>
      <c r="AB4849" s="157"/>
      <c r="AC4849" s="248"/>
      <c r="AD4849" s="251"/>
      <c r="AE4849" s="166">
        <f t="shared" si="3917"/>
        <v>0</v>
      </c>
      <c r="AF4849" s="251"/>
      <c r="AG4849" s="251"/>
      <c r="AH4849" s="167">
        <f t="shared" si="3927"/>
        <v>0</v>
      </c>
      <c r="AJ4849" s="252"/>
      <c r="AK4849" s="253"/>
      <c r="AL4849" s="254"/>
      <c r="AM4849" s="253"/>
      <c r="AN4849" s="254"/>
      <c r="AO4849" s="253"/>
      <c r="AP4849" s="254"/>
      <c r="AQ4849" s="253"/>
      <c r="AR4849" s="254"/>
      <c r="AS4849" s="253"/>
      <c r="AT4849" s="254"/>
      <c r="AU4849" s="253"/>
      <c r="AV4849" s="163">
        <f t="shared" si="3918"/>
        <v>0</v>
      </c>
      <c r="AW4849" s="168">
        <f t="shared" si="3919"/>
        <v>0</v>
      </c>
      <c r="AY4849" s="163">
        <f t="shared" si="3920"/>
        <v>0</v>
      </c>
      <c r="AZ4849" s="163">
        <f t="shared" si="3921"/>
        <v>0</v>
      </c>
      <c r="BA4849" s="163">
        <f t="shared" si="3922"/>
        <v>0</v>
      </c>
      <c r="BB4849" s="163">
        <f t="shared" si="3923"/>
        <v>0</v>
      </c>
      <c r="BC4849" s="163">
        <f t="shared" si="3929"/>
        <v>0</v>
      </c>
      <c r="BD4849" s="163">
        <f t="shared" si="3924"/>
        <v>0</v>
      </c>
    </row>
    <row r="4850" spans="2:56" x14ac:dyDescent="0.3">
      <c r="B4850" s="169" t="s">
        <v>179</v>
      </c>
      <c r="C4850" s="248"/>
      <c r="D4850" s="249"/>
      <c r="E4850" s="172">
        <f t="shared" si="3912"/>
        <v>0</v>
      </c>
      <c r="F4850" s="248"/>
      <c r="G4850" s="249"/>
      <c r="H4850" s="172">
        <f t="shared" si="3913"/>
        <v>0</v>
      </c>
      <c r="I4850" s="248"/>
      <c r="J4850" s="250"/>
      <c r="K4850" s="174">
        <f t="shared" si="3914"/>
        <v>0</v>
      </c>
      <c r="L4850" s="248"/>
      <c r="M4850" s="250"/>
      <c r="N4850" s="251"/>
      <c r="O4850" s="248"/>
      <c r="P4850" s="251"/>
      <c r="Q4850" s="166">
        <f t="shared" si="3915"/>
        <v>0</v>
      </c>
      <c r="R4850" s="251"/>
      <c r="S4850" s="251"/>
      <c r="T4850" s="167">
        <f t="shared" si="3925"/>
        <v>0</v>
      </c>
      <c r="U4850" s="157"/>
      <c r="V4850" s="248"/>
      <c r="W4850" s="251"/>
      <c r="X4850" s="166">
        <f t="shared" si="3916"/>
        <v>0</v>
      </c>
      <c r="Y4850" s="251"/>
      <c r="Z4850" s="251"/>
      <c r="AA4850" s="167">
        <f t="shared" si="3926"/>
        <v>0</v>
      </c>
      <c r="AB4850" s="157"/>
      <c r="AC4850" s="248"/>
      <c r="AD4850" s="251"/>
      <c r="AE4850" s="166">
        <f t="shared" si="3917"/>
        <v>0</v>
      </c>
      <c r="AF4850" s="251"/>
      <c r="AG4850" s="251"/>
      <c r="AH4850" s="167">
        <f t="shared" si="3927"/>
        <v>0</v>
      </c>
      <c r="AJ4850" s="252"/>
      <c r="AK4850" s="253"/>
      <c r="AL4850" s="254"/>
      <c r="AM4850" s="253"/>
      <c r="AN4850" s="254"/>
      <c r="AO4850" s="253"/>
      <c r="AP4850" s="254"/>
      <c r="AQ4850" s="253"/>
      <c r="AR4850" s="254"/>
      <c r="AS4850" s="253"/>
      <c r="AT4850" s="254"/>
      <c r="AU4850" s="253"/>
      <c r="AV4850" s="163">
        <f t="shared" si="3918"/>
        <v>0</v>
      </c>
      <c r="AW4850" s="168">
        <f t="shared" si="3919"/>
        <v>0</v>
      </c>
      <c r="AY4850" s="163">
        <f t="shared" si="3920"/>
        <v>0</v>
      </c>
      <c r="AZ4850" s="163">
        <f t="shared" si="3921"/>
        <v>0</v>
      </c>
      <c r="BA4850" s="163">
        <f t="shared" si="3922"/>
        <v>0</v>
      </c>
      <c r="BB4850" s="163">
        <f t="shared" si="3923"/>
        <v>0</v>
      </c>
      <c r="BC4850" s="163">
        <f t="shared" si="3929"/>
        <v>0</v>
      </c>
      <c r="BD4850" s="163">
        <f t="shared" si="3924"/>
        <v>0</v>
      </c>
    </row>
    <row r="4851" spans="2:56" x14ac:dyDescent="0.3">
      <c r="B4851" s="169" t="s">
        <v>180</v>
      </c>
      <c r="C4851" s="248"/>
      <c r="D4851" s="249"/>
      <c r="E4851" s="172">
        <f t="shared" si="3912"/>
        <v>0</v>
      </c>
      <c r="F4851" s="248"/>
      <c r="G4851" s="249"/>
      <c r="H4851" s="172">
        <f t="shared" si="3913"/>
        <v>0</v>
      </c>
      <c r="I4851" s="248"/>
      <c r="J4851" s="250"/>
      <c r="K4851" s="174">
        <f t="shared" si="3914"/>
        <v>0</v>
      </c>
      <c r="L4851" s="248"/>
      <c r="M4851" s="250"/>
      <c r="N4851" s="251"/>
      <c r="O4851" s="248"/>
      <c r="P4851" s="251"/>
      <c r="Q4851" s="166">
        <f t="shared" si="3915"/>
        <v>0</v>
      </c>
      <c r="R4851" s="251"/>
      <c r="S4851" s="251"/>
      <c r="T4851" s="167">
        <f t="shared" si="3925"/>
        <v>0</v>
      </c>
      <c r="U4851" s="157"/>
      <c r="V4851" s="248"/>
      <c r="W4851" s="251"/>
      <c r="X4851" s="166">
        <f t="shared" si="3916"/>
        <v>0</v>
      </c>
      <c r="Y4851" s="251"/>
      <c r="Z4851" s="251"/>
      <c r="AA4851" s="167">
        <f t="shared" si="3926"/>
        <v>0</v>
      </c>
      <c r="AB4851" s="157"/>
      <c r="AC4851" s="248"/>
      <c r="AD4851" s="251"/>
      <c r="AE4851" s="166">
        <f t="shared" si="3917"/>
        <v>0</v>
      </c>
      <c r="AF4851" s="251"/>
      <c r="AG4851" s="251"/>
      <c r="AH4851" s="167">
        <f t="shared" si="3927"/>
        <v>0</v>
      </c>
      <c r="AJ4851" s="252"/>
      <c r="AK4851" s="253"/>
      <c r="AL4851" s="254"/>
      <c r="AM4851" s="253"/>
      <c r="AN4851" s="254"/>
      <c r="AO4851" s="253"/>
      <c r="AP4851" s="254"/>
      <c r="AQ4851" s="253"/>
      <c r="AR4851" s="254"/>
      <c r="AS4851" s="253"/>
      <c r="AT4851" s="254"/>
      <c r="AU4851" s="253"/>
      <c r="AV4851" s="163">
        <f t="shared" si="3918"/>
        <v>0</v>
      </c>
      <c r="AW4851" s="168">
        <f t="shared" si="3919"/>
        <v>0</v>
      </c>
      <c r="AY4851" s="163">
        <f t="shared" si="3920"/>
        <v>0</v>
      </c>
      <c r="AZ4851" s="163">
        <f t="shared" si="3921"/>
        <v>0</v>
      </c>
      <c r="BA4851" s="163">
        <f t="shared" si="3922"/>
        <v>0</v>
      </c>
      <c r="BB4851" s="163">
        <f t="shared" si="3923"/>
        <v>0</v>
      </c>
      <c r="BC4851" s="163">
        <f t="shared" si="3929"/>
        <v>0</v>
      </c>
      <c r="BD4851" s="163">
        <f t="shared" si="3924"/>
        <v>0</v>
      </c>
    </row>
    <row r="4852" spans="2:56" x14ac:dyDescent="0.3">
      <c r="B4852" s="169" t="s">
        <v>181</v>
      </c>
      <c r="C4852" s="248"/>
      <c r="D4852" s="249"/>
      <c r="E4852" s="172">
        <f t="shared" si="3912"/>
        <v>0</v>
      </c>
      <c r="F4852" s="248"/>
      <c r="G4852" s="249"/>
      <c r="H4852" s="172">
        <f t="shared" si="3913"/>
        <v>0</v>
      </c>
      <c r="I4852" s="248"/>
      <c r="J4852" s="250"/>
      <c r="K4852" s="174">
        <f t="shared" si="3914"/>
        <v>0</v>
      </c>
      <c r="L4852" s="248"/>
      <c r="M4852" s="250"/>
      <c r="N4852" s="251"/>
      <c r="O4852" s="248"/>
      <c r="P4852" s="251"/>
      <c r="Q4852" s="166">
        <f t="shared" si="3915"/>
        <v>0</v>
      </c>
      <c r="R4852" s="251"/>
      <c r="S4852" s="251"/>
      <c r="T4852" s="167">
        <f t="shared" si="3925"/>
        <v>0</v>
      </c>
      <c r="U4852" s="157"/>
      <c r="V4852" s="248"/>
      <c r="W4852" s="251"/>
      <c r="X4852" s="166">
        <f t="shared" si="3916"/>
        <v>0</v>
      </c>
      <c r="Y4852" s="251"/>
      <c r="Z4852" s="251"/>
      <c r="AA4852" s="167">
        <f t="shared" si="3926"/>
        <v>0</v>
      </c>
      <c r="AB4852" s="157"/>
      <c r="AC4852" s="248"/>
      <c r="AD4852" s="251"/>
      <c r="AE4852" s="166">
        <f t="shared" si="3917"/>
        <v>0</v>
      </c>
      <c r="AF4852" s="251"/>
      <c r="AG4852" s="251"/>
      <c r="AH4852" s="167">
        <f t="shared" si="3927"/>
        <v>0</v>
      </c>
      <c r="AJ4852" s="252"/>
      <c r="AK4852" s="253"/>
      <c r="AL4852" s="254"/>
      <c r="AM4852" s="253"/>
      <c r="AN4852" s="254"/>
      <c r="AO4852" s="253"/>
      <c r="AP4852" s="254"/>
      <c r="AQ4852" s="253"/>
      <c r="AR4852" s="254"/>
      <c r="AS4852" s="253"/>
      <c r="AT4852" s="254"/>
      <c r="AU4852" s="253"/>
      <c r="AV4852" s="163">
        <f t="shared" si="3918"/>
        <v>0</v>
      </c>
      <c r="AW4852" s="168">
        <f t="shared" si="3919"/>
        <v>0</v>
      </c>
      <c r="AY4852" s="163">
        <f t="shared" si="3920"/>
        <v>0</v>
      </c>
      <c r="AZ4852" s="163">
        <f t="shared" si="3921"/>
        <v>0</v>
      </c>
      <c r="BA4852" s="163">
        <f t="shared" si="3922"/>
        <v>0</v>
      </c>
      <c r="BB4852" s="163">
        <f t="shared" si="3923"/>
        <v>0</v>
      </c>
      <c r="BC4852" s="163">
        <f t="shared" si="3929"/>
        <v>0</v>
      </c>
      <c r="BD4852" s="163">
        <f t="shared" si="3924"/>
        <v>0</v>
      </c>
    </row>
    <row r="4853" spans="2:56" x14ac:dyDescent="0.3">
      <c r="B4853" s="179" t="s">
        <v>182</v>
      </c>
      <c r="C4853" s="83">
        <f>SUM(C4854)</f>
        <v>2100</v>
      </c>
      <c r="D4853" s="84">
        <f>SUM(D4854)</f>
        <v>2100</v>
      </c>
      <c r="E4853" s="85">
        <f t="shared" si="3912"/>
        <v>1</v>
      </c>
      <c r="F4853" s="83">
        <f>SUM(F4854)</f>
        <v>0</v>
      </c>
      <c r="G4853" s="84">
        <f>SUM(G4854)</f>
        <v>0</v>
      </c>
      <c r="H4853" s="85">
        <f t="shared" si="3913"/>
        <v>0</v>
      </c>
      <c r="I4853" s="83">
        <f>SUM(I4854)</f>
        <v>0</v>
      </c>
      <c r="J4853" s="86">
        <f>SUM(J4854)</f>
        <v>0</v>
      </c>
      <c r="K4853" s="87">
        <f t="shared" si="3914"/>
        <v>0</v>
      </c>
      <c r="L4853" s="83">
        <f>SUM(L4854)</f>
        <v>0</v>
      </c>
      <c r="M4853" s="86">
        <f>SUM(M4854)</f>
        <v>0</v>
      </c>
      <c r="N4853" s="88">
        <f>SUM(N4854)</f>
        <v>0</v>
      </c>
      <c r="O4853" s="83">
        <f>SUM(O4854)</f>
        <v>0</v>
      </c>
      <c r="P4853" s="88">
        <f>SUM(P4854)</f>
        <v>0</v>
      </c>
      <c r="Q4853" s="177">
        <f t="shared" si="3915"/>
        <v>0</v>
      </c>
      <c r="R4853" s="88">
        <f>SUM(R4854)</f>
        <v>0</v>
      </c>
      <c r="S4853" s="88">
        <f>SUM(S4854)</f>
        <v>0</v>
      </c>
      <c r="T4853" s="178">
        <f t="shared" si="3925"/>
        <v>0</v>
      </c>
      <c r="U4853" s="157"/>
      <c r="V4853" s="83">
        <f>SUM(V4854)</f>
        <v>0</v>
      </c>
      <c r="W4853" s="88">
        <f>SUM(W4854)</f>
        <v>0</v>
      </c>
      <c r="X4853" s="177">
        <f t="shared" si="3916"/>
        <v>0</v>
      </c>
      <c r="Y4853" s="88">
        <f>SUM(Y4854)</f>
        <v>0</v>
      </c>
      <c r="Z4853" s="88">
        <f>SUM(Z4854)</f>
        <v>0</v>
      </c>
      <c r="AA4853" s="178">
        <f t="shared" si="3926"/>
        <v>0</v>
      </c>
      <c r="AB4853" s="157"/>
      <c r="AC4853" s="83">
        <f>SUM(AC4854)</f>
        <v>0</v>
      </c>
      <c r="AD4853" s="88">
        <f>SUM(AD4854)</f>
        <v>0</v>
      </c>
      <c r="AE4853" s="177">
        <f t="shared" si="3917"/>
        <v>0</v>
      </c>
      <c r="AF4853" s="88">
        <f>SUM(AF4854)</f>
        <v>0</v>
      </c>
      <c r="AG4853" s="88">
        <f>SUM(AG4854)</f>
        <v>0</v>
      </c>
      <c r="AH4853" s="178">
        <f t="shared" si="3927"/>
        <v>0</v>
      </c>
      <c r="AJ4853" s="84">
        <f t="shared" ref="AJ4853:AU4853" si="3932">SUM(AJ4854)</f>
        <v>0</v>
      </c>
      <c r="AK4853" s="86">
        <f t="shared" si="3932"/>
        <v>0</v>
      </c>
      <c r="AL4853" s="88">
        <f t="shared" si="3932"/>
        <v>0</v>
      </c>
      <c r="AM4853" s="86">
        <f t="shared" si="3932"/>
        <v>0</v>
      </c>
      <c r="AN4853" s="88">
        <f t="shared" si="3932"/>
        <v>0</v>
      </c>
      <c r="AO4853" s="86">
        <f t="shared" si="3932"/>
        <v>0</v>
      </c>
      <c r="AP4853" s="88">
        <f t="shared" si="3932"/>
        <v>0</v>
      </c>
      <c r="AQ4853" s="86">
        <f t="shared" si="3932"/>
        <v>0</v>
      </c>
      <c r="AR4853" s="88">
        <f t="shared" si="3932"/>
        <v>0</v>
      </c>
      <c r="AS4853" s="86">
        <f t="shared" si="3932"/>
        <v>0</v>
      </c>
      <c r="AT4853" s="88">
        <f t="shared" si="3932"/>
        <v>0</v>
      </c>
      <c r="AU4853" s="86">
        <f t="shared" si="3932"/>
        <v>0</v>
      </c>
      <c r="AV4853" s="86">
        <f t="shared" si="3918"/>
        <v>0</v>
      </c>
      <c r="AW4853" s="93">
        <f t="shared" si="3919"/>
        <v>0</v>
      </c>
      <c r="AY4853" s="86">
        <f t="shared" si="3920"/>
        <v>0</v>
      </c>
      <c r="AZ4853" s="86">
        <f t="shared" si="3921"/>
        <v>0</v>
      </c>
      <c r="BA4853" s="86">
        <f t="shared" si="3922"/>
        <v>0</v>
      </c>
      <c r="BB4853" s="86">
        <f t="shared" si="3923"/>
        <v>0</v>
      </c>
      <c r="BC4853" s="86">
        <f t="shared" si="3929"/>
        <v>0</v>
      </c>
      <c r="BD4853" s="86">
        <f t="shared" si="3924"/>
        <v>0</v>
      </c>
    </row>
    <row r="4854" spans="2:56" x14ac:dyDescent="0.3">
      <c r="B4854" s="169" t="s">
        <v>182</v>
      </c>
      <c r="C4854" s="248">
        <v>2100</v>
      </c>
      <c r="D4854" s="249">
        <v>2100</v>
      </c>
      <c r="E4854" s="172">
        <f t="shared" si="3912"/>
        <v>1</v>
      </c>
      <c r="F4854" s="248"/>
      <c r="G4854" s="249"/>
      <c r="H4854" s="172">
        <f t="shared" si="3913"/>
        <v>0</v>
      </c>
      <c r="I4854" s="248"/>
      <c r="J4854" s="250"/>
      <c r="K4854" s="174">
        <f t="shared" si="3914"/>
        <v>0</v>
      </c>
      <c r="L4854" s="248"/>
      <c r="M4854" s="250"/>
      <c r="N4854" s="251"/>
      <c r="O4854" s="248"/>
      <c r="P4854" s="251"/>
      <c r="Q4854" s="166">
        <f t="shared" si="3915"/>
        <v>0</v>
      </c>
      <c r="R4854" s="251"/>
      <c r="S4854" s="251"/>
      <c r="T4854" s="167">
        <f t="shared" si="3925"/>
        <v>0</v>
      </c>
      <c r="U4854" s="157"/>
      <c r="V4854" s="248"/>
      <c r="W4854" s="251"/>
      <c r="X4854" s="166">
        <f t="shared" si="3916"/>
        <v>0</v>
      </c>
      <c r="Y4854" s="251"/>
      <c r="Z4854" s="251"/>
      <c r="AA4854" s="167">
        <f t="shared" si="3926"/>
        <v>0</v>
      </c>
      <c r="AB4854" s="157"/>
      <c r="AC4854" s="248"/>
      <c r="AD4854" s="251"/>
      <c r="AE4854" s="166">
        <f t="shared" si="3917"/>
        <v>0</v>
      </c>
      <c r="AF4854" s="251"/>
      <c r="AG4854" s="251"/>
      <c r="AH4854" s="167">
        <f t="shared" si="3927"/>
        <v>0</v>
      </c>
      <c r="AJ4854" s="252"/>
      <c r="AK4854" s="253"/>
      <c r="AL4854" s="254"/>
      <c r="AM4854" s="253"/>
      <c r="AN4854" s="254"/>
      <c r="AO4854" s="253"/>
      <c r="AP4854" s="254"/>
      <c r="AQ4854" s="253"/>
      <c r="AR4854" s="254"/>
      <c r="AS4854" s="253"/>
      <c r="AT4854" s="254"/>
      <c r="AU4854" s="253"/>
      <c r="AV4854" s="163">
        <f t="shared" si="3918"/>
        <v>0</v>
      </c>
      <c r="AW4854" s="168">
        <f t="shared" si="3919"/>
        <v>0</v>
      </c>
      <c r="AY4854" s="163">
        <f t="shared" si="3920"/>
        <v>0</v>
      </c>
      <c r="AZ4854" s="163">
        <f t="shared" si="3921"/>
        <v>0</v>
      </c>
      <c r="BA4854" s="163">
        <f t="shared" si="3922"/>
        <v>0</v>
      </c>
      <c r="BB4854" s="163">
        <f t="shared" si="3923"/>
        <v>0</v>
      </c>
      <c r="BC4854" s="163">
        <f t="shared" si="3929"/>
        <v>0</v>
      </c>
      <c r="BD4854" s="163">
        <f t="shared" si="3924"/>
        <v>0</v>
      </c>
    </row>
    <row r="4855" spans="2:56" x14ac:dyDescent="0.3">
      <c r="B4855" s="179" t="s">
        <v>183</v>
      </c>
      <c r="C4855" s="83">
        <f>SUM(C4856)</f>
        <v>0</v>
      </c>
      <c r="D4855" s="84">
        <f>SUM(D4856)</f>
        <v>0</v>
      </c>
      <c r="E4855" s="85">
        <f t="shared" si="3912"/>
        <v>0</v>
      </c>
      <c r="F4855" s="83">
        <f>SUM(F4856)</f>
        <v>0</v>
      </c>
      <c r="G4855" s="84">
        <f>SUM(G4856)</f>
        <v>0</v>
      </c>
      <c r="H4855" s="85">
        <f t="shared" si="3913"/>
        <v>0</v>
      </c>
      <c r="I4855" s="83">
        <f>SUM(I4856)</f>
        <v>0</v>
      </c>
      <c r="J4855" s="86">
        <f>SUM(J4856)</f>
        <v>0</v>
      </c>
      <c r="K4855" s="87">
        <f t="shared" si="3914"/>
        <v>0</v>
      </c>
      <c r="L4855" s="83">
        <f>SUM(L4856)</f>
        <v>0</v>
      </c>
      <c r="M4855" s="86">
        <f>SUM(M4856)</f>
        <v>0</v>
      </c>
      <c r="N4855" s="88">
        <f>SUM(N4856)</f>
        <v>0</v>
      </c>
      <c r="O4855" s="83">
        <f>SUM(O4856)</f>
        <v>0</v>
      </c>
      <c r="P4855" s="88">
        <f>SUM(P4856)</f>
        <v>0</v>
      </c>
      <c r="Q4855" s="177">
        <f t="shared" si="3915"/>
        <v>0</v>
      </c>
      <c r="R4855" s="88">
        <f>SUM(R4856)</f>
        <v>0</v>
      </c>
      <c r="S4855" s="88">
        <f>SUM(S4856)</f>
        <v>0</v>
      </c>
      <c r="T4855" s="178">
        <f t="shared" si="3925"/>
        <v>0</v>
      </c>
      <c r="U4855" s="157"/>
      <c r="V4855" s="83">
        <f>SUM(V4856)</f>
        <v>0</v>
      </c>
      <c r="W4855" s="88">
        <f>SUM(W4856)</f>
        <v>0</v>
      </c>
      <c r="X4855" s="177">
        <f t="shared" si="3916"/>
        <v>0</v>
      </c>
      <c r="Y4855" s="88">
        <f>SUM(Y4856)</f>
        <v>0</v>
      </c>
      <c r="Z4855" s="88">
        <f>SUM(Z4856)</f>
        <v>0</v>
      </c>
      <c r="AA4855" s="178">
        <f t="shared" si="3926"/>
        <v>0</v>
      </c>
      <c r="AB4855" s="157"/>
      <c r="AC4855" s="83">
        <f>SUM(AC4856)</f>
        <v>0</v>
      </c>
      <c r="AD4855" s="88">
        <f>SUM(AD4856)</f>
        <v>0</v>
      </c>
      <c r="AE4855" s="177">
        <f t="shared" si="3917"/>
        <v>0</v>
      </c>
      <c r="AF4855" s="88">
        <f>SUM(AF4856)</f>
        <v>0</v>
      </c>
      <c r="AG4855" s="88">
        <f>SUM(AG4856)</f>
        <v>0</v>
      </c>
      <c r="AH4855" s="178">
        <f t="shared" si="3927"/>
        <v>0</v>
      </c>
      <c r="AJ4855" s="84">
        <f t="shared" ref="AJ4855:AU4855" si="3933">SUM(AJ4856)</f>
        <v>0</v>
      </c>
      <c r="AK4855" s="86">
        <f t="shared" si="3933"/>
        <v>0</v>
      </c>
      <c r="AL4855" s="88">
        <f t="shared" si="3933"/>
        <v>0</v>
      </c>
      <c r="AM4855" s="86">
        <f t="shared" si="3933"/>
        <v>0</v>
      </c>
      <c r="AN4855" s="88">
        <f t="shared" si="3933"/>
        <v>0</v>
      </c>
      <c r="AO4855" s="86">
        <f t="shared" si="3933"/>
        <v>0</v>
      </c>
      <c r="AP4855" s="88">
        <f t="shared" si="3933"/>
        <v>0</v>
      </c>
      <c r="AQ4855" s="86">
        <f t="shared" si="3933"/>
        <v>0</v>
      </c>
      <c r="AR4855" s="88">
        <f t="shared" si="3933"/>
        <v>0</v>
      </c>
      <c r="AS4855" s="86">
        <f t="shared" si="3933"/>
        <v>0</v>
      </c>
      <c r="AT4855" s="88">
        <f t="shared" si="3933"/>
        <v>0</v>
      </c>
      <c r="AU4855" s="86">
        <f t="shared" si="3933"/>
        <v>0</v>
      </c>
      <c r="AV4855" s="86">
        <f t="shared" si="3918"/>
        <v>0</v>
      </c>
      <c r="AW4855" s="93">
        <f t="shared" si="3919"/>
        <v>0</v>
      </c>
      <c r="AY4855" s="86">
        <f t="shared" si="3920"/>
        <v>0</v>
      </c>
      <c r="AZ4855" s="86">
        <f t="shared" si="3921"/>
        <v>0</v>
      </c>
      <c r="BA4855" s="86">
        <f t="shared" si="3922"/>
        <v>0</v>
      </c>
      <c r="BB4855" s="86">
        <f t="shared" si="3923"/>
        <v>0</v>
      </c>
      <c r="BC4855" s="86">
        <f t="shared" si="3929"/>
        <v>0</v>
      </c>
      <c r="BD4855" s="86">
        <f t="shared" si="3924"/>
        <v>0</v>
      </c>
    </row>
    <row r="4856" spans="2:56" x14ac:dyDescent="0.3">
      <c r="B4856" s="169" t="s">
        <v>184</v>
      </c>
      <c r="C4856" s="248"/>
      <c r="D4856" s="249"/>
      <c r="E4856" s="172">
        <f t="shared" si="3912"/>
        <v>0</v>
      </c>
      <c r="F4856" s="248"/>
      <c r="G4856" s="249"/>
      <c r="H4856" s="172">
        <f t="shared" si="3913"/>
        <v>0</v>
      </c>
      <c r="I4856" s="248"/>
      <c r="J4856" s="250"/>
      <c r="K4856" s="174">
        <f t="shared" si="3914"/>
        <v>0</v>
      </c>
      <c r="L4856" s="248"/>
      <c r="M4856" s="250"/>
      <c r="N4856" s="251"/>
      <c r="O4856" s="248"/>
      <c r="P4856" s="251"/>
      <c r="Q4856" s="166">
        <f t="shared" si="3915"/>
        <v>0</v>
      </c>
      <c r="R4856" s="251"/>
      <c r="S4856" s="251"/>
      <c r="T4856" s="167">
        <f t="shared" si="3925"/>
        <v>0</v>
      </c>
      <c r="U4856" s="157"/>
      <c r="V4856" s="248"/>
      <c r="W4856" s="251"/>
      <c r="X4856" s="166">
        <f t="shared" si="3916"/>
        <v>0</v>
      </c>
      <c r="Y4856" s="251"/>
      <c r="Z4856" s="251"/>
      <c r="AA4856" s="167">
        <f t="shared" si="3926"/>
        <v>0</v>
      </c>
      <c r="AB4856" s="157"/>
      <c r="AC4856" s="248"/>
      <c r="AD4856" s="251"/>
      <c r="AE4856" s="166">
        <f t="shared" si="3917"/>
        <v>0</v>
      </c>
      <c r="AF4856" s="251"/>
      <c r="AG4856" s="251"/>
      <c r="AH4856" s="167">
        <f t="shared" si="3927"/>
        <v>0</v>
      </c>
      <c r="AJ4856" s="252"/>
      <c r="AK4856" s="253"/>
      <c r="AL4856" s="254"/>
      <c r="AM4856" s="253"/>
      <c r="AN4856" s="254"/>
      <c r="AO4856" s="253"/>
      <c r="AP4856" s="254"/>
      <c r="AQ4856" s="253"/>
      <c r="AR4856" s="254"/>
      <c r="AS4856" s="253"/>
      <c r="AT4856" s="254"/>
      <c r="AU4856" s="253"/>
      <c r="AV4856" s="163">
        <f t="shared" si="3918"/>
        <v>0</v>
      </c>
      <c r="AW4856" s="168">
        <f t="shared" si="3919"/>
        <v>0</v>
      </c>
      <c r="AY4856" s="163">
        <f t="shared" si="3920"/>
        <v>0</v>
      </c>
      <c r="AZ4856" s="163">
        <f t="shared" si="3921"/>
        <v>0</v>
      </c>
      <c r="BA4856" s="163">
        <f t="shared" si="3922"/>
        <v>0</v>
      </c>
      <c r="BB4856" s="163">
        <f t="shared" si="3923"/>
        <v>0</v>
      </c>
      <c r="BC4856" s="163">
        <f t="shared" si="3929"/>
        <v>0</v>
      </c>
      <c r="BD4856" s="163">
        <f t="shared" si="3924"/>
        <v>0</v>
      </c>
    </row>
    <row r="4857" spans="2:56" x14ac:dyDescent="0.3">
      <c r="B4857" s="176" t="s">
        <v>185</v>
      </c>
      <c r="C4857" s="83">
        <f>SUM(C4858:C4859)</f>
        <v>0</v>
      </c>
      <c r="D4857" s="84">
        <f>SUM(D4858:D4859)</f>
        <v>0</v>
      </c>
      <c r="E4857" s="85">
        <f t="shared" si="3912"/>
        <v>0</v>
      </c>
      <c r="F4857" s="83">
        <f>SUM(F4858:F4859)</f>
        <v>0</v>
      </c>
      <c r="G4857" s="84">
        <f>SUM(G4858:G4859)</f>
        <v>0</v>
      </c>
      <c r="H4857" s="85">
        <f t="shared" si="3913"/>
        <v>0</v>
      </c>
      <c r="I4857" s="83">
        <f>SUM(I4858:I4859)</f>
        <v>0</v>
      </c>
      <c r="J4857" s="86">
        <f>SUM(J4858:J4859)</f>
        <v>0</v>
      </c>
      <c r="K4857" s="87">
        <f t="shared" si="3914"/>
        <v>0</v>
      </c>
      <c r="L4857" s="83">
        <f>SUM(L4858:L4859)</f>
        <v>0</v>
      </c>
      <c r="M4857" s="86">
        <f>SUM(M4858:M4859)</f>
        <v>0</v>
      </c>
      <c r="N4857" s="88">
        <f>SUM(N4858:N4859)</f>
        <v>0</v>
      </c>
      <c r="O4857" s="83">
        <f>SUM(O4858:O4859)</f>
        <v>0</v>
      </c>
      <c r="P4857" s="88">
        <f>SUM(P4858:P4859)</f>
        <v>0</v>
      </c>
      <c r="Q4857" s="177">
        <f t="shared" si="3915"/>
        <v>0</v>
      </c>
      <c r="R4857" s="88">
        <f>SUM(R4858:R4859)</f>
        <v>0</v>
      </c>
      <c r="S4857" s="88">
        <f>SUM(S4858:S4859)</f>
        <v>0</v>
      </c>
      <c r="T4857" s="178">
        <f t="shared" si="3925"/>
        <v>0</v>
      </c>
      <c r="U4857" s="157"/>
      <c r="V4857" s="83">
        <f>SUM(V4858:V4859)</f>
        <v>0</v>
      </c>
      <c r="W4857" s="88">
        <f>SUM(W4858:W4859)</f>
        <v>0</v>
      </c>
      <c r="X4857" s="177">
        <f t="shared" si="3916"/>
        <v>0</v>
      </c>
      <c r="Y4857" s="88">
        <f>SUM(Y4858:Y4859)</f>
        <v>0</v>
      </c>
      <c r="Z4857" s="88">
        <f>SUM(Z4858:Z4859)</f>
        <v>0</v>
      </c>
      <c r="AA4857" s="178">
        <f t="shared" si="3926"/>
        <v>0</v>
      </c>
      <c r="AB4857" s="157"/>
      <c r="AC4857" s="83">
        <f>SUM(AC4858:AC4859)</f>
        <v>0</v>
      </c>
      <c r="AD4857" s="88">
        <f>SUM(AD4858:AD4859)</f>
        <v>0</v>
      </c>
      <c r="AE4857" s="177">
        <f t="shared" si="3917"/>
        <v>0</v>
      </c>
      <c r="AF4857" s="88">
        <f>SUM(AF4858:AF4859)</f>
        <v>0</v>
      </c>
      <c r="AG4857" s="88">
        <f>SUM(AG4858:AG4859)</f>
        <v>0</v>
      </c>
      <c r="AH4857" s="178">
        <f t="shared" si="3927"/>
        <v>0</v>
      </c>
      <c r="AJ4857" s="84">
        <f t="shared" ref="AJ4857:AU4857" si="3934">SUM(AJ4858:AJ4859)</f>
        <v>0</v>
      </c>
      <c r="AK4857" s="86">
        <f t="shared" si="3934"/>
        <v>0</v>
      </c>
      <c r="AL4857" s="88">
        <f t="shared" si="3934"/>
        <v>0</v>
      </c>
      <c r="AM4857" s="86">
        <f t="shared" si="3934"/>
        <v>0</v>
      </c>
      <c r="AN4857" s="88">
        <f t="shared" si="3934"/>
        <v>0</v>
      </c>
      <c r="AO4857" s="86">
        <f t="shared" si="3934"/>
        <v>0</v>
      </c>
      <c r="AP4857" s="88">
        <f t="shared" si="3934"/>
        <v>0</v>
      </c>
      <c r="AQ4857" s="86">
        <f t="shared" si="3934"/>
        <v>0</v>
      </c>
      <c r="AR4857" s="88">
        <f t="shared" si="3934"/>
        <v>0</v>
      </c>
      <c r="AS4857" s="86">
        <f t="shared" si="3934"/>
        <v>0</v>
      </c>
      <c r="AT4857" s="88">
        <f t="shared" si="3934"/>
        <v>0</v>
      </c>
      <c r="AU4857" s="86">
        <f t="shared" si="3934"/>
        <v>0</v>
      </c>
      <c r="AV4857" s="86">
        <f t="shared" si="3918"/>
        <v>0</v>
      </c>
      <c r="AW4857" s="93">
        <f t="shared" si="3919"/>
        <v>0</v>
      </c>
      <c r="AY4857" s="86">
        <f t="shared" si="3920"/>
        <v>0</v>
      </c>
      <c r="AZ4857" s="86">
        <f t="shared" si="3921"/>
        <v>0</v>
      </c>
      <c r="BA4857" s="86">
        <f t="shared" si="3922"/>
        <v>0</v>
      </c>
      <c r="BB4857" s="86">
        <f t="shared" si="3923"/>
        <v>0</v>
      </c>
      <c r="BC4857" s="86">
        <f t="shared" si="3929"/>
        <v>0</v>
      </c>
      <c r="BD4857" s="86">
        <f t="shared" si="3924"/>
        <v>0</v>
      </c>
    </row>
    <row r="4858" spans="2:56" x14ac:dyDescent="0.3">
      <c r="B4858" s="186" t="s">
        <v>186</v>
      </c>
      <c r="C4858" s="255"/>
      <c r="D4858" s="256"/>
      <c r="E4858" s="182">
        <f t="shared" si="3912"/>
        <v>0</v>
      </c>
      <c r="F4858" s="255"/>
      <c r="G4858" s="256"/>
      <c r="H4858" s="182">
        <f t="shared" si="3913"/>
        <v>0</v>
      </c>
      <c r="I4858" s="255"/>
      <c r="J4858" s="257"/>
      <c r="K4858" s="184">
        <f t="shared" si="3914"/>
        <v>0</v>
      </c>
      <c r="L4858" s="255"/>
      <c r="M4858" s="257"/>
      <c r="N4858" s="258"/>
      <c r="O4858" s="255"/>
      <c r="P4858" s="258"/>
      <c r="Q4858" s="177">
        <f t="shared" si="3915"/>
        <v>0</v>
      </c>
      <c r="R4858" s="258"/>
      <c r="S4858" s="258"/>
      <c r="T4858" s="178">
        <f t="shared" si="3925"/>
        <v>0</v>
      </c>
      <c r="U4858" s="157"/>
      <c r="V4858" s="255"/>
      <c r="W4858" s="258"/>
      <c r="X4858" s="177">
        <f t="shared" si="3916"/>
        <v>0</v>
      </c>
      <c r="Y4858" s="258"/>
      <c r="Z4858" s="258"/>
      <c r="AA4858" s="178">
        <f t="shared" si="3926"/>
        <v>0</v>
      </c>
      <c r="AB4858" s="157"/>
      <c r="AC4858" s="255"/>
      <c r="AD4858" s="258"/>
      <c r="AE4858" s="177">
        <f t="shared" si="3917"/>
        <v>0</v>
      </c>
      <c r="AF4858" s="258"/>
      <c r="AG4858" s="258"/>
      <c r="AH4858" s="178">
        <f t="shared" si="3927"/>
        <v>0</v>
      </c>
      <c r="AJ4858" s="252"/>
      <c r="AK4858" s="253"/>
      <c r="AL4858" s="254"/>
      <c r="AM4858" s="253"/>
      <c r="AN4858" s="254"/>
      <c r="AO4858" s="253"/>
      <c r="AP4858" s="254"/>
      <c r="AQ4858" s="253"/>
      <c r="AR4858" s="254"/>
      <c r="AS4858" s="253"/>
      <c r="AT4858" s="254"/>
      <c r="AU4858" s="253"/>
      <c r="AV4858" s="163">
        <f t="shared" si="3918"/>
        <v>0</v>
      </c>
      <c r="AW4858" s="93">
        <f t="shared" si="3919"/>
        <v>0</v>
      </c>
      <c r="AY4858" s="163">
        <f t="shared" si="3920"/>
        <v>0</v>
      </c>
      <c r="AZ4858" s="163">
        <f t="shared" si="3921"/>
        <v>0</v>
      </c>
      <c r="BA4858" s="163">
        <f t="shared" si="3922"/>
        <v>0</v>
      </c>
      <c r="BB4858" s="163">
        <f t="shared" si="3923"/>
        <v>0</v>
      </c>
      <c r="BC4858" s="163">
        <f t="shared" si="3929"/>
        <v>0</v>
      </c>
      <c r="BD4858" s="163">
        <f t="shared" si="3924"/>
        <v>0</v>
      </c>
    </row>
    <row r="4859" spans="2:56" x14ac:dyDescent="0.3">
      <c r="B4859" s="186" t="s">
        <v>187</v>
      </c>
      <c r="C4859" s="255"/>
      <c r="D4859" s="256"/>
      <c r="E4859" s="182">
        <f t="shared" si="3912"/>
        <v>0</v>
      </c>
      <c r="F4859" s="255"/>
      <c r="G4859" s="256"/>
      <c r="H4859" s="182">
        <f t="shared" si="3913"/>
        <v>0</v>
      </c>
      <c r="I4859" s="255"/>
      <c r="J4859" s="257"/>
      <c r="K4859" s="184">
        <f t="shared" si="3914"/>
        <v>0</v>
      </c>
      <c r="L4859" s="255"/>
      <c r="M4859" s="257"/>
      <c r="N4859" s="258"/>
      <c r="O4859" s="255"/>
      <c r="P4859" s="258"/>
      <c r="Q4859" s="177">
        <f t="shared" si="3915"/>
        <v>0</v>
      </c>
      <c r="R4859" s="258"/>
      <c r="S4859" s="258"/>
      <c r="T4859" s="178">
        <f t="shared" si="3925"/>
        <v>0</v>
      </c>
      <c r="U4859" s="157"/>
      <c r="V4859" s="255"/>
      <c r="W4859" s="258"/>
      <c r="X4859" s="177">
        <f t="shared" si="3916"/>
        <v>0</v>
      </c>
      <c r="Y4859" s="258"/>
      <c r="Z4859" s="258"/>
      <c r="AA4859" s="178">
        <f t="shared" si="3926"/>
        <v>0</v>
      </c>
      <c r="AB4859" s="157"/>
      <c r="AC4859" s="255"/>
      <c r="AD4859" s="258"/>
      <c r="AE4859" s="177">
        <f t="shared" si="3917"/>
        <v>0</v>
      </c>
      <c r="AF4859" s="258"/>
      <c r="AG4859" s="258"/>
      <c r="AH4859" s="178">
        <f t="shared" si="3927"/>
        <v>0</v>
      </c>
      <c r="AJ4859" s="252"/>
      <c r="AK4859" s="253"/>
      <c r="AL4859" s="254"/>
      <c r="AM4859" s="253"/>
      <c r="AN4859" s="254"/>
      <c r="AO4859" s="253"/>
      <c r="AP4859" s="254"/>
      <c r="AQ4859" s="253"/>
      <c r="AR4859" s="254"/>
      <c r="AS4859" s="253"/>
      <c r="AT4859" s="254"/>
      <c r="AU4859" s="253"/>
      <c r="AV4859" s="163">
        <f t="shared" si="3918"/>
        <v>0</v>
      </c>
      <c r="AW4859" s="93">
        <f t="shared" si="3919"/>
        <v>0</v>
      </c>
      <c r="AY4859" s="163">
        <f t="shared" si="3920"/>
        <v>0</v>
      </c>
      <c r="AZ4859" s="163">
        <f t="shared" si="3921"/>
        <v>0</v>
      </c>
      <c r="BA4859" s="163">
        <f t="shared" si="3922"/>
        <v>0</v>
      </c>
      <c r="BB4859" s="163">
        <f t="shared" si="3923"/>
        <v>0</v>
      </c>
      <c r="BC4859" s="163">
        <f t="shared" si="3929"/>
        <v>0</v>
      </c>
      <c r="BD4859" s="163">
        <f t="shared" si="3924"/>
        <v>0</v>
      </c>
    </row>
    <row r="4860" spans="2:56" s="124" customFormat="1" x14ac:dyDescent="0.3">
      <c r="B4860" s="187" t="s">
        <v>188</v>
      </c>
      <c r="C4860" s="188">
        <f>SUM(C4861,C4866,C4869,C4870,C4871,C4874,C4875)</f>
        <v>0</v>
      </c>
      <c r="D4860" s="189">
        <f>SUM(D4861,D4866,D4869,D4870,D4871,D4874,D4875)</f>
        <v>0</v>
      </c>
      <c r="E4860" s="190">
        <f t="shared" si="3912"/>
        <v>0</v>
      </c>
      <c r="F4860" s="188">
        <f>SUM(F4861,F4866,F4869,F4870,F4871,F4874,F4875)</f>
        <v>0</v>
      </c>
      <c r="G4860" s="189">
        <f>SUM(G4861,G4866,G4869,G4870,G4871,G4874,G4875)</f>
        <v>0</v>
      </c>
      <c r="H4860" s="190">
        <f t="shared" si="3913"/>
        <v>0</v>
      </c>
      <c r="I4860" s="188">
        <f>SUM(I4861,I4866,I4869,I4870,I4871,I4874,I4875)</f>
        <v>0</v>
      </c>
      <c r="J4860" s="191">
        <f>SUM(J4861,J4866,J4869,J4870,J4871,J4874,J4875)</f>
        <v>0</v>
      </c>
      <c r="K4860" s="192">
        <f t="shared" si="3914"/>
        <v>0</v>
      </c>
      <c r="L4860" s="188">
        <f>SUM(L4861,L4866,L4869,L4870,L4871,L4874,L4875)</f>
        <v>0</v>
      </c>
      <c r="M4860" s="191">
        <f>SUM(M4861,M4866,M4869,M4870,M4871,M4874,M4875)</f>
        <v>0</v>
      </c>
      <c r="N4860" s="193">
        <f>SUM(N4861,N4866,N4869,N4870,N4871,N4874,N4875)</f>
        <v>0</v>
      </c>
      <c r="O4860" s="188">
        <f>SUM(O4861,O4866,O4869,O4870,O4871,O4874,O4875)</f>
        <v>0</v>
      </c>
      <c r="P4860" s="193">
        <f>SUM(P4861,P4866,P4869,P4870,P4871,P4874,P4875)</f>
        <v>0</v>
      </c>
      <c r="Q4860" s="194">
        <f t="shared" si="3915"/>
        <v>0</v>
      </c>
      <c r="R4860" s="195">
        <f>SUM(R4861,R4866,R4869,R4870,R4871,R4874,R4875)</f>
        <v>0</v>
      </c>
      <c r="S4860" s="195">
        <f>SUM(S4861,S4866,S4869,S4870,S4871,S4874,S4875)</f>
        <v>0</v>
      </c>
      <c r="T4860" s="196">
        <f t="shared" si="3925"/>
        <v>0</v>
      </c>
      <c r="U4860" s="121"/>
      <c r="V4860" s="188">
        <f>SUM(V4861,V4866,V4869,V4870,V4871,V4874,V4875)</f>
        <v>0</v>
      </c>
      <c r="W4860" s="193">
        <f>SUM(W4861,W4866,W4869,W4870,W4871,W4874,W4875)</f>
        <v>0</v>
      </c>
      <c r="X4860" s="194">
        <f t="shared" si="3916"/>
        <v>0</v>
      </c>
      <c r="Y4860" s="195">
        <f>SUM(Y4861,Y4866,Y4869,Y4870,Y4871,Y4874,Y4875)</f>
        <v>0</v>
      </c>
      <c r="Z4860" s="195">
        <f>SUM(Z4861,Z4866,Z4869,Z4870,Z4871,Z4874,Z4875)</f>
        <v>0</v>
      </c>
      <c r="AA4860" s="196">
        <f t="shared" si="3926"/>
        <v>0</v>
      </c>
      <c r="AB4860" s="121"/>
      <c r="AC4860" s="188">
        <f>SUM(AC4861,AC4866,AC4869,AC4870,AC4871,AC4874,AC4875)</f>
        <v>0</v>
      </c>
      <c r="AD4860" s="193">
        <f>SUM(AD4861,AD4866,AD4869,AD4870,AD4871,AD4874,AD4875)</f>
        <v>0</v>
      </c>
      <c r="AE4860" s="194">
        <f t="shared" si="3917"/>
        <v>0</v>
      </c>
      <c r="AF4860" s="195">
        <f>SUM(AF4861,AF4866,AF4869,AF4870,AF4871,AF4874,AF4875)</f>
        <v>0</v>
      </c>
      <c r="AG4860" s="195">
        <f>SUM(AG4861,AG4866,AG4869,AG4870,AG4871,AG4874,AG4875)</f>
        <v>0</v>
      </c>
      <c r="AH4860" s="196">
        <f t="shared" si="3927"/>
        <v>0</v>
      </c>
      <c r="AJ4860" s="189">
        <f t="shared" ref="AJ4860:AU4860" si="3935">SUM(AJ4861,AJ4866,AJ4869,AJ4870,AJ4871,AJ4874,AJ4875)</f>
        <v>0</v>
      </c>
      <c r="AK4860" s="191">
        <f t="shared" si="3935"/>
        <v>0</v>
      </c>
      <c r="AL4860" s="193">
        <f t="shared" si="3935"/>
        <v>0</v>
      </c>
      <c r="AM4860" s="191">
        <f t="shared" si="3935"/>
        <v>0</v>
      </c>
      <c r="AN4860" s="193">
        <f t="shared" si="3935"/>
        <v>0</v>
      </c>
      <c r="AO4860" s="191">
        <f t="shared" si="3935"/>
        <v>0</v>
      </c>
      <c r="AP4860" s="193">
        <f t="shared" si="3935"/>
        <v>0</v>
      </c>
      <c r="AQ4860" s="191">
        <f t="shared" si="3935"/>
        <v>0</v>
      </c>
      <c r="AR4860" s="193">
        <f t="shared" si="3935"/>
        <v>0</v>
      </c>
      <c r="AS4860" s="191">
        <f t="shared" si="3935"/>
        <v>0</v>
      </c>
      <c r="AT4860" s="193">
        <f t="shared" si="3935"/>
        <v>0</v>
      </c>
      <c r="AU4860" s="191">
        <f t="shared" si="3935"/>
        <v>0</v>
      </c>
      <c r="AV4860" s="191">
        <f t="shared" si="3918"/>
        <v>0</v>
      </c>
      <c r="AW4860" s="197">
        <f t="shared" si="3919"/>
        <v>0</v>
      </c>
      <c r="AX4860" s="198"/>
      <c r="AY4860" s="191">
        <f t="shared" si="3920"/>
        <v>0</v>
      </c>
      <c r="AZ4860" s="191">
        <f t="shared" si="3921"/>
        <v>0</v>
      </c>
      <c r="BA4860" s="191">
        <f t="shared" si="3922"/>
        <v>0</v>
      </c>
      <c r="BB4860" s="191">
        <f t="shared" si="3923"/>
        <v>0</v>
      </c>
      <c r="BC4860" s="191">
        <f t="shared" si="3929"/>
        <v>0</v>
      </c>
      <c r="BD4860" s="191">
        <f t="shared" si="3924"/>
        <v>0</v>
      </c>
    </row>
    <row r="4861" spans="2:56" x14ac:dyDescent="0.3">
      <c r="B4861" s="176" t="s">
        <v>189</v>
      </c>
      <c r="C4861" s="83">
        <f>SUM(C4862,C4864)</f>
        <v>0</v>
      </c>
      <c r="D4861" s="84">
        <f>SUM(D4862,D4864)</f>
        <v>0</v>
      </c>
      <c r="E4861" s="85">
        <f t="shared" si="3912"/>
        <v>0</v>
      </c>
      <c r="F4861" s="83">
        <f>SUM(F4862,F4864)</f>
        <v>0</v>
      </c>
      <c r="G4861" s="84">
        <f>SUM(G4862,G4864)</f>
        <v>0</v>
      </c>
      <c r="H4861" s="85">
        <f t="shared" si="3913"/>
        <v>0</v>
      </c>
      <c r="I4861" s="83">
        <f>SUM(I4862,I4864)</f>
        <v>0</v>
      </c>
      <c r="J4861" s="86">
        <f>SUM(J4862,J4864)</f>
        <v>0</v>
      </c>
      <c r="K4861" s="87">
        <f t="shared" si="3914"/>
        <v>0</v>
      </c>
      <c r="L4861" s="83">
        <f>SUM(L4862,L4864)</f>
        <v>0</v>
      </c>
      <c r="M4861" s="86">
        <f>SUM(M4862,M4864)</f>
        <v>0</v>
      </c>
      <c r="N4861" s="88">
        <f>SUM(N4862,N4864)</f>
        <v>0</v>
      </c>
      <c r="O4861" s="83">
        <f>SUM(O4862,O4864)</f>
        <v>0</v>
      </c>
      <c r="P4861" s="88">
        <f>SUM(P4862,P4864)</f>
        <v>0</v>
      </c>
      <c r="Q4861" s="199">
        <f t="shared" si="3915"/>
        <v>0</v>
      </c>
      <c r="R4861" s="89">
        <f>SUM(R4862,R4864)</f>
        <v>0</v>
      </c>
      <c r="S4861" s="89">
        <f>SUM(S4862,S4864)</f>
        <v>0</v>
      </c>
      <c r="T4861" s="200">
        <f t="shared" si="3925"/>
        <v>0</v>
      </c>
      <c r="U4861" s="91"/>
      <c r="V4861" s="83">
        <f>SUM(V4862,V4864)</f>
        <v>0</v>
      </c>
      <c r="W4861" s="88">
        <f>SUM(W4862,W4864)</f>
        <v>0</v>
      </c>
      <c r="X4861" s="199">
        <f t="shared" si="3916"/>
        <v>0</v>
      </c>
      <c r="Y4861" s="89">
        <f>SUM(Y4862,Y4864)</f>
        <v>0</v>
      </c>
      <c r="Z4861" s="89">
        <f>SUM(Z4862,Z4864)</f>
        <v>0</v>
      </c>
      <c r="AA4861" s="200">
        <f t="shared" si="3926"/>
        <v>0</v>
      </c>
      <c r="AB4861" s="91"/>
      <c r="AC4861" s="83">
        <f>SUM(AC4862,AC4864)</f>
        <v>0</v>
      </c>
      <c r="AD4861" s="88">
        <f>SUM(AD4862,AD4864)</f>
        <v>0</v>
      </c>
      <c r="AE4861" s="199">
        <f t="shared" si="3917"/>
        <v>0</v>
      </c>
      <c r="AF4861" s="89">
        <f>SUM(AF4862,AF4864)</f>
        <v>0</v>
      </c>
      <c r="AG4861" s="89">
        <f>SUM(AG4862,AG4864)</f>
        <v>0</v>
      </c>
      <c r="AH4861" s="200">
        <f t="shared" si="3927"/>
        <v>0</v>
      </c>
      <c r="AJ4861" s="84">
        <f t="shared" ref="AJ4861:AU4861" si="3936">SUM(AJ4862,AJ4864)</f>
        <v>0</v>
      </c>
      <c r="AK4861" s="86">
        <f t="shared" si="3936"/>
        <v>0</v>
      </c>
      <c r="AL4861" s="88">
        <f t="shared" si="3936"/>
        <v>0</v>
      </c>
      <c r="AM4861" s="86">
        <f t="shared" si="3936"/>
        <v>0</v>
      </c>
      <c r="AN4861" s="88">
        <f t="shared" si="3936"/>
        <v>0</v>
      </c>
      <c r="AO4861" s="86">
        <f t="shared" si="3936"/>
        <v>0</v>
      </c>
      <c r="AP4861" s="88">
        <f t="shared" si="3936"/>
        <v>0</v>
      </c>
      <c r="AQ4861" s="86">
        <f t="shared" si="3936"/>
        <v>0</v>
      </c>
      <c r="AR4861" s="88">
        <f t="shared" si="3936"/>
        <v>0</v>
      </c>
      <c r="AS4861" s="86">
        <f t="shared" si="3936"/>
        <v>0</v>
      </c>
      <c r="AT4861" s="88">
        <f t="shared" si="3936"/>
        <v>0</v>
      </c>
      <c r="AU4861" s="86">
        <f t="shared" si="3936"/>
        <v>0</v>
      </c>
      <c r="AV4861" s="86">
        <f t="shared" si="3918"/>
        <v>0</v>
      </c>
      <c r="AW4861" s="93">
        <f t="shared" si="3919"/>
        <v>0</v>
      </c>
      <c r="AY4861" s="86">
        <f t="shared" si="3920"/>
        <v>0</v>
      </c>
      <c r="AZ4861" s="86">
        <f t="shared" si="3921"/>
        <v>0</v>
      </c>
      <c r="BA4861" s="86">
        <f t="shared" si="3922"/>
        <v>0</v>
      </c>
      <c r="BB4861" s="86">
        <f t="shared" si="3923"/>
        <v>0</v>
      </c>
      <c r="BC4861" s="86">
        <f t="shared" si="3929"/>
        <v>0</v>
      </c>
      <c r="BD4861" s="86">
        <f t="shared" si="3924"/>
        <v>0</v>
      </c>
    </row>
    <row r="4862" spans="2:56" x14ac:dyDescent="0.3">
      <c r="B4862" s="179" t="s">
        <v>190</v>
      </c>
      <c r="C4862" s="83">
        <f>SUM(C4863)</f>
        <v>0</v>
      </c>
      <c r="D4862" s="84">
        <f>SUM(D4863)</f>
        <v>0</v>
      </c>
      <c r="E4862" s="85">
        <f t="shared" si="3912"/>
        <v>0</v>
      </c>
      <c r="F4862" s="83">
        <f>SUM(F4863)</f>
        <v>0</v>
      </c>
      <c r="G4862" s="84">
        <f>SUM(G4863)</f>
        <v>0</v>
      </c>
      <c r="H4862" s="85">
        <f t="shared" si="3913"/>
        <v>0</v>
      </c>
      <c r="I4862" s="83">
        <f>SUM(I4863)</f>
        <v>0</v>
      </c>
      <c r="J4862" s="86">
        <f>SUM(J4863)</f>
        <v>0</v>
      </c>
      <c r="K4862" s="87">
        <f t="shared" si="3914"/>
        <v>0</v>
      </c>
      <c r="L4862" s="83">
        <f>SUM(L4863)</f>
        <v>0</v>
      </c>
      <c r="M4862" s="86">
        <f>SUM(M4863)</f>
        <v>0</v>
      </c>
      <c r="N4862" s="88">
        <f>SUM(N4863)</f>
        <v>0</v>
      </c>
      <c r="O4862" s="83">
        <f>SUM(O4863)</f>
        <v>0</v>
      </c>
      <c r="P4862" s="88">
        <f>SUM(P4863)</f>
        <v>0</v>
      </c>
      <c r="Q4862" s="199">
        <f t="shared" si="3915"/>
        <v>0</v>
      </c>
      <c r="R4862" s="89">
        <f>SUM(R4863)</f>
        <v>0</v>
      </c>
      <c r="S4862" s="89">
        <f>SUM(S4863)</f>
        <v>0</v>
      </c>
      <c r="T4862" s="200">
        <f t="shared" si="3925"/>
        <v>0</v>
      </c>
      <c r="U4862" s="91"/>
      <c r="V4862" s="83">
        <f>SUM(V4863)</f>
        <v>0</v>
      </c>
      <c r="W4862" s="88">
        <f>SUM(W4863)</f>
        <v>0</v>
      </c>
      <c r="X4862" s="199">
        <f t="shared" si="3916"/>
        <v>0</v>
      </c>
      <c r="Y4862" s="89">
        <f>SUM(Y4863)</f>
        <v>0</v>
      </c>
      <c r="Z4862" s="89">
        <f>SUM(Z4863)</f>
        <v>0</v>
      </c>
      <c r="AA4862" s="200">
        <f t="shared" si="3926"/>
        <v>0</v>
      </c>
      <c r="AB4862" s="91"/>
      <c r="AC4862" s="83">
        <f>SUM(AC4863)</f>
        <v>0</v>
      </c>
      <c r="AD4862" s="88">
        <f>SUM(AD4863)</f>
        <v>0</v>
      </c>
      <c r="AE4862" s="199">
        <f t="shared" si="3917"/>
        <v>0</v>
      </c>
      <c r="AF4862" s="89">
        <f>SUM(AF4863)</f>
        <v>0</v>
      </c>
      <c r="AG4862" s="89">
        <f>SUM(AG4863)</f>
        <v>0</v>
      </c>
      <c r="AH4862" s="200">
        <f t="shared" si="3927"/>
        <v>0</v>
      </c>
      <c r="AJ4862" s="84">
        <f t="shared" ref="AJ4862:AU4862" si="3937">SUM(AJ4863)</f>
        <v>0</v>
      </c>
      <c r="AK4862" s="86">
        <f t="shared" si="3937"/>
        <v>0</v>
      </c>
      <c r="AL4862" s="88">
        <f t="shared" si="3937"/>
        <v>0</v>
      </c>
      <c r="AM4862" s="86">
        <f t="shared" si="3937"/>
        <v>0</v>
      </c>
      <c r="AN4862" s="88">
        <f t="shared" si="3937"/>
        <v>0</v>
      </c>
      <c r="AO4862" s="86">
        <f t="shared" si="3937"/>
        <v>0</v>
      </c>
      <c r="AP4862" s="88">
        <f t="shared" si="3937"/>
        <v>0</v>
      </c>
      <c r="AQ4862" s="86">
        <f t="shared" si="3937"/>
        <v>0</v>
      </c>
      <c r="AR4862" s="88">
        <f t="shared" si="3937"/>
        <v>0</v>
      </c>
      <c r="AS4862" s="86">
        <f t="shared" si="3937"/>
        <v>0</v>
      </c>
      <c r="AT4862" s="88">
        <f t="shared" si="3937"/>
        <v>0</v>
      </c>
      <c r="AU4862" s="86">
        <f t="shared" si="3937"/>
        <v>0</v>
      </c>
      <c r="AV4862" s="86">
        <f t="shared" si="3918"/>
        <v>0</v>
      </c>
      <c r="AW4862" s="93">
        <f t="shared" si="3919"/>
        <v>0</v>
      </c>
      <c r="AY4862" s="86">
        <f t="shared" si="3920"/>
        <v>0</v>
      </c>
      <c r="AZ4862" s="86">
        <f t="shared" si="3921"/>
        <v>0</v>
      </c>
      <c r="BA4862" s="86">
        <f t="shared" si="3922"/>
        <v>0</v>
      </c>
      <c r="BB4862" s="86">
        <f t="shared" si="3923"/>
        <v>0</v>
      </c>
      <c r="BC4862" s="86">
        <f t="shared" si="3929"/>
        <v>0</v>
      </c>
      <c r="BD4862" s="86">
        <f t="shared" si="3924"/>
        <v>0</v>
      </c>
    </row>
    <row r="4863" spans="2:56" x14ac:dyDescent="0.3">
      <c r="B4863" s="186" t="s">
        <v>191</v>
      </c>
      <c r="C4863" s="255"/>
      <c r="D4863" s="256"/>
      <c r="E4863" s="182">
        <f t="shared" si="3912"/>
        <v>0</v>
      </c>
      <c r="F4863" s="255"/>
      <c r="G4863" s="256"/>
      <c r="H4863" s="182">
        <f t="shared" si="3913"/>
        <v>0</v>
      </c>
      <c r="I4863" s="255"/>
      <c r="J4863" s="257"/>
      <c r="K4863" s="184">
        <f t="shared" si="3914"/>
        <v>0</v>
      </c>
      <c r="L4863" s="255"/>
      <c r="M4863" s="257"/>
      <c r="N4863" s="258"/>
      <c r="O4863" s="255"/>
      <c r="P4863" s="258"/>
      <c r="Q4863" s="177">
        <f t="shared" si="3915"/>
        <v>0</v>
      </c>
      <c r="R4863" s="258"/>
      <c r="S4863" s="258"/>
      <c r="T4863" s="178">
        <f t="shared" si="3925"/>
        <v>0</v>
      </c>
      <c r="U4863" s="157"/>
      <c r="V4863" s="255"/>
      <c r="W4863" s="258"/>
      <c r="X4863" s="177">
        <f t="shared" si="3916"/>
        <v>0</v>
      </c>
      <c r="Y4863" s="258"/>
      <c r="Z4863" s="258"/>
      <c r="AA4863" s="178">
        <f t="shared" si="3926"/>
        <v>0</v>
      </c>
      <c r="AB4863" s="157"/>
      <c r="AC4863" s="255"/>
      <c r="AD4863" s="258"/>
      <c r="AE4863" s="177">
        <f t="shared" si="3917"/>
        <v>0</v>
      </c>
      <c r="AF4863" s="258"/>
      <c r="AG4863" s="258"/>
      <c r="AH4863" s="178">
        <f t="shared" si="3927"/>
        <v>0</v>
      </c>
      <c r="AJ4863" s="252"/>
      <c r="AK4863" s="253"/>
      <c r="AL4863" s="254"/>
      <c r="AM4863" s="253"/>
      <c r="AN4863" s="254"/>
      <c r="AO4863" s="253"/>
      <c r="AP4863" s="254"/>
      <c r="AQ4863" s="253"/>
      <c r="AR4863" s="254"/>
      <c r="AS4863" s="253"/>
      <c r="AT4863" s="254"/>
      <c r="AU4863" s="253"/>
      <c r="AV4863" s="163">
        <f t="shared" si="3918"/>
        <v>0</v>
      </c>
      <c r="AW4863" s="93">
        <f t="shared" si="3919"/>
        <v>0</v>
      </c>
      <c r="AY4863" s="163">
        <f t="shared" si="3920"/>
        <v>0</v>
      </c>
      <c r="AZ4863" s="163">
        <f t="shared" si="3921"/>
        <v>0</v>
      </c>
      <c r="BA4863" s="163">
        <f t="shared" si="3922"/>
        <v>0</v>
      </c>
      <c r="BB4863" s="163">
        <f t="shared" si="3923"/>
        <v>0</v>
      </c>
      <c r="BC4863" s="163">
        <f t="shared" si="3929"/>
        <v>0</v>
      </c>
      <c r="BD4863" s="163">
        <f t="shared" si="3924"/>
        <v>0</v>
      </c>
    </row>
    <row r="4864" spans="2:56" x14ac:dyDescent="0.3">
      <c r="B4864" s="179" t="s">
        <v>192</v>
      </c>
      <c r="C4864" s="83">
        <f>SUM(C4865)</f>
        <v>0</v>
      </c>
      <c r="D4864" s="84">
        <f>SUM(D4865)</f>
        <v>0</v>
      </c>
      <c r="E4864" s="85">
        <f t="shared" si="3912"/>
        <v>0</v>
      </c>
      <c r="F4864" s="83">
        <f>SUM(F4865)</f>
        <v>0</v>
      </c>
      <c r="G4864" s="84">
        <f>SUM(G4865)</f>
        <v>0</v>
      </c>
      <c r="H4864" s="85">
        <f t="shared" si="3913"/>
        <v>0</v>
      </c>
      <c r="I4864" s="83">
        <f>SUM(I4865)</f>
        <v>0</v>
      </c>
      <c r="J4864" s="86">
        <f>SUM(J4865)</f>
        <v>0</v>
      </c>
      <c r="K4864" s="87">
        <f t="shared" si="3914"/>
        <v>0</v>
      </c>
      <c r="L4864" s="83">
        <f>SUM(L4865)</f>
        <v>0</v>
      </c>
      <c r="M4864" s="86">
        <f>SUM(M4865)</f>
        <v>0</v>
      </c>
      <c r="N4864" s="88">
        <f>SUM(N4865)</f>
        <v>0</v>
      </c>
      <c r="O4864" s="83">
        <f>SUM(O4865)</f>
        <v>0</v>
      </c>
      <c r="P4864" s="88">
        <f>SUM(P4865)</f>
        <v>0</v>
      </c>
      <c r="Q4864" s="199">
        <f t="shared" si="3915"/>
        <v>0</v>
      </c>
      <c r="R4864" s="89">
        <f>SUM(R4865)</f>
        <v>0</v>
      </c>
      <c r="S4864" s="89">
        <f>SUM(S4865)</f>
        <v>0</v>
      </c>
      <c r="T4864" s="200">
        <f t="shared" si="3925"/>
        <v>0</v>
      </c>
      <c r="U4864" s="91"/>
      <c r="V4864" s="83">
        <f>SUM(V4865)</f>
        <v>0</v>
      </c>
      <c r="W4864" s="88">
        <f>SUM(W4865)</f>
        <v>0</v>
      </c>
      <c r="X4864" s="199">
        <f t="shared" si="3916"/>
        <v>0</v>
      </c>
      <c r="Y4864" s="89">
        <f>SUM(Y4865)</f>
        <v>0</v>
      </c>
      <c r="Z4864" s="89">
        <f>SUM(Z4865)</f>
        <v>0</v>
      </c>
      <c r="AA4864" s="200">
        <f t="shared" si="3926"/>
        <v>0</v>
      </c>
      <c r="AB4864" s="91"/>
      <c r="AC4864" s="83">
        <f>SUM(AC4865)</f>
        <v>0</v>
      </c>
      <c r="AD4864" s="88">
        <f>SUM(AD4865)</f>
        <v>0</v>
      </c>
      <c r="AE4864" s="199">
        <f t="shared" si="3917"/>
        <v>0</v>
      </c>
      <c r="AF4864" s="89">
        <f>SUM(AF4865)</f>
        <v>0</v>
      </c>
      <c r="AG4864" s="89">
        <f>SUM(AG4865)</f>
        <v>0</v>
      </c>
      <c r="AH4864" s="200">
        <f t="shared" si="3927"/>
        <v>0</v>
      </c>
      <c r="AJ4864" s="84">
        <f t="shared" ref="AJ4864:AU4864" si="3938">SUM(AJ4865)</f>
        <v>0</v>
      </c>
      <c r="AK4864" s="86">
        <f t="shared" si="3938"/>
        <v>0</v>
      </c>
      <c r="AL4864" s="88">
        <f t="shared" si="3938"/>
        <v>0</v>
      </c>
      <c r="AM4864" s="86">
        <f t="shared" si="3938"/>
        <v>0</v>
      </c>
      <c r="AN4864" s="88">
        <f t="shared" si="3938"/>
        <v>0</v>
      </c>
      <c r="AO4864" s="86">
        <f t="shared" si="3938"/>
        <v>0</v>
      </c>
      <c r="AP4864" s="88">
        <f t="shared" si="3938"/>
        <v>0</v>
      </c>
      <c r="AQ4864" s="86">
        <f t="shared" si="3938"/>
        <v>0</v>
      </c>
      <c r="AR4864" s="88">
        <f t="shared" si="3938"/>
        <v>0</v>
      </c>
      <c r="AS4864" s="86">
        <f t="shared" si="3938"/>
        <v>0</v>
      </c>
      <c r="AT4864" s="88">
        <f t="shared" si="3938"/>
        <v>0</v>
      </c>
      <c r="AU4864" s="86">
        <f t="shared" si="3938"/>
        <v>0</v>
      </c>
      <c r="AV4864" s="86">
        <f t="shared" si="3918"/>
        <v>0</v>
      </c>
      <c r="AW4864" s="93">
        <f t="shared" si="3919"/>
        <v>0</v>
      </c>
      <c r="AY4864" s="86">
        <f t="shared" si="3920"/>
        <v>0</v>
      </c>
      <c r="AZ4864" s="86">
        <f t="shared" si="3921"/>
        <v>0</v>
      </c>
      <c r="BA4864" s="86">
        <f t="shared" si="3922"/>
        <v>0</v>
      </c>
      <c r="BB4864" s="86">
        <f t="shared" si="3923"/>
        <v>0</v>
      </c>
      <c r="BC4864" s="86">
        <f t="shared" si="3929"/>
        <v>0</v>
      </c>
      <c r="BD4864" s="86">
        <f t="shared" si="3924"/>
        <v>0</v>
      </c>
    </row>
    <row r="4865" spans="2:56" x14ac:dyDescent="0.3">
      <c r="B4865" s="186" t="s">
        <v>191</v>
      </c>
      <c r="C4865" s="255"/>
      <c r="D4865" s="256"/>
      <c r="E4865" s="182">
        <f t="shared" si="3912"/>
        <v>0</v>
      </c>
      <c r="F4865" s="255"/>
      <c r="G4865" s="256"/>
      <c r="H4865" s="182">
        <f t="shared" si="3913"/>
        <v>0</v>
      </c>
      <c r="I4865" s="255"/>
      <c r="J4865" s="257"/>
      <c r="K4865" s="184">
        <f t="shared" si="3914"/>
        <v>0</v>
      </c>
      <c r="L4865" s="255"/>
      <c r="M4865" s="257"/>
      <c r="N4865" s="258"/>
      <c r="O4865" s="255"/>
      <c r="P4865" s="258"/>
      <c r="Q4865" s="177">
        <f t="shared" si="3915"/>
        <v>0</v>
      </c>
      <c r="R4865" s="258"/>
      <c r="S4865" s="258"/>
      <c r="T4865" s="178">
        <f t="shared" si="3925"/>
        <v>0</v>
      </c>
      <c r="U4865" s="157"/>
      <c r="V4865" s="255"/>
      <c r="W4865" s="258"/>
      <c r="X4865" s="177">
        <f t="shared" si="3916"/>
        <v>0</v>
      </c>
      <c r="Y4865" s="258"/>
      <c r="Z4865" s="258"/>
      <c r="AA4865" s="178">
        <f t="shared" si="3926"/>
        <v>0</v>
      </c>
      <c r="AB4865" s="157"/>
      <c r="AC4865" s="255"/>
      <c r="AD4865" s="258"/>
      <c r="AE4865" s="177">
        <f t="shared" si="3917"/>
        <v>0</v>
      </c>
      <c r="AF4865" s="258"/>
      <c r="AG4865" s="258"/>
      <c r="AH4865" s="178">
        <f t="shared" si="3927"/>
        <v>0</v>
      </c>
      <c r="AJ4865" s="252"/>
      <c r="AK4865" s="253"/>
      <c r="AL4865" s="254"/>
      <c r="AM4865" s="253"/>
      <c r="AN4865" s="254"/>
      <c r="AO4865" s="253"/>
      <c r="AP4865" s="254"/>
      <c r="AQ4865" s="253"/>
      <c r="AR4865" s="254"/>
      <c r="AS4865" s="253"/>
      <c r="AT4865" s="254"/>
      <c r="AU4865" s="253"/>
      <c r="AV4865" s="163">
        <f t="shared" si="3918"/>
        <v>0</v>
      </c>
      <c r="AW4865" s="93">
        <f t="shared" si="3919"/>
        <v>0</v>
      </c>
      <c r="AY4865" s="163">
        <f t="shared" si="3920"/>
        <v>0</v>
      </c>
      <c r="AZ4865" s="163">
        <f t="shared" si="3921"/>
        <v>0</v>
      </c>
      <c r="BA4865" s="163">
        <f t="shared" si="3922"/>
        <v>0</v>
      </c>
      <c r="BB4865" s="163">
        <f t="shared" si="3923"/>
        <v>0</v>
      </c>
      <c r="BC4865" s="163">
        <f t="shared" si="3929"/>
        <v>0</v>
      </c>
      <c r="BD4865" s="163">
        <f t="shared" si="3924"/>
        <v>0</v>
      </c>
    </row>
    <row r="4866" spans="2:56" x14ac:dyDescent="0.3">
      <c r="B4866" s="176" t="s">
        <v>193</v>
      </c>
      <c r="C4866" s="83">
        <f>SUM(C4867,C4868)</f>
        <v>0</v>
      </c>
      <c r="D4866" s="84">
        <f>SUM(D4867,D4868)</f>
        <v>0</v>
      </c>
      <c r="E4866" s="85">
        <f t="shared" si="3912"/>
        <v>0</v>
      </c>
      <c r="F4866" s="83">
        <f>SUM(F4867,F4868)</f>
        <v>0</v>
      </c>
      <c r="G4866" s="84">
        <f>SUM(G4867,G4868)</f>
        <v>0</v>
      </c>
      <c r="H4866" s="85">
        <f t="shared" si="3913"/>
        <v>0</v>
      </c>
      <c r="I4866" s="83">
        <f>SUM(I4867,I4868)</f>
        <v>0</v>
      </c>
      <c r="J4866" s="86">
        <f>SUM(J4867,J4868)</f>
        <v>0</v>
      </c>
      <c r="K4866" s="87">
        <f t="shared" si="3914"/>
        <v>0</v>
      </c>
      <c r="L4866" s="83">
        <f>SUM(L4867,L4868)</f>
        <v>0</v>
      </c>
      <c r="M4866" s="86">
        <f>SUM(M4867,M4868)</f>
        <v>0</v>
      </c>
      <c r="N4866" s="88">
        <f>SUM(N4867,N4868)</f>
        <v>0</v>
      </c>
      <c r="O4866" s="83">
        <f>SUM(O4867,O4868)</f>
        <v>0</v>
      </c>
      <c r="P4866" s="88">
        <f>SUM(P4867,P4868)</f>
        <v>0</v>
      </c>
      <c r="Q4866" s="199">
        <f t="shared" si="3915"/>
        <v>0</v>
      </c>
      <c r="R4866" s="89">
        <f>SUM(R4867,R4868)</f>
        <v>0</v>
      </c>
      <c r="S4866" s="89">
        <f>SUM(S4867,S4868)</f>
        <v>0</v>
      </c>
      <c r="T4866" s="200">
        <f t="shared" si="3925"/>
        <v>0</v>
      </c>
      <c r="U4866" s="91"/>
      <c r="V4866" s="83">
        <f>SUM(V4867,V4868)</f>
        <v>0</v>
      </c>
      <c r="W4866" s="88">
        <f>SUM(W4867,W4868)</f>
        <v>0</v>
      </c>
      <c r="X4866" s="199">
        <f t="shared" si="3916"/>
        <v>0</v>
      </c>
      <c r="Y4866" s="89">
        <f>SUM(Y4867,Y4868)</f>
        <v>0</v>
      </c>
      <c r="Z4866" s="89">
        <f>SUM(Z4867,Z4868)</f>
        <v>0</v>
      </c>
      <c r="AA4866" s="200">
        <f t="shared" si="3926"/>
        <v>0</v>
      </c>
      <c r="AB4866" s="91"/>
      <c r="AC4866" s="83">
        <f>SUM(AC4867,AC4868)</f>
        <v>0</v>
      </c>
      <c r="AD4866" s="88">
        <f>SUM(AD4867,AD4868)</f>
        <v>0</v>
      </c>
      <c r="AE4866" s="199">
        <f t="shared" si="3917"/>
        <v>0</v>
      </c>
      <c r="AF4866" s="89">
        <f>SUM(AF4867,AF4868)</f>
        <v>0</v>
      </c>
      <c r="AG4866" s="89">
        <f>SUM(AG4867,AG4868)</f>
        <v>0</v>
      </c>
      <c r="AH4866" s="200">
        <f t="shared" si="3927"/>
        <v>0</v>
      </c>
      <c r="AJ4866" s="84">
        <f t="shared" ref="AJ4866:AU4866" si="3939">SUM(AJ4867,AJ4868)</f>
        <v>0</v>
      </c>
      <c r="AK4866" s="86">
        <f t="shared" si="3939"/>
        <v>0</v>
      </c>
      <c r="AL4866" s="88">
        <f t="shared" si="3939"/>
        <v>0</v>
      </c>
      <c r="AM4866" s="86">
        <f t="shared" si="3939"/>
        <v>0</v>
      </c>
      <c r="AN4866" s="88">
        <f t="shared" si="3939"/>
        <v>0</v>
      </c>
      <c r="AO4866" s="86">
        <f t="shared" si="3939"/>
        <v>0</v>
      </c>
      <c r="AP4866" s="88">
        <f t="shared" si="3939"/>
        <v>0</v>
      </c>
      <c r="AQ4866" s="86">
        <f t="shared" si="3939"/>
        <v>0</v>
      </c>
      <c r="AR4866" s="88">
        <f t="shared" si="3939"/>
        <v>0</v>
      </c>
      <c r="AS4866" s="86">
        <f t="shared" si="3939"/>
        <v>0</v>
      </c>
      <c r="AT4866" s="88">
        <f t="shared" si="3939"/>
        <v>0</v>
      </c>
      <c r="AU4866" s="86">
        <f t="shared" si="3939"/>
        <v>0</v>
      </c>
      <c r="AV4866" s="86">
        <f t="shared" si="3918"/>
        <v>0</v>
      </c>
      <c r="AW4866" s="93">
        <f t="shared" si="3919"/>
        <v>0</v>
      </c>
      <c r="AY4866" s="86">
        <f t="shared" si="3920"/>
        <v>0</v>
      </c>
      <c r="AZ4866" s="86">
        <f t="shared" si="3921"/>
        <v>0</v>
      </c>
      <c r="BA4866" s="86">
        <f t="shared" si="3922"/>
        <v>0</v>
      </c>
      <c r="BB4866" s="86">
        <f t="shared" si="3923"/>
        <v>0</v>
      </c>
      <c r="BC4866" s="86">
        <f t="shared" si="3929"/>
        <v>0</v>
      </c>
      <c r="BD4866" s="86">
        <f t="shared" si="3924"/>
        <v>0</v>
      </c>
    </row>
    <row r="4867" spans="2:56" x14ac:dyDescent="0.3">
      <c r="B4867" s="179" t="s">
        <v>194</v>
      </c>
      <c r="C4867" s="95"/>
      <c r="D4867" s="96"/>
      <c r="E4867" s="85">
        <f t="shared" si="3912"/>
        <v>0</v>
      </c>
      <c r="F4867" s="95"/>
      <c r="G4867" s="96"/>
      <c r="H4867" s="85">
        <f t="shared" si="3913"/>
        <v>0</v>
      </c>
      <c r="I4867" s="95"/>
      <c r="J4867" s="97"/>
      <c r="K4867" s="87">
        <f t="shared" si="3914"/>
        <v>0</v>
      </c>
      <c r="L4867" s="95"/>
      <c r="M4867" s="97"/>
      <c r="N4867" s="98"/>
      <c r="O4867" s="95"/>
      <c r="P4867" s="98"/>
      <c r="Q4867" s="199">
        <f t="shared" si="3915"/>
        <v>0</v>
      </c>
      <c r="R4867" s="99"/>
      <c r="S4867" s="99"/>
      <c r="T4867" s="200">
        <f t="shared" si="3925"/>
        <v>0</v>
      </c>
      <c r="U4867" s="91"/>
      <c r="V4867" s="95"/>
      <c r="W4867" s="98"/>
      <c r="X4867" s="199">
        <f t="shared" si="3916"/>
        <v>0</v>
      </c>
      <c r="Y4867" s="99"/>
      <c r="Z4867" s="99"/>
      <c r="AA4867" s="200">
        <f t="shared" si="3926"/>
        <v>0</v>
      </c>
      <c r="AB4867" s="91"/>
      <c r="AC4867" s="95"/>
      <c r="AD4867" s="98"/>
      <c r="AE4867" s="199">
        <f t="shared" si="3917"/>
        <v>0</v>
      </c>
      <c r="AF4867" s="99"/>
      <c r="AG4867" s="99"/>
      <c r="AH4867" s="200">
        <f t="shared" si="3927"/>
        <v>0</v>
      </c>
      <c r="AJ4867" s="252"/>
      <c r="AK4867" s="253"/>
      <c r="AL4867" s="254"/>
      <c r="AM4867" s="253"/>
      <c r="AN4867" s="254"/>
      <c r="AO4867" s="253"/>
      <c r="AP4867" s="254"/>
      <c r="AQ4867" s="253"/>
      <c r="AR4867" s="254"/>
      <c r="AS4867" s="253"/>
      <c r="AT4867" s="254"/>
      <c r="AU4867" s="253"/>
      <c r="AV4867" s="163">
        <f t="shared" si="3918"/>
        <v>0</v>
      </c>
      <c r="AW4867" s="93">
        <f t="shared" si="3919"/>
        <v>0</v>
      </c>
      <c r="AY4867" s="163">
        <f t="shared" si="3920"/>
        <v>0</v>
      </c>
      <c r="AZ4867" s="163">
        <f t="shared" si="3921"/>
        <v>0</v>
      </c>
      <c r="BA4867" s="163">
        <f t="shared" si="3922"/>
        <v>0</v>
      </c>
      <c r="BB4867" s="163">
        <f t="shared" si="3923"/>
        <v>0</v>
      </c>
      <c r="BC4867" s="163">
        <f t="shared" si="3929"/>
        <v>0</v>
      </c>
      <c r="BD4867" s="163">
        <f t="shared" si="3924"/>
        <v>0</v>
      </c>
    </row>
    <row r="4868" spans="2:56" x14ac:dyDescent="0.3">
      <c r="B4868" s="179" t="s">
        <v>195</v>
      </c>
      <c r="C4868" s="95"/>
      <c r="D4868" s="96"/>
      <c r="E4868" s="85">
        <f t="shared" si="3912"/>
        <v>0</v>
      </c>
      <c r="F4868" s="95"/>
      <c r="G4868" s="96"/>
      <c r="H4868" s="85">
        <f t="shared" si="3913"/>
        <v>0</v>
      </c>
      <c r="I4868" s="95"/>
      <c r="J4868" s="97"/>
      <c r="K4868" s="87">
        <f t="shared" si="3914"/>
        <v>0</v>
      </c>
      <c r="L4868" s="95"/>
      <c r="M4868" s="97"/>
      <c r="N4868" s="98"/>
      <c r="O4868" s="95"/>
      <c r="P4868" s="98"/>
      <c r="Q4868" s="199">
        <f t="shared" si="3915"/>
        <v>0</v>
      </c>
      <c r="R4868" s="99"/>
      <c r="S4868" s="99"/>
      <c r="T4868" s="200">
        <f t="shared" si="3925"/>
        <v>0</v>
      </c>
      <c r="U4868" s="91"/>
      <c r="V4868" s="95"/>
      <c r="W4868" s="98"/>
      <c r="X4868" s="199">
        <f t="shared" si="3916"/>
        <v>0</v>
      </c>
      <c r="Y4868" s="99"/>
      <c r="Z4868" s="99"/>
      <c r="AA4868" s="200">
        <f t="shared" si="3926"/>
        <v>0</v>
      </c>
      <c r="AB4868" s="91"/>
      <c r="AC4868" s="95"/>
      <c r="AD4868" s="98"/>
      <c r="AE4868" s="199">
        <f t="shared" si="3917"/>
        <v>0</v>
      </c>
      <c r="AF4868" s="99"/>
      <c r="AG4868" s="99"/>
      <c r="AH4868" s="200">
        <f t="shared" si="3927"/>
        <v>0</v>
      </c>
      <c r="AJ4868" s="252"/>
      <c r="AK4868" s="253"/>
      <c r="AL4868" s="254"/>
      <c r="AM4868" s="253"/>
      <c r="AN4868" s="254"/>
      <c r="AO4868" s="253"/>
      <c r="AP4868" s="254"/>
      <c r="AQ4868" s="253"/>
      <c r="AR4868" s="254"/>
      <c r="AS4868" s="253"/>
      <c r="AT4868" s="254"/>
      <c r="AU4868" s="253"/>
      <c r="AV4868" s="163">
        <f t="shared" si="3918"/>
        <v>0</v>
      </c>
      <c r="AW4868" s="93">
        <f t="shared" si="3919"/>
        <v>0</v>
      </c>
      <c r="AY4868" s="163">
        <f t="shared" si="3920"/>
        <v>0</v>
      </c>
      <c r="AZ4868" s="163">
        <f t="shared" si="3921"/>
        <v>0</v>
      </c>
      <c r="BA4868" s="163">
        <f t="shared" si="3922"/>
        <v>0</v>
      </c>
      <c r="BB4868" s="163">
        <f t="shared" si="3923"/>
        <v>0</v>
      </c>
      <c r="BC4868" s="163">
        <f t="shared" si="3929"/>
        <v>0</v>
      </c>
      <c r="BD4868" s="163">
        <f t="shared" si="3924"/>
        <v>0</v>
      </c>
    </row>
    <row r="4869" spans="2:56" x14ac:dyDescent="0.3">
      <c r="B4869" s="176" t="s">
        <v>196</v>
      </c>
      <c r="C4869" s="95"/>
      <c r="D4869" s="96"/>
      <c r="E4869" s="85">
        <f t="shared" si="3912"/>
        <v>0</v>
      </c>
      <c r="F4869" s="95"/>
      <c r="G4869" s="96"/>
      <c r="H4869" s="85">
        <f t="shared" si="3913"/>
        <v>0</v>
      </c>
      <c r="I4869" s="95"/>
      <c r="J4869" s="97"/>
      <c r="K4869" s="87">
        <f t="shared" si="3914"/>
        <v>0</v>
      </c>
      <c r="L4869" s="95"/>
      <c r="M4869" s="97"/>
      <c r="N4869" s="98"/>
      <c r="O4869" s="95"/>
      <c r="P4869" s="98"/>
      <c r="Q4869" s="199">
        <f t="shared" si="3915"/>
        <v>0</v>
      </c>
      <c r="R4869" s="99"/>
      <c r="S4869" s="99"/>
      <c r="T4869" s="200">
        <f t="shared" si="3925"/>
        <v>0</v>
      </c>
      <c r="U4869" s="91"/>
      <c r="V4869" s="95"/>
      <c r="W4869" s="98"/>
      <c r="X4869" s="199">
        <f t="shared" si="3916"/>
        <v>0</v>
      </c>
      <c r="Y4869" s="99"/>
      <c r="Z4869" s="99"/>
      <c r="AA4869" s="200">
        <f t="shared" si="3926"/>
        <v>0</v>
      </c>
      <c r="AB4869" s="91"/>
      <c r="AC4869" s="95"/>
      <c r="AD4869" s="98"/>
      <c r="AE4869" s="199">
        <f t="shared" si="3917"/>
        <v>0</v>
      </c>
      <c r="AF4869" s="99"/>
      <c r="AG4869" s="99"/>
      <c r="AH4869" s="200">
        <f t="shared" si="3927"/>
        <v>0</v>
      </c>
      <c r="AJ4869" s="252"/>
      <c r="AK4869" s="253"/>
      <c r="AL4869" s="254"/>
      <c r="AM4869" s="253"/>
      <c r="AN4869" s="254"/>
      <c r="AO4869" s="253"/>
      <c r="AP4869" s="254"/>
      <c r="AQ4869" s="253"/>
      <c r="AR4869" s="254"/>
      <c r="AS4869" s="253"/>
      <c r="AT4869" s="254"/>
      <c r="AU4869" s="253"/>
      <c r="AV4869" s="163">
        <f t="shared" si="3918"/>
        <v>0</v>
      </c>
      <c r="AW4869" s="93">
        <f t="shared" si="3919"/>
        <v>0</v>
      </c>
      <c r="AY4869" s="163">
        <f t="shared" si="3920"/>
        <v>0</v>
      </c>
      <c r="AZ4869" s="163">
        <f t="shared" si="3921"/>
        <v>0</v>
      </c>
      <c r="BA4869" s="163">
        <f t="shared" si="3922"/>
        <v>0</v>
      </c>
      <c r="BB4869" s="163">
        <f t="shared" si="3923"/>
        <v>0</v>
      </c>
      <c r="BC4869" s="163">
        <f t="shared" si="3929"/>
        <v>0</v>
      </c>
      <c r="BD4869" s="163">
        <f t="shared" si="3924"/>
        <v>0</v>
      </c>
    </row>
    <row r="4870" spans="2:56" x14ac:dyDescent="0.3">
      <c r="B4870" s="176" t="s">
        <v>197</v>
      </c>
      <c r="C4870" s="95"/>
      <c r="D4870" s="96"/>
      <c r="E4870" s="85">
        <f t="shared" si="3912"/>
        <v>0</v>
      </c>
      <c r="F4870" s="95"/>
      <c r="G4870" s="96"/>
      <c r="H4870" s="85">
        <f t="shared" si="3913"/>
        <v>0</v>
      </c>
      <c r="I4870" s="95"/>
      <c r="J4870" s="97"/>
      <c r="K4870" s="87">
        <f t="shared" si="3914"/>
        <v>0</v>
      </c>
      <c r="L4870" s="95"/>
      <c r="M4870" s="97"/>
      <c r="N4870" s="98"/>
      <c r="O4870" s="95"/>
      <c r="P4870" s="98"/>
      <c r="Q4870" s="199">
        <f t="shared" si="3915"/>
        <v>0</v>
      </c>
      <c r="R4870" s="99"/>
      <c r="S4870" s="99"/>
      <c r="T4870" s="200">
        <f t="shared" si="3925"/>
        <v>0</v>
      </c>
      <c r="U4870" s="91"/>
      <c r="V4870" s="95"/>
      <c r="W4870" s="98"/>
      <c r="X4870" s="199">
        <f t="shared" si="3916"/>
        <v>0</v>
      </c>
      <c r="Y4870" s="99"/>
      <c r="Z4870" s="99"/>
      <c r="AA4870" s="200">
        <f t="shared" si="3926"/>
        <v>0</v>
      </c>
      <c r="AB4870" s="91"/>
      <c r="AC4870" s="95"/>
      <c r="AD4870" s="98"/>
      <c r="AE4870" s="199">
        <f t="shared" si="3917"/>
        <v>0</v>
      </c>
      <c r="AF4870" s="99"/>
      <c r="AG4870" s="99"/>
      <c r="AH4870" s="200">
        <f t="shared" si="3927"/>
        <v>0</v>
      </c>
      <c r="AJ4870" s="252"/>
      <c r="AK4870" s="253"/>
      <c r="AL4870" s="254"/>
      <c r="AM4870" s="253"/>
      <c r="AN4870" s="254"/>
      <c r="AO4870" s="253"/>
      <c r="AP4870" s="254"/>
      <c r="AQ4870" s="253"/>
      <c r="AR4870" s="254"/>
      <c r="AS4870" s="253"/>
      <c r="AT4870" s="254"/>
      <c r="AU4870" s="253"/>
      <c r="AV4870" s="163">
        <f t="shared" si="3918"/>
        <v>0</v>
      </c>
      <c r="AW4870" s="93">
        <f t="shared" si="3919"/>
        <v>0</v>
      </c>
      <c r="AY4870" s="163">
        <f t="shared" si="3920"/>
        <v>0</v>
      </c>
      <c r="AZ4870" s="163">
        <f t="shared" si="3921"/>
        <v>0</v>
      </c>
      <c r="BA4870" s="163">
        <f t="shared" si="3922"/>
        <v>0</v>
      </c>
      <c r="BB4870" s="163">
        <f t="shared" si="3923"/>
        <v>0</v>
      </c>
      <c r="BC4870" s="163">
        <f t="shared" si="3929"/>
        <v>0</v>
      </c>
      <c r="BD4870" s="163">
        <f t="shared" si="3924"/>
        <v>0</v>
      </c>
    </row>
    <row r="4871" spans="2:56" x14ac:dyDescent="0.3">
      <c r="B4871" s="176" t="s">
        <v>198</v>
      </c>
      <c r="C4871" s="83">
        <f>SUM(C4872,C4873)</f>
        <v>0</v>
      </c>
      <c r="D4871" s="84">
        <f>SUM(D4872,D4873)</f>
        <v>0</v>
      </c>
      <c r="E4871" s="85">
        <f t="shared" si="3912"/>
        <v>0</v>
      </c>
      <c r="F4871" s="83">
        <f>SUM(F4872,F4873)</f>
        <v>0</v>
      </c>
      <c r="G4871" s="84">
        <f>SUM(G4872,G4873)</f>
        <v>0</v>
      </c>
      <c r="H4871" s="85">
        <f t="shared" si="3913"/>
        <v>0</v>
      </c>
      <c r="I4871" s="83">
        <f>SUM(I4872,I4873)</f>
        <v>0</v>
      </c>
      <c r="J4871" s="86">
        <f>SUM(J4872,J4873)</f>
        <v>0</v>
      </c>
      <c r="K4871" s="87">
        <f t="shared" si="3914"/>
        <v>0</v>
      </c>
      <c r="L4871" s="83">
        <f>SUM(L4872,L4873)</f>
        <v>0</v>
      </c>
      <c r="M4871" s="86">
        <f>SUM(M4872,M4873)</f>
        <v>0</v>
      </c>
      <c r="N4871" s="88">
        <f>SUM(N4872,N4873)</f>
        <v>0</v>
      </c>
      <c r="O4871" s="83">
        <f>SUM(O4872,O4873)</f>
        <v>0</v>
      </c>
      <c r="P4871" s="88">
        <f>SUM(P4872,P4873)</f>
        <v>0</v>
      </c>
      <c r="Q4871" s="199">
        <f t="shared" si="3915"/>
        <v>0</v>
      </c>
      <c r="R4871" s="89">
        <f>SUM(R4872,R4873)</f>
        <v>0</v>
      </c>
      <c r="S4871" s="89">
        <f>SUM(S4872,S4873)</f>
        <v>0</v>
      </c>
      <c r="T4871" s="200">
        <f t="shared" si="3925"/>
        <v>0</v>
      </c>
      <c r="U4871" s="91"/>
      <c r="V4871" s="83">
        <f>SUM(V4872,V4873)</f>
        <v>0</v>
      </c>
      <c r="W4871" s="88">
        <f>SUM(W4872,W4873)</f>
        <v>0</v>
      </c>
      <c r="X4871" s="199">
        <f t="shared" si="3916"/>
        <v>0</v>
      </c>
      <c r="Y4871" s="89">
        <f>SUM(Y4872,Y4873)</f>
        <v>0</v>
      </c>
      <c r="Z4871" s="89">
        <f>SUM(Z4872,Z4873)</f>
        <v>0</v>
      </c>
      <c r="AA4871" s="200">
        <f t="shared" si="3926"/>
        <v>0</v>
      </c>
      <c r="AB4871" s="91"/>
      <c r="AC4871" s="83">
        <f>SUM(AC4872,AC4873)</f>
        <v>0</v>
      </c>
      <c r="AD4871" s="88">
        <f>SUM(AD4872,AD4873)</f>
        <v>0</v>
      </c>
      <c r="AE4871" s="199">
        <f t="shared" si="3917"/>
        <v>0</v>
      </c>
      <c r="AF4871" s="89">
        <f>SUM(AF4872,AF4873)</f>
        <v>0</v>
      </c>
      <c r="AG4871" s="89">
        <f>SUM(AG4872,AG4873)</f>
        <v>0</v>
      </c>
      <c r="AH4871" s="200">
        <f t="shared" si="3927"/>
        <v>0</v>
      </c>
      <c r="AJ4871" s="84">
        <f t="shared" ref="AJ4871:AU4871" si="3940">SUM(AJ4872,AJ4873)</f>
        <v>0</v>
      </c>
      <c r="AK4871" s="86">
        <f t="shared" si="3940"/>
        <v>0</v>
      </c>
      <c r="AL4871" s="88">
        <f t="shared" si="3940"/>
        <v>0</v>
      </c>
      <c r="AM4871" s="86">
        <f t="shared" si="3940"/>
        <v>0</v>
      </c>
      <c r="AN4871" s="88">
        <f t="shared" si="3940"/>
        <v>0</v>
      </c>
      <c r="AO4871" s="86">
        <f t="shared" si="3940"/>
        <v>0</v>
      </c>
      <c r="AP4871" s="88">
        <f t="shared" si="3940"/>
        <v>0</v>
      </c>
      <c r="AQ4871" s="86">
        <f t="shared" si="3940"/>
        <v>0</v>
      </c>
      <c r="AR4871" s="88">
        <f t="shared" si="3940"/>
        <v>0</v>
      </c>
      <c r="AS4871" s="86">
        <f t="shared" si="3940"/>
        <v>0</v>
      </c>
      <c r="AT4871" s="88">
        <f t="shared" si="3940"/>
        <v>0</v>
      </c>
      <c r="AU4871" s="86">
        <f t="shared" si="3940"/>
        <v>0</v>
      </c>
      <c r="AV4871" s="86">
        <f t="shared" si="3918"/>
        <v>0</v>
      </c>
      <c r="AW4871" s="93">
        <f t="shared" si="3919"/>
        <v>0</v>
      </c>
      <c r="AY4871" s="86">
        <f t="shared" si="3920"/>
        <v>0</v>
      </c>
      <c r="AZ4871" s="86">
        <f t="shared" si="3921"/>
        <v>0</v>
      </c>
      <c r="BA4871" s="86">
        <f t="shared" si="3922"/>
        <v>0</v>
      </c>
      <c r="BB4871" s="86">
        <f t="shared" si="3923"/>
        <v>0</v>
      </c>
      <c r="BC4871" s="86">
        <f t="shared" si="3929"/>
        <v>0</v>
      </c>
      <c r="BD4871" s="86">
        <f t="shared" si="3924"/>
        <v>0</v>
      </c>
    </row>
    <row r="4872" spans="2:56" x14ac:dyDescent="0.3">
      <c r="B4872" s="179" t="s">
        <v>199</v>
      </c>
      <c r="C4872" s="95"/>
      <c r="D4872" s="96"/>
      <c r="E4872" s="85">
        <f t="shared" si="3912"/>
        <v>0</v>
      </c>
      <c r="F4872" s="95"/>
      <c r="G4872" s="96"/>
      <c r="H4872" s="85">
        <f t="shared" si="3913"/>
        <v>0</v>
      </c>
      <c r="I4872" s="95"/>
      <c r="J4872" s="97"/>
      <c r="K4872" s="87">
        <f t="shared" si="3914"/>
        <v>0</v>
      </c>
      <c r="L4872" s="95"/>
      <c r="M4872" s="97"/>
      <c r="N4872" s="98"/>
      <c r="O4872" s="95"/>
      <c r="P4872" s="98"/>
      <c r="Q4872" s="199">
        <f t="shared" si="3915"/>
        <v>0</v>
      </c>
      <c r="R4872" s="99"/>
      <c r="S4872" s="99"/>
      <c r="T4872" s="200">
        <f t="shared" si="3925"/>
        <v>0</v>
      </c>
      <c r="U4872" s="91"/>
      <c r="V4872" s="95"/>
      <c r="W4872" s="98"/>
      <c r="X4872" s="199">
        <f t="shared" si="3916"/>
        <v>0</v>
      </c>
      <c r="Y4872" s="99"/>
      <c r="Z4872" s="99"/>
      <c r="AA4872" s="200">
        <f t="shared" si="3926"/>
        <v>0</v>
      </c>
      <c r="AB4872" s="91"/>
      <c r="AC4872" s="95"/>
      <c r="AD4872" s="98"/>
      <c r="AE4872" s="199">
        <f t="shared" si="3917"/>
        <v>0</v>
      </c>
      <c r="AF4872" s="99"/>
      <c r="AG4872" s="99"/>
      <c r="AH4872" s="200">
        <f t="shared" si="3927"/>
        <v>0</v>
      </c>
      <c r="AJ4872" s="252"/>
      <c r="AK4872" s="253"/>
      <c r="AL4872" s="254"/>
      <c r="AM4872" s="253"/>
      <c r="AN4872" s="254"/>
      <c r="AO4872" s="253"/>
      <c r="AP4872" s="254"/>
      <c r="AQ4872" s="253"/>
      <c r="AR4872" s="254"/>
      <c r="AS4872" s="253"/>
      <c r="AT4872" s="254"/>
      <c r="AU4872" s="253"/>
      <c r="AV4872" s="163">
        <f t="shared" si="3918"/>
        <v>0</v>
      </c>
      <c r="AW4872" s="93">
        <f t="shared" si="3919"/>
        <v>0</v>
      </c>
      <c r="AY4872" s="163">
        <f t="shared" si="3920"/>
        <v>0</v>
      </c>
      <c r="AZ4872" s="163">
        <f t="shared" si="3921"/>
        <v>0</v>
      </c>
      <c r="BA4872" s="163">
        <f t="shared" si="3922"/>
        <v>0</v>
      </c>
      <c r="BB4872" s="163">
        <f t="shared" si="3923"/>
        <v>0</v>
      </c>
      <c r="BC4872" s="163">
        <f t="shared" si="3929"/>
        <v>0</v>
      </c>
      <c r="BD4872" s="163">
        <f t="shared" si="3924"/>
        <v>0</v>
      </c>
    </row>
    <row r="4873" spans="2:56" x14ac:dyDescent="0.3">
      <c r="B4873" s="179" t="s">
        <v>200</v>
      </c>
      <c r="C4873" s="95"/>
      <c r="D4873" s="96"/>
      <c r="E4873" s="85">
        <f t="shared" si="3912"/>
        <v>0</v>
      </c>
      <c r="F4873" s="95"/>
      <c r="G4873" s="96"/>
      <c r="H4873" s="85">
        <f t="shared" si="3913"/>
        <v>0</v>
      </c>
      <c r="I4873" s="95"/>
      <c r="J4873" s="97"/>
      <c r="K4873" s="87">
        <f t="shared" si="3914"/>
        <v>0</v>
      </c>
      <c r="L4873" s="95"/>
      <c r="M4873" s="97"/>
      <c r="N4873" s="98"/>
      <c r="O4873" s="95"/>
      <c r="P4873" s="98"/>
      <c r="Q4873" s="199">
        <f t="shared" si="3915"/>
        <v>0</v>
      </c>
      <c r="R4873" s="99"/>
      <c r="S4873" s="99"/>
      <c r="T4873" s="200">
        <f t="shared" si="3925"/>
        <v>0</v>
      </c>
      <c r="U4873" s="91"/>
      <c r="V4873" s="95"/>
      <c r="W4873" s="98"/>
      <c r="X4873" s="199">
        <f t="shared" si="3916"/>
        <v>0</v>
      </c>
      <c r="Y4873" s="99"/>
      <c r="Z4873" s="99"/>
      <c r="AA4873" s="200">
        <f t="shared" si="3926"/>
        <v>0</v>
      </c>
      <c r="AB4873" s="91"/>
      <c r="AC4873" s="95"/>
      <c r="AD4873" s="98"/>
      <c r="AE4873" s="199">
        <f t="shared" si="3917"/>
        <v>0</v>
      </c>
      <c r="AF4873" s="99"/>
      <c r="AG4873" s="99"/>
      <c r="AH4873" s="200">
        <f t="shared" si="3927"/>
        <v>0</v>
      </c>
      <c r="AJ4873" s="252"/>
      <c r="AK4873" s="253"/>
      <c r="AL4873" s="254"/>
      <c r="AM4873" s="253"/>
      <c r="AN4873" s="254"/>
      <c r="AO4873" s="253"/>
      <c r="AP4873" s="254"/>
      <c r="AQ4873" s="253"/>
      <c r="AR4873" s="254"/>
      <c r="AS4873" s="253"/>
      <c r="AT4873" s="254"/>
      <c r="AU4873" s="253"/>
      <c r="AV4873" s="163">
        <f t="shared" si="3918"/>
        <v>0</v>
      </c>
      <c r="AW4873" s="93">
        <f t="shared" si="3919"/>
        <v>0</v>
      </c>
      <c r="AY4873" s="163">
        <f t="shared" si="3920"/>
        <v>0</v>
      </c>
      <c r="AZ4873" s="163">
        <f t="shared" si="3921"/>
        <v>0</v>
      </c>
      <c r="BA4873" s="163">
        <f t="shared" si="3922"/>
        <v>0</v>
      </c>
      <c r="BB4873" s="163">
        <f t="shared" si="3923"/>
        <v>0</v>
      </c>
      <c r="BC4873" s="163">
        <f t="shared" si="3929"/>
        <v>0</v>
      </c>
      <c r="BD4873" s="163">
        <f t="shared" si="3924"/>
        <v>0</v>
      </c>
    </row>
    <row r="4874" spans="2:56" x14ac:dyDescent="0.3">
      <c r="B4874" s="176" t="s">
        <v>201</v>
      </c>
      <c r="C4874" s="95"/>
      <c r="D4874" s="96"/>
      <c r="E4874" s="85">
        <f t="shared" si="3912"/>
        <v>0</v>
      </c>
      <c r="F4874" s="95"/>
      <c r="G4874" s="96"/>
      <c r="H4874" s="85">
        <f t="shared" si="3913"/>
        <v>0</v>
      </c>
      <c r="I4874" s="95"/>
      <c r="J4874" s="97"/>
      <c r="K4874" s="87">
        <f t="shared" si="3914"/>
        <v>0</v>
      </c>
      <c r="L4874" s="95"/>
      <c r="M4874" s="97"/>
      <c r="N4874" s="98"/>
      <c r="O4874" s="95"/>
      <c r="P4874" s="98"/>
      <c r="Q4874" s="199">
        <f t="shared" si="3915"/>
        <v>0</v>
      </c>
      <c r="R4874" s="99"/>
      <c r="S4874" s="99"/>
      <c r="T4874" s="200">
        <f t="shared" si="3925"/>
        <v>0</v>
      </c>
      <c r="U4874" s="91"/>
      <c r="V4874" s="95"/>
      <c r="W4874" s="98"/>
      <c r="X4874" s="199">
        <f t="shared" si="3916"/>
        <v>0</v>
      </c>
      <c r="Y4874" s="99"/>
      <c r="Z4874" s="99"/>
      <c r="AA4874" s="200">
        <f t="shared" si="3926"/>
        <v>0</v>
      </c>
      <c r="AB4874" s="91"/>
      <c r="AC4874" s="95"/>
      <c r="AD4874" s="98"/>
      <c r="AE4874" s="199">
        <f t="shared" si="3917"/>
        <v>0</v>
      </c>
      <c r="AF4874" s="99"/>
      <c r="AG4874" s="99"/>
      <c r="AH4874" s="200">
        <f t="shared" si="3927"/>
        <v>0</v>
      </c>
      <c r="AJ4874" s="252"/>
      <c r="AK4874" s="253"/>
      <c r="AL4874" s="254"/>
      <c r="AM4874" s="253"/>
      <c r="AN4874" s="254"/>
      <c r="AO4874" s="253"/>
      <c r="AP4874" s="254"/>
      <c r="AQ4874" s="253"/>
      <c r="AR4874" s="254"/>
      <c r="AS4874" s="253"/>
      <c r="AT4874" s="254"/>
      <c r="AU4874" s="253"/>
      <c r="AV4874" s="163">
        <f t="shared" si="3918"/>
        <v>0</v>
      </c>
      <c r="AW4874" s="93">
        <f t="shared" si="3919"/>
        <v>0</v>
      </c>
      <c r="AY4874" s="163">
        <f t="shared" si="3920"/>
        <v>0</v>
      </c>
      <c r="AZ4874" s="163">
        <f t="shared" si="3921"/>
        <v>0</v>
      </c>
      <c r="BA4874" s="163">
        <f t="shared" si="3922"/>
        <v>0</v>
      </c>
      <c r="BB4874" s="163">
        <f t="shared" si="3923"/>
        <v>0</v>
      </c>
      <c r="BC4874" s="163">
        <f t="shared" si="3929"/>
        <v>0</v>
      </c>
      <c r="BD4874" s="163">
        <f t="shared" si="3924"/>
        <v>0</v>
      </c>
    </row>
    <row r="4875" spans="2:56" x14ac:dyDescent="0.3">
      <c r="B4875" s="176" t="s">
        <v>202</v>
      </c>
      <c r="C4875" s="83">
        <f>SUM(C4876,C4880)</f>
        <v>0</v>
      </c>
      <c r="D4875" s="84">
        <f>SUM(D4876,D4880)</f>
        <v>0</v>
      </c>
      <c r="E4875" s="85">
        <f t="shared" si="3912"/>
        <v>0</v>
      </c>
      <c r="F4875" s="83">
        <f>SUM(F4876,F4880)</f>
        <v>0</v>
      </c>
      <c r="G4875" s="84">
        <f>SUM(G4876,G4880)</f>
        <v>0</v>
      </c>
      <c r="H4875" s="85">
        <f t="shared" si="3913"/>
        <v>0</v>
      </c>
      <c r="I4875" s="83">
        <f>SUM(I4876,I4880)</f>
        <v>0</v>
      </c>
      <c r="J4875" s="86">
        <f>SUM(J4876,J4880)</f>
        <v>0</v>
      </c>
      <c r="K4875" s="87">
        <f t="shared" si="3914"/>
        <v>0</v>
      </c>
      <c r="L4875" s="83">
        <f>SUM(L4876,L4880)</f>
        <v>0</v>
      </c>
      <c r="M4875" s="86">
        <f>SUM(M4876,M4880)</f>
        <v>0</v>
      </c>
      <c r="N4875" s="88">
        <f>SUM(N4876,N4880)</f>
        <v>0</v>
      </c>
      <c r="O4875" s="83">
        <f>SUM(O4876,O4880)</f>
        <v>0</v>
      </c>
      <c r="P4875" s="88">
        <f>SUM(P4876,P4880)</f>
        <v>0</v>
      </c>
      <c r="Q4875" s="199">
        <f t="shared" si="3915"/>
        <v>0</v>
      </c>
      <c r="R4875" s="89">
        <f>SUM(R4876,R4880)</f>
        <v>0</v>
      </c>
      <c r="S4875" s="89">
        <f>SUM(S4876,S4880)</f>
        <v>0</v>
      </c>
      <c r="T4875" s="200">
        <f t="shared" si="3925"/>
        <v>0</v>
      </c>
      <c r="U4875" s="91"/>
      <c r="V4875" s="83">
        <f>SUM(V4876,V4880)</f>
        <v>0</v>
      </c>
      <c r="W4875" s="88">
        <f>SUM(W4876,W4880)</f>
        <v>0</v>
      </c>
      <c r="X4875" s="199">
        <f t="shared" si="3916"/>
        <v>0</v>
      </c>
      <c r="Y4875" s="89">
        <f>SUM(Y4876,Y4880)</f>
        <v>0</v>
      </c>
      <c r="Z4875" s="89">
        <f>SUM(Z4876,Z4880)</f>
        <v>0</v>
      </c>
      <c r="AA4875" s="200">
        <f t="shared" si="3926"/>
        <v>0</v>
      </c>
      <c r="AB4875" s="91"/>
      <c r="AC4875" s="83">
        <f>SUM(AC4876,AC4880)</f>
        <v>0</v>
      </c>
      <c r="AD4875" s="88">
        <f>SUM(AD4876,AD4880)</f>
        <v>0</v>
      </c>
      <c r="AE4875" s="199">
        <f t="shared" si="3917"/>
        <v>0</v>
      </c>
      <c r="AF4875" s="89">
        <f>SUM(AF4876,AF4880)</f>
        <v>0</v>
      </c>
      <c r="AG4875" s="89">
        <f>SUM(AG4876,AG4880)</f>
        <v>0</v>
      </c>
      <c r="AH4875" s="200">
        <f t="shared" si="3927"/>
        <v>0</v>
      </c>
      <c r="AJ4875" s="84">
        <f t="shared" ref="AJ4875:AU4875" si="3941">SUM(AJ4876,AJ4880)</f>
        <v>0</v>
      </c>
      <c r="AK4875" s="86">
        <f t="shared" si="3941"/>
        <v>0</v>
      </c>
      <c r="AL4875" s="88">
        <f t="shared" si="3941"/>
        <v>0</v>
      </c>
      <c r="AM4875" s="86">
        <f t="shared" si="3941"/>
        <v>0</v>
      </c>
      <c r="AN4875" s="88">
        <f t="shared" si="3941"/>
        <v>0</v>
      </c>
      <c r="AO4875" s="86">
        <f t="shared" si="3941"/>
        <v>0</v>
      </c>
      <c r="AP4875" s="88">
        <f t="shared" si="3941"/>
        <v>0</v>
      </c>
      <c r="AQ4875" s="86">
        <f t="shared" si="3941"/>
        <v>0</v>
      </c>
      <c r="AR4875" s="88">
        <f t="shared" si="3941"/>
        <v>0</v>
      </c>
      <c r="AS4875" s="86">
        <f t="shared" si="3941"/>
        <v>0</v>
      </c>
      <c r="AT4875" s="88">
        <f t="shared" si="3941"/>
        <v>0</v>
      </c>
      <c r="AU4875" s="86">
        <f t="shared" si="3941"/>
        <v>0</v>
      </c>
      <c r="AV4875" s="86">
        <f t="shared" si="3918"/>
        <v>0</v>
      </c>
      <c r="AW4875" s="93">
        <f t="shared" si="3919"/>
        <v>0</v>
      </c>
      <c r="AY4875" s="86">
        <f t="shared" si="3920"/>
        <v>0</v>
      </c>
      <c r="AZ4875" s="86">
        <f t="shared" si="3921"/>
        <v>0</v>
      </c>
      <c r="BA4875" s="86">
        <f t="shared" si="3922"/>
        <v>0</v>
      </c>
      <c r="BB4875" s="86">
        <f t="shared" si="3923"/>
        <v>0</v>
      </c>
      <c r="BC4875" s="86">
        <f t="shared" si="3929"/>
        <v>0</v>
      </c>
      <c r="BD4875" s="86">
        <f t="shared" si="3924"/>
        <v>0</v>
      </c>
    </row>
    <row r="4876" spans="2:56" x14ac:dyDescent="0.3">
      <c r="B4876" s="179" t="s">
        <v>203</v>
      </c>
      <c r="C4876" s="83">
        <f>SUM(C4877:C4879)</f>
        <v>0</v>
      </c>
      <c r="D4876" s="84">
        <f>SUM(D4877:D4879)</f>
        <v>0</v>
      </c>
      <c r="E4876" s="85">
        <f t="shared" si="3912"/>
        <v>0</v>
      </c>
      <c r="F4876" s="83">
        <f>SUM(F4877:F4879)</f>
        <v>0</v>
      </c>
      <c r="G4876" s="84">
        <f>SUM(G4877:G4879)</f>
        <v>0</v>
      </c>
      <c r="H4876" s="85">
        <f t="shared" si="3913"/>
        <v>0</v>
      </c>
      <c r="I4876" s="83">
        <f>SUM(I4877:I4879)</f>
        <v>0</v>
      </c>
      <c r="J4876" s="86">
        <f>SUM(J4877:J4879)</f>
        <v>0</v>
      </c>
      <c r="K4876" s="87">
        <f t="shared" si="3914"/>
        <v>0</v>
      </c>
      <c r="L4876" s="83">
        <f>SUM(L4877:L4879)</f>
        <v>0</v>
      </c>
      <c r="M4876" s="86">
        <f>SUM(M4877:M4879)</f>
        <v>0</v>
      </c>
      <c r="N4876" s="88">
        <f>SUM(N4877:N4879)</f>
        <v>0</v>
      </c>
      <c r="O4876" s="83">
        <f>SUM(O4877:O4879)</f>
        <v>0</v>
      </c>
      <c r="P4876" s="88">
        <f>SUM(P4877:P4879)</f>
        <v>0</v>
      </c>
      <c r="Q4876" s="199">
        <f t="shared" si="3915"/>
        <v>0</v>
      </c>
      <c r="R4876" s="89">
        <f>SUM(R4877:R4879)</f>
        <v>0</v>
      </c>
      <c r="S4876" s="89">
        <f>SUM(S4877:S4879)</f>
        <v>0</v>
      </c>
      <c r="T4876" s="200">
        <f t="shared" si="3925"/>
        <v>0</v>
      </c>
      <c r="U4876" s="91"/>
      <c r="V4876" s="83">
        <f>SUM(V4877:V4879)</f>
        <v>0</v>
      </c>
      <c r="W4876" s="88">
        <f>SUM(W4877:W4879)</f>
        <v>0</v>
      </c>
      <c r="X4876" s="199">
        <f t="shared" si="3916"/>
        <v>0</v>
      </c>
      <c r="Y4876" s="89">
        <f>SUM(Y4877:Y4879)</f>
        <v>0</v>
      </c>
      <c r="Z4876" s="89">
        <f>SUM(Z4877:Z4879)</f>
        <v>0</v>
      </c>
      <c r="AA4876" s="200">
        <f t="shared" si="3926"/>
        <v>0</v>
      </c>
      <c r="AB4876" s="91"/>
      <c r="AC4876" s="83">
        <f>SUM(AC4877:AC4879)</f>
        <v>0</v>
      </c>
      <c r="AD4876" s="88">
        <f>SUM(AD4877:AD4879)</f>
        <v>0</v>
      </c>
      <c r="AE4876" s="199">
        <f t="shared" si="3917"/>
        <v>0</v>
      </c>
      <c r="AF4876" s="89">
        <f>SUM(AF4877:AF4879)</f>
        <v>0</v>
      </c>
      <c r="AG4876" s="89">
        <f>SUM(AG4877:AG4879)</f>
        <v>0</v>
      </c>
      <c r="AH4876" s="200">
        <f t="shared" si="3927"/>
        <v>0</v>
      </c>
      <c r="AJ4876" s="84">
        <f t="shared" ref="AJ4876:AU4876" si="3942">SUM(AJ4877:AJ4879)</f>
        <v>0</v>
      </c>
      <c r="AK4876" s="86">
        <f t="shared" si="3942"/>
        <v>0</v>
      </c>
      <c r="AL4876" s="88">
        <f t="shared" si="3942"/>
        <v>0</v>
      </c>
      <c r="AM4876" s="86">
        <f t="shared" si="3942"/>
        <v>0</v>
      </c>
      <c r="AN4876" s="88">
        <f t="shared" si="3942"/>
        <v>0</v>
      </c>
      <c r="AO4876" s="86">
        <f t="shared" si="3942"/>
        <v>0</v>
      </c>
      <c r="AP4876" s="88">
        <f t="shared" si="3942"/>
        <v>0</v>
      </c>
      <c r="AQ4876" s="86">
        <f t="shared" si="3942"/>
        <v>0</v>
      </c>
      <c r="AR4876" s="88">
        <f t="shared" si="3942"/>
        <v>0</v>
      </c>
      <c r="AS4876" s="86">
        <f t="shared" si="3942"/>
        <v>0</v>
      </c>
      <c r="AT4876" s="88">
        <f t="shared" si="3942"/>
        <v>0</v>
      </c>
      <c r="AU4876" s="86">
        <f t="shared" si="3942"/>
        <v>0</v>
      </c>
      <c r="AV4876" s="86">
        <f t="shared" si="3918"/>
        <v>0</v>
      </c>
      <c r="AW4876" s="93">
        <f t="shared" si="3919"/>
        <v>0</v>
      </c>
      <c r="AY4876" s="86">
        <f t="shared" si="3920"/>
        <v>0</v>
      </c>
      <c r="AZ4876" s="86">
        <f t="shared" si="3921"/>
        <v>0</v>
      </c>
      <c r="BA4876" s="86">
        <f t="shared" si="3922"/>
        <v>0</v>
      </c>
      <c r="BB4876" s="86">
        <f t="shared" si="3923"/>
        <v>0</v>
      </c>
      <c r="BC4876" s="86">
        <f t="shared" si="3929"/>
        <v>0</v>
      </c>
      <c r="BD4876" s="86">
        <f t="shared" si="3924"/>
        <v>0</v>
      </c>
    </row>
    <row r="4877" spans="2:56" x14ac:dyDescent="0.3">
      <c r="B4877" s="201" t="s">
        <v>204</v>
      </c>
      <c r="C4877" s="255"/>
      <c r="D4877" s="256"/>
      <c r="E4877" s="182">
        <f t="shared" si="3912"/>
        <v>0</v>
      </c>
      <c r="F4877" s="255"/>
      <c r="G4877" s="256"/>
      <c r="H4877" s="182">
        <f t="shared" si="3913"/>
        <v>0</v>
      </c>
      <c r="I4877" s="255"/>
      <c r="J4877" s="257"/>
      <c r="K4877" s="184">
        <f t="shared" si="3914"/>
        <v>0</v>
      </c>
      <c r="L4877" s="255"/>
      <c r="M4877" s="257"/>
      <c r="N4877" s="258"/>
      <c r="O4877" s="255"/>
      <c r="P4877" s="258"/>
      <c r="Q4877" s="177">
        <f t="shared" si="3915"/>
        <v>0</v>
      </c>
      <c r="R4877" s="258"/>
      <c r="S4877" s="258"/>
      <c r="T4877" s="178">
        <f t="shared" si="3925"/>
        <v>0</v>
      </c>
      <c r="U4877" s="157"/>
      <c r="V4877" s="255"/>
      <c r="W4877" s="258"/>
      <c r="X4877" s="177">
        <f t="shared" si="3916"/>
        <v>0</v>
      </c>
      <c r="Y4877" s="258"/>
      <c r="Z4877" s="258"/>
      <c r="AA4877" s="178">
        <f t="shared" si="3926"/>
        <v>0</v>
      </c>
      <c r="AB4877" s="157"/>
      <c r="AC4877" s="255"/>
      <c r="AD4877" s="258"/>
      <c r="AE4877" s="177">
        <f t="shared" si="3917"/>
        <v>0</v>
      </c>
      <c r="AF4877" s="258"/>
      <c r="AG4877" s="258"/>
      <c r="AH4877" s="178">
        <f t="shared" si="3927"/>
        <v>0</v>
      </c>
      <c r="AJ4877" s="252"/>
      <c r="AK4877" s="253"/>
      <c r="AL4877" s="254"/>
      <c r="AM4877" s="253"/>
      <c r="AN4877" s="254"/>
      <c r="AO4877" s="253"/>
      <c r="AP4877" s="254"/>
      <c r="AQ4877" s="253"/>
      <c r="AR4877" s="254"/>
      <c r="AS4877" s="253"/>
      <c r="AT4877" s="254"/>
      <c r="AU4877" s="253"/>
      <c r="AV4877" s="163">
        <f t="shared" si="3918"/>
        <v>0</v>
      </c>
      <c r="AW4877" s="93">
        <f t="shared" si="3919"/>
        <v>0</v>
      </c>
      <c r="AY4877" s="163">
        <f t="shared" si="3920"/>
        <v>0</v>
      </c>
      <c r="AZ4877" s="163">
        <f t="shared" si="3921"/>
        <v>0</v>
      </c>
      <c r="BA4877" s="163">
        <f t="shared" si="3922"/>
        <v>0</v>
      </c>
      <c r="BB4877" s="163">
        <f t="shared" si="3923"/>
        <v>0</v>
      </c>
      <c r="BC4877" s="163">
        <f t="shared" si="3929"/>
        <v>0</v>
      </c>
      <c r="BD4877" s="163">
        <f t="shared" si="3924"/>
        <v>0</v>
      </c>
    </row>
    <row r="4878" spans="2:56" x14ac:dyDescent="0.3">
      <c r="B4878" s="201" t="s">
        <v>205</v>
      </c>
      <c r="C4878" s="255"/>
      <c r="D4878" s="256"/>
      <c r="E4878" s="182">
        <f t="shared" si="3912"/>
        <v>0</v>
      </c>
      <c r="F4878" s="255"/>
      <c r="G4878" s="256"/>
      <c r="H4878" s="182">
        <f t="shared" si="3913"/>
        <v>0</v>
      </c>
      <c r="I4878" s="255"/>
      <c r="J4878" s="257"/>
      <c r="K4878" s="184">
        <f t="shared" si="3914"/>
        <v>0</v>
      </c>
      <c r="L4878" s="255"/>
      <c r="M4878" s="257"/>
      <c r="N4878" s="258"/>
      <c r="O4878" s="255"/>
      <c r="P4878" s="258"/>
      <c r="Q4878" s="177">
        <f t="shared" si="3915"/>
        <v>0</v>
      </c>
      <c r="R4878" s="258"/>
      <c r="S4878" s="258"/>
      <c r="T4878" s="178">
        <f t="shared" si="3925"/>
        <v>0</v>
      </c>
      <c r="U4878" s="157"/>
      <c r="V4878" s="255"/>
      <c r="W4878" s="258"/>
      <c r="X4878" s="177">
        <f t="shared" si="3916"/>
        <v>0</v>
      </c>
      <c r="Y4878" s="258"/>
      <c r="Z4878" s="258"/>
      <c r="AA4878" s="178">
        <f t="shared" si="3926"/>
        <v>0</v>
      </c>
      <c r="AB4878" s="157"/>
      <c r="AC4878" s="255"/>
      <c r="AD4878" s="258"/>
      <c r="AE4878" s="177">
        <f t="shared" si="3917"/>
        <v>0</v>
      </c>
      <c r="AF4878" s="258"/>
      <c r="AG4878" s="258"/>
      <c r="AH4878" s="178">
        <f t="shared" si="3927"/>
        <v>0</v>
      </c>
      <c r="AJ4878" s="252"/>
      <c r="AK4878" s="253"/>
      <c r="AL4878" s="254"/>
      <c r="AM4878" s="253"/>
      <c r="AN4878" s="254"/>
      <c r="AO4878" s="253"/>
      <c r="AP4878" s="254"/>
      <c r="AQ4878" s="253"/>
      <c r="AR4878" s="254"/>
      <c r="AS4878" s="253"/>
      <c r="AT4878" s="254"/>
      <c r="AU4878" s="253"/>
      <c r="AV4878" s="163">
        <f t="shared" si="3918"/>
        <v>0</v>
      </c>
      <c r="AW4878" s="93">
        <f t="shared" si="3919"/>
        <v>0</v>
      </c>
      <c r="AY4878" s="163">
        <f t="shared" si="3920"/>
        <v>0</v>
      </c>
      <c r="AZ4878" s="163">
        <f t="shared" si="3921"/>
        <v>0</v>
      </c>
      <c r="BA4878" s="163">
        <f t="shared" si="3922"/>
        <v>0</v>
      </c>
      <c r="BB4878" s="163">
        <f t="shared" si="3923"/>
        <v>0</v>
      </c>
      <c r="BC4878" s="163">
        <f t="shared" si="3929"/>
        <v>0</v>
      </c>
      <c r="BD4878" s="163">
        <f t="shared" si="3924"/>
        <v>0</v>
      </c>
    </row>
    <row r="4879" spans="2:56" x14ac:dyDescent="0.3">
      <c r="B4879" s="201" t="s">
        <v>206</v>
      </c>
      <c r="C4879" s="255"/>
      <c r="D4879" s="256"/>
      <c r="E4879" s="182">
        <f t="shared" si="3912"/>
        <v>0</v>
      </c>
      <c r="F4879" s="255"/>
      <c r="G4879" s="256"/>
      <c r="H4879" s="182">
        <f t="shared" si="3913"/>
        <v>0</v>
      </c>
      <c r="I4879" s="255"/>
      <c r="J4879" s="257"/>
      <c r="K4879" s="184">
        <f t="shared" si="3914"/>
        <v>0</v>
      </c>
      <c r="L4879" s="255"/>
      <c r="M4879" s="257"/>
      <c r="N4879" s="258"/>
      <c r="O4879" s="255"/>
      <c r="P4879" s="258"/>
      <c r="Q4879" s="177">
        <f t="shared" si="3915"/>
        <v>0</v>
      </c>
      <c r="R4879" s="258"/>
      <c r="S4879" s="258"/>
      <c r="T4879" s="178">
        <f t="shared" si="3925"/>
        <v>0</v>
      </c>
      <c r="U4879" s="157"/>
      <c r="V4879" s="255"/>
      <c r="W4879" s="258"/>
      <c r="X4879" s="177">
        <f t="shared" si="3916"/>
        <v>0</v>
      </c>
      <c r="Y4879" s="258"/>
      <c r="Z4879" s="258"/>
      <c r="AA4879" s="178">
        <f t="shared" si="3926"/>
        <v>0</v>
      </c>
      <c r="AB4879" s="157"/>
      <c r="AC4879" s="255"/>
      <c r="AD4879" s="258"/>
      <c r="AE4879" s="177">
        <f t="shared" si="3917"/>
        <v>0</v>
      </c>
      <c r="AF4879" s="258"/>
      <c r="AG4879" s="258"/>
      <c r="AH4879" s="178">
        <f t="shared" si="3927"/>
        <v>0</v>
      </c>
      <c r="AJ4879" s="252"/>
      <c r="AK4879" s="253"/>
      <c r="AL4879" s="254"/>
      <c r="AM4879" s="253"/>
      <c r="AN4879" s="254"/>
      <c r="AO4879" s="253"/>
      <c r="AP4879" s="254"/>
      <c r="AQ4879" s="253"/>
      <c r="AR4879" s="254"/>
      <c r="AS4879" s="253"/>
      <c r="AT4879" s="254"/>
      <c r="AU4879" s="253"/>
      <c r="AV4879" s="163">
        <f t="shared" si="3918"/>
        <v>0</v>
      </c>
      <c r="AW4879" s="93">
        <f t="shared" si="3919"/>
        <v>0</v>
      </c>
      <c r="AY4879" s="163">
        <f t="shared" si="3920"/>
        <v>0</v>
      </c>
      <c r="AZ4879" s="163">
        <f t="shared" si="3921"/>
        <v>0</v>
      </c>
      <c r="BA4879" s="163">
        <f t="shared" si="3922"/>
        <v>0</v>
      </c>
      <c r="BB4879" s="163">
        <f t="shared" si="3923"/>
        <v>0</v>
      </c>
      <c r="BC4879" s="163">
        <f t="shared" si="3929"/>
        <v>0</v>
      </c>
      <c r="BD4879" s="163">
        <f t="shared" si="3924"/>
        <v>0</v>
      </c>
    </row>
    <row r="4880" spans="2:56" x14ac:dyDescent="0.3">
      <c r="B4880" s="179" t="s">
        <v>207</v>
      </c>
      <c r="C4880" s="83">
        <f>SUM(C4881)</f>
        <v>0</v>
      </c>
      <c r="D4880" s="84">
        <f>SUM(D4881)</f>
        <v>0</v>
      </c>
      <c r="E4880" s="85">
        <f t="shared" si="3912"/>
        <v>0</v>
      </c>
      <c r="F4880" s="83">
        <f>SUM(F4881)</f>
        <v>0</v>
      </c>
      <c r="G4880" s="84">
        <f>SUM(G4881)</f>
        <v>0</v>
      </c>
      <c r="H4880" s="85">
        <f t="shared" si="3913"/>
        <v>0</v>
      </c>
      <c r="I4880" s="83">
        <f>SUM(I4881)</f>
        <v>0</v>
      </c>
      <c r="J4880" s="86">
        <f>SUM(J4881)</f>
        <v>0</v>
      </c>
      <c r="K4880" s="87">
        <f t="shared" si="3914"/>
        <v>0</v>
      </c>
      <c r="L4880" s="83">
        <f>SUM(L4881)</f>
        <v>0</v>
      </c>
      <c r="M4880" s="86">
        <f>SUM(M4881)</f>
        <v>0</v>
      </c>
      <c r="N4880" s="88">
        <f>SUM(N4881)</f>
        <v>0</v>
      </c>
      <c r="O4880" s="83">
        <f>SUM(O4881)</f>
        <v>0</v>
      </c>
      <c r="P4880" s="88">
        <f>SUM(P4881)</f>
        <v>0</v>
      </c>
      <c r="Q4880" s="199">
        <f t="shared" si="3915"/>
        <v>0</v>
      </c>
      <c r="R4880" s="89">
        <f>SUM(R4881)</f>
        <v>0</v>
      </c>
      <c r="S4880" s="89">
        <f>SUM(S4881)</f>
        <v>0</v>
      </c>
      <c r="T4880" s="200">
        <f t="shared" si="3925"/>
        <v>0</v>
      </c>
      <c r="U4880" s="91"/>
      <c r="V4880" s="83">
        <f>SUM(V4881)</f>
        <v>0</v>
      </c>
      <c r="W4880" s="88">
        <f>SUM(W4881)</f>
        <v>0</v>
      </c>
      <c r="X4880" s="199">
        <f t="shared" si="3916"/>
        <v>0</v>
      </c>
      <c r="Y4880" s="89">
        <f>SUM(Y4881)</f>
        <v>0</v>
      </c>
      <c r="Z4880" s="89">
        <f>SUM(Z4881)</f>
        <v>0</v>
      </c>
      <c r="AA4880" s="200">
        <f t="shared" si="3926"/>
        <v>0</v>
      </c>
      <c r="AB4880" s="91"/>
      <c r="AC4880" s="83">
        <f>SUM(AC4881)</f>
        <v>0</v>
      </c>
      <c r="AD4880" s="88">
        <f>SUM(AD4881)</f>
        <v>0</v>
      </c>
      <c r="AE4880" s="199">
        <f t="shared" si="3917"/>
        <v>0</v>
      </c>
      <c r="AF4880" s="89">
        <f>SUM(AF4881)</f>
        <v>0</v>
      </c>
      <c r="AG4880" s="89">
        <f>SUM(AG4881)</f>
        <v>0</v>
      </c>
      <c r="AH4880" s="200">
        <f t="shared" si="3927"/>
        <v>0</v>
      </c>
      <c r="AJ4880" s="84">
        <f t="shared" ref="AJ4880:AU4880" si="3943">SUM(AJ4881)</f>
        <v>0</v>
      </c>
      <c r="AK4880" s="86">
        <f t="shared" si="3943"/>
        <v>0</v>
      </c>
      <c r="AL4880" s="88">
        <f t="shared" si="3943"/>
        <v>0</v>
      </c>
      <c r="AM4880" s="86">
        <f t="shared" si="3943"/>
        <v>0</v>
      </c>
      <c r="AN4880" s="88">
        <f t="shared" si="3943"/>
        <v>0</v>
      </c>
      <c r="AO4880" s="86">
        <f t="shared" si="3943"/>
        <v>0</v>
      </c>
      <c r="AP4880" s="88">
        <f t="shared" si="3943"/>
        <v>0</v>
      </c>
      <c r="AQ4880" s="86">
        <f t="shared" si="3943"/>
        <v>0</v>
      </c>
      <c r="AR4880" s="88">
        <f t="shared" si="3943"/>
        <v>0</v>
      </c>
      <c r="AS4880" s="86">
        <f t="shared" si="3943"/>
        <v>0</v>
      </c>
      <c r="AT4880" s="88">
        <f t="shared" si="3943"/>
        <v>0</v>
      </c>
      <c r="AU4880" s="86">
        <f t="shared" si="3943"/>
        <v>0</v>
      </c>
      <c r="AV4880" s="86">
        <f t="shared" si="3918"/>
        <v>0</v>
      </c>
      <c r="AW4880" s="93">
        <f t="shared" si="3919"/>
        <v>0</v>
      </c>
      <c r="AY4880" s="86">
        <f t="shared" si="3920"/>
        <v>0</v>
      </c>
      <c r="AZ4880" s="86">
        <f t="shared" si="3921"/>
        <v>0</v>
      </c>
      <c r="BA4880" s="86">
        <f t="shared" si="3922"/>
        <v>0</v>
      </c>
      <c r="BB4880" s="86">
        <f t="shared" si="3923"/>
        <v>0</v>
      </c>
      <c r="BC4880" s="86">
        <f t="shared" si="3929"/>
        <v>0</v>
      </c>
      <c r="BD4880" s="86">
        <f t="shared" si="3924"/>
        <v>0</v>
      </c>
    </row>
    <row r="4881" spans="2:56" x14ac:dyDescent="0.3">
      <c r="B4881" s="201" t="s">
        <v>105</v>
      </c>
      <c r="C4881" s="255"/>
      <c r="D4881" s="256"/>
      <c r="E4881" s="182">
        <f t="shared" si="3912"/>
        <v>0</v>
      </c>
      <c r="F4881" s="255"/>
      <c r="G4881" s="256"/>
      <c r="H4881" s="182">
        <f t="shared" si="3913"/>
        <v>0</v>
      </c>
      <c r="I4881" s="255"/>
      <c r="J4881" s="257"/>
      <c r="K4881" s="184">
        <f t="shared" si="3914"/>
        <v>0</v>
      </c>
      <c r="L4881" s="255"/>
      <c r="M4881" s="257"/>
      <c r="N4881" s="258"/>
      <c r="O4881" s="255"/>
      <c r="P4881" s="258"/>
      <c r="Q4881" s="177">
        <f t="shared" si="3915"/>
        <v>0</v>
      </c>
      <c r="R4881" s="258"/>
      <c r="S4881" s="258"/>
      <c r="T4881" s="178">
        <f t="shared" si="3925"/>
        <v>0</v>
      </c>
      <c r="U4881" s="157"/>
      <c r="V4881" s="255"/>
      <c r="W4881" s="258"/>
      <c r="X4881" s="177">
        <f t="shared" si="3916"/>
        <v>0</v>
      </c>
      <c r="Y4881" s="258"/>
      <c r="Z4881" s="258"/>
      <c r="AA4881" s="178">
        <f t="shared" si="3926"/>
        <v>0</v>
      </c>
      <c r="AB4881" s="157"/>
      <c r="AC4881" s="255"/>
      <c r="AD4881" s="258"/>
      <c r="AE4881" s="177">
        <f t="shared" si="3917"/>
        <v>0</v>
      </c>
      <c r="AF4881" s="258"/>
      <c r="AG4881" s="258"/>
      <c r="AH4881" s="178">
        <f t="shared" si="3927"/>
        <v>0</v>
      </c>
      <c r="AJ4881" s="252"/>
      <c r="AK4881" s="253"/>
      <c r="AL4881" s="254"/>
      <c r="AM4881" s="253"/>
      <c r="AN4881" s="254"/>
      <c r="AO4881" s="253"/>
      <c r="AP4881" s="254"/>
      <c r="AQ4881" s="253"/>
      <c r="AR4881" s="254"/>
      <c r="AS4881" s="253"/>
      <c r="AT4881" s="254"/>
      <c r="AU4881" s="253"/>
      <c r="AV4881" s="163">
        <f t="shared" si="3918"/>
        <v>0</v>
      </c>
      <c r="AW4881" s="93">
        <f t="shared" si="3919"/>
        <v>0</v>
      </c>
      <c r="AY4881" s="163">
        <f t="shared" si="3920"/>
        <v>0</v>
      </c>
      <c r="AZ4881" s="163">
        <f t="shared" si="3921"/>
        <v>0</v>
      </c>
      <c r="BA4881" s="163">
        <f t="shared" si="3922"/>
        <v>0</v>
      </c>
      <c r="BB4881" s="163">
        <f t="shared" si="3923"/>
        <v>0</v>
      </c>
      <c r="BC4881" s="163">
        <f t="shared" si="3929"/>
        <v>0</v>
      </c>
      <c r="BD4881" s="163">
        <f t="shared" si="3924"/>
        <v>0</v>
      </c>
    </row>
    <row r="4882" spans="2:56" s="124" customFormat="1" x14ac:dyDescent="0.3">
      <c r="B4882" s="187" t="s">
        <v>208</v>
      </c>
      <c r="C4882" s="188">
        <f>SUM(C4883,C4889,C4902,C4903,C4904,C4905,C4906)</f>
        <v>0</v>
      </c>
      <c r="D4882" s="189">
        <f>SUM(D4883,D4889,D4902,D4903,D4904,D4905,D4906)</f>
        <v>0</v>
      </c>
      <c r="E4882" s="190">
        <f t="shared" si="3912"/>
        <v>0</v>
      </c>
      <c r="F4882" s="188">
        <f>SUM(F4883,F4889,F4902,F4903,F4904,F4905,F4906)</f>
        <v>0</v>
      </c>
      <c r="G4882" s="189">
        <f>SUM(G4883,G4889,G4902,G4903,G4904,G4905,G4906)</f>
        <v>0</v>
      </c>
      <c r="H4882" s="190">
        <f t="shared" si="3913"/>
        <v>0</v>
      </c>
      <c r="I4882" s="188">
        <f>SUM(I4883,I4889,I4902,I4903,I4904,I4905,I4906)</f>
        <v>0</v>
      </c>
      <c r="J4882" s="191">
        <f>SUM(J4883,J4889,J4902,J4903,J4904,J4905,J4906)</f>
        <v>0</v>
      </c>
      <c r="K4882" s="192">
        <f t="shared" si="3914"/>
        <v>0</v>
      </c>
      <c r="L4882" s="188">
        <f>SUM(L4883,L4889,L4902,L4903,L4904,L4905,L4906)</f>
        <v>0</v>
      </c>
      <c r="M4882" s="191">
        <f>SUM(M4883,M4889,M4902,M4903,M4904,M4905,M4906)</f>
        <v>0</v>
      </c>
      <c r="N4882" s="193">
        <f>SUM(N4883,N4889,N4902,N4903,N4904,N4905,N4906)</f>
        <v>0</v>
      </c>
      <c r="O4882" s="188">
        <f>SUM(O4883,O4889,O4902,O4903,O4904,O4905,O4906)</f>
        <v>0</v>
      </c>
      <c r="P4882" s="193">
        <f>SUM(P4883,P4889,P4902,P4903,P4904,P4905,P4906)</f>
        <v>0</v>
      </c>
      <c r="Q4882" s="194">
        <f t="shared" si="3915"/>
        <v>0</v>
      </c>
      <c r="R4882" s="195">
        <f>SUM(R4883,R4889,R4902,R4903,R4904,R4905,R4906)</f>
        <v>0</v>
      </c>
      <c r="S4882" s="195">
        <f>SUM(S4883,S4889,S4902,S4903,S4904,S4905,S4906)</f>
        <v>0</v>
      </c>
      <c r="T4882" s="196">
        <f t="shared" si="3925"/>
        <v>0</v>
      </c>
      <c r="U4882" s="121"/>
      <c r="V4882" s="188">
        <f>SUM(V4883,V4889,V4902,V4903,V4904,V4905,V4906)</f>
        <v>0</v>
      </c>
      <c r="W4882" s="193">
        <f>SUM(W4883,W4889,W4902,W4903,W4904,W4905,W4906)</f>
        <v>0</v>
      </c>
      <c r="X4882" s="194">
        <f t="shared" si="3916"/>
        <v>0</v>
      </c>
      <c r="Y4882" s="195">
        <f>SUM(Y4883,Y4889,Y4902,Y4903,Y4904,Y4905,Y4906)</f>
        <v>0</v>
      </c>
      <c r="Z4882" s="195">
        <f>SUM(Z4883,Z4889,Z4902,Z4903,Z4904,Z4905,Z4906)</f>
        <v>0</v>
      </c>
      <c r="AA4882" s="196">
        <f t="shared" si="3926"/>
        <v>0</v>
      </c>
      <c r="AB4882" s="121"/>
      <c r="AC4882" s="188">
        <f>SUM(AC4883,AC4889,AC4902,AC4903,AC4904,AC4905,AC4906)</f>
        <v>0</v>
      </c>
      <c r="AD4882" s="193">
        <f>SUM(AD4883,AD4889,AD4902,AD4903,AD4904,AD4905,AD4906)</f>
        <v>0</v>
      </c>
      <c r="AE4882" s="194">
        <f t="shared" si="3917"/>
        <v>0</v>
      </c>
      <c r="AF4882" s="195">
        <f>SUM(AF4883,AF4889,AF4902,AF4903,AF4904,AF4905,AF4906)</f>
        <v>0</v>
      </c>
      <c r="AG4882" s="195">
        <f>SUM(AG4883,AG4889,AG4902,AG4903,AG4904,AG4905,AG4906)</f>
        <v>0</v>
      </c>
      <c r="AH4882" s="196">
        <f t="shared" si="3927"/>
        <v>0</v>
      </c>
      <c r="AJ4882" s="189">
        <f t="shared" ref="AJ4882:AU4882" si="3944">SUM(AJ4883,AJ4889,AJ4902,AJ4903,AJ4904,AJ4905,AJ4906)</f>
        <v>0</v>
      </c>
      <c r="AK4882" s="191">
        <f t="shared" si="3944"/>
        <v>0</v>
      </c>
      <c r="AL4882" s="193">
        <f t="shared" si="3944"/>
        <v>0</v>
      </c>
      <c r="AM4882" s="191">
        <f t="shared" si="3944"/>
        <v>0</v>
      </c>
      <c r="AN4882" s="193">
        <f t="shared" si="3944"/>
        <v>0</v>
      </c>
      <c r="AO4882" s="191">
        <f t="shared" si="3944"/>
        <v>0</v>
      </c>
      <c r="AP4882" s="193">
        <f t="shared" si="3944"/>
        <v>0</v>
      </c>
      <c r="AQ4882" s="191">
        <f t="shared" si="3944"/>
        <v>0</v>
      </c>
      <c r="AR4882" s="193">
        <f t="shared" si="3944"/>
        <v>0</v>
      </c>
      <c r="AS4882" s="191">
        <f t="shared" si="3944"/>
        <v>0</v>
      </c>
      <c r="AT4882" s="193">
        <f t="shared" si="3944"/>
        <v>0</v>
      </c>
      <c r="AU4882" s="191">
        <f t="shared" si="3944"/>
        <v>0</v>
      </c>
      <c r="AV4882" s="191">
        <f t="shared" si="3918"/>
        <v>0</v>
      </c>
      <c r="AW4882" s="197">
        <f t="shared" si="3919"/>
        <v>0</v>
      </c>
      <c r="AX4882" s="198"/>
      <c r="AY4882" s="191">
        <f t="shared" si="3920"/>
        <v>0</v>
      </c>
      <c r="AZ4882" s="191">
        <f t="shared" si="3921"/>
        <v>0</v>
      </c>
      <c r="BA4882" s="191">
        <f t="shared" si="3922"/>
        <v>0</v>
      </c>
      <c r="BB4882" s="191">
        <f t="shared" si="3923"/>
        <v>0</v>
      </c>
      <c r="BC4882" s="191">
        <f t="shared" si="3929"/>
        <v>0</v>
      </c>
      <c r="BD4882" s="191">
        <f t="shared" si="3924"/>
        <v>0</v>
      </c>
    </row>
    <row r="4883" spans="2:56" x14ac:dyDescent="0.3">
      <c r="B4883" s="176" t="s">
        <v>209</v>
      </c>
      <c r="C4883" s="202">
        <f>SUM(C4884,C4887)</f>
        <v>0</v>
      </c>
      <c r="D4883" s="203">
        <f>SUM(D4884,D4887)</f>
        <v>0</v>
      </c>
      <c r="E4883" s="204">
        <f t="shared" si="3912"/>
        <v>0</v>
      </c>
      <c r="F4883" s="202">
        <f>SUM(F4884,F4887)</f>
        <v>0</v>
      </c>
      <c r="G4883" s="203">
        <f>SUM(G4884,G4887)</f>
        <v>0</v>
      </c>
      <c r="H4883" s="204">
        <f t="shared" si="3913"/>
        <v>0</v>
      </c>
      <c r="I4883" s="202">
        <f>SUM(I4884,I4887)</f>
        <v>0</v>
      </c>
      <c r="J4883" s="205">
        <f>SUM(J4884,J4887)</f>
        <v>0</v>
      </c>
      <c r="K4883" s="206">
        <f t="shared" si="3914"/>
        <v>0</v>
      </c>
      <c r="L4883" s="202">
        <f>SUM(L4884,L4887)</f>
        <v>0</v>
      </c>
      <c r="M4883" s="205">
        <f>SUM(M4884,M4887)</f>
        <v>0</v>
      </c>
      <c r="N4883" s="207">
        <f>SUM(N4884,N4887)</f>
        <v>0</v>
      </c>
      <c r="O4883" s="202">
        <f>SUM(O4884,O4887)</f>
        <v>0</v>
      </c>
      <c r="P4883" s="207">
        <f>SUM(P4884,P4887)</f>
        <v>0</v>
      </c>
      <c r="Q4883" s="208">
        <f t="shared" si="3915"/>
        <v>0</v>
      </c>
      <c r="R4883" s="209">
        <f>SUM(R4884,R4887)</f>
        <v>0</v>
      </c>
      <c r="S4883" s="209">
        <f>SUM(S4884,S4887)</f>
        <v>0</v>
      </c>
      <c r="T4883" s="210">
        <f t="shared" si="3925"/>
        <v>0</v>
      </c>
      <c r="U4883" s="91"/>
      <c r="V4883" s="202">
        <f>SUM(V4884,V4887)</f>
        <v>0</v>
      </c>
      <c r="W4883" s="207">
        <f>SUM(W4884,W4887)</f>
        <v>0</v>
      </c>
      <c r="X4883" s="208">
        <f t="shared" si="3916"/>
        <v>0</v>
      </c>
      <c r="Y4883" s="209">
        <f>SUM(Y4884,Y4887)</f>
        <v>0</v>
      </c>
      <c r="Z4883" s="209">
        <f>SUM(Z4884,Z4887)</f>
        <v>0</v>
      </c>
      <c r="AA4883" s="210">
        <f t="shared" si="3926"/>
        <v>0</v>
      </c>
      <c r="AB4883" s="91"/>
      <c r="AC4883" s="202">
        <f>SUM(AC4884,AC4887)</f>
        <v>0</v>
      </c>
      <c r="AD4883" s="207">
        <f>SUM(AD4884,AD4887)</f>
        <v>0</v>
      </c>
      <c r="AE4883" s="208">
        <f t="shared" si="3917"/>
        <v>0</v>
      </c>
      <c r="AF4883" s="209">
        <f>SUM(AF4884,AF4887)</f>
        <v>0</v>
      </c>
      <c r="AG4883" s="209">
        <f>SUM(AG4884,AG4887)</f>
        <v>0</v>
      </c>
      <c r="AH4883" s="210">
        <f t="shared" si="3927"/>
        <v>0</v>
      </c>
      <c r="AJ4883" s="203">
        <f t="shared" ref="AJ4883:AU4883" si="3945">SUM(AJ4884,AJ4887)</f>
        <v>0</v>
      </c>
      <c r="AK4883" s="205">
        <f t="shared" si="3945"/>
        <v>0</v>
      </c>
      <c r="AL4883" s="207">
        <f t="shared" si="3945"/>
        <v>0</v>
      </c>
      <c r="AM4883" s="205">
        <f t="shared" si="3945"/>
        <v>0</v>
      </c>
      <c r="AN4883" s="207">
        <f t="shared" si="3945"/>
        <v>0</v>
      </c>
      <c r="AO4883" s="205">
        <f t="shared" si="3945"/>
        <v>0</v>
      </c>
      <c r="AP4883" s="207">
        <f t="shared" si="3945"/>
        <v>0</v>
      </c>
      <c r="AQ4883" s="205">
        <f t="shared" si="3945"/>
        <v>0</v>
      </c>
      <c r="AR4883" s="207">
        <f t="shared" si="3945"/>
        <v>0</v>
      </c>
      <c r="AS4883" s="205">
        <f t="shared" si="3945"/>
        <v>0</v>
      </c>
      <c r="AT4883" s="207">
        <f t="shared" si="3945"/>
        <v>0</v>
      </c>
      <c r="AU4883" s="205">
        <f t="shared" si="3945"/>
        <v>0</v>
      </c>
      <c r="AV4883" s="205">
        <f t="shared" si="3918"/>
        <v>0</v>
      </c>
      <c r="AW4883" s="211">
        <f t="shared" si="3919"/>
        <v>0</v>
      </c>
      <c r="AY4883" s="205">
        <f t="shared" si="3920"/>
        <v>0</v>
      </c>
      <c r="AZ4883" s="205">
        <f t="shared" si="3921"/>
        <v>0</v>
      </c>
      <c r="BA4883" s="205">
        <f t="shared" si="3922"/>
        <v>0</v>
      </c>
      <c r="BB4883" s="205">
        <f t="shared" si="3923"/>
        <v>0</v>
      </c>
      <c r="BC4883" s="205">
        <f t="shared" si="3929"/>
        <v>0</v>
      </c>
      <c r="BD4883" s="205">
        <f t="shared" si="3924"/>
        <v>0</v>
      </c>
    </row>
    <row r="4884" spans="2:56" x14ac:dyDescent="0.3">
      <c r="B4884" s="179" t="s">
        <v>210</v>
      </c>
      <c r="C4884" s="202">
        <f>SUM(C4885:C4886)</f>
        <v>0</v>
      </c>
      <c r="D4884" s="203">
        <f>SUM(D4885:D4886)</f>
        <v>0</v>
      </c>
      <c r="E4884" s="204">
        <f t="shared" si="3912"/>
        <v>0</v>
      </c>
      <c r="F4884" s="202">
        <f>SUM(F4885:F4886)</f>
        <v>0</v>
      </c>
      <c r="G4884" s="203">
        <f>SUM(G4885:G4886)</f>
        <v>0</v>
      </c>
      <c r="H4884" s="204">
        <f t="shared" si="3913"/>
        <v>0</v>
      </c>
      <c r="I4884" s="202">
        <f>SUM(I4885:I4886)</f>
        <v>0</v>
      </c>
      <c r="J4884" s="205">
        <f>SUM(J4885:J4886)</f>
        <v>0</v>
      </c>
      <c r="K4884" s="206">
        <f t="shared" si="3914"/>
        <v>0</v>
      </c>
      <c r="L4884" s="202">
        <f>SUM(L4885:L4886)</f>
        <v>0</v>
      </c>
      <c r="M4884" s="205">
        <f>SUM(M4885:M4886)</f>
        <v>0</v>
      </c>
      <c r="N4884" s="207">
        <f>SUM(N4885:N4886)</f>
        <v>0</v>
      </c>
      <c r="O4884" s="202">
        <f>SUM(O4885:O4886)</f>
        <v>0</v>
      </c>
      <c r="P4884" s="207">
        <f>SUM(P4885:P4886)</f>
        <v>0</v>
      </c>
      <c r="Q4884" s="208">
        <f t="shared" si="3915"/>
        <v>0</v>
      </c>
      <c r="R4884" s="209">
        <f>SUM(R4885:R4886)</f>
        <v>0</v>
      </c>
      <c r="S4884" s="209">
        <f>SUM(S4885:S4886)</f>
        <v>0</v>
      </c>
      <c r="T4884" s="210">
        <f t="shared" si="3925"/>
        <v>0</v>
      </c>
      <c r="U4884" s="91"/>
      <c r="V4884" s="202">
        <f>SUM(V4885:V4886)</f>
        <v>0</v>
      </c>
      <c r="W4884" s="207">
        <f>SUM(W4885:W4886)</f>
        <v>0</v>
      </c>
      <c r="X4884" s="208">
        <f t="shared" si="3916"/>
        <v>0</v>
      </c>
      <c r="Y4884" s="209">
        <f>SUM(Y4885:Y4886)</f>
        <v>0</v>
      </c>
      <c r="Z4884" s="209">
        <f>SUM(Z4885:Z4886)</f>
        <v>0</v>
      </c>
      <c r="AA4884" s="210">
        <f t="shared" si="3926"/>
        <v>0</v>
      </c>
      <c r="AB4884" s="91"/>
      <c r="AC4884" s="202">
        <f>SUM(AC4885:AC4886)</f>
        <v>0</v>
      </c>
      <c r="AD4884" s="207">
        <f>SUM(AD4885:AD4886)</f>
        <v>0</v>
      </c>
      <c r="AE4884" s="208">
        <f t="shared" si="3917"/>
        <v>0</v>
      </c>
      <c r="AF4884" s="209">
        <f>SUM(AF4885:AF4886)</f>
        <v>0</v>
      </c>
      <c r="AG4884" s="209">
        <f>SUM(AG4885:AG4886)</f>
        <v>0</v>
      </c>
      <c r="AH4884" s="210">
        <f t="shared" si="3927"/>
        <v>0</v>
      </c>
      <c r="AJ4884" s="203">
        <f t="shared" ref="AJ4884:AU4884" si="3946">SUM(AJ4885:AJ4886)</f>
        <v>0</v>
      </c>
      <c r="AK4884" s="205">
        <f t="shared" si="3946"/>
        <v>0</v>
      </c>
      <c r="AL4884" s="207">
        <f t="shared" si="3946"/>
        <v>0</v>
      </c>
      <c r="AM4884" s="205">
        <f t="shared" si="3946"/>
        <v>0</v>
      </c>
      <c r="AN4884" s="207">
        <f t="shared" si="3946"/>
        <v>0</v>
      </c>
      <c r="AO4884" s="205">
        <f t="shared" si="3946"/>
        <v>0</v>
      </c>
      <c r="AP4884" s="207">
        <f t="shared" si="3946"/>
        <v>0</v>
      </c>
      <c r="AQ4884" s="205">
        <f t="shared" si="3946"/>
        <v>0</v>
      </c>
      <c r="AR4884" s="207">
        <f t="shared" si="3946"/>
        <v>0</v>
      </c>
      <c r="AS4884" s="205">
        <f t="shared" si="3946"/>
        <v>0</v>
      </c>
      <c r="AT4884" s="207">
        <f t="shared" si="3946"/>
        <v>0</v>
      </c>
      <c r="AU4884" s="205">
        <f t="shared" si="3946"/>
        <v>0</v>
      </c>
      <c r="AV4884" s="205">
        <f t="shared" si="3918"/>
        <v>0</v>
      </c>
      <c r="AW4884" s="211">
        <f t="shared" si="3919"/>
        <v>0</v>
      </c>
      <c r="AY4884" s="205">
        <f t="shared" si="3920"/>
        <v>0</v>
      </c>
      <c r="AZ4884" s="205">
        <f t="shared" si="3921"/>
        <v>0</v>
      </c>
      <c r="BA4884" s="205">
        <f t="shared" si="3922"/>
        <v>0</v>
      </c>
      <c r="BB4884" s="205">
        <f t="shared" si="3923"/>
        <v>0</v>
      </c>
      <c r="BC4884" s="205">
        <f t="shared" si="3929"/>
        <v>0</v>
      </c>
      <c r="BD4884" s="205">
        <f t="shared" si="3924"/>
        <v>0</v>
      </c>
    </row>
    <row r="4885" spans="2:56" x14ac:dyDescent="0.3">
      <c r="B4885" s="201" t="s">
        <v>211</v>
      </c>
      <c r="C4885" s="255"/>
      <c r="D4885" s="256"/>
      <c r="E4885" s="182">
        <f t="shared" si="3912"/>
        <v>0</v>
      </c>
      <c r="F4885" s="255"/>
      <c r="G4885" s="256"/>
      <c r="H4885" s="182">
        <f t="shared" si="3913"/>
        <v>0</v>
      </c>
      <c r="I4885" s="255"/>
      <c r="J4885" s="257"/>
      <c r="K4885" s="184">
        <f t="shared" si="3914"/>
        <v>0</v>
      </c>
      <c r="L4885" s="255"/>
      <c r="M4885" s="257"/>
      <c r="N4885" s="258"/>
      <c r="O4885" s="255"/>
      <c r="P4885" s="258"/>
      <c r="Q4885" s="177">
        <f t="shared" si="3915"/>
        <v>0</v>
      </c>
      <c r="R4885" s="258"/>
      <c r="S4885" s="258"/>
      <c r="T4885" s="178">
        <f t="shared" si="3925"/>
        <v>0</v>
      </c>
      <c r="U4885" s="157"/>
      <c r="V4885" s="255"/>
      <c r="W4885" s="258"/>
      <c r="X4885" s="177">
        <f t="shared" si="3916"/>
        <v>0</v>
      </c>
      <c r="Y4885" s="258"/>
      <c r="Z4885" s="258"/>
      <c r="AA4885" s="178">
        <f t="shared" si="3926"/>
        <v>0</v>
      </c>
      <c r="AB4885" s="157"/>
      <c r="AC4885" s="255"/>
      <c r="AD4885" s="258"/>
      <c r="AE4885" s="177">
        <f t="shared" si="3917"/>
        <v>0</v>
      </c>
      <c r="AF4885" s="258"/>
      <c r="AG4885" s="258"/>
      <c r="AH4885" s="178">
        <f t="shared" si="3927"/>
        <v>0</v>
      </c>
      <c r="AJ4885" s="252"/>
      <c r="AK4885" s="253"/>
      <c r="AL4885" s="254"/>
      <c r="AM4885" s="253"/>
      <c r="AN4885" s="254"/>
      <c r="AO4885" s="253"/>
      <c r="AP4885" s="254"/>
      <c r="AQ4885" s="253"/>
      <c r="AR4885" s="254"/>
      <c r="AS4885" s="253"/>
      <c r="AT4885" s="254"/>
      <c r="AU4885" s="253"/>
      <c r="AV4885" s="163">
        <f t="shared" si="3918"/>
        <v>0</v>
      </c>
      <c r="AW4885" s="93">
        <f t="shared" si="3919"/>
        <v>0</v>
      </c>
      <c r="AY4885" s="163">
        <f t="shared" si="3920"/>
        <v>0</v>
      </c>
      <c r="AZ4885" s="163">
        <f t="shared" si="3921"/>
        <v>0</v>
      </c>
      <c r="BA4885" s="163">
        <f t="shared" si="3922"/>
        <v>0</v>
      </c>
      <c r="BB4885" s="163">
        <f t="shared" si="3923"/>
        <v>0</v>
      </c>
      <c r="BC4885" s="163">
        <f t="shared" si="3929"/>
        <v>0</v>
      </c>
      <c r="BD4885" s="163">
        <f t="shared" si="3924"/>
        <v>0</v>
      </c>
    </row>
    <row r="4886" spans="2:56" x14ac:dyDescent="0.3">
      <c r="B4886" s="201" t="s">
        <v>212</v>
      </c>
      <c r="C4886" s="255"/>
      <c r="D4886" s="256"/>
      <c r="E4886" s="182">
        <f t="shared" si="3912"/>
        <v>0</v>
      </c>
      <c r="F4886" s="255"/>
      <c r="G4886" s="256"/>
      <c r="H4886" s="182">
        <f t="shared" si="3913"/>
        <v>0</v>
      </c>
      <c r="I4886" s="255"/>
      <c r="J4886" s="257"/>
      <c r="K4886" s="184">
        <f t="shared" si="3914"/>
        <v>0</v>
      </c>
      <c r="L4886" s="255"/>
      <c r="M4886" s="257"/>
      <c r="N4886" s="258"/>
      <c r="O4886" s="255"/>
      <c r="P4886" s="258"/>
      <c r="Q4886" s="177">
        <f t="shared" si="3915"/>
        <v>0</v>
      </c>
      <c r="R4886" s="258"/>
      <c r="S4886" s="258"/>
      <c r="T4886" s="178">
        <f t="shared" si="3925"/>
        <v>0</v>
      </c>
      <c r="U4886" s="157"/>
      <c r="V4886" s="255"/>
      <c r="W4886" s="258"/>
      <c r="X4886" s="177">
        <f t="shared" si="3916"/>
        <v>0</v>
      </c>
      <c r="Y4886" s="258"/>
      <c r="Z4886" s="258"/>
      <c r="AA4886" s="178">
        <f t="shared" si="3926"/>
        <v>0</v>
      </c>
      <c r="AB4886" s="157"/>
      <c r="AC4886" s="255"/>
      <c r="AD4886" s="258"/>
      <c r="AE4886" s="177">
        <f t="shared" si="3917"/>
        <v>0</v>
      </c>
      <c r="AF4886" s="258"/>
      <c r="AG4886" s="258"/>
      <c r="AH4886" s="178">
        <f t="shared" si="3927"/>
        <v>0</v>
      </c>
      <c r="AJ4886" s="252"/>
      <c r="AK4886" s="253"/>
      <c r="AL4886" s="254"/>
      <c r="AM4886" s="253"/>
      <c r="AN4886" s="254"/>
      <c r="AO4886" s="253"/>
      <c r="AP4886" s="254"/>
      <c r="AQ4886" s="253"/>
      <c r="AR4886" s="254"/>
      <c r="AS4886" s="253"/>
      <c r="AT4886" s="254"/>
      <c r="AU4886" s="253"/>
      <c r="AV4886" s="163">
        <f t="shared" si="3918"/>
        <v>0</v>
      </c>
      <c r="AW4886" s="93">
        <f t="shared" si="3919"/>
        <v>0</v>
      </c>
      <c r="AY4886" s="163">
        <f t="shared" si="3920"/>
        <v>0</v>
      </c>
      <c r="AZ4886" s="163">
        <f t="shared" si="3921"/>
        <v>0</v>
      </c>
      <c r="BA4886" s="163">
        <f t="shared" si="3922"/>
        <v>0</v>
      </c>
      <c r="BB4886" s="163">
        <f t="shared" si="3923"/>
        <v>0</v>
      </c>
      <c r="BC4886" s="163">
        <f t="shared" si="3929"/>
        <v>0</v>
      </c>
      <c r="BD4886" s="163">
        <f t="shared" si="3924"/>
        <v>0</v>
      </c>
    </row>
    <row r="4887" spans="2:56" x14ac:dyDescent="0.3">
      <c r="B4887" s="179" t="s">
        <v>213</v>
      </c>
      <c r="C4887" s="202">
        <f>SUM(C4888)</f>
        <v>0</v>
      </c>
      <c r="D4887" s="203">
        <f>SUM(D4888)</f>
        <v>0</v>
      </c>
      <c r="E4887" s="204">
        <f t="shared" si="3912"/>
        <v>0</v>
      </c>
      <c r="F4887" s="202">
        <f>SUM(F4888)</f>
        <v>0</v>
      </c>
      <c r="G4887" s="203">
        <f>SUM(G4888)</f>
        <v>0</v>
      </c>
      <c r="H4887" s="204">
        <f t="shared" si="3913"/>
        <v>0</v>
      </c>
      <c r="I4887" s="202">
        <f>SUM(I4888)</f>
        <v>0</v>
      </c>
      <c r="J4887" s="205">
        <f>SUM(J4888)</f>
        <v>0</v>
      </c>
      <c r="K4887" s="206">
        <f t="shared" si="3914"/>
        <v>0</v>
      </c>
      <c r="L4887" s="202">
        <f>SUM(L4888)</f>
        <v>0</v>
      </c>
      <c r="M4887" s="205">
        <f>SUM(M4888)</f>
        <v>0</v>
      </c>
      <c r="N4887" s="207">
        <f>SUM(N4888)</f>
        <v>0</v>
      </c>
      <c r="O4887" s="202">
        <f>SUM(O4888)</f>
        <v>0</v>
      </c>
      <c r="P4887" s="207">
        <f>SUM(P4888)</f>
        <v>0</v>
      </c>
      <c r="Q4887" s="208">
        <f t="shared" si="3915"/>
        <v>0</v>
      </c>
      <c r="R4887" s="209">
        <f>SUM(R4888)</f>
        <v>0</v>
      </c>
      <c r="S4887" s="209">
        <f>SUM(S4888)</f>
        <v>0</v>
      </c>
      <c r="T4887" s="210">
        <f t="shared" si="3925"/>
        <v>0</v>
      </c>
      <c r="U4887" s="91"/>
      <c r="V4887" s="202">
        <f>SUM(V4888)</f>
        <v>0</v>
      </c>
      <c r="W4887" s="207">
        <f>SUM(W4888)</f>
        <v>0</v>
      </c>
      <c r="X4887" s="208">
        <f t="shared" si="3916"/>
        <v>0</v>
      </c>
      <c r="Y4887" s="209">
        <f>SUM(Y4888)</f>
        <v>0</v>
      </c>
      <c r="Z4887" s="209">
        <f>SUM(Z4888)</f>
        <v>0</v>
      </c>
      <c r="AA4887" s="210">
        <f t="shared" si="3926"/>
        <v>0</v>
      </c>
      <c r="AB4887" s="91"/>
      <c r="AC4887" s="202">
        <f>SUM(AC4888)</f>
        <v>0</v>
      </c>
      <c r="AD4887" s="207">
        <f>SUM(AD4888)</f>
        <v>0</v>
      </c>
      <c r="AE4887" s="208">
        <f t="shared" si="3917"/>
        <v>0</v>
      </c>
      <c r="AF4887" s="209">
        <f>SUM(AF4888)</f>
        <v>0</v>
      </c>
      <c r="AG4887" s="209">
        <f>SUM(AG4888)</f>
        <v>0</v>
      </c>
      <c r="AH4887" s="210">
        <f t="shared" si="3927"/>
        <v>0</v>
      </c>
      <c r="AJ4887" s="203">
        <f t="shared" ref="AJ4887:AU4887" si="3947">SUM(AJ4888)</f>
        <v>0</v>
      </c>
      <c r="AK4887" s="205">
        <f t="shared" si="3947"/>
        <v>0</v>
      </c>
      <c r="AL4887" s="207">
        <f t="shared" si="3947"/>
        <v>0</v>
      </c>
      <c r="AM4887" s="205">
        <f t="shared" si="3947"/>
        <v>0</v>
      </c>
      <c r="AN4887" s="207">
        <f t="shared" si="3947"/>
        <v>0</v>
      </c>
      <c r="AO4887" s="205">
        <f t="shared" si="3947"/>
        <v>0</v>
      </c>
      <c r="AP4887" s="207">
        <f t="shared" si="3947"/>
        <v>0</v>
      </c>
      <c r="AQ4887" s="205">
        <f t="shared" si="3947"/>
        <v>0</v>
      </c>
      <c r="AR4887" s="207">
        <f t="shared" si="3947"/>
        <v>0</v>
      </c>
      <c r="AS4887" s="205">
        <f t="shared" si="3947"/>
        <v>0</v>
      </c>
      <c r="AT4887" s="207">
        <f t="shared" si="3947"/>
        <v>0</v>
      </c>
      <c r="AU4887" s="205">
        <f t="shared" si="3947"/>
        <v>0</v>
      </c>
      <c r="AV4887" s="205">
        <f t="shared" si="3918"/>
        <v>0</v>
      </c>
      <c r="AW4887" s="211">
        <f t="shared" si="3919"/>
        <v>0</v>
      </c>
      <c r="AY4887" s="205">
        <f t="shared" si="3920"/>
        <v>0</v>
      </c>
      <c r="AZ4887" s="205">
        <f t="shared" si="3921"/>
        <v>0</v>
      </c>
      <c r="BA4887" s="205">
        <f t="shared" si="3922"/>
        <v>0</v>
      </c>
      <c r="BB4887" s="205">
        <f t="shared" si="3923"/>
        <v>0</v>
      </c>
      <c r="BC4887" s="205">
        <f t="shared" si="3929"/>
        <v>0</v>
      </c>
      <c r="BD4887" s="205">
        <f t="shared" si="3924"/>
        <v>0</v>
      </c>
    </row>
    <row r="4888" spans="2:56" x14ac:dyDescent="0.3">
      <c r="B4888" s="201" t="s">
        <v>105</v>
      </c>
      <c r="C4888" s="255"/>
      <c r="D4888" s="256"/>
      <c r="E4888" s="182">
        <f t="shared" si="3912"/>
        <v>0</v>
      </c>
      <c r="F4888" s="255"/>
      <c r="G4888" s="256"/>
      <c r="H4888" s="182">
        <f t="shared" si="3913"/>
        <v>0</v>
      </c>
      <c r="I4888" s="255"/>
      <c r="J4888" s="257"/>
      <c r="K4888" s="184">
        <f t="shared" si="3914"/>
        <v>0</v>
      </c>
      <c r="L4888" s="255"/>
      <c r="M4888" s="257"/>
      <c r="N4888" s="258"/>
      <c r="O4888" s="255"/>
      <c r="P4888" s="258"/>
      <c r="Q4888" s="177">
        <f t="shared" si="3915"/>
        <v>0</v>
      </c>
      <c r="R4888" s="258"/>
      <c r="S4888" s="258"/>
      <c r="T4888" s="178">
        <f t="shared" si="3925"/>
        <v>0</v>
      </c>
      <c r="U4888" s="157"/>
      <c r="V4888" s="255"/>
      <c r="W4888" s="258"/>
      <c r="X4888" s="177">
        <f t="shared" si="3916"/>
        <v>0</v>
      </c>
      <c r="Y4888" s="258"/>
      <c r="Z4888" s="258"/>
      <c r="AA4888" s="178">
        <f t="shared" si="3926"/>
        <v>0</v>
      </c>
      <c r="AB4888" s="157"/>
      <c r="AC4888" s="255"/>
      <c r="AD4888" s="258"/>
      <c r="AE4888" s="177">
        <f t="shared" si="3917"/>
        <v>0</v>
      </c>
      <c r="AF4888" s="258"/>
      <c r="AG4888" s="258"/>
      <c r="AH4888" s="178">
        <f t="shared" si="3927"/>
        <v>0</v>
      </c>
      <c r="AJ4888" s="252"/>
      <c r="AK4888" s="253"/>
      <c r="AL4888" s="254"/>
      <c r="AM4888" s="253"/>
      <c r="AN4888" s="254"/>
      <c r="AO4888" s="253"/>
      <c r="AP4888" s="254"/>
      <c r="AQ4888" s="253"/>
      <c r="AR4888" s="254"/>
      <c r="AS4888" s="253"/>
      <c r="AT4888" s="254"/>
      <c r="AU4888" s="253"/>
      <c r="AV4888" s="163">
        <f t="shared" si="3918"/>
        <v>0</v>
      </c>
      <c r="AW4888" s="93">
        <f t="shared" si="3919"/>
        <v>0</v>
      </c>
      <c r="AY4888" s="163">
        <f t="shared" si="3920"/>
        <v>0</v>
      </c>
      <c r="AZ4888" s="163">
        <f t="shared" si="3921"/>
        <v>0</v>
      </c>
      <c r="BA4888" s="163">
        <f t="shared" si="3922"/>
        <v>0</v>
      </c>
      <c r="BB4888" s="163">
        <f t="shared" si="3923"/>
        <v>0</v>
      </c>
      <c r="BC4888" s="163">
        <f t="shared" si="3929"/>
        <v>0</v>
      </c>
      <c r="BD4888" s="163">
        <f t="shared" si="3924"/>
        <v>0</v>
      </c>
    </row>
    <row r="4889" spans="2:56" x14ac:dyDescent="0.3">
      <c r="B4889" s="176" t="s">
        <v>214</v>
      </c>
      <c r="C4889" s="202">
        <f>SUM(C4890,C4894)</f>
        <v>0</v>
      </c>
      <c r="D4889" s="203">
        <f>SUM(D4890,D4894)</f>
        <v>0</v>
      </c>
      <c r="E4889" s="204">
        <f t="shared" si="3912"/>
        <v>0</v>
      </c>
      <c r="F4889" s="202">
        <f>SUM(F4890,F4894)</f>
        <v>0</v>
      </c>
      <c r="G4889" s="203">
        <f>SUM(G4890,G4894)</f>
        <v>0</v>
      </c>
      <c r="H4889" s="204">
        <f t="shared" si="3913"/>
        <v>0</v>
      </c>
      <c r="I4889" s="202">
        <f>SUM(I4890,I4894)</f>
        <v>0</v>
      </c>
      <c r="J4889" s="205">
        <f>SUM(J4890,J4894)</f>
        <v>0</v>
      </c>
      <c r="K4889" s="206">
        <f t="shared" si="3914"/>
        <v>0</v>
      </c>
      <c r="L4889" s="202">
        <f>SUM(L4890,L4894)</f>
        <v>0</v>
      </c>
      <c r="M4889" s="205">
        <f>SUM(M4890,M4894)</f>
        <v>0</v>
      </c>
      <c r="N4889" s="207">
        <f>SUM(N4890,N4894)</f>
        <v>0</v>
      </c>
      <c r="O4889" s="202">
        <f>SUM(O4890,O4894)</f>
        <v>0</v>
      </c>
      <c r="P4889" s="207">
        <f>SUM(P4890,P4894)</f>
        <v>0</v>
      </c>
      <c r="Q4889" s="208">
        <f t="shared" si="3915"/>
        <v>0</v>
      </c>
      <c r="R4889" s="209">
        <f>SUM(R4890,R4894)</f>
        <v>0</v>
      </c>
      <c r="S4889" s="209">
        <f>SUM(S4890,S4894)</f>
        <v>0</v>
      </c>
      <c r="T4889" s="210">
        <f t="shared" si="3925"/>
        <v>0</v>
      </c>
      <c r="U4889" s="91"/>
      <c r="V4889" s="202">
        <f>SUM(V4890,V4894)</f>
        <v>0</v>
      </c>
      <c r="W4889" s="207">
        <f>SUM(W4890,W4894)</f>
        <v>0</v>
      </c>
      <c r="X4889" s="208">
        <f t="shared" si="3916"/>
        <v>0</v>
      </c>
      <c r="Y4889" s="209">
        <f>SUM(Y4890,Y4894)</f>
        <v>0</v>
      </c>
      <c r="Z4889" s="209">
        <f>SUM(Z4890,Z4894)</f>
        <v>0</v>
      </c>
      <c r="AA4889" s="210">
        <f t="shared" si="3926"/>
        <v>0</v>
      </c>
      <c r="AB4889" s="91"/>
      <c r="AC4889" s="202">
        <f>SUM(AC4890,AC4894)</f>
        <v>0</v>
      </c>
      <c r="AD4889" s="207">
        <f>SUM(AD4890,AD4894)</f>
        <v>0</v>
      </c>
      <c r="AE4889" s="208">
        <f t="shared" si="3917"/>
        <v>0</v>
      </c>
      <c r="AF4889" s="209">
        <f>SUM(AF4890,AF4894)</f>
        <v>0</v>
      </c>
      <c r="AG4889" s="209">
        <f>SUM(AG4890,AG4894)</f>
        <v>0</v>
      </c>
      <c r="AH4889" s="210">
        <f t="shared" si="3927"/>
        <v>0</v>
      </c>
      <c r="AJ4889" s="203">
        <f t="shared" ref="AJ4889:AU4889" si="3948">SUM(AJ4890,AJ4894)</f>
        <v>0</v>
      </c>
      <c r="AK4889" s="205">
        <f t="shared" si="3948"/>
        <v>0</v>
      </c>
      <c r="AL4889" s="207">
        <f t="shared" si="3948"/>
        <v>0</v>
      </c>
      <c r="AM4889" s="205">
        <f t="shared" si="3948"/>
        <v>0</v>
      </c>
      <c r="AN4889" s="207">
        <f t="shared" si="3948"/>
        <v>0</v>
      </c>
      <c r="AO4889" s="205">
        <f t="shared" si="3948"/>
        <v>0</v>
      </c>
      <c r="AP4889" s="207">
        <f t="shared" si="3948"/>
        <v>0</v>
      </c>
      <c r="AQ4889" s="205">
        <f t="shared" si="3948"/>
        <v>0</v>
      </c>
      <c r="AR4889" s="207">
        <f t="shared" si="3948"/>
        <v>0</v>
      </c>
      <c r="AS4889" s="205">
        <f t="shared" si="3948"/>
        <v>0</v>
      </c>
      <c r="AT4889" s="207">
        <f t="shared" si="3948"/>
        <v>0</v>
      </c>
      <c r="AU4889" s="205">
        <f t="shared" si="3948"/>
        <v>0</v>
      </c>
      <c r="AV4889" s="205">
        <f t="shared" si="3918"/>
        <v>0</v>
      </c>
      <c r="AW4889" s="211">
        <f t="shared" si="3919"/>
        <v>0</v>
      </c>
      <c r="AY4889" s="205">
        <f t="shared" si="3920"/>
        <v>0</v>
      </c>
      <c r="AZ4889" s="205">
        <f t="shared" si="3921"/>
        <v>0</v>
      </c>
      <c r="BA4889" s="205">
        <f t="shared" si="3922"/>
        <v>0</v>
      </c>
      <c r="BB4889" s="205">
        <f t="shared" si="3923"/>
        <v>0</v>
      </c>
      <c r="BC4889" s="205">
        <f t="shared" si="3929"/>
        <v>0</v>
      </c>
      <c r="BD4889" s="205">
        <f t="shared" si="3924"/>
        <v>0</v>
      </c>
    </row>
    <row r="4890" spans="2:56" x14ac:dyDescent="0.3">
      <c r="B4890" s="179" t="s">
        <v>215</v>
      </c>
      <c r="C4890" s="202">
        <f>SUM(C4891:C4893)</f>
        <v>0</v>
      </c>
      <c r="D4890" s="203">
        <f>SUM(D4891:D4893)</f>
        <v>0</v>
      </c>
      <c r="E4890" s="204">
        <f t="shared" si="3912"/>
        <v>0</v>
      </c>
      <c r="F4890" s="202">
        <f>SUM(F4891:F4893)</f>
        <v>0</v>
      </c>
      <c r="G4890" s="203">
        <f>SUM(G4891:G4893)</f>
        <v>0</v>
      </c>
      <c r="H4890" s="204">
        <f t="shared" si="3913"/>
        <v>0</v>
      </c>
      <c r="I4890" s="202">
        <f>SUM(I4891:I4893)</f>
        <v>0</v>
      </c>
      <c r="J4890" s="205">
        <f>SUM(J4891:J4893)</f>
        <v>0</v>
      </c>
      <c r="K4890" s="206">
        <f t="shared" si="3914"/>
        <v>0</v>
      </c>
      <c r="L4890" s="202">
        <f>SUM(L4891:L4893)</f>
        <v>0</v>
      </c>
      <c r="M4890" s="205">
        <f>SUM(M4891:M4893)</f>
        <v>0</v>
      </c>
      <c r="N4890" s="207">
        <f>SUM(N4891:N4893)</f>
        <v>0</v>
      </c>
      <c r="O4890" s="202">
        <f>SUM(O4891:O4893)</f>
        <v>0</v>
      </c>
      <c r="P4890" s="207">
        <f>SUM(P4891:P4893)</f>
        <v>0</v>
      </c>
      <c r="Q4890" s="208">
        <f t="shared" si="3915"/>
        <v>0</v>
      </c>
      <c r="R4890" s="209">
        <f>SUM(R4891:R4893)</f>
        <v>0</v>
      </c>
      <c r="S4890" s="209">
        <f>SUM(S4891:S4893)</f>
        <v>0</v>
      </c>
      <c r="T4890" s="210">
        <f t="shared" si="3925"/>
        <v>0</v>
      </c>
      <c r="U4890" s="91"/>
      <c r="V4890" s="202">
        <f>SUM(V4891:V4893)</f>
        <v>0</v>
      </c>
      <c r="W4890" s="207">
        <f>SUM(W4891:W4893)</f>
        <v>0</v>
      </c>
      <c r="X4890" s="208">
        <f t="shared" si="3916"/>
        <v>0</v>
      </c>
      <c r="Y4890" s="209">
        <f>SUM(Y4891:Y4893)</f>
        <v>0</v>
      </c>
      <c r="Z4890" s="209">
        <f>SUM(Z4891:Z4893)</f>
        <v>0</v>
      </c>
      <c r="AA4890" s="210">
        <f t="shared" si="3926"/>
        <v>0</v>
      </c>
      <c r="AB4890" s="91"/>
      <c r="AC4890" s="202">
        <f>SUM(AC4891:AC4893)</f>
        <v>0</v>
      </c>
      <c r="AD4890" s="207">
        <f>SUM(AD4891:AD4893)</f>
        <v>0</v>
      </c>
      <c r="AE4890" s="208">
        <f t="shared" si="3917"/>
        <v>0</v>
      </c>
      <c r="AF4890" s="209">
        <f>SUM(AF4891:AF4893)</f>
        <v>0</v>
      </c>
      <c r="AG4890" s="209">
        <f>SUM(AG4891:AG4893)</f>
        <v>0</v>
      </c>
      <c r="AH4890" s="210">
        <f t="shared" si="3927"/>
        <v>0</v>
      </c>
      <c r="AJ4890" s="203">
        <f t="shared" ref="AJ4890:AU4890" si="3949">SUM(AJ4891:AJ4893)</f>
        <v>0</v>
      </c>
      <c r="AK4890" s="205">
        <f t="shared" si="3949"/>
        <v>0</v>
      </c>
      <c r="AL4890" s="207">
        <f t="shared" si="3949"/>
        <v>0</v>
      </c>
      <c r="AM4890" s="205">
        <f t="shared" si="3949"/>
        <v>0</v>
      </c>
      <c r="AN4890" s="207">
        <f t="shared" si="3949"/>
        <v>0</v>
      </c>
      <c r="AO4890" s="205">
        <f t="shared" si="3949"/>
        <v>0</v>
      </c>
      <c r="AP4890" s="207">
        <f t="shared" si="3949"/>
        <v>0</v>
      </c>
      <c r="AQ4890" s="205">
        <f t="shared" si="3949"/>
        <v>0</v>
      </c>
      <c r="AR4890" s="207">
        <f t="shared" si="3949"/>
        <v>0</v>
      </c>
      <c r="AS4890" s="205">
        <f t="shared" si="3949"/>
        <v>0</v>
      </c>
      <c r="AT4890" s="207">
        <f t="shared" si="3949"/>
        <v>0</v>
      </c>
      <c r="AU4890" s="205">
        <f t="shared" si="3949"/>
        <v>0</v>
      </c>
      <c r="AV4890" s="205">
        <f t="shared" si="3918"/>
        <v>0</v>
      </c>
      <c r="AW4890" s="211">
        <f t="shared" si="3919"/>
        <v>0</v>
      </c>
      <c r="AY4890" s="205">
        <f t="shared" si="3920"/>
        <v>0</v>
      </c>
      <c r="AZ4890" s="205">
        <f t="shared" si="3921"/>
        <v>0</v>
      </c>
      <c r="BA4890" s="205">
        <f t="shared" si="3922"/>
        <v>0</v>
      </c>
      <c r="BB4890" s="205">
        <f t="shared" si="3923"/>
        <v>0</v>
      </c>
      <c r="BC4890" s="205">
        <f t="shared" si="3929"/>
        <v>0</v>
      </c>
      <c r="BD4890" s="205">
        <f t="shared" si="3924"/>
        <v>0</v>
      </c>
    </row>
    <row r="4891" spans="2:56" x14ac:dyDescent="0.3">
      <c r="B4891" s="201" t="s">
        <v>216</v>
      </c>
      <c r="C4891" s="255"/>
      <c r="D4891" s="256"/>
      <c r="E4891" s="182">
        <f t="shared" si="3912"/>
        <v>0</v>
      </c>
      <c r="F4891" s="255"/>
      <c r="G4891" s="256"/>
      <c r="H4891" s="182">
        <f t="shared" si="3913"/>
        <v>0</v>
      </c>
      <c r="I4891" s="255"/>
      <c r="J4891" s="257"/>
      <c r="K4891" s="184">
        <f t="shared" si="3914"/>
        <v>0</v>
      </c>
      <c r="L4891" s="255"/>
      <c r="M4891" s="257"/>
      <c r="N4891" s="258"/>
      <c r="O4891" s="255"/>
      <c r="P4891" s="258"/>
      <c r="Q4891" s="177">
        <f t="shared" si="3915"/>
        <v>0</v>
      </c>
      <c r="R4891" s="258"/>
      <c r="S4891" s="258"/>
      <c r="T4891" s="178">
        <f t="shared" si="3925"/>
        <v>0</v>
      </c>
      <c r="U4891" s="157"/>
      <c r="V4891" s="255"/>
      <c r="W4891" s="258"/>
      <c r="X4891" s="177">
        <f t="shared" si="3916"/>
        <v>0</v>
      </c>
      <c r="Y4891" s="258"/>
      <c r="Z4891" s="258"/>
      <c r="AA4891" s="178">
        <f t="shared" si="3926"/>
        <v>0</v>
      </c>
      <c r="AB4891" s="157"/>
      <c r="AC4891" s="255"/>
      <c r="AD4891" s="258"/>
      <c r="AE4891" s="177">
        <f t="shared" si="3917"/>
        <v>0</v>
      </c>
      <c r="AF4891" s="258"/>
      <c r="AG4891" s="258"/>
      <c r="AH4891" s="178">
        <f t="shared" si="3927"/>
        <v>0</v>
      </c>
      <c r="AJ4891" s="252"/>
      <c r="AK4891" s="253"/>
      <c r="AL4891" s="254"/>
      <c r="AM4891" s="253"/>
      <c r="AN4891" s="254"/>
      <c r="AO4891" s="253"/>
      <c r="AP4891" s="254"/>
      <c r="AQ4891" s="253"/>
      <c r="AR4891" s="254"/>
      <c r="AS4891" s="253"/>
      <c r="AT4891" s="254"/>
      <c r="AU4891" s="253"/>
      <c r="AV4891" s="163">
        <f t="shared" si="3918"/>
        <v>0</v>
      </c>
      <c r="AW4891" s="93">
        <f t="shared" si="3919"/>
        <v>0</v>
      </c>
      <c r="AY4891" s="163">
        <f t="shared" si="3920"/>
        <v>0</v>
      </c>
      <c r="AZ4891" s="163">
        <f t="shared" si="3921"/>
        <v>0</v>
      </c>
      <c r="BA4891" s="163">
        <f t="shared" si="3922"/>
        <v>0</v>
      </c>
      <c r="BB4891" s="163">
        <f t="shared" si="3923"/>
        <v>0</v>
      </c>
      <c r="BC4891" s="163">
        <f t="shared" si="3929"/>
        <v>0</v>
      </c>
      <c r="BD4891" s="163">
        <f t="shared" si="3924"/>
        <v>0</v>
      </c>
    </row>
    <row r="4892" spans="2:56" x14ac:dyDescent="0.3">
      <c r="B4892" s="201" t="s">
        <v>217</v>
      </c>
      <c r="C4892" s="255"/>
      <c r="D4892" s="256"/>
      <c r="E4892" s="182">
        <f t="shared" si="3912"/>
        <v>0</v>
      </c>
      <c r="F4892" s="255"/>
      <c r="G4892" s="256"/>
      <c r="H4892" s="182">
        <f t="shared" si="3913"/>
        <v>0</v>
      </c>
      <c r="I4892" s="255"/>
      <c r="J4892" s="257"/>
      <c r="K4892" s="184">
        <f t="shared" si="3914"/>
        <v>0</v>
      </c>
      <c r="L4892" s="255"/>
      <c r="M4892" s="257"/>
      <c r="N4892" s="258"/>
      <c r="O4892" s="255"/>
      <c r="P4892" s="258"/>
      <c r="Q4892" s="177">
        <f t="shared" si="3915"/>
        <v>0</v>
      </c>
      <c r="R4892" s="258"/>
      <c r="S4892" s="258"/>
      <c r="T4892" s="178">
        <f t="shared" si="3925"/>
        <v>0</v>
      </c>
      <c r="U4892" s="157"/>
      <c r="V4892" s="255"/>
      <c r="W4892" s="258"/>
      <c r="X4892" s="177">
        <f t="shared" si="3916"/>
        <v>0</v>
      </c>
      <c r="Y4892" s="258"/>
      <c r="Z4892" s="258"/>
      <c r="AA4892" s="178">
        <f t="shared" si="3926"/>
        <v>0</v>
      </c>
      <c r="AB4892" s="157"/>
      <c r="AC4892" s="255"/>
      <c r="AD4892" s="258"/>
      <c r="AE4892" s="177">
        <f t="shared" si="3917"/>
        <v>0</v>
      </c>
      <c r="AF4892" s="258"/>
      <c r="AG4892" s="258"/>
      <c r="AH4892" s="178">
        <f t="shared" si="3927"/>
        <v>0</v>
      </c>
      <c r="AJ4892" s="252"/>
      <c r="AK4892" s="253"/>
      <c r="AL4892" s="254"/>
      <c r="AM4892" s="253"/>
      <c r="AN4892" s="254"/>
      <c r="AO4892" s="253"/>
      <c r="AP4892" s="254"/>
      <c r="AQ4892" s="253"/>
      <c r="AR4892" s="254"/>
      <c r="AS4892" s="253"/>
      <c r="AT4892" s="254"/>
      <c r="AU4892" s="253"/>
      <c r="AV4892" s="163">
        <f t="shared" si="3918"/>
        <v>0</v>
      </c>
      <c r="AW4892" s="93">
        <f t="shared" si="3919"/>
        <v>0</v>
      </c>
      <c r="AY4892" s="163">
        <f t="shared" si="3920"/>
        <v>0</v>
      </c>
      <c r="AZ4892" s="163">
        <f t="shared" si="3921"/>
        <v>0</v>
      </c>
      <c r="BA4892" s="163">
        <f t="shared" si="3922"/>
        <v>0</v>
      </c>
      <c r="BB4892" s="163">
        <f t="shared" si="3923"/>
        <v>0</v>
      </c>
      <c r="BC4892" s="163">
        <f t="shared" si="3929"/>
        <v>0</v>
      </c>
      <c r="BD4892" s="163">
        <f t="shared" si="3924"/>
        <v>0</v>
      </c>
    </row>
    <row r="4893" spans="2:56" x14ac:dyDescent="0.3">
      <c r="B4893" s="201" t="s">
        <v>218</v>
      </c>
      <c r="C4893" s="255"/>
      <c r="D4893" s="256"/>
      <c r="E4893" s="182">
        <f t="shared" si="3912"/>
        <v>0</v>
      </c>
      <c r="F4893" s="255"/>
      <c r="G4893" s="256"/>
      <c r="H4893" s="182">
        <f t="shared" si="3913"/>
        <v>0</v>
      </c>
      <c r="I4893" s="255"/>
      <c r="J4893" s="257"/>
      <c r="K4893" s="184">
        <f t="shared" si="3914"/>
        <v>0</v>
      </c>
      <c r="L4893" s="255"/>
      <c r="M4893" s="257"/>
      <c r="N4893" s="258"/>
      <c r="O4893" s="255"/>
      <c r="P4893" s="258"/>
      <c r="Q4893" s="177">
        <f t="shared" si="3915"/>
        <v>0</v>
      </c>
      <c r="R4893" s="258"/>
      <c r="S4893" s="258"/>
      <c r="T4893" s="178">
        <f t="shared" si="3925"/>
        <v>0</v>
      </c>
      <c r="U4893" s="157"/>
      <c r="V4893" s="255"/>
      <c r="W4893" s="258"/>
      <c r="X4893" s="177">
        <f t="shared" si="3916"/>
        <v>0</v>
      </c>
      <c r="Y4893" s="258"/>
      <c r="Z4893" s="258"/>
      <c r="AA4893" s="178">
        <f t="shared" si="3926"/>
        <v>0</v>
      </c>
      <c r="AB4893" s="157"/>
      <c r="AC4893" s="255"/>
      <c r="AD4893" s="258"/>
      <c r="AE4893" s="177">
        <f t="shared" si="3917"/>
        <v>0</v>
      </c>
      <c r="AF4893" s="258"/>
      <c r="AG4893" s="258"/>
      <c r="AH4893" s="178">
        <f t="shared" si="3927"/>
        <v>0</v>
      </c>
      <c r="AJ4893" s="252"/>
      <c r="AK4893" s="253"/>
      <c r="AL4893" s="254"/>
      <c r="AM4893" s="253"/>
      <c r="AN4893" s="254"/>
      <c r="AO4893" s="253"/>
      <c r="AP4893" s="254"/>
      <c r="AQ4893" s="253"/>
      <c r="AR4893" s="254"/>
      <c r="AS4893" s="253"/>
      <c r="AT4893" s="254"/>
      <c r="AU4893" s="253"/>
      <c r="AV4893" s="163">
        <f t="shared" si="3918"/>
        <v>0</v>
      </c>
      <c r="AW4893" s="93">
        <f t="shared" si="3919"/>
        <v>0</v>
      </c>
      <c r="AY4893" s="163">
        <f t="shared" si="3920"/>
        <v>0</v>
      </c>
      <c r="AZ4893" s="163">
        <f t="shared" si="3921"/>
        <v>0</v>
      </c>
      <c r="BA4893" s="163">
        <f t="shared" si="3922"/>
        <v>0</v>
      </c>
      <c r="BB4893" s="163">
        <f t="shared" si="3923"/>
        <v>0</v>
      </c>
      <c r="BC4893" s="163">
        <f t="shared" si="3929"/>
        <v>0</v>
      </c>
      <c r="BD4893" s="163">
        <f t="shared" si="3924"/>
        <v>0</v>
      </c>
    </row>
    <row r="4894" spans="2:56" x14ac:dyDescent="0.3">
      <c r="B4894" s="179" t="s">
        <v>219</v>
      </c>
      <c r="C4894" s="202">
        <f>SUM(C4895:C4901)</f>
        <v>0</v>
      </c>
      <c r="D4894" s="203">
        <f>SUM(D4895:D4901)</f>
        <v>0</v>
      </c>
      <c r="E4894" s="204">
        <f t="shared" si="3912"/>
        <v>0</v>
      </c>
      <c r="F4894" s="202">
        <f>SUM(F4895:F4901)</f>
        <v>0</v>
      </c>
      <c r="G4894" s="203">
        <f>SUM(G4895:G4901)</f>
        <v>0</v>
      </c>
      <c r="H4894" s="204">
        <f t="shared" si="3913"/>
        <v>0</v>
      </c>
      <c r="I4894" s="202">
        <f>SUM(I4895:I4901)</f>
        <v>0</v>
      </c>
      <c r="J4894" s="205">
        <f>SUM(J4895:J4901)</f>
        <v>0</v>
      </c>
      <c r="K4894" s="206">
        <f t="shared" si="3914"/>
        <v>0</v>
      </c>
      <c r="L4894" s="202">
        <f>SUM(L4895:L4901)</f>
        <v>0</v>
      </c>
      <c r="M4894" s="205">
        <f>SUM(M4895:M4901)</f>
        <v>0</v>
      </c>
      <c r="N4894" s="207">
        <f>SUM(N4895:N4901)</f>
        <v>0</v>
      </c>
      <c r="O4894" s="202">
        <f>SUM(O4895:O4901)</f>
        <v>0</v>
      </c>
      <c r="P4894" s="207">
        <f>SUM(P4895:P4901)</f>
        <v>0</v>
      </c>
      <c r="Q4894" s="208">
        <f t="shared" si="3915"/>
        <v>0</v>
      </c>
      <c r="R4894" s="209">
        <f>SUM(R4895:R4901)</f>
        <v>0</v>
      </c>
      <c r="S4894" s="209">
        <f>SUM(S4895:S4901)</f>
        <v>0</v>
      </c>
      <c r="T4894" s="210">
        <f t="shared" si="3925"/>
        <v>0</v>
      </c>
      <c r="U4894" s="91"/>
      <c r="V4894" s="202">
        <f>SUM(V4895:V4901)</f>
        <v>0</v>
      </c>
      <c r="W4894" s="207">
        <f>SUM(W4895:W4901)</f>
        <v>0</v>
      </c>
      <c r="X4894" s="208">
        <f t="shared" si="3916"/>
        <v>0</v>
      </c>
      <c r="Y4894" s="209">
        <f>SUM(Y4895:Y4901)</f>
        <v>0</v>
      </c>
      <c r="Z4894" s="209">
        <f>SUM(Z4895:Z4901)</f>
        <v>0</v>
      </c>
      <c r="AA4894" s="210">
        <f t="shared" si="3926"/>
        <v>0</v>
      </c>
      <c r="AB4894" s="91"/>
      <c r="AC4894" s="202">
        <f>SUM(AC4895:AC4901)</f>
        <v>0</v>
      </c>
      <c r="AD4894" s="207">
        <f>SUM(AD4895:AD4901)</f>
        <v>0</v>
      </c>
      <c r="AE4894" s="208">
        <f t="shared" si="3917"/>
        <v>0</v>
      </c>
      <c r="AF4894" s="209">
        <f>SUM(AF4895:AF4901)</f>
        <v>0</v>
      </c>
      <c r="AG4894" s="209">
        <f>SUM(AG4895:AG4901)</f>
        <v>0</v>
      </c>
      <c r="AH4894" s="210">
        <f t="shared" si="3927"/>
        <v>0</v>
      </c>
      <c r="AJ4894" s="203">
        <f t="shared" ref="AJ4894:AU4894" si="3950">SUM(AJ4895:AJ4901)</f>
        <v>0</v>
      </c>
      <c r="AK4894" s="205">
        <f t="shared" si="3950"/>
        <v>0</v>
      </c>
      <c r="AL4894" s="207">
        <f t="shared" si="3950"/>
        <v>0</v>
      </c>
      <c r="AM4894" s="205">
        <f t="shared" si="3950"/>
        <v>0</v>
      </c>
      <c r="AN4894" s="207">
        <f t="shared" si="3950"/>
        <v>0</v>
      </c>
      <c r="AO4894" s="205">
        <f t="shared" si="3950"/>
        <v>0</v>
      </c>
      <c r="AP4894" s="207">
        <f t="shared" si="3950"/>
        <v>0</v>
      </c>
      <c r="AQ4894" s="205">
        <f t="shared" si="3950"/>
        <v>0</v>
      </c>
      <c r="AR4894" s="207">
        <f t="shared" si="3950"/>
        <v>0</v>
      </c>
      <c r="AS4894" s="205">
        <f t="shared" si="3950"/>
        <v>0</v>
      </c>
      <c r="AT4894" s="207">
        <f t="shared" si="3950"/>
        <v>0</v>
      </c>
      <c r="AU4894" s="205">
        <f t="shared" si="3950"/>
        <v>0</v>
      </c>
      <c r="AV4894" s="205">
        <f t="shared" si="3918"/>
        <v>0</v>
      </c>
      <c r="AW4894" s="211">
        <f t="shared" si="3919"/>
        <v>0</v>
      </c>
      <c r="AY4894" s="205">
        <f t="shared" si="3920"/>
        <v>0</v>
      </c>
      <c r="AZ4894" s="205">
        <f t="shared" si="3921"/>
        <v>0</v>
      </c>
      <c r="BA4894" s="205">
        <f t="shared" si="3922"/>
        <v>0</v>
      </c>
      <c r="BB4894" s="205">
        <f t="shared" si="3923"/>
        <v>0</v>
      </c>
      <c r="BC4894" s="205">
        <f t="shared" si="3929"/>
        <v>0</v>
      </c>
      <c r="BD4894" s="205">
        <f t="shared" si="3924"/>
        <v>0</v>
      </c>
    </row>
    <row r="4895" spans="2:56" x14ac:dyDescent="0.3">
      <c r="B4895" s="201" t="s">
        <v>220</v>
      </c>
      <c r="C4895" s="255"/>
      <c r="D4895" s="256"/>
      <c r="E4895" s="182">
        <f t="shared" si="3912"/>
        <v>0</v>
      </c>
      <c r="F4895" s="255"/>
      <c r="G4895" s="256"/>
      <c r="H4895" s="182">
        <f t="shared" si="3913"/>
        <v>0</v>
      </c>
      <c r="I4895" s="255"/>
      <c r="J4895" s="257"/>
      <c r="K4895" s="184">
        <f t="shared" si="3914"/>
        <v>0</v>
      </c>
      <c r="L4895" s="255"/>
      <c r="M4895" s="257"/>
      <c r="N4895" s="258"/>
      <c r="O4895" s="255"/>
      <c r="P4895" s="258"/>
      <c r="Q4895" s="177">
        <f t="shared" si="3915"/>
        <v>0</v>
      </c>
      <c r="R4895" s="258"/>
      <c r="S4895" s="258"/>
      <c r="T4895" s="178">
        <f t="shared" si="3925"/>
        <v>0</v>
      </c>
      <c r="U4895" s="157"/>
      <c r="V4895" s="255"/>
      <c r="W4895" s="258"/>
      <c r="X4895" s="177">
        <f t="shared" si="3916"/>
        <v>0</v>
      </c>
      <c r="Y4895" s="258"/>
      <c r="Z4895" s="258"/>
      <c r="AA4895" s="178">
        <f t="shared" si="3926"/>
        <v>0</v>
      </c>
      <c r="AB4895" s="157"/>
      <c r="AC4895" s="255"/>
      <c r="AD4895" s="258"/>
      <c r="AE4895" s="177">
        <f t="shared" si="3917"/>
        <v>0</v>
      </c>
      <c r="AF4895" s="258"/>
      <c r="AG4895" s="258"/>
      <c r="AH4895" s="178">
        <f t="shared" si="3927"/>
        <v>0</v>
      </c>
      <c r="AJ4895" s="252"/>
      <c r="AK4895" s="253"/>
      <c r="AL4895" s="254"/>
      <c r="AM4895" s="253"/>
      <c r="AN4895" s="254"/>
      <c r="AO4895" s="253"/>
      <c r="AP4895" s="254"/>
      <c r="AQ4895" s="253"/>
      <c r="AR4895" s="254"/>
      <c r="AS4895" s="253"/>
      <c r="AT4895" s="254"/>
      <c r="AU4895" s="253"/>
      <c r="AV4895" s="163">
        <f t="shared" si="3918"/>
        <v>0</v>
      </c>
      <c r="AW4895" s="93">
        <f t="shared" si="3919"/>
        <v>0</v>
      </c>
      <c r="AY4895" s="163">
        <f t="shared" si="3920"/>
        <v>0</v>
      </c>
      <c r="AZ4895" s="163">
        <f t="shared" si="3921"/>
        <v>0</v>
      </c>
      <c r="BA4895" s="163">
        <f t="shared" si="3922"/>
        <v>0</v>
      </c>
      <c r="BB4895" s="163">
        <f t="shared" si="3923"/>
        <v>0</v>
      </c>
      <c r="BC4895" s="163">
        <f t="shared" si="3929"/>
        <v>0</v>
      </c>
      <c r="BD4895" s="163">
        <f t="shared" si="3924"/>
        <v>0</v>
      </c>
    </row>
    <row r="4896" spans="2:56" x14ac:dyDescent="0.3">
      <c r="B4896" s="201" t="s">
        <v>221</v>
      </c>
      <c r="C4896" s="255"/>
      <c r="D4896" s="256"/>
      <c r="E4896" s="182">
        <f t="shared" si="3912"/>
        <v>0</v>
      </c>
      <c r="F4896" s="255"/>
      <c r="G4896" s="256"/>
      <c r="H4896" s="182">
        <f t="shared" si="3913"/>
        <v>0</v>
      </c>
      <c r="I4896" s="255"/>
      <c r="J4896" s="257"/>
      <c r="K4896" s="184">
        <f t="shared" si="3914"/>
        <v>0</v>
      </c>
      <c r="L4896" s="255"/>
      <c r="M4896" s="257"/>
      <c r="N4896" s="258"/>
      <c r="O4896" s="255"/>
      <c r="P4896" s="258"/>
      <c r="Q4896" s="177">
        <f t="shared" si="3915"/>
        <v>0</v>
      </c>
      <c r="R4896" s="258"/>
      <c r="S4896" s="258"/>
      <c r="T4896" s="178">
        <f t="shared" si="3925"/>
        <v>0</v>
      </c>
      <c r="U4896" s="157"/>
      <c r="V4896" s="255"/>
      <c r="W4896" s="258"/>
      <c r="X4896" s="177">
        <f t="shared" si="3916"/>
        <v>0</v>
      </c>
      <c r="Y4896" s="258"/>
      <c r="Z4896" s="258"/>
      <c r="AA4896" s="178">
        <f t="shared" si="3926"/>
        <v>0</v>
      </c>
      <c r="AB4896" s="157"/>
      <c r="AC4896" s="255"/>
      <c r="AD4896" s="258"/>
      <c r="AE4896" s="177">
        <f t="shared" si="3917"/>
        <v>0</v>
      </c>
      <c r="AF4896" s="258"/>
      <c r="AG4896" s="258"/>
      <c r="AH4896" s="178">
        <f t="shared" si="3927"/>
        <v>0</v>
      </c>
      <c r="AJ4896" s="252"/>
      <c r="AK4896" s="253"/>
      <c r="AL4896" s="254"/>
      <c r="AM4896" s="253"/>
      <c r="AN4896" s="254"/>
      <c r="AO4896" s="253"/>
      <c r="AP4896" s="254"/>
      <c r="AQ4896" s="253"/>
      <c r="AR4896" s="254"/>
      <c r="AS4896" s="253"/>
      <c r="AT4896" s="254"/>
      <c r="AU4896" s="253"/>
      <c r="AV4896" s="163">
        <f t="shared" si="3918"/>
        <v>0</v>
      </c>
      <c r="AW4896" s="93">
        <f t="shared" si="3919"/>
        <v>0</v>
      </c>
      <c r="AY4896" s="163">
        <f t="shared" si="3920"/>
        <v>0</v>
      </c>
      <c r="AZ4896" s="163">
        <f t="shared" si="3921"/>
        <v>0</v>
      </c>
      <c r="BA4896" s="163">
        <f t="shared" si="3922"/>
        <v>0</v>
      </c>
      <c r="BB4896" s="163">
        <f t="shared" si="3923"/>
        <v>0</v>
      </c>
      <c r="BC4896" s="163">
        <f t="shared" si="3929"/>
        <v>0</v>
      </c>
      <c r="BD4896" s="163">
        <f t="shared" si="3924"/>
        <v>0</v>
      </c>
    </row>
    <row r="4897" spans="2:56" x14ac:dyDescent="0.3">
      <c r="B4897" s="201" t="s">
        <v>222</v>
      </c>
      <c r="C4897" s="255"/>
      <c r="D4897" s="256"/>
      <c r="E4897" s="182">
        <f t="shared" si="3912"/>
        <v>0</v>
      </c>
      <c r="F4897" s="255"/>
      <c r="G4897" s="256"/>
      <c r="H4897" s="182">
        <f t="shared" si="3913"/>
        <v>0</v>
      </c>
      <c r="I4897" s="255"/>
      <c r="J4897" s="257"/>
      <c r="K4897" s="184">
        <f t="shared" si="3914"/>
        <v>0</v>
      </c>
      <c r="L4897" s="255"/>
      <c r="M4897" s="257"/>
      <c r="N4897" s="258"/>
      <c r="O4897" s="255"/>
      <c r="P4897" s="258"/>
      <c r="Q4897" s="177">
        <f t="shared" si="3915"/>
        <v>0</v>
      </c>
      <c r="R4897" s="258"/>
      <c r="S4897" s="258"/>
      <c r="T4897" s="178">
        <f t="shared" si="3925"/>
        <v>0</v>
      </c>
      <c r="U4897" s="157"/>
      <c r="V4897" s="255"/>
      <c r="W4897" s="258"/>
      <c r="X4897" s="177">
        <f t="shared" si="3916"/>
        <v>0</v>
      </c>
      <c r="Y4897" s="258"/>
      <c r="Z4897" s="258"/>
      <c r="AA4897" s="178">
        <f t="shared" si="3926"/>
        <v>0</v>
      </c>
      <c r="AB4897" s="157"/>
      <c r="AC4897" s="255"/>
      <c r="AD4897" s="258"/>
      <c r="AE4897" s="177">
        <f t="shared" si="3917"/>
        <v>0</v>
      </c>
      <c r="AF4897" s="258"/>
      <c r="AG4897" s="258"/>
      <c r="AH4897" s="178">
        <f t="shared" si="3927"/>
        <v>0</v>
      </c>
      <c r="AJ4897" s="252"/>
      <c r="AK4897" s="253"/>
      <c r="AL4897" s="254"/>
      <c r="AM4897" s="253"/>
      <c r="AN4897" s="254"/>
      <c r="AO4897" s="253"/>
      <c r="AP4897" s="254"/>
      <c r="AQ4897" s="253"/>
      <c r="AR4897" s="254"/>
      <c r="AS4897" s="253"/>
      <c r="AT4897" s="254"/>
      <c r="AU4897" s="253"/>
      <c r="AV4897" s="163">
        <f t="shared" si="3918"/>
        <v>0</v>
      </c>
      <c r="AW4897" s="93">
        <f t="shared" si="3919"/>
        <v>0</v>
      </c>
      <c r="AY4897" s="163">
        <f t="shared" si="3920"/>
        <v>0</v>
      </c>
      <c r="AZ4897" s="163">
        <f t="shared" si="3921"/>
        <v>0</v>
      </c>
      <c r="BA4897" s="163">
        <f t="shared" si="3922"/>
        <v>0</v>
      </c>
      <c r="BB4897" s="163">
        <f t="shared" si="3923"/>
        <v>0</v>
      </c>
      <c r="BC4897" s="163">
        <f t="shared" si="3929"/>
        <v>0</v>
      </c>
      <c r="BD4897" s="163">
        <f t="shared" si="3924"/>
        <v>0</v>
      </c>
    </row>
    <row r="4898" spans="2:56" x14ac:dyDescent="0.3">
      <c r="B4898" s="201" t="s">
        <v>223</v>
      </c>
      <c r="C4898" s="255"/>
      <c r="D4898" s="256"/>
      <c r="E4898" s="182">
        <f t="shared" si="3912"/>
        <v>0</v>
      </c>
      <c r="F4898" s="255"/>
      <c r="G4898" s="256"/>
      <c r="H4898" s="182">
        <f t="shared" si="3913"/>
        <v>0</v>
      </c>
      <c r="I4898" s="255"/>
      <c r="J4898" s="257"/>
      <c r="K4898" s="184">
        <f t="shared" si="3914"/>
        <v>0</v>
      </c>
      <c r="L4898" s="255"/>
      <c r="M4898" s="257"/>
      <c r="N4898" s="258"/>
      <c r="O4898" s="255"/>
      <c r="P4898" s="258"/>
      <c r="Q4898" s="177">
        <f t="shared" si="3915"/>
        <v>0</v>
      </c>
      <c r="R4898" s="258"/>
      <c r="S4898" s="258"/>
      <c r="T4898" s="178">
        <f t="shared" si="3925"/>
        <v>0</v>
      </c>
      <c r="U4898" s="157"/>
      <c r="V4898" s="255"/>
      <c r="W4898" s="258"/>
      <c r="X4898" s="177">
        <f t="shared" si="3916"/>
        <v>0</v>
      </c>
      <c r="Y4898" s="258"/>
      <c r="Z4898" s="258"/>
      <c r="AA4898" s="178">
        <f t="shared" si="3926"/>
        <v>0</v>
      </c>
      <c r="AB4898" s="157"/>
      <c r="AC4898" s="255"/>
      <c r="AD4898" s="258"/>
      <c r="AE4898" s="177">
        <f t="shared" si="3917"/>
        <v>0</v>
      </c>
      <c r="AF4898" s="258"/>
      <c r="AG4898" s="258"/>
      <c r="AH4898" s="178">
        <f t="shared" si="3927"/>
        <v>0</v>
      </c>
      <c r="AJ4898" s="252"/>
      <c r="AK4898" s="253"/>
      <c r="AL4898" s="254"/>
      <c r="AM4898" s="253"/>
      <c r="AN4898" s="254"/>
      <c r="AO4898" s="253"/>
      <c r="AP4898" s="254"/>
      <c r="AQ4898" s="253"/>
      <c r="AR4898" s="254"/>
      <c r="AS4898" s="253"/>
      <c r="AT4898" s="254"/>
      <c r="AU4898" s="253"/>
      <c r="AV4898" s="163">
        <f t="shared" si="3918"/>
        <v>0</v>
      </c>
      <c r="AW4898" s="93">
        <f t="shared" si="3919"/>
        <v>0</v>
      </c>
      <c r="AY4898" s="163">
        <f t="shared" si="3920"/>
        <v>0</v>
      </c>
      <c r="AZ4898" s="163">
        <f t="shared" si="3921"/>
        <v>0</v>
      </c>
      <c r="BA4898" s="163">
        <f t="shared" si="3922"/>
        <v>0</v>
      </c>
      <c r="BB4898" s="163">
        <f t="shared" si="3923"/>
        <v>0</v>
      </c>
      <c r="BC4898" s="163">
        <f t="shared" si="3929"/>
        <v>0</v>
      </c>
      <c r="BD4898" s="163">
        <f t="shared" si="3924"/>
        <v>0</v>
      </c>
    </row>
    <row r="4899" spans="2:56" x14ac:dyDescent="0.3">
      <c r="B4899" s="201" t="s">
        <v>224</v>
      </c>
      <c r="C4899" s="255"/>
      <c r="D4899" s="256"/>
      <c r="E4899" s="182">
        <f t="shared" si="3912"/>
        <v>0</v>
      </c>
      <c r="F4899" s="255"/>
      <c r="G4899" s="256"/>
      <c r="H4899" s="182">
        <f t="shared" si="3913"/>
        <v>0</v>
      </c>
      <c r="I4899" s="255"/>
      <c r="J4899" s="257"/>
      <c r="K4899" s="184">
        <f t="shared" si="3914"/>
        <v>0</v>
      </c>
      <c r="L4899" s="255"/>
      <c r="M4899" s="257"/>
      <c r="N4899" s="258"/>
      <c r="O4899" s="255"/>
      <c r="P4899" s="258"/>
      <c r="Q4899" s="177">
        <f t="shared" si="3915"/>
        <v>0</v>
      </c>
      <c r="R4899" s="258"/>
      <c r="S4899" s="258"/>
      <c r="T4899" s="178">
        <f t="shared" si="3925"/>
        <v>0</v>
      </c>
      <c r="U4899" s="157"/>
      <c r="V4899" s="255"/>
      <c r="W4899" s="258"/>
      <c r="X4899" s="177">
        <f t="shared" si="3916"/>
        <v>0</v>
      </c>
      <c r="Y4899" s="258"/>
      <c r="Z4899" s="258"/>
      <c r="AA4899" s="178">
        <f t="shared" si="3926"/>
        <v>0</v>
      </c>
      <c r="AB4899" s="157"/>
      <c r="AC4899" s="255"/>
      <c r="AD4899" s="258"/>
      <c r="AE4899" s="177">
        <f t="shared" si="3917"/>
        <v>0</v>
      </c>
      <c r="AF4899" s="258"/>
      <c r="AG4899" s="258"/>
      <c r="AH4899" s="178">
        <f t="shared" si="3927"/>
        <v>0</v>
      </c>
      <c r="AJ4899" s="252"/>
      <c r="AK4899" s="253"/>
      <c r="AL4899" s="254"/>
      <c r="AM4899" s="253"/>
      <c r="AN4899" s="254"/>
      <c r="AO4899" s="253"/>
      <c r="AP4899" s="254"/>
      <c r="AQ4899" s="253"/>
      <c r="AR4899" s="254"/>
      <c r="AS4899" s="253"/>
      <c r="AT4899" s="254"/>
      <c r="AU4899" s="253"/>
      <c r="AV4899" s="163">
        <f t="shared" si="3918"/>
        <v>0</v>
      </c>
      <c r="AW4899" s="93">
        <f t="shared" si="3919"/>
        <v>0</v>
      </c>
      <c r="AY4899" s="163">
        <f t="shared" si="3920"/>
        <v>0</v>
      </c>
      <c r="AZ4899" s="163">
        <f t="shared" si="3921"/>
        <v>0</v>
      </c>
      <c r="BA4899" s="163">
        <f t="shared" si="3922"/>
        <v>0</v>
      </c>
      <c r="BB4899" s="163">
        <f t="shared" si="3923"/>
        <v>0</v>
      </c>
      <c r="BC4899" s="163">
        <f t="shared" si="3929"/>
        <v>0</v>
      </c>
      <c r="BD4899" s="163">
        <f t="shared" si="3924"/>
        <v>0</v>
      </c>
    </row>
    <row r="4900" spans="2:56" x14ac:dyDescent="0.3">
      <c r="B4900" s="201" t="s">
        <v>225</v>
      </c>
      <c r="C4900" s="255"/>
      <c r="D4900" s="256"/>
      <c r="E4900" s="182">
        <f t="shared" si="3912"/>
        <v>0</v>
      </c>
      <c r="F4900" s="255"/>
      <c r="G4900" s="256"/>
      <c r="H4900" s="182">
        <f t="shared" si="3913"/>
        <v>0</v>
      </c>
      <c r="I4900" s="255"/>
      <c r="J4900" s="257"/>
      <c r="K4900" s="184">
        <f t="shared" si="3914"/>
        <v>0</v>
      </c>
      <c r="L4900" s="255"/>
      <c r="M4900" s="257"/>
      <c r="N4900" s="258"/>
      <c r="O4900" s="255"/>
      <c r="P4900" s="258"/>
      <c r="Q4900" s="177">
        <f t="shared" si="3915"/>
        <v>0</v>
      </c>
      <c r="R4900" s="258"/>
      <c r="S4900" s="258"/>
      <c r="T4900" s="178">
        <f t="shared" si="3925"/>
        <v>0</v>
      </c>
      <c r="U4900" s="157"/>
      <c r="V4900" s="255"/>
      <c r="W4900" s="258"/>
      <c r="X4900" s="177">
        <f t="shared" si="3916"/>
        <v>0</v>
      </c>
      <c r="Y4900" s="258"/>
      <c r="Z4900" s="258"/>
      <c r="AA4900" s="178">
        <f t="shared" si="3926"/>
        <v>0</v>
      </c>
      <c r="AB4900" s="157"/>
      <c r="AC4900" s="255"/>
      <c r="AD4900" s="258"/>
      <c r="AE4900" s="177">
        <f t="shared" si="3917"/>
        <v>0</v>
      </c>
      <c r="AF4900" s="258"/>
      <c r="AG4900" s="258"/>
      <c r="AH4900" s="178">
        <f t="shared" si="3927"/>
        <v>0</v>
      </c>
      <c r="AJ4900" s="252"/>
      <c r="AK4900" s="253"/>
      <c r="AL4900" s="254"/>
      <c r="AM4900" s="253"/>
      <c r="AN4900" s="254"/>
      <c r="AO4900" s="253"/>
      <c r="AP4900" s="254"/>
      <c r="AQ4900" s="253"/>
      <c r="AR4900" s="254"/>
      <c r="AS4900" s="253"/>
      <c r="AT4900" s="254"/>
      <c r="AU4900" s="253"/>
      <c r="AV4900" s="163">
        <f t="shared" si="3918"/>
        <v>0</v>
      </c>
      <c r="AW4900" s="93">
        <f t="shared" si="3919"/>
        <v>0</v>
      </c>
      <c r="AY4900" s="163">
        <f t="shared" si="3920"/>
        <v>0</v>
      </c>
      <c r="AZ4900" s="163">
        <f t="shared" si="3921"/>
        <v>0</v>
      </c>
      <c r="BA4900" s="163">
        <f t="shared" si="3922"/>
        <v>0</v>
      </c>
      <c r="BB4900" s="163">
        <f t="shared" si="3923"/>
        <v>0</v>
      </c>
      <c r="BC4900" s="163">
        <f t="shared" si="3929"/>
        <v>0</v>
      </c>
      <c r="BD4900" s="163">
        <f t="shared" si="3924"/>
        <v>0</v>
      </c>
    </row>
    <row r="4901" spans="2:56" x14ac:dyDescent="0.3">
      <c r="B4901" s="201" t="s">
        <v>226</v>
      </c>
      <c r="C4901" s="255"/>
      <c r="D4901" s="256"/>
      <c r="E4901" s="182">
        <f t="shared" ref="E4901:E4906" si="3951">IFERROR(D4901/C4901,0)</f>
        <v>0</v>
      </c>
      <c r="F4901" s="255"/>
      <c r="G4901" s="256"/>
      <c r="H4901" s="182">
        <f t="shared" ref="H4901:H4906" si="3952">IFERROR(G4901/F4901,0)</f>
        <v>0</v>
      </c>
      <c r="I4901" s="255"/>
      <c r="J4901" s="257"/>
      <c r="K4901" s="184">
        <f t="shared" ref="K4901:K4906" si="3953">IFERROR(J4901/I4901,0)</f>
        <v>0</v>
      </c>
      <c r="L4901" s="255"/>
      <c r="M4901" s="257"/>
      <c r="N4901" s="258"/>
      <c r="O4901" s="255"/>
      <c r="P4901" s="258"/>
      <c r="Q4901" s="177">
        <f t="shared" ref="Q4901:Q4911" si="3954">SUM(O4901:P4901)</f>
        <v>0</v>
      </c>
      <c r="R4901" s="258"/>
      <c r="S4901" s="258"/>
      <c r="T4901" s="178">
        <f t="shared" si="3925"/>
        <v>0</v>
      </c>
      <c r="U4901" s="157"/>
      <c r="V4901" s="255"/>
      <c r="W4901" s="258"/>
      <c r="X4901" s="177">
        <f t="shared" ref="X4901:X4911" si="3955">SUM(V4901:W4901)</f>
        <v>0</v>
      </c>
      <c r="Y4901" s="258"/>
      <c r="Z4901" s="258"/>
      <c r="AA4901" s="178">
        <f t="shared" si="3926"/>
        <v>0</v>
      </c>
      <c r="AB4901" s="157"/>
      <c r="AC4901" s="255"/>
      <c r="AD4901" s="258"/>
      <c r="AE4901" s="177">
        <f t="shared" ref="AE4901:AE4911" si="3956">SUM(AC4901:AD4901)</f>
        <v>0</v>
      </c>
      <c r="AF4901" s="258"/>
      <c r="AG4901" s="258"/>
      <c r="AH4901" s="178">
        <f t="shared" si="3927"/>
        <v>0</v>
      </c>
      <c r="AJ4901" s="252"/>
      <c r="AK4901" s="253"/>
      <c r="AL4901" s="254"/>
      <c r="AM4901" s="253"/>
      <c r="AN4901" s="254"/>
      <c r="AO4901" s="253"/>
      <c r="AP4901" s="254"/>
      <c r="AQ4901" s="253"/>
      <c r="AR4901" s="254"/>
      <c r="AS4901" s="253"/>
      <c r="AT4901" s="254"/>
      <c r="AU4901" s="253"/>
      <c r="AV4901" s="163">
        <f t="shared" ref="AV4901:AV4906" si="3957">SUM(AJ4901:AU4901)</f>
        <v>0</v>
      </c>
      <c r="AW4901" s="93">
        <f t="shared" ref="AW4901:AW4906" si="3958">T4901-AV4901</f>
        <v>0</v>
      </c>
      <c r="AY4901" s="163">
        <f t="shared" ref="AY4901:AY4906" si="3959">SUM(AJ4901:AL4901)</f>
        <v>0</v>
      </c>
      <c r="AZ4901" s="163">
        <f t="shared" ref="AZ4901:AZ4906" si="3960">SUM(AM4901:AO4901)</f>
        <v>0</v>
      </c>
      <c r="BA4901" s="163">
        <f t="shared" ref="BA4901:BA4906" si="3961">SUM(AP4901:AR4901)</f>
        <v>0</v>
      </c>
      <c r="BB4901" s="163">
        <f t="shared" ref="BB4901:BB4906" si="3962">SUM(AS4901:AU4901)</f>
        <v>0</v>
      </c>
      <c r="BC4901" s="163">
        <f t="shared" si="3929"/>
        <v>0</v>
      </c>
      <c r="BD4901" s="163">
        <f t="shared" ref="BD4901:BD4906" si="3963">T4901-BC4901</f>
        <v>0</v>
      </c>
    </row>
    <row r="4902" spans="2:56" x14ac:dyDescent="0.3">
      <c r="B4902" s="176" t="s">
        <v>227</v>
      </c>
      <c r="C4902" s="103"/>
      <c r="D4902" s="104"/>
      <c r="E4902" s="204">
        <f t="shared" si="3951"/>
        <v>0</v>
      </c>
      <c r="F4902" s="103"/>
      <c r="G4902" s="104"/>
      <c r="H4902" s="204">
        <f t="shared" si="3952"/>
        <v>0</v>
      </c>
      <c r="I4902" s="103"/>
      <c r="J4902" s="106"/>
      <c r="K4902" s="206">
        <f t="shared" si="3953"/>
        <v>0</v>
      </c>
      <c r="L4902" s="103"/>
      <c r="M4902" s="106"/>
      <c r="N4902" s="108"/>
      <c r="O4902" s="103"/>
      <c r="P4902" s="108"/>
      <c r="Q4902" s="208">
        <f t="shared" si="3954"/>
        <v>0</v>
      </c>
      <c r="R4902" s="109"/>
      <c r="S4902" s="109"/>
      <c r="T4902" s="210">
        <f t="shared" ref="T4902:T4911" si="3964">SUM(Q4902:S4902)</f>
        <v>0</v>
      </c>
      <c r="U4902" s="91"/>
      <c r="V4902" s="103"/>
      <c r="W4902" s="108"/>
      <c r="X4902" s="208">
        <f t="shared" si="3955"/>
        <v>0</v>
      </c>
      <c r="Y4902" s="109"/>
      <c r="Z4902" s="109"/>
      <c r="AA4902" s="210">
        <f t="shared" ref="AA4902:AA4911" si="3965">SUM(X4902:Z4902)</f>
        <v>0</v>
      </c>
      <c r="AB4902" s="91"/>
      <c r="AC4902" s="103"/>
      <c r="AD4902" s="108"/>
      <c r="AE4902" s="208">
        <f t="shared" si="3956"/>
        <v>0</v>
      </c>
      <c r="AF4902" s="109"/>
      <c r="AG4902" s="109"/>
      <c r="AH4902" s="210">
        <f t="shared" ref="AH4902:AH4911" si="3966">SUM(AE4902:AG4902)</f>
        <v>0</v>
      </c>
      <c r="AJ4902" s="252"/>
      <c r="AK4902" s="253"/>
      <c r="AL4902" s="254"/>
      <c r="AM4902" s="253"/>
      <c r="AN4902" s="254"/>
      <c r="AO4902" s="253"/>
      <c r="AP4902" s="254"/>
      <c r="AQ4902" s="253"/>
      <c r="AR4902" s="254"/>
      <c r="AS4902" s="253"/>
      <c r="AT4902" s="254"/>
      <c r="AU4902" s="253"/>
      <c r="AV4902" s="163">
        <f t="shared" si="3957"/>
        <v>0</v>
      </c>
      <c r="AW4902" s="211">
        <f t="shared" si="3958"/>
        <v>0</v>
      </c>
      <c r="AY4902" s="163">
        <f t="shared" si="3959"/>
        <v>0</v>
      </c>
      <c r="AZ4902" s="163">
        <f t="shared" si="3960"/>
        <v>0</v>
      </c>
      <c r="BA4902" s="163">
        <f t="shared" si="3961"/>
        <v>0</v>
      </c>
      <c r="BB4902" s="163">
        <f t="shared" si="3962"/>
        <v>0</v>
      </c>
      <c r="BC4902" s="163">
        <f t="shared" si="3929"/>
        <v>0</v>
      </c>
      <c r="BD4902" s="163">
        <f t="shared" si="3963"/>
        <v>0</v>
      </c>
    </row>
    <row r="4903" spans="2:56" x14ac:dyDescent="0.3">
      <c r="B4903" s="176" t="s">
        <v>228</v>
      </c>
      <c r="C4903" s="103"/>
      <c r="D4903" s="104"/>
      <c r="E4903" s="204">
        <f t="shared" si="3951"/>
        <v>0</v>
      </c>
      <c r="F4903" s="103"/>
      <c r="G4903" s="104"/>
      <c r="H4903" s="204">
        <f t="shared" si="3952"/>
        <v>0</v>
      </c>
      <c r="I4903" s="103"/>
      <c r="J4903" s="106"/>
      <c r="K4903" s="206">
        <f t="shared" si="3953"/>
        <v>0</v>
      </c>
      <c r="L4903" s="103"/>
      <c r="M4903" s="106"/>
      <c r="N4903" s="108"/>
      <c r="O4903" s="103"/>
      <c r="P4903" s="108"/>
      <c r="Q4903" s="208">
        <f t="shared" si="3954"/>
        <v>0</v>
      </c>
      <c r="R4903" s="109"/>
      <c r="S4903" s="109"/>
      <c r="T4903" s="210">
        <f t="shared" si="3964"/>
        <v>0</v>
      </c>
      <c r="U4903" s="91"/>
      <c r="V4903" s="103"/>
      <c r="W4903" s="108"/>
      <c r="X4903" s="208">
        <f t="shared" si="3955"/>
        <v>0</v>
      </c>
      <c r="Y4903" s="109"/>
      <c r="Z4903" s="109"/>
      <c r="AA4903" s="210">
        <f t="shared" si="3965"/>
        <v>0</v>
      </c>
      <c r="AB4903" s="91"/>
      <c r="AC4903" s="103"/>
      <c r="AD4903" s="108"/>
      <c r="AE4903" s="208">
        <f t="shared" si="3956"/>
        <v>0</v>
      </c>
      <c r="AF4903" s="109"/>
      <c r="AG4903" s="109"/>
      <c r="AH4903" s="210">
        <f t="shared" si="3966"/>
        <v>0</v>
      </c>
      <c r="AJ4903" s="252"/>
      <c r="AK4903" s="253"/>
      <c r="AL4903" s="254"/>
      <c r="AM4903" s="253"/>
      <c r="AN4903" s="254"/>
      <c r="AO4903" s="253"/>
      <c r="AP4903" s="254"/>
      <c r="AQ4903" s="253"/>
      <c r="AR4903" s="254"/>
      <c r="AS4903" s="253"/>
      <c r="AT4903" s="254"/>
      <c r="AU4903" s="253"/>
      <c r="AV4903" s="163">
        <f t="shared" si="3957"/>
        <v>0</v>
      </c>
      <c r="AW4903" s="211">
        <f t="shared" si="3958"/>
        <v>0</v>
      </c>
      <c r="AY4903" s="163">
        <f t="shared" si="3959"/>
        <v>0</v>
      </c>
      <c r="AZ4903" s="163">
        <f t="shared" si="3960"/>
        <v>0</v>
      </c>
      <c r="BA4903" s="163">
        <f t="shared" si="3961"/>
        <v>0</v>
      </c>
      <c r="BB4903" s="163">
        <f t="shared" si="3962"/>
        <v>0</v>
      </c>
      <c r="BC4903" s="163">
        <f t="shared" si="3929"/>
        <v>0</v>
      </c>
      <c r="BD4903" s="163">
        <f t="shared" si="3963"/>
        <v>0</v>
      </c>
    </row>
    <row r="4904" spans="2:56" x14ac:dyDescent="0.3">
      <c r="B4904" s="176" t="s">
        <v>229</v>
      </c>
      <c r="C4904" s="103"/>
      <c r="D4904" s="104"/>
      <c r="E4904" s="204">
        <f t="shared" si="3951"/>
        <v>0</v>
      </c>
      <c r="F4904" s="103"/>
      <c r="G4904" s="104"/>
      <c r="H4904" s="204">
        <f t="shared" si="3952"/>
        <v>0</v>
      </c>
      <c r="I4904" s="103"/>
      <c r="J4904" s="106"/>
      <c r="K4904" s="206">
        <f t="shared" si="3953"/>
        <v>0</v>
      </c>
      <c r="L4904" s="103"/>
      <c r="M4904" s="106"/>
      <c r="N4904" s="108"/>
      <c r="O4904" s="103"/>
      <c r="P4904" s="108"/>
      <c r="Q4904" s="208">
        <f t="shared" si="3954"/>
        <v>0</v>
      </c>
      <c r="R4904" s="109"/>
      <c r="S4904" s="109"/>
      <c r="T4904" s="210">
        <f t="shared" si="3964"/>
        <v>0</v>
      </c>
      <c r="U4904" s="91"/>
      <c r="V4904" s="103"/>
      <c r="W4904" s="108"/>
      <c r="X4904" s="208">
        <f t="shared" si="3955"/>
        <v>0</v>
      </c>
      <c r="Y4904" s="109"/>
      <c r="Z4904" s="109"/>
      <c r="AA4904" s="210">
        <f t="shared" si="3965"/>
        <v>0</v>
      </c>
      <c r="AB4904" s="91"/>
      <c r="AC4904" s="103"/>
      <c r="AD4904" s="108"/>
      <c r="AE4904" s="208">
        <f t="shared" si="3956"/>
        <v>0</v>
      </c>
      <c r="AF4904" s="109"/>
      <c r="AG4904" s="109"/>
      <c r="AH4904" s="210">
        <f t="shared" si="3966"/>
        <v>0</v>
      </c>
      <c r="AJ4904" s="252"/>
      <c r="AK4904" s="253"/>
      <c r="AL4904" s="254"/>
      <c r="AM4904" s="253"/>
      <c r="AN4904" s="254"/>
      <c r="AO4904" s="253"/>
      <c r="AP4904" s="254"/>
      <c r="AQ4904" s="253"/>
      <c r="AR4904" s="254"/>
      <c r="AS4904" s="253"/>
      <c r="AT4904" s="254"/>
      <c r="AU4904" s="253"/>
      <c r="AV4904" s="163">
        <f t="shared" si="3957"/>
        <v>0</v>
      </c>
      <c r="AW4904" s="211">
        <f t="shared" si="3958"/>
        <v>0</v>
      </c>
      <c r="AY4904" s="163">
        <f t="shared" si="3959"/>
        <v>0</v>
      </c>
      <c r="AZ4904" s="163">
        <f t="shared" si="3960"/>
        <v>0</v>
      </c>
      <c r="BA4904" s="163">
        <f t="shared" si="3961"/>
        <v>0</v>
      </c>
      <c r="BB4904" s="163">
        <f t="shared" si="3962"/>
        <v>0</v>
      </c>
      <c r="BC4904" s="163">
        <f t="shared" si="3929"/>
        <v>0</v>
      </c>
      <c r="BD4904" s="163">
        <f t="shared" si="3963"/>
        <v>0</v>
      </c>
    </row>
    <row r="4905" spans="2:56" x14ac:dyDescent="0.3">
      <c r="B4905" s="176" t="s">
        <v>230</v>
      </c>
      <c r="C4905" s="103"/>
      <c r="D4905" s="104"/>
      <c r="E4905" s="204">
        <f t="shared" si="3951"/>
        <v>0</v>
      </c>
      <c r="F4905" s="103"/>
      <c r="G4905" s="104"/>
      <c r="H4905" s="204">
        <f t="shared" si="3952"/>
        <v>0</v>
      </c>
      <c r="I4905" s="103"/>
      <c r="J4905" s="106"/>
      <c r="K4905" s="206">
        <f t="shared" si="3953"/>
        <v>0</v>
      </c>
      <c r="L4905" s="103"/>
      <c r="M4905" s="106"/>
      <c r="N4905" s="108"/>
      <c r="O4905" s="103"/>
      <c r="P4905" s="108"/>
      <c r="Q4905" s="208">
        <f t="shared" si="3954"/>
        <v>0</v>
      </c>
      <c r="R4905" s="109"/>
      <c r="S4905" s="109"/>
      <c r="T4905" s="210">
        <f t="shared" si="3964"/>
        <v>0</v>
      </c>
      <c r="U4905" s="91"/>
      <c r="V4905" s="103"/>
      <c r="W4905" s="108"/>
      <c r="X4905" s="208">
        <f t="shared" si="3955"/>
        <v>0</v>
      </c>
      <c r="Y4905" s="109"/>
      <c r="Z4905" s="109"/>
      <c r="AA4905" s="210">
        <f t="shared" si="3965"/>
        <v>0</v>
      </c>
      <c r="AB4905" s="91"/>
      <c r="AC4905" s="103"/>
      <c r="AD4905" s="108"/>
      <c r="AE4905" s="208">
        <f t="shared" si="3956"/>
        <v>0</v>
      </c>
      <c r="AF4905" s="109"/>
      <c r="AG4905" s="109"/>
      <c r="AH4905" s="210">
        <f t="shared" si="3966"/>
        <v>0</v>
      </c>
      <c r="AJ4905" s="252"/>
      <c r="AK4905" s="253"/>
      <c r="AL4905" s="254"/>
      <c r="AM4905" s="253"/>
      <c r="AN4905" s="254"/>
      <c r="AO4905" s="253"/>
      <c r="AP4905" s="254"/>
      <c r="AQ4905" s="253"/>
      <c r="AR4905" s="254"/>
      <c r="AS4905" s="253"/>
      <c r="AT4905" s="254"/>
      <c r="AU4905" s="253"/>
      <c r="AV4905" s="163">
        <f t="shared" si="3957"/>
        <v>0</v>
      </c>
      <c r="AW4905" s="211">
        <f t="shared" si="3958"/>
        <v>0</v>
      </c>
      <c r="AY4905" s="163">
        <f t="shared" si="3959"/>
        <v>0</v>
      </c>
      <c r="AZ4905" s="163">
        <f t="shared" si="3960"/>
        <v>0</v>
      </c>
      <c r="BA4905" s="163">
        <f t="shared" si="3961"/>
        <v>0</v>
      </c>
      <c r="BB4905" s="163">
        <f t="shared" si="3962"/>
        <v>0</v>
      </c>
      <c r="BC4905" s="163">
        <f t="shared" ref="BC4905:BC4911" si="3967">SUM(AY4905,AZ4905,BA4905,BB4905)</f>
        <v>0</v>
      </c>
      <c r="BD4905" s="163">
        <f t="shared" si="3963"/>
        <v>0</v>
      </c>
    </row>
    <row r="4906" spans="2:56" x14ac:dyDescent="0.3">
      <c r="B4906" s="176" t="s">
        <v>231</v>
      </c>
      <c r="C4906" s="103"/>
      <c r="D4906" s="104"/>
      <c r="E4906" s="204">
        <f t="shared" si="3951"/>
        <v>0</v>
      </c>
      <c r="F4906" s="103"/>
      <c r="G4906" s="104"/>
      <c r="H4906" s="204">
        <f t="shared" si="3952"/>
        <v>0</v>
      </c>
      <c r="I4906" s="103"/>
      <c r="J4906" s="106"/>
      <c r="K4906" s="206">
        <f t="shared" si="3953"/>
        <v>0</v>
      </c>
      <c r="L4906" s="103"/>
      <c r="M4906" s="106"/>
      <c r="N4906" s="108"/>
      <c r="O4906" s="103"/>
      <c r="P4906" s="108"/>
      <c r="Q4906" s="208">
        <f t="shared" si="3954"/>
        <v>0</v>
      </c>
      <c r="R4906" s="109"/>
      <c r="S4906" s="109"/>
      <c r="T4906" s="210">
        <f t="shared" si="3964"/>
        <v>0</v>
      </c>
      <c r="U4906" s="91"/>
      <c r="V4906" s="103"/>
      <c r="W4906" s="108"/>
      <c r="X4906" s="208">
        <f t="shared" si="3955"/>
        <v>0</v>
      </c>
      <c r="Y4906" s="109"/>
      <c r="Z4906" s="109"/>
      <c r="AA4906" s="210">
        <f t="shared" si="3965"/>
        <v>0</v>
      </c>
      <c r="AB4906" s="91"/>
      <c r="AC4906" s="103"/>
      <c r="AD4906" s="108"/>
      <c r="AE4906" s="208">
        <f t="shared" si="3956"/>
        <v>0</v>
      </c>
      <c r="AF4906" s="109"/>
      <c r="AG4906" s="109"/>
      <c r="AH4906" s="210">
        <f t="shared" si="3966"/>
        <v>0</v>
      </c>
      <c r="AJ4906" s="252"/>
      <c r="AK4906" s="253"/>
      <c r="AL4906" s="254"/>
      <c r="AM4906" s="253"/>
      <c r="AN4906" s="254"/>
      <c r="AO4906" s="253"/>
      <c r="AP4906" s="254"/>
      <c r="AQ4906" s="253"/>
      <c r="AR4906" s="254"/>
      <c r="AS4906" s="253"/>
      <c r="AT4906" s="254"/>
      <c r="AU4906" s="253"/>
      <c r="AV4906" s="163">
        <f t="shared" si="3957"/>
        <v>0</v>
      </c>
      <c r="AW4906" s="211">
        <f t="shared" si="3958"/>
        <v>0</v>
      </c>
      <c r="AY4906" s="163">
        <f t="shared" si="3959"/>
        <v>0</v>
      </c>
      <c r="AZ4906" s="163">
        <f t="shared" si="3960"/>
        <v>0</v>
      </c>
      <c r="BA4906" s="163">
        <f t="shared" si="3961"/>
        <v>0</v>
      </c>
      <c r="BB4906" s="163">
        <f t="shared" si="3962"/>
        <v>0</v>
      </c>
      <c r="BC4906" s="163">
        <f t="shared" si="3967"/>
        <v>0</v>
      </c>
      <c r="BD4906" s="163">
        <f t="shared" si="3963"/>
        <v>0</v>
      </c>
    </row>
    <row r="4907" spans="2:56" x14ac:dyDescent="0.3">
      <c r="B4907" s="212" t="s">
        <v>232</v>
      </c>
      <c r="C4907" s="103"/>
      <c r="D4907" s="104"/>
      <c r="E4907" s="105"/>
      <c r="F4907" s="103"/>
      <c r="G4907" s="104"/>
      <c r="H4907" s="105"/>
      <c r="I4907" s="103"/>
      <c r="J4907" s="106"/>
      <c r="K4907" s="107"/>
      <c r="L4907" s="103"/>
      <c r="M4907" s="106"/>
      <c r="N4907" s="108"/>
      <c r="O4907" s="103"/>
      <c r="P4907" s="108"/>
      <c r="Q4907" s="213"/>
      <c r="R4907" s="109"/>
      <c r="S4907" s="109"/>
      <c r="T4907" s="214"/>
      <c r="U4907" s="91"/>
      <c r="V4907" s="103"/>
      <c r="W4907" s="108"/>
      <c r="X4907" s="213"/>
      <c r="Y4907" s="109"/>
      <c r="Z4907" s="109"/>
      <c r="AA4907" s="214"/>
      <c r="AB4907" s="91"/>
      <c r="AC4907" s="103"/>
      <c r="AD4907" s="108"/>
      <c r="AE4907" s="213"/>
      <c r="AF4907" s="109"/>
      <c r="AG4907" s="109"/>
      <c r="AH4907" s="214"/>
      <c r="AJ4907" s="104"/>
      <c r="AK4907" s="106"/>
      <c r="AL4907" s="108"/>
      <c r="AM4907" s="106"/>
      <c r="AN4907" s="108"/>
      <c r="AO4907" s="106"/>
      <c r="AP4907" s="108"/>
      <c r="AQ4907" s="106"/>
      <c r="AR4907" s="108"/>
      <c r="AS4907" s="106"/>
      <c r="AT4907" s="108"/>
      <c r="AU4907" s="106"/>
      <c r="AV4907" s="106"/>
      <c r="AW4907" s="111"/>
      <c r="AY4907" s="106"/>
      <c r="AZ4907" s="106"/>
      <c r="BA4907" s="106"/>
      <c r="BB4907" s="106"/>
      <c r="BC4907" s="106"/>
      <c r="BD4907" s="106"/>
    </row>
    <row r="4908" spans="2:56" x14ac:dyDescent="0.3">
      <c r="B4908" s="215" t="s">
        <v>233</v>
      </c>
      <c r="C4908" s="103"/>
      <c r="D4908" s="104"/>
      <c r="E4908" s="204">
        <f>IFERROR(D4908/C4908,0)</f>
        <v>0</v>
      </c>
      <c r="F4908" s="103"/>
      <c r="G4908" s="104"/>
      <c r="H4908" s="204">
        <f>IFERROR(G4908/F4908,0)</f>
        <v>0</v>
      </c>
      <c r="I4908" s="103"/>
      <c r="J4908" s="106"/>
      <c r="K4908" s="206">
        <f>IFERROR(J4908/I4908,0)</f>
        <v>0</v>
      </c>
      <c r="L4908" s="103"/>
      <c r="M4908" s="106"/>
      <c r="N4908" s="108"/>
      <c r="O4908" s="103"/>
      <c r="P4908" s="108"/>
      <c r="Q4908" s="208">
        <f t="shared" si="3954"/>
        <v>0</v>
      </c>
      <c r="R4908" s="109"/>
      <c r="S4908" s="109"/>
      <c r="T4908" s="210">
        <f t="shared" si="3964"/>
        <v>0</v>
      </c>
      <c r="U4908" s="91"/>
      <c r="V4908" s="103"/>
      <c r="W4908" s="108"/>
      <c r="X4908" s="208">
        <f t="shared" si="3955"/>
        <v>0</v>
      </c>
      <c r="Y4908" s="109"/>
      <c r="Z4908" s="109"/>
      <c r="AA4908" s="210">
        <f t="shared" si="3965"/>
        <v>0</v>
      </c>
      <c r="AB4908" s="91"/>
      <c r="AC4908" s="103"/>
      <c r="AD4908" s="108"/>
      <c r="AE4908" s="208">
        <f t="shared" si="3956"/>
        <v>0</v>
      </c>
      <c r="AF4908" s="109"/>
      <c r="AG4908" s="109"/>
      <c r="AH4908" s="210">
        <f t="shared" si="3966"/>
        <v>0</v>
      </c>
      <c r="AJ4908" s="104"/>
      <c r="AK4908" s="106"/>
      <c r="AL4908" s="108"/>
      <c r="AM4908" s="106"/>
      <c r="AN4908" s="108"/>
      <c r="AO4908" s="106"/>
      <c r="AP4908" s="108"/>
      <c r="AQ4908" s="106"/>
      <c r="AR4908" s="108"/>
      <c r="AS4908" s="106"/>
      <c r="AT4908" s="108"/>
      <c r="AU4908" s="106"/>
      <c r="AV4908" s="205">
        <f>SUM(AJ4908:AU4908)</f>
        <v>0</v>
      </c>
      <c r="AW4908" s="211">
        <f>T4908-AV4908</f>
        <v>0</v>
      </c>
      <c r="AY4908" s="205">
        <f>SUM(AJ4908:AL4908)</f>
        <v>0</v>
      </c>
      <c r="AZ4908" s="205">
        <f>SUM(AM4908:AO4908)</f>
        <v>0</v>
      </c>
      <c r="BA4908" s="205">
        <f>SUM(AP4908:AR4908)</f>
        <v>0</v>
      </c>
      <c r="BB4908" s="205">
        <f>SUM(AS4908:AU4908)</f>
        <v>0</v>
      </c>
      <c r="BC4908" s="205">
        <f t="shared" si="3967"/>
        <v>0</v>
      </c>
      <c r="BD4908" s="205">
        <f>T4908-BC4908</f>
        <v>0</v>
      </c>
    </row>
    <row r="4909" spans="2:56" x14ac:dyDescent="0.3">
      <c r="B4909" s="215" t="s">
        <v>234</v>
      </c>
      <c r="C4909" s="103"/>
      <c r="D4909" s="104"/>
      <c r="E4909" s="204">
        <f>IFERROR(D4909/C4909,0)</f>
        <v>0</v>
      </c>
      <c r="F4909" s="103"/>
      <c r="G4909" s="104"/>
      <c r="H4909" s="204">
        <f>IFERROR(G4909/F4909,0)</f>
        <v>0</v>
      </c>
      <c r="I4909" s="103"/>
      <c r="J4909" s="106"/>
      <c r="K4909" s="206">
        <f>IFERROR(J4909/I4909,0)</f>
        <v>0</v>
      </c>
      <c r="L4909" s="103"/>
      <c r="M4909" s="106"/>
      <c r="N4909" s="108"/>
      <c r="O4909" s="103"/>
      <c r="P4909" s="108"/>
      <c r="Q4909" s="208">
        <f t="shared" si="3954"/>
        <v>0</v>
      </c>
      <c r="R4909" s="109"/>
      <c r="S4909" s="109"/>
      <c r="T4909" s="210">
        <f t="shared" si="3964"/>
        <v>0</v>
      </c>
      <c r="U4909" s="91"/>
      <c r="V4909" s="103"/>
      <c r="W4909" s="108"/>
      <c r="X4909" s="208">
        <f t="shared" si="3955"/>
        <v>0</v>
      </c>
      <c r="Y4909" s="109"/>
      <c r="Z4909" s="109"/>
      <c r="AA4909" s="210">
        <f t="shared" si="3965"/>
        <v>0</v>
      </c>
      <c r="AB4909" s="91"/>
      <c r="AC4909" s="103"/>
      <c r="AD4909" s="108"/>
      <c r="AE4909" s="208">
        <f t="shared" si="3956"/>
        <v>0</v>
      </c>
      <c r="AF4909" s="109"/>
      <c r="AG4909" s="109"/>
      <c r="AH4909" s="210">
        <f t="shared" si="3966"/>
        <v>0</v>
      </c>
      <c r="AJ4909" s="104"/>
      <c r="AK4909" s="106"/>
      <c r="AL4909" s="108"/>
      <c r="AM4909" s="106"/>
      <c r="AN4909" s="108"/>
      <c r="AO4909" s="106"/>
      <c r="AP4909" s="108"/>
      <c r="AQ4909" s="106"/>
      <c r="AR4909" s="108"/>
      <c r="AS4909" s="106"/>
      <c r="AT4909" s="108"/>
      <c r="AU4909" s="106"/>
      <c r="AV4909" s="205">
        <f>SUM(AJ4909:AU4909)</f>
        <v>0</v>
      </c>
      <c r="AW4909" s="211">
        <f>T4909-AV4909</f>
        <v>0</v>
      </c>
      <c r="AY4909" s="205">
        <f>SUM(AJ4909:AL4909)</f>
        <v>0</v>
      </c>
      <c r="AZ4909" s="205">
        <f>SUM(AM4909:AO4909)</f>
        <v>0</v>
      </c>
      <c r="BA4909" s="205">
        <f>SUM(AP4909:AR4909)</f>
        <v>0</v>
      </c>
      <c r="BB4909" s="205">
        <f>SUM(AS4909:AU4909)</f>
        <v>0</v>
      </c>
      <c r="BC4909" s="205">
        <f t="shared" si="3967"/>
        <v>0</v>
      </c>
      <c r="BD4909" s="205">
        <f>T4909-BC4909</f>
        <v>0</v>
      </c>
    </row>
    <row r="4910" spans="2:56" s="124" customFormat="1" ht="13.2" thickBot="1" x14ac:dyDescent="0.35">
      <c r="B4910" s="216" t="s">
        <v>235</v>
      </c>
      <c r="C4910" s="259"/>
      <c r="D4910" s="260"/>
      <c r="E4910" s="219">
        <f>IFERROR(D4910/C4910,0)</f>
        <v>0</v>
      </c>
      <c r="F4910" s="259"/>
      <c r="G4910" s="260"/>
      <c r="H4910" s="219">
        <f>IFERROR(G4910/F4910,0)</f>
        <v>0</v>
      </c>
      <c r="I4910" s="259"/>
      <c r="J4910" s="261"/>
      <c r="K4910" s="221">
        <f>IFERROR(J4910/I4910,0)</f>
        <v>0</v>
      </c>
      <c r="L4910" s="259"/>
      <c r="M4910" s="261"/>
      <c r="N4910" s="262"/>
      <c r="O4910" s="259"/>
      <c r="P4910" s="262"/>
      <c r="Q4910" s="223">
        <f t="shared" si="3954"/>
        <v>0</v>
      </c>
      <c r="R4910" s="263"/>
      <c r="S4910" s="263"/>
      <c r="T4910" s="225">
        <f t="shared" si="3964"/>
        <v>0</v>
      </c>
      <c r="U4910" s="121"/>
      <c r="V4910" s="259"/>
      <c r="W4910" s="262"/>
      <c r="X4910" s="223">
        <f t="shared" si="3955"/>
        <v>0</v>
      </c>
      <c r="Y4910" s="263"/>
      <c r="Z4910" s="263"/>
      <c r="AA4910" s="225">
        <f t="shared" si="3965"/>
        <v>0</v>
      </c>
      <c r="AB4910" s="121"/>
      <c r="AC4910" s="259"/>
      <c r="AD4910" s="262"/>
      <c r="AE4910" s="223">
        <f t="shared" si="3956"/>
        <v>0</v>
      </c>
      <c r="AF4910" s="263"/>
      <c r="AG4910" s="263"/>
      <c r="AH4910" s="225">
        <f t="shared" si="3966"/>
        <v>0</v>
      </c>
      <c r="AJ4910" s="264"/>
      <c r="AK4910" s="265"/>
      <c r="AL4910" s="266"/>
      <c r="AM4910" s="265"/>
      <c r="AN4910" s="266"/>
      <c r="AO4910" s="265"/>
      <c r="AP4910" s="266"/>
      <c r="AQ4910" s="265"/>
      <c r="AR4910" s="266"/>
      <c r="AS4910" s="265"/>
      <c r="AT4910" s="266"/>
      <c r="AU4910" s="265"/>
      <c r="AV4910" s="267">
        <f>SUM(AJ4910:AU4910)</f>
        <v>0</v>
      </c>
      <c r="AW4910" s="226">
        <f>T4910-AV4910</f>
        <v>0</v>
      </c>
      <c r="AX4910" s="198"/>
      <c r="AY4910" s="267">
        <f>SUM(AJ4910:AL4910)</f>
        <v>0</v>
      </c>
      <c r="AZ4910" s="267">
        <f>SUM(AM4910:AO4910)</f>
        <v>0</v>
      </c>
      <c r="BA4910" s="267">
        <f>SUM(AP4910:AR4910)</f>
        <v>0</v>
      </c>
      <c r="BB4910" s="267">
        <f>SUM(AS4910:AU4910)</f>
        <v>0</v>
      </c>
      <c r="BC4910" s="267">
        <f t="shared" si="3967"/>
        <v>0</v>
      </c>
      <c r="BD4910" s="267">
        <f>T4910-BC4910</f>
        <v>0</v>
      </c>
    </row>
    <row r="4911" spans="2:56" ht="13.2" thickBot="1" x14ac:dyDescent="0.35">
      <c r="B4911" s="227" t="s">
        <v>236</v>
      </c>
      <c r="C4911" s="137">
        <f>SUM(C4709,C4860,C4882,C4910)</f>
        <v>15284554</v>
      </c>
      <c r="D4911" s="138">
        <f>SUM(D4709,D4860,D4882,D4910)</f>
        <v>15149626.470000001</v>
      </c>
      <c r="E4911" s="139">
        <f>IFERROR(D4911/C4911,0)</f>
        <v>0.9911722952465607</v>
      </c>
      <c r="F4911" s="137">
        <f>SUM(F4709,F4860,F4882,F4910)</f>
        <v>14016159</v>
      </c>
      <c r="G4911" s="138">
        <f>SUM(G4709,G4860,G4882,G4910)</f>
        <v>13615453.030000001</v>
      </c>
      <c r="H4911" s="139">
        <f>IFERROR(G4911/F4911,0)</f>
        <v>0.97141114266754547</v>
      </c>
      <c r="I4911" s="137">
        <f>SUM(I4709,I4860,I4882,I4910)</f>
        <v>16069486</v>
      </c>
      <c r="J4911" s="140">
        <f>SUM(J4709,J4860,J4882,J4910)</f>
        <v>16001758.609999999</v>
      </c>
      <c r="K4911" s="141">
        <f>IFERROR(J4911/I4911,0)</f>
        <v>0.99578534185847634</v>
      </c>
      <c r="L4911" s="137">
        <f>SUM(L4709,L4860,L4882,L4910)</f>
        <v>15932995</v>
      </c>
      <c r="M4911" s="140">
        <f>SUM(M4709,M4860,M4882,M4910)</f>
        <v>15845940.780000001</v>
      </c>
      <c r="N4911" s="142">
        <f>SUM(N4709,N4860,N4882,N4910)</f>
        <v>0</v>
      </c>
      <c r="O4911" s="137">
        <f>SUM(O4709,O4860,O4882,O4910)</f>
        <v>18103569.576380014</v>
      </c>
      <c r="P4911" s="142">
        <f>SUM(P4709,P4860,P4882,P4910)</f>
        <v>160000</v>
      </c>
      <c r="Q4911" s="228">
        <f t="shared" si="3954"/>
        <v>18263569.576380014</v>
      </c>
      <c r="R4911" s="142">
        <f>SUM(R4709,R4860,R4882,R4910)</f>
        <v>0</v>
      </c>
      <c r="S4911" s="142">
        <f>SUM(S4709,S4860,S4882,S4910)</f>
        <v>0</v>
      </c>
      <c r="T4911" s="229">
        <f t="shared" si="3964"/>
        <v>18263569.576380014</v>
      </c>
      <c r="U4911" s="92"/>
      <c r="V4911" s="137">
        <f>SUM(V4709,V4860,V4882,V4910)</f>
        <v>448948</v>
      </c>
      <c r="W4911" s="142">
        <f>SUM(W4709,W4860,W4882,W4910)</f>
        <v>0</v>
      </c>
      <c r="X4911" s="228">
        <f t="shared" si="3955"/>
        <v>448948</v>
      </c>
      <c r="Y4911" s="142">
        <f>SUM(Y4709,Y4860,Y4882,Y4910)</f>
        <v>0</v>
      </c>
      <c r="Z4911" s="142">
        <f>SUM(Z4709,Z4860,Z4882,Z4910)</f>
        <v>0</v>
      </c>
      <c r="AA4911" s="229">
        <f t="shared" si="3965"/>
        <v>448948</v>
      </c>
      <c r="AB4911" s="92"/>
      <c r="AC4911" s="137">
        <f>SUM(AC4709,AC4860,AC4882,AC4910)</f>
        <v>469106</v>
      </c>
      <c r="AD4911" s="142">
        <f>SUM(AD4709,AD4860,AD4882,AD4910)</f>
        <v>0</v>
      </c>
      <c r="AE4911" s="228">
        <f t="shared" si="3956"/>
        <v>469106</v>
      </c>
      <c r="AF4911" s="142">
        <f>SUM(AF4709,AF4860,AF4882,AF4910)</f>
        <v>0</v>
      </c>
      <c r="AG4911" s="142">
        <f>SUM(AG4709,AG4860,AG4882,AG4910)</f>
        <v>0</v>
      </c>
      <c r="AH4911" s="229">
        <f t="shared" si="3966"/>
        <v>469106</v>
      </c>
      <c r="AJ4911" s="138">
        <f t="shared" ref="AJ4911:AU4911" si="3968">SUM(AJ4709,AJ4860,AJ4882,AJ4910)</f>
        <v>1472643.881365001</v>
      </c>
      <c r="AK4911" s="140">
        <f t="shared" si="3968"/>
        <v>1581854.881365001</v>
      </c>
      <c r="AL4911" s="142">
        <f t="shared" si="3968"/>
        <v>1484643.881365001</v>
      </c>
      <c r="AM4911" s="140">
        <f t="shared" si="3968"/>
        <v>1425678.8813650007</v>
      </c>
      <c r="AN4911" s="142">
        <f t="shared" si="3968"/>
        <v>1596603.881365001</v>
      </c>
      <c r="AO4911" s="140">
        <f t="shared" si="3968"/>
        <v>1510643.881365001</v>
      </c>
      <c r="AP4911" s="142">
        <f t="shared" si="3968"/>
        <v>1484643.881365001</v>
      </c>
      <c r="AQ4911" s="140">
        <f t="shared" si="3968"/>
        <v>1634339.8813650007</v>
      </c>
      <c r="AR4911" s="142">
        <f t="shared" si="3968"/>
        <v>1472643.881365001</v>
      </c>
      <c r="AS4911" s="140">
        <f t="shared" si="3968"/>
        <v>1472643.881365001</v>
      </c>
      <c r="AT4911" s="142">
        <f t="shared" si="3968"/>
        <v>1654800.8813650007</v>
      </c>
      <c r="AU4911" s="140">
        <f t="shared" si="3968"/>
        <v>1472427.8813650021</v>
      </c>
      <c r="AV4911" s="140">
        <f>SUM(AJ4911:AU4911)</f>
        <v>18263569.576380011</v>
      </c>
      <c r="AW4911" s="146">
        <f>T4911-AV4911</f>
        <v>0</v>
      </c>
      <c r="AY4911" s="140">
        <f>SUM(AJ4911:AL4911)</f>
        <v>4539142.6440950027</v>
      </c>
      <c r="AZ4911" s="140">
        <f>SUM(AM4911:AO4911)</f>
        <v>4532926.6440950027</v>
      </c>
      <c r="BA4911" s="140">
        <f>SUM(AP4911:AR4911)</f>
        <v>4591627.6440950027</v>
      </c>
      <c r="BB4911" s="140">
        <f>SUM(AS4911:AU4911)</f>
        <v>4599872.6440950036</v>
      </c>
      <c r="BC4911" s="140">
        <f t="shared" si="3967"/>
        <v>18263569.576380011</v>
      </c>
      <c r="BD4911" s="140">
        <f>T4911-BC4911</f>
        <v>0</v>
      </c>
    </row>
    <row r="4912" spans="2:56" ht="15" thickBot="1" x14ac:dyDescent="0.35">
      <c r="B4912" s="282" t="s">
        <v>259</v>
      </c>
      <c r="C4912" s="273"/>
      <c r="D4912" s="274"/>
      <c r="E4912" s="275"/>
      <c r="F4912" s="273"/>
      <c r="G4912" s="274"/>
      <c r="H4912" s="275"/>
      <c r="I4912" s="273"/>
      <c r="J4912" s="276"/>
      <c r="K4912" s="277"/>
      <c r="L4912" s="273"/>
      <c r="M4912" s="276"/>
      <c r="N4912" s="278"/>
      <c r="O4912" s="273"/>
      <c r="P4912" s="279"/>
      <c r="Q4912" s="279"/>
      <c r="R4912" s="279"/>
      <c r="S4912" s="279"/>
      <c r="T4912" s="280"/>
      <c r="U4912" s="92"/>
      <c r="V4912" s="281"/>
      <c r="W4912" s="279"/>
      <c r="X4912" s="279"/>
      <c r="Y4912" s="279"/>
      <c r="Z4912" s="279"/>
      <c r="AA4912" s="280"/>
      <c r="AB4912" s="92"/>
      <c r="AC4912" s="281"/>
      <c r="AD4912" s="279"/>
      <c r="AE4912" s="279"/>
      <c r="AF4912" s="279"/>
      <c r="AG4912" s="279"/>
      <c r="AH4912" s="280"/>
      <c r="AJ4912" s="238"/>
      <c r="AK4912" s="238"/>
      <c r="AL4912" s="238"/>
      <c r="AM4912" s="238"/>
      <c r="AN4912" s="238"/>
      <c r="AO4912" s="238"/>
      <c r="AP4912" s="238"/>
      <c r="AQ4912" s="238"/>
      <c r="AR4912" s="238"/>
      <c r="AS4912" s="238"/>
      <c r="AT4912" s="238"/>
      <c r="AU4912" s="238"/>
      <c r="AV4912" s="238"/>
      <c r="AW4912" s="239"/>
      <c r="AY4912" s="238"/>
      <c r="AZ4912" s="238"/>
      <c r="BA4912" s="238"/>
      <c r="BB4912" s="238"/>
      <c r="BC4912" s="238"/>
      <c r="BD4912" s="238"/>
    </row>
    <row r="4913" spans="2:56" ht="13.2" thickBot="1" x14ac:dyDescent="0.35">
      <c r="B4913" s="136" t="s">
        <v>49</v>
      </c>
      <c r="C4913" s="137">
        <f>SUM(C4914,C4930,C5061)</f>
        <v>24091764</v>
      </c>
      <c r="D4913" s="138">
        <f>SUM(D4914,D4930,D5061)</f>
        <v>23263094.66</v>
      </c>
      <c r="E4913" s="139">
        <f t="shared" ref="E4913:E4976" si="3969">IFERROR(D4913/C4913,0)</f>
        <v>0.96560362537172451</v>
      </c>
      <c r="F4913" s="137">
        <f>SUM(F4914,F4930,F5061)</f>
        <v>26523305</v>
      </c>
      <c r="G4913" s="138">
        <f>SUM(G4914,G4930,G5061)</f>
        <v>25323206.039999999</v>
      </c>
      <c r="H4913" s="139">
        <f t="shared" ref="H4913:H4976" si="3970">IFERROR(G4913/F4913,0)</f>
        <v>0.95475303850707893</v>
      </c>
      <c r="I4913" s="137">
        <f>SUM(I4914,I4930,I5061)</f>
        <v>28030959</v>
      </c>
      <c r="J4913" s="140">
        <f>SUM(J4914,J4930,J5061)</f>
        <v>27986074.170000002</v>
      </c>
      <c r="K4913" s="141">
        <f t="shared" ref="K4913:K4976" si="3971">IFERROR(J4913/I4913,0)</f>
        <v>0.99839874083508884</v>
      </c>
      <c r="L4913" s="137">
        <f>SUM(L4914,L4930,L5061)</f>
        <v>31430298</v>
      </c>
      <c r="M4913" s="140">
        <f>SUM(M4914,M4930,M5061)</f>
        <v>30296333</v>
      </c>
      <c r="N4913" s="142">
        <f>SUM(N4914,N4930,N5061)</f>
        <v>0</v>
      </c>
      <c r="O4913" s="137">
        <f>SUM(O4914,O4930,O5061)</f>
        <v>29000015.466429241</v>
      </c>
      <c r="P4913" s="142">
        <f>SUM(P4914,P4930,P5061)</f>
        <v>700000</v>
      </c>
      <c r="Q4913" s="143">
        <f t="shared" ref="Q4913:Q4976" si="3972">SUM(O4913:P4913)</f>
        <v>29700015.466429241</v>
      </c>
      <c r="R4913" s="144">
        <f>SUM(R4914,R4930,R5061)</f>
        <v>0</v>
      </c>
      <c r="S4913" s="144">
        <f>SUM(S4914,S4930,S5061)</f>
        <v>0</v>
      </c>
      <c r="T4913" s="145">
        <f>SUM(Q4913:S4913)</f>
        <v>29700015.466429241</v>
      </c>
      <c r="U4913" s="91"/>
      <c r="V4913" s="137">
        <f>SUM(V4914,V4930,V5061)</f>
        <v>17266023</v>
      </c>
      <c r="W4913" s="142">
        <f>SUM(W4914,W4930,W5061)</f>
        <v>0</v>
      </c>
      <c r="X4913" s="143">
        <f t="shared" ref="X4913:X4976" si="3973">SUM(V4913:W4913)</f>
        <v>17266023</v>
      </c>
      <c r="Y4913" s="144">
        <f>SUM(Y4914,Y4930,Y5061)</f>
        <v>0</v>
      </c>
      <c r="Z4913" s="144">
        <f>SUM(Z4914,Z4930,Z5061)</f>
        <v>0</v>
      </c>
      <c r="AA4913" s="145">
        <f>SUM(X4913:Z4913)</f>
        <v>17266023</v>
      </c>
      <c r="AB4913" s="91"/>
      <c r="AC4913" s="137">
        <f>SUM(AC4914,AC4930,AC5061)</f>
        <v>18042993</v>
      </c>
      <c r="AD4913" s="142">
        <f>SUM(AD4914,AD4930,AD5061)</f>
        <v>0</v>
      </c>
      <c r="AE4913" s="143">
        <f t="shared" ref="AE4913:AE4976" si="3974">SUM(AC4913:AD4913)</f>
        <v>18042993</v>
      </c>
      <c r="AF4913" s="142">
        <f>SUM(AF4914,AF4930,AF5061)</f>
        <v>0</v>
      </c>
      <c r="AG4913" s="142">
        <f>SUM(AG4914,AG4930,AG5061)</f>
        <v>864000</v>
      </c>
      <c r="AH4913" s="145">
        <f>SUM(AE4913:AG4913)</f>
        <v>18906993</v>
      </c>
      <c r="AJ4913" s="138">
        <f t="shared" ref="AJ4913:AU4913" si="3975">SUM(AJ4914,AJ4930,AJ5061)</f>
        <v>1584331.7888691034</v>
      </c>
      <c r="AK4913" s="140">
        <f t="shared" si="3975"/>
        <v>2461521.7888691034</v>
      </c>
      <c r="AL4913" s="142">
        <f t="shared" si="3975"/>
        <v>2936431.7888691034</v>
      </c>
      <c r="AM4913" s="140">
        <f t="shared" si="3975"/>
        <v>3948156.7888691039</v>
      </c>
      <c r="AN4913" s="142">
        <f t="shared" si="3975"/>
        <v>2459521.7888691034</v>
      </c>
      <c r="AO4913" s="140">
        <f t="shared" si="3975"/>
        <v>2351241.7888691034</v>
      </c>
      <c r="AP4913" s="142">
        <f t="shared" si="3975"/>
        <v>2484521.7888691034</v>
      </c>
      <c r="AQ4913" s="140">
        <f t="shared" si="3975"/>
        <v>2482065.7888691039</v>
      </c>
      <c r="AR4913" s="142">
        <f t="shared" si="3975"/>
        <v>2469521.7888691034</v>
      </c>
      <c r="AS4913" s="140">
        <f t="shared" si="3975"/>
        <v>2422801.7888691034</v>
      </c>
      <c r="AT4913" s="142">
        <f t="shared" si="3975"/>
        <v>2279961.7888691039</v>
      </c>
      <c r="AU4913" s="140">
        <f t="shared" si="3975"/>
        <v>1819936.788869102</v>
      </c>
      <c r="AV4913" s="140">
        <f t="shared" ref="AV4913:AV4976" si="3976">SUM(AJ4913:AU4913)</f>
        <v>29700015.466429245</v>
      </c>
      <c r="AW4913" s="146">
        <f t="shared" ref="AW4913:AW4976" si="3977">T4913-AV4913</f>
        <v>0</v>
      </c>
      <c r="AY4913" s="140">
        <f t="shared" ref="AY4913:AY4976" si="3978">SUM(AJ4913:AL4913)</f>
        <v>6982285.3666073103</v>
      </c>
      <c r="AZ4913" s="140">
        <f t="shared" ref="AZ4913:AZ4976" si="3979">SUM(AM4913:AO4913)</f>
        <v>8758920.3666073103</v>
      </c>
      <c r="BA4913" s="140">
        <f t="shared" ref="BA4913:BA4976" si="3980">SUM(AP4913:AR4913)</f>
        <v>7436109.3666073103</v>
      </c>
      <c r="BB4913" s="140">
        <f t="shared" ref="BB4913:BB4976" si="3981">SUM(AS4913:AU4913)</f>
        <v>6522700.3666073084</v>
      </c>
      <c r="BC4913" s="140">
        <f t="shared" ref="BC4913:BC4976" si="3982">SUM(AY4913,AZ4913,BA4913,BB4913)</f>
        <v>29700015.466429241</v>
      </c>
      <c r="BD4913" s="140">
        <f t="shared" ref="BD4913:BD4976" si="3983">T4913-BC4913</f>
        <v>0</v>
      </c>
    </row>
    <row r="4914" spans="2:56" x14ac:dyDescent="0.3">
      <c r="B4914" s="148" t="s">
        <v>50</v>
      </c>
      <c r="C4914" s="149">
        <f>SUM(C4915,C4925)</f>
        <v>8990320</v>
      </c>
      <c r="D4914" s="150">
        <f>SUM(D4915,D4925)</f>
        <v>8921718.8200000003</v>
      </c>
      <c r="E4914" s="151">
        <f t="shared" si="3969"/>
        <v>0.99236943957500956</v>
      </c>
      <c r="F4914" s="149">
        <f>SUM(F4915,F4925)</f>
        <v>9287718</v>
      </c>
      <c r="G4914" s="150">
        <f>SUM(G4915,G4925)</f>
        <v>9179055.4499999993</v>
      </c>
      <c r="H4914" s="151">
        <f t="shared" si="3970"/>
        <v>0.98830040382363027</v>
      </c>
      <c r="I4914" s="149">
        <f>SUM(I4915,I4925)</f>
        <v>10261743</v>
      </c>
      <c r="J4914" s="152">
        <f>SUM(J4915,J4925)</f>
        <v>10228842.380000001</v>
      </c>
      <c r="K4914" s="153">
        <f t="shared" si="3971"/>
        <v>0.99679385656023556</v>
      </c>
      <c r="L4914" s="149">
        <f>SUM(L4915,L4925)</f>
        <v>13021932</v>
      </c>
      <c r="M4914" s="152">
        <f>SUM(M4915,M4925)</f>
        <v>11487432</v>
      </c>
      <c r="N4914" s="154">
        <f>SUM(N4915,N4925)</f>
        <v>0</v>
      </c>
      <c r="O4914" s="149">
        <f>SUM(O4915,O4925)</f>
        <v>12452169.466429239</v>
      </c>
      <c r="P4914" s="154">
        <f>SUM(P4915,P4925)</f>
        <v>0</v>
      </c>
      <c r="Q4914" s="155">
        <f t="shared" si="3972"/>
        <v>12452169.466429239</v>
      </c>
      <c r="R4914" s="154">
        <f>SUM(R4915,R4925)</f>
        <v>0</v>
      </c>
      <c r="S4914" s="154">
        <f>SUM(S4915,S4925)</f>
        <v>0</v>
      </c>
      <c r="T4914" s="156">
        <f t="shared" ref="T4914:T4977" si="3984">SUM(Q4914:S4914)</f>
        <v>12452169.466429239</v>
      </c>
      <c r="U4914" s="157"/>
      <c r="V4914" s="149">
        <f>SUM(V4915,V4925)</f>
        <v>0</v>
      </c>
      <c r="W4914" s="154">
        <f>SUM(W4915,W4925)</f>
        <v>0</v>
      </c>
      <c r="X4914" s="155">
        <f t="shared" si="3973"/>
        <v>0</v>
      </c>
      <c r="Y4914" s="154">
        <f>SUM(Y4915,Y4925)</f>
        <v>0</v>
      </c>
      <c r="Z4914" s="154">
        <f>SUM(Z4915,Z4925)</f>
        <v>0</v>
      </c>
      <c r="AA4914" s="156">
        <f t="shared" ref="AA4914:AA4977" si="3985">SUM(X4914:Z4914)</f>
        <v>0</v>
      </c>
      <c r="AB4914" s="157"/>
      <c r="AC4914" s="149">
        <f>SUM(AC4915,AC4925)</f>
        <v>0</v>
      </c>
      <c r="AD4914" s="154">
        <f>SUM(AD4915,AD4925)</f>
        <v>0</v>
      </c>
      <c r="AE4914" s="155">
        <f t="shared" si="3974"/>
        <v>0</v>
      </c>
      <c r="AF4914" s="154">
        <f>SUM(AF4915,AF4925)</f>
        <v>0</v>
      </c>
      <c r="AG4914" s="154">
        <f>SUM(AG4915,AG4925)</f>
        <v>0</v>
      </c>
      <c r="AH4914" s="156">
        <f t="shared" ref="AH4914:AH4977" si="3986">SUM(AE4914:AG4914)</f>
        <v>0</v>
      </c>
      <c r="AJ4914" s="150">
        <f t="shared" ref="AJ4914:AU4914" si="3987">SUM(AJ4915,AJ4925)</f>
        <v>1037680.7888691033</v>
      </c>
      <c r="AK4914" s="152">
        <f t="shared" si="3987"/>
        <v>1037680.7888691033</v>
      </c>
      <c r="AL4914" s="154">
        <f t="shared" si="3987"/>
        <v>1037680.7888691033</v>
      </c>
      <c r="AM4914" s="152">
        <f t="shared" si="3987"/>
        <v>939215.78886910377</v>
      </c>
      <c r="AN4914" s="154">
        <f t="shared" si="3987"/>
        <v>1037680.7888691033</v>
      </c>
      <c r="AO4914" s="152">
        <f t="shared" si="3987"/>
        <v>1037680.7888691033</v>
      </c>
      <c r="AP4914" s="154">
        <f t="shared" si="3987"/>
        <v>1037680.7888691033</v>
      </c>
      <c r="AQ4914" s="152">
        <f t="shared" si="3987"/>
        <v>1060414.7888691039</v>
      </c>
      <c r="AR4914" s="154">
        <f t="shared" si="3987"/>
        <v>1037680.7888691033</v>
      </c>
      <c r="AS4914" s="152">
        <f t="shared" si="3987"/>
        <v>1037680.7888691033</v>
      </c>
      <c r="AT4914" s="154">
        <f t="shared" si="3987"/>
        <v>1113625.7888691039</v>
      </c>
      <c r="AU4914" s="152">
        <f t="shared" si="3987"/>
        <v>1037466.788869102</v>
      </c>
      <c r="AV4914" s="152">
        <f t="shared" si="3976"/>
        <v>12452169.466429239</v>
      </c>
      <c r="AW4914" s="158">
        <f t="shared" si="3977"/>
        <v>0</v>
      </c>
      <c r="AY4914" s="152">
        <f t="shared" si="3978"/>
        <v>3113042.3666073098</v>
      </c>
      <c r="AZ4914" s="152">
        <f t="shared" si="3979"/>
        <v>3014577.3666073103</v>
      </c>
      <c r="BA4914" s="152">
        <f t="shared" si="3980"/>
        <v>3135776.3666073107</v>
      </c>
      <c r="BB4914" s="152">
        <f t="shared" si="3981"/>
        <v>3188773.3666073093</v>
      </c>
      <c r="BC4914" s="152">
        <f t="shared" si="3982"/>
        <v>12452169.466429241</v>
      </c>
      <c r="BD4914" s="152">
        <f t="shared" si="3983"/>
        <v>0</v>
      </c>
    </row>
    <row r="4915" spans="2:56" x14ac:dyDescent="0.3">
      <c r="B4915" s="159" t="s">
        <v>51</v>
      </c>
      <c r="C4915" s="160">
        <f>SUM(C4916:C4924)</f>
        <v>7513088</v>
      </c>
      <c r="D4915" s="161">
        <f>SUM(D4916:D4924)</f>
        <v>7447918.5899999999</v>
      </c>
      <c r="E4915" s="162">
        <f t="shared" si="3969"/>
        <v>0.99132588224708662</v>
      </c>
      <c r="F4915" s="160">
        <f>SUM(F4916:F4924)</f>
        <v>7698777</v>
      </c>
      <c r="G4915" s="161">
        <f>SUM(G4916:G4924)</f>
        <v>7595650.7000000002</v>
      </c>
      <c r="H4915" s="162">
        <f t="shared" si="3970"/>
        <v>0.98660484645808033</v>
      </c>
      <c r="I4915" s="160">
        <f>SUM(I4916:I4924)</f>
        <v>8404665</v>
      </c>
      <c r="J4915" s="163">
        <f>SUM(J4916:J4924)</f>
        <v>8403643.1600000001</v>
      </c>
      <c r="K4915" s="164">
        <f t="shared" si="3971"/>
        <v>0.99987841990132864</v>
      </c>
      <c r="L4915" s="160">
        <f>SUM(L4916:L4924)</f>
        <v>10860763</v>
      </c>
      <c r="M4915" s="163">
        <f>SUM(M4916:M4924)</f>
        <v>9560763</v>
      </c>
      <c r="N4915" s="165">
        <f>SUM(N4916:N4924)</f>
        <v>0</v>
      </c>
      <c r="O4915" s="160">
        <f>SUM(O4916:O4924)</f>
        <v>10285070.523866262</v>
      </c>
      <c r="P4915" s="165">
        <f>SUM(P4916:P4924)</f>
        <v>0</v>
      </c>
      <c r="Q4915" s="166">
        <f t="shared" si="3972"/>
        <v>10285070.523866262</v>
      </c>
      <c r="R4915" s="165">
        <f>SUM(R4916:R4924)</f>
        <v>0</v>
      </c>
      <c r="S4915" s="165">
        <f>SUM(S4916:S4924)</f>
        <v>0</v>
      </c>
      <c r="T4915" s="167">
        <f t="shared" si="3984"/>
        <v>10285070.523866262</v>
      </c>
      <c r="U4915" s="157"/>
      <c r="V4915" s="160">
        <f>SUM(V4916:V4924)</f>
        <v>0</v>
      </c>
      <c r="W4915" s="165">
        <f>SUM(W4916:W4924)</f>
        <v>0</v>
      </c>
      <c r="X4915" s="166">
        <f t="shared" si="3973"/>
        <v>0</v>
      </c>
      <c r="Y4915" s="165">
        <f>SUM(Y4916:Y4924)</f>
        <v>0</v>
      </c>
      <c r="Z4915" s="165">
        <f>SUM(Z4916:Z4924)</f>
        <v>0</v>
      </c>
      <c r="AA4915" s="167">
        <f t="shared" si="3985"/>
        <v>0</v>
      </c>
      <c r="AB4915" s="157"/>
      <c r="AC4915" s="160">
        <f>SUM(AC4916:AC4924)</f>
        <v>0</v>
      </c>
      <c r="AD4915" s="165">
        <f>SUM(AD4916:AD4924)</f>
        <v>0</v>
      </c>
      <c r="AE4915" s="166">
        <f t="shared" si="3974"/>
        <v>0</v>
      </c>
      <c r="AF4915" s="165">
        <f>SUM(AF4916:AF4924)</f>
        <v>0</v>
      </c>
      <c r="AG4915" s="165">
        <f>SUM(AG4916:AG4924)</f>
        <v>0</v>
      </c>
      <c r="AH4915" s="167">
        <f t="shared" si="3986"/>
        <v>0</v>
      </c>
      <c r="AJ4915" s="161">
        <f t="shared" ref="AJ4915:AU4915" si="3988">SUM(AJ4916:AJ4924)</f>
        <v>857089.21032218856</v>
      </c>
      <c r="AK4915" s="163">
        <f t="shared" si="3988"/>
        <v>857089.21032218856</v>
      </c>
      <c r="AL4915" s="165">
        <f t="shared" si="3988"/>
        <v>857089.21032218856</v>
      </c>
      <c r="AM4915" s="163">
        <f t="shared" si="3988"/>
        <v>758624.21032218903</v>
      </c>
      <c r="AN4915" s="165">
        <f t="shared" si="3988"/>
        <v>857089.21032218856</v>
      </c>
      <c r="AO4915" s="163">
        <f t="shared" si="3988"/>
        <v>857089.21032218856</v>
      </c>
      <c r="AP4915" s="165">
        <f t="shared" si="3988"/>
        <v>857089.21032218856</v>
      </c>
      <c r="AQ4915" s="163">
        <f t="shared" si="3988"/>
        <v>879823.21032218903</v>
      </c>
      <c r="AR4915" s="165">
        <f t="shared" si="3988"/>
        <v>857089.21032218856</v>
      </c>
      <c r="AS4915" s="163">
        <f t="shared" si="3988"/>
        <v>857089.21032218856</v>
      </c>
      <c r="AT4915" s="165">
        <f t="shared" si="3988"/>
        <v>933034.21032218903</v>
      </c>
      <c r="AU4915" s="163">
        <f t="shared" si="3988"/>
        <v>856875.21032218728</v>
      </c>
      <c r="AV4915" s="163">
        <f t="shared" si="3976"/>
        <v>10285070.523866262</v>
      </c>
      <c r="AW4915" s="168">
        <f t="shared" si="3977"/>
        <v>0</v>
      </c>
      <c r="AY4915" s="163">
        <f t="shared" si="3978"/>
        <v>2571267.6309665656</v>
      </c>
      <c r="AZ4915" s="163">
        <f t="shared" si="3979"/>
        <v>2472802.630966566</v>
      </c>
      <c r="BA4915" s="163">
        <f t="shared" si="3980"/>
        <v>2594001.630966566</v>
      </c>
      <c r="BB4915" s="163">
        <f t="shared" si="3981"/>
        <v>2646998.6309665646</v>
      </c>
      <c r="BC4915" s="163">
        <f t="shared" si="3982"/>
        <v>10285070.523866262</v>
      </c>
      <c r="BD4915" s="163">
        <f t="shared" si="3983"/>
        <v>0</v>
      </c>
    </row>
    <row r="4916" spans="2:56" x14ac:dyDescent="0.3">
      <c r="B4916" s="169" t="s">
        <v>52</v>
      </c>
      <c r="C4916" s="248">
        <v>6104501</v>
      </c>
      <c r="D4916" s="249">
        <v>6103660.7300000004</v>
      </c>
      <c r="E4916" s="172">
        <f t="shared" si="3969"/>
        <v>0.99986235238555954</v>
      </c>
      <c r="F4916" s="248">
        <v>6660491</v>
      </c>
      <c r="G4916" s="249">
        <v>6564286.7199999997</v>
      </c>
      <c r="H4916" s="172">
        <f t="shared" si="3970"/>
        <v>0.98555597778001647</v>
      </c>
      <c r="I4916" s="248">
        <v>7262272</v>
      </c>
      <c r="J4916" s="250">
        <v>7261982.290000001</v>
      </c>
      <c r="K4916" s="174">
        <f t="shared" si="3971"/>
        <v>0.99996010752557896</v>
      </c>
      <c r="L4916" s="248">
        <v>9171449</v>
      </c>
      <c r="M4916" s="250">
        <v>8101449</v>
      </c>
      <c r="N4916" s="251"/>
      <c r="O4916" s="248">
        <v>8799605.7653454058</v>
      </c>
      <c r="P4916" s="251"/>
      <c r="Q4916" s="166">
        <f t="shared" si="3972"/>
        <v>8799605.7653454058</v>
      </c>
      <c r="R4916" s="251"/>
      <c r="S4916" s="251"/>
      <c r="T4916" s="167">
        <f t="shared" si="3984"/>
        <v>8799605.7653454058</v>
      </c>
      <c r="U4916" s="157"/>
      <c r="V4916" s="248"/>
      <c r="W4916" s="251"/>
      <c r="X4916" s="166">
        <f t="shared" si="3973"/>
        <v>0</v>
      </c>
      <c r="Y4916" s="251"/>
      <c r="Z4916" s="251"/>
      <c r="AA4916" s="167">
        <f t="shared" si="3985"/>
        <v>0</v>
      </c>
      <c r="AB4916" s="157"/>
      <c r="AC4916" s="248"/>
      <c r="AD4916" s="251"/>
      <c r="AE4916" s="166">
        <f t="shared" si="3974"/>
        <v>0</v>
      </c>
      <c r="AF4916" s="251"/>
      <c r="AG4916" s="251"/>
      <c r="AH4916" s="167">
        <f t="shared" si="3986"/>
        <v>0</v>
      </c>
      <c r="AJ4916" s="252">
        <f>T4916/12</f>
        <v>733300.48044545052</v>
      </c>
      <c r="AK4916" s="253">
        <v>733300.48044545052</v>
      </c>
      <c r="AL4916" s="254">
        <v>733300.48044545052</v>
      </c>
      <c r="AM4916" s="253">
        <f>733300.480445451-98465</f>
        <v>634835.48044545099</v>
      </c>
      <c r="AN4916" s="254">
        <v>733300.48044545052</v>
      </c>
      <c r="AO4916" s="253">
        <v>733300.48044545052</v>
      </c>
      <c r="AP4916" s="254">
        <v>733300.48044545052</v>
      </c>
      <c r="AQ4916" s="253">
        <f>733300.480445451+22734</f>
        <v>756034.48044545099</v>
      </c>
      <c r="AR4916" s="254">
        <v>733300.48044545052</v>
      </c>
      <c r="AS4916" s="253">
        <v>733300.48044545052</v>
      </c>
      <c r="AT4916" s="254">
        <f>733300.480445451+75945</f>
        <v>809245.48044545099</v>
      </c>
      <c r="AU4916" s="253">
        <v>733086.48044544924</v>
      </c>
      <c r="AV4916" s="163">
        <f t="shared" si="3976"/>
        <v>8799605.7653454058</v>
      </c>
      <c r="AW4916" s="168">
        <f t="shared" si="3977"/>
        <v>0</v>
      </c>
      <c r="AY4916" s="163">
        <f t="shared" si="3978"/>
        <v>2199901.4413363514</v>
      </c>
      <c r="AZ4916" s="163">
        <f t="shared" si="3979"/>
        <v>2101436.4413363519</v>
      </c>
      <c r="BA4916" s="163">
        <f t="shared" si="3980"/>
        <v>2222635.4413363519</v>
      </c>
      <c r="BB4916" s="163">
        <f t="shared" si="3981"/>
        <v>2275632.4413363505</v>
      </c>
      <c r="BC4916" s="163">
        <f t="shared" si="3982"/>
        <v>8799605.7653454058</v>
      </c>
      <c r="BD4916" s="163">
        <f t="shared" si="3983"/>
        <v>0</v>
      </c>
    </row>
    <row r="4917" spans="2:56" x14ac:dyDescent="0.3">
      <c r="B4917" s="169" t="s">
        <v>53</v>
      </c>
      <c r="C4917" s="248">
        <v>11335</v>
      </c>
      <c r="D4917" s="249">
        <v>11334.72</v>
      </c>
      <c r="E4917" s="172">
        <f t="shared" si="3969"/>
        <v>0.99997529775033078</v>
      </c>
      <c r="F4917" s="248"/>
      <c r="G4917" s="249"/>
      <c r="H4917" s="172">
        <f t="shared" si="3970"/>
        <v>0</v>
      </c>
      <c r="I4917" s="248">
        <v>0</v>
      </c>
      <c r="J4917" s="250">
        <v>0</v>
      </c>
      <c r="K4917" s="174">
        <f t="shared" si="3971"/>
        <v>0</v>
      </c>
      <c r="L4917" s="248"/>
      <c r="M4917" s="250">
        <v>0</v>
      </c>
      <c r="N4917" s="251"/>
      <c r="O4917" s="248"/>
      <c r="P4917" s="251"/>
      <c r="Q4917" s="166">
        <f t="shared" si="3972"/>
        <v>0</v>
      </c>
      <c r="R4917" s="251"/>
      <c r="S4917" s="251"/>
      <c r="T4917" s="167">
        <f t="shared" si="3984"/>
        <v>0</v>
      </c>
      <c r="U4917" s="157"/>
      <c r="V4917" s="248"/>
      <c r="W4917" s="251"/>
      <c r="X4917" s="166">
        <f t="shared" si="3973"/>
        <v>0</v>
      </c>
      <c r="Y4917" s="251"/>
      <c r="Z4917" s="251"/>
      <c r="AA4917" s="167">
        <f t="shared" si="3985"/>
        <v>0</v>
      </c>
      <c r="AB4917" s="157"/>
      <c r="AC4917" s="248"/>
      <c r="AD4917" s="251"/>
      <c r="AE4917" s="166">
        <f t="shared" si="3974"/>
        <v>0</v>
      </c>
      <c r="AF4917" s="251"/>
      <c r="AG4917" s="251"/>
      <c r="AH4917" s="167">
        <f t="shared" si="3986"/>
        <v>0</v>
      </c>
      <c r="AJ4917" s="252"/>
      <c r="AK4917" s="253"/>
      <c r="AL4917" s="254"/>
      <c r="AM4917" s="253"/>
      <c r="AN4917" s="254"/>
      <c r="AO4917" s="253"/>
      <c r="AP4917" s="254"/>
      <c r="AQ4917" s="253"/>
      <c r="AR4917" s="254"/>
      <c r="AS4917" s="253"/>
      <c r="AT4917" s="254"/>
      <c r="AU4917" s="253"/>
      <c r="AV4917" s="163">
        <f t="shared" si="3976"/>
        <v>0</v>
      </c>
      <c r="AW4917" s="168">
        <f t="shared" si="3977"/>
        <v>0</v>
      </c>
      <c r="AY4917" s="163">
        <f t="shared" si="3978"/>
        <v>0</v>
      </c>
      <c r="AZ4917" s="163">
        <f t="shared" si="3979"/>
        <v>0</v>
      </c>
      <c r="BA4917" s="163">
        <f t="shared" si="3980"/>
        <v>0</v>
      </c>
      <c r="BB4917" s="163">
        <f t="shared" si="3981"/>
        <v>0</v>
      </c>
      <c r="BC4917" s="163">
        <f t="shared" si="3982"/>
        <v>0</v>
      </c>
      <c r="BD4917" s="163">
        <f t="shared" si="3983"/>
        <v>0</v>
      </c>
    </row>
    <row r="4918" spans="2:56" x14ac:dyDescent="0.3">
      <c r="B4918" s="169" t="s">
        <v>54</v>
      </c>
      <c r="C4918" s="248"/>
      <c r="D4918" s="249"/>
      <c r="E4918" s="172">
        <f t="shared" si="3969"/>
        <v>0</v>
      </c>
      <c r="F4918" s="248"/>
      <c r="G4918" s="249"/>
      <c r="H4918" s="172">
        <f t="shared" si="3970"/>
        <v>0</v>
      </c>
      <c r="I4918" s="248">
        <v>0</v>
      </c>
      <c r="J4918" s="250">
        <v>0</v>
      </c>
      <c r="K4918" s="174">
        <f t="shared" si="3971"/>
        <v>0</v>
      </c>
      <c r="L4918" s="248"/>
      <c r="M4918" s="250">
        <v>0</v>
      </c>
      <c r="N4918" s="251"/>
      <c r="O4918" s="248"/>
      <c r="P4918" s="251"/>
      <c r="Q4918" s="166">
        <f t="shared" si="3972"/>
        <v>0</v>
      </c>
      <c r="R4918" s="251"/>
      <c r="S4918" s="251"/>
      <c r="T4918" s="167">
        <f t="shared" si="3984"/>
        <v>0</v>
      </c>
      <c r="U4918" s="157"/>
      <c r="V4918" s="248"/>
      <c r="W4918" s="251"/>
      <c r="X4918" s="166">
        <f t="shared" si="3973"/>
        <v>0</v>
      </c>
      <c r="Y4918" s="251"/>
      <c r="Z4918" s="251"/>
      <c r="AA4918" s="167">
        <f t="shared" si="3985"/>
        <v>0</v>
      </c>
      <c r="AB4918" s="157"/>
      <c r="AC4918" s="248"/>
      <c r="AD4918" s="251"/>
      <c r="AE4918" s="166">
        <f t="shared" si="3974"/>
        <v>0</v>
      </c>
      <c r="AF4918" s="251"/>
      <c r="AG4918" s="251"/>
      <c r="AH4918" s="167">
        <f t="shared" si="3986"/>
        <v>0</v>
      </c>
      <c r="AJ4918" s="252"/>
      <c r="AK4918" s="253"/>
      <c r="AL4918" s="254"/>
      <c r="AM4918" s="253"/>
      <c r="AN4918" s="254"/>
      <c r="AO4918" s="253"/>
      <c r="AP4918" s="254"/>
      <c r="AQ4918" s="253"/>
      <c r="AR4918" s="254"/>
      <c r="AS4918" s="253"/>
      <c r="AT4918" s="254"/>
      <c r="AU4918" s="253"/>
      <c r="AV4918" s="163">
        <f t="shared" si="3976"/>
        <v>0</v>
      </c>
      <c r="AW4918" s="168">
        <f t="shared" si="3977"/>
        <v>0</v>
      </c>
      <c r="AY4918" s="163">
        <f t="shared" si="3978"/>
        <v>0</v>
      </c>
      <c r="AZ4918" s="163">
        <f t="shared" si="3979"/>
        <v>0</v>
      </c>
      <c r="BA4918" s="163">
        <f t="shared" si="3980"/>
        <v>0</v>
      </c>
      <c r="BB4918" s="163">
        <f t="shared" si="3981"/>
        <v>0</v>
      </c>
      <c r="BC4918" s="163">
        <f t="shared" si="3982"/>
        <v>0</v>
      </c>
      <c r="BD4918" s="163">
        <f t="shared" si="3983"/>
        <v>0</v>
      </c>
    </row>
    <row r="4919" spans="2:56" x14ac:dyDescent="0.3">
      <c r="B4919" s="169" t="s">
        <v>55</v>
      </c>
      <c r="C4919" s="248">
        <v>1000</v>
      </c>
      <c r="D4919" s="249">
        <v>483.34</v>
      </c>
      <c r="E4919" s="172">
        <f t="shared" si="3969"/>
        <v>0.48333999999999999</v>
      </c>
      <c r="F4919" s="248"/>
      <c r="G4919" s="249"/>
      <c r="H4919" s="172">
        <f t="shared" si="3970"/>
        <v>0</v>
      </c>
      <c r="I4919" s="248">
        <v>0</v>
      </c>
      <c r="J4919" s="250">
        <v>0</v>
      </c>
      <c r="K4919" s="174">
        <f t="shared" si="3971"/>
        <v>0</v>
      </c>
      <c r="L4919" s="248"/>
      <c r="M4919" s="250">
        <v>0</v>
      </c>
      <c r="N4919" s="251"/>
      <c r="O4919" s="248"/>
      <c r="P4919" s="251"/>
      <c r="Q4919" s="166">
        <f t="shared" si="3972"/>
        <v>0</v>
      </c>
      <c r="R4919" s="251"/>
      <c r="S4919" s="251"/>
      <c r="T4919" s="167">
        <f t="shared" si="3984"/>
        <v>0</v>
      </c>
      <c r="U4919" s="157"/>
      <c r="V4919" s="248"/>
      <c r="W4919" s="251"/>
      <c r="X4919" s="166">
        <f t="shared" si="3973"/>
        <v>0</v>
      </c>
      <c r="Y4919" s="251"/>
      <c r="Z4919" s="251"/>
      <c r="AA4919" s="167">
        <f t="shared" si="3985"/>
        <v>0</v>
      </c>
      <c r="AB4919" s="157"/>
      <c r="AC4919" s="248"/>
      <c r="AD4919" s="251"/>
      <c r="AE4919" s="166">
        <f t="shared" si="3974"/>
        <v>0</v>
      </c>
      <c r="AF4919" s="251"/>
      <c r="AG4919" s="251"/>
      <c r="AH4919" s="167">
        <f t="shared" si="3986"/>
        <v>0</v>
      </c>
      <c r="AJ4919" s="252"/>
      <c r="AK4919" s="253"/>
      <c r="AL4919" s="254"/>
      <c r="AM4919" s="253"/>
      <c r="AN4919" s="254"/>
      <c r="AO4919" s="253"/>
      <c r="AP4919" s="254"/>
      <c r="AQ4919" s="253"/>
      <c r="AR4919" s="254"/>
      <c r="AS4919" s="253"/>
      <c r="AT4919" s="254"/>
      <c r="AU4919" s="253"/>
      <c r="AV4919" s="163">
        <f t="shared" si="3976"/>
        <v>0</v>
      </c>
      <c r="AW4919" s="168">
        <f t="shared" si="3977"/>
        <v>0</v>
      </c>
      <c r="AY4919" s="163">
        <f t="shared" si="3978"/>
        <v>0</v>
      </c>
      <c r="AZ4919" s="163">
        <f t="shared" si="3979"/>
        <v>0</v>
      </c>
      <c r="BA4919" s="163">
        <f t="shared" si="3980"/>
        <v>0</v>
      </c>
      <c r="BB4919" s="163">
        <f t="shared" si="3981"/>
        <v>0</v>
      </c>
      <c r="BC4919" s="163">
        <f t="shared" si="3982"/>
        <v>0</v>
      </c>
      <c r="BD4919" s="163">
        <f t="shared" si="3983"/>
        <v>0</v>
      </c>
    </row>
    <row r="4920" spans="2:56" x14ac:dyDescent="0.3">
      <c r="B4920" s="169" t="s">
        <v>56</v>
      </c>
      <c r="C4920" s="248"/>
      <c r="D4920" s="249"/>
      <c r="E4920" s="172">
        <f t="shared" si="3969"/>
        <v>0</v>
      </c>
      <c r="F4920" s="248"/>
      <c r="G4920" s="249"/>
      <c r="H4920" s="172">
        <f t="shared" si="3970"/>
        <v>0</v>
      </c>
      <c r="I4920" s="248">
        <v>0</v>
      </c>
      <c r="J4920" s="250">
        <v>0</v>
      </c>
      <c r="K4920" s="174">
        <f t="shared" si="3971"/>
        <v>0</v>
      </c>
      <c r="L4920" s="248"/>
      <c r="M4920" s="250">
        <v>0</v>
      </c>
      <c r="N4920" s="251"/>
      <c r="O4920" s="248"/>
      <c r="P4920" s="251"/>
      <c r="Q4920" s="166">
        <f t="shared" si="3972"/>
        <v>0</v>
      </c>
      <c r="R4920" s="251"/>
      <c r="S4920" s="251"/>
      <c r="T4920" s="167">
        <f t="shared" si="3984"/>
        <v>0</v>
      </c>
      <c r="U4920" s="157"/>
      <c r="V4920" s="248"/>
      <c r="W4920" s="251"/>
      <c r="X4920" s="166">
        <f t="shared" si="3973"/>
        <v>0</v>
      </c>
      <c r="Y4920" s="251"/>
      <c r="Z4920" s="251"/>
      <c r="AA4920" s="167">
        <f t="shared" si="3985"/>
        <v>0</v>
      </c>
      <c r="AB4920" s="157"/>
      <c r="AC4920" s="248"/>
      <c r="AD4920" s="251"/>
      <c r="AE4920" s="166">
        <f t="shared" si="3974"/>
        <v>0</v>
      </c>
      <c r="AF4920" s="251"/>
      <c r="AG4920" s="251"/>
      <c r="AH4920" s="167">
        <f t="shared" si="3986"/>
        <v>0</v>
      </c>
      <c r="AJ4920" s="252"/>
      <c r="AK4920" s="253"/>
      <c r="AL4920" s="254"/>
      <c r="AM4920" s="253"/>
      <c r="AN4920" s="254"/>
      <c r="AO4920" s="253"/>
      <c r="AP4920" s="254"/>
      <c r="AQ4920" s="253"/>
      <c r="AR4920" s="254"/>
      <c r="AS4920" s="253"/>
      <c r="AT4920" s="254"/>
      <c r="AU4920" s="253"/>
      <c r="AV4920" s="163">
        <f t="shared" si="3976"/>
        <v>0</v>
      </c>
      <c r="AW4920" s="168">
        <f t="shared" si="3977"/>
        <v>0</v>
      </c>
      <c r="AY4920" s="163">
        <f t="shared" si="3978"/>
        <v>0</v>
      </c>
      <c r="AZ4920" s="163">
        <f t="shared" si="3979"/>
        <v>0</v>
      </c>
      <c r="BA4920" s="163">
        <f t="shared" si="3980"/>
        <v>0</v>
      </c>
      <c r="BB4920" s="163">
        <f t="shared" si="3981"/>
        <v>0</v>
      </c>
      <c r="BC4920" s="163">
        <f t="shared" si="3982"/>
        <v>0</v>
      </c>
      <c r="BD4920" s="163">
        <f t="shared" si="3983"/>
        <v>0</v>
      </c>
    </row>
    <row r="4921" spans="2:56" x14ac:dyDescent="0.3">
      <c r="B4921" s="169" t="s">
        <v>57</v>
      </c>
      <c r="C4921" s="248"/>
      <c r="D4921" s="249"/>
      <c r="E4921" s="172">
        <f t="shared" si="3969"/>
        <v>0</v>
      </c>
      <c r="F4921" s="248"/>
      <c r="G4921" s="249"/>
      <c r="H4921" s="172">
        <f t="shared" si="3970"/>
        <v>0</v>
      </c>
      <c r="I4921" s="248">
        <v>0</v>
      </c>
      <c r="J4921" s="250">
        <v>0</v>
      </c>
      <c r="K4921" s="174">
        <f t="shared" si="3971"/>
        <v>0</v>
      </c>
      <c r="L4921" s="248"/>
      <c r="M4921" s="250">
        <v>0</v>
      </c>
      <c r="N4921" s="251"/>
      <c r="O4921" s="248"/>
      <c r="P4921" s="251"/>
      <c r="Q4921" s="166">
        <f t="shared" si="3972"/>
        <v>0</v>
      </c>
      <c r="R4921" s="251"/>
      <c r="S4921" s="251"/>
      <c r="T4921" s="167">
        <f t="shared" si="3984"/>
        <v>0</v>
      </c>
      <c r="U4921" s="157"/>
      <c r="V4921" s="248"/>
      <c r="W4921" s="251"/>
      <c r="X4921" s="166">
        <f t="shared" si="3973"/>
        <v>0</v>
      </c>
      <c r="Y4921" s="251"/>
      <c r="Z4921" s="251"/>
      <c r="AA4921" s="167">
        <f t="shared" si="3985"/>
        <v>0</v>
      </c>
      <c r="AB4921" s="157"/>
      <c r="AC4921" s="248"/>
      <c r="AD4921" s="251"/>
      <c r="AE4921" s="166">
        <f t="shared" si="3974"/>
        <v>0</v>
      </c>
      <c r="AF4921" s="251"/>
      <c r="AG4921" s="251"/>
      <c r="AH4921" s="167">
        <f t="shared" si="3986"/>
        <v>0</v>
      </c>
      <c r="AJ4921" s="252"/>
      <c r="AK4921" s="253"/>
      <c r="AL4921" s="254"/>
      <c r="AM4921" s="253"/>
      <c r="AN4921" s="254"/>
      <c r="AO4921" s="253"/>
      <c r="AP4921" s="254"/>
      <c r="AQ4921" s="253"/>
      <c r="AR4921" s="254"/>
      <c r="AS4921" s="253"/>
      <c r="AT4921" s="254"/>
      <c r="AU4921" s="253"/>
      <c r="AV4921" s="163">
        <f t="shared" si="3976"/>
        <v>0</v>
      </c>
      <c r="AW4921" s="168">
        <f t="shared" si="3977"/>
        <v>0</v>
      </c>
      <c r="AY4921" s="163">
        <f t="shared" si="3978"/>
        <v>0</v>
      </c>
      <c r="AZ4921" s="163">
        <f t="shared" si="3979"/>
        <v>0</v>
      </c>
      <c r="BA4921" s="163">
        <f t="shared" si="3980"/>
        <v>0</v>
      </c>
      <c r="BB4921" s="163">
        <f t="shared" si="3981"/>
        <v>0</v>
      </c>
      <c r="BC4921" s="163">
        <f t="shared" si="3982"/>
        <v>0</v>
      </c>
      <c r="BD4921" s="163">
        <f t="shared" si="3983"/>
        <v>0</v>
      </c>
    </row>
    <row r="4922" spans="2:56" x14ac:dyDescent="0.3">
      <c r="B4922" s="169" t="s">
        <v>58</v>
      </c>
      <c r="C4922" s="248">
        <v>356369</v>
      </c>
      <c r="D4922" s="249">
        <v>347200.21</v>
      </c>
      <c r="E4922" s="172">
        <f t="shared" si="3969"/>
        <v>0.97427163978909503</v>
      </c>
      <c r="F4922" s="248">
        <v>359236</v>
      </c>
      <c r="G4922" s="249">
        <v>352470.02</v>
      </c>
      <c r="H4922" s="172">
        <f t="shared" si="3970"/>
        <v>0.98116564041465781</v>
      </c>
      <c r="I4922" s="248">
        <v>422157</v>
      </c>
      <c r="J4922" s="250">
        <v>421848.95</v>
      </c>
      <c r="K4922" s="174">
        <f t="shared" si="3971"/>
        <v>0.99927029517454413</v>
      </c>
      <c r="L4922" s="248">
        <v>562172</v>
      </c>
      <c r="M4922" s="250">
        <v>512172</v>
      </c>
      <c r="N4922" s="251"/>
      <c r="O4922" s="248">
        <v>517779.91440000007</v>
      </c>
      <c r="P4922" s="251"/>
      <c r="Q4922" s="166">
        <f t="shared" si="3972"/>
        <v>517779.91440000007</v>
      </c>
      <c r="R4922" s="251"/>
      <c r="S4922" s="251"/>
      <c r="T4922" s="167">
        <f t="shared" si="3984"/>
        <v>517779.91440000007</v>
      </c>
      <c r="U4922" s="157"/>
      <c r="V4922" s="248"/>
      <c r="W4922" s="251"/>
      <c r="X4922" s="166">
        <f t="shared" si="3973"/>
        <v>0</v>
      </c>
      <c r="Y4922" s="251"/>
      <c r="Z4922" s="251"/>
      <c r="AA4922" s="167">
        <f t="shared" si="3985"/>
        <v>0</v>
      </c>
      <c r="AB4922" s="157"/>
      <c r="AC4922" s="248"/>
      <c r="AD4922" s="251"/>
      <c r="AE4922" s="166">
        <f t="shared" si="3974"/>
        <v>0</v>
      </c>
      <c r="AF4922" s="251"/>
      <c r="AG4922" s="251"/>
      <c r="AH4922" s="167">
        <f t="shared" si="3986"/>
        <v>0</v>
      </c>
      <c r="AJ4922" s="252">
        <f>T4922/12</f>
        <v>43148.326200000003</v>
      </c>
      <c r="AK4922" s="253">
        <v>43148.326200000003</v>
      </c>
      <c r="AL4922" s="254">
        <v>43148.326200000003</v>
      </c>
      <c r="AM4922" s="253">
        <v>43148.326200000003</v>
      </c>
      <c r="AN4922" s="254">
        <v>43148.326200000003</v>
      </c>
      <c r="AO4922" s="253">
        <v>43148.326200000003</v>
      </c>
      <c r="AP4922" s="254">
        <v>43148.326200000003</v>
      </c>
      <c r="AQ4922" s="253">
        <v>43148.326200000003</v>
      </c>
      <c r="AR4922" s="254">
        <v>43148.326200000003</v>
      </c>
      <c r="AS4922" s="253">
        <v>43148.326200000003</v>
      </c>
      <c r="AT4922" s="254">
        <v>43148.326200000003</v>
      </c>
      <c r="AU4922" s="253">
        <v>43148.326200000003</v>
      </c>
      <c r="AV4922" s="163">
        <f t="shared" si="3976"/>
        <v>517779.91440000007</v>
      </c>
      <c r="AW4922" s="168">
        <f t="shared" si="3977"/>
        <v>0</v>
      </c>
      <c r="AY4922" s="163">
        <f t="shared" si="3978"/>
        <v>129444.9786</v>
      </c>
      <c r="AZ4922" s="163">
        <f t="shared" si="3979"/>
        <v>129444.9786</v>
      </c>
      <c r="BA4922" s="163">
        <f t="shared" si="3980"/>
        <v>129444.9786</v>
      </c>
      <c r="BB4922" s="163">
        <f t="shared" si="3981"/>
        <v>129444.9786</v>
      </c>
      <c r="BC4922" s="163">
        <f t="shared" si="3982"/>
        <v>517779.91440000001</v>
      </c>
      <c r="BD4922" s="163">
        <f t="shared" si="3983"/>
        <v>0</v>
      </c>
    </row>
    <row r="4923" spans="2:56" x14ac:dyDescent="0.3">
      <c r="B4923" s="169" t="s">
        <v>59</v>
      </c>
      <c r="C4923" s="248">
        <v>479073</v>
      </c>
      <c r="D4923" s="249">
        <v>474846.56</v>
      </c>
      <c r="E4923" s="172">
        <f t="shared" si="3969"/>
        <v>0.9911778789453799</v>
      </c>
      <c r="F4923" s="248">
        <v>123709</v>
      </c>
      <c r="G4923" s="249">
        <v>123617.13</v>
      </c>
      <c r="H4923" s="172">
        <f t="shared" si="3970"/>
        <v>0.99925737011858473</v>
      </c>
      <c r="I4923" s="248">
        <v>131501</v>
      </c>
      <c r="J4923" s="250">
        <v>131404.38</v>
      </c>
      <c r="K4923" s="174">
        <f t="shared" si="3971"/>
        <v>0.99926525273572064</v>
      </c>
      <c r="L4923" s="248">
        <v>362855</v>
      </c>
      <c r="M4923" s="250">
        <v>272855</v>
      </c>
      <c r="N4923" s="251"/>
      <c r="O4923" s="248">
        <v>228551.03034207283</v>
      </c>
      <c r="P4923" s="251"/>
      <c r="Q4923" s="166">
        <f t="shared" si="3972"/>
        <v>228551.03034207283</v>
      </c>
      <c r="R4923" s="251"/>
      <c r="S4923" s="251"/>
      <c r="T4923" s="167">
        <f t="shared" si="3984"/>
        <v>228551.03034207283</v>
      </c>
      <c r="U4923" s="157"/>
      <c r="V4923" s="248"/>
      <c r="W4923" s="251"/>
      <c r="X4923" s="166">
        <f t="shared" si="3973"/>
        <v>0</v>
      </c>
      <c r="Y4923" s="251"/>
      <c r="Z4923" s="251"/>
      <c r="AA4923" s="167">
        <f t="shared" si="3985"/>
        <v>0</v>
      </c>
      <c r="AB4923" s="157"/>
      <c r="AC4923" s="248"/>
      <c r="AD4923" s="251"/>
      <c r="AE4923" s="166">
        <f t="shared" si="3974"/>
        <v>0</v>
      </c>
      <c r="AF4923" s="251"/>
      <c r="AG4923" s="251"/>
      <c r="AH4923" s="167">
        <f t="shared" si="3986"/>
        <v>0</v>
      </c>
      <c r="AJ4923" s="252">
        <f>T4923/12</f>
        <v>19045.919195172737</v>
      </c>
      <c r="AK4923" s="253">
        <v>19045.919195172737</v>
      </c>
      <c r="AL4923" s="254">
        <v>19045.919195172737</v>
      </c>
      <c r="AM4923" s="253">
        <v>19045.919195172737</v>
      </c>
      <c r="AN4923" s="254">
        <v>19045.919195172737</v>
      </c>
      <c r="AO4923" s="253">
        <v>19045.919195172737</v>
      </c>
      <c r="AP4923" s="254">
        <v>19045.919195172737</v>
      </c>
      <c r="AQ4923" s="253">
        <v>19045.919195172737</v>
      </c>
      <c r="AR4923" s="254">
        <v>19045.919195172737</v>
      </c>
      <c r="AS4923" s="253">
        <v>19045.919195172737</v>
      </c>
      <c r="AT4923" s="254">
        <v>19045.919195172737</v>
      </c>
      <c r="AU4923" s="253">
        <v>19045.919195172737</v>
      </c>
      <c r="AV4923" s="163">
        <f t="shared" si="3976"/>
        <v>228551.0303420728</v>
      </c>
      <c r="AW4923" s="168">
        <f t="shared" si="3977"/>
        <v>0</v>
      </c>
      <c r="AY4923" s="163">
        <f t="shared" si="3978"/>
        <v>57137.757585518208</v>
      </c>
      <c r="AZ4923" s="163">
        <f t="shared" si="3979"/>
        <v>57137.757585518208</v>
      </c>
      <c r="BA4923" s="163">
        <f t="shared" si="3980"/>
        <v>57137.757585518208</v>
      </c>
      <c r="BB4923" s="163">
        <f t="shared" si="3981"/>
        <v>57137.757585518208</v>
      </c>
      <c r="BC4923" s="163">
        <f t="shared" si="3982"/>
        <v>228551.03034207283</v>
      </c>
      <c r="BD4923" s="163">
        <f t="shared" si="3983"/>
        <v>0</v>
      </c>
    </row>
    <row r="4924" spans="2:56" x14ac:dyDescent="0.3">
      <c r="B4924" s="169" t="s">
        <v>60</v>
      </c>
      <c r="C4924" s="248">
        <v>560810</v>
      </c>
      <c r="D4924" s="249">
        <v>510393.03</v>
      </c>
      <c r="E4924" s="172">
        <f t="shared" si="3969"/>
        <v>0.91009973074659867</v>
      </c>
      <c r="F4924" s="248">
        <v>555341</v>
      </c>
      <c r="G4924" s="249">
        <v>555276.82999999996</v>
      </c>
      <c r="H4924" s="172">
        <f t="shared" si="3970"/>
        <v>0.99988444937434828</v>
      </c>
      <c r="I4924" s="248">
        <v>588735</v>
      </c>
      <c r="J4924" s="250">
        <v>588407.54</v>
      </c>
      <c r="K4924" s="174">
        <f t="shared" si="3971"/>
        <v>0.99944379049997034</v>
      </c>
      <c r="L4924" s="248">
        <v>764287</v>
      </c>
      <c r="M4924" s="250">
        <v>674287</v>
      </c>
      <c r="N4924" s="251"/>
      <c r="O4924" s="248">
        <v>739133.81377878378</v>
      </c>
      <c r="P4924" s="251"/>
      <c r="Q4924" s="166">
        <f t="shared" si="3972"/>
        <v>739133.81377878378</v>
      </c>
      <c r="R4924" s="251"/>
      <c r="S4924" s="251"/>
      <c r="T4924" s="167">
        <f t="shared" si="3984"/>
        <v>739133.81377878378</v>
      </c>
      <c r="U4924" s="157"/>
      <c r="V4924" s="248"/>
      <c r="W4924" s="251"/>
      <c r="X4924" s="166">
        <f t="shared" si="3973"/>
        <v>0</v>
      </c>
      <c r="Y4924" s="251"/>
      <c r="Z4924" s="251"/>
      <c r="AA4924" s="167">
        <f t="shared" si="3985"/>
        <v>0</v>
      </c>
      <c r="AB4924" s="157"/>
      <c r="AC4924" s="248"/>
      <c r="AD4924" s="251"/>
      <c r="AE4924" s="166">
        <f t="shared" si="3974"/>
        <v>0</v>
      </c>
      <c r="AF4924" s="251"/>
      <c r="AG4924" s="251"/>
      <c r="AH4924" s="167">
        <f t="shared" si="3986"/>
        <v>0</v>
      </c>
      <c r="AJ4924" s="252">
        <f>T4924/12</f>
        <v>61594.484481565312</v>
      </c>
      <c r="AK4924" s="253">
        <v>61594.484481565312</v>
      </c>
      <c r="AL4924" s="254">
        <v>61594.484481565312</v>
      </c>
      <c r="AM4924" s="253">
        <v>61594.484481565312</v>
      </c>
      <c r="AN4924" s="254">
        <v>61594.484481565312</v>
      </c>
      <c r="AO4924" s="253">
        <v>61594.484481565312</v>
      </c>
      <c r="AP4924" s="254">
        <v>61594.484481565312</v>
      </c>
      <c r="AQ4924" s="253">
        <v>61594.484481565312</v>
      </c>
      <c r="AR4924" s="254">
        <v>61594.484481565312</v>
      </c>
      <c r="AS4924" s="253">
        <v>61594.484481565312</v>
      </c>
      <c r="AT4924" s="254">
        <v>61594.484481565312</v>
      </c>
      <c r="AU4924" s="253">
        <v>61594.484481565312</v>
      </c>
      <c r="AV4924" s="163">
        <f t="shared" si="3976"/>
        <v>739133.81377878378</v>
      </c>
      <c r="AW4924" s="168">
        <f t="shared" si="3977"/>
        <v>0</v>
      </c>
      <c r="AY4924" s="163">
        <f t="shared" si="3978"/>
        <v>184783.45344469594</v>
      </c>
      <c r="AZ4924" s="163">
        <f t="shared" si="3979"/>
        <v>184783.45344469594</v>
      </c>
      <c r="BA4924" s="163">
        <f t="shared" si="3980"/>
        <v>184783.45344469594</v>
      </c>
      <c r="BB4924" s="163">
        <f t="shared" si="3981"/>
        <v>184783.45344469594</v>
      </c>
      <c r="BC4924" s="163">
        <f t="shared" si="3982"/>
        <v>739133.81377878378</v>
      </c>
      <c r="BD4924" s="163">
        <f t="shared" si="3983"/>
        <v>0</v>
      </c>
    </row>
    <row r="4925" spans="2:56" x14ac:dyDescent="0.3">
      <c r="B4925" s="159" t="s">
        <v>61</v>
      </c>
      <c r="C4925" s="160">
        <f>SUM(C4926:C4929)</f>
        <v>1477232</v>
      </c>
      <c r="D4925" s="161">
        <f>SUM(D4926:D4929)</f>
        <v>1473800.23</v>
      </c>
      <c r="E4925" s="162">
        <f t="shared" si="3969"/>
        <v>0.99767689164599738</v>
      </c>
      <c r="F4925" s="160">
        <f>SUM(F4926:F4929)</f>
        <v>1588941</v>
      </c>
      <c r="G4925" s="161">
        <f>SUM(G4926:G4929)</f>
        <v>1583404.75</v>
      </c>
      <c r="H4925" s="162">
        <f t="shared" si="3970"/>
        <v>0.99651576112643581</v>
      </c>
      <c r="I4925" s="160">
        <f>SUM(I4926:I4929)</f>
        <v>1857078</v>
      </c>
      <c r="J4925" s="163">
        <f>SUM(J4926:J4929)</f>
        <v>1825199.22</v>
      </c>
      <c r="K4925" s="164">
        <f t="shared" si="3971"/>
        <v>0.98283390358401745</v>
      </c>
      <c r="L4925" s="160">
        <f>SUM(L4926:L4929)</f>
        <v>2161169</v>
      </c>
      <c r="M4925" s="163">
        <f>SUM(M4926:M4929)</f>
        <v>1926669</v>
      </c>
      <c r="N4925" s="165">
        <f>SUM(N4926:N4929)</f>
        <v>0</v>
      </c>
      <c r="O4925" s="160">
        <f>SUM(O4926:O4929)</f>
        <v>2167098.9425629769</v>
      </c>
      <c r="P4925" s="165">
        <f>SUM(P4926:P4929)</f>
        <v>0</v>
      </c>
      <c r="Q4925" s="166">
        <f t="shared" si="3972"/>
        <v>2167098.9425629769</v>
      </c>
      <c r="R4925" s="165">
        <f>SUM(R4926:R4929)</f>
        <v>0</v>
      </c>
      <c r="S4925" s="165">
        <f>SUM(S4926:S4929)</f>
        <v>0</v>
      </c>
      <c r="T4925" s="167">
        <f t="shared" si="3984"/>
        <v>2167098.9425629769</v>
      </c>
      <c r="U4925" s="157"/>
      <c r="V4925" s="160">
        <f>SUM(V4926:V4929)</f>
        <v>0</v>
      </c>
      <c r="W4925" s="165">
        <f>SUM(W4926:W4929)</f>
        <v>0</v>
      </c>
      <c r="X4925" s="166">
        <f t="shared" si="3973"/>
        <v>0</v>
      </c>
      <c r="Y4925" s="165">
        <f>SUM(Y4926:Y4929)</f>
        <v>0</v>
      </c>
      <c r="Z4925" s="165">
        <f>SUM(Z4926:Z4929)</f>
        <v>0</v>
      </c>
      <c r="AA4925" s="167">
        <f t="shared" si="3985"/>
        <v>0</v>
      </c>
      <c r="AB4925" s="157"/>
      <c r="AC4925" s="160">
        <f>SUM(AC4926:AC4929)</f>
        <v>0</v>
      </c>
      <c r="AD4925" s="165">
        <f>SUM(AD4926:AD4929)</f>
        <v>0</v>
      </c>
      <c r="AE4925" s="166">
        <f t="shared" si="3974"/>
        <v>0</v>
      </c>
      <c r="AF4925" s="165">
        <f>SUM(AF4926:AF4929)</f>
        <v>0</v>
      </c>
      <c r="AG4925" s="165">
        <f>SUM(AG4926:AG4929)</f>
        <v>0</v>
      </c>
      <c r="AH4925" s="167">
        <f t="shared" si="3986"/>
        <v>0</v>
      </c>
      <c r="AJ4925" s="161">
        <f t="shared" ref="AJ4925:AU4925" si="3989">SUM(AJ4926:AJ4929)</f>
        <v>180591.57854691474</v>
      </c>
      <c r="AK4925" s="163">
        <f t="shared" si="3989"/>
        <v>180591.57854691474</v>
      </c>
      <c r="AL4925" s="165">
        <f t="shared" si="3989"/>
        <v>180591.57854691474</v>
      </c>
      <c r="AM4925" s="163">
        <f t="shared" si="3989"/>
        <v>180591.57854691474</v>
      </c>
      <c r="AN4925" s="165">
        <f t="shared" si="3989"/>
        <v>180591.57854691474</v>
      </c>
      <c r="AO4925" s="163">
        <f t="shared" si="3989"/>
        <v>180591.57854691474</v>
      </c>
      <c r="AP4925" s="165">
        <f t="shared" si="3989"/>
        <v>180591.57854691474</v>
      </c>
      <c r="AQ4925" s="163">
        <f t="shared" si="3989"/>
        <v>180591.57854691474</v>
      </c>
      <c r="AR4925" s="165">
        <f t="shared" si="3989"/>
        <v>180591.57854691474</v>
      </c>
      <c r="AS4925" s="163">
        <f t="shared" si="3989"/>
        <v>180591.57854691474</v>
      </c>
      <c r="AT4925" s="165">
        <f t="shared" si="3989"/>
        <v>180591.57854691474</v>
      </c>
      <c r="AU4925" s="163">
        <f t="shared" si="3989"/>
        <v>180591.57854691474</v>
      </c>
      <c r="AV4925" s="163">
        <f t="shared" si="3976"/>
        <v>2167098.9425629769</v>
      </c>
      <c r="AW4925" s="168">
        <f t="shared" si="3977"/>
        <v>0</v>
      </c>
      <c r="AY4925" s="163">
        <f t="shared" si="3978"/>
        <v>541774.73564074421</v>
      </c>
      <c r="AZ4925" s="163">
        <f t="shared" si="3979"/>
        <v>541774.73564074421</v>
      </c>
      <c r="BA4925" s="163">
        <f t="shared" si="3980"/>
        <v>541774.73564074421</v>
      </c>
      <c r="BB4925" s="163">
        <f t="shared" si="3981"/>
        <v>541774.73564074421</v>
      </c>
      <c r="BC4925" s="163">
        <f t="shared" si="3982"/>
        <v>2167098.9425629769</v>
      </c>
      <c r="BD4925" s="163">
        <f t="shared" si="3983"/>
        <v>0</v>
      </c>
    </row>
    <row r="4926" spans="2:56" x14ac:dyDescent="0.3">
      <c r="B4926" s="169" t="s">
        <v>62</v>
      </c>
      <c r="C4926" s="248">
        <v>3202</v>
      </c>
      <c r="D4926" s="249">
        <v>2696.99</v>
      </c>
      <c r="E4926" s="172">
        <f t="shared" si="3969"/>
        <v>0.84228294815740157</v>
      </c>
      <c r="F4926" s="248">
        <v>2789</v>
      </c>
      <c r="G4926" s="249">
        <v>2720</v>
      </c>
      <c r="H4926" s="172">
        <f t="shared" si="3970"/>
        <v>0.97525994980279673</v>
      </c>
      <c r="I4926" s="248">
        <v>3141</v>
      </c>
      <c r="J4926" s="250">
        <v>3035.99</v>
      </c>
      <c r="K4926" s="174">
        <f t="shared" si="3971"/>
        <v>0.96656797198344468</v>
      </c>
      <c r="L4926" s="248">
        <v>3731</v>
      </c>
      <c r="M4926" s="250">
        <v>3731</v>
      </c>
      <c r="N4926" s="251"/>
      <c r="O4926" s="248">
        <v>3241.5032959999999</v>
      </c>
      <c r="P4926" s="251"/>
      <c r="Q4926" s="166">
        <f t="shared" si="3972"/>
        <v>3241.5032959999999</v>
      </c>
      <c r="R4926" s="251"/>
      <c r="S4926" s="251"/>
      <c r="T4926" s="167">
        <f t="shared" si="3984"/>
        <v>3241.5032959999999</v>
      </c>
      <c r="U4926" s="157"/>
      <c r="V4926" s="248"/>
      <c r="W4926" s="251"/>
      <c r="X4926" s="166">
        <f t="shared" si="3973"/>
        <v>0</v>
      </c>
      <c r="Y4926" s="251"/>
      <c r="Z4926" s="251"/>
      <c r="AA4926" s="167">
        <f t="shared" si="3985"/>
        <v>0</v>
      </c>
      <c r="AB4926" s="157"/>
      <c r="AC4926" s="248"/>
      <c r="AD4926" s="251"/>
      <c r="AE4926" s="166">
        <f t="shared" si="3974"/>
        <v>0</v>
      </c>
      <c r="AF4926" s="251"/>
      <c r="AG4926" s="251"/>
      <c r="AH4926" s="167">
        <f t="shared" si="3986"/>
        <v>0</v>
      </c>
      <c r="AJ4926" s="252">
        <f>T4926/12</f>
        <v>270.12527466666666</v>
      </c>
      <c r="AK4926" s="253">
        <v>270.12527466666666</v>
      </c>
      <c r="AL4926" s="254">
        <v>270.12527466666666</v>
      </c>
      <c r="AM4926" s="253">
        <v>270.12527466666666</v>
      </c>
      <c r="AN4926" s="254">
        <v>270.12527466666666</v>
      </c>
      <c r="AO4926" s="253">
        <v>270.12527466666666</v>
      </c>
      <c r="AP4926" s="254">
        <v>270.12527466666666</v>
      </c>
      <c r="AQ4926" s="253">
        <v>270.12527466666666</v>
      </c>
      <c r="AR4926" s="254">
        <v>270.12527466666666</v>
      </c>
      <c r="AS4926" s="253">
        <v>270.12527466666666</v>
      </c>
      <c r="AT4926" s="254">
        <v>270.12527466666666</v>
      </c>
      <c r="AU4926" s="253">
        <v>270.12527466666666</v>
      </c>
      <c r="AV4926" s="163">
        <f t="shared" si="3976"/>
        <v>3241.5032960000008</v>
      </c>
      <c r="AW4926" s="168">
        <f t="shared" si="3977"/>
        <v>0</v>
      </c>
      <c r="AY4926" s="163">
        <f t="shared" si="3978"/>
        <v>810.37582399999997</v>
      </c>
      <c r="AZ4926" s="163">
        <f t="shared" si="3979"/>
        <v>810.37582399999997</v>
      </c>
      <c r="BA4926" s="163">
        <f t="shared" si="3980"/>
        <v>810.37582399999997</v>
      </c>
      <c r="BB4926" s="163">
        <f t="shared" si="3981"/>
        <v>810.37582399999997</v>
      </c>
      <c r="BC4926" s="163">
        <f t="shared" si="3982"/>
        <v>3241.5032959999999</v>
      </c>
      <c r="BD4926" s="163">
        <f t="shared" si="3983"/>
        <v>0</v>
      </c>
    </row>
    <row r="4927" spans="2:56" x14ac:dyDescent="0.3">
      <c r="B4927" s="169" t="s">
        <v>63</v>
      </c>
      <c r="C4927" s="248">
        <v>680207</v>
      </c>
      <c r="D4927" s="249">
        <v>677631</v>
      </c>
      <c r="E4927" s="172">
        <f t="shared" si="3969"/>
        <v>0.99621291753833763</v>
      </c>
      <c r="F4927" s="248">
        <v>724451</v>
      </c>
      <c r="G4927" s="249">
        <v>724406.5</v>
      </c>
      <c r="H4927" s="172">
        <f t="shared" si="3970"/>
        <v>0.99993857417547904</v>
      </c>
      <c r="I4927" s="248">
        <v>886004</v>
      </c>
      <c r="J4927" s="250">
        <v>878109.75</v>
      </c>
      <c r="K4927" s="174">
        <f t="shared" si="3971"/>
        <v>0.99109005151218277</v>
      </c>
      <c r="L4927" s="248">
        <v>928938</v>
      </c>
      <c r="M4927" s="250">
        <v>884438</v>
      </c>
      <c r="N4927" s="251"/>
      <c r="O4927" s="248">
        <v>966930.52740000002</v>
      </c>
      <c r="P4927" s="251"/>
      <c r="Q4927" s="166">
        <f t="shared" si="3972"/>
        <v>966930.52740000002</v>
      </c>
      <c r="R4927" s="251"/>
      <c r="S4927" s="251"/>
      <c r="T4927" s="167">
        <f t="shared" si="3984"/>
        <v>966930.52740000002</v>
      </c>
      <c r="U4927" s="157"/>
      <c r="V4927" s="248"/>
      <c r="W4927" s="251"/>
      <c r="X4927" s="166">
        <f t="shared" si="3973"/>
        <v>0</v>
      </c>
      <c r="Y4927" s="251"/>
      <c r="Z4927" s="251"/>
      <c r="AA4927" s="167">
        <f t="shared" si="3985"/>
        <v>0</v>
      </c>
      <c r="AB4927" s="157"/>
      <c r="AC4927" s="248"/>
      <c r="AD4927" s="251"/>
      <c r="AE4927" s="166">
        <f t="shared" si="3974"/>
        <v>0</v>
      </c>
      <c r="AF4927" s="251"/>
      <c r="AG4927" s="251"/>
      <c r="AH4927" s="167">
        <f t="shared" si="3986"/>
        <v>0</v>
      </c>
      <c r="AJ4927" s="252">
        <f>T4927/12</f>
        <v>80577.543950000007</v>
      </c>
      <c r="AK4927" s="253">
        <v>80577.543950000007</v>
      </c>
      <c r="AL4927" s="254">
        <v>80577.543950000007</v>
      </c>
      <c r="AM4927" s="253">
        <v>80577.543950000007</v>
      </c>
      <c r="AN4927" s="254">
        <v>80577.543950000007</v>
      </c>
      <c r="AO4927" s="253">
        <v>80577.543950000007</v>
      </c>
      <c r="AP4927" s="254">
        <v>80577.543950000007</v>
      </c>
      <c r="AQ4927" s="253">
        <v>80577.543950000007</v>
      </c>
      <c r="AR4927" s="254">
        <v>80577.543950000007</v>
      </c>
      <c r="AS4927" s="253">
        <v>80577.543950000007</v>
      </c>
      <c r="AT4927" s="254">
        <v>80577.543950000007</v>
      </c>
      <c r="AU4927" s="253">
        <v>80577.543950000007</v>
      </c>
      <c r="AV4927" s="163">
        <f t="shared" si="3976"/>
        <v>966930.5273999999</v>
      </c>
      <c r="AW4927" s="168">
        <f t="shared" si="3977"/>
        <v>0</v>
      </c>
      <c r="AY4927" s="163">
        <f t="shared" si="3978"/>
        <v>241732.63185000001</v>
      </c>
      <c r="AZ4927" s="163">
        <f t="shared" si="3979"/>
        <v>241732.63185000001</v>
      </c>
      <c r="BA4927" s="163">
        <f t="shared" si="3980"/>
        <v>241732.63185000001</v>
      </c>
      <c r="BB4927" s="163">
        <f t="shared" si="3981"/>
        <v>241732.63185000001</v>
      </c>
      <c r="BC4927" s="163">
        <f t="shared" si="3982"/>
        <v>966930.52740000002</v>
      </c>
      <c r="BD4927" s="163">
        <f t="shared" si="3983"/>
        <v>0</v>
      </c>
    </row>
    <row r="4928" spans="2:56" x14ac:dyDescent="0.3">
      <c r="B4928" s="169" t="s">
        <v>64</v>
      </c>
      <c r="C4928" s="248">
        <v>793823</v>
      </c>
      <c r="D4928" s="249">
        <v>793472.24</v>
      </c>
      <c r="E4928" s="172">
        <f t="shared" si="3969"/>
        <v>0.99955813827515705</v>
      </c>
      <c r="F4928" s="248">
        <v>861701</v>
      </c>
      <c r="G4928" s="249">
        <v>856278.25</v>
      </c>
      <c r="H4928" s="172">
        <f t="shared" si="3970"/>
        <v>0.99370692386338189</v>
      </c>
      <c r="I4928" s="248">
        <v>967933</v>
      </c>
      <c r="J4928" s="250">
        <v>944053.48</v>
      </c>
      <c r="K4928" s="174">
        <f t="shared" si="3971"/>
        <v>0.9753293668053471</v>
      </c>
      <c r="L4928" s="248">
        <v>1228500</v>
      </c>
      <c r="M4928" s="250">
        <v>1038500</v>
      </c>
      <c r="N4928" s="251"/>
      <c r="O4928" s="248">
        <v>1196926.9118669769</v>
      </c>
      <c r="P4928" s="251"/>
      <c r="Q4928" s="166">
        <f t="shared" si="3972"/>
        <v>1196926.9118669769</v>
      </c>
      <c r="R4928" s="251"/>
      <c r="S4928" s="251"/>
      <c r="T4928" s="167">
        <f t="shared" si="3984"/>
        <v>1196926.9118669769</v>
      </c>
      <c r="U4928" s="157"/>
      <c r="V4928" s="248"/>
      <c r="W4928" s="251"/>
      <c r="X4928" s="166">
        <f t="shared" si="3973"/>
        <v>0</v>
      </c>
      <c r="Y4928" s="251"/>
      <c r="Z4928" s="251"/>
      <c r="AA4928" s="167">
        <f t="shared" si="3985"/>
        <v>0</v>
      </c>
      <c r="AB4928" s="157"/>
      <c r="AC4928" s="248"/>
      <c r="AD4928" s="251"/>
      <c r="AE4928" s="166">
        <f t="shared" si="3974"/>
        <v>0</v>
      </c>
      <c r="AF4928" s="251"/>
      <c r="AG4928" s="251"/>
      <c r="AH4928" s="167">
        <f t="shared" si="3986"/>
        <v>0</v>
      </c>
      <c r="AJ4928" s="252">
        <f>T4928/12</f>
        <v>99743.909322248073</v>
      </c>
      <c r="AK4928" s="253">
        <v>99743.909322248073</v>
      </c>
      <c r="AL4928" s="254">
        <v>99743.909322248073</v>
      </c>
      <c r="AM4928" s="253">
        <v>99743.909322248073</v>
      </c>
      <c r="AN4928" s="254">
        <v>99743.909322248073</v>
      </c>
      <c r="AO4928" s="253">
        <v>99743.909322248073</v>
      </c>
      <c r="AP4928" s="254">
        <v>99743.909322248073</v>
      </c>
      <c r="AQ4928" s="253">
        <v>99743.909322248073</v>
      </c>
      <c r="AR4928" s="254">
        <v>99743.909322248073</v>
      </c>
      <c r="AS4928" s="253">
        <v>99743.909322248073</v>
      </c>
      <c r="AT4928" s="254">
        <v>99743.909322248073</v>
      </c>
      <c r="AU4928" s="253">
        <v>99743.909322248073</v>
      </c>
      <c r="AV4928" s="163">
        <f t="shared" si="3976"/>
        <v>1196926.9118669769</v>
      </c>
      <c r="AW4928" s="168">
        <f t="shared" si="3977"/>
        <v>0</v>
      </c>
      <c r="AY4928" s="163">
        <f t="shared" si="3978"/>
        <v>299231.72796674422</v>
      </c>
      <c r="AZ4928" s="163">
        <f t="shared" si="3979"/>
        <v>299231.72796674422</v>
      </c>
      <c r="BA4928" s="163">
        <f t="shared" si="3980"/>
        <v>299231.72796674422</v>
      </c>
      <c r="BB4928" s="163">
        <f t="shared" si="3981"/>
        <v>299231.72796674422</v>
      </c>
      <c r="BC4928" s="163">
        <f t="shared" si="3982"/>
        <v>1196926.9118669769</v>
      </c>
      <c r="BD4928" s="163">
        <f t="shared" si="3983"/>
        <v>0</v>
      </c>
    </row>
    <row r="4929" spans="2:56" x14ac:dyDescent="0.3">
      <c r="B4929" s="169" t="s">
        <v>65</v>
      </c>
      <c r="C4929" s="248"/>
      <c r="D4929" s="249"/>
      <c r="E4929" s="172">
        <f t="shared" si="3969"/>
        <v>0</v>
      </c>
      <c r="F4929" s="248"/>
      <c r="G4929" s="249"/>
      <c r="H4929" s="172">
        <f t="shared" si="3970"/>
        <v>0</v>
      </c>
      <c r="I4929" s="248"/>
      <c r="J4929" s="250"/>
      <c r="K4929" s="174">
        <f t="shared" si="3971"/>
        <v>0</v>
      </c>
      <c r="L4929" s="248"/>
      <c r="M4929" s="250"/>
      <c r="N4929" s="251"/>
      <c r="O4929" s="248"/>
      <c r="P4929" s="251"/>
      <c r="Q4929" s="166">
        <f t="shared" si="3972"/>
        <v>0</v>
      </c>
      <c r="R4929" s="251"/>
      <c r="S4929" s="251"/>
      <c r="T4929" s="167">
        <f t="shared" si="3984"/>
        <v>0</v>
      </c>
      <c r="U4929" s="157"/>
      <c r="V4929" s="248"/>
      <c r="W4929" s="251"/>
      <c r="X4929" s="166">
        <f t="shared" si="3973"/>
        <v>0</v>
      </c>
      <c r="Y4929" s="251"/>
      <c r="Z4929" s="251"/>
      <c r="AA4929" s="167">
        <f t="shared" si="3985"/>
        <v>0</v>
      </c>
      <c r="AB4929" s="157"/>
      <c r="AC4929" s="248"/>
      <c r="AD4929" s="251"/>
      <c r="AE4929" s="166">
        <f t="shared" si="3974"/>
        <v>0</v>
      </c>
      <c r="AF4929" s="251"/>
      <c r="AG4929" s="251"/>
      <c r="AH4929" s="167">
        <f t="shared" si="3986"/>
        <v>0</v>
      </c>
      <c r="AJ4929" s="252"/>
      <c r="AK4929" s="253"/>
      <c r="AL4929" s="254"/>
      <c r="AM4929" s="253"/>
      <c r="AN4929" s="254"/>
      <c r="AO4929" s="253"/>
      <c r="AP4929" s="254"/>
      <c r="AQ4929" s="253"/>
      <c r="AR4929" s="254"/>
      <c r="AS4929" s="253"/>
      <c r="AT4929" s="254"/>
      <c r="AU4929" s="253"/>
      <c r="AV4929" s="163">
        <f t="shared" si="3976"/>
        <v>0</v>
      </c>
      <c r="AW4929" s="168">
        <f t="shared" si="3977"/>
        <v>0</v>
      </c>
      <c r="AY4929" s="163">
        <f t="shared" si="3978"/>
        <v>0</v>
      </c>
      <c r="AZ4929" s="163">
        <f t="shared" si="3979"/>
        <v>0</v>
      </c>
      <c r="BA4929" s="163">
        <f t="shared" si="3980"/>
        <v>0</v>
      </c>
      <c r="BB4929" s="163">
        <f t="shared" si="3981"/>
        <v>0</v>
      </c>
      <c r="BC4929" s="163">
        <f t="shared" si="3982"/>
        <v>0</v>
      </c>
      <c r="BD4929" s="163">
        <f t="shared" si="3983"/>
        <v>0</v>
      </c>
    </row>
    <row r="4930" spans="2:56" x14ac:dyDescent="0.3">
      <c r="B4930" s="176" t="s">
        <v>66</v>
      </c>
      <c r="C4930" s="83">
        <f>SUM(C4931,C4933,C4937,C4942,C4944,C4946,C4948,C4955,C4962,C4967,C4970,C4972,C4975,C4977,C4981,C4985,C4987,C4993,C4995,C4997,C4999,C5001,C5003,C5005,C5007,C5009,C5011,C5013,C5015,C5025,C5033,C5035,C5040,C5042,C5049,C5051,C5057,C5059)</f>
        <v>15101444</v>
      </c>
      <c r="D4930" s="84">
        <f>SUM(D4931,D4933,D4937,D4942,D4944,D4946,D4948,D4955,D4962,D4967,D4970,D4972,D4975,D4977,D4981,D4985,D4987,D4993,D4995,D4997,D4999,D5001,D5003,D5005,D5007,D5009,D5011,D5013,D5015,D5025,D5033,D5035,D5040,D5042,D5049,D5051,D5057,D5059)</f>
        <v>14341375.84</v>
      </c>
      <c r="E4930" s="85">
        <f t="shared" si="3969"/>
        <v>0.94966917335852119</v>
      </c>
      <c r="F4930" s="83">
        <f>SUM(F4931,F4933,F4937,F4942,F4944,F4946,F4948,F4955,F4962,F4967,F4970,F4972,F4975,F4977,F4981,F4985,F4987,F4993,F4995,F4997,F4999,F5001,F5003,F5005,F5007,F5009,F5011,F5013,F5015,F5025,F5033,F5035,F5040,F5042,F5049,F5051,F5057,F5059)</f>
        <v>17235587</v>
      </c>
      <c r="G4930" s="84">
        <f>SUM(G4931,G4933,G4937,G4942,G4944,G4946,G4948,G4955,G4962,G4967,G4970,G4972,G4975,G4977,G4981,G4985,G4987,G4993,G4995,G4997,G4999,G5001,G5003,G5005,G5007,G5009,G5011,G5013,G5015,G5025,G5033,G5035,G5040,G5042,G5049,G5051,G5057,G5059)</f>
        <v>16144150.590000002</v>
      </c>
      <c r="H4930" s="85">
        <f t="shared" si="3970"/>
        <v>0.93667541407205923</v>
      </c>
      <c r="I4930" s="83">
        <f>SUM(I4931,I4933,I4937,I4942,I4944,I4946,I4948,I4955,I4962,I4967,I4970,I4972,I4975,I4977,I4981,I4985,I4987,I4993,I4995,I4997,I4999,I5001,I5003,I5005,I5007,I5009,I5011,I5013,I5015,I5025,I5033,I5035,I5040,I5042,I5049,I5051,I5057,I5059)</f>
        <v>17769216</v>
      </c>
      <c r="J4930" s="86">
        <f>SUM(J4931,J4933,J4937,J4942,J4944,J4946,J4948,J4955,J4962,J4967,J4970,J4972,J4975,J4977,J4981,J4985,J4987,J4993,J4995,J4997,J4999,J5001,J5003,J5005,J5007,J5009,J5011,J5013,J5015,J5025,J5033,J5035,J5040,J5042,J5049,J5051,J5057,J5059)</f>
        <v>17757231.789999999</v>
      </c>
      <c r="K4930" s="87">
        <f t="shared" si="3971"/>
        <v>0.99932556337882317</v>
      </c>
      <c r="L4930" s="83">
        <f>SUM(L4931,L4933,L4937,L4942,L4944,L4946,L4948,L4955,L4962,L4967,L4970,L4972,L4975,L4977,L4981,L4985,L4987,L4993,L4995,L4997,L4999,L5001,L5003,L5005,L5007,L5009,L5011,L5013,L5015,L5025,L5033,L5035,L5040,L5042,L5049,L5051,L5057,L5059)</f>
        <v>18408366</v>
      </c>
      <c r="M4930" s="86">
        <f>SUM(M4931,M4933,M4937,M4942,M4944,M4946,M4948,M4955,M4962,M4967,M4970,M4972,M4975,M4977,M4981,M4985,M4987,M4993,M4995,M4997,M4999,M5001,M5003,M5005,M5007,M5009,M5011,M5013,M5015,M5025,M5033,M5035,M5040,M5042,M5049,M5051,M5057,M5059)</f>
        <v>18808901</v>
      </c>
      <c r="N4930" s="88">
        <f>SUM(N4931,N4933,N4937,N4942,N4944,N4946,N4948,N4955,N4962,N4967,N4970,N4972,N4975,N4977,N4981,N4985,N4987,N4993,N4995,N4997,N4999,N5001,N5003,N5005,N5007,N5009,N5011,N5013,N5015,N5025,N5033,N5035,N5040,N5042,N5049,N5051,N5057,N5059)</f>
        <v>0</v>
      </c>
      <c r="O4930" s="83">
        <f>SUM(O4931,O4933,O4937,O4942,O4944,O4946,O4948,O4955,O4962,O4967,O4970,O4972,O4975,O4977,O4981,O4985,O4987,O4993,O4995,O4997,O4999,O5001,O5003,O5005,O5007,O5009,O5011,O5013,O5015,O5025,O5033,O5035,O5040,O5042,O5049,O5051,O5057,O5059)</f>
        <v>16547846</v>
      </c>
      <c r="P4930" s="88">
        <f>SUM(P4931,P4933,P4937,P4942,P4944,P4946,P4948,P4955,P4962,P4967,P4970,P4972,P4975,P4977,P4981,P4985,P4987,P4993,P4995,P4997,P4999,P5001,P5003,P5005,P5007,P5009,P5011,P5013,P5015,P5025,P5033,P5035,P5040,P5042,P5049,P5051,P5057,P5059)</f>
        <v>700000</v>
      </c>
      <c r="Q4930" s="177">
        <f t="shared" si="3972"/>
        <v>17247846</v>
      </c>
      <c r="R4930" s="88">
        <f>SUM(R4931,R4933,R4937,R4942,R4944,R4946,R4948,R4955,R4962,R4967,R4970,R4972,R4975,R4977,R4981,R4985,R4987,R4993,R4995,R4997,R4999,R5001,R5003,R5005,R5007,R5009,R5011,R5013,R5015,R5025,R5033,R5035,R5040,R5042,R5049,R5051,R5057,R5059)</f>
        <v>0</v>
      </c>
      <c r="S4930" s="88">
        <f>SUM(S4931,S4933,S4937,S4942,S4944,S4946,S4948,S4955,S4962,S4967,S4970,S4972,S4975,S4977,S4981,S4985,S4987,S4993,S4995,S4997,S4999,S5001,S5003,S5005,S5007,S5009,S5011,S5013,S5015,S5025,S5033,S5035,S5040,S5042,S5049,S5051,S5057,S5059)</f>
        <v>0</v>
      </c>
      <c r="T4930" s="178">
        <f t="shared" si="3984"/>
        <v>17247846</v>
      </c>
      <c r="U4930" s="157"/>
      <c r="V4930" s="83">
        <f>SUM(V4931,V4933,V4937,V4942,V4944,V4946,V4948,V4955,V4962,V4967,V4970,V4972,V4975,V4977,V4981,V4985,V4987,V4993,V4995,V4997,V4999,V5001,V5003,V5005,V5007,V5009,V5011,V5013,V5015,V5025,V5033,V5035,V5040,V5042,V5049,V5051,V5057,V5059)</f>
        <v>17266023</v>
      </c>
      <c r="W4930" s="88">
        <f>SUM(W4931,W4933,W4937,W4942,W4944,W4946,W4948,W4955,W4962,W4967,W4970,W4972,W4975,W4977,W4981,W4985,W4987,W4993,W4995,W4997,W4999,W5001,W5003,W5005,W5007,W5009,W5011,W5013,W5015,W5025,W5033,W5035,W5040,W5042,W5049,W5051,W5057,W5059)</f>
        <v>0</v>
      </c>
      <c r="X4930" s="177">
        <f t="shared" si="3973"/>
        <v>17266023</v>
      </c>
      <c r="Y4930" s="88">
        <f>SUM(Y4931,Y4933,Y4937,Y4942,Y4944,Y4946,Y4948,Y4955,Y4962,Y4967,Y4970,Y4972,Y4975,Y4977,Y4981,Y4985,Y4987,Y4993,Y4995,Y4997,Y4999,Y5001,Y5003,Y5005,Y5007,Y5009,Y5011,Y5013,Y5015,Y5025,Y5033,Y5035,Y5040,Y5042,Y5049,Y5051,Y5057,Y5059)</f>
        <v>0</v>
      </c>
      <c r="Z4930" s="88">
        <f>SUM(Z4931,Z4933,Z4937,Z4942,Z4944,Z4946,Z4948,Z4955,Z4962,Z4967,Z4970,Z4972,Z4975,Z4977,Z4981,Z4985,Z4987,Z4993,Z4995,Z4997,Z4999,Z5001,Z5003,Z5005,Z5007,Z5009,Z5011,Z5013,Z5015,Z5025,Z5033,Z5035,Z5040,Z5042,Z5049,Z5051,Z5057,Z5059)</f>
        <v>0</v>
      </c>
      <c r="AA4930" s="178">
        <f t="shared" si="3985"/>
        <v>17266023</v>
      </c>
      <c r="AB4930" s="157"/>
      <c r="AC4930" s="83">
        <f>SUM(AC4931,AC4933,AC4937,AC4942,AC4944,AC4946,AC4948,AC4955,AC4962,AC4967,AC4970,AC4972,AC4975,AC4977,AC4981,AC4985,AC4987,AC4993,AC4995,AC4997,AC4999,AC5001,AC5003,AC5005,AC5007,AC5009,AC5011,AC5013,AC5015,AC5025,AC5033,AC5035,AC5040,AC5042,AC5049,AC5051,AC5057,AC5059)</f>
        <v>18042993</v>
      </c>
      <c r="AD4930" s="88">
        <f>SUM(AD4931,AD4933,AD4937,AD4942,AD4944,AD4946,AD4948,AD4955,AD4962,AD4967,AD4970,AD4972,AD4975,AD4977,AD4981,AD4985,AD4987,AD4993,AD4995,AD4997,AD4999,AD5001,AD5003,AD5005,AD5007,AD5009,AD5011,AD5013,AD5015,AD5025,AD5033,AD5035,AD5040,AD5042,AD5049,AD5051,AD5057,AD5059)</f>
        <v>0</v>
      </c>
      <c r="AE4930" s="177">
        <f t="shared" si="3974"/>
        <v>18042993</v>
      </c>
      <c r="AF4930" s="88">
        <f>SUM(AF4931,AF4933,AF4937,AF4942,AF4944,AF4946,AF4948,AF4955,AF4962,AF4967,AF4970,AF4972,AF4975,AF4977,AF4981,AF4985,AF4987,AF4993,AF4995,AF4997,AF4999,AF5001,AF5003,AF5005,AF5007,AF5009,AF5011,AF5013,AF5015,AF5025,AF5033,AF5035,AF5040,AF5042,AF5049,AF5051,AF5057,AF5059)</f>
        <v>0</v>
      </c>
      <c r="AG4930" s="88">
        <f>SUM(AG4931,AG4933,AG4937,AG4942,AG4944,AG4946,AG4948,AG4955,AG4962,AG4967,AG4970,AG4972,AG4975,AG4977,AG4981,AG4985,AG4987,AG4993,AG4995,AG4997,AG4999,AG5001,AG5003,AG5005,AG5007,AG5009,AG5011,AG5013,AG5015,AG5025,AG5033,AG5035,AG5040,AG5042,AG5049,AG5051,AG5057,AG5059)</f>
        <v>864000</v>
      </c>
      <c r="AH4930" s="178">
        <f t="shared" si="3986"/>
        <v>18906993</v>
      </c>
      <c r="AJ4930" s="84">
        <f t="shared" ref="AJ4930:AU4930" si="3990">SUM(AJ4931,AJ4933,AJ4937,AJ4942,AJ4944,AJ4946,AJ4948,AJ4955,AJ4962,AJ4967,AJ4970,AJ4972,AJ4975,AJ4977,AJ4981,AJ4985,AJ4987,AJ4993,AJ4995,AJ4997,AJ4999,AJ5001,AJ5003,AJ5005,AJ5007,AJ5009,AJ5011,AJ5013,AJ5015,AJ5025,AJ5033,AJ5035,AJ5040,AJ5042,AJ5049,AJ5051,AJ5057,AJ5059)</f>
        <v>546651</v>
      </c>
      <c r="AK4930" s="86">
        <f t="shared" si="3990"/>
        <v>1423841</v>
      </c>
      <c r="AL4930" s="88">
        <f t="shared" si="3990"/>
        <v>1898751</v>
      </c>
      <c r="AM4930" s="86">
        <f t="shared" si="3990"/>
        <v>3008941</v>
      </c>
      <c r="AN4930" s="88">
        <f t="shared" si="3990"/>
        <v>1421841</v>
      </c>
      <c r="AO4930" s="86">
        <f t="shared" si="3990"/>
        <v>1313561</v>
      </c>
      <c r="AP4930" s="88">
        <f t="shared" si="3990"/>
        <v>1446841</v>
      </c>
      <c r="AQ4930" s="86">
        <f t="shared" si="3990"/>
        <v>1421651</v>
      </c>
      <c r="AR4930" s="88">
        <f t="shared" si="3990"/>
        <v>1431841</v>
      </c>
      <c r="AS4930" s="86">
        <f t="shared" si="3990"/>
        <v>1385121</v>
      </c>
      <c r="AT4930" s="88">
        <f t="shared" si="3990"/>
        <v>1166336</v>
      </c>
      <c r="AU4930" s="86">
        <f t="shared" si="3990"/>
        <v>782470</v>
      </c>
      <c r="AV4930" s="86">
        <f t="shared" si="3976"/>
        <v>17247846</v>
      </c>
      <c r="AW4930" s="93">
        <f t="shared" si="3977"/>
        <v>0</v>
      </c>
      <c r="AY4930" s="86">
        <f t="shared" si="3978"/>
        <v>3869243</v>
      </c>
      <c r="AZ4930" s="86">
        <f t="shared" si="3979"/>
        <v>5744343</v>
      </c>
      <c r="BA4930" s="86">
        <f t="shared" si="3980"/>
        <v>4300333</v>
      </c>
      <c r="BB4930" s="86">
        <f t="shared" si="3981"/>
        <v>3333927</v>
      </c>
      <c r="BC4930" s="86">
        <f t="shared" si="3982"/>
        <v>17247846</v>
      </c>
      <c r="BD4930" s="86">
        <f t="shared" si="3983"/>
        <v>0</v>
      </c>
    </row>
    <row r="4931" spans="2:56" x14ac:dyDescent="0.3">
      <c r="B4931" s="179" t="s">
        <v>67</v>
      </c>
      <c r="C4931" s="83">
        <f>SUM(C4932)</f>
        <v>0</v>
      </c>
      <c r="D4931" s="84">
        <f>SUM(D4932)</f>
        <v>0</v>
      </c>
      <c r="E4931" s="85">
        <f t="shared" si="3969"/>
        <v>0</v>
      </c>
      <c r="F4931" s="83">
        <f>SUM(F4932)</f>
        <v>0</v>
      </c>
      <c r="G4931" s="84">
        <f>SUM(G4932)</f>
        <v>0</v>
      </c>
      <c r="H4931" s="85">
        <f t="shared" si="3970"/>
        <v>0</v>
      </c>
      <c r="I4931" s="83">
        <f>SUM(I4932)</f>
        <v>0</v>
      </c>
      <c r="J4931" s="86">
        <f>SUM(J4932)</f>
        <v>0</v>
      </c>
      <c r="K4931" s="87">
        <f t="shared" si="3971"/>
        <v>0</v>
      </c>
      <c r="L4931" s="83">
        <f>SUM(L4932)</f>
        <v>0</v>
      </c>
      <c r="M4931" s="86">
        <f>SUM(M4932)</f>
        <v>0</v>
      </c>
      <c r="N4931" s="88">
        <f>SUM(N4932)</f>
        <v>0</v>
      </c>
      <c r="O4931" s="83">
        <f>SUM(O4932)</f>
        <v>0</v>
      </c>
      <c r="P4931" s="88">
        <f>SUM(P4932)</f>
        <v>0</v>
      </c>
      <c r="Q4931" s="177">
        <f t="shared" si="3972"/>
        <v>0</v>
      </c>
      <c r="R4931" s="88">
        <f>SUM(R4932)</f>
        <v>0</v>
      </c>
      <c r="S4931" s="88">
        <f>SUM(S4932)</f>
        <v>0</v>
      </c>
      <c r="T4931" s="178">
        <f t="shared" si="3984"/>
        <v>0</v>
      </c>
      <c r="U4931" s="157"/>
      <c r="V4931" s="83">
        <f>SUM(V4932)</f>
        <v>0</v>
      </c>
      <c r="W4931" s="88">
        <f>SUM(W4932)</f>
        <v>0</v>
      </c>
      <c r="X4931" s="177">
        <f t="shared" si="3973"/>
        <v>0</v>
      </c>
      <c r="Y4931" s="88">
        <f>SUM(Y4932)</f>
        <v>0</v>
      </c>
      <c r="Z4931" s="88">
        <f>SUM(Z4932)</f>
        <v>0</v>
      </c>
      <c r="AA4931" s="178">
        <f t="shared" si="3985"/>
        <v>0</v>
      </c>
      <c r="AB4931" s="157"/>
      <c r="AC4931" s="83">
        <f>SUM(AC4932)</f>
        <v>0</v>
      </c>
      <c r="AD4931" s="88">
        <f>SUM(AD4932)</f>
        <v>0</v>
      </c>
      <c r="AE4931" s="177">
        <f t="shared" si="3974"/>
        <v>0</v>
      </c>
      <c r="AF4931" s="88">
        <f>SUM(AF4932)</f>
        <v>0</v>
      </c>
      <c r="AG4931" s="88">
        <f>SUM(AG4932)</f>
        <v>0</v>
      </c>
      <c r="AH4931" s="178">
        <f t="shared" si="3986"/>
        <v>0</v>
      </c>
      <c r="AJ4931" s="84">
        <f t="shared" ref="AJ4931:AU4931" si="3991">SUM(AJ4932)</f>
        <v>0</v>
      </c>
      <c r="AK4931" s="86">
        <f t="shared" si="3991"/>
        <v>0</v>
      </c>
      <c r="AL4931" s="88">
        <f t="shared" si="3991"/>
        <v>0</v>
      </c>
      <c r="AM4931" s="86">
        <f t="shared" si="3991"/>
        <v>0</v>
      </c>
      <c r="AN4931" s="88">
        <f t="shared" si="3991"/>
        <v>0</v>
      </c>
      <c r="AO4931" s="86">
        <f t="shared" si="3991"/>
        <v>0</v>
      </c>
      <c r="AP4931" s="88">
        <f t="shared" si="3991"/>
        <v>0</v>
      </c>
      <c r="AQ4931" s="86">
        <f t="shared" si="3991"/>
        <v>0</v>
      </c>
      <c r="AR4931" s="88">
        <f t="shared" si="3991"/>
        <v>0</v>
      </c>
      <c r="AS4931" s="86">
        <f t="shared" si="3991"/>
        <v>0</v>
      </c>
      <c r="AT4931" s="88">
        <f t="shared" si="3991"/>
        <v>0</v>
      </c>
      <c r="AU4931" s="86">
        <f t="shared" si="3991"/>
        <v>0</v>
      </c>
      <c r="AV4931" s="86">
        <f t="shared" si="3976"/>
        <v>0</v>
      </c>
      <c r="AW4931" s="93">
        <f t="shared" si="3977"/>
        <v>0</v>
      </c>
      <c r="AY4931" s="86">
        <f t="shared" si="3978"/>
        <v>0</v>
      </c>
      <c r="AZ4931" s="86">
        <f t="shared" si="3979"/>
        <v>0</v>
      </c>
      <c r="BA4931" s="86">
        <f t="shared" si="3980"/>
        <v>0</v>
      </c>
      <c r="BB4931" s="86">
        <f t="shared" si="3981"/>
        <v>0</v>
      </c>
      <c r="BC4931" s="86">
        <f t="shared" si="3982"/>
        <v>0</v>
      </c>
      <c r="BD4931" s="86">
        <f t="shared" si="3983"/>
        <v>0</v>
      </c>
    </row>
    <row r="4932" spans="2:56" x14ac:dyDescent="0.3">
      <c r="B4932" s="169" t="s">
        <v>68</v>
      </c>
      <c r="C4932" s="248"/>
      <c r="D4932" s="249"/>
      <c r="E4932" s="172">
        <f t="shared" si="3969"/>
        <v>0</v>
      </c>
      <c r="F4932" s="248"/>
      <c r="G4932" s="249"/>
      <c r="H4932" s="172">
        <f t="shared" si="3970"/>
        <v>0</v>
      </c>
      <c r="I4932" s="248"/>
      <c r="J4932" s="250"/>
      <c r="K4932" s="174">
        <f t="shared" si="3971"/>
        <v>0</v>
      </c>
      <c r="L4932" s="248"/>
      <c r="M4932" s="250"/>
      <c r="N4932" s="251"/>
      <c r="O4932" s="248"/>
      <c r="P4932" s="251"/>
      <c r="Q4932" s="166">
        <f t="shared" si="3972"/>
        <v>0</v>
      </c>
      <c r="R4932" s="251"/>
      <c r="S4932" s="251"/>
      <c r="T4932" s="167">
        <f t="shared" si="3984"/>
        <v>0</v>
      </c>
      <c r="U4932" s="157"/>
      <c r="V4932" s="248"/>
      <c r="W4932" s="251"/>
      <c r="X4932" s="166">
        <f t="shared" si="3973"/>
        <v>0</v>
      </c>
      <c r="Y4932" s="251"/>
      <c r="Z4932" s="251"/>
      <c r="AA4932" s="167">
        <f t="shared" si="3985"/>
        <v>0</v>
      </c>
      <c r="AB4932" s="157"/>
      <c r="AC4932" s="248"/>
      <c r="AD4932" s="251"/>
      <c r="AE4932" s="166">
        <f t="shared" si="3974"/>
        <v>0</v>
      </c>
      <c r="AF4932" s="251"/>
      <c r="AG4932" s="251"/>
      <c r="AH4932" s="167">
        <f t="shared" si="3986"/>
        <v>0</v>
      </c>
      <c r="AJ4932" s="252"/>
      <c r="AK4932" s="253"/>
      <c r="AL4932" s="254"/>
      <c r="AM4932" s="253"/>
      <c r="AN4932" s="254"/>
      <c r="AO4932" s="253"/>
      <c r="AP4932" s="254"/>
      <c r="AQ4932" s="253"/>
      <c r="AR4932" s="254"/>
      <c r="AS4932" s="253"/>
      <c r="AT4932" s="254"/>
      <c r="AU4932" s="253"/>
      <c r="AV4932" s="163">
        <f t="shared" si="3976"/>
        <v>0</v>
      </c>
      <c r="AW4932" s="168">
        <f t="shared" si="3977"/>
        <v>0</v>
      </c>
      <c r="AY4932" s="163">
        <f t="shared" si="3978"/>
        <v>0</v>
      </c>
      <c r="AZ4932" s="163">
        <f t="shared" si="3979"/>
        <v>0</v>
      </c>
      <c r="BA4932" s="163">
        <f t="shared" si="3980"/>
        <v>0</v>
      </c>
      <c r="BB4932" s="163">
        <f t="shared" si="3981"/>
        <v>0</v>
      </c>
      <c r="BC4932" s="163">
        <f t="shared" si="3982"/>
        <v>0</v>
      </c>
      <c r="BD4932" s="163">
        <f t="shared" si="3983"/>
        <v>0</v>
      </c>
    </row>
    <row r="4933" spans="2:56" x14ac:dyDescent="0.3">
      <c r="B4933" s="179" t="s">
        <v>69</v>
      </c>
      <c r="C4933" s="83">
        <f>SUM(C4934:C4936)</f>
        <v>0</v>
      </c>
      <c r="D4933" s="84">
        <f>SUM(D4934:D4936)</f>
        <v>0</v>
      </c>
      <c r="E4933" s="85">
        <f t="shared" si="3969"/>
        <v>0</v>
      </c>
      <c r="F4933" s="83">
        <f>SUM(F4934:F4936)</f>
        <v>0</v>
      </c>
      <c r="G4933" s="84">
        <f>SUM(G4934:G4936)</f>
        <v>0</v>
      </c>
      <c r="H4933" s="85">
        <f t="shared" si="3970"/>
        <v>0</v>
      </c>
      <c r="I4933" s="83">
        <f>SUM(I4934:I4936)</f>
        <v>0</v>
      </c>
      <c r="J4933" s="86">
        <f>SUM(J4934:J4936)</f>
        <v>0</v>
      </c>
      <c r="K4933" s="87">
        <f t="shared" si="3971"/>
        <v>0</v>
      </c>
      <c r="L4933" s="83">
        <f>SUM(L4934:L4936)</f>
        <v>0</v>
      </c>
      <c r="M4933" s="86">
        <f>SUM(M4934:M4936)</f>
        <v>0</v>
      </c>
      <c r="N4933" s="88">
        <f>SUM(N4934:N4936)</f>
        <v>0</v>
      </c>
      <c r="O4933" s="83">
        <f>SUM(O4934:O4936)</f>
        <v>0</v>
      </c>
      <c r="P4933" s="88">
        <f>SUM(P4934:P4936)</f>
        <v>0</v>
      </c>
      <c r="Q4933" s="177">
        <f t="shared" si="3972"/>
        <v>0</v>
      </c>
      <c r="R4933" s="88">
        <f>SUM(R4934:R4936)</f>
        <v>0</v>
      </c>
      <c r="S4933" s="88">
        <f>SUM(S4934:S4936)</f>
        <v>0</v>
      </c>
      <c r="T4933" s="178">
        <f t="shared" si="3984"/>
        <v>0</v>
      </c>
      <c r="U4933" s="157"/>
      <c r="V4933" s="83">
        <f>SUM(V4934:V4936)</f>
        <v>0</v>
      </c>
      <c r="W4933" s="88">
        <f>SUM(W4934:W4936)</f>
        <v>0</v>
      </c>
      <c r="X4933" s="177">
        <f t="shared" si="3973"/>
        <v>0</v>
      </c>
      <c r="Y4933" s="88">
        <f>SUM(Y4934:Y4936)</f>
        <v>0</v>
      </c>
      <c r="Z4933" s="88">
        <f>SUM(Z4934:Z4936)</f>
        <v>0</v>
      </c>
      <c r="AA4933" s="178">
        <f t="shared" si="3985"/>
        <v>0</v>
      </c>
      <c r="AB4933" s="157"/>
      <c r="AC4933" s="83">
        <f>SUM(AC4934:AC4936)</f>
        <v>0</v>
      </c>
      <c r="AD4933" s="88">
        <f>SUM(AD4934:AD4936)</f>
        <v>0</v>
      </c>
      <c r="AE4933" s="177">
        <f t="shared" si="3974"/>
        <v>0</v>
      </c>
      <c r="AF4933" s="88">
        <f>SUM(AF4934:AF4936)</f>
        <v>0</v>
      </c>
      <c r="AG4933" s="88">
        <f>SUM(AG4934:AG4936)</f>
        <v>0</v>
      </c>
      <c r="AH4933" s="178">
        <f t="shared" si="3986"/>
        <v>0</v>
      </c>
      <c r="AJ4933" s="84">
        <f t="shared" ref="AJ4933:AU4933" si="3992">SUM(AJ4934:AJ4936)</f>
        <v>0</v>
      </c>
      <c r="AK4933" s="86">
        <f t="shared" si="3992"/>
        <v>0</v>
      </c>
      <c r="AL4933" s="88">
        <f t="shared" si="3992"/>
        <v>0</v>
      </c>
      <c r="AM4933" s="86">
        <f t="shared" si="3992"/>
        <v>0</v>
      </c>
      <c r="AN4933" s="88">
        <f t="shared" si="3992"/>
        <v>0</v>
      </c>
      <c r="AO4933" s="86">
        <f t="shared" si="3992"/>
        <v>0</v>
      </c>
      <c r="AP4933" s="88">
        <f t="shared" si="3992"/>
        <v>0</v>
      </c>
      <c r="AQ4933" s="86">
        <f t="shared" si="3992"/>
        <v>0</v>
      </c>
      <c r="AR4933" s="88">
        <f t="shared" si="3992"/>
        <v>0</v>
      </c>
      <c r="AS4933" s="86">
        <f t="shared" si="3992"/>
        <v>0</v>
      </c>
      <c r="AT4933" s="88">
        <f t="shared" si="3992"/>
        <v>0</v>
      </c>
      <c r="AU4933" s="86">
        <f t="shared" si="3992"/>
        <v>0</v>
      </c>
      <c r="AV4933" s="86">
        <f t="shared" si="3976"/>
        <v>0</v>
      </c>
      <c r="AW4933" s="93">
        <f t="shared" si="3977"/>
        <v>0</v>
      </c>
      <c r="AY4933" s="86">
        <f t="shared" si="3978"/>
        <v>0</v>
      </c>
      <c r="AZ4933" s="86">
        <f t="shared" si="3979"/>
        <v>0</v>
      </c>
      <c r="BA4933" s="86">
        <f t="shared" si="3980"/>
        <v>0</v>
      </c>
      <c r="BB4933" s="86">
        <f t="shared" si="3981"/>
        <v>0</v>
      </c>
      <c r="BC4933" s="86">
        <f t="shared" si="3982"/>
        <v>0</v>
      </c>
      <c r="BD4933" s="86">
        <f t="shared" si="3983"/>
        <v>0</v>
      </c>
    </row>
    <row r="4934" spans="2:56" x14ac:dyDescent="0.3">
      <c r="B4934" s="169" t="s">
        <v>70</v>
      </c>
      <c r="C4934" s="248"/>
      <c r="D4934" s="249"/>
      <c r="E4934" s="172">
        <f t="shared" si="3969"/>
        <v>0</v>
      </c>
      <c r="F4934" s="248"/>
      <c r="G4934" s="249"/>
      <c r="H4934" s="172">
        <f t="shared" si="3970"/>
        <v>0</v>
      </c>
      <c r="I4934" s="248"/>
      <c r="J4934" s="250"/>
      <c r="K4934" s="174">
        <f t="shared" si="3971"/>
        <v>0</v>
      </c>
      <c r="L4934" s="248"/>
      <c r="M4934" s="250"/>
      <c r="N4934" s="251"/>
      <c r="O4934" s="248"/>
      <c r="P4934" s="251"/>
      <c r="Q4934" s="166">
        <f t="shared" si="3972"/>
        <v>0</v>
      </c>
      <c r="R4934" s="251"/>
      <c r="S4934" s="251"/>
      <c r="T4934" s="167">
        <f t="shared" si="3984"/>
        <v>0</v>
      </c>
      <c r="U4934" s="157"/>
      <c r="V4934" s="248"/>
      <c r="W4934" s="251"/>
      <c r="X4934" s="166">
        <f t="shared" si="3973"/>
        <v>0</v>
      </c>
      <c r="Y4934" s="251"/>
      <c r="Z4934" s="251"/>
      <c r="AA4934" s="167">
        <f t="shared" si="3985"/>
        <v>0</v>
      </c>
      <c r="AB4934" s="157"/>
      <c r="AC4934" s="248"/>
      <c r="AD4934" s="251"/>
      <c r="AE4934" s="166">
        <f t="shared" si="3974"/>
        <v>0</v>
      </c>
      <c r="AF4934" s="251"/>
      <c r="AG4934" s="251"/>
      <c r="AH4934" s="167">
        <f t="shared" si="3986"/>
        <v>0</v>
      </c>
      <c r="AJ4934" s="252"/>
      <c r="AK4934" s="253"/>
      <c r="AL4934" s="254"/>
      <c r="AM4934" s="253"/>
      <c r="AN4934" s="254"/>
      <c r="AO4934" s="253"/>
      <c r="AP4934" s="254"/>
      <c r="AQ4934" s="253"/>
      <c r="AR4934" s="254"/>
      <c r="AS4934" s="253"/>
      <c r="AT4934" s="254"/>
      <c r="AU4934" s="253"/>
      <c r="AV4934" s="163">
        <f t="shared" si="3976"/>
        <v>0</v>
      </c>
      <c r="AW4934" s="168">
        <f t="shared" si="3977"/>
        <v>0</v>
      </c>
      <c r="AY4934" s="163">
        <f t="shared" si="3978"/>
        <v>0</v>
      </c>
      <c r="AZ4934" s="163">
        <f t="shared" si="3979"/>
        <v>0</v>
      </c>
      <c r="BA4934" s="163">
        <f t="shared" si="3980"/>
        <v>0</v>
      </c>
      <c r="BB4934" s="163">
        <f t="shared" si="3981"/>
        <v>0</v>
      </c>
      <c r="BC4934" s="163">
        <f t="shared" si="3982"/>
        <v>0</v>
      </c>
      <c r="BD4934" s="163">
        <f t="shared" si="3983"/>
        <v>0</v>
      </c>
    </row>
    <row r="4935" spans="2:56" x14ac:dyDescent="0.3">
      <c r="B4935" s="169" t="s">
        <v>71</v>
      </c>
      <c r="C4935" s="248"/>
      <c r="D4935" s="249"/>
      <c r="E4935" s="172">
        <f t="shared" si="3969"/>
        <v>0</v>
      </c>
      <c r="F4935" s="248"/>
      <c r="G4935" s="249"/>
      <c r="H4935" s="172">
        <f t="shared" si="3970"/>
        <v>0</v>
      </c>
      <c r="I4935" s="248"/>
      <c r="J4935" s="250"/>
      <c r="K4935" s="174">
        <f t="shared" si="3971"/>
        <v>0</v>
      </c>
      <c r="L4935" s="248"/>
      <c r="M4935" s="250"/>
      <c r="N4935" s="251"/>
      <c r="O4935" s="248"/>
      <c r="P4935" s="251"/>
      <c r="Q4935" s="166">
        <f t="shared" si="3972"/>
        <v>0</v>
      </c>
      <c r="R4935" s="251"/>
      <c r="S4935" s="251"/>
      <c r="T4935" s="167">
        <f t="shared" si="3984"/>
        <v>0</v>
      </c>
      <c r="U4935" s="157"/>
      <c r="V4935" s="248"/>
      <c r="W4935" s="251"/>
      <c r="X4935" s="166">
        <f t="shared" si="3973"/>
        <v>0</v>
      </c>
      <c r="Y4935" s="251"/>
      <c r="Z4935" s="251"/>
      <c r="AA4935" s="167">
        <f t="shared" si="3985"/>
        <v>0</v>
      </c>
      <c r="AB4935" s="157"/>
      <c r="AC4935" s="248"/>
      <c r="AD4935" s="251"/>
      <c r="AE4935" s="166">
        <f t="shared" si="3974"/>
        <v>0</v>
      </c>
      <c r="AF4935" s="251"/>
      <c r="AG4935" s="251"/>
      <c r="AH4935" s="167">
        <f t="shared" si="3986"/>
        <v>0</v>
      </c>
      <c r="AJ4935" s="252"/>
      <c r="AK4935" s="253"/>
      <c r="AL4935" s="254"/>
      <c r="AM4935" s="253"/>
      <c r="AN4935" s="254"/>
      <c r="AO4935" s="253"/>
      <c r="AP4935" s="254"/>
      <c r="AQ4935" s="253"/>
      <c r="AR4935" s="254"/>
      <c r="AS4935" s="253"/>
      <c r="AT4935" s="254"/>
      <c r="AU4935" s="253"/>
      <c r="AV4935" s="163">
        <f t="shared" si="3976"/>
        <v>0</v>
      </c>
      <c r="AW4935" s="168">
        <f t="shared" si="3977"/>
        <v>0</v>
      </c>
      <c r="AY4935" s="163">
        <f t="shared" si="3978"/>
        <v>0</v>
      </c>
      <c r="AZ4935" s="163">
        <f t="shared" si="3979"/>
        <v>0</v>
      </c>
      <c r="BA4935" s="163">
        <f t="shared" si="3980"/>
        <v>0</v>
      </c>
      <c r="BB4935" s="163">
        <f t="shared" si="3981"/>
        <v>0</v>
      </c>
      <c r="BC4935" s="163">
        <f t="shared" si="3982"/>
        <v>0</v>
      </c>
      <c r="BD4935" s="163">
        <f t="shared" si="3983"/>
        <v>0</v>
      </c>
    </row>
    <row r="4936" spans="2:56" x14ac:dyDescent="0.3">
      <c r="B4936" s="169" t="s">
        <v>72</v>
      </c>
      <c r="C4936" s="248"/>
      <c r="D4936" s="249"/>
      <c r="E4936" s="172">
        <f t="shared" si="3969"/>
        <v>0</v>
      </c>
      <c r="F4936" s="248"/>
      <c r="G4936" s="249"/>
      <c r="H4936" s="172">
        <f t="shared" si="3970"/>
        <v>0</v>
      </c>
      <c r="I4936" s="248"/>
      <c r="J4936" s="250"/>
      <c r="K4936" s="174">
        <f t="shared" si="3971"/>
        <v>0</v>
      </c>
      <c r="L4936" s="248"/>
      <c r="M4936" s="250"/>
      <c r="N4936" s="251"/>
      <c r="O4936" s="248"/>
      <c r="P4936" s="251"/>
      <c r="Q4936" s="166">
        <f t="shared" si="3972"/>
        <v>0</v>
      </c>
      <c r="R4936" s="251"/>
      <c r="S4936" s="251"/>
      <c r="T4936" s="167">
        <f t="shared" si="3984"/>
        <v>0</v>
      </c>
      <c r="U4936" s="157"/>
      <c r="V4936" s="248"/>
      <c r="W4936" s="251"/>
      <c r="X4936" s="166">
        <f t="shared" si="3973"/>
        <v>0</v>
      </c>
      <c r="Y4936" s="251"/>
      <c r="Z4936" s="251"/>
      <c r="AA4936" s="167">
        <f t="shared" si="3985"/>
        <v>0</v>
      </c>
      <c r="AB4936" s="157"/>
      <c r="AC4936" s="248"/>
      <c r="AD4936" s="251"/>
      <c r="AE4936" s="166">
        <f t="shared" si="3974"/>
        <v>0</v>
      </c>
      <c r="AF4936" s="251"/>
      <c r="AG4936" s="251"/>
      <c r="AH4936" s="167">
        <f t="shared" si="3986"/>
        <v>0</v>
      </c>
      <c r="AJ4936" s="252"/>
      <c r="AK4936" s="253"/>
      <c r="AL4936" s="254"/>
      <c r="AM4936" s="253"/>
      <c r="AN4936" s="254"/>
      <c r="AO4936" s="253"/>
      <c r="AP4936" s="254"/>
      <c r="AQ4936" s="253"/>
      <c r="AR4936" s="254"/>
      <c r="AS4936" s="253"/>
      <c r="AT4936" s="254"/>
      <c r="AU4936" s="253"/>
      <c r="AV4936" s="163">
        <f t="shared" si="3976"/>
        <v>0</v>
      </c>
      <c r="AW4936" s="168">
        <f t="shared" si="3977"/>
        <v>0</v>
      </c>
      <c r="AY4936" s="163">
        <f t="shared" si="3978"/>
        <v>0</v>
      </c>
      <c r="AZ4936" s="163">
        <f t="shared" si="3979"/>
        <v>0</v>
      </c>
      <c r="BA4936" s="163">
        <f t="shared" si="3980"/>
        <v>0</v>
      </c>
      <c r="BB4936" s="163">
        <f t="shared" si="3981"/>
        <v>0</v>
      </c>
      <c r="BC4936" s="163">
        <f t="shared" si="3982"/>
        <v>0</v>
      </c>
      <c r="BD4936" s="163">
        <f t="shared" si="3983"/>
        <v>0</v>
      </c>
    </row>
    <row r="4937" spans="2:56" x14ac:dyDescent="0.3">
      <c r="B4937" s="179" t="s">
        <v>73</v>
      </c>
      <c r="C4937" s="83">
        <f>SUM(C4938:C4941)</f>
        <v>3665</v>
      </c>
      <c r="D4937" s="84">
        <f>SUM(D4938:D4941)</f>
        <v>3240.96</v>
      </c>
      <c r="E4937" s="85">
        <f t="shared" si="3969"/>
        <v>0.88430013642564809</v>
      </c>
      <c r="F4937" s="83">
        <f>SUM(F4938:F4941)</f>
        <v>242554</v>
      </c>
      <c r="G4937" s="84">
        <f>SUM(G4938:G4941)</f>
        <v>236803.75</v>
      </c>
      <c r="H4937" s="85">
        <f t="shared" si="3970"/>
        <v>0.97629290797100854</v>
      </c>
      <c r="I4937" s="83">
        <f>SUM(I4938:I4941)</f>
        <v>764235</v>
      </c>
      <c r="J4937" s="86">
        <f>SUM(J4938:J4941)</f>
        <v>761313.75</v>
      </c>
      <c r="K4937" s="87">
        <f t="shared" si="3971"/>
        <v>0.99617755009911868</v>
      </c>
      <c r="L4937" s="83">
        <f>SUM(L4938:L4941)</f>
        <v>800000</v>
      </c>
      <c r="M4937" s="86">
        <f>SUM(M4938:M4941)</f>
        <v>1149665</v>
      </c>
      <c r="N4937" s="88">
        <f>SUM(N4938:N4941)</f>
        <v>0</v>
      </c>
      <c r="O4937" s="83">
        <f>SUM(O4938:O4941)</f>
        <v>0</v>
      </c>
      <c r="P4937" s="88">
        <f>SUM(P4938:P4941)</f>
        <v>0</v>
      </c>
      <c r="Q4937" s="177">
        <f t="shared" si="3972"/>
        <v>0</v>
      </c>
      <c r="R4937" s="88">
        <f>SUM(R4938:R4941)</f>
        <v>0</v>
      </c>
      <c r="S4937" s="88">
        <f>SUM(S4938:S4941)</f>
        <v>0</v>
      </c>
      <c r="T4937" s="178">
        <f t="shared" si="3984"/>
        <v>0</v>
      </c>
      <c r="U4937" s="157"/>
      <c r="V4937" s="83">
        <f>SUM(V4938:V4941)</f>
        <v>0</v>
      </c>
      <c r="W4937" s="88">
        <f>SUM(W4938:W4941)</f>
        <v>0</v>
      </c>
      <c r="X4937" s="177">
        <f t="shared" si="3973"/>
        <v>0</v>
      </c>
      <c r="Y4937" s="88">
        <f>SUM(Y4938:Y4941)</f>
        <v>0</v>
      </c>
      <c r="Z4937" s="88">
        <f>SUM(Z4938:Z4941)</f>
        <v>0</v>
      </c>
      <c r="AA4937" s="178">
        <f t="shared" si="3985"/>
        <v>0</v>
      </c>
      <c r="AB4937" s="157"/>
      <c r="AC4937" s="83">
        <f>SUM(AC4938:AC4941)</f>
        <v>0</v>
      </c>
      <c r="AD4937" s="88">
        <f>SUM(AD4938:AD4941)</f>
        <v>0</v>
      </c>
      <c r="AE4937" s="177">
        <f t="shared" si="3974"/>
        <v>0</v>
      </c>
      <c r="AF4937" s="88">
        <f>SUM(AF4938:AF4941)</f>
        <v>0</v>
      </c>
      <c r="AG4937" s="88">
        <f>SUM(AG4938:AG4941)</f>
        <v>0</v>
      </c>
      <c r="AH4937" s="178">
        <f t="shared" si="3986"/>
        <v>0</v>
      </c>
      <c r="AJ4937" s="84">
        <f t="shared" ref="AJ4937:AU4937" si="3993">SUM(AJ4938:AJ4941)</f>
        <v>0</v>
      </c>
      <c r="AK4937" s="86">
        <f t="shared" si="3993"/>
        <v>0</v>
      </c>
      <c r="AL4937" s="88">
        <f t="shared" si="3993"/>
        <v>0</v>
      </c>
      <c r="AM4937" s="86">
        <f t="shared" si="3993"/>
        <v>0</v>
      </c>
      <c r="AN4937" s="88">
        <f t="shared" si="3993"/>
        <v>0</v>
      </c>
      <c r="AO4937" s="86">
        <f t="shared" si="3993"/>
        <v>0</v>
      </c>
      <c r="AP4937" s="88">
        <f t="shared" si="3993"/>
        <v>0</v>
      </c>
      <c r="AQ4937" s="86">
        <f t="shared" si="3993"/>
        <v>0</v>
      </c>
      <c r="AR4937" s="88">
        <f t="shared" si="3993"/>
        <v>0</v>
      </c>
      <c r="AS4937" s="86">
        <f t="shared" si="3993"/>
        <v>0</v>
      </c>
      <c r="AT4937" s="88">
        <f t="shared" si="3993"/>
        <v>0</v>
      </c>
      <c r="AU4937" s="86">
        <f t="shared" si="3993"/>
        <v>0</v>
      </c>
      <c r="AV4937" s="86">
        <f t="shared" si="3976"/>
        <v>0</v>
      </c>
      <c r="AW4937" s="93">
        <f t="shared" si="3977"/>
        <v>0</v>
      </c>
      <c r="AY4937" s="86">
        <f t="shared" si="3978"/>
        <v>0</v>
      </c>
      <c r="AZ4937" s="86">
        <f t="shared" si="3979"/>
        <v>0</v>
      </c>
      <c r="BA4937" s="86">
        <f t="shared" si="3980"/>
        <v>0</v>
      </c>
      <c r="BB4937" s="86">
        <f t="shared" si="3981"/>
        <v>0</v>
      </c>
      <c r="BC4937" s="86">
        <f t="shared" si="3982"/>
        <v>0</v>
      </c>
      <c r="BD4937" s="86">
        <f t="shared" si="3983"/>
        <v>0</v>
      </c>
    </row>
    <row r="4938" spans="2:56" x14ac:dyDescent="0.3">
      <c r="B4938" s="169" t="s">
        <v>74</v>
      </c>
      <c r="C4938" s="248">
        <v>1665</v>
      </c>
      <c r="D4938" s="249">
        <v>1664.51</v>
      </c>
      <c r="E4938" s="172">
        <f t="shared" si="3969"/>
        <v>0.99970570570570572</v>
      </c>
      <c r="F4938" s="248">
        <v>8400</v>
      </c>
      <c r="G4938" s="249">
        <v>8400</v>
      </c>
      <c r="H4938" s="172">
        <f t="shared" si="3970"/>
        <v>1</v>
      </c>
      <c r="I4938" s="248"/>
      <c r="J4938" s="250"/>
      <c r="K4938" s="174">
        <f t="shared" si="3971"/>
        <v>0</v>
      </c>
      <c r="L4938" s="248"/>
      <c r="M4938" s="250">
        <v>39665</v>
      </c>
      <c r="N4938" s="251"/>
      <c r="O4938" s="248"/>
      <c r="P4938" s="251"/>
      <c r="Q4938" s="166">
        <f t="shared" si="3972"/>
        <v>0</v>
      </c>
      <c r="R4938" s="251"/>
      <c r="S4938" s="251"/>
      <c r="T4938" s="167">
        <f t="shared" si="3984"/>
        <v>0</v>
      </c>
      <c r="U4938" s="157"/>
      <c r="V4938" s="248"/>
      <c r="W4938" s="251"/>
      <c r="X4938" s="166">
        <f t="shared" si="3973"/>
        <v>0</v>
      </c>
      <c r="Y4938" s="251"/>
      <c r="Z4938" s="251"/>
      <c r="AA4938" s="167">
        <f t="shared" si="3985"/>
        <v>0</v>
      </c>
      <c r="AB4938" s="157"/>
      <c r="AC4938" s="248"/>
      <c r="AD4938" s="251"/>
      <c r="AE4938" s="166">
        <f t="shared" si="3974"/>
        <v>0</v>
      </c>
      <c r="AF4938" s="251"/>
      <c r="AG4938" s="251"/>
      <c r="AH4938" s="167">
        <f t="shared" si="3986"/>
        <v>0</v>
      </c>
      <c r="AJ4938" s="252"/>
      <c r="AK4938" s="253"/>
      <c r="AL4938" s="254"/>
      <c r="AM4938" s="253"/>
      <c r="AN4938" s="254"/>
      <c r="AO4938" s="253"/>
      <c r="AP4938" s="254"/>
      <c r="AQ4938" s="253"/>
      <c r="AR4938" s="254"/>
      <c r="AS4938" s="253"/>
      <c r="AT4938" s="254"/>
      <c r="AU4938" s="253"/>
      <c r="AV4938" s="163">
        <f t="shared" si="3976"/>
        <v>0</v>
      </c>
      <c r="AW4938" s="168">
        <f t="shared" si="3977"/>
        <v>0</v>
      </c>
      <c r="AY4938" s="163">
        <f t="shared" si="3978"/>
        <v>0</v>
      </c>
      <c r="AZ4938" s="163">
        <f t="shared" si="3979"/>
        <v>0</v>
      </c>
      <c r="BA4938" s="163">
        <f t="shared" si="3980"/>
        <v>0</v>
      </c>
      <c r="BB4938" s="163">
        <f t="shared" si="3981"/>
        <v>0</v>
      </c>
      <c r="BC4938" s="163">
        <f t="shared" si="3982"/>
        <v>0</v>
      </c>
      <c r="BD4938" s="163">
        <f t="shared" si="3983"/>
        <v>0</v>
      </c>
    </row>
    <row r="4939" spans="2:56" x14ac:dyDescent="0.3">
      <c r="B4939" s="169" t="s">
        <v>75</v>
      </c>
      <c r="C4939" s="248"/>
      <c r="D4939" s="249"/>
      <c r="E4939" s="172">
        <f t="shared" si="3969"/>
        <v>0</v>
      </c>
      <c r="F4939" s="248">
        <v>9200</v>
      </c>
      <c r="G4939" s="249">
        <v>9200</v>
      </c>
      <c r="H4939" s="172">
        <f t="shared" si="3970"/>
        <v>1</v>
      </c>
      <c r="I4939" s="248">
        <v>2870</v>
      </c>
      <c r="J4939" s="250">
        <v>0</v>
      </c>
      <c r="K4939" s="174">
        <f t="shared" si="3971"/>
        <v>0</v>
      </c>
      <c r="L4939" s="248"/>
      <c r="M4939" s="250">
        <v>0</v>
      </c>
      <c r="N4939" s="251"/>
      <c r="O4939" s="248"/>
      <c r="P4939" s="251"/>
      <c r="Q4939" s="166">
        <f t="shared" si="3972"/>
        <v>0</v>
      </c>
      <c r="R4939" s="251"/>
      <c r="S4939" s="251"/>
      <c r="T4939" s="167">
        <f t="shared" si="3984"/>
        <v>0</v>
      </c>
      <c r="U4939" s="157"/>
      <c r="V4939" s="248"/>
      <c r="W4939" s="251"/>
      <c r="X4939" s="166">
        <f t="shared" si="3973"/>
        <v>0</v>
      </c>
      <c r="Y4939" s="251"/>
      <c r="Z4939" s="251"/>
      <c r="AA4939" s="167">
        <f t="shared" si="3985"/>
        <v>0</v>
      </c>
      <c r="AB4939" s="157"/>
      <c r="AC4939" s="248"/>
      <c r="AD4939" s="251"/>
      <c r="AE4939" s="166">
        <f t="shared" si="3974"/>
        <v>0</v>
      </c>
      <c r="AF4939" s="251"/>
      <c r="AG4939" s="251"/>
      <c r="AH4939" s="167">
        <f t="shared" si="3986"/>
        <v>0</v>
      </c>
      <c r="AJ4939" s="252"/>
      <c r="AK4939" s="253"/>
      <c r="AL4939" s="254"/>
      <c r="AM4939" s="253"/>
      <c r="AN4939" s="254"/>
      <c r="AO4939" s="253"/>
      <c r="AP4939" s="254"/>
      <c r="AQ4939" s="253"/>
      <c r="AR4939" s="254"/>
      <c r="AS4939" s="253"/>
      <c r="AT4939" s="254"/>
      <c r="AU4939" s="253"/>
      <c r="AV4939" s="163">
        <f t="shared" si="3976"/>
        <v>0</v>
      </c>
      <c r="AW4939" s="168">
        <f t="shared" si="3977"/>
        <v>0</v>
      </c>
      <c r="AY4939" s="163">
        <f t="shared" si="3978"/>
        <v>0</v>
      </c>
      <c r="AZ4939" s="163">
        <f t="shared" si="3979"/>
        <v>0</v>
      </c>
      <c r="BA4939" s="163">
        <f t="shared" si="3980"/>
        <v>0</v>
      </c>
      <c r="BB4939" s="163">
        <f t="shared" si="3981"/>
        <v>0</v>
      </c>
      <c r="BC4939" s="163">
        <f t="shared" si="3982"/>
        <v>0</v>
      </c>
      <c r="BD4939" s="163">
        <f t="shared" si="3983"/>
        <v>0</v>
      </c>
    </row>
    <row r="4940" spans="2:56" x14ac:dyDescent="0.3">
      <c r="B4940" s="169" t="s">
        <v>76</v>
      </c>
      <c r="C4940" s="248">
        <v>2000</v>
      </c>
      <c r="D4940" s="249">
        <v>1576.45</v>
      </c>
      <c r="E4940" s="172">
        <f t="shared" si="3969"/>
        <v>0.78822500000000006</v>
      </c>
      <c r="F4940" s="248">
        <v>11600</v>
      </c>
      <c r="G4940" s="249">
        <v>5850</v>
      </c>
      <c r="H4940" s="172">
        <f t="shared" si="3970"/>
        <v>0.50431034482758619</v>
      </c>
      <c r="I4940" s="248">
        <v>20800</v>
      </c>
      <c r="J4940" s="250">
        <v>20800</v>
      </c>
      <c r="K4940" s="174">
        <f t="shared" si="3971"/>
        <v>1</v>
      </c>
      <c r="L4940" s="248">
        <v>100000</v>
      </c>
      <c r="M4940" s="250">
        <v>100000</v>
      </c>
      <c r="N4940" s="251"/>
      <c r="O4940" s="248"/>
      <c r="P4940" s="251"/>
      <c r="Q4940" s="166">
        <f t="shared" si="3972"/>
        <v>0</v>
      </c>
      <c r="R4940" s="251"/>
      <c r="S4940" s="251"/>
      <c r="T4940" s="167">
        <f t="shared" si="3984"/>
        <v>0</v>
      </c>
      <c r="U4940" s="157"/>
      <c r="V4940" s="248"/>
      <c r="W4940" s="251"/>
      <c r="X4940" s="166">
        <f t="shared" si="3973"/>
        <v>0</v>
      </c>
      <c r="Y4940" s="251"/>
      <c r="Z4940" s="251"/>
      <c r="AA4940" s="167">
        <f t="shared" si="3985"/>
        <v>0</v>
      </c>
      <c r="AB4940" s="157"/>
      <c r="AC4940" s="248"/>
      <c r="AD4940" s="251"/>
      <c r="AE4940" s="166">
        <f t="shared" si="3974"/>
        <v>0</v>
      </c>
      <c r="AF4940" s="251"/>
      <c r="AG4940" s="251"/>
      <c r="AH4940" s="167">
        <f t="shared" si="3986"/>
        <v>0</v>
      </c>
      <c r="AJ4940" s="252"/>
      <c r="AK4940" s="253"/>
      <c r="AL4940" s="254"/>
      <c r="AM4940" s="253"/>
      <c r="AN4940" s="254"/>
      <c r="AO4940" s="253"/>
      <c r="AP4940" s="254"/>
      <c r="AQ4940" s="253"/>
      <c r="AR4940" s="254"/>
      <c r="AS4940" s="253"/>
      <c r="AT4940" s="254"/>
      <c r="AU4940" s="253"/>
      <c r="AV4940" s="163">
        <f t="shared" si="3976"/>
        <v>0</v>
      </c>
      <c r="AW4940" s="168">
        <f t="shared" si="3977"/>
        <v>0</v>
      </c>
      <c r="AY4940" s="163">
        <f t="shared" si="3978"/>
        <v>0</v>
      </c>
      <c r="AZ4940" s="163">
        <f t="shared" si="3979"/>
        <v>0</v>
      </c>
      <c r="BA4940" s="163">
        <f t="shared" si="3980"/>
        <v>0</v>
      </c>
      <c r="BB4940" s="163">
        <f t="shared" si="3981"/>
        <v>0</v>
      </c>
      <c r="BC4940" s="163">
        <f t="shared" si="3982"/>
        <v>0</v>
      </c>
      <c r="BD4940" s="163">
        <f t="shared" si="3983"/>
        <v>0</v>
      </c>
    </row>
    <row r="4941" spans="2:56" x14ac:dyDescent="0.3">
      <c r="B4941" s="169" t="s">
        <v>77</v>
      </c>
      <c r="C4941" s="248"/>
      <c r="D4941" s="249"/>
      <c r="E4941" s="172">
        <f t="shared" si="3969"/>
        <v>0</v>
      </c>
      <c r="F4941" s="248">
        <v>213354</v>
      </c>
      <c r="G4941" s="249">
        <v>213353.75</v>
      </c>
      <c r="H4941" s="172">
        <f t="shared" si="3970"/>
        <v>0.99999882823851438</v>
      </c>
      <c r="I4941" s="248">
        <v>740565</v>
      </c>
      <c r="J4941" s="250">
        <v>740513.75</v>
      </c>
      <c r="K4941" s="174">
        <f t="shared" si="3971"/>
        <v>0.99993079608137025</v>
      </c>
      <c r="L4941" s="248">
        <v>700000</v>
      </c>
      <c r="M4941" s="250">
        <v>1010000</v>
      </c>
      <c r="N4941" s="251"/>
      <c r="O4941" s="248"/>
      <c r="P4941" s="251"/>
      <c r="Q4941" s="166">
        <f t="shared" si="3972"/>
        <v>0</v>
      </c>
      <c r="R4941" s="251"/>
      <c r="S4941" s="251"/>
      <c r="T4941" s="167">
        <f t="shared" si="3984"/>
        <v>0</v>
      </c>
      <c r="U4941" s="157"/>
      <c r="V4941" s="248"/>
      <c r="W4941" s="251"/>
      <c r="X4941" s="166">
        <f t="shared" si="3973"/>
        <v>0</v>
      </c>
      <c r="Y4941" s="251"/>
      <c r="Z4941" s="251"/>
      <c r="AA4941" s="167">
        <f t="shared" si="3985"/>
        <v>0</v>
      </c>
      <c r="AB4941" s="157"/>
      <c r="AC4941" s="248"/>
      <c r="AD4941" s="251"/>
      <c r="AE4941" s="166">
        <f t="shared" si="3974"/>
        <v>0</v>
      </c>
      <c r="AF4941" s="251"/>
      <c r="AG4941" s="251"/>
      <c r="AH4941" s="167">
        <f t="shared" si="3986"/>
        <v>0</v>
      </c>
      <c r="AJ4941" s="252"/>
      <c r="AK4941" s="253"/>
      <c r="AL4941" s="254"/>
      <c r="AM4941" s="253"/>
      <c r="AN4941" s="254"/>
      <c r="AO4941" s="253"/>
      <c r="AP4941" s="254"/>
      <c r="AQ4941" s="253"/>
      <c r="AR4941" s="254"/>
      <c r="AS4941" s="253"/>
      <c r="AT4941" s="254"/>
      <c r="AU4941" s="253"/>
      <c r="AV4941" s="163">
        <f t="shared" si="3976"/>
        <v>0</v>
      </c>
      <c r="AW4941" s="168">
        <f t="shared" si="3977"/>
        <v>0</v>
      </c>
      <c r="AY4941" s="163">
        <f t="shared" si="3978"/>
        <v>0</v>
      </c>
      <c r="AZ4941" s="163">
        <f t="shared" si="3979"/>
        <v>0</v>
      </c>
      <c r="BA4941" s="163">
        <f t="shared" si="3980"/>
        <v>0</v>
      </c>
      <c r="BB4941" s="163">
        <f t="shared" si="3981"/>
        <v>0</v>
      </c>
      <c r="BC4941" s="163">
        <f t="shared" si="3982"/>
        <v>0</v>
      </c>
      <c r="BD4941" s="163">
        <f t="shared" si="3983"/>
        <v>0</v>
      </c>
    </row>
    <row r="4942" spans="2:56" x14ac:dyDescent="0.3">
      <c r="B4942" s="179" t="s">
        <v>78</v>
      </c>
      <c r="C4942" s="83">
        <f>SUM(C4943)</f>
        <v>0</v>
      </c>
      <c r="D4942" s="84">
        <f>SUM(D4943)</f>
        <v>0</v>
      </c>
      <c r="E4942" s="85">
        <f t="shared" si="3969"/>
        <v>0</v>
      </c>
      <c r="F4942" s="83">
        <f>SUM(F4943)</f>
        <v>0</v>
      </c>
      <c r="G4942" s="84">
        <f>SUM(G4943)</f>
        <v>0</v>
      </c>
      <c r="H4942" s="85">
        <f t="shared" si="3970"/>
        <v>0</v>
      </c>
      <c r="I4942" s="83">
        <f>SUM(I4943)</f>
        <v>0</v>
      </c>
      <c r="J4942" s="86">
        <f>SUM(J4943)</f>
        <v>0</v>
      </c>
      <c r="K4942" s="87">
        <f t="shared" si="3971"/>
        <v>0</v>
      </c>
      <c r="L4942" s="83">
        <f>SUM(L4943)</f>
        <v>0</v>
      </c>
      <c r="M4942" s="86">
        <f>SUM(M4943)</f>
        <v>0</v>
      </c>
      <c r="N4942" s="88">
        <f>SUM(N4943)</f>
        <v>0</v>
      </c>
      <c r="O4942" s="83">
        <f>SUM(O4943)</f>
        <v>0</v>
      </c>
      <c r="P4942" s="88">
        <f>SUM(P4943)</f>
        <v>0</v>
      </c>
      <c r="Q4942" s="177">
        <f t="shared" si="3972"/>
        <v>0</v>
      </c>
      <c r="R4942" s="88">
        <f>SUM(R4943)</f>
        <v>0</v>
      </c>
      <c r="S4942" s="88">
        <f>SUM(S4943)</f>
        <v>0</v>
      </c>
      <c r="T4942" s="178">
        <f t="shared" si="3984"/>
        <v>0</v>
      </c>
      <c r="U4942" s="157"/>
      <c r="V4942" s="83">
        <f>SUM(V4943)</f>
        <v>0</v>
      </c>
      <c r="W4942" s="88">
        <f>SUM(W4943)</f>
        <v>0</v>
      </c>
      <c r="X4942" s="177">
        <f t="shared" si="3973"/>
        <v>0</v>
      </c>
      <c r="Y4942" s="88">
        <f>SUM(Y4943)</f>
        <v>0</v>
      </c>
      <c r="Z4942" s="88">
        <f>SUM(Z4943)</f>
        <v>0</v>
      </c>
      <c r="AA4942" s="178">
        <f t="shared" si="3985"/>
        <v>0</v>
      </c>
      <c r="AB4942" s="157"/>
      <c r="AC4942" s="83">
        <f>SUM(AC4943)</f>
        <v>0</v>
      </c>
      <c r="AD4942" s="88">
        <f>SUM(AD4943)</f>
        <v>0</v>
      </c>
      <c r="AE4942" s="177">
        <f t="shared" si="3974"/>
        <v>0</v>
      </c>
      <c r="AF4942" s="88">
        <f>SUM(AF4943)</f>
        <v>0</v>
      </c>
      <c r="AG4942" s="88">
        <f>SUM(AG4943)</f>
        <v>0</v>
      </c>
      <c r="AH4942" s="178">
        <f t="shared" si="3986"/>
        <v>0</v>
      </c>
      <c r="AJ4942" s="84">
        <f t="shared" ref="AJ4942:AU4942" si="3994">SUM(AJ4943)</f>
        <v>0</v>
      </c>
      <c r="AK4942" s="86">
        <f t="shared" si="3994"/>
        <v>0</v>
      </c>
      <c r="AL4942" s="88">
        <f t="shared" si="3994"/>
        <v>0</v>
      </c>
      <c r="AM4942" s="86">
        <f t="shared" si="3994"/>
        <v>0</v>
      </c>
      <c r="AN4942" s="88">
        <f t="shared" si="3994"/>
        <v>0</v>
      </c>
      <c r="AO4942" s="86">
        <f t="shared" si="3994"/>
        <v>0</v>
      </c>
      <c r="AP4942" s="88">
        <f t="shared" si="3994"/>
        <v>0</v>
      </c>
      <c r="AQ4942" s="86">
        <f t="shared" si="3994"/>
        <v>0</v>
      </c>
      <c r="AR4942" s="88">
        <f t="shared" si="3994"/>
        <v>0</v>
      </c>
      <c r="AS4942" s="86">
        <f t="shared" si="3994"/>
        <v>0</v>
      </c>
      <c r="AT4942" s="88">
        <f t="shared" si="3994"/>
        <v>0</v>
      </c>
      <c r="AU4942" s="86">
        <f t="shared" si="3994"/>
        <v>0</v>
      </c>
      <c r="AV4942" s="86">
        <f t="shared" si="3976"/>
        <v>0</v>
      </c>
      <c r="AW4942" s="93">
        <f t="shared" si="3977"/>
        <v>0</v>
      </c>
      <c r="AY4942" s="86">
        <f t="shared" si="3978"/>
        <v>0</v>
      </c>
      <c r="AZ4942" s="86">
        <f t="shared" si="3979"/>
        <v>0</v>
      </c>
      <c r="BA4942" s="86">
        <f t="shared" si="3980"/>
        <v>0</v>
      </c>
      <c r="BB4942" s="86">
        <f t="shared" si="3981"/>
        <v>0</v>
      </c>
      <c r="BC4942" s="86">
        <f t="shared" si="3982"/>
        <v>0</v>
      </c>
      <c r="BD4942" s="86">
        <f t="shared" si="3983"/>
        <v>0</v>
      </c>
    </row>
    <row r="4943" spans="2:56" x14ac:dyDescent="0.3">
      <c r="B4943" s="169" t="s">
        <v>79</v>
      </c>
      <c r="C4943" s="248"/>
      <c r="D4943" s="249"/>
      <c r="E4943" s="172">
        <f t="shared" si="3969"/>
        <v>0</v>
      </c>
      <c r="F4943" s="248"/>
      <c r="G4943" s="249"/>
      <c r="H4943" s="172">
        <f t="shared" si="3970"/>
        <v>0</v>
      </c>
      <c r="I4943" s="248"/>
      <c r="J4943" s="250"/>
      <c r="K4943" s="174">
        <f t="shared" si="3971"/>
        <v>0</v>
      </c>
      <c r="L4943" s="248"/>
      <c r="M4943" s="250"/>
      <c r="N4943" s="251"/>
      <c r="O4943" s="248"/>
      <c r="P4943" s="251"/>
      <c r="Q4943" s="166">
        <f t="shared" si="3972"/>
        <v>0</v>
      </c>
      <c r="R4943" s="251"/>
      <c r="S4943" s="251"/>
      <c r="T4943" s="167">
        <f t="shared" si="3984"/>
        <v>0</v>
      </c>
      <c r="U4943" s="157"/>
      <c r="V4943" s="248"/>
      <c r="W4943" s="251"/>
      <c r="X4943" s="166">
        <f t="shared" si="3973"/>
        <v>0</v>
      </c>
      <c r="Y4943" s="251"/>
      <c r="Z4943" s="251"/>
      <c r="AA4943" s="167">
        <f t="shared" si="3985"/>
        <v>0</v>
      </c>
      <c r="AB4943" s="157"/>
      <c r="AC4943" s="248"/>
      <c r="AD4943" s="251"/>
      <c r="AE4943" s="166">
        <f t="shared" si="3974"/>
        <v>0</v>
      </c>
      <c r="AF4943" s="251"/>
      <c r="AG4943" s="251"/>
      <c r="AH4943" s="167">
        <f t="shared" si="3986"/>
        <v>0</v>
      </c>
      <c r="AJ4943" s="252"/>
      <c r="AK4943" s="253"/>
      <c r="AL4943" s="254"/>
      <c r="AM4943" s="253"/>
      <c r="AN4943" s="254"/>
      <c r="AO4943" s="253"/>
      <c r="AP4943" s="254"/>
      <c r="AQ4943" s="253"/>
      <c r="AR4943" s="254"/>
      <c r="AS4943" s="253"/>
      <c r="AT4943" s="254"/>
      <c r="AU4943" s="253"/>
      <c r="AV4943" s="163">
        <f t="shared" si="3976"/>
        <v>0</v>
      </c>
      <c r="AW4943" s="168">
        <f t="shared" si="3977"/>
        <v>0</v>
      </c>
      <c r="AY4943" s="163">
        <f t="shared" si="3978"/>
        <v>0</v>
      </c>
      <c r="AZ4943" s="163">
        <f t="shared" si="3979"/>
        <v>0</v>
      </c>
      <c r="BA4943" s="163">
        <f t="shared" si="3980"/>
        <v>0</v>
      </c>
      <c r="BB4943" s="163">
        <f t="shared" si="3981"/>
        <v>0</v>
      </c>
      <c r="BC4943" s="163">
        <f t="shared" si="3982"/>
        <v>0</v>
      </c>
      <c r="BD4943" s="163">
        <f t="shared" si="3983"/>
        <v>0</v>
      </c>
    </row>
    <row r="4944" spans="2:56" x14ac:dyDescent="0.3">
      <c r="B4944" s="179" t="s">
        <v>80</v>
      </c>
      <c r="C4944" s="83">
        <f>SUM(C4945)</f>
        <v>0</v>
      </c>
      <c r="D4944" s="84">
        <f>SUM(D4945)</f>
        <v>0</v>
      </c>
      <c r="E4944" s="85">
        <f t="shared" si="3969"/>
        <v>0</v>
      </c>
      <c r="F4944" s="83">
        <f>SUM(F4945)</f>
        <v>0</v>
      </c>
      <c r="G4944" s="84">
        <f>SUM(G4945)</f>
        <v>0</v>
      </c>
      <c r="H4944" s="85">
        <f t="shared" si="3970"/>
        <v>0</v>
      </c>
      <c r="I4944" s="83">
        <f>SUM(I4945)</f>
        <v>0</v>
      </c>
      <c r="J4944" s="86">
        <f>SUM(J4945)</f>
        <v>0</v>
      </c>
      <c r="K4944" s="87">
        <f t="shared" si="3971"/>
        <v>0</v>
      </c>
      <c r="L4944" s="83">
        <f>SUM(L4945)</f>
        <v>0</v>
      </c>
      <c r="M4944" s="86">
        <f>SUM(M4945)</f>
        <v>0</v>
      </c>
      <c r="N4944" s="88">
        <f>SUM(N4945)</f>
        <v>0</v>
      </c>
      <c r="O4944" s="83">
        <f>SUM(O4945)</f>
        <v>0</v>
      </c>
      <c r="P4944" s="88">
        <f>SUM(P4945)</f>
        <v>0</v>
      </c>
      <c r="Q4944" s="177">
        <f t="shared" si="3972"/>
        <v>0</v>
      </c>
      <c r="R4944" s="88">
        <f>SUM(R4945)</f>
        <v>0</v>
      </c>
      <c r="S4944" s="88">
        <f>SUM(S4945)</f>
        <v>0</v>
      </c>
      <c r="T4944" s="178">
        <f t="shared" si="3984"/>
        <v>0</v>
      </c>
      <c r="U4944" s="157"/>
      <c r="V4944" s="83">
        <f>SUM(V4945)</f>
        <v>0</v>
      </c>
      <c r="W4944" s="88">
        <f>SUM(W4945)</f>
        <v>0</v>
      </c>
      <c r="X4944" s="177">
        <f t="shared" si="3973"/>
        <v>0</v>
      </c>
      <c r="Y4944" s="88">
        <f>SUM(Y4945)</f>
        <v>0</v>
      </c>
      <c r="Z4944" s="88">
        <f>SUM(Z4945)</f>
        <v>0</v>
      </c>
      <c r="AA4944" s="178">
        <f t="shared" si="3985"/>
        <v>0</v>
      </c>
      <c r="AB4944" s="157"/>
      <c r="AC4944" s="83">
        <f>SUM(AC4945)</f>
        <v>0</v>
      </c>
      <c r="AD4944" s="88">
        <f>SUM(AD4945)</f>
        <v>0</v>
      </c>
      <c r="AE4944" s="177">
        <f t="shared" si="3974"/>
        <v>0</v>
      </c>
      <c r="AF4944" s="88">
        <f>SUM(AF4945)</f>
        <v>0</v>
      </c>
      <c r="AG4944" s="88">
        <f>SUM(AG4945)</f>
        <v>0</v>
      </c>
      <c r="AH4944" s="178">
        <f t="shared" si="3986"/>
        <v>0</v>
      </c>
      <c r="AJ4944" s="84">
        <f t="shared" ref="AJ4944:AU4944" si="3995">SUM(AJ4945)</f>
        <v>0</v>
      </c>
      <c r="AK4944" s="86">
        <f t="shared" si="3995"/>
        <v>0</v>
      </c>
      <c r="AL4944" s="88">
        <f t="shared" si="3995"/>
        <v>0</v>
      </c>
      <c r="AM4944" s="86">
        <f t="shared" si="3995"/>
        <v>0</v>
      </c>
      <c r="AN4944" s="88">
        <f t="shared" si="3995"/>
        <v>0</v>
      </c>
      <c r="AO4944" s="86">
        <f t="shared" si="3995"/>
        <v>0</v>
      </c>
      <c r="AP4944" s="88">
        <f t="shared" si="3995"/>
        <v>0</v>
      </c>
      <c r="AQ4944" s="86">
        <f t="shared" si="3995"/>
        <v>0</v>
      </c>
      <c r="AR4944" s="88">
        <f t="shared" si="3995"/>
        <v>0</v>
      </c>
      <c r="AS4944" s="86">
        <f t="shared" si="3995"/>
        <v>0</v>
      </c>
      <c r="AT4944" s="88">
        <f t="shared" si="3995"/>
        <v>0</v>
      </c>
      <c r="AU4944" s="86">
        <f t="shared" si="3995"/>
        <v>0</v>
      </c>
      <c r="AV4944" s="86">
        <f t="shared" si="3976"/>
        <v>0</v>
      </c>
      <c r="AW4944" s="93">
        <f t="shared" si="3977"/>
        <v>0</v>
      </c>
      <c r="AY4944" s="86">
        <f t="shared" si="3978"/>
        <v>0</v>
      </c>
      <c r="AZ4944" s="86">
        <f t="shared" si="3979"/>
        <v>0</v>
      </c>
      <c r="BA4944" s="86">
        <f t="shared" si="3980"/>
        <v>0</v>
      </c>
      <c r="BB4944" s="86">
        <f t="shared" si="3981"/>
        <v>0</v>
      </c>
      <c r="BC4944" s="86">
        <f t="shared" si="3982"/>
        <v>0</v>
      </c>
      <c r="BD4944" s="86">
        <f t="shared" si="3983"/>
        <v>0</v>
      </c>
    </row>
    <row r="4945" spans="2:56" x14ac:dyDescent="0.3">
      <c r="B4945" s="169" t="s">
        <v>80</v>
      </c>
      <c r="C4945" s="248"/>
      <c r="D4945" s="249"/>
      <c r="E4945" s="172">
        <f t="shared" si="3969"/>
        <v>0</v>
      </c>
      <c r="F4945" s="248"/>
      <c r="G4945" s="249"/>
      <c r="H4945" s="172">
        <f t="shared" si="3970"/>
        <v>0</v>
      </c>
      <c r="I4945" s="248"/>
      <c r="J4945" s="250"/>
      <c r="K4945" s="174">
        <f t="shared" si="3971"/>
        <v>0</v>
      </c>
      <c r="L4945" s="248"/>
      <c r="M4945" s="250"/>
      <c r="N4945" s="251"/>
      <c r="O4945" s="248"/>
      <c r="P4945" s="251"/>
      <c r="Q4945" s="166">
        <f t="shared" si="3972"/>
        <v>0</v>
      </c>
      <c r="R4945" s="251"/>
      <c r="S4945" s="251"/>
      <c r="T4945" s="167">
        <f t="shared" si="3984"/>
        <v>0</v>
      </c>
      <c r="U4945" s="157"/>
      <c r="V4945" s="248"/>
      <c r="W4945" s="251"/>
      <c r="X4945" s="166">
        <f t="shared" si="3973"/>
        <v>0</v>
      </c>
      <c r="Y4945" s="251"/>
      <c r="Z4945" s="251"/>
      <c r="AA4945" s="167">
        <f t="shared" si="3985"/>
        <v>0</v>
      </c>
      <c r="AB4945" s="157"/>
      <c r="AC4945" s="248"/>
      <c r="AD4945" s="251"/>
      <c r="AE4945" s="166">
        <f t="shared" si="3974"/>
        <v>0</v>
      </c>
      <c r="AF4945" s="251"/>
      <c r="AG4945" s="251"/>
      <c r="AH4945" s="167">
        <f t="shared" si="3986"/>
        <v>0</v>
      </c>
      <c r="AJ4945" s="252"/>
      <c r="AK4945" s="253"/>
      <c r="AL4945" s="254"/>
      <c r="AM4945" s="253"/>
      <c r="AN4945" s="254"/>
      <c r="AO4945" s="253"/>
      <c r="AP4945" s="254"/>
      <c r="AQ4945" s="253"/>
      <c r="AR4945" s="254"/>
      <c r="AS4945" s="253"/>
      <c r="AT4945" s="254"/>
      <c r="AU4945" s="253"/>
      <c r="AV4945" s="163">
        <f t="shared" si="3976"/>
        <v>0</v>
      </c>
      <c r="AW4945" s="168">
        <f t="shared" si="3977"/>
        <v>0</v>
      </c>
      <c r="AY4945" s="163">
        <f t="shared" si="3978"/>
        <v>0</v>
      </c>
      <c r="AZ4945" s="163">
        <f t="shared" si="3979"/>
        <v>0</v>
      </c>
      <c r="BA4945" s="163">
        <f t="shared" si="3980"/>
        <v>0</v>
      </c>
      <c r="BB4945" s="163">
        <f t="shared" si="3981"/>
        <v>0</v>
      </c>
      <c r="BC4945" s="163">
        <f t="shared" si="3982"/>
        <v>0</v>
      </c>
      <c r="BD4945" s="163">
        <f t="shared" si="3983"/>
        <v>0</v>
      </c>
    </row>
    <row r="4946" spans="2:56" x14ac:dyDescent="0.3">
      <c r="B4946" s="179" t="s">
        <v>81</v>
      </c>
      <c r="C4946" s="83">
        <f>SUM(C4947)</f>
        <v>5000</v>
      </c>
      <c r="D4946" s="84">
        <f>SUM(D4947)</f>
        <v>4650</v>
      </c>
      <c r="E4946" s="85">
        <f t="shared" si="3969"/>
        <v>0.93</v>
      </c>
      <c r="F4946" s="83">
        <f>SUM(F4947)</f>
        <v>100</v>
      </c>
      <c r="G4946" s="84">
        <f>SUM(G4947)</f>
        <v>0</v>
      </c>
      <c r="H4946" s="85">
        <f t="shared" si="3970"/>
        <v>0</v>
      </c>
      <c r="I4946" s="83">
        <f>SUM(I4947)</f>
        <v>126130</v>
      </c>
      <c r="J4946" s="86">
        <f>SUM(J4947)</f>
        <v>126126.39999999999</v>
      </c>
      <c r="K4946" s="87">
        <f t="shared" si="3971"/>
        <v>0.9999714580195036</v>
      </c>
      <c r="L4946" s="83">
        <f>SUM(L4947)</f>
        <v>0</v>
      </c>
      <c r="M4946" s="86">
        <f>SUM(M4947)</f>
        <v>0</v>
      </c>
      <c r="N4946" s="88">
        <f>SUM(N4947)</f>
        <v>0</v>
      </c>
      <c r="O4946" s="83">
        <f>SUM(O4947)</f>
        <v>0</v>
      </c>
      <c r="P4946" s="88">
        <f>SUM(P4947)</f>
        <v>50000</v>
      </c>
      <c r="Q4946" s="177">
        <f t="shared" si="3972"/>
        <v>50000</v>
      </c>
      <c r="R4946" s="88">
        <f>SUM(R4947)</f>
        <v>0</v>
      </c>
      <c r="S4946" s="88">
        <f>SUM(S4947)</f>
        <v>0</v>
      </c>
      <c r="T4946" s="178">
        <f t="shared" si="3984"/>
        <v>50000</v>
      </c>
      <c r="U4946" s="157"/>
      <c r="V4946" s="83">
        <f>SUM(V4947)</f>
        <v>0</v>
      </c>
      <c r="W4946" s="88">
        <f>SUM(W4947)</f>
        <v>0</v>
      </c>
      <c r="X4946" s="177">
        <f t="shared" si="3973"/>
        <v>0</v>
      </c>
      <c r="Y4946" s="88">
        <f>SUM(Y4947)</f>
        <v>0</v>
      </c>
      <c r="Z4946" s="88">
        <f>SUM(Z4947)</f>
        <v>0</v>
      </c>
      <c r="AA4946" s="178">
        <f t="shared" si="3985"/>
        <v>0</v>
      </c>
      <c r="AB4946" s="157"/>
      <c r="AC4946" s="83">
        <f>SUM(AC4947)</f>
        <v>0</v>
      </c>
      <c r="AD4946" s="88">
        <f>SUM(AD4947)</f>
        <v>0</v>
      </c>
      <c r="AE4946" s="177">
        <f t="shared" si="3974"/>
        <v>0</v>
      </c>
      <c r="AF4946" s="88">
        <f>SUM(AF4947)</f>
        <v>0</v>
      </c>
      <c r="AG4946" s="88">
        <f>SUM(AG4947)</f>
        <v>0</v>
      </c>
      <c r="AH4946" s="178">
        <f t="shared" si="3986"/>
        <v>0</v>
      </c>
      <c r="AJ4946" s="84">
        <f t="shared" ref="AJ4946:AU4946" si="3996">SUM(AJ4947)</f>
        <v>10000</v>
      </c>
      <c r="AK4946" s="86">
        <f t="shared" si="3996"/>
        <v>0</v>
      </c>
      <c r="AL4946" s="88">
        <f t="shared" si="3996"/>
        <v>0</v>
      </c>
      <c r="AM4946" s="86">
        <f t="shared" si="3996"/>
        <v>10000</v>
      </c>
      <c r="AN4946" s="88">
        <f t="shared" si="3996"/>
        <v>0</v>
      </c>
      <c r="AO4946" s="86">
        <f t="shared" si="3996"/>
        <v>0</v>
      </c>
      <c r="AP4946" s="88">
        <f t="shared" si="3996"/>
        <v>10000</v>
      </c>
      <c r="AQ4946" s="86">
        <f t="shared" si="3996"/>
        <v>0</v>
      </c>
      <c r="AR4946" s="88">
        <f t="shared" si="3996"/>
        <v>0</v>
      </c>
      <c r="AS4946" s="86">
        <f t="shared" si="3996"/>
        <v>10000</v>
      </c>
      <c r="AT4946" s="88">
        <f t="shared" si="3996"/>
        <v>0</v>
      </c>
      <c r="AU4946" s="86">
        <f t="shared" si="3996"/>
        <v>10000</v>
      </c>
      <c r="AV4946" s="86">
        <f t="shared" si="3976"/>
        <v>50000</v>
      </c>
      <c r="AW4946" s="93">
        <f t="shared" si="3977"/>
        <v>0</v>
      </c>
      <c r="AY4946" s="86">
        <f t="shared" si="3978"/>
        <v>10000</v>
      </c>
      <c r="AZ4946" s="86">
        <f t="shared" si="3979"/>
        <v>10000</v>
      </c>
      <c r="BA4946" s="86">
        <f t="shared" si="3980"/>
        <v>10000</v>
      </c>
      <c r="BB4946" s="86">
        <f t="shared" si="3981"/>
        <v>20000</v>
      </c>
      <c r="BC4946" s="86">
        <f t="shared" si="3982"/>
        <v>50000</v>
      </c>
      <c r="BD4946" s="86">
        <f t="shared" si="3983"/>
        <v>0</v>
      </c>
    </row>
    <row r="4947" spans="2:56" x14ac:dyDescent="0.3">
      <c r="B4947" s="169" t="s">
        <v>81</v>
      </c>
      <c r="C4947" s="248">
        <v>5000</v>
      </c>
      <c r="D4947" s="249">
        <v>4650</v>
      </c>
      <c r="E4947" s="172">
        <f t="shared" si="3969"/>
        <v>0.93</v>
      </c>
      <c r="F4947" s="248">
        <v>100</v>
      </c>
      <c r="G4947" s="249"/>
      <c r="H4947" s="172">
        <f t="shared" si="3970"/>
        <v>0</v>
      </c>
      <c r="I4947" s="248">
        <v>126130</v>
      </c>
      <c r="J4947" s="250">
        <v>126126.39999999999</v>
      </c>
      <c r="K4947" s="174">
        <f t="shared" si="3971"/>
        <v>0.9999714580195036</v>
      </c>
      <c r="L4947" s="248"/>
      <c r="M4947" s="250"/>
      <c r="N4947" s="251"/>
      <c r="O4947" s="248"/>
      <c r="P4947" s="251">
        <v>50000</v>
      </c>
      <c r="Q4947" s="166">
        <f t="shared" si="3972"/>
        <v>50000</v>
      </c>
      <c r="R4947" s="251"/>
      <c r="S4947" s="251"/>
      <c r="T4947" s="167">
        <f t="shared" si="3984"/>
        <v>50000</v>
      </c>
      <c r="U4947" s="157"/>
      <c r="V4947" s="248"/>
      <c r="W4947" s="251"/>
      <c r="X4947" s="166">
        <f t="shared" si="3973"/>
        <v>0</v>
      </c>
      <c r="Y4947" s="251"/>
      <c r="Z4947" s="251"/>
      <c r="AA4947" s="167">
        <f t="shared" si="3985"/>
        <v>0</v>
      </c>
      <c r="AB4947" s="157"/>
      <c r="AC4947" s="248"/>
      <c r="AD4947" s="251"/>
      <c r="AE4947" s="166">
        <f t="shared" si="3974"/>
        <v>0</v>
      </c>
      <c r="AF4947" s="251"/>
      <c r="AG4947" s="251"/>
      <c r="AH4947" s="167">
        <f t="shared" si="3986"/>
        <v>0</v>
      </c>
      <c r="AJ4947" s="252">
        <v>10000</v>
      </c>
      <c r="AK4947" s="253"/>
      <c r="AL4947" s="254"/>
      <c r="AM4947" s="253">
        <v>10000</v>
      </c>
      <c r="AN4947" s="254"/>
      <c r="AO4947" s="253"/>
      <c r="AP4947" s="254">
        <v>10000</v>
      </c>
      <c r="AQ4947" s="253"/>
      <c r="AR4947" s="254"/>
      <c r="AS4947" s="253">
        <v>10000</v>
      </c>
      <c r="AT4947" s="254"/>
      <c r="AU4947" s="253">
        <v>10000</v>
      </c>
      <c r="AV4947" s="163">
        <f t="shared" si="3976"/>
        <v>50000</v>
      </c>
      <c r="AW4947" s="168">
        <f t="shared" si="3977"/>
        <v>0</v>
      </c>
      <c r="AY4947" s="163">
        <f t="shared" si="3978"/>
        <v>10000</v>
      </c>
      <c r="AZ4947" s="163">
        <f t="shared" si="3979"/>
        <v>10000</v>
      </c>
      <c r="BA4947" s="163">
        <f t="shared" si="3980"/>
        <v>10000</v>
      </c>
      <c r="BB4947" s="163">
        <f t="shared" si="3981"/>
        <v>20000</v>
      </c>
      <c r="BC4947" s="163">
        <f t="shared" si="3982"/>
        <v>50000</v>
      </c>
      <c r="BD4947" s="163">
        <f t="shared" si="3983"/>
        <v>0</v>
      </c>
    </row>
    <row r="4948" spans="2:56" x14ac:dyDescent="0.3">
      <c r="B4948" s="179" t="s">
        <v>82</v>
      </c>
      <c r="C4948" s="83">
        <f>SUM(C4949:C4954)</f>
        <v>0</v>
      </c>
      <c r="D4948" s="84">
        <f>SUM(D4949:D4954)</f>
        <v>0</v>
      </c>
      <c r="E4948" s="85">
        <f t="shared" si="3969"/>
        <v>0</v>
      </c>
      <c r="F4948" s="83">
        <f>SUM(F4949:F4954)</f>
        <v>0</v>
      </c>
      <c r="G4948" s="84">
        <f>SUM(G4949:G4954)</f>
        <v>0</v>
      </c>
      <c r="H4948" s="85">
        <f t="shared" si="3970"/>
        <v>0</v>
      </c>
      <c r="I4948" s="83">
        <f>SUM(I4949:I4954)</f>
        <v>0</v>
      </c>
      <c r="J4948" s="86">
        <f>SUM(J4949:J4954)</f>
        <v>0</v>
      </c>
      <c r="K4948" s="87">
        <f t="shared" si="3971"/>
        <v>0</v>
      </c>
      <c r="L4948" s="83">
        <f>SUM(L4949:L4954)</f>
        <v>0</v>
      </c>
      <c r="M4948" s="86">
        <f>SUM(M4949:M4954)</f>
        <v>0</v>
      </c>
      <c r="N4948" s="88">
        <f>SUM(N4949:N4954)</f>
        <v>0</v>
      </c>
      <c r="O4948" s="83">
        <f>SUM(O4949:O4954)</f>
        <v>0</v>
      </c>
      <c r="P4948" s="88">
        <f>SUM(P4949:P4954)</f>
        <v>0</v>
      </c>
      <c r="Q4948" s="177">
        <f t="shared" si="3972"/>
        <v>0</v>
      </c>
      <c r="R4948" s="88">
        <f>SUM(R4949:R4954)</f>
        <v>0</v>
      </c>
      <c r="S4948" s="88">
        <f>SUM(S4949:S4954)</f>
        <v>0</v>
      </c>
      <c r="T4948" s="178">
        <f t="shared" si="3984"/>
        <v>0</v>
      </c>
      <c r="U4948" s="157"/>
      <c r="V4948" s="83">
        <f>SUM(V4949:V4954)</f>
        <v>0</v>
      </c>
      <c r="W4948" s="88">
        <f>SUM(W4949:W4954)</f>
        <v>0</v>
      </c>
      <c r="X4948" s="177">
        <f t="shared" si="3973"/>
        <v>0</v>
      </c>
      <c r="Y4948" s="88">
        <f>SUM(Y4949:Y4954)</f>
        <v>0</v>
      </c>
      <c r="Z4948" s="88">
        <f>SUM(Z4949:Z4954)</f>
        <v>0</v>
      </c>
      <c r="AA4948" s="178">
        <f t="shared" si="3985"/>
        <v>0</v>
      </c>
      <c r="AB4948" s="157"/>
      <c r="AC4948" s="83">
        <f>SUM(AC4949:AC4954)</f>
        <v>0</v>
      </c>
      <c r="AD4948" s="88">
        <f>SUM(AD4949:AD4954)</f>
        <v>0</v>
      </c>
      <c r="AE4948" s="177">
        <f t="shared" si="3974"/>
        <v>0</v>
      </c>
      <c r="AF4948" s="88">
        <f>SUM(AF4949:AF4954)</f>
        <v>0</v>
      </c>
      <c r="AG4948" s="88">
        <f>SUM(AG4949:AG4954)</f>
        <v>0</v>
      </c>
      <c r="AH4948" s="178">
        <f t="shared" si="3986"/>
        <v>0</v>
      </c>
      <c r="AJ4948" s="84">
        <f t="shared" ref="AJ4948:AU4948" si="3997">SUM(AJ4949:AJ4954)</f>
        <v>0</v>
      </c>
      <c r="AK4948" s="86">
        <f t="shared" si="3997"/>
        <v>0</v>
      </c>
      <c r="AL4948" s="88">
        <f t="shared" si="3997"/>
        <v>0</v>
      </c>
      <c r="AM4948" s="86">
        <f t="shared" si="3997"/>
        <v>0</v>
      </c>
      <c r="AN4948" s="88">
        <f t="shared" si="3997"/>
        <v>0</v>
      </c>
      <c r="AO4948" s="86">
        <f t="shared" si="3997"/>
        <v>0</v>
      </c>
      <c r="AP4948" s="88">
        <f t="shared" si="3997"/>
        <v>0</v>
      </c>
      <c r="AQ4948" s="86">
        <f t="shared" si="3997"/>
        <v>0</v>
      </c>
      <c r="AR4948" s="88">
        <f t="shared" si="3997"/>
        <v>0</v>
      </c>
      <c r="AS4948" s="86">
        <f t="shared" si="3997"/>
        <v>0</v>
      </c>
      <c r="AT4948" s="88">
        <f t="shared" si="3997"/>
        <v>0</v>
      </c>
      <c r="AU4948" s="86">
        <f t="shared" si="3997"/>
        <v>0</v>
      </c>
      <c r="AV4948" s="86">
        <f t="shared" si="3976"/>
        <v>0</v>
      </c>
      <c r="AW4948" s="93">
        <f t="shared" si="3977"/>
        <v>0</v>
      </c>
      <c r="AY4948" s="86">
        <f t="shared" si="3978"/>
        <v>0</v>
      </c>
      <c r="AZ4948" s="86">
        <f t="shared" si="3979"/>
        <v>0</v>
      </c>
      <c r="BA4948" s="86">
        <f t="shared" si="3980"/>
        <v>0</v>
      </c>
      <c r="BB4948" s="86">
        <f t="shared" si="3981"/>
        <v>0</v>
      </c>
      <c r="BC4948" s="86">
        <f t="shared" si="3982"/>
        <v>0</v>
      </c>
      <c r="BD4948" s="86">
        <f t="shared" si="3983"/>
        <v>0</v>
      </c>
    </row>
    <row r="4949" spans="2:56" x14ac:dyDescent="0.3">
      <c r="B4949" s="169" t="s">
        <v>83</v>
      </c>
      <c r="C4949" s="248"/>
      <c r="D4949" s="249"/>
      <c r="E4949" s="172">
        <f t="shared" si="3969"/>
        <v>0</v>
      </c>
      <c r="F4949" s="248"/>
      <c r="G4949" s="249"/>
      <c r="H4949" s="172">
        <f t="shared" si="3970"/>
        <v>0</v>
      </c>
      <c r="I4949" s="248"/>
      <c r="J4949" s="250"/>
      <c r="K4949" s="174">
        <f t="shared" si="3971"/>
        <v>0</v>
      </c>
      <c r="L4949" s="248"/>
      <c r="M4949" s="250"/>
      <c r="N4949" s="251"/>
      <c r="O4949" s="248"/>
      <c r="P4949" s="251"/>
      <c r="Q4949" s="166">
        <f t="shared" si="3972"/>
        <v>0</v>
      </c>
      <c r="R4949" s="251"/>
      <c r="S4949" s="251"/>
      <c r="T4949" s="167">
        <f t="shared" si="3984"/>
        <v>0</v>
      </c>
      <c r="U4949" s="157"/>
      <c r="V4949" s="248"/>
      <c r="W4949" s="251"/>
      <c r="X4949" s="166">
        <f t="shared" si="3973"/>
        <v>0</v>
      </c>
      <c r="Y4949" s="251"/>
      <c r="Z4949" s="251"/>
      <c r="AA4949" s="167">
        <f t="shared" si="3985"/>
        <v>0</v>
      </c>
      <c r="AB4949" s="157"/>
      <c r="AC4949" s="248"/>
      <c r="AD4949" s="251"/>
      <c r="AE4949" s="166">
        <f t="shared" si="3974"/>
        <v>0</v>
      </c>
      <c r="AF4949" s="251"/>
      <c r="AG4949" s="251"/>
      <c r="AH4949" s="167">
        <f t="shared" si="3986"/>
        <v>0</v>
      </c>
      <c r="AJ4949" s="252"/>
      <c r="AK4949" s="253"/>
      <c r="AL4949" s="254"/>
      <c r="AM4949" s="253"/>
      <c r="AN4949" s="254"/>
      <c r="AO4949" s="253"/>
      <c r="AP4949" s="254"/>
      <c r="AQ4949" s="253"/>
      <c r="AR4949" s="254"/>
      <c r="AS4949" s="253"/>
      <c r="AT4949" s="254"/>
      <c r="AU4949" s="253"/>
      <c r="AV4949" s="163">
        <f t="shared" si="3976"/>
        <v>0</v>
      </c>
      <c r="AW4949" s="168">
        <f t="shared" si="3977"/>
        <v>0</v>
      </c>
      <c r="AY4949" s="163">
        <f t="shared" si="3978"/>
        <v>0</v>
      </c>
      <c r="AZ4949" s="163">
        <f t="shared" si="3979"/>
        <v>0</v>
      </c>
      <c r="BA4949" s="163">
        <f t="shared" si="3980"/>
        <v>0</v>
      </c>
      <c r="BB4949" s="163">
        <f t="shared" si="3981"/>
        <v>0</v>
      </c>
      <c r="BC4949" s="163">
        <f t="shared" si="3982"/>
        <v>0</v>
      </c>
      <c r="BD4949" s="163">
        <f t="shared" si="3983"/>
        <v>0</v>
      </c>
    </row>
    <row r="4950" spans="2:56" x14ac:dyDescent="0.3">
      <c r="B4950" s="169" t="s">
        <v>84</v>
      </c>
      <c r="C4950" s="248"/>
      <c r="D4950" s="249"/>
      <c r="E4950" s="172">
        <f t="shared" si="3969"/>
        <v>0</v>
      </c>
      <c r="F4950" s="248"/>
      <c r="G4950" s="249"/>
      <c r="H4950" s="172">
        <f t="shared" si="3970"/>
        <v>0</v>
      </c>
      <c r="I4950" s="248"/>
      <c r="J4950" s="250"/>
      <c r="K4950" s="174">
        <f t="shared" si="3971"/>
        <v>0</v>
      </c>
      <c r="L4950" s="248"/>
      <c r="M4950" s="250"/>
      <c r="N4950" s="251"/>
      <c r="O4950" s="248"/>
      <c r="P4950" s="251"/>
      <c r="Q4950" s="166">
        <f t="shared" si="3972"/>
        <v>0</v>
      </c>
      <c r="R4950" s="251"/>
      <c r="S4950" s="251"/>
      <c r="T4950" s="167">
        <f t="shared" si="3984"/>
        <v>0</v>
      </c>
      <c r="U4950" s="157"/>
      <c r="V4950" s="248"/>
      <c r="W4950" s="251"/>
      <c r="X4950" s="166">
        <f t="shared" si="3973"/>
        <v>0</v>
      </c>
      <c r="Y4950" s="251"/>
      <c r="Z4950" s="251"/>
      <c r="AA4950" s="167">
        <f t="shared" si="3985"/>
        <v>0</v>
      </c>
      <c r="AB4950" s="157"/>
      <c r="AC4950" s="248"/>
      <c r="AD4950" s="251"/>
      <c r="AE4950" s="166">
        <f t="shared" si="3974"/>
        <v>0</v>
      </c>
      <c r="AF4950" s="251"/>
      <c r="AG4950" s="251"/>
      <c r="AH4950" s="167">
        <f t="shared" si="3986"/>
        <v>0</v>
      </c>
      <c r="AJ4950" s="252"/>
      <c r="AK4950" s="253"/>
      <c r="AL4950" s="254"/>
      <c r="AM4950" s="253"/>
      <c r="AN4950" s="254"/>
      <c r="AO4950" s="253"/>
      <c r="AP4950" s="254"/>
      <c r="AQ4950" s="253"/>
      <c r="AR4950" s="254"/>
      <c r="AS4950" s="253"/>
      <c r="AT4950" s="254"/>
      <c r="AU4950" s="253"/>
      <c r="AV4950" s="163">
        <f t="shared" si="3976"/>
        <v>0</v>
      </c>
      <c r="AW4950" s="168">
        <f t="shared" si="3977"/>
        <v>0</v>
      </c>
      <c r="AY4950" s="163">
        <f t="shared" si="3978"/>
        <v>0</v>
      </c>
      <c r="AZ4950" s="163">
        <f t="shared" si="3979"/>
        <v>0</v>
      </c>
      <c r="BA4950" s="163">
        <f t="shared" si="3980"/>
        <v>0</v>
      </c>
      <c r="BB4950" s="163">
        <f t="shared" si="3981"/>
        <v>0</v>
      </c>
      <c r="BC4950" s="163">
        <f t="shared" si="3982"/>
        <v>0</v>
      </c>
      <c r="BD4950" s="163">
        <f t="shared" si="3983"/>
        <v>0</v>
      </c>
    </row>
    <row r="4951" spans="2:56" x14ac:dyDescent="0.3">
      <c r="B4951" s="169" t="s">
        <v>85</v>
      </c>
      <c r="C4951" s="248"/>
      <c r="D4951" s="249"/>
      <c r="E4951" s="172">
        <f t="shared" si="3969"/>
        <v>0</v>
      </c>
      <c r="F4951" s="248"/>
      <c r="G4951" s="249"/>
      <c r="H4951" s="172">
        <f t="shared" si="3970"/>
        <v>0</v>
      </c>
      <c r="I4951" s="248"/>
      <c r="J4951" s="250"/>
      <c r="K4951" s="174">
        <f t="shared" si="3971"/>
        <v>0</v>
      </c>
      <c r="L4951" s="248"/>
      <c r="M4951" s="250"/>
      <c r="N4951" s="251"/>
      <c r="O4951" s="248"/>
      <c r="P4951" s="251"/>
      <c r="Q4951" s="166">
        <f t="shared" si="3972"/>
        <v>0</v>
      </c>
      <c r="R4951" s="251"/>
      <c r="S4951" s="251"/>
      <c r="T4951" s="167">
        <f t="shared" si="3984"/>
        <v>0</v>
      </c>
      <c r="U4951" s="157"/>
      <c r="V4951" s="248"/>
      <c r="W4951" s="251"/>
      <c r="X4951" s="166">
        <f t="shared" si="3973"/>
        <v>0</v>
      </c>
      <c r="Y4951" s="251"/>
      <c r="Z4951" s="251"/>
      <c r="AA4951" s="167">
        <f t="shared" si="3985"/>
        <v>0</v>
      </c>
      <c r="AB4951" s="157"/>
      <c r="AC4951" s="248"/>
      <c r="AD4951" s="251"/>
      <c r="AE4951" s="166">
        <f t="shared" si="3974"/>
        <v>0</v>
      </c>
      <c r="AF4951" s="251"/>
      <c r="AG4951" s="251"/>
      <c r="AH4951" s="167">
        <f t="shared" si="3986"/>
        <v>0</v>
      </c>
      <c r="AJ4951" s="252"/>
      <c r="AK4951" s="253"/>
      <c r="AL4951" s="254"/>
      <c r="AM4951" s="253"/>
      <c r="AN4951" s="254"/>
      <c r="AO4951" s="253"/>
      <c r="AP4951" s="254"/>
      <c r="AQ4951" s="253"/>
      <c r="AR4951" s="254"/>
      <c r="AS4951" s="253"/>
      <c r="AT4951" s="254"/>
      <c r="AU4951" s="253"/>
      <c r="AV4951" s="163">
        <f t="shared" si="3976"/>
        <v>0</v>
      </c>
      <c r="AW4951" s="168">
        <f t="shared" si="3977"/>
        <v>0</v>
      </c>
      <c r="AY4951" s="163">
        <f t="shared" si="3978"/>
        <v>0</v>
      </c>
      <c r="AZ4951" s="163">
        <f t="shared" si="3979"/>
        <v>0</v>
      </c>
      <c r="BA4951" s="163">
        <f t="shared" si="3980"/>
        <v>0</v>
      </c>
      <c r="BB4951" s="163">
        <f t="shared" si="3981"/>
        <v>0</v>
      </c>
      <c r="BC4951" s="163">
        <f t="shared" si="3982"/>
        <v>0</v>
      </c>
      <c r="BD4951" s="163">
        <f t="shared" si="3983"/>
        <v>0</v>
      </c>
    </row>
    <row r="4952" spans="2:56" x14ac:dyDescent="0.3">
      <c r="B4952" s="169" t="s">
        <v>86</v>
      </c>
      <c r="C4952" s="248"/>
      <c r="D4952" s="249"/>
      <c r="E4952" s="172">
        <f t="shared" si="3969"/>
        <v>0</v>
      </c>
      <c r="F4952" s="248"/>
      <c r="G4952" s="249"/>
      <c r="H4952" s="172">
        <f t="shared" si="3970"/>
        <v>0</v>
      </c>
      <c r="I4952" s="248"/>
      <c r="J4952" s="250"/>
      <c r="K4952" s="174">
        <f t="shared" si="3971"/>
        <v>0</v>
      </c>
      <c r="L4952" s="248"/>
      <c r="M4952" s="250"/>
      <c r="N4952" s="251"/>
      <c r="O4952" s="248"/>
      <c r="P4952" s="251"/>
      <c r="Q4952" s="166">
        <f t="shared" si="3972"/>
        <v>0</v>
      </c>
      <c r="R4952" s="251"/>
      <c r="S4952" s="251"/>
      <c r="T4952" s="167">
        <f t="shared" si="3984"/>
        <v>0</v>
      </c>
      <c r="U4952" s="157"/>
      <c r="V4952" s="248"/>
      <c r="W4952" s="251"/>
      <c r="X4952" s="166">
        <f t="shared" si="3973"/>
        <v>0</v>
      </c>
      <c r="Y4952" s="251"/>
      <c r="Z4952" s="251"/>
      <c r="AA4952" s="167">
        <f t="shared" si="3985"/>
        <v>0</v>
      </c>
      <c r="AB4952" s="157"/>
      <c r="AC4952" s="248"/>
      <c r="AD4952" s="251"/>
      <c r="AE4952" s="166">
        <f t="shared" si="3974"/>
        <v>0</v>
      </c>
      <c r="AF4952" s="251"/>
      <c r="AG4952" s="251"/>
      <c r="AH4952" s="167">
        <f t="shared" si="3986"/>
        <v>0</v>
      </c>
      <c r="AJ4952" s="252"/>
      <c r="AK4952" s="253"/>
      <c r="AL4952" s="254"/>
      <c r="AM4952" s="253"/>
      <c r="AN4952" s="254"/>
      <c r="AO4952" s="253"/>
      <c r="AP4952" s="254"/>
      <c r="AQ4952" s="253"/>
      <c r="AR4952" s="254"/>
      <c r="AS4952" s="253"/>
      <c r="AT4952" s="254"/>
      <c r="AU4952" s="253"/>
      <c r="AV4952" s="163">
        <f t="shared" si="3976"/>
        <v>0</v>
      </c>
      <c r="AW4952" s="168">
        <f t="shared" si="3977"/>
        <v>0</v>
      </c>
      <c r="AY4952" s="163">
        <f t="shared" si="3978"/>
        <v>0</v>
      </c>
      <c r="AZ4952" s="163">
        <f t="shared" si="3979"/>
        <v>0</v>
      </c>
      <c r="BA4952" s="163">
        <f t="shared" si="3980"/>
        <v>0</v>
      </c>
      <c r="BB4952" s="163">
        <f t="shared" si="3981"/>
        <v>0</v>
      </c>
      <c r="BC4952" s="163">
        <f t="shared" si="3982"/>
        <v>0</v>
      </c>
      <c r="BD4952" s="163">
        <f t="shared" si="3983"/>
        <v>0</v>
      </c>
    </row>
    <row r="4953" spans="2:56" x14ac:dyDescent="0.3">
      <c r="B4953" s="169" t="s">
        <v>87</v>
      </c>
      <c r="C4953" s="248"/>
      <c r="D4953" s="249"/>
      <c r="E4953" s="172">
        <f t="shared" si="3969"/>
        <v>0</v>
      </c>
      <c r="F4953" s="248"/>
      <c r="G4953" s="249"/>
      <c r="H4953" s="172">
        <f t="shared" si="3970"/>
        <v>0</v>
      </c>
      <c r="I4953" s="248"/>
      <c r="J4953" s="250"/>
      <c r="K4953" s="174">
        <f t="shared" si="3971"/>
        <v>0</v>
      </c>
      <c r="L4953" s="248"/>
      <c r="M4953" s="250"/>
      <c r="N4953" s="251"/>
      <c r="O4953" s="248"/>
      <c r="P4953" s="251"/>
      <c r="Q4953" s="166">
        <f t="shared" si="3972"/>
        <v>0</v>
      </c>
      <c r="R4953" s="251"/>
      <c r="S4953" s="251"/>
      <c r="T4953" s="167">
        <f t="shared" si="3984"/>
        <v>0</v>
      </c>
      <c r="U4953" s="157"/>
      <c r="V4953" s="248"/>
      <c r="W4953" s="251"/>
      <c r="X4953" s="166">
        <f t="shared" si="3973"/>
        <v>0</v>
      </c>
      <c r="Y4953" s="251"/>
      <c r="Z4953" s="251"/>
      <c r="AA4953" s="167">
        <f t="shared" si="3985"/>
        <v>0</v>
      </c>
      <c r="AB4953" s="157"/>
      <c r="AC4953" s="248"/>
      <c r="AD4953" s="251"/>
      <c r="AE4953" s="166">
        <f t="shared" si="3974"/>
        <v>0</v>
      </c>
      <c r="AF4953" s="251"/>
      <c r="AG4953" s="251"/>
      <c r="AH4953" s="167">
        <f t="shared" si="3986"/>
        <v>0</v>
      </c>
      <c r="AJ4953" s="252"/>
      <c r="AK4953" s="253"/>
      <c r="AL4953" s="254"/>
      <c r="AM4953" s="253"/>
      <c r="AN4953" s="254"/>
      <c r="AO4953" s="253"/>
      <c r="AP4953" s="254"/>
      <c r="AQ4953" s="253"/>
      <c r="AR4953" s="254"/>
      <c r="AS4953" s="253"/>
      <c r="AT4953" s="254"/>
      <c r="AU4953" s="253"/>
      <c r="AV4953" s="163">
        <f t="shared" si="3976"/>
        <v>0</v>
      </c>
      <c r="AW4953" s="168">
        <f t="shared" si="3977"/>
        <v>0</v>
      </c>
      <c r="AY4953" s="163">
        <f t="shared" si="3978"/>
        <v>0</v>
      </c>
      <c r="AZ4953" s="163">
        <f t="shared" si="3979"/>
        <v>0</v>
      </c>
      <c r="BA4953" s="163">
        <f t="shared" si="3980"/>
        <v>0</v>
      </c>
      <c r="BB4953" s="163">
        <f t="shared" si="3981"/>
        <v>0</v>
      </c>
      <c r="BC4953" s="163">
        <f t="shared" si="3982"/>
        <v>0</v>
      </c>
      <c r="BD4953" s="163">
        <f t="shared" si="3983"/>
        <v>0</v>
      </c>
    </row>
    <row r="4954" spans="2:56" x14ac:dyDescent="0.3">
      <c r="B4954" s="169" t="s">
        <v>88</v>
      </c>
      <c r="C4954" s="248"/>
      <c r="D4954" s="249"/>
      <c r="E4954" s="172">
        <f t="shared" si="3969"/>
        <v>0</v>
      </c>
      <c r="F4954" s="248"/>
      <c r="G4954" s="249"/>
      <c r="H4954" s="172">
        <f t="shared" si="3970"/>
        <v>0</v>
      </c>
      <c r="I4954" s="248"/>
      <c r="J4954" s="250"/>
      <c r="K4954" s="174">
        <f t="shared" si="3971"/>
        <v>0</v>
      </c>
      <c r="L4954" s="248"/>
      <c r="M4954" s="250"/>
      <c r="N4954" s="251"/>
      <c r="O4954" s="248"/>
      <c r="P4954" s="251"/>
      <c r="Q4954" s="166">
        <f t="shared" si="3972"/>
        <v>0</v>
      </c>
      <c r="R4954" s="251"/>
      <c r="S4954" s="251"/>
      <c r="T4954" s="167">
        <f t="shared" si="3984"/>
        <v>0</v>
      </c>
      <c r="U4954" s="157"/>
      <c r="V4954" s="248"/>
      <c r="W4954" s="251"/>
      <c r="X4954" s="166">
        <f t="shared" si="3973"/>
        <v>0</v>
      </c>
      <c r="Y4954" s="251"/>
      <c r="Z4954" s="251"/>
      <c r="AA4954" s="167">
        <f t="shared" si="3985"/>
        <v>0</v>
      </c>
      <c r="AB4954" s="157"/>
      <c r="AC4954" s="248"/>
      <c r="AD4954" s="251"/>
      <c r="AE4954" s="166">
        <f t="shared" si="3974"/>
        <v>0</v>
      </c>
      <c r="AF4954" s="251"/>
      <c r="AG4954" s="251"/>
      <c r="AH4954" s="167">
        <f t="shared" si="3986"/>
        <v>0</v>
      </c>
      <c r="AJ4954" s="252"/>
      <c r="AK4954" s="253"/>
      <c r="AL4954" s="254"/>
      <c r="AM4954" s="253"/>
      <c r="AN4954" s="254"/>
      <c r="AO4954" s="253"/>
      <c r="AP4954" s="254"/>
      <c r="AQ4954" s="253"/>
      <c r="AR4954" s="254"/>
      <c r="AS4954" s="253"/>
      <c r="AT4954" s="254"/>
      <c r="AU4954" s="253"/>
      <c r="AV4954" s="163">
        <f t="shared" si="3976"/>
        <v>0</v>
      </c>
      <c r="AW4954" s="168">
        <f t="shared" si="3977"/>
        <v>0</v>
      </c>
      <c r="AY4954" s="163">
        <f t="shared" si="3978"/>
        <v>0</v>
      </c>
      <c r="AZ4954" s="163">
        <f t="shared" si="3979"/>
        <v>0</v>
      </c>
      <c r="BA4954" s="163">
        <f t="shared" si="3980"/>
        <v>0</v>
      </c>
      <c r="BB4954" s="163">
        <f t="shared" si="3981"/>
        <v>0</v>
      </c>
      <c r="BC4954" s="163">
        <f t="shared" si="3982"/>
        <v>0</v>
      </c>
      <c r="BD4954" s="163">
        <f t="shared" si="3983"/>
        <v>0</v>
      </c>
    </row>
    <row r="4955" spans="2:56" x14ac:dyDescent="0.3">
      <c r="B4955" s="179" t="s">
        <v>89</v>
      </c>
      <c r="C4955" s="83">
        <f>SUM(C4956:C4961)</f>
        <v>0</v>
      </c>
      <c r="D4955" s="84">
        <f>SUM(D4956:D4961)</f>
        <v>0</v>
      </c>
      <c r="E4955" s="85">
        <f t="shared" si="3969"/>
        <v>0</v>
      </c>
      <c r="F4955" s="83">
        <f>SUM(F4956:F4961)</f>
        <v>0</v>
      </c>
      <c r="G4955" s="84">
        <f>SUM(G4956:G4961)</f>
        <v>0</v>
      </c>
      <c r="H4955" s="85">
        <f t="shared" si="3970"/>
        <v>0</v>
      </c>
      <c r="I4955" s="83">
        <f>SUM(I4956:I4961)</f>
        <v>0</v>
      </c>
      <c r="J4955" s="86">
        <f>SUM(J4956:J4961)</f>
        <v>0</v>
      </c>
      <c r="K4955" s="87">
        <f t="shared" si="3971"/>
        <v>0</v>
      </c>
      <c r="L4955" s="83">
        <f>SUM(L4956:L4961)</f>
        <v>0</v>
      </c>
      <c r="M4955" s="86">
        <f>SUM(M4956:M4961)</f>
        <v>0</v>
      </c>
      <c r="N4955" s="88">
        <f>SUM(N4956:N4961)</f>
        <v>0</v>
      </c>
      <c r="O4955" s="83">
        <f>SUM(O4956:O4961)</f>
        <v>0</v>
      </c>
      <c r="P4955" s="88">
        <f>SUM(P4956:P4961)</f>
        <v>0</v>
      </c>
      <c r="Q4955" s="177">
        <f t="shared" si="3972"/>
        <v>0</v>
      </c>
      <c r="R4955" s="88">
        <f>SUM(R4956:R4961)</f>
        <v>0</v>
      </c>
      <c r="S4955" s="88">
        <f>SUM(S4956:S4961)</f>
        <v>0</v>
      </c>
      <c r="T4955" s="178">
        <f t="shared" si="3984"/>
        <v>0</v>
      </c>
      <c r="U4955" s="157"/>
      <c r="V4955" s="83">
        <f>SUM(V4956:V4961)</f>
        <v>0</v>
      </c>
      <c r="W4955" s="88">
        <f>SUM(W4956:W4961)</f>
        <v>0</v>
      </c>
      <c r="X4955" s="177">
        <f t="shared" si="3973"/>
        <v>0</v>
      </c>
      <c r="Y4955" s="88">
        <f>SUM(Y4956:Y4961)</f>
        <v>0</v>
      </c>
      <c r="Z4955" s="88">
        <f>SUM(Z4956:Z4961)</f>
        <v>0</v>
      </c>
      <c r="AA4955" s="178">
        <f t="shared" si="3985"/>
        <v>0</v>
      </c>
      <c r="AB4955" s="157"/>
      <c r="AC4955" s="83">
        <f>SUM(AC4956:AC4961)</f>
        <v>0</v>
      </c>
      <c r="AD4955" s="88">
        <f>SUM(AD4956:AD4961)</f>
        <v>0</v>
      </c>
      <c r="AE4955" s="177">
        <f t="shared" si="3974"/>
        <v>0</v>
      </c>
      <c r="AF4955" s="88">
        <f>SUM(AF4956:AF4961)</f>
        <v>0</v>
      </c>
      <c r="AG4955" s="88">
        <f>SUM(AG4956:AG4961)</f>
        <v>0</v>
      </c>
      <c r="AH4955" s="178">
        <f t="shared" si="3986"/>
        <v>0</v>
      </c>
      <c r="AJ4955" s="84">
        <f t="shared" ref="AJ4955:AU4955" si="3998">SUM(AJ4956:AJ4961)</f>
        <v>0</v>
      </c>
      <c r="AK4955" s="86">
        <f t="shared" si="3998"/>
        <v>0</v>
      </c>
      <c r="AL4955" s="88">
        <f t="shared" si="3998"/>
        <v>0</v>
      </c>
      <c r="AM4955" s="86">
        <f t="shared" si="3998"/>
        <v>0</v>
      </c>
      <c r="AN4955" s="88">
        <f t="shared" si="3998"/>
        <v>0</v>
      </c>
      <c r="AO4955" s="86">
        <f t="shared" si="3998"/>
        <v>0</v>
      </c>
      <c r="AP4955" s="88">
        <f t="shared" si="3998"/>
        <v>0</v>
      </c>
      <c r="AQ4955" s="86">
        <f t="shared" si="3998"/>
        <v>0</v>
      </c>
      <c r="AR4955" s="88">
        <f t="shared" si="3998"/>
        <v>0</v>
      </c>
      <c r="AS4955" s="86">
        <f t="shared" si="3998"/>
        <v>0</v>
      </c>
      <c r="AT4955" s="88">
        <f t="shared" si="3998"/>
        <v>0</v>
      </c>
      <c r="AU4955" s="86">
        <f t="shared" si="3998"/>
        <v>0</v>
      </c>
      <c r="AV4955" s="86">
        <f t="shared" si="3976"/>
        <v>0</v>
      </c>
      <c r="AW4955" s="93">
        <f t="shared" si="3977"/>
        <v>0</v>
      </c>
      <c r="AY4955" s="86">
        <f t="shared" si="3978"/>
        <v>0</v>
      </c>
      <c r="AZ4955" s="86">
        <f t="shared" si="3979"/>
        <v>0</v>
      </c>
      <c r="BA4955" s="86">
        <f t="shared" si="3980"/>
        <v>0</v>
      </c>
      <c r="BB4955" s="86">
        <f t="shared" si="3981"/>
        <v>0</v>
      </c>
      <c r="BC4955" s="86">
        <f t="shared" si="3982"/>
        <v>0</v>
      </c>
      <c r="BD4955" s="86">
        <f t="shared" si="3983"/>
        <v>0</v>
      </c>
    </row>
    <row r="4956" spans="2:56" x14ac:dyDescent="0.3">
      <c r="B4956" s="169" t="s">
        <v>90</v>
      </c>
      <c r="C4956" s="248"/>
      <c r="D4956" s="249"/>
      <c r="E4956" s="172">
        <f t="shared" si="3969"/>
        <v>0</v>
      </c>
      <c r="F4956" s="248"/>
      <c r="G4956" s="249"/>
      <c r="H4956" s="172">
        <f t="shared" si="3970"/>
        <v>0</v>
      </c>
      <c r="I4956" s="248"/>
      <c r="J4956" s="250"/>
      <c r="K4956" s="174">
        <f t="shared" si="3971"/>
        <v>0</v>
      </c>
      <c r="L4956" s="248"/>
      <c r="M4956" s="250"/>
      <c r="N4956" s="251"/>
      <c r="O4956" s="248"/>
      <c r="P4956" s="251"/>
      <c r="Q4956" s="166">
        <f t="shared" si="3972"/>
        <v>0</v>
      </c>
      <c r="R4956" s="251"/>
      <c r="S4956" s="251"/>
      <c r="T4956" s="167">
        <f t="shared" si="3984"/>
        <v>0</v>
      </c>
      <c r="U4956" s="157"/>
      <c r="V4956" s="248"/>
      <c r="W4956" s="251"/>
      <c r="X4956" s="166">
        <f t="shared" si="3973"/>
        <v>0</v>
      </c>
      <c r="Y4956" s="251"/>
      <c r="Z4956" s="251"/>
      <c r="AA4956" s="167">
        <f t="shared" si="3985"/>
        <v>0</v>
      </c>
      <c r="AB4956" s="157"/>
      <c r="AC4956" s="248"/>
      <c r="AD4956" s="251"/>
      <c r="AE4956" s="166">
        <f t="shared" si="3974"/>
        <v>0</v>
      </c>
      <c r="AF4956" s="251"/>
      <c r="AG4956" s="251"/>
      <c r="AH4956" s="167">
        <f t="shared" si="3986"/>
        <v>0</v>
      </c>
      <c r="AJ4956" s="252"/>
      <c r="AK4956" s="253"/>
      <c r="AL4956" s="254"/>
      <c r="AM4956" s="253"/>
      <c r="AN4956" s="254"/>
      <c r="AO4956" s="253"/>
      <c r="AP4956" s="254"/>
      <c r="AQ4956" s="253"/>
      <c r="AR4956" s="254"/>
      <c r="AS4956" s="253"/>
      <c r="AT4956" s="254"/>
      <c r="AU4956" s="253"/>
      <c r="AV4956" s="163">
        <f t="shared" si="3976"/>
        <v>0</v>
      </c>
      <c r="AW4956" s="168">
        <f t="shared" si="3977"/>
        <v>0</v>
      </c>
      <c r="AY4956" s="163">
        <f t="shared" si="3978"/>
        <v>0</v>
      </c>
      <c r="AZ4956" s="163">
        <f t="shared" si="3979"/>
        <v>0</v>
      </c>
      <c r="BA4956" s="163">
        <f t="shared" si="3980"/>
        <v>0</v>
      </c>
      <c r="BB4956" s="163">
        <f t="shared" si="3981"/>
        <v>0</v>
      </c>
      <c r="BC4956" s="163">
        <f t="shared" si="3982"/>
        <v>0</v>
      </c>
      <c r="BD4956" s="163">
        <f t="shared" si="3983"/>
        <v>0</v>
      </c>
    </row>
    <row r="4957" spans="2:56" x14ac:dyDescent="0.3">
      <c r="B4957" s="169" t="s">
        <v>91</v>
      </c>
      <c r="C4957" s="248"/>
      <c r="D4957" s="249"/>
      <c r="E4957" s="172">
        <f t="shared" si="3969"/>
        <v>0</v>
      </c>
      <c r="F4957" s="248"/>
      <c r="G4957" s="249"/>
      <c r="H4957" s="172">
        <f t="shared" si="3970"/>
        <v>0</v>
      </c>
      <c r="I4957" s="248"/>
      <c r="J4957" s="250"/>
      <c r="K4957" s="174">
        <f t="shared" si="3971"/>
        <v>0</v>
      </c>
      <c r="L4957" s="248"/>
      <c r="M4957" s="250"/>
      <c r="N4957" s="251"/>
      <c r="O4957" s="248"/>
      <c r="P4957" s="251"/>
      <c r="Q4957" s="166">
        <f t="shared" si="3972"/>
        <v>0</v>
      </c>
      <c r="R4957" s="251"/>
      <c r="S4957" s="251"/>
      <c r="T4957" s="167">
        <f t="shared" si="3984"/>
        <v>0</v>
      </c>
      <c r="U4957" s="157"/>
      <c r="V4957" s="248"/>
      <c r="W4957" s="251"/>
      <c r="X4957" s="166">
        <f t="shared" si="3973"/>
        <v>0</v>
      </c>
      <c r="Y4957" s="251"/>
      <c r="Z4957" s="251"/>
      <c r="AA4957" s="167">
        <f t="shared" si="3985"/>
        <v>0</v>
      </c>
      <c r="AB4957" s="157"/>
      <c r="AC4957" s="248"/>
      <c r="AD4957" s="251"/>
      <c r="AE4957" s="166">
        <f t="shared" si="3974"/>
        <v>0</v>
      </c>
      <c r="AF4957" s="251"/>
      <c r="AG4957" s="251"/>
      <c r="AH4957" s="167">
        <f t="shared" si="3986"/>
        <v>0</v>
      </c>
      <c r="AJ4957" s="252"/>
      <c r="AK4957" s="253"/>
      <c r="AL4957" s="254"/>
      <c r="AM4957" s="253"/>
      <c r="AN4957" s="254"/>
      <c r="AO4957" s="253"/>
      <c r="AP4957" s="254"/>
      <c r="AQ4957" s="253"/>
      <c r="AR4957" s="254"/>
      <c r="AS4957" s="253"/>
      <c r="AT4957" s="254"/>
      <c r="AU4957" s="253"/>
      <c r="AV4957" s="163">
        <f t="shared" si="3976"/>
        <v>0</v>
      </c>
      <c r="AW4957" s="168">
        <f t="shared" si="3977"/>
        <v>0</v>
      </c>
      <c r="AY4957" s="163">
        <f t="shared" si="3978"/>
        <v>0</v>
      </c>
      <c r="AZ4957" s="163">
        <f t="shared" si="3979"/>
        <v>0</v>
      </c>
      <c r="BA4957" s="163">
        <f t="shared" si="3980"/>
        <v>0</v>
      </c>
      <c r="BB4957" s="163">
        <f t="shared" si="3981"/>
        <v>0</v>
      </c>
      <c r="BC4957" s="163">
        <f t="shared" si="3982"/>
        <v>0</v>
      </c>
      <c r="BD4957" s="163">
        <f t="shared" si="3983"/>
        <v>0</v>
      </c>
    </row>
    <row r="4958" spans="2:56" x14ac:dyDescent="0.3">
      <c r="B4958" s="169" t="s">
        <v>92</v>
      </c>
      <c r="C4958" s="248"/>
      <c r="D4958" s="249"/>
      <c r="E4958" s="172">
        <f t="shared" si="3969"/>
        <v>0</v>
      </c>
      <c r="F4958" s="248"/>
      <c r="G4958" s="249"/>
      <c r="H4958" s="172">
        <f t="shared" si="3970"/>
        <v>0</v>
      </c>
      <c r="I4958" s="248"/>
      <c r="J4958" s="250"/>
      <c r="K4958" s="174">
        <f t="shared" si="3971"/>
        <v>0</v>
      </c>
      <c r="L4958" s="248"/>
      <c r="M4958" s="250"/>
      <c r="N4958" s="251"/>
      <c r="O4958" s="248"/>
      <c r="P4958" s="251"/>
      <c r="Q4958" s="166">
        <f t="shared" si="3972"/>
        <v>0</v>
      </c>
      <c r="R4958" s="251"/>
      <c r="S4958" s="251"/>
      <c r="T4958" s="167">
        <f t="shared" si="3984"/>
        <v>0</v>
      </c>
      <c r="U4958" s="157"/>
      <c r="V4958" s="248"/>
      <c r="W4958" s="251"/>
      <c r="X4958" s="166">
        <f t="shared" si="3973"/>
        <v>0</v>
      </c>
      <c r="Y4958" s="251"/>
      <c r="Z4958" s="251"/>
      <c r="AA4958" s="167">
        <f t="shared" si="3985"/>
        <v>0</v>
      </c>
      <c r="AB4958" s="157"/>
      <c r="AC4958" s="248"/>
      <c r="AD4958" s="251"/>
      <c r="AE4958" s="166">
        <f t="shared" si="3974"/>
        <v>0</v>
      </c>
      <c r="AF4958" s="251"/>
      <c r="AG4958" s="251"/>
      <c r="AH4958" s="167">
        <f t="shared" si="3986"/>
        <v>0</v>
      </c>
      <c r="AJ4958" s="252"/>
      <c r="AK4958" s="253"/>
      <c r="AL4958" s="254"/>
      <c r="AM4958" s="253"/>
      <c r="AN4958" s="254"/>
      <c r="AO4958" s="253"/>
      <c r="AP4958" s="254"/>
      <c r="AQ4958" s="253"/>
      <c r="AR4958" s="254"/>
      <c r="AS4958" s="253"/>
      <c r="AT4958" s="254"/>
      <c r="AU4958" s="253"/>
      <c r="AV4958" s="163">
        <f t="shared" si="3976"/>
        <v>0</v>
      </c>
      <c r="AW4958" s="168">
        <f t="shared" si="3977"/>
        <v>0</v>
      </c>
      <c r="AY4958" s="163">
        <f t="shared" si="3978"/>
        <v>0</v>
      </c>
      <c r="AZ4958" s="163">
        <f t="shared" si="3979"/>
        <v>0</v>
      </c>
      <c r="BA4958" s="163">
        <f t="shared" si="3980"/>
        <v>0</v>
      </c>
      <c r="BB4958" s="163">
        <f t="shared" si="3981"/>
        <v>0</v>
      </c>
      <c r="BC4958" s="163">
        <f t="shared" si="3982"/>
        <v>0</v>
      </c>
      <c r="BD4958" s="163">
        <f t="shared" si="3983"/>
        <v>0</v>
      </c>
    </row>
    <row r="4959" spans="2:56" x14ac:dyDescent="0.3">
      <c r="B4959" s="169" t="s">
        <v>93</v>
      </c>
      <c r="C4959" s="248"/>
      <c r="D4959" s="249"/>
      <c r="E4959" s="172">
        <f t="shared" si="3969"/>
        <v>0</v>
      </c>
      <c r="F4959" s="248"/>
      <c r="G4959" s="249"/>
      <c r="H4959" s="172">
        <f t="shared" si="3970"/>
        <v>0</v>
      </c>
      <c r="I4959" s="248"/>
      <c r="J4959" s="250"/>
      <c r="K4959" s="174">
        <f t="shared" si="3971"/>
        <v>0</v>
      </c>
      <c r="L4959" s="248"/>
      <c r="M4959" s="250"/>
      <c r="N4959" s="251"/>
      <c r="O4959" s="248"/>
      <c r="P4959" s="251"/>
      <c r="Q4959" s="166">
        <f t="shared" si="3972"/>
        <v>0</v>
      </c>
      <c r="R4959" s="251"/>
      <c r="S4959" s="251"/>
      <c r="T4959" s="167">
        <f t="shared" si="3984"/>
        <v>0</v>
      </c>
      <c r="U4959" s="157"/>
      <c r="V4959" s="248"/>
      <c r="W4959" s="251"/>
      <c r="X4959" s="166">
        <f t="shared" si="3973"/>
        <v>0</v>
      </c>
      <c r="Y4959" s="251"/>
      <c r="Z4959" s="251"/>
      <c r="AA4959" s="167">
        <f t="shared" si="3985"/>
        <v>0</v>
      </c>
      <c r="AB4959" s="157"/>
      <c r="AC4959" s="248"/>
      <c r="AD4959" s="251"/>
      <c r="AE4959" s="166">
        <f t="shared" si="3974"/>
        <v>0</v>
      </c>
      <c r="AF4959" s="251"/>
      <c r="AG4959" s="251"/>
      <c r="AH4959" s="167">
        <f t="shared" si="3986"/>
        <v>0</v>
      </c>
      <c r="AJ4959" s="252"/>
      <c r="AK4959" s="253"/>
      <c r="AL4959" s="254"/>
      <c r="AM4959" s="253"/>
      <c r="AN4959" s="254"/>
      <c r="AO4959" s="253"/>
      <c r="AP4959" s="254"/>
      <c r="AQ4959" s="253"/>
      <c r="AR4959" s="254"/>
      <c r="AS4959" s="253"/>
      <c r="AT4959" s="254"/>
      <c r="AU4959" s="253"/>
      <c r="AV4959" s="163">
        <f t="shared" si="3976"/>
        <v>0</v>
      </c>
      <c r="AW4959" s="168">
        <f t="shared" si="3977"/>
        <v>0</v>
      </c>
      <c r="AY4959" s="163">
        <f t="shared" si="3978"/>
        <v>0</v>
      </c>
      <c r="AZ4959" s="163">
        <f t="shared" si="3979"/>
        <v>0</v>
      </c>
      <c r="BA4959" s="163">
        <f t="shared" si="3980"/>
        <v>0</v>
      </c>
      <c r="BB4959" s="163">
        <f t="shared" si="3981"/>
        <v>0</v>
      </c>
      <c r="BC4959" s="163">
        <f t="shared" si="3982"/>
        <v>0</v>
      </c>
      <c r="BD4959" s="163">
        <f t="shared" si="3983"/>
        <v>0</v>
      </c>
    </row>
    <row r="4960" spans="2:56" x14ac:dyDescent="0.3">
      <c r="B4960" s="169" t="s">
        <v>94</v>
      </c>
      <c r="C4960" s="248"/>
      <c r="D4960" s="249"/>
      <c r="E4960" s="172">
        <f t="shared" si="3969"/>
        <v>0</v>
      </c>
      <c r="F4960" s="248"/>
      <c r="G4960" s="249"/>
      <c r="H4960" s="172">
        <f t="shared" si="3970"/>
        <v>0</v>
      </c>
      <c r="I4960" s="248"/>
      <c r="J4960" s="250"/>
      <c r="K4960" s="174">
        <f t="shared" si="3971"/>
        <v>0</v>
      </c>
      <c r="L4960" s="248"/>
      <c r="M4960" s="250"/>
      <c r="N4960" s="251"/>
      <c r="O4960" s="248"/>
      <c r="P4960" s="251"/>
      <c r="Q4960" s="166">
        <f t="shared" si="3972"/>
        <v>0</v>
      </c>
      <c r="R4960" s="251"/>
      <c r="S4960" s="251"/>
      <c r="T4960" s="167">
        <f t="shared" si="3984"/>
        <v>0</v>
      </c>
      <c r="U4960" s="157"/>
      <c r="V4960" s="248"/>
      <c r="W4960" s="251"/>
      <c r="X4960" s="166">
        <f t="shared" si="3973"/>
        <v>0</v>
      </c>
      <c r="Y4960" s="251"/>
      <c r="Z4960" s="251"/>
      <c r="AA4960" s="167">
        <f t="shared" si="3985"/>
        <v>0</v>
      </c>
      <c r="AB4960" s="157"/>
      <c r="AC4960" s="248"/>
      <c r="AD4960" s="251"/>
      <c r="AE4960" s="166">
        <f t="shared" si="3974"/>
        <v>0</v>
      </c>
      <c r="AF4960" s="251"/>
      <c r="AG4960" s="251"/>
      <c r="AH4960" s="167">
        <f t="shared" si="3986"/>
        <v>0</v>
      </c>
      <c r="AJ4960" s="252"/>
      <c r="AK4960" s="253"/>
      <c r="AL4960" s="254"/>
      <c r="AM4960" s="253"/>
      <c r="AN4960" s="254"/>
      <c r="AO4960" s="253"/>
      <c r="AP4960" s="254"/>
      <c r="AQ4960" s="253"/>
      <c r="AR4960" s="254"/>
      <c r="AS4960" s="253"/>
      <c r="AT4960" s="254"/>
      <c r="AU4960" s="253"/>
      <c r="AV4960" s="163">
        <f t="shared" si="3976"/>
        <v>0</v>
      </c>
      <c r="AW4960" s="168">
        <f t="shared" si="3977"/>
        <v>0</v>
      </c>
      <c r="AY4960" s="163">
        <f t="shared" si="3978"/>
        <v>0</v>
      </c>
      <c r="AZ4960" s="163">
        <f t="shared" si="3979"/>
        <v>0</v>
      </c>
      <c r="BA4960" s="163">
        <f t="shared" si="3980"/>
        <v>0</v>
      </c>
      <c r="BB4960" s="163">
        <f t="shared" si="3981"/>
        <v>0</v>
      </c>
      <c r="BC4960" s="163">
        <f t="shared" si="3982"/>
        <v>0</v>
      </c>
      <c r="BD4960" s="163">
        <f t="shared" si="3983"/>
        <v>0</v>
      </c>
    </row>
    <row r="4961" spans="2:56" x14ac:dyDescent="0.3">
      <c r="B4961" s="169" t="s">
        <v>95</v>
      </c>
      <c r="C4961" s="248"/>
      <c r="D4961" s="249"/>
      <c r="E4961" s="172">
        <f t="shared" si="3969"/>
        <v>0</v>
      </c>
      <c r="F4961" s="248"/>
      <c r="G4961" s="249"/>
      <c r="H4961" s="172">
        <f t="shared" si="3970"/>
        <v>0</v>
      </c>
      <c r="I4961" s="248"/>
      <c r="J4961" s="250"/>
      <c r="K4961" s="174">
        <f t="shared" si="3971"/>
        <v>0</v>
      </c>
      <c r="L4961" s="248"/>
      <c r="M4961" s="250"/>
      <c r="N4961" s="251"/>
      <c r="O4961" s="248"/>
      <c r="P4961" s="251"/>
      <c r="Q4961" s="166">
        <f t="shared" si="3972"/>
        <v>0</v>
      </c>
      <c r="R4961" s="251"/>
      <c r="S4961" s="251"/>
      <c r="T4961" s="167">
        <f t="shared" si="3984"/>
        <v>0</v>
      </c>
      <c r="U4961" s="157"/>
      <c r="V4961" s="248"/>
      <c r="W4961" s="251"/>
      <c r="X4961" s="166">
        <f t="shared" si="3973"/>
        <v>0</v>
      </c>
      <c r="Y4961" s="251"/>
      <c r="Z4961" s="251"/>
      <c r="AA4961" s="167">
        <f t="shared" si="3985"/>
        <v>0</v>
      </c>
      <c r="AB4961" s="157"/>
      <c r="AC4961" s="248"/>
      <c r="AD4961" s="251"/>
      <c r="AE4961" s="166">
        <f t="shared" si="3974"/>
        <v>0</v>
      </c>
      <c r="AF4961" s="251"/>
      <c r="AG4961" s="251"/>
      <c r="AH4961" s="167">
        <f t="shared" si="3986"/>
        <v>0</v>
      </c>
      <c r="AJ4961" s="252"/>
      <c r="AK4961" s="253"/>
      <c r="AL4961" s="254"/>
      <c r="AM4961" s="253"/>
      <c r="AN4961" s="254"/>
      <c r="AO4961" s="253"/>
      <c r="AP4961" s="254"/>
      <c r="AQ4961" s="253"/>
      <c r="AR4961" s="254"/>
      <c r="AS4961" s="253"/>
      <c r="AT4961" s="254"/>
      <c r="AU4961" s="253"/>
      <c r="AV4961" s="163">
        <f t="shared" si="3976"/>
        <v>0</v>
      </c>
      <c r="AW4961" s="168">
        <f t="shared" si="3977"/>
        <v>0</v>
      </c>
      <c r="AY4961" s="163">
        <f t="shared" si="3978"/>
        <v>0</v>
      </c>
      <c r="AZ4961" s="163">
        <f t="shared" si="3979"/>
        <v>0</v>
      </c>
      <c r="BA4961" s="163">
        <f t="shared" si="3980"/>
        <v>0</v>
      </c>
      <c r="BB4961" s="163">
        <f t="shared" si="3981"/>
        <v>0</v>
      </c>
      <c r="BC4961" s="163">
        <f t="shared" si="3982"/>
        <v>0</v>
      </c>
      <c r="BD4961" s="163">
        <f t="shared" si="3983"/>
        <v>0</v>
      </c>
    </row>
    <row r="4962" spans="2:56" x14ac:dyDescent="0.3">
      <c r="B4962" s="179" t="s">
        <v>96</v>
      </c>
      <c r="C4962" s="83">
        <f>SUM(C4963:C4966)</f>
        <v>0</v>
      </c>
      <c r="D4962" s="84">
        <f>SUM(D4963:D4966)</f>
        <v>0</v>
      </c>
      <c r="E4962" s="85">
        <f t="shared" si="3969"/>
        <v>0</v>
      </c>
      <c r="F4962" s="83">
        <f>SUM(F4963:F4966)</f>
        <v>0</v>
      </c>
      <c r="G4962" s="84">
        <f>SUM(G4963:G4966)</f>
        <v>0</v>
      </c>
      <c r="H4962" s="85">
        <f t="shared" si="3970"/>
        <v>0</v>
      </c>
      <c r="I4962" s="83">
        <f>SUM(I4963:I4966)</f>
        <v>0</v>
      </c>
      <c r="J4962" s="86">
        <f>SUM(J4963:J4966)</f>
        <v>0</v>
      </c>
      <c r="K4962" s="87">
        <f t="shared" si="3971"/>
        <v>0</v>
      </c>
      <c r="L4962" s="83">
        <f>SUM(L4963:L4966)</f>
        <v>0</v>
      </c>
      <c r="M4962" s="86">
        <f>SUM(M4963:M4966)</f>
        <v>0</v>
      </c>
      <c r="N4962" s="88">
        <f>SUM(N4963:N4966)</f>
        <v>0</v>
      </c>
      <c r="O4962" s="83">
        <f>SUM(O4963:O4966)</f>
        <v>0</v>
      </c>
      <c r="P4962" s="88">
        <f>SUM(P4963:P4966)</f>
        <v>0</v>
      </c>
      <c r="Q4962" s="177">
        <f t="shared" si="3972"/>
        <v>0</v>
      </c>
      <c r="R4962" s="88">
        <f>SUM(R4963:R4966)</f>
        <v>0</v>
      </c>
      <c r="S4962" s="88">
        <f>SUM(S4963:S4966)</f>
        <v>0</v>
      </c>
      <c r="T4962" s="178">
        <f t="shared" si="3984"/>
        <v>0</v>
      </c>
      <c r="U4962" s="157"/>
      <c r="V4962" s="83">
        <f>SUM(V4963:V4966)</f>
        <v>0</v>
      </c>
      <c r="W4962" s="88">
        <f>SUM(W4963:W4966)</f>
        <v>0</v>
      </c>
      <c r="X4962" s="177">
        <f t="shared" si="3973"/>
        <v>0</v>
      </c>
      <c r="Y4962" s="88">
        <f>SUM(Y4963:Y4966)</f>
        <v>0</v>
      </c>
      <c r="Z4962" s="88">
        <f>SUM(Z4963:Z4966)</f>
        <v>0</v>
      </c>
      <c r="AA4962" s="178">
        <f t="shared" si="3985"/>
        <v>0</v>
      </c>
      <c r="AB4962" s="157"/>
      <c r="AC4962" s="83">
        <f>SUM(AC4963:AC4966)</f>
        <v>0</v>
      </c>
      <c r="AD4962" s="88">
        <f>SUM(AD4963:AD4966)</f>
        <v>0</v>
      </c>
      <c r="AE4962" s="177">
        <f t="shared" si="3974"/>
        <v>0</v>
      </c>
      <c r="AF4962" s="88">
        <f>SUM(AF4963:AF4966)</f>
        <v>0</v>
      </c>
      <c r="AG4962" s="88">
        <f>SUM(AG4963:AG4966)</f>
        <v>0</v>
      </c>
      <c r="AH4962" s="178">
        <f t="shared" si="3986"/>
        <v>0</v>
      </c>
      <c r="AJ4962" s="84">
        <f t="shared" ref="AJ4962:AU4962" si="3999">SUM(AJ4963:AJ4966)</f>
        <v>0</v>
      </c>
      <c r="AK4962" s="86">
        <f t="shared" si="3999"/>
        <v>0</v>
      </c>
      <c r="AL4962" s="88">
        <f t="shared" si="3999"/>
        <v>0</v>
      </c>
      <c r="AM4962" s="86">
        <f t="shared" si="3999"/>
        <v>0</v>
      </c>
      <c r="AN4962" s="88">
        <f t="shared" si="3999"/>
        <v>0</v>
      </c>
      <c r="AO4962" s="86">
        <f t="shared" si="3999"/>
        <v>0</v>
      </c>
      <c r="AP4962" s="88">
        <f t="shared" si="3999"/>
        <v>0</v>
      </c>
      <c r="AQ4962" s="86">
        <f t="shared" si="3999"/>
        <v>0</v>
      </c>
      <c r="AR4962" s="88">
        <f t="shared" si="3999"/>
        <v>0</v>
      </c>
      <c r="AS4962" s="86">
        <f t="shared" si="3999"/>
        <v>0</v>
      </c>
      <c r="AT4962" s="88">
        <f t="shared" si="3999"/>
        <v>0</v>
      </c>
      <c r="AU4962" s="86">
        <f t="shared" si="3999"/>
        <v>0</v>
      </c>
      <c r="AV4962" s="86">
        <f t="shared" si="3976"/>
        <v>0</v>
      </c>
      <c r="AW4962" s="93">
        <f t="shared" si="3977"/>
        <v>0</v>
      </c>
      <c r="AY4962" s="86">
        <f t="shared" si="3978"/>
        <v>0</v>
      </c>
      <c r="AZ4962" s="86">
        <f t="shared" si="3979"/>
        <v>0</v>
      </c>
      <c r="BA4962" s="86">
        <f t="shared" si="3980"/>
        <v>0</v>
      </c>
      <c r="BB4962" s="86">
        <f t="shared" si="3981"/>
        <v>0</v>
      </c>
      <c r="BC4962" s="86">
        <f t="shared" si="3982"/>
        <v>0</v>
      </c>
      <c r="BD4962" s="86">
        <f t="shared" si="3983"/>
        <v>0</v>
      </c>
    </row>
    <row r="4963" spans="2:56" x14ac:dyDescent="0.3">
      <c r="B4963" s="169" t="s">
        <v>97</v>
      </c>
      <c r="C4963" s="248"/>
      <c r="D4963" s="249"/>
      <c r="E4963" s="172">
        <f t="shared" si="3969"/>
        <v>0</v>
      </c>
      <c r="F4963" s="248"/>
      <c r="G4963" s="249"/>
      <c r="H4963" s="172">
        <f t="shared" si="3970"/>
        <v>0</v>
      </c>
      <c r="I4963" s="248"/>
      <c r="J4963" s="250"/>
      <c r="K4963" s="174">
        <f t="shared" si="3971"/>
        <v>0</v>
      </c>
      <c r="L4963" s="248"/>
      <c r="M4963" s="250"/>
      <c r="N4963" s="251"/>
      <c r="O4963" s="248"/>
      <c r="P4963" s="251"/>
      <c r="Q4963" s="166">
        <f t="shared" si="3972"/>
        <v>0</v>
      </c>
      <c r="R4963" s="251"/>
      <c r="S4963" s="251"/>
      <c r="T4963" s="167">
        <f t="shared" si="3984"/>
        <v>0</v>
      </c>
      <c r="U4963" s="157"/>
      <c r="V4963" s="248"/>
      <c r="W4963" s="251"/>
      <c r="X4963" s="166">
        <f t="shared" si="3973"/>
        <v>0</v>
      </c>
      <c r="Y4963" s="251"/>
      <c r="Z4963" s="251"/>
      <c r="AA4963" s="167">
        <f t="shared" si="3985"/>
        <v>0</v>
      </c>
      <c r="AB4963" s="157"/>
      <c r="AC4963" s="248"/>
      <c r="AD4963" s="251"/>
      <c r="AE4963" s="166">
        <f t="shared" si="3974"/>
        <v>0</v>
      </c>
      <c r="AF4963" s="251"/>
      <c r="AG4963" s="251"/>
      <c r="AH4963" s="167">
        <f t="shared" si="3986"/>
        <v>0</v>
      </c>
      <c r="AJ4963" s="252"/>
      <c r="AK4963" s="253"/>
      <c r="AL4963" s="254"/>
      <c r="AM4963" s="253"/>
      <c r="AN4963" s="254"/>
      <c r="AO4963" s="253"/>
      <c r="AP4963" s="254"/>
      <c r="AQ4963" s="253"/>
      <c r="AR4963" s="254"/>
      <c r="AS4963" s="253"/>
      <c r="AT4963" s="254"/>
      <c r="AU4963" s="253"/>
      <c r="AV4963" s="163">
        <f t="shared" si="3976"/>
        <v>0</v>
      </c>
      <c r="AW4963" s="168">
        <f t="shared" si="3977"/>
        <v>0</v>
      </c>
      <c r="AY4963" s="163">
        <f t="shared" si="3978"/>
        <v>0</v>
      </c>
      <c r="AZ4963" s="163">
        <f t="shared" si="3979"/>
        <v>0</v>
      </c>
      <c r="BA4963" s="163">
        <f t="shared" si="3980"/>
        <v>0</v>
      </c>
      <c r="BB4963" s="163">
        <f t="shared" si="3981"/>
        <v>0</v>
      </c>
      <c r="BC4963" s="163">
        <f t="shared" si="3982"/>
        <v>0</v>
      </c>
      <c r="BD4963" s="163">
        <f t="shared" si="3983"/>
        <v>0</v>
      </c>
    </row>
    <row r="4964" spans="2:56" x14ac:dyDescent="0.3">
      <c r="B4964" s="169" t="s">
        <v>98</v>
      </c>
      <c r="C4964" s="248"/>
      <c r="D4964" s="249"/>
      <c r="E4964" s="172">
        <f t="shared" si="3969"/>
        <v>0</v>
      </c>
      <c r="F4964" s="248"/>
      <c r="G4964" s="249"/>
      <c r="H4964" s="172">
        <f t="shared" si="3970"/>
        <v>0</v>
      </c>
      <c r="I4964" s="248"/>
      <c r="J4964" s="250"/>
      <c r="K4964" s="174">
        <f t="shared" si="3971"/>
        <v>0</v>
      </c>
      <c r="L4964" s="248"/>
      <c r="M4964" s="250"/>
      <c r="N4964" s="251"/>
      <c r="O4964" s="248"/>
      <c r="P4964" s="251"/>
      <c r="Q4964" s="166">
        <f t="shared" si="3972"/>
        <v>0</v>
      </c>
      <c r="R4964" s="251"/>
      <c r="S4964" s="251"/>
      <c r="T4964" s="167">
        <f t="shared" si="3984"/>
        <v>0</v>
      </c>
      <c r="U4964" s="157"/>
      <c r="V4964" s="248"/>
      <c r="W4964" s="251"/>
      <c r="X4964" s="166">
        <f t="shared" si="3973"/>
        <v>0</v>
      </c>
      <c r="Y4964" s="251"/>
      <c r="Z4964" s="251"/>
      <c r="AA4964" s="167">
        <f t="shared" si="3985"/>
        <v>0</v>
      </c>
      <c r="AB4964" s="157"/>
      <c r="AC4964" s="248"/>
      <c r="AD4964" s="251"/>
      <c r="AE4964" s="166">
        <f t="shared" si="3974"/>
        <v>0</v>
      </c>
      <c r="AF4964" s="251"/>
      <c r="AG4964" s="251"/>
      <c r="AH4964" s="167">
        <f t="shared" si="3986"/>
        <v>0</v>
      </c>
      <c r="AJ4964" s="252"/>
      <c r="AK4964" s="253"/>
      <c r="AL4964" s="254"/>
      <c r="AM4964" s="253"/>
      <c r="AN4964" s="254"/>
      <c r="AO4964" s="253"/>
      <c r="AP4964" s="254"/>
      <c r="AQ4964" s="253"/>
      <c r="AR4964" s="254"/>
      <c r="AS4964" s="253"/>
      <c r="AT4964" s="254"/>
      <c r="AU4964" s="253"/>
      <c r="AV4964" s="163">
        <f t="shared" si="3976"/>
        <v>0</v>
      </c>
      <c r="AW4964" s="168">
        <f t="shared" si="3977"/>
        <v>0</v>
      </c>
      <c r="AY4964" s="163">
        <f t="shared" si="3978"/>
        <v>0</v>
      </c>
      <c r="AZ4964" s="163">
        <f t="shared" si="3979"/>
        <v>0</v>
      </c>
      <c r="BA4964" s="163">
        <f t="shared" si="3980"/>
        <v>0</v>
      </c>
      <c r="BB4964" s="163">
        <f t="shared" si="3981"/>
        <v>0</v>
      </c>
      <c r="BC4964" s="163">
        <f t="shared" si="3982"/>
        <v>0</v>
      </c>
      <c r="BD4964" s="163">
        <f t="shared" si="3983"/>
        <v>0</v>
      </c>
    </row>
    <row r="4965" spans="2:56" x14ac:dyDescent="0.3">
      <c r="B4965" s="169" t="s">
        <v>99</v>
      </c>
      <c r="C4965" s="248"/>
      <c r="D4965" s="249"/>
      <c r="E4965" s="172">
        <f t="shared" si="3969"/>
        <v>0</v>
      </c>
      <c r="F4965" s="248"/>
      <c r="G4965" s="249"/>
      <c r="H4965" s="172">
        <f t="shared" si="3970"/>
        <v>0</v>
      </c>
      <c r="I4965" s="248"/>
      <c r="J4965" s="250"/>
      <c r="K4965" s="174">
        <f t="shared" si="3971"/>
        <v>0</v>
      </c>
      <c r="L4965" s="248"/>
      <c r="M4965" s="250"/>
      <c r="N4965" s="251"/>
      <c r="O4965" s="248"/>
      <c r="P4965" s="251"/>
      <c r="Q4965" s="166">
        <f t="shared" si="3972"/>
        <v>0</v>
      </c>
      <c r="R4965" s="251"/>
      <c r="S4965" s="251"/>
      <c r="T4965" s="167">
        <f t="shared" si="3984"/>
        <v>0</v>
      </c>
      <c r="U4965" s="157"/>
      <c r="V4965" s="248"/>
      <c r="W4965" s="251"/>
      <c r="X4965" s="166">
        <f t="shared" si="3973"/>
        <v>0</v>
      </c>
      <c r="Y4965" s="251"/>
      <c r="Z4965" s="251"/>
      <c r="AA4965" s="167">
        <f t="shared" si="3985"/>
        <v>0</v>
      </c>
      <c r="AB4965" s="157"/>
      <c r="AC4965" s="248"/>
      <c r="AD4965" s="251"/>
      <c r="AE4965" s="166">
        <f t="shared" si="3974"/>
        <v>0</v>
      </c>
      <c r="AF4965" s="251"/>
      <c r="AG4965" s="251"/>
      <c r="AH4965" s="167">
        <f t="shared" si="3986"/>
        <v>0</v>
      </c>
      <c r="AJ4965" s="252"/>
      <c r="AK4965" s="253"/>
      <c r="AL4965" s="254"/>
      <c r="AM4965" s="253"/>
      <c r="AN4965" s="254"/>
      <c r="AO4965" s="253"/>
      <c r="AP4965" s="254"/>
      <c r="AQ4965" s="253"/>
      <c r="AR4965" s="254"/>
      <c r="AS4965" s="253"/>
      <c r="AT4965" s="254"/>
      <c r="AU4965" s="253"/>
      <c r="AV4965" s="163">
        <f t="shared" si="3976"/>
        <v>0</v>
      </c>
      <c r="AW4965" s="168">
        <f t="shared" si="3977"/>
        <v>0</v>
      </c>
      <c r="AY4965" s="163">
        <f t="shared" si="3978"/>
        <v>0</v>
      </c>
      <c r="AZ4965" s="163">
        <f t="shared" si="3979"/>
        <v>0</v>
      </c>
      <c r="BA4965" s="163">
        <f t="shared" si="3980"/>
        <v>0</v>
      </c>
      <c r="BB4965" s="163">
        <f t="shared" si="3981"/>
        <v>0</v>
      </c>
      <c r="BC4965" s="163">
        <f t="shared" si="3982"/>
        <v>0</v>
      </c>
      <c r="BD4965" s="163">
        <f t="shared" si="3983"/>
        <v>0</v>
      </c>
    </row>
    <row r="4966" spans="2:56" x14ac:dyDescent="0.3">
      <c r="B4966" s="169" t="s">
        <v>100</v>
      </c>
      <c r="C4966" s="248"/>
      <c r="D4966" s="249"/>
      <c r="E4966" s="172">
        <f t="shared" si="3969"/>
        <v>0</v>
      </c>
      <c r="F4966" s="248"/>
      <c r="G4966" s="249"/>
      <c r="H4966" s="172">
        <f t="shared" si="3970"/>
        <v>0</v>
      </c>
      <c r="I4966" s="248"/>
      <c r="J4966" s="250"/>
      <c r="K4966" s="174">
        <f t="shared" si="3971"/>
        <v>0</v>
      </c>
      <c r="L4966" s="248"/>
      <c r="M4966" s="250"/>
      <c r="N4966" s="251"/>
      <c r="O4966" s="248"/>
      <c r="P4966" s="251"/>
      <c r="Q4966" s="166">
        <f t="shared" si="3972"/>
        <v>0</v>
      </c>
      <c r="R4966" s="251"/>
      <c r="S4966" s="251"/>
      <c r="T4966" s="167">
        <f t="shared" si="3984"/>
        <v>0</v>
      </c>
      <c r="U4966" s="157"/>
      <c r="V4966" s="248"/>
      <c r="W4966" s="251"/>
      <c r="X4966" s="166">
        <f t="shared" si="3973"/>
        <v>0</v>
      </c>
      <c r="Y4966" s="251"/>
      <c r="Z4966" s="251"/>
      <c r="AA4966" s="167">
        <f t="shared" si="3985"/>
        <v>0</v>
      </c>
      <c r="AB4966" s="157"/>
      <c r="AC4966" s="248"/>
      <c r="AD4966" s="251"/>
      <c r="AE4966" s="166">
        <f t="shared" si="3974"/>
        <v>0</v>
      </c>
      <c r="AF4966" s="251"/>
      <c r="AG4966" s="251"/>
      <c r="AH4966" s="167">
        <f t="shared" si="3986"/>
        <v>0</v>
      </c>
      <c r="AJ4966" s="252"/>
      <c r="AK4966" s="253"/>
      <c r="AL4966" s="254"/>
      <c r="AM4966" s="253"/>
      <c r="AN4966" s="254"/>
      <c r="AO4966" s="253"/>
      <c r="AP4966" s="254"/>
      <c r="AQ4966" s="253"/>
      <c r="AR4966" s="254"/>
      <c r="AS4966" s="253"/>
      <c r="AT4966" s="254"/>
      <c r="AU4966" s="253"/>
      <c r="AV4966" s="163">
        <f t="shared" si="3976"/>
        <v>0</v>
      </c>
      <c r="AW4966" s="168">
        <f t="shared" si="3977"/>
        <v>0</v>
      </c>
      <c r="AY4966" s="163">
        <f t="shared" si="3978"/>
        <v>0</v>
      </c>
      <c r="AZ4966" s="163">
        <f t="shared" si="3979"/>
        <v>0</v>
      </c>
      <c r="BA4966" s="163">
        <f t="shared" si="3980"/>
        <v>0</v>
      </c>
      <c r="BB4966" s="163">
        <f t="shared" si="3981"/>
        <v>0</v>
      </c>
      <c r="BC4966" s="163">
        <f t="shared" si="3982"/>
        <v>0</v>
      </c>
      <c r="BD4966" s="163">
        <f t="shared" si="3983"/>
        <v>0</v>
      </c>
    </row>
    <row r="4967" spans="2:56" x14ac:dyDescent="0.3">
      <c r="B4967" s="179" t="s">
        <v>101</v>
      </c>
      <c r="C4967" s="83">
        <f>SUM(C4968:C4969)</f>
        <v>0</v>
      </c>
      <c r="D4967" s="84">
        <f>SUM(D4968:D4969)</f>
        <v>0</v>
      </c>
      <c r="E4967" s="85">
        <f t="shared" si="3969"/>
        <v>0</v>
      </c>
      <c r="F4967" s="83">
        <f>SUM(F4968:F4969)</f>
        <v>0</v>
      </c>
      <c r="G4967" s="84">
        <f>SUM(G4968:G4969)</f>
        <v>0</v>
      </c>
      <c r="H4967" s="85">
        <f t="shared" si="3970"/>
        <v>0</v>
      </c>
      <c r="I4967" s="83">
        <f>SUM(I4968:I4969)</f>
        <v>0</v>
      </c>
      <c r="J4967" s="86">
        <f>SUM(J4968:J4969)</f>
        <v>0</v>
      </c>
      <c r="K4967" s="87">
        <f t="shared" si="3971"/>
        <v>0</v>
      </c>
      <c r="L4967" s="83">
        <f>SUM(L4968:L4969)</f>
        <v>0</v>
      </c>
      <c r="M4967" s="86">
        <f>SUM(M4968:M4969)</f>
        <v>0</v>
      </c>
      <c r="N4967" s="88">
        <f>SUM(N4968:N4969)</f>
        <v>0</v>
      </c>
      <c r="O4967" s="83">
        <f>SUM(O4968:O4969)</f>
        <v>0</v>
      </c>
      <c r="P4967" s="88">
        <f>SUM(P4968:P4969)</f>
        <v>0</v>
      </c>
      <c r="Q4967" s="177">
        <f t="shared" si="3972"/>
        <v>0</v>
      </c>
      <c r="R4967" s="88">
        <f>SUM(R4968:R4969)</f>
        <v>0</v>
      </c>
      <c r="S4967" s="88">
        <f>SUM(S4968:S4969)</f>
        <v>0</v>
      </c>
      <c r="T4967" s="178">
        <f t="shared" si="3984"/>
        <v>0</v>
      </c>
      <c r="U4967" s="157"/>
      <c r="V4967" s="83">
        <f>SUM(V4968:V4969)</f>
        <v>0</v>
      </c>
      <c r="W4967" s="88">
        <f>SUM(W4968:W4969)</f>
        <v>0</v>
      </c>
      <c r="X4967" s="177">
        <f t="shared" si="3973"/>
        <v>0</v>
      </c>
      <c r="Y4967" s="88">
        <f>SUM(Y4968:Y4969)</f>
        <v>0</v>
      </c>
      <c r="Z4967" s="88">
        <f>SUM(Z4968:Z4969)</f>
        <v>0</v>
      </c>
      <c r="AA4967" s="178">
        <f t="shared" si="3985"/>
        <v>0</v>
      </c>
      <c r="AB4967" s="157"/>
      <c r="AC4967" s="83">
        <f>SUM(AC4968:AC4969)</f>
        <v>0</v>
      </c>
      <c r="AD4967" s="88">
        <f>SUM(AD4968:AD4969)</f>
        <v>0</v>
      </c>
      <c r="AE4967" s="177">
        <f t="shared" si="3974"/>
        <v>0</v>
      </c>
      <c r="AF4967" s="88">
        <f>SUM(AF4968:AF4969)</f>
        <v>0</v>
      </c>
      <c r="AG4967" s="88">
        <f>SUM(AG4968:AG4969)</f>
        <v>0</v>
      </c>
      <c r="AH4967" s="178">
        <f t="shared" si="3986"/>
        <v>0</v>
      </c>
      <c r="AJ4967" s="84">
        <f t="shared" ref="AJ4967:AU4967" si="4000">SUM(AJ4968:AJ4969)</f>
        <v>0</v>
      </c>
      <c r="AK4967" s="86">
        <f t="shared" si="4000"/>
        <v>0</v>
      </c>
      <c r="AL4967" s="88">
        <f t="shared" si="4000"/>
        <v>0</v>
      </c>
      <c r="AM4967" s="86">
        <f t="shared" si="4000"/>
        <v>0</v>
      </c>
      <c r="AN4967" s="88">
        <f t="shared" si="4000"/>
        <v>0</v>
      </c>
      <c r="AO4967" s="86">
        <f t="shared" si="4000"/>
        <v>0</v>
      </c>
      <c r="AP4967" s="88">
        <f t="shared" si="4000"/>
        <v>0</v>
      </c>
      <c r="AQ4967" s="86">
        <f t="shared" si="4000"/>
        <v>0</v>
      </c>
      <c r="AR4967" s="88">
        <f t="shared" si="4000"/>
        <v>0</v>
      </c>
      <c r="AS4967" s="86">
        <f t="shared" si="4000"/>
        <v>0</v>
      </c>
      <c r="AT4967" s="88">
        <f t="shared" si="4000"/>
        <v>0</v>
      </c>
      <c r="AU4967" s="86">
        <f t="shared" si="4000"/>
        <v>0</v>
      </c>
      <c r="AV4967" s="86">
        <f t="shared" si="3976"/>
        <v>0</v>
      </c>
      <c r="AW4967" s="93">
        <f t="shared" si="3977"/>
        <v>0</v>
      </c>
      <c r="AY4967" s="86">
        <f t="shared" si="3978"/>
        <v>0</v>
      </c>
      <c r="AZ4967" s="86">
        <f t="shared" si="3979"/>
        <v>0</v>
      </c>
      <c r="BA4967" s="86">
        <f t="shared" si="3980"/>
        <v>0</v>
      </c>
      <c r="BB4967" s="86">
        <f t="shared" si="3981"/>
        <v>0</v>
      </c>
      <c r="BC4967" s="86">
        <f t="shared" si="3982"/>
        <v>0</v>
      </c>
      <c r="BD4967" s="86">
        <f t="shared" si="3983"/>
        <v>0</v>
      </c>
    </row>
    <row r="4968" spans="2:56" x14ac:dyDescent="0.3">
      <c r="B4968" s="169" t="s">
        <v>102</v>
      </c>
      <c r="C4968" s="248"/>
      <c r="D4968" s="249"/>
      <c r="E4968" s="172">
        <f t="shared" si="3969"/>
        <v>0</v>
      </c>
      <c r="F4968" s="248"/>
      <c r="G4968" s="249"/>
      <c r="H4968" s="172">
        <f t="shared" si="3970"/>
        <v>0</v>
      </c>
      <c r="I4968" s="248"/>
      <c r="J4968" s="250"/>
      <c r="K4968" s="174">
        <f t="shared" si="3971"/>
        <v>0</v>
      </c>
      <c r="L4968" s="248"/>
      <c r="M4968" s="250"/>
      <c r="N4968" s="251"/>
      <c r="O4968" s="248"/>
      <c r="P4968" s="251"/>
      <c r="Q4968" s="166">
        <f t="shared" si="3972"/>
        <v>0</v>
      </c>
      <c r="R4968" s="251"/>
      <c r="S4968" s="251"/>
      <c r="T4968" s="167">
        <f t="shared" si="3984"/>
        <v>0</v>
      </c>
      <c r="U4968" s="157"/>
      <c r="V4968" s="248"/>
      <c r="W4968" s="251"/>
      <c r="X4968" s="166">
        <f t="shared" si="3973"/>
        <v>0</v>
      </c>
      <c r="Y4968" s="251"/>
      <c r="Z4968" s="251"/>
      <c r="AA4968" s="167">
        <f t="shared" si="3985"/>
        <v>0</v>
      </c>
      <c r="AB4968" s="157"/>
      <c r="AC4968" s="248"/>
      <c r="AD4968" s="251"/>
      <c r="AE4968" s="166">
        <f t="shared" si="3974"/>
        <v>0</v>
      </c>
      <c r="AF4968" s="251"/>
      <c r="AG4968" s="251"/>
      <c r="AH4968" s="167">
        <f t="shared" si="3986"/>
        <v>0</v>
      </c>
      <c r="AJ4968" s="252"/>
      <c r="AK4968" s="253"/>
      <c r="AL4968" s="254"/>
      <c r="AM4968" s="253"/>
      <c r="AN4968" s="254"/>
      <c r="AO4968" s="253"/>
      <c r="AP4968" s="254"/>
      <c r="AQ4968" s="253"/>
      <c r="AR4968" s="254"/>
      <c r="AS4968" s="253"/>
      <c r="AT4968" s="254"/>
      <c r="AU4968" s="253"/>
      <c r="AV4968" s="163">
        <f t="shared" si="3976"/>
        <v>0</v>
      </c>
      <c r="AW4968" s="168">
        <f t="shared" si="3977"/>
        <v>0</v>
      </c>
      <c r="AY4968" s="163">
        <f t="shared" si="3978"/>
        <v>0</v>
      </c>
      <c r="AZ4968" s="163">
        <f t="shared" si="3979"/>
        <v>0</v>
      </c>
      <c r="BA4968" s="163">
        <f t="shared" si="3980"/>
        <v>0</v>
      </c>
      <c r="BB4968" s="163">
        <f t="shared" si="3981"/>
        <v>0</v>
      </c>
      <c r="BC4968" s="163">
        <f t="shared" si="3982"/>
        <v>0</v>
      </c>
      <c r="BD4968" s="163">
        <f t="shared" si="3983"/>
        <v>0</v>
      </c>
    </row>
    <row r="4969" spans="2:56" x14ac:dyDescent="0.3">
      <c r="B4969" s="169" t="s">
        <v>103</v>
      </c>
      <c r="C4969" s="248"/>
      <c r="D4969" s="249"/>
      <c r="E4969" s="172">
        <f t="shared" si="3969"/>
        <v>0</v>
      </c>
      <c r="F4969" s="248"/>
      <c r="G4969" s="249"/>
      <c r="H4969" s="172">
        <f t="shared" si="3970"/>
        <v>0</v>
      </c>
      <c r="I4969" s="248"/>
      <c r="J4969" s="250"/>
      <c r="K4969" s="174">
        <f t="shared" si="3971"/>
        <v>0</v>
      </c>
      <c r="L4969" s="248"/>
      <c r="M4969" s="250"/>
      <c r="N4969" s="251"/>
      <c r="O4969" s="248"/>
      <c r="P4969" s="251"/>
      <c r="Q4969" s="166">
        <f t="shared" si="3972"/>
        <v>0</v>
      </c>
      <c r="R4969" s="251"/>
      <c r="S4969" s="251"/>
      <c r="T4969" s="167">
        <f t="shared" si="3984"/>
        <v>0</v>
      </c>
      <c r="U4969" s="157"/>
      <c r="V4969" s="248"/>
      <c r="W4969" s="251"/>
      <c r="X4969" s="166">
        <f t="shared" si="3973"/>
        <v>0</v>
      </c>
      <c r="Y4969" s="251"/>
      <c r="Z4969" s="251"/>
      <c r="AA4969" s="167">
        <f t="shared" si="3985"/>
        <v>0</v>
      </c>
      <c r="AB4969" s="157"/>
      <c r="AC4969" s="248"/>
      <c r="AD4969" s="251"/>
      <c r="AE4969" s="166">
        <f t="shared" si="3974"/>
        <v>0</v>
      </c>
      <c r="AF4969" s="251"/>
      <c r="AG4969" s="251"/>
      <c r="AH4969" s="167">
        <f t="shared" si="3986"/>
        <v>0</v>
      </c>
      <c r="AJ4969" s="252"/>
      <c r="AK4969" s="253"/>
      <c r="AL4969" s="254"/>
      <c r="AM4969" s="253"/>
      <c r="AN4969" s="254"/>
      <c r="AO4969" s="253"/>
      <c r="AP4969" s="254"/>
      <c r="AQ4969" s="253"/>
      <c r="AR4969" s="254"/>
      <c r="AS4969" s="253"/>
      <c r="AT4969" s="254"/>
      <c r="AU4969" s="253"/>
      <c r="AV4969" s="163">
        <f t="shared" si="3976"/>
        <v>0</v>
      </c>
      <c r="AW4969" s="168">
        <f t="shared" si="3977"/>
        <v>0</v>
      </c>
      <c r="AY4969" s="163">
        <f t="shared" si="3978"/>
        <v>0</v>
      </c>
      <c r="AZ4969" s="163">
        <f t="shared" si="3979"/>
        <v>0</v>
      </c>
      <c r="BA4969" s="163">
        <f t="shared" si="3980"/>
        <v>0</v>
      </c>
      <c r="BB4969" s="163">
        <f t="shared" si="3981"/>
        <v>0</v>
      </c>
      <c r="BC4969" s="163">
        <f t="shared" si="3982"/>
        <v>0</v>
      </c>
      <c r="BD4969" s="163">
        <f t="shared" si="3983"/>
        <v>0</v>
      </c>
    </row>
    <row r="4970" spans="2:56" x14ac:dyDescent="0.3">
      <c r="B4970" s="179" t="s">
        <v>104</v>
      </c>
      <c r="C4970" s="83">
        <f>SUM(C4971)</f>
        <v>0</v>
      </c>
      <c r="D4970" s="84">
        <f>SUM(D4971)</f>
        <v>0</v>
      </c>
      <c r="E4970" s="85">
        <f t="shared" si="3969"/>
        <v>0</v>
      </c>
      <c r="F4970" s="83">
        <f>SUM(F4971)</f>
        <v>0</v>
      </c>
      <c r="G4970" s="84">
        <f>SUM(G4971)</f>
        <v>0</v>
      </c>
      <c r="H4970" s="85">
        <f t="shared" si="3970"/>
        <v>0</v>
      </c>
      <c r="I4970" s="83">
        <f>SUM(I4971)</f>
        <v>0</v>
      </c>
      <c r="J4970" s="86">
        <f>SUM(J4971)</f>
        <v>0</v>
      </c>
      <c r="K4970" s="87">
        <f t="shared" si="3971"/>
        <v>0</v>
      </c>
      <c r="L4970" s="83">
        <f>SUM(L4971)</f>
        <v>0</v>
      </c>
      <c r="M4970" s="86">
        <f>SUM(M4971)</f>
        <v>0</v>
      </c>
      <c r="N4970" s="88">
        <f>SUM(N4971)</f>
        <v>0</v>
      </c>
      <c r="O4970" s="83">
        <f>SUM(O4971)</f>
        <v>0</v>
      </c>
      <c r="P4970" s="88">
        <f>SUM(P4971)</f>
        <v>0</v>
      </c>
      <c r="Q4970" s="177">
        <f t="shared" si="3972"/>
        <v>0</v>
      </c>
      <c r="R4970" s="88">
        <f>SUM(R4971)</f>
        <v>0</v>
      </c>
      <c r="S4970" s="88">
        <f>SUM(S4971)</f>
        <v>0</v>
      </c>
      <c r="T4970" s="178">
        <f t="shared" si="3984"/>
        <v>0</v>
      </c>
      <c r="U4970" s="157"/>
      <c r="V4970" s="83">
        <f>SUM(V4971)</f>
        <v>0</v>
      </c>
      <c r="W4970" s="88">
        <f>SUM(W4971)</f>
        <v>0</v>
      </c>
      <c r="X4970" s="177">
        <f t="shared" si="3973"/>
        <v>0</v>
      </c>
      <c r="Y4970" s="88">
        <f>SUM(Y4971)</f>
        <v>0</v>
      </c>
      <c r="Z4970" s="88">
        <f>SUM(Z4971)</f>
        <v>0</v>
      </c>
      <c r="AA4970" s="178">
        <f t="shared" si="3985"/>
        <v>0</v>
      </c>
      <c r="AB4970" s="157"/>
      <c r="AC4970" s="83">
        <f>SUM(AC4971)</f>
        <v>0</v>
      </c>
      <c r="AD4970" s="88">
        <f>SUM(AD4971)</f>
        <v>0</v>
      </c>
      <c r="AE4970" s="177">
        <f t="shared" si="3974"/>
        <v>0</v>
      </c>
      <c r="AF4970" s="88">
        <f>SUM(AF4971)</f>
        <v>0</v>
      </c>
      <c r="AG4970" s="88">
        <f>SUM(AG4971)</f>
        <v>0</v>
      </c>
      <c r="AH4970" s="178">
        <f t="shared" si="3986"/>
        <v>0</v>
      </c>
      <c r="AJ4970" s="84">
        <f t="shared" ref="AJ4970:AU4970" si="4001">SUM(AJ4971)</f>
        <v>0</v>
      </c>
      <c r="AK4970" s="86">
        <f t="shared" si="4001"/>
        <v>0</v>
      </c>
      <c r="AL4970" s="88">
        <f t="shared" si="4001"/>
        <v>0</v>
      </c>
      <c r="AM4970" s="86">
        <f t="shared" si="4001"/>
        <v>0</v>
      </c>
      <c r="AN4970" s="88">
        <f t="shared" si="4001"/>
        <v>0</v>
      </c>
      <c r="AO4970" s="86">
        <f t="shared" si="4001"/>
        <v>0</v>
      </c>
      <c r="AP4970" s="88">
        <f t="shared" si="4001"/>
        <v>0</v>
      </c>
      <c r="AQ4970" s="86">
        <f t="shared" si="4001"/>
        <v>0</v>
      </c>
      <c r="AR4970" s="88">
        <f t="shared" si="4001"/>
        <v>0</v>
      </c>
      <c r="AS4970" s="86">
        <f t="shared" si="4001"/>
        <v>0</v>
      </c>
      <c r="AT4970" s="88">
        <f t="shared" si="4001"/>
        <v>0</v>
      </c>
      <c r="AU4970" s="86">
        <f t="shared" si="4001"/>
        <v>0</v>
      </c>
      <c r="AV4970" s="86">
        <f t="shared" si="3976"/>
        <v>0</v>
      </c>
      <c r="AW4970" s="93">
        <f t="shared" si="3977"/>
        <v>0</v>
      </c>
      <c r="AY4970" s="86">
        <f t="shared" si="3978"/>
        <v>0</v>
      </c>
      <c r="AZ4970" s="86">
        <f t="shared" si="3979"/>
        <v>0</v>
      </c>
      <c r="BA4970" s="86">
        <f t="shared" si="3980"/>
        <v>0</v>
      </c>
      <c r="BB4970" s="86">
        <f t="shared" si="3981"/>
        <v>0</v>
      </c>
      <c r="BC4970" s="86">
        <f t="shared" si="3982"/>
        <v>0</v>
      </c>
      <c r="BD4970" s="86">
        <f t="shared" si="3983"/>
        <v>0</v>
      </c>
    </row>
    <row r="4971" spans="2:56" x14ac:dyDescent="0.3">
      <c r="B4971" s="169" t="s">
        <v>105</v>
      </c>
      <c r="C4971" s="248"/>
      <c r="D4971" s="249"/>
      <c r="E4971" s="172">
        <f t="shared" si="3969"/>
        <v>0</v>
      </c>
      <c r="F4971" s="248"/>
      <c r="G4971" s="249"/>
      <c r="H4971" s="172">
        <f t="shared" si="3970"/>
        <v>0</v>
      </c>
      <c r="I4971" s="248"/>
      <c r="J4971" s="250"/>
      <c r="K4971" s="174">
        <f t="shared" si="3971"/>
        <v>0</v>
      </c>
      <c r="L4971" s="248"/>
      <c r="M4971" s="250"/>
      <c r="N4971" s="251"/>
      <c r="O4971" s="248"/>
      <c r="P4971" s="251"/>
      <c r="Q4971" s="166">
        <f t="shared" si="3972"/>
        <v>0</v>
      </c>
      <c r="R4971" s="251"/>
      <c r="S4971" s="251"/>
      <c r="T4971" s="167">
        <f t="shared" si="3984"/>
        <v>0</v>
      </c>
      <c r="U4971" s="157"/>
      <c r="V4971" s="248"/>
      <c r="W4971" s="251"/>
      <c r="X4971" s="166">
        <f t="shared" si="3973"/>
        <v>0</v>
      </c>
      <c r="Y4971" s="251"/>
      <c r="Z4971" s="251"/>
      <c r="AA4971" s="167">
        <f t="shared" si="3985"/>
        <v>0</v>
      </c>
      <c r="AB4971" s="157"/>
      <c r="AC4971" s="248"/>
      <c r="AD4971" s="251"/>
      <c r="AE4971" s="166">
        <f t="shared" si="3974"/>
        <v>0</v>
      </c>
      <c r="AF4971" s="251"/>
      <c r="AG4971" s="251"/>
      <c r="AH4971" s="167">
        <f t="shared" si="3986"/>
        <v>0</v>
      </c>
      <c r="AJ4971" s="252"/>
      <c r="AK4971" s="253"/>
      <c r="AL4971" s="254"/>
      <c r="AM4971" s="253"/>
      <c r="AN4971" s="254"/>
      <c r="AO4971" s="253"/>
      <c r="AP4971" s="254"/>
      <c r="AQ4971" s="253"/>
      <c r="AR4971" s="254"/>
      <c r="AS4971" s="253"/>
      <c r="AT4971" s="254"/>
      <c r="AU4971" s="253"/>
      <c r="AV4971" s="163">
        <f t="shared" si="3976"/>
        <v>0</v>
      </c>
      <c r="AW4971" s="168">
        <f t="shared" si="3977"/>
        <v>0</v>
      </c>
      <c r="AY4971" s="163">
        <f t="shared" si="3978"/>
        <v>0</v>
      </c>
      <c r="AZ4971" s="163">
        <f t="shared" si="3979"/>
        <v>0</v>
      </c>
      <c r="BA4971" s="163">
        <f t="shared" si="3980"/>
        <v>0</v>
      </c>
      <c r="BB4971" s="163">
        <f t="shared" si="3981"/>
        <v>0</v>
      </c>
      <c r="BC4971" s="163">
        <f t="shared" si="3982"/>
        <v>0</v>
      </c>
      <c r="BD4971" s="163">
        <f t="shared" si="3983"/>
        <v>0</v>
      </c>
    </row>
    <row r="4972" spans="2:56" x14ac:dyDescent="0.3">
      <c r="B4972" s="179" t="s">
        <v>106</v>
      </c>
      <c r="C4972" s="83">
        <f>SUM(C4973:C4974)</f>
        <v>0</v>
      </c>
      <c r="D4972" s="84">
        <f>SUM(D4973:D4974)</f>
        <v>0</v>
      </c>
      <c r="E4972" s="85">
        <f t="shared" si="3969"/>
        <v>0</v>
      </c>
      <c r="F4972" s="83">
        <f>SUM(F4973:F4974)</f>
        <v>0</v>
      </c>
      <c r="G4972" s="84">
        <f>SUM(G4973:G4974)</f>
        <v>0</v>
      </c>
      <c r="H4972" s="85">
        <f t="shared" si="3970"/>
        <v>0</v>
      </c>
      <c r="I4972" s="83">
        <f>SUM(I4973:I4974)</f>
        <v>0</v>
      </c>
      <c r="J4972" s="86">
        <f>SUM(J4973:J4974)</f>
        <v>0</v>
      </c>
      <c r="K4972" s="87">
        <f t="shared" si="3971"/>
        <v>0</v>
      </c>
      <c r="L4972" s="83">
        <f>SUM(L4973:L4974)</f>
        <v>0</v>
      </c>
      <c r="M4972" s="86">
        <f>SUM(M4973:M4974)</f>
        <v>0</v>
      </c>
      <c r="N4972" s="88">
        <f>SUM(N4973:N4974)</f>
        <v>0</v>
      </c>
      <c r="O4972" s="83">
        <f>SUM(O4973:O4974)</f>
        <v>0</v>
      </c>
      <c r="P4972" s="88">
        <f>SUM(P4973:P4974)</f>
        <v>0</v>
      </c>
      <c r="Q4972" s="177">
        <f t="shared" si="3972"/>
        <v>0</v>
      </c>
      <c r="R4972" s="88">
        <f>SUM(R4973:R4974)</f>
        <v>0</v>
      </c>
      <c r="S4972" s="88">
        <f>SUM(S4973:S4974)</f>
        <v>0</v>
      </c>
      <c r="T4972" s="178">
        <f t="shared" si="3984"/>
        <v>0</v>
      </c>
      <c r="U4972" s="157"/>
      <c r="V4972" s="83">
        <f>SUM(V4973:V4974)</f>
        <v>0</v>
      </c>
      <c r="W4972" s="88">
        <f>SUM(W4973:W4974)</f>
        <v>0</v>
      </c>
      <c r="X4972" s="177">
        <f t="shared" si="3973"/>
        <v>0</v>
      </c>
      <c r="Y4972" s="88">
        <f>SUM(Y4973:Y4974)</f>
        <v>0</v>
      </c>
      <c r="Z4972" s="88">
        <f>SUM(Z4973:Z4974)</f>
        <v>0</v>
      </c>
      <c r="AA4972" s="178">
        <f t="shared" si="3985"/>
        <v>0</v>
      </c>
      <c r="AB4972" s="157"/>
      <c r="AC4972" s="83">
        <f>SUM(AC4973:AC4974)</f>
        <v>0</v>
      </c>
      <c r="AD4972" s="88">
        <f>SUM(AD4973:AD4974)</f>
        <v>0</v>
      </c>
      <c r="AE4972" s="177">
        <f t="shared" si="3974"/>
        <v>0</v>
      </c>
      <c r="AF4972" s="88">
        <f>SUM(AF4973:AF4974)</f>
        <v>0</v>
      </c>
      <c r="AG4972" s="88">
        <f>SUM(AG4973:AG4974)</f>
        <v>0</v>
      </c>
      <c r="AH4972" s="178">
        <f t="shared" si="3986"/>
        <v>0</v>
      </c>
      <c r="AJ4972" s="84">
        <f t="shared" ref="AJ4972:AU4972" si="4002">SUM(AJ4973:AJ4974)</f>
        <v>0</v>
      </c>
      <c r="AK4972" s="86">
        <f t="shared" si="4002"/>
        <v>0</v>
      </c>
      <c r="AL4972" s="88">
        <f t="shared" si="4002"/>
        <v>0</v>
      </c>
      <c r="AM4972" s="86">
        <f t="shared" si="4002"/>
        <v>0</v>
      </c>
      <c r="AN4972" s="88">
        <f t="shared" si="4002"/>
        <v>0</v>
      </c>
      <c r="AO4972" s="86">
        <f t="shared" si="4002"/>
        <v>0</v>
      </c>
      <c r="AP4972" s="88">
        <f t="shared" si="4002"/>
        <v>0</v>
      </c>
      <c r="AQ4972" s="86">
        <f t="shared" si="4002"/>
        <v>0</v>
      </c>
      <c r="AR4972" s="88">
        <f t="shared" si="4002"/>
        <v>0</v>
      </c>
      <c r="AS4972" s="86">
        <f t="shared" si="4002"/>
        <v>0</v>
      </c>
      <c r="AT4972" s="88">
        <f t="shared" si="4002"/>
        <v>0</v>
      </c>
      <c r="AU4972" s="86">
        <f t="shared" si="4002"/>
        <v>0</v>
      </c>
      <c r="AV4972" s="86">
        <f t="shared" si="3976"/>
        <v>0</v>
      </c>
      <c r="AW4972" s="93">
        <f t="shared" si="3977"/>
        <v>0</v>
      </c>
      <c r="AY4972" s="86">
        <f t="shared" si="3978"/>
        <v>0</v>
      </c>
      <c r="AZ4972" s="86">
        <f t="shared" si="3979"/>
        <v>0</v>
      </c>
      <c r="BA4972" s="86">
        <f t="shared" si="3980"/>
        <v>0</v>
      </c>
      <c r="BB4972" s="86">
        <f t="shared" si="3981"/>
        <v>0</v>
      </c>
      <c r="BC4972" s="86">
        <f t="shared" si="3982"/>
        <v>0</v>
      </c>
      <c r="BD4972" s="86">
        <f t="shared" si="3983"/>
        <v>0</v>
      </c>
    </row>
    <row r="4973" spans="2:56" x14ac:dyDescent="0.3">
      <c r="B4973" s="169" t="s">
        <v>107</v>
      </c>
      <c r="C4973" s="248"/>
      <c r="D4973" s="249"/>
      <c r="E4973" s="172">
        <f t="shared" si="3969"/>
        <v>0</v>
      </c>
      <c r="F4973" s="248"/>
      <c r="G4973" s="249"/>
      <c r="H4973" s="172">
        <f t="shared" si="3970"/>
        <v>0</v>
      </c>
      <c r="I4973" s="248"/>
      <c r="J4973" s="250"/>
      <c r="K4973" s="174">
        <f t="shared" si="3971"/>
        <v>0</v>
      </c>
      <c r="L4973" s="248"/>
      <c r="M4973" s="250"/>
      <c r="N4973" s="251"/>
      <c r="O4973" s="248"/>
      <c r="P4973" s="251"/>
      <c r="Q4973" s="166">
        <f t="shared" si="3972"/>
        <v>0</v>
      </c>
      <c r="R4973" s="251"/>
      <c r="S4973" s="251"/>
      <c r="T4973" s="167">
        <f t="shared" si="3984"/>
        <v>0</v>
      </c>
      <c r="U4973" s="157"/>
      <c r="V4973" s="248"/>
      <c r="W4973" s="251"/>
      <c r="X4973" s="166">
        <f t="shared" si="3973"/>
        <v>0</v>
      </c>
      <c r="Y4973" s="251"/>
      <c r="Z4973" s="251"/>
      <c r="AA4973" s="167">
        <f t="shared" si="3985"/>
        <v>0</v>
      </c>
      <c r="AB4973" s="157"/>
      <c r="AC4973" s="248"/>
      <c r="AD4973" s="251"/>
      <c r="AE4973" s="166">
        <f t="shared" si="3974"/>
        <v>0</v>
      </c>
      <c r="AF4973" s="251"/>
      <c r="AG4973" s="251"/>
      <c r="AH4973" s="167">
        <f t="shared" si="3986"/>
        <v>0</v>
      </c>
      <c r="AJ4973" s="252"/>
      <c r="AK4973" s="253"/>
      <c r="AL4973" s="254"/>
      <c r="AM4973" s="253"/>
      <c r="AN4973" s="254"/>
      <c r="AO4973" s="253"/>
      <c r="AP4973" s="254"/>
      <c r="AQ4973" s="253"/>
      <c r="AR4973" s="254"/>
      <c r="AS4973" s="253"/>
      <c r="AT4973" s="254"/>
      <c r="AU4973" s="253"/>
      <c r="AV4973" s="163">
        <f t="shared" si="3976"/>
        <v>0</v>
      </c>
      <c r="AW4973" s="168">
        <f t="shared" si="3977"/>
        <v>0</v>
      </c>
      <c r="AY4973" s="163">
        <f t="shared" si="3978"/>
        <v>0</v>
      </c>
      <c r="AZ4973" s="163">
        <f t="shared" si="3979"/>
        <v>0</v>
      </c>
      <c r="BA4973" s="163">
        <f t="shared" si="3980"/>
        <v>0</v>
      </c>
      <c r="BB4973" s="163">
        <f t="shared" si="3981"/>
        <v>0</v>
      </c>
      <c r="BC4973" s="163">
        <f t="shared" si="3982"/>
        <v>0</v>
      </c>
      <c r="BD4973" s="163">
        <f t="shared" si="3983"/>
        <v>0</v>
      </c>
    </row>
    <row r="4974" spans="2:56" x14ac:dyDescent="0.3">
      <c r="B4974" s="169" t="s">
        <v>108</v>
      </c>
      <c r="C4974" s="248"/>
      <c r="D4974" s="249"/>
      <c r="E4974" s="172">
        <f t="shared" si="3969"/>
        <v>0</v>
      </c>
      <c r="F4974" s="248"/>
      <c r="G4974" s="249"/>
      <c r="H4974" s="172">
        <f t="shared" si="3970"/>
        <v>0</v>
      </c>
      <c r="I4974" s="248"/>
      <c r="J4974" s="250"/>
      <c r="K4974" s="174">
        <f t="shared" si="3971"/>
        <v>0</v>
      </c>
      <c r="L4974" s="248"/>
      <c r="M4974" s="250"/>
      <c r="N4974" s="251"/>
      <c r="O4974" s="248"/>
      <c r="P4974" s="251"/>
      <c r="Q4974" s="166">
        <f t="shared" si="3972"/>
        <v>0</v>
      </c>
      <c r="R4974" s="251"/>
      <c r="S4974" s="251"/>
      <c r="T4974" s="167">
        <f t="shared" si="3984"/>
        <v>0</v>
      </c>
      <c r="U4974" s="157"/>
      <c r="V4974" s="248"/>
      <c r="W4974" s="251"/>
      <c r="X4974" s="166">
        <f t="shared" si="3973"/>
        <v>0</v>
      </c>
      <c r="Y4974" s="251"/>
      <c r="Z4974" s="251"/>
      <c r="AA4974" s="167">
        <f t="shared" si="3985"/>
        <v>0</v>
      </c>
      <c r="AB4974" s="157"/>
      <c r="AC4974" s="248"/>
      <c r="AD4974" s="251"/>
      <c r="AE4974" s="166">
        <f t="shared" si="3974"/>
        <v>0</v>
      </c>
      <c r="AF4974" s="251"/>
      <c r="AG4974" s="251"/>
      <c r="AH4974" s="167">
        <f t="shared" si="3986"/>
        <v>0</v>
      </c>
      <c r="AJ4974" s="252"/>
      <c r="AK4974" s="253"/>
      <c r="AL4974" s="254"/>
      <c r="AM4974" s="253"/>
      <c r="AN4974" s="254"/>
      <c r="AO4974" s="253"/>
      <c r="AP4974" s="254"/>
      <c r="AQ4974" s="253"/>
      <c r="AR4974" s="254"/>
      <c r="AS4974" s="253"/>
      <c r="AT4974" s="254"/>
      <c r="AU4974" s="253"/>
      <c r="AV4974" s="163">
        <f t="shared" si="3976"/>
        <v>0</v>
      </c>
      <c r="AW4974" s="168">
        <f t="shared" si="3977"/>
        <v>0</v>
      </c>
      <c r="AY4974" s="163">
        <f t="shared" si="3978"/>
        <v>0</v>
      </c>
      <c r="AZ4974" s="163">
        <f t="shared" si="3979"/>
        <v>0</v>
      </c>
      <c r="BA4974" s="163">
        <f t="shared" si="3980"/>
        <v>0</v>
      </c>
      <c r="BB4974" s="163">
        <f t="shared" si="3981"/>
        <v>0</v>
      </c>
      <c r="BC4974" s="163">
        <f t="shared" si="3982"/>
        <v>0</v>
      </c>
      <c r="BD4974" s="163">
        <f t="shared" si="3983"/>
        <v>0</v>
      </c>
    </row>
    <row r="4975" spans="2:56" x14ac:dyDescent="0.3">
      <c r="B4975" s="179" t="s">
        <v>109</v>
      </c>
      <c r="C4975" s="83">
        <f>SUM(C4976)</f>
        <v>0</v>
      </c>
      <c r="D4975" s="84">
        <f>SUM(D4976)</f>
        <v>0</v>
      </c>
      <c r="E4975" s="85">
        <f t="shared" si="3969"/>
        <v>0</v>
      </c>
      <c r="F4975" s="83">
        <f>SUM(F4976)</f>
        <v>0</v>
      </c>
      <c r="G4975" s="84">
        <f>SUM(G4976)</f>
        <v>0</v>
      </c>
      <c r="H4975" s="85">
        <f t="shared" si="3970"/>
        <v>0</v>
      </c>
      <c r="I4975" s="83">
        <f>SUM(I4976)</f>
        <v>0</v>
      </c>
      <c r="J4975" s="86">
        <f>SUM(J4976)</f>
        <v>0</v>
      </c>
      <c r="K4975" s="87">
        <f t="shared" si="3971"/>
        <v>0</v>
      </c>
      <c r="L4975" s="83">
        <f>SUM(L4976)</f>
        <v>0</v>
      </c>
      <c r="M4975" s="86">
        <f>SUM(M4976)</f>
        <v>0</v>
      </c>
      <c r="N4975" s="88">
        <f>SUM(N4976)</f>
        <v>0</v>
      </c>
      <c r="O4975" s="83">
        <f>SUM(O4976)</f>
        <v>0</v>
      </c>
      <c r="P4975" s="88">
        <f>SUM(P4976)</f>
        <v>0</v>
      </c>
      <c r="Q4975" s="177">
        <f t="shared" si="3972"/>
        <v>0</v>
      </c>
      <c r="R4975" s="88">
        <f>SUM(R4976)</f>
        <v>0</v>
      </c>
      <c r="S4975" s="88">
        <f>SUM(S4976)</f>
        <v>0</v>
      </c>
      <c r="T4975" s="178">
        <f t="shared" si="3984"/>
        <v>0</v>
      </c>
      <c r="U4975" s="157"/>
      <c r="V4975" s="83">
        <f>SUM(V4976)</f>
        <v>0</v>
      </c>
      <c r="W4975" s="88">
        <f>SUM(W4976)</f>
        <v>0</v>
      </c>
      <c r="X4975" s="177">
        <f t="shared" si="3973"/>
        <v>0</v>
      </c>
      <c r="Y4975" s="88">
        <f>SUM(Y4976)</f>
        <v>0</v>
      </c>
      <c r="Z4975" s="88">
        <f>SUM(Z4976)</f>
        <v>0</v>
      </c>
      <c r="AA4975" s="178">
        <f t="shared" si="3985"/>
        <v>0</v>
      </c>
      <c r="AB4975" s="157"/>
      <c r="AC4975" s="83">
        <f>SUM(AC4976)</f>
        <v>0</v>
      </c>
      <c r="AD4975" s="88">
        <f>SUM(AD4976)</f>
        <v>0</v>
      </c>
      <c r="AE4975" s="177">
        <f t="shared" si="3974"/>
        <v>0</v>
      </c>
      <c r="AF4975" s="88">
        <f>SUM(AF4976)</f>
        <v>0</v>
      </c>
      <c r="AG4975" s="88">
        <f>SUM(AG4976)</f>
        <v>0</v>
      </c>
      <c r="AH4975" s="178">
        <f t="shared" si="3986"/>
        <v>0</v>
      </c>
      <c r="AJ4975" s="84">
        <f t="shared" ref="AJ4975:AU4975" si="4003">SUM(AJ4976)</f>
        <v>0</v>
      </c>
      <c r="AK4975" s="86">
        <f t="shared" si="4003"/>
        <v>0</v>
      </c>
      <c r="AL4975" s="88">
        <f t="shared" si="4003"/>
        <v>0</v>
      </c>
      <c r="AM4975" s="86">
        <f t="shared" si="4003"/>
        <v>0</v>
      </c>
      <c r="AN4975" s="88">
        <f t="shared" si="4003"/>
        <v>0</v>
      </c>
      <c r="AO4975" s="86">
        <f t="shared" si="4003"/>
        <v>0</v>
      </c>
      <c r="AP4975" s="88">
        <f t="shared" si="4003"/>
        <v>0</v>
      </c>
      <c r="AQ4975" s="86">
        <f t="shared" si="4003"/>
        <v>0</v>
      </c>
      <c r="AR4975" s="88">
        <f t="shared" si="4003"/>
        <v>0</v>
      </c>
      <c r="AS4975" s="86">
        <f t="shared" si="4003"/>
        <v>0</v>
      </c>
      <c r="AT4975" s="88">
        <f t="shared" si="4003"/>
        <v>0</v>
      </c>
      <c r="AU4975" s="86">
        <f t="shared" si="4003"/>
        <v>0</v>
      </c>
      <c r="AV4975" s="86">
        <f t="shared" si="3976"/>
        <v>0</v>
      </c>
      <c r="AW4975" s="93">
        <f t="shared" si="3977"/>
        <v>0</v>
      </c>
      <c r="AY4975" s="86">
        <f t="shared" si="3978"/>
        <v>0</v>
      </c>
      <c r="AZ4975" s="86">
        <f t="shared" si="3979"/>
        <v>0</v>
      </c>
      <c r="BA4975" s="86">
        <f t="shared" si="3980"/>
        <v>0</v>
      </c>
      <c r="BB4975" s="86">
        <f t="shared" si="3981"/>
        <v>0</v>
      </c>
      <c r="BC4975" s="86">
        <f t="shared" si="3982"/>
        <v>0</v>
      </c>
      <c r="BD4975" s="86">
        <f t="shared" si="3983"/>
        <v>0</v>
      </c>
    </row>
    <row r="4976" spans="2:56" x14ac:dyDescent="0.3">
      <c r="B4976" s="169" t="s">
        <v>110</v>
      </c>
      <c r="C4976" s="248"/>
      <c r="D4976" s="249"/>
      <c r="E4976" s="172">
        <f t="shared" si="3969"/>
        <v>0</v>
      </c>
      <c r="F4976" s="248"/>
      <c r="G4976" s="249"/>
      <c r="H4976" s="172">
        <f t="shared" si="3970"/>
        <v>0</v>
      </c>
      <c r="I4976" s="248"/>
      <c r="J4976" s="250"/>
      <c r="K4976" s="174">
        <f t="shared" si="3971"/>
        <v>0</v>
      </c>
      <c r="L4976" s="248"/>
      <c r="M4976" s="250"/>
      <c r="N4976" s="251"/>
      <c r="O4976" s="248"/>
      <c r="P4976" s="251"/>
      <c r="Q4976" s="166">
        <f t="shared" si="3972"/>
        <v>0</v>
      </c>
      <c r="R4976" s="251"/>
      <c r="S4976" s="251"/>
      <c r="T4976" s="167">
        <f t="shared" si="3984"/>
        <v>0</v>
      </c>
      <c r="U4976" s="157"/>
      <c r="V4976" s="248"/>
      <c r="W4976" s="251"/>
      <c r="X4976" s="166">
        <f t="shared" si="3973"/>
        <v>0</v>
      </c>
      <c r="Y4976" s="251"/>
      <c r="Z4976" s="251"/>
      <c r="AA4976" s="167">
        <f t="shared" si="3985"/>
        <v>0</v>
      </c>
      <c r="AB4976" s="157"/>
      <c r="AC4976" s="248"/>
      <c r="AD4976" s="251"/>
      <c r="AE4976" s="166">
        <f t="shared" si="3974"/>
        <v>0</v>
      </c>
      <c r="AF4976" s="251"/>
      <c r="AG4976" s="251"/>
      <c r="AH4976" s="167">
        <f t="shared" si="3986"/>
        <v>0</v>
      </c>
      <c r="AJ4976" s="252"/>
      <c r="AK4976" s="253"/>
      <c r="AL4976" s="254"/>
      <c r="AM4976" s="253"/>
      <c r="AN4976" s="254"/>
      <c r="AO4976" s="253"/>
      <c r="AP4976" s="254"/>
      <c r="AQ4976" s="253"/>
      <c r="AR4976" s="254"/>
      <c r="AS4976" s="253"/>
      <c r="AT4976" s="254"/>
      <c r="AU4976" s="253"/>
      <c r="AV4976" s="163">
        <f t="shared" si="3976"/>
        <v>0</v>
      </c>
      <c r="AW4976" s="168">
        <f t="shared" si="3977"/>
        <v>0</v>
      </c>
      <c r="AY4976" s="163">
        <f t="shared" si="3978"/>
        <v>0</v>
      </c>
      <c r="AZ4976" s="163">
        <f t="shared" si="3979"/>
        <v>0</v>
      </c>
      <c r="BA4976" s="163">
        <f t="shared" si="3980"/>
        <v>0</v>
      </c>
      <c r="BB4976" s="163">
        <f t="shared" si="3981"/>
        <v>0</v>
      </c>
      <c r="BC4976" s="163">
        <f t="shared" si="3982"/>
        <v>0</v>
      </c>
      <c r="BD4976" s="163">
        <f t="shared" si="3983"/>
        <v>0</v>
      </c>
    </row>
    <row r="4977" spans="2:56" x14ac:dyDescent="0.3">
      <c r="B4977" s="179" t="s">
        <v>111</v>
      </c>
      <c r="C4977" s="83">
        <f>SUM(C4978:C4980)</f>
        <v>317329</v>
      </c>
      <c r="D4977" s="84">
        <f>SUM(D4978:D4980)</f>
        <v>317328.28000000003</v>
      </c>
      <c r="E4977" s="85">
        <f t="shared" ref="E4977:E5040" si="4004">IFERROR(D4977/C4977,0)</f>
        <v>0.99999773106145362</v>
      </c>
      <c r="F4977" s="83">
        <f>SUM(F4978:F4980)</f>
        <v>0</v>
      </c>
      <c r="G4977" s="84">
        <f>SUM(G4978:G4980)</f>
        <v>0</v>
      </c>
      <c r="H4977" s="85">
        <f t="shared" ref="H4977:H5040" si="4005">IFERROR(G4977/F4977,0)</f>
        <v>0</v>
      </c>
      <c r="I4977" s="83">
        <f>SUM(I4978:I4980)</f>
        <v>173000</v>
      </c>
      <c r="J4977" s="86">
        <f>SUM(J4978:J4980)</f>
        <v>172102</v>
      </c>
      <c r="K4977" s="87">
        <f t="shared" ref="K4977:K5040" si="4006">IFERROR(J4977/I4977,0)</f>
        <v>0.99480924855491326</v>
      </c>
      <c r="L4977" s="83">
        <f>SUM(L4978:L4980)</f>
        <v>150000</v>
      </c>
      <c r="M4977" s="86">
        <f>SUM(M4978:M4980)</f>
        <v>150000</v>
      </c>
      <c r="N4977" s="88">
        <f>SUM(N4978:N4980)</f>
        <v>0</v>
      </c>
      <c r="O4977" s="83">
        <f>SUM(O4978:O4980)</f>
        <v>0</v>
      </c>
      <c r="P4977" s="88">
        <f>SUM(P4978:P4980)</f>
        <v>0</v>
      </c>
      <c r="Q4977" s="177">
        <f t="shared" ref="Q4977:Q5040" si="4007">SUM(O4977:P4977)</f>
        <v>0</v>
      </c>
      <c r="R4977" s="88">
        <f>SUM(R4978:R4980)</f>
        <v>0</v>
      </c>
      <c r="S4977" s="88">
        <f>SUM(S4978:S4980)</f>
        <v>0</v>
      </c>
      <c r="T4977" s="178">
        <f t="shared" si="3984"/>
        <v>0</v>
      </c>
      <c r="U4977" s="157"/>
      <c r="V4977" s="83">
        <f>SUM(V4978:V4980)</f>
        <v>0</v>
      </c>
      <c r="W4977" s="88">
        <f>SUM(W4978:W4980)</f>
        <v>0</v>
      </c>
      <c r="X4977" s="177">
        <f t="shared" ref="X4977:X5040" si="4008">SUM(V4977:W4977)</f>
        <v>0</v>
      </c>
      <c r="Y4977" s="88">
        <f>SUM(Y4978:Y4980)</f>
        <v>0</v>
      </c>
      <c r="Z4977" s="88">
        <f>SUM(Z4978:Z4980)</f>
        <v>0</v>
      </c>
      <c r="AA4977" s="178">
        <f t="shared" si="3985"/>
        <v>0</v>
      </c>
      <c r="AB4977" s="157"/>
      <c r="AC4977" s="83">
        <f>SUM(AC4978:AC4980)</f>
        <v>0</v>
      </c>
      <c r="AD4977" s="88">
        <f>SUM(AD4978:AD4980)</f>
        <v>0</v>
      </c>
      <c r="AE4977" s="177">
        <f t="shared" ref="AE4977:AE5040" si="4009">SUM(AC4977:AD4977)</f>
        <v>0</v>
      </c>
      <c r="AF4977" s="88">
        <f>SUM(AF4978:AF4980)</f>
        <v>0</v>
      </c>
      <c r="AG4977" s="88">
        <f>SUM(AG4978:AG4980)</f>
        <v>0</v>
      </c>
      <c r="AH4977" s="178">
        <f t="shared" si="3986"/>
        <v>0</v>
      </c>
      <c r="AJ4977" s="84">
        <f t="shared" ref="AJ4977:AU4977" si="4010">SUM(AJ4978:AJ4980)</f>
        <v>0</v>
      </c>
      <c r="AK4977" s="86">
        <f t="shared" si="4010"/>
        <v>0</v>
      </c>
      <c r="AL4977" s="88">
        <f t="shared" si="4010"/>
        <v>0</v>
      </c>
      <c r="AM4977" s="86">
        <f t="shared" si="4010"/>
        <v>0</v>
      </c>
      <c r="AN4977" s="88">
        <f t="shared" si="4010"/>
        <v>0</v>
      </c>
      <c r="AO4977" s="86">
        <f t="shared" si="4010"/>
        <v>0</v>
      </c>
      <c r="AP4977" s="88">
        <f t="shared" si="4010"/>
        <v>0</v>
      </c>
      <c r="AQ4977" s="86">
        <f t="shared" si="4010"/>
        <v>0</v>
      </c>
      <c r="AR4977" s="88">
        <f t="shared" si="4010"/>
        <v>0</v>
      </c>
      <c r="AS4977" s="86">
        <f t="shared" si="4010"/>
        <v>0</v>
      </c>
      <c r="AT4977" s="88">
        <f t="shared" si="4010"/>
        <v>0</v>
      </c>
      <c r="AU4977" s="86">
        <f t="shared" si="4010"/>
        <v>0</v>
      </c>
      <c r="AV4977" s="86">
        <f t="shared" ref="AV4977:AV5040" si="4011">SUM(AJ4977:AU4977)</f>
        <v>0</v>
      </c>
      <c r="AW4977" s="93">
        <f t="shared" ref="AW4977:AW5040" si="4012">T4977-AV4977</f>
        <v>0</v>
      </c>
      <c r="AY4977" s="86">
        <f t="shared" ref="AY4977:AY5040" si="4013">SUM(AJ4977:AL4977)</f>
        <v>0</v>
      </c>
      <c r="AZ4977" s="86">
        <f t="shared" ref="AZ4977:AZ5040" si="4014">SUM(AM4977:AO4977)</f>
        <v>0</v>
      </c>
      <c r="BA4977" s="86">
        <f t="shared" ref="BA4977:BA5040" si="4015">SUM(AP4977:AR4977)</f>
        <v>0</v>
      </c>
      <c r="BB4977" s="86">
        <f t="shared" ref="BB4977:BB5040" si="4016">SUM(AS4977:AU4977)</f>
        <v>0</v>
      </c>
      <c r="BC4977" s="86">
        <f t="shared" ref="BC4977:BC5040" si="4017">SUM(AY4977,AZ4977,BA4977,BB4977)</f>
        <v>0</v>
      </c>
      <c r="BD4977" s="86">
        <f t="shared" ref="BD4977:BD5040" si="4018">T4977-BC4977</f>
        <v>0</v>
      </c>
    </row>
    <row r="4978" spans="2:56" x14ac:dyDescent="0.3">
      <c r="B4978" s="169" t="s">
        <v>112</v>
      </c>
      <c r="C4978" s="248"/>
      <c r="D4978" s="249"/>
      <c r="E4978" s="172">
        <f t="shared" si="4004"/>
        <v>0</v>
      </c>
      <c r="F4978" s="248"/>
      <c r="G4978" s="249"/>
      <c r="H4978" s="172">
        <f t="shared" si="4005"/>
        <v>0</v>
      </c>
      <c r="I4978" s="248">
        <v>84000</v>
      </c>
      <c r="J4978" s="250">
        <v>0</v>
      </c>
      <c r="K4978" s="174">
        <f t="shared" si="4006"/>
        <v>0</v>
      </c>
      <c r="L4978" s="248"/>
      <c r="M4978" s="250"/>
      <c r="N4978" s="251"/>
      <c r="O4978" s="248"/>
      <c r="P4978" s="251"/>
      <c r="Q4978" s="166">
        <f>SUM(O4978:P4978)</f>
        <v>0</v>
      </c>
      <c r="R4978" s="251"/>
      <c r="S4978" s="251"/>
      <c r="T4978" s="167">
        <f t="shared" ref="T4978:T5041" si="4019">SUM(Q4978:S4978)</f>
        <v>0</v>
      </c>
      <c r="U4978" s="157"/>
      <c r="V4978" s="248"/>
      <c r="W4978" s="251"/>
      <c r="X4978" s="166">
        <f t="shared" si="4008"/>
        <v>0</v>
      </c>
      <c r="Y4978" s="251"/>
      <c r="Z4978" s="251"/>
      <c r="AA4978" s="167">
        <f t="shared" ref="AA4978:AA5041" si="4020">SUM(X4978:Z4978)</f>
        <v>0</v>
      </c>
      <c r="AB4978" s="157"/>
      <c r="AC4978" s="248"/>
      <c r="AD4978" s="251"/>
      <c r="AE4978" s="166">
        <f t="shared" si="4009"/>
        <v>0</v>
      </c>
      <c r="AF4978" s="251"/>
      <c r="AG4978" s="251"/>
      <c r="AH4978" s="167">
        <f t="shared" ref="AH4978:AH5041" si="4021">SUM(AE4978:AG4978)</f>
        <v>0</v>
      </c>
      <c r="AJ4978" s="252"/>
      <c r="AK4978" s="253"/>
      <c r="AL4978" s="254"/>
      <c r="AM4978" s="253"/>
      <c r="AN4978" s="254"/>
      <c r="AO4978" s="253"/>
      <c r="AP4978" s="254"/>
      <c r="AQ4978" s="253"/>
      <c r="AR4978" s="254"/>
      <c r="AS4978" s="253"/>
      <c r="AT4978" s="254"/>
      <c r="AU4978" s="253"/>
      <c r="AV4978" s="163">
        <f t="shared" si="4011"/>
        <v>0</v>
      </c>
      <c r="AW4978" s="168">
        <f t="shared" si="4012"/>
        <v>0</v>
      </c>
      <c r="AY4978" s="163">
        <f t="shared" si="4013"/>
        <v>0</v>
      </c>
      <c r="AZ4978" s="163">
        <f t="shared" si="4014"/>
        <v>0</v>
      </c>
      <c r="BA4978" s="163">
        <f t="shared" si="4015"/>
        <v>0</v>
      </c>
      <c r="BB4978" s="163">
        <f t="shared" si="4016"/>
        <v>0</v>
      </c>
      <c r="BC4978" s="163">
        <f t="shared" si="4017"/>
        <v>0</v>
      </c>
      <c r="BD4978" s="163">
        <f t="shared" si="4018"/>
        <v>0</v>
      </c>
    </row>
    <row r="4979" spans="2:56" x14ac:dyDescent="0.3">
      <c r="B4979" s="169" t="s">
        <v>113</v>
      </c>
      <c r="C4979" s="248"/>
      <c r="D4979" s="249"/>
      <c r="E4979" s="172">
        <f t="shared" si="4004"/>
        <v>0</v>
      </c>
      <c r="F4979" s="248"/>
      <c r="G4979" s="249"/>
      <c r="H4979" s="172">
        <f t="shared" si="4005"/>
        <v>0</v>
      </c>
      <c r="I4979" s="248">
        <v>0</v>
      </c>
      <c r="J4979" s="250">
        <v>84000</v>
      </c>
      <c r="K4979" s="174">
        <f t="shared" si="4006"/>
        <v>0</v>
      </c>
      <c r="L4979" s="248"/>
      <c r="M4979" s="250"/>
      <c r="N4979" s="251"/>
      <c r="O4979" s="248"/>
      <c r="P4979" s="251"/>
      <c r="Q4979" s="166">
        <f t="shared" si="4007"/>
        <v>0</v>
      </c>
      <c r="R4979" s="251"/>
      <c r="S4979" s="251"/>
      <c r="T4979" s="167">
        <f t="shared" si="4019"/>
        <v>0</v>
      </c>
      <c r="U4979" s="157"/>
      <c r="V4979" s="248"/>
      <c r="W4979" s="251"/>
      <c r="X4979" s="166">
        <f t="shared" si="4008"/>
        <v>0</v>
      </c>
      <c r="Y4979" s="251"/>
      <c r="Z4979" s="251"/>
      <c r="AA4979" s="167">
        <f t="shared" si="4020"/>
        <v>0</v>
      </c>
      <c r="AB4979" s="157"/>
      <c r="AC4979" s="248"/>
      <c r="AD4979" s="251"/>
      <c r="AE4979" s="166">
        <f t="shared" si="4009"/>
        <v>0</v>
      </c>
      <c r="AF4979" s="251"/>
      <c r="AG4979" s="251"/>
      <c r="AH4979" s="167">
        <f t="shared" si="4021"/>
        <v>0</v>
      </c>
      <c r="AJ4979" s="252"/>
      <c r="AK4979" s="253"/>
      <c r="AL4979" s="254"/>
      <c r="AM4979" s="253"/>
      <c r="AN4979" s="254"/>
      <c r="AO4979" s="253"/>
      <c r="AP4979" s="254"/>
      <c r="AQ4979" s="253"/>
      <c r="AR4979" s="254"/>
      <c r="AS4979" s="253"/>
      <c r="AT4979" s="254"/>
      <c r="AU4979" s="253"/>
      <c r="AV4979" s="163">
        <f t="shared" si="4011"/>
        <v>0</v>
      </c>
      <c r="AW4979" s="168">
        <f t="shared" si="4012"/>
        <v>0</v>
      </c>
      <c r="AY4979" s="163">
        <f t="shared" si="4013"/>
        <v>0</v>
      </c>
      <c r="AZ4979" s="163">
        <f t="shared" si="4014"/>
        <v>0</v>
      </c>
      <c r="BA4979" s="163">
        <f t="shared" si="4015"/>
        <v>0</v>
      </c>
      <c r="BB4979" s="163">
        <f t="shared" si="4016"/>
        <v>0</v>
      </c>
      <c r="BC4979" s="163">
        <f t="shared" si="4017"/>
        <v>0</v>
      </c>
      <c r="BD4979" s="163">
        <f t="shared" si="4018"/>
        <v>0</v>
      </c>
    </row>
    <row r="4980" spans="2:56" x14ac:dyDescent="0.3">
      <c r="B4980" s="169" t="s">
        <v>114</v>
      </c>
      <c r="C4980" s="248">
        <v>317329</v>
      </c>
      <c r="D4980" s="249">
        <v>317328.28000000003</v>
      </c>
      <c r="E4980" s="172">
        <f t="shared" si="4004"/>
        <v>0.99999773106145362</v>
      </c>
      <c r="F4980" s="248"/>
      <c r="G4980" s="249"/>
      <c r="H4980" s="172">
        <f t="shared" si="4005"/>
        <v>0</v>
      </c>
      <c r="I4980" s="248">
        <v>89000</v>
      </c>
      <c r="J4980" s="250">
        <v>88102</v>
      </c>
      <c r="K4980" s="174">
        <f t="shared" si="4006"/>
        <v>0.98991011235955051</v>
      </c>
      <c r="L4980" s="248">
        <v>150000</v>
      </c>
      <c r="M4980" s="250">
        <v>150000</v>
      </c>
      <c r="N4980" s="251"/>
      <c r="O4980" s="248"/>
      <c r="P4980" s="251"/>
      <c r="Q4980" s="166">
        <f t="shared" si="4007"/>
        <v>0</v>
      </c>
      <c r="R4980" s="251"/>
      <c r="S4980" s="251"/>
      <c r="T4980" s="167">
        <f t="shared" si="4019"/>
        <v>0</v>
      </c>
      <c r="U4980" s="157"/>
      <c r="V4980" s="248"/>
      <c r="W4980" s="251"/>
      <c r="X4980" s="166">
        <f t="shared" si="4008"/>
        <v>0</v>
      </c>
      <c r="Y4980" s="251"/>
      <c r="Z4980" s="251"/>
      <c r="AA4980" s="167">
        <f t="shared" si="4020"/>
        <v>0</v>
      </c>
      <c r="AB4980" s="157"/>
      <c r="AC4980" s="248"/>
      <c r="AD4980" s="251"/>
      <c r="AE4980" s="166">
        <f t="shared" si="4009"/>
        <v>0</v>
      </c>
      <c r="AF4980" s="251"/>
      <c r="AG4980" s="251"/>
      <c r="AH4980" s="167">
        <f t="shared" si="4021"/>
        <v>0</v>
      </c>
      <c r="AJ4980" s="252"/>
      <c r="AK4980" s="253"/>
      <c r="AL4980" s="254"/>
      <c r="AM4980" s="253"/>
      <c r="AN4980" s="254"/>
      <c r="AO4980" s="253"/>
      <c r="AP4980" s="254"/>
      <c r="AQ4980" s="253"/>
      <c r="AR4980" s="254"/>
      <c r="AS4980" s="253"/>
      <c r="AT4980" s="254"/>
      <c r="AU4980" s="253"/>
      <c r="AV4980" s="163">
        <f t="shared" si="4011"/>
        <v>0</v>
      </c>
      <c r="AW4980" s="168">
        <f t="shared" si="4012"/>
        <v>0</v>
      </c>
      <c r="AY4980" s="163">
        <f t="shared" si="4013"/>
        <v>0</v>
      </c>
      <c r="AZ4980" s="163">
        <f t="shared" si="4014"/>
        <v>0</v>
      </c>
      <c r="BA4980" s="163">
        <f t="shared" si="4015"/>
        <v>0</v>
      </c>
      <c r="BB4980" s="163">
        <f t="shared" si="4016"/>
        <v>0</v>
      </c>
      <c r="BC4980" s="163">
        <f t="shared" si="4017"/>
        <v>0</v>
      </c>
      <c r="BD4980" s="163">
        <f t="shared" si="4018"/>
        <v>0</v>
      </c>
    </row>
    <row r="4981" spans="2:56" x14ac:dyDescent="0.3">
      <c r="B4981" s="179" t="s">
        <v>115</v>
      </c>
      <c r="C4981" s="83">
        <f>SUM(C4982:C4984)</f>
        <v>0</v>
      </c>
      <c r="D4981" s="84">
        <f>SUM(D4982:D4984)</f>
        <v>0</v>
      </c>
      <c r="E4981" s="85">
        <f t="shared" si="4004"/>
        <v>0</v>
      </c>
      <c r="F4981" s="83">
        <f>SUM(F4982:F4984)</f>
        <v>0</v>
      </c>
      <c r="G4981" s="84">
        <f>SUM(G4982:G4984)</f>
        <v>0</v>
      </c>
      <c r="H4981" s="85">
        <f t="shared" si="4005"/>
        <v>0</v>
      </c>
      <c r="I4981" s="83">
        <f>SUM(I4982:I4984)</f>
        <v>0</v>
      </c>
      <c r="J4981" s="86">
        <f>SUM(J4982:J4984)</f>
        <v>0</v>
      </c>
      <c r="K4981" s="87">
        <f t="shared" si="4006"/>
        <v>0</v>
      </c>
      <c r="L4981" s="83">
        <f>SUM(L4982:L4984)</f>
        <v>0</v>
      </c>
      <c r="M4981" s="86">
        <f>SUM(M4982:M4984)</f>
        <v>0</v>
      </c>
      <c r="N4981" s="88">
        <f>SUM(N4982:N4984)</f>
        <v>0</v>
      </c>
      <c r="O4981" s="83">
        <f>SUM(O4982:O4984)</f>
        <v>0</v>
      </c>
      <c r="P4981" s="88">
        <f>SUM(P4982:P4984)</f>
        <v>0</v>
      </c>
      <c r="Q4981" s="177">
        <f t="shared" si="4007"/>
        <v>0</v>
      </c>
      <c r="R4981" s="88">
        <f>SUM(R4982:R4984)</f>
        <v>0</v>
      </c>
      <c r="S4981" s="88">
        <f>SUM(S4982:S4984)</f>
        <v>0</v>
      </c>
      <c r="T4981" s="178">
        <f t="shared" si="4019"/>
        <v>0</v>
      </c>
      <c r="U4981" s="157"/>
      <c r="V4981" s="83">
        <f>SUM(V4982:V4984)</f>
        <v>0</v>
      </c>
      <c r="W4981" s="88">
        <f>SUM(W4982:W4984)</f>
        <v>0</v>
      </c>
      <c r="X4981" s="177">
        <f t="shared" si="4008"/>
        <v>0</v>
      </c>
      <c r="Y4981" s="88">
        <f>SUM(Y4982:Y4984)</f>
        <v>0</v>
      </c>
      <c r="Z4981" s="88">
        <f>SUM(Z4982:Z4984)</f>
        <v>0</v>
      </c>
      <c r="AA4981" s="178">
        <f t="shared" si="4020"/>
        <v>0</v>
      </c>
      <c r="AB4981" s="157"/>
      <c r="AC4981" s="83">
        <f>SUM(AC4982:AC4984)</f>
        <v>0</v>
      </c>
      <c r="AD4981" s="88">
        <f>SUM(AD4982:AD4984)</f>
        <v>0</v>
      </c>
      <c r="AE4981" s="177">
        <f t="shared" si="4009"/>
        <v>0</v>
      </c>
      <c r="AF4981" s="88">
        <f>SUM(AF4982:AF4984)</f>
        <v>0</v>
      </c>
      <c r="AG4981" s="88">
        <f>SUM(AG4982:AG4984)</f>
        <v>0</v>
      </c>
      <c r="AH4981" s="178">
        <f t="shared" si="4021"/>
        <v>0</v>
      </c>
      <c r="AJ4981" s="84">
        <f t="shared" ref="AJ4981:AU4981" si="4022">SUM(AJ4982:AJ4984)</f>
        <v>0</v>
      </c>
      <c r="AK4981" s="86">
        <f t="shared" si="4022"/>
        <v>0</v>
      </c>
      <c r="AL4981" s="88">
        <f t="shared" si="4022"/>
        <v>0</v>
      </c>
      <c r="AM4981" s="86">
        <f t="shared" si="4022"/>
        <v>0</v>
      </c>
      <c r="AN4981" s="88">
        <f t="shared" si="4022"/>
        <v>0</v>
      </c>
      <c r="AO4981" s="86">
        <f t="shared" si="4022"/>
        <v>0</v>
      </c>
      <c r="AP4981" s="88">
        <f t="shared" si="4022"/>
        <v>0</v>
      </c>
      <c r="AQ4981" s="86">
        <f t="shared" si="4022"/>
        <v>0</v>
      </c>
      <c r="AR4981" s="88">
        <f t="shared" si="4022"/>
        <v>0</v>
      </c>
      <c r="AS4981" s="86">
        <f t="shared" si="4022"/>
        <v>0</v>
      </c>
      <c r="AT4981" s="88">
        <f t="shared" si="4022"/>
        <v>0</v>
      </c>
      <c r="AU4981" s="86">
        <f t="shared" si="4022"/>
        <v>0</v>
      </c>
      <c r="AV4981" s="86">
        <f t="shared" si="4011"/>
        <v>0</v>
      </c>
      <c r="AW4981" s="93">
        <f t="shared" si="4012"/>
        <v>0</v>
      </c>
      <c r="AY4981" s="86">
        <f t="shared" si="4013"/>
        <v>0</v>
      </c>
      <c r="AZ4981" s="86">
        <f t="shared" si="4014"/>
        <v>0</v>
      </c>
      <c r="BA4981" s="86">
        <f t="shared" si="4015"/>
        <v>0</v>
      </c>
      <c r="BB4981" s="86">
        <f t="shared" si="4016"/>
        <v>0</v>
      </c>
      <c r="BC4981" s="86">
        <f t="shared" si="4017"/>
        <v>0</v>
      </c>
      <c r="BD4981" s="86">
        <f t="shared" si="4018"/>
        <v>0</v>
      </c>
    </row>
    <row r="4982" spans="2:56" x14ac:dyDescent="0.3">
      <c r="B4982" s="169" t="s">
        <v>116</v>
      </c>
      <c r="C4982" s="248"/>
      <c r="D4982" s="249"/>
      <c r="E4982" s="172">
        <f t="shared" si="4004"/>
        <v>0</v>
      </c>
      <c r="F4982" s="248"/>
      <c r="G4982" s="249"/>
      <c r="H4982" s="172">
        <f t="shared" si="4005"/>
        <v>0</v>
      </c>
      <c r="I4982" s="248"/>
      <c r="J4982" s="250"/>
      <c r="K4982" s="174">
        <f t="shared" si="4006"/>
        <v>0</v>
      </c>
      <c r="L4982" s="248"/>
      <c r="M4982" s="250"/>
      <c r="N4982" s="251"/>
      <c r="O4982" s="248"/>
      <c r="P4982" s="251"/>
      <c r="Q4982" s="166">
        <f t="shared" si="4007"/>
        <v>0</v>
      </c>
      <c r="R4982" s="251"/>
      <c r="S4982" s="251"/>
      <c r="T4982" s="167">
        <f t="shared" si="4019"/>
        <v>0</v>
      </c>
      <c r="U4982" s="157"/>
      <c r="V4982" s="248"/>
      <c r="W4982" s="251"/>
      <c r="X4982" s="166">
        <f t="shared" si="4008"/>
        <v>0</v>
      </c>
      <c r="Y4982" s="251"/>
      <c r="Z4982" s="251"/>
      <c r="AA4982" s="167">
        <f t="shared" si="4020"/>
        <v>0</v>
      </c>
      <c r="AB4982" s="157"/>
      <c r="AC4982" s="248"/>
      <c r="AD4982" s="251"/>
      <c r="AE4982" s="166">
        <f t="shared" si="4009"/>
        <v>0</v>
      </c>
      <c r="AF4982" s="251"/>
      <c r="AG4982" s="251"/>
      <c r="AH4982" s="167">
        <f t="shared" si="4021"/>
        <v>0</v>
      </c>
      <c r="AJ4982" s="252"/>
      <c r="AK4982" s="253"/>
      <c r="AL4982" s="254"/>
      <c r="AM4982" s="253"/>
      <c r="AN4982" s="254"/>
      <c r="AO4982" s="253"/>
      <c r="AP4982" s="254"/>
      <c r="AQ4982" s="253"/>
      <c r="AR4982" s="254"/>
      <c r="AS4982" s="253"/>
      <c r="AT4982" s="254"/>
      <c r="AU4982" s="253"/>
      <c r="AV4982" s="163">
        <f t="shared" si="4011"/>
        <v>0</v>
      </c>
      <c r="AW4982" s="168">
        <f t="shared" si="4012"/>
        <v>0</v>
      </c>
      <c r="AY4982" s="163">
        <f t="shared" si="4013"/>
        <v>0</v>
      </c>
      <c r="AZ4982" s="163">
        <f t="shared" si="4014"/>
        <v>0</v>
      </c>
      <c r="BA4982" s="163">
        <f t="shared" si="4015"/>
        <v>0</v>
      </c>
      <c r="BB4982" s="163">
        <f t="shared" si="4016"/>
        <v>0</v>
      </c>
      <c r="BC4982" s="163">
        <f t="shared" si="4017"/>
        <v>0</v>
      </c>
      <c r="BD4982" s="163">
        <f t="shared" si="4018"/>
        <v>0</v>
      </c>
    </row>
    <row r="4983" spans="2:56" x14ac:dyDescent="0.3">
      <c r="B4983" s="169" t="s">
        <v>117</v>
      </c>
      <c r="C4983" s="248"/>
      <c r="D4983" s="249"/>
      <c r="E4983" s="172">
        <f t="shared" si="4004"/>
        <v>0</v>
      </c>
      <c r="F4983" s="248"/>
      <c r="G4983" s="249"/>
      <c r="H4983" s="172">
        <f t="shared" si="4005"/>
        <v>0</v>
      </c>
      <c r="I4983" s="248"/>
      <c r="J4983" s="250"/>
      <c r="K4983" s="174">
        <f t="shared" si="4006"/>
        <v>0</v>
      </c>
      <c r="L4983" s="248"/>
      <c r="M4983" s="250"/>
      <c r="N4983" s="251"/>
      <c r="O4983" s="248"/>
      <c r="P4983" s="251"/>
      <c r="Q4983" s="166">
        <f t="shared" si="4007"/>
        <v>0</v>
      </c>
      <c r="R4983" s="251"/>
      <c r="S4983" s="251"/>
      <c r="T4983" s="167">
        <f t="shared" si="4019"/>
        <v>0</v>
      </c>
      <c r="U4983" s="157"/>
      <c r="V4983" s="248"/>
      <c r="W4983" s="251"/>
      <c r="X4983" s="166">
        <f t="shared" si="4008"/>
        <v>0</v>
      </c>
      <c r="Y4983" s="251"/>
      <c r="Z4983" s="251"/>
      <c r="AA4983" s="167">
        <f t="shared" si="4020"/>
        <v>0</v>
      </c>
      <c r="AB4983" s="157"/>
      <c r="AC4983" s="248"/>
      <c r="AD4983" s="251"/>
      <c r="AE4983" s="166">
        <f t="shared" si="4009"/>
        <v>0</v>
      </c>
      <c r="AF4983" s="251"/>
      <c r="AG4983" s="251"/>
      <c r="AH4983" s="167">
        <f t="shared" si="4021"/>
        <v>0</v>
      </c>
      <c r="AJ4983" s="252"/>
      <c r="AK4983" s="253"/>
      <c r="AL4983" s="254"/>
      <c r="AM4983" s="253"/>
      <c r="AN4983" s="254"/>
      <c r="AO4983" s="253"/>
      <c r="AP4983" s="254"/>
      <c r="AQ4983" s="253"/>
      <c r="AR4983" s="254"/>
      <c r="AS4983" s="253"/>
      <c r="AT4983" s="254"/>
      <c r="AU4983" s="253"/>
      <c r="AV4983" s="163">
        <f t="shared" si="4011"/>
        <v>0</v>
      </c>
      <c r="AW4983" s="168">
        <f t="shared" si="4012"/>
        <v>0</v>
      </c>
      <c r="AY4983" s="163">
        <f t="shared" si="4013"/>
        <v>0</v>
      </c>
      <c r="AZ4983" s="163">
        <f t="shared" si="4014"/>
        <v>0</v>
      </c>
      <c r="BA4983" s="163">
        <f t="shared" si="4015"/>
        <v>0</v>
      </c>
      <c r="BB4983" s="163">
        <f t="shared" si="4016"/>
        <v>0</v>
      </c>
      <c r="BC4983" s="163">
        <f t="shared" si="4017"/>
        <v>0</v>
      </c>
      <c r="BD4983" s="163">
        <f t="shared" si="4018"/>
        <v>0</v>
      </c>
    </row>
    <row r="4984" spans="2:56" x14ac:dyDescent="0.3">
      <c r="B4984" s="169" t="s">
        <v>118</v>
      </c>
      <c r="C4984" s="248"/>
      <c r="D4984" s="249"/>
      <c r="E4984" s="172">
        <f t="shared" si="4004"/>
        <v>0</v>
      </c>
      <c r="F4984" s="248"/>
      <c r="G4984" s="249"/>
      <c r="H4984" s="172">
        <f t="shared" si="4005"/>
        <v>0</v>
      </c>
      <c r="I4984" s="248"/>
      <c r="J4984" s="250"/>
      <c r="K4984" s="174">
        <f t="shared" si="4006"/>
        <v>0</v>
      </c>
      <c r="L4984" s="248"/>
      <c r="M4984" s="250"/>
      <c r="N4984" s="251"/>
      <c r="O4984" s="248"/>
      <c r="P4984" s="251"/>
      <c r="Q4984" s="166">
        <f t="shared" si="4007"/>
        <v>0</v>
      </c>
      <c r="R4984" s="251"/>
      <c r="S4984" s="251"/>
      <c r="T4984" s="167">
        <f t="shared" si="4019"/>
        <v>0</v>
      </c>
      <c r="U4984" s="157"/>
      <c r="V4984" s="248"/>
      <c r="W4984" s="251"/>
      <c r="X4984" s="166">
        <f t="shared" si="4008"/>
        <v>0</v>
      </c>
      <c r="Y4984" s="251"/>
      <c r="Z4984" s="251"/>
      <c r="AA4984" s="167">
        <f t="shared" si="4020"/>
        <v>0</v>
      </c>
      <c r="AB4984" s="157"/>
      <c r="AC4984" s="248"/>
      <c r="AD4984" s="251"/>
      <c r="AE4984" s="166">
        <f t="shared" si="4009"/>
        <v>0</v>
      </c>
      <c r="AF4984" s="251"/>
      <c r="AG4984" s="251"/>
      <c r="AH4984" s="167">
        <f t="shared" si="4021"/>
        <v>0</v>
      </c>
      <c r="AJ4984" s="252"/>
      <c r="AK4984" s="253"/>
      <c r="AL4984" s="254"/>
      <c r="AM4984" s="253"/>
      <c r="AN4984" s="254"/>
      <c r="AO4984" s="253"/>
      <c r="AP4984" s="254"/>
      <c r="AQ4984" s="253"/>
      <c r="AR4984" s="254"/>
      <c r="AS4984" s="253"/>
      <c r="AT4984" s="254"/>
      <c r="AU4984" s="253"/>
      <c r="AV4984" s="163">
        <f t="shared" si="4011"/>
        <v>0</v>
      </c>
      <c r="AW4984" s="168">
        <f t="shared" si="4012"/>
        <v>0</v>
      </c>
      <c r="AY4984" s="163">
        <f t="shared" si="4013"/>
        <v>0</v>
      </c>
      <c r="AZ4984" s="163">
        <f t="shared" si="4014"/>
        <v>0</v>
      </c>
      <c r="BA4984" s="163">
        <f t="shared" si="4015"/>
        <v>0</v>
      </c>
      <c r="BB4984" s="163">
        <f t="shared" si="4016"/>
        <v>0</v>
      </c>
      <c r="BC4984" s="163">
        <f t="shared" si="4017"/>
        <v>0</v>
      </c>
      <c r="BD4984" s="163">
        <f t="shared" si="4018"/>
        <v>0</v>
      </c>
    </row>
    <row r="4985" spans="2:56" x14ac:dyDescent="0.3">
      <c r="B4985" s="179" t="s">
        <v>119</v>
      </c>
      <c r="C4985" s="83">
        <f>SUM(C4986)</f>
        <v>0</v>
      </c>
      <c r="D4985" s="84">
        <f>SUM(D4986)</f>
        <v>0</v>
      </c>
      <c r="E4985" s="85">
        <f t="shared" si="4004"/>
        <v>0</v>
      </c>
      <c r="F4985" s="83">
        <f>SUM(F4986)</f>
        <v>0</v>
      </c>
      <c r="G4985" s="84">
        <f>SUM(G4986)</f>
        <v>0</v>
      </c>
      <c r="H4985" s="85">
        <f t="shared" si="4005"/>
        <v>0</v>
      </c>
      <c r="I4985" s="83">
        <f>SUM(I4986)</f>
        <v>1875</v>
      </c>
      <c r="J4985" s="86">
        <f>SUM(J4986)</f>
        <v>1874.88</v>
      </c>
      <c r="K4985" s="87">
        <f t="shared" si="4006"/>
        <v>0.99993600000000005</v>
      </c>
      <c r="L4985" s="83">
        <f>SUM(L4986)</f>
        <v>0</v>
      </c>
      <c r="M4985" s="86">
        <f>SUM(M4986)</f>
        <v>2000</v>
      </c>
      <c r="N4985" s="88">
        <f>SUM(N4986)</f>
        <v>0</v>
      </c>
      <c r="O4985" s="83">
        <f>SUM(O4986)</f>
        <v>0</v>
      </c>
      <c r="P4985" s="88">
        <f>SUM(P4986)</f>
        <v>2000</v>
      </c>
      <c r="Q4985" s="177">
        <f t="shared" si="4007"/>
        <v>2000</v>
      </c>
      <c r="R4985" s="88">
        <f>SUM(R4986)</f>
        <v>0</v>
      </c>
      <c r="S4985" s="88">
        <f>SUM(S4986)</f>
        <v>0</v>
      </c>
      <c r="T4985" s="178">
        <f t="shared" si="4019"/>
        <v>2000</v>
      </c>
      <c r="U4985" s="157"/>
      <c r="V4985" s="83">
        <f>SUM(V4986)</f>
        <v>0</v>
      </c>
      <c r="W4985" s="88">
        <f>SUM(W4986)</f>
        <v>0</v>
      </c>
      <c r="X4985" s="177">
        <f t="shared" si="4008"/>
        <v>0</v>
      </c>
      <c r="Y4985" s="88">
        <f>SUM(Y4986)</f>
        <v>0</v>
      </c>
      <c r="Z4985" s="88">
        <f>SUM(Z4986)</f>
        <v>0</v>
      </c>
      <c r="AA4985" s="178">
        <f t="shared" si="4020"/>
        <v>0</v>
      </c>
      <c r="AB4985" s="157"/>
      <c r="AC4985" s="83">
        <f>SUM(AC4986)</f>
        <v>0</v>
      </c>
      <c r="AD4985" s="88">
        <f>SUM(AD4986)</f>
        <v>0</v>
      </c>
      <c r="AE4985" s="177">
        <f t="shared" si="4009"/>
        <v>0</v>
      </c>
      <c r="AF4985" s="88">
        <f>SUM(AF4986)</f>
        <v>0</v>
      </c>
      <c r="AG4985" s="88">
        <f>SUM(AG4986)</f>
        <v>0</v>
      </c>
      <c r="AH4985" s="178">
        <f t="shared" si="4021"/>
        <v>0</v>
      </c>
      <c r="AJ4985" s="84">
        <f t="shared" ref="AJ4985:AU4985" si="4023">SUM(AJ4986)</f>
        <v>0</v>
      </c>
      <c r="AK4985" s="86">
        <f t="shared" si="4023"/>
        <v>2000</v>
      </c>
      <c r="AL4985" s="88">
        <f t="shared" si="4023"/>
        <v>0</v>
      </c>
      <c r="AM4985" s="86">
        <f t="shared" si="4023"/>
        <v>0</v>
      </c>
      <c r="AN4985" s="88">
        <f t="shared" si="4023"/>
        <v>0</v>
      </c>
      <c r="AO4985" s="86">
        <f t="shared" si="4023"/>
        <v>0</v>
      </c>
      <c r="AP4985" s="88">
        <f t="shared" si="4023"/>
        <v>0</v>
      </c>
      <c r="AQ4985" s="86">
        <f t="shared" si="4023"/>
        <v>0</v>
      </c>
      <c r="AR4985" s="88">
        <f t="shared" si="4023"/>
        <v>0</v>
      </c>
      <c r="AS4985" s="86">
        <f t="shared" si="4023"/>
        <v>0</v>
      </c>
      <c r="AT4985" s="88">
        <f t="shared" si="4023"/>
        <v>0</v>
      </c>
      <c r="AU4985" s="86">
        <f t="shared" si="4023"/>
        <v>0</v>
      </c>
      <c r="AV4985" s="86">
        <f t="shared" si="4011"/>
        <v>2000</v>
      </c>
      <c r="AW4985" s="93">
        <f t="shared" si="4012"/>
        <v>0</v>
      </c>
      <c r="AY4985" s="86">
        <f t="shared" si="4013"/>
        <v>2000</v>
      </c>
      <c r="AZ4985" s="86">
        <f t="shared" si="4014"/>
        <v>0</v>
      </c>
      <c r="BA4985" s="86">
        <f t="shared" si="4015"/>
        <v>0</v>
      </c>
      <c r="BB4985" s="86">
        <f t="shared" si="4016"/>
        <v>0</v>
      </c>
      <c r="BC4985" s="86">
        <f t="shared" si="4017"/>
        <v>2000</v>
      </c>
      <c r="BD4985" s="86">
        <f t="shared" si="4018"/>
        <v>0</v>
      </c>
    </row>
    <row r="4986" spans="2:56" x14ac:dyDescent="0.3">
      <c r="B4986" s="169" t="s">
        <v>120</v>
      </c>
      <c r="C4986" s="248"/>
      <c r="D4986" s="249"/>
      <c r="E4986" s="172">
        <f t="shared" si="4004"/>
        <v>0</v>
      </c>
      <c r="F4986" s="248"/>
      <c r="G4986" s="249"/>
      <c r="H4986" s="172">
        <f t="shared" si="4005"/>
        <v>0</v>
      </c>
      <c r="I4986" s="248">
        <v>1875</v>
      </c>
      <c r="J4986" s="250">
        <v>1874.88</v>
      </c>
      <c r="K4986" s="174">
        <f t="shared" si="4006"/>
        <v>0.99993600000000005</v>
      </c>
      <c r="L4986" s="248"/>
      <c r="M4986" s="250">
        <v>2000</v>
      </c>
      <c r="N4986" s="251"/>
      <c r="O4986" s="248"/>
      <c r="P4986" s="251">
        <v>2000</v>
      </c>
      <c r="Q4986" s="166">
        <f t="shared" si="4007"/>
        <v>2000</v>
      </c>
      <c r="R4986" s="251"/>
      <c r="S4986" s="251"/>
      <c r="T4986" s="167">
        <f t="shared" si="4019"/>
        <v>2000</v>
      </c>
      <c r="U4986" s="157"/>
      <c r="V4986" s="248"/>
      <c r="W4986" s="251"/>
      <c r="X4986" s="166">
        <f t="shared" si="4008"/>
        <v>0</v>
      </c>
      <c r="Y4986" s="251"/>
      <c r="Z4986" s="251"/>
      <c r="AA4986" s="167">
        <f t="shared" si="4020"/>
        <v>0</v>
      </c>
      <c r="AB4986" s="157"/>
      <c r="AC4986" s="248"/>
      <c r="AD4986" s="251"/>
      <c r="AE4986" s="166">
        <f t="shared" si="4009"/>
        <v>0</v>
      </c>
      <c r="AF4986" s="251"/>
      <c r="AG4986" s="251"/>
      <c r="AH4986" s="167">
        <f t="shared" si="4021"/>
        <v>0</v>
      </c>
      <c r="AJ4986" s="252"/>
      <c r="AK4986" s="253">
        <v>2000</v>
      </c>
      <c r="AL4986" s="254"/>
      <c r="AM4986" s="253"/>
      <c r="AN4986" s="254"/>
      <c r="AO4986" s="253"/>
      <c r="AP4986" s="254"/>
      <c r="AQ4986" s="253"/>
      <c r="AR4986" s="254"/>
      <c r="AS4986" s="253"/>
      <c r="AT4986" s="254"/>
      <c r="AU4986" s="253"/>
      <c r="AV4986" s="163">
        <f t="shared" si="4011"/>
        <v>2000</v>
      </c>
      <c r="AW4986" s="168">
        <f t="shared" si="4012"/>
        <v>0</v>
      </c>
      <c r="AY4986" s="163">
        <f t="shared" si="4013"/>
        <v>2000</v>
      </c>
      <c r="AZ4986" s="163">
        <f t="shared" si="4014"/>
        <v>0</v>
      </c>
      <c r="BA4986" s="163">
        <f t="shared" si="4015"/>
        <v>0</v>
      </c>
      <c r="BB4986" s="163">
        <f t="shared" si="4016"/>
        <v>0</v>
      </c>
      <c r="BC4986" s="163">
        <f t="shared" si="4017"/>
        <v>2000</v>
      </c>
      <c r="BD4986" s="163">
        <f t="shared" si="4018"/>
        <v>0</v>
      </c>
    </row>
    <row r="4987" spans="2:56" x14ac:dyDescent="0.3">
      <c r="B4987" s="179" t="s">
        <v>121</v>
      </c>
      <c r="C4987" s="83">
        <f>SUM(C4988:C4992)</f>
        <v>10133000</v>
      </c>
      <c r="D4987" s="84">
        <f>SUM(D4988:D4992)</f>
        <v>10131237.58</v>
      </c>
      <c r="E4987" s="85">
        <f t="shared" si="4004"/>
        <v>0.9998260712523438</v>
      </c>
      <c r="F4987" s="83">
        <f>SUM(F4988:F4992)</f>
        <v>8941146</v>
      </c>
      <c r="G4987" s="84">
        <f>SUM(G4988:G4992)</f>
        <v>8426699.9000000004</v>
      </c>
      <c r="H4987" s="85">
        <f t="shared" si="4005"/>
        <v>0.94246306905177479</v>
      </c>
      <c r="I4987" s="83">
        <f>SUM(I4988:I4992)</f>
        <v>8703532</v>
      </c>
      <c r="J4987" s="86">
        <f>SUM(J4988:J4992)</f>
        <v>8703512.6100000013</v>
      </c>
      <c r="K4987" s="87">
        <f t="shared" si="4006"/>
        <v>0.99999777216881625</v>
      </c>
      <c r="L4987" s="83">
        <f>SUM(L4988:L4992)</f>
        <v>10013658</v>
      </c>
      <c r="M4987" s="86">
        <f>SUM(M4988:M4992)</f>
        <v>10013658</v>
      </c>
      <c r="N4987" s="88">
        <f>SUM(N4988:N4992)</f>
        <v>0</v>
      </c>
      <c r="O4987" s="83">
        <f>SUM(O4988:O4992)</f>
        <v>9737090</v>
      </c>
      <c r="P4987" s="88">
        <f>SUM(P4988:P4992)</f>
        <v>-100000</v>
      </c>
      <c r="Q4987" s="177">
        <f t="shared" si="4007"/>
        <v>9637090</v>
      </c>
      <c r="R4987" s="88">
        <f>SUM(R4988:R4992)</f>
        <v>0</v>
      </c>
      <c r="S4987" s="88">
        <f>SUM(S4988:S4992)</f>
        <v>0</v>
      </c>
      <c r="T4987" s="178">
        <f t="shared" si="4019"/>
        <v>9637090</v>
      </c>
      <c r="U4987" s="157"/>
      <c r="V4987" s="83">
        <f>SUM(V4988:V4992)</f>
        <v>10159680</v>
      </c>
      <c r="W4987" s="88">
        <f>SUM(W4988:W4992)</f>
        <v>0</v>
      </c>
      <c r="X4987" s="177">
        <f t="shared" si="4008"/>
        <v>10159680</v>
      </c>
      <c r="Y4987" s="88">
        <f>SUM(Y4988:Y4992)</f>
        <v>0</v>
      </c>
      <c r="Z4987" s="88">
        <f>SUM(Z4988:Z4992)</f>
        <v>0</v>
      </c>
      <c r="AA4987" s="178">
        <f t="shared" si="4020"/>
        <v>10159680</v>
      </c>
      <c r="AB4987" s="157"/>
      <c r="AC4987" s="83">
        <f>SUM(AC4988:AC4992)</f>
        <v>10616865</v>
      </c>
      <c r="AD4987" s="88">
        <f>SUM(AD4988:AD4992)</f>
        <v>0</v>
      </c>
      <c r="AE4987" s="177">
        <f t="shared" si="4009"/>
        <v>10616865</v>
      </c>
      <c r="AF4987" s="88">
        <f>SUM(AF4988:AF4992)</f>
        <v>0</v>
      </c>
      <c r="AG4987" s="88">
        <f>SUM(AG4988:AG4992)</f>
        <v>864000</v>
      </c>
      <c r="AH4987" s="178">
        <f t="shared" si="4021"/>
        <v>11480865</v>
      </c>
      <c r="AJ4987" s="84">
        <f t="shared" ref="AJ4987:AU4987" si="4024">SUM(AJ4988:AJ4992)</f>
        <v>0</v>
      </c>
      <c r="AK4987" s="86">
        <f t="shared" si="4024"/>
        <v>885190</v>
      </c>
      <c r="AL4987" s="88">
        <f t="shared" si="4024"/>
        <v>1362100</v>
      </c>
      <c r="AM4987" s="86">
        <f t="shared" si="4024"/>
        <v>885190</v>
      </c>
      <c r="AN4987" s="88">
        <f t="shared" si="4024"/>
        <v>885190</v>
      </c>
      <c r="AO4987" s="86">
        <f t="shared" si="4024"/>
        <v>776910</v>
      </c>
      <c r="AP4987" s="88">
        <f t="shared" si="4024"/>
        <v>885190</v>
      </c>
      <c r="AQ4987" s="86">
        <f t="shared" si="4024"/>
        <v>885000</v>
      </c>
      <c r="AR4987" s="88">
        <f t="shared" si="4024"/>
        <v>885190</v>
      </c>
      <c r="AS4987" s="86">
        <f t="shared" si="4024"/>
        <v>843470</v>
      </c>
      <c r="AT4987" s="88">
        <f t="shared" si="4024"/>
        <v>635190</v>
      </c>
      <c r="AU4987" s="86">
        <f t="shared" si="4024"/>
        <v>708470</v>
      </c>
      <c r="AV4987" s="86">
        <f t="shared" si="4011"/>
        <v>9637090</v>
      </c>
      <c r="AW4987" s="93">
        <f t="shared" si="4012"/>
        <v>0</v>
      </c>
      <c r="AY4987" s="86">
        <f t="shared" si="4013"/>
        <v>2247290</v>
      </c>
      <c r="AZ4987" s="86">
        <f t="shared" si="4014"/>
        <v>2547290</v>
      </c>
      <c r="BA4987" s="86">
        <f t="shared" si="4015"/>
        <v>2655380</v>
      </c>
      <c r="BB4987" s="86">
        <f t="shared" si="4016"/>
        <v>2187130</v>
      </c>
      <c r="BC4987" s="86">
        <f t="shared" si="4017"/>
        <v>9637090</v>
      </c>
      <c r="BD4987" s="86">
        <f t="shared" si="4018"/>
        <v>0</v>
      </c>
    </row>
    <row r="4988" spans="2:56" x14ac:dyDescent="0.3">
      <c r="B4988" s="169" t="s">
        <v>122</v>
      </c>
      <c r="C4988" s="248">
        <v>9988082</v>
      </c>
      <c r="D4988" s="249">
        <v>9987371.8699999992</v>
      </c>
      <c r="E4988" s="172">
        <f t="shared" si="4004"/>
        <v>0.99992890226572018</v>
      </c>
      <c r="F4988" s="248">
        <v>7839900</v>
      </c>
      <c r="G4988" s="249">
        <v>6990019.3399999999</v>
      </c>
      <c r="H4988" s="172">
        <f t="shared" si="4005"/>
        <v>0.89159547188101884</v>
      </c>
      <c r="I4988" s="248">
        <v>6855453</v>
      </c>
      <c r="J4988" s="250">
        <v>6855442.9300000016</v>
      </c>
      <c r="K4988" s="174">
        <f t="shared" si="4006"/>
        <v>0.99999853109634063</v>
      </c>
      <c r="L4988" s="248">
        <v>8263658</v>
      </c>
      <c r="M4988" s="250">
        <v>8263658</v>
      </c>
      <c r="N4988" s="251"/>
      <c r="O4988" s="248">
        <v>7446010</v>
      </c>
      <c r="P4988" s="251">
        <v>-200000</v>
      </c>
      <c r="Q4988" s="166">
        <f t="shared" si="4007"/>
        <v>7246010</v>
      </c>
      <c r="R4988" s="251"/>
      <c r="S4988" s="251"/>
      <c r="T4988" s="167">
        <f t="shared" si="4019"/>
        <v>7246010</v>
      </c>
      <c r="U4988" s="157"/>
      <c r="V4988" s="248">
        <v>7769167</v>
      </c>
      <c r="W4988" s="251"/>
      <c r="X4988" s="166">
        <f t="shared" si="4008"/>
        <v>7769167</v>
      </c>
      <c r="Y4988" s="251"/>
      <c r="Z4988" s="251"/>
      <c r="AA4988" s="167">
        <f t="shared" si="4020"/>
        <v>7769167</v>
      </c>
      <c r="AB4988" s="157"/>
      <c r="AC4988" s="248">
        <v>8118779</v>
      </c>
      <c r="AD4988" s="251"/>
      <c r="AE4988" s="166">
        <f t="shared" si="4009"/>
        <v>8118779</v>
      </c>
      <c r="AF4988" s="251"/>
      <c r="AG4988" s="251">
        <v>864000</v>
      </c>
      <c r="AH4988" s="167">
        <f t="shared" si="4021"/>
        <v>8982779</v>
      </c>
      <c r="AJ4988" s="252"/>
      <c r="AK4988" s="252">
        <v>676910</v>
      </c>
      <c r="AL4988" s="252">
        <f>1353820-200000</f>
        <v>1153820</v>
      </c>
      <c r="AM4988" s="253">
        <v>676910</v>
      </c>
      <c r="AN4988" s="253">
        <v>676910</v>
      </c>
      <c r="AO4988" s="253">
        <v>676910</v>
      </c>
      <c r="AP4988" s="253">
        <v>676910</v>
      </c>
      <c r="AQ4988" s="253">
        <f>676910-190</f>
        <v>676720</v>
      </c>
      <c r="AR4988" s="253">
        <v>676910</v>
      </c>
      <c r="AS4988" s="253">
        <v>426910</v>
      </c>
      <c r="AT4988" s="253">
        <v>426910</v>
      </c>
      <c r="AU4988" s="253">
        <v>500190</v>
      </c>
      <c r="AV4988" s="163">
        <f t="shared" si="4011"/>
        <v>7246010</v>
      </c>
      <c r="AW4988" s="292">
        <f t="shared" si="4012"/>
        <v>0</v>
      </c>
      <c r="AY4988" s="163">
        <f t="shared" si="4013"/>
        <v>1830730</v>
      </c>
      <c r="AZ4988" s="163">
        <f t="shared" si="4014"/>
        <v>2030730</v>
      </c>
      <c r="BA4988" s="163">
        <f t="shared" si="4015"/>
        <v>2030540</v>
      </c>
      <c r="BB4988" s="163">
        <f t="shared" si="4016"/>
        <v>1354010</v>
      </c>
      <c r="BC4988" s="163">
        <f t="shared" si="4017"/>
        <v>7246010</v>
      </c>
      <c r="BD4988" s="293">
        <f t="shared" si="4018"/>
        <v>0</v>
      </c>
    </row>
    <row r="4989" spans="2:56" x14ac:dyDescent="0.3">
      <c r="B4989" s="169" t="s">
        <v>123</v>
      </c>
      <c r="C4989" s="248">
        <v>144918</v>
      </c>
      <c r="D4989" s="249">
        <v>143865.71</v>
      </c>
      <c r="E4989" s="172">
        <f t="shared" si="4004"/>
        <v>0.99273872120785545</v>
      </c>
      <c r="F4989" s="248">
        <v>1016870</v>
      </c>
      <c r="G4989" s="249">
        <v>1352304.89</v>
      </c>
      <c r="H4989" s="172">
        <f t="shared" si="4005"/>
        <v>1.3298699833803731</v>
      </c>
      <c r="I4989" s="248">
        <v>1848079</v>
      </c>
      <c r="J4989" s="250">
        <v>1848069.68</v>
      </c>
      <c r="K4989" s="174">
        <f t="shared" si="4006"/>
        <v>0.99999495692554263</v>
      </c>
      <c r="L4989" s="248">
        <v>1750000</v>
      </c>
      <c r="M4989" s="250">
        <v>1750000</v>
      </c>
      <c r="N4989" s="251"/>
      <c r="O4989" s="248">
        <v>2291080</v>
      </c>
      <c r="P4989" s="251">
        <f>300000-200000</f>
        <v>100000</v>
      </c>
      <c r="Q4989" s="166">
        <f t="shared" si="4007"/>
        <v>2391080</v>
      </c>
      <c r="R4989" s="251"/>
      <c r="S4989" s="251"/>
      <c r="T4989" s="167">
        <f t="shared" si="4019"/>
        <v>2391080</v>
      </c>
      <c r="U4989" s="157"/>
      <c r="V4989" s="248">
        <v>2390513</v>
      </c>
      <c r="W4989" s="251"/>
      <c r="X4989" s="166">
        <f t="shared" si="4008"/>
        <v>2390513</v>
      </c>
      <c r="Y4989" s="251"/>
      <c r="Z4989" s="251"/>
      <c r="AA4989" s="167">
        <f t="shared" si="4020"/>
        <v>2390513</v>
      </c>
      <c r="AB4989" s="157"/>
      <c r="AC4989" s="248">
        <v>2498086</v>
      </c>
      <c r="AD4989" s="251"/>
      <c r="AE4989" s="166">
        <f t="shared" si="4009"/>
        <v>2498086</v>
      </c>
      <c r="AF4989" s="251"/>
      <c r="AG4989" s="251"/>
      <c r="AH4989" s="167">
        <f t="shared" si="4021"/>
        <v>2498086</v>
      </c>
      <c r="AJ4989" s="252"/>
      <c r="AK4989" s="253">
        <v>208280</v>
      </c>
      <c r="AL4989" s="254">
        <v>208280</v>
      </c>
      <c r="AM4989" s="253">
        <v>208280</v>
      </c>
      <c r="AN4989" s="254">
        <v>208280</v>
      </c>
      <c r="AO4989" s="253">
        <v>100000</v>
      </c>
      <c r="AP4989" s="254">
        <v>208280</v>
      </c>
      <c r="AQ4989" s="253">
        <v>208280</v>
      </c>
      <c r="AR4989" s="254">
        <v>208280</v>
      </c>
      <c r="AS4989" s="253">
        <v>416560</v>
      </c>
      <c r="AT4989" s="254">
        <v>208280</v>
      </c>
      <c r="AU4989" s="253">
        <v>208280</v>
      </c>
      <c r="AV4989" s="163">
        <f t="shared" si="4011"/>
        <v>2391080</v>
      </c>
      <c r="AW4989" s="292">
        <f t="shared" si="4012"/>
        <v>0</v>
      </c>
      <c r="AY4989" s="163">
        <f t="shared" si="4013"/>
        <v>416560</v>
      </c>
      <c r="AZ4989" s="163">
        <f t="shared" si="4014"/>
        <v>516560</v>
      </c>
      <c r="BA4989" s="163">
        <f t="shared" si="4015"/>
        <v>624840</v>
      </c>
      <c r="BB4989" s="163">
        <f t="shared" si="4016"/>
        <v>833120</v>
      </c>
      <c r="BC4989" s="163">
        <f t="shared" si="4017"/>
        <v>2391080</v>
      </c>
      <c r="BD4989" s="293">
        <f t="shared" si="4018"/>
        <v>0</v>
      </c>
    </row>
    <row r="4990" spans="2:56" x14ac:dyDescent="0.3">
      <c r="B4990" s="169" t="s">
        <v>124</v>
      </c>
      <c r="C4990" s="248"/>
      <c r="D4990" s="249"/>
      <c r="E4990" s="172">
        <f t="shared" si="4004"/>
        <v>0</v>
      </c>
      <c r="F4990" s="248">
        <v>84376</v>
      </c>
      <c r="G4990" s="249">
        <v>84375.67</v>
      </c>
      <c r="H4990" s="172">
        <f t="shared" si="4005"/>
        <v>0.99999608893524228</v>
      </c>
      <c r="I4990" s="248"/>
      <c r="J4990" s="250"/>
      <c r="K4990" s="174">
        <f t="shared" si="4006"/>
        <v>0</v>
      </c>
      <c r="L4990" s="248"/>
      <c r="M4990" s="250"/>
      <c r="N4990" s="251"/>
      <c r="O4990" s="248"/>
      <c r="P4990" s="251"/>
      <c r="Q4990" s="166">
        <f t="shared" si="4007"/>
        <v>0</v>
      </c>
      <c r="R4990" s="251"/>
      <c r="S4990" s="251"/>
      <c r="T4990" s="167">
        <f t="shared" si="4019"/>
        <v>0</v>
      </c>
      <c r="U4990" s="157"/>
      <c r="V4990" s="248"/>
      <c r="W4990" s="251"/>
      <c r="X4990" s="166">
        <f t="shared" si="4008"/>
        <v>0</v>
      </c>
      <c r="Y4990" s="251"/>
      <c r="Z4990" s="251"/>
      <c r="AA4990" s="167">
        <f t="shared" si="4020"/>
        <v>0</v>
      </c>
      <c r="AB4990" s="157"/>
      <c r="AC4990" s="248"/>
      <c r="AD4990" s="251"/>
      <c r="AE4990" s="166">
        <f t="shared" si="4009"/>
        <v>0</v>
      </c>
      <c r="AF4990" s="251"/>
      <c r="AG4990" s="251"/>
      <c r="AH4990" s="167">
        <f t="shared" si="4021"/>
        <v>0</v>
      </c>
      <c r="AJ4990" s="252"/>
      <c r="AK4990" s="253"/>
      <c r="AL4990" s="254"/>
      <c r="AM4990" s="253"/>
      <c r="AN4990" s="254"/>
      <c r="AO4990" s="253"/>
      <c r="AP4990" s="254"/>
      <c r="AQ4990" s="253"/>
      <c r="AR4990" s="254"/>
      <c r="AS4990" s="253"/>
      <c r="AT4990" s="254"/>
      <c r="AU4990" s="253"/>
      <c r="AV4990" s="163">
        <f t="shared" si="4011"/>
        <v>0</v>
      </c>
      <c r="AW4990" s="168">
        <f t="shared" si="4012"/>
        <v>0</v>
      </c>
      <c r="AY4990" s="163">
        <f t="shared" si="4013"/>
        <v>0</v>
      </c>
      <c r="AZ4990" s="163">
        <f t="shared" si="4014"/>
        <v>0</v>
      </c>
      <c r="BA4990" s="163">
        <f t="shared" si="4015"/>
        <v>0</v>
      </c>
      <c r="BB4990" s="163">
        <f t="shared" si="4016"/>
        <v>0</v>
      </c>
      <c r="BC4990" s="163">
        <f t="shared" si="4017"/>
        <v>0</v>
      </c>
      <c r="BD4990" s="163">
        <f t="shared" si="4018"/>
        <v>0</v>
      </c>
    </row>
    <row r="4991" spans="2:56" x14ac:dyDescent="0.3">
      <c r="B4991" s="169" t="s">
        <v>125</v>
      </c>
      <c r="C4991" s="248"/>
      <c r="D4991" s="249"/>
      <c r="E4991" s="172">
        <f t="shared" si="4004"/>
        <v>0</v>
      </c>
      <c r="F4991" s="248"/>
      <c r="G4991" s="249"/>
      <c r="H4991" s="172">
        <f t="shared" si="4005"/>
        <v>0</v>
      </c>
      <c r="I4991" s="248"/>
      <c r="J4991" s="250"/>
      <c r="K4991" s="174">
        <f t="shared" si="4006"/>
        <v>0</v>
      </c>
      <c r="L4991" s="248"/>
      <c r="M4991" s="250"/>
      <c r="N4991" s="251"/>
      <c r="O4991" s="248"/>
      <c r="P4991" s="251"/>
      <c r="Q4991" s="166">
        <f t="shared" si="4007"/>
        <v>0</v>
      </c>
      <c r="R4991" s="251"/>
      <c r="S4991" s="251"/>
      <c r="T4991" s="167">
        <f t="shared" si="4019"/>
        <v>0</v>
      </c>
      <c r="U4991" s="157"/>
      <c r="V4991" s="248"/>
      <c r="W4991" s="251"/>
      <c r="X4991" s="166">
        <f t="shared" si="4008"/>
        <v>0</v>
      </c>
      <c r="Y4991" s="251"/>
      <c r="Z4991" s="251"/>
      <c r="AA4991" s="167">
        <f t="shared" si="4020"/>
        <v>0</v>
      </c>
      <c r="AB4991" s="157"/>
      <c r="AC4991" s="248"/>
      <c r="AD4991" s="251"/>
      <c r="AE4991" s="166">
        <f t="shared" si="4009"/>
        <v>0</v>
      </c>
      <c r="AF4991" s="251"/>
      <c r="AG4991" s="251"/>
      <c r="AH4991" s="167">
        <f t="shared" si="4021"/>
        <v>0</v>
      </c>
      <c r="AJ4991" s="252"/>
      <c r="AK4991" s="253"/>
      <c r="AL4991" s="254"/>
      <c r="AM4991" s="253"/>
      <c r="AN4991" s="254"/>
      <c r="AO4991" s="253"/>
      <c r="AP4991" s="254"/>
      <c r="AQ4991" s="253"/>
      <c r="AR4991" s="254"/>
      <c r="AS4991" s="253"/>
      <c r="AT4991" s="254"/>
      <c r="AU4991" s="253"/>
      <c r="AV4991" s="163">
        <f t="shared" si="4011"/>
        <v>0</v>
      </c>
      <c r="AW4991" s="168">
        <f t="shared" si="4012"/>
        <v>0</v>
      </c>
      <c r="AY4991" s="163">
        <f t="shared" si="4013"/>
        <v>0</v>
      </c>
      <c r="AZ4991" s="163">
        <f t="shared" si="4014"/>
        <v>0</v>
      </c>
      <c r="BA4991" s="163">
        <f t="shared" si="4015"/>
        <v>0</v>
      </c>
      <c r="BB4991" s="163">
        <f t="shared" si="4016"/>
        <v>0</v>
      </c>
      <c r="BC4991" s="163">
        <f t="shared" si="4017"/>
        <v>0</v>
      </c>
      <c r="BD4991" s="163">
        <f t="shared" si="4018"/>
        <v>0</v>
      </c>
    </row>
    <row r="4992" spans="2:56" x14ac:dyDescent="0.3">
      <c r="B4992" s="169" t="s">
        <v>126</v>
      </c>
      <c r="C4992" s="248"/>
      <c r="D4992" s="249"/>
      <c r="E4992" s="172">
        <f t="shared" si="4004"/>
        <v>0</v>
      </c>
      <c r="F4992" s="248"/>
      <c r="G4992" s="249"/>
      <c r="H4992" s="172">
        <f t="shared" si="4005"/>
        <v>0</v>
      </c>
      <c r="I4992" s="248"/>
      <c r="J4992" s="250"/>
      <c r="K4992" s="174">
        <f t="shared" si="4006"/>
        <v>0</v>
      </c>
      <c r="L4992" s="248"/>
      <c r="M4992" s="250"/>
      <c r="N4992" s="251"/>
      <c r="O4992" s="248"/>
      <c r="P4992" s="251"/>
      <c r="Q4992" s="166">
        <f t="shared" si="4007"/>
        <v>0</v>
      </c>
      <c r="R4992" s="251"/>
      <c r="S4992" s="251"/>
      <c r="T4992" s="167">
        <f t="shared" si="4019"/>
        <v>0</v>
      </c>
      <c r="U4992" s="157"/>
      <c r="V4992" s="248"/>
      <c r="W4992" s="251"/>
      <c r="X4992" s="166">
        <f t="shared" si="4008"/>
        <v>0</v>
      </c>
      <c r="Y4992" s="251"/>
      <c r="Z4992" s="251"/>
      <c r="AA4992" s="167">
        <f t="shared" si="4020"/>
        <v>0</v>
      </c>
      <c r="AB4992" s="157"/>
      <c r="AC4992" s="248"/>
      <c r="AD4992" s="251"/>
      <c r="AE4992" s="166">
        <f t="shared" si="4009"/>
        <v>0</v>
      </c>
      <c r="AF4992" s="251"/>
      <c r="AG4992" s="251"/>
      <c r="AH4992" s="167">
        <f t="shared" si="4021"/>
        <v>0</v>
      </c>
      <c r="AJ4992" s="252"/>
      <c r="AK4992" s="253"/>
      <c r="AL4992" s="254"/>
      <c r="AM4992" s="253"/>
      <c r="AN4992" s="254"/>
      <c r="AO4992" s="253"/>
      <c r="AP4992" s="254"/>
      <c r="AQ4992" s="253"/>
      <c r="AR4992" s="254"/>
      <c r="AS4992" s="253"/>
      <c r="AT4992" s="254"/>
      <c r="AU4992" s="253"/>
      <c r="AV4992" s="163">
        <f t="shared" si="4011"/>
        <v>0</v>
      </c>
      <c r="AW4992" s="168">
        <f t="shared" si="4012"/>
        <v>0</v>
      </c>
      <c r="AY4992" s="163">
        <f t="shared" si="4013"/>
        <v>0</v>
      </c>
      <c r="AZ4992" s="163">
        <f t="shared" si="4014"/>
        <v>0</v>
      </c>
      <c r="BA4992" s="163">
        <f t="shared" si="4015"/>
        <v>0</v>
      </c>
      <c r="BB4992" s="163">
        <f t="shared" si="4016"/>
        <v>0</v>
      </c>
      <c r="BC4992" s="163">
        <f t="shared" si="4017"/>
        <v>0</v>
      </c>
      <c r="BD4992" s="163">
        <f t="shared" si="4018"/>
        <v>0</v>
      </c>
    </row>
    <row r="4993" spans="2:56" x14ac:dyDescent="0.3">
      <c r="B4993" s="179" t="s">
        <v>127</v>
      </c>
      <c r="C4993" s="83">
        <f>SUM(C4994)</f>
        <v>0</v>
      </c>
      <c r="D4993" s="84">
        <f>SUM(D4994)</f>
        <v>0</v>
      </c>
      <c r="E4993" s="85">
        <f t="shared" si="4004"/>
        <v>0</v>
      </c>
      <c r="F4993" s="83">
        <f>SUM(F4994)</f>
        <v>0</v>
      </c>
      <c r="G4993" s="84">
        <f>SUM(G4994)</f>
        <v>0</v>
      </c>
      <c r="H4993" s="85">
        <f t="shared" si="4005"/>
        <v>0</v>
      </c>
      <c r="I4993" s="83">
        <f>SUM(I4994)</f>
        <v>0</v>
      </c>
      <c r="J4993" s="86">
        <f>SUM(J4994)</f>
        <v>0</v>
      </c>
      <c r="K4993" s="87">
        <f t="shared" si="4006"/>
        <v>0</v>
      </c>
      <c r="L4993" s="83">
        <f>SUM(L4994)</f>
        <v>0</v>
      </c>
      <c r="M4993" s="86">
        <f>SUM(M4994)</f>
        <v>0</v>
      </c>
      <c r="N4993" s="88">
        <f>SUM(N4994)</f>
        <v>0</v>
      </c>
      <c r="O4993" s="83">
        <f>SUM(O4994)</f>
        <v>0</v>
      </c>
      <c r="P4993" s="88">
        <f>SUM(P4994)</f>
        <v>0</v>
      </c>
      <c r="Q4993" s="177">
        <f t="shared" si="4007"/>
        <v>0</v>
      </c>
      <c r="R4993" s="88">
        <f>SUM(R4994)</f>
        <v>0</v>
      </c>
      <c r="S4993" s="88">
        <f>SUM(S4994)</f>
        <v>0</v>
      </c>
      <c r="T4993" s="178">
        <f t="shared" si="4019"/>
        <v>0</v>
      </c>
      <c r="U4993" s="157"/>
      <c r="V4993" s="83">
        <f>SUM(V4994)</f>
        <v>0</v>
      </c>
      <c r="W4993" s="88">
        <f>SUM(W4994)</f>
        <v>0</v>
      </c>
      <c r="X4993" s="177">
        <f t="shared" si="4008"/>
        <v>0</v>
      </c>
      <c r="Y4993" s="88">
        <f>SUM(Y4994)</f>
        <v>0</v>
      </c>
      <c r="Z4993" s="88">
        <f>SUM(Z4994)</f>
        <v>0</v>
      </c>
      <c r="AA4993" s="178">
        <f t="shared" si="4020"/>
        <v>0</v>
      </c>
      <c r="AB4993" s="157"/>
      <c r="AC4993" s="83">
        <f>SUM(AC4994)</f>
        <v>0</v>
      </c>
      <c r="AD4993" s="88">
        <f>SUM(AD4994)</f>
        <v>0</v>
      </c>
      <c r="AE4993" s="177">
        <f t="shared" si="4009"/>
        <v>0</v>
      </c>
      <c r="AF4993" s="88">
        <f>SUM(AF4994)</f>
        <v>0</v>
      </c>
      <c r="AG4993" s="88">
        <f>SUM(AG4994)</f>
        <v>0</v>
      </c>
      <c r="AH4993" s="178">
        <f t="shared" si="4021"/>
        <v>0</v>
      </c>
      <c r="AJ4993" s="84">
        <f t="shared" ref="AJ4993:AU4993" si="4025">SUM(AJ4994)</f>
        <v>0</v>
      </c>
      <c r="AK4993" s="86">
        <f t="shared" si="4025"/>
        <v>0</v>
      </c>
      <c r="AL4993" s="88">
        <f t="shared" si="4025"/>
        <v>0</v>
      </c>
      <c r="AM4993" s="86">
        <f t="shared" si="4025"/>
        <v>0</v>
      </c>
      <c r="AN4993" s="88">
        <f t="shared" si="4025"/>
        <v>0</v>
      </c>
      <c r="AO4993" s="86">
        <f t="shared" si="4025"/>
        <v>0</v>
      </c>
      <c r="AP4993" s="88">
        <f t="shared" si="4025"/>
        <v>0</v>
      </c>
      <c r="AQ4993" s="86">
        <f t="shared" si="4025"/>
        <v>0</v>
      </c>
      <c r="AR4993" s="88">
        <f t="shared" si="4025"/>
        <v>0</v>
      </c>
      <c r="AS4993" s="86">
        <f t="shared" si="4025"/>
        <v>0</v>
      </c>
      <c r="AT4993" s="88">
        <f t="shared" si="4025"/>
        <v>0</v>
      </c>
      <c r="AU4993" s="86">
        <f t="shared" si="4025"/>
        <v>0</v>
      </c>
      <c r="AV4993" s="86">
        <f t="shared" si="4011"/>
        <v>0</v>
      </c>
      <c r="AW4993" s="93">
        <f t="shared" si="4012"/>
        <v>0</v>
      </c>
      <c r="AY4993" s="86">
        <f t="shared" si="4013"/>
        <v>0</v>
      </c>
      <c r="AZ4993" s="86">
        <f t="shared" si="4014"/>
        <v>0</v>
      </c>
      <c r="BA4993" s="86">
        <f t="shared" si="4015"/>
        <v>0</v>
      </c>
      <c r="BB4993" s="86">
        <f t="shared" si="4016"/>
        <v>0</v>
      </c>
      <c r="BC4993" s="86">
        <f t="shared" si="4017"/>
        <v>0</v>
      </c>
      <c r="BD4993" s="86">
        <f t="shared" si="4018"/>
        <v>0</v>
      </c>
    </row>
    <row r="4994" spans="2:56" x14ac:dyDescent="0.3">
      <c r="B4994" s="169" t="s">
        <v>105</v>
      </c>
      <c r="C4994" s="248"/>
      <c r="D4994" s="249"/>
      <c r="E4994" s="172">
        <f t="shared" si="4004"/>
        <v>0</v>
      </c>
      <c r="F4994" s="248"/>
      <c r="G4994" s="249"/>
      <c r="H4994" s="172">
        <f t="shared" si="4005"/>
        <v>0</v>
      </c>
      <c r="I4994" s="248"/>
      <c r="J4994" s="250"/>
      <c r="K4994" s="174">
        <f t="shared" si="4006"/>
        <v>0</v>
      </c>
      <c r="L4994" s="248"/>
      <c r="M4994" s="250"/>
      <c r="N4994" s="251"/>
      <c r="O4994" s="248"/>
      <c r="P4994" s="251"/>
      <c r="Q4994" s="166">
        <f t="shared" si="4007"/>
        <v>0</v>
      </c>
      <c r="R4994" s="251"/>
      <c r="S4994" s="251"/>
      <c r="T4994" s="167">
        <f t="shared" si="4019"/>
        <v>0</v>
      </c>
      <c r="U4994" s="157"/>
      <c r="V4994" s="248"/>
      <c r="W4994" s="251"/>
      <c r="X4994" s="166">
        <f t="shared" si="4008"/>
        <v>0</v>
      </c>
      <c r="Y4994" s="251"/>
      <c r="Z4994" s="251"/>
      <c r="AA4994" s="167">
        <f t="shared" si="4020"/>
        <v>0</v>
      </c>
      <c r="AB4994" s="157"/>
      <c r="AC4994" s="248"/>
      <c r="AD4994" s="251"/>
      <c r="AE4994" s="166">
        <f t="shared" si="4009"/>
        <v>0</v>
      </c>
      <c r="AF4994" s="251"/>
      <c r="AG4994" s="251"/>
      <c r="AH4994" s="167">
        <f t="shared" si="4021"/>
        <v>0</v>
      </c>
      <c r="AJ4994" s="252"/>
      <c r="AK4994" s="253"/>
      <c r="AL4994" s="254"/>
      <c r="AM4994" s="253"/>
      <c r="AN4994" s="254"/>
      <c r="AO4994" s="253"/>
      <c r="AP4994" s="254"/>
      <c r="AQ4994" s="253"/>
      <c r="AR4994" s="254"/>
      <c r="AS4994" s="253"/>
      <c r="AT4994" s="254"/>
      <c r="AU4994" s="253"/>
      <c r="AV4994" s="163">
        <f t="shared" si="4011"/>
        <v>0</v>
      </c>
      <c r="AW4994" s="168">
        <f t="shared" si="4012"/>
        <v>0</v>
      </c>
      <c r="AY4994" s="163">
        <f t="shared" si="4013"/>
        <v>0</v>
      </c>
      <c r="AZ4994" s="163">
        <f t="shared" si="4014"/>
        <v>0</v>
      </c>
      <c r="BA4994" s="163">
        <f t="shared" si="4015"/>
        <v>0</v>
      </c>
      <c r="BB4994" s="163">
        <f t="shared" si="4016"/>
        <v>0</v>
      </c>
      <c r="BC4994" s="163">
        <f t="shared" si="4017"/>
        <v>0</v>
      </c>
      <c r="BD4994" s="163">
        <f t="shared" si="4018"/>
        <v>0</v>
      </c>
    </row>
    <row r="4995" spans="2:56" x14ac:dyDescent="0.3">
      <c r="B4995" s="179" t="s">
        <v>128</v>
      </c>
      <c r="C4995" s="83">
        <f>SUM(C4996)</f>
        <v>0</v>
      </c>
      <c r="D4995" s="84">
        <f>SUM(D4996)</f>
        <v>0</v>
      </c>
      <c r="E4995" s="85">
        <f t="shared" si="4004"/>
        <v>0</v>
      </c>
      <c r="F4995" s="83">
        <f>SUM(F4996)</f>
        <v>0</v>
      </c>
      <c r="G4995" s="84">
        <f>SUM(G4996)</f>
        <v>0</v>
      </c>
      <c r="H4995" s="85">
        <f t="shared" si="4005"/>
        <v>0</v>
      </c>
      <c r="I4995" s="83">
        <f>SUM(I4996)</f>
        <v>0</v>
      </c>
      <c r="J4995" s="86">
        <f>SUM(J4996)</f>
        <v>0</v>
      </c>
      <c r="K4995" s="87">
        <f t="shared" si="4006"/>
        <v>0</v>
      </c>
      <c r="L4995" s="83">
        <f>SUM(L4996)</f>
        <v>0</v>
      </c>
      <c r="M4995" s="86">
        <f>SUM(M4996)</f>
        <v>0</v>
      </c>
      <c r="N4995" s="88">
        <f>SUM(N4996)</f>
        <v>0</v>
      </c>
      <c r="O4995" s="83">
        <f>SUM(O4996)</f>
        <v>0</v>
      </c>
      <c r="P4995" s="88">
        <f>SUM(P4996)</f>
        <v>0</v>
      </c>
      <c r="Q4995" s="177">
        <f t="shared" si="4007"/>
        <v>0</v>
      </c>
      <c r="R4995" s="88">
        <f>SUM(R4996)</f>
        <v>0</v>
      </c>
      <c r="S4995" s="88">
        <f>SUM(S4996)</f>
        <v>0</v>
      </c>
      <c r="T4995" s="178">
        <f t="shared" si="4019"/>
        <v>0</v>
      </c>
      <c r="U4995" s="157"/>
      <c r="V4995" s="83">
        <f>SUM(V4996)</f>
        <v>0</v>
      </c>
      <c r="W4995" s="88">
        <f>SUM(W4996)</f>
        <v>0</v>
      </c>
      <c r="X4995" s="177">
        <f t="shared" si="4008"/>
        <v>0</v>
      </c>
      <c r="Y4995" s="88">
        <f>SUM(Y4996)</f>
        <v>0</v>
      </c>
      <c r="Z4995" s="88">
        <f>SUM(Z4996)</f>
        <v>0</v>
      </c>
      <c r="AA4995" s="178">
        <f t="shared" si="4020"/>
        <v>0</v>
      </c>
      <c r="AB4995" s="157"/>
      <c r="AC4995" s="83">
        <f>SUM(AC4996)</f>
        <v>0</v>
      </c>
      <c r="AD4995" s="88">
        <f>SUM(AD4996)</f>
        <v>0</v>
      </c>
      <c r="AE4995" s="177">
        <f t="shared" si="4009"/>
        <v>0</v>
      </c>
      <c r="AF4995" s="88">
        <f>SUM(AF4996)</f>
        <v>0</v>
      </c>
      <c r="AG4995" s="88">
        <f>SUM(AG4996)</f>
        <v>0</v>
      </c>
      <c r="AH4995" s="178">
        <f t="shared" si="4021"/>
        <v>0</v>
      </c>
      <c r="AJ4995" s="84">
        <f t="shared" ref="AJ4995:AU4995" si="4026">SUM(AJ4996)</f>
        <v>0</v>
      </c>
      <c r="AK4995" s="86">
        <f t="shared" si="4026"/>
        <v>0</v>
      </c>
      <c r="AL4995" s="88">
        <f t="shared" si="4026"/>
        <v>0</v>
      </c>
      <c r="AM4995" s="86">
        <f t="shared" si="4026"/>
        <v>0</v>
      </c>
      <c r="AN4995" s="88">
        <f t="shared" si="4026"/>
        <v>0</v>
      </c>
      <c r="AO4995" s="86">
        <f t="shared" si="4026"/>
        <v>0</v>
      </c>
      <c r="AP4995" s="88">
        <f t="shared" si="4026"/>
        <v>0</v>
      </c>
      <c r="AQ4995" s="86">
        <f t="shared" si="4026"/>
        <v>0</v>
      </c>
      <c r="AR4995" s="88">
        <f t="shared" si="4026"/>
        <v>0</v>
      </c>
      <c r="AS4995" s="86">
        <f t="shared" si="4026"/>
        <v>0</v>
      </c>
      <c r="AT4995" s="88">
        <f t="shared" si="4026"/>
        <v>0</v>
      </c>
      <c r="AU4995" s="86">
        <f t="shared" si="4026"/>
        <v>0</v>
      </c>
      <c r="AV4995" s="86">
        <f t="shared" si="4011"/>
        <v>0</v>
      </c>
      <c r="AW4995" s="93">
        <f t="shared" si="4012"/>
        <v>0</v>
      </c>
      <c r="AY4995" s="86">
        <f t="shared" si="4013"/>
        <v>0</v>
      </c>
      <c r="AZ4995" s="86">
        <f t="shared" si="4014"/>
        <v>0</v>
      </c>
      <c r="BA4995" s="86">
        <f t="shared" si="4015"/>
        <v>0</v>
      </c>
      <c r="BB4995" s="86">
        <f t="shared" si="4016"/>
        <v>0</v>
      </c>
      <c r="BC4995" s="86">
        <f t="shared" si="4017"/>
        <v>0</v>
      </c>
      <c r="BD4995" s="86">
        <f t="shared" si="4018"/>
        <v>0</v>
      </c>
    </row>
    <row r="4996" spans="2:56" x14ac:dyDescent="0.3">
      <c r="B4996" s="169" t="s">
        <v>105</v>
      </c>
      <c r="C4996" s="248"/>
      <c r="D4996" s="249"/>
      <c r="E4996" s="172">
        <f t="shared" si="4004"/>
        <v>0</v>
      </c>
      <c r="F4996" s="248"/>
      <c r="G4996" s="249"/>
      <c r="H4996" s="172">
        <f t="shared" si="4005"/>
        <v>0</v>
      </c>
      <c r="I4996" s="248"/>
      <c r="J4996" s="250"/>
      <c r="K4996" s="174">
        <f t="shared" si="4006"/>
        <v>0</v>
      </c>
      <c r="L4996" s="248"/>
      <c r="M4996" s="250"/>
      <c r="N4996" s="251"/>
      <c r="O4996" s="248"/>
      <c r="P4996" s="251"/>
      <c r="Q4996" s="166">
        <f t="shared" si="4007"/>
        <v>0</v>
      </c>
      <c r="R4996" s="251"/>
      <c r="S4996" s="251"/>
      <c r="T4996" s="167">
        <f t="shared" si="4019"/>
        <v>0</v>
      </c>
      <c r="U4996" s="157"/>
      <c r="V4996" s="248"/>
      <c r="W4996" s="251"/>
      <c r="X4996" s="166">
        <f t="shared" si="4008"/>
        <v>0</v>
      </c>
      <c r="Y4996" s="251"/>
      <c r="Z4996" s="251"/>
      <c r="AA4996" s="167">
        <f t="shared" si="4020"/>
        <v>0</v>
      </c>
      <c r="AB4996" s="157"/>
      <c r="AC4996" s="248"/>
      <c r="AD4996" s="251"/>
      <c r="AE4996" s="166">
        <f t="shared" si="4009"/>
        <v>0</v>
      </c>
      <c r="AF4996" s="251"/>
      <c r="AG4996" s="251"/>
      <c r="AH4996" s="167">
        <f t="shared" si="4021"/>
        <v>0</v>
      </c>
      <c r="AJ4996" s="252"/>
      <c r="AK4996" s="253"/>
      <c r="AL4996" s="254"/>
      <c r="AM4996" s="253"/>
      <c r="AN4996" s="254"/>
      <c r="AO4996" s="253"/>
      <c r="AP4996" s="254"/>
      <c r="AQ4996" s="253"/>
      <c r="AR4996" s="254"/>
      <c r="AS4996" s="253"/>
      <c r="AT4996" s="254"/>
      <c r="AU4996" s="253"/>
      <c r="AV4996" s="163">
        <f t="shared" si="4011"/>
        <v>0</v>
      </c>
      <c r="AW4996" s="168">
        <f t="shared" si="4012"/>
        <v>0</v>
      </c>
      <c r="AY4996" s="163">
        <f t="shared" si="4013"/>
        <v>0</v>
      </c>
      <c r="AZ4996" s="163">
        <f t="shared" si="4014"/>
        <v>0</v>
      </c>
      <c r="BA4996" s="163">
        <f t="shared" si="4015"/>
        <v>0</v>
      </c>
      <c r="BB4996" s="163">
        <f t="shared" si="4016"/>
        <v>0</v>
      </c>
      <c r="BC4996" s="163">
        <f t="shared" si="4017"/>
        <v>0</v>
      </c>
      <c r="BD4996" s="163">
        <f t="shared" si="4018"/>
        <v>0</v>
      </c>
    </row>
    <row r="4997" spans="2:56" x14ac:dyDescent="0.3">
      <c r="B4997" s="179" t="s">
        <v>129</v>
      </c>
      <c r="C4997" s="83">
        <f>SUM(C4998)</f>
        <v>0</v>
      </c>
      <c r="D4997" s="84">
        <f>SUM(D4998)</f>
        <v>0</v>
      </c>
      <c r="E4997" s="85">
        <f t="shared" si="4004"/>
        <v>0</v>
      </c>
      <c r="F4997" s="83">
        <f>SUM(F4998)</f>
        <v>0</v>
      </c>
      <c r="G4997" s="84">
        <f>SUM(G4998)</f>
        <v>0</v>
      </c>
      <c r="H4997" s="85">
        <f t="shared" si="4005"/>
        <v>0</v>
      </c>
      <c r="I4997" s="83">
        <f>SUM(I4998)</f>
        <v>0</v>
      </c>
      <c r="J4997" s="86">
        <f>SUM(J4998)</f>
        <v>0</v>
      </c>
      <c r="K4997" s="87">
        <f t="shared" si="4006"/>
        <v>0</v>
      </c>
      <c r="L4997" s="83">
        <f>SUM(L4998)</f>
        <v>0</v>
      </c>
      <c r="M4997" s="86">
        <f>SUM(M4998)</f>
        <v>0</v>
      </c>
      <c r="N4997" s="88">
        <f>SUM(N4998)</f>
        <v>0</v>
      </c>
      <c r="O4997" s="83">
        <f>SUM(O4998)</f>
        <v>0</v>
      </c>
      <c r="P4997" s="88">
        <f>SUM(P4998)</f>
        <v>0</v>
      </c>
      <c r="Q4997" s="177">
        <f t="shared" si="4007"/>
        <v>0</v>
      </c>
      <c r="R4997" s="88">
        <f>SUM(R4998)</f>
        <v>0</v>
      </c>
      <c r="S4997" s="88">
        <f>SUM(S4998)</f>
        <v>0</v>
      </c>
      <c r="T4997" s="178">
        <f t="shared" si="4019"/>
        <v>0</v>
      </c>
      <c r="U4997" s="157"/>
      <c r="V4997" s="83">
        <f>SUM(V4998)</f>
        <v>0</v>
      </c>
      <c r="W4997" s="88">
        <f>SUM(W4998)</f>
        <v>0</v>
      </c>
      <c r="X4997" s="177">
        <f t="shared" si="4008"/>
        <v>0</v>
      </c>
      <c r="Y4997" s="88">
        <f>SUM(Y4998)</f>
        <v>0</v>
      </c>
      <c r="Z4997" s="88">
        <f>SUM(Z4998)</f>
        <v>0</v>
      </c>
      <c r="AA4997" s="178">
        <f t="shared" si="4020"/>
        <v>0</v>
      </c>
      <c r="AB4997" s="157"/>
      <c r="AC4997" s="83">
        <f>SUM(AC4998)</f>
        <v>0</v>
      </c>
      <c r="AD4997" s="88">
        <f>SUM(AD4998)</f>
        <v>0</v>
      </c>
      <c r="AE4997" s="177">
        <f t="shared" si="4009"/>
        <v>0</v>
      </c>
      <c r="AF4997" s="88">
        <f>SUM(AF4998)</f>
        <v>0</v>
      </c>
      <c r="AG4997" s="88">
        <f>SUM(AG4998)</f>
        <v>0</v>
      </c>
      <c r="AH4997" s="178">
        <f t="shared" si="4021"/>
        <v>0</v>
      </c>
      <c r="AJ4997" s="84">
        <f t="shared" ref="AJ4997:AU4997" si="4027">SUM(AJ4998)</f>
        <v>0</v>
      </c>
      <c r="AK4997" s="86">
        <f t="shared" si="4027"/>
        <v>0</v>
      </c>
      <c r="AL4997" s="88">
        <f t="shared" si="4027"/>
        <v>0</v>
      </c>
      <c r="AM4997" s="86">
        <f t="shared" si="4027"/>
        <v>0</v>
      </c>
      <c r="AN4997" s="88">
        <f t="shared" si="4027"/>
        <v>0</v>
      </c>
      <c r="AO4997" s="86">
        <f t="shared" si="4027"/>
        <v>0</v>
      </c>
      <c r="AP4997" s="88">
        <f t="shared" si="4027"/>
        <v>0</v>
      </c>
      <c r="AQ4997" s="86">
        <f t="shared" si="4027"/>
        <v>0</v>
      </c>
      <c r="AR4997" s="88">
        <f t="shared" si="4027"/>
        <v>0</v>
      </c>
      <c r="AS4997" s="86">
        <f t="shared" si="4027"/>
        <v>0</v>
      </c>
      <c r="AT4997" s="88">
        <f t="shared" si="4027"/>
        <v>0</v>
      </c>
      <c r="AU4997" s="86">
        <f t="shared" si="4027"/>
        <v>0</v>
      </c>
      <c r="AV4997" s="86">
        <f t="shared" si="4011"/>
        <v>0</v>
      </c>
      <c r="AW4997" s="93">
        <f t="shared" si="4012"/>
        <v>0</v>
      </c>
      <c r="AY4997" s="86">
        <f t="shared" si="4013"/>
        <v>0</v>
      </c>
      <c r="AZ4997" s="86">
        <f t="shared" si="4014"/>
        <v>0</v>
      </c>
      <c r="BA4997" s="86">
        <f t="shared" si="4015"/>
        <v>0</v>
      </c>
      <c r="BB4997" s="86">
        <f t="shared" si="4016"/>
        <v>0</v>
      </c>
      <c r="BC4997" s="86">
        <f t="shared" si="4017"/>
        <v>0</v>
      </c>
      <c r="BD4997" s="86">
        <f t="shared" si="4018"/>
        <v>0</v>
      </c>
    </row>
    <row r="4998" spans="2:56" x14ac:dyDescent="0.3">
      <c r="B4998" s="169" t="s">
        <v>105</v>
      </c>
      <c r="C4998" s="248"/>
      <c r="D4998" s="249"/>
      <c r="E4998" s="172">
        <f t="shared" si="4004"/>
        <v>0</v>
      </c>
      <c r="F4998" s="248"/>
      <c r="G4998" s="249"/>
      <c r="H4998" s="172">
        <f t="shared" si="4005"/>
        <v>0</v>
      </c>
      <c r="I4998" s="248"/>
      <c r="J4998" s="250"/>
      <c r="K4998" s="174">
        <f t="shared" si="4006"/>
        <v>0</v>
      </c>
      <c r="L4998" s="248"/>
      <c r="M4998" s="250"/>
      <c r="N4998" s="251"/>
      <c r="O4998" s="248"/>
      <c r="P4998" s="251"/>
      <c r="Q4998" s="166">
        <f t="shared" si="4007"/>
        <v>0</v>
      </c>
      <c r="R4998" s="251"/>
      <c r="S4998" s="251"/>
      <c r="T4998" s="167">
        <f t="shared" si="4019"/>
        <v>0</v>
      </c>
      <c r="U4998" s="157"/>
      <c r="V4998" s="248"/>
      <c r="W4998" s="251"/>
      <c r="X4998" s="166">
        <f t="shared" si="4008"/>
        <v>0</v>
      </c>
      <c r="Y4998" s="251"/>
      <c r="Z4998" s="251"/>
      <c r="AA4998" s="167">
        <f t="shared" si="4020"/>
        <v>0</v>
      </c>
      <c r="AB4998" s="157"/>
      <c r="AC4998" s="248"/>
      <c r="AD4998" s="251"/>
      <c r="AE4998" s="166">
        <f t="shared" si="4009"/>
        <v>0</v>
      </c>
      <c r="AF4998" s="251"/>
      <c r="AG4998" s="251"/>
      <c r="AH4998" s="167">
        <f t="shared" si="4021"/>
        <v>0</v>
      </c>
      <c r="AJ4998" s="252"/>
      <c r="AK4998" s="253"/>
      <c r="AL4998" s="254"/>
      <c r="AM4998" s="253"/>
      <c r="AN4998" s="254"/>
      <c r="AO4998" s="253"/>
      <c r="AP4998" s="254"/>
      <c r="AQ4998" s="253"/>
      <c r="AR4998" s="254"/>
      <c r="AS4998" s="253"/>
      <c r="AT4998" s="254"/>
      <c r="AU4998" s="253"/>
      <c r="AV4998" s="163">
        <f t="shared" si="4011"/>
        <v>0</v>
      </c>
      <c r="AW4998" s="168">
        <f t="shared" si="4012"/>
        <v>0</v>
      </c>
      <c r="AY4998" s="163">
        <f t="shared" si="4013"/>
        <v>0</v>
      </c>
      <c r="AZ4998" s="163">
        <f t="shared" si="4014"/>
        <v>0</v>
      </c>
      <c r="BA4998" s="163">
        <f t="shared" si="4015"/>
        <v>0</v>
      </c>
      <c r="BB4998" s="163">
        <f t="shared" si="4016"/>
        <v>0</v>
      </c>
      <c r="BC4998" s="163">
        <f t="shared" si="4017"/>
        <v>0</v>
      </c>
      <c r="BD4998" s="163">
        <f t="shared" si="4018"/>
        <v>0</v>
      </c>
    </row>
    <row r="4999" spans="2:56" x14ac:dyDescent="0.3">
      <c r="B4999" s="179" t="s">
        <v>130</v>
      </c>
      <c r="C4999" s="83">
        <f>SUM(C5000)</f>
        <v>0</v>
      </c>
      <c r="D4999" s="84">
        <f>SUM(D5000)</f>
        <v>0</v>
      </c>
      <c r="E4999" s="85">
        <f t="shared" si="4004"/>
        <v>0</v>
      </c>
      <c r="F4999" s="83">
        <f>SUM(F5000)</f>
        <v>0</v>
      </c>
      <c r="G4999" s="84">
        <f>SUM(G5000)</f>
        <v>0</v>
      </c>
      <c r="H4999" s="85">
        <f t="shared" si="4005"/>
        <v>0</v>
      </c>
      <c r="I4999" s="83">
        <f>SUM(I5000)</f>
        <v>0</v>
      </c>
      <c r="J4999" s="86">
        <f>SUM(J5000)</f>
        <v>0</v>
      </c>
      <c r="K4999" s="87">
        <f t="shared" si="4006"/>
        <v>0</v>
      </c>
      <c r="L4999" s="83">
        <f>SUM(L5000)</f>
        <v>0</v>
      </c>
      <c r="M4999" s="86">
        <f>SUM(M5000)</f>
        <v>0</v>
      </c>
      <c r="N4999" s="88">
        <f>SUM(N5000)</f>
        <v>0</v>
      </c>
      <c r="O4999" s="83">
        <f>SUM(O5000)</f>
        <v>0</v>
      </c>
      <c r="P4999" s="88">
        <f>SUM(P5000)</f>
        <v>0</v>
      </c>
      <c r="Q4999" s="177">
        <f t="shared" si="4007"/>
        <v>0</v>
      </c>
      <c r="R4999" s="88">
        <f>SUM(R5000)</f>
        <v>0</v>
      </c>
      <c r="S4999" s="88">
        <f>SUM(S5000)</f>
        <v>0</v>
      </c>
      <c r="T4999" s="178">
        <f t="shared" si="4019"/>
        <v>0</v>
      </c>
      <c r="U4999" s="157"/>
      <c r="V4999" s="83">
        <f>SUM(V5000)</f>
        <v>0</v>
      </c>
      <c r="W4999" s="88">
        <f>SUM(W5000)</f>
        <v>0</v>
      </c>
      <c r="X4999" s="177">
        <f t="shared" si="4008"/>
        <v>0</v>
      </c>
      <c r="Y4999" s="88">
        <f>SUM(Y5000)</f>
        <v>0</v>
      </c>
      <c r="Z4999" s="88">
        <f>SUM(Z5000)</f>
        <v>0</v>
      </c>
      <c r="AA4999" s="178">
        <f t="shared" si="4020"/>
        <v>0</v>
      </c>
      <c r="AB4999" s="157"/>
      <c r="AC4999" s="83">
        <f>SUM(AC5000)</f>
        <v>0</v>
      </c>
      <c r="AD4999" s="88">
        <f>SUM(AD5000)</f>
        <v>0</v>
      </c>
      <c r="AE4999" s="177">
        <f t="shared" si="4009"/>
        <v>0</v>
      </c>
      <c r="AF4999" s="88">
        <f>SUM(AF5000)</f>
        <v>0</v>
      </c>
      <c r="AG4999" s="88">
        <f>SUM(AG5000)</f>
        <v>0</v>
      </c>
      <c r="AH4999" s="178">
        <f t="shared" si="4021"/>
        <v>0</v>
      </c>
      <c r="AJ4999" s="84">
        <f t="shared" ref="AJ4999:AU4999" si="4028">SUM(AJ5000)</f>
        <v>0</v>
      </c>
      <c r="AK4999" s="86">
        <f t="shared" si="4028"/>
        <v>0</v>
      </c>
      <c r="AL4999" s="88">
        <f t="shared" si="4028"/>
        <v>0</v>
      </c>
      <c r="AM4999" s="86">
        <f t="shared" si="4028"/>
        <v>0</v>
      </c>
      <c r="AN4999" s="88">
        <f t="shared" si="4028"/>
        <v>0</v>
      </c>
      <c r="AO4999" s="86">
        <f t="shared" si="4028"/>
        <v>0</v>
      </c>
      <c r="AP4999" s="88">
        <f t="shared" si="4028"/>
        <v>0</v>
      </c>
      <c r="AQ4999" s="86">
        <f t="shared" si="4028"/>
        <v>0</v>
      </c>
      <c r="AR4999" s="88">
        <f t="shared" si="4028"/>
        <v>0</v>
      </c>
      <c r="AS4999" s="86">
        <f t="shared" si="4028"/>
        <v>0</v>
      </c>
      <c r="AT4999" s="88">
        <f t="shared" si="4028"/>
        <v>0</v>
      </c>
      <c r="AU4999" s="86">
        <f t="shared" si="4028"/>
        <v>0</v>
      </c>
      <c r="AV4999" s="86">
        <f t="shared" si="4011"/>
        <v>0</v>
      </c>
      <c r="AW4999" s="93">
        <f t="shared" si="4012"/>
        <v>0</v>
      </c>
      <c r="AY4999" s="86">
        <f t="shared" si="4013"/>
        <v>0</v>
      </c>
      <c r="AZ4999" s="86">
        <f t="shared" si="4014"/>
        <v>0</v>
      </c>
      <c r="BA4999" s="86">
        <f t="shared" si="4015"/>
        <v>0</v>
      </c>
      <c r="BB4999" s="86">
        <f t="shared" si="4016"/>
        <v>0</v>
      </c>
      <c r="BC4999" s="86">
        <f t="shared" si="4017"/>
        <v>0</v>
      </c>
      <c r="BD4999" s="86">
        <f t="shared" si="4018"/>
        <v>0</v>
      </c>
    </row>
    <row r="5000" spans="2:56" x14ac:dyDescent="0.3">
      <c r="B5000" s="169" t="s">
        <v>105</v>
      </c>
      <c r="C5000" s="248"/>
      <c r="D5000" s="249"/>
      <c r="E5000" s="172">
        <f t="shared" si="4004"/>
        <v>0</v>
      </c>
      <c r="F5000" s="248"/>
      <c r="G5000" s="249"/>
      <c r="H5000" s="172">
        <f t="shared" si="4005"/>
        <v>0</v>
      </c>
      <c r="I5000" s="248"/>
      <c r="J5000" s="250"/>
      <c r="K5000" s="174">
        <f t="shared" si="4006"/>
        <v>0</v>
      </c>
      <c r="L5000" s="248"/>
      <c r="M5000" s="250"/>
      <c r="N5000" s="251"/>
      <c r="O5000" s="248"/>
      <c r="P5000" s="251"/>
      <c r="Q5000" s="166">
        <f t="shared" si="4007"/>
        <v>0</v>
      </c>
      <c r="R5000" s="251"/>
      <c r="S5000" s="251"/>
      <c r="T5000" s="167">
        <f t="shared" si="4019"/>
        <v>0</v>
      </c>
      <c r="U5000" s="157"/>
      <c r="V5000" s="248"/>
      <c r="W5000" s="251"/>
      <c r="X5000" s="166">
        <f t="shared" si="4008"/>
        <v>0</v>
      </c>
      <c r="Y5000" s="251"/>
      <c r="Z5000" s="251"/>
      <c r="AA5000" s="167">
        <f t="shared" si="4020"/>
        <v>0</v>
      </c>
      <c r="AB5000" s="157"/>
      <c r="AC5000" s="248"/>
      <c r="AD5000" s="251"/>
      <c r="AE5000" s="166">
        <f t="shared" si="4009"/>
        <v>0</v>
      </c>
      <c r="AF5000" s="251"/>
      <c r="AG5000" s="251"/>
      <c r="AH5000" s="167">
        <f t="shared" si="4021"/>
        <v>0</v>
      </c>
      <c r="AJ5000" s="252"/>
      <c r="AK5000" s="253"/>
      <c r="AL5000" s="254"/>
      <c r="AM5000" s="253"/>
      <c r="AN5000" s="254"/>
      <c r="AO5000" s="253"/>
      <c r="AP5000" s="254"/>
      <c r="AQ5000" s="253"/>
      <c r="AR5000" s="254"/>
      <c r="AS5000" s="253"/>
      <c r="AT5000" s="254"/>
      <c r="AU5000" s="253"/>
      <c r="AV5000" s="163">
        <f t="shared" si="4011"/>
        <v>0</v>
      </c>
      <c r="AW5000" s="168">
        <f t="shared" si="4012"/>
        <v>0</v>
      </c>
      <c r="AY5000" s="163">
        <f t="shared" si="4013"/>
        <v>0</v>
      </c>
      <c r="AZ5000" s="163">
        <f t="shared" si="4014"/>
        <v>0</v>
      </c>
      <c r="BA5000" s="163">
        <f t="shared" si="4015"/>
        <v>0</v>
      </c>
      <c r="BB5000" s="163">
        <f t="shared" si="4016"/>
        <v>0</v>
      </c>
      <c r="BC5000" s="163">
        <f t="shared" si="4017"/>
        <v>0</v>
      </c>
      <c r="BD5000" s="163">
        <f t="shared" si="4018"/>
        <v>0</v>
      </c>
    </row>
    <row r="5001" spans="2:56" x14ac:dyDescent="0.3">
      <c r="B5001" s="179" t="s">
        <v>131</v>
      </c>
      <c r="C5001" s="83">
        <f>SUM(C5002)</f>
        <v>0</v>
      </c>
      <c r="D5001" s="84">
        <f>SUM(D5002)</f>
        <v>0</v>
      </c>
      <c r="E5001" s="85">
        <f t="shared" si="4004"/>
        <v>0</v>
      </c>
      <c r="F5001" s="83">
        <f>SUM(F5002)</f>
        <v>0</v>
      </c>
      <c r="G5001" s="84">
        <f>SUM(G5002)</f>
        <v>0</v>
      </c>
      <c r="H5001" s="85">
        <f t="shared" si="4005"/>
        <v>0</v>
      </c>
      <c r="I5001" s="83">
        <f>SUM(I5002)</f>
        <v>0</v>
      </c>
      <c r="J5001" s="86">
        <f>SUM(J5002)</f>
        <v>0</v>
      </c>
      <c r="K5001" s="87">
        <f t="shared" si="4006"/>
        <v>0</v>
      </c>
      <c r="L5001" s="83">
        <f>SUM(L5002)</f>
        <v>0</v>
      </c>
      <c r="M5001" s="86">
        <f>SUM(M5002)</f>
        <v>0</v>
      </c>
      <c r="N5001" s="88">
        <f>SUM(N5002)</f>
        <v>0</v>
      </c>
      <c r="O5001" s="83">
        <f>SUM(O5002)</f>
        <v>0</v>
      </c>
      <c r="P5001" s="88">
        <f>SUM(P5002)</f>
        <v>0</v>
      </c>
      <c r="Q5001" s="177">
        <f t="shared" si="4007"/>
        <v>0</v>
      </c>
      <c r="R5001" s="88">
        <f>SUM(R5002)</f>
        <v>0</v>
      </c>
      <c r="S5001" s="88">
        <f>SUM(S5002)</f>
        <v>0</v>
      </c>
      <c r="T5001" s="178">
        <f t="shared" si="4019"/>
        <v>0</v>
      </c>
      <c r="U5001" s="157"/>
      <c r="V5001" s="83">
        <f>SUM(V5002)</f>
        <v>0</v>
      </c>
      <c r="W5001" s="88">
        <f>SUM(W5002)</f>
        <v>0</v>
      </c>
      <c r="X5001" s="177">
        <f t="shared" si="4008"/>
        <v>0</v>
      </c>
      <c r="Y5001" s="88">
        <f>SUM(Y5002)</f>
        <v>0</v>
      </c>
      <c r="Z5001" s="88">
        <f>SUM(Z5002)</f>
        <v>0</v>
      </c>
      <c r="AA5001" s="178">
        <f t="shared" si="4020"/>
        <v>0</v>
      </c>
      <c r="AB5001" s="157"/>
      <c r="AC5001" s="83">
        <f>SUM(AC5002)</f>
        <v>0</v>
      </c>
      <c r="AD5001" s="88">
        <f>SUM(AD5002)</f>
        <v>0</v>
      </c>
      <c r="AE5001" s="177">
        <f t="shared" si="4009"/>
        <v>0</v>
      </c>
      <c r="AF5001" s="88">
        <f>SUM(AF5002)</f>
        <v>0</v>
      </c>
      <c r="AG5001" s="88">
        <f>SUM(AG5002)</f>
        <v>0</v>
      </c>
      <c r="AH5001" s="178">
        <f t="shared" si="4021"/>
        <v>0</v>
      </c>
      <c r="AJ5001" s="84">
        <f t="shared" ref="AJ5001:AU5001" si="4029">SUM(AJ5002)</f>
        <v>0</v>
      </c>
      <c r="AK5001" s="86">
        <f t="shared" si="4029"/>
        <v>0</v>
      </c>
      <c r="AL5001" s="88">
        <f t="shared" si="4029"/>
        <v>0</v>
      </c>
      <c r="AM5001" s="86">
        <f t="shared" si="4029"/>
        <v>0</v>
      </c>
      <c r="AN5001" s="88">
        <f t="shared" si="4029"/>
        <v>0</v>
      </c>
      <c r="AO5001" s="86">
        <f t="shared" si="4029"/>
        <v>0</v>
      </c>
      <c r="AP5001" s="88">
        <f t="shared" si="4029"/>
        <v>0</v>
      </c>
      <c r="AQ5001" s="86">
        <f t="shared" si="4029"/>
        <v>0</v>
      </c>
      <c r="AR5001" s="88">
        <f t="shared" si="4029"/>
        <v>0</v>
      </c>
      <c r="AS5001" s="86">
        <f t="shared" si="4029"/>
        <v>0</v>
      </c>
      <c r="AT5001" s="88">
        <f t="shared" si="4029"/>
        <v>0</v>
      </c>
      <c r="AU5001" s="86">
        <f t="shared" si="4029"/>
        <v>0</v>
      </c>
      <c r="AV5001" s="86">
        <f t="shared" si="4011"/>
        <v>0</v>
      </c>
      <c r="AW5001" s="93">
        <f t="shared" si="4012"/>
        <v>0</v>
      </c>
      <c r="AY5001" s="86">
        <f t="shared" si="4013"/>
        <v>0</v>
      </c>
      <c r="AZ5001" s="86">
        <f t="shared" si="4014"/>
        <v>0</v>
      </c>
      <c r="BA5001" s="86">
        <f t="shared" si="4015"/>
        <v>0</v>
      </c>
      <c r="BB5001" s="86">
        <f t="shared" si="4016"/>
        <v>0</v>
      </c>
      <c r="BC5001" s="86">
        <f t="shared" si="4017"/>
        <v>0</v>
      </c>
      <c r="BD5001" s="86">
        <f t="shared" si="4018"/>
        <v>0</v>
      </c>
    </row>
    <row r="5002" spans="2:56" x14ac:dyDescent="0.3">
      <c r="B5002" s="169" t="s">
        <v>105</v>
      </c>
      <c r="C5002" s="248"/>
      <c r="D5002" s="249"/>
      <c r="E5002" s="172">
        <f t="shared" si="4004"/>
        <v>0</v>
      </c>
      <c r="F5002" s="248"/>
      <c r="G5002" s="249"/>
      <c r="H5002" s="172">
        <f t="shared" si="4005"/>
        <v>0</v>
      </c>
      <c r="I5002" s="248"/>
      <c r="J5002" s="250"/>
      <c r="K5002" s="174">
        <f t="shared" si="4006"/>
        <v>0</v>
      </c>
      <c r="L5002" s="248"/>
      <c r="M5002" s="250"/>
      <c r="N5002" s="251"/>
      <c r="O5002" s="248"/>
      <c r="P5002" s="251"/>
      <c r="Q5002" s="166">
        <f t="shared" si="4007"/>
        <v>0</v>
      </c>
      <c r="R5002" s="251"/>
      <c r="S5002" s="251"/>
      <c r="T5002" s="167">
        <f t="shared" si="4019"/>
        <v>0</v>
      </c>
      <c r="U5002" s="157"/>
      <c r="V5002" s="248"/>
      <c r="W5002" s="251"/>
      <c r="X5002" s="166">
        <f t="shared" si="4008"/>
        <v>0</v>
      </c>
      <c r="Y5002" s="251"/>
      <c r="Z5002" s="251"/>
      <c r="AA5002" s="167">
        <f t="shared" si="4020"/>
        <v>0</v>
      </c>
      <c r="AB5002" s="157"/>
      <c r="AC5002" s="248"/>
      <c r="AD5002" s="251"/>
      <c r="AE5002" s="166">
        <f t="shared" si="4009"/>
        <v>0</v>
      </c>
      <c r="AF5002" s="251"/>
      <c r="AG5002" s="251"/>
      <c r="AH5002" s="167">
        <f t="shared" si="4021"/>
        <v>0</v>
      </c>
      <c r="AJ5002" s="252"/>
      <c r="AK5002" s="253"/>
      <c r="AL5002" s="254"/>
      <c r="AM5002" s="253"/>
      <c r="AN5002" s="254"/>
      <c r="AO5002" s="253"/>
      <c r="AP5002" s="254"/>
      <c r="AQ5002" s="253"/>
      <c r="AR5002" s="254"/>
      <c r="AS5002" s="253"/>
      <c r="AT5002" s="254"/>
      <c r="AU5002" s="253"/>
      <c r="AV5002" s="163">
        <f t="shared" si="4011"/>
        <v>0</v>
      </c>
      <c r="AW5002" s="168">
        <f t="shared" si="4012"/>
        <v>0</v>
      </c>
      <c r="AY5002" s="163">
        <f t="shared" si="4013"/>
        <v>0</v>
      </c>
      <c r="AZ5002" s="163">
        <f t="shared" si="4014"/>
        <v>0</v>
      </c>
      <c r="BA5002" s="163">
        <f t="shared" si="4015"/>
        <v>0</v>
      </c>
      <c r="BB5002" s="163">
        <f t="shared" si="4016"/>
        <v>0</v>
      </c>
      <c r="BC5002" s="163">
        <f t="shared" si="4017"/>
        <v>0</v>
      </c>
      <c r="BD5002" s="163">
        <f t="shared" si="4018"/>
        <v>0</v>
      </c>
    </row>
    <row r="5003" spans="2:56" x14ac:dyDescent="0.3">
      <c r="B5003" s="179" t="s">
        <v>132</v>
      </c>
      <c r="C5003" s="83">
        <f>SUM(C5004)</f>
        <v>0</v>
      </c>
      <c r="D5003" s="84">
        <f>SUM(D5004)</f>
        <v>0</v>
      </c>
      <c r="E5003" s="85">
        <f t="shared" si="4004"/>
        <v>0</v>
      </c>
      <c r="F5003" s="83">
        <f>SUM(F5004)</f>
        <v>0</v>
      </c>
      <c r="G5003" s="84">
        <f>SUM(G5004)</f>
        <v>0</v>
      </c>
      <c r="H5003" s="85">
        <f t="shared" si="4005"/>
        <v>0</v>
      </c>
      <c r="I5003" s="83">
        <f>SUM(I5004)</f>
        <v>0</v>
      </c>
      <c r="J5003" s="86">
        <f>SUM(J5004)</f>
        <v>0</v>
      </c>
      <c r="K5003" s="87">
        <f t="shared" si="4006"/>
        <v>0</v>
      </c>
      <c r="L5003" s="83">
        <f>SUM(L5004)</f>
        <v>0</v>
      </c>
      <c r="M5003" s="86">
        <f>SUM(M5004)</f>
        <v>0</v>
      </c>
      <c r="N5003" s="88">
        <f>SUM(N5004)</f>
        <v>0</v>
      </c>
      <c r="O5003" s="83">
        <f>SUM(O5004)</f>
        <v>0</v>
      </c>
      <c r="P5003" s="88">
        <f>SUM(P5004)</f>
        <v>0</v>
      </c>
      <c r="Q5003" s="177">
        <f t="shared" si="4007"/>
        <v>0</v>
      </c>
      <c r="R5003" s="88">
        <f>SUM(R5004)</f>
        <v>0</v>
      </c>
      <c r="S5003" s="88">
        <f>SUM(S5004)</f>
        <v>0</v>
      </c>
      <c r="T5003" s="178">
        <f t="shared" si="4019"/>
        <v>0</v>
      </c>
      <c r="U5003" s="157"/>
      <c r="V5003" s="83">
        <f>SUM(V5004)</f>
        <v>0</v>
      </c>
      <c r="W5003" s="88">
        <f>SUM(W5004)</f>
        <v>0</v>
      </c>
      <c r="X5003" s="177">
        <f t="shared" si="4008"/>
        <v>0</v>
      </c>
      <c r="Y5003" s="88">
        <f>SUM(Y5004)</f>
        <v>0</v>
      </c>
      <c r="Z5003" s="88">
        <f>SUM(Z5004)</f>
        <v>0</v>
      </c>
      <c r="AA5003" s="178">
        <f t="shared" si="4020"/>
        <v>0</v>
      </c>
      <c r="AB5003" s="157"/>
      <c r="AC5003" s="83">
        <f>SUM(AC5004)</f>
        <v>0</v>
      </c>
      <c r="AD5003" s="88">
        <f>SUM(AD5004)</f>
        <v>0</v>
      </c>
      <c r="AE5003" s="177">
        <f t="shared" si="4009"/>
        <v>0</v>
      </c>
      <c r="AF5003" s="88">
        <f>SUM(AF5004)</f>
        <v>0</v>
      </c>
      <c r="AG5003" s="88">
        <f>SUM(AG5004)</f>
        <v>0</v>
      </c>
      <c r="AH5003" s="178">
        <f t="shared" si="4021"/>
        <v>0</v>
      </c>
      <c r="AJ5003" s="84">
        <f t="shared" ref="AJ5003:AU5003" si="4030">SUM(AJ5004)</f>
        <v>0</v>
      </c>
      <c r="AK5003" s="86">
        <f t="shared" si="4030"/>
        <v>0</v>
      </c>
      <c r="AL5003" s="88">
        <f t="shared" si="4030"/>
        <v>0</v>
      </c>
      <c r="AM5003" s="86">
        <f t="shared" si="4030"/>
        <v>0</v>
      </c>
      <c r="AN5003" s="88">
        <f t="shared" si="4030"/>
        <v>0</v>
      </c>
      <c r="AO5003" s="86">
        <f t="shared" si="4030"/>
        <v>0</v>
      </c>
      <c r="AP5003" s="88">
        <f t="shared" si="4030"/>
        <v>0</v>
      </c>
      <c r="AQ5003" s="86">
        <f t="shared" si="4030"/>
        <v>0</v>
      </c>
      <c r="AR5003" s="88">
        <f t="shared" si="4030"/>
        <v>0</v>
      </c>
      <c r="AS5003" s="86">
        <f t="shared" si="4030"/>
        <v>0</v>
      </c>
      <c r="AT5003" s="88">
        <f t="shared" si="4030"/>
        <v>0</v>
      </c>
      <c r="AU5003" s="86">
        <f t="shared" si="4030"/>
        <v>0</v>
      </c>
      <c r="AV5003" s="86">
        <f t="shared" si="4011"/>
        <v>0</v>
      </c>
      <c r="AW5003" s="93">
        <f t="shared" si="4012"/>
        <v>0</v>
      </c>
      <c r="AY5003" s="86">
        <f t="shared" si="4013"/>
        <v>0</v>
      </c>
      <c r="AZ5003" s="86">
        <f t="shared" si="4014"/>
        <v>0</v>
      </c>
      <c r="BA5003" s="86">
        <f t="shared" si="4015"/>
        <v>0</v>
      </c>
      <c r="BB5003" s="86">
        <f t="shared" si="4016"/>
        <v>0</v>
      </c>
      <c r="BC5003" s="86">
        <f t="shared" si="4017"/>
        <v>0</v>
      </c>
      <c r="BD5003" s="86">
        <f t="shared" si="4018"/>
        <v>0</v>
      </c>
    </row>
    <row r="5004" spans="2:56" x14ac:dyDescent="0.3">
      <c r="B5004" s="169" t="s">
        <v>105</v>
      </c>
      <c r="C5004" s="248"/>
      <c r="D5004" s="249"/>
      <c r="E5004" s="172">
        <f t="shared" si="4004"/>
        <v>0</v>
      </c>
      <c r="F5004" s="248"/>
      <c r="G5004" s="249"/>
      <c r="H5004" s="172">
        <f t="shared" si="4005"/>
        <v>0</v>
      </c>
      <c r="I5004" s="248"/>
      <c r="J5004" s="250"/>
      <c r="K5004" s="174">
        <f t="shared" si="4006"/>
        <v>0</v>
      </c>
      <c r="L5004" s="248"/>
      <c r="M5004" s="250"/>
      <c r="N5004" s="251"/>
      <c r="O5004" s="248"/>
      <c r="P5004" s="251"/>
      <c r="Q5004" s="166">
        <f t="shared" si="4007"/>
        <v>0</v>
      </c>
      <c r="R5004" s="251"/>
      <c r="S5004" s="251"/>
      <c r="T5004" s="167">
        <f t="shared" si="4019"/>
        <v>0</v>
      </c>
      <c r="U5004" s="157"/>
      <c r="V5004" s="248"/>
      <c r="W5004" s="251"/>
      <c r="X5004" s="166">
        <f t="shared" si="4008"/>
        <v>0</v>
      </c>
      <c r="Y5004" s="251"/>
      <c r="Z5004" s="251"/>
      <c r="AA5004" s="167">
        <f t="shared" si="4020"/>
        <v>0</v>
      </c>
      <c r="AB5004" s="157"/>
      <c r="AC5004" s="248"/>
      <c r="AD5004" s="251"/>
      <c r="AE5004" s="166">
        <f t="shared" si="4009"/>
        <v>0</v>
      </c>
      <c r="AF5004" s="251"/>
      <c r="AG5004" s="251"/>
      <c r="AH5004" s="167">
        <f t="shared" si="4021"/>
        <v>0</v>
      </c>
      <c r="AJ5004" s="252"/>
      <c r="AK5004" s="253"/>
      <c r="AL5004" s="254"/>
      <c r="AM5004" s="253"/>
      <c r="AN5004" s="254"/>
      <c r="AO5004" s="253"/>
      <c r="AP5004" s="254"/>
      <c r="AQ5004" s="253"/>
      <c r="AR5004" s="254"/>
      <c r="AS5004" s="253"/>
      <c r="AT5004" s="254"/>
      <c r="AU5004" s="253"/>
      <c r="AV5004" s="163">
        <f t="shared" si="4011"/>
        <v>0</v>
      </c>
      <c r="AW5004" s="168">
        <f t="shared" si="4012"/>
        <v>0</v>
      </c>
      <c r="AY5004" s="163">
        <f t="shared" si="4013"/>
        <v>0</v>
      </c>
      <c r="AZ5004" s="163">
        <f t="shared" si="4014"/>
        <v>0</v>
      </c>
      <c r="BA5004" s="163">
        <f t="shared" si="4015"/>
        <v>0</v>
      </c>
      <c r="BB5004" s="163">
        <f t="shared" si="4016"/>
        <v>0</v>
      </c>
      <c r="BC5004" s="163">
        <f t="shared" si="4017"/>
        <v>0</v>
      </c>
      <c r="BD5004" s="163">
        <f t="shared" si="4018"/>
        <v>0</v>
      </c>
    </row>
    <row r="5005" spans="2:56" x14ac:dyDescent="0.3">
      <c r="B5005" s="179" t="s">
        <v>133</v>
      </c>
      <c r="C5005" s="83">
        <f>SUM(C5006)</f>
        <v>0</v>
      </c>
      <c r="D5005" s="84">
        <f>SUM(D5006)</f>
        <v>0</v>
      </c>
      <c r="E5005" s="85">
        <f t="shared" si="4004"/>
        <v>0</v>
      </c>
      <c r="F5005" s="83">
        <f>SUM(F5006)</f>
        <v>0</v>
      </c>
      <c r="G5005" s="84">
        <f>SUM(G5006)</f>
        <v>0</v>
      </c>
      <c r="H5005" s="85">
        <f t="shared" si="4005"/>
        <v>0</v>
      </c>
      <c r="I5005" s="83">
        <f>SUM(I5006)</f>
        <v>0</v>
      </c>
      <c r="J5005" s="86">
        <f>SUM(J5006)</f>
        <v>0</v>
      </c>
      <c r="K5005" s="87">
        <f t="shared" si="4006"/>
        <v>0</v>
      </c>
      <c r="L5005" s="83">
        <f>SUM(L5006)</f>
        <v>0</v>
      </c>
      <c r="M5005" s="86">
        <f>SUM(M5006)</f>
        <v>0</v>
      </c>
      <c r="N5005" s="88">
        <f>SUM(N5006)</f>
        <v>0</v>
      </c>
      <c r="O5005" s="83">
        <f>SUM(O5006)</f>
        <v>0</v>
      </c>
      <c r="P5005" s="88">
        <f>SUM(P5006)</f>
        <v>0</v>
      </c>
      <c r="Q5005" s="177">
        <f t="shared" si="4007"/>
        <v>0</v>
      </c>
      <c r="R5005" s="88">
        <f>SUM(R5006)</f>
        <v>0</v>
      </c>
      <c r="S5005" s="88">
        <f>SUM(S5006)</f>
        <v>0</v>
      </c>
      <c r="T5005" s="178">
        <f t="shared" si="4019"/>
        <v>0</v>
      </c>
      <c r="U5005" s="157"/>
      <c r="V5005" s="83">
        <f>SUM(V5006)</f>
        <v>0</v>
      </c>
      <c r="W5005" s="88">
        <f>SUM(W5006)</f>
        <v>0</v>
      </c>
      <c r="X5005" s="177">
        <f t="shared" si="4008"/>
        <v>0</v>
      </c>
      <c r="Y5005" s="88">
        <f>SUM(Y5006)</f>
        <v>0</v>
      </c>
      <c r="Z5005" s="88">
        <f>SUM(Z5006)</f>
        <v>0</v>
      </c>
      <c r="AA5005" s="178">
        <f t="shared" si="4020"/>
        <v>0</v>
      </c>
      <c r="AB5005" s="157"/>
      <c r="AC5005" s="83">
        <f>SUM(AC5006)</f>
        <v>0</v>
      </c>
      <c r="AD5005" s="88">
        <f>SUM(AD5006)</f>
        <v>0</v>
      </c>
      <c r="AE5005" s="177">
        <f t="shared" si="4009"/>
        <v>0</v>
      </c>
      <c r="AF5005" s="88">
        <f>SUM(AF5006)</f>
        <v>0</v>
      </c>
      <c r="AG5005" s="88">
        <f>SUM(AG5006)</f>
        <v>0</v>
      </c>
      <c r="AH5005" s="178">
        <f t="shared" si="4021"/>
        <v>0</v>
      </c>
      <c r="AJ5005" s="84">
        <f t="shared" ref="AJ5005:AU5005" si="4031">SUM(AJ5006)</f>
        <v>0</v>
      </c>
      <c r="AK5005" s="86">
        <f t="shared" si="4031"/>
        <v>0</v>
      </c>
      <c r="AL5005" s="88">
        <f t="shared" si="4031"/>
        <v>0</v>
      </c>
      <c r="AM5005" s="86">
        <f t="shared" si="4031"/>
        <v>0</v>
      </c>
      <c r="AN5005" s="88">
        <f t="shared" si="4031"/>
        <v>0</v>
      </c>
      <c r="AO5005" s="86">
        <f t="shared" si="4031"/>
        <v>0</v>
      </c>
      <c r="AP5005" s="88">
        <f t="shared" si="4031"/>
        <v>0</v>
      </c>
      <c r="AQ5005" s="86">
        <f t="shared" si="4031"/>
        <v>0</v>
      </c>
      <c r="AR5005" s="88">
        <f t="shared" si="4031"/>
        <v>0</v>
      </c>
      <c r="AS5005" s="86">
        <f t="shared" si="4031"/>
        <v>0</v>
      </c>
      <c r="AT5005" s="88">
        <f t="shared" si="4031"/>
        <v>0</v>
      </c>
      <c r="AU5005" s="86">
        <f t="shared" si="4031"/>
        <v>0</v>
      </c>
      <c r="AV5005" s="86">
        <f t="shared" si="4011"/>
        <v>0</v>
      </c>
      <c r="AW5005" s="93">
        <f t="shared" si="4012"/>
        <v>0</v>
      </c>
      <c r="AY5005" s="86">
        <f t="shared" si="4013"/>
        <v>0</v>
      </c>
      <c r="AZ5005" s="86">
        <f t="shared" si="4014"/>
        <v>0</v>
      </c>
      <c r="BA5005" s="86">
        <f t="shared" si="4015"/>
        <v>0</v>
      </c>
      <c r="BB5005" s="86">
        <f t="shared" si="4016"/>
        <v>0</v>
      </c>
      <c r="BC5005" s="86">
        <f t="shared" si="4017"/>
        <v>0</v>
      </c>
      <c r="BD5005" s="86">
        <f t="shared" si="4018"/>
        <v>0</v>
      </c>
    </row>
    <row r="5006" spans="2:56" x14ac:dyDescent="0.3">
      <c r="B5006" s="169" t="s">
        <v>105</v>
      </c>
      <c r="C5006" s="248"/>
      <c r="D5006" s="249"/>
      <c r="E5006" s="172">
        <f t="shared" si="4004"/>
        <v>0</v>
      </c>
      <c r="F5006" s="248"/>
      <c r="G5006" s="249"/>
      <c r="H5006" s="172">
        <f t="shared" si="4005"/>
        <v>0</v>
      </c>
      <c r="I5006" s="248"/>
      <c r="J5006" s="250"/>
      <c r="K5006" s="174">
        <f t="shared" si="4006"/>
        <v>0</v>
      </c>
      <c r="L5006" s="248"/>
      <c r="M5006" s="250"/>
      <c r="N5006" s="251"/>
      <c r="O5006" s="248"/>
      <c r="P5006" s="251"/>
      <c r="Q5006" s="166">
        <f t="shared" si="4007"/>
        <v>0</v>
      </c>
      <c r="R5006" s="251"/>
      <c r="S5006" s="251"/>
      <c r="T5006" s="167">
        <f t="shared" si="4019"/>
        <v>0</v>
      </c>
      <c r="U5006" s="157"/>
      <c r="V5006" s="248"/>
      <c r="W5006" s="251"/>
      <c r="X5006" s="166">
        <f t="shared" si="4008"/>
        <v>0</v>
      </c>
      <c r="Y5006" s="251"/>
      <c r="Z5006" s="251"/>
      <c r="AA5006" s="167">
        <f t="shared" si="4020"/>
        <v>0</v>
      </c>
      <c r="AB5006" s="157"/>
      <c r="AC5006" s="248"/>
      <c r="AD5006" s="251"/>
      <c r="AE5006" s="166">
        <f t="shared" si="4009"/>
        <v>0</v>
      </c>
      <c r="AF5006" s="251"/>
      <c r="AG5006" s="251"/>
      <c r="AH5006" s="167">
        <f t="shared" si="4021"/>
        <v>0</v>
      </c>
      <c r="AJ5006" s="252"/>
      <c r="AK5006" s="253"/>
      <c r="AL5006" s="254"/>
      <c r="AM5006" s="253"/>
      <c r="AN5006" s="254"/>
      <c r="AO5006" s="253"/>
      <c r="AP5006" s="254"/>
      <c r="AQ5006" s="253"/>
      <c r="AR5006" s="254"/>
      <c r="AS5006" s="253"/>
      <c r="AT5006" s="254"/>
      <c r="AU5006" s="253"/>
      <c r="AV5006" s="163">
        <f t="shared" si="4011"/>
        <v>0</v>
      </c>
      <c r="AW5006" s="168">
        <f t="shared" si="4012"/>
        <v>0</v>
      </c>
      <c r="AY5006" s="163">
        <f t="shared" si="4013"/>
        <v>0</v>
      </c>
      <c r="AZ5006" s="163">
        <f t="shared" si="4014"/>
        <v>0</v>
      </c>
      <c r="BA5006" s="163">
        <f t="shared" si="4015"/>
        <v>0</v>
      </c>
      <c r="BB5006" s="163">
        <f t="shared" si="4016"/>
        <v>0</v>
      </c>
      <c r="BC5006" s="163">
        <f t="shared" si="4017"/>
        <v>0</v>
      </c>
      <c r="BD5006" s="163">
        <f t="shared" si="4018"/>
        <v>0</v>
      </c>
    </row>
    <row r="5007" spans="2:56" x14ac:dyDescent="0.3">
      <c r="B5007" s="179" t="s">
        <v>134</v>
      </c>
      <c r="C5007" s="83">
        <f>SUM(C5008)</f>
        <v>0</v>
      </c>
      <c r="D5007" s="84">
        <f>SUM(D5008)</f>
        <v>0</v>
      </c>
      <c r="E5007" s="85">
        <f t="shared" si="4004"/>
        <v>0</v>
      </c>
      <c r="F5007" s="83">
        <f>SUM(F5008)</f>
        <v>0</v>
      </c>
      <c r="G5007" s="84">
        <f>SUM(G5008)</f>
        <v>0</v>
      </c>
      <c r="H5007" s="85">
        <f t="shared" si="4005"/>
        <v>0</v>
      </c>
      <c r="I5007" s="83">
        <f>SUM(I5008)</f>
        <v>0</v>
      </c>
      <c r="J5007" s="86">
        <f>SUM(J5008)</f>
        <v>0</v>
      </c>
      <c r="K5007" s="87">
        <f t="shared" si="4006"/>
        <v>0</v>
      </c>
      <c r="L5007" s="83">
        <f>SUM(L5008)</f>
        <v>0</v>
      </c>
      <c r="M5007" s="86">
        <f>SUM(M5008)</f>
        <v>0</v>
      </c>
      <c r="N5007" s="88">
        <f>SUM(N5008)</f>
        <v>0</v>
      </c>
      <c r="O5007" s="83">
        <f>SUM(O5008)</f>
        <v>0</v>
      </c>
      <c r="P5007" s="88">
        <f>SUM(P5008)</f>
        <v>0</v>
      </c>
      <c r="Q5007" s="177">
        <f t="shared" si="4007"/>
        <v>0</v>
      </c>
      <c r="R5007" s="88">
        <f>SUM(R5008)</f>
        <v>0</v>
      </c>
      <c r="S5007" s="88">
        <f>SUM(S5008)</f>
        <v>0</v>
      </c>
      <c r="T5007" s="178">
        <f t="shared" si="4019"/>
        <v>0</v>
      </c>
      <c r="U5007" s="157"/>
      <c r="V5007" s="83">
        <f>SUM(V5008)</f>
        <v>0</v>
      </c>
      <c r="W5007" s="88">
        <f>SUM(W5008)</f>
        <v>0</v>
      </c>
      <c r="X5007" s="177">
        <f t="shared" si="4008"/>
        <v>0</v>
      </c>
      <c r="Y5007" s="88">
        <f>SUM(Y5008)</f>
        <v>0</v>
      </c>
      <c r="Z5007" s="88">
        <f>SUM(Z5008)</f>
        <v>0</v>
      </c>
      <c r="AA5007" s="178">
        <f t="shared" si="4020"/>
        <v>0</v>
      </c>
      <c r="AB5007" s="157"/>
      <c r="AC5007" s="83">
        <f>SUM(AC5008)</f>
        <v>0</v>
      </c>
      <c r="AD5007" s="88">
        <f>SUM(AD5008)</f>
        <v>0</v>
      </c>
      <c r="AE5007" s="177">
        <f t="shared" si="4009"/>
        <v>0</v>
      </c>
      <c r="AF5007" s="88">
        <f>SUM(AF5008)</f>
        <v>0</v>
      </c>
      <c r="AG5007" s="88">
        <f>SUM(AG5008)</f>
        <v>0</v>
      </c>
      <c r="AH5007" s="178">
        <f t="shared" si="4021"/>
        <v>0</v>
      </c>
      <c r="AJ5007" s="84">
        <f t="shared" ref="AJ5007:AU5007" si="4032">SUM(AJ5008)</f>
        <v>0</v>
      </c>
      <c r="AK5007" s="86">
        <f t="shared" si="4032"/>
        <v>0</v>
      </c>
      <c r="AL5007" s="88">
        <f t="shared" si="4032"/>
        <v>0</v>
      </c>
      <c r="AM5007" s="86">
        <f t="shared" si="4032"/>
        <v>0</v>
      </c>
      <c r="AN5007" s="88">
        <f t="shared" si="4032"/>
        <v>0</v>
      </c>
      <c r="AO5007" s="86">
        <f t="shared" si="4032"/>
        <v>0</v>
      </c>
      <c r="AP5007" s="88">
        <f t="shared" si="4032"/>
        <v>0</v>
      </c>
      <c r="AQ5007" s="86">
        <f t="shared" si="4032"/>
        <v>0</v>
      </c>
      <c r="AR5007" s="88">
        <f t="shared" si="4032"/>
        <v>0</v>
      </c>
      <c r="AS5007" s="86">
        <f t="shared" si="4032"/>
        <v>0</v>
      </c>
      <c r="AT5007" s="88">
        <f t="shared" si="4032"/>
        <v>0</v>
      </c>
      <c r="AU5007" s="86">
        <f t="shared" si="4032"/>
        <v>0</v>
      </c>
      <c r="AV5007" s="86">
        <f t="shared" si="4011"/>
        <v>0</v>
      </c>
      <c r="AW5007" s="93">
        <f t="shared" si="4012"/>
        <v>0</v>
      </c>
      <c r="AY5007" s="86">
        <f t="shared" si="4013"/>
        <v>0</v>
      </c>
      <c r="AZ5007" s="86">
        <f t="shared" si="4014"/>
        <v>0</v>
      </c>
      <c r="BA5007" s="86">
        <f t="shared" si="4015"/>
        <v>0</v>
      </c>
      <c r="BB5007" s="86">
        <f t="shared" si="4016"/>
        <v>0</v>
      </c>
      <c r="BC5007" s="86">
        <f t="shared" si="4017"/>
        <v>0</v>
      </c>
      <c r="BD5007" s="86">
        <f t="shared" si="4018"/>
        <v>0</v>
      </c>
    </row>
    <row r="5008" spans="2:56" x14ac:dyDescent="0.3">
      <c r="B5008" s="169" t="s">
        <v>135</v>
      </c>
      <c r="C5008" s="248"/>
      <c r="D5008" s="249"/>
      <c r="E5008" s="172">
        <f t="shared" si="4004"/>
        <v>0</v>
      </c>
      <c r="F5008" s="248"/>
      <c r="G5008" s="249"/>
      <c r="H5008" s="172">
        <f t="shared" si="4005"/>
        <v>0</v>
      </c>
      <c r="I5008" s="248"/>
      <c r="J5008" s="250"/>
      <c r="K5008" s="174">
        <f t="shared" si="4006"/>
        <v>0</v>
      </c>
      <c r="L5008" s="248"/>
      <c r="M5008" s="250"/>
      <c r="N5008" s="251"/>
      <c r="O5008" s="248"/>
      <c r="P5008" s="251"/>
      <c r="Q5008" s="166">
        <f t="shared" si="4007"/>
        <v>0</v>
      </c>
      <c r="R5008" s="251"/>
      <c r="S5008" s="251"/>
      <c r="T5008" s="167">
        <f t="shared" si="4019"/>
        <v>0</v>
      </c>
      <c r="U5008" s="157"/>
      <c r="V5008" s="248"/>
      <c r="W5008" s="251"/>
      <c r="X5008" s="166">
        <f t="shared" si="4008"/>
        <v>0</v>
      </c>
      <c r="Y5008" s="251"/>
      <c r="Z5008" s="251"/>
      <c r="AA5008" s="167">
        <f t="shared" si="4020"/>
        <v>0</v>
      </c>
      <c r="AB5008" s="157"/>
      <c r="AC5008" s="248"/>
      <c r="AD5008" s="251"/>
      <c r="AE5008" s="166">
        <f t="shared" si="4009"/>
        <v>0</v>
      </c>
      <c r="AF5008" s="251"/>
      <c r="AG5008" s="251"/>
      <c r="AH5008" s="167">
        <f t="shared" si="4021"/>
        <v>0</v>
      </c>
      <c r="AJ5008" s="252"/>
      <c r="AK5008" s="253"/>
      <c r="AL5008" s="254"/>
      <c r="AM5008" s="253"/>
      <c r="AN5008" s="254"/>
      <c r="AO5008" s="253"/>
      <c r="AP5008" s="254"/>
      <c r="AQ5008" s="253"/>
      <c r="AR5008" s="254"/>
      <c r="AS5008" s="253"/>
      <c r="AT5008" s="254"/>
      <c r="AU5008" s="253"/>
      <c r="AV5008" s="163">
        <f t="shared" si="4011"/>
        <v>0</v>
      </c>
      <c r="AW5008" s="168">
        <f t="shared" si="4012"/>
        <v>0</v>
      </c>
      <c r="AY5008" s="163">
        <f t="shared" si="4013"/>
        <v>0</v>
      </c>
      <c r="AZ5008" s="163">
        <f t="shared" si="4014"/>
        <v>0</v>
      </c>
      <c r="BA5008" s="163">
        <f t="shared" si="4015"/>
        <v>0</v>
      </c>
      <c r="BB5008" s="163">
        <f t="shared" si="4016"/>
        <v>0</v>
      </c>
      <c r="BC5008" s="163">
        <f t="shared" si="4017"/>
        <v>0</v>
      </c>
      <c r="BD5008" s="163">
        <f t="shared" si="4018"/>
        <v>0</v>
      </c>
    </row>
    <row r="5009" spans="2:56" x14ac:dyDescent="0.3">
      <c r="B5009" s="179" t="s">
        <v>136</v>
      </c>
      <c r="C5009" s="83">
        <f>SUM(C5010)</f>
        <v>0</v>
      </c>
      <c r="D5009" s="84">
        <f>SUM(D5010)</f>
        <v>0</v>
      </c>
      <c r="E5009" s="85">
        <f t="shared" si="4004"/>
        <v>0</v>
      </c>
      <c r="F5009" s="83">
        <f>SUM(F5010)</f>
        <v>0</v>
      </c>
      <c r="G5009" s="84">
        <f>SUM(G5010)</f>
        <v>0</v>
      </c>
      <c r="H5009" s="85">
        <f t="shared" si="4005"/>
        <v>0</v>
      </c>
      <c r="I5009" s="83">
        <f>SUM(I5010)</f>
        <v>0</v>
      </c>
      <c r="J5009" s="86">
        <f>SUM(J5010)</f>
        <v>0</v>
      </c>
      <c r="K5009" s="87">
        <f t="shared" si="4006"/>
        <v>0</v>
      </c>
      <c r="L5009" s="83">
        <f>SUM(L5010)</f>
        <v>0</v>
      </c>
      <c r="M5009" s="86">
        <f>SUM(M5010)</f>
        <v>0</v>
      </c>
      <c r="N5009" s="88">
        <f>SUM(N5010)</f>
        <v>0</v>
      </c>
      <c r="O5009" s="83">
        <f>SUM(O5010)</f>
        <v>0</v>
      </c>
      <c r="P5009" s="88">
        <f>SUM(P5010)</f>
        <v>0</v>
      </c>
      <c r="Q5009" s="177">
        <f t="shared" si="4007"/>
        <v>0</v>
      </c>
      <c r="R5009" s="88">
        <f>SUM(R5010)</f>
        <v>0</v>
      </c>
      <c r="S5009" s="88">
        <f>SUM(S5010)</f>
        <v>0</v>
      </c>
      <c r="T5009" s="178">
        <f t="shared" si="4019"/>
        <v>0</v>
      </c>
      <c r="U5009" s="157"/>
      <c r="V5009" s="83">
        <f>SUM(V5010)</f>
        <v>0</v>
      </c>
      <c r="W5009" s="88">
        <f>SUM(W5010)</f>
        <v>0</v>
      </c>
      <c r="X5009" s="177">
        <f t="shared" si="4008"/>
        <v>0</v>
      </c>
      <c r="Y5009" s="88">
        <f>SUM(Y5010)</f>
        <v>0</v>
      </c>
      <c r="Z5009" s="88">
        <f>SUM(Z5010)</f>
        <v>0</v>
      </c>
      <c r="AA5009" s="178">
        <f t="shared" si="4020"/>
        <v>0</v>
      </c>
      <c r="AB5009" s="157"/>
      <c r="AC5009" s="83">
        <f>SUM(AC5010)</f>
        <v>0</v>
      </c>
      <c r="AD5009" s="88">
        <f>SUM(AD5010)</f>
        <v>0</v>
      </c>
      <c r="AE5009" s="177">
        <f t="shared" si="4009"/>
        <v>0</v>
      </c>
      <c r="AF5009" s="88">
        <f>SUM(AF5010)</f>
        <v>0</v>
      </c>
      <c r="AG5009" s="88">
        <f>SUM(AG5010)</f>
        <v>0</v>
      </c>
      <c r="AH5009" s="178">
        <f t="shared" si="4021"/>
        <v>0</v>
      </c>
      <c r="AJ5009" s="84">
        <f t="shared" ref="AJ5009:AU5009" si="4033">SUM(AJ5010)</f>
        <v>0</v>
      </c>
      <c r="AK5009" s="86">
        <f t="shared" si="4033"/>
        <v>0</v>
      </c>
      <c r="AL5009" s="88">
        <f t="shared" si="4033"/>
        <v>0</v>
      </c>
      <c r="AM5009" s="86">
        <f t="shared" si="4033"/>
        <v>0</v>
      </c>
      <c r="AN5009" s="88">
        <f t="shared" si="4033"/>
        <v>0</v>
      </c>
      <c r="AO5009" s="86">
        <f t="shared" si="4033"/>
        <v>0</v>
      </c>
      <c r="AP5009" s="88">
        <f t="shared" si="4033"/>
        <v>0</v>
      </c>
      <c r="AQ5009" s="86">
        <f t="shared" si="4033"/>
        <v>0</v>
      </c>
      <c r="AR5009" s="88">
        <f t="shared" si="4033"/>
        <v>0</v>
      </c>
      <c r="AS5009" s="86">
        <f t="shared" si="4033"/>
        <v>0</v>
      </c>
      <c r="AT5009" s="88">
        <f t="shared" si="4033"/>
        <v>0</v>
      </c>
      <c r="AU5009" s="86">
        <f t="shared" si="4033"/>
        <v>0</v>
      </c>
      <c r="AV5009" s="86">
        <f t="shared" si="4011"/>
        <v>0</v>
      </c>
      <c r="AW5009" s="93">
        <f t="shared" si="4012"/>
        <v>0</v>
      </c>
      <c r="AY5009" s="86">
        <f t="shared" si="4013"/>
        <v>0</v>
      </c>
      <c r="AZ5009" s="86">
        <f t="shared" si="4014"/>
        <v>0</v>
      </c>
      <c r="BA5009" s="86">
        <f t="shared" si="4015"/>
        <v>0</v>
      </c>
      <c r="BB5009" s="86">
        <f t="shared" si="4016"/>
        <v>0</v>
      </c>
      <c r="BC5009" s="86">
        <f t="shared" si="4017"/>
        <v>0</v>
      </c>
      <c r="BD5009" s="86">
        <f t="shared" si="4018"/>
        <v>0</v>
      </c>
    </row>
    <row r="5010" spans="2:56" x14ac:dyDescent="0.3">
      <c r="B5010" s="169" t="s">
        <v>105</v>
      </c>
      <c r="C5010" s="248"/>
      <c r="D5010" s="249"/>
      <c r="E5010" s="172">
        <f t="shared" si="4004"/>
        <v>0</v>
      </c>
      <c r="F5010" s="248"/>
      <c r="G5010" s="249"/>
      <c r="H5010" s="172">
        <f t="shared" si="4005"/>
        <v>0</v>
      </c>
      <c r="I5010" s="248"/>
      <c r="J5010" s="250"/>
      <c r="K5010" s="174">
        <f t="shared" si="4006"/>
        <v>0</v>
      </c>
      <c r="L5010" s="248"/>
      <c r="M5010" s="250"/>
      <c r="N5010" s="251"/>
      <c r="O5010" s="248"/>
      <c r="P5010" s="251"/>
      <c r="Q5010" s="166">
        <f t="shared" si="4007"/>
        <v>0</v>
      </c>
      <c r="R5010" s="251"/>
      <c r="S5010" s="251"/>
      <c r="T5010" s="167">
        <f t="shared" si="4019"/>
        <v>0</v>
      </c>
      <c r="U5010" s="157"/>
      <c r="V5010" s="248"/>
      <c r="W5010" s="251"/>
      <c r="X5010" s="166">
        <f t="shared" si="4008"/>
        <v>0</v>
      </c>
      <c r="Y5010" s="251"/>
      <c r="Z5010" s="251"/>
      <c r="AA5010" s="167">
        <f t="shared" si="4020"/>
        <v>0</v>
      </c>
      <c r="AB5010" s="157"/>
      <c r="AC5010" s="248"/>
      <c r="AD5010" s="251"/>
      <c r="AE5010" s="166">
        <f t="shared" si="4009"/>
        <v>0</v>
      </c>
      <c r="AF5010" s="251"/>
      <c r="AG5010" s="251"/>
      <c r="AH5010" s="167">
        <f t="shared" si="4021"/>
        <v>0</v>
      </c>
      <c r="AJ5010" s="252"/>
      <c r="AK5010" s="253"/>
      <c r="AL5010" s="254"/>
      <c r="AM5010" s="253"/>
      <c r="AN5010" s="254"/>
      <c r="AO5010" s="253"/>
      <c r="AP5010" s="254"/>
      <c r="AQ5010" s="253"/>
      <c r="AR5010" s="254"/>
      <c r="AS5010" s="253"/>
      <c r="AT5010" s="254"/>
      <c r="AU5010" s="253"/>
      <c r="AV5010" s="163">
        <f t="shared" si="4011"/>
        <v>0</v>
      </c>
      <c r="AW5010" s="168">
        <f t="shared" si="4012"/>
        <v>0</v>
      </c>
      <c r="AY5010" s="163">
        <f t="shared" si="4013"/>
        <v>0</v>
      </c>
      <c r="AZ5010" s="163">
        <f t="shared" si="4014"/>
        <v>0</v>
      </c>
      <c r="BA5010" s="163">
        <f t="shared" si="4015"/>
        <v>0</v>
      </c>
      <c r="BB5010" s="163">
        <f t="shared" si="4016"/>
        <v>0</v>
      </c>
      <c r="BC5010" s="163">
        <f t="shared" si="4017"/>
        <v>0</v>
      </c>
      <c r="BD5010" s="163">
        <f t="shared" si="4018"/>
        <v>0</v>
      </c>
    </row>
    <row r="5011" spans="2:56" x14ac:dyDescent="0.3">
      <c r="B5011" s="179" t="s">
        <v>137</v>
      </c>
      <c r="C5011" s="83">
        <f>SUM(C5012)</f>
        <v>0</v>
      </c>
      <c r="D5011" s="84">
        <f>SUM(D5012)</f>
        <v>0</v>
      </c>
      <c r="E5011" s="85">
        <f t="shared" si="4004"/>
        <v>0</v>
      </c>
      <c r="F5011" s="83">
        <f>SUM(F5012)</f>
        <v>0</v>
      </c>
      <c r="G5011" s="84">
        <f>SUM(G5012)</f>
        <v>0</v>
      </c>
      <c r="H5011" s="85">
        <f t="shared" si="4005"/>
        <v>0</v>
      </c>
      <c r="I5011" s="83">
        <f>SUM(I5012)</f>
        <v>0</v>
      </c>
      <c r="J5011" s="86">
        <f>SUM(J5012)</f>
        <v>0</v>
      </c>
      <c r="K5011" s="87">
        <f t="shared" si="4006"/>
        <v>0</v>
      </c>
      <c r="L5011" s="83">
        <f>SUM(L5012)</f>
        <v>0</v>
      </c>
      <c r="M5011" s="86">
        <f>SUM(M5012)</f>
        <v>0</v>
      </c>
      <c r="N5011" s="88">
        <f>SUM(N5012)</f>
        <v>0</v>
      </c>
      <c r="O5011" s="83">
        <f>SUM(O5012)</f>
        <v>0</v>
      </c>
      <c r="P5011" s="88">
        <f>SUM(P5012)</f>
        <v>0</v>
      </c>
      <c r="Q5011" s="177">
        <f t="shared" si="4007"/>
        <v>0</v>
      </c>
      <c r="R5011" s="88">
        <f>SUM(R5012)</f>
        <v>0</v>
      </c>
      <c r="S5011" s="88">
        <f>SUM(S5012)</f>
        <v>0</v>
      </c>
      <c r="T5011" s="178">
        <f t="shared" si="4019"/>
        <v>0</v>
      </c>
      <c r="U5011" s="157"/>
      <c r="V5011" s="83">
        <f>SUM(V5012)</f>
        <v>0</v>
      </c>
      <c r="W5011" s="88">
        <f>SUM(W5012)</f>
        <v>0</v>
      </c>
      <c r="X5011" s="177">
        <f t="shared" si="4008"/>
        <v>0</v>
      </c>
      <c r="Y5011" s="88">
        <f>SUM(Y5012)</f>
        <v>0</v>
      </c>
      <c r="Z5011" s="88">
        <f>SUM(Z5012)</f>
        <v>0</v>
      </c>
      <c r="AA5011" s="178">
        <f t="shared" si="4020"/>
        <v>0</v>
      </c>
      <c r="AB5011" s="157"/>
      <c r="AC5011" s="83">
        <f>SUM(AC5012)</f>
        <v>0</v>
      </c>
      <c r="AD5011" s="88">
        <f>SUM(AD5012)</f>
        <v>0</v>
      </c>
      <c r="AE5011" s="177">
        <f t="shared" si="4009"/>
        <v>0</v>
      </c>
      <c r="AF5011" s="88">
        <f>SUM(AF5012)</f>
        <v>0</v>
      </c>
      <c r="AG5011" s="88">
        <f>SUM(AG5012)</f>
        <v>0</v>
      </c>
      <c r="AH5011" s="178">
        <f t="shared" si="4021"/>
        <v>0</v>
      </c>
      <c r="AJ5011" s="84">
        <f t="shared" ref="AJ5011:AU5011" si="4034">SUM(AJ5012)</f>
        <v>0</v>
      </c>
      <c r="AK5011" s="86">
        <f t="shared" si="4034"/>
        <v>0</v>
      </c>
      <c r="AL5011" s="88">
        <f t="shared" si="4034"/>
        <v>0</v>
      </c>
      <c r="AM5011" s="86">
        <f t="shared" si="4034"/>
        <v>0</v>
      </c>
      <c r="AN5011" s="88">
        <f t="shared" si="4034"/>
        <v>0</v>
      </c>
      <c r="AO5011" s="86">
        <f t="shared" si="4034"/>
        <v>0</v>
      </c>
      <c r="AP5011" s="88">
        <f t="shared" si="4034"/>
        <v>0</v>
      </c>
      <c r="AQ5011" s="86">
        <f t="shared" si="4034"/>
        <v>0</v>
      </c>
      <c r="AR5011" s="88">
        <f t="shared" si="4034"/>
        <v>0</v>
      </c>
      <c r="AS5011" s="86">
        <f t="shared" si="4034"/>
        <v>0</v>
      </c>
      <c r="AT5011" s="88">
        <f t="shared" si="4034"/>
        <v>0</v>
      </c>
      <c r="AU5011" s="86">
        <f t="shared" si="4034"/>
        <v>0</v>
      </c>
      <c r="AV5011" s="86">
        <f t="shared" si="4011"/>
        <v>0</v>
      </c>
      <c r="AW5011" s="93">
        <f t="shared" si="4012"/>
        <v>0</v>
      </c>
      <c r="AY5011" s="86">
        <f t="shared" si="4013"/>
        <v>0</v>
      </c>
      <c r="AZ5011" s="86">
        <f t="shared" si="4014"/>
        <v>0</v>
      </c>
      <c r="BA5011" s="86">
        <f t="shared" si="4015"/>
        <v>0</v>
      </c>
      <c r="BB5011" s="86">
        <f t="shared" si="4016"/>
        <v>0</v>
      </c>
      <c r="BC5011" s="86">
        <f t="shared" si="4017"/>
        <v>0</v>
      </c>
      <c r="BD5011" s="86">
        <f t="shared" si="4018"/>
        <v>0</v>
      </c>
    </row>
    <row r="5012" spans="2:56" x14ac:dyDescent="0.3">
      <c r="B5012" s="169" t="s">
        <v>105</v>
      </c>
      <c r="C5012" s="248"/>
      <c r="D5012" s="249"/>
      <c r="E5012" s="172">
        <f t="shared" si="4004"/>
        <v>0</v>
      </c>
      <c r="F5012" s="248"/>
      <c r="G5012" s="249"/>
      <c r="H5012" s="172">
        <f t="shared" si="4005"/>
        <v>0</v>
      </c>
      <c r="I5012" s="248"/>
      <c r="J5012" s="250"/>
      <c r="K5012" s="174">
        <f t="shared" si="4006"/>
        <v>0</v>
      </c>
      <c r="L5012" s="248"/>
      <c r="M5012" s="250"/>
      <c r="N5012" s="251"/>
      <c r="O5012" s="248"/>
      <c r="P5012" s="251"/>
      <c r="Q5012" s="166">
        <f t="shared" si="4007"/>
        <v>0</v>
      </c>
      <c r="R5012" s="251"/>
      <c r="S5012" s="251"/>
      <c r="T5012" s="167">
        <f t="shared" si="4019"/>
        <v>0</v>
      </c>
      <c r="U5012" s="157"/>
      <c r="V5012" s="248"/>
      <c r="W5012" s="251"/>
      <c r="X5012" s="166">
        <f t="shared" si="4008"/>
        <v>0</v>
      </c>
      <c r="Y5012" s="251"/>
      <c r="Z5012" s="251"/>
      <c r="AA5012" s="167">
        <f t="shared" si="4020"/>
        <v>0</v>
      </c>
      <c r="AB5012" s="157"/>
      <c r="AC5012" s="248"/>
      <c r="AD5012" s="251"/>
      <c r="AE5012" s="166">
        <f t="shared" si="4009"/>
        <v>0</v>
      </c>
      <c r="AF5012" s="251"/>
      <c r="AG5012" s="251"/>
      <c r="AH5012" s="167">
        <f t="shared" si="4021"/>
        <v>0</v>
      </c>
      <c r="AJ5012" s="252"/>
      <c r="AK5012" s="253"/>
      <c r="AL5012" s="254"/>
      <c r="AM5012" s="253"/>
      <c r="AN5012" s="254"/>
      <c r="AO5012" s="253"/>
      <c r="AP5012" s="254"/>
      <c r="AQ5012" s="253"/>
      <c r="AR5012" s="254"/>
      <c r="AS5012" s="253"/>
      <c r="AT5012" s="254"/>
      <c r="AU5012" s="253"/>
      <c r="AV5012" s="163">
        <f t="shared" si="4011"/>
        <v>0</v>
      </c>
      <c r="AW5012" s="168">
        <f t="shared" si="4012"/>
        <v>0</v>
      </c>
      <c r="AY5012" s="163">
        <f t="shared" si="4013"/>
        <v>0</v>
      </c>
      <c r="AZ5012" s="163">
        <f t="shared" si="4014"/>
        <v>0</v>
      </c>
      <c r="BA5012" s="163">
        <f t="shared" si="4015"/>
        <v>0</v>
      </c>
      <c r="BB5012" s="163">
        <f t="shared" si="4016"/>
        <v>0</v>
      </c>
      <c r="BC5012" s="163">
        <f t="shared" si="4017"/>
        <v>0</v>
      </c>
      <c r="BD5012" s="163">
        <f t="shared" si="4018"/>
        <v>0</v>
      </c>
    </row>
    <row r="5013" spans="2:56" x14ac:dyDescent="0.3">
      <c r="B5013" s="179" t="s">
        <v>138</v>
      </c>
      <c r="C5013" s="83">
        <f>SUM(C5014)</f>
        <v>0</v>
      </c>
      <c r="D5013" s="84">
        <f>SUM(D5014)</f>
        <v>0</v>
      </c>
      <c r="E5013" s="85">
        <f t="shared" si="4004"/>
        <v>0</v>
      </c>
      <c r="F5013" s="83">
        <f>SUM(F5014)</f>
        <v>0</v>
      </c>
      <c r="G5013" s="84">
        <f>SUM(G5014)</f>
        <v>0</v>
      </c>
      <c r="H5013" s="85">
        <f t="shared" si="4005"/>
        <v>0</v>
      </c>
      <c r="I5013" s="83">
        <f>SUM(I5014)</f>
        <v>0</v>
      </c>
      <c r="J5013" s="86">
        <f>SUM(J5014)</f>
        <v>0</v>
      </c>
      <c r="K5013" s="87">
        <f t="shared" si="4006"/>
        <v>0</v>
      </c>
      <c r="L5013" s="83">
        <f>SUM(L5014)</f>
        <v>0</v>
      </c>
      <c r="M5013" s="86">
        <f>SUM(M5014)</f>
        <v>0</v>
      </c>
      <c r="N5013" s="88">
        <f>SUM(N5014)</f>
        <v>0</v>
      </c>
      <c r="O5013" s="83">
        <f>SUM(O5014)</f>
        <v>0</v>
      </c>
      <c r="P5013" s="88">
        <f>SUM(P5014)</f>
        <v>0</v>
      </c>
      <c r="Q5013" s="177">
        <f t="shared" si="4007"/>
        <v>0</v>
      </c>
      <c r="R5013" s="88">
        <f>SUM(R5014)</f>
        <v>0</v>
      </c>
      <c r="S5013" s="88">
        <f>SUM(S5014)</f>
        <v>0</v>
      </c>
      <c r="T5013" s="178">
        <f t="shared" si="4019"/>
        <v>0</v>
      </c>
      <c r="U5013" s="157"/>
      <c r="V5013" s="83">
        <f>SUM(V5014)</f>
        <v>0</v>
      </c>
      <c r="W5013" s="88">
        <f>SUM(W5014)</f>
        <v>0</v>
      </c>
      <c r="X5013" s="177">
        <f t="shared" si="4008"/>
        <v>0</v>
      </c>
      <c r="Y5013" s="88">
        <f>SUM(Y5014)</f>
        <v>0</v>
      </c>
      <c r="Z5013" s="88">
        <f>SUM(Z5014)</f>
        <v>0</v>
      </c>
      <c r="AA5013" s="178">
        <f t="shared" si="4020"/>
        <v>0</v>
      </c>
      <c r="AB5013" s="157"/>
      <c r="AC5013" s="83">
        <f>SUM(AC5014)</f>
        <v>0</v>
      </c>
      <c r="AD5013" s="88">
        <f>SUM(AD5014)</f>
        <v>0</v>
      </c>
      <c r="AE5013" s="177">
        <f t="shared" si="4009"/>
        <v>0</v>
      </c>
      <c r="AF5013" s="88">
        <f>SUM(AF5014)</f>
        <v>0</v>
      </c>
      <c r="AG5013" s="88">
        <f>SUM(AG5014)</f>
        <v>0</v>
      </c>
      <c r="AH5013" s="178">
        <f t="shared" si="4021"/>
        <v>0</v>
      </c>
      <c r="AJ5013" s="84">
        <f t="shared" ref="AJ5013:AU5013" si="4035">SUM(AJ5014)</f>
        <v>0</v>
      </c>
      <c r="AK5013" s="86">
        <f t="shared" si="4035"/>
        <v>0</v>
      </c>
      <c r="AL5013" s="88">
        <f t="shared" si="4035"/>
        <v>0</v>
      </c>
      <c r="AM5013" s="86">
        <f t="shared" si="4035"/>
        <v>0</v>
      </c>
      <c r="AN5013" s="88">
        <f t="shared" si="4035"/>
        <v>0</v>
      </c>
      <c r="AO5013" s="86">
        <f t="shared" si="4035"/>
        <v>0</v>
      </c>
      <c r="AP5013" s="88">
        <f t="shared" si="4035"/>
        <v>0</v>
      </c>
      <c r="AQ5013" s="86">
        <f t="shared" si="4035"/>
        <v>0</v>
      </c>
      <c r="AR5013" s="88">
        <f t="shared" si="4035"/>
        <v>0</v>
      </c>
      <c r="AS5013" s="86">
        <f t="shared" si="4035"/>
        <v>0</v>
      </c>
      <c r="AT5013" s="88">
        <f t="shared" si="4035"/>
        <v>0</v>
      </c>
      <c r="AU5013" s="86">
        <f t="shared" si="4035"/>
        <v>0</v>
      </c>
      <c r="AV5013" s="86">
        <f t="shared" si="4011"/>
        <v>0</v>
      </c>
      <c r="AW5013" s="93">
        <f t="shared" si="4012"/>
        <v>0</v>
      </c>
      <c r="AY5013" s="86">
        <f t="shared" si="4013"/>
        <v>0</v>
      </c>
      <c r="AZ5013" s="86">
        <f t="shared" si="4014"/>
        <v>0</v>
      </c>
      <c r="BA5013" s="86">
        <f t="shared" si="4015"/>
        <v>0</v>
      </c>
      <c r="BB5013" s="86">
        <f t="shared" si="4016"/>
        <v>0</v>
      </c>
      <c r="BC5013" s="86">
        <f t="shared" si="4017"/>
        <v>0</v>
      </c>
      <c r="BD5013" s="86">
        <f t="shared" si="4018"/>
        <v>0</v>
      </c>
    </row>
    <row r="5014" spans="2:56" x14ac:dyDescent="0.3">
      <c r="B5014" s="169" t="s">
        <v>139</v>
      </c>
      <c r="C5014" s="248"/>
      <c r="D5014" s="249"/>
      <c r="E5014" s="172">
        <f t="shared" si="4004"/>
        <v>0</v>
      </c>
      <c r="F5014" s="248"/>
      <c r="G5014" s="249"/>
      <c r="H5014" s="172">
        <f t="shared" si="4005"/>
        <v>0</v>
      </c>
      <c r="I5014" s="248"/>
      <c r="J5014" s="250"/>
      <c r="K5014" s="174">
        <f t="shared" si="4006"/>
        <v>0</v>
      </c>
      <c r="L5014" s="248"/>
      <c r="M5014" s="250"/>
      <c r="N5014" s="251"/>
      <c r="O5014" s="248"/>
      <c r="P5014" s="251"/>
      <c r="Q5014" s="166">
        <f t="shared" si="4007"/>
        <v>0</v>
      </c>
      <c r="R5014" s="251"/>
      <c r="S5014" s="251"/>
      <c r="T5014" s="167">
        <f t="shared" si="4019"/>
        <v>0</v>
      </c>
      <c r="U5014" s="157"/>
      <c r="V5014" s="248"/>
      <c r="W5014" s="251"/>
      <c r="X5014" s="166">
        <f t="shared" si="4008"/>
        <v>0</v>
      </c>
      <c r="Y5014" s="251"/>
      <c r="Z5014" s="251"/>
      <c r="AA5014" s="167">
        <f t="shared" si="4020"/>
        <v>0</v>
      </c>
      <c r="AB5014" s="157"/>
      <c r="AC5014" s="248"/>
      <c r="AD5014" s="251"/>
      <c r="AE5014" s="166">
        <f t="shared" si="4009"/>
        <v>0</v>
      </c>
      <c r="AF5014" s="251"/>
      <c r="AG5014" s="251"/>
      <c r="AH5014" s="167">
        <f t="shared" si="4021"/>
        <v>0</v>
      </c>
      <c r="AJ5014" s="252"/>
      <c r="AK5014" s="253"/>
      <c r="AL5014" s="254"/>
      <c r="AM5014" s="253"/>
      <c r="AN5014" s="254"/>
      <c r="AO5014" s="253"/>
      <c r="AP5014" s="254"/>
      <c r="AQ5014" s="253"/>
      <c r="AR5014" s="254"/>
      <c r="AS5014" s="253"/>
      <c r="AT5014" s="254"/>
      <c r="AU5014" s="253"/>
      <c r="AV5014" s="163">
        <f t="shared" si="4011"/>
        <v>0</v>
      </c>
      <c r="AW5014" s="168">
        <f t="shared" si="4012"/>
        <v>0</v>
      </c>
      <c r="AY5014" s="163">
        <f t="shared" si="4013"/>
        <v>0</v>
      </c>
      <c r="AZ5014" s="163">
        <f t="shared" si="4014"/>
        <v>0</v>
      </c>
      <c r="BA5014" s="163">
        <f t="shared" si="4015"/>
        <v>0</v>
      </c>
      <c r="BB5014" s="163">
        <f t="shared" si="4016"/>
        <v>0</v>
      </c>
      <c r="BC5014" s="163">
        <f t="shared" si="4017"/>
        <v>0</v>
      </c>
      <c r="BD5014" s="163">
        <f t="shared" si="4018"/>
        <v>0</v>
      </c>
    </row>
    <row r="5015" spans="2:56" x14ac:dyDescent="0.3">
      <c r="B5015" s="179" t="s">
        <v>140</v>
      </c>
      <c r="C5015" s="83">
        <f>SUM(C5016:C5024)</f>
        <v>0</v>
      </c>
      <c r="D5015" s="84">
        <f>SUM(D5016:D5024)</f>
        <v>0</v>
      </c>
      <c r="E5015" s="85">
        <f t="shared" si="4004"/>
        <v>0</v>
      </c>
      <c r="F5015" s="83">
        <f>SUM(F5016:F5024)</f>
        <v>0</v>
      </c>
      <c r="G5015" s="84">
        <f>SUM(G5016:G5024)</f>
        <v>0</v>
      </c>
      <c r="H5015" s="85">
        <f t="shared" si="4005"/>
        <v>0</v>
      </c>
      <c r="I5015" s="83">
        <f>SUM(I5016:I5024)</f>
        <v>12500</v>
      </c>
      <c r="J5015" s="86">
        <f>SUM(J5016:J5024)</f>
        <v>4649.84</v>
      </c>
      <c r="K5015" s="87">
        <f t="shared" si="4006"/>
        <v>0.37198720000000002</v>
      </c>
      <c r="L5015" s="83">
        <f>SUM(L5016:L5024)</f>
        <v>0</v>
      </c>
      <c r="M5015" s="86">
        <f>SUM(M5016:M5024)</f>
        <v>0</v>
      </c>
      <c r="N5015" s="88">
        <f>SUM(N5016:N5024)</f>
        <v>0</v>
      </c>
      <c r="O5015" s="83">
        <f>SUM(O5016:O5024)</f>
        <v>0</v>
      </c>
      <c r="P5015" s="88">
        <f>SUM(P5016:P5024)</f>
        <v>0</v>
      </c>
      <c r="Q5015" s="177">
        <f t="shared" si="4007"/>
        <v>0</v>
      </c>
      <c r="R5015" s="88">
        <f>SUM(R5016:R5024)</f>
        <v>0</v>
      </c>
      <c r="S5015" s="88">
        <f>SUM(S5016:S5024)</f>
        <v>0</v>
      </c>
      <c r="T5015" s="178">
        <f t="shared" si="4019"/>
        <v>0</v>
      </c>
      <c r="U5015" s="157"/>
      <c r="V5015" s="83">
        <f>SUM(V5016:V5024)</f>
        <v>0</v>
      </c>
      <c r="W5015" s="88">
        <f>SUM(W5016:W5024)</f>
        <v>0</v>
      </c>
      <c r="X5015" s="177">
        <f t="shared" si="4008"/>
        <v>0</v>
      </c>
      <c r="Y5015" s="88">
        <f>SUM(Y5016:Y5024)</f>
        <v>0</v>
      </c>
      <c r="Z5015" s="88">
        <f>SUM(Z5016:Z5024)</f>
        <v>0</v>
      </c>
      <c r="AA5015" s="178">
        <f t="shared" si="4020"/>
        <v>0</v>
      </c>
      <c r="AB5015" s="157"/>
      <c r="AC5015" s="83">
        <f>SUM(AC5016:AC5024)</f>
        <v>0</v>
      </c>
      <c r="AD5015" s="88">
        <f>SUM(AD5016:AD5024)</f>
        <v>0</v>
      </c>
      <c r="AE5015" s="177">
        <f t="shared" si="4009"/>
        <v>0</v>
      </c>
      <c r="AF5015" s="88">
        <f>SUM(AF5016:AF5024)</f>
        <v>0</v>
      </c>
      <c r="AG5015" s="88">
        <f>SUM(AG5016:AG5024)</f>
        <v>0</v>
      </c>
      <c r="AH5015" s="178">
        <f t="shared" si="4021"/>
        <v>0</v>
      </c>
      <c r="AJ5015" s="84">
        <f t="shared" ref="AJ5015:AU5015" si="4036">SUM(AJ5016:AJ5024)</f>
        <v>0</v>
      </c>
      <c r="AK5015" s="86">
        <f t="shared" si="4036"/>
        <v>0</v>
      </c>
      <c r="AL5015" s="88">
        <f t="shared" si="4036"/>
        <v>0</v>
      </c>
      <c r="AM5015" s="86">
        <f t="shared" si="4036"/>
        <v>0</v>
      </c>
      <c r="AN5015" s="88">
        <f t="shared" si="4036"/>
        <v>0</v>
      </c>
      <c r="AO5015" s="86">
        <f t="shared" si="4036"/>
        <v>0</v>
      </c>
      <c r="AP5015" s="88">
        <f t="shared" si="4036"/>
        <v>0</v>
      </c>
      <c r="AQ5015" s="86">
        <f t="shared" si="4036"/>
        <v>0</v>
      </c>
      <c r="AR5015" s="88">
        <f t="shared" si="4036"/>
        <v>0</v>
      </c>
      <c r="AS5015" s="86">
        <f t="shared" si="4036"/>
        <v>0</v>
      </c>
      <c r="AT5015" s="88">
        <f t="shared" si="4036"/>
        <v>0</v>
      </c>
      <c r="AU5015" s="86">
        <f t="shared" si="4036"/>
        <v>0</v>
      </c>
      <c r="AV5015" s="86">
        <f t="shared" si="4011"/>
        <v>0</v>
      </c>
      <c r="AW5015" s="93">
        <f t="shared" si="4012"/>
        <v>0</v>
      </c>
      <c r="AY5015" s="86">
        <f t="shared" si="4013"/>
        <v>0</v>
      </c>
      <c r="AZ5015" s="86">
        <f t="shared" si="4014"/>
        <v>0</v>
      </c>
      <c r="BA5015" s="86">
        <f t="shared" si="4015"/>
        <v>0</v>
      </c>
      <c r="BB5015" s="86">
        <f t="shared" si="4016"/>
        <v>0</v>
      </c>
      <c r="BC5015" s="86">
        <f t="shared" si="4017"/>
        <v>0</v>
      </c>
      <c r="BD5015" s="86">
        <f t="shared" si="4018"/>
        <v>0</v>
      </c>
    </row>
    <row r="5016" spans="2:56" x14ac:dyDescent="0.3">
      <c r="B5016" s="169" t="s">
        <v>141</v>
      </c>
      <c r="C5016" s="248"/>
      <c r="D5016" s="249"/>
      <c r="E5016" s="172">
        <f t="shared" si="4004"/>
        <v>0</v>
      </c>
      <c r="F5016" s="248"/>
      <c r="G5016" s="249"/>
      <c r="H5016" s="172">
        <f t="shared" si="4005"/>
        <v>0</v>
      </c>
      <c r="I5016" s="248"/>
      <c r="J5016" s="250"/>
      <c r="K5016" s="174">
        <f t="shared" si="4006"/>
        <v>0</v>
      </c>
      <c r="L5016" s="248"/>
      <c r="M5016" s="250"/>
      <c r="N5016" s="251"/>
      <c r="O5016" s="248"/>
      <c r="P5016" s="251"/>
      <c r="Q5016" s="166">
        <f t="shared" si="4007"/>
        <v>0</v>
      </c>
      <c r="R5016" s="251"/>
      <c r="S5016" s="251"/>
      <c r="T5016" s="167">
        <f t="shared" si="4019"/>
        <v>0</v>
      </c>
      <c r="U5016" s="157"/>
      <c r="V5016" s="248"/>
      <c r="W5016" s="251"/>
      <c r="X5016" s="166">
        <f t="shared" si="4008"/>
        <v>0</v>
      </c>
      <c r="Y5016" s="251"/>
      <c r="Z5016" s="251"/>
      <c r="AA5016" s="167">
        <f t="shared" si="4020"/>
        <v>0</v>
      </c>
      <c r="AB5016" s="157"/>
      <c r="AC5016" s="248"/>
      <c r="AD5016" s="251"/>
      <c r="AE5016" s="166">
        <f t="shared" si="4009"/>
        <v>0</v>
      </c>
      <c r="AF5016" s="251"/>
      <c r="AG5016" s="251"/>
      <c r="AH5016" s="167">
        <f t="shared" si="4021"/>
        <v>0</v>
      </c>
      <c r="AJ5016" s="252"/>
      <c r="AK5016" s="253"/>
      <c r="AL5016" s="254"/>
      <c r="AM5016" s="253"/>
      <c r="AN5016" s="254"/>
      <c r="AO5016" s="253"/>
      <c r="AP5016" s="254"/>
      <c r="AQ5016" s="253"/>
      <c r="AR5016" s="254"/>
      <c r="AS5016" s="253"/>
      <c r="AT5016" s="254"/>
      <c r="AU5016" s="253"/>
      <c r="AV5016" s="163">
        <f t="shared" si="4011"/>
        <v>0</v>
      </c>
      <c r="AW5016" s="168">
        <f t="shared" si="4012"/>
        <v>0</v>
      </c>
      <c r="AY5016" s="163">
        <f t="shared" si="4013"/>
        <v>0</v>
      </c>
      <c r="AZ5016" s="163">
        <f t="shared" si="4014"/>
        <v>0</v>
      </c>
      <c r="BA5016" s="163">
        <f t="shared" si="4015"/>
        <v>0</v>
      </c>
      <c r="BB5016" s="163">
        <f t="shared" si="4016"/>
        <v>0</v>
      </c>
      <c r="BC5016" s="163">
        <f t="shared" si="4017"/>
        <v>0</v>
      </c>
      <c r="BD5016" s="163">
        <f t="shared" si="4018"/>
        <v>0</v>
      </c>
    </row>
    <row r="5017" spans="2:56" x14ac:dyDescent="0.3">
      <c r="B5017" s="169" t="s">
        <v>142</v>
      </c>
      <c r="C5017" s="248"/>
      <c r="D5017" s="249"/>
      <c r="E5017" s="172">
        <f t="shared" si="4004"/>
        <v>0</v>
      </c>
      <c r="F5017" s="248"/>
      <c r="G5017" s="249"/>
      <c r="H5017" s="172">
        <f t="shared" si="4005"/>
        <v>0</v>
      </c>
      <c r="I5017" s="248"/>
      <c r="J5017" s="250"/>
      <c r="K5017" s="174">
        <f t="shared" si="4006"/>
        <v>0</v>
      </c>
      <c r="L5017" s="248"/>
      <c r="M5017" s="250"/>
      <c r="N5017" s="251"/>
      <c r="O5017" s="248"/>
      <c r="P5017" s="251"/>
      <c r="Q5017" s="166">
        <f t="shared" si="4007"/>
        <v>0</v>
      </c>
      <c r="R5017" s="251"/>
      <c r="S5017" s="251"/>
      <c r="T5017" s="167">
        <f t="shared" si="4019"/>
        <v>0</v>
      </c>
      <c r="U5017" s="157"/>
      <c r="V5017" s="248"/>
      <c r="W5017" s="251"/>
      <c r="X5017" s="166">
        <f t="shared" si="4008"/>
        <v>0</v>
      </c>
      <c r="Y5017" s="251"/>
      <c r="Z5017" s="251"/>
      <c r="AA5017" s="167">
        <f t="shared" si="4020"/>
        <v>0</v>
      </c>
      <c r="AB5017" s="157"/>
      <c r="AC5017" s="248"/>
      <c r="AD5017" s="251"/>
      <c r="AE5017" s="166">
        <f t="shared" si="4009"/>
        <v>0</v>
      </c>
      <c r="AF5017" s="251"/>
      <c r="AG5017" s="251"/>
      <c r="AH5017" s="167">
        <f t="shared" si="4021"/>
        <v>0</v>
      </c>
      <c r="AJ5017" s="252"/>
      <c r="AK5017" s="253"/>
      <c r="AL5017" s="254"/>
      <c r="AM5017" s="253"/>
      <c r="AN5017" s="254"/>
      <c r="AO5017" s="253"/>
      <c r="AP5017" s="254"/>
      <c r="AQ5017" s="253"/>
      <c r="AR5017" s="254"/>
      <c r="AS5017" s="253"/>
      <c r="AT5017" s="254"/>
      <c r="AU5017" s="253"/>
      <c r="AV5017" s="163">
        <f t="shared" si="4011"/>
        <v>0</v>
      </c>
      <c r="AW5017" s="168">
        <f t="shared" si="4012"/>
        <v>0</v>
      </c>
      <c r="AY5017" s="163">
        <f t="shared" si="4013"/>
        <v>0</v>
      </c>
      <c r="AZ5017" s="163">
        <f t="shared" si="4014"/>
        <v>0</v>
      </c>
      <c r="BA5017" s="163">
        <f t="shared" si="4015"/>
        <v>0</v>
      </c>
      <c r="BB5017" s="163">
        <f t="shared" si="4016"/>
        <v>0</v>
      </c>
      <c r="BC5017" s="163">
        <f t="shared" si="4017"/>
        <v>0</v>
      </c>
      <c r="BD5017" s="163">
        <f t="shared" si="4018"/>
        <v>0</v>
      </c>
    </row>
    <row r="5018" spans="2:56" x14ac:dyDescent="0.3">
      <c r="B5018" s="169" t="s">
        <v>143</v>
      </c>
      <c r="C5018" s="248"/>
      <c r="D5018" s="249"/>
      <c r="E5018" s="172">
        <f t="shared" si="4004"/>
        <v>0</v>
      </c>
      <c r="F5018" s="248"/>
      <c r="G5018" s="249"/>
      <c r="H5018" s="172">
        <f t="shared" si="4005"/>
        <v>0</v>
      </c>
      <c r="I5018" s="248"/>
      <c r="J5018" s="250"/>
      <c r="K5018" s="174">
        <f t="shared" si="4006"/>
        <v>0</v>
      </c>
      <c r="L5018" s="248"/>
      <c r="M5018" s="250"/>
      <c r="N5018" s="251"/>
      <c r="O5018" s="248"/>
      <c r="P5018" s="251"/>
      <c r="Q5018" s="166">
        <f t="shared" si="4007"/>
        <v>0</v>
      </c>
      <c r="R5018" s="251"/>
      <c r="S5018" s="251"/>
      <c r="T5018" s="167">
        <f t="shared" si="4019"/>
        <v>0</v>
      </c>
      <c r="U5018" s="157"/>
      <c r="V5018" s="248"/>
      <c r="W5018" s="251"/>
      <c r="X5018" s="166">
        <f t="shared" si="4008"/>
        <v>0</v>
      </c>
      <c r="Y5018" s="251"/>
      <c r="Z5018" s="251"/>
      <c r="AA5018" s="167">
        <f t="shared" si="4020"/>
        <v>0</v>
      </c>
      <c r="AB5018" s="157"/>
      <c r="AC5018" s="248"/>
      <c r="AD5018" s="251"/>
      <c r="AE5018" s="166">
        <f t="shared" si="4009"/>
        <v>0</v>
      </c>
      <c r="AF5018" s="251"/>
      <c r="AG5018" s="251"/>
      <c r="AH5018" s="167">
        <f t="shared" si="4021"/>
        <v>0</v>
      </c>
      <c r="AJ5018" s="252"/>
      <c r="AK5018" s="253"/>
      <c r="AL5018" s="254"/>
      <c r="AM5018" s="253"/>
      <c r="AN5018" s="254"/>
      <c r="AO5018" s="253"/>
      <c r="AP5018" s="254"/>
      <c r="AQ5018" s="253"/>
      <c r="AR5018" s="254"/>
      <c r="AS5018" s="253"/>
      <c r="AT5018" s="254"/>
      <c r="AU5018" s="253"/>
      <c r="AV5018" s="163">
        <f t="shared" si="4011"/>
        <v>0</v>
      </c>
      <c r="AW5018" s="168">
        <f t="shared" si="4012"/>
        <v>0</v>
      </c>
      <c r="AY5018" s="163">
        <f t="shared" si="4013"/>
        <v>0</v>
      </c>
      <c r="AZ5018" s="163">
        <f t="shared" si="4014"/>
        <v>0</v>
      </c>
      <c r="BA5018" s="163">
        <f t="shared" si="4015"/>
        <v>0</v>
      </c>
      <c r="BB5018" s="163">
        <f t="shared" si="4016"/>
        <v>0</v>
      </c>
      <c r="BC5018" s="163">
        <f t="shared" si="4017"/>
        <v>0</v>
      </c>
      <c r="BD5018" s="163">
        <f t="shared" si="4018"/>
        <v>0</v>
      </c>
    </row>
    <row r="5019" spans="2:56" x14ac:dyDescent="0.3">
      <c r="B5019" s="169" t="s">
        <v>144</v>
      </c>
      <c r="C5019" s="248"/>
      <c r="D5019" s="249"/>
      <c r="E5019" s="172">
        <f t="shared" si="4004"/>
        <v>0</v>
      </c>
      <c r="F5019" s="248"/>
      <c r="G5019" s="249"/>
      <c r="H5019" s="172">
        <f t="shared" si="4005"/>
        <v>0</v>
      </c>
      <c r="I5019" s="248"/>
      <c r="J5019" s="250"/>
      <c r="K5019" s="174">
        <f t="shared" si="4006"/>
        <v>0</v>
      </c>
      <c r="L5019" s="248"/>
      <c r="M5019" s="250"/>
      <c r="N5019" s="251"/>
      <c r="O5019" s="248"/>
      <c r="P5019" s="251"/>
      <c r="Q5019" s="166">
        <f t="shared" si="4007"/>
        <v>0</v>
      </c>
      <c r="R5019" s="251"/>
      <c r="S5019" s="251"/>
      <c r="T5019" s="167">
        <f t="shared" si="4019"/>
        <v>0</v>
      </c>
      <c r="U5019" s="157"/>
      <c r="V5019" s="248"/>
      <c r="W5019" s="251"/>
      <c r="X5019" s="166">
        <f t="shared" si="4008"/>
        <v>0</v>
      </c>
      <c r="Y5019" s="251"/>
      <c r="Z5019" s="251"/>
      <c r="AA5019" s="167">
        <f t="shared" si="4020"/>
        <v>0</v>
      </c>
      <c r="AB5019" s="157"/>
      <c r="AC5019" s="248"/>
      <c r="AD5019" s="251"/>
      <c r="AE5019" s="166">
        <f t="shared" si="4009"/>
        <v>0</v>
      </c>
      <c r="AF5019" s="251"/>
      <c r="AG5019" s="251"/>
      <c r="AH5019" s="167">
        <f t="shared" si="4021"/>
        <v>0</v>
      </c>
      <c r="AJ5019" s="252"/>
      <c r="AK5019" s="253"/>
      <c r="AL5019" s="254"/>
      <c r="AM5019" s="253"/>
      <c r="AN5019" s="254"/>
      <c r="AO5019" s="253"/>
      <c r="AP5019" s="254"/>
      <c r="AQ5019" s="253"/>
      <c r="AR5019" s="254"/>
      <c r="AS5019" s="253"/>
      <c r="AT5019" s="254"/>
      <c r="AU5019" s="253"/>
      <c r="AV5019" s="163">
        <f t="shared" si="4011"/>
        <v>0</v>
      </c>
      <c r="AW5019" s="168">
        <f t="shared" si="4012"/>
        <v>0</v>
      </c>
      <c r="AY5019" s="163">
        <f t="shared" si="4013"/>
        <v>0</v>
      </c>
      <c r="AZ5019" s="163">
        <f t="shared" si="4014"/>
        <v>0</v>
      </c>
      <c r="BA5019" s="163">
        <f t="shared" si="4015"/>
        <v>0</v>
      </c>
      <c r="BB5019" s="163">
        <f t="shared" si="4016"/>
        <v>0</v>
      </c>
      <c r="BC5019" s="163">
        <f t="shared" si="4017"/>
        <v>0</v>
      </c>
      <c r="BD5019" s="163">
        <f t="shared" si="4018"/>
        <v>0</v>
      </c>
    </row>
    <row r="5020" spans="2:56" x14ac:dyDescent="0.3">
      <c r="B5020" s="169" t="s">
        <v>145</v>
      </c>
      <c r="C5020" s="248"/>
      <c r="D5020" s="249"/>
      <c r="E5020" s="172">
        <f t="shared" si="4004"/>
        <v>0</v>
      </c>
      <c r="F5020" s="248"/>
      <c r="G5020" s="249"/>
      <c r="H5020" s="172">
        <f t="shared" si="4005"/>
        <v>0</v>
      </c>
      <c r="I5020" s="248"/>
      <c r="J5020" s="250"/>
      <c r="K5020" s="174">
        <f t="shared" si="4006"/>
        <v>0</v>
      </c>
      <c r="L5020" s="248"/>
      <c r="M5020" s="250"/>
      <c r="N5020" s="251"/>
      <c r="O5020" s="248"/>
      <c r="P5020" s="251"/>
      <c r="Q5020" s="166">
        <f t="shared" si="4007"/>
        <v>0</v>
      </c>
      <c r="R5020" s="251"/>
      <c r="S5020" s="251"/>
      <c r="T5020" s="167">
        <f t="shared" si="4019"/>
        <v>0</v>
      </c>
      <c r="U5020" s="157"/>
      <c r="V5020" s="248"/>
      <c r="W5020" s="251"/>
      <c r="X5020" s="166">
        <f t="shared" si="4008"/>
        <v>0</v>
      </c>
      <c r="Y5020" s="251"/>
      <c r="Z5020" s="251"/>
      <c r="AA5020" s="167">
        <f t="shared" si="4020"/>
        <v>0</v>
      </c>
      <c r="AB5020" s="157"/>
      <c r="AC5020" s="248"/>
      <c r="AD5020" s="251"/>
      <c r="AE5020" s="166">
        <f t="shared" si="4009"/>
        <v>0</v>
      </c>
      <c r="AF5020" s="251"/>
      <c r="AG5020" s="251"/>
      <c r="AH5020" s="167">
        <f t="shared" si="4021"/>
        <v>0</v>
      </c>
      <c r="AJ5020" s="252"/>
      <c r="AK5020" s="253"/>
      <c r="AL5020" s="254"/>
      <c r="AM5020" s="253"/>
      <c r="AN5020" s="254"/>
      <c r="AO5020" s="253"/>
      <c r="AP5020" s="254"/>
      <c r="AQ5020" s="253"/>
      <c r="AR5020" s="254"/>
      <c r="AS5020" s="253"/>
      <c r="AT5020" s="254"/>
      <c r="AU5020" s="253"/>
      <c r="AV5020" s="163">
        <f t="shared" si="4011"/>
        <v>0</v>
      </c>
      <c r="AW5020" s="168">
        <f t="shared" si="4012"/>
        <v>0</v>
      </c>
      <c r="AY5020" s="163">
        <f t="shared" si="4013"/>
        <v>0</v>
      </c>
      <c r="AZ5020" s="163">
        <f t="shared" si="4014"/>
        <v>0</v>
      </c>
      <c r="BA5020" s="163">
        <f t="shared" si="4015"/>
        <v>0</v>
      </c>
      <c r="BB5020" s="163">
        <f t="shared" si="4016"/>
        <v>0</v>
      </c>
      <c r="BC5020" s="163">
        <f t="shared" si="4017"/>
        <v>0</v>
      </c>
      <c r="BD5020" s="163">
        <f t="shared" si="4018"/>
        <v>0</v>
      </c>
    </row>
    <row r="5021" spans="2:56" x14ac:dyDescent="0.3">
      <c r="B5021" s="169" t="s">
        <v>146</v>
      </c>
      <c r="C5021" s="248"/>
      <c r="D5021" s="249"/>
      <c r="E5021" s="172">
        <f t="shared" si="4004"/>
        <v>0</v>
      </c>
      <c r="F5021" s="248"/>
      <c r="G5021" s="249"/>
      <c r="H5021" s="172">
        <f t="shared" si="4005"/>
        <v>0</v>
      </c>
      <c r="I5021" s="248">
        <v>4700</v>
      </c>
      <c r="J5021" s="250">
        <v>4649.84</v>
      </c>
      <c r="K5021" s="174">
        <f t="shared" si="4006"/>
        <v>0.98932765957446811</v>
      </c>
      <c r="L5021" s="248"/>
      <c r="M5021" s="250"/>
      <c r="N5021" s="251"/>
      <c r="O5021" s="248"/>
      <c r="P5021" s="251"/>
      <c r="Q5021" s="166">
        <f t="shared" si="4007"/>
        <v>0</v>
      </c>
      <c r="R5021" s="251"/>
      <c r="S5021" s="251"/>
      <c r="T5021" s="167">
        <f t="shared" si="4019"/>
        <v>0</v>
      </c>
      <c r="U5021" s="157"/>
      <c r="V5021" s="248"/>
      <c r="W5021" s="251"/>
      <c r="X5021" s="166">
        <f t="shared" si="4008"/>
        <v>0</v>
      </c>
      <c r="Y5021" s="251"/>
      <c r="Z5021" s="251"/>
      <c r="AA5021" s="167">
        <f t="shared" si="4020"/>
        <v>0</v>
      </c>
      <c r="AB5021" s="157"/>
      <c r="AC5021" s="248"/>
      <c r="AD5021" s="251"/>
      <c r="AE5021" s="166">
        <f t="shared" si="4009"/>
        <v>0</v>
      </c>
      <c r="AF5021" s="251"/>
      <c r="AG5021" s="251"/>
      <c r="AH5021" s="167">
        <f t="shared" si="4021"/>
        <v>0</v>
      </c>
      <c r="AJ5021" s="252"/>
      <c r="AK5021" s="253"/>
      <c r="AL5021" s="254"/>
      <c r="AM5021" s="253"/>
      <c r="AN5021" s="254"/>
      <c r="AO5021" s="253"/>
      <c r="AP5021" s="254"/>
      <c r="AQ5021" s="253"/>
      <c r="AR5021" s="254"/>
      <c r="AS5021" s="253"/>
      <c r="AT5021" s="254"/>
      <c r="AU5021" s="253"/>
      <c r="AV5021" s="163">
        <f t="shared" si="4011"/>
        <v>0</v>
      </c>
      <c r="AW5021" s="168">
        <f t="shared" si="4012"/>
        <v>0</v>
      </c>
      <c r="AY5021" s="163">
        <f t="shared" si="4013"/>
        <v>0</v>
      </c>
      <c r="AZ5021" s="163">
        <f t="shared" si="4014"/>
        <v>0</v>
      </c>
      <c r="BA5021" s="163">
        <f t="shared" si="4015"/>
        <v>0</v>
      </c>
      <c r="BB5021" s="163">
        <f t="shared" si="4016"/>
        <v>0</v>
      </c>
      <c r="BC5021" s="163">
        <f t="shared" si="4017"/>
        <v>0</v>
      </c>
      <c r="BD5021" s="163">
        <f t="shared" si="4018"/>
        <v>0</v>
      </c>
    </row>
    <row r="5022" spans="2:56" x14ac:dyDescent="0.3">
      <c r="B5022" s="169" t="s">
        <v>147</v>
      </c>
      <c r="C5022" s="248"/>
      <c r="D5022" s="249"/>
      <c r="E5022" s="172">
        <f t="shared" si="4004"/>
        <v>0</v>
      </c>
      <c r="F5022" s="248"/>
      <c r="G5022" s="249"/>
      <c r="H5022" s="172">
        <f t="shared" si="4005"/>
        <v>0</v>
      </c>
      <c r="I5022" s="248">
        <v>0</v>
      </c>
      <c r="J5022" s="250">
        <v>0</v>
      </c>
      <c r="K5022" s="174">
        <f t="shared" si="4006"/>
        <v>0</v>
      </c>
      <c r="L5022" s="248"/>
      <c r="M5022" s="250"/>
      <c r="N5022" s="251"/>
      <c r="O5022" s="248"/>
      <c r="P5022" s="251"/>
      <c r="Q5022" s="166">
        <f t="shared" si="4007"/>
        <v>0</v>
      </c>
      <c r="R5022" s="251"/>
      <c r="S5022" s="251"/>
      <c r="T5022" s="167">
        <f t="shared" si="4019"/>
        <v>0</v>
      </c>
      <c r="U5022" s="157"/>
      <c r="V5022" s="248"/>
      <c r="W5022" s="251"/>
      <c r="X5022" s="166">
        <f t="shared" si="4008"/>
        <v>0</v>
      </c>
      <c r="Y5022" s="251"/>
      <c r="Z5022" s="251"/>
      <c r="AA5022" s="167">
        <f t="shared" si="4020"/>
        <v>0</v>
      </c>
      <c r="AB5022" s="157"/>
      <c r="AC5022" s="248"/>
      <c r="AD5022" s="251"/>
      <c r="AE5022" s="166">
        <f t="shared" si="4009"/>
        <v>0</v>
      </c>
      <c r="AF5022" s="251"/>
      <c r="AG5022" s="251"/>
      <c r="AH5022" s="167">
        <f t="shared" si="4021"/>
        <v>0</v>
      </c>
      <c r="AJ5022" s="252"/>
      <c r="AK5022" s="253"/>
      <c r="AL5022" s="254"/>
      <c r="AM5022" s="253"/>
      <c r="AN5022" s="254"/>
      <c r="AO5022" s="253"/>
      <c r="AP5022" s="254"/>
      <c r="AQ5022" s="253"/>
      <c r="AR5022" s="254"/>
      <c r="AS5022" s="253"/>
      <c r="AT5022" s="254"/>
      <c r="AU5022" s="253"/>
      <c r="AV5022" s="163">
        <f t="shared" si="4011"/>
        <v>0</v>
      </c>
      <c r="AW5022" s="168">
        <f t="shared" si="4012"/>
        <v>0</v>
      </c>
      <c r="AY5022" s="163">
        <f t="shared" si="4013"/>
        <v>0</v>
      </c>
      <c r="AZ5022" s="163">
        <f t="shared" si="4014"/>
        <v>0</v>
      </c>
      <c r="BA5022" s="163">
        <f t="shared" si="4015"/>
        <v>0</v>
      </c>
      <c r="BB5022" s="163">
        <f t="shared" si="4016"/>
        <v>0</v>
      </c>
      <c r="BC5022" s="163">
        <f t="shared" si="4017"/>
        <v>0</v>
      </c>
      <c r="BD5022" s="163">
        <f t="shared" si="4018"/>
        <v>0</v>
      </c>
    </row>
    <row r="5023" spans="2:56" x14ac:dyDescent="0.3">
      <c r="B5023" s="169" t="s">
        <v>148</v>
      </c>
      <c r="C5023" s="248"/>
      <c r="D5023" s="249"/>
      <c r="E5023" s="172">
        <f t="shared" si="4004"/>
        <v>0</v>
      </c>
      <c r="F5023" s="248"/>
      <c r="G5023" s="249"/>
      <c r="H5023" s="172">
        <f t="shared" si="4005"/>
        <v>0</v>
      </c>
      <c r="I5023" s="248">
        <v>0</v>
      </c>
      <c r="J5023" s="250">
        <v>0</v>
      </c>
      <c r="K5023" s="174">
        <f t="shared" si="4006"/>
        <v>0</v>
      </c>
      <c r="L5023" s="248"/>
      <c r="M5023" s="250"/>
      <c r="N5023" s="251"/>
      <c r="O5023" s="248"/>
      <c r="P5023" s="251"/>
      <c r="Q5023" s="166">
        <f t="shared" si="4007"/>
        <v>0</v>
      </c>
      <c r="R5023" s="251"/>
      <c r="S5023" s="251"/>
      <c r="T5023" s="167">
        <f t="shared" si="4019"/>
        <v>0</v>
      </c>
      <c r="U5023" s="157"/>
      <c r="V5023" s="248"/>
      <c r="W5023" s="251"/>
      <c r="X5023" s="166">
        <f t="shared" si="4008"/>
        <v>0</v>
      </c>
      <c r="Y5023" s="251"/>
      <c r="Z5023" s="251"/>
      <c r="AA5023" s="167">
        <f t="shared" si="4020"/>
        <v>0</v>
      </c>
      <c r="AB5023" s="157"/>
      <c r="AC5023" s="248"/>
      <c r="AD5023" s="251"/>
      <c r="AE5023" s="166">
        <f t="shared" si="4009"/>
        <v>0</v>
      </c>
      <c r="AF5023" s="251"/>
      <c r="AG5023" s="251"/>
      <c r="AH5023" s="167">
        <f t="shared" si="4021"/>
        <v>0</v>
      </c>
      <c r="AJ5023" s="252"/>
      <c r="AK5023" s="253"/>
      <c r="AL5023" s="254"/>
      <c r="AM5023" s="253"/>
      <c r="AN5023" s="254"/>
      <c r="AO5023" s="253"/>
      <c r="AP5023" s="254"/>
      <c r="AQ5023" s="253"/>
      <c r="AR5023" s="254"/>
      <c r="AS5023" s="253"/>
      <c r="AT5023" s="254"/>
      <c r="AU5023" s="253"/>
      <c r="AV5023" s="163">
        <f t="shared" si="4011"/>
        <v>0</v>
      </c>
      <c r="AW5023" s="168">
        <f t="shared" si="4012"/>
        <v>0</v>
      </c>
      <c r="AY5023" s="163">
        <f t="shared" si="4013"/>
        <v>0</v>
      </c>
      <c r="AZ5023" s="163">
        <f t="shared" si="4014"/>
        <v>0</v>
      </c>
      <c r="BA5023" s="163">
        <f t="shared" si="4015"/>
        <v>0</v>
      </c>
      <c r="BB5023" s="163">
        <f t="shared" si="4016"/>
        <v>0</v>
      </c>
      <c r="BC5023" s="163">
        <f t="shared" si="4017"/>
        <v>0</v>
      </c>
      <c r="BD5023" s="163">
        <f t="shared" si="4018"/>
        <v>0</v>
      </c>
    </row>
    <row r="5024" spans="2:56" x14ac:dyDescent="0.3">
      <c r="B5024" s="169" t="s">
        <v>149</v>
      </c>
      <c r="C5024" s="248"/>
      <c r="D5024" s="249"/>
      <c r="E5024" s="172">
        <f t="shared" si="4004"/>
        <v>0</v>
      </c>
      <c r="F5024" s="248"/>
      <c r="G5024" s="249"/>
      <c r="H5024" s="172">
        <f t="shared" si="4005"/>
        <v>0</v>
      </c>
      <c r="I5024" s="248">
        <v>7800</v>
      </c>
      <c r="J5024" s="250">
        <v>0</v>
      </c>
      <c r="K5024" s="174">
        <f t="shared" si="4006"/>
        <v>0</v>
      </c>
      <c r="L5024" s="248"/>
      <c r="M5024" s="250"/>
      <c r="N5024" s="251"/>
      <c r="O5024" s="248"/>
      <c r="P5024" s="251"/>
      <c r="Q5024" s="166">
        <f t="shared" si="4007"/>
        <v>0</v>
      </c>
      <c r="R5024" s="251"/>
      <c r="S5024" s="251"/>
      <c r="T5024" s="167">
        <f t="shared" si="4019"/>
        <v>0</v>
      </c>
      <c r="U5024" s="157"/>
      <c r="V5024" s="248"/>
      <c r="W5024" s="251"/>
      <c r="X5024" s="166">
        <f t="shared" si="4008"/>
        <v>0</v>
      </c>
      <c r="Y5024" s="251"/>
      <c r="Z5024" s="251"/>
      <c r="AA5024" s="167">
        <f t="shared" si="4020"/>
        <v>0</v>
      </c>
      <c r="AB5024" s="157"/>
      <c r="AC5024" s="248"/>
      <c r="AD5024" s="251"/>
      <c r="AE5024" s="166">
        <f t="shared" si="4009"/>
        <v>0</v>
      </c>
      <c r="AF5024" s="251"/>
      <c r="AG5024" s="251"/>
      <c r="AH5024" s="167">
        <f t="shared" si="4021"/>
        <v>0</v>
      </c>
      <c r="AJ5024" s="252"/>
      <c r="AK5024" s="253"/>
      <c r="AL5024" s="254"/>
      <c r="AM5024" s="253"/>
      <c r="AN5024" s="254"/>
      <c r="AO5024" s="253"/>
      <c r="AP5024" s="254"/>
      <c r="AQ5024" s="253"/>
      <c r="AR5024" s="254"/>
      <c r="AS5024" s="253"/>
      <c r="AT5024" s="254"/>
      <c r="AU5024" s="253"/>
      <c r="AV5024" s="163">
        <f t="shared" si="4011"/>
        <v>0</v>
      </c>
      <c r="AW5024" s="168">
        <f t="shared" si="4012"/>
        <v>0</v>
      </c>
      <c r="AY5024" s="163">
        <f t="shared" si="4013"/>
        <v>0</v>
      </c>
      <c r="AZ5024" s="163">
        <f t="shared" si="4014"/>
        <v>0</v>
      </c>
      <c r="BA5024" s="163">
        <f t="shared" si="4015"/>
        <v>0</v>
      </c>
      <c r="BB5024" s="163">
        <f t="shared" si="4016"/>
        <v>0</v>
      </c>
      <c r="BC5024" s="163">
        <f t="shared" si="4017"/>
        <v>0</v>
      </c>
      <c r="BD5024" s="163">
        <f t="shared" si="4018"/>
        <v>0</v>
      </c>
    </row>
    <row r="5025" spans="2:56" x14ac:dyDescent="0.3">
      <c r="B5025" s="179" t="s">
        <v>150</v>
      </c>
      <c r="C5025" s="83">
        <f>SUM(C5026:C5032)</f>
        <v>50000</v>
      </c>
      <c r="D5025" s="84">
        <f>SUM(D5026:D5032)</f>
        <v>49980</v>
      </c>
      <c r="E5025" s="85">
        <f t="shared" si="4004"/>
        <v>0.99960000000000004</v>
      </c>
      <c r="F5025" s="83">
        <f>SUM(F5026:F5032)</f>
        <v>68176</v>
      </c>
      <c r="G5025" s="84">
        <f>SUM(G5026:G5032)</f>
        <v>68175.05</v>
      </c>
      <c r="H5025" s="85">
        <f t="shared" si="4005"/>
        <v>0.9999860654775875</v>
      </c>
      <c r="I5025" s="83">
        <f>SUM(I5026:I5032)</f>
        <v>64796</v>
      </c>
      <c r="J5025" s="86">
        <f>SUM(J5026:J5032)</f>
        <v>64795.35</v>
      </c>
      <c r="K5025" s="87">
        <f t="shared" si="4006"/>
        <v>0.99998996851657507</v>
      </c>
      <c r="L5025" s="83">
        <f>SUM(L5026:L5032)</f>
        <v>0</v>
      </c>
      <c r="M5025" s="86">
        <f>SUM(M5026:M5032)</f>
        <v>70870</v>
      </c>
      <c r="N5025" s="88">
        <f>SUM(N5026:N5032)</f>
        <v>0</v>
      </c>
      <c r="O5025" s="83">
        <f>SUM(O5026:O5032)</f>
        <v>0</v>
      </c>
      <c r="P5025" s="88">
        <f>SUM(P5026:P5032)</f>
        <v>50000</v>
      </c>
      <c r="Q5025" s="177">
        <f t="shared" si="4007"/>
        <v>50000</v>
      </c>
      <c r="R5025" s="88">
        <f>SUM(R5026:R5032)</f>
        <v>0</v>
      </c>
      <c r="S5025" s="88">
        <f>SUM(S5026:S5032)</f>
        <v>0</v>
      </c>
      <c r="T5025" s="178">
        <f t="shared" si="4019"/>
        <v>50000</v>
      </c>
      <c r="U5025" s="157"/>
      <c r="V5025" s="83">
        <f>SUM(V5026:V5032)</f>
        <v>0</v>
      </c>
      <c r="W5025" s="88">
        <f>SUM(W5026:W5032)</f>
        <v>0</v>
      </c>
      <c r="X5025" s="177">
        <f t="shared" si="4008"/>
        <v>0</v>
      </c>
      <c r="Y5025" s="88">
        <f>SUM(Y5026:Y5032)</f>
        <v>0</v>
      </c>
      <c r="Z5025" s="88">
        <f>SUM(Z5026:Z5032)</f>
        <v>0</v>
      </c>
      <c r="AA5025" s="178">
        <f t="shared" si="4020"/>
        <v>0</v>
      </c>
      <c r="AB5025" s="157"/>
      <c r="AC5025" s="83">
        <f>SUM(AC5026:AC5032)</f>
        <v>0</v>
      </c>
      <c r="AD5025" s="88">
        <f>SUM(AD5026:AD5032)</f>
        <v>0</v>
      </c>
      <c r="AE5025" s="177">
        <f t="shared" si="4009"/>
        <v>0</v>
      </c>
      <c r="AF5025" s="88">
        <f>SUM(AF5026:AF5032)</f>
        <v>0</v>
      </c>
      <c r="AG5025" s="88">
        <f>SUM(AG5026:AG5032)</f>
        <v>0</v>
      </c>
      <c r="AH5025" s="178">
        <f t="shared" si="4021"/>
        <v>0</v>
      </c>
      <c r="AJ5025" s="84">
        <f t="shared" ref="AJ5025:AU5025" si="4037">SUM(AJ5026:AJ5032)</f>
        <v>0</v>
      </c>
      <c r="AK5025" s="86">
        <f t="shared" si="4037"/>
        <v>0</v>
      </c>
      <c r="AL5025" s="88">
        <f t="shared" si="4037"/>
        <v>0</v>
      </c>
      <c r="AM5025" s="86">
        <f t="shared" si="4037"/>
        <v>15000</v>
      </c>
      <c r="AN5025" s="88">
        <f t="shared" si="4037"/>
        <v>0</v>
      </c>
      <c r="AO5025" s="86">
        <f t="shared" si="4037"/>
        <v>0</v>
      </c>
      <c r="AP5025" s="88">
        <f t="shared" si="4037"/>
        <v>15000</v>
      </c>
      <c r="AQ5025" s="86">
        <f t="shared" si="4037"/>
        <v>0</v>
      </c>
      <c r="AR5025" s="88">
        <f t="shared" si="4037"/>
        <v>10000</v>
      </c>
      <c r="AS5025" s="86">
        <f t="shared" si="4037"/>
        <v>0</v>
      </c>
      <c r="AT5025" s="88">
        <f t="shared" si="4037"/>
        <v>0</v>
      </c>
      <c r="AU5025" s="86">
        <f t="shared" si="4037"/>
        <v>10000</v>
      </c>
      <c r="AV5025" s="86">
        <f t="shared" si="4011"/>
        <v>50000</v>
      </c>
      <c r="AW5025" s="93">
        <f t="shared" si="4012"/>
        <v>0</v>
      </c>
      <c r="AY5025" s="86">
        <f t="shared" si="4013"/>
        <v>0</v>
      </c>
      <c r="AZ5025" s="86">
        <f t="shared" si="4014"/>
        <v>15000</v>
      </c>
      <c r="BA5025" s="86">
        <f t="shared" si="4015"/>
        <v>25000</v>
      </c>
      <c r="BB5025" s="86">
        <f t="shared" si="4016"/>
        <v>10000</v>
      </c>
      <c r="BC5025" s="86">
        <f t="shared" si="4017"/>
        <v>50000</v>
      </c>
      <c r="BD5025" s="86">
        <f t="shared" si="4018"/>
        <v>0</v>
      </c>
    </row>
    <row r="5026" spans="2:56" x14ac:dyDescent="0.3">
      <c r="B5026" s="169" t="s">
        <v>151</v>
      </c>
      <c r="C5026" s="248"/>
      <c r="D5026" s="249"/>
      <c r="E5026" s="172">
        <f t="shared" si="4004"/>
        <v>0</v>
      </c>
      <c r="F5026" s="248"/>
      <c r="G5026" s="249"/>
      <c r="H5026" s="172">
        <f t="shared" si="4005"/>
        <v>0</v>
      </c>
      <c r="I5026" s="248"/>
      <c r="J5026" s="250"/>
      <c r="K5026" s="174">
        <f t="shared" si="4006"/>
        <v>0</v>
      </c>
      <c r="L5026" s="248"/>
      <c r="M5026" s="250">
        <v>870</v>
      </c>
      <c r="N5026" s="251"/>
      <c r="O5026" s="248"/>
      <c r="P5026" s="251"/>
      <c r="Q5026" s="166">
        <f t="shared" si="4007"/>
        <v>0</v>
      </c>
      <c r="R5026" s="251"/>
      <c r="S5026" s="251"/>
      <c r="T5026" s="167">
        <f t="shared" si="4019"/>
        <v>0</v>
      </c>
      <c r="U5026" s="157"/>
      <c r="V5026" s="248"/>
      <c r="W5026" s="251"/>
      <c r="X5026" s="166">
        <f t="shared" si="4008"/>
        <v>0</v>
      </c>
      <c r="Y5026" s="251"/>
      <c r="Z5026" s="251"/>
      <c r="AA5026" s="167">
        <f t="shared" si="4020"/>
        <v>0</v>
      </c>
      <c r="AB5026" s="157"/>
      <c r="AC5026" s="248"/>
      <c r="AD5026" s="251"/>
      <c r="AE5026" s="166">
        <f t="shared" si="4009"/>
        <v>0</v>
      </c>
      <c r="AF5026" s="251"/>
      <c r="AG5026" s="251"/>
      <c r="AH5026" s="167">
        <f t="shared" si="4021"/>
        <v>0</v>
      </c>
      <c r="AJ5026" s="252"/>
      <c r="AK5026" s="253"/>
      <c r="AL5026" s="254"/>
      <c r="AM5026" s="253"/>
      <c r="AN5026" s="254"/>
      <c r="AO5026" s="253"/>
      <c r="AP5026" s="254"/>
      <c r="AQ5026" s="253"/>
      <c r="AR5026" s="254"/>
      <c r="AS5026" s="253"/>
      <c r="AT5026" s="254"/>
      <c r="AU5026" s="253"/>
      <c r="AV5026" s="163">
        <f t="shared" si="4011"/>
        <v>0</v>
      </c>
      <c r="AW5026" s="168">
        <f t="shared" si="4012"/>
        <v>0</v>
      </c>
      <c r="AY5026" s="163">
        <f t="shared" si="4013"/>
        <v>0</v>
      </c>
      <c r="AZ5026" s="163">
        <f t="shared" si="4014"/>
        <v>0</v>
      </c>
      <c r="BA5026" s="163">
        <f t="shared" si="4015"/>
        <v>0</v>
      </c>
      <c r="BB5026" s="163">
        <f t="shared" si="4016"/>
        <v>0</v>
      </c>
      <c r="BC5026" s="163">
        <f t="shared" si="4017"/>
        <v>0</v>
      </c>
      <c r="BD5026" s="163">
        <f t="shared" si="4018"/>
        <v>0</v>
      </c>
    </row>
    <row r="5027" spans="2:56" x14ac:dyDescent="0.3">
      <c r="B5027" s="169" t="s">
        <v>152</v>
      </c>
      <c r="C5027" s="248"/>
      <c r="D5027" s="249"/>
      <c r="E5027" s="172">
        <f t="shared" si="4004"/>
        <v>0</v>
      </c>
      <c r="F5027" s="248"/>
      <c r="G5027" s="249"/>
      <c r="H5027" s="172">
        <f t="shared" si="4005"/>
        <v>0</v>
      </c>
      <c r="I5027" s="248"/>
      <c r="J5027" s="250"/>
      <c r="K5027" s="174">
        <f t="shared" si="4006"/>
        <v>0</v>
      </c>
      <c r="L5027" s="248"/>
      <c r="M5027" s="250">
        <v>0</v>
      </c>
      <c r="N5027" s="251"/>
      <c r="O5027" s="248"/>
      <c r="P5027" s="251"/>
      <c r="Q5027" s="166">
        <f t="shared" si="4007"/>
        <v>0</v>
      </c>
      <c r="R5027" s="251"/>
      <c r="S5027" s="251"/>
      <c r="T5027" s="167">
        <f t="shared" si="4019"/>
        <v>0</v>
      </c>
      <c r="U5027" s="157"/>
      <c r="V5027" s="248"/>
      <c r="W5027" s="251"/>
      <c r="X5027" s="166">
        <f t="shared" si="4008"/>
        <v>0</v>
      </c>
      <c r="Y5027" s="251"/>
      <c r="Z5027" s="251"/>
      <c r="AA5027" s="167">
        <f t="shared" si="4020"/>
        <v>0</v>
      </c>
      <c r="AB5027" s="157"/>
      <c r="AC5027" s="248"/>
      <c r="AD5027" s="251"/>
      <c r="AE5027" s="166">
        <f t="shared" si="4009"/>
        <v>0</v>
      </c>
      <c r="AF5027" s="251"/>
      <c r="AG5027" s="251"/>
      <c r="AH5027" s="167">
        <f t="shared" si="4021"/>
        <v>0</v>
      </c>
      <c r="AJ5027" s="252"/>
      <c r="AK5027" s="253"/>
      <c r="AL5027" s="254"/>
      <c r="AM5027" s="253"/>
      <c r="AN5027" s="254"/>
      <c r="AO5027" s="253"/>
      <c r="AP5027" s="254"/>
      <c r="AQ5027" s="253"/>
      <c r="AR5027" s="254"/>
      <c r="AS5027" s="253"/>
      <c r="AT5027" s="254"/>
      <c r="AU5027" s="253"/>
      <c r="AV5027" s="163">
        <f t="shared" si="4011"/>
        <v>0</v>
      </c>
      <c r="AW5027" s="168">
        <f t="shared" si="4012"/>
        <v>0</v>
      </c>
      <c r="AY5027" s="163">
        <f t="shared" si="4013"/>
        <v>0</v>
      </c>
      <c r="AZ5027" s="163">
        <f t="shared" si="4014"/>
        <v>0</v>
      </c>
      <c r="BA5027" s="163">
        <f t="shared" si="4015"/>
        <v>0</v>
      </c>
      <c r="BB5027" s="163">
        <f t="shared" si="4016"/>
        <v>0</v>
      </c>
      <c r="BC5027" s="163">
        <f t="shared" si="4017"/>
        <v>0</v>
      </c>
      <c r="BD5027" s="163">
        <f t="shared" si="4018"/>
        <v>0</v>
      </c>
    </row>
    <row r="5028" spans="2:56" x14ac:dyDescent="0.3">
      <c r="B5028" s="169" t="s">
        <v>153</v>
      </c>
      <c r="C5028" s="248">
        <v>50000</v>
      </c>
      <c r="D5028" s="249">
        <v>49980</v>
      </c>
      <c r="E5028" s="172">
        <f t="shared" si="4004"/>
        <v>0.99960000000000004</v>
      </c>
      <c r="F5028" s="248">
        <v>68176</v>
      </c>
      <c r="G5028" s="249">
        <v>68175.05</v>
      </c>
      <c r="H5028" s="172">
        <f t="shared" si="4005"/>
        <v>0.9999860654775875</v>
      </c>
      <c r="I5028" s="248">
        <v>64796</v>
      </c>
      <c r="J5028" s="250">
        <v>64795.35</v>
      </c>
      <c r="K5028" s="174">
        <f t="shared" si="4006"/>
        <v>0.99998996851657507</v>
      </c>
      <c r="L5028" s="248"/>
      <c r="M5028" s="250">
        <v>70000</v>
      </c>
      <c r="N5028" s="251"/>
      <c r="O5028" s="248"/>
      <c r="P5028" s="251">
        <v>50000</v>
      </c>
      <c r="Q5028" s="166">
        <f t="shared" si="4007"/>
        <v>50000</v>
      </c>
      <c r="R5028" s="251"/>
      <c r="S5028" s="251"/>
      <c r="T5028" s="167">
        <f t="shared" si="4019"/>
        <v>50000</v>
      </c>
      <c r="U5028" s="157"/>
      <c r="V5028" s="248"/>
      <c r="W5028" s="251"/>
      <c r="X5028" s="166">
        <f t="shared" si="4008"/>
        <v>0</v>
      </c>
      <c r="Y5028" s="251"/>
      <c r="Z5028" s="251"/>
      <c r="AA5028" s="167">
        <f t="shared" si="4020"/>
        <v>0</v>
      </c>
      <c r="AB5028" s="157"/>
      <c r="AC5028" s="248"/>
      <c r="AD5028" s="251"/>
      <c r="AE5028" s="166">
        <f t="shared" si="4009"/>
        <v>0</v>
      </c>
      <c r="AF5028" s="251"/>
      <c r="AG5028" s="251"/>
      <c r="AH5028" s="167">
        <f t="shared" si="4021"/>
        <v>0</v>
      </c>
      <c r="AJ5028" s="252"/>
      <c r="AK5028" s="253"/>
      <c r="AL5028" s="254"/>
      <c r="AM5028" s="253">
        <v>15000</v>
      </c>
      <c r="AN5028" s="254"/>
      <c r="AO5028" s="253"/>
      <c r="AP5028" s="254">
        <v>15000</v>
      </c>
      <c r="AQ5028" s="253"/>
      <c r="AR5028" s="254">
        <v>10000</v>
      </c>
      <c r="AS5028" s="253"/>
      <c r="AT5028" s="254"/>
      <c r="AU5028" s="253">
        <v>10000</v>
      </c>
      <c r="AV5028" s="163">
        <f t="shared" si="4011"/>
        <v>50000</v>
      </c>
      <c r="AW5028" s="168">
        <f t="shared" si="4012"/>
        <v>0</v>
      </c>
      <c r="AY5028" s="163">
        <f t="shared" si="4013"/>
        <v>0</v>
      </c>
      <c r="AZ5028" s="163">
        <f t="shared" si="4014"/>
        <v>15000</v>
      </c>
      <c r="BA5028" s="163">
        <f t="shared" si="4015"/>
        <v>25000</v>
      </c>
      <c r="BB5028" s="163">
        <f t="shared" si="4016"/>
        <v>10000</v>
      </c>
      <c r="BC5028" s="163">
        <f t="shared" si="4017"/>
        <v>50000</v>
      </c>
      <c r="BD5028" s="163">
        <f t="shared" si="4018"/>
        <v>0</v>
      </c>
    </row>
    <row r="5029" spans="2:56" x14ac:dyDescent="0.3">
      <c r="B5029" s="169" t="s">
        <v>154</v>
      </c>
      <c r="C5029" s="248"/>
      <c r="D5029" s="249"/>
      <c r="E5029" s="172">
        <f t="shared" si="4004"/>
        <v>0</v>
      </c>
      <c r="F5029" s="248"/>
      <c r="G5029" s="249"/>
      <c r="H5029" s="172">
        <f t="shared" si="4005"/>
        <v>0</v>
      </c>
      <c r="I5029" s="248"/>
      <c r="J5029" s="250"/>
      <c r="K5029" s="174">
        <f t="shared" si="4006"/>
        <v>0</v>
      </c>
      <c r="L5029" s="248"/>
      <c r="M5029" s="250"/>
      <c r="N5029" s="251"/>
      <c r="O5029" s="248"/>
      <c r="P5029" s="251"/>
      <c r="Q5029" s="166">
        <f t="shared" si="4007"/>
        <v>0</v>
      </c>
      <c r="R5029" s="251"/>
      <c r="S5029" s="251"/>
      <c r="T5029" s="167">
        <f t="shared" si="4019"/>
        <v>0</v>
      </c>
      <c r="U5029" s="157"/>
      <c r="V5029" s="248"/>
      <c r="W5029" s="251"/>
      <c r="X5029" s="166">
        <f t="shared" si="4008"/>
        <v>0</v>
      </c>
      <c r="Y5029" s="251"/>
      <c r="Z5029" s="251"/>
      <c r="AA5029" s="167">
        <f t="shared" si="4020"/>
        <v>0</v>
      </c>
      <c r="AB5029" s="157"/>
      <c r="AC5029" s="248"/>
      <c r="AD5029" s="251"/>
      <c r="AE5029" s="166">
        <f t="shared" si="4009"/>
        <v>0</v>
      </c>
      <c r="AF5029" s="251"/>
      <c r="AG5029" s="251"/>
      <c r="AH5029" s="167">
        <f t="shared" si="4021"/>
        <v>0</v>
      </c>
      <c r="AJ5029" s="252"/>
      <c r="AK5029" s="253"/>
      <c r="AL5029" s="254"/>
      <c r="AM5029" s="253"/>
      <c r="AN5029" s="254"/>
      <c r="AO5029" s="253"/>
      <c r="AP5029" s="254"/>
      <c r="AQ5029" s="253"/>
      <c r="AR5029" s="254"/>
      <c r="AS5029" s="253"/>
      <c r="AT5029" s="254"/>
      <c r="AU5029" s="253"/>
      <c r="AV5029" s="163">
        <f t="shared" si="4011"/>
        <v>0</v>
      </c>
      <c r="AW5029" s="168">
        <f t="shared" si="4012"/>
        <v>0</v>
      </c>
      <c r="AY5029" s="163">
        <f t="shared" si="4013"/>
        <v>0</v>
      </c>
      <c r="AZ5029" s="163">
        <f t="shared" si="4014"/>
        <v>0</v>
      </c>
      <c r="BA5029" s="163">
        <f t="shared" si="4015"/>
        <v>0</v>
      </c>
      <c r="BB5029" s="163">
        <f t="shared" si="4016"/>
        <v>0</v>
      </c>
      <c r="BC5029" s="163">
        <f t="shared" si="4017"/>
        <v>0</v>
      </c>
      <c r="BD5029" s="163">
        <f t="shared" si="4018"/>
        <v>0</v>
      </c>
    </row>
    <row r="5030" spans="2:56" x14ac:dyDescent="0.3">
      <c r="B5030" s="169" t="s">
        <v>155</v>
      </c>
      <c r="C5030" s="248"/>
      <c r="D5030" s="249"/>
      <c r="E5030" s="172">
        <f t="shared" si="4004"/>
        <v>0</v>
      </c>
      <c r="F5030" s="248"/>
      <c r="G5030" s="249"/>
      <c r="H5030" s="172">
        <f t="shared" si="4005"/>
        <v>0</v>
      </c>
      <c r="I5030" s="248"/>
      <c r="J5030" s="250"/>
      <c r="K5030" s="174">
        <f t="shared" si="4006"/>
        <v>0</v>
      </c>
      <c r="L5030" s="248"/>
      <c r="M5030" s="250"/>
      <c r="N5030" s="251"/>
      <c r="O5030" s="248"/>
      <c r="P5030" s="251"/>
      <c r="Q5030" s="166">
        <f t="shared" si="4007"/>
        <v>0</v>
      </c>
      <c r="R5030" s="251"/>
      <c r="S5030" s="251"/>
      <c r="T5030" s="167">
        <f t="shared" si="4019"/>
        <v>0</v>
      </c>
      <c r="U5030" s="157"/>
      <c r="V5030" s="248"/>
      <c r="W5030" s="251"/>
      <c r="X5030" s="166">
        <f t="shared" si="4008"/>
        <v>0</v>
      </c>
      <c r="Y5030" s="251"/>
      <c r="Z5030" s="251"/>
      <c r="AA5030" s="167">
        <f t="shared" si="4020"/>
        <v>0</v>
      </c>
      <c r="AB5030" s="157"/>
      <c r="AC5030" s="248"/>
      <c r="AD5030" s="251"/>
      <c r="AE5030" s="166">
        <f t="shared" si="4009"/>
        <v>0</v>
      </c>
      <c r="AF5030" s="251"/>
      <c r="AG5030" s="251"/>
      <c r="AH5030" s="167">
        <f t="shared" si="4021"/>
        <v>0</v>
      </c>
      <c r="AJ5030" s="252"/>
      <c r="AK5030" s="253"/>
      <c r="AL5030" s="254"/>
      <c r="AM5030" s="253"/>
      <c r="AN5030" s="254"/>
      <c r="AO5030" s="253"/>
      <c r="AP5030" s="254"/>
      <c r="AQ5030" s="253"/>
      <c r="AR5030" s="254"/>
      <c r="AS5030" s="253"/>
      <c r="AT5030" s="254"/>
      <c r="AU5030" s="253"/>
      <c r="AV5030" s="163">
        <f t="shared" si="4011"/>
        <v>0</v>
      </c>
      <c r="AW5030" s="168">
        <f t="shared" si="4012"/>
        <v>0</v>
      </c>
      <c r="AY5030" s="163">
        <f t="shared" si="4013"/>
        <v>0</v>
      </c>
      <c r="AZ5030" s="163">
        <f t="shared" si="4014"/>
        <v>0</v>
      </c>
      <c r="BA5030" s="163">
        <f t="shared" si="4015"/>
        <v>0</v>
      </c>
      <c r="BB5030" s="163">
        <f t="shared" si="4016"/>
        <v>0</v>
      </c>
      <c r="BC5030" s="163">
        <f t="shared" si="4017"/>
        <v>0</v>
      </c>
      <c r="BD5030" s="163">
        <f t="shared" si="4018"/>
        <v>0</v>
      </c>
    </row>
    <row r="5031" spans="2:56" x14ac:dyDescent="0.3">
      <c r="B5031" s="169" t="s">
        <v>156</v>
      </c>
      <c r="C5031" s="248"/>
      <c r="D5031" s="249"/>
      <c r="E5031" s="172">
        <f t="shared" si="4004"/>
        <v>0</v>
      </c>
      <c r="F5031" s="248"/>
      <c r="G5031" s="249"/>
      <c r="H5031" s="172">
        <f t="shared" si="4005"/>
        <v>0</v>
      </c>
      <c r="I5031" s="248"/>
      <c r="J5031" s="250"/>
      <c r="K5031" s="174">
        <f t="shared" si="4006"/>
        <v>0</v>
      </c>
      <c r="L5031" s="248"/>
      <c r="M5031" s="250"/>
      <c r="N5031" s="251"/>
      <c r="O5031" s="248"/>
      <c r="P5031" s="251"/>
      <c r="Q5031" s="166">
        <f t="shared" si="4007"/>
        <v>0</v>
      </c>
      <c r="R5031" s="251"/>
      <c r="S5031" s="251"/>
      <c r="T5031" s="167">
        <f t="shared" si="4019"/>
        <v>0</v>
      </c>
      <c r="U5031" s="157"/>
      <c r="V5031" s="248"/>
      <c r="W5031" s="251"/>
      <c r="X5031" s="166">
        <f t="shared" si="4008"/>
        <v>0</v>
      </c>
      <c r="Y5031" s="251"/>
      <c r="Z5031" s="251"/>
      <c r="AA5031" s="167">
        <f t="shared" si="4020"/>
        <v>0</v>
      </c>
      <c r="AB5031" s="157"/>
      <c r="AC5031" s="248"/>
      <c r="AD5031" s="251"/>
      <c r="AE5031" s="166">
        <f t="shared" si="4009"/>
        <v>0</v>
      </c>
      <c r="AF5031" s="251"/>
      <c r="AG5031" s="251"/>
      <c r="AH5031" s="167">
        <f t="shared" si="4021"/>
        <v>0</v>
      </c>
      <c r="AJ5031" s="252"/>
      <c r="AK5031" s="253"/>
      <c r="AL5031" s="254"/>
      <c r="AM5031" s="253"/>
      <c r="AN5031" s="254"/>
      <c r="AO5031" s="253"/>
      <c r="AP5031" s="254"/>
      <c r="AQ5031" s="253"/>
      <c r="AR5031" s="254"/>
      <c r="AS5031" s="253"/>
      <c r="AT5031" s="254"/>
      <c r="AU5031" s="253"/>
      <c r="AV5031" s="163">
        <f t="shared" si="4011"/>
        <v>0</v>
      </c>
      <c r="AW5031" s="168">
        <f t="shared" si="4012"/>
        <v>0</v>
      </c>
      <c r="AY5031" s="163">
        <f t="shared" si="4013"/>
        <v>0</v>
      </c>
      <c r="AZ5031" s="163">
        <f t="shared" si="4014"/>
        <v>0</v>
      </c>
      <c r="BA5031" s="163">
        <f t="shared" si="4015"/>
        <v>0</v>
      </c>
      <c r="BB5031" s="163">
        <f t="shared" si="4016"/>
        <v>0</v>
      </c>
      <c r="BC5031" s="163">
        <f t="shared" si="4017"/>
        <v>0</v>
      </c>
      <c r="BD5031" s="163">
        <f t="shared" si="4018"/>
        <v>0</v>
      </c>
    </row>
    <row r="5032" spans="2:56" x14ac:dyDescent="0.3">
      <c r="B5032" s="169" t="s">
        <v>157</v>
      </c>
      <c r="C5032" s="248"/>
      <c r="D5032" s="249"/>
      <c r="E5032" s="172">
        <f t="shared" si="4004"/>
        <v>0</v>
      </c>
      <c r="F5032" s="248"/>
      <c r="G5032" s="249"/>
      <c r="H5032" s="172">
        <f t="shared" si="4005"/>
        <v>0</v>
      </c>
      <c r="I5032" s="248"/>
      <c r="J5032" s="250"/>
      <c r="K5032" s="174">
        <f t="shared" si="4006"/>
        <v>0</v>
      </c>
      <c r="L5032" s="248"/>
      <c r="M5032" s="250"/>
      <c r="N5032" s="251"/>
      <c r="O5032" s="248"/>
      <c r="P5032" s="251"/>
      <c r="Q5032" s="166">
        <f t="shared" si="4007"/>
        <v>0</v>
      </c>
      <c r="R5032" s="251"/>
      <c r="S5032" s="251"/>
      <c r="T5032" s="167">
        <f t="shared" si="4019"/>
        <v>0</v>
      </c>
      <c r="U5032" s="157"/>
      <c r="V5032" s="248"/>
      <c r="W5032" s="251"/>
      <c r="X5032" s="166">
        <f t="shared" si="4008"/>
        <v>0</v>
      </c>
      <c r="Y5032" s="251"/>
      <c r="Z5032" s="251"/>
      <c r="AA5032" s="167">
        <f t="shared" si="4020"/>
        <v>0</v>
      </c>
      <c r="AB5032" s="157"/>
      <c r="AC5032" s="248"/>
      <c r="AD5032" s="251"/>
      <c r="AE5032" s="166">
        <f t="shared" si="4009"/>
        <v>0</v>
      </c>
      <c r="AF5032" s="251"/>
      <c r="AG5032" s="251"/>
      <c r="AH5032" s="167">
        <f t="shared" si="4021"/>
        <v>0</v>
      </c>
      <c r="AJ5032" s="252"/>
      <c r="AK5032" s="253"/>
      <c r="AL5032" s="254"/>
      <c r="AM5032" s="253"/>
      <c r="AN5032" s="254"/>
      <c r="AO5032" s="253"/>
      <c r="AP5032" s="254"/>
      <c r="AQ5032" s="253"/>
      <c r="AR5032" s="254"/>
      <c r="AS5032" s="253"/>
      <c r="AT5032" s="254"/>
      <c r="AU5032" s="253"/>
      <c r="AV5032" s="163">
        <f t="shared" si="4011"/>
        <v>0</v>
      </c>
      <c r="AW5032" s="168">
        <f t="shared" si="4012"/>
        <v>0</v>
      </c>
      <c r="AY5032" s="163">
        <f t="shared" si="4013"/>
        <v>0</v>
      </c>
      <c r="AZ5032" s="163">
        <f t="shared" si="4014"/>
        <v>0</v>
      </c>
      <c r="BA5032" s="163">
        <f t="shared" si="4015"/>
        <v>0</v>
      </c>
      <c r="BB5032" s="163">
        <f t="shared" si="4016"/>
        <v>0</v>
      </c>
      <c r="BC5032" s="163">
        <f t="shared" si="4017"/>
        <v>0</v>
      </c>
      <c r="BD5032" s="163">
        <f t="shared" si="4018"/>
        <v>0</v>
      </c>
    </row>
    <row r="5033" spans="2:56" x14ac:dyDescent="0.3">
      <c r="B5033" s="179" t="s">
        <v>158</v>
      </c>
      <c r="C5033" s="83">
        <f>SUM(C5034)</f>
        <v>2081711</v>
      </c>
      <c r="D5033" s="84">
        <f>SUM(D5034)</f>
        <v>1458268.29</v>
      </c>
      <c r="E5033" s="85">
        <f t="shared" si="4004"/>
        <v>0.70051428368298962</v>
      </c>
      <c r="F5033" s="83">
        <f>SUM(F5034)</f>
        <v>4882200</v>
      </c>
      <c r="G5033" s="84">
        <f>SUM(G5034)</f>
        <v>4311100</v>
      </c>
      <c r="H5033" s="85">
        <f t="shared" si="4005"/>
        <v>0.88302404653639754</v>
      </c>
      <c r="I5033" s="83">
        <f>SUM(I5034)</f>
        <v>4702499</v>
      </c>
      <c r="J5033" s="86">
        <f>SUM(J5034)</f>
        <v>4702324.08</v>
      </c>
      <c r="K5033" s="87">
        <f t="shared" si="4006"/>
        <v>0.9999628027565769</v>
      </c>
      <c r="L5033" s="83">
        <f>SUM(L5034)</f>
        <v>4840000</v>
      </c>
      <c r="M5033" s="86">
        <f>SUM(M5034)</f>
        <v>4490000</v>
      </c>
      <c r="N5033" s="88">
        <f>SUM(N5034)</f>
        <v>0</v>
      </c>
      <c r="O5033" s="83">
        <f>SUM(O5034)</f>
        <v>5248656</v>
      </c>
      <c r="P5033" s="88">
        <f>SUM(P5034)</f>
        <v>0</v>
      </c>
      <c r="Q5033" s="177">
        <f t="shared" si="4007"/>
        <v>5248656</v>
      </c>
      <c r="R5033" s="88">
        <f>SUM(R5034)</f>
        <v>0</v>
      </c>
      <c r="S5033" s="88">
        <f>SUM(S5034)</f>
        <v>0</v>
      </c>
      <c r="T5033" s="178">
        <f t="shared" si="4019"/>
        <v>5248656</v>
      </c>
      <c r="U5033" s="157"/>
      <c r="V5033" s="83">
        <f>SUM(V5034)</f>
        <v>5476448</v>
      </c>
      <c r="W5033" s="88">
        <f>SUM(W5034)</f>
        <v>0</v>
      </c>
      <c r="X5033" s="177">
        <f t="shared" si="4008"/>
        <v>5476448</v>
      </c>
      <c r="Y5033" s="88">
        <f>SUM(Y5034)</f>
        <v>0</v>
      </c>
      <c r="Z5033" s="88">
        <f>SUM(Z5034)</f>
        <v>0</v>
      </c>
      <c r="AA5033" s="178">
        <f t="shared" si="4020"/>
        <v>5476448</v>
      </c>
      <c r="AB5033" s="157"/>
      <c r="AC5033" s="83">
        <f>SUM(AC5034)</f>
        <v>5722888</v>
      </c>
      <c r="AD5033" s="88">
        <f>SUM(AD5034)</f>
        <v>0</v>
      </c>
      <c r="AE5033" s="177">
        <f t="shared" si="4009"/>
        <v>5722888</v>
      </c>
      <c r="AF5033" s="88">
        <f>SUM(AF5034)</f>
        <v>0</v>
      </c>
      <c r="AG5033" s="88">
        <f>SUM(AG5034)</f>
        <v>0</v>
      </c>
      <c r="AH5033" s="178">
        <f t="shared" si="4021"/>
        <v>5722888</v>
      </c>
      <c r="AJ5033" s="84">
        <f t="shared" ref="AJ5033:AU5033" si="4038">SUM(AJ5034)</f>
        <v>477151</v>
      </c>
      <c r="AK5033" s="86">
        <f t="shared" si="4038"/>
        <v>477151</v>
      </c>
      <c r="AL5033" s="88">
        <f t="shared" si="4038"/>
        <v>477151</v>
      </c>
      <c r="AM5033" s="86">
        <f t="shared" si="4038"/>
        <v>477151</v>
      </c>
      <c r="AN5033" s="88">
        <f t="shared" si="4038"/>
        <v>477151</v>
      </c>
      <c r="AO5033" s="86">
        <f t="shared" si="4038"/>
        <v>477151</v>
      </c>
      <c r="AP5033" s="88">
        <f t="shared" si="4038"/>
        <v>477151</v>
      </c>
      <c r="AQ5033" s="86">
        <f t="shared" si="4038"/>
        <v>477151</v>
      </c>
      <c r="AR5033" s="88">
        <f t="shared" si="4038"/>
        <v>477151</v>
      </c>
      <c r="AS5033" s="86">
        <f t="shared" si="4038"/>
        <v>477151</v>
      </c>
      <c r="AT5033" s="88">
        <f t="shared" si="4038"/>
        <v>477146</v>
      </c>
      <c r="AU5033" s="86">
        <f t="shared" si="4038"/>
        <v>0</v>
      </c>
      <c r="AV5033" s="86">
        <f t="shared" si="4011"/>
        <v>5248656</v>
      </c>
      <c r="AW5033" s="93">
        <f t="shared" si="4012"/>
        <v>0</v>
      </c>
      <c r="AY5033" s="86">
        <f t="shared" si="4013"/>
        <v>1431453</v>
      </c>
      <c r="AZ5033" s="86">
        <f t="shared" si="4014"/>
        <v>1431453</v>
      </c>
      <c r="BA5033" s="86">
        <f t="shared" si="4015"/>
        <v>1431453</v>
      </c>
      <c r="BB5033" s="86">
        <f t="shared" si="4016"/>
        <v>954297</v>
      </c>
      <c r="BC5033" s="86">
        <f t="shared" si="4017"/>
        <v>5248656</v>
      </c>
      <c r="BD5033" s="86">
        <f t="shared" si="4018"/>
        <v>0</v>
      </c>
    </row>
    <row r="5034" spans="2:56" x14ac:dyDescent="0.3">
      <c r="B5034" s="169" t="s">
        <v>159</v>
      </c>
      <c r="C5034" s="248">
        <v>2081711</v>
      </c>
      <c r="D5034" s="249">
        <v>1458268.29</v>
      </c>
      <c r="E5034" s="172">
        <f t="shared" si="4004"/>
        <v>0.70051428368298962</v>
      </c>
      <c r="F5034" s="248">
        <v>4882200</v>
      </c>
      <c r="G5034" s="249">
        <v>4311100</v>
      </c>
      <c r="H5034" s="172">
        <f t="shared" si="4005"/>
        <v>0.88302404653639754</v>
      </c>
      <c r="I5034" s="248">
        <v>4702499</v>
      </c>
      <c r="J5034" s="250">
        <v>4702324.08</v>
      </c>
      <c r="K5034" s="174">
        <f t="shared" si="4006"/>
        <v>0.9999628027565769</v>
      </c>
      <c r="L5034" s="248">
        <v>4840000</v>
      </c>
      <c r="M5034" s="250">
        <v>4490000</v>
      </c>
      <c r="N5034" s="251"/>
      <c r="O5034" s="248">
        <v>5248656</v>
      </c>
      <c r="P5034" s="251"/>
      <c r="Q5034" s="166">
        <f t="shared" si="4007"/>
        <v>5248656</v>
      </c>
      <c r="R5034" s="251"/>
      <c r="S5034" s="251"/>
      <c r="T5034" s="167">
        <f t="shared" si="4019"/>
        <v>5248656</v>
      </c>
      <c r="U5034" s="157"/>
      <c r="V5034" s="248">
        <v>5476448</v>
      </c>
      <c r="W5034" s="251"/>
      <c r="X5034" s="166">
        <f t="shared" si="4008"/>
        <v>5476448</v>
      </c>
      <c r="Y5034" s="251"/>
      <c r="Z5034" s="251"/>
      <c r="AA5034" s="167">
        <f t="shared" si="4020"/>
        <v>5476448</v>
      </c>
      <c r="AB5034" s="157"/>
      <c r="AC5034" s="248">
        <v>5722888</v>
      </c>
      <c r="AD5034" s="251"/>
      <c r="AE5034" s="166">
        <f t="shared" si="4009"/>
        <v>5722888</v>
      </c>
      <c r="AF5034" s="251"/>
      <c r="AG5034" s="251"/>
      <c r="AH5034" s="167">
        <f t="shared" si="4021"/>
        <v>5722888</v>
      </c>
      <c r="AJ5034" s="252">
        <v>477151</v>
      </c>
      <c r="AK5034" s="253">
        <v>477151</v>
      </c>
      <c r="AL5034" s="254">
        <v>477151</v>
      </c>
      <c r="AM5034" s="253">
        <v>477151</v>
      </c>
      <c r="AN5034" s="254">
        <v>477151</v>
      </c>
      <c r="AO5034" s="253">
        <v>477151</v>
      </c>
      <c r="AP5034" s="254">
        <v>477151</v>
      </c>
      <c r="AQ5034" s="253">
        <v>477151</v>
      </c>
      <c r="AR5034" s="254">
        <v>477151</v>
      </c>
      <c r="AS5034" s="253">
        <v>477151</v>
      </c>
      <c r="AT5034" s="254">
        <v>477146</v>
      </c>
      <c r="AU5034" s="253"/>
      <c r="AV5034" s="163">
        <f t="shared" si="4011"/>
        <v>5248656</v>
      </c>
      <c r="AW5034" s="168">
        <f t="shared" si="4012"/>
        <v>0</v>
      </c>
      <c r="AY5034" s="163">
        <f t="shared" si="4013"/>
        <v>1431453</v>
      </c>
      <c r="AZ5034" s="163">
        <f t="shared" si="4014"/>
        <v>1431453</v>
      </c>
      <c r="BA5034" s="163">
        <f t="shared" si="4015"/>
        <v>1431453</v>
      </c>
      <c r="BB5034" s="163">
        <f t="shared" si="4016"/>
        <v>954297</v>
      </c>
      <c r="BC5034" s="163">
        <f t="shared" si="4017"/>
        <v>5248656</v>
      </c>
      <c r="BD5034" s="163">
        <f t="shared" si="4018"/>
        <v>0</v>
      </c>
    </row>
    <row r="5035" spans="2:56" x14ac:dyDescent="0.3">
      <c r="B5035" s="179" t="s">
        <v>160</v>
      </c>
      <c r="C5035" s="83">
        <f>SUM(C5036:C5039)</f>
        <v>0</v>
      </c>
      <c r="D5035" s="84">
        <f>SUM(D5036:D5039)</f>
        <v>0</v>
      </c>
      <c r="E5035" s="85">
        <f t="shared" si="4004"/>
        <v>0</v>
      </c>
      <c r="F5035" s="83">
        <f>SUM(F5036:F5039)</f>
        <v>195126</v>
      </c>
      <c r="G5035" s="84">
        <f>SUM(G5036:G5039)</f>
        <v>195125.49</v>
      </c>
      <c r="H5035" s="85">
        <f t="shared" si="4005"/>
        <v>0.99999738630423418</v>
      </c>
      <c r="I5035" s="83">
        <f>SUM(I5036:I5039)</f>
        <v>20186</v>
      </c>
      <c r="J5035" s="86">
        <f>SUM(J5036:J5039)</f>
        <v>20185.5</v>
      </c>
      <c r="K5035" s="87">
        <f t="shared" si="4006"/>
        <v>0.99997523035767366</v>
      </c>
      <c r="L5035" s="83">
        <f>SUM(L5036:L5039)</f>
        <v>0</v>
      </c>
      <c r="M5035" s="86">
        <f>SUM(M5036:M5039)</f>
        <v>0</v>
      </c>
      <c r="N5035" s="88">
        <f>SUM(N5036:N5039)</f>
        <v>0</v>
      </c>
      <c r="O5035" s="83">
        <f>SUM(O5036:O5039)</f>
        <v>0</v>
      </c>
      <c r="P5035" s="88">
        <f>SUM(P5036:P5039)</f>
        <v>0</v>
      </c>
      <c r="Q5035" s="177">
        <f t="shared" si="4007"/>
        <v>0</v>
      </c>
      <c r="R5035" s="88">
        <f>SUM(R5036:R5039)</f>
        <v>0</v>
      </c>
      <c r="S5035" s="88">
        <f>SUM(S5036:S5039)</f>
        <v>0</v>
      </c>
      <c r="T5035" s="178">
        <f t="shared" si="4019"/>
        <v>0</v>
      </c>
      <c r="U5035" s="157"/>
      <c r="V5035" s="83">
        <f>SUM(V5036:V5039)</f>
        <v>0</v>
      </c>
      <c r="W5035" s="88">
        <f>SUM(W5036:W5039)</f>
        <v>0</v>
      </c>
      <c r="X5035" s="177">
        <f t="shared" si="4008"/>
        <v>0</v>
      </c>
      <c r="Y5035" s="88">
        <f>SUM(Y5036:Y5039)</f>
        <v>0</v>
      </c>
      <c r="Z5035" s="88">
        <f>SUM(Z5036:Z5039)</f>
        <v>0</v>
      </c>
      <c r="AA5035" s="178">
        <f t="shared" si="4020"/>
        <v>0</v>
      </c>
      <c r="AB5035" s="157"/>
      <c r="AC5035" s="83">
        <f>SUM(AC5036:AC5039)</f>
        <v>0</v>
      </c>
      <c r="AD5035" s="88">
        <f>SUM(AD5036:AD5039)</f>
        <v>0</v>
      </c>
      <c r="AE5035" s="177">
        <f t="shared" si="4009"/>
        <v>0</v>
      </c>
      <c r="AF5035" s="88">
        <f>SUM(AF5036:AF5039)</f>
        <v>0</v>
      </c>
      <c r="AG5035" s="88">
        <f>SUM(AG5036:AG5039)</f>
        <v>0</v>
      </c>
      <c r="AH5035" s="178">
        <f t="shared" si="4021"/>
        <v>0</v>
      </c>
      <c r="AJ5035" s="84">
        <f t="shared" ref="AJ5035:AU5035" si="4039">SUM(AJ5036:AJ5039)</f>
        <v>0</v>
      </c>
      <c r="AK5035" s="86">
        <f t="shared" si="4039"/>
        <v>0</v>
      </c>
      <c r="AL5035" s="88">
        <f t="shared" si="4039"/>
        <v>0</v>
      </c>
      <c r="AM5035" s="86">
        <f t="shared" si="4039"/>
        <v>0</v>
      </c>
      <c r="AN5035" s="88">
        <f t="shared" si="4039"/>
        <v>0</v>
      </c>
      <c r="AO5035" s="86">
        <f t="shared" si="4039"/>
        <v>0</v>
      </c>
      <c r="AP5035" s="88">
        <f t="shared" si="4039"/>
        <v>0</v>
      </c>
      <c r="AQ5035" s="86">
        <f t="shared" si="4039"/>
        <v>0</v>
      </c>
      <c r="AR5035" s="88">
        <f t="shared" si="4039"/>
        <v>0</v>
      </c>
      <c r="AS5035" s="86">
        <f t="shared" si="4039"/>
        <v>0</v>
      </c>
      <c r="AT5035" s="88">
        <f t="shared" si="4039"/>
        <v>0</v>
      </c>
      <c r="AU5035" s="86">
        <f t="shared" si="4039"/>
        <v>0</v>
      </c>
      <c r="AV5035" s="86">
        <f t="shared" si="4011"/>
        <v>0</v>
      </c>
      <c r="AW5035" s="93">
        <f t="shared" si="4012"/>
        <v>0</v>
      </c>
      <c r="AY5035" s="86">
        <f t="shared" si="4013"/>
        <v>0</v>
      </c>
      <c r="AZ5035" s="86">
        <f t="shared" si="4014"/>
        <v>0</v>
      </c>
      <c r="BA5035" s="86">
        <f t="shared" si="4015"/>
        <v>0</v>
      </c>
      <c r="BB5035" s="86">
        <f t="shared" si="4016"/>
        <v>0</v>
      </c>
      <c r="BC5035" s="86">
        <f t="shared" si="4017"/>
        <v>0</v>
      </c>
      <c r="BD5035" s="86">
        <f t="shared" si="4018"/>
        <v>0</v>
      </c>
    </row>
    <row r="5036" spans="2:56" x14ac:dyDescent="0.3">
      <c r="B5036" s="169" t="s">
        <v>161</v>
      </c>
      <c r="C5036" s="248"/>
      <c r="D5036" s="249"/>
      <c r="E5036" s="172">
        <f t="shared" si="4004"/>
        <v>0</v>
      </c>
      <c r="F5036" s="248"/>
      <c r="G5036" s="249"/>
      <c r="H5036" s="172">
        <f t="shared" si="4005"/>
        <v>0</v>
      </c>
      <c r="I5036" s="248"/>
      <c r="J5036" s="250"/>
      <c r="K5036" s="174">
        <f t="shared" si="4006"/>
        <v>0</v>
      </c>
      <c r="L5036" s="248"/>
      <c r="M5036" s="250"/>
      <c r="N5036" s="251"/>
      <c r="O5036" s="248"/>
      <c r="P5036" s="251"/>
      <c r="Q5036" s="166">
        <f t="shared" si="4007"/>
        <v>0</v>
      </c>
      <c r="R5036" s="251"/>
      <c r="S5036" s="251"/>
      <c r="T5036" s="167">
        <f t="shared" si="4019"/>
        <v>0</v>
      </c>
      <c r="U5036" s="157"/>
      <c r="V5036" s="248"/>
      <c r="W5036" s="251"/>
      <c r="X5036" s="166">
        <f t="shared" si="4008"/>
        <v>0</v>
      </c>
      <c r="Y5036" s="251"/>
      <c r="Z5036" s="251"/>
      <c r="AA5036" s="167">
        <f t="shared" si="4020"/>
        <v>0</v>
      </c>
      <c r="AB5036" s="157"/>
      <c r="AC5036" s="248"/>
      <c r="AD5036" s="251"/>
      <c r="AE5036" s="166">
        <f t="shared" si="4009"/>
        <v>0</v>
      </c>
      <c r="AF5036" s="251"/>
      <c r="AG5036" s="251"/>
      <c r="AH5036" s="167">
        <f t="shared" si="4021"/>
        <v>0</v>
      </c>
      <c r="AJ5036" s="252"/>
      <c r="AK5036" s="253"/>
      <c r="AL5036" s="254"/>
      <c r="AM5036" s="253"/>
      <c r="AN5036" s="254"/>
      <c r="AO5036" s="253"/>
      <c r="AP5036" s="254"/>
      <c r="AQ5036" s="253"/>
      <c r="AR5036" s="254"/>
      <c r="AS5036" s="253"/>
      <c r="AT5036" s="254"/>
      <c r="AU5036" s="253"/>
      <c r="AV5036" s="163">
        <f t="shared" si="4011"/>
        <v>0</v>
      </c>
      <c r="AW5036" s="168">
        <f t="shared" si="4012"/>
        <v>0</v>
      </c>
      <c r="AY5036" s="163">
        <f t="shared" si="4013"/>
        <v>0</v>
      </c>
      <c r="AZ5036" s="163">
        <f t="shared" si="4014"/>
        <v>0</v>
      </c>
      <c r="BA5036" s="163">
        <f t="shared" si="4015"/>
        <v>0</v>
      </c>
      <c r="BB5036" s="163">
        <f t="shared" si="4016"/>
        <v>0</v>
      </c>
      <c r="BC5036" s="163">
        <f t="shared" si="4017"/>
        <v>0</v>
      </c>
      <c r="BD5036" s="163">
        <f t="shared" si="4018"/>
        <v>0</v>
      </c>
    </row>
    <row r="5037" spans="2:56" x14ac:dyDescent="0.3">
      <c r="B5037" s="169" t="s">
        <v>162</v>
      </c>
      <c r="C5037" s="248"/>
      <c r="D5037" s="249"/>
      <c r="E5037" s="172">
        <f t="shared" si="4004"/>
        <v>0</v>
      </c>
      <c r="F5037" s="248"/>
      <c r="G5037" s="249"/>
      <c r="H5037" s="172">
        <f t="shared" si="4005"/>
        <v>0</v>
      </c>
      <c r="I5037" s="248"/>
      <c r="J5037" s="250"/>
      <c r="K5037" s="174">
        <f t="shared" si="4006"/>
        <v>0</v>
      </c>
      <c r="L5037" s="248"/>
      <c r="M5037" s="250"/>
      <c r="N5037" s="251"/>
      <c r="O5037" s="248"/>
      <c r="P5037" s="251"/>
      <c r="Q5037" s="166">
        <f t="shared" si="4007"/>
        <v>0</v>
      </c>
      <c r="R5037" s="251"/>
      <c r="S5037" s="251"/>
      <c r="T5037" s="167">
        <f t="shared" si="4019"/>
        <v>0</v>
      </c>
      <c r="U5037" s="157"/>
      <c r="V5037" s="248"/>
      <c r="W5037" s="251"/>
      <c r="X5037" s="166">
        <f t="shared" si="4008"/>
        <v>0</v>
      </c>
      <c r="Y5037" s="251"/>
      <c r="Z5037" s="251"/>
      <c r="AA5037" s="167">
        <f t="shared" si="4020"/>
        <v>0</v>
      </c>
      <c r="AB5037" s="157"/>
      <c r="AC5037" s="248"/>
      <c r="AD5037" s="251"/>
      <c r="AE5037" s="166">
        <f t="shared" si="4009"/>
        <v>0</v>
      </c>
      <c r="AF5037" s="251"/>
      <c r="AG5037" s="251"/>
      <c r="AH5037" s="167">
        <f t="shared" si="4021"/>
        <v>0</v>
      </c>
      <c r="AJ5037" s="252"/>
      <c r="AK5037" s="253"/>
      <c r="AL5037" s="254"/>
      <c r="AM5037" s="253"/>
      <c r="AN5037" s="254"/>
      <c r="AO5037" s="253"/>
      <c r="AP5037" s="254"/>
      <c r="AQ5037" s="253"/>
      <c r="AR5037" s="254"/>
      <c r="AS5037" s="253"/>
      <c r="AT5037" s="254"/>
      <c r="AU5037" s="253"/>
      <c r="AV5037" s="163">
        <f t="shared" si="4011"/>
        <v>0</v>
      </c>
      <c r="AW5037" s="168">
        <f t="shared" si="4012"/>
        <v>0</v>
      </c>
      <c r="AY5037" s="163">
        <f t="shared" si="4013"/>
        <v>0</v>
      </c>
      <c r="AZ5037" s="163">
        <f t="shared" si="4014"/>
        <v>0</v>
      </c>
      <c r="BA5037" s="163">
        <f t="shared" si="4015"/>
        <v>0</v>
      </c>
      <c r="BB5037" s="163">
        <f t="shared" si="4016"/>
        <v>0</v>
      </c>
      <c r="BC5037" s="163">
        <f t="shared" si="4017"/>
        <v>0</v>
      </c>
      <c r="BD5037" s="163">
        <f t="shared" si="4018"/>
        <v>0</v>
      </c>
    </row>
    <row r="5038" spans="2:56" x14ac:dyDescent="0.3">
      <c r="B5038" s="169" t="s">
        <v>163</v>
      </c>
      <c r="C5038" s="248"/>
      <c r="D5038" s="249"/>
      <c r="E5038" s="172">
        <f t="shared" si="4004"/>
        <v>0</v>
      </c>
      <c r="F5038" s="248">
        <v>195126</v>
      </c>
      <c r="G5038" s="249">
        <v>195125.49</v>
      </c>
      <c r="H5038" s="172">
        <f t="shared" si="4005"/>
        <v>0.99999738630423418</v>
      </c>
      <c r="I5038" s="248">
        <v>20186</v>
      </c>
      <c r="J5038" s="250">
        <v>20185.5</v>
      </c>
      <c r="K5038" s="174">
        <f t="shared" si="4006"/>
        <v>0.99997523035767366</v>
      </c>
      <c r="L5038" s="248"/>
      <c r="M5038" s="250"/>
      <c r="N5038" s="251"/>
      <c r="O5038" s="248"/>
      <c r="P5038" s="251"/>
      <c r="Q5038" s="166">
        <f t="shared" si="4007"/>
        <v>0</v>
      </c>
      <c r="R5038" s="251"/>
      <c r="S5038" s="251"/>
      <c r="T5038" s="167">
        <f t="shared" si="4019"/>
        <v>0</v>
      </c>
      <c r="U5038" s="157"/>
      <c r="V5038" s="248"/>
      <c r="W5038" s="251"/>
      <c r="X5038" s="166">
        <f t="shared" si="4008"/>
        <v>0</v>
      </c>
      <c r="Y5038" s="251"/>
      <c r="Z5038" s="251"/>
      <c r="AA5038" s="167">
        <f t="shared" si="4020"/>
        <v>0</v>
      </c>
      <c r="AB5038" s="157"/>
      <c r="AC5038" s="248"/>
      <c r="AD5038" s="251"/>
      <c r="AE5038" s="166">
        <f t="shared" si="4009"/>
        <v>0</v>
      </c>
      <c r="AF5038" s="251"/>
      <c r="AG5038" s="251"/>
      <c r="AH5038" s="167">
        <f t="shared" si="4021"/>
        <v>0</v>
      </c>
      <c r="AJ5038" s="252"/>
      <c r="AK5038" s="253"/>
      <c r="AL5038" s="254"/>
      <c r="AM5038" s="253"/>
      <c r="AN5038" s="254"/>
      <c r="AO5038" s="253"/>
      <c r="AP5038" s="254"/>
      <c r="AQ5038" s="253"/>
      <c r="AR5038" s="254"/>
      <c r="AS5038" s="253"/>
      <c r="AT5038" s="254"/>
      <c r="AU5038" s="253"/>
      <c r="AV5038" s="163">
        <f t="shared" si="4011"/>
        <v>0</v>
      </c>
      <c r="AW5038" s="168">
        <f t="shared" si="4012"/>
        <v>0</v>
      </c>
      <c r="AY5038" s="163">
        <f t="shared" si="4013"/>
        <v>0</v>
      </c>
      <c r="AZ5038" s="163">
        <f t="shared" si="4014"/>
        <v>0</v>
      </c>
      <c r="BA5038" s="163">
        <f t="shared" si="4015"/>
        <v>0</v>
      </c>
      <c r="BB5038" s="163">
        <f t="shared" si="4016"/>
        <v>0</v>
      </c>
      <c r="BC5038" s="163">
        <f t="shared" si="4017"/>
        <v>0</v>
      </c>
      <c r="BD5038" s="163">
        <f t="shared" si="4018"/>
        <v>0</v>
      </c>
    </row>
    <row r="5039" spans="2:56" x14ac:dyDescent="0.3">
      <c r="B5039" s="169" t="s">
        <v>164</v>
      </c>
      <c r="C5039" s="248"/>
      <c r="D5039" s="249"/>
      <c r="E5039" s="172">
        <f t="shared" si="4004"/>
        <v>0</v>
      </c>
      <c r="F5039" s="248"/>
      <c r="G5039" s="249"/>
      <c r="H5039" s="172">
        <f t="shared" si="4005"/>
        <v>0</v>
      </c>
      <c r="I5039" s="248"/>
      <c r="J5039" s="250"/>
      <c r="K5039" s="174">
        <f t="shared" si="4006"/>
        <v>0</v>
      </c>
      <c r="L5039" s="248"/>
      <c r="M5039" s="250"/>
      <c r="N5039" s="251"/>
      <c r="O5039" s="248"/>
      <c r="P5039" s="251"/>
      <c r="Q5039" s="166">
        <f t="shared" si="4007"/>
        <v>0</v>
      </c>
      <c r="R5039" s="251"/>
      <c r="S5039" s="251"/>
      <c r="T5039" s="167">
        <f t="shared" si="4019"/>
        <v>0</v>
      </c>
      <c r="U5039" s="157"/>
      <c r="V5039" s="248"/>
      <c r="W5039" s="251"/>
      <c r="X5039" s="166">
        <f t="shared" si="4008"/>
        <v>0</v>
      </c>
      <c r="Y5039" s="251"/>
      <c r="Z5039" s="251"/>
      <c r="AA5039" s="167">
        <f t="shared" si="4020"/>
        <v>0</v>
      </c>
      <c r="AB5039" s="157"/>
      <c r="AC5039" s="248"/>
      <c r="AD5039" s="251"/>
      <c r="AE5039" s="166">
        <f t="shared" si="4009"/>
        <v>0</v>
      </c>
      <c r="AF5039" s="251"/>
      <c r="AG5039" s="251"/>
      <c r="AH5039" s="167">
        <f t="shared" si="4021"/>
        <v>0</v>
      </c>
      <c r="AJ5039" s="252"/>
      <c r="AK5039" s="253"/>
      <c r="AL5039" s="254"/>
      <c r="AM5039" s="253"/>
      <c r="AN5039" s="254"/>
      <c r="AO5039" s="253"/>
      <c r="AP5039" s="254"/>
      <c r="AQ5039" s="253"/>
      <c r="AR5039" s="254"/>
      <c r="AS5039" s="253"/>
      <c r="AT5039" s="254"/>
      <c r="AU5039" s="253"/>
      <c r="AV5039" s="163">
        <f t="shared" si="4011"/>
        <v>0</v>
      </c>
      <c r="AW5039" s="168">
        <f t="shared" si="4012"/>
        <v>0</v>
      </c>
      <c r="AY5039" s="163">
        <f t="shared" si="4013"/>
        <v>0</v>
      </c>
      <c r="AZ5039" s="163">
        <f t="shared" si="4014"/>
        <v>0</v>
      </c>
      <c r="BA5039" s="163">
        <f t="shared" si="4015"/>
        <v>0</v>
      </c>
      <c r="BB5039" s="163">
        <f t="shared" si="4016"/>
        <v>0</v>
      </c>
      <c r="BC5039" s="163">
        <f t="shared" si="4017"/>
        <v>0</v>
      </c>
      <c r="BD5039" s="163">
        <f t="shared" si="4018"/>
        <v>0</v>
      </c>
    </row>
    <row r="5040" spans="2:56" x14ac:dyDescent="0.3">
      <c r="B5040" s="179" t="s">
        <v>165</v>
      </c>
      <c r="C5040" s="83">
        <f>SUM(C5041)</f>
        <v>0</v>
      </c>
      <c r="D5040" s="84">
        <f>SUM(D5041)</f>
        <v>0</v>
      </c>
      <c r="E5040" s="85">
        <f t="shared" si="4004"/>
        <v>0</v>
      </c>
      <c r="F5040" s="83">
        <f>SUM(F5041)</f>
        <v>0</v>
      </c>
      <c r="G5040" s="84">
        <f>SUM(G5041)</f>
        <v>0</v>
      </c>
      <c r="H5040" s="85">
        <f t="shared" si="4005"/>
        <v>0</v>
      </c>
      <c r="I5040" s="83">
        <f>SUM(I5041)</f>
        <v>0</v>
      </c>
      <c r="J5040" s="86">
        <f>SUM(J5041)</f>
        <v>0</v>
      </c>
      <c r="K5040" s="87">
        <f t="shared" si="4006"/>
        <v>0</v>
      </c>
      <c r="L5040" s="83">
        <f>SUM(L5041)</f>
        <v>0</v>
      </c>
      <c r="M5040" s="86">
        <f>SUM(M5041)</f>
        <v>0</v>
      </c>
      <c r="N5040" s="88">
        <f>SUM(N5041)</f>
        <v>0</v>
      </c>
      <c r="O5040" s="83">
        <f>SUM(O5041)</f>
        <v>0</v>
      </c>
      <c r="P5040" s="88">
        <f>SUM(P5041)</f>
        <v>0</v>
      </c>
      <c r="Q5040" s="177">
        <f t="shared" si="4007"/>
        <v>0</v>
      </c>
      <c r="R5040" s="88">
        <f>SUM(R5041)</f>
        <v>0</v>
      </c>
      <c r="S5040" s="88">
        <f>SUM(S5041)</f>
        <v>0</v>
      </c>
      <c r="T5040" s="178">
        <f t="shared" si="4019"/>
        <v>0</v>
      </c>
      <c r="U5040" s="157"/>
      <c r="V5040" s="83">
        <f>SUM(V5041)</f>
        <v>0</v>
      </c>
      <c r="W5040" s="88">
        <f>SUM(W5041)</f>
        <v>0</v>
      </c>
      <c r="X5040" s="177">
        <f t="shared" si="4008"/>
        <v>0</v>
      </c>
      <c r="Y5040" s="88">
        <f>SUM(Y5041)</f>
        <v>0</v>
      </c>
      <c r="Z5040" s="88">
        <f>SUM(Z5041)</f>
        <v>0</v>
      </c>
      <c r="AA5040" s="178">
        <f t="shared" si="4020"/>
        <v>0</v>
      </c>
      <c r="AB5040" s="157"/>
      <c r="AC5040" s="83">
        <f>SUM(AC5041)</f>
        <v>0</v>
      </c>
      <c r="AD5040" s="88">
        <f>SUM(AD5041)</f>
        <v>0</v>
      </c>
      <c r="AE5040" s="177">
        <f t="shared" si="4009"/>
        <v>0</v>
      </c>
      <c r="AF5040" s="88">
        <f>SUM(AF5041)</f>
        <v>0</v>
      </c>
      <c r="AG5040" s="88">
        <f>SUM(AG5041)</f>
        <v>0</v>
      </c>
      <c r="AH5040" s="178">
        <f t="shared" si="4021"/>
        <v>0</v>
      </c>
      <c r="AJ5040" s="84">
        <f t="shared" ref="AJ5040:AU5040" si="4040">SUM(AJ5041)</f>
        <v>0</v>
      </c>
      <c r="AK5040" s="86">
        <f t="shared" si="4040"/>
        <v>0</v>
      </c>
      <c r="AL5040" s="88">
        <f t="shared" si="4040"/>
        <v>0</v>
      </c>
      <c r="AM5040" s="86">
        <f t="shared" si="4040"/>
        <v>0</v>
      </c>
      <c r="AN5040" s="88">
        <f t="shared" si="4040"/>
        <v>0</v>
      </c>
      <c r="AO5040" s="86">
        <f t="shared" si="4040"/>
        <v>0</v>
      </c>
      <c r="AP5040" s="88">
        <f t="shared" si="4040"/>
        <v>0</v>
      </c>
      <c r="AQ5040" s="86">
        <f t="shared" si="4040"/>
        <v>0</v>
      </c>
      <c r="AR5040" s="88">
        <f t="shared" si="4040"/>
        <v>0</v>
      </c>
      <c r="AS5040" s="86">
        <f t="shared" si="4040"/>
        <v>0</v>
      </c>
      <c r="AT5040" s="88">
        <f t="shared" si="4040"/>
        <v>0</v>
      </c>
      <c r="AU5040" s="86">
        <f t="shared" si="4040"/>
        <v>0</v>
      </c>
      <c r="AV5040" s="86">
        <f t="shared" si="4011"/>
        <v>0</v>
      </c>
      <c r="AW5040" s="93">
        <f t="shared" si="4012"/>
        <v>0</v>
      </c>
      <c r="AY5040" s="86">
        <f t="shared" si="4013"/>
        <v>0</v>
      </c>
      <c r="AZ5040" s="86">
        <f t="shared" si="4014"/>
        <v>0</v>
      </c>
      <c r="BA5040" s="86">
        <f t="shared" si="4015"/>
        <v>0</v>
      </c>
      <c r="BB5040" s="86">
        <f t="shared" si="4016"/>
        <v>0</v>
      </c>
      <c r="BC5040" s="86">
        <f t="shared" si="4017"/>
        <v>0</v>
      </c>
      <c r="BD5040" s="86">
        <f t="shared" si="4018"/>
        <v>0</v>
      </c>
    </row>
    <row r="5041" spans="2:56" x14ac:dyDescent="0.3">
      <c r="B5041" s="169" t="s">
        <v>166</v>
      </c>
      <c r="C5041" s="248"/>
      <c r="D5041" s="249"/>
      <c r="E5041" s="172">
        <f t="shared" ref="E5041:E5104" si="4041">IFERROR(D5041/C5041,0)</f>
        <v>0</v>
      </c>
      <c r="F5041" s="248"/>
      <c r="G5041" s="249"/>
      <c r="H5041" s="172">
        <f t="shared" ref="H5041:H5104" si="4042">IFERROR(G5041/F5041,0)</f>
        <v>0</v>
      </c>
      <c r="I5041" s="248"/>
      <c r="J5041" s="250"/>
      <c r="K5041" s="174">
        <f t="shared" ref="K5041:K5104" si="4043">IFERROR(J5041/I5041,0)</f>
        <v>0</v>
      </c>
      <c r="L5041" s="248"/>
      <c r="M5041" s="250"/>
      <c r="N5041" s="251"/>
      <c r="O5041" s="248"/>
      <c r="P5041" s="251"/>
      <c r="Q5041" s="166">
        <f t="shared" ref="Q5041:Q5104" si="4044">SUM(O5041:P5041)</f>
        <v>0</v>
      </c>
      <c r="R5041" s="251"/>
      <c r="S5041" s="251"/>
      <c r="T5041" s="167">
        <f t="shared" si="4019"/>
        <v>0</v>
      </c>
      <c r="U5041" s="157"/>
      <c r="V5041" s="248"/>
      <c r="W5041" s="251"/>
      <c r="X5041" s="166">
        <f t="shared" ref="X5041:X5104" si="4045">SUM(V5041:W5041)</f>
        <v>0</v>
      </c>
      <c r="Y5041" s="251"/>
      <c r="Z5041" s="251"/>
      <c r="AA5041" s="167">
        <f t="shared" si="4020"/>
        <v>0</v>
      </c>
      <c r="AB5041" s="157"/>
      <c r="AC5041" s="248"/>
      <c r="AD5041" s="251"/>
      <c r="AE5041" s="166">
        <f t="shared" ref="AE5041:AE5104" si="4046">SUM(AC5041:AD5041)</f>
        <v>0</v>
      </c>
      <c r="AF5041" s="251"/>
      <c r="AG5041" s="251"/>
      <c r="AH5041" s="167">
        <f t="shared" si="4021"/>
        <v>0</v>
      </c>
      <c r="AJ5041" s="252"/>
      <c r="AK5041" s="253"/>
      <c r="AL5041" s="254"/>
      <c r="AM5041" s="253"/>
      <c r="AN5041" s="254"/>
      <c r="AO5041" s="253"/>
      <c r="AP5041" s="254"/>
      <c r="AQ5041" s="253"/>
      <c r="AR5041" s="254"/>
      <c r="AS5041" s="253"/>
      <c r="AT5041" s="254"/>
      <c r="AU5041" s="253"/>
      <c r="AV5041" s="163">
        <f t="shared" ref="AV5041:AV5104" si="4047">SUM(AJ5041:AU5041)</f>
        <v>0</v>
      </c>
      <c r="AW5041" s="168">
        <f t="shared" ref="AW5041:AW5104" si="4048">T5041-AV5041</f>
        <v>0</v>
      </c>
      <c r="AY5041" s="163">
        <f t="shared" ref="AY5041:AY5104" si="4049">SUM(AJ5041:AL5041)</f>
        <v>0</v>
      </c>
      <c r="AZ5041" s="163">
        <f t="shared" ref="AZ5041:AZ5104" si="4050">SUM(AM5041:AO5041)</f>
        <v>0</v>
      </c>
      <c r="BA5041" s="163">
        <f t="shared" ref="BA5041:BA5104" si="4051">SUM(AP5041:AR5041)</f>
        <v>0</v>
      </c>
      <c r="BB5041" s="163">
        <f t="shared" ref="BB5041:BB5104" si="4052">SUM(AS5041:AU5041)</f>
        <v>0</v>
      </c>
      <c r="BC5041" s="163">
        <f t="shared" ref="BC5041:BC5104" si="4053">SUM(AY5041,AZ5041,BA5041,BB5041)</f>
        <v>0</v>
      </c>
      <c r="BD5041" s="163">
        <f t="shared" ref="BD5041:BD5104" si="4054">T5041-BC5041</f>
        <v>0</v>
      </c>
    </row>
    <row r="5042" spans="2:56" x14ac:dyDescent="0.3">
      <c r="B5042" s="179" t="s">
        <v>167</v>
      </c>
      <c r="C5042" s="83">
        <f>SUM(C5043:C5048)</f>
        <v>812985</v>
      </c>
      <c r="D5042" s="84">
        <f>SUM(D5043:D5048)</f>
        <v>678916.90999999992</v>
      </c>
      <c r="E5042" s="85">
        <f t="shared" si="4041"/>
        <v>0.83509155765481513</v>
      </c>
      <c r="F5042" s="83">
        <f>SUM(F5043:F5048)</f>
        <v>1081576</v>
      </c>
      <c r="G5042" s="84">
        <f>SUM(G5043:G5048)</f>
        <v>1081538.17</v>
      </c>
      <c r="H5042" s="85">
        <f t="shared" si="4042"/>
        <v>0.99996502326235037</v>
      </c>
      <c r="I5042" s="83">
        <f>SUM(I5043:I5048)</f>
        <v>1389342</v>
      </c>
      <c r="J5042" s="86">
        <f>SUM(J5043:J5048)</f>
        <v>1389312.4500000002</v>
      </c>
      <c r="K5042" s="87">
        <f t="shared" si="4043"/>
        <v>0.99997873093881862</v>
      </c>
      <c r="L5042" s="83">
        <f>SUM(L5043:L5048)</f>
        <v>580000</v>
      </c>
      <c r="M5042" s="86">
        <f>SUM(M5043:M5048)</f>
        <v>1340000</v>
      </c>
      <c r="N5042" s="88">
        <f>SUM(N5043:N5048)</f>
        <v>0</v>
      </c>
      <c r="O5042" s="83">
        <f>SUM(O5043:O5048)</f>
        <v>0</v>
      </c>
      <c r="P5042" s="88">
        <f>SUM(P5043:P5048)</f>
        <v>698000</v>
      </c>
      <c r="Q5042" s="177">
        <f t="shared" si="4044"/>
        <v>698000</v>
      </c>
      <c r="R5042" s="88">
        <f>SUM(R5043:R5048)</f>
        <v>0</v>
      </c>
      <c r="S5042" s="88">
        <f>SUM(S5043:S5048)</f>
        <v>0</v>
      </c>
      <c r="T5042" s="178">
        <f t="shared" ref="T5042:T5105" si="4055">SUM(Q5042:S5042)</f>
        <v>698000</v>
      </c>
      <c r="U5042" s="157"/>
      <c r="V5042" s="83">
        <f>SUM(V5043:V5048)</f>
        <v>0</v>
      </c>
      <c r="W5042" s="88">
        <f>SUM(W5043:W5048)</f>
        <v>0</v>
      </c>
      <c r="X5042" s="177">
        <f t="shared" si="4045"/>
        <v>0</v>
      </c>
      <c r="Y5042" s="88">
        <f>SUM(Y5043:Y5048)</f>
        <v>0</v>
      </c>
      <c r="Z5042" s="88">
        <f>SUM(Z5043:Z5048)</f>
        <v>0</v>
      </c>
      <c r="AA5042" s="178">
        <f t="shared" ref="AA5042:AA5105" si="4056">SUM(X5042:Z5042)</f>
        <v>0</v>
      </c>
      <c r="AB5042" s="157"/>
      <c r="AC5042" s="83">
        <f>SUM(AC5043:AC5048)</f>
        <v>0</v>
      </c>
      <c r="AD5042" s="88">
        <f>SUM(AD5043:AD5048)</f>
        <v>0</v>
      </c>
      <c r="AE5042" s="177">
        <f t="shared" si="4046"/>
        <v>0</v>
      </c>
      <c r="AF5042" s="88">
        <f>SUM(AF5043:AF5048)</f>
        <v>0</v>
      </c>
      <c r="AG5042" s="88">
        <f>SUM(AG5043:AG5048)</f>
        <v>0</v>
      </c>
      <c r="AH5042" s="178">
        <f t="shared" ref="AH5042:AH5105" si="4057">SUM(AE5042:AG5042)</f>
        <v>0</v>
      </c>
      <c r="AJ5042" s="84">
        <f t="shared" ref="AJ5042:AU5042" si="4058">SUM(AJ5043:AJ5048)</f>
        <v>59500</v>
      </c>
      <c r="AK5042" s="86">
        <f t="shared" si="4058"/>
        <v>59500</v>
      </c>
      <c r="AL5042" s="88">
        <f t="shared" si="4058"/>
        <v>59500</v>
      </c>
      <c r="AM5042" s="86">
        <f t="shared" si="4058"/>
        <v>59500</v>
      </c>
      <c r="AN5042" s="88">
        <f t="shared" si="4058"/>
        <v>59500</v>
      </c>
      <c r="AO5042" s="86">
        <f t="shared" si="4058"/>
        <v>59500</v>
      </c>
      <c r="AP5042" s="88">
        <f t="shared" si="4058"/>
        <v>59500</v>
      </c>
      <c r="AQ5042" s="86">
        <f t="shared" si="4058"/>
        <v>59500</v>
      </c>
      <c r="AR5042" s="88">
        <f t="shared" si="4058"/>
        <v>59500</v>
      </c>
      <c r="AS5042" s="86">
        <f t="shared" si="4058"/>
        <v>54500</v>
      </c>
      <c r="AT5042" s="88">
        <f t="shared" si="4058"/>
        <v>54000</v>
      </c>
      <c r="AU5042" s="86">
        <f t="shared" si="4058"/>
        <v>54000</v>
      </c>
      <c r="AV5042" s="86">
        <f t="shared" si="4047"/>
        <v>698000</v>
      </c>
      <c r="AW5042" s="93">
        <f t="shared" si="4048"/>
        <v>0</v>
      </c>
      <c r="AY5042" s="86">
        <f t="shared" si="4049"/>
        <v>178500</v>
      </c>
      <c r="AZ5042" s="86">
        <f t="shared" si="4050"/>
        <v>178500</v>
      </c>
      <c r="BA5042" s="86">
        <f t="shared" si="4051"/>
        <v>178500</v>
      </c>
      <c r="BB5042" s="86">
        <f t="shared" si="4052"/>
        <v>162500</v>
      </c>
      <c r="BC5042" s="86">
        <f t="shared" si="4053"/>
        <v>698000</v>
      </c>
      <c r="BD5042" s="86">
        <f t="shared" si="4054"/>
        <v>0</v>
      </c>
    </row>
    <row r="5043" spans="2:56" x14ac:dyDescent="0.3">
      <c r="B5043" s="169" t="s">
        <v>168</v>
      </c>
      <c r="C5043" s="248">
        <v>719710</v>
      </c>
      <c r="D5043" s="249">
        <v>585642.6</v>
      </c>
      <c r="E5043" s="172">
        <f t="shared" si="4041"/>
        <v>0.81372024843339674</v>
      </c>
      <c r="F5043" s="248">
        <v>969991</v>
      </c>
      <c r="G5043" s="249">
        <v>969956.3</v>
      </c>
      <c r="H5043" s="172">
        <f t="shared" si="4042"/>
        <v>0.9999642264722044</v>
      </c>
      <c r="I5043" s="248">
        <v>1168269</v>
      </c>
      <c r="J5043" s="250">
        <v>1168249.56</v>
      </c>
      <c r="K5043" s="174">
        <f t="shared" si="4043"/>
        <v>0.99998335999671317</v>
      </c>
      <c r="L5043" s="248">
        <f>530000-14000</f>
        <v>516000</v>
      </c>
      <c r="M5043" s="250">
        <v>1126000</v>
      </c>
      <c r="N5043" s="251"/>
      <c r="O5043" s="248"/>
      <c r="P5043" s="251">
        <v>598000</v>
      </c>
      <c r="Q5043" s="166">
        <f t="shared" si="4044"/>
        <v>598000</v>
      </c>
      <c r="R5043" s="251"/>
      <c r="S5043" s="251"/>
      <c r="T5043" s="167">
        <f t="shared" si="4055"/>
        <v>598000</v>
      </c>
      <c r="U5043" s="157"/>
      <c r="V5043" s="248"/>
      <c r="W5043" s="251"/>
      <c r="X5043" s="166">
        <f t="shared" si="4045"/>
        <v>0</v>
      </c>
      <c r="Y5043" s="251"/>
      <c r="Z5043" s="251"/>
      <c r="AA5043" s="167">
        <f t="shared" si="4056"/>
        <v>0</v>
      </c>
      <c r="AB5043" s="157"/>
      <c r="AC5043" s="248"/>
      <c r="AD5043" s="251"/>
      <c r="AE5043" s="166">
        <f t="shared" si="4046"/>
        <v>0</v>
      </c>
      <c r="AF5043" s="251"/>
      <c r="AG5043" s="251"/>
      <c r="AH5043" s="167">
        <f t="shared" si="4057"/>
        <v>0</v>
      </c>
      <c r="AJ5043" s="252">
        <v>49833.33</v>
      </c>
      <c r="AK5043" s="253">
        <v>49833.33</v>
      </c>
      <c r="AL5043" s="254">
        <v>49833.33</v>
      </c>
      <c r="AM5043" s="253">
        <v>49833.33</v>
      </c>
      <c r="AN5043" s="254">
        <v>49833.33</v>
      </c>
      <c r="AO5043" s="253">
        <v>49833.33</v>
      </c>
      <c r="AP5043" s="254">
        <v>49833.33</v>
      </c>
      <c r="AQ5043" s="253">
        <v>49833.33</v>
      </c>
      <c r="AR5043" s="254">
        <v>49833.33</v>
      </c>
      <c r="AS5043" s="253">
        <v>49833.33</v>
      </c>
      <c r="AT5043" s="254">
        <v>49833.33</v>
      </c>
      <c r="AU5043" s="253">
        <f>49833.33+0.04</f>
        <v>49833.37</v>
      </c>
      <c r="AV5043" s="163">
        <f t="shared" si="4047"/>
        <v>598000.00000000012</v>
      </c>
      <c r="AW5043" s="168">
        <f t="shared" si="4048"/>
        <v>0</v>
      </c>
      <c r="AY5043" s="163">
        <f t="shared" si="4049"/>
        <v>149499.99</v>
      </c>
      <c r="AZ5043" s="163">
        <f t="shared" si="4050"/>
        <v>149499.99</v>
      </c>
      <c r="BA5043" s="163">
        <f t="shared" si="4051"/>
        <v>149499.99</v>
      </c>
      <c r="BB5043" s="163">
        <f t="shared" si="4052"/>
        <v>149500.03</v>
      </c>
      <c r="BC5043" s="163">
        <f t="shared" si="4053"/>
        <v>598000</v>
      </c>
      <c r="BD5043" s="163">
        <f t="shared" si="4054"/>
        <v>0</v>
      </c>
    </row>
    <row r="5044" spans="2:56" x14ac:dyDescent="0.3">
      <c r="B5044" s="169" t="s">
        <v>169</v>
      </c>
      <c r="C5044" s="248">
        <v>93275</v>
      </c>
      <c r="D5044" s="249">
        <v>93274.31</v>
      </c>
      <c r="E5044" s="172">
        <f t="shared" si="4041"/>
        <v>0.99999260251943178</v>
      </c>
      <c r="F5044" s="248">
        <v>98425</v>
      </c>
      <c r="G5044" s="249">
        <v>98422.68</v>
      </c>
      <c r="H5044" s="172">
        <f t="shared" si="4042"/>
        <v>0.99997642875285742</v>
      </c>
      <c r="I5044" s="248">
        <v>132814</v>
      </c>
      <c r="J5044" s="250">
        <v>132813.87</v>
      </c>
      <c r="K5044" s="174">
        <f t="shared" si="4043"/>
        <v>0.99999902118752537</v>
      </c>
      <c r="L5044" s="248">
        <v>50000</v>
      </c>
      <c r="M5044" s="250">
        <v>140000</v>
      </c>
      <c r="N5044" s="251"/>
      <c r="O5044" s="248"/>
      <c r="P5044" s="251">
        <v>50000</v>
      </c>
      <c r="Q5044" s="166">
        <f t="shared" si="4044"/>
        <v>50000</v>
      </c>
      <c r="R5044" s="251"/>
      <c r="S5044" s="251"/>
      <c r="T5044" s="167">
        <f t="shared" si="4055"/>
        <v>50000</v>
      </c>
      <c r="U5044" s="157"/>
      <c r="V5044" s="248"/>
      <c r="W5044" s="251"/>
      <c r="X5044" s="166">
        <f t="shared" si="4045"/>
        <v>0</v>
      </c>
      <c r="Y5044" s="251"/>
      <c r="Z5044" s="251"/>
      <c r="AA5044" s="167">
        <f t="shared" si="4056"/>
        <v>0</v>
      </c>
      <c r="AB5044" s="157"/>
      <c r="AC5044" s="248"/>
      <c r="AD5044" s="251"/>
      <c r="AE5044" s="166">
        <f t="shared" si="4046"/>
        <v>0</v>
      </c>
      <c r="AF5044" s="251"/>
      <c r="AG5044" s="251"/>
      <c r="AH5044" s="167">
        <f t="shared" si="4057"/>
        <v>0</v>
      </c>
      <c r="AJ5044" s="252">
        <v>5500</v>
      </c>
      <c r="AK5044" s="253">
        <v>5500</v>
      </c>
      <c r="AL5044" s="254">
        <v>5500</v>
      </c>
      <c r="AM5044" s="253">
        <v>5500</v>
      </c>
      <c r="AN5044" s="254">
        <v>5500</v>
      </c>
      <c r="AO5044" s="253">
        <v>5500</v>
      </c>
      <c r="AP5044" s="254">
        <v>5500</v>
      </c>
      <c r="AQ5044" s="253">
        <v>5500</v>
      </c>
      <c r="AR5044" s="254">
        <v>5500</v>
      </c>
      <c r="AS5044" s="253">
        <v>500</v>
      </c>
      <c r="AT5044" s="254"/>
      <c r="AU5044" s="253"/>
      <c r="AV5044" s="163">
        <f t="shared" si="4047"/>
        <v>50000</v>
      </c>
      <c r="AW5044" s="168">
        <f t="shared" si="4048"/>
        <v>0</v>
      </c>
      <c r="AY5044" s="163">
        <f t="shared" si="4049"/>
        <v>16500</v>
      </c>
      <c r="AZ5044" s="163">
        <f t="shared" si="4050"/>
        <v>16500</v>
      </c>
      <c r="BA5044" s="163">
        <f t="shared" si="4051"/>
        <v>16500</v>
      </c>
      <c r="BB5044" s="163">
        <f t="shared" si="4052"/>
        <v>500</v>
      </c>
      <c r="BC5044" s="163">
        <f t="shared" si="4053"/>
        <v>50000</v>
      </c>
      <c r="BD5044" s="163">
        <f t="shared" si="4054"/>
        <v>0</v>
      </c>
    </row>
    <row r="5045" spans="2:56" x14ac:dyDescent="0.3">
      <c r="B5045" s="169" t="s">
        <v>170</v>
      </c>
      <c r="C5045" s="248"/>
      <c r="D5045" s="249"/>
      <c r="E5045" s="172">
        <f t="shared" si="4041"/>
        <v>0</v>
      </c>
      <c r="F5045" s="248"/>
      <c r="G5045" s="249"/>
      <c r="H5045" s="172">
        <f t="shared" si="4042"/>
        <v>0</v>
      </c>
      <c r="I5045" s="248">
        <v>16094</v>
      </c>
      <c r="J5045" s="250">
        <v>16093.009999999998</v>
      </c>
      <c r="K5045" s="174">
        <f t="shared" si="4043"/>
        <v>0.99993848639244431</v>
      </c>
      <c r="L5045" s="248"/>
      <c r="M5045" s="250">
        <v>40000</v>
      </c>
      <c r="N5045" s="251"/>
      <c r="O5045" s="248"/>
      <c r="P5045" s="251"/>
      <c r="Q5045" s="166">
        <f t="shared" si="4044"/>
        <v>0</v>
      </c>
      <c r="R5045" s="251"/>
      <c r="S5045" s="251"/>
      <c r="T5045" s="167">
        <f t="shared" si="4055"/>
        <v>0</v>
      </c>
      <c r="U5045" s="157"/>
      <c r="V5045" s="248"/>
      <c r="W5045" s="251"/>
      <c r="X5045" s="166">
        <f t="shared" si="4045"/>
        <v>0</v>
      </c>
      <c r="Y5045" s="251"/>
      <c r="Z5045" s="251"/>
      <c r="AA5045" s="167">
        <f t="shared" si="4056"/>
        <v>0</v>
      </c>
      <c r="AB5045" s="157"/>
      <c r="AC5045" s="248"/>
      <c r="AD5045" s="251"/>
      <c r="AE5045" s="166">
        <f t="shared" si="4046"/>
        <v>0</v>
      </c>
      <c r="AF5045" s="251"/>
      <c r="AG5045" s="251"/>
      <c r="AH5045" s="167">
        <f t="shared" si="4057"/>
        <v>0</v>
      </c>
      <c r="AJ5045" s="252"/>
      <c r="AK5045" s="253"/>
      <c r="AL5045" s="254"/>
      <c r="AM5045" s="253"/>
      <c r="AN5045" s="254"/>
      <c r="AO5045" s="253"/>
      <c r="AP5045" s="254"/>
      <c r="AQ5045" s="253"/>
      <c r="AR5045" s="254"/>
      <c r="AS5045" s="253"/>
      <c r="AT5045" s="254"/>
      <c r="AU5045" s="253"/>
      <c r="AV5045" s="163">
        <f t="shared" si="4047"/>
        <v>0</v>
      </c>
      <c r="AW5045" s="168">
        <f t="shared" si="4048"/>
        <v>0</v>
      </c>
      <c r="AY5045" s="163">
        <f t="shared" si="4049"/>
        <v>0</v>
      </c>
      <c r="AZ5045" s="163">
        <f t="shared" si="4050"/>
        <v>0</v>
      </c>
      <c r="BA5045" s="163">
        <f t="shared" si="4051"/>
        <v>0</v>
      </c>
      <c r="BB5045" s="163">
        <f t="shared" si="4052"/>
        <v>0</v>
      </c>
      <c r="BC5045" s="163">
        <f t="shared" si="4053"/>
        <v>0</v>
      </c>
      <c r="BD5045" s="163">
        <f t="shared" si="4054"/>
        <v>0</v>
      </c>
    </row>
    <row r="5046" spans="2:56" x14ac:dyDescent="0.3">
      <c r="B5046" s="169" t="s">
        <v>171</v>
      </c>
      <c r="C5046" s="248"/>
      <c r="D5046" s="249"/>
      <c r="E5046" s="172">
        <f t="shared" si="4041"/>
        <v>0</v>
      </c>
      <c r="F5046" s="248">
        <v>13160</v>
      </c>
      <c r="G5046" s="249">
        <v>13159.19</v>
      </c>
      <c r="H5046" s="172">
        <f t="shared" si="4042"/>
        <v>0.99993844984802438</v>
      </c>
      <c r="I5046" s="248">
        <v>23920</v>
      </c>
      <c r="J5046" s="250">
        <v>23915.200000000001</v>
      </c>
      <c r="K5046" s="174">
        <f t="shared" si="4043"/>
        <v>0.99979933110367891</v>
      </c>
      <c r="L5046" s="248">
        <v>14000</v>
      </c>
      <c r="M5046" s="250">
        <v>34000</v>
      </c>
      <c r="N5046" s="251"/>
      <c r="O5046" s="248"/>
      <c r="P5046" s="251">
        <v>50000</v>
      </c>
      <c r="Q5046" s="166">
        <f t="shared" si="4044"/>
        <v>50000</v>
      </c>
      <c r="R5046" s="251"/>
      <c r="S5046" s="251"/>
      <c r="T5046" s="167">
        <f t="shared" si="4055"/>
        <v>50000</v>
      </c>
      <c r="U5046" s="157"/>
      <c r="V5046" s="248"/>
      <c r="W5046" s="251"/>
      <c r="X5046" s="166">
        <f t="shared" si="4045"/>
        <v>0</v>
      </c>
      <c r="Y5046" s="251"/>
      <c r="Z5046" s="251"/>
      <c r="AA5046" s="167">
        <f t="shared" si="4056"/>
        <v>0</v>
      </c>
      <c r="AB5046" s="157"/>
      <c r="AC5046" s="248"/>
      <c r="AD5046" s="251"/>
      <c r="AE5046" s="166">
        <f t="shared" si="4046"/>
        <v>0</v>
      </c>
      <c r="AF5046" s="251"/>
      <c r="AG5046" s="251"/>
      <c r="AH5046" s="167">
        <f t="shared" si="4057"/>
        <v>0</v>
      </c>
      <c r="AJ5046" s="252">
        <v>4166.67</v>
      </c>
      <c r="AK5046" s="253">
        <v>4166.67</v>
      </c>
      <c r="AL5046" s="254">
        <v>4166.67</v>
      </c>
      <c r="AM5046" s="253">
        <v>4166.67</v>
      </c>
      <c r="AN5046" s="254">
        <v>4166.67</v>
      </c>
      <c r="AO5046" s="253">
        <v>4166.67</v>
      </c>
      <c r="AP5046" s="254">
        <v>4166.67</v>
      </c>
      <c r="AQ5046" s="253">
        <v>4166.67</v>
      </c>
      <c r="AR5046" s="254">
        <v>4166.67</v>
      </c>
      <c r="AS5046" s="253">
        <v>4166.67</v>
      </c>
      <c r="AT5046" s="254">
        <v>4166.67</v>
      </c>
      <c r="AU5046" s="253">
        <f>4166.67-0.04</f>
        <v>4166.63</v>
      </c>
      <c r="AV5046" s="163">
        <f t="shared" si="4047"/>
        <v>49999.999999999985</v>
      </c>
      <c r="AW5046" s="168">
        <f t="shared" si="4048"/>
        <v>0</v>
      </c>
      <c r="AY5046" s="163">
        <f t="shared" si="4049"/>
        <v>12500.01</v>
      </c>
      <c r="AZ5046" s="163">
        <f t="shared" si="4050"/>
        <v>12500.01</v>
      </c>
      <c r="BA5046" s="163">
        <f t="shared" si="4051"/>
        <v>12500.01</v>
      </c>
      <c r="BB5046" s="163">
        <f t="shared" si="4052"/>
        <v>12499.970000000001</v>
      </c>
      <c r="BC5046" s="163">
        <f t="shared" si="4053"/>
        <v>50000</v>
      </c>
      <c r="BD5046" s="163">
        <f t="shared" si="4054"/>
        <v>0</v>
      </c>
    </row>
    <row r="5047" spans="2:56" x14ac:dyDescent="0.3">
      <c r="B5047" s="169" t="s">
        <v>172</v>
      </c>
      <c r="C5047" s="248"/>
      <c r="D5047" s="249"/>
      <c r="E5047" s="172">
        <f t="shared" si="4041"/>
        <v>0</v>
      </c>
      <c r="F5047" s="248"/>
      <c r="G5047" s="249"/>
      <c r="H5047" s="172">
        <f t="shared" si="4042"/>
        <v>0</v>
      </c>
      <c r="I5047" s="248">
        <v>48245</v>
      </c>
      <c r="J5047" s="250">
        <v>48240.81</v>
      </c>
      <c r="K5047" s="174">
        <f t="shared" si="4043"/>
        <v>0.99991315162192973</v>
      </c>
      <c r="L5047" s="248"/>
      <c r="M5047" s="250"/>
      <c r="N5047" s="251"/>
      <c r="O5047" s="248"/>
      <c r="P5047" s="251"/>
      <c r="Q5047" s="166">
        <f t="shared" si="4044"/>
        <v>0</v>
      </c>
      <c r="R5047" s="251"/>
      <c r="S5047" s="251"/>
      <c r="T5047" s="167">
        <f t="shared" si="4055"/>
        <v>0</v>
      </c>
      <c r="U5047" s="157"/>
      <c r="V5047" s="248"/>
      <c r="W5047" s="251"/>
      <c r="X5047" s="166">
        <f t="shared" si="4045"/>
        <v>0</v>
      </c>
      <c r="Y5047" s="251"/>
      <c r="Z5047" s="251"/>
      <c r="AA5047" s="167">
        <f t="shared" si="4056"/>
        <v>0</v>
      </c>
      <c r="AB5047" s="157"/>
      <c r="AC5047" s="248"/>
      <c r="AD5047" s="251"/>
      <c r="AE5047" s="166">
        <f t="shared" si="4046"/>
        <v>0</v>
      </c>
      <c r="AF5047" s="251"/>
      <c r="AG5047" s="251"/>
      <c r="AH5047" s="167">
        <f t="shared" si="4057"/>
        <v>0</v>
      </c>
      <c r="AJ5047" s="252"/>
      <c r="AK5047" s="253"/>
      <c r="AL5047" s="254"/>
      <c r="AM5047" s="253"/>
      <c r="AN5047" s="254"/>
      <c r="AO5047" s="253"/>
      <c r="AP5047" s="254"/>
      <c r="AQ5047" s="253"/>
      <c r="AR5047" s="254"/>
      <c r="AS5047" s="253"/>
      <c r="AT5047" s="254"/>
      <c r="AU5047" s="253"/>
      <c r="AV5047" s="163">
        <f t="shared" si="4047"/>
        <v>0</v>
      </c>
      <c r="AW5047" s="168">
        <f t="shared" si="4048"/>
        <v>0</v>
      </c>
      <c r="AY5047" s="163">
        <f t="shared" si="4049"/>
        <v>0</v>
      </c>
      <c r="AZ5047" s="163">
        <f t="shared" si="4050"/>
        <v>0</v>
      </c>
      <c r="BA5047" s="163">
        <f t="shared" si="4051"/>
        <v>0</v>
      </c>
      <c r="BB5047" s="163">
        <f t="shared" si="4052"/>
        <v>0</v>
      </c>
      <c r="BC5047" s="163">
        <f t="shared" si="4053"/>
        <v>0</v>
      </c>
      <c r="BD5047" s="163">
        <f t="shared" si="4054"/>
        <v>0</v>
      </c>
    </row>
    <row r="5048" spans="2:56" x14ac:dyDescent="0.3">
      <c r="B5048" s="169" t="s">
        <v>173</v>
      </c>
      <c r="C5048" s="248"/>
      <c r="D5048" s="249"/>
      <c r="E5048" s="172">
        <f t="shared" si="4041"/>
        <v>0</v>
      </c>
      <c r="F5048" s="248"/>
      <c r="G5048" s="249"/>
      <c r="H5048" s="172">
        <f t="shared" si="4042"/>
        <v>0</v>
      </c>
      <c r="I5048" s="248"/>
      <c r="J5048" s="250"/>
      <c r="K5048" s="174">
        <f t="shared" si="4043"/>
        <v>0</v>
      </c>
      <c r="L5048" s="248"/>
      <c r="M5048" s="250"/>
      <c r="N5048" s="251"/>
      <c r="O5048" s="248"/>
      <c r="P5048" s="251"/>
      <c r="Q5048" s="166">
        <f t="shared" si="4044"/>
        <v>0</v>
      </c>
      <c r="R5048" s="251"/>
      <c r="S5048" s="251"/>
      <c r="T5048" s="167">
        <f t="shared" si="4055"/>
        <v>0</v>
      </c>
      <c r="U5048" s="157"/>
      <c r="V5048" s="248"/>
      <c r="W5048" s="251"/>
      <c r="X5048" s="166">
        <f t="shared" si="4045"/>
        <v>0</v>
      </c>
      <c r="Y5048" s="251"/>
      <c r="Z5048" s="251"/>
      <c r="AA5048" s="167">
        <f t="shared" si="4056"/>
        <v>0</v>
      </c>
      <c r="AB5048" s="157"/>
      <c r="AC5048" s="248"/>
      <c r="AD5048" s="251"/>
      <c r="AE5048" s="166">
        <f t="shared" si="4046"/>
        <v>0</v>
      </c>
      <c r="AF5048" s="251"/>
      <c r="AG5048" s="251"/>
      <c r="AH5048" s="167">
        <f t="shared" si="4057"/>
        <v>0</v>
      </c>
      <c r="AJ5048" s="252"/>
      <c r="AK5048" s="253"/>
      <c r="AL5048" s="254"/>
      <c r="AM5048" s="253"/>
      <c r="AN5048" s="254"/>
      <c r="AO5048" s="253"/>
      <c r="AP5048" s="254"/>
      <c r="AQ5048" s="253"/>
      <c r="AR5048" s="254"/>
      <c r="AS5048" s="253"/>
      <c r="AT5048" s="254"/>
      <c r="AU5048" s="253"/>
      <c r="AV5048" s="163">
        <f t="shared" si="4047"/>
        <v>0</v>
      </c>
      <c r="AW5048" s="168">
        <f t="shared" si="4048"/>
        <v>0</v>
      </c>
      <c r="AY5048" s="163">
        <f t="shared" si="4049"/>
        <v>0</v>
      </c>
      <c r="AZ5048" s="163">
        <f t="shared" si="4050"/>
        <v>0</v>
      </c>
      <c r="BA5048" s="163">
        <f t="shared" si="4051"/>
        <v>0</v>
      </c>
      <c r="BB5048" s="163">
        <f t="shared" si="4052"/>
        <v>0</v>
      </c>
      <c r="BC5048" s="163">
        <f t="shared" si="4053"/>
        <v>0</v>
      </c>
      <c r="BD5048" s="163">
        <f t="shared" si="4054"/>
        <v>0</v>
      </c>
    </row>
    <row r="5049" spans="2:56" x14ac:dyDescent="0.3">
      <c r="B5049" s="179" t="s">
        <v>174</v>
      </c>
      <c r="C5049" s="83">
        <f>SUM(C5050)</f>
        <v>0</v>
      </c>
      <c r="D5049" s="84">
        <f>SUM(D5050)</f>
        <v>0</v>
      </c>
      <c r="E5049" s="85">
        <f t="shared" si="4041"/>
        <v>0</v>
      </c>
      <c r="F5049" s="83">
        <f>SUM(F5050)</f>
        <v>0</v>
      </c>
      <c r="G5049" s="84">
        <f>SUM(G5050)</f>
        <v>0</v>
      </c>
      <c r="H5049" s="85">
        <f t="shared" si="4042"/>
        <v>0</v>
      </c>
      <c r="I5049" s="83">
        <f>SUM(I5050)</f>
        <v>0</v>
      </c>
      <c r="J5049" s="86">
        <f>SUM(J5050)</f>
        <v>0</v>
      </c>
      <c r="K5049" s="87">
        <f t="shared" si="4043"/>
        <v>0</v>
      </c>
      <c r="L5049" s="83">
        <f>SUM(L5050)</f>
        <v>0</v>
      </c>
      <c r="M5049" s="86">
        <f>SUM(M5050)</f>
        <v>0</v>
      </c>
      <c r="N5049" s="88">
        <f>SUM(N5050)</f>
        <v>0</v>
      </c>
      <c r="O5049" s="83">
        <f>SUM(O5050)</f>
        <v>0</v>
      </c>
      <c r="P5049" s="88">
        <f>SUM(P5050)</f>
        <v>0</v>
      </c>
      <c r="Q5049" s="177">
        <f t="shared" si="4044"/>
        <v>0</v>
      </c>
      <c r="R5049" s="88">
        <f>SUM(R5050)</f>
        <v>0</v>
      </c>
      <c r="S5049" s="88">
        <f>SUM(S5050)</f>
        <v>0</v>
      </c>
      <c r="T5049" s="178">
        <f t="shared" si="4055"/>
        <v>0</v>
      </c>
      <c r="U5049" s="157"/>
      <c r="V5049" s="83">
        <f>SUM(V5050)</f>
        <v>0</v>
      </c>
      <c r="W5049" s="88">
        <f>SUM(W5050)</f>
        <v>0</v>
      </c>
      <c r="X5049" s="177">
        <f t="shared" si="4045"/>
        <v>0</v>
      </c>
      <c r="Y5049" s="88">
        <f>SUM(Y5050)</f>
        <v>0</v>
      </c>
      <c r="Z5049" s="88">
        <f>SUM(Z5050)</f>
        <v>0</v>
      </c>
      <c r="AA5049" s="178">
        <f t="shared" si="4056"/>
        <v>0</v>
      </c>
      <c r="AB5049" s="157"/>
      <c r="AC5049" s="83">
        <f>SUM(AC5050)</f>
        <v>0</v>
      </c>
      <c r="AD5049" s="88">
        <f>SUM(AD5050)</f>
        <v>0</v>
      </c>
      <c r="AE5049" s="177">
        <f t="shared" si="4046"/>
        <v>0</v>
      </c>
      <c r="AF5049" s="88">
        <f>SUM(AF5050)</f>
        <v>0</v>
      </c>
      <c r="AG5049" s="88">
        <f>SUM(AG5050)</f>
        <v>0</v>
      </c>
      <c r="AH5049" s="178">
        <f t="shared" si="4057"/>
        <v>0</v>
      </c>
      <c r="AJ5049" s="84">
        <f t="shared" ref="AJ5049:AU5049" si="4059">SUM(AJ5050)</f>
        <v>0</v>
      </c>
      <c r="AK5049" s="86">
        <f t="shared" si="4059"/>
        <v>0</v>
      </c>
      <c r="AL5049" s="88">
        <f t="shared" si="4059"/>
        <v>0</v>
      </c>
      <c r="AM5049" s="86">
        <f t="shared" si="4059"/>
        <v>0</v>
      </c>
      <c r="AN5049" s="88">
        <f t="shared" si="4059"/>
        <v>0</v>
      </c>
      <c r="AO5049" s="86">
        <f t="shared" si="4059"/>
        <v>0</v>
      </c>
      <c r="AP5049" s="88">
        <f t="shared" si="4059"/>
        <v>0</v>
      </c>
      <c r="AQ5049" s="86">
        <f t="shared" si="4059"/>
        <v>0</v>
      </c>
      <c r="AR5049" s="88">
        <f t="shared" si="4059"/>
        <v>0</v>
      </c>
      <c r="AS5049" s="86">
        <f t="shared" si="4059"/>
        <v>0</v>
      </c>
      <c r="AT5049" s="88">
        <f t="shared" si="4059"/>
        <v>0</v>
      </c>
      <c r="AU5049" s="86">
        <f t="shared" si="4059"/>
        <v>0</v>
      </c>
      <c r="AV5049" s="86">
        <f t="shared" si="4047"/>
        <v>0</v>
      </c>
      <c r="AW5049" s="93">
        <f t="shared" si="4048"/>
        <v>0</v>
      </c>
      <c r="AY5049" s="86">
        <f t="shared" si="4049"/>
        <v>0</v>
      </c>
      <c r="AZ5049" s="86">
        <f t="shared" si="4050"/>
        <v>0</v>
      </c>
      <c r="BA5049" s="86">
        <f t="shared" si="4051"/>
        <v>0</v>
      </c>
      <c r="BB5049" s="86">
        <f t="shared" si="4052"/>
        <v>0</v>
      </c>
      <c r="BC5049" s="86">
        <f t="shared" si="4053"/>
        <v>0</v>
      </c>
      <c r="BD5049" s="86">
        <f t="shared" si="4054"/>
        <v>0</v>
      </c>
    </row>
    <row r="5050" spans="2:56" x14ac:dyDescent="0.3">
      <c r="B5050" s="169" t="s">
        <v>175</v>
      </c>
      <c r="C5050" s="248"/>
      <c r="D5050" s="249"/>
      <c r="E5050" s="172">
        <f t="shared" si="4041"/>
        <v>0</v>
      </c>
      <c r="F5050" s="248"/>
      <c r="G5050" s="249"/>
      <c r="H5050" s="172">
        <f t="shared" si="4042"/>
        <v>0</v>
      </c>
      <c r="I5050" s="248"/>
      <c r="J5050" s="250"/>
      <c r="K5050" s="174">
        <f t="shared" si="4043"/>
        <v>0</v>
      </c>
      <c r="L5050" s="248"/>
      <c r="M5050" s="250"/>
      <c r="N5050" s="251"/>
      <c r="O5050" s="248"/>
      <c r="P5050" s="251"/>
      <c r="Q5050" s="166">
        <f t="shared" si="4044"/>
        <v>0</v>
      </c>
      <c r="R5050" s="251"/>
      <c r="S5050" s="251"/>
      <c r="T5050" s="167">
        <f t="shared" si="4055"/>
        <v>0</v>
      </c>
      <c r="U5050" s="157"/>
      <c r="V5050" s="248"/>
      <c r="W5050" s="251"/>
      <c r="X5050" s="166">
        <f t="shared" si="4045"/>
        <v>0</v>
      </c>
      <c r="Y5050" s="251"/>
      <c r="Z5050" s="251"/>
      <c r="AA5050" s="167">
        <f t="shared" si="4056"/>
        <v>0</v>
      </c>
      <c r="AB5050" s="157"/>
      <c r="AC5050" s="248"/>
      <c r="AD5050" s="251"/>
      <c r="AE5050" s="166">
        <f t="shared" si="4046"/>
        <v>0</v>
      </c>
      <c r="AF5050" s="251"/>
      <c r="AG5050" s="251"/>
      <c r="AH5050" s="167">
        <f t="shared" si="4057"/>
        <v>0</v>
      </c>
      <c r="AJ5050" s="252"/>
      <c r="AK5050" s="253"/>
      <c r="AL5050" s="254"/>
      <c r="AM5050" s="253"/>
      <c r="AN5050" s="254"/>
      <c r="AO5050" s="253"/>
      <c r="AP5050" s="254"/>
      <c r="AQ5050" s="253"/>
      <c r="AR5050" s="254"/>
      <c r="AS5050" s="253"/>
      <c r="AT5050" s="254"/>
      <c r="AU5050" s="253"/>
      <c r="AV5050" s="163">
        <f t="shared" si="4047"/>
        <v>0</v>
      </c>
      <c r="AW5050" s="168">
        <f t="shared" si="4048"/>
        <v>0</v>
      </c>
      <c r="AY5050" s="163">
        <f t="shared" si="4049"/>
        <v>0</v>
      </c>
      <c r="AZ5050" s="163">
        <f t="shared" si="4050"/>
        <v>0</v>
      </c>
      <c r="BA5050" s="163">
        <f t="shared" si="4051"/>
        <v>0</v>
      </c>
      <c r="BB5050" s="163">
        <f t="shared" si="4052"/>
        <v>0</v>
      </c>
      <c r="BC5050" s="163">
        <f t="shared" si="4053"/>
        <v>0</v>
      </c>
      <c r="BD5050" s="163">
        <f t="shared" si="4054"/>
        <v>0</v>
      </c>
    </row>
    <row r="5051" spans="2:56" x14ac:dyDescent="0.3">
      <c r="B5051" s="179" t="s">
        <v>176</v>
      </c>
      <c r="C5051" s="83">
        <f>SUM(C5052:C5056)</f>
        <v>1697754</v>
      </c>
      <c r="D5051" s="84">
        <f>SUM(D5052:D5056)</f>
        <v>1697753.82</v>
      </c>
      <c r="E5051" s="85">
        <f t="shared" si="4041"/>
        <v>0.99999989397757272</v>
      </c>
      <c r="F5051" s="83">
        <f>SUM(F5052:F5056)</f>
        <v>1824709</v>
      </c>
      <c r="G5051" s="84">
        <f>SUM(G5052:G5056)</f>
        <v>1824708.23</v>
      </c>
      <c r="H5051" s="85">
        <f t="shared" si="4042"/>
        <v>0.99999957801490535</v>
      </c>
      <c r="I5051" s="83">
        <f>SUM(I5052:I5056)</f>
        <v>1688979</v>
      </c>
      <c r="J5051" s="86">
        <f>SUM(J5052:J5056)</f>
        <v>1688892.93</v>
      </c>
      <c r="K5051" s="87">
        <f t="shared" si="4043"/>
        <v>0.99994904021897246</v>
      </c>
      <c r="L5051" s="83">
        <f>SUM(L5052:L5056)</f>
        <v>1824708</v>
      </c>
      <c r="M5051" s="86">
        <f>SUM(M5052:M5056)</f>
        <v>1392708</v>
      </c>
      <c r="N5051" s="88">
        <f>SUM(N5052:N5056)</f>
        <v>0</v>
      </c>
      <c r="O5051" s="83">
        <f>SUM(O5052:O5056)</f>
        <v>1562100</v>
      </c>
      <c r="P5051" s="88">
        <f>SUM(P5052:P5056)</f>
        <v>0</v>
      </c>
      <c r="Q5051" s="177">
        <f t="shared" si="4044"/>
        <v>1562100</v>
      </c>
      <c r="R5051" s="88">
        <f>SUM(R5052:R5056)</f>
        <v>0</v>
      </c>
      <c r="S5051" s="88">
        <f>SUM(S5052:S5056)</f>
        <v>0</v>
      </c>
      <c r="T5051" s="178">
        <f t="shared" si="4055"/>
        <v>1562100</v>
      </c>
      <c r="U5051" s="157"/>
      <c r="V5051" s="83">
        <f>SUM(V5052:V5056)</f>
        <v>1629895</v>
      </c>
      <c r="W5051" s="88">
        <f>SUM(W5052:W5056)</f>
        <v>0</v>
      </c>
      <c r="X5051" s="177">
        <f t="shared" si="4045"/>
        <v>1629895</v>
      </c>
      <c r="Y5051" s="88">
        <f>SUM(Y5052:Y5056)</f>
        <v>0</v>
      </c>
      <c r="Z5051" s="88">
        <f>SUM(Z5052:Z5056)</f>
        <v>0</v>
      </c>
      <c r="AA5051" s="178">
        <f t="shared" si="4056"/>
        <v>1629895</v>
      </c>
      <c r="AB5051" s="157"/>
      <c r="AC5051" s="83">
        <f>SUM(AC5052:AC5056)</f>
        <v>1703240</v>
      </c>
      <c r="AD5051" s="88">
        <f>SUM(AD5052:AD5056)</f>
        <v>0</v>
      </c>
      <c r="AE5051" s="177">
        <f t="shared" si="4046"/>
        <v>1703240</v>
      </c>
      <c r="AF5051" s="88">
        <f>SUM(AF5052:AF5056)</f>
        <v>0</v>
      </c>
      <c r="AG5051" s="88">
        <f>SUM(AG5052:AG5056)</f>
        <v>0</v>
      </c>
      <c r="AH5051" s="178">
        <f t="shared" si="4057"/>
        <v>1703240</v>
      </c>
      <c r="AJ5051" s="84">
        <f t="shared" ref="AJ5051:AU5051" si="4060">SUM(AJ5052:AJ5056)</f>
        <v>0</v>
      </c>
      <c r="AK5051" s="86">
        <f t="shared" si="4060"/>
        <v>0</v>
      </c>
      <c r="AL5051" s="88">
        <f t="shared" si="4060"/>
        <v>0</v>
      </c>
      <c r="AM5051" s="86">
        <f t="shared" si="4060"/>
        <v>1562100</v>
      </c>
      <c r="AN5051" s="88">
        <f t="shared" si="4060"/>
        <v>0</v>
      </c>
      <c r="AO5051" s="86">
        <f t="shared" si="4060"/>
        <v>0</v>
      </c>
      <c r="AP5051" s="88">
        <f t="shared" si="4060"/>
        <v>0</v>
      </c>
      <c r="AQ5051" s="86">
        <f t="shared" si="4060"/>
        <v>0</v>
      </c>
      <c r="AR5051" s="88">
        <f t="shared" si="4060"/>
        <v>0</v>
      </c>
      <c r="AS5051" s="86">
        <f t="shared" si="4060"/>
        <v>0</v>
      </c>
      <c r="AT5051" s="88">
        <f t="shared" si="4060"/>
        <v>0</v>
      </c>
      <c r="AU5051" s="86">
        <f t="shared" si="4060"/>
        <v>0</v>
      </c>
      <c r="AV5051" s="86">
        <f t="shared" si="4047"/>
        <v>1562100</v>
      </c>
      <c r="AW5051" s="93">
        <f t="shared" si="4048"/>
        <v>0</v>
      </c>
      <c r="AY5051" s="86">
        <f t="shared" si="4049"/>
        <v>0</v>
      </c>
      <c r="AZ5051" s="86">
        <f t="shared" si="4050"/>
        <v>1562100</v>
      </c>
      <c r="BA5051" s="86">
        <f t="shared" si="4051"/>
        <v>0</v>
      </c>
      <c r="BB5051" s="86">
        <f t="shared" si="4052"/>
        <v>0</v>
      </c>
      <c r="BC5051" s="86">
        <f t="shared" si="4053"/>
        <v>1562100</v>
      </c>
      <c r="BD5051" s="86">
        <f t="shared" si="4054"/>
        <v>0</v>
      </c>
    </row>
    <row r="5052" spans="2:56" x14ac:dyDescent="0.3">
      <c r="B5052" s="169" t="s">
        <v>177</v>
      </c>
      <c r="C5052" s="248">
        <v>1697754</v>
      </c>
      <c r="D5052" s="249">
        <v>1697753.82</v>
      </c>
      <c r="E5052" s="172">
        <f t="shared" si="4041"/>
        <v>0.99999989397757272</v>
      </c>
      <c r="F5052" s="248">
        <v>1824709</v>
      </c>
      <c r="G5052" s="249">
        <v>1824708.23</v>
      </c>
      <c r="H5052" s="172">
        <f t="shared" si="4042"/>
        <v>0.99999957801490535</v>
      </c>
      <c r="I5052" s="248">
        <v>1688979</v>
      </c>
      <c r="J5052" s="250">
        <v>1688892.93</v>
      </c>
      <c r="K5052" s="174">
        <f t="shared" si="4043"/>
        <v>0.99994904021897246</v>
      </c>
      <c r="L5052" s="248">
        <v>1824708</v>
      </c>
      <c r="M5052" s="250">
        <v>1392708</v>
      </c>
      <c r="N5052" s="251"/>
      <c r="O5052" s="248">
        <v>1562100</v>
      </c>
      <c r="P5052" s="251"/>
      <c r="Q5052" s="166">
        <f t="shared" si="4044"/>
        <v>1562100</v>
      </c>
      <c r="R5052" s="251"/>
      <c r="S5052" s="251"/>
      <c r="T5052" s="167">
        <f t="shared" si="4055"/>
        <v>1562100</v>
      </c>
      <c r="U5052" s="157"/>
      <c r="V5052" s="248">
        <v>1629895</v>
      </c>
      <c r="W5052" s="251"/>
      <c r="X5052" s="166">
        <f t="shared" si="4045"/>
        <v>1629895</v>
      </c>
      <c r="Y5052" s="251"/>
      <c r="Z5052" s="251"/>
      <c r="AA5052" s="167">
        <f t="shared" si="4056"/>
        <v>1629895</v>
      </c>
      <c r="AB5052" s="157"/>
      <c r="AC5052" s="248">
        <v>1703240</v>
      </c>
      <c r="AD5052" s="251"/>
      <c r="AE5052" s="166">
        <f t="shared" si="4046"/>
        <v>1703240</v>
      </c>
      <c r="AF5052" s="251"/>
      <c r="AG5052" s="251"/>
      <c r="AH5052" s="167">
        <f t="shared" si="4057"/>
        <v>1703240</v>
      </c>
      <c r="AJ5052" s="252"/>
      <c r="AK5052" s="253"/>
      <c r="AL5052" s="254"/>
      <c r="AM5052" s="253">
        <v>1562100</v>
      </c>
      <c r="AN5052" s="254"/>
      <c r="AO5052" s="253"/>
      <c r="AP5052" s="254"/>
      <c r="AQ5052" s="253"/>
      <c r="AR5052" s="254"/>
      <c r="AS5052" s="253"/>
      <c r="AT5052" s="254"/>
      <c r="AU5052" s="253"/>
      <c r="AV5052" s="163">
        <f t="shared" si="4047"/>
        <v>1562100</v>
      </c>
      <c r="AW5052" s="168">
        <f t="shared" si="4048"/>
        <v>0</v>
      </c>
      <c r="AY5052" s="163">
        <f t="shared" si="4049"/>
        <v>0</v>
      </c>
      <c r="AZ5052" s="163">
        <f t="shared" si="4050"/>
        <v>1562100</v>
      </c>
      <c r="BA5052" s="163">
        <f t="shared" si="4051"/>
        <v>0</v>
      </c>
      <c r="BB5052" s="163">
        <f t="shared" si="4052"/>
        <v>0</v>
      </c>
      <c r="BC5052" s="163">
        <f t="shared" si="4053"/>
        <v>1562100</v>
      </c>
      <c r="BD5052" s="163">
        <f t="shared" si="4054"/>
        <v>0</v>
      </c>
    </row>
    <row r="5053" spans="2:56" x14ac:dyDescent="0.3">
      <c r="B5053" s="169" t="s">
        <v>178</v>
      </c>
      <c r="C5053" s="248"/>
      <c r="D5053" s="249"/>
      <c r="E5053" s="172">
        <f t="shared" si="4041"/>
        <v>0</v>
      </c>
      <c r="F5053" s="248"/>
      <c r="G5053" s="249"/>
      <c r="H5053" s="172">
        <f t="shared" si="4042"/>
        <v>0</v>
      </c>
      <c r="I5053" s="248"/>
      <c r="J5053" s="250"/>
      <c r="K5053" s="174">
        <f t="shared" si="4043"/>
        <v>0</v>
      </c>
      <c r="L5053" s="248"/>
      <c r="M5053" s="250"/>
      <c r="N5053" s="251"/>
      <c r="O5053" s="248"/>
      <c r="P5053" s="251"/>
      <c r="Q5053" s="166">
        <f t="shared" si="4044"/>
        <v>0</v>
      </c>
      <c r="R5053" s="251"/>
      <c r="S5053" s="251"/>
      <c r="T5053" s="167">
        <f t="shared" si="4055"/>
        <v>0</v>
      </c>
      <c r="U5053" s="157"/>
      <c r="V5053" s="248"/>
      <c r="W5053" s="251"/>
      <c r="X5053" s="166">
        <f t="shared" si="4045"/>
        <v>0</v>
      </c>
      <c r="Y5053" s="251"/>
      <c r="Z5053" s="251"/>
      <c r="AA5053" s="167">
        <f t="shared" si="4056"/>
        <v>0</v>
      </c>
      <c r="AB5053" s="157"/>
      <c r="AC5053" s="248"/>
      <c r="AD5053" s="251"/>
      <c r="AE5053" s="166">
        <f t="shared" si="4046"/>
        <v>0</v>
      </c>
      <c r="AF5053" s="251"/>
      <c r="AG5053" s="251"/>
      <c r="AH5053" s="167">
        <f t="shared" si="4057"/>
        <v>0</v>
      </c>
      <c r="AJ5053" s="252"/>
      <c r="AK5053" s="253"/>
      <c r="AL5053" s="254"/>
      <c r="AM5053" s="253"/>
      <c r="AN5053" s="254"/>
      <c r="AO5053" s="253"/>
      <c r="AP5053" s="254"/>
      <c r="AQ5053" s="253"/>
      <c r="AR5053" s="254"/>
      <c r="AS5053" s="253"/>
      <c r="AT5053" s="254"/>
      <c r="AU5053" s="253"/>
      <c r="AV5053" s="163">
        <f t="shared" si="4047"/>
        <v>0</v>
      </c>
      <c r="AW5053" s="168">
        <f t="shared" si="4048"/>
        <v>0</v>
      </c>
      <c r="AY5053" s="163">
        <f t="shared" si="4049"/>
        <v>0</v>
      </c>
      <c r="AZ5053" s="163">
        <f t="shared" si="4050"/>
        <v>0</v>
      </c>
      <c r="BA5053" s="163">
        <f t="shared" si="4051"/>
        <v>0</v>
      </c>
      <c r="BB5053" s="163">
        <f t="shared" si="4052"/>
        <v>0</v>
      </c>
      <c r="BC5053" s="163">
        <f t="shared" si="4053"/>
        <v>0</v>
      </c>
      <c r="BD5053" s="163">
        <f t="shared" si="4054"/>
        <v>0</v>
      </c>
    </row>
    <row r="5054" spans="2:56" x14ac:dyDescent="0.3">
      <c r="B5054" s="169" t="s">
        <v>179</v>
      </c>
      <c r="C5054" s="248"/>
      <c r="D5054" s="249"/>
      <c r="E5054" s="172">
        <f t="shared" si="4041"/>
        <v>0</v>
      </c>
      <c r="F5054" s="248"/>
      <c r="G5054" s="249"/>
      <c r="H5054" s="172">
        <f t="shared" si="4042"/>
        <v>0</v>
      </c>
      <c r="I5054" s="248"/>
      <c r="J5054" s="250"/>
      <c r="K5054" s="174">
        <f t="shared" si="4043"/>
        <v>0</v>
      </c>
      <c r="L5054" s="248"/>
      <c r="M5054" s="250"/>
      <c r="N5054" s="251"/>
      <c r="O5054" s="248"/>
      <c r="P5054" s="251"/>
      <c r="Q5054" s="166">
        <f t="shared" si="4044"/>
        <v>0</v>
      </c>
      <c r="R5054" s="251"/>
      <c r="S5054" s="251"/>
      <c r="T5054" s="167">
        <f t="shared" si="4055"/>
        <v>0</v>
      </c>
      <c r="U5054" s="157"/>
      <c r="V5054" s="248"/>
      <c r="W5054" s="251"/>
      <c r="X5054" s="166">
        <f t="shared" si="4045"/>
        <v>0</v>
      </c>
      <c r="Y5054" s="251"/>
      <c r="Z5054" s="251"/>
      <c r="AA5054" s="167">
        <f t="shared" si="4056"/>
        <v>0</v>
      </c>
      <c r="AB5054" s="157"/>
      <c r="AC5054" s="248"/>
      <c r="AD5054" s="251"/>
      <c r="AE5054" s="166">
        <f t="shared" si="4046"/>
        <v>0</v>
      </c>
      <c r="AF5054" s="251"/>
      <c r="AG5054" s="251"/>
      <c r="AH5054" s="167">
        <f t="shared" si="4057"/>
        <v>0</v>
      </c>
      <c r="AJ5054" s="252"/>
      <c r="AK5054" s="253"/>
      <c r="AL5054" s="254"/>
      <c r="AM5054" s="253"/>
      <c r="AN5054" s="254"/>
      <c r="AO5054" s="253"/>
      <c r="AP5054" s="254"/>
      <c r="AQ5054" s="253"/>
      <c r="AR5054" s="254"/>
      <c r="AS5054" s="253"/>
      <c r="AT5054" s="254"/>
      <c r="AU5054" s="253"/>
      <c r="AV5054" s="163">
        <f t="shared" si="4047"/>
        <v>0</v>
      </c>
      <c r="AW5054" s="168">
        <f t="shared" si="4048"/>
        <v>0</v>
      </c>
      <c r="AY5054" s="163">
        <f t="shared" si="4049"/>
        <v>0</v>
      </c>
      <c r="AZ5054" s="163">
        <f t="shared" si="4050"/>
        <v>0</v>
      </c>
      <c r="BA5054" s="163">
        <f t="shared" si="4051"/>
        <v>0</v>
      </c>
      <c r="BB5054" s="163">
        <f t="shared" si="4052"/>
        <v>0</v>
      </c>
      <c r="BC5054" s="163">
        <f t="shared" si="4053"/>
        <v>0</v>
      </c>
      <c r="BD5054" s="163">
        <f t="shared" si="4054"/>
        <v>0</v>
      </c>
    </row>
    <row r="5055" spans="2:56" x14ac:dyDescent="0.3">
      <c r="B5055" s="169" t="s">
        <v>180</v>
      </c>
      <c r="C5055" s="248"/>
      <c r="D5055" s="249"/>
      <c r="E5055" s="172">
        <f t="shared" si="4041"/>
        <v>0</v>
      </c>
      <c r="F5055" s="248"/>
      <c r="G5055" s="249"/>
      <c r="H5055" s="172">
        <f t="shared" si="4042"/>
        <v>0</v>
      </c>
      <c r="I5055" s="248"/>
      <c r="J5055" s="250"/>
      <c r="K5055" s="174">
        <f t="shared" si="4043"/>
        <v>0</v>
      </c>
      <c r="L5055" s="248"/>
      <c r="M5055" s="250"/>
      <c r="N5055" s="251"/>
      <c r="O5055" s="248"/>
      <c r="P5055" s="251"/>
      <c r="Q5055" s="166">
        <f t="shared" si="4044"/>
        <v>0</v>
      </c>
      <c r="R5055" s="251"/>
      <c r="S5055" s="251"/>
      <c r="T5055" s="167">
        <f t="shared" si="4055"/>
        <v>0</v>
      </c>
      <c r="U5055" s="157"/>
      <c r="V5055" s="248"/>
      <c r="W5055" s="251"/>
      <c r="X5055" s="166">
        <f t="shared" si="4045"/>
        <v>0</v>
      </c>
      <c r="Y5055" s="251"/>
      <c r="Z5055" s="251"/>
      <c r="AA5055" s="167">
        <f t="shared" si="4056"/>
        <v>0</v>
      </c>
      <c r="AB5055" s="157"/>
      <c r="AC5055" s="248"/>
      <c r="AD5055" s="251"/>
      <c r="AE5055" s="166">
        <f t="shared" si="4046"/>
        <v>0</v>
      </c>
      <c r="AF5055" s="251"/>
      <c r="AG5055" s="251"/>
      <c r="AH5055" s="167">
        <f t="shared" si="4057"/>
        <v>0</v>
      </c>
      <c r="AJ5055" s="252"/>
      <c r="AK5055" s="253"/>
      <c r="AL5055" s="254"/>
      <c r="AM5055" s="253"/>
      <c r="AN5055" s="254"/>
      <c r="AO5055" s="253"/>
      <c r="AP5055" s="254"/>
      <c r="AQ5055" s="253"/>
      <c r="AR5055" s="254"/>
      <c r="AS5055" s="253"/>
      <c r="AT5055" s="254"/>
      <c r="AU5055" s="253"/>
      <c r="AV5055" s="163">
        <f t="shared" si="4047"/>
        <v>0</v>
      </c>
      <c r="AW5055" s="168">
        <f t="shared" si="4048"/>
        <v>0</v>
      </c>
      <c r="AY5055" s="163">
        <f t="shared" si="4049"/>
        <v>0</v>
      </c>
      <c r="AZ5055" s="163">
        <f t="shared" si="4050"/>
        <v>0</v>
      </c>
      <c r="BA5055" s="163">
        <f t="shared" si="4051"/>
        <v>0</v>
      </c>
      <c r="BB5055" s="163">
        <f t="shared" si="4052"/>
        <v>0</v>
      </c>
      <c r="BC5055" s="163">
        <f t="shared" si="4053"/>
        <v>0</v>
      </c>
      <c r="BD5055" s="163">
        <f t="shared" si="4054"/>
        <v>0</v>
      </c>
    </row>
    <row r="5056" spans="2:56" x14ac:dyDescent="0.3">
      <c r="B5056" s="169" t="s">
        <v>181</v>
      </c>
      <c r="C5056" s="248"/>
      <c r="D5056" s="249"/>
      <c r="E5056" s="172">
        <f t="shared" si="4041"/>
        <v>0</v>
      </c>
      <c r="F5056" s="248"/>
      <c r="G5056" s="249"/>
      <c r="H5056" s="172">
        <f t="shared" si="4042"/>
        <v>0</v>
      </c>
      <c r="I5056" s="248"/>
      <c r="J5056" s="250"/>
      <c r="K5056" s="174">
        <f t="shared" si="4043"/>
        <v>0</v>
      </c>
      <c r="L5056" s="248"/>
      <c r="M5056" s="250"/>
      <c r="N5056" s="251"/>
      <c r="O5056" s="248"/>
      <c r="P5056" s="251"/>
      <c r="Q5056" s="166">
        <f t="shared" si="4044"/>
        <v>0</v>
      </c>
      <c r="R5056" s="251"/>
      <c r="S5056" s="251"/>
      <c r="T5056" s="167">
        <f t="shared" si="4055"/>
        <v>0</v>
      </c>
      <c r="U5056" s="157"/>
      <c r="V5056" s="248"/>
      <c r="W5056" s="251"/>
      <c r="X5056" s="166">
        <f t="shared" si="4045"/>
        <v>0</v>
      </c>
      <c r="Y5056" s="251"/>
      <c r="Z5056" s="251"/>
      <c r="AA5056" s="167">
        <f t="shared" si="4056"/>
        <v>0</v>
      </c>
      <c r="AB5056" s="157"/>
      <c r="AC5056" s="248"/>
      <c r="AD5056" s="251"/>
      <c r="AE5056" s="166">
        <f t="shared" si="4046"/>
        <v>0</v>
      </c>
      <c r="AF5056" s="251"/>
      <c r="AG5056" s="251"/>
      <c r="AH5056" s="167">
        <f t="shared" si="4057"/>
        <v>0</v>
      </c>
      <c r="AJ5056" s="252"/>
      <c r="AK5056" s="253"/>
      <c r="AL5056" s="254"/>
      <c r="AM5056" s="253"/>
      <c r="AN5056" s="254"/>
      <c r="AO5056" s="253"/>
      <c r="AP5056" s="254"/>
      <c r="AQ5056" s="253"/>
      <c r="AR5056" s="254"/>
      <c r="AS5056" s="253"/>
      <c r="AT5056" s="254"/>
      <c r="AU5056" s="253"/>
      <c r="AV5056" s="163">
        <f t="shared" si="4047"/>
        <v>0</v>
      </c>
      <c r="AW5056" s="168">
        <f t="shared" si="4048"/>
        <v>0</v>
      </c>
      <c r="AY5056" s="163">
        <f t="shared" si="4049"/>
        <v>0</v>
      </c>
      <c r="AZ5056" s="163">
        <f t="shared" si="4050"/>
        <v>0</v>
      </c>
      <c r="BA5056" s="163">
        <f t="shared" si="4051"/>
        <v>0</v>
      </c>
      <c r="BB5056" s="163">
        <f t="shared" si="4052"/>
        <v>0</v>
      </c>
      <c r="BC5056" s="163">
        <f t="shared" si="4053"/>
        <v>0</v>
      </c>
      <c r="BD5056" s="163">
        <f t="shared" si="4054"/>
        <v>0</v>
      </c>
    </row>
    <row r="5057" spans="2:56" x14ac:dyDescent="0.3">
      <c r="B5057" s="179" t="s">
        <v>182</v>
      </c>
      <c r="C5057" s="83">
        <f>SUM(C5058)</f>
        <v>0</v>
      </c>
      <c r="D5057" s="84">
        <f>SUM(D5058)</f>
        <v>0</v>
      </c>
      <c r="E5057" s="85">
        <f t="shared" si="4041"/>
        <v>0</v>
      </c>
      <c r="F5057" s="83">
        <f>SUM(F5058)</f>
        <v>0</v>
      </c>
      <c r="G5057" s="84">
        <f>SUM(G5058)</f>
        <v>0</v>
      </c>
      <c r="H5057" s="85">
        <f t="shared" si="4042"/>
        <v>0</v>
      </c>
      <c r="I5057" s="83">
        <f>SUM(I5058)</f>
        <v>122142</v>
      </c>
      <c r="J5057" s="86">
        <f>SUM(J5058)</f>
        <v>122142</v>
      </c>
      <c r="K5057" s="87">
        <f t="shared" si="4043"/>
        <v>1</v>
      </c>
      <c r="L5057" s="83">
        <f>SUM(L5058)</f>
        <v>200000</v>
      </c>
      <c r="M5057" s="86">
        <f>SUM(M5058)</f>
        <v>200000</v>
      </c>
      <c r="N5057" s="88">
        <f>SUM(N5058)</f>
        <v>0</v>
      </c>
      <c r="O5057" s="83">
        <f>SUM(O5058)</f>
        <v>0</v>
      </c>
      <c r="P5057" s="88">
        <f>SUM(P5058)</f>
        <v>0</v>
      </c>
      <c r="Q5057" s="177">
        <f t="shared" si="4044"/>
        <v>0</v>
      </c>
      <c r="R5057" s="88">
        <f>SUM(R5058)</f>
        <v>0</v>
      </c>
      <c r="S5057" s="88">
        <f>SUM(S5058)</f>
        <v>0</v>
      </c>
      <c r="T5057" s="178">
        <f t="shared" si="4055"/>
        <v>0</v>
      </c>
      <c r="U5057" s="157"/>
      <c r="V5057" s="83">
        <f>SUM(V5058)</f>
        <v>0</v>
      </c>
      <c r="W5057" s="88">
        <f>SUM(W5058)</f>
        <v>0</v>
      </c>
      <c r="X5057" s="177">
        <f t="shared" si="4045"/>
        <v>0</v>
      </c>
      <c r="Y5057" s="88">
        <f>SUM(Y5058)</f>
        <v>0</v>
      </c>
      <c r="Z5057" s="88">
        <f>SUM(Z5058)</f>
        <v>0</v>
      </c>
      <c r="AA5057" s="178">
        <f t="shared" si="4056"/>
        <v>0</v>
      </c>
      <c r="AB5057" s="157"/>
      <c r="AC5057" s="83">
        <f>SUM(AC5058)</f>
        <v>0</v>
      </c>
      <c r="AD5057" s="88">
        <f>SUM(AD5058)</f>
        <v>0</v>
      </c>
      <c r="AE5057" s="177">
        <f t="shared" si="4046"/>
        <v>0</v>
      </c>
      <c r="AF5057" s="88">
        <f>SUM(AF5058)</f>
        <v>0</v>
      </c>
      <c r="AG5057" s="88">
        <f>SUM(AG5058)</f>
        <v>0</v>
      </c>
      <c r="AH5057" s="178">
        <f t="shared" si="4057"/>
        <v>0</v>
      </c>
      <c r="AJ5057" s="84">
        <f t="shared" ref="AJ5057:AU5057" si="4061">SUM(AJ5058)</f>
        <v>0</v>
      </c>
      <c r="AK5057" s="86">
        <f t="shared" si="4061"/>
        <v>0</v>
      </c>
      <c r="AL5057" s="88">
        <f t="shared" si="4061"/>
        <v>0</v>
      </c>
      <c r="AM5057" s="86">
        <f t="shared" si="4061"/>
        <v>0</v>
      </c>
      <c r="AN5057" s="88">
        <f t="shared" si="4061"/>
        <v>0</v>
      </c>
      <c r="AO5057" s="86">
        <f t="shared" si="4061"/>
        <v>0</v>
      </c>
      <c r="AP5057" s="88">
        <f t="shared" si="4061"/>
        <v>0</v>
      </c>
      <c r="AQ5057" s="86">
        <f t="shared" si="4061"/>
        <v>0</v>
      </c>
      <c r="AR5057" s="88">
        <f t="shared" si="4061"/>
        <v>0</v>
      </c>
      <c r="AS5057" s="86">
        <f t="shared" si="4061"/>
        <v>0</v>
      </c>
      <c r="AT5057" s="88">
        <f t="shared" si="4061"/>
        <v>0</v>
      </c>
      <c r="AU5057" s="86">
        <f t="shared" si="4061"/>
        <v>0</v>
      </c>
      <c r="AV5057" s="86">
        <f t="shared" si="4047"/>
        <v>0</v>
      </c>
      <c r="AW5057" s="93">
        <f t="shared" si="4048"/>
        <v>0</v>
      </c>
      <c r="AY5057" s="86">
        <f t="shared" si="4049"/>
        <v>0</v>
      </c>
      <c r="AZ5057" s="86">
        <f t="shared" si="4050"/>
        <v>0</v>
      </c>
      <c r="BA5057" s="86">
        <f t="shared" si="4051"/>
        <v>0</v>
      </c>
      <c r="BB5057" s="86">
        <f t="shared" si="4052"/>
        <v>0</v>
      </c>
      <c r="BC5057" s="86">
        <f t="shared" si="4053"/>
        <v>0</v>
      </c>
      <c r="BD5057" s="86">
        <f t="shared" si="4054"/>
        <v>0</v>
      </c>
    </row>
    <row r="5058" spans="2:56" x14ac:dyDescent="0.3">
      <c r="B5058" s="169" t="s">
        <v>182</v>
      </c>
      <c r="C5058" s="248"/>
      <c r="D5058" s="249"/>
      <c r="E5058" s="172">
        <f t="shared" si="4041"/>
        <v>0</v>
      </c>
      <c r="F5058" s="248"/>
      <c r="G5058" s="249"/>
      <c r="H5058" s="172">
        <f t="shared" si="4042"/>
        <v>0</v>
      </c>
      <c r="I5058" s="248">
        <v>122142</v>
      </c>
      <c r="J5058" s="250">
        <v>122142</v>
      </c>
      <c r="K5058" s="174">
        <f t="shared" si="4043"/>
        <v>1</v>
      </c>
      <c r="L5058" s="248">
        <v>200000</v>
      </c>
      <c r="M5058" s="250">
        <v>200000</v>
      </c>
      <c r="N5058" s="251"/>
      <c r="O5058" s="248"/>
      <c r="P5058" s="251"/>
      <c r="Q5058" s="166">
        <f t="shared" si="4044"/>
        <v>0</v>
      </c>
      <c r="R5058" s="251"/>
      <c r="S5058" s="251"/>
      <c r="T5058" s="167">
        <f t="shared" si="4055"/>
        <v>0</v>
      </c>
      <c r="U5058" s="157"/>
      <c r="V5058" s="248"/>
      <c r="W5058" s="251"/>
      <c r="X5058" s="166">
        <f t="shared" si="4045"/>
        <v>0</v>
      </c>
      <c r="Y5058" s="251"/>
      <c r="Z5058" s="251"/>
      <c r="AA5058" s="167">
        <f t="shared" si="4056"/>
        <v>0</v>
      </c>
      <c r="AB5058" s="157"/>
      <c r="AC5058" s="248"/>
      <c r="AD5058" s="251"/>
      <c r="AE5058" s="166">
        <f t="shared" si="4046"/>
        <v>0</v>
      </c>
      <c r="AF5058" s="251"/>
      <c r="AG5058" s="251"/>
      <c r="AH5058" s="167">
        <f t="shared" si="4057"/>
        <v>0</v>
      </c>
      <c r="AJ5058" s="252"/>
      <c r="AK5058" s="253"/>
      <c r="AL5058" s="254"/>
      <c r="AM5058" s="253"/>
      <c r="AN5058" s="254"/>
      <c r="AO5058" s="253"/>
      <c r="AP5058" s="254"/>
      <c r="AQ5058" s="253"/>
      <c r="AR5058" s="254"/>
      <c r="AS5058" s="253"/>
      <c r="AT5058" s="254"/>
      <c r="AU5058" s="253"/>
      <c r="AV5058" s="163">
        <f t="shared" si="4047"/>
        <v>0</v>
      </c>
      <c r="AW5058" s="168">
        <f t="shared" si="4048"/>
        <v>0</v>
      </c>
      <c r="AY5058" s="163">
        <f t="shared" si="4049"/>
        <v>0</v>
      </c>
      <c r="AZ5058" s="163">
        <f t="shared" si="4050"/>
        <v>0</v>
      </c>
      <c r="BA5058" s="163">
        <f t="shared" si="4051"/>
        <v>0</v>
      </c>
      <c r="BB5058" s="163">
        <f t="shared" si="4052"/>
        <v>0</v>
      </c>
      <c r="BC5058" s="163">
        <f t="shared" si="4053"/>
        <v>0</v>
      </c>
      <c r="BD5058" s="163">
        <f t="shared" si="4054"/>
        <v>0</v>
      </c>
    </row>
    <row r="5059" spans="2:56" x14ac:dyDescent="0.3">
      <c r="B5059" s="179" t="s">
        <v>183</v>
      </c>
      <c r="C5059" s="83">
        <f>SUM(C5060)</f>
        <v>0</v>
      </c>
      <c r="D5059" s="84">
        <f>SUM(D5060)</f>
        <v>0</v>
      </c>
      <c r="E5059" s="85">
        <f t="shared" si="4041"/>
        <v>0</v>
      </c>
      <c r="F5059" s="83">
        <f>SUM(F5060)</f>
        <v>0</v>
      </c>
      <c r="G5059" s="84">
        <f>SUM(G5060)</f>
        <v>0</v>
      </c>
      <c r="H5059" s="85">
        <f t="shared" si="4042"/>
        <v>0</v>
      </c>
      <c r="I5059" s="83">
        <f>SUM(I5060)</f>
        <v>0</v>
      </c>
      <c r="J5059" s="86">
        <f>SUM(J5060)</f>
        <v>0</v>
      </c>
      <c r="K5059" s="87">
        <f t="shared" si="4043"/>
        <v>0</v>
      </c>
      <c r="L5059" s="83">
        <f>SUM(L5060)</f>
        <v>0</v>
      </c>
      <c r="M5059" s="86">
        <f>SUM(M5060)</f>
        <v>0</v>
      </c>
      <c r="N5059" s="88">
        <f>SUM(N5060)</f>
        <v>0</v>
      </c>
      <c r="O5059" s="83">
        <f>SUM(O5060)</f>
        <v>0</v>
      </c>
      <c r="P5059" s="88">
        <f>SUM(P5060)</f>
        <v>0</v>
      </c>
      <c r="Q5059" s="177">
        <f t="shared" si="4044"/>
        <v>0</v>
      </c>
      <c r="R5059" s="88">
        <f>SUM(R5060)</f>
        <v>0</v>
      </c>
      <c r="S5059" s="88">
        <f>SUM(S5060)</f>
        <v>0</v>
      </c>
      <c r="T5059" s="178">
        <f t="shared" si="4055"/>
        <v>0</v>
      </c>
      <c r="U5059" s="157"/>
      <c r="V5059" s="83">
        <f>SUM(V5060)</f>
        <v>0</v>
      </c>
      <c r="W5059" s="88">
        <f>SUM(W5060)</f>
        <v>0</v>
      </c>
      <c r="X5059" s="177">
        <f t="shared" si="4045"/>
        <v>0</v>
      </c>
      <c r="Y5059" s="88">
        <f>SUM(Y5060)</f>
        <v>0</v>
      </c>
      <c r="Z5059" s="88">
        <f>SUM(Z5060)</f>
        <v>0</v>
      </c>
      <c r="AA5059" s="178">
        <f t="shared" si="4056"/>
        <v>0</v>
      </c>
      <c r="AB5059" s="157"/>
      <c r="AC5059" s="83">
        <f>SUM(AC5060)</f>
        <v>0</v>
      </c>
      <c r="AD5059" s="88">
        <f>SUM(AD5060)</f>
        <v>0</v>
      </c>
      <c r="AE5059" s="177">
        <f t="shared" si="4046"/>
        <v>0</v>
      </c>
      <c r="AF5059" s="88">
        <f>SUM(AF5060)</f>
        <v>0</v>
      </c>
      <c r="AG5059" s="88">
        <f>SUM(AG5060)</f>
        <v>0</v>
      </c>
      <c r="AH5059" s="178">
        <f t="shared" si="4057"/>
        <v>0</v>
      </c>
      <c r="AJ5059" s="84">
        <f t="shared" ref="AJ5059:AU5059" si="4062">SUM(AJ5060)</f>
        <v>0</v>
      </c>
      <c r="AK5059" s="86">
        <f t="shared" si="4062"/>
        <v>0</v>
      </c>
      <c r="AL5059" s="88">
        <f t="shared" si="4062"/>
        <v>0</v>
      </c>
      <c r="AM5059" s="86">
        <f t="shared" si="4062"/>
        <v>0</v>
      </c>
      <c r="AN5059" s="88">
        <f t="shared" si="4062"/>
        <v>0</v>
      </c>
      <c r="AO5059" s="86">
        <f t="shared" si="4062"/>
        <v>0</v>
      </c>
      <c r="AP5059" s="88">
        <f t="shared" si="4062"/>
        <v>0</v>
      </c>
      <c r="AQ5059" s="86">
        <f t="shared" si="4062"/>
        <v>0</v>
      </c>
      <c r="AR5059" s="88">
        <f t="shared" si="4062"/>
        <v>0</v>
      </c>
      <c r="AS5059" s="86">
        <f t="shared" si="4062"/>
        <v>0</v>
      </c>
      <c r="AT5059" s="88">
        <f t="shared" si="4062"/>
        <v>0</v>
      </c>
      <c r="AU5059" s="86">
        <f t="shared" si="4062"/>
        <v>0</v>
      </c>
      <c r="AV5059" s="86">
        <f t="shared" si="4047"/>
        <v>0</v>
      </c>
      <c r="AW5059" s="93">
        <f t="shared" si="4048"/>
        <v>0</v>
      </c>
      <c r="AY5059" s="86">
        <f t="shared" si="4049"/>
        <v>0</v>
      </c>
      <c r="AZ5059" s="86">
        <f t="shared" si="4050"/>
        <v>0</v>
      </c>
      <c r="BA5059" s="86">
        <f t="shared" si="4051"/>
        <v>0</v>
      </c>
      <c r="BB5059" s="86">
        <f t="shared" si="4052"/>
        <v>0</v>
      </c>
      <c r="BC5059" s="86">
        <f t="shared" si="4053"/>
        <v>0</v>
      </c>
      <c r="BD5059" s="86">
        <f t="shared" si="4054"/>
        <v>0</v>
      </c>
    </row>
    <row r="5060" spans="2:56" x14ac:dyDescent="0.3">
      <c r="B5060" s="169" t="s">
        <v>184</v>
      </c>
      <c r="C5060" s="248"/>
      <c r="D5060" s="249"/>
      <c r="E5060" s="172">
        <f t="shared" si="4041"/>
        <v>0</v>
      </c>
      <c r="F5060" s="248"/>
      <c r="G5060" s="249"/>
      <c r="H5060" s="172">
        <f t="shared" si="4042"/>
        <v>0</v>
      </c>
      <c r="I5060" s="248"/>
      <c r="J5060" s="250"/>
      <c r="K5060" s="174">
        <f t="shared" si="4043"/>
        <v>0</v>
      </c>
      <c r="L5060" s="248"/>
      <c r="M5060" s="250"/>
      <c r="N5060" s="251"/>
      <c r="O5060" s="248"/>
      <c r="P5060" s="251"/>
      <c r="Q5060" s="166">
        <f t="shared" si="4044"/>
        <v>0</v>
      </c>
      <c r="R5060" s="251"/>
      <c r="S5060" s="251"/>
      <c r="T5060" s="167">
        <f t="shared" si="4055"/>
        <v>0</v>
      </c>
      <c r="U5060" s="157"/>
      <c r="V5060" s="248"/>
      <c r="W5060" s="251"/>
      <c r="X5060" s="166">
        <f t="shared" si="4045"/>
        <v>0</v>
      </c>
      <c r="Y5060" s="251"/>
      <c r="Z5060" s="251"/>
      <c r="AA5060" s="167">
        <f t="shared" si="4056"/>
        <v>0</v>
      </c>
      <c r="AB5060" s="157"/>
      <c r="AC5060" s="248"/>
      <c r="AD5060" s="251"/>
      <c r="AE5060" s="166">
        <f t="shared" si="4046"/>
        <v>0</v>
      </c>
      <c r="AF5060" s="251"/>
      <c r="AG5060" s="251"/>
      <c r="AH5060" s="167">
        <f t="shared" si="4057"/>
        <v>0</v>
      </c>
      <c r="AJ5060" s="252"/>
      <c r="AK5060" s="253"/>
      <c r="AL5060" s="254"/>
      <c r="AM5060" s="253"/>
      <c r="AN5060" s="254"/>
      <c r="AO5060" s="253"/>
      <c r="AP5060" s="254"/>
      <c r="AQ5060" s="253"/>
      <c r="AR5060" s="254"/>
      <c r="AS5060" s="253"/>
      <c r="AT5060" s="254"/>
      <c r="AU5060" s="253"/>
      <c r="AV5060" s="163">
        <f t="shared" si="4047"/>
        <v>0</v>
      </c>
      <c r="AW5060" s="168">
        <f t="shared" si="4048"/>
        <v>0</v>
      </c>
      <c r="AY5060" s="163">
        <f t="shared" si="4049"/>
        <v>0</v>
      </c>
      <c r="AZ5060" s="163">
        <f t="shared" si="4050"/>
        <v>0</v>
      </c>
      <c r="BA5060" s="163">
        <f t="shared" si="4051"/>
        <v>0</v>
      </c>
      <c r="BB5060" s="163">
        <f t="shared" si="4052"/>
        <v>0</v>
      </c>
      <c r="BC5060" s="163">
        <f t="shared" si="4053"/>
        <v>0</v>
      </c>
      <c r="BD5060" s="163">
        <f t="shared" si="4054"/>
        <v>0</v>
      </c>
    </row>
    <row r="5061" spans="2:56" x14ac:dyDescent="0.3">
      <c r="B5061" s="176" t="s">
        <v>185</v>
      </c>
      <c r="C5061" s="83">
        <f>SUM(C5062:C5063)</f>
        <v>0</v>
      </c>
      <c r="D5061" s="84">
        <f>SUM(D5062:D5063)</f>
        <v>0</v>
      </c>
      <c r="E5061" s="85">
        <f t="shared" si="4041"/>
        <v>0</v>
      </c>
      <c r="F5061" s="83">
        <f>SUM(F5062:F5063)</f>
        <v>0</v>
      </c>
      <c r="G5061" s="84">
        <f>SUM(G5062:G5063)</f>
        <v>0</v>
      </c>
      <c r="H5061" s="85">
        <f t="shared" si="4042"/>
        <v>0</v>
      </c>
      <c r="I5061" s="83">
        <f>SUM(I5062:I5063)</f>
        <v>0</v>
      </c>
      <c r="J5061" s="86">
        <f>SUM(J5062:J5063)</f>
        <v>0</v>
      </c>
      <c r="K5061" s="87">
        <f t="shared" si="4043"/>
        <v>0</v>
      </c>
      <c r="L5061" s="83">
        <f>SUM(L5062:L5063)</f>
        <v>0</v>
      </c>
      <c r="M5061" s="86">
        <f>SUM(M5062:M5063)</f>
        <v>0</v>
      </c>
      <c r="N5061" s="88">
        <f>SUM(N5062:N5063)</f>
        <v>0</v>
      </c>
      <c r="O5061" s="83">
        <f>SUM(O5062:O5063)</f>
        <v>0</v>
      </c>
      <c r="P5061" s="88">
        <f>SUM(P5062:P5063)</f>
        <v>0</v>
      </c>
      <c r="Q5061" s="177">
        <f t="shared" si="4044"/>
        <v>0</v>
      </c>
      <c r="R5061" s="88">
        <f>SUM(R5062:R5063)</f>
        <v>0</v>
      </c>
      <c r="S5061" s="88">
        <f>SUM(S5062:S5063)</f>
        <v>0</v>
      </c>
      <c r="T5061" s="178">
        <f t="shared" si="4055"/>
        <v>0</v>
      </c>
      <c r="U5061" s="157"/>
      <c r="V5061" s="83">
        <f>SUM(V5062:V5063)</f>
        <v>0</v>
      </c>
      <c r="W5061" s="88">
        <f>SUM(W5062:W5063)</f>
        <v>0</v>
      </c>
      <c r="X5061" s="177">
        <f t="shared" si="4045"/>
        <v>0</v>
      </c>
      <c r="Y5061" s="88">
        <f>SUM(Y5062:Y5063)</f>
        <v>0</v>
      </c>
      <c r="Z5061" s="88">
        <f>SUM(Z5062:Z5063)</f>
        <v>0</v>
      </c>
      <c r="AA5061" s="178">
        <f t="shared" si="4056"/>
        <v>0</v>
      </c>
      <c r="AB5061" s="157"/>
      <c r="AC5061" s="83">
        <f>SUM(AC5062:AC5063)</f>
        <v>0</v>
      </c>
      <c r="AD5061" s="88">
        <f>SUM(AD5062:AD5063)</f>
        <v>0</v>
      </c>
      <c r="AE5061" s="177">
        <f t="shared" si="4046"/>
        <v>0</v>
      </c>
      <c r="AF5061" s="88">
        <f>SUM(AF5062:AF5063)</f>
        <v>0</v>
      </c>
      <c r="AG5061" s="88">
        <f>SUM(AG5062:AG5063)</f>
        <v>0</v>
      </c>
      <c r="AH5061" s="178">
        <f t="shared" si="4057"/>
        <v>0</v>
      </c>
      <c r="AJ5061" s="84">
        <f t="shared" ref="AJ5061:AU5061" si="4063">SUM(AJ5062:AJ5063)</f>
        <v>0</v>
      </c>
      <c r="AK5061" s="86">
        <f t="shared" si="4063"/>
        <v>0</v>
      </c>
      <c r="AL5061" s="88">
        <f t="shared" si="4063"/>
        <v>0</v>
      </c>
      <c r="AM5061" s="86">
        <f t="shared" si="4063"/>
        <v>0</v>
      </c>
      <c r="AN5061" s="88">
        <f t="shared" si="4063"/>
        <v>0</v>
      </c>
      <c r="AO5061" s="86">
        <f t="shared" si="4063"/>
        <v>0</v>
      </c>
      <c r="AP5061" s="88">
        <f t="shared" si="4063"/>
        <v>0</v>
      </c>
      <c r="AQ5061" s="86">
        <f t="shared" si="4063"/>
        <v>0</v>
      </c>
      <c r="AR5061" s="88">
        <f t="shared" si="4063"/>
        <v>0</v>
      </c>
      <c r="AS5061" s="86">
        <f t="shared" si="4063"/>
        <v>0</v>
      </c>
      <c r="AT5061" s="88">
        <f t="shared" si="4063"/>
        <v>0</v>
      </c>
      <c r="AU5061" s="86">
        <f t="shared" si="4063"/>
        <v>0</v>
      </c>
      <c r="AV5061" s="86">
        <f t="shared" si="4047"/>
        <v>0</v>
      </c>
      <c r="AW5061" s="93">
        <f t="shared" si="4048"/>
        <v>0</v>
      </c>
      <c r="AY5061" s="86">
        <f t="shared" si="4049"/>
        <v>0</v>
      </c>
      <c r="AZ5061" s="86">
        <f t="shared" si="4050"/>
        <v>0</v>
      </c>
      <c r="BA5061" s="86">
        <f t="shared" si="4051"/>
        <v>0</v>
      </c>
      <c r="BB5061" s="86">
        <f t="shared" si="4052"/>
        <v>0</v>
      </c>
      <c r="BC5061" s="86">
        <f t="shared" si="4053"/>
        <v>0</v>
      </c>
      <c r="BD5061" s="86">
        <f t="shared" si="4054"/>
        <v>0</v>
      </c>
    </row>
    <row r="5062" spans="2:56" x14ac:dyDescent="0.3">
      <c r="B5062" s="186" t="s">
        <v>186</v>
      </c>
      <c r="C5062" s="255"/>
      <c r="D5062" s="256"/>
      <c r="E5062" s="182">
        <f t="shared" si="4041"/>
        <v>0</v>
      </c>
      <c r="F5062" s="255"/>
      <c r="G5062" s="256"/>
      <c r="H5062" s="182">
        <f t="shared" si="4042"/>
        <v>0</v>
      </c>
      <c r="I5062" s="255"/>
      <c r="J5062" s="257"/>
      <c r="K5062" s="184">
        <f t="shared" si="4043"/>
        <v>0</v>
      </c>
      <c r="L5062" s="255"/>
      <c r="M5062" s="257"/>
      <c r="N5062" s="258"/>
      <c r="O5062" s="255"/>
      <c r="P5062" s="258"/>
      <c r="Q5062" s="177">
        <f t="shared" si="4044"/>
        <v>0</v>
      </c>
      <c r="R5062" s="258"/>
      <c r="S5062" s="258"/>
      <c r="T5062" s="178">
        <f t="shared" si="4055"/>
        <v>0</v>
      </c>
      <c r="U5062" s="157"/>
      <c r="V5062" s="255"/>
      <c r="W5062" s="258"/>
      <c r="X5062" s="177">
        <f t="shared" si="4045"/>
        <v>0</v>
      </c>
      <c r="Y5062" s="258"/>
      <c r="Z5062" s="258"/>
      <c r="AA5062" s="178">
        <f t="shared" si="4056"/>
        <v>0</v>
      </c>
      <c r="AB5062" s="157"/>
      <c r="AC5062" s="255"/>
      <c r="AD5062" s="258"/>
      <c r="AE5062" s="177">
        <f t="shared" si="4046"/>
        <v>0</v>
      </c>
      <c r="AF5062" s="258"/>
      <c r="AG5062" s="258"/>
      <c r="AH5062" s="178">
        <f t="shared" si="4057"/>
        <v>0</v>
      </c>
      <c r="AJ5062" s="252"/>
      <c r="AK5062" s="253"/>
      <c r="AL5062" s="254"/>
      <c r="AM5062" s="253"/>
      <c r="AN5062" s="254"/>
      <c r="AO5062" s="253"/>
      <c r="AP5062" s="254"/>
      <c r="AQ5062" s="253"/>
      <c r="AR5062" s="254"/>
      <c r="AS5062" s="253"/>
      <c r="AT5062" s="254"/>
      <c r="AU5062" s="253"/>
      <c r="AV5062" s="163">
        <f t="shared" si="4047"/>
        <v>0</v>
      </c>
      <c r="AW5062" s="93">
        <f t="shared" si="4048"/>
        <v>0</v>
      </c>
      <c r="AY5062" s="163">
        <f t="shared" si="4049"/>
        <v>0</v>
      </c>
      <c r="AZ5062" s="163">
        <f t="shared" si="4050"/>
        <v>0</v>
      </c>
      <c r="BA5062" s="163">
        <f t="shared" si="4051"/>
        <v>0</v>
      </c>
      <c r="BB5062" s="163">
        <f t="shared" si="4052"/>
        <v>0</v>
      </c>
      <c r="BC5062" s="163">
        <f t="shared" si="4053"/>
        <v>0</v>
      </c>
      <c r="BD5062" s="163">
        <f t="shared" si="4054"/>
        <v>0</v>
      </c>
    </row>
    <row r="5063" spans="2:56" x14ac:dyDescent="0.3">
      <c r="B5063" s="186" t="s">
        <v>187</v>
      </c>
      <c r="C5063" s="255"/>
      <c r="D5063" s="256"/>
      <c r="E5063" s="182">
        <f t="shared" si="4041"/>
        <v>0</v>
      </c>
      <c r="F5063" s="255"/>
      <c r="G5063" s="256"/>
      <c r="H5063" s="182">
        <f t="shared" si="4042"/>
        <v>0</v>
      </c>
      <c r="I5063" s="255"/>
      <c r="J5063" s="257"/>
      <c r="K5063" s="184">
        <f t="shared" si="4043"/>
        <v>0</v>
      </c>
      <c r="L5063" s="255"/>
      <c r="M5063" s="257"/>
      <c r="N5063" s="258"/>
      <c r="O5063" s="255"/>
      <c r="P5063" s="258"/>
      <c r="Q5063" s="177">
        <f t="shared" si="4044"/>
        <v>0</v>
      </c>
      <c r="R5063" s="258"/>
      <c r="S5063" s="258"/>
      <c r="T5063" s="178">
        <f t="shared" si="4055"/>
        <v>0</v>
      </c>
      <c r="U5063" s="157"/>
      <c r="V5063" s="255"/>
      <c r="W5063" s="258"/>
      <c r="X5063" s="177">
        <f t="shared" si="4045"/>
        <v>0</v>
      </c>
      <c r="Y5063" s="258"/>
      <c r="Z5063" s="258"/>
      <c r="AA5063" s="178">
        <f t="shared" si="4056"/>
        <v>0</v>
      </c>
      <c r="AB5063" s="157"/>
      <c r="AC5063" s="255"/>
      <c r="AD5063" s="258"/>
      <c r="AE5063" s="177">
        <f t="shared" si="4046"/>
        <v>0</v>
      </c>
      <c r="AF5063" s="258"/>
      <c r="AG5063" s="258"/>
      <c r="AH5063" s="178">
        <f t="shared" si="4057"/>
        <v>0</v>
      </c>
      <c r="AJ5063" s="252"/>
      <c r="AK5063" s="253"/>
      <c r="AL5063" s="254"/>
      <c r="AM5063" s="253"/>
      <c r="AN5063" s="254"/>
      <c r="AO5063" s="253"/>
      <c r="AP5063" s="254"/>
      <c r="AQ5063" s="253"/>
      <c r="AR5063" s="254"/>
      <c r="AS5063" s="253"/>
      <c r="AT5063" s="254"/>
      <c r="AU5063" s="253"/>
      <c r="AV5063" s="163">
        <f t="shared" si="4047"/>
        <v>0</v>
      </c>
      <c r="AW5063" s="93">
        <f t="shared" si="4048"/>
        <v>0</v>
      </c>
      <c r="AY5063" s="163">
        <f t="shared" si="4049"/>
        <v>0</v>
      </c>
      <c r="AZ5063" s="163">
        <f t="shared" si="4050"/>
        <v>0</v>
      </c>
      <c r="BA5063" s="163">
        <f t="shared" si="4051"/>
        <v>0</v>
      </c>
      <c r="BB5063" s="163">
        <f t="shared" si="4052"/>
        <v>0</v>
      </c>
      <c r="BC5063" s="163">
        <f t="shared" si="4053"/>
        <v>0</v>
      </c>
      <c r="BD5063" s="163">
        <f t="shared" si="4054"/>
        <v>0</v>
      </c>
    </row>
    <row r="5064" spans="2:56" s="124" customFormat="1" x14ac:dyDescent="0.3">
      <c r="B5064" s="187" t="s">
        <v>188</v>
      </c>
      <c r="C5064" s="188">
        <f>SUM(C5065,C5070,C5073,C5074,C5075,C5078,C5079)</f>
        <v>0</v>
      </c>
      <c r="D5064" s="189">
        <f>SUM(D5065,D5070,D5073,D5074,D5075,D5078,D5079)</f>
        <v>0</v>
      </c>
      <c r="E5064" s="190">
        <f t="shared" si="4041"/>
        <v>0</v>
      </c>
      <c r="F5064" s="188">
        <f>SUM(F5065,F5070,F5073,F5074,F5075,F5078,F5079)</f>
        <v>64000</v>
      </c>
      <c r="G5064" s="189">
        <f>SUM(G5065,G5070,G5073,G5074,G5075,G5078,G5079)</f>
        <v>149006.39999999999</v>
      </c>
      <c r="H5064" s="190">
        <f t="shared" si="4042"/>
        <v>2.3282249999999998</v>
      </c>
      <c r="I5064" s="188">
        <f>SUM(I5065,I5070,I5073,I5074,I5075,I5078,I5079)</f>
        <v>63670</v>
      </c>
      <c r="J5064" s="191">
        <f>SUM(J5065,J5070,J5073,J5074,J5075,J5078,J5079)</f>
        <v>57733.599999999999</v>
      </c>
      <c r="K5064" s="192">
        <f t="shared" si="4043"/>
        <v>0.90676299670174332</v>
      </c>
      <c r="L5064" s="188">
        <f>SUM(L5065,L5070,L5073,L5074,L5075,L5078,L5079)</f>
        <v>100000</v>
      </c>
      <c r="M5064" s="191">
        <f>SUM(M5065,M5070,M5073,M5074,M5075,M5078,M5079)</f>
        <v>100000</v>
      </c>
      <c r="N5064" s="193">
        <f>SUM(N5065,N5070,N5073,N5074,N5075,N5078,N5079)</f>
        <v>0</v>
      </c>
      <c r="O5064" s="188">
        <f>SUM(O5065,O5070,O5073,O5074,O5075,O5078,O5079)</f>
        <v>60000</v>
      </c>
      <c r="P5064" s="193">
        <f>SUM(P5065,P5070,P5073,P5074,P5075,P5078,P5079)</f>
        <v>0</v>
      </c>
      <c r="Q5064" s="194">
        <f t="shared" si="4044"/>
        <v>60000</v>
      </c>
      <c r="R5064" s="195">
        <f>SUM(R5065,R5070,R5073,R5074,R5075,R5078,R5079)</f>
        <v>0</v>
      </c>
      <c r="S5064" s="195">
        <f>SUM(S5065,S5070,S5073,S5074,S5075,S5078,S5079)</f>
        <v>0</v>
      </c>
      <c r="T5064" s="196">
        <f t="shared" si="4055"/>
        <v>60000</v>
      </c>
      <c r="U5064" s="121"/>
      <c r="V5064" s="188">
        <f>SUM(V5065,V5070,V5073,V5074,V5075,V5078,V5079)</f>
        <v>65721</v>
      </c>
      <c r="W5064" s="193">
        <f>SUM(W5065,W5070,W5073,W5074,W5075,W5078,W5079)</f>
        <v>0</v>
      </c>
      <c r="X5064" s="194">
        <f t="shared" si="4045"/>
        <v>65721</v>
      </c>
      <c r="Y5064" s="195">
        <f>SUM(Y5065,Y5070,Y5073,Y5074,Y5075,Y5078,Y5079)</f>
        <v>0</v>
      </c>
      <c r="Z5064" s="195">
        <f>SUM(Z5065,Z5070,Z5073,Z5074,Z5075,Z5078,Z5079)</f>
        <v>0</v>
      </c>
      <c r="AA5064" s="196">
        <f t="shared" si="4056"/>
        <v>65721</v>
      </c>
      <c r="AB5064" s="121"/>
      <c r="AC5064" s="188">
        <f>SUM(AC5065,AC5070,AC5073,AC5074,AC5075,AC5078,AC5079)</f>
        <v>65688</v>
      </c>
      <c r="AD5064" s="193">
        <f>SUM(AD5065,AD5070,AD5073,AD5074,AD5075,AD5078,AD5079)</f>
        <v>0</v>
      </c>
      <c r="AE5064" s="194">
        <f t="shared" si="4046"/>
        <v>65688</v>
      </c>
      <c r="AF5064" s="195">
        <f>SUM(AF5065,AF5070,AF5073,AF5074,AF5075,AF5078,AF5079)</f>
        <v>0</v>
      </c>
      <c r="AG5064" s="195">
        <f>SUM(AG5065,AG5070,AG5073,AG5074,AG5075,AG5078,AG5079)</f>
        <v>0</v>
      </c>
      <c r="AH5064" s="196">
        <f t="shared" si="4057"/>
        <v>65688</v>
      </c>
      <c r="AJ5064" s="189">
        <f t="shared" ref="AJ5064:AU5064" si="4064">SUM(AJ5065,AJ5070,AJ5073,AJ5074,AJ5075,AJ5078,AJ5079)</f>
        <v>0</v>
      </c>
      <c r="AK5064" s="191">
        <f t="shared" si="4064"/>
        <v>0</v>
      </c>
      <c r="AL5064" s="193">
        <f t="shared" si="4064"/>
        <v>0</v>
      </c>
      <c r="AM5064" s="191">
        <f t="shared" si="4064"/>
        <v>0</v>
      </c>
      <c r="AN5064" s="193">
        <f t="shared" si="4064"/>
        <v>0</v>
      </c>
      <c r="AO5064" s="191">
        <f t="shared" si="4064"/>
        <v>0</v>
      </c>
      <c r="AP5064" s="193">
        <f t="shared" si="4064"/>
        <v>0</v>
      </c>
      <c r="AQ5064" s="191">
        <f t="shared" si="4064"/>
        <v>0</v>
      </c>
      <c r="AR5064" s="193">
        <f t="shared" si="4064"/>
        <v>0</v>
      </c>
      <c r="AS5064" s="191">
        <f t="shared" si="4064"/>
        <v>0</v>
      </c>
      <c r="AT5064" s="193">
        <f t="shared" si="4064"/>
        <v>0</v>
      </c>
      <c r="AU5064" s="191">
        <f t="shared" si="4064"/>
        <v>60000</v>
      </c>
      <c r="AV5064" s="191">
        <f t="shared" si="4047"/>
        <v>60000</v>
      </c>
      <c r="AW5064" s="197">
        <f t="shared" si="4048"/>
        <v>0</v>
      </c>
      <c r="AX5064" s="198"/>
      <c r="AY5064" s="191">
        <f t="shared" si="4049"/>
        <v>0</v>
      </c>
      <c r="AZ5064" s="191">
        <f t="shared" si="4050"/>
        <v>0</v>
      </c>
      <c r="BA5064" s="191">
        <f t="shared" si="4051"/>
        <v>0</v>
      </c>
      <c r="BB5064" s="191">
        <f t="shared" si="4052"/>
        <v>60000</v>
      </c>
      <c r="BC5064" s="191">
        <f t="shared" si="4053"/>
        <v>60000</v>
      </c>
      <c r="BD5064" s="191">
        <f t="shared" si="4054"/>
        <v>0</v>
      </c>
    </row>
    <row r="5065" spans="2:56" x14ac:dyDescent="0.3">
      <c r="B5065" s="176" t="s">
        <v>189</v>
      </c>
      <c r="C5065" s="83">
        <f>SUM(C5066,C5068)</f>
        <v>0</v>
      </c>
      <c r="D5065" s="84">
        <f>SUM(D5066,D5068)</f>
        <v>0</v>
      </c>
      <c r="E5065" s="85">
        <f t="shared" si="4041"/>
        <v>0</v>
      </c>
      <c r="F5065" s="83">
        <f>SUM(F5066,F5068)</f>
        <v>64000</v>
      </c>
      <c r="G5065" s="84">
        <f>SUM(G5066,G5068)</f>
        <v>149006.39999999999</v>
      </c>
      <c r="H5065" s="85">
        <f t="shared" si="4042"/>
        <v>2.3282249999999998</v>
      </c>
      <c r="I5065" s="83">
        <f>SUM(I5066,I5068)</f>
        <v>63670</v>
      </c>
      <c r="J5065" s="86">
        <f>SUM(J5066,J5068)</f>
        <v>57733.599999999999</v>
      </c>
      <c r="K5065" s="87">
        <f t="shared" si="4043"/>
        <v>0.90676299670174332</v>
      </c>
      <c r="L5065" s="83">
        <f>SUM(L5066,L5068)</f>
        <v>100000</v>
      </c>
      <c r="M5065" s="86">
        <f>SUM(M5066,M5068)</f>
        <v>100000</v>
      </c>
      <c r="N5065" s="88">
        <f>SUM(N5066,N5068)</f>
        <v>0</v>
      </c>
      <c r="O5065" s="83">
        <f>SUM(O5066,O5068)</f>
        <v>60000</v>
      </c>
      <c r="P5065" s="88">
        <f>SUM(P5066,P5068)</f>
        <v>0</v>
      </c>
      <c r="Q5065" s="199">
        <f t="shared" si="4044"/>
        <v>60000</v>
      </c>
      <c r="R5065" s="89">
        <f>SUM(R5066,R5068)</f>
        <v>0</v>
      </c>
      <c r="S5065" s="89">
        <f>SUM(S5066,S5068)</f>
        <v>0</v>
      </c>
      <c r="T5065" s="200">
        <f t="shared" si="4055"/>
        <v>60000</v>
      </c>
      <c r="U5065" s="91"/>
      <c r="V5065" s="83">
        <f>SUM(V5066,V5068)</f>
        <v>65721</v>
      </c>
      <c r="W5065" s="88">
        <f>SUM(W5066,W5068)</f>
        <v>0</v>
      </c>
      <c r="X5065" s="199">
        <f t="shared" si="4045"/>
        <v>65721</v>
      </c>
      <c r="Y5065" s="89">
        <f>SUM(Y5066,Y5068)</f>
        <v>0</v>
      </c>
      <c r="Z5065" s="89">
        <f>SUM(Z5066,Z5068)</f>
        <v>0</v>
      </c>
      <c r="AA5065" s="200">
        <f t="shared" si="4056"/>
        <v>65721</v>
      </c>
      <c r="AB5065" s="91"/>
      <c r="AC5065" s="83">
        <f>SUM(AC5066,AC5068)</f>
        <v>65688</v>
      </c>
      <c r="AD5065" s="88">
        <f>SUM(AD5066,AD5068)</f>
        <v>0</v>
      </c>
      <c r="AE5065" s="199">
        <f t="shared" si="4046"/>
        <v>65688</v>
      </c>
      <c r="AF5065" s="89">
        <f>SUM(AF5066,AF5068)</f>
        <v>0</v>
      </c>
      <c r="AG5065" s="89">
        <f>SUM(AG5066,AG5068)</f>
        <v>0</v>
      </c>
      <c r="AH5065" s="200">
        <f t="shared" si="4057"/>
        <v>65688</v>
      </c>
      <c r="AJ5065" s="84">
        <f t="shared" ref="AJ5065:AU5065" si="4065">SUM(AJ5066,AJ5068)</f>
        <v>0</v>
      </c>
      <c r="AK5065" s="86">
        <f t="shared" si="4065"/>
        <v>0</v>
      </c>
      <c r="AL5065" s="88">
        <f t="shared" si="4065"/>
        <v>0</v>
      </c>
      <c r="AM5065" s="86">
        <f t="shared" si="4065"/>
        <v>0</v>
      </c>
      <c r="AN5065" s="88">
        <f t="shared" si="4065"/>
        <v>0</v>
      </c>
      <c r="AO5065" s="86">
        <f t="shared" si="4065"/>
        <v>0</v>
      </c>
      <c r="AP5065" s="88">
        <f t="shared" si="4065"/>
        <v>0</v>
      </c>
      <c r="AQ5065" s="86">
        <f t="shared" si="4065"/>
        <v>0</v>
      </c>
      <c r="AR5065" s="88">
        <f t="shared" si="4065"/>
        <v>0</v>
      </c>
      <c r="AS5065" s="86">
        <f t="shared" si="4065"/>
        <v>0</v>
      </c>
      <c r="AT5065" s="88">
        <f t="shared" si="4065"/>
        <v>0</v>
      </c>
      <c r="AU5065" s="86">
        <f t="shared" si="4065"/>
        <v>60000</v>
      </c>
      <c r="AV5065" s="86">
        <f t="shared" si="4047"/>
        <v>60000</v>
      </c>
      <c r="AW5065" s="93">
        <f t="shared" si="4048"/>
        <v>0</v>
      </c>
      <c r="AY5065" s="86">
        <f t="shared" si="4049"/>
        <v>0</v>
      </c>
      <c r="AZ5065" s="86">
        <f t="shared" si="4050"/>
        <v>0</v>
      </c>
      <c r="BA5065" s="86">
        <f t="shared" si="4051"/>
        <v>0</v>
      </c>
      <c r="BB5065" s="86">
        <f t="shared" si="4052"/>
        <v>60000</v>
      </c>
      <c r="BC5065" s="86">
        <f t="shared" si="4053"/>
        <v>60000</v>
      </c>
      <c r="BD5065" s="86">
        <f t="shared" si="4054"/>
        <v>0</v>
      </c>
    </row>
    <row r="5066" spans="2:56" x14ac:dyDescent="0.3">
      <c r="B5066" s="179" t="s">
        <v>190</v>
      </c>
      <c r="C5066" s="83">
        <f>SUM(C5067)</f>
        <v>0</v>
      </c>
      <c r="D5066" s="84">
        <f>SUM(D5067)</f>
        <v>0</v>
      </c>
      <c r="E5066" s="85">
        <f t="shared" si="4041"/>
        <v>0</v>
      </c>
      <c r="F5066" s="83">
        <f>SUM(F5067)</f>
        <v>0</v>
      </c>
      <c r="G5066" s="84">
        <f>SUM(G5067)</f>
        <v>0</v>
      </c>
      <c r="H5066" s="85">
        <f t="shared" si="4042"/>
        <v>0</v>
      </c>
      <c r="I5066" s="83">
        <f>SUM(I5067)</f>
        <v>0</v>
      </c>
      <c r="J5066" s="86">
        <f>SUM(J5067)</f>
        <v>0</v>
      </c>
      <c r="K5066" s="87">
        <f t="shared" si="4043"/>
        <v>0</v>
      </c>
      <c r="L5066" s="83">
        <f>SUM(L5067)</f>
        <v>100000</v>
      </c>
      <c r="M5066" s="86">
        <f>SUM(M5067)</f>
        <v>100000</v>
      </c>
      <c r="N5066" s="88">
        <f>SUM(N5067)</f>
        <v>0</v>
      </c>
      <c r="O5066" s="83">
        <f>SUM(O5067)</f>
        <v>60000</v>
      </c>
      <c r="P5066" s="88">
        <f>SUM(P5067)</f>
        <v>0</v>
      </c>
      <c r="Q5066" s="199">
        <f t="shared" si="4044"/>
        <v>60000</v>
      </c>
      <c r="R5066" s="89">
        <f>SUM(R5067)</f>
        <v>0</v>
      </c>
      <c r="S5066" s="89">
        <f>SUM(S5067)</f>
        <v>0</v>
      </c>
      <c r="T5066" s="200">
        <f t="shared" si="4055"/>
        <v>60000</v>
      </c>
      <c r="U5066" s="91"/>
      <c r="V5066" s="83">
        <f>SUM(V5067)</f>
        <v>65721</v>
      </c>
      <c r="W5066" s="88">
        <f>SUM(W5067)</f>
        <v>0</v>
      </c>
      <c r="X5066" s="199">
        <f t="shared" si="4045"/>
        <v>65721</v>
      </c>
      <c r="Y5066" s="89">
        <f>SUM(Y5067)</f>
        <v>0</v>
      </c>
      <c r="Z5066" s="89">
        <f>SUM(Z5067)</f>
        <v>0</v>
      </c>
      <c r="AA5066" s="200">
        <f t="shared" si="4056"/>
        <v>65721</v>
      </c>
      <c r="AB5066" s="91"/>
      <c r="AC5066" s="83">
        <f>SUM(AC5067)</f>
        <v>65688</v>
      </c>
      <c r="AD5066" s="88">
        <f>SUM(AD5067)</f>
        <v>0</v>
      </c>
      <c r="AE5066" s="199">
        <f t="shared" si="4046"/>
        <v>65688</v>
      </c>
      <c r="AF5066" s="89">
        <f>SUM(AF5067)</f>
        <v>0</v>
      </c>
      <c r="AG5066" s="89">
        <f>SUM(AG5067)</f>
        <v>0</v>
      </c>
      <c r="AH5066" s="200">
        <f t="shared" si="4057"/>
        <v>65688</v>
      </c>
      <c r="AJ5066" s="84">
        <f t="shared" ref="AJ5066:AU5066" si="4066">SUM(AJ5067)</f>
        <v>0</v>
      </c>
      <c r="AK5066" s="86">
        <f t="shared" si="4066"/>
        <v>0</v>
      </c>
      <c r="AL5066" s="88">
        <f t="shared" si="4066"/>
        <v>0</v>
      </c>
      <c r="AM5066" s="86">
        <f t="shared" si="4066"/>
        <v>0</v>
      </c>
      <c r="AN5066" s="88">
        <f t="shared" si="4066"/>
        <v>0</v>
      </c>
      <c r="AO5066" s="86">
        <f t="shared" si="4066"/>
        <v>0</v>
      </c>
      <c r="AP5066" s="88">
        <f t="shared" si="4066"/>
        <v>0</v>
      </c>
      <c r="AQ5066" s="86">
        <f t="shared" si="4066"/>
        <v>0</v>
      </c>
      <c r="AR5066" s="88">
        <f t="shared" si="4066"/>
        <v>0</v>
      </c>
      <c r="AS5066" s="86">
        <f t="shared" si="4066"/>
        <v>0</v>
      </c>
      <c r="AT5066" s="88">
        <f t="shared" si="4066"/>
        <v>0</v>
      </c>
      <c r="AU5066" s="86">
        <f t="shared" si="4066"/>
        <v>60000</v>
      </c>
      <c r="AV5066" s="86">
        <f t="shared" si="4047"/>
        <v>60000</v>
      </c>
      <c r="AW5066" s="93">
        <f t="shared" si="4048"/>
        <v>0</v>
      </c>
      <c r="AY5066" s="86">
        <f t="shared" si="4049"/>
        <v>0</v>
      </c>
      <c r="AZ5066" s="86">
        <f t="shared" si="4050"/>
        <v>0</v>
      </c>
      <c r="BA5066" s="86">
        <f t="shared" si="4051"/>
        <v>0</v>
      </c>
      <c r="BB5066" s="86">
        <f t="shared" si="4052"/>
        <v>60000</v>
      </c>
      <c r="BC5066" s="86">
        <f t="shared" si="4053"/>
        <v>60000</v>
      </c>
      <c r="BD5066" s="86">
        <f t="shared" si="4054"/>
        <v>0</v>
      </c>
    </row>
    <row r="5067" spans="2:56" x14ac:dyDescent="0.3">
      <c r="B5067" s="186" t="s">
        <v>191</v>
      </c>
      <c r="C5067" s="255"/>
      <c r="D5067" s="256"/>
      <c r="E5067" s="182">
        <f t="shared" si="4041"/>
        <v>0</v>
      </c>
      <c r="F5067" s="255"/>
      <c r="G5067" s="256"/>
      <c r="H5067" s="182">
        <f t="shared" si="4042"/>
        <v>0</v>
      </c>
      <c r="I5067" s="255"/>
      <c r="J5067" s="257"/>
      <c r="K5067" s="184">
        <f t="shared" si="4043"/>
        <v>0</v>
      </c>
      <c r="L5067" s="255">
        <v>100000</v>
      </c>
      <c r="M5067" s="257">
        <v>100000</v>
      </c>
      <c r="N5067" s="258"/>
      <c r="O5067" s="255">
        <v>60000</v>
      </c>
      <c r="P5067" s="258"/>
      <c r="Q5067" s="177">
        <f t="shared" si="4044"/>
        <v>60000</v>
      </c>
      <c r="R5067" s="258"/>
      <c r="S5067" s="258"/>
      <c r="T5067" s="178">
        <f t="shared" si="4055"/>
        <v>60000</v>
      </c>
      <c r="U5067" s="157"/>
      <c r="V5067" s="255">
        <v>65721</v>
      </c>
      <c r="W5067" s="258"/>
      <c r="X5067" s="177">
        <f t="shared" si="4045"/>
        <v>65721</v>
      </c>
      <c r="Y5067" s="258"/>
      <c r="Z5067" s="258"/>
      <c r="AA5067" s="178">
        <f t="shared" si="4056"/>
        <v>65721</v>
      </c>
      <c r="AB5067" s="157"/>
      <c r="AC5067" s="255">
        <v>65688</v>
      </c>
      <c r="AD5067" s="258"/>
      <c r="AE5067" s="177">
        <f t="shared" si="4046"/>
        <v>65688</v>
      </c>
      <c r="AF5067" s="258"/>
      <c r="AG5067" s="258"/>
      <c r="AH5067" s="178">
        <f t="shared" si="4057"/>
        <v>65688</v>
      </c>
      <c r="AJ5067" s="252"/>
      <c r="AK5067" s="253"/>
      <c r="AL5067" s="254"/>
      <c r="AM5067" s="253"/>
      <c r="AN5067" s="254"/>
      <c r="AO5067" s="253"/>
      <c r="AP5067" s="254"/>
      <c r="AQ5067" s="253"/>
      <c r="AR5067" s="254"/>
      <c r="AS5067" s="253"/>
      <c r="AT5067" s="254"/>
      <c r="AU5067" s="253">
        <v>60000</v>
      </c>
      <c r="AV5067" s="163">
        <f t="shared" si="4047"/>
        <v>60000</v>
      </c>
      <c r="AW5067" s="93">
        <f t="shared" si="4048"/>
        <v>0</v>
      </c>
      <c r="AY5067" s="163">
        <f t="shared" si="4049"/>
        <v>0</v>
      </c>
      <c r="AZ5067" s="163">
        <f t="shared" si="4050"/>
        <v>0</v>
      </c>
      <c r="BA5067" s="163">
        <f t="shared" si="4051"/>
        <v>0</v>
      </c>
      <c r="BB5067" s="163">
        <f t="shared" si="4052"/>
        <v>60000</v>
      </c>
      <c r="BC5067" s="163">
        <f t="shared" si="4053"/>
        <v>60000</v>
      </c>
      <c r="BD5067" s="163">
        <f t="shared" si="4054"/>
        <v>0</v>
      </c>
    </row>
    <row r="5068" spans="2:56" x14ac:dyDescent="0.3">
      <c r="B5068" s="179" t="s">
        <v>192</v>
      </c>
      <c r="C5068" s="83">
        <f>SUM(C5069)</f>
        <v>0</v>
      </c>
      <c r="D5068" s="84">
        <f>SUM(D5069)</f>
        <v>0</v>
      </c>
      <c r="E5068" s="85">
        <f t="shared" si="4041"/>
        <v>0</v>
      </c>
      <c r="F5068" s="83">
        <f>SUM(F5069)</f>
        <v>64000</v>
      </c>
      <c r="G5068" s="84">
        <f>SUM(G5069)</f>
        <v>149006.39999999999</v>
      </c>
      <c r="H5068" s="85">
        <f t="shared" si="4042"/>
        <v>2.3282249999999998</v>
      </c>
      <c r="I5068" s="83">
        <f>SUM(I5069)</f>
        <v>63670</v>
      </c>
      <c r="J5068" s="86">
        <f>SUM(J5069)</f>
        <v>57733.599999999999</v>
      </c>
      <c r="K5068" s="87">
        <f t="shared" si="4043"/>
        <v>0.90676299670174332</v>
      </c>
      <c r="L5068" s="83">
        <f>SUM(L5069)</f>
        <v>0</v>
      </c>
      <c r="M5068" s="86">
        <f>SUM(M5069)</f>
        <v>0</v>
      </c>
      <c r="N5068" s="88">
        <f>SUM(N5069)</f>
        <v>0</v>
      </c>
      <c r="O5068" s="83">
        <f>SUM(O5069)</f>
        <v>0</v>
      </c>
      <c r="P5068" s="88">
        <f>SUM(P5069)</f>
        <v>0</v>
      </c>
      <c r="Q5068" s="199">
        <f t="shared" si="4044"/>
        <v>0</v>
      </c>
      <c r="R5068" s="89">
        <f>SUM(R5069)</f>
        <v>0</v>
      </c>
      <c r="S5068" s="89">
        <f>SUM(S5069)</f>
        <v>0</v>
      </c>
      <c r="T5068" s="200">
        <f t="shared" si="4055"/>
        <v>0</v>
      </c>
      <c r="U5068" s="91"/>
      <c r="V5068" s="83">
        <f>SUM(V5069)</f>
        <v>0</v>
      </c>
      <c r="W5068" s="88">
        <f>SUM(W5069)</f>
        <v>0</v>
      </c>
      <c r="X5068" s="199">
        <f t="shared" si="4045"/>
        <v>0</v>
      </c>
      <c r="Y5068" s="89">
        <f>SUM(Y5069)</f>
        <v>0</v>
      </c>
      <c r="Z5068" s="89">
        <f>SUM(Z5069)</f>
        <v>0</v>
      </c>
      <c r="AA5068" s="200">
        <f t="shared" si="4056"/>
        <v>0</v>
      </c>
      <c r="AB5068" s="91"/>
      <c r="AC5068" s="83">
        <f>SUM(AC5069)</f>
        <v>0</v>
      </c>
      <c r="AD5068" s="88">
        <f>SUM(AD5069)</f>
        <v>0</v>
      </c>
      <c r="AE5068" s="199">
        <f t="shared" si="4046"/>
        <v>0</v>
      </c>
      <c r="AF5068" s="89">
        <f>SUM(AF5069)</f>
        <v>0</v>
      </c>
      <c r="AG5068" s="89">
        <f>SUM(AG5069)</f>
        <v>0</v>
      </c>
      <c r="AH5068" s="200">
        <f t="shared" si="4057"/>
        <v>0</v>
      </c>
      <c r="AJ5068" s="84">
        <f t="shared" ref="AJ5068:AU5068" si="4067">SUM(AJ5069)</f>
        <v>0</v>
      </c>
      <c r="AK5068" s="86">
        <f t="shared" si="4067"/>
        <v>0</v>
      </c>
      <c r="AL5068" s="88">
        <f t="shared" si="4067"/>
        <v>0</v>
      </c>
      <c r="AM5068" s="86">
        <f t="shared" si="4067"/>
        <v>0</v>
      </c>
      <c r="AN5068" s="88">
        <f t="shared" si="4067"/>
        <v>0</v>
      </c>
      <c r="AO5068" s="86">
        <f t="shared" si="4067"/>
        <v>0</v>
      </c>
      <c r="AP5068" s="88">
        <f t="shared" si="4067"/>
        <v>0</v>
      </c>
      <c r="AQ5068" s="86">
        <f t="shared" si="4067"/>
        <v>0</v>
      </c>
      <c r="AR5068" s="88">
        <f t="shared" si="4067"/>
        <v>0</v>
      </c>
      <c r="AS5068" s="86">
        <f t="shared" si="4067"/>
        <v>0</v>
      </c>
      <c r="AT5068" s="88">
        <f t="shared" si="4067"/>
        <v>0</v>
      </c>
      <c r="AU5068" s="86">
        <f t="shared" si="4067"/>
        <v>0</v>
      </c>
      <c r="AV5068" s="86">
        <f t="shared" si="4047"/>
        <v>0</v>
      </c>
      <c r="AW5068" s="93">
        <f t="shared" si="4048"/>
        <v>0</v>
      </c>
      <c r="AY5068" s="86">
        <f t="shared" si="4049"/>
        <v>0</v>
      </c>
      <c r="AZ5068" s="86">
        <f t="shared" si="4050"/>
        <v>0</v>
      </c>
      <c r="BA5068" s="86">
        <f t="shared" si="4051"/>
        <v>0</v>
      </c>
      <c r="BB5068" s="86">
        <f t="shared" si="4052"/>
        <v>0</v>
      </c>
      <c r="BC5068" s="86">
        <f t="shared" si="4053"/>
        <v>0</v>
      </c>
      <c r="BD5068" s="86">
        <f t="shared" si="4054"/>
        <v>0</v>
      </c>
    </row>
    <row r="5069" spans="2:56" x14ac:dyDescent="0.3">
      <c r="B5069" s="186" t="s">
        <v>191</v>
      </c>
      <c r="C5069" s="255"/>
      <c r="D5069" s="256"/>
      <c r="E5069" s="182">
        <f t="shared" si="4041"/>
        <v>0</v>
      </c>
      <c r="F5069" s="255">
        <v>64000</v>
      </c>
      <c r="G5069" s="256">
        <v>149006.39999999999</v>
      </c>
      <c r="H5069" s="182">
        <f t="shared" si="4042"/>
        <v>2.3282249999999998</v>
      </c>
      <c r="I5069" s="255">
        <v>63670</v>
      </c>
      <c r="J5069" s="257">
        <v>57733.599999999999</v>
      </c>
      <c r="K5069" s="184">
        <f t="shared" si="4043"/>
        <v>0.90676299670174332</v>
      </c>
      <c r="L5069" s="255"/>
      <c r="M5069" s="257"/>
      <c r="N5069" s="258"/>
      <c r="O5069" s="255"/>
      <c r="P5069" s="258"/>
      <c r="Q5069" s="177">
        <f t="shared" si="4044"/>
        <v>0</v>
      </c>
      <c r="R5069" s="258"/>
      <c r="S5069" s="258"/>
      <c r="T5069" s="178">
        <f t="shared" si="4055"/>
        <v>0</v>
      </c>
      <c r="U5069" s="157"/>
      <c r="V5069" s="255"/>
      <c r="W5069" s="258"/>
      <c r="X5069" s="177">
        <f t="shared" si="4045"/>
        <v>0</v>
      </c>
      <c r="Y5069" s="258"/>
      <c r="Z5069" s="258"/>
      <c r="AA5069" s="178">
        <f t="shared" si="4056"/>
        <v>0</v>
      </c>
      <c r="AB5069" s="157"/>
      <c r="AC5069" s="255"/>
      <c r="AD5069" s="258"/>
      <c r="AE5069" s="177">
        <f t="shared" si="4046"/>
        <v>0</v>
      </c>
      <c r="AF5069" s="258"/>
      <c r="AG5069" s="258"/>
      <c r="AH5069" s="178">
        <f t="shared" si="4057"/>
        <v>0</v>
      </c>
      <c r="AJ5069" s="252"/>
      <c r="AK5069" s="253"/>
      <c r="AL5069" s="254"/>
      <c r="AM5069" s="253"/>
      <c r="AN5069" s="254"/>
      <c r="AO5069" s="253"/>
      <c r="AP5069" s="254"/>
      <c r="AQ5069" s="253"/>
      <c r="AR5069" s="254"/>
      <c r="AS5069" s="253"/>
      <c r="AT5069" s="254"/>
      <c r="AU5069" s="253"/>
      <c r="AV5069" s="163">
        <f t="shared" si="4047"/>
        <v>0</v>
      </c>
      <c r="AW5069" s="93">
        <f t="shared" si="4048"/>
        <v>0</v>
      </c>
      <c r="AY5069" s="163">
        <f t="shared" si="4049"/>
        <v>0</v>
      </c>
      <c r="AZ5069" s="163">
        <f t="shared" si="4050"/>
        <v>0</v>
      </c>
      <c r="BA5069" s="163">
        <f t="shared" si="4051"/>
        <v>0</v>
      </c>
      <c r="BB5069" s="163">
        <f t="shared" si="4052"/>
        <v>0</v>
      </c>
      <c r="BC5069" s="163">
        <f t="shared" si="4053"/>
        <v>0</v>
      </c>
      <c r="BD5069" s="163">
        <f t="shared" si="4054"/>
        <v>0</v>
      </c>
    </row>
    <row r="5070" spans="2:56" x14ac:dyDescent="0.3">
      <c r="B5070" s="176" t="s">
        <v>193</v>
      </c>
      <c r="C5070" s="83">
        <f>SUM(C5071,C5072)</f>
        <v>0</v>
      </c>
      <c r="D5070" s="84">
        <f>SUM(D5071,D5072)</f>
        <v>0</v>
      </c>
      <c r="E5070" s="85">
        <f t="shared" si="4041"/>
        <v>0</v>
      </c>
      <c r="F5070" s="83">
        <f>SUM(F5071,F5072)</f>
        <v>0</v>
      </c>
      <c r="G5070" s="84">
        <f>SUM(G5071,G5072)</f>
        <v>0</v>
      </c>
      <c r="H5070" s="85">
        <f t="shared" si="4042"/>
        <v>0</v>
      </c>
      <c r="I5070" s="83">
        <f>SUM(I5071,I5072)</f>
        <v>0</v>
      </c>
      <c r="J5070" s="86">
        <f>SUM(J5071,J5072)</f>
        <v>0</v>
      </c>
      <c r="K5070" s="87">
        <f t="shared" si="4043"/>
        <v>0</v>
      </c>
      <c r="L5070" s="83">
        <f>SUM(L5071,L5072)</f>
        <v>0</v>
      </c>
      <c r="M5070" s="86">
        <f>SUM(M5071,M5072)</f>
        <v>0</v>
      </c>
      <c r="N5070" s="88">
        <f>SUM(N5071,N5072)</f>
        <v>0</v>
      </c>
      <c r="O5070" s="83">
        <f>SUM(O5071,O5072)</f>
        <v>0</v>
      </c>
      <c r="P5070" s="88">
        <f>SUM(P5071,P5072)</f>
        <v>0</v>
      </c>
      <c r="Q5070" s="199">
        <f t="shared" si="4044"/>
        <v>0</v>
      </c>
      <c r="R5070" s="89">
        <f>SUM(R5071,R5072)</f>
        <v>0</v>
      </c>
      <c r="S5070" s="89">
        <f>SUM(S5071,S5072)</f>
        <v>0</v>
      </c>
      <c r="T5070" s="200">
        <f t="shared" si="4055"/>
        <v>0</v>
      </c>
      <c r="U5070" s="91"/>
      <c r="V5070" s="83">
        <f>SUM(V5071,V5072)</f>
        <v>0</v>
      </c>
      <c r="W5070" s="88">
        <f>SUM(W5071,W5072)</f>
        <v>0</v>
      </c>
      <c r="X5070" s="199">
        <f t="shared" si="4045"/>
        <v>0</v>
      </c>
      <c r="Y5070" s="89">
        <f>SUM(Y5071,Y5072)</f>
        <v>0</v>
      </c>
      <c r="Z5070" s="89">
        <f>SUM(Z5071,Z5072)</f>
        <v>0</v>
      </c>
      <c r="AA5070" s="200">
        <f t="shared" si="4056"/>
        <v>0</v>
      </c>
      <c r="AB5070" s="91"/>
      <c r="AC5070" s="83">
        <f>SUM(AC5071,AC5072)</f>
        <v>0</v>
      </c>
      <c r="AD5070" s="88">
        <f>SUM(AD5071,AD5072)</f>
        <v>0</v>
      </c>
      <c r="AE5070" s="199">
        <f t="shared" si="4046"/>
        <v>0</v>
      </c>
      <c r="AF5070" s="89">
        <f>SUM(AF5071,AF5072)</f>
        <v>0</v>
      </c>
      <c r="AG5070" s="89">
        <f>SUM(AG5071,AG5072)</f>
        <v>0</v>
      </c>
      <c r="AH5070" s="200">
        <f t="shared" si="4057"/>
        <v>0</v>
      </c>
      <c r="AJ5070" s="84">
        <f t="shared" ref="AJ5070:AU5070" si="4068">SUM(AJ5071,AJ5072)</f>
        <v>0</v>
      </c>
      <c r="AK5070" s="86">
        <f t="shared" si="4068"/>
        <v>0</v>
      </c>
      <c r="AL5070" s="88">
        <f t="shared" si="4068"/>
        <v>0</v>
      </c>
      <c r="AM5070" s="86">
        <f t="shared" si="4068"/>
        <v>0</v>
      </c>
      <c r="AN5070" s="88">
        <f t="shared" si="4068"/>
        <v>0</v>
      </c>
      <c r="AO5070" s="86">
        <f t="shared" si="4068"/>
        <v>0</v>
      </c>
      <c r="AP5070" s="88">
        <f t="shared" si="4068"/>
        <v>0</v>
      </c>
      <c r="AQ5070" s="86">
        <f t="shared" si="4068"/>
        <v>0</v>
      </c>
      <c r="AR5070" s="88">
        <f t="shared" si="4068"/>
        <v>0</v>
      </c>
      <c r="AS5070" s="86">
        <f t="shared" si="4068"/>
        <v>0</v>
      </c>
      <c r="AT5070" s="88">
        <f t="shared" si="4068"/>
        <v>0</v>
      </c>
      <c r="AU5070" s="86">
        <f t="shared" si="4068"/>
        <v>0</v>
      </c>
      <c r="AV5070" s="86">
        <f t="shared" si="4047"/>
        <v>0</v>
      </c>
      <c r="AW5070" s="93">
        <f t="shared" si="4048"/>
        <v>0</v>
      </c>
      <c r="AY5070" s="86">
        <f t="shared" si="4049"/>
        <v>0</v>
      </c>
      <c r="AZ5070" s="86">
        <f t="shared" si="4050"/>
        <v>0</v>
      </c>
      <c r="BA5070" s="86">
        <f t="shared" si="4051"/>
        <v>0</v>
      </c>
      <c r="BB5070" s="86">
        <f t="shared" si="4052"/>
        <v>0</v>
      </c>
      <c r="BC5070" s="86">
        <f t="shared" si="4053"/>
        <v>0</v>
      </c>
      <c r="BD5070" s="86">
        <f t="shared" si="4054"/>
        <v>0</v>
      </c>
    </row>
    <row r="5071" spans="2:56" x14ac:dyDescent="0.3">
      <c r="B5071" s="179" t="s">
        <v>194</v>
      </c>
      <c r="C5071" s="95"/>
      <c r="D5071" s="96"/>
      <c r="E5071" s="85">
        <f t="shared" si="4041"/>
        <v>0</v>
      </c>
      <c r="F5071" s="95"/>
      <c r="G5071" s="96"/>
      <c r="H5071" s="85">
        <f t="shared" si="4042"/>
        <v>0</v>
      </c>
      <c r="I5071" s="95"/>
      <c r="J5071" s="97"/>
      <c r="K5071" s="87">
        <f t="shared" si="4043"/>
        <v>0</v>
      </c>
      <c r="L5071" s="95"/>
      <c r="M5071" s="97"/>
      <c r="N5071" s="98"/>
      <c r="O5071" s="95"/>
      <c r="P5071" s="98"/>
      <c r="Q5071" s="199">
        <f t="shared" si="4044"/>
        <v>0</v>
      </c>
      <c r="R5071" s="99"/>
      <c r="S5071" s="99"/>
      <c r="T5071" s="200">
        <f t="shared" si="4055"/>
        <v>0</v>
      </c>
      <c r="U5071" s="91"/>
      <c r="V5071" s="95"/>
      <c r="W5071" s="98"/>
      <c r="X5071" s="199">
        <f t="shared" si="4045"/>
        <v>0</v>
      </c>
      <c r="Y5071" s="99"/>
      <c r="Z5071" s="99"/>
      <c r="AA5071" s="200">
        <f t="shared" si="4056"/>
        <v>0</v>
      </c>
      <c r="AB5071" s="91"/>
      <c r="AC5071" s="95"/>
      <c r="AD5071" s="98"/>
      <c r="AE5071" s="199">
        <f t="shared" si="4046"/>
        <v>0</v>
      </c>
      <c r="AF5071" s="99"/>
      <c r="AG5071" s="99"/>
      <c r="AH5071" s="200">
        <f t="shared" si="4057"/>
        <v>0</v>
      </c>
      <c r="AJ5071" s="252"/>
      <c r="AK5071" s="253"/>
      <c r="AL5071" s="254"/>
      <c r="AM5071" s="253"/>
      <c r="AN5071" s="254"/>
      <c r="AO5071" s="253"/>
      <c r="AP5071" s="254"/>
      <c r="AQ5071" s="253"/>
      <c r="AR5071" s="254"/>
      <c r="AS5071" s="253"/>
      <c r="AT5071" s="254"/>
      <c r="AU5071" s="253"/>
      <c r="AV5071" s="163">
        <f t="shared" si="4047"/>
        <v>0</v>
      </c>
      <c r="AW5071" s="93">
        <f t="shared" si="4048"/>
        <v>0</v>
      </c>
      <c r="AY5071" s="163">
        <f t="shared" si="4049"/>
        <v>0</v>
      </c>
      <c r="AZ5071" s="163">
        <f t="shared" si="4050"/>
        <v>0</v>
      </c>
      <c r="BA5071" s="163">
        <f t="shared" si="4051"/>
        <v>0</v>
      </c>
      <c r="BB5071" s="163">
        <f t="shared" si="4052"/>
        <v>0</v>
      </c>
      <c r="BC5071" s="163">
        <f t="shared" si="4053"/>
        <v>0</v>
      </c>
      <c r="BD5071" s="163">
        <f t="shared" si="4054"/>
        <v>0</v>
      </c>
    </row>
    <row r="5072" spans="2:56" x14ac:dyDescent="0.3">
      <c r="B5072" s="179" t="s">
        <v>195</v>
      </c>
      <c r="C5072" s="95"/>
      <c r="D5072" s="96"/>
      <c r="E5072" s="85">
        <f t="shared" si="4041"/>
        <v>0</v>
      </c>
      <c r="F5072" s="95"/>
      <c r="G5072" s="96"/>
      <c r="H5072" s="85">
        <f t="shared" si="4042"/>
        <v>0</v>
      </c>
      <c r="I5072" s="95"/>
      <c r="J5072" s="97"/>
      <c r="K5072" s="87">
        <f t="shared" si="4043"/>
        <v>0</v>
      </c>
      <c r="L5072" s="95"/>
      <c r="M5072" s="97"/>
      <c r="N5072" s="98"/>
      <c r="O5072" s="95"/>
      <c r="P5072" s="98"/>
      <c r="Q5072" s="199">
        <f t="shared" si="4044"/>
        <v>0</v>
      </c>
      <c r="R5072" s="99"/>
      <c r="S5072" s="99"/>
      <c r="T5072" s="200">
        <f t="shared" si="4055"/>
        <v>0</v>
      </c>
      <c r="U5072" s="91"/>
      <c r="V5072" s="95"/>
      <c r="W5072" s="98"/>
      <c r="X5072" s="199">
        <f t="shared" si="4045"/>
        <v>0</v>
      </c>
      <c r="Y5072" s="99"/>
      <c r="Z5072" s="99"/>
      <c r="AA5072" s="200">
        <f t="shared" si="4056"/>
        <v>0</v>
      </c>
      <c r="AB5072" s="91"/>
      <c r="AC5072" s="95"/>
      <c r="AD5072" s="98"/>
      <c r="AE5072" s="199">
        <f t="shared" si="4046"/>
        <v>0</v>
      </c>
      <c r="AF5072" s="99"/>
      <c r="AG5072" s="99"/>
      <c r="AH5072" s="200">
        <f t="shared" si="4057"/>
        <v>0</v>
      </c>
      <c r="AJ5072" s="252"/>
      <c r="AK5072" s="253"/>
      <c r="AL5072" s="254"/>
      <c r="AM5072" s="253"/>
      <c r="AN5072" s="254"/>
      <c r="AO5072" s="253"/>
      <c r="AP5072" s="254"/>
      <c r="AQ5072" s="253"/>
      <c r="AR5072" s="254"/>
      <c r="AS5072" s="253"/>
      <c r="AT5072" s="254"/>
      <c r="AU5072" s="253"/>
      <c r="AV5072" s="163">
        <f t="shared" si="4047"/>
        <v>0</v>
      </c>
      <c r="AW5072" s="93">
        <f t="shared" si="4048"/>
        <v>0</v>
      </c>
      <c r="AY5072" s="163">
        <f t="shared" si="4049"/>
        <v>0</v>
      </c>
      <c r="AZ5072" s="163">
        <f t="shared" si="4050"/>
        <v>0</v>
      </c>
      <c r="BA5072" s="163">
        <f t="shared" si="4051"/>
        <v>0</v>
      </c>
      <c r="BB5072" s="163">
        <f t="shared" si="4052"/>
        <v>0</v>
      </c>
      <c r="BC5072" s="163">
        <f t="shared" si="4053"/>
        <v>0</v>
      </c>
      <c r="BD5072" s="163">
        <f t="shared" si="4054"/>
        <v>0</v>
      </c>
    </row>
    <row r="5073" spans="2:56" x14ac:dyDescent="0.3">
      <c r="B5073" s="176" t="s">
        <v>196</v>
      </c>
      <c r="C5073" s="95"/>
      <c r="D5073" s="96"/>
      <c r="E5073" s="85">
        <f t="shared" si="4041"/>
        <v>0</v>
      </c>
      <c r="F5073" s="95"/>
      <c r="G5073" s="96"/>
      <c r="H5073" s="85">
        <f t="shared" si="4042"/>
        <v>0</v>
      </c>
      <c r="I5073" s="95"/>
      <c r="J5073" s="97"/>
      <c r="K5073" s="87">
        <f t="shared" si="4043"/>
        <v>0</v>
      </c>
      <c r="L5073" s="95"/>
      <c r="M5073" s="97"/>
      <c r="N5073" s="98"/>
      <c r="O5073" s="95"/>
      <c r="P5073" s="98"/>
      <c r="Q5073" s="199">
        <f t="shared" si="4044"/>
        <v>0</v>
      </c>
      <c r="R5073" s="99"/>
      <c r="S5073" s="99"/>
      <c r="T5073" s="200">
        <f t="shared" si="4055"/>
        <v>0</v>
      </c>
      <c r="U5073" s="91"/>
      <c r="V5073" s="95"/>
      <c r="W5073" s="98"/>
      <c r="X5073" s="199">
        <f t="shared" si="4045"/>
        <v>0</v>
      </c>
      <c r="Y5073" s="99"/>
      <c r="Z5073" s="99"/>
      <c r="AA5073" s="200">
        <f t="shared" si="4056"/>
        <v>0</v>
      </c>
      <c r="AB5073" s="91"/>
      <c r="AC5073" s="95"/>
      <c r="AD5073" s="98"/>
      <c r="AE5073" s="199">
        <f t="shared" si="4046"/>
        <v>0</v>
      </c>
      <c r="AF5073" s="99"/>
      <c r="AG5073" s="99"/>
      <c r="AH5073" s="200">
        <f t="shared" si="4057"/>
        <v>0</v>
      </c>
      <c r="AJ5073" s="252"/>
      <c r="AK5073" s="253"/>
      <c r="AL5073" s="254"/>
      <c r="AM5073" s="253"/>
      <c r="AN5073" s="254"/>
      <c r="AO5073" s="253"/>
      <c r="AP5073" s="254"/>
      <c r="AQ5073" s="253"/>
      <c r="AR5073" s="254"/>
      <c r="AS5073" s="253"/>
      <c r="AT5073" s="254"/>
      <c r="AU5073" s="253"/>
      <c r="AV5073" s="163">
        <f t="shared" si="4047"/>
        <v>0</v>
      </c>
      <c r="AW5073" s="93">
        <f t="shared" si="4048"/>
        <v>0</v>
      </c>
      <c r="AY5073" s="163">
        <f t="shared" si="4049"/>
        <v>0</v>
      </c>
      <c r="AZ5073" s="163">
        <f t="shared" si="4050"/>
        <v>0</v>
      </c>
      <c r="BA5073" s="163">
        <f t="shared" si="4051"/>
        <v>0</v>
      </c>
      <c r="BB5073" s="163">
        <f t="shared" si="4052"/>
        <v>0</v>
      </c>
      <c r="BC5073" s="163">
        <f t="shared" si="4053"/>
        <v>0</v>
      </c>
      <c r="BD5073" s="163">
        <f t="shared" si="4054"/>
        <v>0</v>
      </c>
    </row>
    <row r="5074" spans="2:56" x14ac:dyDescent="0.3">
      <c r="B5074" s="176" t="s">
        <v>197</v>
      </c>
      <c r="C5074" s="95"/>
      <c r="D5074" s="96"/>
      <c r="E5074" s="85">
        <f t="shared" si="4041"/>
        <v>0</v>
      </c>
      <c r="F5074" s="95"/>
      <c r="G5074" s="96"/>
      <c r="H5074" s="85">
        <f t="shared" si="4042"/>
        <v>0</v>
      </c>
      <c r="I5074" s="95"/>
      <c r="J5074" s="97"/>
      <c r="K5074" s="87">
        <f t="shared" si="4043"/>
        <v>0</v>
      </c>
      <c r="L5074" s="95"/>
      <c r="M5074" s="97"/>
      <c r="N5074" s="98"/>
      <c r="O5074" s="95"/>
      <c r="P5074" s="98"/>
      <c r="Q5074" s="199">
        <f t="shared" si="4044"/>
        <v>0</v>
      </c>
      <c r="R5074" s="99"/>
      <c r="S5074" s="99"/>
      <c r="T5074" s="200">
        <f t="shared" si="4055"/>
        <v>0</v>
      </c>
      <c r="U5074" s="91"/>
      <c r="V5074" s="95"/>
      <c r="W5074" s="98"/>
      <c r="X5074" s="199">
        <f t="shared" si="4045"/>
        <v>0</v>
      </c>
      <c r="Y5074" s="99"/>
      <c r="Z5074" s="99"/>
      <c r="AA5074" s="200">
        <f t="shared" si="4056"/>
        <v>0</v>
      </c>
      <c r="AB5074" s="91"/>
      <c r="AC5074" s="95"/>
      <c r="AD5074" s="98"/>
      <c r="AE5074" s="199">
        <f t="shared" si="4046"/>
        <v>0</v>
      </c>
      <c r="AF5074" s="99"/>
      <c r="AG5074" s="99"/>
      <c r="AH5074" s="200">
        <f t="shared" si="4057"/>
        <v>0</v>
      </c>
      <c r="AJ5074" s="252"/>
      <c r="AK5074" s="253"/>
      <c r="AL5074" s="254"/>
      <c r="AM5074" s="253"/>
      <c r="AN5074" s="254"/>
      <c r="AO5074" s="253"/>
      <c r="AP5074" s="254"/>
      <c r="AQ5074" s="253"/>
      <c r="AR5074" s="254"/>
      <c r="AS5074" s="253"/>
      <c r="AT5074" s="254"/>
      <c r="AU5074" s="253"/>
      <c r="AV5074" s="163">
        <f t="shared" si="4047"/>
        <v>0</v>
      </c>
      <c r="AW5074" s="93">
        <f t="shared" si="4048"/>
        <v>0</v>
      </c>
      <c r="AY5074" s="163">
        <f t="shared" si="4049"/>
        <v>0</v>
      </c>
      <c r="AZ5074" s="163">
        <f t="shared" si="4050"/>
        <v>0</v>
      </c>
      <c r="BA5074" s="163">
        <f t="shared" si="4051"/>
        <v>0</v>
      </c>
      <c r="BB5074" s="163">
        <f t="shared" si="4052"/>
        <v>0</v>
      </c>
      <c r="BC5074" s="163">
        <f t="shared" si="4053"/>
        <v>0</v>
      </c>
      <c r="BD5074" s="163">
        <f t="shared" si="4054"/>
        <v>0</v>
      </c>
    </row>
    <row r="5075" spans="2:56" x14ac:dyDescent="0.3">
      <c r="B5075" s="176" t="s">
        <v>198</v>
      </c>
      <c r="C5075" s="83">
        <f>SUM(C5076,C5077)</f>
        <v>0</v>
      </c>
      <c r="D5075" s="84">
        <f>SUM(D5076,D5077)</f>
        <v>0</v>
      </c>
      <c r="E5075" s="85">
        <f t="shared" si="4041"/>
        <v>0</v>
      </c>
      <c r="F5075" s="83">
        <f>SUM(F5076,F5077)</f>
        <v>0</v>
      </c>
      <c r="G5075" s="84">
        <f>SUM(G5076,G5077)</f>
        <v>0</v>
      </c>
      <c r="H5075" s="85">
        <f t="shared" si="4042"/>
        <v>0</v>
      </c>
      <c r="I5075" s="83">
        <f>SUM(I5076,I5077)</f>
        <v>0</v>
      </c>
      <c r="J5075" s="86">
        <f>SUM(J5076,J5077)</f>
        <v>0</v>
      </c>
      <c r="K5075" s="87">
        <f t="shared" si="4043"/>
        <v>0</v>
      </c>
      <c r="L5075" s="83">
        <f>SUM(L5076,L5077)</f>
        <v>0</v>
      </c>
      <c r="M5075" s="86">
        <f>SUM(M5076,M5077)</f>
        <v>0</v>
      </c>
      <c r="N5075" s="88">
        <f>SUM(N5076,N5077)</f>
        <v>0</v>
      </c>
      <c r="O5075" s="83">
        <f>SUM(O5076,O5077)</f>
        <v>0</v>
      </c>
      <c r="P5075" s="88">
        <f>SUM(P5076,P5077)</f>
        <v>0</v>
      </c>
      <c r="Q5075" s="199">
        <f t="shared" si="4044"/>
        <v>0</v>
      </c>
      <c r="R5075" s="89">
        <f>SUM(R5076,R5077)</f>
        <v>0</v>
      </c>
      <c r="S5075" s="89">
        <f>SUM(S5076,S5077)</f>
        <v>0</v>
      </c>
      <c r="T5075" s="200">
        <f t="shared" si="4055"/>
        <v>0</v>
      </c>
      <c r="U5075" s="91"/>
      <c r="V5075" s="83">
        <f>SUM(V5076,V5077)</f>
        <v>0</v>
      </c>
      <c r="W5075" s="88">
        <f>SUM(W5076,W5077)</f>
        <v>0</v>
      </c>
      <c r="X5075" s="199">
        <f t="shared" si="4045"/>
        <v>0</v>
      </c>
      <c r="Y5075" s="89">
        <f>SUM(Y5076,Y5077)</f>
        <v>0</v>
      </c>
      <c r="Z5075" s="89">
        <f>SUM(Z5076,Z5077)</f>
        <v>0</v>
      </c>
      <c r="AA5075" s="200">
        <f t="shared" si="4056"/>
        <v>0</v>
      </c>
      <c r="AB5075" s="91"/>
      <c r="AC5075" s="83">
        <f>SUM(AC5076,AC5077)</f>
        <v>0</v>
      </c>
      <c r="AD5075" s="88">
        <f>SUM(AD5076,AD5077)</f>
        <v>0</v>
      </c>
      <c r="AE5075" s="199">
        <f t="shared" si="4046"/>
        <v>0</v>
      </c>
      <c r="AF5075" s="89">
        <f>SUM(AF5076,AF5077)</f>
        <v>0</v>
      </c>
      <c r="AG5075" s="89">
        <f>SUM(AG5076,AG5077)</f>
        <v>0</v>
      </c>
      <c r="AH5075" s="200">
        <f t="shared" si="4057"/>
        <v>0</v>
      </c>
      <c r="AJ5075" s="84">
        <f t="shared" ref="AJ5075:AU5075" si="4069">SUM(AJ5076,AJ5077)</f>
        <v>0</v>
      </c>
      <c r="AK5075" s="86">
        <f t="shared" si="4069"/>
        <v>0</v>
      </c>
      <c r="AL5075" s="88">
        <f t="shared" si="4069"/>
        <v>0</v>
      </c>
      <c r="AM5075" s="86">
        <f t="shared" si="4069"/>
        <v>0</v>
      </c>
      <c r="AN5075" s="88">
        <f t="shared" si="4069"/>
        <v>0</v>
      </c>
      <c r="AO5075" s="86">
        <f t="shared" si="4069"/>
        <v>0</v>
      </c>
      <c r="AP5075" s="88">
        <f t="shared" si="4069"/>
        <v>0</v>
      </c>
      <c r="AQ5075" s="86">
        <f t="shared" si="4069"/>
        <v>0</v>
      </c>
      <c r="AR5075" s="88">
        <f t="shared" si="4069"/>
        <v>0</v>
      </c>
      <c r="AS5075" s="86">
        <f t="shared" si="4069"/>
        <v>0</v>
      </c>
      <c r="AT5075" s="88">
        <f t="shared" si="4069"/>
        <v>0</v>
      </c>
      <c r="AU5075" s="86">
        <f t="shared" si="4069"/>
        <v>0</v>
      </c>
      <c r="AV5075" s="86">
        <f t="shared" si="4047"/>
        <v>0</v>
      </c>
      <c r="AW5075" s="93">
        <f t="shared" si="4048"/>
        <v>0</v>
      </c>
      <c r="AY5075" s="86">
        <f t="shared" si="4049"/>
        <v>0</v>
      </c>
      <c r="AZ5075" s="86">
        <f t="shared" si="4050"/>
        <v>0</v>
      </c>
      <c r="BA5075" s="86">
        <f t="shared" si="4051"/>
        <v>0</v>
      </c>
      <c r="BB5075" s="86">
        <f t="shared" si="4052"/>
        <v>0</v>
      </c>
      <c r="BC5075" s="86">
        <f t="shared" si="4053"/>
        <v>0</v>
      </c>
      <c r="BD5075" s="86">
        <f t="shared" si="4054"/>
        <v>0</v>
      </c>
    </row>
    <row r="5076" spans="2:56" x14ac:dyDescent="0.3">
      <c r="B5076" s="179" t="s">
        <v>199</v>
      </c>
      <c r="C5076" s="95"/>
      <c r="D5076" s="96"/>
      <c r="E5076" s="85">
        <f t="shared" si="4041"/>
        <v>0</v>
      </c>
      <c r="F5076" s="95"/>
      <c r="G5076" s="96"/>
      <c r="H5076" s="85">
        <f t="shared" si="4042"/>
        <v>0</v>
      </c>
      <c r="I5076" s="95"/>
      <c r="J5076" s="97"/>
      <c r="K5076" s="87">
        <f t="shared" si="4043"/>
        <v>0</v>
      </c>
      <c r="L5076" s="95"/>
      <c r="M5076" s="97"/>
      <c r="N5076" s="98"/>
      <c r="O5076" s="95"/>
      <c r="P5076" s="98"/>
      <c r="Q5076" s="199">
        <f t="shared" si="4044"/>
        <v>0</v>
      </c>
      <c r="R5076" s="99"/>
      <c r="S5076" s="99"/>
      <c r="T5076" s="200">
        <f t="shared" si="4055"/>
        <v>0</v>
      </c>
      <c r="U5076" s="91"/>
      <c r="V5076" s="95"/>
      <c r="W5076" s="98"/>
      <c r="X5076" s="199">
        <f t="shared" si="4045"/>
        <v>0</v>
      </c>
      <c r="Y5076" s="99"/>
      <c r="Z5076" s="99"/>
      <c r="AA5076" s="200">
        <f t="shared" si="4056"/>
        <v>0</v>
      </c>
      <c r="AB5076" s="91"/>
      <c r="AC5076" s="95"/>
      <c r="AD5076" s="98"/>
      <c r="AE5076" s="199">
        <f t="shared" si="4046"/>
        <v>0</v>
      </c>
      <c r="AF5076" s="99"/>
      <c r="AG5076" s="99"/>
      <c r="AH5076" s="200">
        <f t="shared" si="4057"/>
        <v>0</v>
      </c>
      <c r="AJ5076" s="252"/>
      <c r="AK5076" s="253"/>
      <c r="AL5076" s="254"/>
      <c r="AM5076" s="253"/>
      <c r="AN5076" s="254"/>
      <c r="AO5076" s="253"/>
      <c r="AP5076" s="254"/>
      <c r="AQ5076" s="253"/>
      <c r="AR5076" s="254"/>
      <c r="AS5076" s="253"/>
      <c r="AT5076" s="254"/>
      <c r="AU5076" s="253"/>
      <c r="AV5076" s="163">
        <f t="shared" si="4047"/>
        <v>0</v>
      </c>
      <c r="AW5076" s="93">
        <f t="shared" si="4048"/>
        <v>0</v>
      </c>
      <c r="AY5076" s="163">
        <f t="shared" si="4049"/>
        <v>0</v>
      </c>
      <c r="AZ5076" s="163">
        <f t="shared" si="4050"/>
        <v>0</v>
      </c>
      <c r="BA5076" s="163">
        <f t="shared" si="4051"/>
        <v>0</v>
      </c>
      <c r="BB5076" s="163">
        <f t="shared" si="4052"/>
        <v>0</v>
      </c>
      <c r="BC5076" s="163">
        <f t="shared" si="4053"/>
        <v>0</v>
      </c>
      <c r="BD5076" s="163">
        <f t="shared" si="4054"/>
        <v>0</v>
      </c>
    </row>
    <row r="5077" spans="2:56" x14ac:dyDescent="0.3">
      <c r="B5077" s="179" t="s">
        <v>200</v>
      </c>
      <c r="C5077" s="95"/>
      <c r="D5077" s="96"/>
      <c r="E5077" s="85">
        <f t="shared" si="4041"/>
        <v>0</v>
      </c>
      <c r="F5077" s="95"/>
      <c r="G5077" s="96"/>
      <c r="H5077" s="85">
        <f t="shared" si="4042"/>
        <v>0</v>
      </c>
      <c r="I5077" s="95"/>
      <c r="J5077" s="97"/>
      <c r="K5077" s="87">
        <f t="shared" si="4043"/>
        <v>0</v>
      </c>
      <c r="L5077" s="95"/>
      <c r="M5077" s="97"/>
      <c r="N5077" s="98"/>
      <c r="O5077" s="95"/>
      <c r="P5077" s="98"/>
      <c r="Q5077" s="199">
        <f t="shared" si="4044"/>
        <v>0</v>
      </c>
      <c r="R5077" s="99"/>
      <c r="S5077" s="99"/>
      <c r="T5077" s="200">
        <f t="shared" si="4055"/>
        <v>0</v>
      </c>
      <c r="U5077" s="91"/>
      <c r="V5077" s="95"/>
      <c r="W5077" s="98"/>
      <c r="X5077" s="199">
        <f t="shared" si="4045"/>
        <v>0</v>
      </c>
      <c r="Y5077" s="99"/>
      <c r="Z5077" s="99"/>
      <c r="AA5077" s="200">
        <f t="shared" si="4056"/>
        <v>0</v>
      </c>
      <c r="AB5077" s="91"/>
      <c r="AC5077" s="95"/>
      <c r="AD5077" s="98"/>
      <c r="AE5077" s="199">
        <f t="shared" si="4046"/>
        <v>0</v>
      </c>
      <c r="AF5077" s="99"/>
      <c r="AG5077" s="99"/>
      <c r="AH5077" s="200">
        <f t="shared" si="4057"/>
        <v>0</v>
      </c>
      <c r="AJ5077" s="252"/>
      <c r="AK5077" s="253"/>
      <c r="AL5077" s="254"/>
      <c r="AM5077" s="253"/>
      <c r="AN5077" s="254"/>
      <c r="AO5077" s="253"/>
      <c r="AP5077" s="254"/>
      <c r="AQ5077" s="253"/>
      <c r="AR5077" s="254"/>
      <c r="AS5077" s="253"/>
      <c r="AT5077" s="254"/>
      <c r="AU5077" s="253"/>
      <c r="AV5077" s="163">
        <f t="shared" si="4047"/>
        <v>0</v>
      </c>
      <c r="AW5077" s="93">
        <f t="shared" si="4048"/>
        <v>0</v>
      </c>
      <c r="AY5077" s="163">
        <f t="shared" si="4049"/>
        <v>0</v>
      </c>
      <c r="AZ5077" s="163">
        <f t="shared" si="4050"/>
        <v>0</v>
      </c>
      <c r="BA5077" s="163">
        <f t="shared" si="4051"/>
        <v>0</v>
      </c>
      <c r="BB5077" s="163">
        <f t="shared" si="4052"/>
        <v>0</v>
      </c>
      <c r="BC5077" s="163">
        <f t="shared" si="4053"/>
        <v>0</v>
      </c>
      <c r="BD5077" s="163">
        <f t="shared" si="4054"/>
        <v>0</v>
      </c>
    </row>
    <row r="5078" spans="2:56" x14ac:dyDescent="0.3">
      <c r="B5078" s="176" t="s">
        <v>201</v>
      </c>
      <c r="C5078" s="95"/>
      <c r="D5078" s="96"/>
      <c r="E5078" s="85">
        <f t="shared" si="4041"/>
        <v>0</v>
      </c>
      <c r="F5078" s="95"/>
      <c r="G5078" s="96"/>
      <c r="H5078" s="85">
        <f t="shared" si="4042"/>
        <v>0</v>
      </c>
      <c r="I5078" s="95"/>
      <c r="J5078" s="97"/>
      <c r="K5078" s="87">
        <f t="shared" si="4043"/>
        <v>0</v>
      </c>
      <c r="L5078" s="95"/>
      <c r="M5078" s="97"/>
      <c r="N5078" s="98"/>
      <c r="O5078" s="95"/>
      <c r="P5078" s="98"/>
      <c r="Q5078" s="199">
        <f t="shared" si="4044"/>
        <v>0</v>
      </c>
      <c r="R5078" s="99"/>
      <c r="S5078" s="99"/>
      <c r="T5078" s="200">
        <f t="shared" si="4055"/>
        <v>0</v>
      </c>
      <c r="U5078" s="91"/>
      <c r="V5078" s="95"/>
      <c r="W5078" s="98"/>
      <c r="X5078" s="199">
        <f t="shared" si="4045"/>
        <v>0</v>
      </c>
      <c r="Y5078" s="99"/>
      <c r="Z5078" s="99"/>
      <c r="AA5078" s="200">
        <f t="shared" si="4056"/>
        <v>0</v>
      </c>
      <c r="AB5078" s="91"/>
      <c r="AC5078" s="95"/>
      <c r="AD5078" s="98"/>
      <c r="AE5078" s="199">
        <f t="shared" si="4046"/>
        <v>0</v>
      </c>
      <c r="AF5078" s="99"/>
      <c r="AG5078" s="99"/>
      <c r="AH5078" s="200">
        <f t="shared" si="4057"/>
        <v>0</v>
      </c>
      <c r="AJ5078" s="252"/>
      <c r="AK5078" s="253"/>
      <c r="AL5078" s="254"/>
      <c r="AM5078" s="253"/>
      <c r="AN5078" s="254"/>
      <c r="AO5078" s="253"/>
      <c r="AP5078" s="254"/>
      <c r="AQ5078" s="253"/>
      <c r="AR5078" s="254"/>
      <c r="AS5078" s="253"/>
      <c r="AT5078" s="254"/>
      <c r="AU5078" s="253"/>
      <c r="AV5078" s="163">
        <f t="shared" si="4047"/>
        <v>0</v>
      </c>
      <c r="AW5078" s="93">
        <f t="shared" si="4048"/>
        <v>0</v>
      </c>
      <c r="AY5078" s="163">
        <f t="shared" si="4049"/>
        <v>0</v>
      </c>
      <c r="AZ5078" s="163">
        <f t="shared" si="4050"/>
        <v>0</v>
      </c>
      <c r="BA5078" s="163">
        <f t="shared" si="4051"/>
        <v>0</v>
      </c>
      <c r="BB5078" s="163">
        <f t="shared" si="4052"/>
        <v>0</v>
      </c>
      <c r="BC5078" s="163">
        <f t="shared" si="4053"/>
        <v>0</v>
      </c>
      <c r="BD5078" s="163">
        <f t="shared" si="4054"/>
        <v>0</v>
      </c>
    </row>
    <row r="5079" spans="2:56" x14ac:dyDescent="0.3">
      <c r="B5079" s="176" t="s">
        <v>202</v>
      </c>
      <c r="C5079" s="83">
        <f>SUM(C5080,C5084)</f>
        <v>0</v>
      </c>
      <c r="D5079" s="84">
        <f>SUM(D5080,D5084)</f>
        <v>0</v>
      </c>
      <c r="E5079" s="85">
        <f t="shared" si="4041"/>
        <v>0</v>
      </c>
      <c r="F5079" s="83">
        <f>SUM(F5080,F5084)</f>
        <v>0</v>
      </c>
      <c r="G5079" s="84">
        <f>SUM(G5080,G5084)</f>
        <v>0</v>
      </c>
      <c r="H5079" s="85">
        <f t="shared" si="4042"/>
        <v>0</v>
      </c>
      <c r="I5079" s="83">
        <f>SUM(I5080,I5084)</f>
        <v>0</v>
      </c>
      <c r="J5079" s="86">
        <f>SUM(J5080,J5084)</f>
        <v>0</v>
      </c>
      <c r="K5079" s="87">
        <f t="shared" si="4043"/>
        <v>0</v>
      </c>
      <c r="L5079" s="83">
        <f>SUM(L5080,L5084)</f>
        <v>0</v>
      </c>
      <c r="M5079" s="86">
        <f>SUM(M5080,M5084)</f>
        <v>0</v>
      </c>
      <c r="N5079" s="88">
        <f>SUM(N5080,N5084)</f>
        <v>0</v>
      </c>
      <c r="O5079" s="83">
        <f>SUM(O5080,O5084)</f>
        <v>0</v>
      </c>
      <c r="P5079" s="88">
        <f>SUM(P5080,P5084)</f>
        <v>0</v>
      </c>
      <c r="Q5079" s="199">
        <f t="shared" si="4044"/>
        <v>0</v>
      </c>
      <c r="R5079" s="89">
        <f>SUM(R5080,R5084)</f>
        <v>0</v>
      </c>
      <c r="S5079" s="89">
        <f>SUM(S5080,S5084)</f>
        <v>0</v>
      </c>
      <c r="T5079" s="200">
        <f t="shared" si="4055"/>
        <v>0</v>
      </c>
      <c r="U5079" s="91"/>
      <c r="V5079" s="83">
        <f>SUM(V5080,V5084)</f>
        <v>0</v>
      </c>
      <c r="W5079" s="88">
        <f>SUM(W5080,W5084)</f>
        <v>0</v>
      </c>
      <c r="X5079" s="199">
        <f t="shared" si="4045"/>
        <v>0</v>
      </c>
      <c r="Y5079" s="89">
        <f>SUM(Y5080,Y5084)</f>
        <v>0</v>
      </c>
      <c r="Z5079" s="89">
        <f>SUM(Z5080,Z5084)</f>
        <v>0</v>
      </c>
      <c r="AA5079" s="200">
        <f t="shared" si="4056"/>
        <v>0</v>
      </c>
      <c r="AB5079" s="91"/>
      <c r="AC5079" s="83">
        <f>SUM(AC5080,AC5084)</f>
        <v>0</v>
      </c>
      <c r="AD5079" s="88">
        <f>SUM(AD5080,AD5084)</f>
        <v>0</v>
      </c>
      <c r="AE5079" s="199">
        <f t="shared" si="4046"/>
        <v>0</v>
      </c>
      <c r="AF5079" s="89">
        <f>SUM(AF5080,AF5084)</f>
        <v>0</v>
      </c>
      <c r="AG5079" s="89">
        <f>SUM(AG5080,AG5084)</f>
        <v>0</v>
      </c>
      <c r="AH5079" s="200">
        <f t="shared" si="4057"/>
        <v>0</v>
      </c>
      <c r="AJ5079" s="84">
        <f t="shared" ref="AJ5079:AU5079" si="4070">SUM(AJ5080,AJ5084)</f>
        <v>0</v>
      </c>
      <c r="AK5079" s="86">
        <f t="shared" si="4070"/>
        <v>0</v>
      </c>
      <c r="AL5079" s="88">
        <f t="shared" si="4070"/>
        <v>0</v>
      </c>
      <c r="AM5079" s="86">
        <f t="shared" si="4070"/>
        <v>0</v>
      </c>
      <c r="AN5079" s="88">
        <f t="shared" si="4070"/>
        <v>0</v>
      </c>
      <c r="AO5079" s="86">
        <f t="shared" si="4070"/>
        <v>0</v>
      </c>
      <c r="AP5079" s="88">
        <f t="shared" si="4070"/>
        <v>0</v>
      </c>
      <c r="AQ5079" s="86">
        <f t="shared" si="4070"/>
        <v>0</v>
      </c>
      <c r="AR5079" s="88">
        <f t="shared" si="4070"/>
        <v>0</v>
      </c>
      <c r="AS5079" s="86">
        <f t="shared" si="4070"/>
        <v>0</v>
      </c>
      <c r="AT5079" s="88">
        <f t="shared" si="4070"/>
        <v>0</v>
      </c>
      <c r="AU5079" s="86">
        <f t="shared" si="4070"/>
        <v>0</v>
      </c>
      <c r="AV5079" s="86">
        <f t="shared" si="4047"/>
        <v>0</v>
      </c>
      <c r="AW5079" s="93">
        <f t="shared" si="4048"/>
        <v>0</v>
      </c>
      <c r="AY5079" s="86">
        <f t="shared" si="4049"/>
        <v>0</v>
      </c>
      <c r="AZ5079" s="86">
        <f t="shared" si="4050"/>
        <v>0</v>
      </c>
      <c r="BA5079" s="86">
        <f t="shared" si="4051"/>
        <v>0</v>
      </c>
      <c r="BB5079" s="86">
        <f t="shared" si="4052"/>
        <v>0</v>
      </c>
      <c r="BC5079" s="86">
        <f t="shared" si="4053"/>
        <v>0</v>
      </c>
      <c r="BD5079" s="86">
        <f t="shared" si="4054"/>
        <v>0</v>
      </c>
    </row>
    <row r="5080" spans="2:56" x14ac:dyDescent="0.3">
      <c r="B5080" s="179" t="s">
        <v>203</v>
      </c>
      <c r="C5080" s="83">
        <f>SUM(C5081:C5083)</f>
        <v>0</v>
      </c>
      <c r="D5080" s="84">
        <f>SUM(D5081:D5083)</f>
        <v>0</v>
      </c>
      <c r="E5080" s="85">
        <f t="shared" si="4041"/>
        <v>0</v>
      </c>
      <c r="F5080" s="83">
        <f>SUM(F5081:F5083)</f>
        <v>0</v>
      </c>
      <c r="G5080" s="84">
        <f>SUM(G5081:G5083)</f>
        <v>0</v>
      </c>
      <c r="H5080" s="85">
        <f t="shared" si="4042"/>
        <v>0</v>
      </c>
      <c r="I5080" s="83">
        <f>SUM(I5081:I5083)</f>
        <v>0</v>
      </c>
      <c r="J5080" s="86">
        <f>SUM(J5081:J5083)</f>
        <v>0</v>
      </c>
      <c r="K5080" s="87">
        <f t="shared" si="4043"/>
        <v>0</v>
      </c>
      <c r="L5080" s="83">
        <f>SUM(L5081:L5083)</f>
        <v>0</v>
      </c>
      <c r="M5080" s="86">
        <f>SUM(M5081:M5083)</f>
        <v>0</v>
      </c>
      <c r="N5080" s="88">
        <f>SUM(N5081:N5083)</f>
        <v>0</v>
      </c>
      <c r="O5080" s="83">
        <f>SUM(O5081:O5083)</f>
        <v>0</v>
      </c>
      <c r="P5080" s="88">
        <f>SUM(P5081:P5083)</f>
        <v>0</v>
      </c>
      <c r="Q5080" s="199">
        <f t="shared" si="4044"/>
        <v>0</v>
      </c>
      <c r="R5080" s="89">
        <f>SUM(R5081:R5083)</f>
        <v>0</v>
      </c>
      <c r="S5080" s="89">
        <f>SUM(S5081:S5083)</f>
        <v>0</v>
      </c>
      <c r="T5080" s="200">
        <f t="shared" si="4055"/>
        <v>0</v>
      </c>
      <c r="U5080" s="91"/>
      <c r="V5080" s="83">
        <f>SUM(V5081:V5083)</f>
        <v>0</v>
      </c>
      <c r="W5080" s="88">
        <f>SUM(W5081:W5083)</f>
        <v>0</v>
      </c>
      <c r="X5080" s="199">
        <f t="shared" si="4045"/>
        <v>0</v>
      </c>
      <c r="Y5080" s="89">
        <f>SUM(Y5081:Y5083)</f>
        <v>0</v>
      </c>
      <c r="Z5080" s="89">
        <f>SUM(Z5081:Z5083)</f>
        <v>0</v>
      </c>
      <c r="AA5080" s="200">
        <f t="shared" si="4056"/>
        <v>0</v>
      </c>
      <c r="AB5080" s="91"/>
      <c r="AC5080" s="83">
        <f>SUM(AC5081:AC5083)</f>
        <v>0</v>
      </c>
      <c r="AD5080" s="88">
        <f>SUM(AD5081:AD5083)</f>
        <v>0</v>
      </c>
      <c r="AE5080" s="199">
        <f t="shared" si="4046"/>
        <v>0</v>
      </c>
      <c r="AF5080" s="89">
        <f>SUM(AF5081:AF5083)</f>
        <v>0</v>
      </c>
      <c r="AG5080" s="89">
        <f>SUM(AG5081:AG5083)</f>
        <v>0</v>
      </c>
      <c r="AH5080" s="200">
        <f t="shared" si="4057"/>
        <v>0</v>
      </c>
      <c r="AJ5080" s="84">
        <f t="shared" ref="AJ5080:AU5080" si="4071">SUM(AJ5081:AJ5083)</f>
        <v>0</v>
      </c>
      <c r="AK5080" s="86">
        <f t="shared" si="4071"/>
        <v>0</v>
      </c>
      <c r="AL5080" s="88">
        <f t="shared" si="4071"/>
        <v>0</v>
      </c>
      <c r="AM5080" s="86">
        <f t="shared" si="4071"/>
        <v>0</v>
      </c>
      <c r="AN5080" s="88">
        <f t="shared" si="4071"/>
        <v>0</v>
      </c>
      <c r="AO5080" s="86">
        <f t="shared" si="4071"/>
        <v>0</v>
      </c>
      <c r="AP5080" s="88">
        <f t="shared" si="4071"/>
        <v>0</v>
      </c>
      <c r="AQ5080" s="86">
        <f t="shared" si="4071"/>
        <v>0</v>
      </c>
      <c r="AR5080" s="88">
        <f t="shared" si="4071"/>
        <v>0</v>
      </c>
      <c r="AS5080" s="86">
        <f t="shared" si="4071"/>
        <v>0</v>
      </c>
      <c r="AT5080" s="88">
        <f t="shared" si="4071"/>
        <v>0</v>
      </c>
      <c r="AU5080" s="86">
        <f t="shared" si="4071"/>
        <v>0</v>
      </c>
      <c r="AV5080" s="86">
        <f t="shared" si="4047"/>
        <v>0</v>
      </c>
      <c r="AW5080" s="93">
        <f t="shared" si="4048"/>
        <v>0</v>
      </c>
      <c r="AY5080" s="86">
        <f t="shared" si="4049"/>
        <v>0</v>
      </c>
      <c r="AZ5080" s="86">
        <f t="shared" si="4050"/>
        <v>0</v>
      </c>
      <c r="BA5080" s="86">
        <f t="shared" si="4051"/>
        <v>0</v>
      </c>
      <c r="BB5080" s="86">
        <f t="shared" si="4052"/>
        <v>0</v>
      </c>
      <c r="BC5080" s="86">
        <f t="shared" si="4053"/>
        <v>0</v>
      </c>
      <c r="BD5080" s="86">
        <f t="shared" si="4054"/>
        <v>0</v>
      </c>
    </row>
    <row r="5081" spans="2:56" x14ac:dyDescent="0.3">
      <c r="B5081" s="201" t="s">
        <v>204</v>
      </c>
      <c r="C5081" s="255"/>
      <c r="D5081" s="256"/>
      <c r="E5081" s="182">
        <f t="shared" si="4041"/>
        <v>0</v>
      </c>
      <c r="F5081" s="255"/>
      <c r="G5081" s="256"/>
      <c r="H5081" s="182">
        <f t="shared" si="4042"/>
        <v>0</v>
      </c>
      <c r="I5081" s="255"/>
      <c r="J5081" s="257"/>
      <c r="K5081" s="184">
        <f t="shared" si="4043"/>
        <v>0</v>
      </c>
      <c r="L5081" s="255"/>
      <c r="M5081" s="257"/>
      <c r="N5081" s="258"/>
      <c r="O5081" s="255"/>
      <c r="P5081" s="258"/>
      <c r="Q5081" s="177">
        <f t="shared" si="4044"/>
        <v>0</v>
      </c>
      <c r="R5081" s="258"/>
      <c r="S5081" s="258"/>
      <c r="T5081" s="178">
        <f t="shared" si="4055"/>
        <v>0</v>
      </c>
      <c r="U5081" s="157"/>
      <c r="V5081" s="255"/>
      <c r="W5081" s="258"/>
      <c r="X5081" s="177">
        <f t="shared" si="4045"/>
        <v>0</v>
      </c>
      <c r="Y5081" s="258"/>
      <c r="Z5081" s="258"/>
      <c r="AA5081" s="178">
        <f t="shared" si="4056"/>
        <v>0</v>
      </c>
      <c r="AB5081" s="157"/>
      <c r="AC5081" s="255"/>
      <c r="AD5081" s="258"/>
      <c r="AE5081" s="177">
        <f t="shared" si="4046"/>
        <v>0</v>
      </c>
      <c r="AF5081" s="258"/>
      <c r="AG5081" s="258"/>
      <c r="AH5081" s="178">
        <f t="shared" si="4057"/>
        <v>0</v>
      </c>
      <c r="AJ5081" s="252"/>
      <c r="AK5081" s="253"/>
      <c r="AL5081" s="254"/>
      <c r="AM5081" s="253"/>
      <c r="AN5081" s="254"/>
      <c r="AO5081" s="253"/>
      <c r="AP5081" s="254"/>
      <c r="AQ5081" s="253"/>
      <c r="AR5081" s="254"/>
      <c r="AS5081" s="253"/>
      <c r="AT5081" s="254"/>
      <c r="AU5081" s="253"/>
      <c r="AV5081" s="163">
        <f t="shared" si="4047"/>
        <v>0</v>
      </c>
      <c r="AW5081" s="93">
        <f t="shared" si="4048"/>
        <v>0</v>
      </c>
      <c r="AY5081" s="163">
        <f t="shared" si="4049"/>
        <v>0</v>
      </c>
      <c r="AZ5081" s="163">
        <f t="shared" si="4050"/>
        <v>0</v>
      </c>
      <c r="BA5081" s="163">
        <f t="shared" si="4051"/>
        <v>0</v>
      </c>
      <c r="BB5081" s="163">
        <f t="shared" si="4052"/>
        <v>0</v>
      </c>
      <c r="BC5081" s="163">
        <f t="shared" si="4053"/>
        <v>0</v>
      </c>
      <c r="BD5081" s="163">
        <f t="shared" si="4054"/>
        <v>0</v>
      </c>
    </row>
    <row r="5082" spans="2:56" x14ac:dyDescent="0.3">
      <c r="B5082" s="201" t="s">
        <v>205</v>
      </c>
      <c r="C5082" s="255"/>
      <c r="D5082" s="256"/>
      <c r="E5082" s="182">
        <f t="shared" si="4041"/>
        <v>0</v>
      </c>
      <c r="F5082" s="255"/>
      <c r="G5082" s="256"/>
      <c r="H5082" s="182">
        <f t="shared" si="4042"/>
        <v>0</v>
      </c>
      <c r="I5082" s="255"/>
      <c r="J5082" s="257"/>
      <c r="K5082" s="184">
        <f t="shared" si="4043"/>
        <v>0</v>
      </c>
      <c r="L5082" s="255"/>
      <c r="M5082" s="257"/>
      <c r="N5082" s="258"/>
      <c r="O5082" s="255"/>
      <c r="P5082" s="258"/>
      <c r="Q5082" s="177">
        <f t="shared" si="4044"/>
        <v>0</v>
      </c>
      <c r="R5082" s="258"/>
      <c r="S5082" s="258"/>
      <c r="T5082" s="178">
        <f t="shared" si="4055"/>
        <v>0</v>
      </c>
      <c r="U5082" s="157"/>
      <c r="V5082" s="255"/>
      <c r="W5082" s="258"/>
      <c r="X5082" s="177">
        <f t="shared" si="4045"/>
        <v>0</v>
      </c>
      <c r="Y5082" s="258"/>
      <c r="Z5082" s="258"/>
      <c r="AA5082" s="178">
        <f t="shared" si="4056"/>
        <v>0</v>
      </c>
      <c r="AB5082" s="157"/>
      <c r="AC5082" s="255"/>
      <c r="AD5082" s="258"/>
      <c r="AE5082" s="177">
        <f t="shared" si="4046"/>
        <v>0</v>
      </c>
      <c r="AF5082" s="258"/>
      <c r="AG5082" s="258"/>
      <c r="AH5082" s="178">
        <f t="shared" si="4057"/>
        <v>0</v>
      </c>
      <c r="AJ5082" s="252"/>
      <c r="AK5082" s="253"/>
      <c r="AL5082" s="254"/>
      <c r="AM5082" s="253"/>
      <c r="AN5082" s="254"/>
      <c r="AO5082" s="253"/>
      <c r="AP5082" s="254"/>
      <c r="AQ5082" s="253"/>
      <c r="AR5082" s="254"/>
      <c r="AS5082" s="253"/>
      <c r="AT5082" s="254"/>
      <c r="AU5082" s="253"/>
      <c r="AV5082" s="163">
        <f t="shared" si="4047"/>
        <v>0</v>
      </c>
      <c r="AW5082" s="93">
        <f t="shared" si="4048"/>
        <v>0</v>
      </c>
      <c r="AY5082" s="163">
        <f t="shared" si="4049"/>
        <v>0</v>
      </c>
      <c r="AZ5082" s="163">
        <f t="shared" si="4050"/>
        <v>0</v>
      </c>
      <c r="BA5082" s="163">
        <f t="shared" si="4051"/>
        <v>0</v>
      </c>
      <c r="BB5082" s="163">
        <f t="shared" si="4052"/>
        <v>0</v>
      </c>
      <c r="BC5082" s="163">
        <f t="shared" si="4053"/>
        <v>0</v>
      </c>
      <c r="BD5082" s="163">
        <f t="shared" si="4054"/>
        <v>0</v>
      </c>
    </row>
    <row r="5083" spans="2:56" x14ac:dyDescent="0.3">
      <c r="B5083" s="201" t="s">
        <v>206</v>
      </c>
      <c r="C5083" s="255"/>
      <c r="D5083" s="256"/>
      <c r="E5083" s="182">
        <f t="shared" si="4041"/>
        <v>0</v>
      </c>
      <c r="F5083" s="255"/>
      <c r="G5083" s="256"/>
      <c r="H5083" s="182">
        <f t="shared" si="4042"/>
        <v>0</v>
      </c>
      <c r="I5083" s="255"/>
      <c r="J5083" s="257"/>
      <c r="K5083" s="184">
        <f t="shared" si="4043"/>
        <v>0</v>
      </c>
      <c r="L5083" s="255"/>
      <c r="M5083" s="257"/>
      <c r="N5083" s="258"/>
      <c r="O5083" s="255"/>
      <c r="P5083" s="258"/>
      <c r="Q5083" s="177">
        <f t="shared" si="4044"/>
        <v>0</v>
      </c>
      <c r="R5083" s="258"/>
      <c r="S5083" s="258"/>
      <c r="T5083" s="178">
        <f t="shared" si="4055"/>
        <v>0</v>
      </c>
      <c r="U5083" s="157"/>
      <c r="V5083" s="255"/>
      <c r="W5083" s="258"/>
      <c r="X5083" s="177">
        <f t="shared" si="4045"/>
        <v>0</v>
      </c>
      <c r="Y5083" s="258"/>
      <c r="Z5083" s="258"/>
      <c r="AA5083" s="178">
        <f t="shared" si="4056"/>
        <v>0</v>
      </c>
      <c r="AB5083" s="157"/>
      <c r="AC5083" s="255"/>
      <c r="AD5083" s="258"/>
      <c r="AE5083" s="177">
        <f t="shared" si="4046"/>
        <v>0</v>
      </c>
      <c r="AF5083" s="258"/>
      <c r="AG5083" s="258"/>
      <c r="AH5083" s="178">
        <f t="shared" si="4057"/>
        <v>0</v>
      </c>
      <c r="AJ5083" s="252"/>
      <c r="AK5083" s="253"/>
      <c r="AL5083" s="254"/>
      <c r="AM5083" s="253"/>
      <c r="AN5083" s="254"/>
      <c r="AO5083" s="253"/>
      <c r="AP5083" s="254"/>
      <c r="AQ5083" s="253"/>
      <c r="AR5083" s="254"/>
      <c r="AS5083" s="253"/>
      <c r="AT5083" s="254"/>
      <c r="AU5083" s="253"/>
      <c r="AV5083" s="163">
        <f t="shared" si="4047"/>
        <v>0</v>
      </c>
      <c r="AW5083" s="93">
        <f t="shared" si="4048"/>
        <v>0</v>
      </c>
      <c r="AY5083" s="163">
        <f t="shared" si="4049"/>
        <v>0</v>
      </c>
      <c r="AZ5083" s="163">
        <f t="shared" si="4050"/>
        <v>0</v>
      </c>
      <c r="BA5083" s="163">
        <f t="shared" si="4051"/>
        <v>0</v>
      </c>
      <c r="BB5083" s="163">
        <f t="shared" si="4052"/>
        <v>0</v>
      </c>
      <c r="BC5083" s="163">
        <f t="shared" si="4053"/>
        <v>0</v>
      </c>
      <c r="BD5083" s="163">
        <f t="shared" si="4054"/>
        <v>0</v>
      </c>
    </row>
    <row r="5084" spans="2:56" x14ac:dyDescent="0.3">
      <c r="B5084" s="179" t="s">
        <v>207</v>
      </c>
      <c r="C5084" s="83">
        <f>SUM(C5085)</f>
        <v>0</v>
      </c>
      <c r="D5084" s="84">
        <f>SUM(D5085)</f>
        <v>0</v>
      </c>
      <c r="E5084" s="85">
        <f t="shared" si="4041"/>
        <v>0</v>
      </c>
      <c r="F5084" s="83">
        <f>SUM(F5085)</f>
        <v>0</v>
      </c>
      <c r="G5084" s="84">
        <f>SUM(G5085)</f>
        <v>0</v>
      </c>
      <c r="H5084" s="85">
        <f t="shared" si="4042"/>
        <v>0</v>
      </c>
      <c r="I5084" s="83">
        <f>SUM(I5085)</f>
        <v>0</v>
      </c>
      <c r="J5084" s="86">
        <f>SUM(J5085)</f>
        <v>0</v>
      </c>
      <c r="K5084" s="87">
        <f t="shared" si="4043"/>
        <v>0</v>
      </c>
      <c r="L5084" s="83">
        <f>SUM(L5085)</f>
        <v>0</v>
      </c>
      <c r="M5084" s="86">
        <f>SUM(M5085)</f>
        <v>0</v>
      </c>
      <c r="N5084" s="88">
        <f>SUM(N5085)</f>
        <v>0</v>
      </c>
      <c r="O5084" s="83">
        <f>SUM(O5085)</f>
        <v>0</v>
      </c>
      <c r="P5084" s="88">
        <f>SUM(P5085)</f>
        <v>0</v>
      </c>
      <c r="Q5084" s="199">
        <f t="shared" si="4044"/>
        <v>0</v>
      </c>
      <c r="R5084" s="89">
        <f>SUM(R5085)</f>
        <v>0</v>
      </c>
      <c r="S5084" s="89">
        <f>SUM(S5085)</f>
        <v>0</v>
      </c>
      <c r="T5084" s="200">
        <f t="shared" si="4055"/>
        <v>0</v>
      </c>
      <c r="U5084" s="91"/>
      <c r="V5084" s="83">
        <f>SUM(V5085)</f>
        <v>0</v>
      </c>
      <c r="W5084" s="88">
        <f>SUM(W5085)</f>
        <v>0</v>
      </c>
      <c r="X5084" s="199">
        <f t="shared" si="4045"/>
        <v>0</v>
      </c>
      <c r="Y5084" s="89">
        <f>SUM(Y5085)</f>
        <v>0</v>
      </c>
      <c r="Z5084" s="89">
        <f>SUM(Z5085)</f>
        <v>0</v>
      </c>
      <c r="AA5084" s="200">
        <f t="shared" si="4056"/>
        <v>0</v>
      </c>
      <c r="AB5084" s="91"/>
      <c r="AC5084" s="83">
        <f>SUM(AC5085)</f>
        <v>0</v>
      </c>
      <c r="AD5084" s="88">
        <f>SUM(AD5085)</f>
        <v>0</v>
      </c>
      <c r="AE5084" s="199">
        <f t="shared" si="4046"/>
        <v>0</v>
      </c>
      <c r="AF5084" s="89">
        <f>SUM(AF5085)</f>
        <v>0</v>
      </c>
      <c r="AG5084" s="89">
        <f>SUM(AG5085)</f>
        <v>0</v>
      </c>
      <c r="AH5084" s="200">
        <f t="shared" si="4057"/>
        <v>0</v>
      </c>
      <c r="AJ5084" s="84">
        <f t="shared" ref="AJ5084:AU5084" si="4072">SUM(AJ5085)</f>
        <v>0</v>
      </c>
      <c r="AK5084" s="86">
        <f t="shared" si="4072"/>
        <v>0</v>
      </c>
      <c r="AL5084" s="88">
        <f t="shared" si="4072"/>
        <v>0</v>
      </c>
      <c r="AM5084" s="86">
        <f t="shared" si="4072"/>
        <v>0</v>
      </c>
      <c r="AN5084" s="88">
        <f t="shared" si="4072"/>
        <v>0</v>
      </c>
      <c r="AO5084" s="86">
        <f t="shared" si="4072"/>
        <v>0</v>
      </c>
      <c r="AP5084" s="88">
        <f t="shared" si="4072"/>
        <v>0</v>
      </c>
      <c r="AQ5084" s="86">
        <f t="shared" si="4072"/>
        <v>0</v>
      </c>
      <c r="AR5084" s="88">
        <f t="shared" si="4072"/>
        <v>0</v>
      </c>
      <c r="AS5084" s="86">
        <f t="shared" si="4072"/>
        <v>0</v>
      </c>
      <c r="AT5084" s="88">
        <f t="shared" si="4072"/>
        <v>0</v>
      </c>
      <c r="AU5084" s="86">
        <f t="shared" si="4072"/>
        <v>0</v>
      </c>
      <c r="AV5084" s="86">
        <f t="shared" si="4047"/>
        <v>0</v>
      </c>
      <c r="AW5084" s="93">
        <f t="shared" si="4048"/>
        <v>0</v>
      </c>
      <c r="AY5084" s="86">
        <f t="shared" si="4049"/>
        <v>0</v>
      </c>
      <c r="AZ5084" s="86">
        <f t="shared" si="4050"/>
        <v>0</v>
      </c>
      <c r="BA5084" s="86">
        <f t="shared" si="4051"/>
        <v>0</v>
      </c>
      <c r="BB5084" s="86">
        <f t="shared" si="4052"/>
        <v>0</v>
      </c>
      <c r="BC5084" s="86">
        <f t="shared" si="4053"/>
        <v>0</v>
      </c>
      <c r="BD5084" s="86">
        <f t="shared" si="4054"/>
        <v>0</v>
      </c>
    </row>
    <row r="5085" spans="2:56" x14ac:dyDescent="0.3">
      <c r="B5085" s="201" t="s">
        <v>105</v>
      </c>
      <c r="C5085" s="255"/>
      <c r="D5085" s="256"/>
      <c r="E5085" s="182">
        <f t="shared" si="4041"/>
        <v>0</v>
      </c>
      <c r="F5085" s="255"/>
      <c r="G5085" s="256"/>
      <c r="H5085" s="182">
        <f t="shared" si="4042"/>
        <v>0</v>
      </c>
      <c r="I5085" s="255"/>
      <c r="J5085" s="257"/>
      <c r="K5085" s="184">
        <f t="shared" si="4043"/>
        <v>0</v>
      </c>
      <c r="L5085" s="255"/>
      <c r="M5085" s="257"/>
      <c r="N5085" s="258"/>
      <c r="O5085" s="255"/>
      <c r="P5085" s="258"/>
      <c r="Q5085" s="177">
        <f t="shared" si="4044"/>
        <v>0</v>
      </c>
      <c r="R5085" s="258"/>
      <c r="S5085" s="258"/>
      <c r="T5085" s="178">
        <f t="shared" si="4055"/>
        <v>0</v>
      </c>
      <c r="U5085" s="157"/>
      <c r="V5085" s="255"/>
      <c r="W5085" s="258"/>
      <c r="X5085" s="177">
        <f t="shared" si="4045"/>
        <v>0</v>
      </c>
      <c r="Y5085" s="258"/>
      <c r="Z5085" s="258"/>
      <c r="AA5085" s="178">
        <f t="shared" si="4056"/>
        <v>0</v>
      </c>
      <c r="AB5085" s="157"/>
      <c r="AC5085" s="255"/>
      <c r="AD5085" s="258"/>
      <c r="AE5085" s="177">
        <f t="shared" si="4046"/>
        <v>0</v>
      </c>
      <c r="AF5085" s="258"/>
      <c r="AG5085" s="258"/>
      <c r="AH5085" s="178">
        <f t="shared" si="4057"/>
        <v>0</v>
      </c>
      <c r="AJ5085" s="252"/>
      <c r="AK5085" s="253"/>
      <c r="AL5085" s="254"/>
      <c r="AM5085" s="253"/>
      <c r="AN5085" s="254"/>
      <c r="AO5085" s="253"/>
      <c r="AP5085" s="254"/>
      <c r="AQ5085" s="253"/>
      <c r="AR5085" s="254"/>
      <c r="AS5085" s="253"/>
      <c r="AT5085" s="254"/>
      <c r="AU5085" s="253"/>
      <c r="AV5085" s="163">
        <f t="shared" si="4047"/>
        <v>0</v>
      </c>
      <c r="AW5085" s="93">
        <f t="shared" si="4048"/>
        <v>0</v>
      </c>
      <c r="AY5085" s="163">
        <f t="shared" si="4049"/>
        <v>0</v>
      </c>
      <c r="AZ5085" s="163">
        <f t="shared" si="4050"/>
        <v>0</v>
      </c>
      <c r="BA5085" s="163">
        <f t="shared" si="4051"/>
        <v>0</v>
      </c>
      <c r="BB5085" s="163">
        <f t="shared" si="4052"/>
        <v>0</v>
      </c>
      <c r="BC5085" s="163">
        <f t="shared" si="4053"/>
        <v>0</v>
      </c>
      <c r="BD5085" s="163">
        <f t="shared" si="4054"/>
        <v>0</v>
      </c>
    </row>
    <row r="5086" spans="2:56" s="124" customFormat="1" x14ac:dyDescent="0.3">
      <c r="B5086" s="187" t="s">
        <v>208</v>
      </c>
      <c r="C5086" s="188">
        <f>SUM(C5087,C5093,C5106,C5107,C5108,C5109,C5110)</f>
        <v>11988114</v>
      </c>
      <c r="D5086" s="189">
        <f>SUM(D5087,D5093,D5106,D5107,D5108,D5109,D5110)</f>
        <v>9710728.0600000005</v>
      </c>
      <c r="E5086" s="190">
        <f t="shared" si="4041"/>
        <v>0.8100296727241667</v>
      </c>
      <c r="F5086" s="188">
        <f>SUM(F5087,F5093,F5106,F5107,F5108,F5109,F5110)</f>
        <v>15186176</v>
      </c>
      <c r="G5086" s="189">
        <f>SUM(G5087,G5093,G5106,G5107,G5108,G5109,G5110)</f>
        <v>15191923.949999999</v>
      </c>
      <c r="H5086" s="190">
        <f t="shared" si="4042"/>
        <v>1.0003784988399975</v>
      </c>
      <c r="I5086" s="188">
        <f>SUM(I5087,I5093,I5106,I5107,I5108,I5109,I5110)</f>
        <v>12756869</v>
      </c>
      <c r="J5086" s="191">
        <f>SUM(J5087,J5093,J5106,J5107,J5108,J5109,J5110)</f>
        <v>12642267.770000001</v>
      </c>
      <c r="K5086" s="192">
        <f t="shared" si="4043"/>
        <v>0.99101650804754693</v>
      </c>
      <c r="L5086" s="188">
        <f>SUM(L5087,L5093,L5106,L5107,L5108,L5109,L5110)</f>
        <v>15934059</v>
      </c>
      <c r="M5086" s="191">
        <f>SUM(M5087,M5093,M5106,M5107,M5108,M5109,M5110)</f>
        <v>18119013</v>
      </c>
      <c r="N5086" s="193">
        <f>SUM(N5087,N5093,N5106,N5107,N5108,N5109,N5110)</f>
        <v>0</v>
      </c>
      <c r="O5086" s="188">
        <f>SUM(O5087,O5093,O5106,O5107,O5108,O5109,O5110)</f>
        <v>12959412</v>
      </c>
      <c r="P5086" s="193">
        <f>SUM(P5087,P5093,P5106,P5107,P5108,P5109,P5110)</f>
        <v>99888</v>
      </c>
      <c r="Q5086" s="194">
        <f t="shared" si="4044"/>
        <v>13059300</v>
      </c>
      <c r="R5086" s="195">
        <f>SUM(R5087,R5093,R5106,R5107,R5108,R5109,R5110)</f>
        <v>0</v>
      </c>
      <c r="S5086" s="195">
        <f>SUM(S5087,S5093,S5106,S5107,S5108,S5109,S5110)</f>
        <v>0</v>
      </c>
      <c r="T5086" s="196">
        <f t="shared" si="4055"/>
        <v>13059300</v>
      </c>
      <c r="U5086" s="121"/>
      <c r="V5086" s="188">
        <f>SUM(V5087,V5093,V5106,V5107,V5108,V5109,V5110)</f>
        <v>12582790</v>
      </c>
      <c r="W5086" s="193">
        <f>SUM(W5087,W5093,W5106,W5107,W5108,W5109,W5110)</f>
        <v>0</v>
      </c>
      <c r="X5086" s="194">
        <f t="shared" si="4045"/>
        <v>12582790</v>
      </c>
      <c r="Y5086" s="195">
        <f>SUM(Y5087,Y5093,Y5106,Y5107,Y5108,Y5109,Y5110)</f>
        <v>0</v>
      </c>
      <c r="Z5086" s="195">
        <f>SUM(Z5087,Z5093,Z5106,Z5107,Z5108,Z5109,Z5110)</f>
        <v>0</v>
      </c>
      <c r="AA5086" s="196">
        <f t="shared" si="4056"/>
        <v>12582790</v>
      </c>
      <c r="AB5086" s="121"/>
      <c r="AC5086" s="188">
        <f>SUM(AC5087,AC5093,AC5106,AC5107,AC5108,AC5109,AC5110)</f>
        <v>13149016</v>
      </c>
      <c r="AD5086" s="193">
        <f>SUM(AD5087,AD5093,AD5106,AD5107,AD5108,AD5109,AD5110)</f>
        <v>0</v>
      </c>
      <c r="AE5086" s="194">
        <f t="shared" si="4046"/>
        <v>13149016</v>
      </c>
      <c r="AF5086" s="195">
        <f>SUM(AF5087,AF5093,AF5106,AF5107,AF5108,AF5109,AF5110)</f>
        <v>0</v>
      </c>
      <c r="AG5086" s="195">
        <f>SUM(AG5087,AG5093,AG5106,AG5107,AG5108,AG5109,AG5110)</f>
        <v>4212000</v>
      </c>
      <c r="AH5086" s="196">
        <f t="shared" si="4057"/>
        <v>17361016</v>
      </c>
      <c r="AJ5086" s="189">
        <f t="shared" ref="AJ5086:AU5086" si="4073">SUM(AJ5087,AJ5093,AJ5106,AJ5107,AJ5108,AJ5109,AJ5110)</f>
        <v>1047447.6699999999</v>
      </c>
      <c r="AK5086" s="191">
        <f t="shared" si="4073"/>
        <v>1047000.6699999999</v>
      </c>
      <c r="AL5086" s="193">
        <f t="shared" si="4073"/>
        <v>1047000.6699999999</v>
      </c>
      <c r="AM5086" s="191">
        <f t="shared" si="4073"/>
        <v>1047000.6699999999</v>
      </c>
      <c r="AN5086" s="193">
        <f t="shared" si="4073"/>
        <v>1047000.6699999999</v>
      </c>
      <c r="AO5086" s="191">
        <f t="shared" si="4073"/>
        <v>1047000</v>
      </c>
      <c r="AP5086" s="193">
        <f t="shared" si="4073"/>
        <v>1546846.2999999998</v>
      </c>
      <c r="AQ5086" s="191">
        <f t="shared" si="4073"/>
        <v>1046000.6699999999</v>
      </c>
      <c r="AR5086" s="193">
        <f t="shared" si="4073"/>
        <v>1046000.6699999999</v>
      </c>
      <c r="AS5086" s="191">
        <f t="shared" si="4073"/>
        <v>1046000.6699999999</v>
      </c>
      <c r="AT5086" s="193">
        <f t="shared" si="4073"/>
        <v>1046000.6699999999</v>
      </c>
      <c r="AU5086" s="191">
        <f t="shared" si="4073"/>
        <v>1046000.6699999999</v>
      </c>
      <c r="AV5086" s="191">
        <f t="shared" si="4047"/>
        <v>13059300</v>
      </c>
      <c r="AW5086" s="197">
        <f t="shared" si="4048"/>
        <v>0</v>
      </c>
      <c r="AX5086" s="198"/>
      <c r="AY5086" s="191">
        <f t="shared" si="4049"/>
        <v>3141449.01</v>
      </c>
      <c r="AZ5086" s="191">
        <f t="shared" si="4050"/>
        <v>3141001.34</v>
      </c>
      <c r="BA5086" s="191">
        <f t="shared" si="4051"/>
        <v>3638847.6399999997</v>
      </c>
      <c r="BB5086" s="191">
        <f t="shared" si="4052"/>
        <v>3138002.01</v>
      </c>
      <c r="BC5086" s="191">
        <f t="shared" si="4053"/>
        <v>13059299.999999998</v>
      </c>
      <c r="BD5086" s="191">
        <f t="shared" si="4054"/>
        <v>0</v>
      </c>
    </row>
    <row r="5087" spans="2:56" x14ac:dyDescent="0.3">
      <c r="B5087" s="176" t="s">
        <v>209</v>
      </c>
      <c r="C5087" s="202">
        <f>SUM(C5088,C5091)</f>
        <v>0</v>
      </c>
      <c r="D5087" s="203">
        <f>SUM(D5088,D5091)</f>
        <v>0</v>
      </c>
      <c r="E5087" s="204">
        <f t="shared" si="4041"/>
        <v>0</v>
      </c>
      <c r="F5087" s="202">
        <f>SUM(F5088,F5091)</f>
        <v>0</v>
      </c>
      <c r="G5087" s="203">
        <f>SUM(G5088,G5091)</f>
        <v>0</v>
      </c>
      <c r="H5087" s="204">
        <f t="shared" si="4042"/>
        <v>0</v>
      </c>
      <c r="I5087" s="202">
        <f>SUM(I5088,I5091)</f>
        <v>0</v>
      </c>
      <c r="J5087" s="205">
        <f>SUM(J5088,J5091)</f>
        <v>0</v>
      </c>
      <c r="K5087" s="206">
        <f t="shared" si="4043"/>
        <v>0</v>
      </c>
      <c r="L5087" s="202">
        <f>SUM(L5088,L5091)</f>
        <v>0</v>
      </c>
      <c r="M5087" s="205">
        <f>SUM(M5088,M5091)</f>
        <v>0</v>
      </c>
      <c r="N5087" s="207">
        <f>SUM(N5088,N5091)</f>
        <v>0</v>
      </c>
      <c r="O5087" s="202">
        <f>SUM(O5088,O5091)</f>
        <v>0</v>
      </c>
      <c r="P5087" s="207">
        <f>SUM(P5088,P5091)</f>
        <v>0</v>
      </c>
      <c r="Q5087" s="208">
        <f t="shared" si="4044"/>
        <v>0</v>
      </c>
      <c r="R5087" s="209">
        <f>SUM(R5088,R5091)</f>
        <v>0</v>
      </c>
      <c r="S5087" s="209">
        <f>SUM(S5088,S5091)</f>
        <v>0</v>
      </c>
      <c r="T5087" s="210">
        <f t="shared" si="4055"/>
        <v>0</v>
      </c>
      <c r="U5087" s="91"/>
      <c r="V5087" s="202">
        <f>SUM(V5088,V5091)</f>
        <v>0</v>
      </c>
      <c r="W5087" s="207">
        <f>SUM(W5088,W5091)</f>
        <v>0</v>
      </c>
      <c r="X5087" s="208">
        <f t="shared" si="4045"/>
        <v>0</v>
      </c>
      <c r="Y5087" s="209">
        <f>SUM(Y5088,Y5091)</f>
        <v>0</v>
      </c>
      <c r="Z5087" s="209">
        <f>SUM(Z5088,Z5091)</f>
        <v>0</v>
      </c>
      <c r="AA5087" s="210">
        <f t="shared" si="4056"/>
        <v>0</v>
      </c>
      <c r="AB5087" s="91"/>
      <c r="AC5087" s="202">
        <f>SUM(AC5088,AC5091)</f>
        <v>0</v>
      </c>
      <c r="AD5087" s="207">
        <f>SUM(AD5088,AD5091)</f>
        <v>0</v>
      </c>
      <c r="AE5087" s="208">
        <f t="shared" si="4046"/>
        <v>0</v>
      </c>
      <c r="AF5087" s="209">
        <f>SUM(AF5088,AF5091)</f>
        <v>0</v>
      </c>
      <c r="AG5087" s="209">
        <f>SUM(AG5088,AG5091)</f>
        <v>0</v>
      </c>
      <c r="AH5087" s="210">
        <f t="shared" si="4057"/>
        <v>0</v>
      </c>
      <c r="AJ5087" s="203">
        <f t="shared" ref="AJ5087:AU5087" si="4074">SUM(AJ5088,AJ5091)</f>
        <v>0</v>
      </c>
      <c r="AK5087" s="205">
        <f t="shared" si="4074"/>
        <v>0</v>
      </c>
      <c r="AL5087" s="207">
        <f t="shared" si="4074"/>
        <v>0</v>
      </c>
      <c r="AM5087" s="205">
        <f t="shared" si="4074"/>
        <v>0</v>
      </c>
      <c r="AN5087" s="207">
        <f t="shared" si="4074"/>
        <v>0</v>
      </c>
      <c r="AO5087" s="205">
        <f t="shared" si="4074"/>
        <v>0</v>
      </c>
      <c r="AP5087" s="207">
        <f t="shared" si="4074"/>
        <v>0</v>
      </c>
      <c r="AQ5087" s="205">
        <f t="shared" si="4074"/>
        <v>0</v>
      </c>
      <c r="AR5087" s="207">
        <f t="shared" si="4074"/>
        <v>0</v>
      </c>
      <c r="AS5087" s="205">
        <f t="shared" si="4074"/>
        <v>0</v>
      </c>
      <c r="AT5087" s="207">
        <f t="shared" si="4074"/>
        <v>0</v>
      </c>
      <c r="AU5087" s="205">
        <f t="shared" si="4074"/>
        <v>0</v>
      </c>
      <c r="AV5087" s="205">
        <f t="shared" si="4047"/>
        <v>0</v>
      </c>
      <c r="AW5087" s="211">
        <f t="shared" si="4048"/>
        <v>0</v>
      </c>
      <c r="AY5087" s="205">
        <f t="shared" si="4049"/>
        <v>0</v>
      </c>
      <c r="AZ5087" s="205">
        <f t="shared" si="4050"/>
        <v>0</v>
      </c>
      <c r="BA5087" s="205">
        <f t="shared" si="4051"/>
        <v>0</v>
      </c>
      <c r="BB5087" s="205">
        <f t="shared" si="4052"/>
        <v>0</v>
      </c>
      <c r="BC5087" s="205">
        <f t="shared" si="4053"/>
        <v>0</v>
      </c>
      <c r="BD5087" s="205">
        <f t="shared" si="4054"/>
        <v>0</v>
      </c>
    </row>
    <row r="5088" spans="2:56" x14ac:dyDescent="0.3">
      <c r="B5088" s="179" t="s">
        <v>210</v>
      </c>
      <c r="C5088" s="202">
        <f>SUM(C5089:C5090)</f>
        <v>0</v>
      </c>
      <c r="D5088" s="203">
        <f>SUM(D5089:D5090)</f>
        <v>0</v>
      </c>
      <c r="E5088" s="204">
        <f t="shared" si="4041"/>
        <v>0</v>
      </c>
      <c r="F5088" s="202">
        <f>SUM(F5089:F5090)</f>
        <v>0</v>
      </c>
      <c r="G5088" s="203">
        <f>SUM(G5089:G5090)</f>
        <v>0</v>
      </c>
      <c r="H5088" s="204">
        <f t="shared" si="4042"/>
        <v>0</v>
      </c>
      <c r="I5088" s="202">
        <f>SUM(I5089:I5090)</f>
        <v>0</v>
      </c>
      <c r="J5088" s="205">
        <f>SUM(J5089:J5090)</f>
        <v>0</v>
      </c>
      <c r="K5088" s="206">
        <f t="shared" si="4043"/>
        <v>0</v>
      </c>
      <c r="L5088" s="202">
        <f>SUM(L5089:L5090)</f>
        <v>0</v>
      </c>
      <c r="M5088" s="205">
        <f>SUM(M5089:M5090)</f>
        <v>0</v>
      </c>
      <c r="N5088" s="207">
        <f>SUM(N5089:N5090)</f>
        <v>0</v>
      </c>
      <c r="O5088" s="202">
        <f>SUM(O5089:O5090)</f>
        <v>0</v>
      </c>
      <c r="P5088" s="207">
        <f>SUM(P5089:P5090)</f>
        <v>0</v>
      </c>
      <c r="Q5088" s="208">
        <f t="shared" si="4044"/>
        <v>0</v>
      </c>
      <c r="R5088" s="209">
        <f>SUM(R5089:R5090)</f>
        <v>0</v>
      </c>
      <c r="S5088" s="209">
        <f>SUM(S5089:S5090)</f>
        <v>0</v>
      </c>
      <c r="T5088" s="210">
        <f t="shared" si="4055"/>
        <v>0</v>
      </c>
      <c r="U5088" s="91"/>
      <c r="V5088" s="202">
        <f>SUM(V5089:V5090)</f>
        <v>0</v>
      </c>
      <c r="W5088" s="207">
        <f>SUM(W5089:W5090)</f>
        <v>0</v>
      </c>
      <c r="X5088" s="208">
        <f t="shared" si="4045"/>
        <v>0</v>
      </c>
      <c r="Y5088" s="209">
        <f>SUM(Y5089:Y5090)</f>
        <v>0</v>
      </c>
      <c r="Z5088" s="209">
        <f>SUM(Z5089:Z5090)</f>
        <v>0</v>
      </c>
      <c r="AA5088" s="210">
        <f t="shared" si="4056"/>
        <v>0</v>
      </c>
      <c r="AB5088" s="91"/>
      <c r="AC5088" s="202">
        <f>SUM(AC5089:AC5090)</f>
        <v>0</v>
      </c>
      <c r="AD5088" s="207">
        <f>SUM(AD5089:AD5090)</f>
        <v>0</v>
      </c>
      <c r="AE5088" s="208">
        <f t="shared" si="4046"/>
        <v>0</v>
      </c>
      <c r="AF5088" s="209">
        <f>SUM(AF5089:AF5090)</f>
        <v>0</v>
      </c>
      <c r="AG5088" s="209">
        <f>SUM(AG5089:AG5090)</f>
        <v>0</v>
      </c>
      <c r="AH5088" s="210">
        <f t="shared" si="4057"/>
        <v>0</v>
      </c>
      <c r="AJ5088" s="203">
        <f t="shared" ref="AJ5088:AU5088" si="4075">SUM(AJ5089:AJ5090)</f>
        <v>0</v>
      </c>
      <c r="AK5088" s="205">
        <f t="shared" si="4075"/>
        <v>0</v>
      </c>
      <c r="AL5088" s="207">
        <f t="shared" si="4075"/>
        <v>0</v>
      </c>
      <c r="AM5088" s="205">
        <f t="shared" si="4075"/>
        <v>0</v>
      </c>
      <c r="AN5088" s="207">
        <f t="shared" si="4075"/>
        <v>0</v>
      </c>
      <c r="AO5088" s="205">
        <f t="shared" si="4075"/>
        <v>0</v>
      </c>
      <c r="AP5088" s="207">
        <f t="shared" si="4075"/>
        <v>0</v>
      </c>
      <c r="AQ5088" s="205">
        <f t="shared" si="4075"/>
        <v>0</v>
      </c>
      <c r="AR5088" s="207">
        <f t="shared" si="4075"/>
        <v>0</v>
      </c>
      <c r="AS5088" s="205">
        <f t="shared" si="4075"/>
        <v>0</v>
      </c>
      <c r="AT5088" s="207">
        <f t="shared" si="4075"/>
        <v>0</v>
      </c>
      <c r="AU5088" s="205">
        <f t="shared" si="4075"/>
        <v>0</v>
      </c>
      <c r="AV5088" s="205">
        <f t="shared" si="4047"/>
        <v>0</v>
      </c>
      <c r="AW5088" s="211">
        <f t="shared" si="4048"/>
        <v>0</v>
      </c>
      <c r="AY5088" s="205">
        <f t="shared" si="4049"/>
        <v>0</v>
      </c>
      <c r="AZ5088" s="205">
        <f t="shared" si="4050"/>
        <v>0</v>
      </c>
      <c r="BA5088" s="205">
        <f t="shared" si="4051"/>
        <v>0</v>
      </c>
      <c r="BB5088" s="205">
        <f t="shared" si="4052"/>
        <v>0</v>
      </c>
      <c r="BC5088" s="205">
        <f t="shared" si="4053"/>
        <v>0</v>
      </c>
      <c r="BD5088" s="205">
        <f t="shared" si="4054"/>
        <v>0</v>
      </c>
    </row>
    <row r="5089" spans="2:56" x14ac:dyDescent="0.3">
      <c r="B5089" s="201" t="s">
        <v>211</v>
      </c>
      <c r="C5089" s="255"/>
      <c r="D5089" s="256"/>
      <c r="E5089" s="182">
        <f t="shared" si="4041"/>
        <v>0</v>
      </c>
      <c r="F5089" s="255"/>
      <c r="G5089" s="256"/>
      <c r="H5089" s="182">
        <f t="shared" si="4042"/>
        <v>0</v>
      </c>
      <c r="I5089" s="255"/>
      <c r="J5089" s="257"/>
      <c r="K5089" s="184">
        <f t="shared" si="4043"/>
        <v>0</v>
      </c>
      <c r="L5089" s="255"/>
      <c r="M5089" s="257"/>
      <c r="N5089" s="258"/>
      <c r="O5089" s="255"/>
      <c r="P5089" s="258"/>
      <c r="Q5089" s="177">
        <f t="shared" si="4044"/>
        <v>0</v>
      </c>
      <c r="R5089" s="258"/>
      <c r="S5089" s="258"/>
      <c r="T5089" s="178">
        <f t="shared" si="4055"/>
        <v>0</v>
      </c>
      <c r="U5089" s="157"/>
      <c r="V5089" s="255"/>
      <c r="W5089" s="258"/>
      <c r="X5089" s="177">
        <f t="shared" si="4045"/>
        <v>0</v>
      </c>
      <c r="Y5089" s="258"/>
      <c r="Z5089" s="258"/>
      <c r="AA5089" s="178">
        <f t="shared" si="4056"/>
        <v>0</v>
      </c>
      <c r="AB5089" s="157"/>
      <c r="AC5089" s="255"/>
      <c r="AD5089" s="258"/>
      <c r="AE5089" s="177">
        <f t="shared" si="4046"/>
        <v>0</v>
      </c>
      <c r="AF5089" s="258"/>
      <c r="AG5089" s="258"/>
      <c r="AH5089" s="178">
        <f t="shared" si="4057"/>
        <v>0</v>
      </c>
      <c r="AJ5089" s="252"/>
      <c r="AK5089" s="253"/>
      <c r="AL5089" s="254"/>
      <c r="AM5089" s="253"/>
      <c r="AN5089" s="254"/>
      <c r="AO5089" s="253"/>
      <c r="AP5089" s="254"/>
      <c r="AQ5089" s="253"/>
      <c r="AR5089" s="254"/>
      <c r="AS5089" s="253"/>
      <c r="AT5089" s="254"/>
      <c r="AU5089" s="253"/>
      <c r="AV5089" s="163">
        <f t="shared" si="4047"/>
        <v>0</v>
      </c>
      <c r="AW5089" s="93">
        <f t="shared" si="4048"/>
        <v>0</v>
      </c>
      <c r="AY5089" s="163">
        <f t="shared" si="4049"/>
        <v>0</v>
      </c>
      <c r="AZ5089" s="163">
        <f t="shared" si="4050"/>
        <v>0</v>
      </c>
      <c r="BA5089" s="163">
        <f t="shared" si="4051"/>
        <v>0</v>
      </c>
      <c r="BB5089" s="163">
        <f t="shared" si="4052"/>
        <v>0</v>
      </c>
      <c r="BC5089" s="163">
        <f t="shared" si="4053"/>
        <v>0</v>
      </c>
      <c r="BD5089" s="163">
        <f t="shared" si="4054"/>
        <v>0</v>
      </c>
    </row>
    <row r="5090" spans="2:56" x14ac:dyDescent="0.3">
      <c r="B5090" s="201" t="s">
        <v>212</v>
      </c>
      <c r="C5090" s="255"/>
      <c r="D5090" s="256"/>
      <c r="E5090" s="182">
        <f t="shared" si="4041"/>
        <v>0</v>
      </c>
      <c r="F5090" s="255"/>
      <c r="G5090" s="256"/>
      <c r="H5090" s="182">
        <f t="shared" si="4042"/>
        <v>0</v>
      </c>
      <c r="I5090" s="255"/>
      <c r="J5090" s="257"/>
      <c r="K5090" s="184">
        <f t="shared" si="4043"/>
        <v>0</v>
      </c>
      <c r="L5090" s="255"/>
      <c r="M5090" s="257"/>
      <c r="N5090" s="258"/>
      <c r="O5090" s="255"/>
      <c r="P5090" s="258"/>
      <c r="Q5090" s="177">
        <f t="shared" si="4044"/>
        <v>0</v>
      </c>
      <c r="R5090" s="258"/>
      <c r="S5090" s="258"/>
      <c r="T5090" s="178">
        <f t="shared" si="4055"/>
        <v>0</v>
      </c>
      <c r="U5090" s="157"/>
      <c r="V5090" s="255"/>
      <c r="W5090" s="258"/>
      <c r="X5090" s="177">
        <f t="shared" si="4045"/>
        <v>0</v>
      </c>
      <c r="Y5090" s="258"/>
      <c r="Z5090" s="258"/>
      <c r="AA5090" s="178">
        <f t="shared" si="4056"/>
        <v>0</v>
      </c>
      <c r="AB5090" s="157"/>
      <c r="AC5090" s="255"/>
      <c r="AD5090" s="258"/>
      <c r="AE5090" s="177">
        <f t="shared" si="4046"/>
        <v>0</v>
      </c>
      <c r="AF5090" s="258"/>
      <c r="AG5090" s="258"/>
      <c r="AH5090" s="178">
        <f t="shared" si="4057"/>
        <v>0</v>
      </c>
      <c r="AJ5090" s="252"/>
      <c r="AK5090" s="253"/>
      <c r="AL5090" s="254"/>
      <c r="AM5090" s="253"/>
      <c r="AN5090" s="254"/>
      <c r="AO5090" s="253"/>
      <c r="AP5090" s="254"/>
      <c r="AQ5090" s="253"/>
      <c r="AR5090" s="254"/>
      <c r="AS5090" s="253"/>
      <c r="AT5090" s="254"/>
      <c r="AU5090" s="253"/>
      <c r="AV5090" s="163">
        <f t="shared" si="4047"/>
        <v>0</v>
      </c>
      <c r="AW5090" s="93">
        <f t="shared" si="4048"/>
        <v>0</v>
      </c>
      <c r="AY5090" s="163">
        <f t="shared" si="4049"/>
        <v>0</v>
      </c>
      <c r="AZ5090" s="163">
        <f t="shared" si="4050"/>
        <v>0</v>
      </c>
      <c r="BA5090" s="163">
        <f t="shared" si="4051"/>
        <v>0</v>
      </c>
      <c r="BB5090" s="163">
        <f t="shared" si="4052"/>
        <v>0</v>
      </c>
      <c r="BC5090" s="163">
        <f t="shared" si="4053"/>
        <v>0</v>
      </c>
      <c r="BD5090" s="163">
        <f t="shared" si="4054"/>
        <v>0</v>
      </c>
    </row>
    <row r="5091" spans="2:56" x14ac:dyDescent="0.3">
      <c r="B5091" s="179" t="s">
        <v>213</v>
      </c>
      <c r="C5091" s="202">
        <f>SUM(C5092)</f>
        <v>0</v>
      </c>
      <c r="D5091" s="203">
        <f>SUM(D5092)</f>
        <v>0</v>
      </c>
      <c r="E5091" s="204">
        <f t="shared" si="4041"/>
        <v>0</v>
      </c>
      <c r="F5091" s="202">
        <f>SUM(F5092)</f>
        <v>0</v>
      </c>
      <c r="G5091" s="203">
        <f>SUM(G5092)</f>
        <v>0</v>
      </c>
      <c r="H5091" s="204">
        <f t="shared" si="4042"/>
        <v>0</v>
      </c>
      <c r="I5091" s="202">
        <f>SUM(I5092)</f>
        <v>0</v>
      </c>
      <c r="J5091" s="205">
        <f>SUM(J5092)</f>
        <v>0</v>
      </c>
      <c r="K5091" s="206">
        <f t="shared" si="4043"/>
        <v>0</v>
      </c>
      <c r="L5091" s="202">
        <f>SUM(L5092)</f>
        <v>0</v>
      </c>
      <c r="M5091" s="205">
        <f>SUM(M5092)</f>
        <v>0</v>
      </c>
      <c r="N5091" s="207">
        <f>SUM(N5092)</f>
        <v>0</v>
      </c>
      <c r="O5091" s="202">
        <f>SUM(O5092)</f>
        <v>0</v>
      </c>
      <c r="P5091" s="207">
        <f>SUM(P5092)</f>
        <v>0</v>
      </c>
      <c r="Q5091" s="208">
        <f t="shared" si="4044"/>
        <v>0</v>
      </c>
      <c r="R5091" s="209">
        <f>SUM(R5092)</f>
        <v>0</v>
      </c>
      <c r="S5091" s="209">
        <f>SUM(S5092)</f>
        <v>0</v>
      </c>
      <c r="T5091" s="210">
        <f t="shared" si="4055"/>
        <v>0</v>
      </c>
      <c r="U5091" s="91"/>
      <c r="V5091" s="202">
        <f>SUM(V5092)</f>
        <v>0</v>
      </c>
      <c r="W5091" s="207">
        <f>SUM(W5092)</f>
        <v>0</v>
      </c>
      <c r="X5091" s="208">
        <f t="shared" si="4045"/>
        <v>0</v>
      </c>
      <c r="Y5091" s="209">
        <f>SUM(Y5092)</f>
        <v>0</v>
      </c>
      <c r="Z5091" s="209">
        <f>SUM(Z5092)</f>
        <v>0</v>
      </c>
      <c r="AA5091" s="210">
        <f t="shared" si="4056"/>
        <v>0</v>
      </c>
      <c r="AB5091" s="91"/>
      <c r="AC5091" s="202">
        <f>SUM(AC5092)</f>
        <v>0</v>
      </c>
      <c r="AD5091" s="207">
        <f>SUM(AD5092)</f>
        <v>0</v>
      </c>
      <c r="AE5091" s="208">
        <f t="shared" si="4046"/>
        <v>0</v>
      </c>
      <c r="AF5091" s="209">
        <f>SUM(AF5092)</f>
        <v>0</v>
      </c>
      <c r="AG5091" s="209">
        <f>SUM(AG5092)</f>
        <v>0</v>
      </c>
      <c r="AH5091" s="210">
        <f t="shared" si="4057"/>
        <v>0</v>
      </c>
      <c r="AJ5091" s="203">
        <f t="shared" ref="AJ5091:AU5091" si="4076">SUM(AJ5092)</f>
        <v>0</v>
      </c>
      <c r="AK5091" s="205">
        <f t="shared" si="4076"/>
        <v>0</v>
      </c>
      <c r="AL5091" s="207">
        <f t="shared" si="4076"/>
        <v>0</v>
      </c>
      <c r="AM5091" s="205">
        <f t="shared" si="4076"/>
        <v>0</v>
      </c>
      <c r="AN5091" s="207">
        <f t="shared" si="4076"/>
        <v>0</v>
      </c>
      <c r="AO5091" s="205">
        <f t="shared" si="4076"/>
        <v>0</v>
      </c>
      <c r="AP5091" s="207">
        <f t="shared" si="4076"/>
        <v>0</v>
      </c>
      <c r="AQ5091" s="205">
        <f t="shared" si="4076"/>
        <v>0</v>
      </c>
      <c r="AR5091" s="207">
        <f t="shared" si="4076"/>
        <v>0</v>
      </c>
      <c r="AS5091" s="205">
        <f t="shared" si="4076"/>
        <v>0</v>
      </c>
      <c r="AT5091" s="207">
        <f t="shared" si="4076"/>
        <v>0</v>
      </c>
      <c r="AU5091" s="205">
        <f t="shared" si="4076"/>
        <v>0</v>
      </c>
      <c r="AV5091" s="205">
        <f t="shared" si="4047"/>
        <v>0</v>
      </c>
      <c r="AW5091" s="211">
        <f t="shared" si="4048"/>
        <v>0</v>
      </c>
      <c r="AY5091" s="205">
        <f t="shared" si="4049"/>
        <v>0</v>
      </c>
      <c r="AZ5091" s="205">
        <f t="shared" si="4050"/>
        <v>0</v>
      </c>
      <c r="BA5091" s="205">
        <f t="shared" si="4051"/>
        <v>0</v>
      </c>
      <c r="BB5091" s="205">
        <f t="shared" si="4052"/>
        <v>0</v>
      </c>
      <c r="BC5091" s="205">
        <f t="shared" si="4053"/>
        <v>0</v>
      </c>
      <c r="BD5091" s="205">
        <f t="shared" si="4054"/>
        <v>0</v>
      </c>
    </row>
    <row r="5092" spans="2:56" x14ac:dyDescent="0.3">
      <c r="B5092" s="201" t="s">
        <v>105</v>
      </c>
      <c r="C5092" s="255"/>
      <c r="D5092" s="256"/>
      <c r="E5092" s="182">
        <f t="shared" si="4041"/>
        <v>0</v>
      </c>
      <c r="F5092" s="255"/>
      <c r="G5092" s="256"/>
      <c r="H5092" s="182">
        <f t="shared" si="4042"/>
        <v>0</v>
      </c>
      <c r="I5092" s="255"/>
      <c r="J5092" s="257"/>
      <c r="K5092" s="184">
        <f t="shared" si="4043"/>
        <v>0</v>
      </c>
      <c r="L5092" s="255"/>
      <c r="M5092" s="257"/>
      <c r="N5092" s="258"/>
      <c r="O5092" s="255"/>
      <c r="P5092" s="258"/>
      <c r="Q5092" s="177">
        <f t="shared" si="4044"/>
        <v>0</v>
      </c>
      <c r="R5092" s="258"/>
      <c r="S5092" s="258"/>
      <c r="T5092" s="178">
        <f t="shared" si="4055"/>
        <v>0</v>
      </c>
      <c r="U5092" s="157"/>
      <c r="V5092" s="255"/>
      <c r="W5092" s="258"/>
      <c r="X5092" s="177">
        <f t="shared" si="4045"/>
        <v>0</v>
      </c>
      <c r="Y5092" s="258"/>
      <c r="Z5092" s="258"/>
      <c r="AA5092" s="178">
        <f t="shared" si="4056"/>
        <v>0</v>
      </c>
      <c r="AB5092" s="157"/>
      <c r="AC5092" s="255"/>
      <c r="AD5092" s="258"/>
      <c r="AE5092" s="177">
        <f t="shared" si="4046"/>
        <v>0</v>
      </c>
      <c r="AF5092" s="258"/>
      <c r="AG5092" s="258"/>
      <c r="AH5092" s="178">
        <f t="shared" si="4057"/>
        <v>0</v>
      </c>
      <c r="AJ5092" s="252"/>
      <c r="AK5092" s="253"/>
      <c r="AL5092" s="254"/>
      <c r="AM5092" s="253"/>
      <c r="AN5092" s="254"/>
      <c r="AO5092" s="253"/>
      <c r="AP5092" s="254"/>
      <c r="AQ5092" s="253"/>
      <c r="AR5092" s="254"/>
      <c r="AS5092" s="253"/>
      <c r="AT5092" s="254"/>
      <c r="AU5092" s="253"/>
      <c r="AV5092" s="163">
        <f t="shared" si="4047"/>
        <v>0</v>
      </c>
      <c r="AW5092" s="93">
        <f t="shared" si="4048"/>
        <v>0</v>
      </c>
      <c r="AY5092" s="163">
        <f t="shared" si="4049"/>
        <v>0</v>
      </c>
      <c r="AZ5092" s="163">
        <f t="shared" si="4050"/>
        <v>0</v>
      </c>
      <c r="BA5092" s="163">
        <f t="shared" si="4051"/>
        <v>0</v>
      </c>
      <c r="BB5092" s="163">
        <f t="shared" si="4052"/>
        <v>0</v>
      </c>
      <c r="BC5092" s="163">
        <f t="shared" si="4053"/>
        <v>0</v>
      </c>
      <c r="BD5092" s="163">
        <f t="shared" si="4054"/>
        <v>0</v>
      </c>
    </row>
    <row r="5093" spans="2:56" x14ac:dyDescent="0.3">
      <c r="B5093" s="176" t="s">
        <v>214</v>
      </c>
      <c r="C5093" s="202">
        <f>SUM(C5094,C5098)</f>
        <v>11988114</v>
      </c>
      <c r="D5093" s="203">
        <f>SUM(D5094,D5098)</f>
        <v>9710728.0600000005</v>
      </c>
      <c r="E5093" s="204">
        <f t="shared" si="4041"/>
        <v>0.8100296727241667</v>
      </c>
      <c r="F5093" s="202">
        <f>SUM(F5094,F5098)</f>
        <v>15186176</v>
      </c>
      <c r="G5093" s="203">
        <f>SUM(G5094,G5098)</f>
        <v>15191923.949999999</v>
      </c>
      <c r="H5093" s="204">
        <f t="shared" si="4042"/>
        <v>1.0003784988399975</v>
      </c>
      <c r="I5093" s="202">
        <f>SUM(I5094,I5098)</f>
        <v>12756869</v>
      </c>
      <c r="J5093" s="205">
        <f>SUM(J5094,J5098)</f>
        <v>12642267.770000001</v>
      </c>
      <c r="K5093" s="206">
        <f t="shared" si="4043"/>
        <v>0.99101650804754693</v>
      </c>
      <c r="L5093" s="202">
        <f>SUM(L5094,L5098)</f>
        <v>15934059</v>
      </c>
      <c r="M5093" s="205">
        <f>SUM(M5094,M5098)</f>
        <v>18119013</v>
      </c>
      <c r="N5093" s="207">
        <f>SUM(N5094,N5098)</f>
        <v>0</v>
      </c>
      <c r="O5093" s="202">
        <f>SUM(O5094,O5098)</f>
        <v>12959412</v>
      </c>
      <c r="P5093" s="207">
        <f>SUM(P5094,P5098)</f>
        <v>99888</v>
      </c>
      <c r="Q5093" s="208">
        <f t="shared" si="4044"/>
        <v>13059300</v>
      </c>
      <c r="R5093" s="209">
        <f>SUM(R5094,R5098)</f>
        <v>0</v>
      </c>
      <c r="S5093" s="209">
        <f>SUM(S5094,S5098)</f>
        <v>0</v>
      </c>
      <c r="T5093" s="210">
        <f t="shared" si="4055"/>
        <v>13059300</v>
      </c>
      <c r="U5093" s="91"/>
      <c r="V5093" s="202">
        <f>SUM(V5094,V5098)</f>
        <v>12582790</v>
      </c>
      <c r="W5093" s="207">
        <f>SUM(W5094,W5098)</f>
        <v>0</v>
      </c>
      <c r="X5093" s="208">
        <f t="shared" si="4045"/>
        <v>12582790</v>
      </c>
      <c r="Y5093" s="209">
        <f>SUM(Y5094,Y5098)</f>
        <v>0</v>
      </c>
      <c r="Z5093" s="209">
        <f>SUM(Z5094,Z5098)</f>
        <v>0</v>
      </c>
      <c r="AA5093" s="210">
        <f t="shared" si="4056"/>
        <v>12582790</v>
      </c>
      <c r="AB5093" s="91"/>
      <c r="AC5093" s="202">
        <f>SUM(AC5094,AC5098)</f>
        <v>13149016</v>
      </c>
      <c r="AD5093" s="207">
        <f>SUM(AD5094,AD5098)</f>
        <v>0</v>
      </c>
      <c r="AE5093" s="208">
        <f t="shared" si="4046"/>
        <v>13149016</v>
      </c>
      <c r="AF5093" s="209">
        <f>SUM(AF5094,AF5098)</f>
        <v>0</v>
      </c>
      <c r="AG5093" s="209">
        <f>SUM(AG5094,AG5098)</f>
        <v>4212000</v>
      </c>
      <c r="AH5093" s="210">
        <f t="shared" si="4057"/>
        <v>17361016</v>
      </c>
      <c r="AJ5093" s="203">
        <f t="shared" ref="AJ5093:AU5093" si="4077">SUM(AJ5094,AJ5098)</f>
        <v>1047447.6699999999</v>
      </c>
      <c r="AK5093" s="205">
        <f t="shared" si="4077"/>
        <v>1047000.6699999999</v>
      </c>
      <c r="AL5093" s="207">
        <f t="shared" si="4077"/>
        <v>1047000.6699999999</v>
      </c>
      <c r="AM5093" s="205">
        <f t="shared" si="4077"/>
        <v>1047000.6699999999</v>
      </c>
      <c r="AN5093" s="207">
        <f t="shared" si="4077"/>
        <v>1047000.6699999999</v>
      </c>
      <c r="AO5093" s="205">
        <f t="shared" si="4077"/>
        <v>1047000</v>
      </c>
      <c r="AP5093" s="207">
        <f t="shared" si="4077"/>
        <v>1546846.2999999998</v>
      </c>
      <c r="AQ5093" s="205">
        <f t="shared" si="4077"/>
        <v>1046000.6699999999</v>
      </c>
      <c r="AR5093" s="207">
        <f t="shared" si="4077"/>
        <v>1046000.6699999999</v>
      </c>
      <c r="AS5093" s="205">
        <f t="shared" si="4077"/>
        <v>1046000.6699999999</v>
      </c>
      <c r="AT5093" s="207">
        <f t="shared" si="4077"/>
        <v>1046000.6699999999</v>
      </c>
      <c r="AU5093" s="205">
        <f t="shared" si="4077"/>
        <v>1046000.6699999999</v>
      </c>
      <c r="AV5093" s="205">
        <f t="shared" si="4047"/>
        <v>13059300</v>
      </c>
      <c r="AW5093" s="211">
        <f t="shared" si="4048"/>
        <v>0</v>
      </c>
      <c r="AY5093" s="205">
        <f t="shared" si="4049"/>
        <v>3141449.01</v>
      </c>
      <c r="AZ5093" s="205">
        <f t="shared" si="4050"/>
        <v>3141001.34</v>
      </c>
      <c r="BA5093" s="205">
        <f t="shared" si="4051"/>
        <v>3638847.6399999997</v>
      </c>
      <c r="BB5093" s="205">
        <f t="shared" si="4052"/>
        <v>3138002.01</v>
      </c>
      <c r="BC5093" s="205">
        <f t="shared" si="4053"/>
        <v>13059299.999999998</v>
      </c>
      <c r="BD5093" s="205">
        <f t="shared" si="4054"/>
        <v>0</v>
      </c>
    </row>
    <row r="5094" spans="2:56" x14ac:dyDescent="0.3">
      <c r="B5094" s="179" t="s">
        <v>215</v>
      </c>
      <c r="C5094" s="202">
        <f>SUM(C5095:C5097)</f>
        <v>11618114</v>
      </c>
      <c r="D5094" s="203">
        <f>SUM(D5095:D5097)</f>
        <v>9353327.2100000009</v>
      </c>
      <c r="E5094" s="204">
        <f t="shared" si="4041"/>
        <v>0.80506416187687613</v>
      </c>
      <c r="F5094" s="202">
        <f>SUM(F5095:F5097)</f>
        <v>14476731</v>
      </c>
      <c r="G5094" s="203">
        <f>SUM(G5095:G5097)</f>
        <v>14476729.939999999</v>
      </c>
      <c r="H5094" s="204">
        <f t="shared" si="4042"/>
        <v>0.9999999267790497</v>
      </c>
      <c r="I5094" s="202">
        <f>SUM(I5095:I5097)</f>
        <v>11595656</v>
      </c>
      <c r="J5094" s="205">
        <f>SUM(J5095:J5097)</f>
        <v>11577055.770000001</v>
      </c>
      <c r="K5094" s="206">
        <f t="shared" si="4043"/>
        <v>0.99839593120044279</v>
      </c>
      <c r="L5094" s="202">
        <f>SUM(L5095:L5097)</f>
        <v>14805959</v>
      </c>
      <c r="M5094" s="205">
        <f>SUM(M5095:M5097)</f>
        <v>13095940</v>
      </c>
      <c r="N5094" s="207">
        <f>SUM(N5095:N5097)</f>
        <v>0</v>
      </c>
      <c r="O5094" s="202">
        <f>SUM(O5095:O5097)</f>
        <v>12959412</v>
      </c>
      <c r="P5094" s="207">
        <f>SUM(P5095:P5097)</f>
        <v>99888</v>
      </c>
      <c r="Q5094" s="208">
        <f t="shared" si="4044"/>
        <v>13059300</v>
      </c>
      <c r="R5094" s="209">
        <f>SUM(R5095:R5097)</f>
        <v>0</v>
      </c>
      <c r="S5094" s="209">
        <f>SUM(S5095:S5097)</f>
        <v>0</v>
      </c>
      <c r="T5094" s="210">
        <f t="shared" si="4055"/>
        <v>13059300</v>
      </c>
      <c r="U5094" s="91"/>
      <c r="V5094" s="202">
        <f>SUM(V5095:V5097)</f>
        <v>12582790</v>
      </c>
      <c r="W5094" s="207">
        <f>SUM(W5095:W5097)</f>
        <v>0</v>
      </c>
      <c r="X5094" s="208">
        <f t="shared" si="4045"/>
        <v>12582790</v>
      </c>
      <c r="Y5094" s="209">
        <f>SUM(Y5095:Y5097)</f>
        <v>0</v>
      </c>
      <c r="Z5094" s="209">
        <f>SUM(Z5095:Z5097)</f>
        <v>0</v>
      </c>
      <c r="AA5094" s="210">
        <f t="shared" si="4056"/>
        <v>12582790</v>
      </c>
      <c r="AB5094" s="91"/>
      <c r="AC5094" s="202">
        <f>SUM(AC5095:AC5097)</f>
        <v>13149016</v>
      </c>
      <c r="AD5094" s="207">
        <f>SUM(AD5095:AD5097)</f>
        <v>0</v>
      </c>
      <c r="AE5094" s="208">
        <f t="shared" si="4046"/>
        <v>13149016</v>
      </c>
      <c r="AF5094" s="209">
        <f>SUM(AF5095:AF5097)</f>
        <v>0</v>
      </c>
      <c r="AG5094" s="209">
        <f>SUM(AG5095:AG5097)</f>
        <v>4212000</v>
      </c>
      <c r="AH5094" s="210">
        <f t="shared" si="4057"/>
        <v>17361016</v>
      </c>
      <c r="AJ5094" s="203">
        <f t="shared" ref="AJ5094:AU5094" si="4078">SUM(AJ5095:AJ5097)</f>
        <v>1047447.6699999999</v>
      </c>
      <c r="AK5094" s="205">
        <f t="shared" si="4078"/>
        <v>1047000.6699999999</v>
      </c>
      <c r="AL5094" s="207">
        <f t="shared" si="4078"/>
        <v>1047000.6699999999</v>
      </c>
      <c r="AM5094" s="205">
        <f t="shared" si="4078"/>
        <v>1047000.6699999999</v>
      </c>
      <c r="AN5094" s="207">
        <f t="shared" si="4078"/>
        <v>1047000.6699999999</v>
      </c>
      <c r="AO5094" s="205">
        <f t="shared" si="4078"/>
        <v>1047000</v>
      </c>
      <c r="AP5094" s="207">
        <f t="shared" si="4078"/>
        <v>1546846.2999999998</v>
      </c>
      <c r="AQ5094" s="205">
        <f t="shared" si="4078"/>
        <v>1046000.6699999999</v>
      </c>
      <c r="AR5094" s="207">
        <f t="shared" si="4078"/>
        <v>1046000.6699999999</v>
      </c>
      <c r="AS5094" s="205">
        <f t="shared" si="4078"/>
        <v>1046000.6699999999</v>
      </c>
      <c r="AT5094" s="207">
        <f t="shared" si="4078"/>
        <v>1046000.6699999999</v>
      </c>
      <c r="AU5094" s="205">
        <f t="shared" si="4078"/>
        <v>1046000.6699999999</v>
      </c>
      <c r="AV5094" s="205">
        <f t="shared" si="4047"/>
        <v>13059300</v>
      </c>
      <c r="AW5094" s="211">
        <f t="shared" si="4048"/>
        <v>0</v>
      </c>
      <c r="AY5094" s="205">
        <f t="shared" si="4049"/>
        <v>3141449.01</v>
      </c>
      <c r="AZ5094" s="205">
        <f t="shared" si="4050"/>
        <v>3141001.34</v>
      </c>
      <c r="BA5094" s="205">
        <f t="shared" si="4051"/>
        <v>3638847.6399999997</v>
      </c>
      <c r="BB5094" s="205">
        <f t="shared" si="4052"/>
        <v>3138002.01</v>
      </c>
      <c r="BC5094" s="205">
        <f t="shared" si="4053"/>
        <v>13059299.999999998</v>
      </c>
      <c r="BD5094" s="205">
        <f t="shared" si="4054"/>
        <v>0</v>
      </c>
    </row>
    <row r="5095" spans="2:56" x14ac:dyDescent="0.3">
      <c r="B5095" s="201" t="s">
        <v>216</v>
      </c>
      <c r="C5095" s="255">
        <v>7325954</v>
      </c>
      <c r="D5095" s="256">
        <v>7325007.3700000001</v>
      </c>
      <c r="E5095" s="182">
        <f t="shared" si="4041"/>
        <v>0.99987078406443719</v>
      </c>
      <c r="F5095" s="255">
        <v>8004062</v>
      </c>
      <c r="G5095" s="256">
        <v>8004061.8799999999</v>
      </c>
      <c r="H5095" s="182">
        <f t="shared" si="4042"/>
        <v>0.99999998500761234</v>
      </c>
      <c r="I5095" s="255">
        <v>9032739</v>
      </c>
      <c r="J5095" s="257">
        <v>9032738.7800000012</v>
      </c>
      <c r="K5095" s="184">
        <f t="shared" si="4043"/>
        <v>0.9999999756441541</v>
      </c>
      <c r="L5095" s="255">
        <f>14805959-2000000-2000000</f>
        <v>10805959</v>
      </c>
      <c r="M5095" s="257">
        <v>9095940</v>
      </c>
      <c r="N5095" s="258"/>
      <c r="O5095" s="255">
        <v>12059412</v>
      </c>
      <c r="P5095" s="258">
        <f>500000+499888</f>
        <v>999888</v>
      </c>
      <c r="Q5095" s="177">
        <f t="shared" si="4044"/>
        <v>13059300</v>
      </c>
      <c r="R5095" s="258"/>
      <c r="S5095" s="258"/>
      <c r="T5095" s="178">
        <f t="shared" si="4055"/>
        <v>13059300</v>
      </c>
      <c r="U5095" s="157"/>
      <c r="V5095" s="255">
        <v>12582790</v>
      </c>
      <c r="W5095" s="258"/>
      <c r="X5095" s="177">
        <f t="shared" si="4045"/>
        <v>12582790</v>
      </c>
      <c r="Y5095" s="258"/>
      <c r="Z5095" s="258"/>
      <c r="AA5095" s="178">
        <f t="shared" si="4056"/>
        <v>12582790</v>
      </c>
      <c r="AB5095" s="157"/>
      <c r="AC5095" s="255">
        <v>13149016</v>
      </c>
      <c r="AD5095" s="258"/>
      <c r="AE5095" s="177">
        <f t="shared" si="4046"/>
        <v>13149016</v>
      </c>
      <c r="AF5095" s="258"/>
      <c r="AG5095" s="258"/>
      <c r="AH5095" s="178">
        <f t="shared" si="4057"/>
        <v>13149016</v>
      </c>
      <c r="AJ5095" s="252">
        <f>1004951+41666.67+50000-49617+447</f>
        <v>1047447.6699999999</v>
      </c>
      <c r="AK5095" s="252">
        <f>1004951+41666.67+50000-49617</f>
        <v>1047000.6699999999</v>
      </c>
      <c r="AL5095" s="252">
        <f>1004951+41666.67+50000-49617</f>
        <v>1047000.6699999999</v>
      </c>
      <c r="AM5095" s="253">
        <f>1004951+41666.67+50000-49617</f>
        <v>1047000.6699999999</v>
      </c>
      <c r="AN5095" s="254">
        <f>1004951+41666.67+50000-49617</f>
        <v>1047000.6699999999</v>
      </c>
      <c r="AO5095" s="253">
        <f>1047000</f>
        <v>1047000</v>
      </c>
      <c r="AP5095" s="254">
        <f>1004951+41666.67+50000+450228.63</f>
        <v>1546846.2999999998</v>
      </c>
      <c r="AQ5095" s="253">
        <f>1004951+41666.67+50000-50617</f>
        <v>1046000.6699999999</v>
      </c>
      <c r="AR5095" s="254">
        <f>1004951+41666.67+50000-50617</f>
        <v>1046000.6699999999</v>
      </c>
      <c r="AS5095" s="253">
        <f>1004951+41666.67+50000-50617</f>
        <v>1046000.6699999999</v>
      </c>
      <c r="AT5095" s="254">
        <f>1004951+41666.67+50000-50617</f>
        <v>1046000.6699999999</v>
      </c>
      <c r="AU5095" s="253">
        <f>1004951+41666.67+50000-50617</f>
        <v>1046000.6699999999</v>
      </c>
      <c r="AV5095" s="163">
        <f t="shared" si="4047"/>
        <v>13059300</v>
      </c>
      <c r="AW5095" s="294">
        <f t="shared" si="4048"/>
        <v>0</v>
      </c>
      <c r="AY5095" s="163">
        <f t="shared" si="4049"/>
        <v>3141449.01</v>
      </c>
      <c r="AZ5095" s="163">
        <f t="shared" si="4050"/>
        <v>3141001.34</v>
      </c>
      <c r="BA5095" s="163">
        <f t="shared" si="4051"/>
        <v>3638847.6399999997</v>
      </c>
      <c r="BB5095" s="163">
        <f t="shared" si="4052"/>
        <v>3138002.01</v>
      </c>
      <c r="BC5095" s="163">
        <f t="shared" si="4053"/>
        <v>13059299.999999998</v>
      </c>
      <c r="BD5095" s="293">
        <f t="shared" si="4054"/>
        <v>0</v>
      </c>
    </row>
    <row r="5096" spans="2:56" x14ac:dyDescent="0.3">
      <c r="B5096" s="201" t="s">
        <v>217</v>
      </c>
      <c r="C5096" s="255">
        <v>4292160</v>
      </c>
      <c r="D5096" s="256">
        <v>2028319.84</v>
      </c>
      <c r="E5096" s="182">
        <f t="shared" si="4041"/>
        <v>0.47256389323790354</v>
      </c>
      <c r="F5096" s="255">
        <v>6472669</v>
      </c>
      <c r="G5096" s="256">
        <v>6472668.0599999996</v>
      </c>
      <c r="H5096" s="182">
        <f t="shared" si="4042"/>
        <v>0.99999985477397335</v>
      </c>
      <c r="I5096" s="255">
        <v>2544317</v>
      </c>
      <c r="J5096" s="257">
        <v>2544316.9900000002</v>
      </c>
      <c r="K5096" s="184">
        <f t="shared" si="4043"/>
        <v>0.99999999606967227</v>
      </c>
      <c r="L5096" s="255">
        <f>2000000+2000000</f>
        <v>4000000</v>
      </c>
      <c r="M5096" s="257">
        <v>4000000</v>
      </c>
      <c r="N5096" s="258"/>
      <c r="O5096" s="255">
        <v>900000</v>
      </c>
      <c r="P5096" s="258">
        <f>-500000-400000</f>
        <v>-900000</v>
      </c>
      <c r="Q5096" s="177">
        <f t="shared" si="4044"/>
        <v>0</v>
      </c>
      <c r="R5096" s="258"/>
      <c r="S5096" s="258"/>
      <c r="T5096" s="178">
        <f t="shared" si="4055"/>
        <v>0</v>
      </c>
      <c r="U5096" s="157"/>
      <c r="V5096" s="255"/>
      <c r="W5096" s="258"/>
      <c r="X5096" s="177">
        <f t="shared" si="4045"/>
        <v>0</v>
      </c>
      <c r="Y5096" s="258"/>
      <c r="Z5096" s="258"/>
      <c r="AA5096" s="178">
        <f t="shared" si="4056"/>
        <v>0</v>
      </c>
      <c r="AB5096" s="157"/>
      <c r="AC5096" s="255"/>
      <c r="AD5096" s="258"/>
      <c r="AE5096" s="177">
        <f t="shared" si="4046"/>
        <v>0</v>
      </c>
      <c r="AF5096" s="258"/>
      <c r="AG5096" s="258">
        <v>4212000</v>
      </c>
      <c r="AH5096" s="178">
        <f t="shared" si="4057"/>
        <v>4212000</v>
      </c>
      <c r="AJ5096" s="252"/>
      <c r="AK5096" s="253"/>
      <c r="AL5096" s="254"/>
      <c r="AM5096" s="253"/>
      <c r="AN5096" s="254"/>
      <c r="AO5096" s="253"/>
      <c r="AP5096" s="254"/>
      <c r="AQ5096" s="253"/>
      <c r="AR5096" s="254"/>
      <c r="AS5096" s="253"/>
      <c r="AT5096" s="254"/>
      <c r="AU5096" s="253"/>
      <c r="AV5096" s="163">
        <f t="shared" si="4047"/>
        <v>0</v>
      </c>
      <c r="AW5096" s="294">
        <f t="shared" si="4048"/>
        <v>0</v>
      </c>
      <c r="AY5096" s="163">
        <f t="shared" si="4049"/>
        <v>0</v>
      </c>
      <c r="AZ5096" s="163">
        <f t="shared" si="4050"/>
        <v>0</v>
      </c>
      <c r="BA5096" s="163">
        <f t="shared" si="4051"/>
        <v>0</v>
      </c>
      <c r="BB5096" s="163">
        <f t="shared" si="4052"/>
        <v>0</v>
      </c>
      <c r="BC5096" s="163">
        <f t="shared" si="4053"/>
        <v>0</v>
      </c>
      <c r="BD5096" s="293">
        <f t="shared" si="4054"/>
        <v>0</v>
      </c>
    </row>
    <row r="5097" spans="2:56" x14ac:dyDescent="0.3">
      <c r="B5097" s="201" t="s">
        <v>218</v>
      </c>
      <c r="C5097" s="255"/>
      <c r="D5097" s="256"/>
      <c r="E5097" s="182">
        <f t="shared" si="4041"/>
        <v>0</v>
      </c>
      <c r="F5097" s="255"/>
      <c r="G5097" s="256"/>
      <c r="H5097" s="182">
        <f t="shared" si="4042"/>
        <v>0</v>
      </c>
      <c r="I5097" s="255">
        <v>18600</v>
      </c>
      <c r="J5097" s="257">
        <v>0</v>
      </c>
      <c r="K5097" s="184">
        <f t="shared" si="4043"/>
        <v>0</v>
      </c>
      <c r="L5097" s="255"/>
      <c r="M5097" s="257"/>
      <c r="N5097" s="258"/>
      <c r="O5097" s="255"/>
      <c r="P5097" s="258"/>
      <c r="Q5097" s="177">
        <f t="shared" si="4044"/>
        <v>0</v>
      </c>
      <c r="R5097" s="258"/>
      <c r="S5097" s="258"/>
      <c r="T5097" s="178">
        <f t="shared" si="4055"/>
        <v>0</v>
      </c>
      <c r="U5097" s="157"/>
      <c r="V5097" s="255"/>
      <c r="W5097" s="258"/>
      <c r="X5097" s="177">
        <f t="shared" si="4045"/>
        <v>0</v>
      </c>
      <c r="Y5097" s="258"/>
      <c r="Z5097" s="258"/>
      <c r="AA5097" s="178">
        <f t="shared" si="4056"/>
        <v>0</v>
      </c>
      <c r="AB5097" s="157"/>
      <c r="AC5097" s="255"/>
      <c r="AD5097" s="258"/>
      <c r="AE5097" s="177">
        <f t="shared" si="4046"/>
        <v>0</v>
      </c>
      <c r="AF5097" s="258"/>
      <c r="AG5097" s="258"/>
      <c r="AH5097" s="178">
        <f t="shared" si="4057"/>
        <v>0</v>
      </c>
      <c r="AJ5097" s="252"/>
      <c r="AK5097" s="253"/>
      <c r="AL5097" s="254"/>
      <c r="AM5097" s="253"/>
      <c r="AN5097" s="254"/>
      <c r="AO5097" s="253"/>
      <c r="AP5097" s="254"/>
      <c r="AQ5097" s="253"/>
      <c r="AR5097" s="254"/>
      <c r="AS5097" s="253"/>
      <c r="AT5097" s="254"/>
      <c r="AU5097" s="253"/>
      <c r="AV5097" s="163">
        <f t="shared" si="4047"/>
        <v>0</v>
      </c>
      <c r="AW5097" s="93">
        <f t="shared" si="4048"/>
        <v>0</v>
      </c>
      <c r="AY5097" s="163">
        <f t="shared" si="4049"/>
        <v>0</v>
      </c>
      <c r="AZ5097" s="163">
        <f t="shared" si="4050"/>
        <v>0</v>
      </c>
      <c r="BA5097" s="163">
        <f t="shared" si="4051"/>
        <v>0</v>
      </c>
      <c r="BB5097" s="163">
        <f t="shared" si="4052"/>
        <v>0</v>
      </c>
      <c r="BC5097" s="163">
        <f t="shared" si="4053"/>
        <v>0</v>
      </c>
      <c r="BD5097" s="163">
        <f t="shared" si="4054"/>
        <v>0</v>
      </c>
    </row>
    <row r="5098" spans="2:56" x14ac:dyDescent="0.3">
      <c r="B5098" s="179" t="s">
        <v>219</v>
      </c>
      <c r="C5098" s="202">
        <f>SUM(C5099:C5105)</f>
        <v>370000</v>
      </c>
      <c r="D5098" s="203">
        <f>SUM(D5099:D5105)</f>
        <v>357400.85000000003</v>
      </c>
      <c r="E5098" s="204">
        <f t="shared" si="4041"/>
        <v>0.96594824324324335</v>
      </c>
      <c r="F5098" s="202">
        <f>SUM(F5099:F5105)</f>
        <v>709445</v>
      </c>
      <c r="G5098" s="203">
        <f>SUM(G5099:G5105)</f>
        <v>715194.01</v>
      </c>
      <c r="H5098" s="204">
        <f t="shared" si="4042"/>
        <v>1.0081035316338829</v>
      </c>
      <c r="I5098" s="202">
        <f>SUM(I5099:I5105)</f>
        <v>1161213</v>
      </c>
      <c r="J5098" s="205">
        <f>SUM(J5099:J5105)</f>
        <v>1065212</v>
      </c>
      <c r="K5098" s="206">
        <f t="shared" si="4043"/>
        <v>0.91732696757614662</v>
      </c>
      <c r="L5098" s="202">
        <f>SUM(L5099:L5105)</f>
        <v>1128100</v>
      </c>
      <c r="M5098" s="205">
        <f>SUM(M5099:M5105)</f>
        <v>5023073</v>
      </c>
      <c r="N5098" s="207">
        <f>SUM(N5099:N5105)</f>
        <v>0</v>
      </c>
      <c r="O5098" s="202">
        <f>SUM(O5099:O5105)</f>
        <v>0</v>
      </c>
      <c r="P5098" s="207">
        <f>SUM(P5099:P5105)</f>
        <v>0</v>
      </c>
      <c r="Q5098" s="208">
        <f t="shared" si="4044"/>
        <v>0</v>
      </c>
      <c r="R5098" s="209">
        <f>SUM(R5099:R5105)</f>
        <v>0</v>
      </c>
      <c r="S5098" s="209">
        <f>SUM(S5099:S5105)</f>
        <v>0</v>
      </c>
      <c r="T5098" s="210">
        <f t="shared" si="4055"/>
        <v>0</v>
      </c>
      <c r="U5098" s="91"/>
      <c r="V5098" s="202">
        <f>SUM(V5099:V5105)</f>
        <v>0</v>
      </c>
      <c r="W5098" s="207">
        <f>SUM(W5099:W5105)</f>
        <v>0</v>
      </c>
      <c r="X5098" s="208">
        <f t="shared" si="4045"/>
        <v>0</v>
      </c>
      <c r="Y5098" s="209">
        <f>SUM(Y5099:Y5105)</f>
        <v>0</v>
      </c>
      <c r="Z5098" s="209">
        <f>SUM(Z5099:Z5105)</f>
        <v>0</v>
      </c>
      <c r="AA5098" s="210">
        <f t="shared" si="4056"/>
        <v>0</v>
      </c>
      <c r="AB5098" s="91"/>
      <c r="AC5098" s="202">
        <f>SUM(AC5099:AC5105)</f>
        <v>0</v>
      </c>
      <c r="AD5098" s="207">
        <f>SUM(AD5099:AD5105)</f>
        <v>0</v>
      </c>
      <c r="AE5098" s="208">
        <f t="shared" si="4046"/>
        <v>0</v>
      </c>
      <c r="AF5098" s="209">
        <f>SUM(AF5099:AF5105)</f>
        <v>0</v>
      </c>
      <c r="AG5098" s="209">
        <f>SUM(AG5099:AG5105)</f>
        <v>0</v>
      </c>
      <c r="AH5098" s="210">
        <f t="shared" si="4057"/>
        <v>0</v>
      </c>
      <c r="AJ5098" s="203">
        <f t="shared" ref="AJ5098:AU5098" si="4079">SUM(AJ5099:AJ5105)</f>
        <v>0</v>
      </c>
      <c r="AK5098" s="205">
        <f t="shared" si="4079"/>
        <v>0</v>
      </c>
      <c r="AL5098" s="207">
        <f t="shared" si="4079"/>
        <v>0</v>
      </c>
      <c r="AM5098" s="205">
        <f t="shared" si="4079"/>
        <v>0</v>
      </c>
      <c r="AN5098" s="207">
        <f t="shared" si="4079"/>
        <v>0</v>
      </c>
      <c r="AO5098" s="205">
        <f t="shared" si="4079"/>
        <v>0</v>
      </c>
      <c r="AP5098" s="207">
        <f t="shared" si="4079"/>
        <v>0</v>
      </c>
      <c r="AQ5098" s="205">
        <f t="shared" si="4079"/>
        <v>0</v>
      </c>
      <c r="AR5098" s="207">
        <f t="shared" si="4079"/>
        <v>0</v>
      </c>
      <c r="AS5098" s="205">
        <f t="shared" si="4079"/>
        <v>0</v>
      </c>
      <c r="AT5098" s="207">
        <f t="shared" si="4079"/>
        <v>0</v>
      </c>
      <c r="AU5098" s="205">
        <f t="shared" si="4079"/>
        <v>0</v>
      </c>
      <c r="AV5098" s="205">
        <f t="shared" si="4047"/>
        <v>0</v>
      </c>
      <c r="AW5098" s="211">
        <f t="shared" si="4048"/>
        <v>0</v>
      </c>
      <c r="AY5098" s="205">
        <f t="shared" si="4049"/>
        <v>0</v>
      </c>
      <c r="AZ5098" s="205">
        <f t="shared" si="4050"/>
        <v>0</v>
      </c>
      <c r="BA5098" s="205">
        <f t="shared" si="4051"/>
        <v>0</v>
      </c>
      <c r="BB5098" s="205">
        <f t="shared" si="4052"/>
        <v>0</v>
      </c>
      <c r="BC5098" s="205">
        <f t="shared" si="4053"/>
        <v>0</v>
      </c>
      <c r="BD5098" s="205">
        <f t="shared" si="4054"/>
        <v>0</v>
      </c>
    </row>
    <row r="5099" spans="2:56" x14ac:dyDescent="0.3">
      <c r="B5099" s="201" t="s">
        <v>220</v>
      </c>
      <c r="C5099" s="255"/>
      <c r="D5099" s="256"/>
      <c r="E5099" s="182">
        <f t="shared" si="4041"/>
        <v>0</v>
      </c>
      <c r="F5099" s="255">
        <v>74412</v>
      </c>
      <c r="G5099" s="256">
        <v>74411.710000000006</v>
      </c>
      <c r="H5099" s="182">
        <f t="shared" si="4042"/>
        <v>0.99999610277912176</v>
      </c>
      <c r="I5099" s="255">
        <v>200079</v>
      </c>
      <c r="J5099" s="257">
        <v>104078.45</v>
      </c>
      <c r="K5099" s="184">
        <f t="shared" si="4043"/>
        <v>0.52018677622339171</v>
      </c>
      <c r="L5099" s="255"/>
      <c r="M5099" s="257">
        <v>84954</v>
      </c>
      <c r="N5099" s="258"/>
      <c r="O5099" s="255"/>
      <c r="P5099" s="258"/>
      <c r="Q5099" s="177">
        <f t="shared" si="4044"/>
        <v>0</v>
      </c>
      <c r="R5099" s="258"/>
      <c r="S5099" s="258"/>
      <c r="T5099" s="178">
        <f t="shared" si="4055"/>
        <v>0</v>
      </c>
      <c r="U5099" s="157"/>
      <c r="V5099" s="255"/>
      <c r="W5099" s="258"/>
      <c r="X5099" s="177">
        <f t="shared" si="4045"/>
        <v>0</v>
      </c>
      <c r="Y5099" s="258"/>
      <c r="Z5099" s="258"/>
      <c r="AA5099" s="178">
        <f t="shared" si="4056"/>
        <v>0</v>
      </c>
      <c r="AB5099" s="157"/>
      <c r="AC5099" s="255"/>
      <c r="AD5099" s="258"/>
      <c r="AE5099" s="177">
        <f t="shared" si="4046"/>
        <v>0</v>
      </c>
      <c r="AF5099" s="258"/>
      <c r="AG5099" s="258"/>
      <c r="AH5099" s="178">
        <f t="shared" si="4057"/>
        <v>0</v>
      </c>
      <c r="AJ5099" s="252"/>
      <c r="AK5099" s="253"/>
      <c r="AL5099" s="254"/>
      <c r="AM5099" s="253"/>
      <c r="AN5099" s="254"/>
      <c r="AO5099" s="253"/>
      <c r="AP5099" s="254"/>
      <c r="AQ5099" s="253"/>
      <c r="AR5099" s="254"/>
      <c r="AS5099" s="253"/>
      <c r="AT5099" s="254"/>
      <c r="AU5099" s="253"/>
      <c r="AV5099" s="163">
        <f t="shared" si="4047"/>
        <v>0</v>
      </c>
      <c r="AW5099" s="93">
        <f t="shared" si="4048"/>
        <v>0</v>
      </c>
      <c r="AY5099" s="163">
        <f t="shared" si="4049"/>
        <v>0</v>
      </c>
      <c r="AZ5099" s="163">
        <f t="shared" si="4050"/>
        <v>0</v>
      </c>
      <c r="BA5099" s="163">
        <f t="shared" si="4051"/>
        <v>0</v>
      </c>
      <c r="BB5099" s="163">
        <f t="shared" si="4052"/>
        <v>0</v>
      </c>
      <c r="BC5099" s="163">
        <f t="shared" si="4053"/>
        <v>0</v>
      </c>
      <c r="BD5099" s="163">
        <f t="shared" si="4054"/>
        <v>0</v>
      </c>
    </row>
    <row r="5100" spans="2:56" x14ac:dyDescent="0.3">
      <c r="B5100" s="201" t="s">
        <v>221</v>
      </c>
      <c r="C5100" s="255"/>
      <c r="D5100" s="256"/>
      <c r="E5100" s="182">
        <f t="shared" si="4041"/>
        <v>0</v>
      </c>
      <c r="F5100" s="255"/>
      <c r="G5100" s="256"/>
      <c r="H5100" s="182">
        <f t="shared" si="4042"/>
        <v>0</v>
      </c>
      <c r="I5100" s="255">
        <v>8500</v>
      </c>
      <c r="J5100" s="257">
        <v>0</v>
      </c>
      <c r="K5100" s="184">
        <f t="shared" si="4043"/>
        <v>0</v>
      </c>
      <c r="L5100" s="255"/>
      <c r="M5100" s="257">
        <v>0</v>
      </c>
      <c r="N5100" s="258"/>
      <c r="O5100" s="255"/>
      <c r="P5100" s="258"/>
      <c r="Q5100" s="177">
        <f t="shared" si="4044"/>
        <v>0</v>
      </c>
      <c r="R5100" s="258"/>
      <c r="S5100" s="258"/>
      <c r="T5100" s="178">
        <f t="shared" si="4055"/>
        <v>0</v>
      </c>
      <c r="U5100" s="157"/>
      <c r="V5100" s="255"/>
      <c r="W5100" s="258"/>
      <c r="X5100" s="177">
        <f t="shared" si="4045"/>
        <v>0</v>
      </c>
      <c r="Y5100" s="258"/>
      <c r="Z5100" s="258"/>
      <c r="AA5100" s="178">
        <f t="shared" si="4056"/>
        <v>0</v>
      </c>
      <c r="AB5100" s="157"/>
      <c r="AC5100" s="255"/>
      <c r="AD5100" s="258"/>
      <c r="AE5100" s="177">
        <f t="shared" si="4046"/>
        <v>0</v>
      </c>
      <c r="AF5100" s="258"/>
      <c r="AG5100" s="258"/>
      <c r="AH5100" s="178">
        <f t="shared" si="4057"/>
        <v>0</v>
      </c>
      <c r="AJ5100" s="252"/>
      <c r="AK5100" s="253"/>
      <c r="AL5100" s="254"/>
      <c r="AM5100" s="253"/>
      <c r="AN5100" s="254"/>
      <c r="AO5100" s="253"/>
      <c r="AP5100" s="254"/>
      <c r="AQ5100" s="253"/>
      <c r="AR5100" s="254"/>
      <c r="AS5100" s="253"/>
      <c r="AT5100" s="254"/>
      <c r="AU5100" s="253"/>
      <c r="AV5100" s="163">
        <f t="shared" si="4047"/>
        <v>0</v>
      </c>
      <c r="AW5100" s="93">
        <f t="shared" si="4048"/>
        <v>0</v>
      </c>
      <c r="AY5100" s="163">
        <f t="shared" si="4049"/>
        <v>0</v>
      </c>
      <c r="AZ5100" s="163">
        <f t="shared" si="4050"/>
        <v>0</v>
      </c>
      <c r="BA5100" s="163">
        <f t="shared" si="4051"/>
        <v>0</v>
      </c>
      <c r="BB5100" s="163">
        <f t="shared" si="4052"/>
        <v>0</v>
      </c>
      <c r="BC5100" s="163">
        <f t="shared" si="4053"/>
        <v>0</v>
      </c>
      <c r="BD5100" s="163">
        <f t="shared" si="4054"/>
        <v>0</v>
      </c>
    </row>
    <row r="5101" spans="2:56" x14ac:dyDescent="0.3">
      <c r="B5101" s="201" t="s">
        <v>260</v>
      </c>
      <c r="C5101" s="255"/>
      <c r="D5101" s="256"/>
      <c r="E5101" s="182">
        <f t="shared" si="4041"/>
        <v>0</v>
      </c>
      <c r="F5101" s="255"/>
      <c r="G5101" s="256"/>
      <c r="H5101" s="182">
        <f t="shared" si="4042"/>
        <v>0</v>
      </c>
      <c r="I5101" s="255">
        <v>0</v>
      </c>
      <c r="J5101" s="257">
        <v>0</v>
      </c>
      <c r="K5101" s="184">
        <f t="shared" si="4043"/>
        <v>0</v>
      </c>
      <c r="L5101" s="255">
        <v>128100</v>
      </c>
      <c r="M5101" s="257">
        <v>3938119</v>
      </c>
      <c r="N5101" s="258"/>
      <c r="O5101" s="255"/>
      <c r="P5101" s="258"/>
      <c r="Q5101" s="177">
        <f t="shared" si="4044"/>
        <v>0</v>
      </c>
      <c r="R5101" s="258"/>
      <c r="S5101" s="258"/>
      <c r="T5101" s="178">
        <f t="shared" si="4055"/>
        <v>0</v>
      </c>
      <c r="U5101" s="157"/>
      <c r="V5101" s="255"/>
      <c r="W5101" s="258"/>
      <c r="X5101" s="177">
        <f t="shared" si="4045"/>
        <v>0</v>
      </c>
      <c r="Y5101" s="258"/>
      <c r="Z5101" s="258"/>
      <c r="AA5101" s="178">
        <f t="shared" si="4056"/>
        <v>0</v>
      </c>
      <c r="AB5101" s="157"/>
      <c r="AC5101" s="255"/>
      <c r="AD5101" s="258"/>
      <c r="AE5101" s="177">
        <f t="shared" si="4046"/>
        <v>0</v>
      </c>
      <c r="AF5101" s="258"/>
      <c r="AG5101" s="258"/>
      <c r="AH5101" s="178">
        <f t="shared" si="4057"/>
        <v>0</v>
      </c>
      <c r="AJ5101" s="252"/>
      <c r="AK5101" s="253"/>
      <c r="AL5101" s="254"/>
      <c r="AM5101" s="253"/>
      <c r="AN5101" s="254"/>
      <c r="AO5101" s="253"/>
      <c r="AP5101" s="254"/>
      <c r="AQ5101" s="253"/>
      <c r="AR5101" s="254"/>
      <c r="AS5101" s="253"/>
      <c r="AT5101" s="254"/>
      <c r="AU5101" s="253"/>
      <c r="AV5101" s="163">
        <f t="shared" si="4047"/>
        <v>0</v>
      </c>
      <c r="AW5101" s="93">
        <f t="shared" si="4048"/>
        <v>0</v>
      </c>
      <c r="AY5101" s="163">
        <f t="shared" si="4049"/>
        <v>0</v>
      </c>
      <c r="AZ5101" s="163">
        <f t="shared" si="4050"/>
        <v>0</v>
      </c>
      <c r="BA5101" s="163">
        <f t="shared" si="4051"/>
        <v>0</v>
      </c>
      <c r="BB5101" s="163">
        <f t="shared" si="4052"/>
        <v>0</v>
      </c>
      <c r="BC5101" s="163">
        <f t="shared" si="4053"/>
        <v>0</v>
      </c>
      <c r="BD5101" s="163">
        <f t="shared" si="4054"/>
        <v>0</v>
      </c>
    </row>
    <row r="5102" spans="2:56" x14ac:dyDescent="0.3">
      <c r="B5102" s="201" t="s">
        <v>223</v>
      </c>
      <c r="C5102" s="255">
        <v>100000</v>
      </c>
      <c r="D5102" s="256">
        <v>88368.89</v>
      </c>
      <c r="E5102" s="182">
        <f t="shared" si="4041"/>
        <v>0.8836889</v>
      </c>
      <c r="F5102" s="255"/>
      <c r="G5102" s="256">
        <v>5750</v>
      </c>
      <c r="H5102" s="182">
        <f t="shared" si="4042"/>
        <v>0</v>
      </c>
      <c r="I5102" s="255">
        <v>0</v>
      </c>
      <c r="J5102" s="257">
        <v>8500</v>
      </c>
      <c r="K5102" s="184">
        <f t="shared" si="4043"/>
        <v>0</v>
      </c>
      <c r="L5102" s="255">
        <v>56000</v>
      </c>
      <c r="M5102" s="257">
        <v>56000</v>
      </c>
      <c r="N5102" s="258"/>
      <c r="O5102" s="255"/>
      <c r="P5102" s="258"/>
      <c r="Q5102" s="177">
        <f t="shared" si="4044"/>
        <v>0</v>
      </c>
      <c r="R5102" s="258"/>
      <c r="S5102" s="258"/>
      <c r="T5102" s="178">
        <f t="shared" si="4055"/>
        <v>0</v>
      </c>
      <c r="U5102" s="157"/>
      <c r="V5102" s="255"/>
      <c r="W5102" s="258"/>
      <c r="X5102" s="177">
        <f t="shared" si="4045"/>
        <v>0</v>
      </c>
      <c r="Y5102" s="258"/>
      <c r="Z5102" s="258"/>
      <c r="AA5102" s="178">
        <f t="shared" si="4056"/>
        <v>0</v>
      </c>
      <c r="AB5102" s="157"/>
      <c r="AC5102" s="255"/>
      <c r="AD5102" s="258"/>
      <c r="AE5102" s="177">
        <f t="shared" si="4046"/>
        <v>0</v>
      </c>
      <c r="AF5102" s="258"/>
      <c r="AG5102" s="258"/>
      <c r="AH5102" s="178">
        <f t="shared" si="4057"/>
        <v>0</v>
      </c>
      <c r="AJ5102" s="252"/>
      <c r="AK5102" s="253"/>
      <c r="AL5102" s="254"/>
      <c r="AM5102" s="253"/>
      <c r="AN5102" s="254"/>
      <c r="AO5102" s="253"/>
      <c r="AP5102" s="254"/>
      <c r="AQ5102" s="253"/>
      <c r="AR5102" s="254"/>
      <c r="AS5102" s="253"/>
      <c r="AT5102" s="254"/>
      <c r="AU5102" s="253"/>
      <c r="AV5102" s="163">
        <f t="shared" si="4047"/>
        <v>0</v>
      </c>
      <c r="AW5102" s="93">
        <f t="shared" si="4048"/>
        <v>0</v>
      </c>
      <c r="AY5102" s="163">
        <f t="shared" si="4049"/>
        <v>0</v>
      </c>
      <c r="AZ5102" s="163">
        <f t="shared" si="4050"/>
        <v>0</v>
      </c>
      <c r="BA5102" s="163">
        <f t="shared" si="4051"/>
        <v>0</v>
      </c>
      <c r="BB5102" s="163">
        <f t="shared" si="4052"/>
        <v>0</v>
      </c>
      <c r="BC5102" s="163">
        <f t="shared" si="4053"/>
        <v>0</v>
      </c>
      <c r="BD5102" s="163">
        <f t="shared" si="4054"/>
        <v>0</v>
      </c>
    </row>
    <row r="5103" spans="2:56" x14ac:dyDescent="0.3">
      <c r="B5103" s="201" t="s">
        <v>224</v>
      </c>
      <c r="C5103" s="255">
        <v>270000</v>
      </c>
      <c r="D5103" s="256">
        <v>269031.96000000002</v>
      </c>
      <c r="E5103" s="182">
        <f t="shared" si="4041"/>
        <v>0.99641466666666678</v>
      </c>
      <c r="F5103" s="255">
        <v>635033</v>
      </c>
      <c r="G5103" s="256">
        <v>635032.30000000005</v>
      </c>
      <c r="H5103" s="182">
        <f t="shared" si="4042"/>
        <v>0.99999889769508044</v>
      </c>
      <c r="I5103" s="255">
        <v>952634</v>
      </c>
      <c r="J5103" s="257">
        <v>952633.55</v>
      </c>
      <c r="K5103" s="184">
        <f t="shared" si="4043"/>
        <v>0.99999952762550992</v>
      </c>
      <c r="L5103" s="255">
        <v>944000</v>
      </c>
      <c r="M5103" s="257">
        <v>944000</v>
      </c>
      <c r="N5103" s="258"/>
      <c r="O5103" s="255"/>
      <c r="P5103" s="258"/>
      <c r="Q5103" s="177">
        <f t="shared" si="4044"/>
        <v>0</v>
      </c>
      <c r="R5103" s="258"/>
      <c r="S5103" s="258"/>
      <c r="T5103" s="178">
        <f t="shared" si="4055"/>
        <v>0</v>
      </c>
      <c r="U5103" s="157"/>
      <c r="V5103" s="255"/>
      <c r="W5103" s="258"/>
      <c r="X5103" s="177">
        <f t="shared" si="4045"/>
        <v>0</v>
      </c>
      <c r="Y5103" s="258"/>
      <c r="Z5103" s="258"/>
      <c r="AA5103" s="178">
        <f t="shared" si="4056"/>
        <v>0</v>
      </c>
      <c r="AB5103" s="157"/>
      <c r="AC5103" s="255"/>
      <c r="AD5103" s="258"/>
      <c r="AE5103" s="177">
        <f t="shared" si="4046"/>
        <v>0</v>
      </c>
      <c r="AF5103" s="258"/>
      <c r="AG5103" s="258"/>
      <c r="AH5103" s="178">
        <f t="shared" si="4057"/>
        <v>0</v>
      </c>
      <c r="AJ5103" s="252"/>
      <c r="AK5103" s="253"/>
      <c r="AL5103" s="254"/>
      <c r="AM5103" s="253"/>
      <c r="AN5103" s="254"/>
      <c r="AO5103" s="253"/>
      <c r="AP5103" s="254"/>
      <c r="AQ5103" s="253"/>
      <c r="AR5103" s="254"/>
      <c r="AS5103" s="253"/>
      <c r="AT5103" s="254"/>
      <c r="AU5103" s="253"/>
      <c r="AV5103" s="163">
        <f t="shared" si="4047"/>
        <v>0</v>
      </c>
      <c r="AW5103" s="93">
        <f t="shared" si="4048"/>
        <v>0</v>
      </c>
      <c r="AY5103" s="163">
        <f t="shared" si="4049"/>
        <v>0</v>
      </c>
      <c r="AZ5103" s="163">
        <f t="shared" si="4050"/>
        <v>0</v>
      </c>
      <c r="BA5103" s="163">
        <f t="shared" si="4051"/>
        <v>0</v>
      </c>
      <c r="BB5103" s="163">
        <f t="shared" si="4052"/>
        <v>0</v>
      </c>
      <c r="BC5103" s="163">
        <f t="shared" si="4053"/>
        <v>0</v>
      </c>
      <c r="BD5103" s="163">
        <f t="shared" si="4054"/>
        <v>0</v>
      </c>
    </row>
    <row r="5104" spans="2:56" x14ac:dyDescent="0.3">
      <c r="B5104" s="201" t="s">
        <v>225</v>
      </c>
      <c r="C5104" s="255"/>
      <c r="D5104" s="256"/>
      <c r="E5104" s="182">
        <f t="shared" si="4041"/>
        <v>0</v>
      </c>
      <c r="F5104" s="255"/>
      <c r="G5104" s="256"/>
      <c r="H5104" s="182">
        <f t="shared" si="4042"/>
        <v>0</v>
      </c>
      <c r="I5104" s="255"/>
      <c r="J5104" s="257"/>
      <c r="K5104" s="184">
        <f t="shared" si="4043"/>
        <v>0</v>
      </c>
      <c r="L5104" s="255"/>
      <c r="M5104" s="257"/>
      <c r="N5104" s="258"/>
      <c r="O5104" s="255"/>
      <c r="P5104" s="258"/>
      <c r="Q5104" s="177">
        <f t="shared" si="4044"/>
        <v>0</v>
      </c>
      <c r="R5104" s="258"/>
      <c r="S5104" s="258"/>
      <c r="T5104" s="178">
        <f t="shared" si="4055"/>
        <v>0</v>
      </c>
      <c r="U5104" s="157"/>
      <c r="V5104" s="255"/>
      <c r="W5104" s="258"/>
      <c r="X5104" s="177">
        <f t="shared" si="4045"/>
        <v>0</v>
      </c>
      <c r="Y5104" s="258"/>
      <c r="Z5104" s="258"/>
      <c r="AA5104" s="178">
        <f t="shared" si="4056"/>
        <v>0</v>
      </c>
      <c r="AB5104" s="157"/>
      <c r="AC5104" s="255"/>
      <c r="AD5104" s="258"/>
      <c r="AE5104" s="177">
        <f t="shared" si="4046"/>
        <v>0</v>
      </c>
      <c r="AF5104" s="258"/>
      <c r="AG5104" s="258"/>
      <c r="AH5104" s="178">
        <f t="shared" si="4057"/>
        <v>0</v>
      </c>
      <c r="AJ5104" s="252"/>
      <c r="AK5104" s="253"/>
      <c r="AL5104" s="254"/>
      <c r="AM5104" s="253"/>
      <c r="AN5104" s="254"/>
      <c r="AO5104" s="253"/>
      <c r="AP5104" s="254"/>
      <c r="AQ5104" s="253"/>
      <c r="AR5104" s="254"/>
      <c r="AS5104" s="253"/>
      <c r="AT5104" s="254"/>
      <c r="AU5104" s="253"/>
      <c r="AV5104" s="163">
        <f t="shared" si="4047"/>
        <v>0</v>
      </c>
      <c r="AW5104" s="93">
        <f t="shared" si="4048"/>
        <v>0</v>
      </c>
      <c r="AY5104" s="163">
        <f t="shared" si="4049"/>
        <v>0</v>
      </c>
      <c r="AZ5104" s="163">
        <f t="shared" si="4050"/>
        <v>0</v>
      </c>
      <c r="BA5104" s="163">
        <f t="shared" si="4051"/>
        <v>0</v>
      </c>
      <c r="BB5104" s="163">
        <f t="shared" si="4052"/>
        <v>0</v>
      </c>
      <c r="BC5104" s="163">
        <f t="shared" si="4053"/>
        <v>0</v>
      </c>
      <c r="BD5104" s="163">
        <f t="shared" si="4054"/>
        <v>0</v>
      </c>
    </row>
    <row r="5105" spans="2:56" x14ac:dyDescent="0.3">
      <c r="B5105" s="201" t="s">
        <v>226</v>
      </c>
      <c r="C5105" s="255"/>
      <c r="D5105" s="256"/>
      <c r="E5105" s="182">
        <f t="shared" ref="E5105:E5110" si="4080">IFERROR(D5105/C5105,0)</f>
        <v>0</v>
      </c>
      <c r="F5105" s="255"/>
      <c r="G5105" s="256"/>
      <c r="H5105" s="182">
        <f t="shared" ref="H5105:H5110" si="4081">IFERROR(G5105/F5105,0)</f>
        <v>0</v>
      </c>
      <c r="I5105" s="255"/>
      <c r="J5105" s="257"/>
      <c r="K5105" s="184">
        <f t="shared" ref="K5105:K5110" si="4082">IFERROR(J5105/I5105,0)</f>
        <v>0</v>
      </c>
      <c r="L5105" s="255"/>
      <c r="M5105" s="257"/>
      <c r="N5105" s="258"/>
      <c r="O5105" s="255"/>
      <c r="P5105" s="258"/>
      <c r="Q5105" s="177">
        <f t="shared" ref="Q5105:Q5115" si="4083">SUM(O5105:P5105)</f>
        <v>0</v>
      </c>
      <c r="R5105" s="258"/>
      <c r="S5105" s="258"/>
      <c r="T5105" s="178">
        <f t="shared" si="4055"/>
        <v>0</v>
      </c>
      <c r="U5105" s="157"/>
      <c r="V5105" s="255"/>
      <c r="W5105" s="258"/>
      <c r="X5105" s="177">
        <f t="shared" ref="X5105:X5115" si="4084">SUM(V5105:W5105)</f>
        <v>0</v>
      </c>
      <c r="Y5105" s="258"/>
      <c r="Z5105" s="258"/>
      <c r="AA5105" s="178">
        <f t="shared" si="4056"/>
        <v>0</v>
      </c>
      <c r="AB5105" s="157"/>
      <c r="AC5105" s="255"/>
      <c r="AD5105" s="258"/>
      <c r="AE5105" s="177">
        <f t="shared" ref="AE5105:AE5115" si="4085">SUM(AC5105:AD5105)</f>
        <v>0</v>
      </c>
      <c r="AF5105" s="258"/>
      <c r="AG5105" s="258"/>
      <c r="AH5105" s="178">
        <f t="shared" si="4057"/>
        <v>0</v>
      </c>
      <c r="AJ5105" s="252"/>
      <c r="AK5105" s="253"/>
      <c r="AL5105" s="254"/>
      <c r="AM5105" s="253"/>
      <c r="AN5105" s="254"/>
      <c r="AO5105" s="253"/>
      <c r="AP5105" s="254"/>
      <c r="AQ5105" s="253"/>
      <c r="AR5105" s="254"/>
      <c r="AS5105" s="253"/>
      <c r="AT5105" s="254"/>
      <c r="AU5105" s="253"/>
      <c r="AV5105" s="163">
        <f t="shared" ref="AV5105:AV5115" si="4086">SUM(AJ5105:AU5105)</f>
        <v>0</v>
      </c>
      <c r="AW5105" s="93">
        <f t="shared" ref="AW5105:AW5110" si="4087">T5105-AV5105</f>
        <v>0</v>
      </c>
      <c r="AY5105" s="163">
        <f t="shared" ref="AY5105:AY5110" si="4088">SUM(AJ5105:AL5105)</f>
        <v>0</v>
      </c>
      <c r="AZ5105" s="163">
        <f t="shared" ref="AZ5105:AZ5110" si="4089">SUM(AM5105:AO5105)</f>
        <v>0</v>
      </c>
      <c r="BA5105" s="163">
        <f t="shared" ref="BA5105:BA5110" si="4090">SUM(AP5105:AR5105)</f>
        <v>0</v>
      </c>
      <c r="BB5105" s="163">
        <f t="shared" ref="BB5105:BB5110" si="4091">SUM(AS5105:AU5105)</f>
        <v>0</v>
      </c>
      <c r="BC5105" s="163">
        <f t="shared" ref="BC5105:BC5139" si="4092">SUM(AY5105,AZ5105,BA5105,BB5105)</f>
        <v>0</v>
      </c>
      <c r="BD5105" s="163">
        <f t="shared" ref="BD5105:BD5110" si="4093">T5105-BC5105</f>
        <v>0</v>
      </c>
    </row>
    <row r="5106" spans="2:56" x14ac:dyDescent="0.3">
      <c r="B5106" s="176" t="s">
        <v>227</v>
      </c>
      <c r="C5106" s="103"/>
      <c r="D5106" s="104"/>
      <c r="E5106" s="204">
        <f t="shared" si="4080"/>
        <v>0</v>
      </c>
      <c r="F5106" s="103"/>
      <c r="G5106" s="104"/>
      <c r="H5106" s="204">
        <f t="shared" si="4081"/>
        <v>0</v>
      </c>
      <c r="I5106" s="103"/>
      <c r="J5106" s="106"/>
      <c r="K5106" s="206">
        <f t="shared" si="4082"/>
        <v>0</v>
      </c>
      <c r="L5106" s="103"/>
      <c r="M5106" s="106"/>
      <c r="N5106" s="108"/>
      <c r="O5106" s="103"/>
      <c r="P5106" s="108"/>
      <c r="Q5106" s="208">
        <f t="shared" si="4083"/>
        <v>0</v>
      </c>
      <c r="R5106" s="109"/>
      <c r="S5106" s="109"/>
      <c r="T5106" s="210">
        <f t="shared" ref="T5106:T5115" si="4094">SUM(Q5106:S5106)</f>
        <v>0</v>
      </c>
      <c r="U5106" s="91"/>
      <c r="V5106" s="103"/>
      <c r="W5106" s="108"/>
      <c r="X5106" s="208">
        <f t="shared" si="4084"/>
        <v>0</v>
      </c>
      <c r="Y5106" s="109"/>
      <c r="Z5106" s="109"/>
      <c r="AA5106" s="210">
        <f t="shared" ref="AA5106:AA5115" si="4095">SUM(X5106:Z5106)</f>
        <v>0</v>
      </c>
      <c r="AB5106" s="91"/>
      <c r="AC5106" s="103"/>
      <c r="AD5106" s="108"/>
      <c r="AE5106" s="208">
        <f t="shared" si="4085"/>
        <v>0</v>
      </c>
      <c r="AF5106" s="109"/>
      <c r="AG5106" s="109"/>
      <c r="AH5106" s="210">
        <f t="shared" ref="AH5106:AH5115" si="4096">SUM(AE5106:AG5106)</f>
        <v>0</v>
      </c>
      <c r="AJ5106" s="252"/>
      <c r="AK5106" s="253"/>
      <c r="AL5106" s="254"/>
      <c r="AM5106" s="253"/>
      <c r="AN5106" s="254"/>
      <c r="AO5106" s="253"/>
      <c r="AP5106" s="254"/>
      <c r="AQ5106" s="253"/>
      <c r="AR5106" s="254"/>
      <c r="AS5106" s="253"/>
      <c r="AT5106" s="254"/>
      <c r="AU5106" s="253"/>
      <c r="AV5106" s="163">
        <f t="shared" si="4086"/>
        <v>0</v>
      </c>
      <c r="AW5106" s="211">
        <f t="shared" si="4087"/>
        <v>0</v>
      </c>
      <c r="AY5106" s="163">
        <f t="shared" si="4088"/>
        <v>0</v>
      </c>
      <c r="AZ5106" s="163">
        <f t="shared" si="4089"/>
        <v>0</v>
      </c>
      <c r="BA5106" s="163">
        <f t="shared" si="4090"/>
        <v>0</v>
      </c>
      <c r="BB5106" s="163">
        <f t="shared" si="4091"/>
        <v>0</v>
      </c>
      <c r="BC5106" s="163">
        <f t="shared" si="4092"/>
        <v>0</v>
      </c>
      <c r="BD5106" s="163">
        <f t="shared" si="4093"/>
        <v>0</v>
      </c>
    </row>
    <row r="5107" spans="2:56" x14ac:dyDescent="0.3">
      <c r="B5107" s="176" t="s">
        <v>228</v>
      </c>
      <c r="C5107" s="103"/>
      <c r="D5107" s="104"/>
      <c r="E5107" s="204">
        <f t="shared" si="4080"/>
        <v>0</v>
      </c>
      <c r="F5107" s="103"/>
      <c r="G5107" s="104"/>
      <c r="H5107" s="204">
        <f t="shared" si="4081"/>
        <v>0</v>
      </c>
      <c r="I5107" s="103"/>
      <c r="J5107" s="106"/>
      <c r="K5107" s="206">
        <f t="shared" si="4082"/>
        <v>0</v>
      </c>
      <c r="L5107" s="103"/>
      <c r="M5107" s="106"/>
      <c r="N5107" s="108"/>
      <c r="O5107" s="103"/>
      <c r="P5107" s="108"/>
      <c r="Q5107" s="208">
        <f t="shared" si="4083"/>
        <v>0</v>
      </c>
      <c r="R5107" s="109"/>
      <c r="S5107" s="109"/>
      <c r="T5107" s="210">
        <f t="shared" si="4094"/>
        <v>0</v>
      </c>
      <c r="U5107" s="91"/>
      <c r="V5107" s="103"/>
      <c r="W5107" s="108"/>
      <c r="X5107" s="208">
        <f t="shared" si="4084"/>
        <v>0</v>
      </c>
      <c r="Y5107" s="109"/>
      <c r="Z5107" s="109"/>
      <c r="AA5107" s="210">
        <f t="shared" si="4095"/>
        <v>0</v>
      </c>
      <c r="AB5107" s="91"/>
      <c r="AC5107" s="103"/>
      <c r="AD5107" s="108"/>
      <c r="AE5107" s="208">
        <f t="shared" si="4085"/>
        <v>0</v>
      </c>
      <c r="AF5107" s="109"/>
      <c r="AG5107" s="109"/>
      <c r="AH5107" s="210">
        <f t="shared" si="4096"/>
        <v>0</v>
      </c>
      <c r="AJ5107" s="252"/>
      <c r="AK5107" s="253"/>
      <c r="AL5107" s="254"/>
      <c r="AM5107" s="253"/>
      <c r="AN5107" s="254"/>
      <c r="AO5107" s="253"/>
      <c r="AP5107" s="254"/>
      <c r="AQ5107" s="253"/>
      <c r="AR5107" s="254"/>
      <c r="AS5107" s="253"/>
      <c r="AT5107" s="254"/>
      <c r="AU5107" s="253"/>
      <c r="AV5107" s="163">
        <f t="shared" si="4086"/>
        <v>0</v>
      </c>
      <c r="AW5107" s="211">
        <f t="shared" si="4087"/>
        <v>0</v>
      </c>
      <c r="AY5107" s="163">
        <f t="shared" si="4088"/>
        <v>0</v>
      </c>
      <c r="AZ5107" s="163">
        <f t="shared" si="4089"/>
        <v>0</v>
      </c>
      <c r="BA5107" s="163">
        <f t="shared" si="4090"/>
        <v>0</v>
      </c>
      <c r="BB5107" s="163">
        <f t="shared" si="4091"/>
        <v>0</v>
      </c>
      <c r="BC5107" s="163">
        <f t="shared" si="4092"/>
        <v>0</v>
      </c>
      <c r="BD5107" s="163">
        <f t="shared" si="4093"/>
        <v>0</v>
      </c>
    </row>
    <row r="5108" spans="2:56" x14ac:dyDescent="0.3">
      <c r="B5108" s="176" t="s">
        <v>229</v>
      </c>
      <c r="C5108" s="103"/>
      <c r="D5108" s="104"/>
      <c r="E5108" s="204">
        <f t="shared" si="4080"/>
        <v>0</v>
      </c>
      <c r="F5108" s="103"/>
      <c r="G5108" s="104"/>
      <c r="H5108" s="204">
        <f t="shared" si="4081"/>
        <v>0</v>
      </c>
      <c r="I5108" s="103"/>
      <c r="J5108" s="106"/>
      <c r="K5108" s="206">
        <f t="shared" si="4082"/>
        <v>0</v>
      </c>
      <c r="L5108" s="103"/>
      <c r="M5108" s="106"/>
      <c r="N5108" s="108"/>
      <c r="O5108" s="103"/>
      <c r="P5108" s="108"/>
      <c r="Q5108" s="208">
        <f t="shared" si="4083"/>
        <v>0</v>
      </c>
      <c r="R5108" s="109"/>
      <c r="S5108" s="109"/>
      <c r="T5108" s="210">
        <f t="shared" si="4094"/>
        <v>0</v>
      </c>
      <c r="U5108" s="91"/>
      <c r="V5108" s="103"/>
      <c r="W5108" s="108"/>
      <c r="X5108" s="208">
        <f t="shared" si="4084"/>
        <v>0</v>
      </c>
      <c r="Y5108" s="109"/>
      <c r="Z5108" s="109"/>
      <c r="AA5108" s="210">
        <f t="shared" si="4095"/>
        <v>0</v>
      </c>
      <c r="AB5108" s="91"/>
      <c r="AC5108" s="103"/>
      <c r="AD5108" s="108"/>
      <c r="AE5108" s="208">
        <f t="shared" si="4085"/>
        <v>0</v>
      </c>
      <c r="AF5108" s="109"/>
      <c r="AG5108" s="109"/>
      <c r="AH5108" s="210">
        <f t="shared" si="4096"/>
        <v>0</v>
      </c>
      <c r="AJ5108" s="252"/>
      <c r="AK5108" s="253"/>
      <c r="AL5108" s="254"/>
      <c r="AM5108" s="253"/>
      <c r="AN5108" s="254"/>
      <c r="AO5108" s="253"/>
      <c r="AP5108" s="254"/>
      <c r="AQ5108" s="253"/>
      <c r="AR5108" s="254"/>
      <c r="AS5108" s="253"/>
      <c r="AT5108" s="254"/>
      <c r="AU5108" s="253"/>
      <c r="AV5108" s="163">
        <f t="shared" si="4086"/>
        <v>0</v>
      </c>
      <c r="AW5108" s="211">
        <f t="shared" si="4087"/>
        <v>0</v>
      </c>
      <c r="AY5108" s="163">
        <f t="shared" si="4088"/>
        <v>0</v>
      </c>
      <c r="AZ5108" s="163">
        <f t="shared" si="4089"/>
        <v>0</v>
      </c>
      <c r="BA5108" s="163">
        <f t="shared" si="4090"/>
        <v>0</v>
      </c>
      <c r="BB5108" s="163">
        <f t="shared" si="4091"/>
        <v>0</v>
      </c>
      <c r="BC5108" s="163">
        <f t="shared" si="4092"/>
        <v>0</v>
      </c>
      <c r="BD5108" s="163">
        <f t="shared" si="4093"/>
        <v>0</v>
      </c>
    </row>
    <row r="5109" spans="2:56" x14ac:dyDescent="0.3">
      <c r="B5109" s="176" t="s">
        <v>230</v>
      </c>
      <c r="C5109" s="103"/>
      <c r="D5109" s="104"/>
      <c r="E5109" s="204">
        <f t="shared" si="4080"/>
        <v>0</v>
      </c>
      <c r="F5109" s="103"/>
      <c r="G5109" s="104"/>
      <c r="H5109" s="204">
        <f t="shared" si="4081"/>
        <v>0</v>
      </c>
      <c r="I5109" s="103"/>
      <c r="J5109" s="106"/>
      <c r="K5109" s="206">
        <f t="shared" si="4082"/>
        <v>0</v>
      </c>
      <c r="L5109" s="103"/>
      <c r="M5109" s="106"/>
      <c r="N5109" s="108"/>
      <c r="O5109" s="103"/>
      <c r="P5109" s="108"/>
      <c r="Q5109" s="208">
        <f t="shared" si="4083"/>
        <v>0</v>
      </c>
      <c r="R5109" s="109"/>
      <c r="S5109" s="109"/>
      <c r="T5109" s="210">
        <f t="shared" si="4094"/>
        <v>0</v>
      </c>
      <c r="U5109" s="91"/>
      <c r="V5109" s="103"/>
      <c r="W5109" s="108"/>
      <c r="X5109" s="208">
        <f t="shared" si="4084"/>
        <v>0</v>
      </c>
      <c r="Y5109" s="109"/>
      <c r="Z5109" s="109"/>
      <c r="AA5109" s="210">
        <f t="shared" si="4095"/>
        <v>0</v>
      </c>
      <c r="AB5109" s="91"/>
      <c r="AC5109" s="103"/>
      <c r="AD5109" s="108"/>
      <c r="AE5109" s="208">
        <f t="shared" si="4085"/>
        <v>0</v>
      </c>
      <c r="AF5109" s="109"/>
      <c r="AG5109" s="109"/>
      <c r="AH5109" s="210">
        <f t="shared" si="4096"/>
        <v>0</v>
      </c>
      <c r="AJ5109" s="252"/>
      <c r="AK5109" s="253"/>
      <c r="AL5109" s="254"/>
      <c r="AM5109" s="253"/>
      <c r="AN5109" s="254"/>
      <c r="AO5109" s="253"/>
      <c r="AP5109" s="254"/>
      <c r="AQ5109" s="253"/>
      <c r="AR5109" s="254"/>
      <c r="AS5109" s="253"/>
      <c r="AT5109" s="254"/>
      <c r="AU5109" s="253"/>
      <c r="AV5109" s="163">
        <f t="shared" si="4086"/>
        <v>0</v>
      </c>
      <c r="AW5109" s="211">
        <f t="shared" si="4087"/>
        <v>0</v>
      </c>
      <c r="AY5109" s="163">
        <f t="shared" si="4088"/>
        <v>0</v>
      </c>
      <c r="AZ5109" s="163">
        <f t="shared" si="4089"/>
        <v>0</v>
      </c>
      <c r="BA5109" s="163">
        <f t="shared" si="4090"/>
        <v>0</v>
      </c>
      <c r="BB5109" s="163">
        <f t="shared" si="4091"/>
        <v>0</v>
      </c>
      <c r="BC5109" s="163">
        <f t="shared" si="4092"/>
        <v>0</v>
      </c>
      <c r="BD5109" s="163">
        <f t="shared" si="4093"/>
        <v>0</v>
      </c>
    </row>
    <row r="5110" spans="2:56" x14ac:dyDescent="0.3">
      <c r="B5110" s="176" t="s">
        <v>231</v>
      </c>
      <c r="C5110" s="103"/>
      <c r="D5110" s="104"/>
      <c r="E5110" s="204">
        <f t="shared" si="4080"/>
        <v>0</v>
      </c>
      <c r="F5110" s="103"/>
      <c r="G5110" s="104"/>
      <c r="H5110" s="204">
        <f t="shared" si="4081"/>
        <v>0</v>
      </c>
      <c r="I5110" s="103"/>
      <c r="J5110" s="106"/>
      <c r="K5110" s="206">
        <f t="shared" si="4082"/>
        <v>0</v>
      </c>
      <c r="L5110" s="103"/>
      <c r="M5110" s="106"/>
      <c r="N5110" s="108"/>
      <c r="O5110" s="103"/>
      <c r="P5110" s="108"/>
      <c r="Q5110" s="208">
        <f t="shared" si="4083"/>
        <v>0</v>
      </c>
      <c r="R5110" s="109"/>
      <c r="S5110" s="109"/>
      <c r="T5110" s="210">
        <f t="shared" si="4094"/>
        <v>0</v>
      </c>
      <c r="U5110" s="91"/>
      <c r="V5110" s="103"/>
      <c r="W5110" s="108"/>
      <c r="X5110" s="208">
        <f t="shared" si="4084"/>
        <v>0</v>
      </c>
      <c r="Y5110" s="109"/>
      <c r="Z5110" s="109"/>
      <c r="AA5110" s="210">
        <f t="shared" si="4095"/>
        <v>0</v>
      </c>
      <c r="AB5110" s="91"/>
      <c r="AC5110" s="103"/>
      <c r="AD5110" s="108"/>
      <c r="AE5110" s="208">
        <f t="shared" si="4085"/>
        <v>0</v>
      </c>
      <c r="AF5110" s="109"/>
      <c r="AG5110" s="109"/>
      <c r="AH5110" s="210">
        <f t="shared" si="4096"/>
        <v>0</v>
      </c>
      <c r="AJ5110" s="252"/>
      <c r="AK5110" s="253"/>
      <c r="AL5110" s="254"/>
      <c r="AM5110" s="253"/>
      <c r="AN5110" s="254"/>
      <c r="AO5110" s="253"/>
      <c r="AP5110" s="254"/>
      <c r="AQ5110" s="253"/>
      <c r="AR5110" s="254"/>
      <c r="AS5110" s="253"/>
      <c r="AT5110" s="254"/>
      <c r="AU5110" s="253"/>
      <c r="AV5110" s="163">
        <f t="shared" si="4086"/>
        <v>0</v>
      </c>
      <c r="AW5110" s="211">
        <f t="shared" si="4087"/>
        <v>0</v>
      </c>
      <c r="AY5110" s="163">
        <f t="shared" si="4088"/>
        <v>0</v>
      </c>
      <c r="AZ5110" s="163">
        <f t="shared" si="4089"/>
        <v>0</v>
      </c>
      <c r="BA5110" s="163">
        <f t="shared" si="4090"/>
        <v>0</v>
      </c>
      <c r="BB5110" s="163">
        <f t="shared" si="4091"/>
        <v>0</v>
      </c>
      <c r="BC5110" s="163">
        <f t="shared" si="4092"/>
        <v>0</v>
      </c>
      <c r="BD5110" s="163">
        <f t="shared" si="4093"/>
        <v>0</v>
      </c>
    </row>
    <row r="5111" spans="2:56" x14ac:dyDescent="0.3">
      <c r="B5111" s="212" t="s">
        <v>232</v>
      </c>
      <c r="C5111" s="103"/>
      <c r="D5111" s="104"/>
      <c r="E5111" s="105"/>
      <c r="F5111" s="103"/>
      <c r="G5111" s="104"/>
      <c r="H5111" s="105"/>
      <c r="I5111" s="103"/>
      <c r="J5111" s="106"/>
      <c r="K5111" s="107"/>
      <c r="L5111" s="103"/>
      <c r="M5111" s="106"/>
      <c r="N5111" s="108"/>
      <c r="O5111" s="103"/>
      <c r="P5111" s="108"/>
      <c r="Q5111" s="213"/>
      <c r="R5111" s="109"/>
      <c r="S5111" s="109"/>
      <c r="T5111" s="214"/>
      <c r="U5111" s="91"/>
      <c r="V5111" s="103"/>
      <c r="W5111" s="108"/>
      <c r="X5111" s="213"/>
      <c r="Y5111" s="109"/>
      <c r="Z5111" s="109"/>
      <c r="AA5111" s="214"/>
      <c r="AB5111" s="91"/>
      <c r="AC5111" s="103"/>
      <c r="AD5111" s="108"/>
      <c r="AE5111" s="213"/>
      <c r="AF5111" s="109"/>
      <c r="AG5111" s="109"/>
      <c r="AH5111" s="214"/>
      <c r="AJ5111" s="104"/>
      <c r="AK5111" s="106"/>
      <c r="AL5111" s="108"/>
      <c r="AM5111" s="106"/>
      <c r="AN5111" s="108"/>
      <c r="AO5111" s="106"/>
      <c r="AP5111" s="108"/>
      <c r="AQ5111" s="106"/>
      <c r="AR5111" s="108"/>
      <c r="AS5111" s="106"/>
      <c r="AT5111" s="108"/>
      <c r="AU5111" s="106"/>
      <c r="AV5111" s="106"/>
      <c r="AW5111" s="111"/>
      <c r="AY5111" s="106"/>
      <c r="AZ5111" s="106"/>
      <c r="BA5111" s="106"/>
      <c r="BB5111" s="106"/>
      <c r="BC5111" s="106"/>
      <c r="BD5111" s="106"/>
    </row>
    <row r="5112" spans="2:56" x14ac:dyDescent="0.3">
      <c r="B5112" s="215" t="s">
        <v>233</v>
      </c>
      <c r="C5112" s="103"/>
      <c r="D5112" s="104"/>
      <c r="E5112" s="204">
        <f>IFERROR(D5112/C5112,0)</f>
        <v>0</v>
      </c>
      <c r="F5112" s="103"/>
      <c r="G5112" s="104"/>
      <c r="H5112" s="204">
        <f>IFERROR(G5112/F5112,0)</f>
        <v>0</v>
      </c>
      <c r="I5112" s="103"/>
      <c r="J5112" s="106"/>
      <c r="K5112" s="206">
        <f>IFERROR(J5112/I5112,0)</f>
        <v>0</v>
      </c>
      <c r="L5112" s="103"/>
      <c r="M5112" s="106"/>
      <c r="N5112" s="108"/>
      <c r="O5112" s="103"/>
      <c r="P5112" s="108"/>
      <c r="Q5112" s="208">
        <f t="shared" si="4083"/>
        <v>0</v>
      </c>
      <c r="R5112" s="109"/>
      <c r="S5112" s="109"/>
      <c r="T5112" s="210">
        <f t="shared" si="4094"/>
        <v>0</v>
      </c>
      <c r="U5112" s="91"/>
      <c r="V5112" s="103"/>
      <c r="W5112" s="108"/>
      <c r="X5112" s="208">
        <f t="shared" si="4084"/>
        <v>0</v>
      </c>
      <c r="Y5112" s="109"/>
      <c r="Z5112" s="109"/>
      <c r="AA5112" s="210">
        <f t="shared" si="4095"/>
        <v>0</v>
      </c>
      <c r="AB5112" s="91"/>
      <c r="AC5112" s="103"/>
      <c r="AD5112" s="108"/>
      <c r="AE5112" s="208">
        <f t="shared" si="4085"/>
        <v>0</v>
      </c>
      <c r="AF5112" s="109"/>
      <c r="AG5112" s="109"/>
      <c r="AH5112" s="210">
        <f t="shared" si="4096"/>
        <v>0</v>
      </c>
      <c r="AJ5112" s="104"/>
      <c r="AK5112" s="106"/>
      <c r="AL5112" s="108"/>
      <c r="AM5112" s="106"/>
      <c r="AN5112" s="108"/>
      <c r="AO5112" s="106"/>
      <c r="AP5112" s="108"/>
      <c r="AQ5112" s="106"/>
      <c r="AR5112" s="108"/>
      <c r="AS5112" s="106"/>
      <c r="AT5112" s="108"/>
      <c r="AU5112" s="106"/>
      <c r="AV5112" s="205">
        <f t="shared" si="4086"/>
        <v>0</v>
      </c>
      <c r="AW5112" s="211">
        <f>T5112-AV5112</f>
        <v>0</v>
      </c>
      <c r="AY5112" s="205">
        <f>SUM(AJ5112:AL5112)</f>
        <v>0</v>
      </c>
      <c r="AZ5112" s="205">
        <f>SUM(AM5112:AO5112)</f>
        <v>0</v>
      </c>
      <c r="BA5112" s="205">
        <f>SUM(AP5112:AR5112)</f>
        <v>0</v>
      </c>
      <c r="BB5112" s="205">
        <f>SUM(AS5112:AU5112)</f>
        <v>0</v>
      </c>
      <c r="BC5112" s="205">
        <f t="shared" si="4092"/>
        <v>0</v>
      </c>
      <c r="BD5112" s="205">
        <f>T5112-BC5112</f>
        <v>0</v>
      </c>
    </row>
    <row r="5113" spans="2:56" x14ac:dyDescent="0.3">
      <c r="B5113" s="215" t="s">
        <v>234</v>
      </c>
      <c r="C5113" s="103"/>
      <c r="D5113" s="104"/>
      <c r="E5113" s="204">
        <f>IFERROR(D5113/C5113,0)</f>
        <v>0</v>
      </c>
      <c r="F5113" s="103"/>
      <c r="G5113" s="104"/>
      <c r="H5113" s="204">
        <f>IFERROR(G5113/F5113,0)</f>
        <v>0</v>
      </c>
      <c r="I5113" s="103"/>
      <c r="J5113" s="106"/>
      <c r="K5113" s="206">
        <f>IFERROR(J5113/I5113,0)</f>
        <v>0</v>
      </c>
      <c r="L5113" s="103"/>
      <c r="M5113" s="106"/>
      <c r="N5113" s="108"/>
      <c r="O5113" s="103"/>
      <c r="P5113" s="108"/>
      <c r="Q5113" s="208">
        <f t="shared" si="4083"/>
        <v>0</v>
      </c>
      <c r="R5113" s="109"/>
      <c r="S5113" s="109"/>
      <c r="T5113" s="210">
        <f t="shared" si="4094"/>
        <v>0</v>
      </c>
      <c r="U5113" s="91"/>
      <c r="V5113" s="103"/>
      <c r="W5113" s="108"/>
      <c r="X5113" s="208">
        <f t="shared" si="4084"/>
        <v>0</v>
      </c>
      <c r="Y5113" s="109"/>
      <c r="Z5113" s="109"/>
      <c r="AA5113" s="210">
        <f t="shared" si="4095"/>
        <v>0</v>
      </c>
      <c r="AB5113" s="91"/>
      <c r="AC5113" s="103"/>
      <c r="AD5113" s="108"/>
      <c r="AE5113" s="208">
        <f t="shared" si="4085"/>
        <v>0</v>
      </c>
      <c r="AF5113" s="109"/>
      <c r="AG5113" s="109"/>
      <c r="AH5113" s="210">
        <f t="shared" si="4096"/>
        <v>0</v>
      </c>
      <c r="AJ5113" s="104"/>
      <c r="AK5113" s="106"/>
      <c r="AL5113" s="108"/>
      <c r="AM5113" s="106"/>
      <c r="AN5113" s="108"/>
      <c r="AO5113" s="106"/>
      <c r="AP5113" s="108"/>
      <c r="AQ5113" s="106"/>
      <c r="AR5113" s="108"/>
      <c r="AS5113" s="106"/>
      <c r="AT5113" s="108"/>
      <c r="AU5113" s="106"/>
      <c r="AV5113" s="205">
        <f t="shared" si="4086"/>
        <v>0</v>
      </c>
      <c r="AW5113" s="211">
        <f>T5113-AV5113</f>
        <v>0</v>
      </c>
      <c r="AY5113" s="205">
        <f>SUM(AJ5113:AL5113)</f>
        <v>0</v>
      </c>
      <c r="AZ5113" s="205">
        <f>SUM(AM5113:AO5113)</f>
        <v>0</v>
      </c>
      <c r="BA5113" s="205">
        <f>SUM(AP5113:AR5113)</f>
        <v>0</v>
      </c>
      <c r="BB5113" s="205">
        <f>SUM(AS5113:AU5113)</f>
        <v>0</v>
      </c>
      <c r="BC5113" s="205">
        <f t="shared" si="4092"/>
        <v>0</v>
      </c>
      <c r="BD5113" s="205">
        <f>T5113-BC5113</f>
        <v>0</v>
      </c>
    </row>
    <row r="5114" spans="2:56" s="124" customFormat="1" ht="13.2" thickBot="1" x14ac:dyDescent="0.35">
      <c r="B5114" s="216" t="s">
        <v>235</v>
      </c>
      <c r="C5114" s="259"/>
      <c r="D5114" s="260"/>
      <c r="E5114" s="219">
        <f>IFERROR(D5114/C5114,0)</f>
        <v>0</v>
      </c>
      <c r="F5114" s="259"/>
      <c r="G5114" s="260"/>
      <c r="H5114" s="219">
        <f>IFERROR(G5114/F5114,0)</f>
        <v>0</v>
      </c>
      <c r="I5114" s="259"/>
      <c r="J5114" s="261"/>
      <c r="K5114" s="221">
        <f>IFERROR(J5114/I5114,0)</f>
        <v>0</v>
      </c>
      <c r="L5114" s="259"/>
      <c r="M5114" s="261"/>
      <c r="N5114" s="262"/>
      <c r="O5114" s="259"/>
      <c r="P5114" s="262"/>
      <c r="Q5114" s="223">
        <f t="shared" si="4083"/>
        <v>0</v>
      </c>
      <c r="R5114" s="263"/>
      <c r="S5114" s="263"/>
      <c r="T5114" s="225">
        <f t="shared" si="4094"/>
        <v>0</v>
      </c>
      <c r="U5114" s="121"/>
      <c r="V5114" s="259"/>
      <c r="W5114" s="262"/>
      <c r="X5114" s="223">
        <f t="shared" si="4084"/>
        <v>0</v>
      </c>
      <c r="Y5114" s="263"/>
      <c r="Z5114" s="263"/>
      <c r="AA5114" s="225">
        <f t="shared" si="4095"/>
        <v>0</v>
      </c>
      <c r="AB5114" s="121"/>
      <c r="AC5114" s="259"/>
      <c r="AD5114" s="262"/>
      <c r="AE5114" s="223">
        <f t="shared" si="4085"/>
        <v>0</v>
      </c>
      <c r="AF5114" s="263"/>
      <c r="AG5114" s="263"/>
      <c r="AH5114" s="225">
        <f t="shared" si="4096"/>
        <v>0</v>
      </c>
      <c r="AJ5114" s="264"/>
      <c r="AK5114" s="265"/>
      <c r="AL5114" s="266"/>
      <c r="AM5114" s="265"/>
      <c r="AN5114" s="266"/>
      <c r="AO5114" s="265"/>
      <c r="AP5114" s="266"/>
      <c r="AQ5114" s="265"/>
      <c r="AR5114" s="266"/>
      <c r="AS5114" s="265"/>
      <c r="AT5114" s="266"/>
      <c r="AU5114" s="265"/>
      <c r="AV5114" s="267">
        <f t="shared" si="4086"/>
        <v>0</v>
      </c>
      <c r="AW5114" s="226">
        <f>T5114-AV5114</f>
        <v>0</v>
      </c>
      <c r="AX5114" s="198"/>
      <c r="AY5114" s="267">
        <f>SUM(AJ5114:AL5114)</f>
        <v>0</v>
      </c>
      <c r="AZ5114" s="267">
        <f>SUM(AM5114:AO5114)</f>
        <v>0</v>
      </c>
      <c r="BA5114" s="267">
        <f>SUM(AP5114:AR5114)</f>
        <v>0</v>
      </c>
      <c r="BB5114" s="267">
        <f>SUM(AS5114:AU5114)</f>
        <v>0</v>
      </c>
      <c r="BC5114" s="267">
        <f t="shared" si="4092"/>
        <v>0</v>
      </c>
      <c r="BD5114" s="267">
        <f>T5114-BC5114</f>
        <v>0</v>
      </c>
    </row>
    <row r="5115" spans="2:56" ht="13.2" thickBot="1" x14ac:dyDescent="0.35">
      <c r="B5115" s="227" t="s">
        <v>236</v>
      </c>
      <c r="C5115" s="137">
        <f>SUM(C4913,C5064,C5086,C5114)</f>
        <v>36079878</v>
      </c>
      <c r="D5115" s="138">
        <f>SUM(D4913,D5064,D5086,D5114)</f>
        <v>32973822.719999999</v>
      </c>
      <c r="E5115" s="139">
        <f>IFERROR(D5115/C5115,0)</f>
        <v>0.91391170225132135</v>
      </c>
      <c r="F5115" s="137">
        <f>SUM(F4913,F5064,F5086,F5114)</f>
        <v>41773481</v>
      </c>
      <c r="G5115" s="138">
        <f>SUM(G4913,G5064,G5086,G5114)</f>
        <v>40664136.390000001</v>
      </c>
      <c r="H5115" s="139">
        <f>IFERROR(G5115/F5115,0)</f>
        <v>0.9734438073283862</v>
      </c>
      <c r="I5115" s="137">
        <f>SUM(I4913,I5064,I5086,I5114)</f>
        <v>40851498</v>
      </c>
      <c r="J5115" s="140">
        <f>SUM(J4913,J5064,J5086,J5114)</f>
        <v>40686075.540000007</v>
      </c>
      <c r="K5115" s="141">
        <f>IFERROR(J5115/I5115,0)</f>
        <v>0.99595063906836434</v>
      </c>
      <c r="L5115" s="137">
        <f>SUM(L4913,L5064,L5086,L5114)</f>
        <v>47464357</v>
      </c>
      <c r="M5115" s="140">
        <f>SUM(M4913,M5064,M5086,M5114)</f>
        <v>48515346</v>
      </c>
      <c r="N5115" s="142">
        <f>SUM(N4913,N5064,N5086,N5114)</f>
        <v>0</v>
      </c>
      <c r="O5115" s="137">
        <f>SUM(O4913,O5064,O5086,O5114)</f>
        <v>42019427.466429241</v>
      </c>
      <c r="P5115" s="142">
        <f>SUM(P4913,P5064,P5086,P5114)</f>
        <v>799888</v>
      </c>
      <c r="Q5115" s="228">
        <f t="shared" si="4083"/>
        <v>42819315.466429241</v>
      </c>
      <c r="R5115" s="142">
        <f>SUM(R4913,R5064,R5086,R5114)</f>
        <v>0</v>
      </c>
      <c r="S5115" s="142">
        <f>SUM(S4913,S5064,S5086,S5114)</f>
        <v>0</v>
      </c>
      <c r="T5115" s="229">
        <f t="shared" si="4094"/>
        <v>42819315.466429241</v>
      </c>
      <c r="U5115" s="92"/>
      <c r="V5115" s="137">
        <f>SUM(V4913,V5064,V5086,V5114)</f>
        <v>29914534</v>
      </c>
      <c r="W5115" s="142">
        <f>SUM(W4913,W5064,W5086,W5114)</f>
        <v>0</v>
      </c>
      <c r="X5115" s="228">
        <f t="shared" si="4084"/>
        <v>29914534</v>
      </c>
      <c r="Y5115" s="142">
        <f>SUM(Y4913,Y5064,Y5086,Y5114)</f>
        <v>0</v>
      </c>
      <c r="Z5115" s="142">
        <f>SUM(Z4913,Z5064,Z5086,Z5114)</f>
        <v>0</v>
      </c>
      <c r="AA5115" s="229">
        <f t="shared" si="4095"/>
        <v>29914534</v>
      </c>
      <c r="AB5115" s="92"/>
      <c r="AC5115" s="137">
        <f>SUM(AC4913,AC5064,AC5086,AC5114)</f>
        <v>31257697</v>
      </c>
      <c r="AD5115" s="142">
        <f>SUM(AD4913,AD5064,AD5086,AD5114)</f>
        <v>0</v>
      </c>
      <c r="AE5115" s="228">
        <f t="shared" si="4085"/>
        <v>31257697</v>
      </c>
      <c r="AF5115" s="142">
        <f>SUM(AF4913,AF5064,AF5086,AF5114)</f>
        <v>0</v>
      </c>
      <c r="AG5115" s="142">
        <f>SUM(AG4913,AG5064,AG5086,AG5114)</f>
        <v>5076000</v>
      </c>
      <c r="AH5115" s="229">
        <f t="shared" si="4096"/>
        <v>36333697</v>
      </c>
      <c r="AJ5115" s="138">
        <f t="shared" ref="AJ5115:AU5115" si="4097">SUM(AJ4913,AJ5064,AJ5086,AJ5114)</f>
        <v>2631779.4588691033</v>
      </c>
      <c r="AK5115" s="140">
        <f t="shared" si="4097"/>
        <v>3508522.4588691033</v>
      </c>
      <c r="AL5115" s="142">
        <f t="shared" si="4097"/>
        <v>3983432.4588691033</v>
      </c>
      <c r="AM5115" s="140">
        <f t="shared" si="4097"/>
        <v>4995157.4588691033</v>
      </c>
      <c r="AN5115" s="142">
        <f t="shared" si="4097"/>
        <v>3506522.4588691033</v>
      </c>
      <c r="AO5115" s="140">
        <f t="shared" si="4097"/>
        <v>3398241.7888691034</v>
      </c>
      <c r="AP5115" s="142">
        <f t="shared" si="4097"/>
        <v>4031368.0888691032</v>
      </c>
      <c r="AQ5115" s="140">
        <f t="shared" si="4097"/>
        <v>3528066.4588691038</v>
      </c>
      <c r="AR5115" s="142">
        <f t="shared" si="4097"/>
        <v>3515522.4588691033</v>
      </c>
      <c r="AS5115" s="140">
        <f t="shared" si="4097"/>
        <v>3468802.4588691033</v>
      </c>
      <c r="AT5115" s="142">
        <f t="shared" si="4097"/>
        <v>3325962.4588691038</v>
      </c>
      <c r="AU5115" s="140">
        <f t="shared" si="4097"/>
        <v>2925937.4588691019</v>
      </c>
      <c r="AV5115" s="140">
        <f t="shared" si="4086"/>
        <v>42819315.466429241</v>
      </c>
      <c r="AW5115" s="146">
        <f>T5115-AV5115</f>
        <v>0</v>
      </c>
      <c r="AY5115" s="140">
        <f>SUM(AJ5115:AL5115)</f>
        <v>10123734.37660731</v>
      </c>
      <c r="AZ5115" s="140">
        <f>SUM(AM5115:AO5115)</f>
        <v>11899921.70660731</v>
      </c>
      <c r="BA5115" s="140">
        <f>SUM(AP5115:AR5115)</f>
        <v>11074957.006607311</v>
      </c>
      <c r="BB5115" s="140">
        <f>SUM(AS5115:AU5115)</f>
        <v>9720702.3766073082</v>
      </c>
      <c r="BC5115" s="140">
        <f t="shared" si="4092"/>
        <v>42819315.466429234</v>
      </c>
      <c r="BD5115" s="140">
        <f>T5115-BC5115</f>
        <v>0</v>
      </c>
    </row>
    <row r="5116" spans="2:56" ht="15" thickBot="1" x14ac:dyDescent="0.35">
      <c r="B5116" s="282" t="s">
        <v>261</v>
      </c>
      <c r="C5116" s="273"/>
      <c r="D5116" s="274"/>
      <c r="E5116" s="275"/>
      <c r="F5116" s="273"/>
      <c r="G5116" s="274"/>
      <c r="H5116" s="275"/>
      <c r="I5116" s="273"/>
      <c r="J5116" s="276"/>
      <c r="K5116" s="277"/>
      <c r="L5116" s="273"/>
      <c r="M5116" s="276"/>
      <c r="N5116" s="278"/>
      <c r="O5116" s="273"/>
      <c r="P5116" s="279"/>
      <c r="Q5116" s="279"/>
      <c r="R5116" s="279"/>
      <c r="S5116" s="279"/>
      <c r="T5116" s="280"/>
      <c r="U5116" s="92"/>
      <c r="V5116" s="281"/>
      <c r="W5116" s="279"/>
      <c r="X5116" s="279"/>
      <c r="Y5116" s="279"/>
      <c r="Z5116" s="279"/>
      <c r="AA5116" s="280"/>
      <c r="AB5116" s="92"/>
      <c r="AC5116" s="281"/>
      <c r="AD5116" s="279"/>
      <c r="AE5116" s="279"/>
      <c r="AF5116" s="279"/>
      <c r="AG5116" s="279"/>
      <c r="AH5116" s="280"/>
      <c r="AJ5116" s="238"/>
      <c r="AK5116" s="238"/>
      <c r="AL5116" s="238"/>
      <c r="AM5116" s="238"/>
      <c r="AN5116" s="238"/>
      <c r="AO5116" s="238"/>
      <c r="AP5116" s="238"/>
      <c r="AQ5116" s="238"/>
      <c r="AR5116" s="238"/>
      <c r="AS5116" s="238"/>
      <c r="AT5116" s="238"/>
      <c r="AU5116" s="238"/>
      <c r="AV5116" s="238"/>
      <c r="AW5116" s="239"/>
      <c r="AY5116" s="238"/>
      <c r="AZ5116" s="238"/>
      <c r="BA5116" s="238"/>
      <c r="BB5116" s="238"/>
      <c r="BC5116" s="238"/>
      <c r="BD5116" s="238"/>
    </row>
    <row r="5117" spans="2:56" ht="13.2" thickBot="1" x14ac:dyDescent="0.35">
      <c r="B5117" s="136" t="s">
        <v>49</v>
      </c>
      <c r="C5117" s="137">
        <f>SUM(C5118,C5134,C5265)</f>
        <v>1942928</v>
      </c>
      <c r="D5117" s="138">
        <f>SUM(D5118,D5134,D5265)</f>
        <v>1893736.21</v>
      </c>
      <c r="E5117" s="139">
        <f t="shared" ref="E5117:E5180" si="4098">IFERROR(D5117/C5117,0)</f>
        <v>0.97468161969975209</v>
      </c>
      <c r="F5117" s="137">
        <f>SUM(F5118,F5134,F5265)</f>
        <v>2966536</v>
      </c>
      <c r="G5117" s="138">
        <f>SUM(G5118,G5134,G5265)</f>
        <v>2830591.42</v>
      </c>
      <c r="H5117" s="139">
        <f t="shared" ref="H5117:H5180" si="4099">IFERROR(G5117/F5117,0)</f>
        <v>0.95417396586456393</v>
      </c>
      <c r="I5117" s="137">
        <f>SUM(I5118,I5134,I5265)</f>
        <v>3141269</v>
      </c>
      <c r="J5117" s="140">
        <f>SUM(J5118,J5134,J5265)</f>
        <v>3113743.51</v>
      </c>
      <c r="K5117" s="141">
        <f t="shared" ref="K5117:K5180" si="4100">IFERROR(J5117/I5117,0)</f>
        <v>0.99123746167552018</v>
      </c>
      <c r="L5117" s="137">
        <f>SUM(L5118,L5134,L5265)</f>
        <v>10742448</v>
      </c>
      <c r="M5117" s="140">
        <f>SUM(M5118,M5134,M5265)</f>
        <v>10428748</v>
      </c>
      <c r="N5117" s="142">
        <f>SUM(N5118,N5134,N5265)</f>
        <v>0</v>
      </c>
      <c r="O5117" s="137">
        <f>SUM(O5118,O5134,O5265)</f>
        <v>12000058.405885721</v>
      </c>
      <c r="P5117" s="142">
        <f>SUM(P5118,P5134,P5265)</f>
        <v>26000</v>
      </c>
      <c r="Q5117" s="143">
        <f t="shared" ref="Q5117:Q5180" si="4101">SUM(O5117:P5117)</f>
        <v>12026058.405885721</v>
      </c>
      <c r="R5117" s="144">
        <f>SUM(R5118,R5134,R5265)</f>
        <v>0</v>
      </c>
      <c r="S5117" s="144">
        <f>SUM(S5118,S5134,S5265)</f>
        <v>0</v>
      </c>
      <c r="T5117" s="145">
        <f>SUM(Q5117:S5117)</f>
        <v>12026058.405885721</v>
      </c>
      <c r="U5117" s="91"/>
      <c r="V5117" s="137">
        <f>SUM(V5118,V5134,V5265)</f>
        <v>60000</v>
      </c>
      <c r="W5117" s="142">
        <f>SUM(W5118,W5134,W5265)</f>
        <v>0</v>
      </c>
      <c r="X5117" s="143">
        <f t="shared" ref="X5117:X5180" si="4102">SUM(V5117:W5117)</f>
        <v>60000</v>
      </c>
      <c r="Y5117" s="144">
        <f>SUM(Y5118,Y5134,Y5265)</f>
        <v>0</v>
      </c>
      <c r="Z5117" s="144">
        <f>SUM(Z5118,Z5134,Z5265)</f>
        <v>0</v>
      </c>
      <c r="AA5117" s="145">
        <f>SUM(X5117:Z5117)</f>
        <v>60000</v>
      </c>
      <c r="AB5117" s="91"/>
      <c r="AC5117" s="137">
        <f>SUM(AC5118,AC5134,AC5265)</f>
        <v>62694</v>
      </c>
      <c r="AD5117" s="142">
        <f>SUM(AD5118,AD5134,AD5265)</f>
        <v>0</v>
      </c>
      <c r="AE5117" s="143">
        <f t="shared" ref="AE5117:AE5180" si="4103">SUM(AC5117:AD5117)</f>
        <v>62694</v>
      </c>
      <c r="AF5117" s="142">
        <f>SUM(AF5118,AF5134,AF5265)</f>
        <v>0</v>
      </c>
      <c r="AG5117" s="142">
        <f>SUM(AG5118,AG5134,AG5265)</f>
        <v>0</v>
      </c>
      <c r="AH5117" s="145">
        <f>SUM(AE5117:AG5117)</f>
        <v>62694</v>
      </c>
      <c r="AJ5117" s="138">
        <f t="shared" ref="AJ5117:AU5117" si="4104">SUM(AJ5118,AJ5134,AJ5265)</f>
        <v>1005704.8671571432</v>
      </c>
      <c r="AK5117" s="140">
        <f t="shared" si="4104"/>
        <v>997004.86715714319</v>
      </c>
      <c r="AL5117" s="142">
        <f t="shared" si="4104"/>
        <v>995004.86715714319</v>
      </c>
      <c r="AM5117" s="140">
        <f t="shared" si="4104"/>
        <v>1006479.8671571432</v>
      </c>
      <c r="AN5117" s="142">
        <f t="shared" si="4104"/>
        <v>999804.86715714319</v>
      </c>
      <c r="AO5117" s="140">
        <f t="shared" si="4104"/>
        <v>995004.86715714319</v>
      </c>
      <c r="AP5117" s="142">
        <f t="shared" si="4104"/>
        <v>1008904.8671571432</v>
      </c>
      <c r="AQ5117" s="140">
        <f t="shared" si="4104"/>
        <v>1017738.8671571433</v>
      </c>
      <c r="AR5117" s="142">
        <f t="shared" si="4104"/>
        <v>998779.86715714319</v>
      </c>
      <c r="AS5117" s="140">
        <f t="shared" si="4104"/>
        <v>1009054.8671571432</v>
      </c>
      <c r="AT5117" s="142">
        <f t="shared" si="4104"/>
        <v>1071724.8671571433</v>
      </c>
      <c r="AU5117" s="140">
        <f t="shared" si="4104"/>
        <v>920850.86715714412</v>
      </c>
      <c r="AV5117" s="140">
        <f t="shared" ref="AV5117:AV5180" si="4105">SUM(AJ5117:AU5117)</f>
        <v>12026058.405885719</v>
      </c>
      <c r="AW5117" s="146">
        <f t="shared" ref="AW5117:AW5180" si="4106">T5117-AV5117</f>
        <v>0</v>
      </c>
      <c r="AY5117" s="140">
        <f t="shared" ref="AY5117:AY5180" si="4107">SUM(AJ5117:AL5117)</f>
        <v>2997714.6014714297</v>
      </c>
      <c r="AZ5117" s="140">
        <f t="shared" ref="AZ5117:AZ5180" si="4108">SUM(AM5117:AO5117)</f>
        <v>3001289.6014714297</v>
      </c>
      <c r="BA5117" s="140">
        <f t="shared" ref="BA5117:BA5180" si="4109">SUM(AP5117:AR5117)</f>
        <v>3025423.6014714297</v>
      </c>
      <c r="BB5117" s="140">
        <f t="shared" ref="BB5117:BB5180" si="4110">SUM(AS5117:AU5117)</f>
        <v>3001630.6014714306</v>
      </c>
      <c r="BC5117" s="140">
        <f t="shared" ref="BC5117:BC5180" si="4111">SUM(AY5117,AZ5117,BA5117,BB5117)</f>
        <v>12026058.405885719</v>
      </c>
      <c r="BD5117" s="140">
        <f t="shared" ref="BD5117:BD5180" si="4112">T5117-BC5117</f>
        <v>0</v>
      </c>
    </row>
    <row r="5118" spans="2:56" x14ac:dyDescent="0.3">
      <c r="B5118" s="148" t="s">
        <v>50</v>
      </c>
      <c r="C5118" s="149">
        <f>SUM(C5119,C5129)</f>
        <v>1921658</v>
      </c>
      <c r="D5118" s="150">
        <f>SUM(D5119,D5129)</f>
        <v>1885442.15</v>
      </c>
      <c r="E5118" s="151">
        <f t="shared" si="4098"/>
        <v>0.98115385255857179</v>
      </c>
      <c r="F5118" s="149">
        <f>SUM(F5119,F5129)</f>
        <v>2872493</v>
      </c>
      <c r="G5118" s="150">
        <f>SUM(G5119,G5129)</f>
        <v>2740101.67</v>
      </c>
      <c r="H5118" s="151">
        <f t="shared" si="4099"/>
        <v>0.95391065182752399</v>
      </c>
      <c r="I5118" s="149">
        <f>SUM(I5119,I5129)</f>
        <v>3042535</v>
      </c>
      <c r="J5118" s="152">
        <f>SUM(J5119,J5129)</f>
        <v>3015067.17</v>
      </c>
      <c r="K5118" s="153">
        <f t="shared" si="4100"/>
        <v>0.99097205783992626</v>
      </c>
      <c r="L5118" s="149">
        <f>SUM(L5119,L5129)</f>
        <v>10645500</v>
      </c>
      <c r="M5118" s="152">
        <f>SUM(M5119,M5129)</f>
        <v>10310500</v>
      </c>
      <c r="N5118" s="154">
        <f>SUM(N5119,N5129)</f>
        <v>0</v>
      </c>
      <c r="O5118" s="149">
        <f>SUM(O5119,O5129)</f>
        <v>11940058.405885721</v>
      </c>
      <c r="P5118" s="154">
        <f>SUM(P5119,P5129)</f>
        <v>0</v>
      </c>
      <c r="Q5118" s="155">
        <f t="shared" si="4101"/>
        <v>11940058.405885721</v>
      </c>
      <c r="R5118" s="154">
        <f>SUM(R5119,R5129)</f>
        <v>0</v>
      </c>
      <c r="S5118" s="154">
        <f>SUM(S5119,S5129)</f>
        <v>0</v>
      </c>
      <c r="T5118" s="156">
        <f t="shared" ref="T5118:T5181" si="4113">SUM(Q5118:S5118)</f>
        <v>11940058.405885721</v>
      </c>
      <c r="U5118" s="157"/>
      <c r="V5118" s="149">
        <f>SUM(V5119,V5129)</f>
        <v>0</v>
      </c>
      <c r="W5118" s="154">
        <f>SUM(W5119,W5129)</f>
        <v>0</v>
      </c>
      <c r="X5118" s="155">
        <f t="shared" si="4102"/>
        <v>0</v>
      </c>
      <c r="Y5118" s="154">
        <f>SUM(Y5119,Y5129)</f>
        <v>0</v>
      </c>
      <c r="Z5118" s="154">
        <f>SUM(Z5119,Z5129)</f>
        <v>0</v>
      </c>
      <c r="AA5118" s="156">
        <f t="shared" ref="AA5118:AA5181" si="4114">SUM(X5118:Z5118)</f>
        <v>0</v>
      </c>
      <c r="AB5118" s="157"/>
      <c r="AC5118" s="149">
        <f>SUM(AC5119,AC5129)</f>
        <v>0</v>
      </c>
      <c r="AD5118" s="154">
        <f>SUM(AD5119,AD5129)</f>
        <v>0</v>
      </c>
      <c r="AE5118" s="155">
        <f t="shared" si="4103"/>
        <v>0</v>
      </c>
      <c r="AF5118" s="154">
        <f>SUM(AF5119,AF5129)</f>
        <v>0</v>
      </c>
      <c r="AG5118" s="154">
        <f>SUM(AG5119,AG5129)</f>
        <v>0</v>
      </c>
      <c r="AH5118" s="156">
        <f t="shared" ref="AH5118:AH5181" si="4115">SUM(AE5118:AG5118)</f>
        <v>0</v>
      </c>
      <c r="AJ5118" s="150">
        <f t="shared" ref="AJ5118:AU5118" si="4116">SUM(AJ5119,AJ5129)</f>
        <v>995004.86715714319</v>
      </c>
      <c r="AK5118" s="152">
        <f t="shared" si="4116"/>
        <v>995004.86715714319</v>
      </c>
      <c r="AL5118" s="154">
        <f t="shared" si="4116"/>
        <v>995004.86715714319</v>
      </c>
      <c r="AM5118" s="152">
        <f t="shared" si="4116"/>
        <v>995004.86715714319</v>
      </c>
      <c r="AN5118" s="154">
        <f t="shared" si="4116"/>
        <v>995004.86715714319</v>
      </c>
      <c r="AO5118" s="152">
        <f t="shared" si="4116"/>
        <v>995004.86715714319</v>
      </c>
      <c r="AP5118" s="154">
        <f t="shared" si="4116"/>
        <v>995004.86715714319</v>
      </c>
      <c r="AQ5118" s="152">
        <f t="shared" si="4116"/>
        <v>1017738.8671571433</v>
      </c>
      <c r="AR5118" s="154">
        <f t="shared" si="4116"/>
        <v>995004.86715714319</v>
      </c>
      <c r="AS5118" s="152">
        <f t="shared" si="4116"/>
        <v>995004.86715714319</v>
      </c>
      <c r="AT5118" s="154">
        <f t="shared" si="4116"/>
        <v>1070949.8671571433</v>
      </c>
      <c r="AU5118" s="152">
        <f t="shared" si="4116"/>
        <v>896325.86715714412</v>
      </c>
      <c r="AV5118" s="152">
        <f t="shared" si="4105"/>
        <v>11940058.405885719</v>
      </c>
      <c r="AW5118" s="158">
        <f t="shared" si="4106"/>
        <v>0</v>
      </c>
      <c r="AY5118" s="152">
        <f t="shared" si="4107"/>
        <v>2985014.6014714297</v>
      </c>
      <c r="AZ5118" s="152">
        <f t="shared" si="4108"/>
        <v>2985014.6014714297</v>
      </c>
      <c r="BA5118" s="152">
        <f t="shared" si="4109"/>
        <v>3007748.6014714297</v>
      </c>
      <c r="BB5118" s="152">
        <f t="shared" si="4110"/>
        <v>2962280.6014714306</v>
      </c>
      <c r="BC5118" s="152">
        <f t="shared" si="4111"/>
        <v>11940058.405885719</v>
      </c>
      <c r="BD5118" s="152">
        <f t="shared" si="4112"/>
        <v>0</v>
      </c>
    </row>
    <row r="5119" spans="2:56" x14ac:dyDescent="0.3">
      <c r="B5119" s="159" t="s">
        <v>51</v>
      </c>
      <c r="C5119" s="160">
        <f>SUM(C5120:C5128)</f>
        <v>1638422</v>
      </c>
      <c r="D5119" s="161">
        <f>SUM(D5120:D5128)</f>
        <v>1629116.69</v>
      </c>
      <c r="E5119" s="162">
        <f t="shared" si="4098"/>
        <v>0.99432056576388739</v>
      </c>
      <c r="F5119" s="160">
        <f>SUM(F5120:F5128)</f>
        <v>2503901</v>
      </c>
      <c r="G5119" s="161">
        <f>SUM(G5120:G5128)</f>
        <v>2402915.5</v>
      </c>
      <c r="H5119" s="162">
        <f t="shared" si="4099"/>
        <v>0.95966873290916854</v>
      </c>
      <c r="I5119" s="160">
        <f>SUM(I5120:I5128)</f>
        <v>2642761</v>
      </c>
      <c r="J5119" s="163">
        <f>SUM(J5120:J5128)</f>
        <v>2633341.61</v>
      </c>
      <c r="K5119" s="164">
        <f t="shared" si="4100"/>
        <v>0.99643577682582718</v>
      </c>
      <c r="L5119" s="160">
        <f>SUM(L5120:L5128)</f>
        <v>9213482</v>
      </c>
      <c r="M5119" s="163">
        <f>SUM(M5120:M5128)</f>
        <v>8968482</v>
      </c>
      <c r="N5119" s="165">
        <f>SUM(N5120:N5128)</f>
        <v>0</v>
      </c>
      <c r="O5119" s="160">
        <f>SUM(O5120:O5128)</f>
        <v>10166359.930864677</v>
      </c>
      <c r="P5119" s="165">
        <f>SUM(P5120:P5128)</f>
        <v>0</v>
      </c>
      <c r="Q5119" s="166">
        <f t="shared" si="4101"/>
        <v>10166359.930864677</v>
      </c>
      <c r="R5119" s="165">
        <f>SUM(R5120:R5128)</f>
        <v>0</v>
      </c>
      <c r="S5119" s="165">
        <f>SUM(S5120:S5128)</f>
        <v>0</v>
      </c>
      <c r="T5119" s="167">
        <f t="shared" si="4113"/>
        <v>10166359.930864677</v>
      </c>
      <c r="U5119" s="157"/>
      <c r="V5119" s="160">
        <f>SUM(V5120:V5128)</f>
        <v>0</v>
      </c>
      <c r="W5119" s="165">
        <f>SUM(W5120:W5128)</f>
        <v>0</v>
      </c>
      <c r="X5119" s="166">
        <f t="shared" si="4102"/>
        <v>0</v>
      </c>
      <c r="Y5119" s="165">
        <f>SUM(Y5120:Y5128)</f>
        <v>0</v>
      </c>
      <c r="Z5119" s="165">
        <f>SUM(Z5120:Z5128)</f>
        <v>0</v>
      </c>
      <c r="AA5119" s="167">
        <f t="shared" si="4114"/>
        <v>0</v>
      </c>
      <c r="AB5119" s="157"/>
      <c r="AC5119" s="160">
        <f>SUM(AC5120:AC5128)</f>
        <v>0</v>
      </c>
      <c r="AD5119" s="165">
        <f>SUM(AD5120:AD5128)</f>
        <v>0</v>
      </c>
      <c r="AE5119" s="166">
        <f t="shared" si="4103"/>
        <v>0</v>
      </c>
      <c r="AF5119" s="165">
        <f>SUM(AF5120:AF5128)</f>
        <v>0</v>
      </c>
      <c r="AG5119" s="165">
        <f>SUM(AG5120:AG5128)</f>
        <v>0</v>
      </c>
      <c r="AH5119" s="167">
        <f t="shared" si="4115"/>
        <v>0</v>
      </c>
      <c r="AJ5119" s="161">
        <f t="shared" ref="AJ5119:AU5119" si="4117">SUM(AJ5120:AJ5128)</f>
        <v>847196.66090538958</v>
      </c>
      <c r="AK5119" s="163">
        <f t="shared" si="4117"/>
        <v>847196.66090538958</v>
      </c>
      <c r="AL5119" s="165">
        <f t="shared" si="4117"/>
        <v>847196.66090538958</v>
      </c>
      <c r="AM5119" s="163">
        <f t="shared" si="4117"/>
        <v>847196.66090538958</v>
      </c>
      <c r="AN5119" s="165">
        <f t="shared" si="4117"/>
        <v>847196.66090538958</v>
      </c>
      <c r="AO5119" s="163">
        <f t="shared" si="4117"/>
        <v>847196.66090538958</v>
      </c>
      <c r="AP5119" s="165">
        <f t="shared" si="4117"/>
        <v>847196.66090538958</v>
      </c>
      <c r="AQ5119" s="163">
        <f t="shared" si="4117"/>
        <v>869930.6609053897</v>
      </c>
      <c r="AR5119" s="165">
        <f t="shared" si="4117"/>
        <v>847196.66090538958</v>
      </c>
      <c r="AS5119" s="163">
        <f t="shared" si="4117"/>
        <v>847196.66090538958</v>
      </c>
      <c r="AT5119" s="165">
        <f t="shared" si="4117"/>
        <v>923141.6609053897</v>
      </c>
      <c r="AU5119" s="163">
        <f t="shared" si="4117"/>
        <v>748517.66090539051</v>
      </c>
      <c r="AV5119" s="163">
        <f t="shared" si="4105"/>
        <v>10166359.930864675</v>
      </c>
      <c r="AW5119" s="168">
        <f t="shared" si="4106"/>
        <v>0</v>
      </c>
      <c r="AY5119" s="163">
        <f t="shared" si="4107"/>
        <v>2541589.9827161687</v>
      </c>
      <c r="AZ5119" s="163">
        <f t="shared" si="4108"/>
        <v>2541589.9827161687</v>
      </c>
      <c r="BA5119" s="163">
        <f t="shared" si="4109"/>
        <v>2564323.9827161687</v>
      </c>
      <c r="BB5119" s="163">
        <f t="shared" si="4110"/>
        <v>2518855.9827161697</v>
      </c>
      <c r="BC5119" s="163">
        <f t="shared" si="4111"/>
        <v>10166359.930864675</v>
      </c>
      <c r="BD5119" s="163">
        <f t="shared" si="4112"/>
        <v>0</v>
      </c>
    </row>
    <row r="5120" spans="2:56" x14ac:dyDescent="0.3">
      <c r="B5120" s="169" t="s">
        <v>52</v>
      </c>
      <c r="C5120" s="248">
        <v>1362938</v>
      </c>
      <c r="D5120" s="249">
        <v>1362360</v>
      </c>
      <c r="E5120" s="172">
        <f t="shared" si="4098"/>
        <v>0.9995759161458555</v>
      </c>
      <c r="F5120" s="248">
        <v>1921060</v>
      </c>
      <c r="G5120" s="249">
        <v>1847408.12</v>
      </c>
      <c r="H5120" s="172">
        <f t="shared" si="4099"/>
        <v>0.96166081225989819</v>
      </c>
      <c r="I5120" s="248">
        <v>2150281</v>
      </c>
      <c r="J5120" s="250">
        <v>2150117.2000000002</v>
      </c>
      <c r="K5120" s="174">
        <f t="shared" si="4100"/>
        <v>0.99992382390952628</v>
      </c>
      <c r="L5120" s="248">
        <v>7589910</v>
      </c>
      <c r="M5120" s="250">
        <v>7574910</v>
      </c>
      <c r="N5120" s="251"/>
      <c r="O5120" s="248">
        <v>9003262.337264603</v>
      </c>
      <c r="P5120" s="251"/>
      <c r="Q5120" s="166">
        <f t="shared" si="4101"/>
        <v>9003262.337264603</v>
      </c>
      <c r="R5120" s="251"/>
      <c r="S5120" s="251"/>
      <c r="T5120" s="167">
        <f t="shared" si="4113"/>
        <v>9003262.337264603</v>
      </c>
      <c r="U5120" s="157"/>
      <c r="V5120" s="248"/>
      <c r="W5120" s="251"/>
      <c r="X5120" s="166">
        <f t="shared" si="4102"/>
        <v>0</v>
      </c>
      <c r="Y5120" s="251"/>
      <c r="Z5120" s="251"/>
      <c r="AA5120" s="167">
        <f t="shared" si="4114"/>
        <v>0</v>
      </c>
      <c r="AB5120" s="157"/>
      <c r="AC5120" s="248"/>
      <c r="AD5120" s="251"/>
      <c r="AE5120" s="166">
        <f t="shared" si="4103"/>
        <v>0</v>
      </c>
      <c r="AF5120" s="251"/>
      <c r="AG5120" s="251"/>
      <c r="AH5120" s="167">
        <f t="shared" si="4115"/>
        <v>0</v>
      </c>
      <c r="AJ5120" s="252">
        <f>T5120/12</f>
        <v>750271.86143871688</v>
      </c>
      <c r="AK5120" s="253">
        <v>750271.86143871688</v>
      </c>
      <c r="AL5120" s="254">
        <v>750271.86143871688</v>
      </c>
      <c r="AM5120" s="253">
        <v>750271.86143871688</v>
      </c>
      <c r="AN5120" s="254">
        <v>750271.86143871688</v>
      </c>
      <c r="AO5120" s="253">
        <v>750271.86143871688</v>
      </c>
      <c r="AP5120" s="254">
        <v>750271.86143871688</v>
      </c>
      <c r="AQ5120" s="253">
        <f>750271.861438717+22734</f>
        <v>773005.86143871699</v>
      </c>
      <c r="AR5120" s="254">
        <v>750271.86143871688</v>
      </c>
      <c r="AS5120" s="253">
        <v>750271.86143871688</v>
      </c>
      <c r="AT5120" s="254">
        <f>750271.861438717+75945</f>
        <v>826216.86143871699</v>
      </c>
      <c r="AU5120" s="253">
        <v>651592.86143871769</v>
      </c>
      <c r="AV5120" s="163">
        <f t="shared" si="4105"/>
        <v>9003262.337264603</v>
      </c>
      <c r="AW5120" s="168">
        <f t="shared" si="4106"/>
        <v>0</v>
      </c>
      <c r="AY5120" s="163">
        <f t="shared" si="4107"/>
        <v>2250815.5843161508</v>
      </c>
      <c r="AZ5120" s="163">
        <f t="shared" si="4108"/>
        <v>2250815.5843161508</v>
      </c>
      <c r="BA5120" s="163">
        <f t="shared" si="4109"/>
        <v>2273549.5843161508</v>
      </c>
      <c r="BB5120" s="163">
        <f t="shared" si="4110"/>
        <v>2228081.5843161517</v>
      </c>
      <c r="BC5120" s="163">
        <f t="shared" si="4111"/>
        <v>9003262.337264603</v>
      </c>
      <c r="BD5120" s="163">
        <f t="shared" si="4112"/>
        <v>0</v>
      </c>
    </row>
    <row r="5121" spans="2:56" x14ac:dyDescent="0.3">
      <c r="B5121" s="169" t="s">
        <v>53</v>
      </c>
      <c r="C5121" s="248"/>
      <c r="D5121" s="249"/>
      <c r="E5121" s="172">
        <f t="shared" si="4098"/>
        <v>0</v>
      </c>
      <c r="F5121" s="248"/>
      <c r="G5121" s="249"/>
      <c r="H5121" s="172">
        <f t="shared" si="4099"/>
        <v>0</v>
      </c>
      <c r="I5121" s="248">
        <v>0</v>
      </c>
      <c r="J5121" s="250">
        <v>0</v>
      </c>
      <c r="K5121" s="174">
        <f t="shared" si="4100"/>
        <v>0</v>
      </c>
      <c r="L5121" s="248"/>
      <c r="M5121" s="250">
        <v>0</v>
      </c>
      <c r="N5121" s="251"/>
      <c r="O5121" s="248"/>
      <c r="P5121" s="251"/>
      <c r="Q5121" s="166">
        <f t="shared" si="4101"/>
        <v>0</v>
      </c>
      <c r="R5121" s="251"/>
      <c r="S5121" s="251"/>
      <c r="T5121" s="167">
        <f t="shared" si="4113"/>
        <v>0</v>
      </c>
      <c r="U5121" s="157"/>
      <c r="V5121" s="248"/>
      <c r="W5121" s="251"/>
      <c r="X5121" s="166">
        <f t="shared" si="4102"/>
        <v>0</v>
      </c>
      <c r="Y5121" s="251"/>
      <c r="Z5121" s="251"/>
      <c r="AA5121" s="167">
        <f t="shared" si="4114"/>
        <v>0</v>
      </c>
      <c r="AB5121" s="157"/>
      <c r="AC5121" s="248"/>
      <c r="AD5121" s="251"/>
      <c r="AE5121" s="166">
        <f t="shared" si="4103"/>
        <v>0</v>
      </c>
      <c r="AF5121" s="251"/>
      <c r="AG5121" s="251"/>
      <c r="AH5121" s="167">
        <f t="shared" si="4115"/>
        <v>0</v>
      </c>
      <c r="AJ5121" s="252"/>
      <c r="AK5121" s="253"/>
      <c r="AL5121" s="254"/>
      <c r="AM5121" s="253"/>
      <c r="AN5121" s="254"/>
      <c r="AO5121" s="253"/>
      <c r="AP5121" s="254"/>
      <c r="AQ5121" s="253"/>
      <c r="AR5121" s="254"/>
      <c r="AS5121" s="253"/>
      <c r="AT5121" s="254"/>
      <c r="AU5121" s="253"/>
      <c r="AV5121" s="163">
        <f t="shared" si="4105"/>
        <v>0</v>
      </c>
      <c r="AW5121" s="168">
        <f t="shared" si="4106"/>
        <v>0</v>
      </c>
      <c r="AY5121" s="163">
        <f t="shared" si="4107"/>
        <v>0</v>
      </c>
      <c r="AZ5121" s="163">
        <f t="shared" si="4108"/>
        <v>0</v>
      </c>
      <c r="BA5121" s="163">
        <f t="shared" si="4109"/>
        <v>0</v>
      </c>
      <c r="BB5121" s="163">
        <f t="shared" si="4110"/>
        <v>0</v>
      </c>
      <c r="BC5121" s="163">
        <f t="shared" si="4111"/>
        <v>0</v>
      </c>
      <c r="BD5121" s="163">
        <f t="shared" si="4112"/>
        <v>0</v>
      </c>
    </row>
    <row r="5122" spans="2:56" x14ac:dyDescent="0.3">
      <c r="B5122" s="169" t="s">
        <v>54</v>
      </c>
      <c r="C5122" s="248"/>
      <c r="D5122" s="249"/>
      <c r="E5122" s="172">
        <f t="shared" si="4098"/>
        <v>0</v>
      </c>
      <c r="F5122" s="248"/>
      <c r="G5122" s="249"/>
      <c r="H5122" s="172">
        <f t="shared" si="4099"/>
        <v>0</v>
      </c>
      <c r="I5122" s="248">
        <v>0</v>
      </c>
      <c r="J5122" s="250">
        <v>0</v>
      </c>
      <c r="K5122" s="174">
        <f t="shared" si="4100"/>
        <v>0</v>
      </c>
      <c r="L5122" s="248"/>
      <c r="M5122" s="250">
        <v>0</v>
      </c>
      <c r="N5122" s="251"/>
      <c r="O5122" s="248"/>
      <c r="P5122" s="251"/>
      <c r="Q5122" s="166">
        <f t="shared" si="4101"/>
        <v>0</v>
      </c>
      <c r="R5122" s="251"/>
      <c r="S5122" s="251"/>
      <c r="T5122" s="167">
        <f t="shared" si="4113"/>
        <v>0</v>
      </c>
      <c r="U5122" s="157"/>
      <c r="V5122" s="248"/>
      <c r="W5122" s="251"/>
      <c r="X5122" s="166">
        <f t="shared" si="4102"/>
        <v>0</v>
      </c>
      <c r="Y5122" s="251"/>
      <c r="Z5122" s="251"/>
      <c r="AA5122" s="167">
        <f t="shared" si="4114"/>
        <v>0</v>
      </c>
      <c r="AB5122" s="157"/>
      <c r="AC5122" s="248"/>
      <c r="AD5122" s="251"/>
      <c r="AE5122" s="166">
        <f t="shared" si="4103"/>
        <v>0</v>
      </c>
      <c r="AF5122" s="251"/>
      <c r="AG5122" s="251"/>
      <c r="AH5122" s="167">
        <f t="shared" si="4115"/>
        <v>0</v>
      </c>
      <c r="AJ5122" s="252"/>
      <c r="AK5122" s="253"/>
      <c r="AL5122" s="254"/>
      <c r="AM5122" s="253"/>
      <c r="AN5122" s="254"/>
      <c r="AO5122" s="253"/>
      <c r="AP5122" s="254"/>
      <c r="AQ5122" s="253"/>
      <c r="AR5122" s="254"/>
      <c r="AS5122" s="253"/>
      <c r="AT5122" s="254"/>
      <c r="AU5122" s="253"/>
      <c r="AV5122" s="163">
        <f t="shared" si="4105"/>
        <v>0</v>
      </c>
      <c r="AW5122" s="168">
        <f t="shared" si="4106"/>
        <v>0</v>
      </c>
      <c r="AY5122" s="163">
        <f t="shared" si="4107"/>
        <v>0</v>
      </c>
      <c r="AZ5122" s="163">
        <f t="shared" si="4108"/>
        <v>0</v>
      </c>
      <c r="BA5122" s="163">
        <f t="shared" si="4109"/>
        <v>0</v>
      </c>
      <c r="BB5122" s="163">
        <f t="shared" si="4110"/>
        <v>0</v>
      </c>
      <c r="BC5122" s="163">
        <f t="shared" si="4111"/>
        <v>0</v>
      </c>
      <c r="BD5122" s="163">
        <f t="shared" si="4112"/>
        <v>0</v>
      </c>
    </row>
    <row r="5123" spans="2:56" x14ac:dyDescent="0.3">
      <c r="B5123" s="169" t="s">
        <v>55</v>
      </c>
      <c r="C5123" s="248"/>
      <c r="D5123" s="249"/>
      <c r="E5123" s="172">
        <f t="shared" si="4098"/>
        <v>0</v>
      </c>
      <c r="F5123" s="248"/>
      <c r="G5123" s="249"/>
      <c r="H5123" s="172">
        <f t="shared" si="4099"/>
        <v>0</v>
      </c>
      <c r="I5123" s="248">
        <v>0</v>
      </c>
      <c r="J5123" s="250">
        <v>0</v>
      </c>
      <c r="K5123" s="174">
        <f t="shared" si="4100"/>
        <v>0</v>
      </c>
      <c r="L5123" s="248"/>
      <c r="M5123" s="250">
        <v>0</v>
      </c>
      <c r="N5123" s="251"/>
      <c r="O5123" s="248"/>
      <c r="P5123" s="251"/>
      <c r="Q5123" s="166">
        <f t="shared" si="4101"/>
        <v>0</v>
      </c>
      <c r="R5123" s="251"/>
      <c r="S5123" s="251"/>
      <c r="T5123" s="167">
        <f t="shared" si="4113"/>
        <v>0</v>
      </c>
      <c r="U5123" s="157"/>
      <c r="V5123" s="248"/>
      <c r="W5123" s="251"/>
      <c r="X5123" s="166">
        <f t="shared" si="4102"/>
        <v>0</v>
      </c>
      <c r="Y5123" s="251"/>
      <c r="Z5123" s="251"/>
      <c r="AA5123" s="167">
        <f t="shared" si="4114"/>
        <v>0</v>
      </c>
      <c r="AB5123" s="157"/>
      <c r="AC5123" s="248"/>
      <c r="AD5123" s="251"/>
      <c r="AE5123" s="166">
        <f t="shared" si="4103"/>
        <v>0</v>
      </c>
      <c r="AF5123" s="251"/>
      <c r="AG5123" s="251"/>
      <c r="AH5123" s="167">
        <f t="shared" si="4115"/>
        <v>0</v>
      </c>
      <c r="AJ5123" s="252"/>
      <c r="AK5123" s="253"/>
      <c r="AL5123" s="254"/>
      <c r="AM5123" s="253"/>
      <c r="AN5123" s="254"/>
      <c r="AO5123" s="253"/>
      <c r="AP5123" s="254"/>
      <c r="AQ5123" s="253"/>
      <c r="AR5123" s="254"/>
      <c r="AS5123" s="253"/>
      <c r="AT5123" s="254"/>
      <c r="AU5123" s="253"/>
      <c r="AV5123" s="163">
        <f t="shared" si="4105"/>
        <v>0</v>
      </c>
      <c r="AW5123" s="168">
        <f t="shared" si="4106"/>
        <v>0</v>
      </c>
      <c r="AY5123" s="163">
        <f t="shared" si="4107"/>
        <v>0</v>
      </c>
      <c r="AZ5123" s="163">
        <f t="shared" si="4108"/>
        <v>0</v>
      </c>
      <c r="BA5123" s="163">
        <f t="shared" si="4109"/>
        <v>0</v>
      </c>
      <c r="BB5123" s="163">
        <f t="shared" si="4110"/>
        <v>0</v>
      </c>
      <c r="BC5123" s="163">
        <f t="shared" si="4111"/>
        <v>0</v>
      </c>
      <c r="BD5123" s="163">
        <f t="shared" si="4112"/>
        <v>0</v>
      </c>
    </row>
    <row r="5124" spans="2:56" x14ac:dyDescent="0.3">
      <c r="B5124" s="169" t="s">
        <v>56</v>
      </c>
      <c r="C5124" s="248"/>
      <c r="D5124" s="249"/>
      <c r="E5124" s="172">
        <f t="shared" si="4098"/>
        <v>0</v>
      </c>
      <c r="F5124" s="248">
        <v>205000</v>
      </c>
      <c r="G5124" s="249">
        <v>204540</v>
      </c>
      <c r="H5124" s="172">
        <f t="shared" si="4099"/>
        <v>0.99775609756097561</v>
      </c>
      <c r="I5124" s="248">
        <v>150000</v>
      </c>
      <c r="J5124" s="250">
        <v>146100</v>
      </c>
      <c r="K5124" s="174">
        <f t="shared" si="4100"/>
        <v>0.97399999999999998</v>
      </c>
      <c r="L5124" s="248"/>
      <c r="M5124" s="250">
        <v>0</v>
      </c>
      <c r="N5124" s="251"/>
      <c r="O5124" s="248"/>
      <c r="P5124" s="251"/>
      <c r="Q5124" s="166">
        <f t="shared" si="4101"/>
        <v>0</v>
      </c>
      <c r="R5124" s="251"/>
      <c r="S5124" s="251"/>
      <c r="T5124" s="167">
        <f t="shared" si="4113"/>
        <v>0</v>
      </c>
      <c r="U5124" s="157"/>
      <c r="V5124" s="248"/>
      <c r="W5124" s="251"/>
      <c r="X5124" s="166">
        <f t="shared" si="4102"/>
        <v>0</v>
      </c>
      <c r="Y5124" s="251"/>
      <c r="Z5124" s="251"/>
      <c r="AA5124" s="167">
        <f t="shared" si="4114"/>
        <v>0</v>
      </c>
      <c r="AB5124" s="157"/>
      <c r="AC5124" s="248"/>
      <c r="AD5124" s="251"/>
      <c r="AE5124" s="166">
        <f t="shared" si="4103"/>
        <v>0</v>
      </c>
      <c r="AF5124" s="251"/>
      <c r="AG5124" s="251"/>
      <c r="AH5124" s="167">
        <f t="shared" si="4115"/>
        <v>0</v>
      </c>
      <c r="AJ5124" s="252"/>
      <c r="AK5124" s="253"/>
      <c r="AL5124" s="254"/>
      <c r="AM5124" s="253"/>
      <c r="AN5124" s="254"/>
      <c r="AO5124" s="253"/>
      <c r="AP5124" s="254"/>
      <c r="AQ5124" s="253"/>
      <c r="AR5124" s="254"/>
      <c r="AS5124" s="253"/>
      <c r="AT5124" s="254"/>
      <c r="AU5124" s="253"/>
      <c r="AV5124" s="163">
        <f t="shared" si="4105"/>
        <v>0</v>
      </c>
      <c r="AW5124" s="168">
        <f t="shared" si="4106"/>
        <v>0</v>
      </c>
      <c r="AY5124" s="163">
        <f t="shared" si="4107"/>
        <v>0</v>
      </c>
      <c r="AZ5124" s="163">
        <f t="shared" si="4108"/>
        <v>0</v>
      </c>
      <c r="BA5124" s="163">
        <f t="shared" si="4109"/>
        <v>0</v>
      </c>
      <c r="BB5124" s="163">
        <f t="shared" si="4110"/>
        <v>0</v>
      </c>
      <c r="BC5124" s="163">
        <f t="shared" si="4111"/>
        <v>0</v>
      </c>
      <c r="BD5124" s="163">
        <f t="shared" si="4112"/>
        <v>0</v>
      </c>
    </row>
    <row r="5125" spans="2:56" x14ac:dyDescent="0.3">
      <c r="B5125" s="169" t="s">
        <v>57</v>
      </c>
      <c r="C5125" s="248"/>
      <c r="D5125" s="249"/>
      <c r="E5125" s="172">
        <f t="shared" si="4098"/>
        <v>0</v>
      </c>
      <c r="F5125" s="248"/>
      <c r="G5125" s="249"/>
      <c r="H5125" s="172">
        <f t="shared" si="4099"/>
        <v>0</v>
      </c>
      <c r="I5125" s="248">
        <v>0</v>
      </c>
      <c r="J5125" s="250">
        <v>0</v>
      </c>
      <c r="K5125" s="174">
        <f t="shared" si="4100"/>
        <v>0</v>
      </c>
      <c r="L5125" s="248"/>
      <c r="M5125" s="250">
        <v>0</v>
      </c>
      <c r="N5125" s="251"/>
      <c r="O5125" s="248"/>
      <c r="P5125" s="251"/>
      <c r="Q5125" s="166">
        <f t="shared" si="4101"/>
        <v>0</v>
      </c>
      <c r="R5125" s="251"/>
      <c r="S5125" s="251"/>
      <c r="T5125" s="167">
        <f t="shared" si="4113"/>
        <v>0</v>
      </c>
      <c r="U5125" s="157"/>
      <c r="V5125" s="248"/>
      <c r="W5125" s="251"/>
      <c r="X5125" s="166">
        <f t="shared" si="4102"/>
        <v>0</v>
      </c>
      <c r="Y5125" s="251"/>
      <c r="Z5125" s="251"/>
      <c r="AA5125" s="167">
        <f t="shared" si="4114"/>
        <v>0</v>
      </c>
      <c r="AB5125" s="157"/>
      <c r="AC5125" s="248"/>
      <c r="AD5125" s="251"/>
      <c r="AE5125" s="166">
        <f t="shared" si="4103"/>
        <v>0</v>
      </c>
      <c r="AF5125" s="251"/>
      <c r="AG5125" s="251"/>
      <c r="AH5125" s="167">
        <f t="shared" si="4115"/>
        <v>0</v>
      </c>
      <c r="AJ5125" s="252"/>
      <c r="AK5125" s="253"/>
      <c r="AL5125" s="254"/>
      <c r="AM5125" s="253"/>
      <c r="AN5125" s="254"/>
      <c r="AO5125" s="253"/>
      <c r="AP5125" s="254"/>
      <c r="AQ5125" s="253"/>
      <c r="AR5125" s="254"/>
      <c r="AS5125" s="253"/>
      <c r="AT5125" s="254"/>
      <c r="AU5125" s="253"/>
      <c r="AV5125" s="163">
        <f t="shared" si="4105"/>
        <v>0</v>
      </c>
      <c r="AW5125" s="168">
        <f t="shared" si="4106"/>
        <v>0</v>
      </c>
      <c r="AY5125" s="163">
        <f t="shared" si="4107"/>
        <v>0</v>
      </c>
      <c r="AZ5125" s="163">
        <f t="shared" si="4108"/>
        <v>0</v>
      </c>
      <c r="BA5125" s="163">
        <f t="shared" si="4109"/>
        <v>0</v>
      </c>
      <c r="BB5125" s="163">
        <f t="shared" si="4110"/>
        <v>0</v>
      </c>
      <c r="BC5125" s="163">
        <f t="shared" si="4111"/>
        <v>0</v>
      </c>
      <c r="BD5125" s="163">
        <f t="shared" si="4112"/>
        <v>0</v>
      </c>
    </row>
    <row r="5126" spans="2:56" x14ac:dyDescent="0.3">
      <c r="B5126" s="169" t="s">
        <v>58</v>
      </c>
      <c r="C5126" s="248">
        <v>35034</v>
      </c>
      <c r="D5126" s="249">
        <v>29754.13</v>
      </c>
      <c r="E5126" s="172">
        <f t="shared" si="4098"/>
        <v>0.84929297254096026</v>
      </c>
      <c r="F5126" s="248">
        <v>44121</v>
      </c>
      <c r="G5126" s="249">
        <v>39915.06</v>
      </c>
      <c r="H5126" s="172">
        <f t="shared" si="4099"/>
        <v>0.90467260488202894</v>
      </c>
      <c r="I5126" s="248">
        <v>71523</v>
      </c>
      <c r="J5126" s="250">
        <v>66788.03</v>
      </c>
      <c r="K5126" s="174">
        <f t="shared" si="4100"/>
        <v>0.93379793912447739</v>
      </c>
      <c r="L5126" s="248">
        <v>284722</v>
      </c>
      <c r="M5126" s="250">
        <v>269722</v>
      </c>
      <c r="N5126" s="251"/>
      <c r="O5126" s="248">
        <v>271093.08240000001</v>
      </c>
      <c r="P5126" s="251"/>
      <c r="Q5126" s="166">
        <f t="shared" si="4101"/>
        <v>271093.08240000001</v>
      </c>
      <c r="R5126" s="251"/>
      <c r="S5126" s="251"/>
      <c r="T5126" s="167">
        <f t="shared" si="4113"/>
        <v>271093.08240000001</v>
      </c>
      <c r="U5126" s="157"/>
      <c r="V5126" s="248"/>
      <c r="W5126" s="251"/>
      <c r="X5126" s="166">
        <f t="shared" si="4102"/>
        <v>0</v>
      </c>
      <c r="Y5126" s="251"/>
      <c r="Z5126" s="251"/>
      <c r="AA5126" s="167">
        <f t="shared" si="4114"/>
        <v>0</v>
      </c>
      <c r="AB5126" s="157"/>
      <c r="AC5126" s="248"/>
      <c r="AD5126" s="251"/>
      <c r="AE5126" s="166">
        <f t="shared" si="4103"/>
        <v>0</v>
      </c>
      <c r="AF5126" s="251"/>
      <c r="AG5126" s="251"/>
      <c r="AH5126" s="167">
        <f t="shared" si="4115"/>
        <v>0</v>
      </c>
      <c r="AJ5126" s="252">
        <f>T5126/12</f>
        <v>22591.090200000002</v>
      </c>
      <c r="AK5126" s="253">
        <v>22591.090200000002</v>
      </c>
      <c r="AL5126" s="254">
        <v>22591.090200000002</v>
      </c>
      <c r="AM5126" s="253">
        <v>22591.090200000002</v>
      </c>
      <c r="AN5126" s="254">
        <v>22591.090200000002</v>
      </c>
      <c r="AO5126" s="253">
        <v>22591.090200000002</v>
      </c>
      <c r="AP5126" s="254">
        <v>22591.090200000002</v>
      </c>
      <c r="AQ5126" s="253">
        <v>22591.090200000002</v>
      </c>
      <c r="AR5126" s="254">
        <v>22591.090200000002</v>
      </c>
      <c r="AS5126" s="253">
        <v>22591.090200000002</v>
      </c>
      <c r="AT5126" s="254">
        <v>22591.090200000002</v>
      </c>
      <c r="AU5126" s="253">
        <v>22591.090199999999</v>
      </c>
      <c r="AV5126" s="163">
        <f t="shared" si="4105"/>
        <v>271093.08240000001</v>
      </c>
      <c r="AW5126" s="168">
        <f t="shared" si="4106"/>
        <v>0</v>
      </c>
      <c r="AY5126" s="163">
        <f t="shared" si="4107"/>
        <v>67773.270600000003</v>
      </c>
      <c r="AZ5126" s="163">
        <f t="shared" si="4108"/>
        <v>67773.270600000003</v>
      </c>
      <c r="BA5126" s="163">
        <f t="shared" si="4109"/>
        <v>67773.270600000003</v>
      </c>
      <c r="BB5126" s="163">
        <f t="shared" si="4110"/>
        <v>67773.270600000003</v>
      </c>
      <c r="BC5126" s="163">
        <f t="shared" si="4111"/>
        <v>271093.08240000001</v>
      </c>
      <c r="BD5126" s="163">
        <f t="shared" si="4112"/>
        <v>0</v>
      </c>
    </row>
    <row r="5127" spans="2:56" x14ac:dyDescent="0.3">
      <c r="B5127" s="169" t="s">
        <v>59</v>
      </c>
      <c r="C5127" s="248">
        <v>123850</v>
      </c>
      <c r="D5127" s="249">
        <v>123472.56</v>
      </c>
      <c r="E5127" s="172">
        <f t="shared" si="4098"/>
        <v>0.99695244247073067</v>
      </c>
      <c r="F5127" s="248">
        <v>127437</v>
      </c>
      <c r="G5127" s="249">
        <v>127488.32000000001</v>
      </c>
      <c r="H5127" s="172">
        <f t="shared" si="4099"/>
        <v>1.0004027087894412</v>
      </c>
      <c r="I5127" s="248">
        <v>99696</v>
      </c>
      <c r="J5127" s="250">
        <v>99159.09</v>
      </c>
      <c r="K5127" s="174">
        <f t="shared" si="4100"/>
        <v>0.99461452816562346</v>
      </c>
      <c r="L5127" s="248">
        <v>706357</v>
      </c>
      <c r="M5127" s="250">
        <v>516357</v>
      </c>
      <c r="N5127" s="251"/>
      <c r="O5127" s="248">
        <v>141732.64976135653</v>
      </c>
      <c r="P5127" s="251"/>
      <c r="Q5127" s="166">
        <f t="shared" si="4101"/>
        <v>141732.64976135653</v>
      </c>
      <c r="R5127" s="251"/>
      <c r="S5127" s="251"/>
      <c r="T5127" s="167">
        <f t="shared" si="4113"/>
        <v>141732.64976135653</v>
      </c>
      <c r="U5127" s="157"/>
      <c r="V5127" s="248"/>
      <c r="W5127" s="251"/>
      <c r="X5127" s="166">
        <f t="shared" si="4102"/>
        <v>0</v>
      </c>
      <c r="Y5127" s="251"/>
      <c r="Z5127" s="251"/>
      <c r="AA5127" s="167">
        <f t="shared" si="4114"/>
        <v>0</v>
      </c>
      <c r="AB5127" s="157"/>
      <c r="AC5127" s="248"/>
      <c r="AD5127" s="251"/>
      <c r="AE5127" s="166">
        <f t="shared" si="4103"/>
        <v>0</v>
      </c>
      <c r="AF5127" s="251"/>
      <c r="AG5127" s="251"/>
      <c r="AH5127" s="167">
        <f t="shared" si="4115"/>
        <v>0</v>
      </c>
      <c r="AJ5127" s="252">
        <f>T5127/12</f>
        <v>11811.05414677971</v>
      </c>
      <c r="AK5127" s="253">
        <v>11811.05414677971</v>
      </c>
      <c r="AL5127" s="254">
        <v>11811.05414677971</v>
      </c>
      <c r="AM5127" s="253">
        <v>11811.05414677971</v>
      </c>
      <c r="AN5127" s="254">
        <v>11811.05414677971</v>
      </c>
      <c r="AO5127" s="253">
        <v>11811.05414677971</v>
      </c>
      <c r="AP5127" s="254">
        <v>11811.05414677971</v>
      </c>
      <c r="AQ5127" s="253">
        <v>11811.05414677971</v>
      </c>
      <c r="AR5127" s="254">
        <v>11811.05414677971</v>
      </c>
      <c r="AS5127" s="253">
        <v>11811.05414677971</v>
      </c>
      <c r="AT5127" s="254">
        <v>11811.05414677971</v>
      </c>
      <c r="AU5127" s="253">
        <v>11811.054146779699</v>
      </c>
      <c r="AV5127" s="163">
        <f t="shared" si="4105"/>
        <v>141732.64976135653</v>
      </c>
      <c r="AW5127" s="168">
        <f t="shared" si="4106"/>
        <v>0</v>
      </c>
      <c r="AY5127" s="163">
        <f t="shared" si="4107"/>
        <v>35433.162440339132</v>
      </c>
      <c r="AZ5127" s="163">
        <f t="shared" si="4108"/>
        <v>35433.162440339132</v>
      </c>
      <c r="BA5127" s="163">
        <f t="shared" si="4109"/>
        <v>35433.162440339132</v>
      </c>
      <c r="BB5127" s="163">
        <f t="shared" si="4110"/>
        <v>35433.162440339118</v>
      </c>
      <c r="BC5127" s="163">
        <f t="shared" si="4111"/>
        <v>141732.64976135653</v>
      </c>
      <c r="BD5127" s="163">
        <f t="shared" si="4112"/>
        <v>0</v>
      </c>
    </row>
    <row r="5128" spans="2:56" x14ac:dyDescent="0.3">
      <c r="B5128" s="169" t="s">
        <v>60</v>
      </c>
      <c r="C5128" s="248">
        <v>116600</v>
      </c>
      <c r="D5128" s="249">
        <v>113530</v>
      </c>
      <c r="E5128" s="172">
        <f t="shared" si="4098"/>
        <v>0.97367066895368781</v>
      </c>
      <c r="F5128" s="248">
        <v>206283</v>
      </c>
      <c r="G5128" s="249">
        <v>183564</v>
      </c>
      <c r="H5128" s="172">
        <f t="shared" si="4099"/>
        <v>0.8898648943441777</v>
      </c>
      <c r="I5128" s="248">
        <v>171261</v>
      </c>
      <c r="J5128" s="250">
        <v>171177.29</v>
      </c>
      <c r="K5128" s="174">
        <f t="shared" si="4100"/>
        <v>0.99951121387823272</v>
      </c>
      <c r="L5128" s="248">
        <v>632493</v>
      </c>
      <c r="M5128" s="250">
        <v>607493</v>
      </c>
      <c r="N5128" s="251"/>
      <c r="O5128" s="248">
        <v>750271.86143871688</v>
      </c>
      <c r="P5128" s="251"/>
      <c r="Q5128" s="166">
        <f t="shared" si="4101"/>
        <v>750271.86143871688</v>
      </c>
      <c r="R5128" s="251"/>
      <c r="S5128" s="251"/>
      <c r="T5128" s="167">
        <f t="shared" si="4113"/>
        <v>750271.86143871688</v>
      </c>
      <c r="U5128" s="157"/>
      <c r="V5128" s="248"/>
      <c r="W5128" s="251"/>
      <c r="X5128" s="166">
        <f t="shared" si="4102"/>
        <v>0</v>
      </c>
      <c r="Y5128" s="251"/>
      <c r="Z5128" s="251"/>
      <c r="AA5128" s="167">
        <f t="shared" si="4114"/>
        <v>0</v>
      </c>
      <c r="AB5128" s="157"/>
      <c r="AC5128" s="248"/>
      <c r="AD5128" s="251"/>
      <c r="AE5128" s="166">
        <f t="shared" si="4103"/>
        <v>0</v>
      </c>
      <c r="AF5128" s="251"/>
      <c r="AG5128" s="251"/>
      <c r="AH5128" s="167">
        <f t="shared" si="4115"/>
        <v>0</v>
      </c>
      <c r="AJ5128" s="252">
        <f>T5128/12</f>
        <v>62522.655119893076</v>
      </c>
      <c r="AK5128" s="253">
        <v>62522.655119893076</v>
      </c>
      <c r="AL5128" s="254">
        <v>62522.655119893076</v>
      </c>
      <c r="AM5128" s="253">
        <v>62522.655119893076</v>
      </c>
      <c r="AN5128" s="254">
        <v>62522.655119893076</v>
      </c>
      <c r="AO5128" s="253">
        <v>62522.655119893076</v>
      </c>
      <c r="AP5128" s="254">
        <v>62522.655119893076</v>
      </c>
      <c r="AQ5128" s="253">
        <v>62522.655119893076</v>
      </c>
      <c r="AR5128" s="254">
        <v>62522.655119893076</v>
      </c>
      <c r="AS5128" s="253">
        <v>62522.655119893076</v>
      </c>
      <c r="AT5128" s="254">
        <v>62522.655119893076</v>
      </c>
      <c r="AU5128" s="253">
        <v>62522.655119893097</v>
      </c>
      <c r="AV5128" s="163">
        <f t="shared" si="4105"/>
        <v>750271.86143871688</v>
      </c>
      <c r="AW5128" s="168">
        <f t="shared" si="4106"/>
        <v>0</v>
      </c>
      <c r="AY5128" s="163">
        <f t="shared" si="4107"/>
        <v>187567.96535967922</v>
      </c>
      <c r="AZ5128" s="163">
        <f t="shared" si="4108"/>
        <v>187567.96535967922</v>
      </c>
      <c r="BA5128" s="163">
        <f t="shared" si="4109"/>
        <v>187567.96535967922</v>
      </c>
      <c r="BB5128" s="163">
        <f t="shared" si="4110"/>
        <v>187567.96535967925</v>
      </c>
      <c r="BC5128" s="163">
        <f t="shared" si="4111"/>
        <v>750271.86143871699</v>
      </c>
      <c r="BD5128" s="163">
        <f t="shared" si="4112"/>
        <v>0</v>
      </c>
    </row>
    <row r="5129" spans="2:56" x14ac:dyDescent="0.3">
      <c r="B5129" s="159" t="s">
        <v>61</v>
      </c>
      <c r="C5129" s="160">
        <f>SUM(C5130:C5133)</f>
        <v>283236</v>
      </c>
      <c r="D5129" s="161">
        <f>SUM(D5130:D5133)</f>
        <v>256325.46000000002</v>
      </c>
      <c r="E5129" s="162">
        <f t="shared" si="4098"/>
        <v>0.90498898445112919</v>
      </c>
      <c r="F5129" s="160">
        <f>SUM(F5130:F5133)</f>
        <v>368592</v>
      </c>
      <c r="G5129" s="161">
        <f>SUM(G5130:G5133)</f>
        <v>337186.17</v>
      </c>
      <c r="H5129" s="162">
        <f t="shared" si="4099"/>
        <v>0.91479513934105994</v>
      </c>
      <c r="I5129" s="160">
        <f>SUM(I5130:I5133)</f>
        <v>399774</v>
      </c>
      <c r="J5129" s="163">
        <f>SUM(J5130:J5133)</f>
        <v>381725.55999999994</v>
      </c>
      <c r="K5129" s="164">
        <f t="shared" si="4100"/>
        <v>0.95485339216657394</v>
      </c>
      <c r="L5129" s="160">
        <f>SUM(L5130:L5133)</f>
        <v>1432018</v>
      </c>
      <c r="M5129" s="163">
        <f>SUM(M5130:M5133)</f>
        <v>1342018</v>
      </c>
      <c r="N5129" s="165">
        <f>SUM(N5130:N5133)</f>
        <v>0</v>
      </c>
      <c r="O5129" s="160">
        <f>SUM(O5130:O5133)</f>
        <v>1773698.4750210433</v>
      </c>
      <c r="P5129" s="165">
        <f>SUM(P5130:P5133)</f>
        <v>0</v>
      </c>
      <c r="Q5129" s="166">
        <f t="shared" si="4101"/>
        <v>1773698.4750210433</v>
      </c>
      <c r="R5129" s="165">
        <f>SUM(R5130:R5133)</f>
        <v>0</v>
      </c>
      <c r="S5129" s="165">
        <f>SUM(S5130:S5133)</f>
        <v>0</v>
      </c>
      <c r="T5129" s="167">
        <f t="shared" si="4113"/>
        <v>1773698.4750210433</v>
      </c>
      <c r="U5129" s="157"/>
      <c r="V5129" s="160">
        <f>SUM(V5130:V5133)</f>
        <v>0</v>
      </c>
      <c r="W5129" s="165">
        <f>SUM(W5130:W5133)</f>
        <v>0</v>
      </c>
      <c r="X5129" s="166">
        <f t="shared" si="4102"/>
        <v>0</v>
      </c>
      <c r="Y5129" s="165">
        <f>SUM(Y5130:Y5133)</f>
        <v>0</v>
      </c>
      <c r="Z5129" s="165">
        <f>SUM(Z5130:Z5133)</f>
        <v>0</v>
      </c>
      <c r="AA5129" s="167">
        <f t="shared" si="4114"/>
        <v>0</v>
      </c>
      <c r="AB5129" s="157"/>
      <c r="AC5129" s="160">
        <f>SUM(AC5130:AC5133)</f>
        <v>0</v>
      </c>
      <c r="AD5129" s="165">
        <f>SUM(AD5130:AD5133)</f>
        <v>0</v>
      </c>
      <c r="AE5129" s="166">
        <f t="shared" si="4103"/>
        <v>0</v>
      </c>
      <c r="AF5129" s="165">
        <f>SUM(AF5130:AF5133)</f>
        <v>0</v>
      </c>
      <c r="AG5129" s="165">
        <f>SUM(AG5130:AG5133)</f>
        <v>0</v>
      </c>
      <c r="AH5129" s="167">
        <f t="shared" si="4115"/>
        <v>0</v>
      </c>
      <c r="AJ5129" s="161">
        <f t="shared" ref="AJ5129:AU5129" si="4118">SUM(AJ5130:AJ5133)</f>
        <v>147808.20625175361</v>
      </c>
      <c r="AK5129" s="163">
        <f t="shared" si="4118"/>
        <v>147808.20625175361</v>
      </c>
      <c r="AL5129" s="165">
        <f t="shared" si="4118"/>
        <v>147808.20625175361</v>
      </c>
      <c r="AM5129" s="163">
        <f t="shared" si="4118"/>
        <v>147808.20625175361</v>
      </c>
      <c r="AN5129" s="165">
        <f t="shared" si="4118"/>
        <v>147808.20625175361</v>
      </c>
      <c r="AO5129" s="163">
        <f t="shared" si="4118"/>
        <v>147808.20625175361</v>
      </c>
      <c r="AP5129" s="165">
        <f t="shared" si="4118"/>
        <v>147808.20625175361</v>
      </c>
      <c r="AQ5129" s="163">
        <f t="shared" si="4118"/>
        <v>147808.20625175361</v>
      </c>
      <c r="AR5129" s="165">
        <f t="shared" si="4118"/>
        <v>147808.20625175361</v>
      </c>
      <c r="AS5129" s="163">
        <f t="shared" si="4118"/>
        <v>147808.20625175361</v>
      </c>
      <c r="AT5129" s="165">
        <f t="shared" si="4118"/>
        <v>147808.20625175361</v>
      </c>
      <c r="AU5129" s="163">
        <f t="shared" si="4118"/>
        <v>147808.20625175361</v>
      </c>
      <c r="AV5129" s="163">
        <f t="shared" si="4105"/>
        <v>1773698.4750210429</v>
      </c>
      <c r="AW5129" s="168">
        <f t="shared" si="4106"/>
        <v>0</v>
      </c>
      <c r="AY5129" s="163">
        <f t="shared" si="4107"/>
        <v>443424.61875526083</v>
      </c>
      <c r="AZ5129" s="163">
        <f t="shared" si="4108"/>
        <v>443424.61875526083</v>
      </c>
      <c r="BA5129" s="163">
        <f t="shared" si="4109"/>
        <v>443424.61875526083</v>
      </c>
      <c r="BB5129" s="163">
        <f t="shared" si="4110"/>
        <v>443424.61875526083</v>
      </c>
      <c r="BC5129" s="163">
        <f t="shared" si="4111"/>
        <v>1773698.4750210433</v>
      </c>
      <c r="BD5129" s="163">
        <f t="shared" si="4112"/>
        <v>0</v>
      </c>
    </row>
    <row r="5130" spans="2:56" x14ac:dyDescent="0.3">
      <c r="B5130" s="169" t="s">
        <v>62</v>
      </c>
      <c r="C5130" s="248">
        <v>546</v>
      </c>
      <c r="D5130" s="249">
        <v>343.08</v>
      </c>
      <c r="E5130" s="172">
        <f t="shared" si="4098"/>
        <v>0.62835164835164836</v>
      </c>
      <c r="F5130" s="248">
        <v>498</v>
      </c>
      <c r="G5130" s="249">
        <v>429.68</v>
      </c>
      <c r="H5130" s="172">
        <f t="shared" si="4099"/>
        <v>0.86281124497991968</v>
      </c>
      <c r="I5130" s="248">
        <v>587</v>
      </c>
      <c r="J5130" s="250">
        <v>565.22</v>
      </c>
      <c r="K5130" s="174">
        <f t="shared" si="4100"/>
        <v>0.9628960817717207</v>
      </c>
      <c r="L5130" s="248">
        <v>1937</v>
      </c>
      <c r="M5130" s="250">
        <v>1937</v>
      </c>
      <c r="N5130" s="251"/>
      <c r="O5130" s="248">
        <v>2100.1288960000006</v>
      </c>
      <c r="P5130" s="251"/>
      <c r="Q5130" s="166">
        <f t="shared" si="4101"/>
        <v>2100.1288960000006</v>
      </c>
      <c r="R5130" s="251"/>
      <c r="S5130" s="251"/>
      <c r="T5130" s="167">
        <f t="shared" si="4113"/>
        <v>2100.1288960000006</v>
      </c>
      <c r="U5130" s="157"/>
      <c r="V5130" s="248"/>
      <c r="W5130" s="251"/>
      <c r="X5130" s="166">
        <f t="shared" si="4102"/>
        <v>0</v>
      </c>
      <c r="Y5130" s="251"/>
      <c r="Z5130" s="251"/>
      <c r="AA5130" s="167">
        <f t="shared" si="4114"/>
        <v>0</v>
      </c>
      <c r="AB5130" s="157"/>
      <c r="AC5130" s="248"/>
      <c r="AD5130" s="251"/>
      <c r="AE5130" s="166">
        <f t="shared" si="4103"/>
        <v>0</v>
      </c>
      <c r="AF5130" s="251"/>
      <c r="AG5130" s="251"/>
      <c r="AH5130" s="167">
        <f t="shared" si="4115"/>
        <v>0</v>
      </c>
      <c r="AJ5130" s="252">
        <f>T5130/12</f>
        <v>175.01074133333339</v>
      </c>
      <c r="AK5130" s="253">
        <v>175.01074133333339</v>
      </c>
      <c r="AL5130" s="254">
        <v>175.01074133333339</v>
      </c>
      <c r="AM5130" s="253">
        <v>175.01074133333339</v>
      </c>
      <c r="AN5130" s="254">
        <v>175.01074133333339</v>
      </c>
      <c r="AO5130" s="253">
        <v>175.01074133333339</v>
      </c>
      <c r="AP5130" s="254">
        <v>175.01074133333339</v>
      </c>
      <c r="AQ5130" s="253">
        <v>175.01074133333339</v>
      </c>
      <c r="AR5130" s="254">
        <v>175.01074133333339</v>
      </c>
      <c r="AS5130" s="253">
        <v>175.01074133333339</v>
      </c>
      <c r="AT5130" s="254">
        <v>175.01074133333339</v>
      </c>
      <c r="AU5130" s="253">
        <v>175.01074133333339</v>
      </c>
      <c r="AV5130" s="163">
        <f t="shared" si="4105"/>
        <v>2100.1288960000011</v>
      </c>
      <c r="AW5130" s="168">
        <f t="shared" si="4106"/>
        <v>0</v>
      </c>
      <c r="AY5130" s="163">
        <f t="shared" si="4107"/>
        <v>525.03222400000016</v>
      </c>
      <c r="AZ5130" s="163">
        <f t="shared" si="4108"/>
        <v>525.03222400000016</v>
      </c>
      <c r="BA5130" s="163">
        <f t="shared" si="4109"/>
        <v>525.03222400000016</v>
      </c>
      <c r="BB5130" s="163">
        <f t="shared" si="4110"/>
        <v>525.03222400000016</v>
      </c>
      <c r="BC5130" s="163">
        <f t="shared" si="4111"/>
        <v>2100.1288960000006</v>
      </c>
      <c r="BD5130" s="163">
        <f t="shared" si="4112"/>
        <v>0</v>
      </c>
    </row>
    <row r="5131" spans="2:56" x14ac:dyDescent="0.3">
      <c r="B5131" s="169" t="s">
        <v>63</v>
      </c>
      <c r="C5131" s="248">
        <v>79248</v>
      </c>
      <c r="D5131" s="249">
        <v>78876</v>
      </c>
      <c r="E5131" s="172">
        <f t="shared" si="4098"/>
        <v>0.9953058752271351</v>
      </c>
      <c r="F5131" s="248">
        <v>105156</v>
      </c>
      <c r="G5131" s="249">
        <v>96594</v>
      </c>
      <c r="H5131" s="172">
        <f t="shared" si="4099"/>
        <v>0.91857811251854393</v>
      </c>
      <c r="I5131" s="248">
        <v>104894</v>
      </c>
      <c r="J5131" s="250">
        <v>101646</v>
      </c>
      <c r="K5131" s="174">
        <f t="shared" si="4100"/>
        <v>0.96903540717295555</v>
      </c>
      <c r="L5131" s="248">
        <v>322257</v>
      </c>
      <c r="M5131" s="250">
        <v>322257</v>
      </c>
      <c r="N5131" s="251"/>
      <c r="O5131" s="248">
        <v>438262.77600000001</v>
      </c>
      <c r="P5131" s="251"/>
      <c r="Q5131" s="166">
        <f t="shared" si="4101"/>
        <v>438262.77600000001</v>
      </c>
      <c r="R5131" s="251"/>
      <c r="S5131" s="251"/>
      <c r="T5131" s="167">
        <f t="shared" si="4113"/>
        <v>438262.77600000001</v>
      </c>
      <c r="U5131" s="157"/>
      <c r="V5131" s="248"/>
      <c r="W5131" s="251"/>
      <c r="X5131" s="166">
        <f t="shared" si="4102"/>
        <v>0</v>
      </c>
      <c r="Y5131" s="251"/>
      <c r="Z5131" s="251"/>
      <c r="AA5131" s="167">
        <f t="shared" si="4114"/>
        <v>0</v>
      </c>
      <c r="AB5131" s="157"/>
      <c r="AC5131" s="248"/>
      <c r="AD5131" s="251"/>
      <c r="AE5131" s="166">
        <f t="shared" si="4103"/>
        <v>0</v>
      </c>
      <c r="AF5131" s="251"/>
      <c r="AG5131" s="251"/>
      <c r="AH5131" s="167">
        <f t="shared" si="4115"/>
        <v>0</v>
      </c>
      <c r="AJ5131" s="252">
        <f>T5131/12</f>
        <v>36521.898000000001</v>
      </c>
      <c r="AK5131" s="253">
        <v>36521.898000000001</v>
      </c>
      <c r="AL5131" s="254">
        <v>36521.898000000001</v>
      </c>
      <c r="AM5131" s="253">
        <v>36521.898000000001</v>
      </c>
      <c r="AN5131" s="254">
        <v>36521.898000000001</v>
      </c>
      <c r="AO5131" s="253">
        <v>36521.898000000001</v>
      </c>
      <c r="AP5131" s="254">
        <v>36521.898000000001</v>
      </c>
      <c r="AQ5131" s="253">
        <v>36521.898000000001</v>
      </c>
      <c r="AR5131" s="254">
        <v>36521.898000000001</v>
      </c>
      <c r="AS5131" s="253">
        <v>36521.898000000001</v>
      </c>
      <c r="AT5131" s="254">
        <v>36521.898000000001</v>
      </c>
      <c r="AU5131" s="253">
        <v>36521.898000000001</v>
      </c>
      <c r="AV5131" s="163">
        <f t="shared" si="4105"/>
        <v>438262.7759999999</v>
      </c>
      <c r="AW5131" s="168">
        <f t="shared" si="4106"/>
        <v>0</v>
      </c>
      <c r="AY5131" s="163">
        <f t="shared" si="4107"/>
        <v>109565.694</v>
      </c>
      <c r="AZ5131" s="163">
        <f t="shared" si="4108"/>
        <v>109565.694</v>
      </c>
      <c r="BA5131" s="163">
        <f t="shared" si="4109"/>
        <v>109565.694</v>
      </c>
      <c r="BB5131" s="163">
        <f t="shared" si="4110"/>
        <v>109565.694</v>
      </c>
      <c r="BC5131" s="163">
        <f t="shared" si="4111"/>
        <v>438262.77600000001</v>
      </c>
      <c r="BD5131" s="163">
        <f t="shared" si="4112"/>
        <v>0</v>
      </c>
    </row>
    <row r="5132" spans="2:56" x14ac:dyDescent="0.3">
      <c r="B5132" s="169" t="s">
        <v>64</v>
      </c>
      <c r="C5132" s="248">
        <v>203442</v>
      </c>
      <c r="D5132" s="249">
        <v>177106.38</v>
      </c>
      <c r="E5132" s="172">
        <f t="shared" si="4098"/>
        <v>0.87054973899194854</v>
      </c>
      <c r="F5132" s="248">
        <v>262938</v>
      </c>
      <c r="G5132" s="249">
        <v>240162.49</v>
      </c>
      <c r="H5132" s="172">
        <f t="shared" si="4099"/>
        <v>0.91338068289863006</v>
      </c>
      <c r="I5132" s="248">
        <v>294293</v>
      </c>
      <c r="J5132" s="250">
        <v>279514.33999999997</v>
      </c>
      <c r="K5132" s="174">
        <f t="shared" si="4100"/>
        <v>0.94978249567607786</v>
      </c>
      <c r="L5132" s="248">
        <v>1107824</v>
      </c>
      <c r="M5132" s="250">
        <v>1017824</v>
      </c>
      <c r="N5132" s="251"/>
      <c r="O5132" s="248">
        <v>1333335.5701250434</v>
      </c>
      <c r="P5132" s="251"/>
      <c r="Q5132" s="166">
        <f t="shared" si="4101"/>
        <v>1333335.5701250434</v>
      </c>
      <c r="R5132" s="251"/>
      <c r="S5132" s="251"/>
      <c r="T5132" s="167">
        <f t="shared" si="4113"/>
        <v>1333335.5701250434</v>
      </c>
      <c r="U5132" s="157"/>
      <c r="V5132" s="248"/>
      <c r="W5132" s="251"/>
      <c r="X5132" s="166">
        <f t="shared" si="4102"/>
        <v>0</v>
      </c>
      <c r="Y5132" s="251"/>
      <c r="Z5132" s="251"/>
      <c r="AA5132" s="167">
        <f t="shared" si="4114"/>
        <v>0</v>
      </c>
      <c r="AB5132" s="157"/>
      <c r="AC5132" s="248"/>
      <c r="AD5132" s="251"/>
      <c r="AE5132" s="166">
        <f t="shared" si="4103"/>
        <v>0</v>
      </c>
      <c r="AF5132" s="251"/>
      <c r="AG5132" s="251"/>
      <c r="AH5132" s="167">
        <f t="shared" si="4115"/>
        <v>0</v>
      </c>
      <c r="AJ5132" s="252">
        <f>T5132/12</f>
        <v>111111.29751042028</v>
      </c>
      <c r="AK5132" s="253">
        <v>111111.29751042028</v>
      </c>
      <c r="AL5132" s="254">
        <v>111111.29751042028</v>
      </c>
      <c r="AM5132" s="253">
        <v>111111.29751042028</v>
      </c>
      <c r="AN5132" s="254">
        <v>111111.29751042028</v>
      </c>
      <c r="AO5132" s="253">
        <v>111111.29751042028</v>
      </c>
      <c r="AP5132" s="254">
        <v>111111.29751042028</v>
      </c>
      <c r="AQ5132" s="253">
        <v>111111.29751042028</v>
      </c>
      <c r="AR5132" s="254">
        <v>111111.29751042028</v>
      </c>
      <c r="AS5132" s="253">
        <v>111111.29751042028</v>
      </c>
      <c r="AT5132" s="254">
        <v>111111.29751042028</v>
      </c>
      <c r="AU5132" s="253">
        <v>111111.29751042028</v>
      </c>
      <c r="AV5132" s="163">
        <f t="shared" si="4105"/>
        <v>1333335.5701250434</v>
      </c>
      <c r="AW5132" s="168">
        <f t="shared" si="4106"/>
        <v>0</v>
      </c>
      <c r="AY5132" s="163">
        <f t="shared" si="4107"/>
        <v>333333.89253126085</v>
      </c>
      <c r="AZ5132" s="163">
        <f t="shared" si="4108"/>
        <v>333333.89253126085</v>
      </c>
      <c r="BA5132" s="163">
        <f t="shared" si="4109"/>
        <v>333333.89253126085</v>
      </c>
      <c r="BB5132" s="163">
        <f t="shared" si="4110"/>
        <v>333333.89253126085</v>
      </c>
      <c r="BC5132" s="163">
        <f t="shared" si="4111"/>
        <v>1333335.5701250434</v>
      </c>
      <c r="BD5132" s="163">
        <f t="shared" si="4112"/>
        <v>0</v>
      </c>
    </row>
    <row r="5133" spans="2:56" x14ac:dyDescent="0.3">
      <c r="B5133" s="169" t="s">
        <v>65</v>
      </c>
      <c r="C5133" s="248"/>
      <c r="D5133" s="249"/>
      <c r="E5133" s="172">
        <f t="shared" si="4098"/>
        <v>0</v>
      </c>
      <c r="F5133" s="248"/>
      <c r="G5133" s="249"/>
      <c r="H5133" s="172">
        <f t="shared" si="4099"/>
        <v>0</v>
      </c>
      <c r="I5133" s="248"/>
      <c r="J5133" s="250"/>
      <c r="K5133" s="174">
        <f t="shared" si="4100"/>
        <v>0</v>
      </c>
      <c r="L5133" s="248"/>
      <c r="M5133" s="250"/>
      <c r="N5133" s="251"/>
      <c r="O5133" s="248"/>
      <c r="P5133" s="251"/>
      <c r="Q5133" s="166">
        <f t="shared" si="4101"/>
        <v>0</v>
      </c>
      <c r="R5133" s="251"/>
      <c r="S5133" s="251"/>
      <c r="T5133" s="167">
        <f t="shared" si="4113"/>
        <v>0</v>
      </c>
      <c r="U5133" s="157"/>
      <c r="V5133" s="248"/>
      <c r="W5133" s="251"/>
      <c r="X5133" s="166">
        <f t="shared" si="4102"/>
        <v>0</v>
      </c>
      <c r="Y5133" s="251"/>
      <c r="Z5133" s="251"/>
      <c r="AA5133" s="167">
        <f t="shared" si="4114"/>
        <v>0</v>
      </c>
      <c r="AB5133" s="157"/>
      <c r="AC5133" s="248"/>
      <c r="AD5133" s="251"/>
      <c r="AE5133" s="166">
        <f t="shared" si="4103"/>
        <v>0</v>
      </c>
      <c r="AF5133" s="251"/>
      <c r="AG5133" s="251"/>
      <c r="AH5133" s="167">
        <f t="shared" si="4115"/>
        <v>0</v>
      </c>
      <c r="AJ5133" s="252"/>
      <c r="AK5133" s="253"/>
      <c r="AL5133" s="254"/>
      <c r="AM5133" s="253"/>
      <c r="AN5133" s="254"/>
      <c r="AO5133" s="253"/>
      <c r="AP5133" s="254"/>
      <c r="AQ5133" s="253"/>
      <c r="AR5133" s="254"/>
      <c r="AS5133" s="253"/>
      <c r="AT5133" s="254"/>
      <c r="AU5133" s="253"/>
      <c r="AV5133" s="163">
        <f t="shared" si="4105"/>
        <v>0</v>
      </c>
      <c r="AW5133" s="168">
        <f t="shared" si="4106"/>
        <v>0</v>
      </c>
      <c r="AY5133" s="163">
        <f t="shared" si="4107"/>
        <v>0</v>
      </c>
      <c r="AZ5133" s="163">
        <f t="shared" si="4108"/>
        <v>0</v>
      </c>
      <c r="BA5133" s="163">
        <f t="shared" si="4109"/>
        <v>0</v>
      </c>
      <c r="BB5133" s="163">
        <f t="shared" si="4110"/>
        <v>0</v>
      </c>
      <c r="BC5133" s="163">
        <f t="shared" si="4111"/>
        <v>0</v>
      </c>
      <c r="BD5133" s="163">
        <f t="shared" si="4112"/>
        <v>0</v>
      </c>
    </row>
    <row r="5134" spans="2:56" x14ac:dyDescent="0.3">
      <c r="B5134" s="176" t="s">
        <v>66</v>
      </c>
      <c r="C5134" s="83">
        <f>SUM(C5135,C5137,C5141,C5146,C5148,C5150,C5152,C5159,C5166,C5171,C5174,C5176,C5179,C5181,C5185,C5189,C5191,C5197,C5199,C5201,C5203,C5205,C5207,C5209,C5211,C5213,C5215,C5217,C5219,C5229,C5237,C5239,C5244,C5246,C5253,C5255,C5261,C5263)</f>
        <v>21270</v>
      </c>
      <c r="D5134" s="84">
        <f>SUM(D5135,D5137,D5141,D5146,D5148,D5150,D5152,D5159,D5166,D5171,D5174,D5176,D5179,D5181,D5185,D5189,D5191,D5197,D5199,D5201,D5203,D5205,D5207,D5209,D5211,D5213,D5215,D5217,D5219,D5229,D5237,D5239,D5244,D5246,D5253,D5255,D5261,D5263)</f>
        <v>8294.0600000000013</v>
      </c>
      <c r="E5134" s="85">
        <f t="shared" si="4098"/>
        <v>0.38994170192759764</v>
      </c>
      <c r="F5134" s="83">
        <f>SUM(F5135,F5137,F5141,F5146,F5148,F5150,F5152,F5159,F5166,F5171,F5174,F5176,F5179,F5181,F5185,F5189,F5191,F5197,F5199,F5201,F5203,F5205,F5207,F5209,F5211,F5213,F5215,F5217,F5219,F5229,F5237,F5239,F5244,F5246,F5253,F5255,F5261,F5263)</f>
        <v>94043</v>
      </c>
      <c r="G5134" s="84">
        <f>SUM(G5135,G5137,G5141,G5146,G5148,G5150,G5152,G5159,G5166,G5171,G5174,G5176,G5179,G5181,G5185,G5189,G5191,G5197,G5199,G5201,G5203,G5205,G5207,G5209,G5211,G5213,G5215,G5217,G5219,G5229,G5237,G5239,G5244,G5246,G5253,G5255,G5261,G5263)</f>
        <v>90489.75</v>
      </c>
      <c r="H5134" s="85">
        <f t="shared" si="4099"/>
        <v>0.96221675191135969</v>
      </c>
      <c r="I5134" s="83">
        <f>SUM(I5135,I5137,I5141,I5146,I5148,I5150,I5152,I5159,I5166,I5171,I5174,I5176,I5179,I5181,I5185,I5189,I5191,I5197,I5199,I5201,I5203,I5205,I5207,I5209,I5211,I5213,I5215,I5217,I5219,I5229,I5237,I5239,I5244,I5246,I5253,I5255,I5261,I5263)</f>
        <v>98734</v>
      </c>
      <c r="J5134" s="86">
        <f>SUM(J5135,J5137,J5141,J5146,J5148,J5150,J5152,J5159,J5166,J5171,J5174,J5176,J5179,J5181,J5185,J5189,J5191,J5197,J5199,J5201,J5203,J5205,J5207,J5209,J5211,J5213,J5215,J5217,J5219,J5229,J5237,J5239,J5244,J5246,J5253,J5255,J5261,J5263)</f>
        <v>98676.34</v>
      </c>
      <c r="K5134" s="87">
        <f t="shared" si="4100"/>
        <v>0.99941600664411445</v>
      </c>
      <c r="L5134" s="83">
        <f>SUM(L5135,L5137,L5141,L5146,L5148,L5150,L5152,L5159,L5166,L5171,L5174,L5176,L5179,L5181,L5185,L5189,L5191,L5197,L5199,L5201,L5203,L5205,L5207,L5209,L5211,L5213,L5215,L5217,L5219,L5229,L5237,L5239,L5244,L5246,L5253,L5255,L5261,L5263)</f>
        <v>96948</v>
      </c>
      <c r="M5134" s="86">
        <f>SUM(M5135,M5137,M5141,M5146,M5148,M5150,M5152,M5159,M5166,M5171,M5174,M5176,M5179,M5181,M5185,M5189,M5191,M5197,M5199,M5201,M5203,M5205,M5207,M5209,M5211,M5213,M5215,M5217,M5219,M5229,M5237,M5239,M5244,M5246,M5253,M5255,M5261,M5263)</f>
        <v>118248</v>
      </c>
      <c r="N5134" s="88">
        <f>SUM(N5135,N5137,N5141,N5146,N5148,N5150,N5152,N5159,N5166,N5171,N5174,N5176,N5179,N5181,N5185,N5189,N5191,N5197,N5199,N5201,N5203,N5205,N5207,N5209,N5211,N5213,N5215,N5217,N5219,N5229,N5237,N5239,N5244,N5246,N5253,N5255,N5261,N5263)</f>
        <v>0</v>
      </c>
      <c r="O5134" s="83">
        <f>SUM(O5135,O5137,O5141,O5146,O5148,O5150,O5152,O5159,O5166,O5171,O5174,O5176,O5179,O5181,O5185,O5189,O5191,O5197,O5199,O5201,O5203,O5205,O5207,O5209,O5211,O5213,O5215,O5217,O5219,O5229,O5237,O5239,O5244,O5246,O5253,O5255,O5261,O5263)</f>
        <v>60000</v>
      </c>
      <c r="P5134" s="88">
        <f>SUM(P5135,P5137,P5141,P5146,P5148,P5150,P5152,P5159,P5166,P5171,P5174,P5176,P5179,P5181,P5185,P5189,P5191,P5197,P5199,P5201,P5203,P5205,P5207,P5209,P5211,P5213,P5215,P5217,P5219,P5229,P5237,P5239,P5244,P5246,P5253,P5255,P5261,P5263)</f>
        <v>26000</v>
      </c>
      <c r="Q5134" s="177">
        <f t="shared" si="4101"/>
        <v>86000</v>
      </c>
      <c r="R5134" s="88">
        <f>SUM(R5135,R5137,R5141,R5146,R5148,R5150,R5152,R5159,R5166,R5171,R5174,R5176,R5179,R5181,R5185,R5189,R5191,R5197,R5199,R5201,R5203,R5205,R5207,R5209,R5211,R5213,R5215,R5217,R5219,R5229,R5237,R5239,R5244,R5246,R5253,R5255,R5261,R5263)</f>
        <v>0</v>
      </c>
      <c r="S5134" s="88">
        <f>SUM(S5135,S5137,S5141,S5146,S5148,S5150,S5152,S5159,S5166,S5171,S5174,S5176,S5179,S5181,S5185,S5189,S5191,S5197,S5199,S5201,S5203,S5205,S5207,S5209,S5211,S5213,S5215,S5217,S5219,S5229,S5237,S5239,S5244,S5246,S5253,S5255,S5261,S5263)</f>
        <v>0</v>
      </c>
      <c r="T5134" s="178">
        <f t="shared" si="4113"/>
        <v>86000</v>
      </c>
      <c r="U5134" s="157"/>
      <c r="V5134" s="83">
        <f>SUM(V5135,V5137,V5141,V5146,V5148,V5150,V5152,V5159,V5166,V5171,V5174,V5176,V5179,V5181,V5185,V5189,V5191,V5197,V5199,V5201,V5203,V5205,V5207,V5209,V5211,V5213,V5215,V5217,V5219,V5229,V5237,V5239,V5244,V5246,V5253,V5255,V5261,V5263)</f>
        <v>60000</v>
      </c>
      <c r="W5134" s="88">
        <f>SUM(W5135,W5137,W5141,W5146,W5148,W5150,W5152,W5159,W5166,W5171,W5174,W5176,W5179,W5181,W5185,W5189,W5191,W5197,W5199,W5201,W5203,W5205,W5207,W5209,W5211,W5213,W5215,W5217,W5219,W5229,W5237,W5239,W5244,W5246,W5253,W5255,W5261,W5263)</f>
        <v>0</v>
      </c>
      <c r="X5134" s="177">
        <f t="shared" si="4102"/>
        <v>60000</v>
      </c>
      <c r="Y5134" s="88">
        <f>SUM(Y5135,Y5137,Y5141,Y5146,Y5148,Y5150,Y5152,Y5159,Y5166,Y5171,Y5174,Y5176,Y5179,Y5181,Y5185,Y5189,Y5191,Y5197,Y5199,Y5201,Y5203,Y5205,Y5207,Y5209,Y5211,Y5213,Y5215,Y5217,Y5219,Y5229,Y5237,Y5239,Y5244,Y5246,Y5253,Y5255,Y5261,Y5263)</f>
        <v>0</v>
      </c>
      <c r="Z5134" s="88">
        <f>SUM(Z5135,Z5137,Z5141,Z5146,Z5148,Z5150,Z5152,Z5159,Z5166,Z5171,Z5174,Z5176,Z5179,Z5181,Z5185,Z5189,Z5191,Z5197,Z5199,Z5201,Z5203,Z5205,Z5207,Z5209,Z5211,Z5213,Z5215,Z5217,Z5219,Z5229,Z5237,Z5239,Z5244,Z5246,Z5253,Z5255,Z5261,Z5263)</f>
        <v>0</v>
      </c>
      <c r="AA5134" s="178">
        <f t="shared" si="4114"/>
        <v>60000</v>
      </c>
      <c r="AB5134" s="157"/>
      <c r="AC5134" s="83">
        <f>SUM(AC5135,AC5137,AC5141,AC5146,AC5148,AC5150,AC5152,AC5159,AC5166,AC5171,AC5174,AC5176,AC5179,AC5181,AC5185,AC5189,AC5191,AC5197,AC5199,AC5201,AC5203,AC5205,AC5207,AC5209,AC5211,AC5213,AC5215,AC5217,AC5219,AC5229,AC5237,AC5239,AC5244,AC5246,AC5253,AC5255,AC5261,AC5263)</f>
        <v>62694</v>
      </c>
      <c r="AD5134" s="88">
        <f>SUM(AD5135,AD5137,AD5141,AD5146,AD5148,AD5150,AD5152,AD5159,AD5166,AD5171,AD5174,AD5176,AD5179,AD5181,AD5185,AD5189,AD5191,AD5197,AD5199,AD5201,AD5203,AD5205,AD5207,AD5209,AD5211,AD5213,AD5215,AD5217,AD5219,AD5229,AD5237,AD5239,AD5244,AD5246,AD5253,AD5255,AD5261,AD5263)</f>
        <v>0</v>
      </c>
      <c r="AE5134" s="177">
        <f t="shared" si="4103"/>
        <v>62694</v>
      </c>
      <c r="AF5134" s="88">
        <f>SUM(AF5135,AF5137,AF5141,AF5146,AF5148,AF5150,AF5152,AF5159,AF5166,AF5171,AF5174,AF5176,AF5179,AF5181,AF5185,AF5189,AF5191,AF5197,AF5199,AF5201,AF5203,AF5205,AF5207,AF5209,AF5211,AF5213,AF5215,AF5217,AF5219,AF5229,AF5237,AF5239,AF5244,AF5246,AF5253,AF5255,AF5261,AF5263)</f>
        <v>0</v>
      </c>
      <c r="AG5134" s="88">
        <f>SUM(AG5135,AG5137,AG5141,AG5146,AG5148,AG5150,AG5152,AG5159,AG5166,AG5171,AG5174,AG5176,AG5179,AG5181,AG5185,AG5189,AG5191,AG5197,AG5199,AG5201,AG5203,AG5205,AG5207,AG5209,AG5211,AG5213,AG5215,AG5217,AG5219,AG5229,AG5237,AG5239,AG5244,AG5246,AG5253,AG5255,AG5261,AG5263)</f>
        <v>0</v>
      </c>
      <c r="AH5134" s="178">
        <f t="shared" si="4115"/>
        <v>62694</v>
      </c>
      <c r="AJ5134" s="84">
        <f t="shared" ref="AJ5134:AU5134" si="4119">SUM(AJ5135,AJ5137,AJ5141,AJ5146,AJ5148,AJ5150,AJ5152,AJ5159,AJ5166,AJ5171,AJ5174,AJ5176,AJ5179,AJ5181,AJ5185,AJ5189,AJ5191,AJ5197,AJ5199,AJ5201,AJ5203,AJ5205,AJ5207,AJ5209,AJ5211,AJ5213,AJ5215,AJ5217,AJ5219,AJ5229,AJ5237,AJ5239,AJ5244,AJ5246,AJ5253,AJ5255,AJ5261,AJ5263)</f>
        <v>10700</v>
      </c>
      <c r="AK5134" s="86">
        <f t="shared" si="4119"/>
        <v>2000</v>
      </c>
      <c r="AL5134" s="88">
        <f t="shared" si="4119"/>
        <v>0</v>
      </c>
      <c r="AM5134" s="86">
        <f t="shared" si="4119"/>
        <v>11475</v>
      </c>
      <c r="AN5134" s="88">
        <f t="shared" si="4119"/>
        <v>4800</v>
      </c>
      <c r="AO5134" s="86">
        <f t="shared" si="4119"/>
        <v>0</v>
      </c>
      <c r="AP5134" s="88">
        <f t="shared" si="4119"/>
        <v>13900</v>
      </c>
      <c r="AQ5134" s="86">
        <f t="shared" si="4119"/>
        <v>0</v>
      </c>
      <c r="AR5134" s="88">
        <f t="shared" si="4119"/>
        <v>3775</v>
      </c>
      <c r="AS5134" s="86">
        <f t="shared" si="4119"/>
        <v>14050</v>
      </c>
      <c r="AT5134" s="88">
        <f t="shared" si="4119"/>
        <v>775</v>
      </c>
      <c r="AU5134" s="86">
        <f t="shared" si="4119"/>
        <v>24525</v>
      </c>
      <c r="AV5134" s="86">
        <f t="shared" si="4105"/>
        <v>86000</v>
      </c>
      <c r="AW5134" s="93">
        <f t="shared" si="4106"/>
        <v>0</v>
      </c>
      <c r="AY5134" s="86">
        <f t="shared" si="4107"/>
        <v>12700</v>
      </c>
      <c r="AZ5134" s="86">
        <f t="shared" si="4108"/>
        <v>16275</v>
      </c>
      <c r="BA5134" s="86">
        <f t="shared" si="4109"/>
        <v>17675</v>
      </c>
      <c r="BB5134" s="86">
        <f t="shared" si="4110"/>
        <v>39350</v>
      </c>
      <c r="BC5134" s="86">
        <f t="shared" si="4111"/>
        <v>86000</v>
      </c>
      <c r="BD5134" s="86">
        <f t="shared" si="4112"/>
        <v>0</v>
      </c>
    </row>
    <row r="5135" spans="2:56" x14ac:dyDescent="0.3">
      <c r="B5135" s="179" t="s">
        <v>67</v>
      </c>
      <c r="C5135" s="83">
        <f>SUM(C5136)</f>
        <v>0</v>
      </c>
      <c r="D5135" s="84">
        <f>SUM(D5136)</f>
        <v>0</v>
      </c>
      <c r="E5135" s="85">
        <f t="shared" si="4098"/>
        <v>0</v>
      </c>
      <c r="F5135" s="83">
        <f>SUM(F5136)</f>
        <v>0</v>
      </c>
      <c r="G5135" s="84">
        <f>SUM(G5136)</f>
        <v>0</v>
      </c>
      <c r="H5135" s="85">
        <f t="shared" si="4099"/>
        <v>0</v>
      </c>
      <c r="I5135" s="83">
        <f>SUM(I5136)</f>
        <v>0</v>
      </c>
      <c r="J5135" s="86">
        <f>SUM(J5136)</f>
        <v>0</v>
      </c>
      <c r="K5135" s="87">
        <f t="shared" si="4100"/>
        <v>0</v>
      </c>
      <c r="L5135" s="83">
        <f>SUM(L5136)</f>
        <v>0</v>
      </c>
      <c r="M5135" s="86">
        <f>SUM(M5136)</f>
        <v>0</v>
      </c>
      <c r="N5135" s="88">
        <f>SUM(N5136)</f>
        <v>0</v>
      </c>
      <c r="O5135" s="83">
        <f>SUM(O5136)</f>
        <v>0</v>
      </c>
      <c r="P5135" s="88">
        <f>SUM(P5136)</f>
        <v>0</v>
      </c>
      <c r="Q5135" s="177">
        <f t="shared" si="4101"/>
        <v>0</v>
      </c>
      <c r="R5135" s="88">
        <f>SUM(R5136)</f>
        <v>0</v>
      </c>
      <c r="S5135" s="88">
        <f>SUM(S5136)</f>
        <v>0</v>
      </c>
      <c r="T5135" s="178">
        <f t="shared" si="4113"/>
        <v>0</v>
      </c>
      <c r="U5135" s="157"/>
      <c r="V5135" s="83">
        <f>SUM(V5136)</f>
        <v>0</v>
      </c>
      <c r="W5135" s="88">
        <f>SUM(W5136)</f>
        <v>0</v>
      </c>
      <c r="X5135" s="177">
        <f t="shared" si="4102"/>
        <v>0</v>
      </c>
      <c r="Y5135" s="88">
        <f>SUM(Y5136)</f>
        <v>0</v>
      </c>
      <c r="Z5135" s="88">
        <f>SUM(Z5136)</f>
        <v>0</v>
      </c>
      <c r="AA5135" s="178">
        <f t="shared" si="4114"/>
        <v>0</v>
      </c>
      <c r="AB5135" s="157"/>
      <c r="AC5135" s="83">
        <f>SUM(AC5136)</f>
        <v>0</v>
      </c>
      <c r="AD5135" s="88">
        <f>SUM(AD5136)</f>
        <v>0</v>
      </c>
      <c r="AE5135" s="177">
        <f t="shared" si="4103"/>
        <v>0</v>
      </c>
      <c r="AF5135" s="88">
        <f>SUM(AF5136)</f>
        <v>0</v>
      </c>
      <c r="AG5135" s="88">
        <f>SUM(AG5136)</f>
        <v>0</v>
      </c>
      <c r="AH5135" s="178">
        <f t="shared" si="4115"/>
        <v>0</v>
      </c>
      <c r="AJ5135" s="84">
        <f t="shared" ref="AJ5135:AU5135" si="4120">SUM(AJ5136)</f>
        <v>0</v>
      </c>
      <c r="AK5135" s="86">
        <f t="shared" si="4120"/>
        <v>0</v>
      </c>
      <c r="AL5135" s="88">
        <f t="shared" si="4120"/>
        <v>0</v>
      </c>
      <c r="AM5135" s="86">
        <f t="shared" si="4120"/>
        <v>0</v>
      </c>
      <c r="AN5135" s="88">
        <f t="shared" si="4120"/>
        <v>0</v>
      </c>
      <c r="AO5135" s="86">
        <f t="shared" si="4120"/>
        <v>0</v>
      </c>
      <c r="AP5135" s="88">
        <f t="shared" si="4120"/>
        <v>0</v>
      </c>
      <c r="AQ5135" s="86">
        <f t="shared" si="4120"/>
        <v>0</v>
      </c>
      <c r="AR5135" s="88">
        <f t="shared" si="4120"/>
        <v>0</v>
      </c>
      <c r="AS5135" s="86">
        <f t="shared" si="4120"/>
        <v>0</v>
      </c>
      <c r="AT5135" s="88">
        <f t="shared" si="4120"/>
        <v>0</v>
      </c>
      <c r="AU5135" s="86">
        <f t="shared" si="4120"/>
        <v>0</v>
      </c>
      <c r="AV5135" s="86">
        <f t="shared" si="4105"/>
        <v>0</v>
      </c>
      <c r="AW5135" s="93">
        <f t="shared" si="4106"/>
        <v>0</v>
      </c>
      <c r="AY5135" s="86">
        <f t="shared" si="4107"/>
        <v>0</v>
      </c>
      <c r="AZ5135" s="86">
        <f t="shared" si="4108"/>
        <v>0</v>
      </c>
      <c r="BA5135" s="86">
        <f t="shared" si="4109"/>
        <v>0</v>
      </c>
      <c r="BB5135" s="86">
        <f t="shared" si="4110"/>
        <v>0</v>
      </c>
      <c r="BC5135" s="86">
        <f t="shared" si="4111"/>
        <v>0</v>
      </c>
      <c r="BD5135" s="86">
        <f t="shared" si="4112"/>
        <v>0</v>
      </c>
    </row>
    <row r="5136" spans="2:56" x14ac:dyDescent="0.3">
      <c r="B5136" s="169" t="s">
        <v>68</v>
      </c>
      <c r="C5136" s="248"/>
      <c r="D5136" s="249"/>
      <c r="E5136" s="172">
        <f t="shared" si="4098"/>
        <v>0</v>
      </c>
      <c r="F5136" s="248"/>
      <c r="G5136" s="249"/>
      <c r="H5136" s="172">
        <f t="shared" si="4099"/>
        <v>0</v>
      </c>
      <c r="I5136" s="248"/>
      <c r="J5136" s="250"/>
      <c r="K5136" s="174">
        <f t="shared" si="4100"/>
        <v>0</v>
      </c>
      <c r="L5136" s="248"/>
      <c r="M5136" s="250"/>
      <c r="N5136" s="251"/>
      <c r="O5136" s="248"/>
      <c r="P5136" s="251"/>
      <c r="Q5136" s="166">
        <f t="shared" si="4101"/>
        <v>0</v>
      </c>
      <c r="R5136" s="251"/>
      <c r="S5136" s="251"/>
      <c r="T5136" s="167">
        <f t="shared" si="4113"/>
        <v>0</v>
      </c>
      <c r="U5136" s="157"/>
      <c r="V5136" s="248"/>
      <c r="W5136" s="251"/>
      <c r="X5136" s="166">
        <f t="shared" si="4102"/>
        <v>0</v>
      </c>
      <c r="Y5136" s="251"/>
      <c r="Z5136" s="251"/>
      <c r="AA5136" s="167">
        <f t="shared" si="4114"/>
        <v>0</v>
      </c>
      <c r="AB5136" s="157"/>
      <c r="AC5136" s="248"/>
      <c r="AD5136" s="251"/>
      <c r="AE5136" s="166">
        <f t="shared" si="4103"/>
        <v>0</v>
      </c>
      <c r="AF5136" s="251"/>
      <c r="AG5136" s="251"/>
      <c r="AH5136" s="167">
        <f t="shared" si="4115"/>
        <v>0</v>
      </c>
      <c r="AJ5136" s="252"/>
      <c r="AK5136" s="253"/>
      <c r="AL5136" s="254"/>
      <c r="AM5136" s="253"/>
      <c r="AN5136" s="254"/>
      <c r="AO5136" s="253"/>
      <c r="AP5136" s="254"/>
      <c r="AQ5136" s="253"/>
      <c r="AR5136" s="254"/>
      <c r="AS5136" s="253"/>
      <c r="AT5136" s="254"/>
      <c r="AU5136" s="253"/>
      <c r="AV5136" s="163">
        <f t="shared" si="4105"/>
        <v>0</v>
      </c>
      <c r="AW5136" s="168">
        <f t="shared" si="4106"/>
        <v>0</v>
      </c>
      <c r="AY5136" s="163">
        <f t="shared" si="4107"/>
        <v>0</v>
      </c>
      <c r="AZ5136" s="163">
        <f t="shared" si="4108"/>
        <v>0</v>
      </c>
      <c r="BA5136" s="163">
        <f t="shared" si="4109"/>
        <v>0</v>
      </c>
      <c r="BB5136" s="163">
        <f t="shared" si="4110"/>
        <v>0</v>
      </c>
      <c r="BC5136" s="163">
        <f t="shared" si="4111"/>
        <v>0</v>
      </c>
      <c r="BD5136" s="163">
        <f t="shared" si="4112"/>
        <v>0</v>
      </c>
    </row>
    <row r="5137" spans="2:56" x14ac:dyDescent="0.3">
      <c r="B5137" s="179" t="s">
        <v>69</v>
      </c>
      <c r="C5137" s="83">
        <f>SUM(C5138:C5140)</f>
        <v>0</v>
      </c>
      <c r="D5137" s="84">
        <f>SUM(D5138:D5140)</f>
        <v>0</v>
      </c>
      <c r="E5137" s="85">
        <f t="shared" si="4098"/>
        <v>0</v>
      </c>
      <c r="F5137" s="83">
        <f>SUM(F5138:F5140)</f>
        <v>0</v>
      </c>
      <c r="G5137" s="84">
        <f>SUM(G5138:G5140)</f>
        <v>0</v>
      </c>
      <c r="H5137" s="85">
        <f t="shared" si="4099"/>
        <v>0</v>
      </c>
      <c r="I5137" s="83">
        <f>SUM(I5138:I5140)</f>
        <v>0</v>
      </c>
      <c r="J5137" s="86">
        <f>SUM(J5138:J5140)</f>
        <v>0</v>
      </c>
      <c r="K5137" s="87">
        <f t="shared" si="4100"/>
        <v>0</v>
      </c>
      <c r="L5137" s="83">
        <f>SUM(L5138:L5140)</f>
        <v>0</v>
      </c>
      <c r="M5137" s="86">
        <f>SUM(M5138:M5140)</f>
        <v>0</v>
      </c>
      <c r="N5137" s="88">
        <f>SUM(N5138:N5140)</f>
        <v>0</v>
      </c>
      <c r="O5137" s="83">
        <f>SUM(O5138:O5140)</f>
        <v>0</v>
      </c>
      <c r="P5137" s="88">
        <f>SUM(P5138:P5140)</f>
        <v>0</v>
      </c>
      <c r="Q5137" s="177">
        <f t="shared" si="4101"/>
        <v>0</v>
      </c>
      <c r="R5137" s="88">
        <f>SUM(R5138:R5140)</f>
        <v>0</v>
      </c>
      <c r="S5137" s="88">
        <f>SUM(S5138:S5140)</f>
        <v>0</v>
      </c>
      <c r="T5137" s="178">
        <f t="shared" si="4113"/>
        <v>0</v>
      </c>
      <c r="U5137" s="157"/>
      <c r="V5137" s="83">
        <f>SUM(V5138:V5140)</f>
        <v>0</v>
      </c>
      <c r="W5137" s="88">
        <f>SUM(W5138:W5140)</f>
        <v>0</v>
      </c>
      <c r="X5137" s="177">
        <f t="shared" si="4102"/>
        <v>0</v>
      </c>
      <c r="Y5137" s="88">
        <f>SUM(Y5138:Y5140)</f>
        <v>0</v>
      </c>
      <c r="Z5137" s="88">
        <f>SUM(Z5138:Z5140)</f>
        <v>0</v>
      </c>
      <c r="AA5137" s="178">
        <f t="shared" si="4114"/>
        <v>0</v>
      </c>
      <c r="AB5137" s="157"/>
      <c r="AC5137" s="83">
        <f>SUM(AC5138:AC5140)</f>
        <v>0</v>
      </c>
      <c r="AD5137" s="88">
        <f>SUM(AD5138:AD5140)</f>
        <v>0</v>
      </c>
      <c r="AE5137" s="177">
        <f t="shared" si="4103"/>
        <v>0</v>
      </c>
      <c r="AF5137" s="88">
        <f>SUM(AF5138:AF5140)</f>
        <v>0</v>
      </c>
      <c r="AG5137" s="88">
        <f>SUM(AG5138:AG5140)</f>
        <v>0</v>
      </c>
      <c r="AH5137" s="178">
        <f t="shared" si="4115"/>
        <v>0</v>
      </c>
      <c r="AJ5137" s="84">
        <f t="shared" ref="AJ5137:AU5137" si="4121">SUM(AJ5138:AJ5140)</f>
        <v>0</v>
      </c>
      <c r="AK5137" s="86">
        <f t="shared" si="4121"/>
        <v>0</v>
      </c>
      <c r="AL5137" s="88">
        <f t="shared" si="4121"/>
        <v>0</v>
      </c>
      <c r="AM5137" s="86">
        <f t="shared" si="4121"/>
        <v>0</v>
      </c>
      <c r="AN5137" s="88">
        <f t="shared" si="4121"/>
        <v>0</v>
      </c>
      <c r="AO5137" s="86">
        <f t="shared" si="4121"/>
        <v>0</v>
      </c>
      <c r="AP5137" s="88">
        <f t="shared" si="4121"/>
        <v>0</v>
      </c>
      <c r="AQ5137" s="86">
        <f t="shared" si="4121"/>
        <v>0</v>
      </c>
      <c r="AR5137" s="88">
        <f t="shared" si="4121"/>
        <v>0</v>
      </c>
      <c r="AS5137" s="86">
        <f t="shared" si="4121"/>
        <v>0</v>
      </c>
      <c r="AT5137" s="88">
        <f t="shared" si="4121"/>
        <v>0</v>
      </c>
      <c r="AU5137" s="86">
        <f t="shared" si="4121"/>
        <v>0</v>
      </c>
      <c r="AV5137" s="86">
        <f t="shared" si="4105"/>
        <v>0</v>
      </c>
      <c r="AW5137" s="93">
        <f t="shared" si="4106"/>
        <v>0</v>
      </c>
      <c r="AY5137" s="86">
        <f t="shared" si="4107"/>
        <v>0</v>
      </c>
      <c r="AZ5137" s="86">
        <f t="shared" si="4108"/>
        <v>0</v>
      </c>
      <c r="BA5137" s="86">
        <f t="shared" si="4109"/>
        <v>0</v>
      </c>
      <c r="BB5137" s="86">
        <f t="shared" si="4110"/>
        <v>0</v>
      </c>
      <c r="BC5137" s="86">
        <f t="shared" si="4111"/>
        <v>0</v>
      </c>
      <c r="BD5137" s="86">
        <f t="shared" si="4112"/>
        <v>0</v>
      </c>
    </row>
    <row r="5138" spans="2:56" x14ac:dyDescent="0.3">
      <c r="B5138" s="169" t="s">
        <v>70</v>
      </c>
      <c r="C5138" s="248"/>
      <c r="D5138" s="249"/>
      <c r="E5138" s="172">
        <f t="shared" si="4098"/>
        <v>0</v>
      </c>
      <c r="F5138" s="248"/>
      <c r="G5138" s="249"/>
      <c r="H5138" s="172">
        <f t="shared" si="4099"/>
        <v>0</v>
      </c>
      <c r="I5138" s="248"/>
      <c r="J5138" s="250"/>
      <c r="K5138" s="174">
        <f t="shared" si="4100"/>
        <v>0</v>
      </c>
      <c r="L5138" s="248"/>
      <c r="M5138" s="250"/>
      <c r="N5138" s="251"/>
      <c r="O5138" s="248"/>
      <c r="P5138" s="251"/>
      <c r="Q5138" s="166">
        <f t="shared" si="4101"/>
        <v>0</v>
      </c>
      <c r="R5138" s="251"/>
      <c r="S5138" s="251"/>
      <c r="T5138" s="167">
        <f t="shared" si="4113"/>
        <v>0</v>
      </c>
      <c r="U5138" s="157"/>
      <c r="V5138" s="248"/>
      <c r="W5138" s="251"/>
      <c r="X5138" s="166">
        <f t="shared" si="4102"/>
        <v>0</v>
      </c>
      <c r="Y5138" s="251"/>
      <c r="Z5138" s="251"/>
      <c r="AA5138" s="167">
        <f t="shared" si="4114"/>
        <v>0</v>
      </c>
      <c r="AB5138" s="157"/>
      <c r="AC5138" s="248"/>
      <c r="AD5138" s="251"/>
      <c r="AE5138" s="166">
        <f t="shared" si="4103"/>
        <v>0</v>
      </c>
      <c r="AF5138" s="251"/>
      <c r="AG5138" s="251"/>
      <c r="AH5138" s="167">
        <f t="shared" si="4115"/>
        <v>0</v>
      </c>
      <c r="AJ5138" s="252"/>
      <c r="AK5138" s="253"/>
      <c r="AL5138" s="254"/>
      <c r="AM5138" s="253"/>
      <c r="AN5138" s="254"/>
      <c r="AO5138" s="253"/>
      <c r="AP5138" s="254"/>
      <c r="AQ5138" s="253"/>
      <c r="AR5138" s="254"/>
      <c r="AS5138" s="253"/>
      <c r="AT5138" s="254"/>
      <c r="AU5138" s="253"/>
      <c r="AV5138" s="163">
        <f t="shared" si="4105"/>
        <v>0</v>
      </c>
      <c r="AW5138" s="168">
        <f t="shared" si="4106"/>
        <v>0</v>
      </c>
      <c r="AY5138" s="163">
        <f t="shared" si="4107"/>
        <v>0</v>
      </c>
      <c r="AZ5138" s="163">
        <f t="shared" si="4108"/>
        <v>0</v>
      </c>
      <c r="BA5138" s="163">
        <f t="shared" si="4109"/>
        <v>0</v>
      </c>
      <c r="BB5138" s="163">
        <f t="shared" si="4110"/>
        <v>0</v>
      </c>
      <c r="BC5138" s="163">
        <f t="shared" si="4111"/>
        <v>0</v>
      </c>
      <c r="BD5138" s="163">
        <f t="shared" si="4112"/>
        <v>0</v>
      </c>
    </row>
    <row r="5139" spans="2:56" x14ac:dyDescent="0.3">
      <c r="B5139" s="169" t="s">
        <v>71</v>
      </c>
      <c r="C5139" s="248"/>
      <c r="D5139" s="249"/>
      <c r="E5139" s="172">
        <f t="shared" si="4098"/>
        <v>0</v>
      </c>
      <c r="F5139" s="248"/>
      <c r="G5139" s="249"/>
      <c r="H5139" s="172">
        <f t="shared" si="4099"/>
        <v>0</v>
      </c>
      <c r="I5139" s="248"/>
      <c r="J5139" s="250"/>
      <c r="K5139" s="174">
        <f t="shared" si="4100"/>
        <v>0</v>
      </c>
      <c r="L5139" s="248"/>
      <c r="M5139" s="250"/>
      <c r="N5139" s="251"/>
      <c r="O5139" s="248"/>
      <c r="P5139" s="251"/>
      <c r="Q5139" s="166">
        <f t="shared" si="4101"/>
        <v>0</v>
      </c>
      <c r="R5139" s="251"/>
      <c r="S5139" s="251"/>
      <c r="T5139" s="167">
        <f t="shared" si="4113"/>
        <v>0</v>
      </c>
      <c r="U5139" s="157"/>
      <c r="V5139" s="248"/>
      <c r="W5139" s="251"/>
      <c r="X5139" s="166">
        <f t="shared" si="4102"/>
        <v>0</v>
      </c>
      <c r="Y5139" s="251"/>
      <c r="Z5139" s="251"/>
      <c r="AA5139" s="167">
        <f t="shared" si="4114"/>
        <v>0</v>
      </c>
      <c r="AB5139" s="157"/>
      <c r="AC5139" s="248"/>
      <c r="AD5139" s="251"/>
      <c r="AE5139" s="166">
        <f t="shared" si="4103"/>
        <v>0</v>
      </c>
      <c r="AF5139" s="251"/>
      <c r="AG5139" s="251"/>
      <c r="AH5139" s="167">
        <f t="shared" si="4115"/>
        <v>0</v>
      </c>
      <c r="AJ5139" s="252"/>
      <c r="AK5139" s="253"/>
      <c r="AL5139" s="254"/>
      <c r="AM5139" s="253"/>
      <c r="AN5139" s="254"/>
      <c r="AO5139" s="253"/>
      <c r="AP5139" s="254"/>
      <c r="AQ5139" s="253"/>
      <c r="AR5139" s="254"/>
      <c r="AS5139" s="253"/>
      <c r="AT5139" s="254"/>
      <c r="AU5139" s="253"/>
      <c r="AV5139" s="163">
        <f t="shared" si="4105"/>
        <v>0</v>
      </c>
      <c r="AW5139" s="168">
        <f t="shared" si="4106"/>
        <v>0</v>
      </c>
      <c r="AY5139" s="163">
        <f t="shared" si="4107"/>
        <v>0</v>
      </c>
      <c r="AZ5139" s="163">
        <f t="shared" si="4108"/>
        <v>0</v>
      </c>
      <c r="BA5139" s="163">
        <f t="shared" si="4109"/>
        <v>0</v>
      </c>
      <c r="BB5139" s="163">
        <f t="shared" si="4110"/>
        <v>0</v>
      </c>
      <c r="BC5139" s="163">
        <f t="shared" si="4111"/>
        <v>0</v>
      </c>
      <c r="BD5139" s="163">
        <f t="shared" si="4112"/>
        <v>0</v>
      </c>
    </row>
    <row r="5140" spans="2:56" x14ac:dyDescent="0.3">
      <c r="B5140" s="169" t="s">
        <v>72</v>
      </c>
      <c r="C5140" s="248"/>
      <c r="D5140" s="249"/>
      <c r="E5140" s="172">
        <f t="shared" si="4098"/>
        <v>0</v>
      </c>
      <c r="F5140" s="248"/>
      <c r="G5140" s="249"/>
      <c r="H5140" s="172">
        <f t="shared" si="4099"/>
        <v>0</v>
      </c>
      <c r="I5140" s="248"/>
      <c r="J5140" s="250"/>
      <c r="K5140" s="174">
        <f t="shared" si="4100"/>
        <v>0</v>
      </c>
      <c r="L5140" s="248"/>
      <c r="M5140" s="250"/>
      <c r="N5140" s="251"/>
      <c r="O5140" s="248"/>
      <c r="P5140" s="251"/>
      <c r="Q5140" s="166">
        <f t="shared" si="4101"/>
        <v>0</v>
      </c>
      <c r="R5140" s="251"/>
      <c r="S5140" s="251"/>
      <c r="T5140" s="167">
        <f t="shared" si="4113"/>
        <v>0</v>
      </c>
      <c r="U5140" s="157"/>
      <c r="V5140" s="248"/>
      <c r="W5140" s="251"/>
      <c r="X5140" s="166">
        <f t="shared" si="4102"/>
        <v>0</v>
      </c>
      <c r="Y5140" s="251"/>
      <c r="Z5140" s="251"/>
      <c r="AA5140" s="167">
        <f t="shared" si="4114"/>
        <v>0</v>
      </c>
      <c r="AB5140" s="157"/>
      <c r="AC5140" s="248"/>
      <c r="AD5140" s="251"/>
      <c r="AE5140" s="166">
        <f t="shared" si="4103"/>
        <v>0</v>
      </c>
      <c r="AF5140" s="251"/>
      <c r="AG5140" s="251"/>
      <c r="AH5140" s="167">
        <f t="shared" si="4115"/>
        <v>0</v>
      </c>
      <c r="AJ5140" s="252"/>
      <c r="AK5140" s="253"/>
      <c r="AL5140" s="254"/>
      <c r="AM5140" s="253"/>
      <c r="AN5140" s="254"/>
      <c r="AO5140" s="253"/>
      <c r="AP5140" s="254"/>
      <c r="AQ5140" s="253"/>
      <c r="AR5140" s="254"/>
      <c r="AS5140" s="253"/>
      <c r="AT5140" s="254"/>
      <c r="AU5140" s="253"/>
      <c r="AV5140" s="163">
        <f t="shared" si="4105"/>
        <v>0</v>
      </c>
      <c r="AW5140" s="168">
        <f t="shared" si="4106"/>
        <v>0</v>
      </c>
      <c r="AY5140" s="163">
        <f t="shared" si="4107"/>
        <v>0</v>
      </c>
      <c r="AZ5140" s="163">
        <f t="shared" si="4108"/>
        <v>0</v>
      </c>
      <c r="BA5140" s="163">
        <f t="shared" si="4109"/>
        <v>0</v>
      </c>
      <c r="BB5140" s="163">
        <f t="shared" si="4110"/>
        <v>0</v>
      </c>
      <c r="BC5140" s="163">
        <f t="shared" si="4111"/>
        <v>0</v>
      </c>
      <c r="BD5140" s="163">
        <f t="shared" si="4112"/>
        <v>0</v>
      </c>
    </row>
    <row r="5141" spans="2:56" x14ac:dyDescent="0.3">
      <c r="B5141" s="179" t="s">
        <v>73</v>
      </c>
      <c r="C5141" s="83">
        <f>SUM(C5142:C5145)</f>
        <v>0</v>
      </c>
      <c r="D5141" s="84">
        <f>SUM(D5142:D5145)</f>
        <v>0</v>
      </c>
      <c r="E5141" s="85">
        <f t="shared" si="4098"/>
        <v>0</v>
      </c>
      <c r="F5141" s="83">
        <f>SUM(F5142:F5145)</f>
        <v>0</v>
      </c>
      <c r="G5141" s="84">
        <f>SUM(G5142:G5145)</f>
        <v>0</v>
      </c>
      <c r="H5141" s="85">
        <f t="shared" si="4099"/>
        <v>0</v>
      </c>
      <c r="I5141" s="83">
        <f>SUM(I5142:I5145)</f>
        <v>0</v>
      </c>
      <c r="J5141" s="86">
        <f>SUM(J5142:J5145)</f>
        <v>0</v>
      </c>
      <c r="K5141" s="87">
        <f t="shared" si="4100"/>
        <v>0</v>
      </c>
      <c r="L5141" s="83">
        <f>SUM(L5142:L5145)</f>
        <v>0</v>
      </c>
      <c r="M5141" s="86">
        <f>SUM(M5142:M5145)</f>
        <v>0</v>
      </c>
      <c r="N5141" s="88">
        <f>SUM(N5142:N5145)</f>
        <v>0</v>
      </c>
      <c r="O5141" s="83">
        <f>SUM(O5142:O5145)</f>
        <v>0</v>
      </c>
      <c r="P5141" s="88">
        <f>SUM(P5142:P5145)</f>
        <v>0</v>
      </c>
      <c r="Q5141" s="177">
        <f t="shared" si="4101"/>
        <v>0</v>
      </c>
      <c r="R5141" s="88">
        <f>SUM(R5142:R5145)</f>
        <v>0</v>
      </c>
      <c r="S5141" s="88">
        <f>SUM(S5142:S5145)</f>
        <v>0</v>
      </c>
      <c r="T5141" s="178">
        <f t="shared" si="4113"/>
        <v>0</v>
      </c>
      <c r="U5141" s="157"/>
      <c r="V5141" s="83">
        <f>SUM(V5142:V5145)</f>
        <v>0</v>
      </c>
      <c r="W5141" s="88">
        <f>SUM(W5142:W5145)</f>
        <v>0</v>
      </c>
      <c r="X5141" s="177">
        <f t="shared" si="4102"/>
        <v>0</v>
      </c>
      <c r="Y5141" s="88">
        <f>SUM(Y5142:Y5145)</f>
        <v>0</v>
      </c>
      <c r="Z5141" s="88">
        <f>SUM(Z5142:Z5145)</f>
        <v>0</v>
      </c>
      <c r="AA5141" s="178">
        <f t="shared" si="4114"/>
        <v>0</v>
      </c>
      <c r="AB5141" s="157"/>
      <c r="AC5141" s="83">
        <f>SUM(AC5142:AC5145)</f>
        <v>0</v>
      </c>
      <c r="AD5141" s="88">
        <f>SUM(AD5142:AD5145)</f>
        <v>0</v>
      </c>
      <c r="AE5141" s="177">
        <f t="shared" si="4103"/>
        <v>0</v>
      </c>
      <c r="AF5141" s="88">
        <f>SUM(AF5142:AF5145)</f>
        <v>0</v>
      </c>
      <c r="AG5141" s="88">
        <f>SUM(AG5142:AG5145)</f>
        <v>0</v>
      </c>
      <c r="AH5141" s="178">
        <f t="shared" si="4115"/>
        <v>0</v>
      </c>
      <c r="AJ5141" s="84">
        <f t="shared" ref="AJ5141:AU5141" si="4122">SUM(AJ5142:AJ5145)</f>
        <v>0</v>
      </c>
      <c r="AK5141" s="86">
        <f t="shared" si="4122"/>
        <v>0</v>
      </c>
      <c r="AL5141" s="88">
        <f t="shared" si="4122"/>
        <v>0</v>
      </c>
      <c r="AM5141" s="86">
        <f t="shared" si="4122"/>
        <v>0</v>
      </c>
      <c r="AN5141" s="88">
        <f t="shared" si="4122"/>
        <v>0</v>
      </c>
      <c r="AO5141" s="86">
        <f t="shared" si="4122"/>
        <v>0</v>
      </c>
      <c r="AP5141" s="88">
        <f t="shared" si="4122"/>
        <v>0</v>
      </c>
      <c r="AQ5141" s="86">
        <f t="shared" si="4122"/>
        <v>0</v>
      </c>
      <c r="AR5141" s="88">
        <f t="shared" si="4122"/>
        <v>0</v>
      </c>
      <c r="AS5141" s="86">
        <f t="shared" si="4122"/>
        <v>0</v>
      </c>
      <c r="AT5141" s="88">
        <f t="shared" si="4122"/>
        <v>0</v>
      </c>
      <c r="AU5141" s="86">
        <f t="shared" si="4122"/>
        <v>0</v>
      </c>
      <c r="AV5141" s="86">
        <f t="shared" si="4105"/>
        <v>0</v>
      </c>
      <c r="AW5141" s="93">
        <f t="shared" si="4106"/>
        <v>0</v>
      </c>
      <c r="AY5141" s="86">
        <f t="shared" si="4107"/>
        <v>0</v>
      </c>
      <c r="AZ5141" s="86">
        <f t="shared" si="4108"/>
        <v>0</v>
      </c>
      <c r="BA5141" s="86">
        <f t="shared" si="4109"/>
        <v>0</v>
      </c>
      <c r="BB5141" s="86">
        <f t="shared" si="4110"/>
        <v>0</v>
      </c>
      <c r="BC5141" s="86">
        <f t="shared" si="4111"/>
        <v>0</v>
      </c>
      <c r="BD5141" s="86">
        <f t="shared" si="4112"/>
        <v>0</v>
      </c>
    </row>
    <row r="5142" spans="2:56" x14ac:dyDescent="0.3">
      <c r="B5142" s="169" t="s">
        <v>74</v>
      </c>
      <c r="C5142" s="248"/>
      <c r="D5142" s="249"/>
      <c r="E5142" s="172">
        <f t="shared" si="4098"/>
        <v>0</v>
      </c>
      <c r="F5142" s="248"/>
      <c r="G5142" s="249"/>
      <c r="H5142" s="172">
        <f t="shared" si="4099"/>
        <v>0</v>
      </c>
      <c r="I5142" s="248"/>
      <c r="J5142" s="250"/>
      <c r="K5142" s="174">
        <f t="shared" si="4100"/>
        <v>0</v>
      </c>
      <c r="L5142" s="248"/>
      <c r="M5142" s="250"/>
      <c r="N5142" s="251"/>
      <c r="O5142" s="248"/>
      <c r="P5142" s="251"/>
      <c r="Q5142" s="166">
        <f t="shared" si="4101"/>
        <v>0</v>
      </c>
      <c r="R5142" s="251"/>
      <c r="S5142" s="251"/>
      <c r="T5142" s="167">
        <f t="shared" si="4113"/>
        <v>0</v>
      </c>
      <c r="U5142" s="157"/>
      <c r="V5142" s="248"/>
      <c r="W5142" s="251"/>
      <c r="X5142" s="166">
        <f t="shared" si="4102"/>
        <v>0</v>
      </c>
      <c r="Y5142" s="251"/>
      <c r="Z5142" s="251"/>
      <c r="AA5142" s="167">
        <f t="shared" si="4114"/>
        <v>0</v>
      </c>
      <c r="AB5142" s="157"/>
      <c r="AC5142" s="248"/>
      <c r="AD5142" s="251"/>
      <c r="AE5142" s="166">
        <f t="shared" si="4103"/>
        <v>0</v>
      </c>
      <c r="AF5142" s="251"/>
      <c r="AG5142" s="251"/>
      <c r="AH5142" s="167">
        <f t="shared" si="4115"/>
        <v>0</v>
      </c>
      <c r="AJ5142" s="252"/>
      <c r="AK5142" s="253"/>
      <c r="AL5142" s="254"/>
      <c r="AM5142" s="253"/>
      <c r="AN5142" s="254"/>
      <c r="AO5142" s="253"/>
      <c r="AP5142" s="254"/>
      <c r="AQ5142" s="253"/>
      <c r="AR5142" s="254"/>
      <c r="AS5142" s="253"/>
      <c r="AT5142" s="254"/>
      <c r="AU5142" s="253"/>
      <c r="AV5142" s="163">
        <f t="shared" si="4105"/>
        <v>0</v>
      </c>
      <c r="AW5142" s="168">
        <f t="shared" si="4106"/>
        <v>0</v>
      </c>
      <c r="AY5142" s="163">
        <f t="shared" si="4107"/>
        <v>0</v>
      </c>
      <c r="AZ5142" s="163">
        <f t="shared" si="4108"/>
        <v>0</v>
      </c>
      <c r="BA5142" s="163">
        <f t="shared" si="4109"/>
        <v>0</v>
      </c>
      <c r="BB5142" s="163">
        <f t="shared" si="4110"/>
        <v>0</v>
      </c>
      <c r="BC5142" s="163">
        <f t="shared" si="4111"/>
        <v>0</v>
      </c>
      <c r="BD5142" s="163">
        <f t="shared" si="4112"/>
        <v>0</v>
      </c>
    </row>
    <row r="5143" spans="2:56" x14ac:dyDescent="0.3">
      <c r="B5143" s="169" t="s">
        <v>75</v>
      </c>
      <c r="C5143" s="248"/>
      <c r="D5143" s="249"/>
      <c r="E5143" s="172">
        <f t="shared" si="4098"/>
        <v>0</v>
      </c>
      <c r="F5143" s="248"/>
      <c r="G5143" s="249"/>
      <c r="H5143" s="172">
        <f t="shared" si="4099"/>
        <v>0</v>
      </c>
      <c r="I5143" s="248"/>
      <c r="J5143" s="250"/>
      <c r="K5143" s="174">
        <f t="shared" si="4100"/>
        <v>0</v>
      </c>
      <c r="L5143" s="248"/>
      <c r="M5143" s="250"/>
      <c r="N5143" s="251"/>
      <c r="O5143" s="248"/>
      <c r="P5143" s="251"/>
      <c r="Q5143" s="166">
        <f t="shared" si="4101"/>
        <v>0</v>
      </c>
      <c r="R5143" s="251"/>
      <c r="S5143" s="251"/>
      <c r="T5143" s="167">
        <f t="shared" si="4113"/>
        <v>0</v>
      </c>
      <c r="U5143" s="157"/>
      <c r="V5143" s="248"/>
      <c r="W5143" s="251"/>
      <c r="X5143" s="166">
        <f t="shared" si="4102"/>
        <v>0</v>
      </c>
      <c r="Y5143" s="251"/>
      <c r="Z5143" s="251"/>
      <c r="AA5143" s="167">
        <f t="shared" si="4114"/>
        <v>0</v>
      </c>
      <c r="AB5143" s="157"/>
      <c r="AC5143" s="248"/>
      <c r="AD5143" s="251"/>
      <c r="AE5143" s="166">
        <f t="shared" si="4103"/>
        <v>0</v>
      </c>
      <c r="AF5143" s="251"/>
      <c r="AG5143" s="251"/>
      <c r="AH5143" s="167">
        <f t="shared" si="4115"/>
        <v>0</v>
      </c>
      <c r="AJ5143" s="252"/>
      <c r="AK5143" s="253"/>
      <c r="AL5143" s="254"/>
      <c r="AM5143" s="253"/>
      <c r="AN5143" s="254"/>
      <c r="AO5143" s="253"/>
      <c r="AP5143" s="254"/>
      <c r="AQ5143" s="253"/>
      <c r="AR5143" s="254"/>
      <c r="AS5143" s="253"/>
      <c r="AT5143" s="254"/>
      <c r="AU5143" s="253"/>
      <c r="AV5143" s="163">
        <f t="shared" si="4105"/>
        <v>0</v>
      </c>
      <c r="AW5143" s="168">
        <f t="shared" si="4106"/>
        <v>0</v>
      </c>
      <c r="AY5143" s="163">
        <f t="shared" si="4107"/>
        <v>0</v>
      </c>
      <c r="AZ5143" s="163">
        <f t="shared" si="4108"/>
        <v>0</v>
      </c>
      <c r="BA5143" s="163">
        <f t="shared" si="4109"/>
        <v>0</v>
      </c>
      <c r="BB5143" s="163">
        <f t="shared" si="4110"/>
        <v>0</v>
      </c>
      <c r="BC5143" s="163">
        <f t="shared" si="4111"/>
        <v>0</v>
      </c>
      <c r="BD5143" s="163">
        <f t="shared" si="4112"/>
        <v>0</v>
      </c>
    </row>
    <row r="5144" spans="2:56" x14ac:dyDescent="0.3">
      <c r="B5144" s="169" t="s">
        <v>76</v>
      </c>
      <c r="C5144" s="248"/>
      <c r="D5144" s="249"/>
      <c r="E5144" s="172">
        <f t="shared" si="4098"/>
        <v>0</v>
      </c>
      <c r="F5144" s="248"/>
      <c r="G5144" s="249"/>
      <c r="H5144" s="172">
        <f t="shared" si="4099"/>
        <v>0</v>
      </c>
      <c r="I5144" s="248"/>
      <c r="J5144" s="250"/>
      <c r="K5144" s="174">
        <f t="shared" si="4100"/>
        <v>0</v>
      </c>
      <c r="L5144" s="248"/>
      <c r="M5144" s="250"/>
      <c r="N5144" s="251"/>
      <c r="O5144" s="248"/>
      <c r="P5144" s="251"/>
      <c r="Q5144" s="166">
        <f t="shared" si="4101"/>
        <v>0</v>
      </c>
      <c r="R5144" s="251"/>
      <c r="S5144" s="251"/>
      <c r="T5144" s="167">
        <f t="shared" si="4113"/>
        <v>0</v>
      </c>
      <c r="U5144" s="157"/>
      <c r="V5144" s="248"/>
      <c r="W5144" s="251"/>
      <c r="X5144" s="166">
        <f t="shared" si="4102"/>
        <v>0</v>
      </c>
      <c r="Y5144" s="251"/>
      <c r="Z5144" s="251"/>
      <c r="AA5144" s="167">
        <f t="shared" si="4114"/>
        <v>0</v>
      </c>
      <c r="AB5144" s="157"/>
      <c r="AC5144" s="248"/>
      <c r="AD5144" s="251"/>
      <c r="AE5144" s="166">
        <f t="shared" si="4103"/>
        <v>0</v>
      </c>
      <c r="AF5144" s="251"/>
      <c r="AG5144" s="251"/>
      <c r="AH5144" s="167">
        <f t="shared" si="4115"/>
        <v>0</v>
      </c>
      <c r="AJ5144" s="252"/>
      <c r="AK5144" s="253"/>
      <c r="AL5144" s="254"/>
      <c r="AM5144" s="253"/>
      <c r="AN5144" s="254"/>
      <c r="AO5144" s="253"/>
      <c r="AP5144" s="254"/>
      <c r="AQ5144" s="253"/>
      <c r="AR5144" s="254"/>
      <c r="AS5144" s="253"/>
      <c r="AT5144" s="254"/>
      <c r="AU5144" s="253"/>
      <c r="AV5144" s="163">
        <f t="shared" si="4105"/>
        <v>0</v>
      </c>
      <c r="AW5144" s="168">
        <f t="shared" si="4106"/>
        <v>0</v>
      </c>
      <c r="AY5144" s="163">
        <f t="shared" si="4107"/>
        <v>0</v>
      </c>
      <c r="AZ5144" s="163">
        <f t="shared" si="4108"/>
        <v>0</v>
      </c>
      <c r="BA5144" s="163">
        <f t="shared" si="4109"/>
        <v>0</v>
      </c>
      <c r="BB5144" s="163">
        <f t="shared" si="4110"/>
        <v>0</v>
      </c>
      <c r="BC5144" s="163">
        <f t="shared" si="4111"/>
        <v>0</v>
      </c>
      <c r="BD5144" s="163">
        <f t="shared" si="4112"/>
        <v>0</v>
      </c>
    </row>
    <row r="5145" spans="2:56" x14ac:dyDescent="0.3">
      <c r="B5145" s="169" t="s">
        <v>77</v>
      </c>
      <c r="C5145" s="248"/>
      <c r="D5145" s="249"/>
      <c r="E5145" s="172">
        <f t="shared" si="4098"/>
        <v>0</v>
      </c>
      <c r="F5145" s="248"/>
      <c r="G5145" s="249"/>
      <c r="H5145" s="172">
        <f t="shared" si="4099"/>
        <v>0</v>
      </c>
      <c r="I5145" s="248"/>
      <c r="J5145" s="250"/>
      <c r="K5145" s="174">
        <f t="shared" si="4100"/>
        <v>0</v>
      </c>
      <c r="L5145" s="248"/>
      <c r="M5145" s="250"/>
      <c r="N5145" s="251"/>
      <c r="O5145" s="248"/>
      <c r="P5145" s="251"/>
      <c r="Q5145" s="166">
        <f t="shared" si="4101"/>
        <v>0</v>
      </c>
      <c r="R5145" s="251"/>
      <c r="S5145" s="251"/>
      <c r="T5145" s="167">
        <f t="shared" si="4113"/>
        <v>0</v>
      </c>
      <c r="U5145" s="157"/>
      <c r="V5145" s="248"/>
      <c r="W5145" s="251"/>
      <c r="X5145" s="166">
        <f t="shared" si="4102"/>
        <v>0</v>
      </c>
      <c r="Y5145" s="251"/>
      <c r="Z5145" s="251"/>
      <c r="AA5145" s="167">
        <f t="shared" si="4114"/>
        <v>0</v>
      </c>
      <c r="AB5145" s="157"/>
      <c r="AC5145" s="248"/>
      <c r="AD5145" s="251"/>
      <c r="AE5145" s="166">
        <f t="shared" si="4103"/>
        <v>0</v>
      </c>
      <c r="AF5145" s="251"/>
      <c r="AG5145" s="251"/>
      <c r="AH5145" s="167">
        <f t="shared" si="4115"/>
        <v>0</v>
      </c>
      <c r="AJ5145" s="252"/>
      <c r="AK5145" s="253"/>
      <c r="AL5145" s="254"/>
      <c r="AM5145" s="253"/>
      <c r="AN5145" s="254"/>
      <c r="AO5145" s="253"/>
      <c r="AP5145" s="254"/>
      <c r="AQ5145" s="253"/>
      <c r="AR5145" s="254"/>
      <c r="AS5145" s="253"/>
      <c r="AT5145" s="254"/>
      <c r="AU5145" s="253"/>
      <c r="AV5145" s="163">
        <f t="shared" si="4105"/>
        <v>0</v>
      </c>
      <c r="AW5145" s="168">
        <f t="shared" si="4106"/>
        <v>0</v>
      </c>
      <c r="AY5145" s="163">
        <f t="shared" si="4107"/>
        <v>0</v>
      </c>
      <c r="AZ5145" s="163">
        <f t="shared" si="4108"/>
        <v>0</v>
      </c>
      <c r="BA5145" s="163">
        <f t="shared" si="4109"/>
        <v>0</v>
      </c>
      <c r="BB5145" s="163">
        <f t="shared" si="4110"/>
        <v>0</v>
      </c>
      <c r="BC5145" s="163">
        <f t="shared" si="4111"/>
        <v>0</v>
      </c>
      <c r="BD5145" s="163">
        <f t="shared" si="4112"/>
        <v>0</v>
      </c>
    </row>
    <row r="5146" spans="2:56" x14ac:dyDescent="0.3">
      <c r="B5146" s="179" t="s">
        <v>78</v>
      </c>
      <c r="C5146" s="83">
        <f>SUM(C5147)</f>
        <v>0</v>
      </c>
      <c r="D5146" s="84">
        <f>SUM(D5147)</f>
        <v>0</v>
      </c>
      <c r="E5146" s="85">
        <f t="shared" si="4098"/>
        <v>0</v>
      </c>
      <c r="F5146" s="83">
        <f>SUM(F5147)</f>
        <v>0</v>
      </c>
      <c r="G5146" s="84">
        <f>SUM(G5147)</f>
        <v>0</v>
      </c>
      <c r="H5146" s="85">
        <f t="shared" si="4099"/>
        <v>0</v>
      </c>
      <c r="I5146" s="83">
        <f>SUM(I5147)</f>
        <v>0</v>
      </c>
      <c r="J5146" s="86">
        <f>SUM(J5147)</f>
        <v>0</v>
      </c>
      <c r="K5146" s="87">
        <f t="shared" si="4100"/>
        <v>0</v>
      </c>
      <c r="L5146" s="83">
        <f>SUM(L5147)</f>
        <v>0</v>
      </c>
      <c r="M5146" s="86">
        <f>SUM(M5147)</f>
        <v>0</v>
      </c>
      <c r="N5146" s="88">
        <f>SUM(N5147)</f>
        <v>0</v>
      </c>
      <c r="O5146" s="83">
        <f>SUM(O5147)</f>
        <v>0</v>
      </c>
      <c r="P5146" s="88">
        <f>SUM(P5147)</f>
        <v>0</v>
      </c>
      <c r="Q5146" s="177">
        <f t="shared" si="4101"/>
        <v>0</v>
      </c>
      <c r="R5146" s="88">
        <f>SUM(R5147)</f>
        <v>0</v>
      </c>
      <c r="S5146" s="88">
        <f>SUM(S5147)</f>
        <v>0</v>
      </c>
      <c r="T5146" s="178">
        <f t="shared" si="4113"/>
        <v>0</v>
      </c>
      <c r="U5146" s="157"/>
      <c r="V5146" s="83">
        <f>SUM(V5147)</f>
        <v>0</v>
      </c>
      <c r="W5146" s="88">
        <f>SUM(W5147)</f>
        <v>0</v>
      </c>
      <c r="X5146" s="177">
        <f t="shared" si="4102"/>
        <v>0</v>
      </c>
      <c r="Y5146" s="88">
        <f>SUM(Y5147)</f>
        <v>0</v>
      </c>
      <c r="Z5146" s="88">
        <f>SUM(Z5147)</f>
        <v>0</v>
      </c>
      <c r="AA5146" s="178">
        <f t="shared" si="4114"/>
        <v>0</v>
      </c>
      <c r="AB5146" s="157"/>
      <c r="AC5146" s="83">
        <f>SUM(AC5147)</f>
        <v>0</v>
      </c>
      <c r="AD5146" s="88">
        <f>SUM(AD5147)</f>
        <v>0</v>
      </c>
      <c r="AE5146" s="177">
        <f t="shared" si="4103"/>
        <v>0</v>
      </c>
      <c r="AF5146" s="88">
        <f>SUM(AF5147)</f>
        <v>0</v>
      </c>
      <c r="AG5146" s="88">
        <f>SUM(AG5147)</f>
        <v>0</v>
      </c>
      <c r="AH5146" s="178">
        <f t="shared" si="4115"/>
        <v>0</v>
      </c>
      <c r="AJ5146" s="84">
        <f t="shared" ref="AJ5146:AU5146" si="4123">SUM(AJ5147)</f>
        <v>0</v>
      </c>
      <c r="AK5146" s="86">
        <f t="shared" si="4123"/>
        <v>0</v>
      </c>
      <c r="AL5146" s="88">
        <f t="shared" si="4123"/>
        <v>0</v>
      </c>
      <c r="AM5146" s="86">
        <f t="shared" si="4123"/>
        <v>0</v>
      </c>
      <c r="AN5146" s="88">
        <f t="shared" si="4123"/>
        <v>0</v>
      </c>
      <c r="AO5146" s="86">
        <f t="shared" si="4123"/>
        <v>0</v>
      </c>
      <c r="AP5146" s="88">
        <f t="shared" si="4123"/>
        <v>0</v>
      </c>
      <c r="AQ5146" s="86">
        <f t="shared" si="4123"/>
        <v>0</v>
      </c>
      <c r="AR5146" s="88">
        <f t="shared" si="4123"/>
        <v>0</v>
      </c>
      <c r="AS5146" s="86">
        <f t="shared" si="4123"/>
        <v>0</v>
      </c>
      <c r="AT5146" s="88">
        <f t="shared" si="4123"/>
        <v>0</v>
      </c>
      <c r="AU5146" s="86">
        <f t="shared" si="4123"/>
        <v>0</v>
      </c>
      <c r="AV5146" s="86">
        <f t="shared" si="4105"/>
        <v>0</v>
      </c>
      <c r="AW5146" s="93">
        <f t="shared" si="4106"/>
        <v>0</v>
      </c>
      <c r="AY5146" s="86">
        <f t="shared" si="4107"/>
        <v>0</v>
      </c>
      <c r="AZ5146" s="86">
        <f t="shared" si="4108"/>
        <v>0</v>
      </c>
      <c r="BA5146" s="86">
        <f t="shared" si="4109"/>
        <v>0</v>
      </c>
      <c r="BB5146" s="86">
        <f t="shared" si="4110"/>
        <v>0</v>
      </c>
      <c r="BC5146" s="86">
        <f t="shared" si="4111"/>
        <v>0</v>
      </c>
      <c r="BD5146" s="86">
        <f t="shared" si="4112"/>
        <v>0</v>
      </c>
    </row>
    <row r="5147" spans="2:56" x14ac:dyDescent="0.3">
      <c r="B5147" s="169" t="s">
        <v>79</v>
      </c>
      <c r="C5147" s="248"/>
      <c r="D5147" s="249"/>
      <c r="E5147" s="172">
        <f t="shared" si="4098"/>
        <v>0</v>
      </c>
      <c r="F5147" s="248"/>
      <c r="G5147" s="249"/>
      <c r="H5147" s="172">
        <f t="shared" si="4099"/>
        <v>0</v>
      </c>
      <c r="I5147" s="248"/>
      <c r="J5147" s="250"/>
      <c r="K5147" s="174">
        <f t="shared" si="4100"/>
        <v>0</v>
      </c>
      <c r="L5147" s="248"/>
      <c r="M5147" s="250"/>
      <c r="N5147" s="251"/>
      <c r="O5147" s="248"/>
      <c r="P5147" s="251"/>
      <c r="Q5147" s="166">
        <f t="shared" si="4101"/>
        <v>0</v>
      </c>
      <c r="R5147" s="251"/>
      <c r="S5147" s="251"/>
      <c r="T5147" s="167">
        <f t="shared" si="4113"/>
        <v>0</v>
      </c>
      <c r="U5147" s="157"/>
      <c r="V5147" s="248"/>
      <c r="W5147" s="251"/>
      <c r="X5147" s="166">
        <f t="shared" si="4102"/>
        <v>0</v>
      </c>
      <c r="Y5147" s="251"/>
      <c r="Z5147" s="251"/>
      <c r="AA5147" s="167">
        <f t="shared" si="4114"/>
        <v>0</v>
      </c>
      <c r="AB5147" s="157"/>
      <c r="AC5147" s="248"/>
      <c r="AD5147" s="251"/>
      <c r="AE5147" s="166">
        <f t="shared" si="4103"/>
        <v>0</v>
      </c>
      <c r="AF5147" s="251"/>
      <c r="AG5147" s="251"/>
      <c r="AH5147" s="167">
        <f t="shared" si="4115"/>
        <v>0</v>
      </c>
      <c r="AJ5147" s="252"/>
      <c r="AK5147" s="253"/>
      <c r="AL5147" s="254"/>
      <c r="AM5147" s="253"/>
      <c r="AN5147" s="254"/>
      <c r="AO5147" s="253"/>
      <c r="AP5147" s="254"/>
      <c r="AQ5147" s="253"/>
      <c r="AR5147" s="254"/>
      <c r="AS5147" s="253"/>
      <c r="AT5147" s="254"/>
      <c r="AU5147" s="253"/>
      <c r="AV5147" s="163">
        <f t="shared" si="4105"/>
        <v>0</v>
      </c>
      <c r="AW5147" s="168">
        <f t="shared" si="4106"/>
        <v>0</v>
      </c>
      <c r="AY5147" s="163">
        <f t="shared" si="4107"/>
        <v>0</v>
      </c>
      <c r="AZ5147" s="163">
        <f t="shared" si="4108"/>
        <v>0</v>
      </c>
      <c r="BA5147" s="163">
        <f t="shared" si="4109"/>
        <v>0</v>
      </c>
      <c r="BB5147" s="163">
        <f t="shared" si="4110"/>
        <v>0</v>
      </c>
      <c r="BC5147" s="163">
        <f t="shared" si="4111"/>
        <v>0</v>
      </c>
      <c r="BD5147" s="163">
        <f t="shared" si="4112"/>
        <v>0</v>
      </c>
    </row>
    <row r="5148" spans="2:56" x14ac:dyDescent="0.3">
      <c r="B5148" s="179" t="s">
        <v>80</v>
      </c>
      <c r="C5148" s="83">
        <f>SUM(C5149)</f>
        <v>0</v>
      </c>
      <c r="D5148" s="84">
        <f>SUM(D5149)</f>
        <v>0</v>
      </c>
      <c r="E5148" s="85">
        <f t="shared" si="4098"/>
        <v>0</v>
      </c>
      <c r="F5148" s="83">
        <f>SUM(F5149)</f>
        <v>0</v>
      </c>
      <c r="G5148" s="84">
        <f>SUM(G5149)</f>
        <v>0</v>
      </c>
      <c r="H5148" s="85">
        <f t="shared" si="4099"/>
        <v>0</v>
      </c>
      <c r="I5148" s="83">
        <f>SUM(I5149)</f>
        <v>0</v>
      </c>
      <c r="J5148" s="86">
        <f>SUM(J5149)</f>
        <v>0</v>
      </c>
      <c r="K5148" s="87">
        <f t="shared" si="4100"/>
        <v>0</v>
      </c>
      <c r="L5148" s="83">
        <f>SUM(L5149)</f>
        <v>0</v>
      </c>
      <c r="M5148" s="86">
        <f>SUM(M5149)</f>
        <v>0</v>
      </c>
      <c r="N5148" s="88">
        <f>SUM(N5149)</f>
        <v>0</v>
      </c>
      <c r="O5148" s="83">
        <f>SUM(O5149)</f>
        <v>0</v>
      </c>
      <c r="P5148" s="88">
        <f>SUM(P5149)</f>
        <v>0</v>
      </c>
      <c r="Q5148" s="177">
        <f t="shared" si="4101"/>
        <v>0</v>
      </c>
      <c r="R5148" s="88">
        <f>SUM(R5149)</f>
        <v>0</v>
      </c>
      <c r="S5148" s="88">
        <f>SUM(S5149)</f>
        <v>0</v>
      </c>
      <c r="T5148" s="178">
        <f t="shared" si="4113"/>
        <v>0</v>
      </c>
      <c r="U5148" s="157"/>
      <c r="V5148" s="83">
        <f>SUM(V5149)</f>
        <v>0</v>
      </c>
      <c r="W5148" s="88">
        <f>SUM(W5149)</f>
        <v>0</v>
      </c>
      <c r="X5148" s="177">
        <f t="shared" si="4102"/>
        <v>0</v>
      </c>
      <c r="Y5148" s="88">
        <f>SUM(Y5149)</f>
        <v>0</v>
      </c>
      <c r="Z5148" s="88">
        <f>SUM(Z5149)</f>
        <v>0</v>
      </c>
      <c r="AA5148" s="178">
        <f t="shared" si="4114"/>
        <v>0</v>
      </c>
      <c r="AB5148" s="157"/>
      <c r="AC5148" s="83">
        <f>SUM(AC5149)</f>
        <v>0</v>
      </c>
      <c r="AD5148" s="88">
        <f>SUM(AD5149)</f>
        <v>0</v>
      </c>
      <c r="AE5148" s="177">
        <f t="shared" si="4103"/>
        <v>0</v>
      </c>
      <c r="AF5148" s="88">
        <f>SUM(AF5149)</f>
        <v>0</v>
      </c>
      <c r="AG5148" s="88">
        <f>SUM(AG5149)</f>
        <v>0</v>
      </c>
      <c r="AH5148" s="178">
        <f t="shared" si="4115"/>
        <v>0</v>
      </c>
      <c r="AJ5148" s="84">
        <f t="shared" ref="AJ5148:AU5148" si="4124">SUM(AJ5149)</f>
        <v>0</v>
      </c>
      <c r="AK5148" s="86">
        <f t="shared" si="4124"/>
        <v>0</v>
      </c>
      <c r="AL5148" s="88">
        <f t="shared" si="4124"/>
        <v>0</v>
      </c>
      <c r="AM5148" s="86">
        <f t="shared" si="4124"/>
        <v>0</v>
      </c>
      <c r="AN5148" s="88">
        <f t="shared" si="4124"/>
        <v>0</v>
      </c>
      <c r="AO5148" s="86">
        <f t="shared" si="4124"/>
        <v>0</v>
      </c>
      <c r="AP5148" s="88">
        <f t="shared" si="4124"/>
        <v>0</v>
      </c>
      <c r="AQ5148" s="86">
        <f t="shared" si="4124"/>
        <v>0</v>
      </c>
      <c r="AR5148" s="88">
        <f t="shared" si="4124"/>
        <v>0</v>
      </c>
      <c r="AS5148" s="86">
        <f t="shared" si="4124"/>
        <v>0</v>
      </c>
      <c r="AT5148" s="88">
        <f t="shared" si="4124"/>
        <v>0</v>
      </c>
      <c r="AU5148" s="86">
        <f t="shared" si="4124"/>
        <v>0</v>
      </c>
      <c r="AV5148" s="86">
        <f t="shared" si="4105"/>
        <v>0</v>
      </c>
      <c r="AW5148" s="93">
        <f t="shared" si="4106"/>
        <v>0</v>
      </c>
      <c r="AY5148" s="86">
        <f t="shared" si="4107"/>
        <v>0</v>
      </c>
      <c r="AZ5148" s="86">
        <f t="shared" si="4108"/>
        <v>0</v>
      </c>
      <c r="BA5148" s="86">
        <f t="shared" si="4109"/>
        <v>0</v>
      </c>
      <c r="BB5148" s="86">
        <f t="shared" si="4110"/>
        <v>0</v>
      </c>
      <c r="BC5148" s="86">
        <f t="shared" si="4111"/>
        <v>0</v>
      </c>
      <c r="BD5148" s="86">
        <f t="shared" si="4112"/>
        <v>0</v>
      </c>
    </row>
    <row r="5149" spans="2:56" x14ac:dyDescent="0.3">
      <c r="B5149" s="169" t="s">
        <v>80</v>
      </c>
      <c r="C5149" s="248"/>
      <c r="D5149" s="249"/>
      <c r="E5149" s="172">
        <f t="shared" si="4098"/>
        <v>0</v>
      </c>
      <c r="F5149" s="248"/>
      <c r="G5149" s="249"/>
      <c r="H5149" s="172">
        <f t="shared" si="4099"/>
        <v>0</v>
      </c>
      <c r="I5149" s="248"/>
      <c r="J5149" s="250"/>
      <c r="K5149" s="174">
        <f t="shared" si="4100"/>
        <v>0</v>
      </c>
      <c r="L5149" s="248"/>
      <c r="M5149" s="250"/>
      <c r="N5149" s="251"/>
      <c r="O5149" s="248"/>
      <c r="P5149" s="251"/>
      <c r="Q5149" s="166">
        <f t="shared" si="4101"/>
        <v>0</v>
      </c>
      <c r="R5149" s="251"/>
      <c r="S5149" s="251"/>
      <c r="T5149" s="167">
        <f t="shared" si="4113"/>
        <v>0</v>
      </c>
      <c r="U5149" s="157"/>
      <c r="V5149" s="248"/>
      <c r="W5149" s="251"/>
      <c r="X5149" s="166">
        <f t="shared" si="4102"/>
        <v>0</v>
      </c>
      <c r="Y5149" s="251"/>
      <c r="Z5149" s="251"/>
      <c r="AA5149" s="167">
        <f t="shared" si="4114"/>
        <v>0</v>
      </c>
      <c r="AB5149" s="157"/>
      <c r="AC5149" s="248"/>
      <c r="AD5149" s="251"/>
      <c r="AE5149" s="166">
        <f t="shared" si="4103"/>
        <v>0</v>
      </c>
      <c r="AF5149" s="251"/>
      <c r="AG5149" s="251"/>
      <c r="AH5149" s="167">
        <f t="shared" si="4115"/>
        <v>0</v>
      </c>
      <c r="AJ5149" s="252"/>
      <c r="AK5149" s="253"/>
      <c r="AL5149" s="254"/>
      <c r="AM5149" s="253"/>
      <c r="AN5149" s="254"/>
      <c r="AO5149" s="253"/>
      <c r="AP5149" s="254"/>
      <c r="AQ5149" s="253"/>
      <c r="AR5149" s="254"/>
      <c r="AS5149" s="253"/>
      <c r="AT5149" s="254"/>
      <c r="AU5149" s="253"/>
      <c r="AV5149" s="163">
        <f t="shared" si="4105"/>
        <v>0</v>
      </c>
      <c r="AW5149" s="168">
        <f t="shared" si="4106"/>
        <v>0</v>
      </c>
      <c r="AY5149" s="163">
        <f t="shared" si="4107"/>
        <v>0</v>
      </c>
      <c r="AZ5149" s="163">
        <f t="shared" si="4108"/>
        <v>0</v>
      </c>
      <c r="BA5149" s="163">
        <f t="shared" si="4109"/>
        <v>0</v>
      </c>
      <c r="BB5149" s="163">
        <f t="shared" si="4110"/>
        <v>0</v>
      </c>
      <c r="BC5149" s="163">
        <f t="shared" si="4111"/>
        <v>0</v>
      </c>
      <c r="BD5149" s="163">
        <f t="shared" si="4112"/>
        <v>0</v>
      </c>
    </row>
    <row r="5150" spans="2:56" x14ac:dyDescent="0.3">
      <c r="B5150" s="179" t="s">
        <v>81</v>
      </c>
      <c r="C5150" s="83">
        <f>SUM(C5151)</f>
        <v>6000</v>
      </c>
      <c r="D5150" s="84">
        <f>SUM(D5151)</f>
        <v>0</v>
      </c>
      <c r="E5150" s="85">
        <f t="shared" si="4098"/>
        <v>0</v>
      </c>
      <c r="F5150" s="83">
        <f>SUM(F5151)</f>
        <v>4510</v>
      </c>
      <c r="G5150" s="84">
        <f>SUM(G5151)</f>
        <v>4510</v>
      </c>
      <c r="H5150" s="85">
        <f t="shared" si="4099"/>
        <v>1</v>
      </c>
      <c r="I5150" s="83">
        <f>SUM(I5151)</f>
        <v>0</v>
      </c>
      <c r="J5150" s="86">
        <f>SUM(J5151)</f>
        <v>0</v>
      </c>
      <c r="K5150" s="87">
        <f t="shared" si="4100"/>
        <v>0</v>
      </c>
      <c r="L5150" s="83">
        <f>SUM(L5151)</f>
        <v>9000</v>
      </c>
      <c r="M5150" s="86">
        <f>SUM(M5151)</f>
        <v>9000</v>
      </c>
      <c r="N5150" s="88">
        <f>SUM(N5151)</f>
        <v>0</v>
      </c>
      <c r="O5150" s="83">
        <f>SUM(O5151)</f>
        <v>4525</v>
      </c>
      <c r="P5150" s="88">
        <f>SUM(P5151)</f>
        <v>6000</v>
      </c>
      <c r="Q5150" s="177">
        <f t="shared" si="4101"/>
        <v>10525</v>
      </c>
      <c r="R5150" s="88">
        <f>SUM(R5151)</f>
        <v>0</v>
      </c>
      <c r="S5150" s="88">
        <f>SUM(S5151)</f>
        <v>0</v>
      </c>
      <c r="T5150" s="178">
        <f t="shared" si="4113"/>
        <v>10525</v>
      </c>
      <c r="U5150" s="157"/>
      <c r="V5150" s="83">
        <f>SUM(V5151)</f>
        <v>4525</v>
      </c>
      <c r="W5150" s="88">
        <f>SUM(W5151)</f>
        <v>0</v>
      </c>
      <c r="X5150" s="177">
        <f t="shared" si="4102"/>
        <v>4525</v>
      </c>
      <c r="Y5150" s="88">
        <f>SUM(Y5151)</f>
        <v>0</v>
      </c>
      <c r="Z5150" s="88">
        <f>SUM(Z5151)</f>
        <v>0</v>
      </c>
      <c r="AA5150" s="178">
        <f t="shared" si="4114"/>
        <v>4525</v>
      </c>
      <c r="AB5150" s="157"/>
      <c r="AC5150" s="83">
        <f>SUM(AC5151)</f>
        <v>4525</v>
      </c>
      <c r="AD5150" s="88">
        <f>SUM(AD5151)</f>
        <v>0</v>
      </c>
      <c r="AE5150" s="177">
        <f t="shared" si="4103"/>
        <v>4525</v>
      </c>
      <c r="AF5150" s="88">
        <f>SUM(AF5151)</f>
        <v>0</v>
      </c>
      <c r="AG5150" s="88">
        <f>SUM(AG5151)</f>
        <v>0</v>
      </c>
      <c r="AH5150" s="178">
        <f t="shared" si="4115"/>
        <v>4525</v>
      </c>
      <c r="AJ5150" s="84">
        <f t="shared" ref="AJ5150:AU5150" si="4125">SUM(AJ5151)</f>
        <v>0</v>
      </c>
      <c r="AK5150" s="86">
        <f t="shared" si="4125"/>
        <v>0</v>
      </c>
      <c r="AL5150" s="88">
        <f t="shared" si="4125"/>
        <v>0</v>
      </c>
      <c r="AM5150" s="86">
        <f t="shared" si="4125"/>
        <v>0</v>
      </c>
      <c r="AN5150" s="88">
        <f t="shared" si="4125"/>
        <v>2225</v>
      </c>
      <c r="AO5150" s="86">
        <f t="shared" si="4125"/>
        <v>0</v>
      </c>
      <c r="AP5150" s="88">
        <f t="shared" si="4125"/>
        <v>0</v>
      </c>
      <c r="AQ5150" s="86">
        <f t="shared" si="4125"/>
        <v>0</v>
      </c>
      <c r="AR5150" s="88">
        <f t="shared" si="4125"/>
        <v>3775</v>
      </c>
      <c r="AS5150" s="86">
        <f t="shared" si="4125"/>
        <v>0</v>
      </c>
      <c r="AT5150" s="88">
        <f t="shared" si="4125"/>
        <v>0</v>
      </c>
      <c r="AU5150" s="86">
        <f t="shared" si="4125"/>
        <v>4525</v>
      </c>
      <c r="AV5150" s="86">
        <f t="shared" si="4105"/>
        <v>10525</v>
      </c>
      <c r="AW5150" s="93">
        <f t="shared" si="4106"/>
        <v>0</v>
      </c>
      <c r="AY5150" s="86">
        <f t="shared" si="4107"/>
        <v>0</v>
      </c>
      <c r="AZ5150" s="86">
        <f t="shared" si="4108"/>
        <v>2225</v>
      </c>
      <c r="BA5150" s="86">
        <f t="shared" si="4109"/>
        <v>3775</v>
      </c>
      <c r="BB5150" s="86">
        <f t="shared" si="4110"/>
        <v>4525</v>
      </c>
      <c r="BC5150" s="86">
        <f t="shared" si="4111"/>
        <v>10525</v>
      </c>
      <c r="BD5150" s="86">
        <f t="shared" si="4112"/>
        <v>0</v>
      </c>
    </row>
    <row r="5151" spans="2:56" x14ac:dyDescent="0.3">
      <c r="B5151" s="169" t="s">
        <v>81</v>
      </c>
      <c r="C5151" s="248">
        <v>6000</v>
      </c>
      <c r="D5151" s="249"/>
      <c r="E5151" s="172">
        <f t="shared" si="4098"/>
        <v>0</v>
      </c>
      <c r="F5151" s="248">
        <v>4510</v>
      </c>
      <c r="G5151" s="249">
        <v>4510</v>
      </c>
      <c r="H5151" s="172">
        <f t="shared" si="4099"/>
        <v>1</v>
      </c>
      <c r="I5151" s="248"/>
      <c r="J5151" s="250"/>
      <c r="K5151" s="174">
        <f t="shared" si="4100"/>
        <v>0</v>
      </c>
      <c r="L5151" s="248">
        <v>9000</v>
      </c>
      <c r="M5151" s="250">
        <v>9000</v>
      </c>
      <c r="N5151" s="251"/>
      <c r="O5151" s="248">
        <v>4525</v>
      </c>
      <c r="P5151" s="251">
        <v>6000</v>
      </c>
      <c r="Q5151" s="166">
        <f t="shared" si="4101"/>
        <v>10525</v>
      </c>
      <c r="R5151" s="251"/>
      <c r="S5151" s="251"/>
      <c r="T5151" s="167">
        <f t="shared" si="4113"/>
        <v>10525</v>
      </c>
      <c r="U5151" s="157"/>
      <c r="V5151" s="248">
        <v>4525</v>
      </c>
      <c r="W5151" s="251"/>
      <c r="X5151" s="166">
        <f t="shared" si="4102"/>
        <v>4525</v>
      </c>
      <c r="Y5151" s="251"/>
      <c r="Z5151" s="251"/>
      <c r="AA5151" s="167">
        <f t="shared" si="4114"/>
        <v>4525</v>
      </c>
      <c r="AB5151" s="157"/>
      <c r="AC5151" s="248">
        <v>4525</v>
      </c>
      <c r="AD5151" s="251"/>
      <c r="AE5151" s="166">
        <f t="shared" si="4103"/>
        <v>4525</v>
      </c>
      <c r="AF5151" s="251"/>
      <c r="AG5151" s="251"/>
      <c r="AH5151" s="167">
        <f t="shared" si="4115"/>
        <v>4525</v>
      </c>
      <c r="AJ5151" s="252"/>
      <c r="AK5151" s="253"/>
      <c r="AL5151" s="254"/>
      <c r="AM5151" s="253"/>
      <c r="AN5151" s="254">
        <v>2225</v>
      </c>
      <c r="AO5151" s="253"/>
      <c r="AP5151" s="254"/>
      <c r="AQ5151" s="253"/>
      <c r="AR5151" s="254">
        <f>2300+1475</f>
        <v>3775</v>
      </c>
      <c r="AS5151" s="253"/>
      <c r="AT5151" s="254"/>
      <c r="AU5151" s="253">
        <v>4525</v>
      </c>
      <c r="AV5151" s="163">
        <f t="shared" si="4105"/>
        <v>10525</v>
      </c>
      <c r="AW5151" s="168">
        <f t="shared" si="4106"/>
        <v>0</v>
      </c>
      <c r="AY5151" s="163">
        <f t="shared" si="4107"/>
        <v>0</v>
      </c>
      <c r="AZ5151" s="163">
        <f t="shared" si="4108"/>
        <v>2225</v>
      </c>
      <c r="BA5151" s="163">
        <f t="shared" si="4109"/>
        <v>3775</v>
      </c>
      <c r="BB5151" s="163">
        <f t="shared" si="4110"/>
        <v>4525</v>
      </c>
      <c r="BC5151" s="163">
        <f t="shared" si="4111"/>
        <v>10525</v>
      </c>
      <c r="BD5151" s="163">
        <f t="shared" si="4112"/>
        <v>0</v>
      </c>
    </row>
    <row r="5152" spans="2:56" x14ac:dyDescent="0.3">
      <c r="B5152" s="179" t="s">
        <v>82</v>
      </c>
      <c r="C5152" s="83">
        <f>SUM(C5153:C5158)</f>
        <v>0</v>
      </c>
      <c r="D5152" s="84">
        <f>SUM(D5153:D5158)</f>
        <v>0</v>
      </c>
      <c r="E5152" s="85">
        <f t="shared" si="4098"/>
        <v>0</v>
      </c>
      <c r="F5152" s="83">
        <f>SUM(F5153:F5158)</f>
        <v>0</v>
      </c>
      <c r="G5152" s="84">
        <f>SUM(G5153:G5158)</f>
        <v>0</v>
      </c>
      <c r="H5152" s="85">
        <f t="shared" si="4099"/>
        <v>0</v>
      </c>
      <c r="I5152" s="83">
        <f>SUM(I5153:I5158)</f>
        <v>0</v>
      </c>
      <c r="J5152" s="86">
        <f>SUM(J5153:J5158)</f>
        <v>0</v>
      </c>
      <c r="K5152" s="87">
        <f t="shared" si="4100"/>
        <v>0</v>
      </c>
      <c r="L5152" s="83">
        <f>SUM(L5153:L5158)</f>
        <v>0</v>
      </c>
      <c r="M5152" s="86">
        <f>SUM(M5153:M5158)</f>
        <v>0</v>
      </c>
      <c r="N5152" s="88">
        <f>SUM(N5153:N5158)</f>
        <v>0</v>
      </c>
      <c r="O5152" s="83">
        <f>SUM(O5153:O5158)</f>
        <v>0</v>
      </c>
      <c r="P5152" s="88">
        <f>SUM(P5153:P5158)</f>
        <v>0</v>
      </c>
      <c r="Q5152" s="177">
        <f t="shared" si="4101"/>
        <v>0</v>
      </c>
      <c r="R5152" s="88">
        <f>SUM(R5153:R5158)</f>
        <v>0</v>
      </c>
      <c r="S5152" s="88">
        <f>SUM(S5153:S5158)</f>
        <v>0</v>
      </c>
      <c r="T5152" s="178">
        <f t="shared" si="4113"/>
        <v>0</v>
      </c>
      <c r="U5152" s="157"/>
      <c r="V5152" s="83">
        <f>SUM(V5153:V5158)</f>
        <v>0</v>
      </c>
      <c r="W5152" s="88">
        <f>SUM(W5153:W5158)</f>
        <v>0</v>
      </c>
      <c r="X5152" s="177">
        <f t="shared" si="4102"/>
        <v>0</v>
      </c>
      <c r="Y5152" s="88">
        <f>SUM(Y5153:Y5158)</f>
        <v>0</v>
      </c>
      <c r="Z5152" s="88">
        <f>SUM(Z5153:Z5158)</f>
        <v>0</v>
      </c>
      <c r="AA5152" s="178">
        <f t="shared" si="4114"/>
        <v>0</v>
      </c>
      <c r="AB5152" s="157"/>
      <c r="AC5152" s="83">
        <f>SUM(AC5153:AC5158)</f>
        <v>0</v>
      </c>
      <c r="AD5152" s="88">
        <f>SUM(AD5153:AD5158)</f>
        <v>0</v>
      </c>
      <c r="AE5152" s="177">
        <f t="shared" si="4103"/>
        <v>0</v>
      </c>
      <c r="AF5152" s="88">
        <f>SUM(AF5153:AF5158)</f>
        <v>0</v>
      </c>
      <c r="AG5152" s="88">
        <f>SUM(AG5153:AG5158)</f>
        <v>0</v>
      </c>
      <c r="AH5152" s="178">
        <f t="shared" si="4115"/>
        <v>0</v>
      </c>
      <c r="AJ5152" s="84">
        <f t="shared" ref="AJ5152:AU5152" si="4126">SUM(AJ5153:AJ5158)</f>
        <v>0</v>
      </c>
      <c r="AK5152" s="86">
        <f t="shared" si="4126"/>
        <v>0</v>
      </c>
      <c r="AL5152" s="88">
        <f t="shared" si="4126"/>
        <v>0</v>
      </c>
      <c r="AM5152" s="86">
        <f t="shared" si="4126"/>
        <v>0</v>
      </c>
      <c r="AN5152" s="88">
        <f t="shared" si="4126"/>
        <v>0</v>
      </c>
      <c r="AO5152" s="86">
        <f t="shared" si="4126"/>
        <v>0</v>
      </c>
      <c r="AP5152" s="88">
        <f t="shared" si="4126"/>
        <v>0</v>
      </c>
      <c r="AQ5152" s="86">
        <f t="shared" si="4126"/>
        <v>0</v>
      </c>
      <c r="AR5152" s="88">
        <f t="shared" si="4126"/>
        <v>0</v>
      </c>
      <c r="AS5152" s="86">
        <f t="shared" si="4126"/>
        <v>0</v>
      </c>
      <c r="AT5152" s="88">
        <f t="shared" si="4126"/>
        <v>0</v>
      </c>
      <c r="AU5152" s="86">
        <f t="shared" si="4126"/>
        <v>0</v>
      </c>
      <c r="AV5152" s="86">
        <f t="shared" si="4105"/>
        <v>0</v>
      </c>
      <c r="AW5152" s="93">
        <f t="shared" si="4106"/>
        <v>0</v>
      </c>
      <c r="AY5152" s="86">
        <f t="shared" si="4107"/>
        <v>0</v>
      </c>
      <c r="AZ5152" s="86">
        <f t="shared" si="4108"/>
        <v>0</v>
      </c>
      <c r="BA5152" s="86">
        <f t="shared" si="4109"/>
        <v>0</v>
      </c>
      <c r="BB5152" s="86">
        <f t="shared" si="4110"/>
        <v>0</v>
      </c>
      <c r="BC5152" s="86">
        <f t="shared" si="4111"/>
        <v>0</v>
      </c>
      <c r="BD5152" s="86">
        <f t="shared" si="4112"/>
        <v>0</v>
      </c>
    </row>
    <row r="5153" spans="2:56" x14ac:dyDescent="0.3">
      <c r="B5153" s="169" t="s">
        <v>83</v>
      </c>
      <c r="C5153" s="248"/>
      <c r="D5153" s="249"/>
      <c r="E5153" s="172">
        <f t="shared" si="4098"/>
        <v>0</v>
      </c>
      <c r="F5153" s="248"/>
      <c r="G5153" s="249"/>
      <c r="H5153" s="172">
        <f t="shared" si="4099"/>
        <v>0</v>
      </c>
      <c r="I5153" s="248"/>
      <c r="J5153" s="250"/>
      <c r="K5153" s="174">
        <f t="shared" si="4100"/>
        <v>0</v>
      </c>
      <c r="L5153" s="248"/>
      <c r="M5153" s="250"/>
      <c r="N5153" s="251"/>
      <c r="O5153" s="248"/>
      <c r="P5153" s="251"/>
      <c r="Q5153" s="166">
        <f t="shared" si="4101"/>
        <v>0</v>
      </c>
      <c r="R5153" s="251"/>
      <c r="S5153" s="251"/>
      <c r="T5153" s="167">
        <f t="shared" si="4113"/>
        <v>0</v>
      </c>
      <c r="U5153" s="157"/>
      <c r="V5153" s="248"/>
      <c r="W5153" s="251"/>
      <c r="X5153" s="166">
        <f t="shared" si="4102"/>
        <v>0</v>
      </c>
      <c r="Y5153" s="251"/>
      <c r="Z5153" s="251"/>
      <c r="AA5153" s="167">
        <f t="shared" si="4114"/>
        <v>0</v>
      </c>
      <c r="AB5153" s="157"/>
      <c r="AC5153" s="248"/>
      <c r="AD5153" s="251"/>
      <c r="AE5153" s="166">
        <f t="shared" si="4103"/>
        <v>0</v>
      </c>
      <c r="AF5153" s="251"/>
      <c r="AG5153" s="251"/>
      <c r="AH5153" s="167">
        <f t="shared" si="4115"/>
        <v>0</v>
      </c>
      <c r="AJ5153" s="252"/>
      <c r="AK5153" s="253"/>
      <c r="AL5153" s="254"/>
      <c r="AM5153" s="253"/>
      <c r="AN5153" s="254"/>
      <c r="AO5153" s="253"/>
      <c r="AP5153" s="254"/>
      <c r="AQ5153" s="253"/>
      <c r="AR5153" s="254"/>
      <c r="AS5153" s="253"/>
      <c r="AT5153" s="254"/>
      <c r="AU5153" s="253"/>
      <c r="AV5153" s="163">
        <f t="shared" si="4105"/>
        <v>0</v>
      </c>
      <c r="AW5153" s="168">
        <f t="shared" si="4106"/>
        <v>0</v>
      </c>
      <c r="AY5153" s="163">
        <f t="shared" si="4107"/>
        <v>0</v>
      </c>
      <c r="AZ5153" s="163">
        <f t="shared" si="4108"/>
        <v>0</v>
      </c>
      <c r="BA5153" s="163">
        <f t="shared" si="4109"/>
        <v>0</v>
      </c>
      <c r="BB5153" s="163">
        <f t="shared" si="4110"/>
        <v>0</v>
      </c>
      <c r="BC5153" s="163">
        <f t="shared" si="4111"/>
        <v>0</v>
      </c>
      <c r="BD5153" s="163">
        <f t="shared" si="4112"/>
        <v>0</v>
      </c>
    </row>
    <row r="5154" spans="2:56" x14ac:dyDescent="0.3">
      <c r="B5154" s="169" t="s">
        <v>84</v>
      </c>
      <c r="C5154" s="248"/>
      <c r="D5154" s="249"/>
      <c r="E5154" s="172">
        <f t="shared" si="4098"/>
        <v>0</v>
      </c>
      <c r="F5154" s="248"/>
      <c r="G5154" s="249"/>
      <c r="H5154" s="172">
        <f t="shared" si="4099"/>
        <v>0</v>
      </c>
      <c r="I5154" s="248"/>
      <c r="J5154" s="250"/>
      <c r="K5154" s="174">
        <f t="shared" si="4100"/>
        <v>0</v>
      </c>
      <c r="L5154" s="248"/>
      <c r="M5154" s="250"/>
      <c r="N5154" s="251"/>
      <c r="O5154" s="248"/>
      <c r="P5154" s="251"/>
      <c r="Q5154" s="166">
        <f t="shared" si="4101"/>
        <v>0</v>
      </c>
      <c r="R5154" s="251"/>
      <c r="S5154" s="251"/>
      <c r="T5154" s="167">
        <f t="shared" si="4113"/>
        <v>0</v>
      </c>
      <c r="U5154" s="157"/>
      <c r="V5154" s="248"/>
      <c r="W5154" s="251"/>
      <c r="X5154" s="166">
        <f t="shared" si="4102"/>
        <v>0</v>
      </c>
      <c r="Y5154" s="251"/>
      <c r="Z5154" s="251"/>
      <c r="AA5154" s="167">
        <f t="shared" si="4114"/>
        <v>0</v>
      </c>
      <c r="AB5154" s="157"/>
      <c r="AC5154" s="248"/>
      <c r="AD5154" s="251"/>
      <c r="AE5154" s="166">
        <f t="shared" si="4103"/>
        <v>0</v>
      </c>
      <c r="AF5154" s="251"/>
      <c r="AG5154" s="251"/>
      <c r="AH5154" s="167">
        <f t="shared" si="4115"/>
        <v>0</v>
      </c>
      <c r="AJ5154" s="252"/>
      <c r="AK5154" s="253"/>
      <c r="AL5154" s="254"/>
      <c r="AM5154" s="253"/>
      <c r="AN5154" s="254"/>
      <c r="AO5154" s="253"/>
      <c r="AP5154" s="254"/>
      <c r="AQ5154" s="253"/>
      <c r="AR5154" s="254"/>
      <c r="AS5154" s="253"/>
      <c r="AT5154" s="254"/>
      <c r="AU5154" s="253"/>
      <c r="AV5154" s="163">
        <f t="shared" si="4105"/>
        <v>0</v>
      </c>
      <c r="AW5154" s="168">
        <f t="shared" si="4106"/>
        <v>0</v>
      </c>
      <c r="AY5154" s="163">
        <f t="shared" si="4107"/>
        <v>0</v>
      </c>
      <c r="AZ5154" s="163">
        <f t="shared" si="4108"/>
        <v>0</v>
      </c>
      <c r="BA5154" s="163">
        <f t="shared" si="4109"/>
        <v>0</v>
      </c>
      <c r="BB5154" s="163">
        <f t="shared" si="4110"/>
        <v>0</v>
      </c>
      <c r="BC5154" s="163">
        <f t="shared" si="4111"/>
        <v>0</v>
      </c>
      <c r="BD5154" s="163">
        <f t="shared" si="4112"/>
        <v>0</v>
      </c>
    </row>
    <row r="5155" spans="2:56" x14ac:dyDescent="0.3">
      <c r="B5155" s="169" t="s">
        <v>85</v>
      </c>
      <c r="C5155" s="248"/>
      <c r="D5155" s="249"/>
      <c r="E5155" s="172">
        <f t="shared" si="4098"/>
        <v>0</v>
      </c>
      <c r="F5155" s="248"/>
      <c r="G5155" s="249"/>
      <c r="H5155" s="172">
        <f t="shared" si="4099"/>
        <v>0</v>
      </c>
      <c r="I5155" s="248"/>
      <c r="J5155" s="250"/>
      <c r="K5155" s="174">
        <f t="shared" si="4100"/>
        <v>0</v>
      </c>
      <c r="L5155" s="248"/>
      <c r="M5155" s="250"/>
      <c r="N5155" s="251"/>
      <c r="O5155" s="248"/>
      <c r="P5155" s="251"/>
      <c r="Q5155" s="166">
        <f t="shared" si="4101"/>
        <v>0</v>
      </c>
      <c r="R5155" s="251"/>
      <c r="S5155" s="251"/>
      <c r="T5155" s="167">
        <f t="shared" si="4113"/>
        <v>0</v>
      </c>
      <c r="U5155" s="157"/>
      <c r="V5155" s="248"/>
      <c r="W5155" s="251"/>
      <c r="X5155" s="166">
        <f t="shared" si="4102"/>
        <v>0</v>
      </c>
      <c r="Y5155" s="251"/>
      <c r="Z5155" s="251"/>
      <c r="AA5155" s="167">
        <f t="shared" si="4114"/>
        <v>0</v>
      </c>
      <c r="AB5155" s="157"/>
      <c r="AC5155" s="248"/>
      <c r="AD5155" s="251"/>
      <c r="AE5155" s="166">
        <f t="shared" si="4103"/>
        <v>0</v>
      </c>
      <c r="AF5155" s="251"/>
      <c r="AG5155" s="251"/>
      <c r="AH5155" s="167">
        <f t="shared" si="4115"/>
        <v>0</v>
      </c>
      <c r="AJ5155" s="252"/>
      <c r="AK5155" s="253"/>
      <c r="AL5155" s="254"/>
      <c r="AM5155" s="253"/>
      <c r="AN5155" s="254"/>
      <c r="AO5155" s="253"/>
      <c r="AP5155" s="254"/>
      <c r="AQ5155" s="253"/>
      <c r="AR5155" s="254"/>
      <c r="AS5155" s="253"/>
      <c r="AT5155" s="254"/>
      <c r="AU5155" s="253"/>
      <c r="AV5155" s="163">
        <f t="shared" si="4105"/>
        <v>0</v>
      </c>
      <c r="AW5155" s="168">
        <f t="shared" si="4106"/>
        <v>0</v>
      </c>
      <c r="AY5155" s="163">
        <f t="shared" si="4107"/>
        <v>0</v>
      </c>
      <c r="AZ5155" s="163">
        <f t="shared" si="4108"/>
        <v>0</v>
      </c>
      <c r="BA5155" s="163">
        <f t="shared" si="4109"/>
        <v>0</v>
      </c>
      <c r="BB5155" s="163">
        <f t="shared" si="4110"/>
        <v>0</v>
      </c>
      <c r="BC5155" s="163">
        <f t="shared" si="4111"/>
        <v>0</v>
      </c>
      <c r="BD5155" s="163">
        <f t="shared" si="4112"/>
        <v>0</v>
      </c>
    </row>
    <row r="5156" spans="2:56" x14ac:dyDescent="0.3">
      <c r="B5156" s="169" t="s">
        <v>86</v>
      </c>
      <c r="C5156" s="248"/>
      <c r="D5156" s="249"/>
      <c r="E5156" s="172">
        <f t="shared" si="4098"/>
        <v>0</v>
      </c>
      <c r="F5156" s="248"/>
      <c r="G5156" s="249"/>
      <c r="H5156" s="172">
        <f t="shared" si="4099"/>
        <v>0</v>
      </c>
      <c r="I5156" s="248"/>
      <c r="J5156" s="250"/>
      <c r="K5156" s="174">
        <f t="shared" si="4100"/>
        <v>0</v>
      </c>
      <c r="L5156" s="248"/>
      <c r="M5156" s="250"/>
      <c r="N5156" s="251"/>
      <c r="O5156" s="248"/>
      <c r="P5156" s="251"/>
      <c r="Q5156" s="166">
        <f t="shared" si="4101"/>
        <v>0</v>
      </c>
      <c r="R5156" s="251"/>
      <c r="S5156" s="251"/>
      <c r="T5156" s="167">
        <f t="shared" si="4113"/>
        <v>0</v>
      </c>
      <c r="U5156" s="157"/>
      <c r="V5156" s="248"/>
      <c r="W5156" s="251"/>
      <c r="X5156" s="166">
        <f t="shared" si="4102"/>
        <v>0</v>
      </c>
      <c r="Y5156" s="251"/>
      <c r="Z5156" s="251"/>
      <c r="AA5156" s="167">
        <f t="shared" si="4114"/>
        <v>0</v>
      </c>
      <c r="AB5156" s="157"/>
      <c r="AC5156" s="248"/>
      <c r="AD5156" s="251"/>
      <c r="AE5156" s="166">
        <f t="shared" si="4103"/>
        <v>0</v>
      </c>
      <c r="AF5156" s="251"/>
      <c r="AG5156" s="251"/>
      <c r="AH5156" s="167">
        <f t="shared" si="4115"/>
        <v>0</v>
      </c>
      <c r="AJ5156" s="252"/>
      <c r="AK5156" s="253"/>
      <c r="AL5156" s="254"/>
      <c r="AM5156" s="253"/>
      <c r="AN5156" s="254"/>
      <c r="AO5156" s="253"/>
      <c r="AP5156" s="254"/>
      <c r="AQ5156" s="253"/>
      <c r="AR5156" s="254"/>
      <c r="AS5156" s="253"/>
      <c r="AT5156" s="254"/>
      <c r="AU5156" s="253"/>
      <c r="AV5156" s="163">
        <f t="shared" si="4105"/>
        <v>0</v>
      </c>
      <c r="AW5156" s="168">
        <f t="shared" si="4106"/>
        <v>0</v>
      </c>
      <c r="AY5156" s="163">
        <f t="shared" si="4107"/>
        <v>0</v>
      </c>
      <c r="AZ5156" s="163">
        <f t="shared" si="4108"/>
        <v>0</v>
      </c>
      <c r="BA5156" s="163">
        <f t="shared" si="4109"/>
        <v>0</v>
      </c>
      <c r="BB5156" s="163">
        <f t="shared" si="4110"/>
        <v>0</v>
      </c>
      <c r="BC5156" s="163">
        <f t="shared" si="4111"/>
        <v>0</v>
      </c>
      <c r="BD5156" s="163">
        <f t="shared" si="4112"/>
        <v>0</v>
      </c>
    </row>
    <row r="5157" spans="2:56" x14ac:dyDescent="0.3">
      <c r="B5157" s="169" t="s">
        <v>87</v>
      </c>
      <c r="C5157" s="248"/>
      <c r="D5157" s="249"/>
      <c r="E5157" s="172">
        <f t="shared" si="4098"/>
        <v>0</v>
      </c>
      <c r="F5157" s="248"/>
      <c r="G5157" s="249"/>
      <c r="H5157" s="172">
        <f t="shared" si="4099"/>
        <v>0</v>
      </c>
      <c r="I5157" s="248"/>
      <c r="J5157" s="250"/>
      <c r="K5157" s="174">
        <f t="shared" si="4100"/>
        <v>0</v>
      </c>
      <c r="L5157" s="248"/>
      <c r="M5157" s="250"/>
      <c r="N5157" s="251"/>
      <c r="O5157" s="248"/>
      <c r="P5157" s="251"/>
      <c r="Q5157" s="166">
        <f t="shared" si="4101"/>
        <v>0</v>
      </c>
      <c r="R5157" s="251"/>
      <c r="S5157" s="251"/>
      <c r="T5157" s="167">
        <f t="shared" si="4113"/>
        <v>0</v>
      </c>
      <c r="U5157" s="157"/>
      <c r="V5157" s="248"/>
      <c r="W5157" s="251"/>
      <c r="X5157" s="166">
        <f t="shared" si="4102"/>
        <v>0</v>
      </c>
      <c r="Y5157" s="251"/>
      <c r="Z5157" s="251"/>
      <c r="AA5157" s="167">
        <f t="shared" si="4114"/>
        <v>0</v>
      </c>
      <c r="AB5157" s="157"/>
      <c r="AC5157" s="248"/>
      <c r="AD5157" s="251"/>
      <c r="AE5157" s="166">
        <f t="shared" si="4103"/>
        <v>0</v>
      </c>
      <c r="AF5157" s="251"/>
      <c r="AG5157" s="251"/>
      <c r="AH5157" s="167">
        <f t="shared" si="4115"/>
        <v>0</v>
      </c>
      <c r="AJ5157" s="252"/>
      <c r="AK5157" s="253"/>
      <c r="AL5157" s="254"/>
      <c r="AM5157" s="253"/>
      <c r="AN5157" s="254"/>
      <c r="AO5157" s="253"/>
      <c r="AP5157" s="254"/>
      <c r="AQ5157" s="253"/>
      <c r="AR5157" s="254"/>
      <c r="AS5157" s="253"/>
      <c r="AT5157" s="254"/>
      <c r="AU5157" s="253"/>
      <c r="AV5157" s="163">
        <f t="shared" si="4105"/>
        <v>0</v>
      </c>
      <c r="AW5157" s="168">
        <f t="shared" si="4106"/>
        <v>0</v>
      </c>
      <c r="AY5157" s="163">
        <f t="shared" si="4107"/>
        <v>0</v>
      </c>
      <c r="AZ5157" s="163">
        <f t="shared" si="4108"/>
        <v>0</v>
      </c>
      <c r="BA5157" s="163">
        <f t="shared" si="4109"/>
        <v>0</v>
      </c>
      <c r="BB5157" s="163">
        <f t="shared" si="4110"/>
        <v>0</v>
      </c>
      <c r="BC5157" s="163">
        <f t="shared" si="4111"/>
        <v>0</v>
      </c>
      <c r="BD5157" s="163">
        <f t="shared" si="4112"/>
        <v>0</v>
      </c>
    </row>
    <row r="5158" spans="2:56" x14ac:dyDescent="0.3">
      <c r="B5158" s="169" t="s">
        <v>88</v>
      </c>
      <c r="C5158" s="248"/>
      <c r="D5158" s="249"/>
      <c r="E5158" s="172">
        <f t="shared" si="4098"/>
        <v>0</v>
      </c>
      <c r="F5158" s="248"/>
      <c r="G5158" s="249"/>
      <c r="H5158" s="172">
        <f t="shared" si="4099"/>
        <v>0</v>
      </c>
      <c r="I5158" s="248"/>
      <c r="J5158" s="250"/>
      <c r="K5158" s="174">
        <f t="shared" si="4100"/>
        <v>0</v>
      </c>
      <c r="L5158" s="248"/>
      <c r="M5158" s="250"/>
      <c r="N5158" s="251"/>
      <c r="O5158" s="248"/>
      <c r="P5158" s="251"/>
      <c r="Q5158" s="166">
        <f t="shared" si="4101"/>
        <v>0</v>
      </c>
      <c r="R5158" s="251"/>
      <c r="S5158" s="251"/>
      <c r="T5158" s="167">
        <f t="shared" si="4113"/>
        <v>0</v>
      </c>
      <c r="U5158" s="157"/>
      <c r="V5158" s="248"/>
      <c r="W5158" s="251"/>
      <c r="X5158" s="166">
        <f t="shared" si="4102"/>
        <v>0</v>
      </c>
      <c r="Y5158" s="251"/>
      <c r="Z5158" s="251"/>
      <c r="AA5158" s="167">
        <f t="shared" si="4114"/>
        <v>0</v>
      </c>
      <c r="AB5158" s="157"/>
      <c r="AC5158" s="248"/>
      <c r="AD5158" s="251"/>
      <c r="AE5158" s="166">
        <f t="shared" si="4103"/>
        <v>0</v>
      </c>
      <c r="AF5158" s="251"/>
      <c r="AG5158" s="251"/>
      <c r="AH5158" s="167">
        <f t="shared" si="4115"/>
        <v>0</v>
      </c>
      <c r="AJ5158" s="252"/>
      <c r="AK5158" s="253"/>
      <c r="AL5158" s="254"/>
      <c r="AM5158" s="253"/>
      <c r="AN5158" s="254"/>
      <c r="AO5158" s="253"/>
      <c r="AP5158" s="254"/>
      <c r="AQ5158" s="253"/>
      <c r="AR5158" s="254"/>
      <c r="AS5158" s="253"/>
      <c r="AT5158" s="254"/>
      <c r="AU5158" s="253"/>
      <c r="AV5158" s="163">
        <f t="shared" si="4105"/>
        <v>0</v>
      </c>
      <c r="AW5158" s="168">
        <f t="shared" si="4106"/>
        <v>0</v>
      </c>
      <c r="AY5158" s="163">
        <f t="shared" si="4107"/>
        <v>0</v>
      </c>
      <c r="AZ5158" s="163">
        <f t="shared" si="4108"/>
        <v>0</v>
      </c>
      <c r="BA5158" s="163">
        <f t="shared" si="4109"/>
        <v>0</v>
      </c>
      <c r="BB5158" s="163">
        <f t="shared" si="4110"/>
        <v>0</v>
      </c>
      <c r="BC5158" s="163">
        <f t="shared" si="4111"/>
        <v>0</v>
      </c>
      <c r="BD5158" s="163">
        <f t="shared" si="4112"/>
        <v>0</v>
      </c>
    </row>
    <row r="5159" spans="2:56" x14ac:dyDescent="0.3">
      <c r="B5159" s="179" t="s">
        <v>89</v>
      </c>
      <c r="C5159" s="83">
        <f>SUM(C5160:C5165)</f>
        <v>0</v>
      </c>
      <c r="D5159" s="84">
        <f>SUM(D5160:D5165)</f>
        <v>0</v>
      </c>
      <c r="E5159" s="85">
        <f t="shared" si="4098"/>
        <v>0</v>
      </c>
      <c r="F5159" s="83">
        <f>SUM(F5160:F5165)</f>
        <v>0</v>
      </c>
      <c r="G5159" s="84">
        <f>SUM(G5160:G5165)</f>
        <v>0</v>
      </c>
      <c r="H5159" s="85">
        <f t="shared" si="4099"/>
        <v>0</v>
      </c>
      <c r="I5159" s="83">
        <f>SUM(I5160:I5165)</f>
        <v>0</v>
      </c>
      <c r="J5159" s="86">
        <f>SUM(J5160:J5165)</f>
        <v>0</v>
      </c>
      <c r="K5159" s="87">
        <f t="shared" si="4100"/>
        <v>0</v>
      </c>
      <c r="L5159" s="83">
        <f>SUM(L5160:L5165)</f>
        <v>0</v>
      </c>
      <c r="M5159" s="86">
        <f>SUM(M5160:M5165)</f>
        <v>0</v>
      </c>
      <c r="N5159" s="88">
        <f>SUM(N5160:N5165)</f>
        <v>0</v>
      </c>
      <c r="O5159" s="83">
        <f>SUM(O5160:O5165)</f>
        <v>0</v>
      </c>
      <c r="P5159" s="88">
        <f>SUM(P5160:P5165)</f>
        <v>0</v>
      </c>
      <c r="Q5159" s="177">
        <f t="shared" si="4101"/>
        <v>0</v>
      </c>
      <c r="R5159" s="88">
        <f>SUM(R5160:R5165)</f>
        <v>0</v>
      </c>
      <c r="S5159" s="88">
        <f>SUM(S5160:S5165)</f>
        <v>0</v>
      </c>
      <c r="T5159" s="178">
        <f t="shared" si="4113"/>
        <v>0</v>
      </c>
      <c r="U5159" s="157"/>
      <c r="V5159" s="83">
        <f>SUM(V5160:V5165)</f>
        <v>0</v>
      </c>
      <c r="W5159" s="88">
        <f>SUM(W5160:W5165)</f>
        <v>0</v>
      </c>
      <c r="X5159" s="177">
        <f t="shared" si="4102"/>
        <v>0</v>
      </c>
      <c r="Y5159" s="88">
        <f>SUM(Y5160:Y5165)</f>
        <v>0</v>
      </c>
      <c r="Z5159" s="88">
        <f>SUM(Z5160:Z5165)</f>
        <v>0</v>
      </c>
      <c r="AA5159" s="178">
        <f t="shared" si="4114"/>
        <v>0</v>
      </c>
      <c r="AB5159" s="157"/>
      <c r="AC5159" s="83">
        <f>SUM(AC5160:AC5165)</f>
        <v>0</v>
      </c>
      <c r="AD5159" s="88">
        <f>SUM(AD5160:AD5165)</f>
        <v>0</v>
      </c>
      <c r="AE5159" s="177">
        <f t="shared" si="4103"/>
        <v>0</v>
      </c>
      <c r="AF5159" s="88">
        <f>SUM(AF5160:AF5165)</f>
        <v>0</v>
      </c>
      <c r="AG5159" s="88">
        <f>SUM(AG5160:AG5165)</f>
        <v>0</v>
      </c>
      <c r="AH5159" s="178">
        <f t="shared" si="4115"/>
        <v>0</v>
      </c>
      <c r="AJ5159" s="84">
        <f t="shared" ref="AJ5159:AU5159" si="4127">SUM(AJ5160:AJ5165)</f>
        <v>0</v>
      </c>
      <c r="AK5159" s="86">
        <f t="shared" si="4127"/>
        <v>0</v>
      </c>
      <c r="AL5159" s="88">
        <f t="shared" si="4127"/>
        <v>0</v>
      </c>
      <c r="AM5159" s="86">
        <f t="shared" si="4127"/>
        <v>0</v>
      </c>
      <c r="AN5159" s="88">
        <f t="shared" si="4127"/>
        <v>0</v>
      </c>
      <c r="AO5159" s="86">
        <f t="shared" si="4127"/>
        <v>0</v>
      </c>
      <c r="AP5159" s="88">
        <f t="shared" si="4127"/>
        <v>0</v>
      </c>
      <c r="AQ5159" s="86">
        <f t="shared" si="4127"/>
        <v>0</v>
      </c>
      <c r="AR5159" s="88">
        <f t="shared" si="4127"/>
        <v>0</v>
      </c>
      <c r="AS5159" s="86">
        <f t="shared" si="4127"/>
        <v>0</v>
      </c>
      <c r="AT5159" s="88">
        <f t="shared" si="4127"/>
        <v>0</v>
      </c>
      <c r="AU5159" s="86">
        <f t="shared" si="4127"/>
        <v>0</v>
      </c>
      <c r="AV5159" s="86">
        <f t="shared" si="4105"/>
        <v>0</v>
      </c>
      <c r="AW5159" s="93">
        <f t="shared" si="4106"/>
        <v>0</v>
      </c>
      <c r="AY5159" s="86">
        <f t="shared" si="4107"/>
        <v>0</v>
      </c>
      <c r="AZ5159" s="86">
        <f t="shared" si="4108"/>
        <v>0</v>
      </c>
      <c r="BA5159" s="86">
        <f t="shared" si="4109"/>
        <v>0</v>
      </c>
      <c r="BB5159" s="86">
        <f t="shared" si="4110"/>
        <v>0</v>
      </c>
      <c r="BC5159" s="86">
        <f t="shared" si="4111"/>
        <v>0</v>
      </c>
      <c r="BD5159" s="86">
        <f t="shared" si="4112"/>
        <v>0</v>
      </c>
    </row>
    <row r="5160" spans="2:56" x14ac:dyDescent="0.3">
      <c r="B5160" s="169" t="s">
        <v>90</v>
      </c>
      <c r="C5160" s="248"/>
      <c r="D5160" s="249"/>
      <c r="E5160" s="172">
        <f t="shared" si="4098"/>
        <v>0</v>
      </c>
      <c r="F5160" s="248"/>
      <c r="G5160" s="249"/>
      <c r="H5160" s="172">
        <f t="shared" si="4099"/>
        <v>0</v>
      </c>
      <c r="I5160" s="248"/>
      <c r="J5160" s="250"/>
      <c r="K5160" s="174">
        <f t="shared" si="4100"/>
        <v>0</v>
      </c>
      <c r="L5160" s="248"/>
      <c r="M5160" s="250"/>
      <c r="N5160" s="251"/>
      <c r="O5160" s="248"/>
      <c r="P5160" s="251"/>
      <c r="Q5160" s="166">
        <f t="shared" si="4101"/>
        <v>0</v>
      </c>
      <c r="R5160" s="251"/>
      <c r="S5160" s="251"/>
      <c r="T5160" s="167">
        <f t="shared" si="4113"/>
        <v>0</v>
      </c>
      <c r="U5160" s="157"/>
      <c r="V5160" s="248"/>
      <c r="W5160" s="251"/>
      <c r="X5160" s="166">
        <f t="shared" si="4102"/>
        <v>0</v>
      </c>
      <c r="Y5160" s="251"/>
      <c r="Z5160" s="251"/>
      <c r="AA5160" s="167">
        <f t="shared" si="4114"/>
        <v>0</v>
      </c>
      <c r="AB5160" s="157"/>
      <c r="AC5160" s="248"/>
      <c r="AD5160" s="251"/>
      <c r="AE5160" s="166">
        <f t="shared" si="4103"/>
        <v>0</v>
      </c>
      <c r="AF5160" s="251"/>
      <c r="AG5160" s="251"/>
      <c r="AH5160" s="167">
        <f t="shared" si="4115"/>
        <v>0</v>
      </c>
      <c r="AJ5160" s="252"/>
      <c r="AK5160" s="253"/>
      <c r="AL5160" s="254"/>
      <c r="AM5160" s="253"/>
      <c r="AN5160" s="254"/>
      <c r="AO5160" s="253"/>
      <c r="AP5160" s="254"/>
      <c r="AQ5160" s="253"/>
      <c r="AR5160" s="254"/>
      <c r="AS5160" s="253"/>
      <c r="AT5160" s="254"/>
      <c r="AU5160" s="253"/>
      <c r="AV5160" s="163">
        <f t="shared" si="4105"/>
        <v>0</v>
      </c>
      <c r="AW5160" s="168">
        <f t="shared" si="4106"/>
        <v>0</v>
      </c>
      <c r="AY5160" s="163">
        <f t="shared" si="4107"/>
        <v>0</v>
      </c>
      <c r="AZ5160" s="163">
        <f t="shared" si="4108"/>
        <v>0</v>
      </c>
      <c r="BA5160" s="163">
        <f t="shared" si="4109"/>
        <v>0</v>
      </c>
      <c r="BB5160" s="163">
        <f t="shared" si="4110"/>
        <v>0</v>
      </c>
      <c r="BC5160" s="163">
        <f t="shared" si="4111"/>
        <v>0</v>
      </c>
      <c r="BD5160" s="163">
        <f t="shared" si="4112"/>
        <v>0</v>
      </c>
    </row>
    <row r="5161" spans="2:56" x14ac:dyDescent="0.3">
      <c r="B5161" s="169" t="s">
        <v>91</v>
      </c>
      <c r="C5161" s="248"/>
      <c r="D5161" s="249"/>
      <c r="E5161" s="172">
        <f t="shared" si="4098"/>
        <v>0</v>
      </c>
      <c r="F5161" s="248"/>
      <c r="G5161" s="249"/>
      <c r="H5161" s="172">
        <f t="shared" si="4099"/>
        <v>0</v>
      </c>
      <c r="I5161" s="248"/>
      <c r="J5161" s="250"/>
      <c r="K5161" s="174">
        <f t="shared" si="4100"/>
        <v>0</v>
      </c>
      <c r="L5161" s="248"/>
      <c r="M5161" s="250"/>
      <c r="N5161" s="251"/>
      <c r="O5161" s="248"/>
      <c r="P5161" s="251"/>
      <c r="Q5161" s="166">
        <f t="shared" si="4101"/>
        <v>0</v>
      </c>
      <c r="R5161" s="251"/>
      <c r="S5161" s="251"/>
      <c r="T5161" s="167">
        <f t="shared" si="4113"/>
        <v>0</v>
      </c>
      <c r="U5161" s="157"/>
      <c r="V5161" s="248"/>
      <c r="W5161" s="251"/>
      <c r="X5161" s="166">
        <f t="shared" si="4102"/>
        <v>0</v>
      </c>
      <c r="Y5161" s="251"/>
      <c r="Z5161" s="251"/>
      <c r="AA5161" s="167">
        <f t="shared" si="4114"/>
        <v>0</v>
      </c>
      <c r="AB5161" s="157"/>
      <c r="AC5161" s="248"/>
      <c r="AD5161" s="251"/>
      <c r="AE5161" s="166">
        <f t="shared" si="4103"/>
        <v>0</v>
      </c>
      <c r="AF5161" s="251"/>
      <c r="AG5161" s="251"/>
      <c r="AH5161" s="167">
        <f t="shared" si="4115"/>
        <v>0</v>
      </c>
      <c r="AJ5161" s="252"/>
      <c r="AK5161" s="253"/>
      <c r="AL5161" s="254"/>
      <c r="AM5161" s="253"/>
      <c r="AN5161" s="254"/>
      <c r="AO5161" s="253"/>
      <c r="AP5161" s="254"/>
      <c r="AQ5161" s="253"/>
      <c r="AR5161" s="254"/>
      <c r="AS5161" s="253"/>
      <c r="AT5161" s="254"/>
      <c r="AU5161" s="253"/>
      <c r="AV5161" s="163">
        <f t="shared" si="4105"/>
        <v>0</v>
      </c>
      <c r="AW5161" s="168">
        <f t="shared" si="4106"/>
        <v>0</v>
      </c>
      <c r="AY5161" s="163">
        <f t="shared" si="4107"/>
        <v>0</v>
      </c>
      <c r="AZ5161" s="163">
        <f t="shared" si="4108"/>
        <v>0</v>
      </c>
      <c r="BA5161" s="163">
        <f t="shared" si="4109"/>
        <v>0</v>
      </c>
      <c r="BB5161" s="163">
        <f t="shared" si="4110"/>
        <v>0</v>
      </c>
      <c r="BC5161" s="163">
        <f t="shared" si="4111"/>
        <v>0</v>
      </c>
      <c r="BD5161" s="163">
        <f t="shared" si="4112"/>
        <v>0</v>
      </c>
    </row>
    <row r="5162" spans="2:56" x14ac:dyDescent="0.3">
      <c r="B5162" s="169" t="s">
        <v>92</v>
      </c>
      <c r="C5162" s="248"/>
      <c r="D5162" s="249"/>
      <c r="E5162" s="172">
        <f t="shared" si="4098"/>
        <v>0</v>
      </c>
      <c r="F5162" s="248"/>
      <c r="G5162" s="249"/>
      <c r="H5162" s="172">
        <f t="shared" si="4099"/>
        <v>0</v>
      </c>
      <c r="I5162" s="248"/>
      <c r="J5162" s="250"/>
      <c r="K5162" s="174">
        <f t="shared" si="4100"/>
        <v>0</v>
      </c>
      <c r="L5162" s="248"/>
      <c r="M5162" s="250"/>
      <c r="N5162" s="251"/>
      <c r="O5162" s="248"/>
      <c r="P5162" s="251"/>
      <c r="Q5162" s="166">
        <f t="shared" si="4101"/>
        <v>0</v>
      </c>
      <c r="R5162" s="251"/>
      <c r="S5162" s="251"/>
      <c r="T5162" s="167">
        <f t="shared" si="4113"/>
        <v>0</v>
      </c>
      <c r="U5162" s="157"/>
      <c r="V5162" s="248"/>
      <c r="W5162" s="251"/>
      <c r="X5162" s="166">
        <f t="shared" si="4102"/>
        <v>0</v>
      </c>
      <c r="Y5162" s="251"/>
      <c r="Z5162" s="251"/>
      <c r="AA5162" s="167">
        <f t="shared" si="4114"/>
        <v>0</v>
      </c>
      <c r="AB5162" s="157"/>
      <c r="AC5162" s="248"/>
      <c r="AD5162" s="251"/>
      <c r="AE5162" s="166">
        <f t="shared" si="4103"/>
        <v>0</v>
      </c>
      <c r="AF5162" s="251"/>
      <c r="AG5162" s="251"/>
      <c r="AH5162" s="167">
        <f t="shared" si="4115"/>
        <v>0</v>
      </c>
      <c r="AJ5162" s="252"/>
      <c r="AK5162" s="253"/>
      <c r="AL5162" s="254"/>
      <c r="AM5162" s="253"/>
      <c r="AN5162" s="254"/>
      <c r="AO5162" s="253"/>
      <c r="AP5162" s="254"/>
      <c r="AQ5162" s="253"/>
      <c r="AR5162" s="254"/>
      <c r="AS5162" s="253"/>
      <c r="AT5162" s="254"/>
      <c r="AU5162" s="253"/>
      <c r="AV5162" s="163">
        <f t="shared" si="4105"/>
        <v>0</v>
      </c>
      <c r="AW5162" s="168">
        <f t="shared" si="4106"/>
        <v>0</v>
      </c>
      <c r="AY5162" s="163">
        <f t="shared" si="4107"/>
        <v>0</v>
      </c>
      <c r="AZ5162" s="163">
        <f t="shared" si="4108"/>
        <v>0</v>
      </c>
      <c r="BA5162" s="163">
        <f t="shared" si="4109"/>
        <v>0</v>
      </c>
      <c r="BB5162" s="163">
        <f t="shared" si="4110"/>
        <v>0</v>
      </c>
      <c r="BC5162" s="163">
        <f t="shared" si="4111"/>
        <v>0</v>
      </c>
      <c r="BD5162" s="163">
        <f t="shared" si="4112"/>
        <v>0</v>
      </c>
    </row>
    <row r="5163" spans="2:56" x14ac:dyDescent="0.3">
      <c r="B5163" s="169" t="s">
        <v>93</v>
      </c>
      <c r="C5163" s="248"/>
      <c r="D5163" s="249"/>
      <c r="E5163" s="172">
        <f t="shared" si="4098"/>
        <v>0</v>
      </c>
      <c r="F5163" s="248"/>
      <c r="G5163" s="249"/>
      <c r="H5163" s="172">
        <f t="shared" si="4099"/>
        <v>0</v>
      </c>
      <c r="I5163" s="248"/>
      <c r="J5163" s="250"/>
      <c r="K5163" s="174">
        <f t="shared" si="4100"/>
        <v>0</v>
      </c>
      <c r="L5163" s="248"/>
      <c r="M5163" s="250"/>
      <c r="N5163" s="251"/>
      <c r="O5163" s="248"/>
      <c r="P5163" s="251"/>
      <c r="Q5163" s="166">
        <f t="shared" si="4101"/>
        <v>0</v>
      </c>
      <c r="R5163" s="251"/>
      <c r="S5163" s="251"/>
      <c r="T5163" s="167">
        <f t="shared" si="4113"/>
        <v>0</v>
      </c>
      <c r="U5163" s="157"/>
      <c r="V5163" s="248"/>
      <c r="W5163" s="251"/>
      <c r="X5163" s="166">
        <f t="shared" si="4102"/>
        <v>0</v>
      </c>
      <c r="Y5163" s="251"/>
      <c r="Z5163" s="251"/>
      <c r="AA5163" s="167">
        <f t="shared" si="4114"/>
        <v>0</v>
      </c>
      <c r="AB5163" s="157"/>
      <c r="AC5163" s="248"/>
      <c r="AD5163" s="251"/>
      <c r="AE5163" s="166">
        <f t="shared" si="4103"/>
        <v>0</v>
      </c>
      <c r="AF5163" s="251"/>
      <c r="AG5163" s="251"/>
      <c r="AH5163" s="167">
        <f t="shared" si="4115"/>
        <v>0</v>
      </c>
      <c r="AJ5163" s="252"/>
      <c r="AK5163" s="253"/>
      <c r="AL5163" s="254"/>
      <c r="AM5163" s="253"/>
      <c r="AN5163" s="254"/>
      <c r="AO5163" s="253"/>
      <c r="AP5163" s="254"/>
      <c r="AQ5163" s="253"/>
      <c r="AR5163" s="254"/>
      <c r="AS5163" s="253"/>
      <c r="AT5163" s="254"/>
      <c r="AU5163" s="253"/>
      <c r="AV5163" s="163">
        <f t="shared" si="4105"/>
        <v>0</v>
      </c>
      <c r="AW5163" s="168">
        <f t="shared" si="4106"/>
        <v>0</v>
      </c>
      <c r="AY5163" s="163">
        <f t="shared" si="4107"/>
        <v>0</v>
      </c>
      <c r="AZ5163" s="163">
        <f t="shared" si="4108"/>
        <v>0</v>
      </c>
      <c r="BA5163" s="163">
        <f t="shared" si="4109"/>
        <v>0</v>
      </c>
      <c r="BB5163" s="163">
        <f t="shared" si="4110"/>
        <v>0</v>
      </c>
      <c r="BC5163" s="163">
        <f t="shared" si="4111"/>
        <v>0</v>
      </c>
      <c r="BD5163" s="163">
        <f t="shared" si="4112"/>
        <v>0</v>
      </c>
    </row>
    <row r="5164" spans="2:56" x14ac:dyDescent="0.3">
      <c r="B5164" s="169" t="s">
        <v>94</v>
      </c>
      <c r="C5164" s="248"/>
      <c r="D5164" s="249"/>
      <c r="E5164" s="172">
        <f t="shared" si="4098"/>
        <v>0</v>
      </c>
      <c r="F5164" s="248"/>
      <c r="G5164" s="249"/>
      <c r="H5164" s="172">
        <f t="shared" si="4099"/>
        <v>0</v>
      </c>
      <c r="I5164" s="248"/>
      <c r="J5164" s="250"/>
      <c r="K5164" s="174">
        <f t="shared" si="4100"/>
        <v>0</v>
      </c>
      <c r="L5164" s="248"/>
      <c r="M5164" s="250"/>
      <c r="N5164" s="251"/>
      <c r="O5164" s="248"/>
      <c r="P5164" s="251"/>
      <c r="Q5164" s="166">
        <f t="shared" si="4101"/>
        <v>0</v>
      </c>
      <c r="R5164" s="251"/>
      <c r="S5164" s="251"/>
      <c r="T5164" s="167">
        <f t="shared" si="4113"/>
        <v>0</v>
      </c>
      <c r="U5164" s="157"/>
      <c r="V5164" s="248"/>
      <c r="W5164" s="251"/>
      <c r="X5164" s="166">
        <f t="shared" si="4102"/>
        <v>0</v>
      </c>
      <c r="Y5164" s="251"/>
      <c r="Z5164" s="251"/>
      <c r="AA5164" s="167">
        <f t="shared" si="4114"/>
        <v>0</v>
      </c>
      <c r="AB5164" s="157"/>
      <c r="AC5164" s="248"/>
      <c r="AD5164" s="251"/>
      <c r="AE5164" s="166">
        <f t="shared" si="4103"/>
        <v>0</v>
      </c>
      <c r="AF5164" s="251"/>
      <c r="AG5164" s="251"/>
      <c r="AH5164" s="167">
        <f t="shared" si="4115"/>
        <v>0</v>
      </c>
      <c r="AJ5164" s="252"/>
      <c r="AK5164" s="253"/>
      <c r="AL5164" s="254"/>
      <c r="AM5164" s="253"/>
      <c r="AN5164" s="254"/>
      <c r="AO5164" s="253"/>
      <c r="AP5164" s="254"/>
      <c r="AQ5164" s="253"/>
      <c r="AR5164" s="254"/>
      <c r="AS5164" s="253"/>
      <c r="AT5164" s="254"/>
      <c r="AU5164" s="253"/>
      <c r="AV5164" s="163">
        <f t="shared" si="4105"/>
        <v>0</v>
      </c>
      <c r="AW5164" s="168">
        <f t="shared" si="4106"/>
        <v>0</v>
      </c>
      <c r="AY5164" s="163">
        <f t="shared" si="4107"/>
        <v>0</v>
      </c>
      <c r="AZ5164" s="163">
        <f t="shared" si="4108"/>
        <v>0</v>
      </c>
      <c r="BA5164" s="163">
        <f t="shared" si="4109"/>
        <v>0</v>
      </c>
      <c r="BB5164" s="163">
        <f t="shared" si="4110"/>
        <v>0</v>
      </c>
      <c r="BC5164" s="163">
        <f t="shared" si="4111"/>
        <v>0</v>
      </c>
      <c r="BD5164" s="163">
        <f t="shared" si="4112"/>
        <v>0</v>
      </c>
    </row>
    <row r="5165" spans="2:56" x14ac:dyDescent="0.3">
      <c r="B5165" s="169" t="s">
        <v>95</v>
      </c>
      <c r="C5165" s="248"/>
      <c r="D5165" s="249"/>
      <c r="E5165" s="172">
        <f t="shared" si="4098"/>
        <v>0</v>
      </c>
      <c r="F5165" s="248"/>
      <c r="G5165" s="249"/>
      <c r="H5165" s="172">
        <f t="shared" si="4099"/>
        <v>0</v>
      </c>
      <c r="I5165" s="248"/>
      <c r="J5165" s="250"/>
      <c r="K5165" s="174">
        <f t="shared" si="4100"/>
        <v>0</v>
      </c>
      <c r="L5165" s="248"/>
      <c r="M5165" s="250"/>
      <c r="N5165" s="251"/>
      <c r="O5165" s="248"/>
      <c r="P5165" s="251"/>
      <c r="Q5165" s="166">
        <f t="shared" si="4101"/>
        <v>0</v>
      </c>
      <c r="R5165" s="251"/>
      <c r="S5165" s="251"/>
      <c r="T5165" s="167">
        <f t="shared" si="4113"/>
        <v>0</v>
      </c>
      <c r="U5165" s="157"/>
      <c r="V5165" s="248"/>
      <c r="W5165" s="251"/>
      <c r="X5165" s="166">
        <f t="shared" si="4102"/>
        <v>0</v>
      </c>
      <c r="Y5165" s="251"/>
      <c r="Z5165" s="251"/>
      <c r="AA5165" s="167">
        <f t="shared" si="4114"/>
        <v>0</v>
      </c>
      <c r="AB5165" s="157"/>
      <c r="AC5165" s="248"/>
      <c r="AD5165" s="251"/>
      <c r="AE5165" s="166">
        <f t="shared" si="4103"/>
        <v>0</v>
      </c>
      <c r="AF5165" s="251"/>
      <c r="AG5165" s="251"/>
      <c r="AH5165" s="167">
        <f t="shared" si="4115"/>
        <v>0</v>
      </c>
      <c r="AJ5165" s="252"/>
      <c r="AK5165" s="253"/>
      <c r="AL5165" s="254"/>
      <c r="AM5165" s="253"/>
      <c r="AN5165" s="254"/>
      <c r="AO5165" s="253"/>
      <c r="AP5165" s="254"/>
      <c r="AQ5165" s="253"/>
      <c r="AR5165" s="254"/>
      <c r="AS5165" s="253"/>
      <c r="AT5165" s="254"/>
      <c r="AU5165" s="253"/>
      <c r="AV5165" s="163">
        <f t="shared" si="4105"/>
        <v>0</v>
      </c>
      <c r="AW5165" s="168">
        <f t="shared" si="4106"/>
        <v>0</v>
      </c>
      <c r="AY5165" s="163">
        <f t="shared" si="4107"/>
        <v>0</v>
      </c>
      <c r="AZ5165" s="163">
        <f t="shared" si="4108"/>
        <v>0</v>
      </c>
      <c r="BA5165" s="163">
        <f t="shared" si="4109"/>
        <v>0</v>
      </c>
      <c r="BB5165" s="163">
        <f t="shared" si="4110"/>
        <v>0</v>
      </c>
      <c r="BC5165" s="163">
        <f t="shared" si="4111"/>
        <v>0</v>
      </c>
      <c r="BD5165" s="163">
        <f t="shared" si="4112"/>
        <v>0</v>
      </c>
    </row>
    <row r="5166" spans="2:56" x14ac:dyDescent="0.3">
      <c r="B5166" s="179" t="s">
        <v>96</v>
      </c>
      <c r="C5166" s="83">
        <f>SUM(C5167:C5170)</f>
        <v>0</v>
      </c>
      <c r="D5166" s="84">
        <f>SUM(D5167:D5170)</f>
        <v>0</v>
      </c>
      <c r="E5166" s="85">
        <f t="shared" si="4098"/>
        <v>0</v>
      </c>
      <c r="F5166" s="83">
        <f>SUM(F5167:F5170)</f>
        <v>0</v>
      </c>
      <c r="G5166" s="84">
        <f>SUM(G5167:G5170)</f>
        <v>0</v>
      </c>
      <c r="H5166" s="85">
        <f t="shared" si="4099"/>
        <v>0</v>
      </c>
      <c r="I5166" s="83">
        <f>SUM(I5167:I5170)</f>
        <v>0</v>
      </c>
      <c r="J5166" s="86">
        <f>SUM(J5167:J5170)</f>
        <v>0</v>
      </c>
      <c r="K5166" s="87">
        <f t="shared" si="4100"/>
        <v>0</v>
      </c>
      <c r="L5166" s="83">
        <f>SUM(L5167:L5170)</f>
        <v>0</v>
      </c>
      <c r="M5166" s="86">
        <f>SUM(M5167:M5170)</f>
        <v>0</v>
      </c>
      <c r="N5166" s="88">
        <f>SUM(N5167:N5170)</f>
        <v>0</v>
      </c>
      <c r="O5166" s="83">
        <f>SUM(O5167:O5170)</f>
        <v>0</v>
      </c>
      <c r="P5166" s="88">
        <f>SUM(P5167:P5170)</f>
        <v>0</v>
      </c>
      <c r="Q5166" s="177">
        <f t="shared" si="4101"/>
        <v>0</v>
      </c>
      <c r="R5166" s="88">
        <f>SUM(R5167:R5170)</f>
        <v>0</v>
      </c>
      <c r="S5166" s="88">
        <f>SUM(S5167:S5170)</f>
        <v>0</v>
      </c>
      <c r="T5166" s="178">
        <f t="shared" si="4113"/>
        <v>0</v>
      </c>
      <c r="U5166" s="157"/>
      <c r="V5166" s="83">
        <f>SUM(V5167:V5170)</f>
        <v>0</v>
      </c>
      <c r="W5166" s="88">
        <f>SUM(W5167:W5170)</f>
        <v>0</v>
      </c>
      <c r="X5166" s="177">
        <f t="shared" si="4102"/>
        <v>0</v>
      </c>
      <c r="Y5166" s="88">
        <f>SUM(Y5167:Y5170)</f>
        <v>0</v>
      </c>
      <c r="Z5166" s="88">
        <f>SUM(Z5167:Z5170)</f>
        <v>0</v>
      </c>
      <c r="AA5166" s="178">
        <f t="shared" si="4114"/>
        <v>0</v>
      </c>
      <c r="AB5166" s="157"/>
      <c r="AC5166" s="83">
        <f>SUM(AC5167:AC5170)</f>
        <v>0</v>
      </c>
      <c r="AD5166" s="88">
        <f>SUM(AD5167:AD5170)</f>
        <v>0</v>
      </c>
      <c r="AE5166" s="177">
        <f t="shared" si="4103"/>
        <v>0</v>
      </c>
      <c r="AF5166" s="88">
        <f>SUM(AF5167:AF5170)</f>
        <v>0</v>
      </c>
      <c r="AG5166" s="88">
        <f>SUM(AG5167:AG5170)</f>
        <v>0</v>
      </c>
      <c r="AH5166" s="178">
        <f t="shared" si="4115"/>
        <v>0</v>
      </c>
      <c r="AJ5166" s="84">
        <f t="shared" ref="AJ5166:AU5166" si="4128">SUM(AJ5167:AJ5170)</f>
        <v>0</v>
      </c>
      <c r="AK5166" s="86">
        <f t="shared" si="4128"/>
        <v>0</v>
      </c>
      <c r="AL5166" s="88">
        <f t="shared" si="4128"/>
        <v>0</v>
      </c>
      <c r="AM5166" s="86">
        <f t="shared" si="4128"/>
        <v>0</v>
      </c>
      <c r="AN5166" s="88">
        <f t="shared" si="4128"/>
        <v>0</v>
      </c>
      <c r="AO5166" s="86">
        <f t="shared" si="4128"/>
        <v>0</v>
      </c>
      <c r="AP5166" s="88">
        <f t="shared" si="4128"/>
        <v>0</v>
      </c>
      <c r="AQ5166" s="86">
        <f t="shared" si="4128"/>
        <v>0</v>
      </c>
      <c r="AR5166" s="88">
        <f t="shared" si="4128"/>
        <v>0</v>
      </c>
      <c r="AS5166" s="86">
        <f t="shared" si="4128"/>
        <v>0</v>
      </c>
      <c r="AT5166" s="88">
        <f t="shared" si="4128"/>
        <v>0</v>
      </c>
      <c r="AU5166" s="86">
        <f t="shared" si="4128"/>
        <v>0</v>
      </c>
      <c r="AV5166" s="86">
        <f t="shared" si="4105"/>
        <v>0</v>
      </c>
      <c r="AW5166" s="93">
        <f t="shared" si="4106"/>
        <v>0</v>
      </c>
      <c r="AY5166" s="86">
        <f t="shared" si="4107"/>
        <v>0</v>
      </c>
      <c r="AZ5166" s="86">
        <f t="shared" si="4108"/>
        <v>0</v>
      </c>
      <c r="BA5166" s="86">
        <f t="shared" si="4109"/>
        <v>0</v>
      </c>
      <c r="BB5166" s="86">
        <f t="shared" si="4110"/>
        <v>0</v>
      </c>
      <c r="BC5166" s="86">
        <f t="shared" si="4111"/>
        <v>0</v>
      </c>
      <c r="BD5166" s="86">
        <f t="shared" si="4112"/>
        <v>0</v>
      </c>
    </row>
    <row r="5167" spans="2:56" x14ac:dyDescent="0.3">
      <c r="B5167" s="169" t="s">
        <v>97</v>
      </c>
      <c r="C5167" s="248"/>
      <c r="D5167" s="249"/>
      <c r="E5167" s="172">
        <f t="shared" si="4098"/>
        <v>0</v>
      </c>
      <c r="F5167" s="248"/>
      <c r="G5167" s="249"/>
      <c r="H5167" s="172">
        <f t="shared" si="4099"/>
        <v>0</v>
      </c>
      <c r="I5167" s="248"/>
      <c r="J5167" s="250"/>
      <c r="K5167" s="174">
        <f t="shared" si="4100"/>
        <v>0</v>
      </c>
      <c r="L5167" s="248"/>
      <c r="M5167" s="250"/>
      <c r="N5167" s="251"/>
      <c r="O5167" s="248"/>
      <c r="P5167" s="251"/>
      <c r="Q5167" s="166">
        <f t="shared" si="4101"/>
        <v>0</v>
      </c>
      <c r="R5167" s="251"/>
      <c r="S5167" s="251"/>
      <c r="T5167" s="167">
        <f t="shared" si="4113"/>
        <v>0</v>
      </c>
      <c r="U5167" s="157"/>
      <c r="V5167" s="248"/>
      <c r="W5167" s="251"/>
      <c r="X5167" s="166">
        <f t="shared" si="4102"/>
        <v>0</v>
      </c>
      <c r="Y5167" s="251"/>
      <c r="Z5167" s="251"/>
      <c r="AA5167" s="167">
        <f t="shared" si="4114"/>
        <v>0</v>
      </c>
      <c r="AB5167" s="157"/>
      <c r="AC5167" s="248"/>
      <c r="AD5167" s="251"/>
      <c r="AE5167" s="166">
        <f t="shared" si="4103"/>
        <v>0</v>
      </c>
      <c r="AF5167" s="251"/>
      <c r="AG5167" s="251"/>
      <c r="AH5167" s="167">
        <f t="shared" si="4115"/>
        <v>0</v>
      </c>
      <c r="AJ5167" s="252"/>
      <c r="AK5167" s="253"/>
      <c r="AL5167" s="254"/>
      <c r="AM5167" s="253"/>
      <c r="AN5167" s="254"/>
      <c r="AO5167" s="253"/>
      <c r="AP5167" s="254"/>
      <c r="AQ5167" s="253"/>
      <c r="AR5167" s="254"/>
      <c r="AS5167" s="253"/>
      <c r="AT5167" s="254"/>
      <c r="AU5167" s="253"/>
      <c r="AV5167" s="163">
        <f t="shared" si="4105"/>
        <v>0</v>
      </c>
      <c r="AW5167" s="168">
        <f t="shared" si="4106"/>
        <v>0</v>
      </c>
      <c r="AY5167" s="163">
        <f t="shared" si="4107"/>
        <v>0</v>
      </c>
      <c r="AZ5167" s="163">
        <f t="shared" si="4108"/>
        <v>0</v>
      </c>
      <c r="BA5167" s="163">
        <f t="shared" si="4109"/>
        <v>0</v>
      </c>
      <c r="BB5167" s="163">
        <f t="shared" si="4110"/>
        <v>0</v>
      </c>
      <c r="BC5167" s="163">
        <f t="shared" si="4111"/>
        <v>0</v>
      </c>
      <c r="BD5167" s="163">
        <f t="shared" si="4112"/>
        <v>0</v>
      </c>
    </row>
    <row r="5168" spans="2:56" x14ac:dyDescent="0.3">
      <c r="B5168" s="169" t="s">
        <v>98</v>
      </c>
      <c r="C5168" s="248"/>
      <c r="D5168" s="249"/>
      <c r="E5168" s="172">
        <f t="shared" si="4098"/>
        <v>0</v>
      </c>
      <c r="F5168" s="248"/>
      <c r="G5168" s="249"/>
      <c r="H5168" s="172">
        <f t="shared" si="4099"/>
        <v>0</v>
      </c>
      <c r="I5168" s="248"/>
      <c r="J5168" s="250"/>
      <c r="K5168" s="174">
        <f t="shared" si="4100"/>
        <v>0</v>
      </c>
      <c r="L5168" s="248"/>
      <c r="M5168" s="250"/>
      <c r="N5168" s="251"/>
      <c r="O5168" s="248"/>
      <c r="P5168" s="251"/>
      <c r="Q5168" s="166">
        <f t="shared" si="4101"/>
        <v>0</v>
      </c>
      <c r="R5168" s="251"/>
      <c r="S5168" s="251"/>
      <c r="T5168" s="167">
        <f t="shared" si="4113"/>
        <v>0</v>
      </c>
      <c r="U5168" s="157"/>
      <c r="V5168" s="248"/>
      <c r="W5168" s="251"/>
      <c r="X5168" s="166">
        <f t="shared" si="4102"/>
        <v>0</v>
      </c>
      <c r="Y5168" s="251"/>
      <c r="Z5168" s="251"/>
      <c r="AA5168" s="167">
        <f t="shared" si="4114"/>
        <v>0</v>
      </c>
      <c r="AB5168" s="157"/>
      <c r="AC5168" s="248"/>
      <c r="AD5168" s="251"/>
      <c r="AE5168" s="166">
        <f t="shared" si="4103"/>
        <v>0</v>
      </c>
      <c r="AF5168" s="251"/>
      <c r="AG5168" s="251"/>
      <c r="AH5168" s="167">
        <f t="shared" si="4115"/>
        <v>0</v>
      </c>
      <c r="AJ5168" s="252"/>
      <c r="AK5168" s="253"/>
      <c r="AL5168" s="254"/>
      <c r="AM5168" s="253"/>
      <c r="AN5168" s="254"/>
      <c r="AO5168" s="253"/>
      <c r="AP5168" s="254"/>
      <c r="AQ5168" s="253"/>
      <c r="AR5168" s="254"/>
      <c r="AS5168" s="253"/>
      <c r="AT5168" s="254"/>
      <c r="AU5168" s="253"/>
      <c r="AV5168" s="163">
        <f t="shared" si="4105"/>
        <v>0</v>
      </c>
      <c r="AW5168" s="168">
        <f t="shared" si="4106"/>
        <v>0</v>
      </c>
      <c r="AY5168" s="163">
        <f t="shared" si="4107"/>
        <v>0</v>
      </c>
      <c r="AZ5168" s="163">
        <f t="shared" si="4108"/>
        <v>0</v>
      </c>
      <c r="BA5168" s="163">
        <f t="shared" si="4109"/>
        <v>0</v>
      </c>
      <c r="BB5168" s="163">
        <f t="shared" si="4110"/>
        <v>0</v>
      </c>
      <c r="BC5168" s="163">
        <f t="shared" si="4111"/>
        <v>0</v>
      </c>
      <c r="BD5168" s="163">
        <f t="shared" si="4112"/>
        <v>0</v>
      </c>
    </row>
    <row r="5169" spans="2:56" x14ac:dyDescent="0.3">
      <c r="B5169" s="169" t="s">
        <v>99</v>
      </c>
      <c r="C5169" s="248"/>
      <c r="D5169" s="249"/>
      <c r="E5169" s="172">
        <f t="shared" si="4098"/>
        <v>0</v>
      </c>
      <c r="F5169" s="248"/>
      <c r="G5169" s="249"/>
      <c r="H5169" s="172">
        <f t="shared" si="4099"/>
        <v>0</v>
      </c>
      <c r="I5169" s="248"/>
      <c r="J5169" s="250"/>
      <c r="K5169" s="174">
        <f t="shared" si="4100"/>
        <v>0</v>
      </c>
      <c r="L5169" s="248"/>
      <c r="M5169" s="250"/>
      <c r="N5169" s="251"/>
      <c r="O5169" s="248"/>
      <c r="P5169" s="251"/>
      <c r="Q5169" s="166">
        <f t="shared" si="4101"/>
        <v>0</v>
      </c>
      <c r="R5169" s="251"/>
      <c r="S5169" s="251"/>
      <c r="T5169" s="167">
        <f t="shared" si="4113"/>
        <v>0</v>
      </c>
      <c r="U5169" s="157"/>
      <c r="V5169" s="248"/>
      <c r="W5169" s="251"/>
      <c r="X5169" s="166">
        <f t="shared" si="4102"/>
        <v>0</v>
      </c>
      <c r="Y5169" s="251"/>
      <c r="Z5169" s="251"/>
      <c r="AA5169" s="167">
        <f t="shared" si="4114"/>
        <v>0</v>
      </c>
      <c r="AB5169" s="157"/>
      <c r="AC5169" s="248"/>
      <c r="AD5169" s="251"/>
      <c r="AE5169" s="166">
        <f t="shared" si="4103"/>
        <v>0</v>
      </c>
      <c r="AF5169" s="251"/>
      <c r="AG5169" s="251"/>
      <c r="AH5169" s="167">
        <f t="shared" si="4115"/>
        <v>0</v>
      </c>
      <c r="AJ5169" s="252"/>
      <c r="AK5169" s="253"/>
      <c r="AL5169" s="254"/>
      <c r="AM5169" s="253"/>
      <c r="AN5169" s="254"/>
      <c r="AO5169" s="253"/>
      <c r="AP5169" s="254"/>
      <c r="AQ5169" s="253"/>
      <c r="AR5169" s="254"/>
      <c r="AS5169" s="253"/>
      <c r="AT5169" s="254"/>
      <c r="AU5169" s="253"/>
      <c r="AV5169" s="163">
        <f t="shared" si="4105"/>
        <v>0</v>
      </c>
      <c r="AW5169" s="168">
        <f t="shared" si="4106"/>
        <v>0</v>
      </c>
      <c r="AY5169" s="163">
        <f t="shared" si="4107"/>
        <v>0</v>
      </c>
      <c r="AZ5169" s="163">
        <f t="shared" si="4108"/>
        <v>0</v>
      </c>
      <c r="BA5169" s="163">
        <f t="shared" si="4109"/>
        <v>0</v>
      </c>
      <c r="BB5169" s="163">
        <f t="shared" si="4110"/>
        <v>0</v>
      </c>
      <c r="BC5169" s="163">
        <f t="shared" si="4111"/>
        <v>0</v>
      </c>
      <c r="BD5169" s="163">
        <f t="shared" si="4112"/>
        <v>0</v>
      </c>
    </row>
    <row r="5170" spans="2:56" x14ac:dyDescent="0.3">
      <c r="B5170" s="169" t="s">
        <v>100</v>
      </c>
      <c r="C5170" s="248"/>
      <c r="D5170" s="249"/>
      <c r="E5170" s="172">
        <f t="shared" si="4098"/>
        <v>0</v>
      </c>
      <c r="F5170" s="248"/>
      <c r="G5170" s="249"/>
      <c r="H5170" s="172">
        <f t="shared" si="4099"/>
        <v>0</v>
      </c>
      <c r="I5170" s="248"/>
      <c r="J5170" s="250"/>
      <c r="K5170" s="174">
        <f t="shared" si="4100"/>
        <v>0</v>
      </c>
      <c r="L5170" s="248"/>
      <c r="M5170" s="250"/>
      <c r="N5170" s="251"/>
      <c r="O5170" s="248"/>
      <c r="P5170" s="251"/>
      <c r="Q5170" s="166">
        <f t="shared" si="4101"/>
        <v>0</v>
      </c>
      <c r="R5170" s="251"/>
      <c r="S5170" s="251"/>
      <c r="T5170" s="167">
        <f t="shared" si="4113"/>
        <v>0</v>
      </c>
      <c r="U5170" s="157"/>
      <c r="V5170" s="248"/>
      <c r="W5170" s="251"/>
      <c r="X5170" s="166">
        <f t="shared" si="4102"/>
        <v>0</v>
      </c>
      <c r="Y5170" s="251"/>
      <c r="Z5170" s="251"/>
      <c r="AA5170" s="167">
        <f t="shared" si="4114"/>
        <v>0</v>
      </c>
      <c r="AB5170" s="157"/>
      <c r="AC5170" s="248"/>
      <c r="AD5170" s="251"/>
      <c r="AE5170" s="166">
        <f t="shared" si="4103"/>
        <v>0</v>
      </c>
      <c r="AF5170" s="251"/>
      <c r="AG5170" s="251"/>
      <c r="AH5170" s="167">
        <f t="shared" si="4115"/>
        <v>0</v>
      </c>
      <c r="AJ5170" s="252"/>
      <c r="AK5170" s="253"/>
      <c r="AL5170" s="254"/>
      <c r="AM5170" s="253"/>
      <c r="AN5170" s="254"/>
      <c r="AO5170" s="253"/>
      <c r="AP5170" s="254"/>
      <c r="AQ5170" s="253"/>
      <c r="AR5170" s="254"/>
      <c r="AS5170" s="253"/>
      <c r="AT5170" s="254"/>
      <c r="AU5170" s="253"/>
      <c r="AV5170" s="163">
        <f t="shared" si="4105"/>
        <v>0</v>
      </c>
      <c r="AW5170" s="168">
        <f t="shared" si="4106"/>
        <v>0</v>
      </c>
      <c r="AY5170" s="163">
        <f t="shared" si="4107"/>
        <v>0</v>
      </c>
      <c r="AZ5170" s="163">
        <f t="shared" si="4108"/>
        <v>0</v>
      </c>
      <c r="BA5170" s="163">
        <f t="shared" si="4109"/>
        <v>0</v>
      </c>
      <c r="BB5170" s="163">
        <f t="shared" si="4110"/>
        <v>0</v>
      </c>
      <c r="BC5170" s="163">
        <f t="shared" si="4111"/>
        <v>0</v>
      </c>
      <c r="BD5170" s="163">
        <f t="shared" si="4112"/>
        <v>0</v>
      </c>
    </row>
    <row r="5171" spans="2:56" x14ac:dyDescent="0.3">
      <c r="B5171" s="179" t="s">
        <v>101</v>
      </c>
      <c r="C5171" s="83">
        <f>SUM(C5172:C5173)</f>
        <v>0</v>
      </c>
      <c r="D5171" s="84">
        <f>SUM(D5172:D5173)</f>
        <v>0</v>
      </c>
      <c r="E5171" s="85">
        <f t="shared" si="4098"/>
        <v>0</v>
      </c>
      <c r="F5171" s="83">
        <f>SUM(F5172:F5173)</f>
        <v>0</v>
      </c>
      <c r="G5171" s="84">
        <f>SUM(G5172:G5173)</f>
        <v>0</v>
      </c>
      <c r="H5171" s="85">
        <f t="shared" si="4099"/>
        <v>0</v>
      </c>
      <c r="I5171" s="83">
        <f>SUM(I5172:I5173)</f>
        <v>0</v>
      </c>
      <c r="J5171" s="86">
        <f>SUM(J5172:J5173)</f>
        <v>0</v>
      </c>
      <c r="K5171" s="87">
        <f t="shared" si="4100"/>
        <v>0</v>
      </c>
      <c r="L5171" s="83">
        <f>SUM(L5172:L5173)</f>
        <v>0</v>
      </c>
      <c r="M5171" s="86">
        <f>SUM(M5172:M5173)</f>
        <v>0</v>
      </c>
      <c r="N5171" s="88">
        <f>SUM(N5172:N5173)</f>
        <v>0</v>
      </c>
      <c r="O5171" s="83">
        <f>SUM(O5172:O5173)</f>
        <v>0</v>
      </c>
      <c r="P5171" s="88">
        <f>SUM(P5172:P5173)</f>
        <v>0</v>
      </c>
      <c r="Q5171" s="177">
        <f t="shared" si="4101"/>
        <v>0</v>
      </c>
      <c r="R5171" s="88">
        <f>SUM(R5172:R5173)</f>
        <v>0</v>
      </c>
      <c r="S5171" s="88">
        <f>SUM(S5172:S5173)</f>
        <v>0</v>
      </c>
      <c r="T5171" s="178">
        <f t="shared" si="4113"/>
        <v>0</v>
      </c>
      <c r="U5171" s="157"/>
      <c r="V5171" s="83">
        <f>SUM(V5172:V5173)</f>
        <v>0</v>
      </c>
      <c r="W5171" s="88">
        <f>SUM(W5172:W5173)</f>
        <v>0</v>
      </c>
      <c r="X5171" s="177">
        <f t="shared" si="4102"/>
        <v>0</v>
      </c>
      <c r="Y5171" s="88">
        <f>SUM(Y5172:Y5173)</f>
        <v>0</v>
      </c>
      <c r="Z5171" s="88">
        <f>SUM(Z5172:Z5173)</f>
        <v>0</v>
      </c>
      <c r="AA5171" s="178">
        <f t="shared" si="4114"/>
        <v>0</v>
      </c>
      <c r="AB5171" s="157"/>
      <c r="AC5171" s="83">
        <f>SUM(AC5172:AC5173)</f>
        <v>0</v>
      </c>
      <c r="AD5171" s="88">
        <f>SUM(AD5172:AD5173)</f>
        <v>0</v>
      </c>
      <c r="AE5171" s="177">
        <f t="shared" si="4103"/>
        <v>0</v>
      </c>
      <c r="AF5171" s="88">
        <f>SUM(AF5172:AF5173)</f>
        <v>0</v>
      </c>
      <c r="AG5171" s="88">
        <f>SUM(AG5172:AG5173)</f>
        <v>0</v>
      </c>
      <c r="AH5171" s="178">
        <f t="shared" si="4115"/>
        <v>0</v>
      </c>
      <c r="AJ5171" s="84">
        <f t="shared" ref="AJ5171:AU5171" si="4129">SUM(AJ5172:AJ5173)</f>
        <v>0</v>
      </c>
      <c r="AK5171" s="86">
        <f t="shared" si="4129"/>
        <v>0</v>
      </c>
      <c r="AL5171" s="88">
        <f t="shared" si="4129"/>
        <v>0</v>
      </c>
      <c r="AM5171" s="86">
        <f t="shared" si="4129"/>
        <v>0</v>
      </c>
      <c r="AN5171" s="88">
        <f t="shared" si="4129"/>
        <v>0</v>
      </c>
      <c r="AO5171" s="86">
        <f t="shared" si="4129"/>
        <v>0</v>
      </c>
      <c r="AP5171" s="88">
        <f t="shared" si="4129"/>
        <v>0</v>
      </c>
      <c r="AQ5171" s="86">
        <f t="shared" si="4129"/>
        <v>0</v>
      </c>
      <c r="AR5171" s="88">
        <f t="shared" si="4129"/>
        <v>0</v>
      </c>
      <c r="AS5171" s="86">
        <f t="shared" si="4129"/>
        <v>0</v>
      </c>
      <c r="AT5171" s="88">
        <f t="shared" si="4129"/>
        <v>0</v>
      </c>
      <c r="AU5171" s="86">
        <f t="shared" si="4129"/>
        <v>0</v>
      </c>
      <c r="AV5171" s="86">
        <f t="shared" si="4105"/>
        <v>0</v>
      </c>
      <c r="AW5171" s="93">
        <f t="shared" si="4106"/>
        <v>0</v>
      </c>
      <c r="AY5171" s="86">
        <f t="shared" si="4107"/>
        <v>0</v>
      </c>
      <c r="AZ5171" s="86">
        <f t="shared" si="4108"/>
        <v>0</v>
      </c>
      <c r="BA5171" s="86">
        <f t="shared" si="4109"/>
        <v>0</v>
      </c>
      <c r="BB5171" s="86">
        <f t="shared" si="4110"/>
        <v>0</v>
      </c>
      <c r="BC5171" s="86">
        <f t="shared" si="4111"/>
        <v>0</v>
      </c>
      <c r="BD5171" s="86">
        <f t="shared" si="4112"/>
        <v>0</v>
      </c>
    </row>
    <row r="5172" spans="2:56" x14ac:dyDescent="0.3">
      <c r="B5172" s="169" t="s">
        <v>102</v>
      </c>
      <c r="C5172" s="248"/>
      <c r="D5172" s="249"/>
      <c r="E5172" s="172">
        <f t="shared" si="4098"/>
        <v>0</v>
      </c>
      <c r="F5172" s="248"/>
      <c r="G5172" s="249"/>
      <c r="H5172" s="172">
        <f t="shared" si="4099"/>
        <v>0</v>
      </c>
      <c r="I5172" s="248"/>
      <c r="J5172" s="250"/>
      <c r="K5172" s="174">
        <f t="shared" si="4100"/>
        <v>0</v>
      </c>
      <c r="L5172" s="248"/>
      <c r="M5172" s="250"/>
      <c r="N5172" s="251"/>
      <c r="O5172" s="248"/>
      <c r="P5172" s="251"/>
      <c r="Q5172" s="166">
        <f t="shared" si="4101"/>
        <v>0</v>
      </c>
      <c r="R5172" s="251"/>
      <c r="S5172" s="251"/>
      <c r="T5172" s="167">
        <f t="shared" si="4113"/>
        <v>0</v>
      </c>
      <c r="U5172" s="157"/>
      <c r="V5172" s="248"/>
      <c r="W5172" s="251"/>
      <c r="X5172" s="166">
        <f t="shared" si="4102"/>
        <v>0</v>
      </c>
      <c r="Y5172" s="251"/>
      <c r="Z5172" s="251"/>
      <c r="AA5172" s="167">
        <f t="shared" si="4114"/>
        <v>0</v>
      </c>
      <c r="AB5172" s="157"/>
      <c r="AC5172" s="248"/>
      <c r="AD5172" s="251"/>
      <c r="AE5172" s="166">
        <f t="shared" si="4103"/>
        <v>0</v>
      </c>
      <c r="AF5172" s="251"/>
      <c r="AG5172" s="251"/>
      <c r="AH5172" s="167">
        <f t="shared" si="4115"/>
        <v>0</v>
      </c>
      <c r="AJ5172" s="252"/>
      <c r="AK5172" s="253"/>
      <c r="AL5172" s="254"/>
      <c r="AM5172" s="253"/>
      <c r="AN5172" s="254"/>
      <c r="AO5172" s="253"/>
      <c r="AP5172" s="254"/>
      <c r="AQ5172" s="253"/>
      <c r="AR5172" s="254"/>
      <c r="AS5172" s="253"/>
      <c r="AT5172" s="254"/>
      <c r="AU5172" s="253"/>
      <c r="AV5172" s="163">
        <f t="shared" si="4105"/>
        <v>0</v>
      </c>
      <c r="AW5172" s="168">
        <f t="shared" si="4106"/>
        <v>0</v>
      </c>
      <c r="AY5172" s="163">
        <f t="shared" si="4107"/>
        <v>0</v>
      </c>
      <c r="AZ5172" s="163">
        <f t="shared" si="4108"/>
        <v>0</v>
      </c>
      <c r="BA5172" s="163">
        <f t="shared" si="4109"/>
        <v>0</v>
      </c>
      <c r="BB5172" s="163">
        <f t="shared" si="4110"/>
        <v>0</v>
      </c>
      <c r="BC5172" s="163">
        <f t="shared" si="4111"/>
        <v>0</v>
      </c>
      <c r="BD5172" s="163">
        <f t="shared" si="4112"/>
        <v>0</v>
      </c>
    </row>
    <row r="5173" spans="2:56" x14ac:dyDescent="0.3">
      <c r="B5173" s="169" t="s">
        <v>103</v>
      </c>
      <c r="C5173" s="248"/>
      <c r="D5173" s="249"/>
      <c r="E5173" s="172">
        <f t="shared" si="4098"/>
        <v>0</v>
      </c>
      <c r="F5173" s="248"/>
      <c r="G5173" s="249"/>
      <c r="H5173" s="172">
        <f t="shared" si="4099"/>
        <v>0</v>
      </c>
      <c r="I5173" s="248"/>
      <c r="J5173" s="250"/>
      <c r="K5173" s="174">
        <f t="shared" si="4100"/>
        <v>0</v>
      </c>
      <c r="L5173" s="248"/>
      <c r="M5173" s="250"/>
      <c r="N5173" s="251"/>
      <c r="O5173" s="248"/>
      <c r="P5173" s="251"/>
      <c r="Q5173" s="166">
        <f t="shared" si="4101"/>
        <v>0</v>
      </c>
      <c r="R5173" s="251"/>
      <c r="S5173" s="251"/>
      <c r="T5173" s="167">
        <f t="shared" si="4113"/>
        <v>0</v>
      </c>
      <c r="U5173" s="157"/>
      <c r="V5173" s="248"/>
      <c r="W5173" s="251"/>
      <c r="X5173" s="166">
        <f t="shared" si="4102"/>
        <v>0</v>
      </c>
      <c r="Y5173" s="251"/>
      <c r="Z5173" s="251"/>
      <c r="AA5173" s="167">
        <f t="shared" si="4114"/>
        <v>0</v>
      </c>
      <c r="AB5173" s="157"/>
      <c r="AC5173" s="248"/>
      <c r="AD5173" s="251"/>
      <c r="AE5173" s="166">
        <f t="shared" si="4103"/>
        <v>0</v>
      </c>
      <c r="AF5173" s="251"/>
      <c r="AG5173" s="251"/>
      <c r="AH5173" s="167">
        <f t="shared" si="4115"/>
        <v>0</v>
      </c>
      <c r="AJ5173" s="252"/>
      <c r="AK5173" s="253"/>
      <c r="AL5173" s="254"/>
      <c r="AM5173" s="253"/>
      <c r="AN5173" s="254"/>
      <c r="AO5173" s="253"/>
      <c r="AP5173" s="254"/>
      <c r="AQ5173" s="253"/>
      <c r="AR5173" s="254"/>
      <c r="AS5173" s="253"/>
      <c r="AT5173" s="254"/>
      <c r="AU5173" s="253"/>
      <c r="AV5173" s="163">
        <f t="shared" si="4105"/>
        <v>0</v>
      </c>
      <c r="AW5173" s="168">
        <f t="shared" si="4106"/>
        <v>0</v>
      </c>
      <c r="AY5173" s="163">
        <f t="shared" si="4107"/>
        <v>0</v>
      </c>
      <c r="AZ5173" s="163">
        <f t="shared" si="4108"/>
        <v>0</v>
      </c>
      <c r="BA5173" s="163">
        <f t="shared" si="4109"/>
        <v>0</v>
      </c>
      <c r="BB5173" s="163">
        <f t="shared" si="4110"/>
        <v>0</v>
      </c>
      <c r="BC5173" s="163">
        <f t="shared" si="4111"/>
        <v>0</v>
      </c>
      <c r="BD5173" s="163">
        <f t="shared" si="4112"/>
        <v>0</v>
      </c>
    </row>
    <row r="5174" spans="2:56" x14ac:dyDescent="0.3">
      <c r="B5174" s="179" t="s">
        <v>104</v>
      </c>
      <c r="C5174" s="83">
        <f>SUM(C5175)</f>
        <v>0</v>
      </c>
      <c r="D5174" s="84">
        <f>SUM(D5175)</f>
        <v>0</v>
      </c>
      <c r="E5174" s="85">
        <f t="shared" si="4098"/>
        <v>0</v>
      </c>
      <c r="F5174" s="83">
        <f>SUM(F5175)</f>
        <v>0</v>
      </c>
      <c r="G5174" s="84">
        <f>SUM(G5175)</f>
        <v>0</v>
      </c>
      <c r="H5174" s="85">
        <f t="shared" si="4099"/>
        <v>0</v>
      </c>
      <c r="I5174" s="83">
        <f>SUM(I5175)</f>
        <v>0</v>
      </c>
      <c r="J5174" s="86">
        <f>SUM(J5175)</f>
        <v>0</v>
      </c>
      <c r="K5174" s="87">
        <f t="shared" si="4100"/>
        <v>0</v>
      </c>
      <c r="L5174" s="83">
        <f>SUM(L5175)</f>
        <v>0</v>
      </c>
      <c r="M5174" s="86">
        <f>SUM(M5175)</f>
        <v>0</v>
      </c>
      <c r="N5174" s="88">
        <f>SUM(N5175)</f>
        <v>0</v>
      </c>
      <c r="O5174" s="83">
        <f>SUM(O5175)</f>
        <v>0</v>
      </c>
      <c r="P5174" s="88">
        <f>SUM(P5175)</f>
        <v>0</v>
      </c>
      <c r="Q5174" s="177">
        <f t="shared" si="4101"/>
        <v>0</v>
      </c>
      <c r="R5174" s="88">
        <f>SUM(R5175)</f>
        <v>0</v>
      </c>
      <c r="S5174" s="88">
        <f>SUM(S5175)</f>
        <v>0</v>
      </c>
      <c r="T5174" s="178">
        <f t="shared" si="4113"/>
        <v>0</v>
      </c>
      <c r="U5174" s="157"/>
      <c r="V5174" s="83">
        <f>SUM(V5175)</f>
        <v>0</v>
      </c>
      <c r="W5174" s="88">
        <f>SUM(W5175)</f>
        <v>0</v>
      </c>
      <c r="X5174" s="177">
        <f t="shared" si="4102"/>
        <v>0</v>
      </c>
      <c r="Y5174" s="88">
        <f>SUM(Y5175)</f>
        <v>0</v>
      </c>
      <c r="Z5174" s="88">
        <f>SUM(Z5175)</f>
        <v>0</v>
      </c>
      <c r="AA5174" s="178">
        <f t="shared" si="4114"/>
        <v>0</v>
      </c>
      <c r="AB5174" s="157"/>
      <c r="AC5174" s="83">
        <f>SUM(AC5175)</f>
        <v>0</v>
      </c>
      <c r="AD5174" s="88">
        <f>SUM(AD5175)</f>
        <v>0</v>
      </c>
      <c r="AE5174" s="177">
        <f t="shared" si="4103"/>
        <v>0</v>
      </c>
      <c r="AF5174" s="88">
        <f>SUM(AF5175)</f>
        <v>0</v>
      </c>
      <c r="AG5174" s="88">
        <f>SUM(AG5175)</f>
        <v>0</v>
      </c>
      <c r="AH5174" s="178">
        <f t="shared" si="4115"/>
        <v>0</v>
      </c>
      <c r="AJ5174" s="84">
        <f t="shared" ref="AJ5174:AU5174" si="4130">SUM(AJ5175)</f>
        <v>0</v>
      </c>
      <c r="AK5174" s="86">
        <f t="shared" si="4130"/>
        <v>0</v>
      </c>
      <c r="AL5174" s="88">
        <f t="shared" si="4130"/>
        <v>0</v>
      </c>
      <c r="AM5174" s="86">
        <f t="shared" si="4130"/>
        <v>0</v>
      </c>
      <c r="AN5174" s="88">
        <f t="shared" si="4130"/>
        <v>0</v>
      </c>
      <c r="AO5174" s="86">
        <f t="shared" si="4130"/>
        <v>0</v>
      </c>
      <c r="AP5174" s="88">
        <f t="shared" si="4130"/>
        <v>0</v>
      </c>
      <c r="AQ5174" s="86">
        <f t="shared" si="4130"/>
        <v>0</v>
      </c>
      <c r="AR5174" s="88">
        <f t="shared" si="4130"/>
        <v>0</v>
      </c>
      <c r="AS5174" s="86">
        <f t="shared" si="4130"/>
        <v>0</v>
      </c>
      <c r="AT5174" s="88">
        <f t="shared" si="4130"/>
        <v>0</v>
      </c>
      <c r="AU5174" s="86">
        <f t="shared" si="4130"/>
        <v>0</v>
      </c>
      <c r="AV5174" s="86">
        <f t="shared" si="4105"/>
        <v>0</v>
      </c>
      <c r="AW5174" s="93">
        <f t="shared" si="4106"/>
        <v>0</v>
      </c>
      <c r="AY5174" s="86">
        <f t="shared" si="4107"/>
        <v>0</v>
      </c>
      <c r="AZ5174" s="86">
        <f t="shared" si="4108"/>
        <v>0</v>
      </c>
      <c r="BA5174" s="86">
        <f t="shared" si="4109"/>
        <v>0</v>
      </c>
      <c r="BB5174" s="86">
        <f t="shared" si="4110"/>
        <v>0</v>
      </c>
      <c r="BC5174" s="86">
        <f t="shared" si="4111"/>
        <v>0</v>
      </c>
      <c r="BD5174" s="86">
        <f t="shared" si="4112"/>
        <v>0</v>
      </c>
    </row>
    <row r="5175" spans="2:56" x14ac:dyDescent="0.3">
      <c r="B5175" s="169" t="s">
        <v>105</v>
      </c>
      <c r="C5175" s="248"/>
      <c r="D5175" s="249"/>
      <c r="E5175" s="172">
        <f t="shared" si="4098"/>
        <v>0</v>
      </c>
      <c r="F5175" s="248"/>
      <c r="G5175" s="249"/>
      <c r="H5175" s="172">
        <f t="shared" si="4099"/>
        <v>0</v>
      </c>
      <c r="I5175" s="248"/>
      <c r="J5175" s="250"/>
      <c r="K5175" s="174">
        <f t="shared" si="4100"/>
        <v>0</v>
      </c>
      <c r="L5175" s="248"/>
      <c r="M5175" s="250"/>
      <c r="N5175" s="251"/>
      <c r="O5175" s="248"/>
      <c r="P5175" s="251"/>
      <c r="Q5175" s="166">
        <f t="shared" si="4101"/>
        <v>0</v>
      </c>
      <c r="R5175" s="251"/>
      <c r="S5175" s="251"/>
      <c r="T5175" s="167">
        <f t="shared" si="4113"/>
        <v>0</v>
      </c>
      <c r="U5175" s="157"/>
      <c r="V5175" s="248"/>
      <c r="W5175" s="251"/>
      <c r="X5175" s="166">
        <f t="shared" si="4102"/>
        <v>0</v>
      </c>
      <c r="Y5175" s="251"/>
      <c r="Z5175" s="251"/>
      <c r="AA5175" s="167">
        <f t="shared" si="4114"/>
        <v>0</v>
      </c>
      <c r="AB5175" s="157"/>
      <c r="AC5175" s="248"/>
      <c r="AD5175" s="251"/>
      <c r="AE5175" s="166">
        <f t="shared" si="4103"/>
        <v>0</v>
      </c>
      <c r="AF5175" s="251"/>
      <c r="AG5175" s="251"/>
      <c r="AH5175" s="167">
        <f t="shared" si="4115"/>
        <v>0</v>
      </c>
      <c r="AJ5175" s="252"/>
      <c r="AK5175" s="253"/>
      <c r="AL5175" s="254"/>
      <c r="AM5175" s="253"/>
      <c r="AN5175" s="254"/>
      <c r="AO5175" s="253"/>
      <c r="AP5175" s="254"/>
      <c r="AQ5175" s="253"/>
      <c r="AR5175" s="254"/>
      <c r="AS5175" s="253"/>
      <c r="AT5175" s="254"/>
      <c r="AU5175" s="253"/>
      <c r="AV5175" s="163">
        <f t="shared" si="4105"/>
        <v>0</v>
      </c>
      <c r="AW5175" s="168">
        <f t="shared" si="4106"/>
        <v>0</v>
      </c>
      <c r="AY5175" s="163">
        <f t="shared" si="4107"/>
        <v>0</v>
      </c>
      <c r="AZ5175" s="163">
        <f t="shared" si="4108"/>
        <v>0</v>
      </c>
      <c r="BA5175" s="163">
        <f t="shared" si="4109"/>
        <v>0</v>
      </c>
      <c r="BB5175" s="163">
        <f t="shared" si="4110"/>
        <v>0</v>
      </c>
      <c r="BC5175" s="163">
        <f t="shared" si="4111"/>
        <v>0</v>
      </c>
      <c r="BD5175" s="163">
        <f t="shared" si="4112"/>
        <v>0</v>
      </c>
    </row>
    <row r="5176" spans="2:56" x14ac:dyDescent="0.3">
      <c r="B5176" s="179" t="s">
        <v>106</v>
      </c>
      <c r="C5176" s="83">
        <f>SUM(C5177:C5178)</f>
        <v>0</v>
      </c>
      <c r="D5176" s="84">
        <f>SUM(D5177:D5178)</f>
        <v>0</v>
      </c>
      <c r="E5176" s="85">
        <f t="shared" si="4098"/>
        <v>0</v>
      </c>
      <c r="F5176" s="83">
        <f>SUM(F5177:F5178)</f>
        <v>0</v>
      </c>
      <c r="G5176" s="84">
        <f>SUM(G5177:G5178)</f>
        <v>0</v>
      </c>
      <c r="H5176" s="85">
        <f t="shared" si="4099"/>
        <v>0</v>
      </c>
      <c r="I5176" s="83">
        <f>SUM(I5177:I5178)</f>
        <v>0</v>
      </c>
      <c r="J5176" s="86">
        <f>SUM(J5177:J5178)</f>
        <v>0</v>
      </c>
      <c r="K5176" s="87">
        <f t="shared" si="4100"/>
        <v>0</v>
      </c>
      <c r="L5176" s="83">
        <f>SUM(L5177:L5178)</f>
        <v>0</v>
      </c>
      <c r="M5176" s="86">
        <f>SUM(M5177:M5178)</f>
        <v>0</v>
      </c>
      <c r="N5176" s="88">
        <f>SUM(N5177:N5178)</f>
        <v>0</v>
      </c>
      <c r="O5176" s="83">
        <f>SUM(O5177:O5178)</f>
        <v>0</v>
      </c>
      <c r="P5176" s="88">
        <f>SUM(P5177:P5178)</f>
        <v>0</v>
      </c>
      <c r="Q5176" s="177">
        <f t="shared" si="4101"/>
        <v>0</v>
      </c>
      <c r="R5176" s="88">
        <f>SUM(R5177:R5178)</f>
        <v>0</v>
      </c>
      <c r="S5176" s="88">
        <f>SUM(S5177:S5178)</f>
        <v>0</v>
      </c>
      <c r="T5176" s="178">
        <f t="shared" si="4113"/>
        <v>0</v>
      </c>
      <c r="U5176" s="157"/>
      <c r="V5176" s="83">
        <f>SUM(V5177:V5178)</f>
        <v>0</v>
      </c>
      <c r="W5176" s="88">
        <f>SUM(W5177:W5178)</f>
        <v>0</v>
      </c>
      <c r="X5176" s="177">
        <f t="shared" si="4102"/>
        <v>0</v>
      </c>
      <c r="Y5176" s="88">
        <f>SUM(Y5177:Y5178)</f>
        <v>0</v>
      </c>
      <c r="Z5176" s="88">
        <f>SUM(Z5177:Z5178)</f>
        <v>0</v>
      </c>
      <c r="AA5176" s="178">
        <f t="shared" si="4114"/>
        <v>0</v>
      </c>
      <c r="AB5176" s="157"/>
      <c r="AC5176" s="83">
        <f>SUM(AC5177:AC5178)</f>
        <v>0</v>
      </c>
      <c r="AD5176" s="88">
        <f>SUM(AD5177:AD5178)</f>
        <v>0</v>
      </c>
      <c r="AE5176" s="177">
        <f t="shared" si="4103"/>
        <v>0</v>
      </c>
      <c r="AF5176" s="88">
        <f>SUM(AF5177:AF5178)</f>
        <v>0</v>
      </c>
      <c r="AG5176" s="88">
        <f>SUM(AG5177:AG5178)</f>
        <v>0</v>
      </c>
      <c r="AH5176" s="178">
        <f t="shared" si="4115"/>
        <v>0</v>
      </c>
      <c r="AJ5176" s="84">
        <f t="shared" ref="AJ5176:AU5176" si="4131">SUM(AJ5177:AJ5178)</f>
        <v>0</v>
      </c>
      <c r="AK5176" s="86">
        <f t="shared" si="4131"/>
        <v>0</v>
      </c>
      <c r="AL5176" s="88">
        <f t="shared" si="4131"/>
        <v>0</v>
      </c>
      <c r="AM5176" s="86">
        <f t="shared" si="4131"/>
        <v>0</v>
      </c>
      <c r="AN5176" s="88">
        <f t="shared" si="4131"/>
        <v>0</v>
      </c>
      <c r="AO5176" s="86">
        <f t="shared" si="4131"/>
        <v>0</v>
      </c>
      <c r="AP5176" s="88">
        <f t="shared" si="4131"/>
        <v>0</v>
      </c>
      <c r="AQ5176" s="86">
        <f t="shared" si="4131"/>
        <v>0</v>
      </c>
      <c r="AR5176" s="88">
        <f t="shared" si="4131"/>
        <v>0</v>
      </c>
      <c r="AS5176" s="86">
        <f t="shared" si="4131"/>
        <v>0</v>
      </c>
      <c r="AT5176" s="88">
        <f t="shared" si="4131"/>
        <v>0</v>
      </c>
      <c r="AU5176" s="86">
        <f t="shared" si="4131"/>
        <v>0</v>
      </c>
      <c r="AV5176" s="86">
        <f t="shared" si="4105"/>
        <v>0</v>
      </c>
      <c r="AW5176" s="93">
        <f t="shared" si="4106"/>
        <v>0</v>
      </c>
      <c r="AY5176" s="86">
        <f t="shared" si="4107"/>
        <v>0</v>
      </c>
      <c r="AZ5176" s="86">
        <f t="shared" si="4108"/>
        <v>0</v>
      </c>
      <c r="BA5176" s="86">
        <f t="shared" si="4109"/>
        <v>0</v>
      </c>
      <c r="BB5176" s="86">
        <f t="shared" si="4110"/>
        <v>0</v>
      </c>
      <c r="BC5176" s="86">
        <f t="shared" si="4111"/>
        <v>0</v>
      </c>
      <c r="BD5176" s="86">
        <f t="shared" si="4112"/>
        <v>0</v>
      </c>
    </row>
    <row r="5177" spans="2:56" x14ac:dyDescent="0.3">
      <c r="B5177" s="169" t="s">
        <v>107</v>
      </c>
      <c r="C5177" s="248"/>
      <c r="D5177" s="249"/>
      <c r="E5177" s="172">
        <f t="shared" si="4098"/>
        <v>0</v>
      </c>
      <c r="F5177" s="248"/>
      <c r="G5177" s="249"/>
      <c r="H5177" s="172">
        <f t="shared" si="4099"/>
        <v>0</v>
      </c>
      <c r="I5177" s="248"/>
      <c r="J5177" s="250"/>
      <c r="K5177" s="174">
        <f t="shared" si="4100"/>
        <v>0</v>
      </c>
      <c r="L5177" s="248"/>
      <c r="M5177" s="250"/>
      <c r="N5177" s="251"/>
      <c r="O5177" s="248"/>
      <c r="P5177" s="251"/>
      <c r="Q5177" s="166">
        <f t="shared" si="4101"/>
        <v>0</v>
      </c>
      <c r="R5177" s="251"/>
      <c r="S5177" s="251"/>
      <c r="T5177" s="167">
        <f t="shared" si="4113"/>
        <v>0</v>
      </c>
      <c r="U5177" s="157"/>
      <c r="V5177" s="248"/>
      <c r="W5177" s="251"/>
      <c r="X5177" s="166">
        <f t="shared" si="4102"/>
        <v>0</v>
      </c>
      <c r="Y5177" s="251"/>
      <c r="Z5177" s="251"/>
      <c r="AA5177" s="167">
        <f t="shared" si="4114"/>
        <v>0</v>
      </c>
      <c r="AB5177" s="157"/>
      <c r="AC5177" s="248"/>
      <c r="AD5177" s="251"/>
      <c r="AE5177" s="166">
        <f t="shared" si="4103"/>
        <v>0</v>
      </c>
      <c r="AF5177" s="251"/>
      <c r="AG5177" s="251"/>
      <c r="AH5177" s="167">
        <f t="shared" si="4115"/>
        <v>0</v>
      </c>
      <c r="AJ5177" s="252"/>
      <c r="AK5177" s="253"/>
      <c r="AL5177" s="254"/>
      <c r="AM5177" s="253"/>
      <c r="AN5177" s="254"/>
      <c r="AO5177" s="253"/>
      <c r="AP5177" s="254"/>
      <c r="AQ5177" s="253"/>
      <c r="AR5177" s="254"/>
      <c r="AS5177" s="253"/>
      <c r="AT5177" s="254"/>
      <c r="AU5177" s="253"/>
      <c r="AV5177" s="163">
        <f t="shared" si="4105"/>
        <v>0</v>
      </c>
      <c r="AW5177" s="168">
        <f t="shared" si="4106"/>
        <v>0</v>
      </c>
      <c r="AY5177" s="163">
        <f t="shared" si="4107"/>
        <v>0</v>
      </c>
      <c r="AZ5177" s="163">
        <f t="shared" si="4108"/>
        <v>0</v>
      </c>
      <c r="BA5177" s="163">
        <f t="shared" si="4109"/>
        <v>0</v>
      </c>
      <c r="BB5177" s="163">
        <f t="shared" si="4110"/>
        <v>0</v>
      </c>
      <c r="BC5177" s="163">
        <f t="shared" si="4111"/>
        <v>0</v>
      </c>
      <c r="BD5177" s="163">
        <f t="shared" si="4112"/>
        <v>0</v>
      </c>
    </row>
    <row r="5178" spans="2:56" x14ac:dyDescent="0.3">
      <c r="B5178" s="169" t="s">
        <v>108</v>
      </c>
      <c r="C5178" s="248"/>
      <c r="D5178" s="249"/>
      <c r="E5178" s="172">
        <f t="shared" si="4098"/>
        <v>0</v>
      </c>
      <c r="F5178" s="248"/>
      <c r="G5178" s="249"/>
      <c r="H5178" s="172">
        <f t="shared" si="4099"/>
        <v>0</v>
      </c>
      <c r="I5178" s="248"/>
      <c r="J5178" s="250"/>
      <c r="K5178" s="174">
        <f t="shared" si="4100"/>
        <v>0</v>
      </c>
      <c r="L5178" s="248"/>
      <c r="M5178" s="250"/>
      <c r="N5178" s="251"/>
      <c r="O5178" s="248"/>
      <c r="P5178" s="251"/>
      <c r="Q5178" s="166">
        <f t="shared" si="4101"/>
        <v>0</v>
      </c>
      <c r="R5178" s="251"/>
      <c r="S5178" s="251"/>
      <c r="T5178" s="167">
        <f t="shared" si="4113"/>
        <v>0</v>
      </c>
      <c r="U5178" s="157"/>
      <c r="V5178" s="248"/>
      <c r="W5178" s="251"/>
      <c r="X5178" s="166">
        <f t="shared" si="4102"/>
        <v>0</v>
      </c>
      <c r="Y5178" s="251"/>
      <c r="Z5178" s="251"/>
      <c r="AA5178" s="167">
        <f t="shared" si="4114"/>
        <v>0</v>
      </c>
      <c r="AB5178" s="157"/>
      <c r="AC5178" s="248"/>
      <c r="AD5178" s="251"/>
      <c r="AE5178" s="166">
        <f t="shared" si="4103"/>
        <v>0</v>
      </c>
      <c r="AF5178" s="251"/>
      <c r="AG5178" s="251"/>
      <c r="AH5178" s="167">
        <f t="shared" si="4115"/>
        <v>0</v>
      </c>
      <c r="AJ5178" s="252"/>
      <c r="AK5178" s="253"/>
      <c r="AL5178" s="254"/>
      <c r="AM5178" s="253"/>
      <c r="AN5178" s="254"/>
      <c r="AO5178" s="253"/>
      <c r="AP5178" s="254"/>
      <c r="AQ5178" s="253"/>
      <c r="AR5178" s="254"/>
      <c r="AS5178" s="253"/>
      <c r="AT5178" s="254"/>
      <c r="AU5178" s="253"/>
      <c r="AV5178" s="163">
        <f t="shared" si="4105"/>
        <v>0</v>
      </c>
      <c r="AW5178" s="168">
        <f t="shared" si="4106"/>
        <v>0</v>
      </c>
      <c r="AY5178" s="163">
        <f t="shared" si="4107"/>
        <v>0</v>
      </c>
      <c r="AZ5178" s="163">
        <f t="shared" si="4108"/>
        <v>0</v>
      </c>
      <c r="BA5178" s="163">
        <f t="shared" si="4109"/>
        <v>0</v>
      </c>
      <c r="BB5178" s="163">
        <f t="shared" si="4110"/>
        <v>0</v>
      </c>
      <c r="BC5178" s="163">
        <f t="shared" si="4111"/>
        <v>0</v>
      </c>
      <c r="BD5178" s="163">
        <f t="shared" si="4112"/>
        <v>0</v>
      </c>
    </row>
    <row r="5179" spans="2:56" x14ac:dyDescent="0.3">
      <c r="B5179" s="179" t="s">
        <v>109</v>
      </c>
      <c r="C5179" s="83">
        <f>SUM(C5180)</f>
        <v>0</v>
      </c>
      <c r="D5179" s="84">
        <f>SUM(D5180)</f>
        <v>0</v>
      </c>
      <c r="E5179" s="85">
        <f t="shared" si="4098"/>
        <v>0</v>
      </c>
      <c r="F5179" s="83">
        <f>SUM(F5180)</f>
        <v>0</v>
      </c>
      <c r="G5179" s="84">
        <f>SUM(G5180)</f>
        <v>0</v>
      </c>
      <c r="H5179" s="85">
        <f t="shared" si="4099"/>
        <v>0</v>
      </c>
      <c r="I5179" s="83">
        <f>SUM(I5180)</f>
        <v>0</v>
      </c>
      <c r="J5179" s="86">
        <f>SUM(J5180)</f>
        <v>0</v>
      </c>
      <c r="K5179" s="87">
        <f t="shared" si="4100"/>
        <v>0</v>
      </c>
      <c r="L5179" s="83">
        <f>SUM(L5180)</f>
        <v>0</v>
      </c>
      <c r="M5179" s="86">
        <f>SUM(M5180)</f>
        <v>0</v>
      </c>
      <c r="N5179" s="88">
        <f>SUM(N5180)</f>
        <v>0</v>
      </c>
      <c r="O5179" s="83">
        <f>SUM(O5180)</f>
        <v>0</v>
      </c>
      <c r="P5179" s="88">
        <f>SUM(P5180)</f>
        <v>0</v>
      </c>
      <c r="Q5179" s="177">
        <f t="shared" si="4101"/>
        <v>0</v>
      </c>
      <c r="R5179" s="88">
        <f>SUM(R5180)</f>
        <v>0</v>
      </c>
      <c r="S5179" s="88">
        <f>SUM(S5180)</f>
        <v>0</v>
      </c>
      <c r="T5179" s="178">
        <f t="shared" si="4113"/>
        <v>0</v>
      </c>
      <c r="U5179" s="157"/>
      <c r="V5179" s="83">
        <f>SUM(V5180)</f>
        <v>0</v>
      </c>
      <c r="W5179" s="88">
        <f>SUM(W5180)</f>
        <v>0</v>
      </c>
      <c r="X5179" s="177">
        <f t="shared" si="4102"/>
        <v>0</v>
      </c>
      <c r="Y5179" s="88">
        <f>SUM(Y5180)</f>
        <v>0</v>
      </c>
      <c r="Z5179" s="88">
        <f>SUM(Z5180)</f>
        <v>0</v>
      </c>
      <c r="AA5179" s="178">
        <f t="shared" si="4114"/>
        <v>0</v>
      </c>
      <c r="AB5179" s="157"/>
      <c r="AC5179" s="83">
        <f>SUM(AC5180)</f>
        <v>0</v>
      </c>
      <c r="AD5179" s="88">
        <f>SUM(AD5180)</f>
        <v>0</v>
      </c>
      <c r="AE5179" s="177">
        <f t="shared" si="4103"/>
        <v>0</v>
      </c>
      <c r="AF5179" s="88">
        <f>SUM(AF5180)</f>
        <v>0</v>
      </c>
      <c r="AG5179" s="88">
        <f>SUM(AG5180)</f>
        <v>0</v>
      </c>
      <c r="AH5179" s="178">
        <f t="shared" si="4115"/>
        <v>0</v>
      </c>
      <c r="AJ5179" s="84">
        <f t="shared" ref="AJ5179:AU5179" si="4132">SUM(AJ5180)</f>
        <v>0</v>
      </c>
      <c r="AK5179" s="86">
        <f t="shared" si="4132"/>
        <v>0</v>
      </c>
      <c r="AL5179" s="88">
        <f t="shared" si="4132"/>
        <v>0</v>
      </c>
      <c r="AM5179" s="86">
        <f t="shared" si="4132"/>
        <v>0</v>
      </c>
      <c r="AN5179" s="88">
        <f t="shared" si="4132"/>
        <v>0</v>
      </c>
      <c r="AO5179" s="86">
        <f t="shared" si="4132"/>
        <v>0</v>
      </c>
      <c r="AP5179" s="88">
        <f t="shared" si="4132"/>
        <v>0</v>
      </c>
      <c r="AQ5179" s="86">
        <f t="shared" si="4132"/>
        <v>0</v>
      </c>
      <c r="AR5179" s="88">
        <f t="shared" si="4132"/>
        <v>0</v>
      </c>
      <c r="AS5179" s="86">
        <f t="shared" si="4132"/>
        <v>0</v>
      </c>
      <c r="AT5179" s="88">
        <f t="shared" si="4132"/>
        <v>0</v>
      </c>
      <c r="AU5179" s="86">
        <f t="shared" si="4132"/>
        <v>0</v>
      </c>
      <c r="AV5179" s="86">
        <f t="shared" si="4105"/>
        <v>0</v>
      </c>
      <c r="AW5179" s="93">
        <f t="shared" si="4106"/>
        <v>0</v>
      </c>
      <c r="AY5179" s="86">
        <f t="shared" si="4107"/>
        <v>0</v>
      </c>
      <c r="AZ5179" s="86">
        <f t="shared" si="4108"/>
        <v>0</v>
      </c>
      <c r="BA5179" s="86">
        <f t="shared" si="4109"/>
        <v>0</v>
      </c>
      <c r="BB5179" s="86">
        <f t="shared" si="4110"/>
        <v>0</v>
      </c>
      <c r="BC5179" s="86">
        <f t="shared" si="4111"/>
        <v>0</v>
      </c>
      <c r="BD5179" s="86">
        <f t="shared" si="4112"/>
        <v>0</v>
      </c>
    </row>
    <row r="5180" spans="2:56" x14ac:dyDescent="0.3">
      <c r="B5180" s="169" t="s">
        <v>110</v>
      </c>
      <c r="C5180" s="248"/>
      <c r="D5180" s="249"/>
      <c r="E5180" s="172">
        <f t="shared" si="4098"/>
        <v>0</v>
      </c>
      <c r="F5180" s="248"/>
      <c r="G5180" s="249"/>
      <c r="H5180" s="172">
        <f t="shared" si="4099"/>
        <v>0</v>
      </c>
      <c r="I5180" s="248"/>
      <c r="J5180" s="250"/>
      <c r="K5180" s="174">
        <f t="shared" si="4100"/>
        <v>0</v>
      </c>
      <c r="L5180" s="248"/>
      <c r="M5180" s="250"/>
      <c r="N5180" s="251"/>
      <c r="O5180" s="248"/>
      <c r="P5180" s="251"/>
      <c r="Q5180" s="166">
        <f t="shared" si="4101"/>
        <v>0</v>
      </c>
      <c r="R5180" s="251"/>
      <c r="S5180" s="251"/>
      <c r="T5180" s="167">
        <f t="shared" si="4113"/>
        <v>0</v>
      </c>
      <c r="U5180" s="157"/>
      <c r="V5180" s="248"/>
      <c r="W5180" s="251"/>
      <c r="X5180" s="166">
        <f t="shared" si="4102"/>
        <v>0</v>
      </c>
      <c r="Y5180" s="251"/>
      <c r="Z5180" s="251"/>
      <c r="AA5180" s="167">
        <f t="shared" si="4114"/>
        <v>0</v>
      </c>
      <c r="AB5180" s="157"/>
      <c r="AC5180" s="248"/>
      <c r="AD5180" s="251"/>
      <c r="AE5180" s="166">
        <f t="shared" si="4103"/>
        <v>0</v>
      </c>
      <c r="AF5180" s="251"/>
      <c r="AG5180" s="251"/>
      <c r="AH5180" s="167">
        <f t="shared" si="4115"/>
        <v>0</v>
      </c>
      <c r="AJ5180" s="252"/>
      <c r="AK5180" s="253"/>
      <c r="AL5180" s="254"/>
      <c r="AM5180" s="253"/>
      <c r="AN5180" s="254"/>
      <c r="AO5180" s="253"/>
      <c r="AP5180" s="254"/>
      <c r="AQ5180" s="253"/>
      <c r="AR5180" s="254"/>
      <c r="AS5180" s="253"/>
      <c r="AT5180" s="254"/>
      <c r="AU5180" s="253"/>
      <c r="AV5180" s="163">
        <f t="shared" si="4105"/>
        <v>0</v>
      </c>
      <c r="AW5180" s="168">
        <f t="shared" si="4106"/>
        <v>0</v>
      </c>
      <c r="AY5180" s="163">
        <f t="shared" si="4107"/>
        <v>0</v>
      </c>
      <c r="AZ5180" s="163">
        <f t="shared" si="4108"/>
        <v>0</v>
      </c>
      <c r="BA5180" s="163">
        <f t="shared" si="4109"/>
        <v>0</v>
      </c>
      <c r="BB5180" s="163">
        <f t="shared" si="4110"/>
        <v>0</v>
      </c>
      <c r="BC5180" s="163">
        <f t="shared" si="4111"/>
        <v>0</v>
      </c>
      <c r="BD5180" s="163">
        <f t="shared" si="4112"/>
        <v>0</v>
      </c>
    </row>
    <row r="5181" spans="2:56" x14ac:dyDescent="0.3">
      <c r="B5181" s="179" t="s">
        <v>111</v>
      </c>
      <c r="C5181" s="83">
        <f>SUM(C5182:C5184)</f>
        <v>0</v>
      </c>
      <c r="D5181" s="84">
        <f>SUM(D5182:D5184)</f>
        <v>0</v>
      </c>
      <c r="E5181" s="85">
        <f t="shared" ref="E5181:E5244" si="4133">IFERROR(D5181/C5181,0)</f>
        <v>0</v>
      </c>
      <c r="F5181" s="83">
        <f>SUM(F5182:F5184)</f>
        <v>0</v>
      </c>
      <c r="G5181" s="84">
        <f>SUM(G5182:G5184)</f>
        <v>0</v>
      </c>
      <c r="H5181" s="85">
        <f t="shared" ref="H5181:H5244" si="4134">IFERROR(G5181/F5181,0)</f>
        <v>0</v>
      </c>
      <c r="I5181" s="83">
        <f>SUM(I5182:I5184)</f>
        <v>0</v>
      </c>
      <c r="J5181" s="86">
        <f>SUM(J5182:J5184)</f>
        <v>0</v>
      </c>
      <c r="K5181" s="87">
        <f t="shared" ref="K5181:K5244" si="4135">IFERROR(J5181/I5181,0)</f>
        <v>0</v>
      </c>
      <c r="L5181" s="83">
        <f>SUM(L5182:L5184)</f>
        <v>0</v>
      </c>
      <c r="M5181" s="86">
        <f>SUM(M5182:M5184)</f>
        <v>0</v>
      </c>
      <c r="N5181" s="88">
        <f>SUM(N5182:N5184)</f>
        <v>0</v>
      </c>
      <c r="O5181" s="83">
        <f>SUM(O5182:O5184)</f>
        <v>0</v>
      </c>
      <c r="P5181" s="88">
        <f>SUM(P5182:P5184)</f>
        <v>0</v>
      </c>
      <c r="Q5181" s="177">
        <f t="shared" ref="Q5181:Q5244" si="4136">SUM(O5181:P5181)</f>
        <v>0</v>
      </c>
      <c r="R5181" s="88">
        <f>SUM(R5182:R5184)</f>
        <v>0</v>
      </c>
      <c r="S5181" s="88">
        <f>SUM(S5182:S5184)</f>
        <v>0</v>
      </c>
      <c r="T5181" s="178">
        <f t="shared" si="4113"/>
        <v>0</v>
      </c>
      <c r="U5181" s="157"/>
      <c r="V5181" s="83">
        <f>SUM(V5182:V5184)</f>
        <v>0</v>
      </c>
      <c r="W5181" s="88">
        <f>SUM(W5182:W5184)</f>
        <v>0</v>
      </c>
      <c r="X5181" s="177">
        <f t="shared" ref="X5181:X5244" si="4137">SUM(V5181:W5181)</f>
        <v>0</v>
      </c>
      <c r="Y5181" s="88">
        <f>SUM(Y5182:Y5184)</f>
        <v>0</v>
      </c>
      <c r="Z5181" s="88">
        <f>SUM(Z5182:Z5184)</f>
        <v>0</v>
      </c>
      <c r="AA5181" s="178">
        <f t="shared" si="4114"/>
        <v>0</v>
      </c>
      <c r="AB5181" s="157"/>
      <c r="AC5181" s="83">
        <f>SUM(AC5182:AC5184)</f>
        <v>0</v>
      </c>
      <c r="AD5181" s="88">
        <f>SUM(AD5182:AD5184)</f>
        <v>0</v>
      </c>
      <c r="AE5181" s="177">
        <f t="shared" ref="AE5181:AE5244" si="4138">SUM(AC5181:AD5181)</f>
        <v>0</v>
      </c>
      <c r="AF5181" s="88">
        <f>SUM(AF5182:AF5184)</f>
        <v>0</v>
      </c>
      <c r="AG5181" s="88">
        <f>SUM(AG5182:AG5184)</f>
        <v>0</v>
      </c>
      <c r="AH5181" s="178">
        <f t="shared" si="4115"/>
        <v>0</v>
      </c>
      <c r="AJ5181" s="84">
        <f t="shared" ref="AJ5181:AU5181" si="4139">SUM(AJ5182:AJ5184)</f>
        <v>0</v>
      </c>
      <c r="AK5181" s="86">
        <f t="shared" si="4139"/>
        <v>0</v>
      </c>
      <c r="AL5181" s="88">
        <f t="shared" si="4139"/>
        <v>0</v>
      </c>
      <c r="AM5181" s="86">
        <f t="shared" si="4139"/>
        <v>0</v>
      </c>
      <c r="AN5181" s="88">
        <f t="shared" si="4139"/>
        <v>0</v>
      </c>
      <c r="AO5181" s="86">
        <f t="shared" si="4139"/>
        <v>0</v>
      </c>
      <c r="AP5181" s="88">
        <f t="shared" si="4139"/>
        <v>0</v>
      </c>
      <c r="AQ5181" s="86">
        <f t="shared" si="4139"/>
        <v>0</v>
      </c>
      <c r="AR5181" s="88">
        <f t="shared" si="4139"/>
        <v>0</v>
      </c>
      <c r="AS5181" s="86">
        <f t="shared" si="4139"/>
        <v>0</v>
      </c>
      <c r="AT5181" s="88">
        <f t="shared" si="4139"/>
        <v>0</v>
      </c>
      <c r="AU5181" s="86">
        <f t="shared" si="4139"/>
        <v>0</v>
      </c>
      <c r="AV5181" s="86">
        <f t="shared" ref="AV5181:AV5244" si="4140">SUM(AJ5181:AU5181)</f>
        <v>0</v>
      </c>
      <c r="AW5181" s="93">
        <f t="shared" ref="AW5181:AW5244" si="4141">T5181-AV5181</f>
        <v>0</v>
      </c>
      <c r="AY5181" s="86">
        <f t="shared" ref="AY5181:AY5244" si="4142">SUM(AJ5181:AL5181)</f>
        <v>0</v>
      </c>
      <c r="AZ5181" s="86">
        <f t="shared" ref="AZ5181:AZ5244" si="4143">SUM(AM5181:AO5181)</f>
        <v>0</v>
      </c>
      <c r="BA5181" s="86">
        <f t="shared" ref="BA5181:BA5244" si="4144">SUM(AP5181:AR5181)</f>
        <v>0</v>
      </c>
      <c r="BB5181" s="86">
        <f t="shared" ref="BB5181:BB5244" si="4145">SUM(AS5181:AU5181)</f>
        <v>0</v>
      </c>
      <c r="BC5181" s="86">
        <f t="shared" ref="BC5181:BC5244" si="4146">SUM(AY5181,AZ5181,BA5181,BB5181)</f>
        <v>0</v>
      </c>
      <c r="BD5181" s="86">
        <f t="shared" ref="BD5181:BD5244" si="4147">T5181-BC5181</f>
        <v>0</v>
      </c>
    </row>
    <row r="5182" spans="2:56" x14ac:dyDescent="0.3">
      <c r="B5182" s="169" t="s">
        <v>112</v>
      </c>
      <c r="C5182" s="248"/>
      <c r="D5182" s="249"/>
      <c r="E5182" s="172">
        <f t="shared" si="4133"/>
        <v>0</v>
      </c>
      <c r="F5182" s="248"/>
      <c r="G5182" s="249"/>
      <c r="H5182" s="172">
        <f t="shared" si="4134"/>
        <v>0</v>
      </c>
      <c r="I5182" s="248"/>
      <c r="J5182" s="250"/>
      <c r="K5182" s="174">
        <f t="shared" si="4135"/>
        <v>0</v>
      </c>
      <c r="L5182" s="248"/>
      <c r="M5182" s="250"/>
      <c r="N5182" s="251"/>
      <c r="O5182" s="248"/>
      <c r="P5182" s="251"/>
      <c r="Q5182" s="166">
        <f t="shared" si="4136"/>
        <v>0</v>
      </c>
      <c r="R5182" s="251"/>
      <c r="S5182" s="251"/>
      <c r="T5182" s="167">
        <f t="shared" ref="T5182:T5245" si="4148">SUM(Q5182:S5182)</f>
        <v>0</v>
      </c>
      <c r="U5182" s="157"/>
      <c r="V5182" s="248"/>
      <c r="W5182" s="251"/>
      <c r="X5182" s="166">
        <f t="shared" si="4137"/>
        <v>0</v>
      </c>
      <c r="Y5182" s="251"/>
      <c r="Z5182" s="251"/>
      <c r="AA5182" s="167">
        <f t="shared" ref="AA5182:AA5245" si="4149">SUM(X5182:Z5182)</f>
        <v>0</v>
      </c>
      <c r="AB5182" s="157"/>
      <c r="AC5182" s="248"/>
      <c r="AD5182" s="251"/>
      <c r="AE5182" s="166">
        <f t="shared" si="4138"/>
        <v>0</v>
      </c>
      <c r="AF5182" s="251"/>
      <c r="AG5182" s="251"/>
      <c r="AH5182" s="167">
        <f t="shared" ref="AH5182:AH5245" si="4150">SUM(AE5182:AG5182)</f>
        <v>0</v>
      </c>
      <c r="AJ5182" s="252"/>
      <c r="AK5182" s="253"/>
      <c r="AL5182" s="254"/>
      <c r="AM5182" s="253"/>
      <c r="AN5182" s="254"/>
      <c r="AO5182" s="253"/>
      <c r="AP5182" s="254"/>
      <c r="AQ5182" s="253"/>
      <c r="AR5182" s="254"/>
      <c r="AS5182" s="253"/>
      <c r="AT5182" s="254"/>
      <c r="AU5182" s="253"/>
      <c r="AV5182" s="163">
        <f t="shared" si="4140"/>
        <v>0</v>
      </c>
      <c r="AW5182" s="168">
        <f t="shared" si="4141"/>
        <v>0</v>
      </c>
      <c r="AY5182" s="163">
        <f t="shared" si="4142"/>
        <v>0</v>
      </c>
      <c r="AZ5182" s="163">
        <f t="shared" si="4143"/>
        <v>0</v>
      </c>
      <c r="BA5182" s="163">
        <f t="shared" si="4144"/>
        <v>0</v>
      </c>
      <c r="BB5182" s="163">
        <f t="shared" si="4145"/>
        <v>0</v>
      </c>
      <c r="BC5182" s="163">
        <f t="shared" si="4146"/>
        <v>0</v>
      </c>
      <c r="BD5182" s="163">
        <f t="shared" si="4147"/>
        <v>0</v>
      </c>
    </row>
    <row r="5183" spans="2:56" x14ac:dyDescent="0.3">
      <c r="B5183" s="169" t="s">
        <v>113</v>
      </c>
      <c r="C5183" s="248"/>
      <c r="D5183" s="249"/>
      <c r="E5183" s="172">
        <f t="shared" si="4133"/>
        <v>0</v>
      </c>
      <c r="F5183" s="248"/>
      <c r="G5183" s="249"/>
      <c r="H5183" s="172">
        <f t="shared" si="4134"/>
        <v>0</v>
      </c>
      <c r="I5183" s="248"/>
      <c r="J5183" s="250"/>
      <c r="K5183" s="174">
        <f t="shared" si="4135"/>
        <v>0</v>
      </c>
      <c r="L5183" s="248"/>
      <c r="M5183" s="250"/>
      <c r="N5183" s="251"/>
      <c r="O5183" s="248"/>
      <c r="P5183" s="251"/>
      <c r="Q5183" s="166">
        <f t="shared" si="4136"/>
        <v>0</v>
      </c>
      <c r="R5183" s="251"/>
      <c r="S5183" s="251"/>
      <c r="T5183" s="167">
        <f t="shared" si="4148"/>
        <v>0</v>
      </c>
      <c r="U5183" s="157"/>
      <c r="V5183" s="248"/>
      <c r="W5183" s="251"/>
      <c r="X5183" s="166">
        <f t="shared" si="4137"/>
        <v>0</v>
      </c>
      <c r="Y5183" s="251"/>
      <c r="Z5183" s="251"/>
      <c r="AA5183" s="167">
        <f t="shared" si="4149"/>
        <v>0</v>
      </c>
      <c r="AB5183" s="157"/>
      <c r="AC5183" s="248"/>
      <c r="AD5183" s="251"/>
      <c r="AE5183" s="166">
        <f t="shared" si="4138"/>
        <v>0</v>
      </c>
      <c r="AF5183" s="251"/>
      <c r="AG5183" s="251"/>
      <c r="AH5183" s="167">
        <f t="shared" si="4150"/>
        <v>0</v>
      </c>
      <c r="AJ5183" s="252"/>
      <c r="AK5183" s="253"/>
      <c r="AL5183" s="254"/>
      <c r="AM5183" s="253"/>
      <c r="AN5183" s="254"/>
      <c r="AO5183" s="253"/>
      <c r="AP5183" s="254"/>
      <c r="AQ5183" s="253"/>
      <c r="AR5183" s="254"/>
      <c r="AS5183" s="253"/>
      <c r="AT5183" s="254"/>
      <c r="AU5183" s="253"/>
      <c r="AV5183" s="163">
        <f t="shared" si="4140"/>
        <v>0</v>
      </c>
      <c r="AW5183" s="168">
        <f t="shared" si="4141"/>
        <v>0</v>
      </c>
      <c r="AY5183" s="163">
        <f t="shared" si="4142"/>
        <v>0</v>
      </c>
      <c r="AZ5183" s="163">
        <f t="shared" si="4143"/>
        <v>0</v>
      </c>
      <c r="BA5183" s="163">
        <f t="shared" si="4144"/>
        <v>0</v>
      </c>
      <c r="BB5183" s="163">
        <f t="shared" si="4145"/>
        <v>0</v>
      </c>
      <c r="BC5183" s="163">
        <f t="shared" si="4146"/>
        <v>0</v>
      </c>
      <c r="BD5183" s="163">
        <f t="shared" si="4147"/>
        <v>0</v>
      </c>
    </row>
    <row r="5184" spans="2:56" x14ac:dyDescent="0.3">
      <c r="B5184" s="169" t="s">
        <v>114</v>
      </c>
      <c r="C5184" s="248"/>
      <c r="D5184" s="249"/>
      <c r="E5184" s="172">
        <f t="shared" si="4133"/>
        <v>0</v>
      </c>
      <c r="F5184" s="248"/>
      <c r="G5184" s="249"/>
      <c r="H5184" s="172">
        <f t="shared" si="4134"/>
        <v>0</v>
      </c>
      <c r="I5184" s="248"/>
      <c r="J5184" s="250"/>
      <c r="K5184" s="174">
        <f t="shared" si="4135"/>
        <v>0</v>
      </c>
      <c r="L5184" s="248"/>
      <c r="M5184" s="250"/>
      <c r="N5184" s="251"/>
      <c r="O5184" s="248"/>
      <c r="P5184" s="251"/>
      <c r="Q5184" s="166">
        <f t="shared" si="4136"/>
        <v>0</v>
      </c>
      <c r="R5184" s="251"/>
      <c r="S5184" s="251"/>
      <c r="T5184" s="167">
        <f t="shared" si="4148"/>
        <v>0</v>
      </c>
      <c r="U5184" s="157"/>
      <c r="V5184" s="248"/>
      <c r="W5184" s="251"/>
      <c r="X5184" s="166">
        <f t="shared" si="4137"/>
        <v>0</v>
      </c>
      <c r="Y5184" s="251"/>
      <c r="Z5184" s="251"/>
      <c r="AA5184" s="167">
        <f t="shared" si="4149"/>
        <v>0</v>
      </c>
      <c r="AB5184" s="157"/>
      <c r="AC5184" s="248"/>
      <c r="AD5184" s="251"/>
      <c r="AE5184" s="166">
        <f t="shared" si="4138"/>
        <v>0</v>
      </c>
      <c r="AF5184" s="251"/>
      <c r="AG5184" s="251"/>
      <c r="AH5184" s="167">
        <f t="shared" si="4150"/>
        <v>0</v>
      </c>
      <c r="AJ5184" s="252"/>
      <c r="AK5184" s="253"/>
      <c r="AL5184" s="254"/>
      <c r="AM5184" s="253"/>
      <c r="AN5184" s="254"/>
      <c r="AO5184" s="253"/>
      <c r="AP5184" s="254"/>
      <c r="AQ5184" s="253"/>
      <c r="AR5184" s="254"/>
      <c r="AS5184" s="253"/>
      <c r="AT5184" s="254"/>
      <c r="AU5184" s="253"/>
      <c r="AV5184" s="163">
        <f t="shared" si="4140"/>
        <v>0</v>
      </c>
      <c r="AW5184" s="168">
        <f t="shared" si="4141"/>
        <v>0</v>
      </c>
      <c r="AY5184" s="163">
        <f t="shared" si="4142"/>
        <v>0</v>
      </c>
      <c r="AZ5184" s="163">
        <f t="shared" si="4143"/>
        <v>0</v>
      </c>
      <c r="BA5184" s="163">
        <f t="shared" si="4144"/>
        <v>0</v>
      </c>
      <c r="BB5184" s="163">
        <f t="shared" si="4145"/>
        <v>0</v>
      </c>
      <c r="BC5184" s="163">
        <f t="shared" si="4146"/>
        <v>0</v>
      </c>
      <c r="BD5184" s="163">
        <f t="shared" si="4147"/>
        <v>0</v>
      </c>
    </row>
    <row r="5185" spans="2:56" x14ac:dyDescent="0.3">
      <c r="B5185" s="179" t="s">
        <v>115</v>
      </c>
      <c r="C5185" s="83">
        <f>SUM(C5186:C5188)</f>
        <v>0</v>
      </c>
      <c r="D5185" s="84">
        <f>SUM(D5186:D5188)</f>
        <v>0</v>
      </c>
      <c r="E5185" s="85">
        <f t="shared" si="4133"/>
        <v>0</v>
      </c>
      <c r="F5185" s="83">
        <f>SUM(F5186:F5188)</f>
        <v>0</v>
      </c>
      <c r="G5185" s="84">
        <f>SUM(G5186:G5188)</f>
        <v>0</v>
      </c>
      <c r="H5185" s="85">
        <f t="shared" si="4134"/>
        <v>0</v>
      </c>
      <c r="I5185" s="83">
        <f>SUM(I5186:I5188)</f>
        <v>0</v>
      </c>
      <c r="J5185" s="86">
        <f>SUM(J5186:J5188)</f>
        <v>0</v>
      </c>
      <c r="K5185" s="87">
        <f t="shared" si="4135"/>
        <v>0</v>
      </c>
      <c r="L5185" s="83">
        <f>SUM(L5186:L5188)</f>
        <v>0</v>
      </c>
      <c r="M5185" s="86">
        <f>SUM(M5186:M5188)</f>
        <v>0</v>
      </c>
      <c r="N5185" s="88">
        <f>SUM(N5186:N5188)</f>
        <v>0</v>
      </c>
      <c r="O5185" s="83">
        <f>SUM(O5186:O5188)</f>
        <v>0</v>
      </c>
      <c r="P5185" s="88">
        <f>SUM(P5186:P5188)</f>
        <v>0</v>
      </c>
      <c r="Q5185" s="177">
        <f t="shared" si="4136"/>
        <v>0</v>
      </c>
      <c r="R5185" s="88">
        <f>SUM(R5186:R5188)</f>
        <v>0</v>
      </c>
      <c r="S5185" s="88">
        <f>SUM(S5186:S5188)</f>
        <v>0</v>
      </c>
      <c r="T5185" s="178">
        <f t="shared" si="4148"/>
        <v>0</v>
      </c>
      <c r="U5185" s="157"/>
      <c r="V5185" s="83">
        <f>SUM(V5186:V5188)</f>
        <v>0</v>
      </c>
      <c r="W5185" s="88">
        <f>SUM(W5186:W5188)</f>
        <v>0</v>
      </c>
      <c r="X5185" s="177">
        <f t="shared" si="4137"/>
        <v>0</v>
      </c>
      <c r="Y5185" s="88">
        <f>SUM(Y5186:Y5188)</f>
        <v>0</v>
      </c>
      <c r="Z5185" s="88">
        <f>SUM(Z5186:Z5188)</f>
        <v>0</v>
      </c>
      <c r="AA5185" s="178">
        <f t="shared" si="4149"/>
        <v>0</v>
      </c>
      <c r="AB5185" s="157"/>
      <c r="AC5185" s="83">
        <f>SUM(AC5186:AC5188)</f>
        <v>0</v>
      </c>
      <c r="AD5185" s="88">
        <f>SUM(AD5186:AD5188)</f>
        <v>0</v>
      </c>
      <c r="AE5185" s="177">
        <f t="shared" si="4138"/>
        <v>0</v>
      </c>
      <c r="AF5185" s="88">
        <f>SUM(AF5186:AF5188)</f>
        <v>0</v>
      </c>
      <c r="AG5185" s="88">
        <f>SUM(AG5186:AG5188)</f>
        <v>0</v>
      </c>
      <c r="AH5185" s="178">
        <f t="shared" si="4150"/>
        <v>0</v>
      </c>
      <c r="AJ5185" s="84">
        <f t="shared" ref="AJ5185:AU5185" si="4151">SUM(AJ5186:AJ5188)</f>
        <v>0</v>
      </c>
      <c r="AK5185" s="86">
        <f t="shared" si="4151"/>
        <v>0</v>
      </c>
      <c r="AL5185" s="88">
        <f t="shared" si="4151"/>
        <v>0</v>
      </c>
      <c r="AM5185" s="86">
        <f t="shared" si="4151"/>
        <v>0</v>
      </c>
      <c r="AN5185" s="88">
        <f t="shared" si="4151"/>
        <v>0</v>
      </c>
      <c r="AO5185" s="86">
        <f t="shared" si="4151"/>
        <v>0</v>
      </c>
      <c r="AP5185" s="88">
        <f t="shared" si="4151"/>
        <v>0</v>
      </c>
      <c r="AQ5185" s="86">
        <f t="shared" si="4151"/>
        <v>0</v>
      </c>
      <c r="AR5185" s="88">
        <f t="shared" si="4151"/>
        <v>0</v>
      </c>
      <c r="AS5185" s="86">
        <f t="shared" si="4151"/>
        <v>0</v>
      </c>
      <c r="AT5185" s="88">
        <f t="shared" si="4151"/>
        <v>0</v>
      </c>
      <c r="AU5185" s="86">
        <f t="shared" si="4151"/>
        <v>0</v>
      </c>
      <c r="AV5185" s="86">
        <f t="shared" si="4140"/>
        <v>0</v>
      </c>
      <c r="AW5185" s="93">
        <f t="shared" si="4141"/>
        <v>0</v>
      </c>
      <c r="AY5185" s="86">
        <f t="shared" si="4142"/>
        <v>0</v>
      </c>
      <c r="AZ5185" s="86">
        <f t="shared" si="4143"/>
        <v>0</v>
      </c>
      <c r="BA5185" s="86">
        <f t="shared" si="4144"/>
        <v>0</v>
      </c>
      <c r="BB5185" s="86">
        <f t="shared" si="4145"/>
        <v>0</v>
      </c>
      <c r="BC5185" s="86">
        <f t="shared" si="4146"/>
        <v>0</v>
      </c>
      <c r="BD5185" s="86">
        <f t="shared" si="4147"/>
        <v>0</v>
      </c>
    </row>
    <row r="5186" spans="2:56" x14ac:dyDescent="0.3">
      <c r="B5186" s="169" t="s">
        <v>116</v>
      </c>
      <c r="C5186" s="248"/>
      <c r="D5186" s="249"/>
      <c r="E5186" s="172">
        <f t="shared" si="4133"/>
        <v>0</v>
      </c>
      <c r="F5186" s="248"/>
      <c r="G5186" s="249"/>
      <c r="H5186" s="172">
        <f t="shared" si="4134"/>
        <v>0</v>
      </c>
      <c r="I5186" s="248"/>
      <c r="J5186" s="250"/>
      <c r="K5186" s="174">
        <f t="shared" si="4135"/>
        <v>0</v>
      </c>
      <c r="L5186" s="248"/>
      <c r="M5186" s="250"/>
      <c r="N5186" s="251"/>
      <c r="O5186" s="248"/>
      <c r="P5186" s="251"/>
      <c r="Q5186" s="166">
        <f t="shared" si="4136"/>
        <v>0</v>
      </c>
      <c r="R5186" s="251"/>
      <c r="S5186" s="251"/>
      <c r="T5186" s="167">
        <f t="shared" si="4148"/>
        <v>0</v>
      </c>
      <c r="U5186" s="157"/>
      <c r="V5186" s="248"/>
      <c r="W5186" s="251"/>
      <c r="X5186" s="166">
        <f t="shared" si="4137"/>
        <v>0</v>
      </c>
      <c r="Y5186" s="251"/>
      <c r="Z5186" s="251"/>
      <c r="AA5186" s="167">
        <f t="shared" si="4149"/>
        <v>0</v>
      </c>
      <c r="AB5186" s="157"/>
      <c r="AC5186" s="248"/>
      <c r="AD5186" s="251"/>
      <c r="AE5186" s="166">
        <f t="shared" si="4138"/>
        <v>0</v>
      </c>
      <c r="AF5186" s="251"/>
      <c r="AG5186" s="251"/>
      <c r="AH5186" s="167">
        <f t="shared" si="4150"/>
        <v>0</v>
      </c>
      <c r="AJ5186" s="252"/>
      <c r="AK5186" s="253"/>
      <c r="AL5186" s="254"/>
      <c r="AM5186" s="253"/>
      <c r="AN5186" s="254"/>
      <c r="AO5186" s="253"/>
      <c r="AP5186" s="254"/>
      <c r="AQ5186" s="253"/>
      <c r="AR5186" s="254"/>
      <c r="AS5186" s="253"/>
      <c r="AT5186" s="254"/>
      <c r="AU5186" s="253"/>
      <c r="AV5186" s="163">
        <f t="shared" si="4140"/>
        <v>0</v>
      </c>
      <c r="AW5186" s="168">
        <f t="shared" si="4141"/>
        <v>0</v>
      </c>
      <c r="AY5186" s="163">
        <f t="shared" si="4142"/>
        <v>0</v>
      </c>
      <c r="AZ5186" s="163">
        <f t="shared" si="4143"/>
        <v>0</v>
      </c>
      <c r="BA5186" s="163">
        <f t="shared" si="4144"/>
        <v>0</v>
      </c>
      <c r="BB5186" s="163">
        <f t="shared" si="4145"/>
        <v>0</v>
      </c>
      <c r="BC5186" s="163">
        <f t="shared" si="4146"/>
        <v>0</v>
      </c>
      <c r="BD5186" s="163">
        <f t="shared" si="4147"/>
        <v>0</v>
      </c>
    </row>
    <row r="5187" spans="2:56" x14ac:dyDescent="0.3">
      <c r="B5187" s="169" t="s">
        <v>117</v>
      </c>
      <c r="C5187" s="248"/>
      <c r="D5187" s="249"/>
      <c r="E5187" s="172">
        <f t="shared" si="4133"/>
        <v>0</v>
      </c>
      <c r="F5187" s="248"/>
      <c r="G5187" s="249"/>
      <c r="H5187" s="172">
        <f t="shared" si="4134"/>
        <v>0</v>
      </c>
      <c r="I5187" s="248"/>
      <c r="J5187" s="250"/>
      <c r="K5187" s="174">
        <f t="shared" si="4135"/>
        <v>0</v>
      </c>
      <c r="L5187" s="248"/>
      <c r="M5187" s="250"/>
      <c r="N5187" s="251"/>
      <c r="O5187" s="248"/>
      <c r="P5187" s="251"/>
      <c r="Q5187" s="166">
        <f t="shared" si="4136"/>
        <v>0</v>
      </c>
      <c r="R5187" s="251"/>
      <c r="S5187" s="251"/>
      <c r="T5187" s="167">
        <f t="shared" si="4148"/>
        <v>0</v>
      </c>
      <c r="U5187" s="157"/>
      <c r="V5187" s="248"/>
      <c r="W5187" s="251"/>
      <c r="X5187" s="166">
        <f t="shared" si="4137"/>
        <v>0</v>
      </c>
      <c r="Y5187" s="251"/>
      <c r="Z5187" s="251"/>
      <c r="AA5187" s="167">
        <f t="shared" si="4149"/>
        <v>0</v>
      </c>
      <c r="AB5187" s="157"/>
      <c r="AC5187" s="248"/>
      <c r="AD5187" s="251"/>
      <c r="AE5187" s="166">
        <f t="shared" si="4138"/>
        <v>0</v>
      </c>
      <c r="AF5187" s="251"/>
      <c r="AG5187" s="251"/>
      <c r="AH5187" s="167">
        <f t="shared" si="4150"/>
        <v>0</v>
      </c>
      <c r="AJ5187" s="252"/>
      <c r="AK5187" s="253"/>
      <c r="AL5187" s="254"/>
      <c r="AM5187" s="253"/>
      <c r="AN5187" s="254"/>
      <c r="AO5187" s="253"/>
      <c r="AP5187" s="254"/>
      <c r="AQ5187" s="253"/>
      <c r="AR5187" s="254"/>
      <c r="AS5187" s="253"/>
      <c r="AT5187" s="254"/>
      <c r="AU5187" s="253"/>
      <c r="AV5187" s="163">
        <f t="shared" si="4140"/>
        <v>0</v>
      </c>
      <c r="AW5187" s="168">
        <f t="shared" si="4141"/>
        <v>0</v>
      </c>
      <c r="AY5187" s="163">
        <f t="shared" si="4142"/>
        <v>0</v>
      </c>
      <c r="AZ5187" s="163">
        <f t="shared" si="4143"/>
        <v>0</v>
      </c>
      <c r="BA5187" s="163">
        <f t="shared" si="4144"/>
        <v>0</v>
      </c>
      <c r="BB5187" s="163">
        <f t="shared" si="4145"/>
        <v>0</v>
      </c>
      <c r="BC5187" s="163">
        <f t="shared" si="4146"/>
        <v>0</v>
      </c>
      <c r="BD5187" s="163">
        <f t="shared" si="4147"/>
        <v>0</v>
      </c>
    </row>
    <row r="5188" spans="2:56" x14ac:dyDescent="0.3">
      <c r="B5188" s="169" t="s">
        <v>118</v>
      </c>
      <c r="C5188" s="248"/>
      <c r="D5188" s="249"/>
      <c r="E5188" s="172">
        <f t="shared" si="4133"/>
        <v>0</v>
      </c>
      <c r="F5188" s="248"/>
      <c r="G5188" s="249"/>
      <c r="H5188" s="172">
        <f t="shared" si="4134"/>
        <v>0</v>
      </c>
      <c r="I5188" s="248"/>
      <c r="J5188" s="250"/>
      <c r="K5188" s="174">
        <f t="shared" si="4135"/>
        <v>0</v>
      </c>
      <c r="L5188" s="248"/>
      <c r="M5188" s="250"/>
      <c r="N5188" s="251"/>
      <c r="O5188" s="248"/>
      <c r="P5188" s="251"/>
      <c r="Q5188" s="166">
        <f t="shared" si="4136"/>
        <v>0</v>
      </c>
      <c r="R5188" s="251"/>
      <c r="S5188" s="251"/>
      <c r="T5188" s="167">
        <f t="shared" si="4148"/>
        <v>0</v>
      </c>
      <c r="U5188" s="157"/>
      <c r="V5188" s="248"/>
      <c r="W5188" s="251"/>
      <c r="X5188" s="166">
        <f t="shared" si="4137"/>
        <v>0</v>
      </c>
      <c r="Y5188" s="251"/>
      <c r="Z5188" s="251"/>
      <c r="AA5188" s="167">
        <f t="shared" si="4149"/>
        <v>0</v>
      </c>
      <c r="AB5188" s="157"/>
      <c r="AC5188" s="248"/>
      <c r="AD5188" s="251"/>
      <c r="AE5188" s="166">
        <f t="shared" si="4138"/>
        <v>0</v>
      </c>
      <c r="AF5188" s="251"/>
      <c r="AG5188" s="251"/>
      <c r="AH5188" s="167">
        <f t="shared" si="4150"/>
        <v>0</v>
      </c>
      <c r="AJ5188" s="252"/>
      <c r="AK5188" s="253"/>
      <c r="AL5188" s="254"/>
      <c r="AM5188" s="253"/>
      <c r="AN5188" s="254"/>
      <c r="AO5188" s="253"/>
      <c r="AP5188" s="254"/>
      <c r="AQ5188" s="253"/>
      <c r="AR5188" s="254"/>
      <c r="AS5188" s="253"/>
      <c r="AT5188" s="254"/>
      <c r="AU5188" s="253"/>
      <c r="AV5188" s="163">
        <f t="shared" si="4140"/>
        <v>0</v>
      </c>
      <c r="AW5188" s="168">
        <f t="shared" si="4141"/>
        <v>0</v>
      </c>
      <c r="AY5188" s="163">
        <f t="shared" si="4142"/>
        <v>0</v>
      </c>
      <c r="AZ5188" s="163">
        <f t="shared" si="4143"/>
        <v>0</v>
      </c>
      <c r="BA5188" s="163">
        <f t="shared" si="4144"/>
        <v>0</v>
      </c>
      <c r="BB5188" s="163">
        <f t="shared" si="4145"/>
        <v>0</v>
      </c>
      <c r="BC5188" s="163">
        <f t="shared" si="4146"/>
        <v>0</v>
      </c>
      <c r="BD5188" s="163">
        <f t="shared" si="4147"/>
        <v>0</v>
      </c>
    </row>
    <row r="5189" spans="2:56" x14ac:dyDescent="0.3">
      <c r="B5189" s="179" t="s">
        <v>119</v>
      </c>
      <c r="C5189" s="83">
        <f>SUM(C5190)</f>
        <v>0</v>
      </c>
      <c r="D5189" s="84">
        <f>SUM(D5190)</f>
        <v>0</v>
      </c>
      <c r="E5189" s="85">
        <f t="shared" si="4133"/>
        <v>0</v>
      </c>
      <c r="F5189" s="83">
        <f>SUM(F5190)</f>
        <v>2000</v>
      </c>
      <c r="G5189" s="84">
        <f>SUM(G5190)</f>
        <v>2000</v>
      </c>
      <c r="H5189" s="85">
        <f t="shared" si="4134"/>
        <v>1</v>
      </c>
      <c r="I5189" s="83">
        <f>SUM(I5190)</f>
        <v>1986</v>
      </c>
      <c r="J5189" s="86">
        <f>SUM(J5190)</f>
        <v>1985.75</v>
      </c>
      <c r="K5189" s="87">
        <f t="shared" si="4135"/>
        <v>0.99987411883182276</v>
      </c>
      <c r="L5189" s="83">
        <f>SUM(L5190)</f>
        <v>2000</v>
      </c>
      <c r="M5189" s="86">
        <f>SUM(M5190)</f>
        <v>2000</v>
      </c>
      <c r="N5189" s="88">
        <f>SUM(N5190)</f>
        <v>0</v>
      </c>
      <c r="O5189" s="83">
        <f>SUM(O5190)</f>
        <v>2000</v>
      </c>
      <c r="P5189" s="88">
        <f>SUM(P5190)</f>
        <v>0</v>
      </c>
      <c r="Q5189" s="177">
        <f t="shared" si="4136"/>
        <v>2000</v>
      </c>
      <c r="R5189" s="88">
        <f>SUM(R5190)</f>
        <v>0</v>
      </c>
      <c r="S5189" s="88">
        <f>SUM(S5190)</f>
        <v>0</v>
      </c>
      <c r="T5189" s="178">
        <f t="shared" si="4148"/>
        <v>2000</v>
      </c>
      <c r="U5189" s="157"/>
      <c r="V5189" s="83">
        <f>SUM(V5190)</f>
        <v>2000</v>
      </c>
      <c r="W5189" s="88">
        <f>SUM(W5190)</f>
        <v>0</v>
      </c>
      <c r="X5189" s="177">
        <f t="shared" si="4137"/>
        <v>2000</v>
      </c>
      <c r="Y5189" s="88">
        <f>SUM(Y5190)</f>
        <v>0</v>
      </c>
      <c r="Z5189" s="88">
        <f>SUM(Z5190)</f>
        <v>0</v>
      </c>
      <c r="AA5189" s="178">
        <f t="shared" si="4149"/>
        <v>2000</v>
      </c>
      <c r="AB5189" s="157"/>
      <c r="AC5189" s="83">
        <f>SUM(AC5190)</f>
        <v>2000</v>
      </c>
      <c r="AD5189" s="88">
        <f>SUM(AD5190)</f>
        <v>0</v>
      </c>
      <c r="AE5189" s="177">
        <f t="shared" si="4138"/>
        <v>2000</v>
      </c>
      <c r="AF5189" s="88">
        <f>SUM(AF5190)</f>
        <v>0</v>
      </c>
      <c r="AG5189" s="88">
        <f>SUM(AG5190)</f>
        <v>0</v>
      </c>
      <c r="AH5189" s="178">
        <f t="shared" si="4150"/>
        <v>2000</v>
      </c>
      <c r="AJ5189" s="84">
        <f t="shared" ref="AJ5189:AU5189" si="4152">SUM(AJ5190)</f>
        <v>0</v>
      </c>
      <c r="AK5189" s="86">
        <f t="shared" si="4152"/>
        <v>2000</v>
      </c>
      <c r="AL5189" s="88">
        <f t="shared" si="4152"/>
        <v>0</v>
      </c>
      <c r="AM5189" s="86">
        <f t="shared" si="4152"/>
        <v>0</v>
      </c>
      <c r="AN5189" s="88">
        <f t="shared" si="4152"/>
        <v>0</v>
      </c>
      <c r="AO5189" s="86">
        <f t="shared" si="4152"/>
        <v>0</v>
      </c>
      <c r="AP5189" s="88">
        <f t="shared" si="4152"/>
        <v>0</v>
      </c>
      <c r="AQ5189" s="86">
        <f t="shared" si="4152"/>
        <v>0</v>
      </c>
      <c r="AR5189" s="88">
        <f t="shared" si="4152"/>
        <v>0</v>
      </c>
      <c r="AS5189" s="86">
        <f t="shared" si="4152"/>
        <v>0</v>
      </c>
      <c r="AT5189" s="88">
        <f t="shared" si="4152"/>
        <v>0</v>
      </c>
      <c r="AU5189" s="86">
        <f t="shared" si="4152"/>
        <v>0</v>
      </c>
      <c r="AV5189" s="86">
        <f t="shared" si="4140"/>
        <v>2000</v>
      </c>
      <c r="AW5189" s="93">
        <f t="shared" si="4141"/>
        <v>0</v>
      </c>
      <c r="AY5189" s="86">
        <f t="shared" si="4142"/>
        <v>2000</v>
      </c>
      <c r="AZ5189" s="86">
        <f t="shared" si="4143"/>
        <v>0</v>
      </c>
      <c r="BA5189" s="86">
        <f t="shared" si="4144"/>
        <v>0</v>
      </c>
      <c r="BB5189" s="86">
        <f t="shared" si="4145"/>
        <v>0</v>
      </c>
      <c r="BC5189" s="86">
        <f t="shared" si="4146"/>
        <v>2000</v>
      </c>
      <c r="BD5189" s="86">
        <f t="shared" si="4147"/>
        <v>0</v>
      </c>
    </row>
    <row r="5190" spans="2:56" x14ac:dyDescent="0.3">
      <c r="B5190" s="169" t="s">
        <v>120</v>
      </c>
      <c r="C5190" s="248"/>
      <c r="D5190" s="249"/>
      <c r="E5190" s="172">
        <f t="shared" si="4133"/>
        <v>0</v>
      </c>
      <c r="F5190" s="248">
        <v>2000</v>
      </c>
      <c r="G5190" s="249">
        <v>2000</v>
      </c>
      <c r="H5190" s="172">
        <f t="shared" si="4134"/>
        <v>1</v>
      </c>
      <c r="I5190" s="248">
        <v>1986</v>
      </c>
      <c r="J5190" s="250">
        <v>1985.75</v>
      </c>
      <c r="K5190" s="174">
        <f t="shared" si="4135"/>
        <v>0.99987411883182276</v>
      </c>
      <c r="L5190" s="248">
        <v>2000</v>
      </c>
      <c r="M5190" s="250">
        <v>2000</v>
      </c>
      <c r="N5190" s="251"/>
      <c r="O5190" s="248">
        <v>2000</v>
      </c>
      <c r="P5190" s="251"/>
      <c r="Q5190" s="166">
        <f t="shared" si="4136"/>
        <v>2000</v>
      </c>
      <c r="R5190" s="251"/>
      <c r="S5190" s="251"/>
      <c r="T5190" s="167">
        <f t="shared" si="4148"/>
        <v>2000</v>
      </c>
      <c r="U5190" s="157"/>
      <c r="V5190" s="248">
        <v>2000</v>
      </c>
      <c r="W5190" s="251"/>
      <c r="X5190" s="166">
        <f t="shared" si="4137"/>
        <v>2000</v>
      </c>
      <c r="Y5190" s="251"/>
      <c r="Z5190" s="251"/>
      <c r="AA5190" s="167">
        <f t="shared" si="4149"/>
        <v>2000</v>
      </c>
      <c r="AB5190" s="157"/>
      <c r="AC5190" s="248">
        <v>2000</v>
      </c>
      <c r="AD5190" s="251"/>
      <c r="AE5190" s="166">
        <f t="shared" si="4138"/>
        <v>2000</v>
      </c>
      <c r="AF5190" s="251"/>
      <c r="AG5190" s="251"/>
      <c r="AH5190" s="167">
        <f t="shared" si="4150"/>
        <v>2000</v>
      </c>
      <c r="AJ5190" s="252"/>
      <c r="AK5190" s="253">
        <v>2000</v>
      </c>
      <c r="AL5190" s="254"/>
      <c r="AM5190" s="253"/>
      <c r="AN5190" s="254"/>
      <c r="AO5190" s="253"/>
      <c r="AP5190" s="254"/>
      <c r="AQ5190" s="253"/>
      <c r="AR5190" s="254"/>
      <c r="AS5190" s="253"/>
      <c r="AT5190" s="254"/>
      <c r="AU5190" s="253"/>
      <c r="AV5190" s="163">
        <f t="shared" si="4140"/>
        <v>2000</v>
      </c>
      <c r="AW5190" s="168">
        <f t="shared" si="4141"/>
        <v>0</v>
      </c>
      <c r="AY5190" s="163">
        <f t="shared" si="4142"/>
        <v>2000</v>
      </c>
      <c r="AZ5190" s="163">
        <f t="shared" si="4143"/>
        <v>0</v>
      </c>
      <c r="BA5190" s="163">
        <f t="shared" si="4144"/>
        <v>0</v>
      </c>
      <c r="BB5190" s="163">
        <f t="shared" si="4145"/>
        <v>0</v>
      </c>
      <c r="BC5190" s="163">
        <f t="shared" si="4146"/>
        <v>2000</v>
      </c>
      <c r="BD5190" s="163">
        <f t="shared" si="4147"/>
        <v>0</v>
      </c>
    </row>
    <row r="5191" spans="2:56" x14ac:dyDescent="0.3">
      <c r="B5191" s="179" t="s">
        <v>121</v>
      </c>
      <c r="C5191" s="83">
        <f>SUM(C5192:C5196)</f>
        <v>0</v>
      </c>
      <c r="D5191" s="84">
        <f>SUM(D5192:D5196)</f>
        <v>0</v>
      </c>
      <c r="E5191" s="85">
        <f t="shared" si="4133"/>
        <v>0</v>
      </c>
      <c r="F5191" s="83">
        <f>SUM(F5192:F5196)</f>
        <v>0</v>
      </c>
      <c r="G5191" s="84">
        <f>SUM(G5192:G5196)</f>
        <v>0</v>
      </c>
      <c r="H5191" s="85">
        <f t="shared" si="4134"/>
        <v>0</v>
      </c>
      <c r="I5191" s="83">
        <f>SUM(I5192:I5196)</f>
        <v>0</v>
      </c>
      <c r="J5191" s="86">
        <f>SUM(J5192:J5196)</f>
        <v>0</v>
      </c>
      <c r="K5191" s="87">
        <f t="shared" si="4135"/>
        <v>0</v>
      </c>
      <c r="L5191" s="83">
        <f>SUM(L5192:L5196)</f>
        <v>0</v>
      </c>
      <c r="M5191" s="86">
        <f>SUM(M5192:M5196)</f>
        <v>0</v>
      </c>
      <c r="N5191" s="88">
        <f>SUM(N5192:N5196)</f>
        <v>0</v>
      </c>
      <c r="O5191" s="83">
        <f>SUM(O5192:O5196)</f>
        <v>0</v>
      </c>
      <c r="P5191" s="88">
        <f>SUM(P5192:P5196)</f>
        <v>0</v>
      </c>
      <c r="Q5191" s="177">
        <f t="shared" si="4136"/>
        <v>0</v>
      </c>
      <c r="R5191" s="88">
        <f>SUM(R5192:R5196)</f>
        <v>0</v>
      </c>
      <c r="S5191" s="88">
        <f>SUM(S5192:S5196)</f>
        <v>0</v>
      </c>
      <c r="T5191" s="178">
        <f t="shared" si="4148"/>
        <v>0</v>
      </c>
      <c r="U5191" s="157"/>
      <c r="V5191" s="83">
        <f>SUM(V5192:V5196)</f>
        <v>0</v>
      </c>
      <c r="W5191" s="88">
        <f>SUM(W5192:W5196)</f>
        <v>0</v>
      </c>
      <c r="X5191" s="177">
        <f t="shared" si="4137"/>
        <v>0</v>
      </c>
      <c r="Y5191" s="88">
        <f>SUM(Y5192:Y5196)</f>
        <v>0</v>
      </c>
      <c r="Z5191" s="88">
        <f>SUM(Z5192:Z5196)</f>
        <v>0</v>
      </c>
      <c r="AA5191" s="178">
        <f t="shared" si="4149"/>
        <v>0</v>
      </c>
      <c r="AB5191" s="157"/>
      <c r="AC5191" s="83">
        <f>SUM(AC5192:AC5196)</f>
        <v>0</v>
      </c>
      <c r="AD5191" s="88">
        <f>SUM(AD5192:AD5196)</f>
        <v>0</v>
      </c>
      <c r="AE5191" s="177">
        <f t="shared" si="4138"/>
        <v>0</v>
      </c>
      <c r="AF5191" s="88">
        <f>SUM(AF5192:AF5196)</f>
        <v>0</v>
      </c>
      <c r="AG5191" s="88">
        <f>SUM(AG5192:AG5196)</f>
        <v>0</v>
      </c>
      <c r="AH5191" s="178">
        <f t="shared" si="4150"/>
        <v>0</v>
      </c>
      <c r="AJ5191" s="84">
        <f t="shared" ref="AJ5191:AU5191" si="4153">SUM(AJ5192:AJ5196)</f>
        <v>0</v>
      </c>
      <c r="AK5191" s="86">
        <f t="shared" si="4153"/>
        <v>0</v>
      </c>
      <c r="AL5191" s="88">
        <f t="shared" si="4153"/>
        <v>0</v>
      </c>
      <c r="AM5191" s="86">
        <f t="shared" si="4153"/>
        <v>0</v>
      </c>
      <c r="AN5191" s="88">
        <f t="shared" si="4153"/>
        <v>0</v>
      </c>
      <c r="AO5191" s="86">
        <f t="shared" si="4153"/>
        <v>0</v>
      </c>
      <c r="AP5191" s="88">
        <f t="shared" si="4153"/>
        <v>0</v>
      </c>
      <c r="AQ5191" s="86">
        <f t="shared" si="4153"/>
        <v>0</v>
      </c>
      <c r="AR5191" s="88">
        <f t="shared" si="4153"/>
        <v>0</v>
      </c>
      <c r="AS5191" s="86">
        <f t="shared" si="4153"/>
        <v>0</v>
      </c>
      <c r="AT5191" s="88">
        <f t="shared" si="4153"/>
        <v>0</v>
      </c>
      <c r="AU5191" s="86">
        <f t="shared" si="4153"/>
        <v>0</v>
      </c>
      <c r="AV5191" s="86">
        <f t="shared" si="4140"/>
        <v>0</v>
      </c>
      <c r="AW5191" s="93">
        <f t="shared" si="4141"/>
        <v>0</v>
      </c>
      <c r="AY5191" s="86">
        <f t="shared" si="4142"/>
        <v>0</v>
      </c>
      <c r="AZ5191" s="86">
        <f t="shared" si="4143"/>
        <v>0</v>
      </c>
      <c r="BA5191" s="86">
        <f t="shared" si="4144"/>
        <v>0</v>
      </c>
      <c r="BB5191" s="86">
        <f t="shared" si="4145"/>
        <v>0</v>
      </c>
      <c r="BC5191" s="86">
        <f t="shared" si="4146"/>
        <v>0</v>
      </c>
      <c r="BD5191" s="86">
        <f t="shared" si="4147"/>
        <v>0</v>
      </c>
    </row>
    <row r="5192" spans="2:56" x14ac:dyDescent="0.3">
      <c r="B5192" s="169" t="s">
        <v>122</v>
      </c>
      <c r="C5192" s="248"/>
      <c r="D5192" s="249"/>
      <c r="E5192" s="172">
        <f t="shared" si="4133"/>
        <v>0</v>
      </c>
      <c r="F5192" s="248"/>
      <c r="G5192" s="249"/>
      <c r="H5192" s="172">
        <f t="shared" si="4134"/>
        <v>0</v>
      </c>
      <c r="I5192" s="248"/>
      <c r="J5192" s="250"/>
      <c r="K5192" s="174">
        <f t="shared" si="4135"/>
        <v>0</v>
      </c>
      <c r="L5192" s="248"/>
      <c r="M5192" s="250"/>
      <c r="N5192" s="251"/>
      <c r="O5192" s="248"/>
      <c r="P5192" s="251"/>
      <c r="Q5192" s="166">
        <f t="shared" si="4136"/>
        <v>0</v>
      </c>
      <c r="R5192" s="251"/>
      <c r="S5192" s="251"/>
      <c r="T5192" s="167">
        <f t="shared" si="4148"/>
        <v>0</v>
      </c>
      <c r="U5192" s="157"/>
      <c r="V5192" s="248"/>
      <c r="W5192" s="251"/>
      <c r="X5192" s="166">
        <f t="shared" si="4137"/>
        <v>0</v>
      </c>
      <c r="Y5192" s="251"/>
      <c r="Z5192" s="251"/>
      <c r="AA5192" s="167">
        <f t="shared" si="4149"/>
        <v>0</v>
      </c>
      <c r="AB5192" s="157"/>
      <c r="AC5192" s="248"/>
      <c r="AD5192" s="251"/>
      <c r="AE5192" s="166">
        <f t="shared" si="4138"/>
        <v>0</v>
      </c>
      <c r="AF5192" s="251"/>
      <c r="AG5192" s="251"/>
      <c r="AH5192" s="167">
        <f t="shared" si="4150"/>
        <v>0</v>
      </c>
      <c r="AJ5192" s="252"/>
      <c r="AK5192" s="253"/>
      <c r="AL5192" s="254"/>
      <c r="AM5192" s="253"/>
      <c r="AN5192" s="254"/>
      <c r="AO5192" s="253"/>
      <c r="AP5192" s="254"/>
      <c r="AQ5192" s="253"/>
      <c r="AR5192" s="254"/>
      <c r="AS5192" s="253"/>
      <c r="AT5192" s="254"/>
      <c r="AU5192" s="253"/>
      <c r="AV5192" s="163">
        <f t="shared" si="4140"/>
        <v>0</v>
      </c>
      <c r="AW5192" s="168">
        <f t="shared" si="4141"/>
        <v>0</v>
      </c>
      <c r="AY5192" s="163">
        <f t="shared" si="4142"/>
        <v>0</v>
      </c>
      <c r="AZ5192" s="163">
        <f t="shared" si="4143"/>
        <v>0</v>
      </c>
      <c r="BA5192" s="163">
        <f t="shared" si="4144"/>
        <v>0</v>
      </c>
      <c r="BB5192" s="163">
        <f t="shared" si="4145"/>
        <v>0</v>
      </c>
      <c r="BC5192" s="163">
        <f t="shared" si="4146"/>
        <v>0</v>
      </c>
      <c r="BD5192" s="163">
        <f t="shared" si="4147"/>
        <v>0</v>
      </c>
    </row>
    <row r="5193" spans="2:56" x14ac:dyDescent="0.3">
      <c r="B5193" s="169" t="s">
        <v>123</v>
      </c>
      <c r="C5193" s="248"/>
      <c r="D5193" s="249"/>
      <c r="E5193" s="172">
        <f t="shared" si="4133"/>
        <v>0</v>
      </c>
      <c r="F5193" s="248"/>
      <c r="G5193" s="249"/>
      <c r="H5193" s="172">
        <f t="shared" si="4134"/>
        <v>0</v>
      </c>
      <c r="I5193" s="248"/>
      <c r="J5193" s="250"/>
      <c r="K5193" s="174">
        <f t="shared" si="4135"/>
        <v>0</v>
      </c>
      <c r="L5193" s="248"/>
      <c r="M5193" s="250"/>
      <c r="N5193" s="251"/>
      <c r="O5193" s="248"/>
      <c r="P5193" s="251"/>
      <c r="Q5193" s="166">
        <f t="shared" si="4136"/>
        <v>0</v>
      </c>
      <c r="R5193" s="251"/>
      <c r="S5193" s="251"/>
      <c r="T5193" s="167">
        <f t="shared" si="4148"/>
        <v>0</v>
      </c>
      <c r="U5193" s="157"/>
      <c r="V5193" s="248"/>
      <c r="W5193" s="251"/>
      <c r="X5193" s="166">
        <f t="shared" si="4137"/>
        <v>0</v>
      </c>
      <c r="Y5193" s="251"/>
      <c r="Z5193" s="251"/>
      <c r="AA5193" s="167">
        <f t="shared" si="4149"/>
        <v>0</v>
      </c>
      <c r="AB5193" s="157"/>
      <c r="AC5193" s="248"/>
      <c r="AD5193" s="251"/>
      <c r="AE5193" s="166">
        <f t="shared" si="4138"/>
        <v>0</v>
      </c>
      <c r="AF5193" s="251"/>
      <c r="AG5193" s="251"/>
      <c r="AH5193" s="167">
        <f t="shared" si="4150"/>
        <v>0</v>
      </c>
      <c r="AJ5193" s="252"/>
      <c r="AK5193" s="253"/>
      <c r="AL5193" s="254"/>
      <c r="AM5193" s="253"/>
      <c r="AN5193" s="254"/>
      <c r="AO5193" s="253"/>
      <c r="AP5193" s="254"/>
      <c r="AQ5193" s="253"/>
      <c r="AR5193" s="254"/>
      <c r="AS5193" s="253"/>
      <c r="AT5193" s="254"/>
      <c r="AU5193" s="253"/>
      <c r="AV5193" s="163">
        <f t="shared" si="4140"/>
        <v>0</v>
      </c>
      <c r="AW5193" s="168">
        <f t="shared" si="4141"/>
        <v>0</v>
      </c>
      <c r="AY5193" s="163">
        <f t="shared" si="4142"/>
        <v>0</v>
      </c>
      <c r="AZ5193" s="163">
        <f t="shared" si="4143"/>
        <v>0</v>
      </c>
      <c r="BA5193" s="163">
        <f t="shared" si="4144"/>
        <v>0</v>
      </c>
      <c r="BB5193" s="163">
        <f t="shared" si="4145"/>
        <v>0</v>
      </c>
      <c r="BC5193" s="163">
        <f t="shared" si="4146"/>
        <v>0</v>
      </c>
      <c r="BD5193" s="163">
        <f t="shared" si="4147"/>
        <v>0</v>
      </c>
    </row>
    <row r="5194" spans="2:56" x14ac:dyDescent="0.3">
      <c r="B5194" s="169" t="s">
        <v>124</v>
      </c>
      <c r="C5194" s="248"/>
      <c r="D5194" s="249"/>
      <c r="E5194" s="172">
        <f t="shared" si="4133"/>
        <v>0</v>
      </c>
      <c r="F5194" s="248"/>
      <c r="G5194" s="249"/>
      <c r="H5194" s="172">
        <f t="shared" si="4134"/>
        <v>0</v>
      </c>
      <c r="I5194" s="248"/>
      <c r="J5194" s="250"/>
      <c r="K5194" s="174">
        <f t="shared" si="4135"/>
        <v>0</v>
      </c>
      <c r="L5194" s="248"/>
      <c r="M5194" s="250"/>
      <c r="N5194" s="251"/>
      <c r="O5194" s="248"/>
      <c r="P5194" s="251"/>
      <c r="Q5194" s="166">
        <f t="shared" si="4136"/>
        <v>0</v>
      </c>
      <c r="R5194" s="251"/>
      <c r="S5194" s="251"/>
      <c r="T5194" s="167">
        <f t="shared" si="4148"/>
        <v>0</v>
      </c>
      <c r="U5194" s="157"/>
      <c r="V5194" s="248"/>
      <c r="W5194" s="251"/>
      <c r="X5194" s="166">
        <f t="shared" si="4137"/>
        <v>0</v>
      </c>
      <c r="Y5194" s="251"/>
      <c r="Z5194" s="251"/>
      <c r="AA5194" s="167">
        <f t="shared" si="4149"/>
        <v>0</v>
      </c>
      <c r="AB5194" s="157"/>
      <c r="AC5194" s="248"/>
      <c r="AD5194" s="251"/>
      <c r="AE5194" s="166">
        <f t="shared" si="4138"/>
        <v>0</v>
      </c>
      <c r="AF5194" s="251"/>
      <c r="AG5194" s="251"/>
      <c r="AH5194" s="167">
        <f t="shared" si="4150"/>
        <v>0</v>
      </c>
      <c r="AJ5194" s="252"/>
      <c r="AK5194" s="253"/>
      <c r="AL5194" s="254"/>
      <c r="AM5194" s="253"/>
      <c r="AN5194" s="254"/>
      <c r="AO5194" s="253"/>
      <c r="AP5194" s="254"/>
      <c r="AQ5194" s="253"/>
      <c r="AR5194" s="254"/>
      <c r="AS5194" s="253"/>
      <c r="AT5194" s="254"/>
      <c r="AU5194" s="253"/>
      <c r="AV5194" s="163">
        <f t="shared" si="4140"/>
        <v>0</v>
      </c>
      <c r="AW5194" s="168">
        <f t="shared" si="4141"/>
        <v>0</v>
      </c>
      <c r="AY5194" s="163">
        <f t="shared" si="4142"/>
        <v>0</v>
      </c>
      <c r="AZ5194" s="163">
        <f t="shared" si="4143"/>
        <v>0</v>
      </c>
      <c r="BA5194" s="163">
        <f t="shared" si="4144"/>
        <v>0</v>
      </c>
      <c r="BB5194" s="163">
        <f t="shared" si="4145"/>
        <v>0</v>
      </c>
      <c r="BC5194" s="163">
        <f t="shared" si="4146"/>
        <v>0</v>
      </c>
      <c r="BD5194" s="163">
        <f t="shared" si="4147"/>
        <v>0</v>
      </c>
    </row>
    <row r="5195" spans="2:56" x14ac:dyDescent="0.3">
      <c r="B5195" s="169" t="s">
        <v>125</v>
      </c>
      <c r="C5195" s="248"/>
      <c r="D5195" s="249"/>
      <c r="E5195" s="172">
        <f t="shared" si="4133"/>
        <v>0</v>
      </c>
      <c r="F5195" s="248"/>
      <c r="G5195" s="249"/>
      <c r="H5195" s="172">
        <f t="shared" si="4134"/>
        <v>0</v>
      </c>
      <c r="I5195" s="248"/>
      <c r="J5195" s="250"/>
      <c r="K5195" s="174">
        <f t="shared" si="4135"/>
        <v>0</v>
      </c>
      <c r="L5195" s="248"/>
      <c r="M5195" s="250"/>
      <c r="N5195" s="251"/>
      <c r="O5195" s="248"/>
      <c r="P5195" s="251"/>
      <c r="Q5195" s="166">
        <f t="shared" si="4136"/>
        <v>0</v>
      </c>
      <c r="R5195" s="251"/>
      <c r="S5195" s="251"/>
      <c r="T5195" s="167">
        <f t="shared" si="4148"/>
        <v>0</v>
      </c>
      <c r="U5195" s="157"/>
      <c r="V5195" s="248"/>
      <c r="W5195" s="251"/>
      <c r="X5195" s="166">
        <f t="shared" si="4137"/>
        <v>0</v>
      </c>
      <c r="Y5195" s="251"/>
      <c r="Z5195" s="251"/>
      <c r="AA5195" s="167">
        <f t="shared" si="4149"/>
        <v>0</v>
      </c>
      <c r="AB5195" s="157"/>
      <c r="AC5195" s="248"/>
      <c r="AD5195" s="251"/>
      <c r="AE5195" s="166">
        <f t="shared" si="4138"/>
        <v>0</v>
      </c>
      <c r="AF5195" s="251"/>
      <c r="AG5195" s="251"/>
      <c r="AH5195" s="167">
        <f t="shared" si="4150"/>
        <v>0</v>
      </c>
      <c r="AJ5195" s="252"/>
      <c r="AK5195" s="253"/>
      <c r="AL5195" s="254"/>
      <c r="AM5195" s="253"/>
      <c r="AN5195" s="254"/>
      <c r="AO5195" s="253"/>
      <c r="AP5195" s="254"/>
      <c r="AQ5195" s="253"/>
      <c r="AR5195" s="254"/>
      <c r="AS5195" s="253"/>
      <c r="AT5195" s="254"/>
      <c r="AU5195" s="253"/>
      <c r="AV5195" s="163">
        <f t="shared" si="4140"/>
        <v>0</v>
      </c>
      <c r="AW5195" s="168">
        <f t="shared" si="4141"/>
        <v>0</v>
      </c>
      <c r="AY5195" s="163">
        <f t="shared" si="4142"/>
        <v>0</v>
      </c>
      <c r="AZ5195" s="163">
        <f t="shared" si="4143"/>
        <v>0</v>
      </c>
      <c r="BA5195" s="163">
        <f t="shared" si="4144"/>
        <v>0</v>
      </c>
      <c r="BB5195" s="163">
        <f t="shared" si="4145"/>
        <v>0</v>
      </c>
      <c r="BC5195" s="163">
        <f t="shared" si="4146"/>
        <v>0</v>
      </c>
      <c r="BD5195" s="163">
        <f t="shared" si="4147"/>
        <v>0</v>
      </c>
    </row>
    <row r="5196" spans="2:56" x14ac:dyDescent="0.3">
      <c r="B5196" s="169" t="s">
        <v>126</v>
      </c>
      <c r="C5196" s="248"/>
      <c r="D5196" s="249"/>
      <c r="E5196" s="172">
        <f t="shared" si="4133"/>
        <v>0</v>
      </c>
      <c r="F5196" s="248"/>
      <c r="G5196" s="249"/>
      <c r="H5196" s="172">
        <f t="shared" si="4134"/>
        <v>0</v>
      </c>
      <c r="I5196" s="248"/>
      <c r="J5196" s="250"/>
      <c r="K5196" s="174">
        <f t="shared" si="4135"/>
        <v>0</v>
      </c>
      <c r="L5196" s="248"/>
      <c r="M5196" s="250"/>
      <c r="N5196" s="251"/>
      <c r="O5196" s="248"/>
      <c r="P5196" s="251"/>
      <c r="Q5196" s="166">
        <f t="shared" si="4136"/>
        <v>0</v>
      </c>
      <c r="R5196" s="251"/>
      <c r="S5196" s="251"/>
      <c r="T5196" s="167">
        <f t="shared" si="4148"/>
        <v>0</v>
      </c>
      <c r="U5196" s="157"/>
      <c r="V5196" s="248"/>
      <c r="W5196" s="251"/>
      <c r="X5196" s="166">
        <f t="shared" si="4137"/>
        <v>0</v>
      </c>
      <c r="Y5196" s="251"/>
      <c r="Z5196" s="251"/>
      <c r="AA5196" s="167">
        <f t="shared" si="4149"/>
        <v>0</v>
      </c>
      <c r="AB5196" s="157"/>
      <c r="AC5196" s="248"/>
      <c r="AD5196" s="251"/>
      <c r="AE5196" s="166">
        <f t="shared" si="4138"/>
        <v>0</v>
      </c>
      <c r="AF5196" s="251"/>
      <c r="AG5196" s="251"/>
      <c r="AH5196" s="167">
        <f t="shared" si="4150"/>
        <v>0</v>
      </c>
      <c r="AJ5196" s="252"/>
      <c r="AK5196" s="253"/>
      <c r="AL5196" s="254"/>
      <c r="AM5196" s="253"/>
      <c r="AN5196" s="254"/>
      <c r="AO5196" s="253"/>
      <c r="AP5196" s="254"/>
      <c r="AQ5196" s="253"/>
      <c r="AR5196" s="254"/>
      <c r="AS5196" s="253"/>
      <c r="AT5196" s="254"/>
      <c r="AU5196" s="253"/>
      <c r="AV5196" s="163">
        <f t="shared" si="4140"/>
        <v>0</v>
      </c>
      <c r="AW5196" s="168">
        <f t="shared" si="4141"/>
        <v>0</v>
      </c>
      <c r="AY5196" s="163">
        <f t="shared" si="4142"/>
        <v>0</v>
      </c>
      <c r="AZ5196" s="163">
        <f t="shared" si="4143"/>
        <v>0</v>
      </c>
      <c r="BA5196" s="163">
        <f t="shared" si="4144"/>
        <v>0</v>
      </c>
      <c r="BB5196" s="163">
        <f t="shared" si="4145"/>
        <v>0</v>
      </c>
      <c r="BC5196" s="163">
        <f t="shared" si="4146"/>
        <v>0</v>
      </c>
      <c r="BD5196" s="163">
        <f t="shared" si="4147"/>
        <v>0</v>
      </c>
    </row>
    <row r="5197" spans="2:56" x14ac:dyDescent="0.3">
      <c r="B5197" s="179" t="s">
        <v>127</v>
      </c>
      <c r="C5197" s="83">
        <f>SUM(C5198)</f>
        <v>0</v>
      </c>
      <c r="D5197" s="84">
        <f>SUM(D5198)</f>
        <v>0</v>
      </c>
      <c r="E5197" s="85">
        <f t="shared" si="4133"/>
        <v>0</v>
      </c>
      <c r="F5197" s="83">
        <f>SUM(F5198)</f>
        <v>0</v>
      </c>
      <c r="G5197" s="84">
        <f>SUM(G5198)</f>
        <v>0</v>
      </c>
      <c r="H5197" s="85">
        <f t="shared" si="4134"/>
        <v>0</v>
      </c>
      <c r="I5197" s="83">
        <f>SUM(I5198)</f>
        <v>0</v>
      </c>
      <c r="J5197" s="86">
        <f>SUM(J5198)</f>
        <v>0</v>
      </c>
      <c r="K5197" s="87">
        <f t="shared" si="4135"/>
        <v>0</v>
      </c>
      <c r="L5197" s="83">
        <f>SUM(L5198)</f>
        <v>0</v>
      </c>
      <c r="M5197" s="86">
        <f>SUM(M5198)</f>
        <v>0</v>
      </c>
      <c r="N5197" s="88">
        <f>SUM(N5198)</f>
        <v>0</v>
      </c>
      <c r="O5197" s="83">
        <f>SUM(O5198)</f>
        <v>0</v>
      </c>
      <c r="P5197" s="88">
        <f>SUM(P5198)</f>
        <v>0</v>
      </c>
      <c r="Q5197" s="177">
        <f t="shared" si="4136"/>
        <v>0</v>
      </c>
      <c r="R5197" s="88">
        <f>SUM(R5198)</f>
        <v>0</v>
      </c>
      <c r="S5197" s="88">
        <f>SUM(S5198)</f>
        <v>0</v>
      </c>
      <c r="T5197" s="178">
        <f t="shared" si="4148"/>
        <v>0</v>
      </c>
      <c r="U5197" s="157"/>
      <c r="V5197" s="83">
        <f>SUM(V5198)</f>
        <v>0</v>
      </c>
      <c r="W5197" s="88">
        <f>SUM(W5198)</f>
        <v>0</v>
      </c>
      <c r="X5197" s="177">
        <f t="shared" si="4137"/>
        <v>0</v>
      </c>
      <c r="Y5197" s="88">
        <f>SUM(Y5198)</f>
        <v>0</v>
      </c>
      <c r="Z5197" s="88">
        <f>SUM(Z5198)</f>
        <v>0</v>
      </c>
      <c r="AA5197" s="178">
        <f t="shared" si="4149"/>
        <v>0</v>
      </c>
      <c r="AB5197" s="157"/>
      <c r="AC5197" s="83">
        <f>SUM(AC5198)</f>
        <v>0</v>
      </c>
      <c r="AD5197" s="88">
        <f>SUM(AD5198)</f>
        <v>0</v>
      </c>
      <c r="AE5197" s="177">
        <f t="shared" si="4138"/>
        <v>0</v>
      </c>
      <c r="AF5197" s="88">
        <f>SUM(AF5198)</f>
        <v>0</v>
      </c>
      <c r="AG5197" s="88">
        <f>SUM(AG5198)</f>
        <v>0</v>
      </c>
      <c r="AH5197" s="178">
        <f t="shared" si="4150"/>
        <v>0</v>
      </c>
      <c r="AJ5197" s="84">
        <f t="shared" ref="AJ5197:AU5197" si="4154">SUM(AJ5198)</f>
        <v>0</v>
      </c>
      <c r="AK5197" s="86">
        <f t="shared" si="4154"/>
        <v>0</v>
      </c>
      <c r="AL5197" s="88">
        <f t="shared" si="4154"/>
        <v>0</v>
      </c>
      <c r="AM5197" s="86">
        <f t="shared" si="4154"/>
        <v>0</v>
      </c>
      <c r="AN5197" s="88">
        <f t="shared" si="4154"/>
        <v>0</v>
      </c>
      <c r="AO5197" s="86">
        <f t="shared" si="4154"/>
        <v>0</v>
      </c>
      <c r="AP5197" s="88">
        <f t="shared" si="4154"/>
        <v>0</v>
      </c>
      <c r="AQ5197" s="86">
        <f t="shared" si="4154"/>
        <v>0</v>
      </c>
      <c r="AR5197" s="88">
        <f t="shared" si="4154"/>
        <v>0</v>
      </c>
      <c r="AS5197" s="86">
        <f t="shared" si="4154"/>
        <v>0</v>
      </c>
      <c r="AT5197" s="88">
        <f t="shared" si="4154"/>
        <v>0</v>
      </c>
      <c r="AU5197" s="86">
        <f t="shared" si="4154"/>
        <v>0</v>
      </c>
      <c r="AV5197" s="86">
        <f t="shared" si="4140"/>
        <v>0</v>
      </c>
      <c r="AW5197" s="93">
        <f t="shared" si="4141"/>
        <v>0</v>
      </c>
      <c r="AY5197" s="86">
        <f t="shared" si="4142"/>
        <v>0</v>
      </c>
      <c r="AZ5197" s="86">
        <f t="shared" si="4143"/>
        <v>0</v>
      </c>
      <c r="BA5197" s="86">
        <f t="shared" si="4144"/>
        <v>0</v>
      </c>
      <c r="BB5197" s="86">
        <f t="shared" si="4145"/>
        <v>0</v>
      </c>
      <c r="BC5197" s="86">
        <f t="shared" si="4146"/>
        <v>0</v>
      </c>
      <c r="BD5197" s="86">
        <f t="shared" si="4147"/>
        <v>0</v>
      </c>
    </row>
    <row r="5198" spans="2:56" x14ac:dyDescent="0.3">
      <c r="B5198" s="169" t="s">
        <v>105</v>
      </c>
      <c r="C5198" s="248"/>
      <c r="D5198" s="249"/>
      <c r="E5198" s="172">
        <f t="shared" si="4133"/>
        <v>0</v>
      </c>
      <c r="F5198" s="248"/>
      <c r="G5198" s="249"/>
      <c r="H5198" s="172">
        <f t="shared" si="4134"/>
        <v>0</v>
      </c>
      <c r="I5198" s="248"/>
      <c r="J5198" s="250"/>
      <c r="K5198" s="174">
        <f t="shared" si="4135"/>
        <v>0</v>
      </c>
      <c r="L5198" s="248"/>
      <c r="M5198" s="250"/>
      <c r="N5198" s="251"/>
      <c r="O5198" s="248"/>
      <c r="P5198" s="251"/>
      <c r="Q5198" s="166">
        <f t="shared" si="4136"/>
        <v>0</v>
      </c>
      <c r="R5198" s="251"/>
      <c r="S5198" s="251"/>
      <c r="T5198" s="167">
        <f t="shared" si="4148"/>
        <v>0</v>
      </c>
      <c r="U5198" s="157"/>
      <c r="V5198" s="248"/>
      <c r="W5198" s="251"/>
      <c r="X5198" s="166">
        <f t="shared" si="4137"/>
        <v>0</v>
      </c>
      <c r="Y5198" s="251"/>
      <c r="Z5198" s="251"/>
      <c r="AA5198" s="167">
        <f t="shared" si="4149"/>
        <v>0</v>
      </c>
      <c r="AB5198" s="157"/>
      <c r="AC5198" s="248"/>
      <c r="AD5198" s="251"/>
      <c r="AE5198" s="166">
        <f t="shared" si="4138"/>
        <v>0</v>
      </c>
      <c r="AF5198" s="251"/>
      <c r="AG5198" s="251"/>
      <c r="AH5198" s="167">
        <f t="shared" si="4150"/>
        <v>0</v>
      </c>
      <c r="AJ5198" s="252"/>
      <c r="AK5198" s="253"/>
      <c r="AL5198" s="254"/>
      <c r="AM5198" s="253"/>
      <c r="AN5198" s="254"/>
      <c r="AO5198" s="253"/>
      <c r="AP5198" s="254"/>
      <c r="AQ5198" s="253"/>
      <c r="AR5198" s="254"/>
      <c r="AS5198" s="253"/>
      <c r="AT5198" s="254"/>
      <c r="AU5198" s="253"/>
      <c r="AV5198" s="163">
        <f t="shared" si="4140"/>
        <v>0</v>
      </c>
      <c r="AW5198" s="168">
        <f t="shared" si="4141"/>
        <v>0</v>
      </c>
      <c r="AY5198" s="163">
        <f t="shared" si="4142"/>
        <v>0</v>
      </c>
      <c r="AZ5198" s="163">
        <f t="shared" si="4143"/>
        <v>0</v>
      </c>
      <c r="BA5198" s="163">
        <f t="shared" si="4144"/>
        <v>0</v>
      </c>
      <c r="BB5198" s="163">
        <f t="shared" si="4145"/>
        <v>0</v>
      </c>
      <c r="BC5198" s="163">
        <f t="shared" si="4146"/>
        <v>0</v>
      </c>
      <c r="BD5198" s="163">
        <f t="shared" si="4147"/>
        <v>0</v>
      </c>
    </row>
    <row r="5199" spans="2:56" x14ac:dyDescent="0.3">
      <c r="B5199" s="179" t="s">
        <v>128</v>
      </c>
      <c r="C5199" s="83">
        <f>SUM(C5200)</f>
        <v>0</v>
      </c>
      <c r="D5199" s="84">
        <f>SUM(D5200)</f>
        <v>0</v>
      </c>
      <c r="E5199" s="85">
        <f t="shared" si="4133"/>
        <v>0</v>
      </c>
      <c r="F5199" s="83">
        <f>SUM(F5200)</f>
        <v>0</v>
      </c>
      <c r="G5199" s="84">
        <f>SUM(G5200)</f>
        <v>0</v>
      </c>
      <c r="H5199" s="85">
        <f t="shared" si="4134"/>
        <v>0</v>
      </c>
      <c r="I5199" s="83">
        <f>SUM(I5200)</f>
        <v>0</v>
      </c>
      <c r="J5199" s="86">
        <f>SUM(J5200)</f>
        <v>0</v>
      </c>
      <c r="K5199" s="87">
        <f t="shared" si="4135"/>
        <v>0</v>
      </c>
      <c r="L5199" s="83">
        <f>SUM(L5200)</f>
        <v>0</v>
      </c>
      <c r="M5199" s="86">
        <f>SUM(M5200)</f>
        <v>0</v>
      </c>
      <c r="N5199" s="88">
        <f>SUM(N5200)</f>
        <v>0</v>
      </c>
      <c r="O5199" s="83">
        <f>SUM(O5200)</f>
        <v>0</v>
      </c>
      <c r="P5199" s="88">
        <f>SUM(P5200)</f>
        <v>0</v>
      </c>
      <c r="Q5199" s="177">
        <f t="shared" si="4136"/>
        <v>0</v>
      </c>
      <c r="R5199" s="88">
        <f>SUM(R5200)</f>
        <v>0</v>
      </c>
      <c r="S5199" s="88">
        <f>SUM(S5200)</f>
        <v>0</v>
      </c>
      <c r="T5199" s="178">
        <f t="shared" si="4148"/>
        <v>0</v>
      </c>
      <c r="U5199" s="157"/>
      <c r="V5199" s="83">
        <f>SUM(V5200)</f>
        <v>0</v>
      </c>
      <c r="W5199" s="88">
        <f>SUM(W5200)</f>
        <v>0</v>
      </c>
      <c r="X5199" s="177">
        <f t="shared" si="4137"/>
        <v>0</v>
      </c>
      <c r="Y5199" s="88">
        <f>SUM(Y5200)</f>
        <v>0</v>
      </c>
      <c r="Z5199" s="88">
        <f>SUM(Z5200)</f>
        <v>0</v>
      </c>
      <c r="AA5199" s="178">
        <f t="shared" si="4149"/>
        <v>0</v>
      </c>
      <c r="AB5199" s="157"/>
      <c r="AC5199" s="83">
        <f>SUM(AC5200)</f>
        <v>0</v>
      </c>
      <c r="AD5199" s="88">
        <f>SUM(AD5200)</f>
        <v>0</v>
      </c>
      <c r="AE5199" s="177">
        <f t="shared" si="4138"/>
        <v>0</v>
      </c>
      <c r="AF5199" s="88">
        <f>SUM(AF5200)</f>
        <v>0</v>
      </c>
      <c r="AG5199" s="88">
        <f>SUM(AG5200)</f>
        <v>0</v>
      </c>
      <c r="AH5199" s="178">
        <f t="shared" si="4150"/>
        <v>0</v>
      </c>
      <c r="AJ5199" s="84">
        <f t="shared" ref="AJ5199:AU5199" si="4155">SUM(AJ5200)</f>
        <v>0</v>
      </c>
      <c r="AK5199" s="86">
        <f t="shared" si="4155"/>
        <v>0</v>
      </c>
      <c r="AL5199" s="88">
        <f t="shared" si="4155"/>
        <v>0</v>
      </c>
      <c r="AM5199" s="86">
        <f t="shared" si="4155"/>
        <v>0</v>
      </c>
      <c r="AN5199" s="88">
        <f t="shared" si="4155"/>
        <v>0</v>
      </c>
      <c r="AO5199" s="86">
        <f t="shared" si="4155"/>
        <v>0</v>
      </c>
      <c r="AP5199" s="88">
        <f t="shared" si="4155"/>
        <v>0</v>
      </c>
      <c r="AQ5199" s="86">
        <f t="shared" si="4155"/>
        <v>0</v>
      </c>
      <c r="AR5199" s="88">
        <f t="shared" si="4155"/>
        <v>0</v>
      </c>
      <c r="AS5199" s="86">
        <f t="shared" si="4155"/>
        <v>0</v>
      </c>
      <c r="AT5199" s="88">
        <f t="shared" si="4155"/>
        <v>0</v>
      </c>
      <c r="AU5199" s="86">
        <f t="shared" si="4155"/>
        <v>0</v>
      </c>
      <c r="AV5199" s="86">
        <f t="shared" si="4140"/>
        <v>0</v>
      </c>
      <c r="AW5199" s="93">
        <f t="shared" si="4141"/>
        <v>0</v>
      </c>
      <c r="AY5199" s="86">
        <f t="shared" si="4142"/>
        <v>0</v>
      </c>
      <c r="AZ5199" s="86">
        <f t="shared" si="4143"/>
        <v>0</v>
      </c>
      <c r="BA5199" s="86">
        <f t="shared" si="4144"/>
        <v>0</v>
      </c>
      <c r="BB5199" s="86">
        <f t="shared" si="4145"/>
        <v>0</v>
      </c>
      <c r="BC5199" s="86">
        <f t="shared" si="4146"/>
        <v>0</v>
      </c>
      <c r="BD5199" s="86">
        <f t="shared" si="4147"/>
        <v>0</v>
      </c>
    </row>
    <row r="5200" spans="2:56" x14ac:dyDescent="0.3">
      <c r="B5200" s="169" t="s">
        <v>105</v>
      </c>
      <c r="C5200" s="248"/>
      <c r="D5200" s="249"/>
      <c r="E5200" s="172">
        <f t="shared" si="4133"/>
        <v>0</v>
      </c>
      <c r="F5200" s="248"/>
      <c r="G5200" s="249"/>
      <c r="H5200" s="172">
        <f t="shared" si="4134"/>
        <v>0</v>
      </c>
      <c r="I5200" s="248"/>
      <c r="J5200" s="250"/>
      <c r="K5200" s="174">
        <f t="shared" si="4135"/>
        <v>0</v>
      </c>
      <c r="L5200" s="248"/>
      <c r="M5200" s="250"/>
      <c r="N5200" s="251"/>
      <c r="O5200" s="248"/>
      <c r="P5200" s="251"/>
      <c r="Q5200" s="166">
        <f t="shared" si="4136"/>
        <v>0</v>
      </c>
      <c r="R5200" s="251"/>
      <c r="S5200" s="251"/>
      <c r="T5200" s="167">
        <f t="shared" si="4148"/>
        <v>0</v>
      </c>
      <c r="U5200" s="157"/>
      <c r="V5200" s="248"/>
      <c r="W5200" s="251"/>
      <c r="X5200" s="166">
        <f t="shared" si="4137"/>
        <v>0</v>
      </c>
      <c r="Y5200" s="251"/>
      <c r="Z5200" s="251"/>
      <c r="AA5200" s="167">
        <f t="shared" si="4149"/>
        <v>0</v>
      </c>
      <c r="AB5200" s="157"/>
      <c r="AC5200" s="248"/>
      <c r="AD5200" s="251"/>
      <c r="AE5200" s="166">
        <f t="shared" si="4138"/>
        <v>0</v>
      </c>
      <c r="AF5200" s="251"/>
      <c r="AG5200" s="251"/>
      <c r="AH5200" s="167">
        <f t="shared" si="4150"/>
        <v>0</v>
      </c>
      <c r="AJ5200" s="252"/>
      <c r="AK5200" s="253"/>
      <c r="AL5200" s="254"/>
      <c r="AM5200" s="253"/>
      <c r="AN5200" s="254"/>
      <c r="AO5200" s="253"/>
      <c r="AP5200" s="254"/>
      <c r="AQ5200" s="253"/>
      <c r="AR5200" s="254"/>
      <c r="AS5200" s="253"/>
      <c r="AT5200" s="254"/>
      <c r="AU5200" s="253"/>
      <c r="AV5200" s="163">
        <f t="shared" si="4140"/>
        <v>0</v>
      </c>
      <c r="AW5200" s="168">
        <f t="shared" si="4141"/>
        <v>0</v>
      </c>
      <c r="AY5200" s="163">
        <f t="shared" si="4142"/>
        <v>0</v>
      </c>
      <c r="AZ5200" s="163">
        <f t="shared" si="4143"/>
        <v>0</v>
      </c>
      <c r="BA5200" s="163">
        <f t="shared" si="4144"/>
        <v>0</v>
      </c>
      <c r="BB5200" s="163">
        <f t="shared" si="4145"/>
        <v>0</v>
      </c>
      <c r="BC5200" s="163">
        <f t="shared" si="4146"/>
        <v>0</v>
      </c>
      <c r="BD5200" s="163">
        <f t="shared" si="4147"/>
        <v>0</v>
      </c>
    </row>
    <row r="5201" spans="2:56" x14ac:dyDescent="0.3">
      <c r="B5201" s="179" t="s">
        <v>129</v>
      </c>
      <c r="C5201" s="83">
        <f>SUM(C5202)</f>
        <v>0</v>
      </c>
      <c r="D5201" s="84">
        <f>SUM(D5202)</f>
        <v>0</v>
      </c>
      <c r="E5201" s="85">
        <f t="shared" si="4133"/>
        <v>0</v>
      </c>
      <c r="F5201" s="83">
        <f>SUM(F5202)</f>
        <v>0</v>
      </c>
      <c r="G5201" s="84">
        <f>SUM(G5202)</f>
        <v>0</v>
      </c>
      <c r="H5201" s="85">
        <f t="shared" si="4134"/>
        <v>0</v>
      </c>
      <c r="I5201" s="83">
        <f>SUM(I5202)</f>
        <v>0</v>
      </c>
      <c r="J5201" s="86">
        <f>SUM(J5202)</f>
        <v>0</v>
      </c>
      <c r="K5201" s="87">
        <f t="shared" si="4135"/>
        <v>0</v>
      </c>
      <c r="L5201" s="83">
        <f>SUM(L5202)</f>
        <v>0</v>
      </c>
      <c r="M5201" s="86">
        <f>SUM(M5202)</f>
        <v>0</v>
      </c>
      <c r="N5201" s="88">
        <f>SUM(N5202)</f>
        <v>0</v>
      </c>
      <c r="O5201" s="83">
        <f>SUM(O5202)</f>
        <v>0</v>
      </c>
      <c r="P5201" s="88">
        <f>SUM(P5202)</f>
        <v>0</v>
      </c>
      <c r="Q5201" s="177">
        <f t="shared" si="4136"/>
        <v>0</v>
      </c>
      <c r="R5201" s="88">
        <f>SUM(R5202)</f>
        <v>0</v>
      </c>
      <c r="S5201" s="88">
        <f>SUM(S5202)</f>
        <v>0</v>
      </c>
      <c r="T5201" s="178">
        <f t="shared" si="4148"/>
        <v>0</v>
      </c>
      <c r="U5201" s="157"/>
      <c r="V5201" s="83">
        <f>SUM(V5202)</f>
        <v>0</v>
      </c>
      <c r="W5201" s="88">
        <f>SUM(W5202)</f>
        <v>0</v>
      </c>
      <c r="X5201" s="177">
        <f t="shared" si="4137"/>
        <v>0</v>
      </c>
      <c r="Y5201" s="88">
        <f>SUM(Y5202)</f>
        <v>0</v>
      </c>
      <c r="Z5201" s="88">
        <f>SUM(Z5202)</f>
        <v>0</v>
      </c>
      <c r="AA5201" s="178">
        <f t="shared" si="4149"/>
        <v>0</v>
      </c>
      <c r="AB5201" s="157"/>
      <c r="AC5201" s="83">
        <f>SUM(AC5202)</f>
        <v>0</v>
      </c>
      <c r="AD5201" s="88">
        <f>SUM(AD5202)</f>
        <v>0</v>
      </c>
      <c r="AE5201" s="177">
        <f t="shared" si="4138"/>
        <v>0</v>
      </c>
      <c r="AF5201" s="88">
        <f>SUM(AF5202)</f>
        <v>0</v>
      </c>
      <c r="AG5201" s="88">
        <f>SUM(AG5202)</f>
        <v>0</v>
      </c>
      <c r="AH5201" s="178">
        <f t="shared" si="4150"/>
        <v>0</v>
      </c>
      <c r="AJ5201" s="84">
        <f t="shared" ref="AJ5201:AU5201" si="4156">SUM(AJ5202)</f>
        <v>0</v>
      </c>
      <c r="AK5201" s="86">
        <f t="shared" si="4156"/>
        <v>0</v>
      </c>
      <c r="AL5201" s="88">
        <f t="shared" si="4156"/>
        <v>0</v>
      </c>
      <c r="AM5201" s="86">
        <f t="shared" si="4156"/>
        <v>0</v>
      </c>
      <c r="AN5201" s="88">
        <f t="shared" si="4156"/>
        <v>0</v>
      </c>
      <c r="AO5201" s="86">
        <f t="shared" si="4156"/>
        <v>0</v>
      </c>
      <c r="AP5201" s="88">
        <f t="shared" si="4156"/>
        <v>0</v>
      </c>
      <c r="AQ5201" s="86">
        <f t="shared" si="4156"/>
        <v>0</v>
      </c>
      <c r="AR5201" s="88">
        <f t="shared" si="4156"/>
        <v>0</v>
      </c>
      <c r="AS5201" s="86">
        <f t="shared" si="4156"/>
        <v>0</v>
      </c>
      <c r="AT5201" s="88">
        <f t="shared" si="4156"/>
        <v>0</v>
      </c>
      <c r="AU5201" s="86">
        <f t="shared" si="4156"/>
        <v>0</v>
      </c>
      <c r="AV5201" s="86">
        <f t="shared" si="4140"/>
        <v>0</v>
      </c>
      <c r="AW5201" s="93">
        <f t="shared" si="4141"/>
        <v>0</v>
      </c>
      <c r="AY5201" s="86">
        <f t="shared" si="4142"/>
        <v>0</v>
      </c>
      <c r="AZ5201" s="86">
        <f t="shared" si="4143"/>
        <v>0</v>
      </c>
      <c r="BA5201" s="86">
        <f t="shared" si="4144"/>
        <v>0</v>
      </c>
      <c r="BB5201" s="86">
        <f t="shared" si="4145"/>
        <v>0</v>
      </c>
      <c r="BC5201" s="86">
        <f t="shared" si="4146"/>
        <v>0</v>
      </c>
      <c r="BD5201" s="86">
        <f t="shared" si="4147"/>
        <v>0</v>
      </c>
    </row>
    <row r="5202" spans="2:56" x14ac:dyDescent="0.3">
      <c r="B5202" s="169" t="s">
        <v>105</v>
      </c>
      <c r="C5202" s="248"/>
      <c r="D5202" s="249"/>
      <c r="E5202" s="172">
        <f t="shared" si="4133"/>
        <v>0</v>
      </c>
      <c r="F5202" s="248"/>
      <c r="G5202" s="249"/>
      <c r="H5202" s="172">
        <f t="shared" si="4134"/>
        <v>0</v>
      </c>
      <c r="I5202" s="248"/>
      <c r="J5202" s="250"/>
      <c r="K5202" s="174">
        <f t="shared" si="4135"/>
        <v>0</v>
      </c>
      <c r="L5202" s="248"/>
      <c r="M5202" s="250"/>
      <c r="N5202" s="251"/>
      <c r="O5202" s="248"/>
      <c r="P5202" s="251"/>
      <c r="Q5202" s="166">
        <f t="shared" si="4136"/>
        <v>0</v>
      </c>
      <c r="R5202" s="251"/>
      <c r="S5202" s="251"/>
      <c r="T5202" s="167">
        <f t="shared" si="4148"/>
        <v>0</v>
      </c>
      <c r="U5202" s="157"/>
      <c r="V5202" s="248"/>
      <c r="W5202" s="251"/>
      <c r="X5202" s="166">
        <f t="shared" si="4137"/>
        <v>0</v>
      </c>
      <c r="Y5202" s="251"/>
      <c r="Z5202" s="251"/>
      <c r="AA5202" s="167">
        <f t="shared" si="4149"/>
        <v>0</v>
      </c>
      <c r="AB5202" s="157"/>
      <c r="AC5202" s="248"/>
      <c r="AD5202" s="251"/>
      <c r="AE5202" s="166">
        <f t="shared" si="4138"/>
        <v>0</v>
      </c>
      <c r="AF5202" s="251"/>
      <c r="AG5202" s="251"/>
      <c r="AH5202" s="167">
        <f t="shared" si="4150"/>
        <v>0</v>
      </c>
      <c r="AJ5202" s="252"/>
      <c r="AK5202" s="253"/>
      <c r="AL5202" s="254"/>
      <c r="AM5202" s="253"/>
      <c r="AN5202" s="254"/>
      <c r="AO5202" s="253"/>
      <c r="AP5202" s="254"/>
      <c r="AQ5202" s="253"/>
      <c r="AR5202" s="254"/>
      <c r="AS5202" s="253"/>
      <c r="AT5202" s="254"/>
      <c r="AU5202" s="253"/>
      <c r="AV5202" s="163">
        <f t="shared" si="4140"/>
        <v>0</v>
      </c>
      <c r="AW5202" s="168">
        <f t="shared" si="4141"/>
        <v>0</v>
      </c>
      <c r="AY5202" s="163">
        <f t="shared" si="4142"/>
        <v>0</v>
      </c>
      <c r="AZ5202" s="163">
        <f t="shared" si="4143"/>
        <v>0</v>
      </c>
      <c r="BA5202" s="163">
        <f t="shared" si="4144"/>
        <v>0</v>
      </c>
      <c r="BB5202" s="163">
        <f t="shared" si="4145"/>
        <v>0</v>
      </c>
      <c r="BC5202" s="163">
        <f t="shared" si="4146"/>
        <v>0</v>
      </c>
      <c r="BD5202" s="163">
        <f t="shared" si="4147"/>
        <v>0</v>
      </c>
    </row>
    <row r="5203" spans="2:56" x14ac:dyDescent="0.3">
      <c r="B5203" s="179" t="s">
        <v>130</v>
      </c>
      <c r="C5203" s="83">
        <f>SUM(C5204)</f>
        <v>0</v>
      </c>
      <c r="D5203" s="84">
        <f>SUM(D5204)</f>
        <v>0</v>
      </c>
      <c r="E5203" s="85">
        <f t="shared" si="4133"/>
        <v>0</v>
      </c>
      <c r="F5203" s="83">
        <f>SUM(F5204)</f>
        <v>0</v>
      </c>
      <c r="G5203" s="84">
        <f>SUM(G5204)</f>
        <v>0</v>
      </c>
      <c r="H5203" s="85">
        <f t="shared" si="4134"/>
        <v>0</v>
      </c>
      <c r="I5203" s="83">
        <f>SUM(I5204)</f>
        <v>0</v>
      </c>
      <c r="J5203" s="86">
        <f>SUM(J5204)</f>
        <v>0</v>
      </c>
      <c r="K5203" s="87">
        <f t="shared" si="4135"/>
        <v>0</v>
      </c>
      <c r="L5203" s="83">
        <f>SUM(L5204)</f>
        <v>0</v>
      </c>
      <c r="M5203" s="86">
        <f>SUM(M5204)</f>
        <v>0</v>
      </c>
      <c r="N5203" s="88">
        <f>SUM(N5204)</f>
        <v>0</v>
      </c>
      <c r="O5203" s="83">
        <f>SUM(O5204)</f>
        <v>0</v>
      </c>
      <c r="P5203" s="88">
        <f>SUM(P5204)</f>
        <v>0</v>
      </c>
      <c r="Q5203" s="177">
        <f t="shared" si="4136"/>
        <v>0</v>
      </c>
      <c r="R5203" s="88">
        <f>SUM(R5204)</f>
        <v>0</v>
      </c>
      <c r="S5203" s="88">
        <f>SUM(S5204)</f>
        <v>0</v>
      </c>
      <c r="T5203" s="178">
        <f t="shared" si="4148"/>
        <v>0</v>
      </c>
      <c r="U5203" s="157"/>
      <c r="V5203" s="83">
        <f>SUM(V5204)</f>
        <v>0</v>
      </c>
      <c r="W5203" s="88">
        <f>SUM(W5204)</f>
        <v>0</v>
      </c>
      <c r="X5203" s="177">
        <f t="shared" si="4137"/>
        <v>0</v>
      </c>
      <c r="Y5203" s="88">
        <f>SUM(Y5204)</f>
        <v>0</v>
      </c>
      <c r="Z5203" s="88">
        <f>SUM(Z5204)</f>
        <v>0</v>
      </c>
      <c r="AA5203" s="178">
        <f t="shared" si="4149"/>
        <v>0</v>
      </c>
      <c r="AB5203" s="157"/>
      <c r="AC5203" s="83">
        <f>SUM(AC5204)</f>
        <v>0</v>
      </c>
      <c r="AD5203" s="88">
        <f>SUM(AD5204)</f>
        <v>0</v>
      </c>
      <c r="AE5203" s="177">
        <f t="shared" si="4138"/>
        <v>0</v>
      </c>
      <c r="AF5203" s="88">
        <f>SUM(AF5204)</f>
        <v>0</v>
      </c>
      <c r="AG5203" s="88">
        <f>SUM(AG5204)</f>
        <v>0</v>
      </c>
      <c r="AH5203" s="178">
        <f t="shared" si="4150"/>
        <v>0</v>
      </c>
      <c r="AJ5203" s="84">
        <f t="shared" ref="AJ5203:AU5203" si="4157">SUM(AJ5204)</f>
        <v>0</v>
      </c>
      <c r="AK5203" s="86">
        <f t="shared" si="4157"/>
        <v>0</v>
      </c>
      <c r="AL5203" s="88">
        <f t="shared" si="4157"/>
        <v>0</v>
      </c>
      <c r="AM5203" s="86">
        <f t="shared" si="4157"/>
        <v>0</v>
      </c>
      <c r="AN5203" s="88">
        <f t="shared" si="4157"/>
        <v>0</v>
      </c>
      <c r="AO5203" s="86">
        <f t="shared" si="4157"/>
        <v>0</v>
      </c>
      <c r="AP5203" s="88">
        <f t="shared" si="4157"/>
        <v>0</v>
      </c>
      <c r="AQ5203" s="86">
        <f t="shared" si="4157"/>
        <v>0</v>
      </c>
      <c r="AR5203" s="88">
        <f t="shared" si="4157"/>
        <v>0</v>
      </c>
      <c r="AS5203" s="86">
        <f t="shared" si="4157"/>
        <v>0</v>
      </c>
      <c r="AT5203" s="88">
        <f t="shared" si="4157"/>
        <v>0</v>
      </c>
      <c r="AU5203" s="86">
        <f t="shared" si="4157"/>
        <v>0</v>
      </c>
      <c r="AV5203" s="86">
        <f t="shared" si="4140"/>
        <v>0</v>
      </c>
      <c r="AW5203" s="93">
        <f t="shared" si="4141"/>
        <v>0</v>
      </c>
      <c r="AY5203" s="86">
        <f t="shared" si="4142"/>
        <v>0</v>
      </c>
      <c r="AZ5203" s="86">
        <f t="shared" si="4143"/>
        <v>0</v>
      </c>
      <c r="BA5203" s="86">
        <f t="shared" si="4144"/>
        <v>0</v>
      </c>
      <c r="BB5203" s="86">
        <f t="shared" si="4145"/>
        <v>0</v>
      </c>
      <c r="BC5203" s="86">
        <f t="shared" si="4146"/>
        <v>0</v>
      </c>
      <c r="BD5203" s="86">
        <f t="shared" si="4147"/>
        <v>0</v>
      </c>
    </row>
    <row r="5204" spans="2:56" x14ac:dyDescent="0.3">
      <c r="B5204" s="169" t="s">
        <v>105</v>
      </c>
      <c r="C5204" s="248"/>
      <c r="D5204" s="249"/>
      <c r="E5204" s="172">
        <f t="shared" si="4133"/>
        <v>0</v>
      </c>
      <c r="F5204" s="248"/>
      <c r="G5204" s="249"/>
      <c r="H5204" s="172">
        <f t="shared" si="4134"/>
        <v>0</v>
      </c>
      <c r="I5204" s="248"/>
      <c r="J5204" s="250"/>
      <c r="K5204" s="174">
        <f t="shared" si="4135"/>
        <v>0</v>
      </c>
      <c r="L5204" s="248"/>
      <c r="M5204" s="250"/>
      <c r="N5204" s="251"/>
      <c r="O5204" s="248"/>
      <c r="P5204" s="251"/>
      <c r="Q5204" s="166">
        <f t="shared" si="4136"/>
        <v>0</v>
      </c>
      <c r="R5204" s="251"/>
      <c r="S5204" s="251"/>
      <c r="T5204" s="167">
        <f t="shared" si="4148"/>
        <v>0</v>
      </c>
      <c r="U5204" s="157"/>
      <c r="V5204" s="248"/>
      <c r="W5204" s="251"/>
      <c r="X5204" s="166">
        <f t="shared" si="4137"/>
        <v>0</v>
      </c>
      <c r="Y5204" s="251"/>
      <c r="Z5204" s="251"/>
      <c r="AA5204" s="167">
        <f t="shared" si="4149"/>
        <v>0</v>
      </c>
      <c r="AB5204" s="157"/>
      <c r="AC5204" s="248"/>
      <c r="AD5204" s="251"/>
      <c r="AE5204" s="166">
        <f t="shared" si="4138"/>
        <v>0</v>
      </c>
      <c r="AF5204" s="251"/>
      <c r="AG5204" s="251"/>
      <c r="AH5204" s="167">
        <f t="shared" si="4150"/>
        <v>0</v>
      </c>
      <c r="AJ5204" s="252"/>
      <c r="AK5204" s="253"/>
      <c r="AL5204" s="254"/>
      <c r="AM5204" s="253"/>
      <c r="AN5204" s="254"/>
      <c r="AO5204" s="253"/>
      <c r="AP5204" s="254"/>
      <c r="AQ5204" s="253"/>
      <c r="AR5204" s="254"/>
      <c r="AS5204" s="253"/>
      <c r="AT5204" s="254"/>
      <c r="AU5204" s="253"/>
      <c r="AV5204" s="163">
        <f t="shared" si="4140"/>
        <v>0</v>
      </c>
      <c r="AW5204" s="168">
        <f t="shared" si="4141"/>
        <v>0</v>
      </c>
      <c r="AY5204" s="163">
        <f t="shared" si="4142"/>
        <v>0</v>
      </c>
      <c r="AZ5204" s="163">
        <f t="shared" si="4143"/>
        <v>0</v>
      </c>
      <c r="BA5204" s="163">
        <f t="shared" si="4144"/>
        <v>0</v>
      </c>
      <c r="BB5204" s="163">
        <f t="shared" si="4145"/>
        <v>0</v>
      </c>
      <c r="BC5204" s="163">
        <f t="shared" si="4146"/>
        <v>0</v>
      </c>
      <c r="BD5204" s="163">
        <f t="shared" si="4147"/>
        <v>0</v>
      </c>
    </row>
    <row r="5205" spans="2:56" x14ac:dyDescent="0.3">
      <c r="B5205" s="179" t="s">
        <v>131</v>
      </c>
      <c r="C5205" s="83">
        <f>SUM(C5206)</f>
        <v>0</v>
      </c>
      <c r="D5205" s="84">
        <f>SUM(D5206)</f>
        <v>0</v>
      </c>
      <c r="E5205" s="85">
        <f t="shared" si="4133"/>
        <v>0</v>
      </c>
      <c r="F5205" s="83">
        <f>SUM(F5206)</f>
        <v>0</v>
      </c>
      <c r="G5205" s="84">
        <f>SUM(G5206)</f>
        <v>0</v>
      </c>
      <c r="H5205" s="85">
        <f t="shared" si="4134"/>
        <v>0</v>
      </c>
      <c r="I5205" s="83">
        <f>SUM(I5206)</f>
        <v>0</v>
      </c>
      <c r="J5205" s="86">
        <f>SUM(J5206)</f>
        <v>0</v>
      </c>
      <c r="K5205" s="87">
        <f t="shared" si="4135"/>
        <v>0</v>
      </c>
      <c r="L5205" s="83">
        <f>SUM(L5206)</f>
        <v>0</v>
      </c>
      <c r="M5205" s="86">
        <f>SUM(M5206)</f>
        <v>0</v>
      </c>
      <c r="N5205" s="88">
        <f>SUM(N5206)</f>
        <v>0</v>
      </c>
      <c r="O5205" s="83">
        <f>SUM(O5206)</f>
        <v>0</v>
      </c>
      <c r="P5205" s="88">
        <f>SUM(P5206)</f>
        <v>0</v>
      </c>
      <c r="Q5205" s="177">
        <f t="shared" si="4136"/>
        <v>0</v>
      </c>
      <c r="R5205" s="88">
        <f>SUM(R5206)</f>
        <v>0</v>
      </c>
      <c r="S5205" s="88">
        <f>SUM(S5206)</f>
        <v>0</v>
      </c>
      <c r="T5205" s="178">
        <f t="shared" si="4148"/>
        <v>0</v>
      </c>
      <c r="U5205" s="157"/>
      <c r="V5205" s="83">
        <f>SUM(V5206)</f>
        <v>0</v>
      </c>
      <c r="W5205" s="88">
        <f>SUM(W5206)</f>
        <v>0</v>
      </c>
      <c r="X5205" s="177">
        <f t="shared" si="4137"/>
        <v>0</v>
      </c>
      <c r="Y5205" s="88">
        <f>SUM(Y5206)</f>
        <v>0</v>
      </c>
      <c r="Z5205" s="88">
        <f>SUM(Z5206)</f>
        <v>0</v>
      </c>
      <c r="AA5205" s="178">
        <f t="shared" si="4149"/>
        <v>0</v>
      </c>
      <c r="AB5205" s="157"/>
      <c r="AC5205" s="83">
        <f>SUM(AC5206)</f>
        <v>0</v>
      </c>
      <c r="AD5205" s="88">
        <f>SUM(AD5206)</f>
        <v>0</v>
      </c>
      <c r="AE5205" s="177">
        <f t="shared" si="4138"/>
        <v>0</v>
      </c>
      <c r="AF5205" s="88">
        <f>SUM(AF5206)</f>
        <v>0</v>
      </c>
      <c r="AG5205" s="88">
        <f>SUM(AG5206)</f>
        <v>0</v>
      </c>
      <c r="AH5205" s="178">
        <f t="shared" si="4150"/>
        <v>0</v>
      </c>
      <c r="AJ5205" s="84">
        <f t="shared" ref="AJ5205:AU5205" si="4158">SUM(AJ5206)</f>
        <v>0</v>
      </c>
      <c r="AK5205" s="86">
        <f t="shared" si="4158"/>
        <v>0</v>
      </c>
      <c r="AL5205" s="88">
        <f t="shared" si="4158"/>
        <v>0</v>
      </c>
      <c r="AM5205" s="86">
        <f t="shared" si="4158"/>
        <v>0</v>
      </c>
      <c r="AN5205" s="88">
        <f t="shared" si="4158"/>
        <v>0</v>
      </c>
      <c r="AO5205" s="86">
        <f t="shared" si="4158"/>
        <v>0</v>
      </c>
      <c r="AP5205" s="88">
        <f t="shared" si="4158"/>
        <v>0</v>
      </c>
      <c r="AQ5205" s="86">
        <f t="shared" si="4158"/>
        <v>0</v>
      </c>
      <c r="AR5205" s="88">
        <f t="shared" si="4158"/>
        <v>0</v>
      </c>
      <c r="AS5205" s="86">
        <f t="shared" si="4158"/>
        <v>0</v>
      </c>
      <c r="AT5205" s="88">
        <f t="shared" si="4158"/>
        <v>0</v>
      </c>
      <c r="AU5205" s="86">
        <f t="shared" si="4158"/>
        <v>0</v>
      </c>
      <c r="AV5205" s="86">
        <f t="shared" si="4140"/>
        <v>0</v>
      </c>
      <c r="AW5205" s="93">
        <f t="shared" si="4141"/>
        <v>0</v>
      </c>
      <c r="AY5205" s="86">
        <f t="shared" si="4142"/>
        <v>0</v>
      </c>
      <c r="AZ5205" s="86">
        <f t="shared" si="4143"/>
        <v>0</v>
      </c>
      <c r="BA5205" s="86">
        <f t="shared" si="4144"/>
        <v>0</v>
      </c>
      <c r="BB5205" s="86">
        <f t="shared" si="4145"/>
        <v>0</v>
      </c>
      <c r="BC5205" s="86">
        <f t="shared" si="4146"/>
        <v>0</v>
      </c>
      <c r="BD5205" s="86">
        <f t="shared" si="4147"/>
        <v>0</v>
      </c>
    </row>
    <row r="5206" spans="2:56" x14ac:dyDescent="0.3">
      <c r="B5206" s="169" t="s">
        <v>105</v>
      </c>
      <c r="C5206" s="248"/>
      <c r="D5206" s="249"/>
      <c r="E5206" s="172">
        <f t="shared" si="4133"/>
        <v>0</v>
      </c>
      <c r="F5206" s="248"/>
      <c r="G5206" s="249"/>
      <c r="H5206" s="172">
        <f t="shared" si="4134"/>
        <v>0</v>
      </c>
      <c r="I5206" s="248"/>
      <c r="J5206" s="250"/>
      <c r="K5206" s="174">
        <f t="shared" si="4135"/>
        <v>0</v>
      </c>
      <c r="L5206" s="248"/>
      <c r="M5206" s="250"/>
      <c r="N5206" s="251"/>
      <c r="O5206" s="248"/>
      <c r="P5206" s="251"/>
      <c r="Q5206" s="166">
        <f t="shared" si="4136"/>
        <v>0</v>
      </c>
      <c r="R5206" s="251"/>
      <c r="S5206" s="251"/>
      <c r="T5206" s="167">
        <f t="shared" si="4148"/>
        <v>0</v>
      </c>
      <c r="U5206" s="157"/>
      <c r="V5206" s="248"/>
      <c r="W5206" s="251"/>
      <c r="X5206" s="166">
        <f t="shared" si="4137"/>
        <v>0</v>
      </c>
      <c r="Y5206" s="251"/>
      <c r="Z5206" s="251"/>
      <c r="AA5206" s="167">
        <f t="shared" si="4149"/>
        <v>0</v>
      </c>
      <c r="AB5206" s="157"/>
      <c r="AC5206" s="248"/>
      <c r="AD5206" s="251"/>
      <c r="AE5206" s="166">
        <f t="shared" si="4138"/>
        <v>0</v>
      </c>
      <c r="AF5206" s="251"/>
      <c r="AG5206" s="251"/>
      <c r="AH5206" s="167">
        <f t="shared" si="4150"/>
        <v>0</v>
      </c>
      <c r="AJ5206" s="252"/>
      <c r="AK5206" s="253"/>
      <c r="AL5206" s="254"/>
      <c r="AM5206" s="253"/>
      <c r="AN5206" s="254"/>
      <c r="AO5206" s="253"/>
      <c r="AP5206" s="254"/>
      <c r="AQ5206" s="253"/>
      <c r="AR5206" s="254"/>
      <c r="AS5206" s="253"/>
      <c r="AT5206" s="254"/>
      <c r="AU5206" s="253"/>
      <c r="AV5206" s="163">
        <f t="shared" si="4140"/>
        <v>0</v>
      </c>
      <c r="AW5206" s="168">
        <f t="shared" si="4141"/>
        <v>0</v>
      </c>
      <c r="AY5206" s="163">
        <f t="shared" si="4142"/>
        <v>0</v>
      </c>
      <c r="AZ5206" s="163">
        <f t="shared" si="4143"/>
        <v>0</v>
      </c>
      <c r="BA5206" s="163">
        <f t="shared" si="4144"/>
        <v>0</v>
      </c>
      <c r="BB5206" s="163">
        <f t="shared" si="4145"/>
        <v>0</v>
      </c>
      <c r="BC5206" s="163">
        <f t="shared" si="4146"/>
        <v>0</v>
      </c>
      <c r="BD5206" s="163">
        <f t="shared" si="4147"/>
        <v>0</v>
      </c>
    </row>
    <row r="5207" spans="2:56" x14ac:dyDescent="0.3">
      <c r="B5207" s="179" t="s">
        <v>132</v>
      </c>
      <c r="C5207" s="83">
        <f>SUM(C5208)</f>
        <v>0</v>
      </c>
      <c r="D5207" s="84">
        <f>SUM(D5208)</f>
        <v>0</v>
      </c>
      <c r="E5207" s="85">
        <f t="shared" si="4133"/>
        <v>0</v>
      </c>
      <c r="F5207" s="83">
        <f>SUM(F5208)</f>
        <v>0</v>
      </c>
      <c r="G5207" s="84">
        <f>SUM(G5208)</f>
        <v>0</v>
      </c>
      <c r="H5207" s="85">
        <f t="shared" si="4134"/>
        <v>0</v>
      </c>
      <c r="I5207" s="83">
        <f>SUM(I5208)</f>
        <v>0</v>
      </c>
      <c r="J5207" s="86">
        <f>SUM(J5208)</f>
        <v>0</v>
      </c>
      <c r="K5207" s="87">
        <f t="shared" si="4135"/>
        <v>0</v>
      </c>
      <c r="L5207" s="83">
        <f>SUM(L5208)</f>
        <v>0</v>
      </c>
      <c r="M5207" s="86">
        <f>SUM(M5208)</f>
        <v>0</v>
      </c>
      <c r="N5207" s="88">
        <f>SUM(N5208)</f>
        <v>0</v>
      </c>
      <c r="O5207" s="83">
        <f>SUM(O5208)</f>
        <v>0</v>
      </c>
      <c r="P5207" s="88">
        <f>SUM(P5208)</f>
        <v>0</v>
      </c>
      <c r="Q5207" s="177">
        <f t="shared" si="4136"/>
        <v>0</v>
      </c>
      <c r="R5207" s="88">
        <f>SUM(R5208)</f>
        <v>0</v>
      </c>
      <c r="S5207" s="88">
        <f>SUM(S5208)</f>
        <v>0</v>
      </c>
      <c r="T5207" s="178">
        <f t="shared" si="4148"/>
        <v>0</v>
      </c>
      <c r="U5207" s="157"/>
      <c r="V5207" s="83">
        <f>SUM(V5208)</f>
        <v>0</v>
      </c>
      <c r="W5207" s="88">
        <f>SUM(W5208)</f>
        <v>0</v>
      </c>
      <c r="X5207" s="177">
        <f t="shared" si="4137"/>
        <v>0</v>
      </c>
      <c r="Y5207" s="88">
        <f>SUM(Y5208)</f>
        <v>0</v>
      </c>
      <c r="Z5207" s="88">
        <f>SUM(Z5208)</f>
        <v>0</v>
      </c>
      <c r="AA5207" s="178">
        <f t="shared" si="4149"/>
        <v>0</v>
      </c>
      <c r="AB5207" s="157"/>
      <c r="AC5207" s="83">
        <f>SUM(AC5208)</f>
        <v>0</v>
      </c>
      <c r="AD5207" s="88">
        <f>SUM(AD5208)</f>
        <v>0</v>
      </c>
      <c r="AE5207" s="177">
        <f t="shared" si="4138"/>
        <v>0</v>
      </c>
      <c r="AF5207" s="88">
        <f>SUM(AF5208)</f>
        <v>0</v>
      </c>
      <c r="AG5207" s="88">
        <f>SUM(AG5208)</f>
        <v>0</v>
      </c>
      <c r="AH5207" s="178">
        <f t="shared" si="4150"/>
        <v>0</v>
      </c>
      <c r="AJ5207" s="84">
        <f t="shared" ref="AJ5207:AU5207" si="4159">SUM(AJ5208)</f>
        <v>0</v>
      </c>
      <c r="AK5207" s="86">
        <f t="shared" si="4159"/>
        <v>0</v>
      </c>
      <c r="AL5207" s="88">
        <f t="shared" si="4159"/>
        <v>0</v>
      </c>
      <c r="AM5207" s="86">
        <f t="shared" si="4159"/>
        <v>0</v>
      </c>
      <c r="AN5207" s="88">
        <f t="shared" si="4159"/>
        <v>0</v>
      </c>
      <c r="AO5207" s="86">
        <f t="shared" si="4159"/>
        <v>0</v>
      </c>
      <c r="AP5207" s="88">
        <f t="shared" si="4159"/>
        <v>0</v>
      </c>
      <c r="AQ5207" s="86">
        <f t="shared" si="4159"/>
        <v>0</v>
      </c>
      <c r="AR5207" s="88">
        <f t="shared" si="4159"/>
        <v>0</v>
      </c>
      <c r="AS5207" s="86">
        <f t="shared" si="4159"/>
        <v>0</v>
      </c>
      <c r="AT5207" s="88">
        <f t="shared" si="4159"/>
        <v>0</v>
      </c>
      <c r="AU5207" s="86">
        <f t="shared" si="4159"/>
        <v>0</v>
      </c>
      <c r="AV5207" s="86">
        <f t="shared" si="4140"/>
        <v>0</v>
      </c>
      <c r="AW5207" s="93">
        <f t="shared" si="4141"/>
        <v>0</v>
      </c>
      <c r="AY5207" s="86">
        <f t="shared" si="4142"/>
        <v>0</v>
      </c>
      <c r="AZ5207" s="86">
        <f t="shared" si="4143"/>
        <v>0</v>
      </c>
      <c r="BA5207" s="86">
        <f t="shared" si="4144"/>
        <v>0</v>
      </c>
      <c r="BB5207" s="86">
        <f t="shared" si="4145"/>
        <v>0</v>
      </c>
      <c r="BC5207" s="86">
        <f t="shared" si="4146"/>
        <v>0</v>
      </c>
      <c r="BD5207" s="86">
        <f t="shared" si="4147"/>
        <v>0</v>
      </c>
    </row>
    <row r="5208" spans="2:56" x14ac:dyDescent="0.3">
      <c r="B5208" s="169" t="s">
        <v>105</v>
      </c>
      <c r="C5208" s="248"/>
      <c r="D5208" s="249"/>
      <c r="E5208" s="172">
        <f t="shared" si="4133"/>
        <v>0</v>
      </c>
      <c r="F5208" s="248"/>
      <c r="G5208" s="249"/>
      <c r="H5208" s="172">
        <f t="shared" si="4134"/>
        <v>0</v>
      </c>
      <c r="I5208" s="248"/>
      <c r="J5208" s="250"/>
      <c r="K5208" s="174">
        <f t="shared" si="4135"/>
        <v>0</v>
      </c>
      <c r="L5208" s="248"/>
      <c r="M5208" s="250"/>
      <c r="N5208" s="251"/>
      <c r="O5208" s="248"/>
      <c r="P5208" s="251"/>
      <c r="Q5208" s="166">
        <f t="shared" si="4136"/>
        <v>0</v>
      </c>
      <c r="R5208" s="251"/>
      <c r="S5208" s="251"/>
      <c r="T5208" s="167">
        <f t="shared" si="4148"/>
        <v>0</v>
      </c>
      <c r="U5208" s="157"/>
      <c r="V5208" s="248"/>
      <c r="W5208" s="251"/>
      <c r="X5208" s="166">
        <f t="shared" si="4137"/>
        <v>0</v>
      </c>
      <c r="Y5208" s="251"/>
      <c r="Z5208" s="251"/>
      <c r="AA5208" s="167">
        <f t="shared" si="4149"/>
        <v>0</v>
      </c>
      <c r="AB5208" s="157"/>
      <c r="AC5208" s="248"/>
      <c r="AD5208" s="251"/>
      <c r="AE5208" s="166">
        <f t="shared" si="4138"/>
        <v>0</v>
      </c>
      <c r="AF5208" s="251"/>
      <c r="AG5208" s="251"/>
      <c r="AH5208" s="167">
        <f t="shared" si="4150"/>
        <v>0</v>
      </c>
      <c r="AJ5208" s="252"/>
      <c r="AK5208" s="253"/>
      <c r="AL5208" s="254"/>
      <c r="AM5208" s="253"/>
      <c r="AN5208" s="254"/>
      <c r="AO5208" s="253"/>
      <c r="AP5208" s="254"/>
      <c r="AQ5208" s="253"/>
      <c r="AR5208" s="254"/>
      <c r="AS5208" s="253"/>
      <c r="AT5208" s="254"/>
      <c r="AU5208" s="253"/>
      <c r="AV5208" s="163">
        <f t="shared" si="4140"/>
        <v>0</v>
      </c>
      <c r="AW5208" s="168">
        <f t="shared" si="4141"/>
        <v>0</v>
      </c>
      <c r="AY5208" s="163">
        <f t="shared" si="4142"/>
        <v>0</v>
      </c>
      <c r="AZ5208" s="163">
        <f t="shared" si="4143"/>
        <v>0</v>
      </c>
      <c r="BA5208" s="163">
        <f t="shared" si="4144"/>
        <v>0</v>
      </c>
      <c r="BB5208" s="163">
        <f t="shared" si="4145"/>
        <v>0</v>
      </c>
      <c r="BC5208" s="163">
        <f t="shared" si="4146"/>
        <v>0</v>
      </c>
      <c r="BD5208" s="163">
        <f t="shared" si="4147"/>
        <v>0</v>
      </c>
    </row>
    <row r="5209" spans="2:56" x14ac:dyDescent="0.3">
      <c r="B5209" s="179" t="s">
        <v>133</v>
      </c>
      <c r="C5209" s="83">
        <f>SUM(C5210)</f>
        <v>0</v>
      </c>
      <c r="D5209" s="84">
        <f>SUM(D5210)</f>
        <v>0</v>
      </c>
      <c r="E5209" s="85">
        <f t="shared" si="4133"/>
        <v>0</v>
      </c>
      <c r="F5209" s="83">
        <f>SUM(F5210)</f>
        <v>0</v>
      </c>
      <c r="G5209" s="84">
        <f>SUM(G5210)</f>
        <v>0</v>
      </c>
      <c r="H5209" s="85">
        <f t="shared" si="4134"/>
        <v>0</v>
      </c>
      <c r="I5209" s="83">
        <f>SUM(I5210)</f>
        <v>0</v>
      </c>
      <c r="J5209" s="86">
        <f>SUM(J5210)</f>
        <v>0</v>
      </c>
      <c r="K5209" s="87">
        <f t="shared" si="4135"/>
        <v>0</v>
      </c>
      <c r="L5209" s="83">
        <f>SUM(L5210)</f>
        <v>0</v>
      </c>
      <c r="M5209" s="86">
        <f>SUM(M5210)</f>
        <v>0</v>
      </c>
      <c r="N5209" s="88">
        <f>SUM(N5210)</f>
        <v>0</v>
      </c>
      <c r="O5209" s="83">
        <f>SUM(O5210)</f>
        <v>0</v>
      </c>
      <c r="P5209" s="88">
        <f>SUM(P5210)</f>
        <v>0</v>
      </c>
      <c r="Q5209" s="177">
        <f t="shared" si="4136"/>
        <v>0</v>
      </c>
      <c r="R5209" s="88">
        <f>SUM(R5210)</f>
        <v>0</v>
      </c>
      <c r="S5209" s="88">
        <f>SUM(S5210)</f>
        <v>0</v>
      </c>
      <c r="T5209" s="178">
        <f t="shared" si="4148"/>
        <v>0</v>
      </c>
      <c r="U5209" s="157"/>
      <c r="V5209" s="83">
        <f>SUM(V5210)</f>
        <v>0</v>
      </c>
      <c r="W5209" s="88">
        <f>SUM(W5210)</f>
        <v>0</v>
      </c>
      <c r="X5209" s="177">
        <f t="shared" si="4137"/>
        <v>0</v>
      </c>
      <c r="Y5209" s="88">
        <f>SUM(Y5210)</f>
        <v>0</v>
      </c>
      <c r="Z5209" s="88">
        <f>SUM(Z5210)</f>
        <v>0</v>
      </c>
      <c r="AA5209" s="178">
        <f t="shared" si="4149"/>
        <v>0</v>
      </c>
      <c r="AB5209" s="157"/>
      <c r="AC5209" s="83">
        <f>SUM(AC5210)</f>
        <v>0</v>
      </c>
      <c r="AD5209" s="88">
        <f>SUM(AD5210)</f>
        <v>0</v>
      </c>
      <c r="AE5209" s="177">
        <f t="shared" si="4138"/>
        <v>0</v>
      </c>
      <c r="AF5209" s="88">
        <f>SUM(AF5210)</f>
        <v>0</v>
      </c>
      <c r="AG5209" s="88">
        <f>SUM(AG5210)</f>
        <v>0</v>
      </c>
      <c r="AH5209" s="178">
        <f t="shared" si="4150"/>
        <v>0</v>
      </c>
      <c r="AJ5209" s="84">
        <f t="shared" ref="AJ5209:AU5209" si="4160">SUM(AJ5210)</f>
        <v>0</v>
      </c>
      <c r="AK5209" s="86">
        <f t="shared" si="4160"/>
        <v>0</v>
      </c>
      <c r="AL5209" s="88">
        <f t="shared" si="4160"/>
        <v>0</v>
      </c>
      <c r="AM5209" s="86">
        <f t="shared" si="4160"/>
        <v>0</v>
      </c>
      <c r="AN5209" s="88">
        <f t="shared" si="4160"/>
        <v>0</v>
      </c>
      <c r="AO5209" s="86">
        <f t="shared" si="4160"/>
        <v>0</v>
      </c>
      <c r="AP5209" s="88">
        <f t="shared" si="4160"/>
        <v>0</v>
      </c>
      <c r="AQ5209" s="86">
        <f t="shared" si="4160"/>
        <v>0</v>
      </c>
      <c r="AR5209" s="88">
        <f t="shared" si="4160"/>
        <v>0</v>
      </c>
      <c r="AS5209" s="86">
        <f t="shared" si="4160"/>
        <v>0</v>
      </c>
      <c r="AT5209" s="88">
        <f t="shared" si="4160"/>
        <v>0</v>
      </c>
      <c r="AU5209" s="86">
        <f t="shared" si="4160"/>
        <v>0</v>
      </c>
      <c r="AV5209" s="86">
        <f t="shared" si="4140"/>
        <v>0</v>
      </c>
      <c r="AW5209" s="93">
        <f t="shared" si="4141"/>
        <v>0</v>
      </c>
      <c r="AY5209" s="86">
        <f t="shared" si="4142"/>
        <v>0</v>
      </c>
      <c r="AZ5209" s="86">
        <f t="shared" si="4143"/>
        <v>0</v>
      </c>
      <c r="BA5209" s="86">
        <f t="shared" si="4144"/>
        <v>0</v>
      </c>
      <c r="BB5209" s="86">
        <f t="shared" si="4145"/>
        <v>0</v>
      </c>
      <c r="BC5209" s="86">
        <f t="shared" si="4146"/>
        <v>0</v>
      </c>
      <c r="BD5209" s="86">
        <f t="shared" si="4147"/>
        <v>0</v>
      </c>
    </row>
    <row r="5210" spans="2:56" x14ac:dyDescent="0.3">
      <c r="B5210" s="169" t="s">
        <v>105</v>
      </c>
      <c r="C5210" s="248"/>
      <c r="D5210" s="249"/>
      <c r="E5210" s="172">
        <f t="shared" si="4133"/>
        <v>0</v>
      </c>
      <c r="F5210" s="248"/>
      <c r="G5210" s="249"/>
      <c r="H5210" s="172">
        <f t="shared" si="4134"/>
        <v>0</v>
      </c>
      <c r="I5210" s="248"/>
      <c r="J5210" s="250"/>
      <c r="K5210" s="174">
        <f t="shared" si="4135"/>
        <v>0</v>
      </c>
      <c r="L5210" s="248"/>
      <c r="M5210" s="250"/>
      <c r="N5210" s="251"/>
      <c r="O5210" s="248"/>
      <c r="P5210" s="251"/>
      <c r="Q5210" s="166">
        <f t="shared" si="4136"/>
        <v>0</v>
      </c>
      <c r="R5210" s="251"/>
      <c r="S5210" s="251"/>
      <c r="T5210" s="167">
        <f t="shared" si="4148"/>
        <v>0</v>
      </c>
      <c r="U5210" s="157"/>
      <c r="V5210" s="248"/>
      <c r="W5210" s="251"/>
      <c r="X5210" s="166">
        <f t="shared" si="4137"/>
        <v>0</v>
      </c>
      <c r="Y5210" s="251"/>
      <c r="Z5210" s="251"/>
      <c r="AA5210" s="167">
        <f t="shared" si="4149"/>
        <v>0</v>
      </c>
      <c r="AB5210" s="157"/>
      <c r="AC5210" s="248"/>
      <c r="AD5210" s="251"/>
      <c r="AE5210" s="166">
        <f t="shared" si="4138"/>
        <v>0</v>
      </c>
      <c r="AF5210" s="251"/>
      <c r="AG5210" s="251"/>
      <c r="AH5210" s="167">
        <f t="shared" si="4150"/>
        <v>0</v>
      </c>
      <c r="AJ5210" s="252"/>
      <c r="AK5210" s="253"/>
      <c r="AL5210" s="254"/>
      <c r="AM5210" s="253"/>
      <c r="AN5210" s="254"/>
      <c r="AO5210" s="253"/>
      <c r="AP5210" s="254"/>
      <c r="AQ5210" s="253"/>
      <c r="AR5210" s="254"/>
      <c r="AS5210" s="253"/>
      <c r="AT5210" s="254"/>
      <c r="AU5210" s="253"/>
      <c r="AV5210" s="163">
        <f t="shared" si="4140"/>
        <v>0</v>
      </c>
      <c r="AW5210" s="168">
        <f t="shared" si="4141"/>
        <v>0</v>
      </c>
      <c r="AY5210" s="163">
        <f t="shared" si="4142"/>
        <v>0</v>
      </c>
      <c r="AZ5210" s="163">
        <f t="shared" si="4143"/>
        <v>0</v>
      </c>
      <c r="BA5210" s="163">
        <f t="shared" si="4144"/>
        <v>0</v>
      </c>
      <c r="BB5210" s="163">
        <f t="shared" si="4145"/>
        <v>0</v>
      </c>
      <c r="BC5210" s="163">
        <f t="shared" si="4146"/>
        <v>0</v>
      </c>
      <c r="BD5210" s="163">
        <f t="shared" si="4147"/>
        <v>0</v>
      </c>
    </row>
    <row r="5211" spans="2:56" x14ac:dyDescent="0.3">
      <c r="B5211" s="179" t="s">
        <v>134</v>
      </c>
      <c r="C5211" s="83">
        <f>SUM(C5212)</f>
        <v>0</v>
      </c>
      <c r="D5211" s="84">
        <f>SUM(D5212)</f>
        <v>0</v>
      </c>
      <c r="E5211" s="85">
        <f t="shared" si="4133"/>
        <v>0</v>
      </c>
      <c r="F5211" s="83">
        <f>SUM(F5212)</f>
        <v>0</v>
      </c>
      <c r="G5211" s="84">
        <f>SUM(G5212)</f>
        <v>0</v>
      </c>
      <c r="H5211" s="85">
        <f t="shared" si="4134"/>
        <v>0</v>
      </c>
      <c r="I5211" s="83">
        <f>SUM(I5212)</f>
        <v>0</v>
      </c>
      <c r="J5211" s="86">
        <f>SUM(J5212)</f>
        <v>0</v>
      </c>
      <c r="K5211" s="87">
        <f t="shared" si="4135"/>
        <v>0</v>
      </c>
      <c r="L5211" s="83">
        <f>SUM(L5212)</f>
        <v>0</v>
      </c>
      <c r="M5211" s="86">
        <f>SUM(M5212)</f>
        <v>0</v>
      </c>
      <c r="N5211" s="88">
        <f>SUM(N5212)</f>
        <v>0</v>
      </c>
      <c r="O5211" s="83">
        <f>SUM(O5212)</f>
        <v>0</v>
      </c>
      <c r="P5211" s="88">
        <f>SUM(P5212)</f>
        <v>0</v>
      </c>
      <c r="Q5211" s="177">
        <f t="shared" si="4136"/>
        <v>0</v>
      </c>
      <c r="R5211" s="88">
        <f>SUM(R5212)</f>
        <v>0</v>
      </c>
      <c r="S5211" s="88">
        <f>SUM(S5212)</f>
        <v>0</v>
      </c>
      <c r="T5211" s="178">
        <f t="shared" si="4148"/>
        <v>0</v>
      </c>
      <c r="U5211" s="157"/>
      <c r="V5211" s="83">
        <f>SUM(V5212)</f>
        <v>0</v>
      </c>
      <c r="W5211" s="88">
        <f>SUM(W5212)</f>
        <v>0</v>
      </c>
      <c r="X5211" s="177">
        <f t="shared" si="4137"/>
        <v>0</v>
      </c>
      <c r="Y5211" s="88">
        <f>SUM(Y5212)</f>
        <v>0</v>
      </c>
      <c r="Z5211" s="88">
        <f>SUM(Z5212)</f>
        <v>0</v>
      </c>
      <c r="AA5211" s="178">
        <f t="shared" si="4149"/>
        <v>0</v>
      </c>
      <c r="AB5211" s="157"/>
      <c r="AC5211" s="83">
        <f>SUM(AC5212)</f>
        <v>0</v>
      </c>
      <c r="AD5211" s="88">
        <f>SUM(AD5212)</f>
        <v>0</v>
      </c>
      <c r="AE5211" s="177">
        <f t="shared" si="4138"/>
        <v>0</v>
      </c>
      <c r="AF5211" s="88">
        <f>SUM(AF5212)</f>
        <v>0</v>
      </c>
      <c r="AG5211" s="88">
        <f>SUM(AG5212)</f>
        <v>0</v>
      </c>
      <c r="AH5211" s="178">
        <f t="shared" si="4150"/>
        <v>0</v>
      </c>
      <c r="AJ5211" s="84">
        <f t="shared" ref="AJ5211:AU5211" si="4161">SUM(AJ5212)</f>
        <v>0</v>
      </c>
      <c r="AK5211" s="86">
        <f t="shared" si="4161"/>
        <v>0</v>
      </c>
      <c r="AL5211" s="88">
        <f t="shared" si="4161"/>
        <v>0</v>
      </c>
      <c r="AM5211" s="86">
        <f t="shared" si="4161"/>
        <v>0</v>
      </c>
      <c r="AN5211" s="88">
        <f t="shared" si="4161"/>
        <v>0</v>
      </c>
      <c r="AO5211" s="86">
        <f t="shared" si="4161"/>
        <v>0</v>
      </c>
      <c r="AP5211" s="88">
        <f t="shared" si="4161"/>
        <v>0</v>
      </c>
      <c r="AQ5211" s="86">
        <f t="shared" si="4161"/>
        <v>0</v>
      </c>
      <c r="AR5211" s="88">
        <f t="shared" si="4161"/>
        <v>0</v>
      </c>
      <c r="AS5211" s="86">
        <f t="shared" si="4161"/>
        <v>0</v>
      </c>
      <c r="AT5211" s="88">
        <f t="shared" si="4161"/>
        <v>0</v>
      </c>
      <c r="AU5211" s="86">
        <f t="shared" si="4161"/>
        <v>0</v>
      </c>
      <c r="AV5211" s="86">
        <f t="shared" si="4140"/>
        <v>0</v>
      </c>
      <c r="AW5211" s="93">
        <f t="shared" si="4141"/>
        <v>0</v>
      </c>
      <c r="AY5211" s="86">
        <f t="shared" si="4142"/>
        <v>0</v>
      </c>
      <c r="AZ5211" s="86">
        <f t="shared" si="4143"/>
        <v>0</v>
      </c>
      <c r="BA5211" s="86">
        <f t="shared" si="4144"/>
        <v>0</v>
      </c>
      <c r="BB5211" s="86">
        <f t="shared" si="4145"/>
        <v>0</v>
      </c>
      <c r="BC5211" s="86">
        <f t="shared" si="4146"/>
        <v>0</v>
      </c>
      <c r="BD5211" s="86">
        <f t="shared" si="4147"/>
        <v>0</v>
      </c>
    </row>
    <row r="5212" spans="2:56" x14ac:dyDescent="0.3">
      <c r="B5212" s="169" t="s">
        <v>135</v>
      </c>
      <c r="C5212" s="248"/>
      <c r="D5212" s="249"/>
      <c r="E5212" s="172">
        <f t="shared" si="4133"/>
        <v>0</v>
      </c>
      <c r="F5212" s="248"/>
      <c r="G5212" s="249"/>
      <c r="H5212" s="172">
        <f t="shared" si="4134"/>
        <v>0</v>
      </c>
      <c r="I5212" s="248"/>
      <c r="J5212" s="250"/>
      <c r="K5212" s="174">
        <f t="shared" si="4135"/>
        <v>0</v>
      </c>
      <c r="L5212" s="248"/>
      <c r="M5212" s="250"/>
      <c r="N5212" s="251"/>
      <c r="O5212" s="248"/>
      <c r="P5212" s="251"/>
      <c r="Q5212" s="166">
        <f t="shared" si="4136"/>
        <v>0</v>
      </c>
      <c r="R5212" s="251"/>
      <c r="S5212" s="251"/>
      <c r="T5212" s="167">
        <f t="shared" si="4148"/>
        <v>0</v>
      </c>
      <c r="U5212" s="157"/>
      <c r="V5212" s="248"/>
      <c r="W5212" s="251"/>
      <c r="X5212" s="166">
        <f t="shared" si="4137"/>
        <v>0</v>
      </c>
      <c r="Y5212" s="251"/>
      <c r="Z5212" s="251"/>
      <c r="AA5212" s="167">
        <f t="shared" si="4149"/>
        <v>0</v>
      </c>
      <c r="AB5212" s="157"/>
      <c r="AC5212" s="248"/>
      <c r="AD5212" s="251"/>
      <c r="AE5212" s="166">
        <f t="shared" si="4138"/>
        <v>0</v>
      </c>
      <c r="AF5212" s="251"/>
      <c r="AG5212" s="251"/>
      <c r="AH5212" s="167">
        <f t="shared" si="4150"/>
        <v>0</v>
      </c>
      <c r="AJ5212" s="252"/>
      <c r="AK5212" s="253"/>
      <c r="AL5212" s="254"/>
      <c r="AM5212" s="253"/>
      <c r="AN5212" s="254"/>
      <c r="AO5212" s="253"/>
      <c r="AP5212" s="254"/>
      <c r="AQ5212" s="253"/>
      <c r="AR5212" s="254"/>
      <c r="AS5212" s="253"/>
      <c r="AT5212" s="254"/>
      <c r="AU5212" s="253"/>
      <c r="AV5212" s="163">
        <f t="shared" si="4140"/>
        <v>0</v>
      </c>
      <c r="AW5212" s="168">
        <f t="shared" si="4141"/>
        <v>0</v>
      </c>
      <c r="AY5212" s="163">
        <f t="shared" si="4142"/>
        <v>0</v>
      </c>
      <c r="AZ5212" s="163">
        <f t="shared" si="4143"/>
        <v>0</v>
      </c>
      <c r="BA5212" s="163">
        <f t="shared" si="4144"/>
        <v>0</v>
      </c>
      <c r="BB5212" s="163">
        <f t="shared" si="4145"/>
        <v>0</v>
      </c>
      <c r="BC5212" s="163">
        <f t="shared" si="4146"/>
        <v>0</v>
      </c>
      <c r="BD5212" s="163">
        <f t="shared" si="4147"/>
        <v>0</v>
      </c>
    </row>
    <row r="5213" spans="2:56" x14ac:dyDescent="0.3">
      <c r="B5213" s="179" t="s">
        <v>136</v>
      </c>
      <c r="C5213" s="83">
        <f>SUM(C5214)</f>
        <v>0</v>
      </c>
      <c r="D5213" s="84">
        <f>SUM(D5214)</f>
        <v>0</v>
      </c>
      <c r="E5213" s="85">
        <f t="shared" si="4133"/>
        <v>0</v>
      </c>
      <c r="F5213" s="83">
        <f>SUM(F5214)</f>
        <v>0</v>
      </c>
      <c r="G5213" s="84">
        <f>SUM(G5214)</f>
        <v>0</v>
      </c>
      <c r="H5213" s="85">
        <f t="shared" si="4134"/>
        <v>0</v>
      </c>
      <c r="I5213" s="83">
        <f>SUM(I5214)</f>
        <v>0</v>
      </c>
      <c r="J5213" s="86">
        <f>SUM(J5214)</f>
        <v>0</v>
      </c>
      <c r="K5213" s="87">
        <f t="shared" si="4135"/>
        <v>0</v>
      </c>
      <c r="L5213" s="83">
        <f>SUM(L5214)</f>
        <v>0</v>
      </c>
      <c r="M5213" s="86">
        <f>SUM(M5214)</f>
        <v>0</v>
      </c>
      <c r="N5213" s="88">
        <f>SUM(N5214)</f>
        <v>0</v>
      </c>
      <c r="O5213" s="83">
        <f>SUM(O5214)</f>
        <v>0</v>
      </c>
      <c r="P5213" s="88">
        <f>SUM(P5214)</f>
        <v>0</v>
      </c>
      <c r="Q5213" s="177">
        <f t="shared" si="4136"/>
        <v>0</v>
      </c>
      <c r="R5213" s="88">
        <f>SUM(R5214)</f>
        <v>0</v>
      </c>
      <c r="S5213" s="88">
        <f>SUM(S5214)</f>
        <v>0</v>
      </c>
      <c r="T5213" s="178">
        <f t="shared" si="4148"/>
        <v>0</v>
      </c>
      <c r="U5213" s="157"/>
      <c r="V5213" s="83">
        <f>SUM(V5214)</f>
        <v>0</v>
      </c>
      <c r="W5213" s="88">
        <f>SUM(W5214)</f>
        <v>0</v>
      </c>
      <c r="X5213" s="177">
        <f t="shared" si="4137"/>
        <v>0</v>
      </c>
      <c r="Y5213" s="88">
        <f>SUM(Y5214)</f>
        <v>0</v>
      </c>
      <c r="Z5213" s="88">
        <f>SUM(Z5214)</f>
        <v>0</v>
      </c>
      <c r="AA5213" s="178">
        <f t="shared" si="4149"/>
        <v>0</v>
      </c>
      <c r="AB5213" s="157"/>
      <c r="AC5213" s="83">
        <f>SUM(AC5214)</f>
        <v>0</v>
      </c>
      <c r="AD5213" s="88">
        <f>SUM(AD5214)</f>
        <v>0</v>
      </c>
      <c r="AE5213" s="177">
        <f t="shared" si="4138"/>
        <v>0</v>
      </c>
      <c r="AF5213" s="88">
        <f>SUM(AF5214)</f>
        <v>0</v>
      </c>
      <c r="AG5213" s="88">
        <f>SUM(AG5214)</f>
        <v>0</v>
      </c>
      <c r="AH5213" s="178">
        <f t="shared" si="4150"/>
        <v>0</v>
      </c>
      <c r="AJ5213" s="84">
        <f t="shared" ref="AJ5213:AU5213" si="4162">SUM(AJ5214)</f>
        <v>0</v>
      </c>
      <c r="AK5213" s="86">
        <f t="shared" si="4162"/>
        <v>0</v>
      </c>
      <c r="AL5213" s="88">
        <f t="shared" si="4162"/>
        <v>0</v>
      </c>
      <c r="AM5213" s="86">
        <f t="shared" si="4162"/>
        <v>0</v>
      </c>
      <c r="AN5213" s="88">
        <f t="shared" si="4162"/>
        <v>0</v>
      </c>
      <c r="AO5213" s="86">
        <f t="shared" si="4162"/>
        <v>0</v>
      </c>
      <c r="AP5213" s="88">
        <f t="shared" si="4162"/>
        <v>0</v>
      </c>
      <c r="AQ5213" s="86">
        <f t="shared" si="4162"/>
        <v>0</v>
      </c>
      <c r="AR5213" s="88">
        <f t="shared" si="4162"/>
        <v>0</v>
      </c>
      <c r="AS5213" s="86">
        <f t="shared" si="4162"/>
        <v>0</v>
      </c>
      <c r="AT5213" s="88">
        <f t="shared" si="4162"/>
        <v>0</v>
      </c>
      <c r="AU5213" s="86">
        <f t="shared" si="4162"/>
        <v>0</v>
      </c>
      <c r="AV5213" s="86">
        <f t="shared" si="4140"/>
        <v>0</v>
      </c>
      <c r="AW5213" s="93">
        <f t="shared" si="4141"/>
        <v>0</v>
      </c>
      <c r="AY5213" s="86">
        <f t="shared" si="4142"/>
        <v>0</v>
      </c>
      <c r="AZ5213" s="86">
        <f t="shared" si="4143"/>
        <v>0</v>
      </c>
      <c r="BA5213" s="86">
        <f t="shared" si="4144"/>
        <v>0</v>
      </c>
      <c r="BB5213" s="86">
        <f t="shared" si="4145"/>
        <v>0</v>
      </c>
      <c r="BC5213" s="86">
        <f t="shared" si="4146"/>
        <v>0</v>
      </c>
      <c r="BD5213" s="86">
        <f t="shared" si="4147"/>
        <v>0</v>
      </c>
    </row>
    <row r="5214" spans="2:56" x14ac:dyDescent="0.3">
      <c r="B5214" s="169" t="s">
        <v>105</v>
      </c>
      <c r="C5214" s="248"/>
      <c r="D5214" s="249"/>
      <c r="E5214" s="172">
        <f t="shared" si="4133"/>
        <v>0</v>
      </c>
      <c r="F5214" s="248"/>
      <c r="G5214" s="249"/>
      <c r="H5214" s="172">
        <f t="shared" si="4134"/>
        <v>0</v>
      </c>
      <c r="I5214" s="248"/>
      <c r="J5214" s="250"/>
      <c r="K5214" s="174">
        <f t="shared" si="4135"/>
        <v>0</v>
      </c>
      <c r="L5214" s="248"/>
      <c r="M5214" s="250"/>
      <c r="N5214" s="251"/>
      <c r="O5214" s="248"/>
      <c r="P5214" s="251"/>
      <c r="Q5214" s="166">
        <f t="shared" si="4136"/>
        <v>0</v>
      </c>
      <c r="R5214" s="251"/>
      <c r="S5214" s="251"/>
      <c r="T5214" s="167">
        <f t="shared" si="4148"/>
        <v>0</v>
      </c>
      <c r="U5214" s="157"/>
      <c r="V5214" s="248"/>
      <c r="W5214" s="251"/>
      <c r="X5214" s="166">
        <f t="shared" si="4137"/>
        <v>0</v>
      </c>
      <c r="Y5214" s="251"/>
      <c r="Z5214" s="251"/>
      <c r="AA5214" s="167">
        <f t="shared" si="4149"/>
        <v>0</v>
      </c>
      <c r="AB5214" s="157"/>
      <c r="AC5214" s="248"/>
      <c r="AD5214" s="251"/>
      <c r="AE5214" s="166">
        <f t="shared" si="4138"/>
        <v>0</v>
      </c>
      <c r="AF5214" s="251"/>
      <c r="AG5214" s="251"/>
      <c r="AH5214" s="167">
        <f t="shared" si="4150"/>
        <v>0</v>
      </c>
      <c r="AJ5214" s="252"/>
      <c r="AK5214" s="253"/>
      <c r="AL5214" s="254"/>
      <c r="AM5214" s="253"/>
      <c r="AN5214" s="254"/>
      <c r="AO5214" s="253"/>
      <c r="AP5214" s="254"/>
      <c r="AQ5214" s="253"/>
      <c r="AR5214" s="254"/>
      <c r="AS5214" s="253"/>
      <c r="AT5214" s="254"/>
      <c r="AU5214" s="253"/>
      <c r="AV5214" s="163">
        <f t="shared" si="4140"/>
        <v>0</v>
      </c>
      <c r="AW5214" s="168">
        <f t="shared" si="4141"/>
        <v>0</v>
      </c>
      <c r="AY5214" s="163">
        <f t="shared" si="4142"/>
        <v>0</v>
      </c>
      <c r="AZ5214" s="163">
        <f t="shared" si="4143"/>
        <v>0</v>
      </c>
      <c r="BA5214" s="163">
        <f t="shared" si="4144"/>
        <v>0</v>
      </c>
      <c r="BB5214" s="163">
        <f t="shared" si="4145"/>
        <v>0</v>
      </c>
      <c r="BC5214" s="163">
        <f t="shared" si="4146"/>
        <v>0</v>
      </c>
      <c r="BD5214" s="163">
        <f t="shared" si="4147"/>
        <v>0</v>
      </c>
    </row>
    <row r="5215" spans="2:56" x14ac:dyDescent="0.3">
      <c r="B5215" s="179" t="s">
        <v>137</v>
      </c>
      <c r="C5215" s="83">
        <f>SUM(C5216)</f>
        <v>0</v>
      </c>
      <c r="D5215" s="84">
        <f>SUM(D5216)</f>
        <v>0</v>
      </c>
      <c r="E5215" s="85">
        <f t="shared" si="4133"/>
        <v>0</v>
      </c>
      <c r="F5215" s="83">
        <f>SUM(F5216)</f>
        <v>0</v>
      </c>
      <c r="G5215" s="84">
        <f>SUM(G5216)</f>
        <v>0</v>
      </c>
      <c r="H5215" s="85">
        <f t="shared" si="4134"/>
        <v>0</v>
      </c>
      <c r="I5215" s="83">
        <f>SUM(I5216)</f>
        <v>0</v>
      </c>
      <c r="J5215" s="86">
        <f>SUM(J5216)</f>
        <v>0</v>
      </c>
      <c r="K5215" s="87">
        <f t="shared" si="4135"/>
        <v>0</v>
      </c>
      <c r="L5215" s="83">
        <f>SUM(L5216)</f>
        <v>0</v>
      </c>
      <c r="M5215" s="86">
        <f>SUM(M5216)</f>
        <v>0</v>
      </c>
      <c r="N5215" s="88">
        <f>SUM(N5216)</f>
        <v>0</v>
      </c>
      <c r="O5215" s="83">
        <f>SUM(O5216)</f>
        <v>0</v>
      </c>
      <c r="P5215" s="88">
        <f>SUM(P5216)</f>
        <v>0</v>
      </c>
      <c r="Q5215" s="177">
        <f t="shared" si="4136"/>
        <v>0</v>
      </c>
      <c r="R5215" s="88">
        <f>SUM(R5216)</f>
        <v>0</v>
      </c>
      <c r="S5215" s="88">
        <f>SUM(S5216)</f>
        <v>0</v>
      </c>
      <c r="T5215" s="178">
        <f t="shared" si="4148"/>
        <v>0</v>
      </c>
      <c r="U5215" s="157"/>
      <c r="V5215" s="83">
        <f>SUM(V5216)</f>
        <v>0</v>
      </c>
      <c r="W5215" s="88">
        <f>SUM(W5216)</f>
        <v>0</v>
      </c>
      <c r="X5215" s="177">
        <f t="shared" si="4137"/>
        <v>0</v>
      </c>
      <c r="Y5215" s="88">
        <f>SUM(Y5216)</f>
        <v>0</v>
      </c>
      <c r="Z5215" s="88">
        <f>SUM(Z5216)</f>
        <v>0</v>
      </c>
      <c r="AA5215" s="178">
        <f t="shared" si="4149"/>
        <v>0</v>
      </c>
      <c r="AB5215" s="157"/>
      <c r="AC5215" s="83">
        <f>SUM(AC5216)</f>
        <v>0</v>
      </c>
      <c r="AD5215" s="88">
        <f>SUM(AD5216)</f>
        <v>0</v>
      </c>
      <c r="AE5215" s="177">
        <f t="shared" si="4138"/>
        <v>0</v>
      </c>
      <c r="AF5215" s="88">
        <f>SUM(AF5216)</f>
        <v>0</v>
      </c>
      <c r="AG5215" s="88">
        <f>SUM(AG5216)</f>
        <v>0</v>
      </c>
      <c r="AH5215" s="178">
        <f t="shared" si="4150"/>
        <v>0</v>
      </c>
      <c r="AJ5215" s="84">
        <f t="shared" ref="AJ5215:AU5215" si="4163">SUM(AJ5216)</f>
        <v>0</v>
      </c>
      <c r="AK5215" s="86">
        <f t="shared" si="4163"/>
        <v>0</v>
      </c>
      <c r="AL5215" s="88">
        <f t="shared" si="4163"/>
        <v>0</v>
      </c>
      <c r="AM5215" s="86">
        <f t="shared" si="4163"/>
        <v>0</v>
      </c>
      <c r="AN5215" s="88">
        <f t="shared" si="4163"/>
        <v>0</v>
      </c>
      <c r="AO5215" s="86">
        <f t="shared" si="4163"/>
        <v>0</v>
      </c>
      <c r="AP5215" s="88">
        <f t="shared" si="4163"/>
        <v>0</v>
      </c>
      <c r="AQ5215" s="86">
        <f t="shared" si="4163"/>
        <v>0</v>
      </c>
      <c r="AR5215" s="88">
        <f t="shared" si="4163"/>
        <v>0</v>
      </c>
      <c r="AS5215" s="86">
        <f t="shared" si="4163"/>
        <v>0</v>
      </c>
      <c r="AT5215" s="88">
        <f t="shared" si="4163"/>
        <v>0</v>
      </c>
      <c r="AU5215" s="86">
        <f t="shared" si="4163"/>
        <v>0</v>
      </c>
      <c r="AV5215" s="86">
        <f t="shared" si="4140"/>
        <v>0</v>
      </c>
      <c r="AW5215" s="93">
        <f t="shared" si="4141"/>
        <v>0</v>
      </c>
      <c r="AY5215" s="86">
        <f t="shared" si="4142"/>
        <v>0</v>
      </c>
      <c r="AZ5215" s="86">
        <f t="shared" si="4143"/>
        <v>0</v>
      </c>
      <c r="BA5215" s="86">
        <f t="shared" si="4144"/>
        <v>0</v>
      </c>
      <c r="BB5215" s="86">
        <f t="shared" si="4145"/>
        <v>0</v>
      </c>
      <c r="BC5215" s="86">
        <f t="shared" si="4146"/>
        <v>0</v>
      </c>
      <c r="BD5215" s="86">
        <f t="shared" si="4147"/>
        <v>0</v>
      </c>
    </row>
    <row r="5216" spans="2:56" x14ac:dyDescent="0.3">
      <c r="B5216" s="169" t="s">
        <v>105</v>
      </c>
      <c r="C5216" s="248"/>
      <c r="D5216" s="249"/>
      <c r="E5216" s="172">
        <f t="shared" si="4133"/>
        <v>0</v>
      </c>
      <c r="F5216" s="248"/>
      <c r="G5216" s="249"/>
      <c r="H5216" s="172">
        <f t="shared" si="4134"/>
        <v>0</v>
      </c>
      <c r="I5216" s="248"/>
      <c r="J5216" s="250"/>
      <c r="K5216" s="174">
        <f t="shared" si="4135"/>
        <v>0</v>
      </c>
      <c r="L5216" s="248"/>
      <c r="M5216" s="250"/>
      <c r="N5216" s="251"/>
      <c r="O5216" s="248"/>
      <c r="P5216" s="251"/>
      <c r="Q5216" s="166">
        <f t="shared" si="4136"/>
        <v>0</v>
      </c>
      <c r="R5216" s="251"/>
      <c r="S5216" s="251"/>
      <c r="T5216" s="167">
        <f t="shared" si="4148"/>
        <v>0</v>
      </c>
      <c r="U5216" s="157"/>
      <c r="V5216" s="248"/>
      <c r="W5216" s="251"/>
      <c r="X5216" s="166">
        <f t="shared" si="4137"/>
        <v>0</v>
      </c>
      <c r="Y5216" s="251"/>
      <c r="Z5216" s="251"/>
      <c r="AA5216" s="167">
        <f t="shared" si="4149"/>
        <v>0</v>
      </c>
      <c r="AB5216" s="157"/>
      <c r="AC5216" s="248"/>
      <c r="AD5216" s="251"/>
      <c r="AE5216" s="166">
        <f t="shared" si="4138"/>
        <v>0</v>
      </c>
      <c r="AF5216" s="251"/>
      <c r="AG5216" s="251"/>
      <c r="AH5216" s="167">
        <f t="shared" si="4150"/>
        <v>0</v>
      </c>
      <c r="AJ5216" s="252"/>
      <c r="AK5216" s="253"/>
      <c r="AL5216" s="254"/>
      <c r="AM5216" s="253"/>
      <c r="AN5216" s="254"/>
      <c r="AO5216" s="253"/>
      <c r="AP5216" s="254"/>
      <c r="AQ5216" s="253"/>
      <c r="AR5216" s="254"/>
      <c r="AS5216" s="253"/>
      <c r="AT5216" s="254"/>
      <c r="AU5216" s="253"/>
      <c r="AV5216" s="163">
        <f t="shared" si="4140"/>
        <v>0</v>
      </c>
      <c r="AW5216" s="168">
        <f t="shared" si="4141"/>
        <v>0</v>
      </c>
      <c r="AY5216" s="163">
        <f t="shared" si="4142"/>
        <v>0</v>
      </c>
      <c r="AZ5216" s="163">
        <f t="shared" si="4143"/>
        <v>0</v>
      </c>
      <c r="BA5216" s="163">
        <f t="shared" si="4144"/>
        <v>0</v>
      </c>
      <c r="BB5216" s="163">
        <f t="shared" si="4145"/>
        <v>0</v>
      </c>
      <c r="BC5216" s="163">
        <f t="shared" si="4146"/>
        <v>0</v>
      </c>
      <c r="BD5216" s="163">
        <f t="shared" si="4147"/>
        <v>0</v>
      </c>
    </row>
    <row r="5217" spans="2:56" x14ac:dyDescent="0.3">
      <c r="B5217" s="179" t="s">
        <v>138</v>
      </c>
      <c r="C5217" s="83">
        <f>SUM(C5218)</f>
        <v>0</v>
      </c>
      <c r="D5217" s="84">
        <f>SUM(D5218)</f>
        <v>0</v>
      </c>
      <c r="E5217" s="85">
        <f t="shared" si="4133"/>
        <v>0</v>
      </c>
      <c r="F5217" s="83">
        <f>SUM(F5218)</f>
        <v>0</v>
      </c>
      <c r="G5217" s="84">
        <f>SUM(G5218)</f>
        <v>0</v>
      </c>
      <c r="H5217" s="85">
        <f t="shared" si="4134"/>
        <v>0</v>
      </c>
      <c r="I5217" s="83">
        <f>SUM(I5218)</f>
        <v>0</v>
      </c>
      <c r="J5217" s="86">
        <f>SUM(J5218)</f>
        <v>0</v>
      </c>
      <c r="K5217" s="87">
        <f t="shared" si="4135"/>
        <v>0</v>
      </c>
      <c r="L5217" s="83">
        <f>SUM(L5218)</f>
        <v>0</v>
      </c>
      <c r="M5217" s="86">
        <f>SUM(M5218)</f>
        <v>0</v>
      </c>
      <c r="N5217" s="88">
        <f>SUM(N5218)</f>
        <v>0</v>
      </c>
      <c r="O5217" s="83">
        <f>SUM(O5218)</f>
        <v>0</v>
      </c>
      <c r="P5217" s="88">
        <f>SUM(P5218)</f>
        <v>0</v>
      </c>
      <c r="Q5217" s="177">
        <f t="shared" si="4136"/>
        <v>0</v>
      </c>
      <c r="R5217" s="88">
        <f>SUM(R5218)</f>
        <v>0</v>
      </c>
      <c r="S5217" s="88">
        <f>SUM(S5218)</f>
        <v>0</v>
      </c>
      <c r="T5217" s="178">
        <f t="shared" si="4148"/>
        <v>0</v>
      </c>
      <c r="U5217" s="157"/>
      <c r="V5217" s="83">
        <f>SUM(V5218)</f>
        <v>0</v>
      </c>
      <c r="W5217" s="88">
        <f>SUM(W5218)</f>
        <v>0</v>
      </c>
      <c r="X5217" s="177">
        <f t="shared" si="4137"/>
        <v>0</v>
      </c>
      <c r="Y5217" s="88">
        <f>SUM(Y5218)</f>
        <v>0</v>
      </c>
      <c r="Z5217" s="88">
        <f>SUM(Z5218)</f>
        <v>0</v>
      </c>
      <c r="AA5217" s="178">
        <f t="shared" si="4149"/>
        <v>0</v>
      </c>
      <c r="AB5217" s="157"/>
      <c r="AC5217" s="83">
        <f>SUM(AC5218)</f>
        <v>0</v>
      </c>
      <c r="AD5217" s="88">
        <f>SUM(AD5218)</f>
        <v>0</v>
      </c>
      <c r="AE5217" s="177">
        <f t="shared" si="4138"/>
        <v>0</v>
      </c>
      <c r="AF5217" s="88">
        <f>SUM(AF5218)</f>
        <v>0</v>
      </c>
      <c r="AG5217" s="88">
        <f>SUM(AG5218)</f>
        <v>0</v>
      </c>
      <c r="AH5217" s="178">
        <f t="shared" si="4150"/>
        <v>0</v>
      </c>
      <c r="AJ5217" s="84">
        <f t="shared" ref="AJ5217:AU5217" si="4164">SUM(AJ5218)</f>
        <v>0</v>
      </c>
      <c r="AK5217" s="86">
        <f t="shared" si="4164"/>
        <v>0</v>
      </c>
      <c r="AL5217" s="88">
        <f t="shared" si="4164"/>
        <v>0</v>
      </c>
      <c r="AM5217" s="86">
        <f t="shared" si="4164"/>
        <v>0</v>
      </c>
      <c r="AN5217" s="88">
        <f t="shared" si="4164"/>
        <v>0</v>
      </c>
      <c r="AO5217" s="86">
        <f t="shared" si="4164"/>
        <v>0</v>
      </c>
      <c r="AP5217" s="88">
        <f t="shared" si="4164"/>
        <v>0</v>
      </c>
      <c r="AQ5217" s="86">
        <f t="shared" si="4164"/>
        <v>0</v>
      </c>
      <c r="AR5217" s="88">
        <f t="shared" si="4164"/>
        <v>0</v>
      </c>
      <c r="AS5217" s="86">
        <f t="shared" si="4164"/>
        <v>0</v>
      </c>
      <c r="AT5217" s="88">
        <f t="shared" si="4164"/>
        <v>0</v>
      </c>
      <c r="AU5217" s="86">
        <f t="shared" si="4164"/>
        <v>0</v>
      </c>
      <c r="AV5217" s="86">
        <f t="shared" si="4140"/>
        <v>0</v>
      </c>
      <c r="AW5217" s="93">
        <f t="shared" si="4141"/>
        <v>0</v>
      </c>
      <c r="AY5217" s="86">
        <f t="shared" si="4142"/>
        <v>0</v>
      </c>
      <c r="AZ5217" s="86">
        <f t="shared" si="4143"/>
        <v>0</v>
      </c>
      <c r="BA5217" s="86">
        <f t="shared" si="4144"/>
        <v>0</v>
      </c>
      <c r="BB5217" s="86">
        <f t="shared" si="4145"/>
        <v>0</v>
      </c>
      <c r="BC5217" s="86">
        <f t="shared" si="4146"/>
        <v>0</v>
      </c>
      <c r="BD5217" s="86">
        <f t="shared" si="4147"/>
        <v>0</v>
      </c>
    </row>
    <row r="5218" spans="2:56" x14ac:dyDescent="0.3">
      <c r="B5218" s="169" t="s">
        <v>139</v>
      </c>
      <c r="C5218" s="248"/>
      <c r="D5218" s="249"/>
      <c r="E5218" s="172">
        <f t="shared" si="4133"/>
        <v>0</v>
      </c>
      <c r="F5218" s="248"/>
      <c r="G5218" s="249"/>
      <c r="H5218" s="172">
        <f t="shared" si="4134"/>
        <v>0</v>
      </c>
      <c r="I5218" s="248"/>
      <c r="J5218" s="250"/>
      <c r="K5218" s="174">
        <f t="shared" si="4135"/>
        <v>0</v>
      </c>
      <c r="L5218" s="248"/>
      <c r="M5218" s="250"/>
      <c r="N5218" s="251"/>
      <c r="O5218" s="248"/>
      <c r="P5218" s="251"/>
      <c r="Q5218" s="166">
        <f t="shared" si="4136"/>
        <v>0</v>
      </c>
      <c r="R5218" s="251"/>
      <c r="S5218" s="251"/>
      <c r="T5218" s="167">
        <f t="shared" si="4148"/>
        <v>0</v>
      </c>
      <c r="U5218" s="157"/>
      <c r="V5218" s="248"/>
      <c r="W5218" s="251"/>
      <c r="X5218" s="166">
        <f t="shared" si="4137"/>
        <v>0</v>
      </c>
      <c r="Y5218" s="251"/>
      <c r="Z5218" s="251"/>
      <c r="AA5218" s="167">
        <f t="shared" si="4149"/>
        <v>0</v>
      </c>
      <c r="AB5218" s="157"/>
      <c r="AC5218" s="248"/>
      <c r="AD5218" s="251"/>
      <c r="AE5218" s="166">
        <f t="shared" si="4138"/>
        <v>0</v>
      </c>
      <c r="AF5218" s="251"/>
      <c r="AG5218" s="251"/>
      <c r="AH5218" s="167">
        <f t="shared" si="4150"/>
        <v>0</v>
      </c>
      <c r="AJ5218" s="252"/>
      <c r="AK5218" s="253"/>
      <c r="AL5218" s="254"/>
      <c r="AM5218" s="253"/>
      <c r="AN5218" s="254"/>
      <c r="AO5218" s="253"/>
      <c r="AP5218" s="254"/>
      <c r="AQ5218" s="253"/>
      <c r="AR5218" s="254"/>
      <c r="AS5218" s="253"/>
      <c r="AT5218" s="254"/>
      <c r="AU5218" s="253"/>
      <c r="AV5218" s="163">
        <f t="shared" si="4140"/>
        <v>0</v>
      </c>
      <c r="AW5218" s="168">
        <f t="shared" si="4141"/>
        <v>0</v>
      </c>
      <c r="AY5218" s="163">
        <f t="shared" si="4142"/>
        <v>0</v>
      </c>
      <c r="AZ5218" s="163">
        <f t="shared" si="4143"/>
        <v>0</v>
      </c>
      <c r="BA5218" s="163">
        <f t="shared" si="4144"/>
        <v>0</v>
      </c>
      <c r="BB5218" s="163">
        <f t="shared" si="4145"/>
        <v>0</v>
      </c>
      <c r="BC5218" s="163">
        <f t="shared" si="4146"/>
        <v>0</v>
      </c>
      <c r="BD5218" s="163">
        <f t="shared" si="4147"/>
        <v>0</v>
      </c>
    </row>
    <row r="5219" spans="2:56" x14ac:dyDescent="0.3">
      <c r="B5219" s="179" t="s">
        <v>140</v>
      </c>
      <c r="C5219" s="83">
        <f>SUM(C5220:C5228)</f>
        <v>0</v>
      </c>
      <c r="D5219" s="84">
        <f>SUM(D5220:D5228)</f>
        <v>0</v>
      </c>
      <c r="E5219" s="85">
        <f t="shared" si="4133"/>
        <v>0</v>
      </c>
      <c r="F5219" s="83">
        <f>SUM(F5220:F5228)</f>
        <v>0</v>
      </c>
      <c r="G5219" s="84">
        <f>SUM(G5220:G5228)</f>
        <v>0</v>
      </c>
      <c r="H5219" s="85">
        <f t="shared" si="4134"/>
        <v>0</v>
      </c>
      <c r="I5219" s="83">
        <f>SUM(I5220:I5228)</f>
        <v>0</v>
      </c>
      <c r="J5219" s="86">
        <f>SUM(J5220:J5228)</f>
        <v>0</v>
      </c>
      <c r="K5219" s="87">
        <f t="shared" si="4135"/>
        <v>0</v>
      </c>
      <c r="L5219" s="83">
        <f>SUM(L5220:L5228)</f>
        <v>0</v>
      </c>
      <c r="M5219" s="86">
        <f>SUM(M5220:M5228)</f>
        <v>0</v>
      </c>
      <c r="N5219" s="88">
        <f>SUM(N5220:N5228)</f>
        <v>0</v>
      </c>
      <c r="O5219" s="83">
        <f>SUM(O5220:O5228)</f>
        <v>0</v>
      </c>
      <c r="P5219" s="88">
        <f>SUM(P5220:P5228)</f>
        <v>0</v>
      </c>
      <c r="Q5219" s="177">
        <f t="shared" si="4136"/>
        <v>0</v>
      </c>
      <c r="R5219" s="88">
        <f>SUM(R5220:R5228)</f>
        <v>0</v>
      </c>
      <c r="S5219" s="88">
        <f>SUM(S5220:S5228)</f>
        <v>0</v>
      </c>
      <c r="T5219" s="178">
        <f t="shared" si="4148"/>
        <v>0</v>
      </c>
      <c r="U5219" s="157"/>
      <c r="V5219" s="83">
        <f>SUM(V5220:V5228)</f>
        <v>0</v>
      </c>
      <c r="W5219" s="88">
        <f>SUM(W5220:W5228)</f>
        <v>0</v>
      </c>
      <c r="X5219" s="177">
        <f t="shared" si="4137"/>
        <v>0</v>
      </c>
      <c r="Y5219" s="88">
        <f>SUM(Y5220:Y5228)</f>
        <v>0</v>
      </c>
      <c r="Z5219" s="88">
        <f>SUM(Z5220:Z5228)</f>
        <v>0</v>
      </c>
      <c r="AA5219" s="178">
        <f t="shared" si="4149"/>
        <v>0</v>
      </c>
      <c r="AB5219" s="157"/>
      <c r="AC5219" s="83">
        <f>SUM(AC5220:AC5228)</f>
        <v>0</v>
      </c>
      <c r="AD5219" s="88">
        <f>SUM(AD5220:AD5228)</f>
        <v>0</v>
      </c>
      <c r="AE5219" s="177">
        <f t="shared" si="4138"/>
        <v>0</v>
      </c>
      <c r="AF5219" s="88">
        <f>SUM(AF5220:AF5228)</f>
        <v>0</v>
      </c>
      <c r="AG5219" s="88">
        <f>SUM(AG5220:AG5228)</f>
        <v>0</v>
      </c>
      <c r="AH5219" s="178">
        <f t="shared" si="4150"/>
        <v>0</v>
      </c>
      <c r="AJ5219" s="84">
        <f t="shared" ref="AJ5219:AU5219" si="4165">SUM(AJ5220:AJ5228)</f>
        <v>0</v>
      </c>
      <c r="AK5219" s="86">
        <f t="shared" si="4165"/>
        <v>0</v>
      </c>
      <c r="AL5219" s="88">
        <f t="shared" si="4165"/>
        <v>0</v>
      </c>
      <c r="AM5219" s="86">
        <f t="shared" si="4165"/>
        <v>0</v>
      </c>
      <c r="AN5219" s="88">
        <f t="shared" si="4165"/>
        <v>0</v>
      </c>
      <c r="AO5219" s="86">
        <f t="shared" si="4165"/>
        <v>0</v>
      </c>
      <c r="AP5219" s="88">
        <f t="shared" si="4165"/>
        <v>0</v>
      </c>
      <c r="AQ5219" s="86">
        <f t="shared" si="4165"/>
        <v>0</v>
      </c>
      <c r="AR5219" s="88">
        <f t="shared" si="4165"/>
        <v>0</v>
      </c>
      <c r="AS5219" s="86">
        <f t="shared" si="4165"/>
        <v>0</v>
      </c>
      <c r="AT5219" s="88">
        <f t="shared" si="4165"/>
        <v>0</v>
      </c>
      <c r="AU5219" s="86">
        <f t="shared" si="4165"/>
        <v>0</v>
      </c>
      <c r="AV5219" s="86">
        <f t="shared" si="4140"/>
        <v>0</v>
      </c>
      <c r="AW5219" s="93">
        <f t="shared" si="4141"/>
        <v>0</v>
      </c>
      <c r="AY5219" s="86">
        <f t="shared" si="4142"/>
        <v>0</v>
      </c>
      <c r="AZ5219" s="86">
        <f t="shared" si="4143"/>
        <v>0</v>
      </c>
      <c r="BA5219" s="86">
        <f t="shared" si="4144"/>
        <v>0</v>
      </c>
      <c r="BB5219" s="86">
        <f t="shared" si="4145"/>
        <v>0</v>
      </c>
      <c r="BC5219" s="86">
        <f t="shared" si="4146"/>
        <v>0</v>
      </c>
      <c r="BD5219" s="86">
        <f t="shared" si="4147"/>
        <v>0</v>
      </c>
    </row>
    <row r="5220" spans="2:56" x14ac:dyDescent="0.3">
      <c r="B5220" s="169" t="s">
        <v>141</v>
      </c>
      <c r="C5220" s="248"/>
      <c r="D5220" s="249"/>
      <c r="E5220" s="172">
        <f t="shared" si="4133"/>
        <v>0</v>
      </c>
      <c r="F5220" s="248"/>
      <c r="G5220" s="249"/>
      <c r="H5220" s="172">
        <f t="shared" si="4134"/>
        <v>0</v>
      </c>
      <c r="I5220" s="248"/>
      <c r="J5220" s="250"/>
      <c r="K5220" s="174">
        <f t="shared" si="4135"/>
        <v>0</v>
      </c>
      <c r="L5220" s="248"/>
      <c r="M5220" s="250"/>
      <c r="N5220" s="251"/>
      <c r="O5220" s="248"/>
      <c r="P5220" s="251"/>
      <c r="Q5220" s="166">
        <f t="shared" si="4136"/>
        <v>0</v>
      </c>
      <c r="R5220" s="251"/>
      <c r="S5220" s="251"/>
      <c r="T5220" s="167">
        <f t="shared" si="4148"/>
        <v>0</v>
      </c>
      <c r="U5220" s="157"/>
      <c r="V5220" s="248"/>
      <c r="W5220" s="251"/>
      <c r="X5220" s="166">
        <f t="shared" si="4137"/>
        <v>0</v>
      </c>
      <c r="Y5220" s="251"/>
      <c r="Z5220" s="251"/>
      <c r="AA5220" s="167">
        <f t="shared" si="4149"/>
        <v>0</v>
      </c>
      <c r="AB5220" s="157"/>
      <c r="AC5220" s="248"/>
      <c r="AD5220" s="251"/>
      <c r="AE5220" s="166">
        <f t="shared" si="4138"/>
        <v>0</v>
      </c>
      <c r="AF5220" s="251"/>
      <c r="AG5220" s="251"/>
      <c r="AH5220" s="167">
        <f t="shared" si="4150"/>
        <v>0</v>
      </c>
      <c r="AJ5220" s="252"/>
      <c r="AK5220" s="253"/>
      <c r="AL5220" s="254"/>
      <c r="AM5220" s="253"/>
      <c r="AN5220" s="254"/>
      <c r="AO5220" s="253"/>
      <c r="AP5220" s="254"/>
      <c r="AQ5220" s="253"/>
      <c r="AR5220" s="254"/>
      <c r="AS5220" s="253"/>
      <c r="AT5220" s="254"/>
      <c r="AU5220" s="253"/>
      <c r="AV5220" s="163">
        <f t="shared" si="4140"/>
        <v>0</v>
      </c>
      <c r="AW5220" s="168">
        <f t="shared" si="4141"/>
        <v>0</v>
      </c>
      <c r="AY5220" s="163">
        <f t="shared" si="4142"/>
        <v>0</v>
      </c>
      <c r="AZ5220" s="163">
        <f t="shared" si="4143"/>
        <v>0</v>
      </c>
      <c r="BA5220" s="163">
        <f t="shared" si="4144"/>
        <v>0</v>
      </c>
      <c r="BB5220" s="163">
        <f t="shared" si="4145"/>
        <v>0</v>
      </c>
      <c r="BC5220" s="163">
        <f t="shared" si="4146"/>
        <v>0</v>
      </c>
      <c r="BD5220" s="163">
        <f t="shared" si="4147"/>
        <v>0</v>
      </c>
    </row>
    <row r="5221" spans="2:56" x14ac:dyDescent="0.3">
      <c r="B5221" s="169" t="s">
        <v>142</v>
      </c>
      <c r="C5221" s="248"/>
      <c r="D5221" s="249"/>
      <c r="E5221" s="172">
        <f t="shared" si="4133"/>
        <v>0</v>
      </c>
      <c r="F5221" s="248"/>
      <c r="G5221" s="249"/>
      <c r="H5221" s="172">
        <f t="shared" si="4134"/>
        <v>0</v>
      </c>
      <c r="I5221" s="248"/>
      <c r="J5221" s="250"/>
      <c r="K5221" s="174">
        <f t="shared" si="4135"/>
        <v>0</v>
      </c>
      <c r="L5221" s="248"/>
      <c r="M5221" s="250"/>
      <c r="N5221" s="251"/>
      <c r="O5221" s="248"/>
      <c r="P5221" s="251"/>
      <c r="Q5221" s="166">
        <f t="shared" si="4136"/>
        <v>0</v>
      </c>
      <c r="R5221" s="251"/>
      <c r="S5221" s="251"/>
      <c r="T5221" s="167">
        <f t="shared" si="4148"/>
        <v>0</v>
      </c>
      <c r="U5221" s="157"/>
      <c r="V5221" s="248"/>
      <c r="W5221" s="251"/>
      <c r="X5221" s="166">
        <f t="shared" si="4137"/>
        <v>0</v>
      </c>
      <c r="Y5221" s="251"/>
      <c r="Z5221" s="251"/>
      <c r="AA5221" s="167">
        <f t="shared" si="4149"/>
        <v>0</v>
      </c>
      <c r="AB5221" s="157"/>
      <c r="AC5221" s="248"/>
      <c r="AD5221" s="251"/>
      <c r="AE5221" s="166">
        <f t="shared" si="4138"/>
        <v>0</v>
      </c>
      <c r="AF5221" s="251"/>
      <c r="AG5221" s="251"/>
      <c r="AH5221" s="167">
        <f t="shared" si="4150"/>
        <v>0</v>
      </c>
      <c r="AJ5221" s="252"/>
      <c r="AK5221" s="253"/>
      <c r="AL5221" s="254"/>
      <c r="AM5221" s="253"/>
      <c r="AN5221" s="254"/>
      <c r="AO5221" s="253"/>
      <c r="AP5221" s="254"/>
      <c r="AQ5221" s="253"/>
      <c r="AR5221" s="254"/>
      <c r="AS5221" s="253"/>
      <c r="AT5221" s="254"/>
      <c r="AU5221" s="253"/>
      <c r="AV5221" s="163">
        <f t="shared" si="4140"/>
        <v>0</v>
      </c>
      <c r="AW5221" s="168">
        <f t="shared" si="4141"/>
        <v>0</v>
      </c>
      <c r="AY5221" s="163">
        <f t="shared" si="4142"/>
        <v>0</v>
      </c>
      <c r="AZ5221" s="163">
        <f t="shared" si="4143"/>
        <v>0</v>
      </c>
      <c r="BA5221" s="163">
        <f t="shared" si="4144"/>
        <v>0</v>
      </c>
      <c r="BB5221" s="163">
        <f t="shared" si="4145"/>
        <v>0</v>
      </c>
      <c r="BC5221" s="163">
        <f t="shared" si="4146"/>
        <v>0</v>
      </c>
      <c r="BD5221" s="163">
        <f t="shared" si="4147"/>
        <v>0</v>
      </c>
    </row>
    <row r="5222" spans="2:56" x14ac:dyDescent="0.3">
      <c r="B5222" s="169" t="s">
        <v>143</v>
      </c>
      <c r="C5222" s="248"/>
      <c r="D5222" s="249"/>
      <c r="E5222" s="172">
        <f t="shared" si="4133"/>
        <v>0</v>
      </c>
      <c r="F5222" s="248"/>
      <c r="G5222" s="249"/>
      <c r="H5222" s="172">
        <f t="shared" si="4134"/>
        <v>0</v>
      </c>
      <c r="I5222" s="248"/>
      <c r="J5222" s="250"/>
      <c r="K5222" s="174">
        <f t="shared" si="4135"/>
        <v>0</v>
      </c>
      <c r="L5222" s="248"/>
      <c r="M5222" s="250"/>
      <c r="N5222" s="251"/>
      <c r="O5222" s="248"/>
      <c r="P5222" s="251"/>
      <c r="Q5222" s="166">
        <f t="shared" si="4136"/>
        <v>0</v>
      </c>
      <c r="R5222" s="251"/>
      <c r="S5222" s="251"/>
      <c r="T5222" s="167">
        <f t="shared" si="4148"/>
        <v>0</v>
      </c>
      <c r="U5222" s="157"/>
      <c r="V5222" s="248"/>
      <c r="W5222" s="251"/>
      <c r="X5222" s="166">
        <f t="shared" si="4137"/>
        <v>0</v>
      </c>
      <c r="Y5222" s="251"/>
      <c r="Z5222" s="251"/>
      <c r="AA5222" s="167">
        <f t="shared" si="4149"/>
        <v>0</v>
      </c>
      <c r="AB5222" s="157"/>
      <c r="AC5222" s="248"/>
      <c r="AD5222" s="251"/>
      <c r="AE5222" s="166">
        <f t="shared" si="4138"/>
        <v>0</v>
      </c>
      <c r="AF5222" s="251"/>
      <c r="AG5222" s="251"/>
      <c r="AH5222" s="167">
        <f t="shared" si="4150"/>
        <v>0</v>
      </c>
      <c r="AJ5222" s="252"/>
      <c r="AK5222" s="253"/>
      <c r="AL5222" s="254"/>
      <c r="AM5222" s="253"/>
      <c r="AN5222" s="254"/>
      <c r="AO5222" s="253"/>
      <c r="AP5222" s="254"/>
      <c r="AQ5222" s="253"/>
      <c r="AR5222" s="254"/>
      <c r="AS5222" s="253"/>
      <c r="AT5222" s="254"/>
      <c r="AU5222" s="253"/>
      <c r="AV5222" s="163">
        <f t="shared" si="4140"/>
        <v>0</v>
      </c>
      <c r="AW5222" s="168">
        <f t="shared" si="4141"/>
        <v>0</v>
      </c>
      <c r="AY5222" s="163">
        <f t="shared" si="4142"/>
        <v>0</v>
      </c>
      <c r="AZ5222" s="163">
        <f t="shared" si="4143"/>
        <v>0</v>
      </c>
      <c r="BA5222" s="163">
        <f t="shared" si="4144"/>
        <v>0</v>
      </c>
      <c r="BB5222" s="163">
        <f t="shared" si="4145"/>
        <v>0</v>
      </c>
      <c r="BC5222" s="163">
        <f t="shared" si="4146"/>
        <v>0</v>
      </c>
      <c r="BD5222" s="163">
        <f t="shared" si="4147"/>
        <v>0</v>
      </c>
    </row>
    <row r="5223" spans="2:56" x14ac:dyDescent="0.3">
      <c r="B5223" s="169" t="s">
        <v>144</v>
      </c>
      <c r="C5223" s="248"/>
      <c r="D5223" s="249"/>
      <c r="E5223" s="172">
        <f t="shared" si="4133"/>
        <v>0</v>
      </c>
      <c r="F5223" s="248"/>
      <c r="G5223" s="249"/>
      <c r="H5223" s="172">
        <f t="shared" si="4134"/>
        <v>0</v>
      </c>
      <c r="I5223" s="248"/>
      <c r="J5223" s="250"/>
      <c r="K5223" s="174">
        <f t="shared" si="4135"/>
        <v>0</v>
      </c>
      <c r="L5223" s="248"/>
      <c r="M5223" s="250"/>
      <c r="N5223" s="251"/>
      <c r="O5223" s="248"/>
      <c r="P5223" s="251"/>
      <c r="Q5223" s="166">
        <f t="shared" si="4136"/>
        <v>0</v>
      </c>
      <c r="R5223" s="251"/>
      <c r="S5223" s="251"/>
      <c r="T5223" s="167">
        <f t="shared" si="4148"/>
        <v>0</v>
      </c>
      <c r="U5223" s="157"/>
      <c r="V5223" s="248"/>
      <c r="W5223" s="251"/>
      <c r="X5223" s="166">
        <f t="shared" si="4137"/>
        <v>0</v>
      </c>
      <c r="Y5223" s="251"/>
      <c r="Z5223" s="251"/>
      <c r="AA5223" s="167">
        <f t="shared" si="4149"/>
        <v>0</v>
      </c>
      <c r="AB5223" s="157"/>
      <c r="AC5223" s="248"/>
      <c r="AD5223" s="251"/>
      <c r="AE5223" s="166">
        <f t="shared" si="4138"/>
        <v>0</v>
      </c>
      <c r="AF5223" s="251"/>
      <c r="AG5223" s="251"/>
      <c r="AH5223" s="167">
        <f t="shared" si="4150"/>
        <v>0</v>
      </c>
      <c r="AJ5223" s="252"/>
      <c r="AK5223" s="253"/>
      <c r="AL5223" s="254"/>
      <c r="AM5223" s="253"/>
      <c r="AN5223" s="254"/>
      <c r="AO5223" s="253"/>
      <c r="AP5223" s="254"/>
      <c r="AQ5223" s="253"/>
      <c r="AR5223" s="254"/>
      <c r="AS5223" s="253"/>
      <c r="AT5223" s="254"/>
      <c r="AU5223" s="253"/>
      <c r="AV5223" s="163">
        <f t="shared" si="4140"/>
        <v>0</v>
      </c>
      <c r="AW5223" s="168">
        <f t="shared" si="4141"/>
        <v>0</v>
      </c>
      <c r="AY5223" s="163">
        <f t="shared" si="4142"/>
        <v>0</v>
      </c>
      <c r="AZ5223" s="163">
        <f t="shared" si="4143"/>
        <v>0</v>
      </c>
      <c r="BA5223" s="163">
        <f t="shared" si="4144"/>
        <v>0</v>
      </c>
      <c r="BB5223" s="163">
        <f t="shared" si="4145"/>
        <v>0</v>
      </c>
      <c r="BC5223" s="163">
        <f t="shared" si="4146"/>
        <v>0</v>
      </c>
      <c r="BD5223" s="163">
        <f t="shared" si="4147"/>
        <v>0</v>
      </c>
    </row>
    <row r="5224" spans="2:56" x14ac:dyDescent="0.3">
      <c r="B5224" s="169" t="s">
        <v>145</v>
      </c>
      <c r="C5224" s="248"/>
      <c r="D5224" s="249"/>
      <c r="E5224" s="172">
        <f t="shared" si="4133"/>
        <v>0</v>
      </c>
      <c r="F5224" s="248"/>
      <c r="G5224" s="249"/>
      <c r="H5224" s="172">
        <f t="shared" si="4134"/>
        <v>0</v>
      </c>
      <c r="I5224" s="248"/>
      <c r="J5224" s="250"/>
      <c r="K5224" s="174">
        <f t="shared" si="4135"/>
        <v>0</v>
      </c>
      <c r="L5224" s="248"/>
      <c r="M5224" s="250"/>
      <c r="N5224" s="251"/>
      <c r="O5224" s="248"/>
      <c r="P5224" s="251"/>
      <c r="Q5224" s="166">
        <f t="shared" si="4136"/>
        <v>0</v>
      </c>
      <c r="R5224" s="251"/>
      <c r="S5224" s="251"/>
      <c r="T5224" s="167">
        <f t="shared" si="4148"/>
        <v>0</v>
      </c>
      <c r="U5224" s="157"/>
      <c r="V5224" s="248"/>
      <c r="W5224" s="251"/>
      <c r="X5224" s="166">
        <f t="shared" si="4137"/>
        <v>0</v>
      </c>
      <c r="Y5224" s="251"/>
      <c r="Z5224" s="251"/>
      <c r="AA5224" s="167">
        <f t="shared" si="4149"/>
        <v>0</v>
      </c>
      <c r="AB5224" s="157"/>
      <c r="AC5224" s="248"/>
      <c r="AD5224" s="251"/>
      <c r="AE5224" s="166">
        <f t="shared" si="4138"/>
        <v>0</v>
      </c>
      <c r="AF5224" s="251"/>
      <c r="AG5224" s="251"/>
      <c r="AH5224" s="167">
        <f t="shared" si="4150"/>
        <v>0</v>
      </c>
      <c r="AJ5224" s="252"/>
      <c r="AK5224" s="253"/>
      <c r="AL5224" s="254"/>
      <c r="AM5224" s="253"/>
      <c r="AN5224" s="254"/>
      <c r="AO5224" s="253"/>
      <c r="AP5224" s="254"/>
      <c r="AQ5224" s="253"/>
      <c r="AR5224" s="254"/>
      <c r="AS5224" s="253"/>
      <c r="AT5224" s="254"/>
      <c r="AU5224" s="253"/>
      <c r="AV5224" s="163">
        <f t="shared" si="4140"/>
        <v>0</v>
      </c>
      <c r="AW5224" s="168">
        <f t="shared" si="4141"/>
        <v>0</v>
      </c>
      <c r="AY5224" s="163">
        <f t="shared" si="4142"/>
        <v>0</v>
      </c>
      <c r="AZ5224" s="163">
        <f t="shared" si="4143"/>
        <v>0</v>
      </c>
      <c r="BA5224" s="163">
        <f t="shared" si="4144"/>
        <v>0</v>
      </c>
      <c r="BB5224" s="163">
        <f t="shared" si="4145"/>
        <v>0</v>
      </c>
      <c r="BC5224" s="163">
        <f t="shared" si="4146"/>
        <v>0</v>
      </c>
      <c r="BD5224" s="163">
        <f t="shared" si="4147"/>
        <v>0</v>
      </c>
    </row>
    <row r="5225" spans="2:56" x14ac:dyDescent="0.3">
      <c r="B5225" s="169" t="s">
        <v>146</v>
      </c>
      <c r="C5225" s="248"/>
      <c r="D5225" s="249"/>
      <c r="E5225" s="172">
        <f t="shared" si="4133"/>
        <v>0</v>
      </c>
      <c r="F5225" s="248"/>
      <c r="G5225" s="249"/>
      <c r="H5225" s="172">
        <f t="shared" si="4134"/>
        <v>0</v>
      </c>
      <c r="I5225" s="248"/>
      <c r="J5225" s="250"/>
      <c r="K5225" s="174">
        <f t="shared" si="4135"/>
        <v>0</v>
      </c>
      <c r="L5225" s="248"/>
      <c r="M5225" s="250"/>
      <c r="N5225" s="251"/>
      <c r="O5225" s="248"/>
      <c r="P5225" s="251"/>
      <c r="Q5225" s="166">
        <f t="shared" si="4136"/>
        <v>0</v>
      </c>
      <c r="R5225" s="251"/>
      <c r="S5225" s="251"/>
      <c r="T5225" s="167">
        <f t="shared" si="4148"/>
        <v>0</v>
      </c>
      <c r="U5225" s="157"/>
      <c r="V5225" s="248"/>
      <c r="W5225" s="251"/>
      <c r="X5225" s="166">
        <f t="shared" si="4137"/>
        <v>0</v>
      </c>
      <c r="Y5225" s="251"/>
      <c r="Z5225" s="251"/>
      <c r="AA5225" s="167">
        <f t="shared" si="4149"/>
        <v>0</v>
      </c>
      <c r="AB5225" s="157"/>
      <c r="AC5225" s="248"/>
      <c r="AD5225" s="251"/>
      <c r="AE5225" s="166">
        <f t="shared" si="4138"/>
        <v>0</v>
      </c>
      <c r="AF5225" s="251"/>
      <c r="AG5225" s="251"/>
      <c r="AH5225" s="167">
        <f t="shared" si="4150"/>
        <v>0</v>
      </c>
      <c r="AJ5225" s="252"/>
      <c r="AK5225" s="253"/>
      <c r="AL5225" s="254"/>
      <c r="AM5225" s="253"/>
      <c r="AN5225" s="254"/>
      <c r="AO5225" s="253"/>
      <c r="AP5225" s="254"/>
      <c r="AQ5225" s="253"/>
      <c r="AR5225" s="254"/>
      <c r="AS5225" s="253"/>
      <c r="AT5225" s="254"/>
      <c r="AU5225" s="253"/>
      <c r="AV5225" s="163">
        <f t="shared" si="4140"/>
        <v>0</v>
      </c>
      <c r="AW5225" s="168">
        <f t="shared" si="4141"/>
        <v>0</v>
      </c>
      <c r="AY5225" s="163">
        <f t="shared" si="4142"/>
        <v>0</v>
      </c>
      <c r="AZ5225" s="163">
        <f t="shared" si="4143"/>
        <v>0</v>
      </c>
      <c r="BA5225" s="163">
        <f t="shared" si="4144"/>
        <v>0</v>
      </c>
      <c r="BB5225" s="163">
        <f t="shared" si="4145"/>
        <v>0</v>
      </c>
      <c r="BC5225" s="163">
        <f t="shared" si="4146"/>
        <v>0</v>
      </c>
      <c r="BD5225" s="163">
        <f t="shared" si="4147"/>
        <v>0</v>
      </c>
    </row>
    <row r="5226" spans="2:56" x14ac:dyDescent="0.3">
      <c r="B5226" s="169" t="s">
        <v>147</v>
      </c>
      <c r="C5226" s="248"/>
      <c r="D5226" s="249"/>
      <c r="E5226" s="172">
        <f t="shared" si="4133"/>
        <v>0</v>
      </c>
      <c r="F5226" s="248"/>
      <c r="G5226" s="249"/>
      <c r="H5226" s="172">
        <f t="shared" si="4134"/>
        <v>0</v>
      </c>
      <c r="I5226" s="248"/>
      <c r="J5226" s="250"/>
      <c r="K5226" s="174">
        <f t="shared" si="4135"/>
        <v>0</v>
      </c>
      <c r="L5226" s="248"/>
      <c r="M5226" s="250"/>
      <c r="N5226" s="251"/>
      <c r="O5226" s="248"/>
      <c r="P5226" s="251"/>
      <c r="Q5226" s="166">
        <f t="shared" si="4136"/>
        <v>0</v>
      </c>
      <c r="R5226" s="251"/>
      <c r="S5226" s="251"/>
      <c r="T5226" s="167">
        <f t="shared" si="4148"/>
        <v>0</v>
      </c>
      <c r="U5226" s="157"/>
      <c r="V5226" s="248"/>
      <c r="W5226" s="251"/>
      <c r="X5226" s="166">
        <f t="shared" si="4137"/>
        <v>0</v>
      </c>
      <c r="Y5226" s="251"/>
      <c r="Z5226" s="251"/>
      <c r="AA5226" s="167">
        <f t="shared" si="4149"/>
        <v>0</v>
      </c>
      <c r="AB5226" s="157"/>
      <c r="AC5226" s="248"/>
      <c r="AD5226" s="251"/>
      <c r="AE5226" s="166">
        <f t="shared" si="4138"/>
        <v>0</v>
      </c>
      <c r="AF5226" s="251"/>
      <c r="AG5226" s="251"/>
      <c r="AH5226" s="167">
        <f t="shared" si="4150"/>
        <v>0</v>
      </c>
      <c r="AJ5226" s="252"/>
      <c r="AK5226" s="253"/>
      <c r="AL5226" s="254"/>
      <c r="AM5226" s="253"/>
      <c r="AN5226" s="254"/>
      <c r="AO5226" s="253"/>
      <c r="AP5226" s="254"/>
      <c r="AQ5226" s="253"/>
      <c r="AR5226" s="254"/>
      <c r="AS5226" s="253"/>
      <c r="AT5226" s="254"/>
      <c r="AU5226" s="253"/>
      <c r="AV5226" s="163">
        <f t="shared" si="4140"/>
        <v>0</v>
      </c>
      <c r="AW5226" s="168">
        <f t="shared" si="4141"/>
        <v>0</v>
      </c>
      <c r="AY5226" s="163">
        <f t="shared" si="4142"/>
        <v>0</v>
      </c>
      <c r="AZ5226" s="163">
        <f t="shared" si="4143"/>
        <v>0</v>
      </c>
      <c r="BA5226" s="163">
        <f t="shared" si="4144"/>
        <v>0</v>
      </c>
      <c r="BB5226" s="163">
        <f t="shared" si="4145"/>
        <v>0</v>
      </c>
      <c r="BC5226" s="163">
        <f t="shared" si="4146"/>
        <v>0</v>
      </c>
      <c r="BD5226" s="163">
        <f t="shared" si="4147"/>
        <v>0</v>
      </c>
    </row>
    <row r="5227" spans="2:56" x14ac:dyDescent="0.3">
      <c r="B5227" s="169" t="s">
        <v>148</v>
      </c>
      <c r="C5227" s="248"/>
      <c r="D5227" s="249"/>
      <c r="E5227" s="172">
        <f t="shared" si="4133"/>
        <v>0</v>
      </c>
      <c r="F5227" s="248"/>
      <c r="G5227" s="249"/>
      <c r="H5227" s="172">
        <f t="shared" si="4134"/>
        <v>0</v>
      </c>
      <c r="I5227" s="248"/>
      <c r="J5227" s="250"/>
      <c r="K5227" s="174">
        <f t="shared" si="4135"/>
        <v>0</v>
      </c>
      <c r="L5227" s="248"/>
      <c r="M5227" s="250"/>
      <c r="N5227" s="251"/>
      <c r="O5227" s="248"/>
      <c r="P5227" s="251"/>
      <c r="Q5227" s="166">
        <f t="shared" si="4136"/>
        <v>0</v>
      </c>
      <c r="R5227" s="251"/>
      <c r="S5227" s="251"/>
      <c r="T5227" s="167">
        <f t="shared" si="4148"/>
        <v>0</v>
      </c>
      <c r="U5227" s="157"/>
      <c r="V5227" s="248"/>
      <c r="W5227" s="251"/>
      <c r="X5227" s="166">
        <f t="shared" si="4137"/>
        <v>0</v>
      </c>
      <c r="Y5227" s="251"/>
      <c r="Z5227" s="251"/>
      <c r="AA5227" s="167">
        <f t="shared" si="4149"/>
        <v>0</v>
      </c>
      <c r="AB5227" s="157"/>
      <c r="AC5227" s="248"/>
      <c r="AD5227" s="251"/>
      <c r="AE5227" s="166">
        <f t="shared" si="4138"/>
        <v>0</v>
      </c>
      <c r="AF5227" s="251"/>
      <c r="AG5227" s="251"/>
      <c r="AH5227" s="167">
        <f t="shared" si="4150"/>
        <v>0</v>
      </c>
      <c r="AJ5227" s="252"/>
      <c r="AK5227" s="253"/>
      <c r="AL5227" s="254"/>
      <c r="AM5227" s="253"/>
      <c r="AN5227" s="254"/>
      <c r="AO5227" s="253"/>
      <c r="AP5227" s="254"/>
      <c r="AQ5227" s="253"/>
      <c r="AR5227" s="254"/>
      <c r="AS5227" s="253"/>
      <c r="AT5227" s="254"/>
      <c r="AU5227" s="253"/>
      <c r="AV5227" s="163">
        <f t="shared" si="4140"/>
        <v>0</v>
      </c>
      <c r="AW5227" s="168">
        <f t="shared" si="4141"/>
        <v>0</v>
      </c>
      <c r="AY5227" s="163">
        <f t="shared" si="4142"/>
        <v>0</v>
      </c>
      <c r="AZ5227" s="163">
        <f t="shared" si="4143"/>
        <v>0</v>
      </c>
      <c r="BA5227" s="163">
        <f t="shared" si="4144"/>
        <v>0</v>
      </c>
      <c r="BB5227" s="163">
        <f t="shared" si="4145"/>
        <v>0</v>
      </c>
      <c r="BC5227" s="163">
        <f t="shared" si="4146"/>
        <v>0</v>
      </c>
      <c r="BD5227" s="163">
        <f t="shared" si="4147"/>
        <v>0</v>
      </c>
    </row>
    <row r="5228" spans="2:56" x14ac:dyDescent="0.3">
      <c r="B5228" s="169" t="s">
        <v>149</v>
      </c>
      <c r="C5228" s="248"/>
      <c r="D5228" s="249"/>
      <c r="E5228" s="172">
        <f t="shared" si="4133"/>
        <v>0</v>
      </c>
      <c r="F5228" s="248"/>
      <c r="G5228" s="249"/>
      <c r="H5228" s="172">
        <f t="shared" si="4134"/>
        <v>0</v>
      </c>
      <c r="I5228" s="248"/>
      <c r="J5228" s="250"/>
      <c r="K5228" s="174">
        <f t="shared" si="4135"/>
        <v>0</v>
      </c>
      <c r="L5228" s="248"/>
      <c r="M5228" s="250"/>
      <c r="N5228" s="251"/>
      <c r="O5228" s="248"/>
      <c r="P5228" s="251"/>
      <c r="Q5228" s="166">
        <f t="shared" si="4136"/>
        <v>0</v>
      </c>
      <c r="R5228" s="251"/>
      <c r="S5228" s="251"/>
      <c r="T5228" s="167">
        <f t="shared" si="4148"/>
        <v>0</v>
      </c>
      <c r="U5228" s="157"/>
      <c r="V5228" s="248"/>
      <c r="W5228" s="251"/>
      <c r="X5228" s="166">
        <f t="shared" si="4137"/>
        <v>0</v>
      </c>
      <c r="Y5228" s="251"/>
      <c r="Z5228" s="251"/>
      <c r="AA5228" s="167">
        <f t="shared" si="4149"/>
        <v>0</v>
      </c>
      <c r="AB5228" s="157"/>
      <c r="AC5228" s="248"/>
      <c r="AD5228" s="251"/>
      <c r="AE5228" s="166">
        <f t="shared" si="4138"/>
        <v>0</v>
      </c>
      <c r="AF5228" s="251"/>
      <c r="AG5228" s="251"/>
      <c r="AH5228" s="167">
        <f t="shared" si="4150"/>
        <v>0</v>
      </c>
      <c r="AJ5228" s="252"/>
      <c r="AK5228" s="253"/>
      <c r="AL5228" s="254"/>
      <c r="AM5228" s="253"/>
      <c r="AN5228" s="254"/>
      <c r="AO5228" s="253"/>
      <c r="AP5228" s="254"/>
      <c r="AQ5228" s="253"/>
      <c r="AR5228" s="254"/>
      <c r="AS5228" s="253"/>
      <c r="AT5228" s="254"/>
      <c r="AU5228" s="253"/>
      <c r="AV5228" s="163">
        <f t="shared" si="4140"/>
        <v>0</v>
      </c>
      <c r="AW5228" s="168">
        <f t="shared" si="4141"/>
        <v>0</v>
      </c>
      <c r="AY5228" s="163">
        <f t="shared" si="4142"/>
        <v>0</v>
      </c>
      <c r="AZ5228" s="163">
        <f t="shared" si="4143"/>
        <v>0</v>
      </c>
      <c r="BA5228" s="163">
        <f t="shared" si="4144"/>
        <v>0</v>
      </c>
      <c r="BB5228" s="163">
        <f t="shared" si="4145"/>
        <v>0</v>
      </c>
      <c r="BC5228" s="163">
        <f t="shared" si="4146"/>
        <v>0</v>
      </c>
      <c r="BD5228" s="163">
        <f t="shared" si="4147"/>
        <v>0</v>
      </c>
    </row>
    <row r="5229" spans="2:56" x14ac:dyDescent="0.3">
      <c r="B5229" s="179" t="s">
        <v>150</v>
      </c>
      <c r="C5229" s="83">
        <f>SUM(C5230:C5236)</f>
        <v>0</v>
      </c>
      <c r="D5229" s="84">
        <f>SUM(D5230:D5236)</f>
        <v>0</v>
      </c>
      <c r="E5229" s="85">
        <f t="shared" si="4133"/>
        <v>0</v>
      </c>
      <c r="F5229" s="83">
        <f>SUM(F5230:F5236)</f>
        <v>15000</v>
      </c>
      <c r="G5229" s="84">
        <f>SUM(G5230:G5236)</f>
        <v>14951.37</v>
      </c>
      <c r="H5229" s="85">
        <f t="shared" si="4134"/>
        <v>0.99675800000000003</v>
      </c>
      <c r="I5229" s="83">
        <f>SUM(I5230:I5236)</f>
        <v>0</v>
      </c>
      <c r="J5229" s="86">
        <f>SUM(J5230:J5236)</f>
        <v>0</v>
      </c>
      <c r="K5229" s="87">
        <f t="shared" si="4135"/>
        <v>0</v>
      </c>
      <c r="L5229" s="83">
        <f>SUM(L5230:L5236)</f>
        <v>2772</v>
      </c>
      <c r="M5229" s="86">
        <f>SUM(M5230:M5236)</f>
        <v>2772</v>
      </c>
      <c r="N5229" s="88">
        <f>SUM(N5230:N5236)</f>
        <v>0</v>
      </c>
      <c r="O5229" s="83">
        <f>SUM(O5230:O5236)</f>
        <v>0</v>
      </c>
      <c r="P5229" s="88">
        <f>SUM(P5230:P5236)</f>
        <v>0</v>
      </c>
      <c r="Q5229" s="177">
        <f t="shared" si="4136"/>
        <v>0</v>
      </c>
      <c r="R5229" s="88">
        <f>SUM(R5230:R5236)</f>
        <v>0</v>
      </c>
      <c r="S5229" s="88">
        <f>SUM(S5230:S5236)</f>
        <v>0</v>
      </c>
      <c r="T5229" s="178">
        <f t="shared" si="4148"/>
        <v>0</v>
      </c>
      <c r="U5229" s="157"/>
      <c r="V5229" s="83">
        <f>SUM(V5230:V5236)</f>
        <v>0</v>
      </c>
      <c r="W5229" s="88">
        <f>SUM(W5230:W5236)</f>
        <v>0</v>
      </c>
      <c r="X5229" s="177">
        <f t="shared" si="4137"/>
        <v>0</v>
      </c>
      <c r="Y5229" s="88">
        <f>SUM(Y5230:Y5236)</f>
        <v>0</v>
      </c>
      <c r="Z5229" s="88">
        <f>SUM(Z5230:Z5236)</f>
        <v>0</v>
      </c>
      <c r="AA5229" s="178">
        <f t="shared" si="4149"/>
        <v>0</v>
      </c>
      <c r="AB5229" s="157"/>
      <c r="AC5229" s="83">
        <f>SUM(AC5230:AC5236)</f>
        <v>0</v>
      </c>
      <c r="AD5229" s="88">
        <f>SUM(AD5230:AD5236)</f>
        <v>0</v>
      </c>
      <c r="AE5229" s="177">
        <f t="shared" si="4138"/>
        <v>0</v>
      </c>
      <c r="AF5229" s="88">
        <f>SUM(AF5230:AF5236)</f>
        <v>0</v>
      </c>
      <c r="AG5229" s="88">
        <f>SUM(AG5230:AG5236)</f>
        <v>0</v>
      </c>
      <c r="AH5229" s="178">
        <f t="shared" si="4150"/>
        <v>0</v>
      </c>
      <c r="AJ5229" s="84">
        <f t="shared" ref="AJ5229:AU5229" si="4166">SUM(AJ5230:AJ5236)</f>
        <v>0</v>
      </c>
      <c r="AK5229" s="86">
        <f t="shared" si="4166"/>
        <v>0</v>
      </c>
      <c r="AL5229" s="88">
        <f t="shared" si="4166"/>
        <v>0</v>
      </c>
      <c r="AM5229" s="86">
        <f t="shared" si="4166"/>
        <v>0</v>
      </c>
      <c r="AN5229" s="88">
        <f t="shared" si="4166"/>
        <v>0</v>
      </c>
      <c r="AO5229" s="86">
        <f t="shared" si="4166"/>
        <v>0</v>
      </c>
      <c r="AP5229" s="88">
        <f t="shared" si="4166"/>
        <v>0</v>
      </c>
      <c r="AQ5229" s="86">
        <f t="shared" si="4166"/>
        <v>0</v>
      </c>
      <c r="AR5229" s="88">
        <f t="shared" si="4166"/>
        <v>0</v>
      </c>
      <c r="AS5229" s="86">
        <f t="shared" si="4166"/>
        <v>0</v>
      </c>
      <c r="AT5229" s="88">
        <f t="shared" si="4166"/>
        <v>0</v>
      </c>
      <c r="AU5229" s="86">
        <f t="shared" si="4166"/>
        <v>0</v>
      </c>
      <c r="AV5229" s="86">
        <f t="shared" si="4140"/>
        <v>0</v>
      </c>
      <c r="AW5229" s="93">
        <f t="shared" si="4141"/>
        <v>0</v>
      </c>
      <c r="AY5229" s="86">
        <f t="shared" si="4142"/>
        <v>0</v>
      </c>
      <c r="AZ5229" s="86">
        <f t="shared" si="4143"/>
        <v>0</v>
      </c>
      <c r="BA5229" s="86">
        <f t="shared" si="4144"/>
        <v>0</v>
      </c>
      <c r="BB5229" s="86">
        <f t="shared" si="4145"/>
        <v>0</v>
      </c>
      <c r="BC5229" s="86">
        <f t="shared" si="4146"/>
        <v>0</v>
      </c>
      <c r="BD5229" s="86">
        <f t="shared" si="4147"/>
        <v>0</v>
      </c>
    </row>
    <row r="5230" spans="2:56" x14ac:dyDescent="0.3">
      <c r="B5230" s="169" t="s">
        <v>151</v>
      </c>
      <c r="C5230" s="248"/>
      <c r="D5230" s="249"/>
      <c r="E5230" s="172">
        <f t="shared" si="4133"/>
        <v>0</v>
      </c>
      <c r="F5230" s="248"/>
      <c r="G5230" s="249"/>
      <c r="H5230" s="172">
        <f t="shared" si="4134"/>
        <v>0</v>
      </c>
      <c r="I5230" s="248"/>
      <c r="J5230" s="250"/>
      <c r="K5230" s="174">
        <f t="shared" si="4135"/>
        <v>0</v>
      </c>
      <c r="L5230" s="248"/>
      <c r="M5230" s="250"/>
      <c r="N5230" s="251"/>
      <c r="O5230" s="248"/>
      <c r="P5230" s="251"/>
      <c r="Q5230" s="166">
        <f t="shared" si="4136"/>
        <v>0</v>
      </c>
      <c r="R5230" s="251"/>
      <c r="S5230" s="251"/>
      <c r="T5230" s="167">
        <f t="shared" si="4148"/>
        <v>0</v>
      </c>
      <c r="U5230" s="157"/>
      <c r="V5230" s="248"/>
      <c r="W5230" s="251"/>
      <c r="X5230" s="166">
        <f t="shared" si="4137"/>
        <v>0</v>
      </c>
      <c r="Y5230" s="251"/>
      <c r="Z5230" s="251"/>
      <c r="AA5230" s="167">
        <f t="shared" si="4149"/>
        <v>0</v>
      </c>
      <c r="AB5230" s="157"/>
      <c r="AC5230" s="248"/>
      <c r="AD5230" s="251"/>
      <c r="AE5230" s="166">
        <f t="shared" si="4138"/>
        <v>0</v>
      </c>
      <c r="AF5230" s="251"/>
      <c r="AG5230" s="251"/>
      <c r="AH5230" s="167">
        <f t="shared" si="4150"/>
        <v>0</v>
      </c>
      <c r="AJ5230" s="252"/>
      <c r="AK5230" s="253"/>
      <c r="AL5230" s="254"/>
      <c r="AM5230" s="253"/>
      <c r="AN5230" s="254"/>
      <c r="AO5230" s="253"/>
      <c r="AP5230" s="254"/>
      <c r="AQ5230" s="253"/>
      <c r="AR5230" s="254"/>
      <c r="AS5230" s="253"/>
      <c r="AT5230" s="254"/>
      <c r="AU5230" s="253"/>
      <c r="AV5230" s="163">
        <f t="shared" si="4140"/>
        <v>0</v>
      </c>
      <c r="AW5230" s="168">
        <f t="shared" si="4141"/>
        <v>0</v>
      </c>
      <c r="AY5230" s="163">
        <f t="shared" si="4142"/>
        <v>0</v>
      </c>
      <c r="AZ5230" s="163">
        <f t="shared" si="4143"/>
        <v>0</v>
      </c>
      <c r="BA5230" s="163">
        <f t="shared" si="4144"/>
        <v>0</v>
      </c>
      <c r="BB5230" s="163">
        <f t="shared" si="4145"/>
        <v>0</v>
      </c>
      <c r="BC5230" s="163">
        <f t="shared" si="4146"/>
        <v>0</v>
      </c>
      <c r="BD5230" s="163">
        <f t="shared" si="4147"/>
        <v>0</v>
      </c>
    </row>
    <row r="5231" spans="2:56" x14ac:dyDescent="0.3">
      <c r="B5231" s="169" t="s">
        <v>152</v>
      </c>
      <c r="C5231" s="248"/>
      <c r="D5231" s="249"/>
      <c r="E5231" s="172">
        <f t="shared" si="4133"/>
        <v>0</v>
      </c>
      <c r="F5231" s="248"/>
      <c r="G5231" s="249"/>
      <c r="H5231" s="172">
        <f t="shared" si="4134"/>
        <v>0</v>
      </c>
      <c r="I5231" s="248"/>
      <c r="J5231" s="250"/>
      <c r="K5231" s="174">
        <f t="shared" si="4135"/>
        <v>0</v>
      </c>
      <c r="L5231" s="248"/>
      <c r="M5231" s="250"/>
      <c r="N5231" s="251"/>
      <c r="O5231" s="248"/>
      <c r="P5231" s="251"/>
      <c r="Q5231" s="166">
        <f t="shared" si="4136"/>
        <v>0</v>
      </c>
      <c r="R5231" s="251"/>
      <c r="S5231" s="251"/>
      <c r="T5231" s="167">
        <f t="shared" si="4148"/>
        <v>0</v>
      </c>
      <c r="U5231" s="157"/>
      <c r="V5231" s="248"/>
      <c r="W5231" s="251"/>
      <c r="X5231" s="166">
        <f t="shared" si="4137"/>
        <v>0</v>
      </c>
      <c r="Y5231" s="251"/>
      <c r="Z5231" s="251"/>
      <c r="AA5231" s="167">
        <f t="shared" si="4149"/>
        <v>0</v>
      </c>
      <c r="AB5231" s="157"/>
      <c r="AC5231" s="248"/>
      <c r="AD5231" s="251"/>
      <c r="AE5231" s="166">
        <f t="shared" si="4138"/>
        <v>0</v>
      </c>
      <c r="AF5231" s="251"/>
      <c r="AG5231" s="251"/>
      <c r="AH5231" s="167">
        <f t="shared" si="4150"/>
        <v>0</v>
      </c>
      <c r="AJ5231" s="252"/>
      <c r="AK5231" s="253"/>
      <c r="AL5231" s="254"/>
      <c r="AM5231" s="253"/>
      <c r="AN5231" s="254"/>
      <c r="AO5231" s="253"/>
      <c r="AP5231" s="254"/>
      <c r="AQ5231" s="253"/>
      <c r="AR5231" s="254"/>
      <c r="AS5231" s="253"/>
      <c r="AT5231" s="254"/>
      <c r="AU5231" s="253"/>
      <c r="AV5231" s="163">
        <f t="shared" si="4140"/>
        <v>0</v>
      </c>
      <c r="AW5231" s="168">
        <f t="shared" si="4141"/>
        <v>0</v>
      </c>
      <c r="AY5231" s="163">
        <f t="shared" si="4142"/>
        <v>0</v>
      </c>
      <c r="AZ5231" s="163">
        <f t="shared" si="4143"/>
        <v>0</v>
      </c>
      <c r="BA5231" s="163">
        <f t="shared" si="4144"/>
        <v>0</v>
      </c>
      <c r="BB5231" s="163">
        <f t="shared" si="4145"/>
        <v>0</v>
      </c>
      <c r="BC5231" s="163">
        <f t="shared" si="4146"/>
        <v>0</v>
      </c>
      <c r="BD5231" s="163">
        <f t="shared" si="4147"/>
        <v>0</v>
      </c>
    </row>
    <row r="5232" spans="2:56" x14ac:dyDescent="0.3">
      <c r="B5232" s="169" t="s">
        <v>153</v>
      </c>
      <c r="C5232" s="248"/>
      <c r="D5232" s="249"/>
      <c r="E5232" s="172">
        <f t="shared" si="4133"/>
        <v>0</v>
      </c>
      <c r="F5232" s="248">
        <v>15000</v>
      </c>
      <c r="G5232" s="249">
        <v>14951.37</v>
      </c>
      <c r="H5232" s="172">
        <f t="shared" si="4134"/>
        <v>0.99675800000000003</v>
      </c>
      <c r="I5232" s="248"/>
      <c r="J5232" s="250"/>
      <c r="K5232" s="174">
        <f t="shared" si="4135"/>
        <v>0</v>
      </c>
      <c r="L5232" s="248">
        <v>2772</v>
      </c>
      <c r="M5232" s="250">
        <v>2772</v>
      </c>
      <c r="N5232" s="251"/>
      <c r="O5232" s="248"/>
      <c r="P5232" s="251"/>
      <c r="Q5232" s="166">
        <f t="shared" si="4136"/>
        <v>0</v>
      </c>
      <c r="R5232" s="251"/>
      <c r="S5232" s="251"/>
      <c r="T5232" s="167">
        <f t="shared" si="4148"/>
        <v>0</v>
      </c>
      <c r="U5232" s="157"/>
      <c r="V5232" s="248"/>
      <c r="W5232" s="251"/>
      <c r="X5232" s="166">
        <f t="shared" si="4137"/>
        <v>0</v>
      </c>
      <c r="Y5232" s="251"/>
      <c r="Z5232" s="251"/>
      <c r="AA5232" s="167">
        <f t="shared" si="4149"/>
        <v>0</v>
      </c>
      <c r="AB5232" s="157"/>
      <c r="AC5232" s="248"/>
      <c r="AD5232" s="251"/>
      <c r="AE5232" s="166">
        <f t="shared" si="4138"/>
        <v>0</v>
      </c>
      <c r="AF5232" s="251"/>
      <c r="AG5232" s="251"/>
      <c r="AH5232" s="167">
        <f t="shared" si="4150"/>
        <v>0</v>
      </c>
      <c r="AJ5232" s="252"/>
      <c r="AK5232" s="253"/>
      <c r="AL5232" s="254"/>
      <c r="AM5232" s="253"/>
      <c r="AN5232" s="254"/>
      <c r="AO5232" s="253"/>
      <c r="AP5232" s="254"/>
      <c r="AQ5232" s="253"/>
      <c r="AR5232" s="254"/>
      <c r="AS5232" s="253"/>
      <c r="AT5232" s="254"/>
      <c r="AU5232" s="253"/>
      <c r="AV5232" s="163">
        <f t="shared" si="4140"/>
        <v>0</v>
      </c>
      <c r="AW5232" s="168">
        <f t="shared" si="4141"/>
        <v>0</v>
      </c>
      <c r="AY5232" s="163">
        <f t="shared" si="4142"/>
        <v>0</v>
      </c>
      <c r="AZ5232" s="163">
        <f t="shared" si="4143"/>
        <v>0</v>
      </c>
      <c r="BA5232" s="163">
        <f t="shared" si="4144"/>
        <v>0</v>
      </c>
      <c r="BB5232" s="163">
        <f t="shared" si="4145"/>
        <v>0</v>
      </c>
      <c r="BC5232" s="163">
        <f t="shared" si="4146"/>
        <v>0</v>
      </c>
      <c r="BD5232" s="163">
        <f t="shared" si="4147"/>
        <v>0</v>
      </c>
    </row>
    <row r="5233" spans="2:56" x14ac:dyDescent="0.3">
      <c r="B5233" s="169" t="s">
        <v>154</v>
      </c>
      <c r="C5233" s="248"/>
      <c r="D5233" s="249"/>
      <c r="E5233" s="172">
        <f t="shared" si="4133"/>
        <v>0</v>
      </c>
      <c r="F5233" s="248"/>
      <c r="G5233" s="249"/>
      <c r="H5233" s="172">
        <f t="shared" si="4134"/>
        <v>0</v>
      </c>
      <c r="I5233" s="248"/>
      <c r="J5233" s="250"/>
      <c r="K5233" s="174">
        <f t="shared" si="4135"/>
        <v>0</v>
      </c>
      <c r="L5233" s="248"/>
      <c r="M5233" s="250"/>
      <c r="N5233" s="251"/>
      <c r="O5233" s="248"/>
      <c r="P5233" s="251"/>
      <c r="Q5233" s="166">
        <f t="shared" si="4136"/>
        <v>0</v>
      </c>
      <c r="R5233" s="251"/>
      <c r="S5233" s="251"/>
      <c r="T5233" s="167">
        <f t="shared" si="4148"/>
        <v>0</v>
      </c>
      <c r="U5233" s="157"/>
      <c r="V5233" s="248"/>
      <c r="W5233" s="251"/>
      <c r="X5233" s="166">
        <f t="shared" si="4137"/>
        <v>0</v>
      </c>
      <c r="Y5233" s="251"/>
      <c r="Z5233" s="251"/>
      <c r="AA5233" s="167">
        <f t="shared" si="4149"/>
        <v>0</v>
      </c>
      <c r="AB5233" s="157"/>
      <c r="AC5233" s="248"/>
      <c r="AD5233" s="251"/>
      <c r="AE5233" s="166">
        <f t="shared" si="4138"/>
        <v>0</v>
      </c>
      <c r="AF5233" s="251"/>
      <c r="AG5233" s="251"/>
      <c r="AH5233" s="167">
        <f t="shared" si="4150"/>
        <v>0</v>
      </c>
      <c r="AJ5233" s="252"/>
      <c r="AK5233" s="253"/>
      <c r="AL5233" s="254"/>
      <c r="AM5233" s="253"/>
      <c r="AN5233" s="254"/>
      <c r="AO5233" s="253"/>
      <c r="AP5233" s="254"/>
      <c r="AQ5233" s="253"/>
      <c r="AR5233" s="254"/>
      <c r="AS5233" s="253"/>
      <c r="AT5233" s="254"/>
      <c r="AU5233" s="253"/>
      <c r="AV5233" s="163">
        <f t="shared" si="4140"/>
        <v>0</v>
      </c>
      <c r="AW5233" s="168">
        <f t="shared" si="4141"/>
        <v>0</v>
      </c>
      <c r="AY5233" s="163">
        <f t="shared" si="4142"/>
        <v>0</v>
      </c>
      <c r="AZ5233" s="163">
        <f t="shared" si="4143"/>
        <v>0</v>
      </c>
      <c r="BA5233" s="163">
        <f t="shared" si="4144"/>
        <v>0</v>
      </c>
      <c r="BB5233" s="163">
        <f t="shared" si="4145"/>
        <v>0</v>
      </c>
      <c r="BC5233" s="163">
        <f t="shared" si="4146"/>
        <v>0</v>
      </c>
      <c r="BD5233" s="163">
        <f t="shared" si="4147"/>
        <v>0</v>
      </c>
    </row>
    <row r="5234" spans="2:56" x14ac:dyDescent="0.3">
      <c r="B5234" s="169" t="s">
        <v>155</v>
      </c>
      <c r="C5234" s="248"/>
      <c r="D5234" s="249"/>
      <c r="E5234" s="172">
        <f t="shared" si="4133"/>
        <v>0</v>
      </c>
      <c r="F5234" s="248"/>
      <c r="G5234" s="249"/>
      <c r="H5234" s="172">
        <f t="shared" si="4134"/>
        <v>0</v>
      </c>
      <c r="I5234" s="248"/>
      <c r="J5234" s="250"/>
      <c r="K5234" s="174">
        <f t="shared" si="4135"/>
        <v>0</v>
      </c>
      <c r="L5234" s="248"/>
      <c r="M5234" s="250"/>
      <c r="N5234" s="251"/>
      <c r="O5234" s="248"/>
      <c r="P5234" s="251"/>
      <c r="Q5234" s="166">
        <f t="shared" si="4136"/>
        <v>0</v>
      </c>
      <c r="R5234" s="251"/>
      <c r="S5234" s="251"/>
      <c r="T5234" s="167">
        <f t="shared" si="4148"/>
        <v>0</v>
      </c>
      <c r="U5234" s="157"/>
      <c r="V5234" s="248"/>
      <c r="W5234" s="251"/>
      <c r="X5234" s="166">
        <f t="shared" si="4137"/>
        <v>0</v>
      </c>
      <c r="Y5234" s="251"/>
      <c r="Z5234" s="251"/>
      <c r="AA5234" s="167">
        <f t="shared" si="4149"/>
        <v>0</v>
      </c>
      <c r="AB5234" s="157"/>
      <c r="AC5234" s="248"/>
      <c r="AD5234" s="251"/>
      <c r="AE5234" s="166">
        <f t="shared" si="4138"/>
        <v>0</v>
      </c>
      <c r="AF5234" s="251"/>
      <c r="AG5234" s="251"/>
      <c r="AH5234" s="167">
        <f t="shared" si="4150"/>
        <v>0</v>
      </c>
      <c r="AJ5234" s="252"/>
      <c r="AK5234" s="253"/>
      <c r="AL5234" s="254"/>
      <c r="AM5234" s="253"/>
      <c r="AN5234" s="254"/>
      <c r="AO5234" s="253"/>
      <c r="AP5234" s="254"/>
      <c r="AQ5234" s="253"/>
      <c r="AR5234" s="254"/>
      <c r="AS5234" s="253"/>
      <c r="AT5234" s="254"/>
      <c r="AU5234" s="253"/>
      <c r="AV5234" s="163">
        <f t="shared" si="4140"/>
        <v>0</v>
      </c>
      <c r="AW5234" s="168">
        <f t="shared" si="4141"/>
        <v>0</v>
      </c>
      <c r="AY5234" s="163">
        <f t="shared" si="4142"/>
        <v>0</v>
      </c>
      <c r="AZ5234" s="163">
        <f t="shared" si="4143"/>
        <v>0</v>
      </c>
      <c r="BA5234" s="163">
        <f t="shared" si="4144"/>
        <v>0</v>
      </c>
      <c r="BB5234" s="163">
        <f t="shared" si="4145"/>
        <v>0</v>
      </c>
      <c r="BC5234" s="163">
        <f t="shared" si="4146"/>
        <v>0</v>
      </c>
      <c r="BD5234" s="163">
        <f t="shared" si="4147"/>
        <v>0</v>
      </c>
    </row>
    <row r="5235" spans="2:56" x14ac:dyDescent="0.3">
      <c r="B5235" s="169" t="s">
        <v>156</v>
      </c>
      <c r="C5235" s="248"/>
      <c r="D5235" s="249"/>
      <c r="E5235" s="172">
        <f t="shared" si="4133"/>
        <v>0</v>
      </c>
      <c r="F5235" s="248"/>
      <c r="G5235" s="249"/>
      <c r="H5235" s="172">
        <f t="shared" si="4134"/>
        <v>0</v>
      </c>
      <c r="I5235" s="248"/>
      <c r="J5235" s="250"/>
      <c r="K5235" s="174">
        <f t="shared" si="4135"/>
        <v>0</v>
      </c>
      <c r="L5235" s="248"/>
      <c r="M5235" s="250"/>
      <c r="N5235" s="251"/>
      <c r="O5235" s="248"/>
      <c r="P5235" s="251"/>
      <c r="Q5235" s="166">
        <f t="shared" si="4136"/>
        <v>0</v>
      </c>
      <c r="R5235" s="251"/>
      <c r="S5235" s="251"/>
      <c r="T5235" s="167">
        <f t="shared" si="4148"/>
        <v>0</v>
      </c>
      <c r="U5235" s="157"/>
      <c r="V5235" s="248"/>
      <c r="W5235" s="251"/>
      <c r="X5235" s="166">
        <f t="shared" si="4137"/>
        <v>0</v>
      </c>
      <c r="Y5235" s="251"/>
      <c r="Z5235" s="251"/>
      <c r="AA5235" s="167">
        <f t="shared" si="4149"/>
        <v>0</v>
      </c>
      <c r="AB5235" s="157"/>
      <c r="AC5235" s="248"/>
      <c r="AD5235" s="251"/>
      <c r="AE5235" s="166">
        <f t="shared" si="4138"/>
        <v>0</v>
      </c>
      <c r="AF5235" s="251"/>
      <c r="AG5235" s="251"/>
      <c r="AH5235" s="167">
        <f t="shared" si="4150"/>
        <v>0</v>
      </c>
      <c r="AJ5235" s="252"/>
      <c r="AK5235" s="253"/>
      <c r="AL5235" s="254"/>
      <c r="AM5235" s="253"/>
      <c r="AN5235" s="254"/>
      <c r="AO5235" s="253"/>
      <c r="AP5235" s="254"/>
      <c r="AQ5235" s="253"/>
      <c r="AR5235" s="254"/>
      <c r="AS5235" s="253"/>
      <c r="AT5235" s="254"/>
      <c r="AU5235" s="253"/>
      <c r="AV5235" s="163">
        <f t="shared" si="4140"/>
        <v>0</v>
      </c>
      <c r="AW5235" s="168">
        <f t="shared" si="4141"/>
        <v>0</v>
      </c>
      <c r="AY5235" s="163">
        <f t="shared" si="4142"/>
        <v>0</v>
      </c>
      <c r="AZ5235" s="163">
        <f t="shared" si="4143"/>
        <v>0</v>
      </c>
      <c r="BA5235" s="163">
        <f t="shared" si="4144"/>
        <v>0</v>
      </c>
      <c r="BB5235" s="163">
        <f t="shared" si="4145"/>
        <v>0</v>
      </c>
      <c r="BC5235" s="163">
        <f t="shared" si="4146"/>
        <v>0</v>
      </c>
      <c r="BD5235" s="163">
        <f t="shared" si="4147"/>
        <v>0</v>
      </c>
    </row>
    <row r="5236" spans="2:56" x14ac:dyDescent="0.3">
      <c r="B5236" s="169" t="s">
        <v>157</v>
      </c>
      <c r="C5236" s="248"/>
      <c r="D5236" s="249"/>
      <c r="E5236" s="172">
        <f t="shared" si="4133"/>
        <v>0</v>
      </c>
      <c r="F5236" s="248"/>
      <c r="G5236" s="249"/>
      <c r="H5236" s="172">
        <f t="shared" si="4134"/>
        <v>0</v>
      </c>
      <c r="I5236" s="248"/>
      <c r="J5236" s="250"/>
      <c r="K5236" s="174">
        <f t="shared" si="4135"/>
        <v>0</v>
      </c>
      <c r="L5236" s="248"/>
      <c r="M5236" s="250"/>
      <c r="N5236" s="251"/>
      <c r="O5236" s="248"/>
      <c r="P5236" s="251"/>
      <c r="Q5236" s="166">
        <f t="shared" si="4136"/>
        <v>0</v>
      </c>
      <c r="R5236" s="251"/>
      <c r="S5236" s="251"/>
      <c r="T5236" s="167">
        <f t="shared" si="4148"/>
        <v>0</v>
      </c>
      <c r="U5236" s="157"/>
      <c r="V5236" s="248"/>
      <c r="W5236" s="251"/>
      <c r="X5236" s="166">
        <f t="shared" si="4137"/>
        <v>0</v>
      </c>
      <c r="Y5236" s="251"/>
      <c r="Z5236" s="251"/>
      <c r="AA5236" s="167">
        <f t="shared" si="4149"/>
        <v>0</v>
      </c>
      <c r="AB5236" s="157"/>
      <c r="AC5236" s="248"/>
      <c r="AD5236" s="251"/>
      <c r="AE5236" s="166">
        <f t="shared" si="4138"/>
        <v>0</v>
      </c>
      <c r="AF5236" s="251"/>
      <c r="AG5236" s="251"/>
      <c r="AH5236" s="167">
        <f t="shared" si="4150"/>
        <v>0</v>
      </c>
      <c r="AJ5236" s="252"/>
      <c r="AK5236" s="253"/>
      <c r="AL5236" s="254"/>
      <c r="AM5236" s="253"/>
      <c r="AN5236" s="254"/>
      <c r="AO5236" s="253"/>
      <c r="AP5236" s="254"/>
      <c r="AQ5236" s="253"/>
      <c r="AR5236" s="254"/>
      <c r="AS5236" s="253"/>
      <c r="AT5236" s="254"/>
      <c r="AU5236" s="253"/>
      <c r="AV5236" s="163">
        <f t="shared" si="4140"/>
        <v>0</v>
      </c>
      <c r="AW5236" s="168">
        <f t="shared" si="4141"/>
        <v>0</v>
      </c>
      <c r="AY5236" s="163">
        <f t="shared" si="4142"/>
        <v>0</v>
      </c>
      <c r="AZ5236" s="163">
        <f t="shared" si="4143"/>
        <v>0</v>
      </c>
      <c r="BA5236" s="163">
        <f t="shared" si="4144"/>
        <v>0</v>
      </c>
      <c r="BB5236" s="163">
        <f t="shared" si="4145"/>
        <v>0</v>
      </c>
      <c r="BC5236" s="163">
        <f t="shared" si="4146"/>
        <v>0</v>
      </c>
      <c r="BD5236" s="163">
        <f t="shared" si="4147"/>
        <v>0</v>
      </c>
    </row>
    <row r="5237" spans="2:56" x14ac:dyDescent="0.3">
      <c r="B5237" s="179" t="s">
        <v>158</v>
      </c>
      <c r="C5237" s="83">
        <f>SUM(C5238)</f>
        <v>0</v>
      </c>
      <c r="D5237" s="84">
        <f>SUM(D5238)</f>
        <v>0</v>
      </c>
      <c r="E5237" s="85">
        <f t="shared" si="4133"/>
        <v>0</v>
      </c>
      <c r="F5237" s="83">
        <f>SUM(F5238)</f>
        <v>0</v>
      </c>
      <c r="G5237" s="84">
        <f>SUM(G5238)</f>
        <v>0</v>
      </c>
      <c r="H5237" s="85">
        <f t="shared" si="4134"/>
        <v>0</v>
      </c>
      <c r="I5237" s="83">
        <f>SUM(I5238)</f>
        <v>0</v>
      </c>
      <c r="J5237" s="86">
        <f>SUM(J5238)</f>
        <v>0</v>
      </c>
      <c r="K5237" s="87">
        <f t="shared" si="4135"/>
        <v>0</v>
      </c>
      <c r="L5237" s="83">
        <f>SUM(L5238)</f>
        <v>0</v>
      </c>
      <c r="M5237" s="86">
        <f>SUM(M5238)</f>
        <v>0</v>
      </c>
      <c r="N5237" s="88">
        <f>SUM(N5238)</f>
        <v>0</v>
      </c>
      <c r="O5237" s="83">
        <f>SUM(O5238)</f>
        <v>0</v>
      </c>
      <c r="P5237" s="88">
        <f>SUM(P5238)</f>
        <v>0</v>
      </c>
      <c r="Q5237" s="177">
        <f t="shared" si="4136"/>
        <v>0</v>
      </c>
      <c r="R5237" s="88">
        <f>SUM(R5238)</f>
        <v>0</v>
      </c>
      <c r="S5237" s="88">
        <f>SUM(S5238)</f>
        <v>0</v>
      </c>
      <c r="T5237" s="178">
        <f t="shared" si="4148"/>
        <v>0</v>
      </c>
      <c r="U5237" s="157"/>
      <c r="V5237" s="83">
        <f>SUM(V5238)</f>
        <v>0</v>
      </c>
      <c r="W5237" s="88">
        <f>SUM(W5238)</f>
        <v>0</v>
      </c>
      <c r="X5237" s="177">
        <f t="shared" si="4137"/>
        <v>0</v>
      </c>
      <c r="Y5237" s="88">
        <f>SUM(Y5238)</f>
        <v>0</v>
      </c>
      <c r="Z5237" s="88">
        <f>SUM(Z5238)</f>
        <v>0</v>
      </c>
      <c r="AA5237" s="178">
        <f t="shared" si="4149"/>
        <v>0</v>
      </c>
      <c r="AB5237" s="157"/>
      <c r="AC5237" s="83">
        <f>SUM(AC5238)</f>
        <v>0</v>
      </c>
      <c r="AD5237" s="88">
        <f>SUM(AD5238)</f>
        <v>0</v>
      </c>
      <c r="AE5237" s="177">
        <f t="shared" si="4138"/>
        <v>0</v>
      </c>
      <c r="AF5237" s="88">
        <f>SUM(AF5238)</f>
        <v>0</v>
      </c>
      <c r="AG5237" s="88">
        <f>SUM(AG5238)</f>
        <v>0</v>
      </c>
      <c r="AH5237" s="178">
        <f t="shared" si="4150"/>
        <v>0</v>
      </c>
      <c r="AJ5237" s="84">
        <f t="shared" ref="AJ5237:AU5237" si="4167">SUM(AJ5238)</f>
        <v>0</v>
      </c>
      <c r="AK5237" s="86">
        <f t="shared" si="4167"/>
        <v>0</v>
      </c>
      <c r="AL5237" s="88">
        <f t="shared" si="4167"/>
        <v>0</v>
      </c>
      <c r="AM5237" s="86">
        <f t="shared" si="4167"/>
        <v>0</v>
      </c>
      <c r="AN5237" s="88">
        <f t="shared" si="4167"/>
        <v>0</v>
      </c>
      <c r="AO5237" s="86">
        <f t="shared" si="4167"/>
        <v>0</v>
      </c>
      <c r="AP5237" s="88">
        <f t="shared" si="4167"/>
        <v>0</v>
      </c>
      <c r="AQ5237" s="86">
        <f t="shared" si="4167"/>
        <v>0</v>
      </c>
      <c r="AR5237" s="88">
        <f t="shared" si="4167"/>
        <v>0</v>
      </c>
      <c r="AS5237" s="86">
        <f t="shared" si="4167"/>
        <v>0</v>
      </c>
      <c r="AT5237" s="88">
        <f t="shared" si="4167"/>
        <v>0</v>
      </c>
      <c r="AU5237" s="86">
        <f t="shared" si="4167"/>
        <v>0</v>
      </c>
      <c r="AV5237" s="86">
        <f t="shared" si="4140"/>
        <v>0</v>
      </c>
      <c r="AW5237" s="93">
        <f t="shared" si="4141"/>
        <v>0</v>
      </c>
      <c r="AY5237" s="86">
        <f t="shared" si="4142"/>
        <v>0</v>
      </c>
      <c r="AZ5237" s="86">
        <f t="shared" si="4143"/>
        <v>0</v>
      </c>
      <c r="BA5237" s="86">
        <f t="shared" si="4144"/>
        <v>0</v>
      </c>
      <c r="BB5237" s="86">
        <f t="shared" si="4145"/>
        <v>0</v>
      </c>
      <c r="BC5237" s="86">
        <f t="shared" si="4146"/>
        <v>0</v>
      </c>
      <c r="BD5237" s="86">
        <f t="shared" si="4147"/>
        <v>0</v>
      </c>
    </row>
    <row r="5238" spans="2:56" x14ac:dyDescent="0.3">
      <c r="B5238" s="169" t="s">
        <v>159</v>
      </c>
      <c r="C5238" s="248"/>
      <c r="D5238" s="249"/>
      <c r="E5238" s="172">
        <f t="shared" si="4133"/>
        <v>0</v>
      </c>
      <c r="F5238" s="248"/>
      <c r="G5238" s="249"/>
      <c r="H5238" s="172">
        <f t="shared" si="4134"/>
        <v>0</v>
      </c>
      <c r="I5238" s="248"/>
      <c r="J5238" s="250"/>
      <c r="K5238" s="174">
        <f t="shared" si="4135"/>
        <v>0</v>
      </c>
      <c r="L5238" s="248"/>
      <c r="M5238" s="250"/>
      <c r="N5238" s="251"/>
      <c r="O5238" s="248"/>
      <c r="P5238" s="251"/>
      <c r="Q5238" s="166">
        <f t="shared" si="4136"/>
        <v>0</v>
      </c>
      <c r="R5238" s="251"/>
      <c r="S5238" s="251"/>
      <c r="T5238" s="167">
        <f t="shared" si="4148"/>
        <v>0</v>
      </c>
      <c r="U5238" s="157"/>
      <c r="V5238" s="248"/>
      <c r="W5238" s="251"/>
      <c r="X5238" s="166">
        <f t="shared" si="4137"/>
        <v>0</v>
      </c>
      <c r="Y5238" s="251"/>
      <c r="Z5238" s="251"/>
      <c r="AA5238" s="167">
        <f t="shared" si="4149"/>
        <v>0</v>
      </c>
      <c r="AB5238" s="157"/>
      <c r="AC5238" s="248"/>
      <c r="AD5238" s="251"/>
      <c r="AE5238" s="166">
        <f t="shared" si="4138"/>
        <v>0</v>
      </c>
      <c r="AF5238" s="251"/>
      <c r="AG5238" s="251"/>
      <c r="AH5238" s="167">
        <f t="shared" si="4150"/>
        <v>0</v>
      </c>
      <c r="AJ5238" s="252"/>
      <c r="AK5238" s="253"/>
      <c r="AL5238" s="254"/>
      <c r="AM5238" s="253"/>
      <c r="AN5238" s="254"/>
      <c r="AO5238" s="253"/>
      <c r="AP5238" s="254"/>
      <c r="AQ5238" s="253"/>
      <c r="AR5238" s="254"/>
      <c r="AS5238" s="253"/>
      <c r="AT5238" s="254"/>
      <c r="AU5238" s="253"/>
      <c r="AV5238" s="163">
        <f t="shared" si="4140"/>
        <v>0</v>
      </c>
      <c r="AW5238" s="168">
        <f t="shared" si="4141"/>
        <v>0</v>
      </c>
      <c r="AY5238" s="163">
        <f t="shared" si="4142"/>
        <v>0</v>
      </c>
      <c r="AZ5238" s="163">
        <f t="shared" si="4143"/>
        <v>0</v>
      </c>
      <c r="BA5238" s="163">
        <f t="shared" si="4144"/>
        <v>0</v>
      </c>
      <c r="BB5238" s="163">
        <f t="shared" si="4145"/>
        <v>0</v>
      </c>
      <c r="BC5238" s="163">
        <f t="shared" si="4146"/>
        <v>0</v>
      </c>
      <c r="BD5238" s="163">
        <f t="shared" si="4147"/>
        <v>0</v>
      </c>
    </row>
    <row r="5239" spans="2:56" x14ac:dyDescent="0.3">
      <c r="B5239" s="179" t="s">
        <v>160</v>
      </c>
      <c r="C5239" s="83">
        <f>SUM(C5240:C5243)</f>
        <v>0</v>
      </c>
      <c r="D5239" s="84">
        <f>SUM(D5240:D5243)</f>
        <v>0</v>
      </c>
      <c r="E5239" s="85">
        <f t="shared" si="4133"/>
        <v>0</v>
      </c>
      <c r="F5239" s="83">
        <f>SUM(F5240:F5243)</f>
        <v>0</v>
      </c>
      <c r="G5239" s="84">
        <f>SUM(G5240:G5243)</f>
        <v>0</v>
      </c>
      <c r="H5239" s="85">
        <f t="shared" si="4134"/>
        <v>0</v>
      </c>
      <c r="I5239" s="83">
        <f>SUM(I5240:I5243)</f>
        <v>0</v>
      </c>
      <c r="J5239" s="86">
        <f>SUM(J5240:J5243)</f>
        <v>0</v>
      </c>
      <c r="K5239" s="87">
        <f t="shared" si="4135"/>
        <v>0</v>
      </c>
      <c r="L5239" s="83">
        <f>SUM(L5240:L5243)</f>
        <v>0</v>
      </c>
      <c r="M5239" s="86">
        <f>SUM(M5240:M5243)</f>
        <v>0</v>
      </c>
      <c r="N5239" s="88">
        <f>SUM(N5240:N5243)</f>
        <v>0</v>
      </c>
      <c r="O5239" s="83">
        <f>SUM(O5240:O5243)</f>
        <v>0</v>
      </c>
      <c r="P5239" s="88">
        <f>SUM(P5240:P5243)</f>
        <v>0</v>
      </c>
      <c r="Q5239" s="177">
        <f t="shared" si="4136"/>
        <v>0</v>
      </c>
      <c r="R5239" s="88">
        <f>SUM(R5240:R5243)</f>
        <v>0</v>
      </c>
      <c r="S5239" s="88">
        <f>SUM(S5240:S5243)</f>
        <v>0</v>
      </c>
      <c r="T5239" s="178">
        <f t="shared" si="4148"/>
        <v>0</v>
      </c>
      <c r="U5239" s="157"/>
      <c r="V5239" s="83">
        <f>SUM(V5240:V5243)</f>
        <v>0</v>
      </c>
      <c r="W5239" s="88">
        <f>SUM(W5240:W5243)</f>
        <v>0</v>
      </c>
      <c r="X5239" s="177">
        <f t="shared" si="4137"/>
        <v>0</v>
      </c>
      <c r="Y5239" s="88">
        <f>SUM(Y5240:Y5243)</f>
        <v>0</v>
      </c>
      <c r="Z5239" s="88">
        <f>SUM(Z5240:Z5243)</f>
        <v>0</v>
      </c>
      <c r="AA5239" s="178">
        <f t="shared" si="4149"/>
        <v>0</v>
      </c>
      <c r="AB5239" s="157"/>
      <c r="AC5239" s="83">
        <f>SUM(AC5240:AC5243)</f>
        <v>0</v>
      </c>
      <c r="AD5239" s="88">
        <f>SUM(AD5240:AD5243)</f>
        <v>0</v>
      </c>
      <c r="AE5239" s="177">
        <f t="shared" si="4138"/>
        <v>0</v>
      </c>
      <c r="AF5239" s="88">
        <f>SUM(AF5240:AF5243)</f>
        <v>0</v>
      </c>
      <c r="AG5239" s="88">
        <f>SUM(AG5240:AG5243)</f>
        <v>0</v>
      </c>
      <c r="AH5239" s="178">
        <f t="shared" si="4150"/>
        <v>0</v>
      </c>
      <c r="AJ5239" s="84">
        <f t="shared" ref="AJ5239:AU5239" si="4168">SUM(AJ5240:AJ5243)</f>
        <v>0</v>
      </c>
      <c r="AK5239" s="86">
        <f t="shared" si="4168"/>
        <v>0</v>
      </c>
      <c r="AL5239" s="88">
        <f t="shared" si="4168"/>
        <v>0</v>
      </c>
      <c r="AM5239" s="86">
        <f t="shared" si="4168"/>
        <v>0</v>
      </c>
      <c r="AN5239" s="88">
        <f t="shared" si="4168"/>
        <v>0</v>
      </c>
      <c r="AO5239" s="86">
        <f t="shared" si="4168"/>
        <v>0</v>
      </c>
      <c r="AP5239" s="88">
        <f t="shared" si="4168"/>
        <v>0</v>
      </c>
      <c r="AQ5239" s="86">
        <f t="shared" si="4168"/>
        <v>0</v>
      </c>
      <c r="AR5239" s="88">
        <f t="shared" si="4168"/>
        <v>0</v>
      </c>
      <c r="AS5239" s="86">
        <f t="shared" si="4168"/>
        <v>0</v>
      </c>
      <c r="AT5239" s="88">
        <f t="shared" si="4168"/>
        <v>0</v>
      </c>
      <c r="AU5239" s="86">
        <f t="shared" si="4168"/>
        <v>0</v>
      </c>
      <c r="AV5239" s="86">
        <f t="shared" si="4140"/>
        <v>0</v>
      </c>
      <c r="AW5239" s="93">
        <f t="shared" si="4141"/>
        <v>0</v>
      </c>
      <c r="AY5239" s="86">
        <f t="shared" si="4142"/>
        <v>0</v>
      </c>
      <c r="AZ5239" s="86">
        <f t="shared" si="4143"/>
        <v>0</v>
      </c>
      <c r="BA5239" s="86">
        <f t="shared" si="4144"/>
        <v>0</v>
      </c>
      <c r="BB5239" s="86">
        <f t="shared" si="4145"/>
        <v>0</v>
      </c>
      <c r="BC5239" s="86">
        <f t="shared" si="4146"/>
        <v>0</v>
      </c>
      <c r="BD5239" s="86">
        <f t="shared" si="4147"/>
        <v>0</v>
      </c>
    </row>
    <row r="5240" spans="2:56" x14ac:dyDescent="0.3">
      <c r="B5240" s="169" t="s">
        <v>161</v>
      </c>
      <c r="C5240" s="248"/>
      <c r="D5240" s="249"/>
      <c r="E5240" s="172">
        <f t="shared" si="4133"/>
        <v>0</v>
      </c>
      <c r="F5240" s="248"/>
      <c r="G5240" s="249"/>
      <c r="H5240" s="172">
        <f t="shared" si="4134"/>
        <v>0</v>
      </c>
      <c r="I5240" s="248"/>
      <c r="J5240" s="250"/>
      <c r="K5240" s="174">
        <f t="shared" si="4135"/>
        <v>0</v>
      </c>
      <c r="L5240" s="248"/>
      <c r="M5240" s="250"/>
      <c r="N5240" s="251"/>
      <c r="O5240" s="248"/>
      <c r="P5240" s="251"/>
      <c r="Q5240" s="166">
        <f t="shared" si="4136"/>
        <v>0</v>
      </c>
      <c r="R5240" s="251"/>
      <c r="S5240" s="251"/>
      <c r="T5240" s="167">
        <f t="shared" si="4148"/>
        <v>0</v>
      </c>
      <c r="U5240" s="157"/>
      <c r="V5240" s="248"/>
      <c r="W5240" s="251"/>
      <c r="X5240" s="166">
        <f t="shared" si="4137"/>
        <v>0</v>
      </c>
      <c r="Y5240" s="251"/>
      <c r="Z5240" s="251"/>
      <c r="AA5240" s="167">
        <f t="shared" si="4149"/>
        <v>0</v>
      </c>
      <c r="AB5240" s="157"/>
      <c r="AC5240" s="248"/>
      <c r="AD5240" s="251"/>
      <c r="AE5240" s="166">
        <f t="shared" si="4138"/>
        <v>0</v>
      </c>
      <c r="AF5240" s="251"/>
      <c r="AG5240" s="251"/>
      <c r="AH5240" s="167">
        <f t="shared" si="4150"/>
        <v>0</v>
      </c>
      <c r="AJ5240" s="252"/>
      <c r="AK5240" s="253"/>
      <c r="AL5240" s="254"/>
      <c r="AM5240" s="253"/>
      <c r="AN5240" s="254"/>
      <c r="AO5240" s="253"/>
      <c r="AP5240" s="254"/>
      <c r="AQ5240" s="253"/>
      <c r="AR5240" s="254"/>
      <c r="AS5240" s="253"/>
      <c r="AT5240" s="254"/>
      <c r="AU5240" s="253"/>
      <c r="AV5240" s="163">
        <f t="shared" si="4140"/>
        <v>0</v>
      </c>
      <c r="AW5240" s="168">
        <f t="shared" si="4141"/>
        <v>0</v>
      </c>
      <c r="AY5240" s="163">
        <f t="shared" si="4142"/>
        <v>0</v>
      </c>
      <c r="AZ5240" s="163">
        <f t="shared" si="4143"/>
        <v>0</v>
      </c>
      <c r="BA5240" s="163">
        <f t="shared" si="4144"/>
        <v>0</v>
      </c>
      <c r="BB5240" s="163">
        <f t="shared" si="4145"/>
        <v>0</v>
      </c>
      <c r="BC5240" s="163">
        <f t="shared" si="4146"/>
        <v>0</v>
      </c>
      <c r="BD5240" s="163">
        <f t="shared" si="4147"/>
        <v>0</v>
      </c>
    </row>
    <row r="5241" spans="2:56" x14ac:dyDescent="0.3">
      <c r="B5241" s="169" t="s">
        <v>162</v>
      </c>
      <c r="C5241" s="248"/>
      <c r="D5241" s="249"/>
      <c r="E5241" s="172">
        <f t="shared" si="4133"/>
        <v>0</v>
      </c>
      <c r="F5241" s="248"/>
      <c r="G5241" s="249"/>
      <c r="H5241" s="172">
        <f t="shared" si="4134"/>
        <v>0</v>
      </c>
      <c r="I5241" s="248"/>
      <c r="J5241" s="250"/>
      <c r="K5241" s="174">
        <f t="shared" si="4135"/>
        <v>0</v>
      </c>
      <c r="L5241" s="248"/>
      <c r="M5241" s="250"/>
      <c r="N5241" s="251"/>
      <c r="O5241" s="248"/>
      <c r="P5241" s="251"/>
      <c r="Q5241" s="166">
        <f t="shared" si="4136"/>
        <v>0</v>
      </c>
      <c r="R5241" s="251"/>
      <c r="S5241" s="251"/>
      <c r="T5241" s="167">
        <f t="shared" si="4148"/>
        <v>0</v>
      </c>
      <c r="U5241" s="157"/>
      <c r="V5241" s="248"/>
      <c r="W5241" s="251"/>
      <c r="X5241" s="166">
        <f t="shared" si="4137"/>
        <v>0</v>
      </c>
      <c r="Y5241" s="251"/>
      <c r="Z5241" s="251"/>
      <c r="AA5241" s="167">
        <f t="shared" si="4149"/>
        <v>0</v>
      </c>
      <c r="AB5241" s="157"/>
      <c r="AC5241" s="248"/>
      <c r="AD5241" s="251"/>
      <c r="AE5241" s="166">
        <f t="shared" si="4138"/>
        <v>0</v>
      </c>
      <c r="AF5241" s="251"/>
      <c r="AG5241" s="251"/>
      <c r="AH5241" s="167">
        <f t="shared" si="4150"/>
        <v>0</v>
      </c>
      <c r="AJ5241" s="252"/>
      <c r="AK5241" s="253"/>
      <c r="AL5241" s="254"/>
      <c r="AM5241" s="253"/>
      <c r="AN5241" s="254"/>
      <c r="AO5241" s="253"/>
      <c r="AP5241" s="254"/>
      <c r="AQ5241" s="253"/>
      <c r="AR5241" s="254"/>
      <c r="AS5241" s="253"/>
      <c r="AT5241" s="254"/>
      <c r="AU5241" s="253"/>
      <c r="AV5241" s="163">
        <f t="shared" si="4140"/>
        <v>0</v>
      </c>
      <c r="AW5241" s="168">
        <f t="shared" si="4141"/>
        <v>0</v>
      </c>
      <c r="AY5241" s="163">
        <f t="shared" si="4142"/>
        <v>0</v>
      </c>
      <c r="AZ5241" s="163">
        <f t="shared" si="4143"/>
        <v>0</v>
      </c>
      <c r="BA5241" s="163">
        <f t="shared" si="4144"/>
        <v>0</v>
      </c>
      <c r="BB5241" s="163">
        <f t="shared" si="4145"/>
        <v>0</v>
      </c>
      <c r="BC5241" s="163">
        <f t="shared" si="4146"/>
        <v>0</v>
      </c>
      <c r="BD5241" s="163">
        <f t="shared" si="4147"/>
        <v>0</v>
      </c>
    </row>
    <row r="5242" spans="2:56" x14ac:dyDescent="0.3">
      <c r="B5242" s="169" t="s">
        <v>163</v>
      </c>
      <c r="C5242" s="248"/>
      <c r="D5242" s="249"/>
      <c r="E5242" s="172">
        <f t="shared" si="4133"/>
        <v>0</v>
      </c>
      <c r="F5242" s="248"/>
      <c r="G5242" s="249"/>
      <c r="H5242" s="172">
        <f t="shared" si="4134"/>
        <v>0</v>
      </c>
      <c r="I5242" s="248"/>
      <c r="J5242" s="250"/>
      <c r="K5242" s="174">
        <f t="shared" si="4135"/>
        <v>0</v>
      </c>
      <c r="L5242" s="248"/>
      <c r="M5242" s="250"/>
      <c r="N5242" s="251"/>
      <c r="O5242" s="248"/>
      <c r="P5242" s="251"/>
      <c r="Q5242" s="166">
        <f t="shared" si="4136"/>
        <v>0</v>
      </c>
      <c r="R5242" s="251"/>
      <c r="S5242" s="251"/>
      <c r="T5242" s="167">
        <f t="shared" si="4148"/>
        <v>0</v>
      </c>
      <c r="U5242" s="157"/>
      <c r="V5242" s="248"/>
      <c r="W5242" s="251"/>
      <c r="X5242" s="166">
        <f t="shared" si="4137"/>
        <v>0</v>
      </c>
      <c r="Y5242" s="251"/>
      <c r="Z5242" s="251"/>
      <c r="AA5242" s="167">
        <f t="shared" si="4149"/>
        <v>0</v>
      </c>
      <c r="AB5242" s="157"/>
      <c r="AC5242" s="248"/>
      <c r="AD5242" s="251"/>
      <c r="AE5242" s="166">
        <f t="shared" si="4138"/>
        <v>0</v>
      </c>
      <c r="AF5242" s="251"/>
      <c r="AG5242" s="251"/>
      <c r="AH5242" s="167">
        <f t="shared" si="4150"/>
        <v>0</v>
      </c>
      <c r="AJ5242" s="252"/>
      <c r="AK5242" s="253"/>
      <c r="AL5242" s="254"/>
      <c r="AM5242" s="253"/>
      <c r="AN5242" s="254"/>
      <c r="AO5242" s="253"/>
      <c r="AP5242" s="254"/>
      <c r="AQ5242" s="253"/>
      <c r="AR5242" s="254"/>
      <c r="AS5242" s="253"/>
      <c r="AT5242" s="254"/>
      <c r="AU5242" s="253"/>
      <c r="AV5242" s="163">
        <f t="shared" si="4140"/>
        <v>0</v>
      </c>
      <c r="AW5242" s="168">
        <f t="shared" si="4141"/>
        <v>0</v>
      </c>
      <c r="AY5242" s="163">
        <f t="shared" si="4142"/>
        <v>0</v>
      </c>
      <c r="AZ5242" s="163">
        <f t="shared" si="4143"/>
        <v>0</v>
      </c>
      <c r="BA5242" s="163">
        <f t="shared" si="4144"/>
        <v>0</v>
      </c>
      <c r="BB5242" s="163">
        <f t="shared" si="4145"/>
        <v>0</v>
      </c>
      <c r="BC5242" s="163">
        <f t="shared" si="4146"/>
        <v>0</v>
      </c>
      <c r="BD5242" s="163">
        <f t="shared" si="4147"/>
        <v>0</v>
      </c>
    </row>
    <row r="5243" spans="2:56" x14ac:dyDescent="0.3">
      <c r="B5243" s="169" t="s">
        <v>164</v>
      </c>
      <c r="C5243" s="248"/>
      <c r="D5243" s="249"/>
      <c r="E5243" s="172">
        <f t="shared" si="4133"/>
        <v>0</v>
      </c>
      <c r="F5243" s="248"/>
      <c r="G5243" s="249"/>
      <c r="H5243" s="172">
        <f t="shared" si="4134"/>
        <v>0</v>
      </c>
      <c r="I5243" s="248"/>
      <c r="J5243" s="250"/>
      <c r="K5243" s="174">
        <f t="shared" si="4135"/>
        <v>0</v>
      </c>
      <c r="L5243" s="248"/>
      <c r="M5243" s="250"/>
      <c r="N5243" s="251"/>
      <c r="O5243" s="248"/>
      <c r="P5243" s="251"/>
      <c r="Q5243" s="166">
        <f t="shared" si="4136"/>
        <v>0</v>
      </c>
      <c r="R5243" s="251"/>
      <c r="S5243" s="251"/>
      <c r="T5243" s="167">
        <f t="shared" si="4148"/>
        <v>0</v>
      </c>
      <c r="U5243" s="157"/>
      <c r="V5243" s="248"/>
      <c r="W5243" s="251"/>
      <c r="X5243" s="166">
        <f t="shared" si="4137"/>
        <v>0</v>
      </c>
      <c r="Y5243" s="251"/>
      <c r="Z5243" s="251"/>
      <c r="AA5243" s="167">
        <f t="shared" si="4149"/>
        <v>0</v>
      </c>
      <c r="AB5243" s="157"/>
      <c r="AC5243" s="248"/>
      <c r="AD5243" s="251"/>
      <c r="AE5243" s="166">
        <f t="shared" si="4138"/>
        <v>0</v>
      </c>
      <c r="AF5243" s="251"/>
      <c r="AG5243" s="251"/>
      <c r="AH5243" s="167">
        <f t="shared" si="4150"/>
        <v>0</v>
      </c>
      <c r="AJ5243" s="252"/>
      <c r="AK5243" s="253"/>
      <c r="AL5243" s="254"/>
      <c r="AM5243" s="253"/>
      <c r="AN5243" s="254"/>
      <c r="AO5243" s="253"/>
      <c r="AP5243" s="254"/>
      <c r="AQ5243" s="253"/>
      <c r="AR5243" s="254"/>
      <c r="AS5243" s="253"/>
      <c r="AT5243" s="254"/>
      <c r="AU5243" s="253"/>
      <c r="AV5243" s="163">
        <f t="shared" si="4140"/>
        <v>0</v>
      </c>
      <c r="AW5243" s="168">
        <f t="shared" si="4141"/>
        <v>0</v>
      </c>
      <c r="AY5243" s="163">
        <f t="shared" si="4142"/>
        <v>0</v>
      </c>
      <c r="AZ5243" s="163">
        <f t="shared" si="4143"/>
        <v>0</v>
      </c>
      <c r="BA5243" s="163">
        <f t="shared" si="4144"/>
        <v>0</v>
      </c>
      <c r="BB5243" s="163">
        <f t="shared" si="4145"/>
        <v>0</v>
      </c>
      <c r="BC5243" s="163">
        <f t="shared" si="4146"/>
        <v>0</v>
      </c>
      <c r="BD5243" s="163">
        <f t="shared" si="4147"/>
        <v>0</v>
      </c>
    </row>
    <row r="5244" spans="2:56" x14ac:dyDescent="0.3">
      <c r="B5244" s="179" t="s">
        <v>165</v>
      </c>
      <c r="C5244" s="83">
        <f>SUM(C5245)</f>
        <v>0</v>
      </c>
      <c r="D5244" s="84">
        <f>SUM(D5245)</f>
        <v>0</v>
      </c>
      <c r="E5244" s="85">
        <f t="shared" si="4133"/>
        <v>0</v>
      </c>
      <c r="F5244" s="83">
        <f>SUM(F5245)</f>
        <v>0</v>
      </c>
      <c r="G5244" s="84">
        <f>SUM(G5245)</f>
        <v>0</v>
      </c>
      <c r="H5244" s="85">
        <f t="shared" si="4134"/>
        <v>0</v>
      </c>
      <c r="I5244" s="83">
        <f>SUM(I5245)</f>
        <v>0</v>
      </c>
      <c r="J5244" s="86">
        <f>SUM(J5245)</f>
        <v>0</v>
      </c>
      <c r="K5244" s="87">
        <f t="shared" si="4135"/>
        <v>0</v>
      </c>
      <c r="L5244" s="83">
        <f>SUM(L5245)</f>
        <v>0</v>
      </c>
      <c r="M5244" s="86">
        <f>SUM(M5245)</f>
        <v>0</v>
      </c>
      <c r="N5244" s="88">
        <f>SUM(N5245)</f>
        <v>0</v>
      </c>
      <c r="O5244" s="83">
        <f>SUM(O5245)</f>
        <v>0</v>
      </c>
      <c r="P5244" s="88">
        <f>SUM(P5245)</f>
        <v>0</v>
      </c>
      <c r="Q5244" s="177">
        <f t="shared" si="4136"/>
        <v>0</v>
      </c>
      <c r="R5244" s="88">
        <f>SUM(R5245)</f>
        <v>0</v>
      </c>
      <c r="S5244" s="88">
        <f>SUM(S5245)</f>
        <v>0</v>
      </c>
      <c r="T5244" s="178">
        <f t="shared" si="4148"/>
        <v>0</v>
      </c>
      <c r="U5244" s="157"/>
      <c r="V5244" s="83">
        <f>SUM(V5245)</f>
        <v>0</v>
      </c>
      <c r="W5244" s="88">
        <f>SUM(W5245)</f>
        <v>0</v>
      </c>
      <c r="X5244" s="177">
        <f t="shared" si="4137"/>
        <v>0</v>
      </c>
      <c r="Y5244" s="88">
        <f>SUM(Y5245)</f>
        <v>0</v>
      </c>
      <c r="Z5244" s="88">
        <f>SUM(Z5245)</f>
        <v>0</v>
      </c>
      <c r="AA5244" s="178">
        <f t="shared" si="4149"/>
        <v>0</v>
      </c>
      <c r="AB5244" s="157"/>
      <c r="AC5244" s="83">
        <f>SUM(AC5245)</f>
        <v>0</v>
      </c>
      <c r="AD5244" s="88">
        <f>SUM(AD5245)</f>
        <v>0</v>
      </c>
      <c r="AE5244" s="177">
        <f t="shared" si="4138"/>
        <v>0</v>
      </c>
      <c r="AF5244" s="88">
        <f>SUM(AF5245)</f>
        <v>0</v>
      </c>
      <c r="AG5244" s="88">
        <f>SUM(AG5245)</f>
        <v>0</v>
      </c>
      <c r="AH5244" s="178">
        <f t="shared" si="4150"/>
        <v>0</v>
      </c>
      <c r="AJ5244" s="84">
        <f t="shared" ref="AJ5244:AU5244" si="4169">SUM(AJ5245)</f>
        <v>0</v>
      </c>
      <c r="AK5244" s="86">
        <f t="shared" si="4169"/>
        <v>0</v>
      </c>
      <c r="AL5244" s="88">
        <f t="shared" si="4169"/>
        <v>0</v>
      </c>
      <c r="AM5244" s="86">
        <f t="shared" si="4169"/>
        <v>0</v>
      </c>
      <c r="AN5244" s="88">
        <f t="shared" si="4169"/>
        <v>0</v>
      </c>
      <c r="AO5244" s="86">
        <f t="shared" si="4169"/>
        <v>0</v>
      </c>
      <c r="AP5244" s="88">
        <f t="shared" si="4169"/>
        <v>0</v>
      </c>
      <c r="AQ5244" s="86">
        <f t="shared" si="4169"/>
        <v>0</v>
      </c>
      <c r="AR5244" s="88">
        <f t="shared" si="4169"/>
        <v>0</v>
      </c>
      <c r="AS5244" s="86">
        <f t="shared" si="4169"/>
        <v>0</v>
      </c>
      <c r="AT5244" s="88">
        <f t="shared" si="4169"/>
        <v>0</v>
      </c>
      <c r="AU5244" s="86">
        <f t="shared" si="4169"/>
        <v>0</v>
      </c>
      <c r="AV5244" s="86">
        <f t="shared" si="4140"/>
        <v>0</v>
      </c>
      <c r="AW5244" s="93">
        <f t="shared" si="4141"/>
        <v>0</v>
      </c>
      <c r="AY5244" s="86">
        <f t="shared" si="4142"/>
        <v>0</v>
      </c>
      <c r="AZ5244" s="86">
        <f t="shared" si="4143"/>
        <v>0</v>
      </c>
      <c r="BA5244" s="86">
        <f t="shared" si="4144"/>
        <v>0</v>
      </c>
      <c r="BB5244" s="86">
        <f t="shared" si="4145"/>
        <v>0</v>
      </c>
      <c r="BC5244" s="86">
        <f t="shared" si="4146"/>
        <v>0</v>
      </c>
      <c r="BD5244" s="86">
        <f t="shared" si="4147"/>
        <v>0</v>
      </c>
    </row>
    <row r="5245" spans="2:56" x14ac:dyDescent="0.3">
      <c r="B5245" s="169" t="s">
        <v>166</v>
      </c>
      <c r="C5245" s="248"/>
      <c r="D5245" s="249"/>
      <c r="E5245" s="172">
        <f t="shared" ref="E5245:E5308" si="4170">IFERROR(D5245/C5245,0)</f>
        <v>0</v>
      </c>
      <c r="F5245" s="248"/>
      <c r="G5245" s="249"/>
      <c r="H5245" s="172">
        <f t="shared" ref="H5245:H5308" si="4171">IFERROR(G5245/F5245,0)</f>
        <v>0</v>
      </c>
      <c r="I5245" s="248"/>
      <c r="J5245" s="250"/>
      <c r="K5245" s="174">
        <f t="shared" ref="K5245:K5308" si="4172">IFERROR(J5245/I5245,0)</f>
        <v>0</v>
      </c>
      <c r="L5245" s="248"/>
      <c r="M5245" s="250"/>
      <c r="N5245" s="251"/>
      <c r="O5245" s="248"/>
      <c r="P5245" s="251"/>
      <c r="Q5245" s="166">
        <f t="shared" ref="Q5245:Q5308" si="4173">SUM(O5245:P5245)</f>
        <v>0</v>
      </c>
      <c r="R5245" s="251"/>
      <c r="S5245" s="251"/>
      <c r="T5245" s="167">
        <f t="shared" si="4148"/>
        <v>0</v>
      </c>
      <c r="U5245" s="157"/>
      <c r="V5245" s="248"/>
      <c r="W5245" s="251"/>
      <c r="X5245" s="166">
        <f t="shared" ref="X5245:X5308" si="4174">SUM(V5245:W5245)</f>
        <v>0</v>
      </c>
      <c r="Y5245" s="251"/>
      <c r="Z5245" s="251"/>
      <c r="AA5245" s="167">
        <f t="shared" si="4149"/>
        <v>0</v>
      </c>
      <c r="AB5245" s="157"/>
      <c r="AC5245" s="248"/>
      <c r="AD5245" s="251"/>
      <c r="AE5245" s="166">
        <f t="shared" ref="AE5245:AE5308" si="4175">SUM(AC5245:AD5245)</f>
        <v>0</v>
      </c>
      <c r="AF5245" s="251"/>
      <c r="AG5245" s="251"/>
      <c r="AH5245" s="167">
        <f t="shared" si="4150"/>
        <v>0</v>
      </c>
      <c r="AJ5245" s="252"/>
      <c r="AK5245" s="253"/>
      <c r="AL5245" s="254"/>
      <c r="AM5245" s="253"/>
      <c r="AN5245" s="254"/>
      <c r="AO5245" s="253"/>
      <c r="AP5245" s="254"/>
      <c r="AQ5245" s="253"/>
      <c r="AR5245" s="254"/>
      <c r="AS5245" s="253"/>
      <c r="AT5245" s="254"/>
      <c r="AU5245" s="253"/>
      <c r="AV5245" s="163">
        <f t="shared" ref="AV5245:AV5308" si="4176">SUM(AJ5245:AU5245)</f>
        <v>0</v>
      </c>
      <c r="AW5245" s="168">
        <f t="shared" ref="AW5245:AW5308" si="4177">T5245-AV5245</f>
        <v>0</v>
      </c>
      <c r="AY5245" s="163">
        <f t="shared" ref="AY5245:AY5308" si="4178">SUM(AJ5245:AL5245)</f>
        <v>0</v>
      </c>
      <c r="AZ5245" s="163">
        <f t="shared" ref="AZ5245:AZ5308" si="4179">SUM(AM5245:AO5245)</f>
        <v>0</v>
      </c>
      <c r="BA5245" s="163">
        <f t="shared" ref="BA5245:BA5308" si="4180">SUM(AP5245:AR5245)</f>
        <v>0</v>
      </c>
      <c r="BB5245" s="163">
        <f t="shared" ref="BB5245:BB5308" si="4181">SUM(AS5245:AU5245)</f>
        <v>0</v>
      </c>
      <c r="BC5245" s="163">
        <f t="shared" ref="BC5245:BC5308" si="4182">SUM(AY5245,AZ5245,BA5245,BB5245)</f>
        <v>0</v>
      </c>
      <c r="BD5245" s="163">
        <f t="shared" ref="BD5245:BD5308" si="4183">T5245-BC5245</f>
        <v>0</v>
      </c>
    </row>
    <row r="5246" spans="2:56" x14ac:dyDescent="0.3">
      <c r="B5246" s="179" t="s">
        <v>167</v>
      </c>
      <c r="C5246" s="83">
        <f>SUM(C5247:C5252)</f>
        <v>15270</v>
      </c>
      <c r="D5246" s="84">
        <f>SUM(D5247:D5252)</f>
        <v>8294.0600000000013</v>
      </c>
      <c r="E5246" s="85">
        <f t="shared" si="4170"/>
        <v>0.54316044531761631</v>
      </c>
      <c r="F5246" s="83">
        <f>SUM(F5247:F5252)</f>
        <v>72533</v>
      </c>
      <c r="G5246" s="84">
        <f>SUM(G5247:G5252)</f>
        <v>69028.38</v>
      </c>
      <c r="H5246" s="85">
        <f t="shared" si="4171"/>
        <v>0.95168240662870696</v>
      </c>
      <c r="I5246" s="83">
        <f>SUM(I5247:I5252)</f>
        <v>96748</v>
      </c>
      <c r="J5246" s="86">
        <f>SUM(J5247:J5252)</f>
        <v>96690.59</v>
      </c>
      <c r="K5246" s="87">
        <f t="shared" si="4172"/>
        <v>0.99940660272046966</v>
      </c>
      <c r="L5246" s="83">
        <f>SUM(L5247:L5252)</f>
        <v>83176</v>
      </c>
      <c r="M5246" s="86">
        <f>SUM(M5247:M5252)</f>
        <v>104476</v>
      </c>
      <c r="N5246" s="88">
        <f>SUM(N5247:N5252)</f>
        <v>0</v>
      </c>
      <c r="O5246" s="83">
        <f>SUM(O5247:O5252)</f>
        <v>53475</v>
      </c>
      <c r="P5246" s="88">
        <f>SUM(P5247:P5252)</f>
        <v>20000</v>
      </c>
      <c r="Q5246" s="177">
        <f t="shared" si="4173"/>
        <v>73475</v>
      </c>
      <c r="R5246" s="88">
        <f>SUM(R5247:R5252)</f>
        <v>0</v>
      </c>
      <c r="S5246" s="88">
        <f>SUM(S5247:S5252)</f>
        <v>0</v>
      </c>
      <c r="T5246" s="178">
        <f t="shared" ref="T5246:T5309" si="4184">SUM(Q5246:S5246)</f>
        <v>73475</v>
      </c>
      <c r="U5246" s="157"/>
      <c r="V5246" s="83">
        <f>SUM(V5247:V5252)</f>
        <v>53475</v>
      </c>
      <c r="W5246" s="88">
        <f>SUM(W5247:W5252)</f>
        <v>0</v>
      </c>
      <c r="X5246" s="177">
        <f t="shared" si="4174"/>
        <v>53475</v>
      </c>
      <c r="Y5246" s="88">
        <f>SUM(Y5247:Y5252)</f>
        <v>0</v>
      </c>
      <c r="Z5246" s="88">
        <f>SUM(Z5247:Z5252)</f>
        <v>0</v>
      </c>
      <c r="AA5246" s="178">
        <f t="shared" ref="AA5246:AA5309" si="4185">SUM(X5246:Z5246)</f>
        <v>53475</v>
      </c>
      <c r="AB5246" s="157"/>
      <c r="AC5246" s="83">
        <f>SUM(AC5247:AC5252)</f>
        <v>56169</v>
      </c>
      <c r="AD5246" s="88">
        <f>SUM(AD5247:AD5252)</f>
        <v>0</v>
      </c>
      <c r="AE5246" s="177">
        <f t="shared" si="4175"/>
        <v>56169</v>
      </c>
      <c r="AF5246" s="88">
        <f>SUM(AF5247:AF5252)</f>
        <v>0</v>
      </c>
      <c r="AG5246" s="88">
        <f>SUM(AG5247:AG5252)</f>
        <v>0</v>
      </c>
      <c r="AH5246" s="178">
        <f t="shared" ref="AH5246:AH5309" si="4186">SUM(AE5246:AG5246)</f>
        <v>56169</v>
      </c>
      <c r="AJ5246" s="84">
        <f t="shared" ref="AJ5246:AU5246" si="4187">SUM(AJ5247:AJ5252)</f>
        <v>10700</v>
      </c>
      <c r="AK5246" s="86">
        <f t="shared" si="4187"/>
        <v>0</v>
      </c>
      <c r="AL5246" s="88">
        <f t="shared" si="4187"/>
        <v>0</v>
      </c>
      <c r="AM5246" s="86">
        <f t="shared" si="4187"/>
        <v>11475</v>
      </c>
      <c r="AN5246" s="88">
        <f t="shared" si="4187"/>
        <v>2575</v>
      </c>
      <c r="AO5246" s="86">
        <f t="shared" si="4187"/>
        <v>0</v>
      </c>
      <c r="AP5246" s="88">
        <f t="shared" si="4187"/>
        <v>13900</v>
      </c>
      <c r="AQ5246" s="86">
        <f t="shared" si="4187"/>
        <v>0</v>
      </c>
      <c r="AR5246" s="88">
        <f t="shared" si="4187"/>
        <v>0</v>
      </c>
      <c r="AS5246" s="86">
        <f t="shared" si="4187"/>
        <v>14050</v>
      </c>
      <c r="AT5246" s="88">
        <f t="shared" si="4187"/>
        <v>775</v>
      </c>
      <c r="AU5246" s="86">
        <f t="shared" si="4187"/>
        <v>20000</v>
      </c>
      <c r="AV5246" s="86">
        <f t="shared" si="4176"/>
        <v>73475</v>
      </c>
      <c r="AW5246" s="93">
        <f t="shared" si="4177"/>
        <v>0</v>
      </c>
      <c r="AY5246" s="86">
        <f t="shared" si="4178"/>
        <v>10700</v>
      </c>
      <c r="AZ5246" s="86">
        <f t="shared" si="4179"/>
        <v>14050</v>
      </c>
      <c r="BA5246" s="86">
        <f t="shared" si="4180"/>
        <v>13900</v>
      </c>
      <c r="BB5246" s="86">
        <f t="shared" si="4181"/>
        <v>34825</v>
      </c>
      <c r="BC5246" s="86">
        <f t="shared" si="4182"/>
        <v>73475</v>
      </c>
      <c r="BD5246" s="86">
        <f t="shared" si="4183"/>
        <v>0</v>
      </c>
    </row>
    <row r="5247" spans="2:56" x14ac:dyDescent="0.3">
      <c r="B5247" s="169" t="s">
        <v>168</v>
      </c>
      <c r="C5247" s="248">
        <v>9200</v>
      </c>
      <c r="D5247" s="249">
        <v>4850.5600000000004</v>
      </c>
      <c r="E5247" s="172">
        <f t="shared" si="4170"/>
        <v>0.52723478260869572</v>
      </c>
      <c r="F5247" s="248">
        <v>43783</v>
      </c>
      <c r="G5247" s="249">
        <v>43695.88</v>
      </c>
      <c r="H5247" s="172">
        <f t="shared" si="4171"/>
        <v>0.99801018660210583</v>
      </c>
      <c r="I5247" s="248">
        <v>61711</v>
      </c>
      <c r="J5247" s="250">
        <v>61705.399999999994</v>
      </c>
      <c r="K5247" s="174">
        <f t="shared" si="4172"/>
        <v>0.99990925442789769</v>
      </c>
      <c r="L5247" s="248">
        <v>55440</v>
      </c>
      <c r="M5247" s="250">
        <v>66940</v>
      </c>
      <c r="N5247" s="251"/>
      <c r="O5247" s="248">
        <v>37950</v>
      </c>
      <c r="P5247" s="251">
        <v>5000</v>
      </c>
      <c r="Q5247" s="166">
        <f t="shared" si="4173"/>
        <v>42950</v>
      </c>
      <c r="R5247" s="251"/>
      <c r="S5247" s="251"/>
      <c r="T5247" s="167">
        <f t="shared" si="4184"/>
        <v>42950</v>
      </c>
      <c r="U5247" s="157"/>
      <c r="V5247" s="248">
        <v>37950</v>
      </c>
      <c r="W5247" s="251"/>
      <c r="X5247" s="166">
        <f t="shared" si="4174"/>
        <v>37950</v>
      </c>
      <c r="Y5247" s="251"/>
      <c r="Z5247" s="251"/>
      <c r="AA5247" s="167">
        <f t="shared" si="4185"/>
        <v>37950</v>
      </c>
      <c r="AB5247" s="157"/>
      <c r="AC5247" s="248">
        <f>37950+2694</f>
        <v>40644</v>
      </c>
      <c r="AD5247" s="251"/>
      <c r="AE5247" s="166">
        <f t="shared" si="4175"/>
        <v>40644</v>
      </c>
      <c r="AF5247" s="251"/>
      <c r="AG5247" s="251"/>
      <c r="AH5247" s="167">
        <f t="shared" si="4186"/>
        <v>40644</v>
      </c>
      <c r="AJ5247" s="252">
        <v>8250</v>
      </c>
      <c r="AK5247" s="253"/>
      <c r="AL5247" s="254"/>
      <c r="AM5247" s="253">
        <v>8250</v>
      </c>
      <c r="AN5247" s="254">
        <v>1650</v>
      </c>
      <c r="AO5247" s="253"/>
      <c r="AP5247" s="254">
        <v>9900</v>
      </c>
      <c r="AQ5247" s="253"/>
      <c r="AR5247" s="254"/>
      <c r="AS5247" s="253">
        <v>9900</v>
      </c>
      <c r="AT5247" s="254"/>
      <c r="AU5247" s="253">
        <v>5000</v>
      </c>
      <c r="AV5247" s="163">
        <f t="shared" si="4176"/>
        <v>42950</v>
      </c>
      <c r="AW5247" s="168">
        <f t="shared" si="4177"/>
        <v>0</v>
      </c>
      <c r="AY5247" s="163">
        <f t="shared" si="4178"/>
        <v>8250</v>
      </c>
      <c r="AZ5247" s="163">
        <f t="shared" si="4179"/>
        <v>9900</v>
      </c>
      <c r="BA5247" s="163">
        <f t="shared" si="4180"/>
        <v>9900</v>
      </c>
      <c r="BB5247" s="163">
        <f t="shared" si="4181"/>
        <v>14900</v>
      </c>
      <c r="BC5247" s="163">
        <f t="shared" si="4182"/>
        <v>42950</v>
      </c>
      <c r="BD5247" s="163">
        <f t="shared" si="4183"/>
        <v>0</v>
      </c>
    </row>
    <row r="5248" spans="2:56" x14ac:dyDescent="0.3">
      <c r="B5248" s="169" t="s">
        <v>169</v>
      </c>
      <c r="C5248" s="248">
        <v>1386</v>
      </c>
      <c r="D5248" s="249"/>
      <c r="E5248" s="172">
        <f t="shared" si="4170"/>
        <v>0</v>
      </c>
      <c r="F5248" s="248">
        <v>3635</v>
      </c>
      <c r="G5248" s="249">
        <v>3120.54</v>
      </c>
      <c r="H5248" s="172">
        <f t="shared" si="4171"/>
        <v>0.85847042640990368</v>
      </c>
      <c r="I5248" s="248">
        <v>7897</v>
      </c>
      <c r="J5248" s="250">
        <v>7852.62</v>
      </c>
      <c r="K5248" s="174">
        <f t="shared" si="4172"/>
        <v>0.99438014435861721</v>
      </c>
      <c r="L5248" s="248">
        <v>2736</v>
      </c>
      <c r="M5248" s="250">
        <v>4436</v>
      </c>
      <c r="N5248" s="251"/>
      <c r="O5248" s="248">
        <v>4025</v>
      </c>
      <c r="P5248" s="251">
        <v>5000</v>
      </c>
      <c r="Q5248" s="166">
        <f t="shared" si="4173"/>
        <v>9025</v>
      </c>
      <c r="R5248" s="251"/>
      <c r="S5248" s="251"/>
      <c r="T5248" s="167">
        <f t="shared" si="4184"/>
        <v>9025</v>
      </c>
      <c r="U5248" s="157"/>
      <c r="V5248" s="248">
        <v>4025</v>
      </c>
      <c r="W5248" s="251"/>
      <c r="X5248" s="166">
        <f t="shared" si="4174"/>
        <v>4025</v>
      </c>
      <c r="Y5248" s="251"/>
      <c r="Z5248" s="251"/>
      <c r="AA5248" s="167">
        <f t="shared" si="4185"/>
        <v>4025</v>
      </c>
      <c r="AB5248" s="157"/>
      <c r="AC5248" s="248">
        <v>4025</v>
      </c>
      <c r="AD5248" s="251"/>
      <c r="AE5248" s="166">
        <f t="shared" si="4175"/>
        <v>4025</v>
      </c>
      <c r="AF5248" s="251"/>
      <c r="AG5248" s="251"/>
      <c r="AH5248" s="167">
        <f t="shared" si="4186"/>
        <v>4025</v>
      </c>
      <c r="AJ5248" s="252">
        <v>700</v>
      </c>
      <c r="AK5248" s="253"/>
      <c r="AL5248" s="254"/>
      <c r="AM5248" s="253">
        <v>875</v>
      </c>
      <c r="AN5248" s="254">
        <v>175</v>
      </c>
      <c r="AO5248" s="253"/>
      <c r="AP5248" s="254">
        <v>1050</v>
      </c>
      <c r="AQ5248" s="253"/>
      <c r="AR5248" s="254"/>
      <c r="AS5248" s="253">
        <v>1050</v>
      </c>
      <c r="AT5248" s="254">
        <v>175</v>
      </c>
      <c r="AU5248" s="253">
        <v>5000</v>
      </c>
      <c r="AV5248" s="163">
        <f t="shared" si="4176"/>
        <v>9025</v>
      </c>
      <c r="AW5248" s="168">
        <f t="shared" si="4177"/>
        <v>0</v>
      </c>
      <c r="AY5248" s="163">
        <f t="shared" si="4178"/>
        <v>700</v>
      </c>
      <c r="AZ5248" s="163">
        <f t="shared" si="4179"/>
        <v>1050</v>
      </c>
      <c r="BA5248" s="163">
        <f t="shared" si="4180"/>
        <v>1050</v>
      </c>
      <c r="BB5248" s="163">
        <f t="shared" si="4181"/>
        <v>6225</v>
      </c>
      <c r="BC5248" s="163">
        <f t="shared" si="4182"/>
        <v>9025</v>
      </c>
      <c r="BD5248" s="163">
        <f t="shared" si="4183"/>
        <v>0</v>
      </c>
    </row>
    <row r="5249" spans="2:56" x14ac:dyDescent="0.3">
      <c r="B5249" s="169" t="s">
        <v>170</v>
      </c>
      <c r="C5249" s="248"/>
      <c r="D5249" s="249"/>
      <c r="E5249" s="172">
        <f t="shared" si="4170"/>
        <v>0</v>
      </c>
      <c r="F5249" s="248"/>
      <c r="G5249" s="249"/>
      <c r="H5249" s="172">
        <f t="shared" si="4171"/>
        <v>0</v>
      </c>
      <c r="I5249" s="248">
        <v>0</v>
      </c>
      <c r="J5249" s="250">
        <v>0</v>
      </c>
      <c r="K5249" s="174">
        <f t="shared" si="4172"/>
        <v>0</v>
      </c>
      <c r="L5249" s="248"/>
      <c r="M5249" s="250">
        <v>0</v>
      </c>
      <c r="N5249" s="251"/>
      <c r="O5249" s="248"/>
      <c r="P5249" s="251"/>
      <c r="Q5249" s="166">
        <f t="shared" si="4173"/>
        <v>0</v>
      </c>
      <c r="R5249" s="251"/>
      <c r="S5249" s="251"/>
      <c r="T5249" s="167">
        <f t="shared" si="4184"/>
        <v>0</v>
      </c>
      <c r="U5249" s="157"/>
      <c r="V5249" s="248"/>
      <c r="W5249" s="251"/>
      <c r="X5249" s="166">
        <f t="shared" si="4174"/>
        <v>0</v>
      </c>
      <c r="Y5249" s="251"/>
      <c r="Z5249" s="251"/>
      <c r="AA5249" s="167">
        <f t="shared" si="4185"/>
        <v>0</v>
      </c>
      <c r="AB5249" s="157"/>
      <c r="AC5249" s="248">
        <v>0</v>
      </c>
      <c r="AD5249" s="251"/>
      <c r="AE5249" s="166">
        <f t="shared" si="4175"/>
        <v>0</v>
      </c>
      <c r="AF5249" s="251"/>
      <c r="AG5249" s="251"/>
      <c r="AH5249" s="167">
        <f t="shared" si="4186"/>
        <v>0</v>
      </c>
      <c r="AJ5249" s="252"/>
      <c r="AK5249" s="253"/>
      <c r="AL5249" s="254"/>
      <c r="AM5249" s="253"/>
      <c r="AN5249" s="254"/>
      <c r="AO5249" s="253"/>
      <c r="AP5249" s="254"/>
      <c r="AQ5249" s="253"/>
      <c r="AR5249" s="254"/>
      <c r="AS5249" s="253"/>
      <c r="AT5249" s="254"/>
      <c r="AU5249" s="253"/>
      <c r="AV5249" s="163">
        <f t="shared" si="4176"/>
        <v>0</v>
      </c>
      <c r="AW5249" s="168">
        <f t="shared" si="4177"/>
        <v>0</v>
      </c>
      <c r="AY5249" s="163">
        <f t="shared" si="4178"/>
        <v>0</v>
      </c>
      <c r="AZ5249" s="163">
        <f t="shared" si="4179"/>
        <v>0</v>
      </c>
      <c r="BA5249" s="163">
        <f t="shared" si="4180"/>
        <v>0</v>
      </c>
      <c r="BB5249" s="163">
        <f t="shared" si="4181"/>
        <v>0</v>
      </c>
      <c r="BC5249" s="163">
        <f t="shared" si="4182"/>
        <v>0</v>
      </c>
      <c r="BD5249" s="163">
        <f t="shared" si="4183"/>
        <v>0</v>
      </c>
    </row>
    <row r="5250" spans="2:56" x14ac:dyDescent="0.3">
      <c r="B5250" s="169" t="s">
        <v>171</v>
      </c>
      <c r="C5250" s="248">
        <v>4684</v>
      </c>
      <c r="D5250" s="249">
        <v>3443.5</v>
      </c>
      <c r="E5250" s="172">
        <f t="shared" si="4170"/>
        <v>0.7351622544833476</v>
      </c>
      <c r="F5250" s="248">
        <v>25115</v>
      </c>
      <c r="G5250" s="249">
        <v>22211.96</v>
      </c>
      <c r="H5250" s="172">
        <f t="shared" si="4171"/>
        <v>0.88441011347800114</v>
      </c>
      <c r="I5250" s="248">
        <v>27140</v>
      </c>
      <c r="J5250" s="250">
        <v>27132.57</v>
      </c>
      <c r="K5250" s="174">
        <f t="shared" si="4172"/>
        <v>0.99972623434045693</v>
      </c>
      <c r="L5250" s="248">
        <v>25000</v>
      </c>
      <c r="M5250" s="250">
        <v>33100</v>
      </c>
      <c r="N5250" s="251"/>
      <c r="O5250" s="248">
        <v>11500</v>
      </c>
      <c r="P5250" s="251">
        <v>10000</v>
      </c>
      <c r="Q5250" s="166">
        <f t="shared" si="4173"/>
        <v>21500</v>
      </c>
      <c r="R5250" s="251"/>
      <c r="S5250" s="251"/>
      <c r="T5250" s="167">
        <f t="shared" si="4184"/>
        <v>21500</v>
      </c>
      <c r="U5250" s="157"/>
      <c r="V5250" s="248">
        <v>11500</v>
      </c>
      <c r="W5250" s="251"/>
      <c r="X5250" s="166">
        <f t="shared" si="4174"/>
        <v>11500</v>
      </c>
      <c r="Y5250" s="251"/>
      <c r="Z5250" s="251"/>
      <c r="AA5250" s="167">
        <f t="shared" si="4185"/>
        <v>11500</v>
      </c>
      <c r="AB5250" s="157"/>
      <c r="AC5250" s="248">
        <v>11500</v>
      </c>
      <c r="AD5250" s="251"/>
      <c r="AE5250" s="166">
        <f t="shared" si="4175"/>
        <v>11500</v>
      </c>
      <c r="AF5250" s="251"/>
      <c r="AG5250" s="251"/>
      <c r="AH5250" s="167">
        <f t="shared" si="4186"/>
        <v>11500</v>
      </c>
      <c r="AJ5250" s="252">
        <v>1750</v>
      </c>
      <c r="AK5250" s="253"/>
      <c r="AL5250" s="254"/>
      <c r="AM5250" s="253">
        <v>2350</v>
      </c>
      <c r="AN5250" s="254">
        <v>750</v>
      </c>
      <c r="AO5250" s="253"/>
      <c r="AP5250" s="254">
        <v>2950</v>
      </c>
      <c r="AQ5250" s="253"/>
      <c r="AR5250" s="254"/>
      <c r="AS5250" s="253">
        <v>3100</v>
      </c>
      <c r="AT5250" s="254">
        <v>600</v>
      </c>
      <c r="AU5250" s="253">
        <v>10000</v>
      </c>
      <c r="AV5250" s="163">
        <f t="shared" si="4176"/>
        <v>21500</v>
      </c>
      <c r="AW5250" s="168">
        <f t="shared" si="4177"/>
        <v>0</v>
      </c>
      <c r="AY5250" s="163">
        <f t="shared" si="4178"/>
        <v>1750</v>
      </c>
      <c r="AZ5250" s="163">
        <f t="shared" si="4179"/>
        <v>3100</v>
      </c>
      <c r="BA5250" s="163">
        <f t="shared" si="4180"/>
        <v>2950</v>
      </c>
      <c r="BB5250" s="163">
        <f t="shared" si="4181"/>
        <v>13700</v>
      </c>
      <c r="BC5250" s="163">
        <f t="shared" si="4182"/>
        <v>21500</v>
      </c>
      <c r="BD5250" s="163">
        <f t="shared" si="4183"/>
        <v>0</v>
      </c>
    </row>
    <row r="5251" spans="2:56" x14ac:dyDescent="0.3">
      <c r="B5251" s="169" t="s">
        <v>172</v>
      </c>
      <c r="C5251" s="248"/>
      <c r="D5251" s="249"/>
      <c r="E5251" s="172">
        <f t="shared" si="4170"/>
        <v>0</v>
      </c>
      <c r="F5251" s="248"/>
      <c r="G5251" s="249"/>
      <c r="H5251" s="172">
        <f t="shared" si="4171"/>
        <v>0</v>
      </c>
      <c r="I5251" s="248"/>
      <c r="J5251" s="250"/>
      <c r="K5251" s="174">
        <f t="shared" si="4172"/>
        <v>0</v>
      </c>
      <c r="L5251" s="248"/>
      <c r="M5251" s="250"/>
      <c r="N5251" s="251"/>
      <c r="O5251" s="248"/>
      <c r="P5251" s="251"/>
      <c r="Q5251" s="166">
        <f t="shared" si="4173"/>
        <v>0</v>
      </c>
      <c r="R5251" s="251"/>
      <c r="S5251" s="251"/>
      <c r="T5251" s="167">
        <f t="shared" si="4184"/>
        <v>0</v>
      </c>
      <c r="U5251" s="157"/>
      <c r="V5251" s="248"/>
      <c r="W5251" s="251"/>
      <c r="X5251" s="166">
        <f t="shared" si="4174"/>
        <v>0</v>
      </c>
      <c r="Y5251" s="251"/>
      <c r="Z5251" s="251"/>
      <c r="AA5251" s="167">
        <f t="shared" si="4185"/>
        <v>0</v>
      </c>
      <c r="AB5251" s="157"/>
      <c r="AC5251" s="248"/>
      <c r="AD5251" s="251"/>
      <c r="AE5251" s="166">
        <f t="shared" si="4175"/>
        <v>0</v>
      </c>
      <c r="AF5251" s="251"/>
      <c r="AG5251" s="251"/>
      <c r="AH5251" s="167">
        <f t="shared" si="4186"/>
        <v>0</v>
      </c>
      <c r="AJ5251" s="252"/>
      <c r="AK5251" s="253"/>
      <c r="AL5251" s="254"/>
      <c r="AM5251" s="253"/>
      <c r="AN5251" s="254"/>
      <c r="AO5251" s="253"/>
      <c r="AP5251" s="254"/>
      <c r="AQ5251" s="253"/>
      <c r="AR5251" s="254"/>
      <c r="AS5251" s="253"/>
      <c r="AT5251" s="254"/>
      <c r="AU5251" s="253"/>
      <c r="AV5251" s="163">
        <f t="shared" si="4176"/>
        <v>0</v>
      </c>
      <c r="AW5251" s="168">
        <f t="shared" si="4177"/>
        <v>0</v>
      </c>
      <c r="AY5251" s="163">
        <f t="shared" si="4178"/>
        <v>0</v>
      </c>
      <c r="AZ5251" s="163">
        <f t="shared" si="4179"/>
        <v>0</v>
      </c>
      <c r="BA5251" s="163">
        <f t="shared" si="4180"/>
        <v>0</v>
      </c>
      <c r="BB5251" s="163">
        <f t="shared" si="4181"/>
        <v>0</v>
      </c>
      <c r="BC5251" s="163">
        <f t="shared" si="4182"/>
        <v>0</v>
      </c>
      <c r="BD5251" s="163">
        <f t="shared" si="4183"/>
        <v>0</v>
      </c>
    </row>
    <row r="5252" spans="2:56" x14ac:dyDescent="0.3">
      <c r="B5252" s="169" t="s">
        <v>173</v>
      </c>
      <c r="C5252" s="248"/>
      <c r="D5252" s="249"/>
      <c r="E5252" s="172">
        <f t="shared" si="4170"/>
        <v>0</v>
      </c>
      <c r="F5252" s="248"/>
      <c r="G5252" s="249"/>
      <c r="H5252" s="172">
        <f t="shared" si="4171"/>
        <v>0</v>
      </c>
      <c r="I5252" s="248"/>
      <c r="J5252" s="250"/>
      <c r="K5252" s="174">
        <f t="shared" si="4172"/>
        <v>0</v>
      </c>
      <c r="L5252" s="248"/>
      <c r="M5252" s="250"/>
      <c r="N5252" s="251"/>
      <c r="O5252" s="248"/>
      <c r="P5252" s="251"/>
      <c r="Q5252" s="166">
        <f t="shared" si="4173"/>
        <v>0</v>
      </c>
      <c r="R5252" s="251"/>
      <c r="S5252" s="251"/>
      <c r="T5252" s="167">
        <f t="shared" si="4184"/>
        <v>0</v>
      </c>
      <c r="U5252" s="157"/>
      <c r="V5252" s="248"/>
      <c r="W5252" s="251"/>
      <c r="X5252" s="166">
        <f t="shared" si="4174"/>
        <v>0</v>
      </c>
      <c r="Y5252" s="251"/>
      <c r="Z5252" s="251"/>
      <c r="AA5252" s="167">
        <f t="shared" si="4185"/>
        <v>0</v>
      </c>
      <c r="AB5252" s="157"/>
      <c r="AC5252" s="248"/>
      <c r="AD5252" s="251"/>
      <c r="AE5252" s="166">
        <f t="shared" si="4175"/>
        <v>0</v>
      </c>
      <c r="AF5252" s="251"/>
      <c r="AG5252" s="251"/>
      <c r="AH5252" s="167">
        <f t="shared" si="4186"/>
        <v>0</v>
      </c>
      <c r="AJ5252" s="252"/>
      <c r="AK5252" s="253"/>
      <c r="AL5252" s="254"/>
      <c r="AM5252" s="253"/>
      <c r="AN5252" s="254"/>
      <c r="AO5252" s="253"/>
      <c r="AP5252" s="254"/>
      <c r="AQ5252" s="253"/>
      <c r="AR5252" s="254"/>
      <c r="AS5252" s="253"/>
      <c r="AT5252" s="254"/>
      <c r="AU5252" s="253"/>
      <c r="AV5252" s="163">
        <f t="shared" si="4176"/>
        <v>0</v>
      </c>
      <c r="AW5252" s="168">
        <f t="shared" si="4177"/>
        <v>0</v>
      </c>
      <c r="AY5252" s="163">
        <f t="shared" si="4178"/>
        <v>0</v>
      </c>
      <c r="AZ5252" s="163">
        <f t="shared" si="4179"/>
        <v>0</v>
      </c>
      <c r="BA5252" s="163">
        <f t="shared" si="4180"/>
        <v>0</v>
      </c>
      <c r="BB5252" s="163">
        <f t="shared" si="4181"/>
        <v>0</v>
      </c>
      <c r="BC5252" s="163">
        <f t="shared" si="4182"/>
        <v>0</v>
      </c>
      <c r="BD5252" s="163">
        <f t="shared" si="4183"/>
        <v>0</v>
      </c>
    </row>
    <row r="5253" spans="2:56" x14ac:dyDescent="0.3">
      <c r="B5253" s="179" t="s">
        <v>174</v>
      </c>
      <c r="C5253" s="83">
        <f>SUM(C5254)</f>
        <v>0</v>
      </c>
      <c r="D5253" s="84">
        <f>SUM(D5254)</f>
        <v>0</v>
      </c>
      <c r="E5253" s="85">
        <f t="shared" si="4170"/>
        <v>0</v>
      </c>
      <c r="F5253" s="83">
        <f>SUM(F5254)</f>
        <v>0</v>
      </c>
      <c r="G5253" s="84">
        <f>SUM(G5254)</f>
        <v>0</v>
      </c>
      <c r="H5253" s="85">
        <f t="shared" si="4171"/>
        <v>0</v>
      </c>
      <c r="I5253" s="83">
        <f>SUM(I5254)</f>
        <v>0</v>
      </c>
      <c r="J5253" s="86">
        <f>SUM(J5254)</f>
        <v>0</v>
      </c>
      <c r="K5253" s="87">
        <f t="shared" si="4172"/>
        <v>0</v>
      </c>
      <c r="L5253" s="83">
        <f>SUM(L5254)</f>
        <v>0</v>
      </c>
      <c r="M5253" s="86">
        <f>SUM(M5254)</f>
        <v>0</v>
      </c>
      <c r="N5253" s="88">
        <f>SUM(N5254)</f>
        <v>0</v>
      </c>
      <c r="O5253" s="83">
        <f>SUM(O5254)</f>
        <v>0</v>
      </c>
      <c r="P5253" s="88">
        <f>SUM(P5254)</f>
        <v>0</v>
      </c>
      <c r="Q5253" s="177">
        <f t="shared" si="4173"/>
        <v>0</v>
      </c>
      <c r="R5253" s="88">
        <f>SUM(R5254)</f>
        <v>0</v>
      </c>
      <c r="S5253" s="88">
        <f>SUM(S5254)</f>
        <v>0</v>
      </c>
      <c r="T5253" s="178">
        <f t="shared" si="4184"/>
        <v>0</v>
      </c>
      <c r="U5253" s="157"/>
      <c r="V5253" s="83">
        <f>SUM(V5254)</f>
        <v>0</v>
      </c>
      <c r="W5253" s="88">
        <f>SUM(W5254)</f>
        <v>0</v>
      </c>
      <c r="X5253" s="177">
        <f t="shared" si="4174"/>
        <v>0</v>
      </c>
      <c r="Y5253" s="88">
        <f>SUM(Y5254)</f>
        <v>0</v>
      </c>
      <c r="Z5253" s="88">
        <f>SUM(Z5254)</f>
        <v>0</v>
      </c>
      <c r="AA5253" s="178">
        <f t="shared" si="4185"/>
        <v>0</v>
      </c>
      <c r="AB5253" s="157"/>
      <c r="AC5253" s="83">
        <f>SUM(AC5254)</f>
        <v>0</v>
      </c>
      <c r="AD5253" s="88">
        <f>SUM(AD5254)</f>
        <v>0</v>
      </c>
      <c r="AE5253" s="177">
        <f t="shared" si="4175"/>
        <v>0</v>
      </c>
      <c r="AF5253" s="88">
        <f>SUM(AF5254)</f>
        <v>0</v>
      </c>
      <c r="AG5253" s="88">
        <f>SUM(AG5254)</f>
        <v>0</v>
      </c>
      <c r="AH5253" s="178">
        <f t="shared" si="4186"/>
        <v>0</v>
      </c>
      <c r="AJ5253" s="84">
        <f t="shared" ref="AJ5253:AU5253" si="4188">SUM(AJ5254)</f>
        <v>0</v>
      </c>
      <c r="AK5253" s="86">
        <f t="shared" si="4188"/>
        <v>0</v>
      </c>
      <c r="AL5253" s="88">
        <f t="shared" si="4188"/>
        <v>0</v>
      </c>
      <c r="AM5253" s="86">
        <f t="shared" si="4188"/>
        <v>0</v>
      </c>
      <c r="AN5253" s="88">
        <f t="shared" si="4188"/>
        <v>0</v>
      </c>
      <c r="AO5253" s="86">
        <f t="shared" si="4188"/>
        <v>0</v>
      </c>
      <c r="AP5253" s="88">
        <f t="shared" si="4188"/>
        <v>0</v>
      </c>
      <c r="AQ5253" s="86">
        <f t="shared" si="4188"/>
        <v>0</v>
      </c>
      <c r="AR5253" s="88">
        <f t="shared" si="4188"/>
        <v>0</v>
      </c>
      <c r="AS5253" s="86">
        <f t="shared" si="4188"/>
        <v>0</v>
      </c>
      <c r="AT5253" s="88">
        <f t="shared" si="4188"/>
        <v>0</v>
      </c>
      <c r="AU5253" s="86">
        <f t="shared" si="4188"/>
        <v>0</v>
      </c>
      <c r="AV5253" s="86">
        <f t="shared" si="4176"/>
        <v>0</v>
      </c>
      <c r="AW5253" s="93">
        <f t="shared" si="4177"/>
        <v>0</v>
      </c>
      <c r="AY5253" s="86">
        <f t="shared" si="4178"/>
        <v>0</v>
      </c>
      <c r="AZ5253" s="86">
        <f t="shared" si="4179"/>
        <v>0</v>
      </c>
      <c r="BA5253" s="86">
        <f t="shared" si="4180"/>
        <v>0</v>
      </c>
      <c r="BB5253" s="86">
        <f t="shared" si="4181"/>
        <v>0</v>
      </c>
      <c r="BC5253" s="86">
        <f t="shared" si="4182"/>
        <v>0</v>
      </c>
      <c r="BD5253" s="86">
        <f t="shared" si="4183"/>
        <v>0</v>
      </c>
    </row>
    <row r="5254" spans="2:56" x14ac:dyDescent="0.3">
      <c r="B5254" s="169" t="s">
        <v>175</v>
      </c>
      <c r="C5254" s="248"/>
      <c r="D5254" s="249"/>
      <c r="E5254" s="172">
        <f t="shared" si="4170"/>
        <v>0</v>
      </c>
      <c r="F5254" s="248"/>
      <c r="G5254" s="249"/>
      <c r="H5254" s="172">
        <f t="shared" si="4171"/>
        <v>0</v>
      </c>
      <c r="I5254" s="248"/>
      <c r="J5254" s="250"/>
      <c r="K5254" s="174">
        <f t="shared" si="4172"/>
        <v>0</v>
      </c>
      <c r="L5254" s="248"/>
      <c r="M5254" s="250"/>
      <c r="N5254" s="251"/>
      <c r="O5254" s="248"/>
      <c r="P5254" s="251"/>
      <c r="Q5254" s="166">
        <f t="shared" si="4173"/>
        <v>0</v>
      </c>
      <c r="R5254" s="251"/>
      <c r="S5254" s="251"/>
      <c r="T5254" s="167">
        <f t="shared" si="4184"/>
        <v>0</v>
      </c>
      <c r="U5254" s="157"/>
      <c r="V5254" s="248"/>
      <c r="W5254" s="251"/>
      <c r="X5254" s="166">
        <f t="shared" si="4174"/>
        <v>0</v>
      </c>
      <c r="Y5254" s="251"/>
      <c r="Z5254" s="251"/>
      <c r="AA5254" s="167">
        <f t="shared" si="4185"/>
        <v>0</v>
      </c>
      <c r="AB5254" s="157"/>
      <c r="AC5254" s="248"/>
      <c r="AD5254" s="251"/>
      <c r="AE5254" s="166">
        <f t="shared" si="4175"/>
        <v>0</v>
      </c>
      <c r="AF5254" s="251"/>
      <c r="AG5254" s="251"/>
      <c r="AH5254" s="167">
        <f t="shared" si="4186"/>
        <v>0</v>
      </c>
      <c r="AJ5254" s="252"/>
      <c r="AK5254" s="253"/>
      <c r="AL5254" s="254"/>
      <c r="AM5254" s="253"/>
      <c r="AN5254" s="254"/>
      <c r="AO5254" s="253"/>
      <c r="AP5254" s="254"/>
      <c r="AQ5254" s="253"/>
      <c r="AR5254" s="254"/>
      <c r="AS5254" s="253"/>
      <c r="AT5254" s="254"/>
      <c r="AU5254" s="253"/>
      <c r="AV5254" s="163">
        <f t="shared" si="4176"/>
        <v>0</v>
      </c>
      <c r="AW5254" s="168">
        <f t="shared" si="4177"/>
        <v>0</v>
      </c>
      <c r="AY5254" s="163">
        <f t="shared" si="4178"/>
        <v>0</v>
      </c>
      <c r="AZ5254" s="163">
        <f t="shared" si="4179"/>
        <v>0</v>
      </c>
      <c r="BA5254" s="163">
        <f t="shared" si="4180"/>
        <v>0</v>
      </c>
      <c r="BB5254" s="163">
        <f t="shared" si="4181"/>
        <v>0</v>
      </c>
      <c r="BC5254" s="163">
        <f t="shared" si="4182"/>
        <v>0</v>
      </c>
      <c r="BD5254" s="163">
        <f t="shared" si="4183"/>
        <v>0</v>
      </c>
    </row>
    <row r="5255" spans="2:56" x14ac:dyDescent="0.3">
      <c r="B5255" s="179" t="s">
        <v>176</v>
      </c>
      <c r="C5255" s="83">
        <f>SUM(C5256:C5260)</f>
        <v>0</v>
      </c>
      <c r="D5255" s="84">
        <f>SUM(D5256:D5260)</f>
        <v>0</v>
      </c>
      <c r="E5255" s="85">
        <f t="shared" si="4170"/>
        <v>0</v>
      </c>
      <c r="F5255" s="83">
        <f>SUM(F5256:F5260)</f>
        <v>0</v>
      </c>
      <c r="G5255" s="84">
        <f>SUM(G5256:G5260)</f>
        <v>0</v>
      </c>
      <c r="H5255" s="85">
        <f t="shared" si="4171"/>
        <v>0</v>
      </c>
      <c r="I5255" s="83">
        <f>SUM(I5256:I5260)</f>
        <v>0</v>
      </c>
      <c r="J5255" s="86">
        <f>SUM(J5256:J5260)</f>
        <v>0</v>
      </c>
      <c r="K5255" s="87">
        <f t="shared" si="4172"/>
        <v>0</v>
      </c>
      <c r="L5255" s="83">
        <f>SUM(L5256:L5260)</f>
        <v>0</v>
      </c>
      <c r="M5255" s="86">
        <f>SUM(M5256:M5260)</f>
        <v>0</v>
      </c>
      <c r="N5255" s="88">
        <f>SUM(N5256:N5260)</f>
        <v>0</v>
      </c>
      <c r="O5255" s="83">
        <f>SUM(O5256:O5260)</f>
        <v>0</v>
      </c>
      <c r="P5255" s="88">
        <f>SUM(P5256:P5260)</f>
        <v>0</v>
      </c>
      <c r="Q5255" s="177">
        <f t="shared" si="4173"/>
        <v>0</v>
      </c>
      <c r="R5255" s="88">
        <f>SUM(R5256:R5260)</f>
        <v>0</v>
      </c>
      <c r="S5255" s="88">
        <f>SUM(S5256:S5260)</f>
        <v>0</v>
      </c>
      <c r="T5255" s="178">
        <f t="shared" si="4184"/>
        <v>0</v>
      </c>
      <c r="U5255" s="157"/>
      <c r="V5255" s="83">
        <f>SUM(V5256:V5260)</f>
        <v>0</v>
      </c>
      <c r="W5255" s="88">
        <f>SUM(W5256:W5260)</f>
        <v>0</v>
      </c>
      <c r="X5255" s="177">
        <f t="shared" si="4174"/>
        <v>0</v>
      </c>
      <c r="Y5255" s="88">
        <f>SUM(Y5256:Y5260)</f>
        <v>0</v>
      </c>
      <c r="Z5255" s="88">
        <f>SUM(Z5256:Z5260)</f>
        <v>0</v>
      </c>
      <c r="AA5255" s="178">
        <f t="shared" si="4185"/>
        <v>0</v>
      </c>
      <c r="AB5255" s="157"/>
      <c r="AC5255" s="83">
        <f>SUM(AC5256:AC5260)</f>
        <v>0</v>
      </c>
      <c r="AD5255" s="88">
        <f>SUM(AD5256:AD5260)</f>
        <v>0</v>
      </c>
      <c r="AE5255" s="177">
        <f t="shared" si="4175"/>
        <v>0</v>
      </c>
      <c r="AF5255" s="88">
        <f>SUM(AF5256:AF5260)</f>
        <v>0</v>
      </c>
      <c r="AG5255" s="88">
        <f>SUM(AG5256:AG5260)</f>
        <v>0</v>
      </c>
      <c r="AH5255" s="178">
        <f t="shared" si="4186"/>
        <v>0</v>
      </c>
      <c r="AJ5255" s="84">
        <f t="shared" ref="AJ5255:AU5255" si="4189">SUM(AJ5256:AJ5260)</f>
        <v>0</v>
      </c>
      <c r="AK5255" s="86">
        <f t="shared" si="4189"/>
        <v>0</v>
      </c>
      <c r="AL5255" s="88">
        <f t="shared" si="4189"/>
        <v>0</v>
      </c>
      <c r="AM5255" s="86">
        <f t="shared" si="4189"/>
        <v>0</v>
      </c>
      <c r="AN5255" s="88">
        <f t="shared" si="4189"/>
        <v>0</v>
      </c>
      <c r="AO5255" s="86">
        <f t="shared" si="4189"/>
        <v>0</v>
      </c>
      <c r="AP5255" s="88">
        <f t="shared" si="4189"/>
        <v>0</v>
      </c>
      <c r="AQ5255" s="86">
        <f t="shared" si="4189"/>
        <v>0</v>
      </c>
      <c r="AR5255" s="88">
        <f t="shared" si="4189"/>
        <v>0</v>
      </c>
      <c r="AS5255" s="86">
        <f t="shared" si="4189"/>
        <v>0</v>
      </c>
      <c r="AT5255" s="88">
        <f t="shared" si="4189"/>
        <v>0</v>
      </c>
      <c r="AU5255" s="86">
        <f t="shared" si="4189"/>
        <v>0</v>
      </c>
      <c r="AV5255" s="86">
        <f t="shared" si="4176"/>
        <v>0</v>
      </c>
      <c r="AW5255" s="93">
        <f t="shared" si="4177"/>
        <v>0</v>
      </c>
      <c r="AY5255" s="86">
        <f t="shared" si="4178"/>
        <v>0</v>
      </c>
      <c r="AZ5255" s="86">
        <f t="shared" si="4179"/>
        <v>0</v>
      </c>
      <c r="BA5255" s="86">
        <f t="shared" si="4180"/>
        <v>0</v>
      </c>
      <c r="BB5255" s="86">
        <f t="shared" si="4181"/>
        <v>0</v>
      </c>
      <c r="BC5255" s="86">
        <f t="shared" si="4182"/>
        <v>0</v>
      </c>
      <c r="BD5255" s="86">
        <f t="shared" si="4183"/>
        <v>0</v>
      </c>
    </row>
    <row r="5256" spans="2:56" x14ac:dyDescent="0.3">
      <c r="B5256" s="169" t="s">
        <v>177</v>
      </c>
      <c r="C5256" s="248"/>
      <c r="D5256" s="249"/>
      <c r="E5256" s="172">
        <f t="shared" si="4170"/>
        <v>0</v>
      </c>
      <c r="F5256" s="248"/>
      <c r="G5256" s="249"/>
      <c r="H5256" s="172">
        <f t="shared" si="4171"/>
        <v>0</v>
      </c>
      <c r="I5256" s="248"/>
      <c r="J5256" s="250"/>
      <c r="K5256" s="174">
        <f t="shared" si="4172"/>
        <v>0</v>
      </c>
      <c r="L5256" s="248"/>
      <c r="M5256" s="250"/>
      <c r="N5256" s="251"/>
      <c r="O5256" s="248"/>
      <c r="P5256" s="251"/>
      <c r="Q5256" s="166">
        <f t="shared" si="4173"/>
        <v>0</v>
      </c>
      <c r="R5256" s="251"/>
      <c r="S5256" s="251"/>
      <c r="T5256" s="167">
        <f t="shared" si="4184"/>
        <v>0</v>
      </c>
      <c r="U5256" s="157"/>
      <c r="V5256" s="248"/>
      <c r="W5256" s="251"/>
      <c r="X5256" s="166">
        <f t="shared" si="4174"/>
        <v>0</v>
      </c>
      <c r="Y5256" s="251"/>
      <c r="Z5256" s="251"/>
      <c r="AA5256" s="167">
        <f t="shared" si="4185"/>
        <v>0</v>
      </c>
      <c r="AB5256" s="157"/>
      <c r="AC5256" s="248"/>
      <c r="AD5256" s="251"/>
      <c r="AE5256" s="166">
        <f t="shared" si="4175"/>
        <v>0</v>
      </c>
      <c r="AF5256" s="251"/>
      <c r="AG5256" s="251"/>
      <c r="AH5256" s="167">
        <f t="shared" si="4186"/>
        <v>0</v>
      </c>
      <c r="AJ5256" s="252"/>
      <c r="AK5256" s="253"/>
      <c r="AL5256" s="254"/>
      <c r="AM5256" s="253"/>
      <c r="AN5256" s="254"/>
      <c r="AO5256" s="253"/>
      <c r="AP5256" s="254"/>
      <c r="AQ5256" s="253"/>
      <c r="AR5256" s="254"/>
      <c r="AS5256" s="253"/>
      <c r="AT5256" s="254"/>
      <c r="AU5256" s="253"/>
      <c r="AV5256" s="163">
        <f t="shared" si="4176"/>
        <v>0</v>
      </c>
      <c r="AW5256" s="168">
        <f t="shared" si="4177"/>
        <v>0</v>
      </c>
      <c r="AY5256" s="163">
        <f t="shared" si="4178"/>
        <v>0</v>
      </c>
      <c r="AZ5256" s="163">
        <f t="shared" si="4179"/>
        <v>0</v>
      </c>
      <c r="BA5256" s="163">
        <f t="shared" si="4180"/>
        <v>0</v>
      </c>
      <c r="BB5256" s="163">
        <f t="shared" si="4181"/>
        <v>0</v>
      </c>
      <c r="BC5256" s="163">
        <f t="shared" si="4182"/>
        <v>0</v>
      </c>
      <c r="BD5256" s="163">
        <f t="shared" si="4183"/>
        <v>0</v>
      </c>
    </row>
    <row r="5257" spans="2:56" x14ac:dyDescent="0.3">
      <c r="B5257" s="169" t="s">
        <v>178</v>
      </c>
      <c r="C5257" s="248"/>
      <c r="D5257" s="249"/>
      <c r="E5257" s="172">
        <f t="shared" si="4170"/>
        <v>0</v>
      </c>
      <c r="F5257" s="248"/>
      <c r="G5257" s="249"/>
      <c r="H5257" s="172">
        <f t="shared" si="4171"/>
        <v>0</v>
      </c>
      <c r="I5257" s="248"/>
      <c r="J5257" s="250"/>
      <c r="K5257" s="174">
        <f t="shared" si="4172"/>
        <v>0</v>
      </c>
      <c r="L5257" s="248"/>
      <c r="M5257" s="250"/>
      <c r="N5257" s="251"/>
      <c r="O5257" s="248"/>
      <c r="P5257" s="251"/>
      <c r="Q5257" s="166">
        <f t="shared" si="4173"/>
        <v>0</v>
      </c>
      <c r="R5257" s="251"/>
      <c r="S5257" s="251"/>
      <c r="T5257" s="167">
        <f t="shared" si="4184"/>
        <v>0</v>
      </c>
      <c r="U5257" s="157"/>
      <c r="V5257" s="248"/>
      <c r="W5257" s="251"/>
      <c r="X5257" s="166">
        <f t="shared" si="4174"/>
        <v>0</v>
      </c>
      <c r="Y5257" s="251"/>
      <c r="Z5257" s="251"/>
      <c r="AA5257" s="167">
        <f t="shared" si="4185"/>
        <v>0</v>
      </c>
      <c r="AB5257" s="157"/>
      <c r="AC5257" s="248"/>
      <c r="AD5257" s="251"/>
      <c r="AE5257" s="166">
        <f t="shared" si="4175"/>
        <v>0</v>
      </c>
      <c r="AF5257" s="251"/>
      <c r="AG5257" s="251"/>
      <c r="AH5257" s="167">
        <f t="shared" si="4186"/>
        <v>0</v>
      </c>
      <c r="AJ5257" s="252"/>
      <c r="AK5257" s="253"/>
      <c r="AL5257" s="254"/>
      <c r="AM5257" s="253"/>
      <c r="AN5257" s="254"/>
      <c r="AO5257" s="253"/>
      <c r="AP5257" s="254"/>
      <c r="AQ5257" s="253"/>
      <c r="AR5257" s="254"/>
      <c r="AS5257" s="253"/>
      <c r="AT5257" s="254"/>
      <c r="AU5257" s="253"/>
      <c r="AV5257" s="163">
        <f t="shared" si="4176"/>
        <v>0</v>
      </c>
      <c r="AW5257" s="168">
        <f t="shared" si="4177"/>
        <v>0</v>
      </c>
      <c r="AY5257" s="163">
        <f t="shared" si="4178"/>
        <v>0</v>
      </c>
      <c r="AZ5257" s="163">
        <f t="shared" si="4179"/>
        <v>0</v>
      </c>
      <c r="BA5257" s="163">
        <f t="shared" si="4180"/>
        <v>0</v>
      </c>
      <c r="BB5257" s="163">
        <f t="shared" si="4181"/>
        <v>0</v>
      </c>
      <c r="BC5257" s="163">
        <f t="shared" si="4182"/>
        <v>0</v>
      </c>
      <c r="BD5257" s="163">
        <f t="shared" si="4183"/>
        <v>0</v>
      </c>
    </row>
    <row r="5258" spans="2:56" x14ac:dyDescent="0.3">
      <c r="B5258" s="169" t="s">
        <v>179</v>
      </c>
      <c r="C5258" s="248"/>
      <c r="D5258" s="249"/>
      <c r="E5258" s="172">
        <f t="shared" si="4170"/>
        <v>0</v>
      </c>
      <c r="F5258" s="248"/>
      <c r="G5258" s="249"/>
      <c r="H5258" s="172">
        <f t="shared" si="4171"/>
        <v>0</v>
      </c>
      <c r="I5258" s="248"/>
      <c r="J5258" s="250"/>
      <c r="K5258" s="174">
        <f t="shared" si="4172"/>
        <v>0</v>
      </c>
      <c r="L5258" s="248"/>
      <c r="M5258" s="250"/>
      <c r="N5258" s="251"/>
      <c r="O5258" s="248"/>
      <c r="P5258" s="251"/>
      <c r="Q5258" s="166">
        <f t="shared" si="4173"/>
        <v>0</v>
      </c>
      <c r="R5258" s="251"/>
      <c r="S5258" s="251"/>
      <c r="T5258" s="167">
        <f t="shared" si="4184"/>
        <v>0</v>
      </c>
      <c r="U5258" s="157"/>
      <c r="V5258" s="248"/>
      <c r="W5258" s="251"/>
      <c r="X5258" s="166">
        <f t="shared" si="4174"/>
        <v>0</v>
      </c>
      <c r="Y5258" s="251"/>
      <c r="Z5258" s="251"/>
      <c r="AA5258" s="167">
        <f t="shared" si="4185"/>
        <v>0</v>
      </c>
      <c r="AB5258" s="157"/>
      <c r="AC5258" s="248"/>
      <c r="AD5258" s="251"/>
      <c r="AE5258" s="166">
        <f t="shared" si="4175"/>
        <v>0</v>
      </c>
      <c r="AF5258" s="251"/>
      <c r="AG5258" s="251"/>
      <c r="AH5258" s="167">
        <f t="shared" si="4186"/>
        <v>0</v>
      </c>
      <c r="AJ5258" s="252"/>
      <c r="AK5258" s="253"/>
      <c r="AL5258" s="254"/>
      <c r="AM5258" s="253"/>
      <c r="AN5258" s="254"/>
      <c r="AO5258" s="253"/>
      <c r="AP5258" s="254"/>
      <c r="AQ5258" s="253"/>
      <c r="AR5258" s="254"/>
      <c r="AS5258" s="253"/>
      <c r="AT5258" s="254"/>
      <c r="AU5258" s="253"/>
      <c r="AV5258" s="163">
        <f t="shared" si="4176"/>
        <v>0</v>
      </c>
      <c r="AW5258" s="168">
        <f t="shared" si="4177"/>
        <v>0</v>
      </c>
      <c r="AY5258" s="163">
        <f t="shared" si="4178"/>
        <v>0</v>
      </c>
      <c r="AZ5258" s="163">
        <f t="shared" si="4179"/>
        <v>0</v>
      </c>
      <c r="BA5258" s="163">
        <f t="shared" si="4180"/>
        <v>0</v>
      </c>
      <c r="BB5258" s="163">
        <f t="shared" si="4181"/>
        <v>0</v>
      </c>
      <c r="BC5258" s="163">
        <f t="shared" si="4182"/>
        <v>0</v>
      </c>
      <c r="BD5258" s="163">
        <f t="shared" si="4183"/>
        <v>0</v>
      </c>
    </row>
    <row r="5259" spans="2:56" x14ac:dyDescent="0.3">
      <c r="B5259" s="169" t="s">
        <v>180</v>
      </c>
      <c r="C5259" s="248"/>
      <c r="D5259" s="249"/>
      <c r="E5259" s="172">
        <f t="shared" si="4170"/>
        <v>0</v>
      </c>
      <c r="F5259" s="248"/>
      <c r="G5259" s="249"/>
      <c r="H5259" s="172">
        <f t="shared" si="4171"/>
        <v>0</v>
      </c>
      <c r="I5259" s="248"/>
      <c r="J5259" s="250"/>
      <c r="K5259" s="174">
        <f t="shared" si="4172"/>
        <v>0</v>
      </c>
      <c r="L5259" s="248"/>
      <c r="M5259" s="250"/>
      <c r="N5259" s="251"/>
      <c r="O5259" s="248"/>
      <c r="P5259" s="251"/>
      <c r="Q5259" s="166">
        <f t="shared" si="4173"/>
        <v>0</v>
      </c>
      <c r="R5259" s="251"/>
      <c r="S5259" s="251"/>
      <c r="T5259" s="167">
        <f t="shared" si="4184"/>
        <v>0</v>
      </c>
      <c r="U5259" s="157"/>
      <c r="V5259" s="248"/>
      <c r="W5259" s="251"/>
      <c r="X5259" s="166">
        <f t="shared" si="4174"/>
        <v>0</v>
      </c>
      <c r="Y5259" s="251"/>
      <c r="Z5259" s="251"/>
      <c r="AA5259" s="167">
        <f t="shared" si="4185"/>
        <v>0</v>
      </c>
      <c r="AB5259" s="157"/>
      <c r="AC5259" s="248"/>
      <c r="AD5259" s="251"/>
      <c r="AE5259" s="166">
        <f t="shared" si="4175"/>
        <v>0</v>
      </c>
      <c r="AF5259" s="251"/>
      <c r="AG5259" s="251"/>
      <c r="AH5259" s="167">
        <f t="shared" si="4186"/>
        <v>0</v>
      </c>
      <c r="AJ5259" s="252"/>
      <c r="AK5259" s="253"/>
      <c r="AL5259" s="254"/>
      <c r="AM5259" s="253"/>
      <c r="AN5259" s="254"/>
      <c r="AO5259" s="253"/>
      <c r="AP5259" s="254"/>
      <c r="AQ5259" s="253"/>
      <c r="AR5259" s="254"/>
      <c r="AS5259" s="253"/>
      <c r="AT5259" s="254"/>
      <c r="AU5259" s="253"/>
      <c r="AV5259" s="163">
        <f t="shared" si="4176"/>
        <v>0</v>
      </c>
      <c r="AW5259" s="168">
        <f t="shared" si="4177"/>
        <v>0</v>
      </c>
      <c r="AY5259" s="163">
        <f t="shared" si="4178"/>
        <v>0</v>
      </c>
      <c r="AZ5259" s="163">
        <f t="shared" si="4179"/>
        <v>0</v>
      </c>
      <c r="BA5259" s="163">
        <f t="shared" si="4180"/>
        <v>0</v>
      </c>
      <c r="BB5259" s="163">
        <f t="shared" si="4181"/>
        <v>0</v>
      </c>
      <c r="BC5259" s="163">
        <f t="shared" si="4182"/>
        <v>0</v>
      </c>
      <c r="BD5259" s="163">
        <f t="shared" si="4183"/>
        <v>0</v>
      </c>
    </row>
    <row r="5260" spans="2:56" x14ac:dyDescent="0.3">
      <c r="B5260" s="169" t="s">
        <v>181</v>
      </c>
      <c r="C5260" s="248"/>
      <c r="D5260" s="249"/>
      <c r="E5260" s="172">
        <f t="shared" si="4170"/>
        <v>0</v>
      </c>
      <c r="F5260" s="248"/>
      <c r="G5260" s="249"/>
      <c r="H5260" s="172">
        <f t="shared" si="4171"/>
        <v>0</v>
      </c>
      <c r="I5260" s="248"/>
      <c r="J5260" s="250"/>
      <c r="K5260" s="174">
        <f t="shared" si="4172"/>
        <v>0</v>
      </c>
      <c r="L5260" s="248"/>
      <c r="M5260" s="250"/>
      <c r="N5260" s="251"/>
      <c r="O5260" s="248"/>
      <c r="P5260" s="251"/>
      <c r="Q5260" s="166">
        <f t="shared" si="4173"/>
        <v>0</v>
      </c>
      <c r="R5260" s="251"/>
      <c r="S5260" s="251"/>
      <c r="T5260" s="167">
        <f t="shared" si="4184"/>
        <v>0</v>
      </c>
      <c r="U5260" s="157"/>
      <c r="V5260" s="248"/>
      <c r="W5260" s="251"/>
      <c r="X5260" s="166">
        <f t="shared" si="4174"/>
        <v>0</v>
      </c>
      <c r="Y5260" s="251"/>
      <c r="Z5260" s="251"/>
      <c r="AA5260" s="167">
        <f t="shared" si="4185"/>
        <v>0</v>
      </c>
      <c r="AB5260" s="157"/>
      <c r="AC5260" s="248"/>
      <c r="AD5260" s="251"/>
      <c r="AE5260" s="166">
        <f t="shared" si="4175"/>
        <v>0</v>
      </c>
      <c r="AF5260" s="251"/>
      <c r="AG5260" s="251"/>
      <c r="AH5260" s="167">
        <f t="shared" si="4186"/>
        <v>0</v>
      </c>
      <c r="AJ5260" s="252"/>
      <c r="AK5260" s="253"/>
      <c r="AL5260" s="254"/>
      <c r="AM5260" s="253"/>
      <c r="AN5260" s="254"/>
      <c r="AO5260" s="253"/>
      <c r="AP5260" s="254"/>
      <c r="AQ5260" s="253"/>
      <c r="AR5260" s="254"/>
      <c r="AS5260" s="253"/>
      <c r="AT5260" s="254"/>
      <c r="AU5260" s="253"/>
      <c r="AV5260" s="163">
        <f t="shared" si="4176"/>
        <v>0</v>
      </c>
      <c r="AW5260" s="168">
        <f t="shared" si="4177"/>
        <v>0</v>
      </c>
      <c r="AY5260" s="163">
        <f t="shared" si="4178"/>
        <v>0</v>
      </c>
      <c r="AZ5260" s="163">
        <f t="shared" si="4179"/>
        <v>0</v>
      </c>
      <c r="BA5260" s="163">
        <f t="shared" si="4180"/>
        <v>0</v>
      </c>
      <c r="BB5260" s="163">
        <f t="shared" si="4181"/>
        <v>0</v>
      </c>
      <c r="BC5260" s="163">
        <f t="shared" si="4182"/>
        <v>0</v>
      </c>
      <c r="BD5260" s="163">
        <f t="shared" si="4183"/>
        <v>0</v>
      </c>
    </row>
    <row r="5261" spans="2:56" x14ac:dyDescent="0.3">
      <c r="B5261" s="179" t="s">
        <v>182</v>
      </c>
      <c r="C5261" s="83">
        <f>SUM(C5262)</f>
        <v>0</v>
      </c>
      <c r="D5261" s="84">
        <f>SUM(D5262)</f>
        <v>0</v>
      </c>
      <c r="E5261" s="85">
        <f t="shared" si="4170"/>
        <v>0</v>
      </c>
      <c r="F5261" s="83">
        <f>SUM(F5262)</f>
        <v>0</v>
      </c>
      <c r="G5261" s="84">
        <f>SUM(G5262)</f>
        <v>0</v>
      </c>
      <c r="H5261" s="85">
        <f t="shared" si="4171"/>
        <v>0</v>
      </c>
      <c r="I5261" s="83">
        <f>SUM(I5262)</f>
        <v>0</v>
      </c>
      <c r="J5261" s="86">
        <f>SUM(J5262)</f>
        <v>0</v>
      </c>
      <c r="K5261" s="87">
        <f t="shared" si="4172"/>
        <v>0</v>
      </c>
      <c r="L5261" s="83">
        <f>SUM(L5262)</f>
        <v>0</v>
      </c>
      <c r="M5261" s="86">
        <f>SUM(M5262)</f>
        <v>0</v>
      </c>
      <c r="N5261" s="88">
        <f>SUM(N5262)</f>
        <v>0</v>
      </c>
      <c r="O5261" s="83">
        <f>SUM(O5262)</f>
        <v>0</v>
      </c>
      <c r="P5261" s="88">
        <f>SUM(P5262)</f>
        <v>0</v>
      </c>
      <c r="Q5261" s="177">
        <f t="shared" si="4173"/>
        <v>0</v>
      </c>
      <c r="R5261" s="88">
        <f>SUM(R5262)</f>
        <v>0</v>
      </c>
      <c r="S5261" s="88">
        <f>SUM(S5262)</f>
        <v>0</v>
      </c>
      <c r="T5261" s="178">
        <f t="shared" si="4184"/>
        <v>0</v>
      </c>
      <c r="U5261" s="157"/>
      <c r="V5261" s="83">
        <f>SUM(V5262)</f>
        <v>0</v>
      </c>
      <c r="W5261" s="88">
        <f>SUM(W5262)</f>
        <v>0</v>
      </c>
      <c r="X5261" s="177">
        <f t="shared" si="4174"/>
        <v>0</v>
      </c>
      <c r="Y5261" s="88">
        <f>SUM(Y5262)</f>
        <v>0</v>
      </c>
      <c r="Z5261" s="88">
        <f>SUM(Z5262)</f>
        <v>0</v>
      </c>
      <c r="AA5261" s="178">
        <f t="shared" si="4185"/>
        <v>0</v>
      </c>
      <c r="AB5261" s="157"/>
      <c r="AC5261" s="83">
        <f>SUM(AC5262)</f>
        <v>0</v>
      </c>
      <c r="AD5261" s="88">
        <f>SUM(AD5262)</f>
        <v>0</v>
      </c>
      <c r="AE5261" s="177">
        <f t="shared" si="4175"/>
        <v>0</v>
      </c>
      <c r="AF5261" s="88">
        <f>SUM(AF5262)</f>
        <v>0</v>
      </c>
      <c r="AG5261" s="88">
        <f>SUM(AG5262)</f>
        <v>0</v>
      </c>
      <c r="AH5261" s="178">
        <f t="shared" si="4186"/>
        <v>0</v>
      </c>
      <c r="AJ5261" s="84">
        <f t="shared" ref="AJ5261:AU5261" si="4190">SUM(AJ5262)</f>
        <v>0</v>
      </c>
      <c r="AK5261" s="86">
        <f t="shared" si="4190"/>
        <v>0</v>
      </c>
      <c r="AL5261" s="88">
        <f t="shared" si="4190"/>
        <v>0</v>
      </c>
      <c r="AM5261" s="86">
        <f t="shared" si="4190"/>
        <v>0</v>
      </c>
      <c r="AN5261" s="88">
        <f t="shared" si="4190"/>
        <v>0</v>
      </c>
      <c r="AO5261" s="86">
        <f t="shared" si="4190"/>
        <v>0</v>
      </c>
      <c r="AP5261" s="88">
        <f t="shared" si="4190"/>
        <v>0</v>
      </c>
      <c r="AQ5261" s="86">
        <f t="shared" si="4190"/>
        <v>0</v>
      </c>
      <c r="AR5261" s="88">
        <f t="shared" si="4190"/>
        <v>0</v>
      </c>
      <c r="AS5261" s="86">
        <f t="shared" si="4190"/>
        <v>0</v>
      </c>
      <c r="AT5261" s="88">
        <f t="shared" si="4190"/>
        <v>0</v>
      </c>
      <c r="AU5261" s="86">
        <f t="shared" si="4190"/>
        <v>0</v>
      </c>
      <c r="AV5261" s="86">
        <f t="shared" si="4176"/>
        <v>0</v>
      </c>
      <c r="AW5261" s="93">
        <f t="shared" si="4177"/>
        <v>0</v>
      </c>
      <c r="AY5261" s="86">
        <f t="shared" si="4178"/>
        <v>0</v>
      </c>
      <c r="AZ5261" s="86">
        <f t="shared" si="4179"/>
        <v>0</v>
      </c>
      <c r="BA5261" s="86">
        <f t="shared" si="4180"/>
        <v>0</v>
      </c>
      <c r="BB5261" s="86">
        <f t="shared" si="4181"/>
        <v>0</v>
      </c>
      <c r="BC5261" s="86">
        <f t="shared" si="4182"/>
        <v>0</v>
      </c>
      <c r="BD5261" s="86">
        <f t="shared" si="4183"/>
        <v>0</v>
      </c>
    </row>
    <row r="5262" spans="2:56" x14ac:dyDescent="0.3">
      <c r="B5262" s="169" t="s">
        <v>182</v>
      </c>
      <c r="C5262" s="248"/>
      <c r="D5262" s="249"/>
      <c r="E5262" s="172">
        <f t="shared" si="4170"/>
        <v>0</v>
      </c>
      <c r="F5262" s="248"/>
      <c r="G5262" s="249"/>
      <c r="H5262" s="172">
        <f t="shared" si="4171"/>
        <v>0</v>
      </c>
      <c r="I5262" s="248"/>
      <c r="J5262" s="250"/>
      <c r="K5262" s="174">
        <f t="shared" si="4172"/>
        <v>0</v>
      </c>
      <c r="L5262" s="248"/>
      <c r="M5262" s="250"/>
      <c r="N5262" s="251"/>
      <c r="O5262" s="248"/>
      <c r="P5262" s="251"/>
      <c r="Q5262" s="166">
        <f t="shared" si="4173"/>
        <v>0</v>
      </c>
      <c r="R5262" s="251"/>
      <c r="S5262" s="251"/>
      <c r="T5262" s="167">
        <f t="shared" si="4184"/>
        <v>0</v>
      </c>
      <c r="U5262" s="157"/>
      <c r="V5262" s="248"/>
      <c r="W5262" s="251"/>
      <c r="X5262" s="166">
        <f t="shared" si="4174"/>
        <v>0</v>
      </c>
      <c r="Y5262" s="251"/>
      <c r="Z5262" s="251"/>
      <c r="AA5262" s="167">
        <f t="shared" si="4185"/>
        <v>0</v>
      </c>
      <c r="AB5262" s="157"/>
      <c r="AC5262" s="248"/>
      <c r="AD5262" s="251"/>
      <c r="AE5262" s="166">
        <f t="shared" si="4175"/>
        <v>0</v>
      </c>
      <c r="AF5262" s="251"/>
      <c r="AG5262" s="251"/>
      <c r="AH5262" s="167">
        <f t="shared" si="4186"/>
        <v>0</v>
      </c>
      <c r="AJ5262" s="252"/>
      <c r="AK5262" s="253"/>
      <c r="AL5262" s="254"/>
      <c r="AM5262" s="253"/>
      <c r="AN5262" s="254"/>
      <c r="AO5262" s="253"/>
      <c r="AP5262" s="254"/>
      <c r="AQ5262" s="253"/>
      <c r="AR5262" s="254"/>
      <c r="AS5262" s="253"/>
      <c r="AT5262" s="254"/>
      <c r="AU5262" s="253"/>
      <c r="AV5262" s="163">
        <f t="shared" si="4176"/>
        <v>0</v>
      </c>
      <c r="AW5262" s="168">
        <f t="shared" si="4177"/>
        <v>0</v>
      </c>
      <c r="AY5262" s="163">
        <f t="shared" si="4178"/>
        <v>0</v>
      </c>
      <c r="AZ5262" s="163">
        <f t="shared" si="4179"/>
        <v>0</v>
      </c>
      <c r="BA5262" s="163">
        <f t="shared" si="4180"/>
        <v>0</v>
      </c>
      <c r="BB5262" s="163">
        <f t="shared" si="4181"/>
        <v>0</v>
      </c>
      <c r="BC5262" s="163">
        <f t="shared" si="4182"/>
        <v>0</v>
      </c>
      <c r="BD5262" s="163">
        <f t="shared" si="4183"/>
        <v>0</v>
      </c>
    </row>
    <row r="5263" spans="2:56" x14ac:dyDescent="0.3">
      <c r="B5263" s="179" t="s">
        <v>183</v>
      </c>
      <c r="C5263" s="83">
        <f>SUM(C5264)</f>
        <v>0</v>
      </c>
      <c r="D5263" s="84">
        <f>SUM(D5264)</f>
        <v>0</v>
      </c>
      <c r="E5263" s="85">
        <f t="shared" si="4170"/>
        <v>0</v>
      </c>
      <c r="F5263" s="83">
        <f>SUM(F5264)</f>
        <v>0</v>
      </c>
      <c r="G5263" s="84">
        <f>SUM(G5264)</f>
        <v>0</v>
      </c>
      <c r="H5263" s="85">
        <f t="shared" si="4171"/>
        <v>0</v>
      </c>
      <c r="I5263" s="83">
        <f>SUM(I5264)</f>
        <v>0</v>
      </c>
      <c r="J5263" s="86">
        <f>SUM(J5264)</f>
        <v>0</v>
      </c>
      <c r="K5263" s="87">
        <f t="shared" si="4172"/>
        <v>0</v>
      </c>
      <c r="L5263" s="83">
        <f>SUM(L5264)</f>
        <v>0</v>
      </c>
      <c r="M5263" s="86">
        <f>SUM(M5264)</f>
        <v>0</v>
      </c>
      <c r="N5263" s="88">
        <f>SUM(N5264)</f>
        <v>0</v>
      </c>
      <c r="O5263" s="83">
        <f>SUM(O5264)</f>
        <v>0</v>
      </c>
      <c r="P5263" s="88">
        <f>SUM(P5264)</f>
        <v>0</v>
      </c>
      <c r="Q5263" s="177">
        <f t="shared" si="4173"/>
        <v>0</v>
      </c>
      <c r="R5263" s="88">
        <f>SUM(R5264)</f>
        <v>0</v>
      </c>
      <c r="S5263" s="88">
        <f>SUM(S5264)</f>
        <v>0</v>
      </c>
      <c r="T5263" s="178">
        <f t="shared" si="4184"/>
        <v>0</v>
      </c>
      <c r="U5263" s="157"/>
      <c r="V5263" s="83">
        <f>SUM(V5264)</f>
        <v>0</v>
      </c>
      <c r="W5263" s="88">
        <f>SUM(W5264)</f>
        <v>0</v>
      </c>
      <c r="X5263" s="177">
        <f t="shared" si="4174"/>
        <v>0</v>
      </c>
      <c r="Y5263" s="88">
        <f>SUM(Y5264)</f>
        <v>0</v>
      </c>
      <c r="Z5263" s="88">
        <f>SUM(Z5264)</f>
        <v>0</v>
      </c>
      <c r="AA5263" s="178">
        <f t="shared" si="4185"/>
        <v>0</v>
      </c>
      <c r="AB5263" s="157"/>
      <c r="AC5263" s="83">
        <f>SUM(AC5264)</f>
        <v>0</v>
      </c>
      <c r="AD5263" s="88">
        <f>SUM(AD5264)</f>
        <v>0</v>
      </c>
      <c r="AE5263" s="177">
        <f t="shared" si="4175"/>
        <v>0</v>
      </c>
      <c r="AF5263" s="88">
        <f>SUM(AF5264)</f>
        <v>0</v>
      </c>
      <c r="AG5263" s="88">
        <f>SUM(AG5264)</f>
        <v>0</v>
      </c>
      <c r="AH5263" s="178">
        <f t="shared" si="4186"/>
        <v>0</v>
      </c>
      <c r="AJ5263" s="84">
        <f t="shared" ref="AJ5263:AU5263" si="4191">SUM(AJ5264)</f>
        <v>0</v>
      </c>
      <c r="AK5263" s="86">
        <f t="shared" si="4191"/>
        <v>0</v>
      </c>
      <c r="AL5263" s="88">
        <f t="shared" si="4191"/>
        <v>0</v>
      </c>
      <c r="AM5263" s="86">
        <f t="shared" si="4191"/>
        <v>0</v>
      </c>
      <c r="AN5263" s="88">
        <f t="shared" si="4191"/>
        <v>0</v>
      </c>
      <c r="AO5263" s="86">
        <f t="shared" si="4191"/>
        <v>0</v>
      </c>
      <c r="AP5263" s="88">
        <f t="shared" si="4191"/>
        <v>0</v>
      </c>
      <c r="AQ5263" s="86">
        <f t="shared" si="4191"/>
        <v>0</v>
      </c>
      <c r="AR5263" s="88">
        <f t="shared" si="4191"/>
        <v>0</v>
      </c>
      <c r="AS5263" s="86">
        <f t="shared" si="4191"/>
        <v>0</v>
      </c>
      <c r="AT5263" s="88">
        <f t="shared" si="4191"/>
        <v>0</v>
      </c>
      <c r="AU5263" s="86">
        <f t="shared" si="4191"/>
        <v>0</v>
      </c>
      <c r="AV5263" s="86">
        <f t="shared" si="4176"/>
        <v>0</v>
      </c>
      <c r="AW5263" s="93">
        <f t="shared" si="4177"/>
        <v>0</v>
      </c>
      <c r="AY5263" s="86">
        <f t="shared" si="4178"/>
        <v>0</v>
      </c>
      <c r="AZ5263" s="86">
        <f t="shared" si="4179"/>
        <v>0</v>
      </c>
      <c r="BA5263" s="86">
        <f t="shared" si="4180"/>
        <v>0</v>
      </c>
      <c r="BB5263" s="86">
        <f t="shared" si="4181"/>
        <v>0</v>
      </c>
      <c r="BC5263" s="86">
        <f t="shared" si="4182"/>
        <v>0</v>
      </c>
      <c r="BD5263" s="86">
        <f t="shared" si="4183"/>
        <v>0</v>
      </c>
    </row>
    <row r="5264" spans="2:56" x14ac:dyDescent="0.3">
      <c r="B5264" s="169" t="s">
        <v>184</v>
      </c>
      <c r="C5264" s="248"/>
      <c r="D5264" s="249"/>
      <c r="E5264" s="172">
        <f t="shared" si="4170"/>
        <v>0</v>
      </c>
      <c r="F5264" s="248"/>
      <c r="G5264" s="249"/>
      <c r="H5264" s="172">
        <f t="shared" si="4171"/>
        <v>0</v>
      </c>
      <c r="I5264" s="248"/>
      <c r="J5264" s="250"/>
      <c r="K5264" s="174">
        <f t="shared" si="4172"/>
        <v>0</v>
      </c>
      <c r="L5264" s="248"/>
      <c r="M5264" s="250"/>
      <c r="N5264" s="251"/>
      <c r="O5264" s="248"/>
      <c r="P5264" s="251"/>
      <c r="Q5264" s="166">
        <f t="shared" si="4173"/>
        <v>0</v>
      </c>
      <c r="R5264" s="251"/>
      <c r="S5264" s="251"/>
      <c r="T5264" s="167">
        <f t="shared" si="4184"/>
        <v>0</v>
      </c>
      <c r="U5264" s="157"/>
      <c r="V5264" s="248"/>
      <c r="W5264" s="251"/>
      <c r="X5264" s="166">
        <f t="shared" si="4174"/>
        <v>0</v>
      </c>
      <c r="Y5264" s="251"/>
      <c r="Z5264" s="251"/>
      <c r="AA5264" s="167">
        <f t="shared" si="4185"/>
        <v>0</v>
      </c>
      <c r="AB5264" s="157"/>
      <c r="AC5264" s="248"/>
      <c r="AD5264" s="251"/>
      <c r="AE5264" s="166">
        <f t="shared" si="4175"/>
        <v>0</v>
      </c>
      <c r="AF5264" s="251"/>
      <c r="AG5264" s="251"/>
      <c r="AH5264" s="167">
        <f t="shared" si="4186"/>
        <v>0</v>
      </c>
      <c r="AJ5264" s="252"/>
      <c r="AK5264" s="253"/>
      <c r="AL5264" s="254"/>
      <c r="AM5264" s="253"/>
      <c r="AN5264" s="254"/>
      <c r="AO5264" s="253"/>
      <c r="AP5264" s="254"/>
      <c r="AQ5264" s="253"/>
      <c r="AR5264" s="254"/>
      <c r="AS5264" s="253"/>
      <c r="AT5264" s="254"/>
      <c r="AU5264" s="253"/>
      <c r="AV5264" s="163">
        <f t="shared" si="4176"/>
        <v>0</v>
      </c>
      <c r="AW5264" s="168">
        <f t="shared" si="4177"/>
        <v>0</v>
      </c>
      <c r="AY5264" s="163">
        <f t="shared" si="4178"/>
        <v>0</v>
      </c>
      <c r="AZ5264" s="163">
        <f t="shared" si="4179"/>
        <v>0</v>
      </c>
      <c r="BA5264" s="163">
        <f t="shared" si="4180"/>
        <v>0</v>
      </c>
      <c r="BB5264" s="163">
        <f t="shared" si="4181"/>
        <v>0</v>
      </c>
      <c r="BC5264" s="163">
        <f t="shared" si="4182"/>
        <v>0</v>
      </c>
      <c r="BD5264" s="163">
        <f t="shared" si="4183"/>
        <v>0</v>
      </c>
    </row>
    <row r="5265" spans="2:56" x14ac:dyDescent="0.3">
      <c r="B5265" s="176" t="s">
        <v>185</v>
      </c>
      <c r="C5265" s="83">
        <f>SUM(C5266:C5267)</f>
        <v>0</v>
      </c>
      <c r="D5265" s="84">
        <f>SUM(D5266:D5267)</f>
        <v>0</v>
      </c>
      <c r="E5265" s="85">
        <f t="shared" si="4170"/>
        <v>0</v>
      </c>
      <c r="F5265" s="83">
        <f>SUM(F5266:F5267)</f>
        <v>0</v>
      </c>
      <c r="G5265" s="84">
        <f>SUM(G5266:G5267)</f>
        <v>0</v>
      </c>
      <c r="H5265" s="85">
        <f t="shared" si="4171"/>
        <v>0</v>
      </c>
      <c r="I5265" s="83">
        <f>SUM(I5266:I5267)</f>
        <v>0</v>
      </c>
      <c r="J5265" s="86">
        <f>SUM(J5266:J5267)</f>
        <v>0</v>
      </c>
      <c r="K5265" s="87">
        <f t="shared" si="4172"/>
        <v>0</v>
      </c>
      <c r="L5265" s="83">
        <f>SUM(L5266:L5267)</f>
        <v>0</v>
      </c>
      <c r="M5265" s="86">
        <f>SUM(M5266:M5267)</f>
        <v>0</v>
      </c>
      <c r="N5265" s="88">
        <f>SUM(N5266:N5267)</f>
        <v>0</v>
      </c>
      <c r="O5265" s="83">
        <f>SUM(O5266:O5267)</f>
        <v>0</v>
      </c>
      <c r="P5265" s="88">
        <f>SUM(P5266:P5267)</f>
        <v>0</v>
      </c>
      <c r="Q5265" s="177">
        <f t="shared" si="4173"/>
        <v>0</v>
      </c>
      <c r="R5265" s="88">
        <f>SUM(R5266:R5267)</f>
        <v>0</v>
      </c>
      <c r="S5265" s="88">
        <f>SUM(S5266:S5267)</f>
        <v>0</v>
      </c>
      <c r="T5265" s="178">
        <f t="shared" si="4184"/>
        <v>0</v>
      </c>
      <c r="U5265" s="157"/>
      <c r="V5265" s="83">
        <f>SUM(V5266:V5267)</f>
        <v>0</v>
      </c>
      <c r="W5265" s="88">
        <f>SUM(W5266:W5267)</f>
        <v>0</v>
      </c>
      <c r="X5265" s="177">
        <f t="shared" si="4174"/>
        <v>0</v>
      </c>
      <c r="Y5265" s="88">
        <f>SUM(Y5266:Y5267)</f>
        <v>0</v>
      </c>
      <c r="Z5265" s="88">
        <f>SUM(Z5266:Z5267)</f>
        <v>0</v>
      </c>
      <c r="AA5265" s="178">
        <f t="shared" si="4185"/>
        <v>0</v>
      </c>
      <c r="AB5265" s="157"/>
      <c r="AC5265" s="83">
        <f>SUM(AC5266:AC5267)</f>
        <v>0</v>
      </c>
      <c r="AD5265" s="88">
        <f>SUM(AD5266:AD5267)</f>
        <v>0</v>
      </c>
      <c r="AE5265" s="177">
        <f t="shared" si="4175"/>
        <v>0</v>
      </c>
      <c r="AF5265" s="88">
        <f>SUM(AF5266:AF5267)</f>
        <v>0</v>
      </c>
      <c r="AG5265" s="88">
        <f>SUM(AG5266:AG5267)</f>
        <v>0</v>
      </c>
      <c r="AH5265" s="178">
        <f t="shared" si="4186"/>
        <v>0</v>
      </c>
      <c r="AJ5265" s="84">
        <f t="shared" ref="AJ5265:AU5265" si="4192">SUM(AJ5266:AJ5267)</f>
        <v>0</v>
      </c>
      <c r="AK5265" s="86">
        <f t="shared" si="4192"/>
        <v>0</v>
      </c>
      <c r="AL5265" s="88">
        <f t="shared" si="4192"/>
        <v>0</v>
      </c>
      <c r="AM5265" s="86">
        <f t="shared" si="4192"/>
        <v>0</v>
      </c>
      <c r="AN5265" s="88">
        <f t="shared" si="4192"/>
        <v>0</v>
      </c>
      <c r="AO5265" s="86">
        <f t="shared" si="4192"/>
        <v>0</v>
      </c>
      <c r="AP5265" s="88">
        <f t="shared" si="4192"/>
        <v>0</v>
      </c>
      <c r="AQ5265" s="86">
        <f t="shared" si="4192"/>
        <v>0</v>
      </c>
      <c r="AR5265" s="88">
        <f t="shared" si="4192"/>
        <v>0</v>
      </c>
      <c r="AS5265" s="86">
        <f t="shared" si="4192"/>
        <v>0</v>
      </c>
      <c r="AT5265" s="88">
        <f t="shared" si="4192"/>
        <v>0</v>
      </c>
      <c r="AU5265" s="86">
        <f t="shared" si="4192"/>
        <v>0</v>
      </c>
      <c r="AV5265" s="86">
        <f t="shared" si="4176"/>
        <v>0</v>
      </c>
      <c r="AW5265" s="93">
        <f t="shared" si="4177"/>
        <v>0</v>
      </c>
      <c r="AY5265" s="86">
        <f t="shared" si="4178"/>
        <v>0</v>
      </c>
      <c r="AZ5265" s="86">
        <f t="shared" si="4179"/>
        <v>0</v>
      </c>
      <c r="BA5265" s="86">
        <f t="shared" si="4180"/>
        <v>0</v>
      </c>
      <c r="BB5265" s="86">
        <f t="shared" si="4181"/>
        <v>0</v>
      </c>
      <c r="BC5265" s="86">
        <f t="shared" si="4182"/>
        <v>0</v>
      </c>
      <c r="BD5265" s="86">
        <f t="shared" si="4183"/>
        <v>0</v>
      </c>
    </row>
    <row r="5266" spans="2:56" x14ac:dyDescent="0.3">
      <c r="B5266" s="186" t="s">
        <v>186</v>
      </c>
      <c r="C5266" s="255"/>
      <c r="D5266" s="256"/>
      <c r="E5266" s="182">
        <f t="shared" si="4170"/>
        <v>0</v>
      </c>
      <c r="F5266" s="255"/>
      <c r="G5266" s="256"/>
      <c r="H5266" s="182">
        <f t="shared" si="4171"/>
        <v>0</v>
      </c>
      <c r="I5266" s="255"/>
      <c r="J5266" s="257"/>
      <c r="K5266" s="184">
        <f t="shared" si="4172"/>
        <v>0</v>
      </c>
      <c r="L5266" s="255"/>
      <c r="M5266" s="257"/>
      <c r="N5266" s="258"/>
      <c r="O5266" s="255"/>
      <c r="P5266" s="258"/>
      <c r="Q5266" s="177">
        <f t="shared" si="4173"/>
        <v>0</v>
      </c>
      <c r="R5266" s="258"/>
      <c r="S5266" s="258"/>
      <c r="T5266" s="178">
        <f t="shared" si="4184"/>
        <v>0</v>
      </c>
      <c r="U5266" s="157"/>
      <c r="V5266" s="255"/>
      <c r="W5266" s="258"/>
      <c r="X5266" s="177">
        <f t="shared" si="4174"/>
        <v>0</v>
      </c>
      <c r="Y5266" s="258"/>
      <c r="Z5266" s="258"/>
      <c r="AA5266" s="178">
        <f t="shared" si="4185"/>
        <v>0</v>
      </c>
      <c r="AB5266" s="157"/>
      <c r="AC5266" s="255"/>
      <c r="AD5266" s="258"/>
      <c r="AE5266" s="177">
        <f t="shared" si="4175"/>
        <v>0</v>
      </c>
      <c r="AF5266" s="258"/>
      <c r="AG5266" s="258"/>
      <c r="AH5266" s="178">
        <f t="shared" si="4186"/>
        <v>0</v>
      </c>
      <c r="AJ5266" s="252"/>
      <c r="AK5266" s="253"/>
      <c r="AL5266" s="254"/>
      <c r="AM5266" s="253"/>
      <c r="AN5266" s="254"/>
      <c r="AO5266" s="253"/>
      <c r="AP5266" s="254"/>
      <c r="AQ5266" s="253"/>
      <c r="AR5266" s="254"/>
      <c r="AS5266" s="253"/>
      <c r="AT5266" s="254"/>
      <c r="AU5266" s="253"/>
      <c r="AV5266" s="163">
        <f t="shared" si="4176"/>
        <v>0</v>
      </c>
      <c r="AW5266" s="93">
        <f t="shared" si="4177"/>
        <v>0</v>
      </c>
      <c r="AY5266" s="163">
        <f t="shared" si="4178"/>
        <v>0</v>
      </c>
      <c r="AZ5266" s="163">
        <f t="shared" si="4179"/>
        <v>0</v>
      </c>
      <c r="BA5266" s="163">
        <f t="shared" si="4180"/>
        <v>0</v>
      </c>
      <c r="BB5266" s="163">
        <f t="shared" si="4181"/>
        <v>0</v>
      </c>
      <c r="BC5266" s="163">
        <f t="shared" si="4182"/>
        <v>0</v>
      </c>
      <c r="BD5266" s="163">
        <f t="shared" si="4183"/>
        <v>0</v>
      </c>
    </row>
    <row r="5267" spans="2:56" x14ac:dyDescent="0.3">
      <c r="B5267" s="186" t="s">
        <v>187</v>
      </c>
      <c r="C5267" s="255"/>
      <c r="D5267" s="256"/>
      <c r="E5267" s="182">
        <f t="shared" si="4170"/>
        <v>0</v>
      </c>
      <c r="F5267" s="255"/>
      <c r="G5267" s="256"/>
      <c r="H5267" s="182">
        <f t="shared" si="4171"/>
        <v>0</v>
      </c>
      <c r="I5267" s="255"/>
      <c r="J5267" s="257"/>
      <c r="K5267" s="184">
        <f t="shared" si="4172"/>
        <v>0</v>
      </c>
      <c r="L5267" s="255"/>
      <c r="M5267" s="257"/>
      <c r="N5267" s="258"/>
      <c r="O5267" s="255"/>
      <c r="P5267" s="258"/>
      <c r="Q5267" s="177">
        <f t="shared" si="4173"/>
        <v>0</v>
      </c>
      <c r="R5267" s="258"/>
      <c r="S5267" s="258"/>
      <c r="T5267" s="178">
        <f t="shared" si="4184"/>
        <v>0</v>
      </c>
      <c r="U5267" s="157"/>
      <c r="V5267" s="255"/>
      <c r="W5267" s="258"/>
      <c r="X5267" s="177">
        <f t="shared" si="4174"/>
        <v>0</v>
      </c>
      <c r="Y5267" s="258"/>
      <c r="Z5267" s="258"/>
      <c r="AA5267" s="178">
        <f t="shared" si="4185"/>
        <v>0</v>
      </c>
      <c r="AB5267" s="157"/>
      <c r="AC5267" s="255"/>
      <c r="AD5267" s="258"/>
      <c r="AE5267" s="177">
        <f t="shared" si="4175"/>
        <v>0</v>
      </c>
      <c r="AF5267" s="258"/>
      <c r="AG5267" s="258"/>
      <c r="AH5267" s="178">
        <f t="shared" si="4186"/>
        <v>0</v>
      </c>
      <c r="AJ5267" s="252"/>
      <c r="AK5267" s="253"/>
      <c r="AL5267" s="254"/>
      <c r="AM5267" s="253"/>
      <c r="AN5267" s="254"/>
      <c r="AO5267" s="253"/>
      <c r="AP5267" s="254"/>
      <c r="AQ5267" s="253"/>
      <c r="AR5267" s="254"/>
      <c r="AS5267" s="253"/>
      <c r="AT5267" s="254"/>
      <c r="AU5267" s="253"/>
      <c r="AV5267" s="163">
        <f t="shared" si="4176"/>
        <v>0</v>
      </c>
      <c r="AW5267" s="93">
        <f t="shared" si="4177"/>
        <v>0</v>
      </c>
      <c r="AY5267" s="163">
        <f t="shared" si="4178"/>
        <v>0</v>
      </c>
      <c r="AZ5267" s="163">
        <f t="shared" si="4179"/>
        <v>0</v>
      </c>
      <c r="BA5267" s="163">
        <f t="shared" si="4180"/>
        <v>0</v>
      </c>
      <c r="BB5267" s="163">
        <f t="shared" si="4181"/>
        <v>0</v>
      </c>
      <c r="BC5267" s="163">
        <f t="shared" si="4182"/>
        <v>0</v>
      </c>
      <c r="BD5267" s="163">
        <f t="shared" si="4183"/>
        <v>0</v>
      </c>
    </row>
    <row r="5268" spans="2:56" s="124" customFormat="1" x14ac:dyDescent="0.3">
      <c r="B5268" s="187" t="s">
        <v>188</v>
      </c>
      <c r="C5268" s="188">
        <f>SUM(C5269,C5274,C5277,C5278,C5279,C5282,C5283)</f>
        <v>0</v>
      </c>
      <c r="D5268" s="189">
        <f>SUM(D5269,D5274,D5277,D5278,D5279,D5282,D5283)</f>
        <v>0</v>
      </c>
      <c r="E5268" s="190">
        <f t="shared" si="4170"/>
        <v>0</v>
      </c>
      <c r="F5268" s="188">
        <f>SUM(F5269,F5274,F5277,F5278,F5279,F5282,F5283)</f>
        <v>0</v>
      </c>
      <c r="G5268" s="189">
        <f>SUM(G5269,G5274,G5277,G5278,G5279,G5282,G5283)</f>
        <v>0</v>
      </c>
      <c r="H5268" s="190">
        <f t="shared" si="4171"/>
        <v>0</v>
      </c>
      <c r="I5268" s="188">
        <f>SUM(I5269,I5274,I5277,I5278,I5279,I5282,I5283)</f>
        <v>0</v>
      </c>
      <c r="J5268" s="191">
        <f>SUM(J5269,J5274,J5277,J5278,J5279,J5282,J5283)</f>
        <v>0</v>
      </c>
      <c r="K5268" s="192">
        <f t="shared" si="4172"/>
        <v>0</v>
      </c>
      <c r="L5268" s="188">
        <f>SUM(L5269,L5274,L5277,L5278,L5279,L5282,L5283)</f>
        <v>0</v>
      </c>
      <c r="M5268" s="191">
        <f>SUM(M5269,M5274,M5277,M5278,M5279,M5282,M5283)</f>
        <v>0</v>
      </c>
      <c r="N5268" s="193">
        <f>SUM(N5269,N5274,N5277,N5278,N5279,N5282,N5283)</f>
        <v>0</v>
      </c>
      <c r="O5268" s="188">
        <f>SUM(O5269,O5274,O5277,O5278,O5279,O5282,O5283)</f>
        <v>0</v>
      </c>
      <c r="P5268" s="193">
        <f>SUM(P5269,P5274,P5277,P5278,P5279,P5282,P5283)</f>
        <v>0</v>
      </c>
      <c r="Q5268" s="194">
        <f t="shared" si="4173"/>
        <v>0</v>
      </c>
      <c r="R5268" s="195">
        <f>SUM(R5269,R5274,R5277,R5278,R5279,R5282,R5283)</f>
        <v>0</v>
      </c>
      <c r="S5268" s="195">
        <f>SUM(S5269,S5274,S5277,S5278,S5279,S5282,S5283)</f>
        <v>0</v>
      </c>
      <c r="T5268" s="196">
        <f t="shared" si="4184"/>
        <v>0</v>
      </c>
      <c r="U5268" s="121"/>
      <c r="V5268" s="188">
        <f>SUM(V5269,V5274,V5277,V5278,V5279,V5282,V5283)</f>
        <v>0</v>
      </c>
      <c r="W5268" s="193">
        <f>SUM(W5269,W5274,W5277,W5278,W5279,W5282,W5283)</f>
        <v>0</v>
      </c>
      <c r="X5268" s="194">
        <f t="shared" si="4174"/>
        <v>0</v>
      </c>
      <c r="Y5268" s="195">
        <f>SUM(Y5269,Y5274,Y5277,Y5278,Y5279,Y5282,Y5283)</f>
        <v>0</v>
      </c>
      <c r="Z5268" s="195">
        <f>SUM(Z5269,Z5274,Z5277,Z5278,Z5279,Z5282,Z5283)</f>
        <v>0</v>
      </c>
      <c r="AA5268" s="196">
        <f t="shared" si="4185"/>
        <v>0</v>
      </c>
      <c r="AB5268" s="121"/>
      <c r="AC5268" s="188">
        <f>SUM(AC5269,AC5274,AC5277,AC5278,AC5279,AC5282,AC5283)</f>
        <v>0</v>
      </c>
      <c r="AD5268" s="193">
        <f>SUM(AD5269,AD5274,AD5277,AD5278,AD5279,AD5282,AD5283)</f>
        <v>0</v>
      </c>
      <c r="AE5268" s="194">
        <f t="shared" si="4175"/>
        <v>0</v>
      </c>
      <c r="AF5268" s="195">
        <f>SUM(AF5269,AF5274,AF5277,AF5278,AF5279,AF5282,AF5283)</f>
        <v>0</v>
      </c>
      <c r="AG5268" s="195">
        <f>SUM(AG5269,AG5274,AG5277,AG5278,AG5279,AG5282,AG5283)</f>
        <v>0</v>
      </c>
      <c r="AH5268" s="196">
        <f t="shared" si="4186"/>
        <v>0</v>
      </c>
      <c r="AJ5268" s="189">
        <f t="shared" ref="AJ5268:AU5268" si="4193">SUM(AJ5269,AJ5274,AJ5277,AJ5278,AJ5279,AJ5282,AJ5283)</f>
        <v>0</v>
      </c>
      <c r="AK5268" s="191">
        <f t="shared" si="4193"/>
        <v>0</v>
      </c>
      <c r="AL5268" s="193">
        <f t="shared" si="4193"/>
        <v>0</v>
      </c>
      <c r="AM5268" s="191">
        <f t="shared" si="4193"/>
        <v>0</v>
      </c>
      <c r="AN5268" s="193">
        <f t="shared" si="4193"/>
        <v>0</v>
      </c>
      <c r="AO5268" s="191">
        <f t="shared" si="4193"/>
        <v>0</v>
      </c>
      <c r="AP5268" s="193">
        <f t="shared" si="4193"/>
        <v>0</v>
      </c>
      <c r="AQ5268" s="191">
        <f t="shared" si="4193"/>
        <v>0</v>
      </c>
      <c r="AR5268" s="193">
        <f t="shared" si="4193"/>
        <v>0</v>
      </c>
      <c r="AS5268" s="191">
        <f t="shared" si="4193"/>
        <v>0</v>
      </c>
      <c r="AT5268" s="193">
        <f t="shared" si="4193"/>
        <v>0</v>
      </c>
      <c r="AU5268" s="191">
        <f t="shared" si="4193"/>
        <v>0</v>
      </c>
      <c r="AV5268" s="191">
        <f t="shared" si="4176"/>
        <v>0</v>
      </c>
      <c r="AW5268" s="197">
        <f t="shared" si="4177"/>
        <v>0</v>
      </c>
      <c r="AX5268" s="198"/>
      <c r="AY5268" s="191">
        <f t="shared" si="4178"/>
        <v>0</v>
      </c>
      <c r="AZ5268" s="191">
        <f t="shared" si="4179"/>
        <v>0</v>
      </c>
      <c r="BA5268" s="191">
        <f t="shared" si="4180"/>
        <v>0</v>
      </c>
      <c r="BB5268" s="191">
        <f t="shared" si="4181"/>
        <v>0</v>
      </c>
      <c r="BC5268" s="191">
        <f t="shared" si="4182"/>
        <v>0</v>
      </c>
      <c r="BD5268" s="191">
        <f t="shared" si="4183"/>
        <v>0</v>
      </c>
    </row>
    <row r="5269" spans="2:56" x14ac:dyDescent="0.3">
      <c r="B5269" s="176" t="s">
        <v>189</v>
      </c>
      <c r="C5269" s="83">
        <f>SUM(C5270,C5272)</f>
        <v>0</v>
      </c>
      <c r="D5269" s="84">
        <f>SUM(D5270,D5272)</f>
        <v>0</v>
      </c>
      <c r="E5269" s="85">
        <f t="shared" si="4170"/>
        <v>0</v>
      </c>
      <c r="F5269" s="83">
        <f>SUM(F5270,F5272)</f>
        <v>0</v>
      </c>
      <c r="G5269" s="84">
        <f>SUM(G5270,G5272)</f>
        <v>0</v>
      </c>
      <c r="H5269" s="85">
        <f t="shared" si="4171"/>
        <v>0</v>
      </c>
      <c r="I5269" s="83">
        <f>SUM(I5270,I5272)</f>
        <v>0</v>
      </c>
      <c r="J5269" s="86">
        <f>SUM(J5270,J5272)</f>
        <v>0</v>
      </c>
      <c r="K5269" s="87">
        <f t="shared" si="4172"/>
        <v>0</v>
      </c>
      <c r="L5269" s="83">
        <f>SUM(L5270,L5272)</f>
        <v>0</v>
      </c>
      <c r="M5269" s="86">
        <f>SUM(M5270,M5272)</f>
        <v>0</v>
      </c>
      <c r="N5269" s="88">
        <f>SUM(N5270,N5272)</f>
        <v>0</v>
      </c>
      <c r="O5269" s="83">
        <f>SUM(O5270,O5272)</f>
        <v>0</v>
      </c>
      <c r="P5269" s="88">
        <f>SUM(P5270,P5272)</f>
        <v>0</v>
      </c>
      <c r="Q5269" s="199">
        <f t="shared" si="4173"/>
        <v>0</v>
      </c>
      <c r="R5269" s="89">
        <f>SUM(R5270,R5272)</f>
        <v>0</v>
      </c>
      <c r="S5269" s="89">
        <f>SUM(S5270,S5272)</f>
        <v>0</v>
      </c>
      <c r="T5269" s="200">
        <f t="shared" si="4184"/>
        <v>0</v>
      </c>
      <c r="U5269" s="91"/>
      <c r="V5269" s="83">
        <f>SUM(V5270,V5272)</f>
        <v>0</v>
      </c>
      <c r="W5269" s="88">
        <f>SUM(W5270,W5272)</f>
        <v>0</v>
      </c>
      <c r="X5269" s="199">
        <f t="shared" si="4174"/>
        <v>0</v>
      </c>
      <c r="Y5269" s="89">
        <f>SUM(Y5270,Y5272)</f>
        <v>0</v>
      </c>
      <c r="Z5269" s="89">
        <f>SUM(Z5270,Z5272)</f>
        <v>0</v>
      </c>
      <c r="AA5269" s="200">
        <f t="shared" si="4185"/>
        <v>0</v>
      </c>
      <c r="AB5269" s="91"/>
      <c r="AC5269" s="83">
        <f>SUM(AC5270,AC5272)</f>
        <v>0</v>
      </c>
      <c r="AD5269" s="88">
        <f>SUM(AD5270,AD5272)</f>
        <v>0</v>
      </c>
      <c r="AE5269" s="199">
        <f t="shared" si="4175"/>
        <v>0</v>
      </c>
      <c r="AF5269" s="89">
        <f>SUM(AF5270,AF5272)</f>
        <v>0</v>
      </c>
      <c r="AG5269" s="89">
        <f>SUM(AG5270,AG5272)</f>
        <v>0</v>
      </c>
      <c r="AH5269" s="200">
        <f t="shared" si="4186"/>
        <v>0</v>
      </c>
      <c r="AJ5269" s="84">
        <f t="shared" ref="AJ5269:AU5269" si="4194">SUM(AJ5270,AJ5272)</f>
        <v>0</v>
      </c>
      <c r="AK5269" s="86">
        <f t="shared" si="4194"/>
        <v>0</v>
      </c>
      <c r="AL5269" s="88">
        <f t="shared" si="4194"/>
        <v>0</v>
      </c>
      <c r="AM5269" s="86">
        <f t="shared" si="4194"/>
        <v>0</v>
      </c>
      <c r="AN5269" s="88">
        <f t="shared" si="4194"/>
        <v>0</v>
      </c>
      <c r="AO5269" s="86">
        <f t="shared" si="4194"/>
        <v>0</v>
      </c>
      <c r="AP5269" s="88">
        <f t="shared" si="4194"/>
        <v>0</v>
      </c>
      <c r="AQ5269" s="86">
        <f t="shared" si="4194"/>
        <v>0</v>
      </c>
      <c r="AR5269" s="88">
        <f t="shared" si="4194"/>
        <v>0</v>
      </c>
      <c r="AS5269" s="86">
        <f t="shared" si="4194"/>
        <v>0</v>
      </c>
      <c r="AT5269" s="88">
        <f t="shared" si="4194"/>
        <v>0</v>
      </c>
      <c r="AU5269" s="86">
        <f t="shared" si="4194"/>
        <v>0</v>
      </c>
      <c r="AV5269" s="86">
        <f t="shared" si="4176"/>
        <v>0</v>
      </c>
      <c r="AW5269" s="93">
        <f t="shared" si="4177"/>
        <v>0</v>
      </c>
      <c r="AY5269" s="86">
        <f t="shared" si="4178"/>
        <v>0</v>
      </c>
      <c r="AZ5269" s="86">
        <f t="shared" si="4179"/>
        <v>0</v>
      </c>
      <c r="BA5269" s="86">
        <f t="shared" si="4180"/>
        <v>0</v>
      </c>
      <c r="BB5269" s="86">
        <f t="shared" si="4181"/>
        <v>0</v>
      </c>
      <c r="BC5269" s="86">
        <f t="shared" si="4182"/>
        <v>0</v>
      </c>
      <c r="BD5269" s="86">
        <f t="shared" si="4183"/>
        <v>0</v>
      </c>
    </row>
    <row r="5270" spans="2:56" x14ac:dyDescent="0.3">
      <c r="B5270" s="179" t="s">
        <v>190</v>
      </c>
      <c r="C5270" s="83">
        <f>SUM(C5271)</f>
        <v>0</v>
      </c>
      <c r="D5270" s="84">
        <f>SUM(D5271)</f>
        <v>0</v>
      </c>
      <c r="E5270" s="85">
        <f t="shared" si="4170"/>
        <v>0</v>
      </c>
      <c r="F5270" s="83">
        <f>SUM(F5271)</f>
        <v>0</v>
      </c>
      <c r="G5270" s="84">
        <f>SUM(G5271)</f>
        <v>0</v>
      </c>
      <c r="H5270" s="85">
        <f t="shared" si="4171"/>
        <v>0</v>
      </c>
      <c r="I5270" s="83">
        <f>SUM(I5271)</f>
        <v>0</v>
      </c>
      <c r="J5270" s="86">
        <f>SUM(J5271)</f>
        <v>0</v>
      </c>
      <c r="K5270" s="87">
        <f t="shared" si="4172"/>
        <v>0</v>
      </c>
      <c r="L5270" s="83">
        <f>SUM(L5271)</f>
        <v>0</v>
      </c>
      <c r="M5270" s="86">
        <f>SUM(M5271)</f>
        <v>0</v>
      </c>
      <c r="N5270" s="88">
        <f>SUM(N5271)</f>
        <v>0</v>
      </c>
      <c r="O5270" s="83">
        <f>SUM(O5271)</f>
        <v>0</v>
      </c>
      <c r="P5270" s="88">
        <f>SUM(P5271)</f>
        <v>0</v>
      </c>
      <c r="Q5270" s="199">
        <f t="shared" si="4173"/>
        <v>0</v>
      </c>
      <c r="R5270" s="89">
        <f>SUM(R5271)</f>
        <v>0</v>
      </c>
      <c r="S5270" s="89">
        <f>SUM(S5271)</f>
        <v>0</v>
      </c>
      <c r="T5270" s="200">
        <f t="shared" si="4184"/>
        <v>0</v>
      </c>
      <c r="U5270" s="91"/>
      <c r="V5270" s="83">
        <f>SUM(V5271)</f>
        <v>0</v>
      </c>
      <c r="W5270" s="88">
        <f>SUM(W5271)</f>
        <v>0</v>
      </c>
      <c r="X5270" s="199">
        <f t="shared" si="4174"/>
        <v>0</v>
      </c>
      <c r="Y5270" s="89">
        <f>SUM(Y5271)</f>
        <v>0</v>
      </c>
      <c r="Z5270" s="89">
        <f>SUM(Z5271)</f>
        <v>0</v>
      </c>
      <c r="AA5270" s="200">
        <f t="shared" si="4185"/>
        <v>0</v>
      </c>
      <c r="AB5270" s="91"/>
      <c r="AC5270" s="83">
        <f>SUM(AC5271)</f>
        <v>0</v>
      </c>
      <c r="AD5270" s="88">
        <f>SUM(AD5271)</f>
        <v>0</v>
      </c>
      <c r="AE5270" s="199">
        <f t="shared" si="4175"/>
        <v>0</v>
      </c>
      <c r="AF5270" s="89">
        <f>SUM(AF5271)</f>
        <v>0</v>
      </c>
      <c r="AG5270" s="89">
        <f>SUM(AG5271)</f>
        <v>0</v>
      </c>
      <c r="AH5270" s="200">
        <f t="shared" si="4186"/>
        <v>0</v>
      </c>
      <c r="AJ5270" s="84">
        <f t="shared" ref="AJ5270:AU5270" si="4195">SUM(AJ5271)</f>
        <v>0</v>
      </c>
      <c r="AK5270" s="86">
        <f t="shared" si="4195"/>
        <v>0</v>
      </c>
      <c r="AL5270" s="88">
        <f t="shared" si="4195"/>
        <v>0</v>
      </c>
      <c r="AM5270" s="86">
        <f t="shared" si="4195"/>
        <v>0</v>
      </c>
      <c r="AN5270" s="88">
        <f t="shared" si="4195"/>
        <v>0</v>
      </c>
      <c r="AO5270" s="86">
        <f t="shared" si="4195"/>
        <v>0</v>
      </c>
      <c r="AP5270" s="88">
        <f t="shared" si="4195"/>
        <v>0</v>
      </c>
      <c r="AQ5270" s="86">
        <f t="shared" si="4195"/>
        <v>0</v>
      </c>
      <c r="AR5270" s="88">
        <f t="shared" si="4195"/>
        <v>0</v>
      </c>
      <c r="AS5270" s="86">
        <f t="shared" si="4195"/>
        <v>0</v>
      </c>
      <c r="AT5270" s="88">
        <f t="shared" si="4195"/>
        <v>0</v>
      </c>
      <c r="AU5270" s="86">
        <f t="shared" si="4195"/>
        <v>0</v>
      </c>
      <c r="AV5270" s="86">
        <f t="shared" si="4176"/>
        <v>0</v>
      </c>
      <c r="AW5270" s="93">
        <f t="shared" si="4177"/>
        <v>0</v>
      </c>
      <c r="AY5270" s="86">
        <f t="shared" si="4178"/>
        <v>0</v>
      </c>
      <c r="AZ5270" s="86">
        <f t="shared" si="4179"/>
        <v>0</v>
      </c>
      <c r="BA5270" s="86">
        <f t="shared" si="4180"/>
        <v>0</v>
      </c>
      <c r="BB5270" s="86">
        <f t="shared" si="4181"/>
        <v>0</v>
      </c>
      <c r="BC5270" s="86">
        <f t="shared" si="4182"/>
        <v>0</v>
      </c>
      <c r="BD5270" s="86">
        <f t="shared" si="4183"/>
        <v>0</v>
      </c>
    </row>
    <row r="5271" spans="2:56" x14ac:dyDescent="0.3">
      <c r="B5271" s="186" t="s">
        <v>191</v>
      </c>
      <c r="C5271" s="255"/>
      <c r="D5271" s="256"/>
      <c r="E5271" s="182">
        <f t="shared" si="4170"/>
        <v>0</v>
      </c>
      <c r="F5271" s="255"/>
      <c r="G5271" s="256"/>
      <c r="H5271" s="182">
        <f t="shared" si="4171"/>
        <v>0</v>
      </c>
      <c r="I5271" s="255"/>
      <c r="J5271" s="257"/>
      <c r="K5271" s="184">
        <f t="shared" si="4172"/>
        <v>0</v>
      </c>
      <c r="L5271" s="255"/>
      <c r="M5271" s="257"/>
      <c r="N5271" s="258"/>
      <c r="O5271" s="255"/>
      <c r="P5271" s="258"/>
      <c r="Q5271" s="177">
        <f t="shared" si="4173"/>
        <v>0</v>
      </c>
      <c r="R5271" s="258"/>
      <c r="S5271" s="258"/>
      <c r="T5271" s="178">
        <f t="shared" si="4184"/>
        <v>0</v>
      </c>
      <c r="U5271" s="157"/>
      <c r="V5271" s="255"/>
      <c r="W5271" s="258"/>
      <c r="X5271" s="177">
        <f t="shared" si="4174"/>
        <v>0</v>
      </c>
      <c r="Y5271" s="258"/>
      <c r="Z5271" s="258"/>
      <c r="AA5271" s="178">
        <f t="shared" si="4185"/>
        <v>0</v>
      </c>
      <c r="AB5271" s="157"/>
      <c r="AC5271" s="255"/>
      <c r="AD5271" s="258"/>
      <c r="AE5271" s="177">
        <f t="shared" si="4175"/>
        <v>0</v>
      </c>
      <c r="AF5271" s="258"/>
      <c r="AG5271" s="258"/>
      <c r="AH5271" s="178">
        <f t="shared" si="4186"/>
        <v>0</v>
      </c>
      <c r="AJ5271" s="252"/>
      <c r="AK5271" s="253"/>
      <c r="AL5271" s="254"/>
      <c r="AM5271" s="253"/>
      <c r="AN5271" s="254"/>
      <c r="AO5271" s="253"/>
      <c r="AP5271" s="254"/>
      <c r="AQ5271" s="253"/>
      <c r="AR5271" s="254"/>
      <c r="AS5271" s="253"/>
      <c r="AT5271" s="254"/>
      <c r="AU5271" s="253"/>
      <c r="AV5271" s="163">
        <f t="shared" si="4176"/>
        <v>0</v>
      </c>
      <c r="AW5271" s="93">
        <f t="shared" si="4177"/>
        <v>0</v>
      </c>
      <c r="AY5271" s="163">
        <f t="shared" si="4178"/>
        <v>0</v>
      </c>
      <c r="AZ5271" s="163">
        <f t="shared" si="4179"/>
        <v>0</v>
      </c>
      <c r="BA5271" s="163">
        <f t="shared" si="4180"/>
        <v>0</v>
      </c>
      <c r="BB5271" s="163">
        <f t="shared" si="4181"/>
        <v>0</v>
      </c>
      <c r="BC5271" s="163">
        <f t="shared" si="4182"/>
        <v>0</v>
      </c>
      <c r="BD5271" s="163">
        <f t="shared" si="4183"/>
        <v>0</v>
      </c>
    </row>
    <row r="5272" spans="2:56" x14ac:dyDescent="0.3">
      <c r="B5272" s="179" t="s">
        <v>192</v>
      </c>
      <c r="C5272" s="83">
        <f>SUM(C5273)</f>
        <v>0</v>
      </c>
      <c r="D5272" s="84">
        <f>SUM(D5273)</f>
        <v>0</v>
      </c>
      <c r="E5272" s="85">
        <f t="shared" si="4170"/>
        <v>0</v>
      </c>
      <c r="F5272" s="83">
        <f>SUM(F5273)</f>
        <v>0</v>
      </c>
      <c r="G5272" s="84">
        <f>SUM(G5273)</f>
        <v>0</v>
      </c>
      <c r="H5272" s="85">
        <f t="shared" si="4171"/>
        <v>0</v>
      </c>
      <c r="I5272" s="83">
        <f>SUM(I5273)</f>
        <v>0</v>
      </c>
      <c r="J5272" s="86">
        <f>SUM(J5273)</f>
        <v>0</v>
      </c>
      <c r="K5272" s="87">
        <f t="shared" si="4172"/>
        <v>0</v>
      </c>
      <c r="L5272" s="83">
        <f>SUM(L5273)</f>
        <v>0</v>
      </c>
      <c r="M5272" s="86">
        <f>SUM(M5273)</f>
        <v>0</v>
      </c>
      <c r="N5272" s="88">
        <f>SUM(N5273)</f>
        <v>0</v>
      </c>
      <c r="O5272" s="83">
        <f>SUM(O5273)</f>
        <v>0</v>
      </c>
      <c r="P5272" s="88">
        <f>SUM(P5273)</f>
        <v>0</v>
      </c>
      <c r="Q5272" s="199">
        <f t="shared" si="4173"/>
        <v>0</v>
      </c>
      <c r="R5272" s="89">
        <f>SUM(R5273)</f>
        <v>0</v>
      </c>
      <c r="S5272" s="89">
        <f>SUM(S5273)</f>
        <v>0</v>
      </c>
      <c r="T5272" s="200">
        <f t="shared" si="4184"/>
        <v>0</v>
      </c>
      <c r="U5272" s="91"/>
      <c r="V5272" s="83">
        <f>SUM(V5273)</f>
        <v>0</v>
      </c>
      <c r="W5272" s="88">
        <f>SUM(W5273)</f>
        <v>0</v>
      </c>
      <c r="X5272" s="199">
        <f t="shared" si="4174"/>
        <v>0</v>
      </c>
      <c r="Y5272" s="89">
        <f>SUM(Y5273)</f>
        <v>0</v>
      </c>
      <c r="Z5272" s="89">
        <f>SUM(Z5273)</f>
        <v>0</v>
      </c>
      <c r="AA5272" s="200">
        <f t="shared" si="4185"/>
        <v>0</v>
      </c>
      <c r="AB5272" s="91"/>
      <c r="AC5272" s="83">
        <f>SUM(AC5273)</f>
        <v>0</v>
      </c>
      <c r="AD5272" s="88">
        <f>SUM(AD5273)</f>
        <v>0</v>
      </c>
      <c r="AE5272" s="199">
        <f t="shared" si="4175"/>
        <v>0</v>
      </c>
      <c r="AF5272" s="89">
        <f>SUM(AF5273)</f>
        <v>0</v>
      </c>
      <c r="AG5272" s="89">
        <f>SUM(AG5273)</f>
        <v>0</v>
      </c>
      <c r="AH5272" s="200">
        <f t="shared" si="4186"/>
        <v>0</v>
      </c>
      <c r="AJ5272" s="84">
        <f t="shared" ref="AJ5272:AU5272" si="4196">SUM(AJ5273)</f>
        <v>0</v>
      </c>
      <c r="AK5272" s="86">
        <f t="shared" si="4196"/>
        <v>0</v>
      </c>
      <c r="AL5272" s="88">
        <f t="shared" si="4196"/>
        <v>0</v>
      </c>
      <c r="AM5272" s="86">
        <f t="shared" si="4196"/>
        <v>0</v>
      </c>
      <c r="AN5272" s="88">
        <f t="shared" si="4196"/>
        <v>0</v>
      </c>
      <c r="AO5272" s="86">
        <f t="shared" si="4196"/>
        <v>0</v>
      </c>
      <c r="AP5272" s="88">
        <f t="shared" si="4196"/>
        <v>0</v>
      </c>
      <c r="AQ5272" s="86">
        <f t="shared" si="4196"/>
        <v>0</v>
      </c>
      <c r="AR5272" s="88">
        <f t="shared" si="4196"/>
        <v>0</v>
      </c>
      <c r="AS5272" s="86">
        <f t="shared" si="4196"/>
        <v>0</v>
      </c>
      <c r="AT5272" s="88">
        <f t="shared" si="4196"/>
        <v>0</v>
      </c>
      <c r="AU5272" s="86">
        <f t="shared" si="4196"/>
        <v>0</v>
      </c>
      <c r="AV5272" s="86">
        <f t="shared" si="4176"/>
        <v>0</v>
      </c>
      <c r="AW5272" s="93">
        <f t="shared" si="4177"/>
        <v>0</v>
      </c>
      <c r="AY5272" s="86">
        <f t="shared" si="4178"/>
        <v>0</v>
      </c>
      <c r="AZ5272" s="86">
        <f t="shared" si="4179"/>
        <v>0</v>
      </c>
      <c r="BA5272" s="86">
        <f t="shared" si="4180"/>
        <v>0</v>
      </c>
      <c r="BB5272" s="86">
        <f t="shared" si="4181"/>
        <v>0</v>
      </c>
      <c r="BC5272" s="86">
        <f t="shared" si="4182"/>
        <v>0</v>
      </c>
      <c r="BD5272" s="86">
        <f t="shared" si="4183"/>
        <v>0</v>
      </c>
    </row>
    <row r="5273" spans="2:56" x14ac:dyDescent="0.3">
      <c r="B5273" s="186" t="s">
        <v>191</v>
      </c>
      <c r="C5273" s="255"/>
      <c r="D5273" s="256"/>
      <c r="E5273" s="182">
        <f t="shared" si="4170"/>
        <v>0</v>
      </c>
      <c r="F5273" s="255"/>
      <c r="G5273" s="256"/>
      <c r="H5273" s="182">
        <f t="shared" si="4171"/>
        <v>0</v>
      </c>
      <c r="I5273" s="255"/>
      <c r="J5273" s="257"/>
      <c r="K5273" s="184">
        <f t="shared" si="4172"/>
        <v>0</v>
      </c>
      <c r="L5273" s="255"/>
      <c r="M5273" s="257"/>
      <c r="N5273" s="258"/>
      <c r="O5273" s="255"/>
      <c r="P5273" s="258"/>
      <c r="Q5273" s="177">
        <f t="shared" si="4173"/>
        <v>0</v>
      </c>
      <c r="R5273" s="258"/>
      <c r="S5273" s="258"/>
      <c r="T5273" s="178">
        <f t="shared" si="4184"/>
        <v>0</v>
      </c>
      <c r="U5273" s="157"/>
      <c r="V5273" s="255"/>
      <c r="W5273" s="258"/>
      <c r="X5273" s="177">
        <f t="shared" si="4174"/>
        <v>0</v>
      </c>
      <c r="Y5273" s="258"/>
      <c r="Z5273" s="258"/>
      <c r="AA5273" s="178">
        <f t="shared" si="4185"/>
        <v>0</v>
      </c>
      <c r="AB5273" s="157"/>
      <c r="AC5273" s="255"/>
      <c r="AD5273" s="258"/>
      <c r="AE5273" s="177">
        <f t="shared" si="4175"/>
        <v>0</v>
      </c>
      <c r="AF5273" s="258"/>
      <c r="AG5273" s="258"/>
      <c r="AH5273" s="178">
        <f t="shared" si="4186"/>
        <v>0</v>
      </c>
      <c r="AJ5273" s="252"/>
      <c r="AK5273" s="253"/>
      <c r="AL5273" s="254"/>
      <c r="AM5273" s="253"/>
      <c r="AN5273" s="254"/>
      <c r="AO5273" s="253"/>
      <c r="AP5273" s="254"/>
      <c r="AQ5273" s="253"/>
      <c r="AR5273" s="254"/>
      <c r="AS5273" s="253"/>
      <c r="AT5273" s="254"/>
      <c r="AU5273" s="253"/>
      <c r="AV5273" s="163">
        <f t="shared" si="4176"/>
        <v>0</v>
      </c>
      <c r="AW5273" s="93">
        <f t="shared" si="4177"/>
        <v>0</v>
      </c>
      <c r="AY5273" s="163">
        <f t="shared" si="4178"/>
        <v>0</v>
      </c>
      <c r="AZ5273" s="163">
        <f t="shared" si="4179"/>
        <v>0</v>
      </c>
      <c r="BA5273" s="163">
        <f t="shared" si="4180"/>
        <v>0</v>
      </c>
      <c r="BB5273" s="163">
        <f t="shared" si="4181"/>
        <v>0</v>
      </c>
      <c r="BC5273" s="163">
        <f t="shared" si="4182"/>
        <v>0</v>
      </c>
      <c r="BD5273" s="163">
        <f t="shared" si="4183"/>
        <v>0</v>
      </c>
    </row>
    <row r="5274" spans="2:56" x14ac:dyDescent="0.3">
      <c r="B5274" s="176" t="s">
        <v>193</v>
      </c>
      <c r="C5274" s="83">
        <f>SUM(C5275,C5276)</f>
        <v>0</v>
      </c>
      <c r="D5274" s="84">
        <f>SUM(D5275,D5276)</f>
        <v>0</v>
      </c>
      <c r="E5274" s="85">
        <f t="shared" si="4170"/>
        <v>0</v>
      </c>
      <c r="F5274" s="83">
        <f>SUM(F5275,F5276)</f>
        <v>0</v>
      </c>
      <c r="G5274" s="84">
        <f>SUM(G5275,G5276)</f>
        <v>0</v>
      </c>
      <c r="H5274" s="85">
        <f t="shared" si="4171"/>
        <v>0</v>
      </c>
      <c r="I5274" s="83">
        <f>SUM(I5275,I5276)</f>
        <v>0</v>
      </c>
      <c r="J5274" s="86">
        <f>SUM(J5275,J5276)</f>
        <v>0</v>
      </c>
      <c r="K5274" s="87">
        <f t="shared" si="4172"/>
        <v>0</v>
      </c>
      <c r="L5274" s="83">
        <f>SUM(L5275,L5276)</f>
        <v>0</v>
      </c>
      <c r="M5274" s="86">
        <f>SUM(M5275,M5276)</f>
        <v>0</v>
      </c>
      <c r="N5274" s="88">
        <f>SUM(N5275,N5276)</f>
        <v>0</v>
      </c>
      <c r="O5274" s="83">
        <f>SUM(O5275,O5276)</f>
        <v>0</v>
      </c>
      <c r="P5274" s="88">
        <f>SUM(P5275,P5276)</f>
        <v>0</v>
      </c>
      <c r="Q5274" s="199">
        <f t="shared" si="4173"/>
        <v>0</v>
      </c>
      <c r="R5274" s="89">
        <f>SUM(R5275,R5276)</f>
        <v>0</v>
      </c>
      <c r="S5274" s="89">
        <f>SUM(S5275,S5276)</f>
        <v>0</v>
      </c>
      <c r="T5274" s="200">
        <f t="shared" si="4184"/>
        <v>0</v>
      </c>
      <c r="U5274" s="91"/>
      <c r="V5274" s="83">
        <f>SUM(V5275,V5276)</f>
        <v>0</v>
      </c>
      <c r="W5274" s="88">
        <f>SUM(W5275,W5276)</f>
        <v>0</v>
      </c>
      <c r="X5274" s="199">
        <f t="shared" si="4174"/>
        <v>0</v>
      </c>
      <c r="Y5274" s="89">
        <f>SUM(Y5275,Y5276)</f>
        <v>0</v>
      </c>
      <c r="Z5274" s="89">
        <f>SUM(Z5275,Z5276)</f>
        <v>0</v>
      </c>
      <c r="AA5274" s="200">
        <f t="shared" si="4185"/>
        <v>0</v>
      </c>
      <c r="AB5274" s="91"/>
      <c r="AC5274" s="83">
        <f>SUM(AC5275,AC5276)</f>
        <v>0</v>
      </c>
      <c r="AD5274" s="88">
        <f>SUM(AD5275,AD5276)</f>
        <v>0</v>
      </c>
      <c r="AE5274" s="199">
        <f t="shared" si="4175"/>
        <v>0</v>
      </c>
      <c r="AF5274" s="89">
        <f>SUM(AF5275,AF5276)</f>
        <v>0</v>
      </c>
      <c r="AG5274" s="89">
        <f>SUM(AG5275,AG5276)</f>
        <v>0</v>
      </c>
      <c r="AH5274" s="200">
        <f t="shared" si="4186"/>
        <v>0</v>
      </c>
      <c r="AJ5274" s="84">
        <f t="shared" ref="AJ5274:AU5274" si="4197">SUM(AJ5275,AJ5276)</f>
        <v>0</v>
      </c>
      <c r="AK5274" s="86">
        <f t="shared" si="4197"/>
        <v>0</v>
      </c>
      <c r="AL5274" s="88">
        <f t="shared" si="4197"/>
        <v>0</v>
      </c>
      <c r="AM5274" s="86">
        <f t="shared" si="4197"/>
        <v>0</v>
      </c>
      <c r="AN5274" s="88">
        <f t="shared" si="4197"/>
        <v>0</v>
      </c>
      <c r="AO5274" s="86">
        <f t="shared" si="4197"/>
        <v>0</v>
      </c>
      <c r="AP5274" s="88">
        <f t="shared" si="4197"/>
        <v>0</v>
      </c>
      <c r="AQ5274" s="86">
        <f t="shared" si="4197"/>
        <v>0</v>
      </c>
      <c r="AR5274" s="88">
        <f t="shared" si="4197"/>
        <v>0</v>
      </c>
      <c r="AS5274" s="86">
        <f t="shared" si="4197"/>
        <v>0</v>
      </c>
      <c r="AT5274" s="88">
        <f t="shared" si="4197"/>
        <v>0</v>
      </c>
      <c r="AU5274" s="86">
        <f t="shared" si="4197"/>
        <v>0</v>
      </c>
      <c r="AV5274" s="86">
        <f t="shared" si="4176"/>
        <v>0</v>
      </c>
      <c r="AW5274" s="93">
        <f t="shared" si="4177"/>
        <v>0</v>
      </c>
      <c r="AY5274" s="86">
        <f t="shared" si="4178"/>
        <v>0</v>
      </c>
      <c r="AZ5274" s="86">
        <f t="shared" si="4179"/>
        <v>0</v>
      </c>
      <c r="BA5274" s="86">
        <f t="shared" si="4180"/>
        <v>0</v>
      </c>
      <c r="BB5274" s="86">
        <f t="shared" si="4181"/>
        <v>0</v>
      </c>
      <c r="BC5274" s="86">
        <f t="shared" si="4182"/>
        <v>0</v>
      </c>
      <c r="BD5274" s="86">
        <f t="shared" si="4183"/>
        <v>0</v>
      </c>
    </row>
    <row r="5275" spans="2:56" x14ac:dyDescent="0.3">
      <c r="B5275" s="179" t="s">
        <v>194</v>
      </c>
      <c r="C5275" s="95"/>
      <c r="D5275" s="96"/>
      <c r="E5275" s="85">
        <f t="shared" si="4170"/>
        <v>0</v>
      </c>
      <c r="F5275" s="95"/>
      <c r="G5275" s="96"/>
      <c r="H5275" s="85">
        <f t="shared" si="4171"/>
        <v>0</v>
      </c>
      <c r="I5275" s="95"/>
      <c r="J5275" s="97"/>
      <c r="K5275" s="87">
        <f t="shared" si="4172"/>
        <v>0</v>
      </c>
      <c r="L5275" s="95"/>
      <c r="M5275" s="97"/>
      <c r="N5275" s="98"/>
      <c r="O5275" s="95"/>
      <c r="P5275" s="98"/>
      <c r="Q5275" s="199">
        <f t="shared" si="4173"/>
        <v>0</v>
      </c>
      <c r="R5275" s="99"/>
      <c r="S5275" s="99"/>
      <c r="T5275" s="200">
        <f t="shared" si="4184"/>
        <v>0</v>
      </c>
      <c r="U5275" s="91"/>
      <c r="V5275" s="95"/>
      <c r="W5275" s="98"/>
      <c r="X5275" s="199">
        <f t="shared" si="4174"/>
        <v>0</v>
      </c>
      <c r="Y5275" s="99"/>
      <c r="Z5275" s="99"/>
      <c r="AA5275" s="200">
        <f t="shared" si="4185"/>
        <v>0</v>
      </c>
      <c r="AB5275" s="91"/>
      <c r="AC5275" s="95"/>
      <c r="AD5275" s="98"/>
      <c r="AE5275" s="199">
        <f t="shared" si="4175"/>
        <v>0</v>
      </c>
      <c r="AF5275" s="99"/>
      <c r="AG5275" s="99"/>
      <c r="AH5275" s="200">
        <f t="shared" si="4186"/>
        <v>0</v>
      </c>
      <c r="AJ5275" s="252"/>
      <c r="AK5275" s="253"/>
      <c r="AL5275" s="254"/>
      <c r="AM5275" s="253"/>
      <c r="AN5275" s="254"/>
      <c r="AO5275" s="253"/>
      <c r="AP5275" s="254"/>
      <c r="AQ5275" s="253"/>
      <c r="AR5275" s="254"/>
      <c r="AS5275" s="253"/>
      <c r="AT5275" s="254"/>
      <c r="AU5275" s="253"/>
      <c r="AV5275" s="163">
        <f t="shared" si="4176"/>
        <v>0</v>
      </c>
      <c r="AW5275" s="93">
        <f t="shared" si="4177"/>
        <v>0</v>
      </c>
      <c r="AY5275" s="163">
        <f t="shared" si="4178"/>
        <v>0</v>
      </c>
      <c r="AZ5275" s="163">
        <f t="shared" si="4179"/>
        <v>0</v>
      </c>
      <c r="BA5275" s="163">
        <f t="shared" si="4180"/>
        <v>0</v>
      </c>
      <c r="BB5275" s="163">
        <f t="shared" si="4181"/>
        <v>0</v>
      </c>
      <c r="BC5275" s="163">
        <f t="shared" si="4182"/>
        <v>0</v>
      </c>
      <c r="BD5275" s="163">
        <f t="shared" si="4183"/>
        <v>0</v>
      </c>
    </row>
    <row r="5276" spans="2:56" x14ac:dyDescent="0.3">
      <c r="B5276" s="179" t="s">
        <v>195</v>
      </c>
      <c r="C5276" s="95"/>
      <c r="D5276" s="96"/>
      <c r="E5276" s="85">
        <f t="shared" si="4170"/>
        <v>0</v>
      </c>
      <c r="F5276" s="95"/>
      <c r="G5276" s="96"/>
      <c r="H5276" s="85">
        <f t="shared" si="4171"/>
        <v>0</v>
      </c>
      <c r="I5276" s="95"/>
      <c r="J5276" s="97"/>
      <c r="K5276" s="87">
        <f t="shared" si="4172"/>
        <v>0</v>
      </c>
      <c r="L5276" s="95"/>
      <c r="M5276" s="97"/>
      <c r="N5276" s="98"/>
      <c r="O5276" s="95"/>
      <c r="P5276" s="98"/>
      <c r="Q5276" s="199">
        <f t="shared" si="4173"/>
        <v>0</v>
      </c>
      <c r="R5276" s="99"/>
      <c r="S5276" s="99"/>
      <c r="T5276" s="200">
        <f t="shared" si="4184"/>
        <v>0</v>
      </c>
      <c r="U5276" s="91"/>
      <c r="V5276" s="95"/>
      <c r="W5276" s="98"/>
      <c r="X5276" s="199">
        <f t="shared" si="4174"/>
        <v>0</v>
      </c>
      <c r="Y5276" s="99"/>
      <c r="Z5276" s="99"/>
      <c r="AA5276" s="200">
        <f t="shared" si="4185"/>
        <v>0</v>
      </c>
      <c r="AB5276" s="91"/>
      <c r="AC5276" s="95"/>
      <c r="AD5276" s="98"/>
      <c r="AE5276" s="199">
        <f t="shared" si="4175"/>
        <v>0</v>
      </c>
      <c r="AF5276" s="99"/>
      <c r="AG5276" s="99"/>
      <c r="AH5276" s="200">
        <f t="shared" si="4186"/>
        <v>0</v>
      </c>
      <c r="AJ5276" s="252"/>
      <c r="AK5276" s="253"/>
      <c r="AL5276" s="254"/>
      <c r="AM5276" s="253"/>
      <c r="AN5276" s="254"/>
      <c r="AO5276" s="253"/>
      <c r="AP5276" s="254"/>
      <c r="AQ5276" s="253"/>
      <c r="AR5276" s="254"/>
      <c r="AS5276" s="253"/>
      <c r="AT5276" s="254"/>
      <c r="AU5276" s="253"/>
      <c r="AV5276" s="163">
        <f t="shared" si="4176"/>
        <v>0</v>
      </c>
      <c r="AW5276" s="93">
        <f t="shared" si="4177"/>
        <v>0</v>
      </c>
      <c r="AY5276" s="163">
        <f t="shared" si="4178"/>
        <v>0</v>
      </c>
      <c r="AZ5276" s="163">
        <f t="shared" si="4179"/>
        <v>0</v>
      </c>
      <c r="BA5276" s="163">
        <f t="shared" si="4180"/>
        <v>0</v>
      </c>
      <c r="BB5276" s="163">
        <f t="shared" si="4181"/>
        <v>0</v>
      </c>
      <c r="BC5276" s="163">
        <f t="shared" si="4182"/>
        <v>0</v>
      </c>
      <c r="BD5276" s="163">
        <f t="shared" si="4183"/>
        <v>0</v>
      </c>
    </row>
    <row r="5277" spans="2:56" x14ac:dyDescent="0.3">
      <c r="B5277" s="176" t="s">
        <v>196</v>
      </c>
      <c r="C5277" s="95"/>
      <c r="D5277" s="96"/>
      <c r="E5277" s="85">
        <f t="shared" si="4170"/>
        <v>0</v>
      </c>
      <c r="F5277" s="95"/>
      <c r="G5277" s="96"/>
      <c r="H5277" s="85">
        <f t="shared" si="4171"/>
        <v>0</v>
      </c>
      <c r="I5277" s="95"/>
      <c r="J5277" s="97"/>
      <c r="K5277" s="87">
        <f t="shared" si="4172"/>
        <v>0</v>
      </c>
      <c r="L5277" s="95"/>
      <c r="M5277" s="97"/>
      <c r="N5277" s="98"/>
      <c r="O5277" s="95"/>
      <c r="P5277" s="98"/>
      <c r="Q5277" s="199">
        <f t="shared" si="4173"/>
        <v>0</v>
      </c>
      <c r="R5277" s="99"/>
      <c r="S5277" s="99"/>
      <c r="T5277" s="200">
        <f t="shared" si="4184"/>
        <v>0</v>
      </c>
      <c r="U5277" s="91"/>
      <c r="V5277" s="95"/>
      <c r="W5277" s="98"/>
      <c r="X5277" s="199">
        <f t="shared" si="4174"/>
        <v>0</v>
      </c>
      <c r="Y5277" s="99"/>
      <c r="Z5277" s="99"/>
      <c r="AA5277" s="200">
        <f t="shared" si="4185"/>
        <v>0</v>
      </c>
      <c r="AB5277" s="91"/>
      <c r="AC5277" s="95"/>
      <c r="AD5277" s="98"/>
      <c r="AE5277" s="199">
        <f t="shared" si="4175"/>
        <v>0</v>
      </c>
      <c r="AF5277" s="99"/>
      <c r="AG5277" s="99"/>
      <c r="AH5277" s="200">
        <f t="shared" si="4186"/>
        <v>0</v>
      </c>
      <c r="AJ5277" s="252"/>
      <c r="AK5277" s="253"/>
      <c r="AL5277" s="254"/>
      <c r="AM5277" s="253"/>
      <c r="AN5277" s="254"/>
      <c r="AO5277" s="253"/>
      <c r="AP5277" s="254"/>
      <c r="AQ5277" s="253"/>
      <c r="AR5277" s="254"/>
      <c r="AS5277" s="253"/>
      <c r="AT5277" s="254"/>
      <c r="AU5277" s="253"/>
      <c r="AV5277" s="163">
        <f t="shared" si="4176"/>
        <v>0</v>
      </c>
      <c r="AW5277" s="93">
        <f t="shared" si="4177"/>
        <v>0</v>
      </c>
      <c r="AY5277" s="163">
        <f t="shared" si="4178"/>
        <v>0</v>
      </c>
      <c r="AZ5277" s="163">
        <f t="shared" si="4179"/>
        <v>0</v>
      </c>
      <c r="BA5277" s="163">
        <f t="shared" si="4180"/>
        <v>0</v>
      </c>
      <c r="BB5277" s="163">
        <f t="shared" si="4181"/>
        <v>0</v>
      </c>
      <c r="BC5277" s="163">
        <f t="shared" si="4182"/>
        <v>0</v>
      </c>
      <c r="BD5277" s="163">
        <f t="shared" si="4183"/>
        <v>0</v>
      </c>
    </row>
    <row r="5278" spans="2:56" x14ac:dyDescent="0.3">
      <c r="B5278" s="176" t="s">
        <v>197</v>
      </c>
      <c r="C5278" s="95"/>
      <c r="D5278" s="96"/>
      <c r="E5278" s="85">
        <f t="shared" si="4170"/>
        <v>0</v>
      </c>
      <c r="F5278" s="95"/>
      <c r="G5278" s="96"/>
      <c r="H5278" s="85">
        <f t="shared" si="4171"/>
        <v>0</v>
      </c>
      <c r="I5278" s="95"/>
      <c r="J5278" s="97"/>
      <c r="K5278" s="87">
        <f t="shared" si="4172"/>
        <v>0</v>
      </c>
      <c r="L5278" s="95"/>
      <c r="M5278" s="97"/>
      <c r="N5278" s="98"/>
      <c r="O5278" s="95"/>
      <c r="P5278" s="98"/>
      <c r="Q5278" s="199">
        <f t="shared" si="4173"/>
        <v>0</v>
      </c>
      <c r="R5278" s="99"/>
      <c r="S5278" s="99"/>
      <c r="T5278" s="200">
        <f t="shared" si="4184"/>
        <v>0</v>
      </c>
      <c r="U5278" s="91"/>
      <c r="V5278" s="95"/>
      <c r="W5278" s="98"/>
      <c r="X5278" s="199">
        <f t="shared" si="4174"/>
        <v>0</v>
      </c>
      <c r="Y5278" s="99"/>
      <c r="Z5278" s="99"/>
      <c r="AA5278" s="200">
        <f t="shared" si="4185"/>
        <v>0</v>
      </c>
      <c r="AB5278" s="91"/>
      <c r="AC5278" s="95"/>
      <c r="AD5278" s="98"/>
      <c r="AE5278" s="199">
        <f t="shared" si="4175"/>
        <v>0</v>
      </c>
      <c r="AF5278" s="99"/>
      <c r="AG5278" s="99"/>
      <c r="AH5278" s="200">
        <f t="shared" si="4186"/>
        <v>0</v>
      </c>
      <c r="AJ5278" s="252"/>
      <c r="AK5278" s="253"/>
      <c r="AL5278" s="254"/>
      <c r="AM5278" s="253"/>
      <c r="AN5278" s="254"/>
      <c r="AO5278" s="253"/>
      <c r="AP5278" s="254"/>
      <c r="AQ5278" s="253"/>
      <c r="AR5278" s="254"/>
      <c r="AS5278" s="253"/>
      <c r="AT5278" s="254"/>
      <c r="AU5278" s="253"/>
      <c r="AV5278" s="163">
        <f t="shared" si="4176"/>
        <v>0</v>
      </c>
      <c r="AW5278" s="93">
        <f t="shared" si="4177"/>
        <v>0</v>
      </c>
      <c r="AY5278" s="163">
        <f t="shared" si="4178"/>
        <v>0</v>
      </c>
      <c r="AZ5278" s="163">
        <f t="shared" si="4179"/>
        <v>0</v>
      </c>
      <c r="BA5278" s="163">
        <f t="shared" si="4180"/>
        <v>0</v>
      </c>
      <c r="BB5278" s="163">
        <f t="shared" si="4181"/>
        <v>0</v>
      </c>
      <c r="BC5278" s="163">
        <f t="shared" si="4182"/>
        <v>0</v>
      </c>
      <c r="BD5278" s="163">
        <f t="shared" si="4183"/>
        <v>0</v>
      </c>
    </row>
    <row r="5279" spans="2:56" x14ac:dyDescent="0.3">
      <c r="B5279" s="176" t="s">
        <v>198</v>
      </c>
      <c r="C5279" s="83">
        <f>SUM(C5280,C5281)</f>
        <v>0</v>
      </c>
      <c r="D5279" s="84">
        <f>SUM(D5280,D5281)</f>
        <v>0</v>
      </c>
      <c r="E5279" s="85">
        <f t="shared" si="4170"/>
        <v>0</v>
      </c>
      <c r="F5279" s="83">
        <f>SUM(F5280,F5281)</f>
        <v>0</v>
      </c>
      <c r="G5279" s="84">
        <f>SUM(G5280,G5281)</f>
        <v>0</v>
      </c>
      <c r="H5279" s="85">
        <f t="shared" si="4171"/>
        <v>0</v>
      </c>
      <c r="I5279" s="83">
        <f>SUM(I5280,I5281)</f>
        <v>0</v>
      </c>
      <c r="J5279" s="86">
        <f>SUM(J5280,J5281)</f>
        <v>0</v>
      </c>
      <c r="K5279" s="87">
        <f t="shared" si="4172"/>
        <v>0</v>
      </c>
      <c r="L5279" s="83">
        <f>SUM(L5280,L5281)</f>
        <v>0</v>
      </c>
      <c r="M5279" s="86">
        <f>SUM(M5280,M5281)</f>
        <v>0</v>
      </c>
      <c r="N5279" s="88">
        <f>SUM(N5280,N5281)</f>
        <v>0</v>
      </c>
      <c r="O5279" s="83">
        <f>SUM(O5280,O5281)</f>
        <v>0</v>
      </c>
      <c r="P5279" s="88">
        <f>SUM(P5280,P5281)</f>
        <v>0</v>
      </c>
      <c r="Q5279" s="199">
        <f t="shared" si="4173"/>
        <v>0</v>
      </c>
      <c r="R5279" s="89">
        <f>SUM(R5280,R5281)</f>
        <v>0</v>
      </c>
      <c r="S5279" s="89">
        <f>SUM(S5280,S5281)</f>
        <v>0</v>
      </c>
      <c r="T5279" s="200">
        <f t="shared" si="4184"/>
        <v>0</v>
      </c>
      <c r="U5279" s="91"/>
      <c r="V5279" s="83">
        <f>SUM(V5280,V5281)</f>
        <v>0</v>
      </c>
      <c r="W5279" s="88">
        <f>SUM(W5280,W5281)</f>
        <v>0</v>
      </c>
      <c r="X5279" s="199">
        <f t="shared" si="4174"/>
        <v>0</v>
      </c>
      <c r="Y5279" s="89">
        <f>SUM(Y5280,Y5281)</f>
        <v>0</v>
      </c>
      <c r="Z5279" s="89">
        <f>SUM(Z5280,Z5281)</f>
        <v>0</v>
      </c>
      <c r="AA5279" s="200">
        <f t="shared" si="4185"/>
        <v>0</v>
      </c>
      <c r="AB5279" s="91"/>
      <c r="AC5279" s="83">
        <f>SUM(AC5280,AC5281)</f>
        <v>0</v>
      </c>
      <c r="AD5279" s="88">
        <f>SUM(AD5280,AD5281)</f>
        <v>0</v>
      </c>
      <c r="AE5279" s="199">
        <f t="shared" si="4175"/>
        <v>0</v>
      </c>
      <c r="AF5279" s="89">
        <f>SUM(AF5280,AF5281)</f>
        <v>0</v>
      </c>
      <c r="AG5279" s="89">
        <f>SUM(AG5280,AG5281)</f>
        <v>0</v>
      </c>
      <c r="AH5279" s="200">
        <f t="shared" si="4186"/>
        <v>0</v>
      </c>
      <c r="AJ5279" s="84">
        <f t="shared" ref="AJ5279:AU5279" si="4198">SUM(AJ5280,AJ5281)</f>
        <v>0</v>
      </c>
      <c r="AK5279" s="86">
        <f t="shared" si="4198"/>
        <v>0</v>
      </c>
      <c r="AL5279" s="88">
        <f t="shared" si="4198"/>
        <v>0</v>
      </c>
      <c r="AM5279" s="86">
        <f t="shared" si="4198"/>
        <v>0</v>
      </c>
      <c r="AN5279" s="88">
        <f t="shared" si="4198"/>
        <v>0</v>
      </c>
      <c r="AO5279" s="86">
        <f t="shared" si="4198"/>
        <v>0</v>
      </c>
      <c r="AP5279" s="88">
        <f t="shared" si="4198"/>
        <v>0</v>
      </c>
      <c r="AQ5279" s="86">
        <f t="shared" si="4198"/>
        <v>0</v>
      </c>
      <c r="AR5279" s="88">
        <f t="shared" si="4198"/>
        <v>0</v>
      </c>
      <c r="AS5279" s="86">
        <f t="shared" si="4198"/>
        <v>0</v>
      </c>
      <c r="AT5279" s="88">
        <f t="shared" si="4198"/>
        <v>0</v>
      </c>
      <c r="AU5279" s="86">
        <f t="shared" si="4198"/>
        <v>0</v>
      </c>
      <c r="AV5279" s="86">
        <f t="shared" si="4176"/>
        <v>0</v>
      </c>
      <c r="AW5279" s="93">
        <f t="shared" si="4177"/>
        <v>0</v>
      </c>
      <c r="AY5279" s="86">
        <f t="shared" si="4178"/>
        <v>0</v>
      </c>
      <c r="AZ5279" s="86">
        <f t="shared" si="4179"/>
        <v>0</v>
      </c>
      <c r="BA5279" s="86">
        <f t="shared" si="4180"/>
        <v>0</v>
      </c>
      <c r="BB5279" s="86">
        <f t="shared" si="4181"/>
        <v>0</v>
      </c>
      <c r="BC5279" s="86">
        <f t="shared" si="4182"/>
        <v>0</v>
      </c>
      <c r="BD5279" s="86">
        <f t="shared" si="4183"/>
        <v>0</v>
      </c>
    </row>
    <row r="5280" spans="2:56" x14ac:dyDescent="0.3">
      <c r="B5280" s="179" t="s">
        <v>199</v>
      </c>
      <c r="C5280" s="95"/>
      <c r="D5280" s="96"/>
      <c r="E5280" s="85">
        <f t="shared" si="4170"/>
        <v>0</v>
      </c>
      <c r="F5280" s="95"/>
      <c r="G5280" s="96"/>
      <c r="H5280" s="85">
        <f t="shared" si="4171"/>
        <v>0</v>
      </c>
      <c r="I5280" s="95"/>
      <c r="J5280" s="97"/>
      <c r="K5280" s="87">
        <f t="shared" si="4172"/>
        <v>0</v>
      </c>
      <c r="L5280" s="95"/>
      <c r="M5280" s="97"/>
      <c r="N5280" s="98"/>
      <c r="O5280" s="95"/>
      <c r="P5280" s="98"/>
      <c r="Q5280" s="199">
        <f t="shared" si="4173"/>
        <v>0</v>
      </c>
      <c r="R5280" s="99"/>
      <c r="S5280" s="99"/>
      <c r="T5280" s="200">
        <f t="shared" si="4184"/>
        <v>0</v>
      </c>
      <c r="U5280" s="91"/>
      <c r="V5280" s="95"/>
      <c r="W5280" s="98"/>
      <c r="X5280" s="199">
        <f t="shared" si="4174"/>
        <v>0</v>
      </c>
      <c r="Y5280" s="99"/>
      <c r="Z5280" s="99"/>
      <c r="AA5280" s="200">
        <f t="shared" si="4185"/>
        <v>0</v>
      </c>
      <c r="AB5280" s="91"/>
      <c r="AC5280" s="95"/>
      <c r="AD5280" s="98"/>
      <c r="AE5280" s="199">
        <f t="shared" si="4175"/>
        <v>0</v>
      </c>
      <c r="AF5280" s="99"/>
      <c r="AG5280" s="99"/>
      <c r="AH5280" s="200">
        <f t="shared" si="4186"/>
        <v>0</v>
      </c>
      <c r="AJ5280" s="252"/>
      <c r="AK5280" s="253"/>
      <c r="AL5280" s="254"/>
      <c r="AM5280" s="253"/>
      <c r="AN5280" s="254"/>
      <c r="AO5280" s="253"/>
      <c r="AP5280" s="254"/>
      <c r="AQ5280" s="253"/>
      <c r="AR5280" s="254"/>
      <c r="AS5280" s="253"/>
      <c r="AT5280" s="254"/>
      <c r="AU5280" s="253"/>
      <c r="AV5280" s="163">
        <f t="shared" si="4176"/>
        <v>0</v>
      </c>
      <c r="AW5280" s="93">
        <f t="shared" si="4177"/>
        <v>0</v>
      </c>
      <c r="AY5280" s="163">
        <f t="shared" si="4178"/>
        <v>0</v>
      </c>
      <c r="AZ5280" s="163">
        <f t="shared" si="4179"/>
        <v>0</v>
      </c>
      <c r="BA5280" s="163">
        <f t="shared" si="4180"/>
        <v>0</v>
      </c>
      <c r="BB5280" s="163">
        <f t="shared" si="4181"/>
        <v>0</v>
      </c>
      <c r="BC5280" s="163">
        <f t="shared" si="4182"/>
        <v>0</v>
      </c>
      <c r="BD5280" s="163">
        <f t="shared" si="4183"/>
        <v>0</v>
      </c>
    </row>
    <row r="5281" spans="2:56" x14ac:dyDescent="0.3">
      <c r="B5281" s="179" t="s">
        <v>200</v>
      </c>
      <c r="C5281" s="95"/>
      <c r="D5281" s="96"/>
      <c r="E5281" s="85">
        <f t="shared" si="4170"/>
        <v>0</v>
      </c>
      <c r="F5281" s="95"/>
      <c r="G5281" s="96"/>
      <c r="H5281" s="85">
        <f t="shared" si="4171"/>
        <v>0</v>
      </c>
      <c r="I5281" s="95"/>
      <c r="J5281" s="97"/>
      <c r="K5281" s="87">
        <f t="shared" si="4172"/>
        <v>0</v>
      </c>
      <c r="L5281" s="95"/>
      <c r="M5281" s="97"/>
      <c r="N5281" s="98"/>
      <c r="O5281" s="95"/>
      <c r="P5281" s="98"/>
      <c r="Q5281" s="199">
        <f t="shared" si="4173"/>
        <v>0</v>
      </c>
      <c r="R5281" s="99"/>
      <c r="S5281" s="99"/>
      <c r="T5281" s="200">
        <f t="shared" si="4184"/>
        <v>0</v>
      </c>
      <c r="U5281" s="91"/>
      <c r="V5281" s="95"/>
      <c r="W5281" s="98"/>
      <c r="X5281" s="199">
        <f t="shared" si="4174"/>
        <v>0</v>
      </c>
      <c r="Y5281" s="99"/>
      <c r="Z5281" s="99"/>
      <c r="AA5281" s="200">
        <f t="shared" si="4185"/>
        <v>0</v>
      </c>
      <c r="AB5281" s="91"/>
      <c r="AC5281" s="95"/>
      <c r="AD5281" s="98"/>
      <c r="AE5281" s="199">
        <f t="shared" si="4175"/>
        <v>0</v>
      </c>
      <c r="AF5281" s="99"/>
      <c r="AG5281" s="99"/>
      <c r="AH5281" s="200">
        <f t="shared" si="4186"/>
        <v>0</v>
      </c>
      <c r="AJ5281" s="252"/>
      <c r="AK5281" s="253"/>
      <c r="AL5281" s="254"/>
      <c r="AM5281" s="253"/>
      <c r="AN5281" s="254"/>
      <c r="AO5281" s="253"/>
      <c r="AP5281" s="254"/>
      <c r="AQ5281" s="253"/>
      <c r="AR5281" s="254"/>
      <c r="AS5281" s="253"/>
      <c r="AT5281" s="254"/>
      <c r="AU5281" s="253"/>
      <c r="AV5281" s="163">
        <f t="shared" si="4176"/>
        <v>0</v>
      </c>
      <c r="AW5281" s="93">
        <f t="shared" si="4177"/>
        <v>0</v>
      </c>
      <c r="AY5281" s="163">
        <f t="shared" si="4178"/>
        <v>0</v>
      </c>
      <c r="AZ5281" s="163">
        <f t="shared" si="4179"/>
        <v>0</v>
      </c>
      <c r="BA5281" s="163">
        <f t="shared" si="4180"/>
        <v>0</v>
      </c>
      <c r="BB5281" s="163">
        <f t="shared" si="4181"/>
        <v>0</v>
      </c>
      <c r="BC5281" s="163">
        <f t="shared" si="4182"/>
        <v>0</v>
      </c>
      <c r="BD5281" s="163">
        <f t="shared" si="4183"/>
        <v>0</v>
      </c>
    </row>
    <row r="5282" spans="2:56" x14ac:dyDescent="0.3">
      <c r="B5282" s="176" t="s">
        <v>201</v>
      </c>
      <c r="C5282" s="95"/>
      <c r="D5282" s="96"/>
      <c r="E5282" s="85">
        <f t="shared" si="4170"/>
        <v>0</v>
      </c>
      <c r="F5282" s="95"/>
      <c r="G5282" s="96"/>
      <c r="H5282" s="85">
        <f t="shared" si="4171"/>
        <v>0</v>
      </c>
      <c r="I5282" s="95"/>
      <c r="J5282" s="97"/>
      <c r="K5282" s="87">
        <f t="shared" si="4172"/>
        <v>0</v>
      </c>
      <c r="L5282" s="95"/>
      <c r="M5282" s="97"/>
      <c r="N5282" s="98"/>
      <c r="O5282" s="95"/>
      <c r="P5282" s="98"/>
      <c r="Q5282" s="199">
        <f t="shared" si="4173"/>
        <v>0</v>
      </c>
      <c r="R5282" s="99"/>
      <c r="S5282" s="99"/>
      <c r="T5282" s="200">
        <f t="shared" si="4184"/>
        <v>0</v>
      </c>
      <c r="U5282" s="91"/>
      <c r="V5282" s="95"/>
      <c r="W5282" s="98"/>
      <c r="X5282" s="199">
        <f t="shared" si="4174"/>
        <v>0</v>
      </c>
      <c r="Y5282" s="99"/>
      <c r="Z5282" s="99"/>
      <c r="AA5282" s="200">
        <f t="shared" si="4185"/>
        <v>0</v>
      </c>
      <c r="AB5282" s="91"/>
      <c r="AC5282" s="95"/>
      <c r="AD5282" s="98"/>
      <c r="AE5282" s="199">
        <f t="shared" si="4175"/>
        <v>0</v>
      </c>
      <c r="AF5282" s="99"/>
      <c r="AG5282" s="99"/>
      <c r="AH5282" s="200">
        <f t="shared" si="4186"/>
        <v>0</v>
      </c>
      <c r="AJ5282" s="252"/>
      <c r="AK5282" s="253"/>
      <c r="AL5282" s="254"/>
      <c r="AM5282" s="253"/>
      <c r="AN5282" s="254"/>
      <c r="AO5282" s="253"/>
      <c r="AP5282" s="254"/>
      <c r="AQ5282" s="253"/>
      <c r="AR5282" s="254"/>
      <c r="AS5282" s="253"/>
      <c r="AT5282" s="254"/>
      <c r="AU5282" s="253"/>
      <c r="AV5282" s="163">
        <f t="shared" si="4176"/>
        <v>0</v>
      </c>
      <c r="AW5282" s="93">
        <f t="shared" si="4177"/>
        <v>0</v>
      </c>
      <c r="AY5282" s="163">
        <f t="shared" si="4178"/>
        <v>0</v>
      </c>
      <c r="AZ5282" s="163">
        <f t="shared" si="4179"/>
        <v>0</v>
      </c>
      <c r="BA5282" s="163">
        <f t="shared" si="4180"/>
        <v>0</v>
      </c>
      <c r="BB5282" s="163">
        <f t="shared" si="4181"/>
        <v>0</v>
      </c>
      <c r="BC5282" s="163">
        <f t="shared" si="4182"/>
        <v>0</v>
      </c>
      <c r="BD5282" s="163">
        <f t="shared" si="4183"/>
        <v>0</v>
      </c>
    </row>
    <row r="5283" spans="2:56" x14ac:dyDescent="0.3">
      <c r="B5283" s="176" t="s">
        <v>202</v>
      </c>
      <c r="C5283" s="83">
        <f>SUM(C5284,C5288)</f>
        <v>0</v>
      </c>
      <c r="D5283" s="84">
        <f>SUM(D5284,D5288)</f>
        <v>0</v>
      </c>
      <c r="E5283" s="85">
        <f t="shared" si="4170"/>
        <v>0</v>
      </c>
      <c r="F5283" s="83">
        <f>SUM(F5284,F5288)</f>
        <v>0</v>
      </c>
      <c r="G5283" s="84">
        <f>SUM(G5284,G5288)</f>
        <v>0</v>
      </c>
      <c r="H5283" s="85">
        <f t="shared" si="4171"/>
        <v>0</v>
      </c>
      <c r="I5283" s="83">
        <f>SUM(I5284,I5288)</f>
        <v>0</v>
      </c>
      <c r="J5283" s="86">
        <f>SUM(J5284,J5288)</f>
        <v>0</v>
      </c>
      <c r="K5283" s="87">
        <f t="shared" si="4172"/>
        <v>0</v>
      </c>
      <c r="L5283" s="83">
        <f>SUM(L5284,L5288)</f>
        <v>0</v>
      </c>
      <c r="M5283" s="86">
        <f>SUM(M5284,M5288)</f>
        <v>0</v>
      </c>
      <c r="N5283" s="88">
        <f>SUM(N5284,N5288)</f>
        <v>0</v>
      </c>
      <c r="O5283" s="83">
        <f>SUM(O5284,O5288)</f>
        <v>0</v>
      </c>
      <c r="P5283" s="88">
        <f>SUM(P5284,P5288)</f>
        <v>0</v>
      </c>
      <c r="Q5283" s="199">
        <f t="shared" si="4173"/>
        <v>0</v>
      </c>
      <c r="R5283" s="89">
        <f>SUM(R5284,R5288)</f>
        <v>0</v>
      </c>
      <c r="S5283" s="89">
        <f>SUM(S5284,S5288)</f>
        <v>0</v>
      </c>
      <c r="T5283" s="200">
        <f t="shared" si="4184"/>
        <v>0</v>
      </c>
      <c r="U5283" s="91"/>
      <c r="V5283" s="83">
        <f>SUM(V5284,V5288)</f>
        <v>0</v>
      </c>
      <c r="W5283" s="88">
        <f>SUM(W5284,W5288)</f>
        <v>0</v>
      </c>
      <c r="X5283" s="199">
        <f t="shared" si="4174"/>
        <v>0</v>
      </c>
      <c r="Y5283" s="89">
        <f>SUM(Y5284,Y5288)</f>
        <v>0</v>
      </c>
      <c r="Z5283" s="89">
        <f>SUM(Z5284,Z5288)</f>
        <v>0</v>
      </c>
      <c r="AA5283" s="200">
        <f t="shared" si="4185"/>
        <v>0</v>
      </c>
      <c r="AB5283" s="91"/>
      <c r="AC5283" s="83">
        <f>SUM(AC5284,AC5288)</f>
        <v>0</v>
      </c>
      <c r="AD5283" s="88">
        <f>SUM(AD5284,AD5288)</f>
        <v>0</v>
      </c>
      <c r="AE5283" s="199">
        <f t="shared" si="4175"/>
        <v>0</v>
      </c>
      <c r="AF5283" s="89">
        <f>SUM(AF5284,AF5288)</f>
        <v>0</v>
      </c>
      <c r="AG5283" s="89">
        <f>SUM(AG5284,AG5288)</f>
        <v>0</v>
      </c>
      <c r="AH5283" s="200">
        <f t="shared" si="4186"/>
        <v>0</v>
      </c>
      <c r="AJ5283" s="84">
        <f t="shared" ref="AJ5283:AU5283" si="4199">SUM(AJ5284,AJ5288)</f>
        <v>0</v>
      </c>
      <c r="AK5283" s="86">
        <f t="shared" si="4199"/>
        <v>0</v>
      </c>
      <c r="AL5283" s="88">
        <f t="shared" si="4199"/>
        <v>0</v>
      </c>
      <c r="AM5283" s="86">
        <f t="shared" si="4199"/>
        <v>0</v>
      </c>
      <c r="AN5283" s="88">
        <f t="shared" si="4199"/>
        <v>0</v>
      </c>
      <c r="AO5283" s="86">
        <f t="shared" si="4199"/>
        <v>0</v>
      </c>
      <c r="AP5283" s="88">
        <f t="shared" si="4199"/>
        <v>0</v>
      </c>
      <c r="AQ5283" s="86">
        <f t="shared" si="4199"/>
        <v>0</v>
      </c>
      <c r="AR5283" s="88">
        <f t="shared" si="4199"/>
        <v>0</v>
      </c>
      <c r="AS5283" s="86">
        <f t="shared" si="4199"/>
        <v>0</v>
      </c>
      <c r="AT5283" s="88">
        <f t="shared" si="4199"/>
        <v>0</v>
      </c>
      <c r="AU5283" s="86">
        <f t="shared" si="4199"/>
        <v>0</v>
      </c>
      <c r="AV5283" s="86">
        <f t="shared" si="4176"/>
        <v>0</v>
      </c>
      <c r="AW5283" s="93">
        <f t="shared" si="4177"/>
        <v>0</v>
      </c>
      <c r="AY5283" s="86">
        <f t="shared" si="4178"/>
        <v>0</v>
      </c>
      <c r="AZ5283" s="86">
        <f t="shared" si="4179"/>
        <v>0</v>
      </c>
      <c r="BA5283" s="86">
        <f t="shared" si="4180"/>
        <v>0</v>
      </c>
      <c r="BB5283" s="86">
        <f t="shared" si="4181"/>
        <v>0</v>
      </c>
      <c r="BC5283" s="86">
        <f t="shared" si="4182"/>
        <v>0</v>
      </c>
      <c r="BD5283" s="86">
        <f t="shared" si="4183"/>
        <v>0</v>
      </c>
    </row>
    <row r="5284" spans="2:56" x14ac:dyDescent="0.3">
      <c r="B5284" s="179" t="s">
        <v>203</v>
      </c>
      <c r="C5284" s="83">
        <f>SUM(C5285:C5287)</f>
        <v>0</v>
      </c>
      <c r="D5284" s="84">
        <f>SUM(D5285:D5287)</f>
        <v>0</v>
      </c>
      <c r="E5284" s="85">
        <f t="shared" si="4170"/>
        <v>0</v>
      </c>
      <c r="F5284" s="83">
        <f>SUM(F5285:F5287)</f>
        <v>0</v>
      </c>
      <c r="G5284" s="84">
        <f>SUM(G5285:G5287)</f>
        <v>0</v>
      </c>
      <c r="H5284" s="85">
        <f t="shared" si="4171"/>
        <v>0</v>
      </c>
      <c r="I5284" s="83">
        <f>SUM(I5285:I5287)</f>
        <v>0</v>
      </c>
      <c r="J5284" s="86">
        <f>SUM(J5285:J5287)</f>
        <v>0</v>
      </c>
      <c r="K5284" s="87">
        <f t="shared" si="4172"/>
        <v>0</v>
      </c>
      <c r="L5284" s="83">
        <f>SUM(L5285:L5287)</f>
        <v>0</v>
      </c>
      <c r="M5284" s="86">
        <f>SUM(M5285:M5287)</f>
        <v>0</v>
      </c>
      <c r="N5284" s="88">
        <f>SUM(N5285:N5287)</f>
        <v>0</v>
      </c>
      <c r="O5284" s="83">
        <f>SUM(O5285:O5287)</f>
        <v>0</v>
      </c>
      <c r="P5284" s="88">
        <f>SUM(P5285:P5287)</f>
        <v>0</v>
      </c>
      <c r="Q5284" s="199">
        <f t="shared" si="4173"/>
        <v>0</v>
      </c>
      <c r="R5284" s="89">
        <f>SUM(R5285:R5287)</f>
        <v>0</v>
      </c>
      <c r="S5284" s="89">
        <f>SUM(S5285:S5287)</f>
        <v>0</v>
      </c>
      <c r="T5284" s="200">
        <f t="shared" si="4184"/>
        <v>0</v>
      </c>
      <c r="U5284" s="91"/>
      <c r="V5284" s="83">
        <f>SUM(V5285:V5287)</f>
        <v>0</v>
      </c>
      <c r="W5284" s="88">
        <f>SUM(W5285:W5287)</f>
        <v>0</v>
      </c>
      <c r="X5284" s="199">
        <f t="shared" si="4174"/>
        <v>0</v>
      </c>
      <c r="Y5284" s="89">
        <f>SUM(Y5285:Y5287)</f>
        <v>0</v>
      </c>
      <c r="Z5284" s="89">
        <f>SUM(Z5285:Z5287)</f>
        <v>0</v>
      </c>
      <c r="AA5284" s="200">
        <f t="shared" si="4185"/>
        <v>0</v>
      </c>
      <c r="AB5284" s="91"/>
      <c r="AC5284" s="83">
        <f>SUM(AC5285:AC5287)</f>
        <v>0</v>
      </c>
      <c r="AD5284" s="88">
        <f>SUM(AD5285:AD5287)</f>
        <v>0</v>
      </c>
      <c r="AE5284" s="199">
        <f t="shared" si="4175"/>
        <v>0</v>
      </c>
      <c r="AF5284" s="89">
        <f>SUM(AF5285:AF5287)</f>
        <v>0</v>
      </c>
      <c r="AG5284" s="89">
        <f>SUM(AG5285:AG5287)</f>
        <v>0</v>
      </c>
      <c r="AH5284" s="200">
        <f t="shared" si="4186"/>
        <v>0</v>
      </c>
      <c r="AJ5284" s="84">
        <f t="shared" ref="AJ5284:AU5284" si="4200">SUM(AJ5285:AJ5287)</f>
        <v>0</v>
      </c>
      <c r="AK5284" s="86">
        <f t="shared" si="4200"/>
        <v>0</v>
      </c>
      <c r="AL5284" s="88">
        <f t="shared" si="4200"/>
        <v>0</v>
      </c>
      <c r="AM5284" s="86">
        <f t="shared" si="4200"/>
        <v>0</v>
      </c>
      <c r="AN5284" s="88">
        <f t="shared" si="4200"/>
        <v>0</v>
      </c>
      <c r="AO5284" s="86">
        <f t="shared" si="4200"/>
        <v>0</v>
      </c>
      <c r="AP5284" s="88">
        <f t="shared" si="4200"/>
        <v>0</v>
      </c>
      <c r="AQ5284" s="86">
        <f t="shared" si="4200"/>
        <v>0</v>
      </c>
      <c r="AR5284" s="88">
        <f t="shared" si="4200"/>
        <v>0</v>
      </c>
      <c r="AS5284" s="86">
        <f t="shared" si="4200"/>
        <v>0</v>
      </c>
      <c r="AT5284" s="88">
        <f t="shared" si="4200"/>
        <v>0</v>
      </c>
      <c r="AU5284" s="86">
        <f t="shared" si="4200"/>
        <v>0</v>
      </c>
      <c r="AV5284" s="86">
        <f t="shared" si="4176"/>
        <v>0</v>
      </c>
      <c r="AW5284" s="93">
        <f t="shared" si="4177"/>
        <v>0</v>
      </c>
      <c r="AY5284" s="86">
        <f t="shared" si="4178"/>
        <v>0</v>
      </c>
      <c r="AZ5284" s="86">
        <f t="shared" si="4179"/>
        <v>0</v>
      </c>
      <c r="BA5284" s="86">
        <f t="shared" si="4180"/>
        <v>0</v>
      </c>
      <c r="BB5284" s="86">
        <f t="shared" si="4181"/>
        <v>0</v>
      </c>
      <c r="BC5284" s="86">
        <f t="shared" si="4182"/>
        <v>0</v>
      </c>
      <c r="BD5284" s="86">
        <f t="shared" si="4183"/>
        <v>0</v>
      </c>
    </row>
    <row r="5285" spans="2:56" x14ac:dyDescent="0.3">
      <c r="B5285" s="201" t="s">
        <v>204</v>
      </c>
      <c r="C5285" s="255"/>
      <c r="D5285" s="256"/>
      <c r="E5285" s="182">
        <f t="shared" si="4170"/>
        <v>0</v>
      </c>
      <c r="F5285" s="255"/>
      <c r="G5285" s="256"/>
      <c r="H5285" s="182">
        <f t="shared" si="4171"/>
        <v>0</v>
      </c>
      <c r="I5285" s="255"/>
      <c r="J5285" s="257"/>
      <c r="K5285" s="184">
        <f t="shared" si="4172"/>
        <v>0</v>
      </c>
      <c r="L5285" s="255"/>
      <c r="M5285" s="257"/>
      <c r="N5285" s="258"/>
      <c r="O5285" s="255"/>
      <c r="P5285" s="258"/>
      <c r="Q5285" s="177">
        <f t="shared" si="4173"/>
        <v>0</v>
      </c>
      <c r="R5285" s="258"/>
      <c r="S5285" s="258"/>
      <c r="T5285" s="178">
        <f t="shared" si="4184"/>
        <v>0</v>
      </c>
      <c r="U5285" s="157"/>
      <c r="V5285" s="255"/>
      <c r="W5285" s="258"/>
      <c r="X5285" s="177">
        <f t="shared" si="4174"/>
        <v>0</v>
      </c>
      <c r="Y5285" s="258"/>
      <c r="Z5285" s="258"/>
      <c r="AA5285" s="178">
        <f t="shared" si="4185"/>
        <v>0</v>
      </c>
      <c r="AB5285" s="157"/>
      <c r="AC5285" s="255"/>
      <c r="AD5285" s="258"/>
      <c r="AE5285" s="177">
        <f t="shared" si="4175"/>
        <v>0</v>
      </c>
      <c r="AF5285" s="258"/>
      <c r="AG5285" s="258"/>
      <c r="AH5285" s="178">
        <f t="shared" si="4186"/>
        <v>0</v>
      </c>
      <c r="AJ5285" s="252"/>
      <c r="AK5285" s="253"/>
      <c r="AL5285" s="254"/>
      <c r="AM5285" s="253"/>
      <c r="AN5285" s="254"/>
      <c r="AO5285" s="253"/>
      <c r="AP5285" s="254"/>
      <c r="AQ5285" s="253"/>
      <c r="AR5285" s="254"/>
      <c r="AS5285" s="253"/>
      <c r="AT5285" s="254"/>
      <c r="AU5285" s="253"/>
      <c r="AV5285" s="163">
        <f t="shared" si="4176"/>
        <v>0</v>
      </c>
      <c r="AW5285" s="93">
        <f t="shared" si="4177"/>
        <v>0</v>
      </c>
      <c r="AY5285" s="163">
        <f t="shared" si="4178"/>
        <v>0</v>
      </c>
      <c r="AZ5285" s="163">
        <f t="shared" si="4179"/>
        <v>0</v>
      </c>
      <c r="BA5285" s="163">
        <f t="shared" si="4180"/>
        <v>0</v>
      </c>
      <c r="BB5285" s="163">
        <f t="shared" si="4181"/>
        <v>0</v>
      </c>
      <c r="BC5285" s="163">
        <f t="shared" si="4182"/>
        <v>0</v>
      </c>
      <c r="BD5285" s="163">
        <f t="shared" si="4183"/>
        <v>0</v>
      </c>
    </row>
    <row r="5286" spans="2:56" x14ac:dyDescent="0.3">
      <c r="B5286" s="201" t="s">
        <v>205</v>
      </c>
      <c r="C5286" s="255"/>
      <c r="D5286" s="256"/>
      <c r="E5286" s="182">
        <f t="shared" si="4170"/>
        <v>0</v>
      </c>
      <c r="F5286" s="255"/>
      <c r="G5286" s="256"/>
      <c r="H5286" s="182">
        <f t="shared" si="4171"/>
        <v>0</v>
      </c>
      <c r="I5286" s="255"/>
      <c r="J5286" s="257"/>
      <c r="K5286" s="184">
        <f t="shared" si="4172"/>
        <v>0</v>
      </c>
      <c r="L5286" s="255"/>
      <c r="M5286" s="257"/>
      <c r="N5286" s="258"/>
      <c r="O5286" s="255"/>
      <c r="P5286" s="258"/>
      <c r="Q5286" s="177">
        <f t="shared" si="4173"/>
        <v>0</v>
      </c>
      <c r="R5286" s="258"/>
      <c r="S5286" s="258"/>
      <c r="T5286" s="178">
        <f t="shared" si="4184"/>
        <v>0</v>
      </c>
      <c r="U5286" s="157"/>
      <c r="V5286" s="255"/>
      <c r="W5286" s="258"/>
      <c r="X5286" s="177">
        <f t="shared" si="4174"/>
        <v>0</v>
      </c>
      <c r="Y5286" s="258"/>
      <c r="Z5286" s="258"/>
      <c r="AA5286" s="178">
        <f t="shared" si="4185"/>
        <v>0</v>
      </c>
      <c r="AB5286" s="157"/>
      <c r="AC5286" s="255"/>
      <c r="AD5286" s="258"/>
      <c r="AE5286" s="177">
        <f t="shared" si="4175"/>
        <v>0</v>
      </c>
      <c r="AF5286" s="258"/>
      <c r="AG5286" s="258"/>
      <c r="AH5286" s="178">
        <f t="shared" si="4186"/>
        <v>0</v>
      </c>
      <c r="AJ5286" s="252"/>
      <c r="AK5286" s="253"/>
      <c r="AL5286" s="254"/>
      <c r="AM5286" s="253"/>
      <c r="AN5286" s="254"/>
      <c r="AO5286" s="253"/>
      <c r="AP5286" s="254"/>
      <c r="AQ5286" s="253"/>
      <c r="AR5286" s="254"/>
      <c r="AS5286" s="253"/>
      <c r="AT5286" s="254"/>
      <c r="AU5286" s="253"/>
      <c r="AV5286" s="163">
        <f t="shared" si="4176"/>
        <v>0</v>
      </c>
      <c r="AW5286" s="93">
        <f t="shared" si="4177"/>
        <v>0</v>
      </c>
      <c r="AY5286" s="163">
        <f t="shared" si="4178"/>
        <v>0</v>
      </c>
      <c r="AZ5286" s="163">
        <f t="shared" si="4179"/>
        <v>0</v>
      </c>
      <c r="BA5286" s="163">
        <f t="shared" si="4180"/>
        <v>0</v>
      </c>
      <c r="BB5286" s="163">
        <f t="shared" si="4181"/>
        <v>0</v>
      </c>
      <c r="BC5286" s="163">
        <f t="shared" si="4182"/>
        <v>0</v>
      </c>
      <c r="BD5286" s="163">
        <f t="shared" si="4183"/>
        <v>0</v>
      </c>
    </row>
    <row r="5287" spans="2:56" x14ac:dyDescent="0.3">
      <c r="B5287" s="201" t="s">
        <v>206</v>
      </c>
      <c r="C5287" s="255"/>
      <c r="D5287" s="256"/>
      <c r="E5287" s="182">
        <f t="shared" si="4170"/>
        <v>0</v>
      </c>
      <c r="F5287" s="255"/>
      <c r="G5287" s="256"/>
      <c r="H5287" s="182">
        <f t="shared" si="4171"/>
        <v>0</v>
      </c>
      <c r="I5287" s="255"/>
      <c r="J5287" s="257"/>
      <c r="K5287" s="184">
        <f t="shared" si="4172"/>
        <v>0</v>
      </c>
      <c r="L5287" s="255"/>
      <c r="M5287" s="257"/>
      <c r="N5287" s="258"/>
      <c r="O5287" s="255"/>
      <c r="P5287" s="258"/>
      <c r="Q5287" s="177">
        <f t="shared" si="4173"/>
        <v>0</v>
      </c>
      <c r="R5287" s="258"/>
      <c r="S5287" s="258"/>
      <c r="T5287" s="178">
        <f t="shared" si="4184"/>
        <v>0</v>
      </c>
      <c r="U5287" s="157"/>
      <c r="V5287" s="255"/>
      <c r="W5287" s="258"/>
      <c r="X5287" s="177">
        <f t="shared" si="4174"/>
        <v>0</v>
      </c>
      <c r="Y5287" s="258"/>
      <c r="Z5287" s="258"/>
      <c r="AA5287" s="178">
        <f t="shared" si="4185"/>
        <v>0</v>
      </c>
      <c r="AB5287" s="157"/>
      <c r="AC5287" s="255"/>
      <c r="AD5287" s="258"/>
      <c r="AE5287" s="177">
        <f t="shared" si="4175"/>
        <v>0</v>
      </c>
      <c r="AF5287" s="258"/>
      <c r="AG5287" s="258"/>
      <c r="AH5287" s="178">
        <f t="shared" si="4186"/>
        <v>0</v>
      </c>
      <c r="AJ5287" s="252"/>
      <c r="AK5287" s="253"/>
      <c r="AL5287" s="254"/>
      <c r="AM5287" s="253"/>
      <c r="AN5287" s="254"/>
      <c r="AO5287" s="253"/>
      <c r="AP5287" s="254"/>
      <c r="AQ5287" s="253"/>
      <c r="AR5287" s="254"/>
      <c r="AS5287" s="253"/>
      <c r="AT5287" s="254"/>
      <c r="AU5287" s="253"/>
      <c r="AV5287" s="163">
        <f t="shared" si="4176"/>
        <v>0</v>
      </c>
      <c r="AW5287" s="93">
        <f t="shared" si="4177"/>
        <v>0</v>
      </c>
      <c r="AY5287" s="163">
        <f t="shared" si="4178"/>
        <v>0</v>
      </c>
      <c r="AZ5287" s="163">
        <f t="shared" si="4179"/>
        <v>0</v>
      </c>
      <c r="BA5287" s="163">
        <f t="shared" si="4180"/>
        <v>0</v>
      </c>
      <c r="BB5287" s="163">
        <f t="shared" si="4181"/>
        <v>0</v>
      </c>
      <c r="BC5287" s="163">
        <f t="shared" si="4182"/>
        <v>0</v>
      </c>
      <c r="BD5287" s="163">
        <f t="shared" si="4183"/>
        <v>0</v>
      </c>
    </row>
    <row r="5288" spans="2:56" x14ac:dyDescent="0.3">
      <c r="B5288" s="179" t="s">
        <v>207</v>
      </c>
      <c r="C5288" s="83">
        <f>SUM(C5289)</f>
        <v>0</v>
      </c>
      <c r="D5288" s="84">
        <f>SUM(D5289)</f>
        <v>0</v>
      </c>
      <c r="E5288" s="85">
        <f t="shared" si="4170"/>
        <v>0</v>
      </c>
      <c r="F5288" s="83">
        <f>SUM(F5289)</f>
        <v>0</v>
      </c>
      <c r="G5288" s="84">
        <f>SUM(G5289)</f>
        <v>0</v>
      </c>
      <c r="H5288" s="85">
        <f t="shared" si="4171"/>
        <v>0</v>
      </c>
      <c r="I5288" s="83">
        <f>SUM(I5289)</f>
        <v>0</v>
      </c>
      <c r="J5288" s="86">
        <f>SUM(J5289)</f>
        <v>0</v>
      </c>
      <c r="K5288" s="87">
        <f t="shared" si="4172"/>
        <v>0</v>
      </c>
      <c r="L5288" s="83">
        <f>SUM(L5289)</f>
        <v>0</v>
      </c>
      <c r="M5288" s="86">
        <f>SUM(M5289)</f>
        <v>0</v>
      </c>
      <c r="N5288" s="88">
        <f>SUM(N5289)</f>
        <v>0</v>
      </c>
      <c r="O5288" s="83">
        <f>SUM(O5289)</f>
        <v>0</v>
      </c>
      <c r="P5288" s="88">
        <f>SUM(P5289)</f>
        <v>0</v>
      </c>
      <c r="Q5288" s="199">
        <f t="shared" si="4173"/>
        <v>0</v>
      </c>
      <c r="R5288" s="89">
        <f>SUM(R5289)</f>
        <v>0</v>
      </c>
      <c r="S5288" s="89">
        <f>SUM(S5289)</f>
        <v>0</v>
      </c>
      <c r="T5288" s="200">
        <f t="shared" si="4184"/>
        <v>0</v>
      </c>
      <c r="U5288" s="91"/>
      <c r="V5288" s="83">
        <f>SUM(V5289)</f>
        <v>0</v>
      </c>
      <c r="W5288" s="88">
        <f>SUM(W5289)</f>
        <v>0</v>
      </c>
      <c r="X5288" s="199">
        <f t="shared" si="4174"/>
        <v>0</v>
      </c>
      <c r="Y5288" s="89">
        <f>SUM(Y5289)</f>
        <v>0</v>
      </c>
      <c r="Z5288" s="89">
        <f>SUM(Z5289)</f>
        <v>0</v>
      </c>
      <c r="AA5288" s="200">
        <f t="shared" si="4185"/>
        <v>0</v>
      </c>
      <c r="AB5288" s="91"/>
      <c r="AC5288" s="83">
        <f>SUM(AC5289)</f>
        <v>0</v>
      </c>
      <c r="AD5288" s="88">
        <f>SUM(AD5289)</f>
        <v>0</v>
      </c>
      <c r="AE5288" s="199">
        <f t="shared" si="4175"/>
        <v>0</v>
      </c>
      <c r="AF5288" s="89">
        <f>SUM(AF5289)</f>
        <v>0</v>
      </c>
      <c r="AG5288" s="89">
        <f>SUM(AG5289)</f>
        <v>0</v>
      </c>
      <c r="AH5288" s="200">
        <f t="shared" si="4186"/>
        <v>0</v>
      </c>
      <c r="AJ5288" s="84">
        <f t="shared" ref="AJ5288:AU5288" si="4201">SUM(AJ5289)</f>
        <v>0</v>
      </c>
      <c r="AK5288" s="86">
        <f t="shared" si="4201"/>
        <v>0</v>
      </c>
      <c r="AL5288" s="88">
        <f t="shared" si="4201"/>
        <v>0</v>
      </c>
      <c r="AM5288" s="86">
        <f t="shared" si="4201"/>
        <v>0</v>
      </c>
      <c r="AN5288" s="88">
        <f t="shared" si="4201"/>
        <v>0</v>
      </c>
      <c r="AO5288" s="86">
        <f t="shared" si="4201"/>
        <v>0</v>
      </c>
      <c r="AP5288" s="88">
        <f t="shared" si="4201"/>
        <v>0</v>
      </c>
      <c r="AQ5288" s="86">
        <f t="shared" si="4201"/>
        <v>0</v>
      </c>
      <c r="AR5288" s="88">
        <f t="shared" si="4201"/>
        <v>0</v>
      </c>
      <c r="AS5288" s="86">
        <f t="shared" si="4201"/>
        <v>0</v>
      </c>
      <c r="AT5288" s="88">
        <f t="shared" si="4201"/>
        <v>0</v>
      </c>
      <c r="AU5288" s="86">
        <f t="shared" si="4201"/>
        <v>0</v>
      </c>
      <c r="AV5288" s="86">
        <f t="shared" si="4176"/>
        <v>0</v>
      </c>
      <c r="AW5288" s="93">
        <f t="shared" si="4177"/>
        <v>0</v>
      </c>
      <c r="AY5288" s="86">
        <f t="shared" si="4178"/>
        <v>0</v>
      </c>
      <c r="AZ5288" s="86">
        <f t="shared" si="4179"/>
        <v>0</v>
      </c>
      <c r="BA5288" s="86">
        <f t="shared" si="4180"/>
        <v>0</v>
      </c>
      <c r="BB5288" s="86">
        <f t="shared" si="4181"/>
        <v>0</v>
      </c>
      <c r="BC5288" s="86">
        <f t="shared" si="4182"/>
        <v>0</v>
      </c>
      <c r="BD5288" s="86">
        <f t="shared" si="4183"/>
        <v>0</v>
      </c>
    </row>
    <row r="5289" spans="2:56" x14ac:dyDescent="0.3">
      <c r="B5289" s="201" t="s">
        <v>105</v>
      </c>
      <c r="C5289" s="255"/>
      <c r="D5289" s="256"/>
      <c r="E5289" s="182">
        <f t="shared" si="4170"/>
        <v>0</v>
      </c>
      <c r="F5289" s="255"/>
      <c r="G5289" s="256"/>
      <c r="H5289" s="182">
        <f t="shared" si="4171"/>
        <v>0</v>
      </c>
      <c r="I5289" s="255"/>
      <c r="J5289" s="257"/>
      <c r="K5289" s="184">
        <f t="shared" si="4172"/>
        <v>0</v>
      </c>
      <c r="L5289" s="255"/>
      <c r="M5289" s="257"/>
      <c r="N5289" s="258"/>
      <c r="O5289" s="255"/>
      <c r="P5289" s="258"/>
      <c r="Q5289" s="177">
        <f t="shared" si="4173"/>
        <v>0</v>
      </c>
      <c r="R5289" s="258"/>
      <c r="S5289" s="258"/>
      <c r="T5289" s="178">
        <f t="shared" si="4184"/>
        <v>0</v>
      </c>
      <c r="U5289" s="157"/>
      <c r="V5289" s="255"/>
      <c r="W5289" s="258"/>
      <c r="X5289" s="177">
        <f t="shared" si="4174"/>
        <v>0</v>
      </c>
      <c r="Y5289" s="258"/>
      <c r="Z5289" s="258"/>
      <c r="AA5289" s="178">
        <f t="shared" si="4185"/>
        <v>0</v>
      </c>
      <c r="AB5289" s="157"/>
      <c r="AC5289" s="255"/>
      <c r="AD5289" s="258"/>
      <c r="AE5289" s="177">
        <f t="shared" si="4175"/>
        <v>0</v>
      </c>
      <c r="AF5289" s="258"/>
      <c r="AG5289" s="258"/>
      <c r="AH5289" s="178">
        <f t="shared" si="4186"/>
        <v>0</v>
      </c>
      <c r="AJ5289" s="252"/>
      <c r="AK5289" s="253"/>
      <c r="AL5289" s="254"/>
      <c r="AM5289" s="253"/>
      <c r="AN5289" s="254"/>
      <c r="AO5289" s="253"/>
      <c r="AP5289" s="254"/>
      <c r="AQ5289" s="253"/>
      <c r="AR5289" s="254"/>
      <c r="AS5289" s="253"/>
      <c r="AT5289" s="254"/>
      <c r="AU5289" s="253"/>
      <c r="AV5289" s="163">
        <f t="shared" si="4176"/>
        <v>0</v>
      </c>
      <c r="AW5289" s="93">
        <f t="shared" si="4177"/>
        <v>0</v>
      </c>
      <c r="AY5289" s="163">
        <f t="shared" si="4178"/>
        <v>0</v>
      </c>
      <c r="AZ5289" s="163">
        <f t="shared" si="4179"/>
        <v>0</v>
      </c>
      <c r="BA5289" s="163">
        <f t="shared" si="4180"/>
        <v>0</v>
      </c>
      <c r="BB5289" s="163">
        <f t="shared" si="4181"/>
        <v>0</v>
      </c>
      <c r="BC5289" s="163">
        <f t="shared" si="4182"/>
        <v>0</v>
      </c>
      <c r="BD5289" s="163">
        <f t="shared" si="4183"/>
        <v>0</v>
      </c>
    </row>
    <row r="5290" spans="2:56" s="124" customFormat="1" x14ac:dyDescent="0.3">
      <c r="B5290" s="187" t="s">
        <v>208</v>
      </c>
      <c r="C5290" s="188">
        <f>SUM(C5291,C5297,C5310,C5311,C5312,C5313,C5314)</f>
        <v>0</v>
      </c>
      <c r="D5290" s="189">
        <f>SUM(D5291,D5297,D5310,D5311,D5312,D5313,D5314)</f>
        <v>0</v>
      </c>
      <c r="E5290" s="190">
        <f t="shared" si="4170"/>
        <v>0</v>
      </c>
      <c r="F5290" s="188">
        <f>SUM(F5291,F5297,F5310,F5311,F5312,F5313,F5314)</f>
        <v>0</v>
      </c>
      <c r="G5290" s="189">
        <f>SUM(G5291,G5297,G5310,G5311,G5312,G5313,G5314)</f>
        <v>0</v>
      </c>
      <c r="H5290" s="190">
        <f t="shared" si="4171"/>
        <v>0</v>
      </c>
      <c r="I5290" s="188">
        <f>SUM(I5291,I5297,I5310,I5311,I5312,I5313,I5314)</f>
        <v>0</v>
      </c>
      <c r="J5290" s="191">
        <f>SUM(J5291,J5297,J5310,J5311,J5312,J5313,J5314)</f>
        <v>0</v>
      </c>
      <c r="K5290" s="192">
        <f t="shared" si="4172"/>
        <v>0</v>
      </c>
      <c r="L5290" s="188">
        <f>SUM(L5291,L5297,L5310,L5311,L5312,L5313,L5314)</f>
        <v>0</v>
      </c>
      <c r="M5290" s="191">
        <f>SUM(M5291,M5297,M5310,M5311,M5312,M5313,M5314)</f>
        <v>0</v>
      </c>
      <c r="N5290" s="193">
        <f>SUM(N5291,N5297,N5310,N5311,N5312,N5313,N5314)</f>
        <v>0</v>
      </c>
      <c r="O5290" s="188">
        <f>SUM(O5291,O5297,O5310,O5311,O5312,O5313,O5314)</f>
        <v>0</v>
      </c>
      <c r="P5290" s="193">
        <f>SUM(P5291,P5297,P5310,P5311,P5312,P5313,P5314)</f>
        <v>0</v>
      </c>
      <c r="Q5290" s="194">
        <f t="shared" si="4173"/>
        <v>0</v>
      </c>
      <c r="R5290" s="195">
        <f>SUM(R5291,R5297,R5310,R5311,R5312,R5313,R5314)</f>
        <v>0</v>
      </c>
      <c r="S5290" s="195">
        <f>SUM(S5291,S5297,S5310,S5311,S5312,S5313,S5314)</f>
        <v>0</v>
      </c>
      <c r="T5290" s="196">
        <f t="shared" si="4184"/>
        <v>0</v>
      </c>
      <c r="U5290" s="121"/>
      <c r="V5290" s="188">
        <f>SUM(V5291,V5297,V5310,V5311,V5312,V5313,V5314)</f>
        <v>0</v>
      </c>
      <c r="W5290" s="193">
        <f>SUM(W5291,W5297,W5310,W5311,W5312,W5313,W5314)</f>
        <v>0</v>
      </c>
      <c r="X5290" s="194">
        <f t="shared" si="4174"/>
        <v>0</v>
      </c>
      <c r="Y5290" s="195">
        <f>SUM(Y5291,Y5297,Y5310,Y5311,Y5312,Y5313,Y5314)</f>
        <v>0</v>
      </c>
      <c r="Z5290" s="195">
        <f>SUM(Z5291,Z5297,Z5310,Z5311,Z5312,Z5313,Z5314)</f>
        <v>0</v>
      </c>
      <c r="AA5290" s="196">
        <f t="shared" si="4185"/>
        <v>0</v>
      </c>
      <c r="AB5290" s="121"/>
      <c r="AC5290" s="188">
        <f>SUM(AC5291,AC5297,AC5310,AC5311,AC5312,AC5313,AC5314)</f>
        <v>0</v>
      </c>
      <c r="AD5290" s="193">
        <f>SUM(AD5291,AD5297,AD5310,AD5311,AD5312,AD5313,AD5314)</f>
        <v>0</v>
      </c>
      <c r="AE5290" s="194">
        <f t="shared" si="4175"/>
        <v>0</v>
      </c>
      <c r="AF5290" s="195">
        <f>SUM(AF5291,AF5297,AF5310,AF5311,AF5312,AF5313,AF5314)</f>
        <v>0</v>
      </c>
      <c r="AG5290" s="195">
        <f>SUM(AG5291,AG5297,AG5310,AG5311,AG5312,AG5313,AG5314)</f>
        <v>0</v>
      </c>
      <c r="AH5290" s="196">
        <f t="shared" si="4186"/>
        <v>0</v>
      </c>
      <c r="AJ5290" s="189">
        <f t="shared" ref="AJ5290:AU5290" si="4202">SUM(AJ5291,AJ5297,AJ5310,AJ5311,AJ5312,AJ5313,AJ5314)</f>
        <v>0</v>
      </c>
      <c r="AK5290" s="191">
        <f t="shared" si="4202"/>
        <v>0</v>
      </c>
      <c r="AL5290" s="193">
        <f t="shared" si="4202"/>
        <v>0</v>
      </c>
      <c r="AM5290" s="191">
        <f t="shared" si="4202"/>
        <v>0</v>
      </c>
      <c r="AN5290" s="193">
        <f t="shared" si="4202"/>
        <v>0</v>
      </c>
      <c r="AO5290" s="191">
        <f t="shared" si="4202"/>
        <v>0</v>
      </c>
      <c r="AP5290" s="193">
        <f t="shared" si="4202"/>
        <v>0</v>
      </c>
      <c r="AQ5290" s="191">
        <f t="shared" si="4202"/>
        <v>0</v>
      </c>
      <c r="AR5290" s="193">
        <f t="shared" si="4202"/>
        <v>0</v>
      </c>
      <c r="AS5290" s="191">
        <f t="shared" si="4202"/>
        <v>0</v>
      </c>
      <c r="AT5290" s="193">
        <f t="shared" si="4202"/>
        <v>0</v>
      </c>
      <c r="AU5290" s="191">
        <f t="shared" si="4202"/>
        <v>0</v>
      </c>
      <c r="AV5290" s="191">
        <f t="shared" si="4176"/>
        <v>0</v>
      </c>
      <c r="AW5290" s="197">
        <f t="shared" si="4177"/>
        <v>0</v>
      </c>
      <c r="AX5290" s="198"/>
      <c r="AY5290" s="191">
        <f t="shared" si="4178"/>
        <v>0</v>
      </c>
      <c r="AZ5290" s="191">
        <f t="shared" si="4179"/>
        <v>0</v>
      </c>
      <c r="BA5290" s="191">
        <f t="shared" si="4180"/>
        <v>0</v>
      </c>
      <c r="BB5290" s="191">
        <f t="shared" si="4181"/>
        <v>0</v>
      </c>
      <c r="BC5290" s="191">
        <f t="shared" si="4182"/>
        <v>0</v>
      </c>
      <c r="BD5290" s="191">
        <f t="shared" si="4183"/>
        <v>0</v>
      </c>
    </row>
    <row r="5291" spans="2:56" x14ac:dyDescent="0.3">
      <c r="B5291" s="176" t="s">
        <v>209</v>
      </c>
      <c r="C5291" s="202">
        <f>SUM(C5292,C5295)</f>
        <v>0</v>
      </c>
      <c r="D5291" s="203">
        <f>SUM(D5292,D5295)</f>
        <v>0</v>
      </c>
      <c r="E5291" s="204">
        <f t="shared" si="4170"/>
        <v>0</v>
      </c>
      <c r="F5291" s="202">
        <f>SUM(F5292,F5295)</f>
        <v>0</v>
      </c>
      <c r="G5291" s="203">
        <f>SUM(G5292,G5295)</f>
        <v>0</v>
      </c>
      <c r="H5291" s="204">
        <f t="shared" si="4171"/>
        <v>0</v>
      </c>
      <c r="I5291" s="202">
        <f>SUM(I5292,I5295)</f>
        <v>0</v>
      </c>
      <c r="J5291" s="205">
        <f>SUM(J5292,J5295)</f>
        <v>0</v>
      </c>
      <c r="K5291" s="206">
        <f t="shared" si="4172"/>
        <v>0</v>
      </c>
      <c r="L5291" s="202">
        <f>SUM(L5292,L5295)</f>
        <v>0</v>
      </c>
      <c r="M5291" s="205">
        <f>SUM(M5292,M5295)</f>
        <v>0</v>
      </c>
      <c r="N5291" s="207">
        <f>SUM(N5292,N5295)</f>
        <v>0</v>
      </c>
      <c r="O5291" s="202">
        <f>SUM(O5292,O5295)</f>
        <v>0</v>
      </c>
      <c r="P5291" s="207">
        <f>SUM(P5292,P5295)</f>
        <v>0</v>
      </c>
      <c r="Q5291" s="208">
        <f t="shared" si="4173"/>
        <v>0</v>
      </c>
      <c r="R5291" s="209">
        <f>SUM(R5292,R5295)</f>
        <v>0</v>
      </c>
      <c r="S5291" s="209">
        <f>SUM(S5292,S5295)</f>
        <v>0</v>
      </c>
      <c r="T5291" s="210">
        <f t="shared" si="4184"/>
        <v>0</v>
      </c>
      <c r="U5291" s="91"/>
      <c r="V5291" s="202">
        <f>SUM(V5292,V5295)</f>
        <v>0</v>
      </c>
      <c r="W5291" s="207">
        <f>SUM(W5292,W5295)</f>
        <v>0</v>
      </c>
      <c r="X5291" s="208">
        <f t="shared" si="4174"/>
        <v>0</v>
      </c>
      <c r="Y5291" s="209">
        <f>SUM(Y5292,Y5295)</f>
        <v>0</v>
      </c>
      <c r="Z5291" s="209">
        <f>SUM(Z5292,Z5295)</f>
        <v>0</v>
      </c>
      <c r="AA5291" s="210">
        <f t="shared" si="4185"/>
        <v>0</v>
      </c>
      <c r="AB5291" s="91"/>
      <c r="AC5291" s="202">
        <f>SUM(AC5292,AC5295)</f>
        <v>0</v>
      </c>
      <c r="AD5291" s="207">
        <f>SUM(AD5292,AD5295)</f>
        <v>0</v>
      </c>
      <c r="AE5291" s="208">
        <f t="shared" si="4175"/>
        <v>0</v>
      </c>
      <c r="AF5291" s="209">
        <f>SUM(AF5292,AF5295)</f>
        <v>0</v>
      </c>
      <c r="AG5291" s="209">
        <f>SUM(AG5292,AG5295)</f>
        <v>0</v>
      </c>
      <c r="AH5291" s="210">
        <f t="shared" si="4186"/>
        <v>0</v>
      </c>
      <c r="AJ5291" s="203">
        <f t="shared" ref="AJ5291:AU5291" si="4203">SUM(AJ5292,AJ5295)</f>
        <v>0</v>
      </c>
      <c r="AK5291" s="205">
        <f t="shared" si="4203"/>
        <v>0</v>
      </c>
      <c r="AL5291" s="207">
        <f t="shared" si="4203"/>
        <v>0</v>
      </c>
      <c r="AM5291" s="205">
        <f t="shared" si="4203"/>
        <v>0</v>
      </c>
      <c r="AN5291" s="207">
        <f t="shared" si="4203"/>
        <v>0</v>
      </c>
      <c r="AO5291" s="205">
        <f t="shared" si="4203"/>
        <v>0</v>
      </c>
      <c r="AP5291" s="207">
        <f t="shared" si="4203"/>
        <v>0</v>
      </c>
      <c r="AQ5291" s="205">
        <f t="shared" si="4203"/>
        <v>0</v>
      </c>
      <c r="AR5291" s="207">
        <f t="shared" si="4203"/>
        <v>0</v>
      </c>
      <c r="AS5291" s="205">
        <f t="shared" si="4203"/>
        <v>0</v>
      </c>
      <c r="AT5291" s="207">
        <f t="shared" si="4203"/>
        <v>0</v>
      </c>
      <c r="AU5291" s="205">
        <f t="shared" si="4203"/>
        <v>0</v>
      </c>
      <c r="AV5291" s="205">
        <f t="shared" si="4176"/>
        <v>0</v>
      </c>
      <c r="AW5291" s="211">
        <f t="shared" si="4177"/>
        <v>0</v>
      </c>
      <c r="AY5291" s="205">
        <f t="shared" si="4178"/>
        <v>0</v>
      </c>
      <c r="AZ5291" s="205">
        <f t="shared" si="4179"/>
        <v>0</v>
      </c>
      <c r="BA5291" s="205">
        <f t="shared" si="4180"/>
        <v>0</v>
      </c>
      <c r="BB5291" s="205">
        <f t="shared" si="4181"/>
        <v>0</v>
      </c>
      <c r="BC5291" s="205">
        <f t="shared" si="4182"/>
        <v>0</v>
      </c>
      <c r="BD5291" s="205">
        <f t="shared" si="4183"/>
        <v>0</v>
      </c>
    </row>
    <row r="5292" spans="2:56" x14ac:dyDescent="0.3">
      <c r="B5292" s="179" t="s">
        <v>210</v>
      </c>
      <c r="C5292" s="202">
        <f>SUM(C5293:C5294)</f>
        <v>0</v>
      </c>
      <c r="D5292" s="203">
        <f>SUM(D5293:D5294)</f>
        <v>0</v>
      </c>
      <c r="E5292" s="204">
        <f t="shared" si="4170"/>
        <v>0</v>
      </c>
      <c r="F5292" s="202">
        <f>SUM(F5293:F5294)</f>
        <v>0</v>
      </c>
      <c r="G5292" s="203">
        <f>SUM(G5293:G5294)</f>
        <v>0</v>
      </c>
      <c r="H5292" s="204">
        <f t="shared" si="4171"/>
        <v>0</v>
      </c>
      <c r="I5292" s="202">
        <f>SUM(I5293:I5294)</f>
        <v>0</v>
      </c>
      <c r="J5292" s="205">
        <f>SUM(J5293:J5294)</f>
        <v>0</v>
      </c>
      <c r="K5292" s="206">
        <f t="shared" si="4172"/>
        <v>0</v>
      </c>
      <c r="L5292" s="202">
        <f>SUM(L5293:L5294)</f>
        <v>0</v>
      </c>
      <c r="M5292" s="205">
        <f>SUM(M5293:M5294)</f>
        <v>0</v>
      </c>
      <c r="N5292" s="207">
        <f>SUM(N5293:N5294)</f>
        <v>0</v>
      </c>
      <c r="O5292" s="202">
        <f>SUM(O5293:O5294)</f>
        <v>0</v>
      </c>
      <c r="P5292" s="207">
        <f>SUM(P5293:P5294)</f>
        <v>0</v>
      </c>
      <c r="Q5292" s="208">
        <f t="shared" si="4173"/>
        <v>0</v>
      </c>
      <c r="R5292" s="209">
        <f>SUM(R5293:R5294)</f>
        <v>0</v>
      </c>
      <c r="S5292" s="209">
        <f>SUM(S5293:S5294)</f>
        <v>0</v>
      </c>
      <c r="T5292" s="210">
        <f t="shared" si="4184"/>
        <v>0</v>
      </c>
      <c r="U5292" s="91"/>
      <c r="V5292" s="202">
        <f>SUM(V5293:V5294)</f>
        <v>0</v>
      </c>
      <c r="W5292" s="207">
        <f>SUM(W5293:W5294)</f>
        <v>0</v>
      </c>
      <c r="X5292" s="208">
        <f t="shared" si="4174"/>
        <v>0</v>
      </c>
      <c r="Y5292" s="209">
        <f>SUM(Y5293:Y5294)</f>
        <v>0</v>
      </c>
      <c r="Z5292" s="209">
        <f>SUM(Z5293:Z5294)</f>
        <v>0</v>
      </c>
      <c r="AA5292" s="210">
        <f t="shared" si="4185"/>
        <v>0</v>
      </c>
      <c r="AB5292" s="91"/>
      <c r="AC5292" s="202">
        <f>SUM(AC5293:AC5294)</f>
        <v>0</v>
      </c>
      <c r="AD5292" s="207">
        <f>SUM(AD5293:AD5294)</f>
        <v>0</v>
      </c>
      <c r="AE5292" s="208">
        <f t="shared" si="4175"/>
        <v>0</v>
      </c>
      <c r="AF5292" s="209">
        <f>SUM(AF5293:AF5294)</f>
        <v>0</v>
      </c>
      <c r="AG5292" s="209">
        <f>SUM(AG5293:AG5294)</f>
        <v>0</v>
      </c>
      <c r="AH5292" s="210">
        <f t="shared" si="4186"/>
        <v>0</v>
      </c>
      <c r="AJ5292" s="203">
        <f t="shared" ref="AJ5292:AU5292" si="4204">SUM(AJ5293:AJ5294)</f>
        <v>0</v>
      </c>
      <c r="AK5292" s="205">
        <f t="shared" si="4204"/>
        <v>0</v>
      </c>
      <c r="AL5292" s="207">
        <f t="shared" si="4204"/>
        <v>0</v>
      </c>
      <c r="AM5292" s="205">
        <f t="shared" si="4204"/>
        <v>0</v>
      </c>
      <c r="AN5292" s="207">
        <f t="shared" si="4204"/>
        <v>0</v>
      </c>
      <c r="AO5292" s="205">
        <f t="shared" si="4204"/>
        <v>0</v>
      </c>
      <c r="AP5292" s="207">
        <f t="shared" si="4204"/>
        <v>0</v>
      </c>
      <c r="AQ5292" s="205">
        <f t="shared" si="4204"/>
        <v>0</v>
      </c>
      <c r="AR5292" s="207">
        <f t="shared" si="4204"/>
        <v>0</v>
      </c>
      <c r="AS5292" s="205">
        <f t="shared" si="4204"/>
        <v>0</v>
      </c>
      <c r="AT5292" s="207">
        <f t="shared" si="4204"/>
        <v>0</v>
      </c>
      <c r="AU5292" s="205">
        <f t="shared" si="4204"/>
        <v>0</v>
      </c>
      <c r="AV5292" s="205">
        <f t="shared" si="4176"/>
        <v>0</v>
      </c>
      <c r="AW5292" s="211">
        <f t="shared" si="4177"/>
        <v>0</v>
      </c>
      <c r="AY5292" s="205">
        <f t="shared" si="4178"/>
        <v>0</v>
      </c>
      <c r="AZ5292" s="205">
        <f t="shared" si="4179"/>
        <v>0</v>
      </c>
      <c r="BA5292" s="205">
        <f t="shared" si="4180"/>
        <v>0</v>
      </c>
      <c r="BB5292" s="205">
        <f t="shared" si="4181"/>
        <v>0</v>
      </c>
      <c r="BC5292" s="205">
        <f t="shared" si="4182"/>
        <v>0</v>
      </c>
      <c r="BD5292" s="205">
        <f t="shared" si="4183"/>
        <v>0</v>
      </c>
    </row>
    <row r="5293" spans="2:56" x14ac:dyDescent="0.3">
      <c r="B5293" s="201" t="s">
        <v>211</v>
      </c>
      <c r="C5293" s="255"/>
      <c r="D5293" s="256"/>
      <c r="E5293" s="182">
        <f t="shared" si="4170"/>
        <v>0</v>
      </c>
      <c r="F5293" s="255"/>
      <c r="G5293" s="256"/>
      <c r="H5293" s="182">
        <f t="shared" si="4171"/>
        <v>0</v>
      </c>
      <c r="I5293" s="255"/>
      <c r="J5293" s="257"/>
      <c r="K5293" s="184">
        <f t="shared" si="4172"/>
        <v>0</v>
      </c>
      <c r="L5293" s="255"/>
      <c r="M5293" s="257"/>
      <c r="N5293" s="258"/>
      <c r="O5293" s="255"/>
      <c r="P5293" s="258"/>
      <c r="Q5293" s="177">
        <f t="shared" si="4173"/>
        <v>0</v>
      </c>
      <c r="R5293" s="258"/>
      <c r="S5293" s="258"/>
      <c r="T5293" s="178">
        <f t="shared" si="4184"/>
        <v>0</v>
      </c>
      <c r="U5293" s="157"/>
      <c r="V5293" s="255"/>
      <c r="W5293" s="258"/>
      <c r="X5293" s="177">
        <f t="shared" si="4174"/>
        <v>0</v>
      </c>
      <c r="Y5293" s="258"/>
      <c r="Z5293" s="258"/>
      <c r="AA5293" s="178">
        <f t="shared" si="4185"/>
        <v>0</v>
      </c>
      <c r="AB5293" s="157"/>
      <c r="AC5293" s="255"/>
      <c r="AD5293" s="258"/>
      <c r="AE5293" s="177">
        <f t="shared" si="4175"/>
        <v>0</v>
      </c>
      <c r="AF5293" s="258"/>
      <c r="AG5293" s="258"/>
      <c r="AH5293" s="178">
        <f t="shared" si="4186"/>
        <v>0</v>
      </c>
      <c r="AJ5293" s="252"/>
      <c r="AK5293" s="253"/>
      <c r="AL5293" s="254"/>
      <c r="AM5293" s="253"/>
      <c r="AN5293" s="254"/>
      <c r="AO5293" s="253"/>
      <c r="AP5293" s="254"/>
      <c r="AQ5293" s="253"/>
      <c r="AR5293" s="254"/>
      <c r="AS5293" s="253"/>
      <c r="AT5293" s="254"/>
      <c r="AU5293" s="253"/>
      <c r="AV5293" s="163">
        <f t="shared" si="4176"/>
        <v>0</v>
      </c>
      <c r="AW5293" s="93">
        <f t="shared" si="4177"/>
        <v>0</v>
      </c>
      <c r="AY5293" s="163">
        <f t="shared" si="4178"/>
        <v>0</v>
      </c>
      <c r="AZ5293" s="163">
        <f t="shared" si="4179"/>
        <v>0</v>
      </c>
      <c r="BA5293" s="163">
        <f t="shared" si="4180"/>
        <v>0</v>
      </c>
      <c r="BB5293" s="163">
        <f t="shared" si="4181"/>
        <v>0</v>
      </c>
      <c r="BC5293" s="163">
        <f t="shared" si="4182"/>
        <v>0</v>
      </c>
      <c r="BD5293" s="163">
        <f t="shared" si="4183"/>
        <v>0</v>
      </c>
    </row>
    <row r="5294" spans="2:56" x14ac:dyDescent="0.3">
      <c r="B5294" s="201" t="s">
        <v>212</v>
      </c>
      <c r="C5294" s="255"/>
      <c r="D5294" s="256"/>
      <c r="E5294" s="182">
        <f t="shared" si="4170"/>
        <v>0</v>
      </c>
      <c r="F5294" s="255"/>
      <c r="G5294" s="256"/>
      <c r="H5294" s="182">
        <f t="shared" si="4171"/>
        <v>0</v>
      </c>
      <c r="I5294" s="255"/>
      <c r="J5294" s="257"/>
      <c r="K5294" s="184">
        <f t="shared" si="4172"/>
        <v>0</v>
      </c>
      <c r="L5294" s="255"/>
      <c r="M5294" s="257"/>
      <c r="N5294" s="258"/>
      <c r="O5294" s="255"/>
      <c r="P5294" s="258"/>
      <c r="Q5294" s="177">
        <f t="shared" si="4173"/>
        <v>0</v>
      </c>
      <c r="R5294" s="258"/>
      <c r="S5294" s="258"/>
      <c r="T5294" s="178">
        <f t="shared" si="4184"/>
        <v>0</v>
      </c>
      <c r="U5294" s="157"/>
      <c r="V5294" s="255"/>
      <c r="W5294" s="258"/>
      <c r="X5294" s="177">
        <f t="shared" si="4174"/>
        <v>0</v>
      </c>
      <c r="Y5294" s="258"/>
      <c r="Z5294" s="258"/>
      <c r="AA5294" s="178">
        <f t="shared" si="4185"/>
        <v>0</v>
      </c>
      <c r="AB5294" s="157"/>
      <c r="AC5294" s="255"/>
      <c r="AD5294" s="258"/>
      <c r="AE5294" s="177">
        <f t="shared" si="4175"/>
        <v>0</v>
      </c>
      <c r="AF5294" s="258"/>
      <c r="AG5294" s="258"/>
      <c r="AH5294" s="178">
        <f t="shared" si="4186"/>
        <v>0</v>
      </c>
      <c r="AJ5294" s="252"/>
      <c r="AK5294" s="253"/>
      <c r="AL5294" s="254"/>
      <c r="AM5294" s="253"/>
      <c r="AN5294" s="254"/>
      <c r="AO5294" s="253"/>
      <c r="AP5294" s="254"/>
      <c r="AQ5294" s="253"/>
      <c r="AR5294" s="254"/>
      <c r="AS5294" s="253"/>
      <c r="AT5294" s="254"/>
      <c r="AU5294" s="253"/>
      <c r="AV5294" s="163">
        <f t="shared" si="4176"/>
        <v>0</v>
      </c>
      <c r="AW5294" s="93">
        <f t="shared" si="4177"/>
        <v>0</v>
      </c>
      <c r="AY5294" s="163">
        <f t="shared" si="4178"/>
        <v>0</v>
      </c>
      <c r="AZ5294" s="163">
        <f t="shared" si="4179"/>
        <v>0</v>
      </c>
      <c r="BA5294" s="163">
        <f t="shared" si="4180"/>
        <v>0</v>
      </c>
      <c r="BB5294" s="163">
        <f t="shared" si="4181"/>
        <v>0</v>
      </c>
      <c r="BC5294" s="163">
        <f t="shared" si="4182"/>
        <v>0</v>
      </c>
      <c r="BD5294" s="163">
        <f t="shared" si="4183"/>
        <v>0</v>
      </c>
    </row>
    <row r="5295" spans="2:56" x14ac:dyDescent="0.3">
      <c r="B5295" s="179" t="s">
        <v>213</v>
      </c>
      <c r="C5295" s="202">
        <f>SUM(C5296)</f>
        <v>0</v>
      </c>
      <c r="D5295" s="203">
        <f>SUM(D5296)</f>
        <v>0</v>
      </c>
      <c r="E5295" s="204">
        <f t="shared" si="4170"/>
        <v>0</v>
      </c>
      <c r="F5295" s="202">
        <f>SUM(F5296)</f>
        <v>0</v>
      </c>
      <c r="G5295" s="203">
        <f>SUM(G5296)</f>
        <v>0</v>
      </c>
      <c r="H5295" s="204">
        <f t="shared" si="4171"/>
        <v>0</v>
      </c>
      <c r="I5295" s="202">
        <f>SUM(I5296)</f>
        <v>0</v>
      </c>
      <c r="J5295" s="205">
        <f>SUM(J5296)</f>
        <v>0</v>
      </c>
      <c r="K5295" s="206">
        <f t="shared" si="4172"/>
        <v>0</v>
      </c>
      <c r="L5295" s="202">
        <f>SUM(L5296)</f>
        <v>0</v>
      </c>
      <c r="M5295" s="205">
        <f>SUM(M5296)</f>
        <v>0</v>
      </c>
      <c r="N5295" s="207">
        <f>SUM(N5296)</f>
        <v>0</v>
      </c>
      <c r="O5295" s="202">
        <f>SUM(O5296)</f>
        <v>0</v>
      </c>
      <c r="P5295" s="207">
        <f>SUM(P5296)</f>
        <v>0</v>
      </c>
      <c r="Q5295" s="208">
        <f t="shared" si="4173"/>
        <v>0</v>
      </c>
      <c r="R5295" s="209">
        <f>SUM(R5296)</f>
        <v>0</v>
      </c>
      <c r="S5295" s="209">
        <f>SUM(S5296)</f>
        <v>0</v>
      </c>
      <c r="T5295" s="210">
        <f t="shared" si="4184"/>
        <v>0</v>
      </c>
      <c r="U5295" s="91"/>
      <c r="V5295" s="202">
        <f>SUM(V5296)</f>
        <v>0</v>
      </c>
      <c r="W5295" s="207">
        <f>SUM(W5296)</f>
        <v>0</v>
      </c>
      <c r="X5295" s="208">
        <f t="shared" si="4174"/>
        <v>0</v>
      </c>
      <c r="Y5295" s="209">
        <f>SUM(Y5296)</f>
        <v>0</v>
      </c>
      <c r="Z5295" s="209">
        <f>SUM(Z5296)</f>
        <v>0</v>
      </c>
      <c r="AA5295" s="210">
        <f t="shared" si="4185"/>
        <v>0</v>
      </c>
      <c r="AB5295" s="91"/>
      <c r="AC5295" s="202">
        <f>SUM(AC5296)</f>
        <v>0</v>
      </c>
      <c r="AD5295" s="207">
        <f>SUM(AD5296)</f>
        <v>0</v>
      </c>
      <c r="AE5295" s="208">
        <f t="shared" si="4175"/>
        <v>0</v>
      </c>
      <c r="AF5295" s="209">
        <f>SUM(AF5296)</f>
        <v>0</v>
      </c>
      <c r="AG5295" s="209">
        <f>SUM(AG5296)</f>
        <v>0</v>
      </c>
      <c r="AH5295" s="210">
        <f t="shared" si="4186"/>
        <v>0</v>
      </c>
      <c r="AJ5295" s="203">
        <f t="shared" ref="AJ5295:AU5295" si="4205">SUM(AJ5296)</f>
        <v>0</v>
      </c>
      <c r="AK5295" s="205">
        <f t="shared" si="4205"/>
        <v>0</v>
      </c>
      <c r="AL5295" s="207">
        <f t="shared" si="4205"/>
        <v>0</v>
      </c>
      <c r="AM5295" s="205">
        <f t="shared" si="4205"/>
        <v>0</v>
      </c>
      <c r="AN5295" s="207">
        <f t="shared" si="4205"/>
        <v>0</v>
      </c>
      <c r="AO5295" s="205">
        <f t="shared" si="4205"/>
        <v>0</v>
      </c>
      <c r="AP5295" s="207">
        <f t="shared" si="4205"/>
        <v>0</v>
      </c>
      <c r="AQ5295" s="205">
        <f t="shared" si="4205"/>
        <v>0</v>
      </c>
      <c r="AR5295" s="207">
        <f t="shared" si="4205"/>
        <v>0</v>
      </c>
      <c r="AS5295" s="205">
        <f t="shared" si="4205"/>
        <v>0</v>
      </c>
      <c r="AT5295" s="207">
        <f t="shared" si="4205"/>
        <v>0</v>
      </c>
      <c r="AU5295" s="205">
        <f t="shared" si="4205"/>
        <v>0</v>
      </c>
      <c r="AV5295" s="205">
        <f t="shared" si="4176"/>
        <v>0</v>
      </c>
      <c r="AW5295" s="211">
        <f t="shared" si="4177"/>
        <v>0</v>
      </c>
      <c r="AY5295" s="205">
        <f t="shared" si="4178"/>
        <v>0</v>
      </c>
      <c r="AZ5295" s="205">
        <f t="shared" si="4179"/>
        <v>0</v>
      </c>
      <c r="BA5295" s="205">
        <f t="shared" si="4180"/>
        <v>0</v>
      </c>
      <c r="BB5295" s="205">
        <f t="shared" si="4181"/>
        <v>0</v>
      </c>
      <c r="BC5295" s="205">
        <f t="shared" si="4182"/>
        <v>0</v>
      </c>
      <c r="BD5295" s="205">
        <f t="shared" si="4183"/>
        <v>0</v>
      </c>
    </row>
    <row r="5296" spans="2:56" x14ac:dyDescent="0.3">
      <c r="B5296" s="201" t="s">
        <v>105</v>
      </c>
      <c r="C5296" s="255"/>
      <c r="D5296" s="256"/>
      <c r="E5296" s="182">
        <f t="shared" si="4170"/>
        <v>0</v>
      </c>
      <c r="F5296" s="255"/>
      <c r="G5296" s="256"/>
      <c r="H5296" s="182">
        <f t="shared" si="4171"/>
        <v>0</v>
      </c>
      <c r="I5296" s="255"/>
      <c r="J5296" s="257"/>
      <c r="K5296" s="184">
        <f t="shared" si="4172"/>
        <v>0</v>
      </c>
      <c r="L5296" s="255"/>
      <c r="M5296" s="257"/>
      <c r="N5296" s="258"/>
      <c r="O5296" s="255"/>
      <c r="P5296" s="258"/>
      <c r="Q5296" s="177">
        <f t="shared" si="4173"/>
        <v>0</v>
      </c>
      <c r="R5296" s="258"/>
      <c r="S5296" s="258"/>
      <c r="T5296" s="178">
        <f t="shared" si="4184"/>
        <v>0</v>
      </c>
      <c r="U5296" s="157"/>
      <c r="V5296" s="255"/>
      <c r="W5296" s="258"/>
      <c r="X5296" s="177">
        <f t="shared" si="4174"/>
        <v>0</v>
      </c>
      <c r="Y5296" s="258"/>
      <c r="Z5296" s="258"/>
      <c r="AA5296" s="178">
        <f t="shared" si="4185"/>
        <v>0</v>
      </c>
      <c r="AB5296" s="157"/>
      <c r="AC5296" s="255"/>
      <c r="AD5296" s="258"/>
      <c r="AE5296" s="177">
        <f t="shared" si="4175"/>
        <v>0</v>
      </c>
      <c r="AF5296" s="258"/>
      <c r="AG5296" s="258"/>
      <c r="AH5296" s="178">
        <f t="shared" si="4186"/>
        <v>0</v>
      </c>
      <c r="AJ5296" s="252"/>
      <c r="AK5296" s="253"/>
      <c r="AL5296" s="254"/>
      <c r="AM5296" s="253"/>
      <c r="AN5296" s="254"/>
      <c r="AO5296" s="253"/>
      <c r="AP5296" s="254"/>
      <c r="AQ5296" s="253"/>
      <c r="AR5296" s="254"/>
      <c r="AS5296" s="253"/>
      <c r="AT5296" s="254"/>
      <c r="AU5296" s="253"/>
      <c r="AV5296" s="163">
        <f t="shared" si="4176"/>
        <v>0</v>
      </c>
      <c r="AW5296" s="93">
        <f t="shared" si="4177"/>
        <v>0</v>
      </c>
      <c r="AY5296" s="163">
        <f t="shared" si="4178"/>
        <v>0</v>
      </c>
      <c r="AZ5296" s="163">
        <f t="shared" si="4179"/>
        <v>0</v>
      </c>
      <c r="BA5296" s="163">
        <f t="shared" si="4180"/>
        <v>0</v>
      </c>
      <c r="BB5296" s="163">
        <f t="shared" si="4181"/>
        <v>0</v>
      </c>
      <c r="BC5296" s="163">
        <f t="shared" si="4182"/>
        <v>0</v>
      </c>
      <c r="BD5296" s="163">
        <f t="shared" si="4183"/>
        <v>0</v>
      </c>
    </row>
    <row r="5297" spans="2:56" x14ac:dyDescent="0.3">
      <c r="B5297" s="176" t="s">
        <v>214</v>
      </c>
      <c r="C5297" s="202">
        <f>SUM(C5298,C5302)</f>
        <v>0</v>
      </c>
      <c r="D5297" s="203">
        <f>SUM(D5298,D5302)</f>
        <v>0</v>
      </c>
      <c r="E5297" s="204">
        <f t="shared" si="4170"/>
        <v>0</v>
      </c>
      <c r="F5297" s="202">
        <f>SUM(F5298,F5302)</f>
        <v>0</v>
      </c>
      <c r="G5297" s="203">
        <f>SUM(G5298,G5302)</f>
        <v>0</v>
      </c>
      <c r="H5297" s="204">
        <f t="shared" si="4171"/>
        <v>0</v>
      </c>
      <c r="I5297" s="202">
        <f>SUM(I5298,I5302)</f>
        <v>0</v>
      </c>
      <c r="J5297" s="205">
        <f>SUM(J5298,J5302)</f>
        <v>0</v>
      </c>
      <c r="K5297" s="206">
        <f t="shared" si="4172"/>
        <v>0</v>
      </c>
      <c r="L5297" s="202">
        <f>SUM(L5298,L5302)</f>
        <v>0</v>
      </c>
      <c r="M5297" s="205">
        <f>SUM(M5298,M5302)</f>
        <v>0</v>
      </c>
      <c r="N5297" s="207">
        <f>SUM(N5298,N5302)</f>
        <v>0</v>
      </c>
      <c r="O5297" s="202">
        <f>SUM(O5298,O5302)</f>
        <v>0</v>
      </c>
      <c r="P5297" s="207">
        <f>SUM(P5298,P5302)</f>
        <v>0</v>
      </c>
      <c r="Q5297" s="208">
        <f t="shared" si="4173"/>
        <v>0</v>
      </c>
      <c r="R5297" s="209">
        <f>SUM(R5298,R5302)</f>
        <v>0</v>
      </c>
      <c r="S5297" s="209">
        <f>SUM(S5298,S5302)</f>
        <v>0</v>
      </c>
      <c r="T5297" s="210">
        <f t="shared" si="4184"/>
        <v>0</v>
      </c>
      <c r="U5297" s="91"/>
      <c r="V5297" s="202">
        <f>SUM(V5298,V5302)</f>
        <v>0</v>
      </c>
      <c r="W5297" s="207">
        <f>SUM(W5298,W5302)</f>
        <v>0</v>
      </c>
      <c r="X5297" s="208">
        <f t="shared" si="4174"/>
        <v>0</v>
      </c>
      <c r="Y5297" s="209">
        <f>SUM(Y5298,Y5302)</f>
        <v>0</v>
      </c>
      <c r="Z5297" s="209">
        <f>SUM(Z5298,Z5302)</f>
        <v>0</v>
      </c>
      <c r="AA5297" s="210">
        <f t="shared" si="4185"/>
        <v>0</v>
      </c>
      <c r="AB5297" s="91"/>
      <c r="AC5297" s="202">
        <f>SUM(AC5298,AC5302)</f>
        <v>0</v>
      </c>
      <c r="AD5297" s="207">
        <f>SUM(AD5298,AD5302)</f>
        <v>0</v>
      </c>
      <c r="AE5297" s="208">
        <f t="shared" si="4175"/>
        <v>0</v>
      </c>
      <c r="AF5297" s="209">
        <f>SUM(AF5298,AF5302)</f>
        <v>0</v>
      </c>
      <c r="AG5297" s="209">
        <f>SUM(AG5298,AG5302)</f>
        <v>0</v>
      </c>
      <c r="AH5297" s="210">
        <f t="shared" si="4186"/>
        <v>0</v>
      </c>
      <c r="AJ5297" s="203">
        <f t="shared" ref="AJ5297:AU5297" si="4206">SUM(AJ5298,AJ5302)</f>
        <v>0</v>
      </c>
      <c r="AK5297" s="205">
        <f t="shared" si="4206"/>
        <v>0</v>
      </c>
      <c r="AL5297" s="207">
        <f t="shared" si="4206"/>
        <v>0</v>
      </c>
      <c r="AM5297" s="205">
        <f t="shared" si="4206"/>
        <v>0</v>
      </c>
      <c r="AN5297" s="207">
        <f t="shared" si="4206"/>
        <v>0</v>
      </c>
      <c r="AO5297" s="205">
        <f t="shared" si="4206"/>
        <v>0</v>
      </c>
      <c r="AP5297" s="207">
        <f t="shared" si="4206"/>
        <v>0</v>
      </c>
      <c r="AQ5297" s="205">
        <f t="shared" si="4206"/>
        <v>0</v>
      </c>
      <c r="AR5297" s="207">
        <f t="shared" si="4206"/>
        <v>0</v>
      </c>
      <c r="AS5297" s="205">
        <f t="shared" si="4206"/>
        <v>0</v>
      </c>
      <c r="AT5297" s="207">
        <f t="shared" si="4206"/>
        <v>0</v>
      </c>
      <c r="AU5297" s="205">
        <f t="shared" si="4206"/>
        <v>0</v>
      </c>
      <c r="AV5297" s="205">
        <f t="shared" si="4176"/>
        <v>0</v>
      </c>
      <c r="AW5297" s="211">
        <f t="shared" si="4177"/>
        <v>0</v>
      </c>
      <c r="AY5297" s="205">
        <f t="shared" si="4178"/>
        <v>0</v>
      </c>
      <c r="AZ5297" s="205">
        <f t="shared" si="4179"/>
        <v>0</v>
      </c>
      <c r="BA5297" s="205">
        <f t="shared" si="4180"/>
        <v>0</v>
      </c>
      <c r="BB5297" s="205">
        <f t="shared" si="4181"/>
        <v>0</v>
      </c>
      <c r="BC5297" s="205">
        <f t="shared" si="4182"/>
        <v>0</v>
      </c>
      <c r="BD5297" s="205">
        <f t="shared" si="4183"/>
        <v>0</v>
      </c>
    </row>
    <row r="5298" spans="2:56" x14ac:dyDescent="0.3">
      <c r="B5298" s="179" t="s">
        <v>215</v>
      </c>
      <c r="C5298" s="202">
        <f>SUM(C5299:C5301)</f>
        <v>0</v>
      </c>
      <c r="D5298" s="203">
        <f>SUM(D5299:D5301)</f>
        <v>0</v>
      </c>
      <c r="E5298" s="204">
        <f t="shared" si="4170"/>
        <v>0</v>
      </c>
      <c r="F5298" s="202">
        <f>SUM(F5299:F5301)</f>
        <v>0</v>
      </c>
      <c r="G5298" s="203">
        <f>SUM(G5299:G5301)</f>
        <v>0</v>
      </c>
      <c r="H5298" s="204">
        <f t="shared" si="4171"/>
        <v>0</v>
      </c>
      <c r="I5298" s="202">
        <f>SUM(I5299:I5301)</f>
        <v>0</v>
      </c>
      <c r="J5298" s="205">
        <f>SUM(J5299:J5301)</f>
        <v>0</v>
      </c>
      <c r="K5298" s="206">
        <f t="shared" si="4172"/>
        <v>0</v>
      </c>
      <c r="L5298" s="202">
        <f>SUM(L5299:L5301)</f>
        <v>0</v>
      </c>
      <c r="M5298" s="205">
        <f>SUM(M5299:M5301)</f>
        <v>0</v>
      </c>
      <c r="N5298" s="207">
        <f>SUM(N5299:N5301)</f>
        <v>0</v>
      </c>
      <c r="O5298" s="202">
        <f>SUM(O5299:O5301)</f>
        <v>0</v>
      </c>
      <c r="P5298" s="207">
        <f>SUM(P5299:P5301)</f>
        <v>0</v>
      </c>
      <c r="Q5298" s="208">
        <f t="shared" si="4173"/>
        <v>0</v>
      </c>
      <c r="R5298" s="209">
        <f>SUM(R5299:R5301)</f>
        <v>0</v>
      </c>
      <c r="S5298" s="209">
        <f>SUM(S5299:S5301)</f>
        <v>0</v>
      </c>
      <c r="T5298" s="210">
        <f t="shared" si="4184"/>
        <v>0</v>
      </c>
      <c r="U5298" s="91"/>
      <c r="V5298" s="202">
        <f>SUM(V5299:V5301)</f>
        <v>0</v>
      </c>
      <c r="W5298" s="207">
        <f>SUM(W5299:W5301)</f>
        <v>0</v>
      </c>
      <c r="X5298" s="208">
        <f t="shared" si="4174"/>
        <v>0</v>
      </c>
      <c r="Y5298" s="209">
        <f>SUM(Y5299:Y5301)</f>
        <v>0</v>
      </c>
      <c r="Z5298" s="209">
        <f>SUM(Z5299:Z5301)</f>
        <v>0</v>
      </c>
      <c r="AA5298" s="210">
        <f t="shared" si="4185"/>
        <v>0</v>
      </c>
      <c r="AB5298" s="91"/>
      <c r="AC5298" s="202">
        <f>SUM(AC5299:AC5301)</f>
        <v>0</v>
      </c>
      <c r="AD5298" s="207">
        <f>SUM(AD5299:AD5301)</f>
        <v>0</v>
      </c>
      <c r="AE5298" s="208">
        <f t="shared" si="4175"/>
        <v>0</v>
      </c>
      <c r="AF5298" s="209">
        <f>SUM(AF5299:AF5301)</f>
        <v>0</v>
      </c>
      <c r="AG5298" s="209">
        <f>SUM(AG5299:AG5301)</f>
        <v>0</v>
      </c>
      <c r="AH5298" s="210">
        <f t="shared" si="4186"/>
        <v>0</v>
      </c>
      <c r="AJ5298" s="203">
        <f t="shared" ref="AJ5298:AU5298" si="4207">SUM(AJ5299:AJ5301)</f>
        <v>0</v>
      </c>
      <c r="AK5298" s="205">
        <f t="shared" si="4207"/>
        <v>0</v>
      </c>
      <c r="AL5298" s="207">
        <f t="shared" si="4207"/>
        <v>0</v>
      </c>
      <c r="AM5298" s="205">
        <f t="shared" si="4207"/>
        <v>0</v>
      </c>
      <c r="AN5298" s="207">
        <f t="shared" si="4207"/>
        <v>0</v>
      </c>
      <c r="AO5298" s="205">
        <f t="shared" si="4207"/>
        <v>0</v>
      </c>
      <c r="AP5298" s="207">
        <f t="shared" si="4207"/>
        <v>0</v>
      </c>
      <c r="AQ5298" s="205">
        <f t="shared" si="4207"/>
        <v>0</v>
      </c>
      <c r="AR5298" s="207">
        <f t="shared" si="4207"/>
        <v>0</v>
      </c>
      <c r="AS5298" s="205">
        <f t="shared" si="4207"/>
        <v>0</v>
      </c>
      <c r="AT5298" s="207">
        <f t="shared" si="4207"/>
        <v>0</v>
      </c>
      <c r="AU5298" s="205">
        <f t="shared" si="4207"/>
        <v>0</v>
      </c>
      <c r="AV5298" s="205">
        <f t="shared" si="4176"/>
        <v>0</v>
      </c>
      <c r="AW5298" s="211">
        <f t="shared" si="4177"/>
        <v>0</v>
      </c>
      <c r="AY5298" s="205">
        <f t="shared" si="4178"/>
        <v>0</v>
      </c>
      <c r="AZ5298" s="205">
        <f t="shared" si="4179"/>
        <v>0</v>
      </c>
      <c r="BA5298" s="205">
        <f t="shared" si="4180"/>
        <v>0</v>
      </c>
      <c r="BB5298" s="205">
        <f t="shared" si="4181"/>
        <v>0</v>
      </c>
      <c r="BC5298" s="205">
        <f t="shared" si="4182"/>
        <v>0</v>
      </c>
      <c r="BD5298" s="205">
        <f t="shared" si="4183"/>
        <v>0</v>
      </c>
    </row>
    <row r="5299" spans="2:56" x14ac:dyDescent="0.3">
      <c r="B5299" s="201" t="s">
        <v>216</v>
      </c>
      <c r="C5299" s="255"/>
      <c r="D5299" s="256"/>
      <c r="E5299" s="182">
        <f t="shared" si="4170"/>
        <v>0</v>
      </c>
      <c r="F5299" s="255"/>
      <c r="G5299" s="256"/>
      <c r="H5299" s="182">
        <f t="shared" si="4171"/>
        <v>0</v>
      </c>
      <c r="I5299" s="255"/>
      <c r="J5299" s="257"/>
      <c r="K5299" s="184">
        <f t="shared" si="4172"/>
        <v>0</v>
      </c>
      <c r="L5299" s="255"/>
      <c r="M5299" s="257"/>
      <c r="N5299" s="258"/>
      <c r="O5299" s="255"/>
      <c r="P5299" s="258"/>
      <c r="Q5299" s="177">
        <f t="shared" si="4173"/>
        <v>0</v>
      </c>
      <c r="R5299" s="258"/>
      <c r="S5299" s="258"/>
      <c r="T5299" s="178">
        <f t="shared" si="4184"/>
        <v>0</v>
      </c>
      <c r="U5299" s="157"/>
      <c r="V5299" s="255"/>
      <c r="W5299" s="258"/>
      <c r="X5299" s="177">
        <f t="shared" si="4174"/>
        <v>0</v>
      </c>
      <c r="Y5299" s="258"/>
      <c r="Z5299" s="258"/>
      <c r="AA5299" s="178">
        <f t="shared" si="4185"/>
        <v>0</v>
      </c>
      <c r="AB5299" s="157"/>
      <c r="AC5299" s="255"/>
      <c r="AD5299" s="258"/>
      <c r="AE5299" s="177">
        <f t="shared" si="4175"/>
        <v>0</v>
      </c>
      <c r="AF5299" s="258"/>
      <c r="AG5299" s="258"/>
      <c r="AH5299" s="178">
        <f t="shared" si="4186"/>
        <v>0</v>
      </c>
      <c r="AJ5299" s="252"/>
      <c r="AK5299" s="253"/>
      <c r="AL5299" s="254"/>
      <c r="AM5299" s="253"/>
      <c r="AN5299" s="254"/>
      <c r="AO5299" s="253"/>
      <c r="AP5299" s="254"/>
      <c r="AQ5299" s="253"/>
      <c r="AR5299" s="254"/>
      <c r="AS5299" s="253"/>
      <c r="AT5299" s="254"/>
      <c r="AU5299" s="253"/>
      <c r="AV5299" s="163">
        <f t="shared" si="4176"/>
        <v>0</v>
      </c>
      <c r="AW5299" s="93">
        <f t="shared" si="4177"/>
        <v>0</v>
      </c>
      <c r="AY5299" s="163">
        <f t="shared" si="4178"/>
        <v>0</v>
      </c>
      <c r="AZ5299" s="163">
        <f t="shared" si="4179"/>
        <v>0</v>
      </c>
      <c r="BA5299" s="163">
        <f t="shared" si="4180"/>
        <v>0</v>
      </c>
      <c r="BB5299" s="163">
        <f t="shared" si="4181"/>
        <v>0</v>
      </c>
      <c r="BC5299" s="163">
        <f t="shared" si="4182"/>
        <v>0</v>
      </c>
      <c r="BD5299" s="163">
        <f t="shared" si="4183"/>
        <v>0</v>
      </c>
    </row>
    <row r="5300" spans="2:56" x14ac:dyDescent="0.3">
      <c r="B5300" s="201" t="s">
        <v>217</v>
      </c>
      <c r="C5300" s="255"/>
      <c r="D5300" s="256"/>
      <c r="E5300" s="182">
        <f t="shared" si="4170"/>
        <v>0</v>
      </c>
      <c r="F5300" s="255"/>
      <c r="G5300" s="256"/>
      <c r="H5300" s="182">
        <f t="shared" si="4171"/>
        <v>0</v>
      </c>
      <c r="I5300" s="255"/>
      <c r="J5300" s="257"/>
      <c r="K5300" s="184">
        <f t="shared" si="4172"/>
        <v>0</v>
      </c>
      <c r="L5300" s="255"/>
      <c r="M5300" s="257"/>
      <c r="N5300" s="258"/>
      <c r="O5300" s="255"/>
      <c r="P5300" s="258"/>
      <c r="Q5300" s="177">
        <f t="shared" si="4173"/>
        <v>0</v>
      </c>
      <c r="R5300" s="258"/>
      <c r="S5300" s="258"/>
      <c r="T5300" s="178">
        <f t="shared" si="4184"/>
        <v>0</v>
      </c>
      <c r="U5300" s="157"/>
      <c r="V5300" s="255"/>
      <c r="W5300" s="258"/>
      <c r="X5300" s="177">
        <f t="shared" si="4174"/>
        <v>0</v>
      </c>
      <c r="Y5300" s="258"/>
      <c r="Z5300" s="258"/>
      <c r="AA5300" s="178">
        <f t="shared" si="4185"/>
        <v>0</v>
      </c>
      <c r="AB5300" s="157"/>
      <c r="AC5300" s="255"/>
      <c r="AD5300" s="258"/>
      <c r="AE5300" s="177">
        <f t="shared" si="4175"/>
        <v>0</v>
      </c>
      <c r="AF5300" s="258"/>
      <c r="AG5300" s="258"/>
      <c r="AH5300" s="178">
        <f t="shared" si="4186"/>
        <v>0</v>
      </c>
      <c r="AJ5300" s="252"/>
      <c r="AK5300" s="253"/>
      <c r="AL5300" s="254"/>
      <c r="AM5300" s="253"/>
      <c r="AN5300" s="254"/>
      <c r="AO5300" s="253"/>
      <c r="AP5300" s="254"/>
      <c r="AQ5300" s="253"/>
      <c r="AR5300" s="254"/>
      <c r="AS5300" s="253"/>
      <c r="AT5300" s="254"/>
      <c r="AU5300" s="253"/>
      <c r="AV5300" s="163">
        <f t="shared" si="4176"/>
        <v>0</v>
      </c>
      <c r="AW5300" s="93">
        <f t="shared" si="4177"/>
        <v>0</v>
      </c>
      <c r="AY5300" s="163">
        <f t="shared" si="4178"/>
        <v>0</v>
      </c>
      <c r="AZ5300" s="163">
        <f t="shared" si="4179"/>
        <v>0</v>
      </c>
      <c r="BA5300" s="163">
        <f t="shared" si="4180"/>
        <v>0</v>
      </c>
      <c r="BB5300" s="163">
        <f t="shared" si="4181"/>
        <v>0</v>
      </c>
      <c r="BC5300" s="163">
        <f t="shared" si="4182"/>
        <v>0</v>
      </c>
      <c r="BD5300" s="163">
        <f t="shared" si="4183"/>
        <v>0</v>
      </c>
    </row>
    <row r="5301" spans="2:56" x14ac:dyDescent="0.3">
      <c r="B5301" s="201" t="s">
        <v>218</v>
      </c>
      <c r="C5301" s="255"/>
      <c r="D5301" s="256"/>
      <c r="E5301" s="182">
        <f t="shared" si="4170"/>
        <v>0</v>
      </c>
      <c r="F5301" s="255"/>
      <c r="G5301" s="256"/>
      <c r="H5301" s="182">
        <f t="shared" si="4171"/>
        <v>0</v>
      </c>
      <c r="I5301" s="255"/>
      <c r="J5301" s="257"/>
      <c r="K5301" s="184">
        <f t="shared" si="4172"/>
        <v>0</v>
      </c>
      <c r="L5301" s="255"/>
      <c r="M5301" s="257"/>
      <c r="N5301" s="258"/>
      <c r="O5301" s="255"/>
      <c r="P5301" s="258"/>
      <c r="Q5301" s="177">
        <f t="shared" si="4173"/>
        <v>0</v>
      </c>
      <c r="R5301" s="258"/>
      <c r="S5301" s="258"/>
      <c r="T5301" s="178">
        <f t="shared" si="4184"/>
        <v>0</v>
      </c>
      <c r="U5301" s="157"/>
      <c r="V5301" s="255"/>
      <c r="W5301" s="258"/>
      <c r="X5301" s="177">
        <f t="shared" si="4174"/>
        <v>0</v>
      </c>
      <c r="Y5301" s="258"/>
      <c r="Z5301" s="258"/>
      <c r="AA5301" s="178">
        <f t="shared" si="4185"/>
        <v>0</v>
      </c>
      <c r="AB5301" s="157"/>
      <c r="AC5301" s="255"/>
      <c r="AD5301" s="258"/>
      <c r="AE5301" s="177">
        <f t="shared" si="4175"/>
        <v>0</v>
      </c>
      <c r="AF5301" s="258"/>
      <c r="AG5301" s="258"/>
      <c r="AH5301" s="178">
        <f t="shared" si="4186"/>
        <v>0</v>
      </c>
      <c r="AJ5301" s="252"/>
      <c r="AK5301" s="253"/>
      <c r="AL5301" s="254"/>
      <c r="AM5301" s="253"/>
      <c r="AN5301" s="254"/>
      <c r="AO5301" s="253"/>
      <c r="AP5301" s="254"/>
      <c r="AQ5301" s="253"/>
      <c r="AR5301" s="254"/>
      <c r="AS5301" s="253"/>
      <c r="AT5301" s="254"/>
      <c r="AU5301" s="253"/>
      <c r="AV5301" s="163">
        <f t="shared" si="4176"/>
        <v>0</v>
      </c>
      <c r="AW5301" s="93">
        <f t="shared" si="4177"/>
        <v>0</v>
      </c>
      <c r="AY5301" s="163">
        <f t="shared" si="4178"/>
        <v>0</v>
      </c>
      <c r="AZ5301" s="163">
        <f t="shared" si="4179"/>
        <v>0</v>
      </c>
      <c r="BA5301" s="163">
        <f t="shared" si="4180"/>
        <v>0</v>
      </c>
      <c r="BB5301" s="163">
        <f t="shared" si="4181"/>
        <v>0</v>
      </c>
      <c r="BC5301" s="163">
        <f t="shared" si="4182"/>
        <v>0</v>
      </c>
      <c r="BD5301" s="163">
        <f t="shared" si="4183"/>
        <v>0</v>
      </c>
    </row>
    <row r="5302" spans="2:56" x14ac:dyDescent="0.3">
      <c r="B5302" s="179" t="s">
        <v>219</v>
      </c>
      <c r="C5302" s="202">
        <f>SUM(C5303:C5309)</f>
        <v>0</v>
      </c>
      <c r="D5302" s="203">
        <f>SUM(D5303:D5309)</f>
        <v>0</v>
      </c>
      <c r="E5302" s="204">
        <f t="shared" si="4170"/>
        <v>0</v>
      </c>
      <c r="F5302" s="202">
        <f>SUM(F5303:F5309)</f>
        <v>0</v>
      </c>
      <c r="G5302" s="203">
        <f>SUM(G5303:G5309)</f>
        <v>0</v>
      </c>
      <c r="H5302" s="204">
        <f t="shared" si="4171"/>
        <v>0</v>
      </c>
      <c r="I5302" s="202">
        <f>SUM(I5303:I5309)</f>
        <v>0</v>
      </c>
      <c r="J5302" s="205">
        <f>SUM(J5303:J5309)</f>
        <v>0</v>
      </c>
      <c r="K5302" s="206">
        <f t="shared" si="4172"/>
        <v>0</v>
      </c>
      <c r="L5302" s="202">
        <f>SUM(L5303:L5309)</f>
        <v>0</v>
      </c>
      <c r="M5302" s="205">
        <f>SUM(M5303:M5309)</f>
        <v>0</v>
      </c>
      <c r="N5302" s="207">
        <f>SUM(N5303:N5309)</f>
        <v>0</v>
      </c>
      <c r="O5302" s="202">
        <f>SUM(O5303:O5309)</f>
        <v>0</v>
      </c>
      <c r="P5302" s="207">
        <f>SUM(P5303:P5309)</f>
        <v>0</v>
      </c>
      <c r="Q5302" s="208">
        <f t="shared" si="4173"/>
        <v>0</v>
      </c>
      <c r="R5302" s="209">
        <f>SUM(R5303:R5309)</f>
        <v>0</v>
      </c>
      <c r="S5302" s="209">
        <f>SUM(S5303:S5309)</f>
        <v>0</v>
      </c>
      <c r="T5302" s="210">
        <f t="shared" si="4184"/>
        <v>0</v>
      </c>
      <c r="U5302" s="91"/>
      <c r="V5302" s="202">
        <f>SUM(V5303:V5309)</f>
        <v>0</v>
      </c>
      <c r="W5302" s="207">
        <f>SUM(W5303:W5309)</f>
        <v>0</v>
      </c>
      <c r="X5302" s="208">
        <f t="shared" si="4174"/>
        <v>0</v>
      </c>
      <c r="Y5302" s="209">
        <f>SUM(Y5303:Y5309)</f>
        <v>0</v>
      </c>
      <c r="Z5302" s="209">
        <f>SUM(Z5303:Z5309)</f>
        <v>0</v>
      </c>
      <c r="AA5302" s="210">
        <f t="shared" si="4185"/>
        <v>0</v>
      </c>
      <c r="AB5302" s="91"/>
      <c r="AC5302" s="202">
        <f>SUM(AC5303:AC5309)</f>
        <v>0</v>
      </c>
      <c r="AD5302" s="207">
        <f>SUM(AD5303:AD5309)</f>
        <v>0</v>
      </c>
      <c r="AE5302" s="208">
        <f t="shared" si="4175"/>
        <v>0</v>
      </c>
      <c r="AF5302" s="209">
        <f>SUM(AF5303:AF5309)</f>
        <v>0</v>
      </c>
      <c r="AG5302" s="209">
        <f>SUM(AG5303:AG5309)</f>
        <v>0</v>
      </c>
      <c r="AH5302" s="210">
        <f t="shared" si="4186"/>
        <v>0</v>
      </c>
      <c r="AJ5302" s="203">
        <f t="shared" ref="AJ5302:AU5302" si="4208">SUM(AJ5303:AJ5309)</f>
        <v>0</v>
      </c>
      <c r="AK5302" s="205">
        <f t="shared" si="4208"/>
        <v>0</v>
      </c>
      <c r="AL5302" s="207">
        <f t="shared" si="4208"/>
        <v>0</v>
      </c>
      <c r="AM5302" s="205">
        <f t="shared" si="4208"/>
        <v>0</v>
      </c>
      <c r="AN5302" s="207">
        <f t="shared" si="4208"/>
        <v>0</v>
      </c>
      <c r="AO5302" s="205">
        <f t="shared" si="4208"/>
        <v>0</v>
      </c>
      <c r="AP5302" s="207">
        <f t="shared" si="4208"/>
        <v>0</v>
      </c>
      <c r="AQ5302" s="205">
        <f t="shared" si="4208"/>
        <v>0</v>
      </c>
      <c r="AR5302" s="207">
        <f t="shared" si="4208"/>
        <v>0</v>
      </c>
      <c r="AS5302" s="205">
        <f t="shared" si="4208"/>
        <v>0</v>
      </c>
      <c r="AT5302" s="207">
        <f t="shared" si="4208"/>
        <v>0</v>
      </c>
      <c r="AU5302" s="205">
        <f t="shared" si="4208"/>
        <v>0</v>
      </c>
      <c r="AV5302" s="205">
        <f t="shared" si="4176"/>
        <v>0</v>
      </c>
      <c r="AW5302" s="211">
        <f t="shared" si="4177"/>
        <v>0</v>
      </c>
      <c r="AY5302" s="205">
        <f t="shared" si="4178"/>
        <v>0</v>
      </c>
      <c r="AZ5302" s="205">
        <f t="shared" si="4179"/>
        <v>0</v>
      </c>
      <c r="BA5302" s="205">
        <f t="shared" si="4180"/>
        <v>0</v>
      </c>
      <c r="BB5302" s="205">
        <f t="shared" si="4181"/>
        <v>0</v>
      </c>
      <c r="BC5302" s="205">
        <f t="shared" si="4182"/>
        <v>0</v>
      </c>
      <c r="BD5302" s="205">
        <f t="shared" si="4183"/>
        <v>0</v>
      </c>
    </row>
    <row r="5303" spans="2:56" x14ac:dyDescent="0.3">
      <c r="B5303" s="201" t="s">
        <v>220</v>
      </c>
      <c r="C5303" s="255"/>
      <c r="D5303" s="256"/>
      <c r="E5303" s="182">
        <f t="shared" si="4170"/>
        <v>0</v>
      </c>
      <c r="F5303" s="255"/>
      <c r="G5303" s="256"/>
      <c r="H5303" s="182">
        <f t="shared" si="4171"/>
        <v>0</v>
      </c>
      <c r="I5303" s="255"/>
      <c r="J5303" s="257"/>
      <c r="K5303" s="184">
        <f t="shared" si="4172"/>
        <v>0</v>
      </c>
      <c r="L5303" s="255"/>
      <c r="M5303" s="257"/>
      <c r="N5303" s="258"/>
      <c r="O5303" s="255"/>
      <c r="P5303" s="258"/>
      <c r="Q5303" s="177">
        <f t="shared" si="4173"/>
        <v>0</v>
      </c>
      <c r="R5303" s="258"/>
      <c r="S5303" s="258"/>
      <c r="T5303" s="178">
        <f t="shared" si="4184"/>
        <v>0</v>
      </c>
      <c r="U5303" s="157"/>
      <c r="V5303" s="255"/>
      <c r="W5303" s="258"/>
      <c r="X5303" s="177">
        <f t="shared" si="4174"/>
        <v>0</v>
      </c>
      <c r="Y5303" s="258"/>
      <c r="Z5303" s="258"/>
      <c r="AA5303" s="178">
        <f t="shared" si="4185"/>
        <v>0</v>
      </c>
      <c r="AB5303" s="157"/>
      <c r="AC5303" s="255"/>
      <c r="AD5303" s="258"/>
      <c r="AE5303" s="177">
        <f t="shared" si="4175"/>
        <v>0</v>
      </c>
      <c r="AF5303" s="258"/>
      <c r="AG5303" s="258"/>
      <c r="AH5303" s="178">
        <f t="shared" si="4186"/>
        <v>0</v>
      </c>
      <c r="AJ5303" s="252"/>
      <c r="AK5303" s="253"/>
      <c r="AL5303" s="254"/>
      <c r="AM5303" s="253"/>
      <c r="AN5303" s="254"/>
      <c r="AO5303" s="253"/>
      <c r="AP5303" s="254"/>
      <c r="AQ5303" s="253"/>
      <c r="AR5303" s="254"/>
      <c r="AS5303" s="253"/>
      <c r="AT5303" s="254"/>
      <c r="AU5303" s="253"/>
      <c r="AV5303" s="163">
        <f t="shared" si="4176"/>
        <v>0</v>
      </c>
      <c r="AW5303" s="93">
        <f t="shared" si="4177"/>
        <v>0</v>
      </c>
      <c r="AY5303" s="163">
        <f t="shared" si="4178"/>
        <v>0</v>
      </c>
      <c r="AZ5303" s="163">
        <f t="shared" si="4179"/>
        <v>0</v>
      </c>
      <c r="BA5303" s="163">
        <f t="shared" si="4180"/>
        <v>0</v>
      </c>
      <c r="BB5303" s="163">
        <f t="shared" si="4181"/>
        <v>0</v>
      </c>
      <c r="BC5303" s="163">
        <f t="shared" si="4182"/>
        <v>0</v>
      </c>
      <c r="BD5303" s="163">
        <f t="shared" si="4183"/>
        <v>0</v>
      </c>
    </row>
    <row r="5304" spans="2:56" x14ac:dyDescent="0.3">
      <c r="B5304" s="201" t="s">
        <v>221</v>
      </c>
      <c r="C5304" s="255"/>
      <c r="D5304" s="256"/>
      <c r="E5304" s="182">
        <f t="shared" si="4170"/>
        <v>0</v>
      </c>
      <c r="F5304" s="255"/>
      <c r="G5304" s="256"/>
      <c r="H5304" s="182">
        <f t="shared" si="4171"/>
        <v>0</v>
      </c>
      <c r="I5304" s="255"/>
      <c r="J5304" s="257"/>
      <c r="K5304" s="184">
        <f t="shared" si="4172"/>
        <v>0</v>
      </c>
      <c r="L5304" s="255"/>
      <c r="M5304" s="257"/>
      <c r="N5304" s="258"/>
      <c r="O5304" s="255"/>
      <c r="P5304" s="258"/>
      <c r="Q5304" s="177">
        <f t="shared" si="4173"/>
        <v>0</v>
      </c>
      <c r="R5304" s="258"/>
      <c r="S5304" s="258"/>
      <c r="T5304" s="178">
        <f t="shared" si="4184"/>
        <v>0</v>
      </c>
      <c r="U5304" s="157"/>
      <c r="V5304" s="255"/>
      <c r="W5304" s="258"/>
      <c r="X5304" s="177">
        <f t="shared" si="4174"/>
        <v>0</v>
      </c>
      <c r="Y5304" s="258"/>
      <c r="Z5304" s="258"/>
      <c r="AA5304" s="178">
        <f t="shared" si="4185"/>
        <v>0</v>
      </c>
      <c r="AB5304" s="157"/>
      <c r="AC5304" s="255"/>
      <c r="AD5304" s="258"/>
      <c r="AE5304" s="177">
        <f t="shared" si="4175"/>
        <v>0</v>
      </c>
      <c r="AF5304" s="258"/>
      <c r="AG5304" s="258"/>
      <c r="AH5304" s="178">
        <f t="shared" si="4186"/>
        <v>0</v>
      </c>
      <c r="AJ5304" s="252"/>
      <c r="AK5304" s="253"/>
      <c r="AL5304" s="254"/>
      <c r="AM5304" s="253"/>
      <c r="AN5304" s="254"/>
      <c r="AO5304" s="253"/>
      <c r="AP5304" s="254"/>
      <c r="AQ5304" s="253"/>
      <c r="AR5304" s="254"/>
      <c r="AS5304" s="253"/>
      <c r="AT5304" s="254"/>
      <c r="AU5304" s="253"/>
      <c r="AV5304" s="163">
        <f t="shared" si="4176"/>
        <v>0</v>
      </c>
      <c r="AW5304" s="93">
        <f t="shared" si="4177"/>
        <v>0</v>
      </c>
      <c r="AY5304" s="163">
        <f t="shared" si="4178"/>
        <v>0</v>
      </c>
      <c r="AZ5304" s="163">
        <f t="shared" si="4179"/>
        <v>0</v>
      </c>
      <c r="BA5304" s="163">
        <f t="shared" si="4180"/>
        <v>0</v>
      </c>
      <c r="BB5304" s="163">
        <f t="shared" si="4181"/>
        <v>0</v>
      </c>
      <c r="BC5304" s="163">
        <f t="shared" si="4182"/>
        <v>0</v>
      </c>
      <c r="BD5304" s="163">
        <f t="shared" si="4183"/>
        <v>0</v>
      </c>
    </row>
    <row r="5305" spans="2:56" x14ac:dyDescent="0.3">
      <c r="B5305" s="201" t="s">
        <v>222</v>
      </c>
      <c r="C5305" s="255"/>
      <c r="D5305" s="256"/>
      <c r="E5305" s="182">
        <f t="shared" si="4170"/>
        <v>0</v>
      </c>
      <c r="F5305" s="255"/>
      <c r="G5305" s="256"/>
      <c r="H5305" s="182">
        <f t="shared" si="4171"/>
        <v>0</v>
      </c>
      <c r="I5305" s="255"/>
      <c r="J5305" s="257"/>
      <c r="K5305" s="184">
        <f t="shared" si="4172"/>
        <v>0</v>
      </c>
      <c r="L5305" s="255"/>
      <c r="M5305" s="257"/>
      <c r="N5305" s="258"/>
      <c r="O5305" s="255"/>
      <c r="P5305" s="258"/>
      <c r="Q5305" s="177">
        <f t="shared" si="4173"/>
        <v>0</v>
      </c>
      <c r="R5305" s="258"/>
      <c r="S5305" s="258"/>
      <c r="T5305" s="178">
        <f t="shared" si="4184"/>
        <v>0</v>
      </c>
      <c r="U5305" s="157"/>
      <c r="V5305" s="255"/>
      <c r="W5305" s="258"/>
      <c r="X5305" s="177">
        <f t="shared" si="4174"/>
        <v>0</v>
      </c>
      <c r="Y5305" s="258"/>
      <c r="Z5305" s="258"/>
      <c r="AA5305" s="178">
        <f t="shared" si="4185"/>
        <v>0</v>
      </c>
      <c r="AB5305" s="157"/>
      <c r="AC5305" s="255"/>
      <c r="AD5305" s="258"/>
      <c r="AE5305" s="177">
        <f t="shared" si="4175"/>
        <v>0</v>
      </c>
      <c r="AF5305" s="258"/>
      <c r="AG5305" s="258"/>
      <c r="AH5305" s="178">
        <f t="shared" si="4186"/>
        <v>0</v>
      </c>
      <c r="AJ5305" s="252"/>
      <c r="AK5305" s="253"/>
      <c r="AL5305" s="254"/>
      <c r="AM5305" s="253"/>
      <c r="AN5305" s="254"/>
      <c r="AO5305" s="253"/>
      <c r="AP5305" s="254"/>
      <c r="AQ5305" s="253"/>
      <c r="AR5305" s="254"/>
      <c r="AS5305" s="253"/>
      <c r="AT5305" s="254"/>
      <c r="AU5305" s="253"/>
      <c r="AV5305" s="163">
        <f t="shared" si="4176"/>
        <v>0</v>
      </c>
      <c r="AW5305" s="93">
        <f t="shared" si="4177"/>
        <v>0</v>
      </c>
      <c r="AY5305" s="163">
        <f t="shared" si="4178"/>
        <v>0</v>
      </c>
      <c r="AZ5305" s="163">
        <f t="shared" si="4179"/>
        <v>0</v>
      </c>
      <c r="BA5305" s="163">
        <f t="shared" si="4180"/>
        <v>0</v>
      </c>
      <c r="BB5305" s="163">
        <f t="shared" si="4181"/>
        <v>0</v>
      </c>
      <c r="BC5305" s="163">
        <f t="shared" si="4182"/>
        <v>0</v>
      </c>
      <c r="BD5305" s="163">
        <f t="shared" si="4183"/>
        <v>0</v>
      </c>
    </row>
    <row r="5306" spans="2:56" x14ac:dyDescent="0.3">
      <c r="B5306" s="201" t="s">
        <v>223</v>
      </c>
      <c r="C5306" s="255"/>
      <c r="D5306" s="256"/>
      <c r="E5306" s="182">
        <f t="shared" si="4170"/>
        <v>0</v>
      </c>
      <c r="F5306" s="255"/>
      <c r="G5306" s="256"/>
      <c r="H5306" s="182">
        <f t="shared" si="4171"/>
        <v>0</v>
      </c>
      <c r="I5306" s="255"/>
      <c r="J5306" s="257"/>
      <c r="K5306" s="184">
        <f t="shared" si="4172"/>
        <v>0</v>
      </c>
      <c r="L5306" s="255"/>
      <c r="M5306" s="257"/>
      <c r="N5306" s="258"/>
      <c r="O5306" s="255"/>
      <c r="P5306" s="258"/>
      <c r="Q5306" s="177">
        <f t="shared" si="4173"/>
        <v>0</v>
      </c>
      <c r="R5306" s="258"/>
      <c r="S5306" s="258"/>
      <c r="T5306" s="178">
        <f t="shared" si="4184"/>
        <v>0</v>
      </c>
      <c r="U5306" s="157"/>
      <c r="V5306" s="255"/>
      <c r="W5306" s="258"/>
      <c r="X5306" s="177">
        <f t="shared" si="4174"/>
        <v>0</v>
      </c>
      <c r="Y5306" s="258"/>
      <c r="Z5306" s="258"/>
      <c r="AA5306" s="178">
        <f t="shared" si="4185"/>
        <v>0</v>
      </c>
      <c r="AB5306" s="157"/>
      <c r="AC5306" s="255"/>
      <c r="AD5306" s="258"/>
      <c r="AE5306" s="177">
        <f t="shared" si="4175"/>
        <v>0</v>
      </c>
      <c r="AF5306" s="258"/>
      <c r="AG5306" s="258"/>
      <c r="AH5306" s="178">
        <f t="shared" si="4186"/>
        <v>0</v>
      </c>
      <c r="AJ5306" s="252"/>
      <c r="AK5306" s="253"/>
      <c r="AL5306" s="254"/>
      <c r="AM5306" s="253"/>
      <c r="AN5306" s="254"/>
      <c r="AO5306" s="253"/>
      <c r="AP5306" s="254"/>
      <c r="AQ5306" s="253"/>
      <c r="AR5306" s="254"/>
      <c r="AS5306" s="253"/>
      <c r="AT5306" s="254"/>
      <c r="AU5306" s="253"/>
      <c r="AV5306" s="163">
        <f t="shared" si="4176"/>
        <v>0</v>
      </c>
      <c r="AW5306" s="93">
        <f t="shared" si="4177"/>
        <v>0</v>
      </c>
      <c r="AY5306" s="163">
        <f t="shared" si="4178"/>
        <v>0</v>
      </c>
      <c r="AZ5306" s="163">
        <f t="shared" si="4179"/>
        <v>0</v>
      </c>
      <c r="BA5306" s="163">
        <f t="shared" si="4180"/>
        <v>0</v>
      </c>
      <c r="BB5306" s="163">
        <f t="shared" si="4181"/>
        <v>0</v>
      </c>
      <c r="BC5306" s="163">
        <f t="shared" si="4182"/>
        <v>0</v>
      </c>
      <c r="BD5306" s="163">
        <f t="shared" si="4183"/>
        <v>0</v>
      </c>
    </row>
    <row r="5307" spans="2:56" x14ac:dyDescent="0.3">
      <c r="B5307" s="201" t="s">
        <v>224</v>
      </c>
      <c r="C5307" s="255"/>
      <c r="D5307" s="256"/>
      <c r="E5307" s="182">
        <f t="shared" si="4170"/>
        <v>0</v>
      </c>
      <c r="F5307" s="255"/>
      <c r="G5307" s="256"/>
      <c r="H5307" s="182">
        <f t="shared" si="4171"/>
        <v>0</v>
      </c>
      <c r="I5307" s="255"/>
      <c r="J5307" s="257"/>
      <c r="K5307" s="184">
        <f t="shared" si="4172"/>
        <v>0</v>
      </c>
      <c r="L5307" s="255"/>
      <c r="M5307" s="257"/>
      <c r="N5307" s="258"/>
      <c r="O5307" s="255"/>
      <c r="P5307" s="258"/>
      <c r="Q5307" s="177">
        <f t="shared" si="4173"/>
        <v>0</v>
      </c>
      <c r="R5307" s="258"/>
      <c r="S5307" s="258"/>
      <c r="T5307" s="178">
        <f t="shared" si="4184"/>
        <v>0</v>
      </c>
      <c r="U5307" s="157"/>
      <c r="V5307" s="255"/>
      <c r="W5307" s="258"/>
      <c r="X5307" s="177">
        <f t="shared" si="4174"/>
        <v>0</v>
      </c>
      <c r="Y5307" s="258"/>
      <c r="Z5307" s="258"/>
      <c r="AA5307" s="178">
        <f t="shared" si="4185"/>
        <v>0</v>
      </c>
      <c r="AB5307" s="157"/>
      <c r="AC5307" s="255"/>
      <c r="AD5307" s="258"/>
      <c r="AE5307" s="177">
        <f t="shared" si="4175"/>
        <v>0</v>
      </c>
      <c r="AF5307" s="258"/>
      <c r="AG5307" s="258"/>
      <c r="AH5307" s="178">
        <f t="shared" si="4186"/>
        <v>0</v>
      </c>
      <c r="AJ5307" s="252"/>
      <c r="AK5307" s="253"/>
      <c r="AL5307" s="254"/>
      <c r="AM5307" s="253"/>
      <c r="AN5307" s="254"/>
      <c r="AO5307" s="253"/>
      <c r="AP5307" s="254"/>
      <c r="AQ5307" s="253"/>
      <c r="AR5307" s="254"/>
      <c r="AS5307" s="253"/>
      <c r="AT5307" s="254"/>
      <c r="AU5307" s="253"/>
      <c r="AV5307" s="163">
        <f t="shared" si="4176"/>
        <v>0</v>
      </c>
      <c r="AW5307" s="93">
        <f t="shared" si="4177"/>
        <v>0</v>
      </c>
      <c r="AY5307" s="163">
        <f t="shared" si="4178"/>
        <v>0</v>
      </c>
      <c r="AZ5307" s="163">
        <f t="shared" si="4179"/>
        <v>0</v>
      </c>
      <c r="BA5307" s="163">
        <f t="shared" si="4180"/>
        <v>0</v>
      </c>
      <c r="BB5307" s="163">
        <f t="shared" si="4181"/>
        <v>0</v>
      </c>
      <c r="BC5307" s="163">
        <f t="shared" si="4182"/>
        <v>0</v>
      </c>
      <c r="BD5307" s="163">
        <f t="shared" si="4183"/>
        <v>0</v>
      </c>
    </row>
    <row r="5308" spans="2:56" x14ac:dyDescent="0.3">
      <c r="B5308" s="201" t="s">
        <v>225</v>
      </c>
      <c r="C5308" s="255"/>
      <c r="D5308" s="256"/>
      <c r="E5308" s="182">
        <f t="shared" si="4170"/>
        <v>0</v>
      </c>
      <c r="F5308" s="255"/>
      <c r="G5308" s="256"/>
      <c r="H5308" s="182">
        <f t="shared" si="4171"/>
        <v>0</v>
      </c>
      <c r="I5308" s="255"/>
      <c r="J5308" s="257"/>
      <c r="K5308" s="184">
        <f t="shared" si="4172"/>
        <v>0</v>
      </c>
      <c r="L5308" s="255"/>
      <c r="M5308" s="257"/>
      <c r="N5308" s="258"/>
      <c r="O5308" s="255"/>
      <c r="P5308" s="258"/>
      <c r="Q5308" s="177">
        <f t="shared" si="4173"/>
        <v>0</v>
      </c>
      <c r="R5308" s="258"/>
      <c r="S5308" s="258"/>
      <c r="T5308" s="178">
        <f t="shared" si="4184"/>
        <v>0</v>
      </c>
      <c r="U5308" s="157"/>
      <c r="V5308" s="255"/>
      <c r="W5308" s="258"/>
      <c r="X5308" s="177">
        <f t="shared" si="4174"/>
        <v>0</v>
      </c>
      <c r="Y5308" s="258"/>
      <c r="Z5308" s="258"/>
      <c r="AA5308" s="178">
        <f t="shared" si="4185"/>
        <v>0</v>
      </c>
      <c r="AB5308" s="157"/>
      <c r="AC5308" s="255"/>
      <c r="AD5308" s="258"/>
      <c r="AE5308" s="177">
        <f t="shared" si="4175"/>
        <v>0</v>
      </c>
      <c r="AF5308" s="258"/>
      <c r="AG5308" s="258"/>
      <c r="AH5308" s="178">
        <f t="shared" si="4186"/>
        <v>0</v>
      </c>
      <c r="AJ5308" s="252"/>
      <c r="AK5308" s="253"/>
      <c r="AL5308" s="254"/>
      <c r="AM5308" s="253"/>
      <c r="AN5308" s="254"/>
      <c r="AO5308" s="253"/>
      <c r="AP5308" s="254"/>
      <c r="AQ5308" s="253"/>
      <c r="AR5308" s="254"/>
      <c r="AS5308" s="253"/>
      <c r="AT5308" s="254"/>
      <c r="AU5308" s="253"/>
      <c r="AV5308" s="163">
        <f t="shared" si="4176"/>
        <v>0</v>
      </c>
      <c r="AW5308" s="93">
        <f t="shared" si="4177"/>
        <v>0</v>
      </c>
      <c r="AY5308" s="163">
        <f t="shared" si="4178"/>
        <v>0</v>
      </c>
      <c r="AZ5308" s="163">
        <f t="shared" si="4179"/>
        <v>0</v>
      </c>
      <c r="BA5308" s="163">
        <f t="shared" si="4180"/>
        <v>0</v>
      </c>
      <c r="BB5308" s="163">
        <f t="shared" si="4181"/>
        <v>0</v>
      </c>
      <c r="BC5308" s="163">
        <f t="shared" si="4182"/>
        <v>0</v>
      </c>
      <c r="BD5308" s="163">
        <f t="shared" si="4183"/>
        <v>0</v>
      </c>
    </row>
    <row r="5309" spans="2:56" x14ac:dyDescent="0.3">
      <c r="B5309" s="201" t="s">
        <v>226</v>
      </c>
      <c r="C5309" s="255"/>
      <c r="D5309" s="256"/>
      <c r="E5309" s="182">
        <f t="shared" ref="E5309:E5314" si="4209">IFERROR(D5309/C5309,0)</f>
        <v>0</v>
      </c>
      <c r="F5309" s="255"/>
      <c r="G5309" s="256"/>
      <c r="H5309" s="182">
        <f t="shared" ref="H5309:H5314" si="4210">IFERROR(G5309/F5309,0)</f>
        <v>0</v>
      </c>
      <c r="I5309" s="255"/>
      <c r="J5309" s="257"/>
      <c r="K5309" s="184">
        <f t="shared" ref="K5309:K5314" si="4211">IFERROR(J5309/I5309,0)</f>
        <v>0</v>
      </c>
      <c r="L5309" s="255"/>
      <c r="M5309" s="257"/>
      <c r="N5309" s="258"/>
      <c r="O5309" s="255"/>
      <c r="P5309" s="258"/>
      <c r="Q5309" s="177">
        <f t="shared" ref="Q5309:Q5314" si="4212">SUM(O5309:P5309)</f>
        <v>0</v>
      </c>
      <c r="R5309" s="258"/>
      <c r="S5309" s="258"/>
      <c r="T5309" s="178">
        <f t="shared" si="4184"/>
        <v>0</v>
      </c>
      <c r="U5309" s="157"/>
      <c r="V5309" s="255"/>
      <c r="W5309" s="258"/>
      <c r="X5309" s="177">
        <f t="shared" ref="X5309:X5319" si="4213">SUM(V5309:W5309)</f>
        <v>0</v>
      </c>
      <c r="Y5309" s="258"/>
      <c r="Z5309" s="258"/>
      <c r="AA5309" s="178">
        <f t="shared" si="4185"/>
        <v>0</v>
      </c>
      <c r="AB5309" s="157"/>
      <c r="AC5309" s="255"/>
      <c r="AD5309" s="258"/>
      <c r="AE5309" s="177">
        <f t="shared" ref="AE5309:AE5319" si="4214">SUM(AC5309:AD5309)</f>
        <v>0</v>
      </c>
      <c r="AF5309" s="258"/>
      <c r="AG5309" s="258"/>
      <c r="AH5309" s="178">
        <f t="shared" si="4186"/>
        <v>0</v>
      </c>
      <c r="AJ5309" s="252"/>
      <c r="AK5309" s="253"/>
      <c r="AL5309" s="254"/>
      <c r="AM5309" s="253"/>
      <c r="AN5309" s="254"/>
      <c r="AO5309" s="253"/>
      <c r="AP5309" s="254"/>
      <c r="AQ5309" s="253"/>
      <c r="AR5309" s="254"/>
      <c r="AS5309" s="253"/>
      <c r="AT5309" s="254"/>
      <c r="AU5309" s="253"/>
      <c r="AV5309" s="163">
        <f t="shared" ref="AV5309:AV5314" si="4215">SUM(AJ5309:AU5309)</f>
        <v>0</v>
      </c>
      <c r="AW5309" s="93">
        <f t="shared" ref="AW5309:AW5314" si="4216">T5309-AV5309</f>
        <v>0</v>
      </c>
      <c r="AY5309" s="163">
        <f t="shared" ref="AY5309:AY5314" si="4217">SUM(AJ5309:AL5309)</f>
        <v>0</v>
      </c>
      <c r="AZ5309" s="163">
        <f t="shared" ref="AZ5309:AZ5314" si="4218">SUM(AM5309:AO5309)</f>
        <v>0</v>
      </c>
      <c r="BA5309" s="163">
        <f t="shared" ref="BA5309:BA5314" si="4219">SUM(AP5309:AR5309)</f>
        <v>0</v>
      </c>
      <c r="BB5309" s="163">
        <f t="shared" ref="BB5309:BB5314" si="4220">SUM(AS5309:AU5309)</f>
        <v>0</v>
      </c>
      <c r="BC5309" s="163">
        <f t="shared" ref="BC5309:BC5331" si="4221">SUM(AY5309,AZ5309,BA5309,BB5309)</f>
        <v>0</v>
      </c>
      <c r="BD5309" s="163">
        <f t="shared" ref="BD5309:BD5314" si="4222">T5309-BC5309</f>
        <v>0</v>
      </c>
    </row>
    <row r="5310" spans="2:56" x14ac:dyDescent="0.3">
      <c r="B5310" s="176" t="s">
        <v>227</v>
      </c>
      <c r="C5310" s="103"/>
      <c r="D5310" s="104"/>
      <c r="E5310" s="204">
        <f t="shared" si="4209"/>
        <v>0</v>
      </c>
      <c r="F5310" s="103"/>
      <c r="G5310" s="104"/>
      <c r="H5310" s="204">
        <f t="shared" si="4210"/>
        <v>0</v>
      </c>
      <c r="I5310" s="103"/>
      <c r="J5310" s="106"/>
      <c r="K5310" s="206">
        <f t="shared" si="4211"/>
        <v>0</v>
      </c>
      <c r="L5310" s="103"/>
      <c r="M5310" s="106"/>
      <c r="N5310" s="108"/>
      <c r="O5310" s="103"/>
      <c r="P5310" s="108"/>
      <c r="Q5310" s="208">
        <f t="shared" si="4212"/>
        <v>0</v>
      </c>
      <c r="R5310" s="109"/>
      <c r="S5310" s="109"/>
      <c r="T5310" s="210">
        <f>SUM(Q5310:S5310)</f>
        <v>0</v>
      </c>
      <c r="U5310" s="91"/>
      <c r="V5310" s="103"/>
      <c r="W5310" s="108"/>
      <c r="X5310" s="208">
        <f t="shared" si="4213"/>
        <v>0</v>
      </c>
      <c r="Y5310" s="109"/>
      <c r="Z5310" s="109"/>
      <c r="AA5310" s="210">
        <f t="shared" ref="AA5310:AA5319" si="4223">SUM(X5310:Z5310)</f>
        <v>0</v>
      </c>
      <c r="AB5310" s="91"/>
      <c r="AC5310" s="103"/>
      <c r="AD5310" s="108"/>
      <c r="AE5310" s="208">
        <f t="shared" si="4214"/>
        <v>0</v>
      </c>
      <c r="AF5310" s="109"/>
      <c r="AG5310" s="109"/>
      <c r="AH5310" s="210">
        <f t="shared" ref="AH5310:AH5319" si="4224">SUM(AE5310:AG5310)</f>
        <v>0</v>
      </c>
      <c r="AJ5310" s="252"/>
      <c r="AK5310" s="253"/>
      <c r="AL5310" s="254"/>
      <c r="AM5310" s="253"/>
      <c r="AN5310" s="254"/>
      <c r="AO5310" s="253"/>
      <c r="AP5310" s="254"/>
      <c r="AQ5310" s="253"/>
      <c r="AR5310" s="254"/>
      <c r="AS5310" s="253"/>
      <c r="AT5310" s="254"/>
      <c r="AU5310" s="253"/>
      <c r="AV5310" s="163">
        <f t="shared" si="4215"/>
        <v>0</v>
      </c>
      <c r="AW5310" s="211">
        <f t="shared" si="4216"/>
        <v>0</v>
      </c>
      <c r="AY5310" s="163">
        <f t="shared" si="4217"/>
        <v>0</v>
      </c>
      <c r="AZ5310" s="163">
        <f t="shared" si="4218"/>
        <v>0</v>
      </c>
      <c r="BA5310" s="163">
        <f t="shared" si="4219"/>
        <v>0</v>
      </c>
      <c r="BB5310" s="163">
        <f t="shared" si="4220"/>
        <v>0</v>
      </c>
      <c r="BC5310" s="163">
        <f t="shared" si="4221"/>
        <v>0</v>
      </c>
      <c r="BD5310" s="163">
        <f t="shared" si="4222"/>
        <v>0</v>
      </c>
    </row>
    <row r="5311" spans="2:56" x14ac:dyDescent="0.3">
      <c r="B5311" s="176" t="s">
        <v>228</v>
      </c>
      <c r="C5311" s="103"/>
      <c r="D5311" s="104"/>
      <c r="E5311" s="204">
        <f t="shared" si="4209"/>
        <v>0</v>
      </c>
      <c r="F5311" s="103"/>
      <c r="G5311" s="104"/>
      <c r="H5311" s="204">
        <f t="shared" si="4210"/>
        <v>0</v>
      </c>
      <c r="I5311" s="103"/>
      <c r="J5311" s="106"/>
      <c r="K5311" s="206">
        <f t="shared" si="4211"/>
        <v>0</v>
      </c>
      <c r="L5311" s="103"/>
      <c r="M5311" s="106"/>
      <c r="N5311" s="108"/>
      <c r="O5311" s="103"/>
      <c r="P5311" s="108"/>
      <c r="Q5311" s="208">
        <f t="shared" si="4212"/>
        <v>0</v>
      </c>
      <c r="R5311" s="109"/>
      <c r="S5311" s="109"/>
      <c r="T5311" s="210">
        <f>SUM(Q5311:S5311)</f>
        <v>0</v>
      </c>
      <c r="U5311" s="91"/>
      <c r="V5311" s="103"/>
      <c r="W5311" s="108"/>
      <c r="X5311" s="208">
        <f t="shared" si="4213"/>
        <v>0</v>
      </c>
      <c r="Y5311" s="109"/>
      <c r="Z5311" s="109"/>
      <c r="AA5311" s="210">
        <f t="shared" si="4223"/>
        <v>0</v>
      </c>
      <c r="AB5311" s="91"/>
      <c r="AC5311" s="103"/>
      <c r="AD5311" s="108"/>
      <c r="AE5311" s="208">
        <f t="shared" si="4214"/>
        <v>0</v>
      </c>
      <c r="AF5311" s="109"/>
      <c r="AG5311" s="109"/>
      <c r="AH5311" s="210">
        <f t="shared" si="4224"/>
        <v>0</v>
      </c>
      <c r="AJ5311" s="252"/>
      <c r="AK5311" s="253"/>
      <c r="AL5311" s="254"/>
      <c r="AM5311" s="253"/>
      <c r="AN5311" s="254"/>
      <c r="AO5311" s="253"/>
      <c r="AP5311" s="254"/>
      <c r="AQ5311" s="253"/>
      <c r="AR5311" s="254"/>
      <c r="AS5311" s="253"/>
      <c r="AT5311" s="254"/>
      <c r="AU5311" s="253"/>
      <c r="AV5311" s="163">
        <f t="shared" si="4215"/>
        <v>0</v>
      </c>
      <c r="AW5311" s="211">
        <f t="shared" si="4216"/>
        <v>0</v>
      </c>
      <c r="AY5311" s="163">
        <f t="shared" si="4217"/>
        <v>0</v>
      </c>
      <c r="AZ5311" s="163">
        <f t="shared" si="4218"/>
        <v>0</v>
      </c>
      <c r="BA5311" s="163">
        <f t="shared" si="4219"/>
        <v>0</v>
      </c>
      <c r="BB5311" s="163">
        <f t="shared" si="4220"/>
        <v>0</v>
      </c>
      <c r="BC5311" s="163">
        <f t="shared" si="4221"/>
        <v>0</v>
      </c>
      <c r="BD5311" s="163">
        <f t="shared" si="4222"/>
        <v>0</v>
      </c>
    </row>
    <row r="5312" spans="2:56" x14ac:dyDescent="0.3">
      <c r="B5312" s="176" t="s">
        <v>229</v>
      </c>
      <c r="C5312" s="103"/>
      <c r="D5312" s="104"/>
      <c r="E5312" s="204">
        <f t="shared" si="4209"/>
        <v>0</v>
      </c>
      <c r="F5312" s="103"/>
      <c r="G5312" s="104"/>
      <c r="H5312" s="204">
        <f t="shared" si="4210"/>
        <v>0</v>
      </c>
      <c r="I5312" s="103"/>
      <c r="J5312" s="106"/>
      <c r="K5312" s="206">
        <f t="shared" si="4211"/>
        <v>0</v>
      </c>
      <c r="L5312" s="103"/>
      <c r="M5312" s="106"/>
      <c r="N5312" s="108"/>
      <c r="O5312" s="103"/>
      <c r="P5312" s="108"/>
      <c r="Q5312" s="208">
        <f t="shared" si="4212"/>
        <v>0</v>
      </c>
      <c r="R5312" s="109"/>
      <c r="S5312" s="109"/>
      <c r="T5312" s="210">
        <f>SUM(Q5312:S5312)</f>
        <v>0</v>
      </c>
      <c r="U5312" s="91"/>
      <c r="V5312" s="103"/>
      <c r="W5312" s="108"/>
      <c r="X5312" s="208">
        <f t="shared" si="4213"/>
        <v>0</v>
      </c>
      <c r="Y5312" s="109"/>
      <c r="Z5312" s="109"/>
      <c r="AA5312" s="210">
        <f t="shared" si="4223"/>
        <v>0</v>
      </c>
      <c r="AB5312" s="91"/>
      <c r="AC5312" s="103"/>
      <c r="AD5312" s="108"/>
      <c r="AE5312" s="208">
        <f t="shared" si="4214"/>
        <v>0</v>
      </c>
      <c r="AF5312" s="109"/>
      <c r="AG5312" s="109"/>
      <c r="AH5312" s="210">
        <f t="shared" si="4224"/>
        <v>0</v>
      </c>
      <c r="AJ5312" s="252"/>
      <c r="AK5312" s="253"/>
      <c r="AL5312" s="254"/>
      <c r="AM5312" s="253"/>
      <c r="AN5312" s="254"/>
      <c r="AO5312" s="253"/>
      <c r="AP5312" s="254"/>
      <c r="AQ5312" s="253"/>
      <c r="AR5312" s="254"/>
      <c r="AS5312" s="253"/>
      <c r="AT5312" s="254"/>
      <c r="AU5312" s="253"/>
      <c r="AV5312" s="163">
        <f t="shared" si="4215"/>
        <v>0</v>
      </c>
      <c r="AW5312" s="211">
        <f t="shared" si="4216"/>
        <v>0</v>
      </c>
      <c r="AY5312" s="163">
        <f t="shared" si="4217"/>
        <v>0</v>
      </c>
      <c r="AZ5312" s="163">
        <f t="shared" si="4218"/>
        <v>0</v>
      </c>
      <c r="BA5312" s="163">
        <f t="shared" si="4219"/>
        <v>0</v>
      </c>
      <c r="BB5312" s="163">
        <f t="shared" si="4220"/>
        <v>0</v>
      </c>
      <c r="BC5312" s="163">
        <f t="shared" si="4221"/>
        <v>0</v>
      </c>
      <c r="BD5312" s="163">
        <f t="shared" si="4222"/>
        <v>0</v>
      </c>
    </row>
    <row r="5313" spans="2:56" x14ac:dyDescent="0.3">
      <c r="B5313" s="176" t="s">
        <v>230</v>
      </c>
      <c r="C5313" s="103"/>
      <c r="D5313" s="104"/>
      <c r="E5313" s="204">
        <f t="shared" si="4209"/>
        <v>0</v>
      </c>
      <c r="F5313" s="103"/>
      <c r="G5313" s="104"/>
      <c r="H5313" s="204">
        <f t="shared" si="4210"/>
        <v>0</v>
      </c>
      <c r="I5313" s="103"/>
      <c r="J5313" s="106"/>
      <c r="K5313" s="206">
        <f t="shared" si="4211"/>
        <v>0</v>
      </c>
      <c r="L5313" s="103"/>
      <c r="M5313" s="106"/>
      <c r="N5313" s="108"/>
      <c r="O5313" s="103"/>
      <c r="P5313" s="108"/>
      <c r="Q5313" s="208">
        <f t="shared" si="4212"/>
        <v>0</v>
      </c>
      <c r="R5313" s="109"/>
      <c r="S5313" s="109"/>
      <c r="T5313" s="210">
        <f>SUM(Q5313:S5313)</f>
        <v>0</v>
      </c>
      <c r="U5313" s="91"/>
      <c r="V5313" s="103"/>
      <c r="W5313" s="108"/>
      <c r="X5313" s="208">
        <f t="shared" si="4213"/>
        <v>0</v>
      </c>
      <c r="Y5313" s="109"/>
      <c r="Z5313" s="109"/>
      <c r="AA5313" s="210">
        <f t="shared" si="4223"/>
        <v>0</v>
      </c>
      <c r="AB5313" s="91"/>
      <c r="AC5313" s="103"/>
      <c r="AD5313" s="108"/>
      <c r="AE5313" s="208">
        <f t="shared" si="4214"/>
        <v>0</v>
      </c>
      <c r="AF5313" s="109"/>
      <c r="AG5313" s="109"/>
      <c r="AH5313" s="210">
        <f t="shared" si="4224"/>
        <v>0</v>
      </c>
      <c r="AJ5313" s="252"/>
      <c r="AK5313" s="253"/>
      <c r="AL5313" s="254"/>
      <c r="AM5313" s="253"/>
      <c r="AN5313" s="254"/>
      <c r="AO5313" s="253"/>
      <c r="AP5313" s="254"/>
      <c r="AQ5313" s="253"/>
      <c r="AR5313" s="254"/>
      <c r="AS5313" s="253"/>
      <c r="AT5313" s="254"/>
      <c r="AU5313" s="253"/>
      <c r="AV5313" s="163">
        <f t="shared" si="4215"/>
        <v>0</v>
      </c>
      <c r="AW5313" s="211">
        <f t="shared" si="4216"/>
        <v>0</v>
      </c>
      <c r="AY5313" s="163">
        <f t="shared" si="4217"/>
        <v>0</v>
      </c>
      <c r="AZ5313" s="163">
        <f t="shared" si="4218"/>
        <v>0</v>
      </c>
      <c r="BA5313" s="163">
        <f t="shared" si="4219"/>
        <v>0</v>
      </c>
      <c r="BB5313" s="163">
        <f t="shared" si="4220"/>
        <v>0</v>
      </c>
      <c r="BC5313" s="163">
        <f t="shared" si="4221"/>
        <v>0</v>
      </c>
      <c r="BD5313" s="163">
        <f t="shared" si="4222"/>
        <v>0</v>
      </c>
    </row>
    <row r="5314" spans="2:56" x14ac:dyDescent="0.3">
      <c r="B5314" s="176" t="s">
        <v>231</v>
      </c>
      <c r="C5314" s="103"/>
      <c r="D5314" s="104"/>
      <c r="E5314" s="204">
        <f t="shared" si="4209"/>
        <v>0</v>
      </c>
      <c r="F5314" s="103"/>
      <c r="G5314" s="104"/>
      <c r="H5314" s="204">
        <f t="shared" si="4210"/>
        <v>0</v>
      </c>
      <c r="I5314" s="103"/>
      <c r="J5314" s="106"/>
      <c r="K5314" s="206">
        <f t="shared" si="4211"/>
        <v>0</v>
      </c>
      <c r="L5314" s="103"/>
      <c r="M5314" s="106"/>
      <c r="N5314" s="108"/>
      <c r="O5314" s="103"/>
      <c r="P5314" s="108"/>
      <c r="Q5314" s="208">
        <f t="shared" si="4212"/>
        <v>0</v>
      </c>
      <c r="R5314" s="109"/>
      <c r="S5314" s="109"/>
      <c r="T5314" s="210">
        <f>SUM(Q5314:S5314)</f>
        <v>0</v>
      </c>
      <c r="U5314" s="91"/>
      <c r="V5314" s="103"/>
      <c r="W5314" s="108"/>
      <c r="X5314" s="208">
        <f t="shared" si="4213"/>
        <v>0</v>
      </c>
      <c r="Y5314" s="109"/>
      <c r="Z5314" s="109"/>
      <c r="AA5314" s="210">
        <f t="shared" si="4223"/>
        <v>0</v>
      </c>
      <c r="AB5314" s="91"/>
      <c r="AC5314" s="103"/>
      <c r="AD5314" s="108"/>
      <c r="AE5314" s="208">
        <f t="shared" si="4214"/>
        <v>0</v>
      </c>
      <c r="AF5314" s="109"/>
      <c r="AG5314" s="109"/>
      <c r="AH5314" s="210">
        <f t="shared" si="4224"/>
        <v>0</v>
      </c>
      <c r="AJ5314" s="252"/>
      <c r="AK5314" s="253"/>
      <c r="AL5314" s="254"/>
      <c r="AM5314" s="253"/>
      <c r="AN5314" s="254"/>
      <c r="AO5314" s="253"/>
      <c r="AP5314" s="254"/>
      <c r="AQ5314" s="253"/>
      <c r="AR5314" s="254"/>
      <c r="AS5314" s="253"/>
      <c r="AT5314" s="254"/>
      <c r="AU5314" s="253"/>
      <c r="AV5314" s="163">
        <f t="shared" si="4215"/>
        <v>0</v>
      </c>
      <c r="AW5314" s="211">
        <f t="shared" si="4216"/>
        <v>0</v>
      </c>
      <c r="AY5314" s="163">
        <f t="shared" si="4217"/>
        <v>0</v>
      </c>
      <c r="AZ5314" s="163">
        <f t="shared" si="4218"/>
        <v>0</v>
      </c>
      <c r="BA5314" s="163">
        <f t="shared" si="4219"/>
        <v>0</v>
      </c>
      <c r="BB5314" s="163">
        <f t="shared" si="4220"/>
        <v>0</v>
      </c>
      <c r="BC5314" s="163">
        <f t="shared" si="4221"/>
        <v>0</v>
      </c>
      <c r="BD5314" s="163">
        <f t="shared" si="4222"/>
        <v>0</v>
      </c>
    </row>
    <row r="5315" spans="2:56" x14ac:dyDescent="0.3">
      <c r="B5315" s="212" t="s">
        <v>232</v>
      </c>
      <c r="C5315" s="103"/>
      <c r="D5315" s="104"/>
      <c r="E5315" s="105"/>
      <c r="F5315" s="103"/>
      <c r="G5315" s="104"/>
      <c r="H5315" s="105"/>
      <c r="I5315" s="103"/>
      <c r="J5315" s="106"/>
      <c r="K5315" s="107"/>
      <c r="L5315" s="103"/>
      <c r="M5315" s="106"/>
      <c r="N5315" s="108"/>
      <c r="O5315" s="103"/>
      <c r="P5315" s="108"/>
      <c r="Q5315" s="213"/>
      <c r="R5315" s="109"/>
      <c r="S5315" s="109"/>
      <c r="T5315" s="214"/>
      <c r="U5315" s="91"/>
      <c r="V5315" s="103"/>
      <c r="W5315" s="108"/>
      <c r="X5315" s="213"/>
      <c r="Y5315" s="109"/>
      <c r="Z5315" s="109"/>
      <c r="AA5315" s="214"/>
      <c r="AB5315" s="91"/>
      <c r="AC5315" s="103"/>
      <c r="AD5315" s="108"/>
      <c r="AE5315" s="213"/>
      <c r="AF5315" s="109"/>
      <c r="AG5315" s="109"/>
      <c r="AH5315" s="214"/>
      <c r="AJ5315" s="104"/>
      <c r="AK5315" s="106"/>
      <c r="AL5315" s="108"/>
      <c r="AM5315" s="106"/>
      <c r="AN5315" s="108"/>
      <c r="AO5315" s="106"/>
      <c r="AP5315" s="108"/>
      <c r="AQ5315" s="106"/>
      <c r="AR5315" s="108"/>
      <c r="AS5315" s="106"/>
      <c r="AT5315" s="108"/>
      <c r="AU5315" s="106"/>
      <c r="AV5315" s="106"/>
      <c r="AW5315" s="111"/>
      <c r="AY5315" s="106"/>
      <c r="AZ5315" s="106"/>
      <c r="BA5315" s="106"/>
      <c r="BB5315" s="106"/>
      <c r="BC5315" s="106"/>
      <c r="BD5315" s="106"/>
    </row>
    <row r="5316" spans="2:56" x14ac:dyDescent="0.3">
      <c r="B5316" s="215" t="s">
        <v>233</v>
      </c>
      <c r="C5316" s="103"/>
      <c r="D5316" s="104"/>
      <c r="E5316" s="204">
        <f>IFERROR(D5316/C5316,0)</f>
        <v>0</v>
      </c>
      <c r="F5316" s="103"/>
      <c r="G5316" s="104"/>
      <c r="H5316" s="204">
        <f>IFERROR(G5316/F5316,0)</f>
        <v>0</v>
      </c>
      <c r="I5316" s="103"/>
      <c r="J5316" s="106"/>
      <c r="K5316" s="206">
        <f>IFERROR(J5316/I5316,0)</f>
        <v>0</v>
      </c>
      <c r="L5316" s="103"/>
      <c r="M5316" s="106"/>
      <c r="N5316" s="108"/>
      <c r="O5316" s="103"/>
      <c r="P5316" s="108"/>
      <c r="Q5316" s="208">
        <f>SUM(O5316:P5316)</f>
        <v>0</v>
      </c>
      <c r="R5316" s="109"/>
      <c r="S5316" s="109"/>
      <c r="T5316" s="210">
        <f>SUM(Q5316:S5316)</f>
        <v>0</v>
      </c>
      <c r="U5316" s="91"/>
      <c r="V5316" s="103"/>
      <c r="W5316" s="108"/>
      <c r="X5316" s="208">
        <f t="shared" si="4213"/>
        <v>0</v>
      </c>
      <c r="Y5316" s="109"/>
      <c r="Z5316" s="109"/>
      <c r="AA5316" s="210">
        <f t="shared" si="4223"/>
        <v>0</v>
      </c>
      <c r="AB5316" s="91"/>
      <c r="AC5316" s="103"/>
      <c r="AD5316" s="108"/>
      <c r="AE5316" s="208">
        <f t="shared" si="4214"/>
        <v>0</v>
      </c>
      <c r="AF5316" s="109"/>
      <c r="AG5316" s="109"/>
      <c r="AH5316" s="210">
        <f t="shared" si="4224"/>
        <v>0</v>
      </c>
      <c r="AJ5316" s="104"/>
      <c r="AK5316" s="106"/>
      <c r="AL5316" s="108"/>
      <c r="AM5316" s="106"/>
      <c r="AN5316" s="108"/>
      <c r="AO5316" s="106"/>
      <c r="AP5316" s="108"/>
      <c r="AQ5316" s="106"/>
      <c r="AR5316" s="108"/>
      <c r="AS5316" s="106"/>
      <c r="AT5316" s="108"/>
      <c r="AU5316" s="106"/>
      <c r="AV5316" s="205">
        <f>SUM(AJ5316:AU5316)</f>
        <v>0</v>
      </c>
      <c r="AW5316" s="211">
        <f>T5316-AV5316</f>
        <v>0</v>
      </c>
      <c r="AY5316" s="205">
        <f>SUM(AJ5316:AL5316)</f>
        <v>0</v>
      </c>
      <c r="AZ5316" s="205">
        <f>SUM(AM5316:AO5316)</f>
        <v>0</v>
      </c>
      <c r="BA5316" s="205">
        <f>SUM(AP5316:AR5316)</f>
        <v>0</v>
      </c>
      <c r="BB5316" s="205">
        <f>SUM(AS5316:AU5316)</f>
        <v>0</v>
      </c>
      <c r="BC5316" s="205">
        <f t="shared" si="4221"/>
        <v>0</v>
      </c>
      <c r="BD5316" s="205">
        <f>T5316-BC5316</f>
        <v>0</v>
      </c>
    </row>
    <row r="5317" spans="2:56" x14ac:dyDescent="0.3">
      <c r="B5317" s="215" t="s">
        <v>234</v>
      </c>
      <c r="C5317" s="103"/>
      <c r="D5317" s="104"/>
      <c r="E5317" s="204">
        <f>IFERROR(D5317/C5317,0)</f>
        <v>0</v>
      </c>
      <c r="F5317" s="103"/>
      <c r="G5317" s="104"/>
      <c r="H5317" s="204">
        <f>IFERROR(G5317/F5317,0)</f>
        <v>0</v>
      </c>
      <c r="I5317" s="103"/>
      <c r="J5317" s="106"/>
      <c r="K5317" s="206">
        <f>IFERROR(J5317/I5317,0)</f>
        <v>0</v>
      </c>
      <c r="L5317" s="103"/>
      <c r="M5317" s="106"/>
      <c r="N5317" s="108"/>
      <c r="O5317" s="103"/>
      <c r="P5317" s="108"/>
      <c r="Q5317" s="208">
        <f>SUM(O5317:P5317)</f>
        <v>0</v>
      </c>
      <c r="R5317" s="109"/>
      <c r="S5317" s="109"/>
      <c r="T5317" s="210">
        <f>SUM(Q5317:S5317)</f>
        <v>0</v>
      </c>
      <c r="U5317" s="91"/>
      <c r="V5317" s="103"/>
      <c r="W5317" s="108"/>
      <c r="X5317" s="208">
        <f t="shared" si="4213"/>
        <v>0</v>
      </c>
      <c r="Y5317" s="109"/>
      <c r="Z5317" s="109"/>
      <c r="AA5317" s="210">
        <f t="shared" si="4223"/>
        <v>0</v>
      </c>
      <c r="AB5317" s="91"/>
      <c r="AC5317" s="103"/>
      <c r="AD5317" s="108"/>
      <c r="AE5317" s="208">
        <f t="shared" si="4214"/>
        <v>0</v>
      </c>
      <c r="AF5317" s="109"/>
      <c r="AG5317" s="109"/>
      <c r="AH5317" s="210">
        <f t="shared" si="4224"/>
        <v>0</v>
      </c>
      <c r="AJ5317" s="104"/>
      <c r="AK5317" s="106"/>
      <c r="AL5317" s="108"/>
      <c r="AM5317" s="106"/>
      <c r="AN5317" s="108"/>
      <c r="AO5317" s="106"/>
      <c r="AP5317" s="108"/>
      <c r="AQ5317" s="106"/>
      <c r="AR5317" s="108"/>
      <c r="AS5317" s="106"/>
      <c r="AT5317" s="108"/>
      <c r="AU5317" s="106"/>
      <c r="AV5317" s="205">
        <f>SUM(AJ5317:AU5317)</f>
        <v>0</v>
      </c>
      <c r="AW5317" s="211">
        <f>T5317-AV5317</f>
        <v>0</v>
      </c>
      <c r="AY5317" s="205">
        <f>SUM(AJ5317:AL5317)</f>
        <v>0</v>
      </c>
      <c r="AZ5317" s="205">
        <f>SUM(AM5317:AO5317)</f>
        <v>0</v>
      </c>
      <c r="BA5317" s="205">
        <f>SUM(AP5317:AR5317)</f>
        <v>0</v>
      </c>
      <c r="BB5317" s="205">
        <f>SUM(AS5317:AU5317)</f>
        <v>0</v>
      </c>
      <c r="BC5317" s="205">
        <f t="shared" si="4221"/>
        <v>0</v>
      </c>
      <c r="BD5317" s="205">
        <f>T5317-BC5317</f>
        <v>0</v>
      </c>
    </row>
    <row r="5318" spans="2:56" s="124" customFormat="1" ht="13.2" thickBot="1" x14ac:dyDescent="0.35">
      <c r="B5318" s="216" t="s">
        <v>235</v>
      </c>
      <c r="C5318" s="259"/>
      <c r="D5318" s="260"/>
      <c r="E5318" s="219">
        <f>IFERROR(D5318/C5318,0)</f>
        <v>0</v>
      </c>
      <c r="F5318" s="259"/>
      <c r="G5318" s="260"/>
      <c r="H5318" s="219">
        <f>IFERROR(G5318/F5318,0)</f>
        <v>0</v>
      </c>
      <c r="I5318" s="259"/>
      <c r="J5318" s="261"/>
      <c r="K5318" s="221">
        <f>IFERROR(J5318/I5318,0)</f>
        <v>0</v>
      </c>
      <c r="L5318" s="259"/>
      <c r="M5318" s="261"/>
      <c r="N5318" s="262"/>
      <c r="O5318" s="259"/>
      <c r="P5318" s="262"/>
      <c r="Q5318" s="223">
        <f>SUM(O5318:P5318)</f>
        <v>0</v>
      </c>
      <c r="R5318" s="263"/>
      <c r="S5318" s="263"/>
      <c r="T5318" s="225">
        <f>SUM(Q5318:S5318)</f>
        <v>0</v>
      </c>
      <c r="U5318" s="121"/>
      <c r="V5318" s="259"/>
      <c r="W5318" s="262"/>
      <c r="X5318" s="223">
        <f t="shared" si="4213"/>
        <v>0</v>
      </c>
      <c r="Y5318" s="263"/>
      <c r="Z5318" s="263"/>
      <c r="AA5318" s="225">
        <f t="shared" si="4223"/>
        <v>0</v>
      </c>
      <c r="AB5318" s="121"/>
      <c r="AC5318" s="259"/>
      <c r="AD5318" s="262"/>
      <c r="AE5318" s="223">
        <f t="shared" si="4214"/>
        <v>0</v>
      </c>
      <c r="AF5318" s="263"/>
      <c r="AG5318" s="263"/>
      <c r="AH5318" s="225">
        <f t="shared" si="4224"/>
        <v>0</v>
      </c>
      <c r="AJ5318" s="264"/>
      <c r="AK5318" s="265"/>
      <c r="AL5318" s="266"/>
      <c r="AM5318" s="265"/>
      <c r="AN5318" s="266"/>
      <c r="AO5318" s="265"/>
      <c r="AP5318" s="266"/>
      <c r="AQ5318" s="265"/>
      <c r="AR5318" s="266"/>
      <c r="AS5318" s="265"/>
      <c r="AT5318" s="266"/>
      <c r="AU5318" s="265"/>
      <c r="AV5318" s="267">
        <f>SUM(AJ5318:AU5318)</f>
        <v>0</v>
      </c>
      <c r="AW5318" s="226">
        <f>T5318-AV5318</f>
        <v>0</v>
      </c>
      <c r="AX5318" s="198"/>
      <c r="AY5318" s="267">
        <f>SUM(AJ5318:AL5318)</f>
        <v>0</v>
      </c>
      <c r="AZ5318" s="267">
        <f>SUM(AM5318:AO5318)</f>
        <v>0</v>
      </c>
      <c r="BA5318" s="267">
        <f>SUM(AP5318:AR5318)</f>
        <v>0</v>
      </c>
      <c r="BB5318" s="267">
        <f>SUM(AS5318:AU5318)</f>
        <v>0</v>
      </c>
      <c r="BC5318" s="267">
        <f t="shared" si="4221"/>
        <v>0</v>
      </c>
      <c r="BD5318" s="267">
        <f>T5318-BC5318</f>
        <v>0</v>
      </c>
    </row>
    <row r="5319" spans="2:56" ht="13.2" thickBot="1" x14ac:dyDescent="0.35">
      <c r="B5319" s="227" t="s">
        <v>236</v>
      </c>
      <c r="C5319" s="137">
        <f>SUM(C5117,C5268,C5290,C5318)</f>
        <v>1942928</v>
      </c>
      <c r="D5319" s="138">
        <f>SUM(D5117,D5268,D5290,D5318)</f>
        <v>1893736.21</v>
      </c>
      <c r="E5319" s="139">
        <f>IFERROR(D5319/C5319,0)</f>
        <v>0.97468161969975209</v>
      </c>
      <c r="F5319" s="137">
        <f>SUM(F5117,F5268,F5290,F5318)</f>
        <v>2966536</v>
      </c>
      <c r="G5319" s="138">
        <f>SUM(G5117,G5268,G5290,G5318)</f>
        <v>2830591.42</v>
      </c>
      <c r="H5319" s="139">
        <f>IFERROR(G5319/F5319,0)</f>
        <v>0.95417396586456393</v>
      </c>
      <c r="I5319" s="137">
        <f>SUM(I5117,I5268,I5290,I5318)</f>
        <v>3141269</v>
      </c>
      <c r="J5319" s="140">
        <f>SUM(J5117,J5268,J5290,J5318)</f>
        <v>3113743.51</v>
      </c>
      <c r="K5319" s="141">
        <f>IFERROR(J5319/I5319,0)</f>
        <v>0.99123746167552018</v>
      </c>
      <c r="L5319" s="137">
        <f>SUM(L5117,L5268,L5290,L5318)</f>
        <v>10742448</v>
      </c>
      <c r="M5319" s="140">
        <f>SUM(M5117,M5268,M5290,M5318)</f>
        <v>10428748</v>
      </c>
      <c r="N5319" s="142">
        <f>SUM(N5117,N5268,N5290,N5318)</f>
        <v>0</v>
      </c>
      <c r="O5319" s="137">
        <f>SUM(O5117,O5268,O5290,O5318)</f>
        <v>12000058.405885721</v>
      </c>
      <c r="P5319" s="142">
        <f>SUM(P5117,P5268,P5290,P5318)</f>
        <v>26000</v>
      </c>
      <c r="Q5319" s="228">
        <f>SUM(O5319:P5319)</f>
        <v>12026058.405885721</v>
      </c>
      <c r="R5319" s="142">
        <f>SUM(R5117,R5268,R5290,R5318)</f>
        <v>0</v>
      </c>
      <c r="S5319" s="142">
        <f>SUM(S5117,S5268,S5290,S5318)</f>
        <v>0</v>
      </c>
      <c r="T5319" s="229">
        <f>SUM(Q5319:S5319)</f>
        <v>12026058.405885721</v>
      </c>
      <c r="U5319" s="92"/>
      <c r="V5319" s="137">
        <f>SUM(V5117,V5268,V5290,V5318)</f>
        <v>60000</v>
      </c>
      <c r="W5319" s="142">
        <f>SUM(W5117,W5268,W5290,W5318)</f>
        <v>0</v>
      </c>
      <c r="X5319" s="228">
        <f t="shared" si="4213"/>
        <v>60000</v>
      </c>
      <c r="Y5319" s="142">
        <f>SUM(Y5117,Y5268,Y5290,Y5318)</f>
        <v>0</v>
      </c>
      <c r="Z5319" s="142">
        <f>SUM(Z5117,Z5268,Z5290,Z5318)</f>
        <v>0</v>
      </c>
      <c r="AA5319" s="229">
        <f t="shared" si="4223"/>
        <v>60000</v>
      </c>
      <c r="AB5319" s="92"/>
      <c r="AC5319" s="137">
        <f>SUM(AC5117,AC5268,AC5290,AC5318)</f>
        <v>62694</v>
      </c>
      <c r="AD5319" s="142">
        <f>SUM(AD5117,AD5268,AD5290,AD5318)</f>
        <v>0</v>
      </c>
      <c r="AE5319" s="228">
        <f t="shared" si="4214"/>
        <v>62694</v>
      </c>
      <c r="AF5319" s="142">
        <f>SUM(AF5117,AF5268,AF5290,AF5318)</f>
        <v>0</v>
      </c>
      <c r="AG5319" s="142">
        <f>SUM(AG5117,AG5268,AG5290,AG5318)</f>
        <v>0</v>
      </c>
      <c r="AH5319" s="229">
        <f t="shared" si="4224"/>
        <v>62694</v>
      </c>
      <c r="AJ5319" s="138">
        <f t="shared" ref="AJ5319:AU5319" si="4225">SUM(AJ5117,AJ5268,AJ5290,AJ5318)</f>
        <v>1005704.8671571432</v>
      </c>
      <c r="AK5319" s="140">
        <f t="shared" si="4225"/>
        <v>997004.86715714319</v>
      </c>
      <c r="AL5319" s="142">
        <f t="shared" si="4225"/>
        <v>995004.86715714319</v>
      </c>
      <c r="AM5319" s="140">
        <f t="shared" si="4225"/>
        <v>1006479.8671571432</v>
      </c>
      <c r="AN5319" s="142">
        <f t="shared" si="4225"/>
        <v>999804.86715714319</v>
      </c>
      <c r="AO5319" s="140">
        <f t="shared" si="4225"/>
        <v>995004.86715714319</v>
      </c>
      <c r="AP5319" s="142">
        <f t="shared" si="4225"/>
        <v>1008904.8671571432</v>
      </c>
      <c r="AQ5319" s="140">
        <f t="shared" si="4225"/>
        <v>1017738.8671571433</v>
      </c>
      <c r="AR5319" s="142">
        <f t="shared" si="4225"/>
        <v>998779.86715714319</v>
      </c>
      <c r="AS5319" s="140">
        <f t="shared" si="4225"/>
        <v>1009054.8671571432</v>
      </c>
      <c r="AT5319" s="142">
        <f t="shared" si="4225"/>
        <v>1071724.8671571433</v>
      </c>
      <c r="AU5319" s="140">
        <f t="shared" si="4225"/>
        <v>920850.86715714412</v>
      </c>
      <c r="AV5319" s="140">
        <f>SUM(AJ5319:AU5319)</f>
        <v>12026058.405885719</v>
      </c>
      <c r="AW5319" s="146">
        <f>T5319-AV5319</f>
        <v>0</v>
      </c>
      <c r="AY5319" s="140">
        <f>SUM(AJ5319:AL5319)</f>
        <v>2997714.6014714297</v>
      </c>
      <c r="AZ5319" s="140">
        <f>SUM(AM5319:AO5319)</f>
        <v>3001289.6014714297</v>
      </c>
      <c r="BA5319" s="140">
        <f>SUM(AP5319:AR5319)</f>
        <v>3025423.6014714297</v>
      </c>
      <c r="BB5319" s="140">
        <f>SUM(AS5319:AU5319)</f>
        <v>3001630.6014714306</v>
      </c>
      <c r="BC5319" s="140">
        <f t="shared" si="4221"/>
        <v>12026058.405885719</v>
      </c>
      <c r="BD5319" s="140">
        <f>T5319-BC5319</f>
        <v>0</v>
      </c>
    </row>
    <row r="5322" spans="2:56" ht="13.2" thickBot="1" x14ac:dyDescent="0.35"/>
    <row r="5323" spans="2:56" ht="13.2" thickBot="1" x14ac:dyDescent="0.35">
      <c r="B5323" s="296" t="s">
        <v>262</v>
      </c>
      <c r="C5323" s="92"/>
      <c r="D5323" s="92"/>
      <c r="F5323" s="92"/>
      <c r="G5323" s="92"/>
      <c r="I5323" s="92"/>
      <c r="J5323" s="92"/>
      <c r="L5323" s="92"/>
      <c r="M5323" s="92"/>
      <c r="N5323" s="92"/>
      <c r="O5323" s="92"/>
      <c r="P5323" s="92"/>
      <c r="Q5323" s="92"/>
      <c r="R5323" s="92"/>
      <c r="S5323" s="92"/>
      <c r="T5323" s="92"/>
      <c r="U5323" s="92"/>
      <c r="V5323" s="92"/>
      <c r="W5323" s="92"/>
      <c r="X5323" s="92"/>
      <c r="Y5323" s="92"/>
      <c r="Z5323" s="92"/>
      <c r="AA5323" s="92"/>
      <c r="AB5323" s="92"/>
      <c r="AC5323" s="92"/>
      <c r="AD5323" s="92"/>
      <c r="AE5323" s="92"/>
      <c r="AF5323" s="92"/>
      <c r="AG5323" s="92"/>
      <c r="AH5323" s="92"/>
      <c r="AJ5323" s="92"/>
      <c r="AK5323" s="92"/>
      <c r="AL5323" s="92"/>
      <c r="AM5323" s="92"/>
      <c r="AN5323" s="92"/>
      <c r="AO5323" s="92"/>
      <c r="AP5323" s="92"/>
      <c r="AQ5323" s="92"/>
      <c r="AR5323" s="92"/>
      <c r="AS5323" s="92"/>
      <c r="AT5323" s="92"/>
      <c r="AU5323" s="92"/>
      <c r="AV5323" s="92"/>
      <c r="AW5323" s="92"/>
      <c r="AX5323" s="2"/>
      <c r="AY5323" s="92"/>
      <c r="AZ5323" s="92"/>
      <c r="BA5323" s="92"/>
      <c r="BB5323" s="92"/>
      <c r="BC5323" s="92"/>
      <c r="BD5323" s="92"/>
    </row>
    <row r="5324" spans="2:56" ht="13.2" thickBot="1" x14ac:dyDescent="0.35">
      <c r="B5324" s="297" t="s">
        <v>263</v>
      </c>
      <c r="C5324" s="92"/>
      <c r="D5324" s="92"/>
      <c r="F5324" s="92"/>
      <c r="G5324" s="92"/>
      <c r="I5324" s="92"/>
      <c r="J5324" s="92"/>
      <c r="L5324" s="92"/>
      <c r="M5324" s="92"/>
      <c r="N5324" s="92"/>
      <c r="O5324" s="92"/>
      <c r="P5324" s="92"/>
      <c r="Q5324" s="92"/>
      <c r="R5324" s="92"/>
      <c r="S5324" s="92"/>
      <c r="T5324" s="92"/>
      <c r="U5324" s="92"/>
      <c r="V5324" s="92"/>
      <c r="W5324" s="92"/>
      <c r="X5324" s="92"/>
      <c r="Y5324" s="92"/>
      <c r="Z5324" s="92"/>
      <c r="AA5324" s="92"/>
      <c r="AB5324" s="92"/>
      <c r="AC5324" s="92"/>
      <c r="AD5324" s="92"/>
      <c r="AE5324" s="92"/>
      <c r="AF5324" s="92"/>
      <c r="AG5324" s="92"/>
      <c r="AH5324" s="92"/>
      <c r="AJ5324" s="92"/>
      <c r="AK5324" s="92"/>
      <c r="AL5324" s="92"/>
      <c r="AM5324" s="92"/>
      <c r="AN5324" s="92"/>
      <c r="AO5324" s="92"/>
      <c r="AP5324" s="92"/>
      <c r="AQ5324" s="92"/>
      <c r="AR5324" s="92"/>
      <c r="AS5324" s="92"/>
      <c r="AT5324" s="92"/>
      <c r="AU5324" s="92"/>
      <c r="AV5324" s="92"/>
      <c r="AW5324" s="92"/>
      <c r="AX5324" s="2"/>
      <c r="AY5324" s="92"/>
      <c r="AZ5324" s="92"/>
      <c r="BA5324" s="92"/>
      <c r="BB5324" s="92"/>
      <c r="BC5324" s="92"/>
      <c r="BD5324" s="92"/>
    </row>
    <row r="5325" spans="2:56" ht="13.2" thickBot="1" x14ac:dyDescent="0.35">
      <c r="B5325" s="298" t="s">
        <v>264</v>
      </c>
      <c r="C5325" s="92"/>
      <c r="D5325" s="92"/>
      <c r="F5325" s="92"/>
      <c r="G5325" s="92"/>
      <c r="I5325" s="92"/>
      <c r="J5325" s="92"/>
      <c r="L5325" s="92"/>
      <c r="M5325" s="92"/>
      <c r="N5325" s="92"/>
      <c r="O5325" s="92"/>
      <c r="P5325" s="92"/>
      <c r="Q5325" s="92"/>
      <c r="R5325" s="92"/>
      <c r="S5325" s="92"/>
      <c r="T5325" s="92"/>
      <c r="U5325" s="92"/>
      <c r="V5325" s="92"/>
      <c r="W5325" s="92"/>
      <c r="X5325" s="92"/>
      <c r="Y5325" s="92"/>
      <c r="Z5325" s="92"/>
      <c r="AA5325" s="92"/>
      <c r="AB5325" s="92"/>
      <c r="AC5325" s="92"/>
      <c r="AD5325" s="92"/>
      <c r="AE5325" s="92"/>
      <c r="AF5325" s="92"/>
      <c r="AG5325" s="92"/>
      <c r="AH5325" s="92"/>
      <c r="AJ5325" s="92"/>
      <c r="AK5325" s="92"/>
      <c r="AL5325" s="92"/>
      <c r="AM5325" s="92"/>
      <c r="AN5325" s="92"/>
      <c r="AO5325" s="92"/>
      <c r="AP5325" s="92"/>
      <c r="AQ5325" s="92"/>
      <c r="AR5325" s="92"/>
      <c r="AS5325" s="92"/>
      <c r="AT5325" s="92"/>
      <c r="AU5325" s="92"/>
      <c r="AV5325" s="92"/>
      <c r="AW5325" s="92"/>
      <c r="AX5325" s="2"/>
      <c r="AY5325" s="92"/>
      <c r="AZ5325" s="92"/>
      <c r="BA5325" s="92"/>
      <c r="BB5325" s="92"/>
      <c r="BC5325" s="92"/>
      <c r="BD5325" s="92"/>
    </row>
    <row r="5326" spans="2:56" ht="13.2" thickBot="1" x14ac:dyDescent="0.35">
      <c r="B5326" s="299" t="s">
        <v>265</v>
      </c>
      <c r="C5326" s="92"/>
      <c r="D5326" s="92"/>
      <c r="F5326" s="92"/>
      <c r="G5326" s="92"/>
      <c r="I5326" s="92"/>
      <c r="J5326" s="92"/>
      <c r="L5326" s="92"/>
      <c r="M5326" s="92"/>
      <c r="N5326" s="92"/>
      <c r="O5326" s="92"/>
      <c r="P5326" s="92"/>
      <c r="Q5326" s="92"/>
      <c r="R5326" s="92"/>
      <c r="S5326" s="92"/>
      <c r="T5326" s="92"/>
      <c r="U5326" s="92"/>
      <c r="V5326" s="92"/>
      <c r="W5326" s="92"/>
      <c r="X5326" s="92"/>
      <c r="Y5326" s="92"/>
      <c r="Z5326" s="92"/>
      <c r="AA5326" s="92"/>
      <c r="AB5326" s="92"/>
      <c r="AC5326" s="92"/>
      <c r="AD5326" s="92"/>
      <c r="AE5326" s="92"/>
      <c r="AF5326" s="92"/>
      <c r="AG5326" s="92"/>
      <c r="AH5326" s="92"/>
      <c r="AJ5326" s="92"/>
      <c r="AK5326" s="92"/>
      <c r="AL5326" s="92"/>
      <c r="AM5326" s="92"/>
      <c r="AN5326" s="92"/>
      <c r="AO5326" s="92"/>
      <c r="AP5326" s="92"/>
      <c r="AQ5326" s="92"/>
      <c r="AR5326" s="92"/>
      <c r="AS5326" s="92"/>
      <c r="AT5326" s="92"/>
      <c r="AU5326" s="92"/>
      <c r="AV5326" s="92"/>
      <c r="AW5326" s="92"/>
      <c r="AX5326" s="2"/>
      <c r="AY5326" s="92"/>
      <c r="AZ5326" s="92"/>
      <c r="BA5326" s="92"/>
      <c r="BB5326" s="92"/>
      <c r="BC5326" s="92"/>
      <c r="BD5326" s="92"/>
    </row>
    <row r="5472" spans="5:50" s="124" customFormat="1" x14ac:dyDescent="0.3">
      <c r="E5472" s="300"/>
      <c r="H5472" s="300"/>
      <c r="K5472" s="300"/>
      <c r="AX5472" s="198"/>
    </row>
    <row r="5494" spans="5:50" s="124" customFormat="1" x14ac:dyDescent="0.3">
      <c r="E5494" s="300"/>
      <c r="H5494" s="300"/>
      <c r="K5494" s="300"/>
      <c r="AX5494" s="198"/>
    </row>
    <row r="5522" spans="5:50" s="124" customFormat="1" x14ac:dyDescent="0.3">
      <c r="E5522" s="300"/>
      <c r="H5522" s="300"/>
      <c r="K5522" s="300"/>
      <c r="AX5522" s="198"/>
    </row>
    <row r="5676" spans="5:50" s="124" customFormat="1" x14ac:dyDescent="0.3">
      <c r="E5676" s="300"/>
      <c r="H5676" s="300"/>
      <c r="K5676" s="300"/>
      <c r="AX5676" s="198"/>
    </row>
    <row r="5698" spans="5:50" s="124" customFormat="1" x14ac:dyDescent="0.3">
      <c r="E5698" s="300"/>
      <c r="H5698" s="300"/>
      <c r="K5698" s="300"/>
      <c r="AX5698" s="198"/>
    </row>
    <row r="5726" spans="5:50" s="124" customFormat="1" x14ac:dyDescent="0.3">
      <c r="E5726" s="300"/>
      <c r="H5726" s="300"/>
      <c r="K5726" s="300"/>
      <c r="AX5726" s="198"/>
    </row>
    <row r="5880" spans="5:50" s="124" customFormat="1" x14ac:dyDescent="0.3">
      <c r="E5880" s="300"/>
      <c r="H5880" s="300"/>
      <c r="K5880" s="300"/>
      <c r="AX5880" s="198"/>
    </row>
    <row r="5902" spans="5:50" s="124" customFormat="1" x14ac:dyDescent="0.3">
      <c r="E5902" s="300"/>
      <c r="H5902" s="300"/>
      <c r="K5902" s="300"/>
      <c r="AX5902" s="198"/>
    </row>
    <row r="5930" spans="5:50" s="124" customFormat="1" x14ac:dyDescent="0.3">
      <c r="E5930" s="300"/>
      <c r="H5930" s="300"/>
      <c r="K5930" s="300"/>
      <c r="AX5930" s="198"/>
    </row>
    <row r="6084" spans="5:50" s="124" customFormat="1" x14ac:dyDescent="0.3">
      <c r="E6084" s="300"/>
      <c r="H6084" s="300"/>
      <c r="K6084" s="300"/>
      <c r="AX6084" s="198"/>
    </row>
    <row r="6106" spans="5:50" s="124" customFormat="1" x14ac:dyDescent="0.3">
      <c r="E6106" s="300"/>
      <c r="H6106" s="300"/>
      <c r="K6106" s="300"/>
      <c r="AX6106" s="198"/>
    </row>
    <row r="6134" spans="5:50" s="124" customFormat="1" x14ac:dyDescent="0.3">
      <c r="E6134" s="300"/>
      <c r="H6134" s="300"/>
      <c r="K6134" s="300"/>
      <c r="AX6134" s="198"/>
    </row>
    <row r="6288" spans="5:50" s="124" customFormat="1" x14ac:dyDescent="0.3">
      <c r="E6288" s="300"/>
      <c r="H6288" s="300"/>
      <c r="K6288" s="300"/>
      <c r="AX6288" s="198"/>
    </row>
    <row r="6310" spans="5:50" s="124" customFormat="1" x14ac:dyDescent="0.3">
      <c r="E6310" s="300"/>
      <c r="H6310" s="300"/>
      <c r="K6310" s="300"/>
      <c r="AX6310" s="198"/>
    </row>
    <row r="6338" spans="5:50" s="124" customFormat="1" x14ac:dyDescent="0.3">
      <c r="E6338" s="300"/>
      <c r="H6338" s="300"/>
      <c r="K6338" s="300"/>
      <c r="AX6338" s="198"/>
    </row>
    <row r="6492" spans="5:50" s="124" customFormat="1" x14ac:dyDescent="0.3">
      <c r="E6492" s="300"/>
      <c r="H6492" s="300"/>
      <c r="K6492" s="300"/>
      <c r="AX6492" s="198"/>
    </row>
    <row r="6514" spans="5:50" s="124" customFormat="1" x14ac:dyDescent="0.3">
      <c r="E6514" s="300"/>
      <c r="H6514" s="300"/>
      <c r="K6514" s="300"/>
      <c r="AX6514" s="198"/>
    </row>
    <row r="6542" spans="5:50" s="124" customFormat="1" x14ac:dyDescent="0.3">
      <c r="E6542" s="300"/>
      <c r="H6542" s="300"/>
      <c r="K6542" s="300"/>
      <c r="AX6542" s="198"/>
    </row>
    <row r="6696" spans="5:50" s="124" customFormat="1" x14ac:dyDescent="0.3">
      <c r="E6696" s="300"/>
      <c r="H6696" s="300"/>
      <c r="K6696" s="300"/>
      <c r="AX6696" s="198"/>
    </row>
    <row r="6718" spans="5:50" s="124" customFormat="1" x14ac:dyDescent="0.3">
      <c r="E6718" s="300"/>
      <c r="H6718" s="300"/>
      <c r="K6718" s="300"/>
      <c r="AX6718" s="198"/>
    </row>
    <row r="6746" spans="5:50" s="124" customFormat="1" x14ac:dyDescent="0.3">
      <c r="E6746" s="300"/>
      <c r="H6746" s="300"/>
      <c r="K6746" s="300"/>
      <c r="AX6746" s="198"/>
    </row>
    <row r="6900" spans="5:50" s="124" customFormat="1" x14ac:dyDescent="0.3">
      <c r="E6900" s="300"/>
      <c r="H6900" s="300"/>
      <c r="K6900" s="300"/>
      <c r="AX6900" s="198"/>
    </row>
    <row r="6922" spans="5:50" s="124" customFormat="1" x14ac:dyDescent="0.3">
      <c r="E6922" s="300"/>
      <c r="H6922" s="300"/>
      <c r="K6922" s="300"/>
      <c r="AX6922" s="198"/>
    </row>
    <row r="6950" spans="5:50" s="124" customFormat="1" x14ac:dyDescent="0.3">
      <c r="E6950" s="300"/>
      <c r="H6950" s="300"/>
      <c r="K6950" s="300"/>
      <c r="AX6950" s="198"/>
    </row>
    <row r="7104" spans="5:50" s="124" customFormat="1" x14ac:dyDescent="0.3">
      <c r="E7104" s="300"/>
      <c r="H7104" s="300"/>
      <c r="K7104" s="300"/>
      <c r="AX7104" s="198"/>
    </row>
    <row r="7126" spans="5:50" s="124" customFormat="1" x14ac:dyDescent="0.3">
      <c r="E7126" s="300"/>
      <c r="H7126" s="300"/>
      <c r="K7126" s="300"/>
      <c r="AX7126" s="198"/>
    </row>
    <row r="7154" spans="5:50" s="124" customFormat="1" x14ac:dyDescent="0.3">
      <c r="E7154" s="300"/>
      <c r="H7154" s="300"/>
      <c r="K7154" s="300"/>
      <c r="AX7154" s="198"/>
    </row>
    <row r="7308" spans="5:50" s="124" customFormat="1" x14ac:dyDescent="0.3">
      <c r="E7308" s="300"/>
      <c r="H7308" s="300"/>
      <c r="K7308" s="300"/>
      <c r="AX7308" s="198"/>
    </row>
    <row r="7330" spans="5:50" s="124" customFormat="1" x14ac:dyDescent="0.3">
      <c r="E7330" s="300"/>
      <c r="H7330" s="300"/>
      <c r="K7330" s="300"/>
      <c r="AX7330" s="198"/>
    </row>
    <row r="7358" spans="5:50" s="124" customFormat="1" x14ac:dyDescent="0.3">
      <c r="E7358" s="300"/>
      <c r="H7358" s="300"/>
      <c r="K7358" s="300"/>
      <c r="AX7358" s="198"/>
    </row>
    <row r="7512" spans="5:50" s="124" customFormat="1" x14ac:dyDescent="0.3">
      <c r="E7512" s="300"/>
      <c r="H7512" s="300"/>
      <c r="K7512" s="300"/>
      <c r="AX7512" s="198"/>
    </row>
    <row r="7534" spans="5:50" s="124" customFormat="1" x14ac:dyDescent="0.3">
      <c r="E7534" s="300"/>
      <c r="H7534" s="300"/>
      <c r="K7534" s="300"/>
      <c r="AX7534" s="198"/>
    </row>
    <row r="7562" spans="5:50" s="124" customFormat="1" x14ac:dyDescent="0.3">
      <c r="E7562" s="300"/>
      <c r="H7562" s="300"/>
      <c r="K7562" s="300"/>
      <c r="AX7562" s="198"/>
    </row>
    <row r="7716" spans="5:50" s="124" customFormat="1" x14ac:dyDescent="0.3">
      <c r="E7716" s="300"/>
      <c r="H7716" s="300"/>
      <c r="K7716" s="300"/>
      <c r="AX7716" s="198"/>
    </row>
    <row r="7738" spans="5:50" s="124" customFormat="1" x14ac:dyDescent="0.3">
      <c r="E7738" s="300"/>
      <c r="H7738" s="300"/>
      <c r="K7738" s="300"/>
      <c r="AX7738" s="198"/>
    </row>
    <row r="7766" spans="5:50" s="124" customFormat="1" x14ac:dyDescent="0.3">
      <c r="E7766" s="300"/>
      <c r="H7766" s="300"/>
      <c r="K7766" s="300"/>
      <c r="AX7766" s="198"/>
    </row>
    <row r="7920" spans="5:50" s="124" customFormat="1" x14ac:dyDescent="0.3">
      <c r="E7920" s="300"/>
      <c r="H7920" s="300"/>
      <c r="K7920" s="300"/>
      <c r="AX7920" s="198"/>
    </row>
    <row r="7942" spans="5:50" s="124" customFormat="1" x14ac:dyDescent="0.3">
      <c r="E7942" s="300"/>
      <c r="H7942" s="300"/>
      <c r="K7942" s="300"/>
      <c r="AX7942" s="198"/>
    </row>
    <row r="7970" spans="5:50" s="124" customFormat="1" x14ac:dyDescent="0.3">
      <c r="E7970" s="300"/>
      <c r="H7970" s="300"/>
      <c r="K7970" s="300"/>
      <c r="AX7970" s="198"/>
    </row>
    <row r="8124" spans="5:50" s="124" customFormat="1" x14ac:dyDescent="0.3">
      <c r="E8124" s="300"/>
      <c r="H8124" s="300"/>
      <c r="K8124" s="300"/>
      <c r="AX8124" s="198"/>
    </row>
    <row r="8146" spans="5:50" s="124" customFormat="1" x14ac:dyDescent="0.3">
      <c r="E8146" s="300"/>
      <c r="H8146" s="300"/>
      <c r="K8146" s="300"/>
      <c r="AX8146" s="198"/>
    </row>
    <row r="8174" spans="5:50" s="124" customFormat="1" x14ac:dyDescent="0.3">
      <c r="E8174" s="300"/>
      <c r="H8174" s="300"/>
      <c r="K8174" s="300"/>
      <c r="AX8174" s="198"/>
    </row>
    <row r="8328" spans="5:50" s="124" customFormat="1" x14ac:dyDescent="0.3">
      <c r="E8328" s="300"/>
      <c r="H8328" s="300"/>
      <c r="K8328" s="300"/>
      <c r="AX8328" s="198"/>
    </row>
    <row r="8350" spans="5:50" s="124" customFormat="1" x14ac:dyDescent="0.3">
      <c r="E8350" s="300"/>
      <c r="H8350" s="300"/>
      <c r="K8350" s="300"/>
      <c r="AX8350" s="198"/>
    </row>
    <row r="8378" spans="5:50" s="124" customFormat="1" x14ac:dyDescent="0.3">
      <c r="E8378" s="300"/>
      <c r="H8378" s="300"/>
      <c r="K8378" s="300"/>
      <c r="AX8378" s="198"/>
    </row>
    <row r="8532" spans="5:50" s="124" customFormat="1" x14ac:dyDescent="0.3">
      <c r="E8532" s="300"/>
      <c r="H8532" s="300"/>
      <c r="K8532" s="300"/>
      <c r="AX8532" s="198"/>
    </row>
    <row r="8554" spans="5:50" s="124" customFormat="1" x14ac:dyDescent="0.3">
      <c r="E8554" s="300"/>
      <c r="H8554" s="300"/>
      <c r="K8554" s="300"/>
      <c r="AX8554" s="198"/>
    </row>
    <row r="8582" spans="5:50" s="124" customFormat="1" x14ac:dyDescent="0.3">
      <c r="E8582" s="300"/>
      <c r="H8582" s="300"/>
      <c r="K8582" s="300"/>
      <c r="AX8582" s="198"/>
    </row>
    <row r="8736" spans="5:50" s="124" customFormat="1" x14ac:dyDescent="0.3">
      <c r="E8736" s="300"/>
      <c r="H8736" s="300"/>
      <c r="K8736" s="300"/>
      <c r="AX8736" s="198"/>
    </row>
    <row r="8758" spans="5:50" s="124" customFormat="1" x14ac:dyDescent="0.3">
      <c r="E8758" s="300"/>
      <c r="H8758" s="300"/>
      <c r="K8758" s="300"/>
      <c r="AX8758" s="198"/>
    </row>
    <row r="8786" spans="5:50" s="124" customFormat="1" x14ac:dyDescent="0.3">
      <c r="E8786" s="300"/>
      <c r="H8786" s="300"/>
      <c r="K8786" s="300"/>
      <c r="AX8786" s="198"/>
    </row>
    <row r="8940" spans="5:50" s="124" customFormat="1" x14ac:dyDescent="0.3">
      <c r="E8940" s="300"/>
      <c r="H8940" s="300"/>
      <c r="K8940" s="300"/>
      <c r="AX8940" s="198"/>
    </row>
    <row r="8962" spans="5:50" s="124" customFormat="1" x14ac:dyDescent="0.3">
      <c r="E8962" s="300"/>
      <c r="H8962" s="300"/>
      <c r="K8962" s="300"/>
      <c r="AX8962" s="198"/>
    </row>
    <row r="8990" spans="5:50" s="124" customFormat="1" x14ac:dyDescent="0.3">
      <c r="E8990" s="300"/>
      <c r="H8990" s="300"/>
      <c r="K8990" s="300"/>
      <c r="AX8990" s="198"/>
    </row>
    <row r="9144" spans="5:50" s="124" customFormat="1" x14ac:dyDescent="0.3">
      <c r="E9144" s="300"/>
      <c r="H9144" s="300"/>
      <c r="K9144" s="300"/>
      <c r="AX9144" s="198"/>
    </row>
    <row r="9166" spans="5:50" s="124" customFormat="1" x14ac:dyDescent="0.3">
      <c r="E9166" s="300"/>
      <c r="H9166" s="300"/>
      <c r="K9166" s="300"/>
      <c r="AX9166" s="198"/>
    </row>
    <row r="9194" spans="5:50" s="124" customFormat="1" x14ac:dyDescent="0.3">
      <c r="E9194" s="300"/>
      <c r="H9194" s="300"/>
      <c r="K9194" s="300"/>
      <c r="AX9194" s="198"/>
    </row>
    <row r="9348" spans="5:50" s="124" customFormat="1" x14ac:dyDescent="0.3">
      <c r="E9348" s="300"/>
      <c r="H9348" s="300"/>
      <c r="K9348" s="300"/>
      <c r="AX9348" s="198"/>
    </row>
    <row r="9370" spans="5:50" s="124" customFormat="1" x14ac:dyDescent="0.3">
      <c r="E9370" s="300"/>
      <c r="H9370" s="300"/>
      <c r="K9370" s="300"/>
      <c r="AX9370" s="198"/>
    </row>
    <row r="9398" spans="5:50" s="124" customFormat="1" x14ac:dyDescent="0.3">
      <c r="E9398" s="300"/>
      <c r="H9398" s="300"/>
      <c r="K9398" s="300"/>
      <c r="AX9398" s="198"/>
    </row>
  </sheetData>
  <sheetProtection algorithmName="SHA-512" hashValue="WQ3A7XUBCCksq/c0y8xBMxjDbidrJ+f3BHkJSVp8zCKkQEO6J4+OIX1fYovicj7eGCr4Mcnbsv5e4j96Pd5v0Q==" saltValue="6d/ddOrGzmDTMp6ZODLG+A==" spinCount="100000" sheet="1" objects="1" scenarios="1" selectLockedCells="1" selectUnlockedCells="1"/>
  <mergeCells count="21">
    <mergeCell ref="AY3:BD3"/>
    <mergeCell ref="L5:N5"/>
    <mergeCell ref="O5:T5"/>
    <mergeCell ref="V5:AA5"/>
    <mergeCell ref="AC5:AH5"/>
    <mergeCell ref="AJ2:AW2"/>
    <mergeCell ref="AY2:BD2"/>
    <mergeCell ref="C3:E3"/>
    <mergeCell ref="F3:H3"/>
    <mergeCell ref="I3:K3"/>
    <mergeCell ref="L3:N3"/>
    <mergeCell ref="O3:T3"/>
    <mergeCell ref="V3:AA3"/>
    <mergeCell ref="AC3:AH3"/>
    <mergeCell ref="AJ3:AW3"/>
    <mergeCell ref="B2:B4"/>
    <mergeCell ref="C2:K2"/>
    <mergeCell ref="L2:N2"/>
    <mergeCell ref="O2:T2"/>
    <mergeCell ref="V2:AA2"/>
    <mergeCell ref="AC2:AH2"/>
  </mergeCells>
  <hyperlinks>
    <hyperlink ref="B1" location="'V07'!A1" display="Return to Sum" xr:uid="{46E1C33D-B1E6-458C-B716-7D005AAD104D}"/>
    <hyperlink ref="B8" location="'1'!B220" display="1.1 Office of the MEC Sub-Programme" xr:uid="{E6F135F8-0B71-404A-B2A1-C33C7E6E2C44}"/>
    <hyperlink ref="B9" location="'1'!B832" display="1.2 Corporate Services Sub-Programme" xr:uid="{064B8773-FF26-4A3E-96F2-AE94C9EFBCCD}"/>
    <hyperlink ref="B832" location="Navigate!A23" display="1.2 Corporate Services Sub-Programme" xr:uid="{DA849A2E-1FD0-4762-903A-9F021D662361}"/>
    <hyperlink ref="B220" location="Navigate!A20" display="1.1 Office of the MEC Sub-Programme" xr:uid="{3272E794-E04D-43F8-B3A9-1A4F8A0D6FBA}"/>
    <hyperlink ref="B6" location="Navigate!A19" display="Programme 1: Administration" xr:uid="{AFA25495-A632-445C-85F8-3816B4106442}"/>
    <hyperlink ref="B424" location="Navigate!A21" display="MEC" xr:uid="{F0AD3489-0FFD-4A8A-B441-6F32113696F7}"/>
    <hyperlink ref="B1036" location="Navigate!A24" display="HODS OFF CO-ORD &amp; SUPPORT SERV" xr:uid="{F0E7DCF7-95D9-4B40-A2DC-7578DBAEA7AB}"/>
    <hyperlink ref="B1444" location="Navigate!A26" display="DIR: INTERNAL AUDIT UNIT" xr:uid="{120136C6-B9DF-4D3F-B46A-ABD908AF31A9}"/>
    <hyperlink ref="B1240" location="Navigate!A25" display="DIR: RISK ANTI CORRPT &amp; INT MNG" xr:uid="{C4B2B4FB-0EE1-4AB0-AF53-65C321728EA6}"/>
    <hyperlink ref="B7" location="Navigate!A17" display="Back to Navigation Sheet" xr:uid="{3F1B463E-5E2E-4E24-8369-E798366245F2}"/>
    <hyperlink ref="B628" location="Navigate!A22" display="MEC SUPPORT SERVICES" xr:uid="{B0EDD81A-CE43-42B6-B4DE-C93201B32BC7}"/>
    <hyperlink ref="B1852" location="Navigate!A28" display="CD: HUMAN RESOURCE MNG &amp; DEV" xr:uid="{D9B764E6-5C30-4569-A405-9EB5FBA3DFE9}"/>
    <hyperlink ref="B2260" location="Navigate!A30" display="DIR: HUMAN RESOURCE ADMIN" xr:uid="{D73F18DD-128E-4F2E-9D2D-932462D30A12}"/>
    <hyperlink ref="B2056" location="Navigate!A29" display="DIR: HR UTILISATION &amp; DVLPMNT" xr:uid="{BCC2AD56-C460-442C-B38F-551BBAB696CA}"/>
    <hyperlink ref="B2668" location="Navigate!A32" display="SUBDIR: SECURITY &amp; WORK ENVRMNT" xr:uid="{445A94BC-FB11-4D56-9852-1682B9A6B7A6}"/>
    <hyperlink ref="B3688" location="Navigate!A37" display="DIR: GOV INFO &amp; COMM TECH MNG" xr:uid="{E15F7709-B012-4602-8ACB-D17341328EE4}"/>
    <hyperlink ref="B2464" location="Navigate!A31" display="DIR: EMPLOYEE RLTNS &amp; WELLNESS" xr:uid="{F3FCD048-3E6E-4BDC-A3D8-A8CFF9FC63C6}"/>
    <hyperlink ref="B3892" location="Navigate!A38" display="DIR: ORG DEV &amp; SERV DLVRY IMPRV" xr:uid="{7FA37E07-7586-4929-88A5-13E64C670D7D}"/>
    <hyperlink ref="B2872" location="Navigate!A33" display="CD: STRATEGY &amp; SYSTEMS" xr:uid="{BB4A6FE1-F7E6-4266-9947-C49DDF5480D3}"/>
    <hyperlink ref="B1648" location="Navigate!A27" display="DIR: LEGAL ADVISORY SERVICES" xr:uid="{53E7BC45-F237-4493-944F-BE912B42169B}"/>
    <hyperlink ref="B3076" location="Navigate!A34" display="DIR: STRATEGIC MNGNT &amp; PLANNING" xr:uid="{6AA8153C-A48C-49E8-8C33-745B03294CFB}"/>
    <hyperlink ref="B3484" location="Navigate!A36" display="DIR: COMMUNICATION MNGNT" xr:uid="{741D084C-734B-4CF5-A6D2-C77700B1F300}"/>
    <hyperlink ref="B3280" location="Navigate!A35" display="DIR: MONITORING &amp; EVALUATION" xr:uid="{B93540F1-DBFA-4FA9-8B7E-D4A94C750830}"/>
    <hyperlink ref="B4096" location="Navigate!A39" display="CD: FINANCIAL MANAGEMENT (CFO) " xr:uid="{B0386CB4-49B1-40A7-8B6C-8ED8E33956B2}"/>
    <hyperlink ref="B5116" location="Navigate!A44" display="DIR: INTERNAL CONTROL" xr:uid="{1C7335A0-95B3-43CF-8F0C-D27831A819A4}"/>
    <hyperlink ref="B4912" location="Navigate!A43" display="DIR: ASSET MANAGEMENT SERV" xr:uid="{C2FC9E3E-E7CE-439F-875E-1A9D467C9805}"/>
    <hyperlink ref="B4504" location="Navigate!A41" display="DIR: FINANCIAL ACCOUNTING" xr:uid="{4E08FE6C-286E-419D-A393-E3EE1E00A9FE}"/>
    <hyperlink ref="B4300" location="Navigate!A40" display="DIR: MANAGEMENT ACCOUNTING" xr:uid="{F2ECDFC1-E4FA-4A5B-8D84-5CFB67270978}"/>
    <hyperlink ref="B4708" location="Navigate!A42" display="DIR: SUPPLY CHAIN MANAGEMENT" xr:uid="{94171B6B-8A91-4921-94E8-3CAA005D77A9}"/>
  </hyperlink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Programme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Dominic Sampong</dc:creator>
  <cp:lastModifiedBy>Dominic Sampong</cp:lastModifiedBy>
  <dcterms:created xsi:type="dcterms:W3CDTF">2026-05-07T10:42:56Z</dcterms:created>
  <dcterms:modified xsi:type="dcterms:W3CDTF">2026-05-07T11:01:19Z</dcterms:modified>
</cp:coreProperties>
</file>